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pivotCache/pivotCacheDefinition5.xml" ContentType="application/vnd.openxmlformats-officedocument.spreadsheetml.pivotCacheDefinition+xml"/>
  <Override PartName="/xl/pivotCache/pivotCacheRecords5.xml" ContentType="application/vnd.openxmlformats-officedocument.spreadsheetml.pivotCacheRecords+xml"/>
  <Override PartName="/xl/pivotCache/pivotCacheDefinition6.xml" ContentType="application/vnd.openxmlformats-officedocument.spreadsheetml.pivotCacheDefinition+xml"/>
  <Override PartName="/xl/pivotCache/pivotCacheRecords6.xml" ContentType="application/vnd.openxmlformats-officedocument.spreadsheetml.pivotCacheRecords+xml"/>
  <Override PartName="/xl/pivotCache/pivotCacheDefinition7.xml" ContentType="application/vnd.openxmlformats-officedocument.spreadsheetml.pivotCacheDefinition+xml"/>
  <Override PartName="/xl/pivotCache/pivotCacheRecords7.xml" ContentType="application/vnd.openxmlformats-officedocument.spreadsheetml.pivotCacheRecords+xml"/>
  <Override PartName="/xl/pivotCache/pivotCacheDefinition8.xml" ContentType="application/vnd.openxmlformats-officedocument.spreadsheetml.pivotCacheDefinition+xml"/>
  <Override PartName="/xl/pivotCache/pivotCacheRecords8.xml" ContentType="application/vnd.openxmlformats-officedocument.spreadsheetml.pivotCacheRecords+xml"/>
  <Override PartName="/xl/pivotCache/pivotCacheDefinition9.xml" ContentType="application/vnd.openxmlformats-officedocument.spreadsheetml.pivotCacheDefinition+xml"/>
  <Override PartName="/xl/pivotCache/pivotCacheRecords9.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slicerCaches/slicerCache7.xml" ContentType="application/vnd.ms-excel.slicerCache+xml"/>
  <Override PartName="/xl/slicerCaches/slicerCache8.xml" ContentType="application/vnd.ms-excel.slicerCache+xml"/>
  <Override PartName="/xl/slicerCaches/slicerCache9.xml" ContentType="application/vnd.ms-excel.slicerCache+xml"/>
  <Override PartName="/xl/slicerCaches/slicerCache10.xml" ContentType="application/vnd.ms-excel.slicerCache+xml"/>
  <Override PartName="/xl/slicerCaches/slicerCache11.xml" ContentType="application/vnd.ms-excel.slicerCache+xml"/>
  <Override PartName="/xl/slicerCaches/slicerCache12.xml" ContentType="application/vnd.ms-excel.slicerCache+xml"/>
  <Override PartName="/xl/slicerCaches/slicerCache13.xml" ContentType="application/vnd.ms-excel.slicerCache+xml"/>
  <Override PartName="/xl/slicerCaches/slicerCache14.xml" ContentType="application/vnd.ms-excel.slicerCache+xml"/>
  <Override PartName="/xl/slicerCaches/slicerCache15.xml" ContentType="application/vnd.ms-excel.slicerCache+xml"/>
  <Override PartName="/xl/slicerCaches/slicerCache16.xml" ContentType="application/vnd.ms-excel.slicerCache+xml"/>
  <Override PartName="/xl/slicerCaches/slicerCache17.xml" ContentType="application/vnd.ms-excel.slicerCache+xml"/>
  <Override PartName="/xl/slicerCaches/slicerCache18.xml" ContentType="application/vnd.ms-excel.slicerCache+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slicers/slicer1.xml" ContentType="application/vnd.ms-excel.slicer+xml"/>
  <Override PartName="/xl/tables/table1.xml" ContentType="application/vnd.openxmlformats-officedocument.spreadsheetml.table+xml"/>
  <Override PartName="/xl/comments1.xml" ContentType="application/vnd.openxmlformats-officedocument.spreadsheetml.comments+xml"/>
  <Override PartName="/xl/pivotTables/pivotTable2.xml" ContentType="application/vnd.openxmlformats-officedocument.spreadsheetml.pivotTable+xml"/>
  <Override PartName="/xl/drawings/drawing2.xml" ContentType="application/vnd.openxmlformats-officedocument.drawing+xml"/>
  <Override PartName="/xl/slicers/slicer2.xml" ContentType="application/vnd.ms-excel.slicer+xml"/>
  <Override PartName="/xl/pivotTables/pivotTable3.xml" ContentType="application/vnd.openxmlformats-officedocument.spreadsheetml.pivotTable+xml"/>
  <Override PartName="/xl/drawings/drawing3.xml" ContentType="application/vnd.openxmlformats-officedocument.drawing+xml"/>
  <Override PartName="/xl/slicers/slicer3.xml" ContentType="application/vnd.ms-excel.slicer+xml"/>
  <Override PartName="/xl/pivotTables/pivotTable4.xml" ContentType="application/vnd.openxmlformats-officedocument.spreadsheetml.pivotTable+xml"/>
  <Override PartName="/xl/drawings/drawing4.xml" ContentType="application/vnd.openxmlformats-officedocument.drawing+xml"/>
  <Override PartName="/xl/slicers/slicer4.xml" ContentType="application/vnd.ms-excel.slicer+xml"/>
  <Override PartName="/xl/pivotTables/pivotTable5.xml" ContentType="application/vnd.openxmlformats-officedocument.spreadsheetml.pivotTable+xml"/>
  <Override PartName="/xl/drawings/drawing5.xml" ContentType="application/vnd.openxmlformats-officedocument.drawing+xml"/>
  <Override PartName="/xl/slicers/slicer5.xml" ContentType="application/vnd.ms-excel.slicer+xml"/>
  <Override PartName="/xl/pivotTables/pivotTable6.xml" ContentType="application/vnd.openxmlformats-officedocument.spreadsheetml.pivotTable+xml"/>
  <Override PartName="/xl/drawings/drawing6.xml" ContentType="application/vnd.openxmlformats-officedocument.drawing+xml"/>
  <Override PartName="/xl/slicers/slicer6.xml" ContentType="application/vnd.ms-excel.slicer+xml"/>
  <Override PartName="/xl/pivotTables/pivotTable7.xml" ContentType="application/vnd.openxmlformats-officedocument.spreadsheetml.pivotTable+xml"/>
  <Override PartName="/xl/drawings/drawing7.xml" ContentType="application/vnd.openxmlformats-officedocument.drawing+xml"/>
  <Override PartName="/xl/slicers/slicer7.xml" ContentType="application/vnd.ms-excel.slicer+xml"/>
  <Override PartName="/xl/pivotTables/pivotTable8.xml" ContentType="application/vnd.openxmlformats-officedocument.spreadsheetml.pivotTable+xml"/>
  <Override PartName="/xl/drawings/drawing8.xml" ContentType="application/vnd.openxmlformats-officedocument.drawing+xml"/>
  <Override PartName="/xl/slicers/slicer8.xml" ContentType="application/vnd.ms-excel.slicer+xml"/>
  <Override PartName="/xl/pivotTables/pivotTable9.xml" ContentType="application/vnd.openxmlformats-officedocument.spreadsheetml.pivotTable+xml"/>
  <Override PartName="/xl/drawings/drawing9.xml" ContentType="application/vnd.openxmlformats-officedocument.drawing+xml"/>
  <Override PartName="/xl/slicers/slicer9.xml" ContentType="application/vnd.ms-excel.slicer+xml"/>
  <Override PartName="/xl/tables/table2.xml" ContentType="application/vnd.openxmlformats-officedocument.spreadsheetml.table+xml"/>
  <Override PartName="/xl/comments2.xml" ContentType="application/vnd.openxmlformats-officedocument.spreadsheetml.comments+xml"/>
  <Override PartName="/xl/drawings/drawing10.xml" ContentType="application/vnd.openxmlformats-officedocument.drawing+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comments3.xml" ContentType="application/vnd.openxmlformats-officedocument.spreadsheetml.comments+xml"/>
  <Override PartName="/xl/drawings/drawing11.xml" ContentType="application/vnd.openxmlformats-officedocument.drawing+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comments4.xml" ContentType="application/vnd.openxmlformats-officedocument.spreadsheetml.comments+xml"/>
  <Override PartName="/xl/drawings/drawing12.xml" ContentType="application/vnd.openxmlformats-officedocument.drawing+xml"/>
  <Override PartName="/xl/tables/table15.xml" ContentType="application/vnd.openxmlformats-officedocument.spreadsheetml.table+xml"/>
  <Override PartName="/xl/tables/table16.xml" ContentType="application/vnd.openxmlformats-officedocument.spreadsheetml.table+xml"/>
  <Override PartName="/xl/comments5.xml" ContentType="application/vnd.openxmlformats-officedocument.spreadsheetml.comments+xml"/>
  <Override PartName="/xl/drawings/drawing13.xml" ContentType="application/vnd.openxmlformats-officedocument.drawing+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comments6.xml" ContentType="application/vnd.openxmlformats-officedocument.spreadsheetml.comments+xml"/>
  <Override PartName="/xl/drawings/drawing14.xml" ContentType="application/vnd.openxmlformats-officedocument.drawing+xml"/>
  <Override PartName="/xl/tables/table30.xml" ContentType="application/vnd.openxmlformats-officedocument.spreadsheetml.table+xml"/>
  <Override PartName="/xl/tables/table31.xml" ContentType="application/vnd.openxmlformats-officedocument.spreadsheetml.table+xml"/>
  <Override PartName="/xl/drawings/drawing15.xml" ContentType="application/vnd.openxmlformats-officedocument.drawing+xml"/>
  <Override PartName="/xl/tables/table32.xml" ContentType="application/vnd.openxmlformats-officedocument.spreadsheetml.table+xml"/>
  <Override PartName="/xl/tables/table33.xml" ContentType="application/vnd.openxmlformats-officedocument.spreadsheetml.table+xml"/>
  <Override PartName="/xl/comments7.xml" ContentType="application/vnd.openxmlformats-officedocument.spreadsheetml.comments+xml"/>
  <Override PartName="/xl/drawings/drawing16.xml" ContentType="application/vnd.openxmlformats-officedocument.drawing+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comments8.xml" ContentType="application/vnd.openxmlformats-officedocument.spreadsheetml.comments+xml"/>
  <Override PartName="/xl/drawings/drawing17.xml" ContentType="application/vnd.openxmlformats-officedocument.drawing+xml"/>
  <Override PartName="/xl/tables/table40.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hidePivotFieldList="1" defaultThemeVersion="124226"/>
  <mc:AlternateContent xmlns:mc="http://schemas.openxmlformats.org/markup-compatibility/2006">
    <mc:Choice Requires="x15">
      <x15ac:absPath xmlns:x15ac="http://schemas.microsoft.com/office/spreadsheetml/2010/11/ac" url="C:\Users\mralph\Documents\SGCM\ESTADISTICAS\PASAJEROS METROPOLITANOS\WEB CNRT\2023\"/>
    </mc:Choice>
  </mc:AlternateContent>
  <bookViews>
    <workbookView xWindow="-120" yWindow="-120" windowWidth="29040" windowHeight="15840" tabRatio="916"/>
  </bookViews>
  <sheets>
    <sheet name="CUADRO RED" sheetId="84" r:id="rId1"/>
    <sheet name="DATOS RED" sheetId="83" r:id="rId2"/>
    <sheet name="CUADRO Mit" sheetId="65" r:id="rId3"/>
    <sheet name="CUADRO Sar" sheetId="71" r:id="rId4"/>
    <sheet name="CUADRO Urq" sheetId="74" r:id="rId5"/>
    <sheet name="CUADRO Roc" sheetId="68" r:id="rId6"/>
    <sheet name="CUADRO SMar" sheetId="80" r:id="rId7"/>
    <sheet name="CUADRO BNor" sheetId="58" r:id="rId8"/>
    <sheet name="CUADRO BSur" sheetId="61" r:id="rId9"/>
    <sheet name="CUADRO TDC" sheetId="77" r:id="rId10"/>
    <sheet name="MIT Da" sheetId="63" r:id="rId11"/>
    <sheet name="MIT Es" sheetId="64" r:id="rId12"/>
    <sheet name="SAR Da" sheetId="70" r:id="rId13"/>
    <sheet name="SAR Es" sheetId="69" r:id="rId14"/>
    <sheet name="URQ Da" sheetId="73" r:id="rId15"/>
    <sheet name="URQ Es" sheetId="72" r:id="rId16"/>
    <sheet name="ROC Da" sheetId="66" r:id="rId17"/>
    <sheet name="ROC Es" sheetId="67" r:id="rId18"/>
    <sheet name="SM Da" sheetId="79" r:id="rId19"/>
    <sheet name="SM Es" sheetId="78" r:id="rId20"/>
    <sheet name="BN Da" sheetId="56" r:id="rId21"/>
    <sheet name="BN Es" sheetId="55" r:id="rId22"/>
    <sheet name="BS Da" sheetId="59" r:id="rId23"/>
    <sheet name="BS Es" sheetId="62" r:id="rId24"/>
    <sheet name="TDC Da" sheetId="76" r:id="rId25"/>
    <sheet name="TDC Es" sheetId="75" r:id="rId26"/>
    <sheet name="MR Chino Cronograma Inc" sheetId="85" r:id="rId27"/>
    <sheet name="MR Capacidad x Coche" sheetId="86" r:id="rId28"/>
  </sheets>
  <definedNames>
    <definedName name="_xlcn.WorksheetConnection_OperativasBelNorte.xlsxTabla1" hidden="1">Tabla1</definedName>
    <definedName name="_xlcn.WorksheetConnection_OperativasBelNorte.xlsxTabla2" hidden="1">Tabla2[]</definedName>
    <definedName name="SegmentaciónDeDatos_AÑO4">#N/A</definedName>
    <definedName name="SegmentaciónDeDatos_AÑO41">#N/A</definedName>
    <definedName name="SegmentaciónDeDatos_AÑO411">#N/A</definedName>
    <definedName name="SegmentaciónDeDatos_AÑO412">#N/A</definedName>
    <definedName name="SegmentaciónDeDatos_AÑO4121">#N/A</definedName>
    <definedName name="SegmentaciónDeDatos_AÑO41211">#N/A</definedName>
    <definedName name="SegmentaciónDeDatos_AÑO413">#N/A</definedName>
    <definedName name="SegmentaciónDeDatos_AÑO42">#N/A</definedName>
    <definedName name="SegmentaciónDeDatos_AÑO43">#N/A</definedName>
    <definedName name="SegmentaciónDeDatos_MES">#N/A</definedName>
    <definedName name="SegmentaciónDeDatos_MES1">#N/A</definedName>
    <definedName name="SegmentaciónDeDatos_MES2">#N/A</definedName>
    <definedName name="SegmentaciónDeDatos_MES3">#N/A</definedName>
    <definedName name="SegmentaciónDeDatos_MES4">#N/A</definedName>
    <definedName name="SegmentaciónDeDatos_MES5">#N/A</definedName>
    <definedName name="SegmentaciónDeDatos_MES6">#N/A</definedName>
    <definedName name="SegmentaciónDeDatos_MES7">#N/A</definedName>
    <definedName name="SegmentaciónDeDatos_MES8">#N/A</definedName>
  </definedNames>
  <calcPr calcId="162913"/>
  <pivotCaches>
    <pivotCache cacheId="0" r:id="rId29"/>
    <pivotCache cacheId="1" r:id="rId30"/>
    <pivotCache cacheId="2" r:id="rId31"/>
    <pivotCache cacheId="3" r:id="rId32"/>
    <pivotCache cacheId="4" r:id="rId33"/>
    <pivotCache cacheId="5" r:id="rId34"/>
    <pivotCache cacheId="6" r:id="rId35"/>
    <pivotCache cacheId="7" r:id="rId36"/>
    <pivotCache cacheId="8" r:id="rId37"/>
  </pivotCaches>
  <extLst>
    <ext xmlns:x14="http://schemas.microsoft.com/office/spreadsheetml/2009/9/main" uri="{BBE1A952-AA13-448e-AADC-164F8A28A991}">
      <x14:slicerCaches>
        <x14:slicerCache r:id="rId38"/>
        <x14:slicerCache r:id="rId39"/>
        <x14:slicerCache r:id="rId40"/>
        <x14:slicerCache r:id="rId41"/>
        <x14:slicerCache r:id="rId42"/>
        <x14:slicerCache r:id="rId43"/>
        <x14:slicerCache r:id="rId44"/>
        <x14:slicerCache r:id="rId45"/>
        <x14:slicerCache r:id="rId46"/>
        <x14:slicerCache r:id="rId47"/>
        <x14:slicerCache r:id="rId48"/>
        <x14:slicerCache r:id="rId49"/>
        <x14:slicerCache r:id="rId50"/>
        <x14:slicerCache r:id="rId51"/>
        <x14:slicerCache r:id="rId52"/>
        <x14:slicerCache r:id="rId53"/>
        <x14:slicerCache r:id="rId54"/>
        <x14:slicerCache r:id="rId55"/>
      </x14:slicerCaches>
    </ext>
    <ext xmlns:x14="http://schemas.microsoft.com/office/spreadsheetml/2009/9/main" uri="{79F54976-1DA5-4618-B147-4CDE4B953A38}">
      <x14:workbookPr/>
    </ext>
  </extLst>
</workbook>
</file>

<file path=xl/calcChain.xml><?xml version="1.0" encoding="utf-8"?>
<calcChain xmlns="http://schemas.openxmlformats.org/spreadsheetml/2006/main">
  <c r="AS2" i="66" l="1"/>
  <c r="AS3" i="66"/>
  <c r="AS4" i="66"/>
  <c r="AS5" i="66"/>
  <c r="AS6" i="66"/>
  <c r="AS7" i="66"/>
  <c r="AS8" i="66"/>
  <c r="AS9" i="66"/>
  <c r="AS10" i="66"/>
  <c r="AS11" i="66"/>
  <c r="AS12" i="66"/>
  <c r="AS13" i="66"/>
  <c r="AS14" i="66"/>
  <c r="AS15" i="66"/>
  <c r="AS16" i="66"/>
  <c r="AS17" i="66"/>
  <c r="AS18" i="66"/>
  <c r="AS19" i="66"/>
  <c r="AS20" i="66"/>
  <c r="AS21" i="66"/>
  <c r="AS22" i="66"/>
  <c r="AS23" i="66"/>
  <c r="AS24" i="66"/>
  <c r="AS25" i="66"/>
  <c r="AS26" i="66"/>
  <c r="AS27" i="66"/>
  <c r="AS28" i="66"/>
  <c r="AS29" i="66"/>
  <c r="AS30" i="66"/>
  <c r="AS31" i="66"/>
  <c r="AS32" i="66"/>
  <c r="AS33" i="66"/>
  <c r="AS34" i="66"/>
  <c r="AS35" i="66"/>
  <c r="AS36" i="66"/>
  <c r="AS37" i="66"/>
  <c r="AS38" i="66"/>
  <c r="AS39" i="66"/>
  <c r="AS40" i="66"/>
  <c r="AS41" i="66"/>
  <c r="AS42" i="66"/>
  <c r="AS43" i="66"/>
  <c r="AS44" i="66"/>
  <c r="AS45" i="66"/>
  <c r="AS46" i="66"/>
  <c r="AS47" i="66"/>
  <c r="AS48" i="66"/>
  <c r="AS49" i="66"/>
  <c r="AS50" i="66"/>
  <c r="AS51" i="66"/>
  <c r="AS52" i="66"/>
  <c r="AS53" i="66"/>
  <c r="AS54" i="66"/>
  <c r="AS55" i="66"/>
  <c r="AS56" i="66"/>
  <c r="AS57" i="66"/>
  <c r="AS58" i="66"/>
  <c r="AS59" i="66"/>
  <c r="AS60" i="66"/>
  <c r="AS61" i="66"/>
  <c r="AS62" i="66"/>
  <c r="AS63" i="66"/>
  <c r="AS64" i="66"/>
  <c r="AS65" i="66"/>
  <c r="AS66" i="66"/>
  <c r="AS67" i="66"/>
  <c r="AS68" i="66"/>
  <c r="AS69" i="66"/>
  <c r="AS70" i="66"/>
  <c r="AS71" i="66"/>
  <c r="AS72" i="66"/>
  <c r="AS73" i="66"/>
  <c r="AS74" i="66"/>
  <c r="AS75" i="66"/>
  <c r="AS76" i="66"/>
  <c r="AS77" i="66"/>
  <c r="AS78" i="66"/>
  <c r="AS79" i="66"/>
  <c r="AS80" i="66"/>
  <c r="AS81" i="66"/>
  <c r="AS82" i="66"/>
  <c r="AS83" i="66"/>
  <c r="AS84" i="66"/>
  <c r="AS85" i="66"/>
  <c r="AS86" i="66"/>
  <c r="AS87" i="66"/>
  <c r="AS88" i="66"/>
  <c r="AS89" i="66"/>
  <c r="AS90" i="66"/>
  <c r="AS91" i="66"/>
  <c r="AS92" i="66"/>
  <c r="AS93" i="66"/>
  <c r="AS94" i="66"/>
  <c r="AS95" i="66"/>
  <c r="AS96" i="66"/>
  <c r="AS97" i="66"/>
  <c r="AS98" i="66"/>
  <c r="AS99" i="66"/>
  <c r="AS100" i="66"/>
  <c r="AS101" i="66"/>
  <c r="AS102" i="66"/>
  <c r="AS103" i="66"/>
  <c r="AS104" i="66"/>
  <c r="AS105" i="66"/>
  <c r="AS106" i="66"/>
  <c r="AS107" i="66"/>
  <c r="AS108" i="66"/>
  <c r="AS109" i="66"/>
  <c r="AS110" i="66"/>
  <c r="AS111" i="66"/>
  <c r="AS112" i="66"/>
  <c r="AS113" i="66"/>
  <c r="AS114" i="66"/>
  <c r="AS115" i="66"/>
  <c r="AS116" i="66"/>
  <c r="AS117" i="66"/>
  <c r="AS118" i="66"/>
  <c r="AS119" i="66"/>
  <c r="AS120" i="66"/>
  <c r="AS121" i="66"/>
  <c r="AS122" i="66"/>
  <c r="AS123" i="66"/>
  <c r="AS124" i="66"/>
  <c r="AS125" i="66"/>
  <c r="AS126" i="66"/>
  <c r="AS127" i="66"/>
  <c r="AS128" i="66"/>
  <c r="AS129" i="66"/>
  <c r="AS130" i="66"/>
  <c r="AS131" i="66"/>
  <c r="AS132" i="66"/>
  <c r="AS133" i="66"/>
  <c r="AS134" i="66"/>
  <c r="AS135" i="66"/>
  <c r="AS136" i="66"/>
  <c r="AS137" i="66"/>
  <c r="AS138" i="66"/>
  <c r="AS139" i="66"/>
  <c r="AS140" i="66"/>
  <c r="AS141" i="66"/>
  <c r="AS142" i="66"/>
  <c r="AS143" i="66"/>
  <c r="AS144" i="66"/>
  <c r="AS145" i="66"/>
  <c r="AS146" i="66"/>
  <c r="AS147" i="66"/>
  <c r="AS148" i="66"/>
  <c r="AS149" i="66"/>
  <c r="AS150" i="66"/>
  <c r="AS151" i="66"/>
  <c r="AS152" i="66"/>
  <c r="AS153" i="66"/>
  <c r="AS154" i="66"/>
  <c r="AS155" i="66"/>
  <c r="AS156" i="66"/>
  <c r="AS157" i="66"/>
  <c r="AS158" i="66"/>
  <c r="AS159" i="66"/>
  <c r="AS160" i="66"/>
  <c r="AS161" i="66"/>
  <c r="AS162" i="66"/>
  <c r="AS163" i="66"/>
  <c r="AS164" i="66"/>
  <c r="AS165" i="66"/>
  <c r="AS166" i="66"/>
  <c r="AS167" i="66"/>
  <c r="AS168" i="66"/>
  <c r="AS169" i="66"/>
  <c r="AS170" i="66"/>
  <c r="AS171" i="66"/>
  <c r="AS172" i="66"/>
  <c r="AS173" i="66"/>
  <c r="AS174" i="66"/>
  <c r="AS175" i="66"/>
  <c r="AS176" i="66"/>
  <c r="AS177" i="66"/>
  <c r="AS178" i="66"/>
  <c r="AS179" i="66"/>
  <c r="AS180" i="66"/>
  <c r="AS181" i="66"/>
  <c r="AS182" i="66"/>
  <c r="AS183" i="66"/>
  <c r="AS184" i="66"/>
  <c r="AS185" i="66"/>
  <c r="AS186" i="66"/>
  <c r="AS187" i="66"/>
  <c r="AS188" i="66"/>
  <c r="AS189" i="66"/>
  <c r="AS190" i="66"/>
  <c r="AS191" i="66"/>
  <c r="AS192" i="66"/>
  <c r="AS193" i="66"/>
  <c r="AS194" i="66"/>
  <c r="AS195" i="66"/>
  <c r="AS196" i="66"/>
  <c r="AS197" i="66"/>
  <c r="AS198" i="66"/>
  <c r="AS199" i="66"/>
  <c r="AS200" i="66"/>
  <c r="AS201" i="66"/>
  <c r="AS202" i="66"/>
  <c r="AS203" i="66"/>
  <c r="AS204" i="66"/>
  <c r="AS205" i="66"/>
  <c r="AS206" i="66"/>
  <c r="AS207" i="66"/>
  <c r="AS208" i="66"/>
  <c r="AS209" i="66"/>
  <c r="AS210" i="66"/>
  <c r="AS211" i="66"/>
  <c r="AS212" i="66"/>
  <c r="AS213" i="66"/>
  <c r="AS214" i="66"/>
  <c r="AS215" i="66"/>
  <c r="AS216" i="66"/>
  <c r="AS217" i="66"/>
  <c r="AS218" i="66"/>
  <c r="AS219" i="66"/>
  <c r="AS220" i="66"/>
  <c r="AS221" i="66"/>
  <c r="AS222" i="66"/>
  <c r="AS223" i="66"/>
  <c r="AS224" i="66"/>
  <c r="AS225" i="66"/>
  <c r="AS226" i="66"/>
  <c r="AS227" i="66"/>
  <c r="AS228" i="66"/>
  <c r="AS229" i="66"/>
  <c r="AS230" i="66"/>
  <c r="AS231" i="66"/>
  <c r="AS232" i="66"/>
  <c r="AS233" i="66"/>
  <c r="AS234" i="66"/>
  <c r="AS235" i="66"/>
  <c r="AS236" i="66"/>
  <c r="AS237" i="66"/>
  <c r="AS238" i="66"/>
  <c r="AS239" i="66"/>
  <c r="AS240" i="66"/>
  <c r="AS241" i="66"/>
  <c r="AS242" i="66"/>
  <c r="AS243" i="66"/>
  <c r="AS244" i="66"/>
  <c r="AS245" i="66"/>
  <c r="AS246" i="66"/>
  <c r="AS247" i="66"/>
  <c r="AS248" i="66"/>
  <c r="AS249" i="66"/>
  <c r="AS250" i="66"/>
  <c r="AS251" i="66"/>
  <c r="AS252" i="66"/>
  <c r="AS253" i="66"/>
  <c r="AS254" i="66"/>
  <c r="AS255" i="66"/>
  <c r="AS256" i="66"/>
  <c r="AS257" i="66"/>
  <c r="AS258" i="66"/>
  <c r="AS259" i="66"/>
  <c r="AS260" i="66"/>
  <c r="AS261" i="66"/>
  <c r="AS262" i="66"/>
  <c r="AS263" i="66"/>
  <c r="AS264" i="66"/>
  <c r="AS265" i="66"/>
  <c r="AS266" i="66"/>
  <c r="AS267" i="66"/>
  <c r="AS268" i="66"/>
  <c r="AS269" i="66"/>
  <c r="AS270" i="66"/>
  <c r="AS271" i="66"/>
  <c r="AS272" i="66"/>
  <c r="AS273" i="66"/>
  <c r="AS274" i="66"/>
  <c r="AS275" i="66"/>
  <c r="AS276" i="66"/>
  <c r="AS277" i="66"/>
  <c r="AS278" i="66"/>
  <c r="AS279" i="66"/>
  <c r="AS280" i="66"/>
  <c r="AS281" i="66"/>
  <c r="AS282" i="66"/>
  <c r="AS283" i="66"/>
  <c r="AS284" i="66"/>
  <c r="AS285" i="66"/>
  <c r="AS286" i="66"/>
  <c r="AS287" i="66"/>
  <c r="AS288" i="66"/>
  <c r="AS289" i="66"/>
  <c r="AS290" i="66"/>
  <c r="AS291" i="66"/>
  <c r="AS292" i="66"/>
  <c r="AS293" i="66"/>
  <c r="AS294" i="66"/>
  <c r="AS295" i="66"/>
  <c r="AS296" i="66"/>
  <c r="AS297" i="66"/>
  <c r="AS298" i="66"/>
  <c r="AS299" i="66"/>
  <c r="AS300" i="66"/>
  <c r="AS301" i="66"/>
  <c r="AS302" i="66"/>
  <c r="AS303" i="66"/>
  <c r="AS304" i="66"/>
  <c r="AS305" i="66"/>
  <c r="AS306" i="66"/>
  <c r="AS307" i="66"/>
  <c r="AS308" i="66"/>
  <c r="AS309" i="66"/>
  <c r="AS310" i="66"/>
  <c r="AS311" i="66"/>
  <c r="AS312" i="66"/>
  <c r="AS313" i="66"/>
  <c r="AS314" i="66"/>
  <c r="AS315" i="66"/>
  <c r="AS316" i="66"/>
  <c r="AS317" i="66"/>
  <c r="AS318" i="66"/>
  <c r="AS319" i="66"/>
  <c r="AS320" i="66"/>
  <c r="AS321" i="66"/>
  <c r="AS322" i="66"/>
  <c r="AS323" i="66"/>
  <c r="AS324" i="66"/>
  <c r="AS325" i="66"/>
  <c r="AS326" i="66"/>
  <c r="AS327" i="66"/>
  <c r="AS328" i="66"/>
  <c r="AS329" i="66"/>
  <c r="AS330" i="66"/>
  <c r="AS331" i="66"/>
  <c r="AS332" i="66"/>
  <c r="AS333" i="66"/>
  <c r="AS334" i="66"/>
  <c r="AS335" i="66"/>
  <c r="AS336" i="66"/>
  <c r="AS337" i="66"/>
  <c r="AS338" i="66"/>
  <c r="AS339" i="66"/>
  <c r="AS340" i="66"/>
  <c r="AS341" i="66"/>
  <c r="AS342" i="66"/>
  <c r="AS343" i="66"/>
  <c r="AS344" i="66"/>
  <c r="AS345" i="66"/>
  <c r="AS346" i="66"/>
  <c r="AS347" i="66"/>
  <c r="AS348" i="66"/>
  <c r="AS349" i="66"/>
  <c r="AS350" i="66"/>
  <c r="AS351" i="66"/>
  <c r="AS352" i="66"/>
  <c r="AS353" i="66"/>
  <c r="AS354" i="66"/>
  <c r="AS355" i="66"/>
  <c r="AS356" i="66"/>
  <c r="AS357" i="66"/>
  <c r="AS358" i="66"/>
  <c r="AS359" i="66"/>
  <c r="AS360" i="66"/>
  <c r="AS361" i="66"/>
  <c r="L31" i="62"/>
  <c r="Y361" i="70" l="1"/>
  <c r="Y360" i="70"/>
  <c r="Y359" i="70"/>
  <c r="Y358" i="70"/>
  <c r="Y357" i="70"/>
  <c r="Y356" i="70"/>
  <c r="Y355" i="70"/>
  <c r="Y354" i="70"/>
  <c r="Y353" i="70"/>
  <c r="Y352" i="70"/>
  <c r="Y351" i="70"/>
  <c r="Y361" i="63" l="1"/>
  <c r="AB361" i="63" s="1"/>
  <c r="AB360" i="63"/>
  <c r="Y360" i="63"/>
  <c r="Y359" i="63"/>
  <c r="AB359" i="63" s="1"/>
  <c r="AB358" i="63"/>
  <c r="Y358" i="63"/>
  <c r="Y357" i="63"/>
  <c r="AB357" i="63" s="1"/>
  <c r="AB356" i="63"/>
  <c r="Y356" i="63"/>
  <c r="Y355" i="63"/>
  <c r="AB355" i="63" s="1"/>
  <c r="AB354" i="63"/>
  <c r="Y354" i="63"/>
  <c r="Y353" i="63"/>
  <c r="AB353" i="63" s="1"/>
  <c r="AB352" i="63"/>
  <c r="Y352" i="63"/>
  <c r="Y351" i="63"/>
  <c r="AB351" i="63" s="1"/>
  <c r="Y350" i="63"/>
  <c r="AB350" i="63" s="1"/>
  <c r="O361" i="59" l="1"/>
  <c r="H361" i="59" l="1"/>
  <c r="G344" i="59"/>
  <c r="G343" i="59"/>
  <c r="G342" i="59"/>
  <c r="G341" i="59"/>
  <c r="G340" i="59"/>
  <c r="G339" i="59"/>
  <c r="G338" i="59"/>
  <c r="G337" i="59"/>
  <c r="G336" i="59"/>
  <c r="G335" i="59"/>
  <c r="G334" i="59"/>
  <c r="G333" i="59"/>
  <c r="G332" i="59"/>
  <c r="G331" i="59"/>
  <c r="G330" i="59"/>
  <c r="G329" i="59"/>
  <c r="G328" i="59"/>
  <c r="G327" i="59"/>
  <c r="G326" i="59"/>
  <c r="G325" i="59"/>
  <c r="G324" i="59"/>
  <c r="AB360" i="56" l="1"/>
  <c r="AB359" i="56"/>
  <c r="AB358" i="56"/>
  <c r="AB357" i="56"/>
  <c r="AB356" i="56"/>
  <c r="AB355" i="56"/>
  <c r="AB354" i="56"/>
  <c r="AB353" i="56"/>
  <c r="AB352" i="56"/>
  <c r="AB351" i="56"/>
  <c r="AB350" i="56"/>
  <c r="C350" i="83" l="1"/>
  <c r="C351" i="83"/>
  <c r="C352" i="83"/>
  <c r="C353" i="83"/>
  <c r="C354" i="83"/>
  <c r="C355" i="83"/>
  <c r="C356" i="83"/>
  <c r="C357" i="83"/>
  <c r="C358" i="83"/>
  <c r="C359" i="83"/>
  <c r="C360" i="83"/>
  <c r="C361" i="83"/>
  <c r="D350" i="83"/>
  <c r="D351" i="83"/>
  <c r="D352" i="83"/>
  <c r="D353" i="83"/>
  <c r="D354" i="83"/>
  <c r="D355" i="83"/>
  <c r="D356" i="83"/>
  <c r="D357" i="83"/>
  <c r="D358" i="83"/>
  <c r="D359" i="83"/>
  <c r="D360" i="83"/>
  <c r="D361" i="83"/>
  <c r="E350" i="83"/>
  <c r="E351" i="83"/>
  <c r="E352" i="83"/>
  <c r="E353" i="83"/>
  <c r="E354" i="83"/>
  <c r="E355" i="83"/>
  <c r="E356" i="83"/>
  <c r="E357" i="83"/>
  <c r="E358" i="83"/>
  <c r="E359" i="83"/>
  <c r="E360" i="83"/>
  <c r="E361" i="83"/>
  <c r="F350" i="83"/>
  <c r="F351" i="83"/>
  <c r="F352" i="83"/>
  <c r="F353" i="83"/>
  <c r="F354" i="83"/>
  <c r="F355" i="83"/>
  <c r="F356" i="83"/>
  <c r="F357" i="83"/>
  <c r="F358" i="83"/>
  <c r="F359" i="83"/>
  <c r="F360" i="83"/>
  <c r="F361" i="83"/>
  <c r="J350" i="83"/>
  <c r="J351" i="83"/>
  <c r="J352" i="83"/>
  <c r="J353" i="83"/>
  <c r="J354" i="83"/>
  <c r="J355" i="83"/>
  <c r="J356" i="83"/>
  <c r="J357" i="83"/>
  <c r="J358" i="83"/>
  <c r="J359" i="83"/>
  <c r="J360" i="83"/>
  <c r="J361" i="83"/>
  <c r="K350" i="83"/>
  <c r="K351" i="83"/>
  <c r="K352" i="83"/>
  <c r="K353" i="83"/>
  <c r="K354" i="83"/>
  <c r="K355" i="83"/>
  <c r="K356" i="83"/>
  <c r="K357" i="83"/>
  <c r="K358" i="83"/>
  <c r="K359" i="83"/>
  <c r="K360" i="83"/>
  <c r="K361" i="83"/>
  <c r="L350" i="83"/>
  <c r="L351" i="83"/>
  <c r="L352" i="83"/>
  <c r="L353" i="83"/>
  <c r="L354" i="83"/>
  <c r="L355" i="83"/>
  <c r="L356" i="83"/>
  <c r="L357" i="83"/>
  <c r="L358" i="83"/>
  <c r="L359" i="83"/>
  <c r="L360" i="83"/>
  <c r="L361" i="83"/>
  <c r="M350" i="83"/>
  <c r="M351" i="83"/>
  <c r="M352" i="83"/>
  <c r="M353" i="83"/>
  <c r="M354" i="83"/>
  <c r="M355" i="83"/>
  <c r="M356" i="83"/>
  <c r="M357" i="83"/>
  <c r="M358" i="83"/>
  <c r="M359" i="83"/>
  <c r="M360" i="83"/>
  <c r="M361" i="83"/>
  <c r="N351" i="83"/>
  <c r="N352" i="83"/>
  <c r="N353" i="83"/>
  <c r="N354" i="83"/>
  <c r="N355" i="83"/>
  <c r="N356" i="83"/>
  <c r="N357" i="83"/>
  <c r="N358" i="83"/>
  <c r="N359" i="83"/>
  <c r="N360" i="83"/>
  <c r="N361" i="83"/>
  <c r="O351" i="83"/>
  <c r="O352" i="83"/>
  <c r="O353" i="83"/>
  <c r="O354" i="83"/>
  <c r="O355" i="83"/>
  <c r="O356" i="83"/>
  <c r="O357" i="83"/>
  <c r="O358" i="83"/>
  <c r="O359" i="83"/>
  <c r="O360" i="83"/>
  <c r="O361" i="83"/>
  <c r="P350" i="83"/>
  <c r="P351" i="83"/>
  <c r="P352" i="83"/>
  <c r="P353" i="83"/>
  <c r="P354" i="83"/>
  <c r="P355" i="83"/>
  <c r="P356" i="83"/>
  <c r="P357" i="83"/>
  <c r="P358" i="83"/>
  <c r="P359" i="83"/>
  <c r="P360" i="83"/>
  <c r="P361" i="83"/>
  <c r="Q350" i="83"/>
  <c r="Q351" i="83"/>
  <c r="Q352" i="83"/>
  <c r="Q353" i="83"/>
  <c r="Q354" i="83"/>
  <c r="Q355" i="83"/>
  <c r="Q356" i="83"/>
  <c r="Q357" i="83"/>
  <c r="Q358" i="83"/>
  <c r="Q359" i="83"/>
  <c r="Q360" i="83"/>
  <c r="Q361" i="83"/>
  <c r="R350" i="83"/>
  <c r="R351" i="83"/>
  <c r="R352" i="83"/>
  <c r="R353" i="83"/>
  <c r="R354" i="83"/>
  <c r="R355" i="83"/>
  <c r="R356" i="83"/>
  <c r="R357" i="83"/>
  <c r="R358" i="83"/>
  <c r="R359" i="83"/>
  <c r="R360" i="83"/>
  <c r="R361" i="83"/>
  <c r="T350" i="83"/>
  <c r="T351" i="83"/>
  <c r="T352" i="83"/>
  <c r="T353" i="83"/>
  <c r="T354" i="83"/>
  <c r="T355" i="83"/>
  <c r="T356" i="83"/>
  <c r="T357" i="83"/>
  <c r="T358" i="83"/>
  <c r="T359" i="83"/>
  <c r="T360" i="83"/>
  <c r="T361" i="83"/>
  <c r="U350" i="83"/>
  <c r="U351" i="83"/>
  <c r="U352" i="83"/>
  <c r="U353" i="83"/>
  <c r="U354" i="83"/>
  <c r="U355" i="83"/>
  <c r="U356" i="83"/>
  <c r="U357" i="83"/>
  <c r="U358" i="83"/>
  <c r="U359" i="83"/>
  <c r="U360" i="83"/>
  <c r="U361" i="83"/>
  <c r="V350" i="83"/>
  <c r="V351" i="83"/>
  <c r="V352" i="83"/>
  <c r="V353" i="83"/>
  <c r="V354" i="83"/>
  <c r="V355" i="83"/>
  <c r="V356" i="83"/>
  <c r="V357" i="83"/>
  <c r="V358" i="83"/>
  <c r="V359" i="83"/>
  <c r="V360" i="83"/>
  <c r="V361" i="83"/>
  <c r="W350" i="83"/>
  <c r="W351" i="83"/>
  <c r="W352" i="83"/>
  <c r="W353" i="83"/>
  <c r="W354" i="83"/>
  <c r="W355" i="83"/>
  <c r="W356" i="83"/>
  <c r="W357" i="83"/>
  <c r="W358" i="83"/>
  <c r="W359" i="83"/>
  <c r="W360" i="83"/>
  <c r="W361" i="83"/>
  <c r="X350" i="83"/>
  <c r="X351" i="83"/>
  <c r="X352" i="83"/>
  <c r="X353" i="83"/>
  <c r="X354" i="83"/>
  <c r="X355" i="83"/>
  <c r="X356" i="83"/>
  <c r="X357" i="83"/>
  <c r="X358" i="83"/>
  <c r="X359" i="83"/>
  <c r="X360" i="83"/>
  <c r="X361" i="83"/>
  <c r="Z350" i="83"/>
  <c r="Z351" i="83"/>
  <c r="Z352" i="83"/>
  <c r="Z353" i="83"/>
  <c r="Z354" i="83"/>
  <c r="Z355" i="83"/>
  <c r="Z356" i="83"/>
  <c r="Z357" i="83"/>
  <c r="Z358" i="83"/>
  <c r="Z359" i="83"/>
  <c r="Z360" i="83"/>
  <c r="Z361" i="83"/>
  <c r="AA350" i="83"/>
  <c r="AA351" i="83"/>
  <c r="AA352" i="83"/>
  <c r="AA353" i="83"/>
  <c r="AA354" i="83"/>
  <c r="AA355" i="83"/>
  <c r="AA356" i="83"/>
  <c r="AA357" i="83"/>
  <c r="AA358" i="83"/>
  <c r="AA359" i="83"/>
  <c r="AA360" i="83"/>
  <c r="AA361" i="83"/>
  <c r="AD350" i="83"/>
  <c r="AD351" i="83"/>
  <c r="AD352" i="83"/>
  <c r="AD353" i="83"/>
  <c r="AD354" i="83"/>
  <c r="AD355" i="83"/>
  <c r="AD356" i="83"/>
  <c r="AD357" i="83"/>
  <c r="AD358" i="83"/>
  <c r="AD359" i="83"/>
  <c r="AD360" i="83"/>
  <c r="AD361" i="83"/>
  <c r="AE350" i="83"/>
  <c r="AE351" i="83"/>
  <c r="AE352" i="83"/>
  <c r="AE353" i="83"/>
  <c r="AE354" i="83"/>
  <c r="AE355" i="83"/>
  <c r="AE356" i="83"/>
  <c r="AE357" i="83"/>
  <c r="AE358" i="83"/>
  <c r="AE359" i="83"/>
  <c r="AE360" i="83"/>
  <c r="AE361" i="83"/>
  <c r="AF350" i="83"/>
  <c r="AF351" i="83"/>
  <c r="AF352" i="83"/>
  <c r="AF353" i="83"/>
  <c r="AF354" i="83"/>
  <c r="AF355" i="83"/>
  <c r="AF356" i="83"/>
  <c r="AF357" i="83"/>
  <c r="AF358" i="83"/>
  <c r="AF359" i="83"/>
  <c r="AF360" i="83"/>
  <c r="AF361" i="83"/>
  <c r="AH350" i="83"/>
  <c r="AH351" i="83"/>
  <c r="AH352" i="83"/>
  <c r="AH353" i="83"/>
  <c r="AH354" i="83"/>
  <c r="AH355" i="83"/>
  <c r="AH356" i="83"/>
  <c r="AH357" i="83"/>
  <c r="AH358" i="83"/>
  <c r="AH359" i="83"/>
  <c r="AH360" i="83"/>
  <c r="AH361" i="83"/>
  <c r="AI350" i="83"/>
  <c r="AI351" i="83"/>
  <c r="AI352" i="83"/>
  <c r="AI353" i="83"/>
  <c r="AI354" i="83"/>
  <c r="AI355" i="83"/>
  <c r="AI356" i="83"/>
  <c r="AI357" i="83"/>
  <c r="AI358" i="83"/>
  <c r="AI359" i="83"/>
  <c r="AI360" i="83"/>
  <c r="AI361" i="83"/>
  <c r="AJ350" i="83"/>
  <c r="AJ351" i="83"/>
  <c r="AJ352" i="83"/>
  <c r="AJ353" i="83"/>
  <c r="AJ354" i="83"/>
  <c r="AJ355" i="83"/>
  <c r="AJ356" i="83"/>
  <c r="AJ357" i="83"/>
  <c r="AJ358" i="83"/>
  <c r="AJ359" i="83"/>
  <c r="AJ360" i="83"/>
  <c r="AJ361" i="83"/>
  <c r="AL350" i="83"/>
  <c r="AL351" i="83"/>
  <c r="AL352" i="83"/>
  <c r="AL353" i="83"/>
  <c r="AL354" i="83"/>
  <c r="AL355" i="83"/>
  <c r="AL356" i="83"/>
  <c r="AL357" i="83"/>
  <c r="AL358" i="83"/>
  <c r="AL359" i="83"/>
  <c r="AL360" i="83"/>
  <c r="AL361" i="83"/>
  <c r="AM350" i="83"/>
  <c r="AM351" i="83"/>
  <c r="AM352" i="83"/>
  <c r="AM353" i="83"/>
  <c r="AM354" i="83"/>
  <c r="AM355" i="83"/>
  <c r="AM356" i="83"/>
  <c r="AM357" i="83"/>
  <c r="AM358" i="83"/>
  <c r="AM359" i="83"/>
  <c r="AM360" i="83"/>
  <c r="AM361" i="83"/>
  <c r="AN350" i="83"/>
  <c r="AN351" i="83"/>
  <c r="AN352" i="83"/>
  <c r="AN353" i="83"/>
  <c r="AN354" i="83"/>
  <c r="AN355" i="83"/>
  <c r="AN356" i="83"/>
  <c r="AN357" i="83"/>
  <c r="AN358" i="83"/>
  <c r="AN359" i="83"/>
  <c r="AN360" i="83"/>
  <c r="AN361" i="83"/>
  <c r="AP350" i="83"/>
  <c r="AS350" i="83" s="1"/>
  <c r="AP351" i="83"/>
  <c r="AS351" i="83" s="1"/>
  <c r="AP352" i="83"/>
  <c r="AP353" i="83"/>
  <c r="AP354" i="83"/>
  <c r="AP355" i="83"/>
  <c r="AP356" i="83"/>
  <c r="AP357" i="83"/>
  <c r="AP358" i="83"/>
  <c r="AP359" i="83"/>
  <c r="AP360" i="83"/>
  <c r="AP361" i="83"/>
  <c r="AQ350" i="83"/>
  <c r="AQ351" i="83"/>
  <c r="AQ352" i="83"/>
  <c r="AQ353" i="83"/>
  <c r="AQ354" i="83"/>
  <c r="AQ355" i="83"/>
  <c r="AQ356" i="83"/>
  <c r="AQ357" i="83"/>
  <c r="AQ358" i="83"/>
  <c r="AQ359" i="83"/>
  <c r="AQ360" i="83"/>
  <c r="AS360" i="83" s="1"/>
  <c r="AQ361" i="83"/>
  <c r="AR350" i="83"/>
  <c r="AR351" i="83"/>
  <c r="AR352" i="83"/>
  <c r="AR353" i="83"/>
  <c r="AR354" i="83"/>
  <c r="AR355" i="83"/>
  <c r="AR356" i="83"/>
  <c r="AR357" i="83"/>
  <c r="AR358" i="83"/>
  <c r="AR359" i="83"/>
  <c r="AR360" i="83"/>
  <c r="AR361" i="83"/>
  <c r="AS352" i="83"/>
  <c r="AS353" i="83"/>
  <c r="AS354" i="83"/>
  <c r="AS355" i="83"/>
  <c r="AS356" i="83"/>
  <c r="AS357" i="83"/>
  <c r="AS358" i="83"/>
  <c r="AS359" i="83"/>
  <c r="AT350" i="83"/>
  <c r="AT351" i="83"/>
  <c r="AT352" i="83"/>
  <c r="AW352" i="83" s="1"/>
  <c r="AT353" i="83"/>
  <c r="AT354" i="83"/>
  <c r="AT355" i="83"/>
  <c r="AT356" i="83"/>
  <c r="AT357" i="83"/>
  <c r="AT358" i="83"/>
  <c r="AT359" i="83"/>
  <c r="AT360" i="83"/>
  <c r="AT361" i="83"/>
  <c r="AU350" i="83"/>
  <c r="AU351" i="83"/>
  <c r="AW351" i="83" s="1"/>
  <c r="AU352" i="83"/>
  <c r="AU353" i="83"/>
  <c r="AU354" i="83"/>
  <c r="AU355" i="83"/>
  <c r="AU356" i="83"/>
  <c r="AU357" i="83"/>
  <c r="AU358" i="83"/>
  <c r="AU359" i="83"/>
  <c r="AU360" i="83"/>
  <c r="AU361" i="83"/>
  <c r="AV350" i="83"/>
  <c r="AV351" i="83"/>
  <c r="AV352" i="83"/>
  <c r="AV353" i="83"/>
  <c r="AV354" i="83"/>
  <c r="AV355" i="83"/>
  <c r="AV356" i="83"/>
  <c r="AV357" i="83"/>
  <c r="AW357" i="83" s="1"/>
  <c r="AV358" i="83"/>
  <c r="AV359" i="83"/>
  <c r="AV360" i="83"/>
  <c r="AV361" i="83"/>
  <c r="AW353" i="83"/>
  <c r="AW354" i="83"/>
  <c r="AW355" i="83"/>
  <c r="AW358" i="83"/>
  <c r="AW359" i="83"/>
  <c r="AX350" i="83"/>
  <c r="AX351" i="83"/>
  <c r="AX352" i="83"/>
  <c r="AX353" i="83"/>
  <c r="AX354" i="83"/>
  <c r="AX355" i="83"/>
  <c r="AX356" i="83"/>
  <c r="AX357" i="83"/>
  <c r="AX358" i="83"/>
  <c r="AX359" i="83"/>
  <c r="AX360" i="83"/>
  <c r="AX361" i="83"/>
  <c r="AY350" i="83"/>
  <c r="AY351" i="83"/>
  <c r="AY352" i="83"/>
  <c r="AY353" i="83"/>
  <c r="AY354" i="83"/>
  <c r="AY355" i="83"/>
  <c r="AY356" i="83"/>
  <c r="AY357" i="83"/>
  <c r="AY358" i="83"/>
  <c r="AY359" i="83"/>
  <c r="AY360" i="83"/>
  <c r="AY361" i="83"/>
  <c r="AZ350" i="83"/>
  <c r="AZ351" i="83"/>
  <c r="AZ352" i="83"/>
  <c r="AZ353" i="83"/>
  <c r="AZ354" i="83"/>
  <c r="AZ355" i="83"/>
  <c r="AZ356" i="83"/>
  <c r="AZ357" i="83"/>
  <c r="AZ358" i="83"/>
  <c r="AZ359" i="83"/>
  <c r="AZ360" i="83"/>
  <c r="AZ361" i="83"/>
  <c r="BA350" i="83"/>
  <c r="BA351" i="83"/>
  <c r="BA352" i="83"/>
  <c r="BA353" i="83"/>
  <c r="BA354" i="83"/>
  <c r="BA355" i="83"/>
  <c r="BA356" i="83"/>
  <c r="BA357" i="83"/>
  <c r="BA358" i="83"/>
  <c r="BA359" i="83"/>
  <c r="BA360" i="83"/>
  <c r="BA361" i="83"/>
  <c r="BB350" i="83"/>
  <c r="BB351" i="83"/>
  <c r="BB352" i="83"/>
  <c r="BB353" i="83"/>
  <c r="BB354" i="83"/>
  <c r="BB355" i="83"/>
  <c r="BB356" i="83"/>
  <c r="BB357" i="83"/>
  <c r="BB358" i="83"/>
  <c r="BB359" i="83"/>
  <c r="BB360" i="83"/>
  <c r="BB361" i="83"/>
  <c r="BC350" i="83"/>
  <c r="BC351" i="83"/>
  <c r="BC352" i="83"/>
  <c r="BC353" i="83"/>
  <c r="BC354" i="83"/>
  <c r="BC355" i="83"/>
  <c r="BC358" i="83"/>
  <c r="BD350" i="83"/>
  <c r="BD351" i="83"/>
  <c r="BD352" i="83"/>
  <c r="BD353" i="83"/>
  <c r="BD354" i="83"/>
  <c r="BD355" i="83"/>
  <c r="BD356" i="83"/>
  <c r="BD357" i="83"/>
  <c r="BD358" i="83"/>
  <c r="BD359" i="83"/>
  <c r="BD360" i="83"/>
  <c r="BD361" i="83"/>
  <c r="BE350" i="83"/>
  <c r="BE351" i="83"/>
  <c r="BE352" i="83"/>
  <c r="BE353" i="83"/>
  <c r="BE354" i="83"/>
  <c r="BE355" i="83"/>
  <c r="BE356" i="83"/>
  <c r="BE357" i="83"/>
  <c r="BE358" i="83"/>
  <c r="BE359" i="83"/>
  <c r="BE360" i="83"/>
  <c r="BE361" i="83"/>
  <c r="G2" i="76"/>
  <c r="G3" i="76"/>
  <c r="G4" i="76"/>
  <c r="G5" i="76"/>
  <c r="G6" i="76"/>
  <c r="G7" i="76"/>
  <c r="G8" i="76"/>
  <c r="G9" i="76"/>
  <c r="G10" i="76"/>
  <c r="G11" i="76"/>
  <c r="G12" i="76"/>
  <c r="G13" i="76"/>
  <c r="G14" i="76"/>
  <c r="G15" i="76"/>
  <c r="G16" i="76"/>
  <c r="G17" i="76"/>
  <c r="G18" i="76"/>
  <c r="G19" i="76"/>
  <c r="G20" i="76"/>
  <c r="G21" i="76"/>
  <c r="G22" i="76"/>
  <c r="G23" i="76"/>
  <c r="G24" i="76"/>
  <c r="G25" i="76"/>
  <c r="G26" i="76"/>
  <c r="G27" i="76"/>
  <c r="G28" i="76"/>
  <c r="G29" i="76"/>
  <c r="G30" i="76"/>
  <c r="G31" i="76"/>
  <c r="G32" i="76"/>
  <c r="G33" i="76"/>
  <c r="G34" i="76"/>
  <c r="G35" i="76"/>
  <c r="G36" i="76"/>
  <c r="G37" i="76"/>
  <c r="G38" i="76"/>
  <c r="G39" i="76"/>
  <c r="G40" i="76"/>
  <c r="G41" i="76"/>
  <c r="G42" i="76"/>
  <c r="G43" i="76"/>
  <c r="G44" i="76"/>
  <c r="G45" i="76"/>
  <c r="G46" i="76"/>
  <c r="G47" i="76"/>
  <c r="G48" i="76"/>
  <c r="G49" i="76"/>
  <c r="G50" i="76"/>
  <c r="G51" i="76"/>
  <c r="G52" i="76"/>
  <c r="G53" i="76"/>
  <c r="G54" i="76"/>
  <c r="G55" i="76"/>
  <c r="G56" i="76"/>
  <c r="G57" i="76"/>
  <c r="G58" i="76"/>
  <c r="G59" i="76"/>
  <c r="G60" i="76"/>
  <c r="G61" i="76"/>
  <c r="G62" i="76"/>
  <c r="G63" i="76"/>
  <c r="G64" i="76"/>
  <c r="G65" i="76"/>
  <c r="G66" i="76"/>
  <c r="G67" i="76"/>
  <c r="G68" i="76"/>
  <c r="G69" i="76"/>
  <c r="G70" i="76"/>
  <c r="G71" i="76"/>
  <c r="G72" i="76"/>
  <c r="G73" i="76"/>
  <c r="G74" i="76"/>
  <c r="G75" i="76"/>
  <c r="G76" i="76"/>
  <c r="G77" i="76"/>
  <c r="G78" i="76"/>
  <c r="G79" i="76"/>
  <c r="G80" i="76"/>
  <c r="G81" i="76"/>
  <c r="G82" i="76"/>
  <c r="G83" i="76"/>
  <c r="G84" i="76"/>
  <c r="G85" i="76"/>
  <c r="G86" i="76"/>
  <c r="G87" i="76"/>
  <c r="G88" i="76"/>
  <c r="G89" i="76"/>
  <c r="G90" i="76"/>
  <c r="G91" i="76"/>
  <c r="G92" i="76"/>
  <c r="G93" i="76"/>
  <c r="G94" i="76"/>
  <c r="G95" i="76"/>
  <c r="G96" i="76"/>
  <c r="G97" i="76"/>
  <c r="G98" i="76"/>
  <c r="G99" i="76"/>
  <c r="G100" i="76"/>
  <c r="G101" i="76"/>
  <c r="G102" i="76"/>
  <c r="G103" i="76"/>
  <c r="G104" i="76"/>
  <c r="G105" i="76"/>
  <c r="G106" i="76"/>
  <c r="G107" i="76"/>
  <c r="G108" i="76"/>
  <c r="G109" i="76"/>
  <c r="G110" i="76"/>
  <c r="G111" i="76"/>
  <c r="G112" i="76"/>
  <c r="G113" i="76"/>
  <c r="G114" i="76"/>
  <c r="G115" i="76"/>
  <c r="G116" i="76"/>
  <c r="G117" i="76"/>
  <c r="G118" i="76"/>
  <c r="G119" i="76"/>
  <c r="G120" i="76"/>
  <c r="G121" i="76"/>
  <c r="G122" i="76"/>
  <c r="G123" i="76"/>
  <c r="G124" i="76"/>
  <c r="G125" i="76"/>
  <c r="G126" i="76"/>
  <c r="G127" i="76"/>
  <c r="G128" i="76"/>
  <c r="G129" i="76"/>
  <c r="G130" i="76"/>
  <c r="G131" i="76"/>
  <c r="G132" i="76"/>
  <c r="G133" i="76"/>
  <c r="G134" i="76"/>
  <c r="G135" i="76"/>
  <c r="G136" i="76"/>
  <c r="G137" i="76"/>
  <c r="G138" i="76"/>
  <c r="G139" i="76"/>
  <c r="G140" i="76"/>
  <c r="G141" i="76"/>
  <c r="G142" i="76"/>
  <c r="G143" i="76"/>
  <c r="G144" i="76"/>
  <c r="G145" i="76"/>
  <c r="G146" i="76"/>
  <c r="G147" i="76"/>
  <c r="G148" i="76"/>
  <c r="G149" i="76"/>
  <c r="G150" i="76"/>
  <c r="G151" i="76"/>
  <c r="G152" i="76"/>
  <c r="G153" i="76"/>
  <c r="G154" i="76"/>
  <c r="G155" i="76"/>
  <c r="G156" i="76"/>
  <c r="G157" i="76"/>
  <c r="G158" i="76"/>
  <c r="G159" i="76"/>
  <c r="G160" i="76"/>
  <c r="G161" i="76"/>
  <c r="G162" i="76"/>
  <c r="G163" i="76"/>
  <c r="G164" i="76"/>
  <c r="G165" i="76"/>
  <c r="G166" i="76"/>
  <c r="G167" i="76"/>
  <c r="G168" i="76"/>
  <c r="G169" i="76"/>
  <c r="G170" i="76"/>
  <c r="G171" i="76"/>
  <c r="G172" i="76"/>
  <c r="G173" i="76"/>
  <c r="G174" i="76"/>
  <c r="G175" i="76"/>
  <c r="G176" i="76"/>
  <c r="G177" i="76"/>
  <c r="G178" i="76"/>
  <c r="G179" i="76"/>
  <c r="G180" i="76"/>
  <c r="G181" i="76"/>
  <c r="G182" i="76"/>
  <c r="G183" i="76"/>
  <c r="G184" i="76"/>
  <c r="G185" i="76"/>
  <c r="G186" i="76"/>
  <c r="G187" i="76"/>
  <c r="G188" i="76"/>
  <c r="G189" i="76"/>
  <c r="G190" i="76"/>
  <c r="G191" i="76"/>
  <c r="G192" i="76"/>
  <c r="G193" i="76"/>
  <c r="G194" i="76"/>
  <c r="G195" i="76"/>
  <c r="G196" i="76"/>
  <c r="G197" i="76"/>
  <c r="G198" i="76"/>
  <c r="G199" i="76"/>
  <c r="G200" i="76"/>
  <c r="G201" i="76"/>
  <c r="G202" i="76"/>
  <c r="G203" i="76"/>
  <c r="G204" i="76"/>
  <c r="G205" i="76"/>
  <c r="G206" i="76"/>
  <c r="G207" i="76"/>
  <c r="G208" i="76"/>
  <c r="G209" i="76"/>
  <c r="G210" i="76"/>
  <c r="G211" i="76"/>
  <c r="G212" i="76"/>
  <c r="G213" i="76"/>
  <c r="G214" i="76"/>
  <c r="G215" i="76"/>
  <c r="G216" i="76"/>
  <c r="G217" i="76"/>
  <c r="G218" i="76"/>
  <c r="G219" i="76"/>
  <c r="G220" i="76"/>
  <c r="G221" i="76"/>
  <c r="G222" i="76"/>
  <c r="G223" i="76"/>
  <c r="G224" i="76"/>
  <c r="G225" i="76"/>
  <c r="G226" i="76"/>
  <c r="G227" i="76"/>
  <c r="G228" i="76"/>
  <c r="G229" i="76"/>
  <c r="G230" i="76"/>
  <c r="G231" i="76"/>
  <c r="G232" i="76"/>
  <c r="G233" i="76"/>
  <c r="G234" i="76"/>
  <c r="G235" i="76"/>
  <c r="G236" i="76"/>
  <c r="G237" i="76"/>
  <c r="G238" i="76"/>
  <c r="G239" i="76"/>
  <c r="G240" i="76"/>
  <c r="G241" i="76"/>
  <c r="G242" i="76"/>
  <c r="G243" i="76"/>
  <c r="G244" i="76"/>
  <c r="G245" i="76"/>
  <c r="G246" i="76"/>
  <c r="G247" i="76"/>
  <c r="G248" i="76"/>
  <c r="G249" i="76"/>
  <c r="G250" i="76"/>
  <c r="G251" i="76"/>
  <c r="G252" i="76"/>
  <c r="G253" i="76"/>
  <c r="G254" i="76"/>
  <c r="G255" i="76"/>
  <c r="G256" i="76"/>
  <c r="G257" i="76"/>
  <c r="G258" i="76"/>
  <c r="G259" i="76"/>
  <c r="G260" i="76"/>
  <c r="G261" i="76"/>
  <c r="G262" i="76"/>
  <c r="G263" i="76"/>
  <c r="G264" i="76"/>
  <c r="G265" i="76"/>
  <c r="G266" i="76"/>
  <c r="G267" i="76"/>
  <c r="G268" i="76"/>
  <c r="G269" i="76"/>
  <c r="G270" i="76"/>
  <c r="G271" i="76"/>
  <c r="G272" i="76"/>
  <c r="G273" i="76"/>
  <c r="G274" i="76"/>
  <c r="G275" i="76"/>
  <c r="G276" i="76"/>
  <c r="G277" i="76"/>
  <c r="G278" i="76"/>
  <c r="G279" i="76"/>
  <c r="G280" i="76"/>
  <c r="G281" i="76"/>
  <c r="G282" i="76"/>
  <c r="G283" i="76"/>
  <c r="G284" i="76"/>
  <c r="G285" i="76"/>
  <c r="G286" i="76"/>
  <c r="G287" i="76"/>
  <c r="G288" i="76"/>
  <c r="G289" i="76"/>
  <c r="G290" i="76"/>
  <c r="G291" i="76"/>
  <c r="G292" i="76"/>
  <c r="G293" i="76"/>
  <c r="G294" i="76"/>
  <c r="G295" i="76"/>
  <c r="G296" i="76"/>
  <c r="G297" i="76"/>
  <c r="G298" i="76"/>
  <c r="G299" i="76"/>
  <c r="G300" i="76"/>
  <c r="G301" i="76"/>
  <c r="G302" i="76"/>
  <c r="G303" i="76"/>
  <c r="G304" i="76"/>
  <c r="G305" i="76"/>
  <c r="G306" i="76"/>
  <c r="G307" i="76"/>
  <c r="G308" i="76"/>
  <c r="G309" i="76"/>
  <c r="G310" i="76"/>
  <c r="G311" i="76"/>
  <c r="G312" i="76"/>
  <c r="G313" i="76"/>
  <c r="G314" i="76"/>
  <c r="G315" i="76"/>
  <c r="G316" i="76"/>
  <c r="G317" i="76"/>
  <c r="G318" i="76"/>
  <c r="G319" i="76"/>
  <c r="G320" i="76"/>
  <c r="G321" i="76"/>
  <c r="G322" i="76"/>
  <c r="G323" i="76"/>
  <c r="G324" i="76"/>
  <c r="G325" i="76"/>
  <c r="G326" i="76"/>
  <c r="G327" i="76"/>
  <c r="G328" i="76"/>
  <c r="G329" i="76"/>
  <c r="G330" i="76"/>
  <c r="G331" i="76"/>
  <c r="G332" i="76"/>
  <c r="G333" i="76"/>
  <c r="G334" i="76"/>
  <c r="G335" i="76"/>
  <c r="G336" i="76"/>
  <c r="G337" i="76"/>
  <c r="G338" i="76"/>
  <c r="G339" i="76"/>
  <c r="G340" i="76"/>
  <c r="G341" i="76"/>
  <c r="G342" i="76"/>
  <c r="G343" i="76"/>
  <c r="G344" i="76"/>
  <c r="G345" i="76"/>
  <c r="G346" i="76"/>
  <c r="G347" i="76"/>
  <c r="G348" i="76"/>
  <c r="G349" i="76"/>
  <c r="G350" i="76"/>
  <c r="G351" i="76"/>
  <c r="G352" i="76"/>
  <c r="G353" i="76"/>
  <c r="H353" i="76" s="1"/>
  <c r="G354" i="76"/>
  <c r="G355" i="76"/>
  <c r="G356" i="76"/>
  <c r="G357" i="76"/>
  <c r="G358" i="76"/>
  <c r="G359" i="76"/>
  <c r="G360" i="76"/>
  <c r="H360" i="76" s="1"/>
  <c r="G361" i="76"/>
  <c r="BC361" i="76"/>
  <c r="AW361" i="76"/>
  <c r="AS361" i="76"/>
  <c r="AO361" i="76"/>
  <c r="AK361" i="76"/>
  <c r="AG361" i="76"/>
  <c r="AB361" i="76"/>
  <c r="AC361" i="76" s="1"/>
  <c r="Y361" i="76"/>
  <c r="S361" i="76"/>
  <c r="O361" i="76"/>
  <c r="N361" i="76"/>
  <c r="H361" i="76"/>
  <c r="BC360" i="76"/>
  <c r="AW360" i="76"/>
  <c r="AS360" i="76"/>
  <c r="AO360" i="76"/>
  <c r="AK360" i="76"/>
  <c r="AG360" i="76"/>
  <c r="AC360" i="76"/>
  <c r="AB360" i="76"/>
  <c r="Y360" i="76"/>
  <c r="S360" i="76"/>
  <c r="N360" i="76"/>
  <c r="O360" i="76" s="1"/>
  <c r="BC359" i="76"/>
  <c r="AW359" i="76"/>
  <c r="AS359" i="76"/>
  <c r="AO359" i="76"/>
  <c r="AK359" i="76"/>
  <c r="AG359" i="76"/>
  <c r="Y359" i="76"/>
  <c r="AB359" i="76" s="1"/>
  <c r="AC359" i="76" s="1"/>
  <c r="S359" i="76"/>
  <c r="N359" i="76"/>
  <c r="O359" i="76" s="1"/>
  <c r="H359" i="76"/>
  <c r="BC358" i="76"/>
  <c r="AW358" i="76"/>
  <c r="AS358" i="76"/>
  <c r="AO358" i="76"/>
  <c r="AK358" i="76"/>
  <c r="AG358" i="76"/>
  <c r="AB358" i="76"/>
  <c r="AC358" i="76" s="1"/>
  <c r="Y358" i="76"/>
  <c r="S358" i="76"/>
  <c r="O358" i="76"/>
  <c r="N358" i="76"/>
  <c r="H358" i="76"/>
  <c r="BC357" i="76"/>
  <c r="AW357" i="76"/>
  <c r="AS357" i="76"/>
  <c r="AO357" i="76"/>
  <c r="AK357" i="76"/>
  <c r="AG357" i="76"/>
  <c r="Y357" i="76"/>
  <c r="AB357" i="76" s="1"/>
  <c r="AC357" i="76" s="1"/>
  <c r="S357" i="76"/>
  <c r="N357" i="76"/>
  <c r="O357" i="76" s="1"/>
  <c r="H357" i="76"/>
  <c r="BC356" i="76"/>
  <c r="AW356" i="76"/>
  <c r="AS356" i="76"/>
  <c r="AO356" i="76"/>
  <c r="AK356" i="76"/>
  <c r="AG356" i="76"/>
  <c r="Y356" i="76"/>
  <c r="AB356" i="76" s="1"/>
  <c r="AC356" i="76" s="1"/>
  <c r="S356" i="76"/>
  <c r="O356" i="76"/>
  <c r="N356" i="76"/>
  <c r="H356" i="76"/>
  <c r="BC355" i="76"/>
  <c r="AW355" i="76"/>
  <c r="AS355" i="76"/>
  <c r="AO355" i="76"/>
  <c r="AK355" i="76"/>
  <c r="AG355" i="76"/>
  <c r="AB355" i="76"/>
  <c r="AC355" i="76" s="1"/>
  <c r="Y355" i="76"/>
  <c r="S355" i="76"/>
  <c r="O355" i="76"/>
  <c r="N355" i="76"/>
  <c r="H355" i="76"/>
  <c r="BC354" i="76"/>
  <c r="AW354" i="76"/>
  <c r="AS354" i="76"/>
  <c r="AO354" i="76"/>
  <c r="AK354" i="76"/>
  <c r="AG354" i="76"/>
  <c r="Y354" i="76"/>
  <c r="AB354" i="76" s="1"/>
  <c r="AC354" i="76" s="1"/>
  <c r="S354" i="76"/>
  <c r="N354" i="76"/>
  <c r="O354" i="76" s="1"/>
  <c r="H354" i="76"/>
  <c r="BC353" i="76"/>
  <c r="AW353" i="76"/>
  <c r="AS353" i="76"/>
  <c r="AO353" i="76"/>
  <c r="AK353" i="76"/>
  <c r="AG353" i="76"/>
  <c r="AB353" i="76"/>
  <c r="AC353" i="76" s="1"/>
  <c r="Y353" i="76"/>
  <c r="S353" i="76"/>
  <c r="O353" i="76"/>
  <c r="N353" i="76"/>
  <c r="BC352" i="76"/>
  <c r="AW352" i="76"/>
  <c r="AS352" i="76"/>
  <c r="AO352" i="76"/>
  <c r="AK352" i="76"/>
  <c r="AG352" i="76"/>
  <c r="AC352" i="76"/>
  <c r="AB352" i="76"/>
  <c r="Y352" i="76"/>
  <c r="S352" i="76"/>
  <c r="O352" i="76"/>
  <c r="N352" i="76"/>
  <c r="H352" i="76"/>
  <c r="BC351" i="76"/>
  <c r="AW351" i="76"/>
  <c r="AS351" i="76"/>
  <c r="AO351" i="76"/>
  <c r="AK351" i="76"/>
  <c r="AG351" i="76"/>
  <c r="Y351" i="76"/>
  <c r="AB351" i="76" s="1"/>
  <c r="AC351" i="76" s="1"/>
  <c r="S351" i="76"/>
  <c r="N351" i="76"/>
  <c r="O351" i="76" s="1"/>
  <c r="H351" i="76"/>
  <c r="BC350" i="76"/>
  <c r="AW350" i="76"/>
  <c r="AS350" i="76"/>
  <c r="AO350" i="76"/>
  <c r="AK350" i="76"/>
  <c r="AG350" i="76"/>
  <c r="AB350" i="76"/>
  <c r="AC350" i="76" s="1"/>
  <c r="Y350" i="76"/>
  <c r="S350" i="76"/>
  <c r="N350" i="76"/>
  <c r="O350" i="76" s="1"/>
  <c r="H350" i="76"/>
  <c r="G2" i="59"/>
  <c r="G3" i="59"/>
  <c r="G4" i="59"/>
  <c r="G5" i="59"/>
  <c r="G6" i="59"/>
  <c r="G7" i="59"/>
  <c r="G8" i="59"/>
  <c r="G9" i="59"/>
  <c r="G10" i="59"/>
  <c r="G11" i="59"/>
  <c r="G12" i="59"/>
  <c r="G13" i="59"/>
  <c r="G14" i="59"/>
  <c r="G15" i="59"/>
  <c r="G16" i="59"/>
  <c r="G17" i="59"/>
  <c r="G18" i="59"/>
  <c r="G19" i="59"/>
  <c r="G20" i="59"/>
  <c r="G21" i="59"/>
  <c r="G22" i="59"/>
  <c r="G23" i="59"/>
  <c r="G24" i="59"/>
  <c r="G25" i="59"/>
  <c r="G26" i="59"/>
  <c r="G27" i="59"/>
  <c r="G28" i="59"/>
  <c r="G29" i="59"/>
  <c r="G30" i="59"/>
  <c r="G31" i="59"/>
  <c r="G32" i="59"/>
  <c r="G33" i="59"/>
  <c r="G34" i="59"/>
  <c r="G35" i="59"/>
  <c r="G36" i="59"/>
  <c r="G37" i="59"/>
  <c r="G38" i="59"/>
  <c r="G39" i="59"/>
  <c r="G40" i="59"/>
  <c r="G41" i="59"/>
  <c r="G42" i="59"/>
  <c r="G43" i="59"/>
  <c r="G44" i="59"/>
  <c r="G45" i="59"/>
  <c r="G46" i="59"/>
  <c r="G47" i="59"/>
  <c r="G48" i="59"/>
  <c r="G49" i="59"/>
  <c r="G50" i="59"/>
  <c r="G51" i="59"/>
  <c r="G52" i="59"/>
  <c r="G53" i="59"/>
  <c r="G54" i="59"/>
  <c r="G55" i="59"/>
  <c r="G56" i="59"/>
  <c r="G57" i="59"/>
  <c r="G58" i="59"/>
  <c r="G59" i="59"/>
  <c r="G60" i="59"/>
  <c r="G61" i="59"/>
  <c r="G62" i="59"/>
  <c r="G63" i="59"/>
  <c r="G64" i="59"/>
  <c r="G65" i="59"/>
  <c r="G66" i="59"/>
  <c r="G67" i="59"/>
  <c r="G68" i="59"/>
  <c r="G69" i="59"/>
  <c r="G70" i="59"/>
  <c r="G71" i="59"/>
  <c r="G72" i="59"/>
  <c r="G73" i="59"/>
  <c r="G74" i="59"/>
  <c r="G75" i="59"/>
  <c r="G76" i="59"/>
  <c r="G77" i="59"/>
  <c r="G78" i="59"/>
  <c r="G79" i="59"/>
  <c r="G80" i="59"/>
  <c r="G81" i="59"/>
  <c r="G82" i="59"/>
  <c r="G83" i="59"/>
  <c r="G84" i="59"/>
  <c r="G85" i="59"/>
  <c r="G86" i="59"/>
  <c r="G87" i="59"/>
  <c r="G88" i="59"/>
  <c r="G89" i="59"/>
  <c r="G90" i="59"/>
  <c r="G91" i="59"/>
  <c r="G92" i="59"/>
  <c r="G93" i="59"/>
  <c r="G94" i="59"/>
  <c r="G95" i="59"/>
  <c r="G96" i="59"/>
  <c r="G97" i="59"/>
  <c r="G98" i="59"/>
  <c r="G99" i="59"/>
  <c r="G100" i="59"/>
  <c r="G101" i="59"/>
  <c r="G102" i="59"/>
  <c r="G103" i="59"/>
  <c r="G104" i="59"/>
  <c r="G105" i="59"/>
  <c r="G106" i="59"/>
  <c r="G107" i="59"/>
  <c r="G108" i="59"/>
  <c r="G109" i="59"/>
  <c r="G110" i="59"/>
  <c r="G111" i="59"/>
  <c r="G112" i="59"/>
  <c r="G113" i="59"/>
  <c r="G114" i="59"/>
  <c r="G115" i="59"/>
  <c r="G116" i="59"/>
  <c r="G117" i="59"/>
  <c r="G118" i="59"/>
  <c r="G119" i="59"/>
  <c r="G120" i="59"/>
  <c r="G121" i="59"/>
  <c r="G122" i="59"/>
  <c r="G123" i="59"/>
  <c r="G124" i="59"/>
  <c r="G125" i="59"/>
  <c r="G126" i="59"/>
  <c r="G127" i="59"/>
  <c r="G128" i="59"/>
  <c r="G129" i="59"/>
  <c r="G130" i="59"/>
  <c r="G131" i="59"/>
  <c r="G132" i="59"/>
  <c r="G133" i="59"/>
  <c r="G134" i="59"/>
  <c r="G135" i="59"/>
  <c r="G136" i="59"/>
  <c r="G137" i="59"/>
  <c r="G138" i="59"/>
  <c r="G139" i="59"/>
  <c r="G140" i="59"/>
  <c r="G141" i="59"/>
  <c r="G142" i="59"/>
  <c r="G143" i="59"/>
  <c r="G144" i="59"/>
  <c r="G145" i="59"/>
  <c r="G146" i="59"/>
  <c r="G147" i="59"/>
  <c r="G148" i="59"/>
  <c r="G149" i="59"/>
  <c r="G150" i="59"/>
  <c r="G151" i="59"/>
  <c r="G152" i="59"/>
  <c r="G153" i="59"/>
  <c r="G154" i="59"/>
  <c r="G155" i="59"/>
  <c r="G156" i="59"/>
  <c r="G157" i="59"/>
  <c r="G158" i="59"/>
  <c r="G159" i="59"/>
  <c r="G160" i="59"/>
  <c r="G161" i="59"/>
  <c r="G162" i="59"/>
  <c r="G163" i="59"/>
  <c r="G164" i="59"/>
  <c r="G165" i="59"/>
  <c r="G166" i="59"/>
  <c r="G167" i="59"/>
  <c r="G168" i="59"/>
  <c r="G169" i="59"/>
  <c r="G170" i="59"/>
  <c r="G171" i="59"/>
  <c r="G172" i="59"/>
  <c r="G173" i="59"/>
  <c r="G174" i="59"/>
  <c r="G175" i="59"/>
  <c r="G176" i="59"/>
  <c r="G177" i="59"/>
  <c r="G178" i="59"/>
  <c r="G179" i="59"/>
  <c r="G180" i="59"/>
  <c r="G181" i="59"/>
  <c r="G182" i="59"/>
  <c r="G183" i="59"/>
  <c r="G184" i="59"/>
  <c r="G185" i="59"/>
  <c r="G186" i="59"/>
  <c r="G187" i="59"/>
  <c r="G188" i="59"/>
  <c r="G189" i="59"/>
  <c r="G190" i="59"/>
  <c r="G191" i="59"/>
  <c r="G192" i="59"/>
  <c r="G193" i="59"/>
  <c r="G194" i="59"/>
  <c r="G195" i="59"/>
  <c r="G196" i="59"/>
  <c r="G197" i="59"/>
  <c r="G198" i="59"/>
  <c r="G199" i="59"/>
  <c r="G200" i="59"/>
  <c r="G201" i="59"/>
  <c r="G202" i="59"/>
  <c r="G203" i="59"/>
  <c r="G204" i="59"/>
  <c r="G205" i="59"/>
  <c r="G206" i="59"/>
  <c r="G207" i="59"/>
  <c r="G208" i="59"/>
  <c r="G209" i="59"/>
  <c r="G210" i="59"/>
  <c r="G211" i="59"/>
  <c r="G212" i="59"/>
  <c r="G213" i="59"/>
  <c r="G214" i="59"/>
  <c r="G215" i="59"/>
  <c r="G216" i="59"/>
  <c r="G217" i="59"/>
  <c r="G218" i="59"/>
  <c r="G219" i="59"/>
  <c r="G220" i="59"/>
  <c r="G221" i="59"/>
  <c r="G222" i="59"/>
  <c r="G223" i="59"/>
  <c r="G224" i="59"/>
  <c r="G225" i="59"/>
  <c r="G226" i="59"/>
  <c r="G227" i="59"/>
  <c r="G228" i="59"/>
  <c r="G229" i="59"/>
  <c r="G230" i="59"/>
  <c r="G231" i="59"/>
  <c r="G232" i="59"/>
  <c r="G233" i="59"/>
  <c r="G234" i="59"/>
  <c r="G235" i="59"/>
  <c r="G236" i="59"/>
  <c r="G237" i="59"/>
  <c r="G238" i="59"/>
  <c r="G239" i="59"/>
  <c r="G240" i="59"/>
  <c r="G241" i="59"/>
  <c r="G242" i="59"/>
  <c r="G243" i="59"/>
  <c r="G244" i="59"/>
  <c r="G245" i="59"/>
  <c r="G246" i="59"/>
  <c r="G247" i="59"/>
  <c r="G248" i="59"/>
  <c r="G249" i="59"/>
  <c r="G250" i="59"/>
  <c r="G251" i="59"/>
  <c r="G252" i="59"/>
  <c r="G253" i="59"/>
  <c r="G254" i="59"/>
  <c r="G255" i="59"/>
  <c r="G256" i="59"/>
  <c r="G257" i="59"/>
  <c r="G258" i="59"/>
  <c r="G259" i="59"/>
  <c r="G260" i="59"/>
  <c r="G261" i="59"/>
  <c r="G262" i="59"/>
  <c r="G263" i="59"/>
  <c r="G264" i="59"/>
  <c r="G265" i="59"/>
  <c r="G266" i="59"/>
  <c r="G267" i="59"/>
  <c r="G268" i="59"/>
  <c r="G269" i="59"/>
  <c r="G270" i="59"/>
  <c r="G271" i="59"/>
  <c r="G272" i="59"/>
  <c r="G273" i="59"/>
  <c r="G274" i="59"/>
  <c r="G275" i="59"/>
  <c r="G276" i="59"/>
  <c r="G277" i="59"/>
  <c r="G278" i="59"/>
  <c r="G279" i="59"/>
  <c r="G280" i="59"/>
  <c r="G281" i="59"/>
  <c r="G282" i="59"/>
  <c r="G283" i="59"/>
  <c r="G284" i="59"/>
  <c r="G285" i="59"/>
  <c r="G286" i="59"/>
  <c r="G287" i="59"/>
  <c r="G288" i="59"/>
  <c r="G289" i="59"/>
  <c r="G290" i="59"/>
  <c r="G291" i="59"/>
  <c r="G292" i="59"/>
  <c r="G293" i="59"/>
  <c r="G294" i="59"/>
  <c r="G295" i="59"/>
  <c r="G296" i="59"/>
  <c r="G297" i="59"/>
  <c r="G298" i="59"/>
  <c r="G299" i="59"/>
  <c r="G300" i="59"/>
  <c r="G301" i="59"/>
  <c r="G302" i="59"/>
  <c r="G303" i="59"/>
  <c r="G304" i="59"/>
  <c r="G305" i="59"/>
  <c r="G306" i="59"/>
  <c r="G307" i="59"/>
  <c r="G308" i="59"/>
  <c r="G309" i="59"/>
  <c r="G310" i="59"/>
  <c r="G311" i="59"/>
  <c r="G312" i="59"/>
  <c r="G313" i="59"/>
  <c r="G314" i="59"/>
  <c r="G315" i="59"/>
  <c r="G316" i="59"/>
  <c r="G317" i="59"/>
  <c r="G318" i="59"/>
  <c r="G319" i="59"/>
  <c r="G320" i="59"/>
  <c r="G321" i="59"/>
  <c r="G322" i="59"/>
  <c r="G323" i="59"/>
  <c r="G345" i="59"/>
  <c r="G346" i="59"/>
  <c r="G347" i="59"/>
  <c r="G348" i="59"/>
  <c r="G349" i="59"/>
  <c r="G350" i="59"/>
  <c r="G351" i="59"/>
  <c r="G352" i="59"/>
  <c r="G353" i="59"/>
  <c r="G354" i="59"/>
  <c r="G355" i="59"/>
  <c r="G356" i="59"/>
  <c r="G357" i="59"/>
  <c r="G358" i="59"/>
  <c r="G359" i="59"/>
  <c r="G360" i="59"/>
  <c r="G361" i="59"/>
  <c r="BC361" i="59"/>
  <c r="AW361" i="59"/>
  <c r="AS361" i="59"/>
  <c r="AO361" i="59"/>
  <c r="AK361" i="59"/>
  <c r="AG361" i="59"/>
  <c r="AC361" i="59"/>
  <c r="Y361" i="59"/>
  <c r="S361" i="59"/>
  <c r="N361" i="59"/>
  <c r="BC360" i="59"/>
  <c r="AW360" i="59"/>
  <c r="AS360" i="59"/>
  <c r="AO360" i="59"/>
  <c r="AK360" i="59"/>
  <c r="AG360" i="59"/>
  <c r="AC360" i="59"/>
  <c r="Y360" i="59"/>
  <c r="S360" i="59"/>
  <c r="O360" i="59"/>
  <c r="N360" i="59"/>
  <c r="J360" i="59"/>
  <c r="BC359" i="59"/>
  <c r="AW359" i="59"/>
  <c r="AS359" i="59"/>
  <c r="AO359" i="59"/>
  <c r="AK359" i="59"/>
  <c r="AG359" i="59"/>
  <c r="AC359" i="59"/>
  <c r="Y359" i="59"/>
  <c r="S359" i="59"/>
  <c r="O359" i="59"/>
  <c r="J359" i="59"/>
  <c r="N359" i="59" s="1"/>
  <c r="BC361" i="56"/>
  <c r="AW361" i="56"/>
  <c r="AS361" i="56"/>
  <c r="AO361" i="56"/>
  <c r="AK361" i="56"/>
  <c r="AG361" i="56"/>
  <c r="AC361" i="56"/>
  <c r="AB361" i="56"/>
  <c r="Y361" i="56"/>
  <c r="S361" i="56"/>
  <c r="N361" i="56"/>
  <c r="G361" i="56"/>
  <c r="BC360" i="56"/>
  <c r="AW360" i="56"/>
  <c r="AS360" i="56"/>
  <c r="AO360" i="56"/>
  <c r="AK360" i="56"/>
  <c r="AG360" i="56"/>
  <c r="AC360" i="56"/>
  <c r="Y360" i="56"/>
  <c r="S360" i="56"/>
  <c r="N360" i="56"/>
  <c r="G360" i="56"/>
  <c r="BC359" i="56"/>
  <c r="AW359" i="56"/>
  <c r="AS359" i="56"/>
  <c r="AO359" i="56"/>
  <c r="AK359" i="56"/>
  <c r="AG359" i="56"/>
  <c r="AC359" i="56"/>
  <c r="Y359" i="56"/>
  <c r="S359" i="56"/>
  <c r="N359" i="56"/>
  <c r="G359" i="56"/>
  <c r="G2" i="79"/>
  <c r="G3" i="79"/>
  <c r="G4" i="79"/>
  <c r="G5" i="79"/>
  <c r="G6" i="79"/>
  <c r="G7" i="79"/>
  <c r="G8" i="79"/>
  <c r="G9" i="79"/>
  <c r="G10" i="79"/>
  <c r="G11" i="79"/>
  <c r="G12" i="79"/>
  <c r="G13" i="79"/>
  <c r="G14" i="79"/>
  <c r="G15" i="79"/>
  <c r="G16" i="79"/>
  <c r="G17" i="79"/>
  <c r="G18" i="79"/>
  <c r="G19" i="79"/>
  <c r="G20" i="79"/>
  <c r="G21" i="79"/>
  <c r="G22" i="79"/>
  <c r="G23" i="79"/>
  <c r="G24" i="79"/>
  <c r="G25" i="79"/>
  <c r="G26" i="79"/>
  <c r="G27" i="79"/>
  <c r="G28" i="79"/>
  <c r="G29" i="79"/>
  <c r="G30" i="79"/>
  <c r="G31" i="79"/>
  <c r="G32" i="79"/>
  <c r="G33" i="79"/>
  <c r="G34" i="79"/>
  <c r="G35" i="79"/>
  <c r="G36" i="79"/>
  <c r="G37" i="79"/>
  <c r="G38" i="79"/>
  <c r="G39" i="79"/>
  <c r="G40" i="79"/>
  <c r="G41" i="79"/>
  <c r="G42" i="79"/>
  <c r="G43" i="79"/>
  <c r="G44" i="79"/>
  <c r="G45" i="79"/>
  <c r="G46" i="79"/>
  <c r="G47" i="79"/>
  <c r="G48" i="79"/>
  <c r="G49" i="79"/>
  <c r="G50" i="79"/>
  <c r="G51" i="79"/>
  <c r="G52" i="79"/>
  <c r="G53" i="79"/>
  <c r="G54" i="79"/>
  <c r="G55" i="79"/>
  <c r="G56" i="79"/>
  <c r="G57" i="79"/>
  <c r="G58" i="79"/>
  <c r="G59" i="79"/>
  <c r="G60" i="79"/>
  <c r="G61" i="79"/>
  <c r="G62" i="79"/>
  <c r="G63" i="79"/>
  <c r="G64" i="79"/>
  <c r="G65" i="79"/>
  <c r="G66" i="79"/>
  <c r="G67" i="79"/>
  <c r="G68" i="79"/>
  <c r="G69" i="79"/>
  <c r="G70" i="79"/>
  <c r="G71" i="79"/>
  <c r="G72" i="79"/>
  <c r="G73" i="79"/>
  <c r="G74" i="79"/>
  <c r="G75" i="79"/>
  <c r="G76" i="79"/>
  <c r="G77" i="79"/>
  <c r="G78" i="79"/>
  <c r="G79" i="79"/>
  <c r="G80" i="79"/>
  <c r="G81" i="79"/>
  <c r="G82" i="79"/>
  <c r="G83" i="79"/>
  <c r="G84" i="79"/>
  <c r="G85" i="79"/>
  <c r="G86" i="79"/>
  <c r="G87" i="79"/>
  <c r="G88" i="79"/>
  <c r="G89" i="79"/>
  <c r="G90" i="79"/>
  <c r="G91" i="79"/>
  <c r="G92" i="79"/>
  <c r="G93" i="79"/>
  <c r="G94" i="79"/>
  <c r="G95" i="79"/>
  <c r="G96" i="79"/>
  <c r="G97" i="79"/>
  <c r="G98" i="79"/>
  <c r="G99" i="79"/>
  <c r="G100" i="79"/>
  <c r="G101" i="79"/>
  <c r="G102" i="79"/>
  <c r="G103" i="79"/>
  <c r="G104" i="79"/>
  <c r="G105" i="79"/>
  <c r="G106" i="79"/>
  <c r="G107" i="79"/>
  <c r="G108" i="79"/>
  <c r="G109" i="79"/>
  <c r="G110" i="79"/>
  <c r="G111" i="79"/>
  <c r="G112" i="79"/>
  <c r="G113" i="79"/>
  <c r="G114" i="79"/>
  <c r="G115" i="79"/>
  <c r="G116" i="79"/>
  <c r="G117" i="79"/>
  <c r="G118" i="79"/>
  <c r="G119" i="79"/>
  <c r="G120" i="79"/>
  <c r="G121" i="79"/>
  <c r="G122" i="79"/>
  <c r="G123" i="79"/>
  <c r="G124" i="79"/>
  <c r="G125" i="79"/>
  <c r="G126" i="79"/>
  <c r="G127" i="79"/>
  <c r="G128" i="79"/>
  <c r="G129" i="79"/>
  <c r="G130" i="79"/>
  <c r="G131" i="79"/>
  <c r="G132" i="79"/>
  <c r="G133" i="79"/>
  <c r="G134" i="79"/>
  <c r="G135" i="79"/>
  <c r="G136" i="79"/>
  <c r="G137" i="79"/>
  <c r="G138" i="79"/>
  <c r="G139" i="79"/>
  <c r="G140" i="79"/>
  <c r="G141" i="79"/>
  <c r="G142" i="79"/>
  <c r="G143" i="79"/>
  <c r="G144" i="79"/>
  <c r="G145" i="79"/>
  <c r="G146" i="79"/>
  <c r="G147" i="79"/>
  <c r="G148" i="79"/>
  <c r="G149" i="79"/>
  <c r="G150" i="79"/>
  <c r="G151" i="79"/>
  <c r="G152" i="79"/>
  <c r="G153" i="79"/>
  <c r="G154" i="79"/>
  <c r="G155" i="79"/>
  <c r="G156" i="79"/>
  <c r="G157" i="79"/>
  <c r="G158" i="79"/>
  <c r="G159" i="79"/>
  <c r="G160" i="79"/>
  <c r="G161" i="79"/>
  <c r="G162" i="79"/>
  <c r="G163" i="79"/>
  <c r="G164" i="79"/>
  <c r="G165" i="79"/>
  <c r="G166" i="79"/>
  <c r="G167" i="79"/>
  <c r="G168" i="79"/>
  <c r="G169" i="79"/>
  <c r="G170" i="79"/>
  <c r="G171" i="79"/>
  <c r="G172" i="79"/>
  <c r="G173" i="79"/>
  <c r="G174" i="79"/>
  <c r="G175" i="79"/>
  <c r="G176" i="79"/>
  <c r="G177" i="79"/>
  <c r="G178" i="79"/>
  <c r="G179" i="79"/>
  <c r="G180" i="79"/>
  <c r="G181" i="79"/>
  <c r="G182" i="79"/>
  <c r="G183" i="79"/>
  <c r="G184" i="79"/>
  <c r="G185" i="79"/>
  <c r="G186" i="79"/>
  <c r="G187" i="79"/>
  <c r="G188" i="79"/>
  <c r="G189" i="79"/>
  <c r="G190" i="79"/>
  <c r="G191" i="79"/>
  <c r="G192" i="79"/>
  <c r="G193" i="79"/>
  <c r="G194" i="79"/>
  <c r="G195" i="79"/>
  <c r="G196" i="79"/>
  <c r="G197" i="79"/>
  <c r="G198" i="79"/>
  <c r="G199" i="79"/>
  <c r="G200" i="79"/>
  <c r="G201" i="79"/>
  <c r="G202" i="79"/>
  <c r="G203" i="79"/>
  <c r="G204" i="79"/>
  <c r="G205" i="79"/>
  <c r="G206" i="79"/>
  <c r="G207" i="79"/>
  <c r="G208" i="79"/>
  <c r="G209" i="79"/>
  <c r="G210" i="79"/>
  <c r="G211" i="79"/>
  <c r="G212" i="79"/>
  <c r="G213" i="79"/>
  <c r="G214" i="79"/>
  <c r="G215" i="79"/>
  <c r="G216" i="79"/>
  <c r="G217" i="79"/>
  <c r="G218" i="79"/>
  <c r="G219" i="79"/>
  <c r="G220" i="79"/>
  <c r="G221" i="79"/>
  <c r="G222" i="79"/>
  <c r="G223" i="79"/>
  <c r="G224" i="79"/>
  <c r="G225" i="79"/>
  <c r="G226" i="79"/>
  <c r="G227" i="79"/>
  <c r="G228" i="79"/>
  <c r="G229" i="79"/>
  <c r="G230" i="79"/>
  <c r="G231" i="79"/>
  <c r="G232" i="79"/>
  <c r="G233" i="79"/>
  <c r="G234" i="79"/>
  <c r="G235" i="79"/>
  <c r="G236" i="79"/>
  <c r="G237" i="79"/>
  <c r="G238" i="79"/>
  <c r="G239" i="79"/>
  <c r="G240" i="79"/>
  <c r="G241" i="79"/>
  <c r="G242" i="79"/>
  <c r="G243" i="79"/>
  <c r="G244" i="79"/>
  <c r="G245" i="79"/>
  <c r="G246" i="79"/>
  <c r="G247" i="79"/>
  <c r="G248" i="79"/>
  <c r="G249" i="79"/>
  <c r="G250" i="79"/>
  <c r="G251" i="79"/>
  <c r="G252" i="79"/>
  <c r="G253" i="79"/>
  <c r="G254" i="79"/>
  <c r="G255" i="79"/>
  <c r="G256" i="79"/>
  <c r="G257" i="79"/>
  <c r="G258" i="79"/>
  <c r="G259" i="79"/>
  <c r="G260" i="79"/>
  <c r="G261" i="79"/>
  <c r="G262" i="79"/>
  <c r="G263" i="79"/>
  <c r="G264" i="79"/>
  <c r="G265" i="79"/>
  <c r="G266" i="79"/>
  <c r="G267" i="79"/>
  <c r="G268" i="79"/>
  <c r="G269" i="79"/>
  <c r="G270" i="79"/>
  <c r="G271" i="79"/>
  <c r="G272" i="79"/>
  <c r="G273" i="79"/>
  <c r="G274" i="79"/>
  <c r="G275" i="79"/>
  <c r="G276" i="79"/>
  <c r="G277" i="79"/>
  <c r="G278" i="79"/>
  <c r="G279" i="79"/>
  <c r="G280" i="79"/>
  <c r="G281" i="79"/>
  <c r="G282" i="79"/>
  <c r="G283" i="79"/>
  <c r="G284" i="79"/>
  <c r="G285" i="79"/>
  <c r="G286" i="79"/>
  <c r="G287" i="79"/>
  <c r="G288" i="79"/>
  <c r="G289" i="79"/>
  <c r="G290" i="79"/>
  <c r="G291" i="79"/>
  <c r="G292" i="79"/>
  <c r="G293" i="79"/>
  <c r="G294" i="79"/>
  <c r="G295" i="79"/>
  <c r="G296" i="79"/>
  <c r="G297" i="79"/>
  <c r="G298" i="79"/>
  <c r="G299" i="79"/>
  <c r="G300" i="79"/>
  <c r="G301" i="79"/>
  <c r="G302" i="79"/>
  <c r="G303" i="79"/>
  <c r="G304" i="79"/>
  <c r="G305" i="79"/>
  <c r="G306" i="79"/>
  <c r="G307" i="79"/>
  <c r="G308" i="79"/>
  <c r="G309" i="79"/>
  <c r="G310" i="79"/>
  <c r="G311" i="79"/>
  <c r="G312" i="79"/>
  <c r="G313" i="79"/>
  <c r="G314" i="79"/>
  <c r="G315" i="79"/>
  <c r="G316" i="79"/>
  <c r="G317" i="79"/>
  <c r="G318" i="79"/>
  <c r="G319" i="79"/>
  <c r="G320" i="79"/>
  <c r="G321" i="79"/>
  <c r="G322" i="79"/>
  <c r="G323" i="79"/>
  <c r="G324" i="79"/>
  <c r="G325" i="79"/>
  <c r="G326" i="79"/>
  <c r="G327" i="79"/>
  <c r="G328" i="79"/>
  <c r="G329" i="79"/>
  <c r="G330" i="79"/>
  <c r="G331" i="79"/>
  <c r="G332" i="79"/>
  <c r="G333" i="79"/>
  <c r="G334" i="79"/>
  <c r="G335" i="79"/>
  <c r="G336" i="79"/>
  <c r="G337" i="79"/>
  <c r="G338" i="79"/>
  <c r="G339" i="79"/>
  <c r="G340" i="79"/>
  <c r="G341" i="79"/>
  <c r="G342" i="79"/>
  <c r="G343" i="79"/>
  <c r="G344" i="79"/>
  <c r="G345" i="79"/>
  <c r="G346" i="79"/>
  <c r="G347" i="79"/>
  <c r="G348" i="79"/>
  <c r="G349" i="79"/>
  <c r="G350" i="79"/>
  <c r="G351" i="79"/>
  <c r="G352" i="79"/>
  <c r="G353" i="79"/>
  <c r="G354" i="79"/>
  <c r="G355" i="79"/>
  <c r="G356" i="79"/>
  <c r="G357" i="79"/>
  <c r="I357" i="79" s="1"/>
  <c r="G358" i="79"/>
  <c r="G359" i="79"/>
  <c r="G360" i="79"/>
  <c r="I360" i="79" s="1"/>
  <c r="G361" i="79"/>
  <c r="BC361" i="79"/>
  <c r="AW361" i="79"/>
  <c r="AS361" i="79"/>
  <c r="AO361" i="79"/>
  <c r="AK361" i="79"/>
  <c r="AG361" i="79"/>
  <c r="AB361" i="79"/>
  <c r="AC361" i="79" s="1"/>
  <c r="Y361" i="79"/>
  <c r="S361" i="79"/>
  <c r="O361" i="79"/>
  <c r="N361" i="79"/>
  <c r="I361" i="79"/>
  <c r="H361" i="79"/>
  <c r="BC360" i="79"/>
  <c r="AW360" i="79"/>
  <c r="AS360" i="79"/>
  <c r="AO360" i="79"/>
  <c r="AK360" i="79"/>
  <c r="AG360" i="79"/>
  <c r="Y360" i="79"/>
  <c r="AB360" i="79" s="1"/>
  <c r="AC360" i="79" s="1"/>
  <c r="S360" i="79"/>
  <c r="N360" i="79"/>
  <c r="O360" i="79" s="1"/>
  <c r="BC359" i="79"/>
  <c r="AW359" i="79"/>
  <c r="AS359" i="79"/>
  <c r="AO359" i="79"/>
  <c r="AK359" i="79"/>
  <c r="AG359" i="79"/>
  <c r="Y359" i="79"/>
  <c r="AB359" i="79" s="1"/>
  <c r="AC359" i="79" s="1"/>
  <c r="S359" i="79"/>
  <c r="N359" i="79"/>
  <c r="O359" i="79" s="1"/>
  <c r="I359" i="79"/>
  <c r="H359" i="79"/>
  <c r="BC358" i="79"/>
  <c r="AW358" i="79"/>
  <c r="AS358" i="79"/>
  <c r="AO358" i="79"/>
  <c r="AK358" i="79"/>
  <c r="AG358" i="79"/>
  <c r="Y358" i="79"/>
  <c r="AB358" i="79" s="1"/>
  <c r="AC358" i="79" s="1"/>
  <c r="S358" i="79"/>
  <c r="N358" i="79"/>
  <c r="O358" i="79" s="1"/>
  <c r="I358" i="79"/>
  <c r="H358" i="79"/>
  <c r="BC357" i="79"/>
  <c r="AW357" i="79"/>
  <c r="AS357" i="79"/>
  <c r="AO357" i="79"/>
  <c r="AK357" i="79"/>
  <c r="AG357" i="79"/>
  <c r="Y357" i="79"/>
  <c r="AB357" i="79" s="1"/>
  <c r="AC357" i="79" s="1"/>
  <c r="S357" i="79"/>
  <c r="N357" i="79"/>
  <c r="O357" i="79" s="1"/>
  <c r="BC356" i="79"/>
  <c r="AW356" i="79"/>
  <c r="AS356" i="79"/>
  <c r="AO356" i="79"/>
  <c r="AK356" i="79"/>
  <c r="AG356" i="79"/>
  <c r="Y356" i="79"/>
  <c r="AB356" i="79" s="1"/>
  <c r="AC356" i="79" s="1"/>
  <c r="S356" i="79"/>
  <c r="N356" i="79"/>
  <c r="O356" i="79" s="1"/>
  <c r="I356" i="79"/>
  <c r="H356" i="79"/>
  <c r="BC355" i="79"/>
  <c r="AW355" i="79"/>
  <c r="AS355" i="79"/>
  <c r="AO355" i="79"/>
  <c r="AK355" i="79"/>
  <c r="AG355" i="79"/>
  <c r="Y355" i="79"/>
  <c r="AB355" i="79" s="1"/>
  <c r="AC355" i="79" s="1"/>
  <c r="S355" i="79"/>
  <c r="O355" i="79"/>
  <c r="N355" i="79"/>
  <c r="I355" i="79"/>
  <c r="H355" i="79"/>
  <c r="BC354" i="79"/>
  <c r="AW354" i="79"/>
  <c r="AS354" i="79"/>
  <c r="AO354" i="79"/>
  <c r="AK354" i="79"/>
  <c r="AG354" i="79"/>
  <c r="Y354" i="79"/>
  <c r="AB354" i="79" s="1"/>
  <c r="AC354" i="79" s="1"/>
  <c r="S354" i="79"/>
  <c r="N354" i="79"/>
  <c r="O354" i="79" s="1"/>
  <c r="I354" i="79"/>
  <c r="H354" i="79"/>
  <c r="BC353" i="79"/>
  <c r="AW353" i="79"/>
  <c r="AS353" i="79"/>
  <c r="AO353" i="79"/>
  <c r="AK353" i="79"/>
  <c r="AG353" i="79"/>
  <c r="Y353" i="79"/>
  <c r="AB353" i="79" s="1"/>
  <c r="AC353" i="79" s="1"/>
  <c r="S353" i="79"/>
  <c r="N353" i="79"/>
  <c r="O353" i="79" s="1"/>
  <c r="I353" i="79"/>
  <c r="H353" i="79"/>
  <c r="BC352" i="79"/>
  <c r="AW352" i="79"/>
  <c r="AS352" i="79"/>
  <c r="AO352" i="79"/>
  <c r="AK352" i="79"/>
  <c r="AG352" i="79"/>
  <c r="AB352" i="79"/>
  <c r="AC352" i="79" s="1"/>
  <c r="Y352" i="79"/>
  <c r="S352" i="79"/>
  <c r="O352" i="79"/>
  <c r="N352" i="79"/>
  <c r="I352" i="79"/>
  <c r="H352" i="79"/>
  <c r="BC351" i="79"/>
  <c r="AW351" i="79"/>
  <c r="AS351" i="79"/>
  <c r="AO351" i="79"/>
  <c r="AK351" i="79"/>
  <c r="AG351" i="79"/>
  <c r="AB351" i="79"/>
  <c r="AC351" i="79" s="1"/>
  <c r="Y351" i="79"/>
  <c r="S351" i="79"/>
  <c r="N351" i="79"/>
  <c r="O351" i="79" s="1"/>
  <c r="I351" i="79"/>
  <c r="H351" i="79"/>
  <c r="BC350" i="79"/>
  <c r="AW350" i="79"/>
  <c r="AS350" i="79"/>
  <c r="AO350" i="79"/>
  <c r="AK350" i="79"/>
  <c r="AG350" i="79"/>
  <c r="AB350" i="79"/>
  <c r="AC350" i="79" s="1"/>
  <c r="Y350" i="79"/>
  <c r="S350" i="79"/>
  <c r="N350" i="79"/>
  <c r="O350" i="79" s="1"/>
  <c r="I350" i="79"/>
  <c r="H350" i="79"/>
  <c r="G2" i="66"/>
  <c r="G3" i="66"/>
  <c r="G4" i="66"/>
  <c r="G5" i="66"/>
  <c r="G6" i="66"/>
  <c r="G7" i="66"/>
  <c r="G8" i="66"/>
  <c r="G9" i="66"/>
  <c r="G10" i="66"/>
  <c r="G11" i="66"/>
  <c r="G12" i="66"/>
  <c r="G13" i="66"/>
  <c r="G14" i="66"/>
  <c r="G15" i="66"/>
  <c r="G16" i="66"/>
  <c r="G17" i="66"/>
  <c r="G18" i="66"/>
  <c r="G19" i="66"/>
  <c r="G20" i="66"/>
  <c r="G21" i="66"/>
  <c r="G22" i="66"/>
  <c r="G23" i="66"/>
  <c r="G24" i="66"/>
  <c r="G25" i="66"/>
  <c r="G26" i="66"/>
  <c r="G27" i="66"/>
  <c r="G28" i="66"/>
  <c r="G29" i="66"/>
  <c r="G30" i="66"/>
  <c r="G31" i="66"/>
  <c r="G32" i="66"/>
  <c r="G33" i="66"/>
  <c r="G34" i="66"/>
  <c r="G35" i="66"/>
  <c r="G36" i="66"/>
  <c r="G37" i="66"/>
  <c r="G38" i="66"/>
  <c r="G39" i="66"/>
  <c r="G40" i="66"/>
  <c r="G41" i="66"/>
  <c r="G42" i="66"/>
  <c r="G43" i="66"/>
  <c r="G44" i="66"/>
  <c r="G45" i="66"/>
  <c r="G46" i="66"/>
  <c r="G47" i="66"/>
  <c r="G48" i="66"/>
  <c r="G49" i="66"/>
  <c r="G50" i="66"/>
  <c r="G51" i="66"/>
  <c r="G52" i="66"/>
  <c r="G53" i="66"/>
  <c r="G54" i="66"/>
  <c r="G55" i="66"/>
  <c r="G56" i="66"/>
  <c r="G57" i="66"/>
  <c r="G58" i="66"/>
  <c r="G59" i="66"/>
  <c r="G60" i="66"/>
  <c r="G61" i="66"/>
  <c r="G62" i="66"/>
  <c r="G63" i="66"/>
  <c r="G64" i="66"/>
  <c r="G65" i="66"/>
  <c r="G66" i="66"/>
  <c r="G67" i="66"/>
  <c r="G68" i="66"/>
  <c r="G69" i="66"/>
  <c r="G70" i="66"/>
  <c r="G71" i="66"/>
  <c r="G72" i="66"/>
  <c r="G73" i="66"/>
  <c r="G74" i="66"/>
  <c r="G75" i="66"/>
  <c r="G76" i="66"/>
  <c r="G77" i="66"/>
  <c r="G78" i="66"/>
  <c r="G79" i="66"/>
  <c r="G80" i="66"/>
  <c r="G81" i="66"/>
  <c r="G82" i="66"/>
  <c r="G83" i="66"/>
  <c r="G84" i="66"/>
  <c r="G85" i="66"/>
  <c r="G86" i="66"/>
  <c r="G87" i="66"/>
  <c r="G88" i="66"/>
  <c r="G89" i="66"/>
  <c r="G90" i="66"/>
  <c r="G91" i="66"/>
  <c r="G92" i="66"/>
  <c r="G93" i="66"/>
  <c r="G94" i="66"/>
  <c r="G95" i="66"/>
  <c r="G96" i="66"/>
  <c r="G97" i="66"/>
  <c r="G98" i="66"/>
  <c r="G99" i="66"/>
  <c r="G100" i="66"/>
  <c r="G101" i="66"/>
  <c r="G102" i="66"/>
  <c r="G103" i="66"/>
  <c r="G104" i="66"/>
  <c r="G105" i="66"/>
  <c r="G106" i="66"/>
  <c r="G107" i="66"/>
  <c r="G108" i="66"/>
  <c r="G109" i="66"/>
  <c r="G110" i="66"/>
  <c r="G111" i="66"/>
  <c r="G112" i="66"/>
  <c r="G113" i="66"/>
  <c r="G114" i="66"/>
  <c r="G115" i="66"/>
  <c r="G116" i="66"/>
  <c r="G117" i="66"/>
  <c r="G118" i="66"/>
  <c r="G119" i="66"/>
  <c r="G120" i="66"/>
  <c r="G121" i="66"/>
  <c r="G122" i="66"/>
  <c r="G123" i="66"/>
  <c r="G124" i="66"/>
  <c r="G125" i="66"/>
  <c r="G126" i="66"/>
  <c r="G127" i="66"/>
  <c r="G128" i="66"/>
  <c r="G129" i="66"/>
  <c r="G130" i="66"/>
  <c r="G131" i="66"/>
  <c r="G132" i="66"/>
  <c r="G133" i="66"/>
  <c r="G134" i="66"/>
  <c r="G135" i="66"/>
  <c r="G136" i="66"/>
  <c r="G137" i="66"/>
  <c r="G138" i="66"/>
  <c r="G139" i="66"/>
  <c r="G140" i="66"/>
  <c r="G141" i="66"/>
  <c r="G142" i="66"/>
  <c r="G143" i="66"/>
  <c r="G144" i="66"/>
  <c r="G145" i="66"/>
  <c r="G146" i="66"/>
  <c r="G147" i="66"/>
  <c r="G148" i="66"/>
  <c r="G149" i="66"/>
  <c r="G150" i="66"/>
  <c r="G151" i="66"/>
  <c r="G152" i="66"/>
  <c r="G153" i="66"/>
  <c r="G154" i="66"/>
  <c r="G155" i="66"/>
  <c r="G156" i="66"/>
  <c r="G157" i="66"/>
  <c r="G158" i="66"/>
  <c r="G159" i="66"/>
  <c r="G160" i="66"/>
  <c r="G161" i="66"/>
  <c r="G162" i="66"/>
  <c r="G163" i="66"/>
  <c r="G164" i="66"/>
  <c r="G165" i="66"/>
  <c r="G166" i="66"/>
  <c r="G167" i="66"/>
  <c r="G168" i="66"/>
  <c r="G169" i="66"/>
  <c r="G170" i="66"/>
  <c r="G171" i="66"/>
  <c r="G172" i="66"/>
  <c r="G173" i="66"/>
  <c r="G174" i="66"/>
  <c r="G175" i="66"/>
  <c r="G176" i="66"/>
  <c r="G177" i="66"/>
  <c r="G178" i="66"/>
  <c r="G179" i="66"/>
  <c r="G180" i="66"/>
  <c r="G181" i="66"/>
  <c r="G182" i="66"/>
  <c r="G183" i="66"/>
  <c r="G184" i="66"/>
  <c r="G185" i="66"/>
  <c r="G186" i="66"/>
  <c r="G187" i="66"/>
  <c r="G188" i="66"/>
  <c r="G189" i="66"/>
  <c r="G190" i="66"/>
  <c r="G191" i="66"/>
  <c r="G192" i="66"/>
  <c r="G193" i="66"/>
  <c r="G194" i="66"/>
  <c r="G195" i="66"/>
  <c r="G196" i="66"/>
  <c r="G197" i="66"/>
  <c r="G198" i="66"/>
  <c r="G199" i="66"/>
  <c r="G200" i="66"/>
  <c r="G201" i="66"/>
  <c r="G202" i="66"/>
  <c r="G203" i="66"/>
  <c r="G204" i="66"/>
  <c r="G205" i="66"/>
  <c r="G206" i="66"/>
  <c r="G207" i="66"/>
  <c r="G208" i="66"/>
  <c r="G209" i="66"/>
  <c r="G210" i="66"/>
  <c r="G211" i="66"/>
  <c r="G212" i="66"/>
  <c r="G213" i="66"/>
  <c r="G214" i="66"/>
  <c r="G215" i="66"/>
  <c r="G216" i="66"/>
  <c r="G217" i="66"/>
  <c r="G218" i="66"/>
  <c r="G219" i="66"/>
  <c r="G220" i="66"/>
  <c r="G221" i="66"/>
  <c r="G222" i="66"/>
  <c r="G223" i="66"/>
  <c r="G224" i="66"/>
  <c r="G225" i="66"/>
  <c r="G226" i="66"/>
  <c r="G227" i="66"/>
  <c r="G228" i="66"/>
  <c r="G229" i="66"/>
  <c r="G230" i="66"/>
  <c r="G231" i="66"/>
  <c r="G232" i="66"/>
  <c r="G233" i="66"/>
  <c r="G234" i="66"/>
  <c r="G235" i="66"/>
  <c r="G236" i="66"/>
  <c r="G237" i="66"/>
  <c r="G238" i="66"/>
  <c r="G239" i="66"/>
  <c r="G240" i="66"/>
  <c r="G241" i="66"/>
  <c r="G242" i="66"/>
  <c r="G243" i="66"/>
  <c r="G244" i="66"/>
  <c r="G245" i="66"/>
  <c r="G246" i="66"/>
  <c r="G247" i="66"/>
  <c r="G248" i="66"/>
  <c r="G249" i="66"/>
  <c r="G250" i="66"/>
  <c r="G251" i="66"/>
  <c r="G252" i="66"/>
  <c r="G253" i="66"/>
  <c r="G254" i="66"/>
  <c r="G255" i="66"/>
  <c r="G256" i="66"/>
  <c r="G257" i="66"/>
  <c r="G258" i="66"/>
  <c r="G259" i="66"/>
  <c r="G260" i="66"/>
  <c r="G261" i="66"/>
  <c r="G262" i="66"/>
  <c r="G263" i="66"/>
  <c r="G264" i="66"/>
  <c r="G265" i="66"/>
  <c r="G266" i="66"/>
  <c r="G267" i="66"/>
  <c r="G268" i="66"/>
  <c r="G269" i="66"/>
  <c r="G270" i="66"/>
  <c r="G271" i="66"/>
  <c r="G272" i="66"/>
  <c r="G273" i="66"/>
  <c r="G274" i="66"/>
  <c r="G275" i="66"/>
  <c r="G276" i="66"/>
  <c r="G277" i="66"/>
  <c r="G278" i="66"/>
  <c r="G279" i="66"/>
  <c r="G280" i="66"/>
  <c r="G281" i="66"/>
  <c r="G282" i="66"/>
  <c r="G283" i="66"/>
  <c r="G284" i="66"/>
  <c r="G285" i="66"/>
  <c r="G286" i="66"/>
  <c r="G287" i="66"/>
  <c r="G288" i="66"/>
  <c r="G289" i="66"/>
  <c r="G290" i="66"/>
  <c r="G291" i="66"/>
  <c r="G292" i="66"/>
  <c r="G293" i="66"/>
  <c r="G294" i="66"/>
  <c r="G295" i="66"/>
  <c r="G296" i="66"/>
  <c r="G297" i="66"/>
  <c r="G298" i="66"/>
  <c r="G299" i="66"/>
  <c r="G300" i="66"/>
  <c r="G301" i="66"/>
  <c r="G302" i="66"/>
  <c r="G303" i="66"/>
  <c r="G304" i="66"/>
  <c r="G305" i="66"/>
  <c r="G306" i="66"/>
  <c r="G307" i="66"/>
  <c r="G308" i="66"/>
  <c r="G309" i="66"/>
  <c r="G310" i="66"/>
  <c r="G311" i="66"/>
  <c r="G312" i="66"/>
  <c r="G313" i="66"/>
  <c r="G314" i="66"/>
  <c r="G315" i="66"/>
  <c r="G316" i="66"/>
  <c r="G317" i="66"/>
  <c r="G318" i="66"/>
  <c r="G319" i="66"/>
  <c r="G320" i="66"/>
  <c r="G321" i="66"/>
  <c r="G322" i="66"/>
  <c r="G323" i="66"/>
  <c r="G324" i="66"/>
  <c r="G325" i="66"/>
  <c r="G326" i="66"/>
  <c r="G327" i="66"/>
  <c r="G328" i="66"/>
  <c r="G329" i="66"/>
  <c r="G330" i="66"/>
  <c r="G331" i="66"/>
  <c r="G332" i="66"/>
  <c r="G333" i="66"/>
  <c r="G334" i="66"/>
  <c r="G335" i="66"/>
  <c r="G336" i="66"/>
  <c r="G337" i="66"/>
  <c r="G338" i="66"/>
  <c r="G339" i="66"/>
  <c r="G340" i="66"/>
  <c r="G341" i="66"/>
  <c r="G342" i="66"/>
  <c r="G343" i="66"/>
  <c r="G344" i="66"/>
  <c r="G345" i="66"/>
  <c r="G346" i="66"/>
  <c r="G347" i="66"/>
  <c r="G348" i="66"/>
  <c r="G349" i="66"/>
  <c r="G350" i="66"/>
  <c r="G351" i="66"/>
  <c r="G352" i="66"/>
  <c r="G353" i="66"/>
  <c r="G354" i="66"/>
  <c r="G355" i="66"/>
  <c r="G356" i="66"/>
  <c r="G357" i="66"/>
  <c r="G358" i="66"/>
  <c r="G359" i="66"/>
  <c r="G360" i="66"/>
  <c r="H360" i="66" s="1"/>
  <c r="G361" i="66"/>
  <c r="H361" i="66" s="1"/>
  <c r="BC361" i="66"/>
  <c r="AW361" i="66"/>
  <c r="AO361" i="66"/>
  <c r="AK361" i="66"/>
  <c r="AG361" i="66"/>
  <c r="AC361" i="66"/>
  <c r="Y361" i="66"/>
  <c r="S361" i="66"/>
  <c r="L361" i="66"/>
  <c r="N361" i="66" s="1"/>
  <c r="O361" i="66" s="1"/>
  <c r="J361" i="66"/>
  <c r="BC360" i="66"/>
  <c r="AW360" i="66"/>
  <c r="AO360" i="66"/>
  <c r="AK360" i="66"/>
  <c r="AG360" i="66"/>
  <c r="AC360" i="66"/>
  <c r="Y360" i="66"/>
  <c r="S360" i="66"/>
  <c r="L360" i="66"/>
  <c r="J360" i="66"/>
  <c r="N360" i="66" s="1"/>
  <c r="O360" i="66" s="1"/>
  <c r="BC359" i="66"/>
  <c r="AW359" i="66"/>
  <c r="AO359" i="66"/>
  <c r="AK359" i="66"/>
  <c r="AG359" i="66"/>
  <c r="AC359" i="66"/>
  <c r="Y359" i="66"/>
  <c r="S359" i="66"/>
  <c r="N359" i="66"/>
  <c r="O359" i="66" s="1"/>
  <c r="L359" i="66"/>
  <c r="J359" i="66"/>
  <c r="H359" i="66"/>
  <c r="BC358" i="66"/>
  <c r="AW358" i="66"/>
  <c r="AO358" i="66"/>
  <c r="AK358" i="66"/>
  <c r="AG358" i="66"/>
  <c r="AC358" i="66"/>
  <c r="Y358" i="66"/>
  <c r="S358" i="66"/>
  <c r="O358" i="66"/>
  <c r="N358" i="66"/>
  <c r="L358" i="66"/>
  <c r="J358" i="66"/>
  <c r="H358" i="66"/>
  <c r="BC357" i="66"/>
  <c r="AW357" i="66"/>
  <c r="AO357" i="66"/>
  <c r="AK357" i="66"/>
  <c r="AG357" i="66"/>
  <c r="AC357" i="66"/>
  <c r="Y357" i="66"/>
  <c r="S357" i="66"/>
  <c r="L357" i="66"/>
  <c r="J357" i="66"/>
  <c r="N357" i="66" s="1"/>
  <c r="O357" i="66" s="1"/>
  <c r="H357" i="66"/>
  <c r="BC356" i="66"/>
  <c r="AW356" i="66"/>
  <c r="AO356" i="66"/>
  <c r="AK356" i="66"/>
  <c r="AG356" i="66"/>
  <c r="AC356" i="66"/>
  <c r="Y356" i="66"/>
  <c r="S356" i="66"/>
  <c r="L356" i="66"/>
  <c r="J356" i="66"/>
  <c r="N356" i="66" s="1"/>
  <c r="O356" i="66" s="1"/>
  <c r="H356" i="66"/>
  <c r="BC355" i="66"/>
  <c r="AW355" i="66"/>
  <c r="AO355" i="66"/>
  <c r="AK355" i="66"/>
  <c r="AG355" i="66"/>
  <c r="AC355" i="66"/>
  <c r="Y355" i="66"/>
  <c r="S355" i="66"/>
  <c r="L355" i="66"/>
  <c r="N355" i="66" s="1"/>
  <c r="O355" i="66" s="1"/>
  <c r="J355" i="66"/>
  <c r="H355" i="66"/>
  <c r="BC354" i="66"/>
  <c r="AW354" i="66"/>
  <c r="AO354" i="66"/>
  <c r="AK354" i="66"/>
  <c r="AG354" i="66"/>
  <c r="AC354" i="66"/>
  <c r="Y354" i="66"/>
  <c r="S354" i="66"/>
  <c r="L354" i="66"/>
  <c r="J354" i="66"/>
  <c r="N354" i="66" s="1"/>
  <c r="O354" i="66" s="1"/>
  <c r="H354" i="66"/>
  <c r="BC353" i="66"/>
  <c r="AW353" i="66"/>
  <c r="AO353" i="66"/>
  <c r="AK353" i="66"/>
  <c r="AG353" i="66"/>
  <c r="AC353" i="66"/>
  <c r="Y353" i="66"/>
  <c r="S353" i="66"/>
  <c r="N353" i="66"/>
  <c r="O353" i="66" s="1"/>
  <c r="L353" i="66"/>
  <c r="J353" i="66"/>
  <c r="H353" i="66"/>
  <c r="BC352" i="66"/>
  <c r="AW352" i="66"/>
  <c r="AO352" i="66"/>
  <c r="AK352" i="66"/>
  <c r="AG352" i="66"/>
  <c r="AC352" i="66"/>
  <c r="Y352" i="66"/>
  <c r="S352" i="66"/>
  <c r="L352" i="66"/>
  <c r="J352" i="66"/>
  <c r="N352" i="66" s="1"/>
  <c r="O352" i="66" s="1"/>
  <c r="H352" i="66"/>
  <c r="BC351" i="66"/>
  <c r="AW351" i="66"/>
  <c r="AO351" i="66"/>
  <c r="AK351" i="66"/>
  <c r="AG351" i="66"/>
  <c r="AC351" i="66"/>
  <c r="Y351" i="66"/>
  <c r="S351" i="66"/>
  <c r="L351" i="66"/>
  <c r="J351" i="66"/>
  <c r="N351" i="66" s="1"/>
  <c r="O351" i="66" s="1"/>
  <c r="H351" i="66"/>
  <c r="BC350" i="66"/>
  <c r="AW350" i="66"/>
  <c r="AO350" i="66"/>
  <c r="AK350" i="66"/>
  <c r="AG350" i="66"/>
  <c r="AC350" i="66"/>
  <c r="Y350" i="66"/>
  <c r="S350" i="66"/>
  <c r="L350" i="66"/>
  <c r="J350" i="66"/>
  <c r="N350" i="66" s="1"/>
  <c r="O350" i="66" s="1"/>
  <c r="H350" i="66"/>
  <c r="BC361" i="73"/>
  <c r="AW361" i="73"/>
  <c r="AS361" i="73"/>
  <c r="AO361" i="73"/>
  <c r="AK361" i="73"/>
  <c r="AK361" i="83" s="1"/>
  <c r="AG361" i="73"/>
  <c r="Y361" i="73"/>
  <c r="AC361" i="73" s="1"/>
  <c r="S361" i="73"/>
  <c r="O361" i="73"/>
  <c r="N361" i="73"/>
  <c r="G361" i="73"/>
  <c r="H361" i="73" s="1"/>
  <c r="BC360" i="73"/>
  <c r="AW360" i="73"/>
  <c r="AS360" i="73"/>
  <c r="AO360" i="73"/>
  <c r="AK360" i="73"/>
  <c r="AK360" i="83" s="1"/>
  <c r="AG360" i="73"/>
  <c r="Y360" i="73"/>
  <c r="AC360" i="73" s="1"/>
  <c r="S360" i="73"/>
  <c r="N360" i="73"/>
  <c r="O360" i="73" s="1"/>
  <c r="G360" i="73"/>
  <c r="H360" i="73" s="1"/>
  <c r="BC359" i="73"/>
  <c r="AW359" i="73"/>
  <c r="AS359" i="73"/>
  <c r="AO359" i="73"/>
  <c r="AK359" i="73"/>
  <c r="AK359" i="83" s="1"/>
  <c r="AG359" i="73"/>
  <c r="Y359" i="73"/>
  <c r="AC359" i="73" s="1"/>
  <c r="S359" i="73"/>
  <c r="N359" i="73"/>
  <c r="O359" i="73" s="1"/>
  <c r="G359" i="73"/>
  <c r="H359" i="73" s="1"/>
  <c r="BC358" i="73"/>
  <c r="AW358" i="73"/>
  <c r="AS358" i="73"/>
  <c r="AO358" i="73"/>
  <c r="AK358" i="73"/>
  <c r="AG358" i="73"/>
  <c r="Y358" i="73"/>
  <c r="AC358" i="73" s="1"/>
  <c r="S358" i="73"/>
  <c r="N358" i="73"/>
  <c r="O358" i="73" s="1"/>
  <c r="G358" i="73"/>
  <c r="H358" i="73" s="1"/>
  <c r="BC357" i="73"/>
  <c r="AW357" i="73"/>
  <c r="AS357" i="73"/>
  <c r="AO357" i="73"/>
  <c r="AK357" i="73"/>
  <c r="AG357" i="73"/>
  <c r="AC357" i="73"/>
  <c r="Y357" i="73"/>
  <c r="S357" i="73"/>
  <c r="N357" i="73"/>
  <c r="O357" i="73" s="1"/>
  <c r="H357" i="73"/>
  <c r="G357" i="73"/>
  <c r="BC356" i="73"/>
  <c r="AW356" i="73"/>
  <c r="AS356" i="73"/>
  <c r="AO356" i="73"/>
  <c r="AK356" i="73"/>
  <c r="AG356" i="73"/>
  <c r="Y356" i="73"/>
  <c r="AC356" i="73" s="1"/>
  <c r="S356" i="73"/>
  <c r="O356" i="73"/>
  <c r="N356" i="73"/>
  <c r="H356" i="73"/>
  <c r="G356" i="73"/>
  <c r="BC355" i="73"/>
  <c r="AW355" i="73"/>
  <c r="AS355" i="73"/>
  <c r="AO355" i="73"/>
  <c r="AK355" i="73"/>
  <c r="AG355" i="73"/>
  <c r="Y355" i="73"/>
  <c r="AC355" i="73" s="1"/>
  <c r="S355" i="73"/>
  <c r="O355" i="73"/>
  <c r="N355" i="73"/>
  <c r="G355" i="73"/>
  <c r="H355" i="73" s="1"/>
  <c r="BC354" i="73"/>
  <c r="AW354" i="73"/>
  <c r="AS354" i="73"/>
  <c r="AO354" i="73"/>
  <c r="AK354" i="73"/>
  <c r="AG354" i="73"/>
  <c r="Y354" i="73"/>
  <c r="AC354" i="73" s="1"/>
  <c r="S354" i="73"/>
  <c r="N354" i="73"/>
  <c r="O354" i="73" s="1"/>
  <c r="G354" i="73"/>
  <c r="H354" i="73" s="1"/>
  <c r="BC353" i="73"/>
  <c r="AW353" i="73"/>
  <c r="AS353" i="73"/>
  <c r="AO353" i="73"/>
  <c r="AK353" i="73"/>
  <c r="AG353" i="73"/>
  <c r="Y353" i="73"/>
  <c r="AC353" i="73" s="1"/>
  <c r="S353" i="73"/>
  <c r="N353" i="73"/>
  <c r="O353" i="73" s="1"/>
  <c r="G353" i="73"/>
  <c r="H353" i="73" s="1"/>
  <c r="BC352" i="73"/>
  <c r="AW352" i="73"/>
  <c r="AS352" i="73"/>
  <c r="AO352" i="73"/>
  <c r="AK352" i="73"/>
  <c r="AG352" i="73"/>
  <c r="Y352" i="73"/>
  <c r="AC352" i="73" s="1"/>
  <c r="S352" i="73"/>
  <c r="N352" i="73"/>
  <c r="O352" i="73" s="1"/>
  <c r="G352" i="73"/>
  <c r="H352" i="73" s="1"/>
  <c r="BC351" i="73"/>
  <c r="AW351" i="73"/>
  <c r="AS351" i="73"/>
  <c r="AO351" i="73"/>
  <c r="AK351" i="73"/>
  <c r="AG351" i="73"/>
  <c r="AC351" i="73"/>
  <c r="Y351" i="73"/>
  <c r="S351" i="73"/>
  <c r="N351" i="73"/>
  <c r="O351" i="73" s="1"/>
  <c r="H351" i="73"/>
  <c r="G351" i="73"/>
  <c r="BC350" i="73"/>
  <c r="AW350" i="73"/>
  <c r="AS350" i="73"/>
  <c r="AO350" i="73"/>
  <c r="AK350" i="73"/>
  <c r="AG350" i="73"/>
  <c r="Y350" i="73"/>
  <c r="AC350" i="73" s="1"/>
  <c r="S350" i="73"/>
  <c r="O350" i="73"/>
  <c r="N350" i="73"/>
  <c r="H350" i="73"/>
  <c r="G350" i="73"/>
  <c r="G2" i="63"/>
  <c r="G3" i="63"/>
  <c r="G4" i="63"/>
  <c r="G5" i="63"/>
  <c r="G6" i="63"/>
  <c r="G7" i="63"/>
  <c r="G8" i="63"/>
  <c r="G9" i="63"/>
  <c r="G10" i="63"/>
  <c r="G11" i="63"/>
  <c r="G12" i="63"/>
  <c r="G13" i="63"/>
  <c r="G14" i="63"/>
  <c r="G15" i="63"/>
  <c r="G16" i="63"/>
  <c r="G17" i="63"/>
  <c r="G18" i="63"/>
  <c r="G19" i="63"/>
  <c r="G20" i="63"/>
  <c r="G21" i="63"/>
  <c r="G22" i="63"/>
  <c r="G23" i="63"/>
  <c r="G24" i="63"/>
  <c r="G25" i="63"/>
  <c r="G26" i="63"/>
  <c r="G27" i="63"/>
  <c r="G28" i="63"/>
  <c r="G29" i="63"/>
  <c r="G30" i="63"/>
  <c r="G31" i="63"/>
  <c r="G32" i="63"/>
  <c r="G33" i="63"/>
  <c r="G34" i="63"/>
  <c r="G35" i="63"/>
  <c r="G36" i="63"/>
  <c r="G37" i="63"/>
  <c r="G38" i="63"/>
  <c r="G39" i="63"/>
  <c r="G40" i="63"/>
  <c r="G41" i="63"/>
  <c r="G42" i="63"/>
  <c r="G43" i="63"/>
  <c r="G44" i="63"/>
  <c r="G45" i="63"/>
  <c r="G46" i="63"/>
  <c r="G47" i="63"/>
  <c r="G48" i="63"/>
  <c r="G49" i="63"/>
  <c r="G50" i="63"/>
  <c r="G51" i="63"/>
  <c r="G52" i="63"/>
  <c r="G53" i="63"/>
  <c r="G54" i="63"/>
  <c r="G55" i="63"/>
  <c r="G56" i="63"/>
  <c r="G57" i="63"/>
  <c r="G58" i="63"/>
  <c r="G59" i="63"/>
  <c r="G60" i="63"/>
  <c r="G61" i="63"/>
  <c r="G62" i="63"/>
  <c r="G63" i="63"/>
  <c r="G64" i="63"/>
  <c r="G65" i="63"/>
  <c r="G66" i="63"/>
  <c r="G67" i="63"/>
  <c r="G68" i="63"/>
  <c r="G69" i="63"/>
  <c r="G70" i="63"/>
  <c r="G71" i="63"/>
  <c r="G72" i="63"/>
  <c r="G73" i="63"/>
  <c r="G74" i="63"/>
  <c r="G75" i="63"/>
  <c r="G76" i="63"/>
  <c r="G77" i="63"/>
  <c r="G78" i="63"/>
  <c r="G79" i="63"/>
  <c r="G80" i="63"/>
  <c r="G81" i="63"/>
  <c r="G82" i="63"/>
  <c r="G83" i="63"/>
  <c r="G84" i="63"/>
  <c r="G85" i="63"/>
  <c r="G86" i="63"/>
  <c r="G87" i="63"/>
  <c r="G88" i="63"/>
  <c r="G89" i="63"/>
  <c r="G90" i="63"/>
  <c r="G91" i="63"/>
  <c r="G92" i="63"/>
  <c r="G93" i="63"/>
  <c r="G94" i="63"/>
  <c r="G95" i="63"/>
  <c r="G96" i="63"/>
  <c r="G97" i="63"/>
  <c r="G98" i="63"/>
  <c r="G99" i="63"/>
  <c r="G100" i="63"/>
  <c r="G101" i="63"/>
  <c r="G102" i="63"/>
  <c r="G103" i="63"/>
  <c r="G104" i="63"/>
  <c r="G105" i="63"/>
  <c r="G106" i="63"/>
  <c r="G107" i="63"/>
  <c r="G108" i="63"/>
  <c r="G109" i="63"/>
  <c r="G110" i="63"/>
  <c r="G111" i="63"/>
  <c r="G112" i="63"/>
  <c r="G113" i="63"/>
  <c r="G114" i="63"/>
  <c r="G115" i="63"/>
  <c r="G116" i="63"/>
  <c r="G117" i="63"/>
  <c r="G118" i="63"/>
  <c r="G119" i="63"/>
  <c r="G120" i="63"/>
  <c r="G121" i="63"/>
  <c r="G122" i="63"/>
  <c r="G123" i="63"/>
  <c r="G124" i="63"/>
  <c r="G125" i="63"/>
  <c r="G126" i="63"/>
  <c r="G127" i="63"/>
  <c r="G128" i="63"/>
  <c r="G129" i="63"/>
  <c r="G130" i="63"/>
  <c r="G131" i="63"/>
  <c r="G132" i="63"/>
  <c r="G133" i="63"/>
  <c r="G134" i="63"/>
  <c r="G135" i="63"/>
  <c r="G136" i="63"/>
  <c r="G137" i="63"/>
  <c r="G138" i="63"/>
  <c r="G139" i="63"/>
  <c r="G140" i="63"/>
  <c r="G141" i="63"/>
  <c r="G142" i="63"/>
  <c r="G143" i="63"/>
  <c r="G144" i="63"/>
  <c r="G145" i="63"/>
  <c r="G146" i="63"/>
  <c r="G147" i="63"/>
  <c r="G148" i="63"/>
  <c r="G149" i="63"/>
  <c r="G150" i="63"/>
  <c r="G151" i="63"/>
  <c r="G152" i="63"/>
  <c r="G153" i="63"/>
  <c r="G154" i="63"/>
  <c r="G155" i="63"/>
  <c r="G156" i="63"/>
  <c r="G157" i="63"/>
  <c r="G158" i="63"/>
  <c r="G159" i="63"/>
  <c r="G160" i="63"/>
  <c r="G161" i="63"/>
  <c r="G162" i="63"/>
  <c r="G163" i="63"/>
  <c r="G164" i="63"/>
  <c r="G165" i="63"/>
  <c r="G166" i="63"/>
  <c r="G167" i="63"/>
  <c r="G168" i="63"/>
  <c r="G169" i="63"/>
  <c r="G170" i="63"/>
  <c r="G171" i="63"/>
  <c r="G172" i="63"/>
  <c r="G173" i="63"/>
  <c r="G174" i="63"/>
  <c r="G175" i="63"/>
  <c r="G176" i="63"/>
  <c r="G177" i="63"/>
  <c r="G178" i="63"/>
  <c r="G179" i="63"/>
  <c r="G180" i="63"/>
  <c r="G181" i="63"/>
  <c r="G182" i="63"/>
  <c r="G183" i="63"/>
  <c r="G184" i="63"/>
  <c r="G185" i="63"/>
  <c r="G186" i="63"/>
  <c r="G187" i="63"/>
  <c r="G188" i="63"/>
  <c r="G189" i="63"/>
  <c r="G190" i="63"/>
  <c r="G191" i="63"/>
  <c r="G192" i="63"/>
  <c r="G193" i="63"/>
  <c r="G194" i="63"/>
  <c r="G195" i="63"/>
  <c r="G196" i="63"/>
  <c r="G197" i="63"/>
  <c r="G198" i="63"/>
  <c r="G199" i="63"/>
  <c r="G200" i="63"/>
  <c r="G201" i="63"/>
  <c r="G202" i="63"/>
  <c r="G203" i="63"/>
  <c r="G204" i="63"/>
  <c r="G205" i="63"/>
  <c r="G206" i="63"/>
  <c r="G207" i="63"/>
  <c r="G208" i="63"/>
  <c r="G209" i="63"/>
  <c r="G210" i="63"/>
  <c r="G211" i="63"/>
  <c r="G212" i="63"/>
  <c r="G213" i="63"/>
  <c r="G214" i="63"/>
  <c r="G215" i="63"/>
  <c r="G216" i="63"/>
  <c r="G217" i="63"/>
  <c r="G218" i="63"/>
  <c r="G219" i="63"/>
  <c r="G220" i="63"/>
  <c r="G221" i="63"/>
  <c r="G222" i="63"/>
  <c r="G223" i="63"/>
  <c r="G224" i="63"/>
  <c r="G225" i="63"/>
  <c r="G226" i="63"/>
  <c r="G227" i="63"/>
  <c r="G228" i="63"/>
  <c r="G229" i="63"/>
  <c r="G230" i="63"/>
  <c r="G231" i="63"/>
  <c r="G232" i="63"/>
  <c r="G233" i="63"/>
  <c r="G234" i="63"/>
  <c r="G235" i="63"/>
  <c r="G236" i="63"/>
  <c r="G237" i="63"/>
  <c r="G238" i="63"/>
  <c r="G239" i="63"/>
  <c r="G240" i="63"/>
  <c r="G241" i="63"/>
  <c r="G242" i="63"/>
  <c r="G243" i="63"/>
  <c r="G244" i="63"/>
  <c r="G245" i="63"/>
  <c r="G246" i="63"/>
  <c r="G247" i="63"/>
  <c r="G248" i="63"/>
  <c r="G249" i="63"/>
  <c r="G250" i="63"/>
  <c r="G251" i="63"/>
  <c r="G252" i="63"/>
  <c r="G253" i="63"/>
  <c r="G254" i="63"/>
  <c r="G255" i="63"/>
  <c r="G256" i="63"/>
  <c r="G257" i="63"/>
  <c r="G258" i="63"/>
  <c r="G259" i="63"/>
  <c r="G260" i="63"/>
  <c r="G261" i="63"/>
  <c r="G262" i="63"/>
  <c r="G263" i="63"/>
  <c r="G264" i="63"/>
  <c r="G265" i="63"/>
  <c r="G266" i="63"/>
  <c r="G267" i="63"/>
  <c r="G268" i="63"/>
  <c r="G269" i="63"/>
  <c r="G270" i="63"/>
  <c r="G271" i="63"/>
  <c r="G272" i="63"/>
  <c r="G273" i="63"/>
  <c r="G274" i="63"/>
  <c r="G275" i="63"/>
  <c r="G276" i="63"/>
  <c r="G277" i="63"/>
  <c r="G278" i="63"/>
  <c r="G279" i="63"/>
  <c r="G280" i="63"/>
  <c r="G281" i="63"/>
  <c r="G282" i="63"/>
  <c r="G283" i="63"/>
  <c r="G284" i="63"/>
  <c r="G285" i="63"/>
  <c r="G286" i="63"/>
  <c r="G287" i="63"/>
  <c r="G288" i="63"/>
  <c r="G289" i="63"/>
  <c r="G290" i="63"/>
  <c r="G291" i="63"/>
  <c r="G292" i="63"/>
  <c r="G293" i="63"/>
  <c r="G294" i="63"/>
  <c r="G295" i="63"/>
  <c r="G296" i="63"/>
  <c r="G297" i="63"/>
  <c r="G298" i="63"/>
  <c r="G299" i="63"/>
  <c r="G300" i="63"/>
  <c r="G301" i="63"/>
  <c r="G302" i="63"/>
  <c r="G303" i="63"/>
  <c r="G304" i="63"/>
  <c r="G305" i="63"/>
  <c r="G306" i="63"/>
  <c r="G307" i="63"/>
  <c r="G308" i="63"/>
  <c r="G309" i="63"/>
  <c r="G310" i="63"/>
  <c r="G311" i="63"/>
  <c r="G312" i="63"/>
  <c r="G313" i="63"/>
  <c r="G314" i="63"/>
  <c r="G315" i="63"/>
  <c r="G316" i="63"/>
  <c r="G317" i="63"/>
  <c r="G318" i="63"/>
  <c r="G319" i="63"/>
  <c r="G320" i="63"/>
  <c r="G321" i="63"/>
  <c r="G322" i="63"/>
  <c r="G323" i="63"/>
  <c r="G324" i="63"/>
  <c r="G325" i="63"/>
  <c r="G326" i="63"/>
  <c r="G327" i="63"/>
  <c r="G328" i="63"/>
  <c r="G329" i="63"/>
  <c r="G330" i="63"/>
  <c r="G331" i="63"/>
  <c r="G332" i="63"/>
  <c r="G333" i="63"/>
  <c r="G334" i="63"/>
  <c r="G335" i="63"/>
  <c r="G336" i="63"/>
  <c r="G337" i="63"/>
  <c r="G338" i="63"/>
  <c r="G339" i="63"/>
  <c r="G340" i="63"/>
  <c r="G341" i="63"/>
  <c r="G342" i="63"/>
  <c r="G343" i="63"/>
  <c r="G344" i="63"/>
  <c r="G345" i="63"/>
  <c r="G346" i="63"/>
  <c r="G347" i="63"/>
  <c r="G348" i="63"/>
  <c r="G349" i="63"/>
  <c r="G350" i="63"/>
  <c r="G351" i="63"/>
  <c r="G352" i="63"/>
  <c r="G353" i="63"/>
  <c r="H353" i="63" s="1"/>
  <c r="G354" i="63"/>
  <c r="G355" i="63"/>
  <c r="G356" i="63"/>
  <c r="G357" i="63"/>
  <c r="G358" i="63"/>
  <c r="H358" i="63" s="1"/>
  <c r="G359" i="63"/>
  <c r="G360" i="63"/>
  <c r="G361" i="63"/>
  <c r="H361" i="63" s="1"/>
  <c r="BC361" i="63"/>
  <c r="AW361" i="63"/>
  <c r="AS361" i="63"/>
  <c r="AO361" i="63"/>
  <c r="AK361" i="63"/>
  <c r="AG361" i="63"/>
  <c r="S361" i="63"/>
  <c r="O361" i="63"/>
  <c r="N361" i="63"/>
  <c r="BC360" i="63"/>
  <c r="AW360" i="63"/>
  <c r="AS360" i="63"/>
  <c r="AO360" i="63"/>
  <c r="AK360" i="63"/>
  <c r="AG360" i="63"/>
  <c r="AC360" i="63"/>
  <c r="S360" i="63"/>
  <c r="O360" i="63"/>
  <c r="N360" i="63"/>
  <c r="H360" i="63"/>
  <c r="BC359" i="63"/>
  <c r="AW359" i="63"/>
  <c r="AS359" i="63"/>
  <c r="AO359" i="63"/>
  <c r="AK359" i="63"/>
  <c r="AG359" i="63"/>
  <c r="AC359" i="63"/>
  <c r="S359" i="63"/>
  <c r="O359" i="63"/>
  <c r="N359" i="63"/>
  <c r="H359" i="63"/>
  <c r="BC358" i="63"/>
  <c r="AW358" i="63"/>
  <c r="AS358" i="63"/>
  <c r="AO358" i="63"/>
  <c r="AK358" i="63"/>
  <c r="AG358" i="63"/>
  <c r="AC358" i="63"/>
  <c r="S358" i="63"/>
  <c r="O358" i="63"/>
  <c r="N358" i="63"/>
  <c r="BC357" i="63"/>
  <c r="AW357" i="63"/>
  <c r="AS357" i="63"/>
  <c r="AO357" i="63"/>
  <c r="AK357" i="63"/>
  <c r="AG357" i="63"/>
  <c r="S357" i="63"/>
  <c r="N357" i="63"/>
  <c r="O357" i="63" s="1"/>
  <c r="H357" i="63"/>
  <c r="BC356" i="63"/>
  <c r="AW356" i="63"/>
  <c r="AS356" i="63"/>
  <c r="AO356" i="63"/>
  <c r="AK356" i="63"/>
  <c r="AG356" i="63"/>
  <c r="S356" i="63"/>
  <c r="N356" i="63"/>
  <c r="O356" i="63" s="1"/>
  <c r="H356" i="63"/>
  <c r="BC355" i="63"/>
  <c r="AW355" i="63"/>
  <c r="AS355" i="63"/>
  <c r="AO355" i="63"/>
  <c r="AK355" i="63"/>
  <c r="AG355" i="63"/>
  <c r="AC355" i="63"/>
  <c r="S355" i="63"/>
  <c r="O355" i="63"/>
  <c r="N355" i="63"/>
  <c r="H355" i="63"/>
  <c r="BC354" i="63"/>
  <c r="AW354" i="63"/>
  <c r="AS354" i="63"/>
  <c r="AO354" i="63"/>
  <c r="AK354" i="63"/>
  <c r="AG354" i="63"/>
  <c r="AC354" i="63"/>
  <c r="S354" i="63"/>
  <c r="N354" i="63"/>
  <c r="O354" i="63" s="1"/>
  <c r="H354" i="63"/>
  <c r="BC353" i="63"/>
  <c r="AW353" i="63"/>
  <c r="AS353" i="63"/>
  <c r="AO353" i="63"/>
  <c r="AK353" i="63"/>
  <c r="AG353" i="63"/>
  <c r="AC353" i="63"/>
  <c r="S353" i="63"/>
  <c r="O353" i="63"/>
  <c r="N353" i="63"/>
  <c r="BC352" i="63"/>
  <c r="AW352" i="63"/>
  <c r="AS352" i="63"/>
  <c r="AO352" i="63"/>
  <c r="AK352" i="63"/>
  <c r="AG352" i="63"/>
  <c r="AC352" i="63"/>
  <c r="S352" i="63"/>
  <c r="N352" i="63"/>
  <c r="O352" i="63" s="1"/>
  <c r="H352" i="63"/>
  <c r="BC351" i="63"/>
  <c r="AW351" i="63"/>
  <c r="AS351" i="63"/>
  <c r="AO351" i="63"/>
  <c r="AK351" i="63"/>
  <c r="AG351" i="63"/>
  <c r="AC351" i="63"/>
  <c r="S351" i="63"/>
  <c r="N351" i="63"/>
  <c r="O351" i="63" s="1"/>
  <c r="H351" i="63"/>
  <c r="BC350" i="63"/>
  <c r="AW350" i="63"/>
  <c r="AS350" i="63"/>
  <c r="AO350" i="63"/>
  <c r="AK350" i="63"/>
  <c r="AG350" i="63"/>
  <c r="S350" i="63"/>
  <c r="N350" i="63"/>
  <c r="O350" i="63" s="1"/>
  <c r="H350" i="63"/>
  <c r="AS361" i="83" l="1"/>
  <c r="BC357" i="83"/>
  <c r="BC356" i="83"/>
  <c r="BC361" i="83"/>
  <c r="BC359" i="83"/>
  <c r="AW361" i="83"/>
  <c r="AW350" i="83"/>
  <c r="BC360" i="83"/>
  <c r="AW356" i="83"/>
  <c r="AW360" i="83"/>
  <c r="AC361" i="63"/>
  <c r="Y361" i="83"/>
  <c r="Y360" i="83"/>
  <c r="Y359" i="83"/>
  <c r="AC350" i="63"/>
  <c r="S359" i="83"/>
  <c r="S360" i="83"/>
  <c r="S361" i="83"/>
  <c r="H357" i="79"/>
  <c r="H360" i="79"/>
  <c r="I361" i="83"/>
  <c r="I360" i="83"/>
  <c r="I359" i="83"/>
  <c r="I358" i="83"/>
  <c r="I357" i="83"/>
  <c r="I356" i="83"/>
  <c r="I355" i="83"/>
  <c r="I354" i="83"/>
  <c r="I353" i="83"/>
  <c r="I352" i="83"/>
  <c r="I351" i="83"/>
  <c r="I350" i="83"/>
  <c r="BC361" i="70"/>
  <c r="AW361" i="70"/>
  <c r="AS361" i="70"/>
  <c r="AO361" i="70"/>
  <c r="AO361" i="83" s="1"/>
  <c r="AK361" i="70"/>
  <c r="AG361" i="70"/>
  <c r="AG361" i="83" s="1"/>
  <c r="AC361" i="70"/>
  <c r="AC361" i="83" s="1"/>
  <c r="S361" i="70"/>
  <c r="O361" i="70"/>
  <c r="N361" i="70"/>
  <c r="G361" i="70"/>
  <c r="H361" i="70" s="1"/>
  <c r="H361" i="83" s="1"/>
  <c r="BC360" i="70"/>
  <c r="AW360" i="70"/>
  <c r="AS360" i="70"/>
  <c r="AO360" i="70"/>
  <c r="AO360" i="83" s="1"/>
  <c r="AK360" i="70"/>
  <c r="AG360" i="70"/>
  <c r="AG360" i="83" s="1"/>
  <c r="AC360" i="70"/>
  <c r="AC360" i="83" s="1"/>
  <c r="S360" i="70"/>
  <c r="N360" i="70"/>
  <c r="O360" i="70" s="1"/>
  <c r="G360" i="70"/>
  <c r="H360" i="70" s="1"/>
  <c r="H360" i="83" s="1"/>
  <c r="BC359" i="70"/>
  <c r="AW359" i="70"/>
  <c r="AS359" i="70"/>
  <c r="AO359" i="70"/>
  <c r="AO359" i="83" s="1"/>
  <c r="AK359" i="70"/>
  <c r="AG359" i="70"/>
  <c r="AG359" i="83" s="1"/>
  <c r="AC359" i="70"/>
  <c r="AC359" i="83" s="1"/>
  <c r="S359" i="70"/>
  <c r="N359" i="70"/>
  <c r="O359" i="70" s="1"/>
  <c r="H359" i="70"/>
  <c r="H359" i="83" s="1"/>
  <c r="G359" i="70"/>
  <c r="G359" i="83" s="1"/>
  <c r="BC358" i="70"/>
  <c r="AW358" i="70"/>
  <c r="AS358" i="70"/>
  <c r="AO358" i="70"/>
  <c r="AK358" i="70"/>
  <c r="AG358" i="70"/>
  <c r="AC358" i="70"/>
  <c r="S358" i="70"/>
  <c r="O358" i="70"/>
  <c r="N358" i="70"/>
  <c r="H358" i="70"/>
  <c r="H358" i="83" s="1"/>
  <c r="G358" i="70"/>
  <c r="G358" i="83" s="1"/>
  <c r="BC357" i="70"/>
  <c r="AW357" i="70"/>
  <c r="AS357" i="70"/>
  <c r="AO357" i="70"/>
  <c r="AK357" i="70"/>
  <c r="AG357" i="70"/>
  <c r="S357" i="70"/>
  <c r="O357" i="70"/>
  <c r="N357" i="70"/>
  <c r="G357" i="70"/>
  <c r="H357" i="70" s="1"/>
  <c r="H357" i="83" s="1"/>
  <c r="BC356" i="70"/>
  <c r="AW356" i="70"/>
  <c r="AS356" i="70"/>
  <c r="AO356" i="70"/>
  <c r="AK356" i="70"/>
  <c r="AG356" i="70"/>
  <c r="S356" i="70"/>
  <c r="N356" i="70"/>
  <c r="O356" i="70" s="1"/>
  <c r="G356" i="70"/>
  <c r="H356" i="70" s="1"/>
  <c r="H356" i="83" s="1"/>
  <c r="BC355" i="70"/>
  <c r="AW355" i="70"/>
  <c r="AS355" i="70"/>
  <c r="AO355" i="70"/>
  <c r="AK355" i="70"/>
  <c r="AG355" i="70"/>
  <c r="S355" i="70"/>
  <c r="N355" i="70"/>
  <c r="O355" i="70" s="1"/>
  <c r="H355" i="70"/>
  <c r="H355" i="83" s="1"/>
  <c r="G355" i="70"/>
  <c r="G355" i="83" s="1"/>
  <c r="BC354" i="70"/>
  <c r="AW354" i="70"/>
  <c r="AS354" i="70"/>
  <c r="AO354" i="70"/>
  <c r="AK354" i="70"/>
  <c r="AG354" i="70"/>
  <c r="AC354" i="70"/>
  <c r="S354" i="70"/>
  <c r="O354" i="70"/>
  <c r="N354" i="70"/>
  <c r="H354" i="70"/>
  <c r="H354" i="83" s="1"/>
  <c r="G354" i="70"/>
  <c r="G354" i="83" s="1"/>
  <c r="BC353" i="70"/>
  <c r="AW353" i="70"/>
  <c r="AS353" i="70"/>
  <c r="AO353" i="70"/>
  <c r="AK353" i="70"/>
  <c r="AG353" i="70"/>
  <c r="S353" i="70"/>
  <c r="O353" i="70"/>
  <c r="N353" i="70"/>
  <c r="G353" i="70"/>
  <c r="H353" i="70" s="1"/>
  <c r="H353" i="83" s="1"/>
  <c r="BC352" i="70"/>
  <c r="AW352" i="70"/>
  <c r="AS352" i="70"/>
  <c r="AO352" i="70"/>
  <c r="AK352" i="70"/>
  <c r="AG352" i="70"/>
  <c r="S352" i="70"/>
  <c r="N352" i="70"/>
  <c r="O352" i="70" s="1"/>
  <c r="G352" i="70"/>
  <c r="H352" i="70" s="1"/>
  <c r="H352" i="83" s="1"/>
  <c r="BC351" i="70"/>
  <c r="AW351" i="70"/>
  <c r="AS351" i="70"/>
  <c r="AO351" i="70"/>
  <c r="AK351" i="70"/>
  <c r="AG351" i="70"/>
  <c r="S351" i="70"/>
  <c r="N351" i="70"/>
  <c r="O351" i="70" s="1"/>
  <c r="G351" i="70"/>
  <c r="H351" i="70" s="1"/>
  <c r="H351" i="83" s="1"/>
  <c r="BC350" i="70"/>
  <c r="AW350" i="70"/>
  <c r="AS350" i="70"/>
  <c r="AO350" i="70"/>
  <c r="AK350" i="70"/>
  <c r="AG350" i="70"/>
  <c r="Y350" i="70"/>
  <c r="S350" i="70"/>
  <c r="N350" i="70"/>
  <c r="N350" i="83" s="1"/>
  <c r="G350" i="70"/>
  <c r="H350" i="70" s="1"/>
  <c r="H350" i="83" s="1"/>
  <c r="L36" i="69"/>
  <c r="L34" i="69"/>
  <c r="L31" i="69"/>
  <c r="J23" i="69"/>
  <c r="N21" i="69"/>
  <c r="R20" i="69"/>
  <c r="AC353" i="70" l="1"/>
  <c r="AB353" i="83"/>
  <c r="AC352" i="70"/>
  <c r="AB352" i="83"/>
  <c r="AB361" i="83"/>
  <c r="AC356" i="70"/>
  <c r="AB360" i="83"/>
  <c r="AB354" i="83"/>
  <c r="AB358" i="83"/>
  <c r="AC357" i="70"/>
  <c r="AB359" i="83"/>
  <c r="AC350" i="70"/>
  <c r="G360" i="83"/>
  <c r="G361" i="83"/>
  <c r="O350" i="70"/>
  <c r="O350" i="83" s="1"/>
  <c r="G351" i="83"/>
  <c r="G352" i="83"/>
  <c r="G353" i="83"/>
  <c r="G356" i="83"/>
  <c r="G357" i="83"/>
  <c r="G350" i="83"/>
  <c r="AC356" i="63"/>
  <c r="AB357" i="83"/>
  <c r="AC357" i="63"/>
  <c r="AB350" i="83"/>
  <c r="J8" i="55"/>
  <c r="AB356" i="83" l="1"/>
  <c r="AC355" i="70"/>
  <c r="AB355" i="83"/>
  <c r="AC351" i="70"/>
  <c r="AB351" i="83"/>
  <c r="BC358" i="59" l="1"/>
  <c r="AW358" i="59"/>
  <c r="AS358" i="59"/>
  <c r="AO358" i="59"/>
  <c r="AO358" i="83" s="1"/>
  <c r="AK358" i="59"/>
  <c r="AK358" i="83" s="1"/>
  <c r="AG358" i="59"/>
  <c r="AC358" i="59"/>
  <c r="Y358" i="59"/>
  <c r="Y358" i="83" s="1"/>
  <c r="S358" i="59"/>
  <c r="S358" i="83" s="1"/>
  <c r="O358" i="59"/>
  <c r="J358" i="59"/>
  <c r="N358" i="59" s="1"/>
  <c r="BC357" i="59"/>
  <c r="AW357" i="59"/>
  <c r="AS357" i="59"/>
  <c r="AO357" i="59"/>
  <c r="AO357" i="83" s="1"/>
  <c r="AK357" i="59"/>
  <c r="AK357" i="83" s="1"/>
  <c r="AG357" i="59"/>
  <c r="AC357" i="59"/>
  <c r="Y357" i="59"/>
  <c r="Y357" i="83" s="1"/>
  <c r="S357" i="59"/>
  <c r="S357" i="83" s="1"/>
  <c r="O357" i="59"/>
  <c r="J357" i="59"/>
  <c r="N357" i="59" s="1"/>
  <c r="BC356" i="59"/>
  <c r="AW356" i="59"/>
  <c r="AS356" i="59"/>
  <c r="AO356" i="59"/>
  <c r="AO356" i="83" s="1"/>
  <c r="AK356" i="59"/>
  <c r="AK356" i="83" s="1"/>
  <c r="AG356" i="59"/>
  <c r="AC356" i="59"/>
  <c r="Y356" i="59"/>
  <c r="Y356" i="83" s="1"/>
  <c r="S356" i="59"/>
  <c r="S356" i="83" s="1"/>
  <c r="O356" i="59"/>
  <c r="N356" i="59"/>
  <c r="J356" i="59"/>
  <c r="BC355" i="59"/>
  <c r="AW355" i="59"/>
  <c r="AS355" i="59"/>
  <c r="AO355" i="59"/>
  <c r="AO355" i="83" s="1"/>
  <c r="AK355" i="59"/>
  <c r="AK355" i="83" s="1"/>
  <c r="AG355" i="59"/>
  <c r="AC355" i="59"/>
  <c r="Y355" i="59"/>
  <c r="Y355" i="83" s="1"/>
  <c r="S355" i="59"/>
  <c r="S355" i="83" s="1"/>
  <c r="O355" i="59"/>
  <c r="N355" i="59"/>
  <c r="J355" i="59"/>
  <c r="BC354" i="59"/>
  <c r="AW354" i="59"/>
  <c r="AS354" i="59"/>
  <c r="AO354" i="59"/>
  <c r="AO354" i="83" s="1"/>
  <c r="AK354" i="59"/>
  <c r="AK354" i="83" s="1"/>
  <c r="AG354" i="59"/>
  <c r="AC354" i="59"/>
  <c r="Y354" i="59"/>
  <c r="Y354" i="83" s="1"/>
  <c r="S354" i="59"/>
  <c r="S354" i="83" s="1"/>
  <c r="O354" i="59"/>
  <c r="J354" i="59"/>
  <c r="N354" i="59" s="1"/>
  <c r="BC353" i="59"/>
  <c r="AW353" i="59"/>
  <c r="AS353" i="59"/>
  <c r="AO353" i="59"/>
  <c r="AO353" i="83" s="1"/>
  <c r="AK353" i="59"/>
  <c r="AK353" i="83" s="1"/>
  <c r="AG353" i="59"/>
  <c r="AC353" i="59"/>
  <c r="Y353" i="59"/>
  <c r="Y353" i="83" s="1"/>
  <c r="S353" i="59"/>
  <c r="S353" i="83" s="1"/>
  <c r="O353" i="59"/>
  <c r="N353" i="59"/>
  <c r="J353" i="59"/>
  <c r="BC352" i="59"/>
  <c r="AW352" i="59"/>
  <c r="AS352" i="59"/>
  <c r="AO352" i="59"/>
  <c r="AO352" i="83" s="1"/>
  <c r="AK352" i="59"/>
  <c r="AK352" i="83" s="1"/>
  <c r="AG352" i="59"/>
  <c r="AC352" i="59"/>
  <c r="Y352" i="59"/>
  <c r="Y352" i="83" s="1"/>
  <c r="S352" i="59"/>
  <c r="O352" i="59"/>
  <c r="J352" i="59"/>
  <c r="N352" i="59" s="1"/>
  <c r="BC351" i="59"/>
  <c r="AW351" i="59"/>
  <c r="AS351" i="59"/>
  <c r="AO351" i="59"/>
  <c r="AO351" i="83" s="1"/>
  <c r="AK351" i="59"/>
  <c r="AK351" i="83" s="1"/>
  <c r="AG351" i="59"/>
  <c r="AC351" i="59"/>
  <c r="Y351" i="59"/>
  <c r="Y351" i="83" s="1"/>
  <c r="S351" i="59"/>
  <c r="S351" i="83" s="1"/>
  <c r="O351" i="59"/>
  <c r="J351" i="59"/>
  <c r="N351" i="59" s="1"/>
  <c r="BC350" i="59"/>
  <c r="AW350" i="59"/>
  <c r="AS350" i="59"/>
  <c r="AO350" i="59"/>
  <c r="AO350" i="83" s="1"/>
  <c r="AK350" i="59"/>
  <c r="AK350" i="83" s="1"/>
  <c r="AG350" i="59"/>
  <c r="AC350" i="59"/>
  <c r="Y350" i="59"/>
  <c r="Y350" i="83" s="1"/>
  <c r="S350" i="59"/>
  <c r="S350" i="83" s="1"/>
  <c r="O350" i="59"/>
  <c r="N350" i="59"/>
  <c r="J350" i="59"/>
  <c r="S352" i="83" l="1"/>
  <c r="BC358" i="56"/>
  <c r="AW358" i="56"/>
  <c r="AS358" i="56"/>
  <c r="AO358" i="56"/>
  <c r="AK358" i="56"/>
  <c r="AG358" i="56"/>
  <c r="AG358" i="83" s="1"/>
  <c r="AC358" i="56"/>
  <c r="AC358" i="83" s="1"/>
  <c r="Y358" i="56"/>
  <c r="S358" i="56"/>
  <c r="N358" i="56"/>
  <c r="G358" i="56"/>
  <c r="BC357" i="56"/>
  <c r="AW357" i="56"/>
  <c r="AS357" i="56"/>
  <c r="AO357" i="56"/>
  <c r="AK357" i="56"/>
  <c r="AG357" i="56"/>
  <c r="AG357" i="83" s="1"/>
  <c r="AC357" i="56"/>
  <c r="AC357" i="83" s="1"/>
  <c r="Y357" i="56"/>
  <c r="S357" i="56"/>
  <c r="N357" i="56"/>
  <c r="G357" i="56"/>
  <c r="BC356" i="56"/>
  <c r="AW356" i="56"/>
  <c r="AS356" i="56"/>
  <c r="AO356" i="56"/>
  <c r="AK356" i="56"/>
  <c r="AG356" i="56"/>
  <c r="AG356" i="83" s="1"/>
  <c r="AC356" i="56"/>
  <c r="AC356" i="83" s="1"/>
  <c r="Y356" i="56"/>
  <c r="S356" i="56"/>
  <c r="N356" i="56"/>
  <c r="G356" i="56"/>
  <c r="BC355" i="56"/>
  <c r="AW355" i="56"/>
  <c r="AS355" i="56"/>
  <c r="AO355" i="56"/>
  <c r="AK355" i="56"/>
  <c r="AG355" i="56"/>
  <c r="AG355" i="83" s="1"/>
  <c r="AC355" i="56"/>
  <c r="AC355" i="83" s="1"/>
  <c r="Y355" i="56"/>
  <c r="S355" i="56"/>
  <c r="N355" i="56"/>
  <c r="G355" i="56"/>
  <c r="BC354" i="56"/>
  <c r="AW354" i="56"/>
  <c r="AS354" i="56"/>
  <c r="AO354" i="56"/>
  <c r="AK354" i="56"/>
  <c r="AG354" i="56"/>
  <c r="AG354" i="83" s="1"/>
  <c r="AC354" i="56"/>
  <c r="AC354" i="83" s="1"/>
  <c r="Y354" i="56"/>
  <c r="S354" i="56"/>
  <c r="N354" i="56"/>
  <c r="G354" i="56"/>
  <c r="G350" i="56"/>
  <c r="N350" i="56"/>
  <c r="S350" i="56"/>
  <c r="Y350" i="56"/>
  <c r="G351" i="56"/>
  <c r="N351" i="56"/>
  <c r="S351" i="56"/>
  <c r="Y351" i="56"/>
  <c r="G352" i="56"/>
  <c r="N352" i="56"/>
  <c r="S352" i="56"/>
  <c r="Y352" i="56"/>
  <c r="G353" i="56"/>
  <c r="N353" i="56"/>
  <c r="S353" i="56"/>
  <c r="Y353" i="56"/>
  <c r="S301" i="66" l="1"/>
  <c r="H64" i="86" l="1"/>
  <c r="I64" i="86" s="1"/>
  <c r="G64" i="86"/>
  <c r="I63" i="86"/>
  <c r="H63" i="86"/>
  <c r="G63" i="86"/>
  <c r="H62" i="86"/>
  <c r="I62" i="86" s="1"/>
  <c r="G62" i="86"/>
  <c r="I60" i="86"/>
  <c r="H60" i="86"/>
  <c r="G60" i="86"/>
  <c r="H59" i="86"/>
  <c r="I59" i="86" s="1"/>
  <c r="G59" i="86"/>
  <c r="H58" i="86"/>
  <c r="I58" i="86" s="1"/>
  <c r="J58" i="86" s="1"/>
  <c r="G58" i="86"/>
  <c r="I57" i="86"/>
  <c r="H57" i="86"/>
  <c r="G57" i="86"/>
  <c r="C26" i="86"/>
  <c r="C25" i="86"/>
  <c r="B25" i="86"/>
  <c r="B26" i="86" s="1"/>
  <c r="M15" i="86"/>
  <c r="K15" i="86"/>
  <c r="J15" i="86"/>
  <c r="I15" i="86"/>
  <c r="L15" i="86" s="1"/>
  <c r="H15" i="86"/>
  <c r="F14" i="86"/>
  <c r="J14" i="86" s="1"/>
  <c r="M14" i="86" s="1"/>
  <c r="K12" i="86"/>
  <c r="J12" i="86"/>
  <c r="M12" i="86" s="1"/>
  <c r="I12" i="86"/>
  <c r="L12" i="86" s="1"/>
  <c r="H12" i="86"/>
  <c r="I11" i="86"/>
  <c r="L11" i="86" s="1"/>
  <c r="H11" i="86"/>
  <c r="K11" i="86" s="1"/>
  <c r="G11" i="86"/>
  <c r="F11" i="86"/>
  <c r="J11" i="86" s="1"/>
  <c r="M11" i="86" s="1"/>
  <c r="F10" i="86"/>
  <c r="J10" i="86" s="1"/>
  <c r="M10" i="86" s="1"/>
  <c r="F9" i="86"/>
  <c r="J9" i="86" s="1"/>
  <c r="M9" i="86" s="1"/>
  <c r="F8" i="86"/>
  <c r="I8" i="86" s="1"/>
  <c r="L8" i="86" s="1"/>
  <c r="F7" i="86"/>
  <c r="H7" i="86" s="1"/>
  <c r="K7" i="86" s="1"/>
  <c r="M6" i="86"/>
  <c r="J6" i="86"/>
  <c r="I6" i="86"/>
  <c r="L6" i="86" s="1"/>
  <c r="H6" i="86"/>
  <c r="K6" i="86" s="1"/>
  <c r="F6" i="86"/>
  <c r="F46" i="85"/>
  <c r="E42" i="85"/>
  <c r="E47" i="85" s="1"/>
  <c r="E34" i="85"/>
  <c r="E29" i="85"/>
  <c r="D22" i="85"/>
  <c r="C22" i="85"/>
  <c r="D11" i="85"/>
  <c r="C11" i="85"/>
  <c r="H10" i="86" l="1"/>
  <c r="K10" i="86" s="1"/>
  <c r="I7" i="86"/>
  <c r="L7" i="86" s="1"/>
  <c r="J8" i="86"/>
  <c r="M8" i="86" s="1"/>
  <c r="I10" i="86"/>
  <c r="L10" i="86" s="1"/>
  <c r="J7" i="86"/>
  <c r="M7" i="86" s="1"/>
  <c r="H9" i="86"/>
  <c r="K9" i="86" s="1"/>
  <c r="H14" i="86"/>
  <c r="K14" i="86" s="1"/>
  <c r="H8" i="86"/>
  <c r="K8" i="86" s="1"/>
  <c r="I9" i="86"/>
  <c r="L9" i="86" s="1"/>
  <c r="I14" i="86"/>
  <c r="L14" i="86" s="1"/>
  <c r="C47" i="85"/>
  <c r="G47" i="85" s="1"/>
  <c r="D47" i="85"/>
  <c r="L36" i="64" l="1"/>
  <c r="L31" i="64"/>
  <c r="J24" i="64"/>
  <c r="R22" i="64"/>
  <c r="Z19" i="64"/>
  <c r="N18" i="64"/>
  <c r="V17" i="64"/>
  <c r="BC353" i="56" l="1"/>
  <c r="AW353" i="56"/>
  <c r="AS353" i="56"/>
  <c r="AO353" i="56"/>
  <c r="AK353" i="56"/>
  <c r="AG353" i="56"/>
  <c r="AG353" i="83" s="1"/>
  <c r="AC353" i="56"/>
  <c r="AC353" i="83" s="1"/>
  <c r="BC352" i="56"/>
  <c r="AW352" i="56"/>
  <c r="AS352" i="56"/>
  <c r="AO352" i="56"/>
  <c r="AK352" i="56"/>
  <c r="AG352" i="56"/>
  <c r="AG352" i="83" s="1"/>
  <c r="AC352" i="56"/>
  <c r="AC352" i="83" s="1"/>
  <c r="BC351" i="56"/>
  <c r="AW351" i="56"/>
  <c r="AS351" i="56"/>
  <c r="AO351" i="56"/>
  <c r="AK351" i="56"/>
  <c r="AG351" i="56"/>
  <c r="AG351" i="83" s="1"/>
  <c r="AC351" i="56"/>
  <c r="AC351" i="83" s="1"/>
  <c r="S2" i="56"/>
  <c r="S3" i="56"/>
  <c r="S4" i="56"/>
  <c r="S5" i="56"/>
  <c r="S6" i="56"/>
  <c r="S7" i="56"/>
  <c r="S8" i="56"/>
  <c r="S9" i="56"/>
  <c r="S10" i="56"/>
  <c r="S11" i="56"/>
  <c r="S12" i="56"/>
  <c r="S13" i="56"/>
  <c r="S14" i="56"/>
  <c r="S15" i="56"/>
  <c r="S16" i="56"/>
  <c r="S17" i="56"/>
  <c r="S18" i="56"/>
  <c r="S19" i="56"/>
  <c r="S20" i="56"/>
  <c r="S21" i="56"/>
  <c r="S22" i="56"/>
  <c r="S23" i="56"/>
  <c r="S24" i="56"/>
  <c r="S25" i="56"/>
  <c r="S26" i="56"/>
  <c r="S27" i="56"/>
  <c r="S28" i="56"/>
  <c r="S29" i="56"/>
  <c r="S30" i="56"/>
  <c r="S31" i="56"/>
  <c r="S32" i="56"/>
  <c r="S33" i="56"/>
  <c r="S34" i="56"/>
  <c r="S35" i="56"/>
  <c r="S36" i="56"/>
  <c r="S37" i="56"/>
  <c r="S38" i="56"/>
  <c r="S39" i="56"/>
  <c r="S40" i="56"/>
  <c r="S41" i="56"/>
  <c r="S42" i="56"/>
  <c r="S43" i="56"/>
  <c r="S44" i="56"/>
  <c r="S45" i="56"/>
  <c r="S46" i="56"/>
  <c r="S47" i="56"/>
  <c r="S48" i="56"/>
  <c r="S49" i="56"/>
  <c r="S50" i="56"/>
  <c r="S51" i="56"/>
  <c r="S52" i="56"/>
  <c r="S53" i="56"/>
  <c r="S54" i="56"/>
  <c r="S55" i="56"/>
  <c r="S56" i="56"/>
  <c r="S57" i="56"/>
  <c r="S58" i="56"/>
  <c r="S59" i="56"/>
  <c r="S60" i="56"/>
  <c r="S61" i="56"/>
  <c r="S62" i="56"/>
  <c r="S63" i="56"/>
  <c r="S64" i="56"/>
  <c r="S65" i="56"/>
  <c r="S66" i="56"/>
  <c r="S67" i="56"/>
  <c r="S68" i="56"/>
  <c r="S69" i="56"/>
  <c r="S70" i="56"/>
  <c r="S71" i="56"/>
  <c r="S72" i="56"/>
  <c r="S73" i="56"/>
  <c r="S74" i="56"/>
  <c r="S75" i="56"/>
  <c r="S76" i="56"/>
  <c r="S77" i="56"/>
  <c r="S78" i="56"/>
  <c r="S79" i="56"/>
  <c r="S80" i="56"/>
  <c r="S81" i="56"/>
  <c r="S82" i="56"/>
  <c r="S83" i="56"/>
  <c r="S84" i="56"/>
  <c r="S85" i="56"/>
  <c r="S86" i="56"/>
  <c r="S87" i="56"/>
  <c r="S88" i="56"/>
  <c r="S89" i="56"/>
  <c r="S90" i="56"/>
  <c r="S91" i="56"/>
  <c r="S92" i="56"/>
  <c r="S93" i="56"/>
  <c r="S94" i="56"/>
  <c r="S95" i="56"/>
  <c r="S96" i="56"/>
  <c r="S97" i="56"/>
  <c r="S98" i="56"/>
  <c r="S99" i="56"/>
  <c r="S100" i="56"/>
  <c r="S101" i="56"/>
  <c r="S102" i="56"/>
  <c r="S103" i="56"/>
  <c r="S104" i="56"/>
  <c r="S105" i="56"/>
  <c r="S106" i="56"/>
  <c r="S107" i="56"/>
  <c r="S108" i="56"/>
  <c r="S109" i="56"/>
  <c r="S110" i="56"/>
  <c r="S111" i="56"/>
  <c r="S112" i="56"/>
  <c r="S113" i="56"/>
  <c r="S114" i="56"/>
  <c r="S115" i="56"/>
  <c r="S116" i="56"/>
  <c r="S117" i="56"/>
  <c r="S118" i="56"/>
  <c r="S119" i="56"/>
  <c r="S120" i="56"/>
  <c r="S121" i="56"/>
  <c r="S122" i="56"/>
  <c r="S123" i="56"/>
  <c r="S124" i="56"/>
  <c r="S125" i="56"/>
  <c r="S126" i="56"/>
  <c r="S127" i="56"/>
  <c r="S128" i="56"/>
  <c r="S129" i="56"/>
  <c r="S130" i="56"/>
  <c r="S131" i="56"/>
  <c r="S132" i="56"/>
  <c r="S133" i="56"/>
  <c r="S134" i="56"/>
  <c r="S135" i="56"/>
  <c r="S136" i="56"/>
  <c r="S137" i="56"/>
  <c r="S138" i="56"/>
  <c r="S139" i="56"/>
  <c r="S140" i="56"/>
  <c r="S141" i="56"/>
  <c r="S142" i="56"/>
  <c r="S143" i="56"/>
  <c r="S144" i="56"/>
  <c r="S145" i="56"/>
  <c r="S146" i="56"/>
  <c r="S147" i="56"/>
  <c r="S148" i="56"/>
  <c r="S149" i="56"/>
  <c r="S150" i="56"/>
  <c r="S151" i="56"/>
  <c r="S152" i="56"/>
  <c r="S153" i="56"/>
  <c r="S154" i="56"/>
  <c r="S155" i="56"/>
  <c r="S156" i="56"/>
  <c r="S157" i="56"/>
  <c r="S158" i="56"/>
  <c r="S159" i="56"/>
  <c r="S160" i="56"/>
  <c r="S161" i="56"/>
  <c r="S162" i="56"/>
  <c r="S163" i="56"/>
  <c r="S164" i="56"/>
  <c r="S165" i="56"/>
  <c r="S166" i="56"/>
  <c r="S167" i="56"/>
  <c r="S168" i="56"/>
  <c r="S169" i="56"/>
  <c r="S170" i="56"/>
  <c r="S171" i="56"/>
  <c r="S172" i="56"/>
  <c r="S173" i="56"/>
  <c r="S174" i="56"/>
  <c r="S175" i="56"/>
  <c r="S176" i="56"/>
  <c r="S177" i="56"/>
  <c r="S178" i="56"/>
  <c r="S179" i="56"/>
  <c r="S180" i="56"/>
  <c r="S181" i="56"/>
  <c r="S182" i="56"/>
  <c r="S183" i="56"/>
  <c r="S184" i="56"/>
  <c r="S185" i="56"/>
  <c r="S186" i="56"/>
  <c r="S187" i="56"/>
  <c r="S188" i="56"/>
  <c r="S189" i="56"/>
  <c r="S190" i="56"/>
  <c r="S191" i="56"/>
  <c r="S192" i="56"/>
  <c r="S193" i="56"/>
  <c r="S194" i="56"/>
  <c r="S195" i="56"/>
  <c r="S196" i="56"/>
  <c r="S197" i="56"/>
  <c r="S198" i="56"/>
  <c r="S199" i="56"/>
  <c r="S200" i="56"/>
  <c r="S201" i="56"/>
  <c r="S202" i="56"/>
  <c r="S203" i="56"/>
  <c r="S204" i="56"/>
  <c r="S205" i="56"/>
  <c r="S206" i="56"/>
  <c r="S207" i="56"/>
  <c r="S208" i="56"/>
  <c r="S209" i="56"/>
  <c r="S210" i="56"/>
  <c r="S211" i="56"/>
  <c r="S212" i="56"/>
  <c r="S213" i="56"/>
  <c r="S214" i="56"/>
  <c r="S215" i="56"/>
  <c r="S216" i="56"/>
  <c r="S217" i="56"/>
  <c r="S218" i="56"/>
  <c r="S219" i="56"/>
  <c r="S220" i="56"/>
  <c r="S221" i="56"/>
  <c r="S222" i="56"/>
  <c r="S223" i="56"/>
  <c r="S224" i="56"/>
  <c r="S225" i="56"/>
  <c r="S226" i="56"/>
  <c r="S227" i="56"/>
  <c r="S228" i="56"/>
  <c r="S229" i="56"/>
  <c r="S230" i="56"/>
  <c r="S231" i="56"/>
  <c r="S232" i="56"/>
  <c r="S233" i="56"/>
  <c r="S234" i="56"/>
  <c r="S235" i="56"/>
  <c r="S236" i="56"/>
  <c r="S237" i="56"/>
  <c r="S238" i="56"/>
  <c r="S239" i="56"/>
  <c r="S240" i="56"/>
  <c r="S241" i="56"/>
  <c r="S242" i="56"/>
  <c r="S243" i="56"/>
  <c r="S244" i="56"/>
  <c r="S245" i="56"/>
  <c r="S246" i="56"/>
  <c r="S247" i="56"/>
  <c r="S248" i="56"/>
  <c r="S249" i="56"/>
  <c r="S250" i="56"/>
  <c r="S251" i="56"/>
  <c r="S252" i="56"/>
  <c r="S253" i="56"/>
  <c r="S254" i="56"/>
  <c r="S255" i="56"/>
  <c r="S256" i="56"/>
  <c r="S257" i="56"/>
  <c r="S258" i="56"/>
  <c r="S259" i="56"/>
  <c r="S260" i="56"/>
  <c r="S261" i="56"/>
  <c r="S262" i="56"/>
  <c r="S263" i="56"/>
  <c r="S264" i="56"/>
  <c r="S265" i="56"/>
  <c r="S266" i="56"/>
  <c r="S267" i="56"/>
  <c r="S268" i="56"/>
  <c r="S269" i="56"/>
  <c r="S270" i="56"/>
  <c r="S271" i="56"/>
  <c r="S272" i="56"/>
  <c r="S273" i="56"/>
  <c r="S274" i="56"/>
  <c r="S275" i="56"/>
  <c r="S276" i="56"/>
  <c r="S277" i="56"/>
  <c r="S278" i="56"/>
  <c r="S279" i="56"/>
  <c r="S280" i="56"/>
  <c r="S281" i="56"/>
  <c r="S282" i="56"/>
  <c r="S283" i="56"/>
  <c r="S284" i="56"/>
  <c r="S285" i="56"/>
  <c r="S286" i="56"/>
  <c r="S287" i="56"/>
  <c r="S288" i="56"/>
  <c r="S289" i="56"/>
  <c r="S290" i="56"/>
  <c r="S291" i="56"/>
  <c r="S292" i="56"/>
  <c r="S293" i="56"/>
  <c r="S294" i="56"/>
  <c r="S295" i="56"/>
  <c r="S296" i="56"/>
  <c r="S297" i="56"/>
  <c r="S298" i="56"/>
  <c r="S299" i="56"/>
  <c r="S300" i="56"/>
  <c r="S301" i="56"/>
  <c r="S302" i="56"/>
  <c r="S303" i="56"/>
  <c r="S304" i="56"/>
  <c r="S305" i="56"/>
  <c r="S306" i="56"/>
  <c r="S307" i="56"/>
  <c r="S308" i="56"/>
  <c r="S309" i="56"/>
  <c r="S310" i="56"/>
  <c r="S311" i="56"/>
  <c r="S312" i="56"/>
  <c r="S313" i="56"/>
  <c r="S314" i="56"/>
  <c r="S315" i="56"/>
  <c r="S316" i="56"/>
  <c r="S317" i="56"/>
  <c r="S318" i="56"/>
  <c r="S319" i="56"/>
  <c r="S320" i="56"/>
  <c r="S321" i="56"/>
  <c r="S322" i="56"/>
  <c r="S323" i="56"/>
  <c r="S324" i="56"/>
  <c r="S325" i="56"/>
  <c r="S326" i="56"/>
  <c r="S327" i="56"/>
  <c r="S328" i="56"/>
  <c r="S329" i="56"/>
  <c r="S330" i="56"/>
  <c r="S331" i="56"/>
  <c r="S332" i="56"/>
  <c r="S333" i="56"/>
  <c r="S334" i="56"/>
  <c r="S335" i="56"/>
  <c r="S336" i="56"/>
  <c r="S337" i="56"/>
  <c r="S338" i="56"/>
  <c r="S339" i="56"/>
  <c r="S340" i="56"/>
  <c r="S341" i="56"/>
  <c r="S342" i="56"/>
  <c r="S343" i="56"/>
  <c r="S344" i="56"/>
  <c r="S345" i="56"/>
  <c r="S346" i="56"/>
  <c r="S347" i="56"/>
  <c r="S348" i="56"/>
  <c r="S349" i="56"/>
  <c r="BC350" i="56"/>
  <c r="AW350" i="56"/>
  <c r="AS350" i="56"/>
  <c r="AO350" i="56"/>
  <c r="AK350" i="56"/>
  <c r="AG350" i="56"/>
  <c r="AG350" i="83" s="1"/>
  <c r="AC350" i="56"/>
  <c r="AC350" i="83" s="1"/>
  <c r="BC349" i="73" l="1"/>
  <c r="AW349" i="73"/>
  <c r="AS349" i="73"/>
  <c r="AO349" i="73"/>
  <c r="AK349" i="73"/>
  <c r="AG349" i="73"/>
  <c r="AB349" i="73"/>
  <c r="AC349" i="73" s="1"/>
  <c r="Y349" i="73"/>
  <c r="BC348" i="73"/>
  <c r="AW348" i="73"/>
  <c r="AS348" i="73"/>
  <c r="AO348" i="73"/>
  <c r="AK348" i="73"/>
  <c r="AG348" i="73"/>
  <c r="Y348" i="73"/>
  <c r="AB348" i="73" s="1"/>
  <c r="AC348" i="73" s="1"/>
  <c r="BC347" i="73"/>
  <c r="AW347" i="73"/>
  <c r="AS347" i="73"/>
  <c r="AO347" i="73"/>
  <c r="AK347" i="73"/>
  <c r="AG347" i="73"/>
  <c r="Y347" i="73"/>
  <c r="AB347" i="73" s="1"/>
  <c r="AC347" i="73" s="1"/>
  <c r="BC346" i="73"/>
  <c r="AW346" i="73"/>
  <c r="AS346" i="73"/>
  <c r="AO346" i="73"/>
  <c r="AK346" i="73"/>
  <c r="AG346" i="73"/>
  <c r="Y346" i="73"/>
  <c r="AB346" i="73" s="1"/>
  <c r="AC346" i="73" s="1"/>
  <c r="BC345" i="73"/>
  <c r="AW345" i="73"/>
  <c r="AS345" i="73"/>
  <c r="AO345" i="73"/>
  <c r="AK345" i="73"/>
  <c r="AG345" i="73"/>
  <c r="Y345" i="73"/>
  <c r="AB345" i="73" s="1"/>
  <c r="AC345" i="73" s="1"/>
  <c r="BC344" i="73"/>
  <c r="AW344" i="73"/>
  <c r="AS344" i="73"/>
  <c r="AO344" i="73"/>
  <c r="AK344" i="73"/>
  <c r="AG344" i="73"/>
  <c r="AB344" i="73"/>
  <c r="AC344" i="73" s="1"/>
  <c r="Y344" i="73"/>
  <c r="BC343" i="73"/>
  <c r="AW343" i="73"/>
  <c r="AS343" i="73"/>
  <c r="AO343" i="73"/>
  <c r="AK343" i="73"/>
  <c r="AG343" i="73"/>
  <c r="Y343" i="73"/>
  <c r="AB343" i="73" s="1"/>
  <c r="AC343" i="73" s="1"/>
  <c r="BC342" i="73"/>
  <c r="AW342" i="73"/>
  <c r="AS342" i="73"/>
  <c r="AO342" i="73"/>
  <c r="AK342" i="73"/>
  <c r="AG342" i="73"/>
  <c r="Y342" i="73"/>
  <c r="AB342" i="73" s="1"/>
  <c r="AC342" i="73" s="1"/>
  <c r="BC341" i="73"/>
  <c r="AW341" i="73"/>
  <c r="AS341" i="73"/>
  <c r="AO341" i="73"/>
  <c r="AK341" i="73"/>
  <c r="AG341" i="73"/>
  <c r="Y341" i="73"/>
  <c r="AB341" i="73" s="1"/>
  <c r="AC341" i="73" s="1"/>
  <c r="BC340" i="73"/>
  <c r="AW340" i="73"/>
  <c r="AS340" i="73"/>
  <c r="AO340" i="73"/>
  <c r="AK340" i="73"/>
  <c r="AG340" i="73"/>
  <c r="Y340" i="73"/>
  <c r="AB340" i="73" s="1"/>
  <c r="AC340" i="73" s="1"/>
  <c r="BC339" i="73"/>
  <c r="AW339" i="73"/>
  <c r="AS339" i="73"/>
  <c r="AO339" i="73"/>
  <c r="AK339" i="73"/>
  <c r="AG339" i="73"/>
  <c r="Y339" i="73"/>
  <c r="AB339" i="73" s="1"/>
  <c r="AC339" i="73" s="1"/>
  <c r="BC338" i="73"/>
  <c r="AW338" i="73"/>
  <c r="AS338" i="73"/>
  <c r="AO338" i="73"/>
  <c r="AK338" i="73"/>
  <c r="AG338" i="73"/>
  <c r="Y338" i="73"/>
  <c r="AB338" i="73" s="1"/>
  <c r="AC338" i="73" s="1"/>
  <c r="BC337" i="73"/>
  <c r="AW337" i="73"/>
  <c r="AS337" i="73"/>
  <c r="AO337" i="73"/>
  <c r="AK337" i="73"/>
  <c r="AG337" i="73"/>
  <c r="Y337" i="73"/>
  <c r="AB337" i="73" s="1"/>
  <c r="AC337" i="73" s="1"/>
  <c r="BC336" i="73"/>
  <c r="AW336" i="73"/>
  <c r="AS336" i="73"/>
  <c r="AO336" i="73"/>
  <c r="AK336" i="73"/>
  <c r="AG336" i="73"/>
  <c r="Y336" i="73"/>
  <c r="AB336" i="73" s="1"/>
  <c r="AC336" i="73" s="1"/>
  <c r="BC335" i="73"/>
  <c r="AW335" i="73"/>
  <c r="AS335" i="73"/>
  <c r="AO335" i="73"/>
  <c r="AK335" i="73"/>
  <c r="AG335" i="73"/>
  <c r="Y335" i="73"/>
  <c r="AB335" i="73" s="1"/>
  <c r="AC335" i="73" s="1"/>
  <c r="BC334" i="73"/>
  <c r="AW334" i="73"/>
  <c r="AS334" i="73"/>
  <c r="AO334" i="73"/>
  <c r="AK334" i="73"/>
  <c r="AG334" i="73"/>
  <c r="Y334" i="73"/>
  <c r="AB334" i="73" s="1"/>
  <c r="AC334" i="73" s="1"/>
  <c r="BC333" i="73"/>
  <c r="AW333" i="73"/>
  <c r="AS333" i="73"/>
  <c r="AO333" i="73"/>
  <c r="AK333" i="73"/>
  <c r="AG333" i="73"/>
  <c r="Y333" i="73"/>
  <c r="AB333" i="73" s="1"/>
  <c r="AC333" i="73" s="1"/>
  <c r="BC332" i="73"/>
  <c r="AW332" i="73"/>
  <c r="AS332" i="73"/>
  <c r="AO332" i="73"/>
  <c r="AK332" i="73"/>
  <c r="AG332" i="73"/>
  <c r="Y332" i="73"/>
  <c r="AB332" i="73" s="1"/>
  <c r="AC332" i="73" s="1"/>
  <c r="BC331" i="73"/>
  <c r="AW331" i="73"/>
  <c r="AS331" i="73"/>
  <c r="AO331" i="73"/>
  <c r="AK331" i="73"/>
  <c r="AG331" i="73"/>
  <c r="Y331" i="73"/>
  <c r="AB331" i="73" s="1"/>
  <c r="AC331" i="73" s="1"/>
  <c r="BC330" i="73"/>
  <c r="AW330" i="73"/>
  <c r="AS330" i="73"/>
  <c r="AO330" i="73"/>
  <c r="AK330" i="73"/>
  <c r="AG330" i="73"/>
  <c r="Y330" i="73"/>
  <c r="AB330" i="73" s="1"/>
  <c r="AC330" i="73" s="1"/>
  <c r="BC329" i="73"/>
  <c r="AW329" i="73"/>
  <c r="AS329" i="73"/>
  <c r="AO329" i="73"/>
  <c r="AK329" i="73"/>
  <c r="AG329" i="73"/>
  <c r="Y329" i="73"/>
  <c r="AB329" i="73" s="1"/>
  <c r="AC329" i="73" s="1"/>
  <c r="BC328" i="73"/>
  <c r="AW328" i="73"/>
  <c r="AS328" i="73"/>
  <c r="AO328" i="73"/>
  <c r="AK328" i="73"/>
  <c r="AG328" i="73"/>
  <c r="Y328" i="73"/>
  <c r="AB328" i="73" s="1"/>
  <c r="AC328" i="73" s="1"/>
  <c r="BC327" i="73"/>
  <c r="AW327" i="73"/>
  <c r="AS327" i="73"/>
  <c r="AO327" i="73"/>
  <c r="AK327" i="73"/>
  <c r="AG327" i="73"/>
  <c r="Y327" i="73"/>
  <c r="AB327" i="73" s="1"/>
  <c r="AC327" i="73" s="1"/>
  <c r="BC326" i="73"/>
  <c r="AW326" i="73"/>
  <c r="AS326" i="73"/>
  <c r="AO326" i="73"/>
  <c r="AK326" i="73"/>
  <c r="AG326" i="73"/>
  <c r="Y326" i="73"/>
  <c r="AB326" i="73" s="1"/>
  <c r="AC326" i="73" s="1"/>
  <c r="BC325" i="73"/>
  <c r="AW325" i="73"/>
  <c r="AS325" i="73"/>
  <c r="AO325" i="73"/>
  <c r="AK325" i="73"/>
  <c r="AG325" i="73"/>
  <c r="Y325" i="73"/>
  <c r="AB325" i="73" s="1"/>
  <c r="AC325" i="73" s="1"/>
  <c r="BC324" i="73"/>
  <c r="AW324" i="73"/>
  <c r="AS324" i="73"/>
  <c r="AO324" i="73"/>
  <c r="AK324" i="73"/>
  <c r="AG324" i="73"/>
  <c r="Y324" i="73"/>
  <c r="AB324" i="73" s="1"/>
  <c r="AC324" i="73" s="1"/>
  <c r="BC323" i="73"/>
  <c r="AW323" i="73"/>
  <c r="AS323" i="73"/>
  <c r="AO323" i="73"/>
  <c r="AK323" i="73"/>
  <c r="AG323" i="73"/>
  <c r="Y323" i="73"/>
  <c r="AB323" i="73" s="1"/>
  <c r="AC323" i="73" s="1"/>
  <c r="BC322" i="73"/>
  <c r="AW322" i="73"/>
  <c r="AS322" i="73"/>
  <c r="AO322" i="73"/>
  <c r="AK322" i="73"/>
  <c r="AG322" i="73"/>
  <c r="Y322" i="73"/>
  <c r="AB322" i="73" s="1"/>
  <c r="AC322" i="73" s="1"/>
  <c r="BC321" i="73"/>
  <c r="AW321" i="73"/>
  <c r="AS321" i="73"/>
  <c r="AO321" i="73"/>
  <c r="AK321" i="73"/>
  <c r="AG321" i="73"/>
  <c r="Y321" i="73"/>
  <c r="AB321" i="73" s="1"/>
  <c r="AC321" i="73" s="1"/>
  <c r="BC320" i="73"/>
  <c r="AW320" i="73"/>
  <c r="AS320" i="73"/>
  <c r="AO320" i="73"/>
  <c r="AK320" i="73"/>
  <c r="AG320" i="73"/>
  <c r="Y320" i="73"/>
  <c r="AB320" i="73" s="1"/>
  <c r="AC320" i="73" s="1"/>
  <c r="BC319" i="73"/>
  <c r="AW319" i="73"/>
  <c r="AS319" i="73"/>
  <c r="AO319" i="73"/>
  <c r="AK319" i="73"/>
  <c r="AG319" i="73"/>
  <c r="Y319" i="73"/>
  <c r="AB319" i="73" s="1"/>
  <c r="AC319" i="73" s="1"/>
  <c r="BC318" i="73"/>
  <c r="AW318" i="73"/>
  <c r="AS318" i="73"/>
  <c r="AO318" i="73"/>
  <c r="AK318" i="73"/>
  <c r="AG318" i="73"/>
  <c r="Y318" i="73"/>
  <c r="AB318" i="73" s="1"/>
  <c r="AC318" i="73" s="1"/>
  <c r="BC317" i="73"/>
  <c r="AW317" i="73"/>
  <c r="AS317" i="73"/>
  <c r="AO317" i="73"/>
  <c r="AK317" i="73"/>
  <c r="AG317" i="73"/>
  <c r="AB317" i="73"/>
  <c r="AC317" i="73" s="1"/>
  <c r="Y317" i="73"/>
  <c r="BC316" i="73"/>
  <c r="AW316" i="73"/>
  <c r="AS316" i="73"/>
  <c r="AO316" i="73"/>
  <c r="AK316" i="73"/>
  <c r="AG316" i="73"/>
  <c r="Y316" i="73"/>
  <c r="AB316" i="73" s="1"/>
  <c r="AC316" i="73" s="1"/>
  <c r="BC315" i="73"/>
  <c r="AW315" i="73"/>
  <c r="AS315" i="73"/>
  <c r="AO315" i="73"/>
  <c r="AK315" i="73"/>
  <c r="AG315" i="73"/>
  <c r="Y315" i="73"/>
  <c r="AB315" i="73" s="1"/>
  <c r="AC315" i="73" s="1"/>
  <c r="BC314" i="73"/>
  <c r="AW314" i="73"/>
  <c r="AS314" i="73"/>
  <c r="AO314" i="73"/>
  <c r="AK314" i="73"/>
  <c r="AG314" i="73"/>
  <c r="Y314" i="73"/>
  <c r="AB314" i="73" s="1"/>
  <c r="AC314" i="73" s="1"/>
  <c r="BC313" i="73"/>
  <c r="AW313" i="73"/>
  <c r="AS313" i="73"/>
  <c r="AO313" i="73"/>
  <c r="AK313" i="73"/>
  <c r="AG313" i="73"/>
  <c r="Y313" i="73"/>
  <c r="AB313" i="73" s="1"/>
  <c r="AC313" i="73" s="1"/>
  <c r="BC312" i="73"/>
  <c r="AW312" i="73"/>
  <c r="AS312" i="73"/>
  <c r="AO312" i="73"/>
  <c r="AK312" i="73"/>
  <c r="AG312" i="73"/>
  <c r="Y312" i="73"/>
  <c r="AB312" i="73" s="1"/>
  <c r="AC312" i="73" s="1"/>
  <c r="BC311" i="73"/>
  <c r="AW311" i="73"/>
  <c r="AS311" i="73"/>
  <c r="AO311" i="73"/>
  <c r="AK311" i="73"/>
  <c r="AG311" i="73"/>
  <c r="Y311" i="73"/>
  <c r="AB311" i="73" s="1"/>
  <c r="AC311" i="73" s="1"/>
  <c r="BC310" i="73"/>
  <c r="AW310" i="73"/>
  <c r="AS310" i="73"/>
  <c r="AO310" i="73"/>
  <c r="AK310" i="73"/>
  <c r="AG310" i="73"/>
  <c r="Y310" i="73"/>
  <c r="AB310" i="73" s="1"/>
  <c r="AC310" i="73" s="1"/>
  <c r="BC309" i="73"/>
  <c r="AW309" i="73"/>
  <c r="AS309" i="73"/>
  <c r="AO309" i="73"/>
  <c r="AK309" i="73"/>
  <c r="AG309" i="73"/>
  <c r="Y309" i="73"/>
  <c r="AB309" i="73" s="1"/>
  <c r="AC309" i="73" s="1"/>
  <c r="BC308" i="73"/>
  <c r="AW308" i="73"/>
  <c r="AS308" i="73"/>
  <c r="AO308" i="73"/>
  <c r="AK308" i="73"/>
  <c r="AG308" i="73"/>
  <c r="Y308" i="73"/>
  <c r="AB308" i="73" s="1"/>
  <c r="AC308" i="73" s="1"/>
  <c r="BC307" i="73"/>
  <c r="AW307" i="73"/>
  <c r="AS307" i="73"/>
  <c r="AO307" i="73"/>
  <c r="AK307" i="73"/>
  <c r="AG307" i="73"/>
  <c r="Y307" i="73"/>
  <c r="AB307" i="73" s="1"/>
  <c r="AC307" i="73" s="1"/>
  <c r="BC306" i="73"/>
  <c r="AW306" i="73"/>
  <c r="AS306" i="73"/>
  <c r="AO306" i="73"/>
  <c r="AK306" i="73"/>
  <c r="AG306" i="73"/>
  <c r="Y306" i="73"/>
  <c r="AB306" i="73" s="1"/>
  <c r="AC306" i="73" s="1"/>
  <c r="BC305" i="73"/>
  <c r="AW305" i="73"/>
  <c r="AS305" i="73"/>
  <c r="AO305" i="73"/>
  <c r="AK305" i="73"/>
  <c r="AG305" i="73"/>
  <c r="Y305" i="73"/>
  <c r="AB305" i="73" s="1"/>
  <c r="AC305" i="73" s="1"/>
  <c r="BC304" i="73"/>
  <c r="AW304" i="73"/>
  <c r="AS304" i="73"/>
  <c r="AO304" i="73"/>
  <c r="AK304" i="73"/>
  <c r="AG304" i="73"/>
  <c r="Y304" i="73"/>
  <c r="AB304" i="73" s="1"/>
  <c r="AC304" i="73" s="1"/>
  <c r="BC303" i="73"/>
  <c r="AW303" i="73"/>
  <c r="AS303" i="73"/>
  <c r="AO303" i="73"/>
  <c r="AK303" i="73"/>
  <c r="AG303" i="73"/>
  <c r="Y303" i="73"/>
  <c r="AB303" i="73" s="1"/>
  <c r="AC303" i="73" s="1"/>
  <c r="O349" i="59" l="1"/>
  <c r="O348" i="59"/>
  <c r="O347" i="59"/>
  <c r="O346" i="59"/>
  <c r="O345" i="59"/>
  <c r="J349" i="59"/>
  <c r="J348" i="59"/>
  <c r="J347" i="59"/>
  <c r="J346" i="59"/>
  <c r="J345" i="59"/>
  <c r="C348" i="83"/>
  <c r="C346" i="83"/>
  <c r="BE349" i="83"/>
  <c r="BD349" i="83"/>
  <c r="BB349" i="83"/>
  <c r="BA349" i="83"/>
  <c r="AZ349" i="83"/>
  <c r="AY349" i="83"/>
  <c r="AX349" i="83"/>
  <c r="AV349" i="83"/>
  <c r="AU349" i="83"/>
  <c r="AT349" i="83"/>
  <c r="AR349" i="83"/>
  <c r="AQ349" i="83"/>
  <c r="AP349" i="83"/>
  <c r="AM349" i="83"/>
  <c r="AL349" i="83"/>
  <c r="AJ349" i="83"/>
  <c r="AI349" i="83"/>
  <c r="AH349" i="83"/>
  <c r="AF349" i="83"/>
  <c r="AE349" i="83"/>
  <c r="AD349" i="83"/>
  <c r="AA349" i="83"/>
  <c r="Z349" i="83"/>
  <c r="X349" i="83"/>
  <c r="W349" i="83"/>
  <c r="V349" i="83"/>
  <c r="U349" i="83"/>
  <c r="T349" i="83"/>
  <c r="R349" i="83"/>
  <c r="Q349" i="83"/>
  <c r="P349" i="83"/>
  <c r="M349" i="83"/>
  <c r="K349" i="83"/>
  <c r="F349" i="83"/>
  <c r="E349" i="83"/>
  <c r="D349" i="83"/>
  <c r="C349" i="83"/>
  <c r="BE348" i="83"/>
  <c r="BD348" i="83"/>
  <c r="BB348" i="83"/>
  <c r="BA348" i="83"/>
  <c r="AZ348" i="83"/>
  <c r="AY348" i="83"/>
  <c r="AX348" i="83"/>
  <c r="AV348" i="83"/>
  <c r="AU348" i="83"/>
  <c r="AT348" i="83"/>
  <c r="AR348" i="83"/>
  <c r="AQ348" i="83"/>
  <c r="AP348" i="83"/>
  <c r="AM348" i="83"/>
  <c r="AL348" i="83"/>
  <c r="AJ348" i="83"/>
  <c r="AI348" i="83"/>
  <c r="AH348" i="83"/>
  <c r="AF348" i="83"/>
  <c r="AE348" i="83"/>
  <c r="AD348" i="83"/>
  <c r="AA348" i="83"/>
  <c r="Z348" i="83"/>
  <c r="X348" i="83"/>
  <c r="W348" i="83"/>
  <c r="V348" i="83"/>
  <c r="U348" i="83"/>
  <c r="T348" i="83"/>
  <c r="R348" i="83"/>
  <c r="Q348" i="83"/>
  <c r="P348" i="83"/>
  <c r="M348" i="83"/>
  <c r="K348" i="83"/>
  <c r="F348" i="83"/>
  <c r="E348" i="83"/>
  <c r="D348" i="83"/>
  <c r="BE347" i="83"/>
  <c r="BD347" i="83"/>
  <c r="BB347" i="83"/>
  <c r="BA347" i="83"/>
  <c r="AZ347" i="83"/>
  <c r="AY347" i="83"/>
  <c r="AX347" i="83"/>
  <c r="AV347" i="83"/>
  <c r="AU347" i="83"/>
  <c r="AT347" i="83"/>
  <c r="AR347" i="83"/>
  <c r="AQ347" i="83"/>
  <c r="AP347" i="83"/>
  <c r="AM347" i="83"/>
  <c r="AL347" i="83"/>
  <c r="AJ347" i="83"/>
  <c r="AI347" i="83"/>
  <c r="AH347" i="83"/>
  <c r="AF347" i="83"/>
  <c r="AE347" i="83"/>
  <c r="AD347" i="83"/>
  <c r="AA347" i="83"/>
  <c r="Z347" i="83"/>
  <c r="X347" i="83"/>
  <c r="W347" i="83"/>
  <c r="V347" i="83"/>
  <c r="U347" i="83"/>
  <c r="T347" i="83"/>
  <c r="R347" i="83"/>
  <c r="Q347" i="83"/>
  <c r="P347" i="83"/>
  <c r="M347" i="83"/>
  <c r="K347" i="83"/>
  <c r="F347" i="83"/>
  <c r="E347" i="83"/>
  <c r="D347" i="83"/>
  <c r="C347" i="83"/>
  <c r="BC349" i="56"/>
  <c r="AW349" i="56"/>
  <c r="AS349" i="56"/>
  <c r="AO349" i="56"/>
  <c r="AK349" i="56"/>
  <c r="AG349" i="56"/>
  <c r="AB349" i="56"/>
  <c r="Y349" i="56"/>
  <c r="N349" i="56"/>
  <c r="G349" i="56"/>
  <c r="BC348" i="56"/>
  <c r="AW348" i="56"/>
  <c r="AS348" i="56"/>
  <c r="AO348" i="56"/>
  <c r="AK348" i="56"/>
  <c r="AG348" i="56"/>
  <c r="Y348" i="56"/>
  <c r="AB348" i="56" s="1"/>
  <c r="AC348" i="56" s="1"/>
  <c r="N348" i="56"/>
  <c r="G348" i="56"/>
  <c r="BE346" i="83"/>
  <c r="BD346" i="83"/>
  <c r="BB346" i="83"/>
  <c r="BA346" i="83"/>
  <c r="AZ346" i="83"/>
  <c r="AY346" i="83"/>
  <c r="AX346" i="83"/>
  <c r="AV346" i="83"/>
  <c r="AU346" i="83"/>
  <c r="AT346" i="83"/>
  <c r="AR346" i="83"/>
  <c r="AQ346" i="83"/>
  <c r="AP346" i="83"/>
  <c r="AM346" i="83"/>
  <c r="AL346" i="83"/>
  <c r="AJ346" i="83"/>
  <c r="AI346" i="83"/>
  <c r="AH346" i="83"/>
  <c r="AF346" i="83"/>
  <c r="AE346" i="83"/>
  <c r="AD346" i="83"/>
  <c r="AA346" i="83"/>
  <c r="Z346" i="83"/>
  <c r="X346" i="83"/>
  <c r="W346" i="83"/>
  <c r="V346" i="83"/>
  <c r="U346" i="83"/>
  <c r="T346" i="83"/>
  <c r="R346" i="83"/>
  <c r="Q346" i="83"/>
  <c r="P346" i="83"/>
  <c r="M346" i="83"/>
  <c r="K346" i="83"/>
  <c r="F346" i="83"/>
  <c r="E346" i="83"/>
  <c r="D346" i="83"/>
  <c r="BE345" i="83"/>
  <c r="BD345" i="83"/>
  <c r="BB345" i="83"/>
  <c r="BA345" i="83"/>
  <c r="AZ345" i="83"/>
  <c r="AY345" i="83"/>
  <c r="AX345" i="83"/>
  <c r="AV345" i="83"/>
  <c r="AU345" i="83"/>
  <c r="AT345" i="83"/>
  <c r="AR345" i="83"/>
  <c r="AQ345" i="83"/>
  <c r="AP345" i="83"/>
  <c r="AM345" i="83"/>
  <c r="AL345" i="83"/>
  <c r="AJ345" i="83"/>
  <c r="AI345" i="83"/>
  <c r="AH345" i="83"/>
  <c r="AF345" i="83"/>
  <c r="AE345" i="83"/>
  <c r="AD345" i="83"/>
  <c r="AA345" i="83"/>
  <c r="Z345" i="83"/>
  <c r="X345" i="83"/>
  <c r="W345" i="83"/>
  <c r="V345" i="83"/>
  <c r="U345" i="83"/>
  <c r="T345" i="83"/>
  <c r="R345" i="83"/>
  <c r="Q345" i="83"/>
  <c r="P345" i="83"/>
  <c r="M345" i="83"/>
  <c r="K345" i="83"/>
  <c r="F345" i="83"/>
  <c r="E345" i="83"/>
  <c r="D345" i="83"/>
  <c r="C345" i="83"/>
  <c r="BE344" i="83"/>
  <c r="BD344" i="83"/>
  <c r="BB344" i="83"/>
  <c r="BA344" i="83"/>
  <c r="AZ344" i="83"/>
  <c r="AY344" i="83"/>
  <c r="AX344" i="83"/>
  <c r="AV344" i="83"/>
  <c r="AU344" i="83"/>
  <c r="AT344" i="83"/>
  <c r="AR344" i="83"/>
  <c r="AQ344" i="83"/>
  <c r="AP344" i="83"/>
  <c r="AM344" i="83"/>
  <c r="AL344" i="83"/>
  <c r="AJ344" i="83"/>
  <c r="AI344" i="83"/>
  <c r="AH344" i="83"/>
  <c r="AF344" i="83"/>
  <c r="AE344" i="83"/>
  <c r="AD344" i="83"/>
  <c r="AA344" i="83"/>
  <c r="Z344" i="83"/>
  <c r="X344" i="83"/>
  <c r="W344" i="83"/>
  <c r="V344" i="83"/>
  <c r="U344" i="83"/>
  <c r="T344" i="83"/>
  <c r="R344" i="83"/>
  <c r="Q344" i="83"/>
  <c r="P344" i="83"/>
  <c r="M344" i="83"/>
  <c r="K344" i="83"/>
  <c r="F344" i="83"/>
  <c r="E344" i="83"/>
  <c r="D344" i="83"/>
  <c r="C344" i="83"/>
  <c r="BE343" i="83"/>
  <c r="BD343" i="83"/>
  <c r="BB343" i="83"/>
  <c r="BA343" i="83"/>
  <c r="AZ343" i="83"/>
  <c r="AY343" i="83"/>
  <c r="AX343" i="83"/>
  <c r="AV343" i="83"/>
  <c r="AU343" i="83"/>
  <c r="AT343" i="83"/>
  <c r="AR343" i="83"/>
  <c r="AQ343" i="83"/>
  <c r="AP343" i="83"/>
  <c r="AM343" i="83"/>
  <c r="AL343" i="83"/>
  <c r="AJ343" i="83"/>
  <c r="AI343" i="83"/>
  <c r="AH343" i="83"/>
  <c r="AF343" i="83"/>
  <c r="AE343" i="83"/>
  <c r="AD343" i="83"/>
  <c r="AA343" i="83"/>
  <c r="Z343" i="83"/>
  <c r="X343" i="83"/>
  <c r="W343" i="83"/>
  <c r="V343" i="83"/>
  <c r="U343" i="83"/>
  <c r="T343" i="83"/>
  <c r="R343" i="83"/>
  <c r="Q343" i="83"/>
  <c r="P343" i="83"/>
  <c r="M343" i="83"/>
  <c r="K343" i="83"/>
  <c r="F343" i="83"/>
  <c r="E343" i="83"/>
  <c r="D343" i="83"/>
  <c r="C343" i="83"/>
  <c r="BE342" i="83"/>
  <c r="BD342" i="83"/>
  <c r="BB342" i="83"/>
  <c r="BA342" i="83"/>
  <c r="AZ342" i="83"/>
  <c r="AY342" i="83"/>
  <c r="AX342" i="83"/>
  <c r="AV342" i="83"/>
  <c r="AU342" i="83"/>
  <c r="AT342" i="83"/>
  <c r="AR342" i="83"/>
  <c r="AQ342" i="83"/>
  <c r="AP342" i="83"/>
  <c r="AM342" i="83"/>
  <c r="AL342" i="83"/>
  <c r="AJ342" i="83"/>
  <c r="AI342" i="83"/>
  <c r="AH342" i="83"/>
  <c r="AF342" i="83"/>
  <c r="AE342" i="83"/>
  <c r="AD342" i="83"/>
  <c r="AA342" i="83"/>
  <c r="Z342" i="83"/>
  <c r="X342" i="83"/>
  <c r="W342" i="83"/>
  <c r="V342" i="83"/>
  <c r="U342" i="83"/>
  <c r="T342" i="83"/>
  <c r="R342" i="83"/>
  <c r="Q342" i="83"/>
  <c r="P342" i="83"/>
  <c r="M342" i="83"/>
  <c r="K342" i="83"/>
  <c r="F342" i="83"/>
  <c r="E342" i="83"/>
  <c r="D342" i="83"/>
  <c r="C342" i="83"/>
  <c r="BE341" i="83"/>
  <c r="BD341" i="83"/>
  <c r="BB341" i="83"/>
  <c r="BA341" i="83"/>
  <c r="AZ341" i="83"/>
  <c r="AY341" i="83"/>
  <c r="AX341" i="83"/>
  <c r="AV341" i="83"/>
  <c r="AU341" i="83"/>
  <c r="AT341" i="83"/>
  <c r="AR341" i="83"/>
  <c r="AQ341" i="83"/>
  <c r="AP341" i="83"/>
  <c r="AM341" i="83"/>
  <c r="AL341" i="83"/>
  <c r="AJ341" i="83"/>
  <c r="AI341" i="83"/>
  <c r="AH341" i="83"/>
  <c r="AF341" i="83"/>
  <c r="AE341" i="83"/>
  <c r="AD341" i="83"/>
  <c r="AA341" i="83"/>
  <c r="Z341" i="83"/>
  <c r="X341" i="83"/>
  <c r="W341" i="83"/>
  <c r="V341" i="83"/>
  <c r="U341" i="83"/>
  <c r="T341" i="83"/>
  <c r="R341" i="83"/>
  <c r="Q341" i="83"/>
  <c r="P341" i="83"/>
  <c r="M341" i="83"/>
  <c r="K341" i="83"/>
  <c r="F341" i="83"/>
  <c r="E341" i="83"/>
  <c r="D341" i="83"/>
  <c r="C341" i="83"/>
  <c r="BE340" i="83"/>
  <c r="BD340" i="83"/>
  <c r="BB340" i="83"/>
  <c r="BA340" i="83"/>
  <c r="AZ340" i="83"/>
  <c r="AY340" i="83"/>
  <c r="AX340" i="83"/>
  <c r="AV340" i="83"/>
  <c r="AU340" i="83"/>
  <c r="AT340" i="83"/>
  <c r="AR340" i="83"/>
  <c r="AQ340" i="83"/>
  <c r="AP340" i="83"/>
  <c r="AM340" i="83"/>
  <c r="AL340" i="83"/>
  <c r="AJ340" i="83"/>
  <c r="AI340" i="83"/>
  <c r="AH340" i="83"/>
  <c r="AF340" i="83"/>
  <c r="AE340" i="83"/>
  <c r="AD340" i="83"/>
  <c r="AA340" i="83"/>
  <c r="Z340" i="83"/>
  <c r="X340" i="83"/>
  <c r="W340" i="83"/>
  <c r="V340" i="83"/>
  <c r="U340" i="83"/>
  <c r="T340" i="83"/>
  <c r="R340" i="83"/>
  <c r="Q340" i="83"/>
  <c r="P340" i="83"/>
  <c r="M340" i="83"/>
  <c r="K340" i="83"/>
  <c r="F340" i="83"/>
  <c r="E340" i="83"/>
  <c r="D340" i="83"/>
  <c r="C340" i="83"/>
  <c r="BE339" i="83"/>
  <c r="BD339" i="83"/>
  <c r="BB339" i="83"/>
  <c r="BA339" i="83"/>
  <c r="AZ339" i="83"/>
  <c r="AY339" i="83"/>
  <c r="AX339" i="83"/>
  <c r="AV339" i="83"/>
  <c r="AU339" i="83"/>
  <c r="AT339" i="83"/>
  <c r="AR339" i="83"/>
  <c r="AQ339" i="83"/>
  <c r="AP339" i="83"/>
  <c r="AM339" i="83"/>
  <c r="AL339" i="83"/>
  <c r="AJ339" i="83"/>
  <c r="AI339" i="83"/>
  <c r="AH339" i="83"/>
  <c r="AF339" i="83"/>
  <c r="AE339" i="83"/>
  <c r="AD339" i="83"/>
  <c r="AA339" i="83"/>
  <c r="Z339" i="83"/>
  <c r="X339" i="83"/>
  <c r="W339" i="83"/>
  <c r="V339" i="83"/>
  <c r="U339" i="83"/>
  <c r="T339" i="83"/>
  <c r="R339" i="83"/>
  <c r="Q339" i="83"/>
  <c r="P339" i="83"/>
  <c r="M339" i="83"/>
  <c r="K339" i="83"/>
  <c r="F339" i="83"/>
  <c r="E339" i="83"/>
  <c r="D339" i="83"/>
  <c r="C339" i="83"/>
  <c r="BE338" i="83"/>
  <c r="BD338" i="83"/>
  <c r="BB338" i="83"/>
  <c r="BA338" i="83"/>
  <c r="AZ338" i="83"/>
  <c r="AY338" i="83"/>
  <c r="AX338" i="83"/>
  <c r="AV338" i="83"/>
  <c r="AU338" i="83"/>
  <c r="AT338" i="83"/>
  <c r="AR338" i="83"/>
  <c r="AQ338" i="83"/>
  <c r="AP338" i="83"/>
  <c r="AM338" i="83"/>
  <c r="AL338" i="83"/>
  <c r="AJ338" i="83"/>
  <c r="AI338" i="83"/>
  <c r="AH338" i="83"/>
  <c r="AF338" i="83"/>
  <c r="AE338" i="83"/>
  <c r="AD338" i="83"/>
  <c r="AA338" i="83"/>
  <c r="Z338" i="83"/>
  <c r="X338" i="83"/>
  <c r="W338" i="83"/>
  <c r="V338" i="83"/>
  <c r="U338" i="83"/>
  <c r="T338" i="83"/>
  <c r="R338" i="83"/>
  <c r="Q338" i="83"/>
  <c r="P338" i="83"/>
  <c r="M338" i="83"/>
  <c r="K338" i="83"/>
  <c r="F338" i="83"/>
  <c r="E338" i="83"/>
  <c r="D338" i="83"/>
  <c r="C338" i="83"/>
  <c r="BC349" i="76"/>
  <c r="AW349" i="76"/>
  <c r="AS349" i="76"/>
  <c r="AO349" i="76"/>
  <c r="AK349" i="76"/>
  <c r="AG349" i="76"/>
  <c r="Y349" i="76"/>
  <c r="AB349" i="76" s="1"/>
  <c r="AC349" i="76" s="1"/>
  <c r="S349" i="76"/>
  <c r="N349" i="76"/>
  <c r="O349" i="76" s="1"/>
  <c r="H349" i="76"/>
  <c r="BC348" i="76"/>
  <c r="AW348" i="76"/>
  <c r="AS348" i="76"/>
  <c r="AO348" i="76"/>
  <c r="AK348" i="76"/>
  <c r="AG348" i="76"/>
  <c r="Y348" i="76"/>
  <c r="AB348" i="76" s="1"/>
  <c r="AC348" i="76" s="1"/>
  <c r="S348" i="76"/>
  <c r="N348" i="76"/>
  <c r="O348" i="76" s="1"/>
  <c r="H348" i="76"/>
  <c r="BC347" i="76"/>
  <c r="AW347" i="76"/>
  <c r="AS347" i="76"/>
  <c r="AO347" i="76"/>
  <c r="AK347" i="76"/>
  <c r="AG347" i="76"/>
  <c r="Y347" i="76"/>
  <c r="AB347" i="76" s="1"/>
  <c r="AC347" i="76" s="1"/>
  <c r="S347" i="76"/>
  <c r="N347" i="76"/>
  <c r="O347" i="76" s="1"/>
  <c r="H347" i="76"/>
  <c r="BC346" i="76"/>
  <c r="AW346" i="76"/>
  <c r="AS346" i="76"/>
  <c r="AO346" i="76"/>
  <c r="AK346" i="76"/>
  <c r="AG346" i="76"/>
  <c r="Y346" i="76"/>
  <c r="AB346" i="76" s="1"/>
  <c r="AC346" i="76" s="1"/>
  <c r="S346" i="76"/>
  <c r="N346" i="76"/>
  <c r="O346" i="76" s="1"/>
  <c r="H346" i="76"/>
  <c r="BC345" i="76"/>
  <c r="AW345" i="76"/>
  <c r="AS345" i="76"/>
  <c r="AO345" i="76"/>
  <c r="AK345" i="76"/>
  <c r="AG345" i="76"/>
  <c r="Y345" i="76"/>
  <c r="AB345" i="76" s="1"/>
  <c r="AC345" i="76" s="1"/>
  <c r="S345" i="76"/>
  <c r="N345" i="76"/>
  <c r="O345" i="76" s="1"/>
  <c r="H345" i="76"/>
  <c r="BC344" i="76"/>
  <c r="AW344" i="76"/>
  <c r="AS344" i="76"/>
  <c r="AO344" i="76"/>
  <c r="AK344" i="76"/>
  <c r="AG344" i="76"/>
  <c r="Y344" i="76"/>
  <c r="AB344" i="76" s="1"/>
  <c r="AC344" i="76" s="1"/>
  <c r="S344" i="76"/>
  <c r="N344" i="76"/>
  <c r="O344" i="76" s="1"/>
  <c r="H344" i="76"/>
  <c r="BC343" i="76"/>
  <c r="AW343" i="76"/>
  <c r="AS343" i="76"/>
  <c r="AO343" i="76"/>
  <c r="AK343" i="76"/>
  <c r="AG343" i="76"/>
  <c r="Y343" i="76"/>
  <c r="AB343" i="76" s="1"/>
  <c r="AC343" i="76" s="1"/>
  <c r="S343" i="76"/>
  <c r="N343" i="76"/>
  <c r="O343" i="76" s="1"/>
  <c r="H343" i="76"/>
  <c r="BC342" i="76"/>
  <c r="AW342" i="76"/>
  <c r="AS342" i="76"/>
  <c r="AO342" i="76"/>
  <c r="AK342" i="76"/>
  <c r="AG342" i="76"/>
  <c r="Y342" i="76"/>
  <c r="AB342" i="76" s="1"/>
  <c r="AC342" i="76" s="1"/>
  <c r="S342" i="76"/>
  <c r="N342" i="76"/>
  <c r="O342" i="76" s="1"/>
  <c r="H342" i="76"/>
  <c r="BC341" i="76"/>
  <c r="AW341" i="76"/>
  <c r="AS341" i="76"/>
  <c r="AO341" i="76"/>
  <c r="AK341" i="76"/>
  <c r="AG341" i="76"/>
  <c r="Y341" i="76"/>
  <c r="AB341" i="76" s="1"/>
  <c r="AC341" i="76" s="1"/>
  <c r="S341" i="76"/>
  <c r="N341" i="76"/>
  <c r="O341" i="76" s="1"/>
  <c r="H341" i="76"/>
  <c r="BC340" i="76"/>
  <c r="AW340" i="76"/>
  <c r="AS340" i="76"/>
  <c r="AO340" i="76"/>
  <c r="AK340" i="76"/>
  <c r="AG340" i="76"/>
  <c r="Y340" i="76"/>
  <c r="AB340" i="76" s="1"/>
  <c r="AC340" i="76" s="1"/>
  <c r="S340" i="76"/>
  <c r="N340" i="76"/>
  <c r="O340" i="76" s="1"/>
  <c r="H340" i="76"/>
  <c r="BC339" i="76"/>
  <c r="AW339" i="76"/>
  <c r="AS339" i="76"/>
  <c r="AO339" i="76"/>
  <c r="AK339" i="76"/>
  <c r="AG339" i="76"/>
  <c r="Y339" i="76"/>
  <c r="AB339" i="76" s="1"/>
  <c r="AC339" i="76" s="1"/>
  <c r="S339" i="76"/>
  <c r="N339" i="76"/>
  <c r="O339" i="76" s="1"/>
  <c r="H339" i="76"/>
  <c r="BC338" i="76"/>
  <c r="AW338" i="76"/>
  <c r="AS338" i="76"/>
  <c r="AO338" i="76"/>
  <c r="AK338" i="76"/>
  <c r="AG338" i="76"/>
  <c r="Y338" i="76"/>
  <c r="AB338" i="76" s="1"/>
  <c r="AC338" i="76" s="1"/>
  <c r="S338" i="76"/>
  <c r="N338" i="76"/>
  <c r="O338" i="76" s="1"/>
  <c r="H338" i="76"/>
  <c r="H329" i="79"/>
  <c r="H337" i="79"/>
  <c r="I341" i="79"/>
  <c r="I345" i="79"/>
  <c r="I349" i="79"/>
  <c r="BC349" i="79"/>
  <c r="AW349" i="79"/>
  <c r="AS349" i="79"/>
  <c r="AO349" i="79"/>
  <c r="AK349" i="79"/>
  <c r="AG349" i="79"/>
  <c r="Y349" i="79"/>
  <c r="AB349" i="79" s="1"/>
  <c r="AC349" i="79" s="1"/>
  <c r="S349" i="79"/>
  <c r="N349" i="79"/>
  <c r="O349" i="79" s="1"/>
  <c r="BC348" i="79"/>
  <c r="AW348" i="79"/>
  <c r="AS348" i="79"/>
  <c r="AO348" i="79"/>
  <c r="AK348" i="79"/>
  <c r="AG348" i="79"/>
  <c r="Y348" i="79"/>
  <c r="AB348" i="79" s="1"/>
  <c r="AC348" i="79" s="1"/>
  <c r="S348" i="79"/>
  <c r="N348" i="79"/>
  <c r="O348" i="79" s="1"/>
  <c r="I348" i="79"/>
  <c r="H348" i="79"/>
  <c r="BC347" i="79"/>
  <c r="AW347" i="79"/>
  <c r="AS347" i="79"/>
  <c r="AO347" i="79"/>
  <c r="AK347" i="79"/>
  <c r="AG347" i="79"/>
  <c r="AB347" i="79"/>
  <c r="AC347" i="79" s="1"/>
  <c r="Y347" i="79"/>
  <c r="S347" i="79"/>
  <c r="N347" i="79"/>
  <c r="O347" i="79" s="1"/>
  <c r="I347" i="79"/>
  <c r="H347" i="79"/>
  <c r="BC346" i="79"/>
  <c r="AW346" i="79"/>
  <c r="AS346" i="79"/>
  <c r="AO346" i="79"/>
  <c r="AK346" i="79"/>
  <c r="AG346" i="79"/>
  <c r="Y346" i="79"/>
  <c r="AB346" i="79" s="1"/>
  <c r="AC346" i="79" s="1"/>
  <c r="S346" i="79"/>
  <c r="N346" i="79"/>
  <c r="O346" i="79" s="1"/>
  <c r="I346" i="79"/>
  <c r="H346" i="79"/>
  <c r="BC345" i="79"/>
  <c r="AW345" i="79"/>
  <c r="AS345" i="79"/>
  <c r="AO345" i="79"/>
  <c r="AK345" i="79"/>
  <c r="AG345" i="79"/>
  <c r="Y345" i="79"/>
  <c r="AB345" i="79" s="1"/>
  <c r="AC345" i="79" s="1"/>
  <c r="S345" i="79"/>
  <c r="N345" i="79"/>
  <c r="O345" i="79" s="1"/>
  <c r="BC344" i="79"/>
  <c r="AW344" i="79"/>
  <c r="AS344" i="79"/>
  <c r="AO344" i="79"/>
  <c r="AK344" i="79"/>
  <c r="AG344" i="79"/>
  <c r="Y344" i="79"/>
  <c r="AB344" i="79" s="1"/>
  <c r="AC344" i="79" s="1"/>
  <c r="S344" i="79"/>
  <c r="N344" i="79"/>
  <c r="O344" i="79" s="1"/>
  <c r="I344" i="79"/>
  <c r="H344" i="79"/>
  <c r="BC343" i="79"/>
  <c r="AW343" i="79"/>
  <c r="AS343" i="79"/>
  <c r="AO343" i="79"/>
  <c r="AK343" i="79"/>
  <c r="AG343" i="79"/>
  <c r="AB343" i="79"/>
  <c r="AC343" i="79" s="1"/>
  <c r="Y343" i="79"/>
  <c r="S343" i="79"/>
  <c r="N343" i="79"/>
  <c r="O343" i="79" s="1"/>
  <c r="I343" i="79"/>
  <c r="H343" i="79"/>
  <c r="BC342" i="79"/>
  <c r="AW342" i="79"/>
  <c r="AS342" i="79"/>
  <c r="AO342" i="79"/>
  <c r="AK342" i="79"/>
  <c r="AG342" i="79"/>
  <c r="Y342" i="79"/>
  <c r="AB342" i="79" s="1"/>
  <c r="AC342" i="79" s="1"/>
  <c r="S342" i="79"/>
  <c r="N342" i="79"/>
  <c r="O342" i="79" s="1"/>
  <c r="I342" i="79"/>
  <c r="H342" i="79"/>
  <c r="BC341" i="79"/>
  <c r="AW341" i="79"/>
  <c r="AS341" i="79"/>
  <c r="AO341" i="79"/>
  <c r="AK341" i="79"/>
  <c r="AG341" i="79"/>
  <c r="Y341" i="79"/>
  <c r="AB341" i="79" s="1"/>
  <c r="AC341" i="79" s="1"/>
  <c r="S341" i="79"/>
  <c r="N341" i="79"/>
  <c r="O341" i="79" s="1"/>
  <c r="BC340" i="79"/>
  <c r="AW340" i="79"/>
  <c r="AS340" i="79"/>
  <c r="AO340" i="79"/>
  <c r="AK340" i="79"/>
  <c r="AG340" i="79"/>
  <c r="Y340" i="79"/>
  <c r="AB340" i="79" s="1"/>
  <c r="AC340" i="79" s="1"/>
  <c r="S340" i="79"/>
  <c r="N340" i="79"/>
  <c r="O340" i="79" s="1"/>
  <c r="I340" i="79"/>
  <c r="H340" i="79"/>
  <c r="BC339" i="79"/>
  <c r="AW339" i="79"/>
  <c r="AS339" i="79"/>
  <c r="AO339" i="79"/>
  <c r="AK339" i="79"/>
  <c r="AG339" i="79"/>
  <c r="AB339" i="79"/>
  <c r="AC339" i="79" s="1"/>
  <c r="Y339" i="79"/>
  <c r="S339" i="79"/>
  <c r="N339" i="79"/>
  <c r="O339" i="79" s="1"/>
  <c r="I339" i="79"/>
  <c r="H339" i="79"/>
  <c r="BC338" i="79"/>
  <c r="AW338" i="79"/>
  <c r="AS338" i="79"/>
  <c r="AO338" i="79"/>
  <c r="AK338" i="79"/>
  <c r="AG338" i="79"/>
  <c r="Y338" i="79"/>
  <c r="AB338" i="79" s="1"/>
  <c r="AC338" i="79" s="1"/>
  <c r="S338" i="79"/>
  <c r="N338" i="79"/>
  <c r="O338" i="79" s="1"/>
  <c r="I338" i="79"/>
  <c r="H338" i="79"/>
  <c r="I328" i="79"/>
  <c r="H328" i="79"/>
  <c r="N328" i="79"/>
  <c r="O328" i="79" s="1"/>
  <c r="N329" i="79"/>
  <c r="O329" i="79" s="1"/>
  <c r="H330" i="79"/>
  <c r="N330" i="79"/>
  <c r="O330" i="79" s="1"/>
  <c r="H331" i="79"/>
  <c r="N331" i="79"/>
  <c r="O331" i="79" s="1"/>
  <c r="I332" i="79"/>
  <c r="H332" i="79"/>
  <c r="N332" i="79"/>
  <c r="O332" i="79" s="1"/>
  <c r="H333" i="79"/>
  <c r="N333" i="79"/>
  <c r="O333" i="79" s="1"/>
  <c r="H334" i="79"/>
  <c r="N334" i="79"/>
  <c r="O334" i="79" s="1"/>
  <c r="H335" i="79"/>
  <c r="N335" i="79"/>
  <c r="O335" i="79" s="1"/>
  <c r="I336" i="79"/>
  <c r="H336" i="79"/>
  <c r="N336" i="79"/>
  <c r="O336" i="79" s="1"/>
  <c r="N337" i="79"/>
  <c r="O337" i="79" s="1"/>
  <c r="AW349" i="83" l="1"/>
  <c r="AC349" i="56"/>
  <c r="AW338" i="83"/>
  <c r="AW340" i="83"/>
  <c r="AW342" i="83"/>
  <c r="AW344" i="83"/>
  <c r="BC344" i="83"/>
  <c r="AW346" i="83"/>
  <c r="AS349" i="83"/>
  <c r="BC349" i="83"/>
  <c r="AS344" i="83"/>
  <c r="AW345" i="83"/>
  <c r="AS346" i="83"/>
  <c r="BC347" i="83"/>
  <c r="AW339" i="83"/>
  <c r="AW341" i="83"/>
  <c r="AW343" i="83"/>
  <c r="AS345" i="83"/>
  <c r="AS347" i="83"/>
  <c r="AS348" i="83"/>
  <c r="BC348" i="83"/>
  <c r="AW347" i="83"/>
  <c r="AW348" i="83"/>
  <c r="AS338" i="83"/>
  <c r="AS339" i="83"/>
  <c r="AS340" i="83"/>
  <c r="AS341" i="83"/>
  <c r="AS342" i="83"/>
  <c r="AS343" i="83"/>
  <c r="BC346" i="83"/>
  <c r="BC338" i="83"/>
  <c r="BC339" i="83"/>
  <c r="BC340" i="83"/>
  <c r="BC341" i="83"/>
  <c r="BC342" i="83"/>
  <c r="BC343" i="83"/>
  <c r="BC345" i="83"/>
  <c r="H341" i="79"/>
  <c r="H345" i="79"/>
  <c r="H349" i="79"/>
  <c r="I335" i="79"/>
  <c r="I334" i="79"/>
  <c r="I331" i="79"/>
  <c r="I330" i="79"/>
  <c r="I337" i="79"/>
  <c r="I333" i="79"/>
  <c r="I329" i="79"/>
  <c r="H341" i="66" l="1"/>
  <c r="H343" i="66"/>
  <c r="H345" i="66"/>
  <c r="H347" i="66"/>
  <c r="H349" i="66"/>
  <c r="BC349" i="66"/>
  <c r="AW349" i="66"/>
  <c r="AO349" i="66"/>
  <c r="AK349" i="66"/>
  <c r="AG349" i="66"/>
  <c r="AC349" i="66"/>
  <c r="Y349" i="66"/>
  <c r="S349" i="66"/>
  <c r="L349" i="66"/>
  <c r="L349" i="83" s="1"/>
  <c r="J349" i="66"/>
  <c r="BC348" i="66"/>
  <c r="AW348" i="66"/>
  <c r="AO348" i="66"/>
  <c r="AK348" i="66"/>
  <c r="AG348" i="66"/>
  <c r="AC348" i="66"/>
  <c r="Y348" i="66"/>
  <c r="S348" i="66"/>
  <c r="L348" i="66"/>
  <c r="L348" i="83" s="1"/>
  <c r="J348" i="66"/>
  <c r="H348" i="66"/>
  <c r="BC347" i="66"/>
  <c r="AW347" i="66"/>
  <c r="AO347" i="66"/>
  <c r="AK347" i="66"/>
  <c r="AG347" i="66"/>
  <c r="AC347" i="66"/>
  <c r="Y347" i="66"/>
  <c r="S347" i="66"/>
  <c r="L347" i="66"/>
  <c r="J347" i="66"/>
  <c r="J347" i="83" s="1"/>
  <c r="BC346" i="66"/>
  <c r="AW346" i="66"/>
  <c r="AO346" i="66"/>
  <c r="AK346" i="66"/>
  <c r="AG346" i="66"/>
  <c r="AC346" i="66"/>
  <c r="Y346" i="66"/>
  <c r="S346" i="66"/>
  <c r="L346" i="66"/>
  <c r="L346" i="83" s="1"/>
  <c r="J346" i="66"/>
  <c r="J346" i="83" s="1"/>
  <c r="H346" i="66"/>
  <c r="BC345" i="66"/>
  <c r="AW345" i="66"/>
  <c r="AO345" i="66"/>
  <c r="AK345" i="66"/>
  <c r="AG345" i="66"/>
  <c r="AC345" i="66"/>
  <c r="Y345" i="66"/>
  <c r="S345" i="66"/>
  <c r="L345" i="66"/>
  <c r="L345" i="83" s="1"/>
  <c r="J345" i="66"/>
  <c r="BC344" i="66"/>
  <c r="AW344" i="66"/>
  <c r="AO344" i="66"/>
  <c r="AK344" i="66"/>
  <c r="AG344" i="66"/>
  <c r="AC344" i="66"/>
  <c r="Y344" i="66"/>
  <c r="S344" i="66"/>
  <c r="L344" i="66"/>
  <c r="L344" i="83" s="1"/>
  <c r="J344" i="66"/>
  <c r="H344" i="66"/>
  <c r="BC343" i="66"/>
  <c r="AW343" i="66"/>
  <c r="AO343" i="66"/>
  <c r="AK343" i="66"/>
  <c r="AG343" i="66"/>
  <c r="AC343" i="66"/>
  <c r="Y343" i="66"/>
  <c r="S343" i="66"/>
  <c r="L343" i="66"/>
  <c r="J343" i="66"/>
  <c r="J343" i="83" s="1"/>
  <c r="BC342" i="66"/>
  <c r="AW342" i="66"/>
  <c r="AO342" i="66"/>
  <c r="AK342" i="66"/>
  <c r="AG342" i="66"/>
  <c r="AC342" i="66"/>
  <c r="Y342" i="66"/>
  <c r="S342" i="66"/>
  <c r="L342" i="66"/>
  <c r="L342" i="83" s="1"/>
  <c r="J342" i="66"/>
  <c r="J342" i="83" s="1"/>
  <c r="H342" i="66"/>
  <c r="BC341" i="66"/>
  <c r="AW341" i="66"/>
  <c r="AO341" i="66"/>
  <c r="AK341" i="66"/>
  <c r="AG341" i="66"/>
  <c r="AC341" i="66"/>
  <c r="Y341" i="66"/>
  <c r="S341" i="66"/>
  <c r="L341" i="66"/>
  <c r="L341" i="83" s="1"/>
  <c r="J341" i="66"/>
  <c r="BC340" i="66"/>
  <c r="AW340" i="66"/>
  <c r="AO340" i="66"/>
  <c r="AK340" i="66"/>
  <c r="AG340" i="66"/>
  <c r="AC340" i="66"/>
  <c r="Y340" i="66"/>
  <c r="S340" i="66"/>
  <c r="L340" i="66"/>
  <c r="L340" i="83" s="1"/>
  <c r="J340" i="66"/>
  <c r="H340" i="66"/>
  <c r="BC339" i="66"/>
  <c r="AW339" i="66"/>
  <c r="AO339" i="66"/>
  <c r="AK339" i="66"/>
  <c r="AG339" i="66"/>
  <c r="AC339" i="66"/>
  <c r="Y339" i="66"/>
  <c r="S339" i="66"/>
  <c r="L339" i="66"/>
  <c r="J339" i="66"/>
  <c r="J339" i="83" s="1"/>
  <c r="H339" i="66"/>
  <c r="BC338" i="66"/>
  <c r="AW338" i="66"/>
  <c r="AO338" i="66"/>
  <c r="AK338" i="66"/>
  <c r="AG338" i="66"/>
  <c r="AC338" i="66"/>
  <c r="Y338" i="66"/>
  <c r="S338" i="66"/>
  <c r="L338" i="66"/>
  <c r="L338" i="83" s="1"/>
  <c r="J338" i="66"/>
  <c r="J338" i="83" s="1"/>
  <c r="H338" i="66"/>
  <c r="S349" i="73"/>
  <c r="N349" i="73"/>
  <c r="O349" i="73" s="1"/>
  <c r="G349" i="73"/>
  <c r="H349" i="73" s="1"/>
  <c r="S348" i="73"/>
  <c r="O348" i="73"/>
  <c r="N348" i="73"/>
  <c r="G348" i="73"/>
  <c r="H348" i="73" s="1"/>
  <c r="S347" i="73"/>
  <c r="N347" i="73"/>
  <c r="O347" i="73" s="1"/>
  <c r="G347" i="73"/>
  <c r="H347" i="73" s="1"/>
  <c r="S346" i="73"/>
  <c r="O346" i="73"/>
  <c r="N346" i="73"/>
  <c r="G346" i="73"/>
  <c r="H346" i="73" s="1"/>
  <c r="S345" i="73"/>
  <c r="N345" i="73"/>
  <c r="O345" i="73" s="1"/>
  <c r="G345" i="73"/>
  <c r="H345" i="73" s="1"/>
  <c r="S344" i="73"/>
  <c r="O344" i="73"/>
  <c r="N344" i="73"/>
  <c r="G344" i="73"/>
  <c r="H344" i="73" s="1"/>
  <c r="S343" i="73"/>
  <c r="N343" i="73"/>
  <c r="O343" i="73" s="1"/>
  <c r="G343" i="73"/>
  <c r="H343" i="73" s="1"/>
  <c r="S342" i="73"/>
  <c r="N342" i="73"/>
  <c r="O342" i="73" s="1"/>
  <c r="G342" i="73"/>
  <c r="H342" i="73" s="1"/>
  <c r="S341" i="73"/>
  <c r="N341" i="73"/>
  <c r="O341" i="73" s="1"/>
  <c r="G341" i="73"/>
  <c r="H341" i="73" s="1"/>
  <c r="S340" i="73"/>
  <c r="O340" i="73"/>
  <c r="N340" i="73"/>
  <c r="G340" i="73"/>
  <c r="H340" i="73" s="1"/>
  <c r="S339" i="73"/>
  <c r="N339" i="73"/>
  <c r="O339" i="73" s="1"/>
  <c r="G339" i="73"/>
  <c r="H339" i="73" s="1"/>
  <c r="S338" i="73"/>
  <c r="N338" i="73"/>
  <c r="O338" i="73" s="1"/>
  <c r="G338" i="73"/>
  <c r="H338" i="73" s="1"/>
  <c r="BC349" i="70"/>
  <c r="AW349" i="70"/>
  <c r="AS349" i="70"/>
  <c r="AO349" i="70"/>
  <c r="AK349" i="70"/>
  <c r="AG349" i="70"/>
  <c r="Y349" i="70"/>
  <c r="AB349" i="70" s="1"/>
  <c r="AC349" i="70" s="1"/>
  <c r="S349" i="70"/>
  <c r="N349" i="70"/>
  <c r="O349" i="70" s="1"/>
  <c r="G349" i="70"/>
  <c r="H349" i="70" s="1"/>
  <c r="BC348" i="70"/>
  <c r="AW348" i="70"/>
  <c r="AS348" i="70"/>
  <c r="AO348" i="70"/>
  <c r="AK348" i="70"/>
  <c r="AG348" i="70"/>
  <c r="Y348" i="70"/>
  <c r="AB348" i="70" s="1"/>
  <c r="AC348" i="70" s="1"/>
  <c r="S348" i="70"/>
  <c r="N348" i="70"/>
  <c r="O348" i="70" s="1"/>
  <c r="G348" i="70"/>
  <c r="H348" i="70" s="1"/>
  <c r="BC347" i="70"/>
  <c r="AW347" i="70"/>
  <c r="AS347" i="70"/>
  <c r="AO347" i="70"/>
  <c r="AK347" i="70"/>
  <c r="AG347" i="70"/>
  <c r="Y347" i="70"/>
  <c r="AB347" i="70" s="1"/>
  <c r="AC347" i="70" s="1"/>
  <c r="S347" i="70"/>
  <c r="N347" i="70"/>
  <c r="O347" i="70" s="1"/>
  <c r="H347" i="70"/>
  <c r="G347" i="70"/>
  <c r="BC346" i="70"/>
  <c r="AW346" i="70"/>
  <c r="AS346" i="70"/>
  <c r="AO346" i="70"/>
  <c r="AK346" i="70"/>
  <c r="AG346" i="70"/>
  <c r="Y346" i="70"/>
  <c r="AB346" i="70" s="1"/>
  <c r="AC346" i="70" s="1"/>
  <c r="S346" i="70"/>
  <c r="N346" i="70"/>
  <c r="O346" i="70" s="1"/>
  <c r="G346" i="70"/>
  <c r="H346" i="70" s="1"/>
  <c r="BC345" i="70"/>
  <c r="AW345" i="70"/>
  <c r="AS345" i="70"/>
  <c r="AO345" i="70"/>
  <c r="AK345" i="70"/>
  <c r="AG345" i="70"/>
  <c r="AB345" i="70"/>
  <c r="AC345" i="70" s="1"/>
  <c r="Y345" i="70"/>
  <c r="S345" i="70"/>
  <c r="N345" i="70"/>
  <c r="O345" i="70" s="1"/>
  <c r="G345" i="70"/>
  <c r="H345" i="70" s="1"/>
  <c r="BC344" i="70"/>
  <c r="AW344" i="70"/>
  <c r="AS344" i="70"/>
  <c r="AO344" i="70"/>
  <c r="AK344" i="70"/>
  <c r="AG344" i="70"/>
  <c r="Y344" i="70"/>
  <c r="AB344" i="70" s="1"/>
  <c r="AC344" i="70" s="1"/>
  <c r="S344" i="70"/>
  <c r="N344" i="70"/>
  <c r="O344" i="70" s="1"/>
  <c r="G344" i="70"/>
  <c r="H344" i="70" s="1"/>
  <c r="BC343" i="70"/>
  <c r="AW343" i="70"/>
  <c r="AS343" i="70"/>
  <c r="AO343" i="70"/>
  <c r="AK343" i="70"/>
  <c r="AG343" i="70"/>
  <c r="Y343" i="70"/>
  <c r="AB343" i="70" s="1"/>
  <c r="AC343" i="70" s="1"/>
  <c r="S343" i="70"/>
  <c r="N343" i="70"/>
  <c r="O343" i="70" s="1"/>
  <c r="G343" i="70"/>
  <c r="H343" i="70" s="1"/>
  <c r="BC342" i="70"/>
  <c r="AW342" i="70"/>
  <c r="AS342" i="70"/>
  <c r="AO342" i="70"/>
  <c r="AK342" i="70"/>
  <c r="AG342" i="70"/>
  <c r="Y342" i="70"/>
  <c r="AB342" i="70" s="1"/>
  <c r="AC342" i="70" s="1"/>
  <c r="S342" i="70"/>
  <c r="N342" i="70"/>
  <c r="O342" i="70" s="1"/>
  <c r="G342" i="70"/>
  <c r="H342" i="70" s="1"/>
  <c r="BC341" i="70"/>
  <c r="AW341" i="70"/>
  <c r="AS341" i="70"/>
  <c r="AO341" i="70"/>
  <c r="AK341" i="70"/>
  <c r="AG341" i="70"/>
  <c r="Y341" i="70"/>
  <c r="AB341" i="70" s="1"/>
  <c r="AC341" i="70" s="1"/>
  <c r="S341" i="70"/>
  <c r="N341" i="70"/>
  <c r="O341" i="70" s="1"/>
  <c r="G341" i="70"/>
  <c r="H341" i="70" s="1"/>
  <c r="BC340" i="70"/>
  <c r="AW340" i="70"/>
  <c r="AS340" i="70"/>
  <c r="AO340" i="70"/>
  <c r="AK340" i="70"/>
  <c r="AG340" i="70"/>
  <c r="Y340" i="70"/>
  <c r="AB340" i="70" s="1"/>
  <c r="AC340" i="70" s="1"/>
  <c r="S340" i="70"/>
  <c r="N340" i="70"/>
  <c r="O340" i="70" s="1"/>
  <c r="G340" i="70"/>
  <c r="H340" i="70" s="1"/>
  <c r="BC339" i="70"/>
  <c r="AW339" i="70"/>
  <c r="AS339" i="70"/>
  <c r="AO339" i="70"/>
  <c r="AK339" i="70"/>
  <c r="AG339" i="70"/>
  <c r="Y339" i="70"/>
  <c r="AB339" i="70" s="1"/>
  <c r="AC339" i="70" s="1"/>
  <c r="S339" i="70"/>
  <c r="N339" i="70"/>
  <c r="O339" i="70" s="1"/>
  <c r="H339" i="70"/>
  <c r="G339" i="70"/>
  <c r="BC338" i="70"/>
  <c r="AW338" i="70"/>
  <c r="AS338" i="70"/>
  <c r="AO338" i="70"/>
  <c r="AK338" i="70"/>
  <c r="AG338" i="70"/>
  <c r="Y338" i="70"/>
  <c r="AB338" i="70" s="1"/>
  <c r="AC338" i="70" s="1"/>
  <c r="S338" i="70"/>
  <c r="N338" i="70"/>
  <c r="O338" i="70" s="1"/>
  <c r="G338" i="70"/>
  <c r="H338" i="70" s="1"/>
  <c r="N342" i="66" l="1"/>
  <c r="O342" i="66" s="1"/>
  <c r="N338" i="66"/>
  <c r="O338" i="66" s="1"/>
  <c r="N346" i="66"/>
  <c r="O346" i="66" s="1"/>
  <c r="N347" i="66"/>
  <c r="O347" i="66" s="1"/>
  <c r="L347" i="83"/>
  <c r="N348" i="66"/>
  <c r="O348" i="66" s="1"/>
  <c r="J348" i="83"/>
  <c r="N349" i="66"/>
  <c r="O349" i="66" s="1"/>
  <c r="J349" i="83"/>
  <c r="N343" i="66"/>
  <c r="O343" i="66" s="1"/>
  <c r="L343" i="83"/>
  <c r="N344" i="66"/>
  <c r="O344" i="66" s="1"/>
  <c r="J344" i="83"/>
  <c r="N345" i="66"/>
  <c r="O345" i="66" s="1"/>
  <c r="J345" i="83"/>
  <c r="N339" i="66"/>
  <c r="O339" i="66" s="1"/>
  <c r="L339" i="83"/>
  <c r="N340" i="66"/>
  <c r="O340" i="66" s="1"/>
  <c r="J340" i="83"/>
  <c r="N341" i="66"/>
  <c r="O341" i="66" s="1"/>
  <c r="J341" i="83"/>
  <c r="H340" i="63"/>
  <c r="H340" i="83" s="1"/>
  <c r="H341" i="63"/>
  <c r="H341" i="83" s="1"/>
  <c r="H344" i="63"/>
  <c r="H344" i="83" s="1"/>
  <c r="H345" i="63"/>
  <c r="H345" i="83" s="1"/>
  <c r="H348" i="63"/>
  <c r="H348" i="83" s="1"/>
  <c r="H349" i="63"/>
  <c r="H349" i="83" s="1"/>
  <c r="BC349" i="63"/>
  <c r="AW349" i="63"/>
  <c r="AS349" i="63"/>
  <c r="AO349" i="63"/>
  <c r="AN349" i="63"/>
  <c r="AN349" i="83" s="1"/>
  <c r="AK349" i="63"/>
  <c r="AG349" i="63"/>
  <c r="Y349" i="63"/>
  <c r="AB349" i="63" s="1"/>
  <c r="S349" i="63"/>
  <c r="N349" i="63"/>
  <c r="O349" i="63" s="1"/>
  <c r="BC348" i="63"/>
  <c r="AW348" i="63"/>
  <c r="AS348" i="63"/>
  <c r="AN348" i="63"/>
  <c r="AK348" i="63"/>
  <c r="AG348" i="63"/>
  <c r="AB348" i="63"/>
  <c r="Y348" i="63"/>
  <c r="S348" i="63"/>
  <c r="N348" i="63"/>
  <c r="O348" i="63" s="1"/>
  <c r="O348" i="83" s="1"/>
  <c r="BC347" i="63"/>
  <c r="AW347" i="63"/>
  <c r="AS347" i="63"/>
  <c r="AN347" i="63"/>
  <c r="AK347" i="63"/>
  <c r="AG347" i="63"/>
  <c r="Y347" i="63"/>
  <c r="AB347" i="63" s="1"/>
  <c r="AC347" i="63" s="1"/>
  <c r="S347" i="63"/>
  <c r="N347" i="63"/>
  <c r="O347" i="63" s="1"/>
  <c r="O347" i="83" s="1"/>
  <c r="H347" i="63"/>
  <c r="H347" i="83" s="1"/>
  <c r="BC346" i="63"/>
  <c r="AW346" i="63"/>
  <c r="AS346" i="63"/>
  <c r="AO346" i="63"/>
  <c r="AN346" i="63"/>
  <c r="AN346" i="83" s="1"/>
  <c r="AK346" i="63"/>
  <c r="AG346" i="63"/>
  <c r="Y346" i="63"/>
  <c r="AB346" i="63" s="1"/>
  <c r="AC346" i="63" s="1"/>
  <c r="S346" i="63"/>
  <c r="N346" i="63"/>
  <c r="O346" i="63" s="1"/>
  <c r="O346" i="83" s="1"/>
  <c r="H346" i="63"/>
  <c r="H346" i="83" s="1"/>
  <c r="BC345" i="63"/>
  <c r="AW345" i="63"/>
  <c r="AS345" i="63"/>
  <c r="AO345" i="63"/>
  <c r="AN345" i="63"/>
  <c r="AN345" i="83" s="1"/>
  <c r="AK345" i="63"/>
  <c r="AG345" i="63"/>
  <c r="Y345" i="63"/>
  <c r="AB345" i="63" s="1"/>
  <c r="AC345" i="63" s="1"/>
  <c r="S345" i="63"/>
  <c r="N345" i="63"/>
  <c r="O345" i="63" s="1"/>
  <c r="O345" i="83" s="1"/>
  <c r="BC344" i="63"/>
  <c r="AW344" i="63"/>
  <c r="AS344" i="63"/>
  <c r="AN344" i="63"/>
  <c r="AK344" i="63"/>
  <c r="AG344" i="63"/>
  <c r="Y344" i="63"/>
  <c r="AB344" i="63" s="1"/>
  <c r="AC344" i="63" s="1"/>
  <c r="S344" i="63"/>
  <c r="N344" i="63"/>
  <c r="O344" i="63" s="1"/>
  <c r="BC343" i="63"/>
  <c r="AW343" i="63"/>
  <c r="AS343" i="63"/>
  <c r="AN343" i="63"/>
  <c r="AK343" i="63"/>
  <c r="AG343" i="63"/>
  <c r="Y343" i="63"/>
  <c r="AB343" i="63" s="1"/>
  <c r="AC343" i="63" s="1"/>
  <c r="S343" i="63"/>
  <c r="N343" i="63"/>
  <c r="O343" i="63" s="1"/>
  <c r="O343" i="83" s="1"/>
  <c r="H343" i="63"/>
  <c r="H343" i="83" s="1"/>
  <c r="BC342" i="63"/>
  <c r="AW342" i="63"/>
  <c r="AS342" i="63"/>
  <c r="AO342" i="63"/>
  <c r="AN342" i="63"/>
  <c r="AN342" i="83" s="1"/>
  <c r="AK342" i="63"/>
  <c r="AG342" i="63"/>
  <c r="Y342" i="63"/>
  <c r="AB342" i="63" s="1"/>
  <c r="AC342" i="63" s="1"/>
  <c r="S342" i="63"/>
  <c r="N342" i="63"/>
  <c r="O342" i="63" s="1"/>
  <c r="O342" i="83" s="1"/>
  <c r="H342" i="63"/>
  <c r="H342" i="83" s="1"/>
  <c r="BC341" i="63"/>
  <c r="AW341" i="63"/>
  <c r="AS341" i="63"/>
  <c r="AN341" i="63"/>
  <c r="AN341" i="83" s="1"/>
  <c r="AK341" i="63"/>
  <c r="AG341" i="63"/>
  <c r="Y341" i="63"/>
  <c r="AB341" i="63" s="1"/>
  <c r="AC341" i="63" s="1"/>
  <c r="S341" i="63"/>
  <c r="N341" i="63"/>
  <c r="O341" i="63" s="1"/>
  <c r="O341" i="83" s="1"/>
  <c r="BC340" i="63"/>
  <c r="AW340" i="63"/>
  <c r="AS340" i="63"/>
  <c r="AN340" i="63"/>
  <c r="AK340" i="63"/>
  <c r="AG340" i="63"/>
  <c r="AB340" i="63"/>
  <c r="AC340" i="63" s="1"/>
  <c r="Y340" i="63"/>
  <c r="S340" i="63"/>
  <c r="N340" i="63"/>
  <c r="O340" i="63" s="1"/>
  <c r="O340" i="83" s="1"/>
  <c r="BC339" i="63"/>
  <c r="AW339" i="63"/>
  <c r="AS339" i="63"/>
  <c r="AN339" i="63"/>
  <c r="AK339" i="63"/>
  <c r="AG339" i="63"/>
  <c r="Y339" i="63"/>
  <c r="AB339" i="63" s="1"/>
  <c r="AC339" i="63" s="1"/>
  <c r="S339" i="63"/>
  <c r="N339" i="63"/>
  <c r="O339" i="63" s="1"/>
  <c r="O339" i="83" s="1"/>
  <c r="H339" i="63"/>
  <c r="H339" i="83" s="1"/>
  <c r="BC338" i="63"/>
  <c r="AW338" i="63"/>
  <c r="AS338" i="63"/>
  <c r="AN338" i="63"/>
  <c r="AN338" i="83" s="1"/>
  <c r="AK338" i="63"/>
  <c r="AG338" i="63"/>
  <c r="Y338" i="63"/>
  <c r="AB338" i="63" s="1"/>
  <c r="AC338" i="63" s="1"/>
  <c r="S338" i="63"/>
  <c r="O338" i="63"/>
  <c r="O338" i="83" s="1"/>
  <c r="N338" i="63"/>
  <c r="H338" i="63"/>
  <c r="H338" i="83" s="1"/>
  <c r="BC349" i="59"/>
  <c r="AW349" i="59"/>
  <c r="AS349" i="59"/>
  <c r="AO349" i="59"/>
  <c r="AK349" i="59"/>
  <c r="AG349" i="59"/>
  <c r="AC349" i="59"/>
  <c r="Y349" i="59"/>
  <c r="S349" i="59"/>
  <c r="N349" i="59"/>
  <c r="I349" i="83"/>
  <c r="G349" i="83"/>
  <c r="BC348" i="59"/>
  <c r="AW348" i="59"/>
  <c r="AS348" i="59"/>
  <c r="AO348" i="59"/>
  <c r="AK348" i="59"/>
  <c r="AG348" i="59"/>
  <c r="AC348" i="59"/>
  <c r="Y348" i="59"/>
  <c r="S348" i="59"/>
  <c r="N348" i="59"/>
  <c r="N348" i="83" s="1"/>
  <c r="G348" i="83"/>
  <c r="BC347" i="59"/>
  <c r="AW347" i="59"/>
  <c r="AS347" i="59"/>
  <c r="AO347" i="59"/>
  <c r="AK347" i="59"/>
  <c r="AG347" i="59"/>
  <c r="AC347" i="59"/>
  <c r="Y347" i="59"/>
  <c r="S347" i="59"/>
  <c r="N347" i="59"/>
  <c r="I347" i="83"/>
  <c r="BC346" i="59"/>
  <c r="AW346" i="59"/>
  <c r="AS346" i="59"/>
  <c r="AO346" i="59"/>
  <c r="AK346" i="59"/>
  <c r="AG346" i="59"/>
  <c r="AC346" i="59"/>
  <c r="Y346" i="59"/>
  <c r="S346" i="59"/>
  <c r="N346" i="59"/>
  <c r="I346" i="83"/>
  <c r="BC345" i="59"/>
  <c r="AW345" i="59"/>
  <c r="AS345" i="59"/>
  <c r="AO345" i="59"/>
  <c r="AK345" i="59"/>
  <c r="AG345" i="59"/>
  <c r="AC345" i="59"/>
  <c r="Y345" i="59"/>
  <c r="S345" i="59"/>
  <c r="N345" i="59"/>
  <c r="I345" i="83"/>
  <c r="BC344" i="59"/>
  <c r="AW344" i="59"/>
  <c r="AS344" i="59"/>
  <c r="AO344" i="59"/>
  <c r="AK344" i="59"/>
  <c r="AG344" i="59"/>
  <c r="AC344" i="59"/>
  <c r="Y344" i="59"/>
  <c r="S344" i="59"/>
  <c r="N344" i="59"/>
  <c r="I344" i="83"/>
  <c r="BC343" i="59"/>
  <c r="AW343" i="59"/>
  <c r="AS343" i="59"/>
  <c r="AO343" i="59"/>
  <c r="AK343" i="59"/>
  <c r="AG343" i="59"/>
  <c r="AC343" i="59"/>
  <c r="Y343" i="59"/>
  <c r="S343" i="59"/>
  <c r="N343" i="59"/>
  <c r="I343" i="83"/>
  <c r="BC342" i="59"/>
  <c r="AW342" i="59"/>
  <c r="AS342" i="59"/>
  <c r="AO342" i="59"/>
  <c r="AK342" i="59"/>
  <c r="AG342" i="59"/>
  <c r="AC342" i="59"/>
  <c r="Y342" i="59"/>
  <c r="S342" i="59"/>
  <c r="N342" i="59"/>
  <c r="I342" i="83"/>
  <c r="BC341" i="59"/>
  <c r="AW341" i="59"/>
  <c r="AS341" i="59"/>
  <c r="AO341" i="59"/>
  <c r="AK341" i="59"/>
  <c r="AG341" i="59"/>
  <c r="AC341" i="59"/>
  <c r="Y341" i="59"/>
  <c r="S341" i="59"/>
  <c r="N341" i="59"/>
  <c r="I341" i="83"/>
  <c r="BC340" i="59"/>
  <c r="AW340" i="59"/>
  <c r="AS340" i="59"/>
  <c r="AO340" i="59"/>
  <c r="AK340" i="59"/>
  <c r="AG340" i="59"/>
  <c r="AC340" i="59"/>
  <c r="Y340" i="59"/>
  <c r="S340" i="59"/>
  <c r="N340" i="59"/>
  <c r="I340" i="83"/>
  <c r="BC339" i="59"/>
  <c r="AW339" i="59"/>
  <c r="AS339" i="59"/>
  <c r="AO339" i="59"/>
  <c r="AK339" i="59"/>
  <c r="AG339" i="59"/>
  <c r="AC339" i="59"/>
  <c r="Y339" i="59"/>
  <c r="S339" i="59"/>
  <c r="N339" i="59"/>
  <c r="I339" i="83"/>
  <c r="BC338" i="59"/>
  <c r="AW338" i="59"/>
  <c r="AS338" i="59"/>
  <c r="AO338" i="59"/>
  <c r="AK338" i="59"/>
  <c r="AG338" i="59"/>
  <c r="AC338" i="59"/>
  <c r="Y338" i="59"/>
  <c r="S338" i="59"/>
  <c r="N338" i="59"/>
  <c r="I338" i="83"/>
  <c r="S348" i="83" l="1"/>
  <c r="S349" i="83"/>
  <c r="O344" i="83"/>
  <c r="O349" i="83"/>
  <c r="N349" i="83"/>
  <c r="I348" i="83"/>
  <c r="AB349" i="83"/>
  <c r="AC349" i="63"/>
  <c r="AC349" i="83" s="1"/>
  <c r="AO347" i="63"/>
  <c r="AN347" i="83"/>
  <c r="AC348" i="63"/>
  <c r="AC348" i="83" s="1"/>
  <c r="AB348" i="83"/>
  <c r="AO340" i="63"/>
  <c r="AN340" i="83"/>
  <c r="AG348" i="83"/>
  <c r="AO349" i="83"/>
  <c r="AO339" i="63"/>
  <c r="AN339" i="83"/>
  <c r="AO344" i="63"/>
  <c r="AN344" i="83"/>
  <c r="AK348" i="83"/>
  <c r="AG349" i="83"/>
  <c r="AO338" i="63"/>
  <c r="AO341" i="63"/>
  <c r="AO343" i="63"/>
  <c r="AN343" i="83"/>
  <c r="Y348" i="83"/>
  <c r="AO348" i="63"/>
  <c r="AO348" i="83" s="1"/>
  <c r="AN348" i="83"/>
  <c r="Y349" i="83"/>
  <c r="AK349" i="83"/>
  <c r="N346" i="56"/>
  <c r="N346" i="83" s="1"/>
  <c r="N345" i="56"/>
  <c r="N345" i="83" s="1"/>
  <c r="N344" i="56"/>
  <c r="N344" i="83" s="1"/>
  <c r="N343" i="56"/>
  <c r="N343" i="83" s="1"/>
  <c r="N342" i="56"/>
  <c r="N342" i="83" s="1"/>
  <c r="N341" i="56"/>
  <c r="N341" i="83" s="1"/>
  <c r="N340" i="56"/>
  <c r="N340" i="83" s="1"/>
  <c r="N339" i="56"/>
  <c r="N339" i="83" s="1"/>
  <c r="N338" i="56"/>
  <c r="N338" i="83" s="1"/>
  <c r="N337" i="56"/>
  <c r="N336" i="56"/>
  <c r="N335" i="56"/>
  <c r="N334" i="56"/>
  <c r="N333" i="56"/>
  <c r="N332" i="56"/>
  <c r="N331" i="56"/>
  <c r="N330" i="56"/>
  <c r="N329" i="56"/>
  <c r="N328" i="56"/>
  <c r="N327" i="56"/>
  <c r="N326" i="56"/>
  <c r="N325" i="56"/>
  <c r="N324" i="56"/>
  <c r="N323" i="56"/>
  <c r="N322" i="56"/>
  <c r="N321" i="56"/>
  <c r="N320" i="56"/>
  <c r="N319" i="56"/>
  <c r="N318" i="56"/>
  <c r="N317" i="56"/>
  <c r="N316" i="56"/>
  <c r="N315" i="56"/>
  <c r="N314" i="56"/>
  <c r="N313" i="56"/>
  <c r="N312" i="56"/>
  <c r="N311" i="56"/>
  <c r="N310" i="56"/>
  <c r="N309" i="56"/>
  <c r="N308" i="56"/>
  <c r="N307" i="56"/>
  <c r="N306" i="56"/>
  <c r="N305" i="56"/>
  <c r="N304" i="56"/>
  <c r="N303" i="56"/>
  <c r="N302" i="56"/>
  <c r="N301" i="56"/>
  <c r="N300" i="56"/>
  <c r="N299" i="56"/>
  <c r="N298" i="56"/>
  <c r="N297" i="56"/>
  <c r="N296" i="56"/>
  <c r="N295" i="56"/>
  <c r="N294" i="56"/>
  <c r="N293" i="56"/>
  <c r="N292" i="56"/>
  <c r="N291" i="56"/>
  <c r="N290" i="56"/>
  <c r="N289" i="56"/>
  <c r="N288" i="56"/>
  <c r="N287" i="56"/>
  <c r="N286" i="56"/>
  <c r="N285" i="56"/>
  <c r="N284" i="56"/>
  <c r="N283" i="56"/>
  <c r="N282" i="56"/>
  <c r="N281" i="56"/>
  <c r="N280" i="56"/>
  <c r="N279" i="56"/>
  <c r="N278" i="56"/>
  <c r="N277" i="56"/>
  <c r="N276" i="56"/>
  <c r="N275" i="56"/>
  <c r="N274" i="56"/>
  <c r="N273" i="56"/>
  <c r="N272" i="56"/>
  <c r="N271" i="56"/>
  <c r="N270" i="56"/>
  <c r="N269" i="56"/>
  <c r="N268" i="56"/>
  <c r="N267" i="56"/>
  <c r="N266" i="56"/>
  <c r="N265" i="56"/>
  <c r="N264" i="56"/>
  <c r="N263" i="56"/>
  <c r="N262" i="56"/>
  <c r="N261" i="56"/>
  <c r="N260" i="56"/>
  <c r="N259" i="56"/>
  <c r="N258" i="56"/>
  <c r="N257" i="56"/>
  <c r="N256" i="56"/>
  <c r="N255" i="56"/>
  <c r="N254" i="56"/>
  <c r="N253" i="56"/>
  <c r="N252" i="56"/>
  <c r="N251" i="56"/>
  <c r="N250" i="56"/>
  <c r="N249" i="56"/>
  <c r="N248" i="56"/>
  <c r="N247" i="56"/>
  <c r="N246" i="56"/>
  <c r="N245" i="56"/>
  <c r="N244" i="56"/>
  <c r="N243" i="56"/>
  <c r="N242" i="56"/>
  <c r="N241" i="56"/>
  <c r="N240" i="56"/>
  <c r="N239" i="56"/>
  <c r="N238" i="56"/>
  <c r="N237" i="56"/>
  <c r="N236" i="56"/>
  <c r="N235" i="56"/>
  <c r="N234" i="56"/>
  <c r="N233" i="56"/>
  <c r="N232" i="56"/>
  <c r="N231" i="56"/>
  <c r="N230" i="56"/>
  <c r="N229" i="56"/>
  <c r="N228" i="56"/>
  <c r="N227" i="56"/>
  <c r="N226" i="56"/>
  <c r="N225" i="56"/>
  <c r="N224" i="56"/>
  <c r="N223" i="56"/>
  <c r="N222" i="56"/>
  <c r="N221" i="56"/>
  <c r="N220" i="56"/>
  <c r="N219" i="56"/>
  <c r="N218" i="56"/>
  <c r="N217" i="56"/>
  <c r="N216" i="56"/>
  <c r="N215" i="56"/>
  <c r="N214" i="56"/>
  <c r="N213" i="56"/>
  <c r="N212" i="56"/>
  <c r="N211" i="56"/>
  <c r="N210" i="56"/>
  <c r="N209" i="56"/>
  <c r="N208" i="56"/>
  <c r="N207" i="56"/>
  <c r="N206" i="56"/>
  <c r="N205" i="56"/>
  <c r="N204" i="56"/>
  <c r="N203" i="56"/>
  <c r="N202" i="56"/>
  <c r="N201" i="56"/>
  <c r="N200" i="56"/>
  <c r="N199" i="56"/>
  <c r="N198" i="56"/>
  <c r="N197" i="56"/>
  <c r="N196" i="56"/>
  <c r="N195" i="56"/>
  <c r="N194" i="56"/>
  <c r="N193" i="56"/>
  <c r="N192" i="56"/>
  <c r="N191" i="56"/>
  <c r="N190" i="56"/>
  <c r="N189" i="56"/>
  <c r="N188" i="56"/>
  <c r="N187" i="56"/>
  <c r="N186" i="56"/>
  <c r="N185" i="56"/>
  <c r="N184" i="56"/>
  <c r="N183" i="56"/>
  <c r="N182" i="56"/>
  <c r="N181" i="56"/>
  <c r="N180" i="56"/>
  <c r="N179" i="56"/>
  <c r="N178" i="56"/>
  <c r="N177" i="56"/>
  <c r="N176" i="56"/>
  <c r="N175" i="56"/>
  <c r="N174" i="56"/>
  <c r="N173" i="56"/>
  <c r="N172" i="56"/>
  <c r="N171" i="56"/>
  <c r="N170" i="56"/>
  <c r="N169" i="56"/>
  <c r="N168" i="56"/>
  <c r="N167" i="56"/>
  <c r="N166" i="56"/>
  <c r="N165" i="56"/>
  <c r="N164" i="56"/>
  <c r="N163" i="56"/>
  <c r="N162" i="56"/>
  <c r="N161" i="56"/>
  <c r="N160" i="56"/>
  <c r="N159" i="56"/>
  <c r="N158" i="56"/>
  <c r="N157" i="56"/>
  <c r="N156" i="56"/>
  <c r="N155" i="56"/>
  <c r="N154" i="56"/>
  <c r="N153" i="56"/>
  <c r="N152" i="56"/>
  <c r="N151" i="56"/>
  <c r="N150" i="56"/>
  <c r="N149" i="56"/>
  <c r="N148" i="56"/>
  <c r="N147" i="56"/>
  <c r="N146" i="56"/>
  <c r="N145" i="56"/>
  <c r="N144" i="56"/>
  <c r="N143" i="56"/>
  <c r="N142" i="56"/>
  <c r="N141" i="56"/>
  <c r="N140" i="56"/>
  <c r="N139" i="56"/>
  <c r="N138" i="56"/>
  <c r="N137" i="56"/>
  <c r="N136" i="56"/>
  <c r="N135" i="56"/>
  <c r="N134" i="56"/>
  <c r="N133" i="56"/>
  <c r="N132" i="56"/>
  <c r="N131" i="56"/>
  <c r="N130" i="56"/>
  <c r="N129" i="56"/>
  <c r="N128" i="56"/>
  <c r="N127" i="56"/>
  <c r="N126" i="56"/>
  <c r="N125" i="56"/>
  <c r="N124" i="56"/>
  <c r="N123" i="56"/>
  <c r="N122" i="56"/>
  <c r="N121" i="56"/>
  <c r="N120" i="56"/>
  <c r="N119" i="56"/>
  <c r="N118" i="56"/>
  <c r="N117" i="56"/>
  <c r="N116" i="56"/>
  <c r="N115" i="56"/>
  <c r="N114" i="56"/>
  <c r="N113" i="56"/>
  <c r="N112" i="56"/>
  <c r="N111" i="56"/>
  <c r="N110" i="56"/>
  <c r="N109" i="56"/>
  <c r="N108" i="56"/>
  <c r="N107" i="56"/>
  <c r="N106" i="56"/>
  <c r="N105" i="56"/>
  <c r="N104" i="56"/>
  <c r="N103" i="56"/>
  <c r="N102" i="56"/>
  <c r="N101" i="56"/>
  <c r="N100" i="56"/>
  <c r="N99" i="56"/>
  <c r="N98" i="56"/>
  <c r="N97" i="56"/>
  <c r="N96" i="56"/>
  <c r="N95" i="56"/>
  <c r="N94" i="56"/>
  <c r="N93" i="56"/>
  <c r="N92" i="56"/>
  <c r="N91" i="56"/>
  <c r="N90" i="56"/>
  <c r="N89" i="56"/>
  <c r="N88" i="56"/>
  <c r="N87" i="56"/>
  <c r="N86" i="56"/>
  <c r="N85" i="56"/>
  <c r="N84" i="56"/>
  <c r="N83" i="56"/>
  <c r="N82" i="56"/>
  <c r="N81" i="56"/>
  <c r="N80" i="56"/>
  <c r="N79" i="56"/>
  <c r="N78" i="56"/>
  <c r="N77" i="56"/>
  <c r="N76" i="56"/>
  <c r="N75" i="56"/>
  <c r="N74" i="56"/>
  <c r="N73" i="56"/>
  <c r="N72" i="56"/>
  <c r="N71" i="56"/>
  <c r="N70" i="56"/>
  <c r="N69" i="56"/>
  <c r="N68" i="56"/>
  <c r="N67" i="56"/>
  <c r="N66" i="56"/>
  <c r="N65" i="56"/>
  <c r="N64" i="56"/>
  <c r="N63" i="56"/>
  <c r="N62" i="56"/>
  <c r="N61" i="56"/>
  <c r="N60" i="56"/>
  <c r="N59" i="56"/>
  <c r="N58" i="56"/>
  <c r="N57" i="56"/>
  <c r="N56" i="56"/>
  <c r="N55" i="56"/>
  <c r="N54" i="56"/>
  <c r="N53" i="56"/>
  <c r="N52" i="56"/>
  <c r="N51" i="56"/>
  <c r="N50" i="56"/>
  <c r="N49" i="56"/>
  <c r="N48" i="56"/>
  <c r="N47" i="56"/>
  <c r="N46" i="56"/>
  <c r="N45" i="56"/>
  <c r="N44" i="56"/>
  <c r="N43" i="56"/>
  <c r="N42" i="56"/>
  <c r="N41" i="56"/>
  <c r="N40" i="56"/>
  <c r="N39" i="56"/>
  <c r="N38" i="56"/>
  <c r="N37" i="56"/>
  <c r="N36" i="56"/>
  <c r="N35" i="56"/>
  <c r="N34" i="56"/>
  <c r="N33" i="56"/>
  <c r="N32" i="56"/>
  <c r="N31" i="56"/>
  <c r="N30" i="56"/>
  <c r="N29" i="56"/>
  <c r="N28" i="56"/>
  <c r="N27" i="56"/>
  <c r="N26" i="56"/>
  <c r="N25" i="56"/>
  <c r="N24" i="56"/>
  <c r="N23" i="56"/>
  <c r="N22" i="56"/>
  <c r="N21" i="56"/>
  <c r="N20" i="56"/>
  <c r="N19" i="56"/>
  <c r="N18" i="56"/>
  <c r="N17" i="56"/>
  <c r="N16" i="56"/>
  <c r="N15" i="56"/>
  <c r="N14" i="56"/>
  <c r="N13" i="56"/>
  <c r="N12" i="56"/>
  <c r="N11" i="56"/>
  <c r="N10" i="56"/>
  <c r="N9" i="56"/>
  <c r="N8" i="56"/>
  <c r="N7" i="56"/>
  <c r="N6" i="56"/>
  <c r="N5" i="56"/>
  <c r="N4" i="56"/>
  <c r="N3" i="56"/>
  <c r="N2" i="56"/>
  <c r="N347" i="56"/>
  <c r="N347" i="83" s="1"/>
  <c r="BC347" i="56" l="1"/>
  <c r="AW347" i="56"/>
  <c r="AS347" i="56"/>
  <c r="AO347" i="56"/>
  <c r="AO347" i="83" s="1"/>
  <c r="AK347" i="56"/>
  <c r="AK347" i="83" s="1"/>
  <c r="AG347" i="56"/>
  <c r="AG347" i="83" s="1"/>
  <c r="Y347" i="56"/>
  <c r="Y347" i="83" s="1"/>
  <c r="S347" i="83"/>
  <c r="G347" i="56"/>
  <c r="G347" i="83" s="1"/>
  <c r="BC346" i="56"/>
  <c r="AW346" i="56"/>
  <c r="AS346" i="56"/>
  <c r="AO346" i="56"/>
  <c r="AO346" i="83" s="1"/>
  <c r="AK346" i="56"/>
  <c r="AK346" i="83" s="1"/>
  <c r="AG346" i="56"/>
  <c r="AG346" i="83" s="1"/>
  <c r="Y346" i="56"/>
  <c r="S346" i="83"/>
  <c r="G346" i="56"/>
  <c r="G346" i="83" s="1"/>
  <c r="BC345" i="56"/>
  <c r="AW345" i="56"/>
  <c r="AS345" i="56"/>
  <c r="AO345" i="56"/>
  <c r="AO345" i="83" s="1"/>
  <c r="AK345" i="56"/>
  <c r="AK345" i="83" s="1"/>
  <c r="AG345" i="56"/>
  <c r="AG345" i="83" s="1"/>
  <c r="Y345" i="56"/>
  <c r="S345" i="83"/>
  <c r="G345" i="56"/>
  <c r="G345" i="83" s="1"/>
  <c r="BC344" i="56"/>
  <c r="AW344" i="56"/>
  <c r="AS344" i="56"/>
  <c r="AO344" i="56"/>
  <c r="AO344" i="83" s="1"/>
  <c r="AK344" i="56"/>
  <c r="AK344" i="83" s="1"/>
  <c r="AG344" i="56"/>
  <c r="AG344" i="83" s="1"/>
  <c r="Y344" i="56"/>
  <c r="S344" i="83"/>
  <c r="G344" i="56"/>
  <c r="G344" i="83" s="1"/>
  <c r="BC343" i="56"/>
  <c r="AW343" i="56"/>
  <c r="AS343" i="56"/>
  <c r="AO343" i="56"/>
  <c r="AO343" i="83" s="1"/>
  <c r="AK343" i="56"/>
  <c r="AK343" i="83" s="1"/>
  <c r="AG343" i="56"/>
  <c r="AG343" i="83" s="1"/>
  <c r="Y343" i="56"/>
  <c r="S343" i="83"/>
  <c r="G343" i="56"/>
  <c r="G343" i="83" s="1"/>
  <c r="BC342" i="56"/>
  <c r="AW342" i="56"/>
  <c r="AS342" i="56"/>
  <c r="AO342" i="56"/>
  <c r="AO342" i="83" s="1"/>
  <c r="AK342" i="56"/>
  <c r="AK342" i="83" s="1"/>
  <c r="AG342" i="56"/>
  <c r="AG342" i="83" s="1"/>
  <c r="Y342" i="56"/>
  <c r="S342" i="83"/>
  <c r="G342" i="56"/>
  <c r="G342" i="83" s="1"/>
  <c r="AB346" i="56" l="1"/>
  <c r="AC346" i="56" s="1"/>
  <c r="Y346" i="83"/>
  <c r="AB343" i="56"/>
  <c r="AC343" i="56" s="1"/>
  <c r="Y343" i="83"/>
  <c r="AB347" i="56"/>
  <c r="AB342" i="56"/>
  <c r="AC342" i="56" s="1"/>
  <c r="Y342" i="83"/>
  <c r="AB344" i="56"/>
  <c r="AC344" i="56" s="1"/>
  <c r="Y344" i="83"/>
  <c r="AB345" i="56"/>
  <c r="AC345" i="56" s="1"/>
  <c r="Y345" i="83"/>
  <c r="BC337" i="76"/>
  <c r="AW337" i="76"/>
  <c r="AS337" i="76"/>
  <c r="AO337" i="76"/>
  <c r="AK337" i="76"/>
  <c r="AG337" i="76"/>
  <c r="Y337" i="76"/>
  <c r="AB337" i="76" s="1"/>
  <c r="AC337" i="76" s="1"/>
  <c r="S337" i="76"/>
  <c r="N337" i="76"/>
  <c r="O337" i="76" s="1"/>
  <c r="H337" i="76"/>
  <c r="BC336" i="76"/>
  <c r="AW336" i="76"/>
  <c r="AS336" i="76"/>
  <c r="AO336" i="76"/>
  <c r="AK336" i="76"/>
  <c r="AG336" i="76"/>
  <c r="Y336" i="76"/>
  <c r="AB336" i="76" s="1"/>
  <c r="AC336" i="76" s="1"/>
  <c r="S336" i="76"/>
  <c r="N336" i="76"/>
  <c r="O336" i="76" s="1"/>
  <c r="H336" i="76"/>
  <c r="BC335" i="76"/>
  <c r="AW335" i="76"/>
  <c r="AS335" i="76"/>
  <c r="AO335" i="76"/>
  <c r="AK335" i="76"/>
  <c r="AG335" i="76"/>
  <c r="Y335" i="76"/>
  <c r="AB335" i="76" s="1"/>
  <c r="AC335" i="76" s="1"/>
  <c r="S335" i="76"/>
  <c r="N335" i="76"/>
  <c r="O335" i="76" s="1"/>
  <c r="H335" i="76"/>
  <c r="BC334" i="76"/>
  <c r="AW334" i="76"/>
  <c r="AS334" i="76"/>
  <c r="AO334" i="76"/>
  <c r="AK334" i="76"/>
  <c r="AG334" i="76"/>
  <c r="Y334" i="76"/>
  <c r="AB334" i="76" s="1"/>
  <c r="AC334" i="76" s="1"/>
  <c r="S334" i="76"/>
  <c r="N334" i="76"/>
  <c r="O334" i="76" s="1"/>
  <c r="H334" i="76"/>
  <c r="BC333" i="76"/>
  <c r="AW333" i="76"/>
  <c r="AS333" i="76"/>
  <c r="AO333" i="76"/>
  <c r="AK333" i="76"/>
  <c r="AG333" i="76"/>
  <c r="Y333" i="76"/>
  <c r="AB333" i="76" s="1"/>
  <c r="AC333" i="76" s="1"/>
  <c r="S333" i="76"/>
  <c r="N333" i="76"/>
  <c r="O333" i="76" s="1"/>
  <c r="H333" i="76"/>
  <c r="BC332" i="76"/>
  <c r="AW332" i="76"/>
  <c r="AS332" i="76"/>
  <c r="AO332" i="76"/>
  <c r="AK332" i="76"/>
  <c r="AG332" i="76"/>
  <c r="Y332" i="76"/>
  <c r="AB332" i="76" s="1"/>
  <c r="AC332" i="76" s="1"/>
  <c r="S332" i="76"/>
  <c r="N332" i="76"/>
  <c r="O332" i="76" s="1"/>
  <c r="H332" i="76"/>
  <c r="BC331" i="76"/>
  <c r="AW331" i="76"/>
  <c r="AS331" i="76"/>
  <c r="AO331" i="76"/>
  <c r="AK331" i="76"/>
  <c r="AG331" i="76"/>
  <c r="AB331" i="76"/>
  <c r="AC331" i="76" s="1"/>
  <c r="Y331" i="76"/>
  <c r="S331" i="76"/>
  <c r="N331" i="76"/>
  <c r="O331" i="76" s="1"/>
  <c r="H331" i="76"/>
  <c r="BC330" i="76"/>
  <c r="AW330" i="76"/>
  <c r="AS330" i="76"/>
  <c r="AO330" i="76"/>
  <c r="AK330" i="76"/>
  <c r="AG330" i="76"/>
  <c r="Y330" i="76"/>
  <c r="AB330" i="76" s="1"/>
  <c r="AC330" i="76" s="1"/>
  <c r="S330" i="76"/>
  <c r="N330" i="76"/>
  <c r="O330" i="76" s="1"/>
  <c r="H330" i="76"/>
  <c r="BC329" i="76"/>
  <c r="AW329" i="76"/>
  <c r="AS329" i="76"/>
  <c r="AO329" i="76"/>
  <c r="AK329" i="76"/>
  <c r="AG329" i="76"/>
  <c r="Y329" i="76"/>
  <c r="AB329" i="76" s="1"/>
  <c r="AC329" i="76" s="1"/>
  <c r="S329" i="76"/>
  <c r="N329" i="76"/>
  <c r="O329" i="76" s="1"/>
  <c r="H329" i="76"/>
  <c r="BC328" i="76"/>
  <c r="AW328" i="76"/>
  <c r="AS328" i="76"/>
  <c r="AO328" i="76"/>
  <c r="AK328" i="76"/>
  <c r="AG328" i="76"/>
  <c r="Y328" i="76"/>
  <c r="AB328" i="76" s="1"/>
  <c r="AC328" i="76" s="1"/>
  <c r="S328" i="76"/>
  <c r="N328" i="76"/>
  <c r="O328" i="76" s="1"/>
  <c r="H328" i="76"/>
  <c r="BC327" i="76"/>
  <c r="AW327" i="76"/>
  <c r="AS327" i="76"/>
  <c r="AO327" i="76"/>
  <c r="AK327" i="76"/>
  <c r="AG327" i="76"/>
  <c r="Y327" i="76"/>
  <c r="AB327" i="76" s="1"/>
  <c r="AC327" i="76" s="1"/>
  <c r="S327" i="76"/>
  <c r="N327" i="76"/>
  <c r="O327" i="76" s="1"/>
  <c r="H327" i="76"/>
  <c r="BC326" i="76"/>
  <c r="AW326" i="76"/>
  <c r="AS326" i="76"/>
  <c r="AO326" i="76"/>
  <c r="AK326" i="76"/>
  <c r="AG326" i="76"/>
  <c r="Y326" i="76"/>
  <c r="AB326" i="76" s="1"/>
  <c r="AC326" i="76" s="1"/>
  <c r="S326" i="76"/>
  <c r="N326" i="76"/>
  <c r="O326" i="76" s="1"/>
  <c r="H326" i="76"/>
  <c r="BC325" i="76"/>
  <c r="AW325" i="76"/>
  <c r="AS325" i="76"/>
  <c r="AO325" i="76"/>
  <c r="AK325" i="76"/>
  <c r="AG325" i="76"/>
  <c r="AB325" i="76"/>
  <c r="AC325" i="76" s="1"/>
  <c r="Y325" i="76"/>
  <c r="S325" i="76"/>
  <c r="N325" i="76"/>
  <c r="O325" i="76" s="1"/>
  <c r="H325" i="76"/>
  <c r="BC324" i="76"/>
  <c r="AW324" i="76"/>
  <c r="AS324" i="76"/>
  <c r="AO324" i="76"/>
  <c r="AK324" i="76"/>
  <c r="AG324" i="76"/>
  <c r="Y324" i="76"/>
  <c r="AB324" i="76" s="1"/>
  <c r="AC324" i="76" s="1"/>
  <c r="S324" i="76"/>
  <c r="N324" i="76"/>
  <c r="O324" i="76" s="1"/>
  <c r="H324" i="76"/>
  <c r="BC323" i="76"/>
  <c r="AW323" i="76"/>
  <c r="AS323" i="76"/>
  <c r="AO323" i="76"/>
  <c r="AK323" i="76"/>
  <c r="AG323" i="76"/>
  <c r="Y323" i="76"/>
  <c r="AB323" i="76" s="1"/>
  <c r="AC323" i="76" s="1"/>
  <c r="S323" i="76"/>
  <c r="N323" i="76"/>
  <c r="O323" i="76" s="1"/>
  <c r="H323" i="76"/>
  <c r="BC322" i="76"/>
  <c r="AW322" i="76"/>
  <c r="AS322" i="76"/>
  <c r="AO322" i="76"/>
  <c r="AK322" i="76"/>
  <c r="AG322" i="76"/>
  <c r="Y322" i="76"/>
  <c r="AB322" i="76" s="1"/>
  <c r="AC322" i="76" s="1"/>
  <c r="S322" i="76"/>
  <c r="N322" i="76"/>
  <c r="O322" i="76" s="1"/>
  <c r="H322" i="76"/>
  <c r="BC321" i="76"/>
  <c r="AW321" i="76"/>
  <c r="AS321" i="76"/>
  <c r="AO321" i="76"/>
  <c r="AK321" i="76"/>
  <c r="AG321" i="76"/>
  <c r="Y321" i="76"/>
  <c r="AB321" i="76" s="1"/>
  <c r="AC321" i="76" s="1"/>
  <c r="S321" i="76"/>
  <c r="N321" i="76"/>
  <c r="O321" i="76" s="1"/>
  <c r="H321" i="76"/>
  <c r="BC320" i="76"/>
  <c r="AW320" i="76"/>
  <c r="AS320" i="76"/>
  <c r="AO320" i="76"/>
  <c r="AK320" i="76"/>
  <c r="AG320" i="76"/>
  <c r="Y320" i="76"/>
  <c r="AB320" i="76" s="1"/>
  <c r="AC320" i="76" s="1"/>
  <c r="S320" i="76"/>
  <c r="N320" i="76"/>
  <c r="O320" i="76" s="1"/>
  <c r="H320" i="76"/>
  <c r="BC319" i="76"/>
  <c r="AW319" i="76"/>
  <c r="AS319" i="76"/>
  <c r="AO319" i="76"/>
  <c r="AK319" i="76"/>
  <c r="AG319" i="76"/>
  <c r="Y319" i="76"/>
  <c r="AB319" i="76" s="1"/>
  <c r="S319" i="76"/>
  <c r="N319" i="76"/>
  <c r="O319" i="76" s="1"/>
  <c r="H319" i="76"/>
  <c r="BC318" i="76"/>
  <c r="AW318" i="76"/>
  <c r="AS318" i="76"/>
  <c r="AO318" i="76"/>
  <c r="AK318" i="76"/>
  <c r="AG318" i="76"/>
  <c r="Y318" i="76"/>
  <c r="AB318" i="76" s="1"/>
  <c r="AC318" i="76" s="1"/>
  <c r="S318" i="76"/>
  <c r="N318" i="76"/>
  <c r="O318" i="76" s="1"/>
  <c r="H318" i="76"/>
  <c r="BC317" i="76"/>
  <c r="AW317" i="76"/>
  <c r="AS317" i="76"/>
  <c r="AO317" i="76"/>
  <c r="AK317" i="76"/>
  <c r="AG317" i="76"/>
  <c r="Y317" i="76"/>
  <c r="AB317" i="76" s="1"/>
  <c r="AC317" i="76" s="1"/>
  <c r="S317" i="76"/>
  <c r="N317" i="76"/>
  <c r="O317" i="76" s="1"/>
  <c r="H317" i="76"/>
  <c r="BC316" i="76"/>
  <c r="AW316" i="76"/>
  <c r="AS316" i="76"/>
  <c r="AO316" i="76"/>
  <c r="AK316" i="76"/>
  <c r="AG316" i="76"/>
  <c r="Y316" i="76"/>
  <c r="AB316" i="76" s="1"/>
  <c r="AC316" i="76" s="1"/>
  <c r="S316" i="76"/>
  <c r="O316" i="76"/>
  <c r="N316" i="76"/>
  <c r="H316" i="76"/>
  <c r="BC315" i="76"/>
  <c r="AW315" i="76"/>
  <c r="AS315" i="76"/>
  <c r="AO315" i="76"/>
  <c r="AK315" i="76"/>
  <c r="AG315" i="76"/>
  <c r="Y315" i="76"/>
  <c r="AB315" i="76" s="1"/>
  <c r="AC315" i="76" s="1"/>
  <c r="S315" i="76"/>
  <c r="N315" i="76"/>
  <c r="O315" i="76" s="1"/>
  <c r="H315" i="76"/>
  <c r="BC314" i="76"/>
  <c r="AW314" i="76"/>
  <c r="AS314" i="76"/>
  <c r="AO314" i="76"/>
  <c r="AK314" i="76"/>
  <c r="AG314" i="76"/>
  <c r="Y314" i="76"/>
  <c r="AB314" i="76" s="1"/>
  <c r="AC314" i="76" s="1"/>
  <c r="S314" i="76"/>
  <c r="N314" i="76"/>
  <c r="O314" i="76" s="1"/>
  <c r="H314" i="76"/>
  <c r="BC313" i="76"/>
  <c r="AW313" i="76"/>
  <c r="AS313" i="76"/>
  <c r="AO313" i="76"/>
  <c r="AK313" i="76"/>
  <c r="AG313" i="76"/>
  <c r="Y313" i="76"/>
  <c r="AB313" i="76" s="1"/>
  <c r="AC313" i="76" s="1"/>
  <c r="S313" i="76"/>
  <c r="N313" i="76"/>
  <c r="O313" i="76" s="1"/>
  <c r="H313" i="76"/>
  <c r="BC312" i="76"/>
  <c r="AW312" i="76"/>
  <c r="AS312" i="76"/>
  <c r="AO312" i="76"/>
  <c r="AK312" i="76"/>
  <c r="AG312" i="76"/>
  <c r="Y312" i="76"/>
  <c r="AB312" i="76" s="1"/>
  <c r="AC312" i="76" s="1"/>
  <c r="S312" i="76"/>
  <c r="N312" i="76"/>
  <c r="O312" i="76" s="1"/>
  <c r="H312" i="76"/>
  <c r="BC311" i="76"/>
  <c r="AW311" i="76"/>
  <c r="AS311" i="76"/>
  <c r="AO311" i="76"/>
  <c r="AK311" i="76"/>
  <c r="AG311" i="76"/>
  <c r="Y311" i="76"/>
  <c r="AB311" i="76" s="1"/>
  <c r="AC311" i="76" s="1"/>
  <c r="S311" i="76"/>
  <c r="N311" i="76"/>
  <c r="O311" i="76" s="1"/>
  <c r="H311" i="76"/>
  <c r="BC310" i="76"/>
  <c r="AW310" i="76"/>
  <c r="AS310" i="76"/>
  <c r="AO310" i="76"/>
  <c r="AK310" i="76"/>
  <c r="AG310" i="76"/>
  <c r="Y310" i="76"/>
  <c r="AB310" i="76" s="1"/>
  <c r="AC310" i="76" s="1"/>
  <c r="S310" i="76"/>
  <c r="N310" i="76"/>
  <c r="O310" i="76" s="1"/>
  <c r="H310" i="76"/>
  <c r="BC309" i="76"/>
  <c r="AW309" i="76"/>
  <c r="AS309" i="76"/>
  <c r="AO309" i="76"/>
  <c r="AK309" i="76"/>
  <c r="AG309" i="76"/>
  <c r="Y309" i="76"/>
  <c r="AB309" i="76" s="1"/>
  <c r="AC309" i="76" s="1"/>
  <c r="S309" i="76"/>
  <c r="N309" i="76"/>
  <c r="O309" i="76" s="1"/>
  <c r="H309" i="76"/>
  <c r="BC308" i="76"/>
  <c r="AW308" i="76"/>
  <c r="AS308" i="76"/>
  <c r="AO308" i="76"/>
  <c r="AK308" i="76"/>
  <c r="AG308" i="76"/>
  <c r="Y308" i="76"/>
  <c r="AB308" i="76" s="1"/>
  <c r="AC308" i="76" s="1"/>
  <c r="S308" i="76"/>
  <c r="N308" i="76"/>
  <c r="O308" i="76" s="1"/>
  <c r="H308" i="76"/>
  <c r="BC307" i="76"/>
  <c r="AW307" i="76"/>
  <c r="AS307" i="76"/>
  <c r="AO307" i="76"/>
  <c r="AK307" i="76"/>
  <c r="AG307" i="76"/>
  <c r="Y307" i="76"/>
  <c r="AB307" i="76" s="1"/>
  <c r="AC307" i="76" s="1"/>
  <c r="S307" i="76"/>
  <c r="N307" i="76"/>
  <c r="O307" i="76" s="1"/>
  <c r="H307" i="76"/>
  <c r="BC306" i="76"/>
  <c r="AW306" i="76"/>
  <c r="AS306" i="76"/>
  <c r="AO306" i="76"/>
  <c r="AK306" i="76"/>
  <c r="AG306" i="76"/>
  <c r="Y306" i="76"/>
  <c r="AB306" i="76" s="1"/>
  <c r="AC306" i="76" s="1"/>
  <c r="S306" i="76"/>
  <c r="N306" i="76"/>
  <c r="O306" i="76" s="1"/>
  <c r="H306" i="76"/>
  <c r="BC305" i="76"/>
  <c r="AW305" i="76"/>
  <c r="AS305" i="76"/>
  <c r="AO305" i="76"/>
  <c r="AK305" i="76"/>
  <c r="AG305" i="76"/>
  <c r="Y305" i="76"/>
  <c r="AB305" i="76" s="1"/>
  <c r="AC305" i="76" s="1"/>
  <c r="S305" i="76"/>
  <c r="N305" i="76"/>
  <c r="O305" i="76" s="1"/>
  <c r="H305" i="76"/>
  <c r="BC304" i="76"/>
  <c r="AW304" i="76"/>
  <c r="AS304" i="76"/>
  <c r="AO304" i="76"/>
  <c r="AK304" i="76"/>
  <c r="AG304" i="76"/>
  <c r="Y304" i="76"/>
  <c r="AB304" i="76" s="1"/>
  <c r="AC304" i="76" s="1"/>
  <c r="S304" i="76"/>
  <c r="N304" i="76"/>
  <c r="O304" i="76" s="1"/>
  <c r="H304" i="76"/>
  <c r="BC303" i="76"/>
  <c r="AW303" i="76"/>
  <c r="AS303" i="76"/>
  <c r="AO303" i="76"/>
  <c r="AK303" i="76"/>
  <c r="AG303" i="76"/>
  <c r="Y303" i="76"/>
  <c r="AB303" i="76" s="1"/>
  <c r="AC303" i="76" s="1"/>
  <c r="S303" i="76"/>
  <c r="N303" i="76"/>
  <c r="O303" i="76" s="1"/>
  <c r="H303" i="76"/>
  <c r="BC302" i="76"/>
  <c r="AW302" i="76"/>
  <c r="AS302" i="76"/>
  <c r="AO302" i="76"/>
  <c r="AK302" i="76"/>
  <c r="AG302" i="76"/>
  <c r="Y302" i="76"/>
  <c r="AB302" i="76" s="1"/>
  <c r="AC302" i="76" s="1"/>
  <c r="S302" i="76"/>
  <c r="N302" i="76"/>
  <c r="O302" i="76" s="1"/>
  <c r="H302" i="76"/>
  <c r="BC301" i="76"/>
  <c r="AW301" i="76"/>
  <c r="AS301" i="76"/>
  <c r="AO301" i="76"/>
  <c r="AK301" i="76"/>
  <c r="AG301" i="76"/>
  <c r="Y301" i="76"/>
  <c r="AB301" i="76" s="1"/>
  <c r="AC301" i="76" s="1"/>
  <c r="S301" i="76"/>
  <c r="N301" i="76"/>
  <c r="O301" i="76" s="1"/>
  <c r="H301" i="76"/>
  <c r="BC300" i="76"/>
  <c r="AW300" i="76"/>
  <c r="AS300" i="76"/>
  <c r="AO300" i="76"/>
  <c r="AK300" i="76"/>
  <c r="AG300" i="76"/>
  <c r="Y300" i="76"/>
  <c r="AB300" i="76" s="1"/>
  <c r="AC300" i="76" s="1"/>
  <c r="S300" i="76"/>
  <c r="N300" i="76"/>
  <c r="O300" i="76" s="1"/>
  <c r="H300" i="76"/>
  <c r="H300" i="83" s="1"/>
  <c r="BC299" i="76"/>
  <c r="AW299" i="76"/>
  <c r="AS299" i="76"/>
  <c r="AO299" i="76"/>
  <c r="AK299" i="76"/>
  <c r="AG299" i="76"/>
  <c r="Y299" i="76"/>
  <c r="AB299" i="76" s="1"/>
  <c r="AC299" i="76" s="1"/>
  <c r="S299" i="76"/>
  <c r="N299" i="76"/>
  <c r="O299" i="76" s="1"/>
  <c r="H299" i="76"/>
  <c r="BC298" i="76"/>
  <c r="AW298" i="76"/>
  <c r="AS298" i="76"/>
  <c r="AO298" i="76"/>
  <c r="AK298" i="76"/>
  <c r="AG298" i="76"/>
  <c r="Y298" i="76"/>
  <c r="AB298" i="76" s="1"/>
  <c r="AC298" i="76" s="1"/>
  <c r="S298" i="76"/>
  <c r="N298" i="76"/>
  <c r="O298" i="76" s="1"/>
  <c r="H298" i="76"/>
  <c r="BC297" i="76"/>
  <c r="AW297" i="76"/>
  <c r="AS297" i="76"/>
  <c r="AO297" i="76"/>
  <c r="AK297" i="76"/>
  <c r="AG297" i="76"/>
  <c r="Y297" i="76"/>
  <c r="AB297" i="76" s="1"/>
  <c r="AC297" i="76" s="1"/>
  <c r="S297" i="76"/>
  <c r="N297" i="76"/>
  <c r="O297" i="76" s="1"/>
  <c r="H297" i="76"/>
  <c r="BC296" i="76"/>
  <c r="AW296" i="76"/>
  <c r="AS296" i="76"/>
  <c r="AO296" i="76"/>
  <c r="AK296" i="76"/>
  <c r="AG296" i="76"/>
  <c r="Y296" i="76"/>
  <c r="AB296" i="76" s="1"/>
  <c r="AC296" i="76" s="1"/>
  <c r="S296" i="76"/>
  <c r="N296" i="76"/>
  <c r="O296" i="76" s="1"/>
  <c r="H296" i="76"/>
  <c r="BC295" i="76"/>
  <c r="AW295" i="76"/>
  <c r="AS295" i="76"/>
  <c r="AO295" i="76"/>
  <c r="AK295" i="76"/>
  <c r="AG295" i="76"/>
  <c r="Y295" i="76"/>
  <c r="AB295" i="76" s="1"/>
  <c r="AC295" i="76" s="1"/>
  <c r="S295" i="76"/>
  <c r="N295" i="76"/>
  <c r="O295" i="76" s="1"/>
  <c r="H295" i="76"/>
  <c r="BC294" i="76"/>
  <c r="AW294" i="76"/>
  <c r="AS294" i="76"/>
  <c r="AO294" i="76"/>
  <c r="AK294" i="76"/>
  <c r="AG294" i="76"/>
  <c r="Y294" i="76"/>
  <c r="AB294" i="76" s="1"/>
  <c r="AC294" i="76" s="1"/>
  <c r="S294" i="76"/>
  <c r="N294" i="76"/>
  <c r="O294" i="76" s="1"/>
  <c r="H294" i="76"/>
  <c r="BC293" i="76"/>
  <c r="AW293" i="76"/>
  <c r="AS293" i="76"/>
  <c r="AO293" i="76"/>
  <c r="AK293" i="76"/>
  <c r="AG293" i="76"/>
  <c r="AB293" i="76"/>
  <c r="AC293" i="76" s="1"/>
  <c r="Y293" i="76"/>
  <c r="S293" i="76"/>
  <c r="N293" i="76"/>
  <c r="O293" i="76" s="1"/>
  <c r="H293" i="76"/>
  <c r="BC292" i="76"/>
  <c r="AW292" i="76"/>
  <c r="AS292" i="76"/>
  <c r="AO292" i="76"/>
  <c r="AK292" i="76"/>
  <c r="AG292" i="76"/>
  <c r="Y292" i="76"/>
  <c r="AB292" i="76" s="1"/>
  <c r="AC292" i="76" s="1"/>
  <c r="S292" i="76"/>
  <c r="N292" i="76"/>
  <c r="O292" i="76" s="1"/>
  <c r="H292" i="76"/>
  <c r="BC291" i="76"/>
  <c r="AW291" i="76"/>
  <c r="AS291" i="76"/>
  <c r="AO291" i="76"/>
  <c r="AK291" i="76"/>
  <c r="AG291" i="76"/>
  <c r="Y291" i="76"/>
  <c r="AB291" i="76" s="1"/>
  <c r="AC291" i="76" s="1"/>
  <c r="S291" i="76"/>
  <c r="N291" i="76"/>
  <c r="O291" i="76" s="1"/>
  <c r="H291" i="76"/>
  <c r="BC290" i="76"/>
  <c r="AW290" i="76"/>
  <c r="AS290" i="76"/>
  <c r="AO290" i="76"/>
  <c r="AK290" i="76"/>
  <c r="AG290" i="76"/>
  <c r="Y290" i="76"/>
  <c r="AB290" i="76" s="1"/>
  <c r="AC290" i="76" s="1"/>
  <c r="S290" i="76"/>
  <c r="N290" i="76"/>
  <c r="O290" i="76" s="1"/>
  <c r="H290" i="76"/>
  <c r="BC289" i="76"/>
  <c r="AW289" i="76"/>
  <c r="AS289" i="76"/>
  <c r="AO289" i="76"/>
  <c r="AK289" i="76"/>
  <c r="AG289" i="76"/>
  <c r="Y289" i="76"/>
  <c r="AB289" i="76" s="1"/>
  <c r="AC289" i="76" s="1"/>
  <c r="S289" i="76"/>
  <c r="N289" i="76"/>
  <c r="O289" i="76" s="1"/>
  <c r="H289" i="76"/>
  <c r="BC288" i="76"/>
  <c r="AW288" i="76"/>
  <c r="AS288" i="76"/>
  <c r="AO288" i="76"/>
  <c r="AK288" i="76"/>
  <c r="AG288" i="76"/>
  <c r="Y288" i="76"/>
  <c r="AB288" i="76" s="1"/>
  <c r="AC288" i="76" s="1"/>
  <c r="S288" i="76"/>
  <c r="N288" i="76"/>
  <c r="O288" i="76" s="1"/>
  <c r="H288" i="76"/>
  <c r="BC287" i="76"/>
  <c r="AW287" i="76"/>
  <c r="AS287" i="76"/>
  <c r="AO287" i="76"/>
  <c r="AK287" i="76"/>
  <c r="AG287" i="76"/>
  <c r="AB287" i="76"/>
  <c r="AC287" i="76" s="1"/>
  <c r="Y287" i="76"/>
  <c r="S287" i="76"/>
  <c r="N287" i="76"/>
  <c r="O287" i="76" s="1"/>
  <c r="H287" i="76"/>
  <c r="BC286" i="76"/>
  <c r="AW286" i="76"/>
  <c r="AS286" i="76"/>
  <c r="AO286" i="76"/>
  <c r="AK286" i="76"/>
  <c r="AG286" i="76"/>
  <c r="Y286" i="76"/>
  <c r="AB286" i="76" s="1"/>
  <c r="AC286" i="76" s="1"/>
  <c r="S286" i="76"/>
  <c r="N286" i="76"/>
  <c r="O286" i="76" s="1"/>
  <c r="H286" i="76"/>
  <c r="BC285" i="76"/>
  <c r="AW285" i="76"/>
  <c r="AS285" i="76"/>
  <c r="AO285" i="76"/>
  <c r="AK285" i="76"/>
  <c r="AG285" i="76"/>
  <c r="Y285" i="76"/>
  <c r="AB285" i="76" s="1"/>
  <c r="AC285" i="76" s="1"/>
  <c r="S285" i="76"/>
  <c r="N285" i="76"/>
  <c r="O285" i="76" s="1"/>
  <c r="H285" i="76"/>
  <c r="BC284" i="76"/>
  <c r="AW284" i="76"/>
  <c r="AS284" i="76"/>
  <c r="AO284" i="76"/>
  <c r="AK284" i="76"/>
  <c r="AG284" i="76"/>
  <c r="Y284" i="76"/>
  <c r="AB284" i="76" s="1"/>
  <c r="AC284" i="76" s="1"/>
  <c r="S284" i="76"/>
  <c r="N284" i="76"/>
  <c r="O284" i="76" s="1"/>
  <c r="H284" i="76"/>
  <c r="BC283" i="76"/>
  <c r="AW283" i="76"/>
  <c r="AS283" i="76"/>
  <c r="AO283" i="76"/>
  <c r="AK283" i="76"/>
  <c r="AG283" i="76"/>
  <c r="Y283" i="76"/>
  <c r="AB283" i="76" s="1"/>
  <c r="AC283" i="76" s="1"/>
  <c r="S283" i="76"/>
  <c r="N283" i="76"/>
  <c r="O283" i="76" s="1"/>
  <c r="H283" i="76"/>
  <c r="BC282" i="76"/>
  <c r="AW282" i="76"/>
  <c r="AS282" i="76"/>
  <c r="AO282" i="76"/>
  <c r="AK282" i="76"/>
  <c r="AG282" i="76"/>
  <c r="Y282" i="76"/>
  <c r="AB282" i="76" s="1"/>
  <c r="AC282" i="76" s="1"/>
  <c r="S282" i="76"/>
  <c r="N282" i="76"/>
  <c r="O282" i="76" s="1"/>
  <c r="H282" i="76"/>
  <c r="BC281" i="76"/>
  <c r="AW281" i="76"/>
  <c r="AS281" i="76"/>
  <c r="AO281" i="76"/>
  <c r="AK281" i="76"/>
  <c r="AG281" i="76"/>
  <c r="Y281" i="76"/>
  <c r="AB281" i="76" s="1"/>
  <c r="AC281" i="76" s="1"/>
  <c r="S281" i="76"/>
  <c r="N281" i="76"/>
  <c r="O281" i="76" s="1"/>
  <c r="H281" i="76"/>
  <c r="BC280" i="76"/>
  <c r="AW280" i="76"/>
  <c r="AS280" i="76"/>
  <c r="AO280" i="76"/>
  <c r="AK280" i="76"/>
  <c r="AG280" i="76"/>
  <c r="Y280" i="76"/>
  <c r="AB280" i="76" s="1"/>
  <c r="AC280" i="76" s="1"/>
  <c r="S280" i="76"/>
  <c r="N280" i="76"/>
  <c r="O280" i="76" s="1"/>
  <c r="H280" i="76"/>
  <c r="BC279" i="76"/>
  <c r="AW279" i="76"/>
  <c r="AS279" i="76"/>
  <c r="AO279" i="76"/>
  <c r="AK279" i="76"/>
  <c r="AG279" i="76"/>
  <c r="Y279" i="76"/>
  <c r="AB279" i="76" s="1"/>
  <c r="AC279" i="76" s="1"/>
  <c r="S279" i="76"/>
  <c r="N279" i="76"/>
  <c r="O279" i="76" s="1"/>
  <c r="H279" i="76"/>
  <c r="BC278" i="76"/>
  <c r="AW278" i="76"/>
  <c r="AS278" i="76"/>
  <c r="AO278" i="76"/>
  <c r="AK278" i="76"/>
  <c r="AG278" i="76"/>
  <c r="Y278" i="76"/>
  <c r="AB278" i="76" s="1"/>
  <c r="AC278" i="76" s="1"/>
  <c r="S278" i="76"/>
  <c r="N278" i="76"/>
  <c r="O278" i="76" s="1"/>
  <c r="H278" i="76"/>
  <c r="BC277" i="76"/>
  <c r="AW277" i="76"/>
  <c r="AS277" i="76"/>
  <c r="AO277" i="76"/>
  <c r="AK277" i="76"/>
  <c r="AG277" i="76"/>
  <c r="Y277" i="76"/>
  <c r="AB277" i="76" s="1"/>
  <c r="AC277" i="76" s="1"/>
  <c r="S277" i="76"/>
  <c r="N277" i="76"/>
  <c r="O277" i="76" s="1"/>
  <c r="H277" i="76"/>
  <c r="BC276" i="76"/>
  <c r="AW276" i="76"/>
  <c r="AS276" i="76"/>
  <c r="AO276" i="76"/>
  <c r="AK276" i="76"/>
  <c r="AG276" i="76"/>
  <c r="Y276" i="76"/>
  <c r="AB276" i="76" s="1"/>
  <c r="AC276" i="76" s="1"/>
  <c r="S276" i="76"/>
  <c r="O276" i="76"/>
  <c r="N276" i="76"/>
  <c r="H276" i="76"/>
  <c r="BC275" i="76"/>
  <c r="AW275" i="76"/>
  <c r="AS275" i="76"/>
  <c r="AO275" i="76"/>
  <c r="AK275" i="76"/>
  <c r="AG275" i="76"/>
  <c r="Y275" i="76"/>
  <c r="AB275" i="76" s="1"/>
  <c r="AC275" i="76" s="1"/>
  <c r="S275" i="76"/>
  <c r="N275" i="76"/>
  <c r="O275" i="76" s="1"/>
  <c r="H275" i="76"/>
  <c r="BC274" i="76"/>
  <c r="AW274" i="76"/>
  <c r="AS274" i="76"/>
  <c r="AO274" i="76"/>
  <c r="AK274" i="76"/>
  <c r="AG274" i="76"/>
  <c r="Y274" i="76"/>
  <c r="AB274" i="76" s="1"/>
  <c r="AC274" i="76" s="1"/>
  <c r="S274" i="76"/>
  <c r="N274" i="76"/>
  <c r="O274" i="76" s="1"/>
  <c r="H274" i="76"/>
  <c r="BC273" i="76"/>
  <c r="AW273" i="76"/>
  <c r="AS273" i="76"/>
  <c r="AO273" i="76"/>
  <c r="AK273" i="76"/>
  <c r="AG273" i="76"/>
  <c r="Y273" i="76"/>
  <c r="AB273" i="76" s="1"/>
  <c r="AC273" i="76" s="1"/>
  <c r="S273" i="76"/>
  <c r="N273" i="76"/>
  <c r="O273" i="76" s="1"/>
  <c r="H273" i="76"/>
  <c r="BC272" i="76"/>
  <c r="AW272" i="76"/>
  <c r="AS272" i="76"/>
  <c r="AO272" i="76"/>
  <c r="AK272" i="76"/>
  <c r="AG272" i="76"/>
  <c r="Y272" i="76"/>
  <c r="AB272" i="76" s="1"/>
  <c r="AC272" i="76" s="1"/>
  <c r="S272" i="76"/>
  <c r="N272" i="76"/>
  <c r="O272" i="76" s="1"/>
  <c r="H272" i="76"/>
  <c r="BC271" i="76"/>
  <c r="AW271" i="76"/>
  <c r="AS271" i="76"/>
  <c r="AO271" i="76"/>
  <c r="AK271" i="76"/>
  <c r="AG271" i="76"/>
  <c r="Y271" i="76"/>
  <c r="AB271" i="76" s="1"/>
  <c r="AC271" i="76" s="1"/>
  <c r="S271" i="76"/>
  <c r="N271" i="76"/>
  <c r="O271" i="76" s="1"/>
  <c r="H271" i="76"/>
  <c r="BC270" i="76"/>
  <c r="AW270" i="76"/>
  <c r="AS270" i="76"/>
  <c r="AO270" i="76"/>
  <c r="AK270" i="76"/>
  <c r="AG270" i="76"/>
  <c r="Y270" i="76"/>
  <c r="AB270" i="76" s="1"/>
  <c r="AC270" i="76" s="1"/>
  <c r="S270" i="76"/>
  <c r="N270" i="76"/>
  <c r="O270" i="76" s="1"/>
  <c r="H270" i="76"/>
  <c r="BC269" i="76"/>
  <c r="AW269" i="76"/>
  <c r="AS269" i="76"/>
  <c r="AO269" i="76"/>
  <c r="AK269" i="76"/>
  <c r="AG269" i="76"/>
  <c r="Y269" i="76"/>
  <c r="AB269" i="76" s="1"/>
  <c r="AC269" i="76" s="1"/>
  <c r="S269" i="76"/>
  <c r="N269" i="76"/>
  <c r="O269" i="76" s="1"/>
  <c r="H269" i="76"/>
  <c r="BC268" i="76"/>
  <c r="AW268" i="76"/>
  <c r="AS268" i="76"/>
  <c r="AO268" i="76"/>
  <c r="AK268" i="76"/>
  <c r="AG268" i="76"/>
  <c r="Y268" i="76"/>
  <c r="AB268" i="76" s="1"/>
  <c r="AC268" i="76" s="1"/>
  <c r="S268" i="76"/>
  <c r="N268" i="76"/>
  <c r="O268" i="76" s="1"/>
  <c r="H268" i="76"/>
  <c r="BC267" i="76"/>
  <c r="AW267" i="76"/>
  <c r="AS267" i="76"/>
  <c r="AO267" i="76"/>
  <c r="AK267" i="76"/>
  <c r="AG267" i="76"/>
  <c r="Y267" i="76"/>
  <c r="AB267" i="76" s="1"/>
  <c r="AC267" i="76" s="1"/>
  <c r="S267" i="76"/>
  <c r="N267" i="76"/>
  <c r="O267" i="76" s="1"/>
  <c r="H267" i="76"/>
  <c r="BC266" i="76"/>
  <c r="AW266" i="76"/>
  <c r="AS266" i="76"/>
  <c r="AO266" i="76"/>
  <c r="AK266" i="76"/>
  <c r="AG266" i="76"/>
  <c r="Y266" i="76"/>
  <c r="AB266" i="76" s="1"/>
  <c r="AC266" i="76" s="1"/>
  <c r="S266" i="76"/>
  <c r="N266" i="76"/>
  <c r="O266" i="76" s="1"/>
  <c r="H266" i="76"/>
  <c r="BC265" i="76"/>
  <c r="AW265" i="76"/>
  <c r="AS265" i="76"/>
  <c r="AO265" i="76"/>
  <c r="AK265" i="76"/>
  <c r="AG265" i="76"/>
  <c r="Y265" i="76"/>
  <c r="AB265" i="76" s="1"/>
  <c r="AC265" i="76" s="1"/>
  <c r="S265" i="76"/>
  <c r="N265" i="76"/>
  <c r="O265" i="76" s="1"/>
  <c r="H265" i="76"/>
  <c r="BC264" i="76"/>
  <c r="AW264" i="76"/>
  <c r="AS264" i="76"/>
  <c r="AO264" i="76"/>
  <c r="AK264" i="76"/>
  <c r="AG264" i="76"/>
  <c r="Y264" i="76"/>
  <c r="AB264" i="76" s="1"/>
  <c r="AC264" i="76" s="1"/>
  <c r="S264" i="76"/>
  <c r="N264" i="76"/>
  <c r="O264" i="76" s="1"/>
  <c r="H264" i="76"/>
  <c r="BC263" i="76"/>
  <c r="AW263" i="76"/>
  <c r="AS263" i="76"/>
  <c r="AO263" i="76"/>
  <c r="AK263" i="76"/>
  <c r="AG263" i="76"/>
  <c r="Y263" i="76"/>
  <c r="AB263" i="76" s="1"/>
  <c r="AC263" i="76" s="1"/>
  <c r="S263" i="76"/>
  <c r="N263" i="76"/>
  <c r="O263" i="76" s="1"/>
  <c r="H263" i="76"/>
  <c r="BC262" i="76"/>
  <c r="AW262" i="76"/>
  <c r="AS262" i="76"/>
  <c r="AO262" i="76"/>
  <c r="AK262" i="76"/>
  <c r="AG262" i="76"/>
  <c r="Y262" i="76"/>
  <c r="AB262" i="76" s="1"/>
  <c r="AC262" i="76" s="1"/>
  <c r="S262" i="76"/>
  <c r="N262" i="76"/>
  <c r="O262" i="76" s="1"/>
  <c r="H262" i="76"/>
  <c r="BC261" i="76"/>
  <c r="AW261" i="76"/>
  <c r="AS261" i="76"/>
  <c r="AO261" i="76"/>
  <c r="AK261" i="76"/>
  <c r="AG261" i="76"/>
  <c r="Y261" i="76"/>
  <c r="AB261" i="76" s="1"/>
  <c r="AC261" i="76" s="1"/>
  <c r="S261" i="76"/>
  <c r="N261" i="76"/>
  <c r="O261" i="76" s="1"/>
  <c r="H261" i="76"/>
  <c r="BC260" i="76"/>
  <c r="AW260" i="76"/>
  <c r="AS260" i="76"/>
  <c r="AO260" i="76"/>
  <c r="AK260" i="76"/>
  <c r="AG260" i="76"/>
  <c r="Y260" i="76"/>
  <c r="AB260" i="76" s="1"/>
  <c r="AC260" i="76" s="1"/>
  <c r="S260" i="76"/>
  <c r="N260" i="76"/>
  <c r="O260" i="76" s="1"/>
  <c r="H260" i="76"/>
  <c r="BC259" i="76"/>
  <c r="AW259" i="76"/>
  <c r="AS259" i="76"/>
  <c r="AO259" i="76"/>
  <c r="AK259" i="76"/>
  <c r="AG259" i="76"/>
  <c r="Y259" i="76"/>
  <c r="AB259" i="76" s="1"/>
  <c r="AC259" i="76" s="1"/>
  <c r="S259" i="76"/>
  <c r="N259" i="76"/>
  <c r="O259" i="76" s="1"/>
  <c r="H259" i="76"/>
  <c r="BC258" i="76"/>
  <c r="AW258" i="76"/>
  <c r="AS258" i="76"/>
  <c r="AO258" i="76"/>
  <c r="AK258" i="76"/>
  <c r="AG258" i="76"/>
  <c r="Y258" i="76"/>
  <c r="AB258" i="76" s="1"/>
  <c r="AC258" i="76" s="1"/>
  <c r="S258" i="76"/>
  <c r="N258" i="76"/>
  <c r="O258" i="76" s="1"/>
  <c r="H258" i="76"/>
  <c r="BC257" i="76"/>
  <c r="AW257" i="76"/>
  <c r="AS257" i="76"/>
  <c r="AO257" i="76"/>
  <c r="AK257" i="76"/>
  <c r="AG257" i="76"/>
  <c r="Y257" i="76"/>
  <c r="AB257" i="76" s="1"/>
  <c r="S257" i="76"/>
  <c r="N257" i="76"/>
  <c r="O257" i="76" s="1"/>
  <c r="H257" i="76"/>
  <c r="BC256" i="76"/>
  <c r="AW256" i="76"/>
  <c r="AS256" i="76"/>
  <c r="AO256" i="76"/>
  <c r="AK256" i="76"/>
  <c r="AG256" i="76"/>
  <c r="Y256" i="76"/>
  <c r="AB256" i="76" s="1"/>
  <c r="AC256" i="76" s="1"/>
  <c r="S256" i="76"/>
  <c r="N256" i="76"/>
  <c r="O256" i="76" s="1"/>
  <c r="H256" i="76"/>
  <c r="BC255" i="76"/>
  <c r="AW255" i="76"/>
  <c r="AS255" i="76"/>
  <c r="AO255" i="76"/>
  <c r="AK255" i="76"/>
  <c r="AG255" i="76"/>
  <c r="Y255" i="76"/>
  <c r="AB255" i="76" s="1"/>
  <c r="AC255" i="76" s="1"/>
  <c r="S255" i="76"/>
  <c r="N255" i="76"/>
  <c r="O255" i="76" s="1"/>
  <c r="H255" i="76"/>
  <c r="BC254" i="76"/>
  <c r="AW254" i="76"/>
  <c r="AS254" i="76"/>
  <c r="AO254" i="76"/>
  <c r="AK254" i="76"/>
  <c r="AG254" i="76"/>
  <c r="Y254" i="76"/>
  <c r="AB254" i="76" s="1"/>
  <c r="AC254" i="76" s="1"/>
  <c r="S254" i="76"/>
  <c r="N254" i="76"/>
  <c r="O254" i="76" s="1"/>
  <c r="H254" i="76"/>
  <c r="BC253" i="76"/>
  <c r="AW253" i="76"/>
  <c r="AS253" i="76"/>
  <c r="AO253" i="76"/>
  <c r="AK253" i="76"/>
  <c r="AG253" i="76"/>
  <c r="Y253" i="76"/>
  <c r="AB253" i="76" s="1"/>
  <c r="AC253" i="76" s="1"/>
  <c r="S253" i="76"/>
  <c r="N253" i="76"/>
  <c r="O253" i="76" s="1"/>
  <c r="H253" i="76"/>
  <c r="BC252" i="76"/>
  <c r="AW252" i="76"/>
  <c r="AS252" i="76"/>
  <c r="AO252" i="76"/>
  <c r="AK252" i="76"/>
  <c r="AG252" i="76"/>
  <c r="Y252" i="76"/>
  <c r="AB252" i="76" s="1"/>
  <c r="AC252" i="76" s="1"/>
  <c r="S252" i="76"/>
  <c r="N252" i="76"/>
  <c r="O252" i="76" s="1"/>
  <c r="H252" i="76"/>
  <c r="BC251" i="76"/>
  <c r="AW251" i="76"/>
  <c r="AS251" i="76"/>
  <c r="AO251" i="76"/>
  <c r="AK251" i="76"/>
  <c r="AG251" i="76"/>
  <c r="Y251" i="76"/>
  <c r="AB251" i="76" s="1"/>
  <c r="AC251" i="76" s="1"/>
  <c r="S251" i="76"/>
  <c r="N251" i="76"/>
  <c r="O251" i="76" s="1"/>
  <c r="H251" i="76"/>
  <c r="BC250" i="76"/>
  <c r="AW250" i="76"/>
  <c r="AS250" i="76"/>
  <c r="AO250" i="76"/>
  <c r="AK250" i="76"/>
  <c r="AG250" i="76"/>
  <c r="Y250" i="76"/>
  <c r="AB250" i="76" s="1"/>
  <c r="AC250" i="76" s="1"/>
  <c r="S250" i="76"/>
  <c r="N250" i="76"/>
  <c r="O250" i="76" s="1"/>
  <c r="H250" i="76"/>
  <c r="BC249" i="76"/>
  <c r="AW249" i="76"/>
  <c r="AS249" i="76"/>
  <c r="AO249" i="76"/>
  <c r="AK249" i="76"/>
  <c r="AG249" i="76"/>
  <c r="Y249" i="76"/>
  <c r="AB249" i="76" s="1"/>
  <c r="AC249" i="76" s="1"/>
  <c r="S249" i="76"/>
  <c r="N249" i="76"/>
  <c r="O249" i="76" s="1"/>
  <c r="H249" i="76"/>
  <c r="BC248" i="76"/>
  <c r="AW248" i="76"/>
  <c r="AS248" i="76"/>
  <c r="AO248" i="76"/>
  <c r="AK248" i="76"/>
  <c r="AG248" i="76"/>
  <c r="Y248" i="76"/>
  <c r="AB248" i="76" s="1"/>
  <c r="AC248" i="76" s="1"/>
  <c r="S248" i="76"/>
  <c r="N248" i="76"/>
  <c r="O248" i="76" s="1"/>
  <c r="H248" i="76"/>
  <c r="BC247" i="76"/>
  <c r="AW247" i="76"/>
  <c r="AS247" i="76"/>
  <c r="AO247" i="76"/>
  <c r="AK247" i="76"/>
  <c r="AG247" i="76"/>
  <c r="Y247" i="76"/>
  <c r="AB247" i="76" s="1"/>
  <c r="AC247" i="76" s="1"/>
  <c r="S247" i="76"/>
  <c r="N247" i="76"/>
  <c r="O247" i="76" s="1"/>
  <c r="H247" i="76"/>
  <c r="BC246" i="76"/>
  <c r="AW246" i="76"/>
  <c r="AS246" i="76"/>
  <c r="AO246" i="76"/>
  <c r="AK246" i="76"/>
  <c r="AG246" i="76"/>
  <c r="Y246" i="76"/>
  <c r="AB246" i="76" s="1"/>
  <c r="AC246" i="76" s="1"/>
  <c r="S246" i="76"/>
  <c r="N246" i="76"/>
  <c r="O246" i="76" s="1"/>
  <c r="H246" i="76"/>
  <c r="BC245" i="76"/>
  <c r="AW245" i="76"/>
  <c r="AS245" i="76"/>
  <c r="AO245" i="76"/>
  <c r="AK245" i="76"/>
  <c r="AG245" i="76"/>
  <c r="Y245" i="76"/>
  <c r="AB245" i="76" s="1"/>
  <c r="AC245" i="76" s="1"/>
  <c r="S245" i="76"/>
  <c r="N245" i="76"/>
  <c r="O245" i="76" s="1"/>
  <c r="H245" i="76"/>
  <c r="BC244" i="76"/>
  <c r="AW244" i="76"/>
  <c r="AS244" i="76"/>
  <c r="AO244" i="76"/>
  <c r="AK244" i="76"/>
  <c r="AG244" i="76"/>
  <c r="Y244" i="76"/>
  <c r="AB244" i="76" s="1"/>
  <c r="AC244" i="76" s="1"/>
  <c r="S244" i="76"/>
  <c r="O244" i="76"/>
  <c r="N244" i="76"/>
  <c r="H244" i="76"/>
  <c r="BC243" i="76"/>
  <c r="AW243" i="76"/>
  <c r="AS243" i="76"/>
  <c r="AO243" i="76"/>
  <c r="AK243" i="76"/>
  <c r="AG243" i="76"/>
  <c r="Y243" i="76"/>
  <c r="AB243" i="76" s="1"/>
  <c r="AC243" i="76" s="1"/>
  <c r="S243" i="76"/>
  <c r="N243" i="76"/>
  <c r="O243" i="76" s="1"/>
  <c r="H243" i="76"/>
  <c r="BC242" i="76"/>
  <c r="AW242" i="76"/>
  <c r="AS242" i="76"/>
  <c r="AO242" i="76"/>
  <c r="AK242" i="76"/>
  <c r="AG242" i="76"/>
  <c r="Y242" i="76"/>
  <c r="AB242" i="76" s="1"/>
  <c r="AC242" i="76" s="1"/>
  <c r="S242" i="76"/>
  <c r="N242" i="76"/>
  <c r="O242" i="76" s="1"/>
  <c r="H242" i="76"/>
  <c r="BC241" i="76"/>
  <c r="AW241" i="76"/>
  <c r="AS241" i="76"/>
  <c r="AO241" i="76"/>
  <c r="AK241" i="76"/>
  <c r="AG241" i="76"/>
  <c r="Y241" i="76"/>
  <c r="AB241" i="76" s="1"/>
  <c r="AC241" i="76" s="1"/>
  <c r="S241" i="76"/>
  <c r="N241" i="76"/>
  <c r="O241" i="76" s="1"/>
  <c r="H241" i="76"/>
  <c r="BC240" i="76"/>
  <c r="AW240" i="76"/>
  <c r="AS240" i="76"/>
  <c r="AO240" i="76"/>
  <c r="AK240" i="76"/>
  <c r="AG240" i="76"/>
  <c r="Y240" i="76"/>
  <c r="AB240" i="76" s="1"/>
  <c r="AC240" i="76" s="1"/>
  <c r="S240" i="76"/>
  <c r="N240" i="76"/>
  <c r="O240" i="76" s="1"/>
  <c r="H240" i="76"/>
  <c r="BC239" i="76"/>
  <c r="AW239" i="76"/>
  <c r="AS239" i="76"/>
  <c r="AO239" i="76"/>
  <c r="AK239" i="76"/>
  <c r="AG239" i="76"/>
  <c r="Y239" i="76"/>
  <c r="AB239" i="76" s="1"/>
  <c r="AC239" i="76" s="1"/>
  <c r="S239" i="76"/>
  <c r="N239" i="76"/>
  <c r="O239" i="76" s="1"/>
  <c r="H239" i="76"/>
  <c r="BC238" i="76"/>
  <c r="AW238" i="76"/>
  <c r="AS238" i="76"/>
  <c r="AO238" i="76"/>
  <c r="AK238" i="76"/>
  <c r="AG238" i="76"/>
  <c r="Y238" i="76"/>
  <c r="AB238" i="76" s="1"/>
  <c r="AC238" i="76" s="1"/>
  <c r="S238" i="76"/>
  <c r="N238" i="76"/>
  <c r="O238" i="76" s="1"/>
  <c r="H238" i="76"/>
  <c r="BC237" i="76"/>
  <c r="AW237" i="76"/>
  <c r="AS237" i="76"/>
  <c r="AO237" i="76"/>
  <c r="AK237" i="76"/>
  <c r="AG237" i="76"/>
  <c r="Y237" i="76"/>
  <c r="AB237" i="76" s="1"/>
  <c r="AC237" i="76" s="1"/>
  <c r="S237" i="76"/>
  <c r="N237" i="76"/>
  <c r="O237" i="76" s="1"/>
  <c r="H237" i="76"/>
  <c r="BC236" i="76"/>
  <c r="AW236" i="76"/>
  <c r="AS236" i="76"/>
  <c r="AO236" i="76"/>
  <c r="AK236" i="76"/>
  <c r="AG236" i="76"/>
  <c r="Y236" i="76"/>
  <c r="AB236" i="76" s="1"/>
  <c r="AC236" i="76" s="1"/>
  <c r="S236" i="76"/>
  <c r="N236" i="76"/>
  <c r="O236" i="76" s="1"/>
  <c r="H236" i="76"/>
  <c r="BC235" i="76"/>
  <c r="AW235" i="76"/>
  <c r="AS235" i="76"/>
  <c r="AO235" i="76"/>
  <c r="AK235" i="76"/>
  <c r="AG235" i="76"/>
  <c r="Y235" i="76"/>
  <c r="AB235" i="76" s="1"/>
  <c r="AC235" i="76" s="1"/>
  <c r="S235" i="76"/>
  <c r="N235" i="76"/>
  <c r="O235" i="76" s="1"/>
  <c r="H235" i="76"/>
  <c r="BC234" i="76"/>
  <c r="AW234" i="76"/>
  <c r="AS234" i="76"/>
  <c r="AO234" i="76"/>
  <c r="AK234" i="76"/>
  <c r="AG234" i="76"/>
  <c r="Y234" i="76"/>
  <c r="AB234" i="76" s="1"/>
  <c r="AC234" i="76" s="1"/>
  <c r="S234" i="76"/>
  <c r="N234" i="76"/>
  <c r="O234" i="76" s="1"/>
  <c r="H234" i="76"/>
  <c r="BC233" i="76"/>
  <c r="AW233" i="76"/>
  <c r="AS233" i="76"/>
  <c r="AO233" i="76"/>
  <c r="AK233" i="76"/>
  <c r="AG233" i="76"/>
  <c r="Y233" i="76"/>
  <c r="AB233" i="76" s="1"/>
  <c r="AC233" i="76" s="1"/>
  <c r="S233" i="76"/>
  <c r="N233" i="76"/>
  <c r="O233" i="76" s="1"/>
  <c r="H233" i="76"/>
  <c r="BC232" i="76"/>
  <c r="AW232" i="76"/>
  <c r="AS232" i="76"/>
  <c r="AO232" i="76"/>
  <c r="AK232" i="76"/>
  <c r="AG232" i="76"/>
  <c r="Y232" i="76"/>
  <c r="AB232" i="76" s="1"/>
  <c r="AC232" i="76" s="1"/>
  <c r="S232" i="76"/>
  <c r="N232" i="76"/>
  <c r="O232" i="76" s="1"/>
  <c r="H232" i="76"/>
  <c r="BC231" i="76"/>
  <c r="AW231" i="76"/>
  <c r="AS231" i="76"/>
  <c r="AO231" i="76"/>
  <c r="AK231" i="76"/>
  <c r="AG231" i="76"/>
  <c r="Y231" i="76"/>
  <c r="AB231" i="76" s="1"/>
  <c r="AC231" i="76" s="1"/>
  <c r="S231" i="76"/>
  <c r="N231" i="76"/>
  <c r="O231" i="76" s="1"/>
  <c r="H231" i="76"/>
  <c r="BC230" i="76"/>
  <c r="AW230" i="76"/>
  <c r="AS230" i="76"/>
  <c r="AO230" i="76"/>
  <c r="AK230" i="76"/>
  <c r="AG230" i="76"/>
  <c r="Y230" i="76"/>
  <c r="AB230" i="76" s="1"/>
  <c r="AC230" i="76" s="1"/>
  <c r="S230" i="76"/>
  <c r="N230" i="76"/>
  <c r="O230" i="76" s="1"/>
  <c r="H230" i="76"/>
  <c r="BC229" i="76"/>
  <c r="AW229" i="76"/>
  <c r="AS229" i="76"/>
  <c r="AO229" i="76"/>
  <c r="AK229" i="76"/>
  <c r="AG229" i="76"/>
  <c r="Y229" i="76"/>
  <c r="AB229" i="76" s="1"/>
  <c r="AC229" i="76" s="1"/>
  <c r="S229" i="76"/>
  <c r="N229" i="76"/>
  <c r="O229" i="76" s="1"/>
  <c r="H229" i="76"/>
  <c r="BC228" i="76"/>
  <c r="AW228" i="76"/>
  <c r="AS228" i="76"/>
  <c r="AO228" i="76"/>
  <c r="AK228" i="76"/>
  <c r="AG228" i="76"/>
  <c r="Y228" i="76"/>
  <c r="AB228" i="76" s="1"/>
  <c r="AC228" i="76" s="1"/>
  <c r="S228" i="76"/>
  <c r="N228" i="76"/>
  <c r="O228" i="76" s="1"/>
  <c r="H228" i="76"/>
  <c r="BC227" i="76"/>
  <c r="AW227" i="76"/>
  <c r="AS227" i="76"/>
  <c r="AO227" i="76"/>
  <c r="AK227" i="76"/>
  <c r="AG227" i="76"/>
  <c r="Y227" i="76"/>
  <c r="AB227" i="76" s="1"/>
  <c r="AC227" i="76" s="1"/>
  <c r="S227" i="76"/>
  <c r="N227" i="76"/>
  <c r="O227" i="76" s="1"/>
  <c r="H227" i="76"/>
  <c r="BC226" i="76"/>
  <c r="AW226" i="76"/>
  <c r="AS226" i="76"/>
  <c r="AO226" i="76"/>
  <c r="AK226" i="76"/>
  <c r="AG226" i="76"/>
  <c r="Y226" i="76"/>
  <c r="AB226" i="76" s="1"/>
  <c r="AC226" i="76" s="1"/>
  <c r="S226" i="76"/>
  <c r="N226" i="76"/>
  <c r="O226" i="76" s="1"/>
  <c r="H226" i="76"/>
  <c r="BC225" i="76"/>
  <c r="AW225" i="76"/>
  <c r="AS225" i="76"/>
  <c r="AO225" i="76"/>
  <c r="AK225" i="76"/>
  <c r="AG225" i="76"/>
  <c r="Y225" i="76"/>
  <c r="AB225" i="76" s="1"/>
  <c r="AC225" i="76" s="1"/>
  <c r="S225" i="76"/>
  <c r="N225" i="76"/>
  <c r="O225" i="76" s="1"/>
  <c r="H225" i="76"/>
  <c r="BC224" i="76"/>
  <c r="AW224" i="76"/>
  <c r="AS224" i="76"/>
  <c r="AO224" i="76"/>
  <c r="AK224" i="76"/>
  <c r="AG224" i="76"/>
  <c r="Y224" i="76"/>
  <c r="AB224" i="76" s="1"/>
  <c r="AC224" i="76" s="1"/>
  <c r="S224" i="76"/>
  <c r="N224" i="76"/>
  <c r="O224" i="76" s="1"/>
  <c r="H224" i="76"/>
  <c r="BC223" i="76"/>
  <c r="AW223" i="76"/>
  <c r="AS223" i="76"/>
  <c r="AO223" i="76"/>
  <c r="AK223" i="76"/>
  <c r="AG223" i="76"/>
  <c r="Y223" i="76"/>
  <c r="AB223" i="76" s="1"/>
  <c r="AC223" i="76" s="1"/>
  <c r="S223" i="76"/>
  <c r="N223" i="76"/>
  <c r="O223" i="76" s="1"/>
  <c r="H223" i="76"/>
  <c r="BC222" i="76"/>
  <c r="AW222" i="76"/>
  <c r="AS222" i="76"/>
  <c r="AO222" i="76"/>
  <c r="AK222" i="76"/>
  <c r="AG222" i="76"/>
  <c r="Y222" i="76"/>
  <c r="AB222" i="76" s="1"/>
  <c r="AC222" i="76" s="1"/>
  <c r="S222" i="76"/>
  <c r="N222" i="76"/>
  <c r="O222" i="76" s="1"/>
  <c r="H222" i="76"/>
  <c r="BC221" i="76"/>
  <c r="AW221" i="76"/>
  <c r="AS221" i="76"/>
  <c r="AO221" i="76"/>
  <c r="AK221" i="76"/>
  <c r="AG221" i="76"/>
  <c r="Y221" i="76"/>
  <c r="AB221" i="76" s="1"/>
  <c r="AC221" i="76" s="1"/>
  <c r="S221" i="76"/>
  <c r="N221" i="76"/>
  <c r="O221" i="76" s="1"/>
  <c r="H221" i="76"/>
  <c r="BC220" i="76"/>
  <c r="AW220" i="76"/>
  <c r="AS220" i="76"/>
  <c r="AO220" i="76"/>
  <c r="AK220" i="76"/>
  <c r="AG220" i="76"/>
  <c r="Y220" i="76"/>
  <c r="AB220" i="76" s="1"/>
  <c r="AC220" i="76" s="1"/>
  <c r="S220" i="76"/>
  <c r="N220" i="76"/>
  <c r="O220" i="76" s="1"/>
  <c r="H220" i="76"/>
  <c r="BC219" i="76"/>
  <c r="AW219" i="76"/>
  <c r="AS219" i="76"/>
  <c r="AO219" i="76"/>
  <c r="AK219" i="76"/>
  <c r="AG219" i="76"/>
  <c r="Y219" i="76"/>
  <c r="AB219" i="76" s="1"/>
  <c r="AC219" i="76" s="1"/>
  <c r="S219" i="76"/>
  <c r="N219" i="76"/>
  <c r="O219" i="76" s="1"/>
  <c r="H219" i="76"/>
  <c r="BC218" i="76"/>
  <c r="AW218" i="76"/>
  <c r="AS218" i="76"/>
  <c r="AO218" i="76"/>
  <c r="AK218" i="76"/>
  <c r="AG218" i="76"/>
  <c r="Y218" i="76"/>
  <c r="AB218" i="76" s="1"/>
  <c r="AC218" i="76" s="1"/>
  <c r="S218" i="76"/>
  <c r="N218" i="76"/>
  <c r="O218" i="76" s="1"/>
  <c r="H218" i="76"/>
  <c r="BC217" i="76"/>
  <c r="AW217" i="76"/>
  <c r="AS217" i="76"/>
  <c r="AO217" i="76"/>
  <c r="AK217" i="76"/>
  <c r="AG217" i="76"/>
  <c r="Y217" i="76"/>
  <c r="AB217" i="76" s="1"/>
  <c r="AC217" i="76" s="1"/>
  <c r="S217" i="76"/>
  <c r="N217" i="76"/>
  <c r="O217" i="76" s="1"/>
  <c r="H217" i="76"/>
  <c r="BC216" i="76"/>
  <c r="AW216" i="76"/>
  <c r="AS216" i="76"/>
  <c r="AO216" i="76"/>
  <c r="AK216" i="76"/>
  <c r="AG216" i="76"/>
  <c r="Y216" i="76"/>
  <c r="AB216" i="76" s="1"/>
  <c r="AC216" i="76" s="1"/>
  <c r="S216" i="76"/>
  <c r="N216" i="76"/>
  <c r="O216" i="76" s="1"/>
  <c r="H216" i="76"/>
  <c r="BC215" i="76"/>
  <c r="AW215" i="76"/>
  <c r="AS215" i="76"/>
  <c r="AO215" i="76"/>
  <c r="AK215" i="76"/>
  <c r="AG215" i="76"/>
  <c r="Y215" i="76"/>
  <c r="AB215" i="76" s="1"/>
  <c r="AC215" i="76" s="1"/>
  <c r="S215" i="76"/>
  <c r="N215" i="76"/>
  <c r="O215" i="76" s="1"/>
  <c r="H215" i="76"/>
  <c r="BC214" i="76"/>
  <c r="AW214" i="76"/>
  <c r="AS214" i="76"/>
  <c r="AO214" i="76"/>
  <c r="AK214" i="76"/>
  <c r="AG214" i="76"/>
  <c r="Y214" i="76"/>
  <c r="AB214" i="76" s="1"/>
  <c r="AC214" i="76" s="1"/>
  <c r="S214" i="76"/>
  <c r="O214" i="76"/>
  <c r="N214" i="76"/>
  <c r="H214" i="76"/>
  <c r="BC213" i="76"/>
  <c r="AW213" i="76"/>
  <c r="AS213" i="76"/>
  <c r="AO213" i="76"/>
  <c r="AK213" i="76"/>
  <c r="AG213" i="76"/>
  <c r="Y213" i="76"/>
  <c r="AB213" i="76" s="1"/>
  <c r="AC213" i="76" s="1"/>
  <c r="S213" i="76"/>
  <c r="N213" i="76"/>
  <c r="O213" i="76" s="1"/>
  <c r="H213" i="76"/>
  <c r="BC212" i="76"/>
  <c r="AW212" i="76"/>
  <c r="AS212" i="76"/>
  <c r="AO212" i="76"/>
  <c r="AK212" i="76"/>
  <c r="AG212" i="76"/>
  <c r="Y212" i="76"/>
  <c r="AB212" i="76" s="1"/>
  <c r="AC212" i="76" s="1"/>
  <c r="S212" i="76"/>
  <c r="N212" i="76"/>
  <c r="O212" i="76" s="1"/>
  <c r="H212" i="76"/>
  <c r="BC211" i="76"/>
  <c r="AW211" i="76"/>
  <c r="AS211" i="76"/>
  <c r="AO211" i="76"/>
  <c r="AK211" i="76"/>
  <c r="AG211" i="76"/>
  <c r="Y211" i="76"/>
  <c r="AB211" i="76" s="1"/>
  <c r="AC211" i="76" s="1"/>
  <c r="S211" i="76"/>
  <c r="N211" i="76"/>
  <c r="O211" i="76" s="1"/>
  <c r="H211" i="76"/>
  <c r="BC210" i="76"/>
  <c r="AW210" i="76"/>
  <c r="AS210" i="76"/>
  <c r="AO210" i="76"/>
  <c r="AK210" i="76"/>
  <c r="AG210" i="76"/>
  <c r="Y210" i="76"/>
  <c r="AB210" i="76" s="1"/>
  <c r="AC210" i="76" s="1"/>
  <c r="S210" i="76"/>
  <c r="N210" i="76"/>
  <c r="O210" i="76" s="1"/>
  <c r="H210" i="76"/>
  <c r="BC209" i="76"/>
  <c r="AW209" i="76"/>
  <c r="AS209" i="76"/>
  <c r="AO209" i="76"/>
  <c r="AK209" i="76"/>
  <c r="AG209" i="76"/>
  <c r="Y209" i="76"/>
  <c r="AB209" i="76" s="1"/>
  <c r="AC209" i="76" s="1"/>
  <c r="S209" i="76"/>
  <c r="N209" i="76"/>
  <c r="O209" i="76" s="1"/>
  <c r="H209" i="76"/>
  <c r="BC208" i="76"/>
  <c r="AW208" i="76"/>
  <c r="AS208" i="76"/>
  <c r="AO208" i="76"/>
  <c r="AK208" i="76"/>
  <c r="AG208" i="76"/>
  <c r="Y208" i="76"/>
  <c r="AB208" i="76" s="1"/>
  <c r="AC208" i="76" s="1"/>
  <c r="S208" i="76"/>
  <c r="N208" i="76"/>
  <c r="O208" i="76" s="1"/>
  <c r="H208" i="76"/>
  <c r="BC207" i="76"/>
  <c r="AW207" i="76"/>
  <c r="AS207" i="76"/>
  <c r="AO207" i="76"/>
  <c r="AK207" i="76"/>
  <c r="AG207" i="76"/>
  <c r="Y207" i="76"/>
  <c r="AB207" i="76" s="1"/>
  <c r="AC207" i="76" s="1"/>
  <c r="S207" i="76"/>
  <c r="N207" i="76"/>
  <c r="O207" i="76" s="1"/>
  <c r="H207" i="76"/>
  <c r="BC206" i="76"/>
  <c r="AW206" i="76"/>
  <c r="AS206" i="76"/>
  <c r="AO206" i="76"/>
  <c r="AK206" i="76"/>
  <c r="AG206" i="76"/>
  <c r="Y206" i="76"/>
  <c r="AB206" i="76" s="1"/>
  <c r="AC206" i="76" s="1"/>
  <c r="S206" i="76"/>
  <c r="N206" i="76"/>
  <c r="O206" i="76" s="1"/>
  <c r="H206" i="76"/>
  <c r="BC205" i="76"/>
  <c r="AW205" i="76"/>
  <c r="AS205" i="76"/>
  <c r="AO205" i="76"/>
  <c r="AK205" i="76"/>
  <c r="AG205" i="76"/>
  <c r="Y205" i="76"/>
  <c r="AB205" i="76" s="1"/>
  <c r="AC205" i="76" s="1"/>
  <c r="S205" i="76"/>
  <c r="N205" i="76"/>
  <c r="O205" i="76" s="1"/>
  <c r="H205" i="76"/>
  <c r="BC204" i="76"/>
  <c r="AW204" i="76"/>
  <c r="AS204" i="76"/>
  <c r="AO204" i="76"/>
  <c r="AK204" i="76"/>
  <c r="AG204" i="76"/>
  <c r="Y204" i="76"/>
  <c r="AB204" i="76" s="1"/>
  <c r="AC204" i="76" s="1"/>
  <c r="S204" i="76"/>
  <c r="N204" i="76"/>
  <c r="O204" i="76" s="1"/>
  <c r="H204" i="76"/>
  <c r="BC203" i="76"/>
  <c r="AW203" i="76"/>
  <c r="AS203" i="76"/>
  <c r="AO203" i="76"/>
  <c r="AK203" i="76"/>
  <c r="AG203" i="76"/>
  <c r="Y203" i="76"/>
  <c r="AB203" i="76" s="1"/>
  <c r="AC203" i="76" s="1"/>
  <c r="S203" i="76"/>
  <c r="N203" i="76"/>
  <c r="O203" i="76" s="1"/>
  <c r="H203" i="76"/>
  <c r="BC202" i="76"/>
  <c r="AW202" i="76"/>
  <c r="AS202" i="76"/>
  <c r="AO202" i="76"/>
  <c r="AK202" i="76"/>
  <c r="AG202" i="76"/>
  <c r="Y202" i="76"/>
  <c r="AB202" i="76" s="1"/>
  <c r="AC202" i="76" s="1"/>
  <c r="S202" i="76"/>
  <c r="N202" i="76"/>
  <c r="O202" i="76" s="1"/>
  <c r="H202" i="76"/>
  <c r="BC201" i="76"/>
  <c r="AW201" i="76"/>
  <c r="AS201" i="76"/>
  <c r="AO201" i="76"/>
  <c r="AK201" i="76"/>
  <c r="AG201" i="76"/>
  <c r="Y201" i="76"/>
  <c r="AB201" i="76" s="1"/>
  <c r="AC201" i="76" s="1"/>
  <c r="S201" i="76"/>
  <c r="N201" i="76"/>
  <c r="O201" i="76" s="1"/>
  <c r="H201" i="76"/>
  <c r="BC200" i="76"/>
  <c r="AW200" i="76"/>
  <c r="AS200" i="76"/>
  <c r="AO200" i="76"/>
  <c r="AK200" i="76"/>
  <c r="AG200" i="76"/>
  <c r="Y200" i="76"/>
  <c r="AB200" i="76" s="1"/>
  <c r="AC200" i="76" s="1"/>
  <c r="S200" i="76"/>
  <c r="N200" i="76"/>
  <c r="O200" i="76" s="1"/>
  <c r="H200" i="76"/>
  <c r="BC199" i="76"/>
  <c r="AW199" i="76"/>
  <c r="AS199" i="76"/>
  <c r="AO199" i="76"/>
  <c r="AK199" i="76"/>
  <c r="AG199" i="76"/>
  <c r="Y199" i="76"/>
  <c r="AB199" i="76" s="1"/>
  <c r="AC199" i="76" s="1"/>
  <c r="S199" i="76"/>
  <c r="N199" i="76"/>
  <c r="O199" i="76" s="1"/>
  <c r="H199" i="76"/>
  <c r="BC198" i="76"/>
  <c r="AW198" i="76"/>
  <c r="AS198" i="76"/>
  <c r="AO198" i="76"/>
  <c r="AK198" i="76"/>
  <c r="AG198" i="76"/>
  <c r="Y198" i="76"/>
  <c r="AB198" i="76" s="1"/>
  <c r="AC198" i="76" s="1"/>
  <c r="S198" i="76"/>
  <c r="N198" i="76"/>
  <c r="O198" i="76" s="1"/>
  <c r="H198" i="76"/>
  <c r="BC197" i="76"/>
  <c r="AW197" i="76"/>
  <c r="AS197" i="76"/>
  <c r="AO197" i="76"/>
  <c r="AK197" i="76"/>
  <c r="AG197" i="76"/>
  <c r="Y197" i="76"/>
  <c r="AB197" i="76" s="1"/>
  <c r="AC197" i="76" s="1"/>
  <c r="S197" i="76"/>
  <c r="N197" i="76"/>
  <c r="O197" i="76" s="1"/>
  <c r="H197" i="76"/>
  <c r="BC196" i="76"/>
  <c r="AW196" i="76"/>
  <c r="AS196" i="76"/>
  <c r="AO196" i="76"/>
  <c r="AK196" i="76"/>
  <c r="AG196" i="76"/>
  <c r="Y196" i="76"/>
  <c r="AB196" i="76" s="1"/>
  <c r="AC196" i="76" s="1"/>
  <c r="S196" i="76"/>
  <c r="N196" i="76"/>
  <c r="O196" i="76" s="1"/>
  <c r="H196" i="76"/>
  <c r="H196" i="83" s="1"/>
  <c r="BC195" i="76"/>
  <c r="AW195" i="76"/>
  <c r="AS195" i="76"/>
  <c r="AO195" i="76"/>
  <c r="AK195" i="76"/>
  <c r="AG195" i="76"/>
  <c r="Y195" i="76"/>
  <c r="AB195" i="76" s="1"/>
  <c r="AC195" i="76" s="1"/>
  <c r="S195" i="76"/>
  <c r="N195" i="76"/>
  <c r="O195" i="76" s="1"/>
  <c r="H195" i="76"/>
  <c r="BC194" i="76"/>
  <c r="AW194" i="76"/>
  <c r="AS194" i="76"/>
  <c r="AO194" i="76"/>
  <c r="AK194" i="76"/>
  <c r="AG194" i="76"/>
  <c r="Y194" i="76"/>
  <c r="AB194" i="76" s="1"/>
  <c r="AC194" i="76" s="1"/>
  <c r="S194" i="76"/>
  <c r="N194" i="76"/>
  <c r="O194" i="76" s="1"/>
  <c r="H194" i="76"/>
  <c r="BC193" i="76"/>
  <c r="AW193" i="76"/>
  <c r="AS193" i="76"/>
  <c r="AO193" i="76"/>
  <c r="AK193" i="76"/>
  <c r="AG193" i="76"/>
  <c r="Y193" i="76"/>
  <c r="AB193" i="76" s="1"/>
  <c r="AC193" i="76" s="1"/>
  <c r="S193" i="76"/>
  <c r="N193" i="76"/>
  <c r="O193" i="76" s="1"/>
  <c r="H193" i="76"/>
  <c r="BC192" i="76"/>
  <c r="AW192" i="76"/>
  <c r="AS192" i="76"/>
  <c r="AO192" i="76"/>
  <c r="AK192" i="76"/>
  <c r="AG192" i="76"/>
  <c r="Y192" i="76"/>
  <c r="AB192" i="76" s="1"/>
  <c r="AC192" i="76" s="1"/>
  <c r="S192" i="76"/>
  <c r="N192" i="76"/>
  <c r="O192" i="76" s="1"/>
  <c r="H192" i="76"/>
  <c r="BC191" i="76"/>
  <c r="AW191" i="76"/>
  <c r="AS191" i="76"/>
  <c r="AO191" i="76"/>
  <c r="AK191" i="76"/>
  <c r="AG191" i="76"/>
  <c r="Y191" i="76"/>
  <c r="AB191" i="76" s="1"/>
  <c r="AC191" i="76" s="1"/>
  <c r="S191" i="76"/>
  <c r="N191" i="76"/>
  <c r="O191" i="76" s="1"/>
  <c r="H191" i="76"/>
  <c r="BC190" i="76"/>
  <c r="AW190" i="76"/>
  <c r="AS190" i="76"/>
  <c r="AO190" i="76"/>
  <c r="AK190" i="76"/>
  <c r="AG190" i="76"/>
  <c r="Y190" i="76"/>
  <c r="AB190" i="76" s="1"/>
  <c r="AC190" i="76" s="1"/>
  <c r="S190" i="76"/>
  <c r="N190" i="76"/>
  <c r="O190" i="76" s="1"/>
  <c r="H190" i="76"/>
  <c r="BC189" i="76"/>
  <c r="AW189" i="76"/>
  <c r="AS189" i="76"/>
  <c r="AO189" i="76"/>
  <c r="AK189" i="76"/>
  <c r="AG189" i="76"/>
  <c r="Y189" i="76"/>
  <c r="AB189" i="76" s="1"/>
  <c r="AC189" i="76" s="1"/>
  <c r="S189" i="76"/>
  <c r="N189" i="76"/>
  <c r="O189" i="76" s="1"/>
  <c r="H189" i="76"/>
  <c r="BC188" i="76"/>
  <c r="AW188" i="76"/>
  <c r="AS188" i="76"/>
  <c r="AO188" i="76"/>
  <c r="AK188" i="76"/>
  <c r="AG188" i="76"/>
  <c r="Y188" i="76"/>
  <c r="AB188" i="76" s="1"/>
  <c r="AC188" i="76" s="1"/>
  <c r="S188" i="76"/>
  <c r="N188" i="76"/>
  <c r="O188" i="76" s="1"/>
  <c r="H188" i="76"/>
  <c r="BC187" i="76"/>
  <c r="AW187" i="76"/>
  <c r="AS187" i="76"/>
  <c r="AO187" i="76"/>
  <c r="AK187" i="76"/>
  <c r="AG187" i="76"/>
  <c r="Y187" i="76"/>
  <c r="AB187" i="76" s="1"/>
  <c r="AC187" i="76" s="1"/>
  <c r="S187" i="76"/>
  <c r="N187" i="76"/>
  <c r="O187" i="76" s="1"/>
  <c r="H187" i="76"/>
  <c r="BC186" i="76"/>
  <c r="AW186" i="76"/>
  <c r="AS186" i="76"/>
  <c r="AO186" i="76"/>
  <c r="AK186" i="76"/>
  <c r="AG186" i="76"/>
  <c r="Y186" i="76"/>
  <c r="AB186" i="76" s="1"/>
  <c r="AC186" i="76" s="1"/>
  <c r="S186" i="76"/>
  <c r="N186" i="76"/>
  <c r="O186" i="76" s="1"/>
  <c r="H186" i="76"/>
  <c r="BC185" i="76"/>
  <c r="AW185" i="76"/>
  <c r="AS185" i="76"/>
  <c r="AO185" i="76"/>
  <c r="AK185" i="76"/>
  <c r="AG185" i="76"/>
  <c r="Y185" i="76"/>
  <c r="AB185" i="76" s="1"/>
  <c r="AC185" i="76" s="1"/>
  <c r="S185" i="76"/>
  <c r="N185" i="76"/>
  <c r="O185" i="76" s="1"/>
  <c r="H185" i="76"/>
  <c r="BC184" i="76"/>
  <c r="AW184" i="76"/>
  <c r="AS184" i="76"/>
  <c r="AO184" i="76"/>
  <c r="AK184" i="76"/>
  <c r="AG184" i="76"/>
  <c r="Y184" i="76"/>
  <c r="AB184" i="76" s="1"/>
  <c r="AC184" i="76" s="1"/>
  <c r="S184" i="76"/>
  <c r="N184" i="76"/>
  <c r="O184" i="76" s="1"/>
  <c r="H184" i="76"/>
  <c r="BC183" i="76"/>
  <c r="AW183" i="76"/>
  <c r="AS183" i="76"/>
  <c r="AO183" i="76"/>
  <c r="AK183" i="76"/>
  <c r="AG183" i="76"/>
  <c r="Y183" i="76"/>
  <c r="AB183" i="76" s="1"/>
  <c r="AC183" i="76" s="1"/>
  <c r="S183" i="76"/>
  <c r="N183" i="76"/>
  <c r="O183" i="76" s="1"/>
  <c r="H183" i="76"/>
  <c r="BC182" i="76"/>
  <c r="AW182" i="76"/>
  <c r="AS182" i="76"/>
  <c r="AO182" i="76"/>
  <c r="AK182" i="76"/>
  <c r="AG182" i="76"/>
  <c r="Y182" i="76"/>
  <c r="AB182" i="76" s="1"/>
  <c r="AC182" i="76" s="1"/>
  <c r="S182" i="76"/>
  <c r="N182" i="76"/>
  <c r="O182" i="76" s="1"/>
  <c r="H182" i="76"/>
  <c r="BC181" i="76"/>
  <c r="AW181" i="76"/>
  <c r="AS181" i="76"/>
  <c r="AO181" i="76"/>
  <c r="AK181" i="76"/>
  <c r="AG181" i="76"/>
  <c r="Y181" i="76"/>
  <c r="AB181" i="76" s="1"/>
  <c r="AC181" i="76" s="1"/>
  <c r="S181" i="76"/>
  <c r="N181" i="76"/>
  <c r="O181" i="76" s="1"/>
  <c r="H181" i="76"/>
  <c r="BC180" i="76"/>
  <c r="AW180" i="76"/>
  <c r="AS180" i="76"/>
  <c r="AO180" i="76"/>
  <c r="AK180" i="76"/>
  <c r="AG180" i="76"/>
  <c r="Y180" i="76"/>
  <c r="AB180" i="76" s="1"/>
  <c r="AC180" i="76" s="1"/>
  <c r="S180" i="76"/>
  <c r="N180" i="76"/>
  <c r="O180" i="76" s="1"/>
  <c r="H180" i="76"/>
  <c r="BC179" i="76"/>
  <c r="AW179" i="76"/>
  <c r="AS179" i="76"/>
  <c r="AO179" i="76"/>
  <c r="AK179" i="76"/>
  <c r="AG179" i="76"/>
  <c r="Y179" i="76"/>
  <c r="AB179" i="76" s="1"/>
  <c r="AC179" i="76" s="1"/>
  <c r="S179" i="76"/>
  <c r="N179" i="76"/>
  <c r="O179" i="76" s="1"/>
  <c r="H179" i="76"/>
  <c r="BC178" i="76"/>
  <c r="AW178" i="76"/>
  <c r="AS178" i="76"/>
  <c r="AO178" i="76"/>
  <c r="AK178" i="76"/>
  <c r="AG178" i="76"/>
  <c r="Y178" i="76"/>
  <c r="AB178" i="76" s="1"/>
  <c r="AC178" i="76" s="1"/>
  <c r="S178" i="76"/>
  <c r="N178" i="76"/>
  <c r="O178" i="76" s="1"/>
  <c r="H178" i="76"/>
  <c r="BC177" i="76"/>
  <c r="AW177" i="76"/>
  <c r="AS177" i="76"/>
  <c r="AO177" i="76"/>
  <c r="AK177" i="76"/>
  <c r="AG177" i="76"/>
  <c r="Y177" i="76"/>
  <c r="AB177" i="76" s="1"/>
  <c r="AC177" i="76" s="1"/>
  <c r="S177" i="76"/>
  <c r="N177" i="76"/>
  <c r="O177" i="76" s="1"/>
  <c r="H177" i="76"/>
  <c r="BC176" i="76"/>
  <c r="AW176" i="76"/>
  <c r="AS176" i="76"/>
  <c r="AO176" i="76"/>
  <c r="AK176" i="76"/>
  <c r="AG176" i="76"/>
  <c r="Y176" i="76"/>
  <c r="AB176" i="76" s="1"/>
  <c r="AC176" i="76" s="1"/>
  <c r="S176" i="76"/>
  <c r="N176" i="76"/>
  <c r="O176" i="76" s="1"/>
  <c r="H176" i="76"/>
  <c r="BC175" i="76"/>
  <c r="AW175" i="76"/>
  <c r="AS175" i="76"/>
  <c r="AO175" i="76"/>
  <c r="AK175" i="76"/>
  <c r="AG175" i="76"/>
  <c r="Y175" i="76"/>
  <c r="AB175" i="76" s="1"/>
  <c r="AC175" i="76" s="1"/>
  <c r="S175" i="76"/>
  <c r="N175" i="76"/>
  <c r="O175" i="76" s="1"/>
  <c r="H175" i="76"/>
  <c r="BC174" i="76"/>
  <c r="AW174" i="76"/>
  <c r="AS174" i="76"/>
  <c r="AO174" i="76"/>
  <c r="AK174" i="76"/>
  <c r="AG174" i="76"/>
  <c r="Y174" i="76"/>
  <c r="AB174" i="76" s="1"/>
  <c r="AC174" i="76" s="1"/>
  <c r="S174" i="76"/>
  <c r="N174" i="76"/>
  <c r="O174" i="76" s="1"/>
  <c r="H174" i="76"/>
  <c r="BC173" i="76"/>
  <c r="AW173" i="76"/>
  <c r="AS173" i="76"/>
  <c r="AO173" i="76"/>
  <c r="AK173" i="76"/>
  <c r="AG173" i="76"/>
  <c r="AB173" i="76"/>
  <c r="AC173" i="76" s="1"/>
  <c r="Y173" i="76"/>
  <c r="S173" i="76"/>
  <c r="N173" i="76"/>
  <c r="O173" i="76" s="1"/>
  <c r="H173" i="76"/>
  <c r="BC172" i="76"/>
  <c r="AW172" i="76"/>
  <c r="AS172" i="76"/>
  <c r="AO172" i="76"/>
  <c r="AK172" i="76"/>
  <c r="AG172" i="76"/>
  <c r="Y172" i="76"/>
  <c r="AB172" i="76" s="1"/>
  <c r="AC172" i="76" s="1"/>
  <c r="S172" i="76"/>
  <c r="N172" i="76"/>
  <c r="O172" i="76" s="1"/>
  <c r="H172" i="76"/>
  <c r="BC171" i="76"/>
  <c r="AW171" i="76"/>
  <c r="AS171" i="76"/>
  <c r="AO171" i="76"/>
  <c r="AK171" i="76"/>
  <c r="AG171" i="76"/>
  <c r="AB171" i="76"/>
  <c r="AC171" i="76" s="1"/>
  <c r="Y171" i="76"/>
  <c r="S171" i="76"/>
  <c r="N171" i="76"/>
  <c r="O171" i="76" s="1"/>
  <c r="H171" i="76"/>
  <c r="BC170" i="76"/>
  <c r="AW170" i="76"/>
  <c r="AS170" i="76"/>
  <c r="AO170" i="76"/>
  <c r="AK170" i="76"/>
  <c r="AG170" i="76"/>
  <c r="AC170" i="76"/>
  <c r="Y170" i="76"/>
  <c r="AB170" i="76" s="1"/>
  <c r="S170" i="76"/>
  <c r="N170" i="76"/>
  <c r="O170" i="76" s="1"/>
  <c r="H170" i="76"/>
  <c r="BC169" i="76"/>
  <c r="AW169" i="76"/>
  <c r="AS169" i="76"/>
  <c r="AO169" i="76"/>
  <c r="AK169" i="76"/>
  <c r="AG169" i="76"/>
  <c r="Y169" i="76"/>
  <c r="AB169" i="76" s="1"/>
  <c r="AC169" i="76" s="1"/>
  <c r="S169" i="76"/>
  <c r="N169" i="76"/>
  <c r="O169" i="76" s="1"/>
  <c r="H169" i="76"/>
  <c r="BC168" i="76"/>
  <c r="AW168" i="76"/>
  <c r="AS168" i="76"/>
  <c r="AO168" i="76"/>
  <c r="AK168" i="76"/>
  <c r="AG168" i="76"/>
  <c r="Y168" i="76"/>
  <c r="AB168" i="76" s="1"/>
  <c r="AC168" i="76" s="1"/>
  <c r="S168" i="76"/>
  <c r="N168" i="76"/>
  <c r="O168" i="76" s="1"/>
  <c r="H168" i="76"/>
  <c r="BC167" i="76"/>
  <c r="AW167" i="76"/>
  <c r="AS167" i="76"/>
  <c r="AO167" i="76"/>
  <c r="AK167" i="76"/>
  <c r="AG167" i="76"/>
  <c r="Y167" i="76"/>
  <c r="AB167" i="76" s="1"/>
  <c r="AC167" i="76" s="1"/>
  <c r="S167" i="76"/>
  <c r="N167" i="76"/>
  <c r="O167" i="76" s="1"/>
  <c r="H167" i="76"/>
  <c r="BC166" i="76"/>
  <c r="AW166" i="76"/>
  <c r="AS166" i="76"/>
  <c r="AO166" i="76"/>
  <c r="AK166" i="76"/>
  <c r="AG166" i="76"/>
  <c r="Y166" i="76"/>
  <c r="AB166" i="76" s="1"/>
  <c r="AC166" i="76" s="1"/>
  <c r="S166" i="76"/>
  <c r="N166" i="76"/>
  <c r="O166" i="76" s="1"/>
  <c r="H166" i="76"/>
  <c r="BC165" i="76"/>
  <c r="AW165" i="76"/>
  <c r="AS165" i="76"/>
  <c r="AO165" i="76"/>
  <c r="AK165" i="76"/>
  <c r="AG165" i="76"/>
  <c r="Y165" i="76"/>
  <c r="AB165" i="76" s="1"/>
  <c r="AC165" i="76" s="1"/>
  <c r="S165" i="76"/>
  <c r="N165" i="76"/>
  <c r="O165" i="76" s="1"/>
  <c r="H165" i="76"/>
  <c r="BC164" i="76"/>
  <c r="AW164" i="76"/>
  <c r="AS164" i="76"/>
  <c r="AO164" i="76"/>
  <c r="AK164" i="76"/>
  <c r="AG164" i="76"/>
  <c r="Y164" i="76"/>
  <c r="AB164" i="76" s="1"/>
  <c r="AC164" i="76" s="1"/>
  <c r="S164" i="76"/>
  <c r="N164" i="76"/>
  <c r="O164" i="76" s="1"/>
  <c r="H164" i="76"/>
  <c r="BC163" i="76"/>
  <c r="AW163" i="76"/>
  <c r="AS163" i="76"/>
  <c r="AO163" i="76"/>
  <c r="AK163" i="76"/>
  <c r="AG163" i="76"/>
  <c r="Y163" i="76"/>
  <c r="AB163" i="76" s="1"/>
  <c r="AC163" i="76" s="1"/>
  <c r="S163" i="76"/>
  <c r="N163" i="76"/>
  <c r="O163" i="76" s="1"/>
  <c r="H163" i="76"/>
  <c r="BC162" i="76"/>
  <c r="AW162" i="76"/>
  <c r="AS162" i="76"/>
  <c r="AO162" i="76"/>
  <c r="AK162" i="76"/>
  <c r="AG162" i="76"/>
  <c r="Y162" i="76"/>
  <c r="AB162" i="76" s="1"/>
  <c r="AC162" i="76" s="1"/>
  <c r="S162" i="76"/>
  <c r="N162" i="76"/>
  <c r="O162" i="76" s="1"/>
  <c r="H162" i="76"/>
  <c r="BC161" i="76"/>
  <c r="AW161" i="76"/>
  <c r="AS161" i="76"/>
  <c r="AO161" i="76"/>
  <c r="AK161" i="76"/>
  <c r="AG161" i="76"/>
  <c r="Y161" i="76"/>
  <c r="AB161" i="76" s="1"/>
  <c r="AC161" i="76" s="1"/>
  <c r="S161" i="76"/>
  <c r="N161" i="76"/>
  <c r="O161" i="76" s="1"/>
  <c r="H161" i="76"/>
  <c r="BC160" i="76"/>
  <c r="AW160" i="76"/>
  <c r="AS160" i="76"/>
  <c r="AO160" i="76"/>
  <c r="AK160" i="76"/>
  <c r="AG160" i="76"/>
  <c r="Y160" i="76"/>
  <c r="AB160" i="76" s="1"/>
  <c r="AC160" i="76" s="1"/>
  <c r="S160" i="76"/>
  <c r="N160" i="76"/>
  <c r="O160" i="76" s="1"/>
  <c r="H160" i="76"/>
  <c r="BC159" i="76"/>
  <c r="AW159" i="76"/>
  <c r="AS159" i="76"/>
  <c r="AO159" i="76"/>
  <c r="AK159" i="76"/>
  <c r="AG159" i="76"/>
  <c r="Y159" i="76"/>
  <c r="AB159" i="76" s="1"/>
  <c r="AC159" i="76" s="1"/>
  <c r="S159" i="76"/>
  <c r="N159" i="76"/>
  <c r="O159" i="76" s="1"/>
  <c r="H159" i="76"/>
  <c r="BC158" i="76"/>
  <c r="AW158" i="76"/>
  <c r="AS158" i="76"/>
  <c r="AO158" i="76"/>
  <c r="AK158" i="76"/>
  <c r="AG158" i="76"/>
  <c r="Y158" i="76"/>
  <c r="AB158" i="76" s="1"/>
  <c r="AC158" i="76" s="1"/>
  <c r="S158" i="76"/>
  <c r="N158" i="76"/>
  <c r="O158" i="76" s="1"/>
  <c r="H158" i="76"/>
  <c r="BC157" i="76"/>
  <c r="AW157" i="76"/>
  <c r="AS157" i="76"/>
  <c r="AO157" i="76"/>
  <c r="AK157" i="76"/>
  <c r="AG157" i="76"/>
  <c r="Y157" i="76"/>
  <c r="AB157" i="76" s="1"/>
  <c r="AC157" i="76" s="1"/>
  <c r="S157" i="76"/>
  <c r="N157" i="76"/>
  <c r="O157" i="76" s="1"/>
  <c r="H157" i="76"/>
  <c r="BC156" i="76"/>
  <c r="AW156" i="76"/>
  <c r="AS156" i="76"/>
  <c r="AO156" i="76"/>
  <c r="AK156" i="76"/>
  <c r="AG156" i="76"/>
  <c r="Y156" i="76"/>
  <c r="AB156" i="76" s="1"/>
  <c r="AC156" i="76" s="1"/>
  <c r="S156" i="76"/>
  <c r="N156" i="76"/>
  <c r="O156" i="76" s="1"/>
  <c r="H156" i="76"/>
  <c r="BC155" i="76"/>
  <c r="AW155" i="76"/>
  <c r="AS155" i="76"/>
  <c r="AO155" i="76"/>
  <c r="AK155" i="76"/>
  <c r="AG155" i="76"/>
  <c r="Y155" i="76"/>
  <c r="AB155" i="76" s="1"/>
  <c r="AC155" i="76" s="1"/>
  <c r="S155" i="76"/>
  <c r="N155" i="76"/>
  <c r="O155" i="76" s="1"/>
  <c r="H155" i="76"/>
  <c r="BC154" i="76"/>
  <c r="AW154" i="76"/>
  <c r="AS154" i="76"/>
  <c r="AO154" i="76"/>
  <c r="AK154" i="76"/>
  <c r="AG154" i="76"/>
  <c r="Y154" i="76"/>
  <c r="AB154" i="76" s="1"/>
  <c r="AC154" i="76" s="1"/>
  <c r="S154" i="76"/>
  <c r="N154" i="76"/>
  <c r="O154" i="76" s="1"/>
  <c r="H154" i="76"/>
  <c r="BC153" i="76"/>
  <c r="AW153" i="76"/>
  <c r="AS153" i="76"/>
  <c r="AO153" i="76"/>
  <c r="AK153" i="76"/>
  <c r="AG153" i="76"/>
  <c r="Y153" i="76"/>
  <c r="AB153" i="76" s="1"/>
  <c r="AC153" i="76" s="1"/>
  <c r="S153" i="76"/>
  <c r="N153" i="76"/>
  <c r="O153" i="76" s="1"/>
  <c r="H153" i="76"/>
  <c r="BC152" i="76"/>
  <c r="AW152" i="76"/>
  <c r="AS152" i="76"/>
  <c r="AO152" i="76"/>
  <c r="AK152" i="76"/>
  <c r="AG152" i="76"/>
  <c r="Y152" i="76"/>
  <c r="AB152" i="76" s="1"/>
  <c r="AC152" i="76" s="1"/>
  <c r="S152" i="76"/>
  <c r="N152" i="76"/>
  <c r="O152" i="76" s="1"/>
  <c r="H152" i="76"/>
  <c r="BC151" i="76"/>
  <c r="AW151" i="76"/>
  <c r="AS151" i="76"/>
  <c r="AO151" i="76"/>
  <c r="AK151" i="76"/>
  <c r="AG151" i="76"/>
  <c r="Y151" i="76"/>
  <c r="AB151" i="76" s="1"/>
  <c r="AC151" i="76" s="1"/>
  <c r="S151" i="76"/>
  <c r="N151" i="76"/>
  <c r="O151" i="76" s="1"/>
  <c r="H151" i="76"/>
  <c r="BC150" i="76"/>
  <c r="AW150" i="76"/>
  <c r="AS150" i="76"/>
  <c r="AO150" i="76"/>
  <c r="AK150" i="76"/>
  <c r="AG150" i="76"/>
  <c r="Y150" i="76"/>
  <c r="AB150" i="76" s="1"/>
  <c r="AC150" i="76" s="1"/>
  <c r="S150" i="76"/>
  <c r="N150" i="76"/>
  <c r="O150" i="76" s="1"/>
  <c r="H150" i="76"/>
  <c r="BC149" i="76"/>
  <c r="AW149" i="76"/>
  <c r="AS149" i="76"/>
  <c r="AO149" i="76"/>
  <c r="AK149" i="76"/>
  <c r="AG149" i="76"/>
  <c r="Y149" i="76"/>
  <c r="AB149" i="76" s="1"/>
  <c r="AC149" i="76" s="1"/>
  <c r="S149" i="76"/>
  <c r="N149" i="76"/>
  <c r="O149" i="76" s="1"/>
  <c r="H149" i="76"/>
  <c r="BC148" i="76"/>
  <c r="AW148" i="76"/>
  <c r="AS148" i="76"/>
  <c r="AO148" i="76"/>
  <c r="AK148" i="76"/>
  <c r="AG148" i="76"/>
  <c r="Y148" i="76"/>
  <c r="AB148" i="76" s="1"/>
  <c r="AC148" i="76" s="1"/>
  <c r="S148" i="76"/>
  <c r="N148" i="76"/>
  <c r="O148" i="76" s="1"/>
  <c r="H148" i="76"/>
  <c r="BC147" i="76"/>
  <c r="AW147" i="76"/>
  <c r="AS147" i="76"/>
  <c r="AO147" i="76"/>
  <c r="AK147" i="76"/>
  <c r="AG147" i="76"/>
  <c r="Y147" i="76"/>
  <c r="AB147" i="76" s="1"/>
  <c r="AC147" i="76" s="1"/>
  <c r="S147" i="76"/>
  <c r="N147" i="76"/>
  <c r="O147" i="76" s="1"/>
  <c r="H147" i="76"/>
  <c r="BC146" i="76"/>
  <c r="AW146" i="76"/>
  <c r="AS146" i="76"/>
  <c r="AO146" i="76"/>
  <c r="AK146" i="76"/>
  <c r="AG146" i="76"/>
  <c r="Y146" i="76"/>
  <c r="AB146" i="76" s="1"/>
  <c r="AC146" i="76" s="1"/>
  <c r="S146" i="76"/>
  <c r="N146" i="76"/>
  <c r="O146" i="76" s="1"/>
  <c r="H146" i="76"/>
  <c r="BC145" i="76"/>
  <c r="AW145" i="76"/>
  <c r="AS145" i="76"/>
  <c r="AO145" i="76"/>
  <c r="AK145" i="76"/>
  <c r="AG145" i="76"/>
  <c r="AC145" i="76"/>
  <c r="Y145" i="76"/>
  <c r="AB145" i="76" s="1"/>
  <c r="S145" i="76"/>
  <c r="N145" i="76"/>
  <c r="O145" i="76" s="1"/>
  <c r="H145" i="76"/>
  <c r="BC144" i="76"/>
  <c r="AW144" i="76"/>
  <c r="AS144" i="76"/>
  <c r="AO144" i="76"/>
  <c r="AK144" i="76"/>
  <c r="AG144" i="76"/>
  <c r="Y144" i="76"/>
  <c r="AB144" i="76" s="1"/>
  <c r="AC144" i="76" s="1"/>
  <c r="S144" i="76"/>
  <c r="N144" i="76"/>
  <c r="O144" i="76" s="1"/>
  <c r="H144" i="76"/>
  <c r="BC143" i="76"/>
  <c r="AW143" i="76"/>
  <c r="AS143" i="76"/>
  <c r="AO143" i="76"/>
  <c r="AK143" i="76"/>
  <c r="AG143" i="76"/>
  <c r="Y143" i="76"/>
  <c r="AB143" i="76" s="1"/>
  <c r="AC143" i="76" s="1"/>
  <c r="S143" i="76"/>
  <c r="N143" i="76"/>
  <c r="O143" i="76" s="1"/>
  <c r="H143" i="76"/>
  <c r="BC142" i="76"/>
  <c r="AW142" i="76"/>
  <c r="AS142" i="76"/>
  <c r="AO142" i="76"/>
  <c r="AK142" i="76"/>
  <c r="AG142" i="76"/>
  <c r="Y142" i="76"/>
  <c r="AB142" i="76" s="1"/>
  <c r="AC142" i="76" s="1"/>
  <c r="S142" i="76"/>
  <c r="N142" i="76"/>
  <c r="O142" i="76" s="1"/>
  <c r="H142" i="76"/>
  <c r="BC141" i="76"/>
  <c r="AW141" i="76"/>
  <c r="AS141" i="76"/>
  <c r="AO141" i="76"/>
  <c r="AK141" i="76"/>
  <c r="AG141" i="76"/>
  <c r="Y141" i="76"/>
  <c r="AB141" i="76" s="1"/>
  <c r="AC141" i="76" s="1"/>
  <c r="S141" i="76"/>
  <c r="N141" i="76"/>
  <c r="O141" i="76" s="1"/>
  <c r="H141" i="76"/>
  <c r="BC140" i="76"/>
  <c r="AW140" i="76"/>
  <c r="AS140" i="76"/>
  <c r="AO140" i="76"/>
  <c r="AK140" i="76"/>
  <c r="AG140" i="76"/>
  <c r="Y140" i="76"/>
  <c r="AB140" i="76" s="1"/>
  <c r="AC140" i="76" s="1"/>
  <c r="S140" i="76"/>
  <c r="N140" i="76"/>
  <c r="O140" i="76" s="1"/>
  <c r="H140" i="76"/>
  <c r="BC139" i="76"/>
  <c r="AW139" i="76"/>
  <c r="AS139" i="76"/>
  <c r="AO139" i="76"/>
  <c r="AK139" i="76"/>
  <c r="AG139" i="76"/>
  <c r="Y139" i="76"/>
  <c r="AB139" i="76" s="1"/>
  <c r="AC139" i="76" s="1"/>
  <c r="S139" i="76"/>
  <c r="N139" i="76"/>
  <c r="O139" i="76" s="1"/>
  <c r="H139" i="76"/>
  <c r="BC138" i="76"/>
  <c r="AW138" i="76"/>
  <c r="AS138" i="76"/>
  <c r="AO138" i="76"/>
  <c r="AK138" i="76"/>
  <c r="AG138" i="76"/>
  <c r="Y138" i="76"/>
  <c r="AB138" i="76" s="1"/>
  <c r="AC138" i="76" s="1"/>
  <c r="S138" i="76"/>
  <c r="N138" i="76"/>
  <c r="O138" i="76" s="1"/>
  <c r="H138" i="76"/>
  <c r="BC137" i="76"/>
  <c r="AW137" i="76"/>
  <c r="AS137" i="76"/>
  <c r="AO137" i="76"/>
  <c r="AK137" i="76"/>
  <c r="AG137" i="76"/>
  <c r="Y137" i="76"/>
  <c r="AB137" i="76" s="1"/>
  <c r="AC137" i="76" s="1"/>
  <c r="S137" i="76"/>
  <c r="N137" i="76"/>
  <c r="O137" i="76" s="1"/>
  <c r="H137" i="76"/>
  <c r="BC136" i="76"/>
  <c r="AW136" i="76"/>
  <c r="AS136" i="76"/>
  <c r="AO136" i="76"/>
  <c r="AK136" i="76"/>
  <c r="AG136" i="76"/>
  <c r="Y136" i="76"/>
  <c r="AB136" i="76" s="1"/>
  <c r="AC136" i="76" s="1"/>
  <c r="S136" i="76"/>
  <c r="N136" i="76"/>
  <c r="O136" i="76" s="1"/>
  <c r="H136" i="76"/>
  <c r="BC135" i="76"/>
  <c r="AW135" i="76"/>
  <c r="AS135" i="76"/>
  <c r="AO135" i="76"/>
  <c r="AK135" i="76"/>
  <c r="AG135" i="76"/>
  <c r="Y135" i="76"/>
  <c r="AB135" i="76" s="1"/>
  <c r="AC135" i="76" s="1"/>
  <c r="S135" i="76"/>
  <c r="N135" i="76"/>
  <c r="O135" i="76" s="1"/>
  <c r="H135" i="76"/>
  <c r="BC134" i="76"/>
  <c r="AW134" i="76"/>
  <c r="AS134" i="76"/>
  <c r="AO134" i="76"/>
  <c r="AK134" i="76"/>
  <c r="AG134" i="76"/>
  <c r="Y134" i="76"/>
  <c r="AB134" i="76" s="1"/>
  <c r="AC134" i="76" s="1"/>
  <c r="S134" i="76"/>
  <c r="N134" i="76"/>
  <c r="O134" i="76" s="1"/>
  <c r="H134" i="76"/>
  <c r="BC133" i="76"/>
  <c r="AW133" i="76"/>
  <c r="AS133" i="76"/>
  <c r="AO133" i="76"/>
  <c r="AK133" i="76"/>
  <c r="AG133" i="76"/>
  <c r="Y133" i="76"/>
  <c r="AB133" i="76" s="1"/>
  <c r="AC133" i="76" s="1"/>
  <c r="S133" i="76"/>
  <c r="N133" i="76"/>
  <c r="O133" i="76" s="1"/>
  <c r="H133" i="76"/>
  <c r="BC132" i="76"/>
  <c r="AW132" i="76"/>
  <c r="AS132" i="76"/>
  <c r="AO132" i="76"/>
  <c r="AK132" i="76"/>
  <c r="AG132" i="76"/>
  <c r="Y132" i="76"/>
  <c r="AB132" i="76" s="1"/>
  <c r="AC132" i="76" s="1"/>
  <c r="S132" i="76"/>
  <c r="N132" i="76"/>
  <c r="O132" i="76" s="1"/>
  <c r="H132" i="76"/>
  <c r="BC131" i="76"/>
  <c r="AW131" i="76"/>
  <c r="AS131" i="76"/>
  <c r="AO131" i="76"/>
  <c r="AK131" i="76"/>
  <c r="AG131" i="76"/>
  <c r="Y131" i="76"/>
  <c r="AB131" i="76" s="1"/>
  <c r="AC131" i="76" s="1"/>
  <c r="S131" i="76"/>
  <c r="N131" i="76"/>
  <c r="O131" i="76" s="1"/>
  <c r="H131" i="76"/>
  <c r="BC130" i="76"/>
  <c r="AW130" i="76"/>
  <c r="AS130" i="76"/>
  <c r="AO130" i="76"/>
  <c r="AK130" i="76"/>
  <c r="AG130" i="76"/>
  <c r="Y130" i="76"/>
  <c r="AB130" i="76" s="1"/>
  <c r="AC130" i="76" s="1"/>
  <c r="S130" i="76"/>
  <c r="N130" i="76"/>
  <c r="O130" i="76" s="1"/>
  <c r="H130" i="76"/>
  <c r="BC129" i="76"/>
  <c r="AW129" i="76"/>
  <c r="AS129" i="76"/>
  <c r="AO129" i="76"/>
  <c r="AK129" i="76"/>
  <c r="AG129" i="76"/>
  <c r="Y129" i="76"/>
  <c r="AB129" i="76" s="1"/>
  <c r="AC129" i="76" s="1"/>
  <c r="S129" i="76"/>
  <c r="N129" i="76"/>
  <c r="O129" i="76" s="1"/>
  <c r="H129" i="76"/>
  <c r="BC128" i="76"/>
  <c r="AW128" i="76"/>
  <c r="AS128" i="76"/>
  <c r="AO128" i="76"/>
  <c r="AK128" i="76"/>
  <c r="AG128" i="76"/>
  <c r="Y128" i="76"/>
  <c r="AB128" i="76" s="1"/>
  <c r="AC128" i="76" s="1"/>
  <c r="S128" i="76"/>
  <c r="N128" i="76"/>
  <c r="O128" i="76" s="1"/>
  <c r="H128" i="76"/>
  <c r="BC127" i="76"/>
  <c r="AW127" i="76"/>
  <c r="AS127" i="76"/>
  <c r="AO127" i="76"/>
  <c r="AK127" i="76"/>
  <c r="AG127" i="76"/>
  <c r="Y127" i="76"/>
  <c r="AB127" i="76" s="1"/>
  <c r="AC127" i="76" s="1"/>
  <c r="S127" i="76"/>
  <c r="N127" i="76"/>
  <c r="O127" i="76" s="1"/>
  <c r="H127" i="76"/>
  <c r="BC126" i="76"/>
  <c r="AW126" i="76"/>
  <c r="AS126" i="76"/>
  <c r="AO126" i="76"/>
  <c r="AK126" i="76"/>
  <c r="AG126" i="76"/>
  <c r="Y126" i="76"/>
  <c r="AB126" i="76" s="1"/>
  <c r="AC126" i="76" s="1"/>
  <c r="S126" i="76"/>
  <c r="O126" i="76"/>
  <c r="N126" i="76"/>
  <c r="H126" i="76"/>
  <c r="BC125" i="76"/>
  <c r="AW125" i="76"/>
  <c r="AS125" i="76"/>
  <c r="AO125" i="76"/>
  <c r="AK125" i="76"/>
  <c r="AG125" i="76"/>
  <c r="Y125" i="76"/>
  <c r="AB125" i="76" s="1"/>
  <c r="AC125" i="76" s="1"/>
  <c r="S125" i="76"/>
  <c r="N125" i="76"/>
  <c r="O125" i="76" s="1"/>
  <c r="H125" i="76"/>
  <c r="BC124" i="76"/>
  <c r="AW124" i="76"/>
  <c r="AS124" i="76"/>
  <c r="AO124" i="76"/>
  <c r="AK124" i="76"/>
  <c r="AG124" i="76"/>
  <c r="Y124" i="76"/>
  <c r="AB124" i="76" s="1"/>
  <c r="AC124" i="76" s="1"/>
  <c r="S124" i="76"/>
  <c r="N124" i="76"/>
  <c r="O124" i="76" s="1"/>
  <c r="H124" i="76"/>
  <c r="BC123" i="76"/>
  <c r="AW123" i="76"/>
  <c r="AS123" i="76"/>
  <c r="AO123" i="76"/>
  <c r="AK123" i="76"/>
  <c r="AG123" i="76"/>
  <c r="Y123" i="76"/>
  <c r="AB123" i="76" s="1"/>
  <c r="AC123" i="76" s="1"/>
  <c r="S123" i="76"/>
  <c r="N123" i="76"/>
  <c r="O123" i="76" s="1"/>
  <c r="H123" i="76"/>
  <c r="BC122" i="76"/>
  <c r="AW122" i="76"/>
  <c r="AS122" i="76"/>
  <c r="AO122" i="76"/>
  <c r="AK122" i="76"/>
  <c r="AG122" i="76"/>
  <c r="Y122" i="76"/>
  <c r="AB122" i="76" s="1"/>
  <c r="AC122" i="76" s="1"/>
  <c r="S122" i="76"/>
  <c r="N122" i="76"/>
  <c r="O122" i="76" s="1"/>
  <c r="H122" i="76"/>
  <c r="BC121" i="76"/>
  <c r="AW121" i="76"/>
  <c r="AS121" i="76"/>
  <c r="AO121" i="76"/>
  <c r="AK121" i="76"/>
  <c r="AG121" i="76"/>
  <c r="Y121" i="76"/>
  <c r="AB121" i="76" s="1"/>
  <c r="AC121" i="76" s="1"/>
  <c r="S121" i="76"/>
  <c r="N121" i="76"/>
  <c r="O121" i="76" s="1"/>
  <c r="H121" i="76"/>
  <c r="BC120" i="76"/>
  <c r="AW120" i="76"/>
  <c r="AS120" i="76"/>
  <c r="AO120" i="76"/>
  <c r="AK120" i="76"/>
  <c r="AG120" i="76"/>
  <c r="Y120" i="76"/>
  <c r="AB120" i="76" s="1"/>
  <c r="AC120" i="76" s="1"/>
  <c r="S120" i="76"/>
  <c r="N120" i="76"/>
  <c r="O120" i="76" s="1"/>
  <c r="H120" i="76"/>
  <c r="BC119" i="76"/>
  <c r="AW119" i="76"/>
  <c r="AS119" i="76"/>
  <c r="AO119" i="76"/>
  <c r="AK119" i="76"/>
  <c r="AG119" i="76"/>
  <c r="Y119" i="76"/>
  <c r="AB119" i="76" s="1"/>
  <c r="AC119" i="76" s="1"/>
  <c r="S119" i="76"/>
  <c r="N119" i="76"/>
  <c r="O119" i="76" s="1"/>
  <c r="H119" i="76"/>
  <c r="BC118" i="76"/>
  <c r="AW118" i="76"/>
  <c r="AS118" i="76"/>
  <c r="AO118" i="76"/>
  <c r="AK118" i="76"/>
  <c r="AG118" i="76"/>
  <c r="Y118" i="76"/>
  <c r="AB118" i="76" s="1"/>
  <c r="AC118" i="76" s="1"/>
  <c r="S118" i="76"/>
  <c r="N118" i="76"/>
  <c r="O118" i="76" s="1"/>
  <c r="H118" i="76"/>
  <c r="BC117" i="76"/>
  <c r="AW117" i="76"/>
  <c r="AS117" i="76"/>
  <c r="AO117" i="76"/>
  <c r="AK117" i="76"/>
  <c r="AG117" i="76"/>
  <c r="Y117" i="76"/>
  <c r="AB117" i="76" s="1"/>
  <c r="AC117" i="76" s="1"/>
  <c r="S117" i="76"/>
  <c r="N117" i="76"/>
  <c r="O117" i="76" s="1"/>
  <c r="H117" i="76"/>
  <c r="BC116" i="76"/>
  <c r="AW116" i="76"/>
  <c r="AS116" i="76"/>
  <c r="AO116" i="76"/>
  <c r="AK116" i="76"/>
  <c r="AG116" i="76"/>
  <c r="Y116" i="76"/>
  <c r="AB116" i="76" s="1"/>
  <c r="AC116" i="76" s="1"/>
  <c r="S116" i="76"/>
  <c r="N116" i="76"/>
  <c r="O116" i="76" s="1"/>
  <c r="H116" i="76"/>
  <c r="BC115" i="76"/>
  <c r="AW115" i="76"/>
  <c r="AS115" i="76"/>
  <c r="AO115" i="76"/>
  <c r="AK115" i="76"/>
  <c r="AG115" i="76"/>
  <c r="Y115" i="76"/>
  <c r="AB115" i="76" s="1"/>
  <c r="AC115" i="76" s="1"/>
  <c r="S115" i="76"/>
  <c r="N115" i="76"/>
  <c r="O115" i="76" s="1"/>
  <c r="H115" i="76"/>
  <c r="BC114" i="76"/>
  <c r="AW114" i="76"/>
  <c r="AS114" i="76"/>
  <c r="AO114" i="76"/>
  <c r="AK114" i="76"/>
  <c r="AG114" i="76"/>
  <c r="Y114" i="76"/>
  <c r="AB114" i="76" s="1"/>
  <c r="AC114" i="76" s="1"/>
  <c r="S114" i="76"/>
  <c r="N114" i="76"/>
  <c r="O114" i="76" s="1"/>
  <c r="H114" i="76"/>
  <c r="BC113" i="76"/>
  <c r="AW113" i="76"/>
  <c r="AS113" i="76"/>
  <c r="AO113" i="76"/>
  <c r="AK113" i="76"/>
  <c r="AG113" i="76"/>
  <c r="Y113" i="76"/>
  <c r="AB113" i="76" s="1"/>
  <c r="AC113" i="76" s="1"/>
  <c r="S113" i="76"/>
  <c r="N113" i="76"/>
  <c r="O113" i="76" s="1"/>
  <c r="H113" i="76"/>
  <c r="BC112" i="76"/>
  <c r="AW112" i="76"/>
  <c r="AS112" i="76"/>
  <c r="AO112" i="76"/>
  <c r="AK112" i="76"/>
  <c r="AG112" i="76"/>
  <c r="Y112" i="76"/>
  <c r="AB112" i="76" s="1"/>
  <c r="AC112" i="76" s="1"/>
  <c r="S112" i="76"/>
  <c r="N112" i="76"/>
  <c r="O112" i="76" s="1"/>
  <c r="H112" i="76"/>
  <c r="BC111" i="76"/>
  <c r="AW111" i="76"/>
  <c r="AS111" i="76"/>
  <c r="AO111" i="76"/>
  <c r="AK111" i="76"/>
  <c r="AG111" i="76"/>
  <c r="Y111" i="76"/>
  <c r="AB111" i="76" s="1"/>
  <c r="AC111" i="76" s="1"/>
  <c r="S111" i="76"/>
  <c r="N111" i="76"/>
  <c r="O111" i="76" s="1"/>
  <c r="H111" i="76"/>
  <c r="BC110" i="76"/>
  <c r="AW110" i="76"/>
  <c r="AS110" i="76"/>
  <c r="AO110" i="76"/>
  <c r="AK110" i="76"/>
  <c r="AG110" i="76"/>
  <c r="Y110" i="76"/>
  <c r="AB110" i="76" s="1"/>
  <c r="AC110" i="76" s="1"/>
  <c r="S110" i="76"/>
  <c r="N110" i="76"/>
  <c r="O110" i="76" s="1"/>
  <c r="H110" i="76"/>
  <c r="BC109" i="76"/>
  <c r="AW109" i="76"/>
  <c r="AS109" i="76"/>
  <c r="AO109" i="76"/>
  <c r="AK109" i="76"/>
  <c r="AG109" i="76"/>
  <c r="Y109" i="76"/>
  <c r="AB109" i="76" s="1"/>
  <c r="AC109" i="76" s="1"/>
  <c r="S109" i="76"/>
  <c r="N109" i="76"/>
  <c r="O109" i="76" s="1"/>
  <c r="H109" i="76"/>
  <c r="BC108" i="76"/>
  <c r="AW108" i="76"/>
  <c r="AS108" i="76"/>
  <c r="AO108" i="76"/>
  <c r="AK108" i="76"/>
  <c r="AG108" i="76"/>
  <c r="Y108" i="76"/>
  <c r="AB108" i="76" s="1"/>
  <c r="AC108" i="76" s="1"/>
  <c r="S108" i="76"/>
  <c r="N108" i="76"/>
  <c r="O108" i="76" s="1"/>
  <c r="H108" i="76"/>
  <c r="BC107" i="76"/>
  <c r="AW107" i="76"/>
  <c r="AS107" i="76"/>
  <c r="AO107" i="76"/>
  <c r="AK107" i="76"/>
  <c r="AG107" i="76"/>
  <c r="Y107" i="76"/>
  <c r="AB107" i="76" s="1"/>
  <c r="AC107" i="76" s="1"/>
  <c r="S107" i="76"/>
  <c r="N107" i="76"/>
  <c r="O107" i="76" s="1"/>
  <c r="H107" i="76"/>
  <c r="BC106" i="76"/>
  <c r="AW106" i="76"/>
  <c r="AS106" i="76"/>
  <c r="AO106" i="76"/>
  <c r="AK106" i="76"/>
  <c r="AG106" i="76"/>
  <c r="Y106" i="76"/>
  <c r="AB106" i="76" s="1"/>
  <c r="AC106" i="76" s="1"/>
  <c r="S106" i="76"/>
  <c r="N106" i="76"/>
  <c r="O106" i="76" s="1"/>
  <c r="H106" i="76"/>
  <c r="BC105" i="76"/>
  <c r="AW105" i="76"/>
  <c r="AS105" i="76"/>
  <c r="AO105" i="76"/>
  <c r="AK105" i="76"/>
  <c r="AG105" i="76"/>
  <c r="Y105" i="76"/>
  <c r="AB105" i="76" s="1"/>
  <c r="AC105" i="76" s="1"/>
  <c r="S105" i="76"/>
  <c r="N105" i="76"/>
  <c r="O105" i="76" s="1"/>
  <c r="H105" i="76"/>
  <c r="BC104" i="76"/>
  <c r="AW104" i="76"/>
  <c r="AS104" i="76"/>
  <c r="AO104" i="76"/>
  <c r="AK104" i="76"/>
  <c r="AG104" i="76"/>
  <c r="Y104" i="76"/>
  <c r="AB104" i="76" s="1"/>
  <c r="AC104" i="76" s="1"/>
  <c r="S104" i="76"/>
  <c r="N104" i="76"/>
  <c r="O104" i="76" s="1"/>
  <c r="H104" i="76"/>
  <c r="BC103" i="76"/>
  <c r="AW103" i="76"/>
  <c r="AS103" i="76"/>
  <c r="AO103" i="76"/>
  <c r="AK103" i="76"/>
  <c r="AG103" i="76"/>
  <c r="Y103" i="76"/>
  <c r="AB103" i="76" s="1"/>
  <c r="AC103" i="76" s="1"/>
  <c r="S103" i="76"/>
  <c r="N103" i="76"/>
  <c r="O103" i="76" s="1"/>
  <c r="H103" i="76"/>
  <c r="BC102" i="76"/>
  <c r="AW102" i="76"/>
  <c r="AS102" i="76"/>
  <c r="AO102" i="76"/>
  <c r="AK102" i="76"/>
  <c r="AG102" i="76"/>
  <c r="Y102" i="76"/>
  <c r="AB102" i="76" s="1"/>
  <c r="AC102" i="76" s="1"/>
  <c r="S102" i="76"/>
  <c r="N102" i="76"/>
  <c r="O102" i="76" s="1"/>
  <c r="H102" i="76"/>
  <c r="BC101" i="76"/>
  <c r="AW101" i="76"/>
  <c r="AS101" i="76"/>
  <c r="AO101" i="76"/>
  <c r="AK101" i="76"/>
  <c r="AG101" i="76"/>
  <c r="Y101" i="76"/>
  <c r="AB101" i="76" s="1"/>
  <c r="AC101" i="76" s="1"/>
  <c r="S101" i="76"/>
  <c r="N101" i="76"/>
  <c r="O101" i="76" s="1"/>
  <c r="H101" i="76"/>
  <c r="BC100" i="76"/>
  <c r="AW100" i="76"/>
  <c r="AS100" i="76"/>
  <c r="AO100" i="76"/>
  <c r="AK100" i="76"/>
  <c r="AG100" i="76"/>
  <c r="Y100" i="76"/>
  <c r="AB100" i="76" s="1"/>
  <c r="AC100" i="76" s="1"/>
  <c r="S100" i="76"/>
  <c r="N100" i="76"/>
  <c r="O100" i="76" s="1"/>
  <c r="H100" i="76"/>
  <c r="BC99" i="76"/>
  <c r="AW99" i="76"/>
  <c r="AS99" i="76"/>
  <c r="AO99" i="76"/>
  <c r="AK99" i="76"/>
  <c r="AG99" i="76"/>
  <c r="Y99" i="76"/>
  <c r="AB99" i="76" s="1"/>
  <c r="AC99" i="76" s="1"/>
  <c r="S99" i="76"/>
  <c r="N99" i="76"/>
  <c r="O99" i="76" s="1"/>
  <c r="H99" i="76"/>
  <c r="BC98" i="76"/>
  <c r="AW98" i="76"/>
  <c r="AS98" i="76"/>
  <c r="AO98" i="76"/>
  <c r="AK98" i="76"/>
  <c r="AG98" i="76"/>
  <c r="Y98" i="76"/>
  <c r="AB98" i="76" s="1"/>
  <c r="AC98" i="76" s="1"/>
  <c r="S98" i="76"/>
  <c r="N98" i="76"/>
  <c r="O98" i="76" s="1"/>
  <c r="H98" i="76"/>
  <c r="BC97" i="76"/>
  <c r="AW97" i="76"/>
  <c r="AS97" i="76"/>
  <c r="AO97" i="76"/>
  <c r="AK97" i="76"/>
  <c r="AG97" i="76"/>
  <c r="Y97" i="76"/>
  <c r="AB97" i="76" s="1"/>
  <c r="AC97" i="76" s="1"/>
  <c r="S97" i="76"/>
  <c r="N97" i="76"/>
  <c r="O97" i="76" s="1"/>
  <c r="H97" i="76"/>
  <c r="BC96" i="76"/>
  <c r="AW96" i="76"/>
  <c r="AS96" i="76"/>
  <c r="AO96" i="76"/>
  <c r="AK96" i="76"/>
  <c r="AG96" i="76"/>
  <c r="Y96" i="76"/>
  <c r="AB96" i="76" s="1"/>
  <c r="AC96" i="76" s="1"/>
  <c r="S96" i="76"/>
  <c r="N96" i="76"/>
  <c r="O96" i="76" s="1"/>
  <c r="H96" i="76"/>
  <c r="BC95" i="76"/>
  <c r="AW95" i="76"/>
  <c r="AS95" i="76"/>
  <c r="AO95" i="76"/>
  <c r="AK95" i="76"/>
  <c r="AG95" i="76"/>
  <c r="Y95" i="76"/>
  <c r="AB95" i="76" s="1"/>
  <c r="AC95" i="76" s="1"/>
  <c r="S95" i="76"/>
  <c r="N95" i="76"/>
  <c r="O95" i="76" s="1"/>
  <c r="H95" i="76"/>
  <c r="BC94" i="76"/>
  <c r="AW94" i="76"/>
  <c r="AS94" i="76"/>
  <c r="AO94" i="76"/>
  <c r="AK94" i="76"/>
  <c r="AG94" i="76"/>
  <c r="Y94" i="76"/>
  <c r="AB94" i="76" s="1"/>
  <c r="AC94" i="76" s="1"/>
  <c r="S94" i="76"/>
  <c r="N94" i="76"/>
  <c r="O94" i="76" s="1"/>
  <c r="H94" i="76"/>
  <c r="BC93" i="76"/>
  <c r="AW93" i="76"/>
  <c r="AS93" i="76"/>
  <c r="AO93" i="76"/>
  <c r="AK93" i="76"/>
  <c r="AG93" i="76"/>
  <c r="Y93" i="76"/>
  <c r="AB93" i="76" s="1"/>
  <c r="AC93" i="76" s="1"/>
  <c r="S93" i="76"/>
  <c r="N93" i="76"/>
  <c r="O93" i="76" s="1"/>
  <c r="H93" i="76"/>
  <c r="BC92" i="76"/>
  <c r="AW92" i="76"/>
  <c r="AS92" i="76"/>
  <c r="AO92" i="76"/>
  <c r="AK92" i="76"/>
  <c r="AG92" i="76"/>
  <c r="Y92" i="76"/>
  <c r="AB92" i="76" s="1"/>
  <c r="AC92" i="76" s="1"/>
  <c r="S92" i="76"/>
  <c r="N92" i="76"/>
  <c r="O92" i="76" s="1"/>
  <c r="H92" i="76"/>
  <c r="BC91" i="76"/>
  <c r="AW91" i="76"/>
  <c r="AS91" i="76"/>
  <c r="AO91" i="76"/>
  <c r="AK91" i="76"/>
  <c r="AG91" i="76"/>
  <c r="Y91" i="76"/>
  <c r="AB91" i="76" s="1"/>
  <c r="AC91" i="76" s="1"/>
  <c r="S91" i="76"/>
  <c r="N91" i="76"/>
  <c r="O91" i="76" s="1"/>
  <c r="H91" i="76"/>
  <c r="BC90" i="76"/>
  <c r="AW90" i="76"/>
  <c r="AS90" i="76"/>
  <c r="AO90" i="76"/>
  <c r="AK90" i="76"/>
  <c r="AG90" i="76"/>
  <c r="Y90" i="76"/>
  <c r="AB90" i="76" s="1"/>
  <c r="S90" i="76"/>
  <c r="N90" i="76"/>
  <c r="O90" i="76" s="1"/>
  <c r="H90" i="76"/>
  <c r="BC89" i="76"/>
  <c r="AW89" i="76"/>
  <c r="AS89" i="76"/>
  <c r="AO89" i="76"/>
  <c r="AK89" i="76"/>
  <c r="AG89" i="76"/>
  <c r="Y89" i="76"/>
  <c r="AB89" i="76" s="1"/>
  <c r="AC89" i="76" s="1"/>
  <c r="S89" i="76"/>
  <c r="N89" i="76"/>
  <c r="O89" i="76" s="1"/>
  <c r="H89" i="76"/>
  <c r="BC88" i="76"/>
  <c r="AW88" i="76"/>
  <c r="AS88" i="76"/>
  <c r="AO88" i="76"/>
  <c r="AK88" i="76"/>
  <c r="AG88" i="76"/>
  <c r="Y88" i="76"/>
  <c r="AB88" i="76" s="1"/>
  <c r="AC88" i="76" s="1"/>
  <c r="S88" i="76"/>
  <c r="N88" i="76"/>
  <c r="O88" i="76" s="1"/>
  <c r="H88" i="76"/>
  <c r="BC87" i="76"/>
  <c r="AW87" i="76"/>
  <c r="AS87" i="76"/>
  <c r="AO87" i="76"/>
  <c r="AK87" i="76"/>
  <c r="AG87" i="76"/>
  <c r="Y87" i="76"/>
  <c r="AB87" i="76" s="1"/>
  <c r="AC87" i="76" s="1"/>
  <c r="S87" i="76"/>
  <c r="N87" i="76"/>
  <c r="O87" i="76" s="1"/>
  <c r="H87" i="76"/>
  <c r="BC86" i="76"/>
  <c r="AW86" i="76"/>
  <c r="AS86" i="76"/>
  <c r="AO86" i="76"/>
  <c r="AK86" i="76"/>
  <c r="AG86" i="76"/>
  <c r="Y86" i="76"/>
  <c r="AB86" i="76" s="1"/>
  <c r="AC86" i="76" s="1"/>
  <c r="S86" i="76"/>
  <c r="N86" i="76"/>
  <c r="O86" i="76" s="1"/>
  <c r="H86" i="76"/>
  <c r="BC85" i="76"/>
  <c r="AW85" i="76"/>
  <c r="AS85" i="76"/>
  <c r="AO85" i="76"/>
  <c r="AK85" i="76"/>
  <c r="AG85" i="76"/>
  <c r="AB85" i="76"/>
  <c r="AC85" i="76" s="1"/>
  <c r="Y85" i="76"/>
  <c r="S85" i="76"/>
  <c r="N85" i="76"/>
  <c r="O85" i="76" s="1"/>
  <c r="H85" i="76"/>
  <c r="BC84" i="76"/>
  <c r="AW84" i="76"/>
  <c r="AS84" i="76"/>
  <c r="AO84" i="76"/>
  <c r="AK84" i="76"/>
  <c r="AG84" i="76"/>
  <c r="Y84" i="76"/>
  <c r="AB84" i="76" s="1"/>
  <c r="S84" i="76"/>
  <c r="N84" i="76"/>
  <c r="O84" i="76" s="1"/>
  <c r="H84" i="76"/>
  <c r="BC83" i="76"/>
  <c r="AW83" i="76"/>
  <c r="AS83" i="76"/>
  <c r="AO83" i="76"/>
  <c r="AK83" i="76"/>
  <c r="AG83" i="76"/>
  <c r="Y83" i="76"/>
  <c r="AB83" i="76" s="1"/>
  <c r="AC83" i="76" s="1"/>
  <c r="S83" i="76"/>
  <c r="N83" i="76"/>
  <c r="O83" i="76" s="1"/>
  <c r="H83" i="76"/>
  <c r="BC82" i="76"/>
  <c r="AW82" i="76"/>
  <c r="AS82" i="76"/>
  <c r="AO82" i="76"/>
  <c r="AK82" i="76"/>
  <c r="AG82" i="76"/>
  <c r="AB82" i="76"/>
  <c r="AC82" i="76" s="1"/>
  <c r="Y82" i="76"/>
  <c r="S82" i="76"/>
  <c r="N82" i="76"/>
  <c r="O82" i="76" s="1"/>
  <c r="H82" i="76"/>
  <c r="BC81" i="76"/>
  <c r="AW81" i="76"/>
  <c r="AS81" i="76"/>
  <c r="AO81" i="76"/>
  <c r="AK81" i="76"/>
  <c r="AG81" i="76"/>
  <c r="Y81" i="76"/>
  <c r="AB81" i="76" s="1"/>
  <c r="AC81" i="76" s="1"/>
  <c r="S81" i="76"/>
  <c r="N81" i="76"/>
  <c r="O81" i="76" s="1"/>
  <c r="H81" i="76"/>
  <c r="BC80" i="76"/>
  <c r="AW80" i="76"/>
  <c r="AS80" i="76"/>
  <c r="AO80" i="76"/>
  <c r="AK80" i="76"/>
  <c r="AG80" i="76"/>
  <c r="Y80" i="76"/>
  <c r="AB80" i="76" s="1"/>
  <c r="AC80" i="76" s="1"/>
  <c r="S80" i="76"/>
  <c r="N80" i="76"/>
  <c r="O80" i="76" s="1"/>
  <c r="H80" i="76"/>
  <c r="BC79" i="76"/>
  <c r="AW79" i="76"/>
  <c r="AS79" i="76"/>
  <c r="AO79" i="76"/>
  <c r="AK79" i="76"/>
  <c r="AG79" i="76"/>
  <c r="Y79" i="76"/>
  <c r="AB79" i="76" s="1"/>
  <c r="AC79" i="76" s="1"/>
  <c r="S79" i="76"/>
  <c r="N79" i="76"/>
  <c r="O79" i="76" s="1"/>
  <c r="H79" i="76"/>
  <c r="BC78" i="76"/>
  <c r="AW78" i="76"/>
  <c r="AS78" i="76"/>
  <c r="AO78" i="76"/>
  <c r="AK78" i="76"/>
  <c r="AG78" i="76"/>
  <c r="Y78" i="76"/>
  <c r="AB78" i="76" s="1"/>
  <c r="AC78" i="76" s="1"/>
  <c r="S78" i="76"/>
  <c r="N78" i="76"/>
  <c r="O78" i="76" s="1"/>
  <c r="H78" i="76"/>
  <c r="BC77" i="76"/>
  <c r="AW77" i="76"/>
  <c r="AS77" i="76"/>
  <c r="AO77" i="76"/>
  <c r="AK77" i="76"/>
  <c r="AG77" i="76"/>
  <c r="Y77" i="76"/>
  <c r="AB77" i="76" s="1"/>
  <c r="AC77" i="76" s="1"/>
  <c r="S77" i="76"/>
  <c r="N77" i="76"/>
  <c r="O77" i="76" s="1"/>
  <c r="H77" i="76"/>
  <c r="BC76" i="76"/>
  <c r="AW76" i="76"/>
  <c r="AS76" i="76"/>
  <c r="AO76" i="76"/>
  <c r="AK76" i="76"/>
  <c r="AG76" i="76"/>
  <c r="Y76" i="76"/>
  <c r="AB76" i="76" s="1"/>
  <c r="AC76" i="76" s="1"/>
  <c r="S76" i="76"/>
  <c r="N76" i="76"/>
  <c r="O76" i="76" s="1"/>
  <c r="H76" i="76"/>
  <c r="BC75" i="76"/>
  <c r="AW75" i="76"/>
  <c r="AS75" i="76"/>
  <c r="AO75" i="76"/>
  <c r="AK75" i="76"/>
  <c r="AG75" i="76"/>
  <c r="Y75" i="76"/>
  <c r="AB75" i="76" s="1"/>
  <c r="AC75" i="76" s="1"/>
  <c r="S75" i="76"/>
  <c r="N75" i="76"/>
  <c r="O75" i="76" s="1"/>
  <c r="H75" i="76"/>
  <c r="BC74" i="76"/>
  <c r="AW74" i="76"/>
  <c r="AS74" i="76"/>
  <c r="AO74" i="76"/>
  <c r="AK74" i="76"/>
  <c r="AG74" i="76"/>
  <c r="Y74" i="76"/>
  <c r="AB74" i="76" s="1"/>
  <c r="S74" i="76"/>
  <c r="N74" i="76"/>
  <c r="O74" i="76" s="1"/>
  <c r="H74" i="76"/>
  <c r="BC73" i="76"/>
  <c r="AW73" i="76"/>
  <c r="AS73" i="76"/>
  <c r="AO73" i="76"/>
  <c r="AK73" i="76"/>
  <c r="AG73" i="76"/>
  <c r="Y73" i="76"/>
  <c r="AB73" i="76" s="1"/>
  <c r="AC73" i="76" s="1"/>
  <c r="S73" i="76"/>
  <c r="N73" i="76"/>
  <c r="O73" i="76" s="1"/>
  <c r="H73" i="76"/>
  <c r="BC72" i="76"/>
  <c r="AW72" i="76"/>
  <c r="AS72" i="76"/>
  <c r="AO72" i="76"/>
  <c r="AK72" i="76"/>
  <c r="AG72" i="76"/>
  <c r="Y72" i="76"/>
  <c r="AB72" i="76" s="1"/>
  <c r="AC72" i="76" s="1"/>
  <c r="S72" i="76"/>
  <c r="N72" i="76"/>
  <c r="O72" i="76" s="1"/>
  <c r="H72" i="76"/>
  <c r="BC71" i="76"/>
  <c r="AW71" i="76"/>
  <c r="AS71" i="76"/>
  <c r="AO71" i="76"/>
  <c r="AK71" i="76"/>
  <c r="AG71" i="76"/>
  <c r="Y71" i="76"/>
  <c r="AB71" i="76" s="1"/>
  <c r="S71" i="76"/>
  <c r="N71" i="76"/>
  <c r="O71" i="76" s="1"/>
  <c r="H71" i="76"/>
  <c r="BC70" i="76"/>
  <c r="AW70" i="76"/>
  <c r="AS70" i="76"/>
  <c r="AO70" i="76"/>
  <c r="AK70" i="76"/>
  <c r="AG70" i="76"/>
  <c r="Y70" i="76"/>
  <c r="AB70" i="76" s="1"/>
  <c r="AC70" i="76" s="1"/>
  <c r="S70" i="76"/>
  <c r="N70" i="76"/>
  <c r="O70" i="76" s="1"/>
  <c r="H70" i="76"/>
  <c r="BC69" i="76"/>
  <c r="AW69" i="76"/>
  <c r="AS69" i="76"/>
  <c r="AO69" i="76"/>
  <c r="AK69" i="76"/>
  <c r="AG69" i="76"/>
  <c r="AB69" i="76"/>
  <c r="AC69" i="76" s="1"/>
  <c r="Y69" i="76"/>
  <c r="S69" i="76"/>
  <c r="N69" i="76"/>
  <c r="O69" i="76" s="1"/>
  <c r="H69" i="76"/>
  <c r="BC68" i="76"/>
  <c r="AW68" i="76"/>
  <c r="AS68" i="76"/>
  <c r="AO68" i="76"/>
  <c r="AK68" i="76"/>
  <c r="AG68" i="76"/>
  <c r="Y68" i="76"/>
  <c r="AB68" i="76" s="1"/>
  <c r="AC68" i="76" s="1"/>
  <c r="S68" i="76"/>
  <c r="N68" i="76"/>
  <c r="O68" i="76" s="1"/>
  <c r="H68" i="76"/>
  <c r="BC67" i="76"/>
  <c r="AW67" i="76"/>
  <c r="AS67" i="76"/>
  <c r="AO67" i="76"/>
  <c r="AK67" i="76"/>
  <c r="AG67" i="76"/>
  <c r="Y67" i="76"/>
  <c r="AB67" i="76" s="1"/>
  <c r="AC67" i="76" s="1"/>
  <c r="S67" i="76"/>
  <c r="N67" i="76"/>
  <c r="O67" i="76" s="1"/>
  <c r="H67" i="76"/>
  <c r="BC66" i="76"/>
  <c r="AW66" i="76"/>
  <c r="AS66" i="76"/>
  <c r="AO66" i="76"/>
  <c r="AK66" i="76"/>
  <c r="AG66" i="76"/>
  <c r="AB66" i="76"/>
  <c r="AC66" i="76" s="1"/>
  <c r="Y66" i="76"/>
  <c r="S66" i="76"/>
  <c r="N66" i="76"/>
  <c r="O66" i="76" s="1"/>
  <c r="H66" i="76"/>
  <c r="BC65" i="76"/>
  <c r="AW65" i="76"/>
  <c r="AS65" i="76"/>
  <c r="AO65" i="76"/>
  <c r="AK65" i="76"/>
  <c r="AG65" i="76"/>
  <c r="Y65" i="76"/>
  <c r="AB65" i="76" s="1"/>
  <c r="AC65" i="76" s="1"/>
  <c r="S65" i="76"/>
  <c r="N65" i="76"/>
  <c r="O65" i="76" s="1"/>
  <c r="H65" i="76"/>
  <c r="BC64" i="76"/>
  <c r="AW64" i="76"/>
  <c r="AS64" i="76"/>
  <c r="AO64" i="76"/>
  <c r="AK64" i="76"/>
  <c r="AG64" i="76"/>
  <c r="Y64" i="76"/>
  <c r="AB64" i="76" s="1"/>
  <c r="AC64" i="76" s="1"/>
  <c r="S64" i="76"/>
  <c r="N64" i="76"/>
  <c r="O64" i="76" s="1"/>
  <c r="H64" i="76"/>
  <c r="BC63" i="76"/>
  <c r="AW63" i="76"/>
  <c r="AS63" i="76"/>
  <c r="AO63" i="76"/>
  <c r="AK63" i="76"/>
  <c r="AG63" i="76"/>
  <c r="Y63" i="76"/>
  <c r="AB63" i="76" s="1"/>
  <c r="AC63" i="76" s="1"/>
  <c r="S63" i="76"/>
  <c r="N63" i="76"/>
  <c r="O63" i="76" s="1"/>
  <c r="H63" i="76"/>
  <c r="BC62" i="76"/>
  <c r="AW62" i="76"/>
  <c r="AS62" i="76"/>
  <c r="AO62" i="76"/>
  <c r="AK62" i="76"/>
  <c r="AG62" i="76"/>
  <c r="Y62" i="76"/>
  <c r="AB62" i="76" s="1"/>
  <c r="AC62" i="76" s="1"/>
  <c r="S62" i="76"/>
  <c r="N62" i="76"/>
  <c r="O62" i="76" s="1"/>
  <c r="H62" i="76"/>
  <c r="BC61" i="76"/>
  <c r="AW61" i="76"/>
  <c r="AS61" i="76"/>
  <c r="AO61" i="76"/>
  <c r="AK61" i="76"/>
  <c r="AG61" i="76"/>
  <c r="Y61" i="76"/>
  <c r="AB61" i="76" s="1"/>
  <c r="AC61" i="76" s="1"/>
  <c r="S61" i="76"/>
  <c r="N61" i="76"/>
  <c r="O61" i="76" s="1"/>
  <c r="H61" i="76"/>
  <c r="BC60" i="76"/>
  <c r="AW60" i="76"/>
  <c r="AS60" i="76"/>
  <c r="AO60" i="76"/>
  <c r="AK60" i="76"/>
  <c r="AG60" i="76"/>
  <c r="Y60" i="76"/>
  <c r="AB60" i="76" s="1"/>
  <c r="AC60" i="76" s="1"/>
  <c r="S60" i="76"/>
  <c r="N60" i="76"/>
  <c r="O60" i="76" s="1"/>
  <c r="H60" i="76"/>
  <c r="BC59" i="76"/>
  <c r="AW59" i="76"/>
  <c r="AS59" i="76"/>
  <c r="AO59" i="76"/>
  <c r="AK59" i="76"/>
  <c r="AG59" i="76"/>
  <c r="Y59" i="76"/>
  <c r="AB59" i="76" s="1"/>
  <c r="AC59" i="76" s="1"/>
  <c r="S59" i="76"/>
  <c r="N59" i="76"/>
  <c r="O59" i="76" s="1"/>
  <c r="H59" i="76"/>
  <c r="BC58" i="76"/>
  <c r="AW58" i="76"/>
  <c r="AS58" i="76"/>
  <c r="AO58" i="76"/>
  <c r="AK58" i="76"/>
  <c r="AG58" i="76"/>
  <c r="Y58" i="76"/>
  <c r="AB58" i="76" s="1"/>
  <c r="S58" i="76"/>
  <c r="N58" i="76"/>
  <c r="O58" i="76" s="1"/>
  <c r="H58" i="76"/>
  <c r="BC57" i="76"/>
  <c r="AW57" i="76"/>
  <c r="AS57" i="76"/>
  <c r="AO57" i="76"/>
  <c r="AK57" i="76"/>
  <c r="AG57" i="76"/>
  <c r="Y57" i="76"/>
  <c r="AB57" i="76" s="1"/>
  <c r="AC57" i="76" s="1"/>
  <c r="S57" i="76"/>
  <c r="N57" i="76"/>
  <c r="O57" i="76" s="1"/>
  <c r="H57" i="76"/>
  <c r="BC56" i="76"/>
  <c r="AW56" i="76"/>
  <c r="AS56" i="76"/>
  <c r="AO56" i="76"/>
  <c r="AK56" i="76"/>
  <c r="AG56" i="76"/>
  <c r="Y56" i="76"/>
  <c r="AB56" i="76" s="1"/>
  <c r="AC56" i="76" s="1"/>
  <c r="S56" i="76"/>
  <c r="N56" i="76"/>
  <c r="O56" i="76" s="1"/>
  <c r="H56" i="76"/>
  <c r="BC55" i="76"/>
  <c r="AW55" i="76"/>
  <c r="AS55" i="76"/>
  <c r="AO55" i="76"/>
  <c r="AK55" i="76"/>
  <c r="AG55" i="76"/>
  <c r="Y55" i="76"/>
  <c r="AB55" i="76" s="1"/>
  <c r="AC55" i="76" s="1"/>
  <c r="S55" i="76"/>
  <c r="N55" i="76"/>
  <c r="O55" i="76" s="1"/>
  <c r="H55" i="76"/>
  <c r="BC54" i="76"/>
  <c r="AW54" i="76"/>
  <c r="AS54" i="76"/>
  <c r="AO54" i="76"/>
  <c r="AK54" i="76"/>
  <c r="AG54" i="76"/>
  <c r="Y54" i="76"/>
  <c r="AB54" i="76" s="1"/>
  <c r="AC54" i="76" s="1"/>
  <c r="S54" i="76"/>
  <c r="N54" i="76"/>
  <c r="O54" i="76" s="1"/>
  <c r="H54" i="76"/>
  <c r="BC53" i="76"/>
  <c r="AW53" i="76"/>
  <c r="AS53" i="76"/>
  <c r="AO53" i="76"/>
  <c r="AK53" i="76"/>
  <c r="AG53" i="76"/>
  <c r="Y53" i="76"/>
  <c r="AB53" i="76" s="1"/>
  <c r="AC53" i="76" s="1"/>
  <c r="S53" i="76"/>
  <c r="N53" i="76"/>
  <c r="O53" i="76" s="1"/>
  <c r="H53" i="76"/>
  <c r="BC52" i="76"/>
  <c r="AW52" i="76"/>
  <c r="AS52" i="76"/>
  <c r="AO52" i="76"/>
  <c r="AK52" i="76"/>
  <c r="AG52" i="76"/>
  <c r="Y52" i="76"/>
  <c r="AB52" i="76" s="1"/>
  <c r="AC52" i="76" s="1"/>
  <c r="S52" i="76"/>
  <c r="N52" i="76"/>
  <c r="O52" i="76" s="1"/>
  <c r="H52" i="76"/>
  <c r="BC51" i="76"/>
  <c r="AW51" i="76"/>
  <c r="AS51" i="76"/>
  <c r="AO51" i="76"/>
  <c r="AK51" i="76"/>
  <c r="AG51" i="76"/>
  <c r="AB51" i="76"/>
  <c r="AC51" i="76" s="1"/>
  <c r="Y51" i="76"/>
  <c r="S51" i="76"/>
  <c r="N51" i="76"/>
  <c r="O51" i="76" s="1"/>
  <c r="H51" i="76"/>
  <c r="BC50" i="76"/>
  <c r="AW50" i="76"/>
  <c r="AS50" i="76"/>
  <c r="AO50" i="76"/>
  <c r="AK50" i="76"/>
  <c r="AG50" i="76"/>
  <c r="Y50" i="76"/>
  <c r="AB50" i="76" s="1"/>
  <c r="AC50" i="76" s="1"/>
  <c r="S50" i="76"/>
  <c r="N50" i="76"/>
  <c r="O50" i="76" s="1"/>
  <c r="H50" i="76"/>
  <c r="BC49" i="76"/>
  <c r="AW49" i="76"/>
  <c r="AS49" i="76"/>
  <c r="AO49" i="76"/>
  <c r="AK49" i="76"/>
  <c r="AG49" i="76"/>
  <c r="Y49" i="76"/>
  <c r="AB49" i="76" s="1"/>
  <c r="AC49" i="76" s="1"/>
  <c r="S49" i="76"/>
  <c r="N49" i="76"/>
  <c r="O49" i="76" s="1"/>
  <c r="H49" i="76"/>
  <c r="BC48" i="76"/>
  <c r="AW48" i="76"/>
  <c r="AS48" i="76"/>
  <c r="AO48" i="76"/>
  <c r="AK48" i="76"/>
  <c r="AG48" i="76"/>
  <c r="Y48" i="76"/>
  <c r="AB48" i="76" s="1"/>
  <c r="AC48" i="76" s="1"/>
  <c r="S48" i="76"/>
  <c r="N48" i="76"/>
  <c r="O48" i="76" s="1"/>
  <c r="H48" i="76"/>
  <c r="BC47" i="76"/>
  <c r="AW47" i="76"/>
  <c r="AS47" i="76"/>
  <c r="AO47" i="76"/>
  <c r="AK47" i="76"/>
  <c r="AG47" i="76"/>
  <c r="Y47" i="76"/>
  <c r="AB47" i="76" s="1"/>
  <c r="AC47" i="76" s="1"/>
  <c r="S47" i="76"/>
  <c r="N47" i="76"/>
  <c r="O47" i="76" s="1"/>
  <c r="H47" i="76"/>
  <c r="BC46" i="76"/>
  <c r="AW46" i="76"/>
  <c r="AS46" i="76"/>
  <c r="AO46" i="76"/>
  <c r="AK46" i="76"/>
  <c r="AG46" i="76"/>
  <c r="AB46" i="76"/>
  <c r="AC46" i="76" s="1"/>
  <c r="Y46" i="76"/>
  <c r="S46" i="76"/>
  <c r="N46" i="76"/>
  <c r="O46" i="76" s="1"/>
  <c r="H46" i="76"/>
  <c r="BC45" i="76"/>
  <c r="AW45" i="76"/>
  <c r="AS45" i="76"/>
  <c r="AO45" i="76"/>
  <c r="AK45" i="76"/>
  <c r="AG45" i="76"/>
  <c r="Y45" i="76"/>
  <c r="AB45" i="76" s="1"/>
  <c r="AC45" i="76" s="1"/>
  <c r="S45" i="76"/>
  <c r="N45" i="76"/>
  <c r="O45" i="76" s="1"/>
  <c r="H45" i="76"/>
  <c r="BC44" i="76"/>
  <c r="AW44" i="76"/>
  <c r="AS44" i="76"/>
  <c r="AO44" i="76"/>
  <c r="AK44" i="76"/>
  <c r="AG44" i="76"/>
  <c r="Y44" i="76"/>
  <c r="AB44" i="76" s="1"/>
  <c r="AC44" i="76" s="1"/>
  <c r="S44" i="76"/>
  <c r="N44" i="76"/>
  <c r="O44" i="76" s="1"/>
  <c r="H44" i="76"/>
  <c r="BC43" i="76"/>
  <c r="AW43" i="76"/>
  <c r="AS43" i="76"/>
  <c r="AO43" i="76"/>
  <c r="AK43" i="76"/>
  <c r="AG43" i="76"/>
  <c r="AB43" i="76"/>
  <c r="AC43" i="76" s="1"/>
  <c r="Y43" i="76"/>
  <c r="S43" i="76"/>
  <c r="N43" i="76"/>
  <c r="O43" i="76" s="1"/>
  <c r="H43" i="76"/>
  <c r="BC42" i="76"/>
  <c r="AW42" i="76"/>
  <c r="AS42" i="76"/>
  <c r="AO42" i="76"/>
  <c r="AK42" i="76"/>
  <c r="AG42" i="76"/>
  <c r="Y42" i="76"/>
  <c r="AB42" i="76" s="1"/>
  <c r="AC42" i="76" s="1"/>
  <c r="S42" i="76"/>
  <c r="O42" i="76"/>
  <c r="N42" i="76"/>
  <c r="H42" i="76"/>
  <c r="BC41" i="76"/>
  <c r="AW41" i="76"/>
  <c r="AS41" i="76"/>
  <c r="AO41" i="76"/>
  <c r="AK41" i="76"/>
  <c r="AG41" i="76"/>
  <c r="Y41" i="76"/>
  <c r="AB41" i="76" s="1"/>
  <c r="AC41" i="76" s="1"/>
  <c r="S41" i="76"/>
  <c r="N41" i="76"/>
  <c r="O41" i="76" s="1"/>
  <c r="H41" i="76"/>
  <c r="BC40" i="76"/>
  <c r="AW40" i="76"/>
  <c r="AS40" i="76"/>
  <c r="AO40" i="76"/>
  <c r="AK40" i="76"/>
  <c r="AG40" i="76"/>
  <c r="Y40" i="76"/>
  <c r="AB40" i="76" s="1"/>
  <c r="AC40" i="76" s="1"/>
  <c r="S40" i="76"/>
  <c r="N40" i="76"/>
  <c r="O40" i="76" s="1"/>
  <c r="H40" i="76"/>
  <c r="BC39" i="76"/>
  <c r="AW39" i="76"/>
  <c r="AS39" i="76"/>
  <c r="AO39" i="76"/>
  <c r="AK39" i="76"/>
  <c r="AG39" i="76"/>
  <c r="Y39" i="76"/>
  <c r="AB39" i="76" s="1"/>
  <c r="AC39" i="76" s="1"/>
  <c r="S39" i="76"/>
  <c r="N39" i="76"/>
  <c r="O39" i="76" s="1"/>
  <c r="H39" i="76"/>
  <c r="BC38" i="76"/>
  <c r="AW38" i="76"/>
  <c r="AS38" i="76"/>
  <c r="AO38" i="76"/>
  <c r="AK38" i="76"/>
  <c r="AG38" i="76"/>
  <c r="Y38" i="76"/>
  <c r="AB38" i="76" s="1"/>
  <c r="S38" i="76"/>
  <c r="N38" i="76"/>
  <c r="O38" i="76" s="1"/>
  <c r="H38" i="76"/>
  <c r="BC37" i="76"/>
  <c r="AW37" i="76"/>
  <c r="AS37" i="76"/>
  <c r="AO37" i="76"/>
  <c r="AK37" i="76"/>
  <c r="AG37" i="76"/>
  <c r="Y37" i="76"/>
  <c r="AB37" i="76" s="1"/>
  <c r="AC37" i="76" s="1"/>
  <c r="S37" i="76"/>
  <c r="N37" i="76"/>
  <c r="O37" i="76" s="1"/>
  <c r="H37" i="76"/>
  <c r="BC36" i="76"/>
  <c r="AW36" i="76"/>
  <c r="AS36" i="76"/>
  <c r="AO36" i="76"/>
  <c r="AK36" i="76"/>
  <c r="AG36" i="76"/>
  <c r="Y36" i="76"/>
  <c r="AB36" i="76" s="1"/>
  <c r="AC36" i="76" s="1"/>
  <c r="S36" i="76"/>
  <c r="N36" i="76"/>
  <c r="O36" i="76" s="1"/>
  <c r="H36" i="76"/>
  <c r="BC35" i="76"/>
  <c r="AW35" i="76"/>
  <c r="AS35" i="76"/>
  <c r="AO35" i="76"/>
  <c r="AK35" i="76"/>
  <c r="AG35" i="76"/>
  <c r="Y35" i="76"/>
  <c r="AB35" i="76" s="1"/>
  <c r="S35" i="76"/>
  <c r="N35" i="76"/>
  <c r="O35" i="76" s="1"/>
  <c r="H35" i="76"/>
  <c r="BC34" i="76"/>
  <c r="AW34" i="76"/>
  <c r="AS34" i="76"/>
  <c r="AO34" i="76"/>
  <c r="AK34" i="76"/>
  <c r="AG34" i="76"/>
  <c r="AB34" i="76"/>
  <c r="AC34" i="76" s="1"/>
  <c r="Y34" i="76"/>
  <c r="S34" i="76"/>
  <c r="N34" i="76"/>
  <c r="O34" i="76" s="1"/>
  <c r="H34" i="76"/>
  <c r="BC33" i="76"/>
  <c r="AW33" i="76"/>
  <c r="AS33" i="76"/>
  <c r="AO33" i="76"/>
  <c r="AK33" i="76"/>
  <c r="AG33" i="76"/>
  <c r="Y33" i="76"/>
  <c r="AB33" i="76" s="1"/>
  <c r="AC33" i="76" s="1"/>
  <c r="S33" i="76"/>
  <c r="N33" i="76"/>
  <c r="O33" i="76" s="1"/>
  <c r="H33" i="76"/>
  <c r="BC32" i="76"/>
  <c r="AW32" i="76"/>
  <c r="AS32" i="76"/>
  <c r="AO32" i="76"/>
  <c r="AK32" i="76"/>
  <c r="AG32" i="76"/>
  <c r="Y32" i="76"/>
  <c r="AB32" i="76" s="1"/>
  <c r="AC32" i="76" s="1"/>
  <c r="S32" i="76"/>
  <c r="N32" i="76"/>
  <c r="O32" i="76" s="1"/>
  <c r="H32" i="76"/>
  <c r="BC31" i="76"/>
  <c r="AW31" i="76"/>
  <c r="AS31" i="76"/>
  <c r="AO31" i="76"/>
  <c r="AK31" i="76"/>
  <c r="AG31" i="76"/>
  <c r="Y31" i="76"/>
  <c r="AB31" i="76" s="1"/>
  <c r="AC31" i="76" s="1"/>
  <c r="S31" i="76"/>
  <c r="N31" i="76"/>
  <c r="O31" i="76" s="1"/>
  <c r="H31" i="76"/>
  <c r="BC30" i="76"/>
  <c r="AW30" i="76"/>
  <c r="AS30" i="76"/>
  <c r="AO30" i="76"/>
  <c r="AK30" i="76"/>
  <c r="AG30" i="76"/>
  <c r="Y30" i="76"/>
  <c r="AB30" i="76" s="1"/>
  <c r="AC30" i="76" s="1"/>
  <c r="S30" i="76"/>
  <c r="N30" i="76"/>
  <c r="O30" i="76" s="1"/>
  <c r="H30" i="76"/>
  <c r="BC29" i="76"/>
  <c r="AW29" i="76"/>
  <c r="AS29" i="76"/>
  <c r="AO29" i="76"/>
  <c r="AK29" i="76"/>
  <c r="AG29" i="76"/>
  <c r="Y29" i="76"/>
  <c r="AB29" i="76" s="1"/>
  <c r="AC29" i="76" s="1"/>
  <c r="S29" i="76"/>
  <c r="N29" i="76"/>
  <c r="O29" i="76" s="1"/>
  <c r="H29" i="76"/>
  <c r="BC28" i="76"/>
  <c r="AW28" i="76"/>
  <c r="AS28" i="76"/>
  <c r="AG28" i="76"/>
  <c r="Y28" i="76"/>
  <c r="AB28" i="76" s="1"/>
  <c r="AC28" i="76" s="1"/>
  <c r="H28" i="76"/>
  <c r="BC27" i="76"/>
  <c r="AW27" i="76"/>
  <c r="AS27" i="76"/>
  <c r="AG27" i="76"/>
  <c r="Y27" i="76"/>
  <c r="AB27" i="76" s="1"/>
  <c r="AC27" i="76" s="1"/>
  <c r="H27" i="76"/>
  <c r="BC26" i="76"/>
  <c r="AW26" i="76"/>
  <c r="AS26" i="76"/>
  <c r="AG26" i="76"/>
  <c r="Y26" i="76"/>
  <c r="AB26" i="76" s="1"/>
  <c r="AC26" i="76" s="1"/>
  <c r="H26" i="76"/>
  <c r="BC25" i="76"/>
  <c r="AW25" i="76"/>
  <c r="AS25" i="76"/>
  <c r="AG25" i="76"/>
  <c r="Y25" i="76"/>
  <c r="AB25" i="76" s="1"/>
  <c r="AC25" i="76" s="1"/>
  <c r="H25" i="76"/>
  <c r="BC24" i="76"/>
  <c r="AW24" i="76"/>
  <c r="AS24" i="76"/>
  <c r="AG24" i="76"/>
  <c r="Y24" i="76"/>
  <c r="AB24" i="76" s="1"/>
  <c r="AC24" i="76" s="1"/>
  <c r="H24" i="76"/>
  <c r="BC23" i="76"/>
  <c r="AW23" i="76"/>
  <c r="AS23" i="76"/>
  <c r="AG23" i="76"/>
  <c r="Y23" i="76"/>
  <c r="AB23" i="76" s="1"/>
  <c r="AC23" i="76" s="1"/>
  <c r="H23" i="76"/>
  <c r="BC22" i="76"/>
  <c r="AW22" i="76"/>
  <c r="AS22" i="76"/>
  <c r="AG22" i="76"/>
  <c r="Y22" i="76"/>
  <c r="AB22" i="76" s="1"/>
  <c r="AC22" i="76" s="1"/>
  <c r="H22" i="76"/>
  <c r="BC21" i="76"/>
  <c r="AW21" i="76"/>
  <c r="AS21" i="76"/>
  <c r="AG21" i="76"/>
  <c r="Y21" i="76"/>
  <c r="AB21" i="76" s="1"/>
  <c r="AC21" i="76" s="1"/>
  <c r="H21" i="76"/>
  <c r="BC20" i="76"/>
  <c r="AW20" i="76"/>
  <c r="AS20" i="76"/>
  <c r="AG20" i="76"/>
  <c r="Y20" i="76"/>
  <c r="AB20" i="76" s="1"/>
  <c r="H20" i="76"/>
  <c r="BC19" i="76"/>
  <c r="AW19" i="76"/>
  <c r="AS19" i="76"/>
  <c r="AG19" i="76"/>
  <c r="Y19" i="76"/>
  <c r="AB19" i="76" s="1"/>
  <c r="AC19" i="76" s="1"/>
  <c r="H19" i="76"/>
  <c r="BC18" i="76"/>
  <c r="AW18" i="76"/>
  <c r="AS18" i="76"/>
  <c r="AG18" i="76"/>
  <c r="Y18" i="76"/>
  <c r="AB18" i="76" s="1"/>
  <c r="AC18" i="76" s="1"/>
  <c r="H18" i="76"/>
  <c r="BC17" i="76"/>
  <c r="AW17" i="76"/>
  <c r="AS17" i="76"/>
  <c r="AG17" i="76"/>
  <c r="Y17" i="76"/>
  <c r="AB17" i="76" s="1"/>
  <c r="AC17" i="76" s="1"/>
  <c r="H17" i="76"/>
  <c r="BC16" i="76"/>
  <c r="AW16" i="76"/>
  <c r="AS16" i="76"/>
  <c r="AG16" i="76"/>
  <c r="Y16" i="76"/>
  <c r="AB16" i="76" s="1"/>
  <c r="H16" i="76"/>
  <c r="BC15" i="76"/>
  <c r="AW15" i="76"/>
  <c r="AS15" i="76"/>
  <c r="AG15" i="76"/>
  <c r="Y15" i="76"/>
  <c r="AB15" i="76" s="1"/>
  <c r="AC15" i="76" s="1"/>
  <c r="H15" i="76"/>
  <c r="BC14" i="76"/>
  <c r="AW14" i="76"/>
  <c r="AS14" i="76"/>
  <c r="AG14" i="76"/>
  <c r="Y14" i="76"/>
  <c r="AB14" i="76" s="1"/>
  <c r="AC14" i="76" s="1"/>
  <c r="H14" i="76"/>
  <c r="BC13" i="76"/>
  <c r="AW13" i="76"/>
  <c r="AS13" i="76"/>
  <c r="AG13" i="76"/>
  <c r="Y13" i="76"/>
  <c r="AB13" i="76" s="1"/>
  <c r="AC13" i="76" s="1"/>
  <c r="H13" i="76"/>
  <c r="BC12" i="76"/>
  <c r="AW12" i="76"/>
  <c r="AS12" i="76"/>
  <c r="AG12" i="76"/>
  <c r="AB12" i="76"/>
  <c r="AC12" i="76" s="1"/>
  <c r="Y12" i="76"/>
  <c r="H12" i="76"/>
  <c r="BC11" i="76"/>
  <c r="AW11" i="76"/>
  <c r="AS11" i="76"/>
  <c r="AG11" i="76"/>
  <c r="Y11" i="76"/>
  <c r="AB11" i="76" s="1"/>
  <c r="H11" i="76"/>
  <c r="BC10" i="76"/>
  <c r="AW10" i="76"/>
  <c r="AS10" i="76"/>
  <c r="AG10" i="76"/>
  <c r="Y10" i="76"/>
  <c r="AB10" i="76" s="1"/>
  <c r="AC10" i="76" s="1"/>
  <c r="H10" i="76"/>
  <c r="BC9" i="76"/>
  <c r="AW9" i="76"/>
  <c r="AS9" i="76"/>
  <c r="AG9" i="76"/>
  <c r="Y9" i="76"/>
  <c r="AB9" i="76" s="1"/>
  <c r="AC9" i="76" s="1"/>
  <c r="H9" i="76"/>
  <c r="BC8" i="76"/>
  <c r="AW8" i="76"/>
  <c r="AS8" i="76"/>
  <c r="AG8" i="76"/>
  <c r="Y8" i="76"/>
  <c r="AB8" i="76" s="1"/>
  <c r="H8" i="76"/>
  <c r="BC7" i="76"/>
  <c r="AW7" i="76"/>
  <c r="AS7" i="76"/>
  <c r="AG7" i="76"/>
  <c r="Y7" i="76"/>
  <c r="AB7" i="76" s="1"/>
  <c r="H7" i="76"/>
  <c r="BC6" i="76"/>
  <c r="AW6" i="76"/>
  <c r="AS6" i="76"/>
  <c r="AG6" i="76"/>
  <c r="Y6" i="76"/>
  <c r="AB6" i="76" s="1"/>
  <c r="AC6" i="76" s="1"/>
  <c r="H6" i="76"/>
  <c r="BC5" i="76"/>
  <c r="AW5" i="76"/>
  <c r="AS5" i="76"/>
  <c r="AG5" i="76"/>
  <c r="Y5" i="76"/>
  <c r="AB5" i="76" s="1"/>
  <c r="AC5" i="76" s="1"/>
  <c r="H5" i="76"/>
  <c r="BC4" i="76"/>
  <c r="AW4" i="76"/>
  <c r="AS4" i="76"/>
  <c r="AG4" i="76"/>
  <c r="Y4" i="76"/>
  <c r="AB4" i="76" s="1"/>
  <c r="AC4" i="76" s="1"/>
  <c r="H4" i="76"/>
  <c r="BC3" i="76"/>
  <c r="AW3" i="76"/>
  <c r="AS3" i="76"/>
  <c r="AG3" i="76"/>
  <c r="Y3" i="76"/>
  <c r="AB3" i="76" s="1"/>
  <c r="AC3" i="76" s="1"/>
  <c r="H3" i="76"/>
  <c r="BC2" i="76"/>
  <c r="AW2" i="76"/>
  <c r="AS2" i="76"/>
  <c r="AG2" i="76"/>
  <c r="Y2" i="76"/>
  <c r="AB2" i="76" s="1"/>
  <c r="AC2" i="76" s="1"/>
  <c r="H2" i="76"/>
  <c r="BC337" i="59"/>
  <c r="AW337" i="59"/>
  <c r="AS337" i="59"/>
  <c r="AO337" i="59"/>
  <c r="AK337" i="59"/>
  <c r="AG337" i="59"/>
  <c r="AG337" i="83" s="1"/>
  <c r="AC337" i="59"/>
  <c r="Y337" i="59"/>
  <c r="S337" i="59"/>
  <c r="N337" i="59"/>
  <c r="BC336" i="59"/>
  <c r="AW336" i="59"/>
  <c r="AS336" i="59"/>
  <c r="AO336" i="59"/>
  <c r="AK336" i="59"/>
  <c r="AG336" i="59"/>
  <c r="AC336" i="59"/>
  <c r="Y336" i="59"/>
  <c r="S336" i="59"/>
  <c r="N336" i="59"/>
  <c r="BC335" i="59"/>
  <c r="AW335" i="59"/>
  <c r="AS335" i="59"/>
  <c r="AO335" i="59"/>
  <c r="AK335" i="59"/>
  <c r="AG335" i="59"/>
  <c r="AC335" i="59"/>
  <c r="Y335" i="59"/>
  <c r="S335" i="59"/>
  <c r="N335" i="59"/>
  <c r="BC334" i="59"/>
  <c r="AW334" i="59"/>
  <c r="AS334" i="59"/>
  <c r="AO334" i="59"/>
  <c r="AK334" i="59"/>
  <c r="AG334" i="59"/>
  <c r="AC334" i="59"/>
  <c r="Y334" i="59"/>
  <c r="S334" i="59"/>
  <c r="N334" i="59"/>
  <c r="BC333" i="59"/>
  <c r="AW333" i="59"/>
  <c r="AS333" i="59"/>
  <c r="AO333" i="59"/>
  <c r="AK333" i="59"/>
  <c r="AG333" i="59"/>
  <c r="AC333" i="59"/>
  <c r="Y333" i="59"/>
  <c r="S333" i="59"/>
  <c r="N333" i="59"/>
  <c r="BC332" i="59"/>
  <c r="AW332" i="59"/>
  <c r="AS332" i="59"/>
  <c r="AO332" i="59"/>
  <c r="AK332" i="59"/>
  <c r="AG332" i="59"/>
  <c r="AC332" i="59"/>
  <c r="Y332" i="59"/>
  <c r="S332" i="59"/>
  <c r="N332" i="59"/>
  <c r="BC331" i="59"/>
  <c r="AW331" i="59"/>
  <c r="AS331" i="59"/>
  <c r="AO331" i="59"/>
  <c r="AK331" i="59"/>
  <c r="AG331" i="59"/>
  <c r="AC331" i="59"/>
  <c r="Y331" i="59"/>
  <c r="S331" i="59"/>
  <c r="N331" i="59"/>
  <c r="BC330" i="59"/>
  <c r="AW330" i="59"/>
  <c r="AS330" i="59"/>
  <c r="AO330" i="59"/>
  <c r="AK330" i="59"/>
  <c r="AG330" i="59"/>
  <c r="AC330" i="59"/>
  <c r="Y330" i="59"/>
  <c r="S330" i="59"/>
  <c r="N330" i="59"/>
  <c r="BC329" i="59"/>
  <c r="AW329" i="59"/>
  <c r="AS329" i="59"/>
  <c r="AO329" i="59"/>
  <c r="AK329" i="59"/>
  <c r="AG329" i="59"/>
  <c r="AC329" i="59"/>
  <c r="Y329" i="59"/>
  <c r="S329" i="59"/>
  <c r="N329" i="59"/>
  <c r="BC328" i="59"/>
  <c r="AW328" i="59"/>
  <c r="AS328" i="59"/>
  <c r="AO328" i="59"/>
  <c r="AK328" i="59"/>
  <c r="AG328" i="59"/>
  <c r="AC328" i="59"/>
  <c r="Y328" i="59"/>
  <c r="S328" i="59"/>
  <c r="N328" i="59"/>
  <c r="BC327" i="59"/>
  <c r="AW327" i="59"/>
  <c r="AS327" i="59"/>
  <c r="AO327" i="59"/>
  <c r="AK327" i="59"/>
  <c r="AG327" i="59"/>
  <c r="AC327" i="59"/>
  <c r="Y327" i="59"/>
  <c r="S327" i="59"/>
  <c r="N327" i="59"/>
  <c r="BC326" i="59"/>
  <c r="AW326" i="59"/>
  <c r="AS326" i="59"/>
  <c r="AO326" i="59"/>
  <c r="AK326" i="59"/>
  <c r="AG326" i="59"/>
  <c r="AC326" i="59"/>
  <c r="Y326" i="59"/>
  <c r="S326" i="59"/>
  <c r="N326" i="59"/>
  <c r="BC325" i="59"/>
  <c r="AW325" i="59"/>
  <c r="AS325" i="59"/>
  <c r="AO325" i="59"/>
  <c r="AK325" i="59"/>
  <c r="AG325" i="59"/>
  <c r="Y325" i="59"/>
  <c r="AB325" i="59" s="1"/>
  <c r="AC325" i="59" s="1"/>
  <c r="S325" i="59"/>
  <c r="N325" i="59"/>
  <c r="BC324" i="59"/>
  <c r="AW324" i="59"/>
  <c r="AS324" i="59"/>
  <c r="AO324" i="59"/>
  <c r="AK324" i="59"/>
  <c r="AG324" i="59"/>
  <c r="Y324" i="59"/>
  <c r="AB324" i="59" s="1"/>
  <c r="AC324" i="59" s="1"/>
  <c r="S324" i="59"/>
  <c r="S324" i="83" s="1"/>
  <c r="N324" i="59"/>
  <c r="BC323" i="59"/>
  <c r="AW323" i="59"/>
  <c r="AS323" i="59"/>
  <c r="AO323" i="59"/>
  <c r="AK323" i="59"/>
  <c r="AG323" i="59"/>
  <c r="Y323" i="59"/>
  <c r="AB323" i="59" s="1"/>
  <c r="AC323" i="59" s="1"/>
  <c r="S323" i="59"/>
  <c r="N323" i="59"/>
  <c r="G323" i="83"/>
  <c r="BC322" i="59"/>
  <c r="AW322" i="59"/>
  <c r="AS322" i="59"/>
  <c r="AO322" i="59"/>
  <c r="AK322" i="59"/>
  <c r="AG322" i="59"/>
  <c r="Y322" i="59"/>
  <c r="AB322" i="59" s="1"/>
  <c r="AC322" i="59" s="1"/>
  <c r="S322" i="59"/>
  <c r="N322" i="59"/>
  <c r="BC321" i="59"/>
  <c r="AW321" i="59"/>
  <c r="AS321" i="59"/>
  <c r="AO321" i="59"/>
  <c r="AK321" i="59"/>
  <c r="AG321" i="59"/>
  <c r="Y321" i="59"/>
  <c r="AB321" i="59" s="1"/>
  <c r="AC321" i="59" s="1"/>
  <c r="S321" i="59"/>
  <c r="N321" i="59"/>
  <c r="BC320" i="59"/>
  <c r="AW320" i="59"/>
  <c r="AS320" i="59"/>
  <c r="AO320" i="59"/>
  <c r="AO320" i="83" s="1"/>
  <c r="AK320" i="59"/>
  <c r="AG320" i="59"/>
  <c r="Y320" i="59"/>
  <c r="AB320" i="59" s="1"/>
  <c r="AC320" i="59" s="1"/>
  <c r="S320" i="59"/>
  <c r="N320" i="59"/>
  <c r="BC319" i="59"/>
  <c r="AW319" i="59"/>
  <c r="AS319" i="59"/>
  <c r="AO319" i="59"/>
  <c r="AK319" i="59"/>
  <c r="AG319" i="59"/>
  <c r="AG319" i="83" s="1"/>
  <c r="Y319" i="59"/>
  <c r="AB319" i="59" s="1"/>
  <c r="AC319" i="59" s="1"/>
  <c r="S319" i="59"/>
  <c r="N319" i="59"/>
  <c r="BC318" i="59"/>
  <c r="AW318" i="59"/>
  <c r="AS318" i="59"/>
  <c r="AO318" i="59"/>
  <c r="AK318" i="59"/>
  <c r="AG318" i="59"/>
  <c r="Y318" i="59"/>
  <c r="AB318" i="59" s="1"/>
  <c r="AC318" i="59" s="1"/>
  <c r="S318" i="59"/>
  <c r="N318" i="59"/>
  <c r="BC317" i="59"/>
  <c r="AW317" i="59"/>
  <c r="AS317" i="59"/>
  <c r="AO317" i="59"/>
  <c r="AK317" i="59"/>
  <c r="AG317" i="59"/>
  <c r="Y317" i="59"/>
  <c r="AB317" i="59" s="1"/>
  <c r="AC317" i="59" s="1"/>
  <c r="S317" i="59"/>
  <c r="N317" i="59"/>
  <c r="G317" i="83"/>
  <c r="BC316" i="59"/>
  <c r="AW316" i="59"/>
  <c r="AS316" i="59"/>
  <c r="AO316" i="59"/>
  <c r="AK316" i="59"/>
  <c r="AG316" i="59"/>
  <c r="Y316" i="59"/>
  <c r="AB316" i="59" s="1"/>
  <c r="AC316" i="59" s="1"/>
  <c r="S316" i="59"/>
  <c r="N316" i="59"/>
  <c r="BC315" i="59"/>
  <c r="AW315" i="59"/>
  <c r="AS315" i="59"/>
  <c r="AO315" i="59"/>
  <c r="AK315" i="59"/>
  <c r="AG315" i="59"/>
  <c r="Y315" i="59"/>
  <c r="AB315" i="59" s="1"/>
  <c r="AC315" i="59" s="1"/>
  <c r="S315" i="59"/>
  <c r="N315" i="59"/>
  <c r="BC314" i="59"/>
  <c r="AW314" i="59"/>
  <c r="AS314" i="59"/>
  <c r="AO314" i="59"/>
  <c r="AK314" i="59"/>
  <c r="AG314" i="59"/>
  <c r="Y314" i="59"/>
  <c r="AB314" i="59" s="1"/>
  <c r="AC314" i="59" s="1"/>
  <c r="S314" i="59"/>
  <c r="N314" i="59"/>
  <c r="BC313" i="59"/>
  <c r="AW313" i="59"/>
  <c r="AS313" i="59"/>
  <c r="AO313" i="59"/>
  <c r="AK313" i="59"/>
  <c r="AG313" i="59"/>
  <c r="AG313" i="83" s="1"/>
  <c r="Y313" i="59"/>
  <c r="AB313" i="59" s="1"/>
  <c r="AC313" i="59" s="1"/>
  <c r="S313" i="59"/>
  <c r="N313" i="59"/>
  <c r="BC312" i="59"/>
  <c r="AW312" i="59"/>
  <c r="AS312" i="59"/>
  <c r="AO312" i="59"/>
  <c r="AK312" i="59"/>
  <c r="AG312" i="59"/>
  <c r="Y312" i="59"/>
  <c r="AB312" i="59" s="1"/>
  <c r="AC312" i="59" s="1"/>
  <c r="S312" i="59"/>
  <c r="S312" i="83" s="1"/>
  <c r="N312" i="59"/>
  <c r="BC311" i="59"/>
  <c r="AW311" i="59"/>
  <c r="AS311" i="59"/>
  <c r="AO311" i="59"/>
  <c r="AK311" i="59"/>
  <c r="AG311" i="59"/>
  <c r="Y311" i="59"/>
  <c r="AB311" i="59" s="1"/>
  <c r="AC311" i="59" s="1"/>
  <c r="S311" i="59"/>
  <c r="N311" i="59"/>
  <c r="BC310" i="59"/>
  <c r="AW310" i="59"/>
  <c r="AS310" i="59"/>
  <c r="AO310" i="59"/>
  <c r="AK310" i="59"/>
  <c r="AG310" i="59"/>
  <c r="Y310" i="59"/>
  <c r="AB310" i="59" s="1"/>
  <c r="AC310" i="59" s="1"/>
  <c r="S310" i="59"/>
  <c r="N310" i="59"/>
  <c r="BC309" i="59"/>
  <c r="AW309" i="59"/>
  <c r="AS309" i="59"/>
  <c r="AO309" i="59"/>
  <c r="AK309" i="59"/>
  <c r="AG309" i="59"/>
  <c r="Y309" i="59"/>
  <c r="AB309" i="59" s="1"/>
  <c r="AC309" i="59" s="1"/>
  <c r="S309" i="59"/>
  <c r="N309" i="59"/>
  <c r="BC308" i="59"/>
  <c r="AW308" i="59"/>
  <c r="AS308" i="59"/>
  <c r="AO308" i="59"/>
  <c r="AK308" i="59"/>
  <c r="AG308" i="59"/>
  <c r="Y308" i="59"/>
  <c r="AB308" i="59" s="1"/>
  <c r="AC308" i="59" s="1"/>
  <c r="S308" i="59"/>
  <c r="N308" i="59"/>
  <c r="BC307" i="59"/>
  <c r="AW307" i="59"/>
  <c r="AS307" i="59"/>
  <c r="AO307" i="59"/>
  <c r="AK307" i="59"/>
  <c r="AG307" i="59"/>
  <c r="Y307" i="59"/>
  <c r="AB307" i="59" s="1"/>
  <c r="AC307" i="59" s="1"/>
  <c r="S307" i="59"/>
  <c r="N307" i="59"/>
  <c r="BC306" i="59"/>
  <c r="AW306" i="59"/>
  <c r="AS306" i="59"/>
  <c r="AO306" i="59"/>
  <c r="AK306" i="59"/>
  <c r="AG306" i="59"/>
  <c r="Y306" i="59"/>
  <c r="AB306" i="59" s="1"/>
  <c r="AC306" i="59" s="1"/>
  <c r="S306" i="59"/>
  <c r="N306" i="59"/>
  <c r="BC305" i="59"/>
  <c r="AW305" i="59"/>
  <c r="AS305" i="59"/>
  <c r="AO305" i="59"/>
  <c r="AK305" i="59"/>
  <c r="AG305" i="59"/>
  <c r="Y305" i="59"/>
  <c r="AB305" i="59" s="1"/>
  <c r="AC305" i="59" s="1"/>
  <c r="S305" i="59"/>
  <c r="N305" i="59"/>
  <c r="BC304" i="59"/>
  <c r="AW304" i="59"/>
  <c r="AS304" i="59"/>
  <c r="AO304" i="59"/>
  <c r="AK304" i="59"/>
  <c r="AG304" i="59"/>
  <c r="Y304" i="59"/>
  <c r="AB304" i="59" s="1"/>
  <c r="AC304" i="59" s="1"/>
  <c r="S304" i="59"/>
  <c r="N304" i="59"/>
  <c r="BC303" i="59"/>
  <c r="AW303" i="59"/>
  <c r="AS303" i="59"/>
  <c r="AO303" i="59"/>
  <c r="AK303" i="59"/>
  <c r="AG303" i="59"/>
  <c r="Y303" i="59"/>
  <c r="AB303" i="59" s="1"/>
  <c r="AC303" i="59" s="1"/>
  <c r="S303" i="59"/>
  <c r="N303" i="59"/>
  <c r="BC302" i="59"/>
  <c r="AW302" i="59"/>
  <c r="AS302" i="59"/>
  <c r="AO302" i="59"/>
  <c r="AK302" i="59"/>
  <c r="AG302" i="59"/>
  <c r="Y302" i="59"/>
  <c r="AB302" i="59" s="1"/>
  <c r="S302" i="59"/>
  <c r="N302" i="59"/>
  <c r="BC301" i="59"/>
  <c r="AW301" i="59"/>
  <c r="AS301" i="59"/>
  <c r="AO301" i="59"/>
  <c r="AK301" i="59"/>
  <c r="AG301" i="59"/>
  <c r="Y301" i="59"/>
  <c r="AB301" i="59" s="1"/>
  <c r="AC301" i="59" s="1"/>
  <c r="S301" i="59"/>
  <c r="S301" i="83" s="1"/>
  <c r="N301" i="59"/>
  <c r="BC300" i="59"/>
  <c r="AW300" i="59"/>
  <c r="AS300" i="59"/>
  <c r="AO300" i="59"/>
  <c r="AK300" i="59"/>
  <c r="AG300" i="59"/>
  <c r="Y300" i="59"/>
  <c r="AB300" i="59" s="1"/>
  <c r="AC300" i="59" s="1"/>
  <c r="S300" i="59"/>
  <c r="N300" i="59"/>
  <c r="BC299" i="59"/>
  <c r="AW299" i="59"/>
  <c r="AS299" i="59"/>
  <c r="AO299" i="59"/>
  <c r="AK299" i="59"/>
  <c r="AG299" i="59"/>
  <c r="Y299" i="59"/>
  <c r="AB299" i="59" s="1"/>
  <c r="AC299" i="59" s="1"/>
  <c r="S299" i="59"/>
  <c r="N299" i="59"/>
  <c r="G299" i="83"/>
  <c r="BC298" i="59"/>
  <c r="AW298" i="59"/>
  <c r="AS298" i="59"/>
  <c r="AO298" i="59"/>
  <c r="AK298" i="59"/>
  <c r="AG298" i="59"/>
  <c r="Y298" i="59"/>
  <c r="AB298" i="59" s="1"/>
  <c r="AC298" i="59" s="1"/>
  <c r="S298" i="59"/>
  <c r="N298" i="59"/>
  <c r="BC297" i="59"/>
  <c r="AW297" i="59"/>
  <c r="AS297" i="59"/>
  <c r="AO297" i="59"/>
  <c r="AK297" i="59"/>
  <c r="AG297" i="59"/>
  <c r="Y297" i="59"/>
  <c r="AB297" i="59" s="1"/>
  <c r="AC297" i="59" s="1"/>
  <c r="S297" i="59"/>
  <c r="N297" i="59"/>
  <c r="BC296" i="59"/>
  <c r="AW296" i="59"/>
  <c r="AS296" i="59"/>
  <c r="AO296" i="59"/>
  <c r="AO296" i="83" s="1"/>
  <c r="AK296" i="59"/>
  <c r="AG296" i="59"/>
  <c r="Y296" i="59"/>
  <c r="AB296" i="59" s="1"/>
  <c r="AC296" i="59" s="1"/>
  <c r="S296" i="59"/>
  <c r="N296" i="59"/>
  <c r="BC295" i="59"/>
  <c r="AW295" i="59"/>
  <c r="AS295" i="59"/>
  <c r="AO295" i="59"/>
  <c r="AK295" i="59"/>
  <c r="AG295" i="59"/>
  <c r="AG295" i="83" s="1"/>
  <c r="Y295" i="59"/>
  <c r="AB295" i="59" s="1"/>
  <c r="AC295" i="59" s="1"/>
  <c r="S295" i="59"/>
  <c r="S295" i="83" s="1"/>
  <c r="N295" i="59"/>
  <c r="BC294" i="59"/>
  <c r="AW294" i="59"/>
  <c r="AS294" i="59"/>
  <c r="AO294" i="59"/>
  <c r="AK294" i="59"/>
  <c r="AG294" i="59"/>
  <c r="Y294" i="59"/>
  <c r="AB294" i="59" s="1"/>
  <c r="S294" i="59"/>
  <c r="S294" i="83" s="1"/>
  <c r="N294" i="59"/>
  <c r="BC293" i="59"/>
  <c r="AW293" i="59"/>
  <c r="AS293" i="59"/>
  <c r="AO293" i="59"/>
  <c r="AK293" i="59"/>
  <c r="AG293" i="59"/>
  <c r="Y293" i="59"/>
  <c r="AB293" i="59" s="1"/>
  <c r="AC293" i="59" s="1"/>
  <c r="S293" i="59"/>
  <c r="N293" i="59"/>
  <c r="BC292" i="59"/>
  <c r="AW292" i="59"/>
  <c r="AS292" i="59"/>
  <c r="AO292" i="59"/>
  <c r="AK292" i="59"/>
  <c r="AG292" i="59"/>
  <c r="Y292" i="59"/>
  <c r="AB292" i="59" s="1"/>
  <c r="AC292" i="59" s="1"/>
  <c r="S292" i="59"/>
  <c r="N292" i="59"/>
  <c r="BC291" i="59"/>
  <c r="AW291" i="59"/>
  <c r="AS291" i="59"/>
  <c r="AO291" i="59"/>
  <c r="AK291" i="59"/>
  <c r="AG291" i="59"/>
  <c r="Y291" i="59"/>
  <c r="AB291" i="59" s="1"/>
  <c r="S291" i="59"/>
  <c r="N291" i="59"/>
  <c r="BC290" i="59"/>
  <c r="AW290" i="59"/>
  <c r="AS290" i="59"/>
  <c r="AO290" i="59"/>
  <c r="AO290" i="83" s="1"/>
  <c r="AK290" i="59"/>
  <c r="AG290" i="59"/>
  <c r="Y290" i="59"/>
  <c r="AB290" i="59" s="1"/>
  <c r="AC290" i="59" s="1"/>
  <c r="S290" i="59"/>
  <c r="N290" i="59"/>
  <c r="BC289" i="59"/>
  <c r="AW289" i="59"/>
  <c r="AS289" i="59"/>
  <c r="AO289" i="59"/>
  <c r="AK289" i="59"/>
  <c r="AG289" i="59"/>
  <c r="AG289" i="83" s="1"/>
  <c r="Y289" i="59"/>
  <c r="AB289" i="59" s="1"/>
  <c r="AC289" i="59" s="1"/>
  <c r="S289" i="59"/>
  <c r="N289" i="59"/>
  <c r="BC288" i="59"/>
  <c r="AW288" i="59"/>
  <c r="AS288" i="59"/>
  <c r="AO288" i="59"/>
  <c r="AK288" i="59"/>
  <c r="AG288" i="59"/>
  <c r="Y288" i="59"/>
  <c r="AB288" i="59" s="1"/>
  <c r="AC288" i="59" s="1"/>
  <c r="S288" i="59"/>
  <c r="S288" i="83" s="1"/>
  <c r="N288" i="59"/>
  <c r="BC287" i="59"/>
  <c r="AW287" i="59"/>
  <c r="AS287" i="59"/>
  <c r="AO287" i="59"/>
  <c r="AK287" i="59"/>
  <c r="AG287" i="59"/>
  <c r="Y287" i="59"/>
  <c r="AB287" i="59" s="1"/>
  <c r="S287" i="59"/>
  <c r="S287" i="83" s="1"/>
  <c r="N287" i="59"/>
  <c r="BC286" i="59"/>
  <c r="AW286" i="59"/>
  <c r="AS286" i="59"/>
  <c r="AO286" i="59"/>
  <c r="AK286" i="59"/>
  <c r="AG286" i="59"/>
  <c r="Y286" i="59"/>
  <c r="AB286" i="59" s="1"/>
  <c r="S286" i="59"/>
  <c r="N286" i="59"/>
  <c r="BC285" i="59"/>
  <c r="AW285" i="59"/>
  <c r="AS285" i="59"/>
  <c r="AO285" i="59"/>
  <c r="AK285" i="59"/>
  <c r="AG285" i="59"/>
  <c r="Y285" i="59"/>
  <c r="AB285" i="59" s="1"/>
  <c r="AC285" i="59" s="1"/>
  <c r="S285" i="59"/>
  <c r="N285" i="59"/>
  <c r="BC284" i="59"/>
  <c r="AW284" i="59"/>
  <c r="AS284" i="59"/>
  <c r="AO284" i="59"/>
  <c r="AO284" i="83" s="1"/>
  <c r="AK284" i="59"/>
  <c r="AG284" i="59"/>
  <c r="Y284" i="59"/>
  <c r="AB284" i="59" s="1"/>
  <c r="AC284" i="59" s="1"/>
  <c r="S284" i="59"/>
  <c r="N284" i="59"/>
  <c r="BC283" i="59"/>
  <c r="AW283" i="59"/>
  <c r="AS283" i="59"/>
  <c r="AO283" i="59"/>
  <c r="AK283" i="59"/>
  <c r="AG283" i="59"/>
  <c r="Y283" i="59"/>
  <c r="AB283" i="59" s="1"/>
  <c r="AC283" i="59" s="1"/>
  <c r="S283" i="59"/>
  <c r="S283" i="83" s="1"/>
  <c r="N283" i="59"/>
  <c r="BC282" i="59"/>
  <c r="AW282" i="59"/>
  <c r="AS282" i="59"/>
  <c r="AO282" i="59"/>
  <c r="AK282" i="59"/>
  <c r="AG282" i="59"/>
  <c r="Y282" i="59"/>
  <c r="AB282" i="59" s="1"/>
  <c r="AC282" i="59" s="1"/>
  <c r="S282" i="59"/>
  <c r="S282" i="83" s="1"/>
  <c r="N282" i="59"/>
  <c r="BC281" i="59"/>
  <c r="AW281" i="59"/>
  <c r="AS281" i="59"/>
  <c r="AO281" i="59"/>
  <c r="AK281" i="59"/>
  <c r="AG281" i="59"/>
  <c r="Y281" i="59"/>
  <c r="AB281" i="59" s="1"/>
  <c r="AC281" i="59" s="1"/>
  <c r="S281" i="59"/>
  <c r="N281" i="59"/>
  <c r="BC280" i="59"/>
  <c r="AW280" i="59"/>
  <c r="AS280" i="59"/>
  <c r="AO280" i="59"/>
  <c r="AK280" i="59"/>
  <c r="AG280" i="59"/>
  <c r="Y280" i="59"/>
  <c r="AB280" i="59" s="1"/>
  <c r="AC280" i="59" s="1"/>
  <c r="S280" i="59"/>
  <c r="N280" i="59"/>
  <c r="BC279" i="59"/>
  <c r="AW279" i="59"/>
  <c r="AS279" i="59"/>
  <c r="AO279" i="59"/>
  <c r="AK279" i="59"/>
  <c r="AG279" i="59"/>
  <c r="Y279" i="59"/>
  <c r="AB279" i="59" s="1"/>
  <c r="AC279" i="59" s="1"/>
  <c r="S279" i="59"/>
  <c r="N279" i="59"/>
  <c r="BC278" i="59"/>
  <c r="AW278" i="59"/>
  <c r="AS278" i="59"/>
  <c r="AO278" i="59"/>
  <c r="AK278" i="59"/>
  <c r="AG278" i="59"/>
  <c r="Y278" i="59"/>
  <c r="AB278" i="59" s="1"/>
  <c r="AC278" i="59" s="1"/>
  <c r="S278" i="59"/>
  <c r="N278" i="59"/>
  <c r="BC277" i="59"/>
  <c r="AW277" i="59"/>
  <c r="AS277" i="59"/>
  <c r="AO277" i="59"/>
  <c r="AK277" i="59"/>
  <c r="AG277" i="59"/>
  <c r="AG277" i="83" s="1"/>
  <c r="Y277" i="59"/>
  <c r="AB277" i="59" s="1"/>
  <c r="AC277" i="59" s="1"/>
  <c r="S277" i="59"/>
  <c r="N277" i="59"/>
  <c r="BC276" i="59"/>
  <c r="AW276" i="59"/>
  <c r="AS276" i="59"/>
  <c r="AO276" i="59"/>
  <c r="AK276" i="59"/>
  <c r="AG276" i="59"/>
  <c r="Y276" i="59"/>
  <c r="AB276" i="59" s="1"/>
  <c r="AC276" i="59" s="1"/>
  <c r="S276" i="59"/>
  <c r="S276" i="83" s="1"/>
  <c r="N276" i="59"/>
  <c r="BC275" i="59"/>
  <c r="AW275" i="59"/>
  <c r="AS275" i="59"/>
  <c r="AO275" i="59"/>
  <c r="AK275" i="59"/>
  <c r="AG275" i="59"/>
  <c r="Y275" i="59"/>
  <c r="AB275" i="59" s="1"/>
  <c r="S275" i="59"/>
  <c r="N275" i="59"/>
  <c r="G275" i="83"/>
  <c r="BC274" i="59"/>
  <c r="AW274" i="59"/>
  <c r="AS274" i="59"/>
  <c r="AO274" i="59"/>
  <c r="AK274" i="59"/>
  <c r="AG274" i="59"/>
  <c r="Y274" i="59"/>
  <c r="AB274" i="59" s="1"/>
  <c r="AC274" i="59" s="1"/>
  <c r="S274" i="59"/>
  <c r="N274" i="59"/>
  <c r="BC273" i="59"/>
  <c r="AW273" i="59"/>
  <c r="AS273" i="59"/>
  <c r="AO273" i="59"/>
  <c r="AK273" i="59"/>
  <c r="AG273" i="59"/>
  <c r="Y273" i="59"/>
  <c r="AB273" i="59" s="1"/>
  <c r="AC273" i="59" s="1"/>
  <c r="S273" i="59"/>
  <c r="N273" i="59"/>
  <c r="BC272" i="59"/>
  <c r="AW272" i="59"/>
  <c r="AS272" i="59"/>
  <c r="AO272" i="59"/>
  <c r="AO272" i="83" s="1"/>
  <c r="AK272" i="59"/>
  <c r="AG272" i="59"/>
  <c r="Y272" i="59"/>
  <c r="AB272" i="59" s="1"/>
  <c r="AC272" i="59" s="1"/>
  <c r="S272" i="59"/>
  <c r="N272" i="59"/>
  <c r="BC271" i="59"/>
  <c r="AW271" i="59"/>
  <c r="AS271" i="59"/>
  <c r="AO271" i="59"/>
  <c r="AK271" i="59"/>
  <c r="AG271" i="59"/>
  <c r="AG271" i="83" s="1"/>
  <c r="Y271" i="59"/>
  <c r="AB271" i="59" s="1"/>
  <c r="AC271" i="59" s="1"/>
  <c r="S271" i="59"/>
  <c r="N271" i="59"/>
  <c r="BC270" i="59"/>
  <c r="AW270" i="59"/>
  <c r="AS270" i="59"/>
  <c r="AO270" i="59"/>
  <c r="AK270" i="59"/>
  <c r="AG270" i="59"/>
  <c r="Y270" i="59"/>
  <c r="AB270" i="59" s="1"/>
  <c r="S270" i="59"/>
  <c r="N270" i="59"/>
  <c r="BC269" i="59"/>
  <c r="AW269" i="59"/>
  <c r="AS269" i="59"/>
  <c r="AO269" i="59"/>
  <c r="AK269" i="59"/>
  <c r="AG269" i="59"/>
  <c r="Y269" i="59"/>
  <c r="AB269" i="59" s="1"/>
  <c r="AC269" i="59" s="1"/>
  <c r="S269" i="59"/>
  <c r="N269" i="59"/>
  <c r="G269" i="83"/>
  <c r="BC268" i="59"/>
  <c r="AW268" i="59"/>
  <c r="AS268" i="59"/>
  <c r="AO268" i="59"/>
  <c r="AK268" i="59"/>
  <c r="AG268" i="59"/>
  <c r="Y268" i="59"/>
  <c r="AB268" i="59" s="1"/>
  <c r="AC268" i="59" s="1"/>
  <c r="S268" i="59"/>
  <c r="N268" i="59"/>
  <c r="BC267" i="59"/>
  <c r="AW267" i="59"/>
  <c r="AS267" i="59"/>
  <c r="AO267" i="59"/>
  <c r="AK267" i="59"/>
  <c r="AG267" i="59"/>
  <c r="Y267" i="59"/>
  <c r="AB267" i="59" s="1"/>
  <c r="S267" i="59"/>
  <c r="N267" i="59"/>
  <c r="BC266" i="59"/>
  <c r="AW266" i="59"/>
  <c r="AS266" i="59"/>
  <c r="AO266" i="59"/>
  <c r="AK266" i="59"/>
  <c r="AG266" i="59"/>
  <c r="Y266" i="59"/>
  <c r="AB266" i="59" s="1"/>
  <c r="AC266" i="59" s="1"/>
  <c r="S266" i="59"/>
  <c r="N266" i="59"/>
  <c r="BC265" i="59"/>
  <c r="AW265" i="59"/>
  <c r="AS265" i="59"/>
  <c r="AO265" i="59"/>
  <c r="AK265" i="59"/>
  <c r="AG265" i="59"/>
  <c r="Y265" i="59"/>
  <c r="AB265" i="59" s="1"/>
  <c r="AC265" i="59" s="1"/>
  <c r="S265" i="59"/>
  <c r="N265" i="59"/>
  <c r="BC264" i="59"/>
  <c r="AW264" i="59"/>
  <c r="AS264" i="59"/>
  <c r="AO264" i="59"/>
  <c r="AK264" i="59"/>
  <c r="AG264" i="59"/>
  <c r="Y264" i="59"/>
  <c r="AB264" i="59" s="1"/>
  <c r="AC264" i="59" s="1"/>
  <c r="S264" i="59"/>
  <c r="N264" i="59"/>
  <c r="BC263" i="59"/>
  <c r="AW263" i="59"/>
  <c r="AS263" i="59"/>
  <c r="AO263" i="59"/>
  <c r="AK263" i="59"/>
  <c r="AG263" i="59"/>
  <c r="Y263" i="59"/>
  <c r="AB263" i="59" s="1"/>
  <c r="AC263" i="59" s="1"/>
  <c r="S263" i="59"/>
  <c r="N263" i="59"/>
  <c r="G263" i="83"/>
  <c r="BC262" i="59"/>
  <c r="AW262" i="59"/>
  <c r="AS262" i="59"/>
  <c r="AO262" i="59"/>
  <c r="AK262" i="59"/>
  <c r="AG262" i="59"/>
  <c r="Y262" i="59"/>
  <c r="AB262" i="59" s="1"/>
  <c r="S262" i="59"/>
  <c r="S262" i="83" s="1"/>
  <c r="N262" i="59"/>
  <c r="BC261" i="59"/>
  <c r="AW261" i="59"/>
  <c r="AS261" i="59"/>
  <c r="AO261" i="59"/>
  <c r="AK261" i="59"/>
  <c r="AG261" i="59"/>
  <c r="Y261" i="59"/>
  <c r="AB261" i="59" s="1"/>
  <c r="AC261" i="59" s="1"/>
  <c r="S261" i="59"/>
  <c r="N261" i="59"/>
  <c r="BC260" i="59"/>
  <c r="AW260" i="59"/>
  <c r="AS260" i="59"/>
  <c r="AO260" i="59"/>
  <c r="AO260" i="83" s="1"/>
  <c r="AK260" i="59"/>
  <c r="AG260" i="59"/>
  <c r="Y260" i="59"/>
  <c r="AB260" i="59" s="1"/>
  <c r="AC260" i="59" s="1"/>
  <c r="S260" i="59"/>
  <c r="N260" i="59"/>
  <c r="BC259" i="59"/>
  <c r="AW259" i="59"/>
  <c r="AS259" i="59"/>
  <c r="AO259" i="59"/>
  <c r="AK259" i="59"/>
  <c r="AG259" i="59"/>
  <c r="AG259" i="83" s="1"/>
  <c r="Y259" i="59"/>
  <c r="AB259" i="59" s="1"/>
  <c r="AC259" i="59" s="1"/>
  <c r="S259" i="59"/>
  <c r="N259" i="59"/>
  <c r="BC258" i="59"/>
  <c r="AW258" i="59"/>
  <c r="AS258" i="59"/>
  <c r="AO258" i="59"/>
  <c r="AK258" i="59"/>
  <c r="AG258" i="59"/>
  <c r="Y258" i="59"/>
  <c r="AB258" i="59" s="1"/>
  <c r="AC258" i="59" s="1"/>
  <c r="S258" i="59"/>
  <c r="S258" i="83" s="1"/>
  <c r="N258" i="59"/>
  <c r="BC257" i="59"/>
  <c r="AW257" i="59"/>
  <c r="AS257" i="59"/>
  <c r="AO257" i="59"/>
  <c r="AK257" i="59"/>
  <c r="AG257" i="59"/>
  <c r="Y257" i="59"/>
  <c r="AB257" i="59" s="1"/>
  <c r="AC257" i="59" s="1"/>
  <c r="S257" i="59"/>
  <c r="N257" i="59"/>
  <c r="G257" i="83"/>
  <c r="BC256" i="59"/>
  <c r="AW256" i="59"/>
  <c r="AS256" i="59"/>
  <c r="AO256" i="59"/>
  <c r="AK256" i="59"/>
  <c r="AG256" i="59"/>
  <c r="Y256" i="59"/>
  <c r="AB256" i="59" s="1"/>
  <c r="AC256" i="59" s="1"/>
  <c r="S256" i="59"/>
  <c r="N256" i="59"/>
  <c r="BC255" i="59"/>
  <c r="AW255" i="59"/>
  <c r="AS255" i="59"/>
  <c r="AO255" i="59"/>
  <c r="AK255" i="59"/>
  <c r="AK255" i="83" s="1"/>
  <c r="AG255" i="59"/>
  <c r="Y255" i="59"/>
  <c r="AB255" i="59" s="1"/>
  <c r="S255" i="59"/>
  <c r="N255" i="59"/>
  <c r="G255" i="83"/>
  <c r="BC254" i="59"/>
  <c r="AW254" i="59"/>
  <c r="AS254" i="59"/>
  <c r="AO254" i="59"/>
  <c r="AK254" i="59"/>
  <c r="AG254" i="59"/>
  <c r="AG254" i="83" s="1"/>
  <c r="Y254" i="59"/>
  <c r="AB254" i="59" s="1"/>
  <c r="AC254" i="59" s="1"/>
  <c r="S254" i="59"/>
  <c r="N254" i="59"/>
  <c r="G254" i="83"/>
  <c r="BC253" i="59"/>
  <c r="AW253" i="59"/>
  <c r="AS253" i="59"/>
  <c r="AO253" i="59"/>
  <c r="AK253" i="59"/>
  <c r="AG253" i="59"/>
  <c r="Y253" i="59"/>
  <c r="AB253" i="59" s="1"/>
  <c r="S253" i="59"/>
  <c r="N253" i="59"/>
  <c r="G253" i="83"/>
  <c r="BC252" i="59"/>
  <c r="AW252" i="59"/>
  <c r="AS252" i="59"/>
  <c r="AO252" i="59"/>
  <c r="AK252" i="59"/>
  <c r="AG252" i="59"/>
  <c r="Y252" i="59"/>
  <c r="S252" i="59"/>
  <c r="N252" i="59"/>
  <c r="BC251" i="59"/>
  <c r="AW251" i="59"/>
  <c r="AS251" i="59"/>
  <c r="AO251" i="59"/>
  <c r="AK251" i="59"/>
  <c r="AG251" i="59"/>
  <c r="AG251" i="83" s="1"/>
  <c r="Y251" i="59"/>
  <c r="AB251" i="59" s="1"/>
  <c r="AC251" i="59" s="1"/>
  <c r="S251" i="59"/>
  <c r="N251" i="59"/>
  <c r="BC250" i="59"/>
  <c r="AW250" i="59"/>
  <c r="AS250" i="59"/>
  <c r="AO250" i="59"/>
  <c r="AO250" i="83" s="1"/>
  <c r="AK250" i="59"/>
  <c r="AG250" i="59"/>
  <c r="Y250" i="59"/>
  <c r="AB250" i="59" s="1"/>
  <c r="AC250" i="59" s="1"/>
  <c r="S250" i="59"/>
  <c r="N250" i="59"/>
  <c r="BC249" i="59"/>
  <c r="AW249" i="59"/>
  <c r="AS249" i="59"/>
  <c r="AO249" i="59"/>
  <c r="AO249" i="83" s="1"/>
  <c r="AK249" i="59"/>
  <c r="AK249" i="83" s="1"/>
  <c r="AG249" i="59"/>
  <c r="Y249" i="59"/>
  <c r="S249" i="59"/>
  <c r="S249" i="83" s="1"/>
  <c r="N249" i="59"/>
  <c r="BC248" i="59"/>
  <c r="AW248" i="59"/>
  <c r="AS248" i="59"/>
  <c r="AO248" i="59"/>
  <c r="AK248" i="59"/>
  <c r="AK248" i="83" s="1"/>
  <c r="AG248" i="59"/>
  <c r="Y248" i="59"/>
  <c r="AB248" i="59" s="1"/>
  <c r="AC248" i="59" s="1"/>
  <c r="S248" i="59"/>
  <c r="N248" i="59"/>
  <c r="G248" i="83"/>
  <c r="BC247" i="59"/>
  <c r="AW247" i="59"/>
  <c r="AS247" i="59"/>
  <c r="AO247" i="59"/>
  <c r="AK247" i="59"/>
  <c r="AG247" i="59"/>
  <c r="Y247" i="59"/>
  <c r="AB247" i="59" s="1"/>
  <c r="S247" i="59"/>
  <c r="N247" i="59"/>
  <c r="BC246" i="59"/>
  <c r="AW246" i="59"/>
  <c r="AS246" i="59"/>
  <c r="AO246" i="59"/>
  <c r="AK246" i="59"/>
  <c r="AG246" i="59"/>
  <c r="Y246" i="59"/>
  <c r="AB246" i="59" s="1"/>
  <c r="AC246" i="59" s="1"/>
  <c r="S246" i="59"/>
  <c r="N246" i="59"/>
  <c r="BC245" i="59"/>
  <c r="AW245" i="59"/>
  <c r="AS245" i="59"/>
  <c r="AO245" i="59"/>
  <c r="AO245" i="83" s="1"/>
  <c r="AK245" i="59"/>
  <c r="AG245" i="59"/>
  <c r="Y245" i="59"/>
  <c r="S245" i="59"/>
  <c r="N245" i="59"/>
  <c r="G245" i="83"/>
  <c r="BC244" i="59"/>
  <c r="AW244" i="59"/>
  <c r="AS244" i="59"/>
  <c r="AO244" i="59"/>
  <c r="AK244" i="59"/>
  <c r="AG244" i="59"/>
  <c r="AG244" i="83" s="1"/>
  <c r="Y244" i="59"/>
  <c r="AB244" i="59" s="1"/>
  <c r="AC244" i="59" s="1"/>
  <c r="S244" i="59"/>
  <c r="N244" i="59"/>
  <c r="BC243" i="59"/>
  <c r="AW243" i="59"/>
  <c r="AS243" i="59"/>
  <c r="AO243" i="59"/>
  <c r="AO243" i="83" s="1"/>
  <c r="AK243" i="59"/>
  <c r="AG243" i="59"/>
  <c r="Y243" i="59"/>
  <c r="AB243" i="59" s="1"/>
  <c r="AC243" i="59" s="1"/>
  <c r="S243" i="59"/>
  <c r="N243" i="59"/>
  <c r="G243" i="83"/>
  <c r="BC242" i="59"/>
  <c r="AW242" i="59"/>
  <c r="AS242" i="59"/>
  <c r="AO242" i="59"/>
  <c r="AK242" i="59"/>
  <c r="AG242" i="59"/>
  <c r="AG242" i="83" s="1"/>
  <c r="Y242" i="59"/>
  <c r="S242" i="59"/>
  <c r="N242" i="59"/>
  <c r="G242" i="83"/>
  <c r="BC241" i="59"/>
  <c r="AW241" i="59"/>
  <c r="AS241" i="59"/>
  <c r="AO241" i="59"/>
  <c r="AK241" i="59"/>
  <c r="AG241" i="59"/>
  <c r="Y241" i="59"/>
  <c r="AB241" i="59" s="1"/>
  <c r="AC241" i="59" s="1"/>
  <c r="S241" i="59"/>
  <c r="N241" i="59"/>
  <c r="BC240" i="59"/>
  <c r="AW240" i="59"/>
  <c r="AS240" i="59"/>
  <c r="AO240" i="59"/>
  <c r="AO240" i="83" s="1"/>
  <c r="AK240" i="59"/>
  <c r="AG240" i="59"/>
  <c r="Y240" i="59"/>
  <c r="S240" i="59"/>
  <c r="N240" i="59"/>
  <c r="BC239" i="59"/>
  <c r="AW239" i="59"/>
  <c r="AS239" i="59"/>
  <c r="AO239" i="59"/>
  <c r="AK239" i="59"/>
  <c r="AG239" i="59"/>
  <c r="Y239" i="59"/>
  <c r="AB239" i="59" s="1"/>
  <c r="AC239" i="59" s="1"/>
  <c r="S239" i="59"/>
  <c r="N239" i="59"/>
  <c r="G239" i="83"/>
  <c r="BC238" i="59"/>
  <c r="AW238" i="59"/>
  <c r="AS238" i="59"/>
  <c r="AO238" i="59"/>
  <c r="AO238" i="83" s="1"/>
  <c r="AK238" i="59"/>
  <c r="AG238" i="59"/>
  <c r="AG238" i="83" s="1"/>
  <c r="Y238" i="59"/>
  <c r="S238" i="59"/>
  <c r="S238" i="83" s="1"/>
  <c r="N238" i="59"/>
  <c r="BC237" i="59"/>
  <c r="AW237" i="59"/>
  <c r="AS237" i="59"/>
  <c r="AO237" i="59"/>
  <c r="AK237" i="59"/>
  <c r="AG237" i="59"/>
  <c r="Y237" i="59"/>
  <c r="AB237" i="59" s="1"/>
  <c r="AC237" i="59" s="1"/>
  <c r="S237" i="59"/>
  <c r="N237" i="59"/>
  <c r="BC236" i="59"/>
  <c r="AW236" i="59"/>
  <c r="AS236" i="59"/>
  <c r="AO236" i="59"/>
  <c r="AK236" i="59"/>
  <c r="AG236" i="59"/>
  <c r="AG236" i="83" s="1"/>
  <c r="Y236" i="59"/>
  <c r="S236" i="59"/>
  <c r="N236" i="59"/>
  <c r="BC235" i="59"/>
  <c r="AW235" i="59"/>
  <c r="AS235" i="59"/>
  <c r="AO235" i="59"/>
  <c r="AK235" i="59"/>
  <c r="AG235" i="59"/>
  <c r="Y235" i="59"/>
  <c r="AB235" i="59" s="1"/>
  <c r="S235" i="59"/>
  <c r="N235" i="59"/>
  <c r="BC234" i="59"/>
  <c r="AW234" i="59"/>
  <c r="AS234" i="59"/>
  <c r="AO234" i="59"/>
  <c r="AO234" i="83" s="1"/>
  <c r="AK234" i="59"/>
  <c r="AG234" i="59"/>
  <c r="Y234" i="59"/>
  <c r="AB234" i="59" s="1"/>
  <c r="AC234" i="59" s="1"/>
  <c r="S234" i="59"/>
  <c r="N234" i="59"/>
  <c r="G234" i="83"/>
  <c r="BC233" i="59"/>
  <c r="AW233" i="59"/>
  <c r="AS233" i="59"/>
  <c r="AO233" i="59"/>
  <c r="AO233" i="83" s="1"/>
  <c r="AK233" i="59"/>
  <c r="AK233" i="83" s="1"/>
  <c r="AG233" i="59"/>
  <c r="Y233" i="59"/>
  <c r="AB233" i="59" s="1"/>
  <c r="AC233" i="59" s="1"/>
  <c r="S233" i="59"/>
  <c r="N233" i="59"/>
  <c r="G233" i="83"/>
  <c r="BC232" i="59"/>
  <c r="AW232" i="59"/>
  <c r="AS232" i="59"/>
  <c r="AO232" i="59"/>
  <c r="AK232" i="59"/>
  <c r="AG232" i="59"/>
  <c r="AG232" i="83" s="1"/>
  <c r="Y232" i="59"/>
  <c r="S232" i="59"/>
  <c r="S232" i="83" s="1"/>
  <c r="N232" i="59"/>
  <c r="BC231" i="59"/>
  <c r="AW231" i="59"/>
  <c r="AS231" i="59"/>
  <c r="AO231" i="59"/>
  <c r="AK231" i="59"/>
  <c r="AG231" i="59"/>
  <c r="AG231" i="83" s="1"/>
  <c r="Y231" i="59"/>
  <c r="AB231" i="59" s="1"/>
  <c r="S231" i="59"/>
  <c r="N231" i="59"/>
  <c r="BC230" i="59"/>
  <c r="AW230" i="59"/>
  <c r="AS230" i="59"/>
  <c r="AO230" i="59"/>
  <c r="AK230" i="59"/>
  <c r="AG230" i="59"/>
  <c r="Y230" i="59"/>
  <c r="AB230" i="59" s="1"/>
  <c r="AC230" i="59" s="1"/>
  <c r="S230" i="59"/>
  <c r="N230" i="59"/>
  <c r="BC229" i="59"/>
  <c r="AW229" i="59"/>
  <c r="AS229" i="59"/>
  <c r="AO229" i="59"/>
  <c r="AK229" i="59"/>
  <c r="AG229" i="59"/>
  <c r="AG229" i="83" s="1"/>
  <c r="Y229" i="59"/>
  <c r="AB229" i="59" s="1"/>
  <c r="AC229" i="59" s="1"/>
  <c r="S229" i="59"/>
  <c r="S229" i="83" s="1"/>
  <c r="N229" i="59"/>
  <c r="G229" i="83"/>
  <c r="BC228" i="59"/>
  <c r="AW228" i="59"/>
  <c r="AS228" i="59"/>
  <c r="AO228" i="59"/>
  <c r="AO228" i="83" s="1"/>
  <c r="AK228" i="59"/>
  <c r="AG228" i="59"/>
  <c r="Y228" i="59"/>
  <c r="AB228" i="59" s="1"/>
  <c r="S228" i="59"/>
  <c r="N228" i="59"/>
  <c r="BC227" i="59"/>
  <c r="AW227" i="59"/>
  <c r="AS227" i="59"/>
  <c r="AO227" i="59"/>
  <c r="AK227" i="59"/>
  <c r="AK227" i="83" s="1"/>
  <c r="AG227" i="59"/>
  <c r="Y227" i="59"/>
  <c r="S227" i="59"/>
  <c r="N227" i="59"/>
  <c r="BC226" i="59"/>
  <c r="AW226" i="59"/>
  <c r="AS226" i="59"/>
  <c r="AO226" i="59"/>
  <c r="AK226" i="59"/>
  <c r="AG226" i="59"/>
  <c r="Y226" i="59"/>
  <c r="AB226" i="59" s="1"/>
  <c r="AC226" i="59" s="1"/>
  <c r="S226" i="59"/>
  <c r="N226" i="59"/>
  <c r="BC225" i="59"/>
  <c r="AW225" i="59"/>
  <c r="AS225" i="59"/>
  <c r="AO225" i="59"/>
  <c r="AO225" i="83" s="1"/>
  <c r="AK225" i="59"/>
  <c r="AK225" i="83" s="1"/>
  <c r="AG225" i="59"/>
  <c r="Y225" i="59"/>
  <c r="AB225" i="59" s="1"/>
  <c r="AC225" i="59" s="1"/>
  <c r="S225" i="59"/>
  <c r="N225" i="59"/>
  <c r="BC224" i="59"/>
  <c r="AW224" i="59"/>
  <c r="AS224" i="59"/>
  <c r="AO224" i="59"/>
  <c r="AK224" i="59"/>
  <c r="AK224" i="83" s="1"/>
  <c r="AG224" i="59"/>
  <c r="Y224" i="59"/>
  <c r="S224" i="59"/>
  <c r="N224" i="59"/>
  <c r="BC223" i="59"/>
  <c r="AW223" i="59"/>
  <c r="AS223" i="59"/>
  <c r="AO223" i="59"/>
  <c r="AK223" i="59"/>
  <c r="AG223" i="59"/>
  <c r="AG223" i="83" s="1"/>
  <c r="Y223" i="59"/>
  <c r="S223" i="59"/>
  <c r="N223" i="59"/>
  <c r="BC222" i="59"/>
  <c r="AW222" i="59"/>
  <c r="AS222" i="59"/>
  <c r="AO222" i="59"/>
  <c r="AK222" i="59"/>
  <c r="AG222" i="59"/>
  <c r="Y222" i="59"/>
  <c r="AB222" i="59" s="1"/>
  <c r="AC222" i="59" s="1"/>
  <c r="S222" i="59"/>
  <c r="N222" i="59"/>
  <c r="G222" i="83"/>
  <c r="BC221" i="59"/>
  <c r="AW221" i="59"/>
  <c r="AS221" i="59"/>
  <c r="AO221" i="59"/>
  <c r="AO221" i="83" s="1"/>
  <c r="AK221" i="59"/>
  <c r="AG221" i="59"/>
  <c r="Y221" i="59"/>
  <c r="AB221" i="59" s="1"/>
  <c r="AC221" i="59" s="1"/>
  <c r="S221" i="59"/>
  <c r="N221" i="59"/>
  <c r="G221" i="83"/>
  <c r="BC220" i="59"/>
  <c r="AW220" i="59"/>
  <c r="AS220" i="59"/>
  <c r="AO220" i="59"/>
  <c r="AO220" i="83" s="1"/>
  <c r="AK220" i="59"/>
  <c r="AG220" i="59"/>
  <c r="Y220" i="59"/>
  <c r="AB220" i="59" s="1"/>
  <c r="S220" i="59"/>
  <c r="N220" i="59"/>
  <c r="BC219" i="59"/>
  <c r="AW219" i="59"/>
  <c r="AS219" i="59"/>
  <c r="AO219" i="59"/>
  <c r="AK219" i="59"/>
  <c r="AK219" i="83" s="1"/>
  <c r="AG219" i="59"/>
  <c r="Y219" i="59"/>
  <c r="S219" i="59"/>
  <c r="N219" i="59"/>
  <c r="BC218" i="59"/>
  <c r="AW218" i="59"/>
  <c r="AS218" i="59"/>
  <c r="AO218" i="59"/>
  <c r="AK218" i="59"/>
  <c r="AG218" i="59"/>
  <c r="Y218" i="59"/>
  <c r="AB218" i="59" s="1"/>
  <c r="AC218" i="59" s="1"/>
  <c r="S218" i="59"/>
  <c r="N218" i="59"/>
  <c r="G218" i="83"/>
  <c r="BC217" i="59"/>
  <c r="AW217" i="59"/>
  <c r="AS217" i="59"/>
  <c r="AO217" i="59"/>
  <c r="AK217" i="59"/>
  <c r="AG217" i="59"/>
  <c r="Y217" i="59"/>
  <c r="AB217" i="59" s="1"/>
  <c r="AC217" i="59" s="1"/>
  <c r="S217" i="59"/>
  <c r="N217" i="59"/>
  <c r="G217" i="83"/>
  <c r="BC216" i="59"/>
  <c r="AW216" i="59"/>
  <c r="AS216" i="59"/>
  <c r="AO216" i="59"/>
  <c r="AO216" i="83" s="1"/>
  <c r="AK216" i="59"/>
  <c r="AG216" i="59"/>
  <c r="Y216" i="59"/>
  <c r="S216" i="59"/>
  <c r="S216" i="83" s="1"/>
  <c r="N216" i="59"/>
  <c r="G216" i="83"/>
  <c r="BC215" i="59"/>
  <c r="AW215" i="59"/>
  <c r="AS215" i="59"/>
  <c r="AO215" i="59"/>
  <c r="AK215" i="59"/>
  <c r="AK215" i="83" s="1"/>
  <c r="AG215" i="59"/>
  <c r="AG215" i="83" s="1"/>
  <c r="Y215" i="59"/>
  <c r="AB215" i="59" s="1"/>
  <c r="AC215" i="59" s="1"/>
  <c r="S215" i="59"/>
  <c r="N215" i="59"/>
  <c r="BC214" i="59"/>
  <c r="AW214" i="59"/>
  <c r="AS214" i="59"/>
  <c r="AO214" i="59"/>
  <c r="AK214" i="59"/>
  <c r="AG214" i="59"/>
  <c r="AG214" i="83" s="1"/>
  <c r="Y214" i="59"/>
  <c r="S214" i="59"/>
  <c r="N214" i="59"/>
  <c r="BC213" i="59"/>
  <c r="AW213" i="59"/>
  <c r="AS213" i="59"/>
  <c r="AO213" i="59"/>
  <c r="AK213" i="59"/>
  <c r="AG213" i="59"/>
  <c r="Y213" i="59"/>
  <c r="AB213" i="59" s="1"/>
  <c r="AC213" i="59" s="1"/>
  <c r="S213" i="59"/>
  <c r="N213" i="59"/>
  <c r="BC212" i="59"/>
  <c r="AW212" i="59"/>
  <c r="AS212" i="59"/>
  <c r="AO212" i="59"/>
  <c r="AK212" i="59"/>
  <c r="AG212" i="59"/>
  <c r="AG212" i="83" s="1"/>
  <c r="Y212" i="59"/>
  <c r="AB212" i="59" s="1"/>
  <c r="AC212" i="59" s="1"/>
  <c r="S212" i="59"/>
  <c r="N212" i="59"/>
  <c r="G212" i="83"/>
  <c r="BC211" i="59"/>
  <c r="AW211" i="59"/>
  <c r="AS211" i="59"/>
  <c r="AO211" i="59"/>
  <c r="AK211" i="59"/>
  <c r="AG211" i="59"/>
  <c r="Y211" i="59"/>
  <c r="S211" i="59"/>
  <c r="N211" i="59"/>
  <c r="BC210" i="59"/>
  <c r="AW210" i="59"/>
  <c r="AS210" i="59"/>
  <c r="AO210" i="59"/>
  <c r="AK210" i="59"/>
  <c r="AG210" i="59"/>
  <c r="Y210" i="59"/>
  <c r="S210" i="59"/>
  <c r="N210" i="59"/>
  <c r="BC209" i="59"/>
  <c r="AW209" i="59"/>
  <c r="AS209" i="59"/>
  <c r="AO209" i="59"/>
  <c r="AK209" i="59"/>
  <c r="AG209" i="59"/>
  <c r="AG209" i="83" s="1"/>
  <c r="Y209" i="59"/>
  <c r="AB209" i="59" s="1"/>
  <c r="AC209" i="59" s="1"/>
  <c r="S209" i="59"/>
  <c r="N209" i="59"/>
  <c r="G209" i="83"/>
  <c r="BC208" i="59"/>
  <c r="AW208" i="59"/>
  <c r="AS208" i="59"/>
  <c r="AO208" i="59"/>
  <c r="AO208" i="83" s="1"/>
  <c r="AK208" i="59"/>
  <c r="AG208" i="59"/>
  <c r="Y208" i="59"/>
  <c r="AB208" i="59" s="1"/>
  <c r="AC208" i="59" s="1"/>
  <c r="S208" i="59"/>
  <c r="N208" i="59"/>
  <c r="BC207" i="59"/>
  <c r="AW207" i="59"/>
  <c r="AS207" i="59"/>
  <c r="AO207" i="59"/>
  <c r="AO207" i="83" s="1"/>
  <c r="AK207" i="59"/>
  <c r="AK207" i="83" s="1"/>
  <c r="AG207" i="59"/>
  <c r="Y207" i="59"/>
  <c r="S207" i="59"/>
  <c r="N207" i="59"/>
  <c r="BC206" i="59"/>
  <c r="AW206" i="59"/>
  <c r="AS206" i="59"/>
  <c r="AO206" i="59"/>
  <c r="AK206" i="59"/>
  <c r="AK206" i="83" s="1"/>
  <c r="AG206" i="59"/>
  <c r="AG206" i="83" s="1"/>
  <c r="Y206" i="59"/>
  <c r="S206" i="59"/>
  <c r="N206" i="59"/>
  <c r="BC205" i="59"/>
  <c r="AW205" i="59"/>
  <c r="AS205" i="59"/>
  <c r="AO205" i="59"/>
  <c r="AK205" i="59"/>
  <c r="AG205" i="59"/>
  <c r="Y205" i="59"/>
  <c r="AB205" i="59" s="1"/>
  <c r="AC205" i="59" s="1"/>
  <c r="S205" i="59"/>
  <c r="N205" i="59"/>
  <c r="BC204" i="59"/>
  <c r="AW204" i="59"/>
  <c r="AS204" i="59"/>
  <c r="AO204" i="59"/>
  <c r="AK204" i="59"/>
  <c r="AG204" i="59"/>
  <c r="Y204" i="59"/>
  <c r="AB204" i="59" s="1"/>
  <c r="AC204" i="59" s="1"/>
  <c r="S204" i="59"/>
  <c r="N204" i="59"/>
  <c r="BC203" i="59"/>
  <c r="AW203" i="59"/>
  <c r="AS203" i="59"/>
  <c r="AO203" i="59"/>
  <c r="AK203" i="59"/>
  <c r="AK203" i="83" s="1"/>
  <c r="AG203" i="59"/>
  <c r="Y203" i="59"/>
  <c r="AB203" i="59" s="1"/>
  <c r="AC203" i="59" s="1"/>
  <c r="S203" i="59"/>
  <c r="N203" i="59"/>
  <c r="BC202" i="59"/>
  <c r="AW202" i="59"/>
  <c r="AS202" i="59"/>
  <c r="AO202" i="59"/>
  <c r="AK202" i="59"/>
  <c r="AG202" i="59"/>
  <c r="Y202" i="59"/>
  <c r="AB202" i="59" s="1"/>
  <c r="AC202" i="59" s="1"/>
  <c r="S202" i="59"/>
  <c r="N202" i="59"/>
  <c r="BC201" i="59"/>
  <c r="AW201" i="59"/>
  <c r="AS201" i="59"/>
  <c r="AO201" i="59"/>
  <c r="AK201" i="59"/>
  <c r="AG201" i="59"/>
  <c r="Y201" i="59"/>
  <c r="AB201" i="59" s="1"/>
  <c r="AC201" i="59" s="1"/>
  <c r="S201" i="59"/>
  <c r="N201" i="59"/>
  <c r="BC200" i="59"/>
  <c r="AW200" i="59"/>
  <c r="AS200" i="59"/>
  <c r="AO200" i="59"/>
  <c r="AK200" i="59"/>
  <c r="AG200" i="59"/>
  <c r="Y200" i="59"/>
  <c r="AB200" i="59" s="1"/>
  <c r="AC200" i="59" s="1"/>
  <c r="S200" i="59"/>
  <c r="N200" i="59"/>
  <c r="BC199" i="59"/>
  <c r="AW199" i="59"/>
  <c r="AS199" i="59"/>
  <c r="AO199" i="59"/>
  <c r="AK199" i="59"/>
  <c r="AG199" i="59"/>
  <c r="AG199" i="83" s="1"/>
  <c r="Y199" i="59"/>
  <c r="S199" i="59"/>
  <c r="N199" i="59"/>
  <c r="BC198" i="59"/>
  <c r="AW198" i="59"/>
  <c r="AS198" i="59"/>
  <c r="AO198" i="59"/>
  <c r="AK198" i="59"/>
  <c r="AG198" i="59"/>
  <c r="Y198" i="59"/>
  <c r="AB198" i="59" s="1"/>
  <c r="AC198" i="59" s="1"/>
  <c r="S198" i="59"/>
  <c r="N198" i="59"/>
  <c r="G198" i="83"/>
  <c r="BC197" i="59"/>
  <c r="AW197" i="59"/>
  <c r="AS197" i="59"/>
  <c r="AO197" i="59"/>
  <c r="AO197" i="83" s="1"/>
  <c r="AK197" i="59"/>
  <c r="AG197" i="59"/>
  <c r="Y197" i="59"/>
  <c r="AB197" i="59" s="1"/>
  <c r="AC197" i="59" s="1"/>
  <c r="S197" i="59"/>
  <c r="N197" i="59"/>
  <c r="BC196" i="59"/>
  <c r="AW196" i="59"/>
  <c r="AS196" i="59"/>
  <c r="AO196" i="59"/>
  <c r="AK196" i="59"/>
  <c r="AG196" i="59"/>
  <c r="Y196" i="59"/>
  <c r="AB196" i="59" s="1"/>
  <c r="AC196" i="59" s="1"/>
  <c r="S196" i="59"/>
  <c r="N196" i="59"/>
  <c r="BC195" i="59"/>
  <c r="AW195" i="59"/>
  <c r="AS195" i="59"/>
  <c r="AO195" i="59"/>
  <c r="AO195" i="83" s="1"/>
  <c r="AK195" i="59"/>
  <c r="AG195" i="59"/>
  <c r="Y195" i="59"/>
  <c r="S195" i="59"/>
  <c r="N195" i="59"/>
  <c r="BC194" i="59"/>
  <c r="AW194" i="59"/>
  <c r="AS194" i="59"/>
  <c r="AO194" i="59"/>
  <c r="AK194" i="59"/>
  <c r="AG194" i="59"/>
  <c r="Y194" i="59"/>
  <c r="AB194" i="59" s="1"/>
  <c r="AC194" i="59" s="1"/>
  <c r="S194" i="59"/>
  <c r="N194" i="59"/>
  <c r="BC193" i="59"/>
  <c r="AW193" i="59"/>
  <c r="AS193" i="59"/>
  <c r="AO193" i="59"/>
  <c r="AK193" i="59"/>
  <c r="AG193" i="59"/>
  <c r="Y193" i="59"/>
  <c r="AB193" i="59" s="1"/>
  <c r="AC193" i="59" s="1"/>
  <c r="S193" i="59"/>
  <c r="N193" i="59"/>
  <c r="BC192" i="59"/>
  <c r="AW192" i="59"/>
  <c r="AS192" i="59"/>
  <c r="AO192" i="59"/>
  <c r="AK192" i="59"/>
  <c r="AG192" i="59"/>
  <c r="Y192" i="59"/>
  <c r="AB192" i="59" s="1"/>
  <c r="AC192" i="59" s="1"/>
  <c r="S192" i="59"/>
  <c r="N192" i="59"/>
  <c r="G192" i="83"/>
  <c r="BC191" i="59"/>
  <c r="AW191" i="59"/>
  <c r="AS191" i="59"/>
  <c r="AO191" i="59"/>
  <c r="AO191" i="83" s="1"/>
  <c r="AK191" i="59"/>
  <c r="AG191" i="59"/>
  <c r="Y191" i="59"/>
  <c r="S191" i="59"/>
  <c r="N191" i="59"/>
  <c r="BC190" i="59"/>
  <c r="AW190" i="59"/>
  <c r="AS190" i="59"/>
  <c r="AO190" i="59"/>
  <c r="AK190" i="59"/>
  <c r="AG190" i="59"/>
  <c r="Y190" i="59"/>
  <c r="AB190" i="59" s="1"/>
  <c r="AC190" i="59" s="1"/>
  <c r="S190" i="59"/>
  <c r="N190" i="59"/>
  <c r="BC189" i="59"/>
  <c r="AW189" i="59"/>
  <c r="AS189" i="59"/>
  <c r="AO189" i="59"/>
  <c r="AK189" i="59"/>
  <c r="AG189" i="59"/>
  <c r="Y189" i="59"/>
  <c r="AB189" i="59" s="1"/>
  <c r="AC189" i="59" s="1"/>
  <c r="S189" i="59"/>
  <c r="N189" i="59"/>
  <c r="BC188" i="59"/>
  <c r="AW188" i="59"/>
  <c r="AS188" i="59"/>
  <c r="AO188" i="59"/>
  <c r="AK188" i="59"/>
  <c r="AK188" i="83" s="1"/>
  <c r="AG188" i="59"/>
  <c r="Y188" i="59"/>
  <c r="AB188" i="59" s="1"/>
  <c r="AC188" i="59" s="1"/>
  <c r="S188" i="59"/>
  <c r="N188" i="59"/>
  <c r="BC187" i="59"/>
  <c r="AW187" i="59"/>
  <c r="AS187" i="59"/>
  <c r="AO187" i="59"/>
  <c r="AK187" i="59"/>
  <c r="AG187" i="59"/>
  <c r="Y187" i="59"/>
  <c r="AB187" i="59" s="1"/>
  <c r="AC187" i="59" s="1"/>
  <c r="S187" i="59"/>
  <c r="S187" i="83" s="1"/>
  <c r="N187" i="59"/>
  <c r="BC186" i="59"/>
  <c r="AW186" i="59"/>
  <c r="AS186" i="59"/>
  <c r="AO186" i="59"/>
  <c r="AK186" i="59"/>
  <c r="AG186" i="59"/>
  <c r="Y186" i="59"/>
  <c r="AB186" i="59" s="1"/>
  <c r="AC186" i="59" s="1"/>
  <c r="S186" i="59"/>
  <c r="N186" i="59"/>
  <c r="G186" i="83"/>
  <c r="BC185" i="59"/>
  <c r="AW185" i="59"/>
  <c r="AS185" i="59"/>
  <c r="AO185" i="59"/>
  <c r="AK185" i="59"/>
  <c r="AG185" i="59"/>
  <c r="Y185" i="59"/>
  <c r="S185" i="59"/>
  <c r="N185" i="59"/>
  <c r="BC184" i="59"/>
  <c r="AW184" i="59"/>
  <c r="AS184" i="59"/>
  <c r="AO184" i="59"/>
  <c r="AK184" i="59"/>
  <c r="AG184" i="59"/>
  <c r="AG184" i="83" s="1"/>
  <c r="Y184" i="59"/>
  <c r="AB184" i="59" s="1"/>
  <c r="AC184" i="59" s="1"/>
  <c r="S184" i="59"/>
  <c r="N184" i="59"/>
  <c r="BC183" i="59"/>
  <c r="AW183" i="59"/>
  <c r="AS183" i="59"/>
  <c r="AO183" i="59"/>
  <c r="AO183" i="83" s="1"/>
  <c r="AK183" i="59"/>
  <c r="AG183" i="59"/>
  <c r="Y183" i="59"/>
  <c r="AB183" i="59" s="1"/>
  <c r="S183" i="59"/>
  <c r="N183" i="59"/>
  <c r="BC182" i="59"/>
  <c r="AW182" i="59"/>
  <c r="AS182" i="59"/>
  <c r="AO182" i="59"/>
  <c r="AK182" i="59"/>
  <c r="AG182" i="59"/>
  <c r="Y182" i="59"/>
  <c r="AB182" i="59" s="1"/>
  <c r="AC182" i="59" s="1"/>
  <c r="S182" i="59"/>
  <c r="N182" i="59"/>
  <c r="BC181" i="59"/>
  <c r="AW181" i="59"/>
  <c r="AS181" i="59"/>
  <c r="AO181" i="59"/>
  <c r="AO181" i="83" s="1"/>
  <c r="AK181" i="59"/>
  <c r="AK181" i="83" s="1"/>
  <c r="AG181" i="59"/>
  <c r="AG181" i="83" s="1"/>
  <c r="Y181" i="59"/>
  <c r="AB181" i="59" s="1"/>
  <c r="S181" i="59"/>
  <c r="N181" i="59"/>
  <c r="BC180" i="59"/>
  <c r="AW180" i="59"/>
  <c r="AS180" i="59"/>
  <c r="AO180" i="59"/>
  <c r="AK180" i="59"/>
  <c r="AG180" i="59"/>
  <c r="AG180" i="83" s="1"/>
  <c r="Y180" i="59"/>
  <c r="S180" i="59"/>
  <c r="N180" i="59"/>
  <c r="G180" i="83"/>
  <c r="BC179" i="59"/>
  <c r="AW179" i="59"/>
  <c r="AS179" i="59"/>
  <c r="AO179" i="59"/>
  <c r="AK179" i="59"/>
  <c r="AG179" i="59"/>
  <c r="Y179" i="59"/>
  <c r="AB179" i="59" s="1"/>
  <c r="AC179" i="59" s="1"/>
  <c r="S179" i="59"/>
  <c r="N179" i="59"/>
  <c r="BC178" i="59"/>
  <c r="AW178" i="59"/>
  <c r="AS178" i="59"/>
  <c r="AO178" i="59"/>
  <c r="AK178" i="59"/>
  <c r="AK178" i="83" s="1"/>
  <c r="AG178" i="59"/>
  <c r="Y178" i="59"/>
  <c r="AB178" i="59" s="1"/>
  <c r="AC178" i="59" s="1"/>
  <c r="S178" i="59"/>
  <c r="N178" i="59"/>
  <c r="BC177" i="59"/>
  <c r="AW177" i="59"/>
  <c r="AS177" i="59"/>
  <c r="AO177" i="59"/>
  <c r="AK177" i="59"/>
  <c r="AG177" i="59"/>
  <c r="Y177" i="59"/>
  <c r="AB177" i="59" s="1"/>
  <c r="S177" i="59"/>
  <c r="N177" i="59"/>
  <c r="BC176" i="59"/>
  <c r="AW176" i="59"/>
  <c r="AS176" i="59"/>
  <c r="AO176" i="59"/>
  <c r="AK176" i="59"/>
  <c r="AK176" i="83" s="1"/>
  <c r="AG176" i="59"/>
  <c r="Y176" i="59"/>
  <c r="AB176" i="59" s="1"/>
  <c r="AC176" i="59" s="1"/>
  <c r="S176" i="59"/>
  <c r="N176" i="59"/>
  <c r="BC175" i="59"/>
  <c r="AW175" i="59"/>
  <c r="AS175" i="59"/>
  <c r="AO175" i="59"/>
  <c r="AK175" i="59"/>
  <c r="AG175" i="59"/>
  <c r="Y175" i="59"/>
  <c r="AB175" i="59" s="1"/>
  <c r="AC175" i="59" s="1"/>
  <c r="S175" i="59"/>
  <c r="N175" i="59"/>
  <c r="BC174" i="59"/>
  <c r="AW174" i="59"/>
  <c r="AS174" i="59"/>
  <c r="AO174" i="59"/>
  <c r="AK174" i="59"/>
  <c r="AG174" i="59"/>
  <c r="Y174" i="59"/>
  <c r="AB174" i="59" s="1"/>
  <c r="AC174" i="59" s="1"/>
  <c r="S174" i="59"/>
  <c r="N174" i="59"/>
  <c r="G174" i="83"/>
  <c r="BC173" i="59"/>
  <c r="AW173" i="59"/>
  <c r="AS173" i="59"/>
  <c r="AO173" i="59"/>
  <c r="AK173" i="59"/>
  <c r="AG173" i="59"/>
  <c r="Y173" i="59"/>
  <c r="S173" i="59"/>
  <c r="N173" i="59"/>
  <c r="BC172" i="59"/>
  <c r="AW172" i="59"/>
  <c r="AS172" i="59"/>
  <c r="AO172" i="59"/>
  <c r="AK172" i="59"/>
  <c r="AK172" i="83" s="1"/>
  <c r="AG172" i="59"/>
  <c r="AG172" i="83" s="1"/>
  <c r="Y172" i="59"/>
  <c r="AB172" i="59" s="1"/>
  <c r="AC172" i="59" s="1"/>
  <c r="S172" i="59"/>
  <c r="N172" i="59"/>
  <c r="BC171" i="59"/>
  <c r="AW171" i="59"/>
  <c r="AS171" i="59"/>
  <c r="AO171" i="59"/>
  <c r="AO171" i="83" s="1"/>
  <c r="AK171" i="59"/>
  <c r="AG171" i="59"/>
  <c r="Y171" i="59"/>
  <c r="S171" i="59"/>
  <c r="N171" i="59"/>
  <c r="BC170" i="59"/>
  <c r="AW170" i="59"/>
  <c r="AS170" i="59"/>
  <c r="AO170" i="59"/>
  <c r="AO170" i="83" s="1"/>
  <c r="AK170" i="59"/>
  <c r="AG170" i="59"/>
  <c r="Y170" i="59"/>
  <c r="S170" i="59"/>
  <c r="S170" i="83" s="1"/>
  <c r="N170" i="59"/>
  <c r="BC169" i="59"/>
  <c r="AW169" i="59"/>
  <c r="AS169" i="59"/>
  <c r="AO169" i="59"/>
  <c r="AO169" i="83" s="1"/>
  <c r="AK169" i="59"/>
  <c r="AK169" i="83" s="1"/>
  <c r="AG169" i="59"/>
  <c r="Y169" i="59"/>
  <c r="S169" i="59"/>
  <c r="N169" i="59"/>
  <c r="BC168" i="59"/>
  <c r="AW168" i="59"/>
  <c r="AS168" i="59"/>
  <c r="AO168" i="59"/>
  <c r="AK168" i="59"/>
  <c r="AG168" i="59"/>
  <c r="AG168" i="83" s="1"/>
  <c r="Y168" i="59"/>
  <c r="AB168" i="59" s="1"/>
  <c r="AC168" i="59" s="1"/>
  <c r="S168" i="59"/>
  <c r="N168" i="59"/>
  <c r="G168" i="83"/>
  <c r="BC167" i="59"/>
  <c r="AW167" i="59"/>
  <c r="AS167" i="59"/>
  <c r="AO167" i="59"/>
  <c r="AO167" i="83" s="1"/>
  <c r="AK167" i="59"/>
  <c r="AG167" i="59"/>
  <c r="Y167" i="59"/>
  <c r="AB167" i="59" s="1"/>
  <c r="AC167" i="59" s="1"/>
  <c r="S167" i="59"/>
  <c r="S167" i="83" s="1"/>
  <c r="N167" i="59"/>
  <c r="BC166" i="59"/>
  <c r="AW166" i="59"/>
  <c r="AS166" i="59"/>
  <c r="AO166" i="59"/>
  <c r="AO166" i="83" s="1"/>
  <c r="AK166" i="59"/>
  <c r="AG166" i="59"/>
  <c r="Y166" i="59"/>
  <c r="AB166" i="59" s="1"/>
  <c r="AC166" i="59" s="1"/>
  <c r="S166" i="59"/>
  <c r="N166" i="59"/>
  <c r="BC165" i="59"/>
  <c r="AW165" i="59"/>
  <c r="AS165" i="59"/>
  <c r="AO165" i="59"/>
  <c r="AK165" i="59"/>
  <c r="AG165" i="59"/>
  <c r="AG165" i="83" s="1"/>
  <c r="Y165" i="59"/>
  <c r="S165" i="59"/>
  <c r="N165" i="59"/>
  <c r="BC164" i="59"/>
  <c r="AW164" i="59"/>
  <c r="AS164" i="59"/>
  <c r="AO164" i="59"/>
  <c r="AK164" i="59"/>
  <c r="AK164" i="83" s="1"/>
  <c r="AG164" i="59"/>
  <c r="Y164" i="59"/>
  <c r="AB164" i="59" s="1"/>
  <c r="AC164" i="59" s="1"/>
  <c r="S164" i="59"/>
  <c r="N164" i="59"/>
  <c r="BC163" i="59"/>
  <c r="AW163" i="59"/>
  <c r="AS163" i="59"/>
  <c r="AO163" i="59"/>
  <c r="AK163" i="59"/>
  <c r="AG163" i="59"/>
  <c r="Y163" i="59"/>
  <c r="AB163" i="59" s="1"/>
  <c r="AC163" i="59" s="1"/>
  <c r="S163" i="59"/>
  <c r="N163" i="59"/>
  <c r="BC162" i="59"/>
  <c r="AW162" i="59"/>
  <c r="AS162" i="59"/>
  <c r="AO162" i="59"/>
  <c r="AK162" i="59"/>
  <c r="AG162" i="59"/>
  <c r="Y162" i="59"/>
  <c r="AB162" i="59" s="1"/>
  <c r="AC162" i="59" s="1"/>
  <c r="S162" i="59"/>
  <c r="N162" i="59"/>
  <c r="BC161" i="59"/>
  <c r="AW161" i="59"/>
  <c r="AS161" i="59"/>
  <c r="AO161" i="59"/>
  <c r="AK161" i="59"/>
  <c r="AG161" i="59"/>
  <c r="Y161" i="59"/>
  <c r="S161" i="59"/>
  <c r="N161" i="59"/>
  <c r="BC160" i="59"/>
  <c r="AW160" i="59"/>
  <c r="AS160" i="59"/>
  <c r="AO160" i="59"/>
  <c r="AK160" i="59"/>
  <c r="AK160" i="83" s="1"/>
  <c r="AG160" i="59"/>
  <c r="Y160" i="59"/>
  <c r="AB160" i="59" s="1"/>
  <c r="AC160" i="59" s="1"/>
  <c r="S160" i="59"/>
  <c r="N160" i="59"/>
  <c r="BC159" i="59"/>
  <c r="AW159" i="59"/>
  <c r="AS159" i="59"/>
  <c r="AO159" i="59"/>
  <c r="AK159" i="59"/>
  <c r="AG159" i="59"/>
  <c r="AG159" i="83" s="1"/>
  <c r="Y159" i="59"/>
  <c r="AB159" i="59" s="1"/>
  <c r="AC159" i="59" s="1"/>
  <c r="S159" i="59"/>
  <c r="N159" i="59"/>
  <c r="BC158" i="59"/>
  <c r="AW158" i="59"/>
  <c r="AS158" i="59"/>
  <c r="AO158" i="59"/>
  <c r="AO158" i="83" s="1"/>
  <c r="AK158" i="59"/>
  <c r="AG158" i="59"/>
  <c r="Y158" i="59"/>
  <c r="AB158" i="59" s="1"/>
  <c r="AC158" i="59" s="1"/>
  <c r="S158" i="59"/>
  <c r="N158" i="59"/>
  <c r="BC157" i="59"/>
  <c r="AW157" i="59"/>
  <c r="AS157" i="59"/>
  <c r="AO157" i="59"/>
  <c r="AO157" i="83" s="1"/>
  <c r="AK157" i="59"/>
  <c r="AG157" i="59"/>
  <c r="AG157" i="83" s="1"/>
  <c r="Y157" i="59"/>
  <c r="S157" i="59"/>
  <c r="N157" i="59"/>
  <c r="BC156" i="59"/>
  <c r="AW156" i="59"/>
  <c r="AS156" i="59"/>
  <c r="AO156" i="59"/>
  <c r="AK156" i="59"/>
  <c r="AG156" i="59"/>
  <c r="AG156" i="83" s="1"/>
  <c r="Y156" i="59"/>
  <c r="AB156" i="59" s="1"/>
  <c r="AC156" i="59" s="1"/>
  <c r="S156" i="59"/>
  <c r="N156" i="59"/>
  <c r="BC155" i="59"/>
  <c r="AW155" i="59"/>
  <c r="AS155" i="59"/>
  <c r="AO155" i="59"/>
  <c r="AK155" i="59"/>
  <c r="AK155" i="83" s="1"/>
  <c r="AG155" i="59"/>
  <c r="Y155" i="59"/>
  <c r="AB155" i="59" s="1"/>
  <c r="AC155" i="59" s="1"/>
  <c r="S155" i="59"/>
  <c r="N155" i="59"/>
  <c r="BC154" i="59"/>
  <c r="AW154" i="59"/>
  <c r="AS154" i="59"/>
  <c r="AO154" i="59"/>
  <c r="AK154" i="59"/>
  <c r="AG154" i="59"/>
  <c r="AG154" i="83" s="1"/>
  <c r="Y154" i="59"/>
  <c r="AB154" i="59" s="1"/>
  <c r="AC154" i="59" s="1"/>
  <c r="S154" i="59"/>
  <c r="S154" i="83" s="1"/>
  <c r="N154" i="59"/>
  <c r="BC153" i="59"/>
  <c r="AW153" i="59"/>
  <c r="AS153" i="59"/>
  <c r="AO153" i="59"/>
  <c r="AK153" i="59"/>
  <c r="AG153" i="59"/>
  <c r="Y153" i="59"/>
  <c r="S153" i="59"/>
  <c r="N153" i="59"/>
  <c r="BC152" i="59"/>
  <c r="AW152" i="59"/>
  <c r="AS152" i="59"/>
  <c r="AO152" i="59"/>
  <c r="AK152" i="59"/>
  <c r="AG152" i="59"/>
  <c r="AG152" i="83" s="1"/>
  <c r="Y152" i="59"/>
  <c r="AB152" i="59" s="1"/>
  <c r="AC152" i="59" s="1"/>
  <c r="S152" i="59"/>
  <c r="N152" i="59"/>
  <c r="BC151" i="59"/>
  <c r="AW151" i="59"/>
  <c r="AS151" i="59"/>
  <c r="AO151" i="59"/>
  <c r="AK151" i="59"/>
  <c r="AG151" i="59"/>
  <c r="AG151" i="83" s="1"/>
  <c r="Y151" i="59"/>
  <c r="AB151" i="59" s="1"/>
  <c r="AC151" i="59" s="1"/>
  <c r="S151" i="59"/>
  <c r="N151" i="59"/>
  <c r="BC150" i="59"/>
  <c r="AW150" i="59"/>
  <c r="AS150" i="59"/>
  <c r="AO150" i="59"/>
  <c r="AK150" i="59"/>
  <c r="AG150" i="59"/>
  <c r="Y150" i="59"/>
  <c r="S150" i="59"/>
  <c r="N150" i="59"/>
  <c r="BC149" i="59"/>
  <c r="AW149" i="59"/>
  <c r="AS149" i="59"/>
  <c r="AO149" i="59"/>
  <c r="AK149" i="59"/>
  <c r="AK149" i="83" s="1"/>
  <c r="AG149" i="59"/>
  <c r="Y149" i="59"/>
  <c r="S149" i="59"/>
  <c r="N149" i="59"/>
  <c r="BC148" i="59"/>
  <c r="AW148" i="59"/>
  <c r="AS148" i="59"/>
  <c r="AO148" i="59"/>
  <c r="AK148" i="59"/>
  <c r="AG148" i="59"/>
  <c r="Y148" i="59"/>
  <c r="AB148" i="59" s="1"/>
  <c r="AC148" i="59" s="1"/>
  <c r="S148" i="59"/>
  <c r="N148" i="59"/>
  <c r="BC147" i="59"/>
  <c r="AW147" i="59"/>
  <c r="AS147" i="59"/>
  <c r="AO147" i="59"/>
  <c r="AO147" i="83" s="1"/>
  <c r="AK147" i="59"/>
  <c r="AG147" i="59"/>
  <c r="Y147" i="59"/>
  <c r="AB147" i="59" s="1"/>
  <c r="AC147" i="59" s="1"/>
  <c r="S147" i="59"/>
  <c r="N147" i="59"/>
  <c r="BC146" i="59"/>
  <c r="AW146" i="59"/>
  <c r="AS146" i="59"/>
  <c r="AO146" i="59"/>
  <c r="AK146" i="59"/>
  <c r="AK146" i="83" s="1"/>
  <c r="AG146" i="59"/>
  <c r="Y146" i="59"/>
  <c r="AB146" i="59" s="1"/>
  <c r="AC146" i="59" s="1"/>
  <c r="S146" i="59"/>
  <c r="N146" i="59"/>
  <c r="BC145" i="59"/>
  <c r="AW145" i="59"/>
  <c r="AS145" i="59"/>
  <c r="AO145" i="59"/>
  <c r="AK145" i="59"/>
  <c r="AG145" i="59"/>
  <c r="Y145" i="59"/>
  <c r="S145" i="59"/>
  <c r="N145" i="59"/>
  <c r="BC144" i="59"/>
  <c r="AW144" i="59"/>
  <c r="AS144" i="59"/>
  <c r="AO144" i="59"/>
  <c r="AK144" i="59"/>
  <c r="AG144" i="59"/>
  <c r="Y144" i="59"/>
  <c r="AB144" i="59" s="1"/>
  <c r="AC144" i="59" s="1"/>
  <c r="S144" i="59"/>
  <c r="N144" i="59"/>
  <c r="BC143" i="59"/>
  <c r="AW143" i="59"/>
  <c r="AS143" i="59"/>
  <c r="AO143" i="59"/>
  <c r="AO143" i="83" s="1"/>
  <c r="AK143" i="59"/>
  <c r="AG143" i="59"/>
  <c r="Y143" i="59"/>
  <c r="S143" i="59"/>
  <c r="N143" i="59"/>
  <c r="BC142" i="59"/>
  <c r="AW142" i="59"/>
  <c r="AS142" i="59"/>
  <c r="AO142" i="59"/>
  <c r="AK142" i="59"/>
  <c r="AK142" i="83" s="1"/>
  <c r="AG142" i="59"/>
  <c r="Y142" i="59"/>
  <c r="AB142" i="59" s="1"/>
  <c r="AC142" i="59" s="1"/>
  <c r="S142" i="59"/>
  <c r="N142" i="59"/>
  <c r="BC141" i="59"/>
  <c r="AW141" i="59"/>
  <c r="AS141" i="59"/>
  <c r="AO141" i="59"/>
  <c r="AO141" i="83" s="1"/>
  <c r="AK141" i="59"/>
  <c r="AG141" i="59"/>
  <c r="Y141" i="59"/>
  <c r="S141" i="59"/>
  <c r="N141" i="59"/>
  <c r="BC140" i="59"/>
  <c r="AW140" i="59"/>
  <c r="AS140" i="59"/>
  <c r="AO140" i="59"/>
  <c r="AK140" i="59"/>
  <c r="AG140" i="59"/>
  <c r="AG140" i="83" s="1"/>
  <c r="Y140" i="59"/>
  <c r="AB140" i="59" s="1"/>
  <c r="AC140" i="59" s="1"/>
  <c r="S140" i="59"/>
  <c r="N140" i="59"/>
  <c r="BC139" i="59"/>
  <c r="AW139" i="59"/>
  <c r="AS139" i="59"/>
  <c r="AO139" i="59"/>
  <c r="AO139" i="83" s="1"/>
  <c r="AK139" i="59"/>
  <c r="AG139" i="59"/>
  <c r="AG139" i="83" s="1"/>
  <c r="Y139" i="59"/>
  <c r="AB139" i="59" s="1"/>
  <c r="AC139" i="59" s="1"/>
  <c r="S139" i="59"/>
  <c r="N139" i="59"/>
  <c r="BC138" i="59"/>
  <c r="AW138" i="59"/>
  <c r="AS138" i="59"/>
  <c r="AO138" i="59"/>
  <c r="AK138" i="59"/>
  <c r="AG138" i="59"/>
  <c r="Y138" i="59"/>
  <c r="AB138" i="59" s="1"/>
  <c r="AC138" i="59" s="1"/>
  <c r="S138" i="59"/>
  <c r="N138" i="59"/>
  <c r="BC137" i="59"/>
  <c r="AW137" i="59"/>
  <c r="AS137" i="59"/>
  <c r="AO137" i="59"/>
  <c r="AO137" i="83" s="1"/>
  <c r="AK137" i="59"/>
  <c r="AG137" i="59"/>
  <c r="Y137" i="59"/>
  <c r="S137" i="59"/>
  <c r="N137" i="59"/>
  <c r="BC136" i="59"/>
  <c r="AW136" i="59"/>
  <c r="AS136" i="59"/>
  <c r="AO136" i="59"/>
  <c r="AK136" i="59"/>
  <c r="AK136" i="83" s="1"/>
  <c r="AG136" i="59"/>
  <c r="AG136" i="83" s="1"/>
  <c r="Y136" i="59"/>
  <c r="AB136" i="59" s="1"/>
  <c r="AC136" i="59" s="1"/>
  <c r="S136" i="59"/>
  <c r="N136" i="59"/>
  <c r="BC135" i="59"/>
  <c r="AW135" i="59"/>
  <c r="AS135" i="59"/>
  <c r="AO135" i="59"/>
  <c r="AK135" i="59"/>
  <c r="AG135" i="59"/>
  <c r="Y135" i="59"/>
  <c r="AB135" i="59" s="1"/>
  <c r="AC135" i="59" s="1"/>
  <c r="S135" i="59"/>
  <c r="N135" i="59"/>
  <c r="BC134" i="59"/>
  <c r="AW134" i="59"/>
  <c r="AS134" i="59"/>
  <c r="AO134" i="59"/>
  <c r="AK134" i="59"/>
  <c r="AK134" i="83" s="1"/>
  <c r="AG134" i="59"/>
  <c r="Y134" i="59"/>
  <c r="AB134" i="59" s="1"/>
  <c r="AC134" i="59" s="1"/>
  <c r="S134" i="59"/>
  <c r="N134" i="59"/>
  <c r="BC133" i="59"/>
  <c r="AW133" i="59"/>
  <c r="AS133" i="59"/>
  <c r="AO133" i="59"/>
  <c r="AK133" i="59"/>
  <c r="AG133" i="59"/>
  <c r="Y133" i="59"/>
  <c r="AB133" i="59" s="1"/>
  <c r="AC133" i="59" s="1"/>
  <c r="S133" i="59"/>
  <c r="N133" i="59"/>
  <c r="BC132" i="59"/>
  <c r="AW132" i="59"/>
  <c r="AS132" i="59"/>
  <c r="AO132" i="59"/>
  <c r="AK132" i="59"/>
  <c r="AG132" i="59"/>
  <c r="Y132" i="59"/>
  <c r="AB132" i="59" s="1"/>
  <c r="AC132" i="59" s="1"/>
  <c r="S132" i="59"/>
  <c r="N132" i="59"/>
  <c r="BC131" i="59"/>
  <c r="AW131" i="59"/>
  <c r="AS131" i="59"/>
  <c r="AO131" i="59"/>
  <c r="AO131" i="83" s="1"/>
  <c r="AK131" i="59"/>
  <c r="AK131" i="83" s="1"/>
  <c r="AG131" i="59"/>
  <c r="Y131" i="59"/>
  <c r="AB131" i="59" s="1"/>
  <c r="AC131" i="59" s="1"/>
  <c r="S131" i="59"/>
  <c r="N131" i="59"/>
  <c r="BC130" i="59"/>
  <c r="AW130" i="59"/>
  <c r="AS130" i="59"/>
  <c r="AO130" i="59"/>
  <c r="AO130" i="83" s="1"/>
  <c r="AK130" i="59"/>
  <c r="AG130" i="59"/>
  <c r="Y130" i="59"/>
  <c r="AB130" i="59" s="1"/>
  <c r="S130" i="59"/>
  <c r="N130" i="59"/>
  <c r="BC129" i="59"/>
  <c r="AW129" i="59"/>
  <c r="AS129" i="59"/>
  <c r="AO129" i="59"/>
  <c r="AK129" i="59"/>
  <c r="AK129" i="83" s="1"/>
  <c r="AG129" i="59"/>
  <c r="Y129" i="59"/>
  <c r="AB129" i="59" s="1"/>
  <c r="AC129" i="59" s="1"/>
  <c r="S129" i="59"/>
  <c r="N129" i="59"/>
  <c r="BC128" i="59"/>
  <c r="AW128" i="59"/>
  <c r="AS128" i="59"/>
  <c r="AO128" i="59"/>
  <c r="AK128" i="59"/>
  <c r="AG128" i="59"/>
  <c r="Y128" i="59"/>
  <c r="AB128" i="59" s="1"/>
  <c r="AC128" i="59" s="1"/>
  <c r="S128" i="59"/>
  <c r="N128" i="59"/>
  <c r="BC127" i="59"/>
  <c r="AW127" i="59"/>
  <c r="AS127" i="59"/>
  <c r="AO127" i="59"/>
  <c r="AO127" i="83" s="1"/>
  <c r="AK127" i="59"/>
  <c r="AG127" i="59"/>
  <c r="Y127" i="59"/>
  <c r="AB127" i="59" s="1"/>
  <c r="AC127" i="59" s="1"/>
  <c r="S127" i="59"/>
  <c r="S127" i="83" s="1"/>
  <c r="N127" i="59"/>
  <c r="BC126" i="59"/>
  <c r="AW126" i="59"/>
  <c r="AS126" i="59"/>
  <c r="AO126" i="59"/>
  <c r="AK126" i="59"/>
  <c r="AG126" i="59"/>
  <c r="AG126" i="83" s="1"/>
  <c r="Y126" i="59"/>
  <c r="S126" i="59"/>
  <c r="N126" i="59"/>
  <c r="BC125" i="59"/>
  <c r="AW125" i="59"/>
  <c r="AS125" i="59"/>
  <c r="AO125" i="59"/>
  <c r="AK125" i="59"/>
  <c r="AG125" i="59"/>
  <c r="Y125" i="59"/>
  <c r="AB125" i="59" s="1"/>
  <c r="AC125" i="59" s="1"/>
  <c r="S125" i="59"/>
  <c r="N125" i="59"/>
  <c r="BC124" i="59"/>
  <c r="AW124" i="59"/>
  <c r="AS124" i="59"/>
  <c r="AO124" i="59"/>
  <c r="AK124" i="59"/>
  <c r="AK124" i="83" s="1"/>
  <c r="AG124" i="59"/>
  <c r="Y124" i="59"/>
  <c r="AB124" i="59" s="1"/>
  <c r="AC124" i="59" s="1"/>
  <c r="S124" i="59"/>
  <c r="N124" i="59"/>
  <c r="BC123" i="59"/>
  <c r="AW123" i="59"/>
  <c r="AS123" i="59"/>
  <c r="AO123" i="59"/>
  <c r="AO123" i="83" s="1"/>
  <c r="AK123" i="59"/>
  <c r="AG123" i="59"/>
  <c r="Y123" i="59"/>
  <c r="AB123" i="59" s="1"/>
  <c r="AC123" i="59" s="1"/>
  <c r="S123" i="59"/>
  <c r="N123" i="59"/>
  <c r="BC122" i="59"/>
  <c r="AW122" i="59"/>
  <c r="AS122" i="59"/>
  <c r="AO122" i="59"/>
  <c r="AK122" i="59"/>
  <c r="AG122" i="59"/>
  <c r="Y122" i="59"/>
  <c r="AB122" i="59" s="1"/>
  <c r="S122" i="59"/>
  <c r="N122" i="59"/>
  <c r="BC121" i="59"/>
  <c r="AW121" i="59"/>
  <c r="AS121" i="59"/>
  <c r="AO121" i="59"/>
  <c r="AK121" i="59"/>
  <c r="AK121" i="83" s="1"/>
  <c r="AG121" i="59"/>
  <c r="Y121" i="59"/>
  <c r="AB121" i="59" s="1"/>
  <c r="AC121" i="59" s="1"/>
  <c r="S121" i="59"/>
  <c r="N121" i="59"/>
  <c r="BC120" i="59"/>
  <c r="AW120" i="59"/>
  <c r="AS120" i="59"/>
  <c r="AO120" i="59"/>
  <c r="AK120" i="59"/>
  <c r="AG120" i="59"/>
  <c r="AG120" i="83" s="1"/>
  <c r="Y120" i="59"/>
  <c r="AB120" i="59" s="1"/>
  <c r="AC120" i="59" s="1"/>
  <c r="S120" i="59"/>
  <c r="N120" i="59"/>
  <c r="BC119" i="59"/>
  <c r="AW119" i="59"/>
  <c r="AS119" i="59"/>
  <c r="AO119" i="59"/>
  <c r="AK119" i="59"/>
  <c r="AG119" i="59"/>
  <c r="Y119" i="59"/>
  <c r="AB119" i="59" s="1"/>
  <c r="AC119" i="59" s="1"/>
  <c r="S119" i="59"/>
  <c r="N119" i="59"/>
  <c r="BC118" i="59"/>
  <c r="AW118" i="59"/>
  <c r="AS118" i="59"/>
  <c r="AO118" i="59"/>
  <c r="AK118" i="59"/>
  <c r="AK118" i="83" s="1"/>
  <c r="AG118" i="59"/>
  <c r="Y118" i="59"/>
  <c r="AB118" i="59" s="1"/>
  <c r="AC118" i="59" s="1"/>
  <c r="S118" i="59"/>
  <c r="N118" i="59"/>
  <c r="BC117" i="59"/>
  <c r="AW117" i="59"/>
  <c r="AS117" i="59"/>
  <c r="AO117" i="59"/>
  <c r="AO117" i="83" s="1"/>
  <c r="AK117" i="59"/>
  <c r="AG117" i="59"/>
  <c r="Y117" i="59"/>
  <c r="S117" i="59"/>
  <c r="S117" i="83" s="1"/>
  <c r="N117" i="59"/>
  <c r="BC116" i="59"/>
  <c r="AW116" i="59"/>
  <c r="AS116" i="59"/>
  <c r="AO116" i="59"/>
  <c r="AK116" i="59"/>
  <c r="AG116" i="59"/>
  <c r="AG116" i="83" s="1"/>
  <c r="Y116" i="59"/>
  <c r="AB116" i="59" s="1"/>
  <c r="AC116" i="59" s="1"/>
  <c r="S116" i="59"/>
  <c r="N116" i="59"/>
  <c r="BC115" i="59"/>
  <c r="AW115" i="59"/>
  <c r="AS115" i="59"/>
  <c r="AO115" i="59"/>
  <c r="AO115" i="83" s="1"/>
  <c r="AK115" i="59"/>
  <c r="AG115" i="59"/>
  <c r="AG115" i="83" s="1"/>
  <c r="Y115" i="59"/>
  <c r="AB115" i="59" s="1"/>
  <c r="AC115" i="59" s="1"/>
  <c r="S115" i="59"/>
  <c r="N115" i="59"/>
  <c r="BC114" i="59"/>
  <c r="AW114" i="59"/>
  <c r="AS114" i="59"/>
  <c r="AO114" i="59"/>
  <c r="AK114" i="59"/>
  <c r="AG114" i="59"/>
  <c r="Y114" i="59"/>
  <c r="AB114" i="59" s="1"/>
  <c r="S114" i="59"/>
  <c r="N114" i="59"/>
  <c r="BC113" i="59"/>
  <c r="AW113" i="59"/>
  <c r="AS113" i="59"/>
  <c r="AO113" i="59"/>
  <c r="AK113" i="59"/>
  <c r="AG113" i="59"/>
  <c r="Y113" i="59"/>
  <c r="AB113" i="59" s="1"/>
  <c r="AC113" i="59" s="1"/>
  <c r="S113" i="59"/>
  <c r="N113" i="59"/>
  <c r="BC112" i="59"/>
  <c r="AW112" i="59"/>
  <c r="AS112" i="59"/>
  <c r="AO112" i="59"/>
  <c r="AK112" i="59"/>
  <c r="AK112" i="83" s="1"/>
  <c r="AG112" i="59"/>
  <c r="Y112" i="59"/>
  <c r="AB112" i="59" s="1"/>
  <c r="S112" i="59"/>
  <c r="N112" i="59"/>
  <c r="BC111" i="59"/>
  <c r="AW111" i="59"/>
  <c r="AS111" i="59"/>
  <c r="AO111" i="59"/>
  <c r="AK111" i="59"/>
  <c r="AG111" i="59"/>
  <c r="Y111" i="59"/>
  <c r="AB111" i="59" s="1"/>
  <c r="AC111" i="59" s="1"/>
  <c r="S111" i="59"/>
  <c r="N111" i="59"/>
  <c r="BC110" i="59"/>
  <c r="AW110" i="59"/>
  <c r="AS110" i="59"/>
  <c r="AO110" i="59"/>
  <c r="AK110" i="59"/>
  <c r="AG110" i="59"/>
  <c r="Y110" i="59"/>
  <c r="AB110" i="59" s="1"/>
  <c r="AC110" i="59" s="1"/>
  <c r="S110" i="59"/>
  <c r="N110" i="59"/>
  <c r="BC109" i="59"/>
  <c r="AW109" i="59"/>
  <c r="AS109" i="59"/>
  <c r="AO109" i="59"/>
  <c r="AO109" i="83" s="1"/>
  <c r="AK109" i="59"/>
  <c r="AK109" i="83" s="1"/>
  <c r="AG109" i="59"/>
  <c r="Y109" i="59"/>
  <c r="AB109" i="59" s="1"/>
  <c r="AC109" i="59" s="1"/>
  <c r="S109" i="59"/>
  <c r="N109" i="59"/>
  <c r="BC108" i="59"/>
  <c r="AW108" i="59"/>
  <c r="AS108" i="59"/>
  <c r="AO108" i="59"/>
  <c r="AK108" i="59"/>
  <c r="AG108" i="59"/>
  <c r="Y108" i="59"/>
  <c r="S108" i="59"/>
  <c r="N108" i="59"/>
  <c r="BC107" i="59"/>
  <c r="AW107" i="59"/>
  <c r="AS107" i="59"/>
  <c r="AO107" i="59"/>
  <c r="AK107" i="59"/>
  <c r="AG107" i="59"/>
  <c r="AG107" i="83" s="1"/>
  <c r="Y107" i="59"/>
  <c r="S107" i="59"/>
  <c r="N107" i="59"/>
  <c r="BC106" i="59"/>
  <c r="AW106" i="59"/>
  <c r="AS106" i="59"/>
  <c r="AO106" i="59"/>
  <c r="AK106" i="59"/>
  <c r="AG106" i="59"/>
  <c r="Y106" i="59"/>
  <c r="AB106" i="59" s="1"/>
  <c r="AC106" i="59" s="1"/>
  <c r="S106" i="59"/>
  <c r="N106" i="59"/>
  <c r="BC105" i="59"/>
  <c r="AW105" i="59"/>
  <c r="AS105" i="59"/>
  <c r="AO105" i="59"/>
  <c r="AO105" i="83" s="1"/>
  <c r="AK105" i="59"/>
  <c r="AG105" i="59"/>
  <c r="AG105" i="83" s="1"/>
  <c r="Y105" i="59"/>
  <c r="AB105" i="59" s="1"/>
  <c r="AC105" i="59" s="1"/>
  <c r="S105" i="59"/>
  <c r="N105" i="59"/>
  <c r="BC104" i="59"/>
  <c r="AW104" i="59"/>
  <c r="AS104" i="59"/>
  <c r="AO104" i="59"/>
  <c r="AK104" i="59"/>
  <c r="AG104" i="59"/>
  <c r="Y104" i="59"/>
  <c r="AB104" i="59" s="1"/>
  <c r="AC104" i="59" s="1"/>
  <c r="S104" i="59"/>
  <c r="N104" i="59"/>
  <c r="BC103" i="59"/>
  <c r="AW103" i="59"/>
  <c r="AS103" i="59"/>
  <c r="AO103" i="59"/>
  <c r="AO103" i="83" s="1"/>
  <c r="AK103" i="59"/>
  <c r="AG103" i="59"/>
  <c r="AG103" i="83" s="1"/>
  <c r="Y103" i="59"/>
  <c r="S103" i="59"/>
  <c r="N103" i="59"/>
  <c r="BC102" i="59"/>
  <c r="AW102" i="59"/>
  <c r="AS102" i="59"/>
  <c r="AO102" i="59"/>
  <c r="AO102" i="83" s="1"/>
  <c r="AK102" i="59"/>
  <c r="AG102" i="59"/>
  <c r="AG102" i="83" s="1"/>
  <c r="Y102" i="59"/>
  <c r="AB102" i="59" s="1"/>
  <c r="AC102" i="59" s="1"/>
  <c r="S102" i="59"/>
  <c r="N102" i="59"/>
  <c r="BC101" i="59"/>
  <c r="AW101" i="59"/>
  <c r="AS101" i="59"/>
  <c r="AO101" i="59"/>
  <c r="AK101" i="59"/>
  <c r="AG101" i="59"/>
  <c r="Y101" i="59"/>
  <c r="AB101" i="59" s="1"/>
  <c r="AC101" i="59" s="1"/>
  <c r="S101" i="59"/>
  <c r="N101" i="59"/>
  <c r="BC100" i="59"/>
  <c r="AW100" i="59"/>
  <c r="AS100" i="59"/>
  <c r="AO100" i="59"/>
  <c r="AK100" i="59"/>
  <c r="AK100" i="83" s="1"/>
  <c r="AG100" i="59"/>
  <c r="Y100" i="59"/>
  <c r="AB100" i="59" s="1"/>
  <c r="AC100" i="59" s="1"/>
  <c r="S100" i="59"/>
  <c r="N100" i="59"/>
  <c r="BC99" i="59"/>
  <c r="AW99" i="59"/>
  <c r="AS99" i="59"/>
  <c r="AO99" i="59"/>
  <c r="AO99" i="83" s="1"/>
  <c r="AK99" i="59"/>
  <c r="AG99" i="59"/>
  <c r="Y99" i="59"/>
  <c r="AB99" i="59" s="1"/>
  <c r="S99" i="59"/>
  <c r="N99" i="59"/>
  <c r="BC98" i="59"/>
  <c r="AW98" i="59"/>
  <c r="AS98" i="59"/>
  <c r="AO98" i="59"/>
  <c r="AK98" i="59"/>
  <c r="AK98" i="83" s="1"/>
  <c r="AG98" i="59"/>
  <c r="Y98" i="59"/>
  <c r="AB98" i="59" s="1"/>
  <c r="AC98" i="59" s="1"/>
  <c r="S98" i="59"/>
  <c r="N98" i="59"/>
  <c r="BC97" i="59"/>
  <c r="AW97" i="59"/>
  <c r="AS97" i="59"/>
  <c r="AO97" i="59"/>
  <c r="AK97" i="59"/>
  <c r="AG97" i="59"/>
  <c r="Y97" i="59"/>
  <c r="AB97" i="59" s="1"/>
  <c r="AC97" i="59" s="1"/>
  <c r="S97" i="59"/>
  <c r="N97" i="59"/>
  <c r="BC96" i="59"/>
  <c r="AW96" i="59"/>
  <c r="AS96" i="59"/>
  <c r="AO96" i="59"/>
  <c r="AK96" i="59"/>
  <c r="AK96" i="83" s="1"/>
  <c r="AG96" i="59"/>
  <c r="Y96" i="59"/>
  <c r="AB96" i="59" s="1"/>
  <c r="AC96" i="59" s="1"/>
  <c r="S96" i="59"/>
  <c r="N96" i="59"/>
  <c r="BC95" i="59"/>
  <c r="AW95" i="59"/>
  <c r="AS95" i="59"/>
  <c r="AO95" i="59"/>
  <c r="AK95" i="59"/>
  <c r="AG95" i="59"/>
  <c r="Y95" i="59"/>
  <c r="S95" i="59"/>
  <c r="S95" i="83" s="1"/>
  <c r="N95" i="59"/>
  <c r="BC94" i="59"/>
  <c r="AW94" i="59"/>
  <c r="AS94" i="59"/>
  <c r="AO94" i="59"/>
  <c r="AK94" i="59"/>
  <c r="AG94" i="59"/>
  <c r="AG94" i="83" s="1"/>
  <c r="Y94" i="59"/>
  <c r="AB94" i="59" s="1"/>
  <c r="AC94" i="59" s="1"/>
  <c r="S94" i="59"/>
  <c r="N94" i="59"/>
  <c r="BC93" i="59"/>
  <c r="AW93" i="59"/>
  <c r="AS93" i="59"/>
  <c r="AO93" i="59"/>
  <c r="AO93" i="83" s="1"/>
  <c r="AK93" i="59"/>
  <c r="AG93" i="59"/>
  <c r="AG93" i="83" s="1"/>
  <c r="Y93" i="59"/>
  <c r="AB93" i="59" s="1"/>
  <c r="AC93" i="59" s="1"/>
  <c r="S93" i="59"/>
  <c r="N93" i="59"/>
  <c r="BC92" i="59"/>
  <c r="AW92" i="59"/>
  <c r="AS92" i="59"/>
  <c r="AO92" i="59"/>
  <c r="AK92" i="59"/>
  <c r="AG92" i="59"/>
  <c r="Y92" i="59"/>
  <c r="AB92" i="59" s="1"/>
  <c r="AC92" i="59" s="1"/>
  <c r="S92" i="59"/>
  <c r="N92" i="59"/>
  <c r="BC91" i="59"/>
  <c r="AW91" i="59"/>
  <c r="AS91" i="59"/>
  <c r="AO91" i="59"/>
  <c r="AO91" i="83" s="1"/>
  <c r="AK91" i="59"/>
  <c r="AG91" i="59"/>
  <c r="Y91" i="59"/>
  <c r="S91" i="59"/>
  <c r="S91" i="83" s="1"/>
  <c r="N91" i="59"/>
  <c r="BC90" i="59"/>
  <c r="AW90" i="59"/>
  <c r="AS90" i="59"/>
  <c r="AO90" i="59"/>
  <c r="AK90" i="59"/>
  <c r="AG90" i="59"/>
  <c r="AG90" i="83" s="1"/>
  <c r="Y90" i="59"/>
  <c r="AB90" i="59" s="1"/>
  <c r="AC90" i="59" s="1"/>
  <c r="S90" i="59"/>
  <c r="N90" i="59"/>
  <c r="BC89" i="59"/>
  <c r="AW89" i="59"/>
  <c r="AS89" i="59"/>
  <c r="AO89" i="59"/>
  <c r="AO89" i="83" s="1"/>
  <c r="AK89" i="59"/>
  <c r="AG89" i="59"/>
  <c r="Y89" i="59"/>
  <c r="AB89" i="59" s="1"/>
  <c r="AC89" i="59" s="1"/>
  <c r="S89" i="59"/>
  <c r="N89" i="59"/>
  <c r="BC88" i="59"/>
  <c r="AW88" i="59"/>
  <c r="AS88" i="59"/>
  <c r="AO88" i="59"/>
  <c r="AK88" i="59"/>
  <c r="AK88" i="83" s="1"/>
  <c r="AG88" i="59"/>
  <c r="Y88" i="59"/>
  <c r="AB88" i="59" s="1"/>
  <c r="AC88" i="59" s="1"/>
  <c r="S88" i="59"/>
  <c r="N88" i="59"/>
  <c r="BC87" i="59"/>
  <c r="AW87" i="59"/>
  <c r="AS87" i="59"/>
  <c r="AO87" i="59"/>
  <c r="AK87" i="59"/>
  <c r="AG87" i="59"/>
  <c r="AG87" i="83" s="1"/>
  <c r="Y87" i="59"/>
  <c r="S87" i="59"/>
  <c r="N87" i="59"/>
  <c r="BC86" i="59"/>
  <c r="AW86" i="59"/>
  <c r="AS86" i="59"/>
  <c r="AO86" i="59"/>
  <c r="AK86" i="59"/>
  <c r="AK86" i="83" s="1"/>
  <c r="AG86" i="59"/>
  <c r="Y86" i="59"/>
  <c r="AB86" i="59" s="1"/>
  <c r="AC86" i="59" s="1"/>
  <c r="S86" i="59"/>
  <c r="N86" i="59"/>
  <c r="BC85" i="59"/>
  <c r="AW85" i="59"/>
  <c r="AS85" i="59"/>
  <c r="AO85" i="59"/>
  <c r="AO85" i="83" s="1"/>
  <c r="AK85" i="59"/>
  <c r="AG85" i="59"/>
  <c r="Y85" i="59"/>
  <c r="AB85" i="59" s="1"/>
  <c r="AC85" i="59" s="1"/>
  <c r="S85" i="59"/>
  <c r="N85" i="59"/>
  <c r="BC84" i="59"/>
  <c r="AW84" i="59"/>
  <c r="AS84" i="59"/>
  <c r="AO84" i="59"/>
  <c r="AK84" i="59"/>
  <c r="AK84" i="83" s="1"/>
  <c r="AG84" i="59"/>
  <c r="Y84" i="59"/>
  <c r="AB84" i="59" s="1"/>
  <c r="AC84" i="59" s="1"/>
  <c r="S84" i="59"/>
  <c r="N84" i="59"/>
  <c r="BC83" i="59"/>
  <c r="AW83" i="59"/>
  <c r="AS83" i="59"/>
  <c r="AO83" i="59"/>
  <c r="AO83" i="83" s="1"/>
  <c r="AK83" i="59"/>
  <c r="AG83" i="59"/>
  <c r="Y83" i="59"/>
  <c r="S83" i="59"/>
  <c r="N83" i="59"/>
  <c r="BC82" i="59"/>
  <c r="AW82" i="59"/>
  <c r="AS82" i="59"/>
  <c r="AO82" i="59"/>
  <c r="AK82" i="59"/>
  <c r="AG82" i="59"/>
  <c r="AG82" i="83" s="1"/>
  <c r="Y82" i="59"/>
  <c r="AB82" i="59" s="1"/>
  <c r="AC82" i="59" s="1"/>
  <c r="S82" i="59"/>
  <c r="N82" i="59"/>
  <c r="BC81" i="59"/>
  <c r="AW81" i="59"/>
  <c r="AS81" i="59"/>
  <c r="AO81" i="59"/>
  <c r="AK81" i="59"/>
  <c r="AG81" i="59"/>
  <c r="AG81" i="83" s="1"/>
  <c r="Y81" i="59"/>
  <c r="AB81" i="59" s="1"/>
  <c r="AC81" i="59" s="1"/>
  <c r="S81" i="59"/>
  <c r="N81" i="59"/>
  <c r="BC80" i="59"/>
  <c r="AW80" i="59"/>
  <c r="AS80" i="59"/>
  <c r="AO80" i="59"/>
  <c r="AK80" i="59"/>
  <c r="AG80" i="59"/>
  <c r="Y80" i="59"/>
  <c r="AB80" i="59" s="1"/>
  <c r="AC80" i="59" s="1"/>
  <c r="S80" i="59"/>
  <c r="N80" i="59"/>
  <c r="BC79" i="59"/>
  <c r="AW79" i="59"/>
  <c r="AS79" i="59"/>
  <c r="AO79" i="59"/>
  <c r="AO79" i="83" s="1"/>
  <c r="AK79" i="59"/>
  <c r="AK79" i="83" s="1"/>
  <c r="AG79" i="59"/>
  <c r="Y79" i="59"/>
  <c r="AB79" i="59" s="1"/>
  <c r="S79" i="59"/>
  <c r="S79" i="83" s="1"/>
  <c r="N79" i="59"/>
  <c r="BC78" i="59"/>
  <c r="AW78" i="59"/>
  <c r="AS78" i="59"/>
  <c r="AO78" i="59"/>
  <c r="AK78" i="59"/>
  <c r="AG78" i="59"/>
  <c r="AG78" i="83" s="1"/>
  <c r="Y78" i="59"/>
  <c r="AB78" i="59" s="1"/>
  <c r="AC78" i="59" s="1"/>
  <c r="S78" i="59"/>
  <c r="N78" i="59"/>
  <c r="BC77" i="59"/>
  <c r="AW77" i="59"/>
  <c r="AS77" i="59"/>
  <c r="AO77" i="59"/>
  <c r="AK77" i="59"/>
  <c r="AG77" i="59"/>
  <c r="Y77" i="59"/>
  <c r="S77" i="59"/>
  <c r="N77" i="59"/>
  <c r="BC76" i="59"/>
  <c r="AW76" i="59"/>
  <c r="AS76" i="59"/>
  <c r="AO76" i="59"/>
  <c r="AK76" i="59"/>
  <c r="AK76" i="83" s="1"/>
  <c r="AG76" i="59"/>
  <c r="Y76" i="59"/>
  <c r="AB76" i="59" s="1"/>
  <c r="AC76" i="59" s="1"/>
  <c r="S76" i="59"/>
  <c r="N76" i="59"/>
  <c r="BC75" i="59"/>
  <c r="AW75" i="59"/>
  <c r="AS75" i="59"/>
  <c r="AO75" i="59"/>
  <c r="AK75" i="59"/>
  <c r="AG75" i="59"/>
  <c r="Y75" i="59"/>
  <c r="AB75" i="59" s="1"/>
  <c r="AC75" i="59" s="1"/>
  <c r="S75" i="59"/>
  <c r="N75" i="59"/>
  <c r="BC74" i="59"/>
  <c r="AW74" i="59"/>
  <c r="AS74" i="59"/>
  <c r="AO74" i="59"/>
  <c r="AK74" i="59"/>
  <c r="AK74" i="83" s="1"/>
  <c r="AG74" i="59"/>
  <c r="Y74" i="59"/>
  <c r="AB74" i="59" s="1"/>
  <c r="AC74" i="59" s="1"/>
  <c r="S74" i="59"/>
  <c r="N74" i="59"/>
  <c r="BC73" i="59"/>
  <c r="AW73" i="59"/>
  <c r="AS73" i="59"/>
  <c r="AO73" i="59"/>
  <c r="AO73" i="83" s="1"/>
  <c r="AK73" i="59"/>
  <c r="AK73" i="83" s="1"/>
  <c r="AG73" i="59"/>
  <c r="Y73" i="59"/>
  <c r="AB73" i="59" s="1"/>
  <c r="AC73" i="59" s="1"/>
  <c r="S73" i="59"/>
  <c r="N73" i="59"/>
  <c r="BC72" i="59"/>
  <c r="AW72" i="59"/>
  <c r="AS72" i="59"/>
  <c r="AO72" i="59"/>
  <c r="AO72" i="83" s="1"/>
  <c r="AK72" i="59"/>
  <c r="AK72" i="83" s="1"/>
  <c r="AG72" i="59"/>
  <c r="Y72" i="59"/>
  <c r="S72" i="59"/>
  <c r="N72" i="59"/>
  <c r="BC71" i="59"/>
  <c r="AW71" i="59"/>
  <c r="AS71" i="59"/>
  <c r="AO71" i="59"/>
  <c r="AK71" i="59"/>
  <c r="AG71" i="59"/>
  <c r="Y71" i="59"/>
  <c r="AB71" i="59" s="1"/>
  <c r="AC71" i="59" s="1"/>
  <c r="S71" i="59"/>
  <c r="N71" i="59"/>
  <c r="BC70" i="59"/>
  <c r="AW70" i="59"/>
  <c r="AS70" i="59"/>
  <c r="AO70" i="59"/>
  <c r="AK70" i="59"/>
  <c r="AG70" i="59"/>
  <c r="Y70" i="59"/>
  <c r="AB70" i="59" s="1"/>
  <c r="AC70" i="59" s="1"/>
  <c r="S70" i="59"/>
  <c r="N70" i="59"/>
  <c r="BC69" i="59"/>
  <c r="AW69" i="59"/>
  <c r="AS69" i="59"/>
  <c r="AO69" i="59"/>
  <c r="AK69" i="59"/>
  <c r="AG69" i="59"/>
  <c r="AG69" i="83" s="1"/>
  <c r="Y69" i="59"/>
  <c r="AB69" i="59" s="1"/>
  <c r="AC69" i="59" s="1"/>
  <c r="S69" i="59"/>
  <c r="N69" i="59"/>
  <c r="BC68" i="59"/>
  <c r="AW68" i="59"/>
  <c r="AS68" i="59"/>
  <c r="AO68" i="59"/>
  <c r="AK68" i="59"/>
  <c r="AG68" i="59"/>
  <c r="Y68" i="59"/>
  <c r="AB68" i="59" s="1"/>
  <c r="AC68" i="59" s="1"/>
  <c r="S68" i="59"/>
  <c r="N68" i="59"/>
  <c r="BC67" i="59"/>
  <c r="AW67" i="59"/>
  <c r="AS67" i="59"/>
  <c r="AO67" i="59"/>
  <c r="AO67" i="83" s="1"/>
  <c r="AK67" i="59"/>
  <c r="AK67" i="83" s="1"/>
  <c r="AG67" i="59"/>
  <c r="Y67" i="59"/>
  <c r="AB67" i="59" s="1"/>
  <c r="AC67" i="59" s="1"/>
  <c r="S67" i="59"/>
  <c r="N67" i="59"/>
  <c r="BC66" i="59"/>
  <c r="AW66" i="59"/>
  <c r="AS66" i="59"/>
  <c r="AO66" i="59"/>
  <c r="AK66" i="59"/>
  <c r="AG66" i="59"/>
  <c r="AG66" i="83" s="1"/>
  <c r="Y66" i="59"/>
  <c r="AB66" i="59" s="1"/>
  <c r="AC66" i="59" s="1"/>
  <c r="S66" i="59"/>
  <c r="S66" i="83" s="1"/>
  <c r="N66" i="59"/>
  <c r="BC65" i="59"/>
  <c r="AW65" i="59"/>
  <c r="AS65" i="59"/>
  <c r="AO65" i="59"/>
  <c r="AO65" i="83" s="1"/>
  <c r="AK65" i="59"/>
  <c r="AG65" i="59"/>
  <c r="AG65" i="83" s="1"/>
  <c r="Y65" i="59"/>
  <c r="AB65" i="59" s="1"/>
  <c r="AC65" i="59" s="1"/>
  <c r="S65" i="59"/>
  <c r="N65" i="59"/>
  <c r="BC64" i="59"/>
  <c r="AW64" i="59"/>
  <c r="AS64" i="59"/>
  <c r="AO64" i="59"/>
  <c r="AO64" i="83" s="1"/>
  <c r="AK64" i="59"/>
  <c r="AG64" i="59"/>
  <c r="Y64" i="59"/>
  <c r="AB64" i="59" s="1"/>
  <c r="AC64" i="59" s="1"/>
  <c r="S64" i="59"/>
  <c r="N64" i="59"/>
  <c r="BC63" i="59"/>
  <c r="AW63" i="59"/>
  <c r="AS63" i="59"/>
  <c r="AO63" i="59"/>
  <c r="AK63" i="59"/>
  <c r="AG63" i="59"/>
  <c r="Y63" i="59"/>
  <c r="AB63" i="59" s="1"/>
  <c r="AC63" i="59" s="1"/>
  <c r="S63" i="59"/>
  <c r="N63" i="59"/>
  <c r="BC62" i="59"/>
  <c r="AW62" i="59"/>
  <c r="AS62" i="59"/>
  <c r="AO62" i="59"/>
  <c r="AK62" i="59"/>
  <c r="AK62" i="83" s="1"/>
  <c r="AG62" i="59"/>
  <c r="Y62" i="59"/>
  <c r="AB62" i="59" s="1"/>
  <c r="AC62" i="59" s="1"/>
  <c r="S62" i="59"/>
  <c r="S62" i="83" s="1"/>
  <c r="N62" i="59"/>
  <c r="BC61" i="59"/>
  <c r="AW61" i="59"/>
  <c r="AS61" i="59"/>
  <c r="AO61" i="59"/>
  <c r="AO61" i="83" s="1"/>
  <c r="AK61" i="59"/>
  <c r="AG61" i="59"/>
  <c r="Y61" i="59"/>
  <c r="AB61" i="59" s="1"/>
  <c r="AC61" i="59" s="1"/>
  <c r="S61" i="59"/>
  <c r="N61" i="59"/>
  <c r="BC60" i="59"/>
  <c r="AW60" i="59"/>
  <c r="AS60" i="59"/>
  <c r="AO60" i="59"/>
  <c r="AK60" i="59"/>
  <c r="AK60" i="83" s="1"/>
  <c r="AG60" i="59"/>
  <c r="Y60" i="59"/>
  <c r="AB60" i="59" s="1"/>
  <c r="AC60" i="59" s="1"/>
  <c r="S60" i="59"/>
  <c r="S60" i="83" s="1"/>
  <c r="N60" i="59"/>
  <c r="BC59" i="59"/>
  <c r="AW59" i="59"/>
  <c r="AS59" i="59"/>
  <c r="AO59" i="59"/>
  <c r="AO59" i="83" s="1"/>
  <c r="AK59" i="59"/>
  <c r="AK59" i="83" s="1"/>
  <c r="AG59" i="59"/>
  <c r="AG59" i="83" s="1"/>
  <c r="Y59" i="59"/>
  <c r="AB59" i="59" s="1"/>
  <c r="AC59" i="59" s="1"/>
  <c r="S59" i="59"/>
  <c r="N59" i="59"/>
  <c r="BC58" i="59"/>
  <c r="AW58" i="59"/>
  <c r="AS58" i="59"/>
  <c r="AO58" i="59"/>
  <c r="AO58" i="83" s="1"/>
  <c r="AK58" i="59"/>
  <c r="AG58" i="59"/>
  <c r="AG58" i="83" s="1"/>
  <c r="Y58" i="59"/>
  <c r="AB58" i="59" s="1"/>
  <c r="AC58" i="59" s="1"/>
  <c r="S58" i="59"/>
  <c r="N58" i="59"/>
  <c r="BC57" i="59"/>
  <c r="AW57" i="59"/>
  <c r="AS57" i="59"/>
  <c r="AO57" i="59"/>
  <c r="AK57" i="59"/>
  <c r="AG57" i="59"/>
  <c r="AG57" i="83" s="1"/>
  <c r="Y57" i="59"/>
  <c r="AB57" i="59" s="1"/>
  <c r="AC57" i="59" s="1"/>
  <c r="S57" i="59"/>
  <c r="N57" i="59"/>
  <c r="BC56" i="59"/>
  <c r="AW56" i="59"/>
  <c r="AS56" i="59"/>
  <c r="AO56" i="59"/>
  <c r="AK56" i="59"/>
  <c r="AG56" i="59"/>
  <c r="Y56" i="59"/>
  <c r="AB56" i="59" s="1"/>
  <c r="AC56" i="59" s="1"/>
  <c r="S56" i="59"/>
  <c r="N56" i="59"/>
  <c r="BC55" i="59"/>
  <c r="AW55" i="59"/>
  <c r="AS55" i="59"/>
  <c r="AO55" i="59"/>
  <c r="AK55" i="59"/>
  <c r="AG55" i="59"/>
  <c r="AG55" i="83" s="1"/>
  <c r="Y55" i="59"/>
  <c r="AB55" i="59" s="1"/>
  <c r="AC55" i="59" s="1"/>
  <c r="S55" i="59"/>
  <c r="N55" i="59"/>
  <c r="BC54" i="59"/>
  <c r="AW54" i="59"/>
  <c r="AS54" i="59"/>
  <c r="AO54" i="59"/>
  <c r="AK54" i="59"/>
  <c r="AK54" i="83" s="1"/>
  <c r="AG54" i="59"/>
  <c r="Y54" i="59"/>
  <c r="AB54" i="59" s="1"/>
  <c r="AC54" i="59" s="1"/>
  <c r="S54" i="59"/>
  <c r="N54" i="59"/>
  <c r="BC53" i="59"/>
  <c r="AW53" i="59"/>
  <c r="AS53" i="59"/>
  <c r="AO53" i="59"/>
  <c r="AO53" i="83" s="1"/>
  <c r="AK53" i="59"/>
  <c r="AK53" i="83" s="1"/>
  <c r="AG53" i="59"/>
  <c r="Y53" i="59"/>
  <c r="AB53" i="59" s="1"/>
  <c r="AC53" i="59" s="1"/>
  <c r="S53" i="59"/>
  <c r="N53" i="59"/>
  <c r="BC52" i="59"/>
  <c r="AW52" i="59"/>
  <c r="AS52" i="59"/>
  <c r="AO52" i="59"/>
  <c r="AK52" i="59"/>
  <c r="AK52" i="83" s="1"/>
  <c r="AG52" i="59"/>
  <c r="AG52" i="83" s="1"/>
  <c r="Y52" i="59"/>
  <c r="AB52" i="59" s="1"/>
  <c r="AC52" i="59" s="1"/>
  <c r="S52" i="59"/>
  <c r="S52" i="83" s="1"/>
  <c r="N52" i="59"/>
  <c r="BC51" i="59"/>
  <c r="AW51" i="59"/>
  <c r="AS51" i="59"/>
  <c r="AO51" i="59"/>
  <c r="AK51" i="59"/>
  <c r="AG51" i="59"/>
  <c r="Y51" i="59"/>
  <c r="AB51" i="59" s="1"/>
  <c r="AC51" i="59" s="1"/>
  <c r="S51" i="59"/>
  <c r="N51" i="59"/>
  <c r="BC50" i="59"/>
  <c r="AW50" i="59"/>
  <c r="AS50" i="59"/>
  <c r="AO50" i="59"/>
  <c r="AK50" i="59"/>
  <c r="AG50" i="59"/>
  <c r="Y50" i="59"/>
  <c r="AB50" i="59" s="1"/>
  <c r="AC50" i="59" s="1"/>
  <c r="S50" i="59"/>
  <c r="S50" i="83" s="1"/>
  <c r="N50" i="59"/>
  <c r="BC49" i="59"/>
  <c r="AW49" i="59"/>
  <c r="AS49" i="59"/>
  <c r="AO49" i="59"/>
  <c r="AK49" i="59"/>
  <c r="AK49" i="83" s="1"/>
  <c r="AG49" i="59"/>
  <c r="AG49" i="83" s="1"/>
  <c r="Y49" i="59"/>
  <c r="AB49" i="59" s="1"/>
  <c r="AC49" i="59" s="1"/>
  <c r="S49" i="59"/>
  <c r="N49" i="59"/>
  <c r="BC48" i="59"/>
  <c r="AW48" i="59"/>
  <c r="AS48" i="59"/>
  <c r="AO48" i="59"/>
  <c r="AK48" i="59"/>
  <c r="AK48" i="83" s="1"/>
  <c r="AG48" i="59"/>
  <c r="Y48" i="59"/>
  <c r="AB48" i="59" s="1"/>
  <c r="AC48" i="59" s="1"/>
  <c r="S48" i="59"/>
  <c r="S48" i="83" s="1"/>
  <c r="N48" i="59"/>
  <c r="BC47" i="59"/>
  <c r="AW47" i="59"/>
  <c r="AS47" i="59"/>
  <c r="AO47" i="59"/>
  <c r="AO47" i="83" s="1"/>
  <c r="AK47" i="59"/>
  <c r="AG47" i="59"/>
  <c r="Y47" i="59"/>
  <c r="AB47" i="59" s="1"/>
  <c r="AC47" i="59" s="1"/>
  <c r="S47" i="59"/>
  <c r="N47" i="59"/>
  <c r="BC46" i="59"/>
  <c r="AW46" i="59"/>
  <c r="AS46" i="59"/>
  <c r="AO46" i="59"/>
  <c r="AO46" i="83" s="1"/>
  <c r="AK46" i="59"/>
  <c r="AK46" i="83" s="1"/>
  <c r="AG46" i="59"/>
  <c r="Y46" i="59"/>
  <c r="AB46" i="59" s="1"/>
  <c r="AC46" i="59" s="1"/>
  <c r="S46" i="59"/>
  <c r="N46" i="59"/>
  <c r="BC45" i="59"/>
  <c r="AW45" i="59"/>
  <c r="AS45" i="59"/>
  <c r="AO45" i="59"/>
  <c r="AK45" i="59"/>
  <c r="AG45" i="59"/>
  <c r="Y45" i="59"/>
  <c r="AB45" i="59" s="1"/>
  <c r="AC45" i="59" s="1"/>
  <c r="S45" i="59"/>
  <c r="N45" i="59"/>
  <c r="BC44" i="59"/>
  <c r="AW44" i="59"/>
  <c r="AS44" i="59"/>
  <c r="AO44" i="59"/>
  <c r="AK44" i="59"/>
  <c r="AK44" i="83" s="1"/>
  <c r="AG44" i="59"/>
  <c r="Y44" i="59"/>
  <c r="AB44" i="59" s="1"/>
  <c r="AC44" i="59" s="1"/>
  <c r="S44" i="59"/>
  <c r="N44" i="59"/>
  <c r="BC43" i="59"/>
  <c r="AW43" i="59"/>
  <c r="AS43" i="59"/>
  <c r="AO43" i="59"/>
  <c r="AK43" i="59"/>
  <c r="AG43" i="59"/>
  <c r="AG43" i="83" s="1"/>
  <c r="Y43" i="59"/>
  <c r="AB43" i="59" s="1"/>
  <c r="AC43" i="59" s="1"/>
  <c r="S43" i="59"/>
  <c r="N43" i="59"/>
  <c r="BC42" i="59"/>
  <c r="AW42" i="59"/>
  <c r="AS42" i="59"/>
  <c r="AO42" i="59"/>
  <c r="AK42" i="59"/>
  <c r="AG42" i="59"/>
  <c r="Y42" i="59"/>
  <c r="AB42" i="59" s="1"/>
  <c r="AC42" i="59" s="1"/>
  <c r="S42" i="59"/>
  <c r="S42" i="83" s="1"/>
  <c r="N42" i="59"/>
  <c r="BC41" i="59"/>
  <c r="AW41" i="59"/>
  <c r="AS41" i="59"/>
  <c r="AO41" i="59"/>
  <c r="AO41" i="83" s="1"/>
  <c r="AK41" i="59"/>
  <c r="AK41" i="83" s="1"/>
  <c r="AG41" i="59"/>
  <c r="Y41" i="59"/>
  <c r="AB41" i="59" s="1"/>
  <c r="AC41" i="59" s="1"/>
  <c r="S41" i="59"/>
  <c r="N41" i="59"/>
  <c r="BC40" i="59"/>
  <c r="AW40" i="59"/>
  <c r="AS40" i="59"/>
  <c r="AO40" i="59"/>
  <c r="AO40" i="83" s="1"/>
  <c r="AK40" i="59"/>
  <c r="AG40" i="59"/>
  <c r="Y40" i="59"/>
  <c r="AB40" i="59" s="1"/>
  <c r="AC40" i="59" s="1"/>
  <c r="S40" i="59"/>
  <c r="N40" i="59"/>
  <c r="BC39" i="59"/>
  <c r="AW39" i="59"/>
  <c r="AS39" i="59"/>
  <c r="AO39" i="59"/>
  <c r="AK39" i="59"/>
  <c r="AK39" i="83" s="1"/>
  <c r="AG39" i="59"/>
  <c r="AG39" i="83" s="1"/>
  <c r="Y39" i="59"/>
  <c r="AB39" i="59" s="1"/>
  <c r="AC39" i="59" s="1"/>
  <c r="S39" i="59"/>
  <c r="N39" i="59"/>
  <c r="BC38" i="59"/>
  <c r="AW38" i="59"/>
  <c r="AS38" i="59"/>
  <c r="AO38" i="59"/>
  <c r="AO38" i="83" s="1"/>
  <c r="AK38" i="59"/>
  <c r="AG38" i="59"/>
  <c r="AG38" i="83" s="1"/>
  <c r="Y38" i="59"/>
  <c r="AB38" i="59" s="1"/>
  <c r="AC38" i="59" s="1"/>
  <c r="S38" i="59"/>
  <c r="N38" i="59"/>
  <c r="BC37" i="59"/>
  <c r="AW37" i="59"/>
  <c r="AS37" i="59"/>
  <c r="AO37" i="59"/>
  <c r="AK37" i="59"/>
  <c r="AG37" i="59"/>
  <c r="AG37" i="83" s="1"/>
  <c r="Y37" i="59"/>
  <c r="AB37" i="59" s="1"/>
  <c r="AC37" i="59" s="1"/>
  <c r="S37" i="59"/>
  <c r="N37" i="59"/>
  <c r="BC36" i="59"/>
  <c r="AW36" i="59"/>
  <c r="AS36" i="59"/>
  <c r="AO36" i="59"/>
  <c r="AO36" i="83" s="1"/>
  <c r="AK36" i="59"/>
  <c r="AG36" i="59"/>
  <c r="AG36" i="83" s="1"/>
  <c r="Y36" i="59"/>
  <c r="AB36" i="59" s="1"/>
  <c r="AC36" i="59" s="1"/>
  <c r="S36" i="59"/>
  <c r="N36" i="59"/>
  <c r="BC35" i="59"/>
  <c r="AW35" i="59"/>
  <c r="AS35" i="59"/>
  <c r="AO35" i="59"/>
  <c r="AK35" i="59"/>
  <c r="AK35" i="83" s="1"/>
  <c r="AG35" i="59"/>
  <c r="Y35" i="59"/>
  <c r="AB35" i="59" s="1"/>
  <c r="AC35" i="59" s="1"/>
  <c r="S35" i="59"/>
  <c r="N35" i="59"/>
  <c r="BC34" i="59"/>
  <c r="AW34" i="59"/>
  <c r="AS34" i="59"/>
  <c r="AO34" i="59"/>
  <c r="AK34" i="59"/>
  <c r="AK34" i="83" s="1"/>
  <c r="AG34" i="59"/>
  <c r="Y34" i="59"/>
  <c r="AB34" i="59" s="1"/>
  <c r="AC34" i="59" s="1"/>
  <c r="S34" i="59"/>
  <c r="N34" i="59"/>
  <c r="BC33" i="59"/>
  <c r="AW33" i="59"/>
  <c r="AS33" i="59"/>
  <c r="AO33" i="59"/>
  <c r="AK33" i="59"/>
  <c r="AK33" i="83" s="1"/>
  <c r="AG33" i="59"/>
  <c r="Y33" i="59"/>
  <c r="AB33" i="59" s="1"/>
  <c r="AC33" i="59" s="1"/>
  <c r="S33" i="59"/>
  <c r="N33" i="59"/>
  <c r="BC32" i="59"/>
  <c r="AW32" i="59"/>
  <c r="AS32" i="59"/>
  <c r="AO32" i="59"/>
  <c r="AK32" i="59"/>
  <c r="AK32" i="83" s="1"/>
  <c r="AG32" i="59"/>
  <c r="AG32" i="83" s="1"/>
  <c r="Y32" i="59"/>
  <c r="AB32" i="59" s="1"/>
  <c r="AC32" i="59" s="1"/>
  <c r="S32" i="59"/>
  <c r="N32" i="59"/>
  <c r="BC31" i="59"/>
  <c r="AW31" i="59"/>
  <c r="AS31" i="59"/>
  <c r="AO31" i="59"/>
  <c r="AK31" i="59"/>
  <c r="AK31" i="83" s="1"/>
  <c r="AG31" i="59"/>
  <c r="Y31" i="59"/>
  <c r="AB31" i="59" s="1"/>
  <c r="AC31" i="59" s="1"/>
  <c r="S31" i="59"/>
  <c r="S31" i="83" s="1"/>
  <c r="N31" i="59"/>
  <c r="BC30" i="59"/>
  <c r="AW30" i="59"/>
  <c r="AS30" i="59"/>
  <c r="AO30" i="59"/>
  <c r="AK30" i="59"/>
  <c r="AG30" i="59"/>
  <c r="AG30" i="83" s="1"/>
  <c r="Y30" i="59"/>
  <c r="AB30" i="59" s="1"/>
  <c r="AC30" i="59" s="1"/>
  <c r="S30" i="59"/>
  <c r="N30" i="59"/>
  <c r="BC29" i="59"/>
  <c r="AW29" i="59"/>
  <c r="AS29" i="59"/>
  <c r="AO29" i="59"/>
  <c r="AO29" i="83" s="1"/>
  <c r="AK29" i="59"/>
  <c r="AG29" i="59"/>
  <c r="Y29" i="59"/>
  <c r="AB29" i="59" s="1"/>
  <c r="AC29" i="59" s="1"/>
  <c r="S29" i="59"/>
  <c r="N29" i="59"/>
  <c r="BC28" i="59"/>
  <c r="AW28" i="59"/>
  <c r="AS28" i="59"/>
  <c r="AO28" i="59"/>
  <c r="AK28" i="59"/>
  <c r="AK28" i="83" s="1"/>
  <c r="AG28" i="59"/>
  <c r="Y28" i="59"/>
  <c r="AB28" i="59" s="1"/>
  <c r="AC28" i="59" s="1"/>
  <c r="S28" i="59"/>
  <c r="N28" i="59"/>
  <c r="BC27" i="59"/>
  <c r="AW27" i="59"/>
  <c r="AS27" i="59"/>
  <c r="AO27" i="59"/>
  <c r="AK27" i="59"/>
  <c r="AG27" i="59"/>
  <c r="Y27" i="59"/>
  <c r="AB27" i="59" s="1"/>
  <c r="AC27" i="59" s="1"/>
  <c r="S27" i="59"/>
  <c r="N27" i="59"/>
  <c r="BC26" i="59"/>
  <c r="AW26" i="59"/>
  <c r="AS26" i="59"/>
  <c r="AO26" i="59"/>
  <c r="AK26" i="59"/>
  <c r="AG26" i="59"/>
  <c r="Y26" i="59"/>
  <c r="AB26" i="59" s="1"/>
  <c r="AC26" i="59" s="1"/>
  <c r="S26" i="59"/>
  <c r="N26" i="59"/>
  <c r="BC25" i="59"/>
  <c r="AW25" i="59"/>
  <c r="AS25" i="59"/>
  <c r="AO25" i="59"/>
  <c r="AO25" i="83" s="1"/>
  <c r="AK25" i="59"/>
  <c r="AG25" i="59"/>
  <c r="AG25" i="83" s="1"/>
  <c r="Y25" i="59"/>
  <c r="AB25" i="59" s="1"/>
  <c r="AC25" i="59" s="1"/>
  <c r="S25" i="59"/>
  <c r="N25" i="59"/>
  <c r="BC24" i="59"/>
  <c r="AW24" i="59"/>
  <c r="AS24" i="59"/>
  <c r="AO24" i="59"/>
  <c r="AO24" i="83" s="1"/>
  <c r="AK24" i="59"/>
  <c r="AG24" i="59"/>
  <c r="AG24" i="83" s="1"/>
  <c r="Y24" i="59"/>
  <c r="AB24" i="59" s="1"/>
  <c r="AC24" i="59" s="1"/>
  <c r="S24" i="59"/>
  <c r="N24" i="59"/>
  <c r="BC23" i="59"/>
  <c r="AW23" i="59"/>
  <c r="AS23" i="59"/>
  <c r="AO23" i="59"/>
  <c r="AO23" i="83" s="1"/>
  <c r="AK23" i="59"/>
  <c r="AK23" i="83" s="1"/>
  <c r="AG23" i="59"/>
  <c r="Y23" i="59"/>
  <c r="AB23" i="59" s="1"/>
  <c r="AC23" i="59" s="1"/>
  <c r="S23" i="59"/>
  <c r="N23" i="59"/>
  <c r="BC22" i="59"/>
  <c r="AW22" i="59"/>
  <c r="AS22" i="59"/>
  <c r="AO22" i="59"/>
  <c r="AK22" i="59"/>
  <c r="AG22" i="59"/>
  <c r="AG22" i="83" s="1"/>
  <c r="Y22" i="59"/>
  <c r="AB22" i="59" s="1"/>
  <c r="AC22" i="59" s="1"/>
  <c r="S22" i="59"/>
  <c r="N22" i="59"/>
  <c r="BC21" i="59"/>
  <c r="AW21" i="59"/>
  <c r="AS21" i="59"/>
  <c r="AO21" i="59"/>
  <c r="AO21" i="83" s="1"/>
  <c r="AK21" i="59"/>
  <c r="AG21" i="59"/>
  <c r="AG21" i="83" s="1"/>
  <c r="Y21" i="59"/>
  <c r="AB21" i="59" s="1"/>
  <c r="AC21" i="59" s="1"/>
  <c r="S21" i="59"/>
  <c r="S21" i="83" s="1"/>
  <c r="N21" i="59"/>
  <c r="BC20" i="59"/>
  <c r="AW20" i="59"/>
  <c r="AS20" i="59"/>
  <c r="AO20" i="59"/>
  <c r="AO20" i="83" s="1"/>
  <c r="AK20" i="59"/>
  <c r="AG20" i="59"/>
  <c r="Y20" i="59"/>
  <c r="AB20" i="59" s="1"/>
  <c r="AC20" i="59" s="1"/>
  <c r="S20" i="59"/>
  <c r="N20" i="59"/>
  <c r="BC19" i="59"/>
  <c r="AW19" i="59"/>
  <c r="AS19" i="59"/>
  <c r="AO19" i="59"/>
  <c r="AO19" i="83" s="1"/>
  <c r="AK19" i="59"/>
  <c r="AG19" i="59"/>
  <c r="Y19" i="59"/>
  <c r="AB19" i="59" s="1"/>
  <c r="AC19" i="59" s="1"/>
  <c r="S19" i="59"/>
  <c r="N19" i="59"/>
  <c r="BC18" i="59"/>
  <c r="AW18" i="59"/>
  <c r="AS18" i="59"/>
  <c r="AO18" i="59"/>
  <c r="AK18" i="59"/>
  <c r="AG18" i="59"/>
  <c r="Y18" i="59"/>
  <c r="AB18" i="59" s="1"/>
  <c r="AC18" i="59" s="1"/>
  <c r="S18" i="59"/>
  <c r="N18" i="59"/>
  <c r="BC17" i="59"/>
  <c r="AW17" i="59"/>
  <c r="AS17" i="59"/>
  <c r="AO17" i="59"/>
  <c r="AK17" i="59"/>
  <c r="AG17" i="59"/>
  <c r="Y17" i="59"/>
  <c r="AB17" i="59" s="1"/>
  <c r="AC17" i="59" s="1"/>
  <c r="S17" i="59"/>
  <c r="N17" i="59"/>
  <c r="BC16" i="59"/>
  <c r="AW16" i="59"/>
  <c r="AS16" i="59"/>
  <c r="AO16" i="59"/>
  <c r="AK16" i="59"/>
  <c r="AG16" i="59"/>
  <c r="AG16" i="83" s="1"/>
  <c r="Y16" i="59"/>
  <c r="AB16" i="59" s="1"/>
  <c r="AC16" i="59" s="1"/>
  <c r="S16" i="59"/>
  <c r="N16" i="59"/>
  <c r="BC15" i="59"/>
  <c r="AW15" i="59"/>
  <c r="AS15" i="59"/>
  <c r="AO15" i="59"/>
  <c r="AK15" i="59"/>
  <c r="AK15" i="83" s="1"/>
  <c r="AG15" i="59"/>
  <c r="AG15" i="83" s="1"/>
  <c r="Y15" i="59"/>
  <c r="AB15" i="59" s="1"/>
  <c r="AC15" i="59" s="1"/>
  <c r="S15" i="59"/>
  <c r="S15" i="83" s="1"/>
  <c r="N15" i="59"/>
  <c r="BC14" i="59"/>
  <c r="AW14" i="59"/>
  <c r="AS14" i="59"/>
  <c r="AO14" i="59"/>
  <c r="AO14" i="83" s="1"/>
  <c r="AK14" i="59"/>
  <c r="AK14" i="83" s="1"/>
  <c r="AG14" i="59"/>
  <c r="AG14" i="83" s="1"/>
  <c r="Y14" i="59"/>
  <c r="AB14" i="59" s="1"/>
  <c r="AC14" i="59" s="1"/>
  <c r="S14" i="59"/>
  <c r="N14" i="59"/>
  <c r="BC13" i="59"/>
  <c r="AW13" i="59"/>
  <c r="AS13" i="59"/>
  <c r="AO13" i="59"/>
  <c r="AO13" i="83" s="1"/>
  <c r="AK13" i="59"/>
  <c r="AG13" i="59"/>
  <c r="AG13" i="83" s="1"/>
  <c r="Y13" i="59"/>
  <c r="AB13" i="59" s="1"/>
  <c r="AC13" i="59" s="1"/>
  <c r="S13" i="59"/>
  <c r="S13" i="83" s="1"/>
  <c r="N13" i="59"/>
  <c r="BC12" i="59"/>
  <c r="AW12" i="59"/>
  <c r="AS12" i="59"/>
  <c r="AO12" i="59"/>
  <c r="AK12" i="59"/>
  <c r="AG12" i="59"/>
  <c r="AG12" i="83" s="1"/>
  <c r="Y12" i="59"/>
  <c r="AB12" i="59" s="1"/>
  <c r="AC12" i="59" s="1"/>
  <c r="S12" i="59"/>
  <c r="N12" i="59"/>
  <c r="BC11" i="59"/>
  <c r="AW11" i="59"/>
  <c r="AS11" i="59"/>
  <c r="AO11" i="59"/>
  <c r="AO11" i="83" s="1"/>
  <c r="AK11" i="59"/>
  <c r="AG11" i="59"/>
  <c r="Y11" i="59"/>
  <c r="AB11" i="59" s="1"/>
  <c r="AC11" i="59" s="1"/>
  <c r="S11" i="59"/>
  <c r="N11" i="59"/>
  <c r="BC10" i="59"/>
  <c r="AW10" i="59"/>
  <c r="AS10" i="59"/>
  <c r="AO10" i="59"/>
  <c r="AO10" i="83" s="1"/>
  <c r="AK10" i="59"/>
  <c r="AG10" i="59"/>
  <c r="Y10" i="59"/>
  <c r="AB10" i="59" s="1"/>
  <c r="AC10" i="59" s="1"/>
  <c r="S10" i="59"/>
  <c r="N10" i="59"/>
  <c r="BC9" i="59"/>
  <c r="AW9" i="59"/>
  <c r="AS9" i="59"/>
  <c r="AO9" i="59"/>
  <c r="AK9" i="59"/>
  <c r="AG9" i="59"/>
  <c r="Y9" i="59"/>
  <c r="AB9" i="59" s="1"/>
  <c r="AC9" i="59" s="1"/>
  <c r="S9" i="59"/>
  <c r="N9" i="59"/>
  <c r="BC8" i="59"/>
  <c r="AW8" i="59"/>
  <c r="AS8" i="59"/>
  <c r="AO8" i="59"/>
  <c r="AK8" i="59"/>
  <c r="AG8" i="59"/>
  <c r="Y8" i="59"/>
  <c r="AB8" i="59" s="1"/>
  <c r="AC8" i="59" s="1"/>
  <c r="S8" i="59"/>
  <c r="N8" i="59"/>
  <c r="BC7" i="59"/>
  <c r="AW7" i="59"/>
  <c r="AS7" i="59"/>
  <c r="AO7" i="59"/>
  <c r="AO7" i="83" s="1"/>
  <c r="AK7" i="59"/>
  <c r="AK7" i="83" s="1"/>
  <c r="AG7" i="59"/>
  <c r="AG7" i="83" s="1"/>
  <c r="Y7" i="59"/>
  <c r="AB7" i="59" s="1"/>
  <c r="AC7" i="59" s="1"/>
  <c r="S7" i="59"/>
  <c r="N7" i="59"/>
  <c r="BC6" i="59"/>
  <c r="AW6" i="59"/>
  <c r="AS6" i="59"/>
  <c r="AO6" i="59"/>
  <c r="AK6" i="59"/>
  <c r="AG6" i="59"/>
  <c r="AG6" i="83" s="1"/>
  <c r="Y6" i="59"/>
  <c r="AB6" i="59" s="1"/>
  <c r="AC6" i="59" s="1"/>
  <c r="S6" i="59"/>
  <c r="N6" i="59"/>
  <c r="BC5" i="59"/>
  <c r="AW5" i="59"/>
  <c r="AS5" i="59"/>
  <c r="AO5" i="59"/>
  <c r="AO5" i="83" s="1"/>
  <c r="AK5" i="59"/>
  <c r="AG5" i="59"/>
  <c r="Y5" i="59"/>
  <c r="AB5" i="59" s="1"/>
  <c r="AC5" i="59" s="1"/>
  <c r="S5" i="59"/>
  <c r="S5" i="83" s="1"/>
  <c r="N5" i="59"/>
  <c r="BC4" i="59"/>
  <c r="AW4" i="59"/>
  <c r="AS4" i="59"/>
  <c r="AO4" i="59"/>
  <c r="AO4" i="83" s="1"/>
  <c r="AK4" i="59"/>
  <c r="AG4" i="59"/>
  <c r="Y4" i="59"/>
  <c r="AB4" i="59" s="1"/>
  <c r="AC4" i="59" s="1"/>
  <c r="S4" i="59"/>
  <c r="N4" i="59"/>
  <c r="BC3" i="59"/>
  <c r="AW3" i="59"/>
  <c r="AS3" i="59"/>
  <c r="AO3" i="59"/>
  <c r="AK3" i="59"/>
  <c r="AG3" i="59"/>
  <c r="Y3" i="59"/>
  <c r="AB3" i="59" s="1"/>
  <c r="AC3" i="59" s="1"/>
  <c r="S3" i="59"/>
  <c r="N3" i="59"/>
  <c r="BC2" i="59"/>
  <c r="AW2" i="59"/>
  <c r="AS2" i="59"/>
  <c r="AO2" i="59"/>
  <c r="AK2" i="59"/>
  <c r="AK2" i="83" s="1"/>
  <c r="AG2" i="59"/>
  <c r="Y2" i="59"/>
  <c r="AB2" i="59" s="1"/>
  <c r="AC2" i="59" s="1"/>
  <c r="S2" i="59"/>
  <c r="N2" i="59"/>
  <c r="BC341" i="56"/>
  <c r="AW341" i="56"/>
  <c r="AS341" i="56"/>
  <c r="AO341" i="56"/>
  <c r="AO341" i="83" s="1"/>
  <c r="AK341" i="56"/>
  <c r="AK341" i="83" s="1"/>
  <c r="AG341" i="56"/>
  <c r="AG341" i="83" s="1"/>
  <c r="Y341" i="56"/>
  <c r="S341" i="83"/>
  <c r="G341" i="56"/>
  <c r="G341" i="83" s="1"/>
  <c r="BC340" i="56"/>
  <c r="AW340" i="56"/>
  <c r="AS340" i="56"/>
  <c r="AO340" i="56"/>
  <c r="AO340" i="83" s="1"/>
  <c r="AK340" i="56"/>
  <c r="AK340" i="83" s="1"/>
  <c r="AG340" i="56"/>
  <c r="AG340" i="83" s="1"/>
  <c r="Y340" i="56"/>
  <c r="S340" i="83"/>
  <c r="G340" i="56"/>
  <c r="G340" i="83" s="1"/>
  <c r="BC339" i="56"/>
  <c r="AW339" i="56"/>
  <c r="AS339" i="56"/>
  <c r="AO339" i="56"/>
  <c r="AO339" i="83" s="1"/>
  <c r="AK339" i="56"/>
  <c r="AK339" i="83" s="1"/>
  <c r="AG339" i="56"/>
  <c r="AG339" i="83" s="1"/>
  <c r="Y339" i="56"/>
  <c r="S339" i="83"/>
  <c r="G339" i="56"/>
  <c r="G339" i="83" s="1"/>
  <c r="BC338" i="56"/>
  <c r="AW338" i="56"/>
  <c r="AS338" i="56"/>
  <c r="AO338" i="56"/>
  <c r="AO338" i="83" s="1"/>
  <c r="AK338" i="56"/>
  <c r="AK338" i="83" s="1"/>
  <c r="AG338" i="56"/>
  <c r="AG338" i="83" s="1"/>
  <c r="Y338" i="56"/>
  <c r="S338" i="83"/>
  <c r="G338" i="56"/>
  <c r="G338" i="83" s="1"/>
  <c r="BC337" i="56"/>
  <c r="AW337" i="56"/>
  <c r="AS337" i="56"/>
  <c r="AO337" i="56"/>
  <c r="AK337" i="56"/>
  <c r="AG337" i="56"/>
  <c r="Y337" i="56"/>
  <c r="AB337" i="56" s="1"/>
  <c r="AC337" i="56" s="1"/>
  <c r="G337" i="56"/>
  <c r="BC336" i="56"/>
  <c r="AW336" i="56"/>
  <c r="AS336" i="56"/>
  <c r="AO336" i="56"/>
  <c r="AK336" i="56"/>
  <c r="AG336" i="56"/>
  <c r="Y336" i="56"/>
  <c r="AB336" i="56" s="1"/>
  <c r="AC336" i="56" s="1"/>
  <c r="G336" i="56"/>
  <c r="BC335" i="56"/>
  <c r="AW335" i="56"/>
  <c r="AS335" i="56"/>
  <c r="AO335" i="56"/>
  <c r="AK335" i="56"/>
  <c r="AG335" i="56"/>
  <c r="Y335" i="56"/>
  <c r="AB335" i="56" s="1"/>
  <c r="AC335" i="56" s="1"/>
  <c r="G335" i="56"/>
  <c r="BC334" i="56"/>
  <c r="AW334" i="56"/>
  <c r="AS334" i="56"/>
  <c r="AO334" i="56"/>
  <c r="AK334" i="56"/>
  <c r="AG334" i="56"/>
  <c r="Y334" i="56"/>
  <c r="AB334" i="56" s="1"/>
  <c r="AC334" i="56" s="1"/>
  <c r="G334" i="56"/>
  <c r="BC333" i="56"/>
  <c r="AW333" i="56"/>
  <c r="AS333" i="56"/>
  <c r="AO333" i="56"/>
  <c r="AK333" i="56"/>
  <c r="AG333" i="56"/>
  <c r="Y333" i="56"/>
  <c r="AB333" i="56" s="1"/>
  <c r="AC333" i="56" s="1"/>
  <c r="G333" i="56"/>
  <c r="BC332" i="56"/>
  <c r="AW332" i="56"/>
  <c r="AS332" i="56"/>
  <c r="AO332" i="56"/>
  <c r="AK332" i="56"/>
  <c r="AG332" i="56"/>
  <c r="Y332" i="56"/>
  <c r="AB332" i="56" s="1"/>
  <c r="AC332" i="56" s="1"/>
  <c r="G332" i="56"/>
  <c r="BC331" i="56"/>
  <c r="AW331" i="56"/>
  <c r="AS331" i="56"/>
  <c r="AO331" i="56"/>
  <c r="AK331" i="56"/>
  <c r="AG331" i="56"/>
  <c r="Y331" i="56"/>
  <c r="AB331" i="56" s="1"/>
  <c r="AC331" i="56" s="1"/>
  <c r="G331" i="56"/>
  <c r="BC330" i="56"/>
  <c r="AW330" i="56"/>
  <c r="AS330" i="56"/>
  <c r="AO330" i="56"/>
  <c r="AK330" i="56"/>
  <c r="AG330" i="56"/>
  <c r="Y330" i="56"/>
  <c r="AB330" i="56" s="1"/>
  <c r="AC330" i="56" s="1"/>
  <c r="G330" i="56"/>
  <c r="BC329" i="56"/>
  <c r="AW329" i="56"/>
  <c r="AS329" i="56"/>
  <c r="AO329" i="56"/>
  <c r="AK329" i="56"/>
  <c r="AG329" i="56"/>
  <c r="Y329" i="56"/>
  <c r="AB329" i="56" s="1"/>
  <c r="AC329" i="56" s="1"/>
  <c r="G329" i="56"/>
  <c r="BC328" i="56"/>
  <c r="AW328" i="56"/>
  <c r="AS328" i="56"/>
  <c r="AO328" i="56"/>
  <c r="AK328" i="56"/>
  <c r="AG328" i="56"/>
  <c r="Y328" i="56"/>
  <c r="AB328" i="56" s="1"/>
  <c r="AC328" i="56" s="1"/>
  <c r="G328" i="56"/>
  <c r="BC327" i="56"/>
  <c r="AW327" i="56"/>
  <c r="AS327" i="56"/>
  <c r="AO327" i="56"/>
  <c r="AK327" i="56"/>
  <c r="AG327" i="56"/>
  <c r="Y327" i="56"/>
  <c r="AB327" i="56" s="1"/>
  <c r="AC327" i="56" s="1"/>
  <c r="G327" i="56"/>
  <c r="BC326" i="56"/>
  <c r="AW326" i="56"/>
  <c r="AS326" i="56"/>
  <c r="AO326" i="56"/>
  <c r="AK326" i="56"/>
  <c r="AG326" i="56"/>
  <c r="Y326" i="56"/>
  <c r="AB326" i="56" s="1"/>
  <c r="AC326" i="56" s="1"/>
  <c r="G326" i="56"/>
  <c r="BC325" i="56"/>
  <c r="AW325" i="56"/>
  <c r="AS325" i="56"/>
  <c r="AO325" i="56"/>
  <c r="AK325" i="56"/>
  <c r="AG325" i="56"/>
  <c r="Y325" i="56"/>
  <c r="AB325" i="56" s="1"/>
  <c r="AC325" i="56" s="1"/>
  <c r="G325" i="56"/>
  <c r="BC324" i="56"/>
  <c r="AW324" i="56"/>
  <c r="AS324" i="56"/>
  <c r="AO324" i="56"/>
  <c r="AK324" i="56"/>
  <c r="AG324" i="56"/>
  <c r="Y324" i="56"/>
  <c r="AB324" i="56" s="1"/>
  <c r="AC324" i="56" s="1"/>
  <c r="G324" i="56"/>
  <c r="BC323" i="56"/>
  <c r="AW323" i="56"/>
  <c r="AS323" i="56"/>
  <c r="AO323" i="56"/>
  <c r="AK323" i="56"/>
  <c r="AG323" i="56"/>
  <c r="Y323" i="56"/>
  <c r="AB323" i="56" s="1"/>
  <c r="AC323" i="56" s="1"/>
  <c r="G323" i="56"/>
  <c r="BC322" i="56"/>
  <c r="AW322" i="56"/>
  <c r="AS322" i="56"/>
  <c r="AO322" i="56"/>
  <c r="AK322" i="56"/>
  <c r="AG322" i="56"/>
  <c r="Y322" i="56"/>
  <c r="AB322" i="56" s="1"/>
  <c r="AC322" i="56" s="1"/>
  <c r="G322" i="56"/>
  <c r="BC321" i="56"/>
  <c r="AW321" i="56"/>
  <c r="AS321" i="56"/>
  <c r="AO321" i="56"/>
  <c r="AK321" i="56"/>
  <c r="AG321" i="56"/>
  <c r="Y321" i="56"/>
  <c r="AB321" i="56" s="1"/>
  <c r="AC321" i="56" s="1"/>
  <c r="G321" i="56"/>
  <c r="BC320" i="56"/>
  <c r="AW320" i="56"/>
  <c r="AS320" i="56"/>
  <c r="AO320" i="56"/>
  <c r="AK320" i="56"/>
  <c r="AG320" i="56"/>
  <c r="Y320" i="56"/>
  <c r="AB320" i="56" s="1"/>
  <c r="AC320" i="56" s="1"/>
  <c r="G320" i="56"/>
  <c r="BC319" i="56"/>
  <c r="AW319" i="56"/>
  <c r="AS319" i="56"/>
  <c r="AO319" i="56"/>
  <c r="AK319" i="56"/>
  <c r="AG319" i="56"/>
  <c r="Y319" i="56"/>
  <c r="AB319" i="56" s="1"/>
  <c r="AC319" i="56" s="1"/>
  <c r="G319" i="56"/>
  <c r="BC318" i="56"/>
  <c r="AW318" i="56"/>
  <c r="AS318" i="56"/>
  <c r="AO318" i="56"/>
  <c r="AK318" i="56"/>
  <c r="AG318" i="56"/>
  <c r="Y318" i="56"/>
  <c r="AB318" i="56" s="1"/>
  <c r="AC318" i="56" s="1"/>
  <c r="G318" i="56"/>
  <c r="BC317" i="56"/>
  <c r="AW317" i="56"/>
  <c r="AS317" i="56"/>
  <c r="AO317" i="56"/>
  <c r="AK317" i="56"/>
  <c r="AG317" i="56"/>
  <c r="Y317" i="56"/>
  <c r="AB317" i="56" s="1"/>
  <c r="AC317" i="56" s="1"/>
  <c r="G317" i="56"/>
  <c r="BC316" i="56"/>
  <c r="AW316" i="56"/>
  <c r="AS316" i="56"/>
  <c r="AO316" i="56"/>
  <c r="AK316" i="56"/>
  <c r="AG316" i="56"/>
  <c r="Y316" i="56"/>
  <c r="AB316" i="56" s="1"/>
  <c r="AC316" i="56" s="1"/>
  <c r="G316" i="56"/>
  <c r="BC315" i="56"/>
  <c r="AW315" i="56"/>
  <c r="AS315" i="56"/>
  <c r="AO315" i="56"/>
  <c r="AK315" i="56"/>
  <c r="AG315" i="56"/>
  <c r="Y315" i="56"/>
  <c r="AB315" i="56" s="1"/>
  <c r="AC315" i="56" s="1"/>
  <c r="G315" i="56"/>
  <c r="BC314" i="56"/>
  <c r="AW314" i="56"/>
  <c r="AS314" i="56"/>
  <c r="AO314" i="56"/>
  <c r="AK314" i="56"/>
  <c r="AG314" i="56"/>
  <c r="Y314" i="56"/>
  <c r="AB314" i="56" s="1"/>
  <c r="AC314" i="56" s="1"/>
  <c r="G314" i="56"/>
  <c r="BC313" i="56"/>
  <c r="AW313" i="56"/>
  <c r="AS313" i="56"/>
  <c r="AO313" i="56"/>
  <c r="AK313" i="56"/>
  <c r="AG313" i="56"/>
  <c r="Y313" i="56"/>
  <c r="AB313" i="56" s="1"/>
  <c r="AC313" i="56" s="1"/>
  <c r="G313" i="56"/>
  <c r="BC312" i="56"/>
  <c r="AW312" i="56"/>
  <c r="AS312" i="56"/>
  <c r="AO312" i="56"/>
  <c r="AK312" i="56"/>
  <c r="AG312" i="56"/>
  <c r="Y312" i="56"/>
  <c r="AB312" i="56" s="1"/>
  <c r="AC312" i="56" s="1"/>
  <c r="G312" i="56"/>
  <c r="BC311" i="56"/>
  <c r="AW311" i="56"/>
  <c r="AS311" i="56"/>
  <c r="AO311" i="56"/>
  <c r="AK311" i="56"/>
  <c r="AG311" i="56"/>
  <c r="Y311" i="56"/>
  <c r="AB311" i="56" s="1"/>
  <c r="AC311" i="56" s="1"/>
  <c r="G311" i="56"/>
  <c r="BC310" i="56"/>
  <c r="AW310" i="56"/>
  <c r="AS310" i="56"/>
  <c r="AO310" i="56"/>
  <c r="AK310" i="56"/>
  <c r="AG310" i="56"/>
  <c r="Y310" i="56"/>
  <c r="AB310" i="56" s="1"/>
  <c r="AC310" i="56" s="1"/>
  <c r="G310" i="56"/>
  <c r="BC309" i="56"/>
  <c r="AW309" i="56"/>
  <c r="AS309" i="56"/>
  <c r="AO309" i="56"/>
  <c r="AK309" i="56"/>
  <c r="AG309" i="56"/>
  <c r="Y309" i="56"/>
  <c r="AB309" i="56" s="1"/>
  <c r="AC309" i="56" s="1"/>
  <c r="G309" i="56"/>
  <c r="BC308" i="56"/>
  <c r="AW308" i="56"/>
  <c r="AS308" i="56"/>
  <c r="AO308" i="56"/>
  <c r="AK308" i="56"/>
  <c r="AG308" i="56"/>
  <c r="Y308" i="56"/>
  <c r="AB308" i="56" s="1"/>
  <c r="AC308" i="56" s="1"/>
  <c r="G308" i="56"/>
  <c r="BC307" i="56"/>
  <c r="AW307" i="56"/>
  <c r="AS307" i="56"/>
  <c r="AO307" i="56"/>
  <c r="AK307" i="56"/>
  <c r="AG307" i="56"/>
  <c r="Y307" i="56"/>
  <c r="AB307" i="56" s="1"/>
  <c r="AC307" i="56" s="1"/>
  <c r="G307" i="56"/>
  <c r="BC306" i="56"/>
  <c r="AW306" i="56"/>
  <c r="AS306" i="56"/>
  <c r="AO306" i="56"/>
  <c r="AK306" i="56"/>
  <c r="AG306" i="56"/>
  <c r="Y306" i="56"/>
  <c r="AB306" i="56" s="1"/>
  <c r="AC306" i="56" s="1"/>
  <c r="G306" i="56"/>
  <c r="BC305" i="56"/>
  <c r="AW305" i="56"/>
  <c r="AS305" i="56"/>
  <c r="AO305" i="56"/>
  <c r="AK305" i="56"/>
  <c r="AG305" i="56"/>
  <c r="Y305" i="56"/>
  <c r="AB305" i="56" s="1"/>
  <c r="AC305" i="56" s="1"/>
  <c r="G305" i="56"/>
  <c r="BC304" i="56"/>
  <c r="AW304" i="56"/>
  <c r="AS304" i="56"/>
  <c r="AO304" i="56"/>
  <c r="AK304" i="56"/>
  <c r="AG304" i="56"/>
  <c r="Y304" i="56"/>
  <c r="AB304" i="56" s="1"/>
  <c r="AC304" i="56" s="1"/>
  <c r="G304" i="56"/>
  <c r="BC303" i="56"/>
  <c r="AW303" i="56"/>
  <c r="AS303" i="56"/>
  <c r="AO303" i="56"/>
  <c r="AK303" i="56"/>
  <c r="AG303" i="56"/>
  <c r="Y303" i="56"/>
  <c r="AB303" i="56" s="1"/>
  <c r="AC303" i="56" s="1"/>
  <c r="G303" i="56"/>
  <c r="BC302" i="56"/>
  <c r="AW302" i="56"/>
  <c r="AS302" i="56"/>
  <c r="AO302" i="56"/>
  <c r="AK302" i="56"/>
  <c r="AG302" i="56"/>
  <c r="Y302" i="56"/>
  <c r="AB302" i="56" s="1"/>
  <c r="AC302" i="56" s="1"/>
  <c r="G302" i="56"/>
  <c r="BC301" i="56"/>
  <c r="AW301" i="56"/>
  <c r="AS301" i="56"/>
  <c r="AO301" i="56"/>
  <c r="AK301" i="56"/>
  <c r="AG301" i="56"/>
  <c r="Y301" i="56"/>
  <c r="AB301" i="56" s="1"/>
  <c r="AC301" i="56" s="1"/>
  <c r="G301" i="56"/>
  <c r="BC300" i="56"/>
  <c r="AW300" i="56"/>
  <c r="AS300" i="56"/>
  <c r="AO300" i="56"/>
  <c r="AK300" i="56"/>
  <c r="AG300" i="56"/>
  <c r="Y300" i="56"/>
  <c r="AB300" i="56" s="1"/>
  <c r="AC300" i="56" s="1"/>
  <c r="G300" i="56"/>
  <c r="BC299" i="56"/>
  <c r="AW299" i="56"/>
  <c r="AS299" i="56"/>
  <c r="AO299" i="56"/>
  <c r="AK299" i="56"/>
  <c r="AG299" i="56"/>
  <c r="Y299" i="56"/>
  <c r="AB299" i="56" s="1"/>
  <c r="AC299" i="56" s="1"/>
  <c r="G299" i="56"/>
  <c r="BC298" i="56"/>
  <c r="AW298" i="56"/>
  <c r="AS298" i="56"/>
  <c r="AO298" i="56"/>
  <c r="AK298" i="56"/>
  <c r="AG298" i="56"/>
  <c r="Y298" i="56"/>
  <c r="AB298" i="56" s="1"/>
  <c r="AC298" i="56" s="1"/>
  <c r="G298" i="56"/>
  <c r="BC297" i="56"/>
  <c r="AW297" i="56"/>
  <c r="AS297" i="56"/>
  <c r="AO297" i="56"/>
  <c r="AK297" i="56"/>
  <c r="AG297" i="56"/>
  <c r="Y297" i="56"/>
  <c r="AB297" i="56" s="1"/>
  <c r="AC297" i="56" s="1"/>
  <c r="G297" i="56"/>
  <c r="BC296" i="56"/>
  <c r="AW296" i="56"/>
  <c r="AS296" i="56"/>
  <c r="AO296" i="56"/>
  <c r="AK296" i="56"/>
  <c r="AG296" i="56"/>
  <c r="Y296" i="56"/>
  <c r="AB296" i="56" s="1"/>
  <c r="AC296" i="56" s="1"/>
  <c r="G296" i="56"/>
  <c r="BC295" i="56"/>
  <c r="AW295" i="56"/>
  <c r="AS295" i="56"/>
  <c r="AO295" i="56"/>
  <c r="AK295" i="56"/>
  <c r="AG295" i="56"/>
  <c r="Y295" i="56"/>
  <c r="AB295" i="56" s="1"/>
  <c r="AC295" i="56" s="1"/>
  <c r="G295" i="56"/>
  <c r="BC294" i="56"/>
  <c r="AW294" i="56"/>
  <c r="AS294" i="56"/>
  <c r="AO294" i="56"/>
  <c r="AK294" i="56"/>
  <c r="AG294" i="56"/>
  <c r="Y294" i="56"/>
  <c r="AB294" i="56" s="1"/>
  <c r="AC294" i="56" s="1"/>
  <c r="G294" i="56"/>
  <c r="BC293" i="56"/>
  <c r="AW293" i="56"/>
  <c r="AS293" i="56"/>
  <c r="AO293" i="56"/>
  <c r="AK293" i="56"/>
  <c r="AG293" i="56"/>
  <c r="Y293" i="56"/>
  <c r="AB293" i="56" s="1"/>
  <c r="AC293" i="56" s="1"/>
  <c r="G293" i="56"/>
  <c r="BC292" i="56"/>
  <c r="AW292" i="56"/>
  <c r="AS292" i="56"/>
  <c r="AO292" i="56"/>
  <c r="AK292" i="56"/>
  <c r="AG292" i="56"/>
  <c r="Y292" i="56"/>
  <c r="AB292" i="56" s="1"/>
  <c r="AC292" i="56" s="1"/>
  <c r="G292" i="56"/>
  <c r="BC291" i="56"/>
  <c r="AW291" i="56"/>
  <c r="AS291" i="56"/>
  <c r="AO291" i="56"/>
  <c r="AK291" i="56"/>
  <c r="AG291" i="56"/>
  <c r="Y291" i="56"/>
  <c r="AB291" i="56" s="1"/>
  <c r="AC291" i="56" s="1"/>
  <c r="G291" i="56"/>
  <c r="BC290" i="56"/>
  <c r="AW290" i="56"/>
  <c r="AS290" i="56"/>
  <c r="AO290" i="56"/>
  <c r="AK290" i="56"/>
  <c r="AG290" i="56"/>
  <c r="Y290" i="56"/>
  <c r="AB290" i="56" s="1"/>
  <c r="AC290" i="56" s="1"/>
  <c r="G290" i="56"/>
  <c r="BC289" i="56"/>
  <c r="AW289" i="56"/>
  <c r="AS289" i="56"/>
  <c r="AO289" i="56"/>
  <c r="AK289" i="56"/>
  <c r="AG289" i="56"/>
  <c r="Y289" i="56"/>
  <c r="AB289" i="56" s="1"/>
  <c r="AC289" i="56" s="1"/>
  <c r="G289" i="56"/>
  <c r="BC288" i="56"/>
  <c r="AW288" i="56"/>
  <c r="AS288" i="56"/>
  <c r="AO288" i="56"/>
  <c r="AK288" i="56"/>
  <c r="AG288" i="56"/>
  <c r="Y288" i="56"/>
  <c r="AB288" i="56" s="1"/>
  <c r="AC288" i="56" s="1"/>
  <c r="G288" i="56"/>
  <c r="BC287" i="56"/>
  <c r="AW287" i="56"/>
  <c r="AS287" i="56"/>
  <c r="AO287" i="56"/>
  <c r="AK287" i="56"/>
  <c r="AG287" i="56"/>
  <c r="Y287" i="56"/>
  <c r="AB287" i="56" s="1"/>
  <c r="AC287" i="56" s="1"/>
  <c r="G287" i="56"/>
  <c r="BC286" i="56"/>
  <c r="AW286" i="56"/>
  <c r="AS286" i="56"/>
  <c r="AO286" i="56"/>
  <c r="AK286" i="56"/>
  <c r="AG286" i="56"/>
  <c r="Y286" i="56"/>
  <c r="AB286" i="56" s="1"/>
  <c r="AC286" i="56" s="1"/>
  <c r="G286" i="56"/>
  <c r="BC285" i="56"/>
  <c r="AW285" i="56"/>
  <c r="AS285" i="56"/>
  <c r="AO285" i="56"/>
  <c r="AK285" i="56"/>
  <c r="AG285" i="56"/>
  <c r="Y285" i="56"/>
  <c r="AB285" i="56" s="1"/>
  <c r="AC285" i="56" s="1"/>
  <c r="G285" i="56"/>
  <c r="BC284" i="56"/>
  <c r="AW284" i="56"/>
  <c r="AS284" i="56"/>
  <c r="AO284" i="56"/>
  <c r="AK284" i="56"/>
  <c r="AG284" i="56"/>
  <c r="Y284" i="56"/>
  <c r="AB284" i="56" s="1"/>
  <c r="AC284" i="56" s="1"/>
  <c r="G284" i="56"/>
  <c r="BC283" i="56"/>
  <c r="AW283" i="56"/>
  <c r="AS283" i="56"/>
  <c r="AO283" i="56"/>
  <c r="AK283" i="56"/>
  <c r="AG283" i="56"/>
  <c r="Y283" i="56"/>
  <c r="AB283" i="56" s="1"/>
  <c r="AC283" i="56" s="1"/>
  <c r="G283" i="56"/>
  <c r="BC282" i="56"/>
  <c r="AW282" i="56"/>
  <c r="AS282" i="56"/>
  <c r="AO282" i="56"/>
  <c r="AK282" i="56"/>
  <c r="AG282" i="56"/>
  <c r="Y282" i="56"/>
  <c r="AB282" i="56" s="1"/>
  <c r="AC282" i="56" s="1"/>
  <c r="G282" i="56"/>
  <c r="BC281" i="56"/>
  <c r="AW281" i="56"/>
  <c r="AS281" i="56"/>
  <c r="AO281" i="56"/>
  <c r="AK281" i="56"/>
  <c r="AG281" i="56"/>
  <c r="Y281" i="56"/>
  <c r="AB281" i="56" s="1"/>
  <c r="AC281" i="56" s="1"/>
  <c r="G281" i="56"/>
  <c r="BC280" i="56"/>
  <c r="AW280" i="56"/>
  <c r="AS280" i="56"/>
  <c r="AO280" i="56"/>
  <c r="AK280" i="56"/>
  <c r="AG280" i="56"/>
  <c r="Y280" i="56"/>
  <c r="AB280" i="56" s="1"/>
  <c r="AC280" i="56" s="1"/>
  <c r="G280" i="56"/>
  <c r="BC279" i="56"/>
  <c r="AW279" i="56"/>
  <c r="AS279" i="56"/>
  <c r="AO279" i="56"/>
  <c r="AK279" i="56"/>
  <c r="AG279" i="56"/>
  <c r="Y279" i="56"/>
  <c r="AB279" i="56" s="1"/>
  <c r="AC279" i="56" s="1"/>
  <c r="G279" i="56"/>
  <c r="BC278" i="56"/>
  <c r="AW278" i="56"/>
  <c r="AS278" i="56"/>
  <c r="AO278" i="56"/>
  <c r="AK278" i="56"/>
  <c r="AG278" i="56"/>
  <c r="Y278" i="56"/>
  <c r="AB278" i="56" s="1"/>
  <c r="AC278" i="56" s="1"/>
  <c r="G278" i="56"/>
  <c r="BC277" i="56"/>
  <c r="AW277" i="56"/>
  <c r="AS277" i="56"/>
  <c r="AO277" i="56"/>
  <c r="AK277" i="56"/>
  <c r="AG277" i="56"/>
  <c r="Y277" i="56"/>
  <c r="AB277" i="56" s="1"/>
  <c r="AC277" i="56" s="1"/>
  <c r="G277" i="56"/>
  <c r="BC276" i="56"/>
  <c r="AW276" i="56"/>
  <c r="AS276" i="56"/>
  <c r="AO276" i="56"/>
  <c r="AK276" i="56"/>
  <c r="AG276" i="56"/>
  <c r="Y276" i="56"/>
  <c r="AB276" i="56" s="1"/>
  <c r="AC276" i="56" s="1"/>
  <c r="G276" i="56"/>
  <c r="BC275" i="56"/>
  <c r="AW275" i="56"/>
  <c r="AS275" i="56"/>
  <c r="AO275" i="56"/>
  <c r="AK275" i="56"/>
  <c r="AG275" i="56"/>
  <c r="Y275" i="56"/>
  <c r="AB275" i="56" s="1"/>
  <c r="AC275" i="56" s="1"/>
  <c r="G275" i="56"/>
  <c r="BC274" i="56"/>
  <c r="AW274" i="56"/>
  <c r="AS274" i="56"/>
  <c r="AO274" i="56"/>
  <c r="AK274" i="56"/>
  <c r="AG274" i="56"/>
  <c r="Y274" i="56"/>
  <c r="AB274" i="56" s="1"/>
  <c r="AC274" i="56" s="1"/>
  <c r="G274" i="56"/>
  <c r="BC273" i="56"/>
  <c r="AW273" i="56"/>
  <c r="AS273" i="56"/>
  <c r="AO273" i="56"/>
  <c r="AK273" i="56"/>
  <c r="AG273" i="56"/>
  <c r="Y273" i="56"/>
  <c r="AB273" i="56" s="1"/>
  <c r="AC273" i="56" s="1"/>
  <c r="G273" i="56"/>
  <c r="BC272" i="56"/>
  <c r="AW272" i="56"/>
  <c r="AS272" i="56"/>
  <c r="AO272" i="56"/>
  <c r="AK272" i="56"/>
  <c r="AG272" i="56"/>
  <c r="Y272" i="56"/>
  <c r="AB272" i="56" s="1"/>
  <c r="AC272" i="56" s="1"/>
  <c r="G272" i="56"/>
  <c r="BC271" i="56"/>
  <c r="AW271" i="56"/>
  <c r="AS271" i="56"/>
  <c r="AO271" i="56"/>
  <c r="AK271" i="56"/>
  <c r="AG271" i="56"/>
  <c r="Y271" i="56"/>
  <c r="AB271" i="56" s="1"/>
  <c r="AC271" i="56" s="1"/>
  <c r="G271" i="56"/>
  <c r="BC270" i="56"/>
  <c r="AW270" i="56"/>
  <c r="AS270" i="56"/>
  <c r="AO270" i="56"/>
  <c r="AK270" i="56"/>
  <c r="AG270" i="56"/>
  <c r="Y270" i="56"/>
  <c r="AB270" i="56" s="1"/>
  <c r="AC270" i="56" s="1"/>
  <c r="G270" i="56"/>
  <c r="BC269" i="56"/>
  <c r="AW269" i="56"/>
  <c r="AS269" i="56"/>
  <c r="AO269" i="56"/>
  <c r="AK269" i="56"/>
  <c r="AG269" i="56"/>
  <c r="Y269" i="56"/>
  <c r="AB269" i="56" s="1"/>
  <c r="AC269" i="56" s="1"/>
  <c r="G269" i="56"/>
  <c r="BC268" i="56"/>
  <c r="AW268" i="56"/>
  <c r="AS268" i="56"/>
  <c r="AO268" i="56"/>
  <c r="AK268" i="56"/>
  <c r="AG268" i="56"/>
  <c r="Y268" i="56"/>
  <c r="AB268" i="56" s="1"/>
  <c r="AC268" i="56" s="1"/>
  <c r="G268" i="56"/>
  <c r="BC267" i="56"/>
  <c r="AW267" i="56"/>
  <c r="AS267" i="56"/>
  <c r="AO267" i="56"/>
  <c r="AK267" i="56"/>
  <c r="AG267" i="56"/>
  <c r="Y267" i="56"/>
  <c r="AB267" i="56" s="1"/>
  <c r="AC267" i="56" s="1"/>
  <c r="G267" i="56"/>
  <c r="BC266" i="56"/>
  <c r="AW266" i="56"/>
  <c r="AS266" i="56"/>
  <c r="AO266" i="56"/>
  <c r="AK266" i="56"/>
  <c r="AG266" i="56"/>
  <c r="Y266" i="56"/>
  <c r="AB266" i="56" s="1"/>
  <c r="AC266" i="56" s="1"/>
  <c r="G266" i="56"/>
  <c r="BC265" i="56"/>
  <c r="AW265" i="56"/>
  <c r="AS265" i="56"/>
  <c r="AO265" i="56"/>
  <c r="AK265" i="56"/>
  <c r="AG265" i="56"/>
  <c r="Y265" i="56"/>
  <c r="AB265" i="56" s="1"/>
  <c r="AC265" i="56" s="1"/>
  <c r="G265" i="56"/>
  <c r="BC264" i="56"/>
  <c r="AW264" i="56"/>
  <c r="AS264" i="56"/>
  <c r="AO264" i="56"/>
  <c r="AK264" i="56"/>
  <c r="AG264" i="56"/>
  <c r="Y264" i="56"/>
  <c r="AB264" i="56" s="1"/>
  <c r="AC264" i="56" s="1"/>
  <c r="G264" i="56"/>
  <c r="BC263" i="56"/>
  <c r="AW263" i="56"/>
  <c r="AS263" i="56"/>
  <c r="AO263" i="56"/>
  <c r="AK263" i="56"/>
  <c r="AG263" i="56"/>
  <c r="Y263" i="56"/>
  <c r="AB263" i="56" s="1"/>
  <c r="AC263" i="56" s="1"/>
  <c r="G263" i="56"/>
  <c r="BC262" i="56"/>
  <c r="AW262" i="56"/>
  <c r="AS262" i="56"/>
  <c r="AO262" i="56"/>
  <c r="AK262" i="56"/>
  <c r="AG262" i="56"/>
  <c r="Y262" i="56"/>
  <c r="AB262" i="56" s="1"/>
  <c r="AC262" i="56" s="1"/>
  <c r="G262" i="56"/>
  <c r="BC261" i="56"/>
  <c r="AW261" i="56"/>
  <c r="AS261" i="56"/>
  <c r="AO261" i="56"/>
  <c r="AK261" i="56"/>
  <c r="AG261" i="56"/>
  <c r="Y261" i="56"/>
  <c r="AB261" i="56" s="1"/>
  <c r="AC261" i="56" s="1"/>
  <c r="G261" i="56"/>
  <c r="BC260" i="56"/>
  <c r="AW260" i="56"/>
  <c r="AS260" i="56"/>
  <c r="AO260" i="56"/>
  <c r="AK260" i="56"/>
  <c r="AG260" i="56"/>
  <c r="Y260" i="56"/>
  <c r="AB260" i="56" s="1"/>
  <c r="AC260" i="56" s="1"/>
  <c r="G260" i="56"/>
  <c r="BC259" i="56"/>
  <c r="AW259" i="56"/>
  <c r="AS259" i="56"/>
  <c r="AO259" i="56"/>
  <c r="AK259" i="56"/>
  <c r="AG259" i="56"/>
  <c r="Y259" i="56"/>
  <c r="AB259" i="56" s="1"/>
  <c r="AC259" i="56" s="1"/>
  <c r="G259" i="56"/>
  <c r="BC258" i="56"/>
  <c r="AW258" i="56"/>
  <c r="AS258" i="56"/>
  <c r="AO258" i="56"/>
  <c r="AK258" i="56"/>
  <c r="AG258" i="56"/>
  <c r="Y258" i="56"/>
  <c r="AB258" i="56" s="1"/>
  <c r="AC258" i="56" s="1"/>
  <c r="G258" i="56"/>
  <c r="BC257" i="56"/>
  <c r="AW257" i="56"/>
  <c r="AS257" i="56"/>
  <c r="AO257" i="56"/>
  <c r="AK257" i="56"/>
  <c r="AG257" i="56"/>
  <c r="Y257" i="56"/>
  <c r="AB257" i="56" s="1"/>
  <c r="AC257" i="56" s="1"/>
  <c r="G257" i="56"/>
  <c r="BC256" i="56"/>
  <c r="AW256" i="56"/>
  <c r="AS256" i="56"/>
  <c r="AO256" i="56"/>
  <c r="AK256" i="56"/>
  <c r="AG256" i="56"/>
  <c r="Y256" i="56"/>
  <c r="AB256" i="56" s="1"/>
  <c r="AC256" i="56" s="1"/>
  <c r="G256" i="56"/>
  <c r="BC255" i="56"/>
  <c r="AW255" i="56"/>
  <c r="AS255" i="56"/>
  <c r="AO255" i="56"/>
  <c r="AK255" i="56"/>
  <c r="AG255" i="56"/>
  <c r="Y255" i="56"/>
  <c r="AB255" i="56" s="1"/>
  <c r="AC255" i="56" s="1"/>
  <c r="G255" i="56"/>
  <c r="BC254" i="56"/>
  <c r="AW254" i="56"/>
  <c r="AS254" i="56"/>
  <c r="AO254" i="56"/>
  <c r="AK254" i="56"/>
  <c r="AG254" i="56"/>
  <c r="Y254" i="56"/>
  <c r="AB254" i="56" s="1"/>
  <c r="AC254" i="56" s="1"/>
  <c r="G254" i="56"/>
  <c r="BC253" i="56"/>
  <c r="AW253" i="56"/>
  <c r="AS253" i="56"/>
  <c r="AO253" i="56"/>
  <c r="AK253" i="56"/>
  <c r="AG253" i="56"/>
  <c r="Y253" i="56"/>
  <c r="AB253" i="56" s="1"/>
  <c r="AC253" i="56" s="1"/>
  <c r="G253" i="56"/>
  <c r="BC252" i="56"/>
  <c r="AW252" i="56"/>
  <c r="AS252" i="56"/>
  <c r="AO252" i="56"/>
  <c r="AK252" i="56"/>
  <c r="AG252" i="56"/>
  <c r="Y252" i="56"/>
  <c r="AB252" i="56" s="1"/>
  <c r="AC252" i="56" s="1"/>
  <c r="G252" i="56"/>
  <c r="BC251" i="56"/>
  <c r="AW251" i="56"/>
  <c r="AS251" i="56"/>
  <c r="AO251" i="56"/>
  <c r="AK251" i="56"/>
  <c r="AG251" i="56"/>
  <c r="Y251" i="56"/>
  <c r="AB251" i="56" s="1"/>
  <c r="AC251" i="56" s="1"/>
  <c r="G251" i="56"/>
  <c r="BC250" i="56"/>
  <c r="AW250" i="56"/>
  <c r="AS250" i="56"/>
  <c r="AO250" i="56"/>
  <c r="AK250" i="56"/>
  <c r="AG250" i="56"/>
  <c r="Y250" i="56"/>
  <c r="AB250" i="56" s="1"/>
  <c r="AC250" i="56" s="1"/>
  <c r="G250" i="56"/>
  <c r="BC249" i="56"/>
  <c r="AW249" i="56"/>
  <c r="AS249" i="56"/>
  <c r="AO249" i="56"/>
  <c r="AK249" i="56"/>
  <c r="AG249" i="56"/>
  <c r="Y249" i="56"/>
  <c r="AB249" i="56" s="1"/>
  <c r="AC249" i="56" s="1"/>
  <c r="G249" i="56"/>
  <c r="BC248" i="56"/>
  <c r="AW248" i="56"/>
  <c r="AS248" i="56"/>
  <c r="AO248" i="56"/>
  <c r="AK248" i="56"/>
  <c r="AG248" i="56"/>
  <c r="Y248" i="56"/>
  <c r="AB248" i="56" s="1"/>
  <c r="AC248" i="56" s="1"/>
  <c r="G248" i="56"/>
  <c r="BC247" i="56"/>
  <c r="AW247" i="56"/>
  <c r="AS247" i="56"/>
  <c r="AO247" i="56"/>
  <c r="AK247" i="56"/>
  <c r="AG247" i="56"/>
  <c r="Y247" i="56"/>
  <c r="AB247" i="56" s="1"/>
  <c r="AC247" i="56" s="1"/>
  <c r="G247" i="56"/>
  <c r="BC246" i="56"/>
  <c r="AW246" i="56"/>
  <c r="AS246" i="56"/>
  <c r="AO246" i="56"/>
  <c r="AK246" i="56"/>
  <c r="AG246" i="56"/>
  <c r="Y246" i="56"/>
  <c r="AB246" i="56" s="1"/>
  <c r="AC246" i="56" s="1"/>
  <c r="G246" i="56"/>
  <c r="BC245" i="56"/>
  <c r="AW245" i="56"/>
  <c r="AS245" i="56"/>
  <c r="AO245" i="56"/>
  <c r="AK245" i="56"/>
  <c r="AG245" i="56"/>
  <c r="Y245" i="56"/>
  <c r="AB245" i="56" s="1"/>
  <c r="AC245" i="56" s="1"/>
  <c r="G245" i="56"/>
  <c r="BC244" i="56"/>
  <c r="AW244" i="56"/>
  <c r="AS244" i="56"/>
  <c r="AO244" i="56"/>
  <c r="AK244" i="56"/>
  <c r="AG244" i="56"/>
  <c r="Y244" i="56"/>
  <c r="AB244" i="56" s="1"/>
  <c r="AC244" i="56" s="1"/>
  <c r="G244" i="56"/>
  <c r="BC243" i="56"/>
  <c r="AW243" i="56"/>
  <c r="AS243" i="56"/>
  <c r="AO243" i="56"/>
  <c r="AK243" i="56"/>
  <c r="AG243" i="56"/>
  <c r="Y243" i="56"/>
  <c r="AB243" i="56" s="1"/>
  <c r="AC243" i="56" s="1"/>
  <c r="G243" i="56"/>
  <c r="BC242" i="56"/>
  <c r="AW242" i="56"/>
  <c r="AS242" i="56"/>
  <c r="AO242" i="56"/>
  <c r="AK242" i="56"/>
  <c r="AG242" i="56"/>
  <c r="Y242" i="56"/>
  <c r="AB242" i="56" s="1"/>
  <c r="AC242" i="56" s="1"/>
  <c r="G242" i="56"/>
  <c r="BC241" i="56"/>
  <c r="AW241" i="56"/>
  <c r="AS241" i="56"/>
  <c r="AO241" i="56"/>
  <c r="AK241" i="56"/>
  <c r="AG241" i="56"/>
  <c r="Y241" i="56"/>
  <c r="AB241" i="56" s="1"/>
  <c r="AC241" i="56" s="1"/>
  <c r="G241" i="56"/>
  <c r="BC240" i="56"/>
  <c r="AW240" i="56"/>
  <c r="AS240" i="56"/>
  <c r="AO240" i="56"/>
  <c r="AK240" i="56"/>
  <c r="AG240" i="56"/>
  <c r="Y240" i="56"/>
  <c r="AB240" i="56" s="1"/>
  <c r="AC240" i="56" s="1"/>
  <c r="G240" i="56"/>
  <c r="BC239" i="56"/>
  <c r="AW239" i="56"/>
  <c r="AS239" i="56"/>
  <c r="AO239" i="56"/>
  <c r="AK239" i="56"/>
  <c r="AG239" i="56"/>
  <c r="Y239" i="56"/>
  <c r="AB239" i="56" s="1"/>
  <c r="AC239" i="56" s="1"/>
  <c r="G239" i="56"/>
  <c r="BC238" i="56"/>
  <c r="AW238" i="56"/>
  <c r="AS238" i="56"/>
  <c r="AO238" i="56"/>
  <c r="AK238" i="56"/>
  <c r="AG238" i="56"/>
  <c r="Y238" i="56"/>
  <c r="AB238" i="56" s="1"/>
  <c r="AC238" i="56" s="1"/>
  <c r="G238" i="56"/>
  <c r="BC237" i="56"/>
  <c r="AW237" i="56"/>
  <c r="AS237" i="56"/>
  <c r="AO237" i="56"/>
  <c r="AK237" i="56"/>
  <c r="AG237" i="56"/>
  <c r="Y237" i="56"/>
  <c r="AB237" i="56" s="1"/>
  <c r="AC237" i="56" s="1"/>
  <c r="G237" i="56"/>
  <c r="BC236" i="56"/>
  <c r="AW236" i="56"/>
  <c r="AS236" i="56"/>
  <c r="AO236" i="56"/>
  <c r="AK236" i="56"/>
  <c r="AG236" i="56"/>
  <c r="Y236" i="56"/>
  <c r="AB236" i="56" s="1"/>
  <c r="AC236" i="56" s="1"/>
  <c r="G236" i="56"/>
  <c r="BC235" i="56"/>
  <c r="AW235" i="56"/>
  <c r="AS235" i="56"/>
  <c r="AO235" i="56"/>
  <c r="AK235" i="56"/>
  <c r="AG235" i="56"/>
  <c r="Y235" i="56"/>
  <c r="AB235" i="56" s="1"/>
  <c r="AC235" i="56" s="1"/>
  <c r="G235" i="56"/>
  <c r="BC234" i="56"/>
  <c r="AW234" i="56"/>
  <c r="AS234" i="56"/>
  <c r="AO234" i="56"/>
  <c r="AK234" i="56"/>
  <c r="AG234" i="56"/>
  <c r="Y234" i="56"/>
  <c r="AB234" i="56" s="1"/>
  <c r="AC234" i="56" s="1"/>
  <c r="G234" i="56"/>
  <c r="BC233" i="56"/>
  <c r="AW233" i="56"/>
  <c r="AS233" i="56"/>
  <c r="AO233" i="56"/>
  <c r="AK233" i="56"/>
  <c r="AG233" i="56"/>
  <c r="Y233" i="56"/>
  <c r="AB233" i="56" s="1"/>
  <c r="AC233" i="56" s="1"/>
  <c r="G233" i="56"/>
  <c r="BC232" i="56"/>
  <c r="AW232" i="56"/>
  <c r="AS232" i="56"/>
  <c r="AO232" i="56"/>
  <c r="AK232" i="56"/>
  <c r="AG232" i="56"/>
  <c r="Y232" i="56"/>
  <c r="AB232" i="56" s="1"/>
  <c r="AC232" i="56" s="1"/>
  <c r="G232" i="56"/>
  <c r="BC231" i="56"/>
  <c r="AW231" i="56"/>
  <c r="AS231" i="56"/>
  <c r="AO231" i="56"/>
  <c r="AK231" i="56"/>
  <c r="AG231" i="56"/>
  <c r="Y231" i="56"/>
  <c r="AB231" i="56" s="1"/>
  <c r="AC231" i="56" s="1"/>
  <c r="G231" i="56"/>
  <c r="BC230" i="56"/>
  <c r="AW230" i="56"/>
  <c r="AS230" i="56"/>
  <c r="AO230" i="56"/>
  <c r="AK230" i="56"/>
  <c r="AG230" i="56"/>
  <c r="Y230" i="56"/>
  <c r="AB230" i="56" s="1"/>
  <c r="AC230" i="56" s="1"/>
  <c r="G230" i="56"/>
  <c r="BC229" i="56"/>
  <c r="AW229" i="56"/>
  <c r="AS229" i="56"/>
  <c r="AO229" i="56"/>
  <c r="AK229" i="56"/>
  <c r="AG229" i="56"/>
  <c r="Y229" i="56"/>
  <c r="AB229" i="56" s="1"/>
  <c r="AC229" i="56" s="1"/>
  <c r="G229" i="56"/>
  <c r="BC228" i="56"/>
  <c r="AW228" i="56"/>
  <c r="AS228" i="56"/>
  <c r="AO228" i="56"/>
  <c r="AK228" i="56"/>
  <c r="AG228" i="56"/>
  <c r="Y228" i="56"/>
  <c r="AB228" i="56" s="1"/>
  <c r="AC228" i="56" s="1"/>
  <c r="G228" i="56"/>
  <c r="BC227" i="56"/>
  <c r="AW227" i="56"/>
  <c r="AS227" i="56"/>
  <c r="AO227" i="56"/>
  <c r="AK227" i="56"/>
  <c r="AG227" i="56"/>
  <c r="Y227" i="56"/>
  <c r="AB227" i="56" s="1"/>
  <c r="AC227" i="56" s="1"/>
  <c r="G227" i="56"/>
  <c r="BC226" i="56"/>
  <c r="AW226" i="56"/>
  <c r="AS226" i="56"/>
  <c r="AO226" i="56"/>
  <c r="AK226" i="56"/>
  <c r="AG226" i="56"/>
  <c r="Y226" i="56"/>
  <c r="AB226" i="56" s="1"/>
  <c r="AC226" i="56" s="1"/>
  <c r="G226" i="56"/>
  <c r="BC225" i="56"/>
  <c r="AW225" i="56"/>
  <c r="AS225" i="56"/>
  <c r="AO225" i="56"/>
  <c r="AK225" i="56"/>
  <c r="AG225" i="56"/>
  <c r="Y225" i="56"/>
  <c r="AB225" i="56" s="1"/>
  <c r="AC225" i="56" s="1"/>
  <c r="G225" i="56"/>
  <c r="BC224" i="56"/>
  <c r="AW224" i="56"/>
  <c r="AS224" i="56"/>
  <c r="AO224" i="56"/>
  <c r="AK224" i="56"/>
  <c r="AG224" i="56"/>
  <c r="Y224" i="56"/>
  <c r="AB224" i="56" s="1"/>
  <c r="AC224" i="56" s="1"/>
  <c r="G224" i="56"/>
  <c r="BC223" i="56"/>
  <c r="AW223" i="56"/>
  <c r="AS223" i="56"/>
  <c r="AO223" i="56"/>
  <c r="AK223" i="56"/>
  <c r="AG223" i="56"/>
  <c r="Y223" i="56"/>
  <c r="AB223" i="56" s="1"/>
  <c r="AC223" i="56" s="1"/>
  <c r="G223" i="56"/>
  <c r="BC222" i="56"/>
  <c r="AW222" i="56"/>
  <c r="AS222" i="56"/>
  <c r="AO222" i="56"/>
  <c r="AK222" i="56"/>
  <c r="AG222" i="56"/>
  <c r="Y222" i="56"/>
  <c r="AB222" i="56" s="1"/>
  <c r="AC222" i="56" s="1"/>
  <c r="G222" i="56"/>
  <c r="BC221" i="56"/>
  <c r="AW221" i="56"/>
  <c r="AS221" i="56"/>
  <c r="AO221" i="56"/>
  <c r="AK221" i="56"/>
  <c r="AG221" i="56"/>
  <c r="Y221" i="56"/>
  <c r="AB221" i="56" s="1"/>
  <c r="AC221" i="56" s="1"/>
  <c r="G221" i="56"/>
  <c r="BC220" i="56"/>
  <c r="AW220" i="56"/>
  <c r="AS220" i="56"/>
  <c r="AO220" i="56"/>
  <c r="AK220" i="56"/>
  <c r="AG220" i="56"/>
  <c r="Y220" i="56"/>
  <c r="AB220" i="56" s="1"/>
  <c r="AC220" i="56" s="1"/>
  <c r="G220" i="56"/>
  <c r="BC219" i="56"/>
  <c r="AW219" i="56"/>
  <c r="AS219" i="56"/>
  <c r="AO219" i="56"/>
  <c r="AK219" i="56"/>
  <c r="AG219" i="56"/>
  <c r="Y219" i="56"/>
  <c r="AB219" i="56" s="1"/>
  <c r="AC219" i="56" s="1"/>
  <c r="G219" i="56"/>
  <c r="BC218" i="56"/>
  <c r="AW218" i="56"/>
  <c r="AS218" i="56"/>
  <c r="AO218" i="56"/>
  <c r="AK218" i="56"/>
  <c r="AG218" i="56"/>
  <c r="Y218" i="56"/>
  <c r="AB218" i="56" s="1"/>
  <c r="AC218" i="56" s="1"/>
  <c r="G218" i="56"/>
  <c r="BC217" i="56"/>
  <c r="AW217" i="56"/>
  <c r="AS217" i="56"/>
  <c r="AO217" i="56"/>
  <c r="AK217" i="56"/>
  <c r="AG217" i="56"/>
  <c r="Y217" i="56"/>
  <c r="AB217" i="56" s="1"/>
  <c r="G217" i="56"/>
  <c r="BC216" i="56"/>
  <c r="AW216" i="56"/>
  <c r="AS216" i="56"/>
  <c r="AO216" i="56"/>
  <c r="AK216" i="56"/>
  <c r="AG216" i="56"/>
  <c r="Y216" i="56"/>
  <c r="AB216" i="56" s="1"/>
  <c r="AC216" i="56" s="1"/>
  <c r="G216" i="56"/>
  <c r="BC215" i="56"/>
  <c r="AW215" i="56"/>
  <c r="AS215" i="56"/>
  <c r="AO215" i="56"/>
  <c r="AK215" i="56"/>
  <c r="AG215" i="56"/>
  <c r="Y215" i="56"/>
  <c r="AB215" i="56" s="1"/>
  <c r="AC215" i="56" s="1"/>
  <c r="G215" i="56"/>
  <c r="BC214" i="56"/>
  <c r="AW214" i="56"/>
  <c r="AS214" i="56"/>
  <c r="AO214" i="56"/>
  <c r="AK214" i="56"/>
  <c r="AG214" i="56"/>
  <c r="Y214" i="56"/>
  <c r="AB214" i="56" s="1"/>
  <c r="AC214" i="56" s="1"/>
  <c r="G214" i="56"/>
  <c r="BC213" i="56"/>
  <c r="AW213" i="56"/>
  <c r="AS213" i="56"/>
  <c r="AO213" i="56"/>
  <c r="AK213" i="56"/>
  <c r="AG213" i="56"/>
  <c r="Y213" i="56"/>
  <c r="AB213" i="56" s="1"/>
  <c r="AC213" i="56" s="1"/>
  <c r="G213" i="56"/>
  <c r="BC212" i="56"/>
  <c r="AW212" i="56"/>
  <c r="AS212" i="56"/>
  <c r="AO212" i="56"/>
  <c r="AK212" i="56"/>
  <c r="AG212" i="56"/>
  <c r="Y212" i="56"/>
  <c r="AB212" i="56" s="1"/>
  <c r="AC212" i="56" s="1"/>
  <c r="G212" i="56"/>
  <c r="BC211" i="56"/>
  <c r="AW211" i="56"/>
  <c r="AS211" i="56"/>
  <c r="AO211" i="56"/>
  <c r="AK211" i="56"/>
  <c r="AG211" i="56"/>
  <c r="Y211" i="56"/>
  <c r="AB211" i="56" s="1"/>
  <c r="AC211" i="56" s="1"/>
  <c r="G211" i="56"/>
  <c r="BC210" i="56"/>
  <c r="AW210" i="56"/>
  <c r="AS210" i="56"/>
  <c r="AO210" i="56"/>
  <c r="AK210" i="56"/>
  <c r="AG210" i="56"/>
  <c r="Y210" i="56"/>
  <c r="AB210" i="56" s="1"/>
  <c r="AC210" i="56" s="1"/>
  <c r="G210" i="56"/>
  <c r="BC209" i="56"/>
  <c r="AW209" i="56"/>
  <c r="AS209" i="56"/>
  <c r="AO209" i="56"/>
  <c r="AK209" i="56"/>
  <c r="AG209" i="56"/>
  <c r="Y209" i="56"/>
  <c r="AB209" i="56" s="1"/>
  <c r="AC209" i="56" s="1"/>
  <c r="G209" i="56"/>
  <c r="BC208" i="56"/>
  <c r="AW208" i="56"/>
  <c r="AS208" i="56"/>
  <c r="AO208" i="56"/>
  <c r="AK208" i="56"/>
  <c r="AG208" i="56"/>
  <c r="Y208" i="56"/>
  <c r="AB208" i="56" s="1"/>
  <c r="AC208" i="56" s="1"/>
  <c r="G208" i="56"/>
  <c r="BC207" i="56"/>
  <c r="AW207" i="56"/>
  <c r="AS207" i="56"/>
  <c r="AO207" i="56"/>
  <c r="AK207" i="56"/>
  <c r="AG207" i="56"/>
  <c r="Y207" i="56"/>
  <c r="AB207" i="56" s="1"/>
  <c r="AC207" i="56" s="1"/>
  <c r="G207" i="56"/>
  <c r="BC206" i="56"/>
  <c r="AW206" i="56"/>
  <c r="AS206" i="56"/>
  <c r="AO206" i="56"/>
  <c r="AK206" i="56"/>
  <c r="AG206" i="56"/>
  <c r="Y206" i="56"/>
  <c r="AB206" i="56" s="1"/>
  <c r="AC206" i="56" s="1"/>
  <c r="G206" i="56"/>
  <c r="BC205" i="56"/>
  <c r="AW205" i="56"/>
  <c r="AS205" i="56"/>
  <c r="AO205" i="56"/>
  <c r="AK205" i="56"/>
  <c r="AG205" i="56"/>
  <c r="Y205" i="56"/>
  <c r="AB205" i="56" s="1"/>
  <c r="AC205" i="56" s="1"/>
  <c r="G205" i="56"/>
  <c r="BC204" i="56"/>
  <c r="AW204" i="56"/>
  <c r="AS204" i="56"/>
  <c r="AO204" i="56"/>
  <c r="AK204" i="56"/>
  <c r="AG204" i="56"/>
  <c r="Y204" i="56"/>
  <c r="AB204" i="56" s="1"/>
  <c r="AC204" i="56" s="1"/>
  <c r="G204" i="56"/>
  <c r="BC203" i="56"/>
  <c r="AW203" i="56"/>
  <c r="AS203" i="56"/>
  <c r="AO203" i="56"/>
  <c r="AK203" i="56"/>
  <c r="AG203" i="56"/>
  <c r="Y203" i="56"/>
  <c r="AB203" i="56" s="1"/>
  <c r="AC203" i="56" s="1"/>
  <c r="G203" i="56"/>
  <c r="BC202" i="56"/>
  <c r="AW202" i="56"/>
  <c r="AS202" i="56"/>
  <c r="AO202" i="56"/>
  <c r="AK202" i="56"/>
  <c r="AG202" i="56"/>
  <c r="Y202" i="56"/>
  <c r="AB202" i="56" s="1"/>
  <c r="AC202" i="56" s="1"/>
  <c r="G202" i="56"/>
  <c r="BC201" i="56"/>
  <c r="AW201" i="56"/>
  <c r="AS201" i="56"/>
  <c r="AO201" i="56"/>
  <c r="AK201" i="56"/>
  <c r="AG201" i="56"/>
  <c r="Y201" i="56"/>
  <c r="AB201" i="56" s="1"/>
  <c r="AC201" i="56" s="1"/>
  <c r="G201" i="56"/>
  <c r="BC200" i="56"/>
  <c r="AW200" i="56"/>
  <c r="AS200" i="56"/>
  <c r="AO200" i="56"/>
  <c r="AK200" i="56"/>
  <c r="AG200" i="56"/>
  <c r="Y200" i="56"/>
  <c r="AB200" i="56" s="1"/>
  <c r="AC200" i="56" s="1"/>
  <c r="G200" i="56"/>
  <c r="BC199" i="56"/>
  <c r="AW199" i="56"/>
  <c r="AS199" i="56"/>
  <c r="AO199" i="56"/>
  <c r="AK199" i="56"/>
  <c r="AG199" i="56"/>
  <c r="Y199" i="56"/>
  <c r="AB199" i="56" s="1"/>
  <c r="AC199" i="56" s="1"/>
  <c r="G199" i="56"/>
  <c r="BC198" i="56"/>
  <c r="AW198" i="56"/>
  <c r="AS198" i="56"/>
  <c r="AO198" i="56"/>
  <c r="AK198" i="56"/>
  <c r="AG198" i="56"/>
  <c r="Y198" i="56"/>
  <c r="AB198" i="56" s="1"/>
  <c r="AC198" i="56" s="1"/>
  <c r="G198" i="56"/>
  <c r="BC197" i="56"/>
  <c r="AW197" i="56"/>
  <c r="AS197" i="56"/>
  <c r="AO197" i="56"/>
  <c r="AK197" i="56"/>
  <c r="AG197" i="56"/>
  <c r="Y197" i="56"/>
  <c r="AB197" i="56" s="1"/>
  <c r="AC197" i="56" s="1"/>
  <c r="G197" i="56"/>
  <c r="BC196" i="56"/>
  <c r="AW196" i="56"/>
  <c r="AS196" i="56"/>
  <c r="AO196" i="56"/>
  <c r="AK196" i="56"/>
  <c r="AG196" i="56"/>
  <c r="Y196" i="56"/>
  <c r="AB196" i="56" s="1"/>
  <c r="AC196" i="56" s="1"/>
  <c r="G196" i="56"/>
  <c r="BC195" i="56"/>
  <c r="AW195" i="56"/>
  <c r="AS195" i="56"/>
  <c r="AO195" i="56"/>
  <c r="AK195" i="56"/>
  <c r="AG195" i="56"/>
  <c r="Y195" i="56"/>
  <c r="AB195" i="56" s="1"/>
  <c r="AC195" i="56" s="1"/>
  <c r="G195" i="56"/>
  <c r="BC194" i="56"/>
  <c r="AW194" i="56"/>
  <c r="AS194" i="56"/>
  <c r="AO194" i="56"/>
  <c r="AK194" i="56"/>
  <c r="AG194" i="56"/>
  <c r="Y194" i="56"/>
  <c r="AB194" i="56" s="1"/>
  <c r="AC194" i="56" s="1"/>
  <c r="G194" i="56"/>
  <c r="BC193" i="56"/>
  <c r="AW193" i="56"/>
  <c r="AS193" i="56"/>
  <c r="AO193" i="56"/>
  <c r="AK193" i="56"/>
  <c r="AG193" i="56"/>
  <c r="Y193" i="56"/>
  <c r="AB193" i="56" s="1"/>
  <c r="AC193" i="56" s="1"/>
  <c r="G193" i="56"/>
  <c r="BC192" i="56"/>
  <c r="AW192" i="56"/>
  <c r="AS192" i="56"/>
  <c r="AO192" i="56"/>
  <c r="AK192" i="56"/>
  <c r="AG192" i="56"/>
  <c r="Y192" i="56"/>
  <c r="AB192" i="56" s="1"/>
  <c r="AC192" i="56" s="1"/>
  <c r="G192" i="56"/>
  <c r="BC191" i="56"/>
  <c r="AW191" i="56"/>
  <c r="AS191" i="56"/>
  <c r="AO191" i="56"/>
  <c r="AK191" i="56"/>
  <c r="AG191" i="56"/>
  <c r="Y191" i="56"/>
  <c r="AB191" i="56" s="1"/>
  <c r="AC191" i="56" s="1"/>
  <c r="G191" i="56"/>
  <c r="BC190" i="56"/>
  <c r="AW190" i="56"/>
  <c r="AS190" i="56"/>
  <c r="AO190" i="56"/>
  <c r="AK190" i="56"/>
  <c r="AG190" i="56"/>
  <c r="Y190" i="56"/>
  <c r="AB190" i="56" s="1"/>
  <c r="AC190" i="56" s="1"/>
  <c r="G190" i="56"/>
  <c r="BC189" i="56"/>
  <c r="AW189" i="56"/>
  <c r="AS189" i="56"/>
  <c r="AO189" i="56"/>
  <c r="AK189" i="56"/>
  <c r="AG189" i="56"/>
  <c r="Y189" i="56"/>
  <c r="AB189" i="56" s="1"/>
  <c r="AC189" i="56" s="1"/>
  <c r="G189" i="56"/>
  <c r="BC188" i="56"/>
  <c r="AW188" i="56"/>
  <c r="AS188" i="56"/>
  <c r="AO188" i="56"/>
  <c r="AK188" i="56"/>
  <c r="AG188" i="56"/>
  <c r="Y188" i="56"/>
  <c r="AB188" i="56" s="1"/>
  <c r="AC188" i="56" s="1"/>
  <c r="G188" i="56"/>
  <c r="BC187" i="56"/>
  <c r="AW187" i="56"/>
  <c r="AS187" i="56"/>
  <c r="AO187" i="56"/>
  <c r="AK187" i="56"/>
  <c r="AG187" i="56"/>
  <c r="Y187" i="56"/>
  <c r="AB187" i="56" s="1"/>
  <c r="AC187" i="56" s="1"/>
  <c r="G187" i="56"/>
  <c r="BC186" i="56"/>
  <c r="AW186" i="56"/>
  <c r="AS186" i="56"/>
  <c r="AO186" i="56"/>
  <c r="AK186" i="56"/>
  <c r="AG186" i="56"/>
  <c r="Y186" i="56"/>
  <c r="AB186" i="56" s="1"/>
  <c r="AC186" i="56" s="1"/>
  <c r="G186" i="56"/>
  <c r="BC185" i="56"/>
  <c r="AW185" i="56"/>
  <c r="AS185" i="56"/>
  <c r="AO185" i="56"/>
  <c r="AK185" i="56"/>
  <c r="AG185" i="56"/>
  <c r="Y185" i="56"/>
  <c r="AB185" i="56" s="1"/>
  <c r="AC185" i="56" s="1"/>
  <c r="G185" i="56"/>
  <c r="BC184" i="56"/>
  <c r="AW184" i="56"/>
  <c r="AS184" i="56"/>
  <c r="AO184" i="56"/>
  <c r="AK184" i="56"/>
  <c r="AG184" i="56"/>
  <c r="Y184" i="56"/>
  <c r="AB184" i="56" s="1"/>
  <c r="AC184" i="56" s="1"/>
  <c r="G184" i="56"/>
  <c r="BC183" i="56"/>
  <c r="AW183" i="56"/>
  <c r="AS183" i="56"/>
  <c r="AO183" i="56"/>
  <c r="AK183" i="56"/>
  <c r="AG183" i="56"/>
  <c r="Y183" i="56"/>
  <c r="AB183" i="56" s="1"/>
  <c r="AC183" i="56" s="1"/>
  <c r="G183" i="56"/>
  <c r="BC182" i="56"/>
  <c r="AW182" i="56"/>
  <c r="AS182" i="56"/>
  <c r="AO182" i="56"/>
  <c r="AK182" i="56"/>
  <c r="AG182" i="56"/>
  <c r="Y182" i="56"/>
  <c r="AB182" i="56" s="1"/>
  <c r="AC182" i="56" s="1"/>
  <c r="G182" i="56"/>
  <c r="BC181" i="56"/>
  <c r="AW181" i="56"/>
  <c r="AS181" i="56"/>
  <c r="AO181" i="56"/>
  <c r="AK181" i="56"/>
  <c r="AG181" i="56"/>
  <c r="Y181" i="56"/>
  <c r="AB181" i="56" s="1"/>
  <c r="AC181" i="56" s="1"/>
  <c r="G181" i="56"/>
  <c r="BC180" i="56"/>
  <c r="AW180" i="56"/>
  <c r="AS180" i="56"/>
  <c r="AO180" i="56"/>
  <c r="AK180" i="56"/>
  <c r="AG180" i="56"/>
  <c r="Y180" i="56"/>
  <c r="AB180" i="56" s="1"/>
  <c r="AC180" i="56" s="1"/>
  <c r="G180" i="56"/>
  <c r="BC179" i="56"/>
  <c r="AW179" i="56"/>
  <c r="AS179" i="56"/>
  <c r="AO179" i="56"/>
  <c r="AK179" i="56"/>
  <c r="AG179" i="56"/>
  <c r="Y179" i="56"/>
  <c r="AB179" i="56" s="1"/>
  <c r="AC179" i="56" s="1"/>
  <c r="G179" i="56"/>
  <c r="BC178" i="56"/>
  <c r="AW178" i="56"/>
  <c r="AS178" i="56"/>
  <c r="AO178" i="56"/>
  <c r="AK178" i="56"/>
  <c r="AG178" i="56"/>
  <c r="Y178" i="56"/>
  <c r="AB178" i="56" s="1"/>
  <c r="AC178" i="56" s="1"/>
  <c r="G178" i="56"/>
  <c r="BC177" i="56"/>
  <c r="AW177" i="56"/>
  <c r="AS177" i="56"/>
  <c r="AO177" i="56"/>
  <c r="AK177" i="56"/>
  <c r="AG177" i="56"/>
  <c r="Y177" i="56"/>
  <c r="AB177" i="56" s="1"/>
  <c r="AC177" i="56" s="1"/>
  <c r="G177" i="56"/>
  <c r="BC176" i="56"/>
  <c r="AW176" i="56"/>
  <c r="AS176" i="56"/>
  <c r="AO176" i="56"/>
  <c r="AK176" i="56"/>
  <c r="AG176" i="56"/>
  <c r="Y176" i="56"/>
  <c r="AB176" i="56" s="1"/>
  <c r="AC176" i="56" s="1"/>
  <c r="G176" i="56"/>
  <c r="BC175" i="56"/>
  <c r="AW175" i="56"/>
  <c r="AS175" i="56"/>
  <c r="AO175" i="56"/>
  <c r="AK175" i="56"/>
  <c r="AG175" i="56"/>
  <c r="Y175" i="56"/>
  <c r="AB175" i="56" s="1"/>
  <c r="AC175" i="56" s="1"/>
  <c r="G175" i="56"/>
  <c r="BC174" i="56"/>
  <c r="AW174" i="56"/>
  <c r="AS174" i="56"/>
  <c r="AO174" i="56"/>
  <c r="AK174" i="56"/>
  <c r="AG174" i="56"/>
  <c r="Y174" i="56"/>
  <c r="AB174" i="56" s="1"/>
  <c r="AC174" i="56" s="1"/>
  <c r="G174" i="56"/>
  <c r="BC173" i="56"/>
  <c r="AW173" i="56"/>
  <c r="AS173" i="56"/>
  <c r="AO173" i="56"/>
  <c r="AK173" i="56"/>
  <c r="AG173" i="56"/>
  <c r="Y173" i="56"/>
  <c r="AB173" i="56" s="1"/>
  <c r="AC173" i="56" s="1"/>
  <c r="G173" i="56"/>
  <c r="BC172" i="56"/>
  <c r="AW172" i="56"/>
  <c r="AS172" i="56"/>
  <c r="AO172" i="56"/>
  <c r="AK172" i="56"/>
  <c r="AG172" i="56"/>
  <c r="Y172" i="56"/>
  <c r="AB172" i="56" s="1"/>
  <c r="AC172" i="56" s="1"/>
  <c r="G172" i="56"/>
  <c r="BC171" i="56"/>
  <c r="AW171" i="56"/>
  <c r="AS171" i="56"/>
  <c r="AO171" i="56"/>
  <c r="AK171" i="56"/>
  <c r="AG171" i="56"/>
  <c r="Y171" i="56"/>
  <c r="AB171" i="56" s="1"/>
  <c r="AC171" i="56" s="1"/>
  <c r="G171" i="56"/>
  <c r="BC170" i="56"/>
  <c r="AW170" i="56"/>
  <c r="AS170" i="56"/>
  <c r="AO170" i="56"/>
  <c r="AK170" i="56"/>
  <c r="AG170" i="56"/>
  <c r="Y170" i="56"/>
  <c r="AB170" i="56" s="1"/>
  <c r="AC170" i="56" s="1"/>
  <c r="G170" i="56"/>
  <c r="BC169" i="56"/>
  <c r="AW169" i="56"/>
  <c r="AS169" i="56"/>
  <c r="AO169" i="56"/>
  <c r="AK169" i="56"/>
  <c r="AG169" i="56"/>
  <c r="Y169" i="56"/>
  <c r="AB169" i="56" s="1"/>
  <c r="AC169" i="56" s="1"/>
  <c r="G169" i="56"/>
  <c r="BC168" i="56"/>
  <c r="AW168" i="56"/>
  <c r="AS168" i="56"/>
  <c r="AO168" i="56"/>
  <c r="AK168" i="56"/>
  <c r="AG168" i="56"/>
  <c r="Y168" i="56"/>
  <c r="AB168" i="56" s="1"/>
  <c r="AC168" i="56" s="1"/>
  <c r="G168" i="56"/>
  <c r="BC167" i="56"/>
  <c r="AW167" i="56"/>
  <c r="AS167" i="56"/>
  <c r="AO167" i="56"/>
  <c r="AK167" i="56"/>
  <c r="AG167" i="56"/>
  <c r="Y167" i="56"/>
  <c r="AB167" i="56" s="1"/>
  <c r="AC167" i="56" s="1"/>
  <c r="G167" i="56"/>
  <c r="BC166" i="56"/>
  <c r="AW166" i="56"/>
  <c r="AS166" i="56"/>
  <c r="AO166" i="56"/>
  <c r="AK166" i="56"/>
  <c r="AG166" i="56"/>
  <c r="Y166" i="56"/>
  <c r="AB166" i="56" s="1"/>
  <c r="AC166" i="56" s="1"/>
  <c r="G166" i="56"/>
  <c r="BC165" i="56"/>
  <c r="AW165" i="56"/>
  <c r="AS165" i="56"/>
  <c r="AO165" i="56"/>
  <c r="AK165" i="56"/>
  <c r="AG165" i="56"/>
  <c r="Y165" i="56"/>
  <c r="AB165" i="56" s="1"/>
  <c r="AC165" i="56" s="1"/>
  <c r="G165" i="56"/>
  <c r="BC164" i="56"/>
  <c r="AW164" i="56"/>
  <c r="AS164" i="56"/>
  <c r="AO164" i="56"/>
  <c r="AK164" i="56"/>
  <c r="AG164" i="56"/>
  <c r="Y164" i="56"/>
  <c r="AB164" i="56" s="1"/>
  <c r="AC164" i="56" s="1"/>
  <c r="G164" i="56"/>
  <c r="BC163" i="56"/>
  <c r="AW163" i="56"/>
  <c r="AS163" i="56"/>
  <c r="AO163" i="56"/>
  <c r="AK163" i="56"/>
  <c r="AG163" i="56"/>
  <c r="Y163" i="56"/>
  <c r="AB163" i="56" s="1"/>
  <c r="AC163" i="56" s="1"/>
  <c r="G163" i="56"/>
  <c r="BC162" i="56"/>
  <c r="AW162" i="56"/>
  <c r="AS162" i="56"/>
  <c r="AO162" i="56"/>
  <c r="AK162" i="56"/>
  <c r="AG162" i="56"/>
  <c r="Y162" i="56"/>
  <c r="AB162" i="56" s="1"/>
  <c r="AC162" i="56" s="1"/>
  <c r="G162" i="56"/>
  <c r="BC161" i="56"/>
  <c r="AW161" i="56"/>
  <c r="AS161" i="56"/>
  <c r="AO161" i="56"/>
  <c r="AK161" i="56"/>
  <c r="AG161" i="56"/>
  <c r="Y161" i="56"/>
  <c r="AB161" i="56" s="1"/>
  <c r="AC161" i="56" s="1"/>
  <c r="G161" i="56"/>
  <c r="BC160" i="56"/>
  <c r="AW160" i="56"/>
  <c r="AS160" i="56"/>
  <c r="AO160" i="56"/>
  <c r="AK160" i="56"/>
  <c r="AG160" i="56"/>
  <c r="Y160" i="56"/>
  <c r="AB160" i="56" s="1"/>
  <c r="AC160" i="56" s="1"/>
  <c r="G160" i="56"/>
  <c r="BC159" i="56"/>
  <c r="AW159" i="56"/>
  <c r="AS159" i="56"/>
  <c r="AO159" i="56"/>
  <c r="AK159" i="56"/>
  <c r="AG159" i="56"/>
  <c r="Y159" i="56"/>
  <c r="AB159" i="56" s="1"/>
  <c r="AC159" i="56" s="1"/>
  <c r="G159" i="56"/>
  <c r="BC158" i="56"/>
  <c r="AW158" i="56"/>
  <c r="AS158" i="56"/>
  <c r="AO158" i="56"/>
  <c r="AK158" i="56"/>
  <c r="AG158" i="56"/>
  <c r="Y158" i="56"/>
  <c r="AB158" i="56" s="1"/>
  <c r="AC158" i="56" s="1"/>
  <c r="G158" i="56"/>
  <c r="BC157" i="56"/>
  <c r="AW157" i="56"/>
  <c r="AS157" i="56"/>
  <c r="AO157" i="56"/>
  <c r="AK157" i="56"/>
  <c r="AG157" i="56"/>
  <c r="Y157" i="56"/>
  <c r="AB157" i="56" s="1"/>
  <c r="AC157" i="56" s="1"/>
  <c r="G157" i="56"/>
  <c r="BC156" i="56"/>
  <c r="AW156" i="56"/>
  <c r="AS156" i="56"/>
  <c r="AO156" i="56"/>
  <c r="AK156" i="56"/>
  <c r="AG156" i="56"/>
  <c r="Y156" i="56"/>
  <c r="AB156" i="56" s="1"/>
  <c r="AC156" i="56" s="1"/>
  <c r="G156" i="56"/>
  <c r="BC155" i="56"/>
  <c r="AW155" i="56"/>
  <c r="AS155" i="56"/>
  <c r="AO155" i="56"/>
  <c r="AK155" i="56"/>
  <c r="AG155" i="56"/>
  <c r="Y155" i="56"/>
  <c r="AB155" i="56" s="1"/>
  <c r="AC155" i="56" s="1"/>
  <c r="G155" i="56"/>
  <c r="BC154" i="56"/>
  <c r="AW154" i="56"/>
  <c r="AS154" i="56"/>
  <c r="AO154" i="56"/>
  <c r="AK154" i="56"/>
  <c r="AG154" i="56"/>
  <c r="Y154" i="56"/>
  <c r="AB154" i="56" s="1"/>
  <c r="AC154" i="56" s="1"/>
  <c r="G154" i="56"/>
  <c r="BC153" i="56"/>
  <c r="AW153" i="56"/>
  <c r="AS153" i="56"/>
  <c r="AO153" i="56"/>
  <c r="AK153" i="56"/>
  <c r="AG153" i="56"/>
  <c r="Y153" i="56"/>
  <c r="AB153" i="56" s="1"/>
  <c r="AC153" i="56" s="1"/>
  <c r="G153" i="56"/>
  <c r="BC152" i="56"/>
  <c r="AW152" i="56"/>
  <c r="AS152" i="56"/>
  <c r="AO152" i="56"/>
  <c r="AK152" i="56"/>
  <c r="AG152" i="56"/>
  <c r="Y152" i="56"/>
  <c r="AB152" i="56" s="1"/>
  <c r="AC152" i="56" s="1"/>
  <c r="G152" i="56"/>
  <c r="BC151" i="56"/>
  <c r="AW151" i="56"/>
  <c r="AS151" i="56"/>
  <c r="AO151" i="56"/>
  <c r="AK151" i="56"/>
  <c r="AG151" i="56"/>
  <c r="Y151" i="56"/>
  <c r="AB151" i="56" s="1"/>
  <c r="AC151" i="56" s="1"/>
  <c r="G151" i="56"/>
  <c r="BC150" i="56"/>
  <c r="AW150" i="56"/>
  <c r="AS150" i="56"/>
  <c r="AO150" i="56"/>
  <c r="AK150" i="56"/>
  <c r="AG150" i="56"/>
  <c r="Y150" i="56"/>
  <c r="AB150" i="56" s="1"/>
  <c r="AC150" i="56" s="1"/>
  <c r="G150" i="56"/>
  <c r="BC149" i="56"/>
  <c r="AW149" i="56"/>
  <c r="AS149" i="56"/>
  <c r="AO149" i="56"/>
  <c r="AK149" i="56"/>
  <c r="AG149" i="56"/>
  <c r="Y149" i="56"/>
  <c r="AB149" i="56" s="1"/>
  <c r="AC149" i="56" s="1"/>
  <c r="G149" i="56"/>
  <c r="BC148" i="56"/>
  <c r="AW148" i="56"/>
  <c r="AS148" i="56"/>
  <c r="AO148" i="56"/>
  <c r="AK148" i="56"/>
  <c r="AG148" i="56"/>
  <c r="Y148" i="56"/>
  <c r="AB148" i="56" s="1"/>
  <c r="AC148" i="56" s="1"/>
  <c r="G148" i="56"/>
  <c r="BC147" i="56"/>
  <c r="AW147" i="56"/>
  <c r="AS147" i="56"/>
  <c r="AO147" i="56"/>
  <c r="AK147" i="56"/>
  <c r="AG147" i="56"/>
  <c r="Y147" i="56"/>
  <c r="AB147" i="56" s="1"/>
  <c r="AC147" i="56" s="1"/>
  <c r="G147" i="56"/>
  <c r="BC146" i="56"/>
  <c r="AW146" i="56"/>
  <c r="AS146" i="56"/>
  <c r="AO146" i="56"/>
  <c r="AK146" i="56"/>
  <c r="AG146" i="56"/>
  <c r="Y146" i="56"/>
  <c r="AB146" i="56" s="1"/>
  <c r="AC146" i="56" s="1"/>
  <c r="G146" i="56"/>
  <c r="BC145" i="56"/>
  <c r="AW145" i="56"/>
  <c r="AS145" i="56"/>
  <c r="AO145" i="56"/>
  <c r="AK145" i="56"/>
  <c r="AG145" i="56"/>
  <c r="Y145" i="56"/>
  <c r="AB145" i="56" s="1"/>
  <c r="AC145" i="56" s="1"/>
  <c r="G145" i="56"/>
  <c r="BC144" i="56"/>
  <c r="AW144" i="56"/>
  <c r="AS144" i="56"/>
  <c r="AO144" i="56"/>
  <c r="AK144" i="56"/>
  <c r="AG144" i="56"/>
  <c r="Y144" i="56"/>
  <c r="AB144" i="56" s="1"/>
  <c r="AC144" i="56" s="1"/>
  <c r="G144" i="56"/>
  <c r="BC143" i="56"/>
  <c r="AW143" i="56"/>
  <c r="AS143" i="56"/>
  <c r="AO143" i="56"/>
  <c r="AK143" i="56"/>
  <c r="AG143" i="56"/>
  <c r="Y143" i="56"/>
  <c r="AB143" i="56" s="1"/>
  <c r="AC143" i="56" s="1"/>
  <c r="G143" i="56"/>
  <c r="BC142" i="56"/>
  <c r="AW142" i="56"/>
  <c r="AS142" i="56"/>
  <c r="AO142" i="56"/>
  <c r="AK142" i="56"/>
  <c r="AG142" i="56"/>
  <c r="Y142" i="56"/>
  <c r="AB142" i="56" s="1"/>
  <c r="AC142" i="56" s="1"/>
  <c r="G142" i="56"/>
  <c r="BC141" i="56"/>
  <c r="AW141" i="56"/>
  <c r="AS141" i="56"/>
  <c r="AO141" i="56"/>
  <c r="AK141" i="56"/>
  <c r="AG141" i="56"/>
  <c r="Y141" i="56"/>
  <c r="AB141" i="56" s="1"/>
  <c r="AC141" i="56" s="1"/>
  <c r="G141" i="56"/>
  <c r="BC140" i="56"/>
  <c r="AW140" i="56"/>
  <c r="AS140" i="56"/>
  <c r="AO140" i="56"/>
  <c r="AK140" i="56"/>
  <c r="AG140" i="56"/>
  <c r="Y140" i="56"/>
  <c r="AB140" i="56" s="1"/>
  <c r="AC140" i="56" s="1"/>
  <c r="G140" i="56"/>
  <c r="BC139" i="56"/>
  <c r="AW139" i="56"/>
  <c r="AS139" i="56"/>
  <c r="AO139" i="56"/>
  <c r="AK139" i="56"/>
  <c r="AG139" i="56"/>
  <c r="Y139" i="56"/>
  <c r="AB139" i="56" s="1"/>
  <c r="AC139" i="56" s="1"/>
  <c r="G139" i="56"/>
  <c r="BC138" i="56"/>
  <c r="AW138" i="56"/>
  <c r="AS138" i="56"/>
  <c r="AO138" i="56"/>
  <c r="AK138" i="56"/>
  <c r="AG138" i="56"/>
  <c r="Y138" i="56"/>
  <c r="AB138" i="56" s="1"/>
  <c r="AC138" i="56" s="1"/>
  <c r="G138" i="56"/>
  <c r="BC137" i="56"/>
  <c r="AW137" i="56"/>
  <c r="AS137" i="56"/>
  <c r="AO137" i="56"/>
  <c r="AK137" i="56"/>
  <c r="AG137" i="56"/>
  <c r="Y137" i="56"/>
  <c r="AB137" i="56" s="1"/>
  <c r="AC137" i="56" s="1"/>
  <c r="G137" i="56"/>
  <c r="BC136" i="56"/>
  <c r="AW136" i="56"/>
  <c r="AS136" i="56"/>
  <c r="AO136" i="56"/>
  <c r="AK136" i="56"/>
  <c r="AG136" i="56"/>
  <c r="Y136" i="56"/>
  <c r="AB136" i="56" s="1"/>
  <c r="AC136" i="56" s="1"/>
  <c r="G136" i="56"/>
  <c r="BC135" i="56"/>
  <c r="AW135" i="56"/>
  <c r="AS135" i="56"/>
  <c r="AO135" i="56"/>
  <c r="AK135" i="56"/>
  <c r="AG135" i="56"/>
  <c r="Y135" i="56"/>
  <c r="AB135" i="56" s="1"/>
  <c r="AC135" i="56" s="1"/>
  <c r="G135" i="56"/>
  <c r="BC134" i="56"/>
  <c r="AW134" i="56"/>
  <c r="AS134" i="56"/>
  <c r="AO134" i="56"/>
  <c r="AK134" i="56"/>
  <c r="AG134" i="56"/>
  <c r="Y134" i="56"/>
  <c r="AB134" i="56" s="1"/>
  <c r="AC134" i="56" s="1"/>
  <c r="G134" i="56"/>
  <c r="BC133" i="56"/>
  <c r="AW133" i="56"/>
  <c r="AS133" i="56"/>
  <c r="AO133" i="56"/>
  <c r="AK133" i="56"/>
  <c r="AG133" i="56"/>
  <c r="Y133" i="56"/>
  <c r="AB133" i="56" s="1"/>
  <c r="AC133" i="56" s="1"/>
  <c r="G133" i="56"/>
  <c r="BC132" i="56"/>
  <c r="AW132" i="56"/>
  <c r="AS132" i="56"/>
  <c r="AO132" i="56"/>
  <c r="AK132" i="56"/>
  <c r="AG132" i="56"/>
  <c r="Y132" i="56"/>
  <c r="AB132" i="56" s="1"/>
  <c r="AC132" i="56" s="1"/>
  <c r="G132" i="56"/>
  <c r="BC131" i="56"/>
  <c r="AW131" i="56"/>
  <c r="AS131" i="56"/>
  <c r="AO131" i="56"/>
  <c r="AK131" i="56"/>
  <c r="AG131" i="56"/>
  <c r="Y131" i="56"/>
  <c r="AB131" i="56" s="1"/>
  <c r="AC131" i="56" s="1"/>
  <c r="G131" i="56"/>
  <c r="BC130" i="56"/>
  <c r="AW130" i="56"/>
  <c r="AS130" i="56"/>
  <c r="AO130" i="56"/>
  <c r="AK130" i="56"/>
  <c r="AG130" i="56"/>
  <c r="Y130" i="56"/>
  <c r="AB130" i="56" s="1"/>
  <c r="AC130" i="56" s="1"/>
  <c r="G130" i="56"/>
  <c r="BC129" i="56"/>
  <c r="AW129" i="56"/>
  <c r="AS129" i="56"/>
  <c r="AO129" i="56"/>
  <c r="AK129" i="56"/>
  <c r="AG129" i="56"/>
  <c r="Y129" i="56"/>
  <c r="AB129" i="56" s="1"/>
  <c r="AC129" i="56" s="1"/>
  <c r="G129" i="56"/>
  <c r="BC128" i="56"/>
  <c r="AW128" i="56"/>
  <c r="AS128" i="56"/>
  <c r="AO128" i="56"/>
  <c r="AK128" i="56"/>
  <c r="AG128" i="56"/>
  <c r="Y128" i="56"/>
  <c r="AB128" i="56" s="1"/>
  <c r="AC128" i="56" s="1"/>
  <c r="G128" i="56"/>
  <c r="BC127" i="56"/>
  <c r="AW127" i="56"/>
  <c r="AS127" i="56"/>
  <c r="AO127" i="56"/>
  <c r="AK127" i="56"/>
  <c r="AG127" i="56"/>
  <c r="Y127" i="56"/>
  <c r="AB127" i="56" s="1"/>
  <c r="AC127" i="56" s="1"/>
  <c r="G127" i="56"/>
  <c r="BC126" i="56"/>
  <c r="AW126" i="56"/>
  <c r="AS126" i="56"/>
  <c r="AO126" i="56"/>
  <c r="AK126" i="56"/>
  <c r="AG126" i="56"/>
  <c r="Y126" i="56"/>
  <c r="AB126" i="56" s="1"/>
  <c r="AC126" i="56" s="1"/>
  <c r="G126" i="56"/>
  <c r="BC125" i="56"/>
  <c r="AW125" i="56"/>
  <c r="AS125" i="56"/>
  <c r="AO125" i="56"/>
  <c r="AK125" i="56"/>
  <c r="AG125" i="56"/>
  <c r="Y125" i="56"/>
  <c r="AB125" i="56" s="1"/>
  <c r="G125" i="56"/>
  <c r="BC124" i="56"/>
  <c r="AW124" i="56"/>
  <c r="AS124" i="56"/>
  <c r="AO124" i="56"/>
  <c r="AK124" i="56"/>
  <c r="AG124" i="56"/>
  <c r="Y124" i="56"/>
  <c r="AB124" i="56" s="1"/>
  <c r="AC124" i="56" s="1"/>
  <c r="G124" i="56"/>
  <c r="BC123" i="56"/>
  <c r="AW123" i="56"/>
  <c r="AS123" i="56"/>
  <c r="AO123" i="56"/>
  <c r="AK123" i="56"/>
  <c r="AG123" i="56"/>
  <c r="Y123" i="56"/>
  <c r="AB123" i="56" s="1"/>
  <c r="AC123" i="56" s="1"/>
  <c r="G123" i="56"/>
  <c r="BC122" i="56"/>
  <c r="AW122" i="56"/>
  <c r="AS122" i="56"/>
  <c r="AO122" i="56"/>
  <c r="AK122" i="56"/>
  <c r="AG122" i="56"/>
  <c r="Y122" i="56"/>
  <c r="AB122" i="56" s="1"/>
  <c r="AC122" i="56" s="1"/>
  <c r="G122" i="56"/>
  <c r="BC121" i="56"/>
  <c r="AW121" i="56"/>
  <c r="AS121" i="56"/>
  <c r="AO121" i="56"/>
  <c r="AK121" i="56"/>
  <c r="AG121" i="56"/>
  <c r="Y121" i="56"/>
  <c r="AB121" i="56" s="1"/>
  <c r="AC121" i="56" s="1"/>
  <c r="G121" i="56"/>
  <c r="BC120" i="56"/>
  <c r="AW120" i="56"/>
  <c r="AS120" i="56"/>
  <c r="AO120" i="56"/>
  <c r="AK120" i="56"/>
  <c r="AG120" i="56"/>
  <c r="Y120" i="56"/>
  <c r="AB120" i="56" s="1"/>
  <c r="AC120" i="56" s="1"/>
  <c r="G120" i="56"/>
  <c r="BC119" i="56"/>
  <c r="AW119" i="56"/>
  <c r="AS119" i="56"/>
  <c r="AO119" i="56"/>
  <c r="AK119" i="56"/>
  <c r="AG119" i="56"/>
  <c r="Y119" i="56"/>
  <c r="AB119" i="56" s="1"/>
  <c r="AC119" i="56" s="1"/>
  <c r="G119" i="56"/>
  <c r="BC118" i="56"/>
  <c r="AW118" i="56"/>
  <c r="AS118" i="56"/>
  <c r="AO118" i="56"/>
  <c r="AK118" i="56"/>
  <c r="AG118" i="56"/>
  <c r="Y118" i="56"/>
  <c r="AB118" i="56" s="1"/>
  <c r="AC118" i="56" s="1"/>
  <c r="G118" i="56"/>
  <c r="BC117" i="56"/>
  <c r="AW117" i="56"/>
  <c r="AS117" i="56"/>
  <c r="AO117" i="56"/>
  <c r="AK117" i="56"/>
  <c r="AG117" i="56"/>
  <c r="Y117" i="56"/>
  <c r="AB117" i="56" s="1"/>
  <c r="AC117" i="56" s="1"/>
  <c r="G117" i="56"/>
  <c r="BC116" i="56"/>
  <c r="AW116" i="56"/>
  <c r="AS116" i="56"/>
  <c r="AO116" i="56"/>
  <c r="AK116" i="56"/>
  <c r="AG116" i="56"/>
  <c r="Y116" i="56"/>
  <c r="AB116" i="56" s="1"/>
  <c r="AC116" i="56" s="1"/>
  <c r="G116" i="56"/>
  <c r="BC115" i="56"/>
  <c r="AW115" i="56"/>
  <c r="AS115" i="56"/>
  <c r="AO115" i="56"/>
  <c r="AK115" i="56"/>
  <c r="AG115" i="56"/>
  <c r="Y115" i="56"/>
  <c r="AB115" i="56" s="1"/>
  <c r="AC115" i="56" s="1"/>
  <c r="G115" i="56"/>
  <c r="BC114" i="56"/>
  <c r="AW114" i="56"/>
  <c r="AS114" i="56"/>
  <c r="AO114" i="56"/>
  <c r="AK114" i="56"/>
  <c r="AG114" i="56"/>
  <c r="Y114" i="56"/>
  <c r="AB114" i="56" s="1"/>
  <c r="AC114" i="56" s="1"/>
  <c r="G114" i="56"/>
  <c r="BC113" i="56"/>
  <c r="AW113" i="56"/>
  <c r="AS113" i="56"/>
  <c r="AO113" i="56"/>
  <c r="AK113" i="56"/>
  <c r="AG113" i="56"/>
  <c r="Y113" i="56"/>
  <c r="AB113" i="56" s="1"/>
  <c r="AC113" i="56" s="1"/>
  <c r="G113" i="56"/>
  <c r="BC112" i="56"/>
  <c r="AW112" i="56"/>
  <c r="AS112" i="56"/>
  <c r="AO112" i="56"/>
  <c r="AK112" i="56"/>
  <c r="AG112" i="56"/>
  <c r="Y112" i="56"/>
  <c r="AB112" i="56" s="1"/>
  <c r="AC112" i="56" s="1"/>
  <c r="G112" i="56"/>
  <c r="BC111" i="56"/>
  <c r="AW111" i="56"/>
  <c r="AS111" i="56"/>
  <c r="AO111" i="56"/>
  <c r="AK111" i="56"/>
  <c r="AG111" i="56"/>
  <c r="Y111" i="56"/>
  <c r="AB111" i="56" s="1"/>
  <c r="AC111" i="56" s="1"/>
  <c r="G111" i="56"/>
  <c r="BC110" i="56"/>
  <c r="AW110" i="56"/>
  <c r="AS110" i="56"/>
  <c r="AO110" i="56"/>
  <c r="AK110" i="56"/>
  <c r="AG110" i="56"/>
  <c r="Y110" i="56"/>
  <c r="AB110" i="56" s="1"/>
  <c r="AC110" i="56" s="1"/>
  <c r="G110" i="56"/>
  <c r="BC109" i="56"/>
  <c r="AW109" i="56"/>
  <c r="AS109" i="56"/>
  <c r="AO109" i="56"/>
  <c r="AK109" i="56"/>
  <c r="AG109" i="56"/>
  <c r="Y109" i="56"/>
  <c r="AB109" i="56" s="1"/>
  <c r="AC109" i="56" s="1"/>
  <c r="G109" i="56"/>
  <c r="BC108" i="56"/>
  <c r="AW108" i="56"/>
  <c r="AS108" i="56"/>
  <c r="AO108" i="56"/>
  <c r="AK108" i="56"/>
  <c r="AG108" i="56"/>
  <c r="Y108" i="56"/>
  <c r="AB108" i="56" s="1"/>
  <c r="AC108" i="56" s="1"/>
  <c r="G108" i="56"/>
  <c r="BC107" i="56"/>
  <c r="AW107" i="56"/>
  <c r="AS107" i="56"/>
  <c r="AO107" i="56"/>
  <c r="AK107" i="56"/>
  <c r="AG107" i="56"/>
  <c r="Y107" i="56"/>
  <c r="AB107" i="56" s="1"/>
  <c r="AC107" i="56" s="1"/>
  <c r="G107" i="56"/>
  <c r="BC106" i="56"/>
  <c r="AW106" i="56"/>
  <c r="AS106" i="56"/>
  <c r="AO106" i="56"/>
  <c r="AK106" i="56"/>
  <c r="AG106" i="56"/>
  <c r="Y106" i="56"/>
  <c r="AB106" i="56" s="1"/>
  <c r="AC106" i="56" s="1"/>
  <c r="G106" i="56"/>
  <c r="BC105" i="56"/>
  <c r="AW105" i="56"/>
  <c r="AS105" i="56"/>
  <c r="AO105" i="56"/>
  <c r="AK105" i="56"/>
  <c r="AG105" i="56"/>
  <c r="Y105" i="56"/>
  <c r="AB105" i="56" s="1"/>
  <c r="AC105" i="56" s="1"/>
  <c r="G105" i="56"/>
  <c r="BC104" i="56"/>
  <c r="AW104" i="56"/>
  <c r="AS104" i="56"/>
  <c r="AO104" i="56"/>
  <c r="AK104" i="56"/>
  <c r="AG104" i="56"/>
  <c r="Y104" i="56"/>
  <c r="AB104" i="56" s="1"/>
  <c r="AC104" i="56" s="1"/>
  <c r="G104" i="56"/>
  <c r="BC103" i="56"/>
  <c r="AW103" i="56"/>
  <c r="AS103" i="56"/>
  <c r="AO103" i="56"/>
  <c r="AK103" i="56"/>
  <c r="AG103" i="56"/>
  <c r="Y103" i="56"/>
  <c r="AB103" i="56" s="1"/>
  <c r="AC103" i="56" s="1"/>
  <c r="G103" i="56"/>
  <c r="BC102" i="56"/>
  <c r="AW102" i="56"/>
  <c r="AS102" i="56"/>
  <c r="AO102" i="56"/>
  <c r="AK102" i="56"/>
  <c r="AG102" i="56"/>
  <c r="Y102" i="56"/>
  <c r="AB102" i="56" s="1"/>
  <c r="AC102" i="56" s="1"/>
  <c r="G102" i="56"/>
  <c r="BC101" i="56"/>
  <c r="AW101" i="56"/>
  <c r="AS101" i="56"/>
  <c r="AO101" i="56"/>
  <c r="AK101" i="56"/>
  <c r="AG101" i="56"/>
  <c r="Y101" i="56"/>
  <c r="AB101" i="56" s="1"/>
  <c r="AC101" i="56" s="1"/>
  <c r="G101" i="56"/>
  <c r="BC100" i="56"/>
  <c r="AW100" i="56"/>
  <c r="AS100" i="56"/>
  <c r="AO100" i="56"/>
  <c r="AK100" i="56"/>
  <c r="AG100" i="56"/>
  <c r="Y100" i="56"/>
  <c r="AB100" i="56" s="1"/>
  <c r="AC100" i="56" s="1"/>
  <c r="G100" i="56"/>
  <c r="BC99" i="56"/>
  <c r="AW99" i="56"/>
  <c r="AS99" i="56"/>
  <c r="AO99" i="56"/>
  <c r="AK99" i="56"/>
  <c r="AG99" i="56"/>
  <c r="Y99" i="56"/>
  <c r="AB99" i="56" s="1"/>
  <c r="AC99" i="56" s="1"/>
  <c r="G99" i="56"/>
  <c r="BC98" i="56"/>
  <c r="AW98" i="56"/>
  <c r="AS98" i="56"/>
  <c r="AO98" i="56"/>
  <c r="AK98" i="56"/>
  <c r="AG98" i="56"/>
  <c r="Y98" i="56"/>
  <c r="AB98" i="56" s="1"/>
  <c r="AC98" i="56" s="1"/>
  <c r="G98" i="56"/>
  <c r="BC97" i="56"/>
  <c r="AW97" i="56"/>
  <c r="AS97" i="56"/>
  <c r="AO97" i="56"/>
  <c r="AK97" i="56"/>
  <c r="AG97" i="56"/>
  <c r="Y97" i="56"/>
  <c r="AB97" i="56" s="1"/>
  <c r="AC97" i="56" s="1"/>
  <c r="G97" i="56"/>
  <c r="BC96" i="56"/>
  <c r="AW96" i="56"/>
  <c r="AS96" i="56"/>
  <c r="AO96" i="56"/>
  <c r="AK96" i="56"/>
  <c r="AG96" i="56"/>
  <c r="Y96" i="56"/>
  <c r="AB96" i="56" s="1"/>
  <c r="AC96" i="56" s="1"/>
  <c r="G96" i="56"/>
  <c r="BC95" i="56"/>
  <c r="AW95" i="56"/>
  <c r="AS95" i="56"/>
  <c r="AO95" i="56"/>
  <c r="AK95" i="56"/>
  <c r="AG95" i="56"/>
  <c r="Y95" i="56"/>
  <c r="AB95" i="56" s="1"/>
  <c r="AC95" i="56" s="1"/>
  <c r="G95" i="56"/>
  <c r="BC94" i="56"/>
  <c r="AW94" i="56"/>
  <c r="AS94" i="56"/>
  <c r="AO94" i="56"/>
  <c r="AK94" i="56"/>
  <c r="AG94" i="56"/>
  <c r="Y94" i="56"/>
  <c r="AB94" i="56" s="1"/>
  <c r="AC94" i="56" s="1"/>
  <c r="G94" i="56"/>
  <c r="BC93" i="56"/>
  <c r="AW93" i="56"/>
  <c r="AS93" i="56"/>
  <c r="AO93" i="56"/>
  <c r="AK93" i="56"/>
  <c r="AG93" i="56"/>
  <c r="Y93" i="56"/>
  <c r="AB93" i="56" s="1"/>
  <c r="G93" i="56"/>
  <c r="BC92" i="56"/>
  <c r="AW92" i="56"/>
  <c r="AS92" i="56"/>
  <c r="AO92" i="56"/>
  <c r="AK92" i="56"/>
  <c r="AG92" i="56"/>
  <c r="Y92" i="56"/>
  <c r="AB92" i="56" s="1"/>
  <c r="AC92" i="56" s="1"/>
  <c r="G92" i="56"/>
  <c r="BC91" i="56"/>
  <c r="AW91" i="56"/>
  <c r="AS91" i="56"/>
  <c r="AO91" i="56"/>
  <c r="AK91" i="56"/>
  <c r="AG91" i="56"/>
  <c r="Y91" i="56"/>
  <c r="AB91" i="56" s="1"/>
  <c r="AC91" i="56" s="1"/>
  <c r="G91" i="56"/>
  <c r="BC90" i="56"/>
  <c r="AW90" i="56"/>
  <c r="AS90" i="56"/>
  <c r="AO90" i="56"/>
  <c r="AK90" i="56"/>
  <c r="AG90" i="56"/>
  <c r="Y90" i="56"/>
  <c r="AB90" i="56" s="1"/>
  <c r="AC90" i="56" s="1"/>
  <c r="G90" i="56"/>
  <c r="BC89" i="56"/>
  <c r="AW89" i="56"/>
  <c r="AS89" i="56"/>
  <c r="AO89" i="56"/>
  <c r="AK89" i="56"/>
  <c r="AG89" i="56"/>
  <c r="Y89" i="56"/>
  <c r="AB89" i="56" s="1"/>
  <c r="AC89" i="56" s="1"/>
  <c r="G89" i="56"/>
  <c r="BC88" i="56"/>
  <c r="AW88" i="56"/>
  <c r="AS88" i="56"/>
  <c r="AO88" i="56"/>
  <c r="AK88" i="56"/>
  <c r="AG88" i="56"/>
  <c r="Y88" i="56"/>
  <c r="AB88" i="56" s="1"/>
  <c r="AC88" i="56" s="1"/>
  <c r="G88" i="56"/>
  <c r="BC87" i="56"/>
  <c r="AW87" i="56"/>
  <c r="AS87" i="56"/>
  <c r="AO87" i="56"/>
  <c r="AK87" i="56"/>
  <c r="AG87" i="56"/>
  <c r="Y87" i="56"/>
  <c r="AB87" i="56" s="1"/>
  <c r="AC87" i="56" s="1"/>
  <c r="G87" i="56"/>
  <c r="BC86" i="56"/>
  <c r="AW86" i="56"/>
  <c r="AS86" i="56"/>
  <c r="AO86" i="56"/>
  <c r="AK86" i="56"/>
  <c r="AG86" i="56"/>
  <c r="Y86" i="56"/>
  <c r="AB86" i="56" s="1"/>
  <c r="AC86" i="56" s="1"/>
  <c r="G86" i="56"/>
  <c r="BC85" i="56"/>
  <c r="AW85" i="56"/>
  <c r="AS85" i="56"/>
  <c r="AO85" i="56"/>
  <c r="AK85" i="56"/>
  <c r="AG85" i="56"/>
  <c r="Y85" i="56"/>
  <c r="AB85" i="56" s="1"/>
  <c r="G85" i="56"/>
  <c r="BC84" i="56"/>
  <c r="AW84" i="56"/>
  <c r="AS84" i="56"/>
  <c r="AO84" i="56"/>
  <c r="AK84" i="56"/>
  <c r="AG84" i="56"/>
  <c r="Y84" i="56"/>
  <c r="AB84" i="56" s="1"/>
  <c r="AC84" i="56" s="1"/>
  <c r="G84" i="56"/>
  <c r="BC83" i="56"/>
  <c r="AW83" i="56"/>
  <c r="AS83" i="56"/>
  <c r="AO83" i="56"/>
  <c r="AK83" i="56"/>
  <c r="AG83" i="56"/>
  <c r="Y83" i="56"/>
  <c r="AB83" i="56" s="1"/>
  <c r="AC83" i="56" s="1"/>
  <c r="G83" i="56"/>
  <c r="BC82" i="56"/>
  <c r="AW82" i="56"/>
  <c r="AS82" i="56"/>
  <c r="AO82" i="56"/>
  <c r="AK82" i="56"/>
  <c r="AG82" i="56"/>
  <c r="Y82" i="56"/>
  <c r="AB82" i="56" s="1"/>
  <c r="AC82" i="56" s="1"/>
  <c r="G82" i="56"/>
  <c r="BC81" i="56"/>
  <c r="AW81" i="56"/>
  <c r="AS81" i="56"/>
  <c r="AO81" i="56"/>
  <c r="AK81" i="56"/>
  <c r="AG81" i="56"/>
  <c r="Y81" i="56"/>
  <c r="AB81" i="56" s="1"/>
  <c r="AC81" i="56" s="1"/>
  <c r="G81" i="56"/>
  <c r="BC80" i="56"/>
  <c r="AW80" i="56"/>
  <c r="AS80" i="56"/>
  <c r="AO80" i="56"/>
  <c r="AK80" i="56"/>
  <c r="AG80" i="56"/>
  <c r="Y80" i="56"/>
  <c r="AB80" i="56" s="1"/>
  <c r="AC80" i="56" s="1"/>
  <c r="G80" i="56"/>
  <c r="BC79" i="56"/>
  <c r="AW79" i="56"/>
  <c r="AS79" i="56"/>
  <c r="AO79" i="56"/>
  <c r="AK79" i="56"/>
  <c r="AG79" i="56"/>
  <c r="Y79" i="56"/>
  <c r="AB79" i="56" s="1"/>
  <c r="AC79" i="56" s="1"/>
  <c r="G79" i="56"/>
  <c r="BC78" i="56"/>
  <c r="AW78" i="56"/>
  <c r="AS78" i="56"/>
  <c r="AO78" i="56"/>
  <c r="AK78" i="56"/>
  <c r="AG78" i="56"/>
  <c r="Y78" i="56"/>
  <c r="AB78" i="56" s="1"/>
  <c r="AC78" i="56" s="1"/>
  <c r="G78" i="56"/>
  <c r="BC77" i="56"/>
  <c r="AW77" i="56"/>
  <c r="AS77" i="56"/>
  <c r="AO77" i="56"/>
  <c r="AK77" i="56"/>
  <c r="AG77" i="56"/>
  <c r="Y77" i="56"/>
  <c r="AB77" i="56" s="1"/>
  <c r="AC77" i="56" s="1"/>
  <c r="G77" i="56"/>
  <c r="BC76" i="56"/>
  <c r="AW76" i="56"/>
  <c r="AS76" i="56"/>
  <c r="AO76" i="56"/>
  <c r="AK76" i="56"/>
  <c r="AG76" i="56"/>
  <c r="Y76" i="56"/>
  <c r="AB76" i="56" s="1"/>
  <c r="AC76" i="56" s="1"/>
  <c r="G76" i="56"/>
  <c r="BC75" i="56"/>
  <c r="AW75" i="56"/>
  <c r="AS75" i="56"/>
  <c r="AO75" i="56"/>
  <c r="AK75" i="56"/>
  <c r="AG75" i="56"/>
  <c r="Y75" i="56"/>
  <c r="AB75" i="56" s="1"/>
  <c r="AC75" i="56" s="1"/>
  <c r="G75" i="56"/>
  <c r="BC74" i="56"/>
  <c r="AW74" i="56"/>
  <c r="AS74" i="56"/>
  <c r="AO74" i="56"/>
  <c r="AK74" i="56"/>
  <c r="AG74" i="56"/>
  <c r="Y74" i="56"/>
  <c r="AB74" i="56" s="1"/>
  <c r="AC74" i="56" s="1"/>
  <c r="G74" i="56"/>
  <c r="BC73" i="56"/>
  <c r="AW73" i="56"/>
  <c r="AS73" i="56"/>
  <c r="AO73" i="56"/>
  <c r="AK73" i="56"/>
  <c r="AG73" i="56"/>
  <c r="Y73" i="56"/>
  <c r="AB73" i="56" s="1"/>
  <c r="AC73" i="56" s="1"/>
  <c r="G73" i="56"/>
  <c r="BC72" i="56"/>
  <c r="AW72" i="56"/>
  <c r="AS72" i="56"/>
  <c r="AO72" i="56"/>
  <c r="AK72" i="56"/>
  <c r="AG72" i="56"/>
  <c r="Y72" i="56"/>
  <c r="AB72" i="56" s="1"/>
  <c r="AC72" i="56" s="1"/>
  <c r="G72" i="56"/>
  <c r="BC71" i="56"/>
  <c r="AW71" i="56"/>
  <c r="AS71" i="56"/>
  <c r="AO71" i="56"/>
  <c r="AK71" i="56"/>
  <c r="AG71" i="56"/>
  <c r="Y71" i="56"/>
  <c r="AB71" i="56" s="1"/>
  <c r="AC71" i="56" s="1"/>
  <c r="G71" i="56"/>
  <c r="BC70" i="56"/>
  <c r="AW70" i="56"/>
  <c r="AS70" i="56"/>
  <c r="AO70" i="56"/>
  <c r="AK70" i="56"/>
  <c r="AG70" i="56"/>
  <c r="Y70" i="56"/>
  <c r="AB70" i="56" s="1"/>
  <c r="AC70" i="56" s="1"/>
  <c r="G70" i="56"/>
  <c r="BC69" i="56"/>
  <c r="AW69" i="56"/>
  <c r="AS69" i="56"/>
  <c r="AO69" i="56"/>
  <c r="AK69" i="56"/>
  <c r="AG69" i="56"/>
  <c r="Y69" i="56"/>
  <c r="AB69" i="56" s="1"/>
  <c r="AC69" i="56" s="1"/>
  <c r="G69" i="56"/>
  <c r="BC68" i="56"/>
  <c r="AW68" i="56"/>
  <c r="AS68" i="56"/>
  <c r="AO68" i="56"/>
  <c r="AK68" i="56"/>
  <c r="AG68" i="56"/>
  <c r="Y68" i="56"/>
  <c r="AB68" i="56" s="1"/>
  <c r="AC68" i="56" s="1"/>
  <c r="G68" i="56"/>
  <c r="BC67" i="56"/>
  <c r="AW67" i="56"/>
  <c r="AS67" i="56"/>
  <c r="AO67" i="56"/>
  <c r="AK67" i="56"/>
  <c r="AG67" i="56"/>
  <c r="Y67" i="56"/>
  <c r="AB67" i="56" s="1"/>
  <c r="AC67" i="56" s="1"/>
  <c r="G67" i="56"/>
  <c r="BC66" i="56"/>
  <c r="AW66" i="56"/>
  <c r="AS66" i="56"/>
  <c r="AO66" i="56"/>
  <c r="AK66" i="56"/>
  <c r="AG66" i="56"/>
  <c r="Y66" i="56"/>
  <c r="AB66" i="56" s="1"/>
  <c r="AC66" i="56" s="1"/>
  <c r="G66" i="56"/>
  <c r="BC65" i="56"/>
  <c r="AW65" i="56"/>
  <c r="AS65" i="56"/>
  <c r="AO65" i="56"/>
  <c r="AK65" i="56"/>
  <c r="AG65" i="56"/>
  <c r="Y65" i="56"/>
  <c r="AB65" i="56" s="1"/>
  <c r="G65" i="56"/>
  <c r="BC64" i="56"/>
  <c r="AW64" i="56"/>
  <c r="AS64" i="56"/>
  <c r="AO64" i="56"/>
  <c r="AK64" i="56"/>
  <c r="AG64" i="56"/>
  <c r="Y64" i="56"/>
  <c r="AB64" i="56" s="1"/>
  <c r="AC64" i="56" s="1"/>
  <c r="G64" i="56"/>
  <c r="BC63" i="56"/>
  <c r="AW63" i="56"/>
  <c r="AS63" i="56"/>
  <c r="AO63" i="56"/>
  <c r="AK63" i="56"/>
  <c r="AG63" i="56"/>
  <c r="Y63" i="56"/>
  <c r="AB63" i="56" s="1"/>
  <c r="AC63" i="56" s="1"/>
  <c r="G63" i="56"/>
  <c r="BC62" i="56"/>
  <c r="AW62" i="56"/>
  <c r="AS62" i="56"/>
  <c r="AO62" i="56"/>
  <c r="AK62" i="56"/>
  <c r="AG62" i="56"/>
  <c r="Y62" i="56"/>
  <c r="AB62" i="56" s="1"/>
  <c r="AC62" i="56" s="1"/>
  <c r="G62" i="56"/>
  <c r="BC61" i="56"/>
  <c r="AW61" i="56"/>
  <c r="AS61" i="56"/>
  <c r="AO61" i="56"/>
  <c r="AK61" i="56"/>
  <c r="AG61" i="56"/>
  <c r="Y61" i="56"/>
  <c r="AB61" i="56" s="1"/>
  <c r="G61" i="56"/>
  <c r="BC60" i="56"/>
  <c r="AW60" i="56"/>
  <c r="AS60" i="56"/>
  <c r="AO60" i="56"/>
  <c r="AK60" i="56"/>
  <c r="AG60" i="56"/>
  <c r="Y60" i="56"/>
  <c r="AB60" i="56" s="1"/>
  <c r="AC60" i="56" s="1"/>
  <c r="G60" i="56"/>
  <c r="BC59" i="56"/>
  <c r="AW59" i="56"/>
  <c r="AS59" i="56"/>
  <c r="AO59" i="56"/>
  <c r="AK59" i="56"/>
  <c r="AG59" i="56"/>
  <c r="Y59" i="56"/>
  <c r="AB59" i="56" s="1"/>
  <c r="AC59" i="56" s="1"/>
  <c r="G59" i="56"/>
  <c r="BC58" i="56"/>
  <c r="AW58" i="56"/>
  <c r="AS58" i="56"/>
  <c r="AO58" i="56"/>
  <c r="AK58" i="56"/>
  <c r="AG58" i="56"/>
  <c r="Y58" i="56"/>
  <c r="AB58" i="56" s="1"/>
  <c r="AC58" i="56" s="1"/>
  <c r="G58" i="56"/>
  <c r="BC57" i="56"/>
  <c r="AW57" i="56"/>
  <c r="AS57" i="56"/>
  <c r="AO57" i="56"/>
  <c r="AK57" i="56"/>
  <c r="AG57" i="56"/>
  <c r="Y57" i="56"/>
  <c r="AB57" i="56" s="1"/>
  <c r="AC57" i="56" s="1"/>
  <c r="G57" i="56"/>
  <c r="BC56" i="56"/>
  <c r="AW56" i="56"/>
  <c r="AS56" i="56"/>
  <c r="AO56" i="56"/>
  <c r="AK56" i="56"/>
  <c r="AG56" i="56"/>
  <c r="Y56" i="56"/>
  <c r="AB56" i="56" s="1"/>
  <c r="AC56" i="56" s="1"/>
  <c r="G56" i="56"/>
  <c r="BC55" i="56"/>
  <c r="AW55" i="56"/>
  <c r="AS55" i="56"/>
  <c r="AO55" i="56"/>
  <c r="AK55" i="56"/>
  <c r="AG55" i="56"/>
  <c r="Y55" i="56"/>
  <c r="AB55" i="56" s="1"/>
  <c r="AC55" i="56" s="1"/>
  <c r="G55" i="56"/>
  <c r="BC54" i="56"/>
  <c r="AW54" i="56"/>
  <c r="AS54" i="56"/>
  <c r="AO54" i="56"/>
  <c r="AK54" i="56"/>
  <c r="AG54" i="56"/>
  <c r="Y54" i="56"/>
  <c r="AB54" i="56" s="1"/>
  <c r="AC54" i="56" s="1"/>
  <c r="G54" i="56"/>
  <c r="BC53" i="56"/>
  <c r="AW53" i="56"/>
  <c r="AS53" i="56"/>
  <c r="AO53" i="56"/>
  <c r="AK53" i="56"/>
  <c r="AG53" i="56"/>
  <c r="Y53" i="56"/>
  <c r="AB53" i="56" s="1"/>
  <c r="AC53" i="56" s="1"/>
  <c r="G53" i="56"/>
  <c r="BC52" i="56"/>
  <c r="AW52" i="56"/>
  <c r="AS52" i="56"/>
  <c r="AO52" i="56"/>
  <c r="AK52" i="56"/>
  <c r="AG52" i="56"/>
  <c r="Y52" i="56"/>
  <c r="AB52" i="56" s="1"/>
  <c r="AC52" i="56" s="1"/>
  <c r="G52" i="56"/>
  <c r="BC51" i="56"/>
  <c r="AW51" i="56"/>
  <c r="AS51" i="56"/>
  <c r="AO51" i="56"/>
  <c r="AK51" i="56"/>
  <c r="AG51" i="56"/>
  <c r="Y51" i="56"/>
  <c r="AB51" i="56" s="1"/>
  <c r="AC51" i="56" s="1"/>
  <c r="G51" i="56"/>
  <c r="BC50" i="56"/>
  <c r="AW50" i="56"/>
  <c r="AS50" i="56"/>
  <c r="AO50" i="56"/>
  <c r="AK50" i="56"/>
  <c r="AG50" i="56"/>
  <c r="Y50" i="56"/>
  <c r="AB50" i="56" s="1"/>
  <c r="AC50" i="56" s="1"/>
  <c r="G50" i="56"/>
  <c r="BC49" i="56"/>
  <c r="AW49" i="56"/>
  <c r="AS49" i="56"/>
  <c r="AO49" i="56"/>
  <c r="AK49" i="56"/>
  <c r="AG49" i="56"/>
  <c r="Y49" i="56"/>
  <c r="AB49" i="56" s="1"/>
  <c r="G49" i="56"/>
  <c r="BC48" i="56"/>
  <c r="AW48" i="56"/>
  <c r="AS48" i="56"/>
  <c r="AO48" i="56"/>
  <c r="AK48" i="56"/>
  <c r="AG48" i="56"/>
  <c r="Y48" i="56"/>
  <c r="AB48" i="56" s="1"/>
  <c r="AC48" i="56" s="1"/>
  <c r="G48" i="56"/>
  <c r="BC47" i="56"/>
  <c r="AW47" i="56"/>
  <c r="AS47" i="56"/>
  <c r="AO47" i="56"/>
  <c r="AK47" i="56"/>
  <c r="AG47" i="56"/>
  <c r="Y47" i="56"/>
  <c r="AB47" i="56" s="1"/>
  <c r="AC47" i="56" s="1"/>
  <c r="G47" i="56"/>
  <c r="BC46" i="56"/>
  <c r="AW46" i="56"/>
  <c r="AS46" i="56"/>
  <c r="AO46" i="56"/>
  <c r="AK46" i="56"/>
  <c r="AG46" i="56"/>
  <c r="Y46" i="56"/>
  <c r="AB46" i="56" s="1"/>
  <c r="AC46" i="56" s="1"/>
  <c r="G46" i="56"/>
  <c r="BC45" i="56"/>
  <c r="AW45" i="56"/>
  <c r="AS45" i="56"/>
  <c r="AO45" i="56"/>
  <c r="AK45" i="56"/>
  <c r="AG45" i="56"/>
  <c r="Y45" i="56"/>
  <c r="AB45" i="56" s="1"/>
  <c r="AC45" i="56" s="1"/>
  <c r="G45" i="56"/>
  <c r="BC44" i="56"/>
  <c r="AW44" i="56"/>
  <c r="AS44" i="56"/>
  <c r="AO44" i="56"/>
  <c r="AK44" i="56"/>
  <c r="AG44" i="56"/>
  <c r="Y44" i="56"/>
  <c r="AB44" i="56" s="1"/>
  <c r="AC44" i="56" s="1"/>
  <c r="G44" i="56"/>
  <c r="BC43" i="56"/>
  <c r="AW43" i="56"/>
  <c r="AS43" i="56"/>
  <c r="AO43" i="56"/>
  <c r="AK43" i="56"/>
  <c r="AG43" i="56"/>
  <c r="Y43" i="56"/>
  <c r="AB43" i="56" s="1"/>
  <c r="AC43" i="56" s="1"/>
  <c r="G43" i="56"/>
  <c r="BC42" i="56"/>
  <c r="AW42" i="56"/>
  <c r="AS42" i="56"/>
  <c r="AO42" i="56"/>
  <c r="AK42" i="56"/>
  <c r="AG42" i="56"/>
  <c r="Y42" i="56"/>
  <c r="AB42" i="56" s="1"/>
  <c r="AC42" i="56" s="1"/>
  <c r="G42" i="56"/>
  <c r="BC41" i="56"/>
  <c r="AW41" i="56"/>
  <c r="AS41" i="56"/>
  <c r="AO41" i="56"/>
  <c r="AK41" i="56"/>
  <c r="AG41" i="56"/>
  <c r="Y41" i="56"/>
  <c r="AB41" i="56" s="1"/>
  <c r="AC41" i="56" s="1"/>
  <c r="G41" i="56"/>
  <c r="BC40" i="56"/>
  <c r="AW40" i="56"/>
  <c r="AS40" i="56"/>
  <c r="AO40" i="56"/>
  <c r="AK40" i="56"/>
  <c r="AG40" i="56"/>
  <c r="Y40" i="56"/>
  <c r="AB40" i="56" s="1"/>
  <c r="AC40" i="56" s="1"/>
  <c r="G40" i="56"/>
  <c r="BC39" i="56"/>
  <c r="AW39" i="56"/>
  <c r="AS39" i="56"/>
  <c r="AO39" i="56"/>
  <c r="AK39" i="56"/>
  <c r="AG39" i="56"/>
  <c r="Y39" i="56"/>
  <c r="AB39" i="56" s="1"/>
  <c r="G39" i="56"/>
  <c r="BC38" i="56"/>
  <c r="AW38" i="56"/>
  <c r="AS38" i="56"/>
  <c r="AO38" i="56"/>
  <c r="AK38" i="56"/>
  <c r="AG38" i="56"/>
  <c r="Y38" i="56"/>
  <c r="AB38" i="56" s="1"/>
  <c r="AC38" i="56" s="1"/>
  <c r="G38" i="56"/>
  <c r="BC37" i="56"/>
  <c r="AW37" i="56"/>
  <c r="AS37" i="56"/>
  <c r="AO37" i="56"/>
  <c r="AK37" i="56"/>
  <c r="AG37" i="56"/>
  <c r="Y37" i="56"/>
  <c r="AB37" i="56" s="1"/>
  <c r="AC37" i="56" s="1"/>
  <c r="G37" i="56"/>
  <c r="BC36" i="56"/>
  <c r="AW36" i="56"/>
  <c r="AS36" i="56"/>
  <c r="AO36" i="56"/>
  <c r="AK36" i="56"/>
  <c r="AG36" i="56"/>
  <c r="Y36" i="56"/>
  <c r="AB36" i="56" s="1"/>
  <c r="AC36" i="56" s="1"/>
  <c r="G36" i="56"/>
  <c r="BC35" i="56"/>
  <c r="AW35" i="56"/>
  <c r="AS35" i="56"/>
  <c r="AO35" i="56"/>
  <c r="AK35" i="56"/>
  <c r="AG35" i="56"/>
  <c r="Y35" i="56"/>
  <c r="AB35" i="56" s="1"/>
  <c r="AC35" i="56" s="1"/>
  <c r="G35" i="56"/>
  <c r="BC34" i="56"/>
  <c r="AW34" i="56"/>
  <c r="AS34" i="56"/>
  <c r="AO34" i="56"/>
  <c r="AK34" i="56"/>
  <c r="AG34" i="56"/>
  <c r="Y34" i="56"/>
  <c r="AB34" i="56" s="1"/>
  <c r="AC34" i="56" s="1"/>
  <c r="G34" i="56"/>
  <c r="BC33" i="56"/>
  <c r="AW33" i="56"/>
  <c r="AS33" i="56"/>
  <c r="AO33" i="56"/>
  <c r="AK33" i="56"/>
  <c r="AG33" i="56"/>
  <c r="Y33" i="56"/>
  <c r="AB33" i="56" s="1"/>
  <c r="AC33" i="56" s="1"/>
  <c r="G33" i="56"/>
  <c r="BC32" i="56"/>
  <c r="AW32" i="56"/>
  <c r="AS32" i="56"/>
  <c r="AO32" i="56"/>
  <c r="AK32" i="56"/>
  <c r="AG32" i="56"/>
  <c r="Y32" i="56"/>
  <c r="AB32" i="56" s="1"/>
  <c r="AC32" i="56" s="1"/>
  <c r="G32" i="56"/>
  <c r="BC31" i="56"/>
  <c r="AW31" i="56"/>
  <c r="AS31" i="56"/>
  <c r="AO31" i="56"/>
  <c r="AK31" i="56"/>
  <c r="AG31" i="56"/>
  <c r="Y31" i="56"/>
  <c r="AB31" i="56" s="1"/>
  <c r="G31" i="56"/>
  <c r="BC30" i="56"/>
  <c r="AW30" i="56"/>
  <c r="AS30" i="56"/>
  <c r="AO30" i="56"/>
  <c r="AK30" i="56"/>
  <c r="AG30" i="56"/>
  <c r="Y30" i="56"/>
  <c r="AB30" i="56" s="1"/>
  <c r="AC30" i="56" s="1"/>
  <c r="G30" i="56"/>
  <c r="BC29" i="56"/>
  <c r="AW29" i="56"/>
  <c r="AS29" i="56"/>
  <c r="AO29" i="56"/>
  <c r="AK29" i="56"/>
  <c r="AG29" i="56"/>
  <c r="Y29" i="56"/>
  <c r="AB29" i="56" s="1"/>
  <c r="G29" i="56"/>
  <c r="BC28" i="56"/>
  <c r="AW28" i="56"/>
  <c r="AS28" i="56"/>
  <c r="AO28" i="56"/>
  <c r="AK28" i="56"/>
  <c r="AG28" i="56"/>
  <c r="Y28" i="56"/>
  <c r="AB28" i="56" s="1"/>
  <c r="AC28" i="56" s="1"/>
  <c r="G28" i="56"/>
  <c r="BC27" i="56"/>
  <c r="AW27" i="56"/>
  <c r="AS27" i="56"/>
  <c r="AO27" i="56"/>
  <c r="AK27" i="56"/>
  <c r="AG27" i="56"/>
  <c r="Y27" i="56"/>
  <c r="AB27" i="56" s="1"/>
  <c r="AC27" i="56" s="1"/>
  <c r="G27" i="56"/>
  <c r="BC26" i="56"/>
  <c r="AW26" i="56"/>
  <c r="AS26" i="56"/>
  <c r="AO26" i="56"/>
  <c r="AK26" i="56"/>
  <c r="AG26" i="56"/>
  <c r="Y26" i="56"/>
  <c r="AB26" i="56" s="1"/>
  <c r="AC26" i="56" s="1"/>
  <c r="G26" i="56"/>
  <c r="BC25" i="56"/>
  <c r="AW25" i="56"/>
  <c r="AS25" i="56"/>
  <c r="AO25" i="56"/>
  <c r="AK25" i="56"/>
  <c r="AG25" i="56"/>
  <c r="Y25" i="56"/>
  <c r="AB25" i="56" s="1"/>
  <c r="AC25" i="56" s="1"/>
  <c r="G25" i="56"/>
  <c r="BC24" i="56"/>
  <c r="AW24" i="56"/>
  <c r="AS24" i="56"/>
  <c r="AO24" i="56"/>
  <c r="AK24" i="56"/>
  <c r="AG24" i="56"/>
  <c r="Y24" i="56"/>
  <c r="AB24" i="56" s="1"/>
  <c r="AC24" i="56" s="1"/>
  <c r="G24" i="56"/>
  <c r="BC23" i="56"/>
  <c r="AW23" i="56"/>
  <c r="AS23" i="56"/>
  <c r="AO23" i="56"/>
  <c r="AK23" i="56"/>
  <c r="AG23" i="56"/>
  <c r="Y23" i="56"/>
  <c r="AB23" i="56" s="1"/>
  <c r="AC23" i="56" s="1"/>
  <c r="G23" i="56"/>
  <c r="BC22" i="56"/>
  <c r="AW22" i="56"/>
  <c r="AS22" i="56"/>
  <c r="AO22" i="56"/>
  <c r="AK22" i="56"/>
  <c r="AG22" i="56"/>
  <c r="Y22" i="56"/>
  <c r="AB22" i="56" s="1"/>
  <c r="AC22" i="56" s="1"/>
  <c r="G22" i="56"/>
  <c r="BC21" i="56"/>
  <c r="AW21" i="56"/>
  <c r="AS21" i="56"/>
  <c r="AO21" i="56"/>
  <c r="AK21" i="56"/>
  <c r="AG21" i="56"/>
  <c r="Y21" i="56"/>
  <c r="AB21" i="56" s="1"/>
  <c r="AC21" i="56" s="1"/>
  <c r="G21" i="56"/>
  <c r="BC20" i="56"/>
  <c r="AW20" i="56"/>
  <c r="AS20" i="56"/>
  <c r="AO20" i="56"/>
  <c r="AK20" i="56"/>
  <c r="AG20" i="56"/>
  <c r="Y20" i="56"/>
  <c r="AB20" i="56" s="1"/>
  <c r="AC20" i="56" s="1"/>
  <c r="G20" i="56"/>
  <c r="BC19" i="56"/>
  <c r="AW19" i="56"/>
  <c r="AS19" i="56"/>
  <c r="AO19" i="56"/>
  <c r="AK19" i="56"/>
  <c r="AG19" i="56"/>
  <c r="Y19" i="56"/>
  <c r="AB19" i="56" s="1"/>
  <c r="AC19" i="56" s="1"/>
  <c r="G19" i="56"/>
  <c r="BC18" i="56"/>
  <c r="AW18" i="56"/>
  <c r="AS18" i="56"/>
  <c r="AO18" i="56"/>
  <c r="AK18" i="56"/>
  <c r="AG18" i="56"/>
  <c r="Y18" i="56"/>
  <c r="AB18" i="56" s="1"/>
  <c r="G18" i="56"/>
  <c r="BC17" i="56"/>
  <c r="AW17" i="56"/>
  <c r="AS17" i="56"/>
  <c r="AO17" i="56"/>
  <c r="AK17" i="56"/>
  <c r="AG17" i="56"/>
  <c r="Y17" i="56"/>
  <c r="AB17" i="56" s="1"/>
  <c r="AC17" i="56" s="1"/>
  <c r="G17" i="56"/>
  <c r="BC16" i="56"/>
  <c r="AW16" i="56"/>
  <c r="AS16" i="56"/>
  <c r="AO16" i="56"/>
  <c r="AK16" i="56"/>
  <c r="AG16" i="56"/>
  <c r="Y16" i="56"/>
  <c r="AB16" i="56" s="1"/>
  <c r="AC16" i="56" s="1"/>
  <c r="G16" i="56"/>
  <c r="BC15" i="56"/>
  <c r="AW15" i="56"/>
  <c r="AS15" i="56"/>
  <c r="AO15" i="56"/>
  <c r="AK15" i="56"/>
  <c r="AG15" i="56"/>
  <c r="Y15" i="56"/>
  <c r="AB15" i="56" s="1"/>
  <c r="G15" i="56"/>
  <c r="BC14" i="56"/>
  <c r="AW14" i="56"/>
  <c r="AS14" i="56"/>
  <c r="AO14" i="56"/>
  <c r="AK14" i="56"/>
  <c r="AG14" i="56"/>
  <c r="Y14" i="56"/>
  <c r="AB14" i="56" s="1"/>
  <c r="AC14" i="56" s="1"/>
  <c r="G14" i="56"/>
  <c r="BC13" i="56"/>
  <c r="AW13" i="56"/>
  <c r="AS13" i="56"/>
  <c r="AO13" i="56"/>
  <c r="AK13" i="56"/>
  <c r="AG13" i="56"/>
  <c r="Y13" i="56"/>
  <c r="AB13" i="56" s="1"/>
  <c r="AC13" i="56" s="1"/>
  <c r="G13" i="56"/>
  <c r="BC12" i="56"/>
  <c r="AW12" i="56"/>
  <c r="AS12" i="56"/>
  <c r="AO12" i="56"/>
  <c r="AK12" i="56"/>
  <c r="AG12" i="56"/>
  <c r="Y12" i="56"/>
  <c r="AB12" i="56" s="1"/>
  <c r="AC12" i="56" s="1"/>
  <c r="G12" i="56"/>
  <c r="BC11" i="56"/>
  <c r="AW11" i="56"/>
  <c r="AS11" i="56"/>
  <c r="AO11" i="56"/>
  <c r="AK11" i="56"/>
  <c r="AG11" i="56"/>
  <c r="Y11" i="56"/>
  <c r="AB11" i="56" s="1"/>
  <c r="AC11" i="56" s="1"/>
  <c r="G11" i="56"/>
  <c r="BC10" i="56"/>
  <c r="AW10" i="56"/>
  <c r="AS10" i="56"/>
  <c r="AO10" i="56"/>
  <c r="AK10" i="56"/>
  <c r="AG10" i="56"/>
  <c r="Y10" i="56"/>
  <c r="AB10" i="56" s="1"/>
  <c r="AC10" i="56" s="1"/>
  <c r="G10" i="56"/>
  <c r="BC9" i="56"/>
  <c r="AW9" i="56"/>
  <c r="AS9" i="56"/>
  <c r="AO9" i="56"/>
  <c r="AK9" i="56"/>
  <c r="AG9" i="56"/>
  <c r="Y9" i="56"/>
  <c r="AB9" i="56" s="1"/>
  <c r="AC9" i="56" s="1"/>
  <c r="G9" i="56"/>
  <c r="BC8" i="56"/>
  <c r="AW8" i="56"/>
  <c r="AS8" i="56"/>
  <c r="AO8" i="56"/>
  <c r="AK8" i="56"/>
  <c r="AG8" i="56"/>
  <c r="Y8" i="56"/>
  <c r="AB8" i="56" s="1"/>
  <c r="AC8" i="56" s="1"/>
  <c r="G8" i="56"/>
  <c r="BC7" i="56"/>
  <c r="AW7" i="56"/>
  <c r="AS7" i="56"/>
  <c r="AO7" i="56"/>
  <c r="AK7" i="56"/>
  <c r="AG7" i="56"/>
  <c r="Y7" i="56"/>
  <c r="AB7" i="56" s="1"/>
  <c r="AC7" i="56" s="1"/>
  <c r="G7" i="56"/>
  <c r="BC6" i="56"/>
  <c r="AW6" i="56"/>
  <c r="AS6" i="56"/>
  <c r="AO6" i="56"/>
  <c r="AK6" i="56"/>
  <c r="AG6" i="56"/>
  <c r="Y6" i="56"/>
  <c r="AB6" i="56" s="1"/>
  <c r="AC6" i="56" s="1"/>
  <c r="G6" i="56"/>
  <c r="BC5" i="56"/>
  <c r="AW5" i="56"/>
  <c r="AS5" i="56"/>
  <c r="AO5" i="56"/>
  <c r="AK5" i="56"/>
  <c r="AG5" i="56"/>
  <c r="Y5" i="56"/>
  <c r="AB5" i="56" s="1"/>
  <c r="G5" i="56"/>
  <c r="BC4" i="56"/>
  <c r="AW4" i="56"/>
  <c r="AS4" i="56"/>
  <c r="AO4" i="56"/>
  <c r="AK4" i="56"/>
  <c r="AG4" i="56"/>
  <c r="Y4" i="56"/>
  <c r="AB4" i="56" s="1"/>
  <c r="AC4" i="56" s="1"/>
  <c r="G4" i="56"/>
  <c r="BC3" i="56"/>
  <c r="AW3" i="56"/>
  <c r="AS3" i="56"/>
  <c r="AO3" i="56"/>
  <c r="AK3" i="56"/>
  <c r="AG3" i="56"/>
  <c r="Y3" i="56"/>
  <c r="AB3" i="56" s="1"/>
  <c r="AC3" i="56" s="1"/>
  <c r="G3" i="56"/>
  <c r="BC2" i="56"/>
  <c r="AW2" i="56"/>
  <c r="AS2" i="56"/>
  <c r="AO2" i="56"/>
  <c r="AK2" i="56"/>
  <c r="AG2" i="56"/>
  <c r="Y2" i="56"/>
  <c r="AB2" i="56" s="1"/>
  <c r="AC2" i="56" s="1"/>
  <c r="G2" i="56"/>
  <c r="J20" i="78"/>
  <c r="J9" i="78"/>
  <c r="J10" i="78" s="1"/>
  <c r="J11" i="78" s="1"/>
  <c r="J13" i="78" s="1"/>
  <c r="BC337" i="79"/>
  <c r="AW337" i="79"/>
  <c r="AS337" i="79"/>
  <c r="AO337" i="79"/>
  <c r="AK337" i="79"/>
  <c r="AG337" i="79"/>
  <c r="Y337" i="79"/>
  <c r="AB337" i="79" s="1"/>
  <c r="AC337" i="79" s="1"/>
  <c r="S337" i="79"/>
  <c r="BC336" i="79"/>
  <c r="AW336" i="79"/>
  <c r="AS336" i="79"/>
  <c r="AO336" i="79"/>
  <c r="AK336" i="79"/>
  <c r="AG336" i="79"/>
  <c r="Y336" i="79"/>
  <c r="AB336" i="79" s="1"/>
  <c r="AC336" i="79" s="1"/>
  <c r="S336" i="79"/>
  <c r="BC335" i="79"/>
  <c r="AW335" i="79"/>
  <c r="AS335" i="79"/>
  <c r="AO335" i="79"/>
  <c r="AK335" i="79"/>
  <c r="AG335" i="79"/>
  <c r="Y335" i="79"/>
  <c r="AB335" i="79" s="1"/>
  <c r="AC335" i="79" s="1"/>
  <c r="S335" i="79"/>
  <c r="BC334" i="79"/>
  <c r="AW334" i="79"/>
  <c r="AS334" i="79"/>
  <c r="AO334" i="79"/>
  <c r="AK334" i="79"/>
  <c r="AG334" i="79"/>
  <c r="Y334" i="79"/>
  <c r="AB334" i="79" s="1"/>
  <c r="AC334" i="79" s="1"/>
  <c r="S334" i="79"/>
  <c r="BC333" i="79"/>
  <c r="AW333" i="79"/>
  <c r="AS333" i="79"/>
  <c r="AO333" i="79"/>
  <c r="AK333" i="79"/>
  <c r="AG333" i="79"/>
  <c r="Y333" i="79"/>
  <c r="AB333" i="79" s="1"/>
  <c r="AC333" i="79" s="1"/>
  <c r="S333" i="79"/>
  <c r="BC332" i="79"/>
  <c r="AW332" i="79"/>
  <c r="AS332" i="79"/>
  <c r="AO332" i="79"/>
  <c r="AK332" i="79"/>
  <c r="AG332" i="79"/>
  <c r="Y332" i="79"/>
  <c r="AB332" i="79" s="1"/>
  <c r="AC332" i="79" s="1"/>
  <c r="S332" i="79"/>
  <c r="BC331" i="79"/>
  <c r="AW331" i="79"/>
  <c r="AS331" i="79"/>
  <c r="AO331" i="79"/>
  <c r="AK331" i="79"/>
  <c r="AG331" i="79"/>
  <c r="AB331" i="79"/>
  <c r="AC331" i="79" s="1"/>
  <c r="Y331" i="79"/>
  <c r="S331" i="79"/>
  <c r="BC330" i="79"/>
  <c r="AW330" i="79"/>
  <c r="AS330" i="79"/>
  <c r="AO330" i="79"/>
  <c r="AK330" i="79"/>
  <c r="AG330" i="79"/>
  <c r="Y330" i="79"/>
  <c r="AB330" i="79" s="1"/>
  <c r="AC330" i="79" s="1"/>
  <c r="S330" i="79"/>
  <c r="BC329" i="79"/>
  <c r="AW329" i="79"/>
  <c r="AS329" i="79"/>
  <c r="AO329" i="79"/>
  <c r="AK329" i="79"/>
  <c r="AG329" i="79"/>
  <c r="Y329" i="79"/>
  <c r="AB329" i="79" s="1"/>
  <c r="AC329" i="79" s="1"/>
  <c r="S329" i="79"/>
  <c r="BC328" i="79"/>
  <c r="AW328" i="79"/>
  <c r="AS328" i="79"/>
  <c r="AO328" i="79"/>
  <c r="AK328" i="79"/>
  <c r="AG328" i="79"/>
  <c r="Y328" i="79"/>
  <c r="AB328" i="79" s="1"/>
  <c r="AC328" i="79" s="1"/>
  <c r="S328" i="79"/>
  <c r="BC327" i="79"/>
  <c r="AW327" i="79"/>
  <c r="AS327" i="79"/>
  <c r="AO327" i="79"/>
  <c r="AK327" i="79"/>
  <c r="AG327" i="79"/>
  <c r="Y327" i="79"/>
  <c r="AB327" i="79" s="1"/>
  <c r="AC327" i="79" s="1"/>
  <c r="S327" i="79"/>
  <c r="N327" i="79"/>
  <c r="O327" i="79" s="1"/>
  <c r="BC326" i="79"/>
  <c r="AW326" i="79"/>
  <c r="AS326" i="79"/>
  <c r="AO326" i="79"/>
  <c r="AK326" i="79"/>
  <c r="AG326" i="79"/>
  <c r="Y326" i="79"/>
  <c r="AB326" i="79" s="1"/>
  <c r="AC326" i="79" s="1"/>
  <c r="S326" i="79"/>
  <c r="N326" i="79"/>
  <c r="O326" i="79" s="1"/>
  <c r="BC325" i="79"/>
  <c r="AW325" i="79"/>
  <c r="AS325" i="79"/>
  <c r="AO325" i="79"/>
  <c r="AK325" i="79"/>
  <c r="AG325" i="79"/>
  <c r="Y325" i="79"/>
  <c r="AB325" i="79" s="1"/>
  <c r="AC325" i="79" s="1"/>
  <c r="S325" i="79"/>
  <c r="N325" i="79"/>
  <c r="O325" i="79" s="1"/>
  <c r="BC324" i="79"/>
  <c r="AW324" i="79"/>
  <c r="AS324" i="79"/>
  <c r="AO324" i="79"/>
  <c r="AK324" i="79"/>
  <c r="AG324" i="79"/>
  <c r="Y324" i="79"/>
  <c r="AB324" i="79" s="1"/>
  <c r="AC324" i="79" s="1"/>
  <c r="S324" i="79"/>
  <c r="N324" i="79"/>
  <c r="O324" i="79" s="1"/>
  <c r="H324" i="79"/>
  <c r="BC323" i="79"/>
  <c r="AW323" i="79"/>
  <c r="AS323" i="79"/>
  <c r="AO323" i="79"/>
  <c r="AK323" i="79"/>
  <c r="AG323" i="79"/>
  <c r="Y323" i="79"/>
  <c r="AB323" i="79" s="1"/>
  <c r="AC323" i="79" s="1"/>
  <c r="S323" i="79"/>
  <c r="N323" i="79"/>
  <c r="O323" i="79" s="1"/>
  <c r="I323" i="79"/>
  <c r="BC322" i="79"/>
  <c r="AW322" i="79"/>
  <c r="AS322" i="79"/>
  <c r="AO322" i="79"/>
  <c r="AK322" i="79"/>
  <c r="AG322" i="79"/>
  <c r="Y322" i="79"/>
  <c r="AB322" i="79" s="1"/>
  <c r="AC322" i="79" s="1"/>
  <c r="S322" i="79"/>
  <c r="N322" i="79"/>
  <c r="O322" i="79" s="1"/>
  <c r="H322" i="79"/>
  <c r="BC321" i="79"/>
  <c r="AW321" i="79"/>
  <c r="AS321" i="79"/>
  <c r="AO321" i="79"/>
  <c r="AK321" i="79"/>
  <c r="AG321" i="79"/>
  <c r="Y321" i="79"/>
  <c r="AB321" i="79" s="1"/>
  <c r="AC321" i="79" s="1"/>
  <c r="S321" i="79"/>
  <c r="N321" i="79"/>
  <c r="O321" i="79" s="1"/>
  <c r="BC320" i="79"/>
  <c r="AW320" i="79"/>
  <c r="AS320" i="79"/>
  <c r="AO320" i="79"/>
  <c r="AK320" i="79"/>
  <c r="AG320" i="79"/>
  <c r="Y320" i="79"/>
  <c r="AB320" i="79" s="1"/>
  <c r="AC320" i="79" s="1"/>
  <c r="S320" i="79"/>
  <c r="N320" i="79"/>
  <c r="O320" i="79" s="1"/>
  <c r="BC319" i="79"/>
  <c r="AW319" i="79"/>
  <c r="AS319" i="79"/>
  <c r="AO319" i="79"/>
  <c r="AK319" i="79"/>
  <c r="AG319" i="79"/>
  <c r="Y319" i="79"/>
  <c r="AB319" i="79" s="1"/>
  <c r="AC319" i="79" s="1"/>
  <c r="S319" i="79"/>
  <c r="N319" i="79"/>
  <c r="O319" i="79" s="1"/>
  <c r="BC318" i="79"/>
  <c r="AW318" i="79"/>
  <c r="AS318" i="79"/>
  <c r="AO318" i="79"/>
  <c r="AK318" i="79"/>
  <c r="AG318" i="79"/>
  <c r="Y318" i="79"/>
  <c r="AB318" i="79" s="1"/>
  <c r="AC318" i="79" s="1"/>
  <c r="S318" i="79"/>
  <c r="N318" i="79"/>
  <c r="O318" i="79" s="1"/>
  <c r="H318" i="79"/>
  <c r="BC317" i="79"/>
  <c r="AW317" i="79"/>
  <c r="AS317" i="79"/>
  <c r="AO317" i="79"/>
  <c r="AK317" i="79"/>
  <c r="AG317" i="79"/>
  <c r="Y317" i="79"/>
  <c r="AB317" i="79" s="1"/>
  <c r="AC317" i="79" s="1"/>
  <c r="S317" i="79"/>
  <c r="N317" i="79"/>
  <c r="O317" i="79" s="1"/>
  <c r="I317" i="79"/>
  <c r="BC316" i="79"/>
  <c r="AW316" i="79"/>
  <c r="AS316" i="79"/>
  <c r="AO316" i="79"/>
  <c r="AK316" i="79"/>
  <c r="AG316" i="79"/>
  <c r="Y316" i="79"/>
  <c r="AB316" i="79" s="1"/>
  <c r="AC316" i="79" s="1"/>
  <c r="S316" i="79"/>
  <c r="N316" i="79"/>
  <c r="O316" i="79" s="1"/>
  <c r="H316" i="79"/>
  <c r="BC315" i="79"/>
  <c r="AW315" i="79"/>
  <c r="AS315" i="79"/>
  <c r="AO315" i="79"/>
  <c r="AK315" i="79"/>
  <c r="AG315" i="79"/>
  <c r="Y315" i="79"/>
  <c r="AB315" i="79" s="1"/>
  <c r="AC315" i="79" s="1"/>
  <c r="S315" i="79"/>
  <c r="N315" i="79"/>
  <c r="O315" i="79" s="1"/>
  <c r="BC314" i="79"/>
  <c r="AW314" i="79"/>
  <c r="AS314" i="79"/>
  <c r="AO314" i="79"/>
  <c r="AK314" i="79"/>
  <c r="AG314" i="79"/>
  <c r="Y314" i="79"/>
  <c r="AB314" i="79" s="1"/>
  <c r="AC314" i="79" s="1"/>
  <c r="S314" i="79"/>
  <c r="O314" i="79"/>
  <c r="N314" i="79"/>
  <c r="BC313" i="79"/>
  <c r="AW313" i="79"/>
  <c r="AS313" i="79"/>
  <c r="AO313" i="79"/>
  <c r="AK313" i="79"/>
  <c r="AG313" i="79"/>
  <c r="Y313" i="79"/>
  <c r="AB313" i="79" s="1"/>
  <c r="AC313" i="79" s="1"/>
  <c r="S313" i="79"/>
  <c r="N313" i="79"/>
  <c r="O313" i="79" s="1"/>
  <c r="BC312" i="79"/>
  <c r="AW312" i="79"/>
  <c r="AS312" i="79"/>
  <c r="AO312" i="79"/>
  <c r="AK312" i="79"/>
  <c r="AG312" i="79"/>
  <c r="Y312" i="79"/>
  <c r="AB312" i="79" s="1"/>
  <c r="AC312" i="79" s="1"/>
  <c r="S312" i="79"/>
  <c r="N312" i="79"/>
  <c r="O312" i="79" s="1"/>
  <c r="H312" i="79"/>
  <c r="BC311" i="79"/>
  <c r="AW311" i="79"/>
  <c r="AS311" i="79"/>
  <c r="AO311" i="79"/>
  <c r="AK311" i="79"/>
  <c r="AG311" i="79"/>
  <c r="Y311" i="79"/>
  <c r="AB311" i="79" s="1"/>
  <c r="AC311" i="79" s="1"/>
  <c r="S311" i="79"/>
  <c r="N311" i="79"/>
  <c r="O311" i="79" s="1"/>
  <c r="BC310" i="79"/>
  <c r="AW310" i="79"/>
  <c r="AS310" i="79"/>
  <c r="AO310" i="79"/>
  <c r="AK310" i="79"/>
  <c r="AG310" i="79"/>
  <c r="Y310" i="79"/>
  <c r="AB310" i="79" s="1"/>
  <c r="AC310" i="79" s="1"/>
  <c r="S310" i="79"/>
  <c r="N310" i="79"/>
  <c r="O310" i="79" s="1"/>
  <c r="H310" i="79"/>
  <c r="BC309" i="79"/>
  <c r="AW309" i="79"/>
  <c r="AS309" i="79"/>
  <c r="AO309" i="79"/>
  <c r="AK309" i="79"/>
  <c r="AG309" i="79"/>
  <c r="Y309" i="79"/>
  <c r="AB309" i="79" s="1"/>
  <c r="AC309" i="79" s="1"/>
  <c r="S309" i="79"/>
  <c r="N309" i="79"/>
  <c r="O309" i="79" s="1"/>
  <c r="I309" i="79"/>
  <c r="BC308" i="79"/>
  <c r="AW308" i="79"/>
  <c r="AS308" i="79"/>
  <c r="AO308" i="79"/>
  <c r="AK308" i="79"/>
  <c r="AG308" i="79"/>
  <c r="Y308" i="79"/>
  <c r="AB308" i="79" s="1"/>
  <c r="AC308" i="79" s="1"/>
  <c r="S308" i="79"/>
  <c r="N308" i="79"/>
  <c r="O308" i="79" s="1"/>
  <c r="H308" i="79"/>
  <c r="BC307" i="79"/>
  <c r="AW307" i="79"/>
  <c r="AS307" i="79"/>
  <c r="AO307" i="79"/>
  <c r="AK307" i="79"/>
  <c r="AG307" i="79"/>
  <c r="AB307" i="79"/>
  <c r="AC307" i="79" s="1"/>
  <c r="Y307" i="79"/>
  <c r="S307" i="79"/>
  <c r="N307" i="79"/>
  <c r="O307" i="79" s="1"/>
  <c r="I307" i="79"/>
  <c r="BC306" i="79"/>
  <c r="AW306" i="79"/>
  <c r="AS306" i="79"/>
  <c r="AO306" i="79"/>
  <c r="AK306" i="79"/>
  <c r="AG306" i="79"/>
  <c r="Y306" i="79"/>
  <c r="AB306" i="79" s="1"/>
  <c r="AC306" i="79" s="1"/>
  <c r="S306" i="79"/>
  <c r="N306" i="79"/>
  <c r="O306" i="79" s="1"/>
  <c r="H306" i="79"/>
  <c r="BC305" i="79"/>
  <c r="AW305" i="79"/>
  <c r="AS305" i="79"/>
  <c r="AO305" i="79"/>
  <c r="AK305" i="79"/>
  <c r="AG305" i="79"/>
  <c r="Y305" i="79"/>
  <c r="AB305" i="79" s="1"/>
  <c r="AC305" i="79" s="1"/>
  <c r="S305" i="79"/>
  <c r="N305" i="79"/>
  <c r="O305" i="79" s="1"/>
  <c r="I305" i="79"/>
  <c r="BC304" i="79"/>
  <c r="AW304" i="79"/>
  <c r="AS304" i="79"/>
  <c r="AO304" i="79"/>
  <c r="AK304" i="79"/>
  <c r="AG304" i="79"/>
  <c r="Y304" i="79"/>
  <c r="AB304" i="79" s="1"/>
  <c r="AC304" i="79" s="1"/>
  <c r="S304" i="79"/>
  <c r="O304" i="79"/>
  <c r="N304" i="79"/>
  <c r="H304" i="79"/>
  <c r="BC303" i="79"/>
  <c r="AW303" i="79"/>
  <c r="AS303" i="79"/>
  <c r="AO303" i="79"/>
  <c r="AK303" i="79"/>
  <c r="AG303" i="79"/>
  <c r="Y303" i="79"/>
  <c r="AB303" i="79" s="1"/>
  <c r="S303" i="79"/>
  <c r="N303" i="79"/>
  <c r="O303" i="79" s="1"/>
  <c r="I303" i="79"/>
  <c r="BC302" i="79"/>
  <c r="AW302" i="79"/>
  <c r="AS302" i="79"/>
  <c r="AO302" i="79"/>
  <c r="AK302" i="79"/>
  <c r="AG302" i="79"/>
  <c r="Y302" i="79"/>
  <c r="AB302" i="79" s="1"/>
  <c r="AC302" i="79" s="1"/>
  <c r="S302" i="79"/>
  <c r="N302" i="79"/>
  <c r="O302" i="79" s="1"/>
  <c r="H302" i="79"/>
  <c r="BC301" i="79"/>
  <c r="AW301" i="79"/>
  <c r="AS301" i="79"/>
  <c r="AO301" i="79"/>
  <c r="AK301" i="79"/>
  <c r="AG301" i="79"/>
  <c r="Y301" i="79"/>
  <c r="AB301" i="79" s="1"/>
  <c r="AC301" i="79" s="1"/>
  <c r="S301" i="79"/>
  <c r="N301" i="79"/>
  <c r="O301" i="79" s="1"/>
  <c r="I301" i="79"/>
  <c r="BC300" i="79"/>
  <c r="AW300" i="79"/>
  <c r="AS300" i="79"/>
  <c r="AO300" i="79"/>
  <c r="AK300" i="79"/>
  <c r="AG300" i="79"/>
  <c r="Y300" i="79"/>
  <c r="AB300" i="79" s="1"/>
  <c r="AC300" i="79" s="1"/>
  <c r="S300" i="79"/>
  <c r="N300" i="79"/>
  <c r="O300" i="79" s="1"/>
  <c r="H300" i="79"/>
  <c r="BC299" i="79"/>
  <c r="AW299" i="79"/>
  <c r="AS299" i="79"/>
  <c r="AO299" i="79"/>
  <c r="AK299" i="79"/>
  <c r="AG299" i="79"/>
  <c r="Y299" i="79"/>
  <c r="AB299" i="79" s="1"/>
  <c r="AC299" i="79" s="1"/>
  <c r="S299" i="79"/>
  <c r="N299" i="79"/>
  <c r="O299" i="79" s="1"/>
  <c r="I299" i="79"/>
  <c r="BC298" i="79"/>
  <c r="AW298" i="79"/>
  <c r="AS298" i="79"/>
  <c r="AO298" i="79"/>
  <c r="AK298" i="79"/>
  <c r="AG298" i="79"/>
  <c r="Y298" i="79"/>
  <c r="AB298" i="79" s="1"/>
  <c r="AC298" i="79" s="1"/>
  <c r="S298" i="79"/>
  <c r="N298" i="79"/>
  <c r="O298" i="79" s="1"/>
  <c r="H298" i="79"/>
  <c r="BC297" i="79"/>
  <c r="AW297" i="79"/>
  <c r="AS297" i="79"/>
  <c r="AO297" i="79"/>
  <c r="AK297" i="79"/>
  <c r="AG297" i="79"/>
  <c r="Y297" i="79"/>
  <c r="AB297" i="79" s="1"/>
  <c r="AC297" i="79" s="1"/>
  <c r="S297" i="79"/>
  <c r="N297" i="79"/>
  <c r="O297" i="79" s="1"/>
  <c r="I297" i="79"/>
  <c r="BC296" i="79"/>
  <c r="AW296" i="79"/>
  <c r="AS296" i="79"/>
  <c r="AO296" i="79"/>
  <c r="AK296" i="79"/>
  <c r="AG296" i="79"/>
  <c r="Y296" i="79"/>
  <c r="AB296" i="79" s="1"/>
  <c r="AC296" i="79" s="1"/>
  <c r="S296" i="79"/>
  <c r="N296" i="79"/>
  <c r="O296" i="79" s="1"/>
  <c r="H296" i="79"/>
  <c r="BC295" i="79"/>
  <c r="AW295" i="79"/>
  <c r="AS295" i="79"/>
  <c r="AO295" i="79"/>
  <c r="AK295" i="79"/>
  <c r="AG295" i="79"/>
  <c r="AB295" i="79"/>
  <c r="AC295" i="79" s="1"/>
  <c r="Y295" i="79"/>
  <c r="S295" i="79"/>
  <c r="N295" i="79"/>
  <c r="O295" i="79" s="1"/>
  <c r="H295" i="79"/>
  <c r="I295" i="79"/>
  <c r="BC294" i="79"/>
  <c r="AW294" i="79"/>
  <c r="AS294" i="79"/>
  <c r="AO294" i="79"/>
  <c r="AK294" i="79"/>
  <c r="AG294" i="79"/>
  <c r="Y294" i="79"/>
  <c r="AB294" i="79" s="1"/>
  <c r="AC294" i="79" s="1"/>
  <c r="S294" i="79"/>
  <c r="N294" i="79"/>
  <c r="O294" i="79" s="1"/>
  <c r="I294" i="79"/>
  <c r="H294" i="79"/>
  <c r="BC293" i="79"/>
  <c r="AW293" i="79"/>
  <c r="AS293" i="79"/>
  <c r="AO293" i="79"/>
  <c r="AK293" i="79"/>
  <c r="AG293" i="79"/>
  <c r="Y293" i="79"/>
  <c r="AB293" i="79" s="1"/>
  <c r="AC293" i="79" s="1"/>
  <c r="S293" i="79"/>
  <c r="N293" i="79"/>
  <c r="O293" i="79" s="1"/>
  <c r="H293" i="79"/>
  <c r="I293" i="79"/>
  <c r="BC292" i="79"/>
  <c r="AW292" i="79"/>
  <c r="AS292" i="79"/>
  <c r="AO292" i="79"/>
  <c r="AK292" i="79"/>
  <c r="AG292" i="79"/>
  <c r="Y292" i="79"/>
  <c r="AB292" i="79" s="1"/>
  <c r="AC292" i="79" s="1"/>
  <c r="S292" i="79"/>
  <c r="N292" i="79"/>
  <c r="O292" i="79" s="1"/>
  <c r="H292" i="79"/>
  <c r="BC291" i="79"/>
  <c r="AW291" i="79"/>
  <c r="AS291" i="79"/>
  <c r="AO291" i="79"/>
  <c r="AK291" i="79"/>
  <c r="AG291" i="79"/>
  <c r="Y291" i="79"/>
  <c r="AB291" i="79" s="1"/>
  <c r="AC291" i="79" s="1"/>
  <c r="S291" i="79"/>
  <c r="N291" i="79"/>
  <c r="O291" i="79" s="1"/>
  <c r="H291" i="79"/>
  <c r="I291" i="79"/>
  <c r="BC290" i="79"/>
  <c r="AW290" i="79"/>
  <c r="AS290" i="79"/>
  <c r="AO290" i="79"/>
  <c r="AK290" i="79"/>
  <c r="AG290" i="79"/>
  <c r="Y290" i="79"/>
  <c r="AB290" i="79" s="1"/>
  <c r="AC290" i="79" s="1"/>
  <c r="S290" i="79"/>
  <c r="N290" i="79"/>
  <c r="O290" i="79" s="1"/>
  <c r="H290" i="79"/>
  <c r="BC289" i="79"/>
  <c r="AW289" i="79"/>
  <c r="AS289" i="79"/>
  <c r="AO289" i="79"/>
  <c r="AK289" i="79"/>
  <c r="AG289" i="79"/>
  <c r="Y289" i="79"/>
  <c r="AB289" i="79" s="1"/>
  <c r="AC289" i="79" s="1"/>
  <c r="S289" i="79"/>
  <c r="N289" i="79"/>
  <c r="O289" i="79" s="1"/>
  <c r="H289" i="79"/>
  <c r="I289" i="79"/>
  <c r="BC288" i="79"/>
  <c r="AW288" i="79"/>
  <c r="AS288" i="79"/>
  <c r="AO288" i="79"/>
  <c r="AK288" i="79"/>
  <c r="AG288" i="79"/>
  <c r="Y288" i="79"/>
  <c r="AB288" i="79" s="1"/>
  <c r="AC288" i="79" s="1"/>
  <c r="S288" i="79"/>
  <c r="N288" i="79"/>
  <c r="O288" i="79" s="1"/>
  <c r="I288" i="79"/>
  <c r="H288" i="79"/>
  <c r="BC287" i="79"/>
  <c r="AW287" i="79"/>
  <c r="AS287" i="79"/>
  <c r="AO287" i="79"/>
  <c r="AK287" i="79"/>
  <c r="AG287" i="79"/>
  <c r="AB287" i="79"/>
  <c r="AC287" i="79" s="1"/>
  <c r="Y287" i="79"/>
  <c r="S287" i="79"/>
  <c r="N287" i="79"/>
  <c r="O287" i="79" s="1"/>
  <c r="H287" i="79"/>
  <c r="I287" i="79"/>
  <c r="BC286" i="79"/>
  <c r="AW286" i="79"/>
  <c r="AS286" i="79"/>
  <c r="AO286" i="79"/>
  <c r="AK286" i="79"/>
  <c r="AG286" i="79"/>
  <c r="Y286" i="79"/>
  <c r="AB286" i="79" s="1"/>
  <c r="AC286" i="79" s="1"/>
  <c r="S286" i="79"/>
  <c r="N286" i="79"/>
  <c r="O286" i="79" s="1"/>
  <c r="H286" i="79"/>
  <c r="BC285" i="79"/>
  <c r="AW285" i="79"/>
  <c r="AS285" i="79"/>
  <c r="AO285" i="79"/>
  <c r="AK285" i="79"/>
  <c r="AG285" i="79"/>
  <c r="AB285" i="79"/>
  <c r="AC285" i="79" s="1"/>
  <c r="Y285" i="79"/>
  <c r="S285" i="79"/>
  <c r="N285" i="79"/>
  <c r="O285" i="79" s="1"/>
  <c r="H285" i="79"/>
  <c r="I285" i="79"/>
  <c r="BC284" i="79"/>
  <c r="AW284" i="79"/>
  <c r="AS284" i="79"/>
  <c r="AO284" i="79"/>
  <c r="AK284" i="79"/>
  <c r="AG284" i="79"/>
  <c r="Y284" i="79"/>
  <c r="AB284" i="79" s="1"/>
  <c r="AC284" i="79" s="1"/>
  <c r="S284" i="79"/>
  <c r="N284" i="79"/>
  <c r="O284" i="79" s="1"/>
  <c r="H284" i="79"/>
  <c r="BC283" i="79"/>
  <c r="AW283" i="79"/>
  <c r="AS283" i="79"/>
  <c r="AO283" i="79"/>
  <c r="AK283" i="79"/>
  <c r="AG283" i="79"/>
  <c r="Y283" i="79"/>
  <c r="AB283" i="79" s="1"/>
  <c r="AC283" i="79" s="1"/>
  <c r="S283" i="79"/>
  <c r="N283" i="79"/>
  <c r="O283" i="79" s="1"/>
  <c r="BC282" i="79"/>
  <c r="AW282" i="79"/>
  <c r="AS282" i="79"/>
  <c r="AO282" i="79"/>
  <c r="AK282" i="79"/>
  <c r="AG282" i="79"/>
  <c r="Y282" i="79"/>
  <c r="AB282" i="79" s="1"/>
  <c r="AC282" i="79" s="1"/>
  <c r="S282" i="79"/>
  <c r="N282" i="79"/>
  <c r="O282" i="79" s="1"/>
  <c r="H282" i="79"/>
  <c r="BC281" i="79"/>
  <c r="AW281" i="79"/>
  <c r="AS281" i="79"/>
  <c r="AO281" i="79"/>
  <c r="AK281" i="79"/>
  <c r="AG281" i="79"/>
  <c r="Y281" i="79"/>
  <c r="AB281" i="79" s="1"/>
  <c r="AC281" i="79" s="1"/>
  <c r="S281" i="79"/>
  <c r="N281" i="79"/>
  <c r="O281" i="79" s="1"/>
  <c r="I281" i="79"/>
  <c r="BC280" i="79"/>
  <c r="AW280" i="79"/>
  <c r="AS280" i="79"/>
  <c r="AO280" i="79"/>
  <c r="AK280" i="79"/>
  <c r="AG280" i="79"/>
  <c r="Y280" i="79"/>
  <c r="AB280" i="79" s="1"/>
  <c r="AC280" i="79" s="1"/>
  <c r="S280" i="79"/>
  <c r="N280" i="79"/>
  <c r="O280" i="79" s="1"/>
  <c r="H280" i="79"/>
  <c r="BC279" i="79"/>
  <c r="AW279" i="79"/>
  <c r="AS279" i="79"/>
  <c r="AO279" i="79"/>
  <c r="AK279" i="79"/>
  <c r="AG279" i="79"/>
  <c r="Y279" i="79"/>
  <c r="AB279" i="79" s="1"/>
  <c r="AC279" i="79" s="1"/>
  <c r="S279" i="79"/>
  <c r="N279" i="79"/>
  <c r="O279" i="79" s="1"/>
  <c r="BC278" i="79"/>
  <c r="AW278" i="79"/>
  <c r="AS278" i="79"/>
  <c r="AO278" i="79"/>
  <c r="AK278" i="79"/>
  <c r="AG278" i="79"/>
  <c r="Y278" i="79"/>
  <c r="AB278" i="79" s="1"/>
  <c r="AC278" i="79" s="1"/>
  <c r="S278" i="79"/>
  <c r="N278" i="79"/>
  <c r="O278" i="79" s="1"/>
  <c r="H278" i="79"/>
  <c r="BC277" i="79"/>
  <c r="AW277" i="79"/>
  <c r="AS277" i="79"/>
  <c r="AO277" i="79"/>
  <c r="AK277" i="79"/>
  <c r="AG277" i="79"/>
  <c r="Y277" i="79"/>
  <c r="AB277" i="79" s="1"/>
  <c r="AC277" i="79" s="1"/>
  <c r="S277" i="79"/>
  <c r="N277" i="79"/>
  <c r="O277" i="79" s="1"/>
  <c r="I277" i="79"/>
  <c r="BC276" i="79"/>
  <c r="AW276" i="79"/>
  <c r="AS276" i="79"/>
  <c r="AO276" i="79"/>
  <c r="AK276" i="79"/>
  <c r="AG276" i="79"/>
  <c r="Y276" i="79"/>
  <c r="AB276" i="79" s="1"/>
  <c r="AC276" i="79" s="1"/>
  <c r="S276" i="79"/>
  <c r="N276" i="79"/>
  <c r="O276" i="79" s="1"/>
  <c r="H276" i="79"/>
  <c r="BC275" i="79"/>
  <c r="AW275" i="79"/>
  <c r="AS275" i="79"/>
  <c r="AO275" i="79"/>
  <c r="AK275" i="79"/>
  <c r="AG275" i="79"/>
  <c r="Y275" i="79"/>
  <c r="AB275" i="79" s="1"/>
  <c r="AC275" i="79" s="1"/>
  <c r="S275" i="79"/>
  <c r="N275" i="79"/>
  <c r="O275" i="79" s="1"/>
  <c r="I275" i="79"/>
  <c r="BC274" i="79"/>
  <c r="AW274" i="79"/>
  <c r="AS274" i="79"/>
  <c r="AO274" i="79"/>
  <c r="AK274" i="79"/>
  <c r="AG274" i="79"/>
  <c r="Y274" i="79"/>
  <c r="AB274" i="79" s="1"/>
  <c r="AC274" i="79" s="1"/>
  <c r="S274" i="79"/>
  <c r="N274" i="79"/>
  <c r="O274" i="79" s="1"/>
  <c r="H274" i="79"/>
  <c r="BC273" i="79"/>
  <c r="AW273" i="79"/>
  <c r="AS273" i="79"/>
  <c r="AO273" i="79"/>
  <c r="AK273" i="79"/>
  <c r="AG273" i="79"/>
  <c r="Y273" i="79"/>
  <c r="AB273" i="79" s="1"/>
  <c r="AC273" i="79" s="1"/>
  <c r="S273" i="79"/>
  <c r="N273" i="79"/>
  <c r="O273" i="79" s="1"/>
  <c r="I273" i="79"/>
  <c r="BC272" i="79"/>
  <c r="AW272" i="79"/>
  <c r="AS272" i="79"/>
  <c r="AO272" i="79"/>
  <c r="AK272" i="79"/>
  <c r="AG272" i="79"/>
  <c r="Y272" i="79"/>
  <c r="AB272" i="79" s="1"/>
  <c r="AC272" i="79" s="1"/>
  <c r="S272" i="79"/>
  <c r="O272" i="79"/>
  <c r="N272" i="79"/>
  <c r="H272" i="79"/>
  <c r="BC271" i="79"/>
  <c r="AW271" i="79"/>
  <c r="AS271" i="79"/>
  <c r="AO271" i="79"/>
  <c r="AK271" i="79"/>
  <c r="AG271" i="79"/>
  <c r="Y271" i="79"/>
  <c r="AB271" i="79" s="1"/>
  <c r="AC271" i="79" s="1"/>
  <c r="S271" i="79"/>
  <c r="N271" i="79"/>
  <c r="O271" i="79" s="1"/>
  <c r="H271" i="79"/>
  <c r="I271" i="79"/>
  <c r="BC270" i="79"/>
  <c r="AW270" i="79"/>
  <c r="AS270" i="79"/>
  <c r="AO270" i="79"/>
  <c r="AK270" i="79"/>
  <c r="AG270" i="79"/>
  <c r="Y270" i="79"/>
  <c r="AB270" i="79" s="1"/>
  <c r="AC270" i="79" s="1"/>
  <c r="S270" i="79"/>
  <c r="N270" i="79"/>
  <c r="O270" i="79" s="1"/>
  <c r="H270" i="79"/>
  <c r="BC269" i="79"/>
  <c r="AW269" i="79"/>
  <c r="AS269" i="79"/>
  <c r="AO269" i="79"/>
  <c r="AK269" i="79"/>
  <c r="AG269" i="79"/>
  <c r="Y269" i="79"/>
  <c r="AB269" i="79" s="1"/>
  <c r="AC269" i="79" s="1"/>
  <c r="S269" i="79"/>
  <c r="N269" i="79"/>
  <c r="O269" i="79" s="1"/>
  <c r="I269" i="79"/>
  <c r="BC268" i="79"/>
  <c r="AW268" i="79"/>
  <c r="AS268" i="79"/>
  <c r="AO268" i="79"/>
  <c r="AK268" i="79"/>
  <c r="AG268" i="79"/>
  <c r="Y268" i="79"/>
  <c r="AB268" i="79" s="1"/>
  <c r="AC268" i="79" s="1"/>
  <c r="S268" i="79"/>
  <c r="N268" i="79"/>
  <c r="O268" i="79" s="1"/>
  <c r="I268" i="79"/>
  <c r="H268" i="79"/>
  <c r="BC267" i="79"/>
  <c r="AW267" i="79"/>
  <c r="AS267" i="79"/>
  <c r="AO267" i="79"/>
  <c r="AK267" i="79"/>
  <c r="AG267" i="79"/>
  <c r="AB267" i="79"/>
  <c r="AC267" i="79" s="1"/>
  <c r="Y267" i="79"/>
  <c r="S267" i="79"/>
  <c r="N267" i="79"/>
  <c r="O267" i="79" s="1"/>
  <c r="H267" i="79"/>
  <c r="I267" i="79"/>
  <c r="BC266" i="79"/>
  <c r="AW266" i="79"/>
  <c r="AS266" i="79"/>
  <c r="AO266" i="79"/>
  <c r="AK266" i="79"/>
  <c r="AG266" i="79"/>
  <c r="AC266" i="79"/>
  <c r="Y266" i="79"/>
  <c r="AB266" i="79" s="1"/>
  <c r="S266" i="79"/>
  <c r="N266" i="79"/>
  <c r="O266" i="79" s="1"/>
  <c r="H266" i="79"/>
  <c r="BC265" i="79"/>
  <c r="AW265" i="79"/>
  <c r="AS265" i="79"/>
  <c r="AO265" i="79"/>
  <c r="AK265" i="79"/>
  <c r="AG265" i="79"/>
  <c r="Y265" i="79"/>
  <c r="AB265" i="79" s="1"/>
  <c r="AC265" i="79" s="1"/>
  <c r="S265" i="79"/>
  <c r="N265" i="79"/>
  <c r="O265" i="79" s="1"/>
  <c r="H265" i="79"/>
  <c r="I265" i="79"/>
  <c r="BC264" i="79"/>
  <c r="AW264" i="79"/>
  <c r="AS264" i="79"/>
  <c r="AO264" i="79"/>
  <c r="AK264" i="79"/>
  <c r="AG264" i="79"/>
  <c r="Y264" i="79"/>
  <c r="AB264" i="79" s="1"/>
  <c r="AC264" i="79" s="1"/>
  <c r="S264" i="79"/>
  <c r="N264" i="79"/>
  <c r="O264" i="79" s="1"/>
  <c r="H264" i="79"/>
  <c r="BC263" i="79"/>
  <c r="AW263" i="79"/>
  <c r="AS263" i="79"/>
  <c r="AO263" i="79"/>
  <c r="AK263" i="79"/>
  <c r="AG263" i="79"/>
  <c r="Y263" i="79"/>
  <c r="AB263" i="79" s="1"/>
  <c r="AC263" i="79" s="1"/>
  <c r="S263" i="79"/>
  <c r="N263" i="79"/>
  <c r="O263" i="79" s="1"/>
  <c r="I263" i="79"/>
  <c r="BC262" i="79"/>
  <c r="AW262" i="79"/>
  <c r="AS262" i="79"/>
  <c r="AO262" i="79"/>
  <c r="AK262" i="79"/>
  <c r="AG262" i="79"/>
  <c r="Y262" i="79"/>
  <c r="AB262" i="79" s="1"/>
  <c r="AC262" i="79" s="1"/>
  <c r="S262" i="79"/>
  <c r="N262" i="79"/>
  <c r="O262" i="79" s="1"/>
  <c r="I262" i="79"/>
  <c r="H262" i="79"/>
  <c r="BC261" i="79"/>
  <c r="AW261" i="79"/>
  <c r="AS261" i="79"/>
  <c r="AO261" i="79"/>
  <c r="AK261" i="79"/>
  <c r="AG261" i="79"/>
  <c r="AB261" i="79"/>
  <c r="AC261" i="79" s="1"/>
  <c r="Y261" i="79"/>
  <c r="S261" i="79"/>
  <c r="N261" i="79"/>
  <c r="O261" i="79" s="1"/>
  <c r="H261" i="79"/>
  <c r="I261" i="79"/>
  <c r="BC260" i="79"/>
  <c r="AW260" i="79"/>
  <c r="AS260" i="79"/>
  <c r="AO260" i="79"/>
  <c r="AK260" i="79"/>
  <c r="AG260" i="79"/>
  <c r="Y260" i="79"/>
  <c r="AB260" i="79" s="1"/>
  <c r="AC260" i="79" s="1"/>
  <c r="S260" i="79"/>
  <c r="N260" i="79"/>
  <c r="O260" i="79" s="1"/>
  <c r="H260" i="79"/>
  <c r="BC259" i="79"/>
  <c r="AW259" i="79"/>
  <c r="AS259" i="79"/>
  <c r="AO259" i="79"/>
  <c r="AK259" i="79"/>
  <c r="AG259" i="79"/>
  <c r="AB259" i="79"/>
  <c r="AC259" i="79" s="1"/>
  <c r="Y259" i="79"/>
  <c r="S259" i="79"/>
  <c r="N259" i="79"/>
  <c r="O259" i="79" s="1"/>
  <c r="I259" i="79"/>
  <c r="H259" i="79"/>
  <c r="BC258" i="79"/>
  <c r="AW258" i="79"/>
  <c r="AS258" i="79"/>
  <c r="AO258" i="79"/>
  <c r="AK258" i="79"/>
  <c r="AG258" i="79"/>
  <c r="Y258" i="79"/>
  <c r="AB258" i="79" s="1"/>
  <c r="AC258" i="79" s="1"/>
  <c r="S258" i="79"/>
  <c r="N258" i="79"/>
  <c r="O258" i="79" s="1"/>
  <c r="O258" i="83" s="1"/>
  <c r="H258" i="79"/>
  <c r="BC257" i="79"/>
  <c r="AW257" i="79"/>
  <c r="AS257" i="79"/>
  <c r="AO257" i="79"/>
  <c r="AK257" i="79"/>
  <c r="AG257" i="79"/>
  <c r="AB257" i="79"/>
  <c r="AC257" i="79" s="1"/>
  <c r="Y257" i="79"/>
  <c r="S257" i="79"/>
  <c r="N257" i="79"/>
  <c r="O257" i="79" s="1"/>
  <c r="H257" i="79"/>
  <c r="I257" i="79"/>
  <c r="BC256" i="79"/>
  <c r="AW256" i="79"/>
  <c r="AS256" i="79"/>
  <c r="AO256" i="79"/>
  <c r="AK256" i="79"/>
  <c r="AG256" i="79"/>
  <c r="Y256" i="79"/>
  <c r="AB256" i="79" s="1"/>
  <c r="AC256" i="79" s="1"/>
  <c r="S256" i="79"/>
  <c r="N256" i="79"/>
  <c r="O256" i="79" s="1"/>
  <c r="H256" i="79"/>
  <c r="BC255" i="79"/>
  <c r="AW255" i="79"/>
  <c r="AS255" i="79"/>
  <c r="AO255" i="79"/>
  <c r="AK255" i="79"/>
  <c r="AG255" i="79"/>
  <c r="Y255" i="79"/>
  <c r="AB255" i="79" s="1"/>
  <c r="AC255" i="79" s="1"/>
  <c r="S255" i="79"/>
  <c r="N255" i="79"/>
  <c r="O255" i="79" s="1"/>
  <c r="I255" i="79"/>
  <c r="BC254" i="79"/>
  <c r="AW254" i="79"/>
  <c r="AS254" i="79"/>
  <c r="AO254" i="79"/>
  <c r="AK254" i="79"/>
  <c r="AG254" i="79"/>
  <c r="Y254" i="79"/>
  <c r="AB254" i="79" s="1"/>
  <c r="AC254" i="79" s="1"/>
  <c r="S254" i="79"/>
  <c r="N254" i="79"/>
  <c r="O254" i="79" s="1"/>
  <c r="H254" i="79"/>
  <c r="BC253" i="79"/>
  <c r="AW253" i="79"/>
  <c r="AS253" i="79"/>
  <c r="AO253" i="79"/>
  <c r="AK253" i="79"/>
  <c r="AG253" i="79"/>
  <c r="AB253" i="79"/>
  <c r="AC253" i="79" s="1"/>
  <c r="Y253" i="79"/>
  <c r="S253" i="79"/>
  <c r="N253" i="79"/>
  <c r="O253" i="79" s="1"/>
  <c r="H253" i="79"/>
  <c r="I253" i="79"/>
  <c r="BC252" i="79"/>
  <c r="AW252" i="79"/>
  <c r="AS252" i="79"/>
  <c r="AO252" i="79"/>
  <c r="AK252" i="79"/>
  <c r="AG252" i="79"/>
  <c r="Y252" i="79"/>
  <c r="AB252" i="79" s="1"/>
  <c r="AC252" i="79" s="1"/>
  <c r="S252" i="79"/>
  <c r="N252" i="79"/>
  <c r="O252" i="79" s="1"/>
  <c r="H252" i="79"/>
  <c r="BC251" i="79"/>
  <c r="AW251" i="79"/>
  <c r="AS251" i="79"/>
  <c r="AO251" i="79"/>
  <c r="AK251" i="79"/>
  <c r="AG251" i="79"/>
  <c r="Y251" i="79"/>
  <c r="AB251" i="79" s="1"/>
  <c r="AC251" i="79" s="1"/>
  <c r="S251" i="79"/>
  <c r="N251" i="79"/>
  <c r="O251" i="79" s="1"/>
  <c r="BC250" i="79"/>
  <c r="AW250" i="79"/>
  <c r="AS250" i="79"/>
  <c r="AO250" i="79"/>
  <c r="AK250" i="79"/>
  <c r="AG250" i="79"/>
  <c r="Y250" i="79"/>
  <c r="AB250" i="79" s="1"/>
  <c r="AC250" i="79" s="1"/>
  <c r="S250" i="79"/>
  <c r="N250" i="79"/>
  <c r="O250" i="79" s="1"/>
  <c r="H250" i="79"/>
  <c r="BC249" i="79"/>
  <c r="AW249" i="79"/>
  <c r="AS249" i="79"/>
  <c r="AO249" i="79"/>
  <c r="AK249" i="79"/>
  <c r="AG249" i="79"/>
  <c r="Y249" i="79"/>
  <c r="AB249" i="79" s="1"/>
  <c r="AC249" i="79" s="1"/>
  <c r="S249" i="79"/>
  <c r="N249" i="79"/>
  <c r="O249" i="79" s="1"/>
  <c r="I249" i="79"/>
  <c r="BC248" i="79"/>
  <c r="AW248" i="79"/>
  <c r="AS248" i="79"/>
  <c r="AO248" i="79"/>
  <c r="AK248" i="79"/>
  <c r="AG248" i="79"/>
  <c r="Y248" i="79"/>
  <c r="AB248" i="79" s="1"/>
  <c r="AC248" i="79" s="1"/>
  <c r="S248" i="79"/>
  <c r="N248" i="79"/>
  <c r="O248" i="79" s="1"/>
  <c r="H248" i="79"/>
  <c r="BC247" i="79"/>
  <c r="AW247" i="79"/>
  <c r="AS247" i="79"/>
  <c r="AO247" i="79"/>
  <c r="AK247" i="79"/>
  <c r="AG247" i="79"/>
  <c r="Y247" i="79"/>
  <c r="AB247" i="79" s="1"/>
  <c r="AC247" i="79" s="1"/>
  <c r="S247" i="79"/>
  <c r="N247" i="79"/>
  <c r="O247" i="79" s="1"/>
  <c r="I247" i="79"/>
  <c r="BC246" i="79"/>
  <c r="AW246" i="79"/>
  <c r="AS246" i="79"/>
  <c r="AO246" i="79"/>
  <c r="AK246" i="79"/>
  <c r="AG246" i="79"/>
  <c r="Y246" i="79"/>
  <c r="AB246" i="79" s="1"/>
  <c r="AC246" i="79" s="1"/>
  <c r="S246" i="79"/>
  <c r="N246" i="79"/>
  <c r="O246" i="79" s="1"/>
  <c r="H246" i="79"/>
  <c r="BC245" i="79"/>
  <c r="AW245" i="79"/>
  <c r="AS245" i="79"/>
  <c r="AO245" i="79"/>
  <c r="AK245" i="79"/>
  <c r="AG245" i="79"/>
  <c r="Y245" i="79"/>
  <c r="AB245" i="79" s="1"/>
  <c r="AC245" i="79" s="1"/>
  <c r="S245" i="79"/>
  <c r="N245" i="79"/>
  <c r="O245" i="79" s="1"/>
  <c r="I245" i="79"/>
  <c r="BC244" i="79"/>
  <c r="AW244" i="79"/>
  <c r="AS244" i="79"/>
  <c r="AO244" i="79"/>
  <c r="AK244" i="79"/>
  <c r="AG244" i="79"/>
  <c r="Y244" i="79"/>
  <c r="AB244" i="79" s="1"/>
  <c r="AC244" i="79" s="1"/>
  <c r="S244" i="79"/>
  <c r="N244" i="79"/>
  <c r="O244" i="79" s="1"/>
  <c r="H244" i="79"/>
  <c r="BC243" i="79"/>
  <c r="AW243" i="79"/>
  <c r="AS243" i="79"/>
  <c r="AO243" i="79"/>
  <c r="AK243" i="79"/>
  <c r="AG243" i="79"/>
  <c r="AB243" i="79"/>
  <c r="AC243" i="79" s="1"/>
  <c r="Y243" i="79"/>
  <c r="S243" i="79"/>
  <c r="N243" i="79"/>
  <c r="O243" i="79" s="1"/>
  <c r="H243" i="79"/>
  <c r="I243" i="79"/>
  <c r="BC242" i="79"/>
  <c r="AW242" i="79"/>
  <c r="AS242" i="79"/>
  <c r="AO242" i="79"/>
  <c r="AK242" i="79"/>
  <c r="AG242" i="79"/>
  <c r="Y242" i="79"/>
  <c r="AB242" i="79" s="1"/>
  <c r="AC242" i="79" s="1"/>
  <c r="S242" i="79"/>
  <c r="N242" i="79"/>
  <c r="O242" i="79" s="1"/>
  <c r="H242" i="79"/>
  <c r="BC241" i="79"/>
  <c r="AW241" i="79"/>
  <c r="AS241" i="79"/>
  <c r="AO241" i="79"/>
  <c r="AK241" i="79"/>
  <c r="AG241" i="79"/>
  <c r="AB241" i="79"/>
  <c r="AC241" i="79" s="1"/>
  <c r="Y241" i="79"/>
  <c r="S241" i="79"/>
  <c r="N241" i="79"/>
  <c r="O241" i="79" s="1"/>
  <c r="H241" i="79"/>
  <c r="I241" i="79"/>
  <c r="BC240" i="79"/>
  <c r="AW240" i="79"/>
  <c r="AS240" i="79"/>
  <c r="AO240" i="79"/>
  <c r="AK240" i="79"/>
  <c r="AG240" i="79"/>
  <c r="Y240" i="79"/>
  <c r="AB240" i="79" s="1"/>
  <c r="AC240" i="79" s="1"/>
  <c r="S240" i="79"/>
  <c r="N240" i="79"/>
  <c r="O240" i="79" s="1"/>
  <c r="H240" i="79"/>
  <c r="BC239" i="79"/>
  <c r="AW239" i="79"/>
  <c r="AS239" i="79"/>
  <c r="AO239" i="79"/>
  <c r="AK239" i="79"/>
  <c r="AG239" i="79"/>
  <c r="Y239" i="79"/>
  <c r="AB239" i="79" s="1"/>
  <c r="S239" i="79"/>
  <c r="N239" i="79"/>
  <c r="O239" i="79" s="1"/>
  <c r="I239" i="79"/>
  <c r="BC238" i="79"/>
  <c r="AW238" i="79"/>
  <c r="AS238" i="79"/>
  <c r="AO238" i="79"/>
  <c r="AK238" i="79"/>
  <c r="AG238" i="79"/>
  <c r="Y238" i="79"/>
  <c r="AB238" i="79" s="1"/>
  <c r="AC238" i="79" s="1"/>
  <c r="S238" i="79"/>
  <c r="N238" i="79"/>
  <c r="O238" i="79" s="1"/>
  <c r="H238" i="79"/>
  <c r="BC237" i="79"/>
  <c r="AW237" i="79"/>
  <c r="AS237" i="79"/>
  <c r="AO237" i="79"/>
  <c r="AK237" i="79"/>
  <c r="AG237" i="79"/>
  <c r="AB237" i="79"/>
  <c r="AC237" i="79" s="1"/>
  <c r="Y237" i="79"/>
  <c r="S237" i="79"/>
  <c r="N237" i="79"/>
  <c r="O237" i="79" s="1"/>
  <c r="H237" i="79"/>
  <c r="I237" i="79"/>
  <c r="BC236" i="79"/>
  <c r="AW236" i="79"/>
  <c r="AS236" i="79"/>
  <c r="AO236" i="79"/>
  <c r="AK236" i="79"/>
  <c r="AG236" i="79"/>
  <c r="Y236" i="79"/>
  <c r="AB236" i="79" s="1"/>
  <c r="AC236" i="79" s="1"/>
  <c r="S236" i="79"/>
  <c r="N236" i="79"/>
  <c r="O236" i="79" s="1"/>
  <c r="H236" i="79"/>
  <c r="BC235" i="79"/>
  <c r="AW235" i="79"/>
  <c r="AS235" i="79"/>
  <c r="AO235" i="79"/>
  <c r="AK235" i="79"/>
  <c r="AG235" i="79"/>
  <c r="Y235" i="79"/>
  <c r="AB235" i="79" s="1"/>
  <c r="AC235" i="79" s="1"/>
  <c r="S235" i="79"/>
  <c r="N235" i="79"/>
  <c r="O235" i="79" s="1"/>
  <c r="BC234" i="79"/>
  <c r="AW234" i="79"/>
  <c r="AS234" i="79"/>
  <c r="AO234" i="79"/>
  <c r="AK234" i="79"/>
  <c r="AG234" i="79"/>
  <c r="Y234" i="79"/>
  <c r="AB234" i="79" s="1"/>
  <c r="AC234" i="79" s="1"/>
  <c r="S234" i="79"/>
  <c r="N234" i="79"/>
  <c r="O234" i="79" s="1"/>
  <c r="H234" i="79"/>
  <c r="BC233" i="79"/>
  <c r="AW233" i="79"/>
  <c r="AS233" i="79"/>
  <c r="AO233" i="79"/>
  <c r="AK233" i="79"/>
  <c r="AG233" i="79"/>
  <c r="Y233" i="79"/>
  <c r="AB233" i="79" s="1"/>
  <c r="AC233" i="79" s="1"/>
  <c r="S233" i="79"/>
  <c r="N233" i="79"/>
  <c r="O233" i="79" s="1"/>
  <c r="BC232" i="79"/>
  <c r="AW232" i="79"/>
  <c r="AS232" i="79"/>
  <c r="AO232" i="79"/>
  <c r="AK232" i="79"/>
  <c r="AG232" i="79"/>
  <c r="Y232" i="79"/>
  <c r="AB232" i="79" s="1"/>
  <c r="AC232" i="79" s="1"/>
  <c r="S232" i="79"/>
  <c r="N232" i="79"/>
  <c r="O232" i="79" s="1"/>
  <c r="H232" i="79"/>
  <c r="BC231" i="79"/>
  <c r="AW231" i="79"/>
  <c r="AS231" i="79"/>
  <c r="AO231" i="79"/>
  <c r="AK231" i="79"/>
  <c r="AG231" i="79"/>
  <c r="Y231" i="79"/>
  <c r="AB231" i="79" s="1"/>
  <c r="AC231" i="79" s="1"/>
  <c r="S231" i="79"/>
  <c r="N231" i="79"/>
  <c r="O231" i="79" s="1"/>
  <c r="BC230" i="79"/>
  <c r="AW230" i="79"/>
  <c r="AS230" i="79"/>
  <c r="AO230" i="79"/>
  <c r="AK230" i="79"/>
  <c r="AG230" i="79"/>
  <c r="Y230" i="79"/>
  <c r="AB230" i="79" s="1"/>
  <c r="AC230" i="79" s="1"/>
  <c r="S230" i="79"/>
  <c r="N230" i="79"/>
  <c r="O230" i="79" s="1"/>
  <c r="H230" i="79"/>
  <c r="BC229" i="79"/>
  <c r="AW229" i="79"/>
  <c r="AS229" i="79"/>
  <c r="AO229" i="79"/>
  <c r="AK229" i="79"/>
  <c r="AG229" i="79"/>
  <c r="Y229" i="79"/>
  <c r="AB229" i="79" s="1"/>
  <c r="AC229" i="79" s="1"/>
  <c r="S229" i="79"/>
  <c r="N229" i="79"/>
  <c r="O229" i="79" s="1"/>
  <c r="BC228" i="79"/>
  <c r="AW228" i="79"/>
  <c r="AS228" i="79"/>
  <c r="AO228" i="79"/>
  <c r="AK228" i="79"/>
  <c r="AG228" i="79"/>
  <c r="Y228" i="79"/>
  <c r="AB228" i="79" s="1"/>
  <c r="AC228" i="79" s="1"/>
  <c r="S228" i="79"/>
  <c r="N228" i="79"/>
  <c r="O228" i="79" s="1"/>
  <c r="BC227" i="79"/>
  <c r="AW227" i="79"/>
  <c r="AS227" i="79"/>
  <c r="AO227" i="79"/>
  <c r="AK227" i="79"/>
  <c r="AG227" i="79"/>
  <c r="Y227" i="79"/>
  <c r="AB227" i="79" s="1"/>
  <c r="AC227" i="79" s="1"/>
  <c r="S227" i="79"/>
  <c r="N227" i="79"/>
  <c r="O227" i="79" s="1"/>
  <c r="BC226" i="79"/>
  <c r="AW226" i="79"/>
  <c r="AS226" i="79"/>
  <c r="AO226" i="79"/>
  <c r="AK226" i="79"/>
  <c r="AG226" i="79"/>
  <c r="Y226" i="79"/>
  <c r="AB226" i="79" s="1"/>
  <c r="AC226" i="79" s="1"/>
  <c r="S226" i="79"/>
  <c r="N226" i="79"/>
  <c r="O226" i="79" s="1"/>
  <c r="H226" i="79"/>
  <c r="BC225" i="79"/>
  <c r="AW225" i="79"/>
  <c r="AS225" i="79"/>
  <c r="AO225" i="79"/>
  <c r="AK225" i="79"/>
  <c r="AG225" i="79"/>
  <c r="Y225" i="79"/>
  <c r="AB225" i="79" s="1"/>
  <c r="AC225" i="79" s="1"/>
  <c r="S225" i="79"/>
  <c r="N225" i="79"/>
  <c r="O225" i="79" s="1"/>
  <c r="BC224" i="79"/>
  <c r="AW224" i="79"/>
  <c r="AS224" i="79"/>
  <c r="AO224" i="79"/>
  <c r="AK224" i="79"/>
  <c r="AG224" i="79"/>
  <c r="Y224" i="79"/>
  <c r="AB224" i="79" s="1"/>
  <c r="AC224" i="79" s="1"/>
  <c r="S224" i="79"/>
  <c r="N224" i="79"/>
  <c r="O224" i="79" s="1"/>
  <c r="H224" i="79"/>
  <c r="BC223" i="79"/>
  <c r="AW223" i="79"/>
  <c r="AS223" i="79"/>
  <c r="AO223" i="79"/>
  <c r="AK223" i="79"/>
  <c r="AG223" i="79"/>
  <c r="Y223" i="79"/>
  <c r="AB223" i="79" s="1"/>
  <c r="AC223" i="79" s="1"/>
  <c r="S223" i="79"/>
  <c r="N223" i="79"/>
  <c r="O223" i="79" s="1"/>
  <c r="BC222" i="79"/>
  <c r="AW222" i="79"/>
  <c r="AS222" i="79"/>
  <c r="AO222" i="79"/>
  <c r="AK222" i="79"/>
  <c r="AG222" i="79"/>
  <c r="Y222" i="79"/>
  <c r="AB222" i="79" s="1"/>
  <c r="AC222" i="79" s="1"/>
  <c r="S222" i="79"/>
  <c r="N222" i="79"/>
  <c r="O222" i="79" s="1"/>
  <c r="BC221" i="79"/>
  <c r="AW221" i="79"/>
  <c r="AS221" i="79"/>
  <c r="AO221" i="79"/>
  <c r="AK221" i="79"/>
  <c r="AG221" i="79"/>
  <c r="Y221" i="79"/>
  <c r="AB221" i="79" s="1"/>
  <c r="AC221" i="79" s="1"/>
  <c r="S221" i="79"/>
  <c r="N221" i="79"/>
  <c r="O221" i="79" s="1"/>
  <c r="BC220" i="79"/>
  <c r="AW220" i="79"/>
  <c r="AS220" i="79"/>
  <c r="AO220" i="79"/>
  <c r="AK220" i="79"/>
  <c r="AG220" i="79"/>
  <c r="Y220" i="79"/>
  <c r="AB220" i="79" s="1"/>
  <c r="AC220" i="79" s="1"/>
  <c r="S220" i="79"/>
  <c r="N220" i="79"/>
  <c r="O220" i="79" s="1"/>
  <c r="H220" i="79"/>
  <c r="BC219" i="79"/>
  <c r="AW219" i="79"/>
  <c r="AS219" i="79"/>
  <c r="AO219" i="79"/>
  <c r="AK219" i="79"/>
  <c r="AG219" i="79"/>
  <c r="Y219" i="79"/>
  <c r="AB219" i="79" s="1"/>
  <c r="AC219" i="79" s="1"/>
  <c r="S219" i="79"/>
  <c r="N219" i="79"/>
  <c r="O219" i="79" s="1"/>
  <c r="BC218" i="79"/>
  <c r="AW218" i="79"/>
  <c r="AS218" i="79"/>
  <c r="AO218" i="79"/>
  <c r="AK218" i="79"/>
  <c r="AG218" i="79"/>
  <c r="Y218" i="79"/>
  <c r="AB218" i="79" s="1"/>
  <c r="AC218" i="79" s="1"/>
  <c r="S218" i="79"/>
  <c r="N218" i="79"/>
  <c r="O218" i="79" s="1"/>
  <c r="H218" i="79"/>
  <c r="BC217" i="79"/>
  <c r="AW217" i="79"/>
  <c r="AS217" i="79"/>
  <c r="AO217" i="79"/>
  <c r="AK217" i="79"/>
  <c r="AG217" i="79"/>
  <c r="Y217" i="79"/>
  <c r="AB217" i="79" s="1"/>
  <c r="AC217" i="79" s="1"/>
  <c r="S217" i="79"/>
  <c r="N217" i="79"/>
  <c r="O217" i="79" s="1"/>
  <c r="I217" i="79"/>
  <c r="BC216" i="79"/>
  <c r="AW216" i="79"/>
  <c r="AS216" i="79"/>
  <c r="AO216" i="79"/>
  <c r="AK216" i="79"/>
  <c r="AG216" i="79"/>
  <c r="Y216" i="79"/>
  <c r="AB216" i="79" s="1"/>
  <c r="AC216" i="79" s="1"/>
  <c r="S216" i="79"/>
  <c r="N216" i="79"/>
  <c r="O216" i="79" s="1"/>
  <c r="H216" i="79"/>
  <c r="BC215" i="79"/>
  <c r="AW215" i="79"/>
  <c r="AS215" i="79"/>
  <c r="AO215" i="79"/>
  <c r="AK215" i="79"/>
  <c r="AG215" i="79"/>
  <c r="Y215" i="79"/>
  <c r="AB215" i="79" s="1"/>
  <c r="AC215" i="79" s="1"/>
  <c r="S215" i="79"/>
  <c r="N215" i="79"/>
  <c r="O215" i="79" s="1"/>
  <c r="I215" i="79"/>
  <c r="BC214" i="79"/>
  <c r="AW214" i="79"/>
  <c r="AS214" i="79"/>
  <c r="AO214" i="79"/>
  <c r="AK214" i="79"/>
  <c r="AG214" i="79"/>
  <c r="Y214" i="79"/>
  <c r="AB214" i="79" s="1"/>
  <c r="AC214" i="79" s="1"/>
  <c r="S214" i="79"/>
  <c r="N214" i="79"/>
  <c r="O214" i="79" s="1"/>
  <c r="I214" i="79"/>
  <c r="H214" i="79"/>
  <c r="BC213" i="79"/>
  <c r="AW213" i="79"/>
  <c r="AS213" i="79"/>
  <c r="AO213" i="79"/>
  <c r="AK213" i="79"/>
  <c r="AG213" i="79"/>
  <c r="AB213" i="79"/>
  <c r="AC213" i="79" s="1"/>
  <c r="Y213" i="79"/>
  <c r="S213" i="79"/>
  <c r="N213" i="79"/>
  <c r="O213" i="79" s="1"/>
  <c r="H213" i="79"/>
  <c r="I213" i="79"/>
  <c r="BC212" i="79"/>
  <c r="AW212" i="79"/>
  <c r="AS212" i="79"/>
  <c r="AO212" i="79"/>
  <c r="AK212" i="79"/>
  <c r="AG212" i="79"/>
  <c r="Y212" i="79"/>
  <c r="AB212" i="79" s="1"/>
  <c r="AC212" i="79" s="1"/>
  <c r="S212" i="79"/>
  <c r="N212" i="79"/>
  <c r="O212" i="79" s="1"/>
  <c r="H212" i="79"/>
  <c r="BC211" i="79"/>
  <c r="AW211" i="79"/>
  <c r="AS211" i="79"/>
  <c r="AO211" i="79"/>
  <c r="AK211" i="79"/>
  <c r="AG211" i="79"/>
  <c r="AB211" i="79"/>
  <c r="AC211" i="79" s="1"/>
  <c r="Y211" i="79"/>
  <c r="S211" i="79"/>
  <c r="N211" i="79"/>
  <c r="O211" i="79" s="1"/>
  <c r="I211" i="79"/>
  <c r="BC210" i="79"/>
  <c r="AW210" i="79"/>
  <c r="AS210" i="79"/>
  <c r="AO210" i="79"/>
  <c r="AK210" i="79"/>
  <c r="AG210" i="79"/>
  <c r="Y210" i="79"/>
  <c r="AB210" i="79" s="1"/>
  <c r="AC210" i="79" s="1"/>
  <c r="S210" i="79"/>
  <c r="N210" i="79"/>
  <c r="O210" i="79" s="1"/>
  <c r="H210" i="79"/>
  <c r="BC209" i="79"/>
  <c r="AW209" i="79"/>
  <c r="AS209" i="79"/>
  <c r="AO209" i="79"/>
  <c r="AK209" i="79"/>
  <c r="AG209" i="79"/>
  <c r="Y209" i="79"/>
  <c r="AB209" i="79" s="1"/>
  <c r="AC209" i="79" s="1"/>
  <c r="S209" i="79"/>
  <c r="N209" i="79"/>
  <c r="O209" i="79" s="1"/>
  <c r="H209" i="79"/>
  <c r="I209" i="79"/>
  <c r="BC208" i="79"/>
  <c r="AW208" i="79"/>
  <c r="AS208" i="79"/>
  <c r="AO208" i="79"/>
  <c r="AK208" i="79"/>
  <c r="AG208" i="79"/>
  <c r="Y208" i="79"/>
  <c r="AB208" i="79" s="1"/>
  <c r="AC208" i="79" s="1"/>
  <c r="S208" i="79"/>
  <c r="N208" i="79"/>
  <c r="O208" i="79" s="1"/>
  <c r="H208" i="79"/>
  <c r="BC207" i="79"/>
  <c r="AW207" i="79"/>
  <c r="AS207" i="79"/>
  <c r="AO207" i="79"/>
  <c r="AK207" i="79"/>
  <c r="AG207" i="79"/>
  <c r="Y207" i="79"/>
  <c r="AB207" i="79" s="1"/>
  <c r="AC207" i="79" s="1"/>
  <c r="S207" i="79"/>
  <c r="N207" i="79"/>
  <c r="O207" i="79" s="1"/>
  <c r="I207" i="79"/>
  <c r="BC206" i="79"/>
  <c r="AW206" i="79"/>
  <c r="AS206" i="79"/>
  <c r="AO206" i="79"/>
  <c r="AK206" i="79"/>
  <c r="AG206" i="79"/>
  <c r="Y206" i="79"/>
  <c r="AB206" i="79" s="1"/>
  <c r="AC206" i="79" s="1"/>
  <c r="S206" i="79"/>
  <c r="N206" i="79"/>
  <c r="O206" i="79" s="1"/>
  <c r="I206" i="79"/>
  <c r="BC205" i="79"/>
  <c r="AW205" i="79"/>
  <c r="AS205" i="79"/>
  <c r="AO205" i="79"/>
  <c r="AK205" i="79"/>
  <c r="AG205" i="79"/>
  <c r="Y205" i="79"/>
  <c r="AB205" i="79" s="1"/>
  <c r="AC205" i="79" s="1"/>
  <c r="S205" i="79"/>
  <c r="N205" i="79"/>
  <c r="O205" i="79" s="1"/>
  <c r="H205" i="79"/>
  <c r="BC204" i="79"/>
  <c r="AW204" i="79"/>
  <c r="AS204" i="79"/>
  <c r="AO204" i="79"/>
  <c r="AK204" i="79"/>
  <c r="AG204" i="79"/>
  <c r="Y204" i="79"/>
  <c r="AB204" i="79" s="1"/>
  <c r="AC204" i="79" s="1"/>
  <c r="S204" i="79"/>
  <c r="N204" i="79"/>
  <c r="O204" i="79" s="1"/>
  <c r="I204" i="79"/>
  <c r="BC203" i="79"/>
  <c r="AW203" i="79"/>
  <c r="AS203" i="79"/>
  <c r="AO203" i="79"/>
  <c r="AK203" i="79"/>
  <c r="AG203" i="79"/>
  <c r="Y203" i="79"/>
  <c r="AB203" i="79" s="1"/>
  <c r="AC203" i="79" s="1"/>
  <c r="S203" i="79"/>
  <c r="N203" i="79"/>
  <c r="O203" i="79" s="1"/>
  <c r="I203" i="79"/>
  <c r="BC202" i="79"/>
  <c r="AW202" i="79"/>
  <c r="AS202" i="79"/>
  <c r="AO202" i="79"/>
  <c r="AK202" i="79"/>
  <c r="AG202" i="79"/>
  <c r="Y202" i="79"/>
  <c r="AB202" i="79" s="1"/>
  <c r="S202" i="79"/>
  <c r="N202" i="79"/>
  <c r="O202" i="79" s="1"/>
  <c r="I202" i="79"/>
  <c r="BC201" i="79"/>
  <c r="AW201" i="79"/>
  <c r="AS201" i="79"/>
  <c r="AO201" i="79"/>
  <c r="AK201" i="79"/>
  <c r="AG201" i="79"/>
  <c r="Y201" i="79"/>
  <c r="AB201" i="79" s="1"/>
  <c r="AC201" i="79" s="1"/>
  <c r="S201" i="79"/>
  <c r="N201" i="79"/>
  <c r="O201" i="79" s="1"/>
  <c r="BC200" i="79"/>
  <c r="AW200" i="79"/>
  <c r="AS200" i="79"/>
  <c r="AO200" i="79"/>
  <c r="AK200" i="79"/>
  <c r="AG200" i="79"/>
  <c r="Y200" i="79"/>
  <c r="AB200" i="79" s="1"/>
  <c r="AC200" i="79" s="1"/>
  <c r="S200" i="79"/>
  <c r="N200" i="79"/>
  <c r="O200" i="79" s="1"/>
  <c r="BC199" i="79"/>
  <c r="AW199" i="79"/>
  <c r="AS199" i="79"/>
  <c r="AO199" i="79"/>
  <c r="AK199" i="79"/>
  <c r="AG199" i="79"/>
  <c r="Y199" i="79"/>
  <c r="AB199" i="79" s="1"/>
  <c r="AC199" i="79" s="1"/>
  <c r="S199" i="79"/>
  <c r="N199" i="79"/>
  <c r="O199" i="79" s="1"/>
  <c r="I199" i="79"/>
  <c r="BC198" i="79"/>
  <c r="AW198" i="79"/>
  <c r="AS198" i="79"/>
  <c r="AO198" i="79"/>
  <c r="AK198" i="79"/>
  <c r="AG198" i="79"/>
  <c r="Y198" i="79"/>
  <c r="AB198" i="79" s="1"/>
  <c r="AC198" i="79" s="1"/>
  <c r="S198" i="79"/>
  <c r="N198" i="79"/>
  <c r="O198" i="79" s="1"/>
  <c r="I198" i="79"/>
  <c r="BC197" i="79"/>
  <c r="AW197" i="79"/>
  <c r="AS197" i="79"/>
  <c r="AO197" i="79"/>
  <c r="AK197" i="79"/>
  <c r="AG197" i="79"/>
  <c r="Y197" i="79"/>
  <c r="AB197" i="79" s="1"/>
  <c r="AC197" i="79" s="1"/>
  <c r="S197" i="79"/>
  <c r="N197" i="79"/>
  <c r="O197" i="79" s="1"/>
  <c r="I197" i="79"/>
  <c r="H197" i="79"/>
  <c r="BC196" i="79"/>
  <c r="AW196" i="79"/>
  <c r="AS196" i="79"/>
  <c r="AO196" i="79"/>
  <c r="AK196" i="79"/>
  <c r="AG196" i="79"/>
  <c r="Y196" i="79"/>
  <c r="AB196" i="79" s="1"/>
  <c r="AC196" i="79" s="1"/>
  <c r="S196" i="79"/>
  <c r="N196" i="79"/>
  <c r="O196" i="79" s="1"/>
  <c r="H196" i="79"/>
  <c r="I196" i="79"/>
  <c r="BC195" i="79"/>
  <c r="AW195" i="79"/>
  <c r="AS195" i="79"/>
  <c r="AO195" i="79"/>
  <c r="AK195" i="79"/>
  <c r="AG195" i="79"/>
  <c r="Y195" i="79"/>
  <c r="AB195" i="79" s="1"/>
  <c r="AC195" i="79" s="1"/>
  <c r="S195" i="79"/>
  <c r="N195" i="79"/>
  <c r="O195" i="79" s="1"/>
  <c r="I195" i="79"/>
  <c r="BC194" i="79"/>
  <c r="AW194" i="79"/>
  <c r="AS194" i="79"/>
  <c r="AO194" i="79"/>
  <c r="AK194" i="79"/>
  <c r="AG194" i="79"/>
  <c r="Y194" i="79"/>
  <c r="AB194" i="79" s="1"/>
  <c r="AC194" i="79" s="1"/>
  <c r="S194" i="79"/>
  <c r="N194" i="79"/>
  <c r="O194" i="79" s="1"/>
  <c r="I194" i="79"/>
  <c r="BC193" i="79"/>
  <c r="AW193" i="79"/>
  <c r="AS193" i="79"/>
  <c r="AO193" i="79"/>
  <c r="AK193" i="79"/>
  <c r="AG193" i="79"/>
  <c r="Y193" i="79"/>
  <c r="AB193" i="79" s="1"/>
  <c r="AC193" i="79" s="1"/>
  <c r="S193" i="79"/>
  <c r="N193" i="79"/>
  <c r="O193" i="79" s="1"/>
  <c r="H193" i="79"/>
  <c r="BC192" i="79"/>
  <c r="AW192" i="79"/>
  <c r="AS192" i="79"/>
  <c r="AO192" i="79"/>
  <c r="AK192" i="79"/>
  <c r="AG192" i="79"/>
  <c r="Y192" i="79"/>
  <c r="AB192" i="79" s="1"/>
  <c r="AC192" i="79" s="1"/>
  <c r="S192" i="79"/>
  <c r="N192" i="79"/>
  <c r="O192" i="79" s="1"/>
  <c r="I192" i="79"/>
  <c r="BC191" i="79"/>
  <c r="AW191" i="79"/>
  <c r="AS191" i="79"/>
  <c r="AO191" i="79"/>
  <c r="AK191" i="79"/>
  <c r="AG191" i="79"/>
  <c r="Y191" i="79"/>
  <c r="AB191" i="79" s="1"/>
  <c r="AC191" i="79" s="1"/>
  <c r="S191" i="79"/>
  <c r="N191" i="79"/>
  <c r="O191" i="79" s="1"/>
  <c r="I191" i="79"/>
  <c r="BC190" i="79"/>
  <c r="AW190" i="79"/>
  <c r="AS190" i="79"/>
  <c r="AO190" i="79"/>
  <c r="AK190" i="79"/>
  <c r="AG190" i="79"/>
  <c r="Y190" i="79"/>
  <c r="AB190" i="79" s="1"/>
  <c r="AC190" i="79" s="1"/>
  <c r="S190" i="79"/>
  <c r="N190" i="79"/>
  <c r="O190" i="79" s="1"/>
  <c r="I190" i="79"/>
  <c r="BC189" i="79"/>
  <c r="AW189" i="79"/>
  <c r="AS189" i="79"/>
  <c r="AO189" i="79"/>
  <c r="AK189" i="79"/>
  <c r="AG189" i="79"/>
  <c r="Y189" i="79"/>
  <c r="AB189" i="79" s="1"/>
  <c r="AC189" i="79" s="1"/>
  <c r="S189" i="79"/>
  <c r="N189" i="79"/>
  <c r="O189" i="79" s="1"/>
  <c r="H189" i="79"/>
  <c r="BC188" i="79"/>
  <c r="AW188" i="79"/>
  <c r="AS188" i="79"/>
  <c r="AO188" i="79"/>
  <c r="AK188" i="79"/>
  <c r="AG188" i="79"/>
  <c r="Y188" i="79"/>
  <c r="AB188" i="79" s="1"/>
  <c r="AC188" i="79" s="1"/>
  <c r="S188" i="79"/>
  <c r="N188" i="79"/>
  <c r="O188" i="79" s="1"/>
  <c r="I188" i="79"/>
  <c r="BC187" i="79"/>
  <c r="AW187" i="79"/>
  <c r="AS187" i="79"/>
  <c r="AO187" i="79"/>
  <c r="AK187" i="79"/>
  <c r="AG187" i="79"/>
  <c r="Y187" i="79"/>
  <c r="AB187" i="79" s="1"/>
  <c r="AC187" i="79" s="1"/>
  <c r="S187" i="79"/>
  <c r="N187" i="79"/>
  <c r="O187" i="79" s="1"/>
  <c r="I187" i="79"/>
  <c r="BC186" i="79"/>
  <c r="AW186" i="79"/>
  <c r="AS186" i="79"/>
  <c r="AO186" i="79"/>
  <c r="AK186" i="79"/>
  <c r="AG186" i="79"/>
  <c r="Y186" i="79"/>
  <c r="AB186" i="79" s="1"/>
  <c r="AC186" i="79" s="1"/>
  <c r="S186" i="79"/>
  <c r="N186" i="79"/>
  <c r="O186" i="79" s="1"/>
  <c r="I186" i="79"/>
  <c r="BC185" i="79"/>
  <c r="AW185" i="79"/>
  <c r="AS185" i="79"/>
  <c r="AO185" i="79"/>
  <c r="AK185" i="79"/>
  <c r="AG185" i="79"/>
  <c r="Y185" i="79"/>
  <c r="AB185" i="79" s="1"/>
  <c r="AC185" i="79" s="1"/>
  <c r="S185" i="79"/>
  <c r="N185" i="79"/>
  <c r="O185" i="79" s="1"/>
  <c r="BC184" i="79"/>
  <c r="AW184" i="79"/>
  <c r="AS184" i="79"/>
  <c r="AO184" i="79"/>
  <c r="AK184" i="79"/>
  <c r="AG184" i="79"/>
  <c r="Y184" i="79"/>
  <c r="AB184" i="79" s="1"/>
  <c r="AC184" i="79" s="1"/>
  <c r="S184" i="79"/>
  <c r="N184" i="79"/>
  <c r="O184" i="79" s="1"/>
  <c r="BC183" i="79"/>
  <c r="AW183" i="79"/>
  <c r="AS183" i="79"/>
  <c r="AO183" i="79"/>
  <c r="AK183" i="79"/>
  <c r="AG183" i="79"/>
  <c r="Y183" i="79"/>
  <c r="AB183" i="79" s="1"/>
  <c r="AC183" i="79" s="1"/>
  <c r="S183" i="79"/>
  <c r="N183" i="79"/>
  <c r="O183" i="79" s="1"/>
  <c r="I183" i="79"/>
  <c r="BC182" i="79"/>
  <c r="AW182" i="79"/>
  <c r="AS182" i="79"/>
  <c r="AO182" i="79"/>
  <c r="AK182" i="79"/>
  <c r="AG182" i="79"/>
  <c r="Y182" i="79"/>
  <c r="AB182" i="79" s="1"/>
  <c r="AC182" i="79" s="1"/>
  <c r="S182" i="79"/>
  <c r="N182" i="79"/>
  <c r="O182" i="79" s="1"/>
  <c r="I182" i="79"/>
  <c r="BC181" i="79"/>
  <c r="AW181" i="79"/>
  <c r="AS181" i="79"/>
  <c r="AO181" i="79"/>
  <c r="AK181" i="79"/>
  <c r="AG181" i="79"/>
  <c r="Y181" i="79"/>
  <c r="AB181" i="79" s="1"/>
  <c r="AC181" i="79" s="1"/>
  <c r="S181" i="79"/>
  <c r="N181" i="79"/>
  <c r="O181" i="79" s="1"/>
  <c r="I181" i="79"/>
  <c r="H181" i="79"/>
  <c r="BC180" i="79"/>
  <c r="AW180" i="79"/>
  <c r="AS180" i="79"/>
  <c r="AO180" i="79"/>
  <c r="AK180" i="79"/>
  <c r="AG180" i="79"/>
  <c r="Y180" i="79"/>
  <c r="AB180" i="79" s="1"/>
  <c r="AC180" i="79" s="1"/>
  <c r="S180" i="79"/>
  <c r="N180" i="79"/>
  <c r="O180" i="79" s="1"/>
  <c r="I180" i="79"/>
  <c r="H180" i="79"/>
  <c r="BC179" i="79"/>
  <c r="AW179" i="79"/>
  <c r="AS179" i="79"/>
  <c r="AO179" i="79"/>
  <c r="AK179" i="79"/>
  <c r="AG179" i="79"/>
  <c r="Y179" i="79"/>
  <c r="AB179" i="79" s="1"/>
  <c r="AC179" i="79" s="1"/>
  <c r="S179" i="79"/>
  <c r="N179" i="79"/>
  <c r="O179" i="79" s="1"/>
  <c r="I179" i="79"/>
  <c r="BC178" i="79"/>
  <c r="AW178" i="79"/>
  <c r="AS178" i="79"/>
  <c r="AO178" i="79"/>
  <c r="AK178" i="79"/>
  <c r="AG178" i="79"/>
  <c r="Y178" i="79"/>
  <c r="AB178" i="79" s="1"/>
  <c r="AC178" i="79" s="1"/>
  <c r="S178" i="79"/>
  <c r="N178" i="79"/>
  <c r="O178" i="79" s="1"/>
  <c r="I178" i="79"/>
  <c r="BC177" i="79"/>
  <c r="AW177" i="79"/>
  <c r="AS177" i="79"/>
  <c r="AO177" i="79"/>
  <c r="AK177" i="79"/>
  <c r="AG177" i="79"/>
  <c r="Y177" i="79"/>
  <c r="AB177" i="79" s="1"/>
  <c r="AC177" i="79" s="1"/>
  <c r="S177" i="79"/>
  <c r="N177" i="79"/>
  <c r="O177" i="79" s="1"/>
  <c r="H177" i="79"/>
  <c r="BC176" i="79"/>
  <c r="AW176" i="79"/>
  <c r="AS176" i="79"/>
  <c r="AO176" i="79"/>
  <c r="AK176" i="79"/>
  <c r="AG176" i="79"/>
  <c r="Y176" i="79"/>
  <c r="AB176" i="79" s="1"/>
  <c r="AC176" i="79" s="1"/>
  <c r="S176" i="79"/>
  <c r="N176" i="79"/>
  <c r="O176" i="79" s="1"/>
  <c r="I176" i="79"/>
  <c r="H176" i="79"/>
  <c r="BC175" i="79"/>
  <c r="AW175" i="79"/>
  <c r="AS175" i="79"/>
  <c r="AO175" i="79"/>
  <c r="AK175" i="79"/>
  <c r="AG175" i="79"/>
  <c r="Y175" i="79"/>
  <c r="AB175" i="79" s="1"/>
  <c r="AC175" i="79" s="1"/>
  <c r="S175" i="79"/>
  <c r="N175" i="79"/>
  <c r="O175" i="79" s="1"/>
  <c r="BC174" i="79"/>
  <c r="AW174" i="79"/>
  <c r="AS174" i="79"/>
  <c r="AO174" i="79"/>
  <c r="AK174" i="79"/>
  <c r="AG174" i="79"/>
  <c r="Y174" i="79"/>
  <c r="AB174" i="79" s="1"/>
  <c r="AC174" i="79" s="1"/>
  <c r="S174" i="79"/>
  <c r="N174" i="79"/>
  <c r="O174" i="79" s="1"/>
  <c r="I174" i="79"/>
  <c r="BC173" i="79"/>
  <c r="AW173" i="79"/>
  <c r="AS173" i="79"/>
  <c r="AO173" i="79"/>
  <c r="AK173" i="79"/>
  <c r="AG173" i="79"/>
  <c r="Y173" i="79"/>
  <c r="AB173" i="79" s="1"/>
  <c r="AC173" i="79" s="1"/>
  <c r="S173" i="79"/>
  <c r="N173" i="79"/>
  <c r="O173" i="79" s="1"/>
  <c r="H173" i="79"/>
  <c r="BC172" i="79"/>
  <c r="AW172" i="79"/>
  <c r="AS172" i="79"/>
  <c r="AO172" i="79"/>
  <c r="AK172" i="79"/>
  <c r="AG172" i="79"/>
  <c r="Y172" i="79"/>
  <c r="AB172" i="79" s="1"/>
  <c r="AC172" i="79" s="1"/>
  <c r="S172" i="79"/>
  <c r="N172" i="79"/>
  <c r="O172" i="79" s="1"/>
  <c r="I172" i="79"/>
  <c r="BC171" i="79"/>
  <c r="AW171" i="79"/>
  <c r="AS171" i="79"/>
  <c r="AO171" i="79"/>
  <c r="AK171" i="79"/>
  <c r="AG171" i="79"/>
  <c r="Y171" i="79"/>
  <c r="AB171" i="79" s="1"/>
  <c r="AC171" i="79" s="1"/>
  <c r="S171" i="79"/>
  <c r="N171" i="79"/>
  <c r="O171" i="79" s="1"/>
  <c r="BC170" i="79"/>
  <c r="AW170" i="79"/>
  <c r="AS170" i="79"/>
  <c r="AO170" i="79"/>
  <c r="AK170" i="79"/>
  <c r="AG170" i="79"/>
  <c r="Y170" i="79"/>
  <c r="AB170" i="79" s="1"/>
  <c r="AC170" i="79" s="1"/>
  <c r="S170" i="79"/>
  <c r="N170" i="79"/>
  <c r="O170" i="79" s="1"/>
  <c r="I170" i="79"/>
  <c r="BC169" i="79"/>
  <c r="AW169" i="79"/>
  <c r="AS169" i="79"/>
  <c r="AO169" i="79"/>
  <c r="AK169" i="79"/>
  <c r="AG169" i="79"/>
  <c r="Y169" i="79"/>
  <c r="AB169" i="79" s="1"/>
  <c r="AC169" i="79" s="1"/>
  <c r="S169" i="79"/>
  <c r="N169" i="79"/>
  <c r="O169" i="79" s="1"/>
  <c r="BC168" i="79"/>
  <c r="AW168" i="79"/>
  <c r="AS168" i="79"/>
  <c r="AO168" i="79"/>
  <c r="AK168" i="79"/>
  <c r="AG168" i="79"/>
  <c r="Y168" i="79"/>
  <c r="AB168" i="79" s="1"/>
  <c r="AC168" i="79" s="1"/>
  <c r="S168" i="79"/>
  <c r="N168" i="79"/>
  <c r="O168" i="79" s="1"/>
  <c r="BC167" i="79"/>
  <c r="AW167" i="79"/>
  <c r="AS167" i="79"/>
  <c r="AO167" i="79"/>
  <c r="AK167" i="79"/>
  <c r="AG167" i="79"/>
  <c r="Y167" i="79"/>
  <c r="AB167" i="79" s="1"/>
  <c r="AC167" i="79" s="1"/>
  <c r="S167" i="79"/>
  <c r="N167" i="79"/>
  <c r="O167" i="79" s="1"/>
  <c r="BC166" i="79"/>
  <c r="AW166" i="79"/>
  <c r="AS166" i="79"/>
  <c r="AO166" i="79"/>
  <c r="AK166" i="79"/>
  <c r="AG166" i="79"/>
  <c r="Y166" i="79"/>
  <c r="AB166" i="79" s="1"/>
  <c r="AC166" i="79" s="1"/>
  <c r="S166" i="79"/>
  <c r="N166" i="79"/>
  <c r="O166" i="79" s="1"/>
  <c r="I166" i="79"/>
  <c r="BC165" i="79"/>
  <c r="AW165" i="79"/>
  <c r="AS165" i="79"/>
  <c r="AO165" i="79"/>
  <c r="AK165" i="79"/>
  <c r="AG165" i="79"/>
  <c r="Y165" i="79"/>
  <c r="AB165" i="79" s="1"/>
  <c r="AC165" i="79" s="1"/>
  <c r="S165" i="79"/>
  <c r="N165" i="79"/>
  <c r="O165" i="79" s="1"/>
  <c r="I165" i="79"/>
  <c r="H165" i="79"/>
  <c r="BC164" i="79"/>
  <c r="AW164" i="79"/>
  <c r="AS164" i="79"/>
  <c r="AO164" i="79"/>
  <c r="AK164" i="79"/>
  <c r="AG164" i="79"/>
  <c r="Y164" i="79"/>
  <c r="AB164" i="79" s="1"/>
  <c r="AC164" i="79" s="1"/>
  <c r="S164" i="79"/>
  <c r="N164" i="79"/>
  <c r="O164" i="79" s="1"/>
  <c r="H164" i="79"/>
  <c r="I164" i="79"/>
  <c r="BC163" i="79"/>
  <c r="AW163" i="79"/>
  <c r="AS163" i="79"/>
  <c r="AO163" i="79"/>
  <c r="AK163" i="79"/>
  <c r="AG163" i="79"/>
  <c r="Y163" i="79"/>
  <c r="AB163" i="79" s="1"/>
  <c r="AC163" i="79" s="1"/>
  <c r="S163" i="79"/>
  <c r="N163" i="79"/>
  <c r="O163" i="79" s="1"/>
  <c r="BC162" i="79"/>
  <c r="AW162" i="79"/>
  <c r="AS162" i="79"/>
  <c r="AO162" i="79"/>
  <c r="AK162" i="79"/>
  <c r="AG162" i="79"/>
  <c r="Y162" i="79"/>
  <c r="AB162" i="79" s="1"/>
  <c r="AC162" i="79" s="1"/>
  <c r="S162" i="79"/>
  <c r="N162" i="79"/>
  <c r="O162" i="79" s="1"/>
  <c r="I162" i="79"/>
  <c r="BC161" i="79"/>
  <c r="AW161" i="79"/>
  <c r="AS161" i="79"/>
  <c r="AO161" i="79"/>
  <c r="AK161" i="79"/>
  <c r="AG161" i="79"/>
  <c r="Y161" i="79"/>
  <c r="AB161" i="79" s="1"/>
  <c r="AC161" i="79" s="1"/>
  <c r="S161" i="79"/>
  <c r="N161" i="79"/>
  <c r="O161" i="79" s="1"/>
  <c r="H161" i="79"/>
  <c r="BC160" i="79"/>
  <c r="AW160" i="79"/>
  <c r="AS160" i="79"/>
  <c r="AO160" i="79"/>
  <c r="AK160" i="79"/>
  <c r="AG160" i="79"/>
  <c r="Y160" i="79"/>
  <c r="AB160" i="79" s="1"/>
  <c r="AC160" i="79" s="1"/>
  <c r="S160" i="79"/>
  <c r="N160" i="79"/>
  <c r="O160" i="79" s="1"/>
  <c r="I160" i="79"/>
  <c r="BC159" i="79"/>
  <c r="AW159" i="79"/>
  <c r="AS159" i="79"/>
  <c r="AO159" i="79"/>
  <c r="AK159" i="79"/>
  <c r="AG159" i="79"/>
  <c r="Y159" i="79"/>
  <c r="AB159" i="79" s="1"/>
  <c r="AC159" i="79" s="1"/>
  <c r="S159" i="79"/>
  <c r="N159" i="79"/>
  <c r="O159" i="79" s="1"/>
  <c r="BC158" i="79"/>
  <c r="AW158" i="79"/>
  <c r="AS158" i="79"/>
  <c r="AO158" i="79"/>
  <c r="AK158" i="79"/>
  <c r="AG158" i="79"/>
  <c r="Y158" i="79"/>
  <c r="AB158" i="79" s="1"/>
  <c r="AC158" i="79" s="1"/>
  <c r="S158" i="79"/>
  <c r="N158" i="79"/>
  <c r="O158" i="79" s="1"/>
  <c r="I158" i="79"/>
  <c r="BC157" i="79"/>
  <c r="AW157" i="79"/>
  <c r="AS157" i="79"/>
  <c r="AO157" i="79"/>
  <c r="AK157" i="79"/>
  <c r="AG157" i="79"/>
  <c r="Y157" i="79"/>
  <c r="AB157" i="79" s="1"/>
  <c r="AC157" i="79" s="1"/>
  <c r="S157" i="79"/>
  <c r="N157" i="79"/>
  <c r="O157" i="79" s="1"/>
  <c r="H157" i="79"/>
  <c r="BC156" i="79"/>
  <c r="AW156" i="79"/>
  <c r="AS156" i="79"/>
  <c r="AO156" i="79"/>
  <c r="AK156" i="79"/>
  <c r="AG156" i="79"/>
  <c r="Y156" i="79"/>
  <c r="AB156" i="79" s="1"/>
  <c r="AC156" i="79" s="1"/>
  <c r="S156" i="79"/>
  <c r="N156" i="79"/>
  <c r="O156" i="79" s="1"/>
  <c r="I156" i="79"/>
  <c r="BC155" i="79"/>
  <c r="AW155" i="79"/>
  <c r="AS155" i="79"/>
  <c r="AO155" i="79"/>
  <c r="AK155" i="79"/>
  <c r="AG155" i="79"/>
  <c r="Y155" i="79"/>
  <c r="AB155" i="79" s="1"/>
  <c r="AC155" i="79" s="1"/>
  <c r="S155" i="79"/>
  <c r="N155" i="79"/>
  <c r="O155" i="79" s="1"/>
  <c r="I155" i="79"/>
  <c r="BC154" i="79"/>
  <c r="AW154" i="79"/>
  <c r="AS154" i="79"/>
  <c r="AO154" i="79"/>
  <c r="AK154" i="79"/>
  <c r="AG154" i="79"/>
  <c r="Y154" i="79"/>
  <c r="AB154" i="79" s="1"/>
  <c r="AC154" i="79" s="1"/>
  <c r="S154" i="79"/>
  <c r="N154" i="79"/>
  <c r="O154" i="79" s="1"/>
  <c r="BC153" i="79"/>
  <c r="AW153" i="79"/>
  <c r="AS153" i="79"/>
  <c r="AO153" i="79"/>
  <c r="AK153" i="79"/>
  <c r="AG153" i="79"/>
  <c r="Y153" i="79"/>
  <c r="AB153" i="79" s="1"/>
  <c r="AC153" i="79" s="1"/>
  <c r="S153" i="79"/>
  <c r="N153" i="79"/>
  <c r="O153" i="79" s="1"/>
  <c r="H153" i="79"/>
  <c r="BC152" i="79"/>
  <c r="AW152" i="79"/>
  <c r="AS152" i="79"/>
  <c r="AO152" i="79"/>
  <c r="AK152" i="79"/>
  <c r="AG152" i="79"/>
  <c r="Y152" i="79"/>
  <c r="AB152" i="79" s="1"/>
  <c r="AC152" i="79" s="1"/>
  <c r="S152" i="79"/>
  <c r="N152" i="79"/>
  <c r="O152" i="79" s="1"/>
  <c r="I152" i="79"/>
  <c r="BC151" i="79"/>
  <c r="AW151" i="79"/>
  <c r="AS151" i="79"/>
  <c r="AO151" i="79"/>
  <c r="AK151" i="79"/>
  <c r="AG151" i="79"/>
  <c r="Y151" i="79"/>
  <c r="AB151" i="79" s="1"/>
  <c r="AC151" i="79" s="1"/>
  <c r="S151" i="79"/>
  <c r="N151" i="79"/>
  <c r="O151" i="79" s="1"/>
  <c r="I151" i="79"/>
  <c r="BC150" i="79"/>
  <c r="AW150" i="79"/>
  <c r="AS150" i="79"/>
  <c r="AO150" i="79"/>
  <c r="AK150" i="79"/>
  <c r="AG150" i="79"/>
  <c r="Y150" i="79"/>
  <c r="AB150" i="79" s="1"/>
  <c r="AC150" i="79" s="1"/>
  <c r="S150" i="79"/>
  <c r="N150" i="79"/>
  <c r="O150" i="79" s="1"/>
  <c r="BC149" i="79"/>
  <c r="AW149" i="79"/>
  <c r="AS149" i="79"/>
  <c r="AO149" i="79"/>
  <c r="AK149" i="79"/>
  <c r="AG149" i="79"/>
  <c r="Y149" i="79"/>
  <c r="AB149" i="79" s="1"/>
  <c r="AC149" i="79" s="1"/>
  <c r="S149" i="79"/>
  <c r="N149" i="79"/>
  <c r="O149" i="79" s="1"/>
  <c r="BC148" i="79"/>
  <c r="AW148" i="79"/>
  <c r="AS148" i="79"/>
  <c r="AO148" i="79"/>
  <c r="AK148" i="79"/>
  <c r="AG148" i="79"/>
  <c r="Y148" i="79"/>
  <c r="AB148" i="79" s="1"/>
  <c r="AC148" i="79" s="1"/>
  <c r="S148" i="79"/>
  <c r="N148" i="79"/>
  <c r="O148" i="79" s="1"/>
  <c r="BC147" i="79"/>
  <c r="AW147" i="79"/>
  <c r="AS147" i="79"/>
  <c r="AO147" i="79"/>
  <c r="AK147" i="79"/>
  <c r="AG147" i="79"/>
  <c r="Y147" i="79"/>
  <c r="AB147" i="79" s="1"/>
  <c r="AC147" i="79" s="1"/>
  <c r="S147" i="79"/>
  <c r="N147" i="79"/>
  <c r="O147" i="79" s="1"/>
  <c r="BC146" i="79"/>
  <c r="AW146" i="79"/>
  <c r="AS146" i="79"/>
  <c r="AO146" i="79"/>
  <c r="AK146" i="79"/>
  <c r="AG146" i="79"/>
  <c r="Y146" i="79"/>
  <c r="AB146" i="79" s="1"/>
  <c r="AC146" i="79" s="1"/>
  <c r="S146" i="79"/>
  <c r="N146" i="79"/>
  <c r="O146" i="79" s="1"/>
  <c r="BC145" i="79"/>
  <c r="AW145" i="79"/>
  <c r="AS145" i="79"/>
  <c r="AO145" i="79"/>
  <c r="AK145" i="79"/>
  <c r="AG145" i="79"/>
  <c r="Y145" i="79"/>
  <c r="AB145" i="79" s="1"/>
  <c r="AC145" i="79" s="1"/>
  <c r="S145" i="79"/>
  <c r="N145" i="79"/>
  <c r="O145" i="79" s="1"/>
  <c r="BC144" i="79"/>
  <c r="AW144" i="79"/>
  <c r="AS144" i="79"/>
  <c r="AO144" i="79"/>
  <c r="AK144" i="79"/>
  <c r="AG144" i="79"/>
  <c r="Y144" i="79"/>
  <c r="AB144" i="79" s="1"/>
  <c r="AC144" i="79" s="1"/>
  <c r="S144" i="79"/>
  <c r="N144" i="79"/>
  <c r="O144" i="79" s="1"/>
  <c r="BC143" i="79"/>
  <c r="AW143" i="79"/>
  <c r="AS143" i="79"/>
  <c r="AO143" i="79"/>
  <c r="AK143" i="79"/>
  <c r="AG143" i="79"/>
  <c r="Y143" i="79"/>
  <c r="AB143" i="79" s="1"/>
  <c r="AC143" i="79" s="1"/>
  <c r="S143" i="79"/>
  <c r="N143" i="79"/>
  <c r="O143" i="79" s="1"/>
  <c r="I143" i="79"/>
  <c r="BC142" i="79"/>
  <c r="AW142" i="79"/>
  <c r="AS142" i="79"/>
  <c r="AO142" i="79"/>
  <c r="AK142" i="79"/>
  <c r="AG142" i="79"/>
  <c r="Y142" i="79"/>
  <c r="AB142" i="79" s="1"/>
  <c r="AC142" i="79" s="1"/>
  <c r="S142" i="79"/>
  <c r="N142" i="79"/>
  <c r="O142" i="79" s="1"/>
  <c r="BC141" i="79"/>
  <c r="AW141" i="79"/>
  <c r="AS141" i="79"/>
  <c r="AO141" i="79"/>
  <c r="AK141" i="79"/>
  <c r="AG141" i="79"/>
  <c r="Y141" i="79"/>
  <c r="AB141" i="79" s="1"/>
  <c r="AC141" i="79" s="1"/>
  <c r="S141" i="79"/>
  <c r="N141" i="79"/>
  <c r="O141" i="79" s="1"/>
  <c r="I141" i="79"/>
  <c r="H141" i="79"/>
  <c r="BC140" i="79"/>
  <c r="AW140" i="79"/>
  <c r="AS140" i="79"/>
  <c r="AO140" i="79"/>
  <c r="AK140" i="79"/>
  <c r="AG140" i="79"/>
  <c r="Y140" i="79"/>
  <c r="AB140" i="79" s="1"/>
  <c r="AC140" i="79" s="1"/>
  <c r="S140" i="79"/>
  <c r="N140" i="79"/>
  <c r="O140" i="79" s="1"/>
  <c r="I140" i="79"/>
  <c r="H140" i="79"/>
  <c r="BC139" i="79"/>
  <c r="AW139" i="79"/>
  <c r="AS139" i="79"/>
  <c r="AO139" i="79"/>
  <c r="AK139" i="79"/>
  <c r="AG139" i="79"/>
  <c r="Y139" i="79"/>
  <c r="AB139" i="79" s="1"/>
  <c r="AC139" i="79" s="1"/>
  <c r="S139" i="79"/>
  <c r="N139" i="79"/>
  <c r="O139" i="79" s="1"/>
  <c r="I139" i="79"/>
  <c r="BC138" i="79"/>
  <c r="AW138" i="79"/>
  <c r="AS138" i="79"/>
  <c r="AO138" i="79"/>
  <c r="AK138" i="79"/>
  <c r="AG138" i="79"/>
  <c r="Y138" i="79"/>
  <c r="AB138" i="79" s="1"/>
  <c r="AC138" i="79" s="1"/>
  <c r="S138" i="79"/>
  <c r="N138" i="79"/>
  <c r="O138" i="79" s="1"/>
  <c r="BC137" i="79"/>
  <c r="AW137" i="79"/>
  <c r="AS137" i="79"/>
  <c r="AO137" i="79"/>
  <c r="AK137" i="79"/>
  <c r="AG137" i="79"/>
  <c r="Y137" i="79"/>
  <c r="AB137" i="79" s="1"/>
  <c r="AC137" i="79" s="1"/>
  <c r="S137" i="79"/>
  <c r="N137" i="79"/>
  <c r="O137" i="79" s="1"/>
  <c r="H137" i="79"/>
  <c r="BC136" i="79"/>
  <c r="AW136" i="79"/>
  <c r="AS136" i="79"/>
  <c r="AO136" i="79"/>
  <c r="AK136" i="79"/>
  <c r="AG136" i="79"/>
  <c r="Y136" i="79"/>
  <c r="AB136" i="79" s="1"/>
  <c r="AC136" i="79" s="1"/>
  <c r="S136" i="79"/>
  <c r="N136" i="79"/>
  <c r="O136" i="79" s="1"/>
  <c r="H136" i="79"/>
  <c r="BC135" i="79"/>
  <c r="AW135" i="79"/>
  <c r="AS135" i="79"/>
  <c r="AO135" i="79"/>
  <c r="AK135" i="79"/>
  <c r="AG135" i="79"/>
  <c r="Y135" i="79"/>
  <c r="AB135" i="79" s="1"/>
  <c r="AC135" i="79" s="1"/>
  <c r="S135" i="79"/>
  <c r="N135" i="79"/>
  <c r="O135" i="79" s="1"/>
  <c r="I135" i="79"/>
  <c r="BC134" i="79"/>
  <c r="AW134" i="79"/>
  <c r="AS134" i="79"/>
  <c r="AO134" i="79"/>
  <c r="AK134" i="79"/>
  <c r="AG134" i="79"/>
  <c r="Y134" i="79"/>
  <c r="AB134" i="79" s="1"/>
  <c r="AC134" i="79" s="1"/>
  <c r="S134" i="79"/>
  <c r="N134" i="79"/>
  <c r="O134" i="79" s="1"/>
  <c r="BC133" i="79"/>
  <c r="AW133" i="79"/>
  <c r="AS133" i="79"/>
  <c r="AO133" i="79"/>
  <c r="AK133" i="79"/>
  <c r="AG133" i="79"/>
  <c r="Y133" i="79"/>
  <c r="AB133" i="79" s="1"/>
  <c r="AC133" i="79" s="1"/>
  <c r="S133" i="79"/>
  <c r="N133" i="79"/>
  <c r="O133" i="79" s="1"/>
  <c r="BC132" i="79"/>
  <c r="AW132" i="79"/>
  <c r="AS132" i="79"/>
  <c r="AO132" i="79"/>
  <c r="AK132" i="79"/>
  <c r="AG132" i="79"/>
  <c r="Y132" i="79"/>
  <c r="AB132" i="79" s="1"/>
  <c r="AC132" i="79" s="1"/>
  <c r="S132" i="79"/>
  <c r="N132" i="79"/>
  <c r="O132" i="79" s="1"/>
  <c r="BC131" i="79"/>
  <c r="AW131" i="79"/>
  <c r="AS131" i="79"/>
  <c r="AO131" i="79"/>
  <c r="AK131" i="79"/>
  <c r="AG131" i="79"/>
  <c r="Y131" i="79"/>
  <c r="AB131" i="79" s="1"/>
  <c r="AC131" i="79" s="1"/>
  <c r="S131" i="79"/>
  <c r="N131" i="79"/>
  <c r="O131" i="79" s="1"/>
  <c r="BC130" i="79"/>
  <c r="AW130" i="79"/>
  <c r="AS130" i="79"/>
  <c r="AO130" i="79"/>
  <c r="AK130" i="79"/>
  <c r="AG130" i="79"/>
  <c r="Y130" i="79"/>
  <c r="AB130" i="79" s="1"/>
  <c r="AC130" i="79" s="1"/>
  <c r="S130" i="79"/>
  <c r="N130" i="79"/>
  <c r="O130" i="79" s="1"/>
  <c r="BC129" i="79"/>
  <c r="AW129" i="79"/>
  <c r="AS129" i="79"/>
  <c r="AO129" i="79"/>
  <c r="AK129" i="79"/>
  <c r="AG129" i="79"/>
  <c r="Y129" i="79"/>
  <c r="AB129" i="79" s="1"/>
  <c r="S129" i="79"/>
  <c r="N129" i="79"/>
  <c r="O129" i="79" s="1"/>
  <c r="H129" i="79"/>
  <c r="BC128" i="79"/>
  <c r="AW128" i="79"/>
  <c r="AS128" i="79"/>
  <c r="AO128" i="79"/>
  <c r="AK128" i="79"/>
  <c r="AG128" i="79"/>
  <c r="Y128" i="79"/>
  <c r="AB128" i="79" s="1"/>
  <c r="AC128" i="79" s="1"/>
  <c r="S128" i="79"/>
  <c r="N128" i="79"/>
  <c r="O128" i="79" s="1"/>
  <c r="I128" i="79"/>
  <c r="BC127" i="79"/>
  <c r="AW127" i="79"/>
  <c r="AS127" i="79"/>
  <c r="AO127" i="79"/>
  <c r="AK127" i="79"/>
  <c r="AG127" i="79"/>
  <c r="Y127" i="79"/>
  <c r="AB127" i="79" s="1"/>
  <c r="AC127" i="79" s="1"/>
  <c r="S127" i="79"/>
  <c r="N127" i="79"/>
  <c r="O127" i="79" s="1"/>
  <c r="I127" i="79"/>
  <c r="BC126" i="79"/>
  <c r="AW126" i="79"/>
  <c r="AS126" i="79"/>
  <c r="AO126" i="79"/>
  <c r="AK126" i="79"/>
  <c r="AG126" i="79"/>
  <c r="Y126" i="79"/>
  <c r="AB126" i="79" s="1"/>
  <c r="AC126" i="79" s="1"/>
  <c r="S126" i="79"/>
  <c r="N126" i="79"/>
  <c r="O126" i="79" s="1"/>
  <c r="BC125" i="79"/>
  <c r="AW125" i="79"/>
  <c r="AS125" i="79"/>
  <c r="AO125" i="79"/>
  <c r="AK125" i="79"/>
  <c r="AG125" i="79"/>
  <c r="Y125" i="79"/>
  <c r="AB125" i="79" s="1"/>
  <c r="AC125" i="79" s="1"/>
  <c r="S125" i="79"/>
  <c r="N125" i="79"/>
  <c r="O125" i="79" s="1"/>
  <c r="H125" i="79"/>
  <c r="BC124" i="79"/>
  <c r="AW124" i="79"/>
  <c r="AS124" i="79"/>
  <c r="AO124" i="79"/>
  <c r="AK124" i="79"/>
  <c r="AG124" i="79"/>
  <c r="Y124" i="79"/>
  <c r="AB124" i="79" s="1"/>
  <c r="AC124" i="79" s="1"/>
  <c r="S124" i="79"/>
  <c r="N124" i="79"/>
  <c r="O124" i="79" s="1"/>
  <c r="I124" i="79"/>
  <c r="BC123" i="79"/>
  <c r="AW123" i="79"/>
  <c r="AS123" i="79"/>
  <c r="AO123" i="79"/>
  <c r="AK123" i="79"/>
  <c r="AG123" i="79"/>
  <c r="Y123" i="79"/>
  <c r="AB123" i="79" s="1"/>
  <c r="AC123" i="79" s="1"/>
  <c r="S123" i="79"/>
  <c r="N123" i="79"/>
  <c r="O123" i="79" s="1"/>
  <c r="I123" i="79"/>
  <c r="BC122" i="79"/>
  <c r="AW122" i="79"/>
  <c r="AS122" i="79"/>
  <c r="AO122" i="79"/>
  <c r="AK122" i="79"/>
  <c r="AG122" i="79"/>
  <c r="Y122" i="79"/>
  <c r="AB122" i="79" s="1"/>
  <c r="AC122" i="79" s="1"/>
  <c r="S122" i="79"/>
  <c r="N122" i="79"/>
  <c r="O122" i="79" s="1"/>
  <c r="BC121" i="79"/>
  <c r="AW121" i="79"/>
  <c r="AS121" i="79"/>
  <c r="AO121" i="79"/>
  <c r="AK121" i="79"/>
  <c r="AG121" i="79"/>
  <c r="Y121" i="79"/>
  <c r="AB121" i="79" s="1"/>
  <c r="AC121" i="79" s="1"/>
  <c r="S121" i="79"/>
  <c r="N121" i="79"/>
  <c r="O121" i="79" s="1"/>
  <c r="BC120" i="79"/>
  <c r="AW120" i="79"/>
  <c r="AS120" i="79"/>
  <c r="AO120" i="79"/>
  <c r="AK120" i="79"/>
  <c r="AG120" i="79"/>
  <c r="Y120" i="79"/>
  <c r="AB120" i="79" s="1"/>
  <c r="AC120" i="79" s="1"/>
  <c r="S120" i="79"/>
  <c r="N120" i="79"/>
  <c r="O120" i="79" s="1"/>
  <c r="BC119" i="79"/>
  <c r="AW119" i="79"/>
  <c r="AS119" i="79"/>
  <c r="AO119" i="79"/>
  <c r="AK119" i="79"/>
  <c r="AG119" i="79"/>
  <c r="Y119" i="79"/>
  <c r="AB119" i="79" s="1"/>
  <c r="AC119" i="79" s="1"/>
  <c r="S119" i="79"/>
  <c r="N119" i="79"/>
  <c r="O119" i="79" s="1"/>
  <c r="I119" i="79"/>
  <c r="BC118" i="79"/>
  <c r="AW118" i="79"/>
  <c r="AS118" i="79"/>
  <c r="AO118" i="79"/>
  <c r="AK118" i="79"/>
  <c r="AG118" i="79"/>
  <c r="Y118" i="79"/>
  <c r="AB118" i="79" s="1"/>
  <c r="AC118" i="79" s="1"/>
  <c r="S118" i="79"/>
  <c r="N118" i="79"/>
  <c r="O118" i="79" s="1"/>
  <c r="BC117" i="79"/>
  <c r="AW117" i="79"/>
  <c r="AS117" i="79"/>
  <c r="AO117" i="79"/>
  <c r="AK117" i="79"/>
  <c r="AG117" i="79"/>
  <c r="Y117" i="79"/>
  <c r="AB117" i="79" s="1"/>
  <c r="AC117" i="79" s="1"/>
  <c r="S117" i="79"/>
  <c r="N117" i="79"/>
  <c r="O117" i="79" s="1"/>
  <c r="H117" i="79"/>
  <c r="BC116" i="79"/>
  <c r="AW116" i="79"/>
  <c r="AS116" i="79"/>
  <c r="AO116" i="79"/>
  <c r="AK116" i="79"/>
  <c r="AG116" i="79"/>
  <c r="Y116" i="79"/>
  <c r="AB116" i="79" s="1"/>
  <c r="AC116" i="79" s="1"/>
  <c r="S116" i="79"/>
  <c r="N116" i="79"/>
  <c r="O116" i="79" s="1"/>
  <c r="H116" i="79"/>
  <c r="BC115" i="79"/>
  <c r="AW115" i="79"/>
  <c r="AS115" i="79"/>
  <c r="AO115" i="79"/>
  <c r="AK115" i="79"/>
  <c r="AG115" i="79"/>
  <c r="Y115" i="79"/>
  <c r="AB115" i="79" s="1"/>
  <c r="AC115" i="79" s="1"/>
  <c r="S115" i="79"/>
  <c r="N115" i="79"/>
  <c r="O115" i="79" s="1"/>
  <c r="I115" i="79"/>
  <c r="BC114" i="79"/>
  <c r="AW114" i="79"/>
  <c r="AS114" i="79"/>
  <c r="AO114" i="79"/>
  <c r="AK114" i="79"/>
  <c r="AG114" i="79"/>
  <c r="Y114" i="79"/>
  <c r="AB114" i="79" s="1"/>
  <c r="AC114" i="79" s="1"/>
  <c r="S114" i="79"/>
  <c r="N114" i="79"/>
  <c r="O114" i="79" s="1"/>
  <c r="BC113" i="79"/>
  <c r="AW113" i="79"/>
  <c r="AS113" i="79"/>
  <c r="AO113" i="79"/>
  <c r="AK113" i="79"/>
  <c r="AG113" i="79"/>
  <c r="Y113" i="79"/>
  <c r="AB113" i="79" s="1"/>
  <c r="AC113" i="79" s="1"/>
  <c r="S113" i="79"/>
  <c r="N113" i="79"/>
  <c r="O113" i="79" s="1"/>
  <c r="H113" i="79"/>
  <c r="BC112" i="79"/>
  <c r="AW112" i="79"/>
  <c r="AS112" i="79"/>
  <c r="AO112" i="79"/>
  <c r="AK112" i="79"/>
  <c r="AG112" i="79"/>
  <c r="Y112" i="79"/>
  <c r="AB112" i="79" s="1"/>
  <c r="AC112" i="79" s="1"/>
  <c r="S112" i="79"/>
  <c r="N112" i="79"/>
  <c r="O112" i="79" s="1"/>
  <c r="I112" i="79"/>
  <c r="BC111" i="79"/>
  <c r="AW111" i="79"/>
  <c r="AS111" i="79"/>
  <c r="AO111" i="79"/>
  <c r="AK111" i="79"/>
  <c r="AG111" i="79"/>
  <c r="Y111" i="79"/>
  <c r="AB111" i="79" s="1"/>
  <c r="AC111" i="79" s="1"/>
  <c r="S111" i="79"/>
  <c r="N111" i="79"/>
  <c r="O111" i="79" s="1"/>
  <c r="I111" i="79"/>
  <c r="BC110" i="79"/>
  <c r="AW110" i="79"/>
  <c r="AS110" i="79"/>
  <c r="AO110" i="79"/>
  <c r="AK110" i="79"/>
  <c r="AG110" i="79"/>
  <c r="Y110" i="79"/>
  <c r="AB110" i="79" s="1"/>
  <c r="AC110" i="79" s="1"/>
  <c r="S110" i="79"/>
  <c r="N110" i="79"/>
  <c r="O110" i="79" s="1"/>
  <c r="BC109" i="79"/>
  <c r="AW109" i="79"/>
  <c r="AS109" i="79"/>
  <c r="AO109" i="79"/>
  <c r="AK109" i="79"/>
  <c r="AG109" i="79"/>
  <c r="Y109" i="79"/>
  <c r="AB109" i="79" s="1"/>
  <c r="AC109" i="79" s="1"/>
  <c r="S109" i="79"/>
  <c r="N109" i="79"/>
  <c r="O109" i="79" s="1"/>
  <c r="I109" i="79"/>
  <c r="H109" i="79"/>
  <c r="BC108" i="79"/>
  <c r="AW108" i="79"/>
  <c r="AS108" i="79"/>
  <c r="AO108" i="79"/>
  <c r="AK108" i="79"/>
  <c r="AG108" i="79"/>
  <c r="Y108" i="79"/>
  <c r="AB108" i="79" s="1"/>
  <c r="AC108" i="79" s="1"/>
  <c r="S108" i="79"/>
  <c r="N108" i="79"/>
  <c r="O108" i="79" s="1"/>
  <c r="I108" i="79"/>
  <c r="H108" i="79"/>
  <c r="BC107" i="79"/>
  <c r="AW107" i="79"/>
  <c r="AS107" i="79"/>
  <c r="AO107" i="79"/>
  <c r="AK107" i="79"/>
  <c r="AG107" i="79"/>
  <c r="Y107" i="79"/>
  <c r="AB107" i="79" s="1"/>
  <c r="AC107" i="79" s="1"/>
  <c r="S107" i="79"/>
  <c r="N107" i="79"/>
  <c r="O107" i="79" s="1"/>
  <c r="I107" i="79"/>
  <c r="BC106" i="79"/>
  <c r="AW106" i="79"/>
  <c r="AS106" i="79"/>
  <c r="AO106" i="79"/>
  <c r="AK106" i="79"/>
  <c r="AG106" i="79"/>
  <c r="Y106" i="79"/>
  <c r="AB106" i="79" s="1"/>
  <c r="AC106" i="79" s="1"/>
  <c r="S106" i="79"/>
  <c r="N106" i="79"/>
  <c r="O106" i="79" s="1"/>
  <c r="BC105" i="79"/>
  <c r="AW105" i="79"/>
  <c r="AS105" i="79"/>
  <c r="AO105" i="79"/>
  <c r="AK105" i="79"/>
  <c r="AG105" i="79"/>
  <c r="Y105" i="79"/>
  <c r="AB105" i="79" s="1"/>
  <c r="AC105" i="79" s="1"/>
  <c r="S105" i="79"/>
  <c r="N105" i="79"/>
  <c r="O105" i="79" s="1"/>
  <c r="H105" i="79"/>
  <c r="BC104" i="79"/>
  <c r="AW104" i="79"/>
  <c r="AS104" i="79"/>
  <c r="AO104" i="79"/>
  <c r="AK104" i="79"/>
  <c r="AG104" i="79"/>
  <c r="Y104" i="79"/>
  <c r="AB104" i="79" s="1"/>
  <c r="AC104" i="79" s="1"/>
  <c r="S104" i="79"/>
  <c r="N104" i="79"/>
  <c r="O104" i="79" s="1"/>
  <c r="I104" i="79"/>
  <c r="H104" i="79"/>
  <c r="BC103" i="79"/>
  <c r="AW103" i="79"/>
  <c r="AS103" i="79"/>
  <c r="AO103" i="79"/>
  <c r="AK103" i="79"/>
  <c r="AG103" i="79"/>
  <c r="Y103" i="79"/>
  <c r="AB103" i="79" s="1"/>
  <c r="AC103" i="79" s="1"/>
  <c r="S103" i="79"/>
  <c r="N103" i="79"/>
  <c r="O103" i="79" s="1"/>
  <c r="I103" i="79"/>
  <c r="BC102" i="79"/>
  <c r="AW102" i="79"/>
  <c r="AS102" i="79"/>
  <c r="AO102" i="79"/>
  <c r="AK102" i="79"/>
  <c r="AG102" i="79"/>
  <c r="Y102" i="79"/>
  <c r="AB102" i="79" s="1"/>
  <c r="AC102" i="79" s="1"/>
  <c r="S102" i="79"/>
  <c r="N102" i="79"/>
  <c r="O102" i="79" s="1"/>
  <c r="BC101" i="79"/>
  <c r="AW101" i="79"/>
  <c r="AS101" i="79"/>
  <c r="AO101" i="79"/>
  <c r="AK101" i="79"/>
  <c r="AG101" i="79"/>
  <c r="Y101" i="79"/>
  <c r="AB101" i="79" s="1"/>
  <c r="AC101" i="79" s="1"/>
  <c r="S101" i="79"/>
  <c r="N101" i="79"/>
  <c r="O101" i="79" s="1"/>
  <c r="BC100" i="79"/>
  <c r="AW100" i="79"/>
  <c r="AS100" i="79"/>
  <c r="AO100" i="79"/>
  <c r="AK100" i="79"/>
  <c r="AG100" i="79"/>
  <c r="Y100" i="79"/>
  <c r="AB100" i="79" s="1"/>
  <c r="AC100" i="79" s="1"/>
  <c r="S100" i="79"/>
  <c r="N100" i="79"/>
  <c r="O100" i="79" s="1"/>
  <c r="BC99" i="79"/>
  <c r="AW99" i="79"/>
  <c r="AS99" i="79"/>
  <c r="AO99" i="79"/>
  <c r="AK99" i="79"/>
  <c r="AG99" i="79"/>
  <c r="Y99" i="79"/>
  <c r="AB99" i="79" s="1"/>
  <c r="AC99" i="79" s="1"/>
  <c r="S99" i="79"/>
  <c r="N99" i="79"/>
  <c r="O99" i="79" s="1"/>
  <c r="BC98" i="79"/>
  <c r="AW98" i="79"/>
  <c r="AS98" i="79"/>
  <c r="AO98" i="79"/>
  <c r="AK98" i="79"/>
  <c r="AG98" i="79"/>
  <c r="Y98" i="79"/>
  <c r="AB98" i="79" s="1"/>
  <c r="AC98" i="79" s="1"/>
  <c r="S98" i="79"/>
  <c r="N98" i="79"/>
  <c r="O98" i="79" s="1"/>
  <c r="BC97" i="79"/>
  <c r="AW97" i="79"/>
  <c r="AS97" i="79"/>
  <c r="AO97" i="79"/>
  <c r="AK97" i="79"/>
  <c r="AG97" i="79"/>
  <c r="AB97" i="79"/>
  <c r="AC97" i="79" s="1"/>
  <c r="Y97" i="79"/>
  <c r="S97" i="79"/>
  <c r="N97" i="79"/>
  <c r="O97" i="79" s="1"/>
  <c r="I97" i="79"/>
  <c r="H97" i="79"/>
  <c r="BC96" i="79"/>
  <c r="AW96" i="79"/>
  <c r="AS96" i="79"/>
  <c r="AO96" i="79"/>
  <c r="AK96" i="79"/>
  <c r="AG96" i="79"/>
  <c r="Y96" i="79"/>
  <c r="AB96" i="79" s="1"/>
  <c r="AC96" i="79" s="1"/>
  <c r="S96" i="79"/>
  <c r="N96" i="79"/>
  <c r="O96" i="79" s="1"/>
  <c r="H96" i="79"/>
  <c r="I96" i="79"/>
  <c r="BC95" i="79"/>
  <c r="AW95" i="79"/>
  <c r="AS95" i="79"/>
  <c r="AO95" i="79"/>
  <c r="AK95" i="79"/>
  <c r="AG95" i="79"/>
  <c r="Y95" i="79"/>
  <c r="AB95" i="79" s="1"/>
  <c r="AC95" i="79" s="1"/>
  <c r="S95" i="79"/>
  <c r="N95" i="79"/>
  <c r="O95" i="79" s="1"/>
  <c r="I95" i="79"/>
  <c r="BC94" i="79"/>
  <c r="AW94" i="79"/>
  <c r="AS94" i="79"/>
  <c r="AO94" i="79"/>
  <c r="AK94" i="79"/>
  <c r="AG94" i="79"/>
  <c r="Y94" i="79"/>
  <c r="AB94" i="79" s="1"/>
  <c r="AC94" i="79" s="1"/>
  <c r="S94" i="79"/>
  <c r="N94" i="79"/>
  <c r="O94" i="79" s="1"/>
  <c r="BC93" i="79"/>
  <c r="AW93" i="79"/>
  <c r="AS93" i="79"/>
  <c r="AO93" i="79"/>
  <c r="AK93" i="79"/>
  <c r="AG93" i="79"/>
  <c r="Y93" i="79"/>
  <c r="AB93" i="79" s="1"/>
  <c r="AC93" i="79" s="1"/>
  <c r="S93" i="79"/>
  <c r="N93" i="79"/>
  <c r="O93" i="79" s="1"/>
  <c r="H93" i="79"/>
  <c r="BC92" i="79"/>
  <c r="AW92" i="79"/>
  <c r="AS92" i="79"/>
  <c r="AO92" i="79"/>
  <c r="AK92" i="79"/>
  <c r="AG92" i="79"/>
  <c r="Y92" i="79"/>
  <c r="AB92" i="79" s="1"/>
  <c r="AC92" i="79" s="1"/>
  <c r="S92" i="79"/>
  <c r="N92" i="79"/>
  <c r="O92" i="79" s="1"/>
  <c r="I92" i="79"/>
  <c r="BC91" i="79"/>
  <c r="AW91" i="79"/>
  <c r="AS91" i="79"/>
  <c r="AO91" i="79"/>
  <c r="AK91" i="79"/>
  <c r="AG91" i="79"/>
  <c r="Y91" i="79"/>
  <c r="AB91" i="79" s="1"/>
  <c r="AC91" i="79" s="1"/>
  <c r="S91" i="79"/>
  <c r="N91" i="79"/>
  <c r="O91" i="79" s="1"/>
  <c r="I91" i="79"/>
  <c r="BC90" i="79"/>
  <c r="AW90" i="79"/>
  <c r="AS90" i="79"/>
  <c r="AO90" i="79"/>
  <c r="AK90" i="79"/>
  <c r="AG90" i="79"/>
  <c r="Y90" i="79"/>
  <c r="AB90" i="79" s="1"/>
  <c r="AC90" i="79" s="1"/>
  <c r="S90" i="79"/>
  <c r="N90" i="79"/>
  <c r="O90" i="79" s="1"/>
  <c r="BC89" i="79"/>
  <c r="AW89" i="79"/>
  <c r="AS89" i="79"/>
  <c r="AO89" i="79"/>
  <c r="AK89" i="79"/>
  <c r="AG89" i="79"/>
  <c r="Y89" i="79"/>
  <c r="AB89" i="79" s="1"/>
  <c r="AC89" i="79" s="1"/>
  <c r="S89" i="79"/>
  <c r="N89" i="79"/>
  <c r="O89" i="79" s="1"/>
  <c r="BC88" i="79"/>
  <c r="AW88" i="79"/>
  <c r="AS88" i="79"/>
  <c r="AO88" i="79"/>
  <c r="AK88" i="79"/>
  <c r="AG88" i="79"/>
  <c r="Y88" i="79"/>
  <c r="AB88" i="79" s="1"/>
  <c r="AC88" i="79" s="1"/>
  <c r="S88" i="79"/>
  <c r="N88" i="79"/>
  <c r="O88" i="79" s="1"/>
  <c r="BC87" i="79"/>
  <c r="AW87" i="79"/>
  <c r="AS87" i="79"/>
  <c r="AO87" i="79"/>
  <c r="AK87" i="79"/>
  <c r="AG87" i="79"/>
  <c r="Y87" i="79"/>
  <c r="AB87" i="79" s="1"/>
  <c r="AC87" i="79" s="1"/>
  <c r="S87" i="79"/>
  <c r="N87" i="79"/>
  <c r="O87" i="79" s="1"/>
  <c r="I87" i="79"/>
  <c r="BC86" i="79"/>
  <c r="AW86" i="79"/>
  <c r="AS86" i="79"/>
  <c r="AO86" i="79"/>
  <c r="AK86" i="79"/>
  <c r="AG86" i="79"/>
  <c r="Y86" i="79"/>
  <c r="AB86" i="79" s="1"/>
  <c r="AC86" i="79" s="1"/>
  <c r="S86" i="79"/>
  <c r="N86" i="79"/>
  <c r="O86" i="79" s="1"/>
  <c r="BC85" i="79"/>
  <c r="AW85" i="79"/>
  <c r="AS85" i="79"/>
  <c r="AO85" i="79"/>
  <c r="AK85" i="79"/>
  <c r="AG85" i="79"/>
  <c r="Y85" i="79"/>
  <c r="AB85" i="79" s="1"/>
  <c r="AC85" i="79" s="1"/>
  <c r="S85" i="79"/>
  <c r="N85" i="79"/>
  <c r="O85" i="79" s="1"/>
  <c r="H85" i="79"/>
  <c r="BC84" i="79"/>
  <c r="AW84" i="79"/>
  <c r="AS84" i="79"/>
  <c r="AO84" i="79"/>
  <c r="AK84" i="79"/>
  <c r="AG84" i="79"/>
  <c r="Y84" i="79"/>
  <c r="AB84" i="79" s="1"/>
  <c r="AC84" i="79" s="1"/>
  <c r="S84" i="79"/>
  <c r="N84" i="79"/>
  <c r="O84" i="79" s="1"/>
  <c r="I84" i="79"/>
  <c r="H84" i="79"/>
  <c r="BC83" i="79"/>
  <c r="AW83" i="79"/>
  <c r="AS83" i="79"/>
  <c r="AO83" i="79"/>
  <c r="AK83" i="79"/>
  <c r="AG83" i="79"/>
  <c r="Y83" i="79"/>
  <c r="AB83" i="79" s="1"/>
  <c r="AC83" i="79" s="1"/>
  <c r="S83" i="79"/>
  <c r="N83" i="79"/>
  <c r="O83" i="79" s="1"/>
  <c r="I83" i="79"/>
  <c r="BC82" i="79"/>
  <c r="AW82" i="79"/>
  <c r="AS82" i="79"/>
  <c r="AO82" i="79"/>
  <c r="AK82" i="79"/>
  <c r="AG82" i="79"/>
  <c r="Y82" i="79"/>
  <c r="AB82" i="79" s="1"/>
  <c r="AC82" i="79" s="1"/>
  <c r="S82" i="79"/>
  <c r="N82" i="79"/>
  <c r="O82" i="79" s="1"/>
  <c r="BC81" i="79"/>
  <c r="AW81" i="79"/>
  <c r="AS81" i="79"/>
  <c r="AO81" i="79"/>
  <c r="AK81" i="79"/>
  <c r="AG81" i="79"/>
  <c r="Y81" i="79"/>
  <c r="AB81" i="79" s="1"/>
  <c r="AC81" i="79" s="1"/>
  <c r="S81" i="79"/>
  <c r="N81" i="79"/>
  <c r="O81" i="79" s="1"/>
  <c r="H81" i="79"/>
  <c r="BC80" i="79"/>
  <c r="AW80" i="79"/>
  <c r="AS80" i="79"/>
  <c r="AO80" i="79"/>
  <c r="AK80" i="79"/>
  <c r="AG80" i="79"/>
  <c r="Y80" i="79"/>
  <c r="AB80" i="79" s="1"/>
  <c r="AC80" i="79" s="1"/>
  <c r="S80" i="79"/>
  <c r="N80" i="79"/>
  <c r="O80" i="79" s="1"/>
  <c r="I80" i="79"/>
  <c r="BC79" i="79"/>
  <c r="AW79" i="79"/>
  <c r="AS79" i="79"/>
  <c r="AO79" i="79"/>
  <c r="AK79" i="79"/>
  <c r="AG79" i="79"/>
  <c r="Y79" i="79"/>
  <c r="AB79" i="79" s="1"/>
  <c r="AC79" i="79" s="1"/>
  <c r="S79" i="79"/>
  <c r="N79" i="79"/>
  <c r="O79" i="79" s="1"/>
  <c r="I79" i="79"/>
  <c r="BC78" i="79"/>
  <c r="AW78" i="79"/>
  <c r="AS78" i="79"/>
  <c r="AO78" i="79"/>
  <c r="AK78" i="79"/>
  <c r="AG78" i="79"/>
  <c r="Y78" i="79"/>
  <c r="AB78" i="79" s="1"/>
  <c r="AC78" i="79" s="1"/>
  <c r="S78" i="79"/>
  <c r="N78" i="79"/>
  <c r="O78" i="79" s="1"/>
  <c r="BC77" i="79"/>
  <c r="AW77" i="79"/>
  <c r="AS77" i="79"/>
  <c r="AO77" i="79"/>
  <c r="AK77" i="79"/>
  <c r="AG77" i="79"/>
  <c r="Y77" i="79"/>
  <c r="AB77" i="79" s="1"/>
  <c r="AC77" i="79" s="1"/>
  <c r="S77" i="79"/>
  <c r="N77" i="79"/>
  <c r="O77" i="79" s="1"/>
  <c r="H77" i="79"/>
  <c r="BC76" i="79"/>
  <c r="AW76" i="79"/>
  <c r="AS76" i="79"/>
  <c r="AO76" i="79"/>
  <c r="AK76" i="79"/>
  <c r="AG76" i="79"/>
  <c r="Y76" i="79"/>
  <c r="AB76" i="79" s="1"/>
  <c r="AC76" i="79" s="1"/>
  <c r="S76" i="79"/>
  <c r="N76" i="79"/>
  <c r="O76" i="79" s="1"/>
  <c r="I76" i="79"/>
  <c r="BC75" i="79"/>
  <c r="AW75" i="79"/>
  <c r="AS75" i="79"/>
  <c r="AO75" i="79"/>
  <c r="AK75" i="79"/>
  <c r="AG75" i="79"/>
  <c r="Y75" i="79"/>
  <c r="AB75" i="79" s="1"/>
  <c r="AC75" i="79" s="1"/>
  <c r="S75" i="79"/>
  <c r="N75" i="79"/>
  <c r="O75" i="79" s="1"/>
  <c r="H75" i="79"/>
  <c r="I75" i="79"/>
  <c r="BC74" i="79"/>
  <c r="AW74" i="79"/>
  <c r="AS74" i="79"/>
  <c r="AO74" i="79"/>
  <c r="AK74" i="79"/>
  <c r="AG74" i="79"/>
  <c r="Y74" i="79"/>
  <c r="AB74" i="79" s="1"/>
  <c r="AC74" i="79" s="1"/>
  <c r="S74" i="79"/>
  <c r="N74" i="79"/>
  <c r="O74" i="79" s="1"/>
  <c r="BC73" i="79"/>
  <c r="AW73" i="79"/>
  <c r="AS73" i="79"/>
  <c r="AO73" i="79"/>
  <c r="AK73" i="79"/>
  <c r="AG73" i="79"/>
  <c r="Y73" i="79"/>
  <c r="AB73" i="79" s="1"/>
  <c r="AC73" i="79" s="1"/>
  <c r="S73" i="79"/>
  <c r="N73" i="79"/>
  <c r="O73" i="79" s="1"/>
  <c r="H73" i="79"/>
  <c r="BC72" i="79"/>
  <c r="AW72" i="79"/>
  <c r="AS72" i="79"/>
  <c r="AO72" i="79"/>
  <c r="AK72" i="79"/>
  <c r="AG72" i="79"/>
  <c r="Y72" i="79"/>
  <c r="AB72" i="79" s="1"/>
  <c r="AC72" i="79" s="1"/>
  <c r="S72" i="79"/>
  <c r="N72" i="79"/>
  <c r="O72" i="79" s="1"/>
  <c r="I72" i="79"/>
  <c r="H72" i="79"/>
  <c r="BC71" i="79"/>
  <c r="AW71" i="79"/>
  <c r="AS71" i="79"/>
  <c r="AO71" i="79"/>
  <c r="AK71" i="79"/>
  <c r="AG71" i="79"/>
  <c r="Y71" i="79"/>
  <c r="AB71" i="79" s="1"/>
  <c r="AC71" i="79" s="1"/>
  <c r="S71" i="79"/>
  <c r="N71" i="79"/>
  <c r="O71" i="79" s="1"/>
  <c r="I71" i="79"/>
  <c r="BC70" i="79"/>
  <c r="AW70" i="79"/>
  <c r="AS70" i="79"/>
  <c r="AO70" i="79"/>
  <c r="AK70" i="79"/>
  <c r="AG70" i="79"/>
  <c r="Y70" i="79"/>
  <c r="AB70" i="79" s="1"/>
  <c r="AC70" i="79" s="1"/>
  <c r="S70" i="79"/>
  <c r="N70" i="79"/>
  <c r="O70" i="79" s="1"/>
  <c r="BC69" i="79"/>
  <c r="AW69" i="79"/>
  <c r="AS69" i="79"/>
  <c r="AO69" i="79"/>
  <c r="AK69" i="79"/>
  <c r="AG69" i="79"/>
  <c r="Y69" i="79"/>
  <c r="AB69" i="79" s="1"/>
  <c r="AC69" i="79" s="1"/>
  <c r="S69" i="79"/>
  <c r="N69" i="79"/>
  <c r="O69" i="79" s="1"/>
  <c r="BC68" i="79"/>
  <c r="AW68" i="79"/>
  <c r="AS68" i="79"/>
  <c r="AO68" i="79"/>
  <c r="AK68" i="79"/>
  <c r="AG68" i="79"/>
  <c r="Y68" i="79"/>
  <c r="AB68" i="79" s="1"/>
  <c r="AC68" i="79" s="1"/>
  <c r="S68" i="79"/>
  <c r="N68" i="79"/>
  <c r="O68" i="79" s="1"/>
  <c r="BC67" i="79"/>
  <c r="AW67" i="79"/>
  <c r="AS67" i="79"/>
  <c r="AO67" i="79"/>
  <c r="AK67" i="79"/>
  <c r="AG67" i="79"/>
  <c r="Y67" i="79"/>
  <c r="AB67" i="79" s="1"/>
  <c r="AC67" i="79" s="1"/>
  <c r="S67" i="79"/>
  <c r="N67" i="79"/>
  <c r="O67" i="79" s="1"/>
  <c r="BC66" i="79"/>
  <c r="AW66" i="79"/>
  <c r="AS66" i="79"/>
  <c r="AO66" i="79"/>
  <c r="AK66" i="79"/>
  <c r="AG66" i="79"/>
  <c r="Y66" i="79"/>
  <c r="AB66" i="79" s="1"/>
  <c r="S66" i="79"/>
  <c r="N66" i="79"/>
  <c r="O66" i="79" s="1"/>
  <c r="BC65" i="79"/>
  <c r="AW65" i="79"/>
  <c r="AS65" i="79"/>
  <c r="AO65" i="79"/>
  <c r="AK65" i="79"/>
  <c r="AG65" i="79"/>
  <c r="Y65" i="79"/>
  <c r="AB65" i="79" s="1"/>
  <c r="AC65" i="79" s="1"/>
  <c r="S65" i="79"/>
  <c r="N65" i="79"/>
  <c r="O65" i="79" s="1"/>
  <c r="I65" i="79"/>
  <c r="H65" i="79"/>
  <c r="BC64" i="79"/>
  <c r="AW64" i="79"/>
  <c r="AS64" i="79"/>
  <c r="AO64" i="79"/>
  <c r="AK64" i="79"/>
  <c r="AG64" i="79"/>
  <c r="Y64" i="79"/>
  <c r="AB64" i="79" s="1"/>
  <c r="AC64" i="79" s="1"/>
  <c r="S64" i="79"/>
  <c r="N64" i="79"/>
  <c r="O64" i="79" s="1"/>
  <c r="H64" i="79"/>
  <c r="I64" i="79"/>
  <c r="BC63" i="79"/>
  <c r="AW63" i="79"/>
  <c r="AS63" i="79"/>
  <c r="AO63" i="79"/>
  <c r="AK63" i="79"/>
  <c r="AG63" i="79"/>
  <c r="Y63" i="79"/>
  <c r="AB63" i="79" s="1"/>
  <c r="AC63" i="79" s="1"/>
  <c r="S63" i="79"/>
  <c r="N63" i="79"/>
  <c r="O63" i="79" s="1"/>
  <c r="I63" i="79"/>
  <c r="BC62" i="79"/>
  <c r="AW62" i="79"/>
  <c r="AS62" i="79"/>
  <c r="AO62" i="79"/>
  <c r="AK62" i="79"/>
  <c r="AG62" i="79"/>
  <c r="Y62" i="79"/>
  <c r="AB62" i="79" s="1"/>
  <c r="AC62" i="79" s="1"/>
  <c r="S62" i="79"/>
  <c r="N62" i="79"/>
  <c r="O62" i="79" s="1"/>
  <c r="BC61" i="79"/>
  <c r="AW61" i="79"/>
  <c r="AS61" i="79"/>
  <c r="AO61" i="79"/>
  <c r="AK61" i="79"/>
  <c r="AG61" i="79"/>
  <c r="Y61" i="79"/>
  <c r="AB61" i="79" s="1"/>
  <c r="AC61" i="79" s="1"/>
  <c r="S61" i="79"/>
  <c r="N61" i="79"/>
  <c r="O61" i="79" s="1"/>
  <c r="H61" i="79"/>
  <c r="BC60" i="79"/>
  <c r="AW60" i="79"/>
  <c r="AS60" i="79"/>
  <c r="AO60" i="79"/>
  <c r="AK60" i="79"/>
  <c r="AG60" i="79"/>
  <c r="Y60" i="79"/>
  <c r="AB60" i="79" s="1"/>
  <c r="AC60" i="79" s="1"/>
  <c r="S60" i="79"/>
  <c r="N60" i="79"/>
  <c r="O60" i="79" s="1"/>
  <c r="BC59" i="79"/>
  <c r="AW59" i="79"/>
  <c r="AS59" i="79"/>
  <c r="AO59" i="79"/>
  <c r="AK59" i="79"/>
  <c r="AG59" i="79"/>
  <c r="Y59" i="79"/>
  <c r="AB59" i="79" s="1"/>
  <c r="AC59" i="79" s="1"/>
  <c r="S59" i="79"/>
  <c r="N59" i="79"/>
  <c r="O59" i="79" s="1"/>
  <c r="I59" i="79"/>
  <c r="BC58" i="79"/>
  <c r="AW58" i="79"/>
  <c r="AS58" i="79"/>
  <c r="AO58" i="79"/>
  <c r="AK58" i="79"/>
  <c r="AG58" i="79"/>
  <c r="Y58" i="79"/>
  <c r="AB58" i="79" s="1"/>
  <c r="AC58" i="79" s="1"/>
  <c r="S58" i="79"/>
  <c r="N58" i="79"/>
  <c r="O58" i="79" s="1"/>
  <c r="BC57" i="79"/>
  <c r="AW57" i="79"/>
  <c r="AS57" i="79"/>
  <c r="AO57" i="79"/>
  <c r="AK57" i="79"/>
  <c r="AG57" i="79"/>
  <c r="Y57" i="79"/>
  <c r="AB57" i="79" s="1"/>
  <c r="AC57" i="79" s="1"/>
  <c r="S57" i="79"/>
  <c r="N57" i="79"/>
  <c r="O57" i="79" s="1"/>
  <c r="H57" i="79"/>
  <c r="BC56" i="79"/>
  <c r="AW56" i="79"/>
  <c r="AS56" i="79"/>
  <c r="AO56" i="79"/>
  <c r="AK56" i="79"/>
  <c r="AG56" i="79"/>
  <c r="Y56" i="79"/>
  <c r="AB56" i="79" s="1"/>
  <c r="AC56" i="79" s="1"/>
  <c r="S56" i="79"/>
  <c r="N56" i="79"/>
  <c r="O56" i="79" s="1"/>
  <c r="I56" i="79"/>
  <c r="BC55" i="79"/>
  <c r="AW55" i="79"/>
  <c r="AS55" i="79"/>
  <c r="AO55" i="79"/>
  <c r="AK55" i="79"/>
  <c r="AG55" i="79"/>
  <c r="Y55" i="79"/>
  <c r="AB55" i="79" s="1"/>
  <c r="AC55" i="79" s="1"/>
  <c r="S55" i="79"/>
  <c r="N55" i="79"/>
  <c r="O55" i="79" s="1"/>
  <c r="I55" i="79"/>
  <c r="BC54" i="79"/>
  <c r="AW54" i="79"/>
  <c r="AS54" i="79"/>
  <c r="AO54" i="79"/>
  <c r="AK54" i="79"/>
  <c r="AG54" i="79"/>
  <c r="Y54" i="79"/>
  <c r="AB54" i="79" s="1"/>
  <c r="AC54" i="79" s="1"/>
  <c r="S54" i="79"/>
  <c r="N54" i="79"/>
  <c r="O54" i="79" s="1"/>
  <c r="I54" i="79"/>
  <c r="BC53" i="79"/>
  <c r="AW53" i="79"/>
  <c r="AS53" i="79"/>
  <c r="AO53" i="79"/>
  <c r="AK53" i="79"/>
  <c r="AG53" i="79"/>
  <c r="Y53" i="79"/>
  <c r="AB53" i="79" s="1"/>
  <c r="AC53" i="79" s="1"/>
  <c r="S53" i="79"/>
  <c r="N53" i="79"/>
  <c r="O53" i="79" s="1"/>
  <c r="H53" i="79"/>
  <c r="BC52" i="79"/>
  <c r="AW52" i="79"/>
  <c r="AS52" i="79"/>
  <c r="AO52" i="79"/>
  <c r="AK52" i="79"/>
  <c r="AG52" i="79"/>
  <c r="Y52" i="79"/>
  <c r="AB52" i="79" s="1"/>
  <c r="AC52" i="79" s="1"/>
  <c r="S52" i="79"/>
  <c r="N52" i="79"/>
  <c r="O52" i="79" s="1"/>
  <c r="BC51" i="79"/>
  <c r="AW51" i="79"/>
  <c r="AS51" i="79"/>
  <c r="AO51" i="79"/>
  <c r="AK51" i="79"/>
  <c r="AG51" i="79"/>
  <c r="Y51" i="79"/>
  <c r="AB51" i="79" s="1"/>
  <c r="AC51" i="79" s="1"/>
  <c r="S51" i="79"/>
  <c r="N51" i="79"/>
  <c r="O51" i="79" s="1"/>
  <c r="I51" i="79"/>
  <c r="H51" i="79"/>
  <c r="BC50" i="79"/>
  <c r="AW50" i="79"/>
  <c r="AS50" i="79"/>
  <c r="AO50" i="79"/>
  <c r="AK50" i="79"/>
  <c r="AG50" i="79"/>
  <c r="Y50" i="79"/>
  <c r="AB50" i="79" s="1"/>
  <c r="AC50" i="79" s="1"/>
  <c r="S50" i="79"/>
  <c r="N50" i="79"/>
  <c r="O50" i="79" s="1"/>
  <c r="I50" i="79"/>
  <c r="BC49" i="79"/>
  <c r="AW49" i="79"/>
  <c r="AS49" i="79"/>
  <c r="AO49" i="79"/>
  <c r="AK49" i="79"/>
  <c r="AG49" i="79"/>
  <c r="Y49" i="79"/>
  <c r="AB49" i="79" s="1"/>
  <c r="AC49" i="79" s="1"/>
  <c r="S49" i="79"/>
  <c r="N49" i="79"/>
  <c r="O49" i="79" s="1"/>
  <c r="H49" i="79"/>
  <c r="BC48" i="79"/>
  <c r="AW48" i="79"/>
  <c r="AS48" i="79"/>
  <c r="AO48" i="79"/>
  <c r="AK48" i="79"/>
  <c r="AG48" i="79"/>
  <c r="Y48" i="79"/>
  <c r="AB48" i="79" s="1"/>
  <c r="AC48" i="79" s="1"/>
  <c r="S48" i="79"/>
  <c r="N48" i="79"/>
  <c r="O48" i="79" s="1"/>
  <c r="I48" i="79"/>
  <c r="BC47" i="79"/>
  <c r="AW47" i="79"/>
  <c r="AS47" i="79"/>
  <c r="AO47" i="79"/>
  <c r="AK47" i="79"/>
  <c r="AG47" i="79"/>
  <c r="Y47" i="79"/>
  <c r="AB47" i="79" s="1"/>
  <c r="AC47" i="79" s="1"/>
  <c r="S47" i="79"/>
  <c r="N47" i="79"/>
  <c r="O47" i="79" s="1"/>
  <c r="BC46" i="79"/>
  <c r="AW46" i="79"/>
  <c r="AS46" i="79"/>
  <c r="AO46" i="79"/>
  <c r="AK46" i="79"/>
  <c r="AG46" i="79"/>
  <c r="Y46" i="79"/>
  <c r="AB46" i="79" s="1"/>
  <c r="S46" i="79"/>
  <c r="N46" i="79"/>
  <c r="O46" i="79" s="1"/>
  <c r="I46" i="79"/>
  <c r="BC45" i="79"/>
  <c r="AW45" i="79"/>
  <c r="AS45" i="79"/>
  <c r="AO45" i="79"/>
  <c r="AK45" i="79"/>
  <c r="AG45" i="79"/>
  <c r="Y45" i="79"/>
  <c r="AB45" i="79" s="1"/>
  <c r="AC45" i="79" s="1"/>
  <c r="S45" i="79"/>
  <c r="N45" i="79"/>
  <c r="O45" i="79" s="1"/>
  <c r="BC44" i="79"/>
  <c r="AW44" i="79"/>
  <c r="AS44" i="79"/>
  <c r="AO44" i="79"/>
  <c r="AK44" i="79"/>
  <c r="AG44" i="79"/>
  <c r="Y44" i="79"/>
  <c r="AB44" i="79" s="1"/>
  <c r="AC44" i="79" s="1"/>
  <c r="S44" i="79"/>
  <c r="N44" i="79"/>
  <c r="O44" i="79" s="1"/>
  <c r="I44" i="79"/>
  <c r="BC43" i="79"/>
  <c r="AW43" i="79"/>
  <c r="AS43" i="79"/>
  <c r="AO43" i="79"/>
  <c r="AK43" i="79"/>
  <c r="AG43" i="79"/>
  <c r="Y43" i="79"/>
  <c r="AB43" i="79" s="1"/>
  <c r="AC43" i="79" s="1"/>
  <c r="S43" i="79"/>
  <c r="N43" i="79"/>
  <c r="O43" i="79" s="1"/>
  <c r="I43" i="79"/>
  <c r="BC42" i="79"/>
  <c r="AW42" i="79"/>
  <c r="AS42" i="79"/>
  <c r="AO42" i="79"/>
  <c r="AK42" i="79"/>
  <c r="AG42" i="79"/>
  <c r="Y42" i="79"/>
  <c r="AB42" i="79" s="1"/>
  <c r="S42" i="79"/>
  <c r="N42" i="79"/>
  <c r="O42" i="79" s="1"/>
  <c r="I42" i="79"/>
  <c r="BC41" i="79"/>
  <c r="AW41" i="79"/>
  <c r="AS41" i="79"/>
  <c r="AO41" i="79"/>
  <c r="AK41" i="79"/>
  <c r="AG41" i="79"/>
  <c r="Y41" i="79"/>
  <c r="AB41" i="79" s="1"/>
  <c r="AC41" i="79" s="1"/>
  <c r="S41" i="79"/>
  <c r="N41" i="79"/>
  <c r="O41" i="79" s="1"/>
  <c r="H41" i="79"/>
  <c r="BC40" i="79"/>
  <c r="AW40" i="79"/>
  <c r="AS40" i="79"/>
  <c r="AO40" i="79"/>
  <c r="AK40" i="79"/>
  <c r="AG40" i="79"/>
  <c r="Y40" i="79"/>
  <c r="AB40" i="79" s="1"/>
  <c r="AC40" i="79" s="1"/>
  <c r="S40" i="79"/>
  <c r="N40" i="79"/>
  <c r="O40" i="79" s="1"/>
  <c r="BC39" i="79"/>
  <c r="AW39" i="79"/>
  <c r="AS39" i="79"/>
  <c r="AO39" i="79"/>
  <c r="AK39" i="79"/>
  <c r="AG39" i="79"/>
  <c r="Y39" i="79"/>
  <c r="AB39" i="79" s="1"/>
  <c r="AC39" i="79" s="1"/>
  <c r="S39" i="79"/>
  <c r="N39" i="79"/>
  <c r="O39" i="79" s="1"/>
  <c r="I39" i="79"/>
  <c r="BC38" i="79"/>
  <c r="AW38" i="79"/>
  <c r="AS38" i="79"/>
  <c r="AO38" i="79"/>
  <c r="AK38" i="79"/>
  <c r="AG38" i="79"/>
  <c r="Y38" i="79"/>
  <c r="AB38" i="79" s="1"/>
  <c r="AC38" i="79" s="1"/>
  <c r="S38" i="79"/>
  <c r="N38" i="79"/>
  <c r="O38" i="79" s="1"/>
  <c r="BC37" i="79"/>
  <c r="AW37" i="79"/>
  <c r="AS37" i="79"/>
  <c r="AO37" i="79"/>
  <c r="AK37" i="79"/>
  <c r="AG37" i="79"/>
  <c r="Y37" i="79"/>
  <c r="AB37" i="79" s="1"/>
  <c r="S37" i="79"/>
  <c r="N37" i="79"/>
  <c r="O37" i="79" s="1"/>
  <c r="H37" i="79"/>
  <c r="BC36" i="79"/>
  <c r="AW36" i="79"/>
  <c r="AS36" i="79"/>
  <c r="AO36" i="79"/>
  <c r="AK36" i="79"/>
  <c r="AG36" i="79"/>
  <c r="Y36" i="79"/>
  <c r="AB36" i="79" s="1"/>
  <c r="AC36" i="79" s="1"/>
  <c r="S36" i="79"/>
  <c r="N36" i="79"/>
  <c r="O36" i="79" s="1"/>
  <c r="I36" i="79"/>
  <c r="H36" i="79"/>
  <c r="BC35" i="79"/>
  <c r="AW35" i="79"/>
  <c r="AS35" i="79"/>
  <c r="AO35" i="79"/>
  <c r="AK35" i="79"/>
  <c r="AG35" i="79"/>
  <c r="Y35" i="79"/>
  <c r="AB35" i="79" s="1"/>
  <c r="AC35" i="79" s="1"/>
  <c r="S35" i="79"/>
  <c r="N35" i="79"/>
  <c r="O35" i="79" s="1"/>
  <c r="H35" i="79"/>
  <c r="BC34" i="79"/>
  <c r="AW34" i="79"/>
  <c r="AS34" i="79"/>
  <c r="AO34" i="79"/>
  <c r="AK34" i="79"/>
  <c r="AG34" i="79"/>
  <c r="Y34" i="79"/>
  <c r="AB34" i="79" s="1"/>
  <c r="AC34" i="79" s="1"/>
  <c r="S34" i="79"/>
  <c r="N34" i="79"/>
  <c r="O34" i="79" s="1"/>
  <c r="I34" i="79"/>
  <c r="BC33" i="79"/>
  <c r="AW33" i="79"/>
  <c r="AS33" i="79"/>
  <c r="AO33" i="79"/>
  <c r="AK33" i="79"/>
  <c r="AG33" i="79"/>
  <c r="Y33" i="79"/>
  <c r="AB33" i="79" s="1"/>
  <c r="AC33" i="79" s="1"/>
  <c r="S33" i="79"/>
  <c r="N33" i="79"/>
  <c r="O33" i="79" s="1"/>
  <c r="H33" i="79"/>
  <c r="BC32" i="79"/>
  <c r="AW32" i="79"/>
  <c r="AS32" i="79"/>
  <c r="AO32" i="79"/>
  <c r="AK32" i="79"/>
  <c r="AG32" i="79"/>
  <c r="Y32" i="79"/>
  <c r="AB32" i="79" s="1"/>
  <c r="AC32" i="79" s="1"/>
  <c r="S32" i="79"/>
  <c r="N32" i="79"/>
  <c r="O32" i="79" s="1"/>
  <c r="BC31" i="79"/>
  <c r="AW31" i="79"/>
  <c r="AS31" i="79"/>
  <c r="AO31" i="79"/>
  <c r="AK31" i="79"/>
  <c r="AG31" i="79"/>
  <c r="Y31" i="79"/>
  <c r="AB31" i="79" s="1"/>
  <c r="AC31" i="79" s="1"/>
  <c r="S31" i="79"/>
  <c r="N31" i="79"/>
  <c r="O31" i="79" s="1"/>
  <c r="I31" i="79"/>
  <c r="H31" i="79"/>
  <c r="BC30" i="79"/>
  <c r="AW30" i="79"/>
  <c r="AS30" i="79"/>
  <c r="AO30" i="79"/>
  <c r="AK30" i="79"/>
  <c r="AG30" i="79"/>
  <c r="Y30" i="79"/>
  <c r="AB30" i="79" s="1"/>
  <c r="S30" i="79"/>
  <c r="N30" i="79"/>
  <c r="O30" i="79" s="1"/>
  <c r="I30" i="79"/>
  <c r="BC29" i="79"/>
  <c r="AW29" i="79"/>
  <c r="AS29" i="79"/>
  <c r="AO29" i="79"/>
  <c r="AK29" i="79"/>
  <c r="AG29" i="79"/>
  <c r="Y29" i="79"/>
  <c r="AB29" i="79" s="1"/>
  <c r="AC29" i="79" s="1"/>
  <c r="S29" i="79"/>
  <c r="N29" i="79"/>
  <c r="O29" i="79" s="1"/>
  <c r="H29" i="79"/>
  <c r="BC28" i="79"/>
  <c r="AW28" i="79"/>
  <c r="AS28" i="79"/>
  <c r="AO28" i="79"/>
  <c r="AK28" i="79"/>
  <c r="AG28" i="79"/>
  <c r="Y28" i="79"/>
  <c r="AB28" i="79" s="1"/>
  <c r="AC28" i="79" s="1"/>
  <c r="S28" i="79"/>
  <c r="N28" i="79"/>
  <c r="O28" i="79" s="1"/>
  <c r="I28" i="79"/>
  <c r="BC27" i="79"/>
  <c r="AW27" i="79"/>
  <c r="AS27" i="79"/>
  <c r="AO27" i="79"/>
  <c r="AK27" i="79"/>
  <c r="AG27" i="79"/>
  <c r="Y27" i="79"/>
  <c r="AB27" i="79" s="1"/>
  <c r="AC27" i="79" s="1"/>
  <c r="S27" i="79"/>
  <c r="N27" i="79"/>
  <c r="O27" i="79" s="1"/>
  <c r="I27" i="79"/>
  <c r="BC26" i="79"/>
  <c r="AW26" i="79"/>
  <c r="AS26" i="79"/>
  <c r="AO26" i="79"/>
  <c r="AK26" i="79"/>
  <c r="AG26" i="79"/>
  <c r="Y26" i="79"/>
  <c r="AB26" i="79" s="1"/>
  <c r="S26" i="79"/>
  <c r="N26" i="79"/>
  <c r="O26" i="79" s="1"/>
  <c r="I26" i="79"/>
  <c r="BC25" i="79"/>
  <c r="AW25" i="79"/>
  <c r="AS25" i="79"/>
  <c r="AO25" i="79"/>
  <c r="AK25" i="79"/>
  <c r="AG25" i="79"/>
  <c r="Y25" i="79"/>
  <c r="AB25" i="79" s="1"/>
  <c r="AC25" i="79" s="1"/>
  <c r="S25" i="79"/>
  <c r="N25" i="79"/>
  <c r="O25" i="79" s="1"/>
  <c r="H25" i="79"/>
  <c r="BC24" i="79"/>
  <c r="AW24" i="79"/>
  <c r="AS24" i="79"/>
  <c r="AO24" i="79"/>
  <c r="AK24" i="79"/>
  <c r="AG24" i="79"/>
  <c r="Y24" i="79"/>
  <c r="AB24" i="79" s="1"/>
  <c r="AC24" i="79" s="1"/>
  <c r="S24" i="79"/>
  <c r="N24" i="79"/>
  <c r="O24" i="79" s="1"/>
  <c r="I24" i="79"/>
  <c r="H24" i="79"/>
  <c r="BC23" i="79"/>
  <c r="AW23" i="79"/>
  <c r="AS23" i="79"/>
  <c r="AO23" i="79"/>
  <c r="AK23" i="79"/>
  <c r="AG23" i="79"/>
  <c r="Y23" i="79"/>
  <c r="AB23" i="79" s="1"/>
  <c r="AC23" i="79" s="1"/>
  <c r="S23" i="79"/>
  <c r="N23" i="79"/>
  <c r="O23" i="79" s="1"/>
  <c r="I23" i="79"/>
  <c r="BC22" i="79"/>
  <c r="AW22" i="79"/>
  <c r="AS22" i="79"/>
  <c r="AO22" i="79"/>
  <c r="AK22" i="79"/>
  <c r="AG22" i="79"/>
  <c r="Y22" i="79"/>
  <c r="AB22" i="79" s="1"/>
  <c r="S22" i="79"/>
  <c r="N22" i="79"/>
  <c r="O22" i="79" s="1"/>
  <c r="I22" i="79"/>
  <c r="BC21" i="79"/>
  <c r="AW21" i="79"/>
  <c r="AS21" i="79"/>
  <c r="AO21" i="79"/>
  <c r="AK21" i="79"/>
  <c r="AG21" i="79"/>
  <c r="AB21" i="79"/>
  <c r="AC21" i="79" s="1"/>
  <c r="Y21" i="79"/>
  <c r="S21" i="79"/>
  <c r="N21" i="79"/>
  <c r="O21" i="79" s="1"/>
  <c r="H21" i="79"/>
  <c r="BC20" i="79"/>
  <c r="AW20" i="79"/>
  <c r="AS20" i="79"/>
  <c r="AO20" i="79"/>
  <c r="AK20" i="79"/>
  <c r="AG20" i="79"/>
  <c r="Y20" i="79"/>
  <c r="AB20" i="79" s="1"/>
  <c r="AC20" i="79" s="1"/>
  <c r="S20" i="79"/>
  <c r="N20" i="79"/>
  <c r="O20" i="79" s="1"/>
  <c r="I20" i="79"/>
  <c r="H20" i="79"/>
  <c r="BC19" i="79"/>
  <c r="AW19" i="79"/>
  <c r="AS19" i="79"/>
  <c r="AO19" i="79"/>
  <c r="AK19" i="79"/>
  <c r="AG19" i="79"/>
  <c r="Y19" i="79"/>
  <c r="AB19" i="79" s="1"/>
  <c r="AC19" i="79" s="1"/>
  <c r="S19" i="79"/>
  <c r="N19" i="79"/>
  <c r="O19" i="79" s="1"/>
  <c r="I19" i="79"/>
  <c r="BC18" i="79"/>
  <c r="AW18" i="79"/>
  <c r="AS18" i="79"/>
  <c r="AO18" i="79"/>
  <c r="AK18" i="79"/>
  <c r="AG18" i="79"/>
  <c r="Y18" i="79"/>
  <c r="AB18" i="79" s="1"/>
  <c r="AC18" i="79" s="1"/>
  <c r="S18" i="79"/>
  <c r="N18" i="79"/>
  <c r="O18" i="79" s="1"/>
  <c r="I18" i="79"/>
  <c r="BC17" i="79"/>
  <c r="AW17" i="79"/>
  <c r="AS17" i="79"/>
  <c r="AO17" i="79"/>
  <c r="AK17" i="79"/>
  <c r="AG17" i="79"/>
  <c r="Y17" i="79"/>
  <c r="AB17" i="79" s="1"/>
  <c r="AC17" i="79" s="1"/>
  <c r="S17" i="79"/>
  <c r="N17" i="79"/>
  <c r="O17" i="79" s="1"/>
  <c r="BC16" i="79"/>
  <c r="AW16" i="79"/>
  <c r="AS16" i="79"/>
  <c r="AO16" i="79"/>
  <c r="AK16" i="79"/>
  <c r="AG16" i="79"/>
  <c r="Y16" i="79"/>
  <c r="AB16" i="79" s="1"/>
  <c r="AC16" i="79" s="1"/>
  <c r="S16" i="79"/>
  <c r="N16" i="79"/>
  <c r="O16" i="79" s="1"/>
  <c r="I16" i="79"/>
  <c r="BC15" i="79"/>
  <c r="AW15" i="79"/>
  <c r="AS15" i="79"/>
  <c r="AO15" i="79"/>
  <c r="AK15" i="79"/>
  <c r="AG15" i="79"/>
  <c r="Y15" i="79"/>
  <c r="AB15" i="79" s="1"/>
  <c r="AC15" i="79" s="1"/>
  <c r="S15" i="79"/>
  <c r="N15" i="79"/>
  <c r="O15" i="79" s="1"/>
  <c r="H15" i="79"/>
  <c r="BC14" i="79"/>
  <c r="AW14" i="79"/>
  <c r="AS14" i="79"/>
  <c r="AO14" i="79"/>
  <c r="AK14" i="79"/>
  <c r="AG14" i="79"/>
  <c r="Y14" i="79"/>
  <c r="AB14" i="79" s="1"/>
  <c r="AC14" i="79" s="1"/>
  <c r="S14" i="79"/>
  <c r="N14" i="79"/>
  <c r="O14" i="79" s="1"/>
  <c r="I14" i="79"/>
  <c r="BC13" i="79"/>
  <c r="AW13" i="79"/>
  <c r="AS13" i="79"/>
  <c r="AO13" i="79"/>
  <c r="AK13" i="79"/>
  <c r="AG13" i="79"/>
  <c r="Y13" i="79"/>
  <c r="AB13" i="79" s="1"/>
  <c r="AC13" i="79" s="1"/>
  <c r="S13" i="79"/>
  <c r="N13" i="79"/>
  <c r="O13" i="79" s="1"/>
  <c r="H13" i="79"/>
  <c r="BC12" i="79"/>
  <c r="AW12" i="79"/>
  <c r="AS12" i="79"/>
  <c r="AO12" i="79"/>
  <c r="AK12" i="79"/>
  <c r="AG12" i="79"/>
  <c r="Y12" i="79"/>
  <c r="AB12" i="79" s="1"/>
  <c r="AC12" i="79" s="1"/>
  <c r="S12" i="79"/>
  <c r="N12" i="79"/>
  <c r="O12" i="79" s="1"/>
  <c r="I12" i="79"/>
  <c r="BC11" i="79"/>
  <c r="AW11" i="79"/>
  <c r="AS11" i="79"/>
  <c r="AO11" i="79"/>
  <c r="AK11" i="79"/>
  <c r="AG11" i="79"/>
  <c r="Y11" i="79"/>
  <c r="AB11" i="79" s="1"/>
  <c r="AC11" i="79" s="1"/>
  <c r="S11" i="79"/>
  <c r="N11" i="79"/>
  <c r="O11" i="79" s="1"/>
  <c r="I11" i="79"/>
  <c r="BC10" i="79"/>
  <c r="AW10" i="79"/>
  <c r="AS10" i="79"/>
  <c r="AO10" i="79"/>
  <c r="AK10" i="79"/>
  <c r="AG10" i="79"/>
  <c r="Y10" i="79"/>
  <c r="AB10" i="79" s="1"/>
  <c r="AC10" i="79" s="1"/>
  <c r="S10" i="79"/>
  <c r="N10" i="79"/>
  <c r="O10" i="79" s="1"/>
  <c r="I10" i="79"/>
  <c r="BC9" i="79"/>
  <c r="AW9" i="79"/>
  <c r="AS9" i="79"/>
  <c r="AO9" i="79"/>
  <c r="AK9" i="79"/>
  <c r="AG9" i="79"/>
  <c r="Y9" i="79"/>
  <c r="AB9" i="79" s="1"/>
  <c r="AC9" i="79" s="1"/>
  <c r="S9" i="79"/>
  <c r="N9" i="79"/>
  <c r="O9" i="79" s="1"/>
  <c r="H9" i="79"/>
  <c r="BC8" i="79"/>
  <c r="AW8" i="79"/>
  <c r="AS8" i="79"/>
  <c r="AO8" i="79"/>
  <c r="AK8" i="79"/>
  <c r="AG8" i="79"/>
  <c r="Y8" i="79"/>
  <c r="AB8" i="79" s="1"/>
  <c r="AC8" i="79" s="1"/>
  <c r="S8" i="79"/>
  <c r="N8" i="79"/>
  <c r="O8" i="79" s="1"/>
  <c r="H8" i="79"/>
  <c r="BC7" i="79"/>
  <c r="AW7" i="79"/>
  <c r="AS7" i="79"/>
  <c r="AO7" i="79"/>
  <c r="AK7" i="79"/>
  <c r="AG7" i="79"/>
  <c r="Y7" i="79"/>
  <c r="AB7" i="79" s="1"/>
  <c r="AC7" i="79" s="1"/>
  <c r="S7" i="79"/>
  <c r="N7" i="79"/>
  <c r="O7" i="79" s="1"/>
  <c r="I7" i="79"/>
  <c r="BC6" i="79"/>
  <c r="AW6" i="79"/>
  <c r="AS6" i="79"/>
  <c r="AO6" i="79"/>
  <c r="AK6" i="79"/>
  <c r="AG6" i="79"/>
  <c r="Y6" i="79"/>
  <c r="AB6" i="79" s="1"/>
  <c r="AC6" i="79" s="1"/>
  <c r="S6" i="79"/>
  <c r="N6" i="79"/>
  <c r="O6" i="79" s="1"/>
  <c r="I6" i="79"/>
  <c r="BC5" i="79"/>
  <c r="AW5" i="79"/>
  <c r="AS5" i="79"/>
  <c r="AO5" i="79"/>
  <c r="AK5" i="79"/>
  <c r="AG5" i="79"/>
  <c r="Y5" i="79"/>
  <c r="AB5" i="79" s="1"/>
  <c r="AC5" i="79" s="1"/>
  <c r="S5" i="79"/>
  <c r="N5" i="79"/>
  <c r="O5" i="79" s="1"/>
  <c r="H5" i="79"/>
  <c r="BC4" i="79"/>
  <c r="AW4" i="79"/>
  <c r="AS4" i="79"/>
  <c r="AO4" i="79"/>
  <c r="AK4" i="79"/>
  <c r="AG4" i="79"/>
  <c r="Y4" i="79"/>
  <c r="AB4" i="79" s="1"/>
  <c r="AC4" i="79" s="1"/>
  <c r="S4" i="79"/>
  <c r="N4" i="79"/>
  <c r="O4" i="79" s="1"/>
  <c r="I4" i="79"/>
  <c r="BC3" i="79"/>
  <c r="AW3" i="79"/>
  <c r="AS3" i="79"/>
  <c r="AO3" i="79"/>
  <c r="AK3" i="79"/>
  <c r="AG3" i="79"/>
  <c r="Y3" i="79"/>
  <c r="AB3" i="79" s="1"/>
  <c r="AC3" i="79" s="1"/>
  <c r="S3" i="79"/>
  <c r="N3" i="79"/>
  <c r="O3" i="79" s="1"/>
  <c r="BC2" i="79"/>
  <c r="AW2" i="79"/>
  <c r="AS2" i="79"/>
  <c r="AO2" i="79"/>
  <c r="AK2" i="79"/>
  <c r="AG2" i="79"/>
  <c r="Y2" i="79"/>
  <c r="AB2" i="79" s="1"/>
  <c r="AC2" i="79" s="1"/>
  <c r="S2" i="79"/>
  <c r="N2" i="79"/>
  <c r="O2" i="79" s="1"/>
  <c r="I2" i="79"/>
  <c r="L34" i="67"/>
  <c r="L29" i="67"/>
  <c r="R26" i="67"/>
  <c r="V23" i="67"/>
  <c r="N22" i="67"/>
  <c r="J22" i="67"/>
  <c r="Z19" i="67"/>
  <c r="Z21" i="67" s="1"/>
  <c r="AH18" i="67"/>
  <c r="AL17" i="67"/>
  <c r="AX14" i="67"/>
  <c r="AT11" i="67"/>
  <c r="AP11" i="67"/>
  <c r="AD10" i="67"/>
  <c r="BC337" i="66"/>
  <c r="AW337" i="66"/>
  <c r="AO337" i="66"/>
  <c r="AK337" i="66"/>
  <c r="AG337" i="66"/>
  <c r="AC337" i="66"/>
  <c r="Y337" i="66"/>
  <c r="Y337" i="83" s="1"/>
  <c r="S337" i="66"/>
  <c r="L337" i="66"/>
  <c r="J337" i="66"/>
  <c r="H337" i="66"/>
  <c r="BC336" i="66"/>
  <c r="AW336" i="66"/>
  <c r="AO336" i="66"/>
  <c r="AK336" i="66"/>
  <c r="AG336" i="66"/>
  <c r="AC336" i="66"/>
  <c r="Y336" i="66"/>
  <c r="S336" i="66"/>
  <c r="L336" i="66"/>
  <c r="J336" i="66"/>
  <c r="N336" i="66" s="1"/>
  <c r="O336" i="66" s="1"/>
  <c r="H336" i="66"/>
  <c r="BC335" i="66"/>
  <c r="AW335" i="66"/>
  <c r="AO335" i="66"/>
  <c r="AK335" i="66"/>
  <c r="AG335" i="66"/>
  <c r="AG335" i="83" s="1"/>
  <c r="AC335" i="66"/>
  <c r="Y335" i="66"/>
  <c r="S335" i="66"/>
  <c r="L335" i="66"/>
  <c r="L335" i="83" s="1"/>
  <c r="J335" i="66"/>
  <c r="H335" i="66"/>
  <c r="BC334" i="66"/>
  <c r="AW334" i="66"/>
  <c r="AO334" i="66"/>
  <c r="AK334" i="66"/>
  <c r="AG334" i="66"/>
  <c r="AC334" i="66"/>
  <c r="Y334" i="66"/>
  <c r="S334" i="66"/>
  <c r="L334" i="66"/>
  <c r="J334" i="66"/>
  <c r="H334" i="66"/>
  <c r="BC333" i="66"/>
  <c r="AW333" i="66"/>
  <c r="AO333" i="66"/>
  <c r="AK333" i="66"/>
  <c r="AG333" i="66"/>
  <c r="AC333" i="66"/>
  <c r="Y333" i="66"/>
  <c r="S333" i="66"/>
  <c r="L333" i="66"/>
  <c r="J333" i="66"/>
  <c r="H333" i="66"/>
  <c r="BC332" i="66"/>
  <c r="AW332" i="66"/>
  <c r="AO332" i="66"/>
  <c r="AK332" i="66"/>
  <c r="AG332" i="66"/>
  <c r="AC332" i="66"/>
  <c r="Y332" i="66"/>
  <c r="S332" i="66"/>
  <c r="L332" i="66"/>
  <c r="J332" i="66"/>
  <c r="H332" i="66"/>
  <c r="BC331" i="66"/>
  <c r="AW331" i="66"/>
  <c r="AO331" i="66"/>
  <c r="AK331" i="66"/>
  <c r="AG331" i="66"/>
  <c r="AC331" i="66"/>
  <c r="Y331" i="66"/>
  <c r="S331" i="66"/>
  <c r="L331" i="66"/>
  <c r="J331" i="66"/>
  <c r="H331" i="66"/>
  <c r="BC330" i="66"/>
  <c r="AW330" i="66"/>
  <c r="AO330" i="66"/>
  <c r="AK330" i="66"/>
  <c r="AG330" i="66"/>
  <c r="AC330" i="66"/>
  <c r="Y330" i="66"/>
  <c r="S330" i="66"/>
  <c r="L330" i="66"/>
  <c r="J330" i="66"/>
  <c r="H330" i="66"/>
  <c r="BC329" i="66"/>
  <c r="AW329" i="66"/>
  <c r="AO329" i="66"/>
  <c r="AK329" i="66"/>
  <c r="AG329" i="66"/>
  <c r="AC329" i="66"/>
  <c r="Y329" i="66"/>
  <c r="S329" i="66"/>
  <c r="L329" i="66"/>
  <c r="J329" i="66"/>
  <c r="H329" i="66"/>
  <c r="BC328" i="66"/>
  <c r="AW328" i="66"/>
  <c r="AO328" i="66"/>
  <c r="AK328" i="66"/>
  <c r="AG328" i="66"/>
  <c r="AC328" i="66"/>
  <c r="Y328" i="66"/>
  <c r="S328" i="66"/>
  <c r="L328" i="66"/>
  <c r="J328" i="66"/>
  <c r="J328" i="83" s="1"/>
  <c r="H328" i="66"/>
  <c r="BC327" i="66"/>
  <c r="AW327" i="66"/>
  <c r="AO327" i="66"/>
  <c r="AK327" i="66"/>
  <c r="AG327" i="66"/>
  <c r="AG327" i="83" s="1"/>
  <c r="AC327" i="66"/>
  <c r="Y327" i="66"/>
  <c r="S327" i="66"/>
  <c r="L327" i="66"/>
  <c r="L327" i="83" s="1"/>
  <c r="J327" i="66"/>
  <c r="H327" i="66"/>
  <c r="BC326" i="66"/>
  <c r="AW326" i="66"/>
  <c r="AO326" i="66"/>
  <c r="AK326" i="66"/>
  <c r="AG326" i="66"/>
  <c r="AC326" i="66"/>
  <c r="Y326" i="66"/>
  <c r="S326" i="66"/>
  <c r="L326" i="66"/>
  <c r="J326" i="66"/>
  <c r="N326" i="66" s="1"/>
  <c r="O326" i="66" s="1"/>
  <c r="H326" i="66"/>
  <c r="BC325" i="66"/>
  <c r="AW325" i="66"/>
  <c r="AO325" i="66"/>
  <c r="AK325" i="66"/>
  <c r="AG325" i="66"/>
  <c r="AC325" i="66"/>
  <c r="Y325" i="66"/>
  <c r="S325" i="66"/>
  <c r="L325" i="66"/>
  <c r="J325" i="66"/>
  <c r="H325" i="66"/>
  <c r="BC324" i="66"/>
  <c r="AW324" i="66"/>
  <c r="AO324" i="66"/>
  <c r="AK324" i="66"/>
  <c r="AG324" i="66"/>
  <c r="AC324" i="66"/>
  <c r="Y324" i="66"/>
  <c r="S324" i="66"/>
  <c r="L324" i="66"/>
  <c r="J324" i="66"/>
  <c r="J324" i="83" s="1"/>
  <c r="H324" i="66"/>
  <c r="BC323" i="66"/>
  <c r="AW323" i="66"/>
  <c r="AO323" i="66"/>
  <c r="AK323" i="66"/>
  <c r="AG323" i="66"/>
  <c r="AC323" i="66"/>
  <c r="Y323" i="66"/>
  <c r="S323" i="66"/>
  <c r="L323" i="66"/>
  <c r="J323" i="66"/>
  <c r="H323" i="66"/>
  <c r="BC322" i="66"/>
  <c r="AW322" i="66"/>
  <c r="AO322" i="66"/>
  <c r="AK322" i="66"/>
  <c r="AK322" i="83" s="1"/>
  <c r="AG322" i="66"/>
  <c r="AC322" i="66"/>
  <c r="Y322" i="66"/>
  <c r="S322" i="66"/>
  <c r="S322" i="83" s="1"/>
  <c r="L322" i="66"/>
  <c r="J322" i="66"/>
  <c r="N322" i="66" s="1"/>
  <c r="O322" i="66" s="1"/>
  <c r="H322" i="66"/>
  <c r="BC321" i="66"/>
  <c r="AW321" i="66"/>
  <c r="AO321" i="66"/>
  <c r="AK321" i="66"/>
  <c r="AG321" i="66"/>
  <c r="AC321" i="66"/>
  <c r="Y321" i="66"/>
  <c r="S321" i="66"/>
  <c r="L321" i="66"/>
  <c r="J321" i="66"/>
  <c r="H321" i="66"/>
  <c r="BC320" i="66"/>
  <c r="AW320" i="66"/>
  <c r="AO320" i="66"/>
  <c r="AK320" i="66"/>
  <c r="AG320" i="66"/>
  <c r="AC320" i="66"/>
  <c r="Y320" i="66"/>
  <c r="S320" i="66"/>
  <c r="L320" i="66"/>
  <c r="J320" i="66"/>
  <c r="H320" i="66"/>
  <c r="BC319" i="66"/>
  <c r="AW319" i="66"/>
  <c r="AO319" i="66"/>
  <c r="AK319" i="66"/>
  <c r="AG319" i="66"/>
  <c r="AC319" i="66"/>
  <c r="Y319" i="66"/>
  <c r="S319" i="66"/>
  <c r="L319" i="66"/>
  <c r="L319" i="83" s="1"/>
  <c r="J319" i="66"/>
  <c r="H319" i="66"/>
  <c r="BC318" i="66"/>
  <c r="AW318" i="66"/>
  <c r="AO318" i="66"/>
  <c r="AK318" i="66"/>
  <c r="AG318" i="66"/>
  <c r="AC318" i="66"/>
  <c r="Y318" i="66"/>
  <c r="S318" i="66"/>
  <c r="L318" i="66"/>
  <c r="J318" i="66"/>
  <c r="N318" i="66" s="1"/>
  <c r="O318" i="66" s="1"/>
  <c r="H318" i="66"/>
  <c r="BC317" i="66"/>
  <c r="AW317" i="66"/>
  <c r="AO317" i="66"/>
  <c r="AK317" i="66"/>
  <c r="AG317" i="66"/>
  <c r="AC317" i="66"/>
  <c r="Y317" i="66"/>
  <c r="S317" i="66"/>
  <c r="L317" i="66"/>
  <c r="J317" i="66"/>
  <c r="H317" i="66"/>
  <c r="BC316" i="66"/>
  <c r="AW316" i="66"/>
  <c r="AO316" i="66"/>
  <c r="AK316" i="66"/>
  <c r="AG316" i="66"/>
  <c r="AC316" i="66"/>
  <c r="Y316" i="66"/>
  <c r="S316" i="66"/>
  <c r="L316" i="66"/>
  <c r="J316" i="66"/>
  <c r="H316" i="66"/>
  <c r="BC315" i="66"/>
  <c r="AW315" i="66"/>
  <c r="AO315" i="66"/>
  <c r="AK315" i="66"/>
  <c r="AG315" i="66"/>
  <c r="AC315" i="66"/>
  <c r="Y315" i="66"/>
  <c r="S315" i="66"/>
  <c r="L315" i="66"/>
  <c r="L315" i="83" s="1"/>
  <c r="J315" i="66"/>
  <c r="H315" i="66"/>
  <c r="BC314" i="66"/>
  <c r="AW314" i="66"/>
  <c r="AO314" i="66"/>
  <c r="AK314" i="66"/>
  <c r="AG314" i="66"/>
  <c r="AC314" i="66"/>
  <c r="Y314" i="66"/>
  <c r="S314" i="66"/>
  <c r="L314" i="66"/>
  <c r="J314" i="66"/>
  <c r="N314" i="66" s="1"/>
  <c r="O314" i="66" s="1"/>
  <c r="H314" i="66"/>
  <c r="BC313" i="66"/>
  <c r="AW313" i="66"/>
  <c r="AO313" i="66"/>
  <c r="AK313" i="66"/>
  <c r="AG313" i="66"/>
  <c r="AC313" i="66"/>
  <c r="Y313" i="66"/>
  <c r="Y313" i="83" s="1"/>
  <c r="S313" i="66"/>
  <c r="L313" i="66"/>
  <c r="J313" i="66"/>
  <c r="J313" i="83" s="1"/>
  <c r="H313" i="66"/>
  <c r="BC312" i="66"/>
  <c r="AW312" i="66"/>
  <c r="AO312" i="66"/>
  <c r="AK312" i="66"/>
  <c r="AG312" i="66"/>
  <c r="AC312" i="66"/>
  <c r="Y312" i="66"/>
  <c r="S312" i="66"/>
  <c r="L312" i="66"/>
  <c r="J312" i="66"/>
  <c r="N312" i="66" s="1"/>
  <c r="O312" i="66" s="1"/>
  <c r="H312" i="66"/>
  <c r="BC311" i="66"/>
  <c r="AW311" i="66"/>
  <c r="AO311" i="66"/>
  <c r="AK311" i="66"/>
  <c r="AG311" i="66"/>
  <c r="AC311" i="66"/>
  <c r="Y311" i="66"/>
  <c r="S311" i="66"/>
  <c r="L311" i="66"/>
  <c r="J311" i="66"/>
  <c r="H311" i="66"/>
  <c r="BC310" i="66"/>
  <c r="AW310" i="66"/>
  <c r="AO310" i="66"/>
  <c r="AK310" i="66"/>
  <c r="AG310" i="66"/>
  <c r="AC310" i="66"/>
  <c r="Y310" i="66"/>
  <c r="S310" i="66"/>
  <c r="L310" i="66"/>
  <c r="J310" i="66"/>
  <c r="N310" i="66" s="1"/>
  <c r="O310" i="66" s="1"/>
  <c r="H310" i="66"/>
  <c r="BC309" i="66"/>
  <c r="AW309" i="66"/>
  <c r="AO309" i="66"/>
  <c r="AK309" i="66"/>
  <c r="AG309" i="66"/>
  <c r="AC309" i="66"/>
  <c r="Y309" i="66"/>
  <c r="S309" i="66"/>
  <c r="L309" i="66"/>
  <c r="J309" i="66"/>
  <c r="J309" i="83" s="1"/>
  <c r="H309" i="66"/>
  <c r="BC308" i="66"/>
  <c r="AW308" i="66"/>
  <c r="AO308" i="66"/>
  <c r="AK308" i="66"/>
  <c r="AG308" i="66"/>
  <c r="AC308" i="66"/>
  <c r="Y308" i="66"/>
  <c r="S308" i="66"/>
  <c r="L308" i="66"/>
  <c r="J308" i="66"/>
  <c r="N308" i="66" s="1"/>
  <c r="O308" i="66" s="1"/>
  <c r="H308" i="66"/>
  <c r="BC307" i="66"/>
  <c r="AW307" i="66"/>
  <c r="AO307" i="66"/>
  <c r="AK307" i="66"/>
  <c r="AG307" i="66"/>
  <c r="AC307" i="66"/>
  <c r="Y307" i="66"/>
  <c r="S307" i="66"/>
  <c r="L307" i="66"/>
  <c r="J307" i="66"/>
  <c r="H307" i="66"/>
  <c r="BC306" i="66"/>
  <c r="AW306" i="66"/>
  <c r="AO306" i="66"/>
  <c r="AK306" i="66"/>
  <c r="AG306" i="66"/>
  <c r="AC306" i="66"/>
  <c r="Y306" i="66"/>
  <c r="S306" i="66"/>
  <c r="L306" i="66"/>
  <c r="J306" i="66"/>
  <c r="H306" i="66"/>
  <c r="BC305" i="66"/>
  <c r="AW305" i="66"/>
  <c r="AO305" i="66"/>
  <c r="AO305" i="83" s="1"/>
  <c r="AK305" i="66"/>
  <c r="AG305" i="66"/>
  <c r="AC305" i="66"/>
  <c r="Y305" i="66"/>
  <c r="S305" i="66"/>
  <c r="L305" i="66"/>
  <c r="J305" i="66"/>
  <c r="J305" i="83" s="1"/>
  <c r="H305" i="66"/>
  <c r="BC304" i="66"/>
  <c r="AW304" i="66"/>
  <c r="AO304" i="66"/>
  <c r="AK304" i="66"/>
  <c r="AG304" i="66"/>
  <c r="AC304" i="66"/>
  <c r="Y304" i="66"/>
  <c r="S304" i="66"/>
  <c r="L304" i="66"/>
  <c r="J304" i="66"/>
  <c r="H304" i="66"/>
  <c r="BC303" i="66"/>
  <c r="AW303" i="66"/>
  <c r="AO303" i="66"/>
  <c r="AK303" i="66"/>
  <c r="AG303" i="66"/>
  <c r="AC303" i="66"/>
  <c r="Y303" i="66"/>
  <c r="S303" i="66"/>
  <c r="L303" i="66"/>
  <c r="J303" i="66"/>
  <c r="H303" i="66"/>
  <c r="BC302" i="66"/>
  <c r="AW302" i="66"/>
  <c r="AO302" i="66"/>
  <c r="AK302" i="66"/>
  <c r="AG302" i="66"/>
  <c r="AC302" i="66"/>
  <c r="Y302" i="66"/>
  <c r="S302" i="66"/>
  <c r="S302" i="83" s="1"/>
  <c r="L302" i="66"/>
  <c r="J302" i="66"/>
  <c r="N302" i="66" s="1"/>
  <c r="O302" i="66" s="1"/>
  <c r="H302" i="66"/>
  <c r="BC301" i="66"/>
  <c r="AW301" i="66"/>
  <c r="AO301" i="66"/>
  <c r="AK301" i="66"/>
  <c r="AG301" i="66"/>
  <c r="AC301" i="66"/>
  <c r="Y301" i="66"/>
  <c r="L301" i="66"/>
  <c r="J301" i="66"/>
  <c r="H301" i="66"/>
  <c r="BC300" i="66"/>
  <c r="AW300" i="66"/>
  <c r="AO300" i="66"/>
  <c r="AK300" i="66"/>
  <c r="AG300" i="66"/>
  <c r="AC300" i="66"/>
  <c r="Y300" i="66"/>
  <c r="S300" i="66"/>
  <c r="L300" i="66"/>
  <c r="J300" i="66"/>
  <c r="H300" i="66"/>
  <c r="BC299" i="66"/>
  <c r="AW299" i="66"/>
  <c r="AO299" i="66"/>
  <c r="AK299" i="66"/>
  <c r="AG299" i="66"/>
  <c r="AC299" i="66"/>
  <c r="Y299" i="66"/>
  <c r="S299" i="66"/>
  <c r="L299" i="66"/>
  <c r="L299" i="83" s="1"/>
  <c r="J299" i="66"/>
  <c r="H299" i="66"/>
  <c r="BC298" i="66"/>
  <c r="AW298" i="66"/>
  <c r="AO298" i="66"/>
  <c r="AK298" i="66"/>
  <c r="AG298" i="66"/>
  <c r="AC298" i="66"/>
  <c r="Y298" i="66"/>
  <c r="S298" i="66"/>
  <c r="L298" i="66"/>
  <c r="J298" i="66"/>
  <c r="N298" i="66" s="1"/>
  <c r="O298" i="66" s="1"/>
  <c r="H298" i="66"/>
  <c r="BC297" i="66"/>
  <c r="AW297" i="66"/>
  <c r="AO297" i="66"/>
  <c r="AK297" i="66"/>
  <c r="AG297" i="66"/>
  <c r="AC297" i="66"/>
  <c r="Y297" i="66"/>
  <c r="S297" i="66"/>
  <c r="L297" i="66"/>
  <c r="J297" i="66"/>
  <c r="H297" i="66"/>
  <c r="BC296" i="66"/>
  <c r="AW296" i="66"/>
  <c r="AO296" i="66"/>
  <c r="AK296" i="66"/>
  <c r="AG296" i="66"/>
  <c r="AC296" i="66"/>
  <c r="Y296" i="66"/>
  <c r="S296" i="66"/>
  <c r="L296" i="66"/>
  <c r="J296" i="66"/>
  <c r="N296" i="66" s="1"/>
  <c r="O296" i="66" s="1"/>
  <c r="H296" i="66"/>
  <c r="BC295" i="66"/>
  <c r="AW295" i="66"/>
  <c r="AO295" i="66"/>
  <c r="AK295" i="66"/>
  <c r="AG295" i="66"/>
  <c r="AC295" i="66"/>
  <c r="Y295" i="66"/>
  <c r="S295" i="66"/>
  <c r="L295" i="66"/>
  <c r="J295" i="66"/>
  <c r="H295" i="66"/>
  <c r="BC294" i="66"/>
  <c r="AW294" i="66"/>
  <c r="AO294" i="66"/>
  <c r="AK294" i="66"/>
  <c r="AG294" i="66"/>
  <c r="AC294" i="66"/>
  <c r="Y294" i="66"/>
  <c r="S294" i="66"/>
  <c r="L294" i="66"/>
  <c r="J294" i="66"/>
  <c r="N294" i="66" s="1"/>
  <c r="O294" i="66" s="1"/>
  <c r="H294" i="66"/>
  <c r="BC293" i="66"/>
  <c r="AW293" i="66"/>
  <c r="AO293" i="66"/>
  <c r="AK293" i="66"/>
  <c r="AG293" i="66"/>
  <c r="AC293" i="66"/>
  <c r="Y293" i="66"/>
  <c r="S293" i="66"/>
  <c r="L293" i="66"/>
  <c r="J293" i="66"/>
  <c r="H293" i="66"/>
  <c r="BC292" i="66"/>
  <c r="AW292" i="66"/>
  <c r="AO292" i="66"/>
  <c r="AK292" i="66"/>
  <c r="AG292" i="66"/>
  <c r="AC292" i="66"/>
  <c r="Y292" i="66"/>
  <c r="S292" i="66"/>
  <c r="L292" i="66"/>
  <c r="J292" i="66"/>
  <c r="N292" i="66" s="1"/>
  <c r="O292" i="66" s="1"/>
  <c r="H292" i="66"/>
  <c r="BC291" i="66"/>
  <c r="AW291" i="66"/>
  <c r="AO291" i="66"/>
  <c r="AK291" i="66"/>
  <c r="AG291" i="66"/>
  <c r="AC291" i="66"/>
  <c r="Y291" i="66"/>
  <c r="S291" i="66"/>
  <c r="L291" i="66"/>
  <c r="L291" i="83" s="1"/>
  <c r="J291" i="66"/>
  <c r="H291" i="66"/>
  <c r="BC290" i="66"/>
  <c r="AW290" i="66"/>
  <c r="AO290" i="66"/>
  <c r="AK290" i="66"/>
  <c r="AG290" i="66"/>
  <c r="AC290" i="66"/>
  <c r="Y290" i="66"/>
  <c r="S290" i="66"/>
  <c r="L290" i="66"/>
  <c r="J290" i="66"/>
  <c r="N290" i="66" s="1"/>
  <c r="O290" i="66" s="1"/>
  <c r="H290" i="66"/>
  <c r="BC289" i="66"/>
  <c r="AW289" i="66"/>
  <c r="AO289" i="66"/>
  <c r="AK289" i="66"/>
  <c r="AG289" i="66"/>
  <c r="AC289" i="66"/>
  <c r="Y289" i="66"/>
  <c r="S289" i="66"/>
  <c r="L289" i="66"/>
  <c r="J289" i="66"/>
  <c r="J289" i="83" s="1"/>
  <c r="H289" i="66"/>
  <c r="BC288" i="66"/>
  <c r="AW288" i="66"/>
  <c r="AO288" i="66"/>
  <c r="AK288" i="66"/>
  <c r="AG288" i="66"/>
  <c r="AC288" i="66"/>
  <c r="Y288" i="66"/>
  <c r="S288" i="66"/>
  <c r="L288" i="66"/>
  <c r="J288" i="66"/>
  <c r="N288" i="66" s="1"/>
  <c r="O288" i="66" s="1"/>
  <c r="H288" i="66"/>
  <c r="BC287" i="66"/>
  <c r="AW287" i="66"/>
  <c r="AO287" i="66"/>
  <c r="AK287" i="66"/>
  <c r="AG287" i="66"/>
  <c r="AC287" i="66"/>
  <c r="Y287" i="66"/>
  <c r="S287" i="66"/>
  <c r="L287" i="66"/>
  <c r="J287" i="66"/>
  <c r="H287" i="66"/>
  <c r="BC286" i="66"/>
  <c r="AW286" i="66"/>
  <c r="AO286" i="66"/>
  <c r="AK286" i="66"/>
  <c r="AG286" i="66"/>
  <c r="AC286" i="66"/>
  <c r="Y286" i="66"/>
  <c r="S286" i="66"/>
  <c r="L286" i="66"/>
  <c r="J286" i="66"/>
  <c r="N286" i="66" s="1"/>
  <c r="O286" i="66" s="1"/>
  <c r="H286" i="66"/>
  <c r="BC285" i="66"/>
  <c r="AW285" i="66"/>
  <c r="AO285" i="66"/>
  <c r="AK285" i="66"/>
  <c r="AG285" i="66"/>
  <c r="AC285" i="66"/>
  <c r="Y285" i="66"/>
  <c r="S285" i="66"/>
  <c r="L285" i="66"/>
  <c r="J285" i="66"/>
  <c r="H285" i="66"/>
  <c r="BC284" i="66"/>
  <c r="AW284" i="66"/>
  <c r="AO284" i="66"/>
  <c r="AK284" i="66"/>
  <c r="AG284" i="66"/>
  <c r="AC284" i="66"/>
  <c r="Y284" i="66"/>
  <c r="S284" i="66"/>
  <c r="L284" i="66"/>
  <c r="J284" i="66"/>
  <c r="N284" i="66" s="1"/>
  <c r="O284" i="66" s="1"/>
  <c r="H284" i="66"/>
  <c r="BC283" i="66"/>
  <c r="AW283" i="66"/>
  <c r="AO283" i="66"/>
  <c r="AK283" i="66"/>
  <c r="AG283" i="66"/>
  <c r="AC283" i="66"/>
  <c r="Y283" i="66"/>
  <c r="S283" i="66"/>
  <c r="L283" i="66"/>
  <c r="J283" i="66"/>
  <c r="H283" i="66"/>
  <c r="BC282" i="66"/>
  <c r="AW282" i="66"/>
  <c r="AO282" i="66"/>
  <c r="AK282" i="66"/>
  <c r="AG282" i="66"/>
  <c r="AC282" i="66"/>
  <c r="Y282" i="66"/>
  <c r="S282" i="66"/>
  <c r="L282" i="66"/>
  <c r="J282" i="66"/>
  <c r="N282" i="66" s="1"/>
  <c r="O282" i="66" s="1"/>
  <c r="H282" i="66"/>
  <c r="BC281" i="66"/>
  <c r="AW281" i="66"/>
  <c r="AO281" i="66"/>
  <c r="AK281" i="66"/>
  <c r="AG281" i="66"/>
  <c r="AC281" i="66"/>
  <c r="Y281" i="66"/>
  <c r="S281" i="66"/>
  <c r="L281" i="66"/>
  <c r="J281" i="66"/>
  <c r="H281" i="66"/>
  <c r="BC280" i="66"/>
  <c r="AW280" i="66"/>
  <c r="AO280" i="66"/>
  <c r="AK280" i="66"/>
  <c r="AG280" i="66"/>
  <c r="AC280" i="66"/>
  <c r="Y280" i="66"/>
  <c r="S280" i="66"/>
  <c r="L280" i="66"/>
  <c r="J280" i="66"/>
  <c r="H280" i="66"/>
  <c r="BC279" i="66"/>
  <c r="AW279" i="66"/>
  <c r="AO279" i="66"/>
  <c r="AK279" i="66"/>
  <c r="AG279" i="66"/>
  <c r="AC279" i="66"/>
  <c r="Y279" i="66"/>
  <c r="S279" i="66"/>
  <c r="L279" i="66"/>
  <c r="J279" i="66"/>
  <c r="H279" i="66"/>
  <c r="BC278" i="66"/>
  <c r="AW278" i="66"/>
  <c r="AO278" i="66"/>
  <c r="AK278" i="66"/>
  <c r="AG278" i="66"/>
  <c r="AC278" i="66"/>
  <c r="Y278" i="66"/>
  <c r="S278" i="66"/>
  <c r="L278" i="66"/>
  <c r="J278" i="66"/>
  <c r="H278" i="66"/>
  <c r="BC277" i="66"/>
  <c r="AW277" i="66"/>
  <c r="AO277" i="66"/>
  <c r="AK277" i="66"/>
  <c r="AG277" i="66"/>
  <c r="AC277" i="66"/>
  <c r="Y277" i="66"/>
  <c r="S277" i="66"/>
  <c r="L277" i="66"/>
  <c r="J277" i="66"/>
  <c r="H277" i="66"/>
  <c r="BC276" i="66"/>
  <c r="AW276" i="66"/>
  <c r="AO276" i="66"/>
  <c r="AK276" i="66"/>
  <c r="AG276" i="66"/>
  <c r="AC276" i="66"/>
  <c r="Y276" i="66"/>
  <c r="S276" i="66"/>
  <c r="L276" i="66"/>
  <c r="J276" i="66"/>
  <c r="N276" i="66" s="1"/>
  <c r="O276" i="66" s="1"/>
  <c r="H276" i="66"/>
  <c r="BC275" i="66"/>
  <c r="AW275" i="66"/>
  <c r="AO275" i="66"/>
  <c r="AK275" i="66"/>
  <c r="AG275" i="66"/>
  <c r="AC275" i="66"/>
  <c r="Y275" i="66"/>
  <c r="S275" i="66"/>
  <c r="L275" i="66"/>
  <c r="J275" i="66"/>
  <c r="H275" i="66"/>
  <c r="BC274" i="66"/>
  <c r="AW274" i="66"/>
  <c r="AO274" i="66"/>
  <c r="AK274" i="66"/>
  <c r="AG274" i="66"/>
  <c r="AC274" i="66"/>
  <c r="Y274" i="66"/>
  <c r="S274" i="66"/>
  <c r="L274" i="66"/>
  <c r="J274" i="66"/>
  <c r="N274" i="66" s="1"/>
  <c r="O274" i="66" s="1"/>
  <c r="H274" i="66"/>
  <c r="BC273" i="66"/>
  <c r="AW273" i="66"/>
  <c r="AO273" i="66"/>
  <c r="AK273" i="66"/>
  <c r="AG273" i="66"/>
  <c r="AC273" i="66"/>
  <c r="Y273" i="66"/>
  <c r="S273" i="66"/>
  <c r="L273" i="66"/>
  <c r="J273" i="66"/>
  <c r="H273" i="66"/>
  <c r="BC272" i="66"/>
  <c r="AW272" i="66"/>
  <c r="AO272" i="66"/>
  <c r="AK272" i="66"/>
  <c r="AG272" i="66"/>
  <c r="AC272" i="66"/>
  <c r="Y272" i="66"/>
  <c r="S272" i="66"/>
  <c r="L272" i="66"/>
  <c r="J272" i="66"/>
  <c r="H272" i="66"/>
  <c r="BC271" i="66"/>
  <c r="AW271" i="66"/>
  <c r="AO271" i="66"/>
  <c r="AK271" i="66"/>
  <c r="AG271" i="66"/>
  <c r="AC271" i="66"/>
  <c r="Y271" i="66"/>
  <c r="S271" i="66"/>
  <c r="L271" i="66"/>
  <c r="J271" i="66"/>
  <c r="H271" i="66"/>
  <c r="BC270" i="66"/>
  <c r="AW270" i="66"/>
  <c r="AO270" i="66"/>
  <c r="AK270" i="66"/>
  <c r="AG270" i="66"/>
  <c r="AC270" i="66"/>
  <c r="Y270" i="66"/>
  <c r="S270" i="66"/>
  <c r="L270" i="66"/>
  <c r="J270" i="66"/>
  <c r="N270" i="66" s="1"/>
  <c r="O270" i="66" s="1"/>
  <c r="H270" i="66"/>
  <c r="BC269" i="66"/>
  <c r="AW269" i="66"/>
  <c r="AO269" i="66"/>
  <c r="AK269" i="66"/>
  <c r="AG269" i="66"/>
  <c r="AC269" i="66"/>
  <c r="Y269" i="66"/>
  <c r="S269" i="66"/>
  <c r="L269" i="66"/>
  <c r="J269" i="66"/>
  <c r="J269" i="83" s="1"/>
  <c r="H269" i="66"/>
  <c r="BC268" i="66"/>
  <c r="AW268" i="66"/>
  <c r="AO268" i="66"/>
  <c r="AK268" i="66"/>
  <c r="AG268" i="66"/>
  <c r="AC268" i="66"/>
  <c r="Y268" i="66"/>
  <c r="S268" i="66"/>
  <c r="L268" i="66"/>
  <c r="J268" i="66"/>
  <c r="H268" i="66"/>
  <c r="BC267" i="66"/>
  <c r="AW267" i="66"/>
  <c r="AO267" i="66"/>
  <c r="AK267" i="66"/>
  <c r="AG267" i="66"/>
  <c r="AC267" i="66"/>
  <c r="Y267" i="66"/>
  <c r="S267" i="66"/>
  <c r="L267" i="66"/>
  <c r="J267" i="66"/>
  <c r="H267" i="66"/>
  <c r="BC266" i="66"/>
  <c r="AW266" i="66"/>
  <c r="AO266" i="66"/>
  <c r="AK266" i="66"/>
  <c r="AG266" i="66"/>
  <c r="AC266" i="66"/>
  <c r="Y266" i="66"/>
  <c r="S266" i="66"/>
  <c r="L266" i="66"/>
  <c r="J266" i="66"/>
  <c r="N266" i="66" s="1"/>
  <c r="O266" i="66" s="1"/>
  <c r="H266" i="66"/>
  <c r="BC265" i="66"/>
  <c r="AW265" i="66"/>
  <c r="AO265" i="66"/>
  <c r="AK265" i="66"/>
  <c r="AG265" i="66"/>
  <c r="AC265" i="66"/>
  <c r="Y265" i="66"/>
  <c r="S265" i="66"/>
  <c r="L265" i="66"/>
  <c r="J265" i="66"/>
  <c r="H265" i="66"/>
  <c r="BC264" i="66"/>
  <c r="AW264" i="66"/>
  <c r="AO264" i="66"/>
  <c r="AK264" i="66"/>
  <c r="AG264" i="66"/>
  <c r="AC264" i="66"/>
  <c r="Y264" i="66"/>
  <c r="S264" i="66"/>
  <c r="L264" i="66"/>
  <c r="J264" i="66"/>
  <c r="H264" i="66"/>
  <c r="BC263" i="66"/>
  <c r="AW263" i="66"/>
  <c r="AO263" i="66"/>
  <c r="AK263" i="66"/>
  <c r="AG263" i="66"/>
  <c r="AC263" i="66"/>
  <c r="Y263" i="66"/>
  <c r="S263" i="66"/>
  <c r="L263" i="66"/>
  <c r="J263" i="66"/>
  <c r="H263" i="66"/>
  <c r="BC262" i="66"/>
  <c r="AW262" i="66"/>
  <c r="AO262" i="66"/>
  <c r="AK262" i="66"/>
  <c r="AG262" i="66"/>
  <c r="AC262" i="66"/>
  <c r="Y262" i="66"/>
  <c r="S262" i="66"/>
  <c r="L262" i="66"/>
  <c r="J262" i="66"/>
  <c r="H262" i="66"/>
  <c r="BC261" i="66"/>
  <c r="AW261" i="66"/>
  <c r="AO261" i="66"/>
  <c r="AK261" i="66"/>
  <c r="AG261" i="66"/>
  <c r="AC261" i="66"/>
  <c r="Y261" i="66"/>
  <c r="S261" i="66"/>
  <c r="L261" i="66"/>
  <c r="J261" i="66"/>
  <c r="H261" i="66"/>
  <c r="BC260" i="66"/>
  <c r="AW260" i="66"/>
  <c r="AO260" i="66"/>
  <c r="AK260" i="66"/>
  <c r="AG260" i="66"/>
  <c r="AC260" i="66"/>
  <c r="Y260" i="66"/>
  <c r="S260" i="66"/>
  <c r="L260" i="66"/>
  <c r="J260" i="66"/>
  <c r="N260" i="66" s="1"/>
  <c r="O260" i="66" s="1"/>
  <c r="H260" i="66"/>
  <c r="BC259" i="66"/>
  <c r="AW259" i="66"/>
  <c r="AO259" i="66"/>
  <c r="AK259" i="66"/>
  <c r="AG259" i="66"/>
  <c r="AC259" i="66"/>
  <c r="Y259" i="66"/>
  <c r="S259" i="66"/>
  <c r="L259" i="66"/>
  <c r="J259" i="66"/>
  <c r="H259" i="66"/>
  <c r="BC258" i="66"/>
  <c r="AW258" i="66"/>
  <c r="AO258" i="66"/>
  <c r="AK258" i="66"/>
  <c r="AG258" i="66"/>
  <c r="AC258" i="66"/>
  <c r="Y258" i="66"/>
  <c r="S258" i="66"/>
  <c r="L258" i="66"/>
  <c r="J258" i="66"/>
  <c r="N258" i="66" s="1"/>
  <c r="O258" i="66" s="1"/>
  <c r="H258" i="66"/>
  <c r="BC257" i="66"/>
  <c r="AW257" i="66"/>
  <c r="AO257" i="66"/>
  <c r="AK257" i="66"/>
  <c r="AG257" i="66"/>
  <c r="AC257" i="66"/>
  <c r="Y257" i="66"/>
  <c r="S257" i="66"/>
  <c r="L257" i="66"/>
  <c r="J257" i="66"/>
  <c r="J257" i="83" s="1"/>
  <c r="H257" i="66"/>
  <c r="BC256" i="66"/>
  <c r="AW256" i="66"/>
  <c r="AO256" i="66"/>
  <c r="AK256" i="66"/>
  <c r="AG256" i="66"/>
  <c r="AC256" i="66"/>
  <c r="Y256" i="66"/>
  <c r="S256" i="66"/>
  <c r="L256" i="66"/>
  <c r="J256" i="66"/>
  <c r="N256" i="66" s="1"/>
  <c r="O256" i="66" s="1"/>
  <c r="H256" i="66"/>
  <c r="BC255" i="66"/>
  <c r="AW255" i="66"/>
  <c r="AO255" i="66"/>
  <c r="AK255" i="66"/>
  <c r="AG255" i="66"/>
  <c r="AC255" i="66"/>
  <c r="Y255" i="66"/>
  <c r="S255" i="66"/>
  <c r="L255" i="66"/>
  <c r="J255" i="66"/>
  <c r="H255" i="66"/>
  <c r="BC254" i="66"/>
  <c r="AW254" i="66"/>
  <c r="AO254" i="66"/>
  <c r="AK254" i="66"/>
  <c r="AG254" i="66"/>
  <c r="AC254" i="66"/>
  <c r="Y254" i="66"/>
  <c r="S254" i="66"/>
  <c r="L254" i="66"/>
  <c r="J254" i="66"/>
  <c r="N254" i="66" s="1"/>
  <c r="O254" i="66" s="1"/>
  <c r="H254" i="66"/>
  <c r="BC253" i="66"/>
  <c r="AW253" i="66"/>
  <c r="AO253" i="66"/>
  <c r="AK253" i="66"/>
  <c r="AG253" i="66"/>
  <c r="AC253" i="66"/>
  <c r="Y253" i="66"/>
  <c r="S253" i="66"/>
  <c r="L253" i="66"/>
  <c r="J253" i="66"/>
  <c r="J253" i="83" s="1"/>
  <c r="H253" i="66"/>
  <c r="BC252" i="66"/>
  <c r="AW252" i="66"/>
  <c r="AO252" i="66"/>
  <c r="AK252" i="66"/>
  <c r="AG252" i="66"/>
  <c r="AC252" i="66"/>
  <c r="Y252" i="66"/>
  <c r="S252" i="66"/>
  <c r="L252" i="66"/>
  <c r="J252" i="66"/>
  <c r="N252" i="66" s="1"/>
  <c r="O252" i="66" s="1"/>
  <c r="H252" i="66"/>
  <c r="BC251" i="66"/>
  <c r="AW251" i="66"/>
  <c r="AO251" i="66"/>
  <c r="AK251" i="66"/>
  <c r="AG251" i="66"/>
  <c r="AC251" i="66"/>
  <c r="Y251" i="66"/>
  <c r="S251" i="66"/>
  <c r="L251" i="66"/>
  <c r="J251" i="66"/>
  <c r="H251" i="66"/>
  <c r="BC250" i="66"/>
  <c r="AW250" i="66"/>
  <c r="AO250" i="66"/>
  <c r="AK250" i="66"/>
  <c r="AG250" i="66"/>
  <c r="AC250" i="66"/>
  <c r="Y250" i="66"/>
  <c r="S250" i="66"/>
  <c r="L250" i="66"/>
  <c r="J250" i="66"/>
  <c r="N250" i="66" s="1"/>
  <c r="O250" i="66" s="1"/>
  <c r="H250" i="66"/>
  <c r="BC249" i="66"/>
  <c r="AW249" i="66"/>
  <c r="AO249" i="66"/>
  <c r="AK249" i="66"/>
  <c r="AG249" i="66"/>
  <c r="AC249" i="66"/>
  <c r="Y249" i="66"/>
  <c r="S249" i="66"/>
  <c r="L249" i="66"/>
  <c r="J249" i="66"/>
  <c r="H249" i="66"/>
  <c r="BC248" i="66"/>
  <c r="AW248" i="66"/>
  <c r="AO248" i="66"/>
  <c r="AK248" i="66"/>
  <c r="AG248" i="66"/>
  <c r="AC248" i="66"/>
  <c r="Y248" i="66"/>
  <c r="S248" i="66"/>
  <c r="L248" i="66"/>
  <c r="J248" i="66"/>
  <c r="H248" i="66"/>
  <c r="BC247" i="66"/>
  <c r="AW247" i="66"/>
  <c r="AO247" i="66"/>
  <c r="AK247" i="66"/>
  <c r="AG247" i="66"/>
  <c r="AC247" i="66"/>
  <c r="Y247" i="66"/>
  <c r="S247" i="66"/>
  <c r="L247" i="66"/>
  <c r="J247" i="66"/>
  <c r="H247" i="66"/>
  <c r="BC246" i="66"/>
  <c r="AW246" i="66"/>
  <c r="AO246" i="66"/>
  <c r="AK246" i="66"/>
  <c r="AG246" i="66"/>
  <c r="AC246" i="66"/>
  <c r="Y246" i="66"/>
  <c r="S246" i="66"/>
  <c r="L246" i="66"/>
  <c r="J246" i="66"/>
  <c r="N246" i="66" s="1"/>
  <c r="O246" i="66" s="1"/>
  <c r="H246" i="66"/>
  <c r="BC245" i="66"/>
  <c r="AW245" i="66"/>
  <c r="AO245" i="66"/>
  <c r="AK245" i="66"/>
  <c r="AG245" i="66"/>
  <c r="AC245" i="66"/>
  <c r="Y245" i="66"/>
  <c r="S245" i="66"/>
  <c r="L245" i="66"/>
  <c r="J245" i="66"/>
  <c r="H245" i="66"/>
  <c r="BC244" i="66"/>
  <c r="AW244" i="66"/>
  <c r="AO244" i="66"/>
  <c r="AK244" i="66"/>
  <c r="AG244" i="66"/>
  <c r="AC244" i="66"/>
  <c r="Y244" i="66"/>
  <c r="S244" i="66"/>
  <c r="L244" i="66"/>
  <c r="J244" i="66"/>
  <c r="N244" i="66" s="1"/>
  <c r="O244" i="66" s="1"/>
  <c r="H244" i="66"/>
  <c r="BC243" i="66"/>
  <c r="AW243" i="66"/>
  <c r="AO243" i="66"/>
  <c r="AK243" i="66"/>
  <c r="AG243" i="66"/>
  <c r="AC243" i="66"/>
  <c r="Y243" i="66"/>
  <c r="S243" i="66"/>
  <c r="L243" i="66"/>
  <c r="J243" i="66"/>
  <c r="H243" i="66"/>
  <c r="BC242" i="66"/>
  <c r="AW242" i="66"/>
  <c r="AO242" i="66"/>
  <c r="AK242" i="66"/>
  <c r="AG242" i="66"/>
  <c r="AC242" i="66"/>
  <c r="Y242" i="66"/>
  <c r="S242" i="66"/>
  <c r="L242" i="66"/>
  <c r="J242" i="66"/>
  <c r="H242" i="66"/>
  <c r="BC241" i="66"/>
  <c r="AW241" i="66"/>
  <c r="AO241" i="66"/>
  <c r="AK241" i="66"/>
  <c r="AG241" i="66"/>
  <c r="AC241" i="66"/>
  <c r="Y241" i="66"/>
  <c r="S241" i="66"/>
  <c r="L241" i="66"/>
  <c r="J241" i="66"/>
  <c r="H241" i="66"/>
  <c r="BC240" i="66"/>
  <c r="AW240" i="66"/>
  <c r="AO240" i="66"/>
  <c r="AK240" i="66"/>
  <c r="AG240" i="66"/>
  <c r="AC240" i="66"/>
  <c r="Y240" i="66"/>
  <c r="S240" i="66"/>
  <c r="L240" i="66"/>
  <c r="J240" i="66"/>
  <c r="N240" i="66" s="1"/>
  <c r="O240" i="66" s="1"/>
  <c r="H240" i="66"/>
  <c r="BC239" i="66"/>
  <c r="AW239" i="66"/>
  <c r="AO239" i="66"/>
  <c r="AK239" i="66"/>
  <c r="AG239" i="66"/>
  <c r="AC239" i="66"/>
  <c r="Y239" i="66"/>
  <c r="S239" i="66"/>
  <c r="L239" i="66"/>
  <c r="J239" i="66"/>
  <c r="J239" i="83" s="1"/>
  <c r="H239" i="66"/>
  <c r="BC238" i="66"/>
  <c r="AW238" i="66"/>
  <c r="AO238" i="66"/>
  <c r="AK238" i="66"/>
  <c r="AG238" i="66"/>
  <c r="AC238" i="66"/>
  <c r="Y238" i="66"/>
  <c r="S238" i="66"/>
  <c r="L238" i="66"/>
  <c r="J238" i="66"/>
  <c r="N238" i="66" s="1"/>
  <c r="O238" i="66" s="1"/>
  <c r="H238" i="66"/>
  <c r="BC237" i="66"/>
  <c r="AW237" i="66"/>
  <c r="AO237" i="66"/>
  <c r="AK237" i="66"/>
  <c r="AG237" i="66"/>
  <c r="AC237" i="66"/>
  <c r="Y237" i="66"/>
  <c r="S237" i="66"/>
  <c r="L237" i="66"/>
  <c r="J237" i="66"/>
  <c r="H237" i="66"/>
  <c r="BC236" i="66"/>
  <c r="AW236" i="66"/>
  <c r="AO236" i="66"/>
  <c r="AK236" i="66"/>
  <c r="AG236" i="66"/>
  <c r="AC236" i="66"/>
  <c r="Y236" i="66"/>
  <c r="S236" i="66"/>
  <c r="L236" i="66"/>
  <c r="J236" i="66"/>
  <c r="N236" i="66" s="1"/>
  <c r="O236" i="66" s="1"/>
  <c r="H236" i="66"/>
  <c r="BC235" i="66"/>
  <c r="AW235" i="66"/>
  <c r="AO235" i="66"/>
  <c r="AK235" i="66"/>
  <c r="AG235" i="66"/>
  <c r="AC235" i="66"/>
  <c r="Y235" i="66"/>
  <c r="S235" i="66"/>
  <c r="L235" i="66"/>
  <c r="J235" i="66"/>
  <c r="H235" i="66"/>
  <c r="BC234" i="66"/>
  <c r="AW234" i="66"/>
  <c r="AO234" i="66"/>
  <c r="AK234" i="66"/>
  <c r="AG234" i="66"/>
  <c r="AC234" i="66"/>
  <c r="Y234" i="66"/>
  <c r="S234" i="66"/>
  <c r="L234" i="66"/>
  <c r="J234" i="66"/>
  <c r="H234" i="66"/>
  <c r="BC233" i="66"/>
  <c r="AW233" i="66"/>
  <c r="AO233" i="66"/>
  <c r="AK233" i="66"/>
  <c r="AG233" i="66"/>
  <c r="AC233" i="66"/>
  <c r="Y233" i="66"/>
  <c r="S233" i="66"/>
  <c r="L233" i="66"/>
  <c r="J233" i="66"/>
  <c r="H233" i="66"/>
  <c r="BC232" i="66"/>
  <c r="AW232" i="66"/>
  <c r="AO232" i="66"/>
  <c r="AK232" i="66"/>
  <c r="AG232" i="66"/>
  <c r="AC232" i="66"/>
  <c r="Y232" i="66"/>
  <c r="S232" i="66"/>
  <c r="L232" i="66"/>
  <c r="J232" i="66"/>
  <c r="H232" i="66"/>
  <c r="BC231" i="66"/>
  <c r="AW231" i="66"/>
  <c r="AO231" i="66"/>
  <c r="AK231" i="66"/>
  <c r="AG231" i="66"/>
  <c r="AC231" i="66"/>
  <c r="Y231" i="66"/>
  <c r="S231" i="66"/>
  <c r="L231" i="66"/>
  <c r="J231" i="66"/>
  <c r="H231" i="66"/>
  <c r="BC230" i="66"/>
  <c r="AW230" i="66"/>
  <c r="AO230" i="66"/>
  <c r="AK230" i="66"/>
  <c r="AG230" i="66"/>
  <c r="AC230" i="66"/>
  <c r="Y230" i="66"/>
  <c r="S230" i="66"/>
  <c r="L230" i="66"/>
  <c r="J230" i="66"/>
  <c r="N230" i="66" s="1"/>
  <c r="O230" i="66" s="1"/>
  <c r="H230" i="66"/>
  <c r="BC229" i="66"/>
  <c r="AW229" i="66"/>
  <c r="AO229" i="66"/>
  <c r="AK229" i="66"/>
  <c r="AG229" i="66"/>
  <c r="AC229" i="66"/>
  <c r="Y229" i="66"/>
  <c r="S229" i="66"/>
  <c r="L229" i="66"/>
  <c r="J229" i="66"/>
  <c r="H229" i="66"/>
  <c r="BC228" i="66"/>
  <c r="AW228" i="66"/>
  <c r="AO228" i="66"/>
  <c r="AK228" i="66"/>
  <c r="AG228" i="66"/>
  <c r="AC228" i="66"/>
  <c r="Y228" i="66"/>
  <c r="S228" i="66"/>
  <c r="L228" i="66"/>
  <c r="J228" i="66"/>
  <c r="H228" i="66"/>
  <c r="BC227" i="66"/>
  <c r="AW227" i="66"/>
  <c r="AO227" i="66"/>
  <c r="AK227" i="66"/>
  <c r="AG227" i="66"/>
  <c r="AC227" i="66"/>
  <c r="Y227" i="66"/>
  <c r="S227" i="66"/>
  <c r="L227" i="66"/>
  <c r="J227" i="66"/>
  <c r="H227" i="66"/>
  <c r="BC226" i="66"/>
  <c r="AW226" i="66"/>
  <c r="AO226" i="66"/>
  <c r="AK226" i="66"/>
  <c r="AG226" i="66"/>
  <c r="AC226" i="66"/>
  <c r="Y226" i="66"/>
  <c r="S226" i="66"/>
  <c r="L226" i="66"/>
  <c r="J226" i="66"/>
  <c r="J226" i="83" s="1"/>
  <c r="H226" i="66"/>
  <c r="BC225" i="66"/>
  <c r="AW225" i="66"/>
  <c r="AO225" i="66"/>
  <c r="AK225" i="66"/>
  <c r="AG225" i="66"/>
  <c r="AC225" i="66"/>
  <c r="Y225" i="66"/>
  <c r="S225" i="66"/>
  <c r="L225" i="66"/>
  <c r="J225" i="66"/>
  <c r="H225" i="66"/>
  <c r="BC224" i="66"/>
  <c r="AW224" i="66"/>
  <c r="AO224" i="66"/>
  <c r="AK224" i="66"/>
  <c r="AG224" i="66"/>
  <c r="AC224" i="66"/>
  <c r="Y224" i="66"/>
  <c r="S224" i="66"/>
  <c r="L224" i="66"/>
  <c r="J224" i="66"/>
  <c r="N224" i="66" s="1"/>
  <c r="O224" i="66" s="1"/>
  <c r="H224" i="66"/>
  <c r="BC223" i="66"/>
  <c r="AW223" i="66"/>
  <c r="AO223" i="66"/>
  <c r="AK223" i="66"/>
  <c r="AG223" i="66"/>
  <c r="AC223" i="66"/>
  <c r="Y223" i="66"/>
  <c r="S223" i="66"/>
  <c r="L223" i="66"/>
  <c r="J223" i="66"/>
  <c r="H223" i="66"/>
  <c r="BC222" i="66"/>
  <c r="AW222" i="66"/>
  <c r="AO222" i="66"/>
  <c r="AK222" i="66"/>
  <c r="AG222" i="66"/>
  <c r="AC222" i="66"/>
  <c r="Y222" i="66"/>
  <c r="S222" i="66"/>
  <c r="L222" i="66"/>
  <c r="J222" i="66"/>
  <c r="N222" i="66" s="1"/>
  <c r="O222" i="66" s="1"/>
  <c r="H222" i="66"/>
  <c r="BC221" i="66"/>
  <c r="AW221" i="66"/>
  <c r="AO221" i="66"/>
  <c r="AK221" i="66"/>
  <c r="AG221" i="66"/>
  <c r="AC221" i="66"/>
  <c r="Y221" i="66"/>
  <c r="S221" i="66"/>
  <c r="L221" i="66"/>
  <c r="J221" i="66"/>
  <c r="H221" i="66"/>
  <c r="BC220" i="66"/>
  <c r="AW220" i="66"/>
  <c r="AO220" i="66"/>
  <c r="AK220" i="66"/>
  <c r="AG220" i="66"/>
  <c r="AC220" i="66"/>
  <c r="Y220" i="66"/>
  <c r="S220" i="66"/>
  <c r="L220" i="66"/>
  <c r="J220" i="66"/>
  <c r="H220" i="66"/>
  <c r="BC219" i="66"/>
  <c r="AW219" i="66"/>
  <c r="AO219" i="66"/>
  <c r="AK219" i="66"/>
  <c r="AG219" i="66"/>
  <c r="AC219" i="66"/>
  <c r="Y219" i="66"/>
  <c r="S219" i="66"/>
  <c r="L219" i="66"/>
  <c r="J219" i="66"/>
  <c r="J219" i="83" s="1"/>
  <c r="H219" i="66"/>
  <c r="BC218" i="66"/>
  <c r="AW218" i="66"/>
  <c r="AO218" i="66"/>
  <c r="AK218" i="66"/>
  <c r="AG218" i="66"/>
  <c r="AC218" i="66"/>
  <c r="Y218" i="66"/>
  <c r="S218" i="66"/>
  <c r="L218" i="66"/>
  <c r="J218" i="66"/>
  <c r="N218" i="66" s="1"/>
  <c r="O218" i="66" s="1"/>
  <c r="H218" i="66"/>
  <c r="BC217" i="66"/>
  <c r="AW217" i="66"/>
  <c r="AO217" i="66"/>
  <c r="AK217" i="66"/>
  <c r="AG217" i="66"/>
  <c r="AC217" i="66"/>
  <c r="Y217" i="66"/>
  <c r="S217" i="66"/>
  <c r="L217" i="66"/>
  <c r="J217" i="66"/>
  <c r="H217" i="66"/>
  <c r="BC216" i="66"/>
  <c r="AW216" i="66"/>
  <c r="AO216" i="66"/>
  <c r="AK216" i="66"/>
  <c r="AG216" i="66"/>
  <c r="AC216" i="66"/>
  <c r="Y216" i="66"/>
  <c r="S216" i="66"/>
  <c r="L216" i="66"/>
  <c r="J216" i="66"/>
  <c r="H216" i="66"/>
  <c r="BC215" i="66"/>
  <c r="AW215" i="66"/>
  <c r="AO215" i="66"/>
  <c r="AK215" i="66"/>
  <c r="AG215" i="66"/>
  <c r="AC215" i="66"/>
  <c r="Y215" i="66"/>
  <c r="S215" i="66"/>
  <c r="L215" i="66"/>
  <c r="J215" i="66"/>
  <c r="H215" i="66"/>
  <c r="BC214" i="66"/>
  <c r="AW214" i="66"/>
  <c r="AO214" i="66"/>
  <c r="AK214" i="66"/>
  <c r="AG214" i="66"/>
  <c r="AC214" i="66"/>
  <c r="Y214" i="66"/>
  <c r="S214" i="66"/>
  <c r="L214" i="66"/>
  <c r="J214" i="66"/>
  <c r="H214" i="66"/>
  <c r="BC213" i="66"/>
  <c r="AW213" i="66"/>
  <c r="AO213" i="66"/>
  <c r="AK213" i="66"/>
  <c r="AG213" i="66"/>
  <c r="AC213" i="66"/>
  <c r="Y213" i="66"/>
  <c r="S213" i="66"/>
  <c r="L213" i="66"/>
  <c r="J213" i="66"/>
  <c r="H213" i="66"/>
  <c r="BC212" i="66"/>
  <c r="AW212" i="66"/>
  <c r="AO212" i="66"/>
  <c r="AK212" i="66"/>
  <c r="AG212" i="66"/>
  <c r="AC212" i="66"/>
  <c r="Y212" i="66"/>
  <c r="S212" i="66"/>
  <c r="L212" i="66"/>
  <c r="J212" i="66"/>
  <c r="H212" i="66"/>
  <c r="BC211" i="66"/>
  <c r="AW211" i="66"/>
  <c r="AO211" i="66"/>
  <c r="AK211" i="66"/>
  <c r="AG211" i="66"/>
  <c r="AC211" i="66"/>
  <c r="Y211" i="66"/>
  <c r="S211" i="66"/>
  <c r="L211" i="66"/>
  <c r="J211" i="66"/>
  <c r="H211" i="66"/>
  <c r="BC210" i="66"/>
  <c r="AW210" i="66"/>
  <c r="AO210" i="66"/>
  <c r="AK210" i="66"/>
  <c r="AG210" i="66"/>
  <c r="AC210" i="66"/>
  <c r="Y210" i="66"/>
  <c r="S210" i="66"/>
  <c r="L210" i="66"/>
  <c r="J210" i="66"/>
  <c r="N210" i="66" s="1"/>
  <c r="O210" i="66" s="1"/>
  <c r="H210" i="66"/>
  <c r="BC209" i="66"/>
  <c r="AW209" i="66"/>
  <c r="AO209" i="66"/>
  <c r="AK209" i="66"/>
  <c r="AG209" i="66"/>
  <c r="AC209" i="66"/>
  <c r="Y209" i="66"/>
  <c r="S209" i="66"/>
  <c r="L209" i="66"/>
  <c r="J209" i="66"/>
  <c r="H209" i="66"/>
  <c r="BC208" i="66"/>
  <c r="AW208" i="66"/>
  <c r="AO208" i="66"/>
  <c r="AK208" i="66"/>
  <c r="AG208" i="66"/>
  <c r="AC208" i="66"/>
  <c r="Y208" i="66"/>
  <c r="S208" i="66"/>
  <c r="L208" i="66"/>
  <c r="J208" i="66"/>
  <c r="N208" i="66" s="1"/>
  <c r="O208" i="66" s="1"/>
  <c r="H208" i="66"/>
  <c r="BC207" i="66"/>
  <c r="AW207" i="66"/>
  <c r="AO207" i="66"/>
  <c r="AK207" i="66"/>
  <c r="AG207" i="66"/>
  <c r="AC207" i="66"/>
  <c r="Y207" i="66"/>
  <c r="S207" i="66"/>
  <c r="L207" i="66"/>
  <c r="J207" i="66"/>
  <c r="H207" i="66"/>
  <c r="BC206" i="66"/>
  <c r="AW206" i="66"/>
  <c r="AO206" i="66"/>
  <c r="AK206" i="66"/>
  <c r="AG206" i="66"/>
  <c r="AC206" i="66"/>
  <c r="Y206" i="66"/>
  <c r="S206" i="66"/>
  <c r="L206" i="66"/>
  <c r="J206" i="66"/>
  <c r="N206" i="66" s="1"/>
  <c r="O206" i="66" s="1"/>
  <c r="H206" i="66"/>
  <c r="BC205" i="66"/>
  <c r="AW205" i="66"/>
  <c r="AO205" i="66"/>
  <c r="AK205" i="66"/>
  <c r="AG205" i="66"/>
  <c r="AC205" i="66"/>
  <c r="Y205" i="66"/>
  <c r="S205" i="66"/>
  <c r="L205" i="66"/>
  <c r="J205" i="66"/>
  <c r="H205" i="66"/>
  <c r="BC204" i="66"/>
  <c r="AW204" i="66"/>
  <c r="AO204" i="66"/>
  <c r="AK204" i="66"/>
  <c r="AG204" i="66"/>
  <c r="AC204" i="66"/>
  <c r="Y204" i="66"/>
  <c r="S204" i="66"/>
  <c r="L204" i="66"/>
  <c r="J204" i="66"/>
  <c r="H204" i="66"/>
  <c r="BC203" i="66"/>
  <c r="AW203" i="66"/>
  <c r="AO203" i="66"/>
  <c r="AK203" i="66"/>
  <c r="AG203" i="66"/>
  <c r="AC203" i="66"/>
  <c r="Y203" i="66"/>
  <c r="S203" i="66"/>
  <c r="L203" i="66"/>
  <c r="J203" i="66"/>
  <c r="H203" i="66"/>
  <c r="BC202" i="66"/>
  <c r="AW202" i="66"/>
  <c r="AO202" i="66"/>
  <c r="AK202" i="66"/>
  <c r="AG202" i="66"/>
  <c r="AC202" i="66"/>
  <c r="Y202" i="66"/>
  <c r="S202" i="66"/>
  <c r="L202" i="66"/>
  <c r="J202" i="66"/>
  <c r="N202" i="66" s="1"/>
  <c r="O202" i="66" s="1"/>
  <c r="H202" i="66"/>
  <c r="BC201" i="66"/>
  <c r="AW201" i="66"/>
  <c r="AO201" i="66"/>
  <c r="AK201" i="66"/>
  <c r="AG201" i="66"/>
  <c r="AC201" i="66"/>
  <c r="Y201" i="66"/>
  <c r="S201" i="66"/>
  <c r="L201" i="66"/>
  <c r="J201" i="66"/>
  <c r="J201" i="83" s="1"/>
  <c r="H201" i="66"/>
  <c r="BC200" i="66"/>
  <c r="AW200" i="66"/>
  <c r="AO200" i="66"/>
  <c r="AK200" i="66"/>
  <c r="AG200" i="66"/>
  <c r="AC200" i="66"/>
  <c r="Y200" i="66"/>
  <c r="S200" i="66"/>
  <c r="L200" i="66"/>
  <c r="J200" i="66"/>
  <c r="N200" i="66" s="1"/>
  <c r="O200" i="66" s="1"/>
  <c r="H200" i="66"/>
  <c r="BC199" i="66"/>
  <c r="AW199" i="66"/>
  <c r="AO199" i="66"/>
  <c r="AK199" i="66"/>
  <c r="AG199" i="66"/>
  <c r="AC199" i="66"/>
  <c r="Y199" i="66"/>
  <c r="S199" i="66"/>
  <c r="L199" i="66"/>
  <c r="J199" i="66"/>
  <c r="H199" i="66"/>
  <c r="BC198" i="66"/>
  <c r="AW198" i="66"/>
  <c r="AO198" i="66"/>
  <c r="AK198" i="66"/>
  <c r="AG198" i="66"/>
  <c r="AC198" i="66"/>
  <c r="Y198" i="66"/>
  <c r="S198" i="66"/>
  <c r="L198" i="66"/>
  <c r="J198" i="66"/>
  <c r="H198" i="66"/>
  <c r="BC197" i="66"/>
  <c r="AW197" i="66"/>
  <c r="AO197" i="66"/>
  <c r="AK197" i="66"/>
  <c r="AG197" i="66"/>
  <c r="AC197" i="66"/>
  <c r="Y197" i="66"/>
  <c r="S197" i="66"/>
  <c r="L197" i="66"/>
  <c r="J197" i="66"/>
  <c r="H197" i="66"/>
  <c r="BC196" i="66"/>
  <c r="AW196" i="66"/>
  <c r="AO196" i="66"/>
  <c r="AK196" i="66"/>
  <c r="AG196" i="66"/>
  <c r="AC196" i="66"/>
  <c r="Y196" i="66"/>
  <c r="S196" i="66"/>
  <c r="L196" i="66"/>
  <c r="J196" i="66"/>
  <c r="N196" i="66" s="1"/>
  <c r="O196" i="66" s="1"/>
  <c r="H196" i="66"/>
  <c r="BC195" i="66"/>
  <c r="AW195" i="66"/>
  <c r="AO195" i="66"/>
  <c r="AK195" i="66"/>
  <c r="AG195" i="66"/>
  <c r="AC195" i="66"/>
  <c r="Y195" i="66"/>
  <c r="S195" i="66"/>
  <c r="L195" i="66"/>
  <c r="J195" i="66"/>
  <c r="H195" i="66"/>
  <c r="BC194" i="66"/>
  <c r="AW194" i="66"/>
  <c r="AO194" i="66"/>
  <c r="AK194" i="66"/>
  <c r="AG194" i="66"/>
  <c r="AC194" i="66"/>
  <c r="Y194" i="66"/>
  <c r="S194" i="66"/>
  <c r="L194" i="66"/>
  <c r="J194" i="66"/>
  <c r="H194" i="66"/>
  <c r="BC193" i="66"/>
  <c r="AW193" i="66"/>
  <c r="AO193" i="66"/>
  <c r="AK193" i="66"/>
  <c r="AG193" i="66"/>
  <c r="AC193" i="66"/>
  <c r="Y193" i="66"/>
  <c r="S193" i="66"/>
  <c r="L193" i="66"/>
  <c r="J193" i="66"/>
  <c r="H193" i="66"/>
  <c r="BC192" i="66"/>
  <c r="AW192" i="66"/>
  <c r="AO192" i="66"/>
  <c r="AK192" i="66"/>
  <c r="AG192" i="66"/>
  <c r="AC192" i="66"/>
  <c r="Y192" i="66"/>
  <c r="S192" i="66"/>
  <c r="L192" i="66"/>
  <c r="J192" i="66"/>
  <c r="H192" i="66"/>
  <c r="BC191" i="66"/>
  <c r="AW191" i="66"/>
  <c r="AO191" i="66"/>
  <c r="AK191" i="66"/>
  <c r="AG191" i="66"/>
  <c r="AC191" i="66"/>
  <c r="Y191" i="66"/>
  <c r="S191" i="66"/>
  <c r="L191" i="66"/>
  <c r="J191" i="66"/>
  <c r="H191" i="66"/>
  <c r="BC190" i="66"/>
  <c r="AW190" i="66"/>
  <c r="AO190" i="66"/>
  <c r="AK190" i="66"/>
  <c r="AG190" i="66"/>
  <c r="AC190" i="66"/>
  <c r="Y190" i="66"/>
  <c r="S190" i="66"/>
  <c r="L190" i="66"/>
  <c r="J190" i="66"/>
  <c r="H190" i="66"/>
  <c r="BC189" i="66"/>
  <c r="AW189" i="66"/>
  <c r="AO189" i="66"/>
  <c r="AK189" i="66"/>
  <c r="AG189" i="66"/>
  <c r="AC189" i="66"/>
  <c r="Y189" i="66"/>
  <c r="S189" i="66"/>
  <c r="L189" i="66"/>
  <c r="J189" i="66"/>
  <c r="H189" i="66"/>
  <c r="BC188" i="66"/>
  <c r="AW188" i="66"/>
  <c r="AO188" i="66"/>
  <c r="AK188" i="66"/>
  <c r="AG188" i="66"/>
  <c r="AC188" i="66"/>
  <c r="Y188" i="66"/>
  <c r="S188" i="66"/>
  <c r="L188" i="66"/>
  <c r="J188" i="66"/>
  <c r="N188" i="66" s="1"/>
  <c r="O188" i="66" s="1"/>
  <c r="H188" i="66"/>
  <c r="BC187" i="66"/>
  <c r="AW187" i="66"/>
  <c r="AO187" i="66"/>
  <c r="AK187" i="66"/>
  <c r="AG187" i="66"/>
  <c r="AC187" i="66"/>
  <c r="Y187" i="66"/>
  <c r="S187" i="66"/>
  <c r="L187" i="66"/>
  <c r="J187" i="66"/>
  <c r="H187" i="66"/>
  <c r="BC186" i="66"/>
  <c r="AW186" i="66"/>
  <c r="AO186" i="66"/>
  <c r="AK186" i="66"/>
  <c r="AG186" i="66"/>
  <c r="AC186" i="66"/>
  <c r="Y186" i="66"/>
  <c r="S186" i="66"/>
  <c r="L186" i="66"/>
  <c r="J186" i="66"/>
  <c r="H186" i="66"/>
  <c r="BC185" i="66"/>
  <c r="AW185" i="66"/>
  <c r="AO185" i="66"/>
  <c r="AK185" i="66"/>
  <c r="AG185" i="66"/>
  <c r="AC185" i="66"/>
  <c r="Y185" i="66"/>
  <c r="S185" i="66"/>
  <c r="L185" i="66"/>
  <c r="J185" i="66"/>
  <c r="H185" i="66"/>
  <c r="BC184" i="66"/>
  <c r="AW184" i="66"/>
  <c r="AO184" i="66"/>
  <c r="AK184" i="66"/>
  <c r="AG184" i="66"/>
  <c r="AC184" i="66"/>
  <c r="Y184" i="66"/>
  <c r="S184" i="66"/>
  <c r="L184" i="66"/>
  <c r="J184" i="66"/>
  <c r="H184" i="66"/>
  <c r="BC183" i="66"/>
  <c r="AW183" i="66"/>
  <c r="AO183" i="66"/>
  <c r="AK183" i="66"/>
  <c r="AG183" i="66"/>
  <c r="AC183" i="66"/>
  <c r="Y183" i="66"/>
  <c r="S183" i="66"/>
  <c r="L183" i="66"/>
  <c r="J183" i="66"/>
  <c r="H183" i="66"/>
  <c r="BC182" i="66"/>
  <c r="AW182" i="66"/>
  <c r="AO182" i="66"/>
  <c r="AK182" i="66"/>
  <c r="AG182" i="66"/>
  <c r="AC182" i="66"/>
  <c r="Y182" i="66"/>
  <c r="S182" i="66"/>
  <c r="L182" i="66"/>
  <c r="J182" i="66"/>
  <c r="J182" i="83" s="1"/>
  <c r="H182" i="66"/>
  <c r="BC181" i="66"/>
  <c r="AW181" i="66"/>
  <c r="AO181" i="66"/>
  <c r="AK181" i="66"/>
  <c r="AG181" i="66"/>
  <c r="AC181" i="66"/>
  <c r="Y181" i="66"/>
  <c r="S181" i="66"/>
  <c r="L181" i="66"/>
  <c r="J181" i="66"/>
  <c r="H181" i="66"/>
  <c r="BC180" i="66"/>
  <c r="AW180" i="66"/>
  <c r="AO180" i="66"/>
  <c r="AK180" i="66"/>
  <c r="AG180" i="66"/>
  <c r="AC180" i="66"/>
  <c r="Y180" i="66"/>
  <c r="S180" i="66"/>
  <c r="L180" i="66"/>
  <c r="J180" i="66"/>
  <c r="H180" i="66"/>
  <c r="BC179" i="66"/>
  <c r="AW179" i="66"/>
  <c r="AO179" i="66"/>
  <c r="AK179" i="66"/>
  <c r="AG179" i="66"/>
  <c r="AC179" i="66"/>
  <c r="Y179" i="66"/>
  <c r="S179" i="66"/>
  <c r="L179" i="66"/>
  <c r="J179" i="66"/>
  <c r="H179" i="66"/>
  <c r="BC178" i="66"/>
  <c r="AW178" i="66"/>
  <c r="AO178" i="66"/>
  <c r="AK178" i="66"/>
  <c r="AG178" i="66"/>
  <c r="AC178" i="66"/>
  <c r="Y178" i="66"/>
  <c r="S178" i="66"/>
  <c r="L178" i="66"/>
  <c r="J178" i="66"/>
  <c r="H178" i="66"/>
  <c r="BC177" i="66"/>
  <c r="AW177" i="66"/>
  <c r="AO177" i="66"/>
  <c r="AK177" i="66"/>
  <c r="AG177" i="66"/>
  <c r="AC177" i="66"/>
  <c r="Y177" i="66"/>
  <c r="S177" i="66"/>
  <c r="L177" i="66"/>
  <c r="J177" i="66"/>
  <c r="H177" i="66"/>
  <c r="BC176" i="66"/>
  <c r="AW176" i="66"/>
  <c r="AO176" i="66"/>
  <c r="AK176" i="66"/>
  <c r="AG176" i="66"/>
  <c r="AC176" i="66"/>
  <c r="Y176" i="66"/>
  <c r="S176" i="66"/>
  <c r="L176" i="66"/>
  <c r="J176" i="66"/>
  <c r="H176" i="66"/>
  <c r="BC175" i="66"/>
  <c r="AW175" i="66"/>
  <c r="AO175" i="66"/>
  <c r="AK175" i="66"/>
  <c r="AG175" i="66"/>
  <c r="AC175" i="66"/>
  <c r="Y175" i="66"/>
  <c r="S175" i="66"/>
  <c r="L175" i="66"/>
  <c r="J175" i="66"/>
  <c r="H175" i="66"/>
  <c r="BC174" i="66"/>
  <c r="AW174" i="66"/>
  <c r="AO174" i="66"/>
  <c r="AK174" i="66"/>
  <c r="AG174" i="66"/>
  <c r="AC174" i="66"/>
  <c r="Y174" i="66"/>
  <c r="S174" i="66"/>
  <c r="L174" i="66"/>
  <c r="J174" i="66"/>
  <c r="H174" i="66"/>
  <c r="BC173" i="66"/>
  <c r="AW173" i="66"/>
  <c r="AO173" i="66"/>
  <c r="AK173" i="66"/>
  <c r="AG173" i="66"/>
  <c r="AC173" i="66"/>
  <c r="Y173" i="66"/>
  <c r="S173" i="66"/>
  <c r="L173" i="66"/>
  <c r="J173" i="66"/>
  <c r="H173" i="66"/>
  <c r="BC172" i="66"/>
  <c r="AW172" i="66"/>
  <c r="AO172" i="66"/>
  <c r="AK172" i="66"/>
  <c r="AG172" i="66"/>
  <c r="AC172" i="66"/>
  <c r="Y172" i="66"/>
  <c r="S172" i="66"/>
  <c r="L172" i="66"/>
  <c r="J172" i="66"/>
  <c r="H172" i="66"/>
  <c r="BC171" i="66"/>
  <c r="AW171" i="66"/>
  <c r="AO171" i="66"/>
  <c r="AK171" i="66"/>
  <c r="AG171" i="66"/>
  <c r="AC171" i="66"/>
  <c r="Y171" i="66"/>
  <c r="S171" i="66"/>
  <c r="L171" i="66"/>
  <c r="J171" i="66"/>
  <c r="H171" i="66"/>
  <c r="BC170" i="66"/>
  <c r="AW170" i="66"/>
  <c r="AO170" i="66"/>
  <c r="AK170" i="66"/>
  <c r="AG170" i="66"/>
  <c r="AC170" i="66"/>
  <c r="Y170" i="66"/>
  <c r="S170" i="66"/>
  <c r="L170" i="66"/>
  <c r="J170" i="66"/>
  <c r="H170" i="66"/>
  <c r="BC169" i="66"/>
  <c r="AW169" i="66"/>
  <c r="AO169" i="66"/>
  <c r="AK169" i="66"/>
  <c r="AG169" i="66"/>
  <c r="AC169" i="66"/>
  <c r="Y169" i="66"/>
  <c r="S169" i="66"/>
  <c r="L169" i="66"/>
  <c r="J169" i="66"/>
  <c r="H169" i="66"/>
  <c r="BC168" i="66"/>
  <c r="AW168" i="66"/>
  <c r="AO168" i="66"/>
  <c r="AK168" i="66"/>
  <c r="AG168" i="66"/>
  <c r="AC168" i="66"/>
  <c r="Y168" i="66"/>
  <c r="S168" i="66"/>
  <c r="L168" i="66"/>
  <c r="J168" i="66"/>
  <c r="H168" i="66"/>
  <c r="BC167" i="66"/>
  <c r="AW167" i="66"/>
  <c r="AO167" i="66"/>
  <c r="AK167" i="66"/>
  <c r="AG167" i="66"/>
  <c r="AC167" i="66"/>
  <c r="Y167" i="66"/>
  <c r="S167" i="66"/>
  <c r="F167" i="66"/>
  <c r="L167" i="66" s="1"/>
  <c r="D167" i="66"/>
  <c r="BC166" i="66"/>
  <c r="AW166" i="66"/>
  <c r="AO166" i="66"/>
  <c r="AK166" i="66"/>
  <c r="AG166" i="66"/>
  <c r="AC166" i="66"/>
  <c r="Y166" i="66"/>
  <c r="S166" i="66"/>
  <c r="F166" i="66"/>
  <c r="D166" i="66"/>
  <c r="BC165" i="66"/>
  <c r="AW165" i="66"/>
  <c r="AO165" i="66"/>
  <c r="AK165" i="66"/>
  <c r="AG165" i="66"/>
  <c r="AC165" i="66"/>
  <c r="Y165" i="66"/>
  <c r="S165" i="66"/>
  <c r="F165" i="66"/>
  <c r="L165" i="66" s="1"/>
  <c r="D165" i="66"/>
  <c r="BC164" i="66"/>
  <c r="AW164" i="66"/>
  <c r="AO164" i="66"/>
  <c r="AK164" i="66"/>
  <c r="AG164" i="66"/>
  <c r="AC164" i="66"/>
  <c r="Y164" i="66"/>
  <c r="S164" i="66"/>
  <c r="F164" i="66"/>
  <c r="L164" i="66" s="1"/>
  <c r="D164" i="66"/>
  <c r="BC163" i="66"/>
  <c r="AW163" i="66"/>
  <c r="AO163" i="66"/>
  <c r="AK163" i="66"/>
  <c r="AG163" i="66"/>
  <c r="AC163" i="66"/>
  <c r="Y163" i="66"/>
  <c r="S163" i="66"/>
  <c r="F163" i="66"/>
  <c r="L163" i="66" s="1"/>
  <c r="D163" i="66"/>
  <c r="BC162" i="66"/>
  <c r="AW162" i="66"/>
  <c r="AO162" i="66"/>
  <c r="AK162" i="66"/>
  <c r="AG162" i="66"/>
  <c r="AC162" i="66"/>
  <c r="Y162" i="66"/>
  <c r="S162" i="66"/>
  <c r="F162" i="66"/>
  <c r="L162" i="66" s="1"/>
  <c r="D162" i="66"/>
  <c r="BC161" i="66"/>
  <c r="AW161" i="66"/>
  <c r="AO161" i="66"/>
  <c r="AK161" i="66"/>
  <c r="AG161" i="66"/>
  <c r="AC161" i="66"/>
  <c r="Y161" i="66"/>
  <c r="S161" i="66"/>
  <c r="F161" i="66"/>
  <c r="L161" i="66" s="1"/>
  <c r="D161" i="66"/>
  <c r="BC160" i="66"/>
  <c r="AW160" i="66"/>
  <c r="AO160" i="66"/>
  <c r="AK160" i="66"/>
  <c r="AG160" i="66"/>
  <c r="AC160" i="66"/>
  <c r="Y160" i="66"/>
  <c r="S160" i="66"/>
  <c r="F160" i="66"/>
  <c r="L160" i="66" s="1"/>
  <c r="D160" i="66"/>
  <c r="BC159" i="66"/>
  <c r="AW159" i="66"/>
  <c r="AO159" i="66"/>
  <c r="AK159" i="66"/>
  <c r="AG159" i="66"/>
  <c r="AC159" i="66"/>
  <c r="Y159" i="66"/>
  <c r="S159" i="66"/>
  <c r="F159" i="66"/>
  <c r="L159" i="66" s="1"/>
  <c r="D159" i="66"/>
  <c r="BC158" i="66"/>
  <c r="AW158" i="66"/>
  <c r="AO158" i="66"/>
  <c r="AK158" i="66"/>
  <c r="AG158" i="66"/>
  <c r="AC158" i="66"/>
  <c r="Y158" i="66"/>
  <c r="S158" i="66"/>
  <c r="L158" i="66"/>
  <c r="L158" i="83" s="1"/>
  <c r="F158" i="66"/>
  <c r="D158" i="66"/>
  <c r="BC157" i="66"/>
  <c r="AW157" i="66"/>
  <c r="AO157" i="66"/>
  <c r="AK157" i="66"/>
  <c r="AG157" i="66"/>
  <c r="AC157" i="66"/>
  <c r="Y157" i="66"/>
  <c r="S157" i="66"/>
  <c r="F157" i="66"/>
  <c r="L157" i="66" s="1"/>
  <c r="L157" i="83" s="1"/>
  <c r="D157" i="66"/>
  <c r="BC156" i="66"/>
  <c r="AW156" i="66"/>
  <c r="AO156" i="66"/>
  <c r="AK156" i="66"/>
  <c r="AG156" i="66"/>
  <c r="AC156" i="66"/>
  <c r="Y156" i="66"/>
  <c r="S156" i="66"/>
  <c r="F156" i="66"/>
  <c r="L156" i="66" s="1"/>
  <c r="D156" i="66"/>
  <c r="BC155" i="66"/>
  <c r="AW155" i="66"/>
  <c r="AO155" i="66"/>
  <c r="AK155" i="66"/>
  <c r="AG155" i="66"/>
  <c r="AC155" i="66"/>
  <c r="Y155" i="66"/>
  <c r="S155" i="66"/>
  <c r="F155" i="66"/>
  <c r="L155" i="66" s="1"/>
  <c r="D155" i="66"/>
  <c r="BC154" i="66"/>
  <c r="AW154" i="66"/>
  <c r="AO154" i="66"/>
  <c r="AK154" i="66"/>
  <c r="AG154" i="66"/>
  <c r="AC154" i="66"/>
  <c r="Y154" i="66"/>
  <c r="S154" i="66"/>
  <c r="F154" i="66"/>
  <c r="L154" i="66" s="1"/>
  <c r="D154" i="66"/>
  <c r="BC153" i="66"/>
  <c r="AW153" i="66"/>
  <c r="AO153" i="66"/>
  <c r="AK153" i="66"/>
  <c r="AG153" i="66"/>
  <c r="AC153" i="66"/>
  <c r="Y153" i="66"/>
  <c r="S153" i="66"/>
  <c r="F153" i="66"/>
  <c r="L153" i="66" s="1"/>
  <c r="D153" i="66"/>
  <c r="BC152" i="66"/>
  <c r="AW152" i="66"/>
  <c r="AO152" i="66"/>
  <c r="AK152" i="66"/>
  <c r="AG152" i="66"/>
  <c r="AC152" i="66"/>
  <c r="Y152" i="66"/>
  <c r="S152" i="66"/>
  <c r="F152" i="66"/>
  <c r="L152" i="66" s="1"/>
  <c r="D152" i="66"/>
  <c r="BC151" i="66"/>
  <c r="AW151" i="66"/>
  <c r="AO151" i="66"/>
  <c r="AK151" i="66"/>
  <c r="AG151" i="66"/>
  <c r="AC151" i="66"/>
  <c r="Y151" i="66"/>
  <c r="S151" i="66"/>
  <c r="F151" i="66"/>
  <c r="L151" i="66" s="1"/>
  <c r="D151" i="66"/>
  <c r="BC150" i="66"/>
  <c r="AW150" i="66"/>
  <c r="AO150" i="66"/>
  <c r="AK150" i="66"/>
  <c r="AG150" i="66"/>
  <c r="AC150" i="66"/>
  <c r="Y150" i="66"/>
  <c r="S150" i="66"/>
  <c r="F150" i="66"/>
  <c r="D150" i="66"/>
  <c r="BC149" i="66"/>
  <c r="AW149" i="66"/>
  <c r="AO149" i="66"/>
  <c r="AK149" i="66"/>
  <c r="AG149" i="66"/>
  <c r="AC149" i="66"/>
  <c r="Y149" i="66"/>
  <c r="S149" i="66"/>
  <c r="F149" i="66"/>
  <c r="L149" i="66" s="1"/>
  <c r="D149" i="66"/>
  <c r="BC148" i="66"/>
  <c r="AW148" i="66"/>
  <c r="AO148" i="66"/>
  <c r="AK148" i="66"/>
  <c r="AG148" i="66"/>
  <c r="AC148" i="66"/>
  <c r="Y148" i="66"/>
  <c r="S148" i="66"/>
  <c r="F148" i="66"/>
  <c r="L148" i="66" s="1"/>
  <c r="D148" i="66"/>
  <c r="BC147" i="66"/>
  <c r="AW147" i="66"/>
  <c r="AO147" i="66"/>
  <c r="AK147" i="66"/>
  <c r="AG147" i="66"/>
  <c r="AC147" i="66"/>
  <c r="Y147" i="66"/>
  <c r="S147" i="66"/>
  <c r="F147" i="66"/>
  <c r="L147" i="66" s="1"/>
  <c r="D147" i="66"/>
  <c r="BC146" i="66"/>
  <c r="AW146" i="66"/>
  <c r="AO146" i="66"/>
  <c r="AK146" i="66"/>
  <c r="AG146" i="66"/>
  <c r="AC146" i="66"/>
  <c r="Y146" i="66"/>
  <c r="S146" i="66"/>
  <c r="F146" i="66"/>
  <c r="L146" i="66" s="1"/>
  <c r="D146" i="66"/>
  <c r="BC145" i="66"/>
  <c r="AW145" i="66"/>
  <c r="AO145" i="66"/>
  <c r="AK145" i="66"/>
  <c r="AG145" i="66"/>
  <c r="AC145" i="66"/>
  <c r="Y145" i="66"/>
  <c r="S145" i="66"/>
  <c r="F145" i="66"/>
  <c r="L145" i="66" s="1"/>
  <c r="L145" i="83" s="1"/>
  <c r="D145" i="66"/>
  <c r="BC144" i="66"/>
  <c r="AW144" i="66"/>
  <c r="AO144" i="66"/>
  <c r="AK144" i="66"/>
  <c r="AG144" i="66"/>
  <c r="AC144" i="66"/>
  <c r="Y144" i="66"/>
  <c r="S144" i="66"/>
  <c r="F144" i="66"/>
  <c r="L144" i="66" s="1"/>
  <c r="D144" i="66"/>
  <c r="BC143" i="66"/>
  <c r="AW143" i="66"/>
  <c r="AO143" i="66"/>
  <c r="AK143" i="66"/>
  <c r="AG143" i="66"/>
  <c r="AC143" i="66"/>
  <c r="Y143" i="66"/>
  <c r="S143" i="66"/>
  <c r="F143" i="66"/>
  <c r="L143" i="66" s="1"/>
  <c r="D143" i="66"/>
  <c r="BC142" i="66"/>
  <c r="AW142" i="66"/>
  <c r="AO142" i="66"/>
  <c r="AK142" i="66"/>
  <c r="AG142" i="66"/>
  <c r="AC142" i="66"/>
  <c r="Y142" i="66"/>
  <c r="S142" i="66"/>
  <c r="L142" i="66"/>
  <c r="F142" i="66"/>
  <c r="D142" i="66"/>
  <c r="BC141" i="66"/>
  <c r="AW141" i="66"/>
  <c r="AO141" i="66"/>
  <c r="AK141" i="66"/>
  <c r="AG141" i="66"/>
  <c r="AC141" i="66"/>
  <c r="Y141" i="66"/>
  <c r="S141" i="66"/>
  <c r="F141" i="66"/>
  <c r="L141" i="66" s="1"/>
  <c r="D141" i="66"/>
  <c r="BC140" i="66"/>
  <c r="AW140" i="66"/>
  <c r="AO140" i="66"/>
  <c r="AK140" i="66"/>
  <c r="AG140" i="66"/>
  <c r="AC140" i="66"/>
  <c r="Y140" i="66"/>
  <c r="S140" i="66"/>
  <c r="F140" i="66"/>
  <c r="L140" i="66" s="1"/>
  <c r="D140" i="66"/>
  <c r="BC139" i="66"/>
  <c r="AW139" i="66"/>
  <c r="AO139" i="66"/>
  <c r="AK139" i="66"/>
  <c r="AG139" i="66"/>
  <c r="AC139" i="66"/>
  <c r="Y139" i="66"/>
  <c r="S139" i="66"/>
  <c r="F139" i="66"/>
  <c r="L139" i="66" s="1"/>
  <c r="D139" i="66"/>
  <c r="BC138" i="66"/>
  <c r="AW138" i="66"/>
  <c r="AO138" i="66"/>
  <c r="AK138" i="66"/>
  <c r="AG138" i="66"/>
  <c r="AC138" i="66"/>
  <c r="Y138" i="66"/>
  <c r="S138" i="66"/>
  <c r="F138" i="66"/>
  <c r="L138" i="66" s="1"/>
  <c r="D138" i="66"/>
  <c r="BC137" i="66"/>
  <c r="AW137" i="66"/>
  <c r="AO137" i="66"/>
  <c r="AK137" i="66"/>
  <c r="AG137" i="66"/>
  <c r="AC137" i="66"/>
  <c r="Y137" i="66"/>
  <c r="S137" i="66"/>
  <c r="F137" i="66"/>
  <c r="L137" i="66" s="1"/>
  <c r="D137" i="66"/>
  <c r="BC136" i="66"/>
  <c r="AW136" i="66"/>
  <c r="AO136" i="66"/>
  <c r="AK136" i="66"/>
  <c r="AG136" i="66"/>
  <c r="AC136" i="66"/>
  <c r="Y136" i="66"/>
  <c r="S136" i="66"/>
  <c r="F136" i="66"/>
  <c r="L136" i="66" s="1"/>
  <c r="D136" i="66"/>
  <c r="BC135" i="66"/>
  <c r="AW135" i="66"/>
  <c r="AO135" i="66"/>
  <c r="AK135" i="66"/>
  <c r="AG135" i="66"/>
  <c r="AC135" i="66"/>
  <c r="Y135" i="66"/>
  <c r="S135" i="66"/>
  <c r="F135" i="66"/>
  <c r="L135" i="66" s="1"/>
  <c r="D135" i="66"/>
  <c r="BC134" i="66"/>
  <c r="AW134" i="66"/>
  <c r="AO134" i="66"/>
  <c r="AK134" i="66"/>
  <c r="AG134" i="66"/>
  <c r="AC134" i="66"/>
  <c r="Y134" i="66"/>
  <c r="S134" i="66"/>
  <c r="F134" i="66"/>
  <c r="L134" i="66" s="1"/>
  <c r="D134" i="66"/>
  <c r="BC133" i="66"/>
  <c r="AW133" i="66"/>
  <c r="AO133" i="66"/>
  <c r="AK133" i="66"/>
  <c r="AG133" i="66"/>
  <c r="AC133" i="66"/>
  <c r="Y133" i="66"/>
  <c r="S133" i="66"/>
  <c r="F133" i="66"/>
  <c r="L133" i="66" s="1"/>
  <c r="D133" i="66"/>
  <c r="BC132" i="66"/>
  <c r="AW132" i="66"/>
  <c r="AO132" i="66"/>
  <c r="AK132" i="66"/>
  <c r="AG132" i="66"/>
  <c r="AC132" i="66"/>
  <c r="Y132" i="66"/>
  <c r="S132" i="66"/>
  <c r="F132" i="66"/>
  <c r="L132" i="66" s="1"/>
  <c r="L132" i="83" s="1"/>
  <c r="D132" i="66"/>
  <c r="BC131" i="66"/>
  <c r="AW131" i="66"/>
  <c r="AO131" i="66"/>
  <c r="AK131" i="66"/>
  <c r="AG131" i="66"/>
  <c r="AC131" i="66"/>
  <c r="Y131" i="66"/>
  <c r="S131" i="66"/>
  <c r="F131" i="66"/>
  <c r="L131" i="66" s="1"/>
  <c r="D131" i="66"/>
  <c r="BC130" i="66"/>
  <c r="AW130" i="66"/>
  <c r="AO130" i="66"/>
  <c r="AK130" i="66"/>
  <c r="AG130" i="66"/>
  <c r="AC130" i="66"/>
  <c r="Y130" i="66"/>
  <c r="S130" i="66"/>
  <c r="F130" i="66"/>
  <c r="L130" i="66" s="1"/>
  <c r="D130" i="66"/>
  <c r="BC129" i="66"/>
  <c r="AW129" i="66"/>
  <c r="AO129" i="66"/>
  <c r="AK129" i="66"/>
  <c r="AG129" i="66"/>
  <c r="AC129" i="66"/>
  <c r="Y129" i="66"/>
  <c r="S129" i="66"/>
  <c r="F129" i="66"/>
  <c r="L129" i="66" s="1"/>
  <c r="D129" i="66"/>
  <c r="BC128" i="66"/>
  <c r="AW128" i="66"/>
  <c r="AO128" i="66"/>
  <c r="AK128" i="66"/>
  <c r="AG128" i="66"/>
  <c r="AC128" i="66"/>
  <c r="Y128" i="66"/>
  <c r="S128" i="66"/>
  <c r="F128" i="66"/>
  <c r="L128" i="66" s="1"/>
  <c r="D128" i="66"/>
  <c r="BC127" i="66"/>
  <c r="AW127" i="66"/>
  <c r="AO127" i="66"/>
  <c r="AK127" i="66"/>
  <c r="AG127" i="66"/>
  <c r="AC127" i="66"/>
  <c r="Y127" i="66"/>
  <c r="S127" i="66"/>
  <c r="F127" i="66"/>
  <c r="L127" i="66" s="1"/>
  <c r="D127" i="66"/>
  <c r="BC126" i="66"/>
  <c r="AW126" i="66"/>
  <c r="AO126" i="66"/>
  <c r="AK126" i="66"/>
  <c r="AG126" i="66"/>
  <c r="AC126" i="66"/>
  <c r="Y126" i="66"/>
  <c r="S126" i="66"/>
  <c r="F126" i="66"/>
  <c r="L126" i="66" s="1"/>
  <c r="D126" i="66"/>
  <c r="BC125" i="66"/>
  <c r="AW125" i="66"/>
  <c r="AO125" i="66"/>
  <c r="AK125" i="66"/>
  <c r="AG125" i="66"/>
  <c r="AC125" i="66"/>
  <c r="Y125" i="66"/>
  <c r="S125" i="66"/>
  <c r="F125" i="66"/>
  <c r="L125" i="66" s="1"/>
  <c r="D125" i="66"/>
  <c r="BC124" i="66"/>
  <c r="AW124" i="66"/>
  <c r="AO124" i="66"/>
  <c r="AK124" i="66"/>
  <c r="AG124" i="66"/>
  <c r="AC124" i="66"/>
  <c r="Y124" i="66"/>
  <c r="S124" i="66"/>
  <c r="J124" i="66"/>
  <c r="N124" i="66" s="1"/>
  <c r="O124" i="66" s="1"/>
  <c r="F124" i="66"/>
  <c r="L124" i="66" s="1"/>
  <c r="D124" i="66"/>
  <c r="BC123" i="66"/>
  <c r="AW123" i="66"/>
  <c r="AO123" i="66"/>
  <c r="AK123" i="66"/>
  <c r="AG123" i="66"/>
  <c r="AC123" i="66"/>
  <c r="Y123" i="66"/>
  <c r="S123" i="66"/>
  <c r="F123" i="66"/>
  <c r="L123" i="66" s="1"/>
  <c r="D123" i="66"/>
  <c r="BC122" i="66"/>
  <c r="AW122" i="66"/>
  <c r="AO122" i="66"/>
  <c r="AK122" i="66"/>
  <c r="AG122" i="66"/>
  <c r="AC122" i="66"/>
  <c r="Y122" i="66"/>
  <c r="S122" i="66"/>
  <c r="F122" i="66"/>
  <c r="L122" i="66" s="1"/>
  <c r="D122" i="66"/>
  <c r="BC121" i="66"/>
  <c r="AW121" i="66"/>
  <c r="AO121" i="66"/>
  <c r="AK121" i="66"/>
  <c r="AG121" i="66"/>
  <c r="AC121" i="66"/>
  <c r="Y121" i="66"/>
  <c r="S121" i="66"/>
  <c r="F121" i="66"/>
  <c r="L121" i="66" s="1"/>
  <c r="D121" i="66"/>
  <c r="BC120" i="66"/>
  <c r="AW120" i="66"/>
  <c r="AO120" i="66"/>
  <c r="AK120" i="66"/>
  <c r="AG120" i="66"/>
  <c r="AC120" i="66"/>
  <c r="Y120" i="66"/>
  <c r="S120" i="66"/>
  <c r="F120" i="66"/>
  <c r="L120" i="66" s="1"/>
  <c r="D120" i="66"/>
  <c r="BC119" i="66"/>
  <c r="AW119" i="66"/>
  <c r="AO119" i="66"/>
  <c r="AK119" i="66"/>
  <c r="AG119" i="66"/>
  <c r="AC119" i="66"/>
  <c r="Y119" i="66"/>
  <c r="S119" i="66"/>
  <c r="F119" i="66"/>
  <c r="L119" i="66" s="1"/>
  <c r="L119" i="83" s="1"/>
  <c r="D119" i="66"/>
  <c r="BC118" i="66"/>
  <c r="AW118" i="66"/>
  <c r="AO118" i="66"/>
  <c r="AK118" i="66"/>
  <c r="AG118" i="66"/>
  <c r="AC118" i="66"/>
  <c r="Y118" i="66"/>
  <c r="S118" i="66"/>
  <c r="F118" i="66"/>
  <c r="D118" i="66"/>
  <c r="BC117" i="66"/>
  <c r="AW117" i="66"/>
  <c r="AO117" i="66"/>
  <c r="AK117" i="66"/>
  <c r="AG117" i="66"/>
  <c r="AC117" i="66"/>
  <c r="Y117" i="66"/>
  <c r="S117" i="66"/>
  <c r="F117" i="66"/>
  <c r="L117" i="66" s="1"/>
  <c r="D117" i="66"/>
  <c r="BC116" i="66"/>
  <c r="AW116" i="66"/>
  <c r="AO116" i="66"/>
  <c r="AK116" i="66"/>
  <c r="AG116" i="66"/>
  <c r="AC116" i="66"/>
  <c r="Y116" i="66"/>
  <c r="S116" i="66"/>
  <c r="F116" i="66"/>
  <c r="L116" i="66" s="1"/>
  <c r="D116" i="66"/>
  <c r="BC115" i="66"/>
  <c r="AW115" i="66"/>
  <c r="AO115" i="66"/>
  <c r="AK115" i="66"/>
  <c r="AG115" i="66"/>
  <c r="AC115" i="66"/>
  <c r="Y115" i="66"/>
  <c r="S115" i="66"/>
  <c r="F115" i="66"/>
  <c r="L115" i="66" s="1"/>
  <c r="D115" i="66"/>
  <c r="BC114" i="66"/>
  <c r="AW114" i="66"/>
  <c r="AO114" i="66"/>
  <c r="AK114" i="66"/>
  <c r="AG114" i="66"/>
  <c r="AC114" i="66"/>
  <c r="Y114" i="66"/>
  <c r="S114" i="66"/>
  <c r="F114" i="66"/>
  <c r="L114" i="66" s="1"/>
  <c r="D114" i="66"/>
  <c r="BC113" i="66"/>
  <c r="AW113" i="66"/>
  <c r="AO113" i="66"/>
  <c r="AK113" i="66"/>
  <c r="AG113" i="66"/>
  <c r="AC113" i="66"/>
  <c r="Y113" i="66"/>
  <c r="S113" i="66"/>
  <c r="F113" i="66"/>
  <c r="L113" i="66" s="1"/>
  <c r="D113" i="66"/>
  <c r="BC112" i="66"/>
  <c r="AW112" i="66"/>
  <c r="AO112" i="66"/>
  <c r="AK112" i="66"/>
  <c r="AG112" i="66"/>
  <c r="AC112" i="66"/>
  <c r="Y112" i="66"/>
  <c r="S112" i="66"/>
  <c r="F112" i="66"/>
  <c r="L112" i="66" s="1"/>
  <c r="D112" i="66"/>
  <c r="BC111" i="66"/>
  <c r="AW111" i="66"/>
  <c r="AO111" i="66"/>
  <c r="AK111" i="66"/>
  <c r="AG111" i="66"/>
  <c r="AC111" i="66"/>
  <c r="Y111" i="66"/>
  <c r="S111" i="66"/>
  <c r="F111" i="66"/>
  <c r="L111" i="66" s="1"/>
  <c r="D111" i="66"/>
  <c r="BC110" i="66"/>
  <c r="AW110" i="66"/>
  <c r="AO110" i="66"/>
  <c r="AK110" i="66"/>
  <c r="AG110" i="66"/>
  <c r="AC110" i="66"/>
  <c r="Y110" i="66"/>
  <c r="S110" i="66"/>
  <c r="F110" i="66"/>
  <c r="L110" i="66" s="1"/>
  <c r="D110" i="66"/>
  <c r="BC109" i="66"/>
  <c r="AW109" i="66"/>
  <c r="AO109" i="66"/>
  <c r="AK109" i="66"/>
  <c r="AG109" i="66"/>
  <c r="AC109" i="66"/>
  <c r="Y109" i="66"/>
  <c r="S109" i="66"/>
  <c r="F109" i="66"/>
  <c r="L109" i="66" s="1"/>
  <c r="D109" i="66"/>
  <c r="BC108" i="66"/>
  <c r="AW108" i="66"/>
  <c r="AO108" i="66"/>
  <c r="AK108" i="66"/>
  <c r="AG108" i="66"/>
  <c r="AC108" i="66"/>
  <c r="Y108" i="66"/>
  <c r="S108" i="66"/>
  <c r="F108" i="66"/>
  <c r="L108" i="66" s="1"/>
  <c r="D108" i="66"/>
  <c r="BC107" i="66"/>
  <c r="AW107" i="66"/>
  <c r="AO107" i="66"/>
  <c r="AK107" i="66"/>
  <c r="AG107" i="66"/>
  <c r="AC107" i="66"/>
  <c r="Y107" i="66"/>
  <c r="S107" i="66"/>
  <c r="F107" i="66"/>
  <c r="L107" i="66" s="1"/>
  <c r="L107" i="83" s="1"/>
  <c r="D107" i="66"/>
  <c r="BC106" i="66"/>
  <c r="AW106" i="66"/>
  <c r="AO106" i="66"/>
  <c r="AK106" i="66"/>
  <c r="AG106" i="66"/>
  <c r="AC106" i="66"/>
  <c r="Y106" i="66"/>
  <c r="S106" i="66"/>
  <c r="F106" i="66"/>
  <c r="L106" i="66" s="1"/>
  <c r="D106" i="66"/>
  <c r="BC105" i="66"/>
  <c r="AW105" i="66"/>
  <c r="AO105" i="66"/>
  <c r="AK105" i="66"/>
  <c r="AG105" i="66"/>
  <c r="AC105" i="66"/>
  <c r="Y105" i="66"/>
  <c r="S105" i="66"/>
  <c r="F105" i="66"/>
  <c r="L105" i="66" s="1"/>
  <c r="D105" i="66"/>
  <c r="BC104" i="66"/>
  <c r="AW104" i="66"/>
  <c r="AO104" i="66"/>
  <c r="AK104" i="66"/>
  <c r="AG104" i="66"/>
  <c r="AC104" i="66"/>
  <c r="Y104" i="66"/>
  <c r="S104" i="66"/>
  <c r="F104" i="66"/>
  <c r="L104" i="66" s="1"/>
  <c r="D104" i="66"/>
  <c r="BC103" i="66"/>
  <c r="AW103" i="66"/>
  <c r="AO103" i="66"/>
  <c r="AK103" i="66"/>
  <c r="AG103" i="66"/>
  <c r="AC103" i="66"/>
  <c r="Y103" i="66"/>
  <c r="S103" i="66"/>
  <c r="F103" i="66"/>
  <c r="L103" i="66" s="1"/>
  <c r="D103" i="66"/>
  <c r="BC102" i="66"/>
  <c r="AW102" i="66"/>
  <c r="AO102" i="66"/>
  <c r="AK102" i="66"/>
  <c r="AG102" i="66"/>
  <c r="AC102" i="66"/>
  <c r="Y102" i="66"/>
  <c r="S102" i="66"/>
  <c r="F102" i="66"/>
  <c r="D102" i="66"/>
  <c r="BC101" i="66"/>
  <c r="AW101" i="66"/>
  <c r="AO101" i="66"/>
  <c r="AK101" i="66"/>
  <c r="AG101" i="66"/>
  <c r="AC101" i="66"/>
  <c r="Y101" i="66"/>
  <c r="S101" i="66"/>
  <c r="F101" i="66"/>
  <c r="L101" i="66" s="1"/>
  <c r="D101" i="66"/>
  <c r="BC100" i="66"/>
  <c r="AW100" i="66"/>
  <c r="AO100" i="66"/>
  <c r="AK100" i="66"/>
  <c r="AG100" i="66"/>
  <c r="AC100" i="66"/>
  <c r="Y100" i="66"/>
  <c r="S100" i="66"/>
  <c r="F100" i="66"/>
  <c r="L100" i="66" s="1"/>
  <c r="D100" i="66"/>
  <c r="BC99" i="66"/>
  <c r="AW99" i="66"/>
  <c r="AO99" i="66"/>
  <c r="AK99" i="66"/>
  <c r="AG99" i="66"/>
  <c r="AC99" i="66"/>
  <c r="Y99" i="66"/>
  <c r="S99" i="66"/>
  <c r="F99" i="66"/>
  <c r="L99" i="66" s="1"/>
  <c r="D99" i="66"/>
  <c r="BC98" i="66"/>
  <c r="AW98" i="66"/>
  <c r="AO98" i="66"/>
  <c r="AK98" i="66"/>
  <c r="AG98" i="66"/>
  <c r="AC98" i="66"/>
  <c r="Y98" i="66"/>
  <c r="S98" i="66"/>
  <c r="F98" i="66"/>
  <c r="L98" i="66" s="1"/>
  <c r="D98" i="66"/>
  <c r="BC97" i="66"/>
  <c r="AW97" i="66"/>
  <c r="AO97" i="66"/>
  <c r="AK97" i="66"/>
  <c r="AG97" i="66"/>
  <c r="AC97" i="66"/>
  <c r="Y97" i="66"/>
  <c r="S97" i="66"/>
  <c r="F97" i="66"/>
  <c r="L97" i="66" s="1"/>
  <c r="D97" i="66"/>
  <c r="BC96" i="66"/>
  <c r="AW96" i="66"/>
  <c r="AO96" i="66"/>
  <c r="AK96" i="66"/>
  <c r="AG96" i="66"/>
  <c r="AC96" i="66"/>
  <c r="Y96" i="66"/>
  <c r="S96" i="66"/>
  <c r="F96" i="66"/>
  <c r="L96" i="66" s="1"/>
  <c r="D96" i="66"/>
  <c r="BC95" i="66"/>
  <c r="AW95" i="66"/>
  <c r="AO95" i="66"/>
  <c r="AK95" i="66"/>
  <c r="AG95" i="66"/>
  <c r="AC95" i="66"/>
  <c r="Y95" i="66"/>
  <c r="S95" i="66"/>
  <c r="F95" i="66"/>
  <c r="L95" i="66" s="1"/>
  <c r="L95" i="83" s="1"/>
  <c r="D95" i="66"/>
  <c r="BC94" i="66"/>
  <c r="AW94" i="66"/>
  <c r="AO94" i="66"/>
  <c r="AK94" i="66"/>
  <c r="AG94" i="66"/>
  <c r="AC94" i="66"/>
  <c r="Y94" i="66"/>
  <c r="S94" i="66"/>
  <c r="L94" i="66"/>
  <c r="F94" i="66"/>
  <c r="D94" i="66"/>
  <c r="BC93" i="66"/>
  <c r="AW93" i="66"/>
  <c r="AO93" i="66"/>
  <c r="AK93" i="66"/>
  <c r="AG93" i="66"/>
  <c r="AC93" i="66"/>
  <c r="Y93" i="66"/>
  <c r="S93" i="66"/>
  <c r="F93" i="66"/>
  <c r="L93" i="66" s="1"/>
  <c r="D93" i="66"/>
  <c r="BC92" i="66"/>
  <c r="AW92" i="66"/>
  <c r="AO92" i="66"/>
  <c r="AK92" i="66"/>
  <c r="AG92" i="66"/>
  <c r="AC92" i="66"/>
  <c r="Y92" i="66"/>
  <c r="S92" i="66"/>
  <c r="F92" i="66"/>
  <c r="L92" i="66" s="1"/>
  <c r="D92" i="66"/>
  <c r="BC91" i="66"/>
  <c r="AW91" i="66"/>
  <c r="AO91" i="66"/>
  <c r="AK91" i="66"/>
  <c r="AG91" i="66"/>
  <c r="AC91" i="66"/>
  <c r="Y91" i="66"/>
  <c r="S91" i="66"/>
  <c r="F91" i="66"/>
  <c r="L91" i="66" s="1"/>
  <c r="D91" i="66"/>
  <c r="BC90" i="66"/>
  <c r="AW90" i="66"/>
  <c r="AO90" i="66"/>
  <c r="AK90" i="66"/>
  <c r="AG90" i="66"/>
  <c r="AC90" i="66"/>
  <c r="Y90" i="66"/>
  <c r="S90" i="66"/>
  <c r="F90" i="66"/>
  <c r="L90" i="66" s="1"/>
  <c r="D90" i="66"/>
  <c r="BC89" i="66"/>
  <c r="AW89" i="66"/>
  <c r="AO89" i="66"/>
  <c r="AK89" i="66"/>
  <c r="AG89" i="66"/>
  <c r="AC89" i="66"/>
  <c r="Y89" i="66"/>
  <c r="S89" i="66"/>
  <c r="F89" i="66"/>
  <c r="L89" i="66" s="1"/>
  <c r="D89" i="66"/>
  <c r="BC88" i="66"/>
  <c r="AW88" i="66"/>
  <c r="AO88" i="66"/>
  <c r="AK88" i="66"/>
  <c r="AG88" i="66"/>
  <c r="AC88" i="66"/>
  <c r="Y88" i="66"/>
  <c r="S88" i="66"/>
  <c r="F88" i="66"/>
  <c r="L88" i="66" s="1"/>
  <c r="D88" i="66"/>
  <c r="BC87" i="66"/>
  <c r="AW87" i="66"/>
  <c r="AO87" i="66"/>
  <c r="AK87" i="66"/>
  <c r="AG87" i="66"/>
  <c r="AC87" i="66"/>
  <c r="Y87" i="66"/>
  <c r="S87" i="66"/>
  <c r="F87" i="66"/>
  <c r="L87" i="66" s="1"/>
  <c r="D87" i="66"/>
  <c r="BC86" i="66"/>
  <c r="AW86" i="66"/>
  <c r="AO86" i="66"/>
  <c r="AK86" i="66"/>
  <c r="AG86" i="66"/>
  <c r="AC86" i="66"/>
  <c r="Y86" i="66"/>
  <c r="S86" i="66"/>
  <c r="F86" i="66"/>
  <c r="D86" i="66"/>
  <c r="BC85" i="66"/>
  <c r="AW85" i="66"/>
  <c r="AO85" i="66"/>
  <c r="AK85" i="66"/>
  <c r="AG85" i="66"/>
  <c r="AC85" i="66"/>
  <c r="Y85" i="66"/>
  <c r="S85" i="66"/>
  <c r="F85" i="66"/>
  <c r="L85" i="66" s="1"/>
  <c r="D85" i="66"/>
  <c r="BC84" i="66"/>
  <c r="AW84" i="66"/>
  <c r="AO84" i="66"/>
  <c r="AK84" i="66"/>
  <c r="AG84" i="66"/>
  <c r="AC84" i="66"/>
  <c r="Y84" i="66"/>
  <c r="S84" i="66"/>
  <c r="F84" i="66"/>
  <c r="D84" i="66"/>
  <c r="BC83" i="66"/>
  <c r="AW83" i="66"/>
  <c r="AO83" i="66"/>
  <c r="AK83" i="66"/>
  <c r="AG83" i="66"/>
  <c r="AC83" i="66"/>
  <c r="Y83" i="66"/>
  <c r="S83" i="66"/>
  <c r="F83" i="66"/>
  <c r="L83" i="66" s="1"/>
  <c r="D83" i="66"/>
  <c r="BC82" i="66"/>
  <c r="AW82" i="66"/>
  <c r="AO82" i="66"/>
  <c r="AK82" i="66"/>
  <c r="AG82" i="66"/>
  <c r="AC82" i="66"/>
  <c r="Y82" i="66"/>
  <c r="S82" i="66"/>
  <c r="J82" i="66"/>
  <c r="J82" i="83" s="1"/>
  <c r="F82" i="66"/>
  <c r="L82" i="66" s="1"/>
  <c r="D82" i="66"/>
  <c r="BC81" i="66"/>
  <c r="AW81" i="66"/>
  <c r="AO81" i="66"/>
  <c r="AK81" i="66"/>
  <c r="AG81" i="66"/>
  <c r="AC81" i="66"/>
  <c r="Y81" i="66"/>
  <c r="S81" i="66"/>
  <c r="F81" i="66"/>
  <c r="L81" i="66" s="1"/>
  <c r="D81" i="66"/>
  <c r="BC80" i="66"/>
  <c r="AW80" i="66"/>
  <c r="AO80" i="66"/>
  <c r="AK80" i="66"/>
  <c r="AG80" i="66"/>
  <c r="AC80" i="66"/>
  <c r="Y80" i="66"/>
  <c r="S80" i="66"/>
  <c r="F80" i="66"/>
  <c r="D80" i="66"/>
  <c r="BC79" i="66"/>
  <c r="AW79" i="66"/>
  <c r="AO79" i="66"/>
  <c r="AK79" i="66"/>
  <c r="AG79" i="66"/>
  <c r="AC79" i="66"/>
  <c r="Y79" i="66"/>
  <c r="S79" i="66"/>
  <c r="F79" i="66"/>
  <c r="L79" i="66" s="1"/>
  <c r="D79" i="66"/>
  <c r="BC78" i="66"/>
  <c r="AW78" i="66"/>
  <c r="AO78" i="66"/>
  <c r="AK78" i="66"/>
  <c r="AG78" i="66"/>
  <c r="AC78" i="66"/>
  <c r="Y78" i="66"/>
  <c r="S78" i="66"/>
  <c r="F78" i="66"/>
  <c r="L78" i="66" s="1"/>
  <c r="D78" i="66"/>
  <c r="BC77" i="66"/>
  <c r="AW77" i="66"/>
  <c r="AO77" i="66"/>
  <c r="AK77" i="66"/>
  <c r="AG77" i="66"/>
  <c r="AC77" i="66"/>
  <c r="Y77" i="66"/>
  <c r="S77" i="66"/>
  <c r="F77" i="66"/>
  <c r="L77" i="66" s="1"/>
  <c r="D77" i="66"/>
  <c r="BC76" i="66"/>
  <c r="AW76" i="66"/>
  <c r="AO76" i="66"/>
  <c r="AK76" i="66"/>
  <c r="AG76" i="66"/>
  <c r="AC76" i="66"/>
  <c r="Y76" i="66"/>
  <c r="S76" i="66"/>
  <c r="F76" i="66"/>
  <c r="L76" i="66" s="1"/>
  <c r="D76" i="66"/>
  <c r="BC75" i="66"/>
  <c r="AW75" i="66"/>
  <c r="AO75" i="66"/>
  <c r="AK75" i="66"/>
  <c r="AG75" i="66"/>
  <c r="AC75" i="66"/>
  <c r="Y75" i="66"/>
  <c r="S75" i="66"/>
  <c r="F75" i="66"/>
  <c r="L75" i="66" s="1"/>
  <c r="D75" i="66"/>
  <c r="BC74" i="66"/>
  <c r="AW74" i="66"/>
  <c r="AO74" i="66"/>
  <c r="AK74" i="66"/>
  <c r="AG74" i="66"/>
  <c r="AC74" i="66"/>
  <c r="Y74" i="66"/>
  <c r="S74" i="66"/>
  <c r="F74" i="66"/>
  <c r="L74" i="66" s="1"/>
  <c r="D74" i="66"/>
  <c r="BC73" i="66"/>
  <c r="AW73" i="66"/>
  <c r="AO73" i="66"/>
  <c r="AK73" i="66"/>
  <c r="AG73" i="66"/>
  <c r="AC73" i="66"/>
  <c r="Y73" i="66"/>
  <c r="S73" i="66"/>
  <c r="F73" i="66"/>
  <c r="L73" i="66" s="1"/>
  <c r="D73" i="66"/>
  <c r="BC72" i="66"/>
  <c r="AW72" i="66"/>
  <c r="AO72" i="66"/>
  <c r="AK72" i="66"/>
  <c r="AG72" i="66"/>
  <c r="AC72" i="66"/>
  <c r="Y72" i="66"/>
  <c r="S72" i="66"/>
  <c r="J72" i="66"/>
  <c r="F72" i="66"/>
  <c r="L72" i="66" s="1"/>
  <c r="D72" i="66"/>
  <c r="BC71" i="66"/>
  <c r="AW71" i="66"/>
  <c r="AO71" i="66"/>
  <c r="AK71" i="66"/>
  <c r="AG71" i="66"/>
  <c r="AC71" i="66"/>
  <c r="Y71" i="66"/>
  <c r="S71" i="66"/>
  <c r="F71" i="66"/>
  <c r="L71" i="66" s="1"/>
  <c r="D71" i="66"/>
  <c r="BC70" i="66"/>
  <c r="AW70" i="66"/>
  <c r="AO70" i="66"/>
  <c r="AK70" i="66"/>
  <c r="AG70" i="66"/>
  <c r="AC70" i="66"/>
  <c r="Y70" i="66"/>
  <c r="S70" i="66"/>
  <c r="F70" i="66"/>
  <c r="L70" i="66" s="1"/>
  <c r="D70" i="66"/>
  <c r="BC69" i="66"/>
  <c r="AW69" i="66"/>
  <c r="AO69" i="66"/>
  <c r="AK69" i="66"/>
  <c r="AG69" i="66"/>
  <c r="AC69" i="66"/>
  <c r="Y69" i="66"/>
  <c r="S69" i="66"/>
  <c r="F69" i="66"/>
  <c r="L69" i="66" s="1"/>
  <c r="D69" i="66"/>
  <c r="BC68" i="66"/>
  <c r="AW68" i="66"/>
  <c r="AO68" i="66"/>
  <c r="AK68" i="66"/>
  <c r="AG68" i="66"/>
  <c r="AC68" i="66"/>
  <c r="Y68" i="66"/>
  <c r="S68" i="66"/>
  <c r="F68" i="66"/>
  <c r="L68" i="66" s="1"/>
  <c r="L68" i="83" s="1"/>
  <c r="D68" i="66"/>
  <c r="BC67" i="66"/>
  <c r="AW67" i="66"/>
  <c r="AO67" i="66"/>
  <c r="AK67" i="66"/>
  <c r="AG67" i="66"/>
  <c r="AC67" i="66"/>
  <c r="Y67" i="66"/>
  <c r="S67" i="66"/>
  <c r="F67" i="66"/>
  <c r="L67" i="66" s="1"/>
  <c r="D67" i="66"/>
  <c r="BC66" i="66"/>
  <c r="AW66" i="66"/>
  <c r="AO66" i="66"/>
  <c r="AK66" i="66"/>
  <c r="AG66" i="66"/>
  <c r="AC66" i="66"/>
  <c r="Y66" i="66"/>
  <c r="S66" i="66"/>
  <c r="F66" i="66"/>
  <c r="L66" i="66" s="1"/>
  <c r="D66" i="66"/>
  <c r="BC65" i="66"/>
  <c r="AW65" i="66"/>
  <c r="AO65" i="66"/>
  <c r="AK65" i="66"/>
  <c r="AG65" i="66"/>
  <c r="AC65" i="66"/>
  <c r="Y65" i="66"/>
  <c r="S65" i="66"/>
  <c r="F65" i="66"/>
  <c r="L65" i="66" s="1"/>
  <c r="D65" i="66"/>
  <c r="BC64" i="66"/>
  <c r="AW64" i="66"/>
  <c r="AO64" i="66"/>
  <c r="AK64" i="66"/>
  <c r="AG64" i="66"/>
  <c r="AC64" i="66"/>
  <c r="Y64" i="66"/>
  <c r="S64" i="66"/>
  <c r="F64" i="66"/>
  <c r="L64" i="66" s="1"/>
  <c r="D64" i="66"/>
  <c r="BC63" i="66"/>
  <c r="AW63" i="66"/>
  <c r="AO63" i="66"/>
  <c r="AK63" i="66"/>
  <c r="AG63" i="66"/>
  <c r="AC63" i="66"/>
  <c r="Y63" i="66"/>
  <c r="S63" i="66"/>
  <c r="F63" i="66"/>
  <c r="L63" i="66" s="1"/>
  <c r="D63" i="66"/>
  <c r="BC62" i="66"/>
  <c r="AW62" i="66"/>
  <c r="AO62" i="66"/>
  <c r="AK62" i="66"/>
  <c r="AG62" i="66"/>
  <c r="AC62" i="66"/>
  <c r="Y62" i="66"/>
  <c r="S62" i="66"/>
  <c r="L62" i="66"/>
  <c r="F62" i="66"/>
  <c r="D62" i="66"/>
  <c r="BC61" i="66"/>
  <c r="AW61" i="66"/>
  <c r="AO61" i="66"/>
  <c r="AK61" i="66"/>
  <c r="AG61" i="66"/>
  <c r="AC61" i="66"/>
  <c r="Y61" i="66"/>
  <c r="S61" i="66"/>
  <c r="F61" i="66"/>
  <c r="L61" i="66" s="1"/>
  <c r="D61" i="66"/>
  <c r="BC60" i="66"/>
  <c r="AW60" i="66"/>
  <c r="AO60" i="66"/>
  <c r="AK60" i="66"/>
  <c r="AG60" i="66"/>
  <c r="AC60" i="66"/>
  <c r="Y60" i="66"/>
  <c r="S60" i="66"/>
  <c r="F60" i="66"/>
  <c r="L60" i="66" s="1"/>
  <c r="D60" i="66"/>
  <c r="BC59" i="66"/>
  <c r="AW59" i="66"/>
  <c r="AO59" i="66"/>
  <c r="AK59" i="66"/>
  <c r="AG59" i="66"/>
  <c r="AC59" i="66"/>
  <c r="Y59" i="66"/>
  <c r="S59" i="66"/>
  <c r="F59" i="66"/>
  <c r="L59" i="66" s="1"/>
  <c r="D59" i="66"/>
  <c r="BC58" i="66"/>
  <c r="AW58" i="66"/>
  <c r="AO58" i="66"/>
  <c r="AK58" i="66"/>
  <c r="AG58" i="66"/>
  <c r="AC58" i="66"/>
  <c r="Y58" i="66"/>
  <c r="S58" i="66"/>
  <c r="F58" i="66"/>
  <c r="L58" i="66" s="1"/>
  <c r="D58" i="66"/>
  <c r="BC57" i="66"/>
  <c r="AW57" i="66"/>
  <c r="AO57" i="66"/>
  <c r="AK57" i="66"/>
  <c r="AG57" i="66"/>
  <c r="AC57" i="66"/>
  <c r="Y57" i="66"/>
  <c r="S57" i="66"/>
  <c r="F57" i="66"/>
  <c r="L57" i="66" s="1"/>
  <c r="D57" i="66"/>
  <c r="BC56" i="66"/>
  <c r="AW56" i="66"/>
  <c r="AO56" i="66"/>
  <c r="AK56" i="66"/>
  <c r="AG56" i="66"/>
  <c r="AC56" i="66"/>
  <c r="Y56" i="66"/>
  <c r="S56" i="66"/>
  <c r="J56" i="66"/>
  <c r="J56" i="83" s="1"/>
  <c r="F56" i="66"/>
  <c r="L56" i="66" s="1"/>
  <c r="D56" i="66"/>
  <c r="BC55" i="66"/>
  <c r="AW55" i="66"/>
  <c r="AO55" i="66"/>
  <c r="AK55" i="66"/>
  <c r="AG55" i="66"/>
  <c r="AC55" i="66"/>
  <c r="Y55" i="66"/>
  <c r="S55" i="66"/>
  <c r="F55" i="66"/>
  <c r="L55" i="66" s="1"/>
  <c r="D55" i="66"/>
  <c r="BC54" i="66"/>
  <c r="AW54" i="66"/>
  <c r="AO54" i="66"/>
  <c r="AK54" i="66"/>
  <c r="AG54" i="66"/>
  <c r="AC54" i="66"/>
  <c r="Y54" i="66"/>
  <c r="S54" i="66"/>
  <c r="F54" i="66"/>
  <c r="L54" i="66" s="1"/>
  <c r="D54" i="66"/>
  <c r="J54" i="66" s="1"/>
  <c r="BC53" i="66"/>
  <c r="AW53" i="66"/>
  <c r="AO53" i="66"/>
  <c r="AK53" i="66"/>
  <c r="AG53" i="66"/>
  <c r="AC53" i="66"/>
  <c r="Y53" i="66"/>
  <c r="S53" i="66"/>
  <c r="F53" i="66"/>
  <c r="L53" i="66" s="1"/>
  <c r="D53" i="66"/>
  <c r="BC52" i="66"/>
  <c r="AW52" i="66"/>
  <c r="AO52" i="66"/>
  <c r="AK52" i="66"/>
  <c r="AG52" i="66"/>
  <c r="AC52" i="66"/>
  <c r="Y52" i="66"/>
  <c r="S52" i="66"/>
  <c r="F52" i="66"/>
  <c r="L52" i="66" s="1"/>
  <c r="D52" i="66"/>
  <c r="BC51" i="66"/>
  <c r="AW51" i="66"/>
  <c r="AO51" i="66"/>
  <c r="AK51" i="66"/>
  <c r="AG51" i="66"/>
  <c r="AC51" i="66"/>
  <c r="Y51" i="66"/>
  <c r="S51" i="66"/>
  <c r="F51" i="66"/>
  <c r="L51" i="66" s="1"/>
  <c r="D51" i="66"/>
  <c r="BC50" i="66"/>
  <c r="AW50" i="66"/>
  <c r="AO50" i="66"/>
  <c r="AK50" i="66"/>
  <c r="AG50" i="66"/>
  <c r="AC50" i="66"/>
  <c r="Y50" i="66"/>
  <c r="S50" i="66"/>
  <c r="F50" i="66"/>
  <c r="L50" i="66" s="1"/>
  <c r="D50" i="66"/>
  <c r="BC49" i="66"/>
  <c r="AW49" i="66"/>
  <c r="AO49" i="66"/>
  <c r="AK49" i="66"/>
  <c r="AG49" i="66"/>
  <c r="AC49" i="66"/>
  <c r="Y49" i="66"/>
  <c r="S49" i="66"/>
  <c r="F49" i="66"/>
  <c r="L49" i="66" s="1"/>
  <c r="D49" i="66"/>
  <c r="BC48" i="66"/>
  <c r="AW48" i="66"/>
  <c r="AO48" i="66"/>
  <c r="AK48" i="66"/>
  <c r="AG48" i="66"/>
  <c r="AC48" i="66"/>
  <c r="Y48" i="66"/>
  <c r="S48" i="66"/>
  <c r="F48" i="66"/>
  <c r="L48" i="66" s="1"/>
  <c r="D48" i="66"/>
  <c r="BC47" i="66"/>
  <c r="AW47" i="66"/>
  <c r="AO47" i="66"/>
  <c r="AK47" i="66"/>
  <c r="AG47" i="66"/>
  <c r="AC47" i="66"/>
  <c r="Y47" i="66"/>
  <c r="S47" i="66"/>
  <c r="F47" i="66"/>
  <c r="L47" i="66" s="1"/>
  <c r="D47" i="66"/>
  <c r="BC46" i="66"/>
  <c r="AW46" i="66"/>
  <c r="AO46" i="66"/>
  <c r="AK46" i="66"/>
  <c r="AG46" i="66"/>
  <c r="AC46" i="66"/>
  <c r="Y46" i="66"/>
  <c r="S46" i="66"/>
  <c r="F46" i="66"/>
  <c r="L46" i="66" s="1"/>
  <c r="D46" i="66"/>
  <c r="BC45" i="66"/>
  <c r="AW45" i="66"/>
  <c r="AO45" i="66"/>
  <c r="AK45" i="66"/>
  <c r="AG45" i="66"/>
  <c r="AC45" i="66"/>
  <c r="Y45" i="66"/>
  <c r="S45" i="66"/>
  <c r="F45" i="66"/>
  <c r="L45" i="66" s="1"/>
  <c r="D45" i="66"/>
  <c r="BC44" i="66"/>
  <c r="AW44" i="66"/>
  <c r="AO44" i="66"/>
  <c r="AK44" i="66"/>
  <c r="AG44" i="66"/>
  <c r="AC44" i="66"/>
  <c r="Y44" i="66"/>
  <c r="S44" i="66"/>
  <c r="J44" i="66"/>
  <c r="F44" i="66"/>
  <c r="L44" i="66" s="1"/>
  <c r="D44" i="66"/>
  <c r="BC43" i="66"/>
  <c r="AW43" i="66"/>
  <c r="AO43" i="66"/>
  <c r="AK43" i="66"/>
  <c r="AG43" i="66"/>
  <c r="AC43" i="66"/>
  <c r="Y43" i="66"/>
  <c r="S43" i="66"/>
  <c r="F43" i="66"/>
  <c r="L43" i="66" s="1"/>
  <c r="D43" i="66"/>
  <c r="BC42" i="66"/>
  <c r="AW42" i="66"/>
  <c r="AO42" i="66"/>
  <c r="AK42" i="66"/>
  <c r="AG42" i="66"/>
  <c r="AC42" i="66"/>
  <c r="Y42" i="66"/>
  <c r="S42" i="66"/>
  <c r="F42" i="66"/>
  <c r="L42" i="66" s="1"/>
  <c r="D42" i="66"/>
  <c r="BC41" i="66"/>
  <c r="AW41" i="66"/>
  <c r="AO41" i="66"/>
  <c r="AK41" i="66"/>
  <c r="AG41" i="66"/>
  <c r="AC41" i="66"/>
  <c r="Y41" i="66"/>
  <c r="S41" i="66"/>
  <c r="F41" i="66"/>
  <c r="L41" i="66" s="1"/>
  <c r="L41" i="83" s="1"/>
  <c r="D41" i="66"/>
  <c r="BC40" i="66"/>
  <c r="AW40" i="66"/>
  <c r="AO40" i="66"/>
  <c r="AK40" i="66"/>
  <c r="AG40" i="66"/>
  <c r="AC40" i="66"/>
  <c r="Y40" i="66"/>
  <c r="S40" i="66"/>
  <c r="F40" i="66"/>
  <c r="L40" i="66" s="1"/>
  <c r="D40" i="66"/>
  <c r="BC39" i="66"/>
  <c r="AW39" i="66"/>
  <c r="AO39" i="66"/>
  <c r="AK39" i="66"/>
  <c r="AG39" i="66"/>
  <c r="AC39" i="66"/>
  <c r="Y39" i="66"/>
  <c r="S39" i="66"/>
  <c r="F39" i="66"/>
  <c r="L39" i="66" s="1"/>
  <c r="D39" i="66"/>
  <c r="BC38" i="66"/>
  <c r="AW38" i="66"/>
  <c r="AO38" i="66"/>
  <c r="AK38" i="66"/>
  <c r="AG38" i="66"/>
  <c r="AC38" i="66"/>
  <c r="Y38" i="66"/>
  <c r="S38" i="66"/>
  <c r="F38" i="66"/>
  <c r="L38" i="66" s="1"/>
  <c r="D38" i="66"/>
  <c r="BC37" i="66"/>
  <c r="AW37" i="66"/>
  <c r="AO37" i="66"/>
  <c r="AK37" i="66"/>
  <c r="AG37" i="66"/>
  <c r="AC37" i="66"/>
  <c r="Y37" i="66"/>
  <c r="S37" i="66"/>
  <c r="F37" i="66"/>
  <c r="L37" i="66" s="1"/>
  <c r="D37" i="66"/>
  <c r="BC36" i="66"/>
  <c r="AW36" i="66"/>
  <c r="AO36" i="66"/>
  <c r="AK36" i="66"/>
  <c r="AG36" i="66"/>
  <c r="AC36" i="66"/>
  <c r="Y36" i="66"/>
  <c r="S36" i="66"/>
  <c r="F36" i="66"/>
  <c r="L36" i="66" s="1"/>
  <c r="D36" i="66"/>
  <c r="BC35" i="66"/>
  <c r="AW35" i="66"/>
  <c r="AO35" i="66"/>
  <c r="AK35" i="66"/>
  <c r="AG35" i="66"/>
  <c r="AC35" i="66"/>
  <c r="Y35" i="66"/>
  <c r="S35" i="66"/>
  <c r="F35" i="66"/>
  <c r="L35" i="66" s="1"/>
  <c r="D35" i="66"/>
  <c r="BC34" i="66"/>
  <c r="AW34" i="66"/>
  <c r="AO34" i="66"/>
  <c r="AK34" i="66"/>
  <c r="AG34" i="66"/>
  <c r="AC34" i="66"/>
  <c r="Y34" i="66"/>
  <c r="S34" i="66"/>
  <c r="J34" i="66"/>
  <c r="J34" i="83" s="1"/>
  <c r="F34" i="66"/>
  <c r="L34" i="66" s="1"/>
  <c r="D34" i="66"/>
  <c r="BC33" i="66"/>
  <c r="AW33" i="66"/>
  <c r="AO33" i="66"/>
  <c r="AK33" i="66"/>
  <c r="AG33" i="66"/>
  <c r="AC33" i="66"/>
  <c r="Y33" i="66"/>
  <c r="S33" i="66"/>
  <c r="F33" i="66"/>
  <c r="L33" i="66" s="1"/>
  <c r="D33" i="66"/>
  <c r="BC32" i="66"/>
  <c r="AW32" i="66"/>
  <c r="AO32" i="66"/>
  <c r="AK32" i="66"/>
  <c r="AG32" i="66"/>
  <c r="AC32" i="66"/>
  <c r="Y32" i="66"/>
  <c r="S32" i="66"/>
  <c r="F32" i="66"/>
  <c r="L32" i="66" s="1"/>
  <c r="D32" i="66"/>
  <c r="BC31" i="66"/>
  <c r="AW31" i="66"/>
  <c r="AO31" i="66"/>
  <c r="AK31" i="66"/>
  <c r="AG31" i="66"/>
  <c r="AC31" i="66"/>
  <c r="Y31" i="66"/>
  <c r="S31" i="66"/>
  <c r="F31" i="66"/>
  <c r="L31" i="66" s="1"/>
  <c r="D31" i="66"/>
  <c r="BC30" i="66"/>
  <c r="AW30" i="66"/>
  <c r="AO30" i="66"/>
  <c r="AK30" i="66"/>
  <c r="AG30" i="66"/>
  <c r="AC30" i="66"/>
  <c r="Y30" i="66"/>
  <c r="S30" i="66"/>
  <c r="L30" i="66"/>
  <c r="F30" i="66"/>
  <c r="D30" i="66"/>
  <c r="BC29" i="66"/>
  <c r="AW29" i="66"/>
  <c r="AO29" i="66"/>
  <c r="AK29" i="66"/>
  <c r="AG29" i="66"/>
  <c r="AC29" i="66"/>
  <c r="Y29" i="66"/>
  <c r="S29" i="66"/>
  <c r="F29" i="66"/>
  <c r="L29" i="66" s="1"/>
  <c r="D29" i="66"/>
  <c r="BC28" i="66"/>
  <c r="AW28" i="66"/>
  <c r="AO28" i="66"/>
  <c r="AK28" i="66"/>
  <c r="AG28" i="66"/>
  <c r="AC28" i="66"/>
  <c r="Y28" i="66"/>
  <c r="S28" i="66"/>
  <c r="F28" i="66"/>
  <c r="L28" i="66" s="1"/>
  <c r="D28" i="66"/>
  <c r="BC27" i="66"/>
  <c r="AW27" i="66"/>
  <c r="AO27" i="66"/>
  <c r="AK27" i="66"/>
  <c r="AG27" i="66"/>
  <c r="AC27" i="66"/>
  <c r="Y27" i="66"/>
  <c r="S27" i="66"/>
  <c r="F27" i="66"/>
  <c r="L27" i="66" s="1"/>
  <c r="L27" i="83" s="1"/>
  <c r="D27" i="66"/>
  <c r="BC26" i="66"/>
  <c r="AW26" i="66"/>
  <c r="AO26" i="66"/>
  <c r="AK26" i="66"/>
  <c r="AG26" i="66"/>
  <c r="AC26" i="66"/>
  <c r="Y26" i="66"/>
  <c r="S26" i="66"/>
  <c r="F26" i="66"/>
  <c r="L26" i="66" s="1"/>
  <c r="D26" i="66"/>
  <c r="BC25" i="66"/>
  <c r="AW25" i="66"/>
  <c r="AO25" i="66"/>
  <c r="AK25" i="66"/>
  <c r="AG25" i="66"/>
  <c r="AC25" i="66"/>
  <c r="Y25" i="66"/>
  <c r="S25" i="66"/>
  <c r="F25" i="66"/>
  <c r="L25" i="66" s="1"/>
  <c r="D25" i="66"/>
  <c r="BC24" i="66"/>
  <c r="AW24" i="66"/>
  <c r="AO24" i="66"/>
  <c r="AK24" i="66"/>
  <c r="AG24" i="66"/>
  <c r="AC24" i="66"/>
  <c r="Y24" i="66"/>
  <c r="S24" i="66"/>
  <c r="J24" i="66"/>
  <c r="J24" i="83" s="1"/>
  <c r="F24" i="66"/>
  <c r="L24" i="66" s="1"/>
  <c r="D24" i="66"/>
  <c r="BC23" i="66"/>
  <c r="AW23" i="66"/>
  <c r="AO23" i="66"/>
  <c r="AK23" i="66"/>
  <c r="AG23" i="66"/>
  <c r="AC23" i="66"/>
  <c r="Y23" i="66"/>
  <c r="S23" i="66"/>
  <c r="F23" i="66"/>
  <c r="L23" i="66" s="1"/>
  <c r="D23" i="66"/>
  <c r="BC22" i="66"/>
  <c r="AW22" i="66"/>
  <c r="AO22" i="66"/>
  <c r="AK22" i="66"/>
  <c r="AG22" i="66"/>
  <c r="AC22" i="66"/>
  <c r="Y22" i="66"/>
  <c r="S22" i="66"/>
  <c r="F22" i="66"/>
  <c r="L22" i="66" s="1"/>
  <c r="D22" i="66"/>
  <c r="BC21" i="66"/>
  <c r="AW21" i="66"/>
  <c r="AO21" i="66"/>
  <c r="AK21" i="66"/>
  <c r="AG21" i="66"/>
  <c r="AC21" i="66"/>
  <c r="Y21" i="66"/>
  <c r="S21" i="66"/>
  <c r="F21" i="66"/>
  <c r="L21" i="66" s="1"/>
  <c r="D21" i="66"/>
  <c r="BC20" i="66"/>
  <c r="AW20" i="66"/>
  <c r="AO20" i="66"/>
  <c r="AK20" i="66"/>
  <c r="AG20" i="66"/>
  <c r="AC20" i="66"/>
  <c r="Y20" i="66"/>
  <c r="S20" i="66"/>
  <c r="F20" i="66"/>
  <c r="L20" i="66" s="1"/>
  <c r="D20" i="66"/>
  <c r="BC19" i="66"/>
  <c r="AW19" i="66"/>
  <c r="AO19" i="66"/>
  <c r="AK19" i="66"/>
  <c r="AG19" i="66"/>
  <c r="AC19" i="66"/>
  <c r="Y19" i="66"/>
  <c r="S19" i="66"/>
  <c r="F19" i="66"/>
  <c r="L19" i="66" s="1"/>
  <c r="D19" i="66"/>
  <c r="BC18" i="66"/>
  <c r="AW18" i="66"/>
  <c r="AO18" i="66"/>
  <c r="AK18" i="66"/>
  <c r="AG18" i="66"/>
  <c r="AC18" i="66"/>
  <c r="Y18" i="66"/>
  <c r="S18" i="66"/>
  <c r="F18" i="66"/>
  <c r="L18" i="66" s="1"/>
  <c r="D18" i="66"/>
  <c r="BC17" i="66"/>
  <c r="AW17" i="66"/>
  <c r="AO17" i="66"/>
  <c r="AK17" i="66"/>
  <c r="AG17" i="66"/>
  <c r="AC17" i="66"/>
  <c r="Y17" i="66"/>
  <c r="S17" i="66"/>
  <c r="F17" i="66"/>
  <c r="L17" i="66" s="1"/>
  <c r="D17" i="66"/>
  <c r="BC16" i="66"/>
  <c r="AW16" i="66"/>
  <c r="AO16" i="66"/>
  <c r="AK16" i="66"/>
  <c r="AG16" i="66"/>
  <c r="AC16" i="66"/>
  <c r="Y16" i="66"/>
  <c r="S16" i="66"/>
  <c r="F16" i="66"/>
  <c r="L16" i="66" s="1"/>
  <c r="D16" i="66"/>
  <c r="BC15" i="66"/>
  <c r="AW15" i="66"/>
  <c r="AO15" i="66"/>
  <c r="AK15" i="66"/>
  <c r="AG15" i="66"/>
  <c r="AC15" i="66"/>
  <c r="Y15" i="66"/>
  <c r="S15" i="66"/>
  <c r="F15" i="66"/>
  <c r="L15" i="66" s="1"/>
  <c r="D15" i="66"/>
  <c r="BC14" i="66"/>
  <c r="AW14" i="66"/>
  <c r="AO14" i="66"/>
  <c r="AK14" i="66"/>
  <c r="AG14" i="66"/>
  <c r="AC14" i="66"/>
  <c r="Y14" i="66"/>
  <c r="S14" i="66"/>
  <c r="F14" i="66"/>
  <c r="L14" i="66" s="1"/>
  <c r="L14" i="83" s="1"/>
  <c r="D14" i="66"/>
  <c r="BC13" i="66"/>
  <c r="AW13" i="66"/>
  <c r="AO13" i="66"/>
  <c r="AK13" i="66"/>
  <c r="AG13" i="66"/>
  <c r="AC13" i="66"/>
  <c r="Y13" i="66"/>
  <c r="S13" i="66"/>
  <c r="F13" i="66"/>
  <c r="L13" i="66" s="1"/>
  <c r="D13" i="66"/>
  <c r="BC12" i="66"/>
  <c r="AW12" i="66"/>
  <c r="AO12" i="66"/>
  <c r="AK12" i="66"/>
  <c r="AG12" i="66"/>
  <c r="AC12" i="66"/>
  <c r="Y12" i="66"/>
  <c r="S12" i="66"/>
  <c r="F12" i="66"/>
  <c r="L12" i="66" s="1"/>
  <c r="D12" i="66"/>
  <c r="BC11" i="66"/>
  <c r="AW11" i="66"/>
  <c r="AO11" i="66"/>
  <c r="AK11" i="66"/>
  <c r="AG11" i="66"/>
  <c r="AC11" i="66"/>
  <c r="Y11" i="66"/>
  <c r="S11" i="66"/>
  <c r="F11" i="66"/>
  <c r="L11" i="66" s="1"/>
  <c r="D11" i="66"/>
  <c r="BC10" i="66"/>
  <c r="AW10" i="66"/>
  <c r="AO10" i="66"/>
  <c r="AK10" i="66"/>
  <c r="AG10" i="66"/>
  <c r="AC10" i="66"/>
  <c r="Y10" i="66"/>
  <c r="S10" i="66"/>
  <c r="J10" i="66"/>
  <c r="F10" i="66"/>
  <c r="L10" i="66" s="1"/>
  <c r="D10" i="66"/>
  <c r="BC9" i="66"/>
  <c r="AW9" i="66"/>
  <c r="AO9" i="66"/>
  <c r="AK9" i="66"/>
  <c r="AG9" i="66"/>
  <c r="AC9" i="66"/>
  <c r="Y9" i="66"/>
  <c r="S9" i="66"/>
  <c r="F9" i="66"/>
  <c r="L9" i="66" s="1"/>
  <c r="D9" i="66"/>
  <c r="BC8" i="66"/>
  <c r="AW8" i="66"/>
  <c r="AO8" i="66"/>
  <c r="AK8" i="66"/>
  <c r="AG8" i="66"/>
  <c r="AC8" i="66"/>
  <c r="Y8" i="66"/>
  <c r="S8" i="66"/>
  <c r="F8" i="66"/>
  <c r="L8" i="66" s="1"/>
  <c r="D8" i="66"/>
  <c r="BC7" i="66"/>
  <c r="AW7" i="66"/>
  <c r="AO7" i="66"/>
  <c r="AK7" i="66"/>
  <c r="AG7" i="66"/>
  <c r="AC7" i="66"/>
  <c r="Y7" i="66"/>
  <c r="S7" i="66"/>
  <c r="F7" i="66"/>
  <c r="L7" i="66" s="1"/>
  <c r="D7" i="66"/>
  <c r="BC6" i="66"/>
  <c r="AW6" i="66"/>
  <c r="AO6" i="66"/>
  <c r="AK6" i="66"/>
  <c r="AG6" i="66"/>
  <c r="AC6" i="66"/>
  <c r="Y6" i="66"/>
  <c r="S6" i="66"/>
  <c r="F6" i="66"/>
  <c r="L6" i="66" s="1"/>
  <c r="D6" i="66"/>
  <c r="BC5" i="66"/>
  <c r="AW5" i="66"/>
  <c r="AO5" i="66"/>
  <c r="AK5" i="66"/>
  <c r="AG5" i="66"/>
  <c r="AC5" i="66"/>
  <c r="Y5" i="66"/>
  <c r="S5" i="66"/>
  <c r="F5" i="66"/>
  <c r="L5" i="66" s="1"/>
  <c r="D5" i="66"/>
  <c r="BC4" i="66"/>
  <c r="AW4" i="66"/>
  <c r="AO4" i="66"/>
  <c r="AK4" i="66"/>
  <c r="AG4" i="66"/>
  <c r="AC4" i="66"/>
  <c r="Y4" i="66"/>
  <c r="S4" i="66"/>
  <c r="F4" i="66"/>
  <c r="L4" i="66" s="1"/>
  <c r="D4" i="66"/>
  <c r="BC3" i="66"/>
  <c r="AW3" i="66"/>
  <c r="AO3" i="66"/>
  <c r="AK3" i="66"/>
  <c r="AG3" i="66"/>
  <c r="AC3" i="66"/>
  <c r="Y3" i="66"/>
  <c r="S3" i="66"/>
  <c r="F3" i="66"/>
  <c r="L3" i="66" s="1"/>
  <c r="D3" i="66"/>
  <c r="BC2" i="66"/>
  <c r="AW2" i="66"/>
  <c r="AO2" i="66"/>
  <c r="AK2" i="66"/>
  <c r="AG2" i="66"/>
  <c r="AC2" i="66"/>
  <c r="Y2" i="66"/>
  <c r="S2" i="66"/>
  <c r="F2" i="66"/>
  <c r="L2" i="66" s="1"/>
  <c r="D2" i="66"/>
  <c r="S337" i="73"/>
  <c r="N337" i="73"/>
  <c r="O337" i="73" s="1"/>
  <c r="G337" i="73"/>
  <c r="H337" i="73" s="1"/>
  <c r="S336" i="73"/>
  <c r="S336" i="83" s="1"/>
  <c r="N336" i="73"/>
  <c r="O336" i="73" s="1"/>
  <c r="G336" i="73"/>
  <c r="H336" i="73" s="1"/>
  <c r="S335" i="73"/>
  <c r="N335" i="73"/>
  <c r="O335" i="73" s="1"/>
  <c r="G335" i="73"/>
  <c r="H335" i="73" s="1"/>
  <c r="S334" i="73"/>
  <c r="N334" i="73"/>
  <c r="O334" i="73" s="1"/>
  <c r="G334" i="73"/>
  <c r="S333" i="73"/>
  <c r="N333" i="73"/>
  <c r="O333" i="73" s="1"/>
  <c r="G333" i="73"/>
  <c r="H333" i="73" s="1"/>
  <c r="S332" i="73"/>
  <c r="N332" i="73"/>
  <c r="O332" i="73" s="1"/>
  <c r="G332" i="73"/>
  <c r="H332" i="73" s="1"/>
  <c r="S331" i="73"/>
  <c r="N331" i="73"/>
  <c r="O331" i="73" s="1"/>
  <c r="G331" i="73"/>
  <c r="H331" i="73" s="1"/>
  <c r="S330" i="73"/>
  <c r="N330" i="73"/>
  <c r="O330" i="73" s="1"/>
  <c r="G330" i="73"/>
  <c r="S329" i="73"/>
  <c r="N329" i="73"/>
  <c r="O329" i="73" s="1"/>
  <c r="G329" i="73"/>
  <c r="H329" i="73" s="1"/>
  <c r="S328" i="73"/>
  <c r="S328" i="83" s="1"/>
  <c r="N328" i="73"/>
  <c r="O328" i="73" s="1"/>
  <c r="H328" i="73"/>
  <c r="G328" i="73"/>
  <c r="S327" i="73"/>
  <c r="N327" i="73"/>
  <c r="O327" i="73" s="1"/>
  <c r="G327" i="73"/>
  <c r="H327" i="73" s="1"/>
  <c r="S326" i="73"/>
  <c r="N326" i="73"/>
  <c r="O326" i="73" s="1"/>
  <c r="G326" i="73"/>
  <c r="H326" i="73" s="1"/>
  <c r="S325" i="73"/>
  <c r="N325" i="73"/>
  <c r="O325" i="73" s="1"/>
  <c r="G325" i="73"/>
  <c r="S324" i="73"/>
  <c r="N324" i="73"/>
  <c r="O324" i="73" s="1"/>
  <c r="G324" i="73"/>
  <c r="H324" i="73" s="1"/>
  <c r="S323" i="73"/>
  <c r="N323" i="73"/>
  <c r="O323" i="73" s="1"/>
  <c r="G323" i="73"/>
  <c r="H323" i="73" s="1"/>
  <c r="S322" i="73"/>
  <c r="N322" i="73"/>
  <c r="O322" i="73" s="1"/>
  <c r="G322" i="73"/>
  <c r="H322" i="73" s="1"/>
  <c r="S321" i="73"/>
  <c r="N321" i="73"/>
  <c r="O321" i="73" s="1"/>
  <c r="G321" i="73"/>
  <c r="S320" i="73"/>
  <c r="N320" i="73"/>
  <c r="O320" i="73" s="1"/>
  <c r="G320" i="73"/>
  <c r="H320" i="73" s="1"/>
  <c r="S319" i="73"/>
  <c r="N319" i="73"/>
  <c r="O319" i="73" s="1"/>
  <c r="G319" i="73"/>
  <c r="H319" i="73" s="1"/>
  <c r="S318" i="73"/>
  <c r="N318" i="73"/>
  <c r="O318" i="73" s="1"/>
  <c r="G318" i="73"/>
  <c r="H318" i="73" s="1"/>
  <c r="S317" i="73"/>
  <c r="N317" i="73"/>
  <c r="O317" i="73" s="1"/>
  <c r="G317" i="73"/>
  <c r="H317" i="73" s="1"/>
  <c r="S316" i="73"/>
  <c r="N316" i="73"/>
  <c r="O316" i="73" s="1"/>
  <c r="G316" i="73"/>
  <c r="H316" i="73" s="1"/>
  <c r="S315" i="73"/>
  <c r="N315" i="73"/>
  <c r="O315" i="73" s="1"/>
  <c r="G315" i="73"/>
  <c r="H315" i="73" s="1"/>
  <c r="S314" i="73"/>
  <c r="N314" i="73"/>
  <c r="O314" i="73" s="1"/>
  <c r="G314" i="73"/>
  <c r="H314" i="73" s="1"/>
  <c r="S313" i="73"/>
  <c r="N313" i="73"/>
  <c r="O313" i="73" s="1"/>
  <c r="G313" i="73"/>
  <c r="H313" i="73" s="1"/>
  <c r="S312" i="73"/>
  <c r="N312" i="73"/>
  <c r="O312" i="73" s="1"/>
  <c r="G312" i="73"/>
  <c r="H312" i="73" s="1"/>
  <c r="S311" i="73"/>
  <c r="N311" i="73"/>
  <c r="O311" i="73" s="1"/>
  <c r="G311" i="73"/>
  <c r="H311" i="73" s="1"/>
  <c r="S310" i="73"/>
  <c r="N310" i="73"/>
  <c r="O310" i="73" s="1"/>
  <c r="G310" i="73"/>
  <c r="H310" i="73" s="1"/>
  <c r="S309" i="73"/>
  <c r="N309" i="73"/>
  <c r="O309" i="73" s="1"/>
  <c r="G309" i="73"/>
  <c r="H309" i="73" s="1"/>
  <c r="S308" i="73"/>
  <c r="N308" i="73"/>
  <c r="O308" i="73" s="1"/>
  <c r="G308" i="73"/>
  <c r="H308" i="73" s="1"/>
  <c r="S307" i="73"/>
  <c r="N307" i="73"/>
  <c r="O307" i="73" s="1"/>
  <c r="G307" i="73"/>
  <c r="H307" i="73" s="1"/>
  <c r="S306" i="73"/>
  <c r="N306" i="73"/>
  <c r="O306" i="73" s="1"/>
  <c r="G306" i="73"/>
  <c r="H306" i="73" s="1"/>
  <c r="S305" i="73"/>
  <c r="N305" i="73"/>
  <c r="O305" i="73" s="1"/>
  <c r="G305" i="73"/>
  <c r="H305" i="73" s="1"/>
  <c r="S304" i="73"/>
  <c r="N304" i="73"/>
  <c r="O304" i="73" s="1"/>
  <c r="G304" i="73"/>
  <c r="H304" i="73" s="1"/>
  <c r="S303" i="73"/>
  <c r="N303" i="73"/>
  <c r="O303" i="73" s="1"/>
  <c r="G303" i="73"/>
  <c r="H303" i="73" s="1"/>
  <c r="BC302" i="73"/>
  <c r="AW302" i="73"/>
  <c r="AS302" i="73"/>
  <c r="AO302" i="73"/>
  <c r="AK302" i="73"/>
  <c r="AG302" i="73"/>
  <c r="Y302" i="73"/>
  <c r="AB302" i="73" s="1"/>
  <c r="AC302" i="73" s="1"/>
  <c r="S302" i="73"/>
  <c r="N302" i="73"/>
  <c r="O302" i="73" s="1"/>
  <c r="G302" i="73"/>
  <c r="H302" i="73" s="1"/>
  <c r="BC301" i="73"/>
  <c r="AW301" i="73"/>
  <c r="AS301" i="73"/>
  <c r="AO301" i="73"/>
  <c r="AK301" i="73"/>
  <c r="AG301" i="73"/>
  <c r="Y301" i="73"/>
  <c r="AB301" i="73" s="1"/>
  <c r="AC301" i="73" s="1"/>
  <c r="S301" i="73"/>
  <c r="N301" i="73"/>
  <c r="O301" i="73" s="1"/>
  <c r="G301" i="73"/>
  <c r="H301" i="73" s="1"/>
  <c r="BC300" i="73"/>
  <c r="AW300" i="73"/>
  <c r="AS300" i="73"/>
  <c r="AO300" i="73"/>
  <c r="AK300" i="73"/>
  <c r="AG300" i="73"/>
  <c r="Y300" i="73"/>
  <c r="AB300" i="73" s="1"/>
  <c r="AC300" i="73" s="1"/>
  <c r="S300" i="73"/>
  <c r="N300" i="73"/>
  <c r="O300" i="73" s="1"/>
  <c r="G300" i="73"/>
  <c r="H300" i="73" s="1"/>
  <c r="BC299" i="73"/>
  <c r="AW299" i="73"/>
  <c r="AS299" i="73"/>
  <c r="AO299" i="73"/>
  <c r="AK299" i="73"/>
  <c r="AG299" i="73"/>
  <c r="Y299" i="73"/>
  <c r="AB299" i="73" s="1"/>
  <c r="AC299" i="73" s="1"/>
  <c r="S299" i="73"/>
  <c r="N299" i="73"/>
  <c r="O299" i="73" s="1"/>
  <c r="G299" i="73"/>
  <c r="H299" i="73" s="1"/>
  <c r="BC298" i="73"/>
  <c r="AW298" i="73"/>
  <c r="AS298" i="73"/>
  <c r="AO298" i="73"/>
  <c r="AK298" i="73"/>
  <c r="AG298" i="73"/>
  <c r="AB298" i="73"/>
  <c r="AC298" i="73" s="1"/>
  <c r="Y298" i="73"/>
  <c r="S298" i="73"/>
  <c r="N298" i="73"/>
  <c r="O298" i="73" s="1"/>
  <c r="G298" i="73"/>
  <c r="H298" i="73" s="1"/>
  <c r="BC297" i="73"/>
  <c r="AW297" i="73"/>
  <c r="AS297" i="73"/>
  <c r="AO297" i="73"/>
  <c r="AK297" i="73"/>
  <c r="AG297" i="73"/>
  <c r="Y297" i="73"/>
  <c r="AB297" i="73" s="1"/>
  <c r="AC297" i="73" s="1"/>
  <c r="S297" i="73"/>
  <c r="N297" i="73"/>
  <c r="O297" i="73" s="1"/>
  <c r="G297" i="73"/>
  <c r="H297" i="73" s="1"/>
  <c r="BC296" i="73"/>
  <c r="AW296" i="73"/>
  <c r="AS296" i="73"/>
  <c r="AO296" i="73"/>
  <c r="AK296" i="73"/>
  <c r="AG296" i="73"/>
  <c r="Y296" i="73"/>
  <c r="AB296" i="73" s="1"/>
  <c r="AC296" i="73" s="1"/>
  <c r="S296" i="73"/>
  <c r="N296" i="73"/>
  <c r="O296" i="73" s="1"/>
  <c r="G296" i="73"/>
  <c r="H296" i="73" s="1"/>
  <c r="BC295" i="73"/>
  <c r="AW295" i="73"/>
  <c r="AS295" i="73"/>
  <c r="AO295" i="73"/>
  <c r="AK295" i="73"/>
  <c r="AG295" i="73"/>
  <c r="Y295" i="73"/>
  <c r="AB295" i="73" s="1"/>
  <c r="AC295" i="73" s="1"/>
  <c r="S295" i="73"/>
  <c r="N295" i="73"/>
  <c r="O295" i="73" s="1"/>
  <c r="G295" i="73"/>
  <c r="H295" i="73" s="1"/>
  <c r="BC294" i="73"/>
  <c r="AW294" i="73"/>
  <c r="AS294" i="73"/>
  <c r="AO294" i="73"/>
  <c r="AK294" i="73"/>
  <c r="AG294" i="73"/>
  <c r="Y294" i="73"/>
  <c r="AB294" i="73" s="1"/>
  <c r="AC294" i="73" s="1"/>
  <c r="S294" i="73"/>
  <c r="N294" i="73"/>
  <c r="O294" i="73" s="1"/>
  <c r="G294" i="73"/>
  <c r="H294" i="73" s="1"/>
  <c r="BC293" i="73"/>
  <c r="AW293" i="73"/>
  <c r="AS293" i="73"/>
  <c r="AO293" i="73"/>
  <c r="AK293" i="73"/>
  <c r="AG293" i="73"/>
  <c r="Y293" i="73"/>
  <c r="AB293" i="73" s="1"/>
  <c r="AC293" i="73" s="1"/>
  <c r="S293" i="73"/>
  <c r="N293" i="73"/>
  <c r="O293" i="73" s="1"/>
  <c r="G293" i="73"/>
  <c r="H293" i="73" s="1"/>
  <c r="BC292" i="73"/>
  <c r="AW292" i="73"/>
  <c r="AS292" i="73"/>
  <c r="AO292" i="73"/>
  <c r="AK292" i="73"/>
  <c r="AG292" i="73"/>
  <c r="Y292" i="73"/>
  <c r="AB292" i="73" s="1"/>
  <c r="AC292" i="73" s="1"/>
  <c r="S292" i="73"/>
  <c r="N292" i="73"/>
  <c r="O292" i="73" s="1"/>
  <c r="G292" i="73"/>
  <c r="H292" i="73" s="1"/>
  <c r="BC291" i="73"/>
  <c r="AW291" i="73"/>
  <c r="AS291" i="73"/>
  <c r="AO291" i="73"/>
  <c r="AK291" i="73"/>
  <c r="AG291" i="73"/>
  <c r="Y291" i="73"/>
  <c r="AB291" i="73" s="1"/>
  <c r="AC291" i="73" s="1"/>
  <c r="S291" i="73"/>
  <c r="N291" i="73"/>
  <c r="O291" i="73" s="1"/>
  <c r="G291" i="73"/>
  <c r="H291" i="73" s="1"/>
  <c r="BC290" i="73"/>
  <c r="AW290" i="73"/>
  <c r="AS290" i="73"/>
  <c r="AO290" i="73"/>
  <c r="AK290" i="73"/>
  <c r="AG290" i="73"/>
  <c r="Y290" i="73"/>
  <c r="AB290" i="73" s="1"/>
  <c r="AC290" i="73" s="1"/>
  <c r="S290" i="73"/>
  <c r="N290" i="73"/>
  <c r="O290" i="73" s="1"/>
  <c r="G290" i="73"/>
  <c r="H290" i="73" s="1"/>
  <c r="BC289" i="73"/>
  <c r="AW289" i="73"/>
  <c r="AS289" i="73"/>
  <c r="AO289" i="73"/>
  <c r="AK289" i="73"/>
  <c r="AG289" i="73"/>
  <c r="Y289" i="73"/>
  <c r="AB289" i="73" s="1"/>
  <c r="AC289" i="73" s="1"/>
  <c r="S289" i="73"/>
  <c r="N289" i="73"/>
  <c r="O289" i="73" s="1"/>
  <c r="G289" i="73"/>
  <c r="H289" i="73" s="1"/>
  <c r="BC288" i="73"/>
  <c r="AW288" i="73"/>
  <c r="AS288" i="73"/>
  <c r="AO288" i="73"/>
  <c r="AK288" i="73"/>
  <c r="AG288" i="73"/>
  <c r="Y288" i="73"/>
  <c r="AB288" i="73" s="1"/>
  <c r="AC288" i="73" s="1"/>
  <c r="S288" i="73"/>
  <c r="N288" i="73"/>
  <c r="O288" i="73" s="1"/>
  <c r="G288" i="73"/>
  <c r="H288" i="73" s="1"/>
  <c r="BC287" i="73"/>
  <c r="AW287" i="73"/>
  <c r="AS287" i="73"/>
  <c r="AO287" i="73"/>
  <c r="AK287" i="73"/>
  <c r="AG287" i="73"/>
  <c r="Y287" i="73"/>
  <c r="AB287" i="73" s="1"/>
  <c r="AC287" i="73" s="1"/>
  <c r="S287" i="73"/>
  <c r="N287" i="73"/>
  <c r="O287" i="73" s="1"/>
  <c r="G287" i="73"/>
  <c r="H287" i="73" s="1"/>
  <c r="BC286" i="73"/>
  <c r="AW286" i="73"/>
  <c r="AS286" i="73"/>
  <c r="AO286" i="73"/>
  <c r="AK286" i="73"/>
  <c r="AG286" i="73"/>
  <c r="Y286" i="73"/>
  <c r="AB286" i="73" s="1"/>
  <c r="AC286" i="73" s="1"/>
  <c r="S286" i="73"/>
  <c r="N286" i="73"/>
  <c r="O286" i="73" s="1"/>
  <c r="G286" i="73"/>
  <c r="H286" i="73" s="1"/>
  <c r="BC285" i="73"/>
  <c r="AW285" i="73"/>
  <c r="AS285" i="73"/>
  <c r="AO285" i="73"/>
  <c r="AK285" i="73"/>
  <c r="AG285" i="73"/>
  <c r="Y285" i="73"/>
  <c r="AB285" i="73" s="1"/>
  <c r="AC285" i="73" s="1"/>
  <c r="S285" i="73"/>
  <c r="N285" i="73"/>
  <c r="O285" i="73" s="1"/>
  <c r="G285" i="73"/>
  <c r="H285" i="73" s="1"/>
  <c r="BC284" i="73"/>
  <c r="AW284" i="73"/>
  <c r="AS284" i="73"/>
  <c r="AO284" i="73"/>
  <c r="AK284" i="73"/>
  <c r="AG284" i="73"/>
  <c r="Y284" i="73"/>
  <c r="AB284" i="73" s="1"/>
  <c r="AC284" i="73" s="1"/>
  <c r="S284" i="73"/>
  <c r="N284" i="73"/>
  <c r="O284" i="73" s="1"/>
  <c r="G284" i="73"/>
  <c r="H284" i="73" s="1"/>
  <c r="BC283" i="73"/>
  <c r="AW283" i="73"/>
  <c r="AS283" i="73"/>
  <c r="AO283" i="73"/>
  <c r="AK283" i="73"/>
  <c r="AG283" i="73"/>
  <c r="Y283" i="73"/>
  <c r="AB283" i="73" s="1"/>
  <c r="AC283" i="73" s="1"/>
  <c r="S283" i="73"/>
  <c r="N283" i="73"/>
  <c r="O283" i="73" s="1"/>
  <c r="G283" i="73"/>
  <c r="H283" i="73" s="1"/>
  <c r="BC282" i="73"/>
  <c r="AW282" i="73"/>
  <c r="AS282" i="73"/>
  <c r="AO282" i="73"/>
  <c r="AK282" i="73"/>
  <c r="AG282" i="73"/>
  <c r="Y282" i="73"/>
  <c r="AB282" i="73" s="1"/>
  <c r="AC282" i="73" s="1"/>
  <c r="S282" i="73"/>
  <c r="N282" i="73"/>
  <c r="O282" i="73" s="1"/>
  <c r="G282" i="73"/>
  <c r="H282" i="73" s="1"/>
  <c r="BC281" i="73"/>
  <c r="AW281" i="73"/>
  <c r="AS281" i="73"/>
  <c r="AO281" i="73"/>
  <c r="AK281" i="73"/>
  <c r="AG281" i="73"/>
  <c r="Y281" i="73"/>
  <c r="AB281" i="73" s="1"/>
  <c r="AC281" i="73" s="1"/>
  <c r="S281" i="73"/>
  <c r="N281" i="73"/>
  <c r="O281" i="73" s="1"/>
  <c r="G281" i="73"/>
  <c r="H281" i="73" s="1"/>
  <c r="BC280" i="73"/>
  <c r="AW280" i="73"/>
  <c r="AS280" i="73"/>
  <c r="AO280" i="73"/>
  <c r="AK280" i="73"/>
  <c r="AG280" i="73"/>
  <c r="Y280" i="73"/>
  <c r="AB280" i="73" s="1"/>
  <c r="AC280" i="73" s="1"/>
  <c r="S280" i="73"/>
  <c r="N280" i="73"/>
  <c r="O280" i="73" s="1"/>
  <c r="G280" i="73"/>
  <c r="H280" i="73" s="1"/>
  <c r="BC279" i="73"/>
  <c r="AW279" i="73"/>
  <c r="AS279" i="73"/>
  <c r="AO279" i="73"/>
  <c r="AK279" i="73"/>
  <c r="AG279" i="73"/>
  <c r="Y279" i="73"/>
  <c r="AB279" i="73" s="1"/>
  <c r="AC279" i="73" s="1"/>
  <c r="S279" i="73"/>
  <c r="N279" i="73"/>
  <c r="O279" i="73" s="1"/>
  <c r="G279" i="73"/>
  <c r="H279" i="73" s="1"/>
  <c r="BC278" i="73"/>
  <c r="AW278" i="73"/>
  <c r="AS278" i="73"/>
  <c r="AO278" i="73"/>
  <c r="AK278" i="73"/>
  <c r="AG278" i="73"/>
  <c r="Y278" i="73"/>
  <c r="AB278" i="73" s="1"/>
  <c r="AC278" i="73" s="1"/>
  <c r="S278" i="73"/>
  <c r="N278" i="73"/>
  <c r="O278" i="73" s="1"/>
  <c r="G278" i="73"/>
  <c r="H278" i="73" s="1"/>
  <c r="BC277" i="73"/>
  <c r="AW277" i="73"/>
  <c r="AS277" i="73"/>
  <c r="AO277" i="73"/>
  <c r="AK277" i="73"/>
  <c r="AG277" i="73"/>
  <c r="Y277" i="73"/>
  <c r="AB277" i="73" s="1"/>
  <c r="AC277" i="73" s="1"/>
  <c r="S277" i="73"/>
  <c r="N277" i="73"/>
  <c r="O277" i="73" s="1"/>
  <c r="G277" i="73"/>
  <c r="H277" i="73" s="1"/>
  <c r="BC276" i="73"/>
  <c r="AW276" i="73"/>
  <c r="AS276" i="73"/>
  <c r="AO276" i="73"/>
  <c r="AK276" i="73"/>
  <c r="AG276" i="73"/>
  <c r="Y276" i="73"/>
  <c r="AB276" i="73" s="1"/>
  <c r="AC276" i="73" s="1"/>
  <c r="S276" i="73"/>
  <c r="N276" i="73"/>
  <c r="O276" i="73" s="1"/>
  <c r="G276" i="73"/>
  <c r="H276" i="73" s="1"/>
  <c r="BC275" i="73"/>
  <c r="AW275" i="73"/>
  <c r="AS275" i="73"/>
  <c r="AO275" i="73"/>
  <c r="AK275" i="73"/>
  <c r="AG275" i="73"/>
  <c r="Y275" i="73"/>
  <c r="AB275" i="73" s="1"/>
  <c r="AC275" i="73" s="1"/>
  <c r="S275" i="73"/>
  <c r="N275" i="73"/>
  <c r="O275" i="73" s="1"/>
  <c r="G275" i="73"/>
  <c r="H275" i="73" s="1"/>
  <c r="BC274" i="73"/>
  <c r="AW274" i="73"/>
  <c r="AS274" i="73"/>
  <c r="AO274" i="73"/>
  <c r="AK274" i="73"/>
  <c r="AG274" i="73"/>
  <c r="Y274" i="73"/>
  <c r="AB274" i="73" s="1"/>
  <c r="AC274" i="73" s="1"/>
  <c r="S274" i="73"/>
  <c r="N274" i="73"/>
  <c r="O274" i="73" s="1"/>
  <c r="G274" i="73"/>
  <c r="H274" i="73" s="1"/>
  <c r="BC273" i="73"/>
  <c r="AW273" i="73"/>
  <c r="AS273" i="73"/>
  <c r="AO273" i="73"/>
  <c r="AK273" i="73"/>
  <c r="AG273" i="73"/>
  <c r="Y273" i="73"/>
  <c r="AB273" i="73" s="1"/>
  <c r="AC273" i="73" s="1"/>
  <c r="S273" i="73"/>
  <c r="N273" i="73"/>
  <c r="O273" i="73" s="1"/>
  <c r="G273" i="73"/>
  <c r="H273" i="73" s="1"/>
  <c r="BC272" i="73"/>
  <c r="AW272" i="73"/>
  <c r="AS272" i="73"/>
  <c r="AO272" i="73"/>
  <c r="AK272" i="73"/>
  <c r="AG272" i="73"/>
  <c r="Y272" i="73"/>
  <c r="AB272" i="73" s="1"/>
  <c r="AC272" i="73" s="1"/>
  <c r="S272" i="73"/>
  <c r="N272" i="73"/>
  <c r="O272" i="73" s="1"/>
  <c r="G272" i="73"/>
  <c r="H272" i="73" s="1"/>
  <c r="BC271" i="73"/>
  <c r="AW271" i="73"/>
  <c r="AS271" i="73"/>
  <c r="AO271" i="73"/>
  <c r="AK271" i="73"/>
  <c r="AG271" i="73"/>
  <c r="Y271" i="73"/>
  <c r="AB271" i="73" s="1"/>
  <c r="AC271" i="73" s="1"/>
  <c r="S271" i="73"/>
  <c r="N271" i="73"/>
  <c r="O271" i="73" s="1"/>
  <c r="G271" i="73"/>
  <c r="H271" i="73" s="1"/>
  <c r="BC270" i="73"/>
  <c r="AW270" i="73"/>
  <c r="AS270" i="73"/>
  <c r="AO270" i="73"/>
  <c r="AK270" i="73"/>
  <c r="AG270" i="73"/>
  <c r="Y270" i="73"/>
  <c r="AB270" i="73" s="1"/>
  <c r="AC270" i="73" s="1"/>
  <c r="S270" i="73"/>
  <c r="N270" i="73"/>
  <c r="O270" i="73" s="1"/>
  <c r="G270" i="73"/>
  <c r="H270" i="73" s="1"/>
  <c r="BC269" i="73"/>
  <c r="AW269" i="73"/>
  <c r="AS269" i="73"/>
  <c r="AO269" i="73"/>
  <c r="AK269" i="73"/>
  <c r="AG269" i="73"/>
  <c r="Y269" i="73"/>
  <c r="AB269" i="73" s="1"/>
  <c r="AC269" i="73" s="1"/>
  <c r="S269" i="73"/>
  <c r="N269" i="73"/>
  <c r="O269" i="73" s="1"/>
  <c r="G269" i="73"/>
  <c r="H269" i="73" s="1"/>
  <c r="BC268" i="73"/>
  <c r="AW268" i="73"/>
  <c r="AS268" i="73"/>
  <c r="AO268" i="73"/>
  <c r="AK268" i="73"/>
  <c r="AG268" i="73"/>
  <c r="Y268" i="73"/>
  <c r="AB268" i="73" s="1"/>
  <c r="AC268" i="73" s="1"/>
  <c r="S268" i="73"/>
  <c r="N268" i="73"/>
  <c r="O268" i="73" s="1"/>
  <c r="G268" i="73"/>
  <c r="H268" i="73" s="1"/>
  <c r="BC267" i="73"/>
  <c r="AW267" i="73"/>
  <c r="AS267" i="73"/>
  <c r="AO267" i="73"/>
  <c r="AK267" i="73"/>
  <c r="AG267" i="73"/>
  <c r="Y267" i="73"/>
  <c r="AB267" i="73" s="1"/>
  <c r="AC267" i="73" s="1"/>
  <c r="S267" i="73"/>
  <c r="N267" i="73"/>
  <c r="O267" i="73" s="1"/>
  <c r="G267" i="73"/>
  <c r="H267" i="73" s="1"/>
  <c r="BC266" i="73"/>
  <c r="AW266" i="73"/>
  <c r="AS266" i="73"/>
  <c r="AO266" i="73"/>
  <c r="AK266" i="73"/>
  <c r="AG266" i="73"/>
  <c r="Y266" i="73"/>
  <c r="AB266" i="73" s="1"/>
  <c r="AC266" i="73" s="1"/>
  <c r="S266" i="73"/>
  <c r="N266" i="73"/>
  <c r="O266" i="73" s="1"/>
  <c r="G266" i="73"/>
  <c r="H266" i="73" s="1"/>
  <c r="BC265" i="73"/>
  <c r="AW265" i="73"/>
  <c r="AS265" i="73"/>
  <c r="AO265" i="73"/>
  <c r="AK265" i="73"/>
  <c r="AG265" i="73"/>
  <c r="Y265" i="73"/>
  <c r="AB265" i="73" s="1"/>
  <c r="AC265" i="73" s="1"/>
  <c r="S265" i="73"/>
  <c r="O265" i="73"/>
  <c r="N265" i="73"/>
  <c r="G265" i="73"/>
  <c r="H265" i="73" s="1"/>
  <c r="BC264" i="73"/>
  <c r="AW264" i="73"/>
  <c r="AS264" i="73"/>
  <c r="AO264" i="73"/>
  <c r="AK264" i="73"/>
  <c r="AG264" i="73"/>
  <c r="Y264" i="73"/>
  <c r="AB264" i="73" s="1"/>
  <c r="AC264" i="73" s="1"/>
  <c r="S264" i="73"/>
  <c r="N264" i="73"/>
  <c r="O264" i="73" s="1"/>
  <c r="H264" i="73"/>
  <c r="G264" i="73"/>
  <c r="BC263" i="73"/>
  <c r="AW263" i="73"/>
  <c r="AS263" i="73"/>
  <c r="AO263" i="73"/>
  <c r="AK263" i="73"/>
  <c r="AG263" i="73"/>
  <c r="Y263" i="73"/>
  <c r="AB263" i="73" s="1"/>
  <c r="AC263" i="73" s="1"/>
  <c r="S263" i="73"/>
  <c r="N263" i="73"/>
  <c r="O263" i="73" s="1"/>
  <c r="G263" i="73"/>
  <c r="H263" i="73" s="1"/>
  <c r="BC262" i="73"/>
  <c r="AW262" i="73"/>
  <c r="AS262" i="73"/>
  <c r="AO262" i="73"/>
  <c r="AK262" i="73"/>
  <c r="AG262" i="73"/>
  <c r="Y262" i="73"/>
  <c r="AB262" i="73" s="1"/>
  <c r="AC262" i="73" s="1"/>
  <c r="S262" i="73"/>
  <c r="N262" i="73"/>
  <c r="O262" i="73" s="1"/>
  <c r="G262" i="73"/>
  <c r="H262" i="73" s="1"/>
  <c r="BC261" i="73"/>
  <c r="AW261" i="73"/>
  <c r="AS261" i="73"/>
  <c r="AO261" i="73"/>
  <c r="AK261" i="73"/>
  <c r="AG261" i="73"/>
  <c r="Y261" i="73"/>
  <c r="AB261" i="73" s="1"/>
  <c r="AC261" i="73" s="1"/>
  <c r="S261" i="73"/>
  <c r="N261" i="73"/>
  <c r="O261" i="73" s="1"/>
  <c r="G261" i="73"/>
  <c r="H261" i="73" s="1"/>
  <c r="BC260" i="73"/>
  <c r="AW260" i="73"/>
  <c r="AS260" i="73"/>
  <c r="AO260" i="73"/>
  <c r="AK260" i="73"/>
  <c r="AG260" i="73"/>
  <c r="AB260" i="73"/>
  <c r="AC260" i="73" s="1"/>
  <c r="Y260" i="73"/>
  <c r="S260" i="73"/>
  <c r="N260" i="73"/>
  <c r="O260" i="73" s="1"/>
  <c r="G260" i="73"/>
  <c r="H260" i="73" s="1"/>
  <c r="BC259" i="73"/>
  <c r="AW259" i="73"/>
  <c r="AS259" i="73"/>
  <c r="AO259" i="73"/>
  <c r="AK259" i="73"/>
  <c r="AG259" i="73"/>
  <c r="Y259" i="73"/>
  <c r="AB259" i="73" s="1"/>
  <c r="AC259" i="73" s="1"/>
  <c r="S259" i="73"/>
  <c r="N259" i="73"/>
  <c r="O259" i="73" s="1"/>
  <c r="G259" i="73"/>
  <c r="H259" i="73" s="1"/>
  <c r="BC258" i="73"/>
  <c r="AW258" i="73"/>
  <c r="AS258" i="73"/>
  <c r="AO258" i="73"/>
  <c r="AK258" i="73"/>
  <c r="AG258" i="73"/>
  <c r="Y258" i="73"/>
  <c r="AB258" i="73" s="1"/>
  <c r="AC258" i="73" s="1"/>
  <c r="S258" i="73"/>
  <c r="N258" i="73"/>
  <c r="O258" i="73" s="1"/>
  <c r="G258" i="73"/>
  <c r="H258" i="73" s="1"/>
  <c r="BC257" i="73"/>
  <c r="AW257" i="73"/>
  <c r="AS257" i="73"/>
  <c r="AO257" i="73"/>
  <c r="AK257" i="73"/>
  <c r="AG257" i="73"/>
  <c r="Y257" i="73"/>
  <c r="AB257" i="73" s="1"/>
  <c r="AC257" i="73" s="1"/>
  <c r="S257" i="73"/>
  <c r="N257" i="73"/>
  <c r="O257" i="73" s="1"/>
  <c r="H257" i="73"/>
  <c r="G257" i="73"/>
  <c r="BC256" i="73"/>
  <c r="AW256" i="73"/>
  <c r="AS256" i="73"/>
  <c r="AO256" i="73"/>
  <c r="AK256" i="73"/>
  <c r="AG256" i="73"/>
  <c r="Y256" i="73"/>
  <c r="AB256" i="73" s="1"/>
  <c r="AC256" i="73" s="1"/>
  <c r="S256" i="73"/>
  <c r="O256" i="73"/>
  <c r="N256" i="73"/>
  <c r="G256" i="73"/>
  <c r="H256" i="73" s="1"/>
  <c r="BC255" i="73"/>
  <c r="AW255" i="73"/>
  <c r="AS255" i="73"/>
  <c r="AO255" i="73"/>
  <c r="AK255" i="73"/>
  <c r="AG255" i="73"/>
  <c r="Y255" i="73"/>
  <c r="AB255" i="73" s="1"/>
  <c r="AC255" i="73" s="1"/>
  <c r="S255" i="73"/>
  <c r="N255" i="73"/>
  <c r="O255" i="73" s="1"/>
  <c r="G255" i="73"/>
  <c r="H255" i="73" s="1"/>
  <c r="BC254" i="73"/>
  <c r="AW254" i="73"/>
  <c r="AS254" i="73"/>
  <c r="AO254" i="73"/>
  <c r="AK254" i="73"/>
  <c r="AG254" i="73"/>
  <c r="Y254" i="73"/>
  <c r="AB254" i="73" s="1"/>
  <c r="AC254" i="73" s="1"/>
  <c r="S254" i="73"/>
  <c r="N254" i="73"/>
  <c r="O254" i="73" s="1"/>
  <c r="G254" i="73"/>
  <c r="H254" i="73" s="1"/>
  <c r="BC253" i="73"/>
  <c r="AW253" i="73"/>
  <c r="AS253" i="73"/>
  <c r="AO253" i="73"/>
  <c r="AK253" i="73"/>
  <c r="AG253" i="73"/>
  <c r="Y253" i="73"/>
  <c r="AB253" i="73" s="1"/>
  <c r="AC253" i="73" s="1"/>
  <c r="S253" i="73"/>
  <c r="N253" i="73"/>
  <c r="O253" i="73" s="1"/>
  <c r="G253" i="73"/>
  <c r="H253" i="73" s="1"/>
  <c r="BC252" i="73"/>
  <c r="AW252" i="73"/>
  <c r="AS252" i="73"/>
  <c r="AO252" i="73"/>
  <c r="AK252" i="73"/>
  <c r="AG252" i="73"/>
  <c r="Y252" i="73"/>
  <c r="AB252" i="73" s="1"/>
  <c r="AC252" i="73" s="1"/>
  <c r="S252" i="73"/>
  <c r="N252" i="73"/>
  <c r="O252" i="73" s="1"/>
  <c r="G252" i="73"/>
  <c r="H252" i="73" s="1"/>
  <c r="BC251" i="73"/>
  <c r="AW251" i="73"/>
  <c r="AS251" i="73"/>
  <c r="AO251" i="73"/>
  <c r="AK251" i="73"/>
  <c r="AG251" i="73"/>
  <c r="Y251" i="73"/>
  <c r="AB251" i="73" s="1"/>
  <c r="AC251" i="73" s="1"/>
  <c r="S251" i="73"/>
  <c r="N251" i="73"/>
  <c r="O251" i="73" s="1"/>
  <c r="G251" i="73"/>
  <c r="H251" i="73" s="1"/>
  <c r="BC250" i="73"/>
  <c r="AW250" i="73"/>
  <c r="AS250" i="73"/>
  <c r="AO250" i="73"/>
  <c r="AK250" i="73"/>
  <c r="AG250" i="73"/>
  <c r="Y250" i="73"/>
  <c r="AB250" i="73" s="1"/>
  <c r="AC250" i="73" s="1"/>
  <c r="S250" i="73"/>
  <c r="N250" i="73"/>
  <c r="O250" i="73" s="1"/>
  <c r="G250" i="73"/>
  <c r="H250" i="73" s="1"/>
  <c r="BC249" i="73"/>
  <c r="AW249" i="73"/>
  <c r="AS249" i="73"/>
  <c r="AO249" i="73"/>
  <c r="AK249" i="73"/>
  <c r="AG249" i="73"/>
  <c r="Y249" i="73"/>
  <c r="AB249" i="73" s="1"/>
  <c r="AC249" i="73" s="1"/>
  <c r="S249" i="73"/>
  <c r="N249" i="73"/>
  <c r="O249" i="73" s="1"/>
  <c r="G249" i="73"/>
  <c r="H249" i="73" s="1"/>
  <c r="BC248" i="73"/>
  <c r="AW248" i="73"/>
  <c r="AS248" i="73"/>
  <c r="AO248" i="73"/>
  <c r="AK248" i="73"/>
  <c r="AG248" i="73"/>
  <c r="Y248" i="73"/>
  <c r="AB248" i="73" s="1"/>
  <c r="AC248" i="73" s="1"/>
  <c r="S248" i="73"/>
  <c r="N248" i="73"/>
  <c r="O248" i="73" s="1"/>
  <c r="G248" i="73"/>
  <c r="H248" i="73" s="1"/>
  <c r="BC247" i="73"/>
  <c r="AW247" i="73"/>
  <c r="AS247" i="73"/>
  <c r="AO247" i="73"/>
  <c r="AK247" i="73"/>
  <c r="AG247" i="73"/>
  <c r="Y247" i="73"/>
  <c r="AB247" i="73" s="1"/>
  <c r="AC247" i="73" s="1"/>
  <c r="S247" i="73"/>
  <c r="N247" i="73"/>
  <c r="O247" i="73" s="1"/>
  <c r="G247" i="73"/>
  <c r="H247" i="73" s="1"/>
  <c r="BC246" i="73"/>
  <c r="AW246" i="73"/>
  <c r="AS246" i="73"/>
  <c r="AO246" i="73"/>
  <c r="AK246" i="73"/>
  <c r="AG246" i="73"/>
  <c r="Y246" i="73"/>
  <c r="AB246" i="73" s="1"/>
  <c r="AC246" i="73" s="1"/>
  <c r="S246" i="73"/>
  <c r="N246" i="73"/>
  <c r="O246" i="73" s="1"/>
  <c r="G246" i="73"/>
  <c r="H246" i="73" s="1"/>
  <c r="BC245" i="73"/>
  <c r="AW245" i="73"/>
  <c r="AS245" i="73"/>
  <c r="AO245" i="73"/>
  <c r="AK245" i="73"/>
  <c r="AG245" i="73"/>
  <c r="Y245" i="73"/>
  <c r="AB245" i="73" s="1"/>
  <c r="AC245" i="73" s="1"/>
  <c r="S245" i="73"/>
  <c r="N245" i="73"/>
  <c r="O245" i="73" s="1"/>
  <c r="G245" i="73"/>
  <c r="H245" i="73" s="1"/>
  <c r="BC244" i="73"/>
  <c r="AW244" i="73"/>
  <c r="AS244" i="73"/>
  <c r="AO244" i="73"/>
  <c r="AK244" i="73"/>
  <c r="AG244" i="73"/>
  <c r="Y244" i="73"/>
  <c r="AB244" i="73" s="1"/>
  <c r="AC244" i="73" s="1"/>
  <c r="S244" i="73"/>
  <c r="N244" i="73"/>
  <c r="O244" i="73" s="1"/>
  <c r="G244" i="73"/>
  <c r="H244" i="73" s="1"/>
  <c r="BC243" i="73"/>
  <c r="AW243" i="73"/>
  <c r="AS243" i="73"/>
  <c r="AO243" i="73"/>
  <c r="AK243" i="73"/>
  <c r="AG243" i="73"/>
  <c r="Y243" i="73"/>
  <c r="AB243" i="73" s="1"/>
  <c r="AC243" i="73" s="1"/>
  <c r="S243" i="73"/>
  <c r="N243" i="73"/>
  <c r="O243" i="73" s="1"/>
  <c r="G243" i="73"/>
  <c r="H243" i="73" s="1"/>
  <c r="BC242" i="73"/>
  <c r="AW242" i="73"/>
  <c r="AS242" i="73"/>
  <c r="AO242" i="73"/>
  <c r="AK242" i="73"/>
  <c r="AG242" i="73"/>
  <c r="Y242" i="73"/>
  <c r="AB242" i="73" s="1"/>
  <c r="AC242" i="73" s="1"/>
  <c r="S242" i="73"/>
  <c r="N242" i="73"/>
  <c r="O242" i="73" s="1"/>
  <c r="G242" i="73"/>
  <c r="H242" i="73" s="1"/>
  <c r="BC241" i="73"/>
  <c r="AW241" i="73"/>
  <c r="AS241" i="73"/>
  <c r="AO241" i="73"/>
  <c r="AK241" i="73"/>
  <c r="AG241" i="73"/>
  <c r="Y241" i="73"/>
  <c r="AB241" i="73" s="1"/>
  <c r="AC241" i="73" s="1"/>
  <c r="S241" i="73"/>
  <c r="N241" i="73"/>
  <c r="O241" i="73" s="1"/>
  <c r="G241" i="73"/>
  <c r="H241" i="73" s="1"/>
  <c r="BC240" i="73"/>
  <c r="AW240" i="73"/>
  <c r="AS240" i="73"/>
  <c r="AO240" i="73"/>
  <c r="AK240" i="73"/>
  <c r="AG240" i="73"/>
  <c r="Y240" i="73"/>
  <c r="AB240" i="73" s="1"/>
  <c r="AC240" i="73" s="1"/>
  <c r="S240" i="73"/>
  <c r="N240" i="73"/>
  <c r="O240" i="73" s="1"/>
  <c r="G240" i="73"/>
  <c r="H240" i="73" s="1"/>
  <c r="BC239" i="73"/>
  <c r="AW239" i="73"/>
  <c r="AS239" i="73"/>
  <c r="AO239" i="73"/>
  <c r="AK239" i="73"/>
  <c r="AG239" i="73"/>
  <c r="Y239" i="73"/>
  <c r="AB239" i="73" s="1"/>
  <c r="AC239" i="73" s="1"/>
  <c r="S239" i="73"/>
  <c r="N239" i="73"/>
  <c r="O239" i="73" s="1"/>
  <c r="G239" i="73"/>
  <c r="H239" i="73" s="1"/>
  <c r="BC238" i="73"/>
  <c r="AW238" i="73"/>
  <c r="AS238" i="73"/>
  <c r="AO238" i="73"/>
  <c r="AK238" i="73"/>
  <c r="AG238" i="73"/>
  <c r="Y238" i="73"/>
  <c r="AB238" i="73" s="1"/>
  <c r="AC238" i="73" s="1"/>
  <c r="S238" i="73"/>
  <c r="N238" i="73"/>
  <c r="O238" i="73" s="1"/>
  <c r="G238" i="73"/>
  <c r="H238" i="73" s="1"/>
  <c r="BC237" i="73"/>
  <c r="AW237" i="73"/>
  <c r="AS237" i="73"/>
  <c r="AO237" i="73"/>
  <c r="AK237" i="73"/>
  <c r="AG237" i="73"/>
  <c r="Y237" i="73"/>
  <c r="AB237" i="73" s="1"/>
  <c r="AC237" i="73" s="1"/>
  <c r="S237" i="73"/>
  <c r="N237" i="73"/>
  <c r="O237" i="73" s="1"/>
  <c r="G237" i="73"/>
  <c r="H237" i="73" s="1"/>
  <c r="BC236" i="73"/>
  <c r="AW236" i="73"/>
  <c r="AS236" i="73"/>
  <c r="AO236" i="73"/>
  <c r="AK236" i="73"/>
  <c r="AG236" i="73"/>
  <c r="Y236" i="73"/>
  <c r="AB236" i="73" s="1"/>
  <c r="AC236" i="73" s="1"/>
  <c r="S236" i="73"/>
  <c r="N236" i="73"/>
  <c r="O236" i="73" s="1"/>
  <c r="H236" i="73"/>
  <c r="G236" i="73"/>
  <c r="BC235" i="73"/>
  <c r="AW235" i="73"/>
  <c r="AS235" i="73"/>
  <c r="AO235" i="73"/>
  <c r="AK235" i="73"/>
  <c r="AG235" i="73"/>
  <c r="Y235" i="73"/>
  <c r="AB235" i="73" s="1"/>
  <c r="AC235" i="73" s="1"/>
  <c r="S235" i="73"/>
  <c r="N235" i="73"/>
  <c r="O235" i="73" s="1"/>
  <c r="G235" i="73"/>
  <c r="H235" i="73" s="1"/>
  <c r="BC234" i="73"/>
  <c r="AW234" i="73"/>
  <c r="AS234" i="73"/>
  <c r="AO234" i="73"/>
  <c r="AK234" i="73"/>
  <c r="AG234" i="73"/>
  <c r="Y234" i="73"/>
  <c r="AB234" i="73" s="1"/>
  <c r="AC234" i="73" s="1"/>
  <c r="S234" i="73"/>
  <c r="N234" i="73"/>
  <c r="O234" i="73" s="1"/>
  <c r="G234" i="73"/>
  <c r="H234" i="73" s="1"/>
  <c r="BC233" i="73"/>
  <c r="AW233" i="73"/>
  <c r="AS233" i="73"/>
  <c r="AO233" i="73"/>
  <c r="AK233" i="73"/>
  <c r="AG233" i="73"/>
  <c r="Y233" i="73"/>
  <c r="AB233" i="73" s="1"/>
  <c r="AC233" i="73" s="1"/>
  <c r="S233" i="73"/>
  <c r="N233" i="73"/>
  <c r="O233" i="73" s="1"/>
  <c r="G233" i="73"/>
  <c r="H233" i="73" s="1"/>
  <c r="BC232" i="73"/>
  <c r="AW232" i="73"/>
  <c r="AS232" i="73"/>
  <c r="AO232" i="73"/>
  <c r="AK232" i="73"/>
  <c r="AG232" i="73"/>
  <c r="Y232" i="73"/>
  <c r="AB232" i="73" s="1"/>
  <c r="AC232" i="73" s="1"/>
  <c r="S232" i="73"/>
  <c r="N232" i="73"/>
  <c r="O232" i="73" s="1"/>
  <c r="G232" i="73"/>
  <c r="H232" i="73" s="1"/>
  <c r="BC231" i="73"/>
  <c r="AW231" i="73"/>
  <c r="AS231" i="73"/>
  <c r="AO231" i="73"/>
  <c r="AK231" i="73"/>
  <c r="AG231" i="73"/>
  <c r="Y231" i="73"/>
  <c r="AB231" i="73" s="1"/>
  <c r="AC231" i="73" s="1"/>
  <c r="S231" i="73"/>
  <c r="N231" i="73"/>
  <c r="O231" i="73" s="1"/>
  <c r="G231" i="73"/>
  <c r="H231" i="73" s="1"/>
  <c r="BC230" i="73"/>
  <c r="AW230" i="73"/>
  <c r="AS230" i="73"/>
  <c r="AO230" i="73"/>
  <c r="AK230" i="73"/>
  <c r="AG230" i="73"/>
  <c r="Y230" i="73"/>
  <c r="AB230" i="73" s="1"/>
  <c r="AC230" i="73" s="1"/>
  <c r="S230" i="73"/>
  <c r="N230" i="73"/>
  <c r="O230" i="73" s="1"/>
  <c r="G230" i="73"/>
  <c r="H230" i="73" s="1"/>
  <c r="BC229" i="73"/>
  <c r="AW229" i="73"/>
  <c r="AS229" i="73"/>
  <c r="AO229" i="73"/>
  <c r="AK229" i="73"/>
  <c r="AG229" i="73"/>
  <c r="Y229" i="73"/>
  <c r="AB229" i="73" s="1"/>
  <c r="AC229" i="73" s="1"/>
  <c r="S229" i="73"/>
  <c r="N229" i="73"/>
  <c r="O229" i="73" s="1"/>
  <c r="G229" i="73"/>
  <c r="H229" i="73" s="1"/>
  <c r="BC228" i="73"/>
  <c r="AW228" i="73"/>
  <c r="AS228" i="73"/>
  <c r="AO228" i="73"/>
  <c r="AK228" i="73"/>
  <c r="AG228" i="73"/>
  <c r="Y228" i="73"/>
  <c r="AB228" i="73" s="1"/>
  <c r="AC228" i="73" s="1"/>
  <c r="S228" i="73"/>
  <c r="N228" i="73"/>
  <c r="O228" i="73" s="1"/>
  <c r="H228" i="73"/>
  <c r="G228" i="73"/>
  <c r="BC227" i="73"/>
  <c r="AW227" i="73"/>
  <c r="AS227" i="73"/>
  <c r="AO227" i="73"/>
  <c r="AK227" i="73"/>
  <c r="AG227" i="73"/>
  <c r="Y227" i="73"/>
  <c r="AB227" i="73" s="1"/>
  <c r="AC227" i="73" s="1"/>
  <c r="S227" i="73"/>
  <c r="N227" i="73"/>
  <c r="O227" i="73" s="1"/>
  <c r="G227" i="73"/>
  <c r="H227" i="73" s="1"/>
  <c r="BC226" i="73"/>
  <c r="AW226" i="73"/>
  <c r="AS226" i="73"/>
  <c r="AO226" i="73"/>
  <c r="AK226" i="73"/>
  <c r="AG226" i="73"/>
  <c r="Y226" i="73"/>
  <c r="AB226" i="73" s="1"/>
  <c r="AC226" i="73" s="1"/>
  <c r="S226" i="73"/>
  <c r="N226" i="73"/>
  <c r="O226" i="73" s="1"/>
  <c r="G226" i="73"/>
  <c r="H226" i="73" s="1"/>
  <c r="BC225" i="73"/>
  <c r="AW225" i="73"/>
  <c r="AS225" i="73"/>
  <c r="AO225" i="73"/>
  <c r="AK225" i="73"/>
  <c r="AG225" i="73"/>
  <c r="Y225" i="73"/>
  <c r="AB225" i="73" s="1"/>
  <c r="AC225" i="73" s="1"/>
  <c r="S225" i="73"/>
  <c r="N225" i="73"/>
  <c r="O225" i="73" s="1"/>
  <c r="G225" i="73"/>
  <c r="H225" i="73" s="1"/>
  <c r="BC224" i="73"/>
  <c r="AW224" i="73"/>
  <c r="AS224" i="73"/>
  <c r="AO224" i="73"/>
  <c r="AK224" i="73"/>
  <c r="AG224" i="73"/>
  <c r="Y224" i="73"/>
  <c r="AB224" i="73" s="1"/>
  <c r="AC224" i="73" s="1"/>
  <c r="S224" i="73"/>
  <c r="N224" i="73"/>
  <c r="O224" i="73" s="1"/>
  <c r="G224" i="73"/>
  <c r="H224" i="73" s="1"/>
  <c r="BC223" i="73"/>
  <c r="AW223" i="73"/>
  <c r="AS223" i="73"/>
  <c r="AO223" i="73"/>
  <c r="AK223" i="73"/>
  <c r="AG223" i="73"/>
  <c r="Y223" i="73"/>
  <c r="AB223" i="73" s="1"/>
  <c r="AC223" i="73" s="1"/>
  <c r="S223" i="73"/>
  <c r="N223" i="73"/>
  <c r="O223" i="73" s="1"/>
  <c r="G223" i="73"/>
  <c r="H223" i="73" s="1"/>
  <c r="BC222" i="73"/>
  <c r="AW222" i="73"/>
  <c r="AS222" i="73"/>
  <c r="AO222" i="73"/>
  <c r="AK222" i="73"/>
  <c r="AG222" i="73"/>
  <c r="Y222" i="73"/>
  <c r="AB222" i="73" s="1"/>
  <c r="AC222" i="73" s="1"/>
  <c r="S222" i="73"/>
  <c r="N222" i="73"/>
  <c r="O222" i="73" s="1"/>
  <c r="G222" i="73"/>
  <c r="H222" i="73" s="1"/>
  <c r="BC221" i="73"/>
  <c r="AW221" i="73"/>
  <c r="AS221" i="73"/>
  <c r="AO221" i="73"/>
  <c r="AK221" i="73"/>
  <c r="AG221" i="73"/>
  <c r="Y221" i="73"/>
  <c r="AB221" i="73" s="1"/>
  <c r="AC221" i="73" s="1"/>
  <c r="S221" i="73"/>
  <c r="N221" i="73"/>
  <c r="O221" i="73" s="1"/>
  <c r="G221" i="73"/>
  <c r="H221" i="73" s="1"/>
  <c r="BC220" i="73"/>
  <c r="AW220" i="73"/>
  <c r="AS220" i="73"/>
  <c r="AO220" i="73"/>
  <c r="AK220" i="73"/>
  <c r="AG220" i="73"/>
  <c r="Y220" i="73"/>
  <c r="AB220" i="73" s="1"/>
  <c r="AC220" i="73" s="1"/>
  <c r="S220" i="73"/>
  <c r="N220" i="73"/>
  <c r="O220" i="73" s="1"/>
  <c r="H220" i="73"/>
  <c r="G220" i="73"/>
  <c r="BC219" i="73"/>
  <c r="AW219" i="73"/>
  <c r="AS219" i="73"/>
  <c r="AO219" i="73"/>
  <c r="AK219" i="73"/>
  <c r="AG219" i="73"/>
  <c r="Y219" i="73"/>
  <c r="AB219" i="73" s="1"/>
  <c r="AC219" i="73" s="1"/>
  <c r="S219" i="73"/>
  <c r="N219" i="73"/>
  <c r="O219" i="73" s="1"/>
  <c r="G219" i="73"/>
  <c r="H219" i="73" s="1"/>
  <c r="BC218" i="73"/>
  <c r="AW218" i="73"/>
  <c r="AS218" i="73"/>
  <c r="AO218" i="73"/>
  <c r="AK218" i="73"/>
  <c r="AG218" i="73"/>
  <c r="Y218" i="73"/>
  <c r="AB218" i="73" s="1"/>
  <c r="AC218" i="73" s="1"/>
  <c r="S218" i="73"/>
  <c r="N218" i="73"/>
  <c r="O218" i="73" s="1"/>
  <c r="G218" i="73"/>
  <c r="H218" i="73" s="1"/>
  <c r="BC217" i="73"/>
  <c r="AW217" i="73"/>
  <c r="AS217" i="73"/>
  <c r="AO217" i="73"/>
  <c r="AK217" i="73"/>
  <c r="AG217" i="73"/>
  <c r="Y217" i="73"/>
  <c r="AB217" i="73" s="1"/>
  <c r="AC217" i="73" s="1"/>
  <c r="S217" i="73"/>
  <c r="N217" i="73"/>
  <c r="O217" i="73" s="1"/>
  <c r="G217" i="73"/>
  <c r="H217" i="73" s="1"/>
  <c r="BC216" i="73"/>
  <c r="AW216" i="73"/>
  <c r="AS216" i="73"/>
  <c r="AO216" i="73"/>
  <c r="AK216" i="73"/>
  <c r="AG216" i="73"/>
  <c r="Y216" i="73"/>
  <c r="AB216" i="73" s="1"/>
  <c r="AC216" i="73" s="1"/>
  <c r="S216" i="73"/>
  <c r="N216" i="73"/>
  <c r="O216" i="73" s="1"/>
  <c r="H216" i="73"/>
  <c r="G216" i="73"/>
  <c r="BC215" i="73"/>
  <c r="AW215" i="73"/>
  <c r="AS215" i="73"/>
  <c r="AO215" i="73"/>
  <c r="AK215" i="73"/>
  <c r="AG215" i="73"/>
  <c r="Y215" i="73"/>
  <c r="AB215" i="73" s="1"/>
  <c r="AC215" i="73" s="1"/>
  <c r="S215" i="73"/>
  <c r="N215" i="73"/>
  <c r="O215" i="73" s="1"/>
  <c r="G215" i="73"/>
  <c r="H215" i="73" s="1"/>
  <c r="BC214" i="73"/>
  <c r="AW214" i="73"/>
  <c r="AS214" i="73"/>
  <c r="AO214" i="73"/>
  <c r="AK214" i="73"/>
  <c r="AG214" i="73"/>
  <c r="Y214" i="73"/>
  <c r="AB214" i="73" s="1"/>
  <c r="AC214" i="73" s="1"/>
  <c r="S214" i="73"/>
  <c r="N214" i="73"/>
  <c r="O214" i="73" s="1"/>
  <c r="G214" i="73"/>
  <c r="H214" i="73" s="1"/>
  <c r="BC213" i="73"/>
  <c r="AW213" i="73"/>
  <c r="AS213" i="73"/>
  <c r="AO213" i="73"/>
  <c r="AK213" i="73"/>
  <c r="AG213" i="73"/>
  <c r="Y213" i="73"/>
  <c r="AB213" i="73" s="1"/>
  <c r="AC213" i="73" s="1"/>
  <c r="S213" i="73"/>
  <c r="N213" i="73"/>
  <c r="O213" i="73" s="1"/>
  <c r="G213" i="73"/>
  <c r="H213" i="73" s="1"/>
  <c r="BC212" i="73"/>
  <c r="AW212" i="73"/>
  <c r="AS212" i="73"/>
  <c r="AO212" i="73"/>
  <c r="AK212" i="73"/>
  <c r="AG212" i="73"/>
  <c r="Y212" i="73"/>
  <c r="AB212" i="73" s="1"/>
  <c r="AC212" i="73" s="1"/>
  <c r="S212" i="73"/>
  <c r="N212" i="73"/>
  <c r="O212" i="73" s="1"/>
  <c r="G212" i="73"/>
  <c r="H212" i="73" s="1"/>
  <c r="BC211" i="73"/>
  <c r="AW211" i="73"/>
  <c r="AS211" i="73"/>
  <c r="AO211" i="73"/>
  <c r="AK211" i="73"/>
  <c r="AG211" i="73"/>
  <c r="Y211" i="73"/>
  <c r="AB211" i="73" s="1"/>
  <c r="AC211" i="73" s="1"/>
  <c r="S211" i="73"/>
  <c r="N211" i="73"/>
  <c r="O211" i="73" s="1"/>
  <c r="G211" i="73"/>
  <c r="H211" i="73" s="1"/>
  <c r="BC210" i="73"/>
  <c r="AW210" i="73"/>
  <c r="AS210" i="73"/>
  <c r="AO210" i="73"/>
  <c r="AK210" i="73"/>
  <c r="AG210" i="73"/>
  <c r="Y210" i="73"/>
  <c r="AB210" i="73" s="1"/>
  <c r="AC210" i="73" s="1"/>
  <c r="S210" i="73"/>
  <c r="N210" i="73"/>
  <c r="O210" i="73" s="1"/>
  <c r="G210" i="73"/>
  <c r="H210" i="73" s="1"/>
  <c r="BC209" i="73"/>
  <c r="AW209" i="73"/>
  <c r="AS209" i="73"/>
  <c r="AO209" i="73"/>
  <c r="AK209" i="73"/>
  <c r="AG209" i="73"/>
  <c r="Y209" i="73"/>
  <c r="AB209" i="73" s="1"/>
  <c r="AC209" i="73" s="1"/>
  <c r="S209" i="73"/>
  <c r="N209" i="73"/>
  <c r="O209" i="73" s="1"/>
  <c r="G209" i="73"/>
  <c r="H209" i="73" s="1"/>
  <c r="BC208" i="73"/>
  <c r="AW208" i="73"/>
  <c r="AS208" i="73"/>
  <c r="AO208" i="73"/>
  <c r="AK208" i="73"/>
  <c r="AG208" i="73"/>
  <c r="Y208" i="73"/>
  <c r="AB208" i="73" s="1"/>
  <c r="AC208" i="73" s="1"/>
  <c r="S208" i="73"/>
  <c r="N208" i="73"/>
  <c r="O208" i="73" s="1"/>
  <c r="H208" i="73"/>
  <c r="G208" i="73"/>
  <c r="BC207" i="73"/>
  <c r="AW207" i="73"/>
  <c r="AS207" i="73"/>
  <c r="AO207" i="73"/>
  <c r="AK207" i="73"/>
  <c r="AG207" i="73"/>
  <c r="Y207" i="73"/>
  <c r="AB207" i="73" s="1"/>
  <c r="AC207" i="73" s="1"/>
  <c r="S207" i="73"/>
  <c r="N207" i="73"/>
  <c r="O207" i="73" s="1"/>
  <c r="G207" i="73"/>
  <c r="H207" i="73" s="1"/>
  <c r="BC206" i="73"/>
  <c r="AW206" i="73"/>
  <c r="AS206" i="73"/>
  <c r="AO206" i="73"/>
  <c r="AK206" i="73"/>
  <c r="AG206" i="73"/>
  <c r="Y206" i="73"/>
  <c r="AB206" i="73" s="1"/>
  <c r="AC206" i="73" s="1"/>
  <c r="S206" i="73"/>
  <c r="N206" i="73"/>
  <c r="O206" i="73" s="1"/>
  <c r="G206" i="73"/>
  <c r="H206" i="73" s="1"/>
  <c r="BC205" i="73"/>
  <c r="AW205" i="73"/>
  <c r="AS205" i="73"/>
  <c r="AO205" i="73"/>
  <c r="AK205" i="73"/>
  <c r="AG205" i="73"/>
  <c r="Y205" i="73"/>
  <c r="AB205" i="73" s="1"/>
  <c r="AC205" i="73" s="1"/>
  <c r="S205" i="73"/>
  <c r="N205" i="73"/>
  <c r="O205" i="73" s="1"/>
  <c r="G205" i="73"/>
  <c r="H205" i="73" s="1"/>
  <c r="BC204" i="73"/>
  <c r="AW204" i="73"/>
  <c r="AS204" i="73"/>
  <c r="AO204" i="73"/>
  <c r="AK204" i="73"/>
  <c r="AG204" i="73"/>
  <c r="Y204" i="73"/>
  <c r="AB204" i="73" s="1"/>
  <c r="AC204" i="73" s="1"/>
  <c r="S204" i="73"/>
  <c r="N204" i="73"/>
  <c r="O204" i="73" s="1"/>
  <c r="G204" i="73"/>
  <c r="BC203" i="73"/>
  <c r="AW203" i="73"/>
  <c r="AS203" i="73"/>
  <c r="AO203" i="73"/>
  <c r="AK203" i="73"/>
  <c r="AG203" i="73"/>
  <c r="Y203" i="73"/>
  <c r="AB203" i="73" s="1"/>
  <c r="AC203" i="73" s="1"/>
  <c r="S203" i="73"/>
  <c r="N203" i="73"/>
  <c r="O203" i="73" s="1"/>
  <c r="G203" i="73"/>
  <c r="H203" i="73" s="1"/>
  <c r="BC202" i="73"/>
  <c r="AW202" i="73"/>
  <c r="AS202" i="73"/>
  <c r="AO202" i="73"/>
  <c r="AK202" i="73"/>
  <c r="AG202" i="73"/>
  <c r="Y202" i="73"/>
  <c r="AB202" i="73" s="1"/>
  <c r="AC202" i="73" s="1"/>
  <c r="S202" i="73"/>
  <c r="N202" i="73"/>
  <c r="O202" i="73" s="1"/>
  <c r="G202" i="73"/>
  <c r="H202" i="73" s="1"/>
  <c r="BC201" i="73"/>
  <c r="AW201" i="73"/>
  <c r="AS201" i="73"/>
  <c r="AO201" i="73"/>
  <c r="AK201" i="73"/>
  <c r="AG201" i="73"/>
  <c r="Y201" i="73"/>
  <c r="S201" i="73"/>
  <c r="N201" i="73"/>
  <c r="O201" i="73" s="1"/>
  <c r="G201" i="73"/>
  <c r="H201" i="73" s="1"/>
  <c r="BC200" i="73"/>
  <c r="AW200" i="73"/>
  <c r="AS200" i="73"/>
  <c r="AO200" i="73"/>
  <c r="AK200" i="73"/>
  <c r="AG200" i="73"/>
  <c r="Y200" i="73"/>
  <c r="AB200" i="73" s="1"/>
  <c r="AC200" i="73" s="1"/>
  <c r="S200" i="73"/>
  <c r="N200" i="73"/>
  <c r="O200" i="73" s="1"/>
  <c r="G200" i="73"/>
  <c r="H200" i="73" s="1"/>
  <c r="BC199" i="73"/>
  <c r="AW199" i="73"/>
  <c r="AS199" i="73"/>
  <c r="AO199" i="73"/>
  <c r="AK199" i="73"/>
  <c r="AG199" i="73"/>
  <c r="Y199" i="73"/>
  <c r="AB199" i="73" s="1"/>
  <c r="AC199" i="73" s="1"/>
  <c r="S199" i="73"/>
  <c r="N199" i="73"/>
  <c r="O199" i="73" s="1"/>
  <c r="G199" i="73"/>
  <c r="H199" i="73" s="1"/>
  <c r="BC198" i="73"/>
  <c r="AW198" i="73"/>
  <c r="AS198" i="73"/>
  <c r="AO198" i="73"/>
  <c r="AK198" i="73"/>
  <c r="AG198" i="73"/>
  <c r="Y198" i="73"/>
  <c r="AB198" i="73" s="1"/>
  <c r="AC198" i="73" s="1"/>
  <c r="S198" i="73"/>
  <c r="N198" i="73"/>
  <c r="O198" i="73" s="1"/>
  <c r="H198" i="73"/>
  <c r="G198" i="73"/>
  <c r="BC197" i="73"/>
  <c r="AW197" i="73"/>
  <c r="AS197" i="73"/>
  <c r="AO197" i="73"/>
  <c r="AK197" i="73"/>
  <c r="AG197" i="73"/>
  <c r="Y197" i="73"/>
  <c r="AB197" i="73" s="1"/>
  <c r="AC197" i="73" s="1"/>
  <c r="S197" i="73"/>
  <c r="N197" i="73"/>
  <c r="O197" i="73" s="1"/>
  <c r="G197" i="73"/>
  <c r="H197" i="73" s="1"/>
  <c r="BC196" i="73"/>
  <c r="AW196" i="73"/>
  <c r="AS196" i="73"/>
  <c r="AO196" i="73"/>
  <c r="AK196" i="73"/>
  <c r="AG196" i="73"/>
  <c r="Y196" i="73"/>
  <c r="AB196" i="73" s="1"/>
  <c r="AC196" i="73" s="1"/>
  <c r="S196" i="73"/>
  <c r="N196" i="73"/>
  <c r="O196" i="73" s="1"/>
  <c r="G196" i="73"/>
  <c r="H196" i="73" s="1"/>
  <c r="BC195" i="73"/>
  <c r="AW195" i="73"/>
  <c r="AS195" i="73"/>
  <c r="AO195" i="73"/>
  <c r="AK195" i="73"/>
  <c r="AG195" i="73"/>
  <c r="Y195" i="73"/>
  <c r="AB195" i="73" s="1"/>
  <c r="AC195" i="73" s="1"/>
  <c r="S195" i="73"/>
  <c r="N195" i="73"/>
  <c r="O195" i="73" s="1"/>
  <c r="G195" i="73"/>
  <c r="H195" i="73" s="1"/>
  <c r="BC194" i="73"/>
  <c r="AW194" i="73"/>
  <c r="AS194" i="73"/>
  <c r="AO194" i="73"/>
  <c r="AK194" i="73"/>
  <c r="AG194" i="73"/>
  <c r="Y194" i="73"/>
  <c r="AB194" i="73" s="1"/>
  <c r="AC194" i="73" s="1"/>
  <c r="S194" i="73"/>
  <c r="N194" i="73"/>
  <c r="O194" i="73" s="1"/>
  <c r="H194" i="73"/>
  <c r="G194" i="73"/>
  <c r="BC193" i="73"/>
  <c r="AW193" i="73"/>
  <c r="AS193" i="73"/>
  <c r="AO193" i="73"/>
  <c r="AK193" i="73"/>
  <c r="AG193" i="73"/>
  <c r="Y193" i="73"/>
  <c r="S193" i="73"/>
  <c r="N193" i="73"/>
  <c r="O193" i="73" s="1"/>
  <c r="G193" i="73"/>
  <c r="H193" i="73" s="1"/>
  <c r="BC192" i="73"/>
  <c r="AW192" i="73"/>
  <c r="AS192" i="73"/>
  <c r="AO192" i="73"/>
  <c r="AK192" i="73"/>
  <c r="AG192" i="73"/>
  <c r="Y192" i="73"/>
  <c r="AB192" i="73" s="1"/>
  <c r="AC192" i="73" s="1"/>
  <c r="S192" i="73"/>
  <c r="N192" i="73"/>
  <c r="O192" i="73" s="1"/>
  <c r="G192" i="73"/>
  <c r="H192" i="73" s="1"/>
  <c r="BC191" i="73"/>
  <c r="AW191" i="73"/>
  <c r="AS191" i="73"/>
  <c r="AO191" i="73"/>
  <c r="AK191" i="73"/>
  <c r="AG191" i="73"/>
  <c r="Y191" i="73"/>
  <c r="AB191" i="73" s="1"/>
  <c r="AC191" i="73" s="1"/>
  <c r="S191" i="73"/>
  <c r="N191" i="73"/>
  <c r="G191" i="73"/>
  <c r="H191" i="73" s="1"/>
  <c r="BC190" i="73"/>
  <c r="AW190" i="73"/>
  <c r="AS190" i="73"/>
  <c r="AO190" i="73"/>
  <c r="AK190" i="73"/>
  <c r="AG190" i="73"/>
  <c r="Y190" i="73"/>
  <c r="AB190" i="73" s="1"/>
  <c r="AC190" i="73" s="1"/>
  <c r="S190" i="73"/>
  <c r="N190" i="73"/>
  <c r="O190" i="73" s="1"/>
  <c r="G190" i="73"/>
  <c r="H190" i="73" s="1"/>
  <c r="BC189" i="73"/>
  <c r="AW189" i="73"/>
  <c r="AS189" i="73"/>
  <c r="AO189" i="73"/>
  <c r="AK189" i="73"/>
  <c r="AG189" i="73"/>
  <c r="Y189" i="73"/>
  <c r="AB189" i="73" s="1"/>
  <c r="S189" i="73"/>
  <c r="N189" i="73"/>
  <c r="O189" i="73" s="1"/>
  <c r="G189" i="73"/>
  <c r="BC188" i="73"/>
  <c r="AW188" i="73"/>
  <c r="AS188" i="73"/>
  <c r="AO188" i="73"/>
  <c r="AK188" i="73"/>
  <c r="AG188" i="73"/>
  <c r="Y188" i="73"/>
  <c r="AB188" i="73" s="1"/>
  <c r="AC188" i="73" s="1"/>
  <c r="S188" i="73"/>
  <c r="N188" i="73"/>
  <c r="O188" i="73" s="1"/>
  <c r="G188" i="73"/>
  <c r="H188" i="73" s="1"/>
  <c r="BC187" i="73"/>
  <c r="AW187" i="73"/>
  <c r="AS187" i="73"/>
  <c r="AO187" i="73"/>
  <c r="AK187" i="73"/>
  <c r="AG187" i="73"/>
  <c r="Y187" i="73"/>
  <c r="AB187" i="73" s="1"/>
  <c r="AC187" i="73" s="1"/>
  <c r="S187" i="73"/>
  <c r="N187" i="73"/>
  <c r="O187" i="73" s="1"/>
  <c r="G187" i="73"/>
  <c r="H187" i="73" s="1"/>
  <c r="BC186" i="73"/>
  <c r="AW186" i="73"/>
  <c r="AS186" i="73"/>
  <c r="AO186" i="73"/>
  <c r="AK186" i="73"/>
  <c r="AG186" i="73"/>
  <c r="AG186" i="83" s="1"/>
  <c r="Y186" i="73"/>
  <c r="AB186" i="73" s="1"/>
  <c r="AC186" i="73" s="1"/>
  <c r="S186" i="73"/>
  <c r="N186" i="73"/>
  <c r="O186" i="73" s="1"/>
  <c r="H186" i="73"/>
  <c r="G186" i="73"/>
  <c r="BC185" i="73"/>
  <c r="AW185" i="73"/>
  <c r="AS185" i="73"/>
  <c r="AO185" i="73"/>
  <c r="AK185" i="73"/>
  <c r="AG185" i="73"/>
  <c r="Y185" i="73"/>
  <c r="AB185" i="73" s="1"/>
  <c r="AC185" i="73" s="1"/>
  <c r="S185" i="73"/>
  <c r="N185" i="73"/>
  <c r="O185" i="73" s="1"/>
  <c r="G185" i="73"/>
  <c r="H185" i="73" s="1"/>
  <c r="BC184" i="73"/>
  <c r="AW184" i="73"/>
  <c r="AS184" i="73"/>
  <c r="AO184" i="73"/>
  <c r="AK184" i="73"/>
  <c r="AG184" i="73"/>
  <c r="Y184" i="73"/>
  <c r="AB184" i="73" s="1"/>
  <c r="AC184" i="73" s="1"/>
  <c r="S184" i="73"/>
  <c r="N184" i="73"/>
  <c r="O184" i="73" s="1"/>
  <c r="G184" i="73"/>
  <c r="H184" i="73" s="1"/>
  <c r="BC183" i="73"/>
  <c r="AW183" i="73"/>
  <c r="AS183" i="73"/>
  <c r="AO183" i="73"/>
  <c r="AK183" i="73"/>
  <c r="AG183" i="73"/>
  <c r="Y183" i="73"/>
  <c r="AB183" i="73" s="1"/>
  <c r="AC183" i="73" s="1"/>
  <c r="S183" i="73"/>
  <c r="N183" i="73"/>
  <c r="O183" i="73" s="1"/>
  <c r="G183" i="73"/>
  <c r="H183" i="73" s="1"/>
  <c r="BC182" i="73"/>
  <c r="AW182" i="73"/>
  <c r="AS182" i="73"/>
  <c r="AO182" i="73"/>
  <c r="AK182" i="73"/>
  <c r="AG182" i="73"/>
  <c r="Y182" i="73"/>
  <c r="AB182" i="73" s="1"/>
  <c r="AC182" i="73" s="1"/>
  <c r="S182" i="73"/>
  <c r="N182" i="73"/>
  <c r="O182" i="73" s="1"/>
  <c r="G182" i="73"/>
  <c r="H182" i="73" s="1"/>
  <c r="BC181" i="73"/>
  <c r="AW181" i="73"/>
  <c r="AS181" i="73"/>
  <c r="AO181" i="73"/>
  <c r="AK181" i="73"/>
  <c r="AG181" i="73"/>
  <c r="Y181" i="73"/>
  <c r="S181" i="73"/>
  <c r="N181" i="73"/>
  <c r="O181" i="73" s="1"/>
  <c r="G181" i="73"/>
  <c r="H181" i="73" s="1"/>
  <c r="BC180" i="73"/>
  <c r="AW180" i="73"/>
  <c r="AS180" i="73"/>
  <c r="AO180" i="73"/>
  <c r="AK180" i="73"/>
  <c r="AG180" i="73"/>
  <c r="Y180" i="73"/>
  <c r="AB180" i="73" s="1"/>
  <c r="AC180" i="73" s="1"/>
  <c r="S180" i="73"/>
  <c r="N180" i="73"/>
  <c r="O180" i="73" s="1"/>
  <c r="G180" i="73"/>
  <c r="H180" i="73" s="1"/>
  <c r="BC179" i="73"/>
  <c r="AW179" i="73"/>
  <c r="AS179" i="73"/>
  <c r="AO179" i="73"/>
  <c r="AK179" i="73"/>
  <c r="AG179" i="73"/>
  <c r="Y179" i="73"/>
  <c r="AB179" i="73" s="1"/>
  <c r="AC179" i="73" s="1"/>
  <c r="S179" i="73"/>
  <c r="N179" i="73"/>
  <c r="O179" i="73" s="1"/>
  <c r="G179" i="73"/>
  <c r="H179" i="73" s="1"/>
  <c r="BC178" i="73"/>
  <c r="AW178" i="73"/>
  <c r="AS178" i="73"/>
  <c r="AO178" i="73"/>
  <c r="AK178" i="73"/>
  <c r="AG178" i="73"/>
  <c r="Y178" i="73"/>
  <c r="S178" i="73"/>
  <c r="N178" i="73"/>
  <c r="O178" i="73" s="1"/>
  <c r="G178" i="73"/>
  <c r="H178" i="73" s="1"/>
  <c r="BC177" i="73"/>
  <c r="AW177" i="73"/>
  <c r="AS177" i="73"/>
  <c r="AO177" i="73"/>
  <c r="AK177" i="73"/>
  <c r="AG177" i="73"/>
  <c r="Y177" i="73"/>
  <c r="AB177" i="73" s="1"/>
  <c r="AC177" i="73" s="1"/>
  <c r="S177" i="73"/>
  <c r="N177" i="73"/>
  <c r="O177" i="73" s="1"/>
  <c r="G177" i="73"/>
  <c r="H177" i="73" s="1"/>
  <c r="BC176" i="73"/>
  <c r="AW176" i="73"/>
  <c r="AS176" i="73"/>
  <c r="AO176" i="73"/>
  <c r="AK176" i="73"/>
  <c r="AG176" i="73"/>
  <c r="Y176" i="73"/>
  <c r="AB176" i="73" s="1"/>
  <c r="AC176" i="73" s="1"/>
  <c r="S176" i="73"/>
  <c r="N176" i="73"/>
  <c r="O176" i="73" s="1"/>
  <c r="G176" i="73"/>
  <c r="H176" i="73" s="1"/>
  <c r="BC175" i="73"/>
  <c r="AW175" i="73"/>
  <c r="AS175" i="73"/>
  <c r="AO175" i="73"/>
  <c r="AK175" i="73"/>
  <c r="AG175" i="73"/>
  <c r="Y175" i="73"/>
  <c r="AB175" i="73" s="1"/>
  <c r="AC175" i="73" s="1"/>
  <c r="S175" i="73"/>
  <c r="N175" i="73"/>
  <c r="O175" i="73" s="1"/>
  <c r="G175" i="73"/>
  <c r="H175" i="73" s="1"/>
  <c r="BC174" i="73"/>
  <c r="AW174" i="73"/>
  <c r="AS174" i="73"/>
  <c r="AO174" i="73"/>
  <c r="AK174" i="73"/>
  <c r="AG174" i="73"/>
  <c r="Y174" i="73"/>
  <c r="AB174" i="73" s="1"/>
  <c r="AC174" i="73" s="1"/>
  <c r="S174" i="73"/>
  <c r="N174" i="73"/>
  <c r="O174" i="73" s="1"/>
  <c r="G174" i="73"/>
  <c r="H174" i="73" s="1"/>
  <c r="BC173" i="73"/>
  <c r="AW173" i="73"/>
  <c r="AS173" i="73"/>
  <c r="AO173" i="73"/>
  <c r="AK173" i="73"/>
  <c r="AG173" i="73"/>
  <c r="Y173" i="73"/>
  <c r="AB173" i="73" s="1"/>
  <c r="AC173" i="73" s="1"/>
  <c r="S173" i="73"/>
  <c r="N173" i="73"/>
  <c r="O173" i="73" s="1"/>
  <c r="G173" i="73"/>
  <c r="H173" i="73" s="1"/>
  <c r="BC172" i="73"/>
  <c r="AW172" i="73"/>
  <c r="AS172" i="73"/>
  <c r="AO172" i="73"/>
  <c r="AK172" i="73"/>
  <c r="AG172" i="73"/>
  <c r="Y172" i="73"/>
  <c r="AB172" i="73" s="1"/>
  <c r="AC172" i="73" s="1"/>
  <c r="S172" i="73"/>
  <c r="N172" i="73"/>
  <c r="O172" i="73" s="1"/>
  <c r="G172" i="73"/>
  <c r="H172" i="73" s="1"/>
  <c r="BC171" i="73"/>
  <c r="AW171" i="73"/>
  <c r="AS171" i="73"/>
  <c r="AO171" i="73"/>
  <c r="AK171" i="73"/>
  <c r="AG171" i="73"/>
  <c r="Y171" i="73"/>
  <c r="AB171" i="73" s="1"/>
  <c r="AC171" i="73" s="1"/>
  <c r="S171" i="73"/>
  <c r="N171" i="73"/>
  <c r="O171" i="73" s="1"/>
  <c r="G171" i="73"/>
  <c r="H171" i="73" s="1"/>
  <c r="BC170" i="73"/>
  <c r="AW170" i="73"/>
  <c r="AS170" i="73"/>
  <c r="AO170" i="73"/>
  <c r="AK170" i="73"/>
  <c r="AG170" i="73"/>
  <c r="Y170" i="73"/>
  <c r="AB170" i="73" s="1"/>
  <c r="AC170" i="73" s="1"/>
  <c r="S170" i="73"/>
  <c r="N170" i="73"/>
  <c r="O170" i="73" s="1"/>
  <c r="G170" i="73"/>
  <c r="H170" i="73" s="1"/>
  <c r="BC169" i="73"/>
  <c r="AW169" i="73"/>
  <c r="AS169" i="73"/>
  <c r="AO169" i="73"/>
  <c r="AK169" i="73"/>
  <c r="AG169" i="73"/>
  <c r="Y169" i="73"/>
  <c r="AB169" i="73" s="1"/>
  <c r="AC169" i="73" s="1"/>
  <c r="S169" i="73"/>
  <c r="N169" i="73"/>
  <c r="O169" i="73" s="1"/>
  <c r="G169" i="73"/>
  <c r="H169" i="73" s="1"/>
  <c r="BC168" i="73"/>
  <c r="AW168" i="73"/>
  <c r="AS168" i="73"/>
  <c r="AO168" i="73"/>
  <c r="AK168" i="73"/>
  <c r="AG168" i="73"/>
  <c r="Y168" i="73"/>
  <c r="AB168" i="73" s="1"/>
  <c r="AC168" i="73" s="1"/>
  <c r="S168" i="73"/>
  <c r="N168" i="73"/>
  <c r="O168" i="73" s="1"/>
  <c r="G168" i="73"/>
  <c r="H168" i="73" s="1"/>
  <c r="BC167" i="73"/>
  <c r="AW167" i="73"/>
  <c r="AS167" i="73"/>
  <c r="AO167" i="73"/>
  <c r="AK167" i="73"/>
  <c r="AG167" i="73"/>
  <c r="Y167" i="73"/>
  <c r="S167" i="73"/>
  <c r="N167" i="73"/>
  <c r="O167" i="73" s="1"/>
  <c r="G167" i="73"/>
  <c r="H167" i="73" s="1"/>
  <c r="BC166" i="73"/>
  <c r="AW166" i="73"/>
  <c r="AS166" i="73"/>
  <c r="AO166" i="73"/>
  <c r="AK166" i="73"/>
  <c r="AG166" i="73"/>
  <c r="Y166" i="73"/>
  <c r="AB166" i="73" s="1"/>
  <c r="AC166" i="73" s="1"/>
  <c r="S166" i="73"/>
  <c r="N166" i="73"/>
  <c r="O166" i="73" s="1"/>
  <c r="G166" i="73"/>
  <c r="H166" i="73" s="1"/>
  <c r="BC165" i="73"/>
  <c r="AW165" i="73"/>
  <c r="AS165" i="73"/>
  <c r="AO165" i="73"/>
  <c r="AK165" i="73"/>
  <c r="AG165" i="73"/>
  <c r="Y165" i="73"/>
  <c r="AB165" i="73" s="1"/>
  <c r="AC165" i="73" s="1"/>
  <c r="S165" i="73"/>
  <c r="N165" i="73"/>
  <c r="O165" i="73" s="1"/>
  <c r="G165" i="73"/>
  <c r="H165" i="73" s="1"/>
  <c r="BC164" i="73"/>
  <c r="AW164" i="73"/>
  <c r="AS164" i="73"/>
  <c r="AO164" i="73"/>
  <c r="AK164" i="73"/>
  <c r="AG164" i="73"/>
  <c r="Y164" i="73"/>
  <c r="AB164" i="73" s="1"/>
  <c r="AC164" i="73" s="1"/>
  <c r="S164" i="73"/>
  <c r="N164" i="73"/>
  <c r="O164" i="73" s="1"/>
  <c r="G164" i="73"/>
  <c r="BC163" i="73"/>
  <c r="AW163" i="73"/>
  <c r="AS163" i="73"/>
  <c r="AO163" i="73"/>
  <c r="AK163" i="73"/>
  <c r="AG163" i="73"/>
  <c r="Y163" i="73"/>
  <c r="AB163" i="73" s="1"/>
  <c r="AC163" i="73" s="1"/>
  <c r="S163" i="73"/>
  <c r="N163" i="73"/>
  <c r="O163" i="73" s="1"/>
  <c r="G163" i="73"/>
  <c r="H163" i="73" s="1"/>
  <c r="BC162" i="73"/>
  <c r="AW162" i="73"/>
  <c r="AS162" i="73"/>
  <c r="AO162" i="73"/>
  <c r="AK162" i="73"/>
  <c r="AG162" i="73"/>
  <c r="Y162" i="73"/>
  <c r="AB162" i="73" s="1"/>
  <c r="AC162" i="73" s="1"/>
  <c r="S162" i="73"/>
  <c r="N162" i="73"/>
  <c r="O162" i="73" s="1"/>
  <c r="G162" i="73"/>
  <c r="BC161" i="73"/>
  <c r="AW161" i="73"/>
  <c r="AS161" i="73"/>
  <c r="AO161" i="73"/>
  <c r="AK161" i="73"/>
  <c r="AG161" i="73"/>
  <c r="Y161" i="73"/>
  <c r="AB161" i="73" s="1"/>
  <c r="AC161" i="73" s="1"/>
  <c r="S161" i="73"/>
  <c r="N161" i="73"/>
  <c r="O161" i="73" s="1"/>
  <c r="G161" i="73"/>
  <c r="H161" i="73" s="1"/>
  <c r="BC160" i="73"/>
  <c r="AW160" i="73"/>
  <c r="AS160" i="73"/>
  <c r="AO160" i="73"/>
  <c r="AK160" i="73"/>
  <c r="AG160" i="73"/>
  <c r="Y160" i="73"/>
  <c r="AB160" i="73" s="1"/>
  <c r="AC160" i="73" s="1"/>
  <c r="S160" i="73"/>
  <c r="N160" i="73"/>
  <c r="O160" i="73" s="1"/>
  <c r="G160" i="73"/>
  <c r="BC159" i="73"/>
  <c r="AW159" i="73"/>
  <c r="AS159" i="73"/>
  <c r="AO159" i="73"/>
  <c r="AK159" i="73"/>
  <c r="AG159" i="73"/>
  <c r="Y159" i="73"/>
  <c r="AB159" i="73" s="1"/>
  <c r="AC159" i="73" s="1"/>
  <c r="S159" i="73"/>
  <c r="N159" i="73"/>
  <c r="O159" i="73" s="1"/>
  <c r="G159" i="73"/>
  <c r="H159" i="73" s="1"/>
  <c r="BC158" i="73"/>
  <c r="AW158" i="73"/>
  <c r="AS158" i="73"/>
  <c r="AO158" i="73"/>
  <c r="AK158" i="73"/>
  <c r="AG158" i="73"/>
  <c r="AB158" i="73"/>
  <c r="AC158" i="73" s="1"/>
  <c r="Y158" i="73"/>
  <c r="S158" i="73"/>
  <c r="N158" i="73"/>
  <c r="O158" i="73" s="1"/>
  <c r="H158" i="73"/>
  <c r="G158" i="73"/>
  <c r="BC157" i="73"/>
  <c r="AW157" i="73"/>
  <c r="AS157" i="73"/>
  <c r="AO157" i="73"/>
  <c r="AK157" i="73"/>
  <c r="AG157" i="73"/>
  <c r="Y157" i="73"/>
  <c r="AB157" i="73" s="1"/>
  <c r="AC157" i="73" s="1"/>
  <c r="S157" i="73"/>
  <c r="N157" i="73"/>
  <c r="O157" i="73" s="1"/>
  <c r="G157" i="73"/>
  <c r="H157" i="73" s="1"/>
  <c r="BC156" i="73"/>
  <c r="AW156" i="73"/>
  <c r="AS156" i="73"/>
  <c r="AO156" i="73"/>
  <c r="AK156" i="73"/>
  <c r="AG156" i="73"/>
  <c r="AB156" i="73"/>
  <c r="AC156" i="73" s="1"/>
  <c r="Y156" i="73"/>
  <c r="S156" i="73"/>
  <c r="N156" i="73"/>
  <c r="O156" i="73" s="1"/>
  <c r="H156" i="73"/>
  <c r="G156" i="73"/>
  <c r="BC155" i="73"/>
  <c r="AW155" i="73"/>
  <c r="AS155" i="73"/>
  <c r="AO155" i="73"/>
  <c r="AK155" i="73"/>
  <c r="AG155" i="73"/>
  <c r="Y155" i="73"/>
  <c r="S155" i="73"/>
  <c r="N155" i="73"/>
  <c r="O155" i="73" s="1"/>
  <c r="G155" i="73"/>
  <c r="H155" i="73" s="1"/>
  <c r="BC154" i="73"/>
  <c r="AW154" i="73"/>
  <c r="AS154" i="73"/>
  <c r="AO154" i="73"/>
  <c r="AK154" i="73"/>
  <c r="AG154" i="73"/>
  <c r="Y154" i="73"/>
  <c r="AB154" i="73" s="1"/>
  <c r="AC154" i="73" s="1"/>
  <c r="S154" i="73"/>
  <c r="N154" i="73"/>
  <c r="O154" i="73" s="1"/>
  <c r="G154" i="73"/>
  <c r="H154" i="73" s="1"/>
  <c r="BC153" i="73"/>
  <c r="AW153" i="73"/>
  <c r="AS153" i="73"/>
  <c r="AO153" i="73"/>
  <c r="AK153" i="73"/>
  <c r="AG153" i="73"/>
  <c r="Y153" i="73"/>
  <c r="AB153" i="73" s="1"/>
  <c r="AC153" i="73" s="1"/>
  <c r="S153" i="73"/>
  <c r="N153" i="73"/>
  <c r="O153" i="73" s="1"/>
  <c r="G153" i="73"/>
  <c r="H153" i="73" s="1"/>
  <c r="BC152" i="73"/>
  <c r="AW152" i="73"/>
  <c r="AS152" i="73"/>
  <c r="AO152" i="73"/>
  <c r="AK152" i="73"/>
  <c r="AG152" i="73"/>
  <c r="Y152" i="73"/>
  <c r="AB152" i="73" s="1"/>
  <c r="AC152" i="73" s="1"/>
  <c r="S152" i="73"/>
  <c r="N152" i="73"/>
  <c r="O152" i="73" s="1"/>
  <c r="G152" i="73"/>
  <c r="H152" i="73" s="1"/>
  <c r="BC151" i="73"/>
  <c r="AW151" i="73"/>
  <c r="AS151" i="73"/>
  <c r="AO151" i="73"/>
  <c r="AK151" i="73"/>
  <c r="AG151" i="73"/>
  <c r="Y151" i="73"/>
  <c r="AB151" i="73" s="1"/>
  <c r="AC151" i="73" s="1"/>
  <c r="S151" i="73"/>
  <c r="N151" i="73"/>
  <c r="O151" i="73" s="1"/>
  <c r="G151" i="73"/>
  <c r="H151" i="73" s="1"/>
  <c r="BC150" i="73"/>
  <c r="AW150" i="73"/>
  <c r="AS150" i="73"/>
  <c r="AO150" i="73"/>
  <c r="AK150" i="73"/>
  <c r="AG150" i="73"/>
  <c r="Y150" i="73"/>
  <c r="AB150" i="73" s="1"/>
  <c r="AC150" i="73" s="1"/>
  <c r="S150" i="73"/>
  <c r="N150" i="73"/>
  <c r="O150" i="73" s="1"/>
  <c r="G150" i="73"/>
  <c r="BC149" i="73"/>
  <c r="AW149" i="73"/>
  <c r="AS149" i="73"/>
  <c r="AO149" i="73"/>
  <c r="AK149" i="73"/>
  <c r="AG149" i="73"/>
  <c r="Y149" i="73"/>
  <c r="AB149" i="73" s="1"/>
  <c r="AC149" i="73" s="1"/>
  <c r="S149" i="73"/>
  <c r="N149" i="73"/>
  <c r="O149" i="73" s="1"/>
  <c r="G149" i="73"/>
  <c r="H149" i="73" s="1"/>
  <c r="BC148" i="73"/>
  <c r="AW148" i="73"/>
  <c r="AS148" i="73"/>
  <c r="AO148" i="73"/>
  <c r="AK148" i="73"/>
  <c r="AG148" i="73"/>
  <c r="Y148" i="73"/>
  <c r="AB148" i="73" s="1"/>
  <c r="AC148" i="73" s="1"/>
  <c r="S148" i="73"/>
  <c r="N148" i="73"/>
  <c r="O148" i="73" s="1"/>
  <c r="G148" i="73"/>
  <c r="H148" i="73" s="1"/>
  <c r="BC147" i="73"/>
  <c r="AW147" i="73"/>
  <c r="AS147" i="73"/>
  <c r="AO147" i="73"/>
  <c r="AK147" i="73"/>
  <c r="AG147" i="73"/>
  <c r="Y147" i="73"/>
  <c r="AB147" i="73" s="1"/>
  <c r="AC147" i="73" s="1"/>
  <c r="S147" i="73"/>
  <c r="N147" i="73"/>
  <c r="O147" i="73" s="1"/>
  <c r="G147" i="73"/>
  <c r="H147" i="73" s="1"/>
  <c r="BC146" i="73"/>
  <c r="AW146" i="73"/>
  <c r="AS146" i="73"/>
  <c r="AO146" i="73"/>
  <c r="AK146" i="73"/>
  <c r="AG146" i="73"/>
  <c r="Y146" i="73"/>
  <c r="AB146" i="73" s="1"/>
  <c r="AC146" i="73" s="1"/>
  <c r="S146" i="73"/>
  <c r="N146" i="73"/>
  <c r="O146" i="73" s="1"/>
  <c r="G146" i="73"/>
  <c r="H146" i="73" s="1"/>
  <c r="BC145" i="73"/>
  <c r="AW145" i="73"/>
  <c r="AS145" i="73"/>
  <c r="AO145" i="73"/>
  <c r="AK145" i="73"/>
  <c r="AG145" i="73"/>
  <c r="Y145" i="73"/>
  <c r="AB145" i="73" s="1"/>
  <c r="AC145" i="73" s="1"/>
  <c r="S145" i="73"/>
  <c r="N145" i="73"/>
  <c r="O145" i="73" s="1"/>
  <c r="G145" i="73"/>
  <c r="H145" i="73" s="1"/>
  <c r="BC144" i="73"/>
  <c r="AW144" i="73"/>
  <c r="AS144" i="73"/>
  <c r="AO144" i="73"/>
  <c r="AK144" i="73"/>
  <c r="AG144" i="73"/>
  <c r="Y144" i="73"/>
  <c r="AB144" i="73" s="1"/>
  <c r="AC144" i="73" s="1"/>
  <c r="S144" i="73"/>
  <c r="N144" i="73"/>
  <c r="O144" i="73" s="1"/>
  <c r="G144" i="73"/>
  <c r="H144" i="73" s="1"/>
  <c r="BC143" i="73"/>
  <c r="AW143" i="73"/>
  <c r="AS143" i="73"/>
  <c r="AO143" i="73"/>
  <c r="AK143" i="73"/>
  <c r="AG143" i="73"/>
  <c r="Y143" i="73"/>
  <c r="AB143" i="73" s="1"/>
  <c r="AC143" i="73" s="1"/>
  <c r="S143" i="73"/>
  <c r="N143" i="73"/>
  <c r="O143" i="73" s="1"/>
  <c r="G143" i="73"/>
  <c r="H143" i="73" s="1"/>
  <c r="BC142" i="73"/>
  <c r="AW142" i="73"/>
  <c r="AS142" i="73"/>
  <c r="AO142" i="73"/>
  <c r="AK142" i="73"/>
  <c r="AG142" i="73"/>
  <c r="AB142" i="73"/>
  <c r="AC142" i="73" s="1"/>
  <c r="Y142" i="73"/>
  <c r="S142" i="73"/>
  <c r="N142" i="73"/>
  <c r="O142" i="73" s="1"/>
  <c r="H142" i="73"/>
  <c r="G142" i="73"/>
  <c r="BC141" i="73"/>
  <c r="AW141" i="73"/>
  <c r="AS141" i="73"/>
  <c r="AO141" i="73"/>
  <c r="AK141" i="73"/>
  <c r="AG141" i="73"/>
  <c r="Y141" i="73"/>
  <c r="AB141" i="73" s="1"/>
  <c r="AC141" i="73" s="1"/>
  <c r="S141" i="73"/>
  <c r="N141" i="73"/>
  <c r="O141" i="73" s="1"/>
  <c r="G141" i="73"/>
  <c r="H141" i="73" s="1"/>
  <c r="BC140" i="73"/>
  <c r="AW140" i="73"/>
  <c r="AS140" i="73"/>
  <c r="AO140" i="73"/>
  <c r="AK140" i="73"/>
  <c r="AG140" i="73"/>
  <c r="AB140" i="73"/>
  <c r="AC140" i="73" s="1"/>
  <c r="Y140" i="73"/>
  <c r="S140" i="73"/>
  <c r="N140" i="73"/>
  <c r="O140" i="73" s="1"/>
  <c r="H140" i="73"/>
  <c r="G140" i="73"/>
  <c r="BC139" i="73"/>
  <c r="AW139" i="73"/>
  <c r="AS139" i="73"/>
  <c r="AO139" i="73"/>
  <c r="AK139" i="73"/>
  <c r="AG139" i="73"/>
  <c r="Y139" i="73"/>
  <c r="AB139" i="73" s="1"/>
  <c r="AC139" i="73" s="1"/>
  <c r="S139" i="73"/>
  <c r="N139" i="73"/>
  <c r="O139" i="73" s="1"/>
  <c r="G139" i="73"/>
  <c r="H139" i="73" s="1"/>
  <c r="BC138" i="73"/>
  <c r="AW138" i="73"/>
  <c r="AS138" i="73"/>
  <c r="AO138" i="73"/>
  <c r="AK138" i="73"/>
  <c r="AG138" i="73"/>
  <c r="Y138" i="73"/>
  <c r="S138" i="73"/>
  <c r="N138" i="73"/>
  <c r="O138" i="73" s="1"/>
  <c r="G138" i="73"/>
  <c r="H138" i="73" s="1"/>
  <c r="BC137" i="73"/>
  <c r="AW137" i="73"/>
  <c r="AS137" i="73"/>
  <c r="AO137" i="73"/>
  <c r="AK137" i="73"/>
  <c r="AG137" i="73"/>
  <c r="Y137" i="73"/>
  <c r="AB137" i="73" s="1"/>
  <c r="AC137" i="73" s="1"/>
  <c r="S137" i="73"/>
  <c r="N137" i="73"/>
  <c r="O137" i="73" s="1"/>
  <c r="G137" i="73"/>
  <c r="H137" i="73" s="1"/>
  <c r="BC136" i="73"/>
  <c r="AW136" i="73"/>
  <c r="AS136" i="73"/>
  <c r="AO136" i="73"/>
  <c r="AK136" i="73"/>
  <c r="AG136" i="73"/>
  <c r="Y136" i="73"/>
  <c r="S136" i="73"/>
  <c r="N136" i="73"/>
  <c r="O136" i="73" s="1"/>
  <c r="G136" i="73"/>
  <c r="H136" i="73" s="1"/>
  <c r="BC135" i="73"/>
  <c r="AW135" i="73"/>
  <c r="AS135" i="73"/>
  <c r="AO135" i="73"/>
  <c r="AK135" i="73"/>
  <c r="AG135" i="73"/>
  <c r="Y135" i="73"/>
  <c r="AB135" i="73" s="1"/>
  <c r="AC135" i="73" s="1"/>
  <c r="S135" i="73"/>
  <c r="O135" i="73"/>
  <c r="N135" i="73"/>
  <c r="G135" i="73"/>
  <c r="H135" i="73" s="1"/>
  <c r="BC134" i="73"/>
  <c r="AW134" i="73"/>
  <c r="AS134" i="73"/>
  <c r="AO134" i="73"/>
  <c r="AK134" i="73"/>
  <c r="AG134" i="73"/>
  <c r="Y134" i="73"/>
  <c r="AB134" i="73" s="1"/>
  <c r="AC134" i="73" s="1"/>
  <c r="S134" i="73"/>
  <c r="N134" i="73"/>
  <c r="O134" i="73" s="1"/>
  <c r="G134" i="73"/>
  <c r="BC133" i="73"/>
  <c r="AW133" i="73"/>
  <c r="AS133" i="73"/>
  <c r="AO133" i="73"/>
  <c r="AK133" i="73"/>
  <c r="AG133" i="73"/>
  <c r="Y133" i="73"/>
  <c r="AB133" i="73" s="1"/>
  <c r="AC133" i="73" s="1"/>
  <c r="S133" i="73"/>
  <c r="N133" i="73"/>
  <c r="O133" i="73" s="1"/>
  <c r="G133" i="73"/>
  <c r="H133" i="73" s="1"/>
  <c r="BC132" i="73"/>
  <c r="AW132" i="73"/>
  <c r="AS132" i="73"/>
  <c r="AO132" i="73"/>
  <c r="AK132" i="73"/>
  <c r="AG132" i="73"/>
  <c r="Y132" i="73"/>
  <c r="AB132" i="73" s="1"/>
  <c r="AC132" i="73" s="1"/>
  <c r="S132" i="73"/>
  <c r="N132" i="73"/>
  <c r="O132" i="73" s="1"/>
  <c r="G132" i="73"/>
  <c r="H132" i="73" s="1"/>
  <c r="BC131" i="73"/>
  <c r="AW131" i="73"/>
  <c r="AS131" i="73"/>
  <c r="AO131" i="73"/>
  <c r="AK131" i="73"/>
  <c r="AG131" i="73"/>
  <c r="Y131" i="73"/>
  <c r="AB131" i="73" s="1"/>
  <c r="AC131" i="73" s="1"/>
  <c r="S131" i="73"/>
  <c r="N131" i="73"/>
  <c r="O131" i="73" s="1"/>
  <c r="G131" i="73"/>
  <c r="H131" i="73" s="1"/>
  <c r="BC130" i="73"/>
  <c r="AW130" i="73"/>
  <c r="AS130" i="73"/>
  <c r="AO130" i="73"/>
  <c r="AK130" i="73"/>
  <c r="AG130" i="73"/>
  <c r="Y130" i="73"/>
  <c r="AB130" i="73" s="1"/>
  <c r="AC130" i="73" s="1"/>
  <c r="S130" i="73"/>
  <c r="N130" i="73"/>
  <c r="O130" i="73" s="1"/>
  <c r="G130" i="73"/>
  <c r="H130" i="73" s="1"/>
  <c r="BC129" i="73"/>
  <c r="AW129" i="73"/>
  <c r="AS129" i="73"/>
  <c r="AO129" i="73"/>
  <c r="AK129" i="73"/>
  <c r="AG129" i="73"/>
  <c r="Y129" i="73"/>
  <c r="AB129" i="73" s="1"/>
  <c r="AC129" i="73" s="1"/>
  <c r="S129" i="73"/>
  <c r="N129" i="73"/>
  <c r="O129" i="73" s="1"/>
  <c r="G129" i="73"/>
  <c r="H129" i="73" s="1"/>
  <c r="BC128" i="73"/>
  <c r="AW128" i="73"/>
  <c r="AS128" i="73"/>
  <c r="AO128" i="73"/>
  <c r="AK128" i="73"/>
  <c r="AG128" i="73"/>
  <c r="Y128" i="73"/>
  <c r="AB128" i="73" s="1"/>
  <c r="AC128" i="73" s="1"/>
  <c r="S128" i="73"/>
  <c r="N128" i="73"/>
  <c r="O128" i="73" s="1"/>
  <c r="G128" i="73"/>
  <c r="H128" i="73" s="1"/>
  <c r="BC127" i="73"/>
  <c r="AW127" i="73"/>
  <c r="AS127" i="73"/>
  <c r="AO127" i="73"/>
  <c r="AK127" i="73"/>
  <c r="AG127" i="73"/>
  <c r="Y127" i="73"/>
  <c r="AB127" i="73" s="1"/>
  <c r="AC127" i="73" s="1"/>
  <c r="S127" i="73"/>
  <c r="N127" i="73"/>
  <c r="O127" i="73" s="1"/>
  <c r="G127" i="73"/>
  <c r="H127" i="73" s="1"/>
  <c r="BC126" i="73"/>
  <c r="AW126" i="73"/>
  <c r="AS126" i="73"/>
  <c r="AO126" i="73"/>
  <c r="AK126" i="73"/>
  <c r="AG126" i="73"/>
  <c r="Y126" i="73"/>
  <c r="AB126" i="73" s="1"/>
  <c r="AC126" i="73" s="1"/>
  <c r="S126" i="73"/>
  <c r="N126" i="73"/>
  <c r="O126" i="73" s="1"/>
  <c r="G126" i="73"/>
  <c r="H126" i="73" s="1"/>
  <c r="BC125" i="73"/>
  <c r="AW125" i="73"/>
  <c r="AS125" i="73"/>
  <c r="AO125" i="73"/>
  <c r="AK125" i="73"/>
  <c r="AG125" i="73"/>
  <c r="Y125" i="73"/>
  <c r="AB125" i="73" s="1"/>
  <c r="AC125" i="73" s="1"/>
  <c r="S125" i="73"/>
  <c r="N125" i="73"/>
  <c r="O125" i="73" s="1"/>
  <c r="G125" i="73"/>
  <c r="H125" i="73" s="1"/>
  <c r="BC124" i="73"/>
  <c r="AW124" i="73"/>
  <c r="AS124" i="73"/>
  <c r="AO124" i="73"/>
  <c r="AK124" i="73"/>
  <c r="AG124" i="73"/>
  <c r="Y124" i="73"/>
  <c r="AB124" i="73" s="1"/>
  <c r="S124" i="73"/>
  <c r="N124" i="73"/>
  <c r="O124" i="73" s="1"/>
  <c r="G124" i="73"/>
  <c r="H124" i="73" s="1"/>
  <c r="BC123" i="73"/>
  <c r="AW123" i="73"/>
  <c r="AS123" i="73"/>
  <c r="AO123" i="73"/>
  <c r="AK123" i="73"/>
  <c r="AG123" i="73"/>
  <c r="Y123" i="73"/>
  <c r="AB123" i="73" s="1"/>
  <c r="AC123" i="73" s="1"/>
  <c r="S123" i="73"/>
  <c r="N123" i="73"/>
  <c r="O123" i="73" s="1"/>
  <c r="G123" i="73"/>
  <c r="H123" i="73" s="1"/>
  <c r="BC122" i="73"/>
  <c r="AW122" i="73"/>
  <c r="AS122" i="73"/>
  <c r="AO122" i="73"/>
  <c r="AK122" i="73"/>
  <c r="AG122" i="73"/>
  <c r="Y122" i="73"/>
  <c r="AB122" i="73" s="1"/>
  <c r="AC122" i="73" s="1"/>
  <c r="S122" i="73"/>
  <c r="N122" i="73"/>
  <c r="O122" i="73" s="1"/>
  <c r="G122" i="73"/>
  <c r="H122" i="73" s="1"/>
  <c r="BC121" i="73"/>
  <c r="AW121" i="73"/>
  <c r="AS121" i="73"/>
  <c r="AO121" i="73"/>
  <c r="AK121" i="73"/>
  <c r="AG121" i="73"/>
  <c r="Y121" i="73"/>
  <c r="S121" i="73"/>
  <c r="N121" i="73"/>
  <c r="O121" i="73" s="1"/>
  <c r="G121" i="73"/>
  <c r="H121" i="73" s="1"/>
  <c r="BC120" i="73"/>
  <c r="AW120" i="73"/>
  <c r="AS120" i="73"/>
  <c r="AO120" i="73"/>
  <c r="AK120" i="73"/>
  <c r="AG120" i="73"/>
  <c r="Y120" i="73"/>
  <c r="AB120" i="73" s="1"/>
  <c r="AC120" i="73" s="1"/>
  <c r="S120" i="73"/>
  <c r="N120" i="73"/>
  <c r="O120" i="73" s="1"/>
  <c r="G120" i="73"/>
  <c r="H120" i="73" s="1"/>
  <c r="BC119" i="73"/>
  <c r="AW119" i="73"/>
  <c r="AS119" i="73"/>
  <c r="AO119" i="73"/>
  <c r="AK119" i="73"/>
  <c r="AG119" i="73"/>
  <c r="Y119" i="73"/>
  <c r="S119" i="73"/>
  <c r="N119" i="73"/>
  <c r="O119" i="73" s="1"/>
  <c r="G119" i="73"/>
  <c r="H119" i="73" s="1"/>
  <c r="BC118" i="73"/>
  <c r="AW118" i="73"/>
  <c r="AS118" i="73"/>
  <c r="AO118" i="73"/>
  <c r="AK118" i="73"/>
  <c r="AG118" i="73"/>
  <c r="Y118" i="73"/>
  <c r="AB118" i="73" s="1"/>
  <c r="AC118" i="73" s="1"/>
  <c r="S118" i="73"/>
  <c r="N118" i="73"/>
  <c r="O118" i="73" s="1"/>
  <c r="G118" i="73"/>
  <c r="H118" i="73" s="1"/>
  <c r="BC117" i="73"/>
  <c r="AW117" i="73"/>
  <c r="AS117" i="73"/>
  <c r="AO117" i="73"/>
  <c r="AK117" i="73"/>
  <c r="AG117" i="73"/>
  <c r="Y117" i="73"/>
  <c r="AB117" i="73" s="1"/>
  <c r="AC117" i="73" s="1"/>
  <c r="S117" i="73"/>
  <c r="N117" i="73"/>
  <c r="O117" i="73" s="1"/>
  <c r="G117" i="73"/>
  <c r="H117" i="73" s="1"/>
  <c r="BC116" i="73"/>
  <c r="AW116" i="73"/>
  <c r="AS116" i="73"/>
  <c r="AO116" i="73"/>
  <c r="AK116" i="73"/>
  <c r="AG116" i="73"/>
  <c r="Y116" i="73"/>
  <c r="S116" i="73"/>
  <c r="N116" i="73"/>
  <c r="O116" i="73" s="1"/>
  <c r="G116" i="73"/>
  <c r="BC115" i="73"/>
  <c r="AW115" i="73"/>
  <c r="AS115" i="73"/>
  <c r="AO115" i="73"/>
  <c r="AK115" i="73"/>
  <c r="AG115" i="73"/>
  <c r="Y115" i="73"/>
  <c r="AB115" i="73" s="1"/>
  <c r="AC115" i="73" s="1"/>
  <c r="S115" i="73"/>
  <c r="N115" i="73"/>
  <c r="O115" i="73" s="1"/>
  <c r="G115" i="73"/>
  <c r="H115" i="73" s="1"/>
  <c r="BC114" i="73"/>
  <c r="AW114" i="73"/>
  <c r="AS114" i="73"/>
  <c r="AO114" i="73"/>
  <c r="AK114" i="73"/>
  <c r="AG114" i="73"/>
  <c r="Y114" i="73"/>
  <c r="AB114" i="73" s="1"/>
  <c r="AC114" i="73" s="1"/>
  <c r="S114" i="73"/>
  <c r="N114" i="73"/>
  <c r="O114" i="73" s="1"/>
  <c r="G114" i="73"/>
  <c r="H114" i="73" s="1"/>
  <c r="BC113" i="73"/>
  <c r="AW113" i="73"/>
  <c r="AS113" i="73"/>
  <c r="AO113" i="73"/>
  <c r="AK113" i="73"/>
  <c r="AG113" i="73"/>
  <c r="Y113" i="73"/>
  <c r="AB113" i="73" s="1"/>
  <c r="AC113" i="73" s="1"/>
  <c r="AC113" i="83" s="1"/>
  <c r="S113" i="73"/>
  <c r="N113" i="73"/>
  <c r="O113" i="73" s="1"/>
  <c r="G113" i="73"/>
  <c r="H113" i="73" s="1"/>
  <c r="BC112" i="73"/>
  <c r="AW112" i="73"/>
  <c r="AS112" i="73"/>
  <c r="AO112" i="73"/>
  <c r="AK112" i="73"/>
  <c r="AG112" i="73"/>
  <c r="Y112" i="73"/>
  <c r="AB112" i="73" s="1"/>
  <c r="AC112" i="73" s="1"/>
  <c r="S112" i="73"/>
  <c r="N112" i="73"/>
  <c r="O112" i="73" s="1"/>
  <c r="G112" i="73"/>
  <c r="H112" i="73" s="1"/>
  <c r="BC111" i="73"/>
  <c r="AW111" i="73"/>
  <c r="AS111" i="73"/>
  <c r="AO111" i="73"/>
  <c r="AK111" i="73"/>
  <c r="AG111" i="73"/>
  <c r="Y111" i="73"/>
  <c r="AB111" i="73" s="1"/>
  <c r="AC111" i="73" s="1"/>
  <c r="S111" i="73"/>
  <c r="N111" i="73"/>
  <c r="O111" i="73" s="1"/>
  <c r="G111" i="73"/>
  <c r="H111" i="73" s="1"/>
  <c r="BC110" i="73"/>
  <c r="AW110" i="73"/>
  <c r="AS110" i="73"/>
  <c r="AO110" i="73"/>
  <c r="AK110" i="73"/>
  <c r="AG110" i="73"/>
  <c r="Y110" i="73"/>
  <c r="AB110" i="73" s="1"/>
  <c r="AC110" i="73" s="1"/>
  <c r="S110" i="73"/>
  <c r="N110" i="73"/>
  <c r="O110" i="73" s="1"/>
  <c r="G110" i="73"/>
  <c r="H110" i="73" s="1"/>
  <c r="BC109" i="73"/>
  <c r="AW109" i="73"/>
  <c r="AS109" i="73"/>
  <c r="AO109" i="73"/>
  <c r="AK109" i="73"/>
  <c r="AG109" i="73"/>
  <c r="Y109" i="73"/>
  <c r="AB109" i="73" s="1"/>
  <c r="AC109" i="73" s="1"/>
  <c r="S109" i="73"/>
  <c r="N109" i="73"/>
  <c r="O109" i="73" s="1"/>
  <c r="G109" i="73"/>
  <c r="H109" i="73" s="1"/>
  <c r="BC108" i="73"/>
  <c r="AW108" i="73"/>
  <c r="AS108" i="73"/>
  <c r="AO108" i="73"/>
  <c r="AK108" i="73"/>
  <c r="AG108" i="73"/>
  <c r="Y108" i="73"/>
  <c r="AB108" i="73" s="1"/>
  <c r="AC108" i="73" s="1"/>
  <c r="S108" i="73"/>
  <c r="N108" i="73"/>
  <c r="O108" i="73" s="1"/>
  <c r="G108" i="73"/>
  <c r="H108" i="73" s="1"/>
  <c r="BC107" i="73"/>
  <c r="AW107" i="73"/>
  <c r="AS107" i="73"/>
  <c r="AO107" i="73"/>
  <c r="AK107" i="73"/>
  <c r="AG107" i="73"/>
  <c r="Y107" i="73"/>
  <c r="AB107" i="73" s="1"/>
  <c r="AC107" i="73" s="1"/>
  <c r="S107" i="73"/>
  <c r="N107" i="73"/>
  <c r="O107" i="73" s="1"/>
  <c r="G107" i="73"/>
  <c r="H107" i="73" s="1"/>
  <c r="BC106" i="73"/>
  <c r="AW106" i="73"/>
  <c r="AS106" i="73"/>
  <c r="AO106" i="73"/>
  <c r="AK106" i="73"/>
  <c r="AG106" i="73"/>
  <c r="Y106" i="73"/>
  <c r="AB106" i="73" s="1"/>
  <c r="AC106" i="73" s="1"/>
  <c r="S106" i="73"/>
  <c r="N106" i="73"/>
  <c r="O106" i="73" s="1"/>
  <c r="G106" i="73"/>
  <c r="BC105" i="73"/>
  <c r="AW105" i="73"/>
  <c r="AS105" i="73"/>
  <c r="AO105" i="73"/>
  <c r="AK105" i="73"/>
  <c r="AG105" i="73"/>
  <c r="Y105" i="73"/>
  <c r="AB105" i="73" s="1"/>
  <c r="AC105" i="73" s="1"/>
  <c r="S105" i="73"/>
  <c r="N105" i="73"/>
  <c r="O105" i="73" s="1"/>
  <c r="G105" i="73"/>
  <c r="H105" i="73" s="1"/>
  <c r="BC104" i="73"/>
  <c r="AW104" i="73"/>
  <c r="AS104" i="73"/>
  <c r="AO104" i="73"/>
  <c r="AK104" i="73"/>
  <c r="AG104" i="73"/>
  <c r="Y104" i="73"/>
  <c r="AB104" i="73" s="1"/>
  <c r="AC104" i="73" s="1"/>
  <c r="S104" i="73"/>
  <c r="N104" i="73"/>
  <c r="O104" i="73" s="1"/>
  <c r="G104" i="73"/>
  <c r="BC103" i="73"/>
  <c r="AW103" i="73"/>
  <c r="AS103" i="73"/>
  <c r="AO103" i="73"/>
  <c r="AK103" i="73"/>
  <c r="AG103" i="73"/>
  <c r="Y103" i="73"/>
  <c r="AB103" i="73" s="1"/>
  <c r="AC103" i="73" s="1"/>
  <c r="S103" i="73"/>
  <c r="N103" i="73"/>
  <c r="O103" i="73" s="1"/>
  <c r="G103" i="73"/>
  <c r="H103" i="73" s="1"/>
  <c r="BC102" i="73"/>
  <c r="AW102" i="73"/>
  <c r="AS102" i="73"/>
  <c r="AO102" i="73"/>
  <c r="AK102" i="73"/>
  <c r="AG102" i="73"/>
  <c r="Y102" i="73"/>
  <c r="AB102" i="73" s="1"/>
  <c r="AC102" i="73" s="1"/>
  <c r="S102" i="73"/>
  <c r="N102" i="73"/>
  <c r="O102" i="73" s="1"/>
  <c r="G102" i="73"/>
  <c r="H102" i="73" s="1"/>
  <c r="BC101" i="73"/>
  <c r="AW101" i="73"/>
  <c r="AS101" i="73"/>
  <c r="AO101" i="73"/>
  <c r="AK101" i="73"/>
  <c r="AG101" i="73"/>
  <c r="Y101" i="73"/>
  <c r="S101" i="73"/>
  <c r="N101" i="73"/>
  <c r="O101" i="73" s="1"/>
  <c r="G101" i="73"/>
  <c r="H101" i="73" s="1"/>
  <c r="BC100" i="73"/>
  <c r="AW100" i="73"/>
  <c r="AS100" i="73"/>
  <c r="AO100" i="73"/>
  <c r="AK100" i="73"/>
  <c r="AG100" i="73"/>
  <c r="AB100" i="73"/>
  <c r="AC100" i="73" s="1"/>
  <c r="Y100" i="73"/>
  <c r="S100" i="73"/>
  <c r="N100" i="73"/>
  <c r="O100" i="73" s="1"/>
  <c r="H100" i="73"/>
  <c r="G100" i="73"/>
  <c r="BC99" i="73"/>
  <c r="AW99" i="73"/>
  <c r="AS99" i="73"/>
  <c r="AO99" i="73"/>
  <c r="AK99" i="73"/>
  <c r="AG99" i="73"/>
  <c r="Y99" i="73"/>
  <c r="AB99" i="73" s="1"/>
  <c r="AC99" i="73" s="1"/>
  <c r="S99" i="73"/>
  <c r="N99" i="73"/>
  <c r="O99" i="73" s="1"/>
  <c r="G99" i="73"/>
  <c r="H99" i="73" s="1"/>
  <c r="BC98" i="73"/>
  <c r="AW98" i="73"/>
  <c r="AS98" i="73"/>
  <c r="AO98" i="73"/>
  <c r="AK98" i="73"/>
  <c r="AG98" i="73"/>
  <c r="Y98" i="73"/>
  <c r="AB98" i="73" s="1"/>
  <c r="S98" i="73"/>
  <c r="N98" i="73"/>
  <c r="O98" i="73" s="1"/>
  <c r="G98" i="73"/>
  <c r="H98" i="73" s="1"/>
  <c r="BC97" i="73"/>
  <c r="AW97" i="73"/>
  <c r="AS97" i="73"/>
  <c r="AO97" i="73"/>
  <c r="AK97" i="73"/>
  <c r="AG97" i="73"/>
  <c r="Y97" i="73"/>
  <c r="AB97" i="73" s="1"/>
  <c r="AC97" i="73" s="1"/>
  <c r="S97" i="73"/>
  <c r="N97" i="73"/>
  <c r="O97" i="73" s="1"/>
  <c r="G97" i="73"/>
  <c r="H97" i="73" s="1"/>
  <c r="BC96" i="73"/>
  <c r="AW96" i="73"/>
  <c r="AS96" i="73"/>
  <c r="AO96" i="73"/>
  <c r="AK96" i="73"/>
  <c r="AG96" i="73"/>
  <c r="Y96" i="73"/>
  <c r="S96" i="73"/>
  <c r="N96" i="73"/>
  <c r="O96" i="73" s="1"/>
  <c r="G96" i="73"/>
  <c r="H96" i="73" s="1"/>
  <c r="BC95" i="73"/>
  <c r="AW95" i="73"/>
  <c r="AS95" i="73"/>
  <c r="AO95" i="73"/>
  <c r="AK95" i="73"/>
  <c r="AG95" i="73"/>
  <c r="Y95" i="73"/>
  <c r="AB95" i="73" s="1"/>
  <c r="AC95" i="73" s="1"/>
  <c r="S95" i="73"/>
  <c r="N95" i="73"/>
  <c r="O95" i="73" s="1"/>
  <c r="G95" i="73"/>
  <c r="H95" i="73" s="1"/>
  <c r="BC94" i="73"/>
  <c r="AW94" i="73"/>
  <c r="AS94" i="73"/>
  <c r="AO94" i="73"/>
  <c r="AK94" i="73"/>
  <c r="AG94" i="73"/>
  <c r="Y94" i="73"/>
  <c r="AB94" i="73" s="1"/>
  <c r="AC94" i="73" s="1"/>
  <c r="S94" i="73"/>
  <c r="N94" i="73"/>
  <c r="O94" i="73" s="1"/>
  <c r="G94" i="73"/>
  <c r="BC93" i="73"/>
  <c r="AW93" i="73"/>
  <c r="AS93" i="73"/>
  <c r="AO93" i="73"/>
  <c r="AK93" i="73"/>
  <c r="AG93" i="73"/>
  <c r="Y93" i="73"/>
  <c r="AB93" i="73" s="1"/>
  <c r="AC93" i="73" s="1"/>
  <c r="S93" i="73"/>
  <c r="N93" i="73"/>
  <c r="O93" i="73" s="1"/>
  <c r="G93" i="73"/>
  <c r="H93" i="73" s="1"/>
  <c r="BC92" i="73"/>
  <c r="AW92" i="73"/>
  <c r="AS92" i="73"/>
  <c r="AO92" i="73"/>
  <c r="AK92" i="73"/>
  <c r="AG92" i="73"/>
  <c r="AB92" i="73"/>
  <c r="AC92" i="73" s="1"/>
  <c r="Y92" i="73"/>
  <c r="S92" i="73"/>
  <c r="N92" i="73"/>
  <c r="O92" i="73" s="1"/>
  <c r="H92" i="73"/>
  <c r="G92" i="73"/>
  <c r="BC91" i="73"/>
  <c r="AW91" i="73"/>
  <c r="AS91" i="73"/>
  <c r="AO91" i="73"/>
  <c r="AK91" i="73"/>
  <c r="AG91" i="73"/>
  <c r="Y91" i="73"/>
  <c r="AB91" i="73" s="1"/>
  <c r="AC91" i="73" s="1"/>
  <c r="S91" i="73"/>
  <c r="N91" i="73"/>
  <c r="O91" i="73" s="1"/>
  <c r="G91" i="73"/>
  <c r="H91" i="73" s="1"/>
  <c r="BC90" i="73"/>
  <c r="AW90" i="73"/>
  <c r="AS90" i="73"/>
  <c r="AO90" i="73"/>
  <c r="AK90" i="73"/>
  <c r="AG90" i="73"/>
  <c r="Y90" i="73"/>
  <c r="AB90" i="73" s="1"/>
  <c r="AC90" i="73" s="1"/>
  <c r="S90" i="73"/>
  <c r="N90" i="73"/>
  <c r="O90" i="73" s="1"/>
  <c r="G90" i="73"/>
  <c r="H90" i="73" s="1"/>
  <c r="BC89" i="73"/>
  <c r="AW89" i="73"/>
  <c r="AS89" i="73"/>
  <c r="AO89" i="73"/>
  <c r="AK89" i="73"/>
  <c r="AG89" i="73"/>
  <c r="Y89" i="73"/>
  <c r="AB89" i="73" s="1"/>
  <c r="AC89" i="73" s="1"/>
  <c r="S89" i="73"/>
  <c r="N89" i="73"/>
  <c r="O89" i="73" s="1"/>
  <c r="G89" i="73"/>
  <c r="H89" i="73" s="1"/>
  <c r="BC88" i="73"/>
  <c r="AW88" i="73"/>
  <c r="AS88" i="73"/>
  <c r="AO88" i="73"/>
  <c r="AK88" i="73"/>
  <c r="AG88" i="73"/>
  <c r="Y88" i="73"/>
  <c r="AB88" i="73" s="1"/>
  <c r="AC88" i="73" s="1"/>
  <c r="S88" i="73"/>
  <c r="N88" i="73"/>
  <c r="O88" i="73" s="1"/>
  <c r="G88" i="73"/>
  <c r="H88" i="73" s="1"/>
  <c r="BC87" i="73"/>
  <c r="AW87" i="73"/>
  <c r="AS87" i="73"/>
  <c r="AO87" i="73"/>
  <c r="AK87" i="73"/>
  <c r="AG87" i="73"/>
  <c r="Y87" i="73"/>
  <c r="AB87" i="73" s="1"/>
  <c r="AC87" i="73" s="1"/>
  <c r="S87" i="73"/>
  <c r="N87" i="73"/>
  <c r="O87" i="73" s="1"/>
  <c r="G87" i="73"/>
  <c r="H87" i="73" s="1"/>
  <c r="BC86" i="73"/>
  <c r="AW86" i="73"/>
  <c r="AS86" i="73"/>
  <c r="AO86" i="73"/>
  <c r="AK86" i="73"/>
  <c r="AG86" i="73"/>
  <c r="Y86" i="73"/>
  <c r="AB86" i="73" s="1"/>
  <c r="AC86" i="73" s="1"/>
  <c r="S86" i="73"/>
  <c r="N86" i="73"/>
  <c r="O86" i="73" s="1"/>
  <c r="G86" i="73"/>
  <c r="H86" i="73" s="1"/>
  <c r="BC85" i="73"/>
  <c r="AW85" i="73"/>
  <c r="AS85" i="73"/>
  <c r="AO85" i="73"/>
  <c r="AK85" i="73"/>
  <c r="AG85" i="73"/>
  <c r="Y85" i="73"/>
  <c r="AB85" i="73" s="1"/>
  <c r="AC85" i="73" s="1"/>
  <c r="S85" i="73"/>
  <c r="N85" i="73"/>
  <c r="O85" i="73" s="1"/>
  <c r="G85" i="73"/>
  <c r="H85" i="73" s="1"/>
  <c r="BC84" i="73"/>
  <c r="AW84" i="73"/>
  <c r="AS84" i="73"/>
  <c r="AO84" i="73"/>
  <c r="AK84" i="73"/>
  <c r="AG84" i="73"/>
  <c r="AB84" i="73"/>
  <c r="AC84" i="73" s="1"/>
  <c r="Y84" i="73"/>
  <c r="S84" i="73"/>
  <c r="N84" i="73"/>
  <c r="O84" i="73" s="1"/>
  <c r="H84" i="73"/>
  <c r="G84" i="73"/>
  <c r="BC83" i="73"/>
  <c r="AW83" i="73"/>
  <c r="AS83" i="73"/>
  <c r="AO83" i="73"/>
  <c r="AK83" i="73"/>
  <c r="AG83" i="73"/>
  <c r="Y83" i="73"/>
  <c r="AB83" i="73" s="1"/>
  <c r="AC83" i="73" s="1"/>
  <c r="S83" i="73"/>
  <c r="N83" i="73"/>
  <c r="O83" i="73" s="1"/>
  <c r="G83" i="73"/>
  <c r="H83" i="73" s="1"/>
  <c r="BC82" i="73"/>
  <c r="AW82" i="73"/>
  <c r="AS82" i="73"/>
  <c r="AO82" i="73"/>
  <c r="AK82" i="73"/>
  <c r="AG82" i="73"/>
  <c r="Y82" i="73"/>
  <c r="AB82" i="73" s="1"/>
  <c r="AC82" i="73" s="1"/>
  <c r="S82" i="73"/>
  <c r="N82" i="73"/>
  <c r="O82" i="73" s="1"/>
  <c r="G82" i="73"/>
  <c r="H82" i="73" s="1"/>
  <c r="BC81" i="73"/>
  <c r="AW81" i="73"/>
  <c r="AS81" i="73"/>
  <c r="AO81" i="73"/>
  <c r="AK81" i="73"/>
  <c r="AG81" i="73"/>
  <c r="Y81" i="73"/>
  <c r="S81" i="73"/>
  <c r="N81" i="73"/>
  <c r="O81" i="73" s="1"/>
  <c r="G81" i="73"/>
  <c r="H81" i="73" s="1"/>
  <c r="BC80" i="73"/>
  <c r="AW80" i="73"/>
  <c r="AS80" i="73"/>
  <c r="AO80" i="73"/>
  <c r="AK80" i="73"/>
  <c r="AG80" i="73"/>
  <c r="Y80" i="73"/>
  <c r="AB80" i="73" s="1"/>
  <c r="AC80" i="73" s="1"/>
  <c r="S80" i="73"/>
  <c r="N80" i="73"/>
  <c r="O80" i="73" s="1"/>
  <c r="G80" i="73"/>
  <c r="H80" i="73" s="1"/>
  <c r="BC79" i="73"/>
  <c r="AW79" i="73"/>
  <c r="AS79" i="73"/>
  <c r="AO79" i="73"/>
  <c r="AK79" i="73"/>
  <c r="AG79" i="73"/>
  <c r="Y79" i="73"/>
  <c r="S79" i="73"/>
  <c r="O79" i="73"/>
  <c r="N79" i="73"/>
  <c r="G79" i="73"/>
  <c r="H79" i="73" s="1"/>
  <c r="BC78" i="73"/>
  <c r="AW78" i="73"/>
  <c r="AS78" i="73"/>
  <c r="AO78" i="73"/>
  <c r="AK78" i="73"/>
  <c r="AG78" i="73"/>
  <c r="Y78" i="73"/>
  <c r="S78" i="73"/>
  <c r="N78" i="73"/>
  <c r="O78" i="73" s="1"/>
  <c r="G78" i="73"/>
  <c r="BC77" i="73"/>
  <c r="AW77" i="73"/>
  <c r="AS77" i="73"/>
  <c r="AO77" i="73"/>
  <c r="AK77" i="73"/>
  <c r="AG77" i="73"/>
  <c r="Y77" i="73"/>
  <c r="AB77" i="73" s="1"/>
  <c r="AC77" i="73" s="1"/>
  <c r="S77" i="73"/>
  <c r="N77" i="73"/>
  <c r="O77" i="73" s="1"/>
  <c r="G77" i="73"/>
  <c r="H77" i="73" s="1"/>
  <c r="BC76" i="73"/>
  <c r="AW76" i="73"/>
  <c r="AS76" i="73"/>
  <c r="AO76" i="73"/>
  <c r="AK76" i="73"/>
  <c r="AG76" i="73"/>
  <c r="Y76" i="73"/>
  <c r="AB76" i="73" s="1"/>
  <c r="AC76" i="73" s="1"/>
  <c r="S76" i="73"/>
  <c r="N76" i="73"/>
  <c r="O76" i="73" s="1"/>
  <c r="G76" i="73"/>
  <c r="H76" i="73" s="1"/>
  <c r="BC75" i="73"/>
  <c r="AW75" i="73"/>
  <c r="AS75" i="73"/>
  <c r="AO75" i="73"/>
  <c r="AK75" i="73"/>
  <c r="AG75" i="73"/>
  <c r="Y75" i="73"/>
  <c r="AB75" i="73" s="1"/>
  <c r="AC75" i="73" s="1"/>
  <c r="S75" i="73"/>
  <c r="N75" i="73"/>
  <c r="O75" i="73" s="1"/>
  <c r="G75" i="73"/>
  <c r="H75" i="73" s="1"/>
  <c r="BC74" i="73"/>
  <c r="AW74" i="73"/>
  <c r="AS74" i="73"/>
  <c r="AO74" i="73"/>
  <c r="AK74" i="73"/>
  <c r="AG74" i="73"/>
  <c r="Y74" i="73"/>
  <c r="AB74" i="73" s="1"/>
  <c r="AC74" i="73" s="1"/>
  <c r="S74" i="73"/>
  <c r="N74" i="73"/>
  <c r="O74" i="73" s="1"/>
  <c r="G74" i="73"/>
  <c r="H74" i="73" s="1"/>
  <c r="BC73" i="73"/>
  <c r="AW73" i="73"/>
  <c r="AS73" i="73"/>
  <c r="AO73" i="73"/>
  <c r="AK73" i="73"/>
  <c r="AG73" i="73"/>
  <c r="Y73" i="73"/>
  <c r="AB73" i="73" s="1"/>
  <c r="AC73" i="73" s="1"/>
  <c r="S73" i="73"/>
  <c r="N73" i="73"/>
  <c r="O73" i="73" s="1"/>
  <c r="G73" i="73"/>
  <c r="BC72" i="73"/>
  <c r="AW72" i="73"/>
  <c r="AS72" i="73"/>
  <c r="AO72" i="73"/>
  <c r="AK72" i="73"/>
  <c r="AG72" i="73"/>
  <c r="Y72" i="73"/>
  <c r="AB72" i="73" s="1"/>
  <c r="AC72" i="73" s="1"/>
  <c r="S72" i="73"/>
  <c r="N72" i="73"/>
  <c r="O72" i="73" s="1"/>
  <c r="G72" i="73"/>
  <c r="H72" i="73" s="1"/>
  <c r="BC71" i="73"/>
  <c r="AW71" i="73"/>
  <c r="AS71" i="73"/>
  <c r="AO71" i="73"/>
  <c r="AK71" i="73"/>
  <c r="AG71" i="73"/>
  <c r="Y71" i="73"/>
  <c r="AB71" i="73" s="1"/>
  <c r="AC71" i="73" s="1"/>
  <c r="S71" i="73"/>
  <c r="N71" i="73"/>
  <c r="O71" i="73" s="1"/>
  <c r="G71" i="73"/>
  <c r="H71" i="73" s="1"/>
  <c r="BC70" i="73"/>
  <c r="AW70" i="73"/>
  <c r="AS70" i="73"/>
  <c r="AO70" i="73"/>
  <c r="AK70" i="73"/>
  <c r="AG70" i="73"/>
  <c r="Y70" i="73"/>
  <c r="S70" i="73"/>
  <c r="N70" i="73"/>
  <c r="O70" i="73" s="1"/>
  <c r="G70" i="73"/>
  <c r="H70" i="73" s="1"/>
  <c r="BC69" i="73"/>
  <c r="AW69" i="73"/>
  <c r="AS69" i="73"/>
  <c r="AO69" i="73"/>
  <c r="AK69" i="73"/>
  <c r="AG69" i="73"/>
  <c r="Y69" i="73"/>
  <c r="AB69" i="73" s="1"/>
  <c r="AC69" i="73" s="1"/>
  <c r="S69" i="73"/>
  <c r="N69" i="73"/>
  <c r="O69" i="73" s="1"/>
  <c r="G69" i="73"/>
  <c r="H69" i="73" s="1"/>
  <c r="BC68" i="73"/>
  <c r="AW68" i="73"/>
  <c r="AS68" i="73"/>
  <c r="AO68" i="73"/>
  <c r="AK68" i="73"/>
  <c r="AG68" i="73"/>
  <c r="Y68" i="73"/>
  <c r="AB68" i="73" s="1"/>
  <c r="AC68" i="73" s="1"/>
  <c r="S68" i="73"/>
  <c r="N68" i="73"/>
  <c r="O68" i="73" s="1"/>
  <c r="G68" i="73"/>
  <c r="H68" i="73" s="1"/>
  <c r="BC67" i="73"/>
  <c r="AW67" i="73"/>
  <c r="AS67" i="73"/>
  <c r="AO67" i="73"/>
  <c r="AK67" i="73"/>
  <c r="AG67" i="73"/>
  <c r="Y67" i="73"/>
  <c r="AB67" i="73" s="1"/>
  <c r="AC67" i="73" s="1"/>
  <c r="S67" i="73"/>
  <c r="N67" i="73"/>
  <c r="O67" i="73" s="1"/>
  <c r="G67" i="73"/>
  <c r="H67" i="73" s="1"/>
  <c r="BC66" i="73"/>
  <c r="AW66" i="73"/>
  <c r="AS66" i="73"/>
  <c r="AO66" i="73"/>
  <c r="AK66" i="73"/>
  <c r="AG66" i="73"/>
  <c r="Y66" i="73"/>
  <c r="AB66" i="73" s="1"/>
  <c r="AC66" i="73" s="1"/>
  <c r="S66" i="73"/>
  <c r="N66" i="73"/>
  <c r="O66" i="73" s="1"/>
  <c r="G66" i="73"/>
  <c r="H66" i="73" s="1"/>
  <c r="BC65" i="73"/>
  <c r="AW65" i="73"/>
  <c r="AS65" i="73"/>
  <c r="AO65" i="73"/>
  <c r="AK65" i="73"/>
  <c r="AG65" i="73"/>
  <c r="Y65" i="73"/>
  <c r="AB65" i="73" s="1"/>
  <c r="AC65" i="73" s="1"/>
  <c r="S65" i="73"/>
  <c r="N65" i="73"/>
  <c r="O65" i="73" s="1"/>
  <c r="G65" i="73"/>
  <c r="H65" i="73" s="1"/>
  <c r="BC64" i="73"/>
  <c r="AW64" i="73"/>
  <c r="AS64" i="73"/>
  <c r="AO64" i="73"/>
  <c r="AK64" i="73"/>
  <c r="AG64" i="73"/>
  <c r="Y64" i="73"/>
  <c r="AB64" i="73" s="1"/>
  <c r="AC64" i="73" s="1"/>
  <c r="S64" i="73"/>
  <c r="N64" i="73"/>
  <c r="O64" i="73" s="1"/>
  <c r="G64" i="73"/>
  <c r="H64" i="73" s="1"/>
  <c r="BC63" i="73"/>
  <c r="AW63" i="73"/>
  <c r="AS63" i="73"/>
  <c r="AO63" i="73"/>
  <c r="AK63" i="73"/>
  <c r="AG63" i="73"/>
  <c r="Y63" i="73"/>
  <c r="AB63" i="73" s="1"/>
  <c r="AC63" i="73" s="1"/>
  <c r="S63" i="73"/>
  <c r="N63" i="73"/>
  <c r="O63" i="73" s="1"/>
  <c r="G63" i="73"/>
  <c r="H63" i="73" s="1"/>
  <c r="BC62" i="73"/>
  <c r="AW62" i="73"/>
  <c r="AS62" i="73"/>
  <c r="AO62" i="73"/>
  <c r="AK62" i="73"/>
  <c r="AG62" i="73"/>
  <c r="Y62" i="73"/>
  <c r="S62" i="73"/>
  <c r="N62" i="73"/>
  <c r="O62" i="73" s="1"/>
  <c r="G62" i="73"/>
  <c r="H62" i="73" s="1"/>
  <c r="BC61" i="73"/>
  <c r="AW61" i="73"/>
  <c r="AS61" i="73"/>
  <c r="AO61" i="73"/>
  <c r="AK61" i="73"/>
  <c r="AG61" i="73"/>
  <c r="Y61" i="73"/>
  <c r="AB61" i="73" s="1"/>
  <c r="AC61" i="73" s="1"/>
  <c r="S61" i="73"/>
  <c r="N61" i="73"/>
  <c r="O61" i="73" s="1"/>
  <c r="G61" i="73"/>
  <c r="H61" i="73" s="1"/>
  <c r="BC60" i="73"/>
  <c r="AW60" i="73"/>
  <c r="AS60" i="73"/>
  <c r="AO60" i="73"/>
  <c r="AK60" i="73"/>
  <c r="AG60" i="73"/>
  <c r="Y60" i="73"/>
  <c r="AB60" i="73" s="1"/>
  <c r="AC60" i="73" s="1"/>
  <c r="S60" i="73"/>
  <c r="N60" i="73"/>
  <c r="O60" i="73" s="1"/>
  <c r="G60" i="73"/>
  <c r="H60" i="73" s="1"/>
  <c r="BC59" i="73"/>
  <c r="AW59" i="73"/>
  <c r="AS59" i="73"/>
  <c r="AO59" i="73"/>
  <c r="AK59" i="73"/>
  <c r="AG59" i="73"/>
  <c r="Y59" i="73"/>
  <c r="AB59" i="73" s="1"/>
  <c r="S59" i="73"/>
  <c r="N59" i="73"/>
  <c r="O59" i="73" s="1"/>
  <c r="G59" i="73"/>
  <c r="H59" i="73" s="1"/>
  <c r="BC58" i="73"/>
  <c r="AW58" i="73"/>
  <c r="AS58" i="73"/>
  <c r="AO58" i="73"/>
  <c r="AK58" i="73"/>
  <c r="AG58" i="73"/>
  <c r="Y58" i="73"/>
  <c r="AB58" i="73" s="1"/>
  <c r="AC58" i="73" s="1"/>
  <c r="S58" i="73"/>
  <c r="N58" i="73"/>
  <c r="O58" i="73" s="1"/>
  <c r="G58" i="73"/>
  <c r="H58" i="73" s="1"/>
  <c r="BC57" i="73"/>
  <c r="AW57" i="73"/>
  <c r="AS57" i="73"/>
  <c r="AO57" i="73"/>
  <c r="AK57" i="73"/>
  <c r="AG57" i="73"/>
  <c r="Y57" i="73"/>
  <c r="S57" i="73"/>
  <c r="N57" i="73"/>
  <c r="O57" i="73" s="1"/>
  <c r="G57" i="73"/>
  <c r="H57" i="73" s="1"/>
  <c r="BC56" i="73"/>
  <c r="AW56" i="73"/>
  <c r="AS56" i="73"/>
  <c r="AO56" i="73"/>
  <c r="AK56" i="73"/>
  <c r="AG56" i="73"/>
  <c r="Y56" i="73"/>
  <c r="AB56" i="73" s="1"/>
  <c r="AC56" i="73" s="1"/>
  <c r="S56" i="73"/>
  <c r="N56" i="73"/>
  <c r="O56" i="73" s="1"/>
  <c r="G56" i="73"/>
  <c r="H56" i="73" s="1"/>
  <c r="BC55" i="73"/>
  <c r="AW55" i="73"/>
  <c r="AS55" i="73"/>
  <c r="AO55" i="73"/>
  <c r="AK55" i="73"/>
  <c r="AG55" i="73"/>
  <c r="Y55" i="73"/>
  <c r="S55" i="73"/>
  <c r="N55" i="73"/>
  <c r="O55" i="73" s="1"/>
  <c r="G55" i="73"/>
  <c r="H55" i="73" s="1"/>
  <c r="BC54" i="73"/>
  <c r="AW54" i="73"/>
  <c r="AS54" i="73"/>
  <c r="AO54" i="73"/>
  <c r="AK54" i="73"/>
  <c r="AG54" i="73"/>
  <c r="Y54" i="73"/>
  <c r="AB54" i="73" s="1"/>
  <c r="AC54" i="73" s="1"/>
  <c r="S54" i="73"/>
  <c r="N54" i="73"/>
  <c r="O54" i="73" s="1"/>
  <c r="G54" i="73"/>
  <c r="H54" i="73" s="1"/>
  <c r="BC53" i="73"/>
  <c r="AW53" i="73"/>
  <c r="AS53" i="73"/>
  <c r="AO53" i="73"/>
  <c r="AK53" i="73"/>
  <c r="AG53" i="73"/>
  <c r="Y53" i="73"/>
  <c r="AB53" i="73" s="1"/>
  <c r="AC53" i="73" s="1"/>
  <c r="S53" i="73"/>
  <c r="N53" i="73"/>
  <c r="O53" i="73" s="1"/>
  <c r="G53" i="73"/>
  <c r="H53" i="73" s="1"/>
  <c r="BC52" i="73"/>
  <c r="AW52" i="73"/>
  <c r="AS52" i="73"/>
  <c r="AO52" i="73"/>
  <c r="AK52" i="73"/>
  <c r="AG52" i="73"/>
  <c r="Y52" i="73"/>
  <c r="S52" i="73"/>
  <c r="N52" i="73"/>
  <c r="O52" i="73" s="1"/>
  <c r="G52" i="73"/>
  <c r="H52" i="73" s="1"/>
  <c r="BC51" i="73"/>
  <c r="AW51" i="73"/>
  <c r="AS51" i="73"/>
  <c r="AO51" i="73"/>
  <c r="AK51" i="73"/>
  <c r="AG51" i="73"/>
  <c r="Y51" i="73"/>
  <c r="AB51" i="73" s="1"/>
  <c r="AC51" i="73" s="1"/>
  <c r="S51" i="73"/>
  <c r="N51" i="73"/>
  <c r="O51" i="73" s="1"/>
  <c r="G51" i="73"/>
  <c r="H51" i="73" s="1"/>
  <c r="BC50" i="73"/>
  <c r="AW50" i="73"/>
  <c r="AS50" i="73"/>
  <c r="AO50" i="73"/>
  <c r="AK50" i="73"/>
  <c r="AG50" i="73"/>
  <c r="Y50" i="73"/>
  <c r="AB50" i="73" s="1"/>
  <c r="AC50" i="73" s="1"/>
  <c r="S50" i="73"/>
  <c r="N50" i="73"/>
  <c r="O50" i="73" s="1"/>
  <c r="G50" i="73"/>
  <c r="H50" i="73" s="1"/>
  <c r="BC49" i="73"/>
  <c r="AW49" i="73"/>
  <c r="AS49" i="73"/>
  <c r="AO49" i="73"/>
  <c r="AK49" i="73"/>
  <c r="AG49" i="73"/>
  <c r="Y49" i="73"/>
  <c r="AB49" i="73" s="1"/>
  <c r="AC49" i="73" s="1"/>
  <c r="S49" i="73"/>
  <c r="N49" i="73"/>
  <c r="O49" i="73" s="1"/>
  <c r="G49" i="73"/>
  <c r="H49" i="73" s="1"/>
  <c r="BC48" i="73"/>
  <c r="AW48" i="73"/>
  <c r="AS48" i="73"/>
  <c r="AO48" i="73"/>
  <c r="AK48" i="73"/>
  <c r="AG48" i="73"/>
  <c r="Y48" i="73"/>
  <c r="AB48" i="73" s="1"/>
  <c r="AC48" i="73" s="1"/>
  <c r="S48" i="73"/>
  <c r="N48" i="73"/>
  <c r="O48" i="73" s="1"/>
  <c r="G48" i="73"/>
  <c r="H48" i="73" s="1"/>
  <c r="BC47" i="73"/>
  <c r="AW47" i="73"/>
  <c r="AS47" i="73"/>
  <c r="AO47" i="73"/>
  <c r="AK47" i="73"/>
  <c r="AG47" i="73"/>
  <c r="Y47" i="73"/>
  <c r="AB47" i="73" s="1"/>
  <c r="AC47" i="73" s="1"/>
  <c r="S47" i="73"/>
  <c r="N47" i="73"/>
  <c r="O47" i="73" s="1"/>
  <c r="G47" i="73"/>
  <c r="H47" i="73" s="1"/>
  <c r="BC46" i="73"/>
  <c r="AW46" i="73"/>
  <c r="AS46" i="73"/>
  <c r="AO46" i="73"/>
  <c r="AK46" i="73"/>
  <c r="AG46" i="73"/>
  <c r="Y46" i="73"/>
  <c r="AB46" i="73" s="1"/>
  <c r="AC46" i="73" s="1"/>
  <c r="S46" i="73"/>
  <c r="N46" i="73"/>
  <c r="O46" i="73" s="1"/>
  <c r="G46" i="73"/>
  <c r="H46" i="73" s="1"/>
  <c r="BC45" i="73"/>
  <c r="AW45" i="73"/>
  <c r="AS45" i="73"/>
  <c r="AO45" i="73"/>
  <c r="AK45" i="73"/>
  <c r="AG45" i="73"/>
  <c r="Y45" i="73"/>
  <c r="AB45" i="73" s="1"/>
  <c r="AC45" i="73" s="1"/>
  <c r="S45" i="73"/>
  <c r="N45" i="73"/>
  <c r="O45" i="73" s="1"/>
  <c r="G45" i="73"/>
  <c r="BC44" i="73"/>
  <c r="AW44" i="73"/>
  <c r="AS44" i="73"/>
  <c r="AO44" i="73"/>
  <c r="AK44" i="73"/>
  <c r="AG44" i="73"/>
  <c r="Y44" i="73"/>
  <c r="AB44" i="73" s="1"/>
  <c r="AC44" i="73" s="1"/>
  <c r="S44" i="73"/>
  <c r="N44" i="73"/>
  <c r="O44" i="73" s="1"/>
  <c r="G44" i="73"/>
  <c r="H44" i="73" s="1"/>
  <c r="BC43" i="73"/>
  <c r="AW43" i="73"/>
  <c r="AS43" i="73"/>
  <c r="AO43" i="73"/>
  <c r="AK43" i="73"/>
  <c r="AG43" i="73"/>
  <c r="Y43" i="73"/>
  <c r="AB43" i="73" s="1"/>
  <c r="AC43" i="73" s="1"/>
  <c r="S43" i="73"/>
  <c r="N43" i="73"/>
  <c r="O43" i="73" s="1"/>
  <c r="G43" i="73"/>
  <c r="H43" i="73" s="1"/>
  <c r="BC42" i="73"/>
  <c r="AW42" i="73"/>
  <c r="AS42" i="73"/>
  <c r="AO42" i="73"/>
  <c r="AK42" i="73"/>
  <c r="AG42" i="73"/>
  <c r="Y42" i="73"/>
  <c r="AB42" i="73" s="1"/>
  <c r="AC42" i="73" s="1"/>
  <c r="S42" i="73"/>
  <c r="N42" i="73"/>
  <c r="O42" i="73" s="1"/>
  <c r="G42" i="73"/>
  <c r="H42" i="73" s="1"/>
  <c r="BC41" i="73"/>
  <c r="AW41" i="73"/>
  <c r="AS41" i="73"/>
  <c r="AO41" i="73"/>
  <c r="AK41" i="73"/>
  <c r="AG41" i="73"/>
  <c r="Y41" i="73"/>
  <c r="AB41" i="73" s="1"/>
  <c r="AC41" i="73" s="1"/>
  <c r="S41" i="73"/>
  <c r="N41" i="73"/>
  <c r="O41" i="73" s="1"/>
  <c r="G41" i="73"/>
  <c r="H41" i="73" s="1"/>
  <c r="BC40" i="73"/>
  <c r="AW40" i="73"/>
  <c r="AS40" i="73"/>
  <c r="AO40" i="73"/>
  <c r="AK40" i="73"/>
  <c r="AG40" i="73"/>
  <c r="Y40" i="73"/>
  <c r="AB40" i="73" s="1"/>
  <c r="AC40" i="73" s="1"/>
  <c r="S40" i="73"/>
  <c r="N40" i="73"/>
  <c r="O40" i="73" s="1"/>
  <c r="G40" i="73"/>
  <c r="H40" i="73" s="1"/>
  <c r="BC39" i="73"/>
  <c r="AW39" i="73"/>
  <c r="AS39" i="73"/>
  <c r="AO39" i="73"/>
  <c r="AK39" i="73"/>
  <c r="AG39" i="73"/>
  <c r="Y39" i="73"/>
  <c r="AB39" i="73" s="1"/>
  <c r="AC39" i="73" s="1"/>
  <c r="S39" i="73"/>
  <c r="N39" i="73"/>
  <c r="O39" i="73" s="1"/>
  <c r="G39" i="73"/>
  <c r="H39" i="73" s="1"/>
  <c r="BC38" i="73"/>
  <c r="AW38" i="73"/>
  <c r="AS38" i="73"/>
  <c r="AO38" i="73"/>
  <c r="AK38" i="73"/>
  <c r="AG38" i="73"/>
  <c r="Y38" i="73"/>
  <c r="AB38" i="73" s="1"/>
  <c r="AC38" i="73" s="1"/>
  <c r="S38" i="73"/>
  <c r="N38" i="73"/>
  <c r="O38" i="73" s="1"/>
  <c r="G38" i="73"/>
  <c r="H38" i="73" s="1"/>
  <c r="BC37" i="73"/>
  <c r="AW37" i="73"/>
  <c r="AS37" i="73"/>
  <c r="AO37" i="73"/>
  <c r="AK37" i="73"/>
  <c r="AG37" i="73"/>
  <c r="Y37" i="73"/>
  <c r="AB37" i="73" s="1"/>
  <c r="AC37" i="73" s="1"/>
  <c r="S37" i="73"/>
  <c r="N37" i="73"/>
  <c r="O37" i="73" s="1"/>
  <c r="G37" i="73"/>
  <c r="H37" i="73" s="1"/>
  <c r="BC36" i="73"/>
  <c r="AW36" i="73"/>
  <c r="AS36" i="73"/>
  <c r="AO36" i="73"/>
  <c r="AK36" i="73"/>
  <c r="AG36" i="73"/>
  <c r="AB36" i="73"/>
  <c r="AC36" i="73" s="1"/>
  <c r="Y36" i="73"/>
  <c r="S36" i="73"/>
  <c r="N36" i="73"/>
  <c r="O36" i="73" s="1"/>
  <c r="H36" i="73"/>
  <c r="G36" i="73"/>
  <c r="BC35" i="73"/>
  <c r="AW35" i="73"/>
  <c r="AS35" i="73"/>
  <c r="AO35" i="73"/>
  <c r="AK35" i="73"/>
  <c r="AG35" i="73"/>
  <c r="Y35" i="73"/>
  <c r="AB35" i="73" s="1"/>
  <c r="AC35" i="73" s="1"/>
  <c r="S35" i="73"/>
  <c r="N35" i="73"/>
  <c r="O35" i="73" s="1"/>
  <c r="G35" i="73"/>
  <c r="H35" i="73" s="1"/>
  <c r="BC34" i="73"/>
  <c r="AW34" i="73"/>
  <c r="AS34" i="73"/>
  <c r="AO34" i="73"/>
  <c r="AK34" i="73"/>
  <c r="AG34" i="73"/>
  <c r="Y34" i="73"/>
  <c r="AB34" i="73" s="1"/>
  <c r="AC34" i="73" s="1"/>
  <c r="S34" i="73"/>
  <c r="N34" i="73"/>
  <c r="O34" i="73" s="1"/>
  <c r="G34" i="73"/>
  <c r="H34" i="73" s="1"/>
  <c r="BC33" i="73"/>
  <c r="AW33" i="73"/>
  <c r="AS33" i="73"/>
  <c r="AO33" i="73"/>
  <c r="AK33" i="73"/>
  <c r="AG33" i="73"/>
  <c r="Y33" i="73"/>
  <c r="AB33" i="73" s="1"/>
  <c r="AC33" i="73" s="1"/>
  <c r="S33" i="73"/>
  <c r="N33" i="73"/>
  <c r="O33" i="73" s="1"/>
  <c r="G33" i="73"/>
  <c r="H33" i="73" s="1"/>
  <c r="BC32" i="73"/>
  <c r="AW32" i="73"/>
  <c r="AS32" i="73"/>
  <c r="AO32" i="73"/>
  <c r="AK32" i="73"/>
  <c r="AG32" i="73"/>
  <c r="Y32" i="73"/>
  <c r="AB32" i="73" s="1"/>
  <c r="AC32" i="73" s="1"/>
  <c r="S32" i="73"/>
  <c r="N32" i="73"/>
  <c r="O32" i="73" s="1"/>
  <c r="G32" i="73"/>
  <c r="H32" i="73" s="1"/>
  <c r="BC31" i="73"/>
  <c r="AW31" i="73"/>
  <c r="AS31" i="73"/>
  <c r="AO31" i="73"/>
  <c r="AK31" i="73"/>
  <c r="AG31" i="73"/>
  <c r="Y31" i="73"/>
  <c r="AB31" i="73" s="1"/>
  <c r="AC31" i="73" s="1"/>
  <c r="S31" i="73"/>
  <c r="N31" i="73"/>
  <c r="O31" i="73" s="1"/>
  <c r="G31" i="73"/>
  <c r="H31" i="73" s="1"/>
  <c r="BC30" i="73"/>
  <c r="AW30" i="73"/>
  <c r="AS30" i="73"/>
  <c r="AO30" i="73"/>
  <c r="AK30" i="73"/>
  <c r="AG30" i="73"/>
  <c r="Y30" i="73"/>
  <c r="AB30" i="73" s="1"/>
  <c r="AC30" i="73" s="1"/>
  <c r="S30" i="73"/>
  <c r="N30" i="73"/>
  <c r="O30" i="73" s="1"/>
  <c r="G30" i="73"/>
  <c r="H30" i="73" s="1"/>
  <c r="BC29" i="73"/>
  <c r="AW29" i="73"/>
  <c r="AS29" i="73"/>
  <c r="AO29" i="73"/>
  <c r="AK29" i="73"/>
  <c r="AG29" i="73"/>
  <c r="Y29" i="73"/>
  <c r="AB29" i="73" s="1"/>
  <c r="AC29" i="73" s="1"/>
  <c r="S29" i="73"/>
  <c r="N29" i="73"/>
  <c r="O29" i="73" s="1"/>
  <c r="G29" i="73"/>
  <c r="H29" i="73" s="1"/>
  <c r="BC28" i="73"/>
  <c r="AW28" i="73"/>
  <c r="AS28" i="73"/>
  <c r="AO28" i="73"/>
  <c r="AK28" i="73"/>
  <c r="AG28" i="73"/>
  <c r="AB28" i="73"/>
  <c r="AC28" i="73" s="1"/>
  <c r="Y28" i="73"/>
  <c r="S28" i="73"/>
  <c r="N28" i="73"/>
  <c r="O28" i="73" s="1"/>
  <c r="H28" i="73"/>
  <c r="G28" i="73"/>
  <c r="BC27" i="73"/>
  <c r="AW27" i="73"/>
  <c r="AS27" i="73"/>
  <c r="AO27" i="73"/>
  <c r="AK27" i="73"/>
  <c r="AG27" i="73"/>
  <c r="Y27" i="73"/>
  <c r="AB27" i="73" s="1"/>
  <c r="AC27" i="73" s="1"/>
  <c r="S27" i="73"/>
  <c r="N27" i="73"/>
  <c r="O27" i="73" s="1"/>
  <c r="G27" i="73"/>
  <c r="H27" i="73" s="1"/>
  <c r="BC26" i="73"/>
  <c r="AW26" i="73"/>
  <c r="AS26" i="73"/>
  <c r="AO26" i="73"/>
  <c r="AK26" i="73"/>
  <c r="AG26" i="73"/>
  <c r="Y26" i="73"/>
  <c r="AB26" i="73" s="1"/>
  <c r="AC26" i="73" s="1"/>
  <c r="S26" i="73"/>
  <c r="N26" i="73"/>
  <c r="O26" i="73" s="1"/>
  <c r="G26" i="73"/>
  <c r="H26" i="73" s="1"/>
  <c r="BC25" i="73"/>
  <c r="AW25" i="73"/>
  <c r="AS25" i="73"/>
  <c r="AO25" i="73"/>
  <c r="AK25" i="73"/>
  <c r="AG25" i="73"/>
  <c r="Y25" i="73"/>
  <c r="AB25" i="73" s="1"/>
  <c r="AC25" i="73" s="1"/>
  <c r="S25" i="73"/>
  <c r="N25" i="73"/>
  <c r="O25" i="73" s="1"/>
  <c r="G25" i="73"/>
  <c r="H25" i="73" s="1"/>
  <c r="BC24" i="73"/>
  <c r="AW24" i="73"/>
  <c r="AS24" i="73"/>
  <c r="AO24" i="73"/>
  <c r="AK24" i="73"/>
  <c r="AG24" i="73"/>
  <c r="Y24" i="73"/>
  <c r="AB24" i="73" s="1"/>
  <c r="AC24" i="73" s="1"/>
  <c r="S24" i="73"/>
  <c r="N24" i="73"/>
  <c r="O24" i="73" s="1"/>
  <c r="G24" i="73"/>
  <c r="H24" i="73" s="1"/>
  <c r="BC23" i="73"/>
  <c r="AW23" i="73"/>
  <c r="AS23" i="73"/>
  <c r="AO23" i="73"/>
  <c r="AK23" i="73"/>
  <c r="AG23" i="73"/>
  <c r="Y23" i="73"/>
  <c r="AB23" i="73" s="1"/>
  <c r="AC23" i="73" s="1"/>
  <c r="S23" i="73"/>
  <c r="N23" i="73"/>
  <c r="O23" i="73" s="1"/>
  <c r="G23" i="73"/>
  <c r="H23" i="73" s="1"/>
  <c r="BC22" i="73"/>
  <c r="AW22" i="73"/>
  <c r="AS22" i="73"/>
  <c r="AO22" i="73"/>
  <c r="AK22" i="73"/>
  <c r="AG22" i="73"/>
  <c r="Y22" i="73"/>
  <c r="AB22" i="73" s="1"/>
  <c r="AC22" i="73" s="1"/>
  <c r="S22" i="73"/>
  <c r="N22" i="73"/>
  <c r="O22" i="73" s="1"/>
  <c r="G22" i="73"/>
  <c r="H22" i="73" s="1"/>
  <c r="BC21" i="73"/>
  <c r="AW21" i="73"/>
  <c r="AS21" i="73"/>
  <c r="AO21" i="73"/>
  <c r="AK21" i="73"/>
  <c r="AG21" i="73"/>
  <c r="Y21" i="73"/>
  <c r="AB21" i="73" s="1"/>
  <c r="AC21" i="73" s="1"/>
  <c r="S21" i="73"/>
  <c r="N21" i="73"/>
  <c r="O21" i="73" s="1"/>
  <c r="G21" i="73"/>
  <c r="H21" i="73" s="1"/>
  <c r="BC20" i="73"/>
  <c r="AW20" i="73"/>
  <c r="AS20" i="73"/>
  <c r="AO20" i="73"/>
  <c r="AK20" i="73"/>
  <c r="AG20" i="73"/>
  <c r="Y20" i="73"/>
  <c r="AB20" i="73" s="1"/>
  <c r="AC20" i="73" s="1"/>
  <c r="S20" i="73"/>
  <c r="N20" i="73"/>
  <c r="O20" i="73" s="1"/>
  <c r="G20" i="73"/>
  <c r="H20" i="73" s="1"/>
  <c r="BC19" i="73"/>
  <c r="AW19" i="73"/>
  <c r="AS19" i="73"/>
  <c r="AO19" i="73"/>
  <c r="AK19" i="73"/>
  <c r="AG19" i="73"/>
  <c r="Y19" i="73"/>
  <c r="AB19" i="73" s="1"/>
  <c r="AC19" i="73" s="1"/>
  <c r="S19" i="73"/>
  <c r="N19" i="73"/>
  <c r="O19" i="73" s="1"/>
  <c r="G19" i="73"/>
  <c r="H19" i="73" s="1"/>
  <c r="BC18" i="73"/>
  <c r="AW18" i="73"/>
  <c r="AS18" i="73"/>
  <c r="AO18" i="73"/>
  <c r="AK18" i="73"/>
  <c r="AG18" i="73"/>
  <c r="Y18" i="73"/>
  <c r="AB18" i="73" s="1"/>
  <c r="AC18" i="73" s="1"/>
  <c r="S18" i="73"/>
  <c r="N18" i="73"/>
  <c r="O18" i="73" s="1"/>
  <c r="G18" i="73"/>
  <c r="H18" i="73" s="1"/>
  <c r="BC17" i="73"/>
  <c r="AW17" i="73"/>
  <c r="AS17" i="73"/>
  <c r="AO17" i="73"/>
  <c r="AK17" i="73"/>
  <c r="AG17" i="73"/>
  <c r="Y17" i="73"/>
  <c r="AB17" i="73" s="1"/>
  <c r="AC17" i="73" s="1"/>
  <c r="S17" i="73"/>
  <c r="N17" i="73"/>
  <c r="O17" i="73" s="1"/>
  <c r="G17" i="73"/>
  <c r="H17" i="73" s="1"/>
  <c r="BC16" i="73"/>
  <c r="AW16" i="73"/>
  <c r="AS16" i="73"/>
  <c r="AO16" i="73"/>
  <c r="AK16" i="73"/>
  <c r="AG16" i="73"/>
  <c r="Y16" i="73"/>
  <c r="AB16" i="73" s="1"/>
  <c r="AC16" i="73" s="1"/>
  <c r="S16" i="73"/>
  <c r="N16" i="73"/>
  <c r="O16" i="73" s="1"/>
  <c r="G16" i="73"/>
  <c r="H16" i="73" s="1"/>
  <c r="BC15" i="73"/>
  <c r="AW15" i="73"/>
  <c r="AS15" i="73"/>
  <c r="AO15" i="73"/>
  <c r="AK15" i="73"/>
  <c r="AG15" i="73"/>
  <c r="Y15" i="73"/>
  <c r="AB15" i="73" s="1"/>
  <c r="AC15" i="73" s="1"/>
  <c r="S15" i="73"/>
  <c r="N15" i="73"/>
  <c r="O15" i="73" s="1"/>
  <c r="G15" i="73"/>
  <c r="H15" i="73" s="1"/>
  <c r="BC14" i="73"/>
  <c r="AW14" i="73"/>
  <c r="AS14" i="73"/>
  <c r="AO14" i="73"/>
  <c r="AK14" i="73"/>
  <c r="AG14" i="73"/>
  <c r="Y14" i="73"/>
  <c r="AB14" i="73" s="1"/>
  <c r="AC14" i="73" s="1"/>
  <c r="S14" i="73"/>
  <c r="N14" i="73"/>
  <c r="O14" i="73" s="1"/>
  <c r="G14" i="73"/>
  <c r="H14" i="73" s="1"/>
  <c r="BC13" i="73"/>
  <c r="AW13" i="73"/>
  <c r="AS13" i="73"/>
  <c r="AO13" i="73"/>
  <c r="AK13" i="73"/>
  <c r="AG13" i="73"/>
  <c r="Y13" i="73"/>
  <c r="AB13" i="73" s="1"/>
  <c r="AC13" i="73" s="1"/>
  <c r="S13" i="73"/>
  <c r="N13" i="73"/>
  <c r="O13" i="73" s="1"/>
  <c r="G13" i="73"/>
  <c r="H13" i="73" s="1"/>
  <c r="BC12" i="73"/>
  <c r="AW12" i="73"/>
  <c r="AS12" i="73"/>
  <c r="AO12" i="73"/>
  <c r="AK12" i="73"/>
  <c r="AG12" i="73"/>
  <c r="AB12" i="73"/>
  <c r="AC12" i="73" s="1"/>
  <c r="Y12" i="73"/>
  <c r="S12" i="73"/>
  <c r="N12" i="73"/>
  <c r="O12" i="73" s="1"/>
  <c r="H12" i="73"/>
  <c r="G12" i="73"/>
  <c r="BC11" i="73"/>
  <c r="AW11" i="73"/>
  <c r="AS11" i="73"/>
  <c r="AO11" i="73"/>
  <c r="AK11" i="73"/>
  <c r="AG11" i="73"/>
  <c r="Y11" i="73"/>
  <c r="AB11" i="73" s="1"/>
  <c r="AC11" i="73" s="1"/>
  <c r="S11" i="73"/>
  <c r="N11" i="73"/>
  <c r="O11" i="73" s="1"/>
  <c r="G11" i="73"/>
  <c r="H11" i="73" s="1"/>
  <c r="BC10" i="73"/>
  <c r="AW10" i="73"/>
  <c r="AS10" i="73"/>
  <c r="AO10" i="73"/>
  <c r="AK10" i="73"/>
  <c r="AG10" i="73"/>
  <c r="Y10" i="73"/>
  <c r="AB10" i="73" s="1"/>
  <c r="AC10" i="73" s="1"/>
  <c r="S10" i="73"/>
  <c r="N10" i="73"/>
  <c r="O10" i="73" s="1"/>
  <c r="G10" i="73"/>
  <c r="H10" i="73" s="1"/>
  <c r="BC9" i="73"/>
  <c r="AW9" i="73"/>
  <c r="AS9" i="73"/>
  <c r="AO9" i="73"/>
  <c r="AK9" i="73"/>
  <c r="AG9" i="73"/>
  <c r="Y9" i="73"/>
  <c r="AB9" i="73" s="1"/>
  <c r="AC9" i="73" s="1"/>
  <c r="S9" i="73"/>
  <c r="N9" i="73"/>
  <c r="O9" i="73" s="1"/>
  <c r="G9" i="73"/>
  <c r="H9" i="73" s="1"/>
  <c r="BC8" i="73"/>
  <c r="AW8" i="73"/>
  <c r="AS8" i="73"/>
  <c r="AO8" i="73"/>
  <c r="AK8" i="73"/>
  <c r="AG8" i="73"/>
  <c r="Y8" i="73"/>
  <c r="AB8" i="73" s="1"/>
  <c r="AC8" i="73" s="1"/>
  <c r="S8" i="73"/>
  <c r="N8" i="73"/>
  <c r="O8" i="73" s="1"/>
  <c r="G8" i="73"/>
  <c r="H8" i="73" s="1"/>
  <c r="BC7" i="73"/>
  <c r="AW7" i="73"/>
  <c r="AS7" i="73"/>
  <c r="AO7" i="73"/>
  <c r="AK7" i="73"/>
  <c r="AG7" i="73"/>
  <c r="Y7" i="73"/>
  <c r="AB7" i="73" s="1"/>
  <c r="AC7" i="73" s="1"/>
  <c r="S7" i="73"/>
  <c r="O7" i="73"/>
  <c r="N7" i="73"/>
  <c r="G7" i="73"/>
  <c r="H7" i="73" s="1"/>
  <c r="BC6" i="73"/>
  <c r="AW6" i="73"/>
  <c r="AS6" i="73"/>
  <c r="AO6" i="73"/>
  <c r="AK6" i="73"/>
  <c r="AG6" i="73"/>
  <c r="Y6" i="73"/>
  <c r="AB6" i="73" s="1"/>
  <c r="AC6" i="73" s="1"/>
  <c r="S6" i="73"/>
  <c r="N6" i="73"/>
  <c r="O6" i="73" s="1"/>
  <c r="H6" i="73"/>
  <c r="G6" i="73"/>
  <c r="BC5" i="73"/>
  <c r="AW5" i="73"/>
  <c r="AS5" i="73"/>
  <c r="AO5" i="73"/>
  <c r="AK5" i="73"/>
  <c r="AG5" i="73"/>
  <c r="Y5" i="73"/>
  <c r="AB5" i="73" s="1"/>
  <c r="AC5" i="73" s="1"/>
  <c r="S5" i="73"/>
  <c r="N5" i="73"/>
  <c r="O5" i="73" s="1"/>
  <c r="G5" i="73"/>
  <c r="H5" i="73" s="1"/>
  <c r="BC4" i="73"/>
  <c r="AW4" i="73"/>
  <c r="AS4" i="73"/>
  <c r="AO4" i="73"/>
  <c r="AK4" i="73"/>
  <c r="AG4" i="73"/>
  <c r="Y4" i="73"/>
  <c r="AB4" i="73" s="1"/>
  <c r="AC4" i="73" s="1"/>
  <c r="S4" i="73"/>
  <c r="N4" i="73"/>
  <c r="O4" i="73" s="1"/>
  <c r="G4" i="73"/>
  <c r="H4" i="73" s="1"/>
  <c r="BC3" i="73"/>
  <c r="AW3" i="73"/>
  <c r="AS3" i="73"/>
  <c r="AO3" i="73"/>
  <c r="AK3" i="73"/>
  <c r="AG3" i="73"/>
  <c r="Y3" i="73"/>
  <c r="AB3" i="73" s="1"/>
  <c r="AC3" i="73" s="1"/>
  <c r="S3" i="73"/>
  <c r="N3" i="73"/>
  <c r="O3" i="73" s="1"/>
  <c r="G3" i="73"/>
  <c r="H3" i="73" s="1"/>
  <c r="BC2" i="73"/>
  <c r="AW2" i="73"/>
  <c r="AS2" i="73"/>
  <c r="AO2" i="73"/>
  <c r="AK2" i="73"/>
  <c r="AG2" i="73"/>
  <c r="AB2" i="73"/>
  <c r="AC2" i="73" s="1"/>
  <c r="Y2" i="73"/>
  <c r="S2" i="73"/>
  <c r="N2" i="73"/>
  <c r="O2" i="73" s="1"/>
  <c r="G2" i="73"/>
  <c r="H2" i="73" s="1"/>
  <c r="BC337" i="70"/>
  <c r="AW337" i="70"/>
  <c r="AS337" i="70"/>
  <c r="AO337" i="70"/>
  <c r="AK337" i="70"/>
  <c r="AK337" i="83" s="1"/>
  <c r="AG337" i="70"/>
  <c r="AB337" i="70"/>
  <c r="AC337" i="70" s="1"/>
  <c r="Y337" i="70"/>
  <c r="S337" i="70"/>
  <c r="N337" i="70"/>
  <c r="O337" i="70" s="1"/>
  <c r="G337" i="70"/>
  <c r="H337" i="70" s="1"/>
  <c r="BC336" i="70"/>
  <c r="AW336" i="70"/>
  <c r="AS336" i="70"/>
  <c r="AO336" i="70"/>
  <c r="AK336" i="70"/>
  <c r="AG336" i="70"/>
  <c r="Y336" i="70"/>
  <c r="AB336" i="70" s="1"/>
  <c r="AC336" i="70" s="1"/>
  <c r="S336" i="70"/>
  <c r="N336" i="70"/>
  <c r="O336" i="70" s="1"/>
  <c r="H336" i="70"/>
  <c r="G336" i="70"/>
  <c r="BC335" i="70"/>
  <c r="AW335" i="70"/>
  <c r="AS335" i="70"/>
  <c r="AO335" i="70"/>
  <c r="AK335" i="70"/>
  <c r="AK335" i="83" s="1"/>
  <c r="AG335" i="70"/>
  <c r="Y335" i="70"/>
  <c r="AB335" i="70" s="1"/>
  <c r="AC335" i="70" s="1"/>
  <c r="S335" i="70"/>
  <c r="N335" i="70"/>
  <c r="O335" i="70" s="1"/>
  <c r="G335" i="70"/>
  <c r="H335" i="70" s="1"/>
  <c r="BC334" i="70"/>
  <c r="AW334" i="70"/>
  <c r="AS334" i="70"/>
  <c r="AO334" i="70"/>
  <c r="AK334" i="70"/>
  <c r="AG334" i="70"/>
  <c r="Y334" i="70"/>
  <c r="AB334" i="70" s="1"/>
  <c r="AC334" i="70" s="1"/>
  <c r="S334" i="70"/>
  <c r="N334" i="70"/>
  <c r="O334" i="70" s="1"/>
  <c r="G334" i="70"/>
  <c r="H334" i="70" s="1"/>
  <c r="BC333" i="70"/>
  <c r="AW333" i="70"/>
  <c r="AS333" i="70"/>
  <c r="AO333" i="70"/>
  <c r="AK333" i="70"/>
  <c r="AG333" i="70"/>
  <c r="Y333" i="70"/>
  <c r="AB333" i="70" s="1"/>
  <c r="AC333" i="70" s="1"/>
  <c r="S333" i="70"/>
  <c r="N333" i="70"/>
  <c r="O333" i="70" s="1"/>
  <c r="G333" i="70"/>
  <c r="BC332" i="70"/>
  <c r="AW332" i="70"/>
  <c r="AS332" i="70"/>
  <c r="AO332" i="70"/>
  <c r="AO332" i="83" s="1"/>
  <c r="AK332" i="70"/>
  <c r="AG332" i="70"/>
  <c r="Y332" i="70"/>
  <c r="AB332" i="70" s="1"/>
  <c r="AC332" i="70" s="1"/>
  <c r="S332" i="70"/>
  <c r="N332" i="70"/>
  <c r="O332" i="70" s="1"/>
  <c r="G332" i="70"/>
  <c r="H332" i="70" s="1"/>
  <c r="BC331" i="70"/>
  <c r="AW331" i="70"/>
  <c r="AS331" i="70"/>
  <c r="AO331" i="70"/>
  <c r="AK331" i="70"/>
  <c r="AG331" i="70"/>
  <c r="Y331" i="70"/>
  <c r="AB331" i="70" s="1"/>
  <c r="AC331" i="70" s="1"/>
  <c r="S331" i="70"/>
  <c r="N331" i="70"/>
  <c r="O331" i="70" s="1"/>
  <c r="H331" i="70"/>
  <c r="G331" i="70"/>
  <c r="BC330" i="70"/>
  <c r="AW330" i="70"/>
  <c r="AS330" i="70"/>
  <c r="AO330" i="70"/>
  <c r="AK330" i="70"/>
  <c r="AG330" i="70"/>
  <c r="AB330" i="70"/>
  <c r="AC330" i="70" s="1"/>
  <c r="Y330" i="70"/>
  <c r="S330" i="70"/>
  <c r="N330" i="70"/>
  <c r="O330" i="70" s="1"/>
  <c r="G330" i="70"/>
  <c r="H330" i="70" s="1"/>
  <c r="BC329" i="70"/>
  <c r="AW329" i="70"/>
  <c r="AS329" i="70"/>
  <c r="AO329" i="70"/>
  <c r="AK329" i="70"/>
  <c r="AG329" i="70"/>
  <c r="Y329" i="70"/>
  <c r="AB329" i="70" s="1"/>
  <c r="AC329" i="70" s="1"/>
  <c r="S329" i="70"/>
  <c r="N329" i="70"/>
  <c r="O329" i="70" s="1"/>
  <c r="G329" i="70"/>
  <c r="H329" i="70" s="1"/>
  <c r="BC328" i="70"/>
  <c r="AW328" i="70"/>
  <c r="AS328" i="70"/>
  <c r="AO328" i="70"/>
  <c r="AK328" i="70"/>
  <c r="AG328" i="70"/>
  <c r="Y328" i="70"/>
  <c r="AB328" i="70" s="1"/>
  <c r="AC328" i="70" s="1"/>
  <c r="S328" i="70"/>
  <c r="N328" i="70"/>
  <c r="O328" i="70" s="1"/>
  <c r="G328" i="70"/>
  <c r="H328" i="70" s="1"/>
  <c r="BC327" i="70"/>
  <c r="AW327" i="70"/>
  <c r="AS327" i="70"/>
  <c r="AO327" i="70"/>
  <c r="AK327" i="70"/>
  <c r="AG327" i="70"/>
  <c r="Y327" i="70"/>
  <c r="AB327" i="70" s="1"/>
  <c r="AC327" i="70" s="1"/>
  <c r="S327" i="70"/>
  <c r="N327" i="70"/>
  <c r="O327" i="70" s="1"/>
  <c r="G327" i="70"/>
  <c r="BC326" i="70"/>
  <c r="AW326" i="70"/>
  <c r="AS326" i="70"/>
  <c r="AO326" i="70"/>
  <c r="AK326" i="70"/>
  <c r="AG326" i="70"/>
  <c r="Y326" i="70"/>
  <c r="AB326" i="70" s="1"/>
  <c r="AC326" i="70" s="1"/>
  <c r="S326" i="70"/>
  <c r="N326" i="70"/>
  <c r="O326" i="70" s="1"/>
  <c r="G326" i="70"/>
  <c r="H326" i="70" s="1"/>
  <c r="BC325" i="70"/>
  <c r="AW325" i="70"/>
  <c r="AS325" i="70"/>
  <c r="AO325" i="70"/>
  <c r="AK325" i="70"/>
  <c r="AG325" i="70"/>
  <c r="Y325" i="70"/>
  <c r="AB325" i="70" s="1"/>
  <c r="AC325" i="70" s="1"/>
  <c r="S325" i="70"/>
  <c r="N325" i="70"/>
  <c r="O325" i="70" s="1"/>
  <c r="G325" i="70"/>
  <c r="H325" i="70" s="1"/>
  <c r="BC324" i="70"/>
  <c r="AW324" i="70"/>
  <c r="AS324" i="70"/>
  <c r="AO324" i="70"/>
  <c r="AK324" i="70"/>
  <c r="AK324" i="83" s="1"/>
  <c r="AG324" i="70"/>
  <c r="Y324" i="70"/>
  <c r="AB324" i="70" s="1"/>
  <c r="AC324" i="70" s="1"/>
  <c r="S324" i="70"/>
  <c r="N324" i="70"/>
  <c r="O324" i="70" s="1"/>
  <c r="G324" i="70"/>
  <c r="H324" i="70" s="1"/>
  <c r="BC323" i="70"/>
  <c r="AW323" i="70"/>
  <c r="AS323" i="70"/>
  <c r="AO323" i="70"/>
  <c r="AK323" i="70"/>
  <c r="AG323" i="70"/>
  <c r="Y323" i="70"/>
  <c r="AB323" i="70" s="1"/>
  <c r="AC323" i="70" s="1"/>
  <c r="S323" i="70"/>
  <c r="N323" i="70"/>
  <c r="O323" i="70" s="1"/>
  <c r="G323" i="70"/>
  <c r="H323" i="70" s="1"/>
  <c r="BC322" i="70"/>
  <c r="AW322" i="70"/>
  <c r="AS322" i="70"/>
  <c r="AO322" i="70"/>
  <c r="AK322" i="70"/>
  <c r="AG322" i="70"/>
  <c r="Y322" i="70"/>
  <c r="AB322" i="70" s="1"/>
  <c r="AC322" i="70" s="1"/>
  <c r="S322" i="70"/>
  <c r="N322" i="70"/>
  <c r="G322" i="70"/>
  <c r="H322" i="70" s="1"/>
  <c r="BC321" i="70"/>
  <c r="AW321" i="70"/>
  <c r="AS321" i="70"/>
  <c r="AO321" i="70"/>
  <c r="AK321" i="70"/>
  <c r="AG321" i="70"/>
  <c r="Y321" i="70"/>
  <c r="AB321" i="70" s="1"/>
  <c r="AC321" i="70" s="1"/>
  <c r="S321" i="70"/>
  <c r="N321" i="70"/>
  <c r="O321" i="70" s="1"/>
  <c r="G321" i="70"/>
  <c r="H321" i="70" s="1"/>
  <c r="BC320" i="70"/>
  <c r="AW320" i="70"/>
  <c r="AS320" i="70"/>
  <c r="AO320" i="70"/>
  <c r="AK320" i="70"/>
  <c r="AG320" i="70"/>
  <c r="Y320" i="70"/>
  <c r="AB320" i="70" s="1"/>
  <c r="AC320" i="70" s="1"/>
  <c r="S320" i="70"/>
  <c r="N320" i="70"/>
  <c r="O320" i="70" s="1"/>
  <c r="G320" i="70"/>
  <c r="H320" i="70" s="1"/>
  <c r="BC319" i="70"/>
  <c r="AW319" i="70"/>
  <c r="AS319" i="70"/>
  <c r="AO319" i="70"/>
  <c r="AK319" i="70"/>
  <c r="AG319" i="70"/>
  <c r="Y319" i="70"/>
  <c r="AB319" i="70" s="1"/>
  <c r="AC319" i="70" s="1"/>
  <c r="S319" i="70"/>
  <c r="N319" i="70"/>
  <c r="O319" i="70" s="1"/>
  <c r="G319" i="70"/>
  <c r="H319" i="70" s="1"/>
  <c r="BC318" i="70"/>
  <c r="AW318" i="70"/>
  <c r="AS318" i="70"/>
  <c r="AO318" i="70"/>
  <c r="AK318" i="70"/>
  <c r="AG318" i="70"/>
  <c r="Y318" i="70"/>
  <c r="AB318" i="70" s="1"/>
  <c r="AC318" i="70" s="1"/>
  <c r="S318" i="70"/>
  <c r="N318" i="70"/>
  <c r="O318" i="70" s="1"/>
  <c r="G318" i="70"/>
  <c r="H318" i="70" s="1"/>
  <c r="BC317" i="70"/>
  <c r="AW317" i="70"/>
  <c r="AS317" i="70"/>
  <c r="AO317" i="70"/>
  <c r="AK317" i="70"/>
  <c r="AG317" i="70"/>
  <c r="Y317" i="70"/>
  <c r="AB317" i="70" s="1"/>
  <c r="AC317" i="70" s="1"/>
  <c r="S317" i="70"/>
  <c r="N317" i="70"/>
  <c r="O317" i="70" s="1"/>
  <c r="G317" i="70"/>
  <c r="H317" i="70" s="1"/>
  <c r="BC316" i="70"/>
  <c r="AW316" i="70"/>
  <c r="AS316" i="70"/>
  <c r="AO316" i="70"/>
  <c r="AK316" i="70"/>
  <c r="AG316" i="70"/>
  <c r="Y316" i="70"/>
  <c r="AB316" i="70" s="1"/>
  <c r="AC316" i="70" s="1"/>
  <c r="S316" i="70"/>
  <c r="N316" i="70"/>
  <c r="O316" i="70" s="1"/>
  <c r="G316" i="70"/>
  <c r="BC315" i="70"/>
  <c r="AW315" i="70"/>
  <c r="AS315" i="70"/>
  <c r="AO315" i="70"/>
  <c r="AK315" i="70"/>
  <c r="AG315" i="70"/>
  <c r="Y315" i="70"/>
  <c r="AB315" i="70" s="1"/>
  <c r="AC315" i="70" s="1"/>
  <c r="S315" i="70"/>
  <c r="N315" i="70"/>
  <c r="O315" i="70" s="1"/>
  <c r="G315" i="70"/>
  <c r="H315" i="70" s="1"/>
  <c r="BC314" i="70"/>
  <c r="AW314" i="70"/>
  <c r="AS314" i="70"/>
  <c r="AO314" i="70"/>
  <c r="AK314" i="70"/>
  <c r="AK314" i="83" s="1"/>
  <c r="AG314" i="70"/>
  <c r="Y314" i="70"/>
  <c r="AB314" i="70" s="1"/>
  <c r="AC314" i="70" s="1"/>
  <c r="S314" i="70"/>
  <c r="N314" i="70"/>
  <c r="O314" i="70" s="1"/>
  <c r="H314" i="70"/>
  <c r="G314" i="70"/>
  <c r="BC313" i="70"/>
  <c r="AW313" i="70"/>
  <c r="AS313" i="70"/>
  <c r="AO313" i="70"/>
  <c r="AK313" i="70"/>
  <c r="AG313" i="70"/>
  <c r="Y313" i="70"/>
  <c r="AB313" i="70" s="1"/>
  <c r="AC313" i="70" s="1"/>
  <c r="S313" i="70"/>
  <c r="N313" i="70"/>
  <c r="O313" i="70" s="1"/>
  <c r="G313" i="70"/>
  <c r="H313" i="70" s="1"/>
  <c r="BC312" i="70"/>
  <c r="AW312" i="70"/>
  <c r="AS312" i="70"/>
  <c r="AO312" i="70"/>
  <c r="AK312" i="70"/>
  <c r="AG312" i="70"/>
  <c r="Y312" i="70"/>
  <c r="AB312" i="70" s="1"/>
  <c r="AC312" i="70" s="1"/>
  <c r="S312" i="70"/>
  <c r="N312" i="70"/>
  <c r="O312" i="70" s="1"/>
  <c r="G312" i="70"/>
  <c r="H312" i="70" s="1"/>
  <c r="BC311" i="70"/>
  <c r="AW311" i="70"/>
  <c r="AS311" i="70"/>
  <c r="AO311" i="70"/>
  <c r="AK311" i="70"/>
  <c r="AG311" i="70"/>
  <c r="Y311" i="70"/>
  <c r="AB311" i="70" s="1"/>
  <c r="AC311" i="70" s="1"/>
  <c r="S311" i="70"/>
  <c r="N311" i="70"/>
  <c r="O311" i="70" s="1"/>
  <c r="G311" i="70"/>
  <c r="H311" i="70" s="1"/>
  <c r="BC310" i="70"/>
  <c r="AW310" i="70"/>
  <c r="AS310" i="70"/>
  <c r="AO310" i="70"/>
  <c r="AO310" i="83" s="1"/>
  <c r="AK310" i="70"/>
  <c r="AG310" i="70"/>
  <c r="Y310" i="70"/>
  <c r="AB310" i="70" s="1"/>
  <c r="AC310" i="70" s="1"/>
  <c r="S310" i="70"/>
  <c r="N310" i="70"/>
  <c r="O310" i="70" s="1"/>
  <c r="G310" i="70"/>
  <c r="H310" i="70" s="1"/>
  <c r="BC309" i="70"/>
  <c r="AW309" i="70"/>
  <c r="AS309" i="70"/>
  <c r="AO309" i="70"/>
  <c r="AK309" i="70"/>
  <c r="AG309" i="70"/>
  <c r="AB309" i="70"/>
  <c r="AC309" i="70" s="1"/>
  <c r="Y309" i="70"/>
  <c r="S309" i="70"/>
  <c r="N309" i="70"/>
  <c r="O309" i="70" s="1"/>
  <c r="G309" i="70"/>
  <c r="H309" i="70" s="1"/>
  <c r="BC308" i="70"/>
  <c r="AW308" i="70"/>
  <c r="AS308" i="70"/>
  <c r="AO308" i="70"/>
  <c r="AK308" i="70"/>
  <c r="AG308" i="70"/>
  <c r="AB308" i="70"/>
  <c r="AC308" i="70" s="1"/>
  <c r="Y308" i="70"/>
  <c r="S308" i="70"/>
  <c r="N308" i="70"/>
  <c r="O308" i="70" s="1"/>
  <c r="G308" i="70"/>
  <c r="H308" i="70" s="1"/>
  <c r="BC307" i="70"/>
  <c r="AW307" i="70"/>
  <c r="AS307" i="70"/>
  <c r="AO307" i="70"/>
  <c r="AK307" i="70"/>
  <c r="AG307" i="70"/>
  <c r="Y307" i="70"/>
  <c r="AB307" i="70" s="1"/>
  <c r="AC307" i="70" s="1"/>
  <c r="S307" i="70"/>
  <c r="N307" i="70"/>
  <c r="O307" i="70" s="1"/>
  <c r="H307" i="70"/>
  <c r="G307" i="70"/>
  <c r="BC306" i="70"/>
  <c r="AW306" i="70"/>
  <c r="AS306" i="70"/>
  <c r="AO306" i="70"/>
  <c r="AK306" i="70"/>
  <c r="AG306" i="70"/>
  <c r="Y306" i="70"/>
  <c r="AB306" i="70" s="1"/>
  <c r="AC306" i="70" s="1"/>
  <c r="S306" i="70"/>
  <c r="N306" i="70"/>
  <c r="O306" i="70" s="1"/>
  <c r="G306" i="70"/>
  <c r="H306" i="70" s="1"/>
  <c r="BC305" i="70"/>
  <c r="AW305" i="70"/>
  <c r="AS305" i="70"/>
  <c r="AO305" i="70"/>
  <c r="AK305" i="70"/>
  <c r="AG305" i="70"/>
  <c r="AG305" i="83" s="1"/>
  <c r="Y305" i="70"/>
  <c r="AB305" i="70" s="1"/>
  <c r="AC305" i="70" s="1"/>
  <c r="S305" i="70"/>
  <c r="N305" i="70"/>
  <c r="O305" i="70" s="1"/>
  <c r="G305" i="70"/>
  <c r="H305" i="70" s="1"/>
  <c r="BC304" i="70"/>
  <c r="AW304" i="70"/>
  <c r="AS304" i="70"/>
  <c r="AO304" i="70"/>
  <c r="AK304" i="70"/>
  <c r="AG304" i="70"/>
  <c r="Y304" i="70"/>
  <c r="AB304" i="70" s="1"/>
  <c r="S304" i="70"/>
  <c r="N304" i="70"/>
  <c r="O304" i="70" s="1"/>
  <c r="G304" i="70"/>
  <c r="H304" i="70" s="1"/>
  <c r="BC303" i="70"/>
  <c r="AW303" i="70"/>
  <c r="AS303" i="70"/>
  <c r="AO303" i="70"/>
  <c r="AK303" i="70"/>
  <c r="AG303" i="70"/>
  <c r="Y303" i="70"/>
  <c r="AB303" i="70" s="1"/>
  <c r="AC303" i="70" s="1"/>
  <c r="S303" i="70"/>
  <c r="N303" i="70"/>
  <c r="O303" i="70" s="1"/>
  <c r="G303" i="70"/>
  <c r="H303" i="70" s="1"/>
  <c r="BC302" i="70"/>
  <c r="AW302" i="70"/>
  <c r="AS302" i="70"/>
  <c r="AO302" i="70"/>
  <c r="AK302" i="70"/>
  <c r="AK302" i="83" s="1"/>
  <c r="AG302" i="70"/>
  <c r="Y302" i="70"/>
  <c r="AB302" i="70" s="1"/>
  <c r="AC302" i="70" s="1"/>
  <c r="S302" i="70"/>
  <c r="N302" i="70"/>
  <c r="G302" i="70"/>
  <c r="H302" i="70" s="1"/>
  <c r="BC301" i="70"/>
  <c r="AW301" i="70"/>
  <c r="AS301" i="70"/>
  <c r="AO301" i="70"/>
  <c r="AK301" i="70"/>
  <c r="AG301" i="70"/>
  <c r="Y301" i="70"/>
  <c r="AB301" i="70" s="1"/>
  <c r="AC301" i="70" s="1"/>
  <c r="S301" i="70"/>
  <c r="N301" i="70"/>
  <c r="O301" i="70" s="1"/>
  <c r="G301" i="70"/>
  <c r="H301" i="70" s="1"/>
  <c r="BC300" i="70"/>
  <c r="AW300" i="70"/>
  <c r="AS300" i="70"/>
  <c r="AO300" i="70"/>
  <c r="AK300" i="70"/>
  <c r="AG300" i="70"/>
  <c r="Y300" i="70"/>
  <c r="AB300" i="70" s="1"/>
  <c r="S300" i="70"/>
  <c r="N300" i="70"/>
  <c r="O300" i="70" s="1"/>
  <c r="G300" i="70"/>
  <c r="H300" i="70" s="1"/>
  <c r="BC299" i="70"/>
  <c r="AW299" i="70"/>
  <c r="AS299" i="70"/>
  <c r="AO299" i="70"/>
  <c r="AO299" i="83" s="1"/>
  <c r="AK299" i="70"/>
  <c r="AG299" i="70"/>
  <c r="Y299" i="70"/>
  <c r="AB299" i="70" s="1"/>
  <c r="AC299" i="70" s="1"/>
  <c r="S299" i="70"/>
  <c r="N299" i="70"/>
  <c r="O299" i="70" s="1"/>
  <c r="G299" i="70"/>
  <c r="H299" i="70" s="1"/>
  <c r="BC298" i="70"/>
  <c r="AW298" i="70"/>
  <c r="AS298" i="70"/>
  <c r="AO298" i="70"/>
  <c r="AK298" i="70"/>
  <c r="AG298" i="70"/>
  <c r="Y298" i="70"/>
  <c r="AB298" i="70" s="1"/>
  <c r="AC298" i="70" s="1"/>
  <c r="S298" i="70"/>
  <c r="N298" i="70"/>
  <c r="O298" i="70" s="1"/>
  <c r="G298" i="70"/>
  <c r="H298" i="70" s="1"/>
  <c r="BC297" i="70"/>
  <c r="AW297" i="70"/>
  <c r="AS297" i="70"/>
  <c r="AO297" i="70"/>
  <c r="AK297" i="70"/>
  <c r="AG297" i="70"/>
  <c r="Y297" i="70"/>
  <c r="AB297" i="70" s="1"/>
  <c r="AC297" i="70" s="1"/>
  <c r="S297" i="70"/>
  <c r="N297" i="70"/>
  <c r="O297" i="70" s="1"/>
  <c r="G297" i="70"/>
  <c r="H297" i="70" s="1"/>
  <c r="BC296" i="70"/>
  <c r="AW296" i="70"/>
  <c r="AS296" i="70"/>
  <c r="AO296" i="70"/>
  <c r="AK296" i="70"/>
  <c r="AG296" i="70"/>
  <c r="Y296" i="70"/>
  <c r="AB296" i="70" s="1"/>
  <c r="AC296" i="70" s="1"/>
  <c r="S296" i="70"/>
  <c r="N296" i="70"/>
  <c r="O296" i="70" s="1"/>
  <c r="G296" i="70"/>
  <c r="H296" i="70" s="1"/>
  <c r="BC295" i="70"/>
  <c r="AW295" i="70"/>
  <c r="AS295" i="70"/>
  <c r="AO295" i="70"/>
  <c r="AK295" i="70"/>
  <c r="AG295" i="70"/>
  <c r="Y295" i="70"/>
  <c r="AB295" i="70" s="1"/>
  <c r="AC295" i="70" s="1"/>
  <c r="S295" i="70"/>
  <c r="N295" i="70"/>
  <c r="O295" i="70" s="1"/>
  <c r="G295" i="70"/>
  <c r="H295" i="70" s="1"/>
  <c r="BC294" i="70"/>
  <c r="AW294" i="70"/>
  <c r="AS294" i="70"/>
  <c r="AO294" i="70"/>
  <c r="AK294" i="70"/>
  <c r="AG294" i="70"/>
  <c r="Y294" i="70"/>
  <c r="AB294" i="70" s="1"/>
  <c r="AC294" i="70" s="1"/>
  <c r="S294" i="70"/>
  <c r="N294" i="70"/>
  <c r="O294" i="70" s="1"/>
  <c r="G294" i="70"/>
  <c r="BC293" i="70"/>
  <c r="AW293" i="70"/>
  <c r="AS293" i="70"/>
  <c r="AO293" i="70"/>
  <c r="AK293" i="70"/>
  <c r="AG293" i="70"/>
  <c r="Y293" i="70"/>
  <c r="AB293" i="70" s="1"/>
  <c r="AC293" i="70" s="1"/>
  <c r="S293" i="70"/>
  <c r="N293" i="70"/>
  <c r="O293" i="70" s="1"/>
  <c r="G293" i="70"/>
  <c r="H293" i="70" s="1"/>
  <c r="BC292" i="70"/>
  <c r="AW292" i="70"/>
  <c r="AS292" i="70"/>
  <c r="AO292" i="70"/>
  <c r="AK292" i="70"/>
  <c r="AG292" i="70"/>
  <c r="Y292" i="70"/>
  <c r="AB292" i="70" s="1"/>
  <c r="S292" i="70"/>
  <c r="N292" i="70"/>
  <c r="O292" i="70" s="1"/>
  <c r="G292" i="70"/>
  <c r="H292" i="70" s="1"/>
  <c r="BC291" i="70"/>
  <c r="AW291" i="70"/>
  <c r="AS291" i="70"/>
  <c r="AO291" i="70"/>
  <c r="AK291" i="70"/>
  <c r="AG291" i="70"/>
  <c r="Y291" i="70"/>
  <c r="AB291" i="70" s="1"/>
  <c r="AC291" i="70" s="1"/>
  <c r="S291" i="70"/>
  <c r="N291" i="70"/>
  <c r="O291" i="70" s="1"/>
  <c r="G291" i="70"/>
  <c r="H291" i="70" s="1"/>
  <c r="BC290" i="70"/>
  <c r="AW290" i="70"/>
  <c r="AS290" i="70"/>
  <c r="AO290" i="70"/>
  <c r="AK290" i="70"/>
  <c r="AG290" i="70"/>
  <c r="Y290" i="70"/>
  <c r="AB290" i="70" s="1"/>
  <c r="AC290" i="70" s="1"/>
  <c r="S290" i="70"/>
  <c r="N290" i="70"/>
  <c r="O290" i="70" s="1"/>
  <c r="G290" i="70"/>
  <c r="H290" i="70" s="1"/>
  <c r="BC289" i="70"/>
  <c r="AW289" i="70"/>
  <c r="AS289" i="70"/>
  <c r="AO289" i="70"/>
  <c r="AK289" i="70"/>
  <c r="AG289" i="70"/>
  <c r="Y289" i="70"/>
  <c r="AB289" i="70" s="1"/>
  <c r="AC289" i="70" s="1"/>
  <c r="S289" i="70"/>
  <c r="N289" i="70"/>
  <c r="O289" i="70" s="1"/>
  <c r="G289" i="70"/>
  <c r="H289" i="70" s="1"/>
  <c r="BC288" i="70"/>
  <c r="AW288" i="70"/>
  <c r="AS288" i="70"/>
  <c r="AO288" i="70"/>
  <c r="AK288" i="70"/>
  <c r="AG288" i="70"/>
  <c r="AB288" i="70"/>
  <c r="AC288" i="70" s="1"/>
  <c r="Y288" i="70"/>
  <c r="S288" i="70"/>
  <c r="N288" i="70"/>
  <c r="O288" i="70" s="1"/>
  <c r="G288" i="70"/>
  <c r="H288" i="70" s="1"/>
  <c r="BC287" i="70"/>
  <c r="AW287" i="70"/>
  <c r="AS287" i="70"/>
  <c r="AO287" i="70"/>
  <c r="AK287" i="70"/>
  <c r="AG287" i="70"/>
  <c r="Y287" i="70"/>
  <c r="AB287" i="70" s="1"/>
  <c r="AC287" i="70" s="1"/>
  <c r="S287" i="70"/>
  <c r="N287" i="70"/>
  <c r="O287" i="70" s="1"/>
  <c r="H287" i="70"/>
  <c r="G287" i="70"/>
  <c r="BC286" i="70"/>
  <c r="AW286" i="70"/>
  <c r="AS286" i="70"/>
  <c r="AO286" i="70"/>
  <c r="AK286" i="70"/>
  <c r="AG286" i="70"/>
  <c r="Y286" i="70"/>
  <c r="AB286" i="70" s="1"/>
  <c r="AC286" i="70" s="1"/>
  <c r="S286" i="70"/>
  <c r="N286" i="70"/>
  <c r="O286" i="70" s="1"/>
  <c r="G286" i="70"/>
  <c r="H286" i="70" s="1"/>
  <c r="BC285" i="70"/>
  <c r="AW285" i="70"/>
  <c r="AS285" i="70"/>
  <c r="AO285" i="70"/>
  <c r="AK285" i="70"/>
  <c r="AG285" i="70"/>
  <c r="Y285" i="70"/>
  <c r="AB285" i="70" s="1"/>
  <c r="AC285" i="70" s="1"/>
  <c r="S285" i="70"/>
  <c r="N285" i="70"/>
  <c r="O285" i="70" s="1"/>
  <c r="G285" i="70"/>
  <c r="H285" i="70" s="1"/>
  <c r="BC284" i="70"/>
  <c r="AW284" i="70"/>
  <c r="AS284" i="70"/>
  <c r="AO284" i="70"/>
  <c r="AK284" i="70"/>
  <c r="AG284" i="70"/>
  <c r="Y284" i="70"/>
  <c r="AB284" i="70" s="1"/>
  <c r="AC284" i="70" s="1"/>
  <c r="S284" i="70"/>
  <c r="N284" i="70"/>
  <c r="O284" i="70" s="1"/>
  <c r="G284" i="70"/>
  <c r="H284" i="70" s="1"/>
  <c r="BC283" i="70"/>
  <c r="AW283" i="70"/>
  <c r="AS283" i="70"/>
  <c r="AO283" i="70"/>
  <c r="AK283" i="70"/>
  <c r="AG283" i="70"/>
  <c r="Y283" i="70"/>
  <c r="AB283" i="70" s="1"/>
  <c r="AC283" i="70" s="1"/>
  <c r="S283" i="70"/>
  <c r="N283" i="70"/>
  <c r="O283" i="70" s="1"/>
  <c r="G283" i="70"/>
  <c r="H283" i="70" s="1"/>
  <c r="BC282" i="70"/>
  <c r="AW282" i="70"/>
  <c r="AS282" i="70"/>
  <c r="AO282" i="70"/>
  <c r="AK282" i="70"/>
  <c r="AG282" i="70"/>
  <c r="Y282" i="70"/>
  <c r="AB282" i="70" s="1"/>
  <c r="AC282" i="70" s="1"/>
  <c r="S282" i="70"/>
  <c r="N282" i="70"/>
  <c r="O282" i="70" s="1"/>
  <c r="G282" i="70"/>
  <c r="H282" i="70" s="1"/>
  <c r="BC281" i="70"/>
  <c r="AW281" i="70"/>
  <c r="AS281" i="70"/>
  <c r="AO281" i="70"/>
  <c r="AK281" i="70"/>
  <c r="AG281" i="70"/>
  <c r="Y281" i="70"/>
  <c r="AB281" i="70" s="1"/>
  <c r="AC281" i="70" s="1"/>
  <c r="S281" i="70"/>
  <c r="N281" i="70"/>
  <c r="O281" i="70" s="1"/>
  <c r="G281" i="70"/>
  <c r="H281" i="70" s="1"/>
  <c r="BC280" i="70"/>
  <c r="AW280" i="70"/>
  <c r="AS280" i="70"/>
  <c r="AO280" i="70"/>
  <c r="AK280" i="70"/>
  <c r="AG280" i="70"/>
  <c r="Y280" i="70"/>
  <c r="AB280" i="70" s="1"/>
  <c r="AC280" i="70" s="1"/>
  <c r="S280" i="70"/>
  <c r="N280" i="70"/>
  <c r="O280" i="70" s="1"/>
  <c r="G280" i="70"/>
  <c r="H280" i="70" s="1"/>
  <c r="BC279" i="70"/>
  <c r="AW279" i="70"/>
  <c r="AS279" i="70"/>
  <c r="AO279" i="70"/>
  <c r="AK279" i="70"/>
  <c r="AG279" i="70"/>
  <c r="Y279" i="70"/>
  <c r="AB279" i="70" s="1"/>
  <c r="AC279" i="70" s="1"/>
  <c r="S279" i="70"/>
  <c r="N279" i="70"/>
  <c r="O279" i="70" s="1"/>
  <c r="G279" i="70"/>
  <c r="H279" i="70" s="1"/>
  <c r="BC278" i="70"/>
  <c r="AW278" i="70"/>
  <c r="AS278" i="70"/>
  <c r="AO278" i="70"/>
  <c r="AK278" i="70"/>
  <c r="AG278" i="70"/>
  <c r="Y278" i="70"/>
  <c r="AB278" i="70" s="1"/>
  <c r="AC278" i="70" s="1"/>
  <c r="S278" i="70"/>
  <c r="N278" i="70"/>
  <c r="O278" i="70" s="1"/>
  <c r="G278" i="70"/>
  <c r="H278" i="70" s="1"/>
  <c r="BC277" i="70"/>
  <c r="AW277" i="70"/>
  <c r="AS277" i="70"/>
  <c r="AO277" i="70"/>
  <c r="AK277" i="70"/>
  <c r="AG277" i="70"/>
  <c r="Y277" i="70"/>
  <c r="AB277" i="70" s="1"/>
  <c r="AC277" i="70" s="1"/>
  <c r="S277" i="70"/>
  <c r="N277" i="70"/>
  <c r="O277" i="70" s="1"/>
  <c r="G277" i="70"/>
  <c r="H277" i="70" s="1"/>
  <c r="BC276" i="70"/>
  <c r="AW276" i="70"/>
  <c r="AS276" i="70"/>
  <c r="AO276" i="70"/>
  <c r="AK276" i="70"/>
  <c r="AG276" i="70"/>
  <c r="Y276" i="70"/>
  <c r="AB276" i="70" s="1"/>
  <c r="AC276" i="70" s="1"/>
  <c r="S276" i="70"/>
  <c r="N276" i="70"/>
  <c r="O276" i="70" s="1"/>
  <c r="G276" i="70"/>
  <c r="H276" i="70" s="1"/>
  <c r="BC275" i="70"/>
  <c r="AW275" i="70"/>
  <c r="AS275" i="70"/>
  <c r="AO275" i="70"/>
  <c r="AK275" i="70"/>
  <c r="AG275" i="70"/>
  <c r="Y275" i="70"/>
  <c r="AB275" i="70" s="1"/>
  <c r="AC275" i="70" s="1"/>
  <c r="S275" i="70"/>
  <c r="N275" i="70"/>
  <c r="O275" i="70" s="1"/>
  <c r="G275" i="70"/>
  <c r="H275" i="70" s="1"/>
  <c r="BC274" i="70"/>
  <c r="AW274" i="70"/>
  <c r="AS274" i="70"/>
  <c r="AO274" i="70"/>
  <c r="AK274" i="70"/>
  <c r="AG274" i="70"/>
  <c r="Y274" i="70"/>
  <c r="AB274" i="70" s="1"/>
  <c r="AC274" i="70" s="1"/>
  <c r="S274" i="70"/>
  <c r="N274" i="70"/>
  <c r="O274" i="70" s="1"/>
  <c r="G274" i="70"/>
  <c r="H274" i="70" s="1"/>
  <c r="BC273" i="70"/>
  <c r="AW273" i="70"/>
  <c r="AS273" i="70"/>
  <c r="AO273" i="70"/>
  <c r="AK273" i="70"/>
  <c r="AG273" i="70"/>
  <c r="Y273" i="70"/>
  <c r="AB273" i="70" s="1"/>
  <c r="AC273" i="70" s="1"/>
  <c r="S273" i="70"/>
  <c r="N273" i="70"/>
  <c r="O273" i="70" s="1"/>
  <c r="G273" i="70"/>
  <c r="H273" i="70" s="1"/>
  <c r="BC272" i="70"/>
  <c r="AW272" i="70"/>
  <c r="AS272" i="70"/>
  <c r="AO272" i="70"/>
  <c r="AK272" i="70"/>
  <c r="AG272" i="70"/>
  <c r="Y272" i="70"/>
  <c r="AB272" i="70" s="1"/>
  <c r="AC272" i="70" s="1"/>
  <c r="S272" i="70"/>
  <c r="N272" i="70"/>
  <c r="O272" i="70" s="1"/>
  <c r="G272" i="70"/>
  <c r="H272" i="70" s="1"/>
  <c r="BC271" i="70"/>
  <c r="AW271" i="70"/>
  <c r="AS271" i="70"/>
  <c r="AO271" i="70"/>
  <c r="AK271" i="70"/>
  <c r="AG271" i="70"/>
  <c r="Y271" i="70"/>
  <c r="AB271" i="70" s="1"/>
  <c r="AC271" i="70" s="1"/>
  <c r="S271" i="70"/>
  <c r="N271" i="70"/>
  <c r="O271" i="70" s="1"/>
  <c r="G271" i="70"/>
  <c r="H271" i="70" s="1"/>
  <c r="BC270" i="70"/>
  <c r="AW270" i="70"/>
  <c r="AS270" i="70"/>
  <c r="AO270" i="70"/>
  <c r="AK270" i="70"/>
  <c r="AG270" i="70"/>
  <c r="Y270" i="70"/>
  <c r="AB270" i="70" s="1"/>
  <c r="AC270" i="70" s="1"/>
  <c r="S270" i="70"/>
  <c r="N270" i="70"/>
  <c r="O270" i="70" s="1"/>
  <c r="G270" i="70"/>
  <c r="H270" i="70" s="1"/>
  <c r="BC269" i="70"/>
  <c r="AW269" i="70"/>
  <c r="AS269" i="70"/>
  <c r="AO269" i="70"/>
  <c r="AK269" i="70"/>
  <c r="AG269" i="70"/>
  <c r="Y269" i="70"/>
  <c r="AB269" i="70" s="1"/>
  <c r="AC269" i="70" s="1"/>
  <c r="S269" i="70"/>
  <c r="N269" i="70"/>
  <c r="O269" i="70" s="1"/>
  <c r="G269" i="70"/>
  <c r="H269" i="70" s="1"/>
  <c r="BC268" i="70"/>
  <c r="AW268" i="70"/>
  <c r="AS268" i="70"/>
  <c r="AO268" i="70"/>
  <c r="AK268" i="70"/>
  <c r="AG268" i="70"/>
  <c r="Y268" i="70"/>
  <c r="AB268" i="70" s="1"/>
  <c r="AC268" i="70" s="1"/>
  <c r="S268" i="70"/>
  <c r="N268" i="70"/>
  <c r="O268" i="70" s="1"/>
  <c r="G268" i="70"/>
  <c r="H268" i="70" s="1"/>
  <c r="BC267" i="70"/>
  <c r="AW267" i="70"/>
  <c r="AS267" i="70"/>
  <c r="AO267" i="70"/>
  <c r="AK267" i="70"/>
  <c r="AG267" i="70"/>
  <c r="Y267" i="70"/>
  <c r="AB267" i="70" s="1"/>
  <c r="AC267" i="70" s="1"/>
  <c r="S267" i="70"/>
  <c r="N267" i="70"/>
  <c r="O267" i="70" s="1"/>
  <c r="G267" i="70"/>
  <c r="H267" i="70" s="1"/>
  <c r="BC266" i="70"/>
  <c r="AW266" i="70"/>
  <c r="AS266" i="70"/>
  <c r="AO266" i="70"/>
  <c r="AK266" i="70"/>
  <c r="AG266" i="70"/>
  <c r="Y266" i="70"/>
  <c r="AB266" i="70" s="1"/>
  <c r="AC266" i="70" s="1"/>
  <c r="S266" i="70"/>
  <c r="N266" i="70"/>
  <c r="O266" i="70" s="1"/>
  <c r="G266" i="70"/>
  <c r="H266" i="70" s="1"/>
  <c r="BC265" i="70"/>
  <c r="AW265" i="70"/>
  <c r="AS265" i="70"/>
  <c r="AO265" i="70"/>
  <c r="AK265" i="70"/>
  <c r="AG265" i="70"/>
  <c r="Y265" i="70"/>
  <c r="AB265" i="70" s="1"/>
  <c r="AC265" i="70" s="1"/>
  <c r="S265" i="70"/>
  <c r="N265" i="70"/>
  <c r="O265" i="70" s="1"/>
  <c r="G265" i="70"/>
  <c r="H265" i="70" s="1"/>
  <c r="BC264" i="70"/>
  <c r="AW264" i="70"/>
  <c r="AS264" i="70"/>
  <c r="AO264" i="70"/>
  <c r="AK264" i="70"/>
  <c r="AG264" i="70"/>
  <c r="Y264" i="70"/>
  <c r="AB264" i="70" s="1"/>
  <c r="AC264" i="70" s="1"/>
  <c r="S264" i="70"/>
  <c r="N264" i="70"/>
  <c r="O264" i="70" s="1"/>
  <c r="G264" i="70"/>
  <c r="H264" i="70" s="1"/>
  <c r="BC263" i="70"/>
  <c r="AW263" i="70"/>
  <c r="AS263" i="70"/>
  <c r="AO263" i="70"/>
  <c r="AK263" i="70"/>
  <c r="AG263" i="70"/>
  <c r="Y263" i="70"/>
  <c r="AB263" i="70" s="1"/>
  <c r="AC263" i="70" s="1"/>
  <c r="S263" i="70"/>
  <c r="N263" i="70"/>
  <c r="O263" i="70" s="1"/>
  <c r="G263" i="70"/>
  <c r="H263" i="70" s="1"/>
  <c r="BC262" i="70"/>
  <c r="AW262" i="70"/>
  <c r="AS262" i="70"/>
  <c r="AO262" i="70"/>
  <c r="AK262" i="70"/>
  <c r="AG262" i="70"/>
  <c r="Y262" i="70"/>
  <c r="AB262" i="70" s="1"/>
  <c r="AC262" i="70" s="1"/>
  <c r="S262" i="70"/>
  <c r="O262" i="70"/>
  <c r="N262" i="70"/>
  <c r="G262" i="70"/>
  <c r="H262" i="70" s="1"/>
  <c r="BC261" i="70"/>
  <c r="AW261" i="70"/>
  <c r="AS261" i="70"/>
  <c r="AO261" i="70"/>
  <c r="AK261" i="70"/>
  <c r="AG261" i="70"/>
  <c r="Y261" i="70"/>
  <c r="AB261" i="70" s="1"/>
  <c r="AC261" i="70" s="1"/>
  <c r="S261" i="70"/>
  <c r="N261" i="70"/>
  <c r="O261" i="70" s="1"/>
  <c r="G261" i="70"/>
  <c r="H261" i="70" s="1"/>
  <c r="BC260" i="70"/>
  <c r="AW260" i="70"/>
  <c r="AS260" i="70"/>
  <c r="AO260" i="70"/>
  <c r="AK260" i="70"/>
  <c r="AG260" i="70"/>
  <c r="Y260" i="70"/>
  <c r="AB260" i="70" s="1"/>
  <c r="AC260" i="70" s="1"/>
  <c r="S260" i="70"/>
  <c r="N260" i="70"/>
  <c r="O260" i="70" s="1"/>
  <c r="G260" i="70"/>
  <c r="H260" i="70" s="1"/>
  <c r="BC259" i="70"/>
  <c r="AW259" i="70"/>
  <c r="AS259" i="70"/>
  <c r="AO259" i="70"/>
  <c r="AK259" i="70"/>
  <c r="AG259" i="70"/>
  <c r="Y259" i="70"/>
  <c r="AB259" i="70" s="1"/>
  <c r="AC259" i="70" s="1"/>
  <c r="S259" i="70"/>
  <c r="N259" i="70"/>
  <c r="O259" i="70" s="1"/>
  <c r="G259" i="70"/>
  <c r="H259" i="70" s="1"/>
  <c r="BC258" i="70"/>
  <c r="AW258" i="70"/>
  <c r="AS258" i="70"/>
  <c r="AO258" i="70"/>
  <c r="AK258" i="70"/>
  <c r="AG258" i="70"/>
  <c r="Y258" i="70"/>
  <c r="AB258" i="70" s="1"/>
  <c r="AC258" i="70" s="1"/>
  <c r="S258" i="70"/>
  <c r="N258" i="70"/>
  <c r="O258" i="70" s="1"/>
  <c r="G258" i="70"/>
  <c r="H258" i="70" s="1"/>
  <c r="BC257" i="70"/>
  <c r="AW257" i="70"/>
  <c r="AS257" i="70"/>
  <c r="AO257" i="70"/>
  <c r="AK257" i="70"/>
  <c r="AG257" i="70"/>
  <c r="Y257" i="70"/>
  <c r="AB257" i="70" s="1"/>
  <c r="AC257" i="70" s="1"/>
  <c r="S257" i="70"/>
  <c r="N257" i="70"/>
  <c r="O257" i="70" s="1"/>
  <c r="G257" i="70"/>
  <c r="H257" i="70" s="1"/>
  <c r="BC256" i="70"/>
  <c r="AW256" i="70"/>
  <c r="AS256" i="70"/>
  <c r="AO256" i="70"/>
  <c r="AK256" i="70"/>
  <c r="AG256" i="70"/>
  <c r="Y256" i="70"/>
  <c r="AB256" i="70" s="1"/>
  <c r="S256" i="70"/>
  <c r="N256" i="70"/>
  <c r="O256" i="70" s="1"/>
  <c r="G256" i="70"/>
  <c r="H256" i="70" s="1"/>
  <c r="BC255" i="70"/>
  <c r="AW255" i="70"/>
  <c r="AS255" i="70"/>
  <c r="AO255" i="70"/>
  <c r="AK255" i="70"/>
  <c r="AG255" i="70"/>
  <c r="Y255" i="70"/>
  <c r="AB255" i="70" s="1"/>
  <c r="AC255" i="70" s="1"/>
  <c r="S255" i="70"/>
  <c r="N255" i="70"/>
  <c r="O255" i="70" s="1"/>
  <c r="H255" i="70"/>
  <c r="G255" i="70"/>
  <c r="BC254" i="70"/>
  <c r="AW254" i="70"/>
  <c r="AS254" i="70"/>
  <c r="AO254" i="70"/>
  <c r="AK254" i="70"/>
  <c r="AG254" i="70"/>
  <c r="Y254" i="70"/>
  <c r="AB254" i="70" s="1"/>
  <c r="AC254" i="70" s="1"/>
  <c r="S254" i="70"/>
  <c r="N254" i="70"/>
  <c r="O254" i="70" s="1"/>
  <c r="H254" i="70"/>
  <c r="G254" i="70"/>
  <c r="BC253" i="70"/>
  <c r="AW253" i="70"/>
  <c r="AS253" i="70"/>
  <c r="AO253" i="70"/>
  <c r="AK253" i="70"/>
  <c r="AG253" i="70"/>
  <c r="Y253" i="70"/>
  <c r="AB253" i="70" s="1"/>
  <c r="AC253" i="70" s="1"/>
  <c r="S253" i="70"/>
  <c r="N253" i="70"/>
  <c r="O253" i="70" s="1"/>
  <c r="G253" i="70"/>
  <c r="H253" i="70" s="1"/>
  <c r="H253" i="83" s="1"/>
  <c r="BC252" i="70"/>
  <c r="AW252" i="70"/>
  <c r="AS252" i="70"/>
  <c r="AO252" i="70"/>
  <c r="AK252" i="70"/>
  <c r="AG252" i="70"/>
  <c r="Y252" i="70"/>
  <c r="AB252" i="70" s="1"/>
  <c r="AC252" i="70" s="1"/>
  <c r="S252" i="70"/>
  <c r="N252" i="70"/>
  <c r="O252" i="70" s="1"/>
  <c r="G252" i="70"/>
  <c r="H252" i="70" s="1"/>
  <c r="BC251" i="70"/>
  <c r="AW251" i="70"/>
  <c r="AS251" i="70"/>
  <c r="AO251" i="70"/>
  <c r="AK251" i="70"/>
  <c r="AG251" i="70"/>
  <c r="Y251" i="70"/>
  <c r="AB251" i="70" s="1"/>
  <c r="AC251" i="70" s="1"/>
  <c r="S251" i="70"/>
  <c r="N251" i="70"/>
  <c r="O251" i="70" s="1"/>
  <c r="G251" i="70"/>
  <c r="H251" i="70" s="1"/>
  <c r="BC250" i="70"/>
  <c r="AW250" i="70"/>
  <c r="AS250" i="70"/>
  <c r="AO250" i="70"/>
  <c r="AK250" i="70"/>
  <c r="AG250" i="70"/>
  <c r="Y250" i="70"/>
  <c r="AB250" i="70" s="1"/>
  <c r="AC250" i="70" s="1"/>
  <c r="S250" i="70"/>
  <c r="N250" i="70"/>
  <c r="O250" i="70" s="1"/>
  <c r="G250" i="70"/>
  <c r="H250" i="70" s="1"/>
  <c r="BC249" i="70"/>
  <c r="AW249" i="70"/>
  <c r="AS249" i="70"/>
  <c r="AO249" i="70"/>
  <c r="AK249" i="70"/>
  <c r="AG249" i="70"/>
  <c r="Y249" i="70"/>
  <c r="AB249" i="70" s="1"/>
  <c r="AC249" i="70" s="1"/>
  <c r="S249" i="70"/>
  <c r="N249" i="70"/>
  <c r="O249" i="70" s="1"/>
  <c r="G249" i="70"/>
  <c r="H249" i="70" s="1"/>
  <c r="BC248" i="70"/>
  <c r="AW248" i="70"/>
  <c r="AS248" i="70"/>
  <c r="AO248" i="70"/>
  <c r="AK248" i="70"/>
  <c r="AG248" i="70"/>
  <c r="Y248" i="70"/>
  <c r="AB248" i="70" s="1"/>
  <c r="AC248" i="70" s="1"/>
  <c r="S248" i="70"/>
  <c r="N248" i="70"/>
  <c r="O248" i="70" s="1"/>
  <c r="G248" i="70"/>
  <c r="H248" i="70" s="1"/>
  <c r="BC247" i="70"/>
  <c r="AW247" i="70"/>
  <c r="AS247" i="70"/>
  <c r="AO247" i="70"/>
  <c r="AK247" i="70"/>
  <c r="AG247" i="70"/>
  <c r="Y247" i="70"/>
  <c r="AB247" i="70" s="1"/>
  <c r="AC247" i="70" s="1"/>
  <c r="S247" i="70"/>
  <c r="N247" i="70"/>
  <c r="O247" i="70" s="1"/>
  <c r="H247" i="70"/>
  <c r="G247" i="70"/>
  <c r="BC246" i="70"/>
  <c r="AW246" i="70"/>
  <c r="AS246" i="70"/>
  <c r="AO246" i="70"/>
  <c r="AK246" i="70"/>
  <c r="AG246" i="70"/>
  <c r="Y246" i="70"/>
  <c r="AB246" i="70" s="1"/>
  <c r="AC246" i="70" s="1"/>
  <c r="S246" i="70"/>
  <c r="N246" i="70"/>
  <c r="O246" i="70" s="1"/>
  <c r="G246" i="70"/>
  <c r="H246" i="70" s="1"/>
  <c r="BC245" i="70"/>
  <c r="AW245" i="70"/>
  <c r="AS245" i="70"/>
  <c r="AO245" i="70"/>
  <c r="AK245" i="70"/>
  <c r="AG245" i="70"/>
  <c r="Y245" i="70"/>
  <c r="AB245" i="70" s="1"/>
  <c r="AC245" i="70" s="1"/>
  <c r="S245" i="70"/>
  <c r="N245" i="70"/>
  <c r="O245" i="70" s="1"/>
  <c r="G245" i="70"/>
  <c r="H245" i="70" s="1"/>
  <c r="BC244" i="70"/>
  <c r="AW244" i="70"/>
  <c r="AS244" i="70"/>
  <c r="AO244" i="70"/>
  <c r="AK244" i="70"/>
  <c r="AG244" i="70"/>
  <c r="Y244" i="70"/>
  <c r="AB244" i="70" s="1"/>
  <c r="AC244" i="70" s="1"/>
  <c r="S244" i="70"/>
  <c r="N244" i="70"/>
  <c r="O244" i="70" s="1"/>
  <c r="H244" i="70"/>
  <c r="G244" i="70"/>
  <c r="BC243" i="70"/>
  <c r="AW243" i="70"/>
  <c r="AS243" i="70"/>
  <c r="AO243" i="70"/>
  <c r="AK243" i="70"/>
  <c r="AG243" i="70"/>
  <c r="Y243" i="70"/>
  <c r="AB243" i="70" s="1"/>
  <c r="AC243" i="70" s="1"/>
  <c r="S243" i="70"/>
  <c r="N243" i="70"/>
  <c r="O243" i="70" s="1"/>
  <c r="G243" i="70"/>
  <c r="H243" i="70" s="1"/>
  <c r="BC242" i="70"/>
  <c r="AW242" i="70"/>
  <c r="AS242" i="70"/>
  <c r="AO242" i="70"/>
  <c r="AK242" i="70"/>
  <c r="AG242" i="70"/>
  <c r="Y242" i="70"/>
  <c r="AB242" i="70" s="1"/>
  <c r="AC242" i="70" s="1"/>
  <c r="S242" i="70"/>
  <c r="N242" i="70"/>
  <c r="O242" i="70" s="1"/>
  <c r="G242" i="70"/>
  <c r="H242" i="70" s="1"/>
  <c r="BC241" i="70"/>
  <c r="AW241" i="70"/>
  <c r="AS241" i="70"/>
  <c r="AO241" i="70"/>
  <c r="AK241" i="70"/>
  <c r="AG241" i="70"/>
  <c r="Y241" i="70"/>
  <c r="AB241" i="70" s="1"/>
  <c r="AC241" i="70" s="1"/>
  <c r="S241" i="70"/>
  <c r="O241" i="70"/>
  <c r="N241" i="70"/>
  <c r="G241" i="70"/>
  <c r="H241" i="70" s="1"/>
  <c r="BC240" i="70"/>
  <c r="AW240" i="70"/>
  <c r="AS240" i="70"/>
  <c r="AO240" i="70"/>
  <c r="AK240" i="70"/>
  <c r="AG240" i="70"/>
  <c r="Y240" i="70"/>
  <c r="AB240" i="70" s="1"/>
  <c r="AC240" i="70" s="1"/>
  <c r="S240" i="70"/>
  <c r="N240" i="70"/>
  <c r="O240" i="70" s="1"/>
  <c r="G240" i="70"/>
  <c r="H240" i="70" s="1"/>
  <c r="BC239" i="70"/>
  <c r="AW239" i="70"/>
  <c r="AS239" i="70"/>
  <c r="AO239" i="70"/>
  <c r="AK239" i="70"/>
  <c r="AG239" i="70"/>
  <c r="Y239" i="70"/>
  <c r="AB239" i="70" s="1"/>
  <c r="AC239" i="70" s="1"/>
  <c r="S239" i="70"/>
  <c r="N239" i="70"/>
  <c r="O239" i="70" s="1"/>
  <c r="G239" i="70"/>
  <c r="H239" i="70" s="1"/>
  <c r="BC238" i="70"/>
  <c r="AW238" i="70"/>
  <c r="AS238" i="70"/>
  <c r="AO238" i="70"/>
  <c r="AK238" i="70"/>
  <c r="AG238" i="70"/>
  <c r="Y238" i="70"/>
  <c r="AB238" i="70" s="1"/>
  <c r="AC238" i="70" s="1"/>
  <c r="S238" i="70"/>
  <c r="N238" i="70"/>
  <c r="O238" i="70" s="1"/>
  <c r="G238" i="70"/>
  <c r="H238" i="70" s="1"/>
  <c r="BC237" i="70"/>
  <c r="AW237" i="70"/>
  <c r="AS237" i="70"/>
  <c r="AO237" i="70"/>
  <c r="AK237" i="70"/>
  <c r="AG237" i="70"/>
  <c r="Y237" i="70"/>
  <c r="AB237" i="70" s="1"/>
  <c r="AC237" i="70" s="1"/>
  <c r="S237" i="70"/>
  <c r="N237" i="70"/>
  <c r="O237" i="70" s="1"/>
  <c r="G237" i="70"/>
  <c r="H237" i="70" s="1"/>
  <c r="BC236" i="70"/>
  <c r="AW236" i="70"/>
  <c r="AS236" i="70"/>
  <c r="AO236" i="70"/>
  <c r="AK236" i="70"/>
  <c r="AG236" i="70"/>
  <c r="Y236" i="70"/>
  <c r="AB236" i="70" s="1"/>
  <c r="AC236" i="70" s="1"/>
  <c r="S236" i="70"/>
  <c r="N236" i="70"/>
  <c r="O236" i="70" s="1"/>
  <c r="G236" i="70"/>
  <c r="H236" i="70" s="1"/>
  <c r="BC235" i="70"/>
  <c r="AW235" i="70"/>
  <c r="AS235" i="70"/>
  <c r="AO235" i="70"/>
  <c r="AK235" i="70"/>
  <c r="AG235" i="70"/>
  <c r="Y235" i="70"/>
  <c r="AB235" i="70" s="1"/>
  <c r="AC235" i="70" s="1"/>
  <c r="S235" i="70"/>
  <c r="N235" i="70"/>
  <c r="O235" i="70" s="1"/>
  <c r="G235" i="70"/>
  <c r="H235" i="70" s="1"/>
  <c r="BC234" i="70"/>
  <c r="AW234" i="70"/>
  <c r="AS234" i="70"/>
  <c r="AO234" i="70"/>
  <c r="AK234" i="70"/>
  <c r="AG234" i="70"/>
  <c r="Y234" i="70"/>
  <c r="AB234" i="70" s="1"/>
  <c r="AC234" i="70" s="1"/>
  <c r="S234" i="70"/>
  <c r="N234" i="70"/>
  <c r="O234" i="70" s="1"/>
  <c r="G234" i="70"/>
  <c r="H234" i="70" s="1"/>
  <c r="BC233" i="70"/>
  <c r="AW233" i="70"/>
  <c r="AS233" i="70"/>
  <c r="AO233" i="70"/>
  <c r="AK233" i="70"/>
  <c r="AG233" i="70"/>
  <c r="Y233" i="70"/>
  <c r="AB233" i="70" s="1"/>
  <c r="AC233" i="70" s="1"/>
  <c r="S233" i="70"/>
  <c r="N233" i="70"/>
  <c r="O233" i="70" s="1"/>
  <c r="G233" i="70"/>
  <c r="H233" i="70" s="1"/>
  <c r="BC232" i="70"/>
  <c r="AW232" i="70"/>
  <c r="AS232" i="70"/>
  <c r="AO232" i="70"/>
  <c r="AK232" i="70"/>
  <c r="AG232" i="70"/>
  <c r="Y232" i="70"/>
  <c r="AB232" i="70" s="1"/>
  <c r="AC232" i="70" s="1"/>
  <c r="S232" i="70"/>
  <c r="N232" i="70"/>
  <c r="O232" i="70" s="1"/>
  <c r="G232" i="70"/>
  <c r="H232" i="70" s="1"/>
  <c r="BC231" i="70"/>
  <c r="AW231" i="70"/>
  <c r="AS231" i="70"/>
  <c r="AO231" i="70"/>
  <c r="AK231" i="70"/>
  <c r="AG231" i="70"/>
  <c r="Y231" i="70"/>
  <c r="AB231" i="70" s="1"/>
  <c r="AC231" i="70" s="1"/>
  <c r="S231" i="70"/>
  <c r="N231" i="70"/>
  <c r="O231" i="70" s="1"/>
  <c r="G231" i="70"/>
  <c r="H231" i="70" s="1"/>
  <c r="BC230" i="70"/>
  <c r="AW230" i="70"/>
  <c r="AS230" i="70"/>
  <c r="AO230" i="70"/>
  <c r="AK230" i="70"/>
  <c r="AG230" i="70"/>
  <c r="Y230" i="70"/>
  <c r="AB230" i="70" s="1"/>
  <c r="AC230" i="70" s="1"/>
  <c r="S230" i="70"/>
  <c r="N230" i="70"/>
  <c r="O230" i="70" s="1"/>
  <c r="G230" i="70"/>
  <c r="H230" i="70" s="1"/>
  <c r="BC229" i="70"/>
  <c r="AW229" i="70"/>
  <c r="AS229" i="70"/>
  <c r="AO229" i="70"/>
  <c r="AK229" i="70"/>
  <c r="AG229" i="70"/>
  <c r="Y229" i="70"/>
  <c r="AB229" i="70" s="1"/>
  <c r="AC229" i="70" s="1"/>
  <c r="S229" i="70"/>
  <c r="N229" i="70"/>
  <c r="O229" i="70" s="1"/>
  <c r="G229" i="70"/>
  <c r="H229" i="70" s="1"/>
  <c r="BC228" i="70"/>
  <c r="AW228" i="70"/>
  <c r="AS228" i="70"/>
  <c r="AO228" i="70"/>
  <c r="AK228" i="70"/>
  <c r="AG228" i="70"/>
  <c r="Y228" i="70"/>
  <c r="AB228" i="70" s="1"/>
  <c r="AC228" i="70" s="1"/>
  <c r="S228" i="70"/>
  <c r="N228" i="70"/>
  <c r="O228" i="70" s="1"/>
  <c r="G228" i="70"/>
  <c r="H228" i="70" s="1"/>
  <c r="BC227" i="70"/>
  <c r="AW227" i="70"/>
  <c r="AS227" i="70"/>
  <c r="AO227" i="70"/>
  <c r="AK227" i="70"/>
  <c r="AG227" i="70"/>
  <c r="Y227" i="70"/>
  <c r="AB227" i="70" s="1"/>
  <c r="AC227" i="70" s="1"/>
  <c r="S227" i="70"/>
  <c r="O227" i="70"/>
  <c r="N227" i="70"/>
  <c r="G227" i="70"/>
  <c r="H227" i="70" s="1"/>
  <c r="BC226" i="70"/>
  <c r="AW226" i="70"/>
  <c r="AS226" i="70"/>
  <c r="AO226" i="70"/>
  <c r="AK226" i="70"/>
  <c r="AG226" i="70"/>
  <c r="Y226" i="70"/>
  <c r="AB226" i="70" s="1"/>
  <c r="AC226" i="70" s="1"/>
  <c r="S226" i="70"/>
  <c r="N226" i="70"/>
  <c r="O226" i="70" s="1"/>
  <c r="G226" i="70"/>
  <c r="H226" i="70" s="1"/>
  <c r="BC225" i="70"/>
  <c r="AW225" i="70"/>
  <c r="AS225" i="70"/>
  <c r="AO225" i="70"/>
  <c r="AK225" i="70"/>
  <c r="AG225" i="70"/>
  <c r="Y225" i="70"/>
  <c r="AB225" i="70" s="1"/>
  <c r="AC225" i="70" s="1"/>
  <c r="S225" i="70"/>
  <c r="N225" i="70"/>
  <c r="O225" i="70" s="1"/>
  <c r="G225" i="70"/>
  <c r="H225" i="70" s="1"/>
  <c r="BC224" i="70"/>
  <c r="AW224" i="70"/>
  <c r="AS224" i="70"/>
  <c r="AO224" i="70"/>
  <c r="AK224" i="70"/>
  <c r="AG224" i="70"/>
  <c r="Y224" i="70"/>
  <c r="AB224" i="70" s="1"/>
  <c r="AC224" i="70" s="1"/>
  <c r="S224" i="70"/>
  <c r="N224" i="70"/>
  <c r="O224" i="70" s="1"/>
  <c r="G224" i="70"/>
  <c r="H224" i="70" s="1"/>
  <c r="BC223" i="70"/>
  <c r="AW223" i="70"/>
  <c r="AS223" i="70"/>
  <c r="AO223" i="70"/>
  <c r="AK223" i="70"/>
  <c r="AG223" i="70"/>
  <c r="Y223" i="70"/>
  <c r="AB223" i="70" s="1"/>
  <c r="AC223" i="70" s="1"/>
  <c r="S223" i="70"/>
  <c r="N223" i="70"/>
  <c r="O223" i="70" s="1"/>
  <c r="G223" i="70"/>
  <c r="H223" i="70" s="1"/>
  <c r="BC222" i="70"/>
  <c r="AW222" i="70"/>
  <c r="AS222" i="70"/>
  <c r="AO222" i="70"/>
  <c r="AK222" i="70"/>
  <c r="AG222" i="70"/>
  <c r="Y222" i="70"/>
  <c r="AB222" i="70" s="1"/>
  <c r="AC222" i="70" s="1"/>
  <c r="S222" i="70"/>
  <c r="N222" i="70"/>
  <c r="O222" i="70" s="1"/>
  <c r="G222" i="70"/>
  <c r="H222" i="70" s="1"/>
  <c r="BC221" i="70"/>
  <c r="AW221" i="70"/>
  <c r="AS221" i="70"/>
  <c r="AO221" i="70"/>
  <c r="AK221" i="70"/>
  <c r="AG221" i="70"/>
  <c r="Y221" i="70"/>
  <c r="AB221" i="70" s="1"/>
  <c r="AC221" i="70" s="1"/>
  <c r="AC221" i="83" s="1"/>
  <c r="S221" i="70"/>
  <c r="N221" i="70"/>
  <c r="O221" i="70" s="1"/>
  <c r="G221" i="70"/>
  <c r="H221" i="70" s="1"/>
  <c r="BC220" i="70"/>
  <c r="AW220" i="70"/>
  <c r="AS220" i="70"/>
  <c r="AO220" i="70"/>
  <c r="AK220" i="70"/>
  <c r="AG220" i="70"/>
  <c r="Y220" i="70"/>
  <c r="AB220" i="70" s="1"/>
  <c r="AC220" i="70" s="1"/>
  <c r="S220" i="70"/>
  <c r="N220" i="70"/>
  <c r="O220" i="70" s="1"/>
  <c r="G220" i="70"/>
  <c r="H220" i="70" s="1"/>
  <c r="BC219" i="70"/>
  <c r="AW219" i="70"/>
  <c r="AS219" i="70"/>
  <c r="AO219" i="70"/>
  <c r="AK219" i="70"/>
  <c r="AG219" i="70"/>
  <c r="Y219" i="70"/>
  <c r="AB219" i="70" s="1"/>
  <c r="AC219" i="70" s="1"/>
  <c r="S219" i="70"/>
  <c r="N219" i="70"/>
  <c r="O219" i="70" s="1"/>
  <c r="G219" i="70"/>
  <c r="H219" i="70" s="1"/>
  <c r="BC218" i="70"/>
  <c r="AW218" i="70"/>
  <c r="AS218" i="70"/>
  <c r="AO218" i="70"/>
  <c r="AK218" i="70"/>
  <c r="AG218" i="70"/>
  <c r="Y218" i="70"/>
  <c r="AB218" i="70" s="1"/>
  <c r="AC218" i="70" s="1"/>
  <c r="S218" i="70"/>
  <c r="N218" i="70"/>
  <c r="O218" i="70" s="1"/>
  <c r="G218" i="70"/>
  <c r="H218" i="70" s="1"/>
  <c r="BC217" i="70"/>
  <c r="AW217" i="70"/>
  <c r="AS217" i="70"/>
  <c r="AO217" i="70"/>
  <c r="AK217" i="70"/>
  <c r="AG217" i="70"/>
  <c r="AB217" i="70"/>
  <c r="AC217" i="70" s="1"/>
  <c r="Y217" i="70"/>
  <c r="S217" i="70"/>
  <c r="N217" i="70"/>
  <c r="O217" i="70" s="1"/>
  <c r="G217" i="70"/>
  <c r="H217" i="70" s="1"/>
  <c r="BC216" i="70"/>
  <c r="AW216" i="70"/>
  <c r="AS216" i="70"/>
  <c r="AO216" i="70"/>
  <c r="AK216" i="70"/>
  <c r="AG216" i="70"/>
  <c r="Y216" i="70"/>
  <c r="AB216" i="70" s="1"/>
  <c r="AC216" i="70" s="1"/>
  <c r="S216" i="70"/>
  <c r="N216" i="70"/>
  <c r="O216" i="70" s="1"/>
  <c r="G216" i="70"/>
  <c r="H216" i="70" s="1"/>
  <c r="BC215" i="70"/>
  <c r="AW215" i="70"/>
  <c r="AS215" i="70"/>
  <c r="AO215" i="70"/>
  <c r="AK215" i="70"/>
  <c r="AG215" i="70"/>
  <c r="Y215" i="70"/>
  <c r="AB215" i="70" s="1"/>
  <c r="AC215" i="70" s="1"/>
  <c r="S215" i="70"/>
  <c r="N215" i="70"/>
  <c r="O215" i="70" s="1"/>
  <c r="G215" i="70"/>
  <c r="H215" i="70" s="1"/>
  <c r="BC214" i="70"/>
  <c r="AW214" i="70"/>
  <c r="AS214" i="70"/>
  <c r="AO214" i="70"/>
  <c r="AK214" i="70"/>
  <c r="AG214" i="70"/>
  <c r="Y214" i="70"/>
  <c r="AB214" i="70" s="1"/>
  <c r="AC214" i="70" s="1"/>
  <c r="S214" i="70"/>
  <c r="N214" i="70"/>
  <c r="O214" i="70" s="1"/>
  <c r="H214" i="70"/>
  <c r="G214" i="70"/>
  <c r="BC213" i="70"/>
  <c r="AW213" i="70"/>
  <c r="AS213" i="70"/>
  <c r="AO213" i="70"/>
  <c r="AK213" i="70"/>
  <c r="AG213" i="70"/>
  <c r="Y213" i="70"/>
  <c r="AB213" i="70" s="1"/>
  <c r="AC213" i="70" s="1"/>
  <c r="S213" i="70"/>
  <c r="N213" i="70"/>
  <c r="O213" i="70" s="1"/>
  <c r="G213" i="70"/>
  <c r="H213" i="70" s="1"/>
  <c r="BC212" i="70"/>
  <c r="AW212" i="70"/>
  <c r="AS212" i="70"/>
  <c r="AO212" i="70"/>
  <c r="AK212" i="70"/>
  <c r="AG212" i="70"/>
  <c r="Y212" i="70"/>
  <c r="AB212" i="70" s="1"/>
  <c r="AC212" i="70" s="1"/>
  <c r="S212" i="70"/>
  <c r="N212" i="70"/>
  <c r="O212" i="70" s="1"/>
  <c r="G212" i="70"/>
  <c r="H212" i="70" s="1"/>
  <c r="BC211" i="70"/>
  <c r="AW211" i="70"/>
  <c r="AS211" i="70"/>
  <c r="AO211" i="70"/>
  <c r="AK211" i="70"/>
  <c r="AG211" i="70"/>
  <c r="Y211" i="70"/>
  <c r="AB211" i="70" s="1"/>
  <c r="AC211" i="70" s="1"/>
  <c r="S211" i="70"/>
  <c r="N211" i="70"/>
  <c r="O211" i="70" s="1"/>
  <c r="H211" i="70"/>
  <c r="G211" i="70"/>
  <c r="BC210" i="70"/>
  <c r="AW210" i="70"/>
  <c r="AS210" i="70"/>
  <c r="AO210" i="70"/>
  <c r="AK210" i="70"/>
  <c r="AG210" i="70"/>
  <c r="AC210" i="70"/>
  <c r="Y210" i="70"/>
  <c r="AB210" i="70" s="1"/>
  <c r="S210" i="70"/>
  <c r="N210" i="70"/>
  <c r="O210" i="70" s="1"/>
  <c r="G210" i="70"/>
  <c r="H210" i="70" s="1"/>
  <c r="BC209" i="70"/>
  <c r="AW209" i="70"/>
  <c r="AS209" i="70"/>
  <c r="AO209" i="70"/>
  <c r="AK209" i="70"/>
  <c r="AG209" i="70"/>
  <c r="Y209" i="70"/>
  <c r="AB209" i="70" s="1"/>
  <c r="S209" i="70"/>
  <c r="N209" i="70"/>
  <c r="O209" i="70" s="1"/>
  <c r="G209" i="70"/>
  <c r="H209" i="70" s="1"/>
  <c r="BC208" i="70"/>
  <c r="AW208" i="70"/>
  <c r="AS208" i="70"/>
  <c r="AO208" i="70"/>
  <c r="AK208" i="70"/>
  <c r="AG208" i="70"/>
  <c r="Y208" i="70"/>
  <c r="AB208" i="70" s="1"/>
  <c r="AC208" i="70" s="1"/>
  <c r="S208" i="70"/>
  <c r="N208" i="70"/>
  <c r="O208" i="70" s="1"/>
  <c r="G208" i="70"/>
  <c r="H208" i="70" s="1"/>
  <c r="BC207" i="70"/>
  <c r="AW207" i="70"/>
  <c r="AS207" i="70"/>
  <c r="AO207" i="70"/>
  <c r="AK207" i="70"/>
  <c r="AG207" i="70"/>
  <c r="Y207" i="70"/>
  <c r="AB207" i="70" s="1"/>
  <c r="AC207" i="70" s="1"/>
  <c r="S207" i="70"/>
  <c r="N207" i="70"/>
  <c r="O207" i="70" s="1"/>
  <c r="G207" i="70"/>
  <c r="H207" i="70" s="1"/>
  <c r="BC206" i="70"/>
  <c r="AW206" i="70"/>
  <c r="AS206" i="70"/>
  <c r="AO206" i="70"/>
  <c r="AK206" i="70"/>
  <c r="AG206" i="70"/>
  <c r="Y206" i="70"/>
  <c r="AB206" i="70" s="1"/>
  <c r="AC206" i="70" s="1"/>
  <c r="S206" i="70"/>
  <c r="N206" i="70"/>
  <c r="O206" i="70" s="1"/>
  <c r="G206" i="70"/>
  <c r="H206" i="70" s="1"/>
  <c r="BC205" i="70"/>
  <c r="AW205" i="70"/>
  <c r="AS205" i="70"/>
  <c r="AO205" i="70"/>
  <c r="AK205" i="70"/>
  <c r="AG205" i="70"/>
  <c r="Y205" i="70"/>
  <c r="AB205" i="70" s="1"/>
  <c r="AC205" i="70" s="1"/>
  <c r="S205" i="70"/>
  <c r="N205" i="70"/>
  <c r="O205" i="70" s="1"/>
  <c r="G205" i="70"/>
  <c r="H205" i="70" s="1"/>
  <c r="BC204" i="70"/>
  <c r="AW204" i="70"/>
  <c r="AS204" i="70"/>
  <c r="AO204" i="70"/>
  <c r="AK204" i="70"/>
  <c r="AG204" i="70"/>
  <c r="Y204" i="70"/>
  <c r="AB204" i="70" s="1"/>
  <c r="AC204" i="70" s="1"/>
  <c r="S204" i="70"/>
  <c r="N204" i="70"/>
  <c r="O204" i="70" s="1"/>
  <c r="G204" i="70"/>
  <c r="H204" i="70" s="1"/>
  <c r="BC203" i="70"/>
  <c r="AW203" i="70"/>
  <c r="AS203" i="70"/>
  <c r="AO203" i="70"/>
  <c r="AK203" i="70"/>
  <c r="AG203" i="70"/>
  <c r="Y203" i="70"/>
  <c r="AB203" i="70" s="1"/>
  <c r="AC203" i="70" s="1"/>
  <c r="S203" i="70"/>
  <c r="N203" i="70"/>
  <c r="O203" i="70" s="1"/>
  <c r="H203" i="70"/>
  <c r="G203" i="70"/>
  <c r="BC202" i="70"/>
  <c r="AW202" i="70"/>
  <c r="AS202" i="70"/>
  <c r="AO202" i="70"/>
  <c r="AK202" i="70"/>
  <c r="AG202" i="70"/>
  <c r="Y202" i="70"/>
  <c r="AB202" i="70" s="1"/>
  <c r="AC202" i="70" s="1"/>
  <c r="S202" i="70"/>
  <c r="N202" i="70"/>
  <c r="O202" i="70" s="1"/>
  <c r="G202" i="70"/>
  <c r="H202" i="70" s="1"/>
  <c r="BC201" i="70"/>
  <c r="AW201" i="70"/>
  <c r="AS201" i="70"/>
  <c r="AO201" i="70"/>
  <c r="AK201" i="70"/>
  <c r="AG201" i="70"/>
  <c r="Y201" i="70"/>
  <c r="AB201" i="70" s="1"/>
  <c r="AC201" i="70" s="1"/>
  <c r="S201" i="70"/>
  <c r="N201" i="70"/>
  <c r="O201" i="70" s="1"/>
  <c r="G201" i="70"/>
  <c r="H201" i="70" s="1"/>
  <c r="BC200" i="70"/>
  <c r="AW200" i="70"/>
  <c r="AS200" i="70"/>
  <c r="AO200" i="70"/>
  <c r="AK200" i="70"/>
  <c r="AG200" i="70"/>
  <c r="Y200" i="70"/>
  <c r="AB200" i="70" s="1"/>
  <c r="AC200" i="70" s="1"/>
  <c r="S200" i="70"/>
  <c r="N200" i="70"/>
  <c r="O200" i="70" s="1"/>
  <c r="G200" i="70"/>
  <c r="H200" i="70" s="1"/>
  <c r="BC199" i="70"/>
  <c r="AW199" i="70"/>
  <c r="AS199" i="70"/>
  <c r="AO199" i="70"/>
  <c r="AK199" i="70"/>
  <c r="AG199" i="70"/>
  <c r="Y199" i="70"/>
  <c r="AB199" i="70" s="1"/>
  <c r="AC199" i="70" s="1"/>
  <c r="S199" i="70"/>
  <c r="N199" i="70"/>
  <c r="O199" i="70" s="1"/>
  <c r="G199" i="70"/>
  <c r="H199" i="70" s="1"/>
  <c r="BC198" i="70"/>
  <c r="AW198" i="70"/>
  <c r="AS198" i="70"/>
  <c r="AO198" i="70"/>
  <c r="AK198" i="70"/>
  <c r="AG198" i="70"/>
  <c r="Y198" i="70"/>
  <c r="AB198" i="70" s="1"/>
  <c r="AC198" i="70" s="1"/>
  <c r="S198" i="70"/>
  <c r="N198" i="70"/>
  <c r="O198" i="70" s="1"/>
  <c r="G198" i="70"/>
  <c r="H198" i="70" s="1"/>
  <c r="BC197" i="70"/>
  <c r="AW197" i="70"/>
  <c r="AS197" i="70"/>
  <c r="AO197" i="70"/>
  <c r="AK197" i="70"/>
  <c r="AG197" i="70"/>
  <c r="Y197" i="70"/>
  <c r="AB197" i="70" s="1"/>
  <c r="AC197" i="70" s="1"/>
  <c r="S197" i="70"/>
  <c r="N197" i="70"/>
  <c r="O197" i="70" s="1"/>
  <c r="G197" i="70"/>
  <c r="H197" i="70" s="1"/>
  <c r="BC196" i="70"/>
  <c r="AW196" i="70"/>
  <c r="AS196" i="70"/>
  <c r="AO196" i="70"/>
  <c r="AK196" i="70"/>
  <c r="AG196" i="70"/>
  <c r="Y196" i="70"/>
  <c r="AB196" i="70" s="1"/>
  <c r="AC196" i="70" s="1"/>
  <c r="S196" i="70"/>
  <c r="N196" i="70"/>
  <c r="O196" i="70" s="1"/>
  <c r="H196" i="70"/>
  <c r="G196" i="70"/>
  <c r="BC195" i="70"/>
  <c r="AW195" i="70"/>
  <c r="AS195" i="70"/>
  <c r="AO195" i="70"/>
  <c r="AK195" i="70"/>
  <c r="AG195" i="70"/>
  <c r="Y195" i="70"/>
  <c r="AB195" i="70" s="1"/>
  <c r="AC195" i="70" s="1"/>
  <c r="S195" i="70"/>
  <c r="N195" i="70"/>
  <c r="O195" i="70" s="1"/>
  <c r="G195" i="70"/>
  <c r="H195" i="70" s="1"/>
  <c r="BC194" i="70"/>
  <c r="AW194" i="70"/>
  <c r="AS194" i="70"/>
  <c r="AO194" i="70"/>
  <c r="AK194" i="70"/>
  <c r="AG194" i="70"/>
  <c r="Y194" i="70"/>
  <c r="AB194" i="70" s="1"/>
  <c r="AC194" i="70" s="1"/>
  <c r="S194" i="70"/>
  <c r="N194" i="70"/>
  <c r="O194" i="70" s="1"/>
  <c r="G194" i="70"/>
  <c r="H194" i="70" s="1"/>
  <c r="BC193" i="70"/>
  <c r="AW193" i="70"/>
  <c r="AS193" i="70"/>
  <c r="AO193" i="70"/>
  <c r="AK193" i="70"/>
  <c r="AG193" i="70"/>
  <c r="Y193" i="70"/>
  <c r="AB193" i="70" s="1"/>
  <c r="AC193" i="70" s="1"/>
  <c r="S193" i="70"/>
  <c r="N193" i="70"/>
  <c r="O193" i="70" s="1"/>
  <c r="G193" i="70"/>
  <c r="H193" i="70" s="1"/>
  <c r="BC192" i="70"/>
  <c r="AW192" i="70"/>
  <c r="AS192" i="70"/>
  <c r="AO192" i="70"/>
  <c r="AK192" i="70"/>
  <c r="AG192" i="70"/>
  <c r="Y192" i="70"/>
  <c r="AB192" i="70" s="1"/>
  <c r="AC192" i="70" s="1"/>
  <c r="S192" i="70"/>
  <c r="N192" i="70"/>
  <c r="O192" i="70" s="1"/>
  <c r="G192" i="70"/>
  <c r="H192" i="70" s="1"/>
  <c r="BC191" i="70"/>
  <c r="AW191" i="70"/>
  <c r="AS191" i="70"/>
  <c r="AO191" i="70"/>
  <c r="AK191" i="70"/>
  <c r="AG191" i="70"/>
  <c r="Y191" i="70"/>
  <c r="AB191" i="70" s="1"/>
  <c r="AC191" i="70" s="1"/>
  <c r="S191" i="70"/>
  <c r="N191" i="70"/>
  <c r="O191" i="70" s="1"/>
  <c r="G191" i="70"/>
  <c r="H191" i="70" s="1"/>
  <c r="BC190" i="70"/>
  <c r="AW190" i="70"/>
  <c r="AS190" i="70"/>
  <c r="AO190" i="70"/>
  <c r="AK190" i="70"/>
  <c r="AG190" i="70"/>
  <c r="Y190" i="70"/>
  <c r="AB190" i="70" s="1"/>
  <c r="AC190" i="70" s="1"/>
  <c r="S190" i="70"/>
  <c r="N190" i="70"/>
  <c r="O190" i="70" s="1"/>
  <c r="G190" i="70"/>
  <c r="H190" i="70" s="1"/>
  <c r="BC189" i="70"/>
  <c r="AW189" i="70"/>
  <c r="AS189" i="70"/>
  <c r="AO189" i="70"/>
  <c r="AK189" i="70"/>
  <c r="AG189" i="70"/>
  <c r="Y189" i="70"/>
  <c r="AB189" i="70" s="1"/>
  <c r="AC189" i="70" s="1"/>
  <c r="S189" i="70"/>
  <c r="N189" i="70"/>
  <c r="O189" i="70" s="1"/>
  <c r="G189" i="70"/>
  <c r="H189" i="70" s="1"/>
  <c r="BC188" i="70"/>
  <c r="AW188" i="70"/>
  <c r="AS188" i="70"/>
  <c r="AO188" i="70"/>
  <c r="AK188" i="70"/>
  <c r="AG188" i="70"/>
  <c r="Y188" i="70"/>
  <c r="AB188" i="70" s="1"/>
  <c r="AC188" i="70" s="1"/>
  <c r="S188" i="70"/>
  <c r="N188" i="70"/>
  <c r="O188" i="70" s="1"/>
  <c r="G188" i="70"/>
  <c r="H188" i="70" s="1"/>
  <c r="BC187" i="70"/>
  <c r="AW187" i="70"/>
  <c r="AS187" i="70"/>
  <c r="AO187" i="70"/>
  <c r="AK187" i="70"/>
  <c r="AG187" i="70"/>
  <c r="Y187" i="70"/>
  <c r="AB187" i="70" s="1"/>
  <c r="AC187" i="70" s="1"/>
  <c r="S187" i="70"/>
  <c r="N187" i="70"/>
  <c r="O187" i="70" s="1"/>
  <c r="G187" i="70"/>
  <c r="H187" i="70" s="1"/>
  <c r="BC186" i="70"/>
  <c r="AW186" i="70"/>
  <c r="AS186" i="70"/>
  <c r="AO186" i="70"/>
  <c r="AK186" i="70"/>
  <c r="AG186" i="70"/>
  <c r="Y186" i="70"/>
  <c r="AB186" i="70" s="1"/>
  <c r="AC186" i="70" s="1"/>
  <c r="S186" i="70"/>
  <c r="N186" i="70"/>
  <c r="O186" i="70" s="1"/>
  <c r="G186" i="70"/>
  <c r="H186" i="70" s="1"/>
  <c r="BC185" i="70"/>
  <c r="AW185" i="70"/>
  <c r="AS185" i="70"/>
  <c r="AO185" i="70"/>
  <c r="AK185" i="70"/>
  <c r="AG185" i="70"/>
  <c r="Y185" i="70"/>
  <c r="AB185" i="70" s="1"/>
  <c r="AC185" i="70" s="1"/>
  <c r="S185" i="70"/>
  <c r="N185" i="70"/>
  <c r="O185" i="70" s="1"/>
  <c r="G185" i="70"/>
  <c r="H185" i="70" s="1"/>
  <c r="BC184" i="70"/>
  <c r="AW184" i="70"/>
  <c r="AS184" i="70"/>
  <c r="AO184" i="70"/>
  <c r="AK184" i="70"/>
  <c r="AG184" i="70"/>
  <c r="Y184" i="70"/>
  <c r="AB184" i="70" s="1"/>
  <c r="AC184" i="70" s="1"/>
  <c r="S184" i="70"/>
  <c r="N184" i="70"/>
  <c r="O184" i="70" s="1"/>
  <c r="G184" i="70"/>
  <c r="H184" i="70" s="1"/>
  <c r="BC183" i="70"/>
  <c r="AW183" i="70"/>
  <c r="AS183" i="70"/>
  <c r="AO183" i="70"/>
  <c r="AK183" i="70"/>
  <c r="AG183" i="70"/>
  <c r="Y183" i="70"/>
  <c r="AB183" i="70" s="1"/>
  <c r="AC183" i="70" s="1"/>
  <c r="S183" i="70"/>
  <c r="N183" i="70"/>
  <c r="O183" i="70" s="1"/>
  <c r="G183" i="70"/>
  <c r="H183" i="70" s="1"/>
  <c r="BC182" i="70"/>
  <c r="AW182" i="70"/>
  <c r="AS182" i="70"/>
  <c r="AO182" i="70"/>
  <c r="AK182" i="70"/>
  <c r="AG182" i="70"/>
  <c r="Y182" i="70"/>
  <c r="AB182" i="70" s="1"/>
  <c r="AC182" i="70" s="1"/>
  <c r="S182" i="70"/>
  <c r="N182" i="70"/>
  <c r="O182" i="70" s="1"/>
  <c r="G182" i="70"/>
  <c r="H182" i="70" s="1"/>
  <c r="BC181" i="70"/>
  <c r="AW181" i="70"/>
  <c r="AS181" i="70"/>
  <c r="AO181" i="70"/>
  <c r="AK181" i="70"/>
  <c r="AG181" i="70"/>
  <c r="Y181" i="70"/>
  <c r="AB181" i="70" s="1"/>
  <c r="AC181" i="70" s="1"/>
  <c r="S181" i="70"/>
  <c r="N181" i="70"/>
  <c r="O181" i="70" s="1"/>
  <c r="G181" i="70"/>
  <c r="H181" i="70" s="1"/>
  <c r="BC180" i="70"/>
  <c r="AW180" i="70"/>
  <c r="AS180" i="70"/>
  <c r="AO180" i="70"/>
  <c r="AK180" i="70"/>
  <c r="AG180" i="70"/>
  <c r="Y180" i="70"/>
  <c r="AB180" i="70" s="1"/>
  <c r="AC180" i="70" s="1"/>
  <c r="S180" i="70"/>
  <c r="N180" i="70"/>
  <c r="O180" i="70" s="1"/>
  <c r="G180" i="70"/>
  <c r="H180" i="70" s="1"/>
  <c r="BC179" i="70"/>
  <c r="AW179" i="70"/>
  <c r="AS179" i="70"/>
  <c r="AO179" i="70"/>
  <c r="AK179" i="70"/>
  <c r="AG179" i="70"/>
  <c r="Y179" i="70"/>
  <c r="AB179" i="70" s="1"/>
  <c r="AC179" i="70" s="1"/>
  <c r="S179" i="70"/>
  <c r="N179" i="70"/>
  <c r="O179" i="70" s="1"/>
  <c r="G179" i="70"/>
  <c r="H179" i="70" s="1"/>
  <c r="BC178" i="70"/>
  <c r="AW178" i="70"/>
  <c r="AS178" i="70"/>
  <c r="AO178" i="70"/>
  <c r="AK178" i="70"/>
  <c r="AG178" i="70"/>
  <c r="Y178" i="70"/>
  <c r="AB178" i="70" s="1"/>
  <c r="AC178" i="70" s="1"/>
  <c r="S178" i="70"/>
  <c r="N178" i="70"/>
  <c r="O178" i="70" s="1"/>
  <c r="H178" i="70"/>
  <c r="G178" i="70"/>
  <c r="BC177" i="70"/>
  <c r="AW177" i="70"/>
  <c r="AS177" i="70"/>
  <c r="AO177" i="70"/>
  <c r="AK177" i="70"/>
  <c r="AG177" i="70"/>
  <c r="Y177" i="70"/>
  <c r="AB177" i="70" s="1"/>
  <c r="AC177" i="70" s="1"/>
  <c r="S177" i="70"/>
  <c r="N177" i="70"/>
  <c r="O177" i="70" s="1"/>
  <c r="G177" i="70"/>
  <c r="H177" i="70" s="1"/>
  <c r="BC176" i="70"/>
  <c r="AW176" i="70"/>
  <c r="AS176" i="70"/>
  <c r="AO176" i="70"/>
  <c r="AK176" i="70"/>
  <c r="AG176" i="70"/>
  <c r="Y176" i="70"/>
  <c r="AB176" i="70" s="1"/>
  <c r="AC176" i="70" s="1"/>
  <c r="S176" i="70"/>
  <c r="N176" i="70"/>
  <c r="O176" i="70" s="1"/>
  <c r="G176" i="70"/>
  <c r="H176" i="70" s="1"/>
  <c r="BC175" i="70"/>
  <c r="AW175" i="70"/>
  <c r="AS175" i="70"/>
  <c r="AO175" i="70"/>
  <c r="AK175" i="70"/>
  <c r="AG175" i="70"/>
  <c r="Y175" i="70"/>
  <c r="AB175" i="70" s="1"/>
  <c r="AC175" i="70" s="1"/>
  <c r="S175" i="70"/>
  <c r="N175" i="70"/>
  <c r="O175" i="70" s="1"/>
  <c r="G175" i="70"/>
  <c r="H175" i="70" s="1"/>
  <c r="BC174" i="70"/>
  <c r="AW174" i="70"/>
  <c r="AS174" i="70"/>
  <c r="AO174" i="70"/>
  <c r="AK174" i="70"/>
  <c r="AG174" i="70"/>
  <c r="Y174" i="70"/>
  <c r="AB174" i="70" s="1"/>
  <c r="AC174" i="70" s="1"/>
  <c r="S174" i="70"/>
  <c r="N174" i="70"/>
  <c r="O174" i="70" s="1"/>
  <c r="G174" i="70"/>
  <c r="H174" i="70" s="1"/>
  <c r="BC173" i="70"/>
  <c r="AW173" i="70"/>
  <c r="AS173" i="70"/>
  <c r="AO173" i="70"/>
  <c r="AK173" i="70"/>
  <c r="AG173" i="70"/>
  <c r="Y173" i="70"/>
  <c r="AB173" i="70" s="1"/>
  <c r="AC173" i="70" s="1"/>
  <c r="S173" i="70"/>
  <c r="N173" i="70"/>
  <c r="O173" i="70" s="1"/>
  <c r="G173" i="70"/>
  <c r="H173" i="70" s="1"/>
  <c r="BC172" i="70"/>
  <c r="AW172" i="70"/>
  <c r="AS172" i="70"/>
  <c r="AO172" i="70"/>
  <c r="AK172" i="70"/>
  <c r="AG172" i="70"/>
  <c r="Y172" i="70"/>
  <c r="AB172" i="70" s="1"/>
  <c r="AC172" i="70" s="1"/>
  <c r="S172" i="70"/>
  <c r="N172" i="70"/>
  <c r="O172" i="70" s="1"/>
  <c r="G172" i="70"/>
  <c r="H172" i="70" s="1"/>
  <c r="BC171" i="70"/>
  <c r="AW171" i="70"/>
  <c r="AS171" i="70"/>
  <c r="AO171" i="70"/>
  <c r="AK171" i="70"/>
  <c r="AG171" i="70"/>
  <c r="Y171" i="70"/>
  <c r="AB171" i="70" s="1"/>
  <c r="AC171" i="70" s="1"/>
  <c r="S171" i="70"/>
  <c r="N171" i="70"/>
  <c r="O171" i="70" s="1"/>
  <c r="G171" i="70"/>
  <c r="H171" i="70" s="1"/>
  <c r="BC170" i="70"/>
  <c r="AW170" i="70"/>
  <c r="AS170" i="70"/>
  <c r="AO170" i="70"/>
  <c r="AK170" i="70"/>
  <c r="AG170" i="70"/>
  <c r="Y170" i="70"/>
  <c r="AB170" i="70" s="1"/>
  <c r="AC170" i="70" s="1"/>
  <c r="S170" i="70"/>
  <c r="N170" i="70"/>
  <c r="O170" i="70" s="1"/>
  <c r="G170" i="70"/>
  <c r="H170" i="70" s="1"/>
  <c r="BC169" i="70"/>
  <c r="AW169" i="70"/>
  <c r="AS169" i="70"/>
  <c r="AO169" i="70"/>
  <c r="AK169" i="70"/>
  <c r="AG169" i="70"/>
  <c r="Y169" i="70"/>
  <c r="AB169" i="70" s="1"/>
  <c r="AC169" i="70" s="1"/>
  <c r="S169" i="70"/>
  <c r="N169" i="70"/>
  <c r="O169" i="70" s="1"/>
  <c r="G169" i="70"/>
  <c r="H169" i="70" s="1"/>
  <c r="BC168" i="70"/>
  <c r="AW168" i="70"/>
  <c r="AS168" i="70"/>
  <c r="AO168" i="70"/>
  <c r="AK168" i="70"/>
  <c r="AG168" i="70"/>
  <c r="Y168" i="70"/>
  <c r="AB168" i="70" s="1"/>
  <c r="AC168" i="70" s="1"/>
  <c r="S168" i="70"/>
  <c r="O168" i="70"/>
  <c r="N168" i="70"/>
  <c r="G168" i="70"/>
  <c r="H168" i="70" s="1"/>
  <c r="BC167" i="70"/>
  <c r="AW167" i="70"/>
  <c r="AS167" i="70"/>
  <c r="AO167" i="70"/>
  <c r="AK167" i="70"/>
  <c r="AG167" i="70"/>
  <c r="Y167" i="70"/>
  <c r="AB167" i="70" s="1"/>
  <c r="AC167" i="70" s="1"/>
  <c r="S167" i="70"/>
  <c r="N167" i="70"/>
  <c r="O167" i="70" s="1"/>
  <c r="G167" i="70"/>
  <c r="H167" i="70" s="1"/>
  <c r="BC166" i="70"/>
  <c r="AW166" i="70"/>
  <c r="AS166" i="70"/>
  <c r="AO166" i="70"/>
  <c r="AK166" i="70"/>
  <c r="AG166" i="70"/>
  <c r="Y166" i="70"/>
  <c r="AB166" i="70" s="1"/>
  <c r="AC166" i="70" s="1"/>
  <c r="S166" i="70"/>
  <c r="N166" i="70"/>
  <c r="O166" i="70" s="1"/>
  <c r="G166" i="70"/>
  <c r="H166" i="70" s="1"/>
  <c r="BC165" i="70"/>
  <c r="AW165" i="70"/>
  <c r="AS165" i="70"/>
  <c r="AO165" i="70"/>
  <c r="AK165" i="70"/>
  <c r="AG165" i="70"/>
  <c r="AB165" i="70"/>
  <c r="AC165" i="70" s="1"/>
  <c r="Y165" i="70"/>
  <c r="S165" i="70"/>
  <c r="N165" i="70"/>
  <c r="O165" i="70" s="1"/>
  <c r="G165" i="70"/>
  <c r="H165" i="70" s="1"/>
  <c r="BC164" i="70"/>
  <c r="AW164" i="70"/>
  <c r="AS164" i="70"/>
  <c r="AO164" i="70"/>
  <c r="AK164" i="70"/>
  <c r="AG164" i="70"/>
  <c r="Y164" i="70"/>
  <c r="AB164" i="70" s="1"/>
  <c r="AC164" i="70" s="1"/>
  <c r="S164" i="70"/>
  <c r="N164" i="70"/>
  <c r="O164" i="70" s="1"/>
  <c r="G164" i="70"/>
  <c r="H164" i="70" s="1"/>
  <c r="BC163" i="70"/>
  <c r="AW163" i="70"/>
  <c r="AS163" i="70"/>
  <c r="AO163" i="70"/>
  <c r="AK163" i="70"/>
  <c r="AG163" i="70"/>
  <c r="Y163" i="70"/>
  <c r="AB163" i="70" s="1"/>
  <c r="AC163" i="70" s="1"/>
  <c r="S163" i="70"/>
  <c r="N163" i="70"/>
  <c r="O163" i="70" s="1"/>
  <c r="G163" i="70"/>
  <c r="H163" i="70" s="1"/>
  <c r="BC162" i="70"/>
  <c r="AW162" i="70"/>
  <c r="AS162" i="70"/>
  <c r="AO162" i="70"/>
  <c r="AK162" i="70"/>
  <c r="AG162" i="70"/>
  <c r="Y162" i="70"/>
  <c r="AB162" i="70" s="1"/>
  <c r="AC162" i="70" s="1"/>
  <c r="S162" i="70"/>
  <c r="N162" i="70"/>
  <c r="O162" i="70" s="1"/>
  <c r="H162" i="70"/>
  <c r="G162" i="70"/>
  <c r="BC161" i="70"/>
  <c r="AW161" i="70"/>
  <c r="AS161" i="70"/>
  <c r="AO161" i="70"/>
  <c r="AK161" i="70"/>
  <c r="AG161" i="70"/>
  <c r="Y161" i="70"/>
  <c r="AB161" i="70" s="1"/>
  <c r="AC161" i="70" s="1"/>
  <c r="S161" i="70"/>
  <c r="N161" i="70"/>
  <c r="O161" i="70" s="1"/>
  <c r="G161" i="70"/>
  <c r="H161" i="70" s="1"/>
  <c r="BC160" i="70"/>
  <c r="AW160" i="70"/>
  <c r="AS160" i="70"/>
  <c r="AO160" i="70"/>
  <c r="AK160" i="70"/>
  <c r="AG160" i="70"/>
  <c r="Y160" i="70"/>
  <c r="AB160" i="70" s="1"/>
  <c r="AC160" i="70" s="1"/>
  <c r="S160" i="70"/>
  <c r="N160" i="70"/>
  <c r="O160" i="70" s="1"/>
  <c r="G160" i="70"/>
  <c r="H160" i="70" s="1"/>
  <c r="BC159" i="70"/>
  <c r="AW159" i="70"/>
  <c r="AS159" i="70"/>
  <c r="AO159" i="70"/>
  <c r="AK159" i="70"/>
  <c r="AG159" i="70"/>
  <c r="Y159" i="70"/>
  <c r="AB159" i="70" s="1"/>
  <c r="AC159" i="70" s="1"/>
  <c r="S159" i="70"/>
  <c r="N159" i="70"/>
  <c r="O159" i="70" s="1"/>
  <c r="G159" i="70"/>
  <c r="H159" i="70" s="1"/>
  <c r="BC158" i="70"/>
  <c r="AW158" i="70"/>
  <c r="AS158" i="70"/>
  <c r="AO158" i="70"/>
  <c r="AK158" i="70"/>
  <c r="AG158" i="70"/>
  <c r="Y158" i="70"/>
  <c r="AB158" i="70" s="1"/>
  <c r="AC158" i="70" s="1"/>
  <c r="S158" i="70"/>
  <c r="N158" i="70"/>
  <c r="O158" i="70" s="1"/>
  <c r="G158" i="70"/>
  <c r="H158" i="70" s="1"/>
  <c r="BC157" i="70"/>
  <c r="AW157" i="70"/>
  <c r="AS157" i="70"/>
  <c r="AO157" i="70"/>
  <c r="AK157" i="70"/>
  <c r="AG157" i="70"/>
  <c r="Y157" i="70"/>
  <c r="AB157" i="70" s="1"/>
  <c r="AC157" i="70" s="1"/>
  <c r="S157" i="70"/>
  <c r="N157" i="70"/>
  <c r="O157" i="70" s="1"/>
  <c r="H157" i="70"/>
  <c r="G157" i="70"/>
  <c r="BC156" i="70"/>
  <c r="AW156" i="70"/>
  <c r="AS156" i="70"/>
  <c r="AO156" i="70"/>
  <c r="AK156" i="70"/>
  <c r="AG156" i="70"/>
  <c r="Y156" i="70"/>
  <c r="AB156" i="70" s="1"/>
  <c r="AC156" i="70" s="1"/>
  <c r="S156" i="70"/>
  <c r="N156" i="70"/>
  <c r="O156" i="70" s="1"/>
  <c r="G156" i="70"/>
  <c r="H156" i="70" s="1"/>
  <c r="BC155" i="70"/>
  <c r="AW155" i="70"/>
  <c r="AS155" i="70"/>
  <c r="AO155" i="70"/>
  <c r="AK155" i="70"/>
  <c r="AG155" i="70"/>
  <c r="Y155" i="70"/>
  <c r="AB155" i="70" s="1"/>
  <c r="AC155" i="70" s="1"/>
  <c r="S155" i="70"/>
  <c r="N155" i="70"/>
  <c r="O155" i="70" s="1"/>
  <c r="G155" i="70"/>
  <c r="H155" i="70" s="1"/>
  <c r="BC154" i="70"/>
  <c r="AW154" i="70"/>
  <c r="AS154" i="70"/>
  <c r="AO154" i="70"/>
  <c r="AK154" i="70"/>
  <c r="AG154" i="70"/>
  <c r="Y154" i="70"/>
  <c r="AB154" i="70" s="1"/>
  <c r="AC154" i="70" s="1"/>
  <c r="S154" i="70"/>
  <c r="N154" i="70"/>
  <c r="O154" i="70" s="1"/>
  <c r="H154" i="70"/>
  <c r="G154" i="70"/>
  <c r="BC153" i="70"/>
  <c r="AW153" i="70"/>
  <c r="AS153" i="70"/>
  <c r="AO153" i="70"/>
  <c r="AK153" i="70"/>
  <c r="AG153" i="70"/>
  <c r="Y153" i="70"/>
  <c r="AB153" i="70" s="1"/>
  <c r="AC153" i="70" s="1"/>
  <c r="S153" i="70"/>
  <c r="N153" i="70"/>
  <c r="O153" i="70" s="1"/>
  <c r="G153" i="70"/>
  <c r="H153" i="70" s="1"/>
  <c r="BC152" i="70"/>
  <c r="AW152" i="70"/>
  <c r="AS152" i="70"/>
  <c r="AO152" i="70"/>
  <c r="AK152" i="70"/>
  <c r="AG152" i="70"/>
  <c r="Y152" i="70"/>
  <c r="AB152" i="70" s="1"/>
  <c r="AC152" i="70" s="1"/>
  <c r="S152" i="70"/>
  <c r="N152" i="70"/>
  <c r="O152" i="70" s="1"/>
  <c r="G152" i="70"/>
  <c r="H152" i="70" s="1"/>
  <c r="BC151" i="70"/>
  <c r="AW151" i="70"/>
  <c r="AS151" i="70"/>
  <c r="AO151" i="70"/>
  <c r="AK151" i="70"/>
  <c r="AG151" i="70"/>
  <c r="Y151" i="70"/>
  <c r="AB151" i="70" s="1"/>
  <c r="AC151" i="70" s="1"/>
  <c r="S151" i="70"/>
  <c r="N151" i="70"/>
  <c r="O151" i="70" s="1"/>
  <c r="G151" i="70"/>
  <c r="H151" i="70" s="1"/>
  <c r="BC150" i="70"/>
  <c r="AW150" i="70"/>
  <c r="AS150" i="70"/>
  <c r="AO150" i="70"/>
  <c r="AK150" i="70"/>
  <c r="AG150" i="70"/>
  <c r="Y150" i="70"/>
  <c r="AB150" i="70" s="1"/>
  <c r="AC150" i="70" s="1"/>
  <c r="S150" i="70"/>
  <c r="N150" i="70"/>
  <c r="O150" i="70" s="1"/>
  <c r="G150" i="70"/>
  <c r="H150" i="70" s="1"/>
  <c r="BC149" i="70"/>
  <c r="AW149" i="70"/>
  <c r="AS149" i="70"/>
  <c r="AO149" i="70"/>
  <c r="AK149" i="70"/>
  <c r="AG149" i="70"/>
  <c r="Y149" i="70"/>
  <c r="AB149" i="70" s="1"/>
  <c r="AC149" i="70" s="1"/>
  <c r="S149" i="70"/>
  <c r="N149" i="70"/>
  <c r="O149" i="70" s="1"/>
  <c r="G149" i="70"/>
  <c r="H149" i="70" s="1"/>
  <c r="BC148" i="70"/>
  <c r="AW148" i="70"/>
  <c r="AS148" i="70"/>
  <c r="AO148" i="70"/>
  <c r="AK148" i="70"/>
  <c r="AG148" i="70"/>
  <c r="Y148" i="70"/>
  <c r="AB148" i="70" s="1"/>
  <c r="AC148" i="70" s="1"/>
  <c r="S148" i="70"/>
  <c r="N148" i="70"/>
  <c r="O148" i="70" s="1"/>
  <c r="G148" i="70"/>
  <c r="H148" i="70" s="1"/>
  <c r="BC147" i="70"/>
  <c r="AW147" i="70"/>
  <c r="AS147" i="70"/>
  <c r="AO147" i="70"/>
  <c r="AK147" i="70"/>
  <c r="AG147" i="70"/>
  <c r="Y147" i="70"/>
  <c r="AB147" i="70" s="1"/>
  <c r="AC147" i="70" s="1"/>
  <c r="S147" i="70"/>
  <c r="N147" i="70"/>
  <c r="O147" i="70" s="1"/>
  <c r="G147" i="70"/>
  <c r="H147" i="70" s="1"/>
  <c r="BC146" i="70"/>
  <c r="AW146" i="70"/>
  <c r="AS146" i="70"/>
  <c r="AO146" i="70"/>
  <c r="AK146" i="70"/>
  <c r="AG146" i="70"/>
  <c r="Y146" i="70"/>
  <c r="AB146" i="70" s="1"/>
  <c r="AC146" i="70" s="1"/>
  <c r="S146" i="70"/>
  <c r="N146" i="70"/>
  <c r="O146" i="70" s="1"/>
  <c r="G146" i="70"/>
  <c r="H146" i="70" s="1"/>
  <c r="BC145" i="70"/>
  <c r="AW145" i="70"/>
  <c r="AS145" i="70"/>
  <c r="AO145" i="70"/>
  <c r="AK145" i="70"/>
  <c r="AG145" i="70"/>
  <c r="Y145" i="70"/>
  <c r="AB145" i="70" s="1"/>
  <c r="AC145" i="70" s="1"/>
  <c r="S145" i="70"/>
  <c r="N145" i="70"/>
  <c r="O145" i="70" s="1"/>
  <c r="H145" i="70"/>
  <c r="G145" i="70"/>
  <c r="BC144" i="70"/>
  <c r="AW144" i="70"/>
  <c r="AS144" i="70"/>
  <c r="AO144" i="70"/>
  <c r="AK144" i="70"/>
  <c r="AG144" i="70"/>
  <c r="Y144" i="70"/>
  <c r="AB144" i="70" s="1"/>
  <c r="AC144" i="70" s="1"/>
  <c r="S144" i="70"/>
  <c r="N144" i="70"/>
  <c r="O144" i="70" s="1"/>
  <c r="G144" i="70"/>
  <c r="H144" i="70" s="1"/>
  <c r="BC143" i="70"/>
  <c r="AW143" i="70"/>
  <c r="AS143" i="70"/>
  <c r="AO143" i="70"/>
  <c r="AK143" i="70"/>
  <c r="AG143" i="70"/>
  <c r="Y143" i="70"/>
  <c r="AB143" i="70" s="1"/>
  <c r="AC143" i="70" s="1"/>
  <c r="S143" i="70"/>
  <c r="N143" i="70"/>
  <c r="O143" i="70" s="1"/>
  <c r="G143" i="70"/>
  <c r="H143" i="70" s="1"/>
  <c r="BC142" i="70"/>
  <c r="AW142" i="70"/>
  <c r="AS142" i="70"/>
  <c r="AO142" i="70"/>
  <c r="AK142" i="70"/>
  <c r="AG142" i="70"/>
  <c r="Y142" i="70"/>
  <c r="AB142" i="70" s="1"/>
  <c r="AC142" i="70" s="1"/>
  <c r="S142" i="70"/>
  <c r="N142" i="70"/>
  <c r="O142" i="70" s="1"/>
  <c r="G142" i="70"/>
  <c r="H142" i="70" s="1"/>
  <c r="BC141" i="70"/>
  <c r="AW141" i="70"/>
  <c r="AS141" i="70"/>
  <c r="AO141" i="70"/>
  <c r="AK141" i="70"/>
  <c r="AG141" i="70"/>
  <c r="Y141" i="70"/>
  <c r="AB141" i="70" s="1"/>
  <c r="AC141" i="70" s="1"/>
  <c r="S141" i="70"/>
  <c r="N141" i="70"/>
  <c r="O141" i="70" s="1"/>
  <c r="G141" i="70"/>
  <c r="H141" i="70" s="1"/>
  <c r="BC140" i="70"/>
  <c r="AW140" i="70"/>
  <c r="AS140" i="70"/>
  <c r="AO140" i="70"/>
  <c r="AK140" i="70"/>
  <c r="AG140" i="70"/>
  <c r="Y140" i="70"/>
  <c r="AB140" i="70" s="1"/>
  <c r="AC140" i="70" s="1"/>
  <c r="S140" i="70"/>
  <c r="N140" i="70"/>
  <c r="O140" i="70" s="1"/>
  <c r="G140" i="70"/>
  <c r="H140" i="70" s="1"/>
  <c r="BC139" i="70"/>
  <c r="AW139" i="70"/>
  <c r="AS139" i="70"/>
  <c r="AO139" i="70"/>
  <c r="AK139" i="70"/>
  <c r="AG139" i="70"/>
  <c r="Y139" i="70"/>
  <c r="AB139" i="70" s="1"/>
  <c r="AC139" i="70" s="1"/>
  <c r="S139" i="70"/>
  <c r="N139" i="70"/>
  <c r="O139" i="70" s="1"/>
  <c r="G139" i="70"/>
  <c r="H139" i="70" s="1"/>
  <c r="BC138" i="70"/>
  <c r="AW138" i="70"/>
  <c r="AS138" i="70"/>
  <c r="AO138" i="70"/>
  <c r="AK138" i="70"/>
  <c r="AG138" i="70"/>
  <c r="Y138" i="70"/>
  <c r="AB138" i="70" s="1"/>
  <c r="AC138" i="70" s="1"/>
  <c r="S138" i="70"/>
  <c r="N138" i="70"/>
  <c r="O138" i="70" s="1"/>
  <c r="G138" i="70"/>
  <c r="H138" i="70" s="1"/>
  <c r="BC137" i="70"/>
  <c r="AW137" i="70"/>
  <c r="AS137" i="70"/>
  <c r="AO137" i="70"/>
  <c r="AK137" i="70"/>
  <c r="AG137" i="70"/>
  <c r="Y137" i="70"/>
  <c r="AB137" i="70" s="1"/>
  <c r="AC137" i="70" s="1"/>
  <c r="S137" i="70"/>
  <c r="N137" i="70"/>
  <c r="O137" i="70" s="1"/>
  <c r="G137" i="70"/>
  <c r="H137" i="70" s="1"/>
  <c r="BC136" i="70"/>
  <c r="AW136" i="70"/>
  <c r="AS136" i="70"/>
  <c r="AO136" i="70"/>
  <c r="AK136" i="70"/>
  <c r="AG136" i="70"/>
  <c r="Y136" i="70"/>
  <c r="AB136" i="70" s="1"/>
  <c r="AC136" i="70" s="1"/>
  <c r="S136" i="70"/>
  <c r="N136" i="70"/>
  <c r="O136" i="70" s="1"/>
  <c r="G136" i="70"/>
  <c r="H136" i="70" s="1"/>
  <c r="BC135" i="70"/>
  <c r="AW135" i="70"/>
  <c r="AS135" i="70"/>
  <c r="AO135" i="70"/>
  <c r="AK135" i="70"/>
  <c r="AG135" i="70"/>
  <c r="Y135" i="70"/>
  <c r="AB135" i="70" s="1"/>
  <c r="AC135" i="70" s="1"/>
  <c r="S135" i="70"/>
  <c r="N135" i="70"/>
  <c r="O135" i="70" s="1"/>
  <c r="G135" i="70"/>
  <c r="H135" i="70" s="1"/>
  <c r="BC134" i="70"/>
  <c r="AW134" i="70"/>
  <c r="AS134" i="70"/>
  <c r="AO134" i="70"/>
  <c r="AK134" i="70"/>
  <c r="AG134" i="70"/>
  <c r="Y134" i="70"/>
  <c r="AB134" i="70" s="1"/>
  <c r="AC134" i="70" s="1"/>
  <c r="S134" i="70"/>
  <c r="N134" i="70"/>
  <c r="O134" i="70" s="1"/>
  <c r="G134" i="70"/>
  <c r="H134" i="70" s="1"/>
  <c r="BC133" i="70"/>
  <c r="AW133" i="70"/>
  <c r="AS133" i="70"/>
  <c r="AO133" i="70"/>
  <c r="AK133" i="70"/>
  <c r="AG133" i="70"/>
  <c r="Y133" i="70"/>
  <c r="AB133" i="70" s="1"/>
  <c r="AC133" i="70" s="1"/>
  <c r="S133" i="70"/>
  <c r="N133" i="70"/>
  <c r="O133" i="70" s="1"/>
  <c r="G133" i="70"/>
  <c r="H133" i="70" s="1"/>
  <c r="BC132" i="70"/>
  <c r="AW132" i="70"/>
  <c r="AS132" i="70"/>
  <c r="AO132" i="70"/>
  <c r="AK132" i="70"/>
  <c r="AG132" i="70"/>
  <c r="Y132" i="70"/>
  <c r="AB132" i="70" s="1"/>
  <c r="AC132" i="70" s="1"/>
  <c r="S132" i="70"/>
  <c r="N132" i="70"/>
  <c r="O132" i="70" s="1"/>
  <c r="G132" i="70"/>
  <c r="H132" i="70" s="1"/>
  <c r="BC131" i="70"/>
  <c r="AW131" i="70"/>
  <c r="AS131" i="70"/>
  <c r="AO131" i="70"/>
  <c r="AK131" i="70"/>
  <c r="AG131" i="70"/>
  <c r="Y131" i="70"/>
  <c r="AB131" i="70" s="1"/>
  <c r="AC131" i="70" s="1"/>
  <c r="S131" i="70"/>
  <c r="N131" i="70"/>
  <c r="O131" i="70" s="1"/>
  <c r="G131" i="70"/>
  <c r="H131" i="70" s="1"/>
  <c r="BC130" i="70"/>
  <c r="AW130" i="70"/>
  <c r="AS130" i="70"/>
  <c r="AO130" i="70"/>
  <c r="AK130" i="70"/>
  <c r="AG130" i="70"/>
  <c r="Y130" i="70"/>
  <c r="AB130" i="70" s="1"/>
  <c r="AC130" i="70" s="1"/>
  <c r="S130" i="70"/>
  <c r="N130" i="70"/>
  <c r="O130" i="70" s="1"/>
  <c r="G130" i="70"/>
  <c r="H130" i="70" s="1"/>
  <c r="BC129" i="70"/>
  <c r="AW129" i="70"/>
  <c r="AS129" i="70"/>
  <c r="AO129" i="70"/>
  <c r="AK129" i="70"/>
  <c r="AG129" i="70"/>
  <c r="Y129" i="70"/>
  <c r="AB129" i="70" s="1"/>
  <c r="AC129" i="70" s="1"/>
  <c r="S129" i="70"/>
  <c r="N129" i="70"/>
  <c r="O129" i="70" s="1"/>
  <c r="H129" i="70"/>
  <c r="G129" i="70"/>
  <c r="BC128" i="70"/>
  <c r="AW128" i="70"/>
  <c r="AS128" i="70"/>
  <c r="AO128" i="70"/>
  <c r="AK128" i="70"/>
  <c r="AG128" i="70"/>
  <c r="Y128" i="70"/>
  <c r="AB128" i="70" s="1"/>
  <c r="AC128" i="70" s="1"/>
  <c r="S128" i="70"/>
  <c r="N128" i="70"/>
  <c r="O128" i="70" s="1"/>
  <c r="G128" i="70"/>
  <c r="H128" i="70" s="1"/>
  <c r="BC127" i="70"/>
  <c r="AW127" i="70"/>
  <c r="AS127" i="70"/>
  <c r="AO127" i="70"/>
  <c r="AK127" i="70"/>
  <c r="AG127" i="70"/>
  <c r="Y127" i="70"/>
  <c r="AB127" i="70" s="1"/>
  <c r="AC127" i="70" s="1"/>
  <c r="S127" i="70"/>
  <c r="N127" i="70"/>
  <c r="O127" i="70" s="1"/>
  <c r="G127" i="70"/>
  <c r="H127" i="70" s="1"/>
  <c r="BC126" i="70"/>
  <c r="AW126" i="70"/>
  <c r="AS126" i="70"/>
  <c r="AO126" i="70"/>
  <c r="AK126" i="70"/>
  <c r="AG126" i="70"/>
  <c r="Y126" i="70"/>
  <c r="AB126" i="70" s="1"/>
  <c r="AC126" i="70" s="1"/>
  <c r="S126" i="70"/>
  <c r="N126" i="70"/>
  <c r="O126" i="70" s="1"/>
  <c r="G126" i="70"/>
  <c r="H126" i="70" s="1"/>
  <c r="BC125" i="70"/>
  <c r="AW125" i="70"/>
  <c r="AS125" i="70"/>
  <c r="AO125" i="70"/>
  <c r="AK125" i="70"/>
  <c r="AG125" i="70"/>
  <c r="Y125" i="70"/>
  <c r="AB125" i="70" s="1"/>
  <c r="AC125" i="70" s="1"/>
  <c r="S125" i="70"/>
  <c r="N125" i="70"/>
  <c r="O125" i="70" s="1"/>
  <c r="G125" i="70"/>
  <c r="H125" i="70" s="1"/>
  <c r="BC124" i="70"/>
  <c r="AW124" i="70"/>
  <c r="AS124" i="70"/>
  <c r="AO124" i="70"/>
  <c r="AK124" i="70"/>
  <c r="AG124" i="70"/>
  <c r="Y124" i="70"/>
  <c r="AB124" i="70" s="1"/>
  <c r="AC124" i="70" s="1"/>
  <c r="S124" i="70"/>
  <c r="N124" i="70"/>
  <c r="O124" i="70" s="1"/>
  <c r="G124" i="70"/>
  <c r="H124" i="70" s="1"/>
  <c r="BC123" i="70"/>
  <c r="AW123" i="70"/>
  <c r="AS123" i="70"/>
  <c r="AO123" i="70"/>
  <c r="AK123" i="70"/>
  <c r="AG123" i="70"/>
  <c r="Y123" i="70"/>
  <c r="AB123" i="70" s="1"/>
  <c r="AC123" i="70" s="1"/>
  <c r="S123" i="70"/>
  <c r="N123" i="70"/>
  <c r="O123" i="70" s="1"/>
  <c r="G123" i="70"/>
  <c r="H123" i="70" s="1"/>
  <c r="BC122" i="70"/>
  <c r="AW122" i="70"/>
  <c r="AS122" i="70"/>
  <c r="AO122" i="70"/>
  <c r="AK122" i="70"/>
  <c r="AG122" i="70"/>
  <c r="Y122" i="70"/>
  <c r="AB122" i="70" s="1"/>
  <c r="AC122" i="70" s="1"/>
  <c r="S122" i="70"/>
  <c r="N122" i="70"/>
  <c r="O122" i="70" s="1"/>
  <c r="G122" i="70"/>
  <c r="H122" i="70" s="1"/>
  <c r="BC121" i="70"/>
  <c r="AW121" i="70"/>
  <c r="AS121" i="70"/>
  <c r="AO121" i="70"/>
  <c r="AK121" i="70"/>
  <c r="AG121" i="70"/>
  <c r="Y121" i="70"/>
  <c r="AB121" i="70" s="1"/>
  <c r="AC121" i="70" s="1"/>
  <c r="S121" i="70"/>
  <c r="N121" i="70"/>
  <c r="O121" i="70" s="1"/>
  <c r="G121" i="70"/>
  <c r="H121" i="70" s="1"/>
  <c r="BC120" i="70"/>
  <c r="AW120" i="70"/>
  <c r="AS120" i="70"/>
  <c r="AO120" i="70"/>
  <c r="AK120" i="70"/>
  <c r="AG120" i="70"/>
  <c r="Y120" i="70"/>
  <c r="AB120" i="70" s="1"/>
  <c r="AC120" i="70" s="1"/>
  <c r="S120" i="70"/>
  <c r="N120" i="70"/>
  <c r="O120" i="70" s="1"/>
  <c r="G120" i="70"/>
  <c r="H120" i="70" s="1"/>
  <c r="BC119" i="70"/>
  <c r="AW119" i="70"/>
  <c r="AS119" i="70"/>
  <c r="AO119" i="70"/>
  <c r="AK119" i="70"/>
  <c r="AG119" i="70"/>
  <c r="AB119" i="70"/>
  <c r="AC119" i="70" s="1"/>
  <c r="Y119" i="70"/>
  <c r="S119" i="70"/>
  <c r="N119" i="70"/>
  <c r="O119" i="70" s="1"/>
  <c r="G119" i="70"/>
  <c r="H119" i="70" s="1"/>
  <c r="BC118" i="70"/>
  <c r="AW118" i="70"/>
  <c r="AS118" i="70"/>
  <c r="AO118" i="70"/>
  <c r="AK118" i="70"/>
  <c r="AG118" i="70"/>
  <c r="Y118" i="70"/>
  <c r="AB118" i="70" s="1"/>
  <c r="AC118" i="70" s="1"/>
  <c r="S118" i="70"/>
  <c r="N118" i="70"/>
  <c r="O118" i="70" s="1"/>
  <c r="G118" i="70"/>
  <c r="H118" i="70" s="1"/>
  <c r="BC117" i="70"/>
  <c r="AW117" i="70"/>
  <c r="AS117" i="70"/>
  <c r="AO117" i="70"/>
  <c r="AK117" i="70"/>
  <c r="AG117" i="70"/>
  <c r="Y117" i="70"/>
  <c r="AB117" i="70" s="1"/>
  <c r="AC117" i="70" s="1"/>
  <c r="S117" i="70"/>
  <c r="N117" i="70"/>
  <c r="O117" i="70" s="1"/>
  <c r="G117" i="70"/>
  <c r="H117" i="70" s="1"/>
  <c r="BC116" i="70"/>
  <c r="AW116" i="70"/>
  <c r="AS116" i="70"/>
  <c r="AO116" i="70"/>
  <c r="AK116" i="70"/>
  <c r="AG116" i="70"/>
  <c r="Y116" i="70"/>
  <c r="AB116" i="70" s="1"/>
  <c r="AC116" i="70" s="1"/>
  <c r="S116" i="70"/>
  <c r="N116" i="70"/>
  <c r="O116" i="70" s="1"/>
  <c r="H116" i="70"/>
  <c r="G116" i="70"/>
  <c r="BC115" i="70"/>
  <c r="AW115" i="70"/>
  <c r="AS115" i="70"/>
  <c r="AO115" i="70"/>
  <c r="AK115" i="70"/>
  <c r="AG115" i="70"/>
  <c r="Y115" i="70"/>
  <c r="AB115" i="70" s="1"/>
  <c r="AC115" i="70" s="1"/>
  <c r="S115" i="70"/>
  <c r="N115" i="70"/>
  <c r="O115" i="70" s="1"/>
  <c r="G115" i="70"/>
  <c r="H115" i="70" s="1"/>
  <c r="BC114" i="70"/>
  <c r="AW114" i="70"/>
  <c r="AS114" i="70"/>
  <c r="AO114" i="70"/>
  <c r="AK114" i="70"/>
  <c r="AG114" i="70"/>
  <c r="Y114" i="70"/>
  <c r="AB114" i="70" s="1"/>
  <c r="AC114" i="70" s="1"/>
  <c r="S114" i="70"/>
  <c r="N114" i="70"/>
  <c r="O114" i="70" s="1"/>
  <c r="G114" i="70"/>
  <c r="H114" i="70" s="1"/>
  <c r="BC113" i="70"/>
  <c r="AW113" i="70"/>
  <c r="AS113" i="70"/>
  <c r="AO113" i="70"/>
  <c r="AK113" i="70"/>
  <c r="AG113" i="70"/>
  <c r="Y113" i="70"/>
  <c r="AB113" i="70" s="1"/>
  <c r="AC113" i="70" s="1"/>
  <c r="S113" i="70"/>
  <c r="N113" i="70"/>
  <c r="O113" i="70" s="1"/>
  <c r="G113" i="70"/>
  <c r="H113" i="70" s="1"/>
  <c r="BC112" i="70"/>
  <c r="AW112" i="70"/>
  <c r="AS112" i="70"/>
  <c r="AO112" i="70"/>
  <c r="AK112" i="70"/>
  <c r="AG112" i="70"/>
  <c r="Y112" i="70"/>
  <c r="AB112" i="70" s="1"/>
  <c r="AC112" i="70" s="1"/>
  <c r="S112" i="70"/>
  <c r="N112" i="70"/>
  <c r="O112" i="70" s="1"/>
  <c r="G112" i="70"/>
  <c r="H112" i="70" s="1"/>
  <c r="BC111" i="70"/>
  <c r="AW111" i="70"/>
  <c r="AS111" i="70"/>
  <c r="AO111" i="70"/>
  <c r="AK111" i="70"/>
  <c r="AG111" i="70"/>
  <c r="Y111" i="70"/>
  <c r="AB111" i="70" s="1"/>
  <c r="S111" i="70"/>
  <c r="N111" i="70"/>
  <c r="O111" i="70" s="1"/>
  <c r="G111" i="70"/>
  <c r="H111" i="70" s="1"/>
  <c r="BC110" i="70"/>
  <c r="AW110" i="70"/>
  <c r="AS110" i="70"/>
  <c r="AO110" i="70"/>
  <c r="AK110" i="70"/>
  <c r="AG110" i="70"/>
  <c r="Y110" i="70"/>
  <c r="AB110" i="70" s="1"/>
  <c r="AC110" i="70" s="1"/>
  <c r="S110" i="70"/>
  <c r="N110" i="70"/>
  <c r="O110" i="70" s="1"/>
  <c r="G110" i="70"/>
  <c r="H110" i="70" s="1"/>
  <c r="BC109" i="70"/>
  <c r="AW109" i="70"/>
  <c r="AS109" i="70"/>
  <c r="AO109" i="70"/>
  <c r="AK109" i="70"/>
  <c r="AG109" i="70"/>
  <c r="Y109" i="70"/>
  <c r="AB109" i="70" s="1"/>
  <c r="AC109" i="70" s="1"/>
  <c r="S109" i="70"/>
  <c r="N109" i="70"/>
  <c r="O109" i="70" s="1"/>
  <c r="G109" i="70"/>
  <c r="H109" i="70" s="1"/>
  <c r="BC108" i="70"/>
  <c r="AW108" i="70"/>
  <c r="AS108" i="70"/>
  <c r="AO108" i="70"/>
  <c r="AK108" i="70"/>
  <c r="AG108" i="70"/>
  <c r="Y108" i="70"/>
  <c r="AB108" i="70" s="1"/>
  <c r="AC108" i="70" s="1"/>
  <c r="S108" i="70"/>
  <c r="N108" i="70"/>
  <c r="O108" i="70" s="1"/>
  <c r="G108" i="70"/>
  <c r="H108" i="70" s="1"/>
  <c r="BC107" i="70"/>
  <c r="AW107" i="70"/>
  <c r="AS107" i="70"/>
  <c r="AO107" i="70"/>
  <c r="AK107" i="70"/>
  <c r="AG107" i="70"/>
  <c r="Y107" i="70"/>
  <c r="AB107" i="70" s="1"/>
  <c r="AC107" i="70" s="1"/>
  <c r="S107" i="70"/>
  <c r="N107" i="70"/>
  <c r="O107" i="70" s="1"/>
  <c r="H107" i="70"/>
  <c r="G107" i="70"/>
  <c r="BC106" i="70"/>
  <c r="AW106" i="70"/>
  <c r="AS106" i="70"/>
  <c r="AO106" i="70"/>
  <c r="AK106" i="70"/>
  <c r="AG106" i="70"/>
  <c r="Y106" i="70"/>
  <c r="AB106" i="70" s="1"/>
  <c r="AC106" i="70" s="1"/>
  <c r="S106" i="70"/>
  <c r="N106" i="70"/>
  <c r="O106" i="70" s="1"/>
  <c r="G106" i="70"/>
  <c r="H106" i="70" s="1"/>
  <c r="BC105" i="70"/>
  <c r="AW105" i="70"/>
  <c r="AS105" i="70"/>
  <c r="AO105" i="70"/>
  <c r="AK105" i="70"/>
  <c r="AG105" i="70"/>
  <c r="Y105" i="70"/>
  <c r="AB105" i="70" s="1"/>
  <c r="S105" i="70"/>
  <c r="N105" i="70"/>
  <c r="O105" i="70" s="1"/>
  <c r="G105" i="70"/>
  <c r="H105" i="70" s="1"/>
  <c r="BC104" i="70"/>
  <c r="AW104" i="70"/>
  <c r="AS104" i="70"/>
  <c r="AO104" i="70"/>
  <c r="AK104" i="70"/>
  <c r="AG104" i="70"/>
  <c r="Y104" i="70"/>
  <c r="AB104" i="70" s="1"/>
  <c r="AC104" i="70" s="1"/>
  <c r="S104" i="70"/>
  <c r="N104" i="70"/>
  <c r="O104" i="70" s="1"/>
  <c r="G104" i="70"/>
  <c r="H104" i="70" s="1"/>
  <c r="BC103" i="70"/>
  <c r="AW103" i="70"/>
  <c r="AS103" i="70"/>
  <c r="AO103" i="70"/>
  <c r="AK103" i="70"/>
  <c r="AG103" i="70"/>
  <c r="Y103" i="70"/>
  <c r="AB103" i="70" s="1"/>
  <c r="AC103" i="70" s="1"/>
  <c r="S103" i="70"/>
  <c r="N103" i="70"/>
  <c r="O103" i="70" s="1"/>
  <c r="G103" i="70"/>
  <c r="H103" i="70" s="1"/>
  <c r="BC102" i="70"/>
  <c r="AW102" i="70"/>
  <c r="AS102" i="70"/>
  <c r="AO102" i="70"/>
  <c r="AK102" i="70"/>
  <c r="AG102" i="70"/>
  <c r="Y102" i="70"/>
  <c r="AB102" i="70" s="1"/>
  <c r="AC102" i="70" s="1"/>
  <c r="S102" i="70"/>
  <c r="N102" i="70"/>
  <c r="O102" i="70" s="1"/>
  <c r="G102" i="70"/>
  <c r="H102" i="70" s="1"/>
  <c r="BC101" i="70"/>
  <c r="AW101" i="70"/>
  <c r="AS101" i="70"/>
  <c r="AO101" i="70"/>
  <c r="AK101" i="70"/>
  <c r="AG101" i="70"/>
  <c r="AC101" i="70"/>
  <c r="Y101" i="70"/>
  <c r="AB101" i="70" s="1"/>
  <c r="S101" i="70"/>
  <c r="N101" i="70"/>
  <c r="O101" i="70" s="1"/>
  <c r="G101" i="70"/>
  <c r="H101" i="70" s="1"/>
  <c r="BC100" i="70"/>
  <c r="AW100" i="70"/>
  <c r="AS100" i="70"/>
  <c r="AO100" i="70"/>
  <c r="AK100" i="70"/>
  <c r="AG100" i="70"/>
  <c r="Y100" i="70"/>
  <c r="AB100" i="70" s="1"/>
  <c r="AC100" i="70" s="1"/>
  <c r="S100" i="70"/>
  <c r="N100" i="70"/>
  <c r="O100" i="70" s="1"/>
  <c r="G100" i="70"/>
  <c r="H100" i="70" s="1"/>
  <c r="BC99" i="70"/>
  <c r="AW99" i="70"/>
  <c r="AS99" i="70"/>
  <c r="AO99" i="70"/>
  <c r="AK99" i="70"/>
  <c r="AG99" i="70"/>
  <c r="Y99" i="70"/>
  <c r="AB99" i="70" s="1"/>
  <c r="AC99" i="70" s="1"/>
  <c r="S99" i="70"/>
  <c r="N99" i="70"/>
  <c r="O99" i="70" s="1"/>
  <c r="G99" i="70"/>
  <c r="H99" i="70" s="1"/>
  <c r="BC98" i="70"/>
  <c r="AW98" i="70"/>
  <c r="AS98" i="70"/>
  <c r="AO98" i="70"/>
  <c r="AK98" i="70"/>
  <c r="AG98" i="70"/>
  <c r="Y98" i="70"/>
  <c r="AB98" i="70" s="1"/>
  <c r="AC98" i="70" s="1"/>
  <c r="S98" i="70"/>
  <c r="N98" i="70"/>
  <c r="O98" i="70" s="1"/>
  <c r="G98" i="70"/>
  <c r="H98" i="70" s="1"/>
  <c r="BC97" i="70"/>
  <c r="AW97" i="70"/>
  <c r="AS97" i="70"/>
  <c r="AO97" i="70"/>
  <c r="AK97" i="70"/>
  <c r="AG97" i="70"/>
  <c r="Y97" i="70"/>
  <c r="AB97" i="70" s="1"/>
  <c r="AC97" i="70" s="1"/>
  <c r="S97" i="70"/>
  <c r="N97" i="70"/>
  <c r="O97" i="70" s="1"/>
  <c r="G97" i="70"/>
  <c r="H97" i="70" s="1"/>
  <c r="BC96" i="70"/>
  <c r="AW96" i="70"/>
  <c r="AS96" i="70"/>
  <c r="AO96" i="70"/>
  <c r="AK96" i="70"/>
  <c r="AG96" i="70"/>
  <c r="Y96" i="70"/>
  <c r="AB96" i="70" s="1"/>
  <c r="AC96" i="70" s="1"/>
  <c r="S96" i="70"/>
  <c r="N96" i="70"/>
  <c r="O96" i="70" s="1"/>
  <c r="G96" i="70"/>
  <c r="H96" i="70" s="1"/>
  <c r="BC95" i="70"/>
  <c r="AW95" i="70"/>
  <c r="AS95" i="70"/>
  <c r="AO95" i="70"/>
  <c r="AK95" i="70"/>
  <c r="AG95" i="70"/>
  <c r="Y95" i="70"/>
  <c r="AB95" i="70" s="1"/>
  <c r="AC95" i="70" s="1"/>
  <c r="S95" i="70"/>
  <c r="N95" i="70"/>
  <c r="O95" i="70" s="1"/>
  <c r="G95" i="70"/>
  <c r="H95" i="70" s="1"/>
  <c r="BC94" i="70"/>
  <c r="AW94" i="70"/>
  <c r="AS94" i="70"/>
  <c r="AO94" i="70"/>
  <c r="AK94" i="70"/>
  <c r="AG94" i="70"/>
  <c r="Y94" i="70"/>
  <c r="AB94" i="70" s="1"/>
  <c r="AC94" i="70" s="1"/>
  <c r="S94" i="70"/>
  <c r="N94" i="70"/>
  <c r="O94" i="70" s="1"/>
  <c r="G94" i="70"/>
  <c r="H94" i="70" s="1"/>
  <c r="BC93" i="70"/>
  <c r="AW93" i="70"/>
  <c r="AS93" i="70"/>
  <c r="AO93" i="70"/>
  <c r="AK93" i="70"/>
  <c r="AG93" i="70"/>
  <c r="Y93" i="70"/>
  <c r="AB93" i="70" s="1"/>
  <c r="AC93" i="70" s="1"/>
  <c r="S93" i="70"/>
  <c r="N93" i="70"/>
  <c r="O93" i="70" s="1"/>
  <c r="G93" i="70"/>
  <c r="H93" i="70" s="1"/>
  <c r="BC92" i="70"/>
  <c r="AW92" i="70"/>
  <c r="AS92" i="70"/>
  <c r="AO92" i="70"/>
  <c r="AK92" i="70"/>
  <c r="AG92" i="70"/>
  <c r="Y92" i="70"/>
  <c r="AB92" i="70" s="1"/>
  <c r="AC92" i="70" s="1"/>
  <c r="S92" i="70"/>
  <c r="N92" i="70"/>
  <c r="O92" i="70" s="1"/>
  <c r="G92" i="70"/>
  <c r="H92" i="70" s="1"/>
  <c r="BC91" i="70"/>
  <c r="AW91" i="70"/>
  <c r="AS91" i="70"/>
  <c r="AO91" i="70"/>
  <c r="AK91" i="70"/>
  <c r="AG91" i="70"/>
  <c r="Y91" i="70"/>
  <c r="AB91" i="70" s="1"/>
  <c r="AC91" i="70" s="1"/>
  <c r="S91" i="70"/>
  <c r="N91" i="70"/>
  <c r="O91" i="70" s="1"/>
  <c r="G91" i="70"/>
  <c r="H91" i="70" s="1"/>
  <c r="BC90" i="70"/>
  <c r="AW90" i="70"/>
  <c r="AS90" i="70"/>
  <c r="AO90" i="70"/>
  <c r="AK90" i="70"/>
  <c r="AG90" i="70"/>
  <c r="Y90" i="70"/>
  <c r="AB90" i="70" s="1"/>
  <c r="AC90" i="70" s="1"/>
  <c r="S90" i="70"/>
  <c r="N90" i="70"/>
  <c r="O90" i="70" s="1"/>
  <c r="G90" i="70"/>
  <c r="H90" i="70" s="1"/>
  <c r="BC89" i="70"/>
  <c r="AW89" i="70"/>
  <c r="AS89" i="70"/>
  <c r="AO89" i="70"/>
  <c r="AK89" i="70"/>
  <c r="AG89" i="70"/>
  <c r="AB89" i="70"/>
  <c r="AC89" i="70" s="1"/>
  <c r="Y89" i="70"/>
  <c r="S89" i="70"/>
  <c r="N89" i="70"/>
  <c r="O89" i="70" s="1"/>
  <c r="G89" i="70"/>
  <c r="H89" i="70" s="1"/>
  <c r="BC88" i="70"/>
  <c r="AW88" i="70"/>
  <c r="AS88" i="70"/>
  <c r="AO88" i="70"/>
  <c r="AK88" i="70"/>
  <c r="AG88" i="70"/>
  <c r="Y88" i="70"/>
  <c r="AB88" i="70" s="1"/>
  <c r="AC88" i="70" s="1"/>
  <c r="S88" i="70"/>
  <c r="N88" i="70"/>
  <c r="O88" i="70" s="1"/>
  <c r="G88" i="70"/>
  <c r="H88" i="70" s="1"/>
  <c r="BC87" i="70"/>
  <c r="AW87" i="70"/>
  <c r="AS87" i="70"/>
  <c r="AO87" i="70"/>
  <c r="AK87" i="70"/>
  <c r="AG87" i="70"/>
  <c r="Y87" i="70"/>
  <c r="AB87" i="70" s="1"/>
  <c r="AC87" i="70" s="1"/>
  <c r="S87" i="70"/>
  <c r="N87" i="70"/>
  <c r="O87" i="70" s="1"/>
  <c r="G87" i="70"/>
  <c r="H87" i="70" s="1"/>
  <c r="BC86" i="70"/>
  <c r="AW86" i="70"/>
  <c r="AS86" i="70"/>
  <c r="AO86" i="70"/>
  <c r="AK86" i="70"/>
  <c r="AG86" i="70"/>
  <c r="Y86" i="70"/>
  <c r="AB86" i="70" s="1"/>
  <c r="AC86" i="70" s="1"/>
  <c r="S86" i="70"/>
  <c r="N86" i="70"/>
  <c r="O86" i="70" s="1"/>
  <c r="G86" i="70"/>
  <c r="H86" i="70" s="1"/>
  <c r="BC85" i="70"/>
  <c r="AW85" i="70"/>
  <c r="AS85" i="70"/>
  <c r="AO85" i="70"/>
  <c r="AK85" i="70"/>
  <c r="AG85" i="70"/>
  <c r="Y85" i="70"/>
  <c r="AB85" i="70" s="1"/>
  <c r="AC85" i="70" s="1"/>
  <c r="S85" i="70"/>
  <c r="N85" i="70"/>
  <c r="O85" i="70" s="1"/>
  <c r="G85" i="70"/>
  <c r="H85" i="70" s="1"/>
  <c r="BC84" i="70"/>
  <c r="AW84" i="70"/>
  <c r="AS84" i="70"/>
  <c r="AO84" i="70"/>
  <c r="AK84" i="70"/>
  <c r="AG84" i="70"/>
  <c r="Y84" i="70"/>
  <c r="AB84" i="70" s="1"/>
  <c r="AC84" i="70" s="1"/>
  <c r="S84" i="70"/>
  <c r="N84" i="70"/>
  <c r="O84" i="70" s="1"/>
  <c r="G84" i="70"/>
  <c r="H84" i="70" s="1"/>
  <c r="BC83" i="70"/>
  <c r="AW83" i="70"/>
  <c r="AS83" i="70"/>
  <c r="AO83" i="70"/>
  <c r="AK83" i="70"/>
  <c r="AG83" i="70"/>
  <c r="Y83" i="70"/>
  <c r="AB83" i="70" s="1"/>
  <c r="AC83" i="70" s="1"/>
  <c r="S83" i="70"/>
  <c r="N83" i="70"/>
  <c r="O83" i="70" s="1"/>
  <c r="H83" i="70"/>
  <c r="G83" i="70"/>
  <c r="BC82" i="70"/>
  <c r="AW82" i="70"/>
  <c r="AS82" i="70"/>
  <c r="AO82" i="70"/>
  <c r="AK82" i="70"/>
  <c r="AG82" i="70"/>
  <c r="Y82" i="70"/>
  <c r="AB82" i="70" s="1"/>
  <c r="AC82" i="70" s="1"/>
  <c r="S82" i="70"/>
  <c r="N82" i="70"/>
  <c r="O82" i="70" s="1"/>
  <c r="G82" i="70"/>
  <c r="H82" i="70" s="1"/>
  <c r="BC81" i="70"/>
  <c r="AW81" i="70"/>
  <c r="AS81" i="70"/>
  <c r="AO81" i="70"/>
  <c r="AK81" i="70"/>
  <c r="AG81" i="70"/>
  <c r="Y81" i="70"/>
  <c r="AB81" i="70" s="1"/>
  <c r="AC81" i="70" s="1"/>
  <c r="S81" i="70"/>
  <c r="N81" i="70"/>
  <c r="O81" i="70" s="1"/>
  <c r="G81" i="70"/>
  <c r="H81" i="70" s="1"/>
  <c r="BC80" i="70"/>
  <c r="AW80" i="70"/>
  <c r="AS80" i="70"/>
  <c r="AO80" i="70"/>
  <c r="AK80" i="70"/>
  <c r="AG80" i="70"/>
  <c r="Y80" i="70"/>
  <c r="AB80" i="70" s="1"/>
  <c r="AC80" i="70" s="1"/>
  <c r="S80" i="70"/>
  <c r="N80" i="70"/>
  <c r="O80" i="70" s="1"/>
  <c r="G80" i="70"/>
  <c r="H80" i="70" s="1"/>
  <c r="BC79" i="70"/>
  <c r="AW79" i="70"/>
  <c r="AS79" i="70"/>
  <c r="AO79" i="70"/>
  <c r="AK79" i="70"/>
  <c r="AG79" i="70"/>
  <c r="Y79" i="70"/>
  <c r="AB79" i="70" s="1"/>
  <c r="AC79" i="70" s="1"/>
  <c r="S79" i="70"/>
  <c r="N79" i="70"/>
  <c r="O79" i="70" s="1"/>
  <c r="G79" i="70"/>
  <c r="H79" i="70" s="1"/>
  <c r="BC78" i="70"/>
  <c r="AW78" i="70"/>
  <c r="AS78" i="70"/>
  <c r="AO78" i="70"/>
  <c r="AK78" i="70"/>
  <c r="AG78" i="70"/>
  <c r="Y78" i="70"/>
  <c r="AB78" i="70" s="1"/>
  <c r="AC78" i="70" s="1"/>
  <c r="S78" i="70"/>
  <c r="N78" i="70"/>
  <c r="O78" i="70" s="1"/>
  <c r="G78" i="70"/>
  <c r="H78" i="70" s="1"/>
  <c r="BC77" i="70"/>
  <c r="AW77" i="70"/>
  <c r="AS77" i="70"/>
  <c r="AO77" i="70"/>
  <c r="AK77" i="70"/>
  <c r="AG77" i="70"/>
  <c r="Y77" i="70"/>
  <c r="AB77" i="70" s="1"/>
  <c r="AC77" i="70" s="1"/>
  <c r="S77" i="70"/>
  <c r="N77" i="70"/>
  <c r="O77" i="70" s="1"/>
  <c r="G77" i="70"/>
  <c r="H77" i="70" s="1"/>
  <c r="BC76" i="70"/>
  <c r="AW76" i="70"/>
  <c r="AS76" i="70"/>
  <c r="AO76" i="70"/>
  <c r="AK76" i="70"/>
  <c r="AG76" i="70"/>
  <c r="Y76" i="70"/>
  <c r="AB76" i="70" s="1"/>
  <c r="AC76" i="70" s="1"/>
  <c r="S76" i="70"/>
  <c r="N76" i="70"/>
  <c r="O76" i="70" s="1"/>
  <c r="G76" i="70"/>
  <c r="H76" i="70" s="1"/>
  <c r="BC75" i="70"/>
  <c r="AW75" i="70"/>
  <c r="AS75" i="70"/>
  <c r="AO75" i="70"/>
  <c r="AK75" i="70"/>
  <c r="AG75" i="70"/>
  <c r="Y75" i="70"/>
  <c r="AB75" i="70" s="1"/>
  <c r="AC75" i="70" s="1"/>
  <c r="S75" i="70"/>
  <c r="N75" i="70"/>
  <c r="O75" i="70" s="1"/>
  <c r="G75" i="70"/>
  <c r="H75" i="70" s="1"/>
  <c r="BC74" i="70"/>
  <c r="AW74" i="70"/>
  <c r="AS74" i="70"/>
  <c r="AO74" i="70"/>
  <c r="AK74" i="70"/>
  <c r="AG74" i="70"/>
  <c r="Y74" i="70"/>
  <c r="AB74" i="70" s="1"/>
  <c r="AC74" i="70" s="1"/>
  <c r="S74" i="70"/>
  <c r="N74" i="70"/>
  <c r="O74" i="70" s="1"/>
  <c r="G74" i="70"/>
  <c r="H74" i="70" s="1"/>
  <c r="BC73" i="70"/>
  <c r="AW73" i="70"/>
  <c r="AS73" i="70"/>
  <c r="AO73" i="70"/>
  <c r="AK73" i="70"/>
  <c r="AG73" i="70"/>
  <c r="Y73" i="70"/>
  <c r="AB73" i="70" s="1"/>
  <c r="AC73" i="70" s="1"/>
  <c r="S73" i="70"/>
  <c r="N73" i="70"/>
  <c r="O73" i="70" s="1"/>
  <c r="G73" i="70"/>
  <c r="H73" i="70" s="1"/>
  <c r="BC72" i="70"/>
  <c r="AW72" i="70"/>
  <c r="AS72" i="70"/>
  <c r="AO72" i="70"/>
  <c r="AK72" i="70"/>
  <c r="AG72" i="70"/>
  <c r="Y72" i="70"/>
  <c r="AB72" i="70" s="1"/>
  <c r="AC72" i="70" s="1"/>
  <c r="S72" i="70"/>
  <c r="N72" i="70"/>
  <c r="O72" i="70" s="1"/>
  <c r="G72" i="70"/>
  <c r="H72" i="70" s="1"/>
  <c r="BC71" i="70"/>
  <c r="AW71" i="70"/>
  <c r="AS71" i="70"/>
  <c r="AO71" i="70"/>
  <c r="AK71" i="70"/>
  <c r="AG71" i="70"/>
  <c r="Y71" i="70"/>
  <c r="AB71" i="70" s="1"/>
  <c r="AC71" i="70" s="1"/>
  <c r="S71" i="70"/>
  <c r="N71" i="70"/>
  <c r="O71" i="70" s="1"/>
  <c r="G71" i="70"/>
  <c r="H71" i="70" s="1"/>
  <c r="BC70" i="70"/>
  <c r="AW70" i="70"/>
  <c r="AS70" i="70"/>
  <c r="AO70" i="70"/>
  <c r="AK70" i="70"/>
  <c r="AG70" i="70"/>
  <c r="Y70" i="70"/>
  <c r="AB70" i="70" s="1"/>
  <c r="AC70" i="70" s="1"/>
  <c r="S70" i="70"/>
  <c r="N70" i="70"/>
  <c r="O70" i="70" s="1"/>
  <c r="G70" i="70"/>
  <c r="H70" i="70" s="1"/>
  <c r="BC69" i="70"/>
  <c r="AW69" i="70"/>
  <c r="AS69" i="70"/>
  <c r="AO69" i="70"/>
  <c r="AK69" i="70"/>
  <c r="AG69" i="70"/>
  <c r="Y69" i="70"/>
  <c r="AB69" i="70" s="1"/>
  <c r="AC69" i="70" s="1"/>
  <c r="S69" i="70"/>
  <c r="N69" i="70"/>
  <c r="O69" i="70" s="1"/>
  <c r="G69" i="70"/>
  <c r="H69" i="70" s="1"/>
  <c r="BC68" i="70"/>
  <c r="AW68" i="70"/>
  <c r="AS68" i="70"/>
  <c r="AO68" i="70"/>
  <c r="AK68" i="70"/>
  <c r="AG68" i="70"/>
  <c r="Y68" i="70"/>
  <c r="AB68" i="70" s="1"/>
  <c r="AC68" i="70" s="1"/>
  <c r="S68" i="70"/>
  <c r="N68" i="70"/>
  <c r="O68" i="70" s="1"/>
  <c r="G68" i="70"/>
  <c r="H68" i="70" s="1"/>
  <c r="BC67" i="70"/>
  <c r="AW67" i="70"/>
  <c r="AS67" i="70"/>
  <c r="AO67" i="70"/>
  <c r="AK67" i="70"/>
  <c r="AG67" i="70"/>
  <c r="Y67" i="70"/>
  <c r="AB67" i="70" s="1"/>
  <c r="AC67" i="70" s="1"/>
  <c r="S67" i="70"/>
  <c r="N67" i="70"/>
  <c r="O67" i="70" s="1"/>
  <c r="G67" i="70"/>
  <c r="H67" i="70" s="1"/>
  <c r="BC66" i="70"/>
  <c r="AW66" i="70"/>
  <c r="AS66" i="70"/>
  <c r="AO66" i="70"/>
  <c r="AK66" i="70"/>
  <c r="AG66" i="70"/>
  <c r="Y66" i="70"/>
  <c r="AB66" i="70" s="1"/>
  <c r="AC66" i="70" s="1"/>
  <c r="S66" i="70"/>
  <c r="N66" i="70"/>
  <c r="O66" i="70" s="1"/>
  <c r="G66" i="70"/>
  <c r="H66" i="70" s="1"/>
  <c r="BC65" i="70"/>
  <c r="AW65" i="70"/>
  <c r="AS65" i="70"/>
  <c r="AO65" i="70"/>
  <c r="AK65" i="70"/>
  <c r="AG65" i="70"/>
  <c r="Y65" i="70"/>
  <c r="AB65" i="70" s="1"/>
  <c r="AC65" i="70" s="1"/>
  <c r="S65" i="70"/>
  <c r="N65" i="70"/>
  <c r="O65" i="70" s="1"/>
  <c r="G65" i="70"/>
  <c r="H65" i="70" s="1"/>
  <c r="BC64" i="70"/>
  <c r="AW64" i="70"/>
  <c r="AS64" i="70"/>
  <c r="AO64" i="70"/>
  <c r="AK64" i="70"/>
  <c r="AG64" i="70"/>
  <c r="Y64" i="70"/>
  <c r="AB64" i="70" s="1"/>
  <c r="AC64" i="70" s="1"/>
  <c r="S64" i="70"/>
  <c r="N64" i="70"/>
  <c r="O64" i="70" s="1"/>
  <c r="G64" i="70"/>
  <c r="H64" i="70" s="1"/>
  <c r="BC63" i="70"/>
  <c r="AW63" i="70"/>
  <c r="AS63" i="70"/>
  <c r="AO63" i="70"/>
  <c r="AK63" i="70"/>
  <c r="AG63" i="70"/>
  <c r="Y63" i="70"/>
  <c r="AB63" i="70" s="1"/>
  <c r="AC63" i="70" s="1"/>
  <c r="S63" i="70"/>
  <c r="N63" i="70"/>
  <c r="O63" i="70" s="1"/>
  <c r="G63" i="70"/>
  <c r="H63" i="70" s="1"/>
  <c r="BC62" i="70"/>
  <c r="AW62" i="70"/>
  <c r="AS62" i="70"/>
  <c r="AO62" i="70"/>
  <c r="AK62" i="70"/>
  <c r="AG62" i="70"/>
  <c r="Y62" i="70"/>
  <c r="AB62" i="70" s="1"/>
  <c r="AC62" i="70" s="1"/>
  <c r="S62" i="70"/>
  <c r="N62" i="70"/>
  <c r="O62" i="70" s="1"/>
  <c r="G62" i="70"/>
  <c r="H62" i="70" s="1"/>
  <c r="BC61" i="70"/>
  <c r="AW61" i="70"/>
  <c r="AS61" i="70"/>
  <c r="AO61" i="70"/>
  <c r="AK61" i="70"/>
  <c r="AG61" i="70"/>
  <c r="Y61" i="70"/>
  <c r="AB61" i="70" s="1"/>
  <c r="AC61" i="70" s="1"/>
  <c r="S61" i="70"/>
  <c r="N61" i="70"/>
  <c r="O61" i="70" s="1"/>
  <c r="G61" i="70"/>
  <c r="H61" i="70" s="1"/>
  <c r="BC60" i="70"/>
  <c r="AW60" i="70"/>
  <c r="AS60" i="70"/>
  <c r="AO60" i="70"/>
  <c r="AK60" i="70"/>
  <c r="AG60" i="70"/>
  <c r="Y60" i="70"/>
  <c r="AB60" i="70" s="1"/>
  <c r="AC60" i="70" s="1"/>
  <c r="S60" i="70"/>
  <c r="N60" i="70"/>
  <c r="O60" i="70" s="1"/>
  <c r="G60" i="70"/>
  <c r="H60" i="70" s="1"/>
  <c r="BC59" i="70"/>
  <c r="AW59" i="70"/>
  <c r="AS59" i="70"/>
  <c r="AO59" i="70"/>
  <c r="AK59" i="70"/>
  <c r="AG59" i="70"/>
  <c r="Y59" i="70"/>
  <c r="AB59" i="70" s="1"/>
  <c r="AC59" i="70" s="1"/>
  <c r="S59" i="70"/>
  <c r="N59" i="70"/>
  <c r="O59" i="70" s="1"/>
  <c r="H59" i="70"/>
  <c r="G59" i="70"/>
  <c r="BC58" i="70"/>
  <c r="AW58" i="70"/>
  <c r="AS58" i="70"/>
  <c r="AO58" i="70"/>
  <c r="AK58" i="70"/>
  <c r="AG58" i="70"/>
  <c r="Y58" i="70"/>
  <c r="AB58" i="70" s="1"/>
  <c r="AC58" i="70" s="1"/>
  <c r="S58" i="70"/>
  <c r="N58" i="70"/>
  <c r="O58" i="70" s="1"/>
  <c r="G58" i="70"/>
  <c r="H58" i="70" s="1"/>
  <c r="BC57" i="70"/>
  <c r="AW57" i="70"/>
  <c r="AS57" i="70"/>
  <c r="AO57" i="70"/>
  <c r="AK57" i="70"/>
  <c r="AG57" i="70"/>
  <c r="Y57" i="70"/>
  <c r="AB57" i="70" s="1"/>
  <c r="AC57" i="70" s="1"/>
  <c r="S57" i="70"/>
  <c r="N57" i="70"/>
  <c r="O57" i="70" s="1"/>
  <c r="G57" i="70"/>
  <c r="H57" i="70" s="1"/>
  <c r="BC56" i="70"/>
  <c r="AW56" i="70"/>
  <c r="AS56" i="70"/>
  <c r="AO56" i="70"/>
  <c r="AK56" i="70"/>
  <c r="AG56" i="70"/>
  <c r="Y56" i="70"/>
  <c r="AB56" i="70" s="1"/>
  <c r="AC56" i="70" s="1"/>
  <c r="S56" i="70"/>
  <c r="N56" i="70"/>
  <c r="O56" i="70" s="1"/>
  <c r="G56" i="70"/>
  <c r="H56" i="70" s="1"/>
  <c r="BC55" i="70"/>
  <c r="AW55" i="70"/>
  <c r="AS55" i="70"/>
  <c r="AO55" i="70"/>
  <c r="AK55" i="70"/>
  <c r="AG55" i="70"/>
  <c r="Y55" i="70"/>
  <c r="AB55" i="70" s="1"/>
  <c r="AC55" i="70" s="1"/>
  <c r="S55" i="70"/>
  <c r="N55" i="70"/>
  <c r="O55" i="70" s="1"/>
  <c r="H55" i="70"/>
  <c r="G55" i="70"/>
  <c r="BC54" i="70"/>
  <c r="AW54" i="70"/>
  <c r="AS54" i="70"/>
  <c r="AO54" i="70"/>
  <c r="AK54" i="70"/>
  <c r="AG54" i="70"/>
  <c r="Y54" i="70"/>
  <c r="AB54" i="70" s="1"/>
  <c r="AC54" i="70" s="1"/>
  <c r="S54" i="70"/>
  <c r="N54" i="70"/>
  <c r="O54" i="70" s="1"/>
  <c r="G54" i="70"/>
  <c r="H54" i="70" s="1"/>
  <c r="BC53" i="70"/>
  <c r="AW53" i="70"/>
  <c r="AS53" i="70"/>
  <c r="AO53" i="70"/>
  <c r="AK53" i="70"/>
  <c r="AG53" i="70"/>
  <c r="Y53" i="70"/>
  <c r="AB53" i="70" s="1"/>
  <c r="AC53" i="70" s="1"/>
  <c r="S53" i="70"/>
  <c r="N53" i="70"/>
  <c r="O53" i="70" s="1"/>
  <c r="G53" i="70"/>
  <c r="H53" i="70" s="1"/>
  <c r="BC52" i="70"/>
  <c r="AW52" i="70"/>
  <c r="AS52" i="70"/>
  <c r="AO52" i="70"/>
  <c r="AK52" i="70"/>
  <c r="AG52" i="70"/>
  <c r="Y52" i="70"/>
  <c r="AB52" i="70" s="1"/>
  <c r="AC52" i="70" s="1"/>
  <c r="S52" i="70"/>
  <c r="N52" i="70"/>
  <c r="O52" i="70" s="1"/>
  <c r="G52" i="70"/>
  <c r="H52" i="70" s="1"/>
  <c r="BC51" i="70"/>
  <c r="AW51" i="70"/>
  <c r="AS51" i="70"/>
  <c r="AO51" i="70"/>
  <c r="AK51" i="70"/>
  <c r="AG51" i="70"/>
  <c r="Y51" i="70"/>
  <c r="AB51" i="70" s="1"/>
  <c r="AC51" i="70" s="1"/>
  <c r="S51" i="70"/>
  <c r="N51" i="70"/>
  <c r="O51" i="70" s="1"/>
  <c r="G51" i="70"/>
  <c r="H51" i="70" s="1"/>
  <c r="BC50" i="70"/>
  <c r="AW50" i="70"/>
  <c r="AS50" i="70"/>
  <c r="AO50" i="70"/>
  <c r="AK50" i="70"/>
  <c r="AG50" i="70"/>
  <c r="Y50" i="70"/>
  <c r="AB50" i="70" s="1"/>
  <c r="AC50" i="70" s="1"/>
  <c r="S50" i="70"/>
  <c r="N50" i="70"/>
  <c r="O50" i="70" s="1"/>
  <c r="G50" i="70"/>
  <c r="H50" i="70" s="1"/>
  <c r="BC49" i="70"/>
  <c r="AW49" i="70"/>
  <c r="AS49" i="70"/>
  <c r="AO49" i="70"/>
  <c r="AK49" i="70"/>
  <c r="AG49" i="70"/>
  <c r="Y49" i="70"/>
  <c r="AB49" i="70" s="1"/>
  <c r="AC49" i="70" s="1"/>
  <c r="S49" i="70"/>
  <c r="N49" i="70"/>
  <c r="O49" i="70" s="1"/>
  <c r="G49" i="70"/>
  <c r="H49" i="70" s="1"/>
  <c r="BC48" i="70"/>
  <c r="AW48" i="70"/>
  <c r="AS48" i="70"/>
  <c r="AO48" i="70"/>
  <c r="AK48" i="70"/>
  <c r="AG48" i="70"/>
  <c r="Y48" i="70"/>
  <c r="AB48" i="70" s="1"/>
  <c r="AC48" i="70" s="1"/>
  <c r="S48" i="70"/>
  <c r="N48" i="70"/>
  <c r="O48" i="70" s="1"/>
  <c r="G48" i="70"/>
  <c r="H48" i="70" s="1"/>
  <c r="BC47" i="70"/>
  <c r="AW47" i="70"/>
  <c r="AS47" i="70"/>
  <c r="AO47" i="70"/>
  <c r="AK47" i="70"/>
  <c r="AG47" i="70"/>
  <c r="Y47" i="70"/>
  <c r="AB47" i="70" s="1"/>
  <c r="AC47" i="70" s="1"/>
  <c r="S47" i="70"/>
  <c r="N47" i="70"/>
  <c r="O47" i="70" s="1"/>
  <c r="H47" i="70"/>
  <c r="G47" i="70"/>
  <c r="BC46" i="70"/>
  <c r="AW46" i="70"/>
  <c r="AS46" i="70"/>
  <c r="AO46" i="70"/>
  <c r="AK46" i="70"/>
  <c r="AG46" i="70"/>
  <c r="Y46" i="70"/>
  <c r="AB46" i="70" s="1"/>
  <c r="AC46" i="70" s="1"/>
  <c r="S46" i="70"/>
  <c r="N46" i="70"/>
  <c r="O46" i="70" s="1"/>
  <c r="G46" i="70"/>
  <c r="H46" i="70" s="1"/>
  <c r="BC45" i="70"/>
  <c r="AW45" i="70"/>
  <c r="AS45" i="70"/>
  <c r="AO45" i="70"/>
  <c r="AK45" i="70"/>
  <c r="AG45" i="70"/>
  <c r="Y45" i="70"/>
  <c r="AB45" i="70" s="1"/>
  <c r="AC45" i="70" s="1"/>
  <c r="S45" i="70"/>
  <c r="N45" i="70"/>
  <c r="O45" i="70" s="1"/>
  <c r="H45" i="70"/>
  <c r="G45" i="70"/>
  <c r="BC44" i="70"/>
  <c r="AW44" i="70"/>
  <c r="AS44" i="70"/>
  <c r="AO44" i="70"/>
  <c r="AK44" i="70"/>
  <c r="AG44" i="70"/>
  <c r="Y44" i="70"/>
  <c r="AB44" i="70" s="1"/>
  <c r="AC44" i="70" s="1"/>
  <c r="S44" i="70"/>
  <c r="N44" i="70"/>
  <c r="O44" i="70" s="1"/>
  <c r="G44" i="70"/>
  <c r="H44" i="70" s="1"/>
  <c r="BC43" i="70"/>
  <c r="AW43" i="70"/>
  <c r="AS43" i="70"/>
  <c r="AO43" i="70"/>
  <c r="AK43" i="70"/>
  <c r="AG43" i="70"/>
  <c r="Y43" i="70"/>
  <c r="AB43" i="70" s="1"/>
  <c r="AC43" i="70" s="1"/>
  <c r="S43" i="70"/>
  <c r="N43" i="70"/>
  <c r="O43" i="70" s="1"/>
  <c r="G43" i="70"/>
  <c r="H43" i="70" s="1"/>
  <c r="BC42" i="70"/>
  <c r="AW42" i="70"/>
  <c r="AS42" i="70"/>
  <c r="AO42" i="70"/>
  <c r="AK42" i="70"/>
  <c r="AG42" i="70"/>
  <c r="Y42" i="70"/>
  <c r="AB42" i="70" s="1"/>
  <c r="AC42" i="70" s="1"/>
  <c r="S42" i="70"/>
  <c r="N42" i="70"/>
  <c r="O42" i="70" s="1"/>
  <c r="G42" i="70"/>
  <c r="H42" i="70" s="1"/>
  <c r="BC41" i="70"/>
  <c r="AW41" i="70"/>
  <c r="AS41" i="70"/>
  <c r="AO41" i="70"/>
  <c r="AK41" i="70"/>
  <c r="AG41" i="70"/>
  <c r="Y41" i="70"/>
  <c r="AB41" i="70" s="1"/>
  <c r="AC41" i="70" s="1"/>
  <c r="S41" i="70"/>
  <c r="N41" i="70"/>
  <c r="O41" i="70" s="1"/>
  <c r="H41" i="70"/>
  <c r="G41" i="70"/>
  <c r="BC40" i="70"/>
  <c r="AW40" i="70"/>
  <c r="AS40" i="70"/>
  <c r="AO40" i="70"/>
  <c r="AK40" i="70"/>
  <c r="AG40" i="70"/>
  <c r="Y40" i="70"/>
  <c r="AB40" i="70" s="1"/>
  <c r="AC40" i="70" s="1"/>
  <c r="S40" i="70"/>
  <c r="N40" i="70"/>
  <c r="O40" i="70" s="1"/>
  <c r="G40" i="70"/>
  <c r="H40" i="70" s="1"/>
  <c r="BC39" i="70"/>
  <c r="AW39" i="70"/>
  <c r="AS39" i="70"/>
  <c r="AO39" i="70"/>
  <c r="AK39" i="70"/>
  <c r="AG39" i="70"/>
  <c r="Y39" i="70"/>
  <c r="AB39" i="70" s="1"/>
  <c r="AC39" i="70" s="1"/>
  <c r="S39" i="70"/>
  <c r="N39" i="70"/>
  <c r="O39" i="70" s="1"/>
  <c r="G39" i="70"/>
  <c r="H39" i="70" s="1"/>
  <c r="BC38" i="70"/>
  <c r="AW38" i="70"/>
  <c r="AS38" i="70"/>
  <c r="AO38" i="70"/>
  <c r="AK38" i="70"/>
  <c r="AG38" i="70"/>
  <c r="Y38" i="70"/>
  <c r="AB38" i="70" s="1"/>
  <c r="AC38" i="70" s="1"/>
  <c r="S38" i="70"/>
  <c r="N38" i="70"/>
  <c r="O38" i="70" s="1"/>
  <c r="G38" i="70"/>
  <c r="H38" i="70" s="1"/>
  <c r="BC37" i="70"/>
  <c r="AW37" i="70"/>
  <c r="AS37" i="70"/>
  <c r="AO37" i="70"/>
  <c r="AK37" i="70"/>
  <c r="AG37" i="70"/>
  <c r="AB37" i="70"/>
  <c r="AC37" i="70" s="1"/>
  <c r="Y37" i="70"/>
  <c r="S37" i="70"/>
  <c r="N37" i="70"/>
  <c r="O37" i="70" s="1"/>
  <c r="G37" i="70"/>
  <c r="H37" i="70" s="1"/>
  <c r="BC36" i="70"/>
  <c r="AW36" i="70"/>
  <c r="AS36" i="70"/>
  <c r="AO36" i="70"/>
  <c r="AK36" i="70"/>
  <c r="AG36" i="70"/>
  <c r="Y36" i="70"/>
  <c r="AB36" i="70" s="1"/>
  <c r="AC36" i="70" s="1"/>
  <c r="S36" i="70"/>
  <c r="N36" i="70"/>
  <c r="O36" i="70" s="1"/>
  <c r="G36" i="70"/>
  <c r="H36" i="70" s="1"/>
  <c r="BC35" i="70"/>
  <c r="AW35" i="70"/>
  <c r="AS35" i="70"/>
  <c r="AO35" i="70"/>
  <c r="AK35" i="70"/>
  <c r="AG35" i="70"/>
  <c r="Y35" i="70"/>
  <c r="AB35" i="70" s="1"/>
  <c r="AC35" i="70" s="1"/>
  <c r="S35" i="70"/>
  <c r="N35" i="70"/>
  <c r="O35" i="70" s="1"/>
  <c r="G35" i="70"/>
  <c r="H35" i="70" s="1"/>
  <c r="BC34" i="70"/>
  <c r="AW34" i="70"/>
  <c r="AS34" i="70"/>
  <c r="AO34" i="70"/>
  <c r="AK34" i="70"/>
  <c r="AG34" i="70"/>
  <c r="Y34" i="70"/>
  <c r="AB34" i="70" s="1"/>
  <c r="AC34" i="70" s="1"/>
  <c r="S34" i="70"/>
  <c r="N34" i="70"/>
  <c r="O34" i="70" s="1"/>
  <c r="G34" i="70"/>
  <c r="H34" i="70" s="1"/>
  <c r="BC33" i="70"/>
  <c r="AW33" i="70"/>
  <c r="AS33" i="70"/>
  <c r="AO33" i="70"/>
  <c r="AK33" i="70"/>
  <c r="AG33" i="70"/>
  <c r="AB33" i="70"/>
  <c r="AC33" i="70" s="1"/>
  <c r="Y33" i="70"/>
  <c r="S33" i="70"/>
  <c r="N33" i="70"/>
  <c r="O33" i="70" s="1"/>
  <c r="G33" i="70"/>
  <c r="H33" i="70" s="1"/>
  <c r="BC32" i="70"/>
  <c r="AW32" i="70"/>
  <c r="AS32" i="70"/>
  <c r="AO32" i="70"/>
  <c r="AK32" i="70"/>
  <c r="AG32" i="70"/>
  <c r="Y32" i="70"/>
  <c r="AB32" i="70" s="1"/>
  <c r="AC32" i="70" s="1"/>
  <c r="S32" i="70"/>
  <c r="N32" i="70"/>
  <c r="O32" i="70" s="1"/>
  <c r="G32" i="70"/>
  <c r="H32" i="70" s="1"/>
  <c r="BC31" i="70"/>
  <c r="AW31" i="70"/>
  <c r="AS31" i="70"/>
  <c r="AO31" i="70"/>
  <c r="AK31" i="70"/>
  <c r="AG31" i="70"/>
  <c r="Y31" i="70"/>
  <c r="AB31" i="70" s="1"/>
  <c r="AC31" i="70" s="1"/>
  <c r="S31" i="70"/>
  <c r="N31" i="70"/>
  <c r="O31" i="70" s="1"/>
  <c r="G31" i="70"/>
  <c r="H31" i="70" s="1"/>
  <c r="BC30" i="70"/>
  <c r="AW30" i="70"/>
  <c r="AS30" i="70"/>
  <c r="AO30" i="70"/>
  <c r="AK30" i="70"/>
  <c r="AG30" i="70"/>
  <c r="Y30" i="70"/>
  <c r="AB30" i="70" s="1"/>
  <c r="AC30" i="70" s="1"/>
  <c r="S30" i="70"/>
  <c r="N30" i="70"/>
  <c r="O30" i="70" s="1"/>
  <c r="G30" i="70"/>
  <c r="H30" i="70" s="1"/>
  <c r="BC29" i="70"/>
  <c r="AW29" i="70"/>
  <c r="AS29" i="70"/>
  <c r="AO29" i="70"/>
  <c r="AK29" i="70"/>
  <c r="AG29" i="70"/>
  <c r="Y29" i="70"/>
  <c r="AB29" i="70" s="1"/>
  <c r="AC29" i="70" s="1"/>
  <c r="S29" i="70"/>
  <c r="N29" i="70"/>
  <c r="O29" i="70" s="1"/>
  <c r="G29" i="70"/>
  <c r="H29" i="70" s="1"/>
  <c r="BC28" i="70"/>
  <c r="AW28" i="70"/>
  <c r="AS28" i="70"/>
  <c r="AO28" i="70"/>
  <c r="AK28" i="70"/>
  <c r="AG28" i="70"/>
  <c r="Y28" i="70"/>
  <c r="AB28" i="70" s="1"/>
  <c r="AC28" i="70" s="1"/>
  <c r="S28" i="70"/>
  <c r="N28" i="70"/>
  <c r="O28" i="70" s="1"/>
  <c r="G28" i="70"/>
  <c r="H28" i="70" s="1"/>
  <c r="BC27" i="70"/>
  <c r="AW27" i="70"/>
  <c r="AS27" i="70"/>
  <c r="AO27" i="70"/>
  <c r="AK27" i="70"/>
  <c r="AG27" i="70"/>
  <c r="Y27" i="70"/>
  <c r="AB27" i="70" s="1"/>
  <c r="AC27" i="70" s="1"/>
  <c r="S27" i="70"/>
  <c r="N27" i="70"/>
  <c r="O27" i="70" s="1"/>
  <c r="H27" i="70"/>
  <c r="G27" i="70"/>
  <c r="BC26" i="70"/>
  <c r="AW26" i="70"/>
  <c r="AS26" i="70"/>
  <c r="AO26" i="70"/>
  <c r="AK26" i="70"/>
  <c r="AG26" i="70"/>
  <c r="Y26" i="70"/>
  <c r="AB26" i="70" s="1"/>
  <c r="AC26" i="70" s="1"/>
  <c r="S26" i="70"/>
  <c r="N26" i="70"/>
  <c r="O26" i="70" s="1"/>
  <c r="G26" i="70"/>
  <c r="H26" i="70" s="1"/>
  <c r="BC25" i="70"/>
  <c r="AW25" i="70"/>
  <c r="AS25" i="70"/>
  <c r="AO25" i="70"/>
  <c r="AK25" i="70"/>
  <c r="AG25" i="70"/>
  <c r="Y25" i="70"/>
  <c r="AB25" i="70" s="1"/>
  <c r="AC25" i="70" s="1"/>
  <c r="S25" i="70"/>
  <c r="N25" i="70"/>
  <c r="O25" i="70" s="1"/>
  <c r="G25" i="70"/>
  <c r="H25" i="70" s="1"/>
  <c r="BC24" i="70"/>
  <c r="AW24" i="70"/>
  <c r="AS24" i="70"/>
  <c r="AO24" i="70"/>
  <c r="AK24" i="70"/>
  <c r="AG24" i="70"/>
  <c r="AB24" i="70"/>
  <c r="AC24" i="70" s="1"/>
  <c r="Y24" i="70"/>
  <c r="S24" i="70"/>
  <c r="N24" i="70"/>
  <c r="O24" i="70" s="1"/>
  <c r="G24" i="70"/>
  <c r="H24" i="70" s="1"/>
  <c r="BC23" i="70"/>
  <c r="AW23" i="70"/>
  <c r="AS23" i="70"/>
  <c r="AO23" i="70"/>
  <c r="AK23" i="70"/>
  <c r="AG23" i="70"/>
  <c r="Y23" i="70"/>
  <c r="AB23" i="70" s="1"/>
  <c r="AC23" i="70" s="1"/>
  <c r="S23" i="70"/>
  <c r="N23" i="70"/>
  <c r="O23" i="70" s="1"/>
  <c r="H23" i="70"/>
  <c r="G23" i="70"/>
  <c r="BC22" i="70"/>
  <c r="AW22" i="70"/>
  <c r="AS22" i="70"/>
  <c r="AO22" i="70"/>
  <c r="AK22" i="70"/>
  <c r="AG22" i="70"/>
  <c r="Y22" i="70"/>
  <c r="AB22" i="70" s="1"/>
  <c r="AC22" i="70" s="1"/>
  <c r="S22" i="70"/>
  <c r="N22" i="70"/>
  <c r="O22" i="70" s="1"/>
  <c r="G22" i="70"/>
  <c r="H22" i="70" s="1"/>
  <c r="BC21" i="70"/>
  <c r="AW21" i="70"/>
  <c r="AS21" i="70"/>
  <c r="AO21" i="70"/>
  <c r="AK21" i="70"/>
  <c r="AG21" i="70"/>
  <c r="Y21" i="70"/>
  <c r="AB21" i="70" s="1"/>
  <c r="AC21" i="70" s="1"/>
  <c r="S21" i="70"/>
  <c r="N21" i="70"/>
  <c r="O21" i="70" s="1"/>
  <c r="H21" i="70"/>
  <c r="G21" i="70"/>
  <c r="BC20" i="70"/>
  <c r="AW20" i="70"/>
  <c r="AS20" i="70"/>
  <c r="AO20" i="70"/>
  <c r="AK20" i="70"/>
  <c r="AG20" i="70"/>
  <c r="Y20" i="70"/>
  <c r="AB20" i="70" s="1"/>
  <c r="AC20" i="70" s="1"/>
  <c r="S20" i="70"/>
  <c r="N20" i="70"/>
  <c r="O20" i="70" s="1"/>
  <c r="G20" i="70"/>
  <c r="H20" i="70" s="1"/>
  <c r="BC19" i="70"/>
  <c r="AW19" i="70"/>
  <c r="AS19" i="70"/>
  <c r="AO19" i="70"/>
  <c r="AK19" i="70"/>
  <c r="AG19" i="70"/>
  <c r="Y19" i="70"/>
  <c r="AB19" i="70" s="1"/>
  <c r="AC19" i="70" s="1"/>
  <c r="S19" i="70"/>
  <c r="N19" i="70"/>
  <c r="O19" i="70" s="1"/>
  <c r="G19" i="70"/>
  <c r="H19" i="70" s="1"/>
  <c r="BC18" i="70"/>
  <c r="AW18" i="70"/>
  <c r="AS18" i="70"/>
  <c r="AO18" i="70"/>
  <c r="AK18" i="70"/>
  <c r="AG18" i="70"/>
  <c r="Y18" i="70"/>
  <c r="AB18" i="70" s="1"/>
  <c r="AC18" i="70" s="1"/>
  <c r="S18" i="70"/>
  <c r="N18" i="70"/>
  <c r="O18" i="70" s="1"/>
  <c r="G18" i="70"/>
  <c r="H18" i="70" s="1"/>
  <c r="BC17" i="70"/>
  <c r="AW17" i="70"/>
  <c r="AS17" i="70"/>
  <c r="AO17" i="70"/>
  <c r="AK17" i="70"/>
  <c r="AG17" i="70"/>
  <c r="Y17" i="70"/>
  <c r="AB17" i="70" s="1"/>
  <c r="AC17" i="70" s="1"/>
  <c r="S17" i="70"/>
  <c r="N17" i="70"/>
  <c r="O17" i="70" s="1"/>
  <c r="G17" i="70"/>
  <c r="H17" i="70" s="1"/>
  <c r="BC16" i="70"/>
  <c r="AW16" i="70"/>
  <c r="AS16" i="70"/>
  <c r="AO16" i="70"/>
  <c r="AK16" i="70"/>
  <c r="AG16" i="70"/>
  <c r="Y16" i="70"/>
  <c r="AB16" i="70" s="1"/>
  <c r="AC16" i="70" s="1"/>
  <c r="S16" i="70"/>
  <c r="N16" i="70"/>
  <c r="O16" i="70" s="1"/>
  <c r="G16" i="70"/>
  <c r="H16" i="70" s="1"/>
  <c r="BC15" i="70"/>
  <c r="AW15" i="70"/>
  <c r="AS15" i="70"/>
  <c r="AO15" i="70"/>
  <c r="AK15" i="70"/>
  <c r="AG15" i="70"/>
  <c r="Y15" i="70"/>
  <c r="AB15" i="70" s="1"/>
  <c r="AC15" i="70" s="1"/>
  <c r="S15" i="70"/>
  <c r="N15" i="70"/>
  <c r="O15" i="70" s="1"/>
  <c r="G15" i="70"/>
  <c r="H15" i="70" s="1"/>
  <c r="BC14" i="70"/>
  <c r="AW14" i="70"/>
  <c r="AS14" i="70"/>
  <c r="AO14" i="70"/>
  <c r="AK14" i="70"/>
  <c r="AG14" i="70"/>
  <c r="Y14" i="70"/>
  <c r="AB14" i="70" s="1"/>
  <c r="AC14" i="70" s="1"/>
  <c r="S14" i="70"/>
  <c r="N14" i="70"/>
  <c r="O14" i="70" s="1"/>
  <c r="G14" i="70"/>
  <c r="H14" i="70" s="1"/>
  <c r="BC13" i="70"/>
  <c r="AW13" i="70"/>
  <c r="AS13" i="70"/>
  <c r="AO13" i="70"/>
  <c r="AK13" i="70"/>
  <c r="AG13" i="70"/>
  <c r="Y13" i="70"/>
  <c r="AB13" i="70" s="1"/>
  <c r="AC13" i="70" s="1"/>
  <c r="S13" i="70"/>
  <c r="N13" i="70"/>
  <c r="O13" i="70" s="1"/>
  <c r="G13" i="70"/>
  <c r="H13" i="70" s="1"/>
  <c r="BC12" i="70"/>
  <c r="AW12" i="70"/>
  <c r="AS12" i="70"/>
  <c r="AO12" i="70"/>
  <c r="AK12" i="70"/>
  <c r="AG12" i="70"/>
  <c r="Y12" i="70"/>
  <c r="AB12" i="70" s="1"/>
  <c r="AC12" i="70" s="1"/>
  <c r="S12" i="70"/>
  <c r="N12" i="70"/>
  <c r="O12" i="70" s="1"/>
  <c r="G12" i="70"/>
  <c r="H12" i="70" s="1"/>
  <c r="BC11" i="70"/>
  <c r="AW11" i="70"/>
  <c r="AS11" i="70"/>
  <c r="AO11" i="70"/>
  <c r="AK11" i="70"/>
  <c r="AG11" i="70"/>
  <c r="Y11" i="70"/>
  <c r="AB11" i="70" s="1"/>
  <c r="AC11" i="70" s="1"/>
  <c r="S11" i="70"/>
  <c r="N11" i="70"/>
  <c r="O11" i="70" s="1"/>
  <c r="G11" i="70"/>
  <c r="H11" i="70" s="1"/>
  <c r="BC10" i="70"/>
  <c r="AW10" i="70"/>
  <c r="AS10" i="70"/>
  <c r="AO10" i="70"/>
  <c r="AK10" i="70"/>
  <c r="AG10" i="70"/>
  <c r="Y10" i="70"/>
  <c r="AB10" i="70" s="1"/>
  <c r="AC10" i="70" s="1"/>
  <c r="S10" i="70"/>
  <c r="N10" i="70"/>
  <c r="O10" i="70" s="1"/>
  <c r="H10" i="70"/>
  <c r="G10" i="70"/>
  <c r="BC9" i="70"/>
  <c r="AW9" i="70"/>
  <c r="AS9" i="70"/>
  <c r="AO9" i="70"/>
  <c r="AK9" i="70"/>
  <c r="AG9" i="70"/>
  <c r="Y9" i="70"/>
  <c r="AB9" i="70" s="1"/>
  <c r="AC9" i="70" s="1"/>
  <c r="S9" i="70"/>
  <c r="N9" i="70"/>
  <c r="O9" i="70" s="1"/>
  <c r="G9" i="70"/>
  <c r="H9" i="70" s="1"/>
  <c r="BC8" i="70"/>
  <c r="AW8" i="70"/>
  <c r="AS8" i="70"/>
  <c r="AO8" i="70"/>
  <c r="AK8" i="70"/>
  <c r="AG8" i="70"/>
  <c r="Y8" i="70"/>
  <c r="AB8" i="70" s="1"/>
  <c r="AC8" i="70" s="1"/>
  <c r="S8" i="70"/>
  <c r="N8" i="70"/>
  <c r="O8" i="70" s="1"/>
  <c r="G8" i="70"/>
  <c r="H8" i="70" s="1"/>
  <c r="BC7" i="70"/>
  <c r="AW7" i="70"/>
  <c r="AS7" i="70"/>
  <c r="AO7" i="70"/>
  <c r="AK7" i="70"/>
  <c r="AG7" i="70"/>
  <c r="Y7" i="70"/>
  <c r="AB7" i="70" s="1"/>
  <c r="AC7" i="70" s="1"/>
  <c r="S7" i="70"/>
  <c r="N7" i="70"/>
  <c r="O7" i="70" s="1"/>
  <c r="H7" i="70"/>
  <c r="G7" i="70"/>
  <c r="BC6" i="70"/>
  <c r="AW6" i="70"/>
  <c r="AS6" i="70"/>
  <c r="AO6" i="70"/>
  <c r="AK6" i="70"/>
  <c r="AG6" i="70"/>
  <c r="Y6" i="70"/>
  <c r="AB6" i="70" s="1"/>
  <c r="AC6" i="70" s="1"/>
  <c r="S6" i="70"/>
  <c r="N6" i="70"/>
  <c r="O6" i="70" s="1"/>
  <c r="G6" i="70"/>
  <c r="H6" i="70" s="1"/>
  <c r="BC5" i="70"/>
  <c r="AW5" i="70"/>
  <c r="AS5" i="70"/>
  <c r="AO5" i="70"/>
  <c r="AK5" i="70"/>
  <c r="AG5" i="70"/>
  <c r="Y5" i="70"/>
  <c r="AB5" i="70" s="1"/>
  <c r="AC5" i="70" s="1"/>
  <c r="S5" i="70"/>
  <c r="N5" i="70"/>
  <c r="O5" i="70" s="1"/>
  <c r="H5" i="70"/>
  <c r="G5" i="70"/>
  <c r="BC4" i="70"/>
  <c r="AW4" i="70"/>
  <c r="AS4" i="70"/>
  <c r="AO4" i="70"/>
  <c r="AK4" i="70"/>
  <c r="AG4" i="70"/>
  <c r="Y4" i="70"/>
  <c r="AB4" i="70" s="1"/>
  <c r="AC4" i="70" s="1"/>
  <c r="S4" i="70"/>
  <c r="N4" i="70"/>
  <c r="O4" i="70" s="1"/>
  <c r="G4" i="70"/>
  <c r="H4" i="70" s="1"/>
  <c r="BC3" i="70"/>
  <c r="AW3" i="70"/>
  <c r="AS3" i="70"/>
  <c r="AO3" i="70"/>
  <c r="AK3" i="70"/>
  <c r="AG3" i="70"/>
  <c r="Y3" i="70"/>
  <c r="AB3" i="70" s="1"/>
  <c r="AC3" i="70" s="1"/>
  <c r="S3" i="70"/>
  <c r="N3" i="70"/>
  <c r="O3" i="70" s="1"/>
  <c r="H3" i="70"/>
  <c r="G3" i="70"/>
  <c r="BC2" i="70"/>
  <c r="AW2" i="70"/>
  <c r="AS2" i="70"/>
  <c r="AO2" i="70"/>
  <c r="AK2" i="70"/>
  <c r="AG2" i="70"/>
  <c r="Y2" i="70"/>
  <c r="AB2" i="70" s="1"/>
  <c r="AC2" i="70" s="1"/>
  <c r="S2" i="70"/>
  <c r="N2" i="70"/>
  <c r="O2" i="70" s="1"/>
  <c r="G2" i="70"/>
  <c r="H2" i="70" s="1"/>
  <c r="BC337" i="63"/>
  <c r="AW337" i="63"/>
  <c r="AS337" i="63"/>
  <c r="AN337" i="63"/>
  <c r="AO337" i="63" s="1"/>
  <c r="AO337" i="83" s="1"/>
  <c r="AK337" i="63"/>
  <c r="AG337" i="63"/>
  <c r="Y337" i="63"/>
  <c r="AB337" i="63" s="1"/>
  <c r="AC337" i="63" s="1"/>
  <c r="S337" i="63"/>
  <c r="S337" i="83" s="1"/>
  <c r="N337" i="63"/>
  <c r="O337" i="63" s="1"/>
  <c r="H337" i="63"/>
  <c r="BC336" i="63"/>
  <c r="AW336" i="63"/>
  <c r="AS336" i="63"/>
  <c r="AN336" i="63"/>
  <c r="AO336" i="63" s="1"/>
  <c r="AK336" i="63"/>
  <c r="AG336" i="63"/>
  <c r="AG336" i="83" s="1"/>
  <c r="Y336" i="63"/>
  <c r="AB336" i="63" s="1"/>
  <c r="AC336" i="63" s="1"/>
  <c r="S336" i="63"/>
  <c r="N336" i="63"/>
  <c r="O336" i="63" s="1"/>
  <c r="H336" i="63"/>
  <c r="BC335" i="63"/>
  <c r="AW335" i="63"/>
  <c r="AS335" i="63"/>
  <c r="AN335" i="63"/>
  <c r="AK335" i="63"/>
  <c r="AG335" i="63"/>
  <c r="Y335" i="63"/>
  <c r="S335" i="63"/>
  <c r="N335" i="63"/>
  <c r="O335" i="63" s="1"/>
  <c r="H335" i="63"/>
  <c r="BC334" i="63"/>
  <c r="AW334" i="63"/>
  <c r="AS334" i="63"/>
  <c r="AN334" i="63"/>
  <c r="AO334" i="63" s="1"/>
  <c r="AK334" i="63"/>
  <c r="AG334" i="63"/>
  <c r="AG334" i="83" s="1"/>
  <c r="Y334" i="63"/>
  <c r="AB334" i="63" s="1"/>
  <c r="AC334" i="63" s="1"/>
  <c r="S334" i="63"/>
  <c r="N334" i="63"/>
  <c r="O334" i="63" s="1"/>
  <c r="H334" i="63"/>
  <c r="BC333" i="63"/>
  <c r="AW333" i="63"/>
  <c r="AS333" i="63"/>
  <c r="AN333" i="63"/>
  <c r="AO333" i="63" s="1"/>
  <c r="AO333" i="83" s="1"/>
  <c r="AK333" i="63"/>
  <c r="AG333" i="63"/>
  <c r="Y333" i="63"/>
  <c r="S333" i="63"/>
  <c r="N333" i="63"/>
  <c r="O333" i="63" s="1"/>
  <c r="H333" i="63"/>
  <c r="BC332" i="63"/>
  <c r="AW332" i="63"/>
  <c r="AS332" i="63"/>
  <c r="AN332" i="63"/>
  <c r="AO332" i="63" s="1"/>
  <c r="AK332" i="63"/>
  <c r="AK332" i="83" s="1"/>
  <c r="AG332" i="63"/>
  <c r="AG332" i="83" s="1"/>
  <c r="Y332" i="63"/>
  <c r="AB332" i="63" s="1"/>
  <c r="AC332" i="63" s="1"/>
  <c r="S332" i="63"/>
  <c r="N332" i="63"/>
  <c r="O332" i="63" s="1"/>
  <c r="H332" i="63"/>
  <c r="BC331" i="63"/>
  <c r="AW331" i="63"/>
  <c r="AS331" i="63"/>
  <c r="AN331" i="63"/>
  <c r="AK331" i="63"/>
  <c r="AG331" i="63"/>
  <c r="Y331" i="63"/>
  <c r="AB331" i="63" s="1"/>
  <c r="S331" i="63"/>
  <c r="S331" i="83" s="1"/>
  <c r="N331" i="63"/>
  <c r="O331" i="63" s="1"/>
  <c r="H331" i="63"/>
  <c r="BC330" i="63"/>
  <c r="AW330" i="63"/>
  <c r="AS330" i="63"/>
  <c r="AN330" i="63"/>
  <c r="AO330" i="63" s="1"/>
  <c r="AK330" i="63"/>
  <c r="AG330" i="63"/>
  <c r="AG330" i="83" s="1"/>
  <c r="Y330" i="63"/>
  <c r="AB330" i="63" s="1"/>
  <c r="AC330" i="63" s="1"/>
  <c r="S330" i="63"/>
  <c r="N330" i="63"/>
  <c r="H330" i="63"/>
  <c r="BC329" i="63"/>
  <c r="AW329" i="63"/>
  <c r="AS329" i="63"/>
  <c r="AN329" i="63"/>
  <c r="AK329" i="63"/>
  <c r="AG329" i="63"/>
  <c r="Y329" i="63"/>
  <c r="S329" i="63"/>
  <c r="N329" i="63"/>
  <c r="O329" i="63" s="1"/>
  <c r="H329" i="63"/>
  <c r="BC328" i="63"/>
  <c r="AW328" i="63"/>
  <c r="AS328" i="63"/>
  <c r="AN328" i="63"/>
  <c r="AO328" i="63" s="1"/>
  <c r="AK328" i="63"/>
  <c r="AK328" i="83" s="1"/>
  <c r="AG328" i="63"/>
  <c r="Y328" i="63"/>
  <c r="AB328" i="63" s="1"/>
  <c r="AC328" i="63" s="1"/>
  <c r="S328" i="63"/>
  <c r="N328" i="63"/>
  <c r="H328" i="63"/>
  <c r="BC327" i="63"/>
  <c r="AW327" i="63"/>
  <c r="AS327" i="63"/>
  <c r="AN327" i="63"/>
  <c r="AO327" i="63" s="1"/>
  <c r="AO327" i="83" s="1"/>
  <c r="AK327" i="63"/>
  <c r="AG327" i="63"/>
  <c r="Y327" i="63"/>
  <c r="S327" i="63"/>
  <c r="N327" i="63"/>
  <c r="O327" i="63" s="1"/>
  <c r="H327" i="63"/>
  <c r="BC326" i="63"/>
  <c r="AW326" i="63"/>
  <c r="AS326" i="63"/>
  <c r="AN326" i="63"/>
  <c r="AO326" i="63" s="1"/>
  <c r="AK326" i="63"/>
  <c r="AG326" i="63"/>
  <c r="AG326" i="83" s="1"/>
  <c r="Y326" i="63"/>
  <c r="AB326" i="63" s="1"/>
  <c r="AC326" i="63" s="1"/>
  <c r="S326" i="63"/>
  <c r="N326" i="63"/>
  <c r="H326" i="63"/>
  <c r="BC325" i="63"/>
  <c r="AW325" i="63"/>
  <c r="AS325" i="63"/>
  <c r="AO325" i="63"/>
  <c r="AO325" i="83" s="1"/>
  <c r="AK325" i="63"/>
  <c r="AG325" i="63"/>
  <c r="Y325" i="63"/>
  <c r="AB325" i="63" s="1"/>
  <c r="AC325" i="63" s="1"/>
  <c r="S325" i="63"/>
  <c r="S325" i="83" s="1"/>
  <c r="N325" i="63"/>
  <c r="O325" i="63" s="1"/>
  <c r="H325" i="63"/>
  <c r="BC324" i="63"/>
  <c r="AW324" i="63"/>
  <c r="AS324" i="63"/>
  <c r="AO324" i="63"/>
  <c r="AK324" i="63"/>
  <c r="AG324" i="63"/>
  <c r="AG324" i="83" s="1"/>
  <c r="Y324" i="63"/>
  <c r="AB324" i="63" s="1"/>
  <c r="S324" i="63"/>
  <c r="N324" i="63"/>
  <c r="H324" i="63"/>
  <c r="BC323" i="63"/>
  <c r="AW323" i="63"/>
  <c r="AS323" i="63"/>
  <c r="AO323" i="63"/>
  <c r="AO323" i="83" s="1"/>
  <c r="AK323" i="63"/>
  <c r="AG323" i="63"/>
  <c r="Y323" i="63"/>
  <c r="AB323" i="63" s="1"/>
  <c r="S323" i="63"/>
  <c r="S323" i="83" s="1"/>
  <c r="N323" i="63"/>
  <c r="O323" i="63" s="1"/>
  <c r="H323" i="63"/>
  <c r="BC322" i="63"/>
  <c r="AW322" i="63"/>
  <c r="AS322" i="63"/>
  <c r="AO322" i="63"/>
  <c r="AK322" i="63"/>
  <c r="AG322" i="63"/>
  <c r="AG322" i="83" s="1"/>
  <c r="Y322" i="63"/>
  <c r="AB322" i="63" s="1"/>
  <c r="S322" i="63"/>
  <c r="N322" i="63"/>
  <c r="O322" i="63" s="1"/>
  <c r="H322" i="63"/>
  <c r="BC321" i="63"/>
  <c r="AW321" i="63"/>
  <c r="AS321" i="63"/>
  <c r="AO321" i="63"/>
  <c r="AO321" i="83" s="1"/>
  <c r="AK321" i="63"/>
  <c r="AK321" i="83" s="1"/>
  <c r="AG321" i="63"/>
  <c r="Y321" i="63"/>
  <c r="AB321" i="63" s="1"/>
  <c r="AC321" i="63" s="1"/>
  <c r="S321" i="63"/>
  <c r="S321" i="83" s="1"/>
  <c r="N321" i="63"/>
  <c r="O321" i="63" s="1"/>
  <c r="H321" i="63"/>
  <c r="BC320" i="63"/>
  <c r="AW320" i="63"/>
  <c r="AS320" i="63"/>
  <c r="AO320" i="63"/>
  <c r="AK320" i="63"/>
  <c r="AG320" i="63"/>
  <c r="AG320" i="83" s="1"/>
  <c r="Y320" i="63"/>
  <c r="S320" i="63"/>
  <c r="N320" i="63"/>
  <c r="O320" i="63" s="1"/>
  <c r="H320" i="63"/>
  <c r="BC319" i="63"/>
  <c r="AW319" i="63"/>
  <c r="AS319" i="63"/>
  <c r="AO319" i="63"/>
  <c r="AO319" i="83" s="1"/>
  <c r="AK319" i="63"/>
  <c r="AK319" i="83" s="1"/>
  <c r="AG319" i="63"/>
  <c r="Y319" i="63"/>
  <c r="S319" i="63"/>
  <c r="N319" i="63"/>
  <c r="O319" i="63" s="1"/>
  <c r="H319" i="63"/>
  <c r="BC318" i="63"/>
  <c r="AW318" i="63"/>
  <c r="AS318" i="63"/>
  <c r="AO318" i="63"/>
  <c r="AK318" i="63"/>
  <c r="AK318" i="83" s="1"/>
  <c r="AG318" i="63"/>
  <c r="AG318" i="83" s="1"/>
  <c r="Y318" i="63"/>
  <c r="AB318" i="63" s="1"/>
  <c r="S318" i="63"/>
  <c r="N318" i="63"/>
  <c r="H318" i="63"/>
  <c r="BC317" i="63"/>
  <c r="AW317" i="63"/>
  <c r="AS317" i="63"/>
  <c r="AO317" i="63"/>
  <c r="AK317" i="63"/>
  <c r="AG317" i="63"/>
  <c r="Y317" i="63"/>
  <c r="S317" i="63"/>
  <c r="N317" i="63"/>
  <c r="O317" i="63" s="1"/>
  <c r="H317" i="63"/>
  <c r="BC316" i="63"/>
  <c r="AW316" i="63"/>
  <c r="AS316" i="63"/>
  <c r="AO316" i="63"/>
  <c r="AO316" i="83" s="1"/>
  <c r="AK316" i="63"/>
  <c r="AK316" i="83" s="1"/>
  <c r="AG316" i="63"/>
  <c r="Y316" i="63"/>
  <c r="AB316" i="63" s="1"/>
  <c r="AC316" i="63" s="1"/>
  <c r="S316" i="63"/>
  <c r="S316" i="83" s="1"/>
  <c r="N316" i="63"/>
  <c r="O316" i="63" s="1"/>
  <c r="H316" i="63"/>
  <c r="BC315" i="63"/>
  <c r="AW315" i="63"/>
  <c r="AS315" i="63"/>
  <c r="AO315" i="63"/>
  <c r="AK315" i="63"/>
  <c r="AG315" i="63"/>
  <c r="Y315" i="63"/>
  <c r="AB315" i="63" s="1"/>
  <c r="S315" i="63"/>
  <c r="N315" i="63"/>
  <c r="O315" i="63" s="1"/>
  <c r="H315" i="63"/>
  <c r="BC314" i="63"/>
  <c r="AW314" i="63"/>
  <c r="AS314" i="63"/>
  <c r="AO314" i="63"/>
  <c r="AK314" i="63"/>
  <c r="AG314" i="63"/>
  <c r="Y314" i="63"/>
  <c r="S314" i="63"/>
  <c r="N314" i="63"/>
  <c r="O314" i="63" s="1"/>
  <c r="H314" i="63"/>
  <c r="BC313" i="63"/>
  <c r="AW313" i="63"/>
  <c r="AS313" i="63"/>
  <c r="AO313" i="63"/>
  <c r="AK313" i="63"/>
  <c r="AK313" i="83" s="1"/>
  <c r="AG313" i="63"/>
  <c r="Y313" i="63"/>
  <c r="AB313" i="63" s="1"/>
  <c r="AC313" i="63" s="1"/>
  <c r="S313" i="63"/>
  <c r="S313" i="83" s="1"/>
  <c r="N313" i="63"/>
  <c r="O313" i="63" s="1"/>
  <c r="H313" i="63"/>
  <c r="BC312" i="63"/>
  <c r="AW312" i="63"/>
  <c r="AS312" i="63"/>
  <c r="AO312" i="63"/>
  <c r="AK312" i="63"/>
  <c r="AK312" i="83" s="1"/>
  <c r="AG312" i="63"/>
  <c r="AG312" i="83" s="1"/>
  <c r="Y312" i="63"/>
  <c r="AB312" i="63" s="1"/>
  <c r="AC312" i="63" s="1"/>
  <c r="S312" i="63"/>
  <c r="N312" i="63"/>
  <c r="O312" i="63" s="1"/>
  <c r="H312" i="63"/>
  <c r="BC311" i="63"/>
  <c r="AW311" i="63"/>
  <c r="AS311" i="63"/>
  <c r="AO311" i="63"/>
  <c r="AO311" i="83" s="1"/>
  <c r="AK311" i="63"/>
  <c r="AG311" i="63"/>
  <c r="Y311" i="63"/>
  <c r="S311" i="63"/>
  <c r="N311" i="63"/>
  <c r="O311" i="63" s="1"/>
  <c r="H311" i="63"/>
  <c r="BC310" i="63"/>
  <c r="AW310" i="63"/>
  <c r="AS310" i="63"/>
  <c r="AO310" i="63"/>
  <c r="AK310" i="63"/>
  <c r="AK310" i="83" s="1"/>
  <c r="AG310" i="63"/>
  <c r="Y310" i="63"/>
  <c r="AB310" i="63" s="1"/>
  <c r="S310" i="63"/>
  <c r="S310" i="83" s="1"/>
  <c r="N310" i="63"/>
  <c r="O310" i="63" s="1"/>
  <c r="BC309" i="63"/>
  <c r="AW309" i="63"/>
  <c r="AS309" i="63"/>
  <c r="AO309" i="63"/>
  <c r="AK309" i="63"/>
  <c r="AG309" i="63"/>
  <c r="Y309" i="63"/>
  <c r="AB309" i="63" s="1"/>
  <c r="S309" i="63"/>
  <c r="N309" i="63"/>
  <c r="O309" i="63" s="1"/>
  <c r="H309" i="63"/>
  <c r="BC308" i="63"/>
  <c r="AW308" i="63"/>
  <c r="AS308" i="63"/>
  <c r="AO308" i="63"/>
  <c r="AK308" i="63"/>
  <c r="AG308" i="63"/>
  <c r="AG308" i="83" s="1"/>
  <c r="Y308" i="63"/>
  <c r="AB308" i="63" s="1"/>
  <c r="AC308" i="63" s="1"/>
  <c r="S308" i="63"/>
  <c r="N308" i="63"/>
  <c r="O308" i="63" s="1"/>
  <c r="BC307" i="63"/>
  <c r="AW307" i="63"/>
  <c r="AS307" i="63"/>
  <c r="AO307" i="63"/>
  <c r="AO307" i="83" s="1"/>
  <c r="AK307" i="63"/>
  <c r="AG307" i="63"/>
  <c r="Y307" i="63"/>
  <c r="S307" i="63"/>
  <c r="N307" i="63"/>
  <c r="O307" i="63" s="1"/>
  <c r="H307" i="63"/>
  <c r="BC306" i="63"/>
  <c r="AW306" i="63"/>
  <c r="AS306" i="63"/>
  <c r="AO306" i="63"/>
  <c r="AK306" i="63"/>
  <c r="AG306" i="63"/>
  <c r="Y306" i="63"/>
  <c r="AB306" i="63" s="1"/>
  <c r="AC306" i="63" s="1"/>
  <c r="S306" i="63"/>
  <c r="N306" i="63"/>
  <c r="O306" i="63" s="1"/>
  <c r="H306" i="63"/>
  <c r="BC305" i="63"/>
  <c r="AW305" i="63"/>
  <c r="AS305" i="63"/>
  <c r="AO305" i="63"/>
  <c r="AK305" i="63"/>
  <c r="AG305" i="63"/>
  <c r="Y305" i="63"/>
  <c r="AB305" i="63" s="1"/>
  <c r="S305" i="63"/>
  <c r="N305" i="63"/>
  <c r="O305" i="63" s="1"/>
  <c r="H305" i="63"/>
  <c r="BC304" i="63"/>
  <c r="AW304" i="63"/>
  <c r="AS304" i="63"/>
  <c r="AO304" i="63"/>
  <c r="AO304" i="83" s="1"/>
  <c r="AK304" i="63"/>
  <c r="AK304" i="83" s="1"/>
  <c r="AG304" i="63"/>
  <c r="Y304" i="63"/>
  <c r="AB304" i="63" s="1"/>
  <c r="AC304" i="63" s="1"/>
  <c r="S304" i="63"/>
  <c r="S304" i="83" s="1"/>
  <c r="N304" i="63"/>
  <c r="H304" i="63"/>
  <c r="BC303" i="63"/>
  <c r="AW303" i="63"/>
  <c r="AS303" i="63"/>
  <c r="AO303" i="63"/>
  <c r="AK303" i="63"/>
  <c r="AG303" i="63"/>
  <c r="AB303" i="63"/>
  <c r="AC303" i="63" s="1"/>
  <c r="Y303" i="63"/>
  <c r="S303" i="63"/>
  <c r="N303" i="63"/>
  <c r="O303" i="63" s="1"/>
  <c r="H303" i="63"/>
  <c r="BC302" i="63"/>
  <c r="AW302" i="63"/>
  <c r="AS302" i="63"/>
  <c r="AO302" i="63"/>
  <c r="AK302" i="63"/>
  <c r="AG302" i="63"/>
  <c r="Y302" i="63"/>
  <c r="AB302" i="63" s="1"/>
  <c r="AC302" i="63" s="1"/>
  <c r="S302" i="63"/>
  <c r="N302" i="63"/>
  <c r="O302" i="63" s="1"/>
  <c r="BC301" i="63"/>
  <c r="AW301" i="63"/>
  <c r="AS301" i="63"/>
  <c r="AO301" i="63"/>
  <c r="AK301" i="63"/>
  <c r="AG301" i="63"/>
  <c r="Y301" i="63"/>
  <c r="S301" i="63"/>
  <c r="N301" i="63"/>
  <c r="O301" i="63" s="1"/>
  <c r="BC300" i="63"/>
  <c r="AW300" i="63"/>
  <c r="AS300" i="63"/>
  <c r="AO300" i="63"/>
  <c r="AO300" i="83" s="1"/>
  <c r="AK300" i="63"/>
  <c r="AK300" i="83" s="1"/>
  <c r="AG300" i="63"/>
  <c r="Y300" i="63"/>
  <c r="AB300" i="63" s="1"/>
  <c r="AC300" i="63" s="1"/>
  <c r="S300" i="63"/>
  <c r="N300" i="63"/>
  <c r="O300" i="63" s="1"/>
  <c r="H300" i="63"/>
  <c r="BC299" i="63"/>
  <c r="AW299" i="63"/>
  <c r="AS299" i="63"/>
  <c r="AO299" i="63"/>
  <c r="AK299" i="63"/>
  <c r="AK299" i="83" s="1"/>
  <c r="AG299" i="63"/>
  <c r="AG299" i="83" s="1"/>
  <c r="Y299" i="63"/>
  <c r="AB299" i="63" s="1"/>
  <c r="S299" i="63"/>
  <c r="N299" i="63"/>
  <c r="O299" i="63" s="1"/>
  <c r="H299" i="63"/>
  <c r="BC298" i="63"/>
  <c r="AW298" i="63"/>
  <c r="AS298" i="63"/>
  <c r="AO298" i="63"/>
  <c r="AK298" i="63"/>
  <c r="AG298" i="63"/>
  <c r="Y298" i="63"/>
  <c r="AB298" i="63" s="1"/>
  <c r="S298" i="63"/>
  <c r="N298" i="63"/>
  <c r="O298" i="63" s="1"/>
  <c r="BC297" i="63"/>
  <c r="AW297" i="63"/>
  <c r="AS297" i="63"/>
  <c r="AO297" i="63"/>
  <c r="AK297" i="63"/>
  <c r="AG297" i="63"/>
  <c r="AG297" i="83" s="1"/>
  <c r="Y297" i="63"/>
  <c r="AB297" i="63" s="1"/>
  <c r="S297" i="63"/>
  <c r="S297" i="83" s="1"/>
  <c r="N297" i="63"/>
  <c r="O297" i="63" s="1"/>
  <c r="H297" i="63"/>
  <c r="BC296" i="63"/>
  <c r="AW296" i="63"/>
  <c r="AS296" i="63"/>
  <c r="AO296" i="63"/>
  <c r="AK296" i="63"/>
  <c r="AG296" i="63"/>
  <c r="Y296" i="63"/>
  <c r="AB296" i="63" s="1"/>
  <c r="AC296" i="63" s="1"/>
  <c r="S296" i="63"/>
  <c r="N296" i="63"/>
  <c r="O296" i="63" s="1"/>
  <c r="H296" i="63"/>
  <c r="BC295" i="63"/>
  <c r="AW295" i="63"/>
  <c r="AS295" i="63"/>
  <c r="AO295" i="63"/>
  <c r="AO295" i="83" s="1"/>
  <c r="AK295" i="63"/>
  <c r="AG295" i="63"/>
  <c r="Y295" i="63"/>
  <c r="S295" i="63"/>
  <c r="N295" i="63"/>
  <c r="O295" i="63" s="1"/>
  <c r="H295" i="63"/>
  <c r="H295" i="83" s="1"/>
  <c r="BC294" i="63"/>
  <c r="AW294" i="63"/>
  <c r="AS294" i="63"/>
  <c r="AO294" i="63"/>
  <c r="AO294" i="83" s="1"/>
  <c r="AK294" i="63"/>
  <c r="AG294" i="63"/>
  <c r="Y294" i="63"/>
  <c r="AB294" i="63" s="1"/>
  <c r="AC294" i="63" s="1"/>
  <c r="S294" i="63"/>
  <c r="N294" i="63"/>
  <c r="O294" i="63" s="1"/>
  <c r="H294" i="63"/>
  <c r="BC293" i="63"/>
  <c r="AW293" i="63"/>
  <c r="AS293" i="63"/>
  <c r="AO293" i="63"/>
  <c r="AK293" i="63"/>
  <c r="AG293" i="63"/>
  <c r="Y293" i="63"/>
  <c r="AB293" i="63" s="1"/>
  <c r="S293" i="63"/>
  <c r="N293" i="63"/>
  <c r="O293" i="63" s="1"/>
  <c r="BC292" i="63"/>
  <c r="AW292" i="63"/>
  <c r="AS292" i="63"/>
  <c r="AO292" i="63"/>
  <c r="AO292" i="83" s="1"/>
  <c r="AK292" i="63"/>
  <c r="AG292" i="63"/>
  <c r="Y292" i="63"/>
  <c r="AB292" i="63" s="1"/>
  <c r="AC292" i="63" s="1"/>
  <c r="S292" i="63"/>
  <c r="S292" i="83" s="1"/>
  <c r="O292" i="63"/>
  <c r="N292" i="63"/>
  <c r="H292" i="63"/>
  <c r="BC291" i="63"/>
  <c r="AW291" i="63"/>
  <c r="AS291" i="63"/>
  <c r="AO291" i="63"/>
  <c r="AK291" i="63"/>
  <c r="AK291" i="83" s="1"/>
  <c r="AG291" i="63"/>
  <c r="Y291" i="63"/>
  <c r="AB291" i="63" s="1"/>
  <c r="AC291" i="63" s="1"/>
  <c r="S291" i="63"/>
  <c r="N291" i="63"/>
  <c r="O291" i="63" s="1"/>
  <c r="H291" i="63"/>
  <c r="BC290" i="63"/>
  <c r="AW290" i="63"/>
  <c r="AS290" i="63"/>
  <c r="AO290" i="63"/>
  <c r="AK290" i="63"/>
  <c r="AG290" i="63"/>
  <c r="AG290" i="83" s="1"/>
  <c r="AB290" i="63"/>
  <c r="AC290" i="63" s="1"/>
  <c r="Y290" i="63"/>
  <c r="S290" i="63"/>
  <c r="N290" i="63"/>
  <c r="O290" i="63" s="1"/>
  <c r="H290" i="63"/>
  <c r="BC289" i="63"/>
  <c r="AW289" i="63"/>
  <c r="AS289" i="63"/>
  <c r="AO289" i="63"/>
  <c r="AK289" i="63"/>
  <c r="AG289" i="63"/>
  <c r="Y289" i="63"/>
  <c r="S289" i="63"/>
  <c r="N289" i="63"/>
  <c r="O289" i="63" s="1"/>
  <c r="H289" i="63"/>
  <c r="H289" i="83" s="1"/>
  <c r="BC288" i="63"/>
  <c r="AW288" i="63"/>
  <c r="AS288" i="63"/>
  <c r="AO288" i="63"/>
  <c r="AK288" i="63"/>
  <c r="AG288" i="63"/>
  <c r="Y288" i="63"/>
  <c r="AB288" i="63" s="1"/>
  <c r="AC288" i="63" s="1"/>
  <c r="S288" i="63"/>
  <c r="N288" i="63"/>
  <c r="H288" i="63"/>
  <c r="BC287" i="63"/>
  <c r="AW287" i="63"/>
  <c r="AS287" i="63"/>
  <c r="AO287" i="63"/>
  <c r="AK287" i="63"/>
  <c r="AG287" i="63"/>
  <c r="Y287" i="63"/>
  <c r="AB287" i="63" s="1"/>
  <c r="AC287" i="63" s="1"/>
  <c r="S287" i="63"/>
  <c r="N287" i="63"/>
  <c r="O287" i="63" s="1"/>
  <c r="BC286" i="63"/>
  <c r="AW286" i="63"/>
  <c r="AS286" i="63"/>
  <c r="AO286" i="63"/>
  <c r="AK286" i="63"/>
  <c r="AG286" i="63"/>
  <c r="Y286" i="63"/>
  <c r="S286" i="63"/>
  <c r="N286" i="63"/>
  <c r="O286" i="63" s="1"/>
  <c r="H286" i="63"/>
  <c r="BC285" i="63"/>
  <c r="AW285" i="63"/>
  <c r="AS285" i="63"/>
  <c r="AO285" i="63"/>
  <c r="AK285" i="63"/>
  <c r="AG285" i="63"/>
  <c r="Y285" i="63"/>
  <c r="AB285" i="63" s="1"/>
  <c r="AC285" i="63" s="1"/>
  <c r="S285" i="63"/>
  <c r="S285" i="83" s="1"/>
  <c r="N285" i="63"/>
  <c r="O285" i="63" s="1"/>
  <c r="H285" i="63"/>
  <c r="BC284" i="63"/>
  <c r="AW284" i="63"/>
  <c r="AS284" i="63"/>
  <c r="AO284" i="63"/>
  <c r="AK284" i="63"/>
  <c r="AK284" i="83" s="1"/>
  <c r="AG284" i="63"/>
  <c r="Y284" i="63"/>
  <c r="AB284" i="63" s="1"/>
  <c r="AC284" i="63" s="1"/>
  <c r="S284" i="63"/>
  <c r="O284" i="63"/>
  <c r="N284" i="63"/>
  <c r="H284" i="63"/>
  <c r="BC283" i="63"/>
  <c r="AW283" i="63"/>
  <c r="AS283" i="63"/>
  <c r="AO283" i="63"/>
  <c r="AK283" i="63"/>
  <c r="AK283" i="83" s="1"/>
  <c r="AG283" i="63"/>
  <c r="Y283" i="63"/>
  <c r="AB283" i="63" s="1"/>
  <c r="S283" i="63"/>
  <c r="N283" i="63"/>
  <c r="O283" i="63" s="1"/>
  <c r="H283" i="63"/>
  <c r="BC282" i="63"/>
  <c r="AW282" i="63"/>
  <c r="AS282" i="63"/>
  <c r="AO282" i="63"/>
  <c r="AK282" i="63"/>
  <c r="AG282" i="63"/>
  <c r="AG282" i="83" s="1"/>
  <c r="Y282" i="63"/>
  <c r="AB282" i="63" s="1"/>
  <c r="S282" i="63"/>
  <c r="N282" i="63"/>
  <c r="O282" i="63" s="1"/>
  <c r="H282" i="63"/>
  <c r="BC281" i="63"/>
  <c r="AW281" i="63"/>
  <c r="AS281" i="63"/>
  <c r="AO281" i="63"/>
  <c r="AK281" i="63"/>
  <c r="AG281" i="63"/>
  <c r="Y281" i="63"/>
  <c r="S281" i="63"/>
  <c r="N281" i="63"/>
  <c r="O281" i="63" s="1"/>
  <c r="BC280" i="63"/>
  <c r="AW280" i="63"/>
  <c r="AS280" i="63"/>
  <c r="AO280" i="63"/>
  <c r="AO280" i="83" s="1"/>
  <c r="AK280" i="63"/>
  <c r="AG280" i="63"/>
  <c r="Y280" i="63"/>
  <c r="AB280" i="63" s="1"/>
  <c r="AC280" i="63" s="1"/>
  <c r="S280" i="63"/>
  <c r="S280" i="83" s="1"/>
  <c r="N280" i="63"/>
  <c r="O280" i="63" s="1"/>
  <c r="BC279" i="63"/>
  <c r="AW279" i="63"/>
  <c r="AS279" i="63"/>
  <c r="AO279" i="63"/>
  <c r="AK279" i="63"/>
  <c r="AG279" i="63"/>
  <c r="Y279" i="63"/>
  <c r="AB279" i="63" s="1"/>
  <c r="S279" i="63"/>
  <c r="N279" i="63"/>
  <c r="O279" i="63" s="1"/>
  <c r="BC278" i="63"/>
  <c r="AW278" i="63"/>
  <c r="AS278" i="63"/>
  <c r="AO278" i="63"/>
  <c r="AK278" i="63"/>
  <c r="AG278" i="63"/>
  <c r="Y278" i="63"/>
  <c r="AB278" i="63" s="1"/>
  <c r="S278" i="63"/>
  <c r="N278" i="63"/>
  <c r="O278" i="63" s="1"/>
  <c r="H278" i="63"/>
  <c r="H278" i="83" s="1"/>
  <c r="BC277" i="63"/>
  <c r="AW277" i="63"/>
  <c r="AS277" i="63"/>
  <c r="AO277" i="63"/>
  <c r="AK277" i="63"/>
  <c r="AG277" i="63"/>
  <c r="Y277" i="63"/>
  <c r="AB277" i="63" s="1"/>
  <c r="S277" i="63"/>
  <c r="N277" i="63"/>
  <c r="O277" i="63" s="1"/>
  <c r="H277" i="63"/>
  <c r="BC276" i="63"/>
  <c r="AW276" i="63"/>
  <c r="AS276" i="63"/>
  <c r="AO276" i="63"/>
  <c r="AK276" i="63"/>
  <c r="AG276" i="63"/>
  <c r="Y276" i="63"/>
  <c r="S276" i="63"/>
  <c r="N276" i="63"/>
  <c r="O276" i="63" s="1"/>
  <c r="H276" i="63"/>
  <c r="BC275" i="63"/>
  <c r="AW275" i="63"/>
  <c r="AS275" i="63"/>
  <c r="AO275" i="63"/>
  <c r="AK275" i="63"/>
  <c r="AK275" i="83" s="1"/>
  <c r="AG275" i="63"/>
  <c r="Y275" i="63"/>
  <c r="AB275" i="63" s="1"/>
  <c r="AC275" i="63" s="1"/>
  <c r="S275" i="63"/>
  <c r="N275" i="63"/>
  <c r="O275" i="63" s="1"/>
  <c r="H275" i="63"/>
  <c r="BC274" i="63"/>
  <c r="AW274" i="63"/>
  <c r="AS274" i="63"/>
  <c r="AO274" i="63"/>
  <c r="AK274" i="63"/>
  <c r="AG274" i="63"/>
  <c r="AG274" i="83" s="1"/>
  <c r="Y274" i="63"/>
  <c r="AB274" i="63" s="1"/>
  <c r="AC274" i="63" s="1"/>
  <c r="S274" i="63"/>
  <c r="N274" i="63"/>
  <c r="H274" i="63"/>
  <c r="BC273" i="63"/>
  <c r="AW273" i="63"/>
  <c r="AS273" i="63"/>
  <c r="AO273" i="63"/>
  <c r="AK273" i="63"/>
  <c r="AG273" i="63"/>
  <c r="Y273" i="63"/>
  <c r="AB273" i="63" s="1"/>
  <c r="S273" i="63"/>
  <c r="N273" i="63"/>
  <c r="O273" i="63" s="1"/>
  <c r="H273" i="63"/>
  <c r="BC272" i="63"/>
  <c r="AW272" i="63"/>
  <c r="AS272" i="63"/>
  <c r="AO272" i="63"/>
  <c r="AK272" i="63"/>
  <c r="AG272" i="63"/>
  <c r="Y272" i="63"/>
  <c r="S272" i="63"/>
  <c r="N272" i="63"/>
  <c r="O272" i="63" s="1"/>
  <c r="H272" i="63"/>
  <c r="H272" i="83" s="1"/>
  <c r="BC271" i="63"/>
  <c r="AW271" i="63"/>
  <c r="AS271" i="63"/>
  <c r="AO271" i="63"/>
  <c r="AK271" i="63"/>
  <c r="AG271" i="63"/>
  <c r="Y271" i="63"/>
  <c r="AB271" i="63" s="1"/>
  <c r="S271" i="63"/>
  <c r="N271" i="63"/>
  <c r="O271" i="63" s="1"/>
  <c r="H271" i="63"/>
  <c r="BC270" i="63"/>
  <c r="AW270" i="63"/>
  <c r="AS270" i="63"/>
  <c r="AO270" i="63"/>
  <c r="AK270" i="63"/>
  <c r="AG270" i="63"/>
  <c r="Y270" i="63"/>
  <c r="S270" i="63"/>
  <c r="N270" i="63"/>
  <c r="O270" i="63" s="1"/>
  <c r="O270" i="83" s="1"/>
  <c r="BC269" i="63"/>
  <c r="AW269" i="63"/>
  <c r="AS269" i="63"/>
  <c r="AO269" i="63"/>
  <c r="AK269" i="63"/>
  <c r="AG269" i="63"/>
  <c r="Y269" i="63"/>
  <c r="AB269" i="63" s="1"/>
  <c r="S269" i="63"/>
  <c r="N269" i="63"/>
  <c r="O269" i="63" s="1"/>
  <c r="H269" i="63"/>
  <c r="BC268" i="63"/>
  <c r="AW268" i="63"/>
  <c r="AS268" i="63"/>
  <c r="AO268" i="63"/>
  <c r="AK268" i="63"/>
  <c r="AG268" i="63"/>
  <c r="Y268" i="63"/>
  <c r="AB268" i="63" s="1"/>
  <c r="AC268" i="63" s="1"/>
  <c r="S268" i="63"/>
  <c r="N268" i="63"/>
  <c r="O268" i="63" s="1"/>
  <c r="BC267" i="63"/>
  <c r="AW267" i="63"/>
  <c r="AS267" i="63"/>
  <c r="AO267" i="63"/>
  <c r="AO267" i="83" s="1"/>
  <c r="AK267" i="63"/>
  <c r="AG267" i="63"/>
  <c r="Y267" i="63"/>
  <c r="S267" i="63"/>
  <c r="N267" i="63"/>
  <c r="O267" i="63" s="1"/>
  <c r="H267" i="63"/>
  <c r="BC266" i="63"/>
  <c r="AW266" i="63"/>
  <c r="AS266" i="63"/>
  <c r="AO266" i="63"/>
  <c r="AK266" i="63"/>
  <c r="AG266" i="63"/>
  <c r="Y266" i="63"/>
  <c r="AB266" i="63" s="1"/>
  <c r="S266" i="63"/>
  <c r="N266" i="63"/>
  <c r="O266" i="63" s="1"/>
  <c r="H266" i="63"/>
  <c r="BC265" i="63"/>
  <c r="AW265" i="63"/>
  <c r="AS265" i="63"/>
  <c r="AO265" i="63"/>
  <c r="AK265" i="63"/>
  <c r="AG265" i="63"/>
  <c r="Y265" i="63"/>
  <c r="AB265" i="63" s="1"/>
  <c r="S265" i="63"/>
  <c r="N265" i="63"/>
  <c r="O265" i="63" s="1"/>
  <c r="BC264" i="63"/>
  <c r="AW264" i="63"/>
  <c r="AS264" i="63"/>
  <c r="AO264" i="63"/>
  <c r="AK264" i="63"/>
  <c r="AG264" i="63"/>
  <c r="Y264" i="63"/>
  <c r="AB264" i="63" s="1"/>
  <c r="AC264" i="63" s="1"/>
  <c r="S264" i="63"/>
  <c r="N264" i="63"/>
  <c r="O264" i="63" s="1"/>
  <c r="H264" i="63"/>
  <c r="BC263" i="63"/>
  <c r="AW263" i="63"/>
  <c r="AS263" i="63"/>
  <c r="AO263" i="63"/>
  <c r="AK263" i="63"/>
  <c r="AG263" i="63"/>
  <c r="Y263" i="63"/>
  <c r="AB263" i="63" s="1"/>
  <c r="AC263" i="63" s="1"/>
  <c r="AC263" i="83" s="1"/>
  <c r="S263" i="63"/>
  <c r="N263" i="63"/>
  <c r="O263" i="63" s="1"/>
  <c r="H263" i="63"/>
  <c r="BC262" i="63"/>
  <c r="AW262" i="63"/>
  <c r="AS262" i="63"/>
  <c r="AO262" i="63"/>
  <c r="AK262" i="63"/>
  <c r="AG262" i="63"/>
  <c r="Y262" i="63"/>
  <c r="AB262" i="63" s="1"/>
  <c r="AC262" i="63" s="1"/>
  <c r="S262" i="63"/>
  <c r="N262" i="63"/>
  <c r="O262" i="63" s="1"/>
  <c r="H262" i="63"/>
  <c r="BC261" i="63"/>
  <c r="AW261" i="63"/>
  <c r="AS261" i="63"/>
  <c r="AO261" i="63"/>
  <c r="AK261" i="63"/>
  <c r="AG261" i="63"/>
  <c r="Y261" i="63"/>
  <c r="S261" i="63"/>
  <c r="N261" i="63"/>
  <c r="O261" i="63" s="1"/>
  <c r="H261" i="63"/>
  <c r="H261" i="83" s="1"/>
  <c r="BC260" i="63"/>
  <c r="AW260" i="63"/>
  <c r="AS260" i="63"/>
  <c r="AO260" i="63"/>
  <c r="AK260" i="63"/>
  <c r="AK260" i="83" s="1"/>
  <c r="AG260" i="63"/>
  <c r="Y260" i="63"/>
  <c r="AB260" i="63" s="1"/>
  <c r="AC260" i="63" s="1"/>
  <c r="S260" i="63"/>
  <c r="N260" i="63"/>
  <c r="O260" i="63" s="1"/>
  <c r="H260" i="63"/>
  <c r="BC259" i="63"/>
  <c r="AW259" i="63"/>
  <c r="AS259" i="63"/>
  <c r="AO259" i="63"/>
  <c r="AK259" i="63"/>
  <c r="AG259" i="63"/>
  <c r="Y259" i="63"/>
  <c r="AB259" i="63" s="1"/>
  <c r="AC259" i="63" s="1"/>
  <c r="S259" i="63"/>
  <c r="N259" i="63"/>
  <c r="H259" i="63"/>
  <c r="BC258" i="63"/>
  <c r="AW258" i="63"/>
  <c r="AS258" i="63"/>
  <c r="AO258" i="63"/>
  <c r="AK258" i="63"/>
  <c r="AG258" i="63"/>
  <c r="Y258" i="63"/>
  <c r="AB258" i="63" s="1"/>
  <c r="S258" i="63"/>
  <c r="N258" i="63"/>
  <c r="O258" i="63" s="1"/>
  <c r="H258" i="63"/>
  <c r="BC257" i="63"/>
  <c r="AW257" i="63"/>
  <c r="AS257" i="63"/>
  <c r="AO257" i="63"/>
  <c r="AK257" i="63"/>
  <c r="AG257" i="63"/>
  <c r="Y257" i="63"/>
  <c r="AB257" i="63" s="1"/>
  <c r="AC257" i="63" s="1"/>
  <c r="S257" i="63"/>
  <c r="N257" i="63"/>
  <c r="O257" i="63" s="1"/>
  <c r="H257" i="63"/>
  <c r="BC256" i="63"/>
  <c r="AW256" i="63"/>
  <c r="AS256" i="63"/>
  <c r="AO256" i="63"/>
  <c r="AK256" i="63"/>
  <c r="AG256" i="63"/>
  <c r="Y256" i="63"/>
  <c r="AB256" i="63" s="1"/>
  <c r="AC256" i="63" s="1"/>
  <c r="S256" i="63"/>
  <c r="O256" i="63"/>
  <c r="N256" i="63"/>
  <c r="H256" i="63"/>
  <c r="H256" i="83" s="1"/>
  <c r="BC255" i="63"/>
  <c r="AW255" i="63"/>
  <c r="AS255" i="63"/>
  <c r="AO255" i="63"/>
  <c r="AK255" i="63"/>
  <c r="AG255" i="63"/>
  <c r="Y255" i="63"/>
  <c r="AB255" i="63" s="1"/>
  <c r="AC255" i="63" s="1"/>
  <c r="S255" i="63"/>
  <c r="N255" i="63"/>
  <c r="O255" i="63" s="1"/>
  <c r="H255" i="63"/>
  <c r="BC254" i="63"/>
  <c r="AW254" i="63"/>
  <c r="AS254" i="63"/>
  <c r="AO254" i="63"/>
  <c r="AK254" i="63"/>
  <c r="AG254" i="63"/>
  <c r="Y254" i="63"/>
  <c r="AB254" i="63" s="1"/>
  <c r="S254" i="63"/>
  <c r="N254" i="63"/>
  <c r="O254" i="63" s="1"/>
  <c r="H254" i="63"/>
  <c r="BC253" i="63"/>
  <c r="AW253" i="63"/>
  <c r="AS253" i="63"/>
  <c r="AO253" i="63"/>
  <c r="AK253" i="63"/>
  <c r="AK253" i="83" s="1"/>
  <c r="AG253" i="63"/>
  <c r="Y253" i="63"/>
  <c r="AB253" i="63" s="1"/>
  <c r="AC253" i="63" s="1"/>
  <c r="S253" i="63"/>
  <c r="N253" i="63"/>
  <c r="O253" i="63" s="1"/>
  <c r="H253" i="63"/>
  <c r="BC252" i="63"/>
  <c r="AW252" i="63"/>
  <c r="AS252" i="63"/>
  <c r="AO252" i="63"/>
  <c r="AK252" i="63"/>
  <c r="AG252" i="63"/>
  <c r="AG252" i="83" s="1"/>
  <c r="Y252" i="63"/>
  <c r="AB252" i="63" s="1"/>
  <c r="AC252" i="63" s="1"/>
  <c r="S252" i="63"/>
  <c r="N252" i="63"/>
  <c r="O252" i="63" s="1"/>
  <c r="H252" i="63"/>
  <c r="BC251" i="63"/>
  <c r="AW251" i="63"/>
  <c r="AS251" i="63"/>
  <c r="AO251" i="63"/>
  <c r="AK251" i="63"/>
  <c r="AG251" i="63"/>
  <c r="Y251" i="63"/>
  <c r="AB251" i="63" s="1"/>
  <c r="S251" i="63"/>
  <c r="N251" i="63"/>
  <c r="O251" i="63" s="1"/>
  <c r="BC250" i="63"/>
  <c r="AW250" i="63"/>
  <c r="AS250" i="63"/>
  <c r="AO250" i="63"/>
  <c r="AK250" i="63"/>
  <c r="AG250" i="63"/>
  <c r="Y250" i="63"/>
  <c r="AB250" i="63" s="1"/>
  <c r="S250" i="63"/>
  <c r="N250" i="63"/>
  <c r="O250" i="63" s="1"/>
  <c r="H250" i="63"/>
  <c r="BC249" i="63"/>
  <c r="AW249" i="63"/>
  <c r="AS249" i="63"/>
  <c r="AO249" i="63"/>
  <c r="AK249" i="63"/>
  <c r="AG249" i="63"/>
  <c r="Y249" i="63"/>
  <c r="AB249" i="63" s="1"/>
  <c r="AC249" i="63" s="1"/>
  <c r="S249" i="63"/>
  <c r="N249" i="63"/>
  <c r="O249" i="63" s="1"/>
  <c r="BC248" i="63"/>
  <c r="AW248" i="63"/>
  <c r="AS248" i="63"/>
  <c r="AO248" i="63"/>
  <c r="AK248" i="63"/>
  <c r="AG248" i="63"/>
  <c r="Y248" i="63"/>
  <c r="AB248" i="63" s="1"/>
  <c r="AC248" i="63" s="1"/>
  <c r="S248" i="63"/>
  <c r="N248" i="63"/>
  <c r="O248" i="63" s="1"/>
  <c r="H248" i="63"/>
  <c r="BC247" i="63"/>
  <c r="AW247" i="63"/>
  <c r="AS247" i="63"/>
  <c r="AO247" i="63"/>
  <c r="AK247" i="63"/>
  <c r="AG247" i="63"/>
  <c r="Y247" i="63"/>
  <c r="AB247" i="63" s="1"/>
  <c r="AC247" i="63" s="1"/>
  <c r="S247" i="63"/>
  <c r="N247" i="63"/>
  <c r="O247" i="63" s="1"/>
  <c r="H247" i="63"/>
  <c r="BC246" i="63"/>
  <c r="AW246" i="63"/>
  <c r="AS246" i="63"/>
  <c r="AO246" i="63"/>
  <c r="AK246" i="63"/>
  <c r="AG246" i="63"/>
  <c r="Y246" i="63"/>
  <c r="AB246" i="63" s="1"/>
  <c r="S246" i="63"/>
  <c r="N246" i="63"/>
  <c r="O246" i="63" s="1"/>
  <c r="H246" i="63"/>
  <c r="BC245" i="63"/>
  <c r="AW245" i="63"/>
  <c r="AS245" i="63"/>
  <c r="AO245" i="63"/>
  <c r="AK245" i="63"/>
  <c r="AG245" i="63"/>
  <c r="Y245" i="63"/>
  <c r="AB245" i="63" s="1"/>
  <c r="AC245" i="63" s="1"/>
  <c r="S245" i="63"/>
  <c r="N245" i="63"/>
  <c r="O245" i="63" s="1"/>
  <c r="H245" i="63"/>
  <c r="BC244" i="63"/>
  <c r="AW244" i="63"/>
  <c r="AS244" i="63"/>
  <c r="AO244" i="63"/>
  <c r="AK244" i="63"/>
  <c r="AG244" i="63"/>
  <c r="Y244" i="63"/>
  <c r="S244" i="63"/>
  <c r="N244" i="63"/>
  <c r="O244" i="63" s="1"/>
  <c r="H244" i="63"/>
  <c r="BC243" i="63"/>
  <c r="AW243" i="63"/>
  <c r="AS243" i="63"/>
  <c r="AO243" i="63"/>
  <c r="AK243" i="63"/>
  <c r="AG243" i="63"/>
  <c r="Y243" i="63"/>
  <c r="AB243" i="63" s="1"/>
  <c r="AC243" i="63" s="1"/>
  <c r="S243" i="63"/>
  <c r="N243" i="63"/>
  <c r="H243" i="63"/>
  <c r="BC242" i="63"/>
  <c r="AW242" i="63"/>
  <c r="AS242" i="63"/>
  <c r="AO242" i="63"/>
  <c r="AK242" i="63"/>
  <c r="AG242" i="63"/>
  <c r="AB242" i="63"/>
  <c r="AC242" i="63" s="1"/>
  <c r="Y242" i="63"/>
  <c r="S242" i="63"/>
  <c r="N242" i="63"/>
  <c r="O242" i="63" s="1"/>
  <c r="H242" i="63"/>
  <c r="BC241" i="63"/>
  <c r="AW241" i="63"/>
  <c r="AS241" i="63"/>
  <c r="AO241" i="63"/>
  <c r="AK241" i="63"/>
  <c r="AG241" i="63"/>
  <c r="Y241" i="63"/>
  <c r="S241" i="63"/>
  <c r="N241" i="63"/>
  <c r="O241" i="63" s="1"/>
  <c r="H241" i="63"/>
  <c r="BC240" i="63"/>
  <c r="AW240" i="63"/>
  <c r="AS240" i="63"/>
  <c r="AO240" i="63"/>
  <c r="AK240" i="63"/>
  <c r="AG240" i="63"/>
  <c r="Y240" i="63"/>
  <c r="AB240" i="63" s="1"/>
  <c r="AC240" i="63" s="1"/>
  <c r="S240" i="63"/>
  <c r="N240" i="63"/>
  <c r="O240" i="63" s="1"/>
  <c r="H240" i="63"/>
  <c r="BC239" i="63"/>
  <c r="AW239" i="63"/>
  <c r="AS239" i="63"/>
  <c r="AO239" i="63"/>
  <c r="AK239" i="63"/>
  <c r="AG239" i="63"/>
  <c r="Y239" i="63"/>
  <c r="AB239" i="63" s="1"/>
  <c r="AC239" i="63" s="1"/>
  <c r="S239" i="63"/>
  <c r="N239" i="63"/>
  <c r="O239" i="63" s="1"/>
  <c r="H239" i="63"/>
  <c r="BC238" i="63"/>
  <c r="AW238" i="63"/>
  <c r="AS238" i="63"/>
  <c r="AO238" i="63"/>
  <c r="AK238" i="63"/>
  <c r="AG238" i="63"/>
  <c r="Y238" i="63"/>
  <c r="AB238" i="63" s="1"/>
  <c r="AC238" i="63" s="1"/>
  <c r="S238" i="63"/>
  <c r="N238" i="63"/>
  <c r="O238" i="63" s="1"/>
  <c r="O238" i="83" s="1"/>
  <c r="H238" i="63"/>
  <c r="BC237" i="63"/>
  <c r="AW237" i="63"/>
  <c r="AS237" i="63"/>
  <c r="AO237" i="63"/>
  <c r="AK237" i="63"/>
  <c r="AG237" i="63"/>
  <c r="Y237" i="63"/>
  <c r="AB237" i="63" s="1"/>
  <c r="S237" i="63"/>
  <c r="N237" i="63"/>
  <c r="O237" i="63" s="1"/>
  <c r="H237" i="63"/>
  <c r="BC236" i="63"/>
  <c r="AW236" i="63"/>
  <c r="AS236" i="63"/>
  <c r="AO236" i="63"/>
  <c r="AK236" i="63"/>
  <c r="AG236" i="63"/>
  <c r="Y236" i="63"/>
  <c r="AB236" i="63" s="1"/>
  <c r="S236" i="63"/>
  <c r="N236" i="63"/>
  <c r="O236" i="63" s="1"/>
  <c r="H236" i="63"/>
  <c r="H236" i="83" s="1"/>
  <c r="BC235" i="63"/>
  <c r="AW235" i="63"/>
  <c r="AS235" i="63"/>
  <c r="AO235" i="63"/>
  <c r="AK235" i="63"/>
  <c r="AG235" i="63"/>
  <c r="Y235" i="63"/>
  <c r="AB235" i="63" s="1"/>
  <c r="AC235" i="63" s="1"/>
  <c r="S235" i="63"/>
  <c r="N235" i="63"/>
  <c r="O235" i="63" s="1"/>
  <c r="BC234" i="63"/>
  <c r="AW234" i="63"/>
  <c r="AS234" i="63"/>
  <c r="AO234" i="63"/>
  <c r="AK234" i="63"/>
  <c r="AG234" i="63"/>
  <c r="Y234" i="63"/>
  <c r="AB234" i="63" s="1"/>
  <c r="AC234" i="63" s="1"/>
  <c r="S234" i="63"/>
  <c r="N234" i="63"/>
  <c r="O234" i="63" s="1"/>
  <c r="H234" i="63"/>
  <c r="BC233" i="63"/>
  <c r="AW233" i="63"/>
  <c r="AS233" i="63"/>
  <c r="AO233" i="63"/>
  <c r="AK233" i="63"/>
  <c r="AG233" i="63"/>
  <c r="Y233" i="63"/>
  <c r="AB233" i="63" s="1"/>
  <c r="AC233" i="63" s="1"/>
  <c r="S233" i="63"/>
  <c r="N233" i="63"/>
  <c r="H233" i="63"/>
  <c r="BC232" i="63"/>
  <c r="AW232" i="63"/>
  <c r="AS232" i="63"/>
  <c r="AO232" i="63"/>
  <c r="AK232" i="63"/>
  <c r="AG232" i="63"/>
  <c r="AB232" i="63"/>
  <c r="AC232" i="63" s="1"/>
  <c r="Y232" i="63"/>
  <c r="S232" i="63"/>
  <c r="N232" i="63"/>
  <c r="O232" i="63" s="1"/>
  <c r="H232" i="63"/>
  <c r="H232" i="83" s="1"/>
  <c r="BC231" i="63"/>
  <c r="AW231" i="63"/>
  <c r="AS231" i="63"/>
  <c r="AO231" i="63"/>
  <c r="AK231" i="63"/>
  <c r="AG231" i="63"/>
  <c r="Y231" i="63"/>
  <c r="AB231" i="63" s="1"/>
  <c r="AC231" i="63" s="1"/>
  <c r="S231" i="63"/>
  <c r="N231" i="63"/>
  <c r="O231" i="63" s="1"/>
  <c r="H231" i="63"/>
  <c r="BC230" i="63"/>
  <c r="AW230" i="63"/>
  <c r="AS230" i="63"/>
  <c r="AO230" i="63"/>
  <c r="AK230" i="63"/>
  <c r="AG230" i="63"/>
  <c r="Y230" i="63"/>
  <c r="AB230" i="63" s="1"/>
  <c r="AC230" i="63" s="1"/>
  <c r="S230" i="63"/>
  <c r="N230" i="63"/>
  <c r="O230" i="63" s="1"/>
  <c r="H230" i="63"/>
  <c r="BC229" i="63"/>
  <c r="AW229" i="63"/>
  <c r="AS229" i="63"/>
  <c r="AO229" i="63"/>
  <c r="AK229" i="63"/>
  <c r="AG229" i="63"/>
  <c r="Y229" i="63"/>
  <c r="AB229" i="63" s="1"/>
  <c r="S229" i="63"/>
  <c r="N229" i="63"/>
  <c r="O229" i="63" s="1"/>
  <c r="H229" i="63"/>
  <c r="BC228" i="63"/>
  <c r="AW228" i="63"/>
  <c r="AS228" i="63"/>
  <c r="AO228" i="63"/>
  <c r="AK228" i="63"/>
  <c r="AG228" i="63"/>
  <c r="Y228" i="63"/>
  <c r="AB228" i="63" s="1"/>
  <c r="AC228" i="63" s="1"/>
  <c r="S228" i="63"/>
  <c r="N228" i="63"/>
  <c r="O228" i="63" s="1"/>
  <c r="H228" i="63"/>
  <c r="BC227" i="63"/>
  <c r="AW227" i="63"/>
  <c r="AS227" i="63"/>
  <c r="AO227" i="63"/>
  <c r="AK227" i="63"/>
  <c r="AG227" i="63"/>
  <c r="Y227" i="63"/>
  <c r="AB227" i="63" s="1"/>
  <c r="AC227" i="63" s="1"/>
  <c r="S227" i="63"/>
  <c r="N227" i="63"/>
  <c r="O227" i="63" s="1"/>
  <c r="H227" i="63"/>
  <c r="BC226" i="63"/>
  <c r="AW226" i="63"/>
  <c r="AS226" i="63"/>
  <c r="AO226" i="63"/>
  <c r="AK226" i="63"/>
  <c r="AG226" i="63"/>
  <c r="AG226" i="83" s="1"/>
  <c r="Y226" i="63"/>
  <c r="AB226" i="63" s="1"/>
  <c r="AC226" i="63" s="1"/>
  <c r="S226" i="63"/>
  <c r="N226" i="63"/>
  <c r="O226" i="63" s="1"/>
  <c r="BC225" i="63"/>
  <c r="AW225" i="63"/>
  <c r="AS225" i="63"/>
  <c r="AO225" i="63"/>
  <c r="AK225" i="63"/>
  <c r="AG225" i="63"/>
  <c r="Y225" i="63"/>
  <c r="AB225" i="63" s="1"/>
  <c r="S225" i="63"/>
  <c r="N225" i="63"/>
  <c r="O225" i="63" s="1"/>
  <c r="H225" i="63"/>
  <c r="BC224" i="63"/>
  <c r="AW224" i="63"/>
  <c r="AS224" i="63"/>
  <c r="AO224" i="63"/>
  <c r="AK224" i="63"/>
  <c r="AG224" i="63"/>
  <c r="AB224" i="63"/>
  <c r="AC224" i="63" s="1"/>
  <c r="Y224" i="63"/>
  <c r="S224" i="63"/>
  <c r="N224" i="63"/>
  <c r="O224" i="63" s="1"/>
  <c r="H224" i="63"/>
  <c r="BC223" i="63"/>
  <c r="AW223" i="63"/>
  <c r="AS223" i="63"/>
  <c r="AO223" i="63"/>
  <c r="AK223" i="63"/>
  <c r="AG223" i="63"/>
  <c r="Y223" i="63"/>
  <c r="AB223" i="63" s="1"/>
  <c r="AC223" i="63" s="1"/>
  <c r="S223" i="63"/>
  <c r="N223" i="63"/>
  <c r="O223" i="63" s="1"/>
  <c r="H223" i="63"/>
  <c r="BC222" i="63"/>
  <c r="AW222" i="63"/>
  <c r="AS222" i="63"/>
  <c r="AO222" i="63"/>
  <c r="AK222" i="63"/>
  <c r="AG222" i="63"/>
  <c r="Y222" i="63"/>
  <c r="AB222" i="63" s="1"/>
  <c r="AC222" i="63" s="1"/>
  <c r="S222" i="63"/>
  <c r="N222" i="63"/>
  <c r="O222" i="63" s="1"/>
  <c r="H222" i="63"/>
  <c r="BC221" i="63"/>
  <c r="AW221" i="63"/>
  <c r="AS221" i="63"/>
  <c r="AO221" i="63"/>
  <c r="AK221" i="63"/>
  <c r="AG221" i="63"/>
  <c r="Y221" i="63"/>
  <c r="AB221" i="63" s="1"/>
  <c r="AC221" i="63" s="1"/>
  <c r="S221" i="63"/>
  <c r="N221" i="63"/>
  <c r="O221" i="63" s="1"/>
  <c r="H221" i="63"/>
  <c r="BC220" i="63"/>
  <c r="AW220" i="63"/>
  <c r="AS220" i="63"/>
  <c r="AO220" i="63"/>
  <c r="AK220" i="63"/>
  <c r="AG220" i="63"/>
  <c r="Y220" i="63"/>
  <c r="AB220" i="63" s="1"/>
  <c r="AC220" i="63" s="1"/>
  <c r="S220" i="63"/>
  <c r="N220" i="63"/>
  <c r="O220" i="63" s="1"/>
  <c r="H220" i="63"/>
  <c r="BC219" i="63"/>
  <c r="AW219" i="63"/>
  <c r="AS219" i="63"/>
  <c r="AO219" i="63"/>
  <c r="AK219" i="63"/>
  <c r="AG219" i="63"/>
  <c r="Y219" i="63"/>
  <c r="AB219" i="63" s="1"/>
  <c r="AC219" i="63" s="1"/>
  <c r="S219" i="63"/>
  <c r="N219" i="63"/>
  <c r="O219" i="63" s="1"/>
  <c r="H219" i="63"/>
  <c r="BC218" i="63"/>
  <c r="AW218" i="63"/>
  <c r="AS218" i="63"/>
  <c r="AO218" i="63"/>
  <c r="AK218" i="63"/>
  <c r="AG218" i="63"/>
  <c r="Y218" i="63"/>
  <c r="AB218" i="63" s="1"/>
  <c r="AC218" i="63" s="1"/>
  <c r="S218" i="63"/>
  <c r="N218" i="63"/>
  <c r="O218" i="63" s="1"/>
  <c r="H218" i="63"/>
  <c r="BC217" i="63"/>
  <c r="AW217" i="63"/>
  <c r="AS217" i="63"/>
  <c r="AO217" i="63"/>
  <c r="AK217" i="63"/>
  <c r="AG217" i="63"/>
  <c r="Y217" i="63"/>
  <c r="AB217" i="63" s="1"/>
  <c r="AC217" i="63" s="1"/>
  <c r="S217" i="63"/>
  <c r="N217" i="63"/>
  <c r="O217" i="63" s="1"/>
  <c r="H217" i="63"/>
  <c r="BC216" i="63"/>
  <c r="AW216" i="63"/>
  <c r="AS216" i="63"/>
  <c r="AO216" i="63"/>
  <c r="AK216" i="63"/>
  <c r="AG216" i="63"/>
  <c r="Y216" i="63"/>
  <c r="AB216" i="63" s="1"/>
  <c r="S216" i="63"/>
  <c r="N216" i="63"/>
  <c r="O216" i="63" s="1"/>
  <c r="H216" i="63"/>
  <c r="BC215" i="63"/>
  <c r="AW215" i="63"/>
  <c r="AS215" i="63"/>
  <c r="AO215" i="63"/>
  <c r="AK215" i="63"/>
  <c r="AG215" i="63"/>
  <c r="Y215" i="63"/>
  <c r="AB215" i="63" s="1"/>
  <c r="S215" i="63"/>
  <c r="N215" i="63"/>
  <c r="O215" i="63" s="1"/>
  <c r="H215" i="63"/>
  <c r="BC214" i="63"/>
  <c r="AW214" i="63"/>
  <c r="AS214" i="63"/>
  <c r="AO214" i="63"/>
  <c r="AK214" i="63"/>
  <c r="AG214" i="63"/>
  <c r="AB214" i="63"/>
  <c r="AC214" i="63" s="1"/>
  <c r="Y214" i="63"/>
  <c r="S214" i="63"/>
  <c r="N214" i="63"/>
  <c r="O214" i="63" s="1"/>
  <c r="H214" i="63"/>
  <c r="BC213" i="63"/>
  <c r="AW213" i="63"/>
  <c r="AS213" i="63"/>
  <c r="AO213" i="63"/>
  <c r="AK213" i="63"/>
  <c r="AG213" i="63"/>
  <c r="Y213" i="63"/>
  <c r="AB213" i="63" s="1"/>
  <c r="AC213" i="63" s="1"/>
  <c r="S213" i="63"/>
  <c r="N213" i="63"/>
  <c r="O213" i="63" s="1"/>
  <c r="H213" i="63"/>
  <c r="BC212" i="63"/>
  <c r="AW212" i="63"/>
  <c r="AS212" i="63"/>
  <c r="AO212" i="63"/>
  <c r="AK212" i="63"/>
  <c r="AG212" i="63"/>
  <c r="Y212" i="63"/>
  <c r="AB212" i="63" s="1"/>
  <c r="S212" i="63"/>
  <c r="N212" i="63"/>
  <c r="O212" i="63" s="1"/>
  <c r="H212" i="63"/>
  <c r="BC211" i="63"/>
  <c r="AW211" i="63"/>
  <c r="AS211" i="63"/>
  <c r="AO211" i="63"/>
  <c r="AK211" i="63"/>
  <c r="AG211" i="63"/>
  <c r="Y211" i="63"/>
  <c r="AB211" i="63" s="1"/>
  <c r="S211" i="63"/>
  <c r="N211" i="63"/>
  <c r="O211" i="63" s="1"/>
  <c r="H211" i="63"/>
  <c r="BC210" i="63"/>
  <c r="AW210" i="63"/>
  <c r="AS210" i="63"/>
  <c r="AO210" i="63"/>
  <c r="AK210" i="63"/>
  <c r="AG210" i="63"/>
  <c r="Y210" i="63"/>
  <c r="AB210" i="63" s="1"/>
  <c r="AC210" i="63" s="1"/>
  <c r="S210" i="63"/>
  <c r="N210" i="63"/>
  <c r="O210" i="63" s="1"/>
  <c r="H210" i="63"/>
  <c r="BC209" i="63"/>
  <c r="AW209" i="63"/>
  <c r="AS209" i="63"/>
  <c r="AO209" i="63"/>
  <c r="AK209" i="63"/>
  <c r="AG209" i="63"/>
  <c r="Y209" i="63"/>
  <c r="AB209" i="63" s="1"/>
  <c r="AC209" i="63" s="1"/>
  <c r="S209" i="63"/>
  <c r="N209" i="63"/>
  <c r="O209" i="63" s="1"/>
  <c r="H209" i="63"/>
  <c r="BC208" i="63"/>
  <c r="AW208" i="63"/>
  <c r="AS208" i="63"/>
  <c r="AO208" i="63"/>
  <c r="AK208" i="63"/>
  <c r="AG208" i="63"/>
  <c r="Y208" i="63"/>
  <c r="AB208" i="63" s="1"/>
  <c r="S208" i="63"/>
  <c r="N208" i="63"/>
  <c r="O208" i="63" s="1"/>
  <c r="H208" i="63"/>
  <c r="BC207" i="63"/>
  <c r="AW207" i="63"/>
  <c r="AS207" i="63"/>
  <c r="AO207" i="63"/>
  <c r="AK207" i="63"/>
  <c r="AG207" i="63"/>
  <c r="Y207" i="63"/>
  <c r="AB207" i="63" s="1"/>
  <c r="S207" i="63"/>
  <c r="N207" i="63"/>
  <c r="O207" i="63" s="1"/>
  <c r="H207" i="63"/>
  <c r="BC206" i="63"/>
  <c r="AW206" i="63"/>
  <c r="AS206" i="63"/>
  <c r="AO206" i="63"/>
  <c r="AK206" i="63"/>
  <c r="AG206" i="63"/>
  <c r="Y206" i="63"/>
  <c r="AB206" i="63" s="1"/>
  <c r="AC206" i="63" s="1"/>
  <c r="S206" i="63"/>
  <c r="N206" i="63"/>
  <c r="O206" i="63" s="1"/>
  <c r="H206" i="63"/>
  <c r="BC205" i="63"/>
  <c r="AW205" i="63"/>
  <c r="AS205" i="63"/>
  <c r="AO205" i="63"/>
  <c r="AK205" i="63"/>
  <c r="AG205" i="63"/>
  <c r="AB205" i="63"/>
  <c r="AC205" i="63" s="1"/>
  <c r="Y205" i="63"/>
  <c r="S205" i="63"/>
  <c r="N205" i="63"/>
  <c r="O205" i="63" s="1"/>
  <c r="H205" i="63"/>
  <c r="BC204" i="63"/>
  <c r="AW204" i="63"/>
  <c r="AS204" i="63"/>
  <c r="AO204" i="63"/>
  <c r="AK204" i="63"/>
  <c r="AG204" i="63"/>
  <c r="Y204" i="63"/>
  <c r="AB204" i="63" s="1"/>
  <c r="S204" i="63"/>
  <c r="N204" i="63"/>
  <c r="O204" i="63" s="1"/>
  <c r="H204" i="63"/>
  <c r="BC203" i="63"/>
  <c r="AW203" i="63"/>
  <c r="AS203" i="63"/>
  <c r="AO203" i="63"/>
  <c r="AK203" i="63"/>
  <c r="AG203" i="63"/>
  <c r="Y203" i="63"/>
  <c r="AB203" i="63" s="1"/>
  <c r="S203" i="63"/>
  <c r="N203" i="63"/>
  <c r="O203" i="63" s="1"/>
  <c r="H203" i="63"/>
  <c r="BC202" i="63"/>
  <c r="AW202" i="63"/>
  <c r="AS202" i="63"/>
  <c r="AO202" i="63"/>
  <c r="AK202" i="63"/>
  <c r="AG202" i="63"/>
  <c r="Y202" i="63"/>
  <c r="AB202" i="63" s="1"/>
  <c r="AC202" i="63" s="1"/>
  <c r="S202" i="63"/>
  <c r="N202" i="63"/>
  <c r="O202" i="63" s="1"/>
  <c r="H202" i="63"/>
  <c r="BC201" i="63"/>
  <c r="AW201" i="63"/>
  <c r="AS201" i="63"/>
  <c r="AO201" i="63"/>
  <c r="AK201" i="63"/>
  <c r="AG201" i="63"/>
  <c r="Y201" i="63"/>
  <c r="AB201" i="63" s="1"/>
  <c r="AC201" i="63" s="1"/>
  <c r="S201" i="63"/>
  <c r="N201" i="63"/>
  <c r="O201" i="63" s="1"/>
  <c r="H201" i="63"/>
  <c r="BC200" i="63"/>
  <c r="AW200" i="63"/>
  <c r="AS200" i="63"/>
  <c r="AO200" i="63"/>
  <c r="AK200" i="63"/>
  <c r="AG200" i="63"/>
  <c r="Y200" i="63"/>
  <c r="AB200" i="63" s="1"/>
  <c r="S200" i="63"/>
  <c r="N200" i="63"/>
  <c r="O200" i="63" s="1"/>
  <c r="H200" i="63"/>
  <c r="BC199" i="63"/>
  <c r="AW199" i="63"/>
  <c r="AS199" i="63"/>
  <c r="AO199" i="63"/>
  <c r="AK199" i="63"/>
  <c r="AG199" i="63"/>
  <c r="Y199" i="63"/>
  <c r="AB199" i="63" s="1"/>
  <c r="S199" i="63"/>
  <c r="N199" i="63"/>
  <c r="O199" i="63" s="1"/>
  <c r="H199" i="63"/>
  <c r="BC198" i="63"/>
  <c r="AW198" i="63"/>
  <c r="AS198" i="63"/>
  <c r="AO198" i="63"/>
  <c r="AK198" i="63"/>
  <c r="AG198" i="63"/>
  <c r="Y198" i="63"/>
  <c r="AB198" i="63" s="1"/>
  <c r="AC198" i="63" s="1"/>
  <c r="S198" i="63"/>
  <c r="N198" i="63"/>
  <c r="O198" i="63" s="1"/>
  <c r="H198" i="63"/>
  <c r="BC197" i="63"/>
  <c r="AW197" i="63"/>
  <c r="AS197" i="63"/>
  <c r="AO197" i="63"/>
  <c r="AK197" i="63"/>
  <c r="AG197" i="63"/>
  <c r="AB197" i="63"/>
  <c r="AC197" i="63" s="1"/>
  <c r="AC197" i="83" s="1"/>
  <c r="Y197" i="63"/>
  <c r="S197" i="63"/>
  <c r="N197" i="63"/>
  <c r="O197" i="63" s="1"/>
  <c r="H197" i="63"/>
  <c r="H197" i="83" s="1"/>
  <c r="BC196" i="63"/>
  <c r="AW196" i="63"/>
  <c r="AS196" i="63"/>
  <c r="AO196" i="63"/>
  <c r="AK196" i="63"/>
  <c r="AG196" i="63"/>
  <c r="Y196" i="63"/>
  <c r="AB196" i="63" s="1"/>
  <c r="S196" i="63"/>
  <c r="N196" i="63"/>
  <c r="O196" i="63" s="1"/>
  <c r="H196" i="63"/>
  <c r="BC195" i="63"/>
  <c r="AW195" i="63"/>
  <c r="AS195" i="63"/>
  <c r="AO195" i="63"/>
  <c r="AK195" i="63"/>
  <c r="AG195" i="63"/>
  <c r="Y195" i="63"/>
  <c r="AB195" i="63" s="1"/>
  <c r="AC195" i="63" s="1"/>
  <c r="S195" i="63"/>
  <c r="N195" i="63"/>
  <c r="O195" i="63" s="1"/>
  <c r="H195" i="63"/>
  <c r="BC194" i="63"/>
  <c r="AW194" i="63"/>
  <c r="AS194" i="63"/>
  <c r="AO194" i="63"/>
  <c r="AK194" i="63"/>
  <c r="AG194" i="63"/>
  <c r="Y194" i="63"/>
  <c r="AB194" i="63" s="1"/>
  <c r="AC194" i="63" s="1"/>
  <c r="S194" i="63"/>
  <c r="N194" i="63"/>
  <c r="O194" i="63" s="1"/>
  <c r="H194" i="63"/>
  <c r="BC193" i="63"/>
  <c r="AW193" i="63"/>
  <c r="AS193" i="63"/>
  <c r="AO193" i="63"/>
  <c r="AK193" i="63"/>
  <c r="AG193" i="63"/>
  <c r="Y193" i="63"/>
  <c r="AB193" i="63" s="1"/>
  <c r="AC193" i="63" s="1"/>
  <c r="S193" i="63"/>
  <c r="N193" i="63"/>
  <c r="O193" i="63" s="1"/>
  <c r="H193" i="63"/>
  <c r="H193" i="83" s="1"/>
  <c r="BC192" i="63"/>
  <c r="AW192" i="63"/>
  <c r="AS192" i="63"/>
  <c r="AO192" i="63"/>
  <c r="AK192" i="63"/>
  <c r="AG192" i="63"/>
  <c r="Y192" i="63"/>
  <c r="AB192" i="63" s="1"/>
  <c r="S192" i="63"/>
  <c r="N192" i="63"/>
  <c r="O192" i="63" s="1"/>
  <c r="H192" i="63"/>
  <c r="BC191" i="63"/>
  <c r="AW191" i="63"/>
  <c r="AS191" i="63"/>
  <c r="AO191" i="63"/>
  <c r="AK191" i="63"/>
  <c r="AG191" i="63"/>
  <c r="Y191" i="63"/>
  <c r="AB191" i="63" s="1"/>
  <c r="S191" i="63"/>
  <c r="N191" i="63"/>
  <c r="O191" i="63" s="1"/>
  <c r="H191" i="63"/>
  <c r="BC190" i="63"/>
  <c r="AW190" i="63"/>
  <c r="AS190" i="63"/>
  <c r="AO190" i="63"/>
  <c r="AK190" i="63"/>
  <c r="AG190" i="63"/>
  <c r="Y190" i="63"/>
  <c r="AB190" i="63" s="1"/>
  <c r="S190" i="63"/>
  <c r="N190" i="63"/>
  <c r="O190" i="63" s="1"/>
  <c r="H190" i="63"/>
  <c r="BC189" i="63"/>
  <c r="AW189" i="63"/>
  <c r="AS189" i="63"/>
  <c r="AO189" i="63"/>
  <c r="AK189" i="63"/>
  <c r="AG189" i="63"/>
  <c r="Y189" i="63"/>
  <c r="AB189" i="63" s="1"/>
  <c r="AC189" i="63" s="1"/>
  <c r="S189" i="63"/>
  <c r="N189" i="63"/>
  <c r="O189" i="63" s="1"/>
  <c r="H189" i="63"/>
  <c r="BC188" i="63"/>
  <c r="AW188" i="63"/>
  <c r="AS188" i="63"/>
  <c r="AO188" i="63"/>
  <c r="AK188" i="63"/>
  <c r="AG188" i="63"/>
  <c r="Y188" i="63"/>
  <c r="AB188" i="63" s="1"/>
  <c r="S188" i="63"/>
  <c r="N188" i="63"/>
  <c r="O188" i="63" s="1"/>
  <c r="H188" i="63"/>
  <c r="BC187" i="63"/>
  <c r="AW187" i="63"/>
  <c r="AS187" i="63"/>
  <c r="AO187" i="63"/>
  <c r="AK187" i="63"/>
  <c r="AK187" i="83" s="1"/>
  <c r="AG187" i="63"/>
  <c r="Y187" i="63"/>
  <c r="AB187" i="63" s="1"/>
  <c r="S187" i="63"/>
  <c r="N187" i="63"/>
  <c r="O187" i="63" s="1"/>
  <c r="H187" i="63"/>
  <c r="BC186" i="63"/>
  <c r="AW186" i="63"/>
  <c r="AS186" i="63"/>
  <c r="AO186" i="63"/>
  <c r="AK186" i="63"/>
  <c r="AG186" i="63"/>
  <c r="Y186" i="63"/>
  <c r="AB186" i="63" s="1"/>
  <c r="S186" i="63"/>
  <c r="N186" i="63"/>
  <c r="O186" i="63" s="1"/>
  <c r="H186" i="63"/>
  <c r="BC185" i="63"/>
  <c r="AW185" i="63"/>
  <c r="AS185" i="63"/>
  <c r="AO185" i="63"/>
  <c r="AK185" i="63"/>
  <c r="AG185" i="63"/>
  <c r="Y185" i="63"/>
  <c r="AB185" i="63" s="1"/>
  <c r="AC185" i="63" s="1"/>
  <c r="S185" i="63"/>
  <c r="N185" i="63"/>
  <c r="O185" i="63" s="1"/>
  <c r="H185" i="63"/>
  <c r="BC184" i="63"/>
  <c r="AW184" i="63"/>
  <c r="AS184" i="63"/>
  <c r="AO184" i="63"/>
  <c r="AK184" i="63"/>
  <c r="AG184" i="63"/>
  <c r="Y184" i="63"/>
  <c r="AB184" i="63" s="1"/>
  <c r="S184" i="63"/>
  <c r="N184" i="63"/>
  <c r="O184" i="63" s="1"/>
  <c r="H184" i="63"/>
  <c r="BC183" i="63"/>
  <c r="AW183" i="63"/>
  <c r="AS183" i="63"/>
  <c r="AO183" i="63"/>
  <c r="AK183" i="63"/>
  <c r="AG183" i="63"/>
  <c r="Y183" i="63"/>
  <c r="AB183" i="63" s="1"/>
  <c r="AC183" i="63" s="1"/>
  <c r="S183" i="63"/>
  <c r="N183" i="63"/>
  <c r="O183" i="63" s="1"/>
  <c r="H183" i="63"/>
  <c r="BC182" i="63"/>
  <c r="AW182" i="63"/>
  <c r="AS182" i="63"/>
  <c r="AO182" i="63"/>
  <c r="AK182" i="63"/>
  <c r="AG182" i="63"/>
  <c r="Y182" i="63"/>
  <c r="AB182" i="63" s="1"/>
  <c r="S182" i="63"/>
  <c r="N182" i="63"/>
  <c r="O182" i="63" s="1"/>
  <c r="H182" i="63"/>
  <c r="BC181" i="63"/>
  <c r="AW181" i="63"/>
  <c r="AS181" i="63"/>
  <c r="AO181" i="63"/>
  <c r="AK181" i="63"/>
  <c r="AG181" i="63"/>
  <c r="Y181" i="63"/>
  <c r="AB181" i="63" s="1"/>
  <c r="AC181" i="63" s="1"/>
  <c r="S181" i="63"/>
  <c r="N181" i="63"/>
  <c r="O181" i="63" s="1"/>
  <c r="H181" i="63"/>
  <c r="BC180" i="63"/>
  <c r="AW180" i="63"/>
  <c r="AS180" i="63"/>
  <c r="AO180" i="63"/>
  <c r="AK180" i="63"/>
  <c r="AG180" i="63"/>
  <c r="Y180" i="63"/>
  <c r="AB180" i="63" s="1"/>
  <c r="S180" i="63"/>
  <c r="N180" i="63"/>
  <c r="O180" i="63" s="1"/>
  <c r="H180" i="63"/>
  <c r="BC179" i="63"/>
  <c r="AW179" i="63"/>
  <c r="AS179" i="63"/>
  <c r="AO179" i="63"/>
  <c r="AK179" i="63"/>
  <c r="AG179" i="63"/>
  <c r="Y179" i="63"/>
  <c r="AB179" i="63" s="1"/>
  <c r="AC179" i="63" s="1"/>
  <c r="S179" i="63"/>
  <c r="N179" i="63"/>
  <c r="O179" i="63" s="1"/>
  <c r="H179" i="63"/>
  <c r="BC178" i="63"/>
  <c r="AW178" i="63"/>
  <c r="AS178" i="63"/>
  <c r="AO178" i="63"/>
  <c r="AK178" i="63"/>
  <c r="AG178" i="63"/>
  <c r="Y178" i="63"/>
  <c r="AB178" i="63" s="1"/>
  <c r="S178" i="63"/>
  <c r="N178" i="63"/>
  <c r="O178" i="63" s="1"/>
  <c r="H178" i="63"/>
  <c r="BC177" i="63"/>
  <c r="AW177" i="63"/>
  <c r="AS177" i="63"/>
  <c r="AO177" i="63"/>
  <c r="AK177" i="63"/>
  <c r="AG177" i="63"/>
  <c r="Y177" i="63"/>
  <c r="AB177" i="63" s="1"/>
  <c r="AC177" i="63" s="1"/>
  <c r="S177" i="63"/>
  <c r="N177" i="63"/>
  <c r="O177" i="63" s="1"/>
  <c r="H177" i="63"/>
  <c r="BC176" i="63"/>
  <c r="AW176" i="63"/>
  <c r="AS176" i="63"/>
  <c r="AO176" i="63"/>
  <c r="AK176" i="63"/>
  <c r="AG176" i="63"/>
  <c r="Y176" i="63"/>
  <c r="AB176" i="63" s="1"/>
  <c r="S176" i="63"/>
  <c r="N176" i="63"/>
  <c r="O176" i="63" s="1"/>
  <c r="H176" i="63"/>
  <c r="BC175" i="63"/>
  <c r="AW175" i="63"/>
  <c r="AS175" i="63"/>
  <c r="AO175" i="63"/>
  <c r="AK175" i="63"/>
  <c r="AG175" i="63"/>
  <c r="Y175" i="63"/>
  <c r="AB175" i="63" s="1"/>
  <c r="S175" i="63"/>
  <c r="N175" i="63"/>
  <c r="O175" i="63" s="1"/>
  <c r="H175" i="63"/>
  <c r="BC174" i="63"/>
  <c r="AW174" i="63"/>
  <c r="AS174" i="63"/>
  <c r="AO174" i="63"/>
  <c r="AK174" i="63"/>
  <c r="AG174" i="63"/>
  <c r="Y174" i="63"/>
  <c r="AB174" i="63" s="1"/>
  <c r="S174" i="63"/>
  <c r="N174" i="63"/>
  <c r="O174" i="63" s="1"/>
  <c r="H174" i="63"/>
  <c r="BC173" i="63"/>
  <c r="AW173" i="63"/>
  <c r="AS173" i="63"/>
  <c r="AO173" i="63"/>
  <c r="AK173" i="63"/>
  <c r="AG173" i="63"/>
  <c r="Y173" i="63"/>
  <c r="AB173" i="63" s="1"/>
  <c r="AC173" i="63" s="1"/>
  <c r="S173" i="63"/>
  <c r="N173" i="63"/>
  <c r="O173" i="63" s="1"/>
  <c r="H173" i="63"/>
  <c r="BC172" i="63"/>
  <c r="AW172" i="63"/>
  <c r="AS172" i="63"/>
  <c r="AO172" i="63"/>
  <c r="AK172" i="63"/>
  <c r="AG172" i="63"/>
  <c r="Y172" i="63"/>
  <c r="AB172" i="63" s="1"/>
  <c r="S172" i="63"/>
  <c r="N172" i="63"/>
  <c r="O172" i="63" s="1"/>
  <c r="H172" i="63"/>
  <c r="BC171" i="63"/>
  <c r="AW171" i="63"/>
  <c r="AS171" i="63"/>
  <c r="AO171" i="63"/>
  <c r="AK171" i="63"/>
  <c r="AG171" i="63"/>
  <c r="Y171" i="63"/>
  <c r="AB171" i="63" s="1"/>
  <c r="S171" i="63"/>
  <c r="N171" i="63"/>
  <c r="O171" i="63" s="1"/>
  <c r="H171" i="63"/>
  <c r="BC170" i="63"/>
  <c r="AW170" i="63"/>
  <c r="AS170" i="63"/>
  <c r="AO170" i="63"/>
  <c r="AK170" i="63"/>
  <c r="AG170" i="63"/>
  <c r="Y170" i="63"/>
  <c r="AB170" i="63" s="1"/>
  <c r="S170" i="63"/>
  <c r="N170" i="63"/>
  <c r="O170" i="63" s="1"/>
  <c r="H170" i="63"/>
  <c r="BC169" i="63"/>
  <c r="AW169" i="63"/>
  <c r="AS169" i="63"/>
  <c r="AO169" i="63"/>
  <c r="AK169" i="63"/>
  <c r="AG169" i="63"/>
  <c r="Y169" i="63"/>
  <c r="AB169" i="63" s="1"/>
  <c r="AC169" i="63" s="1"/>
  <c r="S169" i="63"/>
  <c r="N169" i="63"/>
  <c r="O169" i="63" s="1"/>
  <c r="H169" i="63"/>
  <c r="BC168" i="63"/>
  <c r="AW168" i="63"/>
  <c r="AS168" i="63"/>
  <c r="AO168" i="63"/>
  <c r="AK168" i="63"/>
  <c r="AG168" i="63"/>
  <c r="Y168" i="63"/>
  <c r="AB168" i="63" s="1"/>
  <c r="S168" i="63"/>
  <c r="N168" i="63"/>
  <c r="O168" i="63" s="1"/>
  <c r="H168" i="63"/>
  <c r="BC167" i="63"/>
  <c r="AW167" i="63"/>
  <c r="AS167" i="63"/>
  <c r="AO167" i="63"/>
  <c r="AK167" i="63"/>
  <c r="AG167" i="63"/>
  <c r="Y167" i="63"/>
  <c r="AB167" i="63" s="1"/>
  <c r="S167" i="63"/>
  <c r="N167" i="63"/>
  <c r="O167" i="63" s="1"/>
  <c r="H167" i="63"/>
  <c r="BC166" i="63"/>
  <c r="AW166" i="63"/>
  <c r="AS166" i="63"/>
  <c r="AO166" i="63"/>
  <c r="AK166" i="63"/>
  <c r="AG166" i="63"/>
  <c r="Y166" i="63"/>
  <c r="AB166" i="63" s="1"/>
  <c r="S166" i="63"/>
  <c r="N166" i="63"/>
  <c r="O166" i="63" s="1"/>
  <c r="H166" i="63"/>
  <c r="BC165" i="63"/>
  <c r="AW165" i="63"/>
  <c r="AS165" i="63"/>
  <c r="AO165" i="63"/>
  <c r="AK165" i="63"/>
  <c r="AG165" i="63"/>
  <c r="AB165" i="63"/>
  <c r="AC165" i="63" s="1"/>
  <c r="Y165" i="63"/>
  <c r="S165" i="63"/>
  <c r="N165" i="63"/>
  <c r="O165" i="63" s="1"/>
  <c r="H165" i="63"/>
  <c r="BC164" i="63"/>
  <c r="AW164" i="63"/>
  <c r="AS164" i="63"/>
  <c r="AO164" i="63"/>
  <c r="AK164" i="63"/>
  <c r="AG164" i="63"/>
  <c r="Y164" i="63"/>
  <c r="AB164" i="63" s="1"/>
  <c r="S164" i="63"/>
  <c r="N164" i="63"/>
  <c r="O164" i="63" s="1"/>
  <c r="H164" i="63"/>
  <c r="BC163" i="63"/>
  <c r="AW163" i="63"/>
  <c r="AS163" i="63"/>
  <c r="AO163" i="63"/>
  <c r="AK163" i="63"/>
  <c r="AG163" i="63"/>
  <c r="Y163" i="63"/>
  <c r="AB163" i="63" s="1"/>
  <c r="S163" i="63"/>
  <c r="N163" i="63"/>
  <c r="O163" i="63" s="1"/>
  <c r="H163" i="63"/>
  <c r="BC162" i="63"/>
  <c r="AW162" i="63"/>
  <c r="AS162" i="63"/>
  <c r="AO162" i="63"/>
  <c r="AK162" i="63"/>
  <c r="AG162" i="63"/>
  <c r="Y162" i="63"/>
  <c r="AB162" i="63" s="1"/>
  <c r="S162" i="63"/>
  <c r="N162" i="63"/>
  <c r="O162" i="63" s="1"/>
  <c r="H162" i="63"/>
  <c r="BC161" i="63"/>
  <c r="AW161" i="63"/>
  <c r="AS161" i="63"/>
  <c r="AO161" i="63"/>
  <c r="AK161" i="63"/>
  <c r="AG161" i="63"/>
  <c r="Y161" i="63"/>
  <c r="AB161" i="63" s="1"/>
  <c r="AC161" i="63" s="1"/>
  <c r="S161" i="63"/>
  <c r="N161" i="63"/>
  <c r="O161" i="63" s="1"/>
  <c r="H161" i="63"/>
  <c r="BC160" i="63"/>
  <c r="AW160" i="63"/>
  <c r="AS160" i="63"/>
  <c r="AO160" i="63"/>
  <c r="AK160" i="63"/>
  <c r="AG160" i="63"/>
  <c r="Y160" i="63"/>
  <c r="AB160" i="63" s="1"/>
  <c r="S160" i="63"/>
  <c r="N160" i="63"/>
  <c r="O160" i="63" s="1"/>
  <c r="H160" i="63"/>
  <c r="BC159" i="63"/>
  <c r="AW159" i="63"/>
  <c r="AS159" i="63"/>
  <c r="AO159" i="63"/>
  <c r="AK159" i="63"/>
  <c r="AG159" i="63"/>
  <c r="Y159" i="63"/>
  <c r="AB159" i="63" s="1"/>
  <c r="S159" i="63"/>
  <c r="N159" i="63"/>
  <c r="O159" i="63" s="1"/>
  <c r="H159" i="63"/>
  <c r="BC158" i="63"/>
  <c r="AW158" i="63"/>
  <c r="AS158" i="63"/>
  <c r="AO158" i="63"/>
  <c r="AK158" i="63"/>
  <c r="AG158" i="63"/>
  <c r="Y158" i="63"/>
  <c r="AB158" i="63" s="1"/>
  <c r="S158" i="63"/>
  <c r="N158" i="63"/>
  <c r="O158" i="63" s="1"/>
  <c r="H158" i="63"/>
  <c r="BC157" i="63"/>
  <c r="AW157" i="63"/>
  <c r="AS157" i="63"/>
  <c r="AO157" i="63"/>
  <c r="AK157" i="63"/>
  <c r="AG157" i="63"/>
  <c r="Y157" i="63"/>
  <c r="AB157" i="63" s="1"/>
  <c r="AC157" i="63" s="1"/>
  <c r="S157" i="63"/>
  <c r="N157" i="63"/>
  <c r="O157" i="63" s="1"/>
  <c r="H157" i="63"/>
  <c r="BC156" i="63"/>
  <c r="AW156" i="63"/>
  <c r="AS156" i="63"/>
  <c r="AO156" i="63"/>
  <c r="AK156" i="63"/>
  <c r="AG156" i="63"/>
  <c r="Y156" i="63"/>
  <c r="AB156" i="63" s="1"/>
  <c r="S156" i="63"/>
  <c r="N156" i="63"/>
  <c r="O156" i="63" s="1"/>
  <c r="H156" i="63"/>
  <c r="BC155" i="63"/>
  <c r="AW155" i="63"/>
  <c r="AS155" i="63"/>
  <c r="AO155" i="63"/>
  <c r="AK155" i="63"/>
  <c r="AG155" i="63"/>
  <c r="Y155" i="63"/>
  <c r="AB155" i="63" s="1"/>
  <c r="S155" i="63"/>
  <c r="N155" i="63"/>
  <c r="O155" i="63" s="1"/>
  <c r="H155" i="63"/>
  <c r="BC154" i="63"/>
  <c r="AW154" i="63"/>
  <c r="AS154" i="63"/>
  <c r="AO154" i="63"/>
  <c r="AK154" i="63"/>
  <c r="AG154" i="63"/>
  <c r="Y154" i="63"/>
  <c r="AB154" i="63" s="1"/>
  <c r="S154" i="63"/>
  <c r="N154" i="63"/>
  <c r="O154" i="63" s="1"/>
  <c r="H154" i="63"/>
  <c r="BC153" i="63"/>
  <c r="AW153" i="63"/>
  <c r="AS153" i="63"/>
  <c r="AO153" i="63"/>
  <c r="AK153" i="63"/>
  <c r="AG153" i="63"/>
  <c r="Y153" i="63"/>
  <c r="AB153" i="63" s="1"/>
  <c r="AC153" i="63" s="1"/>
  <c r="S153" i="63"/>
  <c r="N153" i="63"/>
  <c r="O153" i="63" s="1"/>
  <c r="H153" i="63"/>
  <c r="BC152" i="63"/>
  <c r="AW152" i="63"/>
  <c r="AS152" i="63"/>
  <c r="AO152" i="63"/>
  <c r="AK152" i="63"/>
  <c r="AG152" i="63"/>
  <c r="Y152" i="63"/>
  <c r="AB152" i="63" s="1"/>
  <c r="S152" i="63"/>
  <c r="N152" i="63"/>
  <c r="O152" i="63" s="1"/>
  <c r="H152" i="63"/>
  <c r="BC151" i="63"/>
  <c r="AW151" i="63"/>
  <c r="AS151" i="63"/>
  <c r="AO151" i="63"/>
  <c r="AK151" i="63"/>
  <c r="AG151" i="63"/>
  <c r="Y151" i="63"/>
  <c r="AB151" i="63" s="1"/>
  <c r="S151" i="63"/>
  <c r="N151" i="63"/>
  <c r="O151" i="63" s="1"/>
  <c r="H151" i="63"/>
  <c r="BC150" i="63"/>
  <c r="AW150" i="63"/>
  <c r="AS150" i="63"/>
  <c r="AO150" i="63"/>
  <c r="AK150" i="63"/>
  <c r="AG150" i="63"/>
  <c r="AB150" i="63"/>
  <c r="AC150" i="63" s="1"/>
  <c r="Y150" i="63"/>
  <c r="S150" i="63"/>
  <c r="N150" i="63"/>
  <c r="O150" i="63" s="1"/>
  <c r="H150" i="63"/>
  <c r="BC149" i="63"/>
  <c r="AW149" i="63"/>
  <c r="AS149" i="63"/>
  <c r="AO149" i="63"/>
  <c r="AK149" i="63"/>
  <c r="AG149" i="63"/>
  <c r="Y149" i="63"/>
  <c r="AB149" i="63" s="1"/>
  <c r="AC149" i="63" s="1"/>
  <c r="S149" i="63"/>
  <c r="N149" i="63"/>
  <c r="O149" i="63" s="1"/>
  <c r="H149" i="63"/>
  <c r="BC148" i="63"/>
  <c r="AW148" i="63"/>
  <c r="AS148" i="63"/>
  <c r="AO148" i="63"/>
  <c r="AK148" i="63"/>
  <c r="AG148" i="63"/>
  <c r="Y148" i="63"/>
  <c r="AB148" i="63" s="1"/>
  <c r="S148" i="63"/>
  <c r="N148" i="63"/>
  <c r="O148" i="63" s="1"/>
  <c r="H148" i="63"/>
  <c r="BC147" i="63"/>
  <c r="AW147" i="63"/>
  <c r="AS147" i="63"/>
  <c r="AO147" i="63"/>
  <c r="AK147" i="63"/>
  <c r="AG147" i="63"/>
  <c r="Y147" i="63"/>
  <c r="AB147" i="63" s="1"/>
  <c r="S147" i="63"/>
  <c r="N147" i="63"/>
  <c r="O147" i="63" s="1"/>
  <c r="H147" i="63"/>
  <c r="BC146" i="63"/>
  <c r="AW146" i="63"/>
  <c r="AS146" i="63"/>
  <c r="AO146" i="63"/>
  <c r="AK146" i="63"/>
  <c r="AG146" i="63"/>
  <c r="Y146" i="63"/>
  <c r="AB146" i="63" s="1"/>
  <c r="S146" i="63"/>
  <c r="N146" i="63"/>
  <c r="O146" i="63" s="1"/>
  <c r="H146" i="63"/>
  <c r="BC145" i="63"/>
  <c r="AW145" i="63"/>
  <c r="AS145" i="63"/>
  <c r="AO145" i="63"/>
  <c r="AK145" i="63"/>
  <c r="AG145" i="63"/>
  <c r="Y145" i="63"/>
  <c r="AB145" i="63" s="1"/>
  <c r="AC145" i="63" s="1"/>
  <c r="S145" i="63"/>
  <c r="N145" i="63"/>
  <c r="O145" i="63" s="1"/>
  <c r="H145" i="63"/>
  <c r="BC144" i="63"/>
  <c r="AW144" i="63"/>
  <c r="AS144" i="63"/>
  <c r="AO144" i="63"/>
  <c r="AK144" i="63"/>
  <c r="AG144" i="63"/>
  <c r="Y144" i="63"/>
  <c r="AB144" i="63" s="1"/>
  <c r="S144" i="63"/>
  <c r="N144" i="63"/>
  <c r="O144" i="63" s="1"/>
  <c r="H144" i="63"/>
  <c r="BC143" i="63"/>
  <c r="AW143" i="63"/>
  <c r="AS143" i="63"/>
  <c r="AO143" i="63"/>
  <c r="AK143" i="63"/>
  <c r="AG143" i="63"/>
  <c r="Y143" i="63"/>
  <c r="AB143" i="63" s="1"/>
  <c r="S143" i="63"/>
  <c r="N143" i="63"/>
  <c r="O143" i="63" s="1"/>
  <c r="H143" i="63"/>
  <c r="BC142" i="63"/>
  <c r="AW142" i="63"/>
  <c r="AS142" i="63"/>
  <c r="AO142" i="63"/>
  <c r="AK142" i="63"/>
  <c r="AG142" i="63"/>
  <c r="Y142" i="63"/>
  <c r="AB142" i="63" s="1"/>
  <c r="S142" i="63"/>
  <c r="N142" i="63"/>
  <c r="O142" i="63" s="1"/>
  <c r="H142" i="63"/>
  <c r="BC141" i="63"/>
  <c r="AW141" i="63"/>
  <c r="AS141" i="63"/>
  <c r="AO141" i="63"/>
  <c r="AK141" i="63"/>
  <c r="AG141" i="63"/>
  <c r="Y141" i="63"/>
  <c r="AB141" i="63" s="1"/>
  <c r="AC141" i="63" s="1"/>
  <c r="S141" i="63"/>
  <c r="N141" i="63"/>
  <c r="O141" i="63" s="1"/>
  <c r="H141" i="63"/>
  <c r="BC140" i="63"/>
  <c r="AW140" i="63"/>
  <c r="AS140" i="63"/>
  <c r="AO140" i="63"/>
  <c r="AK140" i="63"/>
  <c r="AK140" i="83" s="1"/>
  <c r="AG140" i="63"/>
  <c r="Y140" i="63"/>
  <c r="AB140" i="63" s="1"/>
  <c r="S140" i="63"/>
  <c r="N140" i="63"/>
  <c r="O140" i="63" s="1"/>
  <c r="H140" i="63"/>
  <c r="BC139" i="63"/>
  <c r="AW139" i="63"/>
  <c r="AS139" i="63"/>
  <c r="AO139" i="63"/>
  <c r="AK139" i="63"/>
  <c r="AG139" i="63"/>
  <c r="Y139" i="63"/>
  <c r="AB139" i="63" s="1"/>
  <c r="S139" i="63"/>
  <c r="N139" i="63"/>
  <c r="O139" i="63" s="1"/>
  <c r="H139" i="63"/>
  <c r="BC138" i="63"/>
  <c r="AW138" i="63"/>
  <c r="AS138" i="63"/>
  <c r="AO138" i="63"/>
  <c r="AK138" i="63"/>
  <c r="AG138" i="63"/>
  <c r="Y138" i="63"/>
  <c r="AB138" i="63" s="1"/>
  <c r="S138" i="63"/>
  <c r="N138" i="63"/>
  <c r="O138" i="63" s="1"/>
  <c r="H138" i="63"/>
  <c r="BC137" i="63"/>
  <c r="AW137" i="63"/>
  <c r="AS137" i="63"/>
  <c r="AO137" i="63"/>
  <c r="AK137" i="63"/>
  <c r="AG137" i="63"/>
  <c r="Y137" i="63"/>
  <c r="AB137" i="63" s="1"/>
  <c r="AC137" i="63" s="1"/>
  <c r="S137" i="63"/>
  <c r="N137" i="63"/>
  <c r="O137" i="63" s="1"/>
  <c r="H137" i="63"/>
  <c r="BC136" i="63"/>
  <c r="AW136" i="63"/>
  <c r="AS136" i="63"/>
  <c r="AO136" i="63"/>
  <c r="AK136" i="63"/>
  <c r="AG136" i="63"/>
  <c r="Y136" i="63"/>
  <c r="AB136" i="63" s="1"/>
  <c r="S136" i="63"/>
  <c r="N136" i="63"/>
  <c r="O136" i="63" s="1"/>
  <c r="H136" i="63"/>
  <c r="BC135" i="63"/>
  <c r="AW135" i="63"/>
  <c r="AS135" i="63"/>
  <c r="AO135" i="63"/>
  <c r="AK135" i="63"/>
  <c r="AG135" i="63"/>
  <c r="Y135" i="63"/>
  <c r="AB135" i="63" s="1"/>
  <c r="S135" i="63"/>
  <c r="N135" i="63"/>
  <c r="O135" i="63" s="1"/>
  <c r="H135" i="63"/>
  <c r="BC134" i="63"/>
  <c r="AW134" i="63"/>
  <c r="AS134" i="63"/>
  <c r="AO134" i="63"/>
  <c r="AK134" i="63"/>
  <c r="AG134" i="63"/>
  <c r="Y134" i="63"/>
  <c r="AB134" i="63" s="1"/>
  <c r="AC134" i="63" s="1"/>
  <c r="S134" i="63"/>
  <c r="N134" i="63"/>
  <c r="O134" i="63" s="1"/>
  <c r="H134" i="63"/>
  <c r="BC133" i="63"/>
  <c r="AW133" i="63"/>
  <c r="AS133" i="63"/>
  <c r="AO133" i="63"/>
  <c r="AK133" i="63"/>
  <c r="AG133" i="63"/>
  <c r="Y133" i="63"/>
  <c r="AB133" i="63" s="1"/>
  <c r="AC133" i="63" s="1"/>
  <c r="S133" i="63"/>
  <c r="N133" i="63"/>
  <c r="O133" i="63" s="1"/>
  <c r="H133" i="63"/>
  <c r="BC132" i="63"/>
  <c r="AW132" i="63"/>
  <c r="AS132" i="63"/>
  <c r="AO132" i="63"/>
  <c r="AK132" i="63"/>
  <c r="AG132" i="63"/>
  <c r="Y132" i="63"/>
  <c r="AB132" i="63" s="1"/>
  <c r="S132" i="63"/>
  <c r="N132" i="63"/>
  <c r="O132" i="63" s="1"/>
  <c r="H132" i="63"/>
  <c r="BC131" i="63"/>
  <c r="AW131" i="63"/>
  <c r="AS131" i="63"/>
  <c r="AO131" i="63"/>
  <c r="AK131" i="63"/>
  <c r="AG131" i="63"/>
  <c r="Y131" i="63"/>
  <c r="AB131" i="63" s="1"/>
  <c r="AC131" i="63" s="1"/>
  <c r="S131" i="63"/>
  <c r="N131" i="63"/>
  <c r="O131" i="63" s="1"/>
  <c r="H131" i="63"/>
  <c r="BC130" i="63"/>
  <c r="AW130" i="63"/>
  <c r="AS130" i="63"/>
  <c r="AO130" i="63"/>
  <c r="AK130" i="63"/>
  <c r="AG130" i="63"/>
  <c r="Y130" i="63"/>
  <c r="AB130" i="63" s="1"/>
  <c r="AC130" i="63" s="1"/>
  <c r="S130" i="63"/>
  <c r="N130" i="63"/>
  <c r="O130" i="63" s="1"/>
  <c r="H130" i="63"/>
  <c r="BC129" i="63"/>
  <c r="AW129" i="63"/>
  <c r="AS129" i="63"/>
  <c r="AO129" i="63"/>
  <c r="AK129" i="63"/>
  <c r="AG129" i="63"/>
  <c r="AB129" i="63"/>
  <c r="AC129" i="63" s="1"/>
  <c r="Y129" i="63"/>
  <c r="S129" i="63"/>
  <c r="N129" i="63"/>
  <c r="O129" i="63" s="1"/>
  <c r="H129" i="63"/>
  <c r="BC128" i="63"/>
  <c r="AW128" i="63"/>
  <c r="AS128" i="63"/>
  <c r="AO128" i="63"/>
  <c r="AK128" i="63"/>
  <c r="AG128" i="63"/>
  <c r="Y128" i="63"/>
  <c r="AB128" i="63" s="1"/>
  <c r="AC128" i="63" s="1"/>
  <c r="S128" i="63"/>
  <c r="N128" i="63"/>
  <c r="O128" i="63" s="1"/>
  <c r="H128" i="63"/>
  <c r="BC127" i="63"/>
  <c r="AW127" i="63"/>
  <c r="AS127" i="63"/>
  <c r="AO127" i="63"/>
  <c r="AK127" i="63"/>
  <c r="AG127" i="63"/>
  <c r="Y127" i="63"/>
  <c r="AB127" i="63" s="1"/>
  <c r="AC127" i="63" s="1"/>
  <c r="S127" i="63"/>
  <c r="N127" i="63"/>
  <c r="O127" i="63" s="1"/>
  <c r="H127" i="63"/>
  <c r="BC126" i="63"/>
  <c r="AW126" i="63"/>
  <c r="AS126" i="63"/>
  <c r="AO126" i="63"/>
  <c r="AK126" i="63"/>
  <c r="AG126" i="63"/>
  <c r="Y126" i="63"/>
  <c r="AB126" i="63" s="1"/>
  <c r="AC126" i="63" s="1"/>
  <c r="S126" i="63"/>
  <c r="N126" i="63"/>
  <c r="O126" i="63" s="1"/>
  <c r="H126" i="63"/>
  <c r="BC125" i="63"/>
  <c r="AW125" i="63"/>
  <c r="AS125" i="63"/>
  <c r="AO125" i="63"/>
  <c r="AK125" i="63"/>
  <c r="AG125" i="63"/>
  <c r="Y125" i="63"/>
  <c r="AB125" i="63" s="1"/>
  <c r="AC125" i="63" s="1"/>
  <c r="S125" i="63"/>
  <c r="N125" i="63"/>
  <c r="O125" i="63" s="1"/>
  <c r="H125" i="63"/>
  <c r="BC124" i="63"/>
  <c r="AW124" i="63"/>
  <c r="AS124" i="63"/>
  <c r="AO124" i="63"/>
  <c r="AK124" i="63"/>
  <c r="AG124" i="63"/>
  <c r="Y124" i="63"/>
  <c r="AB124" i="63" s="1"/>
  <c r="AC124" i="63" s="1"/>
  <c r="S124" i="63"/>
  <c r="N124" i="63"/>
  <c r="O124" i="63" s="1"/>
  <c r="H124" i="63"/>
  <c r="BC123" i="63"/>
  <c r="AW123" i="63"/>
  <c r="AS123" i="63"/>
  <c r="AO123" i="63"/>
  <c r="AK123" i="63"/>
  <c r="AG123" i="63"/>
  <c r="Y123" i="63"/>
  <c r="AB123" i="63" s="1"/>
  <c r="AC123" i="63" s="1"/>
  <c r="S123" i="63"/>
  <c r="N123" i="63"/>
  <c r="O123" i="63" s="1"/>
  <c r="H123" i="63"/>
  <c r="BC122" i="63"/>
  <c r="AW122" i="63"/>
  <c r="AS122" i="63"/>
  <c r="AO122" i="63"/>
  <c r="AK122" i="63"/>
  <c r="AG122" i="63"/>
  <c r="Y122" i="63"/>
  <c r="AB122" i="63" s="1"/>
  <c r="AC122" i="63" s="1"/>
  <c r="S122" i="63"/>
  <c r="N122" i="63"/>
  <c r="O122" i="63" s="1"/>
  <c r="H122" i="63"/>
  <c r="BC121" i="63"/>
  <c r="AW121" i="63"/>
  <c r="AS121" i="63"/>
  <c r="AO121" i="63"/>
  <c r="AK121" i="63"/>
  <c r="AG121" i="63"/>
  <c r="Y121" i="63"/>
  <c r="AB121" i="63" s="1"/>
  <c r="AC121" i="63" s="1"/>
  <c r="S121" i="63"/>
  <c r="N121" i="63"/>
  <c r="O121" i="63" s="1"/>
  <c r="H121" i="63"/>
  <c r="BC120" i="63"/>
  <c r="AW120" i="63"/>
  <c r="AS120" i="63"/>
  <c r="AO120" i="63"/>
  <c r="AK120" i="63"/>
  <c r="AG120" i="63"/>
  <c r="Y120" i="63"/>
  <c r="AB120" i="63" s="1"/>
  <c r="AC120" i="63" s="1"/>
  <c r="S120" i="63"/>
  <c r="N120" i="63"/>
  <c r="O120" i="63" s="1"/>
  <c r="H120" i="63"/>
  <c r="BC119" i="63"/>
  <c r="AW119" i="63"/>
  <c r="AS119" i="63"/>
  <c r="AO119" i="63"/>
  <c r="AK119" i="63"/>
  <c r="AG119" i="63"/>
  <c r="Y119" i="63"/>
  <c r="AB119" i="63" s="1"/>
  <c r="AC119" i="63" s="1"/>
  <c r="S119" i="63"/>
  <c r="N119" i="63"/>
  <c r="O119" i="63" s="1"/>
  <c r="H119" i="63"/>
  <c r="BC118" i="63"/>
  <c r="AW118" i="63"/>
  <c r="AS118" i="63"/>
  <c r="AO118" i="63"/>
  <c r="AK118" i="63"/>
  <c r="AG118" i="63"/>
  <c r="Y118" i="63"/>
  <c r="AB118" i="63" s="1"/>
  <c r="AC118" i="63" s="1"/>
  <c r="S118" i="63"/>
  <c r="N118" i="63"/>
  <c r="O118" i="63" s="1"/>
  <c r="H118" i="63"/>
  <c r="BC117" i="63"/>
  <c r="AW117" i="63"/>
  <c r="AS117" i="63"/>
  <c r="AO117" i="63"/>
  <c r="AK117" i="63"/>
  <c r="AG117" i="63"/>
  <c r="Y117" i="63"/>
  <c r="AB117" i="63" s="1"/>
  <c r="AC117" i="63" s="1"/>
  <c r="S117" i="63"/>
  <c r="N117" i="63"/>
  <c r="O117" i="63" s="1"/>
  <c r="H117" i="63"/>
  <c r="BC116" i="63"/>
  <c r="AW116" i="63"/>
  <c r="AS116" i="63"/>
  <c r="AO116" i="63"/>
  <c r="AK116" i="63"/>
  <c r="AG116" i="63"/>
  <c r="Y116" i="63"/>
  <c r="AB116" i="63" s="1"/>
  <c r="AC116" i="63" s="1"/>
  <c r="S116" i="63"/>
  <c r="N116" i="63"/>
  <c r="O116" i="63" s="1"/>
  <c r="H116" i="63"/>
  <c r="BC115" i="63"/>
  <c r="AW115" i="63"/>
  <c r="AS115" i="63"/>
  <c r="AO115" i="63"/>
  <c r="AK115" i="63"/>
  <c r="AG115" i="63"/>
  <c r="Y115" i="63"/>
  <c r="AB115" i="63" s="1"/>
  <c r="AC115" i="63" s="1"/>
  <c r="S115" i="63"/>
  <c r="N115" i="63"/>
  <c r="O115" i="63" s="1"/>
  <c r="H115" i="63"/>
  <c r="BC114" i="63"/>
  <c r="AW114" i="63"/>
  <c r="AS114" i="63"/>
  <c r="AO114" i="63"/>
  <c r="AK114" i="63"/>
  <c r="AG114" i="63"/>
  <c r="Y114" i="63"/>
  <c r="AB114" i="63" s="1"/>
  <c r="AC114" i="63" s="1"/>
  <c r="S114" i="63"/>
  <c r="N114" i="63"/>
  <c r="O114" i="63" s="1"/>
  <c r="H114" i="63"/>
  <c r="BC113" i="63"/>
  <c r="AW113" i="63"/>
  <c r="AS113" i="63"/>
  <c r="AO113" i="63"/>
  <c r="AK113" i="63"/>
  <c r="AG113" i="63"/>
  <c r="AB113" i="63"/>
  <c r="AC113" i="63" s="1"/>
  <c r="Y113" i="63"/>
  <c r="S113" i="63"/>
  <c r="N113" i="63"/>
  <c r="O113" i="63" s="1"/>
  <c r="H113" i="63"/>
  <c r="BC112" i="63"/>
  <c r="AW112" i="63"/>
  <c r="AS112" i="63"/>
  <c r="AO112" i="63"/>
  <c r="AK112" i="63"/>
  <c r="AG112" i="63"/>
  <c r="Y112" i="63"/>
  <c r="AB112" i="63" s="1"/>
  <c r="AC112" i="63" s="1"/>
  <c r="S112" i="63"/>
  <c r="N112" i="63"/>
  <c r="O112" i="63" s="1"/>
  <c r="H112" i="63"/>
  <c r="BC111" i="63"/>
  <c r="AW111" i="63"/>
  <c r="AS111" i="63"/>
  <c r="AO111" i="63"/>
  <c r="AK111" i="63"/>
  <c r="AG111" i="63"/>
  <c r="Y111" i="63"/>
  <c r="AB111" i="63" s="1"/>
  <c r="AC111" i="63" s="1"/>
  <c r="S111" i="63"/>
  <c r="N111" i="63"/>
  <c r="O111" i="63" s="1"/>
  <c r="H111" i="63"/>
  <c r="BC110" i="63"/>
  <c r="AW110" i="63"/>
  <c r="AS110" i="63"/>
  <c r="AO110" i="63"/>
  <c r="AK110" i="63"/>
  <c r="AG110" i="63"/>
  <c r="Y110" i="63"/>
  <c r="AB110" i="63" s="1"/>
  <c r="AC110" i="63" s="1"/>
  <c r="S110" i="63"/>
  <c r="N110" i="63"/>
  <c r="O110" i="63" s="1"/>
  <c r="H110" i="63"/>
  <c r="BC109" i="63"/>
  <c r="AW109" i="63"/>
  <c r="AS109" i="63"/>
  <c r="AO109" i="63"/>
  <c r="AK109" i="63"/>
  <c r="AG109" i="63"/>
  <c r="Y109" i="63"/>
  <c r="AB109" i="63" s="1"/>
  <c r="AC109" i="63" s="1"/>
  <c r="S109" i="63"/>
  <c r="N109" i="63"/>
  <c r="O109" i="63" s="1"/>
  <c r="H109" i="63"/>
  <c r="BC108" i="63"/>
  <c r="AW108" i="63"/>
  <c r="AS108" i="63"/>
  <c r="AO108" i="63"/>
  <c r="AK108" i="63"/>
  <c r="AG108" i="63"/>
  <c r="Y108" i="63"/>
  <c r="AB108" i="63" s="1"/>
  <c r="AC108" i="63" s="1"/>
  <c r="S108" i="63"/>
  <c r="N108" i="63"/>
  <c r="O108" i="63" s="1"/>
  <c r="H108" i="63"/>
  <c r="BC107" i="63"/>
  <c r="AW107" i="63"/>
  <c r="AS107" i="63"/>
  <c r="AO107" i="63"/>
  <c r="AK107" i="63"/>
  <c r="AG107" i="63"/>
  <c r="Y107" i="63"/>
  <c r="AB107" i="63" s="1"/>
  <c r="AC107" i="63" s="1"/>
  <c r="S107" i="63"/>
  <c r="N107" i="63"/>
  <c r="O107" i="63" s="1"/>
  <c r="H107" i="63"/>
  <c r="BC106" i="63"/>
  <c r="AW106" i="63"/>
  <c r="AS106" i="63"/>
  <c r="AO106" i="63"/>
  <c r="AK106" i="63"/>
  <c r="AG106" i="63"/>
  <c r="Y106" i="63"/>
  <c r="AB106" i="63" s="1"/>
  <c r="AC106" i="63" s="1"/>
  <c r="S106" i="63"/>
  <c r="N106" i="63"/>
  <c r="O106" i="63" s="1"/>
  <c r="H106" i="63"/>
  <c r="BC105" i="63"/>
  <c r="AW105" i="63"/>
  <c r="AS105" i="63"/>
  <c r="AO105" i="63"/>
  <c r="AK105" i="63"/>
  <c r="AG105" i="63"/>
  <c r="Y105" i="63"/>
  <c r="AB105" i="63" s="1"/>
  <c r="AC105" i="63" s="1"/>
  <c r="S105" i="63"/>
  <c r="N105" i="63"/>
  <c r="O105" i="63" s="1"/>
  <c r="H105" i="63"/>
  <c r="BC104" i="63"/>
  <c r="AW104" i="63"/>
  <c r="AS104" i="63"/>
  <c r="AO104" i="63"/>
  <c r="AK104" i="63"/>
  <c r="AG104" i="63"/>
  <c r="Y104" i="63"/>
  <c r="AB104" i="63" s="1"/>
  <c r="AC104" i="63" s="1"/>
  <c r="S104" i="63"/>
  <c r="N104" i="63"/>
  <c r="O104" i="63" s="1"/>
  <c r="H104" i="63"/>
  <c r="BC103" i="63"/>
  <c r="AW103" i="63"/>
  <c r="AS103" i="63"/>
  <c r="AO103" i="63"/>
  <c r="AK103" i="63"/>
  <c r="AG103" i="63"/>
  <c r="Y103" i="63"/>
  <c r="AB103" i="63" s="1"/>
  <c r="AC103" i="63" s="1"/>
  <c r="S103" i="63"/>
  <c r="N103" i="63"/>
  <c r="O103" i="63" s="1"/>
  <c r="H103" i="63"/>
  <c r="BC102" i="63"/>
  <c r="AW102" i="63"/>
  <c r="AS102" i="63"/>
  <c r="AO102" i="63"/>
  <c r="AK102" i="63"/>
  <c r="AG102" i="63"/>
  <c r="Y102" i="63"/>
  <c r="AB102" i="63" s="1"/>
  <c r="AC102" i="63" s="1"/>
  <c r="S102" i="63"/>
  <c r="N102" i="63"/>
  <c r="O102" i="63" s="1"/>
  <c r="H102" i="63"/>
  <c r="BC101" i="63"/>
  <c r="AW101" i="63"/>
  <c r="AS101" i="63"/>
  <c r="AO101" i="63"/>
  <c r="AK101" i="63"/>
  <c r="AG101" i="63"/>
  <c r="Y101" i="63"/>
  <c r="AB101" i="63" s="1"/>
  <c r="AC101" i="63" s="1"/>
  <c r="S101" i="63"/>
  <c r="N101" i="63"/>
  <c r="O101" i="63" s="1"/>
  <c r="H101" i="63"/>
  <c r="BC100" i="63"/>
  <c r="AW100" i="63"/>
  <c r="AS100" i="63"/>
  <c r="AO100" i="63"/>
  <c r="AK100" i="63"/>
  <c r="AG100" i="63"/>
  <c r="Y100" i="63"/>
  <c r="AB100" i="63" s="1"/>
  <c r="AC100" i="63" s="1"/>
  <c r="S100" i="63"/>
  <c r="N100" i="63"/>
  <c r="O100" i="63" s="1"/>
  <c r="H100" i="63"/>
  <c r="BC99" i="63"/>
  <c r="AW99" i="63"/>
  <c r="AS99" i="63"/>
  <c r="AO99" i="63"/>
  <c r="AK99" i="63"/>
  <c r="AG99" i="63"/>
  <c r="Y99" i="63"/>
  <c r="AB99" i="63" s="1"/>
  <c r="AC99" i="63" s="1"/>
  <c r="S99" i="63"/>
  <c r="N99" i="63"/>
  <c r="O99" i="63" s="1"/>
  <c r="H99" i="63"/>
  <c r="BC98" i="63"/>
  <c r="AW98" i="63"/>
  <c r="AS98" i="63"/>
  <c r="AO98" i="63"/>
  <c r="AK98" i="63"/>
  <c r="AG98" i="63"/>
  <c r="Y98" i="63"/>
  <c r="AB98" i="63" s="1"/>
  <c r="AC98" i="63" s="1"/>
  <c r="S98" i="63"/>
  <c r="N98" i="63"/>
  <c r="O98" i="63" s="1"/>
  <c r="H98" i="63"/>
  <c r="BC97" i="63"/>
  <c r="AW97" i="63"/>
  <c r="AS97" i="63"/>
  <c r="AO97" i="63"/>
  <c r="AK97" i="63"/>
  <c r="AG97" i="63"/>
  <c r="Y97" i="63"/>
  <c r="AB97" i="63" s="1"/>
  <c r="AC97" i="63" s="1"/>
  <c r="S97" i="63"/>
  <c r="N97" i="63"/>
  <c r="O97" i="63" s="1"/>
  <c r="H97" i="63"/>
  <c r="BC96" i="63"/>
  <c r="AW96" i="63"/>
  <c r="AS96" i="63"/>
  <c r="AO96" i="63"/>
  <c r="AK96" i="63"/>
  <c r="AG96" i="63"/>
  <c r="Y96" i="63"/>
  <c r="AB96" i="63" s="1"/>
  <c r="AC96" i="63" s="1"/>
  <c r="S96" i="63"/>
  <c r="N96" i="63"/>
  <c r="O96" i="63" s="1"/>
  <c r="H96" i="63"/>
  <c r="BC95" i="63"/>
  <c r="AW95" i="63"/>
  <c r="AS95" i="63"/>
  <c r="AO95" i="63"/>
  <c r="AK95" i="63"/>
  <c r="AG95" i="63"/>
  <c r="Y95" i="63"/>
  <c r="AB95" i="63" s="1"/>
  <c r="AC95" i="63" s="1"/>
  <c r="S95" i="63"/>
  <c r="N95" i="63"/>
  <c r="O95" i="63" s="1"/>
  <c r="H95" i="63"/>
  <c r="BC94" i="63"/>
  <c r="AW94" i="63"/>
  <c r="AS94" i="63"/>
  <c r="AO94" i="63"/>
  <c r="AK94" i="63"/>
  <c r="AG94" i="63"/>
  <c r="Y94" i="63"/>
  <c r="AB94" i="63" s="1"/>
  <c r="AC94" i="63" s="1"/>
  <c r="S94" i="63"/>
  <c r="N94" i="63"/>
  <c r="O94" i="63" s="1"/>
  <c r="H94" i="63"/>
  <c r="BC93" i="63"/>
  <c r="AW93" i="63"/>
  <c r="AS93" i="63"/>
  <c r="AO93" i="63"/>
  <c r="AK93" i="63"/>
  <c r="AG93" i="63"/>
  <c r="AB93" i="63"/>
  <c r="AC93" i="63" s="1"/>
  <c r="Y93" i="63"/>
  <c r="S93" i="63"/>
  <c r="N93" i="63"/>
  <c r="O93" i="63" s="1"/>
  <c r="H93" i="63"/>
  <c r="BC92" i="63"/>
  <c r="AW92" i="63"/>
  <c r="AS92" i="63"/>
  <c r="AO92" i="63"/>
  <c r="AK92" i="63"/>
  <c r="AG92" i="63"/>
  <c r="Y92" i="63"/>
  <c r="AB92" i="63" s="1"/>
  <c r="AC92" i="63" s="1"/>
  <c r="S92" i="63"/>
  <c r="N92" i="63"/>
  <c r="O92" i="63" s="1"/>
  <c r="H92" i="63"/>
  <c r="BC91" i="63"/>
  <c r="AW91" i="63"/>
  <c r="AS91" i="63"/>
  <c r="AO91" i="63"/>
  <c r="AK91" i="63"/>
  <c r="AG91" i="63"/>
  <c r="AG91" i="83" s="1"/>
  <c r="Y91" i="63"/>
  <c r="AB91" i="63" s="1"/>
  <c r="AC91" i="63" s="1"/>
  <c r="S91" i="63"/>
  <c r="N91" i="63"/>
  <c r="O91" i="63" s="1"/>
  <c r="H91" i="63"/>
  <c r="BC90" i="63"/>
  <c r="AW90" i="63"/>
  <c r="AS90" i="63"/>
  <c r="AO90" i="63"/>
  <c r="AK90" i="63"/>
  <c r="AG90" i="63"/>
  <c r="Y90" i="63"/>
  <c r="AB90" i="63" s="1"/>
  <c r="AC90" i="63" s="1"/>
  <c r="S90" i="63"/>
  <c r="N90" i="63"/>
  <c r="O90" i="63" s="1"/>
  <c r="H90" i="63"/>
  <c r="BC89" i="63"/>
  <c r="AW89" i="63"/>
  <c r="AS89" i="63"/>
  <c r="AO89" i="63"/>
  <c r="AK89" i="63"/>
  <c r="AG89" i="63"/>
  <c r="Y89" i="63"/>
  <c r="AB89" i="63" s="1"/>
  <c r="AC89" i="63" s="1"/>
  <c r="S89" i="63"/>
  <c r="N89" i="63"/>
  <c r="O89" i="63" s="1"/>
  <c r="H89" i="63"/>
  <c r="BC88" i="63"/>
  <c r="AW88" i="63"/>
  <c r="AS88" i="63"/>
  <c r="AO88" i="63"/>
  <c r="AK88" i="63"/>
  <c r="AG88" i="63"/>
  <c r="Y88" i="63"/>
  <c r="AB88" i="63" s="1"/>
  <c r="AC88" i="63" s="1"/>
  <c r="S88" i="63"/>
  <c r="N88" i="63"/>
  <c r="O88" i="63" s="1"/>
  <c r="H88" i="63"/>
  <c r="BC87" i="63"/>
  <c r="AW87" i="63"/>
  <c r="AS87" i="63"/>
  <c r="AO87" i="63"/>
  <c r="AK87" i="63"/>
  <c r="AG87" i="63"/>
  <c r="Y87" i="63"/>
  <c r="AB87" i="63" s="1"/>
  <c r="AC87" i="63" s="1"/>
  <c r="S87" i="63"/>
  <c r="N87" i="63"/>
  <c r="O87" i="63" s="1"/>
  <c r="H87" i="63"/>
  <c r="BC86" i="63"/>
  <c r="AW86" i="63"/>
  <c r="AS86" i="63"/>
  <c r="AO86" i="63"/>
  <c r="AO86" i="83" s="1"/>
  <c r="AK86" i="63"/>
  <c r="AG86" i="63"/>
  <c r="Y86" i="63"/>
  <c r="AB86" i="63" s="1"/>
  <c r="AC86" i="63" s="1"/>
  <c r="S86" i="63"/>
  <c r="N86" i="63"/>
  <c r="O86" i="63" s="1"/>
  <c r="H86" i="63"/>
  <c r="BC85" i="63"/>
  <c r="AW85" i="63"/>
  <c r="AS85" i="63"/>
  <c r="AO85" i="63"/>
  <c r="AK85" i="63"/>
  <c r="AG85" i="63"/>
  <c r="Y85" i="63"/>
  <c r="AB85" i="63" s="1"/>
  <c r="AC85" i="63" s="1"/>
  <c r="S85" i="63"/>
  <c r="N85" i="63"/>
  <c r="O85" i="63" s="1"/>
  <c r="H85" i="63"/>
  <c r="BC84" i="63"/>
  <c r="AW84" i="63"/>
  <c r="AS84" i="63"/>
  <c r="AO84" i="63"/>
  <c r="AK84" i="63"/>
  <c r="AG84" i="63"/>
  <c r="Y84" i="63"/>
  <c r="AB84" i="63" s="1"/>
  <c r="AC84" i="63" s="1"/>
  <c r="S84" i="63"/>
  <c r="N84" i="63"/>
  <c r="O84" i="63" s="1"/>
  <c r="H84" i="63"/>
  <c r="BC83" i="63"/>
  <c r="AW83" i="63"/>
  <c r="AS83" i="63"/>
  <c r="AO83" i="63"/>
  <c r="AK83" i="63"/>
  <c r="AG83" i="63"/>
  <c r="Y83" i="63"/>
  <c r="AB83" i="63" s="1"/>
  <c r="AC83" i="63" s="1"/>
  <c r="S83" i="63"/>
  <c r="N83" i="63"/>
  <c r="O83" i="63" s="1"/>
  <c r="H83" i="63"/>
  <c r="BC82" i="63"/>
  <c r="AW82" i="63"/>
  <c r="AS82" i="63"/>
  <c r="AO82" i="63"/>
  <c r="AK82" i="63"/>
  <c r="AG82" i="63"/>
  <c r="Y82" i="63"/>
  <c r="AB82" i="63" s="1"/>
  <c r="AC82" i="63" s="1"/>
  <c r="S82" i="63"/>
  <c r="N82" i="63"/>
  <c r="O82" i="63" s="1"/>
  <c r="H82" i="63"/>
  <c r="BC81" i="63"/>
  <c r="AW81" i="63"/>
  <c r="AS81" i="63"/>
  <c r="AO81" i="63"/>
  <c r="AK81" i="63"/>
  <c r="AG81" i="63"/>
  <c r="Y81" i="63"/>
  <c r="AB81" i="63" s="1"/>
  <c r="AC81" i="63" s="1"/>
  <c r="S81" i="63"/>
  <c r="N81" i="63"/>
  <c r="O81" i="63" s="1"/>
  <c r="H81" i="63"/>
  <c r="BC80" i="63"/>
  <c r="AW80" i="63"/>
  <c r="AS80" i="63"/>
  <c r="AO80" i="63"/>
  <c r="AK80" i="63"/>
  <c r="AG80" i="63"/>
  <c r="Y80" i="63"/>
  <c r="AB80" i="63" s="1"/>
  <c r="AC80" i="63" s="1"/>
  <c r="S80" i="63"/>
  <c r="N80" i="63"/>
  <c r="O80" i="63" s="1"/>
  <c r="H80" i="63"/>
  <c r="BC79" i="63"/>
  <c r="AW79" i="63"/>
  <c r="AS79" i="63"/>
  <c r="AO79" i="63"/>
  <c r="AK79" i="63"/>
  <c r="AG79" i="63"/>
  <c r="Y79" i="63"/>
  <c r="AB79" i="63" s="1"/>
  <c r="AC79" i="63" s="1"/>
  <c r="S79" i="63"/>
  <c r="N79" i="63"/>
  <c r="O79" i="63" s="1"/>
  <c r="H79" i="63"/>
  <c r="BC78" i="63"/>
  <c r="AW78" i="63"/>
  <c r="AS78" i="63"/>
  <c r="AO78" i="63"/>
  <c r="AK78" i="63"/>
  <c r="AG78" i="63"/>
  <c r="Y78" i="63"/>
  <c r="AB78" i="63" s="1"/>
  <c r="AC78" i="63" s="1"/>
  <c r="S78" i="63"/>
  <c r="N78" i="63"/>
  <c r="O78" i="63" s="1"/>
  <c r="H78" i="63"/>
  <c r="BC77" i="63"/>
  <c r="AW77" i="63"/>
  <c r="AS77" i="63"/>
  <c r="AO77" i="63"/>
  <c r="AK77" i="63"/>
  <c r="AG77" i="63"/>
  <c r="Y77" i="63"/>
  <c r="AB77" i="63" s="1"/>
  <c r="AC77" i="63" s="1"/>
  <c r="S77" i="63"/>
  <c r="N77" i="63"/>
  <c r="O77" i="63" s="1"/>
  <c r="H77" i="63"/>
  <c r="BC76" i="63"/>
  <c r="AW76" i="63"/>
  <c r="AS76" i="63"/>
  <c r="AO76" i="63"/>
  <c r="AK76" i="63"/>
  <c r="AG76" i="63"/>
  <c r="Y76" i="63"/>
  <c r="AB76" i="63" s="1"/>
  <c r="AC76" i="63" s="1"/>
  <c r="S76" i="63"/>
  <c r="N76" i="63"/>
  <c r="O76" i="63" s="1"/>
  <c r="H76" i="63"/>
  <c r="BC75" i="63"/>
  <c r="AW75" i="63"/>
  <c r="AS75" i="63"/>
  <c r="AO75" i="63"/>
  <c r="AK75" i="63"/>
  <c r="AG75" i="63"/>
  <c r="Y75" i="63"/>
  <c r="AB75" i="63" s="1"/>
  <c r="AC75" i="63" s="1"/>
  <c r="S75" i="63"/>
  <c r="N75" i="63"/>
  <c r="O75" i="63" s="1"/>
  <c r="H75" i="63"/>
  <c r="BC74" i="63"/>
  <c r="AW74" i="63"/>
  <c r="AS74" i="63"/>
  <c r="AO74" i="63"/>
  <c r="AK74" i="63"/>
  <c r="AG74" i="63"/>
  <c r="Y74" i="63"/>
  <c r="AB74" i="63" s="1"/>
  <c r="AC74" i="63" s="1"/>
  <c r="S74" i="63"/>
  <c r="N74" i="63"/>
  <c r="O74" i="63" s="1"/>
  <c r="H74" i="63"/>
  <c r="BC73" i="63"/>
  <c r="AW73" i="63"/>
  <c r="AS73" i="63"/>
  <c r="AO73" i="63"/>
  <c r="AK73" i="63"/>
  <c r="AG73" i="63"/>
  <c r="Y73" i="63"/>
  <c r="AB73" i="63" s="1"/>
  <c r="AC73" i="63" s="1"/>
  <c r="S73" i="63"/>
  <c r="N73" i="63"/>
  <c r="O73" i="63" s="1"/>
  <c r="H73" i="63"/>
  <c r="BC72" i="63"/>
  <c r="AW72" i="63"/>
  <c r="AS72" i="63"/>
  <c r="AO72" i="63"/>
  <c r="AK72" i="63"/>
  <c r="AG72" i="63"/>
  <c r="Y72" i="63"/>
  <c r="AB72" i="63" s="1"/>
  <c r="AC72" i="63" s="1"/>
  <c r="S72" i="63"/>
  <c r="N72" i="63"/>
  <c r="O72" i="63" s="1"/>
  <c r="H72" i="63"/>
  <c r="BC71" i="63"/>
  <c r="AW71" i="63"/>
  <c r="AS71" i="63"/>
  <c r="AO71" i="63"/>
  <c r="AK71" i="63"/>
  <c r="AK71" i="83" s="1"/>
  <c r="AG71" i="63"/>
  <c r="Y71" i="63"/>
  <c r="AB71" i="63" s="1"/>
  <c r="AC71" i="63" s="1"/>
  <c r="S71" i="63"/>
  <c r="N71" i="63"/>
  <c r="O71" i="63" s="1"/>
  <c r="H71" i="63"/>
  <c r="BC70" i="63"/>
  <c r="AW70" i="63"/>
  <c r="AS70" i="63"/>
  <c r="AO70" i="63"/>
  <c r="AK70" i="63"/>
  <c r="AG70" i="63"/>
  <c r="Y70" i="63"/>
  <c r="AB70" i="63" s="1"/>
  <c r="AC70" i="63" s="1"/>
  <c r="S70" i="63"/>
  <c r="N70" i="63"/>
  <c r="O70" i="63" s="1"/>
  <c r="H70" i="63"/>
  <c r="BC69" i="63"/>
  <c r="AW69" i="63"/>
  <c r="AS69" i="63"/>
  <c r="AO69" i="63"/>
  <c r="AK69" i="63"/>
  <c r="AG69" i="63"/>
  <c r="Y69" i="63"/>
  <c r="AB69" i="63" s="1"/>
  <c r="AC69" i="63" s="1"/>
  <c r="S69" i="63"/>
  <c r="N69" i="63"/>
  <c r="O69" i="63" s="1"/>
  <c r="H69" i="63"/>
  <c r="BC68" i="63"/>
  <c r="AW68" i="63"/>
  <c r="AS68" i="63"/>
  <c r="AO68" i="63"/>
  <c r="AK68" i="63"/>
  <c r="AG68" i="63"/>
  <c r="Y68" i="63"/>
  <c r="AB68" i="63" s="1"/>
  <c r="AC68" i="63" s="1"/>
  <c r="S68" i="63"/>
  <c r="N68" i="63"/>
  <c r="O68" i="63" s="1"/>
  <c r="H68" i="63"/>
  <c r="BC67" i="63"/>
  <c r="AW67" i="63"/>
  <c r="AS67" i="63"/>
  <c r="AO67" i="63"/>
  <c r="AK67" i="63"/>
  <c r="AG67" i="63"/>
  <c r="Y67" i="63"/>
  <c r="AB67" i="63" s="1"/>
  <c r="AC67" i="63" s="1"/>
  <c r="S67" i="63"/>
  <c r="N67" i="63"/>
  <c r="O67" i="63" s="1"/>
  <c r="H67" i="63"/>
  <c r="BC66" i="63"/>
  <c r="AW66" i="63"/>
  <c r="AS66" i="63"/>
  <c r="AO66" i="63"/>
  <c r="AK66" i="63"/>
  <c r="AG66" i="63"/>
  <c r="Y66" i="63"/>
  <c r="AB66" i="63" s="1"/>
  <c r="AC66" i="63" s="1"/>
  <c r="S66" i="63"/>
  <c r="N66" i="63"/>
  <c r="O66" i="63" s="1"/>
  <c r="H66" i="63"/>
  <c r="BC65" i="63"/>
  <c r="AW65" i="63"/>
  <c r="AS65" i="63"/>
  <c r="AO65" i="63"/>
  <c r="AK65" i="63"/>
  <c r="AG65" i="63"/>
  <c r="Y65" i="63"/>
  <c r="AB65" i="63" s="1"/>
  <c r="AC65" i="63" s="1"/>
  <c r="S65" i="63"/>
  <c r="N65" i="63"/>
  <c r="O65" i="63" s="1"/>
  <c r="H65" i="63"/>
  <c r="BC64" i="63"/>
  <c r="AW64" i="63"/>
  <c r="AS64" i="63"/>
  <c r="AO64" i="63"/>
  <c r="AK64" i="63"/>
  <c r="AG64" i="63"/>
  <c r="Y64" i="63"/>
  <c r="AB64" i="63" s="1"/>
  <c r="AC64" i="63" s="1"/>
  <c r="S64" i="63"/>
  <c r="N64" i="63"/>
  <c r="O64" i="63" s="1"/>
  <c r="H64" i="63"/>
  <c r="BC63" i="63"/>
  <c r="AW63" i="63"/>
  <c r="AS63" i="63"/>
  <c r="AO63" i="63"/>
  <c r="AK63" i="63"/>
  <c r="AG63" i="63"/>
  <c r="Y63" i="63"/>
  <c r="AB63" i="63" s="1"/>
  <c r="AC63" i="63" s="1"/>
  <c r="S63" i="63"/>
  <c r="N63" i="63"/>
  <c r="O63" i="63" s="1"/>
  <c r="H63" i="63"/>
  <c r="BC62" i="63"/>
  <c r="AW62" i="63"/>
  <c r="AS62" i="63"/>
  <c r="AO62" i="63"/>
  <c r="AK62" i="63"/>
  <c r="AG62" i="63"/>
  <c r="Y62" i="63"/>
  <c r="AB62" i="63" s="1"/>
  <c r="AC62" i="63" s="1"/>
  <c r="S62" i="63"/>
  <c r="N62" i="63"/>
  <c r="O62" i="63" s="1"/>
  <c r="H62" i="63"/>
  <c r="BC61" i="63"/>
  <c r="AW61" i="63"/>
  <c r="AS61" i="63"/>
  <c r="AO61" i="63"/>
  <c r="AK61" i="63"/>
  <c r="AG61" i="63"/>
  <c r="Y61" i="63"/>
  <c r="AB61" i="63" s="1"/>
  <c r="AC61" i="63" s="1"/>
  <c r="S61" i="63"/>
  <c r="N61" i="63"/>
  <c r="O61" i="63" s="1"/>
  <c r="H61" i="63"/>
  <c r="BC60" i="63"/>
  <c r="AW60" i="63"/>
  <c r="AS60" i="63"/>
  <c r="AO60" i="63"/>
  <c r="AK60" i="63"/>
  <c r="AG60" i="63"/>
  <c r="AB60" i="63"/>
  <c r="AC60" i="63" s="1"/>
  <c r="Y60" i="63"/>
  <c r="S60" i="63"/>
  <c r="N60" i="63"/>
  <c r="O60" i="63" s="1"/>
  <c r="H60" i="63"/>
  <c r="BC59" i="63"/>
  <c r="AW59" i="63"/>
  <c r="AS59" i="63"/>
  <c r="AO59" i="63"/>
  <c r="AK59" i="63"/>
  <c r="AG59" i="63"/>
  <c r="Y59" i="63"/>
  <c r="AB59" i="63" s="1"/>
  <c r="AC59" i="63" s="1"/>
  <c r="S59" i="63"/>
  <c r="N59" i="63"/>
  <c r="O59" i="63" s="1"/>
  <c r="H59" i="63"/>
  <c r="BC58" i="63"/>
  <c r="AW58" i="63"/>
  <c r="AS58" i="63"/>
  <c r="AO58" i="63"/>
  <c r="AK58" i="63"/>
  <c r="AG58" i="63"/>
  <c r="Y58" i="63"/>
  <c r="AB58" i="63" s="1"/>
  <c r="AC58" i="63" s="1"/>
  <c r="S58" i="63"/>
  <c r="N58" i="63"/>
  <c r="O58" i="63" s="1"/>
  <c r="H58" i="63"/>
  <c r="BC57" i="63"/>
  <c r="AW57" i="63"/>
  <c r="AS57" i="63"/>
  <c r="AO57" i="63"/>
  <c r="AK57" i="63"/>
  <c r="AG57" i="63"/>
  <c r="Y57" i="63"/>
  <c r="AB57" i="63" s="1"/>
  <c r="AC57" i="63" s="1"/>
  <c r="S57" i="63"/>
  <c r="N57" i="63"/>
  <c r="O57" i="63" s="1"/>
  <c r="H57" i="63"/>
  <c r="BC56" i="63"/>
  <c r="AW56" i="63"/>
  <c r="AS56" i="63"/>
  <c r="AO56" i="63"/>
  <c r="AK56" i="63"/>
  <c r="AG56" i="63"/>
  <c r="Y56" i="63"/>
  <c r="AB56" i="63" s="1"/>
  <c r="AC56" i="63" s="1"/>
  <c r="S56" i="63"/>
  <c r="N56" i="63"/>
  <c r="O56" i="63" s="1"/>
  <c r="H56" i="63"/>
  <c r="BC55" i="63"/>
  <c r="AW55" i="63"/>
  <c r="AS55" i="63"/>
  <c r="AO55" i="63"/>
  <c r="AK55" i="63"/>
  <c r="AG55" i="63"/>
  <c r="Y55" i="63"/>
  <c r="AB55" i="63" s="1"/>
  <c r="AC55" i="63" s="1"/>
  <c r="S55" i="63"/>
  <c r="N55" i="63"/>
  <c r="O55" i="63" s="1"/>
  <c r="H55" i="63"/>
  <c r="BC54" i="63"/>
  <c r="AW54" i="63"/>
  <c r="AS54" i="63"/>
  <c r="AO54" i="63"/>
  <c r="AK54" i="63"/>
  <c r="AG54" i="63"/>
  <c r="Y54" i="63"/>
  <c r="AB54" i="63" s="1"/>
  <c r="AC54" i="63" s="1"/>
  <c r="S54" i="63"/>
  <c r="N54" i="63"/>
  <c r="O54" i="63" s="1"/>
  <c r="H54" i="63"/>
  <c r="BC53" i="63"/>
  <c r="AW53" i="63"/>
  <c r="AS53" i="63"/>
  <c r="AO53" i="63"/>
  <c r="AK53" i="63"/>
  <c r="AG53" i="63"/>
  <c r="Y53" i="63"/>
  <c r="AB53" i="63" s="1"/>
  <c r="AC53" i="63" s="1"/>
  <c r="S53" i="63"/>
  <c r="N53" i="63"/>
  <c r="O53" i="63" s="1"/>
  <c r="H53" i="63"/>
  <c r="BC52" i="63"/>
  <c r="AW52" i="63"/>
  <c r="AS52" i="63"/>
  <c r="AO52" i="63"/>
  <c r="AK52" i="63"/>
  <c r="AG52" i="63"/>
  <c r="Y52" i="63"/>
  <c r="AB52" i="63" s="1"/>
  <c r="AC52" i="63" s="1"/>
  <c r="S52" i="63"/>
  <c r="N52" i="63"/>
  <c r="O52" i="63" s="1"/>
  <c r="H52" i="63"/>
  <c r="BC51" i="63"/>
  <c r="AW51" i="63"/>
  <c r="AS51" i="63"/>
  <c r="AO51" i="63"/>
  <c r="AK51" i="63"/>
  <c r="AG51" i="63"/>
  <c r="Y51" i="63"/>
  <c r="AB51" i="63" s="1"/>
  <c r="AC51" i="63" s="1"/>
  <c r="S51" i="63"/>
  <c r="N51" i="63"/>
  <c r="O51" i="63" s="1"/>
  <c r="H51" i="63"/>
  <c r="BC50" i="63"/>
  <c r="AW50" i="63"/>
  <c r="AS50" i="63"/>
  <c r="AO50" i="63"/>
  <c r="AK50" i="63"/>
  <c r="AG50" i="63"/>
  <c r="Y50" i="63"/>
  <c r="AB50" i="63" s="1"/>
  <c r="AC50" i="63" s="1"/>
  <c r="S50" i="63"/>
  <c r="N50" i="63"/>
  <c r="O50" i="63" s="1"/>
  <c r="H50" i="63"/>
  <c r="BC49" i="63"/>
  <c r="AW49" i="63"/>
  <c r="AS49" i="63"/>
  <c r="AO49" i="63"/>
  <c r="AK49" i="63"/>
  <c r="AG49" i="63"/>
  <c r="Y49" i="63"/>
  <c r="AB49" i="63" s="1"/>
  <c r="AC49" i="63" s="1"/>
  <c r="S49" i="63"/>
  <c r="N49" i="63"/>
  <c r="O49" i="63" s="1"/>
  <c r="H49" i="63"/>
  <c r="BC48" i="63"/>
  <c r="AW48" i="63"/>
  <c r="AS48" i="63"/>
  <c r="AO48" i="63"/>
  <c r="AK48" i="63"/>
  <c r="AG48" i="63"/>
  <c r="AB48" i="63"/>
  <c r="AC48" i="63" s="1"/>
  <c r="Y48" i="63"/>
  <c r="S48" i="63"/>
  <c r="N48" i="63"/>
  <c r="O48" i="63" s="1"/>
  <c r="H48" i="63"/>
  <c r="BC47" i="63"/>
  <c r="AW47" i="63"/>
  <c r="AS47" i="63"/>
  <c r="AO47" i="63"/>
  <c r="AK47" i="63"/>
  <c r="AG47" i="63"/>
  <c r="Y47" i="63"/>
  <c r="AB47" i="63" s="1"/>
  <c r="AC47" i="63" s="1"/>
  <c r="S47" i="63"/>
  <c r="N47" i="63"/>
  <c r="O47" i="63" s="1"/>
  <c r="H47" i="63"/>
  <c r="BC46" i="63"/>
  <c r="AW46" i="63"/>
  <c r="AS46" i="63"/>
  <c r="AO46" i="63"/>
  <c r="AK46" i="63"/>
  <c r="AG46" i="63"/>
  <c r="Y46" i="63"/>
  <c r="AB46" i="63" s="1"/>
  <c r="AC46" i="63" s="1"/>
  <c r="S46" i="63"/>
  <c r="N46" i="63"/>
  <c r="O46" i="63" s="1"/>
  <c r="H46" i="63"/>
  <c r="BC45" i="63"/>
  <c r="AW45" i="63"/>
  <c r="AS45" i="63"/>
  <c r="AO45" i="63"/>
  <c r="AK45" i="63"/>
  <c r="AG45" i="63"/>
  <c r="Y45" i="63"/>
  <c r="AB45" i="63" s="1"/>
  <c r="AC45" i="63" s="1"/>
  <c r="S45" i="63"/>
  <c r="N45" i="63"/>
  <c r="O45" i="63" s="1"/>
  <c r="H45" i="63"/>
  <c r="BC44" i="63"/>
  <c r="AW44" i="63"/>
  <c r="AS44" i="63"/>
  <c r="AO44" i="63"/>
  <c r="AK44" i="63"/>
  <c r="AG44" i="63"/>
  <c r="Y44" i="63"/>
  <c r="AB44" i="63" s="1"/>
  <c r="AC44" i="63" s="1"/>
  <c r="S44" i="63"/>
  <c r="N44" i="63"/>
  <c r="O44" i="63" s="1"/>
  <c r="H44" i="63"/>
  <c r="BC43" i="63"/>
  <c r="AW43" i="63"/>
  <c r="AS43" i="63"/>
  <c r="AO43" i="63"/>
  <c r="AK43" i="63"/>
  <c r="AG43" i="63"/>
  <c r="Y43" i="63"/>
  <c r="AB43" i="63" s="1"/>
  <c r="AC43" i="63" s="1"/>
  <c r="S43" i="63"/>
  <c r="N43" i="63"/>
  <c r="O43" i="63" s="1"/>
  <c r="H43" i="63"/>
  <c r="BC42" i="63"/>
  <c r="AW42" i="63"/>
  <c r="AS42" i="63"/>
  <c r="AO42" i="63"/>
  <c r="AK42" i="63"/>
  <c r="AG42" i="63"/>
  <c r="Y42" i="63"/>
  <c r="AB42" i="63" s="1"/>
  <c r="AC42" i="63" s="1"/>
  <c r="S42" i="63"/>
  <c r="N42" i="63"/>
  <c r="O42" i="63" s="1"/>
  <c r="H42" i="63"/>
  <c r="BC41" i="63"/>
  <c r="AW41" i="63"/>
  <c r="AS41" i="63"/>
  <c r="AO41" i="63"/>
  <c r="AK41" i="63"/>
  <c r="AG41" i="63"/>
  <c r="Y41" i="63"/>
  <c r="AB41" i="63" s="1"/>
  <c r="AC41" i="63" s="1"/>
  <c r="S41" i="63"/>
  <c r="N41" i="63"/>
  <c r="O41" i="63" s="1"/>
  <c r="H41" i="63"/>
  <c r="BC40" i="63"/>
  <c r="AW40" i="63"/>
  <c r="AS40" i="63"/>
  <c r="AO40" i="63"/>
  <c r="AK40" i="63"/>
  <c r="AG40" i="63"/>
  <c r="Y40" i="63"/>
  <c r="AB40" i="63" s="1"/>
  <c r="AC40" i="63" s="1"/>
  <c r="S40" i="63"/>
  <c r="N40" i="63"/>
  <c r="O40" i="63" s="1"/>
  <c r="H40" i="63"/>
  <c r="BC39" i="63"/>
  <c r="AW39" i="63"/>
  <c r="AS39" i="63"/>
  <c r="AO39" i="63"/>
  <c r="AK39" i="63"/>
  <c r="AG39" i="63"/>
  <c r="Y39" i="63"/>
  <c r="AB39" i="63" s="1"/>
  <c r="AC39" i="63" s="1"/>
  <c r="S39" i="63"/>
  <c r="N39" i="63"/>
  <c r="O39" i="63" s="1"/>
  <c r="H39" i="63"/>
  <c r="BC38" i="63"/>
  <c r="AW38" i="63"/>
  <c r="AS38" i="63"/>
  <c r="AO38" i="63"/>
  <c r="AK38" i="63"/>
  <c r="AG38" i="63"/>
  <c r="Y38" i="63"/>
  <c r="AB38" i="63" s="1"/>
  <c r="AC38" i="63" s="1"/>
  <c r="S38" i="63"/>
  <c r="N38" i="63"/>
  <c r="O38" i="63" s="1"/>
  <c r="H38" i="63"/>
  <c r="BC37" i="63"/>
  <c r="AW37" i="63"/>
  <c r="AS37" i="63"/>
  <c r="AO37" i="63"/>
  <c r="AK37" i="63"/>
  <c r="AG37" i="63"/>
  <c r="Y37" i="63"/>
  <c r="AB37" i="63" s="1"/>
  <c r="AC37" i="63" s="1"/>
  <c r="S37" i="63"/>
  <c r="N37" i="63"/>
  <c r="O37" i="63" s="1"/>
  <c r="H37" i="63"/>
  <c r="BC36" i="63"/>
  <c r="AW36" i="63"/>
  <c r="AS36" i="63"/>
  <c r="AO36" i="63"/>
  <c r="AK36" i="63"/>
  <c r="AG36" i="63"/>
  <c r="Y36" i="63"/>
  <c r="AB36" i="63" s="1"/>
  <c r="AC36" i="63" s="1"/>
  <c r="S36" i="63"/>
  <c r="N36" i="63"/>
  <c r="O36" i="63" s="1"/>
  <c r="H36" i="63"/>
  <c r="BC35" i="63"/>
  <c r="AW35" i="63"/>
  <c r="AS35" i="63"/>
  <c r="AO35" i="63"/>
  <c r="AK35" i="63"/>
  <c r="AG35" i="63"/>
  <c r="Y35" i="63"/>
  <c r="AB35" i="63" s="1"/>
  <c r="AC35" i="63" s="1"/>
  <c r="S35" i="63"/>
  <c r="N35" i="63"/>
  <c r="O35" i="63" s="1"/>
  <c r="H35" i="63"/>
  <c r="BC34" i="63"/>
  <c r="AW34" i="63"/>
  <c r="AS34" i="63"/>
  <c r="AO34" i="63"/>
  <c r="AK34" i="63"/>
  <c r="AG34" i="63"/>
  <c r="Y34" i="63"/>
  <c r="AB34" i="63" s="1"/>
  <c r="AC34" i="63" s="1"/>
  <c r="S34" i="63"/>
  <c r="N34" i="63"/>
  <c r="O34" i="63" s="1"/>
  <c r="H34" i="63"/>
  <c r="BC33" i="63"/>
  <c r="AW33" i="63"/>
  <c r="AS33" i="63"/>
  <c r="AO33" i="63"/>
  <c r="AK33" i="63"/>
  <c r="AG33" i="63"/>
  <c r="Y33" i="63"/>
  <c r="AB33" i="63" s="1"/>
  <c r="AC33" i="63" s="1"/>
  <c r="S33" i="63"/>
  <c r="N33" i="63"/>
  <c r="O33" i="63" s="1"/>
  <c r="H33" i="63"/>
  <c r="BC32" i="63"/>
  <c r="AW32" i="63"/>
  <c r="AS32" i="63"/>
  <c r="AO32" i="63"/>
  <c r="AK32" i="63"/>
  <c r="AG32" i="63"/>
  <c r="AB32" i="63"/>
  <c r="AC32" i="63" s="1"/>
  <c r="Y32" i="63"/>
  <c r="S32" i="63"/>
  <c r="N32" i="63"/>
  <c r="O32" i="63" s="1"/>
  <c r="H32" i="63"/>
  <c r="BC31" i="63"/>
  <c r="AW31" i="63"/>
  <c r="AS31" i="63"/>
  <c r="AO31" i="63"/>
  <c r="AK31" i="63"/>
  <c r="AG31" i="63"/>
  <c r="Y31" i="63"/>
  <c r="AB31" i="63" s="1"/>
  <c r="AC31" i="63" s="1"/>
  <c r="S31" i="63"/>
  <c r="N31" i="63"/>
  <c r="O31" i="63" s="1"/>
  <c r="H31" i="63"/>
  <c r="BC30" i="63"/>
  <c r="AW30" i="63"/>
  <c r="AS30" i="63"/>
  <c r="AO30" i="63"/>
  <c r="AK30" i="63"/>
  <c r="AG30" i="63"/>
  <c r="Y30" i="63"/>
  <c r="AB30" i="63" s="1"/>
  <c r="AC30" i="63" s="1"/>
  <c r="S30" i="63"/>
  <c r="N30" i="63"/>
  <c r="O30" i="63" s="1"/>
  <c r="H30" i="63"/>
  <c r="BC29" i="63"/>
  <c r="AW29" i="63"/>
  <c r="AS29" i="63"/>
  <c r="AO29" i="63"/>
  <c r="AK29" i="63"/>
  <c r="AG29" i="63"/>
  <c r="Y29" i="63"/>
  <c r="AB29" i="63" s="1"/>
  <c r="AC29" i="63" s="1"/>
  <c r="S29" i="63"/>
  <c r="N29" i="63"/>
  <c r="O29" i="63" s="1"/>
  <c r="H29" i="63"/>
  <c r="BC28" i="63"/>
  <c r="AW28" i="63"/>
  <c r="AS28" i="63"/>
  <c r="AO28" i="63"/>
  <c r="AK28" i="63"/>
  <c r="AG28" i="63"/>
  <c r="Y28" i="63"/>
  <c r="AB28" i="63" s="1"/>
  <c r="AC28" i="63" s="1"/>
  <c r="S28" i="63"/>
  <c r="N28" i="63"/>
  <c r="O28" i="63" s="1"/>
  <c r="H28" i="63"/>
  <c r="BC27" i="63"/>
  <c r="AW27" i="63"/>
  <c r="AS27" i="63"/>
  <c r="AO27" i="63"/>
  <c r="AK27" i="63"/>
  <c r="AG27" i="63"/>
  <c r="Y27" i="63"/>
  <c r="AB27" i="63" s="1"/>
  <c r="AC27" i="63" s="1"/>
  <c r="S27" i="63"/>
  <c r="N27" i="63"/>
  <c r="O27" i="63" s="1"/>
  <c r="H27" i="63"/>
  <c r="BC26" i="63"/>
  <c r="AW26" i="63"/>
  <c r="AS26" i="63"/>
  <c r="AO26" i="63"/>
  <c r="AK26" i="63"/>
  <c r="AG26" i="63"/>
  <c r="Y26" i="63"/>
  <c r="AB26" i="63" s="1"/>
  <c r="AC26" i="63" s="1"/>
  <c r="S26" i="63"/>
  <c r="N26" i="63"/>
  <c r="O26" i="63" s="1"/>
  <c r="H26" i="63"/>
  <c r="BC25" i="63"/>
  <c r="AW25" i="63"/>
  <c r="AS25" i="63"/>
  <c r="AO25" i="63"/>
  <c r="AK25" i="63"/>
  <c r="AG25" i="63"/>
  <c r="Y25" i="63"/>
  <c r="AB25" i="63" s="1"/>
  <c r="AC25" i="63" s="1"/>
  <c r="S25" i="63"/>
  <c r="N25" i="63"/>
  <c r="O25" i="63" s="1"/>
  <c r="H25" i="63"/>
  <c r="BC24" i="63"/>
  <c r="AW24" i="63"/>
  <c r="AS24" i="63"/>
  <c r="AO24" i="63"/>
  <c r="AK24" i="63"/>
  <c r="AG24" i="63"/>
  <c r="Y24" i="63"/>
  <c r="AB24" i="63" s="1"/>
  <c r="AC24" i="63" s="1"/>
  <c r="S24" i="63"/>
  <c r="N24" i="63"/>
  <c r="O24" i="63" s="1"/>
  <c r="H24" i="63"/>
  <c r="BC23" i="63"/>
  <c r="AW23" i="63"/>
  <c r="AS23" i="63"/>
  <c r="AO23" i="63"/>
  <c r="AK23" i="63"/>
  <c r="AG23" i="63"/>
  <c r="AB23" i="63"/>
  <c r="AC23" i="63" s="1"/>
  <c r="Y23" i="63"/>
  <c r="S23" i="63"/>
  <c r="N23" i="63"/>
  <c r="O23" i="63" s="1"/>
  <c r="H23" i="63"/>
  <c r="BC22" i="63"/>
  <c r="AW22" i="63"/>
  <c r="AS22" i="63"/>
  <c r="AO22" i="63"/>
  <c r="AK22" i="63"/>
  <c r="AG22" i="63"/>
  <c r="Y22" i="63"/>
  <c r="AB22" i="63" s="1"/>
  <c r="AC22" i="63" s="1"/>
  <c r="S22" i="63"/>
  <c r="N22" i="63"/>
  <c r="O22" i="63" s="1"/>
  <c r="H22" i="63"/>
  <c r="BC21" i="63"/>
  <c r="AW21" i="63"/>
  <c r="AS21" i="63"/>
  <c r="AO21" i="63"/>
  <c r="AK21" i="63"/>
  <c r="AG21" i="63"/>
  <c r="Y21" i="63"/>
  <c r="AB21" i="63" s="1"/>
  <c r="AC21" i="63" s="1"/>
  <c r="S21" i="63"/>
  <c r="N21" i="63"/>
  <c r="O21" i="63" s="1"/>
  <c r="H21" i="63"/>
  <c r="BC20" i="63"/>
  <c r="AW20" i="63"/>
  <c r="AS20" i="63"/>
  <c r="AO20" i="63"/>
  <c r="AK20" i="63"/>
  <c r="AG20" i="63"/>
  <c r="Y20" i="63"/>
  <c r="AB20" i="63" s="1"/>
  <c r="AC20" i="63" s="1"/>
  <c r="S20" i="63"/>
  <c r="N20" i="63"/>
  <c r="O20" i="63" s="1"/>
  <c r="H20" i="63"/>
  <c r="BC19" i="63"/>
  <c r="AW19" i="63"/>
  <c r="AS19" i="63"/>
  <c r="AO19" i="63"/>
  <c r="AK19" i="63"/>
  <c r="AG19" i="63"/>
  <c r="Y19" i="63"/>
  <c r="AB19" i="63" s="1"/>
  <c r="AC19" i="63" s="1"/>
  <c r="S19" i="63"/>
  <c r="N19" i="63"/>
  <c r="O19" i="63" s="1"/>
  <c r="H19" i="63"/>
  <c r="BC18" i="63"/>
  <c r="AW18" i="63"/>
  <c r="AS18" i="63"/>
  <c r="AO18" i="63"/>
  <c r="AK18" i="63"/>
  <c r="AG18" i="63"/>
  <c r="Y18" i="63"/>
  <c r="AB18" i="63" s="1"/>
  <c r="AC18" i="63" s="1"/>
  <c r="S18" i="63"/>
  <c r="N18" i="63"/>
  <c r="O18" i="63" s="1"/>
  <c r="H18" i="63"/>
  <c r="BC17" i="63"/>
  <c r="AW17" i="63"/>
  <c r="AS17" i="63"/>
  <c r="AO17" i="63"/>
  <c r="AK17" i="63"/>
  <c r="AG17" i="63"/>
  <c r="Y17" i="63"/>
  <c r="AB17" i="63" s="1"/>
  <c r="AC17" i="63" s="1"/>
  <c r="S17" i="63"/>
  <c r="N17" i="63"/>
  <c r="O17" i="63" s="1"/>
  <c r="H17" i="63"/>
  <c r="BC16" i="63"/>
  <c r="AW16" i="63"/>
  <c r="AS16" i="63"/>
  <c r="AO16" i="63"/>
  <c r="AK16" i="63"/>
  <c r="AG16" i="63"/>
  <c r="AB16" i="63"/>
  <c r="AC16" i="63" s="1"/>
  <c r="Y16" i="63"/>
  <c r="S16" i="63"/>
  <c r="N16" i="63"/>
  <c r="O16" i="63" s="1"/>
  <c r="H16" i="63"/>
  <c r="BC15" i="63"/>
  <c r="AW15" i="63"/>
  <c r="AS15" i="63"/>
  <c r="AO15" i="63"/>
  <c r="AK15" i="63"/>
  <c r="AG15" i="63"/>
  <c r="Y15" i="63"/>
  <c r="AB15" i="63" s="1"/>
  <c r="AC15" i="63" s="1"/>
  <c r="S15" i="63"/>
  <c r="N15" i="63"/>
  <c r="O15" i="63" s="1"/>
  <c r="H15" i="63"/>
  <c r="BC14" i="63"/>
  <c r="AW14" i="63"/>
  <c r="AS14" i="63"/>
  <c r="AO14" i="63"/>
  <c r="AK14" i="63"/>
  <c r="AG14" i="63"/>
  <c r="Y14" i="63"/>
  <c r="AB14" i="63" s="1"/>
  <c r="AC14" i="63" s="1"/>
  <c r="S14" i="63"/>
  <c r="N14" i="63"/>
  <c r="O14" i="63" s="1"/>
  <c r="H14" i="63"/>
  <c r="BC13" i="63"/>
  <c r="AW13" i="63"/>
  <c r="AS13" i="63"/>
  <c r="AO13" i="63"/>
  <c r="AK13" i="63"/>
  <c r="AG13" i="63"/>
  <c r="Y13" i="63"/>
  <c r="AB13" i="63" s="1"/>
  <c r="AC13" i="63" s="1"/>
  <c r="S13" i="63"/>
  <c r="N13" i="63"/>
  <c r="O13" i="63" s="1"/>
  <c r="H13" i="63"/>
  <c r="BC12" i="63"/>
  <c r="AW12" i="63"/>
  <c r="AS12" i="63"/>
  <c r="AO12" i="63"/>
  <c r="AK12" i="63"/>
  <c r="AG12" i="63"/>
  <c r="Y12" i="63"/>
  <c r="AB12" i="63" s="1"/>
  <c r="AC12" i="63" s="1"/>
  <c r="S12" i="63"/>
  <c r="N12" i="63"/>
  <c r="O12" i="63" s="1"/>
  <c r="H12" i="63"/>
  <c r="BC11" i="63"/>
  <c r="AW11" i="63"/>
  <c r="AS11" i="63"/>
  <c r="AO11" i="63"/>
  <c r="AK11" i="63"/>
  <c r="AG11" i="63"/>
  <c r="Y11" i="63"/>
  <c r="AB11" i="63" s="1"/>
  <c r="AC11" i="63" s="1"/>
  <c r="S11" i="63"/>
  <c r="N11" i="63"/>
  <c r="O11" i="63" s="1"/>
  <c r="H11" i="63"/>
  <c r="BC10" i="63"/>
  <c r="AW10" i="63"/>
  <c r="AS10" i="63"/>
  <c r="AO10" i="63"/>
  <c r="AK10" i="63"/>
  <c r="AG10" i="63"/>
  <c r="Y10" i="63"/>
  <c r="AB10" i="63" s="1"/>
  <c r="AC10" i="63" s="1"/>
  <c r="S10" i="63"/>
  <c r="N10" i="63"/>
  <c r="O10" i="63" s="1"/>
  <c r="H10" i="63"/>
  <c r="BC9" i="63"/>
  <c r="AW9" i="63"/>
  <c r="AS9" i="63"/>
  <c r="AO9" i="63"/>
  <c r="AK9" i="63"/>
  <c r="AG9" i="63"/>
  <c r="Y9" i="63"/>
  <c r="AB9" i="63" s="1"/>
  <c r="AC9" i="63" s="1"/>
  <c r="S9" i="63"/>
  <c r="N9" i="63"/>
  <c r="O9" i="63" s="1"/>
  <c r="H9" i="63"/>
  <c r="BC8" i="63"/>
  <c r="AW8" i="63"/>
  <c r="AS8" i="63"/>
  <c r="AO8" i="63"/>
  <c r="AK8" i="63"/>
  <c r="AG8" i="63"/>
  <c r="Y8" i="63"/>
  <c r="AB8" i="63" s="1"/>
  <c r="AC8" i="63" s="1"/>
  <c r="S8" i="63"/>
  <c r="N8" i="63"/>
  <c r="O8" i="63" s="1"/>
  <c r="H8" i="63"/>
  <c r="BC7" i="63"/>
  <c r="AW7" i="63"/>
  <c r="AS7" i="63"/>
  <c r="AO7" i="63"/>
  <c r="AK7" i="63"/>
  <c r="AG7" i="63"/>
  <c r="Y7" i="63"/>
  <c r="AB7" i="63" s="1"/>
  <c r="AC7" i="63" s="1"/>
  <c r="S7" i="63"/>
  <c r="N7" i="63"/>
  <c r="O7" i="63" s="1"/>
  <c r="H7" i="63"/>
  <c r="BC6" i="63"/>
  <c r="AW6" i="63"/>
  <c r="AS6" i="63"/>
  <c r="AO6" i="63"/>
  <c r="AK6" i="63"/>
  <c r="AG6" i="63"/>
  <c r="Y6" i="63"/>
  <c r="AB6" i="63" s="1"/>
  <c r="AC6" i="63" s="1"/>
  <c r="S6" i="63"/>
  <c r="N6" i="63"/>
  <c r="O6" i="63" s="1"/>
  <c r="H6" i="63"/>
  <c r="BC5" i="63"/>
  <c r="AW5" i="63"/>
  <c r="AS5" i="63"/>
  <c r="AO5" i="63"/>
  <c r="AK5" i="63"/>
  <c r="AG5" i="63"/>
  <c r="Y5" i="63"/>
  <c r="AB5" i="63" s="1"/>
  <c r="AC5" i="63" s="1"/>
  <c r="S5" i="63"/>
  <c r="N5" i="63"/>
  <c r="O5" i="63" s="1"/>
  <c r="H5" i="63"/>
  <c r="BC4" i="63"/>
  <c r="AW4" i="63"/>
  <c r="AS4" i="63"/>
  <c r="AO4" i="63"/>
  <c r="AK4" i="63"/>
  <c r="AG4" i="63"/>
  <c r="Y4" i="63"/>
  <c r="AB4" i="63" s="1"/>
  <c r="AC4" i="63" s="1"/>
  <c r="S4" i="63"/>
  <c r="N4" i="63"/>
  <c r="O4" i="63" s="1"/>
  <c r="H4" i="63"/>
  <c r="BC3" i="63"/>
  <c r="AW3" i="63"/>
  <c r="AS3" i="63"/>
  <c r="AO3" i="63"/>
  <c r="AK3" i="63"/>
  <c r="AG3" i="63"/>
  <c r="Y3" i="63"/>
  <c r="AB3" i="63" s="1"/>
  <c r="AC3" i="63" s="1"/>
  <c r="S3" i="63"/>
  <c r="N3" i="63"/>
  <c r="O3" i="63" s="1"/>
  <c r="H3" i="63"/>
  <c r="BC2" i="63"/>
  <c r="AW2" i="63"/>
  <c r="AS2" i="63"/>
  <c r="AO2" i="63"/>
  <c r="AK2" i="63"/>
  <c r="AG2" i="63"/>
  <c r="Y2" i="63"/>
  <c r="AB2" i="63" s="1"/>
  <c r="AC2" i="63" s="1"/>
  <c r="S2" i="63"/>
  <c r="N2" i="63"/>
  <c r="O2" i="63" s="1"/>
  <c r="H2" i="63"/>
  <c r="BE337" i="83"/>
  <c r="BD337" i="83"/>
  <c r="BB337" i="83"/>
  <c r="BA337" i="83"/>
  <c r="AZ337" i="83"/>
  <c r="AY337" i="83"/>
  <c r="AX337" i="83"/>
  <c r="AV337" i="83"/>
  <c r="AU337" i="83"/>
  <c r="AT337" i="83"/>
  <c r="AR337" i="83"/>
  <c r="AQ337" i="83"/>
  <c r="AP337" i="83"/>
  <c r="AM337" i="83"/>
  <c r="AL337" i="83"/>
  <c r="AJ337" i="83"/>
  <c r="AI337" i="83"/>
  <c r="AH337" i="83"/>
  <c r="AF337" i="83"/>
  <c r="AE337" i="83"/>
  <c r="AD337" i="83"/>
  <c r="AC337" i="83"/>
  <c r="AB337" i="83"/>
  <c r="AA337" i="83"/>
  <c r="Z337" i="83"/>
  <c r="X337" i="83"/>
  <c r="W337" i="83"/>
  <c r="V337" i="83"/>
  <c r="U337" i="83"/>
  <c r="T337" i="83"/>
  <c r="R337" i="83"/>
  <c r="Q337" i="83"/>
  <c r="P337" i="83"/>
  <c r="M337" i="83"/>
  <c r="L337" i="83"/>
  <c r="K337" i="83"/>
  <c r="J337" i="83"/>
  <c r="G337" i="83"/>
  <c r="F337" i="83"/>
  <c r="E337" i="83"/>
  <c r="D337" i="83"/>
  <c r="C337" i="83"/>
  <c r="BE336" i="83"/>
  <c r="BD336" i="83"/>
  <c r="BB336" i="83"/>
  <c r="BA336" i="83"/>
  <c r="AZ336" i="83"/>
  <c r="AY336" i="83"/>
  <c r="AX336" i="83"/>
  <c r="AV336" i="83"/>
  <c r="AU336" i="83"/>
  <c r="AT336" i="83"/>
  <c r="AR336" i="83"/>
  <c r="AQ336" i="83"/>
  <c r="AP336" i="83"/>
  <c r="AO336" i="83"/>
  <c r="AN336" i="83"/>
  <c r="AM336" i="83"/>
  <c r="AL336" i="83"/>
  <c r="AJ336" i="83"/>
  <c r="AI336" i="83"/>
  <c r="AH336" i="83"/>
  <c r="AF336" i="83"/>
  <c r="AE336" i="83"/>
  <c r="AD336" i="83"/>
  <c r="AA336" i="83"/>
  <c r="Z336" i="83"/>
  <c r="Y336" i="83"/>
  <c r="X336" i="83"/>
  <c r="W336" i="83"/>
  <c r="V336" i="83"/>
  <c r="U336" i="83"/>
  <c r="T336" i="83"/>
  <c r="R336" i="83"/>
  <c r="Q336" i="83"/>
  <c r="P336" i="83"/>
  <c r="M336" i="83"/>
  <c r="L336" i="83"/>
  <c r="K336" i="83"/>
  <c r="J336" i="83"/>
  <c r="G336" i="83"/>
  <c r="F336" i="83"/>
  <c r="E336" i="83"/>
  <c r="D336" i="83"/>
  <c r="C336" i="83"/>
  <c r="BE335" i="83"/>
  <c r="BD335" i="83"/>
  <c r="BB335" i="83"/>
  <c r="BA335" i="83"/>
  <c r="AZ335" i="83"/>
  <c r="AY335" i="83"/>
  <c r="AX335" i="83"/>
  <c r="AV335" i="83"/>
  <c r="AU335" i="83"/>
  <c r="AT335" i="83"/>
  <c r="AR335" i="83"/>
  <c r="AQ335" i="83"/>
  <c r="AP335" i="83"/>
  <c r="AM335" i="83"/>
  <c r="AL335" i="83"/>
  <c r="AJ335" i="83"/>
  <c r="AI335" i="83"/>
  <c r="AH335" i="83"/>
  <c r="AF335" i="83"/>
  <c r="AE335" i="83"/>
  <c r="AD335" i="83"/>
  <c r="AA335" i="83"/>
  <c r="Z335" i="83"/>
  <c r="X335" i="83"/>
  <c r="W335" i="83"/>
  <c r="V335" i="83"/>
  <c r="U335" i="83"/>
  <c r="T335" i="83"/>
  <c r="R335" i="83"/>
  <c r="Q335" i="83"/>
  <c r="P335" i="83"/>
  <c r="M335" i="83"/>
  <c r="K335" i="83"/>
  <c r="J335" i="83"/>
  <c r="H335" i="83"/>
  <c r="G335" i="83"/>
  <c r="F335" i="83"/>
  <c r="E335" i="83"/>
  <c r="D335" i="83"/>
  <c r="C335" i="83"/>
  <c r="BE334" i="83"/>
  <c r="BD334" i="83"/>
  <c r="BB334" i="83"/>
  <c r="BA334" i="83"/>
  <c r="AZ334" i="83"/>
  <c r="AY334" i="83"/>
  <c r="AX334" i="83"/>
  <c r="AV334" i="83"/>
  <c r="AU334" i="83"/>
  <c r="AT334" i="83"/>
  <c r="AR334" i="83"/>
  <c r="AQ334" i="83"/>
  <c r="AP334" i="83"/>
  <c r="AO334" i="83"/>
  <c r="AN334" i="83"/>
  <c r="AM334" i="83"/>
  <c r="AL334" i="83"/>
  <c r="AJ334" i="83"/>
  <c r="AI334" i="83"/>
  <c r="AH334" i="83"/>
  <c r="AF334" i="83"/>
  <c r="AE334" i="83"/>
  <c r="AD334" i="83"/>
  <c r="AA334" i="83"/>
  <c r="Z334" i="83"/>
  <c r="Y334" i="83"/>
  <c r="X334" i="83"/>
  <c r="W334" i="83"/>
  <c r="V334" i="83"/>
  <c r="U334" i="83"/>
  <c r="T334" i="83"/>
  <c r="R334" i="83"/>
  <c r="Q334" i="83"/>
  <c r="P334" i="83"/>
  <c r="M334" i="83"/>
  <c r="L334" i="83"/>
  <c r="K334" i="83"/>
  <c r="J334" i="83"/>
  <c r="F334" i="83"/>
  <c r="E334" i="83"/>
  <c r="D334" i="83"/>
  <c r="C334" i="83"/>
  <c r="BE333" i="83"/>
  <c r="BD333" i="83"/>
  <c r="BB333" i="83"/>
  <c r="BA333" i="83"/>
  <c r="AZ333" i="83"/>
  <c r="AY333" i="83"/>
  <c r="AX333" i="83"/>
  <c r="AV333" i="83"/>
  <c r="AU333" i="83"/>
  <c r="AT333" i="83"/>
  <c r="AR333" i="83"/>
  <c r="AQ333" i="83"/>
  <c r="AP333" i="83"/>
  <c r="AM333" i="83"/>
  <c r="AL333" i="83"/>
  <c r="AK333" i="83"/>
  <c r="AJ333" i="83"/>
  <c r="AI333" i="83"/>
  <c r="AH333" i="83"/>
  <c r="AG333" i="83"/>
  <c r="AF333" i="83"/>
  <c r="AE333" i="83"/>
  <c r="AD333" i="83"/>
  <c r="AA333" i="83"/>
  <c r="Z333" i="83"/>
  <c r="X333" i="83"/>
  <c r="W333" i="83"/>
  <c r="V333" i="83"/>
  <c r="U333" i="83"/>
  <c r="T333" i="83"/>
  <c r="R333" i="83"/>
  <c r="Q333" i="83"/>
  <c r="P333" i="83"/>
  <c r="M333" i="83"/>
  <c r="L333" i="83"/>
  <c r="K333" i="83"/>
  <c r="J333" i="83"/>
  <c r="F333" i="83"/>
  <c r="E333" i="83"/>
  <c r="D333" i="83"/>
  <c r="C333" i="83"/>
  <c r="BE332" i="83"/>
  <c r="BD332" i="83"/>
  <c r="BB332" i="83"/>
  <c r="BA332" i="83"/>
  <c r="AZ332" i="83"/>
  <c r="AY332" i="83"/>
  <c r="AX332" i="83"/>
  <c r="AV332" i="83"/>
  <c r="AU332" i="83"/>
  <c r="AT332" i="83"/>
  <c r="AR332" i="83"/>
  <c r="AQ332" i="83"/>
  <c r="AP332" i="83"/>
  <c r="AN332" i="83"/>
  <c r="AM332" i="83"/>
  <c r="AL332" i="83"/>
  <c r="AJ332" i="83"/>
  <c r="AI332" i="83"/>
  <c r="AH332" i="83"/>
  <c r="AF332" i="83"/>
  <c r="AE332" i="83"/>
  <c r="AD332" i="83"/>
  <c r="AB332" i="83"/>
  <c r="AA332" i="83"/>
  <c r="Z332" i="83"/>
  <c r="Y332" i="83"/>
  <c r="X332" i="83"/>
  <c r="W332" i="83"/>
  <c r="V332" i="83"/>
  <c r="U332" i="83"/>
  <c r="T332" i="83"/>
  <c r="R332" i="83"/>
  <c r="Q332" i="83"/>
  <c r="P332" i="83"/>
  <c r="M332" i="83"/>
  <c r="L332" i="83"/>
  <c r="K332" i="83"/>
  <c r="G332" i="83"/>
  <c r="F332" i="83"/>
  <c r="E332" i="83"/>
  <c r="D332" i="83"/>
  <c r="C332" i="83"/>
  <c r="BE331" i="83"/>
  <c r="BD331" i="83"/>
  <c r="BB331" i="83"/>
  <c r="BA331" i="83"/>
  <c r="AZ331" i="83"/>
  <c r="AY331" i="83"/>
  <c r="AX331" i="83"/>
  <c r="AV331" i="83"/>
  <c r="AU331" i="83"/>
  <c r="AT331" i="83"/>
  <c r="AR331" i="83"/>
  <c r="AQ331" i="83"/>
  <c r="AP331" i="83"/>
  <c r="AM331" i="83"/>
  <c r="AL331" i="83"/>
  <c r="AK331" i="83"/>
  <c r="AJ331" i="83"/>
  <c r="AI331" i="83"/>
  <c r="AH331" i="83"/>
  <c r="AG331" i="83"/>
  <c r="AF331" i="83"/>
  <c r="AE331" i="83"/>
  <c r="AD331" i="83"/>
  <c r="AA331" i="83"/>
  <c r="Z331" i="83"/>
  <c r="X331" i="83"/>
  <c r="W331" i="83"/>
  <c r="V331" i="83"/>
  <c r="U331" i="83"/>
  <c r="T331" i="83"/>
  <c r="R331" i="83"/>
  <c r="Q331" i="83"/>
  <c r="P331" i="83"/>
  <c r="M331" i="83"/>
  <c r="L331" i="83"/>
  <c r="K331" i="83"/>
  <c r="J331" i="83"/>
  <c r="G331" i="83"/>
  <c r="F331" i="83"/>
  <c r="E331" i="83"/>
  <c r="D331" i="83"/>
  <c r="C331" i="83"/>
  <c r="BE330" i="83"/>
  <c r="BD330" i="83"/>
  <c r="BB330" i="83"/>
  <c r="BA330" i="83"/>
  <c r="AZ330" i="83"/>
  <c r="AY330" i="83"/>
  <c r="AX330" i="83"/>
  <c r="AV330" i="83"/>
  <c r="AU330" i="83"/>
  <c r="AT330" i="83"/>
  <c r="AR330" i="83"/>
  <c r="AQ330" i="83"/>
  <c r="AP330" i="83"/>
  <c r="AO330" i="83"/>
  <c r="AN330" i="83"/>
  <c r="AM330" i="83"/>
  <c r="AL330" i="83"/>
  <c r="AJ330" i="83"/>
  <c r="AI330" i="83"/>
  <c r="AH330" i="83"/>
  <c r="AF330" i="83"/>
  <c r="AE330" i="83"/>
  <c r="AD330" i="83"/>
  <c r="AB330" i="83"/>
  <c r="AA330" i="83"/>
  <c r="Z330" i="83"/>
  <c r="Y330" i="83"/>
  <c r="X330" i="83"/>
  <c r="W330" i="83"/>
  <c r="V330" i="83"/>
  <c r="U330" i="83"/>
  <c r="T330" i="83"/>
  <c r="R330" i="83"/>
  <c r="Q330" i="83"/>
  <c r="P330" i="83"/>
  <c r="M330" i="83"/>
  <c r="L330" i="83"/>
  <c r="K330" i="83"/>
  <c r="J330" i="83"/>
  <c r="F330" i="83"/>
  <c r="E330" i="83"/>
  <c r="D330" i="83"/>
  <c r="C330" i="83"/>
  <c r="BE329" i="83"/>
  <c r="BD329" i="83"/>
  <c r="BB329" i="83"/>
  <c r="BA329" i="83"/>
  <c r="AZ329" i="83"/>
  <c r="AY329" i="83"/>
  <c r="AX329" i="83"/>
  <c r="AV329" i="83"/>
  <c r="AU329" i="83"/>
  <c r="AT329" i="83"/>
  <c r="AR329" i="83"/>
  <c r="AQ329" i="83"/>
  <c r="AP329" i="83"/>
  <c r="AM329" i="83"/>
  <c r="AL329" i="83"/>
  <c r="AK329" i="83"/>
  <c r="AJ329" i="83"/>
  <c r="AI329" i="83"/>
  <c r="AH329" i="83"/>
  <c r="AG329" i="83"/>
  <c r="AF329" i="83"/>
  <c r="AE329" i="83"/>
  <c r="AD329" i="83"/>
  <c r="AA329" i="83"/>
  <c r="Z329" i="83"/>
  <c r="X329" i="83"/>
  <c r="W329" i="83"/>
  <c r="V329" i="83"/>
  <c r="U329" i="83"/>
  <c r="T329" i="83"/>
  <c r="R329" i="83"/>
  <c r="Q329" i="83"/>
  <c r="P329" i="83"/>
  <c r="M329" i="83"/>
  <c r="L329" i="83"/>
  <c r="K329" i="83"/>
  <c r="J329" i="83"/>
  <c r="G329" i="83"/>
  <c r="F329" i="83"/>
  <c r="E329" i="83"/>
  <c r="D329" i="83"/>
  <c r="C329" i="83"/>
  <c r="BE328" i="83"/>
  <c r="BD328" i="83"/>
  <c r="BB328" i="83"/>
  <c r="BA328" i="83"/>
  <c r="AZ328" i="83"/>
  <c r="AY328" i="83"/>
  <c r="AX328" i="83"/>
  <c r="AV328" i="83"/>
  <c r="AU328" i="83"/>
  <c r="AT328" i="83"/>
  <c r="AR328" i="83"/>
  <c r="AQ328" i="83"/>
  <c r="AP328" i="83"/>
  <c r="AO328" i="83"/>
  <c r="AN328" i="83"/>
  <c r="AM328" i="83"/>
  <c r="AL328" i="83"/>
  <c r="AJ328" i="83"/>
  <c r="AI328" i="83"/>
  <c r="AH328" i="83"/>
  <c r="AG328" i="83"/>
  <c r="AF328" i="83"/>
  <c r="AE328" i="83"/>
  <c r="AD328" i="83"/>
  <c r="AB328" i="83"/>
  <c r="AA328" i="83"/>
  <c r="Z328" i="83"/>
  <c r="Y328" i="83"/>
  <c r="X328" i="83"/>
  <c r="W328" i="83"/>
  <c r="V328" i="83"/>
  <c r="U328" i="83"/>
  <c r="T328" i="83"/>
  <c r="R328" i="83"/>
  <c r="Q328" i="83"/>
  <c r="P328" i="83"/>
  <c r="M328" i="83"/>
  <c r="L328" i="83"/>
  <c r="K328" i="83"/>
  <c r="G328" i="83"/>
  <c r="F328" i="83"/>
  <c r="E328" i="83"/>
  <c r="D328" i="83"/>
  <c r="C328" i="83"/>
  <c r="BE327" i="83"/>
  <c r="BD327" i="83"/>
  <c r="BB327" i="83"/>
  <c r="BA327" i="83"/>
  <c r="AZ327" i="83"/>
  <c r="AY327" i="83"/>
  <c r="AX327" i="83"/>
  <c r="AV327" i="83"/>
  <c r="AU327" i="83"/>
  <c r="AT327" i="83"/>
  <c r="AR327" i="83"/>
  <c r="AQ327" i="83"/>
  <c r="AP327" i="83"/>
  <c r="AM327" i="83"/>
  <c r="AL327" i="83"/>
  <c r="AK327" i="83"/>
  <c r="AJ327" i="83"/>
  <c r="AI327" i="83"/>
  <c r="AH327" i="83"/>
  <c r="AF327" i="83"/>
  <c r="AE327" i="83"/>
  <c r="AD327" i="83"/>
  <c r="AA327" i="83"/>
  <c r="Z327" i="83"/>
  <c r="X327" i="83"/>
  <c r="W327" i="83"/>
  <c r="V327" i="83"/>
  <c r="U327" i="83"/>
  <c r="T327" i="83"/>
  <c r="R327" i="83"/>
  <c r="Q327" i="83"/>
  <c r="P327" i="83"/>
  <c r="M327" i="83"/>
  <c r="K327" i="83"/>
  <c r="J327" i="83"/>
  <c r="F327" i="83"/>
  <c r="E327" i="83"/>
  <c r="D327" i="83"/>
  <c r="C327" i="83"/>
  <c r="BE326" i="83"/>
  <c r="BD326" i="83"/>
  <c r="BB326" i="83"/>
  <c r="BA326" i="83"/>
  <c r="AZ326" i="83"/>
  <c r="AY326" i="83"/>
  <c r="AX326" i="83"/>
  <c r="AV326" i="83"/>
  <c r="AU326" i="83"/>
  <c r="AT326" i="83"/>
  <c r="AR326" i="83"/>
  <c r="AQ326" i="83"/>
  <c r="AP326" i="83"/>
  <c r="AO326" i="83"/>
  <c r="AN326" i="83"/>
  <c r="AM326" i="83"/>
  <c r="AL326" i="83"/>
  <c r="AJ326" i="83"/>
  <c r="AI326" i="83"/>
  <c r="AH326" i="83"/>
  <c r="AF326" i="83"/>
  <c r="AE326" i="83"/>
  <c r="AD326" i="83"/>
  <c r="AB326" i="83"/>
  <c r="AA326" i="83"/>
  <c r="Z326" i="83"/>
  <c r="Y326" i="83"/>
  <c r="X326" i="83"/>
  <c r="W326" i="83"/>
  <c r="V326" i="83"/>
  <c r="U326" i="83"/>
  <c r="T326" i="83"/>
  <c r="S326" i="83"/>
  <c r="R326" i="83"/>
  <c r="Q326" i="83"/>
  <c r="P326" i="83"/>
  <c r="M326" i="83"/>
  <c r="L326" i="83"/>
  <c r="K326" i="83"/>
  <c r="J326" i="83"/>
  <c r="G326" i="83"/>
  <c r="F326" i="83"/>
  <c r="E326" i="83"/>
  <c r="D326" i="83"/>
  <c r="C326" i="83"/>
  <c r="BE325" i="83"/>
  <c r="BD325" i="83"/>
  <c r="BB325" i="83"/>
  <c r="BA325" i="83"/>
  <c r="AZ325" i="83"/>
  <c r="AY325" i="83"/>
  <c r="AX325" i="83"/>
  <c r="AV325" i="83"/>
  <c r="AU325" i="83"/>
  <c r="AT325" i="83"/>
  <c r="AR325" i="83"/>
  <c r="AQ325" i="83"/>
  <c r="AP325" i="83"/>
  <c r="AN325" i="83"/>
  <c r="AM325" i="83"/>
  <c r="AL325" i="83"/>
  <c r="AK325" i="83"/>
  <c r="AJ325" i="83"/>
  <c r="AI325" i="83"/>
  <c r="AH325" i="83"/>
  <c r="AF325" i="83"/>
  <c r="AE325" i="83"/>
  <c r="AD325" i="83"/>
  <c r="AC325" i="83"/>
  <c r="AB325" i="83"/>
  <c r="AA325" i="83"/>
  <c r="Z325" i="83"/>
  <c r="Y325" i="83"/>
  <c r="X325" i="83"/>
  <c r="W325" i="83"/>
  <c r="V325" i="83"/>
  <c r="U325" i="83"/>
  <c r="T325" i="83"/>
  <c r="R325" i="83"/>
  <c r="Q325" i="83"/>
  <c r="P325" i="83"/>
  <c r="M325" i="83"/>
  <c r="L325" i="83"/>
  <c r="K325" i="83"/>
  <c r="J325" i="83"/>
  <c r="F325" i="83"/>
  <c r="E325" i="83"/>
  <c r="D325" i="83"/>
  <c r="C325" i="83"/>
  <c r="BE324" i="83"/>
  <c r="BD324" i="83"/>
  <c r="BB324" i="83"/>
  <c r="BA324" i="83"/>
  <c r="AZ324" i="83"/>
  <c r="AY324" i="83"/>
  <c r="AX324" i="83"/>
  <c r="AV324" i="83"/>
  <c r="AU324" i="83"/>
  <c r="AT324" i="83"/>
  <c r="AR324" i="83"/>
  <c r="AQ324" i="83"/>
  <c r="AP324" i="83"/>
  <c r="AO324" i="83"/>
  <c r="AN324" i="83"/>
  <c r="AM324" i="83"/>
  <c r="AL324" i="83"/>
  <c r="AJ324" i="83"/>
  <c r="AI324" i="83"/>
  <c r="AH324" i="83"/>
  <c r="AF324" i="83"/>
  <c r="AE324" i="83"/>
  <c r="AD324" i="83"/>
  <c r="AA324" i="83"/>
  <c r="Z324" i="83"/>
  <c r="Y324" i="83"/>
  <c r="X324" i="83"/>
  <c r="W324" i="83"/>
  <c r="V324" i="83"/>
  <c r="U324" i="83"/>
  <c r="T324" i="83"/>
  <c r="R324" i="83"/>
  <c r="Q324" i="83"/>
  <c r="P324" i="83"/>
  <c r="M324" i="83"/>
  <c r="L324" i="83"/>
  <c r="K324" i="83"/>
  <c r="G324" i="83"/>
  <c r="F324" i="83"/>
  <c r="E324" i="83"/>
  <c r="D324" i="83"/>
  <c r="C324" i="83"/>
  <c r="BE323" i="83"/>
  <c r="BD323" i="83"/>
  <c r="BB323" i="83"/>
  <c r="BA323" i="83"/>
  <c r="AZ323" i="83"/>
  <c r="AY323" i="83"/>
  <c r="AX323" i="83"/>
  <c r="AV323" i="83"/>
  <c r="AU323" i="83"/>
  <c r="AT323" i="83"/>
  <c r="AR323" i="83"/>
  <c r="AQ323" i="83"/>
  <c r="AP323" i="83"/>
  <c r="AN323" i="83"/>
  <c r="AM323" i="83"/>
  <c r="AL323" i="83"/>
  <c r="AK323" i="83"/>
  <c r="AJ323" i="83"/>
  <c r="AI323" i="83"/>
  <c r="AH323" i="83"/>
  <c r="AF323" i="83"/>
  <c r="AE323" i="83"/>
  <c r="AD323" i="83"/>
  <c r="AA323" i="83"/>
  <c r="Z323" i="83"/>
  <c r="Y323" i="83"/>
  <c r="X323" i="83"/>
  <c r="W323" i="83"/>
  <c r="V323" i="83"/>
  <c r="U323" i="83"/>
  <c r="T323" i="83"/>
  <c r="R323" i="83"/>
  <c r="Q323" i="83"/>
  <c r="P323" i="83"/>
  <c r="M323" i="83"/>
  <c r="L323" i="83"/>
  <c r="K323" i="83"/>
  <c r="J323" i="83"/>
  <c r="F323" i="83"/>
  <c r="E323" i="83"/>
  <c r="D323" i="83"/>
  <c r="C323" i="83"/>
  <c r="BE322" i="83"/>
  <c r="BD322" i="83"/>
  <c r="BB322" i="83"/>
  <c r="BA322" i="83"/>
  <c r="AZ322" i="83"/>
  <c r="AY322" i="83"/>
  <c r="AX322" i="83"/>
  <c r="AV322" i="83"/>
  <c r="AU322" i="83"/>
  <c r="AT322" i="83"/>
  <c r="AR322" i="83"/>
  <c r="AQ322" i="83"/>
  <c r="AP322" i="83"/>
  <c r="AO322" i="83"/>
  <c r="AN322" i="83"/>
  <c r="AM322" i="83"/>
  <c r="AL322" i="83"/>
  <c r="AJ322" i="83"/>
  <c r="AI322" i="83"/>
  <c r="AH322" i="83"/>
  <c r="AF322" i="83"/>
  <c r="AE322" i="83"/>
  <c r="AD322" i="83"/>
  <c r="AA322" i="83"/>
  <c r="Z322" i="83"/>
  <c r="Y322" i="83"/>
  <c r="X322" i="83"/>
  <c r="W322" i="83"/>
  <c r="V322" i="83"/>
  <c r="U322" i="83"/>
  <c r="T322" i="83"/>
  <c r="R322" i="83"/>
  <c r="Q322" i="83"/>
  <c r="P322" i="83"/>
  <c r="M322" i="83"/>
  <c r="L322" i="83"/>
  <c r="K322" i="83"/>
  <c r="J322" i="83"/>
  <c r="G322" i="83"/>
  <c r="F322" i="83"/>
  <c r="E322" i="83"/>
  <c r="D322" i="83"/>
  <c r="C322" i="83"/>
  <c r="BE321" i="83"/>
  <c r="BD321" i="83"/>
  <c r="BB321" i="83"/>
  <c r="BA321" i="83"/>
  <c r="AZ321" i="83"/>
  <c r="AY321" i="83"/>
  <c r="AX321" i="83"/>
  <c r="AV321" i="83"/>
  <c r="AU321" i="83"/>
  <c r="AT321" i="83"/>
  <c r="AR321" i="83"/>
  <c r="AQ321" i="83"/>
  <c r="AP321" i="83"/>
  <c r="AN321" i="83"/>
  <c r="AM321" i="83"/>
  <c r="AL321" i="83"/>
  <c r="AJ321" i="83"/>
  <c r="AI321" i="83"/>
  <c r="AH321" i="83"/>
  <c r="AG321" i="83"/>
  <c r="AF321" i="83"/>
  <c r="AE321" i="83"/>
  <c r="AD321" i="83"/>
  <c r="AC321" i="83"/>
  <c r="AB321" i="83"/>
  <c r="AA321" i="83"/>
  <c r="Z321" i="83"/>
  <c r="Y321" i="83"/>
  <c r="X321" i="83"/>
  <c r="W321" i="83"/>
  <c r="V321" i="83"/>
  <c r="U321" i="83"/>
  <c r="T321" i="83"/>
  <c r="R321" i="83"/>
  <c r="Q321" i="83"/>
  <c r="P321" i="83"/>
  <c r="M321" i="83"/>
  <c r="L321" i="83"/>
  <c r="K321" i="83"/>
  <c r="J321" i="83"/>
  <c r="F321" i="83"/>
  <c r="E321" i="83"/>
  <c r="D321" i="83"/>
  <c r="C321" i="83"/>
  <c r="BE320" i="83"/>
  <c r="BD320" i="83"/>
  <c r="BB320" i="83"/>
  <c r="BA320" i="83"/>
  <c r="AZ320" i="83"/>
  <c r="AY320" i="83"/>
  <c r="AX320" i="83"/>
  <c r="AV320" i="83"/>
  <c r="AU320" i="83"/>
  <c r="AT320" i="83"/>
  <c r="AR320" i="83"/>
  <c r="AQ320" i="83"/>
  <c r="AP320" i="83"/>
  <c r="AN320" i="83"/>
  <c r="AM320" i="83"/>
  <c r="AL320" i="83"/>
  <c r="AK320" i="83"/>
  <c r="AJ320" i="83"/>
  <c r="AI320" i="83"/>
  <c r="AH320" i="83"/>
  <c r="AF320" i="83"/>
  <c r="AE320" i="83"/>
  <c r="AD320" i="83"/>
  <c r="AA320" i="83"/>
  <c r="Z320" i="83"/>
  <c r="X320" i="83"/>
  <c r="W320" i="83"/>
  <c r="V320" i="83"/>
  <c r="U320" i="83"/>
  <c r="T320" i="83"/>
  <c r="S320" i="83"/>
  <c r="R320" i="83"/>
  <c r="Q320" i="83"/>
  <c r="P320" i="83"/>
  <c r="M320" i="83"/>
  <c r="L320" i="83"/>
  <c r="K320" i="83"/>
  <c r="G320" i="83"/>
  <c r="F320" i="83"/>
  <c r="E320" i="83"/>
  <c r="D320" i="83"/>
  <c r="C320" i="83"/>
  <c r="BE319" i="83"/>
  <c r="BD319" i="83"/>
  <c r="BB319" i="83"/>
  <c r="BA319" i="83"/>
  <c r="AZ319" i="83"/>
  <c r="AY319" i="83"/>
  <c r="AX319" i="83"/>
  <c r="AV319" i="83"/>
  <c r="AU319" i="83"/>
  <c r="AT319" i="83"/>
  <c r="AR319" i="83"/>
  <c r="AQ319" i="83"/>
  <c r="AP319" i="83"/>
  <c r="AN319" i="83"/>
  <c r="AM319" i="83"/>
  <c r="AL319" i="83"/>
  <c r="AJ319" i="83"/>
  <c r="AI319" i="83"/>
  <c r="AH319" i="83"/>
  <c r="AF319" i="83"/>
  <c r="AE319" i="83"/>
  <c r="AD319" i="83"/>
  <c r="AA319" i="83"/>
  <c r="Z319" i="83"/>
  <c r="X319" i="83"/>
  <c r="W319" i="83"/>
  <c r="V319" i="83"/>
  <c r="U319" i="83"/>
  <c r="T319" i="83"/>
  <c r="S319" i="83"/>
  <c r="R319" i="83"/>
  <c r="Q319" i="83"/>
  <c r="P319" i="83"/>
  <c r="M319" i="83"/>
  <c r="K319" i="83"/>
  <c r="J319" i="83"/>
  <c r="G319" i="83"/>
  <c r="F319" i="83"/>
  <c r="E319" i="83"/>
  <c r="D319" i="83"/>
  <c r="C319" i="83"/>
  <c r="BE318" i="83"/>
  <c r="BD318" i="83"/>
  <c r="BB318" i="83"/>
  <c r="BA318" i="83"/>
  <c r="AZ318" i="83"/>
  <c r="AY318" i="83"/>
  <c r="AX318" i="83"/>
  <c r="AV318" i="83"/>
  <c r="AU318" i="83"/>
  <c r="AT318" i="83"/>
  <c r="AR318" i="83"/>
  <c r="AQ318" i="83"/>
  <c r="AP318" i="83"/>
  <c r="AO318" i="83"/>
  <c r="AN318" i="83"/>
  <c r="AM318" i="83"/>
  <c r="AL318" i="83"/>
  <c r="AJ318" i="83"/>
  <c r="AI318" i="83"/>
  <c r="AH318" i="83"/>
  <c r="AF318" i="83"/>
  <c r="AE318" i="83"/>
  <c r="AD318" i="83"/>
  <c r="AA318" i="83"/>
  <c r="Z318" i="83"/>
  <c r="Y318" i="83"/>
  <c r="X318" i="83"/>
  <c r="W318" i="83"/>
  <c r="V318" i="83"/>
  <c r="U318" i="83"/>
  <c r="T318" i="83"/>
  <c r="R318" i="83"/>
  <c r="Q318" i="83"/>
  <c r="P318" i="83"/>
  <c r="M318" i="83"/>
  <c r="L318" i="83"/>
  <c r="K318" i="83"/>
  <c r="J318" i="83"/>
  <c r="G318" i="83"/>
  <c r="F318" i="83"/>
  <c r="E318" i="83"/>
  <c r="D318" i="83"/>
  <c r="C318" i="83"/>
  <c r="BE317" i="83"/>
  <c r="BD317" i="83"/>
  <c r="BB317" i="83"/>
  <c r="BA317" i="83"/>
  <c r="AZ317" i="83"/>
  <c r="AY317" i="83"/>
  <c r="AX317" i="83"/>
  <c r="AV317" i="83"/>
  <c r="AU317" i="83"/>
  <c r="AT317" i="83"/>
  <c r="AR317" i="83"/>
  <c r="AQ317" i="83"/>
  <c r="AP317" i="83"/>
  <c r="AO317" i="83"/>
  <c r="AN317" i="83"/>
  <c r="AM317" i="83"/>
  <c r="AL317" i="83"/>
  <c r="AK317" i="83"/>
  <c r="AJ317" i="83"/>
  <c r="AI317" i="83"/>
  <c r="AH317" i="83"/>
  <c r="AG317" i="83"/>
  <c r="AF317" i="83"/>
  <c r="AE317" i="83"/>
  <c r="AD317" i="83"/>
  <c r="AA317" i="83"/>
  <c r="Z317" i="83"/>
  <c r="X317" i="83"/>
  <c r="W317" i="83"/>
  <c r="V317" i="83"/>
  <c r="U317" i="83"/>
  <c r="T317" i="83"/>
  <c r="S317" i="83"/>
  <c r="R317" i="83"/>
  <c r="Q317" i="83"/>
  <c r="P317" i="83"/>
  <c r="M317" i="83"/>
  <c r="L317" i="83"/>
  <c r="K317" i="83"/>
  <c r="J317" i="83"/>
  <c r="F317" i="83"/>
  <c r="E317" i="83"/>
  <c r="D317" i="83"/>
  <c r="C317" i="83"/>
  <c r="BE316" i="83"/>
  <c r="BD316" i="83"/>
  <c r="BB316" i="83"/>
  <c r="BA316" i="83"/>
  <c r="AZ316" i="83"/>
  <c r="AY316" i="83"/>
  <c r="AX316" i="83"/>
  <c r="AV316" i="83"/>
  <c r="AU316" i="83"/>
  <c r="AT316" i="83"/>
  <c r="AR316" i="83"/>
  <c r="AQ316" i="83"/>
  <c r="AP316" i="83"/>
  <c r="AN316" i="83"/>
  <c r="AM316" i="83"/>
  <c r="AL316" i="83"/>
  <c r="AJ316" i="83"/>
  <c r="AI316" i="83"/>
  <c r="AH316" i="83"/>
  <c r="AG316" i="83"/>
  <c r="AF316" i="83"/>
  <c r="AE316" i="83"/>
  <c r="AD316" i="83"/>
  <c r="AB316" i="83"/>
  <c r="AA316" i="83"/>
  <c r="Z316" i="83"/>
  <c r="Y316" i="83"/>
  <c r="X316" i="83"/>
  <c r="W316" i="83"/>
  <c r="V316" i="83"/>
  <c r="U316" i="83"/>
  <c r="T316" i="83"/>
  <c r="R316" i="83"/>
  <c r="Q316" i="83"/>
  <c r="P316" i="83"/>
  <c r="M316" i="83"/>
  <c r="L316" i="83"/>
  <c r="K316" i="83"/>
  <c r="F316" i="83"/>
  <c r="E316" i="83"/>
  <c r="D316" i="83"/>
  <c r="C316" i="83"/>
  <c r="BE315" i="83"/>
  <c r="BD315" i="83"/>
  <c r="BB315" i="83"/>
  <c r="BA315" i="83"/>
  <c r="AZ315" i="83"/>
  <c r="AY315" i="83"/>
  <c r="AX315" i="83"/>
  <c r="AV315" i="83"/>
  <c r="AU315" i="83"/>
  <c r="AT315" i="83"/>
  <c r="AR315" i="83"/>
  <c r="AQ315" i="83"/>
  <c r="AP315" i="83"/>
  <c r="AO315" i="83"/>
  <c r="AN315" i="83"/>
  <c r="AM315" i="83"/>
  <c r="AL315" i="83"/>
  <c r="AK315" i="83"/>
  <c r="AJ315" i="83"/>
  <c r="AI315" i="83"/>
  <c r="AH315" i="83"/>
  <c r="AG315" i="83"/>
  <c r="AF315" i="83"/>
  <c r="AE315" i="83"/>
  <c r="AD315" i="83"/>
  <c r="AA315" i="83"/>
  <c r="Z315" i="83"/>
  <c r="Y315" i="83"/>
  <c r="X315" i="83"/>
  <c r="W315" i="83"/>
  <c r="V315" i="83"/>
  <c r="U315" i="83"/>
  <c r="T315" i="83"/>
  <c r="S315" i="83"/>
  <c r="R315" i="83"/>
  <c r="Q315" i="83"/>
  <c r="P315" i="83"/>
  <c r="M315" i="83"/>
  <c r="K315" i="83"/>
  <c r="J315" i="83"/>
  <c r="G315" i="83"/>
  <c r="F315" i="83"/>
  <c r="E315" i="83"/>
  <c r="D315" i="83"/>
  <c r="C315" i="83"/>
  <c r="BE314" i="83"/>
  <c r="BD314" i="83"/>
  <c r="BB314" i="83"/>
  <c r="BA314" i="83"/>
  <c r="AZ314" i="83"/>
  <c r="AY314" i="83"/>
  <c r="AX314" i="83"/>
  <c r="AV314" i="83"/>
  <c r="AU314" i="83"/>
  <c r="AT314" i="83"/>
  <c r="AR314" i="83"/>
  <c r="AQ314" i="83"/>
  <c r="AP314" i="83"/>
  <c r="AN314" i="83"/>
  <c r="AM314" i="83"/>
  <c r="AL314" i="83"/>
  <c r="AJ314" i="83"/>
  <c r="AI314" i="83"/>
  <c r="AH314" i="83"/>
  <c r="AG314" i="83"/>
  <c r="AF314" i="83"/>
  <c r="AE314" i="83"/>
  <c r="AD314" i="83"/>
  <c r="AA314" i="83"/>
  <c r="Z314" i="83"/>
  <c r="X314" i="83"/>
  <c r="W314" i="83"/>
  <c r="V314" i="83"/>
  <c r="U314" i="83"/>
  <c r="T314" i="83"/>
  <c r="S314" i="83"/>
  <c r="R314" i="83"/>
  <c r="Q314" i="83"/>
  <c r="P314" i="83"/>
  <c r="N314" i="83"/>
  <c r="M314" i="83"/>
  <c r="L314" i="83"/>
  <c r="K314" i="83"/>
  <c r="J314" i="83"/>
  <c r="G314" i="83"/>
  <c r="F314" i="83"/>
  <c r="E314" i="83"/>
  <c r="D314" i="83"/>
  <c r="C314" i="83"/>
  <c r="BE313" i="83"/>
  <c r="BD313" i="83"/>
  <c r="BB313" i="83"/>
  <c r="BA313" i="83"/>
  <c r="AZ313" i="83"/>
  <c r="AY313" i="83"/>
  <c r="AX313" i="83"/>
  <c r="AV313" i="83"/>
  <c r="AU313" i="83"/>
  <c r="AT313" i="83"/>
  <c r="AR313" i="83"/>
  <c r="AQ313" i="83"/>
  <c r="AP313" i="83"/>
  <c r="AO313" i="83"/>
  <c r="AN313" i="83"/>
  <c r="AM313" i="83"/>
  <c r="AL313" i="83"/>
  <c r="AJ313" i="83"/>
  <c r="AI313" i="83"/>
  <c r="AH313" i="83"/>
  <c r="AF313" i="83"/>
  <c r="AE313" i="83"/>
  <c r="AD313" i="83"/>
  <c r="AB313" i="83"/>
  <c r="AA313" i="83"/>
  <c r="Z313" i="83"/>
  <c r="X313" i="83"/>
  <c r="W313" i="83"/>
  <c r="V313" i="83"/>
  <c r="U313" i="83"/>
  <c r="T313" i="83"/>
  <c r="R313" i="83"/>
  <c r="Q313" i="83"/>
  <c r="P313" i="83"/>
  <c r="M313" i="83"/>
  <c r="L313" i="83"/>
  <c r="K313" i="83"/>
  <c r="G313" i="83"/>
  <c r="F313" i="83"/>
  <c r="E313" i="83"/>
  <c r="D313" i="83"/>
  <c r="C313" i="83"/>
  <c r="BE312" i="83"/>
  <c r="BD312" i="83"/>
  <c r="BB312" i="83"/>
  <c r="BA312" i="83"/>
  <c r="AZ312" i="83"/>
  <c r="AY312" i="83"/>
  <c r="AX312" i="83"/>
  <c r="AV312" i="83"/>
  <c r="AU312" i="83"/>
  <c r="AT312" i="83"/>
  <c r="AR312" i="83"/>
  <c r="AQ312" i="83"/>
  <c r="AP312" i="83"/>
  <c r="AO312" i="83"/>
  <c r="AN312" i="83"/>
  <c r="AM312" i="83"/>
  <c r="AL312" i="83"/>
  <c r="AJ312" i="83"/>
  <c r="AI312" i="83"/>
  <c r="AH312" i="83"/>
  <c r="AF312" i="83"/>
  <c r="AE312" i="83"/>
  <c r="AD312" i="83"/>
  <c r="AA312" i="83"/>
  <c r="Z312" i="83"/>
  <c r="Y312" i="83"/>
  <c r="X312" i="83"/>
  <c r="W312" i="83"/>
  <c r="V312" i="83"/>
  <c r="U312" i="83"/>
  <c r="T312" i="83"/>
  <c r="R312" i="83"/>
  <c r="Q312" i="83"/>
  <c r="P312" i="83"/>
  <c r="M312" i="83"/>
  <c r="L312" i="83"/>
  <c r="K312" i="83"/>
  <c r="J312" i="83"/>
  <c r="G312" i="83"/>
  <c r="F312" i="83"/>
  <c r="E312" i="83"/>
  <c r="D312" i="83"/>
  <c r="C312" i="83"/>
  <c r="BE311" i="83"/>
  <c r="BD311" i="83"/>
  <c r="BB311" i="83"/>
  <c r="BA311" i="83"/>
  <c r="AZ311" i="83"/>
  <c r="AY311" i="83"/>
  <c r="AX311" i="83"/>
  <c r="AV311" i="83"/>
  <c r="AU311" i="83"/>
  <c r="AT311" i="83"/>
  <c r="AR311" i="83"/>
  <c r="AQ311" i="83"/>
  <c r="AP311" i="83"/>
  <c r="AN311" i="83"/>
  <c r="AM311" i="83"/>
  <c r="AL311" i="83"/>
  <c r="AK311" i="83"/>
  <c r="AJ311" i="83"/>
  <c r="AI311" i="83"/>
  <c r="AH311" i="83"/>
  <c r="AF311" i="83"/>
  <c r="AE311" i="83"/>
  <c r="AD311" i="83"/>
  <c r="AA311" i="83"/>
  <c r="Z311" i="83"/>
  <c r="X311" i="83"/>
  <c r="W311" i="83"/>
  <c r="V311" i="83"/>
  <c r="U311" i="83"/>
  <c r="T311" i="83"/>
  <c r="S311" i="83"/>
  <c r="R311" i="83"/>
  <c r="Q311" i="83"/>
  <c r="P311" i="83"/>
  <c r="M311" i="83"/>
  <c r="L311" i="83"/>
  <c r="K311" i="83"/>
  <c r="J311" i="83"/>
  <c r="G311" i="83"/>
  <c r="F311" i="83"/>
  <c r="E311" i="83"/>
  <c r="D311" i="83"/>
  <c r="C311" i="83"/>
  <c r="BE310" i="83"/>
  <c r="BD310" i="83"/>
  <c r="BB310" i="83"/>
  <c r="BA310" i="83"/>
  <c r="AZ310" i="83"/>
  <c r="AY310" i="83"/>
  <c r="AX310" i="83"/>
  <c r="AV310" i="83"/>
  <c r="AU310" i="83"/>
  <c r="AT310" i="83"/>
  <c r="AR310" i="83"/>
  <c r="AQ310" i="83"/>
  <c r="AP310" i="83"/>
  <c r="AN310" i="83"/>
  <c r="AM310" i="83"/>
  <c r="AL310" i="83"/>
  <c r="AJ310" i="83"/>
  <c r="AI310" i="83"/>
  <c r="AH310" i="83"/>
  <c r="AG310" i="83"/>
  <c r="AF310" i="83"/>
  <c r="AE310" i="83"/>
  <c r="AD310" i="83"/>
  <c r="AA310" i="83"/>
  <c r="Z310" i="83"/>
  <c r="Y310" i="83"/>
  <c r="X310" i="83"/>
  <c r="W310" i="83"/>
  <c r="V310" i="83"/>
  <c r="U310" i="83"/>
  <c r="T310" i="83"/>
  <c r="R310" i="83"/>
  <c r="Q310" i="83"/>
  <c r="P310" i="83"/>
  <c r="N310" i="83"/>
  <c r="M310" i="83"/>
  <c r="L310" i="83"/>
  <c r="K310" i="83"/>
  <c r="J310" i="83"/>
  <c r="F310" i="83"/>
  <c r="E310" i="83"/>
  <c r="D310" i="83"/>
  <c r="C310" i="83"/>
  <c r="BE309" i="83"/>
  <c r="BD309" i="83"/>
  <c r="BB309" i="83"/>
  <c r="BA309" i="83"/>
  <c r="AZ309" i="83"/>
  <c r="AY309" i="83"/>
  <c r="AX309" i="83"/>
  <c r="AV309" i="83"/>
  <c r="AU309" i="83"/>
  <c r="AT309" i="83"/>
  <c r="AR309" i="83"/>
  <c r="AQ309" i="83"/>
  <c r="AP309" i="83"/>
  <c r="AN309" i="83"/>
  <c r="AM309" i="83"/>
  <c r="AL309" i="83"/>
  <c r="AK309" i="83"/>
  <c r="AJ309" i="83"/>
  <c r="AI309" i="83"/>
  <c r="AH309" i="83"/>
  <c r="AG309" i="83"/>
  <c r="AF309" i="83"/>
  <c r="AE309" i="83"/>
  <c r="AD309" i="83"/>
  <c r="AA309" i="83"/>
  <c r="Z309" i="83"/>
  <c r="Y309" i="83"/>
  <c r="X309" i="83"/>
  <c r="W309" i="83"/>
  <c r="V309" i="83"/>
  <c r="U309" i="83"/>
  <c r="T309" i="83"/>
  <c r="R309" i="83"/>
  <c r="Q309" i="83"/>
  <c r="P309" i="83"/>
  <c r="M309" i="83"/>
  <c r="L309" i="83"/>
  <c r="K309" i="83"/>
  <c r="G309" i="83"/>
  <c r="F309" i="83"/>
  <c r="E309" i="83"/>
  <c r="D309" i="83"/>
  <c r="C309" i="83"/>
  <c r="BE308" i="83"/>
  <c r="BD308" i="83"/>
  <c r="BB308" i="83"/>
  <c r="BA308" i="83"/>
  <c r="AZ308" i="83"/>
  <c r="AY308" i="83"/>
  <c r="AX308" i="83"/>
  <c r="AV308" i="83"/>
  <c r="AU308" i="83"/>
  <c r="AT308" i="83"/>
  <c r="AR308" i="83"/>
  <c r="AQ308" i="83"/>
  <c r="AP308" i="83"/>
  <c r="AO308" i="83"/>
  <c r="AN308" i="83"/>
  <c r="AM308" i="83"/>
  <c r="AL308" i="83"/>
  <c r="AK308" i="83"/>
  <c r="AJ308" i="83"/>
  <c r="AI308" i="83"/>
  <c r="AH308" i="83"/>
  <c r="AF308" i="83"/>
  <c r="AE308" i="83"/>
  <c r="AD308" i="83"/>
  <c r="AB308" i="83"/>
  <c r="AA308" i="83"/>
  <c r="Z308" i="83"/>
  <c r="Y308" i="83"/>
  <c r="X308" i="83"/>
  <c r="W308" i="83"/>
  <c r="V308" i="83"/>
  <c r="U308" i="83"/>
  <c r="T308" i="83"/>
  <c r="S308" i="83"/>
  <c r="R308" i="83"/>
  <c r="Q308" i="83"/>
  <c r="P308" i="83"/>
  <c r="N308" i="83"/>
  <c r="M308" i="83"/>
  <c r="L308" i="83"/>
  <c r="K308" i="83"/>
  <c r="J308" i="83"/>
  <c r="F308" i="83"/>
  <c r="E308" i="83"/>
  <c r="D308" i="83"/>
  <c r="C308" i="83"/>
  <c r="BE307" i="83"/>
  <c r="BD307" i="83"/>
  <c r="BB307" i="83"/>
  <c r="BA307" i="83"/>
  <c r="AZ307" i="83"/>
  <c r="AY307" i="83"/>
  <c r="AX307" i="83"/>
  <c r="AV307" i="83"/>
  <c r="AU307" i="83"/>
  <c r="AT307" i="83"/>
  <c r="AR307" i="83"/>
  <c r="AQ307" i="83"/>
  <c r="AP307" i="83"/>
  <c r="AN307" i="83"/>
  <c r="AM307" i="83"/>
  <c r="AL307" i="83"/>
  <c r="AK307" i="83"/>
  <c r="AJ307" i="83"/>
  <c r="AI307" i="83"/>
  <c r="AH307" i="83"/>
  <c r="AG307" i="83"/>
  <c r="AF307" i="83"/>
  <c r="AE307" i="83"/>
  <c r="AD307" i="83"/>
  <c r="AA307" i="83"/>
  <c r="Z307" i="83"/>
  <c r="X307" i="83"/>
  <c r="W307" i="83"/>
  <c r="V307" i="83"/>
  <c r="U307" i="83"/>
  <c r="T307" i="83"/>
  <c r="S307" i="83"/>
  <c r="R307" i="83"/>
  <c r="Q307" i="83"/>
  <c r="P307" i="83"/>
  <c r="M307" i="83"/>
  <c r="L307" i="83"/>
  <c r="K307" i="83"/>
  <c r="J307" i="83"/>
  <c r="G307" i="83"/>
  <c r="F307" i="83"/>
  <c r="E307" i="83"/>
  <c r="D307" i="83"/>
  <c r="C307" i="83"/>
  <c r="BE306" i="83"/>
  <c r="BD306" i="83"/>
  <c r="BB306" i="83"/>
  <c r="BA306" i="83"/>
  <c r="AZ306" i="83"/>
  <c r="AY306" i="83"/>
  <c r="AX306" i="83"/>
  <c r="AV306" i="83"/>
  <c r="AU306" i="83"/>
  <c r="AT306" i="83"/>
  <c r="AR306" i="83"/>
  <c r="AQ306" i="83"/>
  <c r="AP306" i="83"/>
  <c r="AO306" i="83"/>
  <c r="AN306" i="83"/>
  <c r="AM306" i="83"/>
  <c r="AL306" i="83"/>
  <c r="AJ306" i="83"/>
  <c r="AI306" i="83"/>
  <c r="AH306" i="83"/>
  <c r="AG306" i="83"/>
  <c r="AF306" i="83"/>
  <c r="AE306" i="83"/>
  <c r="AD306" i="83"/>
  <c r="AA306" i="83"/>
  <c r="Z306" i="83"/>
  <c r="Y306" i="83"/>
  <c r="X306" i="83"/>
  <c r="W306" i="83"/>
  <c r="V306" i="83"/>
  <c r="U306" i="83"/>
  <c r="T306" i="83"/>
  <c r="R306" i="83"/>
  <c r="Q306" i="83"/>
  <c r="P306" i="83"/>
  <c r="M306" i="83"/>
  <c r="L306" i="83"/>
  <c r="K306" i="83"/>
  <c r="J306" i="83"/>
  <c r="G306" i="83"/>
  <c r="F306" i="83"/>
  <c r="E306" i="83"/>
  <c r="D306" i="83"/>
  <c r="C306" i="83"/>
  <c r="BE305" i="83"/>
  <c r="BD305" i="83"/>
  <c r="BB305" i="83"/>
  <c r="BA305" i="83"/>
  <c r="AZ305" i="83"/>
  <c r="AY305" i="83"/>
  <c r="AX305" i="83"/>
  <c r="AV305" i="83"/>
  <c r="AU305" i="83"/>
  <c r="AT305" i="83"/>
  <c r="AR305" i="83"/>
  <c r="AQ305" i="83"/>
  <c r="AP305" i="83"/>
  <c r="AN305" i="83"/>
  <c r="AM305" i="83"/>
  <c r="AL305" i="83"/>
  <c r="AK305" i="83"/>
  <c r="AJ305" i="83"/>
  <c r="AI305" i="83"/>
  <c r="AH305" i="83"/>
  <c r="AF305" i="83"/>
  <c r="AE305" i="83"/>
  <c r="AD305" i="83"/>
  <c r="AA305" i="83"/>
  <c r="Z305" i="83"/>
  <c r="Y305" i="83"/>
  <c r="X305" i="83"/>
  <c r="W305" i="83"/>
  <c r="V305" i="83"/>
  <c r="U305" i="83"/>
  <c r="T305" i="83"/>
  <c r="S305" i="83"/>
  <c r="R305" i="83"/>
  <c r="Q305" i="83"/>
  <c r="P305" i="83"/>
  <c r="M305" i="83"/>
  <c r="L305" i="83"/>
  <c r="K305" i="83"/>
  <c r="G305" i="83"/>
  <c r="F305" i="83"/>
  <c r="E305" i="83"/>
  <c r="D305" i="83"/>
  <c r="C305" i="83"/>
  <c r="BE304" i="83"/>
  <c r="BD304" i="83"/>
  <c r="BB304" i="83"/>
  <c r="BA304" i="83"/>
  <c r="AZ304" i="83"/>
  <c r="AY304" i="83"/>
  <c r="AX304" i="83"/>
  <c r="AV304" i="83"/>
  <c r="AU304" i="83"/>
  <c r="AT304" i="83"/>
  <c r="AR304" i="83"/>
  <c r="AQ304" i="83"/>
  <c r="AP304" i="83"/>
  <c r="AN304" i="83"/>
  <c r="AM304" i="83"/>
  <c r="AL304" i="83"/>
  <c r="AJ304" i="83"/>
  <c r="AI304" i="83"/>
  <c r="AH304" i="83"/>
  <c r="AG304" i="83"/>
  <c r="AF304" i="83"/>
  <c r="AE304" i="83"/>
  <c r="AD304" i="83"/>
  <c r="AA304" i="83"/>
  <c r="Z304" i="83"/>
  <c r="Y304" i="83"/>
  <c r="X304" i="83"/>
  <c r="W304" i="83"/>
  <c r="V304" i="83"/>
  <c r="U304" i="83"/>
  <c r="T304" i="83"/>
  <c r="R304" i="83"/>
  <c r="Q304" i="83"/>
  <c r="P304" i="83"/>
  <c r="M304" i="83"/>
  <c r="L304" i="83"/>
  <c r="K304" i="83"/>
  <c r="G304" i="83"/>
  <c r="F304" i="83"/>
  <c r="E304" i="83"/>
  <c r="D304" i="83"/>
  <c r="C304" i="83"/>
  <c r="BE303" i="83"/>
  <c r="BD303" i="83"/>
  <c r="BB303" i="83"/>
  <c r="BA303" i="83"/>
  <c r="AZ303" i="83"/>
  <c r="AY303" i="83"/>
  <c r="AX303" i="83"/>
  <c r="AV303" i="83"/>
  <c r="AU303" i="83"/>
  <c r="AT303" i="83"/>
  <c r="AR303" i="83"/>
  <c r="AQ303" i="83"/>
  <c r="AP303" i="83"/>
  <c r="AO303" i="83"/>
  <c r="AN303" i="83"/>
  <c r="AM303" i="83"/>
  <c r="AL303" i="83"/>
  <c r="AK303" i="83"/>
  <c r="AJ303" i="83"/>
  <c r="AI303" i="83"/>
  <c r="AH303" i="83"/>
  <c r="AF303" i="83"/>
  <c r="AE303" i="83"/>
  <c r="AD303" i="83"/>
  <c r="AA303" i="83"/>
  <c r="Z303" i="83"/>
  <c r="Y303" i="83"/>
  <c r="X303" i="83"/>
  <c r="W303" i="83"/>
  <c r="V303" i="83"/>
  <c r="U303" i="83"/>
  <c r="T303" i="83"/>
  <c r="S303" i="83"/>
  <c r="R303" i="83"/>
  <c r="Q303" i="83"/>
  <c r="P303" i="83"/>
  <c r="M303" i="83"/>
  <c r="L303" i="83"/>
  <c r="K303" i="83"/>
  <c r="J303" i="83"/>
  <c r="G303" i="83"/>
  <c r="F303" i="83"/>
  <c r="E303" i="83"/>
  <c r="D303" i="83"/>
  <c r="C303" i="83"/>
  <c r="BE302" i="83"/>
  <c r="BD302" i="83"/>
  <c r="BB302" i="83"/>
  <c r="BA302" i="83"/>
  <c r="AZ302" i="83"/>
  <c r="AY302" i="83"/>
  <c r="AX302" i="83"/>
  <c r="AV302" i="83"/>
  <c r="AU302" i="83"/>
  <c r="AT302" i="83"/>
  <c r="AR302" i="83"/>
  <c r="AQ302" i="83"/>
  <c r="AP302" i="83"/>
  <c r="AN302" i="83"/>
  <c r="AM302" i="83"/>
  <c r="AL302" i="83"/>
  <c r="AJ302" i="83"/>
  <c r="AI302" i="83"/>
  <c r="AH302" i="83"/>
  <c r="AG302" i="83"/>
  <c r="AF302" i="83"/>
  <c r="AE302" i="83"/>
  <c r="AD302" i="83"/>
  <c r="AA302" i="83"/>
  <c r="Z302" i="83"/>
  <c r="X302" i="83"/>
  <c r="W302" i="83"/>
  <c r="V302" i="83"/>
  <c r="U302" i="83"/>
  <c r="T302" i="83"/>
  <c r="R302" i="83"/>
  <c r="Q302" i="83"/>
  <c r="P302" i="83"/>
  <c r="M302" i="83"/>
  <c r="L302" i="83"/>
  <c r="K302" i="83"/>
  <c r="J302" i="83"/>
  <c r="F302" i="83"/>
  <c r="E302" i="83"/>
  <c r="D302" i="83"/>
  <c r="C302" i="83"/>
  <c r="BE301" i="83"/>
  <c r="BD301" i="83"/>
  <c r="BB301" i="83"/>
  <c r="BA301" i="83"/>
  <c r="AZ301" i="83"/>
  <c r="AY301" i="83"/>
  <c r="AX301" i="83"/>
  <c r="AV301" i="83"/>
  <c r="AU301" i="83"/>
  <c r="AT301" i="83"/>
  <c r="AR301" i="83"/>
  <c r="AQ301" i="83"/>
  <c r="AP301" i="83"/>
  <c r="AN301" i="83"/>
  <c r="AM301" i="83"/>
  <c r="AL301" i="83"/>
  <c r="AK301" i="83"/>
  <c r="AJ301" i="83"/>
  <c r="AI301" i="83"/>
  <c r="AH301" i="83"/>
  <c r="AF301" i="83"/>
  <c r="AE301" i="83"/>
  <c r="AD301" i="83"/>
  <c r="AA301" i="83"/>
  <c r="Z301" i="83"/>
  <c r="X301" i="83"/>
  <c r="W301" i="83"/>
  <c r="V301" i="83"/>
  <c r="U301" i="83"/>
  <c r="T301" i="83"/>
  <c r="R301" i="83"/>
  <c r="Q301" i="83"/>
  <c r="P301" i="83"/>
  <c r="M301" i="83"/>
  <c r="L301" i="83"/>
  <c r="K301" i="83"/>
  <c r="J301" i="83"/>
  <c r="F301" i="83"/>
  <c r="E301" i="83"/>
  <c r="D301" i="83"/>
  <c r="C301" i="83"/>
  <c r="BE300" i="83"/>
  <c r="BD300" i="83"/>
  <c r="BB300" i="83"/>
  <c r="BA300" i="83"/>
  <c r="AZ300" i="83"/>
  <c r="AY300" i="83"/>
  <c r="AX300" i="83"/>
  <c r="AV300" i="83"/>
  <c r="AU300" i="83"/>
  <c r="AT300" i="83"/>
  <c r="AR300" i="83"/>
  <c r="AQ300" i="83"/>
  <c r="AP300" i="83"/>
  <c r="AN300" i="83"/>
  <c r="AM300" i="83"/>
  <c r="AL300" i="83"/>
  <c r="AJ300" i="83"/>
  <c r="AI300" i="83"/>
  <c r="AH300" i="83"/>
  <c r="AG300" i="83"/>
  <c r="AF300" i="83"/>
  <c r="AE300" i="83"/>
  <c r="AD300" i="83"/>
  <c r="AA300" i="83"/>
  <c r="Z300" i="83"/>
  <c r="Y300" i="83"/>
  <c r="X300" i="83"/>
  <c r="W300" i="83"/>
  <c r="V300" i="83"/>
  <c r="U300" i="83"/>
  <c r="T300" i="83"/>
  <c r="R300" i="83"/>
  <c r="Q300" i="83"/>
  <c r="P300" i="83"/>
  <c r="M300" i="83"/>
  <c r="L300" i="83"/>
  <c r="K300" i="83"/>
  <c r="G300" i="83"/>
  <c r="F300" i="83"/>
  <c r="E300" i="83"/>
  <c r="D300" i="83"/>
  <c r="C300" i="83"/>
  <c r="BE299" i="83"/>
  <c r="BD299" i="83"/>
  <c r="BB299" i="83"/>
  <c r="BA299" i="83"/>
  <c r="AZ299" i="83"/>
  <c r="AY299" i="83"/>
  <c r="AX299" i="83"/>
  <c r="AV299" i="83"/>
  <c r="AU299" i="83"/>
  <c r="AT299" i="83"/>
  <c r="AR299" i="83"/>
  <c r="AQ299" i="83"/>
  <c r="AP299" i="83"/>
  <c r="AN299" i="83"/>
  <c r="AM299" i="83"/>
  <c r="AL299" i="83"/>
  <c r="AJ299" i="83"/>
  <c r="AI299" i="83"/>
  <c r="AH299" i="83"/>
  <c r="AF299" i="83"/>
  <c r="AE299" i="83"/>
  <c r="AD299" i="83"/>
  <c r="AA299" i="83"/>
  <c r="Z299" i="83"/>
  <c r="Y299" i="83"/>
  <c r="X299" i="83"/>
  <c r="W299" i="83"/>
  <c r="V299" i="83"/>
  <c r="U299" i="83"/>
  <c r="T299" i="83"/>
  <c r="S299" i="83"/>
  <c r="R299" i="83"/>
  <c r="Q299" i="83"/>
  <c r="P299" i="83"/>
  <c r="M299" i="83"/>
  <c r="K299" i="83"/>
  <c r="J299" i="83"/>
  <c r="F299" i="83"/>
  <c r="E299" i="83"/>
  <c r="D299" i="83"/>
  <c r="C299" i="83"/>
  <c r="BE298" i="83"/>
  <c r="BD298" i="83"/>
  <c r="BB298" i="83"/>
  <c r="BA298" i="83"/>
  <c r="AZ298" i="83"/>
  <c r="AY298" i="83"/>
  <c r="AX298" i="83"/>
  <c r="AV298" i="83"/>
  <c r="AU298" i="83"/>
  <c r="AT298" i="83"/>
  <c r="AR298" i="83"/>
  <c r="AQ298" i="83"/>
  <c r="AP298" i="83"/>
  <c r="AO298" i="83"/>
  <c r="AN298" i="83"/>
  <c r="AM298" i="83"/>
  <c r="AL298" i="83"/>
  <c r="AK298" i="83"/>
  <c r="AJ298" i="83"/>
  <c r="AI298" i="83"/>
  <c r="AH298" i="83"/>
  <c r="AG298" i="83"/>
  <c r="AF298" i="83"/>
  <c r="AE298" i="83"/>
  <c r="AD298" i="83"/>
  <c r="AA298" i="83"/>
  <c r="Z298" i="83"/>
  <c r="Y298" i="83"/>
  <c r="X298" i="83"/>
  <c r="W298" i="83"/>
  <c r="V298" i="83"/>
  <c r="U298" i="83"/>
  <c r="T298" i="83"/>
  <c r="S298" i="83"/>
  <c r="R298" i="83"/>
  <c r="Q298" i="83"/>
  <c r="P298" i="83"/>
  <c r="M298" i="83"/>
  <c r="L298" i="83"/>
  <c r="K298" i="83"/>
  <c r="F298" i="83"/>
  <c r="E298" i="83"/>
  <c r="D298" i="83"/>
  <c r="C298" i="83"/>
  <c r="BE297" i="83"/>
  <c r="BD297" i="83"/>
  <c r="BB297" i="83"/>
  <c r="BA297" i="83"/>
  <c r="AZ297" i="83"/>
  <c r="AY297" i="83"/>
  <c r="AX297" i="83"/>
  <c r="AV297" i="83"/>
  <c r="AU297" i="83"/>
  <c r="AT297" i="83"/>
  <c r="AR297" i="83"/>
  <c r="AQ297" i="83"/>
  <c r="AP297" i="83"/>
  <c r="AN297" i="83"/>
  <c r="AM297" i="83"/>
  <c r="AL297" i="83"/>
  <c r="AK297" i="83"/>
  <c r="AJ297" i="83"/>
  <c r="AI297" i="83"/>
  <c r="AH297" i="83"/>
  <c r="AF297" i="83"/>
  <c r="AE297" i="83"/>
  <c r="AD297" i="83"/>
  <c r="AA297" i="83"/>
  <c r="Z297" i="83"/>
  <c r="Y297" i="83"/>
  <c r="X297" i="83"/>
  <c r="W297" i="83"/>
  <c r="V297" i="83"/>
  <c r="U297" i="83"/>
  <c r="T297" i="83"/>
  <c r="R297" i="83"/>
  <c r="Q297" i="83"/>
  <c r="P297" i="83"/>
  <c r="M297" i="83"/>
  <c r="L297" i="83"/>
  <c r="K297" i="83"/>
  <c r="J297" i="83"/>
  <c r="G297" i="83"/>
  <c r="F297" i="83"/>
  <c r="E297" i="83"/>
  <c r="D297" i="83"/>
  <c r="C297" i="83"/>
  <c r="BE296" i="83"/>
  <c r="BD296" i="83"/>
  <c r="BB296" i="83"/>
  <c r="BA296" i="83"/>
  <c r="AZ296" i="83"/>
  <c r="AY296" i="83"/>
  <c r="AX296" i="83"/>
  <c r="AV296" i="83"/>
  <c r="AU296" i="83"/>
  <c r="AT296" i="83"/>
  <c r="AR296" i="83"/>
  <c r="AQ296" i="83"/>
  <c r="AP296" i="83"/>
  <c r="AN296" i="83"/>
  <c r="AM296" i="83"/>
  <c r="AL296" i="83"/>
  <c r="AK296" i="83"/>
  <c r="AJ296" i="83"/>
  <c r="AI296" i="83"/>
  <c r="AH296" i="83"/>
  <c r="AF296" i="83"/>
  <c r="AE296" i="83"/>
  <c r="AD296" i="83"/>
  <c r="AB296" i="83"/>
  <c r="AA296" i="83"/>
  <c r="Z296" i="83"/>
  <c r="Y296" i="83"/>
  <c r="X296" i="83"/>
  <c r="W296" i="83"/>
  <c r="V296" i="83"/>
  <c r="U296" i="83"/>
  <c r="T296" i="83"/>
  <c r="S296" i="83"/>
  <c r="R296" i="83"/>
  <c r="Q296" i="83"/>
  <c r="P296" i="83"/>
  <c r="N296" i="83"/>
  <c r="M296" i="83"/>
  <c r="L296" i="83"/>
  <c r="K296" i="83"/>
  <c r="J296" i="83"/>
  <c r="G296" i="83"/>
  <c r="F296" i="83"/>
  <c r="E296" i="83"/>
  <c r="D296" i="83"/>
  <c r="C296" i="83"/>
  <c r="BE295" i="83"/>
  <c r="BD295" i="83"/>
  <c r="BB295" i="83"/>
  <c r="BA295" i="83"/>
  <c r="AZ295" i="83"/>
  <c r="AY295" i="83"/>
  <c r="AX295" i="83"/>
  <c r="AV295" i="83"/>
  <c r="AU295" i="83"/>
  <c r="AT295" i="83"/>
  <c r="AR295" i="83"/>
  <c r="AQ295" i="83"/>
  <c r="AP295" i="83"/>
  <c r="AN295" i="83"/>
  <c r="AM295" i="83"/>
  <c r="AL295" i="83"/>
  <c r="AK295" i="83"/>
  <c r="AJ295" i="83"/>
  <c r="AI295" i="83"/>
  <c r="AH295" i="83"/>
  <c r="AF295" i="83"/>
  <c r="AE295" i="83"/>
  <c r="AD295" i="83"/>
  <c r="AA295" i="83"/>
  <c r="Z295" i="83"/>
  <c r="X295" i="83"/>
  <c r="W295" i="83"/>
  <c r="V295" i="83"/>
  <c r="U295" i="83"/>
  <c r="T295" i="83"/>
  <c r="R295" i="83"/>
  <c r="Q295" i="83"/>
  <c r="P295" i="83"/>
  <c r="M295" i="83"/>
  <c r="L295" i="83"/>
  <c r="K295" i="83"/>
  <c r="J295" i="83"/>
  <c r="G295" i="83"/>
  <c r="F295" i="83"/>
  <c r="E295" i="83"/>
  <c r="D295" i="83"/>
  <c r="C295" i="83"/>
  <c r="BE294" i="83"/>
  <c r="BD294" i="83"/>
  <c r="BB294" i="83"/>
  <c r="BA294" i="83"/>
  <c r="AZ294" i="83"/>
  <c r="AY294" i="83"/>
  <c r="AX294" i="83"/>
  <c r="AV294" i="83"/>
  <c r="AU294" i="83"/>
  <c r="AT294" i="83"/>
  <c r="AR294" i="83"/>
  <c r="AQ294" i="83"/>
  <c r="AP294" i="83"/>
  <c r="AN294" i="83"/>
  <c r="AM294" i="83"/>
  <c r="AL294" i="83"/>
  <c r="AJ294" i="83"/>
  <c r="AI294" i="83"/>
  <c r="AH294" i="83"/>
  <c r="AG294" i="83"/>
  <c r="AF294" i="83"/>
  <c r="AE294" i="83"/>
  <c r="AD294" i="83"/>
  <c r="AA294" i="83"/>
  <c r="Z294" i="83"/>
  <c r="Y294" i="83"/>
  <c r="X294" i="83"/>
  <c r="W294" i="83"/>
  <c r="V294" i="83"/>
  <c r="U294" i="83"/>
  <c r="T294" i="83"/>
  <c r="R294" i="83"/>
  <c r="Q294" i="83"/>
  <c r="P294" i="83"/>
  <c r="N294" i="83"/>
  <c r="M294" i="83"/>
  <c r="L294" i="83"/>
  <c r="K294" i="83"/>
  <c r="J294" i="83"/>
  <c r="F294" i="83"/>
  <c r="E294" i="83"/>
  <c r="D294" i="83"/>
  <c r="C294" i="83"/>
  <c r="BE293" i="83"/>
  <c r="BD293" i="83"/>
  <c r="BB293" i="83"/>
  <c r="BA293" i="83"/>
  <c r="AZ293" i="83"/>
  <c r="AY293" i="83"/>
  <c r="AX293" i="83"/>
  <c r="AV293" i="83"/>
  <c r="AU293" i="83"/>
  <c r="AT293" i="83"/>
  <c r="AR293" i="83"/>
  <c r="AQ293" i="83"/>
  <c r="AP293" i="83"/>
  <c r="AO293" i="83"/>
  <c r="AN293" i="83"/>
  <c r="AM293" i="83"/>
  <c r="AL293" i="83"/>
  <c r="AK293" i="83"/>
  <c r="AJ293" i="83"/>
  <c r="AI293" i="83"/>
  <c r="AH293" i="83"/>
  <c r="AG293" i="83"/>
  <c r="AF293" i="83"/>
  <c r="AE293" i="83"/>
  <c r="AD293" i="83"/>
  <c r="AA293" i="83"/>
  <c r="Z293" i="83"/>
  <c r="X293" i="83"/>
  <c r="W293" i="83"/>
  <c r="V293" i="83"/>
  <c r="U293" i="83"/>
  <c r="T293" i="83"/>
  <c r="S293" i="83"/>
  <c r="R293" i="83"/>
  <c r="Q293" i="83"/>
  <c r="P293" i="83"/>
  <c r="M293" i="83"/>
  <c r="L293" i="83"/>
  <c r="K293" i="83"/>
  <c r="J293" i="83"/>
  <c r="F293" i="83"/>
  <c r="E293" i="83"/>
  <c r="D293" i="83"/>
  <c r="C293" i="83"/>
  <c r="BE292" i="83"/>
  <c r="BD292" i="83"/>
  <c r="BB292" i="83"/>
  <c r="BA292" i="83"/>
  <c r="AZ292" i="83"/>
  <c r="AY292" i="83"/>
  <c r="AX292" i="83"/>
  <c r="AV292" i="83"/>
  <c r="AU292" i="83"/>
  <c r="AT292" i="83"/>
  <c r="AR292" i="83"/>
  <c r="AQ292" i="83"/>
  <c r="AP292" i="83"/>
  <c r="AN292" i="83"/>
  <c r="AM292" i="83"/>
  <c r="AL292" i="83"/>
  <c r="AK292" i="83"/>
  <c r="AJ292" i="83"/>
  <c r="AI292" i="83"/>
  <c r="AH292" i="83"/>
  <c r="AG292" i="83"/>
  <c r="AF292" i="83"/>
  <c r="AE292" i="83"/>
  <c r="AD292" i="83"/>
  <c r="AA292" i="83"/>
  <c r="Z292" i="83"/>
  <c r="Y292" i="83"/>
  <c r="X292" i="83"/>
  <c r="W292" i="83"/>
  <c r="V292" i="83"/>
  <c r="U292" i="83"/>
  <c r="T292" i="83"/>
  <c r="R292" i="83"/>
  <c r="Q292" i="83"/>
  <c r="P292" i="83"/>
  <c r="M292" i="83"/>
  <c r="L292" i="83"/>
  <c r="K292" i="83"/>
  <c r="G292" i="83"/>
  <c r="F292" i="83"/>
  <c r="E292" i="83"/>
  <c r="D292" i="83"/>
  <c r="C292" i="83"/>
  <c r="BE291" i="83"/>
  <c r="BD291" i="83"/>
  <c r="BB291" i="83"/>
  <c r="BA291" i="83"/>
  <c r="AZ291" i="83"/>
  <c r="AY291" i="83"/>
  <c r="AX291" i="83"/>
  <c r="AV291" i="83"/>
  <c r="AU291" i="83"/>
  <c r="AT291" i="83"/>
  <c r="AR291" i="83"/>
  <c r="AQ291" i="83"/>
  <c r="AP291" i="83"/>
  <c r="AO291" i="83"/>
  <c r="AN291" i="83"/>
  <c r="AM291" i="83"/>
  <c r="AL291" i="83"/>
  <c r="AJ291" i="83"/>
  <c r="AI291" i="83"/>
  <c r="AH291" i="83"/>
  <c r="AF291" i="83"/>
  <c r="AE291" i="83"/>
  <c r="AD291" i="83"/>
  <c r="AA291" i="83"/>
  <c r="Z291" i="83"/>
  <c r="Y291" i="83"/>
  <c r="X291" i="83"/>
  <c r="W291" i="83"/>
  <c r="V291" i="83"/>
  <c r="U291" i="83"/>
  <c r="T291" i="83"/>
  <c r="R291" i="83"/>
  <c r="Q291" i="83"/>
  <c r="P291" i="83"/>
  <c r="M291" i="83"/>
  <c r="K291" i="83"/>
  <c r="J291" i="83"/>
  <c r="G291" i="83"/>
  <c r="F291" i="83"/>
  <c r="E291" i="83"/>
  <c r="D291" i="83"/>
  <c r="C291" i="83"/>
  <c r="BE290" i="83"/>
  <c r="BD290" i="83"/>
  <c r="BB290" i="83"/>
  <c r="BA290" i="83"/>
  <c r="AZ290" i="83"/>
  <c r="AY290" i="83"/>
  <c r="AX290" i="83"/>
  <c r="AV290" i="83"/>
  <c r="AU290" i="83"/>
  <c r="AT290" i="83"/>
  <c r="AR290" i="83"/>
  <c r="AQ290" i="83"/>
  <c r="AP290" i="83"/>
  <c r="AN290" i="83"/>
  <c r="AM290" i="83"/>
  <c r="AL290" i="83"/>
  <c r="AK290" i="83"/>
  <c r="AJ290" i="83"/>
  <c r="AI290" i="83"/>
  <c r="AH290" i="83"/>
  <c r="AF290" i="83"/>
  <c r="AE290" i="83"/>
  <c r="AD290" i="83"/>
  <c r="AB290" i="83"/>
  <c r="AA290" i="83"/>
  <c r="Z290" i="83"/>
  <c r="Y290" i="83"/>
  <c r="X290" i="83"/>
  <c r="W290" i="83"/>
  <c r="V290" i="83"/>
  <c r="U290" i="83"/>
  <c r="T290" i="83"/>
  <c r="S290" i="83"/>
  <c r="R290" i="83"/>
  <c r="Q290" i="83"/>
  <c r="P290" i="83"/>
  <c r="M290" i="83"/>
  <c r="L290" i="83"/>
  <c r="K290" i="83"/>
  <c r="J290" i="83"/>
  <c r="G290" i="83"/>
  <c r="F290" i="83"/>
  <c r="E290" i="83"/>
  <c r="D290" i="83"/>
  <c r="C290" i="83"/>
  <c r="BE289" i="83"/>
  <c r="BD289" i="83"/>
  <c r="BB289" i="83"/>
  <c r="BA289" i="83"/>
  <c r="AZ289" i="83"/>
  <c r="AY289" i="83"/>
  <c r="AX289" i="83"/>
  <c r="AV289" i="83"/>
  <c r="AU289" i="83"/>
  <c r="AT289" i="83"/>
  <c r="AR289" i="83"/>
  <c r="AQ289" i="83"/>
  <c r="AP289" i="83"/>
  <c r="AO289" i="83"/>
  <c r="AN289" i="83"/>
  <c r="AM289" i="83"/>
  <c r="AL289" i="83"/>
  <c r="AK289" i="83"/>
  <c r="AJ289" i="83"/>
  <c r="AI289" i="83"/>
  <c r="AH289" i="83"/>
  <c r="AF289" i="83"/>
  <c r="AE289" i="83"/>
  <c r="AD289" i="83"/>
  <c r="AA289" i="83"/>
  <c r="Z289" i="83"/>
  <c r="X289" i="83"/>
  <c r="W289" i="83"/>
  <c r="V289" i="83"/>
  <c r="U289" i="83"/>
  <c r="T289" i="83"/>
  <c r="S289" i="83"/>
  <c r="R289" i="83"/>
  <c r="Q289" i="83"/>
  <c r="P289" i="83"/>
  <c r="M289" i="83"/>
  <c r="L289" i="83"/>
  <c r="K289" i="83"/>
  <c r="G289" i="83"/>
  <c r="F289" i="83"/>
  <c r="E289" i="83"/>
  <c r="D289" i="83"/>
  <c r="C289" i="83"/>
  <c r="BE288" i="83"/>
  <c r="BD288" i="83"/>
  <c r="BB288" i="83"/>
  <c r="BA288" i="83"/>
  <c r="AZ288" i="83"/>
  <c r="AY288" i="83"/>
  <c r="AX288" i="83"/>
  <c r="AV288" i="83"/>
  <c r="AU288" i="83"/>
  <c r="AT288" i="83"/>
  <c r="AR288" i="83"/>
  <c r="AQ288" i="83"/>
  <c r="AP288" i="83"/>
  <c r="AO288" i="83"/>
  <c r="AN288" i="83"/>
  <c r="AM288" i="83"/>
  <c r="AL288" i="83"/>
  <c r="AJ288" i="83"/>
  <c r="AI288" i="83"/>
  <c r="AH288" i="83"/>
  <c r="AG288" i="83"/>
  <c r="AF288" i="83"/>
  <c r="AE288" i="83"/>
  <c r="AD288" i="83"/>
  <c r="AA288" i="83"/>
  <c r="Z288" i="83"/>
  <c r="Y288" i="83"/>
  <c r="X288" i="83"/>
  <c r="W288" i="83"/>
  <c r="V288" i="83"/>
  <c r="U288" i="83"/>
  <c r="T288" i="83"/>
  <c r="R288" i="83"/>
  <c r="Q288" i="83"/>
  <c r="P288" i="83"/>
  <c r="M288" i="83"/>
  <c r="L288" i="83"/>
  <c r="K288" i="83"/>
  <c r="J288" i="83"/>
  <c r="G288" i="83"/>
  <c r="F288" i="83"/>
  <c r="E288" i="83"/>
  <c r="D288" i="83"/>
  <c r="C288" i="83"/>
  <c r="BE287" i="83"/>
  <c r="BD287" i="83"/>
  <c r="BB287" i="83"/>
  <c r="BA287" i="83"/>
  <c r="AZ287" i="83"/>
  <c r="AY287" i="83"/>
  <c r="AX287" i="83"/>
  <c r="AV287" i="83"/>
  <c r="AU287" i="83"/>
  <c r="AT287" i="83"/>
  <c r="AR287" i="83"/>
  <c r="AQ287" i="83"/>
  <c r="AP287" i="83"/>
  <c r="AO287" i="83"/>
  <c r="AN287" i="83"/>
  <c r="AM287" i="83"/>
  <c r="AL287" i="83"/>
  <c r="AK287" i="83"/>
  <c r="AJ287" i="83"/>
  <c r="AI287" i="83"/>
  <c r="AH287" i="83"/>
  <c r="AG287" i="83"/>
  <c r="AF287" i="83"/>
  <c r="AE287" i="83"/>
  <c r="AD287" i="83"/>
  <c r="AA287" i="83"/>
  <c r="Z287" i="83"/>
  <c r="Y287" i="83"/>
  <c r="X287" i="83"/>
  <c r="W287" i="83"/>
  <c r="V287" i="83"/>
  <c r="U287" i="83"/>
  <c r="T287" i="83"/>
  <c r="R287" i="83"/>
  <c r="Q287" i="83"/>
  <c r="P287" i="83"/>
  <c r="M287" i="83"/>
  <c r="L287" i="83"/>
  <c r="K287" i="83"/>
  <c r="J287" i="83"/>
  <c r="F287" i="83"/>
  <c r="E287" i="83"/>
  <c r="D287" i="83"/>
  <c r="C287" i="83"/>
  <c r="BE286" i="83"/>
  <c r="BD286" i="83"/>
  <c r="BB286" i="83"/>
  <c r="BA286" i="83"/>
  <c r="AZ286" i="83"/>
  <c r="AY286" i="83"/>
  <c r="AX286" i="83"/>
  <c r="AV286" i="83"/>
  <c r="AU286" i="83"/>
  <c r="AT286" i="83"/>
  <c r="AR286" i="83"/>
  <c r="AQ286" i="83"/>
  <c r="AP286" i="83"/>
  <c r="AO286" i="83"/>
  <c r="AN286" i="83"/>
  <c r="AM286" i="83"/>
  <c r="AL286" i="83"/>
  <c r="AK286" i="83"/>
  <c r="AJ286" i="83"/>
  <c r="AI286" i="83"/>
  <c r="AH286" i="83"/>
  <c r="AG286" i="83"/>
  <c r="AF286" i="83"/>
  <c r="AE286" i="83"/>
  <c r="AD286" i="83"/>
  <c r="AA286" i="83"/>
  <c r="Z286" i="83"/>
  <c r="X286" i="83"/>
  <c r="W286" i="83"/>
  <c r="V286" i="83"/>
  <c r="U286" i="83"/>
  <c r="T286" i="83"/>
  <c r="S286" i="83"/>
  <c r="R286" i="83"/>
  <c r="Q286" i="83"/>
  <c r="P286" i="83"/>
  <c r="M286" i="83"/>
  <c r="L286" i="83"/>
  <c r="K286" i="83"/>
  <c r="G286" i="83"/>
  <c r="F286" i="83"/>
  <c r="E286" i="83"/>
  <c r="D286" i="83"/>
  <c r="C286" i="83"/>
  <c r="BE285" i="83"/>
  <c r="BD285" i="83"/>
  <c r="BB285" i="83"/>
  <c r="BA285" i="83"/>
  <c r="AZ285" i="83"/>
  <c r="AY285" i="83"/>
  <c r="AX285" i="83"/>
  <c r="AV285" i="83"/>
  <c r="AU285" i="83"/>
  <c r="AT285" i="83"/>
  <c r="AR285" i="83"/>
  <c r="AQ285" i="83"/>
  <c r="AP285" i="83"/>
  <c r="AO285" i="83"/>
  <c r="AN285" i="83"/>
  <c r="AM285" i="83"/>
  <c r="AL285" i="83"/>
  <c r="AK285" i="83"/>
  <c r="AJ285" i="83"/>
  <c r="AI285" i="83"/>
  <c r="AH285" i="83"/>
  <c r="AG285" i="83"/>
  <c r="AF285" i="83"/>
  <c r="AE285" i="83"/>
  <c r="AD285" i="83"/>
  <c r="AC285" i="83"/>
  <c r="AB285" i="83"/>
  <c r="AA285" i="83"/>
  <c r="Z285" i="83"/>
  <c r="Y285" i="83"/>
  <c r="X285" i="83"/>
  <c r="W285" i="83"/>
  <c r="V285" i="83"/>
  <c r="U285" i="83"/>
  <c r="T285" i="83"/>
  <c r="R285" i="83"/>
  <c r="Q285" i="83"/>
  <c r="P285" i="83"/>
  <c r="M285" i="83"/>
  <c r="L285" i="83"/>
  <c r="K285" i="83"/>
  <c r="J285" i="83"/>
  <c r="G285" i="83"/>
  <c r="F285" i="83"/>
  <c r="E285" i="83"/>
  <c r="D285" i="83"/>
  <c r="C285" i="83"/>
  <c r="BE284" i="83"/>
  <c r="BD284" i="83"/>
  <c r="BB284" i="83"/>
  <c r="BA284" i="83"/>
  <c r="AZ284" i="83"/>
  <c r="AY284" i="83"/>
  <c r="AX284" i="83"/>
  <c r="AV284" i="83"/>
  <c r="AU284" i="83"/>
  <c r="AT284" i="83"/>
  <c r="AR284" i="83"/>
  <c r="AQ284" i="83"/>
  <c r="AP284" i="83"/>
  <c r="AN284" i="83"/>
  <c r="AM284" i="83"/>
  <c r="AL284" i="83"/>
  <c r="AJ284" i="83"/>
  <c r="AI284" i="83"/>
  <c r="AH284" i="83"/>
  <c r="AG284" i="83"/>
  <c r="AF284" i="83"/>
  <c r="AE284" i="83"/>
  <c r="AD284" i="83"/>
  <c r="AB284" i="83"/>
  <c r="AA284" i="83"/>
  <c r="Z284" i="83"/>
  <c r="Y284" i="83"/>
  <c r="X284" i="83"/>
  <c r="W284" i="83"/>
  <c r="V284" i="83"/>
  <c r="U284" i="83"/>
  <c r="T284" i="83"/>
  <c r="S284" i="83"/>
  <c r="R284" i="83"/>
  <c r="Q284" i="83"/>
  <c r="P284" i="83"/>
  <c r="N284" i="83"/>
  <c r="M284" i="83"/>
  <c r="L284" i="83"/>
  <c r="K284" i="83"/>
  <c r="J284" i="83"/>
  <c r="H284" i="83"/>
  <c r="G284" i="83"/>
  <c r="F284" i="83"/>
  <c r="E284" i="83"/>
  <c r="D284" i="83"/>
  <c r="C284" i="83"/>
  <c r="BE283" i="83"/>
  <c r="BD283" i="83"/>
  <c r="BB283" i="83"/>
  <c r="BA283" i="83"/>
  <c r="AZ283" i="83"/>
  <c r="AY283" i="83"/>
  <c r="AX283" i="83"/>
  <c r="AV283" i="83"/>
  <c r="AU283" i="83"/>
  <c r="AT283" i="83"/>
  <c r="AR283" i="83"/>
  <c r="AQ283" i="83"/>
  <c r="AP283" i="83"/>
  <c r="AO283" i="83"/>
  <c r="AN283" i="83"/>
  <c r="AM283" i="83"/>
  <c r="AL283" i="83"/>
  <c r="AJ283" i="83"/>
  <c r="AI283" i="83"/>
  <c r="AH283" i="83"/>
  <c r="AG283" i="83"/>
  <c r="AF283" i="83"/>
  <c r="AE283" i="83"/>
  <c r="AD283" i="83"/>
  <c r="AA283" i="83"/>
  <c r="Z283" i="83"/>
  <c r="Y283" i="83"/>
  <c r="X283" i="83"/>
  <c r="W283" i="83"/>
  <c r="V283" i="83"/>
  <c r="U283" i="83"/>
  <c r="T283" i="83"/>
  <c r="R283" i="83"/>
  <c r="Q283" i="83"/>
  <c r="P283" i="83"/>
  <c r="M283" i="83"/>
  <c r="L283" i="83"/>
  <c r="K283" i="83"/>
  <c r="J283" i="83"/>
  <c r="G283" i="83"/>
  <c r="F283" i="83"/>
  <c r="E283" i="83"/>
  <c r="D283" i="83"/>
  <c r="C283" i="83"/>
  <c r="BE282" i="83"/>
  <c r="BD282" i="83"/>
  <c r="BB282" i="83"/>
  <c r="BA282" i="83"/>
  <c r="AZ282" i="83"/>
  <c r="AY282" i="83"/>
  <c r="AX282" i="83"/>
  <c r="AV282" i="83"/>
  <c r="AU282" i="83"/>
  <c r="AT282" i="83"/>
  <c r="AR282" i="83"/>
  <c r="AQ282" i="83"/>
  <c r="AP282" i="83"/>
  <c r="AO282" i="83"/>
  <c r="AN282" i="83"/>
  <c r="AM282" i="83"/>
  <c r="AL282" i="83"/>
  <c r="AK282" i="83"/>
  <c r="AJ282" i="83"/>
  <c r="AI282" i="83"/>
  <c r="AH282" i="83"/>
  <c r="AF282" i="83"/>
  <c r="AE282" i="83"/>
  <c r="AD282" i="83"/>
  <c r="AA282" i="83"/>
  <c r="Z282" i="83"/>
  <c r="Y282" i="83"/>
  <c r="X282" i="83"/>
  <c r="W282" i="83"/>
  <c r="V282" i="83"/>
  <c r="U282" i="83"/>
  <c r="T282" i="83"/>
  <c r="R282" i="83"/>
  <c r="Q282" i="83"/>
  <c r="P282" i="83"/>
  <c r="N282" i="83"/>
  <c r="M282" i="83"/>
  <c r="L282" i="83"/>
  <c r="K282" i="83"/>
  <c r="J282" i="83"/>
  <c r="G282" i="83"/>
  <c r="F282" i="83"/>
  <c r="E282" i="83"/>
  <c r="D282" i="83"/>
  <c r="C282" i="83"/>
  <c r="BE281" i="83"/>
  <c r="BD281" i="83"/>
  <c r="BB281" i="83"/>
  <c r="BA281" i="83"/>
  <c r="AZ281" i="83"/>
  <c r="AY281" i="83"/>
  <c r="AX281" i="83"/>
  <c r="AV281" i="83"/>
  <c r="AU281" i="83"/>
  <c r="AT281" i="83"/>
  <c r="AR281" i="83"/>
  <c r="AQ281" i="83"/>
  <c r="AP281" i="83"/>
  <c r="AN281" i="83"/>
  <c r="AM281" i="83"/>
  <c r="AL281" i="83"/>
  <c r="AK281" i="83"/>
  <c r="AJ281" i="83"/>
  <c r="AI281" i="83"/>
  <c r="AH281" i="83"/>
  <c r="AG281" i="83"/>
  <c r="AF281" i="83"/>
  <c r="AE281" i="83"/>
  <c r="AD281" i="83"/>
  <c r="AA281" i="83"/>
  <c r="Z281" i="83"/>
  <c r="X281" i="83"/>
  <c r="W281" i="83"/>
  <c r="V281" i="83"/>
  <c r="U281" i="83"/>
  <c r="T281" i="83"/>
  <c r="S281" i="83"/>
  <c r="R281" i="83"/>
  <c r="Q281" i="83"/>
  <c r="P281" i="83"/>
  <c r="M281" i="83"/>
  <c r="L281" i="83"/>
  <c r="K281" i="83"/>
  <c r="J281" i="83"/>
  <c r="F281" i="83"/>
  <c r="E281" i="83"/>
  <c r="D281" i="83"/>
  <c r="C281" i="83"/>
  <c r="BE280" i="83"/>
  <c r="BD280" i="83"/>
  <c r="BB280" i="83"/>
  <c r="BA280" i="83"/>
  <c r="AZ280" i="83"/>
  <c r="AY280" i="83"/>
  <c r="AX280" i="83"/>
  <c r="AV280" i="83"/>
  <c r="AU280" i="83"/>
  <c r="AT280" i="83"/>
  <c r="AR280" i="83"/>
  <c r="AQ280" i="83"/>
  <c r="AP280" i="83"/>
  <c r="AN280" i="83"/>
  <c r="AM280" i="83"/>
  <c r="AL280" i="83"/>
  <c r="AK280" i="83"/>
  <c r="AJ280" i="83"/>
  <c r="AI280" i="83"/>
  <c r="AH280" i="83"/>
  <c r="AG280" i="83"/>
  <c r="AF280" i="83"/>
  <c r="AE280" i="83"/>
  <c r="AD280" i="83"/>
  <c r="AA280" i="83"/>
  <c r="Z280" i="83"/>
  <c r="Y280" i="83"/>
  <c r="X280" i="83"/>
  <c r="W280" i="83"/>
  <c r="V280" i="83"/>
  <c r="U280" i="83"/>
  <c r="T280" i="83"/>
  <c r="R280" i="83"/>
  <c r="Q280" i="83"/>
  <c r="P280" i="83"/>
  <c r="M280" i="83"/>
  <c r="L280" i="83"/>
  <c r="K280" i="83"/>
  <c r="J280" i="83"/>
  <c r="F280" i="83"/>
  <c r="E280" i="83"/>
  <c r="D280" i="83"/>
  <c r="C280" i="83"/>
  <c r="BE279" i="83"/>
  <c r="BD279" i="83"/>
  <c r="BB279" i="83"/>
  <c r="BA279" i="83"/>
  <c r="AZ279" i="83"/>
  <c r="AY279" i="83"/>
  <c r="AX279" i="83"/>
  <c r="AV279" i="83"/>
  <c r="AU279" i="83"/>
  <c r="AT279" i="83"/>
  <c r="AR279" i="83"/>
  <c r="AQ279" i="83"/>
  <c r="AP279" i="83"/>
  <c r="AN279" i="83"/>
  <c r="AM279" i="83"/>
  <c r="AL279" i="83"/>
  <c r="AK279" i="83"/>
  <c r="AJ279" i="83"/>
  <c r="AI279" i="83"/>
  <c r="AH279" i="83"/>
  <c r="AG279" i="83"/>
  <c r="AF279" i="83"/>
  <c r="AE279" i="83"/>
  <c r="AD279" i="83"/>
  <c r="AA279" i="83"/>
  <c r="Z279" i="83"/>
  <c r="Y279" i="83"/>
  <c r="X279" i="83"/>
  <c r="W279" i="83"/>
  <c r="V279" i="83"/>
  <c r="U279" i="83"/>
  <c r="T279" i="83"/>
  <c r="R279" i="83"/>
  <c r="Q279" i="83"/>
  <c r="P279" i="83"/>
  <c r="M279" i="83"/>
  <c r="L279" i="83"/>
  <c r="K279" i="83"/>
  <c r="J279" i="83"/>
  <c r="F279" i="83"/>
  <c r="E279" i="83"/>
  <c r="D279" i="83"/>
  <c r="C279" i="83"/>
  <c r="BE278" i="83"/>
  <c r="BD278" i="83"/>
  <c r="BB278" i="83"/>
  <c r="BA278" i="83"/>
  <c r="AZ278" i="83"/>
  <c r="AY278" i="83"/>
  <c r="AX278" i="83"/>
  <c r="AV278" i="83"/>
  <c r="AU278" i="83"/>
  <c r="AT278" i="83"/>
  <c r="AR278" i="83"/>
  <c r="AQ278" i="83"/>
  <c r="AP278" i="83"/>
  <c r="AN278" i="83"/>
  <c r="AM278" i="83"/>
  <c r="AL278" i="83"/>
  <c r="AK278" i="83"/>
  <c r="AJ278" i="83"/>
  <c r="AI278" i="83"/>
  <c r="AH278" i="83"/>
  <c r="AG278" i="83"/>
  <c r="AF278" i="83"/>
  <c r="AE278" i="83"/>
  <c r="AD278" i="83"/>
  <c r="AA278" i="83"/>
  <c r="Z278" i="83"/>
  <c r="Y278" i="83"/>
  <c r="X278" i="83"/>
  <c r="W278" i="83"/>
  <c r="V278" i="83"/>
  <c r="U278" i="83"/>
  <c r="T278" i="83"/>
  <c r="R278" i="83"/>
  <c r="Q278" i="83"/>
  <c r="P278" i="83"/>
  <c r="M278" i="83"/>
  <c r="L278" i="83"/>
  <c r="K278" i="83"/>
  <c r="J278" i="83"/>
  <c r="G278" i="83"/>
  <c r="F278" i="83"/>
  <c r="E278" i="83"/>
  <c r="D278" i="83"/>
  <c r="C278" i="83"/>
  <c r="BE277" i="83"/>
  <c r="BD277" i="83"/>
  <c r="BB277" i="83"/>
  <c r="BA277" i="83"/>
  <c r="AZ277" i="83"/>
  <c r="AY277" i="83"/>
  <c r="AX277" i="83"/>
  <c r="AV277" i="83"/>
  <c r="AU277" i="83"/>
  <c r="AT277" i="83"/>
  <c r="AR277" i="83"/>
  <c r="AQ277" i="83"/>
  <c r="AP277" i="83"/>
  <c r="AO277" i="83"/>
  <c r="AN277" i="83"/>
  <c r="AM277" i="83"/>
  <c r="AL277" i="83"/>
  <c r="AK277" i="83"/>
  <c r="AJ277" i="83"/>
  <c r="AI277" i="83"/>
  <c r="AH277" i="83"/>
  <c r="AF277" i="83"/>
  <c r="AE277" i="83"/>
  <c r="AD277" i="83"/>
  <c r="AA277" i="83"/>
  <c r="Z277" i="83"/>
  <c r="Y277" i="83"/>
  <c r="X277" i="83"/>
  <c r="W277" i="83"/>
  <c r="V277" i="83"/>
  <c r="U277" i="83"/>
  <c r="T277" i="83"/>
  <c r="S277" i="83"/>
  <c r="R277" i="83"/>
  <c r="Q277" i="83"/>
  <c r="P277" i="83"/>
  <c r="M277" i="83"/>
  <c r="L277" i="83"/>
  <c r="K277" i="83"/>
  <c r="J277" i="83"/>
  <c r="G277" i="83"/>
  <c r="F277" i="83"/>
  <c r="E277" i="83"/>
  <c r="D277" i="83"/>
  <c r="C277" i="83"/>
  <c r="BE276" i="83"/>
  <c r="BD276" i="83"/>
  <c r="BB276" i="83"/>
  <c r="BA276" i="83"/>
  <c r="AZ276" i="83"/>
  <c r="AY276" i="83"/>
  <c r="AX276" i="83"/>
  <c r="AV276" i="83"/>
  <c r="AU276" i="83"/>
  <c r="AT276" i="83"/>
  <c r="AR276" i="83"/>
  <c r="AQ276" i="83"/>
  <c r="AP276" i="83"/>
  <c r="AO276" i="83"/>
  <c r="AN276" i="83"/>
  <c r="AM276" i="83"/>
  <c r="AL276" i="83"/>
  <c r="AK276" i="83"/>
  <c r="AJ276" i="83"/>
  <c r="AI276" i="83"/>
  <c r="AH276" i="83"/>
  <c r="AG276" i="83"/>
  <c r="AF276" i="83"/>
  <c r="AE276" i="83"/>
  <c r="AD276" i="83"/>
  <c r="AA276" i="83"/>
  <c r="Z276" i="83"/>
  <c r="X276" i="83"/>
  <c r="W276" i="83"/>
  <c r="V276" i="83"/>
  <c r="U276" i="83"/>
  <c r="T276" i="83"/>
  <c r="R276" i="83"/>
  <c r="Q276" i="83"/>
  <c r="P276" i="83"/>
  <c r="M276" i="83"/>
  <c r="L276" i="83"/>
  <c r="K276" i="83"/>
  <c r="J276" i="83"/>
  <c r="G276" i="83"/>
  <c r="F276" i="83"/>
  <c r="E276" i="83"/>
  <c r="D276" i="83"/>
  <c r="C276" i="83"/>
  <c r="BE275" i="83"/>
  <c r="BD275" i="83"/>
  <c r="BB275" i="83"/>
  <c r="BA275" i="83"/>
  <c r="AZ275" i="83"/>
  <c r="AY275" i="83"/>
  <c r="AX275" i="83"/>
  <c r="AV275" i="83"/>
  <c r="AU275" i="83"/>
  <c r="AT275" i="83"/>
  <c r="AR275" i="83"/>
  <c r="AQ275" i="83"/>
  <c r="AP275" i="83"/>
  <c r="AO275" i="83"/>
  <c r="AN275" i="83"/>
  <c r="AM275" i="83"/>
  <c r="AL275" i="83"/>
  <c r="AJ275" i="83"/>
  <c r="AI275" i="83"/>
  <c r="AH275" i="83"/>
  <c r="AG275" i="83"/>
  <c r="AF275" i="83"/>
  <c r="AE275" i="83"/>
  <c r="AD275" i="83"/>
  <c r="AA275" i="83"/>
  <c r="Z275" i="83"/>
  <c r="Y275" i="83"/>
  <c r="X275" i="83"/>
  <c r="W275" i="83"/>
  <c r="V275" i="83"/>
  <c r="U275" i="83"/>
  <c r="T275" i="83"/>
  <c r="R275" i="83"/>
  <c r="Q275" i="83"/>
  <c r="P275" i="83"/>
  <c r="M275" i="83"/>
  <c r="L275" i="83"/>
  <c r="K275" i="83"/>
  <c r="J275" i="83"/>
  <c r="F275" i="83"/>
  <c r="E275" i="83"/>
  <c r="D275" i="83"/>
  <c r="C275" i="83"/>
  <c r="BE274" i="83"/>
  <c r="BD274" i="83"/>
  <c r="BB274" i="83"/>
  <c r="BA274" i="83"/>
  <c r="AZ274" i="83"/>
  <c r="AY274" i="83"/>
  <c r="AX274" i="83"/>
  <c r="AV274" i="83"/>
  <c r="AU274" i="83"/>
  <c r="AT274" i="83"/>
  <c r="AR274" i="83"/>
  <c r="AQ274" i="83"/>
  <c r="AP274" i="83"/>
  <c r="AO274" i="83"/>
  <c r="AN274" i="83"/>
  <c r="AM274" i="83"/>
  <c r="AL274" i="83"/>
  <c r="AK274" i="83"/>
  <c r="AJ274" i="83"/>
  <c r="AI274" i="83"/>
  <c r="AH274" i="83"/>
  <c r="AF274" i="83"/>
  <c r="AE274" i="83"/>
  <c r="AD274" i="83"/>
  <c r="AA274" i="83"/>
  <c r="Z274" i="83"/>
  <c r="Y274" i="83"/>
  <c r="X274" i="83"/>
  <c r="W274" i="83"/>
  <c r="V274" i="83"/>
  <c r="U274" i="83"/>
  <c r="T274" i="83"/>
  <c r="S274" i="83"/>
  <c r="R274" i="83"/>
  <c r="Q274" i="83"/>
  <c r="P274" i="83"/>
  <c r="M274" i="83"/>
  <c r="L274" i="83"/>
  <c r="K274" i="83"/>
  <c r="J274" i="83"/>
  <c r="H274" i="83"/>
  <c r="G274" i="83"/>
  <c r="F274" i="83"/>
  <c r="E274" i="83"/>
  <c r="D274" i="83"/>
  <c r="C274" i="83"/>
  <c r="BE273" i="83"/>
  <c r="BD273" i="83"/>
  <c r="BB273" i="83"/>
  <c r="BA273" i="83"/>
  <c r="AZ273" i="83"/>
  <c r="AY273" i="83"/>
  <c r="AX273" i="83"/>
  <c r="AV273" i="83"/>
  <c r="AU273" i="83"/>
  <c r="AT273" i="83"/>
  <c r="AR273" i="83"/>
  <c r="AQ273" i="83"/>
  <c r="AP273" i="83"/>
  <c r="AO273" i="83"/>
  <c r="AN273" i="83"/>
  <c r="AM273" i="83"/>
  <c r="AL273" i="83"/>
  <c r="AK273" i="83"/>
  <c r="AJ273" i="83"/>
  <c r="AI273" i="83"/>
  <c r="AH273" i="83"/>
  <c r="AG273" i="83"/>
  <c r="AF273" i="83"/>
  <c r="AE273" i="83"/>
  <c r="AD273" i="83"/>
  <c r="AA273" i="83"/>
  <c r="Z273" i="83"/>
  <c r="Y273" i="83"/>
  <c r="X273" i="83"/>
  <c r="W273" i="83"/>
  <c r="V273" i="83"/>
  <c r="U273" i="83"/>
  <c r="T273" i="83"/>
  <c r="S273" i="83"/>
  <c r="R273" i="83"/>
  <c r="Q273" i="83"/>
  <c r="P273" i="83"/>
  <c r="M273" i="83"/>
  <c r="L273" i="83"/>
  <c r="K273" i="83"/>
  <c r="J273" i="83"/>
  <c r="G273" i="83"/>
  <c r="F273" i="83"/>
  <c r="E273" i="83"/>
  <c r="D273" i="83"/>
  <c r="C273" i="83"/>
  <c r="BE272" i="83"/>
  <c r="BD272" i="83"/>
  <c r="BB272" i="83"/>
  <c r="BA272" i="83"/>
  <c r="AZ272" i="83"/>
  <c r="AY272" i="83"/>
  <c r="AX272" i="83"/>
  <c r="AV272" i="83"/>
  <c r="AU272" i="83"/>
  <c r="AT272" i="83"/>
  <c r="AR272" i="83"/>
  <c r="AQ272" i="83"/>
  <c r="AP272" i="83"/>
  <c r="AN272" i="83"/>
  <c r="AM272" i="83"/>
  <c r="AL272" i="83"/>
  <c r="AK272" i="83"/>
  <c r="AJ272" i="83"/>
  <c r="AI272" i="83"/>
  <c r="AH272" i="83"/>
  <c r="AG272" i="83"/>
  <c r="AF272" i="83"/>
  <c r="AE272" i="83"/>
  <c r="AD272" i="83"/>
  <c r="AA272" i="83"/>
  <c r="Z272" i="83"/>
  <c r="X272" i="83"/>
  <c r="W272" i="83"/>
  <c r="V272" i="83"/>
  <c r="U272" i="83"/>
  <c r="T272" i="83"/>
  <c r="S272" i="83"/>
  <c r="R272" i="83"/>
  <c r="Q272" i="83"/>
  <c r="P272" i="83"/>
  <c r="M272" i="83"/>
  <c r="L272" i="83"/>
  <c r="K272" i="83"/>
  <c r="J272" i="83"/>
  <c r="G272" i="83"/>
  <c r="F272" i="83"/>
  <c r="E272" i="83"/>
  <c r="D272" i="83"/>
  <c r="C272" i="83"/>
  <c r="BE271" i="83"/>
  <c r="BD271" i="83"/>
  <c r="BB271" i="83"/>
  <c r="BA271" i="83"/>
  <c r="AZ271" i="83"/>
  <c r="AY271" i="83"/>
  <c r="AX271" i="83"/>
  <c r="AV271" i="83"/>
  <c r="AU271" i="83"/>
  <c r="AT271" i="83"/>
  <c r="AR271" i="83"/>
  <c r="AQ271" i="83"/>
  <c r="AP271" i="83"/>
  <c r="AO271" i="83"/>
  <c r="AN271" i="83"/>
  <c r="AM271" i="83"/>
  <c r="AL271" i="83"/>
  <c r="AK271" i="83"/>
  <c r="AJ271" i="83"/>
  <c r="AI271" i="83"/>
  <c r="AH271" i="83"/>
  <c r="AF271" i="83"/>
  <c r="AE271" i="83"/>
  <c r="AD271" i="83"/>
  <c r="AA271" i="83"/>
  <c r="Z271" i="83"/>
  <c r="Y271" i="83"/>
  <c r="X271" i="83"/>
  <c r="W271" i="83"/>
  <c r="V271" i="83"/>
  <c r="U271" i="83"/>
  <c r="T271" i="83"/>
  <c r="S271" i="83"/>
  <c r="R271" i="83"/>
  <c r="Q271" i="83"/>
  <c r="P271" i="83"/>
  <c r="M271" i="83"/>
  <c r="L271" i="83"/>
  <c r="K271" i="83"/>
  <c r="J271" i="83"/>
  <c r="G271" i="83"/>
  <c r="F271" i="83"/>
  <c r="E271" i="83"/>
  <c r="D271" i="83"/>
  <c r="C271" i="83"/>
  <c r="BE270" i="83"/>
  <c r="BD270" i="83"/>
  <c r="BB270" i="83"/>
  <c r="BA270" i="83"/>
  <c r="AZ270" i="83"/>
  <c r="AY270" i="83"/>
  <c r="AX270" i="83"/>
  <c r="AV270" i="83"/>
  <c r="AU270" i="83"/>
  <c r="AT270" i="83"/>
  <c r="AR270" i="83"/>
  <c r="AQ270" i="83"/>
  <c r="AP270" i="83"/>
  <c r="AO270" i="83"/>
  <c r="AN270" i="83"/>
  <c r="AM270" i="83"/>
  <c r="AL270" i="83"/>
  <c r="AK270" i="83"/>
  <c r="AJ270" i="83"/>
  <c r="AI270" i="83"/>
  <c r="AH270" i="83"/>
  <c r="AG270" i="83"/>
  <c r="AF270" i="83"/>
  <c r="AE270" i="83"/>
  <c r="AD270" i="83"/>
  <c r="AA270" i="83"/>
  <c r="Z270" i="83"/>
  <c r="X270" i="83"/>
  <c r="W270" i="83"/>
  <c r="V270" i="83"/>
  <c r="U270" i="83"/>
  <c r="T270" i="83"/>
  <c r="S270" i="83"/>
  <c r="R270" i="83"/>
  <c r="Q270" i="83"/>
  <c r="P270" i="83"/>
  <c r="N270" i="83"/>
  <c r="M270" i="83"/>
  <c r="L270" i="83"/>
  <c r="K270" i="83"/>
  <c r="J270" i="83"/>
  <c r="F270" i="83"/>
  <c r="E270" i="83"/>
  <c r="D270" i="83"/>
  <c r="C270" i="83"/>
  <c r="BE269" i="83"/>
  <c r="BD269" i="83"/>
  <c r="BB269" i="83"/>
  <c r="BA269" i="83"/>
  <c r="AZ269" i="83"/>
  <c r="AY269" i="83"/>
  <c r="AX269" i="83"/>
  <c r="AV269" i="83"/>
  <c r="AU269" i="83"/>
  <c r="AT269" i="83"/>
  <c r="AR269" i="83"/>
  <c r="AQ269" i="83"/>
  <c r="AP269" i="83"/>
  <c r="AO269" i="83"/>
  <c r="AN269" i="83"/>
  <c r="AM269" i="83"/>
  <c r="AL269" i="83"/>
  <c r="AK269" i="83"/>
  <c r="AJ269" i="83"/>
  <c r="AI269" i="83"/>
  <c r="AH269" i="83"/>
  <c r="AG269" i="83"/>
  <c r="AF269" i="83"/>
  <c r="AE269" i="83"/>
  <c r="AD269" i="83"/>
  <c r="AA269" i="83"/>
  <c r="Z269" i="83"/>
  <c r="Y269" i="83"/>
  <c r="X269" i="83"/>
  <c r="W269" i="83"/>
  <c r="V269" i="83"/>
  <c r="U269" i="83"/>
  <c r="T269" i="83"/>
  <c r="S269" i="83"/>
  <c r="R269" i="83"/>
  <c r="Q269" i="83"/>
  <c r="P269" i="83"/>
  <c r="M269" i="83"/>
  <c r="L269" i="83"/>
  <c r="K269" i="83"/>
  <c r="F269" i="83"/>
  <c r="E269" i="83"/>
  <c r="D269" i="83"/>
  <c r="C269" i="83"/>
  <c r="BE268" i="83"/>
  <c r="BD268" i="83"/>
  <c r="BB268" i="83"/>
  <c r="BA268" i="83"/>
  <c r="AZ268" i="83"/>
  <c r="AY268" i="83"/>
  <c r="AX268" i="83"/>
  <c r="AV268" i="83"/>
  <c r="AU268" i="83"/>
  <c r="AT268" i="83"/>
  <c r="AR268" i="83"/>
  <c r="AQ268" i="83"/>
  <c r="AP268" i="83"/>
  <c r="AO268" i="83"/>
  <c r="AN268" i="83"/>
  <c r="AM268" i="83"/>
  <c r="AL268" i="83"/>
  <c r="AK268" i="83"/>
  <c r="AJ268" i="83"/>
  <c r="AI268" i="83"/>
  <c r="AH268" i="83"/>
  <c r="AF268" i="83"/>
  <c r="AE268" i="83"/>
  <c r="AD268" i="83"/>
  <c r="AB268" i="83"/>
  <c r="AA268" i="83"/>
  <c r="Z268" i="83"/>
  <c r="Y268" i="83"/>
  <c r="X268" i="83"/>
  <c r="W268" i="83"/>
  <c r="V268" i="83"/>
  <c r="U268" i="83"/>
  <c r="T268" i="83"/>
  <c r="S268" i="83"/>
  <c r="R268" i="83"/>
  <c r="Q268" i="83"/>
  <c r="P268" i="83"/>
  <c r="M268" i="83"/>
  <c r="L268" i="83"/>
  <c r="K268" i="83"/>
  <c r="J268" i="83"/>
  <c r="F268" i="83"/>
  <c r="E268" i="83"/>
  <c r="D268" i="83"/>
  <c r="C268" i="83"/>
  <c r="BE267" i="83"/>
  <c r="BD267" i="83"/>
  <c r="BB267" i="83"/>
  <c r="BA267" i="83"/>
  <c r="AZ267" i="83"/>
  <c r="AY267" i="83"/>
  <c r="AX267" i="83"/>
  <c r="AV267" i="83"/>
  <c r="AU267" i="83"/>
  <c r="AT267" i="83"/>
  <c r="AR267" i="83"/>
  <c r="AQ267" i="83"/>
  <c r="AP267" i="83"/>
  <c r="AN267" i="83"/>
  <c r="AM267" i="83"/>
  <c r="AL267" i="83"/>
  <c r="AK267" i="83"/>
  <c r="AJ267" i="83"/>
  <c r="AI267" i="83"/>
  <c r="AH267" i="83"/>
  <c r="AG267" i="83"/>
  <c r="AF267" i="83"/>
  <c r="AE267" i="83"/>
  <c r="AD267" i="83"/>
  <c r="AA267" i="83"/>
  <c r="Z267" i="83"/>
  <c r="X267" i="83"/>
  <c r="W267" i="83"/>
  <c r="V267" i="83"/>
  <c r="U267" i="83"/>
  <c r="T267" i="83"/>
  <c r="S267" i="83"/>
  <c r="R267" i="83"/>
  <c r="Q267" i="83"/>
  <c r="P267" i="83"/>
  <c r="M267" i="83"/>
  <c r="L267" i="83"/>
  <c r="K267" i="83"/>
  <c r="J267" i="83"/>
  <c r="G267" i="83"/>
  <c r="F267" i="83"/>
  <c r="E267" i="83"/>
  <c r="D267" i="83"/>
  <c r="C267" i="83"/>
  <c r="BE266" i="83"/>
  <c r="BD266" i="83"/>
  <c r="BB266" i="83"/>
  <c r="BA266" i="83"/>
  <c r="AZ266" i="83"/>
  <c r="AY266" i="83"/>
  <c r="AX266" i="83"/>
  <c r="AV266" i="83"/>
  <c r="AU266" i="83"/>
  <c r="AT266" i="83"/>
  <c r="AR266" i="83"/>
  <c r="AQ266" i="83"/>
  <c r="AP266" i="83"/>
  <c r="AO266" i="83"/>
  <c r="AN266" i="83"/>
  <c r="AM266" i="83"/>
  <c r="AL266" i="83"/>
  <c r="AJ266" i="83"/>
  <c r="AI266" i="83"/>
  <c r="AH266" i="83"/>
  <c r="AG266" i="83"/>
  <c r="AF266" i="83"/>
  <c r="AE266" i="83"/>
  <c r="AD266" i="83"/>
  <c r="AA266" i="83"/>
  <c r="Z266" i="83"/>
  <c r="Y266" i="83"/>
  <c r="X266" i="83"/>
  <c r="W266" i="83"/>
  <c r="V266" i="83"/>
  <c r="U266" i="83"/>
  <c r="T266" i="83"/>
  <c r="R266" i="83"/>
  <c r="Q266" i="83"/>
  <c r="P266" i="83"/>
  <c r="M266" i="83"/>
  <c r="L266" i="83"/>
  <c r="K266" i="83"/>
  <c r="G266" i="83"/>
  <c r="F266" i="83"/>
  <c r="E266" i="83"/>
  <c r="D266" i="83"/>
  <c r="C266" i="83"/>
  <c r="BE265" i="83"/>
  <c r="BD265" i="83"/>
  <c r="BB265" i="83"/>
  <c r="BA265" i="83"/>
  <c r="AZ265" i="83"/>
  <c r="AY265" i="83"/>
  <c r="AX265" i="83"/>
  <c r="AV265" i="83"/>
  <c r="AU265" i="83"/>
  <c r="AT265" i="83"/>
  <c r="AR265" i="83"/>
  <c r="AQ265" i="83"/>
  <c r="AP265" i="83"/>
  <c r="AO265" i="83"/>
  <c r="AN265" i="83"/>
  <c r="AM265" i="83"/>
  <c r="AL265" i="83"/>
  <c r="AK265" i="83"/>
  <c r="AJ265" i="83"/>
  <c r="AI265" i="83"/>
  <c r="AH265" i="83"/>
  <c r="AF265" i="83"/>
  <c r="AE265" i="83"/>
  <c r="AD265" i="83"/>
  <c r="AA265" i="83"/>
  <c r="Z265" i="83"/>
  <c r="Y265" i="83"/>
  <c r="X265" i="83"/>
  <c r="W265" i="83"/>
  <c r="V265" i="83"/>
  <c r="U265" i="83"/>
  <c r="T265" i="83"/>
  <c r="S265" i="83"/>
  <c r="R265" i="83"/>
  <c r="Q265" i="83"/>
  <c r="P265" i="83"/>
  <c r="M265" i="83"/>
  <c r="L265" i="83"/>
  <c r="K265" i="83"/>
  <c r="J265" i="83"/>
  <c r="F265" i="83"/>
  <c r="E265" i="83"/>
  <c r="D265" i="83"/>
  <c r="C265" i="83"/>
  <c r="BE264" i="83"/>
  <c r="BD264" i="83"/>
  <c r="BB264" i="83"/>
  <c r="BA264" i="83"/>
  <c r="AZ264" i="83"/>
  <c r="AY264" i="83"/>
  <c r="AX264" i="83"/>
  <c r="AV264" i="83"/>
  <c r="AU264" i="83"/>
  <c r="AT264" i="83"/>
  <c r="AR264" i="83"/>
  <c r="AQ264" i="83"/>
  <c r="AP264" i="83"/>
  <c r="AO264" i="83"/>
  <c r="AN264" i="83"/>
  <c r="AM264" i="83"/>
  <c r="AL264" i="83"/>
  <c r="AK264" i="83"/>
  <c r="AJ264" i="83"/>
  <c r="AI264" i="83"/>
  <c r="AH264" i="83"/>
  <c r="AG264" i="83"/>
  <c r="AF264" i="83"/>
  <c r="AE264" i="83"/>
  <c r="AD264" i="83"/>
  <c r="AA264" i="83"/>
  <c r="Z264" i="83"/>
  <c r="Y264" i="83"/>
  <c r="X264" i="83"/>
  <c r="W264" i="83"/>
  <c r="V264" i="83"/>
  <c r="U264" i="83"/>
  <c r="T264" i="83"/>
  <c r="R264" i="83"/>
  <c r="Q264" i="83"/>
  <c r="P264" i="83"/>
  <c r="M264" i="83"/>
  <c r="L264" i="83"/>
  <c r="K264" i="83"/>
  <c r="J264" i="83"/>
  <c r="G264" i="83"/>
  <c r="F264" i="83"/>
  <c r="E264" i="83"/>
  <c r="D264" i="83"/>
  <c r="C264" i="83"/>
  <c r="BE263" i="83"/>
  <c r="BD263" i="83"/>
  <c r="BB263" i="83"/>
  <c r="BA263" i="83"/>
  <c r="AZ263" i="83"/>
  <c r="AY263" i="83"/>
  <c r="AX263" i="83"/>
  <c r="AV263" i="83"/>
  <c r="AU263" i="83"/>
  <c r="AT263" i="83"/>
  <c r="AR263" i="83"/>
  <c r="AQ263" i="83"/>
  <c r="AP263" i="83"/>
  <c r="AO263" i="83"/>
  <c r="AN263" i="83"/>
  <c r="AM263" i="83"/>
  <c r="AL263" i="83"/>
  <c r="AK263" i="83"/>
  <c r="AJ263" i="83"/>
  <c r="AI263" i="83"/>
  <c r="AH263" i="83"/>
  <c r="AG263" i="83"/>
  <c r="AF263" i="83"/>
  <c r="AE263" i="83"/>
  <c r="AD263" i="83"/>
  <c r="AA263" i="83"/>
  <c r="Z263" i="83"/>
  <c r="Y263" i="83"/>
  <c r="X263" i="83"/>
  <c r="W263" i="83"/>
  <c r="V263" i="83"/>
  <c r="U263" i="83"/>
  <c r="T263" i="83"/>
  <c r="S263" i="83"/>
  <c r="R263" i="83"/>
  <c r="Q263" i="83"/>
  <c r="P263" i="83"/>
  <c r="M263" i="83"/>
  <c r="L263" i="83"/>
  <c r="K263" i="83"/>
  <c r="F263" i="83"/>
  <c r="E263" i="83"/>
  <c r="D263" i="83"/>
  <c r="C263" i="83"/>
  <c r="BE262" i="83"/>
  <c r="BD262" i="83"/>
  <c r="BB262" i="83"/>
  <c r="BA262" i="83"/>
  <c r="AZ262" i="83"/>
  <c r="AY262" i="83"/>
  <c r="AX262" i="83"/>
  <c r="AV262" i="83"/>
  <c r="AU262" i="83"/>
  <c r="AT262" i="83"/>
  <c r="AR262" i="83"/>
  <c r="AQ262" i="83"/>
  <c r="AP262" i="83"/>
  <c r="AO262" i="83"/>
  <c r="AN262" i="83"/>
  <c r="AM262" i="83"/>
  <c r="AL262" i="83"/>
  <c r="AK262" i="83"/>
  <c r="AJ262" i="83"/>
  <c r="AI262" i="83"/>
  <c r="AH262" i="83"/>
  <c r="AG262" i="83"/>
  <c r="AF262" i="83"/>
  <c r="AE262" i="83"/>
  <c r="AD262" i="83"/>
  <c r="AA262" i="83"/>
  <c r="Z262" i="83"/>
  <c r="Y262" i="83"/>
  <c r="X262" i="83"/>
  <c r="W262" i="83"/>
  <c r="V262" i="83"/>
  <c r="U262" i="83"/>
  <c r="T262" i="83"/>
  <c r="R262" i="83"/>
  <c r="Q262" i="83"/>
  <c r="P262" i="83"/>
  <c r="M262" i="83"/>
  <c r="L262" i="83"/>
  <c r="K262" i="83"/>
  <c r="J262" i="83"/>
  <c r="F262" i="83"/>
  <c r="E262" i="83"/>
  <c r="D262" i="83"/>
  <c r="C262" i="83"/>
  <c r="BE261" i="83"/>
  <c r="BD261" i="83"/>
  <c r="BB261" i="83"/>
  <c r="BA261" i="83"/>
  <c r="AZ261" i="83"/>
  <c r="AY261" i="83"/>
  <c r="AX261" i="83"/>
  <c r="AV261" i="83"/>
  <c r="AU261" i="83"/>
  <c r="AT261" i="83"/>
  <c r="AR261" i="83"/>
  <c r="AQ261" i="83"/>
  <c r="AP261" i="83"/>
  <c r="AN261" i="83"/>
  <c r="AM261" i="83"/>
  <c r="AL261" i="83"/>
  <c r="AK261" i="83"/>
  <c r="AJ261" i="83"/>
  <c r="AI261" i="83"/>
  <c r="AH261" i="83"/>
  <c r="AG261" i="83"/>
  <c r="AF261" i="83"/>
  <c r="AE261" i="83"/>
  <c r="AD261" i="83"/>
  <c r="AA261" i="83"/>
  <c r="Z261" i="83"/>
  <c r="X261" i="83"/>
  <c r="W261" i="83"/>
  <c r="V261" i="83"/>
  <c r="U261" i="83"/>
  <c r="T261" i="83"/>
  <c r="S261" i="83"/>
  <c r="R261" i="83"/>
  <c r="Q261" i="83"/>
  <c r="P261" i="83"/>
  <c r="M261" i="83"/>
  <c r="L261" i="83"/>
  <c r="K261" i="83"/>
  <c r="G261" i="83"/>
  <c r="F261" i="83"/>
  <c r="E261" i="83"/>
  <c r="D261" i="83"/>
  <c r="C261" i="83"/>
  <c r="BE260" i="83"/>
  <c r="BD260" i="83"/>
  <c r="BB260" i="83"/>
  <c r="BA260" i="83"/>
  <c r="AZ260" i="83"/>
  <c r="AY260" i="83"/>
  <c r="AX260" i="83"/>
  <c r="AV260" i="83"/>
  <c r="AU260" i="83"/>
  <c r="AT260" i="83"/>
  <c r="AR260" i="83"/>
  <c r="AQ260" i="83"/>
  <c r="AP260" i="83"/>
  <c r="AN260" i="83"/>
  <c r="AM260" i="83"/>
  <c r="AL260" i="83"/>
  <c r="AJ260" i="83"/>
  <c r="AI260" i="83"/>
  <c r="AH260" i="83"/>
  <c r="AG260" i="83"/>
  <c r="AF260" i="83"/>
  <c r="AE260" i="83"/>
  <c r="AD260" i="83"/>
  <c r="AA260" i="83"/>
  <c r="Z260" i="83"/>
  <c r="Y260" i="83"/>
  <c r="X260" i="83"/>
  <c r="W260" i="83"/>
  <c r="V260" i="83"/>
  <c r="U260" i="83"/>
  <c r="T260" i="83"/>
  <c r="S260" i="83"/>
  <c r="R260" i="83"/>
  <c r="Q260" i="83"/>
  <c r="P260" i="83"/>
  <c r="N260" i="83"/>
  <c r="M260" i="83"/>
  <c r="L260" i="83"/>
  <c r="K260" i="83"/>
  <c r="J260" i="83"/>
  <c r="G260" i="83"/>
  <c r="F260" i="83"/>
  <c r="E260" i="83"/>
  <c r="D260" i="83"/>
  <c r="C260" i="83"/>
  <c r="BE259" i="83"/>
  <c r="BD259" i="83"/>
  <c r="BB259" i="83"/>
  <c r="BA259" i="83"/>
  <c r="AZ259" i="83"/>
  <c r="AY259" i="83"/>
  <c r="AX259" i="83"/>
  <c r="AV259" i="83"/>
  <c r="AU259" i="83"/>
  <c r="AT259" i="83"/>
  <c r="AR259" i="83"/>
  <c r="AQ259" i="83"/>
  <c r="AP259" i="83"/>
  <c r="AO259" i="83"/>
  <c r="AN259" i="83"/>
  <c r="AM259" i="83"/>
  <c r="AL259" i="83"/>
  <c r="AK259" i="83"/>
  <c r="AJ259" i="83"/>
  <c r="AI259" i="83"/>
  <c r="AH259" i="83"/>
  <c r="AF259" i="83"/>
  <c r="AE259" i="83"/>
  <c r="AD259" i="83"/>
  <c r="AB259" i="83"/>
  <c r="AA259" i="83"/>
  <c r="Z259" i="83"/>
  <c r="Y259" i="83"/>
  <c r="X259" i="83"/>
  <c r="W259" i="83"/>
  <c r="V259" i="83"/>
  <c r="U259" i="83"/>
  <c r="T259" i="83"/>
  <c r="S259" i="83"/>
  <c r="R259" i="83"/>
  <c r="Q259" i="83"/>
  <c r="P259" i="83"/>
  <c r="M259" i="83"/>
  <c r="L259" i="83"/>
  <c r="K259" i="83"/>
  <c r="J259" i="83"/>
  <c r="G259" i="83"/>
  <c r="F259" i="83"/>
  <c r="E259" i="83"/>
  <c r="D259" i="83"/>
  <c r="C259" i="83"/>
  <c r="BE258" i="83"/>
  <c r="BD258" i="83"/>
  <c r="BB258" i="83"/>
  <c r="BA258" i="83"/>
  <c r="AZ258" i="83"/>
  <c r="AY258" i="83"/>
  <c r="AX258" i="83"/>
  <c r="AV258" i="83"/>
  <c r="AU258" i="83"/>
  <c r="AT258" i="83"/>
  <c r="AR258" i="83"/>
  <c r="AQ258" i="83"/>
  <c r="AP258" i="83"/>
  <c r="AO258" i="83"/>
  <c r="AN258" i="83"/>
  <c r="AM258" i="83"/>
  <c r="AL258" i="83"/>
  <c r="AK258" i="83"/>
  <c r="AJ258" i="83"/>
  <c r="AI258" i="83"/>
  <c r="AH258" i="83"/>
  <c r="AG258" i="83"/>
  <c r="AF258" i="83"/>
  <c r="AE258" i="83"/>
  <c r="AD258" i="83"/>
  <c r="AA258" i="83"/>
  <c r="Z258" i="83"/>
  <c r="Y258" i="83"/>
  <c r="X258" i="83"/>
  <c r="W258" i="83"/>
  <c r="V258" i="83"/>
  <c r="U258" i="83"/>
  <c r="T258" i="83"/>
  <c r="R258" i="83"/>
  <c r="Q258" i="83"/>
  <c r="P258" i="83"/>
  <c r="M258" i="83"/>
  <c r="L258" i="83"/>
  <c r="K258" i="83"/>
  <c r="J258" i="83"/>
  <c r="G258" i="83"/>
  <c r="F258" i="83"/>
  <c r="E258" i="83"/>
  <c r="D258" i="83"/>
  <c r="C258" i="83"/>
  <c r="BE257" i="83"/>
  <c r="BD257" i="83"/>
  <c r="BB257" i="83"/>
  <c r="BA257" i="83"/>
  <c r="AZ257" i="83"/>
  <c r="AY257" i="83"/>
  <c r="AX257" i="83"/>
  <c r="AV257" i="83"/>
  <c r="AU257" i="83"/>
  <c r="AT257" i="83"/>
  <c r="AR257" i="83"/>
  <c r="AQ257" i="83"/>
  <c r="AP257" i="83"/>
  <c r="AO257" i="83"/>
  <c r="AN257" i="83"/>
  <c r="AM257" i="83"/>
  <c r="AL257" i="83"/>
  <c r="AK257" i="83"/>
  <c r="AJ257" i="83"/>
  <c r="AI257" i="83"/>
  <c r="AH257" i="83"/>
  <c r="AG257" i="83"/>
  <c r="AF257" i="83"/>
  <c r="AE257" i="83"/>
  <c r="AD257" i="83"/>
  <c r="AA257" i="83"/>
  <c r="Z257" i="83"/>
  <c r="Y257" i="83"/>
  <c r="X257" i="83"/>
  <c r="W257" i="83"/>
  <c r="V257" i="83"/>
  <c r="U257" i="83"/>
  <c r="T257" i="83"/>
  <c r="S257" i="83"/>
  <c r="R257" i="83"/>
  <c r="Q257" i="83"/>
  <c r="P257" i="83"/>
  <c r="M257" i="83"/>
  <c r="L257" i="83"/>
  <c r="K257" i="83"/>
  <c r="F257" i="83"/>
  <c r="E257" i="83"/>
  <c r="D257" i="83"/>
  <c r="C257" i="83"/>
  <c r="BE256" i="83"/>
  <c r="BD256" i="83"/>
  <c r="BB256" i="83"/>
  <c r="BA256" i="83"/>
  <c r="AZ256" i="83"/>
  <c r="AY256" i="83"/>
  <c r="AX256" i="83"/>
  <c r="AV256" i="83"/>
  <c r="AU256" i="83"/>
  <c r="AT256" i="83"/>
  <c r="AR256" i="83"/>
  <c r="AQ256" i="83"/>
  <c r="AP256" i="83"/>
  <c r="AO256" i="83"/>
  <c r="AN256" i="83"/>
  <c r="AM256" i="83"/>
  <c r="AL256" i="83"/>
  <c r="AK256" i="83"/>
  <c r="AJ256" i="83"/>
  <c r="AI256" i="83"/>
  <c r="AH256" i="83"/>
  <c r="AG256" i="83"/>
  <c r="AF256" i="83"/>
  <c r="AE256" i="83"/>
  <c r="AD256" i="83"/>
  <c r="AA256" i="83"/>
  <c r="Z256" i="83"/>
  <c r="Y256" i="83"/>
  <c r="X256" i="83"/>
  <c r="W256" i="83"/>
  <c r="V256" i="83"/>
  <c r="U256" i="83"/>
  <c r="T256" i="83"/>
  <c r="R256" i="83"/>
  <c r="Q256" i="83"/>
  <c r="P256" i="83"/>
  <c r="O256" i="83"/>
  <c r="N256" i="83"/>
  <c r="M256" i="83"/>
  <c r="L256" i="83"/>
  <c r="K256" i="83"/>
  <c r="J256" i="83"/>
  <c r="G256" i="83"/>
  <c r="F256" i="83"/>
  <c r="E256" i="83"/>
  <c r="D256" i="83"/>
  <c r="C256" i="83"/>
  <c r="BE255" i="83"/>
  <c r="BD255" i="83"/>
  <c r="BB255" i="83"/>
  <c r="BA255" i="83"/>
  <c r="AZ255" i="83"/>
  <c r="AY255" i="83"/>
  <c r="AX255" i="83"/>
  <c r="AV255" i="83"/>
  <c r="AU255" i="83"/>
  <c r="AT255" i="83"/>
  <c r="AR255" i="83"/>
  <c r="AQ255" i="83"/>
  <c r="AP255" i="83"/>
  <c r="AO255" i="83"/>
  <c r="AN255" i="83"/>
  <c r="AM255" i="83"/>
  <c r="AL255" i="83"/>
  <c r="AJ255" i="83"/>
  <c r="AI255" i="83"/>
  <c r="AH255" i="83"/>
  <c r="AG255" i="83"/>
  <c r="AF255" i="83"/>
  <c r="AE255" i="83"/>
  <c r="AD255" i="83"/>
  <c r="AA255" i="83"/>
  <c r="Z255" i="83"/>
  <c r="Y255" i="83"/>
  <c r="X255" i="83"/>
  <c r="W255" i="83"/>
  <c r="V255" i="83"/>
  <c r="U255" i="83"/>
  <c r="T255" i="83"/>
  <c r="R255" i="83"/>
  <c r="Q255" i="83"/>
  <c r="P255" i="83"/>
  <c r="M255" i="83"/>
  <c r="L255" i="83"/>
  <c r="K255" i="83"/>
  <c r="J255" i="83"/>
  <c r="F255" i="83"/>
  <c r="E255" i="83"/>
  <c r="D255" i="83"/>
  <c r="C255" i="83"/>
  <c r="BE254" i="83"/>
  <c r="BD254" i="83"/>
  <c r="BB254" i="83"/>
  <c r="BA254" i="83"/>
  <c r="AZ254" i="83"/>
  <c r="AY254" i="83"/>
  <c r="AX254" i="83"/>
  <c r="AV254" i="83"/>
  <c r="AU254" i="83"/>
  <c r="AT254" i="83"/>
  <c r="AR254" i="83"/>
  <c r="AQ254" i="83"/>
  <c r="AP254" i="83"/>
  <c r="AN254" i="83"/>
  <c r="AM254" i="83"/>
  <c r="AL254" i="83"/>
  <c r="AK254" i="83"/>
  <c r="AJ254" i="83"/>
  <c r="AI254" i="83"/>
  <c r="AH254" i="83"/>
  <c r="AF254" i="83"/>
  <c r="AE254" i="83"/>
  <c r="AD254" i="83"/>
  <c r="AA254" i="83"/>
  <c r="Z254" i="83"/>
  <c r="Y254" i="83"/>
  <c r="X254" i="83"/>
  <c r="W254" i="83"/>
  <c r="V254" i="83"/>
  <c r="U254" i="83"/>
  <c r="T254" i="83"/>
  <c r="S254" i="83"/>
  <c r="R254" i="83"/>
  <c r="Q254" i="83"/>
  <c r="P254" i="83"/>
  <c r="M254" i="83"/>
  <c r="L254" i="83"/>
  <c r="K254" i="83"/>
  <c r="J254" i="83"/>
  <c r="H254" i="83"/>
  <c r="F254" i="83"/>
  <c r="E254" i="83"/>
  <c r="D254" i="83"/>
  <c r="C254" i="83"/>
  <c r="BE253" i="83"/>
  <c r="BD253" i="83"/>
  <c r="BB253" i="83"/>
  <c r="BA253" i="83"/>
  <c r="AZ253" i="83"/>
  <c r="AY253" i="83"/>
  <c r="AX253" i="83"/>
  <c r="AV253" i="83"/>
  <c r="AU253" i="83"/>
  <c r="AT253" i="83"/>
  <c r="AR253" i="83"/>
  <c r="AQ253" i="83"/>
  <c r="AP253" i="83"/>
  <c r="AO253" i="83"/>
  <c r="AN253" i="83"/>
  <c r="AM253" i="83"/>
  <c r="AL253" i="83"/>
  <c r="AJ253" i="83"/>
  <c r="AI253" i="83"/>
  <c r="AH253" i="83"/>
  <c r="AF253" i="83"/>
  <c r="AE253" i="83"/>
  <c r="AD253" i="83"/>
  <c r="AA253" i="83"/>
  <c r="Z253" i="83"/>
  <c r="X253" i="83"/>
  <c r="W253" i="83"/>
  <c r="V253" i="83"/>
  <c r="U253" i="83"/>
  <c r="T253" i="83"/>
  <c r="R253" i="83"/>
  <c r="Q253" i="83"/>
  <c r="P253" i="83"/>
  <c r="M253" i="83"/>
  <c r="L253" i="83"/>
  <c r="K253" i="83"/>
  <c r="F253" i="83"/>
  <c r="E253" i="83"/>
  <c r="D253" i="83"/>
  <c r="C253" i="83"/>
  <c r="BE252" i="83"/>
  <c r="BD252" i="83"/>
  <c r="BB252" i="83"/>
  <c r="BA252" i="83"/>
  <c r="AZ252" i="83"/>
  <c r="AY252" i="83"/>
  <c r="AX252" i="83"/>
  <c r="AV252" i="83"/>
  <c r="AU252" i="83"/>
  <c r="AT252" i="83"/>
  <c r="AR252" i="83"/>
  <c r="AQ252" i="83"/>
  <c r="AP252" i="83"/>
  <c r="AN252" i="83"/>
  <c r="AM252" i="83"/>
  <c r="AL252" i="83"/>
  <c r="AK252" i="83"/>
  <c r="AJ252" i="83"/>
  <c r="AI252" i="83"/>
  <c r="AH252" i="83"/>
  <c r="AF252" i="83"/>
  <c r="AE252" i="83"/>
  <c r="AD252" i="83"/>
  <c r="AA252" i="83"/>
  <c r="Z252" i="83"/>
  <c r="X252" i="83"/>
  <c r="W252" i="83"/>
  <c r="V252" i="83"/>
  <c r="U252" i="83"/>
  <c r="T252" i="83"/>
  <c r="R252" i="83"/>
  <c r="Q252" i="83"/>
  <c r="P252" i="83"/>
  <c r="N252" i="83"/>
  <c r="M252" i="83"/>
  <c r="L252" i="83"/>
  <c r="K252" i="83"/>
  <c r="J252" i="83"/>
  <c r="F252" i="83"/>
  <c r="E252" i="83"/>
  <c r="D252" i="83"/>
  <c r="C252" i="83"/>
  <c r="BE251" i="83"/>
  <c r="BD251" i="83"/>
  <c r="BB251" i="83"/>
  <c r="BA251" i="83"/>
  <c r="AZ251" i="83"/>
  <c r="AY251" i="83"/>
  <c r="AX251" i="83"/>
  <c r="AV251" i="83"/>
  <c r="AU251" i="83"/>
  <c r="AT251" i="83"/>
  <c r="AR251" i="83"/>
  <c r="AQ251" i="83"/>
  <c r="AP251" i="83"/>
  <c r="AN251" i="83"/>
  <c r="AM251" i="83"/>
  <c r="AL251" i="83"/>
  <c r="AJ251" i="83"/>
  <c r="AI251" i="83"/>
  <c r="AH251" i="83"/>
  <c r="AF251" i="83"/>
  <c r="AE251" i="83"/>
  <c r="AD251" i="83"/>
  <c r="AA251" i="83"/>
  <c r="Z251" i="83"/>
  <c r="Y251" i="83"/>
  <c r="X251" i="83"/>
  <c r="W251" i="83"/>
  <c r="V251" i="83"/>
  <c r="U251" i="83"/>
  <c r="T251" i="83"/>
  <c r="R251" i="83"/>
  <c r="Q251" i="83"/>
  <c r="P251" i="83"/>
  <c r="M251" i="83"/>
  <c r="L251" i="83"/>
  <c r="K251" i="83"/>
  <c r="J251" i="83"/>
  <c r="F251" i="83"/>
  <c r="E251" i="83"/>
  <c r="D251" i="83"/>
  <c r="C251" i="83"/>
  <c r="BE250" i="83"/>
  <c r="BD250" i="83"/>
  <c r="BB250" i="83"/>
  <c r="BA250" i="83"/>
  <c r="AZ250" i="83"/>
  <c r="AY250" i="83"/>
  <c r="AX250" i="83"/>
  <c r="AV250" i="83"/>
  <c r="AU250" i="83"/>
  <c r="AT250" i="83"/>
  <c r="AR250" i="83"/>
  <c r="AQ250" i="83"/>
  <c r="AP250" i="83"/>
  <c r="AN250" i="83"/>
  <c r="AM250" i="83"/>
  <c r="AL250" i="83"/>
  <c r="AK250" i="83"/>
  <c r="AJ250" i="83"/>
  <c r="AI250" i="83"/>
  <c r="AH250" i="83"/>
  <c r="AF250" i="83"/>
  <c r="AE250" i="83"/>
  <c r="AD250" i="83"/>
  <c r="AA250" i="83"/>
  <c r="Z250" i="83"/>
  <c r="X250" i="83"/>
  <c r="W250" i="83"/>
  <c r="V250" i="83"/>
  <c r="U250" i="83"/>
  <c r="T250" i="83"/>
  <c r="R250" i="83"/>
  <c r="Q250" i="83"/>
  <c r="P250" i="83"/>
  <c r="M250" i="83"/>
  <c r="L250" i="83"/>
  <c r="K250" i="83"/>
  <c r="G250" i="83"/>
  <c r="F250" i="83"/>
  <c r="E250" i="83"/>
  <c r="D250" i="83"/>
  <c r="C250" i="83"/>
  <c r="BE249" i="83"/>
  <c r="BD249" i="83"/>
  <c r="BB249" i="83"/>
  <c r="BA249" i="83"/>
  <c r="AZ249" i="83"/>
  <c r="AY249" i="83"/>
  <c r="AX249" i="83"/>
  <c r="AV249" i="83"/>
  <c r="AU249" i="83"/>
  <c r="AT249" i="83"/>
  <c r="AR249" i="83"/>
  <c r="AQ249" i="83"/>
  <c r="AP249" i="83"/>
  <c r="AN249" i="83"/>
  <c r="AM249" i="83"/>
  <c r="AL249" i="83"/>
  <c r="AJ249" i="83"/>
  <c r="AI249" i="83"/>
  <c r="AH249" i="83"/>
  <c r="AF249" i="83"/>
  <c r="AE249" i="83"/>
  <c r="AD249" i="83"/>
  <c r="AA249" i="83"/>
  <c r="Z249" i="83"/>
  <c r="X249" i="83"/>
  <c r="W249" i="83"/>
  <c r="V249" i="83"/>
  <c r="U249" i="83"/>
  <c r="T249" i="83"/>
  <c r="R249" i="83"/>
  <c r="Q249" i="83"/>
  <c r="P249" i="83"/>
  <c r="M249" i="83"/>
  <c r="L249" i="83"/>
  <c r="K249" i="83"/>
  <c r="J249" i="83"/>
  <c r="F249" i="83"/>
  <c r="E249" i="83"/>
  <c r="D249" i="83"/>
  <c r="C249" i="83"/>
  <c r="BE248" i="83"/>
  <c r="BD248" i="83"/>
  <c r="BB248" i="83"/>
  <c r="BA248" i="83"/>
  <c r="AZ248" i="83"/>
  <c r="AY248" i="83"/>
  <c r="AX248" i="83"/>
  <c r="AV248" i="83"/>
  <c r="AU248" i="83"/>
  <c r="AT248" i="83"/>
  <c r="AR248" i="83"/>
  <c r="AQ248" i="83"/>
  <c r="AP248" i="83"/>
  <c r="AN248" i="83"/>
  <c r="AM248" i="83"/>
  <c r="AL248" i="83"/>
  <c r="AJ248" i="83"/>
  <c r="AI248" i="83"/>
  <c r="AH248" i="83"/>
  <c r="AF248" i="83"/>
  <c r="AE248" i="83"/>
  <c r="AD248" i="83"/>
  <c r="AA248" i="83"/>
  <c r="Z248" i="83"/>
  <c r="X248" i="83"/>
  <c r="W248" i="83"/>
  <c r="V248" i="83"/>
  <c r="U248" i="83"/>
  <c r="T248" i="83"/>
  <c r="R248" i="83"/>
  <c r="Q248" i="83"/>
  <c r="P248" i="83"/>
  <c r="M248" i="83"/>
  <c r="L248" i="83"/>
  <c r="K248" i="83"/>
  <c r="J248" i="83"/>
  <c r="H248" i="83"/>
  <c r="F248" i="83"/>
  <c r="E248" i="83"/>
  <c r="D248" i="83"/>
  <c r="C248" i="83"/>
  <c r="BE247" i="83"/>
  <c r="BD247" i="83"/>
  <c r="BB247" i="83"/>
  <c r="BA247" i="83"/>
  <c r="AZ247" i="83"/>
  <c r="AY247" i="83"/>
  <c r="AX247" i="83"/>
  <c r="AV247" i="83"/>
  <c r="AU247" i="83"/>
  <c r="AT247" i="83"/>
  <c r="AR247" i="83"/>
  <c r="AQ247" i="83"/>
  <c r="AP247" i="83"/>
  <c r="AO247" i="83"/>
  <c r="AN247" i="83"/>
  <c r="AM247" i="83"/>
  <c r="AL247" i="83"/>
  <c r="AK247" i="83"/>
  <c r="AJ247" i="83"/>
  <c r="AI247" i="83"/>
  <c r="AH247" i="83"/>
  <c r="AF247" i="83"/>
  <c r="AE247" i="83"/>
  <c r="AD247" i="83"/>
  <c r="AA247" i="83"/>
  <c r="Z247" i="83"/>
  <c r="Y247" i="83"/>
  <c r="X247" i="83"/>
  <c r="W247" i="83"/>
  <c r="V247" i="83"/>
  <c r="U247" i="83"/>
  <c r="T247" i="83"/>
  <c r="R247" i="83"/>
  <c r="Q247" i="83"/>
  <c r="P247" i="83"/>
  <c r="M247" i="83"/>
  <c r="L247" i="83"/>
  <c r="K247" i="83"/>
  <c r="J247" i="83"/>
  <c r="F247" i="83"/>
  <c r="E247" i="83"/>
  <c r="D247" i="83"/>
  <c r="C247" i="83"/>
  <c r="BE246" i="83"/>
  <c r="BD246" i="83"/>
  <c r="BB246" i="83"/>
  <c r="BA246" i="83"/>
  <c r="AZ246" i="83"/>
  <c r="AY246" i="83"/>
  <c r="AX246" i="83"/>
  <c r="AV246" i="83"/>
  <c r="AU246" i="83"/>
  <c r="AT246" i="83"/>
  <c r="AR246" i="83"/>
  <c r="AQ246" i="83"/>
  <c r="AP246" i="83"/>
  <c r="AN246" i="83"/>
  <c r="AM246" i="83"/>
  <c r="AL246" i="83"/>
  <c r="AK246" i="83"/>
  <c r="AJ246" i="83"/>
  <c r="AI246" i="83"/>
  <c r="AH246" i="83"/>
  <c r="AG246" i="83"/>
  <c r="AF246" i="83"/>
  <c r="AE246" i="83"/>
  <c r="AD246" i="83"/>
  <c r="AA246" i="83"/>
  <c r="Z246" i="83"/>
  <c r="Y246" i="83"/>
  <c r="X246" i="83"/>
  <c r="W246" i="83"/>
  <c r="V246" i="83"/>
  <c r="U246" i="83"/>
  <c r="T246" i="83"/>
  <c r="R246" i="83"/>
  <c r="Q246" i="83"/>
  <c r="P246" i="83"/>
  <c r="M246" i="83"/>
  <c r="L246" i="83"/>
  <c r="K246" i="83"/>
  <c r="J246" i="83"/>
  <c r="G246" i="83"/>
  <c r="F246" i="83"/>
  <c r="E246" i="83"/>
  <c r="D246" i="83"/>
  <c r="C246" i="83"/>
  <c r="BE245" i="83"/>
  <c r="BD245" i="83"/>
  <c r="BB245" i="83"/>
  <c r="BA245" i="83"/>
  <c r="AZ245" i="83"/>
  <c r="AY245" i="83"/>
  <c r="AX245" i="83"/>
  <c r="AV245" i="83"/>
  <c r="AU245" i="83"/>
  <c r="AT245" i="83"/>
  <c r="AR245" i="83"/>
  <c r="AQ245" i="83"/>
  <c r="AP245" i="83"/>
  <c r="AN245" i="83"/>
  <c r="AM245" i="83"/>
  <c r="AL245" i="83"/>
  <c r="AJ245" i="83"/>
  <c r="AI245" i="83"/>
  <c r="AH245" i="83"/>
  <c r="AG245" i="83"/>
  <c r="AF245" i="83"/>
  <c r="AE245" i="83"/>
  <c r="AD245" i="83"/>
  <c r="AA245" i="83"/>
  <c r="Z245" i="83"/>
  <c r="X245" i="83"/>
  <c r="W245" i="83"/>
  <c r="V245" i="83"/>
  <c r="U245" i="83"/>
  <c r="T245" i="83"/>
  <c r="R245" i="83"/>
  <c r="Q245" i="83"/>
  <c r="P245" i="83"/>
  <c r="M245" i="83"/>
  <c r="L245" i="83"/>
  <c r="K245" i="83"/>
  <c r="J245" i="83"/>
  <c r="F245" i="83"/>
  <c r="E245" i="83"/>
  <c r="D245" i="83"/>
  <c r="C245" i="83"/>
  <c r="BE244" i="83"/>
  <c r="BD244" i="83"/>
  <c r="BB244" i="83"/>
  <c r="BA244" i="83"/>
  <c r="AZ244" i="83"/>
  <c r="AY244" i="83"/>
  <c r="AX244" i="83"/>
  <c r="AV244" i="83"/>
  <c r="AU244" i="83"/>
  <c r="AT244" i="83"/>
  <c r="AR244" i="83"/>
  <c r="AQ244" i="83"/>
  <c r="AP244" i="83"/>
  <c r="AN244" i="83"/>
  <c r="AM244" i="83"/>
  <c r="AL244" i="83"/>
  <c r="AK244" i="83"/>
  <c r="AJ244" i="83"/>
  <c r="AI244" i="83"/>
  <c r="AH244" i="83"/>
  <c r="AF244" i="83"/>
  <c r="AE244" i="83"/>
  <c r="AD244" i="83"/>
  <c r="AA244" i="83"/>
  <c r="Z244" i="83"/>
  <c r="X244" i="83"/>
  <c r="W244" i="83"/>
  <c r="V244" i="83"/>
  <c r="U244" i="83"/>
  <c r="T244" i="83"/>
  <c r="R244" i="83"/>
  <c r="Q244" i="83"/>
  <c r="P244" i="83"/>
  <c r="M244" i="83"/>
  <c r="L244" i="83"/>
  <c r="K244" i="83"/>
  <c r="J244" i="83"/>
  <c r="G244" i="83"/>
  <c r="F244" i="83"/>
  <c r="E244" i="83"/>
  <c r="D244" i="83"/>
  <c r="C244" i="83"/>
  <c r="BE243" i="83"/>
  <c r="BD243" i="83"/>
  <c r="BB243" i="83"/>
  <c r="BA243" i="83"/>
  <c r="AZ243" i="83"/>
  <c r="AY243" i="83"/>
  <c r="AX243" i="83"/>
  <c r="AV243" i="83"/>
  <c r="AU243" i="83"/>
  <c r="AT243" i="83"/>
  <c r="AR243" i="83"/>
  <c r="AQ243" i="83"/>
  <c r="AP243" i="83"/>
  <c r="AN243" i="83"/>
  <c r="AM243" i="83"/>
  <c r="AL243" i="83"/>
  <c r="AJ243" i="83"/>
  <c r="AI243" i="83"/>
  <c r="AH243" i="83"/>
  <c r="AG243" i="83"/>
  <c r="AF243" i="83"/>
  <c r="AE243" i="83"/>
  <c r="AD243" i="83"/>
  <c r="AA243" i="83"/>
  <c r="Z243" i="83"/>
  <c r="Y243" i="83"/>
  <c r="X243" i="83"/>
  <c r="W243" i="83"/>
  <c r="V243" i="83"/>
  <c r="U243" i="83"/>
  <c r="T243" i="83"/>
  <c r="R243" i="83"/>
  <c r="Q243" i="83"/>
  <c r="P243" i="83"/>
  <c r="M243" i="83"/>
  <c r="L243" i="83"/>
  <c r="K243" i="83"/>
  <c r="J243" i="83"/>
  <c r="F243" i="83"/>
  <c r="E243" i="83"/>
  <c r="D243" i="83"/>
  <c r="C243" i="83"/>
  <c r="BE242" i="83"/>
  <c r="BD242" i="83"/>
  <c r="BB242" i="83"/>
  <c r="BA242" i="83"/>
  <c r="AZ242" i="83"/>
  <c r="AY242" i="83"/>
  <c r="AX242" i="83"/>
  <c r="AV242" i="83"/>
  <c r="AU242" i="83"/>
  <c r="AT242" i="83"/>
  <c r="AR242" i="83"/>
  <c r="AQ242" i="83"/>
  <c r="AP242" i="83"/>
  <c r="AO242" i="83"/>
  <c r="AN242" i="83"/>
  <c r="AM242" i="83"/>
  <c r="AL242" i="83"/>
  <c r="AJ242" i="83"/>
  <c r="AI242" i="83"/>
  <c r="AH242" i="83"/>
  <c r="AF242" i="83"/>
  <c r="AE242" i="83"/>
  <c r="AD242" i="83"/>
  <c r="AA242" i="83"/>
  <c r="Z242" i="83"/>
  <c r="X242" i="83"/>
  <c r="W242" i="83"/>
  <c r="V242" i="83"/>
  <c r="U242" i="83"/>
  <c r="T242" i="83"/>
  <c r="R242" i="83"/>
  <c r="Q242" i="83"/>
  <c r="P242" i="83"/>
  <c r="M242" i="83"/>
  <c r="L242" i="83"/>
  <c r="K242" i="83"/>
  <c r="J242" i="83"/>
  <c r="F242" i="83"/>
  <c r="E242" i="83"/>
  <c r="D242" i="83"/>
  <c r="C242" i="83"/>
  <c r="BE241" i="83"/>
  <c r="BD241" i="83"/>
  <c r="BB241" i="83"/>
  <c r="BA241" i="83"/>
  <c r="AZ241" i="83"/>
  <c r="AY241" i="83"/>
  <c r="AX241" i="83"/>
  <c r="AV241" i="83"/>
  <c r="AU241" i="83"/>
  <c r="AT241" i="83"/>
  <c r="AR241" i="83"/>
  <c r="AQ241" i="83"/>
  <c r="AP241" i="83"/>
  <c r="AN241" i="83"/>
  <c r="AM241" i="83"/>
  <c r="AL241" i="83"/>
  <c r="AK241" i="83"/>
  <c r="AJ241" i="83"/>
  <c r="AI241" i="83"/>
  <c r="AH241" i="83"/>
  <c r="AF241" i="83"/>
  <c r="AE241" i="83"/>
  <c r="AD241" i="83"/>
  <c r="AA241" i="83"/>
  <c r="Z241" i="83"/>
  <c r="X241" i="83"/>
  <c r="W241" i="83"/>
  <c r="V241" i="83"/>
  <c r="U241" i="83"/>
  <c r="T241" i="83"/>
  <c r="R241" i="83"/>
  <c r="Q241" i="83"/>
  <c r="P241" i="83"/>
  <c r="M241" i="83"/>
  <c r="L241" i="83"/>
  <c r="K241" i="83"/>
  <c r="J241" i="83"/>
  <c r="G241" i="83"/>
  <c r="F241" i="83"/>
  <c r="E241" i="83"/>
  <c r="D241" i="83"/>
  <c r="C241" i="83"/>
  <c r="BE240" i="83"/>
  <c r="BD240" i="83"/>
  <c r="BB240" i="83"/>
  <c r="BA240" i="83"/>
  <c r="AZ240" i="83"/>
  <c r="AY240" i="83"/>
  <c r="AX240" i="83"/>
  <c r="AV240" i="83"/>
  <c r="AU240" i="83"/>
  <c r="AT240" i="83"/>
  <c r="AR240" i="83"/>
  <c r="AQ240" i="83"/>
  <c r="AP240" i="83"/>
  <c r="AN240" i="83"/>
  <c r="AM240" i="83"/>
  <c r="AL240" i="83"/>
  <c r="AJ240" i="83"/>
  <c r="AI240" i="83"/>
  <c r="AH240" i="83"/>
  <c r="AG240" i="83"/>
  <c r="AF240" i="83"/>
  <c r="AE240" i="83"/>
  <c r="AD240" i="83"/>
  <c r="AA240" i="83"/>
  <c r="Z240" i="83"/>
  <c r="X240" i="83"/>
  <c r="W240" i="83"/>
  <c r="V240" i="83"/>
  <c r="U240" i="83"/>
  <c r="T240" i="83"/>
  <c r="R240" i="83"/>
  <c r="Q240" i="83"/>
  <c r="P240" i="83"/>
  <c r="M240" i="83"/>
  <c r="L240" i="83"/>
  <c r="K240" i="83"/>
  <c r="J240" i="83"/>
  <c r="F240" i="83"/>
  <c r="E240" i="83"/>
  <c r="D240" i="83"/>
  <c r="C240" i="83"/>
  <c r="BE239" i="83"/>
  <c r="BD239" i="83"/>
  <c r="BB239" i="83"/>
  <c r="BA239" i="83"/>
  <c r="AZ239" i="83"/>
  <c r="AY239" i="83"/>
  <c r="AX239" i="83"/>
  <c r="AV239" i="83"/>
  <c r="AU239" i="83"/>
  <c r="AT239" i="83"/>
  <c r="AR239" i="83"/>
  <c r="AQ239" i="83"/>
  <c r="AP239" i="83"/>
  <c r="AN239" i="83"/>
  <c r="AM239" i="83"/>
  <c r="AL239" i="83"/>
  <c r="AK239" i="83"/>
  <c r="AJ239" i="83"/>
  <c r="AI239" i="83"/>
  <c r="AH239" i="83"/>
  <c r="AF239" i="83"/>
  <c r="AE239" i="83"/>
  <c r="AD239" i="83"/>
  <c r="AA239" i="83"/>
  <c r="Z239" i="83"/>
  <c r="Y239" i="83"/>
  <c r="X239" i="83"/>
  <c r="W239" i="83"/>
  <c r="V239" i="83"/>
  <c r="U239" i="83"/>
  <c r="T239" i="83"/>
  <c r="R239" i="83"/>
  <c r="Q239" i="83"/>
  <c r="P239" i="83"/>
  <c r="M239" i="83"/>
  <c r="L239" i="83"/>
  <c r="K239" i="83"/>
  <c r="F239" i="83"/>
  <c r="E239" i="83"/>
  <c r="D239" i="83"/>
  <c r="C239" i="83"/>
  <c r="BE238" i="83"/>
  <c r="BD238" i="83"/>
  <c r="BB238" i="83"/>
  <c r="BA238" i="83"/>
  <c r="AZ238" i="83"/>
  <c r="AY238" i="83"/>
  <c r="AX238" i="83"/>
  <c r="AV238" i="83"/>
  <c r="AU238" i="83"/>
  <c r="AT238" i="83"/>
  <c r="AR238" i="83"/>
  <c r="AQ238" i="83"/>
  <c r="AP238" i="83"/>
  <c r="AN238" i="83"/>
  <c r="AM238" i="83"/>
  <c r="AL238" i="83"/>
  <c r="AJ238" i="83"/>
  <c r="AI238" i="83"/>
  <c r="AH238" i="83"/>
  <c r="AF238" i="83"/>
  <c r="AE238" i="83"/>
  <c r="AD238" i="83"/>
  <c r="AA238" i="83"/>
  <c r="Z238" i="83"/>
  <c r="X238" i="83"/>
  <c r="W238" i="83"/>
  <c r="V238" i="83"/>
  <c r="U238" i="83"/>
  <c r="T238" i="83"/>
  <c r="R238" i="83"/>
  <c r="Q238" i="83"/>
  <c r="P238" i="83"/>
  <c r="M238" i="83"/>
  <c r="L238" i="83"/>
  <c r="K238" i="83"/>
  <c r="J238" i="83"/>
  <c r="G238" i="83"/>
  <c r="F238" i="83"/>
  <c r="E238" i="83"/>
  <c r="D238" i="83"/>
  <c r="C238" i="83"/>
  <c r="BE237" i="83"/>
  <c r="BD237" i="83"/>
  <c r="BB237" i="83"/>
  <c r="BA237" i="83"/>
  <c r="AZ237" i="83"/>
  <c r="AY237" i="83"/>
  <c r="AX237" i="83"/>
  <c r="AV237" i="83"/>
  <c r="AU237" i="83"/>
  <c r="AT237" i="83"/>
  <c r="AR237" i="83"/>
  <c r="AQ237" i="83"/>
  <c r="AP237" i="83"/>
  <c r="AN237" i="83"/>
  <c r="AM237" i="83"/>
  <c r="AL237" i="83"/>
  <c r="AK237" i="83"/>
  <c r="AJ237" i="83"/>
  <c r="AI237" i="83"/>
  <c r="AH237" i="83"/>
  <c r="AF237" i="83"/>
  <c r="AE237" i="83"/>
  <c r="AD237" i="83"/>
  <c r="AA237" i="83"/>
  <c r="Z237" i="83"/>
  <c r="Y237" i="83"/>
  <c r="X237" i="83"/>
  <c r="W237" i="83"/>
  <c r="V237" i="83"/>
  <c r="U237" i="83"/>
  <c r="T237" i="83"/>
  <c r="R237" i="83"/>
  <c r="Q237" i="83"/>
  <c r="P237" i="83"/>
  <c r="M237" i="83"/>
  <c r="L237" i="83"/>
  <c r="K237" i="83"/>
  <c r="J237" i="83"/>
  <c r="F237" i="83"/>
  <c r="E237" i="83"/>
  <c r="D237" i="83"/>
  <c r="C237" i="83"/>
  <c r="BE236" i="83"/>
  <c r="BD236" i="83"/>
  <c r="BB236" i="83"/>
  <c r="BA236" i="83"/>
  <c r="AZ236" i="83"/>
  <c r="AY236" i="83"/>
  <c r="AX236" i="83"/>
  <c r="AV236" i="83"/>
  <c r="AU236" i="83"/>
  <c r="AT236" i="83"/>
  <c r="AR236" i="83"/>
  <c r="AQ236" i="83"/>
  <c r="AP236" i="83"/>
  <c r="AN236" i="83"/>
  <c r="AM236" i="83"/>
  <c r="AL236" i="83"/>
  <c r="AJ236" i="83"/>
  <c r="AI236" i="83"/>
  <c r="AH236" i="83"/>
  <c r="AF236" i="83"/>
  <c r="AE236" i="83"/>
  <c r="AD236" i="83"/>
  <c r="AA236" i="83"/>
  <c r="Z236" i="83"/>
  <c r="X236" i="83"/>
  <c r="W236" i="83"/>
  <c r="V236" i="83"/>
  <c r="U236" i="83"/>
  <c r="T236" i="83"/>
  <c r="R236" i="83"/>
  <c r="Q236" i="83"/>
  <c r="P236" i="83"/>
  <c r="M236" i="83"/>
  <c r="L236" i="83"/>
  <c r="K236" i="83"/>
  <c r="F236" i="83"/>
  <c r="E236" i="83"/>
  <c r="D236" i="83"/>
  <c r="C236" i="83"/>
  <c r="BE235" i="83"/>
  <c r="BD235" i="83"/>
  <c r="BB235" i="83"/>
  <c r="BA235" i="83"/>
  <c r="AZ235" i="83"/>
  <c r="AY235" i="83"/>
  <c r="AX235" i="83"/>
  <c r="AV235" i="83"/>
  <c r="AU235" i="83"/>
  <c r="AT235" i="83"/>
  <c r="AR235" i="83"/>
  <c r="AQ235" i="83"/>
  <c r="AP235" i="83"/>
  <c r="AO235" i="83"/>
  <c r="AN235" i="83"/>
  <c r="AM235" i="83"/>
  <c r="AL235" i="83"/>
  <c r="AK235" i="83"/>
  <c r="AJ235" i="83"/>
  <c r="AI235" i="83"/>
  <c r="AH235" i="83"/>
  <c r="AF235" i="83"/>
  <c r="AE235" i="83"/>
  <c r="AD235" i="83"/>
  <c r="AA235" i="83"/>
  <c r="Z235" i="83"/>
  <c r="X235" i="83"/>
  <c r="W235" i="83"/>
  <c r="V235" i="83"/>
  <c r="U235" i="83"/>
  <c r="T235" i="83"/>
  <c r="R235" i="83"/>
  <c r="Q235" i="83"/>
  <c r="P235" i="83"/>
  <c r="M235" i="83"/>
  <c r="L235" i="83"/>
  <c r="K235" i="83"/>
  <c r="J235" i="83"/>
  <c r="F235" i="83"/>
  <c r="E235" i="83"/>
  <c r="D235" i="83"/>
  <c r="C235" i="83"/>
  <c r="BE234" i="83"/>
  <c r="BD234" i="83"/>
  <c r="BB234" i="83"/>
  <c r="BA234" i="83"/>
  <c r="AZ234" i="83"/>
  <c r="AY234" i="83"/>
  <c r="AX234" i="83"/>
  <c r="AV234" i="83"/>
  <c r="AU234" i="83"/>
  <c r="AT234" i="83"/>
  <c r="AR234" i="83"/>
  <c r="AQ234" i="83"/>
  <c r="AP234" i="83"/>
  <c r="AN234" i="83"/>
  <c r="AM234" i="83"/>
  <c r="AL234" i="83"/>
  <c r="AJ234" i="83"/>
  <c r="AI234" i="83"/>
  <c r="AH234" i="83"/>
  <c r="AF234" i="83"/>
  <c r="AE234" i="83"/>
  <c r="AD234" i="83"/>
  <c r="AA234" i="83"/>
  <c r="Z234" i="83"/>
  <c r="Y234" i="83"/>
  <c r="X234" i="83"/>
  <c r="W234" i="83"/>
  <c r="V234" i="83"/>
  <c r="U234" i="83"/>
  <c r="T234" i="83"/>
  <c r="R234" i="83"/>
  <c r="Q234" i="83"/>
  <c r="P234" i="83"/>
  <c r="M234" i="83"/>
  <c r="L234" i="83"/>
  <c r="K234" i="83"/>
  <c r="J234" i="83"/>
  <c r="F234" i="83"/>
  <c r="E234" i="83"/>
  <c r="D234" i="83"/>
  <c r="C234" i="83"/>
  <c r="BE233" i="83"/>
  <c r="BD233" i="83"/>
  <c r="BB233" i="83"/>
  <c r="BA233" i="83"/>
  <c r="AZ233" i="83"/>
  <c r="AY233" i="83"/>
  <c r="AX233" i="83"/>
  <c r="AV233" i="83"/>
  <c r="AU233" i="83"/>
  <c r="AT233" i="83"/>
  <c r="AR233" i="83"/>
  <c r="AQ233" i="83"/>
  <c r="AP233" i="83"/>
  <c r="AN233" i="83"/>
  <c r="AM233" i="83"/>
  <c r="AL233" i="83"/>
  <c r="AJ233" i="83"/>
  <c r="AI233" i="83"/>
  <c r="AH233" i="83"/>
  <c r="AF233" i="83"/>
  <c r="AE233" i="83"/>
  <c r="AD233" i="83"/>
  <c r="AC233" i="83"/>
  <c r="AA233" i="83"/>
  <c r="Z233" i="83"/>
  <c r="Y233" i="83"/>
  <c r="X233" i="83"/>
  <c r="W233" i="83"/>
  <c r="V233" i="83"/>
  <c r="U233" i="83"/>
  <c r="T233" i="83"/>
  <c r="R233" i="83"/>
  <c r="Q233" i="83"/>
  <c r="P233" i="83"/>
  <c r="M233" i="83"/>
  <c r="L233" i="83"/>
  <c r="K233" i="83"/>
  <c r="F233" i="83"/>
  <c r="E233" i="83"/>
  <c r="D233" i="83"/>
  <c r="C233" i="83"/>
  <c r="BE232" i="83"/>
  <c r="BD232" i="83"/>
  <c r="BB232" i="83"/>
  <c r="BA232" i="83"/>
  <c r="AZ232" i="83"/>
  <c r="AY232" i="83"/>
  <c r="AX232" i="83"/>
  <c r="AV232" i="83"/>
  <c r="AU232" i="83"/>
  <c r="AT232" i="83"/>
  <c r="AR232" i="83"/>
  <c r="AQ232" i="83"/>
  <c r="AP232" i="83"/>
  <c r="AO232" i="83"/>
  <c r="AN232" i="83"/>
  <c r="AM232" i="83"/>
  <c r="AL232" i="83"/>
  <c r="AK232" i="83"/>
  <c r="AJ232" i="83"/>
  <c r="AI232" i="83"/>
  <c r="AH232" i="83"/>
  <c r="AF232" i="83"/>
  <c r="AE232" i="83"/>
  <c r="AD232" i="83"/>
  <c r="AA232" i="83"/>
  <c r="Z232" i="83"/>
  <c r="X232" i="83"/>
  <c r="W232" i="83"/>
  <c r="V232" i="83"/>
  <c r="U232" i="83"/>
  <c r="T232" i="83"/>
  <c r="R232" i="83"/>
  <c r="Q232" i="83"/>
  <c r="P232" i="83"/>
  <c r="M232" i="83"/>
  <c r="L232" i="83"/>
  <c r="K232" i="83"/>
  <c r="J232" i="83"/>
  <c r="F232" i="83"/>
  <c r="E232" i="83"/>
  <c r="D232" i="83"/>
  <c r="C232" i="83"/>
  <c r="BE231" i="83"/>
  <c r="BD231" i="83"/>
  <c r="BB231" i="83"/>
  <c r="BA231" i="83"/>
  <c r="AZ231" i="83"/>
  <c r="AY231" i="83"/>
  <c r="AX231" i="83"/>
  <c r="AV231" i="83"/>
  <c r="AU231" i="83"/>
  <c r="AT231" i="83"/>
  <c r="AR231" i="83"/>
  <c r="AQ231" i="83"/>
  <c r="AP231" i="83"/>
  <c r="AN231" i="83"/>
  <c r="AM231" i="83"/>
  <c r="AL231" i="83"/>
  <c r="AK231" i="83"/>
  <c r="AJ231" i="83"/>
  <c r="AI231" i="83"/>
  <c r="AH231" i="83"/>
  <c r="AF231" i="83"/>
  <c r="AE231" i="83"/>
  <c r="AD231" i="83"/>
  <c r="AA231" i="83"/>
  <c r="Z231" i="83"/>
  <c r="Y231" i="83"/>
  <c r="X231" i="83"/>
  <c r="W231" i="83"/>
  <c r="V231" i="83"/>
  <c r="U231" i="83"/>
  <c r="T231" i="83"/>
  <c r="R231" i="83"/>
  <c r="Q231" i="83"/>
  <c r="P231" i="83"/>
  <c r="M231" i="83"/>
  <c r="L231" i="83"/>
  <c r="K231" i="83"/>
  <c r="J231" i="83"/>
  <c r="G231" i="83"/>
  <c r="F231" i="83"/>
  <c r="E231" i="83"/>
  <c r="D231" i="83"/>
  <c r="C231" i="83"/>
  <c r="BE230" i="83"/>
  <c r="BD230" i="83"/>
  <c r="BB230" i="83"/>
  <c r="BA230" i="83"/>
  <c r="AZ230" i="83"/>
  <c r="AY230" i="83"/>
  <c r="AX230" i="83"/>
  <c r="AV230" i="83"/>
  <c r="AU230" i="83"/>
  <c r="AT230" i="83"/>
  <c r="AR230" i="83"/>
  <c r="AQ230" i="83"/>
  <c r="AP230" i="83"/>
  <c r="AN230" i="83"/>
  <c r="AM230" i="83"/>
  <c r="AL230" i="83"/>
  <c r="AJ230" i="83"/>
  <c r="AI230" i="83"/>
  <c r="AH230" i="83"/>
  <c r="AG230" i="83"/>
  <c r="AF230" i="83"/>
  <c r="AE230" i="83"/>
  <c r="AD230" i="83"/>
  <c r="AA230" i="83"/>
  <c r="Z230" i="83"/>
  <c r="Y230" i="83"/>
  <c r="X230" i="83"/>
  <c r="W230" i="83"/>
  <c r="V230" i="83"/>
  <c r="U230" i="83"/>
  <c r="T230" i="83"/>
  <c r="R230" i="83"/>
  <c r="Q230" i="83"/>
  <c r="P230" i="83"/>
  <c r="M230" i="83"/>
  <c r="L230" i="83"/>
  <c r="K230" i="83"/>
  <c r="J230" i="83"/>
  <c r="G230" i="83"/>
  <c r="F230" i="83"/>
  <c r="E230" i="83"/>
  <c r="D230" i="83"/>
  <c r="C230" i="83"/>
  <c r="BE229" i="83"/>
  <c r="BD229" i="83"/>
  <c r="BB229" i="83"/>
  <c r="BA229" i="83"/>
  <c r="AZ229" i="83"/>
  <c r="AY229" i="83"/>
  <c r="AX229" i="83"/>
  <c r="AV229" i="83"/>
  <c r="AU229" i="83"/>
  <c r="AT229" i="83"/>
  <c r="AR229" i="83"/>
  <c r="AQ229" i="83"/>
  <c r="AP229" i="83"/>
  <c r="AO229" i="83"/>
  <c r="AN229" i="83"/>
  <c r="AM229" i="83"/>
  <c r="AL229" i="83"/>
  <c r="AJ229" i="83"/>
  <c r="AI229" i="83"/>
  <c r="AH229" i="83"/>
  <c r="AF229" i="83"/>
  <c r="AE229" i="83"/>
  <c r="AD229" i="83"/>
  <c r="AA229" i="83"/>
  <c r="Z229" i="83"/>
  <c r="Y229" i="83"/>
  <c r="X229" i="83"/>
  <c r="W229" i="83"/>
  <c r="V229" i="83"/>
  <c r="U229" i="83"/>
  <c r="T229" i="83"/>
  <c r="R229" i="83"/>
  <c r="Q229" i="83"/>
  <c r="P229" i="83"/>
  <c r="M229" i="83"/>
  <c r="L229" i="83"/>
  <c r="K229" i="83"/>
  <c r="J229" i="83"/>
  <c r="F229" i="83"/>
  <c r="E229" i="83"/>
  <c r="D229" i="83"/>
  <c r="C229" i="83"/>
  <c r="BE228" i="83"/>
  <c r="BD228" i="83"/>
  <c r="BB228" i="83"/>
  <c r="BA228" i="83"/>
  <c r="AZ228" i="83"/>
  <c r="AY228" i="83"/>
  <c r="AX228" i="83"/>
  <c r="AV228" i="83"/>
  <c r="AU228" i="83"/>
  <c r="AT228" i="83"/>
  <c r="AR228" i="83"/>
  <c r="AQ228" i="83"/>
  <c r="AP228" i="83"/>
  <c r="AN228" i="83"/>
  <c r="AM228" i="83"/>
  <c r="AL228" i="83"/>
  <c r="AK228" i="83"/>
  <c r="AJ228" i="83"/>
  <c r="AI228" i="83"/>
  <c r="AH228" i="83"/>
  <c r="AF228" i="83"/>
  <c r="AE228" i="83"/>
  <c r="AD228" i="83"/>
  <c r="AA228" i="83"/>
  <c r="Z228" i="83"/>
  <c r="Y228" i="83"/>
  <c r="X228" i="83"/>
  <c r="W228" i="83"/>
  <c r="V228" i="83"/>
  <c r="U228" i="83"/>
  <c r="T228" i="83"/>
  <c r="R228" i="83"/>
  <c r="Q228" i="83"/>
  <c r="P228" i="83"/>
  <c r="M228" i="83"/>
  <c r="L228" i="83"/>
  <c r="K228" i="83"/>
  <c r="J228" i="83"/>
  <c r="F228" i="83"/>
  <c r="E228" i="83"/>
  <c r="D228" i="83"/>
  <c r="C228" i="83"/>
  <c r="BE227" i="83"/>
  <c r="BD227" i="83"/>
  <c r="BB227" i="83"/>
  <c r="BA227" i="83"/>
  <c r="AZ227" i="83"/>
  <c r="AY227" i="83"/>
  <c r="AX227" i="83"/>
  <c r="AV227" i="83"/>
  <c r="AU227" i="83"/>
  <c r="AT227" i="83"/>
  <c r="AR227" i="83"/>
  <c r="AQ227" i="83"/>
  <c r="AP227" i="83"/>
  <c r="AN227" i="83"/>
  <c r="AM227" i="83"/>
  <c r="AL227" i="83"/>
  <c r="AJ227" i="83"/>
  <c r="AI227" i="83"/>
  <c r="AH227" i="83"/>
  <c r="AG227" i="83"/>
  <c r="AF227" i="83"/>
  <c r="AE227" i="83"/>
  <c r="AD227" i="83"/>
  <c r="AA227" i="83"/>
  <c r="Z227" i="83"/>
  <c r="X227" i="83"/>
  <c r="W227" i="83"/>
  <c r="V227" i="83"/>
  <c r="U227" i="83"/>
  <c r="T227" i="83"/>
  <c r="R227" i="83"/>
  <c r="Q227" i="83"/>
  <c r="P227" i="83"/>
  <c r="M227" i="83"/>
  <c r="L227" i="83"/>
  <c r="K227" i="83"/>
  <c r="J227" i="83"/>
  <c r="G227" i="83"/>
  <c r="F227" i="83"/>
  <c r="E227" i="83"/>
  <c r="D227" i="83"/>
  <c r="C227" i="83"/>
  <c r="BE226" i="83"/>
  <c r="BD226" i="83"/>
  <c r="BB226" i="83"/>
  <c r="BA226" i="83"/>
  <c r="AZ226" i="83"/>
  <c r="AY226" i="83"/>
  <c r="AX226" i="83"/>
  <c r="AV226" i="83"/>
  <c r="AU226" i="83"/>
  <c r="AT226" i="83"/>
  <c r="AR226" i="83"/>
  <c r="AQ226" i="83"/>
  <c r="AP226" i="83"/>
  <c r="AN226" i="83"/>
  <c r="AM226" i="83"/>
  <c r="AL226" i="83"/>
  <c r="AJ226" i="83"/>
  <c r="AI226" i="83"/>
  <c r="AH226" i="83"/>
  <c r="AF226" i="83"/>
  <c r="AE226" i="83"/>
  <c r="AD226" i="83"/>
  <c r="AA226" i="83"/>
  <c r="Z226" i="83"/>
  <c r="Y226" i="83"/>
  <c r="X226" i="83"/>
  <c r="W226" i="83"/>
  <c r="V226" i="83"/>
  <c r="U226" i="83"/>
  <c r="T226" i="83"/>
  <c r="R226" i="83"/>
  <c r="Q226" i="83"/>
  <c r="P226" i="83"/>
  <c r="M226" i="83"/>
  <c r="L226" i="83"/>
  <c r="K226" i="83"/>
  <c r="F226" i="83"/>
  <c r="E226" i="83"/>
  <c r="D226" i="83"/>
  <c r="C226" i="83"/>
  <c r="BE225" i="83"/>
  <c r="BD225" i="83"/>
  <c r="BB225" i="83"/>
  <c r="BA225" i="83"/>
  <c r="AZ225" i="83"/>
  <c r="AY225" i="83"/>
  <c r="AX225" i="83"/>
  <c r="AV225" i="83"/>
  <c r="AU225" i="83"/>
  <c r="AT225" i="83"/>
  <c r="AR225" i="83"/>
  <c r="AQ225" i="83"/>
  <c r="AP225" i="83"/>
  <c r="AN225" i="83"/>
  <c r="AM225" i="83"/>
  <c r="AL225" i="83"/>
  <c r="AJ225" i="83"/>
  <c r="AI225" i="83"/>
  <c r="AH225" i="83"/>
  <c r="AG225" i="83"/>
  <c r="AF225" i="83"/>
  <c r="AE225" i="83"/>
  <c r="AD225" i="83"/>
  <c r="AA225" i="83"/>
  <c r="Z225" i="83"/>
  <c r="Y225" i="83"/>
  <c r="X225" i="83"/>
  <c r="W225" i="83"/>
  <c r="V225" i="83"/>
  <c r="U225" i="83"/>
  <c r="T225" i="83"/>
  <c r="R225" i="83"/>
  <c r="Q225" i="83"/>
  <c r="P225" i="83"/>
  <c r="M225" i="83"/>
  <c r="L225" i="83"/>
  <c r="K225" i="83"/>
  <c r="J225" i="83"/>
  <c r="G225" i="83"/>
  <c r="F225" i="83"/>
  <c r="E225" i="83"/>
  <c r="D225" i="83"/>
  <c r="C225" i="83"/>
  <c r="BE224" i="83"/>
  <c r="BD224" i="83"/>
  <c r="BB224" i="83"/>
  <c r="BA224" i="83"/>
  <c r="AZ224" i="83"/>
  <c r="AY224" i="83"/>
  <c r="AX224" i="83"/>
  <c r="AV224" i="83"/>
  <c r="AU224" i="83"/>
  <c r="AT224" i="83"/>
  <c r="AR224" i="83"/>
  <c r="AQ224" i="83"/>
  <c r="AP224" i="83"/>
  <c r="AO224" i="83"/>
  <c r="AN224" i="83"/>
  <c r="AM224" i="83"/>
  <c r="AL224" i="83"/>
  <c r="AJ224" i="83"/>
  <c r="AI224" i="83"/>
  <c r="AH224" i="83"/>
  <c r="AF224" i="83"/>
  <c r="AE224" i="83"/>
  <c r="AD224" i="83"/>
  <c r="AA224" i="83"/>
  <c r="Z224" i="83"/>
  <c r="X224" i="83"/>
  <c r="W224" i="83"/>
  <c r="V224" i="83"/>
  <c r="U224" i="83"/>
  <c r="T224" i="83"/>
  <c r="R224" i="83"/>
  <c r="Q224" i="83"/>
  <c r="P224" i="83"/>
  <c r="M224" i="83"/>
  <c r="L224" i="83"/>
  <c r="K224" i="83"/>
  <c r="J224" i="83"/>
  <c r="F224" i="83"/>
  <c r="E224" i="83"/>
  <c r="D224" i="83"/>
  <c r="C224" i="83"/>
  <c r="BE223" i="83"/>
  <c r="BD223" i="83"/>
  <c r="BB223" i="83"/>
  <c r="BA223" i="83"/>
  <c r="AZ223" i="83"/>
  <c r="AY223" i="83"/>
  <c r="AX223" i="83"/>
  <c r="AV223" i="83"/>
  <c r="AU223" i="83"/>
  <c r="AT223" i="83"/>
  <c r="AR223" i="83"/>
  <c r="AQ223" i="83"/>
  <c r="AP223" i="83"/>
  <c r="AO223" i="83"/>
  <c r="AN223" i="83"/>
  <c r="AM223" i="83"/>
  <c r="AL223" i="83"/>
  <c r="AK223" i="83"/>
  <c r="AJ223" i="83"/>
  <c r="AI223" i="83"/>
  <c r="AH223" i="83"/>
  <c r="AF223" i="83"/>
  <c r="AE223" i="83"/>
  <c r="AD223" i="83"/>
  <c r="AA223" i="83"/>
  <c r="Z223" i="83"/>
  <c r="X223" i="83"/>
  <c r="W223" i="83"/>
  <c r="V223" i="83"/>
  <c r="U223" i="83"/>
  <c r="T223" i="83"/>
  <c r="R223" i="83"/>
  <c r="Q223" i="83"/>
  <c r="P223" i="83"/>
  <c r="M223" i="83"/>
  <c r="L223" i="83"/>
  <c r="K223" i="83"/>
  <c r="J223" i="83"/>
  <c r="F223" i="83"/>
  <c r="E223" i="83"/>
  <c r="D223" i="83"/>
  <c r="C223" i="83"/>
  <c r="BE222" i="83"/>
  <c r="BD222" i="83"/>
  <c r="BB222" i="83"/>
  <c r="BA222" i="83"/>
  <c r="AZ222" i="83"/>
  <c r="AY222" i="83"/>
  <c r="AX222" i="83"/>
  <c r="AV222" i="83"/>
  <c r="AU222" i="83"/>
  <c r="AT222" i="83"/>
  <c r="AR222" i="83"/>
  <c r="AQ222" i="83"/>
  <c r="AP222" i="83"/>
  <c r="AN222" i="83"/>
  <c r="AM222" i="83"/>
  <c r="AL222" i="83"/>
  <c r="AJ222" i="83"/>
  <c r="AI222" i="83"/>
  <c r="AH222" i="83"/>
  <c r="AG222" i="83"/>
  <c r="AF222" i="83"/>
  <c r="AE222" i="83"/>
  <c r="AD222" i="83"/>
  <c r="AA222" i="83"/>
  <c r="Z222" i="83"/>
  <c r="Y222" i="83"/>
  <c r="X222" i="83"/>
  <c r="W222" i="83"/>
  <c r="V222" i="83"/>
  <c r="U222" i="83"/>
  <c r="T222" i="83"/>
  <c r="R222" i="83"/>
  <c r="Q222" i="83"/>
  <c r="P222" i="83"/>
  <c r="M222" i="83"/>
  <c r="L222" i="83"/>
  <c r="K222" i="83"/>
  <c r="J222" i="83"/>
  <c r="F222" i="83"/>
  <c r="E222" i="83"/>
  <c r="D222" i="83"/>
  <c r="C222" i="83"/>
  <c r="BE221" i="83"/>
  <c r="BD221" i="83"/>
  <c r="BB221" i="83"/>
  <c r="BA221" i="83"/>
  <c r="AZ221" i="83"/>
  <c r="AY221" i="83"/>
  <c r="AX221" i="83"/>
  <c r="AV221" i="83"/>
  <c r="AU221" i="83"/>
  <c r="AT221" i="83"/>
  <c r="AR221" i="83"/>
  <c r="AQ221" i="83"/>
  <c r="AP221" i="83"/>
  <c r="AN221" i="83"/>
  <c r="AM221" i="83"/>
  <c r="AL221" i="83"/>
  <c r="AJ221" i="83"/>
  <c r="AI221" i="83"/>
  <c r="AH221" i="83"/>
  <c r="AF221" i="83"/>
  <c r="AE221" i="83"/>
  <c r="AD221" i="83"/>
  <c r="AA221" i="83"/>
  <c r="Z221" i="83"/>
  <c r="Y221" i="83"/>
  <c r="X221" i="83"/>
  <c r="W221" i="83"/>
  <c r="V221" i="83"/>
  <c r="U221" i="83"/>
  <c r="T221" i="83"/>
  <c r="R221" i="83"/>
  <c r="Q221" i="83"/>
  <c r="P221" i="83"/>
  <c r="M221" i="83"/>
  <c r="L221" i="83"/>
  <c r="K221" i="83"/>
  <c r="J221" i="83"/>
  <c r="F221" i="83"/>
  <c r="E221" i="83"/>
  <c r="D221" i="83"/>
  <c r="C221" i="83"/>
  <c r="BE220" i="83"/>
  <c r="BD220" i="83"/>
  <c r="BB220" i="83"/>
  <c r="BA220" i="83"/>
  <c r="AZ220" i="83"/>
  <c r="AY220" i="83"/>
  <c r="AX220" i="83"/>
  <c r="AV220" i="83"/>
  <c r="AU220" i="83"/>
  <c r="AT220" i="83"/>
  <c r="AR220" i="83"/>
  <c r="AQ220" i="83"/>
  <c r="AP220" i="83"/>
  <c r="AN220" i="83"/>
  <c r="AM220" i="83"/>
  <c r="AL220" i="83"/>
  <c r="AK220" i="83"/>
  <c r="AJ220" i="83"/>
  <c r="AI220" i="83"/>
  <c r="AH220" i="83"/>
  <c r="AG220" i="83"/>
  <c r="AF220" i="83"/>
  <c r="AE220" i="83"/>
  <c r="AD220" i="83"/>
  <c r="AA220" i="83"/>
  <c r="Z220" i="83"/>
  <c r="X220" i="83"/>
  <c r="W220" i="83"/>
  <c r="V220" i="83"/>
  <c r="U220" i="83"/>
  <c r="T220" i="83"/>
  <c r="R220" i="83"/>
  <c r="Q220" i="83"/>
  <c r="P220" i="83"/>
  <c r="M220" i="83"/>
  <c r="L220" i="83"/>
  <c r="K220" i="83"/>
  <c r="J220" i="83"/>
  <c r="F220" i="83"/>
  <c r="E220" i="83"/>
  <c r="D220" i="83"/>
  <c r="C220" i="83"/>
  <c r="BE219" i="83"/>
  <c r="BD219" i="83"/>
  <c r="BB219" i="83"/>
  <c r="BA219" i="83"/>
  <c r="AZ219" i="83"/>
  <c r="AY219" i="83"/>
  <c r="AX219" i="83"/>
  <c r="AV219" i="83"/>
  <c r="AU219" i="83"/>
  <c r="AT219" i="83"/>
  <c r="AR219" i="83"/>
  <c r="AQ219" i="83"/>
  <c r="AP219" i="83"/>
  <c r="AN219" i="83"/>
  <c r="AM219" i="83"/>
  <c r="AL219" i="83"/>
  <c r="AJ219" i="83"/>
  <c r="AI219" i="83"/>
  <c r="AH219" i="83"/>
  <c r="AG219" i="83"/>
  <c r="AF219" i="83"/>
  <c r="AE219" i="83"/>
  <c r="AD219" i="83"/>
  <c r="AA219" i="83"/>
  <c r="Z219" i="83"/>
  <c r="X219" i="83"/>
  <c r="W219" i="83"/>
  <c r="V219" i="83"/>
  <c r="U219" i="83"/>
  <c r="T219" i="83"/>
  <c r="R219" i="83"/>
  <c r="Q219" i="83"/>
  <c r="P219" i="83"/>
  <c r="M219" i="83"/>
  <c r="L219" i="83"/>
  <c r="K219" i="83"/>
  <c r="F219" i="83"/>
  <c r="E219" i="83"/>
  <c r="D219" i="83"/>
  <c r="C219" i="83"/>
  <c r="BE218" i="83"/>
  <c r="BD218" i="83"/>
  <c r="BB218" i="83"/>
  <c r="BA218" i="83"/>
  <c r="AZ218" i="83"/>
  <c r="AY218" i="83"/>
  <c r="AX218" i="83"/>
  <c r="AV218" i="83"/>
  <c r="AU218" i="83"/>
  <c r="AT218" i="83"/>
  <c r="AR218" i="83"/>
  <c r="AQ218" i="83"/>
  <c r="AP218" i="83"/>
  <c r="AO218" i="83"/>
  <c r="AN218" i="83"/>
  <c r="AM218" i="83"/>
  <c r="AL218" i="83"/>
  <c r="AJ218" i="83"/>
  <c r="AI218" i="83"/>
  <c r="AH218" i="83"/>
  <c r="AG218" i="83"/>
  <c r="AF218" i="83"/>
  <c r="AE218" i="83"/>
  <c r="AD218" i="83"/>
  <c r="AA218" i="83"/>
  <c r="Z218" i="83"/>
  <c r="X218" i="83"/>
  <c r="W218" i="83"/>
  <c r="V218" i="83"/>
  <c r="U218" i="83"/>
  <c r="T218" i="83"/>
  <c r="R218" i="83"/>
  <c r="Q218" i="83"/>
  <c r="P218" i="83"/>
  <c r="M218" i="83"/>
  <c r="L218" i="83"/>
  <c r="K218" i="83"/>
  <c r="J218" i="83"/>
  <c r="F218" i="83"/>
  <c r="E218" i="83"/>
  <c r="D218" i="83"/>
  <c r="C218" i="83"/>
  <c r="BE217" i="83"/>
  <c r="BD217" i="83"/>
  <c r="BB217" i="83"/>
  <c r="BA217" i="83"/>
  <c r="AZ217" i="83"/>
  <c r="AY217" i="83"/>
  <c r="AX217" i="83"/>
  <c r="AV217" i="83"/>
  <c r="AU217" i="83"/>
  <c r="AT217" i="83"/>
  <c r="AR217" i="83"/>
  <c r="AQ217" i="83"/>
  <c r="AP217" i="83"/>
  <c r="AO217" i="83"/>
  <c r="AN217" i="83"/>
  <c r="AM217" i="83"/>
  <c r="AL217" i="83"/>
  <c r="AJ217" i="83"/>
  <c r="AI217" i="83"/>
  <c r="AH217" i="83"/>
  <c r="AF217" i="83"/>
  <c r="AE217" i="83"/>
  <c r="AD217" i="83"/>
  <c r="AA217" i="83"/>
  <c r="Z217" i="83"/>
  <c r="X217" i="83"/>
  <c r="W217" i="83"/>
  <c r="V217" i="83"/>
  <c r="U217" i="83"/>
  <c r="T217" i="83"/>
  <c r="R217" i="83"/>
  <c r="Q217" i="83"/>
  <c r="P217" i="83"/>
  <c r="M217" i="83"/>
  <c r="L217" i="83"/>
  <c r="K217" i="83"/>
  <c r="J217" i="83"/>
  <c r="F217" i="83"/>
  <c r="E217" i="83"/>
  <c r="D217" i="83"/>
  <c r="C217" i="83"/>
  <c r="BE216" i="83"/>
  <c r="BD216" i="83"/>
  <c r="BB216" i="83"/>
  <c r="BA216" i="83"/>
  <c r="AZ216" i="83"/>
  <c r="AY216" i="83"/>
  <c r="AX216" i="83"/>
  <c r="AV216" i="83"/>
  <c r="AU216" i="83"/>
  <c r="AT216" i="83"/>
  <c r="AR216" i="83"/>
  <c r="AQ216" i="83"/>
  <c r="AP216" i="83"/>
  <c r="AN216" i="83"/>
  <c r="AM216" i="83"/>
  <c r="AL216" i="83"/>
  <c r="AK216" i="83"/>
  <c r="AJ216" i="83"/>
  <c r="AI216" i="83"/>
  <c r="AH216" i="83"/>
  <c r="AF216" i="83"/>
  <c r="AE216" i="83"/>
  <c r="AD216" i="83"/>
  <c r="AA216" i="83"/>
  <c r="Z216" i="83"/>
  <c r="X216" i="83"/>
  <c r="W216" i="83"/>
  <c r="V216" i="83"/>
  <c r="U216" i="83"/>
  <c r="T216" i="83"/>
  <c r="R216" i="83"/>
  <c r="Q216" i="83"/>
  <c r="P216" i="83"/>
  <c r="M216" i="83"/>
  <c r="L216" i="83"/>
  <c r="K216" i="83"/>
  <c r="J216" i="83"/>
  <c r="H216" i="83"/>
  <c r="F216" i="83"/>
  <c r="E216" i="83"/>
  <c r="D216" i="83"/>
  <c r="C216" i="83"/>
  <c r="BE215" i="83"/>
  <c r="BD215" i="83"/>
  <c r="BB215" i="83"/>
  <c r="BA215" i="83"/>
  <c r="AZ215" i="83"/>
  <c r="AY215" i="83"/>
  <c r="AX215" i="83"/>
  <c r="AV215" i="83"/>
  <c r="AU215" i="83"/>
  <c r="AT215" i="83"/>
  <c r="AR215" i="83"/>
  <c r="AQ215" i="83"/>
  <c r="AP215" i="83"/>
  <c r="AN215" i="83"/>
  <c r="AM215" i="83"/>
  <c r="AL215" i="83"/>
  <c r="AJ215" i="83"/>
  <c r="AI215" i="83"/>
  <c r="AH215" i="83"/>
  <c r="AF215" i="83"/>
  <c r="AE215" i="83"/>
  <c r="AD215" i="83"/>
  <c r="AA215" i="83"/>
  <c r="Z215" i="83"/>
  <c r="Y215" i="83"/>
  <c r="X215" i="83"/>
  <c r="W215" i="83"/>
  <c r="V215" i="83"/>
  <c r="U215" i="83"/>
  <c r="T215" i="83"/>
  <c r="R215" i="83"/>
  <c r="Q215" i="83"/>
  <c r="P215" i="83"/>
  <c r="M215" i="83"/>
  <c r="L215" i="83"/>
  <c r="K215" i="83"/>
  <c r="J215" i="83"/>
  <c r="F215" i="83"/>
  <c r="E215" i="83"/>
  <c r="D215" i="83"/>
  <c r="C215" i="83"/>
  <c r="BE214" i="83"/>
  <c r="BD214" i="83"/>
  <c r="BB214" i="83"/>
  <c r="BA214" i="83"/>
  <c r="AZ214" i="83"/>
  <c r="AY214" i="83"/>
  <c r="AX214" i="83"/>
  <c r="AV214" i="83"/>
  <c r="AU214" i="83"/>
  <c r="AT214" i="83"/>
  <c r="AR214" i="83"/>
  <c r="AQ214" i="83"/>
  <c r="AP214" i="83"/>
  <c r="AO214" i="83"/>
  <c r="AN214" i="83"/>
  <c r="AM214" i="83"/>
  <c r="AL214" i="83"/>
  <c r="AK214" i="83"/>
  <c r="AJ214" i="83"/>
  <c r="AI214" i="83"/>
  <c r="AH214" i="83"/>
  <c r="AF214" i="83"/>
  <c r="AE214" i="83"/>
  <c r="AD214" i="83"/>
  <c r="AA214" i="83"/>
  <c r="Z214" i="83"/>
  <c r="X214" i="83"/>
  <c r="W214" i="83"/>
  <c r="V214" i="83"/>
  <c r="U214" i="83"/>
  <c r="T214" i="83"/>
  <c r="R214" i="83"/>
  <c r="Q214" i="83"/>
  <c r="P214" i="83"/>
  <c r="M214" i="83"/>
  <c r="L214" i="83"/>
  <c r="K214" i="83"/>
  <c r="J214" i="83"/>
  <c r="G214" i="83"/>
  <c r="F214" i="83"/>
  <c r="E214" i="83"/>
  <c r="D214" i="83"/>
  <c r="C214" i="83"/>
  <c r="BE213" i="83"/>
  <c r="BD213" i="83"/>
  <c r="BB213" i="83"/>
  <c r="BA213" i="83"/>
  <c r="AZ213" i="83"/>
  <c r="AY213" i="83"/>
  <c r="AX213" i="83"/>
  <c r="AV213" i="83"/>
  <c r="AU213" i="83"/>
  <c r="AT213" i="83"/>
  <c r="AR213" i="83"/>
  <c r="AQ213" i="83"/>
  <c r="AP213" i="83"/>
  <c r="AN213" i="83"/>
  <c r="AM213" i="83"/>
  <c r="AL213" i="83"/>
  <c r="AJ213" i="83"/>
  <c r="AI213" i="83"/>
  <c r="AH213" i="83"/>
  <c r="AG213" i="83"/>
  <c r="AF213" i="83"/>
  <c r="AE213" i="83"/>
  <c r="AD213" i="83"/>
  <c r="AB213" i="83"/>
  <c r="AA213" i="83"/>
  <c r="Z213" i="83"/>
  <c r="Y213" i="83"/>
  <c r="X213" i="83"/>
  <c r="W213" i="83"/>
  <c r="V213" i="83"/>
  <c r="U213" i="83"/>
  <c r="T213" i="83"/>
  <c r="R213" i="83"/>
  <c r="Q213" i="83"/>
  <c r="P213" i="83"/>
  <c r="M213" i="83"/>
  <c r="L213" i="83"/>
  <c r="K213" i="83"/>
  <c r="J213" i="83"/>
  <c r="G213" i="83"/>
  <c r="F213" i="83"/>
  <c r="E213" i="83"/>
  <c r="D213" i="83"/>
  <c r="C213" i="83"/>
  <c r="BE212" i="83"/>
  <c r="BD212" i="83"/>
  <c r="BB212" i="83"/>
  <c r="BA212" i="83"/>
  <c r="AZ212" i="83"/>
  <c r="AY212" i="83"/>
  <c r="AX212" i="83"/>
  <c r="AV212" i="83"/>
  <c r="AU212" i="83"/>
  <c r="AT212" i="83"/>
  <c r="AR212" i="83"/>
  <c r="AQ212" i="83"/>
  <c r="AP212" i="83"/>
  <c r="AO212" i="83"/>
  <c r="AN212" i="83"/>
  <c r="AM212" i="83"/>
  <c r="AL212" i="83"/>
  <c r="AJ212" i="83"/>
  <c r="AI212" i="83"/>
  <c r="AH212" i="83"/>
  <c r="AF212" i="83"/>
  <c r="AE212" i="83"/>
  <c r="AD212" i="83"/>
  <c r="AA212" i="83"/>
  <c r="Z212" i="83"/>
  <c r="Y212" i="83"/>
  <c r="X212" i="83"/>
  <c r="W212" i="83"/>
  <c r="V212" i="83"/>
  <c r="U212" i="83"/>
  <c r="T212" i="83"/>
  <c r="R212" i="83"/>
  <c r="Q212" i="83"/>
  <c r="P212" i="83"/>
  <c r="M212" i="83"/>
  <c r="L212" i="83"/>
  <c r="K212" i="83"/>
  <c r="J212" i="83"/>
  <c r="H212" i="83"/>
  <c r="F212" i="83"/>
  <c r="E212" i="83"/>
  <c r="D212" i="83"/>
  <c r="C212" i="83"/>
  <c r="BE211" i="83"/>
  <c r="BD211" i="83"/>
  <c r="BB211" i="83"/>
  <c r="BA211" i="83"/>
  <c r="AZ211" i="83"/>
  <c r="AY211" i="83"/>
  <c r="AX211" i="83"/>
  <c r="AV211" i="83"/>
  <c r="AU211" i="83"/>
  <c r="AT211" i="83"/>
  <c r="AR211" i="83"/>
  <c r="AQ211" i="83"/>
  <c r="AP211" i="83"/>
  <c r="AO211" i="83"/>
  <c r="AN211" i="83"/>
  <c r="AM211" i="83"/>
  <c r="AL211" i="83"/>
  <c r="AK211" i="83"/>
  <c r="AJ211" i="83"/>
  <c r="AI211" i="83"/>
  <c r="AH211" i="83"/>
  <c r="AF211" i="83"/>
  <c r="AE211" i="83"/>
  <c r="AD211" i="83"/>
  <c r="AA211" i="83"/>
  <c r="Z211" i="83"/>
  <c r="X211" i="83"/>
  <c r="W211" i="83"/>
  <c r="V211" i="83"/>
  <c r="U211" i="83"/>
  <c r="T211" i="83"/>
  <c r="R211" i="83"/>
  <c r="Q211" i="83"/>
  <c r="P211" i="83"/>
  <c r="M211" i="83"/>
  <c r="L211" i="83"/>
  <c r="K211" i="83"/>
  <c r="J211" i="83"/>
  <c r="G211" i="83"/>
  <c r="F211" i="83"/>
  <c r="E211" i="83"/>
  <c r="D211" i="83"/>
  <c r="C211" i="83"/>
  <c r="BE210" i="83"/>
  <c r="BD210" i="83"/>
  <c r="BB210" i="83"/>
  <c r="BA210" i="83"/>
  <c r="AZ210" i="83"/>
  <c r="AY210" i="83"/>
  <c r="AX210" i="83"/>
  <c r="AV210" i="83"/>
  <c r="AU210" i="83"/>
  <c r="AT210" i="83"/>
  <c r="AR210" i="83"/>
  <c r="AQ210" i="83"/>
  <c r="AP210" i="83"/>
  <c r="AN210" i="83"/>
  <c r="AM210" i="83"/>
  <c r="AL210" i="83"/>
  <c r="AK210" i="83"/>
  <c r="AJ210" i="83"/>
  <c r="AI210" i="83"/>
  <c r="AH210" i="83"/>
  <c r="AG210" i="83"/>
  <c r="AF210" i="83"/>
  <c r="AE210" i="83"/>
  <c r="AD210" i="83"/>
  <c r="AA210" i="83"/>
  <c r="Z210" i="83"/>
  <c r="X210" i="83"/>
  <c r="W210" i="83"/>
  <c r="V210" i="83"/>
  <c r="U210" i="83"/>
  <c r="T210" i="83"/>
  <c r="R210" i="83"/>
  <c r="Q210" i="83"/>
  <c r="P210" i="83"/>
  <c r="M210" i="83"/>
  <c r="L210" i="83"/>
  <c r="K210" i="83"/>
  <c r="J210" i="83"/>
  <c r="F210" i="83"/>
  <c r="E210" i="83"/>
  <c r="D210" i="83"/>
  <c r="C210" i="83"/>
  <c r="BE209" i="83"/>
  <c r="BD209" i="83"/>
  <c r="BB209" i="83"/>
  <c r="BA209" i="83"/>
  <c r="AZ209" i="83"/>
  <c r="AY209" i="83"/>
  <c r="AX209" i="83"/>
  <c r="AV209" i="83"/>
  <c r="AU209" i="83"/>
  <c r="AT209" i="83"/>
  <c r="AR209" i="83"/>
  <c r="AQ209" i="83"/>
  <c r="AP209" i="83"/>
  <c r="AN209" i="83"/>
  <c r="AM209" i="83"/>
  <c r="AL209" i="83"/>
  <c r="AJ209" i="83"/>
  <c r="AI209" i="83"/>
  <c r="AH209" i="83"/>
  <c r="AF209" i="83"/>
  <c r="AE209" i="83"/>
  <c r="AD209" i="83"/>
  <c r="AA209" i="83"/>
  <c r="Z209" i="83"/>
  <c r="Y209" i="83"/>
  <c r="X209" i="83"/>
  <c r="W209" i="83"/>
  <c r="V209" i="83"/>
  <c r="U209" i="83"/>
  <c r="T209" i="83"/>
  <c r="R209" i="83"/>
  <c r="Q209" i="83"/>
  <c r="P209" i="83"/>
  <c r="M209" i="83"/>
  <c r="L209" i="83"/>
  <c r="K209" i="83"/>
  <c r="J209" i="83"/>
  <c r="F209" i="83"/>
  <c r="E209" i="83"/>
  <c r="D209" i="83"/>
  <c r="C209" i="83"/>
  <c r="BE208" i="83"/>
  <c r="BD208" i="83"/>
  <c r="BB208" i="83"/>
  <c r="BA208" i="83"/>
  <c r="AZ208" i="83"/>
  <c r="AY208" i="83"/>
  <c r="AX208" i="83"/>
  <c r="AV208" i="83"/>
  <c r="AU208" i="83"/>
  <c r="AT208" i="83"/>
  <c r="AR208" i="83"/>
  <c r="AQ208" i="83"/>
  <c r="AP208" i="83"/>
  <c r="AN208" i="83"/>
  <c r="AM208" i="83"/>
  <c r="AL208" i="83"/>
  <c r="AJ208" i="83"/>
  <c r="AI208" i="83"/>
  <c r="AH208" i="83"/>
  <c r="AF208" i="83"/>
  <c r="AE208" i="83"/>
  <c r="AD208" i="83"/>
  <c r="AA208" i="83"/>
  <c r="Z208" i="83"/>
  <c r="X208" i="83"/>
  <c r="W208" i="83"/>
  <c r="V208" i="83"/>
  <c r="U208" i="83"/>
  <c r="T208" i="83"/>
  <c r="R208" i="83"/>
  <c r="Q208" i="83"/>
  <c r="P208" i="83"/>
  <c r="M208" i="83"/>
  <c r="L208" i="83"/>
  <c r="K208" i="83"/>
  <c r="J208" i="83"/>
  <c r="G208" i="83"/>
  <c r="F208" i="83"/>
  <c r="E208" i="83"/>
  <c r="D208" i="83"/>
  <c r="C208" i="83"/>
  <c r="BE207" i="83"/>
  <c r="BD207" i="83"/>
  <c r="BB207" i="83"/>
  <c r="BA207" i="83"/>
  <c r="AZ207" i="83"/>
  <c r="AY207" i="83"/>
  <c r="AX207" i="83"/>
  <c r="AV207" i="83"/>
  <c r="AU207" i="83"/>
  <c r="AT207" i="83"/>
  <c r="AR207" i="83"/>
  <c r="AQ207" i="83"/>
  <c r="AP207" i="83"/>
  <c r="AN207" i="83"/>
  <c r="AM207" i="83"/>
  <c r="AL207" i="83"/>
  <c r="AJ207" i="83"/>
  <c r="AI207" i="83"/>
  <c r="AH207" i="83"/>
  <c r="AF207" i="83"/>
  <c r="AE207" i="83"/>
  <c r="AD207" i="83"/>
  <c r="AA207" i="83"/>
  <c r="Z207" i="83"/>
  <c r="X207" i="83"/>
  <c r="W207" i="83"/>
  <c r="V207" i="83"/>
  <c r="U207" i="83"/>
  <c r="T207" i="83"/>
  <c r="R207" i="83"/>
  <c r="Q207" i="83"/>
  <c r="P207" i="83"/>
  <c r="M207" i="83"/>
  <c r="L207" i="83"/>
  <c r="K207" i="83"/>
  <c r="J207" i="83"/>
  <c r="F207" i="83"/>
  <c r="E207" i="83"/>
  <c r="D207" i="83"/>
  <c r="C207" i="83"/>
  <c r="BE206" i="83"/>
  <c r="BD206" i="83"/>
  <c r="BB206" i="83"/>
  <c r="BA206" i="83"/>
  <c r="AZ206" i="83"/>
  <c r="AY206" i="83"/>
  <c r="AX206" i="83"/>
  <c r="AV206" i="83"/>
  <c r="AU206" i="83"/>
  <c r="AT206" i="83"/>
  <c r="AR206" i="83"/>
  <c r="AQ206" i="83"/>
  <c r="AP206" i="83"/>
  <c r="AN206" i="83"/>
  <c r="AM206" i="83"/>
  <c r="AL206" i="83"/>
  <c r="AJ206" i="83"/>
  <c r="AI206" i="83"/>
  <c r="AH206" i="83"/>
  <c r="AF206" i="83"/>
  <c r="AE206" i="83"/>
  <c r="AD206" i="83"/>
  <c r="AA206" i="83"/>
  <c r="Z206" i="83"/>
  <c r="X206" i="83"/>
  <c r="W206" i="83"/>
  <c r="V206" i="83"/>
  <c r="U206" i="83"/>
  <c r="T206" i="83"/>
  <c r="R206" i="83"/>
  <c r="Q206" i="83"/>
  <c r="P206" i="83"/>
  <c r="M206" i="83"/>
  <c r="L206" i="83"/>
  <c r="K206" i="83"/>
  <c r="J206" i="83"/>
  <c r="F206" i="83"/>
  <c r="E206" i="83"/>
  <c r="D206" i="83"/>
  <c r="C206" i="83"/>
  <c r="BE205" i="83"/>
  <c r="BD205" i="83"/>
  <c r="BB205" i="83"/>
  <c r="BA205" i="83"/>
  <c r="AZ205" i="83"/>
  <c r="AY205" i="83"/>
  <c r="AX205" i="83"/>
  <c r="AV205" i="83"/>
  <c r="AU205" i="83"/>
  <c r="AT205" i="83"/>
  <c r="AR205" i="83"/>
  <c r="AQ205" i="83"/>
  <c r="AP205" i="83"/>
  <c r="AN205" i="83"/>
  <c r="AM205" i="83"/>
  <c r="AL205" i="83"/>
  <c r="AJ205" i="83"/>
  <c r="AI205" i="83"/>
  <c r="AH205" i="83"/>
  <c r="AG205" i="83"/>
  <c r="AF205" i="83"/>
  <c r="AE205" i="83"/>
  <c r="AD205" i="83"/>
  <c r="AA205" i="83"/>
  <c r="Z205" i="83"/>
  <c r="Y205" i="83"/>
  <c r="X205" i="83"/>
  <c r="W205" i="83"/>
  <c r="V205" i="83"/>
  <c r="U205" i="83"/>
  <c r="T205" i="83"/>
  <c r="R205" i="83"/>
  <c r="Q205" i="83"/>
  <c r="P205" i="83"/>
  <c r="M205" i="83"/>
  <c r="L205" i="83"/>
  <c r="K205" i="83"/>
  <c r="J205" i="83"/>
  <c r="G205" i="83"/>
  <c r="F205" i="83"/>
  <c r="E205" i="83"/>
  <c r="D205" i="83"/>
  <c r="C205" i="83"/>
  <c r="BE204" i="83"/>
  <c r="BD204" i="83"/>
  <c r="BB204" i="83"/>
  <c r="BA204" i="83"/>
  <c r="AZ204" i="83"/>
  <c r="AY204" i="83"/>
  <c r="AX204" i="83"/>
  <c r="AV204" i="83"/>
  <c r="AU204" i="83"/>
  <c r="AT204" i="83"/>
  <c r="AR204" i="83"/>
  <c r="AQ204" i="83"/>
  <c r="AP204" i="83"/>
  <c r="AO204" i="83"/>
  <c r="AN204" i="83"/>
  <c r="AM204" i="83"/>
  <c r="AL204" i="83"/>
  <c r="AK204" i="83"/>
  <c r="AJ204" i="83"/>
  <c r="AI204" i="83"/>
  <c r="AH204" i="83"/>
  <c r="AF204" i="83"/>
  <c r="AE204" i="83"/>
  <c r="AD204" i="83"/>
  <c r="AA204" i="83"/>
  <c r="Z204" i="83"/>
  <c r="Y204" i="83"/>
  <c r="X204" i="83"/>
  <c r="W204" i="83"/>
  <c r="V204" i="83"/>
  <c r="U204" i="83"/>
  <c r="T204" i="83"/>
  <c r="R204" i="83"/>
  <c r="Q204" i="83"/>
  <c r="P204" i="83"/>
  <c r="M204" i="83"/>
  <c r="L204" i="83"/>
  <c r="K204" i="83"/>
  <c r="J204" i="83"/>
  <c r="F204" i="83"/>
  <c r="E204" i="83"/>
  <c r="D204" i="83"/>
  <c r="C204" i="83"/>
  <c r="BE203" i="83"/>
  <c r="BD203" i="83"/>
  <c r="BB203" i="83"/>
  <c r="BA203" i="83"/>
  <c r="AZ203" i="83"/>
  <c r="AY203" i="83"/>
  <c r="AX203" i="83"/>
  <c r="AV203" i="83"/>
  <c r="AU203" i="83"/>
  <c r="AT203" i="83"/>
  <c r="AR203" i="83"/>
  <c r="AQ203" i="83"/>
  <c r="AP203" i="83"/>
  <c r="AN203" i="83"/>
  <c r="AM203" i="83"/>
  <c r="AL203" i="83"/>
  <c r="AJ203" i="83"/>
  <c r="AI203" i="83"/>
  <c r="AH203" i="83"/>
  <c r="AF203" i="83"/>
  <c r="AE203" i="83"/>
  <c r="AD203" i="83"/>
  <c r="AA203" i="83"/>
  <c r="Z203" i="83"/>
  <c r="X203" i="83"/>
  <c r="W203" i="83"/>
  <c r="V203" i="83"/>
  <c r="U203" i="83"/>
  <c r="T203" i="83"/>
  <c r="R203" i="83"/>
  <c r="Q203" i="83"/>
  <c r="P203" i="83"/>
  <c r="M203" i="83"/>
  <c r="L203" i="83"/>
  <c r="K203" i="83"/>
  <c r="J203" i="83"/>
  <c r="F203" i="83"/>
  <c r="E203" i="83"/>
  <c r="D203" i="83"/>
  <c r="C203" i="83"/>
  <c r="BE202" i="83"/>
  <c r="BD202" i="83"/>
  <c r="BB202" i="83"/>
  <c r="BA202" i="83"/>
  <c r="AZ202" i="83"/>
  <c r="AY202" i="83"/>
  <c r="AX202" i="83"/>
  <c r="AV202" i="83"/>
  <c r="AU202" i="83"/>
  <c r="AT202" i="83"/>
  <c r="AR202" i="83"/>
  <c r="AQ202" i="83"/>
  <c r="AP202" i="83"/>
  <c r="AN202" i="83"/>
  <c r="AM202" i="83"/>
  <c r="AL202" i="83"/>
  <c r="AK202" i="83"/>
  <c r="AJ202" i="83"/>
  <c r="AI202" i="83"/>
  <c r="AH202" i="83"/>
  <c r="AF202" i="83"/>
  <c r="AE202" i="83"/>
  <c r="AD202" i="83"/>
  <c r="AA202" i="83"/>
  <c r="Z202" i="83"/>
  <c r="X202" i="83"/>
  <c r="W202" i="83"/>
  <c r="V202" i="83"/>
  <c r="U202" i="83"/>
  <c r="T202" i="83"/>
  <c r="R202" i="83"/>
  <c r="Q202" i="83"/>
  <c r="P202" i="83"/>
  <c r="M202" i="83"/>
  <c r="L202" i="83"/>
  <c r="K202" i="83"/>
  <c r="J202" i="83"/>
  <c r="F202" i="83"/>
  <c r="E202" i="83"/>
  <c r="D202" i="83"/>
  <c r="C202" i="83"/>
  <c r="BE201" i="83"/>
  <c r="BD201" i="83"/>
  <c r="BB201" i="83"/>
  <c r="BA201" i="83"/>
  <c r="AZ201" i="83"/>
  <c r="AY201" i="83"/>
  <c r="AX201" i="83"/>
  <c r="AV201" i="83"/>
  <c r="AU201" i="83"/>
  <c r="AT201" i="83"/>
  <c r="AR201" i="83"/>
  <c r="AQ201" i="83"/>
  <c r="AP201" i="83"/>
  <c r="AN201" i="83"/>
  <c r="AM201" i="83"/>
  <c r="AL201" i="83"/>
  <c r="AJ201" i="83"/>
  <c r="AI201" i="83"/>
  <c r="AH201" i="83"/>
  <c r="AG201" i="83"/>
  <c r="AF201" i="83"/>
  <c r="AE201" i="83"/>
  <c r="AD201" i="83"/>
  <c r="AA201" i="83"/>
  <c r="Z201" i="83"/>
  <c r="X201" i="83"/>
  <c r="W201" i="83"/>
  <c r="V201" i="83"/>
  <c r="U201" i="83"/>
  <c r="T201" i="83"/>
  <c r="R201" i="83"/>
  <c r="Q201" i="83"/>
  <c r="P201" i="83"/>
  <c r="M201" i="83"/>
  <c r="L201" i="83"/>
  <c r="K201" i="83"/>
  <c r="F201" i="83"/>
  <c r="E201" i="83"/>
  <c r="D201" i="83"/>
  <c r="C201" i="83"/>
  <c r="BE200" i="83"/>
  <c r="BD200" i="83"/>
  <c r="BB200" i="83"/>
  <c r="BA200" i="83"/>
  <c r="AZ200" i="83"/>
  <c r="AY200" i="83"/>
  <c r="AX200" i="83"/>
  <c r="AV200" i="83"/>
  <c r="AU200" i="83"/>
  <c r="AT200" i="83"/>
  <c r="AR200" i="83"/>
  <c r="AQ200" i="83"/>
  <c r="AP200" i="83"/>
  <c r="AN200" i="83"/>
  <c r="AM200" i="83"/>
  <c r="AL200" i="83"/>
  <c r="AK200" i="83"/>
  <c r="AJ200" i="83"/>
  <c r="AI200" i="83"/>
  <c r="AH200" i="83"/>
  <c r="AF200" i="83"/>
  <c r="AE200" i="83"/>
  <c r="AD200" i="83"/>
  <c r="AA200" i="83"/>
  <c r="Z200" i="83"/>
  <c r="X200" i="83"/>
  <c r="W200" i="83"/>
  <c r="V200" i="83"/>
  <c r="U200" i="83"/>
  <c r="T200" i="83"/>
  <c r="R200" i="83"/>
  <c r="Q200" i="83"/>
  <c r="P200" i="83"/>
  <c r="N200" i="83"/>
  <c r="M200" i="83"/>
  <c r="L200" i="83"/>
  <c r="K200" i="83"/>
  <c r="J200" i="83"/>
  <c r="F200" i="83"/>
  <c r="E200" i="83"/>
  <c r="D200" i="83"/>
  <c r="C200" i="83"/>
  <c r="BE199" i="83"/>
  <c r="BD199" i="83"/>
  <c r="BB199" i="83"/>
  <c r="BA199" i="83"/>
  <c r="AZ199" i="83"/>
  <c r="AY199" i="83"/>
  <c r="AX199" i="83"/>
  <c r="AV199" i="83"/>
  <c r="AU199" i="83"/>
  <c r="AT199" i="83"/>
  <c r="AR199" i="83"/>
  <c r="AQ199" i="83"/>
  <c r="AP199" i="83"/>
  <c r="AN199" i="83"/>
  <c r="AM199" i="83"/>
  <c r="AL199" i="83"/>
  <c r="AJ199" i="83"/>
  <c r="AI199" i="83"/>
  <c r="AH199" i="83"/>
  <c r="AF199" i="83"/>
  <c r="AE199" i="83"/>
  <c r="AD199" i="83"/>
  <c r="AA199" i="83"/>
  <c r="Z199" i="83"/>
  <c r="X199" i="83"/>
  <c r="W199" i="83"/>
  <c r="V199" i="83"/>
  <c r="U199" i="83"/>
  <c r="T199" i="83"/>
  <c r="R199" i="83"/>
  <c r="Q199" i="83"/>
  <c r="P199" i="83"/>
  <c r="M199" i="83"/>
  <c r="L199" i="83"/>
  <c r="K199" i="83"/>
  <c r="J199" i="83"/>
  <c r="F199" i="83"/>
  <c r="E199" i="83"/>
  <c r="D199" i="83"/>
  <c r="C199" i="83"/>
  <c r="BE198" i="83"/>
  <c r="BD198" i="83"/>
  <c r="BB198" i="83"/>
  <c r="BA198" i="83"/>
  <c r="AZ198" i="83"/>
  <c r="AY198" i="83"/>
  <c r="AX198" i="83"/>
  <c r="AV198" i="83"/>
  <c r="AU198" i="83"/>
  <c r="AT198" i="83"/>
  <c r="AR198" i="83"/>
  <c r="AQ198" i="83"/>
  <c r="AP198" i="83"/>
  <c r="AN198" i="83"/>
  <c r="AM198" i="83"/>
  <c r="AL198" i="83"/>
  <c r="AK198" i="83"/>
  <c r="AJ198" i="83"/>
  <c r="AI198" i="83"/>
  <c r="AH198" i="83"/>
  <c r="AF198" i="83"/>
  <c r="AE198" i="83"/>
  <c r="AD198" i="83"/>
  <c r="AA198" i="83"/>
  <c r="Z198" i="83"/>
  <c r="Y198" i="83"/>
  <c r="X198" i="83"/>
  <c r="W198" i="83"/>
  <c r="V198" i="83"/>
  <c r="U198" i="83"/>
  <c r="T198" i="83"/>
  <c r="R198" i="83"/>
  <c r="Q198" i="83"/>
  <c r="P198" i="83"/>
  <c r="M198" i="83"/>
  <c r="L198" i="83"/>
  <c r="K198" i="83"/>
  <c r="J198" i="83"/>
  <c r="F198" i="83"/>
  <c r="E198" i="83"/>
  <c r="D198" i="83"/>
  <c r="C198" i="83"/>
  <c r="BE197" i="83"/>
  <c r="BD197" i="83"/>
  <c r="BB197" i="83"/>
  <c r="BA197" i="83"/>
  <c r="AZ197" i="83"/>
  <c r="AY197" i="83"/>
  <c r="AX197" i="83"/>
  <c r="AV197" i="83"/>
  <c r="AU197" i="83"/>
  <c r="AT197" i="83"/>
  <c r="AR197" i="83"/>
  <c r="AQ197" i="83"/>
  <c r="AP197" i="83"/>
  <c r="AN197" i="83"/>
  <c r="AM197" i="83"/>
  <c r="AL197" i="83"/>
  <c r="AJ197" i="83"/>
  <c r="AI197" i="83"/>
  <c r="AH197" i="83"/>
  <c r="AG197" i="83"/>
  <c r="AF197" i="83"/>
  <c r="AE197" i="83"/>
  <c r="AD197" i="83"/>
  <c r="AA197" i="83"/>
  <c r="Z197" i="83"/>
  <c r="Y197" i="83"/>
  <c r="X197" i="83"/>
  <c r="W197" i="83"/>
  <c r="V197" i="83"/>
  <c r="U197" i="83"/>
  <c r="T197" i="83"/>
  <c r="S197" i="83"/>
  <c r="R197" i="83"/>
  <c r="Q197" i="83"/>
  <c r="P197" i="83"/>
  <c r="M197" i="83"/>
  <c r="L197" i="83"/>
  <c r="K197" i="83"/>
  <c r="J197" i="83"/>
  <c r="F197" i="83"/>
  <c r="E197" i="83"/>
  <c r="D197" i="83"/>
  <c r="C197" i="83"/>
  <c r="BE196" i="83"/>
  <c r="BD196" i="83"/>
  <c r="BB196" i="83"/>
  <c r="BA196" i="83"/>
  <c r="AZ196" i="83"/>
  <c r="AY196" i="83"/>
  <c r="AX196" i="83"/>
  <c r="AV196" i="83"/>
  <c r="AU196" i="83"/>
  <c r="AT196" i="83"/>
  <c r="AR196" i="83"/>
  <c r="AQ196" i="83"/>
  <c r="AP196" i="83"/>
  <c r="AN196" i="83"/>
  <c r="AM196" i="83"/>
  <c r="AL196" i="83"/>
  <c r="AK196" i="83"/>
  <c r="AJ196" i="83"/>
  <c r="AI196" i="83"/>
  <c r="AH196" i="83"/>
  <c r="AF196" i="83"/>
  <c r="AE196" i="83"/>
  <c r="AD196" i="83"/>
  <c r="AA196" i="83"/>
  <c r="Z196" i="83"/>
  <c r="Y196" i="83"/>
  <c r="X196" i="83"/>
  <c r="W196" i="83"/>
  <c r="V196" i="83"/>
  <c r="U196" i="83"/>
  <c r="T196" i="83"/>
  <c r="R196" i="83"/>
  <c r="Q196" i="83"/>
  <c r="P196" i="83"/>
  <c r="N196" i="83"/>
  <c r="M196" i="83"/>
  <c r="L196" i="83"/>
  <c r="K196" i="83"/>
  <c r="J196" i="83"/>
  <c r="G196" i="83"/>
  <c r="F196" i="83"/>
  <c r="E196" i="83"/>
  <c r="D196" i="83"/>
  <c r="C196" i="83"/>
  <c r="BE195" i="83"/>
  <c r="BD195" i="83"/>
  <c r="BB195" i="83"/>
  <c r="BA195" i="83"/>
  <c r="AZ195" i="83"/>
  <c r="AY195" i="83"/>
  <c r="AX195" i="83"/>
  <c r="AV195" i="83"/>
  <c r="AU195" i="83"/>
  <c r="AT195" i="83"/>
  <c r="AR195" i="83"/>
  <c r="AQ195" i="83"/>
  <c r="AP195" i="83"/>
  <c r="AN195" i="83"/>
  <c r="AM195" i="83"/>
  <c r="AL195" i="83"/>
  <c r="AJ195" i="83"/>
  <c r="AI195" i="83"/>
  <c r="AH195" i="83"/>
  <c r="AG195" i="83"/>
  <c r="AF195" i="83"/>
  <c r="AE195" i="83"/>
  <c r="AD195" i="83"/>
  <c r="AA195" i="83"/>
  <c r="Z195" i="83"/>
  <c r="X195" i="83"/>
  <c r="W195" i="83"/>
  <c r="V195" i="83"/>
  <c r="U195" i="83"/>
  <c r="T195" i="83"/>
  <c r="R195" i="83"/>
  <c r="Q195" i="83"/>
  <c r="P195" i="83"/>
  <c r="M195" i="83"/>
  <c r="L195" i="83"/>
  <c r="K195" i="83"/>
  <c r="J195" i="83"/>
  <c r="F195" i="83"/>
  <c r="E195" i="83"/>
  <c r="D195" i="83"/>
  <c r="C195" i="83"/>
  <c r="BE194" i="83"/>
  <c r="BD194" i="83"/>
  <c r="BB194" i="83"/>
  <c r="BA194" i="83"/>
  <c r="AZ194" i="83"/>
  <c r="AY194" i="83"/>
  <c r="AX194" i="83"/>
  <c r="AV194" i="83"/>
  <c r="AU194" i="83"/>
  <c r="AT194" i="83"/>
  <c r="AR194" i="83"/>
  <c r="AQ194" i="83"/>
  <c r="AP194" i="83"/>
  <c r="AN194" i="83"/>
  <c r="AM194" i="83"/>
  <c r="AL194" i="83"/>
  <c r="AK194" i="83"/>
  <c r="AJ194" i="83"/>
  <c r="AI194" i="83"/>
  <c r="AH194" i="83"/>
  <c r="AF194" i="83"/>
  <c r="AE194" i="83"/>
  <c r="AD194" i="83"/>
  <c r="AA194" i="83"/>
  <c r="Z194" i="83"/>
  <c r="X194" i="83"/>
  <c r="W194" i="83"/>
  <c r="V194" i="83"/>
  <c r="U194" i="83"/>
  <c r="T194" i="83"/>
  <c r="R194" i="83"/>
  <c r="Q194" i="83"/>
  <c r="P194" i="83"/>
  <c r="M194" i="83"/>
  <c r="L194" i="83"/>
  <c r="K194" i="83"/>
  <c r="J194" i="83"/>
  <c r="G194" i="83"/>
  <c r="F194" i="83"/>
  <c r="E194" i="83"/>
  <c r="D194" i="83"/>
  <c r="C194" i="83"/>
  <c r="BE193" i="83"/>
  <c r="BD193" i="83"/>
  <c r="BB193" i="83"/>
  <c r="BA193" i="83"/>
  <c r="AZ193" i="83"/>
  <c r="AY193" i="83"/>
  <c r="AX193" i="83"/>
  <c r="AV193" i="83"/>
  <c r="AU193" i="83"/>
  <c r="AT193" i="83"/>
  <c r="AR193" i="83"/>
  <c r="AQ193" i="83"/>
  <c r="AP193" i="83"/>
  <c r="AO193" i="83"/>
  <c r="AN193" i="83"/>
  <c r="AM193" i="83"/>
  <c r="AL193" i="83"/>
  <c r="AJ193" i="83"/>
  <c r="AI193" i="83"/>
  <c r="AH193" i="83"/>
  <c r="AF193" i="83"/>
  <c r="AE193" i="83"/>
  <c r="AD193" i="83"/>
  <c r="AA193" i="83"/>
  <c r="Z193" i="83"/>
  <c r="X193" i="83"/>
  <c r="W193" i="83"/>
  <c r="V193" i="83"/>
  <c r="U193" i="83"/>
  <c r="T193" i="83"/>
  <c r="R193" i="83"/>
  <c r="Q193" i="83"/>
  <c r="P193" i="83"/>
  <c r="M193" i="83"/>
  <c r="L193" i="83"/>
  <c r="K193" i="83"/>
  <c r="F193" i="83"/>
  <c r="E193" i="83"/>
  <c r="D193" i="83"/>
  <c r="C193" i="83"/>
  <c r="BE192" i="83"/>
  <c r="BD192" i="83"/>
  <c r="BB192" i="83"/>
  <c r="BA192" i="83"/>
  <c r="AZ192" i="83"/>
  <c r="AY192" i="83"/>
  <c r="AX192" i="83"/>
  <c r="AV192" i="83"/>
  <c r="AU192" i="83"/>
  <c r="AT192" i="83"/>
  <c r="AR192" i="83"/>
  <c r="AQ192" i="83"/>
  <c r="AP192" i="83"/>
  <c r="AN192" i="83"/>
  <c r="AM192" i="83"/>
  <c r="AL192" i="83"/>
  <c r="AK192" i="83"/>
  <c r="AJ192" i="83"/>
  <c r="AI192" i="83"/>
  <c r="AH192" i="83"/>
  <c r="AF192" i="83"/>
  <c r="AE192" i="83"/>
  <c r="AD192" i="83"/>
  <c r="AA192" i="83"/>
  <c r="Z192" i="83"/>
  <c r="Y192" i="83"/>
  <c r="X192" i="83"/>
  <c r="W192" i="83"/>
  <c r="V192" i="83"/>
  <c r="U192" i="83"/>
  <c r="T192" i="83"/>
  <c r="R192" i="83"/>
  <c r="Q192" i="83"/>
  <c r="P192" i="83"/>
  <c r="M192" i="83"/>
  <c r="L192" i="83"/>
  <c r="K192" i="83"/>
  <c r="J192" i="83"/>
  <c r="F192" i="83"/>
  <c r="E192" i="83"/>
  <c r="D192" i="83"/>
  <c r="C192" i="83"/>
  <c r="BE191" i="83"/>
  <c r="BD191" i="83"/>
  <c r="BB191" i="83"/>
  <c r="BA191" i="83"/>
  <c r="AZ191" i="83"/>
  <c r="AY191" i="83"/>
  <c r="AX191" i="83"/>
  <c r="AV191" i="83"/>
  <c r="AU191" i="83"/>
  <c r="AT191" i="83"/>
  <c r="AR191" i="83"/>
  <c r="AQ191" i="83"/>
  <c r="AP191" i="83"/>
  <c r="AN191" i="83"/>
  <c r="AM191" i="83"/>
  <c r="AL191" i="83"/>
  <c r="AJ191" i="83"/>
  <c r="AI191" i="83"/>
  <c r="AH191" i="83"/>
  <c r="AG191" i="83"/>
  <c r="AF191" i="83"/>
  <c r="AE191" i="83"/>
  <c r="AD191" i="83"/>
  <c r="AA191" i="83"/>
  <c r="Z191" i="83"/>
  <c r="X191" i="83"/>
  <c r="W191" i="83"/>
  <c r="V191" i="83"/>
  <c r="U191" i="83"/>
  <c r="T191" i="83"/>
  <c r="R191" i="83"/>
  <c r="Q191" i="83"/>
  <c r="P191" i="83"/>
  <c r="M191" i="83"/>
  <c r="L191" i="83"/>
  <c r="K191" i="83"/>
  <c r="J191" i="83"/>
  <c r="F191" i="83"/>
  <c r="E191" i="83"/>
  <c r="D191" i="83"/>
  <c r="C191" i="83"/>
  <c r="BE190" i="83"/>
  <c r="BD190" i="83"/>
  <c r="BB190" i="83"/>
  <c r="BA190" i="83"/>
  <c r="AZ190" i="83"/>
  <c r="AY190" i="83"/>
  <c r="AX190" i="83"/>
  <c r="AV190" i="83"/>
  <c r="AU190" i="83"/>
  <c r="AT190" i="83"/>
  <c r="AR190" i="83"/>
  <c r="AQ190" i="83"/>
  <c r="AP190" i="83"/>
  <c r="AN190" i="83"/>
  <c r="AM190" i="83"/>
  <c r="AL190" i="83"/>
  <c r="AK190" i="83"/>
  <c r="AJ190" i="83"/>
  <c r="AI190" i="83"/>
  <c r="AH190" i="83"/>
  <c r="AG190" i="83"/>
  <c r="AF190" i="83"/>
  <c r="AE190" i="83"/>
  <c r="AD190" i="83"/>
  <c r="AA190" i="83"/>
  <c r="Z190" i="83"/>
  <c r="Y190" i="83"/>
  <c r="X190" i="83"/>
  <c r="W190" i="83"/>
  <c r="V190" i="83"/>
  <c r="U190" i="83"/>
  <c r="T190" i="83"/>
  <c r="R190" i="83"/>
  <c r="Q190" i="83"/>
  <c r="P190" i="83"/>
  <c r="M190" i="83"/>
  <c r="L190" i="83"/>
  <c r="K190" i="83"/>
  <c r="J190" i="83"/>
  <c r="G190" i="83"/>
  <c r="F190" i="83"/>
  <c r="E190" i="83"/>
  <c r="D190" i="83"/>
  <c r="C190" i="83"/>
  <c r="BE189" i="83"/>
  <c r="BD189" i="83"/>
  <c r="BB189" i="83"/>
  <c r="BA189" i="83"/>
  <c r="AZ189" i="83"/>
  <c r="AY189" i="83"/>
  <c r="AX189" i="83"/>
  <c r="AV189" i="83"/>
  <c r="AU189" i="83"/>
  <c r="AT189" i="83"/>
  <c r="AR189" i="83"/>
  <c r="AQ189" i="83"/>
  <c r="AP189" i="83"/>
  <c r="AO189" i="83"/>
  <c r="AN189" i="83"/>
  <c r="AM189" i="83"/>
  <c r="AL189" i="83"/>
  <c r="AJ189" i="83"/>
  <c r="AI189" i="83"/>
  <c r="AH189" i="83"/>
  <c r="AG189" i="83"/>
  <c r="AF189" i="83"/>
  <c r="AE189" i="83"/>
  <c r="AD189" i="83"/>
  <c r="AA189" i="83"/>
  <c r="Z189" i="83"/>
  <c r="Y189" i="83"/>
  <c r="X189" i="83"/>
  <c r="W189" i="83"/>
  <c r="V189" i="83"/>
  <c r="U189" i="83"/>
  <c r="T189" i="83"/>
  <c r="R189" i="83"/>
  <c r="Q189" i="83"/>
  <c r="P189" i="83"/>
  <c r="M189" i="83"/>
  <c r="L189" i="83"/>
  <c r="K189" i="83"/>
  <c r="F189" i="83"/>
  <c r="E189" i="83"/>
  <c r="D189" i="83"/>
  <c r="C189" i="83"/>
  <c r="BE188" i="83"/>
  <c r="BD188" i="83"/>
  <c r="BB188" i="83"/>
  <c r="BA188" i="83"/>
  <c r="AZ188" i="83"/>
  <c r="AY188" i="83"/>
  <c r="AX188" i="83"/>
  <c r="AV188" i="83"/>
  <c r="AU188" i="83"/>
  <c r="AT188" i="83"/>
  <c r="AR188" i="83"/>
  <c r="AQ188" i="83"/>
  <c r="AP188" i="83"/>
  <c r="AN188" i="83"/>
  <c r="AM188" i="83"/>
  <c r="AL188" i="83"/>
  <c r="AJ188" i="83"/>
  <c r="AI188" i="83"/>
  <c r="AH188" i="83"/>
  <c r="AF188" i="83"/>
  <c r="AE188" i="83"/>
  <c r="AD188" i="83"/>
  <c r="AA188" i="83"/>
  <c r="Z188" i="83"/>
  <c r="X188" i="83"/>
  <c r="W188" i="83"/>
  <c r="V188" i="83"/>
  <c r="U188" i="83"/>
  <c r="T188" i="83"/>
  <c r="R188" i="83"/>
  <c r="Q188" i="83"/>
  <c r="P188" i="83"/>
  <c r="M188" i="83"/>
  <c r="L188" i="83"/>
  <c r="K188" i="83"/>
  <c r="J188" i="83"/>
  <c r="G188" i="83"/>
  <c r="F188" i="83"/>
  <c r="E188" i="83"/>
  <c r="D188" i="83"/>
  <c r="C188" i="83"/>
  <c r="BE187" i="83"/>
  <c r="BD187" i="83"/>
  <c r="BB187" i="83"/>
  <c r="BA187" i="83"/>
  <c r="AZ187" i="83"/>
  <c r="AY187" i="83"/>
  <c r="AX187" i="83"/>
  <c r="AV187" i="83"/>
  <c r="AU187" i="83"/>
  <c r="AT187" i="83"/>
  <c r="AR187" i="83"/>
  <c r="AQ187" i="83"/>
  <c r="AP187" i="83"/>
  <c r="AO187" i="83"/>
  <c r="AN187" i="83"/>
  <c r="AM187" i="83"/>
  <c r="AL187" i="83"/>
  <c r="AJ187" i="83"/>
  <c r="AI187" i="83"/>
  <c r="AH187" i="83"/>
  <c r="AG187" i="83"/>
  <c r="AF187" i="83"/>
  <c r="AE187" i="83"/>
  <c r="AD187" i="83"/>
  <c r="AA187" i="83"/>
  <c r="Z187" i="83"/>
  <c r="Y187" i="83"/>
  <c r="X187" i="83"/>
  <c r="W187" i="83"/>
  <c r="V187" i="83"/>
  <c r="U187" i="83"/>
  <c r="T187" i="83"/>
  <c r="R187" i="83"/>
  <c r="Q187" i="83"/>
  <c r="P187" i="83"/>
  <c r="M187" i="83"/>
  <c r="L187" i="83"/>
  <c r="K187" i="83"/>
  <c r="J187" i="83"/>
  <c r="G187" i="83"/>
  <c r="F187" i="83"/>
  <c r="E187" i="83"/>
  <c r="D187" i="83"/>
  <c r="C187" i="83"/>
  <c r="BE186" i="83"/>
  <c r="BD186" i="83"/>
  <c r="BB186" i="83"/>
  <c r="BA186" i="83"/>
  <c r="AZ186" i="83"/>
  <c r="AY186" i="83"/>
  <c r="AX186" i="83"/>
  <c r="AV186" i="83"/>
  <c r="AU186" i="83"/>
  <c r="AT186" i="83"/>
  <c r="AR186" i="83"/>
  <c r="AQ186" i="83"/>
  <c r="AP186" i="83"/>
  <c r="AO186" i="83"/>
  <c r="AN186" i="83"/>
  <c r="AM186" i="83"/>
  <c r="AL186" i="83"/>
  <c r="AK186" i="83"/>
  <c r="AJ186" i="83"/>
  <c r="AI186" i="83"/>
  <c r="AH186" i="83"/>
  <c r="AF186" i="83"/>
  <c r="AE186" i="83"/>
  <c r="AD186" i="83"/>
  <c r="AA186" i="83"/>
  <c r="Z186" i="83"/>
  <c r="X186" i="83"/>
  <c r="W186" i="83"/>
  <c r="V186" i="83"/>
  <c r="U186" i="83"/>
  <c r="T186" i="83"/>
  <c r="R186" i="83"/>
  <c r="Q186" i="83"/>
  <c r="P186" i="83"/>
  <c r="M186" i="83"/>
  <c r="L186" i="83"/>
  <c r="K186" i="83"/>
  <c r="F186" i="83"/>
  <c r="E186" i="83"/>
  <c r="D186" i="83"/>
  <c r="C186" i="83"/>
  <c r="BE185" i="83"/>
  <c r="BD185" i="83"/>
  <c r="BB185" i="83"/>
  <c r="BA185" i="83"/>
  <c r="AZ185" i="83"/>
  <c r="AY185" i="83"/>
  <c r="AX185" i="83"/>
  <c r="AV185" i="83"/>
  <c r="AU185" i="83"/>
  <c r="AT185" i="83"/>
  <c r="AR185" i="83"/>
  <c r="AQ185" i="83"/>
  <c r="AP185" i="83"/>
  <c r="AO185" i="83"/>
  <c r="AN185" i="83"/>
  <c r="AM185" i="83"/>
  <c r="AL185" i="83"/>
  <c r="AK185" i="83"/>
  <c r="AJ185" i="83"/>
  <c r="AI185" i="83"/>
  <c r="AH185" i="83"/>
  <c r="AG185" i="83"/>
  <c r="AF185" i="83"/>
  <c r="AE185" i="83"/>
  <c r="AD185" i="83"/>
  <c r="AA185" i="83"/>
  <c r="Z185" i="83"/>
  <c r="X185" i="83"/>
  <c r="W185" i="83"/>
  <c r="V185" i="83"/>
  <c r="U185" i="83"/>
  <c r="T185" i="83"/>
  <c r="R185" i="83"/>
  <c r="Q185" i="83"/>
  <c r="P185" i="83"/>
  <c r="M185" i="83"/>
  <c r="L185" i="83"/>
  <c r="K185" i="83"/>
  <c r="J185" i="83"/>
  <c r="F185" i="83"/>
  <c r="E185" i="83"/>
  <c r="D185" i="83"/>
  <c r="C185" i="83"/>
  <c r="BE184" i="83"/>
  <c r="BD184" i="83"/>
  <c r="BB184" i="83"/>
  <c r="BA184" i="83"/>
  <c r="AZ184" i="83"/>
  <c r="AY184" i="83"/>
  <c r="AX184" i="83"/>
  <c r="AV184" i="83"/>
  <c r="AU184" i="83"/>
  <c r="AT184" i="83"/>
  <c r="AR184" i="83"/>
  <c r="AQ184" i="83"/>
  <c r="AP184" i="83"/>
  <c r="AN184" i="83"/>
  <c r="AM184" i="83"/>
  <c r="AL184" i="83"/>
  <c r="AK184" i="83"/>
  <c r="AJ184" i="83"/>
  <c r="AI184" i="83"/>
  <c r="AH184" i="83"/>
  <c r="AF184" i="83"/>
  <c r="AE184" i="83"/>
  <c r="AD184" i="83"/>
  <c r="AA184" i="83"/>
  <c r="Z184" i="83"/>
  <c r="X184" i="83"/>
  <c r="W184" i="83"/>
  <c r="V184" i="83"/>
  <c r="U184" i="83"/>
  <c r="T184" i="83"/>
  <c r="R184" i="83"/>
  <c r="Q184" i="83"/>
  <c r="P184" i="83"/>
  <c r="M184" i="83"/>
  <c r="L184" i="83"/>
  <c r="K184" i="83"/>
  <c r="J184" i="83"/>
  <c r="G184" i="83"/>
  <c r="F184" i="83"/>
  <c r="E184" i="83"/>
  <c r="D184" i="83"/>
  <c r="C184" i="83"/>
  <c r="BE183" i="83"/>
  <c r="BD183" i="83"/>
  <c r="BB183" i="83"/>
  <c r="BA183" i="83"/>
  <c r="AZ183" i="83"/>
  <c r="AY183" i="83"/>
  <c r="AX183" i="83"/>
  <c r="AV183" i="83"/>
  <c r="AU183" i="83"/>
  <c r="AT183" i="83"/>
  <c r="AR183" i="83"/>
  <c r="AQ183" i="83"/>
  <c r="AP183" i="83"/>
  <c r="AN183" i="83"/>
  <c r="AM183" i="83"/>
  <c r="AL183" i="83"/>
  <c r="AJ183" i="83"/>
  <c r="AI183" i="83"/>
  <c r="AH183" i="83"/>
  <c r="AG183" i="83"/>
  <c r="AF183" i="83"/>
  <c r="AE183" i="83"/>
  <c r="AD183" i="83"/>
  <c r="AA183" i="83"/>
  <c r="Z183" i="83"/>
  <c r="Y183" i="83"/>
  <c r="X183" i="83"/>
  <c r="W183" i="83"/>
  <c r="V183" i="83"/>
  <c r="U183" i="83"/>
  <c r="T183" i="83"/>
  <c r="R183" i="83"/>
  <c r="Q183" i="83"/>
  <c r="P183" i="83"/>
  <c r="M183" i="83"/>
  <c r="L183" i="83"/>
  <c r="K183" i="83"/>
  <c r="J183" i="83"/>
  <c r="G183" i="83"/>
  <c r="F183" i="83"/>
  <c r="E183" i="83"/>
  <c r="D183" i="83"/>
  <c r="C183" i="83"/>
  <c r="BE182" i="83"/>
  <c r="BD182" i="83"/>
  <c r="BB182" i="83"/>
  <c r="BA182" i="83"/>
  <c r="AZ182" i="83"/>
  <c r="AY182" i="83"/>
  <c r="AX182" i="83"/>
  <c r="AV182" i="83"/>
  <c r="AU182" i="83"/>
  <c r="AT182" i="83"/>
  <c r="AR182" i="83"/>
  <c r="AQ182" i="83"/>
  <c r="AP182" i="83"/>
  <c r="AO182" i="83"/>
  <c r="AN182" i="83"/>
  <c r="AM182" i="83"/>
  <c r="AL182" i="83"/>
  <c r="AJ182" i="83"/>
  <c r="AI182" i="83"/>
  <c r="AH182" i="83"/>
  <c r="AF182" i="83"/>
  <c r="AE182" i="83"/>
  <c r="AD182" i="83"/>
  <c r="AA182" i="83"/>
  <c r="Z182" i="83"/>
  <c r="Y182" i="83"/>
  <c r="X182" i="83"/>
  <c r="W182" i="83"/>
  <c r="V182" i="83"/>
  <c r="U182" i="83"/>
  <c r="T182" i="83"/>
  <c r="R182" i="83"/>
  <c r="Q182" i="83"/>
  <c r="P182" i="83"/>
  <c r="M182" i="83"/>
  <c r="L182" i="83"/>
  <c r="K182" i="83"/>
  <c r="G182" i="83"/>
  <c r="F182" i="83"/>
  <c r="E182" i="83"/>
  <c r="D182" i="83"/>
  <c r="C182" i="83"/>
  <c r="BE181" i="83"/>
  <c r="BD181" i="83"/>
  <c r="BB181" i="83"/>
  <c r="BA181" i="83"/>
  <c r="AZ181" i="83"/>
  <c r="AY181" i="83"/>
  <c r="AX181" i="83"/>
  <c r="AV181" i="83"/>
  <c r="AU181" i="83"/>
  <c r="AT181" i="83"/>
  <c r="AR181" i="83"/>
  <c r="AQ181" i="83"/>
  <c r="AP181" i="83"/>
  <c r="AN181" i="83"/>
  <c r="AM181" i="83"/>
  <c r="AL181" i="83"/>
  <c r="AJ181" i="83"/>
  <c r="AI181" i="83"/>
  <c r="AH181" i="83"/>
  <c r="AF181" i="83"/>
  <c r="AE181" i="83"/>
  <c r="AD181" i="83"/>
  <c r="AA181" i="83"/>
  <c r="Z181" i="83"/>
  <c r="X181" i="83"/>
  <c r="W181" i="83"/>
  <c r="V181" i="83"/>
  <c r="U181" i="83"/>
  <c r="T181" i="83"/>
  <c r="R181" i="83"/>
  <c r="Q181" i="83"/>
  <c r="P181" i="83"/>
  <c r="M181" i="83"/>
  <c r="L181" i="83"/>
  <c r="K181" i="83"/>
  <c r="J181" i="83"/>
  <c r="F181" i="83"/>
  <c r="E181" i="83"/>
  <c r="D181" i="83"/>
  <c r="C181" i="83"/>
  <c r="BE180" i="83"/>
  <c r="BD180" i="83"/>
  <c r="BB180" i="83"/>
  <c r="BA180" i="83"/>
  <c r="AZ180" i="83"/>
  <c r="AY180" i="83"/>
  <c r="AX180" i="83"/>
  <c r="AV180" i="83"/>
  <c r="AU180" i="83"/>
  <c r="AT180" i="83"/>
  <c r="AR180" i="83"/>
  <c r="AQ180" i="83"/>
  <c r="AP180" i="83"/>
  <c r="AO180" i="83"/>
  <c r="AN180" i="83"/>
  <c r="AM180" i="83"/>
  <c r="AL180" i="83"/>
  <c r="AJ180" i="83"/>
  <c r="AI180" i="83"/>
  <c r="AH180" i="83"/>
  <c r="AF180" i="83"/>
  <c r="AE180" i="83"/>
  <c r="AD180" i="83"/>
  <c r="AA180" i="83"/>
  <c r="Z180" i="83"/>
  <c r="X180" i="83"/>
  <c r="W180" i="83"/>
  <c r="V180" i="83"/>
  <c r="U180" i="83"/>
  <c r="T180" i="83"/>
  <c r="R180" i="83"/>
  <c r="Q180" i="83"/>
  <c r="P180" i="83"/>
  <c r="M180" i="83"/>
  <c r="L180" i="83"/>
  <c r="K180" i="83"/>
  <c r="J180" i="83"/>
  <c r="F180" i="83"/>
  <c r="E180" i="83"/>
  <c r="D180" i="83"/>
  <c r="C180" i="83"/>
  <c r="BE179" i="83"/>
  <c r="BD179" i="83"/>
  <c r="BB179" i="83"/>
  <c r="BA179" i="83"/>
  <c r="AZ179" i="83"/>
  <c r="AY179" i="83"/>
  <c r="AX179" i="83"/>
  <c r="AV179" i="83"/>
  <c r="AU179" i="83"/>
  <c r="AT179" i="83"/>
  <c r="AR179" i="83"/>
  <c r="AQ179" i="83"/>
  <c r="AP179" i="83"/>
  <c r="AN179" i="83"/>
  <c r="AM179" i="83"/>
  <c r="AL179" i="83"/>
  <c r="AK179" i="83"/>
  <c r="AJ179" i="83"/>
  <c r="AI179" i="83"/>
  <c r="AH179" i="83"/>
  <c r="AG179" i="83"/>
  <c r="AF179" i="83"/>
  <c r="AE179" i="83"/>
  <c r="AD179" i="83"/>
  <c r="AB179" i="83"/>
  <c r="AA179" i="83"/>
  <c r="Z179" i="83"/>
  <c r="Y179" i="83"/>
  <c r="X179" i="83"/>
  <c r="W179" i="83"/>
  <c r="V179" i="83"/>
  <c r="U179" i="83"/>
  <c r="T179" i="83"/>
  <c r="R179" i="83"/>
  <c r="Q179" i="83"/>
  <c r="P179" i="83"/>
  <c r="M179" i="83"/>
  <c r="L179" i="83"/>
  <c r="K179" i="83"/>
  <c r="J179" i="83"/>
  <c r="F179" i="83"/>
  <c r="E179" i="83"/>
  <c r="D179" i="83"/>
  <c r="C179" i="83"/>
  <c r="BE178" i="83"/>
  <c r="BD178" i="83"/>
  <c r="BB178" i="83"/>
  <c r="BA178" i="83"/>
  <c r="AZ178" i="83"/>
  <c r="AY178" i="83"/>
  <c r="AX178" i="83"/>
  <c r="AV178" i="83"/>
  <c r="AU178" i="83"/>
  <c r="AT178" i="83"/>
  <c r="AR178" i="83"/>
  <c r="AQ178" i="83"/>
  <c r="AP178" i="83"/>
  <c r="AN178" i="83"/>
  <c r="AM178" i="83"/>
  <c r="AL178" i="83"/>
  <c r="AJ178" i="83"/>
  <c r="AI178" i="83"/>
  <c r="AH178" i="83"/>
  <c r="AF178" i="83"/>
  <c r="AE178" i="83"/>
  <c r="AD178" i="83"/>
  <c r="AA178" i="83"/>
  <c r="Z178" i="83"/>
  <c r="X178" i="83"/>
  <c r="W178" i="83"/>
  <c r="V178" i="83"/>
  <c r="U178" i="83"/>
  <c r="T178" i="83"/>
  <c r="R178" i="83"/>
  <c r="Q178" i="83"/>
  <c r="P178" i="83"/>
  <c r="M178" i="83"/>
  <c r="L178" i="83"/>
  <c r="K178" i="83"/>
  <c r="J178" i="83"/>
  <c r="G178" i="83"/>
  <c r="F178" i="83"/>
  <c r="E178" i="83"/>
  <c r="D178" i="83"/>
  <c r="C178" i="83"/>
  <c r="BE177" i="83"/>
  <c r="BD177" i="83"/>
  <c r="BB177" i="83"/>
  <c r="BA177" i="83"/>
  <c r="AZ177" i="83"/>
  <c r="AY177" i="83"/>
  <c r="AX177" i="83"/>
  <c r="AV177" i="83"/>
  <c r="AU177" i="83"/>
  <c r="AT177" i="83"/>
  <c r="AR177" i="83"/>
  <c r="AQ177" i="83"/>
  <c r="AP177" i="83"/>
  <c r="AO177" i="83"/>
  <c r="AN177" i="83"/>
  <c r="AM177" i="83"/>
  <c r="AL177" i="83"/>
  <c r="AJ177" i="83"/>
  <c r="AI177" i="83"/>
  <c r="AH177" i="83"/>
  <c r="AG177" i="83"/>
  <c r="AF177" i="83"/>
  <c r="AE177" i="83"/>
  <c r="AD177" i="83"/>
  <c r="AA177" i="83"/>
  <c r="Z177" i="83"/>
  <c r="Y177" i="83"/>
  <c r="X177" i="83"/>
  <c r="W177" i="83"/>
  <c r="V177" i="83"/>
  <c r="U177" i="83"/>
  <c r="T177" i="83"/>
  <c r="R177" i="83"/>
  <c r="Q177" i="83"/>
  <c r="P177" i="83"/>
  <c r="M177" i="83"/>
  <c r="L177" i="83"/>
  <c r="K177" i="83"/>
  <c r="J177" i="83"/>
  <c r="F177" i="83"/>
  <c r="E177" i="83"/>
  <c r="D177" i="83"/>
  <c r="C177" i="83"/>
  <c r="BE176" i="83"/>
  <c r="BD176" i="83"/>
  <c r="BB176" i="83"/>
  <c r="BA176" i="83"/>
  <c r="AZ176" i="83"/>
  <c r="AY176" i="83"/>
  <c r="AX176" i="83"/>
  <c r="AV176" i="83"/>
  <c r="AU176" i="83"/>
  <c r="AT176" i="83"/>
  <c r="AR176" i="83"/>
  <c r="AQ176" i="83"/>
  <c r="AP176" i="83"/>
  <c r="AO176" i="83"/>
  <c r="AN176" i="83"/>
  <c r="AM176" i="83"/>
  <c r="AL176" i="83"/>
  <c r="AJ176" i="83"/>
  <c r="AI176" i="83"/>
  <c r="AH176" i="83"/>
  <c r="AF176" i="83"/>
  <c r="AE176" i="83"/>
  <c r="AD176" i="83"/>
  <c r="AA176" i="83"/>
  <c r="Z176" i="83"/>
  <c r="X176" i="83"/>
  <c r="W176" i="83"/>
  <c r="V176" i="83"/>
  <c r="U176" i="83"/>
  <c r="T176" i="83"/>
  <c r="R176" i="83"/>
  <c r="Q176" i="83"/>
  <c r="P176" i="83"/>
  <c r="M176" i="83"/>
  <c r="L176" i="83"/>
  <c r="K176" i="83"/>
  <c r="J176" i="83"/>
  <c r="F176" i="83"/>
  <c r="E176" i="83"/>
  <c r="D176" i="83"/>
  <c r="C176" i="83"/>
  <c r="BE175" i="83"/>
  <c r="BD175" i="83"/>
  <c r="BB175" i="83"/>
  <c r="BA175" i="83"/>
  <c r="AZ175" i="83"/>
  <c r="AY175" i="83"/>
  <c r="AX175" i="83"/>
  <c r="AV175" i="83"/>
  <c r="AU175" i="83"/>
  <c r="AT175" i="83"/>
  <c r="AR175" i="83"/>
  <c r="AQ175" i="83"/>
  <c r="AP175" i="83"/>
  <c r="AN175" i="83"/>
  <c r="AM175" i="83"/>
  <c r="AL175" i="83"/>
  <c r="AJ175" i="83"/>
  <c r="AI175" i="83"/>
  <c r="AH175" i="83"/>
  <c r="AG175" i="83"/>
  <c r="AF175" i="83"/>
  <c r="AE175" i="83"/>
  <c r="AD175" i="83"/>
  <c r="AA175" i="83"/>
  <c r="Z175" i="83"/>
  <c r="Y175" i="83"/>
  <c r="X175" i="83"/>
  <c r="W175" i="83"/>
  <c r="V175" i="83"/>
  <c r="U175" i="83"/>
  <c r="T175" i="83"/>
  <c r="R175" i="83"/>
  <c r="Q175" i="83"/>
  <c r="P175" i="83"/>
  <c r="M175" i="83"/>
  <c r="L175" i="83"/>
  <c r="K175" i="83"/>
  <c r="G175" i="83"/>
  <c r="F175" i="83"/>
  <c r="E175" i="83"/>
  <c r="D175" i="83"/>
  <c r="C175" i="83"/>
  <c r="BE174" i="83"/>
  <c r="BD174" i="83"/>
  <c r="BB174" i="83"/>
  <c r="BA174" i="83"/>
  <c r="AZ174" i="83"/>
  <c r="AY174" i="83"/>
  <c r="AX174" i="83"/>
  <c r="AV174" i="83"/>
  <c r="AU174" i="83"/>
  <c r="AT174" i="83"/>
  <c r="AR174" i="83"/>
  <c r="AQ174" i="83"/>
  <c r="AP174" i="83"/>
  <c r="AO174" i="83"/>
  <c r="AN174" i="83"/>
  <c r="AM174" i="83"/>
  <c r="AL174" i="83"/>
  <c r="AJ174" i="83"/>
  <c r="AI174" i="83"/>
  <c r="AH174" i="83"/>
  <c r="AF174" i="83"/>
  <c r="AE174" i="83"/>
  <c r="AD174" i="83"/>
  <c r="AA174" i="83"/>
  <c r="Z174" i="83"/>
  <c r="Y174" i="83"/>
  <c r="X174" i="83"/>
  <c r="W174" i="83"/>
  <c r="V174" i="83"/>
  <c r="U174" i="83"/>
  <c r="T174" i="83"/>
  <c r="S174" i="83"/>
  <c r="R174" i="83"/>
  <c r="Q174" i="83"/>
  <c r="P174" i="83"/>
  <c r="M174" i="83"/>
  <c r="L174" i="83"/>
  <c r="K174" i="83"/>
  <c r="J174" i="83"/>
  <c r="F174" i="83"/>
  <c r="E174" i="83"/>
  <c r="D174" i="83"/>
  <c r="C174" i="83"/>
  <c r="BE173" i="83"/>
  <c r="BD173" i="83"/>
  <c r="BB173" i="83"/>
  <c r="BA173" i="83"/>
  <c r="AZ173" i="83"/>
  <c r="AY173" i="83"/>
  <c r="AX173" i="83"/>
  <c r="AV173" i="83"/>
  <c r="AU173" i="83"/>
  <c r="AT173" i="83"/>
  <c r="AR173" i="83"/>
  <c r="AQ173" i="83"/>
  <c r="AP173" i="83"/>
  <c r="AO173" i="83"/>
  <c r="AN173" i="83"/>
  <c r="AM173" i="83"/>
  <c r="AL173" i="83"/>
  <c r="AJ173" i="83"/>
  <c r="AI173" i="83"/>
  <c r="AH173" i="83"/>
  <c r="AF173" i="83"/>
  <c r="AE173" i="83"/>
  <c r="AD173" i="83"/>
  <c r="AA173" i="83"/>
  <c r="Z173" i="83"/>
  <c r="X173" i="83"/>
  <c r="W173" i="83"/>
  <c r="V173" i="83"/>
  <c r="U173" i="83"/>
  <c r="T173" i="83"/>
  <c r="R173" i="83"/>
  <c r="Q173" i="83"/>
  <c r="P173" i="83"/>
  <c r="M173" i="83"/>
  <c r="L173" i="83"/>
  <c r="K173" i="83"/>
  <c r="J173" i="83"/>
  <c r="G173" i="83"/>
  <c r="F173" i="83"/>
  <c r="E173" i="83"/>
  <c r="D173" i="83"/>
  <c r="C173" i="83"/>
  <c r="BE172" i="83"/>
  <c r="BD172" i="83"/>
  <c r="BB172" i="83"/>
  <c r="BA172" i="83"/>
  <c r="AZ172" i="83"/>
  <c r="AY172" i="83"/>
  <c r="AX172" i="83"/>
  <c r="AV172" i="83"/>
  <c r="AU172" i="83"/>
  <c r="AT172" i="83"/>
  <c r="AR172" i="83"/>
  <c r="AQ172" i="83"/>
  <c r="AP172" i="83"/>
  <c r="AN172" i="83"/>
  <c r="AM172" i="83"/>
  <c r="AL172" i="83"/>
  <c r="AJ172" i="83"/>
  <c r="AI172" i="83"/>
  <c r="AH172" i="83"/>
  <c r="AF172" i="83"/>
  <c r="AE172" i="83"/>
  <c r="AD172" i="83"/>
  <c r="AA172" i="83"/>
  <c r="Z172" i="83"/>
  <c r="Y172" i="83"/>
  <c r="X172" i="83"/>
  <c r="W172" i="83"/>
  <c r="V172" i="83"/>
  <c r="U172" i="83"/>
  <c r="T172" i="83"/>
  <c r="R172" i="83"/>
  <c r="Q172" i="83"/>
  <c r="P172" i="83"/>
  <c r="M172" i="83"/>
  <c r="L172" i="83"/>
  <c r="K172" i="83"/>
  <c r="J172" i="83"/>
  <c r="F172" i="83"/>
  <c r="E172" i="83"/>
  <c r="D172" i="83"/>
  <c r="C172" i="83"/>
  <c r="BE171" i="83"/>
  <c r="BD171" i="83"/>
  <c r="BB171" i="83"/>
  <c r="BA171" i="83"/>
  <c r="AZ171" i="83"/>
  <c r="AY171" i="83"/>
  <c r="AX171" i="83"/>
  <c r="AV171" i="83"/>
  <c r="AU171" i="83"/>
  <c r="AT171" i="83"/>
  <c r="AR171" i="83"/>
  <c r="AQ171" i="83"/>
  <c r="AP171" i="83"/>
  <c r="AN171" i="83"/>
  <c r="AM171" i="83"/>
  <c r="AL171" i="83"/>
  <c r="AJ171" i="83"/>
  <c r="AI171" i="83"/>
  <c r="AH171" i="83"/>
  <c r="AG171" i="83"/>
  <c r="AF171" i="83"/>
  <c r="AE171" i="83"/>
  <c r="AD171" i="83"/>
  <c r="AA171" i="83"/>
  <c r="Z171" i="83"/>
  <c r="X171" i="83"/>
  <c r="W171" i="83"/>
  <c r="V171" i="83"/>
  <c r="U171" i="83"/>
  <c r="T171" i="83"/>
  <c r="R171" i="83"/>
  <c r="Q171" i="83"/>
  <c r="P171" i="83"/>
  <c r="M171" i="83"/>
  <c r="L171" i="83"/>
  <c r="K171" i="83"/>
  <c r="J171" i="83"/>
  <c r="F171" i="83"/>
  <c r="E171" i="83"/>
  <c r="D171" i="83"/>
  <c r="C171" i="83"/>
  <c r="BE170" i="83"/>
  <c r="BD170" i="83"/>
  <c r="BB170" i="83"/>
  <c r="BA170" i="83"/>
  <c r="AZ170" i="83"/>
  <c r="AY170" i="83"/>
  <c r="AX170" i="83"/>
  <c r="AV170" i="83"/>
  <c r="AU170" i="83"/>
  <c r="AT170" i="83"/>
  <c r="AR170" i="83"/>
  <c r="AQ170" i="83"/>
  <c r="AP170" i="83"/>
  <c r="AN170" i="83"/>
  <c r="AM170" i="83"/>
  <c r="AL170" i="83"/>
  <c r="AJ170" i="83"/>
  <c r="AI170" i="83"/>
  <c r="AH170" i="83"/>
  <c r="AF170" i="83"/>
  <c r="AE170" i="83"/>
  <c r="AD170" i="83"/>
  <c r="AA170" i="83"/>
  <c r="Z170" i="83"/>
  <c r="X170" i="83"/>
  <c r="W170" i="83"/>
  <c r="V170" i="83"/>
  <c r="U170" i="83"/>
  <c r="T170" i="83"/>
  <c r="R170" i="83"/>
  <c r="Q170" i="83"/>
  <c r="P170" i="83"/>
  <c r="M170" i="83"/>
  <c r="L170" i="83"/>
  <c r="K170" i="83"/>
  <c r="J170" i="83"/>
  <c r="F170" i="83"/>
  <c r="E170" i="83"/>
  <c r="D170" i="83"/>
  <c r="C170" i="83"/>
  <c r="BE169" i="83"/>
  <c r="BD169" i="83"/>
  <c r="BB169" i="83"/>
  <c r="BA169" i="83"/>
  <c r="AZ169" i="83"/>
  <c r="AY169" i="83"/>
  <c r="AX169" i="83"/>
  <c r="AV169" i="83"/>
  <c r="AU169" i="83"/>
  <c r="AT169" i="83"/>
  <c r="AR169" i="83"/>
  <c r="AQ169" i="83"/>
  <c r="AP169" i="83"/>
  <c r="AN169" i="83"/>
  <c r="AM169" i="83"/>
  <c r="AL169" i="83"/>
  <c r="AJ169" i="83"/>
  <c r="AI169" i="83"/>
  <c r="AH169" i="83"/>
  <c r="AF169" i="83"/>
  <c r="AE169" i="83"/>
  <c r="AD169" i="83"/>
  <c r="AA169" i="83"/>
  <c r="Z169" i="83"/>
  <c r="X169" i="83"/>
  <c r="W169" i="83"/>
  <c r="V169" i="83"/>
  <c r="U169" i="83"/>
  <c r="T169" i="83"/>
  <c r="R169" i="83"/>
  <c r="Q169" i="83"/>
  <c r="P169" i="83"/>
  <c r="M169" i="83"/>
  <c r="L169" i="83"/>
  <c r="K169" i="83"/>
  <c r="J169" i="83"/>
  <c r="F169" i="83"/>
  <c r="E169" i="83"/>
  <c r="D169" i="83"/>
  <c r="C169" i="83"/>
  <c r="BE168" i="83"/>
  <c r="BD168" i="83"/>
  <c r="BB168" i="83"/>
  <c r="BA168" i="83"/>
  <c r="AZ168" i="83"/>
  <c r="AY168" i="83"/>
  <c r="AX168" i="83"/>
  <c r="AV168" i="83"/>
  <c r="AU168" i="83"/>
  <c r="AT168" i="83"/>
  <c r="AR168" i="83"/>
  <c r="AQ168" i="83"/>
  <c r="AP168" i="83"/>
  <c r="AN168" i="83"/>
  <c r="AM168" i="83"/>
  <c r="AL168" i="83"/>
  <c r="AJ168" i="83"/>
  <c r="AI168" i="83"/>
  <c r="AH168" i="83"/>
  <c r="AF168" i="83"/>
  <c r="AE168" i="83"/>
  <c r="AD168" i="83"/>
  <c r="AA168" i="83"/>
  <c r="Z168" i="83"/>
  <c r="X168" i="83"/>
  <c r="W168" i="83"/>
  <c r="V168" i="83"/>
  <c r="U168" i="83"/>
  <c r="T168" i="83"/>
  <c r="R168" i="83"/>
  <c r="Q168" i="83"/>
  <c r="P168" i="83"/>
  <c r="M168" i="83"/>
  <c r="L168" i="83"/>
  <c r="K168" i="83"/>
  <c r="F168" i="83"/>
  <c r="E168" i="83"/>
  <c r="D168" i="83"/>
  <c r="C168" i="83"/>
  <c r="BE167" i="83"/>
  <c r="BD167" i="83"/>
  <c r="BB167" i="83"/>
  <c r="BA167" i="83"/>
  <c r="AZ167" i="83"/>
  <c r="AY167" i="83"/>
  <c r="AX167" i="83"/>
  <c r="AV167" i="83"/>
  <c r="AU167" i="83"/>
  <c r="AT167" i="83"/>
  <c r="AR167" i="83"/>
  <c r="AQ167" i="83"/>
  <c r="AP167" i="83"/>
  <c r="AN167" i="83"/>
  <c r="AM167" i="83"/>
  <c r="AL167" i="83"/>
  <c r="AJ167" i="83"/>
  <c r="AI167" i="83"/>
  <c r="AH167" i="83"/>
  <c r="AF167" i="83"/>
  <c r="AE167" i="83"/>
  <c r="AD167" i="83"/>
  <c r="AA167" i="83"/>
  <c r="Z167" i="83"/>
  <c r="X167" i="83"/>
  <c r="W167" i="83"/>
  <c r="V167" i="83"/>
  <c r="U167" i="83"/>
  <c r="T167" i="83"/>
  <c r="R167" i="83"/>
  <c r="Q167" i="83"/>
  <c r="P167" i="83"/>
  <c r="M167" i="83"/>
  <c r="L167" i="83"/>
  <c r="K167" i="83"/>
  <c r="F167" i="83"/>
  <c r="E167" i="83"/>
  <c r="D167" i="83"/>
  <c r="C167" i="83"/>
  <c r="BE166" i="83"/>
  <c r="BD166" i="83"/>
  <c r="BB166" i="83"/>
  <c r="BA166" i="83"/>
  <c r="AZ166" i="83"/>
  <c r="AY166" i="83"/>
  <c r="AX166" i="83"/>
  <c r="AV166" i="83"/>
  <c r="AU166" i="83"/>
  <c r="AT166" i="83"/>
  <c r="AR166" i="83"/>
  <c r="AQ166" i="83"/>
  <c r="AP166" i="83"/>
  <c r="AN166" i="83"/>
  <c r="AM166" i="83"/>
  <c r="AL166" i="83"/>
  <c r="AK166" i="83"/>
  <c r="AJ166" i="83"/>
  <c r="AI166" i="83"/>
  <c r="AH166" i="83"/>
  <c r="AF166" i="83"/>
  <c r="AE166" i="83"/>
  <c r="AD166" i="83"/>
  <c r="AA166" i="83"/>
  <c r="Z166" i="83"/>
  <c r="X166" i="83"/>
  <c r="W166" i="83"/>
  <c r="V166" i="83"/>
  <c r="U166" i="83"/>
  <c r="T166" i="83"/>
  <c r="R166" i="83"/>
  <c r="Q166" i="83"/>
  <c r="P166" i="83"/>
  <c r="M166" i="83"/>
  <c r="K166" i="83"/>
  <c r="F166" i="83"/>
  <c r="E166" i="83"/>
  <c r="D166" i="83"/>
  <c r="C166" i="83"/>
  <c r="BE165" i="83"/>
  <c r="BD165" i="83"/>
  <c r="BB165" i="83"/>
  <c r="BA165" i="83"/>
  <c r="AZ165" i="83"/>
  <c r="AY165" i="83"/>
  <c r="AX165" i="83"/>
  <c r="AV165" i="83"/>
  <c r="AU165" i="83"/>
  <c r="AT165" i="83"/>
  <c r="AR165" i="83"/>
  <c r="AQ165" i="83"/>
  <c r="AP165" i="83"/>
  <c r="AO165" i="83"/>
  <c r="AN165" i="83"/>
  <c r="AM165" i="83"/>
  <c r="AL165" i="83"/>
  <c r="AK165" i="83"/>
  <c r="AJ165" i="83"/>
  <c r="AI165" i="83"/>
  <c r="AH165" i="83"/>
  <c r="AF165" i="83"/>
  <c r="AE165" i="83"/>
  <c r="AD165" i="83"/>
  <c r="AA165" i="83"/>
  <c r="Z165" i="83"/>
  <c r="X165" i="83"/>
  <c r="W165" i="83"/>
  <c r="V165" i="83"/>
  <c r="U165" i="83"/>
  <c r="T165" i="83"/>
  <c r="R165" i="83"/>
  <c r="Q165" i="83"/>
  <c r="P165" i="83"/>
  <c r="M165" i="83"/>
  <c r="L165" i="83"/>
  <c r="K165" i="83"/>
  <c r="F165" i="83"/>
  <c r="E165" i="83"/>
  <c r="D165" i="83"/>
  <c r="C165" i="83"/>
  <c r="BE164" i="83"/>
  <c r="BD164" i="83"/>
  <c r="BB164" i="83"/>
  <c r="BA164" i="83"/>
  <c r="AZ164" i="83"/>
  <c r="AY164" i="83"/>
  <c r="AX164" i="83"/>
  <c r="AV164" i="83"/>
  <c r="AU164" i="83"/>
  <c r="AT164" i="83"/>
  <c r="AR164" i="83"/>
  <c r="AQ164" i="83"/>
  <c r="AP164" i="83"/>
  <c r="AN164" i="83"/>
  <c r="AM164" i="83"/>
  <c r="AL164" i="83"/>
  <c r="AJ164" i="83"/>
  <c r="AI164" i="83"/>
  <c r="AH164" i="83"/>
  <c r="AG164" i="83"/>
  <c r="AF164" i="83"/>
  <c r="AE164" i="83"/>
  <c r="AD164" i="83"/>
  <c r="AA164" i="83"/>
  <c r="Z164" i="83"/>
  <c r="X164" i="83"/>
  <c r="W164" i="83"/>
  <c r="V164" i="83"/>
  <c r="U164" i="83"/>
  <c r="T164" i="83"/>
  <c r="R164" i="83"/>
  <c r="Q164" i="83"/>
  <c r="P164" i="83"/>
  <c r="M164" i="83"/>
  <c r="L164" i="83"/>
  <c r="K164" i="83"/>
  <c r="F164" i="83"/>
  <c r="E164" i="83"/>
  <c r="D164" i="83"/>
  <c r="C164" i="83"/>
  <c r="BE163" i="83"/>
  <c r="BD163" i="83"/>
  <c r="BB163" i="83"/>
  <c r="BA163" i="83"/>
  <c r="AZ163" i="83"/>
  <c r="AY163" i="83"/>
  <c r="AX163" i="83"/>
  <c r="AV163" i="83"/>
  <c r="AU163" i="83"/>
  <c r="AT163" i="83"/>
  <c r="AR163" i="83"/>
  <c r="AQ163" i="83"/>
  <c r="AP163" i="83"/>
  <c r="AN163" i="83"/>
  <c r="AM163" i="83"/>
  <c r="AL163" i="83"/>
  <c r="AJ163" i="83"/>
  <c r="AI163" i="83"/>
  <c r="AH163" i="83"/>
  <c r="AG163" i="83"/>
  <c r="AF163" i="83"/>
  <c r="AE163" i="83"/>
  <c r="AD163" i="83"/>
  <c r="AA163" i="83"/>
  <c r="Z163" i="83"/>
  <c r="Y163" i="83"/>
  <c r="X163" i="83"/>
  <c r="W163" i="83"/>
  <c r="V163" i="83"/>
  <c r="U163" i="83"/>
  <c r="T163" i="83"/>
  <c r="R163" i="83"/>
  <c r="Q163" i="83"/>
  <c r="P163" i="83"/>
  <c r="M163" i="83"/>
  <c r="L163" i="83"/>
  <c r="K163" i="83"/>
  <c r="F163" i="83"/>
  <c r="E163" i="83"/>
  <c r="D163" i="83"/>
  <c r="C163" i="83"/>
  <c r="BE162" i="83"/>
  <c r="BD162" i="83"/>
  <c r="BB162" i="83"/>
  <c r="BA162" i="83"/>
  <c r="AZ162" i="83"/>
  <c r="AY162" i="83"/>
  <c r="AX162" i="83"/>
  <c r="AV162" i="83"/>
  <c r="AU162" i="83"/>
  <c r="AT162" i="83"/>
  <c r="AR162" i="83"/>
  <c r="AQ162" i="83"/>
  <c r="AP162" i="83"/>
  <c r="AO162" i="83"/>
  <c r="AN162" i="83"/>
  <c r="AM162" i="83"/>
  <c r="AL162" i="83"/>
  <c r="AK162" i="83"/>
  <c r="AJ162" i="83"/>
  <c r="AI162" i="83"/>
  <c r="AH162" i="83"/>
  <c r="AF162" i="83"/>
  <c r="AE162" i="83"/>
  <c r="AD162" i="83"/>
  <c r="AA162" i="83"/>
  <c r="Z162" i="83"/>
  <c r="Y162" i="83"/>
  <c r="X162" i="83"/>
  <c r="W162" i="83"/>
  <c r="V162" i="83"/>
  <c r="U162" i="83"/>
  <c r="T162" i="83"/>
  <c r="R162" i="83"/>
  <c r="Q162" i="83"/>
  <c r="P162" i="83"/>
  <c r="M162" i="83"/>
  <c r="L162" i="83"/>
  <c r="K162" i="83"/>
  <c r="F162" i="83"/>
  <c r="E162" i="83"/>
  <c r="D162" i="83"/>
  <c r="C162" i="83"/>
  <c r="BE161" i="83"/>
  <c r="BD161" i="83"/>
  <c r="BB161" i="83"/>
  <c r="BA161" i="83"/>
  <c r="AZ161" i="83"/>
  <c r="AY161" i="83"/>
  <c r="AX161" i="83"/>
  <c r="AV161" i="83"/>
  <c r="AU161" i="83"/>
  <c r="AT161" i="83"/>
  <c r="AR161" i="83"/>
  <c r="AQ161" i="83"/>
  <c r="AP161" i="83"/>
  <c r="AN161" i="83"/>
  <c r="AM161" i="83"/>
  <c r="AL161" i="83"/>
  <c r="AK161" i="83"/>
  <c r="AJ161" i="83"/>
  <c r="AI161" i="83"/>
  <c r="AH161" i="83"/>
  <c r="AG161" i="83"/>
  <c r="AF161" i="83"/>
  <c r="AE161" i="83"/>
  <c r="AD161" i="83"/>
  <c r="AA161" i="83"/>
  <c r="Z161" i="83"/>
  <c r="X161" i="83"/>
  <c r="W161" i="83"/>
  <c r="V161" i="83"/>
  <c r="U161" i="83"/>
  <c r="T161" i="83"/>
  <c r="R161" i="83"/>
  <c r="Q161" i="83"/>
  <c r="P161" i="83"/>
  <c r="M161" i="83"/>
  <c r="L161" i="83"/>
  <c r="K161" i="83"/>
  <c r="F161" i="83"/>
  <c r="E161" i="83"/>
  <c r="D161" i="83"/>
  <c r="C161" i="83"/>
  <c r="BE160" i="83"/>
  <c r="BD160" i="83"/>
  <c r="BB160" i="83"/>
  <c r="BA160" i="83"/>
  <c r="AZ160" i="83"/>
  <c r="AY160" i="83"/>
  <c r="AX160" i="83"/>
  <c r="AV160" i="83"/>
  <c r="AU160" i="83"/>
  <c r="AT160" i="83"/>
  <c r="AR160" i="83"/>
  <c r="AQ160" i="83"/>
  <c r="AP160" i="83"/>
  <c r="AN160" i="83"/>
  <c r="AM160" i="83"/>
  <c r="AL160" i="83"/>
  <c r="AJ160" i="83"/>
  <c r="AI160" i="83"/>
  <c r="AH160" i="83"/>
  <c r="AF160" i="83"/>
  <c r="AE160" i="83"/>
  <c r="AD160" i="83"/>
  <c r="AA160" i="83"/>
  <c r="Z160" i="83"/>
  <c r="Y160" i="83"/>
  <c r="X160" i="83"/>
  <c r="W160" i="83"/>
  <c r="V160" i="83"/>
  <c r="U160" i="83"/>
  <c r="T160" i="83"/>
  <c r="R160" i="83"/>
  <c r="Q160" i="83"/>
  <c r="P160" i="83"/>
  <c r="M160" i="83"/>
  <c r="L160" i="83"/>
  <c r="K160" i="83"/>
  <c r="F160" i="83"/>
  <c r="E160" i="83"/>
  <c r="D160" i="83"/>
  <c r="C160" i="83"/>
  <c r="BE159" i="83"/>
  <c r="BD159" i="83"/>
  <c r="BB159" i="83"/>
  <c r="BA159" i="83"/>
  <c r="AZ159" i="83"/>
  <c r="AY159" i="83"/>
  <c r="AX159" i="83"/>
  <c r="AV159" i="83"/>
  <c r="AU159" i="83"/>
  <c r="AT159" i="83"/>
  <c r="AR159" i="83"/>
  <c r="AQ159" i="83"/>
  <c r="AP159" i="83"/>
  <c r="AN159" i="83"/>
  <c r="AM159" i="83"/>
  <c r="AL159" i="83"/>
  <c r="AJ159" i="83"/>
  <c r="AI159" i="83"/>
  <c r="AH159" i="83"/>
  <c r="AF159" i="83"/>
  <c r="AE159" i="83"/>
  <c r="AD159" i="83"/>
  <c r="AA159" i="83"/>
  <c r="Z159" i="83"/>
  <c r="X159" i="83"/>
  <c r="W159" i="83"/>
  <c r="V159" i="83"/>
  <c r="U159" i="83"/>
  <c r="T159" i="83"/>
  <c r="R159" i="83"/>
  <c r="Q159" i="83"/>
  <c r="P159" i="83"/>
  <c r="M159" i="83"/>
  <c r="L159" i="83"/>
  <c r="K159" i="83"/>
  <c r="F159" i="83"/>
  <c r="E159" i="83"/>
  <c r="D159" i="83"/>
  <c r="C159" i="83"/>
  <c r="BE158" i="83"/>
  <c r="BD158" i="83"/>
  <c r="BB158" i="83"/>
  <c r="BA158" i="83"/>
  <c r="AZ158" i="83"/>
  <c r="AY158" i="83"/>
  <c r="AX158" i="83"/>
  <c r="AV158" i="83"/>
  <c r="AU158" i="83"/>
  <c r="AT158" i="83"/>
  <c r="AR158" i="83"/>
  <c r="AQ158" i="83"/>
  <c r="AP158" i="83"/>
  <c r="AN158" i="83"/>
  <c r="AM158" i="83"/>
  <c r="AL158" i="83"/>
  <c r="AJ158" i="83"/>
  <c r="AI158" i="83"/>
  <c r="AH158" i="83"/>
  <c r="AF158" i="83"/>
  <c r="AE158" i="83"/>
  <c r="AD158" i="83"/>
  <c r="AA158" i="83"/>
  <c r="Z158" i="83"/>
  <c r="Y158" i="83"/>
  <c r="X158" i="83"/>
  <c r="W158" i="83"/>
  <c r="V158" i="83"/>
  <c r="U158" i="83"/>
  <c r="T158" i="83"/>
  <c r="R158" i="83"/>
  <c r="Q158" i="83"/>
  <c r="P158" i="83"/>
  <c r="M158" i="83"/>
  <c r="K158" i="83"/>
  <c r="F158" i="83"/>
  <c r="E158" i="83"/>
  <c r="D158" i="83"/>
  <c r="C158" i="83"/>
  <c r="BE157" i="83"/>
  <c r="BD157" i="83"/>
  <c r="BB157" i="83"/>
  <c r="BA157" i="83"/>
  <c r="AZ157" i="83"/>
  <c r="AY157" i="83"/>
  <c r="AX157" i="83"/>
  <c r="AV157" i="83"/>
  <c r="AU157" i="83"/>
  <c r="AT157" i="83"/>
  <c r="AR157" i="83"/>
  <c r="AQ157" i="83"/>
  <c r="AP157" i="83"/>
  <c r="AN157" i="83"/>
  <c r="AM157" i="83"/>
  <c r="AL157" i="83"/>
  <c r="AJ157" i="83"/>
  <c r="AI157" i="83"/>
  <c r="AH157" i="83"/>
  <c r="AF157" i="83"/>
  <c r="AE157" i="83"/>
  <c r="AD157" i="83"/>
  <c r="AA157" i="83"/>
  <c r="Z157" i="83"/>
  <c r="X157" i="83"/>
  <c r="W157" i="83"/>
  <c r="V157" i="83"/>
  <c r="U157" i="83"/>
  <c r="T157" i="83"/>
  <c r="R157" i="83"/>
  <c r="Q157" i="83"/>
  <c r="P157" i="83"/>
  <c r="M157" i="83"/>
  <c r="K157" i="83"/>
  <c r="F157" i="83"/>
  <c r="E157" i="83"/>
  <c r="D157" i="83"/>
  <c r="C157" i="83"/>
  <c r="BE156" i="83"/>
  <c r="BD156" i="83"/>
  <c r="BB156" i="83"/>
  <c r="BA156" i="83"/>
  <c r="AZ156" i="83"/>
  <c r="AY156" i="83"/>
  <c r="AX156" i="83"/>
  <c r="AV156" i="83"/>
  <c r="AU156" i="83"/>
  <c r="AT156" i="83"/>
  <c r="AR156" i="83"/>
  <c r="AQ156" i="83"/>
  <c r="AP156" i="83"/>
  <c r="AN156" i="83"/>
  <c r="AM156" i="83"/>
  <c r="AL156" i="83"/>
  <c r="AK156" i="83"/>
  <c r="AJ156" i="83"/>
  <c r="AI156" i="83"/>
  <c r="AH156" i="83"/>
  <c r="AF156" i="83"/>
  <c r="AE156" i="83"/>
  <c r="AD156" i="83"/>
  <c r="AA156" i="83"/>
  <c r="Z156" i="83"/>
  <c r="X156" i="83"/>
  <c r="W156" i="83"/>
  <c r="V156" i="83"/>
  <c r="U156" i="83"/>
  <c r="T156" i="83"/>
  <c r="R156" i="83"/>
  <c r="Q156" i="83"/>
  <c r="P156" i="83"/>
  <c r="M156" i="83"/>
  <c r="L156" i="83"/>
  <c r="K156" i="83"/>
  <c r="F156" i="83"/>
  <c r="E156" i="83"/>
  <c r="D156" i="83"/>
  <c r="C156" i="83"/>
  <c r="BE155" i="83"/>
  <c r="BD155" i="83"/>
  <c r="BB155" i="83"/>
  <c r="BA155" i="83"/>
  <c r="AZ155" i="83"/>
  <c r="AY155" i="83"/>
  <c r="AX155" i="83"/>
  <c r="AV155" i="83"/>
  <c r="AU155" i="83"/>
  <c r="AT155" i="83"/>
  <c r="AR155" i="83"/>
  <c r="AQ155" i="83"/>
  <c r="AP155" i="83"/>
  <c r="AO155" i="83"/>
  <c r="AN155" i="83"/>
  <c r="AM155" i="83"/>
  <c r="AL155" i="83"/>
  <c r="AJ155" i="83"/>
  <c r="AI155" i="83"/>
  <c r="AH155" i="83"/>
  <c r="AG155" i="83"/>
  <c r="AF155" i="83"/>
  <c r="AE155" i="83"/>
  <c r="AD155" i="83"/>
  <c r="AA155" i="83"/>
  <c r="Z155" i="83"/>
  <c r="X155" i="83"/>
  <c r="W155" i="83"/>
  <c r="V155" i="83"/>
  <c r="U155" i="83"/>
  <c r="T155" i="83"/>
  <c r="R155" i="83"/>
  <c r="Q155" i="83"/>
  <c r="P155" i="83"/>
  <c r="M155" i="83"/>
  <c r="L155" i="83"/>
  <c r="K155" i="83"/>
  <c r="F155" i="83"/>
  <c r="E155" i="83"/>
  <c r="D155" i="83"/>
  <c r="C155" i="83"/>
  <c r="BE154" i="83"/>
  <c r="BD154" i="83"/>
  <c r="BB154" i="83"/>
  <c r="BA154" i="83"/>
  <c r="AZ154" i="83"/>
  <c r="AY154" i="83"/>
  <c r="AX154" i="83"/>
  <c r="AV154" i="83"/>
  <c r="AU154" i="83"/>
  <c r="AT154" i="83"/>
  <c r="AR154" i="83"/>
  <c r="AQ154" i="83"/>
  <c r="AP154" i="83"/>
  <c r="AO154" i="83"/>
  <c r="AN154" i="83"/>
  <c r="AM154" i="83"/>
  <c r="AL154" i="83"/>
  <c r="AJ154" i="83"/>
  <c r="AI154" i="83"/>
  <c r="AH154" i="83"/>
  <c r="AF154" i="83"/>
  <c r="AE154" i="83"/>
  <c r="AD154" i="83"/>
  <c r="AA154" i="83"/>
  <c r="Z154" i="83"/>
  <c r="Y154" i="83"/>
  <c r="X154" i="83"/>
  <c r="W154" i="83"/>
  <c r="V154" i="83"/>
  <c r="U154" i="83"/>
  <c r="T154" i="83"/>
  <c r="R154" i="83"/>
  <c r="Q154" i="83"/>
  <c r="P154" i="83"/>
  <c r="M154" i="83"/>
  <c r="L154" i="83"/>
  <c r="K154" i="83"/>
  <c r="F154" i="83"/>
  <c r="E154" i="83"/>
  <c r="D154" i="83"/>
  <c r="C154" i="83"/>
  <c r="BE153" i="83"/>
  <c r="BD153" i="83"/>
  <c r="BB153" i="83"/>
  <c r="BA153" i="83"/>
  <c r="AZ153" i="83"/>
  <c r="AY153" i="83"/>
  <c r="AX153" i="83"/>
  <c r="AV153" i="83"/>
  <c r="AU153" i="83"/>
  <c r="AT153" i="83"/>
  <c r="AR153" i="83"/>
  <c r="AQ153" i="83"/>
  <c r="AP153" i="83"/>
  <c r="AO153" i="83"/>
  <c r="AN153" i="83"/>
  <c r="AM153" i="83"/>
  <c r="AL153" i="83"/>
  <c r="AJ153" i="83"/>
  <c r="AI153" i="83"/>
  <c r="AH153" i="83"/>
  <c r="AG153" i="83"/>
  <c r="AF153" i="83"/>
  <c r="AE153" i="83"/>
  <c r="AD153" i="83"/>
  <c r="AA153" i="83"/>
  <c r="Z153" i="83"/>
  <c r="X153" i="83"/>
  <c r="W153" i="83"/>
  <c r="V153" i="83"/>
  <c r="U153" i="83"/>
  <c r="T153" i="83"/>
  <c r="R153" i="83"/>
  <c r="Q153" i="83"/>
  <c r="P153" i="83"/>
  <c r="M153" i="83"/>
  <c r="L153" i="83"/>
  <c r="K153" i="83"/>
  <c r="F153" i="83"/>
  <c r="E153" i="83"/>
  <c r="D153" i="83"/>
  <c r="C153" i="83"/>
  <c r="BE152" i="83"/>
  <c r="BD152" i="83"/>
  <c r="BB152" i="83"/>
  <c r="BA152" i="83"/>
  <c r="AZ152" i="83"/>
  <c r="AY152" i="83"/>
  <c r="AX152" i="83"/>
  <c r="AV152" i="83"/>
  <c r="AU152" i="83"/>
  <c r="AT152" i="83"/>
  <c r="AR152" i="83"/>
  <c r="AQ152" i="83"/>
  <c r="AP152" i="83"/>
  <c r="AN152" i="83"/>
  <c r="AM152" i="83"/>
  <c r="AL152" i="83"/>
  <c r="AJ152" i="83"/>
  <c r="AI152" i="83"/>
  <c r="AH152" i="83"/>
  <c r="AF152" i="83"/>
  <c r="AE152" i="83"/>
  <c r="AD152" i="83"/>
  <c r="AA152" i="83"/>
  <c r="Z152" i="83"/>
  <c r="Y152" i="83"/>
  <c r="X152" i="83"/>
  <c r="W152" i="83"/>
  <c r="V152" i="83"/>
  <c r="U152" i="83"/>
  <c r="T152" i="83"/>
  <c r="R152" i="83"/>
  <c r="Q152" i="83"/>
  <c r="P152" i="83"/>
  <c r="M152" i="83"/>
  <c r="L152" i="83"/>
  <c r="K152" i="83"/>
  <c r="F152" i="83"/>
  <c r="E152" i="83"/>
  <c r="D152" i="83"/>
  <c r="C152" i="83"/>
  <c r="BE151" i="83"/>
  <c r="BD151" i="83"/>
  <c r="BB151" i="83"/>
  <c r="BA151" i="83"/>
  <c r="AZ151" i="83"/>
  <c r="AY151" i="83"/>
  <c r="AX151" i="83"/>
  <c r="AV151" i="83"/>
  <c r="AU151" i="83"/>
  <c r="AT151" i="83"/>
  <c r="AR151" i="83"/>
  <c r="AQ151" i="83"/>
  <c r="AP151" i="83"/>
  <c r="AO151" i="83"/>
  <c r="AN151" i="83"/>
  <c r="AM151" i="83"/>
  <c r="AL151" i="83"/>
  <c r="AJ151" i="83"/>
  <c r="AI151" i="83"/>
  <c r="AH151" i="83"/>
  <c r="AF151" i="83"/>
  <c r="AE151" i="83"/>
  <c r="AD151" i="83"/>
  <c r="AA151" i="83"/>
  <c r="Z151" i="83"/>
  <c r="X151" i="83"/>
  <c r="W151" i="83"/>
  <c r="V151" i="83"/>
  <c r="U151" i="83"/>
  <c r="T151" i="83"/>
  <c r="R151" i="83"/>
  <c r="Q151" i="83"/>
  <c r="P151" i="83"/>
  <c r="M151" i="83"/>
  <c r="L151" i="83"/>
  <c r="K151" i="83"/>
  <c r="F151" i="83"/>
  <c r="E151" i="83"/>
  <c r="D151" i="83"/>
  <c r="C151" i="83"/>
  <c r="BE150" i="83"/>
  <c r="BD150" i="83"/>
  <c r="BB150" i="83"/>
  <c r="BA150" i="83"/>
  <c r="AZ150" i="83"/>
  <c r="AY150" i="83"/>
  <c r="AX150" i="83"/>
  <c r="AV150" i="83"/>
  <c r="AU150" i="83"/>
  <c r="AT150" i="83"/>
  <c r="AR150" i="83"/>
  <c r="AQ150" i="83"/>
  <c r="AP150" i="83"/>
  <c r="AN150" i="83"/>
  <c r="AM150" i="83"/>
  <c r="AL150" i="83"/>
  <c r="AK150" i="83"/>
  <c r="AJ150" i="83"/>
  <c r="AI150" i="83"/>
  <c r="AH150" i="83"/>
  <c r="AF150" i="83"/>
  <c r="AE150" i="83"/>
  <c r="AD150" i="83"/>
  <c r="AA150" i="83"/>
  <c r="Z150" i="83"/>
  <c r="X150" i="83"/>
  <c r="W150" i="83"/>
  <c r="V150" i="83"/>
  <c r="U150" i="83"/>
  <c r="T150" i="83"/>
  <c r="R150" i="83"/>
  <c r="Q150" i="83"/>
  <c r="P150" i="83"/>
  <c r="M150" i="83"/>
  <c r="K150" i="83"/>
  <c r="F150" i="83"/>
  <c r="E150" i="83"/>
  <c r="D150" i="83"/>
  <c r="C150" i="83"/>
  <c r="BE149" i="83"/>
  <c r="BD149" i="83"/>
  <c r="BB149" i="83"/>
  <c r="BA149" i="83"/>
  <c r="AZ149" i="83"/>
  <c r="AY149" i="83"/>
  <c r="AX149" i="83"/>
  <c r="AV149" i="83"/>
  <c r="AU149" i="83"/>
  <c r="AT149" i="83"/>
  <c r="AR149" i="83"/>
  <c r="AQ149" i="83"/>
  <c r="AP149" i="83"/>
  <c r="AN149" i="83"/>
  <c r="AM149" i="83"/>
  <c r="AL149" i="83"/>
  <c r="AJ149" i="83"/>
  <c r="AI149" i="83"/>
  <c r="AH149" i="83"/>
  <c r="AG149" i="83"/>
  <c r="AF149" i="83"/>
  <c r="AE149" i="83"/>
  <c r="AD149" i="83"/>
  <c r="AA149" i="83"/>
  <c r="Z149" i="83"/>
  <c r="X149" i="83"/>
  <c r="W149" i="83"/>
  <c r="V149" i="83"/>
  <c r="U149" i="83"/>
  <c r="T149" i="83"/>
  <c r="R149" i="83"/>
  <c r="Q149" i="83"/>
  <c r="P149" i="83"/>
  <c r="M149" i="83"/>
  <c r="L149" i="83"/>
  <c r="K149" i="83"/>
  <c r="F149" i="83"/>
  <c r="E149" i="83"/>
  <c r="D149" i="83"/>
  <c r="C149" i="83"/>
  <c r="BE148" i="83"/>
  <c r="BD148" i="83"/>
  <c r="BB148" i="83"/>
  <c r="BA148" i="83"/>
  <c r="AZ148" i="83"/>
  <c r="AY148" i="83"/>
  <c r="AX148" i="83"/>
  <c r="AV148" i="83"/>
  <c r="AU148" i="83"/>
  <c r="AT148" i="83"/>
  <c r="AR148" i="83"/>
  <c r="AQ148" i="83"/>
  <c r="AP148" i="83"/>
  <c r="AO148" i="83"/>
  <c r="AN148" i="83"/>
  <c r="AM148" i="83"/>
  <c r="AL148" i="83"/>
  <c r="AJ148" i="83"/>
  <c r="AI148" i="83"/>
  <c r="AH148" i="83"/>
  <c r="AF148" i="83"/>
  <c r="AE148" i="83"/>
  <c r="AD148" i="83"/>
  <c r="AA148" i="83"/>
  <c r="Z148" i="83"/>
  <c r="Y148" i="83"/>
  <c r="X148" i="83"/>
  <c r="W148" i="83"/>
  <c r="V148" i="83"/>
  <c r="U148" i="83"/>
  <c r="T148" i="83"/>
  <c r="R148" i="83"/>
  <c r="Q148" i="83"/>
  <c r="P148" i="83"/>
  <c r="M148" i="83"/>
  <c r="L148" i="83"/>
  <c r="K148" i="83"/>
  <c r="F148" i="83"/>
  <c r="E148" i="83"/>
  <c r="D148" i="83"/>
  <c r="C148" i="83"/>
  <c r="BE147" i="83"/>
  <c r="BD147" i="83"/>
  <c r="BB147" i="83"/>
  <c r="BA147" i="83"/>
  <c r="AZ147" i="83"/>
  <c r="AY147" i="83"/>
  <c r="AX147" i="83"/>
  <c r="AV147" i="83"/>
  <c r="AU147" i="83"/>
  <c r="AT147" i="83"/>
  <c r="AR147" i="83"/>
  <c r="AQ147" i="83"/>
  <c r="AP147" i="83"/>
  <c r="AN147" i="83"/>
  <c r="AM147" i="83"/>
  <c r="AL147" i="83"/>
  <c r="AK147" i="83"/>
  <c r="AJ147" i="83"/>
  <c r="AI147" i="83"/>
  <c r="AH147" i="83"/>
  <c r="AF147" i="83"/>
  <c r="AE147" i="83"/>
  <c r="AD147" i="83"/>
  <c r="AA147" i="83"/>
  <c r="Z147" i="83"/>
  <c r="Y147" i="83"/>
  <c r="X147" i="83"/>
  <c r="W147" i="83"/>
  <c r="V147" i="83"/>
  <c r="U147" i="83"/>
  <c r="T147" i="83"/>
  <c r="R147" i="83"/>
  <c r="Q147" i="83"/>
  <c r="P147" i="83"/>
  <c r="M147" i="83"/>
  <c r="L147" i="83"/>
  <c r="K147" i="83"/>
  <c r="F147" i="83"/>
  <c r="E147" i="83"/>
  <c r="D147" i="83"/>
  <c r="C147" i="83"/>
  <c r="BE146" i="83"/>
  <c r="BD146" i="83"/>
  <c r="BB146" i="83"/>
  <c r="BA146" i="83"/>
  <c r="AZ146" i="83"/>
  <c r="AY146" i="83"/>
  <c r="AX146" i="83"/>
  <c r="AV146" i="83"/>
  <c r="AU146" i="83"/>
  <c r="AT146" i="83"/>
  <c r="AR146" i="83"/>
  <c r="AQ146" i="83"/>
  <c r="AP146" i="83"/>
  <c r="AN146" i="83"/>
  <c r="AM146" i="83"/>
  <c r="AL146" i="83"/>
  <c r="AJ146" i="83"/>
  <c r="AI146" i="83"/>
  <c r="AH146" i="83"/>
  <c r="AF146" i="83"/>
  <c r="AE146" i="83"/>
  <c r="AD146" i="83"/>
  <c r="AA146" i="83"/>
  <c r="Z146" i="83"/>
  <c r="Y146" i="83"/>
  <c r="X146" i="83"/>
  <c r="W146" i="83"/>
  <c r="V146" i="83"/>
  <c r="U146" i="83"/>
  <c r="T146" i="83"/>
  <c r="R146" i="83"/>
  <c r="Q146" i="83"/>
  <c r="P146" i="83"/>
  <c r="M146" i="83"/>
  <c r="L146" i="83"/>
  <c r="K146" i="83"/>
  <c r="F146" i="83"/>
  <c r="E146" i="83"/>
  <c r="D146" i="83"/>
  <c r="C146" i="83"/>
  <c r="BE145" i="83"/>
  <c r="BD145" i="83"/>
  <c r="BB145" i="83"/>
  <c r="BA145" i="83"/>
  <c r="AZ145" i="83"/>
  <c r="AY145" i="83"/>
  <c r="AX145" i="83"/>
  <c r="AV145" i="83"/>
  <c r="AU145" i="83"/>
  <c r="AT145" i="83"/>
  <c r="AR145" i="83"/>
  <c r="AQ145" i="83"/>
  <c r="AP145" i="83"/>
  <c r="AO145" i="83"/>
  <c r="AN145" i="83"/>
  <c r="AM145" i="83"/>
  <c r="AL145" i="83"/>
  <c r="AK145" i="83"/>
  <c r="AJ145" i="83"/>
  <c r="AI145" i="83"/>
  <c r="AH145" i="83"/>
  <c r="AF145" i="83"/>
  <c r="AE145" i="83"/>
  <c r="AD145" i="83"/>
  <c r="AA145" i="83"/>
  <c r="Z145" i="83"/>
  <c r="X145" i="83"/>
  <c r="W145" i="83"/>
  <c r="V145" i="83"/>
  <c r="U145" i="83"/>
  <c r="T145" i="83"/>
  <c r="R145" i="83"/>
  <c r="Q145" i="83"/>
  <c r="P145" i="83"/>
  <c r="M145" i="83"/>
  <c r="K145" i="83"/>
  <c r="F145" i="83"/>
  <c r="E145" i="83"/>
  <c r="D145" i="83"/>
  <c r="C145" i="83"/>
  <c r="BE144" i="83"/>
  <c r="BD144" i="83"/>
  <c r="BB144" i="83"/>
  <c r="BA144" i="83"/>
  <c r="AZ144" i="83"/>
  <c r="AY144" i="83"/>
  <c r="AX144" i="83"/>
  <c r="AV144" i="83"/>
  <c r="AU144" i="83"/>
  <c r="AT144" i="83"/>
  <c r="AR144" i="83"/>
  <c r="AQ144" i="83"/>
  <c r="AP144" i="83"/>
  <c r="AN144" i="83"/>
  <c r="AM144" i="83"/>
  <c r="AL144" i="83"/>
  <c r="AK144" i="83"/>
  <c r="AJ144" i="83"/>
  <c r="AI144" i="83"/>
  <c r="AH144" i="83"/>
  <c r="AG144" i="83"/>
  <c r="AF144" i="83"/>
  <c r="AE144" i="83"/>
  <c r="AD144" i="83"/>
  <c r="AA144" i="83"/>
  <c r="Z144" i="83"/>
  <c r="X144" i="83"/>
  <c r="W144" i="83"/>
  <c r="V144" i="83"/>
  <c r="U144" i="83"/>
  <c r="T144" i="83"/>
  <c r="R144" i="83"/>
  <c r="Q144" i="83"/>
  <c r="P144" i="83"/>
  <c r="M144" i="83"/>
  <c r="L144" i="83"/>
  <c r="K144" i="83"/>
  <c r="F144" i="83"/>
  <c r="E144" i="83"/>
  <c r="D144" i="83"/>
  <c r="C144" i="83"/>
  <c r="BE143" i="83"/>
  <c r="BD143" i="83"/>
  <c r="BB143" i="83"/>
  <c r="BA143" i="83"/>
  <c r="AZ143" i="83"/>
  <c r="AY143" i="83"/>
  <c r="AX143" i="83"/>
  <c r="AV143" i="83"/>
  <c r="AU143" i="83"/>
  <c r="AT143" i="83"/>
  <c r="AR143" i="83"/>
  <c r="AQ143" i="83"/>
  <c r="AP143" i="83"/>
  <c r="AN143" i="83"/>
  <c r="AM143" i="83"/>
  <c r="AL143" i="83"/>
  <c r="AJ143" i="83"/>
  <c r="AI143" i="83"/>
  <c r="AH143" i="83"/>
  <c r="AG143" i="83"/>
  <c r="AF143" i="83"/>
  <c r="AE143" i="83"/>
  <c r="AD143" i="83"/>
  <c r="AA143" i="83"/>
  <c r="Z143" i="83"/>
  <c r="X143" i="83"/>
  <c r="W143" i="83"/>
  <c r="V143" i="83"/>
  <c r="U143" i="83"/>
  <c r="T143" i="83"/>
  <c r="R143" i="83"/>
  <c r="Q143" i="83"/>
  <c r="P143" i="83"/>
  <c r="M143" i="83"/>
  <c r="L143" i="83"/>
  <c r="K143" i="83"/>
  <c r="F143" i="83"/>
  <c r="E143" i="83"/>
  <c r="D143" i="83"/>
  <c r="C143" i="83"/>
  <c r="BE142" i="83"/>
  <c r="BD142" i="83"/>
  <c r="BB142" i="83"/>
  <c r="BA142" i="83"/>
  <c r="AZ142" i="83"/>
  <c r="AY142" i="83"/>
  <c r="AX142" i="83"/>
  <c r="AV142" i="83"/>
  <c r="AU142" i="83"/>
  <c r="AT142" i="83"/>
  <c r="AR142" i="83"/>
  <c r="AQ142" i="83"/>
  <c r="AP142" i="83"/>
  <c r="AO142" i="83"/>
  <c r="AN142" i="83"/>
  <c r="AM142" i="83"/>
  <c r="AL142" i="83"/>
  <c r="AJ142" i="83"/>
  <c r="AI142" i="83"/>
  <c r="AH142" i="83"/>
  <c r="AG142" i="83"/>
  <c r="AF142" i="83"/>
  <c r="AE142" i="83"/>
  <c r="AD142" i="83"/>
  <c r="AA142" i="83"/>
  <c r="Z142" i="83"/>
  <c r="Y142" i="83"/>
  <c r="X142" i="83"/>
  <c r="W142" i="83"/>
  <c r="V142" i="83"/>
  <c r="U142" i="83"/>
  <c r="T142" i="83"/>
  <c r="R142" i="83"/>
  <c r="Q142" i="83"/>
  <c r="P142" i="83"/>
  <c r="M142" i="83"/>
  <c r="L142" i="83"/>
  <c r="K142" i="83"/>
  <c r="F142" i="83"/>
  <c r="E142" i="83"/>
  <c r="D142" i="83"/>
  <c r="C142" i="83"/>
  <c r="BE141" i="83"/>
  <c r="BD141" i="83"/>
  <c r="BB141" i="83"/>
  <c r="BA141" i="83"/>
  <c r="AZ141" i="83"/>
  <c r="AY141" i="83"/>
  <c r="AX141" i="83"/>
  <c r="AV141" i="83"/>
  <c r="AU141" i="83"/>
  <c r="AT141" i="83"/>
  <c r="AR141" i="83"/>
  <c r="AQ141" i="83"/>
  <c r="AP141" i="83"/>
  <c r="AN141" i="83"/>
  <c r="AM141" i="83"/>
  <c r="AL141" i="83"/>
  <c r="AK141" i="83"/>
  <c r="AJ141" i="83"/>
  <c r="AI141" i="83"/>
  <c r="AH141" i="83"/>
  <c r="AG141" i="83"/>
  <c r="AF141" i="83"/>
  <c r="AE141" i="83"/>
  <c r="AD141" i="83"/>
  <c r="AA141" i="83"/>
  <c r="Z141" i="83"/>
  <c r="X141" i="83"/>
  <c r="W141" i="83"/>
  <c r="V141" i="83"/>
  <c r="U141" i="83"/>
  <c r="T141" i="83"/>
  <c r="R141" i="83"/>
  <c r="Q141" i="83"/>
  <c r="P141" i="83"/>
  <c r="M141" i="83"/>
  <c r="L141" i="83"/>
  <c r="K141" i="83"/>
  <c r="F141" i="83"/>
  <c r="E141" i="83"/>
  <c r="D141" i="83"/>
  <c r="C141" i="83"/>
  <c r="BE140" i="83"/>
  <c r="BD140" i="83"/>
  <c r="BB140" i="83"/>
  <c r="BA140" i="83"/>
  <c r="AZ140" i="83"/>
  <c r="AY140" i="83"/>
  <c r="AX140" i="83"/>
  <c r="AV140" i="83"/>
  <c r="AU140" i="83"/>
  <c r="AT140" i="83"/>
  <c r="AR140" i="83"/>
  <c r="AQ140" i="83"/>
  <c r="AP140" i="83"/>
  <c r="AN140" i="83"/>
  <c r="AM140" i="83"/>
  <c r="AL140" i="83"/>
  <c r="AJ140" i="83"/>
  <c r="AI140" i="83"/>
  <c r="AH140" i="83"/>
  <c r="AF140" i="83"/>
  <c r="AE140" i="83"/>
  <c r="AD140" i="83"/>
  <c r="AA140" i="83"/>
  <c r="Z140" i="83"/>
  <c r="Y140" i="83"/>
  <c r="X140" i="83"/>
  <c r="W140" i="83"/>
  <c r="V140" i="83"/>
  <c r="U140" i="83"/>
  <c r="T140" i="83"/>
  <c r="R140" i="83"/>
  <c r="Q140" i="83"/>
  <c r="P140" i="83"/>
  <c r="M140" i="83"/>
  <c r="L140" i="83"/>
  <c r="K140" i="83"/>
  <c r="F140" i="83"/>
  <c r="E140" i="83"/>
  <c r="D140" i="83"/>
  <c r="C140" i="83"/>
  <c r="BE139" i="83"/>
  <c r="BD139" i="83"/>
  <c r="BB139" i="83"/>
  <c r="BA139" i="83"/>
  <c r="AZ139" i="83"/>
  <c r="AY139" i="83"/>
  <c r="AX139" i="83"/>
  <c r="AV139" i="83"/>
  <c r="AU139" i="83"/>
  <c r="AT139" i="83"/>
  <c r="AR139" i="83"/>
  <c r="AQ139" i="83"/>
  <c r="AP139" i="83"/>
  <c r="AN139" i="83"/>
  <c r="AM139" i="83"/>
  <c r="AL139" i="83"/>
  <c r="AJ139" i="83"/>
  <c r="AI139" i="83"/>
  <c r="AH139" i="83"/>
  <c r="AF139" i="83"/>
  <c r="AE139" i="83"/>
  <c r="AD139" i="83"/>
  <c r="AA139" i="83"/>
  <c r="Z139" i="83"/>
  <c r="X139" i="83"/>
  <c r="W139" i="83"/>
  <c r="V139" i="83"/>
  <c r="U139" i="83"/>
  <c r="T139" i="83"/>
  <c r="R139" i="83"/>
  <c r="Q139" i="83"/>
  <c r="P139" i="83"/>
  <c r="M139" i="83"/>
  <c r="L139" i="83"/>
  <c r="K139" i="83"/>
  <c r="F139" i="83"/>
  <c r="E139" i="83"/>
  <c r="D139" i="83"/>
  <c r="C139" i="83"/>
  <c r="BE138" i="83"/>
  <c r="BD138" i="83"/>
  <c r="BB138" i="83"/>
  <c r="BA138" i="83"/>
  <c r="AZ138" i="83"/>
  <c r="AY138" i="83"/>
  <c r="AX138" i="83"/>
  <c r="AV138" i="83"/>
  <c r="AU138" i="83"/>
  <c r="AT138" i="83"/>
  <c r="AR138" i="83"/>
  <c r="AQ138" i="83"/>
  <c r="AP138" i="83"/>
  <c r="AO138" i="83"/>
  <c r="AN138" i="83"/>
  <c r="AM138" i="83"/>
  <c r="AL138" i="83"/>
  <c r="AK138" i="83"/>
  <c r="AJ138" i="83"/>
  <c r="AI138" i="83"/>
  <c r="AH138" i="83"/>
  <c r="AF138" i="83"/>
  <c r="AE138" i="83"/>
  <c r="AD138" i="83"/>
  <c r="AA138" i="83"/>
  <c r="Z138" i="83"/>
  <c r="X138" i="83"/>
  <c r="W138" i="83"/>
  <c r="V138" i="83"/>
  <c r="U138" i="83"/>
  <c r="T138" i="83"/>
  <c r="R138" i="83"/>
  <c r="Q138" i="83"/>
  <c r="P138" i="83"/>
  <c r="M138" i="83"/>
  <c r="L138" i="83"/>
  <c r="K138" i="83"/>
  <c r="F138" i="83"/>
  <c r="E138" i="83"/>
  <c r="D138" i="83"/>
  <c r="C138" i="83"/>
  <c r="BE137" i="83"/>
  <c r="BD137" i="83"/>
  <c r="BB137" i="83"/>
  <c r="BA137" i="83"/>
  <c r="AZ137" i="83"/>
  <c r="AY137" i="83"/>
  <c r="AX137" i="83"/>
  <c r="AV137" i="83"/>
  <c r="AU137" i="83"/>
  <c r="AT137" i="83"/>
  <c r="AR137" i="83"/>
  <c r="AQ137" i="83"/>
  <c r="AP137" i="83"/>
  <c r="AN137" i="83"/>
  <c r="AM137" i="83"/>
  <c r="AL137" i="83"/>
  <c r="AJ137" i="83"/>
  <c r="AI137" i="83"/>
  <c r="AH137" i="83"/>
  <c r="AG137" i="83"/>
  <c r="AF137" i="83"/>
  <c r="AE137" i="83"/>
  <c r="AD137" i="83"/>
  <c r="AA137" i="83"/>
  <c r="Z137" i="83"/>
  <c r="X137" i="83"/>
  <c r="W137" i="83"/>
  <c r="V137" i="83"/>
  <c r="U137" i="83"/>
  <c r="T137" i="83"/>
  <c r="R137" i="83"/>
  <c r="Q137" i="83"/>
  <c r="P137" i="83"/>
  <c r="M137" i="83"/>
  <c r="L137" i="83"/>
  <c r="K137" i="83"/>
  <c r="F137" i="83"/>
  <c r="E137" i="83"/>
  <c r="D137" i="83"/>
  <c r="C137" i="83"/>
  <c r="BE136" i="83"/>
  <c r="BD136" i="83"/>
  <c r="BB136" i="83"/>
  <c r="BA136" i="83"/>
  <c r="AZ136" i="83"/>
  <c r="AY136" i="83"/>
  <c r="AX136" i="83"/>
  <c r="AV136" i="83"/>
  <c r="AU136" i="83"/>
  <c r="AT136" i="83"/>
  <c r="AR136" i="83"/>
  <c r="AQ136" i="83"/>
  <c r="AP136" i="83"/>
  <c r="AN136" i="83"/>
  <c r="AM136" i="83"/>
  <c r="AL136" i="83"/>
  <c r="AJ136" i="83"/>
  <c r="AI136" i="83"/>
  <c r="AH136" i="83"/>
  <c r="AF136" i="83"/>
  <c r="AE136" i="83"/>
  <c r="AD136" i="83"/>
  <c r="AA136" i="83"/>
  <c r="Z136" i="83"/>
  <c r="X136" i="83"/>
  <c r="W136" i="83"/>
  <c r="V136" i="83"/>
  <c r="U136" i="83"/>
  <c r="T136" i="83"/>
  <c r="R136" i="83"/>
  <c r="Q136" i="83"/>
  <c r="P136" i="83"/>
  <c r="M136" i="83"/>
  <c r="L136" i="83"/>
  <c r="K136" i="83"/>
  <c r="F136" i="83"/>
  <c r="E136" i="83"/>
  <c r="D136" i="83"/>
  <c r="C136" i="83"/>
  <c r="BE135" i="83"/>
  <c r="BD135" i="83"/>
  <c r="BB135" i="83"/>
  <c r="BA135" i="83"/>
  <c r="AZ135" i="83"/>
  <c r="AY135" i="83"/>
  <c r="AX135" i="83"/>
  <c r="AV135" i="83"/>
  <c r="AU135" i="83"/>
  <c r="AT135" i="83"/>
  <c r="AR135" i="83"/>
  <c r="AQ135" i="83"/>
  <c r="AP135" i="83"/>
  <c r="AO135" i="83"/>
  <c r="AN135" i="83"/>
  <c r="AM135" i="83"/>
  <c r="AL135" i="83"/>
  <c r="AJ135" i="83"/>
  <c r="AI135" i="83"/>
  <c r="AH135" i="83"/>
  <c r="AG135" i="83"/>
  <c r="AF135" i="83"/>
  <c r="AE135" i="83"/>
  <c r="AD135" i="83"/>
  <c r="AA135" i="83"/>
  <c r="Z135" i="83"/>
  <c r="Y135" i="83"/>
  <c r="X135" i="83"/>
  <c r="W135" i="83"/>
  <c r="V135" i="83"/>
  <c r="U135" i="83"/>
  <c r="T135" i="83"/>
  <c r="R135" i="83"/>
  <c r="Q135" i="83"/>
  <c r="P135" i="83"/>
  <c r="M135" i="83"/>
  <c r="L135" i="83"/>
  <c r="K135" i="83"/>
  <c r="F135" i="83"/>
  <c r="E135" i="83"/>
  <c r="D135" i="83"/>
  <c r="C135" i="83"/>
  <c r="BE134" i="83"/>
  <c r="BD134" i="83"/>
  <c r="BB134" i="83"/>
  <c r="BA134" i="83"/>
  <c r="AZ134" i="83"/>
  <c r="AY134" i="83"/>
  <c r="AX134" i="83"/>
  <c r="AV134" i="83"/>
  <c r="AU134" i="83"/>
  <c r="AT134" i="83"/>
  <c r="AR134" i="83"/>
  <c r="AQ134" i="83"/>
  <c r="AP134" i="83"/>
  <c r="AO134" i="83"/>
  <c r="AN134" i="83"/>
  <c r="AM134" i="83"/>
  <c r="AL134" i="83"/>
  <c r="AJ134" i="83"/>
  <c r="AI134" i="83"/>
  <c r="AH134" i="83"/>
  <c r="AF134" i="83"/>
  <c r="AE134" i="83"/>
  <c r="AD134" i="83"/>
  <c r="AA134" i="83"/>
  <c r="Z134" i="83"/>
  <c r="Y134" i="83"/>
  <c r="X134" i="83"/>
  <c r="W134" i="83"/>
  <c r="V134" i="83"/>
  <c r="U134" i="83"/>
  <c r="T134" i="83"/>
  <c r="R134" i="83"/>
  <c r="Q134" i="83"/>
  <c r="P134" i="83"/>
  <c r="M134" i="83"/>
  <c r="L134" i="83"/>
  <c r="K134" i="83"/>
  <c r="F134" i="83"/>
  <c r="E134" i="83"/>
  <c r="D134" i="83"/>
  <c r="C134" i="83"/>
  <c r="BE133" i="83"/>
  <c r="BD133" i="83"/>
  <c r="BB133" i="83"/>
  <c r="BA133" i="83"/>
  <c r="AZ133" i="83"/>
  <c r="AY133" i="83"/>
  <c r="AX133" i="83"/>
  <c r="AV133" i="83"/>
  <c r="AU133" i="83"/>
  <c r="AT133" i="83"/>
  <c r="AR133" i="83"/>
  <c r="AQ133" i="83"/>
  <c r="AP133" i="83"/>
  <c r="AN133" i="83"/>
  <c r="AM133" i="83"/>
  <c r="AL133" i="83"/>
  <c r="AJ133" i="83"/>
  <c r="AI133" i="83"/>
  <c r="AH133" i="83"/>
  <c r="AG133" i="83"/>
  <c r="AF133" i="83"/>
  <c r="AE133" i="83"/>
  <c r="AD133" i="83"/>
  <c r="AA133" i="83"/>
  <c r="Z133" i="83"/>
  <c r="Y133" i="83"/>
  <c r="X133" i="83"/>
  <c r="W133" i="83"/>
  <c r="V133" i="83"/>
  <c r="U133" i="83"/>
  <c r="T133" i="83"/>
  <c r="R133" i="83"/>
  <c r="Q133" i="83"/>
  <c r="P133" i="83"/>
  <c r="M133" i="83"/>
  <c r="L133" i="83"/>
  <c r="K133" i="83"/>
  <c r="F133" i="83"/>
  <c r="E133" i="83"/>
  <c r="D133" i="83"/>
  <c r="C133" i="83"/>
  <c r="BE132" i="83"/>
  <c r="BD132" i="83"/>
  <c r="BB132" i="83"/>
  <c r="BA132" i="83"/>
  <c r="AZ132" i="83"/>
  <c r="AY132" i="83"/>
  <c r="AX132" i="83"/>
  <c r="AV132" i="83"/>
  <c r="AU132" i="83"/>
  <c r="AT132" i="83"/>
  <c r="AR132" i="83"/>
  <c r="AQ132" i="83"/>
  <c r="AP132" i="83"/>
  <c r="AO132" i="83"/>
  <c r="AN132" i="83"/>
  <c r="AM132" i="83"/>
  <c r="AL132" i="83"/>
  <c r="AJ132" i="83"/>
  <c r="AI132" i="83"/>
  <c r="AH132" i="83"/>
  <c r="AF132" i="83"/>
  <c r="AE132" i="83"/>
  <c r="AD132" i="83"/>
  <c r="AA132" i="83"/>
  <c r="Z132" i="83"/>
  <c r="X132" i="83"/>
  <c r="W132" i="83"/>
  <c r="V132" i="83"/>
  <c r="U132" i="83"/>
  <c r="T132" i="83"/>
  <c r="R132" i="83"/>
  <c r="Q132" i="83"/>
  <c r="P132" i="83"/>
  <c r="M132" i="83"/>
  <c r="K132" i="83"/>
  <c r="F132" i="83"/>
  <c r="E132" i="83"/>
  <c r="D132" i="83"/>
  <c r="C132" i="83"/>
  <c r="BE131" i="83"/>
  <c r="BD131" i="83"/>
  <c r="BB131" i="83"/>
  <c r="BA131" i="83"/>
  <c r="AZ131" i="83"/>
  <c r="AY131" i="83"/>
  <c r="AX131" i="83"/>
  <c r="AV131" i="83"/>
  <c r="AU131" i="83"/>
  <c r="AT131" i="83"/>
  <c r="AR131" i="83"/>
  <c r="AQ131" i="83"/>
  <c r="AP131" i="83"/>
  <c r="AN131" i="83"/>
  <c r="AM131" i="83"/>
  <c r="AL131" i="83"/>
  <c r="AJ131" i="83"/>
  <c r="AI131" i="83"/>
  <c r="AH131" i="83"/>
  <c r="AG131" i="83"/>
  <c r="AF131" i="83"/>
  <c r="AE131" i="83"/>
  <c r="AD131" i="83"/>
  <c r="AA131" i="83"/>
  <c r="Z131" i="83"/>
  <c r="Y131" i="83"/>
  <c r="X131" i="83"/>
  <c r="W131" i="83"/>
  <c r="V131" i="83"/>
  <c r="U131" i="83"/>
  <c r="T131" i="83"/>
  <c r="R131" i="83"/>
  <c r="Q131" i="83"/>
  <c r="P131" i="83"/>
  <c r="M131" i="83"/>
  <c r="L131" i="83"/>
  <c r="K131" i="83"/>
  <c r="F131" i="83"/>
  <c r="E131" i="83"/>
  <c r="D131" i="83"/>
  <c r="C131" i="83"/>
  <c r="BE130" i="83"/>
  <c r="BD130" i="83"/>
  <c r="BB130" i="83"/>
  <c r="BA130" i="83"/>
  <c r="AZ130" i="83"/>
  <c r="AY130" i="83"/>
  <c r="AX130" i="83"/>
  <c r="AV130" i="83"/>
  <c r="AU130" i="83"/>
  <c r="AT130" i="83"/>
  <c r="AR130" i="83"/>
  <c r="AQ130" i="83"/>
  <c r="AP130" i="83"/>
  <c r="AN130" i="83"/>
  <c r="AM130" i="83"/>
  <c r="AL130" i="83"/>
  <c r="AK130" i="83"/>
  <c r="AJ130" i="83"/>
  <c r="AI130" i="83"/>
  <c r="AH130" i="83"/>
  <c r="AG130" i="83"/>
  <c r="AF130" i="83"/>
  <c r="AE130" i="83"/>
  <c r="AD130" i="83"/>
  <c r="AA130" i="83"/>
  <c r="Z130" i="83"/>
  <c r="Y130" i="83"/>
  <c r="X130" i="83"/>
  <c r="W130" i="83"/>
  <c r="V130" i="83"/>
  <c r="U130" i="83"/>
  <c r="T130" i="83"/>
  <c r="R130" i="83"/>
  <c r="Q130" i="83"/>
  <c r="P130" i="83"/>
  <c r="M130" i="83"/>
  <c r="L130" i="83"/>
  <c r="K130" i="83"/>
  <c r="F130" i="83"/>
  <c r="E130" i="83"/>
  <c r="D130" i="83"/>
  <c r="C130" i="83"/>
  <c r="BE129" i="83"/>
  <c r="BD129" i="83"/>
  <c r="BB129" i="83"/>
  <c r="BA129" i="83"/>
  <c r="AZ129" i="83"/>
  <c r="AY129" i="83"/>
  <c r="AX129" i="83"/>
  <c r="AV129" i="83"/>
  <c r="AU129" i="83"/>
  <c r="AT129" i="83"/>
  <c r="AR129" i="83"/>
  <c r="AQ129" i="83"/>
  <c r="AP129" i="83"/>
  <c r="AN129" i="83"/>
  <c r="AM129" i="83"/>
  <c r="AL129" i="83"/>
  <c r="AJ129" i="83"/>
  <c r="AI129" i="83"/>
  <c r="AH129" i="83"/>
  <c r="AF129" i="83"/>
  <c r="AE129" i="83"/>
  <c r="AD129" i="83"/>
  <c r="AA129" i="83"/>
  <c r="Z129" i="83"/>
  <c r="X129" i="83"/>
  <c r="W129" i="83"/>
  <c r="V129" i="83"/>
  <c r="U129" i="83"/>
  <c r="T129" i="83"/>
  <c r="R129" i="83"/>
  <c r="Q129" i="83"/>
  <c r="P129" i="83"/>
  <c r="M129" i="83"/>
  <c r="L129" i="83"/>
  <c r="K129" i="83"/>
  <c r="F129" i="83"/>
  <c r="E129" i="83"/>
  <c r="D129" i="83"/>
  <c r="C129" i="83"/>
  <c r="BE128" i="83"/>
  <c r="BD128" i="83"/>
  <c r="BB128" i="83"/>
  <c r="BA128" i="83"/>
  <c r="AZ128" i="83"/>
  <c r="AY128" i="83"/>
  <c r="AX128" i="83"/>
  <c r="AV128" i="83"/>
  <c r="AU128" i="83"/>
  <c r="AT128" i="83"/>
  <c r="AR128" i="83"/>
  <c r="AQ128" i="83"/>
  <c r="AP128" i="83"/>
  <c r="AN128" i="83"/>
  <c r="AM128" i="83"/>
  <c r="AL128" i="83"/>
  <c r="AK128" i="83"/>
  <c r="AJ128" i="83"/>
  <c r="AI128" i="83"/>
  <c r="AH128" i="83"/>
  <c r="AG128" i="83"/>
  <c r="AF128" i="83"/>
  <c r="AE128" i="83"/>
  <c r="AD128" i="83"/>
  <c r="AC128" i="83"/>
  <c r="AB128" i="83"/>
  <c r="AA128" i="83"/>
  <c r="Z128" i="83"/>
  <c r="Y128" i="83"/>
  <c r="X128" i="83"/>
  <c r="W128" i="83"/>
  <c r="V128" i="83"/>
  <c r="U128" i="83"/>
  <c r="T128" i="83"/>
  <c r="R128" i="83"/>
  <c r="Q128" i="83"/>
  <c r="P128" i="83"/>
  <c r="M128" i="83"/>
  <c r="L128" i="83"/>
  <c r="K128" i="83"/>
  <c r="F128" i="83"/>
  <c r="E128" i="83"/>
  <c r="D128" i="83"/>
  <c r="C128" i="83"/>
  <c r="BE127" i="83"/>
  <c r="BD127" i="83"/>
  <c r="BB127" i="83"/>
  <c r="BA127" i="83"/>
  <c r="AZ127" i="83"/>
  <c r="AY127" i="83"/>
  <c r="AX127" i="83"/>
  <c r="AV127" i="83"/>
  <c r="AU127" i="83"/>
  <c r="AT127" i="83"/>
  <c r="AR127" i="83"/>
  <c r="AQ127" i="83"/>
  <c r="AP127" i="83"/>
  <c r="AN127" i="83"/>
  <c r="AM127" i="83"/>
  <c r="AL127" i="83"/>
  <c r="AK127" i="83"/>
  <c r="AJ127" i="83"/>
  <c r="AI127" i="83"/>
  <c r="AH127" i="83"/>
  <c r="AF127" i="83"/>
  <c r="AE127" i="83"/>
  <c r="AD127" i="83"/>
  <c r="AA127" i="83"/>
  <c r="Z127" i="83"/>
  <c r="X127" i="83"/>
  <c r="W127" i="83"/>
  <c r="V127" i="83"/>
  <c r="U127" i="83"/>
  <c r="T127" i="83"/>
  <c r="R127" i="83"/>
  <c r="Q127" i="83"/>
  <c r="P127" i="83"/>
  <c r="M127" i="83"/>
  <c r="L127" i="83"/>
  <c r="K127" i="83"/>
  <c r="F127" i="83"/>
  <c r="E127" i="83"/>
  <c r="D127" i="83"/>
  <c r="C127" i="83"/>
  <c r="BE126" i="83"/>
  <c r="BD126" i="83"/>
  <c r="BB126" i="83"/>
  <c r="BA126" i="83"/>
  <c r="AZ126" i="83"/>
  <c r="AY126" i="83"/>
  <c r="AX126" i="83"/>
  <c r="AV126" i="83"/>
  <c r="AU126" i="83"/>
  <c r="AT126" i="83"/>
  <c r="AR126" i="83"/>
  <c r="AQ126" i="83"/>
  <c r="AP126" i="83"/>
  <c r="AO126" i="83"/>
  <c r="AN126" i="83"/>
  <c r="AM126" i="83"/>
  <c r="AL126" i="83"/>
  <c r="AK126" i="83"/>
  <c r="AJ126" i="83"/>
  <c r="AI126" i="83"/>
  <c r="AH126" i="83"/>
  <c r="AF126" i="83"/>
  <c r="AE126" i="83"/>
  <c r="AD126" i="83"/>
  <c r="AA126" i="83"/>
  <c r="Z126" i="83"/>
  <c r="X126" i="83"/>
  <c r="W126" i="83"/>
  <c r="V126" i="83"/>
  <c r="U126" i="83"/>
  <c r="T126" i="83"/>
  <c r="R126" i="83"/>
  <c r="Q126" i="83"/>
  <c r="P126" i="83"/>
  <c r="M126" i="83"/>
  <c r="L126" i="83"/>
  <c r="K126" i="83"/>
  <c r="F126" i="83"/>
  <c r="E126" i="83"/>
  <c r="D126" i="83"/>
  <c r="C126" i="83"/>
  <c r="BE125" i="83"/>
  <c r="BD125" i="83"/>
  <c r="BB125" i="83"/>
  <c r="BA125" i="83"/>
  <c r="AZ125" i="83"/>
  <c r="AY125" i="83"/>
  <c r="AX125" i="83"/>
  <c r="AV125" i="83"/>
  <c r="AU125" i="83"/>
  <c r="AT125" i="83"/>
  <c r="AR125" i="83"/>
  <c r="AQ125" i="83"/>
  <c r="AP125" i="83"/>
  <c r="AN125" i="83"/>
  <c r="AM125" i="83"/>
  <c r="AL125" i="83"/>
  <c r="AJ125" i="83"/>
  <c r="AI125" i="83"/>
  <c r="AH125" i="83"/>
  <c r="AG125" i="83"/>
  <c r="AF125" i="83"/>
  <c r="AE125" i="83"/>
  <c r="AD125" i="83"/>
  <c r="AA125" i="83"/>
  <c r="Z125" i="83"/>
  <c r="X125" i="83"/>
  <c r="W125" i="83"/>
  <c r="V125" i="83"/>
  <c r="U125" i="83"/>
  <c r="T125" i="83"/>
  <c r="R125" i="83"/>
  <c r="Q125" i="83"/>
  <c r="P125" i="83"/>
  <c r="M125" i="83"/>
  <c r="L125" i="83"/>
  <c r="K125" i="83"/>
  <c r="F125" i="83"/>
  <c r="E125" i="83"/>
  <c r="D125" i="83"/>
  <c r="C125" i="83"/>
  <c r="BE124" i="83"/>
  <c r="BD124" i="83"/>
  <c r="BB124" i="83"/>
  <c r="BA124" i="83"/>
  <c r="AZ124" i="83"/>
  <c r="AY124" i="83"/>
  <c r="AX124" i="83"/>
  <c r="AV124" i="83"/>
  <c r="AU124" i="83"/>
  <c r="AT124" i="83"/>
  <c r="AR124" i="83"/>
  <c r="AQ124" i="83"/>
  <c r="AP124" i="83"/>
  <c r="AO124" i="83"/>
  <c r="AN124" i="83"/>
  <c r="AM124" i="83"/>
  <c r="AL124" i="83"/>
  <c r="AJ124" i="83"/>
  <c r="AI124" i="83"/>
  <c r="AH124" i="83"/>
  <c r="AG124" i="83"/>
  <c r="AF124" i="83"/>
  <c r="AE124" i="83"/>
  <c r="AD124" i="83"/>
  <c r="AA124" i="83"/>
  <c r="Z124" i="83"/>
  <c r="Y124" i="83"/>
  <c r="X124" i="83"/>
  <c r="W124" i="83"/>
  <c r="V124" i="83"/>
  <c r="U124" i="83"/>
  <c r="T124" i="83"/>
  <c r="R124" i="83"/>
  <c r="Q124" i="83"/>
  <c r="P124" i="83"/>
  <c r="M124" i="83"/>
  <c r="L124" i="83"/>
  <c r="K124" i="83"/>
  <c r="J124" i="83"/>
  <c r="F124" i="83"/>
  <c r="E124" i="83"/>
  <c r="D124" i="83"/>
  <c r="C124" i="83"/>
  <c r="BE123" i="83"/>
  <c r="BD123" i="83"/>
  <c r="BB123" i="83"/>
  <c r="BA123" i="83"/>
  <c r="AZ123" i="83"/>
  <c r="AY123" i="83"/>
  <c r="AX123" i="83"/>
  <c r="AV123" i="83"/>
  <c r="AU123" i="83"/>
  <c r="AT123" i="83"/>
  <c r="AR123" i="83"/>
  <c r="AQ123" i="83"/>
  <c r="AP123" i="83"/>
  <c r="AN123" i="83"/>
  <c r="AM123" i="83"/>
  <c r="AL123" i="83"/>
  <c r="AK123" i="83"/>
  <c r="AJ123" i="83"/>
  <c r="AI123" i="83"/>
  <c r="AH123" i="83"/>
  <c r="AG123" i="83"/>
  <c r="AF123" i="83"/>
  <c r="AE123" i="83"/>
  <c r="AD123" i="83"/>
  <c r="AA123" i="83"/>
  <c r="Z123" i="83"/>
  <c r="X123" i="83"/>
  <c r="W123" i="83"/>
  <c r="V123" i="83"/>
  <c r="U123" i="83"/>
  <c r="T123" i="83"/>
  <c r="R123" i="83"/>
  <c r="Q123" i="83"/>
  <c r="P123" i="83"/>
  <c r="M123" i="83"/>
  <c r="L123" i="83"/>
  <c r="K123" i="83"/>
  <c r="F123" i="83"/>
  <c r="E123" i="83"/>
  <c r="D123" i="83"/>
  <c r="C123" i="83"/>
  <c r="BE122" i="83"/>
  <c r="BD122" i="83"/>
  <c r="BB122" i="83"/>
  <c r="BA122" i="83"/>
  <c r="AZ122" i="83"/>
  <c r="AY122" i="83"/>
  <c r="AX122" i="83"/>
  <c r="AV122" i="83"/>
  <c r="AU122" i="83"/>
  <c r="AT122" i="83"/>
  <c r="AR122" i="83"/>
  <c r="AQ122" i="83"/>
  <c r="AP122" i="83"/>
  <c r="AO122" i="83"/>
  <c r="AN122" i="83"/>
  <c r="AM122" i="83"/>
  <c r="AL122" i="83"/>
  <c r="AJ122" i="83"/>
  <c r="AI122" i="83"/>
  <c r="AH122" i="83"/>
  <c r="AG122" i="83"/>
  <c r="AF122" i="83"/>
  <c r="AE122" i="83"/>
  <c r="AD122" i="83"/>
  <c r="AA122" i="83"/>
  <c r="Z122" i="83"/>
  <c r="Y122" i="83"/>
  <c r="X122" i="83"/>
  <c r="W122" i="83"/>
  <c r="V122" i="83"/>
  <c r="U122" i="83"/>
  <c r="T122" i="83"/>
  <c r="R122" i="83"/>
  <c r="Q122" i="83"/>
  <c r="P122" i="83"/>
  <c r="M122" i="83"/>
  <c r="L122" i="83"/>
  <c r="K122" i="83"/>
  <c r="F122" i="83"/>
  <c r="E122" i="83"/>
  <c r="D122" i="83"/>
  <c r="C122" i="83"/>
  <c r="BE121" i="83"/>
  <c r="BD121" i="83"/>
  <c r="BB121" i="83"/>
  <c r="BA121" i="83"/>
  <c r="AZ121" i="83"/>
  <c r="AY121" i="83"/>
  <c r="AX121" i="83"/>
  <c r="AV121" i="83"/>
  <c r="AU121" i="83"/>
  <c r="AT121" i="83"/>
  <c r="AR121" i="83"/>
  <c r="AQ121" i="83"/>
  <c r="AP121" i="83"/>
  <c r="AN121" i="83"/>
  <c r="AM121" i="83"/>
  <c r="AL121" i="83"/>
  <c r="AJ121" i="83"/>
  <c r="AI121" i="83"/>
  <c r="AH121" i="83"/>
  <c r="AG121" i="83"/>
  <c r="AF121" i="83"/>
  <c r="AE121" i="83"/>
  <c r="AD121" i="83"/>
  <c r="AA121" i="83"/>
  <c r="Z121" i="83"/>
  <c r="X121" i="83"/>
  <c r="W121" i="83"/>
  <c r="V121" i="83"/>
  <c r="U121" i="83"/>
  <c r="T121" i="83"/>
  <c r="R121" i="83"/>
  <c r="Q121" i="83"/>
  <c r="P121" i="83"/>
  <c r="M121" i="83"/>
  <c r="L121" i="83"/>
  <c r="K121" i="83"/>
  <c r="F121" i="83"/>
  <c r="E121" i="83"/>
  <c r="D121" i="83"/>
  <c r="C121" i="83"/>
  <c r="BE120" i="83"/>
  <c r="BD120" i="83"/>
  <c r="BB120" i="83"/>
  <c r="BA120" i="83"/>
  <c r="AZ120" i="83"/>
  <c r="AY120" i="83"/>
  <c r="AX120" i="83"/>
  <c r="AV120" i="83"/>
  <c r="AU120" i="83"/>
  <c r="AT120" i="83"/>
  <c r="AR120" i="83"/>
  <c r="AQ120" i="83"/>
  <c r="AP120" i="83"/>
  <c r="AO120" i="83"/>
  <c r="AN120" i="83"/>
  <c r="AM120" i="83"/>
  <c r="AL120" i="83"/>
  <c r="AJ120" i="83"/>
  <c r="AI120" i="83"/>
  <c r="AH120" i="83"/>
  <c r="AF120" i="83"/>
  <c r="AE120" i="83"/>
  <c r="AD120" i="83"/>
  <c r="AA120" i="83"/>
  <c r="Z120" i="83"/>
  <c r="Y120" i="83"/>
  <c r="X120" i="83"/>
  <c r="W120" i="83"/>
  <c r="V120" i="83"/>
  <c r="U120" i="83"/>
  <c r="T120" i="83"/>
  <c r="R120" i="83"/>
  <c r="Q120" i="83"/>
  <c r="P120" i="83"/>
  <c r="M120" i="83"/>
  <c r="L120" i="83"/>
  <c r="K120" i="83"/>
  <c r="F120" i="83"/>
  <c r="E120" i="83"/>
  <c r="D120" i="83"/>
  <c r="C120" i="83"/>
  <c r="BE119" i="83"/>
  <c r="BD119" i="83"/>
  <c r="BB119" i="83"/>
  <c r="BA119" i="83"/>
  <c r="AZ119" i="83"/>
  <c r="AY119" i="83"/>
  <c r="AX119" i="83"/>
  <c r="AV119" i="83"/>
  <c r="AU119" i="83"/>
  <c r="AT119" i="83"/>
  <c r="AR119" i="83"/>
  <c r="AQ119" i="83"/>
  <c r="AP119" i="83"/>
  <c r="AO119" i="83"/>
  <c r="AN119" i="83"/>
  <c r="AM119" i="83"/>
  <c r="AL119" i="83"/>
  <c r="AK119" i="83"/>
  <c r="AJ119" i="83"/>
  <c r="AI119" i="83"/>
  <c r="AH119" i="83"/>
  <c r="AF119" i="83"/>
  <c r="AE119" i="83"/>
  <c r="AD119" i="83"/>
  <c r="AA119" i="83"/>
  <c r="Z119" i="83"/>
  <c r="X119" i="83"/>
  <c r="W119" i="83"/>
  <c r="V119" i="83"/>
  <c r="U119" i="83"/>
  <c r="T119" i="83"/>
  <c r="R119" i="83"/>
  <c r="Q119" i="83"/>
  <c r="P119" i="83"/>
  <c r="M119" i="83"/>
  <c r="K119" i="83"/>
  <c r="F119" i="83"/>
  <c r="E119" i="83"/>
  <c r="D119" i="83"/>
  <c r="C119" i="83"/>
  <c r="BE118" i="83"/>
  <c r="BD118" i="83"/>
  <c r="BB118" i="83"/>
  <c r="BA118" i="83"/>
  <c r="AZ118" i="83"/>
  <c r="AY118" i="83"/>
  <c r="AX118" i="83"/>
  <c r="AV118" i="83"/>
  <c r="AU118" i="83"/>
  <c r="AT118" i="83"/>
  <c r="AR118" i="83"/>
  <c r="AQ118" i="83"/>
  <c r="AP118" i="83"/>
  <c r="AO118" i="83"/>
  <c r="AN118" i="83"/>
  <c r="AM118" i="83"/>
  <c r="AL118" i="83"/>
  <c r="AJ118" i="83"/>
  <c r="AI118" i="83"/>
  <c r="AH118" i="83"/>
  <c r="AG118" i="83"/>
  <c r="AF118" i="83"/>
  <c r="AE118" i="83"/>
  <c r="AD118" i="83"/>
  <c r="AA118" i="83"/>
  <c r="Z118" i="83"/>
  <c r="Y118" i="83"/>
  <c r="X118" i="83"/>
  <c r="W118" i="83"/>
  <c r="V118" i="83"/>
  <c r="U118" i="83"/>
  <c r="T118" i="83"/>
  <c r="R118" i="83"/>
  <c r="Q118" i="83"/>
  <c r="P118" i="83"/>
  <c r="M118" i="83"/>
  <c r="K118" i="83"/>
  <c r="F118" i="83"/>
  <c r="E118" i="83"/>
  <c r="D118" i="83"/>
  <c r="C118" i="83"/>
  <c r="BE117" i="83"/>
  <c r="BD117" i="83"/>
  <c r="BB117" i="83"/>
  <c r="BA117" i="83"/>
  <c r="AZ117" i="83"/>
  <c r="AY117" i="83"/>
  <c r="AX117" i="83"/>
  <c r="AV117" i="83"/>
  <c r="AU117" i="83"/>
  <c r="AT117" i="83"/>
  <c r="AR117" i="83"/>
  <c r="AQ117" i="83"/>
  <c r="AP117" i="83"/>
  <c r="AN117" i="83"/>
  <c r="AM117" i="83"/>
  <c r="AL117" i="83"/>
  <c r="AK117" i="83"/>
  <c r="AJ117" i="83"/>
  <c r="AI117" i="83"/>
  <c r="AH117" i="83"/>
  <c r="AF117" i="83"/>
  <c r="AE117" i="83"/>
  <c r="AD117" i="83"/>
  <c r="AA117" i="83"/>
  <c r="Z117" i="83"/>
  <c r="X117" i="83"/>
  <c r="W117" i="83"/>
  <c r="V117" i="83"/>
  <c r="U117" i="83"/>
  <c r="T117" i="83"/>
  <c r="R117" i="83"/>
  <c r="Q117" i="83"/>
  <c r="P117" i="83"/>
  <c r="M117" i="83"/>
  <c r="L117" i="83"/>
  <c r="K117" i="83"/>
  <c r="F117" i="83"/>
  <c r="E117" i="83"/>
  <c r="D117" i="83"/>
  <c r="C117" i="83"/>
  <c r="BE116" i="83"/>
  <c r="BD116" i="83"/>
  <c r="BB116" i="83"/>
  <c r="BA116" i="83"/>
  <c r="AZ116" i="83"/>
  <c r="AY116" i="83"/>
  <c r="AX116" i="83"/>
  <c r="AV116" i="83"/>
  <c r="AU116" i="83"/>
  <c r="AT116" i="83"/>
  <c r="AR116" i="83"/>
  <c r="AQ116" i="83"/>
  <c r="AP116" i="83"/>
  <c r="AN116" i="83"/>
  <c r="AM116" i="83"/>
  <c r="AL116" i="83"/>
  <c r="AK116" i="83"/>
  <c r="AJ116" i="83"/>
  <c r="AI116" i="83"/>
  <c r="AH116" i="83"/>
  <c r="AF116" i="83"/>
  <c r="AE116" i="83"/>
  <c r="AD116" i="83"/>
  <c r="AA116" i="83"/>
  <c r="Z116" i="83"/>
  <c r="X116" i="83"/>
  <c r="W116" i="83"/>
  <c r="V116" i="83"/>
  <c r="U116" i="83"/>
  <c r="T116" i="83"/>
  <c r="R116" i="83"/>
  <c r="Q116" i="83"/>
  <c r="P116" i="83"/>
  <c r="M116" i="83"/>
  <c r="L116" i="83"/>
  <c r="K116" i="83"/>
  <c r="F116" i="83"/>
  <c r="E116" i="83"/>
  <c r="D116" i="83"/>
  <c r="C116" i="83"/>
  <c r="BE115" i="83"/>
  <c r="BD115" i="83"/>
  <c r="BB115" i="83"/>
  <c r="BA115" i="83"/>
  <c r="AZ115" i="83"/>
  <c r="AY115" i="83"/>
  <c r="AX115" i="83"/>
  <c r="AV115" i="83"/>
  <c r="AU115" i="83"/>
  <c r="AT115" i="83"/>
  <c r="AR115" i="83"/>
  <c r="AQ115" i="83"/>
  <c r="AP115" i="83"/>
  <c r="AN115" i="83"/>
  <c r="AM115" i="83"/>
  <c r="AL115" i="83"/>
  <c r="AJ115" i="83"/>
  <c r="AI115" i="83"/>
  <c r="AH115" i="83"/>
  <c r="AF115" i="83"/>
  <c r="AE115" i="83"/>
  <c r="AD115" i="83"/>
  <c r="AB115" i="83"/>
  <c r="AA115" i="83"/>
  <c r="Z115" i="83"/>
  <c r="X115" i="83"/>
  <c r="W115" i="83"/>
  <c r="V115" i="83"/>
  <c r="U115" i="83"/>
  <c r="T115" i="83"/>
  <c r="R115" i="83"/>
  <c r="Q115" i="83"/>
  <c r="P115" i="83"/>
  <c r="M115" i="83"/>
  <c r="L115" i="83"/>
  <c r="K115" i="83"/>
  <c r="F115" i="83"/>
  <c r="E115" i="83"/>
  <c r="D115" i="83"/>
  <c r="C115" i="83"/>
  <c r="BE114" i="83"/>
  <c r="BD114" i="83"/>
  <c r="BB114" i="83"/>
  <c r="BA114" i="83"/>
  <c r="AZ114" i="83"/>
  <c r="AY114" i="83"/>
  <c r="AX114" i="83"/>
  <c r="AV114" i="83"/>
  <c r="AU114" i="83"/>
  <c r="AT114" i="83"/>
  <c r="AR114" i="83"/>
  <c r="AQ114" i="83"/>
  <c r="AP114" i="83"/>
  <c r="AO114" i="83"/>
  <c r="AN114" i="83"/>
  <c r="AM114" i="83"/>
  <c r="AL114" i="83"/>
  <c r="AK114" i="83"/>
  <c r="AJ114" i="83"/>
  <c r="AI114" i="83"/>
  <c r="AH114" i="83"/>
  <c r="AF114" i="83"/>
  <c r="AE114" i="83"/>
  <c r="AD114" i="83"/>
  <c r="AA114" i="83"/>
  <c r="Z114" i="83"/>
  <c r="X114" i="83"/>
  <c r="W114" i="83"/>
  <c r="V114" i="83"/>
  <c r="U114" i="83"/>
  <c r="T114" i="83"/>
  <c r="R114" i="83"/>
  <c r="Q114" i="83"/>
  <c r="P114" i="83"/>
  <c r="M114" i="83"/>
  <c r="L114" i="83"/>
  <c r="K114" i="83"/>
  <c r="F114" i="83"/>
  <c r="E114" i="83"/>
  <c r="D114" i="83"/>
  <c r="C114" i="83"/>
  <c r="BE113" i="83"/>
  <c r="BD113" i="83"/>
  <c r="BB113" i="83"/>
  <c r="BA113" i="83"/>
  <c r="AZ113" i="83"/>
  <c r="AY113" i="83"/>
  <c r="AX113" i="83"/>
  <c r="AV113" i="83"/>
  <c r="AU113" i="83"/>
  <c r="AT113" i="83"/>
  <c r="AR113" i="83"/>
  <c r="AQ113" i="83"/>
  <c r="AP113" i="83"/>
  <c r="AN113" i="83"/>
  <c r="AM113" i="83"/>
  <c r="AL113" i="83"/>
  <c r="AK113" i="83"/>
  <c r="AJ113" i="83"/>
  <c r="AI113" i="83"/>
  <c r="AH113" i="83"/>
  <c r="AF113" i="83"/>
  <c r="AE113" i="83"/>
  <c r="AD113" i="83"/>
  <c r="AA113" i="83"/>
  <c r="Z113" i="83"/>
  <c r="X113" i="83"/>
  <c r="W113" i="83"/>
  <c r="V113" i="83"/>
  <c r="U113" i="83"/>
  <c r="T113" i="83"/>
  <c r="R113" i="83"/>
  <c r="Q113" i="83"/>
  <c r="P113" i="83"/>
  <c r="M113" i="83"/>
  <c r="L113" i="83"/>
  <c r="K113" i="83"/>
  <c r="F113" i="83"/>
  <c r="E113" i="83"/>
  <c r="D113" i="83"/>
  <c r="C113" i="83"/>
  <c r="BE112" i="83"/>
  <c r="BD112" i="83"/>
  <c r="BB112" i="83"/>
  <c r="BA112" i="83"/>
  <c r="AZ112" i="83"/>
  <c r="AY112" i="83"/>
  <c r="AX112" i="83"/>
  <c r="AV112" i="83"/>
  <c r="AU112" i="83"/>
  <c r="AT112" i="83"/>
  <c r="AR112" i="83"/>
  <c r="AQ112" i="83"/>
  <c r="AP112" i="83"/>
  <c r="AO112" i="83"/>
  <c r="AN112" i="83"/>
  <c r="AM112" i="83"/>
  <c r="AL112" i="83"/>
  <c r="AJ112" i="83"/>
  <c r="AI112" i="83"/>
  <c r="AH112" i="83"/>
  <c r="AG112" i="83"/>
  <c r="AF112" i="83"/>
  <c r="AE112" i="83"/>
  <c r="AD112" i="83"/>
  <c r="AA112" i="83"/>
  <c r="Z112" i="83"/>
  <c r="Y112" i="83"/>
  <c r="X112" i="83"/>
  <c r="W112" i="83"/>
  <c r="V112" i="83"/>
  <c r="U112" i="83"/>
  <c r="T112" i="83"/>
  <c r="R112" i="83"/>
  <c r="Q112" i="83"/>
  <c r="P112" i="83"/>
  <c r="M112" i="83"/>
  <c r="L112" i="83"/>
  <c r="K112" i="83"/>
  <c r="F112" i="83"/>
  <c r="E112" i="83"/>
  <c r="D112" i="83"/>
  <c r="C112" i="83"/>
  <c r="BE111" i="83"/>
  <c r="BD111" i="83"/>
  <c r="BB111" i="83"/>
  <c r="BA111" i="83"/>
  <c r="AZ111" i="83"/>
  <c r="AY111" i="83"/>
  <c r="AX111" i="83"/>
  <c r="AV111" i="83"/>
  <c r="AU111" i="83"/>
  <c r="AT111" i="83"/>
  <c r="AR111" i="83"/>
  <c r="AQ111" i="83"/>
  <c r="AP111" i="83"/>
  <c r="AN111" i="83"/>
  <c r="AM111" i="83"/>
  <c r="AL111" i="83"/>
  <c r="AK111" i="83"/>
  <c r="AJ111" i="83"/>
  <c r="AI111" i="83"/>
  <c r="AH111" i="83"/>
  <c r="AG111" i="83"/>
  <c r="AF111" i="83"/>
  <c r="AE111" i="83"/>
  <c r="AD111" i="83"/>
  <c r="AA111" i="83"/>
  <c r="Z111" i="83"/>
  <c r="Y111" i="83"/>
  <c r="X111" i="83"/>
  <c r="W111" i="83"/>
  <c r="V111" i="83"/>
  <c r="U111" i="83"/>
  <c r="T111" i="83"/>
  <c r="R111" i="83"/>
  <c r="Q111" i="83"/>
  <c r="P111" i="83"/>
  <c r="M111" i="83"/>
  <c r="L111" i="83"/>
  <c r="K111" i="83"/>
  <c r="F111" i="83"/>
  <c r="E111" i="83"/>
  <c r="D111" i="83"/>
  <c r="C111" i="83"/>
  <c r="BE110" i="83"/>
  <c r="BD110" i="83"/>
  <c r="BB110" i="83"/>
  <c r="BA110" i="83"/>
  <c r="AZ110" i="83"/>
  <c r="AY110" i="83"/>
  <c r="AX110" i="83"/>
  <c r="AV110" i="83"/>
  <c r="AU110" i="83"/>
  <c r="AT110" i="83"/>
  <c r="AR110" i="83"/>
  <c r="AQ110" i="83"/>
  <c r="AP110" i="83"/>
  <c r="AO110" i="83"/>
  <c r="AN110" i="83"/>
  <c r="AM110" i="83"/>
  <c r="AL110" i="83"/>
  <c r="AJ110" i="83"/>
  <c r="AI110" i="83"/>
  <c r="AH110" i="83"/>
  <c r="AG110" i="83"/>
  <c r="AF110" i="83"/>
  <c r="AE110" i="83"/>
  <c r="AD110" i="83"/>
  <c r="AA110" i="83"/>
  <c r="Z110" i="83"/>
  <c r="Y110" i="83"/>
  <c r="X110" i="83"/>
  <c r="W110" i="83"/>
  <c r="V110" i="83"/>
  <c r="U110" i="83"/>
  <c r="T110" i="83"/>
  <c r="R110" i="83"/>
  <c r="Q110" i="83"/>
  <c r="P110" i="83"/>
  <c r="M110" i="83"/>
  <c r="L110" i="83"/>
  <c r="K110" i="83"/>
  <c r="F110" i="83"/>
  <c r="E110" i="83"/>
  <c r="D110" i="83"/>
  <c r="C110" i="83"/>
  <c r="BE109" i="83"/>
  <c r="BD109" i="83"/>
  <c r="BB109" i="83"/>
  <c r="BA109" i="83"/>
  <c r="AZ109" i="83"/>
  <c r="AY109" i="83"/>
  <c r="AX109" i="83"/>
  <c r="AV109" i="83"/>
  <c r="AU109" i="83"/>
  <c r="AT109" i="83"/>
  <c r="AR109" i="83"/>
  <c r="AQ109" i="83"/>
  <c r="AP109" i="83"/>
  <c r="AN109" i="83"/>
  <c r="AM109" i="83"/>
  <c r="AL109" i="83"/>
  <c r="AJ109" i="83"/>
  <c r="AI109" i="83"/>
  <c r="AH109" i="83"/>
  <c r="AF109" i="83"/>
  <c r="AE109" i="83"/>
  <c r="AD109" i="83"/>
  <c r="AA109" i="83"/>
  <c r="Z109" i="83"/>
  <c r="Y109" i="83"/>
  <c r="X109" i="83"/>
  <c r="W109" i="83"/>
  <c r="V109" i="83"/>
  <c r="U109" i="83"/>
  <c r="T109" i="83"/>
  <c r="R109" i="83"/>
  <c r="Q109" i="83"/>
  <c r="P109" i="83"/>
  <c r="M109" i="83"/>
  <c r="L109" i="83"/>
  <c r="K109" i="83"/>
  <c r="F109" i="83"/>
  <c r="E109" i="83"/>
  <c r="D109" i="83"/>
  <c r="C109" i="83"/>
  <c r="BE108" i="83"/>
  <c r="BD108" i="83"/>
  <c r="BB108" i="83"/>
  <c r="BA108" i="83"/>
  <c r="AZ108" i="83"/>
  <c r="AY108" i="83"/>
  <c r="AX108" i="83"/>
  <c r="AV108" i="83"/>
  <c r="AU108" i="83"/>
  <c r="AT108" i="83"/>
  <c r="AR108" i="83"/>
  <c r="AQ108" i="83"/>
  <c r="AP108" i="83"/>
  <c r="AN108" i="83"/>
  <c r="AM108" i="83"/>
  <c r="AL108" i="83"/>
  <c r="AK108" i="83"/>
  <c r="AJ108" i="83"/>
  <c r="AI108" i="83"/>
  <c r="AH108" i="83"/>
  <c r="AG108" i="83"/>
  <c r="AF108" i="83"/>
  <c r="AE108" i="83"/>
  <c r="AD108" i="83"/>
  <c r="AA108" i="83"/>
  <c r="Z108" i="83"/>
  <c r="X108" i="83"/>
  <c r="W108" i="83"/>
  <c r="V108" i="83"/>
  <c r="U108" i="83"/>
  <c r="T108" i="83"/>
  <c r="R108" i="83"/>
  <c r="Q108" i="83"/>
  <c r="P108" i="83"/>
  <c r="M108" i="83"/>
  <c r="L108" i="83"/>
  <c r="K108" i="83"/>
  <c r="F108" i="83"/>
  <c r="E108" i="83"/>
  <c r="D108" i="83"/>
  <c r="C108" i="83"/>
  <c r="BE107" i="83"/>
  <c r="BD107" i="83"/>
  <c r="BB107" i="83"/>
  <c r="BA107" i="83"/>
  <c r="AZ107" i="83"/>
  <c r="AY107" i="83"/>
  <c r="AX107" i="83"/>
  <c r="AV107" i="83"/>
  <c r="AU107" i="83"/>
  <c r="AT107" i="83"/>
  <c r="AR107" i="83"/>
  <c r="AQ107" i="83"/>
  <c r="AP107" i="83"/>
  <c r="AN107" i="83"/>
  <c r="AM107" i="83"/>
  <c r="AL107" i="83"/>
  <c r="AK107" i="83"/>
  <c r="AJ107" i="83"/>
  <c r="AI107" i="83"/>
  <c r="AH107" i="83"/>
  <c r="AF107" i="83"/>
  <c r="AE107" i="83"/>
  <c r="AD107" i="83"/>
  <c r="AA107" i="83"/>
  <c r="Z107" i="83"/>
  <c r="X107" i="83"/>
  <c r="W107" i="83"/>
  <c r="V107" i="83"/>
  <c r="U107" i="83"/>
  <c r="T107" i="83"/>
  <c r="R107" i="83"/>
  <c r="Q107" i="83"/>
  <c r="P107" i="83"/>
  <c r="M107" i="83"/>
  <c r="K107" i="83"/>
  <c r="F107" i="83"/>
  <c r="E107" i="83"/>
  <c r="D107" i="83"/>
  <c r="C107" i="83"/>
  <c r="BE106" i="83"/>
  <c r="BD106" i="83"/>
  <c r="BB106" i="83"/>
  <c r="BA106" i="83"/>
  <c r="AZ106" i="83"/>
  <c r="AY106" i="83"/>
  <c r="AX106" i="83"/>
  <c r="AV106" i="83"/>
  <c r="AU106" i="83"/>
  <c r="AT106" i="83"/>
  <c r="AR106" i="83"/>
  <c r="AQ106" i="83"/>
  <c r="AP106" i="83"/>
  <c r="AN106" i="83"/>
  <c r="AM106" i="83"/>
  <c r="AL106" i="83"/>
  <c r="AK106" i="83"/>
  <c r="AJ106" i="83"/>
  <c r="AI106" i="83"/>
  <c r="AH106" i="83"/>
  <c r="AF106" i="83"/>
  <c r="AE106" i="83"/>
  <c r="AD106" i="83"/>
  <c r="AB106" i="83"/>
  <c r="AA106" i="83"/>
  <c r="Z106" i="83"/>
  <c r="Y106" i="83"/>
  <c r="X106" i="83"/>
  <c r="W106" i="83"/>
  <c r="V106" i="83"/>
  <c r="U106" i="83"/>
  <c r="T106" i="83"/>
  <c r="R106" i="83"/>
  <c r="Q106" i="83"/>
  <c r="P106" i="83"/>
  <c r="M106" i="83"/>
  <c r="L106" i="83"/>
  <c r="K106" i="83"/>
  <c r="F106" i="83"/>
  <c r="E106" i="83"/>
  <c r="D106" i="83"/>
  <c r="C106" i="83"/>
  <c r="BE105" i="83"/>
  <c r="BD105" i="83"/>
  <c r="BB105" i="83"/>
  <c r="BA105" i="83"/>
  <c r="AZ105" i="83"/>
  <c r="AY105" i="83"/>
  <c r="AX105" i="83"/>
  <c r="AV105" i="83"/>
  <c r="AU105" i="83"/>
  <c r="AT105" i="83"/>
  <c r="AR105" i="83"/>
  <c r="AQ105" i="83"/>
  <c r="AP105" i="83"/>
  <c r="AN105" i="83"/>
  <c r="AM105" i="83"/>
  <c r="AL105" i="83"/>
  <c r="AK105" i="83"/>
  <c r="AJ105" i="83"/>
  <c r="AI105" i="83"/>
  <c r="AH105" i="83"/>
  <c r="AF105" i="83"/>
  <c r="AE105" i="83"/>
  <c r="AD105" i="83"/>
  <c r="AA105" i="83"/>
  <c r="Z105" i="83"/>
  <c r="X105" i="83"/>
  <c r="W105" i="83"/>
  <c r="V105" i="83"/>
  <c r="U105" i="83"/>
  <c r="T105" i="83"/>
  <c r="R105" i="83"/>
  <c r="Q105" i="83"/>
  <c r="P105" i="83"/>
  <c r="M105" i="83"/>
  <c r="L105" i="83"/>
  <c r="K105" i="83"/>
  <c r="F105" i="83"/>
  <c r="E105" i="83"/>
  <c r="D105" i="83"/>
  <c r="C105" i="83"/>
  <c r="BE104" i="83"/>
  <c r="BD104" i="83"/>
  <c r="BB104" i="83"/>
  <c r="BA104" i="83"/>
  <c r="AZ104" i="83"/>
  <c r="AY104" i="83"/>
  <c r="AX104" i="83"/>
  <c r="AV104" i="83"/>
  <c r="AU104" i="83"/>
  <c r="AT104" i="83"/>
  <c r="AR104" i="83"/>
  <c r="AQ104" i="83"/>
  <c r="AP104" i="83"/>
  <c r="AO104" i="83"/>
  <c r="AN104" i="83"/>
  <c r="AM104" i="83"/>
  <c r="AL104" i="83"/>
  <c r="AK104" i="83"/>
  <c r="AJ104" i="83"/>
  <c r="AI104" i="83"/>
  <c r="AH104" i="83"/>
  <c r="AF104" i="83"/>
  <c r="AE104" i="83"/>
  <c r="AD104" i="83"/>
  <c r="AB104" i="83"/>
  <c r="AA104" i="83"/>
  <c r="Z104" i="83"/>
  <c r="Y104" i="83"/>
  <c r="X104" i="83"/>
  <c r="W104" i="83"/>
  <c r="V104" i="83"/>
  <c r="U104" i="83"/>
  <c r="T104" i="83"/>
  <c r="R104" i="83"/>
  <c r="Q104" i="83"/>
  <c r="P104" i="83"/>
  <c r="M104" i="83"/>
  <c r="L104" i="83"/>
  <c r="K104" i="83"/>
  <c r="F104" i="83"/>
  <c r="E104" i="83"/>
  <c r="D104" i="83"/>
  <c r="C104" i="83"/>
  <c r="BE103" i="83"/>
  <c r="BD103" i="83"/>
  <c r="BB103" i="83"/>
  <c r="BA103" i="83"/>
  <c r="AZ103" i="83"/>
  <c r="AY103" i="83"/>
  <c r="AX103" i="83"/>
  <c r="AV103" i="83"/>
  <c r="AU103" i="83"/>
  <c r="AT103" i="83"/>
  <c r="AR103" i="83"/>
  <c r="AQ103" i="83"/>
  <c r="AP103" i="83"/>
  <c r="AN103" i="83"/>
  <c r="AM103" i="83"/>
  <c r="AL103" i="83"/>
  <c r="AK103" i="83"/>
  <c r="AJ103" i="83"/>
  <c r="AI103" i="83"/>
  <c r="AH103" i="83"/>
  <c r="AF103" i="83"/>
  <c r="AE103" i="83"/>
  <c r="AD103" i="83"/>
  <c r="AA103" i="83"/>
  <c r="Z103" i="83"/>
  <c r="X103" i="83"/>
  <c r="W103" i="83"/>
  <c r="V103" i="83"/>
  <c r="U103" i="83"/>
  <c r="T103" i="83"/>
  <c r="R103" i="83"/>
  <c r="Q103" i="83"/>
  <c r="P103" i="83"/>
  <c r="M103" i="83"/>
  <c r="L103" i="83"/>
  <c r="K103" i="83"/>
  <c r="F103" i="83"/>
  <c r="E103" i="83"/>
  <c r="D103" i="83"/>
  <c r="C103" i="83"/>
  <c r="BE102" i="83"/>
  <c r="BD102" i="83"/>
  <c r="BB102" i="83"/>
  <c r="BA102" i="83"/>
  <c r="AZ102" i="83"/>
  <c r="AY102" i="83"/>
  <c r="AX102" i="83"/>
  <c r="AV102" i="83"/>
  <c r="AU102" i="83"/>
  <c r="AT102" i="83"/>
  <c r="AR102" i="83"/>
  <c r="AQ102" i="83"/>
  <c r="AP102" i="83"/>
  <c r="AN102" i="83"/>
  <c r="AM102" i="83"/>
  <c r="AL102" i="83"/>
  <c r="AJ102" i="83"/>
  <c r="AI102" i="83"/>
  <c r="AH102" i="83"/>
  <c r="AF102" i="83"/>
  <c r="AE102" i="83"/>
  <c r="AD102" i="83"/>
  <c r="AA102" i="83"/>
  <c r="Z102" i="83"/>
  <c r="X102" i="83"/>
  <c r="W102" i="83"/>
  <c r="V102" i="83"/>
  <c r="U102" i="83"/>
  <c r="T102" i="83"/>
  <c r="R102" i="83"/>
  <c r="Q102" i="83"/>
  <c r="P102" i="83"/>
  <c r="M102" i="83"/>
  <c r="K102" i="83"/>
  <c r="F102" i="83"/>
  <c r="E102" i="83"/>
  <c r="D102" i="83"/>
  <c r="C102" i="83"/>
  <c r="BE101" i="83"/>
  <c r="BD101" i="83"/>
  <c r="BB101" i="83"/>
  <c r="BA101" i="83"/>
  <c r="AZ101" i="83"/>
  <c r="AY101" i="83"/>
  <c r="AX101" i="83"/>
  <c r="AV101" i="83"/>
  <c r="AU101" i="83"/>
  <c r="AT101" i="83"/>
  <c r="AR101" i="83"/>
  <c r="AQ101" i="83"/>
  <c r="AP101" i="83"/>
  <c r="AO101" i="83"/>
  <c r="AN101" i="83"/>
  <c r="AM101" i="83"/>
  <c r="AL101" i="83"/>
  <c r="AJ101" i="83"/>
  <c r="AI101" i="83"/>
  <c r="AH101" i="83"/>
  <c r="AG101" i="83"/>
  <c r="AF101" i="83"/>
  <c r="AE101" i="83"/>
  <c r="AD101" i="83"/>
  <c r="AA101" i="83"/>
  <c r="Z101" i="83"/>
  <c r="X101" i="83"/>
  <c r="W101" i="83"/>
  <c r="V101" i="83"/>
  <c r="U101" i="83"/>
  <c r="T101" i="83"/>
  <c r="R101" i="83"/>
  <c r="Q101" i="83"/>
  <c r="P101" i="83"/>
  <c r="M101" i="83"/>
  <c r="L101" i="83"/>
  <c r="K101" i="83"/>
  <c r="F101" i="83"/>
  <c r="E101" i="83"/>
  <c r="D101" i="83"/>
  <c r="C101" i="83"/>
  <c r="BE100" i="83"/>
  <c r="BD100" i="83"/>
  <c r="BB100" i="83"/>
  <c r="BA100" i="83"/>
  <c r="AZ100" i="83"/>
  <c r="AY100" i="83"/>
  <c r="AX100" i="83"/>
  <c r="AV100" i="83"/>
  <c r="AU100" i="83"/>
  <c r="AT100" i="83"/>
  <c r="AR100" i="83"/>
  <c r="AQ100" i="83"/>
  <c r="AP100" i="83"/>
  <c r="AO100" i="83"/>
  <c r="AN100" i="83"/>
  <c r="AM100" i="83"/>
  <c r="AL100" i="83"/>
  <c r="AJ100" i="83"/>
  <c r="AI100" i="83"/>
  <c r="AH100" i="83"/>
  <c r="AF100" i="83"/>
  <c r="AE100" i="83"/>
  <c r="AD100" i="83"/>
  <c r="AB100" i="83"/>
  <c r="AA100" i="83"/>
  <c r="Z100" i="83"/>
  <c r="Y100" i="83"/>
  <c r="X100" i="83"/>
  <c r="W100" i="83"/>
  <c r="V100" i="83"/>
  <c r="U100" i="83"/>
  <c r="T100" i="83"/>
  <c r="R100" i="83"/>
  <c r="Q100" i="83"/>
  <c r="P100" i="83"/>
  <c r="M100" i="83"/>
  <c r="L100" i="83"/>
  <c r="K100" i="83"/>
  <c r="F100" i="83"/>
  <c r="E100" i="83"/>
  <c r="D100" i="83"/>
  <c r="C100" i="83"/>
  <c r="BE99" i="83"/>
  <c r="BD99" i="83"/>
  <c r="BB99" i="83"/>
  <c r="BA99" i="83"/>
  <c r="AZ99" i="83"/>
  <c r="AY99" i="83"/>
  <c r="AX99" i="83"/>
  <c r="AV99" i="83"/>
  <c r="AU99" i="83"/>
  <c r="AT99" i="83"/>
  <c r="AR99" i="83"/>
  <c r="AQ99" i="83"/>
  <c r="AP99" i="83"/>
  <c r="AN99" i="83"/>
  <c r="AM99" i="83"/>
  <c r="AL99" i="83"/>
  <c r="AK99" i="83"/>
  <c r="AJ99" i="83"/>
  <c r="AI99" i="83"/>
  <c r="AH99" i="83"/>
  <c r="AG99" i="83"/>
  <c r="AF99" i="83"/>
  <c r="AE99" i="83"/>
  <c r="AD99" i="83"/>
  <c r="AA99" i="83"/>
  <c r="Z99" i="83"/>
  <c r="X99" i="83"/>
  <c r="W99" i="83"/>
  <c r="V99" i="83"/>
  <c r="U99" i="83"/>
  <c r="T99" i="83"/>
  <c r="R99" i="83"/>
  <c r="Q99" i="83"/>
  <c r="P99" i="83"/>
  <c r="M99" i="83"/>
  <c r="L99" i="83"/>
  <c r="K99" i="83"/>
  <c r="F99" i="83"/>
  <c r="E99" i="83"/>
  <c r="D99" i="83"/>
  <c r="C99" i="83"/>
  <c r="BE98" i="83"/>
  <c r="BD98" i="83"/>
  <c r="BB98" i="83"/>
  <c r="BA98" i="83"/>
  <c r="AZ98" i="83"/>
  <c r="AY98" i="83"/>
  <c r="AX98" i="83"/>
  <c r="AV98" i="83"/>
  <c r="AU98" i="83"/>
  <c r="AT98" i="83"/>
  <c r="AR98" i="83"/>
  <c r="AQ98" i="83"/>
  <c r="AP98" i="83"/>
  <c r="AN98" i="83"/>
  <c r="AM98" i="83"/>
  <c r="AL98" i="83"/>
  <c r="AJ98" i="83"/>
  <c r="AI98" i="83"/>
  <c r="AH98" i="83"/>
  <c r="AG98" i="83"/>
  <c r="AF98" i="83"/>
  <c r="AE98" i="83"/>
  <c r="AD98" i="83"/>
  <c r="AA98" i="83"/>
  <c r="Z98" i="83"/>
  <c r="Y98" i="83"/>
  <c r="X98" i="83"/>
  <c r="W98" i="83"/>
  <c r="V98" i="83"/>
  <c r="U98" i="83"/>
  <c r="T98" i="83"/>
  <c r="R98" i="83"/>
  <c r="Q98" i="83"/>
  <c r="P98" i="83"/>
  <c r="M98" i="83"/>
  <c r="L98" i="83"/>
  <c r="K98" i="83"/>
  <c r="F98" i="83"/>
  <c r="E98" i="83"/>
  <c r="D98" i="83"/>
  <c r="C98" i="83"/>
  <c r="BE97" i="83"/>
  <c r="BD97" i="83"/>
  <c r="BB97" i="83"/>
  <c r="BA97" i="83"/>
  <c r="AZ97" i="83"/>
  <c r="AY97" i="83"/>
  <c r="AX97" i="83"/>
  <c r="AV97" i="83"/>
  <c r="AU97" i="83"/>
  <c r="AT97" i="83"/>
  <c r="AR97" i="83"/>
  <c r="AQ97" i="83"/>
  <c r="AP97" i="83"/>
  <c r="AO97" i="83"/>
  <c r="AN97" i="83"/>
  <c r="AM97" i="83"/>
  <c r="AL97" i="83"/>
  <c r="AJ97" i="83"/>
  <c r="AI97" i="83"/>
  <c r="AH97" i="83"/>
  <c r="AG97" i="83"/>
  <c r="AF97" i="83"/>
  <c r="AE97" i="83"/>
  <c r="AD97" i="83"/>
  <c r="AA97" i="83"/>
  <c r="Z97" i="83"/>
  <c r="Y97" i="83"/>
  <c r="X97" i="83"/>
  <c r="W97" i="83"/>
  <c r="V97" i="83"/>
  <c r="U97" i="83"/>
  <c r="T97" i="83"/>
  <c r="R97" i="83"/>
  <c r="Q97" i="83"/>
  <c r="P97" i="83"/>
  <c r="M97" i="83"/>
  <c r="L97" i="83"/>
  <c r="K97" i="83"/>
  <c r="F97" i="83"/>
  <c r="E97" i="83"/>
  <c r="D97" i="83"/>
  <c r="C97" i="83"/>
  <c r="BE96" i="83"/>
  <c r="BD96" i="83"/>
  <c r="BB96" i="83"/>
  <c r="BA96" i="83"/>
  <c r="AZ96" i="83"/>
  <c r="AY96" i="83"/>
  <c r="AX96" i="83"/>
  <c r="AV96" i="83"/>
  <c r="AU96" i="83"/>
  <c r="AT96" i="83"/>
  <c r="AR96" i="83"/>
  <c r="AQ96" i="83"/>
  <c r="AP96" i="83"/>
  <c r="AO96" i="83"/>
  <c r="AN96" i="83"/>
  <c r="AM96" i="83"/>
  <c r="AL96" i="83"/>
  <c r="AJ96" i="83"/>
  <c r="AI96" i="83"/>
  <c r="AH96" i="83"/>
  <c r="AG96" i="83"/>
  <c r="AF96" i="83"/>
  <c r="AE96" i="83"/>
  <c r="AD96" i="83"/>
  <c r="AA96" i="83"/>
  <c r="Z96" i="83"/>
  <c r="X96" i="83"/>
  <c r="W96" i="83"/>
  <c r="V96" i="83"/>
  <c r="U96" i="83"/>
  <c r="T96" i="83"/>
  <c r="R96" i="83"/>
  <c r="Q96" i="83"/>
  <c r="P96" i="83"/>
  <c r="M96" i="83"/>
  <c r="L96" i="83"/>
  <c r="K96" i="83"/>
  <c r="F96" i="83"/>
  <c r="E96" i="83"/>
  <c r="D96" i="83"/>
  <c r="C96" i="83"/>
  <c r="BE95" i="83"/>
  <c r="BD95" i="83"/>
  <c r="BB95" i="83"/>
  <c r="BA95" i="83"/>
  <c r="AZ95" i="83"/>
  <c r="AY95" i="83"/>
  <c r="AX95" i="83"/>
  <c r="AV95" i="83"/>
  <c r="AU95" i="83"/>
  <c r="AT95" i="83"/>
  <c r="AR95" i="83"/>
  <c r="AQ95" i="83"/>
  <c r="AP95" i="83"/>
  <c r="AO95" i="83"/>
  <c r="AN95" i="83"/>
  <c r="AM95" i="83"/>
  <c r="AL95" i="83"/>
  <c r="AJ95" i="83"/>
  <c r="AI95" i="83"/>
  <c r="AH95" i="83"/>
  <c r="AG95" i="83"/>
  <c r="AF95" i="83"/>
  <c r="AE95" i="83"/>
  <c r="AD95" i="83"/>
  <c r="AA95" i="83"/>
  <c r="Z95" i="83"/>
  <c r="X95" i="83"/>
  <c r="W95" i="83"/>
  <c r="V95" i="83"/>
  <c r="U95" i="83"/>
  <c r="T95" i="83"/>
  <c r="R95" i="83"/>
  <c r="Q95" i="83"/>
  <c r="P95" i="83"/>
  <c r="M95" i="83"/>
  <c r="K95" i="83"/>
  <c r="F95" i="83"/>
  <c r="E95" i="83"/>
  <c r="D95" i="83"/>
  <c r="C95" i="83"/>
  <c r="BE94" i="83"/>
  <c r="BD94" i="83"/>
  <c r="BB94" i="83"/>
  <c r="BA94" i="83"/>
  <c r="AZ94" i="83"/>
  <c r="AY94" i="83"/>
  <c r="AX94" i="83"/>
  <c r="AV94" i="83"/>
  <c r="AU94" i="83"/>
  <c r="AT94" i="83"/>
  <c r="AR94" i="83"/>
  <c r="AQ94" i="83"/>
  <c r="AP94" i="83"/>
  <c r="AN94" i="83"/>
  <c r="AM94" i="83"/>
  <c r="AL94" i="83"/>
  <c r="AJ94" i="83"/>
  <c r="AI94" i="83"/>
  <c r="AH94" i="83"/>
  <c r="AF94" i="83"/>
  <c r="AE94" i="83"/>
  <c r="AD94" i="83"/>
  <c r="AA94" i="83"/>
  <c r="Z94" i="83"/>
  <c r="Y94" i="83"/>
  <c r="X94" i="83"/>
  <c r="W94" i="83"/>
  <c r="V94" i="83"/>
  <c r="U94" i="83"/>
  <c r="T94" i="83"/>
  <c r="R94" i="83"/>
  <c r="Q94" i="83"/>
  <c r="P94" i="83"/>
  <c r="M94" i="83"/>
  <c r="L94" i="83"/>
  <c r="K94" i="83"/>
  <c r="F94" i="83"/>
  <c r="E94" i="83"/>
  <c r="D94" i="83"/>
  <c r="C94" i="83"/>
  <c r="BE93" i="83"/>
  <c r="BD93" i="83"/>
  <c r="BB93" i="83"/>
  <c r="BA93" i="83"/>
  <c r="AZ93" i="83"/>
  <c r="AY93" i="83"/>
  <c r="AX93" i="83"/>
  <c r="AV93" i="83"/>
  <c r="AU93" i="83"/>
  <c r="AT93" i="83"/>
  <c r="AR93" i="83"/>
  <c r="AQ93" i="83"/>
  <c r="AP93" i="83"/>
  <c r="AN93" i="83"/>
  <c r="AM93" i="83"/>
  <c r="AL93" i="83"/>
  <c r="AJ93" i="83"/>
  <c r="AI93" i="83"/>
  <c r="AH93" i="83"/>
  <c r="AF93" i="83"/>
  <c r="AE93" i="83"/>
  <c r="AD93" i="83"/>
  <c r="AA93" i="83"/>
  <c r="Z93" i="83"/>
  <c r="X93" i="83"/>
  <c r="W93" i="83"/>
  <c r="V93" i="83"/>
  <c r="U93" i="83"/>
  <c r="T93" i="83"/>
  <c r="R93" i="83"/>
  <c r="Q93" i="83"/>
  <c r="P93" i="83"/>
  <c r="M93" i="83"/>
  <c r="L93" i="83"/>
  <c r="K93" i="83"/>
  <c r="F93" i="83"/>
  <c r="E93" i="83"/>
  <c r="D93" i="83"/>
  <c r="C93" i="83"/>
  <c r="BE92" i="83"/>
  <c r="BD92" i="83"/>
  <c r="BB92" i="83"/>
  <c r="BA92" i="83"/>
  <c r="AZ92" i="83"/>
  <c r="AY92" i="83"/>
  <c r="AX92" i="83"/>
  <c r="AV92" i="83"/>
  <c r="AU92" i="83"/>
  <c r="AT92" i="83"/>
  <c r="AR92" i="83"/>
  <c r="AQ92" i="83"/>
  <c r="AP92" i="83"/>
  <c r="AN92" i="83"/>
  <c r="AM92" i="83"/>
  <c r="AL92" i="83"/>
  <c r="AK92" i="83"/>
  <c r="AJ92" i="83"/>
  <c r="AI92" i="83"/>
  <c r="AH92" i="83"/>
  <c r="AF92" i="83"/>
  <c r="AE92" i="83"/>
  <c r="AD92" i="83"/>
  <c r="AB92" i="83"/>
  <c r="AA92" i="83"/>
  <c r="Z92" i="83"/>
  <c r="Y92" i="83"/>
  <c r="X92" i="83"/>
  <c r="W92" i="83"/>
  <c r="V92" i="83"/>
  <c r="U92" i="83"/>
  <c r="T92" i="83"/>
  <c r="R92" i="83"/>
  <c r="Q92" i="83"/>
  <c r="P92" i="83"/>
  <c r="M92" i="83"/>
  <c r="L92" i="83"/>
  <c r="K92" i="83"/>
  <c r="F92" i="83"/>
  <c r="E92" i="83"/>
  <c r="D92" i="83"/>
  <c r="C92" i="83"/>
  <c r="BE91" i="83"/>
  <c r="BD91" i="83"/>
  <c r="BB91" i="83"/>
  <c r="BA91" i="83"/>
  <c r="AZ91" i="83"/>
  <c r="AY91" i="83"/>
  <c r="AX91" i="83"/>
  <c r="AV91" i="83"/>
  <c r="AU91" i="83"/>
  <c r="AT91" i="83"/>
  <c r="AR91" i="83"/>
  <c r="AQ91" i="83"/>
  <c r="AP91" i="83"/>
  <c r="AN91" i="83"/>
  <c r="AM91" i="83"/>
  <c r="AL91" i="83"/>
  <c r="AK91" i="83"/>
  <c r="AJ91" i="83"/>
  <c r="AI91" i="83"/>
  <c r="AH91" i="83"/>
  <c r="AF91" i="83"/>
  <c r="AE91" i="83"/>
  <c r="AD91" i="83"/>
  <c r="AA91" i="83"/>
  <c r="Z91" i="83"/>
  <c r="X91" i="83"/>
  <c r="W91" i="83"/>
  <c r="V91" i="83"/>
  <c r="U91" i="83"/>
  <c r="T91" i="83"/>
  <c r="R91" i="83"/>
  <c r="Q91" i="83"/>
  <c r="P91" i="83"/>
  <c r="M91" i="83"/>
  <c r="L91" i="83"/>
  <c r="K91" i="83"/>
  <c r="F91" i="83"/>
  <c r="E91" i="83"/>
  <c r="D91" i="83"/>
  <c r="C91" i="83"/>
  <c r="BE90" i="83"/>
  <c r="BD90" i="83"/>
  <c r="BB90" i="83"/>
  <c r="BA90" i="83"/>
  <c r="AZ90" i="83"/>
  <c r="AY90" i="83"/>
  <c r="AX90" i="83"/>
  <c r="AV90" i="83"/>
  <c r="AU90" i="83"/>
  <c r="AT90" i="83"/>
  <c r="AR90" i="83"/>
  <c r="AQ90" i="83"/>
  <c r="AP90" i="83"/>
  <c r="AN90" i="83"/>
  <c r="AM90" i="83"/>
  <c r="AL90" i="83"/>
  <c r="AK90" i="83"/>
  <c r="AJ90" i="83"/>
  <c r="AI90" i="83"/>
  <c r="AH90" i="83"/>
  <c r="AF90" i="83"/>
  <c r="AE90" i="83"/>
  <c r="AD90" i="83"/>
  <c r="AA90" i="83"/>
  <c r="Z90" i="83"/>
  <c r="X90" i="83"/>
  <c r="W90" i="83"/>
  <c r="V90" i="83"/>
  <c r="U90" i="83"/>
  <c r="T90" i="83"/>
  <c r="R90" i="83"/>
  <c r="Q90" i="83"/>
  <c r="P90" i="83"/>
  <c r="M90" i="83"/>
  <c r="L90" i="83"/>
  <c r="K90" i="83"/>
  <c r="F90" i="83"/>
  <c r="E90" i="83"/>
  <c r="D90" i="83"/>
  <c r="C90" i="83"/>
  <c r="BE89" i="83"/>
  <c r="BD89" i="83"/>
  <c r="BB89" i="83"/>
  <c r="BA89" i="83"/>
  <c r="AZ89" i="83"/>
  <c r="AY89" i="83"/>
  <c r="AX89" i="83"/>
  <c r="AV89" i="83"/>
  <c r="AU89" i="83"/>
  <c r="AT89" i="83"/>
  <c r="AR89" i="83"/>
  <c r="AQ89" i="83"/>
  <c r="AP89" i="83"/>
  <c r="AN89" i="83"/>
  <c r="AM89" i="83"/>
  <c r="AL89" i="83"/>
  <c r="AK89" i="83"/>
  <c r="AJ89" i="83"/>
  <c r="AI89" i="83"/>
  <c r="AH89" i="83"/>
  <c r="AG89" i="83"/>
  <c r="AF89" i="83"/>
  <c r="AE89" i="83"/>
  <c r="AD89" i="83"/>
  <c r="AA89" i="83"/>
  <c r="Z89" i="83"/>
  <c r="Y89" i="83"/>
  <c r="X89" i="83"/>
  <c r="W89" i="83"/>
  <c r="V89" i="83"/>
  <c r="U89" i="83"/>
  <c r="T89" i="83"/>
  <c r="R89" i="83"/>
  <c r="Q89" i="83"/>
  <c r="P89" i="83"/>
  <c r="M89" i="83"/>
  <c r="L89" i="83"/>
  <c r="K89" i="83"/>
  <c r="F89" i="83"/>
  <c r="E89" i="83"/>
  <c r="D89" i="83"/>
  <c r="C89" i="83"/>
  <c r="BE88" i="83"/>
  <c r="BD88" i="83"/>
  <c r="BB88" i="83"/>
  <c r="BA88" i="83"/>
  <c r="AZ88" i="83"/>
  <c r="AY88" i="83"/>
  <c r="AX88" i="83"/>
  <c r="AV88" i="83"/>
  <c r="AU88" i="83"/>
  <c r="AT88" i="83"/>
  <c r="AR88" i="83"/>
  <c r="AQ88" i="83"/>
  <c r="AP88" i="83"/>
  <c r="AO88" i="83"/>
  <c r="AN88" i="83"/>
  <c r="AM88" i="83"/>
  <c r="AL88" i="83"/>
  <c r="AJ88" i="83"/>
  <c r="AI88" i="83"/>
  <c r="AH88" i="83"/>
  <c r="AF88" i="83"/>
  <c r="AE88" i="83"/>
  <c r="AD88" i="83"/>
  <c r="AC88" i="83"/>
  <c r="AA88" i="83"/>
  <c r="Z88" i="83"/>
  <c r="Y88" i="83"/>
  <c r="X88" i="83"/>
  <c r="W88" i="83"/>
  <c r="V88" i="83"/>
  <c r="U88" i="83"/>
  <c r="T88" i="83"/>
  <c r="R88" i="83"/>
  <c r="Q88" i="83"/>
  <c r="P88" i="83"/>
  <c r="M88" i="83"/>
  <c r="L88" i="83"/>
  <c r="K88" i="83"/>
  <c r="F88" i="83"/>
  <c r="E88" i="83"/>
  <c r="D88" i="83"/>
  <c r="C88" i="83"/>
  <c r="BE87" i="83"/>
  <c r="BD87" i="83"/>
  <c r="BB87" i="83"/>
  <c r="BA87" i="83"/>
  <c r="AZ87" i="83"/>
  <c r="AY87" i="83"/>
  <c r="AX87" i="83"/>
  <c r="AV87" i="83"/>
  <c r="AU87" i="83"/>
  <c r="AT87" i="83"/>
  <c r="AR87" i="83"/>
  <c r="AQ87" i="83"/>
  <c r="AP87" i="83"/>
  <c r="AO87" i="83"/>
  <c r="AN87" i="83"/>
  <c r="AM87" i="83"/>
  <c r="AL87" i="83"/>
  <c r="AK87" i="83"/>
  <c r="AJ87" i="83"/>
  <c r="AI87" i="83"/>
  <c r="AH87" i="83"/>
  <c r="AF87" i="83"/>
  <c r="AE87" i="83"/>
  <c r="AD87" i="83"/>
  <c r="AA87" i="83"/>
  <c r="Z87" i="83"/>
  <c r="X87" i="83"/>
  <c r="W87" i="83"/>
  <c r="V87" i="83"/>
  <c r="U87" i="83"/>
  <c r="T87" i="83"/>
  <c r="R87" i="83"/>
  <c r="Q87" i="83"/>
  <c r="P87" i="83"/>
  <c r="M87" i="83"/>
  <c r="L87" i="83"/>
  <c r="K87" i="83"/>
  <c r="F87" i="83"/>
  <c r="E87" i="83"/>
  <c r="D87" i="83"/>
  <c r="C87" i="83"/>
  <c r="BE86" i="83"/>
  <c r="BD86" i="83"/>
  <c r="BB86" i="83"/>
  <c r="BA86" i="83"/>
  <c r="AZ86" i="83"/>
  <c r="AY86" i="83"/>
  <c r="AX86" i="83"/>
  <c r="AV86" i="83"/>
  <c r="AU86" i="83"/>
  <c r="AT86" i="83"/>
  <c r="AR86" i="83"/>
  <c r="AQ86" i="83"/>
  <c r="AP86" i="83"/>
  <c r="AN86" i="83"/>
  <c r="AM86" i="83"/>
  <c r="AL86" i="83"/>
  <c r="AJ86" i="83"/>
  <c r="AI86" i="83"/>
  <c r="AH86" i="83"/>
  <c r="AG86" i="83"/>
  <c r="AF86" i="83"/>
  <c r="AE86" i="83"/>
  <c r="AD86" i="83"/>
  <c r="AA86" i="83"/>
  <c r="Z86" i="83"/>
  <c r="Y86" i="83"/>
  <c r="X86" i="83"/>
  <c r="W86" i="83"/>
  <c r="V86" i="83"/>
  <c r="U86" i="83"/>
  <c r="T86" i="83"/>
  <c r="R86" i="83"/>
  <c r="Q86" i="83"/>
  <c r="P86" i="83"/>
  <c r="M86" i="83"/>
  <c r="K86" i="83"/>
  <c r="F86" i="83"/>
  <c r="E86" i="83"/>
  <c r="D86" i="83"/>
  <c r="C86" i="83"/>
  <c r="BE85" i="83"/>
  <c r="BD85" i="83"/>
  <c r="BB85" i="83"/>
  <c r="BA85" i="83"/>
  <c r="AZ85" i="83"/>
  <c r="AY85" i="83"/>
  <c r="AX85" i="83"/>
  <c r="AV85" i="83"/>
  <c r="AU85" i="83"/>
  <c r="AT85" i="83"/>
  <c r="AR85" i="83"/>
  <c r="AQ85" i="83"/>
  <c r="AP85" i="83"/>
  <c r="AN85" i="83"/>
  <c r="AM85" i="83"/>
  <c r="AL85" i="83"/>
  <c r="AJ85" i="83"/>
  <c r="AI85" i="83"/>
  <c r="AH85" i="83"/>
  <c r="AG85" i="83"/>
  <c r="AF85" i="83"/>
  <c r="AE85" i="83"/>
  <c r="AD85" i="83"/>
  <c r="AA85" i="83"/>
  <c r="Z85" i="83"/>
  <c r="Y85" i="83"/>
  <c r="X85" i="83"/>
  <c r="W85" i="83"/>
  <c r="V85" i="83"/>
  <c r="U85" i="83"/>
  <c r="T85" i="83"/>
  <c r="R85" i="83"/>
  <c r="Q85" i="83"/>
  <c r="P85" i="83"/>
  <c r="M85" i="83"/>
  <c r="L85" i="83"/>
  <c r="K85" i="83"/>
  <c r="F85" i="83"/>
  <c r="E85" i="83"/>
  <c r="D85" i="83"/>
  <c r="C85" i="83"/>
  <c r="BE84" i="83"/>
  <c r="BD84" i="83"/>
  <c r="BB84" i="83"/>
  <c r="BA84" i="83"/>
  <c r="AZ84" i="83"/>
  <c r="AY84" i="83"/>
  <c r="AX84" i="83"/>
  <c r="AV84" i="83"/>
  <c r="AU84" i="83"/>
  <c r="AT84" i="83"/>
  <c r="AR84" i="83"/>
  <c r="AQ84" i="83"/>
  <c r="AP84" i="83"/>
  <c r="AO84" i="83"/>
  <c r="AN84" i="83"/>
  <c r="AM84" i="83"/>
  <c r="AL84" i="83"/>
  <c r="AJ84" i="83"/>
  <c r="AI84" i="83"/>
  <c r="AH84" i="83"/>
  <c r="AF84" i="83"/>
  <c r="AE84" i="83"/>
  <c r="AD84" i="83"/>
  <c r="AA84" i="83"/>
  <c r="Z84" i="83"/>
  <c r="X84" i="83"/>
  <c r="W84" i="83"/>
  <c r="V84" i="83"/>
  <c r="U84" i="83"/>
  <c r="T84" i="83"/>
  <c r="R84" i="83"/>
  <c r="Q84" i="83"/>
  <c r="P84" i="83"/>
  <c r="M84" i="83"/>
  <c r="K84" i="83"/>
  <c r="F84" i="83"/>
  <c r="E84" i="83"/>
  <c r="D84" i="83"/>
  <c r="C84" i="83"/>
  <c r="BE83" i="83"/>
  <c r="BD83" i="83"/>
  <c r="BB83" i="83"/>
  <c r="BA83" i="83"/>
  <c r="AZ83" i="83"/>
  <c r="AY83" i="83"/>
  <c r="AX83" i="83"/>
  <c r="AV83" i="83"/>
  <c r="AU83" i="83"/>
  <c r="AT83" i="83"/>
  <c r="AR83" i="83"/>
  <c r="AQ83" i="83"/>
  <c r="AP83" i="83"/>
  <c r="AN83" i="83"/>
  <c r="AM83" i="83"/>
  <c r="AL83" i="83"/>
  <c r="AK83" i="83"/>
  <c r="AJ83" i="83"/>
  <c r="AI83" i="83"/>
  <c r="AH83" i="83"/>
  <c r="AG83" i="83"/>
  <c r="AF83" i="83"/>
  <c r="AE83" i="83"/>
  <c r="AD83" i="83"/>
  <c r="AA83" i="83"/>
  <c r="Z83" i="83"/>
  <c r="X83" i="83"/>
  <c r="W83" i="83"/>
  <c r="V83" i="83"/>
  <c r="U83" i="83"/>
  <c r="T83" i="83"/>
  <c r="R83" i="83"/>
  <c r="Q83" i="83"/>
  <c r="P83" i="83"/>
  <c r="M83" i="83"/>
  <c r="L83" i="83"/>
  <c r="K83" i="83"/>
  <c r="F83" i="83"/>
  <c r="E83" i="83"/>
  <c r="D83" i="83"/>
  <c r="C83" i="83"/>
  <c r="BE82" i="83"/>
  <c r="BD82" i="83"/>
  <c r="BB82" i="83"/>
  <c r="BA82" i="83"/>
  <c r="AZ82" i="83"/>
  <c r="AY82" i="83"/>
  <c r="AX82" i="83"/>
  <c r="AV82" i="83"/>
  <c r="AU82" i="83"/>
  <c r="AT82" i="83"/>
  <c r="AR82" i="83"/>
  <c r="AQ82" i="83"/>
  <c r="AP82" i="83"/>
  <c r="AO82" i="83"/>
  <c r="AN82" i="83"/>
  <c r="AM82" i="83"/>
  <c r="AL82" i="83"/>
  <c r="AJ82" i="83"/>
  <c r="AI82" i="83"/>
  <c r="AH82" i="83"/>
  <c r="AF82" i="83"/>
  <c r="AE82" i="83"/>
  <c r="AD82" i="83"/>
  <c r="AA82" i="83"/>
  <c r="Z82" i="83"/>
  <c r="Y82" i="83"/>
  <c r="X82" i="83"/>
  <c r="W82" i="83"/>
  <c r="V82" i="83"/>
  <c r="U82" i="83"/>
  <c r="T82" i="83"/>
  <c r="R82" i="83"/>
  <c r="Q82" i="83"/>
  <c r="P82" i="83"/>
  <c r="M82" i="83"/>
  <c r="L82" i="83"/>
  <c r="K82" i="83"/>
  <c r="F82" i="83"/>
  <c r="E82" i="83"/>
  <c r="D82" i="83"/>
  <c r="C82" i="83"/>
  <c r="BE81" i="83"/>
  <c r="BD81" i="83"/>
  <c r="BB81" i="83"/>
  <c r="BA81" i="83"/>
  <c r="AZ81" i="83"/>
  <c r="AY81" i="83"/>
  <c r="AX81" i="83"/>
  <c r="AV81" i="83"/>
  <c r="AU81" i="83"/>
  <c r="AT81" i="83"/>
  <c r="AR81" i="83"/>
  <c r="AQ81" i="83"/>
  <c r="AP81" i="83"/>
  <c r="AO81" i="83"/>
  <c r="AN81" i="83"/>
  <c r="AM81" i="83"/>
  <c r="AL81" i="83"/>
  <c r="AJ81" i="83"/>
  <c r="AI81" i="83"/>
  <c r="AH81" i="83"/>
  <c r="AF81" i="83"/>
  <c r="AE81" i="83"/>
  <c r="AD81" i="83"/>
  <c r="AA81" i="83"/>
  <c r="Z81" i="83"/>
  <c r="X81" i="83"/>
  <c r="W81" i="83"/>
  <c r="V81" i="83"/>
  <c r="U81" i="83"/>
  <c r="T81" i="83"/>
  <c r="R81" i="83"/>
  <c r="Q81" i="83"/>
  <c r="P81" i="83"/>
  <c r="M81" i="83"/>
  <c r="L81" i="83"/>
  <c r="K81" i="83"/>
  <c r="F81" i="83"/>
  <c r="E81" i="83"/>
  <c r="D81" i="83"/>
  <c r="C81" i="83"/>
  <c r="BE80" i="83"/>
  <c r="BD80" i="83"/>
  <c r="BB80" i="83"/>
  <c r="BA80" i="83"/>
  <c r="AZ80" i="83"/>
  <c r="AY80" i="83"/>
  <c r="AX80" i="83"/>
  <c r="AV80" i="83"/>
  <c r="AU80" i="83"/>
  <c r="AT80" i="83"/>
  <c r="AR80" i="83"/>
  <c r="AQ80" i="83"/>
  <c r="AP80" i="83"/>
  <c r="AO80" i="83"/>
  <c r="AN80" i="83"/>
  <c r="AM80" i="83"/>
  <c r="AL80" i="83"/>
  <c r="AJ80" i="83"/>
  <c r="AI80" i="83"/>
  <c r="AH80" i="83"/>
  <c r="AF80" i="83"/>
  <c r="AE80" i="83"/>
  <c r="AD80" i="83"/>
  <c r="AA80" i="83"/>
  <c r="Z80" i="83"/>
  <c r="Y80" i="83"/>
  <c r="X80" i="83"/>
  <c r="W80" i="83"/>
  <c r="V80" i="83"/>
  <c r="U80" i="83"/>
  <c r="T80" i="83"/>
  <c r="R80" i="83"/>
  <c r="Q80" i="83"/>
  <c r="P80" i="83"/>
  <c r="M80" i="83"/>
  <c r="K80" i="83"/>
  <c r="F80" i="83"/>
  <c r="E80" i="83"/>
  <c r="D80" i="83"/>
  <c r="C80" i="83"/>
  <c r="BE79" i="83"/>
  <c r="BD79" i="83"/>
  <c r="BB79" i="83"/>
  <c r="BA79" i="83"/>
  <c r="AZ79" i="83"/>
  <c r="AY79" i="83"/>
  <c r="AX79" i="83"/>
  <c r="AV79" i="83"/>
  <c r="AU79" i="83"/>
  <c r="AT79" i="83"/>
  <c r="AR79" i="83"/>
  <c r="AQ79" i="83"/>
  <c r="AP79" i="83"/>
  <c r="AN79" i="83"/>
  <c r="AM79" i="83"/>
  <c r="AL79" i="83"/>
  <c r="AJ79" i="83"/>
  <c r="AI79" i="83"/>
  <c r="AH79" i="83"/>
  <c r="AG79" i="83"/>
  <c r="AF79" i="83"/>
  <c r="AE79" i="83"/>
  <c r="AD79" i="83"/>
  <c r="AA79" i="83"/>
  <c r="Z79" i="83"/>
  <c r="X79" i="83"/>
  <c r="W79" i="83"/>
  <c r="V79" i="83"/>
  <c r="U79" i="83"/>
  <c r="T79" i="83"/>
  <c r="R79" i="83"/>
  <c r="Q79" i="83"/>
  <c r="P79" i="83"/>
  <c r="M79" i="83"/>
  <c r="L79" i="83"/>
  <c r="K79" i="83"/>
  <c r="F79" i="83"/>
  <c r="E79" i="83"/>
  <c r="D79" i="83"/>
  <c r="C79" i="83"/>
  <c r="BE78" i="83"/>
  <c r="BD78" i="83"/>
  <c r="BB78" i="83"/>
  <c r="BA78" i="83"/>
  <c r="AZ78" i="83"/>
  <c r="AY78" i="83"/>
  <c r="AX78" i="83"/>
  <c r="AV78" i="83"/>
  <c r="AU78" i="83"/>
  <c r="AT78" i="83"/>
  <c r="AR78" i="83"/>
  <c r="AQ78" i="83"/>
  <c r="AP78" i="83"/>
  <c r="AO78" i="83"/>
  <c r="AN78" i="83"/>
  <c r="AM78" i="83"/>
  <c r="AL78" i="83"/>
  <c r="AK78" i="83"/>
  <c r="AJ78" i="83"/>
  <c r="AI78" i="83"/>
  <c r="AH78" i="83"/>
  <c r="AF78" i="83"/>
  <c r="AE78" i="83"/>
  <c r="AD78" i="83"/>
  <c r="AA78" i="83"/>
  <c r="Z78" i="83"/>
  <c r="X78" i="83"/>
  <c r="W78" i="83"/>
  <c r="V78" i="83"/>
  <c r="U78" i="83"/>
  <c r="T78" i="83"/>
  <c r="R78" i="83"/>
  <c r="Q78" i="83"/>
  <c r="P78" i="83"/>
  <c r="M78" i="83"/>
  <c r="L78" i="83"/>
  <c r="K78" i="83"/>
  <c r="F78" i="83"/>
  <c r="E78" i="83"/>
  <c r="D78" i="83"/>
  <c r="C78" i="83"/>
  <c r="BE77" i="83"/>
  <c r="BD77" i="83"/>
  <c r="BB77" i="83"/>
  <c r="BA77" i="83"/>
  <c r="AZ77" i="83"/>
  <c r="AY77" i="83"/>
  <c r="AX77" i="83"/>
  <c r="AV77" i="83"/>
  <c r="AU77" i="83"/>
  <c r="AT77" i="83"/>
  <c r="AR77" i="83"/>
  <c r="AQ77" i="83"/>
  <c r="AP77" i="83"/>
  <c r="AO77" i="83"/>
  <c r="AN77" i="83"/>
  <c r="AM77" i="83"/>
  <c r="AL77" i="83"/>
  <c r="AK77" i="83"/>
  <c r="AJ77" i="83"/>
  <c r="AI77" i="83"/>
  <c r="AH77" i="83"/>
  <c r="AG77" i="83"/>
  <c r="AF77" i="83"/>
  <c r="AE77" i="83"/>
  <c r="AD77" i="83"/>
  <c r="AA77" i="83"/>
  <c r="Z77" i="83"/>
  <c r="X77" i="83"/>
  <c r="W77" i="83"/>
  <c r="V77" i="83"/>
  <c r="U77" i="83"/>
  <c r="T77" i="83"/>
  <c r="R77" i="83"/>
  <c r="Q77" i="83"/>
  <c r="P77" i="83"/>
  <c r="M77" i="83"/>
  <c r="L77" i="83"/>
  <c r="K77" i="83"/>
  <c r="F77" i="83"/>
  <c r="E77" i="83"/>
  <c r="D77" i="83"/>
  <c r="C77" i="83"/>
  <c r="BE76" i="83"/>
  <c r="BD76" i="83"/>
  <c r="BB76" i="83"/>
  <c r="BA76" i="83"/>
  <c r="AZ76" i="83"/>
  <c r="AY76" i="83"/>
  <c r="AX76" i="83"/>
  <c r="AV76" i="83"/>
  <c r="AU76" i="83"/>
  <c r="AT76" i="83"/>
  <c r="AR76" i="83"/>
  <c r="AQ76" i="83"/>
  <c r="AP76" i="83"/>
  <c r="AN76" i="83"/>
  <c r="AM76" i="83"/>
  <c r="AL76" i="83"/>
  <c r="AJ76" i="83"/>
  <c r="AI76" i="83"/>
  <c r="AH76" i="83"/>
  <c r="AG76" i="83"/>
  <c r="AF76" i="83"/>
  <c r="AE76" i="83"/>
  <c r="AD76" i="83"/>
  <c r="AC76" i="83"/>
  <c r="AB76" i="83"/>
  <c r="AA76" i="83"/>
  <c r="Z76" i="83"/>
  <c r="Y76" i="83"/>
  <c r="X76" i="83"/>
  <c r="W76" i="83"/>
  <c r="V76" i="83"/>
  <c r="U76" i="83"/>
  <c r="T76" i="83"/>
  <c r="R76" i="83"/>
  <c r="Q76" i="83"/>
  <c r="P76" i="83"/>
  <c r="M76" i="83"/>
  <c r="L76" i="83"/>
  <c r="K76" i="83"/>
  <c r="F76" i="83"/>
  <c r="E76" i="83"/>
  <c r="D76" i="83"/>
  <c r="C76" i="83"/>
  <c r="BE75" i="83"/>
  <c r="BD75" i="83"/>
  <c r="BB75" i="83"/>
  <c r="BA75" i="83"/>
  <c r="AZ75" i="83"/>
  <c r="AY75" i="83"/>
  <c r="AX75" i="83"/>
  <c r="AV75" i="83"/>
  <c r="AU75" i="83"/>
  <c r="AT75" i="83"/>
  <c r="AR75" i="83"/>
  <c r="AQ75" i="83"/>
  <c r="AP75" i="83"/>
  <c r="AO75" i="83"/>
  <c r="AN75" i="83"/>
  <c r="AM75" i="83"/>
  <c r="AL75" i="83"/>
  <c r="AJ75" i="83"/>
  <c r="AI75" i="83"/>
  <c r="AH75" i="83"/>
  <c r="AF75" i="83"/>
  <c r="AE75" i="83"/>
  <c r="AD75" i="83"/>
  <c r="AA75" i="83"/>
  <c r="Z75" i="83"/>
  <c r="X75" i="83"/>
  <c r="W75" i="83"/>
  <c r="V75" i="83"/>
  <c r="U75" i="83"/>
  <c r="T75" i="83"/>
  <c r="R75" i="83"/>
  <c r="Q75" i="83"/>
  <c r="P75" i="83"/>
  <c r="M75" i="83"/>
  <c r="L75" i="83"/>
  <c r="K75" i="83"/>
  <c r="F75" i="83"/>
  <c r="E75" i="83"/>
  <c r="D75" i="83"/>
  <c r="C75" i="83"/>
  <c r="BE74" i="83"/>
  <c r="BD74" i="83"/>
  <c r="BB74" i="83"/>
  <c r="BA74" i="83"/>
  <c r="AZ74" i="83"/>
  <c r="AY74" i="83"/>
  <c r="AX74" i="83"/>
  <c r="AV74" i="83"/>
  <c r="AU74" i="83"/>
  <c r="AT74" i="83"/>
  <c r="AR74" i="83"/>
  <c r="AQ74" i="83"/>
  <c r="AP74" i="83"/>
  <c r="AN74" i="83"/>
  <c r="AM74" i="83"/>
  <c r="AL74" i="83"/>
  <c r="AJ74" i="83"/>
  <c r="AI74" i="83"/>
  <c r="AH74" i="83"/>
  <c r="AG74" i="83"/>
  <c r="AF74" i="83"/>
  <c r="AE74" i="83"/>
  <c r="AD74" i="83"/>
  <c r="AA74" i="83"/>
  <c r="Z74" i="83"/>
  <c r="Y74" i="83"/>
  <c r="X74" i="83"/>
  <c r="W74" i="83"/>
  <c r="V74" i="83"/>
  <c r="U74" i="83"/>
  <c r="T74" i="83"/>
  <c r="R74" i="83"/>
  <c r="Q74" i="83"/>
  <c r="P74" i="83"/>
  <c r="M74" i="83"/>
  <c r="L74" i="83"/>
  <c r="K74" i="83"/>
  <c r="F74" i="83"/>
  <c r="E74" i="83"/>
  <c r="D74" i="83"/>
  <c r="C74" i="83"/>
  <c r="BE73" i="83"/>
  <c r="BD73" i="83"/>
  <c r="BB73" i="83"/>
  <c r="BA73" i="83"/>
  <c r="AZ73" i="83"/>
  <c r="AY73" i="83"/>
  <c r="AX73" i="83"/>
  <c r="AV73" i="83"/>
  <c r="AU73" i="83"/>
  <c r="AT73" i="83"/>
  <c r="AR73" i="83"/>
  <c r="AQ73" i="83"/>
  <c r="AP73" i="83"/>
  <c r="AN73" i="83"/>
  <c r="AM73" i="83"/>
  <c r="AL73" i="83"/>
  <c r="AJ73" i="83"/>
  <c r="AI73" i="83"/>
  <c r="AH73" i="83"/>
  <c r="AF73" i="83"/>
  <c r="AE73" i="83"/>
  <c r="AD73" i="83"/>
  <c r="AA73" i="83"/>
  <c r="Z73" i="83"/>
  <c r="Y73" i="83"/>
  <c r="X73" i="83"/>
  <c r="W73" i="83"/>
  <c r="V73" i="83"/>
  <c r="U73" i="83"/>
  <c r="T73" i="83"/>
  <c r="R73" i="83"/>
  <c r="Q73" i="83"/>
  <c r="P73" i="83"/>
  <c r="M73" i="83"/>
  <c r="L73" i="83"/>
  <c r="K73" i="83"/>
  <c r="F73" i="83"/>
  <c r="E73" i="83"/>
  <c r="D73" i="83"/>
  <c r="C73" i="83"/>
  <c r="BE72" i="83"/>
  <c r="BD72" i="83"/>
  <c r="BB72" i="83"/>
  <c r="BA72" i="83"/>
  <c r="AZ72" i="83"/>
  <c r="AY72" i="83"/>
  <c r="AX72" i="83"/>
  <c r="AV72" i="83"/>
  <c r="AU72" i="83"/>
  <c r="AT72" i="83"/>
  <c r="AR72" i="83"/>
  <c r="AQ72" i="83"/>
  <c r="AP72" i="83"/>
  <c r="AN72" i="83"/>
  <c r="AM72" i="83"/>
  <c r="AL72" i="83"/>
  <c r="AJ72" i="83"/>
  <c r="AI72" i="83"/>
  <c r="AH72" i="83"/>
  <c r="AG72" i="83"/>
  <c r="AF72" i="83"/>
  <c r="AE72" i="83"/>
  <c r="AD72" i="83"/>
  <c r="AA72" i="83"/>
  <c r="Z72" i="83"/>
  <c r="X72" i="83"/>
  <c r="W72" i="83"/>
  <c r="V72" i="83"/>
  <c r="U72" i="83"/>
  <c r="T72" i="83"/>
  <c r="R72" i="83"/>
  <c r="Q72" i="83"/>
  <c r="P72" i="83"/>
  <c r="M72" i="83"/>
  <c r="L72" i="83"/>
  <c r="K72" i="83"/>
  <c r="F72" i="83"/>
  <c r="E72" i="83"/>
  <c r="D72" i="83"/>
  <c r="C72" i="83"/>
  <c r="BE71" i="83"/>
  <c r="BD71" i="83"/>
  <c r="BB71" i="83"/>
  <c r="BA71" i="83"/>
  <c r="AZ71" i="83"/>
  <c r="AY71" i="83"/>
  <c r="AX71" i="83"/>
  <c r="AV71" i="83"/>
  <c r="AU71" i="83"/>
  <c r="AT71" i="83"/>
  <c r="AR71" i="83"/>
  <c r="AQ71" i="83"/>
  <c r="AP71" i="83"/>
  <c r="AN71" i="83"/>
  <c r="AM71" i="83"/>
  <c r="AL71" i="83"/>
  <c r="AJ71" i="83"/>
  <c r="AI71" i="83"/>
  <c r="AH71" i="83"/>
  <c r="AF71" i="83"/>
  <c r="AE71" i="83"/>
  <c r="AD71" i="83"/>
  <c r="AA71" i="83"/>
  <c r="Z71" i="83"/>
  <c r="X71" i="83"/>
  <c r="W71" i="83"/>
  <c r="V71" i="83"/>
  <c r="U71" i="83"/>
  <c r="T71" i="83"/>
  <c r="R71" i="83"/>
  <c r="Q71" i="83"/>
  <c r="P71" i="83"/>
  <c r="M71" i="83"/>
  <c r="L71" i="83"/>
  <c r="K71" i="83"/>
  <c r="F71" i="83"/>
  <c r="E71" i="83"/>
  <c r="D71" i="83"/>
  <c r="C71" i="83"/>
  <c r="BE70" i="83"/>
  <c r="BD70" i="83"/>
  <c r="BB70" i="83"/>
  <c r="BA70" i="83"/>
  <c r="AZ70" i="83"/>
  <c r="AY70" i="83"/>
  <c r="AX70" i="83"/>
  <c r="AV70" i="83"/>
  <c r="AU70" i="83"/>
  <c r="AT70" i="83"/>
  <c r="AR70" i="83"/>
  <c r="AQ70" i="83"/>
  <c r="AP70" i="83"/>
  <c r="AO70" i="83"/>
  <c r="AN70" i="83"/>
  <c r="AM70" i="83"/>
  <c r="AL70" i="83"/>
  <c r="AJ70" i="83"/>
  <c r="AI70" i="83"/>
  <c r="AH70" i="83"/>
  <c r="AG70" i="83"/>
  <c r="AF70" i="83"/>
  <c r="AE70" i="83"/>
  <c r="AD70" i="83"/>
  <c r="AA70" i="83"/>
  <c r="Z70" i="83"/>
  <c r="X70" i="83"/>
  <c r="W70" i="83"/>
  <c r="V70" i="83"/>
  <c r="U70" i="83"/>
  <c r="T70" i="83"/>
  <c r="R70" i="83"/>
  <c r="Q70" i="83"/>
  <c r="P70" i="83"/>
  <c r="M70" i="83"/>
  <c r="L70" i="83"/>
  <c r="K70" i="83"/>
  <c r="F70" i="83"/>
  <c r="E70" i="83"/>
  <c r="D70" i="83"/>
  <c r="C70" i="83"/>
  <c r="BE69" i="83"/>
  <c r="BD69" i="83"/>
  <c r="BB69" i="83"/>
  <c r="BA69" i="83"/>
  <c r="AZ69" i="83"/>
  <c r="AY69" i="83"/>
  <c r="AX69" i="83"/>
  <c r="AV69" i="83"/>
  <c r="AU69" i="83"/>
  <c r="AT69" i="83"/>
  <c r="AR69" i="83"/>
  <c r="AQ69" i="83"/>
  <c r="AP69" i="83"/>
  <c r="AO69" i="83"/>
  <c r="AN69" i="83"/>
  <c r="AM69" i="83"/>
  <c r="AL69" i="83"/>
  <c r="AK69" i="83"/>
  <c r="AJ69" i="83"/>
  <c r="AI69" i="83"/>
  <c r="AH69" i="83"/>
  <c r="AF69" i="83"/>
  <c r="AE69" i="83"/>
  <c r="AD69" i="83"/>
  <c r="AA69" i="83"/>
  <c r="Z69" i="83"/>
  <c r="Y69" i="83"/>
  <c r="X69" i="83"/>
  <c r="W69" i="83"/>
  <c r="V69" i="83"/>
  <c r="U69" i="83"/>
  <c r="T69" i="83"/>
  <c r="R69" i="83"/>
  <c r="Q69" i="83"/>
  <c r="P69" i="83"/>
  <c r="M69" i="83"/>
  <c r="L69" i="83"/>
  <c r="K69" i="83"/>
  <c r="F69" i="83"/>
  <c r="E69" i="83"/>
  <c r="D69" i="83"/>
  <c r="C69" i="83"/>
  <c r="BE68" i="83"/>
  <c r="BD68" i="83"/>
  <c r="BB68" i="83"/>
  <c r="BA68" i="83"/>
  <c r="AZ68" i="83"/>
  <c r="AY68" i="83"/>
  <c r="AX68" i="83"/>
  <c r="AV68" i="83"/>
  <c r="AU68" i="83"/>
  <c r="AT68" i="83"/>
  <c r="AR68" i="83"/>
  <c r="AQ68" i="83"/>
  <c r="AP68" i="83"/>
  <c r="AO68" i="83"/>
  <c r="AN68" i="83"/>
  <c r="AM68" i="83"/>
  <c r="AL68" i="83"/>
  <c r="AK68" i="83"/>
  <c r="AJ68" i="83"/>
  <c r="AI68" i="83"/>
  <c r="AH68" i="83"/>
  <c r="AF68" i="83"/>
  <c r="AE68" i="83"/>
  <c r="AD68" i="83"/>
  <c r="AA68" i="83"/>
  <c r="Z68" i="83"/>
  <c r="Y68" i="83"/>
  <c r="X68" i="83"/>
  <c r="W68" i="83"/>
  <c r="V68" i="83"/>
  <c r="U68" i="83"/>
  <c r="T68" i="83"/>
  <c r="R68" i="83"/>
  <c r="Q68" i="83"/>
  <c r="P68" i="83"/>
  <c r="M68" i="83"/>
  <c r="K68" i="83"/>
  <c r="F68" i="83"/>
  <c r="E68" i="83"/>
  <c r="D68" i="83"/>
  <c r="C68" i="83"/>
  <c r="BE67" i="83"/>
  <c r="BD67" i="83"/>
  <c r="BB67" i="83"/>
  <c r="BA67" i="83"/>
  <c r="AZ67" i="83"/>
  <c r="AY67" i="83"/>
  <c r="AX67" i="83"/>
  <c r="AV67" i="83"/>
  <c r="AU67" i="83"/>
  <c r="AT67" i="83"/>
  <c r="AR67" i="83"/>
  <c r="AQ67" i="83"/>
  <c r="AP67" i="83"/>
  <c r="AN67" i="83"/>
  <c r="AM67" i="83"/>
  <c r="AL67" i="83"/>
  <c r="AJ67" i="83"/>
  <c r="AI67" i="83"/>
  <c r="AH67" i="83"/>
  <c r="AF67" i="83"/>
  <c r="AE67" i="83"/>
  <c r="AD67" i="83"/>
  <c r="AA67" i="83"/>
  <c r="Z67" i="83"/>
  <c r="X67" i="83"/>
  <c r="W67" i="83"/>
  <c r="V67" i="83"/>
  <c r="U67" i="83"/>
  <c r="T67" i="83"/>
  <c r="R67" i="83"/>
  <c r="Q67" i="83"/>
  <c r="P67" i="83"/>
  <c r="M67" i="83"/>
  <c r="L67" i="83"/>
  <c r="K67" i="83"/>
  <c r="F67" i="83"/>
  <c r="E67" i="83"/>
  <c r="D67" i="83"/>
  <c r="C67" i="83"/>
  <c r="BE66" i="83"/>
  <c r="BD66" i="83"/>
  <c r="BB66" i="83"/>
  <c r="BA66" i="83"/>
  <c r="AZ66" i="83"/>
  <c r="AY66" i="83"/>
  <c r="AX66" i="83"/>
  <c r="AV66" i="83"/>
  <c r="AU66" i="83"/>
  <c r="AT66" i="83"/>
  <c r="AR66" i="83"/>
  <c r="AQ66" i="83"/>
  <c r="AP66" i="83"/>
  <c r="AN66" i="83"/>
  <c r="AM66" i="83"/>
  <c r="AL66" i="83"/>
  <c r="AK66" i="83"/>
  <c r="AJ66" i="83"/>
  <c r="AI66" i="83"/>
  <c r="AH66" i="83"/>
  <c r="AF66" i="83"/>
  <c r="AE66" i="83"/>
  <c r="AD66" i="83"/>
  <c r="AA66" i="83"/>
  <c r="Z66" i="83"/>
  <c r="Y66" i="83"/>
  <c r="X66" i="83"/>
  <c r="W66" i="83"/>
  <c r="V66" i="83"/>
  <c r="U66" i="83"/>
  <c r="T66" i="83"/>
  <c r="R66" i="83"/>
  <c r="Q66" i="83"/>
  <c r="P66" i="83"/>
  <c r="M66" i="83"/>
  <c r="L66" i="83"/>
  <c r="K66" i="83"/>
  <c r="F66" i="83"/>
  <c r="E66" i="83"/>
  <c r="D66" i="83"/>
  <c r="C66" i="83"/>
  <c r="BE65" i="83"/>
  <c r="BD65" i="83"/>
  <c r="BB65" i="83"/>
  <c r="BA65" i="83"/>
  <c r="AZ65" i="83"/>
  <c r="AY65" i="83"/>
  <c r="AX65" i="83"/>
  <c r="AV65" i="83"/>
  <c r="AU65" i="83"/>
  <c r="AT65" i="83"/>
  <c r="AR65" i="83"/>
  <c r="AQ65" i="83"/>
  <c r="AP65" i="83"/>
  <c r="AN65" i="83"/>
  <c r="AM65" i="83"/>
  <c r="AL65" i="83"/>
  <c r="AK65" i="83"/>
  <c r="AJ65" i="83"/>
  <c r="AI65" i="83"/>
  <c r="AH65" i="83"/>
  <c r="AF65" i="83"/>
  <c r="AE65" i="83"/>
  <c r="AD65" i="83"/>
  <c r="AA65" i="83"/>
  <c r="Z65" i="83"/>
  <c r="X65" i="83"/>
  <c r="W65" i="83"/>
  <c r="V65" i="83"/>
  <c r="U65" i="83"/>
  <c r="T65" i="83"/>
  <c r="R65" i="83"/>
  <c r="Q65" i="83"/>
  <c r="P65" i="83"/>
  <c r="M65" i="83"/>
  <c r="L65" i="83"/>
  <c r="K65" i="83"/>
  <c r="F65" i="83"/>
  <c r="E65" i="83"/>
  <c r="D65" i="83"/>
  <c r="C65" i="83"/>
  <c r="BE64" i="83"/>
  <c r="BD64" i="83"/>
  <c r="BB64" i="83"/>
  <c r="BA64" i="83"/>
  <c r="AZ64" i="83"/>
  <c r="AY64" i="83"/>
  <c r="AX64" i="83"/>
  <c r="AV64" i="83"/>
  <c r="AU64" i="83"/>
  <c r="AT64" i="83"/>
  <c r="AR64" i="83"/>
  <c r="AQ64" i="83"/>
  <c r="AP64" i="83"/>
  <c r="AN64" i="83"/>
  <c r="AM64" i="83"/>
  <c r="AL64" i="83"/>
  <c r="AK64" i="83"/>
  <c r="AJ64" i="83"/>
  <c r="AI64" i="83"/>
  <c r="AH64" i="83"/>
  <c r="AG64" i="83"/>
  <c r="AF64" i="83"/>
  <c r="AE64" i="83"/>
  <c r="AD64" i="83"/>
  <c r="AB64" i="83"/>
  <c r="AA64" i="83"/>
  <c r="Z64" i="83"/>
  <c r="Y64" i="83"/>
  <c r="X64" i="83"/>
  <c r="W64" i="83"/>
  <c r="V64" i="83"/>
  <c r="U64" i="83"/>
  <c r="T64" i="83"/>
  <c r="R64" i="83"/>
  <c r="Q64" i="83"/>
  <c r="P64" i="83"/>
  <c r="M64" i="83"/>
  <c r="L64" i="83"/>
  <c r="K64" i="83"/>
  <c r="F64" i="83"/>
  <c r="E64" i="83"/>
  <c r="D64" i="83"/>
  <c r="C64" i="83"/>
  <c r="BE63" i="83"/>
  <c r="BD63" i="83"/>
  <c r="BB63" i="83"/>
  <c r="BA63" i="83"/>
  <c r="AZ63" i="83"/>
  <c r="AY63" i="83"/>
  <c r="AX63" i="83"/>
  <c r="AV63" i="83"/>
  <c r="AU63" i="83"/>
  <c r="AT63" i="83"/>
  <c r="AR63" i="83"/>
  <c r="AQ63" i="83"/>
  <c r="AP63" i="83"/>
  <c r="AO63" i="83"/>
  <c r="AN63" i="83"/>
  <c r="AM63" i="83"/>
  <c r="AL63" i="83"/>
  <c r="AK63" i="83"/>
  <c r="AJ63" i="83"/>
  <c r="AI63" i="83"/>
  <c r="AH63" i="83"/>
  <c r="AF63" i="83"/>
  <c r="AE63" i="83"/>
  <c r="AD63" i="83"/>
  <c r="AA63" i="83"/>
  <c r="Z63" i="83"/>
  <c r="Y63" i="83"/>
  <c r="X63" i="83"/>
  <c r="W63" i="83"/>
  <c r="V63" i="83"/>
  <c r="U63" i="83"/>
  <c r="T63" i="83"/>
  <c r="R63" i="83"/>
  <c r="Q63" i="83"/>
  <c r="P63" i="83"/>
  <c r="M63" i="83"/>
  <c r="L63" i="83"/>
  <c r="K63" i="83"/>
  <c r="F63" i="83"/>
  <c r="E63" i="83"/>
  <c r="D63" i="83"/>
  <c r="C63" i="83"/>
  <c r="BE62" i="83"/>
  <c r="BD62" i="83"/>
  <c r="BB62" i="83"/>
  <c r="BA62" i="83"/>
  <c r="AZ62" i="83"/>
  <c r="AY62" i="83"/>
  <c r="AX62" i="83"/>
  <c r="AV62" i="83"/>
  <c r="AU62" i="83"/>
  <c r="AT62" i="83"/>
  <c r="AR62" i="83"/>
  <c r="AQ62" i="83"/>
  <c r="AP62" i="83"/>
  <c r="AO62" i="83"/>
  <c r="AN62" i="83"/>
  <c r="AM62" i="83"/>
  <c r="AL62" i="83"/>
  <c r="AJ62" i="83"/>
  <c r="AI62" i="83"/>
  <c r="AH62" i="83"/>
  <c r="AG62" i="83"/>
  <c r="AF62" i="83"/>
  <c r="AE62" i="83"/>
  <c r="AD62" i="83"/>
  <c r="AA62" i="83"/>
  <c r="Z62" i="83"/>
  <c r="X62" i="83"/>
  <c r="W62" i="83"/>
  <c r="V62" i="83"/>
  <c r="U62" i="83"/>
  <c r="T62" i="83"/>
  <c r="R62" i="83"/>
  <c r="Q62" i="83"/>
  <c r="P62" i="83"/>
  <c r="M62" i="83"/>
  <c r="L62" i="83"/>
  <c r="K62" i="83"/>
  <c r="F62" i="83"/>
  <c r="E62" i="83"/>
  <c r="D62" i="83"/>
  <c r="C62" i="83"/>
  <c r="BE61" i="83"/>
  <c r="BD61" i="83"/>
  <c r="BB61" i="83"/>
  <c r="BA61" i="83"/>
  <c r="AZ61" i="83"/>
  <c r="AY61" i="83"/>
  <c r="AX61" i="83"/>
  <c r="AV61" i="83"/>
  <c r="AU61" i="83"/>
  <c r="AT61" i="83"/>
  <c r="AR61" i="83"/>
  <c r="AQ61" i="83"/>
  <c r="AP61" i="83"/>
  <c r="AN61" i="83"/>
  <c r="AM61" i="83"/>
  <c r="AL61" i="83"/>
  <c r="AJ61" i="83"/>
  <c r="AI61" i="83"/>
  <c r="AH61" i="83"/>
  <c r="AG61" i="83"/>
  <c r="AF61" i="83"/>
  <c r="AE61" i="83"/>
  <c r="AD61" i="83"/>
  <c r="AA61" i="83"/>
  <c r="Z61" i="83"/>
  <c r="Y61" i="83"/>
  <c r="X61" i="83"/>
  <c r="W61" i="83"/>
  <c r="V61" i="83"/>
  <c r="U61" i="83"/>
  <c r="T61" i="83"/>
  <c r="R61" i="83"/>
  <c r="Q61" i="83"/>
  <c r="P61" i="83"/>
  <c r="M61" i="83"/>
  <c r="L61" i="83"/>
  <c r="K61" i="83"/>
  <c r="F61" i="83"/>
  <c r="E61" i="83"/>
  <c r="D61" i="83"/>
  <c r="C61" i="83"/>
  <c r="BE60" i="83"/>
  <c r="BD60" i="83"/>
  <c r="BB60" i="83"/>
  <c r="BA60" i="83"/>
  <c r="AZ60" i="83"/>
  <c r="AY60" i="83"/>
  <c r="AX60" i="83"/>
  <c r="AV60" i="83"/>
  <c r="AU60" i="83"/>
  <c r="AT60" i="83"/>
  <c r="AR60" i="83"/>
  <c r="AQ60" i="83"/>
  <c r="AP60" i="83"/>
  <c r="AO60" i="83"/>
  <c r="AN60" i="83"/>
  <c r="AM60" i="83"/>
  <c r="AL60" i="83"/>
  <c r="AJ60" i="83"/>
  <c r="AI60" i="83"/>
  <c r="AH60" i="83"/>
  <c r="AG60" i="83"/>
  <c r="AF60" i="83"/>
  <c r="AE60" i="83"/>
  <c r="AD60" i="83"/>
  <c r="AA60" i="83"/>
  <c r="Z60" i="83"/>
  <c r="Y60" i="83"/>
  <c r="X60" i="83"/>
  <c r="W60" i="83"/>
  <c r="V60" i="83"/>
  <c r="U60" i="83"/>
  <c r="T60" i="83"/>
  <c r="R60" i="83"/>
  <c r="Q60" i="83"/>
  <c r="P60" i="83"/>
  <c r="M60" i="83"/>
  <c r="L60" i="83"/>
  <c r="K60" i="83"/>
  <c r="F60" i="83"/>
  <c r="E60" i="83"/>
  <c r="D60" i="83"/>
  <c r="C60" i="83"/>
  <c r="BE59" i="83"/>
  <c r="BD59" i="83"/>
  <c r="BB59" i="83"/>
  <c r="BA59" i="83"/>
  <c r="AZ59" i="83"/>
  <c r="AY59" i="83"/>
  <c r="AX59" i="83"/>
  <c r="AV59" i="83"/>
  <c r="AU59" i="83"/>
  <c r="AT59" i="83"/>
  <c r="AR59" i="83"/>
  <c r="AQ59" i="83"/>
  <c r="AP59" i="83"/>
  <c r="AN59" i="83"/>
  <c r="AM59" i="83"/>
  <c r="AL59" i="83"/>
  <c r="AJ59" i="83"/>
  <c r="AI59" i="83"/>
  <c r="AH59" i="83"/>
  <c r="AF59" i="83"/>
  <c r="AE59" i="83"/>
  <c r="AD59" i="83"/>
  <c r="AA59" i="83"/>
  <c r="Z59" i="83"/>
  <c r="Y59" i="83"/>
  <c r="X59" i="83"/>
  <c r="W59" i="83"/>
  <c r="V59" i="83"/>
  <c r="U59" i="83"/>
  <c r="T59" i="83"/>
  <c r="R59" i="83"/>
  <c r="Q59" i="83"/>
  <c r="P59" i="83"/>
  <c r="M59" i="83"/>
  <c r="L59" i="83"/>
  <c r="K59" i="83"/>
  <c r="F59" i="83"/>
  <c r="E59" i="83"/>
  <c r="D59" i="83"/>
  <c r="C59" i="83"/>
  <c r="BE58" i="83"/>
  <c r="BD58" i="83"/>
  <c r="BB58" i="83"/>
  <c r="BA58" i="83"/>
  <c r="AZ58" i="83"/>
  <c r="AY58" i="83"/>
  <c r="AX58" i="83"/>
  <c r="AV58" i="83"/>
  <c r="AU58" i="83"/>
  <c r="AT58" i="83"/>
  <c r="AR58" i="83"/>
  <c r="AQ58" i="83"/>
  <c r="AP58" i="83"/>
  <c r="AN58" i="83"/>
  <c r="AM58" i="83"/>
  <c r="AL58" i="83"/>
  <c r="AJ58" i="83"/>
  <c r="AI58" i="83"/>
  <c r="AH58" i="83"/>
  <c r="AF58" i="83"/>
  <c r="AE58" i="83"/>
  <c r="AD58" i="83"/>
  <c r="AA58" i="83"/>
  <c r="Z58" i="83"/>
  <c r="X58" i="83"/>
  <c r="W58" i="83"/>
  <c r="V58" i="83"/>
  <c r="U58" i="83"/>
  <c r="T58" i="83"/>
  <c r="R58" i="83"/>
  <c r="Q58" i="83"/>
  <c r="P58" i="83"/>
  <c r="M58" i="83"/>
  <c r="L58" i="83"/>
  <c r="K58" i="83"/>
  <c r="F58" i="83"/>
  <c r="E58" i="83"/>
  <c r="D58" i="83"/>
  <c r="C58" i="83"/>
  <c r="BE57" i="83"/>
  <c r="BD57" i="83"/>
  <c r="BB57" i="83"/>
  <c r="BA57" i="83"/>
  <c r="AZ57" i="83"/>
  <c r="AY57" i="83"/>
  <c r="AX57" i="83"/>
  <c r="AV57" i="83"/>
  <c r="AU57" i="83"/>
  <c r="AT57" i="83"/>
  <c r="AR57" i="83"/>
  <c r="AQ57" i="83"/>
  <c r="AP57" i="83"/>
  <c r="AO57" i="83"/>
  <c r="AN57" i="83"/>
  <c r="AM57" i="83"/>
  <c r="AL57" i="83"/>
  <c r="AK57" i="83"/>
  <c r="AJ57" i="83"/>
  <c r="AI57" i="83"/>
  <c r="AH57" i="83"/>
  <c r="AF57" i="83"/>
  <c r="AE57" i="83"/>
  <c r="AD57" i="83"/>
  <c r="AA57" i="83"/>
  <c r="Z57" i="83"/>
  <c r="X57" i="83"/>
  <c r="W57" i="83"/>
  <c r="V57" i="83"/>
  <c r="U57" i="83"/>
  <c r="T57" i="83"/>
  <c r="R57" i="83"/>
  <c r="Q57" i="83"/>
  <c r="P57" i="83"/>
  <c r="M57" i="83"/>
  <c r="L57" i="83"/>
  <c r="K57" i="83"/>
  <c r="F57" i="83"/>
  <c r="E57" i="83"/>
  <c r="D57" i="83"/>
  <c r="C57" i="83"/>
  <c r="BE56" i="83"/>
  <c r="BD56" i="83"/>
  <c r="BB56" i="83"/>
  <c r="BA56" i="83"/>
  <c r="AZ56" i="83"/>
  <c r="AY56" i="83"/>
  <c r="AX56" i="83"/>
  <c r="AV56" i="83"/>
  <c r="AU56" i="83"/>
  <c r="AT56" i="83"/>
  <c r="AR56" i="83"/>
  <c r="AQ56" i="83"/>
  <c r="AP56" i="83"/>
  <c r="AO56" i="83"/>
  <c r="AN56" i="83"/>
  <c r="AM56" i="83"/>
  <c r="AL56" i="83"/>
  <c r="AJ56" i="83"/>
  <c r="AI56" i="83"/>
  <c r="AH56" i="83"/>
  <c r="AG56" i="83"/>
  <c r="AF56" i="83"/>
  <c r="AE56" i="83"/>
  <c r="AD56" i="83"/>
  <c r="AA56" i="83"/>
  <c r="Z56" i="83"/>
  <c r="X56" i="83"/>
  <c r="W56" i="83"/>
  <c r="V56" i="83"/>
  <c r="U56" i="83"/>
  <c r="T56" i="83"/>
  <c r="R56" i="83"/>
  <c r="Q56" i="83"/>
  <c r="P56" i="83"/>
  <c r="M56" i="83"/>
  <c r="L56" i="83"/>
  <c r="K56" i="83"/>
  <c r="F56" i="83"/>
  <c r="E56" i="83"/>
  <c r="D56" i="83"/>
  <c r="C56" i="83"/>
  <c r="BE55" i="83"/>
  <c r="BD55" i="83"/>
  <c r="BB55" i="83"/>
  <c r="BA55" i="83"/>
  <c r="AZ55" i="83"/>
  <c r="AY55" i="83"/>
  <c r="AX55" i="83"/>
  <c r="AV55" i="83"/>
  <c r="AU55" i="83"/>
  <c r="AT55" i="83"/>
  <c r="AR55" i="83"/>
  <c r="AQ55" i="83"/>
  <c r="AP55" i="83"/>
  <c r="AO55" i="83"/>
  <c r="AN55" i="83"/>
  <c r="AM55" i="83"/>
  <c r="AL55" i="83"/>
  <c r="AK55" i="83"/>
  <c r="AJ55" i="83"/>
  <c r="AI55" i="83"/>
  <c r="AH55" i="83"/>
  <c r="AF55" i="83"/>
  <c r="AE55" i="83"/>
  <c r="AD55" i="83"/>
  <c r="AA55" i="83"/>
  <c r="Z55" i="83"/>
  <c r="X55" i="83"/>
  <c r="W55" i="83"/>
  <c r="V55" i="83"/>
  <c r="U55" i="83"/>
  <c r="T55" i="83"/>
  <c r="R55" i="83"/>
  <c r="Q55" i="83"/>
  <c r="P55" i="83"/>
  <c r="M55" i="83"/>
  <c r="L55" i="83"/>
  <c r="K55" i="83"/>
  <c r="F55" i="83"/>
  <c r="E55" i="83"/>
  <c r="D55" i="83"/>
  <c r="C55" i="83"/>
  <c r="BE54" i="83"/>
  <c r="BD54" i="83"/>
  <c r="BB54" i="83"/>
  <c r="BA54" i="83"/>
  <c r="AZ54" i="83"/>
  <c r="AY54" i="83"/>
  <c r="AX54" i="83"/>
  <c r="AV54" i="83"/>
  <c r="AU54" i="83"/>
  <c r="AT54" i="83"/>
  <c r="AR54" i="83"/>
  <c r="AQ54" i="83"/>
  <c r="AP54" i="83"/>
  <c r="AN54" i="83"/>
  <c r="AM54" i="83"/>
  <c r="AL54" i="83"/>
  <c r="AJ54" i="83"/>
  <c r="AI54" i="83"/>
  <c r="AH54" i="83"/>
  <c r="AG54" i="83"/>
  <c r="AF54" i="83"/>
  <c r="AE54" i="83"/>
  <c r="AD54" i="83"/>
  <c r="AA54" i="83"/>
  <c r="Z54" i="83"/>
  <c r="X54" i="83"/>
  <c r="W54" i="83"/>
  <c r="V54" i="83"/>
  <c r="U54" i="83"/>
  <c r="T54" i="83"/>
  <c r="S54" i="83"/>
  <c r="R54" i="83"/>
  <c r="Q54" i="83"/>
  <c r="P54" i="83"/>
  <c r="M54" i="83"/>
  <c r="L54" i="83"/>
  <c r="K54" i="83"/>
  <c r="J54" i="83"/>
  <c r="F54" i="83"/>
  <c r="E54" i="83"/>
  <c r="D54" i="83"/>
  <c r="C54" i="83"/>
  <c r="BE53" i="83"/>
  <c r="BD53" i="83"/>
  <c r="BB53" i="83"/>
  <c r="BA53" i="83"/>
  <c r="AZ53" i="83"/>
  <c r="AY53" i="83"/>
  <c r="AX53" i="83"/>
  <c r="AV53" i="83"/>
  <c r="AU53" i="83"/>
  <c r="AT53" i="83"/>
  <c r="AR53" i="83"/>
  <c r="AQ53" i="83"/>
  <c r="AP53" i="83"/>
  <c r="AN53" i="83"/>
  <c r="AM53" i="83"/>
  <c r="AL53" i="83"/>
  <c r="AJ53" i="83"/>
  <c r="AI53" i="83"/>
  <c r="AH53" i="83"/>
  <c r="AF53" i="83"/>
  <c r="AE53" i="83"/>
  <c r="AD53" i="83"/>
  <c r="AA53" i="83"/>
  <c r="Z53" i="83"/>
  <c r="X53" i="83"/>
  <c r="W53" i="83"/>
  <c r="V53" i="83"/>
  <c r="U53" i="83"/>
  <c r="T53" i="83"/>
  <c r="R53" i="83"/>
  <c r="Q53" i="83"/>
  <c r="P53" i="83"/>
  <c r="M53" i="83"/>
  <c r="L53" i="83"/>
  <c r="K53" i="83"/>
  <c r="F53" i="83"/>
  <c r="E53" i="83"/>
  <c r="D53" i="83"/>
  <c r="C53" i="83"/>
  <c r="BE52" i="83"/>
  <c r="BD52" i="83"/>
  <c r="BB52" i="83"/>
  <c r="BA52" i="83"/>
  <c r="AZ52" i="83"/>
  <c r="AY52" i="83"/>
  <c r="AX52" i="83"/>
  <c r="AV52" i="83"/>
  <c r="AU52" i="83"/>
  <c r="AT52" i="83"/>
  <c r="AR52" i="83"/>
  <c r="AQ52" i="83"/>
  <c r="AP52" i="83"/>
  <c r="AO52" i="83"/>
  <c r="AN52" i="83"/>
  <c r="AM52" i="83"/>
  <c r="AL52" i="83"/>
  <c r="AJ52" i="83"/>
  <c r="AI52" i="83"/>
  <c r="AH52" i="83"/>
  <c r="AF52" i="83"/>
  <c r="AE52" i="83"/>
  <c r="AD52" i="83"/>
  <c r="AA52" i="83"/>
  <c r="Z52" i="83"/>
  <c r="X52" i="83"/>
  <c r="W52" i="83"/>
  <c r="V52" i="83"/>
  <c r="U52" i="83"/>
  <c r="T52" i="83"/>
  <c r="R52" i="83"/>
  <c r="Q52" i="83"/>
  <c r="P52" i="83"/>
  <c r="M52" i="83"/>
  <c r="L52" i="83"/>
  <c r="K52" i="83"/>
  <c r="F52" i="83"/>
  <c r="E52" i="83"/>
  <c r="D52" i="83"/>
  <c r="C52" i="83"/>
  <c r="BE51" i="83"/>
  <c r="BD51" i="83"/>
  <c r="BB51" i="83"/>
  <c r="BA51" i="83"/>
  <c r="AZ51" i="83"/>
  <c r="AY51" i="83"/>
  <c r="AX51" i="83"/>
  <c r="AV51" i="83"/>
  <c r="AU51" i="83"/>
  <c r="AT51" i="83"/>
  <c r="AR51" i="83"/>
  <c r="AQ51" i="83"/>
  <c r="AP51" i="83"/>
  <c r="AN51" i="83"/>
  <c r="AM51" i="83"/>
  <c r="AL51" i="83"/>
  <c r="AK51" i="83"/>
  <c r="AJ51" i="83"/>
  <c r="AI51" i="83"/>
  <c r="AH51" i="83"/>
  <c r="AG51" i="83"/>
  <c r="AF51" i="83"/>
  <c r="AE51" i="83"/>
  <c r="AD51" i="83"/>
  <c r="AC51" i="83"/>
  <c r="AA51" i="83"/>
  <c r="Z51" i="83"/>
  <c r="X51" i="83"/>
  <c r="W51" i="83"/>
  <c r="V51" i="83"/>
  <c r="U51" i="83"/>
  <c r="T51" i="83"/>
  <c r="R51" i="83"/>
  <c r="Q51" i="83"/>
  <c r="P51" i="83"/>
  <c r="M51" i="83"/>
  <c r="L51" i="83"/>
  <c r="K51" i="83"/>
  <c r="F51" i="83"/>
  <c r="E51" i="83"/>
  <c r="D51" i="83"/>
  <c r="C51" i="83"/>
  <c r="BE50" i="83"/>
  <c r="BD50" i="83"/>
  <c r="BB50" i="83"/>
  <c r="BA50" i="83"/>
  <c r="AZ50" i="83"/>
  <c r="AY50" i="83"/>
  <c r="AX50" i="83"/>
  <c r="AV50" i="83"/>
  <c r="AU50" i="83"/>
  <c r="AT50" i="83"/>
  <c r="AR50" i="83"/>
  <c r="AQ50" i="83"/>
  <c r="AP50" i="83"/>
  <c r="AO50" i="83"/>
  <c r="AN50" i="83"/>
  <c r="AM50" i="83"/>
  <c r="AL50" i="83"/>
  <c r="AK50" i="83"/>
  <c r="AJ50" i="83"/>
  <c r="AI50" i="83"/>
  <c r="AH50" i="83"/>
  <c r="AG50" i="83"/>
  <c r="AF50" i="83"/>
  <c r="AE50" i="83"/>
  <c r="AD50" i="83"/>
  <c r="AA50" i="83"/>
  <c r="Z50" i="83"/>
  <c r="Y50" i="83"/>
  <c r="X50" i="83"/>
  <c r="W50" i="83"/>
  <c r="V50" i="83"/>
  <c r="U50" i="83"/>
  <c r="T50" i="83"/>
  <c r="R50" i="83"/>
  <c r="Q50" i="83"/>
  <c r="P50" i="83"/>
  <c r="M50" i="83"/>
  <c r="L50" i="83"/>
  <c r="K50" i="83"/>
  <c r="F50" i="83"/>
  <c r="E50" i="83"/>
  <c r="D50" i="83"/>
  <c r="C50" i="83"/>
  <c r="BE49" i="83"/>
  <c r="BD49" i="83"/>
  <c r="BB49" i="83"/>
  <c r="BA49" i="83"/>
  <c r="AZ49" i="83"/>
  <c r="AY49" i="83"/>
  <c r="AX49" i="83"/>
  <c r="AV49" i="83"/>
  <c r="AU49" i="83"/>
  <c r="AT49" i="83"/>
  <c r="AR49" i="83"/>
  <c r="AQ49" i="83"/>
  <c r="AP49" i="83"/>
  <c r="AN49" i="83"/>
  <c r="AM49" i="83"/>
  <c r="AL49" i="83"/>
  <c r="AJ49" i="83"/>
  <c r="AI49" i="83"/>
  <c r="AH49" i="83"/>
  <c r="AF49" i="83"/>
  <c r="AE49" i="83"/>
  <c r="AD49" i="83"/>
  <c r="AA49" i="83"/>
  <c r="Z49" i="83"/>
  <c r="X49" i="83"/>
  <c r="W49" i="83"/>
  <c r="V49" i="83"/>
  <c r="U49" i="83"/>
  <c r="T49" i="83"/>
  <c r="R49" i="83"/>
  <c r="Q49" i="83"/>
  <c r="P49" i="83"/>
  <c r="M49" i="83"/>
  <c r="L49" i="83"/>
  <c r="K49" i="83"/>
  <c r="F49" i="83"/>
  <c r="E49" i="83"/>
  <c r="D49" i="83"/>
  <c r="C49" i="83"/>
  <c r="BE48" i="83"/>
  <c r="BD48" i="83"/>
  <c r="BB48" i="83"/>
  <c r="BA48" i="83"/>
  <c r="AZ48" i="83"/>
  <c r="AY48" i="83"/>
  <c r="AX48" i="83"/>
  <c r="AV48" i="83"/>
  <c r="AU48" i="83"/>
  <c r="AT48" i="83"/>
  <c r="AR48" i="83"/>
  <c r="AQ48" i="83"/>
  <c r="AP48" i="83"/>
  <c r="AO48" i="83"/>
  <c r="AN48" i="83"/>
  <c r="AM48" i="83"/>
  <c r="AL48" i="83"/>
  <c r="AJ48" i="83"/>
  <c r="AI48" i="83"/>
  <c r="AH48" i="83"/>
  <c r="AF48" i="83"/>
  <c r="AE48" i="83"/>
  <c r="AD48" i="83"/>
  <c r="AA48" i="83"/>
  <c r="Z48" i="83"/>
  <c r="X48" i="83"/>
  <c r="W48" i="83"/>
  <c r="V48" i="83"/>
  <c r="U48" i="83"/>
  <c r="T48" i="83"/>
  <c r="R48" i="83"/>
  <c r="Q48" i="83"/>
  <c r="P48" i="83"/>
  <c r="M48" i="83"/>
  <c r="L48" i="83"/>
  <c r="K48" i="83"/>
  <c r="F48" i="83"/>
  <c r="E48" i="83"/>
  <c r="D48" i="83"/>
  <c r="C48" i="83"/>
  <c r="BE47" i="83"/>
  <c r="BD47" i="83"/>
  <c r="BB47" i="83"/>
  <c r="BA47" i="83"/>
  <c r="AZ47" i="83"/>
  <c r="AY47" i="83"/>
  <c r="AX47" i="83"/>
  <c r="AV47" i="83"/>
  <c r="AU47" i="83"/>
  <c r="AT47" i="83"/>
  <c r="AR47" i="83"/>
  <c r="AQ47" i="83"/>
  <c r="AP47" i="83"/>
  <c r="AN47" i="83"/>
  <c r="AM47" i="83"/>
  <c r="AL47" i="83"/>
  <c r="AK47" i="83"/>
  <c r="AJ47" i="83"/>
  <c r="AI47" i="83"/>
  <c r="AH47" i="83"/>
  <c r="AG47" i="83"/>
  <c r="AF47" i="83"/>
  <c r="AE47" i="83"/>
  <c r="AD47" i="83"/>
  <c r="AC47" i="83"/>
  <c r="AA47" i="83"/>
  <c r="Z47" i="83"/>
  <c r="Y47" i="83"/>
  <c r="X47" i="83"/>
  <c r="W47" i="83"/>
  <c r="V47" i="83"/>
  <c r="U47" i="83"/>
  <c r="T47" i="83"/>
  <c r="R47" i="83"/>
  <c r="Q47" i="83"/>
  <c r="P47" i="83"/>
  <c r="M47" i="83"/>
  <c r="L47" i="83"/>
  <c r="K47" i="83"/>
  <c r="F47" i="83"/>
  <c r="E47" i="83"/>
  <c r="D47" i="83"/>
  <c r="C47" i="83"/>
  <c r="BE46" i="83"/>
  <c r="BD46" i="83"/>
  <c r="BB46" i="83"/>
  <c r="BA46" i="83"/>
  <c r="AZ46" i="83"/>
  <c r="AY46" i="83"/>
  <c r="AX46" i="83"/>
  <c r="AV46" i="83"/>
  <c r="AU46" i="83"/>
  <c r="AT46" i="83"/>
  <c r="AR46" i="83"/>
  <c r="AQ46" i="83"/>
  <c r="AP46" i="83"/>
  <c r="AN46" i="83"/>
  <c r="AM46" i="83"/>
  <c r="AL46" i="83"/>
  <c r="AJ46" i="83"/>
  <c r="AI46" i="83"/>
  <c r="AH46" i="83"/>
  <c r="AG46" i="83"/>
  <c r="AF46" i="83"/>
  <c r="AE46" i="83"/>
  <c r="AD46" i="83"/>
  <c r="AA46" i="83"/>
  <c r="Z46" i="83"/>
  <c r="Y46" i="83"/>
  <c r="X46" i="83"/>
  <c r="W46" i="83"/>
  <c r="V46" i="83"/>
  <c r="U46" i="83"/>
  <c r="T46" i="83"/>
  <c r="R46" i="83"/>
  <c r="Q46" i="83"/>
  <c r="P46" i="83"/>
  <c r="M46" i="83"/>
  <c r="L46" i="83"/>
  <c r="K46" i="83"/>
  <c r="F46" i="83"/>
  <c r="E46" i="83"/>
  <c r="D46" i="83"/>
  <c r="C46" i="83"/>
  <c r="BE45" i="83"/>
  <c r="BD45" i="83"/>
  <c r="BB45" i="83"/>
  <c r="BA45" i="83"/>
  <c r="AZ45" i="83"/>
  <c r="AY45" i="83"/>
  <c r="AX45" i="83"/>
  <c r="AV45" i="83"/>
  <c r="AU45" i="83"/>
  <c r="AT45" i="83"/>
  <c r="AR45" i="83"/>
  <c r="AQ45" i="83"/>
  <c r="AP45" i="83"/>
  <c r="AO45" i="83"/>
  <c r="AN45" i="83"/>
  <c r="AM45" i="83"/>
  <c r="AL45" i="83"/>
  <c r="AK45" i="83"/>
  <c r="AJ45" i="83"/>
  <c r="AI45" i="83"/>
  <c r="AH45" i="83"/>
  <c r="AF45" i="83"/>
  <c r="AE45" i="83"/>
  <c r="AD45" i="83"/>
  <c r="AA45" i="83"/>
  <c r="Z45" i="83"/>
  <c r="Y45" i="83"/>
  <c r="X45" i="83"/>
  <c r="W45" i="83"/>
  <c r="V45" i="83"/>
  <c r="U45" i="83"/>
  <c r="T45" i="83"/>
  <c r="R45" i="83"/>
  <c r="Q45" i="83"/>
  <c r="P45" i="83"/>
  <c r="M45" i="83"/>
  <c r="L45" i="83"/>
  <c r="K45" i="83"/>
  <c r="F45" i="83"/>
  <c r="E45" i="83"/>
  <c r="D45" i="83"/>
  <c r="C45" i="83"/>
  <c r="BE44" i="83"/>
  <c r="BD44" i="83"/>
  <c r="BB44" i="83"/>
  <c r="BA44" i="83"/>
  <c r="AZ44" i="83"/>
  <c r="AY44" i="83"/>
  <c r="AX44" i="83"/>
  <c r="AV44" i="83"/>
  <c r="AU44" i="83"/>
  <c r="AT44" i="83"/>
  <c r="AR44" i="83"/>
  <c r="AQ44" i="83"/>
  <c r="AP44" i="83"/>
  <c r="AO44" i="83"/>
  <c r="AN44" i="83"/>
  <c r="AM44" i="83"/>
  <c r="AL44" i="83"/>
  <c r="AJ44" i="83"/>
  <c r="AI44" i="83"/>
  <c r="AH44" i="83"/>
  <c r="AG44" i="83"/>
  <c r="AF44" i="83"/>
  <c r="AE44" i="83"/>
  <c r="AD44" i="83"/>
  <c r="AC44" i="83"/>
  <c r="AB44" i="83"/>
  <c r="AA44" i="83"/>
  <c r="Z44" i="83"/>
  <c r="X44" i="83"/>
  <c r="W44" i="83"/>
  <c r="V44" i="83"/>
  <c r="U44" i="83"/>
  <c r="T44" i="83"/>
  <c r="R44" i="83"/>
  <c r="Q44" i="83"/>
  <c r="P44" i="83"/>
  <c r="M44" i="83"/>
  <c r="L44" i="83"/>
  <c r="K44" i="83"/>
  <c r="J44" i="83"/>
  <c r="F44" i="83"/>
  <c r="E44" i="83"/>
  <c r="D44" i="83"/>
  <c r="C44" i="83"/>
  <c r="BE43" i="83"/>
  <c r="BD43" i="83"/>
  <c r="BB43" i="83"/>
  <c r="BA43" i="83"/>
  <c r="AZ43" i="83"/>
  <c r="AY43" i="83"/>
  <c r="AX43" i="83"/>
  <c r="AV43" i="83"/>
  <c r="AU43" i="83"/>
  <c r="AT43" i="83"/>
  <c r="AR43" i="83"/>
  <c r="AQ43" i="83"/>
  <c r="AP43" i="83"/>
  <c r="AO43" i="83"/>
  <c r="AN43" i="83"/>
  <c r="AM43" i="83"/>
  <c r="AL43" i="83"/>
  <c r="AK43" i="83"/>
  <c r="AJ43" i="83"/>
  <c r="AI43" i="83"/>
  <c r="AH43" i="83"/>
  <c r="AF43" i="83"/>
  <c r="AE43" i="83"/>
  <c r="AD43" i="83"/>
  <c r="AB43" i="83"/>
  <c r="AA43" i="83"/>
  <c r="Z43" i="83"/>
  <c r="X43" i="83"/>
  <c r="W43" i="83"/>
  <c r="V43" i="83"/>
  <c r="U43" i="83"/>
  <c r="T43" i="83"/>
  <c r="R43" i="83"/>
  <c r="Q43" i="83"/>
  <c r="P43" i="83"/>
  <c r="M43" i="83"/>
  <c r="L43" i="83"/>
  <c r="K43" i="83"/>
  <c r="F43" i="83"/>
  <c r="E43" i="83"/>
  <c r="D43" i="83"/>
  <c r="C43" i="83"/>
  <c r="BE42" i="83"/>
  <c r="BD42" i="83"/>
  <c r="BB42" i="83"/>
  <c r="BA42" i="83"/>
  <c r="AZ42" i="83"/>
  <c r="AY42" i="83"/>
  <c r="AX42" i="83"/>
  <c r="AV42" i="83"/>
  <c r="AU42" i="83"/>
  <c r="AT42" i="83"/>
  <c r="AR42" i="83"/>
  <c r="AQ42" i="83"/>
  <c r="AP42" i="83"/>
  <c r="AO42" i="83"/>
  <c r="AN42" i="83"/>
  <c r="AM42" i="83"/>
  <c r="AL42" i="83"/>
  <c r="AK42" i="83"/>
  <c r="AJ42" i="83"/>
  <c r="AI42" i="83"/>
  <c r="AH42" i="83"/>
  <c r="AG42" i="83"/>
  <c r="AF42" i="83"/>
  <c r="AE42" i="83"/>
  <c r="AD42" i="83"/>
  <c r="AA42" i="83"/>
  <c r="Z42" i="83"/>
  <c r="Y42" i="83"/>
  <c r="X42" i="83"/>
  <c r="W42" i="83"/>
  <c r="V42" i="83"/>
  <c r="U42" i="83"/>
  <c r="T42" i="83"/>
  <c r="R42" i="83"/>
  <c r="Q42" i="83"/>
  <c r="P42" i="83"/>
  <c r="M42" i="83"/>
  <c r="L42" i="83"/>
  <c r="K42" i="83"/>
  <c r="F42" i="83"/>
  <c r="E42" i="83"/>
  <c r="D42" i="83"/>
  <c r="C42" i="83"/>
  <c r="BE41" i="83"/>
  <c r="BD41" i="83"/>
  <c r="BB41" i="83"/>
  <c r="BA41" i="83"/>
  <c r="AZ41" i="83"/>
  <c r="AY41" i="83"/>
  <c r="AX41" i="83"/>
  <c r="AV41" i="83"/>
  <c r="AU41" i="83"/>
  <c r="AT41" i="83"/>
  <c r="AR41" i="83"/>
  <c r="AQ41" i="83"/>
  <c r="AP41" i="83"/>
  <c r="AN41" i="83"/>
  <c r="AM41" i="83"/>
  <c r="AL41" i="83"/>
  <c r="AJ41" i="83"/>
  <c r="AI41" i="83"/>
  <c r="AH41" i="83"/>
  <c r="AG41" i="83"/>
  <c r="AF41" i="83"/>
  <c r="AE41" i="83"/>
  <c r="AD41" i="83"/>
  <c r="AC41" i="83"/>
  <c r="AA41" i="83"/>
  <c r="Z41" i="83"/>
  <c r="X41" i="83"/>
  <c r="W41" i="83"/>
  <c r="V41" i="83"/>
  <c r="U41" i="83"/>
  <c r="T41" i="83"/>
  <c r="R41" i="83"/>
  <c r="Q41" i="83"/>
  <c r="P41" i="83"/>
  <c r="M41" i="83"/>
  <c r="K41" i="83"/>
  <c r="F41" i="83"/>
  <c r="E41" i="83"/>
  <c r="D41" i="83"/>
  <c r="C41" i="83"/>
  <c r="BE40" i="83"/>
  <c r="BD40" i="83"/>
  <c r="BB40" i="83"/>
  <c r="BA40" i="83"/>
  <c r="AZ40" i="83"/>
  <c r="AY40" i="83"/>
  <c r="AX40" i="83"/>
  <c r="AV40" i="83"/>
  <c r="AU40" i="83"/>
  <c r="AT40" i="83"/>
  <c r="AR40" i="83"/>
  <c r="AQ40" i="83"/>
  <c r="AP40" i="83"/>
  <c r="AN40" i="83"/>
  <c r="AM40" i="83"/>
  <c r="AL40" i="83"/>
  <c r="AK40" i="83"/>
  <c r="AJ40" i="83"/>
  <c r="AI40" i="83"/>
  <c r="AH40" i="83"/>
  <c r="AG40" i="83"/>
  <c r="AF40" i="83"/>
  <c r="AE40" i="83"/>
  <c r="AD40" i="83"/>
  <c r="AC40" i="83"/>
  <c r="AB40" i="83"/>
  <c r="AA40" i="83"/>
  <c r="Z40" i="83"/>
  <c r="Y40" i="83"/>
  <c r="X40" i="83"/>
  <c r="W40" i="83"/>
  <c r="V40" i="83"/>
  <c r="U40" i="83"/>
  <c r="T40" i="83"/>
  <c r="S40" i="83"/>
  <c r="R40" i="83"/>
  <c r="Q40" i="83"/>
  <c r="P40" i="83"/>
  <c r="M40" i="83"/>
  <c r="L40" i="83"/>
  <c r="K40" i="83"/>
  <c r="F40" i="83"/>
  <c r="E40" i="83"/>
  <c r="D40" i="83"/>
  <c r="C40" i="83"/>
  <c r="BE39" i="83"/>
  <c r="BD39" i="83"/>
  <c r="BB39" i="83"/>
  <c r="BA39" i="83"/>
  <c r="AZ39" i="83"/>
  <c r="AY39" i="83"/>
  <c r="AX39" i="83"/>
  <c r="AV39" i="83"/>
  <c r="AU39" i="83"/>
  <c r="AT39" i="83"/>
  <c r="AR39" i="83"/>
  <c r="AQ39" i="83"/>
  <c r="AP39" i="83"/>
  <c r="AO39" i="83"/>
  <c r="AN39" i="83"/>
  <c r="AM39" i="83"/>
  <c r="AL39" i="83"/>
  <c r="AJ39" i="83"/>
  <c r="AI39" i="83"/>
  <c r="AH39" i="83"/>
  <c r="AF39" i="83"/>
  <c r="AE39" i="83"/>
  <c r="AD39" i="83"/>
  <c r="AB39" i="83"/>
  <c r="AA39" i="83"/>
  <c r="Z39" i="83"/>
  <c r="X39" i="83"/>
  <c r="W39" i="83"/>
  <c r="V39" i="83"/>
  <c r="U39" i="83"/>
  <c r="T39" i="83"/>
  <c r="R39" i="83"/>
  <c r="Q39" i="83"/>
  <c r="P39" i="83"/>
  <c r="M39" i="83"/>
  <c r="L39" i="83"/>
  <c r="K39" i="83"/>
  <c r="F39" i="83"/>
  <c r="E39" i="83"/>
  <c r="D39" i="83"/>
  <c r="C39" i="83"/>
  <c r="BE38" i="83"/>
  <c r="BD38" i="83"/>
  <c r="BB38" i="83"/>
  <c r="BA38" i="83"/>
  <c r="AZ38" i="83"/>
  <c r="AY38" i="83"/>
  <c r="AX38" i="83"/>
  <c r="AV38" i="83"/>
  <c r="AU38" i="83"/>
  <c r="AT38" i="83"/>
  <c r="AR38" i="83"/>
  <c r="AQ38" i="83"/>
  <c r="AP38" i="83"/>
  <c r="AN38" i="83"/>
  <c r="AM38" i="83"/>
  <c r="AL38" i="83"/>
  <c r="AK38" i="83"/>
  <c r="AJ38" i="83"/>
  <c r="AI38" i="83"/>
  <c r="AH38" i="83"/>
  <c r="AF38" i="83"/>
  <c r="AE38" i="83"/>
  <c r="AD38" i="83"/>
  <c r="AA38" i="83"/>
  <c r="Z38" i="83"/>
  <c r="X38" i="83"/>
  <c r="W38" i="83"/>
  <c r="V38" i="83"/>
  <c r="U38" i="83"/>
  <c r="T38" i="83"/>
  <c r="R38" i="83"/>
  <c r="Q38" i="83"/>
  <c r="P38" i="83"/>
  <c r="M38" i="83"/>
  <c r="L38" i="83"/>
  <c r="K38" i="83"/>
  <c r="F38" i="83"/>
  <c r="E38" i="83"/>
  <c r="D38" i="83"/>
  <c r="C38" i="83"/>
  <c r="BE37" i="83"/>
  <c r="BD37" i="83"/>
  <c r="BB37" i="83"/>
  <c r="BA37" i="83"/>
  <c r="AZ37" i="83"/>
  <c r="AY37" i="83"/>
  <c r="AX37" i="83"/>
  <c r="AV37" i="83"/>
  <c r="AU37" i="83"/>
  <c r="AT37" i="83"/>
  <c r="AR37" i="83"/>
  <c r="AQ37" i="83"/>
  <c r="AP37" i="83"/>
  <c r="AN37" i="83"/>
  <c r="AM37" i="83"/>
  <c r="AL37" i="83"/>
  <c r="AK37" i="83"/>
  <c r="AJ37" i="83"/>
  <c r="AI37" i="83"/>
  <c r="AH37" i="83"/>
  <c r="AF37" i="83"/>
  <c r="AE37" i="83"/>
  <c r="AD37" i="83"/>
  <c r="AA37" i="83"/>
  <c r="Z37" i="83"/>
  <c r="X37" i="83"/>
  <c r="W37" i="83"/>
  <c r="V37" i="83"/>
  <c r="U37" i="83"/>
  <c r="T37" i="83"/>
  <c r="R37" i="83"/>
  <c r="Q37" i="83"/>
  <c r="P37" i="83"/>
  <c r="M37" i="83"/>
  <c r="L37" i="83"/>
  <c r="K37" i="83"/>
  <c r="F37" i="83"/>
  <c r="E37" i="83"/>
  <c r="D37" i="83"/>
  <c r="C37" i="83"/>
  <c r="BE36" i="83"/>
  <c r="BD36" i="83"/>
  <c r="BB36" i="83"/>
  <c r="BA36" i="83"/>
  <c r="AZ36" i="83"/>
  <c r="AY36" i="83"/>
  <c r="AX36" i="83"/>
  <c r="AV36" i="83"/>
  <c r="AU36" i="83"/>
  <c r="AT36" i="83"/>
  <c r="AR36" i="83"/>
  <c r="AQ36" i="83"/>
  <c r="AP36" i="83"/>
  <c r="AN36" i="83"/>
  <c r="AM36" i="83"/>
  <c r="AL36" i="83"/>
  <c r="AK36" i="83"/>
  <c r="AJ36" i="83"/>
  <c r="AI36" i="83"/>
  <c r="AH36" i="83"/>
  <c r="AF36" i="83"/>
  <c r="AE36" i="83"/>
  <c r="AD36" i="83"/>
  <c r="AA36" i="83"/>
  <c r="Z36" i="83"/>
  <c r="Y36" i="83"/>
  <c r="X36" i="83"/>
  <c r="W36" i="83"/>
  <c r="V36" i="83"/>
  <c r="U36" i="83"/>
  <c r="T36" i="83"/>
  <c r="R36" i="83"/>
  <c r="Q36" i="83"/>
  <c r="P36" i="83"/>
  <c r="M36" i="83"/>
  <c r="L36" i="83"/>
  <c r="K36" i="83"/>
  <c r="F36" i="83"/>
  <c r="E36" i="83"/>
  <c r="D36" i="83"/>
  <c r="C36" i="83"/>
  <c r="BE35" i="83"/>
  <c r="BD35" i="83"/>
  <c r="BB35" i="83"/>
  <c r="BA35" i="83"/>
  <c r="AZ35" i="83"/>
  <c r="AY35" i="83"/>
  <c r="AX35" i="83"/>
  <c r="AV35" i="83"/>
  <c r="AU35" i="83"/>
  <c r="AT35" i="83"/>
  <c r="AR35" i="83"/>
  <c r="AQ35" i="83"/>
  <c r="AP35" i="83"/>
  <c r="AO35" i="83"/>
  <c r="AN35" i="83"/>
  <c r="AM35" i="83"/>
  <c r="AL35" i="83"/>
  <c r="AJ35" i="83"/>
  <c r="AI35" i="83"/>
  <c r="AH35" i="83"/>
  <c r="AF35" i="83"/>
  <c r="AE35" i="83"/>
  <c r="AD35" i="83"/>
  <c r="AA35" i="83"/>
  <c r="Z35" i="83"/>
  <c r="Y35" i="83"/>
  <c r="X35" i="83"/>
  <c r="W35" i="83"/>
  <c r="V35" i="83"/>
  <c r="U35" i="83"/>
  <c r="T35" i="83"/>
  <c r="R35" i="83"/>
  <c r="Q35" i="83"/>
  <c r="P35" i="83"/>
  <c r="M35" i="83"/>
  <c r="L35" i="83"/>
  <c r="K35" i="83"/>
  <c r="F35" i="83"/>
  <c r="E35" i="83"/>
  <c r="D35" i="83"/>
  <c r="C35" i="83"/>
  <c r="BE34" i="83"/>
  <c r="BD34" i="83"/>
  <c r="BB34" i="83"/>
  <c r="BA34" i="83"/>
  <c r="AZ34" i="83"/>
  <c r="AY34" i="83"/>
  <c r="AX34" i="83"/>
  <c r="AV34" i="83"/>
  <c r="AU34" i="83"/>
  <c r="AT34" i="83"/>
  <c r="AR34" i="83"/>
  <c r="AQ34" i="83"/>
  <c r="AP34" i="83"/>
  <c r="AN34" i="83"/>
  <c r="AM34" i="83"/>
  <c r="AL34" i="83"/>
  <c r="AJ34" i="83"/>
  <c r="AI34" i="83"/>
  <c r="AH34" i="83"/>
  <c r="AG34" i="83"/>
  <c r="AF34" i="83"/>
  <c r="AE34" i="83"/>
  <c r="AD34" i="83"/>
  <c r="AA34" i="83"/>
  <c r="Z34" i="83"/>
  <c r="Y34" i="83"/>
  <c r="X34" i="83"/>
  <c r="W34" i="83"/>
  <c r="V34" i="83"/>
  <c r="U34" i="83"/>
  <c r="T34" i="83"/>
  <c r="R34" i="83"/>
  <c r="Q34" i="83"/>
  <c r="P34" i="83"/>
  <c r="M34" i="83"/>
  <c r="L34" i="83"/>
  <c r="K34" i="83"/>
  <c r="F34" i="83"/>
  <c r="E34" i="83"/>
  <c r="D34" i="83"/>
  <c r="C34" i="83"/>
  <c r="BE33" i="83"/>
  <c r="BD33" i="83"/>
  <c r="BB33" i="83"/>
  <c r="BA33" i="83"/>
  <c r="AZ33" i="83"/>
  <c r="AY33" i="83"/>
  <c r="AX33" i="83"/>
  <c r="AV33" i="83"/>
  <c r="AU33" i="83"/>
  <c r="AT33" i="83"/>
  <c r="AR33" i="83"/>
  <c r="AQ33" i="83"/>
  <c r="AP33" i="83"/>
  <c r="AO33" i="83"/>
  <c r="AN33" i="83"/>
  <c r="AM33" i="83"/>
  <c r="AL33" i="83"/>
  <c r="AJ33" i="83"/>
  <c r="AI33" i="83"/>
  <c r="AH33" i="83"/>
  <c r="AF33" i="83"/>
  <c r="AE33" i="83"/>
  <c r="AD33" i="83"/>
  <c r="AA33" i="83"/>
  <c r="Z33" i="83"/>
  <c r="Y33" i="83"/>
  <c r="X33" i="83"/>
  <c r="W33" i="83"/>
  <c r="V33" i="83"/>
  <c r="U33" i="83"/>
  <c r="T33" i="83"/>
  <c r="R33" i="83"/>
  <c r="Q33" i="83"/>
  <c r="P33" i="83"/>
  <c r="M33" i="83"/>
  <c r="L33" i="83"/>
  <c r="K33" i="83"/>
  <c r="F33" i="83"/>
  <c r="E33" i="83"/>
  <c r="D33" i="83"/>
  <c r="C33" i="83"/>
  <c r="BE32" i="83"/>
  <c r="BD32" i="83"/>
  <c r="BB32" i="83"/>
  <c r="BA32" i="83"/>
  <c r="AZ32" i="83"/>
  <c r="AY32" i="83"/>
  <c r="AX32" i="83"/>
  <c r="AV32" i="83"/>
  <c r="AU32" i="83"/>
  <c r="AT32" i="83"/>
  <c r="AR32" i="83"/>
  <c r="AQ32" i="83"/>
  <c r="AP32" i="83"/>
  <c r="AO32" i="83"/>
  <c r="AN32" i="83"/>
  <c r="AM32" i="83"/>
  <c r="AL32" i="83"/>
  <c r="AJ32" i="83"/>
  <c r="AI32" i="83"/>
  <c r="AH32" i="83"/>
  <c r="AF32" i="83"/>
  <c r="AE32" i="83"/>
  <c r="AD32" i="83"/>
  <c r="AA32" i="83"/>
  <c r="Z32" i="83"/>
  <c r="Y32" i="83"/>
  <c r="X32" i="83"/>
  <c r="W32" i="83"/>
  <c r="V32" i="83"/>
  <c r="U32" i="83"/>
  <c r="T32" i="83"/>
  <c r="R32" i="83"/>
  <c r="Q32" i="83"/>
  <c r="P32" i="83"/>
  <c r="M32" i="83"/>
  <c r="L32" i="83"/>
  <c r="K32" i="83"/>
  <c r="F32" i="83"/>
  <c r="E32" i="83"/>
  <c r="D32" i="83"/>
  <c r="C32" i="83"/>
  <c r="BE31" i="83"/>
  <c r="BD31" i="83"/>
  <c r="BB31" i="83"/>
  <c r="BA31" i="83"/>
  <c r="AZ31" i="83"/>
  <c r="AY31" i="83"/>
  <c r="AX31" i="83"/>
  <c r="AV31" i="83"/>
  <c r="AU31" i="83"/>
  <c r="AT31" i="83"/>
  <c r="AR31" i="83"/>
  <c r="AQ31" i="83"/>
  <c r="AP31" i="83"/>
  <c r="AO31" i="83"/>
  <c r="AN31" i="83"/>
  <c r="AM31" i="83"/>
  <c r="AL31" i="83"/>
  <c r="AJ31" i="83"/>
  <c r="AI31" i="83"/>
  <c r="AH31" i="83"/>
  <c r="AG31" i="83"/>
  <c r="AF31" i="83"/>
  <c r="AE31" i="83"/>
  <c r="AD31" i="83"/>
  <c r="AA31" i="83"/>
  <c r="Z31" i="83"/>
  <c r="X31" i="83"/>
  <c r="W31" i="83"/>
  <c r="V31" i="83"/>
  <c r="U31" i="83"/>
  <c r="T31" i="83"/>
  <c r="R31" i="83"/>
  <c r="Q31" i="83"/>
  <c r="P31" i="83"/>
  <c r="M31" i="83"/>
  <c r="L31" i="83"/>
  <c r="K31" i="83"/>
  <c r="F31" i="83"/>
  <c r="E31" i="83"/>
  <c r="D31" i="83"/>
  <c r="C31" i="83"/>
  <c r="BE30" i="83"/>
  <c r="BD30" i="83"/>
  <c r="BB30" i="83"/>
  <c r="BA30" i="83"/>
  <c r="AZ30" i="83"/>
  <c r="AY30" i="83"/>
  <c r="AX30" i="83"/>
  <c r="AV30" i="83"/>
  <c r="AU30" i="83"/>
  <c r="AT30" i="83"/>
  <c r="AR30" i="83"/>
  <c r="AQ30" i="83"/>
  <c r="AP30" i="83"/>
  <c r="AO30" i="83"/>
  <c r="AN30" i="83"/>
  <c r="AM30" i="83"/>
  <c r="AL30" i="83"/>
  <c r="AK30" i="83"/>
  <c r="AJ30" i="83"/>
  <c r="AI30" i="83"/>
  <c r="AH30" i="83"/>
  <c r="AF30" i="83"/>
  <c r="AE30" i="83"/>
  <c r="AD30" i="83"/>
  <c r="AA30" i="83"/>
  <c r="Z30" i="83"/>
  <c r="X30" i="83"/>
  <c r="W30" i="83"/>
  <c r="V30" i="83"/>
  <c r="U30" i="83"/>
  <c r="T30" i="83"/>
  <c r="R30" i="83"/>
  <c r="Q30" i="83"/>
  <c r="P30" i="83"/>
  <c r="M30" i="83"/>
  <c r="L30" i="83"/>
  <c r="K30" i="83"/>
  <c r="F30" i="83"/>
  <c r="E30" i="83"/>
  <c r="D30" i="83"/>
  <c r="C30" i="83"/>
  <c r="BE29" i="83"/>
  <c r="BD29" i="83"/>
  <c r="BB29" i="83"/>
  <c r="BA29" i="83"/>
  <c r="AZ29" i="83"/>
  <c r="AY29" i="83"/>
  <c r="AX29" i="83"/>
  <c r="AV29" i="83"/>
  <c r="AU29" i="83"/>
  <c r="AT29" i="83"/>
  <c r="AR29" i="83"/>
  <c r="AQ29" i="83"/>
  <c r="AP29" i="83"/>
  <c r="AN29" i="83"/>
  <c r="AM29" i="83"/>
  <c r="AL29" i="83"/>
  <c r="AK29" i="83"/>
  <c r="AJ29" i="83"/>
  <c r="AI29" i="83"/>
  <c r="AH29" i="83"/>
  <c r="AG29" i="83"/>
  <c r="AF29" i="83"/>
  <c r="AE29" i="83"/>
  <c r="AD29" i="83"/>
  <c r="AA29" i="83"/>
  <c r="Z29" i="83"/>
  <c r="Y29" i="83"/>
  <c r="X29" i="83"/>
  <c r="W29" i="83"/>
  <c r="V29" i="83"/>
  <c r="U29" i="83"/>
  <c r="T29" i="83"/>
  <c r="R29" i="83"/>
  <c r="Q29" i="83"/>
  <c r="P29" i="83"/>
  <c r="M29" i="83"/>
  <c r="L29" i="83"/>
  <c r="K29" i="83"/>
  <c r="F29" i="83"/>
  <c r="E29" i="83"/>
  <c r="D29" i="83"/>
  <c r="C29" i="83"/>
  <c r="BE28" i="83"/>
  <c r="BD28" i="83"/>
  <c r="BB28" i="83"/>
  <c r="BA28" i="83"/>
  <c r="AZ28" i="83"/>
  <c r="AY28" i="83"/>
  <c r="AX28" i="83"/>
  <c r="AV28" i="83"/>
  <c r="AU28" i="83"/>
  <c r="AT28" i="83"/>
  <c r="AR28" i="83"/>
  <c r="AQ28" i="83"/>
  <c r="AP28" i="83"/>
  <c r="AO28" i="83"/>
  <c r="AN28" i="83"/>
  <c r="AM28" i="83"/>
  <c r="AL28" i="83"/>
  <c r="AJ28" i="83"/>
  <c r="AI28" i="83"/>
  <c r="AH28" i="83"/>
  <c r="AG28" i="83"/>
  <c r="AF28" i="83"/>
  <c r="AE28" i="83"/>
  <c r="AD28" i="83"/>
  <c r="AA28" i="83"/>
  <c r="Z28" i="83"/>
  <c r="Y28" i="83"/>
  <c r="X28" i="83"/>
  <c r="W28" i="83"/>
  <c r="V28" i="83"/>
  <c r="U28" i="83"/>
  <c r="T28" i="83"/>
  <c r="R28" i="83"/>
  <c r="Q28" i="83"/>
  <c r="P28" i="83"/>
  <c r="M28" i="83"/>
  <c r="L28" i="83"/>
  <c r="K28" i="83"/>
  <c r="F28" i="83"/>
  <c r="E28" i="83"/>
  <c r="D28" i="83"/>
  <c r="C28" i="83"/>
  <c r="BE27" i="83"/>
  <c r="BD27" i="83"/>
  <c r="BB27" i="83"/>
  <c r="BA27" i="83"/>
  <c r="AZ27" i="83"/>
  <c r="AY27" i="83"/>
  <c r="AX27" i="83"/>
  <c r="AV27" i="83"/>
  <c r="AU27" i="83"/>
  <c r="AT27" i="83"/>
  <c r="AR27" i="83"/>
  <c r="AQ27" i="83"/>
  <c r="AP27" i="83"/>
  <c r="AO27" i="83"/>
  <c r="AN27" i="83"/>
  <c r="AM27" i="83"/>
  <c r="AL27" i="83"/>
  <c r="AK27" i="83"/>
  <c r="AJ27" i="83"/>
  <c r="AI27" i="83"/>
  <c r="AH27" i="83"/>
  <c r="AG27" i="83"/>
  <c r="AF27" i="83"/>
  <c r="AE27" i="83"/>
  <c r="AD27" i="83"/>
  <c r="AB27" i="83"/>
  <c r="AA27" i="83"/>
  <c r="Z27" i="83"/>
  <c r="X27" i="83"/>
  <c r="W27" i="83"/>
  <c r="V27" i="83"/>
  <c r="U27" i="83"/>
  <c r="T27" i="83"/>
  <c r="R27" i="83"/>
  <c r="Q27" i="83"/>
  <c r="P27" i="83"/>
  <c r="M27" i="83"/>
  <c r="K27" i="83"/>
  <c r="F27" i="83"/>
  <c r="E27" i="83"/>
  <c r="D27" i="83"/>
  <c r="C27" i="83"/>
  <c r="BE26" i="83"/>
  <c r="BD26" i="83"/>
  <c r="BB26" i="83"/>
  <c r="BA26" i="83"/>
  <c r="AZ26" i="83"/>
  <c r="AY26" i="83"/>
  <c r="AX26" i="83"/>
  <c r="AV26" i="83"/>
  <c r="AU26" i="83"/>
  <c r="AT26" i="83"/>
  <c r="AR26" i="83"/>
  <c r="AQ26" i="83"/>
  <c r="AP26" i="83"/>
  <c r="AO26" i="83"/>
  <c r="AN26" i="83"/>
  <c r="AM26" i="83"/>
  <c r="AL26" i="83"/>
  <c r="AK26" i="83"/>
  <c r="AJ26" i="83"/>
  <c r="AI26" i="83"/>
  <c r="AH26" i="83"/>
  <c r="AG26" i="83"/>
  <c r="AF26" i="83"/>
  <c r="AE26" i="83"/>
  <c r="AD26" i="83"/>
  <c r="AA26" i="83"/>
  <c r="Z26" i="83"/>
  <c r="X26" i="83"/>
  <c r="W26" i="83"/>
  <c r="V26" i="83"/>
  <c r="U26" i="83"/>
  <c r="T26" i="83"/>
  <c r="R26" i="83"/>
  <c r="Q26" i="83"/>
  <c r="P26" i="83"/>
  <c r="M26" i="83"/>
  <c r="L26" i="83"/>
  <c r="K26" i="83"/>
  <c r="F26" i="83"/>
  <c r="E26" i="83"/>
  <c r="D26" i="83"/>
  <c r="C26" i="83"/>
  <c r="BE25" i="83"/>
  <c r="BD25" i="83"/>
  <c r="BB25" i="83"/>
  <c r="BA25" i="83"/>
  <c r="AZ25" i="83"/>
  <c r="AY25" i="83"/>
  <c r="AX25" i="83"/>
  <c r="AV25" i="83"/>
  <c r="AU25" i="83"/>
  <c r="AT25" i="83"/>
  <c r="AR25" i="83"/>
  <c r="AQ25" i="83"/>
  <c r="AP25" i="83"/>
  <c r="AN25" i="83"/>
  <c r="AM25" i="83"/>
  <c r="AL25" i="83"/>
  <c r="AK25" i="83"/>
  <c r="AJ25" i="83"/>
  <c r="AI25" i="83"/>
  <c r="AH25" i="83"/>
  <c r="AF25" i="83"/>
  <c r="AE25" i="83"/>
  <c r="AD25" i="83"/>
  <c r="AA25" i="83"/>
  <c r="Z25" i="83"/>
  <c r="X25" i="83"/>
  <c r="W25" i="83"/>
  <c r="V25" i="83"/>
  <c r="U25" i="83"/>
  <c r="T25" i="83"/>
  <c r="R25" i="83"/>
  <c r="Q25" i="83"/>
  <c r="P25" i="83"/>
  <c r="M25" i="83"/>
  <c r="L25" i="83"/>
  <c r="K25" i="83"/>
  <c r="F25" i="83"/>
  <c r="E25" i="83"/>
  <c r="D25" i="83"/>
  <c r="C25" i="83"/>
  <c r="BE24" i="83"/>
  <c r="BD24" i="83"/>
  <c r="BB24" i="83"/>
  <c r="BA24" i="83"/>
  <c r="AZ24" i="83"/>
  <c r="AY24" i="83"/>
  <c r="AX24" i="83"/>
  <c r="AV24" i="83"/>
  <c r="AU24" i="83"/>
  <c r="AT24" i="83"/>
  <c r="AR24" i="83"/>
  <c r="AQ24" i="83"/>
  <c r="AP24" i="83"/>
  <c r="AN24" i="83"/>
  <c r="AM24" i="83"/>
  <c r="AL24" i="83"/>
  <c r="AK24" i="83"/>
  <c r="AJ24" i="83"/>
  <c r="AI24" i="83"/>
  <c r="AH24" i="83"/>
  <c r="AF24" i="83"/>
  <c r="AE24" i="83"/>
  <c r="AD24" i="83"/>
  <c r="AA24" i="83"/>
  <c r="Z24" i="83"/>
  <c r="X24" i="83"/>
  <c r="W24" i="83"/>
  <c r="V24" i="83"/>
  <c r="U24" i="83"/>
  <c r="T24" i="83"/>
  <c r="R24" i="83"/>
  <c r="Q24" i="83"/>
  <c r="P24" i="83"/>
  <c r="M24" i="83"/>
  <c r="L24" i="83"/>
  <c r="K24" i="83"/>
  <c r="F24" i="83"/>
  <c r="E24" i="83"/>
  <c r="D24" i="83"/>
  <c r="C24" i="83"/>
  <c r="BE23" i="83"/>
  <c r="BD23" i="83"/>
  <c r="BB23" i="83"/>
  <c r="BA23" i="83"/>
  <c r="AZ23" i="83"/>
  <c r="AY23" i="83"/>
  <c r="AX23" i="83"/>
  <c r="AV23" i="83"/>
  <c r="AU23" i="83"/>
  <c r="AT23" i="83"/>
  <c r="AR23" i="83"/>
  <c r="AQ23" i="83"/>
  <c r="AP23" i="83"/>
  <c r="AN23" i="83"/>
  <c r="AM23" i="83"/>
  <c r="AL23" i="83"/>
  <c r="AJ23" i="83"/>
  <c r="AI23" i="83"/>
  <c r="AH23" i="83"/>
  <c r="AG23" i="83"/>
  <c r="AF23" i="83"/>
  <c r="AE23" i="83"/>
  <c r="AD23" i="83"/>
  <c r="AB23" i="83"/>
  <c r="AA23" i="83"/>
  <c r="Z23" i="83"/>
  <c r="X23" i="83"/>
  <c r="W23" i="83"/>
  <c r="V23" i="83"/>
  <c r="U23" i="83"/>
  <c r="T23" i="83"/>
  <c r="R23" i="83"/>
  <c r="Q23" i="83"/>
  <c r="P23" i="83"/>
  <c r="M23" i="83"/>
  <c r="L23" i="83"/>
  <c r="K23" i="83"/>
  <c r="F23" i="83"/>
  <c r="E23" i="83"/>
  <c r="D23" i="83"/>
  <c r="C23" i="83"/>
  <c r="BE22" i="83"/>
  <c r="BD22" i="83"/>
  <c r="BB22" i="83"/>
  <c r="BA22" i="83"/>
  <c r="AZ22" i="83"/>
  <c r="AY22" i="83"/>
  <c r="AX22" i="83"/>
  <c r="AV22" i="83"/>
  <c r="AU22" i="83"/>
  <c r="AT22" i="83"/>
  <c r="AR22" i="83"/>
  <c r="AQ22" i="83"/>
  <c r="AP22" i="83"/>
  <c r="AO22" i="83"/>
  <c r="AN22" i="83"/>
  <c r="AM22" i="83"/>
  <c r="AL22" i="83"/>
  <c r="AK22" i="83"/>
  <c r="AJ22" i="83"/>
  <c r="AI22" i="83"/>
  <c r="AH22" i="83"/>
  <c r="AF22" i="83"/>
  <c r="AE22" i="83"/>
  <c r="AD22" i="83"/>
  <c r="AA22" i="83"/>
  <c r="Z22" i="83"/>
  <c r="Y22" i="83"/>
  <c r="X22" i="83"/>
  <c r="W22" i="83"/>
  <c r="V22" i="83"/>
  <c r="U22" i="83"/>
  <c r="T22" i="83"/>
  <c r="R22" i="83"/>
  <c r="Q22" i="83"/>
  <c r="P22" i="83"/>
  <c r="M22" i="83"/>
  <c r="L22" i="83"/>
  <c r="K22" i="83"/>
  <c r="F22" i="83"/>
  <c r="E22" i="83"/>
  <c r="D22" i="83"/>
  <c r="C22" i="83"/>
  <c r="BE21" i="83"/>
  <c r="BD21" i="83"/>
  <c r="BB21" i="83"/>
  <c r="BA21" i="83"/>
  <c r="AZ21" i="83"/>
  <c r="AY21" i="83"/>
  <c r="AX21" i="83"/>
  <c r="AV21" i="83"/>
  <c r="AU21" i="83"/>
  <c r="AT21" i="83"/>
  <c r="AR21" i="83"/>
  <c r="AQ21" i="83"/>
  <c r="AP21" i="83"/>
  <c r="AN21" i="83"/>
  <c r="AM21" i="83"/>
  <c r="AL21" i="83"/>
  <c r="AK21" i="83"/>
  <c r="AJ21" i="83"/>
  <c r="AI21" i="83"/>
  <c r="AH21" i="83"/>
  <c r="AF21" i="83"/>
  <c r="AE21" i="83"/>
  <c r="AD21" i="83"/>
  <c r="AA21" i="83"/>
  <c r="Z21" i="83"/>
  <c r="X21" i="83"/>
  <c r="W21" i="83"/>
  <c r="V21" i="83"/>
  <c r="U21" i="83"/>
  <c r="T21" i="83"/>
  <c r="R21" i="83"/>
  <c r="Q21" i="83"/>
  <c r="P21" i="83"/>
  <c r="M21" i="83"/>
  <c r="L21" i="83"/>
  <c r="K21" i="83"/>
  <c r="F21" i="83"/>
  <c r="E21" i="83"/>
  <c r="D21" i="83"/>
  <c r="C21" i="83"/>
  <c r="BE20" i="83"/>
  <c r="BD20" i="83"/>
  <c r="BB20" i="83"/>
  <c r="BA20" i="83"/>
  <c r="AZ20" i="83"/>
  <c r="AY20" i="83"/>
  <c r="AX20" i="83"/>
  <c r="AV20" i="83"/>
  <c r="AU20" i="83"/>
  <c r="AT20" i="83"/>
  <c r="AR20" i="83"/>
  <c r="AQ20" i="83"/>
  <c r="AP20" i="83"/>
  <c r="AN20" i="83"/>
  <c r="AM20" i="83"/>
  <c r="AL20" i="83"/>
  <c r="AK20" i="83"/>
  <c r="AJ20" i="83"/>
  <c r="AI20" i="83"/>
  <c r="AH20" i="83"/>
  <c r="AG20" i="83"/>
  <c r="AF20" i="83"/>
  <c r="AE20" i="83"/>
  <c r="AD20" i="83"/>
  <c r="AA20" i="83"/>
  <c r="Z20" i="83"/>
  <c r="Y20" i="83"/>
  <c r="X20" i="83"/>
  <c r="W20" i="83"/>
  <c r="V20" i="83"/>
  <c r="U20" i="83"/>
  <c r="T20" i="83"/>
  <c r="R20" i="83"/>
  <c r="Q20" i="83"/>
  <c r="P20" i="83"/>
  <c r="M20" i="83"/>
  <c r="L20" i="83"/>
  <c r="K20" i="83"/>
  <c r="F20" i="83"/>
  <c r="E20" i="83"/>
  <c r="D20" i="83"/>
  <c r="C20" i="83"/>
  <c r="BE19" i="83"/>
  <c r="BD19" i="83"/>
  <c r="BB19" i="83"/>
  <c r="BA19" i="83"/>
  <c r="AZ19" i="83"/>
  <c r="AY19" i="83"/>
  <c r="AX19" i="83"/>
  <c r="AV19" i="83"/>
  <c r="AU19" i="83"/>
  <c r="AT19" i="83"/>
  <c r="AR19" i="83"/>
  <c r="AQ19" i="83"/>
  <c r="AP19" i="83"/>
  <c r="AN19" i="83"/>
  <c r="AM19" i="83"/>
  <c r="AL19" i="83"/>
  <c r="AK19" i="83"/>
  <c r="AJ19" i="83"/>
  <c r="AI19" i="83"/>
  <c r="AH19" i="83"/>
  <c r="AG19" i="83"/>
  <c r="AF19" i="83"/>
  <c r="AE19" i="83"/>
  <c r="AD19" i="83"/>
  <c r="AA19" i="83"/>
  <c r="Z19" i="83"/>
  <c r="Y19" i="83"/>
  <c r="X19" i="83"/>
  <c r="W19" i="83"/>
  <c r="V19" i="83"/>
  <c r="U19" i="83"/>
  <c r="T19" i="83"/>
  <c r="R19" i="83"/>
  <c r="Q19" i="83"/>
  <c r="P19" i="83"/>
  <c r="M19" i="83"/>
  <c r="L19" i="83"/>
  <c r="K19" i="83"/>
  <c r="F19" i="83"/>
  <c r="E19" i="83"/>
  <c r="D19" i="83"/>
  <c r="C19" i="83"/>
  <c r="BE18" i="83"/>
  <c r="BD18" i="83"/>
  <c r="BB18" i="83"/>
  <c r="BA18" i="83"/>
  <c r="AZ18" i="83"/>
  <c r="AY18" i="83"/>
  <c r="AX18" i="83"/>
  <c r="AV18" i="83"/>
  <c r="AU18" i="83"/>
  <c r="AT18" i="83"/>
  <c r="AR18" i="83"/>
  <c r="AQ18" i="83"/>
  <c r="AP18" i="83"/>
  <c r="AO18" i="83"/>
  <c r="AN18" i="83"/>
  <c r="AM18" i="83"/>
  <c r="AL18" i="83"/>
  <c r="AK18" i="83"/>
  <c r="AJ18" i="83"/>
  <c r="AI18" i="83"/>
  <c r="AH18" i="83"/>
  <c r="AG18" i="83"/>
  <c r="AF18" i="83"/>
  <c r="AE18" i="83"/>
  <c r="AD18" i="83"/>
  <c r="AA18" i="83"/>
  <c r="Z18" i="83"/>
  <c r="X18" i="83"/>
  <c r="W18" i="83"/>
  <c r="V18" i="83"/>
  <c r="U18" i="83"/>
  <c r="T18" i="83"/>
  <c r="R18" i="83"/>
  <c r="Q18" i="83"/>
  <c r="P18" i="83"/>
  <c r="M18" i="83"/>
  <c r="L18" i="83"/>
  <c r="K18" i="83"/>
  <c r="F18" i="83"/>
  <c r="E18" i="83"/>
  <c r="D18" i="83"/>
  <c r="C18" i="83"/>
  <c r="BE17" i="83"/>
  <c r="BD17" i="83"/>
  <c r="BB17" i="83"/>
  <c r="BA17" i="83"/>
  <c r="AZ17" i="83"/>
  <c r="AY17" i="83"/>
  <c r="AX17" i="83"/>
  <c r="AV17" i="83"/>
  <c r="AU17" i="83"/>
  <c r="AT17" i="83"/>
  <c r="AR17" i="83"/>
  <c r="AQ17" i="83"/>
  <c r="AP17" i="83"/>
  <c r="AO17" i="83"/>
  <c r="AN17" i="83"/>
  <c r="AM17" i="83"/>
  <c r="AL17" i="83"/>
  <c r="AK17" i="83"/>
  <c r="AJ17" i="83"/>
  <c r="AI17" i="83"/>
  <c r="AH17" i="83"/>
  <c r="AG17" i="83"/>
  <c r="AF17" i="83"/>
  <c r="AE17" i="83"/>
  <c r="AD17" i="83"/>
  <c r="AA17" i="83"/>
  <c r="Z17" i="83"/>
  <c r="Y17" i="83"/>
  <c r="X17" i="83"/>
  <c r="W17" i="83"/>
  <c r="V17" i="83"/>
  <c r="U17" i="83"/>
  <c r="T17" i="83"/>
  <c r="R17" i="83"/>
  <c r="Q17" i="83"/>
  <c r="P17" i="83"/>
  <c r="M17" i="83"/>
  <c r="L17" i="83"/>
  <c r="K17" i="83"/>
  <c r="F17" i="83"/>
  <c r="E17" i="83"/>
  <c r="D17" i="83"/>
  <c r="C17" i="83"/>
  <c r="BE16" i="83"/>
  <c r="BD16" i="83"/>
  <c r="BB16" i="83"/>
  <c r="BA16" i="83"/>
  <c r="AZ16" i="83"/>
  <c r="AY16" i="83"/>
  <c r="AX16" i="83"/>
  <c r="AV16" i="83"/>
  <c r="AU16" i="83"/>
  <c r="AT16" i="83"/>
  <c r="AR16" i="83"/>
  <c r="AQ16" i="83"/>
  <c r="AP16" i="83"/>
  <c r="AO16" i="83"/>
  <c r="AN16" i="83"/>
  <c r="AM16" i="83"/>
  <c r="AL16" i="83"/>
  <c r="AK16" i="83"/>
  <c r="AJ16" i="83"/>
  <c r="AI16" i="83"/>
  <c r="AH16" i="83"/>
  <c r="AF16" i="83"/>
  <c r="AE16" i="83"/>
  <c r="AD16" i="83"/>
  <c r="AA16" i="83"/>
  <c r="Z16" i="83"/>
  <c r="Y16" i="83"/>
  <c r="X16" i="83"/>
  <c r="W16" i="83"/>
  <c r="V16" i="83"/>
  <c r="U16" i="83"/>
  <c r="T16" i="83"/>
  <c r="R16" i="83"/>
  <c r="Q16" i="83"/>
  <c r="P16" i="83"/>
  <c r="M16" i="83"/>
  <c r="L16" i="83"/>
  <c r="K16" i="83"/>
  <c r="F16" i="83"/>
  <c r="E16" i="83"/>
  <c r="D16" i="83"/>
  <c r="C16" i="83"/>
  <c r="BE15" i="83"/>
  <c r="BD15" i="83"/>
  <c r="BB15" i="83"/>
  <c r="BA15" i="83"/>
  <c r="AZ15" i="83"/>
  <c r="AY15" i="83"/>
  <c r="AX15" i="83"/>
  <c r="AV15" i="83"/>
  <c r="AU15" i="83"/>
  <c r="AT15" i="83"/>
  <c r="AR15" i="83"/>
  <c r="AQ15" i="83"/>
  <c r="AP15" i="83"/>
  <c r="AO15" i="83"/>
  <c r="AN15" i="83"/>
  <c r="AM15" i="83"/>
  <c r="AL15" i="83"/>
  <c r="AJ15" i="83"/>
  <c r="AI15" i="83"/>
  <c r="AH15" i="83"/>
  <c r="AF15" i="83"/>
  <c r="AE15" i="83"/>
  <c r="AD15" i="83"/>
  <c r="AA15" i="83"/>
  <c r="Z15" i="83"/>
  <c r="X15" i="83"/>
  <c r="W15" i="83"/>
  <c r="V15" i="83"/>
  <c r="U15" i="83"/>
  <c r="T15" i="83"/>
  <c r="R15" i="83"/>
  <c r="Q15" i="83"/>
  <c r="P15" i="83"/>
  <c r="M15" i="83"/>
  <c r="L15" i="83"/>
  <c r="K15" i="83"/>
  <c r="F15" i="83"/>
  <c r="E15" i="83"/>
  <c r="D15" i="83"/>
  <c r="C15" i="83"/>
  <c r="BE14" i="83"/>
  <c r="BD14" i="83"/>
  <c r="BB14" i="83"/>
  <c r="BA14" i="83"/>
  <c r="AZ14" i="83"/>
  <c r="AY14" i="83"/>
  <c r="AX14" i="83"/>
  <c r="AV14" i="83"/>
  <c r="AU14" i="83"/>
  <c r="AT14" i="83"/>
  <c r="AR14" i="83"/>
  <c r="AQ14" i="83"/>
  <c r="AP14" i="83"/>
  <c r="AN14" i="83"/>
  <c r="AM14" i="83"/>
  <c r="AL14" i="83"/>
  <c r="AJ14" i="83"/>
  <c r="AI14" i="83"/>
  <c r="AH14" i="83"/>
  <c r="AF14" i="83"/>
  <c r="AE14" i="83"/>
  <c r="AD14" i="83"/>
  <c r="AB14" i="83"/>
  <c r="AA14" i="83"/>
  <c r="Z14" i="83"/>
  <c r="Y14" i="83"/>
  <c r="X14" i="83"/>
  <c r="W14" i="83"/>
  <c r="V14" i="83"/>
  <c r="U14" i="83"/>
  <c r="T14" i="83"/>
  <c r="R14" i="83"/>
  <c r="Q14" i="83"/>
  <c r="P14" i="83"/>
  <c r="M14" i="83"/>
  <c r="K14" i="83"/>
  <c r="F14" i="83"/>
  <c r="E14" i="83"/>
  <c r="D14" i="83"/>
  <c r="C14" i="83"/>
  <c r="BE13" i="83"/>
  <c r="BD13" i="83"/>
  <c r="BB13" i="83"/>
  <c r="BA13" i="83"/>
  <c r="AZ13" i="83"/>
  <c r="AY13" i="83"/>
  <c r="AX13" i="83"/>
  <c r="AV13" i="83"/>
  <c r="AU13" i="83"/>
  <c r="AT13" i="83"/>
  <c r="AR13" i="83"/>
  <c r="AQ13" i="83"/>
  <c r="AP13" i="83"/>
  <c r="AN13" i="83"/>
  <c r="AM13" i="83"/>
  <c r="AL13" i="83"/>
  <c r="AK13" i="83"/>
  <c r="AJ13" i="83"/>
  <c r="AI13" i="83"/>
  <c r="AH13" i="83"/>
  <c r="AF13" i="83"/>
  <c r="AE13" i="83"/>
  <c r="AD13" i="83"/>
  <c r="AA13" i="83"/>
  <c r="Z13" i="83"/>
  <c r="X13" i="83"/>
  <c r="W13" i="83"/>
  <c r="V13" i="83"/>
  <c r="U13" i="83"/>
  <c r="T13" i="83"/>
  <c r="R13" i="83"/>
  <c r="Q13" i="83"/>
  <c r="P13" i="83"/>
  <c r="M13" i="83"/>
  <c r="L13" i="83"/>
  <c r="K13" i="83"/>
  <c r="F13" i="83"/>
  <c r="E13" i="83"/>
  <c r="D13" i="83"/>
  <c r="C13" i="83"/>
  <c r="BE12" i="83"/>
  <c r="BD12" i="83"/>
  <c r="BB12" i="83"/>
  <c r="BA12" i="83"/>
  <c r="AZ12" i="83"/>
  <c r="AY12" i="83"/>
  <c r="AX12" i="83"/>
  <c r="AV12" i="83"/>
  <c r="AU12" i="83"/>
  <c r="AT12" i="83"/>
  <c r="AR12" i="83"/>
  <c r="AQ12" i="83"/>
  <c r="AP12" i="83"/>
  <c r="AO12" i="83"/>
  <c r="AN12" i="83"/>
  <c r="AM12" i="83"/>
  <c r="AL12" i="83"/>
  <c r="AK12" i="83"/>
  <c r="AJ12" i="83"/>
  <c r="AI12" i="83"/>
  <c r="AH12" i="83"/>
  <c r="AF12" i="83"/>
  <c r="AE12" i="83"/>
  <c r="AD12" i="83"/>
  <c r="AA12" i="83"/>
  <c r="Z12" i="83"/>
  <c r="X12" i="83"/>
  <c r="W12" i="83"/>
  <c r="V12" i="83"/>
  <c r="U12" i="83"/>
  <c r="T12" i="83"/>
  <c r="R12" i="83"/>
  <c r="Q12" i="83"/>
  <c r="P12" i="83"/>
  <c r="M12" i="83"/>
  <c r="L12" i="83"/>
  <c r="K12" i="83"/>
  <c r="F12" i="83"/>
  <c r="E12" i="83"/>
  <c r="D12" i="83"/>
  <c r="C12" i="83"/>
  <c r="BE11" i="83"/>
  <c r="BD11" i="83"/>
  <c r="BB11" i="83"/>
  <c r="BA11" i="83"/>
  <c r="AZ11" i="83"/>
  <c r="AY11" i="83"/>
  <c r="AX11" i="83"/>
  <c r="AV11" i="83"/>
  <c r="AU11" i="83"/>
  <c r="AT11" i="83"/>
  <c r="AR11" i="83"/>
  <c r="AQ11" i="83"/>
  <c r="AP11" i="83"/>
  <c r="AN11" i="83"/>
  <c r="AM11" i="83"/>
  <c r="AL11" i="83"/>
  <c r="AK11" i="83"/>
  <c r="AJ11" i="83"/>
  <c r="AI11" i="83"/>
  <c r="AH11" i="83"/>
  <c r="AG11" i="83"/>
  <c r="AF11" i="83"/>
  <c r="AE11" i="83"/>
  <c r="AD11" i="83"/>
  <c r="AA11" i="83"/>
  <c r="Z11" i="83"/>
  <c r="Y11" i="83"/>
  <c r="X11" i="83"/>
  <c r="W11" i="83"/>
  <c r="V11" i="83"/>
  <c r="U11" i="83"/>
  <c r="T11" i="83"/>
  <c r="R11" i="83"/>
  <c r="Q11" i="83"/>
  <c r="P11" i="83"/>
  <c r="M11" i="83"/>
  <c r="L11" i="83"/>
  <c r="K11" i="83"/>
  <c r="F11" i="83"/>
  <c r="E11" i="83"/>
  <c r="D11" i="83"/>
  <c r="C11" i="83"/>
  <c r="BE10" i="83"/>
  <c r="BD10" i="83"/>
  <c r="BB10" i="83"/>
  <c r="BA10" i="83"/>
  <c r="AZ10" i="83"/>
  <c r="AY10" i="83"/>
  <c r="AX10" i="83"/>
  <c r="AV10" i="83"/>
  <c r="AU10" i="83"/>
  <c r="AT10" i="83"/>
  <c r="AR10" i="83"/>
  <c r="AQ10" i="83"/>
  <c r="AP10" i="83"/>
  <c r="AN10" i="83"/>
  <c r="AM10" i="83"/>
  <c r="AL10" i="83"/>
  <c r="AK10" i="83"/>
  <c r="AJ10" i="83"/>
  <c r="AI10" i="83"/>
  <c r="AH10" i="83"/>
  <c r="AG10" i="83"/>
  <c r="AF10" i="83"/>
  <c r="AE10" i="83"/>
  <c r="AD10" i="83"/>
  <c r="AB10" i="83"/>
  <c r="AA10" i="83"/>
  <c r="Z10" i="83"/>
  <c r="X10" i="83"/>
  <c r="W10" i="83"/>
  <c r="V10" i="83"/>
  <c r="U10" i="83"/>
  <c r="T10" i="83"/>
  <c r="R10" i="83"/>
  <c r="Q10" i="83"/>
  <c r="P10" i="83"/>
  <c r="M10" i="83"/>
  <c r="L10" i="83"/>
  <c r="K10" i="83"/>
  <c r="J10" i="83"/>
  <c r="F10" i="83"/>
  <c r="E10" i="83"/>
  <c r="D10" i="83"/>
  <c r="C10" i="83"/>
  <c r="BE9" i="83"/>
  <c r="BD9" i="83"/>
  <c r="BB9" i="83"/>
  <c r="BA9" i="83"/>
  <c r="AZ9" i="83"/>
  <c r="AY9" i="83"/>
  <c r="AX9" i="83"/>
  <c r="AV9" i="83"/>
  <c r="AU9" i="83"/>
  <c r="AT9" i="83"/>
  <c r="AR9" i="83"/>
  <c r="AQ9" i="83"/>
  <c r="AP9" i="83"/>
  <c r="AO9" i="83"/>
  <c r="AN9" i="83"/>
  <c r="AM9" i="83"/>
  <c r="AL9" i="83"/>
  <c r="AK9" i="83"/>
  <c r="AJ9" i="83"/>
  <c r="AI9" i="83"/>
  <c r="AH9" i="83"/>
  <c r="AG9" i="83"/>
  <c r="AF9" i="83"/>
  <c r="AE9" i="83"/>
  <c r="AD9" i="83"/>
  <c r="AB9" i="83"/>
  <c r="AA9" i="83"/>
  <c r="Z9" i="83"/>
  <c r="X9" i="83"/>
  <c r="W9" i="83"/>
  <c r="V9" i="83"/>
  <c r="U9" i="83"/>
  <c r="T9" i="83"/>
  <c r="R9" i="83"/>
  <c r="Q9" i="83"/>
  <c r="P9" i="83"/>
  <c r="M9" i="83"/>
  <c r="L9" i="83"/>
  <c r="K9" i="83"/>
  <c r="F9" i="83"/>
  <c r="E9" i="83"/>
  <c r="D9" i="83"/>
  <c r="C9" i="83"/>
  <c r="BE8" i="83"/>
  <c r="BD8" i="83"/>
  <c r="BB8" i="83"/>
  <c r="BA8" i="83"/>
  <c r="AZ8" i="83"/>
  <c r="AY8" i="83"/>
  <c r="AX8" i="83"/>
  <c r="AV8" i="83"/>
  <c r="AU8" i="83"/>
  <c r="AT8" i="83"/>
  <c r="AR8" i="83"/>
  <c r="AQ8" i="83"/>
  <c r="AP8" i="83"/>
  <c r="AO8" i="83"/>
  <c r="AN8" i="83"/>
  <c r="AM8" i="83"/>
  <c r="AL8" i="83"/>
  <c r="AK8" i="83"/>
  <c r="AJ8" i="83"/>
  <c r="AI8" i="83"/>
  <c r="AH8" i="83"/>
  <c r="AG8" i="83"/>
  <c r="AF8" i="83"/>
  <c r="AE8" i="83"/>
  <c r="AD8" i="83"/>
  <c r="AA8" i="83"/>
  <c r="Z8" i="83"/>
  <c r="Y8" i="83"/>
  <c r="X8" i="83"/>
  <c r="W8" i="83"/>
  <c r="V8" i="83"/>
  <c r="U8" i="83"/>
  <c r="T8" i="83"/>
  <c r="R8" i="83"/>
  <c r="Q8" i="83"/>
  <c r="P8" i="83"/>
  <c r="M8" i="83"/>
  <c r="L8" i="83"/>
  <c r="K8" i="83"/>
  <c r="F8" i="83"/>
  <c r="E8" i="83"/>
  <c r="D8" i="83"/>
  <c r="C8" i="83"/>
  <c r="BE7" i="83"/>
  <c r="BD7" i="83"/>
  <c r="BB7" i="83"/>
  <c r="BA7" i="83"/>
  <c r="AZ7" i="83"/>
  <c r="AY7" i="83"/>
  <c r="AX7" i="83"/>
  <c r="AV7" i="83"/>
  <c r="AU7" i="83"/>
  <c r="AT7" i="83"/>
  <c r="AR7" i="83"/>
  <c r="AQ7" i="83"/>
  <c r="AP7" i="83"/>
  <c r="AN7" i="83"/>
  <c r="AM7" i="83"/>
  <c r="AL7" i="83"/>
  <c r="AJ7" i="83"/>
  <c r="AI7" i="83"/>
  <c r="AH7" i="83"/>
  <c r="AF7" i="83"/>
  <c r="AE7" i="83"/>
  <c r="AD7" i="83"/>
  <c r="AA7" i="83"/>
  <c r="Z7" i="83"/>
  <c r="X7" i="83"/>
  <c r="W7" i="83"/>
  <c r="V7" i="83"/>
  <c r="U7" i="83"/>
  <c r="T7" i="83"/>
  <c r="S7" i="83"/>
  <c r="R7" i="83"/>
  <c r="Q7" i="83"/>
  <c r="P7" i="83"/>
  <c r="M7" i="83"/>
  <c r="L7" i="83"/>
  <c r="K7" i="83"/>
  <c r="F7" i="83"/>
  <c r="E7" i="83"/>
  <c r="D7" i="83"/>
  <c r="C7" i="83"/>
  <c r="BE6" i="83"/>
  <c r="BD6" i="83"/>
  <c r="BB6" i="83"/>
  <c r="BA6" i="83"/>
  <c r="AZ6" i="83"/>
  <c r="AY6" i="83"/>
  <c r="AX6" i="83"/>
  <c r="AV6" i="83"/>
  <c r="AU6" i="83"/>
  <c r="AT6" i="83"/>
  <c r="AR6" i="83"/>
  <c r="AQ6" i="83"/>
  <c r="AP6" i="83"/>
  <c r="AO6" i="83"/>
  <c r="AN6" i="83"/>
  <c r="AM6" i="83"/>
  <c r="AL6" i="83"/>
  <c r="AK6" i="83"/>
  <c r="AJ6" i="83"/>
  <c r="AI6" i="83"/>
  <c r="AH6" i="83"/>
  <c r="AF6" i="83"/>
  <c r="AE6" i="83"/>
  <c r="AD6" i="83"/>
  <c r="AA6" i="83"/>
  <c r="Z6" i="83"/>
  <c r="X6" i="83"/>
  <c r="W6" i="83"/>
  <c r="V6" i="83"/>
  <c r="U6" i="83"/>
  <c r="T6" i="83"/>
  <c r="R6" i="83"/>
  <c r="Q6" i="83"/>
  <c r="P6" i="83"/>
  <c r="M6" i="83"/>
  <c r="L6" i="83"/>
  <c r="K6" i="83"/>
  <c r="F6" i="83"/>
  <c r="E6" i="83"/>
  <c r="D6" i="83"/>
  <c r="C6" i="83"/>
  <c r="BE5" i="83"/>
  <c r="BD5" i="83"/>
  <c r="BB5" i="83"/>
  <c r="BA5" i="83"/>
  <c r="AZ5" i="83"/>
  <c r="AY5" i="83"/>
  <c r="AX5" i="83"/>
  <c r="AV5" i="83"/>
  <c r="AU5" i="83"/>
  <c r="AT5" i="83"/>
  <c r="AR5" i="83"/>
  <c r="AQ5" i="83"/>
  <c r="AP5" i="83"/>
  <c r="AN5" i="83"/>
  <c r="AM5" i="83"/>
  <c r="AL5" i="83"/>
  <c r="AK5" i="83"/>
  <c r="AJ5" i="83"/>
  <c r="AI5" i="83"/>
  <c r="AH5" i="83"/>
  <c r="AG5" i="83"/>
  <c r="AF5" i="83"/>
  <c r="AE5" i="83"/>
  <c r="AD5" i="83"/>
  <c r="AA5" i="83"/>
  <c r="Z5" i="83"/>
  <c r="Y5" i="83"/>
  <c r="X5" i="83"/>
  <c r="W5" i="83"/>
  <c r="V5" i="83"/>
  <c r="U5" i="83"/>
  <c r="T5" i="83"/>
  <c r="R5" i="83"/>
  <c r="Q5" i="83"/>
  <c r="P5" i="83"/>
  <c r="M5" i="83"/>
  <c r="L5" i="83"/>
  <c r="K5" i="83"/>
  <c r="F5" i="83"/>
  <c r="E5" i="83"/>
  <c r="D5" i="83"/>
  <c r="C5" i="83"/>
  <c r="BE4" i="83"/>
  <c r="BD4" i="83"/>
  <c r="BB4" i="83"/>
  <c r="BA4" i="83"/>
  <c r="AZ4" i="83"/>
  <c r="AY4" i="83"/>
  <c r="AX4" i="83"/>
  <c r="AV4" i="83"/>
  <c r="AU4" i="83"/>
  <c r="AT4" i="83"/>
  <c r="AR4" i="83"/>
  <c r="AQ4" i="83"/>
  <c r="AP4" i="83"/>
  <c r="AN4" i="83"/>
  <c r="AM4" i="83"/>
  <c r="AL4" i="83"/>
  <c r="AK4" i="83"/>
  <c r="AJ4" i="83"/>
  <c r="AI4" i="83"/>
  <c r="AH4" i="83"/>
  <c r="AG4" i="83"/>
  <c r="AF4" i="83"/>
  <c r="AE4" i="83"/>
  <c r="AD4" i="83"/>
  <c r="AA4" i="83"/>
  <c r="Z4" i="83"/>
  <c r="Y4" i="83"/>
  <c r="X4" i="83"/>
  <c r="W4" i="83"/>
  <c r="V4" i="83"/>
  <c r="U4" i="83"/>
  <c r="T4" i="83"/>
  <c r="R4" i="83"/>
  <c r="Q4" i="83"/>
  <c r="P4" i="83"/>
  <c r="M4" i="83"/>
  <c r="L4" i="83"/>
  <c r="K4" i="83"/>
  <c r="F4" i="83"/>
  <c r="E4" i="83"/>
  <c r="D4" i="83"/>
  <c r="C4" i="83"/>
  <c r="BE3" i="83"/>
  <c r="BD3" i="83"/>
  <c r="BB3" i="83"/>
  <c r="BA3" i="83"/>
  <c r="AZ3" i="83"/>
  <c r="AY3" i="83"/>
  <c r="AX3" i="83"/>
  <c r="AV3" i="83"/>
  <c r="AU3" i="83"/>
  <c r="AT3" i="83"/>
  <c r="AR3" i="83"/>
  <c r="AQ3" i="83"/>
  <c r="AP3" i="83"/>
  <c r="AO3" i="83"/>
  <c r="AN3" i="83"/>
  <c r="AM3" i="83"/>
  <c r="AL3" i="83"/>
  <c r="AK3" i="83"/>
  <c r="AJ3" i="83"/>
  <c r="AI3" i="83"/>
  <c r="AH3" i="83"/>
  <c r="AG3" i="83"/>
  <c r="AF3" i="83"/>
  <c r="AE3" i="83"/>
  <c r="AD3" i="83"/>
  <c r="AA3" i="83"/>
  <c r="Z3" i="83"/>
  <c r="Y3" i="83"/>
  <c r="X3" i="83"/>
  <c r="W3" i="83"/>
  <c r="V3" i="83"/>
  <c r="U3" i="83"/>
  <c r="T3" i="83"/>
  <c r="R3" i="83"/>
  <c r="Q3" i="83"/>
  <c r="P3" i="83"/>
  <c r="M3" i="83"/>
  <c r="L3" i="83"/>
  <c r="K3" i="83"/>
  <c r="F3" i="83"/>
  <c r="E3" i="83"/>
  <c r="D3" i="83"/>
  <c r="C3" i="83"/>
  <c r="BE2" i="83"/>
  <c r="BD2" i="83"/>
  <c r="BB2" i="83"/>
  <c r="BA2" i="83"/>
  <c r="AZ2" i="83"/>
  <c r="AY2" i="83"/>
  <c r="AX2" i="83"/>
  <c r="AV2" i="83"/>
  <c r="AU2" i="83"/>
  <c r="AT2" i="83"/>
  <c r="AR2" i="83"/>
  <c r="AQ2" i="83"/>
  <c r="AP2" i="83"/>
  <c r="AO2" i="83"/>
  <c r="AN2" i="83"/>
  <c r="AM2" i="83"/>
  <c r="AL2" i="83"/>
  <c r="AJ2" i="83"/>
  <c r="AI2" i="83"/>
  <c r="AH2" i="83"/>
  <c r="AG2" i="83"/>
  <c r="AF2" i="83"/>
  <c r="AE2" i="83"/>
  <c r="AD2" i="83"/>
  <c r="AA2" i="83"/>
  <c r="Z2" i="83"/>
  <c r="X2" i="83"/>
  <c r="W2" i="83"/>
  <c r="V2" i="83"/>
  <c r="U2" i="83"/>
  <c r="T2" i="83"/>
  <c r="R2" i="83"/>
  <c r="Q2" i="83"/>
  <c r="P2" i="83"/>
  <c r="M2" i="83"/>
  <c r="L2" i="83"/>
  <c r="K2" i="83"/>
  <c r="F2" i="83"/>
  <c r="E2" i="83"/>
  <c r="D2" i="83"/>
  <c r="C2" i="83"/>
  <c r="S330" i="83" l="1"/>
  <c r="S327" i="83"/>
  <c r="S333" i="83"/>
  <c r="AB263" i="83"/>
  <c r="AB334" i="83"/>
  <c r="S329" i="83"/>
  <c r="S335" i="83"/>
  <c r="S275" i="83"/>
  <c r="S291" i="83"/>
  <c r="AB12" i="83"/>
  <c r="AB102" i="83"/>
  <c r="AB264" i="83"/>
  <c r="AB48" i="83"/>
  <c r="AB288" i="83"/>
  <c r="AB18" i="83"/>
  <c r="AB198" i="83"/>
  <c r="AB234" i="83"/>
  <c r="AB54" i="83"/>
  <c r="AC179" i="83"/>
  <c r="H250" i="83"/>
  <c r="N276" i="83"/>
  <c r="N290" i="83"/>
  <c r="AB306" i="83"/>
  <c r="AB312" i="83"/>
  <c r="AB260" i="83"/>
  <c r="N258" i="83"/>
  <c r="N168" i="66"/>
  <c r="O168" i="66" s="1"/>
  <c r="N173" i="66"/>
  <c r="O173" i="66" s="1"/>
  <c r="N175" i="66"/>
  <c r="O175" i="66" s="1"/>
  <c r="N179" i="66"/>
  <c r="O179" i="66" s="1"/>
  <c r="N183" i="66"/>
  <c r="O183" i="66" s="1"/>
  <c r="N187" i="66"/>
  <c r="O187" i="66" s="1"/>
  <c r="N330" i="66"/>
  <c r="O330" i="66" s="1"/>
  <c r="N334" i="66"/>
  <c r="O334" i="66" s="1"/>
  <c r="AB274" i="83"/>
  <c r="AB280" i="83"/>
  <c r="H240" i="83"/>
  <c r="H285" i="83"/>
  <c r="H331" i="83"/>
  <c r="O282" i="83"/>
  <c r="H306" i="83"/>
  <c r="H318" i="83"/>
  <c r="H262" i="83"/>
  <c r="N312" i="83"/>
  <c r="AB80" i="83"/>
  <c r="AC33" i="83"/>
  <c r="AB217" i="83"/>
  <c r="AC313" i="83"/>
  <c r="AC19" i="83"/>
  <c r="AC97" i="83"/>
  <c r="N246" i="83"/>
  <c r="Y12" i="83"/>
  <c r="Y21" i="83"/>
  <c r="Y39" i="83"/>
  <c r="AB120" i="83"/>
  <c r="Y151" i="83"/>
  <c r="Y250" i="83"/>
  <c r="AO314" i="83"/>
  <c r="AG325" i="83"/>
  <c r="AO113" i="83"/>
  <c r="Y9" i="83"/>
  <c r="AB19" i="83"/>
  <c r="Y27" i="83"/>
  <c r="Y49" i="83"/>
  <c r="Y105" i="83"/>
  <c r="Y129" i="83"/>
  <c r="Y166" i="83"/>
  <c r="AK170" i="83"/>
  <c r="AO201" i="83"/>
  <c r="AO302" i="83"/>
  <c r="Y51" i="83"/>
  <c r="Y75" i="83"/>
  <c r="Y99" i="83"/>
  <c r="Y123" i="83"/>
  <c r="Y144" i="83"/>
  <c r="Y218" i="83"/>
  <c r="Y220" i="83"/>
  <c r="AB248" i="83"/>
  <c r="AG169" i="83"/>
  <c r="AG193" i="83"/>
  <c r="AG301" i="83"/>
  <c r="AG129" i="83"/>
  <c r="AK158" i="83"/>
  <c r="Y156" i="83"/>
  <c r="Y43" i="83"/>
  <c r="Y84" i="83"/>
  <c r="Y132" i="83"/>
  <c r="AO254" i="83"/>
  <c r="AK154" i="83"/>
  <c r="AK94" i="83"/>
  <c r="Y15" i="83"/>
  <c r="Y24" i="83"/>
  <c r="Y48" i="83"/>
  <c r="Y93" i="83"/>
  <c r="Y102" i="83"/>
  <c r="Y184" i="83"/>
  <c r="Y217" i="83"/>
  <c r="AB230" i="83"/>
  <c r="AC12" i="83"/>
  <c r="AG75" i="83"/>
  <c r="S334" i="83"/>
  <c r="S318" i="83"/>
  <c r="Y13" i="83"/>
  <c r="Y18" i="83"/>
  <c r="Y38" i="83"/>
  <c r="Y65" i="83"/>
  <c r="Y113" i="83"/>
  <c r="Y115" i="83"/>
  <c r="Y139" i="83"/>
  <c r="Y159" i="83"/>
  <c r="Y168" i="83"/>
  <c r="Y208" i="83"/>
  <c r="Y253" i="83"/>
  <c r="S300" i="83"/>
  <c r="Y10" i="83"/>
  <c r="AB24" i="83"/>
  <c r="Y26" i="83"/>
  <c r="Y31" i="83"/>
  <c r="AB36" i="83"/>
  <c r="Y41" i="83"/>
  <c r="Y44" i="83"/>
  <c r="Y54" i="83"/>
  <c r="Y67" i="83"/>
  <c r="Y71" i="83"/>
  <c r="Y127" i="83"/>
  <c r="Y186" i="83"/>
  <c r="Y200" i="83"/>
  <c r="Y2" i="83"/>
  <c r="Y7" i="83"/>
  <c r="Y23" i="83"/>
  <c r="AB47" i="83"/>
  <c r="Y56" i="83"/>
  <c r="Y58" i="83"/>
  <c r="Y125" i="83"/>
  <c r="Y248" i="83"/>
  <c r="AO278" i="83"/>
  <c r="Y6" i="83"/>
  <c r="Y25" i="83"/>
  <c r="Y30" i="83"/>
  <c r="Y37" i="83"/>
  <c r="AB86" i="83"/>
  <c r="Y90" i="83"/>
  <c r="Y114" i="83"/>
  <c r="AB133" i="83"/>
  <c r="Y194" i="83"/>
  <c r="AB218" i="83"/>
  <c r="Y235" i="83"/>
  <c r="AC115" i="83"/>
  <c r="AK95" i="83"/>
  <c r="AK102" i="83"/>
  <c r="AK191" i="83"/>
  <c r="S234" i="83"/>
  <c r="AO329" i="63"/>
  <c r="AO329" i="83" s="1"/>
  <c r="AN329" i="83"/>
  <c r="AO331" i="63"/>
  <c r="AO331" i="83" s="1"/>
  <c r="AN331" i="83"/>
  <c r="AO335" i="63"/>
  <c r="AO335" i="83" s="1"/>
  <c r="AN335" i="83"/>
  <c r="H294" i="70"/>
  <c r="G294" i="83"/>
  <c r="AG53" i="83"/>
  <c r="AO54" i="83"/>
  <c r="H321" i="73"/>
  <c r="G321" i="83"/>
  <c r="H325" i="73"/>
  <c r="G325" i="83"/>
  <c r="H330" i="73"/>
  <c r="H330" i="83" s="1"/>
  <c r="G330" i="83"/>
  <c r="H334" i="73"/>
  <c r="H334" i="83" s="1"/>
  <c r="G334" i="83"/>
  <c r="J2" i="66"/>
  <c r="J2" i="83" s="1"/>
  <c r="J36" i="66"/>
  <c r="J36" i="83" s="1"/>
  <c r="J38" i="66"/>
  <c r="J38" i="83" s="1"/>
  <c r="J40" i="66"/>
  <c r="H41" i="66"/>
  <c r="H41" i="83" s="1"/>
  <c r="G41" i="83"/>
  <c r="J42" i="66"/>
  <c r="J42" i="83" s="1"/>
  <c r="H73" i="66"/>
  <c r="J74" i="66"/>
  <c r="J74" i="83" s="1"/>
  <c r="J76" i="66"/>
  <c r="J76" i="83" s="1"/>
  <c r="H258" i="83"/>
  <c r="H294" i="83"/>
  <c r="N300" i="66"/>
  <c r="J300" i="83"/>
  <c r="N304" i="66"/>
  <c r="O304" i="66" s="1"/>
  <c r="J304" i="83"/>
  <c r="N316" i="66"/>
  <c r="J316" i="83"/>
  <c r="N320" i="66"/>
  <c r="J320" i="83"/>
  <c r="N332" i="66"/>
  <c r="J332" i="83"/>
  <c r="H205" i="83"/>
  <c r="AC205" i="83"/>
  <c r="AG247" i="83"/>
  <c r="AG291" i="83"/>
  <c r="Y311" i="83"/>
  <c r="AB311" i="63"/>
  <c r="Y319" i="83"/>
  <c r="AB319" i="63"/>
  <c r="AC319" i="63" s="1"/>
  <c r="AG106" i="83"/>
  <c r="AG198" i="83"/>
  <c r="AC300" i="70"/>
  <c r="AB300" i="83"/>
  <c r="O302" i="70"/>
  <c r="N302" i="83"/>
  <c r="AC304" i="70"/>
  <c r="AB304" i="83"/>
  <c r="H316" i="70"/>
  <c r="G316" i="83"/>
  <c r="N322" i="83"/>
  <c r="O322" i="70"/>
  <c r="O322" i="83" s="1"/>
  <c r="Y302" i="83"/>
  <c r="AN327" i="83"/>
  <c r="O304" i="63"/>
  <c r="O304" i="83" s="1"/>
  <c r="N304" i="83"/>
  <c r="AC318" i="63"/>
  <c r="AB318" i="83"/>
  <c r="H327" i="70"/>
  <c r="G327" i="83"/>
  <c r="S332" i="83"/>
  <c r="H333" i="70"/>
  <c r="G333" i="83"/>
  <c r="AO128" i="83"/>
  <c r="AK157" i="83"/>
  <c r="AG239" i="83"/>
  <c r="AK266" i="83"/>
  <c r="AO281" i="83"/>
  <c r="AK288" i="83"/>
  <c r="AG303" i="83"/>
  <c r="S306" i="83"/>
  <c r="AK306" i="83"/>
  <c r="O312" i="83"/>
  <c r="AK326" i="83"/>
  <c r="AK330" i="83"/>
  <c r="AK334" i="83"/>
  <c r="O336" i="83"/>
  <c r="AK336" i="83"/>
  <c r="H230" i="83"/>
  <c r="AG92" i="83"/>
  <c r="AK120" i="83"/>
  <c r="AK122" i="83"/>
  <c r="AK125" i="83"/>
  <c r="AO146" i="83"/>
  <c r="AO150" i="83"/>
  <c r="AO196" i="83"/>
  <c r="S203" i="83"/>
  <c r="AO203" i="83"/>
  <c r="J166" i="66"/>
  <c r="J166" i="83" s="1"/>
  <c r="G166" i="83"/>
  <c r="AO178" i="83"/>
  <c r="H181" i="83"/>
  <c r="H234" i="83"/>
  <c r="AG265" i="83"/>
  <c r="S266" i="83"/>
  <c r="H267" i="83"/>
  <c r="S278" i="83"/>
  <c r="AG296" i="83"/>
  <c r="AO297" i="83"/>
  <c r="AO301" i="83"/>
  <c r="AG311" i="83"/>
  <c r="O314" i="83"/>
  <c r="H316" i="83"/>
  <c r="AG323" i="83"/>
  <c r="AC104" i="83"/>
  <c r="AG45" i="83"/>
  <c r="AG48" i="83"/>
  <c r="AO49" i="83"/>
  <c r="AO51" i="83"/>
  <c r="AG63" i="83"/>
  <c r="S64" i="83"/>
  <c r="AO66" i="83"/>
  <c r="AG67" i="83"/>
  <c r="AG68" i="83"/>
  <c r="AK80" i="83"/>
  <c r="AK82" i="83"/>
  <c r="AO108" i="83"/>
  <c r="AG109" i="83"/>
  <c r="AG117" i="83"/>
  <c r="AG132" i="83"/>
  <c r="AO133" i="83"/>
  <c r="AG134" i="83"/>
  <c r="AK137" i="83"/>
  <c r="AK139" i="83"/>
  <c r="AO175" i="83"/>
  <c r="AG176" i="83"/>
  <c r="AO188" i="83"/>
  <c r="AG194" i="83"/>
  <c r="S200" i="83"/>
  <c r="AO200" i="83"/>
  <c r="J26" i="66"/>
  <c r="J26" i="83" s="1"/>
  <c r="J28" i="66"/>
  <c r="J28" i="83" s="1"/>
  <c r="J58" i="66"/>
  <c r="J58" i="83" s="1"/>
  <c r="J60" i="66"/>
  <c r="J60" i="83" s="1"/>
  <c r="J102" i="66"/>
  <c r="J102" i="83" s="1"/>
  <c r="G102" i="83"/>
  <c r="J112" i="66"/>
  <c r="J112" i="83" s="1"/>
  <c r="G114" i="83"/>
  <c r="H116" i="66"/>
  <c r="J118" i="66"/>
  <c r="J118" i="83" s="1"/>
  <c r="J120" i="66"/>
  <c r="S171" i="83"/>
  <c r="O196" i="83"/>
  <c r="H220" i="83"/>
  <c r="AG235" i="83"/>
  <c r="S236" i="83"/>
  <c r="AO236" i="83"/>
  <c r="AG249" i="83"/>
  <c r="AO261" i="83"/>
  <c r="S264" i="83"/>
  <c r="AG268" i="83"/>
  <c r="S279" i="83"/>
  <c r="AO279" i="83"/>
  <c r="O294" i="83"/>
  <c r="AK294" i="83"/>
  <c r="O296" i="83"/>
  <c r="S309" i="83"/>
  <c r="AO309" i="83"/>
  <c r="AC64" i="83"/>
  <c r="AC92" i="83"/>
  <c r="H218" i="83"/>
  <c r="AO34" i="83"/>
  <c r="AG35" i="83"/>
  <c r="AO37" i="83"/>
  <c r="AK56" i="83"/>
  <c r="AK58" i="83"/>
  <c r="AK61" i="83"/>
  <c r="AG148" i="83"/>
  <c r="AO159" i="83"/>
  <c r="AG160" i="83"/>
  <c r="AO161" i="83"/>
  <c r="AO163" i="83"/>
  <c r="AK180" i="83"/>
  <c r="AO192" i="83"/>
  <c r="AK199" i="83"/>
  <c r="J136" i="66"/>
  <c r="J136" i="83" s="1"/>
  <c r="H138" i="66"/>
  <c r="G138" i="83"/>
  <c r="G140" i="83"/>
  <c r="J142" i="66"/>
  <c r="J142" i="83" s="1"/>
  <c r="G142" i="83"/>
  <c r="O252" i="83"/>
  <c r="H244" i="83"/>
  <c r="J4" i="66"/>
  <c r="J4" i="83" s="1"/>
  <c r="J6" i="66"/>
  <c r="J6" i="83" s="1"/>
  <c r="J8" i="66"/>
  <c r="G9" i="83"/>
  <c r="J12" i="66"/>
  <c r="J12" i="83" s="1"/>
  <c r="J30" i="66"/>
  <c r="J30" i="83" s="1"/>
  <c r="J32" i="66"/>
  <c r="J32" i="83" s="1"/>
  <c r="H61" i="66"/>
  <c r="H61" i="83" s="1"/>
  <c r="G61" i="83"/>
  <c r="J62" i="66"/>
  <c r="J62" i="83" s="1"/>
  <c r="G62" i="83"/>
  <c r="J66" i="66"/>
  <c r="J66" i="83" s="1"/>
  <c r="N76" i="66"/>
  <c r="G77" i="83"/>
  <c r="H78" i="66"/>
  <c r="J80" i="66"/>
  <c r="J80" i="83" s="1"/>
  <c r="H102" i="66"/>
  <c r="J104" i="66"/>
  <c r="H104" i="66"/>
  <c r="J108" i="66"/>
  <c r="J108" i="83" s="1"/>
  <c r="H142" i="66"/>
  <c r="J144" i="66"/>
  <c r="J144" i="83" s="1"/>
  <c r="H166" i="66"/>
  <c r="N171" i="66"/>
  <c r="O171" i="66" s="1"/>
  <c r="N186" i="66"/>
  <c r="O186" i="66" s="1"/>
  <c r="O186" i="83" s="1"/>
  <c r="N189" i="66"/>
  <c r="O189" i="66" s="1"/>
  <c r="N193" i="66"/>
  <c r="O193" i="66" s="1"/>
  <c r="O193" i="83" s="1"/>
  <c r="N197" i="66"/>
  <c r="O197" i="66" s="1"/>
  <c r="N205" i="66"/>
  <c r="O205" i="66" s="1"/>
  <c r="N209" i="66"/>
  <c r="O209" i="66" s="1"/>
  <c r="O209" i="83" s="1"/>
  <c r="N213" i="66"/>
  <c r="O213" i="66" s="1"/>
  <c r="N221" i="66"/>
  <c r="O221" i="66" s="1"/>
  <c r="N225" i="66"/>
  <c r="O225" i="66" s="1"/>
  <c r="N233" i="66"/>
  <c r="O233" i="66" s="1"/>
  <c r="N241" i="66"/>
  <c r="O241" i="66" s="1"/>
  <c r="N249" i="66"/>
  <c r="O249" i="66" s="1"/>
  <c r="O249" i="83" s="1"/>
  <c r="N261" i="66"/>
  <c r="O261" i="66" s="1"/>
  <c r="O261" i="83" s="1"/>
  <c r="H271" i="83"/>
  <c r="AC28" i="83"/>
  <c r="O124" i="83"/>
  <c r="H257" i="83"/>
  <c r="N44" i="66"/>
  <c r="O44" i="66" s="1"/>
  <c r="J48" i="66"/>
  <c r="J48" i="83" s="1"/>
  <c r="J50" i="66"/>
  <c r="G51" i="83"/>
  <c r="J52" i="66"/>
  <c r="J52" i="83" s="1"/>
  <c r="G54" i="83"/>
  <c r="J64" i="66"/>
  <c r="J64" i="83" s="1"/>
  <c r="N72" i="66"/>
  <c r="O72" i="66" s="1"/>
  <c r="O72" i="83" s="1"/>
  <c r="J84" i="66"/>
  <c r="J84" i="83" s="1"/>
  <c r="J86" i="66"/>
  <c r="J86" i="83" s="1"/>
  <c r="G86" i="83"/>
  <c r="J88" i="66"/>
  <c r="J88" i="83" s="1"/>
  <c r="G90" i="83"/>
  <c r="H92" i="66"/>
  <c r="G92" i="83"/>
  <c r="J94" i="66"/>
  <c r="J94" i="83" s="1"/>
  <c r="H94" i="66"/>
  <c r="J126" i="66"/>
  <c r="N126" i="66" s="1"/>
  <c r="O126" i="66" s="1"/>
  <c r="O126" i="83" s="1"/>
  <c r="J150" i="66"/>
  <c r="J150" i="83" s="1"/>
  <c r="H150" i="66"/>
  <c r="J152" i="66"/>
  <c r="J152" i="83" s="1"/>
  <c r="G154" i="83"/>
  <c r="H156" i="66"/>
  <c r="G156" i="83"/>
  <c r="J158" i="66"/>
  <c r="J158" i="83" s="1"/>
  <c r="G158" i="83"/>
  <c r="H224" i="83"/>
  <c r="H260" i="83"/>
  <c r="H264" i="83"/>
  <c r="O266" i="83"/>
  <c r="H292" i="83"/>
  <c r="AC21" i="83"/>
  <c r="O224" i="83"/>
  <c r="O244" i="83"/>
  <c r="O310" i="83"/>
  <c r="AC5" i="56"/>
  <c r="AC5" i="83" s="1"/>
  <c r="AC15" i="56"/>
  <c r="AC15" i="83" s="1"/>
  <c r="AC18" i="56"/>
  <c r="AC18" i="83" s="1"/>
  <c r="AC29" i="56"/>
  <c r="AC29" i="83" s="1"/>
  <c r="AC31" i="56"/>
  <c r="AC31" i="83" s="1"/>
  <c r="AC39" i="56"/>
  <c r="AC39" i="83" s="1"/>
  <c r="AC49" i="56"/>
  <c r="AC49" i="83" s="1"/>
  <c r="AC61" i="56"/>
  <c r="AC61" i="83" s="1"/>
  <c r="AC65" i="56"/>
  <c r="AC65" i="83" s="1"/>
  <c r="AC85" i="56"/>
  <c r="AC85" i="83" s="1"/>
  <c r="AC93" i="56"/>
  <c r="AC93" i="83" s="1"/>
  <c r="AC125" i="56"/>
  <c r="AC125" i="83" s="1"/>
  <c r="AC217" i="56"/>
  <c r="AC217" i="83" s="1"/>
  <c r="O292" i="83"/>
  <c r="J16" i="66"/>
  <c r="J16" i="83" s="1"/>
  <c r="J18" i="66"/>
  <c r="H19" i="66"/>
  <c r="G19" i="83"/>
  <c r="J20" i="66"/>
  <c r="J20" i="83" s="1"/>
  <c r="G22" i="83"/>
  <c r="H67" i="66"/>
  <c r="J68" i="66"/>
  <c r="J68" i="83" s="1"/>
  <c r="G69" i="83"/>
  <c r="J70" i="66"/>
  <c r="J70" i="83" s="1"/>
  <c r="H86" i="66"/>
  <c r="J96" i="66"/>
  <c r="J96" i="83" s="1"/>
  <c r="L102" i="66"/>
  <c r="L102" i="83" s="1"/>
  <c r="J110" i="66"/>
  <c r="J128" i="66"/>
  <c r="J128" i="83" s="1"/>
  <c r="H130" i="66"/>
  <c r="H132" i="66"/>
  <c r="G132" i="83"/>
  <c r="J134" i="66"/>
  <c r="J134" i="83" s="1"/>
  <c r="J160" i="66"/>
  <c r="J160" i="83" s="1"/>
  <c r="H160" i="66"/>
  <c r="N172" i="66"/>
  <c r="O172" i="66" s="1"/>
  <c r="N176" i="66"/>
  <c r="O176" i="66" s="1"/>
  <c r="N180" i="66"/>
  <c r="O180" i="66" s="1"/>
  <c r="N184" i="66"/>
  <c r="O184" i="66" s="1"/>
  <c r="N191" i="66"/>
  <c r="O191" i="66" s="1"/>
  <c r="N199" i="66"/>
  <c r="O199" i="66" s="1"/>
  <c r="O199" i="83" s="1"/>
  <c r="N203" i="66"/>
  <c r="O203" i="66" s="1"/>
  <c r="O203" i="83" s="1"/>
  <c r="N207" i="66"/>
  <c r="N215" i="66"/>
  <c r="O215" i="66" s="1"/>
  <c r="N223" i="66"/>
  <c r="N227" i="66"/>
  <c r="N231" i="66"/>
  <c r="N235" i="66"/>
  <c r="O235" i="66" s="1"/>
  <c r="O235" i="83" s="1"/>
  <c r="H241" i="83"/>
  <c r="N251" i="66"/>
  <c r="O251" i="66" s="1"/>
  <c r="O251" i="83" s="1"/>
  <c r="N255" i="66"/>
  <c r="N259" i="66"/>
  <c r="O259" i="66" s="1"/>
  <c r="N263" i="66"/>
  <c r="O263" i="66" s="1"/>
  <c r="N271" i="66"/>
  <c r="N279" i="66"/>
  <c r="AB347" i="83"/>
  <c r="AC347" i="56"/>
  <c r="AC347" i="83" s="1"/>
  <c r="AB5" i="83"/>
  <c r="AB29" i="83"/>
  <c r="AB13" i="83"/>
  <c r="AB49" i="83"/>
  <c r="AB205" i="83"/>
  <c r="AC9" i="83"/>
  <c r="AC2" i="83"/>
  <c r="AB33" i="83"/>
  <c r="AB41" i="83"/>
  <c r="AB45" i="83"/>
  <c r="AB51" i="83"/>
  <c r="AB69" i="83"/>
  <c r="AB73" i="83"/>
  <c r="AB82" i="83"/>
  <c r="AB109" i="83"/>
  <c r="AB110" i="83"/>
  <c r="AB118" i="83"/>
  <c r="AB134" i="83"/>
  <c r="AB221" i="83"/>
  <c r="AB226" i="83"/>
  <c r="AB233" i="83"/>
  <c r="AB243" i="83"/>
  <c r="AC45" i="83"/>
  <c r="AC69" i="83"/>
  <c r="AB21" i="83"/>
  <c r="AB25" i="83"/>
  <c r="AB85" i="83"/>
  <c r="AB89" i="83"/>
  <c r="S18" i="83"/>
  <c r="S45" i="83"/>
  <c r="S96" i="83"/>
  <c r="S108" i="83"/>
  <c r="S112" i="83"/>
  <c r="S132" i="83"/>
  <c r="S128" i="83"/>
  <c r="AC43" i="83"/>
  <c r="AC63" i="83"/>
  <c r="AC27" i="83"/>
  <c r="AC127" i="83"/>
  <c r="AB340" i="56"/>
  <c r="AC340" i="56" s="1"/>
  <c r="Y340" i="83"/>
  <c r="AC89" i="83"/>
  <c r="AB341" i="56"/>
  <c r="AC341" i="56" s="1"/>
  <c r="Y341" i="83"/>
  <c r="AC17" i="83"/>
  <c r="AC131" i="83"/>
  <c r="AC345" i="83"/>
  <c r="AB345" i="83"/>
  <c r="AC342" i="83"/>
  <c r="AB342" i="83"/>
  <c r="AC343" i="83"/>
  <c r="AB343" i="83"/>
  <c r="AB338" i="56"/>
  <c r="AC338" i="56" s="1"/>
  <c r="Y338" i="83"/>
  <c r="AC67" i="83"/>
  <c r="AB339" i="56"/>
  <c r="AC339" i="56" s="1"/>
  <c r="Y339" i="83"/>
  <c r="AC3" i="83"/>
  <c r="AC34" i="83"/>
  <c r="AC50" i="83"/>
  <c r="AC73" i="83"/>
  <c r="AC75" i="83"/>
  <c r="AC344" i="83"/>
  <c r="AB344" i="83"/>
  <c r="AC346" i="83"/>
  <c r="AB346" i="83"/>
  <c r="O202" i="83"/>
  <c r="AC8" i="76"/>
  <c r="AC8" i="83" s="1"/>
  <c r="AB8" i="83"/>
  <c r="AC35" i="76"/>
  <c r="AC35" i="83" s="1"/>
  <c r="AB35" i="83"/>
  <c r="AC84" i="76"/>
  <c r="AB84" i="83"/>
  <c r="AC319" i="76"/>
  <c r="AB319" i="83"/>
  <c r="AC7" i="76"/>
  <c r="AC7" i="83" s="1"/>
  <c r="AB7" i="83"/>
  <c r="AC11" i="76"/>
  <c r="AC11" i="83" s="1"/>
  <c r="AB11" i="83"/>
  <c r="AC16" i="76"/>
  <c r="AC16" i="83" s="1"/>
  <c r="AB16" i="83"/>
  <c r="AC58" i="76"/>
  <c r="AB58" i="83"/>
  <c r="AC74" i="76"/>
  <c r="AB74" i="83"/>
  <c r="AC257" i="76"/>
  <c r="AC257" i="83" s="1"/>
  <c r="AB257" i="83"/>
  <c r="AC20" i="76"/>
  <c r="AB20" i="83"/>
  <c r="AC38" i="76"/>
  <c r="AB38" i="83"/>
  <c r="AC71" i="76"/>
  <c r="AB71" i="83"/>
  <c r="AC90" i="76"/>
  <c r="AB90" i="83"/>
  <c r="O200" i="83"/>
  <c r="O290" i="83"/>
  <c r="AC319" i="83"/>
  <c r="AC71" i="83"/>
  <c r="O206" i="83"/>
  <c r="H177" i="83"/>
  <c r="AC109" i="83"/>
  <c r="O240" i="83"/>
  <c r="O250" i="83"/>
  <c r="AW257" i="83"/>
  <c r="O284" i="83"/>
  <c r="O187" i="83"/>
  <c r="O276" i="83"/>
  <c r="O171" i="83"/>
  <c r="O302" i="83"/>
  <c r="AC22" i="79"/>
  <c r="AB22" i="83"/>
  <c r="AC37" i="79"/>
  <c r="AC37" i="83" s="1"/>
  <c r="AB37" i="83"/>
  <c r="AC129" i="79"/>
  <c r="AC129" i="83" s="1"/>
  <c r="AB129" i="83"/>
  <c r="AC42" i="79"/>
  <c r="AB42" i="83"/>
  <c r="AC46" i="79"/>
  <c r="AB46" i="83"/>
  <c r="AC66" i="79"/>
  <c r="AB66" i="83"/>
  <c r="AC202" i="79"/>
  <c r="AB202" i="83"/>
  <c r="AC239" i="79"/>
  <c r="AC239" i="83" s="1"/>
  <c r="AB239" i="83"/>
  <c r="AC303" i="79"/>
  <c r="AC303" i="83" s="1"/>
  <c r="AB303" i="83"/>
  <c r="AC26" i="79"/>
  <c r="AB26" i="83"/>
  <c r="AC30" i="79"/>
  <c r="AB30" i="83"/>
  <c r="H22" i="79"/>
  <c r="I35" i="79"/>
  <c r="H76" i="79"/>
  <c r="I77" i="79"/>
  <c r="I116" i="79"/>
  <c r="H128" i="79"/>
  <c r="I129" i="79"/>
  <c r="H160" i="79"/>
  <c r="I161" i="79"/>
  <c r="H192" i="79"/>
  <c r="H192" i="83" s="1"/>
  <c r="I193" i="79"/>
  <c r="H255" i="79"/>
  <c r="I256" i="79"/>
  <c r="H263" i="79"/>
  <c r="H263" i="83" s="1"/>
  <c r="H269" i="79"/>
  <c r="H269" i="83" s="1"/>
  <c r="H297" i="79"/>
  <c r="H317" i="79"/>
  <c r="H317" i="83" s="1"/>
  <c r="H323" i="79"/>
  <c r="H323" i="83" s="1"/>
  <c r="H176" i="83"/>
  <c r="H297" i="83"/>
  <c r="O308" i="83"/>
  <c r="AC13" i="83"/>
  <c r="AG71" i="83"/>
  <c r="H16" i="79"/>
  <c r="H26" i="79"/>
  <c r="H28" i="79"/>
  <c r="H44" i="79"/>
  <c r="AC48" i="83"/>
  <c r="I8" i="79"/>
  <c r="I15" i="79"/>
  <c r="I29" i="79"/>
  <c r="H42" i="79"/>
  <c r="I73" i="79"/>
  <c r="H107" i="79"/>
  <c r="I136" i="79"/>
  <c r="H139" i="79"/>
  <c r="I177" i="79"/>
  <c r="I208" i="79"/>
  <c r="H215" i="79"/>
  <c r="H239" i="79"/>
  <c r="H239" i="83" s="1"/>
  <c r="I240" i="79"/>
  <c r="J168" i="83"/>
  <c r="J186" i="83"/>
  <c r="N186" i="83"/>
  <c r="J189" i="83"/>
  <c r="J193" i="83"/>
  <c r="J236" i="83"/>
  <c r="J250" i="83"/>
  <c r="J261" i="83"/>
  <c r="N261" i="83"/>
  <c r="J263" i="83"/>
  <c r="J298" i="83"/>
  <c r="N298" i="83"/>
  <c r="H237" i="83"/>
  <c r="O263" i="83"/>
  <c r="N12" i="66"/>
  <c r="O12" i="66" s="1"/>
  <c r="O12" i="83" s="1"/>
  <c r="J72" i="83"/>
  <c r="J126" i="83"/>
  <c r="N126" i="83"/>
  <c r="J266" i="83"/>
  <c r="N266" i="83"/>
  <c r="J286" i="83"/>
  <c r="N286" i="83"/>
  <c r="H180" i="83"/>
  <c r="H214" i="83"/>
  <c r="H290" i="83"/>
  <c r="O44" i="83"/>
  <c r="H259" i="83"/>
  <c r="O298" i="83"/>
  <c r="N62" i="66"/>
  <c r="O62" i="66" s="1"/>
  <c r="N44" i="83"/>
  <c r="J175" i="83"/>
  <c r="J233" i="83"/>
  <c r="J292" i="83"/>
  <c r="N292" i="83"/>
  <c r="O286" i="83"/>
  <c r="O334" i="83"/>
  <c r="O222" i="83"/>
  <c r="O236" i="83"/>
  <c r="N50" i="66"/>
  <c r="O50" i="66" s="1"/>
  <c r="O50" i="83" s="1"/>
  <c r="J50" i="83"/>
  <c r="N18" i="66"/>
  <c r="O18" i="66" s="1"/>
  <c r="J18" i="83"/>
  <c r="N40" i="66"/>
  <c r="O40" i="66" s="1"/>
  <c r="J40" i="83"/>
  <c r="O189" i="83"/>
  <c r="O208" i="83"/>
  <c r="H255" i="83"/>
  <c r="O260" i="83"/>
  <c r="H266" i="83"/>
  <c r="H276" i="83"/>
  <c r="H286" i="83"/>
  <c r="H288" i="83"/>
  <c r="H312" i="83"/>
  <c r="H322" i="83"/>
  <c r="H324" i="83"/>
  <c r="H328" i="83"/>
  <c r="H332" i="83"/>
  <c r="H246" i="83"/>
  <c r="N26" i="66"/>
  <c r="H70" i="66"/>
  <c r="N212" i="66"/>
  <c r="O212" i="66" s="1"/>
  <c r="O212" i="83" s="1"/>
  <c r="N324" i="66"/>
  <c r="O324" i="66" s="1"/>
  <c r="O18" i="83"/>
  <c r="H208" i="83"/>
  <c r="O218" i="83"/>
  <c r="N16" i="66"/>
  <c r="H35" i="66"/>
  <c r="H35" i="83" s="1"/>
  <c r="H45" i="66"/>
  <c r="N48" i="66"/>
  <c r="O48" i="66" s="1"/>
  <c r="N58" i="66"/>
  <c r="O58" i="66" s="1"/>
  <c r="O58" i="83" s="1"/>
  <c r="N88" i="66"/>
  <c r="J92" i="66"/>
  <c r="H126" i="66"/>
  <c r="N142" i="66"/>
  <c r="O142" i="66" s="1"/>
  <c r="O142" i="83" s="1"/>
  <c r="N158" i="66"/>
  <c r="O158" i="66" s="1"/>
  <c r="O158" i="83" s="1"/>
  <c r="N170" i="66"/>
  <c r="O170" i="66" s="1"/>
  <c r="O170" i="83" s="1"/>
  <c r="N178" i="66"/>
  <c r="O178" i="66" s="1"/>
  <c r="O178" i="83" s="1"/>
  <c r="N181" i="66"/>
  <c r="N216" i="66"/>
  <c r="O216" i="66" s="1"/>
  <c r="O216" i="83" s="1"/>
  <c r="N234" i="66"/>
  <c r="O234" i="66" s="1"/>
  <c r="N243" i="66"/>
  <c r="O243" i="66" s="1"/>
  <c r="N253" i="66"/>
  <c r="O253" i="66" s="1"/>
  <c r="O253" i="83" s="1"/>
  <c r="N306" i="66"/>
  <c r="AW225" i="83"/>
  <c r="BC225" i="83"/>
  <c r="H296" i="83"/>
  <c r="O221" i="83"/>
  <c r="O246" i="83"/>
  <c r="L166" i="66"/>
  <c r="L166" i="83" s="1"/>
  <c r="N219" i="66"/>
  <c r="O219" i="66" s="1"/>
  <c r="O219" i="83" s="1"/>
  <c r="N237" i="66"/>
  <c r="O237" i="66" s="1"/>
  <c r="O237" i="83" s="1"/>
  <c r="N328" i="66"/>
  <c r="O328" i="66" s="1"/>
  <c r="H304" i="83"/>
  <c r="O48" i="83"/>
  <c r="H291" i="83"/>
  <c r="H106" i="66"/>
  <c r="H112" i="66"/>
  <c r="H122" i="66"/>
  <c r="H134" i="66"/>
  <c r="N136" i="66"/>
  <c r="O136" i="66" s="1"/>
  <c r="O136" i="83" s="1"/>
  <c r="J140" i="66"/>
  <c r="J140" i="83" s="1"/>
  <c r="N152" i="66"/>
  <c r="O152" i="66" s="1"/>
  <c r="O152" i="83" s="1"/>
  <c r="J156" i="66"/>
  <c r="H162" i="66"/>
  <c r="H164" i="66"/>
  <c r="N169" i="66"/>
  <c r="N174" i="66"/>
  <c r="O174" i="66" s="1"/>
  <c r="O174" i="83" s="1"/>
  <c r="N177" i="66"/>
  <c r="O177" i="66" s="1"/>
  <c r="N182" i="66"/>
  <c r="O182" i="66" s="1"/>
  <c r="O182" i="83" s="1"/>
  <c r="N185" i="66"/>
  <c r="O185" i="66" s="1"/>
  <c r="O185" i="83" s="1"/>
  <c r="N190" i="66"/>
  <c r="O190" i="66" s="1"/>
  <c r="O190" i="83" s="1"/>
  <c r="N194" i="66"/>
  <c r="O194" i="66" s="1"/>
  <c r="O194" i="83" s="1"/>
  <c r="N228" i="66"/>
  <c r="N247" i="66"/>
  <c r="O247" i="66" s="1"/>
  <c r="O247" i="83" s="1"/>
  <c r="N268" i="66"/>
  <c r="O225" i="83"/>
  <c r="AB79" i="73"/>
  <c r="AC79" i="73" s="1"/>
  <c r="Y79" i="83"/>
  <c r="AB81" i="73"/>
  <c r="Y81" i="83"/>
  <c r="H160" i="73"/>
  <c r="H160" i="83" s="1"/>
  <c r="G160" i="83"/>
  <c r="H162" i="73"/>
  <c r="G162" i="83"/>
  <c r="G164" i="83"/>
  <c r="H164" i="73"/>
  <c r="G189" i="83"/>
  <c r="H189" i="73"/>
  <c r="H189" i="83" s="1"/>
  <c r="AB193" i="73"/>
  <c r="AC193" i="73" s="1"/>
  <c r="AC193" i="83" s="1"/>
  <c r="Y193" i="83"/>
  <c r="AB55" i="73"/>
  <c r="Y55" i="83"/>
  <c r="AB57" i="73"/>
  <c r="AC57" i="73" s="1"/>
  <c r="AC57" i="83" s="1"/>
  <c r="Y57" i="83"/>
  <c r="AC59" i="73"/>
  <c r="AC59" i="83" s="1"/>
  <c r="AB59" i="83"/>
  <c r="AB62" i="73"/>
  <c r="Y62" i="83"/>
  <c r="Y78" i="83"/>
  <c r="AB78" i="73"/>
  <c r="AB119" i="73"/>
  <c r="Y119" i="83"/>
  <c r="AB121" i="73"/>
  <c r="AC121" i="73" s="1"/>
  <c r="AC121" i="83" s="1"/>
  <c r="Y121" i="83"/>
  <c r="AC124" i="73"/>
  <c r="AC124" i="83" s="1"/>
  <c r="AB124" i="83"/>
  <c r="AB155" i="73"/>
  <c r="AC155" i="73" s="1"/>
  <c r="Y155" i="83"/>
  <c r="AB181" i="73"/>
  <c r="AC181" i="73" s="1"/>
  <c r="Y181" i="83"/>
  <c r="G201" i="83"/>
  <c r="Y52" i="83"/>
  <c r="AB52" i="73"/>
  <c r="H73" i="73"/>
  <c r="H73" i="83" s="1"/>
  <c r="G73" i="83"/>
  <c r="G78" i="83"/>
  <c r="H78" i="73"/>
  <c r="Y116" i="83"/>
  <c r="AB116" i="73"/>
  <c r="H134" i="73"/>
  <c r="G134" i="83"/>
  <c r="AB136" i="73"/>
  <c r="AC136" i="73" s="1"/>
  <c r="Y136" i="83"/>
  <c r="AB138" i="73"/>
  <c r="AC138" i="73" s="1"/>
  <c r="Y138" i="83"/>
  <c r="AB167" i="73"/>
  <c r="AC167" i="73" s="1"/>
  <c r="Y167" i="83"/>
  <c r="O191" i="73"/>
  <c r="O191" i="83" s="1"/>
  <c r="N191" i="83"/>
  <c r="G67" i="83"/>
  <c r="AB123" i="83"/>
  <c r="H45" i="73"/>
  <c r="AB70" i="73"/>
  <c r="AC70" i="73" s="1"/>
  <c r="AC70" i="83" s="1"/>
  <c r="Y70" i="83"/>
  <c r="H94" i="73"/>
  <c r="G94" i="83"/>
  <c r="AB96" i="73"/>
  <c r="Y96" i="83"/>
  <c r="AC98" i="73"/>
  <c r="AB98" i="83"/>
  <c r="AB101" i="73"/>
  <c r="Y101" i="83"/>
  <c r="H104" i="73"/>
  <c r="G104" i="83"/>
  <c r="H106" i="73"/>
  <c r="G106" i="83"/>
  <c r="G116" i="83"/>
  <c r="H116" i="73"/>
  <c r="H116" i="83" s="1"/>
  <c r="G150" i="83"/>
  <c r="H150" i="73"/>
  <c r="AB178" i="73"/>
  <c r="AC178" i="73" s="1"/>
  <c r="Y178" i="83"/>
  <c r="AC189" i="73"/>
  <c r="AC189" i="83" s="1"/>
  <c r="AB189" i="83"/>
  <c r="AB201" i="73"/>
  <c r="Y201" i="83"/>
  <c r="G204" i="83"/>
  <c r="H204" i="73"/>
  <c r="AS139" i="83"/>
  <c r="AK195" i="83"/>
  <c r="H209" i="83"/>
  <c r="H252" i="83"/>
  <c r="AC25" i="83"/>
  <c r="AO74" i="83"/>
  <c r="AO111" i="83"/>
  <c r="O173" i="83"/>
  <c r="AK205" i="83"/>
  <c r="AC23" i="83"/>
  <c r="O40" i="83"/>
  <c r="AS251" i="83"/>
  <c r="AK173" i="83"/>
  <c r="O175" i="83"/>
  <c r="AK177" i="83"/>
  <c r="O179" i="83"/>
  <c r="AC123" i="83"/>
  <c r="AB2" i="83"/>
  <c r="AB4" i="83"/>
  <c r="AB17" i="83"/>
  <c r="AB31" i="83"/>
  <c r="AB50" i="83"/>
  <c r="AB56" i="83"/>
  <c r="AB60" i="83"/>
  <c r="AB68" i="83"/>
  <c r="AB94" i="83"/>
  <c r="AB113" i="83"/>
  <c r="AB127" i="83"/>
  <c r="AB131" i="83"/>
  <c r="N142" i="83"/>
  <c r="AB194" i="83"/>
  <c r="AB222" i="83"/>
  <c r="N244" i="83"/>
  <c r="O183" i="83"/>
  <c r="H210" i="83"/>
  <c r="H215" i="83"/>
  <c r="O234" i="83"/>
  <c r="O241" i="83"/>
  <c r="H243" i="83"/>
  <c r="O254" i="83"/>
  <c r="O210" i="83"/>
  <c r="AB3" i="83"/>
  <c r="AB6" i="83"/>
  <c r="AB15" i="83"/>
  <c r="AB28" i="83"/>
  <c r="AB34" i="83"/>
  <c r="AB57" i="83"/>
  <c r="AB61" i="83"/>
  <c r="AB63" i="83"/>
  <c r="AB65" i="83"/>
  <c r="AB67" i="83"/>
  <c r="AB75" i="83"/>
  <c r="AB97" i="83"/>
  <c r="AB121" i="83"/>
  <c r="AB125" i="83"/>
  <c r="N173" i="83"/>
  <c r="N199" i="83"/>
  <c r="N219" i="83"/>
  <c r="H173" i="83"/>
  <c r="O197" i="83"/>
  <c r="H213" i="83"/>
  <c r="O230" i="83"/>
  <c r="AC111" i="70"/>
  <c r="AC111" i="83" s="1"/>
  <c r="AB111" i="83"/>
  <c r="AC105" i="70"/>
  <c r="AC105" i="83" s="1"/>
  <c r="AB105" i="83"/>
  <c r="AC256" i="70"/>
  <c r="AB256" i="83"/>
  <c r="AC292" i="70"/>
  <c r="AB292" i="83"/>
  <c r="AC209" i="70"/>
  <c r="AC209" i="83" s="1"/>
  <c r="AB209" i="83"/>
  <c r="AS207" i="83"/>
  <c r="O62" i="83"/>
  <c r="H238" i="83"/>
  <c r="AW91" i="83"/>
  <c r="AW161" i="83"/>
  <c r="AS245" i="83"/>
  <c r="AC53" i="83"/>
  <c r="O177" i="83"/>
  <c r="AG33" i="83"/>
  <c r="AO92" i="83"/>
  <c r="O215" i="83"/>
  <c r="H242" i="83"/>
  <c r="AW87" i="83"/>
  <c r="AW231" i="83"/>
  <c r="H282" i="83"/>
  <c r="S8" i="83"/>
  <c r="S16" i="83"/>
  <c r="S26" i="83"/>
  <c r="S39" i="83"/>
  <c r="S47" i="83"/>
  <c r="S51" i="83"/>
  <c r="S59" i="83"/>
  <c r="S63" i="83"/>
  <c r="AK70" i="83"/>
  <c r="AO71" i="83"/>
  <c r="AG73" i="83"/>
  <c r="S75" i="83"/>
  <c r="AK75" i="83"/>
  <c r="S76" i="83"/>
  <c r="AO76" i="83"/>
  <c r="AG80" i="83"/>
  <c r="AK81" i="83"/>
  <c r="S82" i="83"/>
  <c r="AG84" i="83"/>
  <c r="AK85" i="83"/>
  <c r="AG88" i="83"/>
  <c r="AK93" i="83"/>
  <c r="S94" i="83"/>
  <c r="AO94" i="83"/>
  <c r="AK97" i="83"/>
  <c r="S98" i="83"/>
  <c r="AO98" i="83"/>
  <c r="AG100" i="83"/>
  <c r="AK101" i="83"/>
  <c r="AG104" i="83"/>
  <c r="AO106" i="83"/>
  <c r="S110" i="83"/>
  <c r="S114" i="83"/>
  <c r="S122" i="83"/>
  <c r="S130" i="83"/>
  <c r="S145" i="83"/>
  <c r="AG147" i="83"/>
  <c r="AK148" i="83"/>
  <c r="AO149" i="83"/>
  <c r="AK152" i="83"/>
  <c r="S153" i="83"/>
  <c r="S161" i="83"/>
  <c r="S165" i="83"/>
  <c r="AK168" i="83"/>
  <c r="G170" i="83"/>
  <c r="S177" i="83"/>
  <c r="S181" i="83"/>
  <c r="S215" i="83"/>
  <c r="AO215" i="83"/>
  <c r="AG217" i="83"/>
  <c r="AK218" i="83"/>
  <c r="S219" i="83"/>
  <c r="AO219" i="83"/>
  <c r="G220" i="83"/>
  <c r="AG221" i="83"/>
  <c r="AK222" i="83"/>
  <c r="G224" i="83"/>
  <c r="AK226" i="83"/>
  <c r="AK234" i="83"/>
  <c r="S235" i="83"/>
  <c r="G236" i="83"/>
  <c r="AG237" i="83"/>
  <c r="AK238" i="83"/>
  <c r="AO239" i="83"/>
  <c r="G240" i="83"/>
  <c r="AG241" i="83"/>
  <c r="AK242" i="83"/>
  <c r="S243" i="83"/>
  <c r="AK243" i="83"/>
  <c r="S244" i="83"/>
  <c r="AO244" i="83"/>
  <c r="AO248" i="83"/>
  <c r="AG250" i="83"/>
  <c r="AK251" i="83"/>
  <c r="S252" i="83"/>
  <c r="AO252" i="83"/>
  <c r="AC259" i="83"/>
  <c r="N50" i="83"/>
  <c r="N58" i="83"/>
  <c r="N62" i="83"/>
  <c r="N152" i="83"/>
  <c r="N168" i="83"/>
  <c r="N172" i="83"/>
  <c r="N176" i="83"/>
  <c r="N180" i="83"/>
  <c r="N184" i="83"/>
  <c r="N190" i="83"/>
  <c r="N202" i="83"/>
  <c r="N206" i="83"/>
  <c r="N210" i="83"/>
  <c r="N218" i="83"/>
  <c r="N222" i="83"/>
  <c r="N230" i="83"/>
  <c r="N234" i="83"/>
  <c r="N238" i="83"/>
  <c r="N247" i="83"/>
  <c r="N251" i="83"/>
  <c r="H226" i="63"/>
  <c r="H226" i="83" s="1"/>
  <c r="G226" i="83"/>
  <c r="O233" i="63"/>
  <c r="O233" i="83" s="1"/>
  <c r="N233" i="83"/>
  <c r="H235" i="63"/>
  <c r="G235" i="83"/>
  <c r="AC237" i="63"/>
  <c r="AC237" i="83" s="1"/>
  <c r="AB237" i="83"/>
  <c r="AB241" i="63"/>
  <c r="Y241" i="83"/>
  <c r="H265" i="63"/>
  <c r="H265" i="83" s="1"/>
  <c r="G265" i="83"/>
  <c r="H281" i="63"/>
  <c r="G281" i="83"/>
  <c r="AC293" i="63"/>
  <c r="AC293" i="83" s="1"/>
  <c r="AB293" i="83"/>
  <c r="Y295" i="83"/>
  <c r="AB295" i="63"/>
  <c r="H308" i="63"/>
  <c r="H308" i="83" s="1"/>
  <c r="G308" i="83"/>
  <c r="H310" i="63"/>
  <c r="H310" i="83" s="1"/>
  <c r="G310" i="83"/>
  <c r="AC310" i="63"/>
  <c r="AB310" i="83"/>
  <c r="Y314" i="83"/>
  <c r="AB314" i="63"/>
  <c r="O326" i="63"/>
  <c r="O326" i="83" s="1"/>
  <c r="N326" i="83"/>
  <c r="AB327" i="63"/>
  <c r="Y327" i="83"/>
  <c r="O328" i="63"/>
  <c r="O328" i="83" s="1"/>
  <c r="N328" i="83"/>
  <c r="AB329" i="63"/>
  <c r="Y329" i="83"/>
  <c r="O330" i="63"/>
  <c r="O330" i="83" s="1"/>
  <c r="N330" i="83"/>
  <c r="AC331" i="63"/>
  <c r="AC331" i="83" s="1"/>
  <c r="AB331" i="83"/>
  <c r="AB333" i="63"/>
  <c r="Y333" i="83"/>
  <c r="AB335" i="63"/>
  <c r="Y335" i="83"/>
  <c r="S34" i="83"/>
  <c r="AO90" i="83"/>
  <c r="AG167" i="83"/>
  <c r="S199" i="83"/>
  <c r="AO199" i="83"/>
  <c r="G200" i="83"/>
  <c r="AO227" i="83"/>
  <c r="G228" i="83"/>
  <c r="AK230" i="83"/>
  <c r="S231" i="83"/>
  <c r="AO231" i="83"/>
  <c r="G232" i="83"/>
  <c r="AG233" i="83"/>
  <c r="Y164" i="83"/>
  <c r="G179" i="83"/>
  <c r="Y188" i="83"/>
  <c r="Y202" i="83"/>
  <c r="Y293" i="83"/>
  <c r="Y331" i="83"/>
  <c r="AC225" i="63"/>
  <c r="AC225" i="83" s="1"/>
  <c r="AB225" i="83"/>
  <c r="AB261" i="63"/>
  <c r="Y261" i="83"/>
  <c r="AC266" i="63"/>
  <c r="AB266" i="83"/>
  <c r="H280" i="63"/>
  <c r="H280" i="83" s="1"/>
  <c r="G280" i="83"/>
  <c r="H287" i="63"/>
  <c r="H287" i="83" s="1"/>
  <c r="G287" i="83"/>
  <c r="O288" i="63"/>
  <c r="O288" i="83" s="1"/>
  <c r="N288" i="83"/>
  <c r="AB289" i="63"/>
  <c r="Y289" i="83"/>
  <c r="H293" i="63"/>
  <c r="H293" i="83" s="1"/>
  <c r="G293" i="83"/>
  <c r="H302" i="63"/>
  <c r="H302" i="83" s="1"/>
  <c r="G302" i="83"/>
  <c r="Y307" i="83"/>
  <c r="AB307" i="63"/>
  <c r="G35" i="83"/>
  <c r="AB53" i="83"/>
  <c r="G70" i="83"/>
  <c r="AW115" i="83"/>
  <c r="Y176" i="83"/>
  <c r="G193" i="83"/>
  <c r="G197" i="83"/>
  <c r="Y203" i="83"/>
  <c r="G237" i="83"/>
  <c r="AS260" i="83"/>
  <c r="N336" i="83"/>
  <c r="AC258" i="63"/>
  <c r="AB258" i="83"/>
  <c r="N259" i="83"/>
  <c r="O259" i="63"/>
  <c r="O259" i="83" s="1"/>
  <c r="H268" i="63"/>
  <c r="H268" i="83" s="1"/>
  <c r="G268" i="83"/>
  <c r="H270" i="63"/>
  <c r="H270" i="83" s="1"/>
  <c r="G270" i="83"/>
  <c r="AB270" i="63"/>
  <c r="AC270" i="63" s="1"/>
  <c r="Y270" i="83"/>
  <c r="AB272" i="63"/>
  <c r="Y272" i="83"/>
  <c r="AC273" i="63"/>
  <c r="AC273" i="83" s="1"/>
  <c r="AB273" i="83"/>
  <c r="O274" i="63"/>
  <c r="O274" i="83" s="1"/>
  <c r="N274" i="83"/>
  <c r="AB276" i="63"/>
  <c r="Y276" i="83"/>
  <c r="H279" i="63"/>
  <c r="G279" i="83"/>
  <c r="Y286" i="83"/>
  <c r="AB286" i="63"/>
  <c r="AC286" i="63" s="1"/>
  <c r="Y301" i="83"/>
  <c r="AB301" i="63"/>
  <c r="O324" i="63"/>
  <c r="AB32" i="83"/>
  <c r="Y53" i="83"/>
  <c r="AB88" i="83"/>
  <c r="AB93" i="83"/>
  <c r="AS99" i="83"/>
  <c r="AS187" i="83"/>
  <c r="AB197" i="83"/>
  <c r="G202" i="83"/>
  <c r="AW206" i="83"/>
  <c r="G262" i="83"/>
  <c r="N263" i="83"/>
  <c r="N334" i="83"/>
  <c r="AN337" i="83"/>
  <c r="O243" i="63"/>
  <c r="O243" i="83" s="1"/>
  <c r="N243" i="83"/>
  <c r="AB244" i="63"/>
  <c r="Y244" i="83"/>
  <c r="H249" i="63"/>
  <c r="G249" i="83"/>
  <c r="H251" i="63"/>
  <c r="G251" i="83"/>
  <c r="AC254" i="63"/>
  <c r="AB254" i="83"/>
  <c r="AB267" i="63"/>
  <c r="AC267" i="63" s="1"/>
  <c r="Y267" i="83"/>
  <c r="Y281" i="83"/>
  <c r="AB281" i="63"/>
  <c r="H298" i="63"/>
  <c r="H298" i="83" s="1"/>
  <c r="G298" i="83"/>
  <c r="AC298" i="63"/>
  <c r="AB298" i="83"/>
  <c r="H301" i="63"/>
  <c r="G301" i="83"/>
  <c r="AC315" i="63"/>
  <c r="AC315" i="83" s="1"/>
  <c r="AB315" i="83"/>
  <c r="AB317" i="63"/>
  <c r="Y317" i="83"/>
  <c r="O318" i="63"/>
  <c r="O318" i="83" s="1"/>
  <c r="N318" i="83"/>
  <c r="AB320" i="63"/>
  <c r="Y320" i="83"/>
  <c r="AS227" i="83"/>
  <c r="S29" i="83"/>
  <c r="S85" i="83"/>
  <c r="S89" i="83"/>
  <c r="S101" i="83"/>
  <c r="S105" i="83"/>
  <c r="AG119" i="83"/>
  <c r="AO121" i="83"/>
  <c r="G122" i="83"/>
  <c r="N124" i="83"/>
  <c r="S125" i="83"/>
  <c r="AO125" i="83"/>
  <c r="G126" i="83"/>
  <c r="AG127" i="83"/>
  <c r="AO129" i="83"/>
  <c r="G130" i="83"/>
  <c r="AK132" i="83"/>
  <c r="AK133" i="83"/>
  <c r="S134" i="83"/>
  <c r="S135" i="83"/>
  <c r="AK135" i="83"/>
  <c r="S136" i="83"/>
  <c r="AO136" i="83"/>
  <c r="AG138" i="83"/>
  <c r="S140" i="83"/>
  <c r="AO140" i="83"/>
  <c r="AK143" i="83"/>
  <c r="AO144" i="83"/>
  <c r="AG146" i="83"/>
  <c r="S148" i="83"/>
  <c r="AG150" i="83"/>
  <c r="AK151" i="83"/>
  <c r="AO152" i="83"/>
  <c r="S156" i="83"/>
  <c r="AO156" i="83"/>
  <c r="AS246" i="83"/>
  <c r="AW303" i="83"/>
  <c r="AS307" i="83"/>
  <c r="AW314" i="83"/>
  <c r="AS315" i="83"/>
  <c r="AS316" i="83"/>
  <c r="AW318" i="83"/>
  <c r="AS319" i="83"/>
  <c r="AS320" i="83"/>
  <c r="AW322" i="83"/>
  <c r="AS323" i="83"/>
  <c r="AS328" i="83"/>
  <c r="AW334" i="83"/>
  <c r="AS335" i="83"/>
  <c r="AS336" i="83"/>
  <c r="S2" i="83"/>
  <c r="S10" i="83"/>
  <c r="AS276" i="83"/>
  <c r="AW278" i="83"/>
  <c r="AW279" i="83"/>
  <c r="AW282" i="83"/>
  <c r="AS295" i="83"/>
  <c r="AW301" i="83"/>
  <c r="AG158" i="83"/>
  <c r="AK159" i="83"/>
  <c r="AO160" i="83"/>
  <c r="AG162" i="83"/>
  <c r="AK163" i="83"/>
  <c r="AO164" i="83"/>
  <c r="AG166" i="83"/>
  <c r="AK167" i="83"/>
  <c r="S168" i="83"/>
  <c r="AO168" i="83"/>
  <c r="G169" i="83"/>
  <c r="AG170" i="83"/>
  <c r="N171" i="83"/>
  <c r="AK171" i="83"/>
  <c r="S172" i="83"/>
  <c r="AO172" i="83"/>
  <c r="AG174" i="83"/>
  <c r="N175" i="83"/>
  <c r="AK175" i="83"/>
  <c r="G177" i="83"/>
  <c r="AG178" i="83"/>
  <c r="N179" i="83"/>
  <c r="G181" i="83"/>
  <c r="AG182" i="83"/>
  <c r="N183" i="83"/>
  <c r="AK183" i="83"/>
  <c r="S184" i="83"/>
  <c r="AO184" i="83"/>
  <c r="G185" i="83"/>
  <c r="AG188" i="83"/>
  <c r="N189" i="83"/>
  <c r="AK189" i="83"/>
  <c r="S190" i="83"/>
  <c r="AO190" i="83"/>
  <c r="G191" i="83"/>
  <c r="AG192" i="83"/>
  <c r="AK193" i="83"/>
  <c r="AO194" i="83"/>
  <c r="G195" i="83"/>
  <c r="AG196" i="83"/>
  <c r="N197" i="83"/>
  <c r="AK197" i="83"/>
  <c r="AO198" i="83"/>
  <c r="G199" i="83"/>
  <c r="AG200" i="83"/>
  <c r="AK201" i="83"/>
  <c r="S202" i="83"/>
  <c r="AO202" i="83"/>
  <c r="G203" i="83"/>
  <c r="AG204" i="83"/>
  <c r="N205" i="83"/>
  <c r="S206" i="83"/>
  <c r="AO206" i="83"/>
  <c r="G207" i="83"/>
  <c r="AG208" i="83"/>
  <c r="N209" i="83"/>
  <c r="AK209" i="83"/>
  <c r="AO210" i="83"/>
  <c r="N213" i="83"/>
  <c r="AK213" i="83"/>
  <c r="G215" i="83"/>
  <c r="AG216" i="83"/>
  <c r="AK217" i="83"/>
  <c r="S218" i="83"/>
  <c r="G219" i="83"/>
  <c r="N221" i="83"/>
  <c r="AK221" i="83"/>
  <c r="S222" i="83"/>
  <c r="AO222" i="83"/>
  <c r="G223" i="83"/>
  <c r="AG224" i="83"/>
  <c r="N225" i="83"/>
  <c r="AO226" i="83"/>
  <c r="AG228" i="83"/>
  <c r="AK229" i="83"/>
  <c r="AO230" i="83"/>
  <c r="N237" i="83"/>
  <c r="N241" i="83"/>
  <c r="N250" i="83"/>
  <c r="S251" i="83"/>
  <c r="AO251" i="83"/>
  <c r="G252" i="83"/>
  <c r="AG253" i="83"/>
  <c r="N254" i="83"/>
  <c r="S23" i="83"/>
  <c r="S24" i="83"/>
  <c r="S32" i="83"/>
  <c r="S37" i="83"/>
  <c r="N40" i="83"/>
  <c r="N48" i="83"/>
  <c r="S57" i="83"/>
  <c r="S69" i="83"/>
  <c r="N72" i="83"/>
  <c r="S73" i="83"/>
  <c r="S78" i="83"/>
  <c r="S80" i="83"/>
  <c r="S92" i="83"/>
  <c r="AG114" i="83"/>
  <c r="AK115" i="83"/>
  <c r="AO116" i="83"/>
  <c r="S120" i="83"/>
  <c r="S139" i="83"/>
  <c r="AG145" i="83"/>
  <c r="S147" i="83"/>
  <c r="S155" i="83"/>
  <c r="N170" i="83"/>
  <c r="G172" i="83"/>
  <c r="AG173" i="83"/>
  <c r="N174" i="83"/>
  <c r="AK174" i="83"/>
  <c r="G176" i="83"/>
  <c r="AO179" i="83"/>
  <c r="AK182" i="83"/>
  <c r="S183" i="83"/>
  <c r="N187" i="83"/>
  <c r="N188" i="83"/>
  <c r="S193" i="83"/>
  <c r="AC202" i="83"/>
  <c r="AG203" i="83"/>
  <c r="AO205" i="83"/>
  <c r="G206" i="83"/>
  <c r="AG207" i="83"/>
  <c r="N208" i="83"/>
  <c r="AK208" i="83"/>
  <c r="S209" i="83"/>
  <c r="AO209" i="83"/>
  <c r="G210" i="83"/>
  <c r="AG211" i="83"/>
  <c r="N212" i="83"/>
  <c r="AK212" i="83"/>
  <c r="S213" i="83"/>
  <c r="AO213" i="83"/>
  <c r="N224" i="83"/>
  <c r="S225" i="83"/>
  <c r="N236" i="83"/>
  <c r="AK236" i="83"/>
  <c r="AO237" i="83"/>
  <c r="N240" i="83"/>
  <c r="AK240" i="83"/>
  <c r="S241" i="83"/>
  <c r="AO241" i="83"/>
  <c r="AK245" i="83"/>
  <c r="S246" i="83"/>
  <c r="AO246" i="83"/>
  <c r="G247" i="83"/>
  <c r="AG248" i="83"/>
  <c r="N249" i="83"/>
  <c r="S250" i="83"/>
  <c r="N253" i="83"/>
  <c r="S107" i="83"/>
  <c r="AO107" i="83"/>
  <c r="AK110" i="83"/>
  <c r="S111" i="83"/>
  <c r="G112" i="83"/>
  <c r="AG113" i="83"/>
  <c r="S119" i="83"/>
  <c r="S131" i="83"/>
  <c r="S138" i="83"/>
  <c r="S142" i="83"/>
  <c r="S150" i="83"/>
  <c r="AK153" i="83"/>
  <c r="S158" i="83"/>
  <c r="G171" i="83"/>
  <c r="S186" i="83"/>
  <c r="S188" i="83"/>
  <c r="AG202" i="83"/>
  <c r="N203" i="83"/>
  <c r="S204" i="83"/>
  <c r="N215" i="83"/>
  <c r="S220" i="83"/>
  <c r="AG234" i="83"/>
  <c r="N235" i="83"/>
  <c r="AS16" i="83"/>
  <c r="AS231" i="83"/>
  <c r="AB72" i="59"/>
  <c r="Y72" i="83"/>
  <c r="AB77" i="59"/>
  <c r="Y77" i="83"/>
  <c r="AC79" i="59"/>
  <c r="AC79" i="83" s="1"/>
  <c r="AB79" i="83"/>
  <c r="AB83" i="59"/>
  <c r="Y83" i="83"/>
  <c r="AB87" i="59"/>
  <c r="Y87" i="83"/>
  <c r="AB91" i="59"/>
  <c r="Y91" i="83"/>
  <c r="AB95" i="59"/>
  <c r="Y95" i="83"/>
  <c r="AC99" i="59"/>
  <c r="AC99" i="83" s="1"/>
  <c r="AB99" i="83"/>
  <c r="AB103" i="59"/>
  <c r="Y103" i="83"/>
  <c r="Y107" i="83"/>
  <c r="AB107" i="59"/>
  <c r="AB216" i="59"/>
  <c r="AC216" i="59" s="1"/>
  <c r="Y216" i="83"/>
  <c r="AC220" i="59"/>
  <c r="AB220" i="83"/>
  <c r="AB224" i="59"/>
  <c r="Y224" i="83"/>
  <c r="AC228" i="59"/>
  <c r="AC228" i="83" s="1"/>
  <c r="AB228" i="83"/>
  <c r="AB236" i="59"/>
  <c r="AC236" i="59" s="1"/>
  <c r="Y236" i="83"/>
  <c r="AB240" i="59"/>
  <c r="Y240" i="83"/>
  <c r="AB245" i="59"/>
  <c r="Y245" i="83"/>
  <c r="AB249" i="59"/>
  <c r="Y249" i="83"/>
  <c r="AC253" i="59"/>
  <c r="AC253" i="83" s="1"/>
  <c r="AB253" i="83"/>
  <c r="AW9" i="83"/>
  <c r="AW14" i="83"/>
  <c r="AS36" i="83"/>
  <c r="AS37" i="83"/>
  <c r="AS51" i="83"/>
  <c r="AC114" i="59"/>
  <c r="AC114" i="83" s="1"/>
  <c r="AB114" i="83"/>
  <c r="AC122" i="59"/>
  <c r="AB122" i="83"/>
  <c r="AB126" i="59"/>
  <c r="Y126" i="83"/>
  <c r="AC130" i="59"/>
  <c r="AC130" i="83" s="1"/>
  <c r="AB130" i="83"/>
  <c r="AB137" i="59"/>
  <c r="Y137" i="83"/>
  <c r="AB141" i="59"/>
  <c r="Y141" i="83"/>
  <c r="AB145" i="59"/>
  <c r="AB145" i="83" s="1"/>
  <c r="Y145" i="83"/>
  <c r="AB149" i="59"/>
  <c r="Y149" i="83"/>
  <c r="AB153" i="59"/>
  <c r="AC153" i="59" s="1"/>
  <c r="AC153" i="83" s="1"/>
  <c r="Y153" i="83"/>
  <c r="AB169" i="59"/>
  <c r="Y169" i="83"/>
  <c r="AB173" i="59"/>
  <c r="Y173" i="83"/>
  <c r="AC177" i="59"/>
  <c r="AC177" i="83" s="1"/>
  <c r="AB177" i="83"/>
  <c r="AC181" i="59"/>
  <c r="AC181" i="83" s="1"/>
  <c r="AB181" i="83"/>
  <c r="AB191" i="59"/>
  <c r="AC191" i="59" s="1"/>
  <c r="Y191" i="83"/>
  <c r="AB207" i="59"/>
  <c r="AC207" i="59" s="1"/>
  <c r="Y207" i="83"/>
  <c r="AB211" i="59"/>
  <c r="AC211" i="59" s="1"/>
  <c r="Y211" i="83"/>
  <c r="AC286" i="59"/>
  <c r="AB286" i="83"/>
  <c r="AW7" i="83"/>
  <c r="AS32" i="83"/>
  <c r="AW50" i="83"/>
  <c r="AB117" i="59"/>
  <c r="Y117" i="83"/>
  <c r="AB108" i="59"/>
  <c r="Y108" i="83"/>
  <c r="AC112" i="59"/>
  <c r="AC112" i="83" s="1"/>
  <c r="AB112" i="83"/>
  <c r="AC302" i="59"/>
  <c r="AC302" i="83" s="1"/>
  <c r="AB302" i="83"/>
  <c r="AW111" i="83"/>
  <c r="AW123" i="83"/>
  <c r="BC186" i="83"/>
  <c r="AS195" i="83"/>
  <c r="AW223" i="83"/>
  <c r="BC257" i="83"/>
  <c r="BC301" i="83"/>
  <c r="BC318" i="83"/>
  <c r="BC327" i="83"/>
  <c r="AS79" i="83"/>
  <c r="AW199" i="83"/>
  <c r="AW243" i="83"/>
  <c r="AW293" i="83"/>
  <c r="BC293" i="83"/>
  <c r="AS211" i="83"/>
  <c r="AS219" i="83"/>
  <c r="AW220" i="83"/>
  <c r="AS228" i="83"/>
  <c r="S256" i="83"/>
  <c r="AB180" i="59"/>
  <c r="AC180" i="59" s="1"/>
  <c r="Y180" i="83"/>
  <c r="AB206" i="59"/>
  <c r="Y206" i="83"/>
  <c r="AB210" i="59"/>
  <c r="Y210" i="83"/>
  <c r="AB214" i="59"/>
  <c r="Y214" i="83"/>
  <c r="AB219" i="59"/>
  <c r="Y219" i="83"/>
  <c r="AB223" i="59"/>
  <c r="Y223" i="83"/>
  <c r="AB227" i="59"/>
  <c r="Y227" i="83"/>
  <c r="AC231" i="59"/>
  <c r="AC231" i="83" s="1"/>
  <c r="AB231" i="83"/>
  <c r="AC235" i="59"/>
  <c r="AC235" i="83" s="1"/>
  <c r="AB235" i="83"/>
  <c r="AB252" i="59"/>
  <c r="Y252" i="83"/>
  <c r="AC262" i="59"/>
  <c r="AB262" i="83"/>
  <c r="AC270" i="59"/>
  <c r="AB270" i="83"/>
  <c r="AC287" i="59"/>
  <c r="AB287" i="83"/>
  <c r="AC291" i="59"/>
  <c r="AC291" i="83" s="1"/>
  <c r="AB291" i="83"/>
  <c r="AW54" i="83"/>
  <c r="BC143" i="83"/>
  <c r="AS147" i="83"/>
  <c r="AW154" i="83"/>
  <c r="AW155" i="83"/>
  <c r="BC155" i="83"/>
  <c r="AB143" i="59"/>
  <c r="AC143" i="59" s="1"/>
  <c r="Y143" i="83"/>
  <c r="Y171" i="83"/>
  <c r="AB171" i="59"/>
  <c r="AC171" i="59" s="1"/>
  <c r="AC183" i="59"/>
  <c r="AC183" i="83" s="1"/>
  <c r="AB183" i="83"/>
  <c r="AB238" i="59"/>
  <c r="Y238" i="83"/>
  <c r="AB242" i="59"/>
  <c r="Y242" i="83"/>
  <c r="AC247" i="59"/>
  <c r="AC247" i="83" s="1"/>
  <c r="AB247" i="83"/>
  <c r="AC294" i="59"/>
  <c r="AB294" i="83"/>
  <c r="AS54" i="83"/>
  <c r="AS67" i="83"/>
  <c r="AW76" i="83"/>
  <c r="AS77" i="83"/>
  <c r="AS80" i="83"/>
  <c r="AW81" i="83"/>
  <c r="AS98" i="83"/>
  <c r="BC99" i="83"/>
  <c r="BC100" i="83"/>
  <c r="AW122" i="83"/>
  <c r="AS129" i="83"/>
  <c r="AS134" i="83"/>
  <c r="BC140" i="83"/>
  <c r="BC141" i="83"/>
  <c r="AB150" i="59"/>
  <c r="Y150" i="83"/>
  <c r="AB170" i="59"/>
  <c r="AC170" i="59" s="1"/>
  <c r="Y170" i="83"/>
  <c r="AW68" i="83"/>
  <c r="BC4" i="83"/>
  <c r="BC5" i="83"/>
  <c r="BC11" i="83"/>
  <c r="AW12" i="83"/>
  <c r="AW13" i="83"/>
  <c r="AS18" i="83"/>
  <c r="AS28" i="83"/>
  <c r="AS29" i="83"/>
  <c r="AB153" i="83"/>
  <c r="AB157" i="59"/>
  <c r="Y157" i="83"/>
  <c r="AB161" i="59"/>
  <c r="Y161" i="83"/>
  <c r="AB165" i="59"/>
  <c r="Y165" i="83"/>
  <c r="AB185" i="59"/>
  <c r="Y185" i="83"/>
  <c r="AB195" i="59"/>
  <c r="Y195" i="83"/>
  <c r="AB199" i="59"/>
  <c r="AC199" i="59" s="1"/>
  <c r="Y199" i="83"/>
  <c r="AB232" i="59"/>
  <c r="Y232" i="83"/>
  <c r="AC255" i="59"/>
  <c r="AC255" i="83" s="1"/>
  <c r="AB255" i="83"/>
  <c r="AC267" i="59"/>
  <c r="AC267" i="83" s="1"/>
  <c r="AB267" i="83"/>
  <c r="AC275" i="59"/>
  <c r="AC275" i="83" s="1"/>
  <c r="AB275" i="83"/>
  <c r="AW207" i="83"/>
  <c r="AW251" i="83"/>
  <c r="AC254" i="83"/>
  <c r="AC133" i="83"/>
  <c r="AC243" i="83"/>
  <c r="AS143" i="83"/>
  <c r="AW180" i="83"/>
  <c r="AS186" i="83"/>
  <c r="AC287" i="83"/>
  <c r="BC26" i="83"/>
  <c r="AS27" i="83"/>
  <c r="AW27" i="83"/>
  <c r="AS30" i="83"/>
  <c r="BC31" i="83"/>
  <c r="AS50" i="83"/>
  <c r="AW55" i="83"/>
  <c r="AW56" i="83"/>
  <c r="AW57" i="83"/>
  <c r="BC57" i="83"/>
  <c r="AS58" i="83"/>
  <c r="AS59" i="83"/>
  <c r="AW66" i="83"/>
  <c r="BC70" i="83"/>
  <c r="AS71" i="83"/>
  <c r="AW75" i="83"/>
  <c r="BC8" i="83"/>
  <c r="BC9" i="83"/>
  <c r="BC14" i="83"/>
  <c r="AS15" i="83"/>
  <c r="BC20" i="83"/>
  <c r="AS2" i="83"/>
  <c r="AS19" i="83"/>
  <c r="AW23" i="83"/>
  <c r="BC23" i="83"/>
  <c r="BC25" i="83"/>
  <c r="AW35" i="83"/>
  <c r="AW47" i="83"/>
  <c r="AW49" i="83"/>
  <c r="AS52" i="83"/>
  <c r="BC79" i="83"/>
  <c r="AW86" i="83"/>
  <c r="BC90" i="83"/>
  <c r="AW106" i="83"/>
  <c r="BC106" i="83"/>
  <c r="AS110" i="83"/>
  <c r="BC125" i="83"/>
  <c r="BC126" i="83"/>
  <c r="AS127" i="83"/>
  <c r="BC148" i="83"/>
  <c r="BC149" i="83"/>
  <c r="AW157" i="83"/>
  <c r="AW165" i="83"/>
  <c r="AS177" i="83"/>
  <c r="BC179" i="83"/>
  <c r="BC192" i="83"/>
  <c r="BC194" i="83"/>
  <c r="AW195" i="83"/>
  <c r="AW200" i="83"/>
  <c r="AW203" i="83"/>
  <c r="AW208" i="83"/>
  <c r="AW212" i="83"/>
  <c r="BC215" i="83"/>
  <c r="BC216" i="83"/>
  <c r="AW232" i="83"/>
  <c r="AW233" i="83"/>
  <c r="BC233" i="83"/>
  <c r="AW234" i="83"/>
  <c r="AS236" i="83"/>
  <c r="AW248" i="83"/>
  <c r="AS255" i="83"/>
  <c r="BC256" i="83"/>
  <c r="AW271" i="83"/>
  <c r="AW275" i="83"/>
  <c r="AW283" i="83"/>
  <c r="AW286" i="83"/>
  <c r="BC286" i="83"/>
  <c r="AS287" i="83"/>
  <c r="AS288" i="83"/>
  <c r="AS291" i="83"/>
  <c r="BC292" i="83"/>
  <c r="AW297" i="83"/>
  <c r="BC297" i="83"/>
  <c r="AW299" i="83"/>
  <c r="AW305" i="83"/>
  <c r="BC305" i="83"/>
  <c r="BC308" i="83"/>
  <c r="AW311" i="83"/>
  <c r="BC315" i="83"/>
  <c r="BC323" i="83"/>
  <c r="AS327" i="83"/>
  <c r="AW331" i="83"/>
  <c r="BC335" i="83"/>
  <c r="AW38" i="83"/>
  <c r="BC38" i="83"/>
  <c r="AS40" i="83"/>
  <c r="AW42" i="83"/>
  <c r="BC42" i="83"/>
  <c r="BC61" i="83"/>
  <c r="BC63" i="83"/>
  <c r="AS64" i="83"/>
  <c r="AW67" i="83"/>
  <c r="AW69" i="83"/>
  <c r="BC69" i="83"/>
  <c r="AS74" i="83"/>
  <c r="AS82" i="83"/>
  <c r="BC83" i="83"/>
  <c r="AS85" i="83"/>
  <c r="BC96" i="83"/>
  <c r="AS101" i="83"/>
  <c r="AS103" i="83"/>
  <c r="BC108" i="83"/>
  <c r="AW112" i="83"/>
  <c r="BC113" i="83"/>
  <c r="AS119" i="83"/>
  <c r="AS121" i="83"/>
  <c r="AS124" i="83"/>
  <c r="AW135" i="83"/>
  <c r="AS145" i="83"/>
  <c r="AS152" i="83"/>
  <c r="AW153" i="83"/>
  <c r="AS156" i="83"/>
  <c r="AW156" i="83"/>
  <c r="AS157" i="83"/>
  <c r="AS164" i="83"/>
  <c r="AS165" i="83"/>
  <c r="AW166" i="83"/>
  <c r="AW167" i="83"/>
  <c r="AW168" i="83"/>
  <c r="BC171" i="83"/>
  <c r="BC172" i="83"/>
  <c r="AS173" i="83"/>
  <c r="AW174" i="83"/>
  <c r="BC175" i="83"/>
  <c r="AW176" i="83"/>
  <c r="AW184" i="83"/>
  <c r="BC189" i="83"/>
  <c r="AS191" i="83"/>
  <c r="AS197" i="83"/>
  <c r="AS203" i="83"/>
  <c r="BC205" i="83"/>
  <c r="BC206" i="83"/>
  <c r="BC208" i="83"/>
  <c r="AS218" i="83"/>
  <c r="AW222" i="83"/>
  <c r="BC224" i="83"/>
  <c r="BC226" i="83"/>
  <c r="AW229" i="83"/>
  <c r="BC229" i="83"/>
  <c r="BC230" i="83"/>
  <c r="AS239" i="83"/>
  <c r="AW240" i="83"/>
  <c r="AW242" i="83"/>
  <c r="AS250" i="83"/>
  <c r="AS263" i="83"/>
  <c r="AS264" i="83"/>
  <c r="AS265" i="83"/>
  <c r="AS267" i="83"/>
  <c r="BC268" i="83"/>
  <c r="AS271" i="83"/>
  <c r="AS272" i="83"/>
  <c r="AW274" i="83"/>
  <c r="AS275" i="83"/>
  <c r="AS283" i="83"/>
  <c r="AW295" i="83"/>
  <c r="BC296" i="83"/>
  <c r="AS299" i="83"/>
  <c r="BC300" i="83"/>
  <c r="BC304" i="83"/>
  <c r="AW307" i="83"/>
  <c r="AS311" i="83"/>
  <c r="AW315" i="83"/>
  <c r="AW319" i="83"/>
  <c r="AW323" i="83"/>
  <c r="AS331" i="83"/>
  <c r="AW335" i="83"/>
  <c r="AS83" i="83"/>
  <c r="BC85" i="83"/>
  <c r="AS88" i="83"/>
  <c r="AS93" i="83"/>
  <c r="AW94" i="83"/>
  <c r="BC94" i="83"/>
  <c r="AS95" i="83"/>
  <c r="AS102" i="83"/>
  <c r="BC103" i="83"/>
  <c r="AW105" i="83"/>
  <c r="AS107" i="83"/>
  <c r="AW116" i="83"/>
  <c r="BC119" i="83"/>
  <c r="AW130" i="83"/>
  <c r="BC130" i="83"/>
  <c r="AS131" i="83"/>
  <c r="AW151" i="83"/>
  <c r="AW158" i="83"/>
  <c r="AS159" i="83"/>
  <c r="BC162" i="83"/>
  <c r="AW163" i="83"/>
  <c r="BC163" i="83"/>
  <c r="BC165" i="83"/>
  <c r="AS172" i="83"/>
  <c r="AS181" i="83"/>
  <c r="AS182" i="83"/>
  <c r="AW185" i="83"/>
  <c r="AW190" i="83"/>
  <c r="AS199" i="83"/>
  <c r="AW201" i="83"/>
  <c r="BC202" i="83"/>
  <c r="AS204" i="83"/>
  <c r="AW211" i="83"/>
  <c r="AW215" i="83"/>
  <c r="BC218" i="83"/>
  <c r="AW219" i="83"/>
  <c r="AS223" i="83"/>
  <c r="AS226" i="83"/>
  <c r="AS237" i="83"/>
  <c r="BC238" i="83"/>
  <c r="AW241" i="83"/>
  <c r="BC244" i="83"/>
  <c r="AW247" i="83"/>
  <c r="AW252" i="83"/>
  <c r="AS254" i="83"/>
  <c r="AW255" i="83"/>
  <c r="AW259" i="83"/>
  <c r="BC265" i="83"/>
  <c r="AS269" i="83"/>
  <c r="AW270" i="83"/>
  <c r="AS279" i="83"/>
  <c r="AS280" i="83"/>
  <c r="AS284" i="83"/>
  <c r="AW287" i="83"/>
  <c r="AW291" i="83"/>
  <c r="AS303" i="83"/>
  <c r="AW309" i="83"/>
  <c r="BC309" i="83"/>
  <c r="AS312" i="83"/>
  <c r="AS324" i="83"/>
  <c r="AW326" i="83"/>
  <c r="AW327" i="83"/>
  <c r="AW330" i="83"/>
  <c r="BC331" i="83"/>
  <c r="AS332" i="83"/>
  <c r="BC21" i="83"/>
  <c r="AW2" i="83"/>
  <c r="AS3" i="83"/>
  <c r="AS6" i="83"/>
  <c r="BC7" i="83"/>
  <c r="AS10" i="83"/>
  <c r="BC12" i="83"/>
  <c r="BC13" i="83"/>
  <c r="AW15" i="83"/>
  <c r="AW16" i="83"/>
  <c r="AS17" i="83"/>
  <c r="AW18" i="83"/>
  <c r="AW19" i="83"/>
  <c r="AS22" i="83"/>
  <c r="AS24" i="83"/>
  <c r="BC27" i="83"/>
  <c r="AW28" i="83"/>
  <c r="AW29" i="83"/>
  <c r="AW30" i="83"/>
  <c r="BC30" i="83"/>
  <c r="AW32" i="83"/>
  <c r="AS33" i="83"/>
  <c r="BC35" i="83"/>
  <c r="AW36" i="83"/>
  <c r="AW37" i="83"/>
  <c r="AS39" i="83"/>
  <c r="AW40" i="83"/>
  <c r="AS41" i="83"/>
  <c r="AS43" i="83"/>
  <c r="AS44" i="83"/>
  <c r="AS45" i="83"/>
  <c r="AS46" i="83"/>
  <c r="AW46" i="83"/>
  <c r="BC47" i="83"/>
  <c r="BC49" i="83"/>
  <c r="BC50" i="83"/>
  <c r="AW51" i="83"/>
  <c r="AW52" i="83"/>
  <c r="BC52" i="83"/>
  <c r="AS53" i="83"/>
  <c r="BC55" i="83"/>
  <c r="BC56" i="83"/>
  <c r="AW58" i="83"/>
  <c r="AW59" i="83"/>
  <c r="AS60" i="83"/>
  <c r="AS62" i="83"/>
  <c r="AW64" i="83"/>
  <c r="AS65" i="83"/>
  <c r="BC66" i="83"/>
  <c r="BC68" i="83"/>
  <c r="AW71" i="83"/>
  <c r="AS205" i="83"/>
  <c r="AS206" i="83"/>
  <c r="AS208" i="83"/>
  <c r="AW209" i="83"/>
  <c r="AW210" i="83"/>
  <c r="AW214" i="83"/>
  <c r="AS215" i="83"/>
  <c r="AS216" i="83"/>
  <c r="AW221" i="83"/>
  <c r="BC221" i="83"/>
  <c r="AW227" i="83"/>
  <c r="BC228" i="83"/>
  <c r="AS230" i="83"/>
  <c r="BC231" i="83"/>
  <c r="AS235" i="83"/>
  <c r="AS238" i="83"/>
  <c r="AW239" i="83"/>
  <c r="AS244" i="83"/>
  <c r="BC246" i="83"/>
  <c r="BC250" i="83"/>
  <c r="AC236" i="63"/>
  <c r="AB236" i="83"/>
  <c r="AB246" i="83"/>
  <c r="AC246" i="63"/>
  <c r="AC250" i="63"/>
  <c r="AB250" i="83"/>
  <c r="AC269" i="63"/>
  <c r="AC269" i="83" s="1"/>
  <c r="AB269" i="83"/>
  <c r="AC278" i="63"/>
  <c r="AB278" i="83"/>
  <c r="AC279" i="63"/>
  <c r="AC279" i="83" s="1"/>
  <c r="AB279" i="83"/>
  <c r="AC297" i="63"/>
  <c r="AC297" i="83" s="1"/>
  <c r="AB297" i="83"/>
  <c r="AC309" i="63"/>
  <c r="AC309" i="83" s="1"/>
  <c r="AB309" i="83"/>
  <c r="BC72" i="83"/>
  <c r="AS75" i="83"/>
  <c r="AS76" i="83"/>
  <c r="BC78" i="83"/>
  <c r="AW79" i="83"/>
  <c r="AS81" i="83"/>
  <c r="AW83" i="83"/>
  <c r="BC84" i="83"/>
  <c r="AW85" i="83"/>
  <c r="AS86" i="83"/>
  <c r="BC87" i="83"/>
  <c r="AW89" i="83"/>
  <c r="BC89" i="83"/>
  <c r="AW90" i="83"/>
  <c r="AS91" i="83"/>
  <c r="BC92" i="83"/>
  <c r="AS94" i="83"/>
  <c r="AW96" i="83"/>
  <c r="BC97" i="83"/>
  <c r="AW99" i="83"/>
  <c r="AW100" i="83"/>
  <c r="AW103" i="83"/>
  <c r="BC104" i="83"/>
  <c r="AS105" i="83"/>
  <c r="AS106" i="83"/>
  <c r="AW108" i="83"/>
  <c r="BC109" i="83"/>
  <c r="BC111" i="83"/>
  <c r="AS112" i="83"/>
  <c r="AW113" i="83"/>
  <c r="BC114" i="83"/>
  <c r="AS115" i="83"/>
  <c r="AS116" i="83"/>
  <c r="BC117" i="83"/>
  <c r="BC118" i="83"/>
  <c r="AW119" i="83"/>
  <c r="BC120" i="83"/>
  <c r="AS122" i="83"/>
  <c r="BC123" i="83"/>
  <c r="AW125" i="83"/>
  <c r="AW126" i="83"/>
  <c r="BC128" i="83"/>
  <c r="AS130" i="83"/>
  <c r="BC132" i="83"/>
  <c r="BC133" i="83"/>
  <c r="AS135" i="83"/>
  <c r="BC136" i="83"/>
  <c r="BC137" i="83"/>
  <c r="AW140" i="83"/>
  <c r="AW141" i="83"/>
  <c r="AW142" i="83"/>
  <c r="BC142" i="83"/>
  <c r="AW143" i="83"/>
  <c r="BC144" i="83"/>
  <c r="BC146" i="83"/>
  <c r="AW148" i="83"/>
  <c r="AW149" i="83"/>
  <c r="BC150" i="83"/>
  <c r="BC151" i="83"/>
  <c r="AS153" i="83"/>
  <c r="AS154" i="83"/>
  <c r="AS155" i="83"/>
  <c r="AS158" i="83"/>
  <c r="AW160" i="83"/>
  <c r="BC160" i="83"/>
  <c r="AS161" i="83"/>
  <c r="BC161" i="83"/>
  <c r="AW162" i="83"/>
  <c r="AS163" i="83"/>
  <c r="AS166" i="83"/>
  <c r="AS167" i="83"/>
  <c r="AS168" i="83"/>
  <c r="BC169" i="83"/>
  <c r="BC170" i="83"/>
  <c r="AW171" i="83"/>
  <c r="AW172" i="83"/>
  <c r="AS174" i="83"/>
  <c r="AW175" i="83"/>
  <c r="AS176" i="83"/>
  <c r="AW179" i="83"/>
  <c r="AS180" i="83"/>
  <c r="BC183" i="83"/>
  <c r="BC184" i="83"/>
  <c r="AS185" i="83"/>
  <c r="AW186" i="83"/>
  <c r="AW189" i="83"/>
  <c r="BC190" i="83"/>
  <c r="AW192" i="83"/>
  <c r="AW193" i="83"/>
  <c r="BC193" i="83"/>
  <c r="AW194" i="83"/>
  <c r="BC196" i="83"/>
  <c r="BC198" i="83"/>
  <c r="AS200" i="83"/>
  <c r="AS201" i="83"/>
  <c r="AW202" i="83"/>
  <c r="AS209" i="83"/>
  <c r="AS210" i="83"/>
  <c r="BC211" i="83"/>
  <c r="AW213" i="83"/>
  <c r="BC213" i="83"/>
  <c r="AS217" i="83"/>
  <c r="AS224" i="83"/>
  <c r="AS249" i="83"/>
  <c r="BC251" i="83"/>
  <c r="AW253" i="83"/>
  <c r="BC253" i="83"/>
  <c r="AW258" i="83"/>
  <c r="AS259" i="83"/>
  <c r="BC260" i="83"/>
  <c r="AW261" i="83"/>
  <c r="BC261" i="83"/>
  <c r="AS268" i="83"/>
  <c r="BC269" i="83"/>
  <c r="AB229" i="83"/>
  <c r="AC229" i="63"/>
  <c r="AC229" i="83" s="1"/>
  <c r="AC277" i="63"/>
  <c r="AC277" i="83" s="1"/>
  <c r="AB277" i="83"/>
  <c r="AC283" i="63"/>
  <c r="AC283" i="83" s="1"/>
  <c r="AB283" i="83"/>
  <c r="AC299" i="63"/>
  <c r="AC299" i="83" s="1"/>
  <c r="AB299" i="83"/>
  <c r="AS66" i="83"/>
  <c r="BC67" i="83"/>
  <c r="AS68" i="83"/>
  <c r="AS69" i="83"/>
  <c r="AW70" i="83"/>
  <c r="AW72" i="83"/>
  <c r="AW73" i="83"/>
  <c r="BC73" i="83"/>
  <c r="BC77" i="83"/>
  <c r="AW78" i="83"/>
  <c r="BC80" i="83"/>
  <c r="BC82" i="83"/>
  <c r="AW84" i="83"/>
  <c r="BC88" i="83"/>
  <c r="AS89" i="83"/>
  <c r="AS90" i="83"/>
  <c r="AW92" i="83"/>
  <c r="BC93" i="83"/>
  <c r="BC95" i="83"/>
  <c r="AS96" i="83"/>
  <c r="AW97" i="83"/>
  <c r="BC98" i="83"/>
  <c r="AS100" i="83"/>
  <c r="BC101" i="83"/>
  <c r="BC102" i="83"/>
  <c r="AW104" i="83"/>
  <c r="BC107" i="83"/>
  <c r="AS108" i="83"/>
  <c r="AW109" i="83"/>
  <c r="BC110" i="83"/>
  <c r="AS113" i="83"/>
  <c r="AW114" i="83"/>
  <c r="AW117" i="83"/>
  <c r="AW118" i="83"/>
  <c r="AW120" i="83"/>
  <c r="BC121" i="83"/>
  <c r="BC124" i="83"/>
  <c r="AS125" i="83"/>
  <c r="AS126" i="83"/>
  <c r="AW128" i="83"/>
  <c r="BC129" i="83"/>
  <c r="BC131" i="83"/>
  <c r="AW132" i="83"/>
  <c r="AW133" i="83"/>
  <c r="BC134" i="83"/>
  <c r="AW136" i="83"/>
  <c r="AW137" i="83"/>
  <c r="AW138" i="83"/>
  <c r="BC138" i="83"/>
  <c r="BC139" i="83"/>
  <c r="AS140" i="83"/>
  <c r="AS141" i="83"/>
  <c r="AS142" i="83"/>
  <c r="AW144" i="83"/>
  <c r="BC145" i="83"/>
  <c r="AW146" i="83"/>
  <c r="BC147" i="83"/>
  <c r="AS148" i="83"/>
  <c r="AS149" i="83"/>
  <c r="AW150" i="83"/>
  <c r="BC152" i="83"/>
  <c r="BC159" i="83"/>
  <c r="AS160" i="83"/>
  <c r="AS162" i="83"/>
  <c r="BC164" i="83"/>
  <c r="AW169" i="83"/>
  <c r="AW170" i="83"/>
  <c r="AS171" i="83"/>
  <c r="BC173" i="83"/>
  <c r="BC174" i="83"/>
  <c r="AS175" i="83"/>
  <c r="BC177" i="83"/>
  <c r="AW178" i="83"/>
  <c r="BC178" i="83"/>
  <c r="AS179" i="83"/>
  <c r="BC181" i="83"/>
  <c r="BC182" i="83"/>
  <c r="AW183" i="83"/>
  <c r="BC187" i="83"/>
  <c r="AW188" i="83"/>
  <c r="BC188" i="83"/>
  <c r="AS189" i="83"/>
  <c r="BC191" i="83"/>
  <c r="AS192" i="83"/>
  <c r="AS193" i="83"/>
  <c r="AS194" i="83"/>
  <c r="BC195" i="83"/>
  <c r="AW196" i="83"/>
  <c r="BC197" i="83"/>
  <c r="AW198" i="83"/>
  <c r="AS202" i="83"/>
  <c r="BC203" i="83"/>
  <c r="BC204" i="83"/>
  <c r="BC255" i="83"/>
  <c r="AS256" i="83"/>
  <c r="AW262" i="83"/>
  <c r="AW263" i="83"/>
  <c r="BC264" i="83"/>
  <c r="AW266" i="83"/>
  <c r="AW267" i="83"/>
  <c r="AC265" i="63"/>
  <c r="AC265" i="83" s="1"/>
  <c r="AB265" i="83"/>
  <c r="AC282" i="63"/>
  <c r="AB282" i="83"/>
  <c r="AC305" i="63"/>
  <c r="AC305" i="83" s="1"/>
  <c r="AB305" i="83"/>
  <c r="AC323" i="63"/>
  <c r="AC323" i="83" s="1"/>
  <c r="AB323" i="83"/>
  <c r="AB324" i="83"/>
  <c r="AC324" i="63"/>
  <c r="BC3" i="83"/>
  <c r="AW4" i="83"/>
  <c r="AW5" i="83"/>
  <c r="BC6" i="83"/>
  <c r="AS7" i="83"/>
  <c r="AW8" i="83"/>
  <c r="AS9" i="83"/>
  <c r="BC10" i="83"/>
  <c r="AS11" i="83"/>
  <c r="AW11" i="83"/>
  <c r="AS12" i="83"/>
  <c r="AS13" i="83"/>
  <c r="AS14" i="83"/>
  <c r="AW20" i="83"/>
  <c r="AW21" i="83"/>
  <c r="BC22" i="83"/>
  <c r="AS23" i="83"/>
  <c r="BC24" i="83"/>
  <c r="AW25" i="83"/>
  <c r="AW26" i="83"/>
  <c r="AW31" i="83"/>
  <c r="BC34" i="83"/>
  <c r="AS35" i="83"/>
  <c r="AS38" i="83"/>
  <c r="BC39" i="83"/>
  <c r="BC41" i="83"/>
  <c r="AS42" i="83"/>
  <c r="BC43" i="83"/>
  <c r="BC45" i="83"/>
  <c r="AS47" i="83"/>
  <c r="AW48" i="83"/>
  <c r="BC48" i="83"/>
  <c r="AS49" i="83"/>
  <c r="BC53" i="83"/>
  <c r="BC54" i="83"/>
  <c r="AS55" i="83"/>
  <c r="AS56" i="83"/>
  <c r="AS57" i="83"/>
  <c r="BC60" i="83"/>
  <c r="AW61" i="83"/>
  <c r="BC62" i="83"/>
  <c r="AW63" i="83"/>
  <c r="BC2" i="83"/>
  <c r="AW3" i="83"/>
  <c r="AS4" i="83"/>
  <c r="AS5" i="83"/>
  <c r="AW6" i="83"/>
  <c r="AS8" i="83"/>
  <c r="AW10" i="83"/>
  <c r="BC15" i="83"/>
  <c r="BC16" i="83"/>
  <c r="AW17" i="83"/>
  <c r="BC17" i="83"/>
  <c r="BC18" i="83"/>
  <c r="BC19" i="83"/>
  <c r="AS20" i="83"/>
  <c r="AS21" i="83"/>
  <c r="AW22" i="83"/>
  <c r="AW24" i="83"/>
  <c r="AS25" i="83"/>
  <c r="AS26" i="83"/>
  <c r="BC28" i="83"/>
  <c r="BC29" i="83"/>
  <c r="AS31" i="83"/>
  <c r="BC32" i="83"/>
  <c r="AW33" i="83"/>
  <c r="BC33" i="83"/>
  <c r="AS34" i="83"/>
  <c r="AW34" i="83"/>
  <c r="BC36" i="83"/>
  <c r="BC37" i="83"/>
  <c r="AW39" i="83"/>
  <c r="BC40" i="83"/>
  <c r="AW41" i="83"/>
  <c r="AW43" i="83"/>
  <c r="AW44" i="83"/>
  <c r="BC44" i="83"/>
  <c r="AW45" i="83"/>
  <c r="BC46" i="83"/>
  <c r="AS48" i="83"/>
  <c r="BC51" i="83"/>
  <c r="AW53" i="83"/>
  <c r="BC58" i="83"/>
  <c r="BC59" i="83"/>
  <c r="AW60" i="83"/>
  <c r="AS61" i="83"/>
  <c r="AW62" i="83"/>
  <c r="AS63" i="83"/>
  <c r="BC64" i="83"/>
  <c r="AW65" i="83"/>
  <c r="BC65" i="83"/>
  <c r="AS70" i="83"/>
  <c r="BC71" i="83"/>
  <c r="AS72" i="83"/>
  <c r="AS73" i="83"/>
  <c r="AW74" i="83"/>
  <c r="BC74" i="83"/>
  <c r="BC75" i="83"/>
  <c r="BC76" i="83"/>
  <c r="AW77" i="83"/>
  <c r="AS78" i="83"/>
  <c r="AW80" i="83"/>
  <c r="BC81" i="83"/>
  <c r="AW82" i="83"/>
  <c r="AS84" i="83"/>
  <c r="BC86" i="83"/>
  <c r="AS87" i="83"/>
  <c r="AW88" i="83"/>
  <c r="BC91" i="83"/>
  <c r="AS92" i="83"/>
  <c r="AW93" i="83"/>
  <c r="AW95" i="83"/>
  <c r="AS97" i="83"/>
  <c r="AW98" i="83"/>
  <c r="AW101" i="83"/>
  <c r="AW102" i="83"/>
  <c r="AS104" i="83"/>
  <c r="BC105" i="83"/>
  <c r="AW107" i="83"/>
  <c r="AS109" i="83"/>
  <c r="AW110" i="83"/>
  <c r="AS111" i="83"/>
  <c r="BC112" i="83"/>
  <c r="AS114" i="83"/>
  <c r="BC115" i="83"/>
  <c r="BC116" i="83"/>
  <c r="AS117" i="83"/>
  <c r="AS118" i="83"/>
  <c r="AS120" i="83"/>
  <c r="AW121" i="83"/>
  <c r="BC122" i="83"/>
  <c r="AS123" i="83"/>
  <c r="AW124" i="83"/>
  <c r="AW127" i="83"/>
  <c r="BC127" i="83"/>
  <c r="AS128" i="83"/>
  <c r="AW129" i="83"/>
  <c r="AS132" i="83"/>
  <c r="AS133" i="83"/>
  <c r="AW134" i="83"/>
  <c r="BC135" i="83"/>
  <c r="AS136" i="83"/>
  <c r="AS137" i="83"/>
  <c r="AS138" i="83"/>
  <c r="AW139" i="83"/>
  <c r="AS144" i="83"/>
  <c r="AW145" i="83"/>
  <c r="AS146" i="83"/>
  <c r="AW147" i="83"/>
  <c r="AS150" i="83"/>
  <c r="AS151" i="83"/>
  <c r="AW152" i="83"/>
  <c r="BC153" i="83"/>
  <c r="BC154" i="83"/>
  <c r="BC156" i="83"/>
  <c r="BC157" i="83"/>
  <c r="BC158" i="83"/>
  <c r="AW159" i="83"/>
  <c r="AW164" i="83"/>
  <c r="BC166" i="83"/>
  <c r="BC167" i="83"/>
  <c r="BC168" i="83"/>
  <c r="AS169" i="83"/>
  <c r="AS170" i="83"/>
  <c r="AW173" i="83"/>
  <c r="BC176" i="83"/>
  <c r="AW177" i="83"/>
  <c r="AS178" i="83"/>
  <c r="BC180" i="83"/>
  <c r="AW181" i="83"/>
  <c r="AW182" i="83"/>
  <c r="AS183" i="83"/>
  <c r="AS184" i="83"/>
  <c r="BC185" i="83"/>
  <c r="AW187" i="83"/>
  <c r="AS188" i="83"/>
  <c r="AS190" i="83"/>
  <c r="AW191" i="83"/>
  <c r="AS196" i="83"/>
  <c r="AW197" i="83"/>
  <c r="AS198" i="83"/>
  <c r="BC199" i="83"/>
  <c r="BC200" i="83"/>
  <c r="BC201" i="83"/>
  <c r="AW204" i="83"/>
  <c r="AW205" i="83"/>
  <c r="BC207" i="83"/>
  <c r="BC209" i="83"/>
  <c r="BC210" i="83"/>
  <c r="AW235" i="83"/>
  <c r="BC236" i="83"/>
  <c r="AS241" i="83"/>
  <c r="AS243" i="83"/>
  <c r="AS247" i="83"/>
  <c r="AC244" i="63"/>
  <c r="AB244" i="83"/>
  <c r="AB251" i="83"/>
  <c r="AC251" i="63"/>
  <c r="AC251" i="83" s="1"/>
  <c r="AB271" i="83"/>
  <c r="AC271" i="63"/>
  <c r="AC271" i="83" s="1"/>
  <c r="AC289" i="63"/>
  <c r="AC289" i="83" s="1"/>
  <c r="AB289" i="83"/>
  <c r="AC322" i="63"/>
  <c r="AB322" i="83"/>
  <c r="AW290" i="83"/>
  <c r="AS292" i="83"/>
  <c r="AW294" i="83"/>
  <c r="BC295" i="83"/>
  <c r="AS296" i="83"/>
  <c r="AW298" i="83"/>
  <c r="BC299" i="83"/>
  <c r="AS300" i="83"/>
  <c r="AW302" i="83"/>
  <c r="AS304" i="83"/>
  <c r="AW306" i="83"/>
  <c r="AS308" i="83"/>
  <c r="AW310" i="83"/>
  <c r="O168" i="83"/>
  <c r="I148" i="79"/>
  <c r="H148" i="79"/>
  <c r="H169" i="79"/>
  <c r="H169" i="83" s="1"/>
  <c r="I169" i="79"/>
  <c r="I184" i="79"/>
  <c r="H184" i="79"/>
  <c r="H201" i="79"/>
  <c r="H201" i="83" s="1"/>
  <c r="I201" i="79"/>
  <c r="I229" i="79"/>
  <c r="H229" i="79"/>
  <c r="H229" i="83" s="1"/>
  <c r="I251" i="79"/>
  <c r="H251" i="79"/>
  <c r="H251" i="83" s="1"/>
  <c r="I279" i="79"/>
  <c r="H279" i="79"/>
  <c r="H279" i="83" s="1"/>
  <c r="H314" i="79"/>
  <c r="H314" i="83" s="1"/>
  <c r="I314" i="79"/>
  <c r="AC268" i="83"/>
  <c r="AC274" i="83"/>
  <c r="AC284" i="83"/>
  <c r="AC290" i="83"/>
  <c r="AC300" i="83"/>
  <c r="AC306" i="83"/>
  <c r="AC316" i="83"/>
  <c r="AS212" i="83"/>
  <c r="AS213" i="83"/>
  <c r="AS214" i="83"/>
  <c r="AW217" i="83"/>
  <c r="BC217" i="83"/>
  <c r="BC220" i="83"/>
  <c r="AS221" i="83"/>
  <c r="BC222" i="83"/>
  <c r="BC223" i="83"/>
  <c r="AW228" i="83"/>
  <c r="AS229" i="83"/>
  <c r="AW230" i="83"/>
  <c r="AS232" i="83"/>
  <c r="AS234" i="83"/>
  <c r="BC235" i="83"/>
  <c r="AW237" i="83"/>
  <c r="BC237" i="83"/>
  <c r="AS240" i="83"/>
  <c r="AS242" i="83"/>
  <c r="BC243" i="83"/>
  <c r="AW245" i="83"/>
  <c r="BC245" i="83"/>
  <c r="AS248" i="83"/>
  <c r="AW250" i="83"/>
  <c r="AS252" i="83"/>
  <c r="AW254" i="83"/>
  <c r="BC254" i="83"/>
  <c r="AS258" i="83"/>
  <c r="BC259" i="83"/>
  <c r="AS262" i="83"/>
  <c r="BC263" i="83"/>
  <c r="AS266" i="83"/>
  <c r="BC267" i="83"/>
  <c r="AS270" i="83"/>
  <c r="BC271" i="83"/>
  <c r="AS274" i="83"/>
  <c r="BC275" i="83"/>
  <c r="AS278" i="83"/>
  <c r="BC279" i="83"/>
  <c r="AS282" i="83"/>
  <c r="BC283" i="83"/>
  <c r="AS286" i="83"/>
  <c r="BC287" i="83"/>
  <c r="AS290" i="83"/>
  <c r="BC291" i="83"/>
  <c r="AS294" i="83"/>
  <c r="AS298" i="83"/>
  <c r="AS302" i="83"/>
  <c r="BC303" i="83"/>
  <c r="AS306" i="83"/>
  <c r="BC307" i="83"/>
  <c r="AS310" i="83"/>
  <c r="BC311" i="83"/>
  <c r="AS314" i="83"/>
  <c r="AS318" i="83"/>
  <c r="BC319" i="83"/>
  <c r="AS322" i="83"/>
  <c r="AS326" i="83"/>
  <c r="AS330" i="83"/>
  <c r="AN333" i="83"/>
  <c r="AS334" i="83"/>
  <c r="BC337" i="83"/>
  <c r="H184" i="83"/>
  <c r="O188" i="83"/>
  <c r="O205" i="83"/>
  <c r="N102" i="66"/>
  <c r="N112" i="66"/>
  <c r="J116" i="66"/>
  <c r="N134" i="66"/>
  <c r="N144" i="66"/>
  <c r="J148" i="66"/>
  <c r="BC272" i="83"/>
  <c r="AW273" i="83"/>
  <c r="BC273" i="83"/>
  <c r="BC276" i="83"/>
  <c r="AW277" i="83"/>
  <c r="BC277" i="83"/>
  <c r="BC280" i="83"/>
  <c r="AW281" i="83"/>
  <c r="BC281" i="83"/>
  <c r="BC284" i="83"/>
  <c r="AW285" i="83"/>
  <c r="BC285" i="83"/>
  <c r="BC288" i="83"/>
  <c r="AW289" i="83"/>
  <c r="BC289" i="83"/>
  <c r="BC312" i="83"/>
  <c r="AW313" i="83"/>
  <c r="BC313" i="83"/>
  <c r="BC316" i="83"/>
  <c r="AW317" i="83"/>
  <c r="BC317" i="83"/>
  <c r="BC320" i="83"/>
  <c r="AW321" i="83"/>
  <c r="BC321" i="83"/>
  <c r="BC324" i="83"/>
  <c r="AW325" i="83"/>
  <c r="BC325" i="83"/>
  <c r="BC328" i="83"/>
  <c r="AW329" i="83"/>
  <c r="BC329" i="83"/>
  <c r="BC332" i="83"/>
  <c r="AW333" i="83"/>
  <c r="BC333" i="83"/>
  <c r="BC336" i="83"/>
  <c r="AW337" i="83"/>
  <c r="O176" i="83"/>
  <c r="O180" i="83"/>
  <c r="O184" i="83"/>
  <c r="AC213" i="83"/>
  <c r="N54" i="66"/>
  <c r="L86" i="66"/>
  <c r="L86" i="83" s="1"/>
  <c r="N108" i="66"/>
  <c r="L118" i="66"/>
  <c r="L118" i="83" s="1"/>
  <c r="N140" i="66"/>
  <c r="L150" i="66"/>
  <c r="L150" i="83" s="1"/>
  <c r="BC212" i="83"/>
  <c r="BC214" i="83"/>
  <c r="AW216" i="83"/>
  <c r="AW218" i="83"/>
  <c r="BC219" i="83"/>
  <c r="AS220" i="83"/>
  <c r="AS222" i="83"/>
  <c r="AW224" i="83"/>
  <c r="AS225" i="83"/>
  <c r="AW226" i="83"/>
  <c r="BC227" i="83"/>
  <c r="BC232" i="83"/>
  <c r="AS233" i="83"/>
  <c r="BC234" i="83"/>
  <c r="AW236" i="83"/>
  <c r="AW238" i="83"/>
  <c r="BC239" i="83"/>
  <c r="BC240" i="83"/>
  <c r="BC241" i="83"/>
  <c r="BC242" i="83"/>
  <c r="AW244" i="83"/>
  <c r="AW246" i="83"/>
  <c r="BC247" i="83"/>
  <c r="BC248" i="83"/>
  <c r="AW249" i="83"/>
  <c r="BC249" i="83"/>
  <c r="BC252" i="83"/>
  <c r="AS253" i="83"/>
  <c r="AW256" i="83"/>
  <c r="AS257" i="83"/>
  <c r="BC258" i="83"/>
  <c r="AW260" i="83"/>
  <c r="AS261" i="83"/>
  <c r="BC262" i="83"/>
  <c r="AW264" i="83"/>
  <c r="AW265" i="83"/>
  <c r="BC266" i="83"/>
  <c r="AW268" i="83"/>
  <c r="AW269" i="83"/>
  <c r="BC270" i="83"/>
  <c r="AW272" i="83"/>
  <c r="AS273" i="83"/>
  <c r="BC274" i="83"/>
  <c r="AW276" i="83"/>
  <c r="AS277" i="83"/>
  <c r="BC278" i="83"/>
  <c r="AW280" i="83"/>
  <c r="AS281" i="83"/>
  <c r="BC282" i="83"/>
  <c r="AW284" i="83"/>
  <c r="AS285" i="83"/>
  <c r="AW288" i="83"/>
  <c r="AS289" i="83"/>
  <c r="BC290" i="83"/>
  <c r="AW292" i="83"/>
  <c r="AS293" i="83"/>
  <c r="BC294" i="83"/>
  <c r="AW296" i="83"/>
  <c r="AS297" i="83"/>
  <c r="BC298" i="83"/>
  <c r="AW300" i="83"/>
  <c r="AS301" i="83"/>
  <c r="BC302" i="83"/>
  <c r="AW304" i="83"/>
  <c r="AS305" i="83"/>
  <c r="BC306" i="83"/>
  <c r="AW308" i="83"/>
  <c r="AS309" i="83"/>
  <c r="BC310" i="83"/>
  <c r="AW312" i="83"/>
  <c r="AS313" i="83"/>
  <c r="BC314" i="83"/>
  <c r="AW316" i="83"/>
  <c r="AS317" i="83"/>
  <c r="AW320" i="83"/>
  <c r="AS321" i="83"/>
  <c r="BC322" i="83"/>
  <c r="AW324" i="83"/>
  <c r="AS325" i="83"/>
  <c r="BC326" i="83"/>
  <c r="AW328" i="83"/>
  <c r="AS329" i="83"/>
  <c r="BC330" i="83"/>
  <c r="AW332" i="83"/>
  <c r="AS333" i="83"/>
  <c r="BC334" i="83"/>
  <c r="AB336" i="83"/>
  <c r="AW336" i="83"/>
  <c r="AS337" i="83"/>
  <c r="O172" i="83"/>
  <c r="O213" i="83"/>
  <c r="N6" i="66"/>
  <c r="J22" i="66"/>
  <c r="J22" i="83" s="1"/>
  <c r="N96" i="66"/>
  <c r="J100" i="66"/>
  <c r="N128" i="66"/>
  <c r="J132" i="66"/>
  <c r="N160" i="66"/>
  <c r="J164" i="66"/>
  <c r="J14" i="66"/>
  <c r="J14" i="83" s="1"/>
  <c r="N36" i="66"/>
  <c r="J46" i="66"/>
  <c r="J46" i="83" s="1"/>
  <c r="N68" i="66"/>
  <c r="J78" i="66"/>
  <c r="J78" i="83" s="1"/>
  <c r="J90" i="66"/>
  <c r="J98" i="66"/>
  <c r="J106" i="66"/>
  <c r="J114" i="66"/>
  <c r="J122" i="66"/>
  <c r="J130" i="66"/>
  <c r="J138" i="66"/>
  <c r="J146" i="66"/>
  <c r="J154" i="66"/>
  <c r="J162" i="66"/>
  <c r="I68" i="79"/>
  <c r="H68" i="79"/>
  <c r="I88" i="79"/>
  <c r="H88" i="79"/>
  <c r="I100" i="79"/>
  <c r="H100" i="79"/>
  <c r="H121" i="79"/>
  <c r="I121" i="79"/>
  <c r="I131" i="79"/>
  <c r="H131" i="79"/>
  <c r="H133" i="79"/>
  <c r="I133" i="79"/>
  <c r="H145" i="79"/>
  <c r="I145" i="79"/>
  <c r="I219" i="79"/>
  <c r="H219" i="79"/>
  <c r="H219" i="83" s="1"/>
  <c r="I221" i="79"/>
  <c r="H221" i="79"/>
  <c r="H221" i="83" s="1"/>
  <c r="H228" i="79"/>
  <c r="H228" i="83" s="1"/>
  <c r="I228" i="79"/>
  <c r="I231" i="79"/>
  <c r="H231" i="79"/>
  <c r="H231" i="83" s="1"/>
  <c r="I233" i="79"/>
  <c r="H233" i="79"/>
  <c r="H233" i="83" s="1"/>
  <c r="I319" i="79"/>
  <c r="H319" i="79"/>
  <c r="H319" i="83" s="1"/>
  <c r="I325" i="79"/>
  <c r="H325" i="79"/>
  <c r="H325" i="83" s="1"/>
  <c r="H327" i="79"/>
  <c r="H327" i="83" s="1"/>
  <c r="I327" i="79"/>
  <c r="N60" i="66"/>
  <c r="N262" i="66"/>
  <c r="N264" i="66"/>
  <c r="N267" i="66"/>
  <c r="N269" i="66"/>
  <c r="H17" i="79"/>
  <c r="I17" i="79"/>
  <c r="H45" i="79"/>
  <c r="I45" i="79"/>
  <c r="I52" i="79"/>
  <c r="H52" i="79"/>
  <c r="I58" i="79"/>
  <c r="H58" i="79"/>
  <c r="I60" i="79"/>
  <c r="H60" i="79"/>
  <c r="I147" i="79"/>
  <c r="H147" i="79"/>
  <c r="H149" i="79"/>
  <c r="I149" i="79"/>
  <c r="I168" i="79"/>
  <c r="H168" i="79"/>
  <c r="H168" i="83" s="1"/>
  <c r="H185" i="79"/>
  <c r="H185" i="83" s="1"/>
  <c r="I185" i="79"/>
  <c r="I200" i="79"/>
  <c r="H200" i="79"/>
  <c r="H200" i="83" s="1"/>
  <c r="I223" i="79"/>
  <c r="H223" i="79"/>
  <c r="H223" i="83" s="1"/>
  <c r="I235" i="79"/>
  <c r="H235" i="79"/>
  <c r="H235" i="83" s="1"/>
  <c r="I283" i="79"/>
  <c r="H283" i="79"/>
  <c r="H283" i="83" s="1"/>
  <c r="I311" i="79"/>
  <c r="H311" i="79"/>
  <c r="H311" i="83" s="1"/>
  <c r="I313" i="79"/>
  <c r="H313" i="79"/>
  <c r="H313" i="83" s="1"/>
  <c r="I321" i="79"/>
  <c r="H321" i="79"/>
  <c r="H321" i="83" s="1"/>
  <c r="N20" i="66"/>
  <c r="N52" i="66"/>
  <c r="N192" i="66"/>
  <c r="N195" i="66"/>
  <c r="N198" i="66"/>
  <c r="N201" i="66"/>
  <c r="N204" i="66"/>
  <c r="N211" i="66"/>
  <c r="N214" i="66"/>
  <c r="N217" i="66"/>
  <c r="N220" i="66"/>
  <c r="N226" i="66"/>
  <c r="N229" i="66"/>
  <c r="N232" i="66"/>
  <c r="N239" i="66"/>
  <c r="N242" i="66"/>
  <c r="N245" i="66"/>
  <c r="N277" i="66"/>
  <c r="I3" i="79"/>
  <c r="H3" i="79"/>
  <c r="I32" i="79"/>
  <c r="H32" i="79"/>
  <c r="I38" i="79"/>
  <c r="H38" i="79"/>
  <c r="I40" i="79"/>
  <c r="H40" i="79"/>
  <c r="I47" i="79"/>
  <c r="H47" i="79"/>
  <c r="I67" i="79"/>
  <c r="H67" i="79"/>
  <c r="H69" i="79"/>
  <c r="I69" i="79"/>
  <c r="H89" i="79"/>
  <c r="I89" i="79"/>
  <c r="I99" i="79"/>
  <c r="H99" i="79"/>
  <c r="H101" i="79"/>
  <c r="I101" i="79"/>
  <c r="I120" i="79"/>
  <c r="H120" i="79"/>
  <c r="I132" i="79"/>
  <c r="H132" i="79"/>
  <c r="H132" i="83" s="1"/>
  <c r="I144" i="79"/>
  <c r="H144" i="79"/>
  <c r="H222" i="79"/>
  <c r="H222" i="83" s="1"/>
  <c r="I222" i="79"/>
  <c r="I225" i="79"/>
  <c r="H225" i="79"/>
  <c r="H225" i="83" s="1"/>
  <c r="I227" i="79"/>
  <c r="H227" i="79"/>
  <c r="H227" i="83" s="1"/>
  <c r="I315" i="79"/>
  <c r="H315" i="79"/>
  <c r="H315" i="83" s="1"/>
  <c r="H320" i="79"/>
  <c r="H320" i="83" s="1"/>
  <c r="I320" i="79"/>
  <c r="H333" i="83"/>
  <c r="H336" i="83"/>
  <c r="AC6" i="83"/>
  <c r="AC10" i="83"/>
  <c r="AC14" i="83"/>
  <c r="AC22" i="83"/>
  <c r="AC26" i="83"/>
  <c r="AC30" i="83"/>
  <c r="AC38" i="83"/>
  <c r="AC42" i="83"/>
  <c r="AC46" i="83"/>
  <c r="AC54" i="83"/>
  <c r="AC58" i="83"/>
  <c r="AC66" i="83"/>
  <c r="AC74" i="83"/>
  <c r="AC82" i="83"/>
  <c r="AC86" i="83"/>
  <c r="AC90" i="83"/>
  <c r="AC94" i="83"/>
  <c r="AC98" i="83"/>
  <c r="AC102" i="83"/>
  <c r="AC106" i="83"/>
  <c r="AC110" i="83"/>
  <c r="AC118" i="83"/>
  <c r="AC122" i="83"/>
  <c r="AC134" i="83"/>
  <c r="AC194" i="83"/>
  <c r="AC198" i="83"/>
  <c r="AC218" i="83"/>
  <c r="AC222" i="83"/>
  <c r="AC226" i="83"/>
  <c r="AC230" i="83"/>
  <c r="AC234" i="83"/>
  <c r="AC246" i="83"/>
  <c r="AC250" i="83"/>
  <c r="AC258" i="83"/>
  <c r="AC262" i="83"/>
  <c r="AC288" i="83"/>
  <c r="AC304" i="83"/>
  <c r="N248" i="66"/>
  <c r="N257" i="66"/>
  <c r="N265" i="66"/>
  <c r="N273" i="66"/>
  <c r="N281" i="66"/>
  <c r="H4" i="79"/>
  <c r="H10" i="79"/>
  <c r="H12" i="79"/>
  <c r="H19" i="79"/>
  <c r="H19" i="83" s="1"/>
  <c r="I33" i="79"/>
  <c r="H48" i="79"/>
  <c r="H54" i="79"/>
  <c r="H56" i="79"/>
  <c r="I61" i="79"/>
  <c r="H80" i="79"/>
  <c r="I81" i="79"/>
  <c r="H91" i="79"/>
  <c r="H92" i="79"/>
  <c r="I93" i="79"/>
  <c r="H112" i="79"/>
  <c r="H112" i="83" s="1"/>
  <c r="I113" i="79"/>
  <c r="H123" i="79"/>
  <c r="H124" i="79"/>
  <c r="I125" i="79"/>
  <c r="H152" i="79"/>
  <c r="I153" i="79"/>
  <c r="H155" i="79"/>
  <c r="H156" i="79"/>
  <c r="H156" i="83" s="1"/>
  <c r="I157" i="79"/>
  <c r="H172" i="79"/>
  <c r="H172" i="83" s="1"/>
  <c r="I173" i="79"/>
  <c r="H188" i="79"/>
  <c r="H188" i="83" s="1"/>
  <c r="I189" i="79"/>
  <c r="H204" i="79"/>
  <c r="H204" i="83" s="1"/>
  <c r="I205" i="79"/>
  <c r="H211" i="79"/>
  <c r="H211" i="83" s="1"/>
  <c r="H217" i="79"/>
  <c r="H217" i="83" s="1"/>
  <c r="H245" i="79"/>
  <c r="H245" i="83" s="1"/>
  <c r="H247" i="79"/>
  <c r="H247" i="83" s="1"/>
  <c r="I248" i="79"/>
  <c r="H249" i="79"/>
  <c r="H273" i="79"/>
  <c r="H273" i="83" s="1"/>
  <c r="H275" i="79"/>
  <c r="H275" i="83" s="1"/>
  <c r="H277" i="79"/>
  <c r="H277" i="83" s="1"/>
  <c r="I280" i="79"/>
  <c r="H281" i="79"/>
  <c r="H281" i="83" s="1"/>
  <c r="H299" i="79"/>
  <c r="H299" i="83" s="1"/>
  <c r="H301" i="79"/>
  <c r="H301" i="83" s="1"/>
  <c r="I302" i="79"/>
  <c r="H303" i="79"/>
  <c r="H303" i="83" s="1"/>
  <c r="H305" i="79"/>
  <c r="H305" i="83" s="1"/>
  <c r="H307" i="79"/>
  <c r="H307" i="83" s="1"/>
  <c r="H309" i="79"/>
  <c r="H309" i="83" s="1"/>
  <c r="H326" i="79"/>
  <c r="H326" i="83" s="1"/>
  <c r="I326" i="79"/>
  <c r="H329" i="83"/>
  <c r="AC266" i="83"/>
  <c r="AC282" i="83"/>
  <c r="AC292" i="83"/>
  <c r="AC298" i="83"/>
  <c r="AC308" i="83"/>
  <c r="N272" i="66"/>
  <c r="N275" i="66"/>
  <c r="N278" i="66"/>
  <c r="N280" i="66"/>
  <c r="N283" i="66"/>
  <c r="N285" i="66"/>
  <c r="N287" i="66"/>
  <c r="N289" i="66"/>
  <c r="N291" i="66"/>
  <c r="N293" i="66"/>
  <c r="N295" i="66"/>
  <c r="N297" i="66"/>
  <c r="N299" i="66"/>
  <c r="N301" i="66"/>
  <c r="N303" i="66"/>
  <c r="N305" i="66"/>
  <c r="N307" i="66"/>
  <c r="N309" i="66"/>
  <c r="N311" i="66"/>
  <c r="N313" i="66"/>
  <c r="N315" i="66"/>
  <c r="N317" i="66"/>
  <c r="N319" i="66"/>
  <c r="N321" i="66"/>
  <c r="N323" i="66"/>
  <c r="N325" i="66"/>
  <c r="N327" i="66"/>
  <c r="N329" i="66"/>
  <c r="N331" i="66"/>
  <c r="N333" i="66"/>
  <c r="N335" i="66"/>
  <c r="N337" i="66"/>
  <c r="H6" i="79"/>
  <c r="I13" i="79"/>
  <c r="I49" i="79"/>
  <c r="H83" i="79"/>
  <c r="I85" i="79"/>
  <c r="I105" i="79"/>
  <c r="H115" i="79"/>
  <c r="I117" i="79"/>
  <c r="I137" i="79"/>
  <c r="H337" i="83"/>
  <c r="AC4" i="83"/>
  <c r="AC20" i="83"/>
  <c r="AC24" i="83"/>
  <c r="AC32" i="83"/>
  <c r="AC36" i="83"/>
  <c r="AC56" i="83"/>
  <c r="AC60" i="83"/>
  <c r="AC68" i="83"/>
  <c r="AC80" i="83"/>
  <c r="AC84" i="83"/>
  <c r="AC100" i="83"/>
  <c r="AC120" i="83"/>
  <c r="AC220" i="83"/>
  <c r="AC236" i="83"/>
  <c r="AC244" i="83"/>
  <c r="AC248" i="83"/>
  <c r="AC256" i="83"/>
  <c r="AC260" i="83"/>
  <c r="AC264" i="83"/>
  <c r="AC280" i="83"/>
  <c r="AC296" i="83"/>
  <c r="AC312" i="83"/>
  <c r="AC324" i="83"/>
  <c r="AC328" i="83"/>
  <c r="AC332" i="83"/>
  <c r="AC336" i="83"/>
  <c r="S212" i="83"/>
  <c r="S217" i="83"/>
  <c r="S245" i="83"/>
  <c r="AC270" i="83"/>
  <c r="AC278" i="83"/>
  <c r="AC286" i="83"/>
  <c r="AC294" i="83"/>
  <c r="AC310" i="83"/>
  <c r="AC318" i="83"/>
  <c r="S248" i="83"/>
  <c r="AC322" i="83"/>
  <c r="AC326" i="83"/>
  <c r="AC330" i="83"/>
  <c r="AC334" i="83"/>
  <c r="S223" i="83"/>
  <c r="S6" i="83"/>
  <c r="S9" i="83"/>
  <c r="S11" i="83"/>
  <c r="S12" i="83"/>
  <c r="S22" i="83"/>
  <c r="S25" i="83"/>
  <c r="S27" i="83"/>
  <c r="S28" i="83"/>
  <c r="S38" i="83"/>
  <c r="S41" i="83"/>
  <c r="S43" i="83"/>
  <c r="S44" i="83"/>
  <c r="S49" i="83"/>
  <c r="S58" i="83"/>
  <c r="S61" i="83"/>
  <c r="S67" i="83"/>
  <c r="S68" i="83"/>
  <c r="S74" i="83"/>
  <c r="S81" i="83"/>
  <c r="S86" i="83"/>
  <c r="S87" i="83"/>
  <c r="S88" i="83"/>
  <c r="S93" i="83"/>
  <c r="S99" i="83"/>
  <c r="S100" i="83"/>
  <c r="S106" i="83"/>
  <c r="S113" i="83"/>
  <c r="S115" i="83"/>
  <c r="S116" i="83"/>
  <c r="S126" i="83"/>
  <c r="S129" i="83"/>
  <c r="S133" i="83"/>
  <c r="S137" i="83"/>
  <c r="S141" i="83"/>
  <c r="S157" i="83"/>
  <c r="S162" i="83"/>
  <c r="S163" i="83"/>
  <c r="S164" i="83"/>
  <c r="S169" i="83"/>
  <c r="S175" i="83"/>
  <c r="S176" i="83"/>
  <c r="S182" i="83"/>
  <c r="S189" i="83"/>
  <c r="S194" i="83"/>
  <c r="S195" i="83"/>
  <c r="S196" i="83"/>
  <c r="S201" i="83"/>
  <c r="S207" i="83"/>
  <c r="S208" i="83"/>
  <c r="S224" i="83"/>
  <c r="S230" i="83"/>
  <c r="S237" i="83"/>
  <c r="S242" i="83"/>
  <c r="S3" i="83"/>
  <c r="S4" i="83"/>
  <c r="S14" i="83"/>
  <c r="S17" i="83"/>
  <c r="S19" i="83"/>
  <c r="S20" i="83"/>
  <c r="S30" i="83"/>
  <c r="S33" i="83"/>
  <c r="S35" i="83"/>
  <c r="S36" i="83"/>
  <c r="S46" i="83"/>
  <c r="S53" i="83"/>
  <c r="S55" i="83"/>
  <c r="S56" i="83"/>
  <c r="S65" i="83"/>
  <c r="S70" i="83"/>
  <c r="S71" i="83"/>
  <c r="S72" i="83"/>
  <c r="S77" i="83"/>
  <c r="S83" i="83"/>
  <c r="S84" i="83"/>
  <c r="S90" i="83"/>
  <c r="S97" i="83"/>
  <c r="S102" i="83"/>
  <c r="S103" i="83"/>
  <c r="S104" i="83"/>
  <c r="S109" i="83"/>
  <c r="S118" i="83"/>
  <c r="S121" i="83"/>
  <c r="S123" i="83"/>
  <c r="S124" i="83"/>
  <c r="S143" i="83"/>
  <c r="S144" i="83"/>
  <c r="S146" i="83"/>
  <c r="S149" i="83"/>
  <c r="S151" i="83"/>
  <c r="S152" i="83"/>
  <c r="S159" i="83"/>
  <c r="S160" i="83"/>
  <c r="S166" i="83"/>
  <c r="S173" i="83"/>
  <c r="S178" i="83"/>
  <c r="S179" i="83"/>
  <c r="S180" i="83"/>
  <c r="S185" i="83"/>
  <c r="S191" i="83"/>
  <c r="S192" i="83"/>
  <c r="S198" i="83"/>
  <c r="S205" i="83"/>
  <c r="S210" i="83"/>
  <c r="S211" i="83"/>
  <c r="S247" i="83"/>
  <c r="S214" i="83"/>
  <c r="S221" i="83"/>
  <c r="S226" i="83"/>
  <c r="S227" i="83"/>
  <c r="S228" i="83"/>
  <c r="S233" i="83"/>
  <c r="S239" i="83"/>
  <c r="S240" i="83"/>
  <c r="S253" i="83"/>
  <c r="S255" i="83"/>
  <c r="AC136" i="63"/>
  <c r="AC136" i="83" s="1"/>
  <c r="AB138" i="83"/>
  <c r="AC138" i="63"/>
  <c r="AC138" i="83" s="1"/>
  <c r="AC139" i="63"/>
  <c r="AC139" i="83" s="1"/>
  <c r="AB139" i="83"/>
  <c r="AB160" i="83"/>
  <c r="AC160" i="63"/>
  <c r="AC160" i="83" s="1"/>
  <c r="AB162" i="83"/>
  <c r="AC162" i="63"/>
  <c r="AC162" i="83" s="1"/>
  <c r="AC163" i="63"/>
  <c r="AC163" i="83" s="1"/>
  <c r="AB163" i="83"/>
  <c r="AB176" i="83"/>
  <c r="AC176" i="63"/>
  <c r="AC176" i="83" s="1"/>
  <c r="AB178" i="83"/>
  <c r="AC178" i="63"/>
  <c r="AC178" i="83" s="1"/>
  <c r="AB180" i="83"/>
  <c r="AC180" i="63"/>
  <c r="AC180" i="83" s="1"/>
  <c r="AB182" i="83"/>
  <c r="AC182" i="63"/>
  <c r="AC182" i="83" s="1"/>
  <c r="AB184" i="83"/>
  <c r="AC184" i="63"/>
  <c r="AC184" i="83" s="1"/>
  <c r="AB186" i="83"/>
  <c r="AC186" i="63"/>
  <c r="AC186" i="83" s="1"/>
  <c r="AC187" i="63"/>
  <c r="AC187" i="83" s="1"/>
  <c r="AB187" i="83"/>
  <c r="AC207" i="63"/>
  <c r="AC207" i="83" s="1"/>
  <c r="AB207" i="83"/>
  <c r="AB208" i="83"/>
  <c r="AC208" i="63"/>
  <c r="AC208" i="83" s="1"/>
  <c r="AC135" i="63"/>
  <c r="AC135" i="83" s="1"/>
  <c r="AB135" i="83"/>
  <c r="AB148" i="83"/>
  <c r="AC148" i="63"/>
  <c r="AC148" i="83" s="1"/>
  <c r="AB156" i="83"/>
  <c r="AC156" i="63"/>
  <c r="AC156" i="83" s="1"/>
  <c r="AB158" i="83"/>
  <c r="AC158" i="63"/>
  <c r="AC158" i="83" s="1"/>
  <c r="AC159" i="63"/>
  <c r="AC159" i="83" s="1"/>
  <c r="AB159" i="83"/>
  <c r="AB172" i="83"/>
  <c r="AC172" i="63"/>
  <c r="AC172" i="83" s="1"/>
  <c r="AB174" i="83"/>
  <c r="AC174" i="63"/>
  <c r="AC174" i="83" s="1"/>
  <c r="AC175" i="63"/>
  <c r="AC175" i="83" s="1"/>
  <c r="AB175" i="83"/>
  <c r="AC203" i="63"/>
  <c r="AC203" i="83" s="1"/>
  <c r="AB203" i="83"/>
  <c r="AB204" i="83"/>
  <c r="AC204" i="63"/>
  <c r="AC204" i="83" s="1"/>
  <c r="AW131" i="83"/>
  <c r="AB132" i="83"/>
  <c r="AC132" i="63"/>
  <c r="AC132" i="83" s="1"/>
  <c r="AB144" i="83"/>
  <c r="AC144" i="63"/>
  <c r="AC144" i="83" s="1"/>
  <c r="AB146" i="83"/>
  <c r="AC146" i="63"/>
  <c r="AC146" i="83" s="1"/>
  <c r="AC147" i="63"/>
  <c r="AC147" i="83" s="1"/>
  <c r="AB147" i="83"/>
  <c r="AB152" i="83"/>
  <c r="AC152" i="63"/>
  <c r="AC152" i="83" s="1"/>
  <c r="AB154" i="83"/>
  <c r="AC154" i="63"/>
  <c r="AC154" i="83" s="1"/>
  <c r="AC155" i="63"/>
  <c r="AC155" i="83" s="1"/>
  <c r="AB155" i="83"/>
  <c r="AB168" i="83"/>
  <c r="AC168" i="63"/>
  <c r="AC168" i="83" s="1"/>
  <c r="AC170" i="63"/>
  <c r="AC171" i="63"/>
  <c r="AC171" i="83" s="1"/>
  <c r="AB192" i="83"/>
  <c r="AC192" i="63"/>
  <c r="AC192" i="83" s="1"/>
  <c r="AC199" i="63"/>
  <c r="AB200" i="83"/>
  <c r="AC200" i="63"/>
  <c r="AC200" i="83" s="1"/>
  <c r="AC215" i="63"/>
  <c r="AC215" i="83" s="1"/>
  <c r="AB215" i="83"/>
  <c r="AB216" i="83"/>
  <c r="AC216" i="63"/>
  <c r="AC216" i="83" s="1"/>
  <c r="AB140" i="83"/>
  <c r="AC140" i="63"/>
  <c r="AC140" i="83" s="1"/>
  <c r="AB142" i="83"/>
  <c r="AC142" i="63"/>
  <c r="AC142" i="83" s="1"/>
  <c r="AC143" i="63"/>
  <c r="AC143" i="83" s="1"/>
  <c r="AB143" i="83"/>
  <c r="AC151" i="63"/>
  <c r="AC151" i="83" s="1"/>
  <c r="AB151" i="83"/>
  <c r="AB164" i="83"/>
  <c r="AC164" i="63"/>
  <c r="AC164" i="83" s="1"/>
  <c r="AB166" i="83"/>
  <c r="AC166" i="63"/>
  <c r="AC166" i="83" s="1"/>
  <c r="AC167" i="63"/>
  <c r="AC167" i="83" s="1"/>
  <c r="AB188" i="83"/>
  <c r="AC188" i="63"/>
  <c r="AC188" i="83" s="1"/>
  <c r="AB190" i="83"/>
  <c r="AC190" i="63"/>
  <c r="AC190" i="83" s="1"/>
  <c r="AC191" i="63"/>
  <c r="AC191" i="83" s="1"/>
  <c r="AB191" i="83"/>
  <c r="AB196" i="83"/>
  <c r="AC196" i="63"/>
  <c r="AC196" i="83" s="1"/>
  <c r="AC211" i="63"/>
  <c r="AB212" i="83"/>
  <c r="AC212" i="63"/>
  <c r="AC212" i="83" s="1"/>
  <c r="N10" i="66"/>
  <c r="N32" i="66"/>
  <c r="N74" i="66"/>
  <c r="N2" i="66"/>
  <c r="N24" i="66"/>
  <c r="N34" i="66"/>
  <c r="N56" i="66"/>
  <c r="N66" i="66"/>
  <c r="J3" i="66"/>
  <c r="J11" i="66"/>
  <c r="J19" i="66"/>
  <c r="J27" i="66"/>
  <c r="J35" i="66"/>
  <c r="J43" i="66"/>
  <c r="J51" i="66"/>
  <c r="J59" i="66"/>
  <c r="J67" i="66"/>
  <c r="J75" i="66"/>
  <c r="J79" i="66"/>
  <c r="L80" i="66"/>
  <c r="L80" i="83" s="1"/>
  <c r="J83" i="66"/>
  <c r="L84" i="66"/>
  <c r="L84" i="83" s="1"/>
  <c r="J87" i="66"/>
  <c r="J89" i="66"/>
  <c r="J91" i="66"/>
  <c r="J93" i="66"/>
  <c r="J95" i="66"/>
  <c r="J97" i="66"/>
  <c r="J99" i="66"/>
  <c r="J101" i="66"/>
  <c r="J103" i="66"/>
  <c r="J105" i="66"/>
  <c r="J107" i="66"/>
  <c r="J109" i="66"/>
  <c r="J111" i="66"/>
  <c r="J113" i="66"/>
  <c r="J115" i="66"/>
  <c r="J117" i="66"/>
  <c r="J119" i="66"/>
  <c r="J121" i="66"/>
  <c r="J123" i="66"/>
  <c r="J125" i="66"/>
  <c r="J127" i="66"/>
  <c r="J129" i="66"/>
  <c r="J131" i="66"/>
  <c r="J133" i="66"/>
  <c r="J135" i="66"/>
  <c r="J137" i="66"/>
  <c r="J139" i="66"/>
  <c r="J141" i="66"/>
  <c r="J143" i="66"/>
  <c r="J145" i="66"/>
  <c r="J147" i="66"/>
  <c r="J149" i="66"/>
  <c r="J151" i="66"/>
  <c r="J153" i="66"/>
  <c r="J155" i="66"/>
  <c r="J157" i="66"/>
  <c r="J159" i="66"/>
  <c r="J161" i="66"/>
  <c r="J163" i="66"/>
  <c r="J165" i="66"/>
  <c r="J167" i="66"/>
  <c r="J5" i="66"/>
  <c r="J13" i="66"/>
  <c r="J21" i="66"/>
  <c r="J29" i="66"/>
  <c r="J37" i="66"/>
  <c r="J45" i="66"/>
  <c r="J53" i="66"/>
  <c r="J61" i="66"/>
  <c r="J69" i="66"/>
  <c r="J77" i="66"/>
  <c r="N82" i="66"/>
  <c r="J7" i="66"/>
  <c r="J15" i="66"/>
  <c r="J23" i="66"/>
  <c r="J31" i="66"/>
  <c r="J39" i="66"/>
  <c r="J47" i="66"/>
  <c r="J55" i="66"/>
  <c r="J63" i="66"/>
  <c r="J71" i="66"/>
  <c r="J81" i="66"/>
  <c r="J85" i="66"/>
  <c r="J9" i="66"/>
  <c r="J17" i="66"/>
  <c r="J25" i="66"/>
  <c r="J33" i="66"/>
  <c r="J41" i="66"/>
  <c r="J49" i="66"/>
  <c r="J57" i="66"/>
  <c r="J65" i="66"/>
  <c r="J73" i="66"/>
  <c r="N84" i="66"/>
  <c r="I62" i="79"/>
  <c r="H62" i="79"/>
  <c r="I70" i="79"/>
  <c r="H70" i="79"/>
  <c r="I78" i="79"/>
  <c r="H78" i="79"/>
  <c r="I86" i="79"/>
  <c r="H86" i="79"/>
  <c r="H86" i="83" s="1"/>
  <c r="I94" i="79"/>
  <c r="H94" i="79"/>
  <c r="I102" i="79"/>
  <c r="H102" i="79"/>
  <c r="H102" i="83" s="1"/>
  <c r="I110" i="79"/>
  <c r="H110" i="79"/>
  <c r="I118" i="79"/>
  <c r="H118" i="79"/>
  <c r="I126" i="79"/>
  <c r="H126" i="79"/>
  <c r="I134" i="79"/>
  <c r="H134" i="79"/>
  <c r="H134" i="83" s="1"/>
  <c r="I142" i="79"/>
  <c r="H142" i="79"/>
  <c r="H142" i="83" s="1"/>
  <c r="I150" i="79"/>
  <c r="H150" i="79"/>
  <c r="I163" i="79"/>
  <c r="H163" i="79"/>
  <c r="I171" i="79"/>
  <c r="H171" i="79"/>
  <c r="H171" i="83" s="1"/>
  <c r="H2" i="79"/>
  <c r="I9" i="79"/>
  <c r="H11" i="79"/>
  <c r="H18" i="79"/>
  <c r="I25" i="79"/>
  <c r="H27" i="79"/>
  <c r="H34" i="79"/>
  <c r="I41" i="79"/>
  <c r="H43" i="79"/>
  <c r="H50" i="79"/>
  <c r="I57" i="79"/>
  <c r="H59" i="79"/>
  <c r="I5" i="79"/>
  <c r="H7" i="79"/>
  <c r="H14" i="79"/>
  <c r="I21" i="79"/>
  <c r="H23" i="79"/>
  <c r="H30" i="79"/>
  <c r="I37" i="79"/>
  <c r="H39" i="79"/>
  <c r="H46" i="79"/>
  <c r="I53" i="79"/>
  <c r="H55" i="79"/>
  <c r="H63" i="79"/>
  <c r="I66" i="79"/>
  <c r="H66" i="79"/>
  <c r="H71" i="79"/>
  <c r="I74" i="79"/>
  <c r="H74" i="79"/>
  <c r="H79" i="79"/>
  <c r="I82" i="79"/>
  <c r="H82" i="79"/>
  <c r="H87" i="79"/>
  <c r="I90" i="79"/>
  <c r="H90" i="79"/>
  <c r="H95" i="79"/>
  <c r="I98" i="79"/>
  <c r="H98" i="79"/>
  <c r="H103" i="79"/>
  <c r="I106" i="79"/>
  <c r="H106" i="79"/>
  <c r="H111" i="79"/>
  <c r="I114" i="79"/>
  <c r="H114" i="79"/>
  <c r="H119" i="79"/>
  <c r="I122" i="79"/>
  <c r="H122" i="79"/>
  <c r="H122" i="83" s="1"/>
  <c r="H127" i="79"/>
  <c r="I130" i="79"/>
  <c r="H130" i="79"/>
  <c r="H130" i="83" s="1"/>
  <c r="H135" i="79"/>
  <c r="I138" i="79"/>
  <c r="H138" i="79"/>
  <c r="H138" i="83" s="1"/>
  <c r="H143" i="79"/>
  <c r="I146" i="79"/>
  <c r="H146" i="79"/>
  <c r="H151" i="79"/>
  <c r="I154" i="79"/>
  <c r="H154" i="79"/>
  <c r="I159" i="79"/>
  <c r="H159" i="79"/>
  <c r="I167" i="79"/>
  <c r="H167" i="79"/>
  <c r="I175" i="79"/>
  <c r="H175" i="79"/>
  <c r="H175" i="83" s="1"/>
  <c r="H179" i="79"/>
  <c r="H179" i="83" s="1"/>
  <c r="H183" i="79"/>
  <c r="H183" i="83" s="1"/>
  <c r="H187" i="79"/>
  <c r="H187" i="83" s="1"/>
  <c r="H191" i="79"/>
  <c r="H191" i="83" s="1"/>
  <c r="H195" i="79"/>
  <c r="H195" i="83" s="1"/>
  <c r="H199" i="79"/>
  <c r="H199" i="83" s="1"/>
  <c r="H203" i="79"/>
  <c r="H203" i="83" s="1"/>
  <c r="H207" i="79"/>
  <c r="H207" i="83" s="1"/>
  <c r="I210" i="79"/>
  <c r="I216" i="79"/>
  <c r="I234" i="79"/>
  <c r="I242" i="79"/>
  <c r="I250" i="79"/>
  <c r="I258" i="79"/>
  <c r="I270" i="79"/>
  <c r="I276" i="79"/>
  <c r="I282" i="79"/>
  <c r="I290" i="79"/>
  <c r="I296" i="79"/>
  <c r="I308" i="79"/>
  <c r="I316" i="79"/>
  <c r="I322" i="79"/>
  <c r="H158" i="79"/>
  <c r="H162" i="79"/>
  <c r="H162" i="83" s="1"/>
  <c r="H166" i="79"/>
  <c r="H166" i="83" s="1"/>
  <c r="H170" i="79"/>
  <c r="H170" i="83" s="1"/>
  <c r="H174" i="79"/>
  <c r="H174" i="83" s="1"/>
  <c r="H178" i="79"/>
  <c r="H178" i="83" s="1"/>
  <c r="H182" i="79"/>
  <c r="H182" i="83" s="1"/>
  <c r="H186" i="79"/>
  <c r="H186" i="83" s="1"/>
  <c r="H190" i="79"/>
  <c r="H190" i="83" s="1"/>
  <c r="H194" i="79"/>
  <c r="H194" i="83" s="1"/>
  <c r="H198" i="79"/>
  <c r="H198" i="83" s="1"/>
  <c r="H202" i="79"/>
  <c r="H202" i="83" s="1"/>
  <c r="H206" i="79"/>
  <c r="H206" i="83" s="1"/>
  <c r="I218" i="79"/>
  <c r="I224" i="79"/>
  <c r="I230" i="79"/>
  <c r="I236" i="79"/>
  <c r="I244" i="79"/>
  <c r="I252" i="79"/>
  <c r="I264" i="79"/>
  <c r="I272" i="79"/>
  <c r="I278" i="79"/>
  <c r="I284" i="79"/>
  <c r="I298" i="79"/>
  <c r="I304" i="79"/>
  <c r="I310" i="79"/>
  <c r="I212" i="79"/>
  <c r="I220" i="79"/>
  <c r="I226" i="79"/>
  <c r="I232" i="79"/>
  <c r="I238" i="79"/>
  <c r="I246" i="79"/>
  <c r="I254" i="79"/>
  <c r="I260" i="79"/>
  <c r="I266" i="79"/>
  <c r="I274" i="79"/>
  <c r="I286" i="79"/>
  <c r="I292" i="79"/>
  <c r="I300" i="79"/>
  <c r="I306" i="79"/>
  <c r="I312" i="79"/>
  <c r="I318" i="79"/>
  <c r="I324" i="79"/>
  <c r="H92" i="83" l="1"/>
  <c r="H70" i="83"/>
  <c r="H104" i="83"/>
  <c r="H78" i="83"/>
  <c r="N30" i="66"/>
  <c r="N185" i="83"/>
  <c r="N178" i="83"/>
  <c r="N70" i="66"/>
  <c r="N78" i="66"/>
  <c r="N64" i="66"/>
  <c r="N4" i="66"/>
  <c r="N136" i="83"/>
  <c r="N94" i="66"/>
  <c r="O94" i="66" s="1"/>
  <c r="O94" i="83" s="1"/>
  <c r="N42" i="66"/>
  <c r="O42" i="66" s="1"/>
  <c r="O42" i="83" s="1"/>
  <c r="N28" i="66"/>
  <c r="N166" i="66"/>
  <c r="N194" i="83"/>
  <c r="N118" i="66"/>
  <c r="N193" i="83"/>
  <c r="AB211" i="83"/>
  <c r="AC211" i="83"/>
  <c r="AB199" i="83"/>
  <c r="AC199" i="83"/>
  <c r="AC170" i="83"/>
  <c r="AC145" i="59"/>
  <c r="AC145" i="83" s="1"/>
  <c r="AB170" i="83"/>
  <c r="AB171" i="83"/>
  <c r="H150" i="83"/>
  <c r="H67" i="83"/>
  <c r="O271" i="66"/>
  <c r="O271" i="83" s="1"/>
  <c r="N271" i="83"/>
  <c r="O227" i="66"/>
  <c r="O227" i="83" s="1"/>
  <c r="N227" i="83"/>
  <c r="H96" i="66"/>
  <c r="H96" i="83" s="1"/>
  <c r="G96" i="83"/>
  <c r="H144" i="66"/>
  <c r="H144" i="83" s="1"/>
  <c r="G144" i="83"/>
  <c r="N8" i="66"/>
  <c r="J8" i="83"/>
  <c r="AC311" i="63"/>
  <c r="AC311" i="83" s="1"/>
  <c r="AB311" i="83"/>
  <c r="O223" i="66"/>
  <c r="O223" i="83" s="1"/>
  <c r="N223" i="83"/>
  <c r="N110" i="66"/>
  <c r="J110" i="83"/>
  <c r="H154" i="66"/>
  <c r="H154" i="83" s="1"/>
  <c r="H90" i="66"/>
  <c r="H90" i="83" s="1"/>
  <c r="H54" i="66"/>
  <c r="H54" i="83" s="1"/>
  <c r="H51" i="66"/>
  <c r="H51" i="83" s="1"/>
  <c r="H77" i="66"/>
  <c r="H77" i="83" s="1"/>
  <c r="H114" i="66"/>
  <c r="H114" i="83" s="1"/>
  <c r="O320" i="66"/>
  <c r="O320" i="83" s="1"/>
  <c r="N320" i="83"/>
  <c r="H94" i="83"/>
  <c r="N158" i="83"/>
  <c r="H158" i="66"/>
  <c r="H158" i="83" s="1"/>
  <c r="H69" i="66"/>
  <c r="H22" i="66"/>
  <c r="H22" i="83" s="1"/>
  <c r="N104" i="66"/>
  <c r="J104" i="83"/>
  <c r="O76" i="66"/>
  <c r="O76" i="83" s="1"/>
  <c r="N76" i="83"/>
  <c r="N38" i="66"/>
  <c r="H9" i="66"/>
  <c r="H9" i="83" s="1"/>
  <c r="H140" i="66"/>
  <c r="H140" i="83" s="1"/>
  <c r="H120" i="66"/>
  <c r="H120" i="83" s="1"/>
  <c r="G120" i="83"/>
  <c r="H69" i="83"/>
  <c r="AB193" i="83"/>
  <c r="O279" i="66"/>
  <c r="O279" i="83" s="1"/>
  <c r="N279" i="83"/>
  <c r="O255" i="66"/>
  <c r="O255" i="83" s="1"/>
  <c r="N255" i="83"/>
  <c r="O231" i="66"/>
  <c r="O231" i="83" s="1"/>
  <c r="N231" i="83"/>
  <c r="O207" i="66"/>
  <c r="O207" i="83" s="1"/>
  <c r="N207" i="83"/>
  <c r="H62" i="66"/>
  <c r="H62" i="83" s="1"/>
  <c r="N120" i="66"/>
  <c r="J120" i="83"/>
  <c r="O332" i="66"/>
  <c r="O332" i="83" s="1"/>
  <c r="N332" i="83"/>
  <c r="O316" i="66"/>
  <c r="O316" i="83" s="1"/>
  <c r="N316" i="83"/>
  <c r="O300" i="66"/>
  <c r="O300" i="83" s="1"/>
  <c r="N300" i="83"/>
  <c r="AC341" i="83"/>
  <c r="AB341" i="83"/>
  <c r="AC338" i="83"/>
  <c r="AB338" i="83"/>
  <c r="AC339" i="83"/>
  <c r="AB339" i="83"/>
  <c r="AC340" i="83"/>
  <c r="AB340" i="83"/>
  <c r="N216" i="83"/>
  <c r="N94" i="83"/>
  <c r="H126" i="83"/>
  <c r="H45" i="83"/>
  <c r="N182" i="83"/>
  <c r="N324" i="83"/>
  <c r="N177" i="83"/>
  <c r="H164" i="83"/>
  <c r="N18" i="83"/>
  <c r="O324" i="83"/>
  <c r="N12" i="83"/>
  <c r="N150" i="66"/>
  <c r="O150" i="66" s="1"/>
  <c r="O150" i="83" s="1"/>
  <c r="G45" i="83"/>
  <c r="N169" i="83"/>
  <c r="O169" i="66"/>
  <c r="O169" i="83" s="1"/>
  <c r="H80" i="66"/>
  <c r="H80" i="83" s="1"/>
  <c r="G80" i="83"/>
  <c r="O181" i="66"/>
  <c r="O181" i="83" s="1"/>
  <c r="N181" i="83"/>
  <c r="H152" i="66"/>
  <c r="H152" i="83" s="1"/>
  <c r="G152" i="83"/>
  <c r="H110" i="66"/>
  <c r="H110" i="83" s="1"/>
  <c r="G110" i="83"/>
  <c r="O88" i="66"/>
  <c r="O88" i="83" s="1"/>
  <c r="N88" i="83"/>
  <c r="H49" i="66"/>
  <c r="H49" i="83" s="1"/>
  <c r="G49" i="83"/>
  <c r="H37" i="66"/>
  <c r="H37" i="83" s="1"/>
  <c r="G37" i="83"/>
  <c r="O16" i="66"/>
  <c r="O16" i="83" s="1"/>
  <c r="N16" i="83"/>
  <c r="H3" i="66"/>
  <c r="H3" i="83" s="1"/>
  <c r="G3" i="83"/>
  <c r="H25" i="66"/>
  <c r="H25" i="83" s="1"/>
  <c r="G25" i="83"/>
  <c r="H118" i="83"/>
  <c r="O228" i="66"/>
  <c r="O228" i="83" s="1"/>
  <c r="N228" i="83"/>
  <c r="H148" i="66"/>
  <c r="H148" i="83" s="1"/>
  <c r="G148" i="83"/>
  <c r="H118" i="66"/>
  <c r="G118" i="83"/>
  <c r="H38" i="66"/>
  <c r="G38" i="83"/>
  <c r="H100" i="66"/>
  <c r="H100" i="83" s="1"/>
  <c r="G100" i="83"/>
  <c r="H59" i="66"/>
  <c r="H59" i="83" s="1"/>
  <c r="G59" i="83"/>
  <c r="H14" i="66"/>
  <c r="H14" i="83" s="1"/>
  <c r="G14" i="83"/>
  <c r="H38" i="83"/>
  <c r="N86" i="66"/>
  <c r="H146" i="66"/>
  <c r="H146" i="83" s="1"/>
  <c r="G146" i="83"/>
  <c r="H128" i="66"/>
  <c r="H128" i="83" s="1"/>
  <c r="G128" i="83"/>
  <c r="H88" i="66"/>
  <c r="H88" i="83" s="1"/>
  <c r="G88" i="83"/>
  <c r="H30" i="66"/>
  <c r="H30" i="83" s="1"/>
  <c r="G30" i="83"/>
  <c r="H136" i="66"/>
  <c r="H136" i="83" s="1"/>
  <c r="G136" i="83"/>
  <c r="H98" i="66"/>
  <c r="H98" i="83" s="1"/>
  <c r="G98" i="83"/>
  <c r="H46" i="66"/>
  <c r="H46" i="83" s="1"/>
  <c r="G46" i="83"/>
  <c r="H29" i="66"/>
  <c r="H29" i="83" s="1"/>
  <c r="G29" i="83"/>
  <c r="H13" i="66"/>
  <c r="H13" i="83" s="1"/>
  <c r="G13" i="83"/>
  <c r="H27" i="66"/>
  <c r="H27" i="83" s="1"/>
  <c r="G27" i="83"/>
  <c r="O268" i="66"/>
  <c r="O268" i="83" s="1"/>
  <c r="N268" i="83"/>
  <c r="N156" i="66"/>
  <c r="J156" i="83"/>
  <c r="H124" i="66"/>
  <c r="H124" i="83" s="1"/>
  <c r="G124" i="83"/>
  <c r="H108" i="66"/>
  <c r="H108" i="83" s="1"/>
  <c r="G108" i="83"/>
  <c r="H82" i="66"/>
  <c r="H82" i="83" s="1"/>
  <c r="G82" i="83"/>
  <c r="H6" i="66"/>
  <c r="H6" i="83" s="1"/>
  <c r="G6" i="83"/>
  <c r="O306" i="66"/>
  <c r="O306" i="83" s="1"/>
  <c r="N306" i="83"/>
  <c r="N92" i="66"/>
  <c r="J92" i="83"/>
  <c r="H57" i="66"/>
  <c r="H57" i="83" s="1"/>
  <c r="G57" i="83"/>
  <c r="H17" i="66"/>
  <c r="H17" i="83" s="1"/>
  <c r="G17" i="83"/>
  <c r="H5" i="66"/>
  <c r="H5" i="83" s="1"/>
  <c r="G5" i="83"/>
  <c r="O26" i="66"/>
  <c r="O26" i="83" s="1"/>
  <c r="N26" i="83"/>
  <c r="H106" i="83"/>
  <c r="AB136" i="83"/>
  <c r="AB70" i="83"/>
  <c r="AB167" i="83"/>
  <c r="AC101" i="73"/>
  <c r="AC101" i="83" s="1"/>
  <c r="AB101" i="83"/>
  <c r="AC96" i="73"/>
  <c r="AC96" i="83" s="1"/>
  <c r="AB96" i="83"/>
  <c r="AC52" i="73"/>
  <c r="AC52" i="83" s="1"/>
  <c r="AB52" i="83"/>
  <c r="AC119" i="73"/>
  <c r="AC119" i="83" s="1"/>
  <c r="AB119" i="83"/>
  <c r="AC62" i="73"/>
  <c r="AC62" i="83" s="1"/>
  <c r="AB62" i="83"/>
  <c r="AC201" i="73"/>
  <c r="AC201" i="83" s="1"/>
  <c r="AB201" i="83"/>
  <c r="AC78" i="73"/>
  <c r="AC78" i="83" s="1"/>
  <c r="AB78" i="83"/>
  <c r="AC116" i="73"/>
  <c r="AC116" i="83" s="1"/>
  <c r="AB116" i="83"/>
  <c r="AC55" i="73"/>
  <c r="AC55" i="83" s="1"/>
  <c r="AB55" i="83"/>
  <c r="AC81" i="73"/>
  <c r="AC81" i="83" s="1"/>
  <c r="AB81" i="83"/>
  <c r="H249" i="83"/>
  <c r="AC281" i="63"/>
  <c r="AC281" i="83" s="1"/>
  <c r="AB281" i="83"/>
  <c r="AC276" i="63"/>
  <c r="AC276" i="83" s="1"/>
  <c r="AB276" i="83"/>
  <c r="AC261" i="63"/>
  <c r="AC261" i="83" s="1"/>
  <c r="AB261" i="83"/>
  <c r="AC301" i="63"/>
  <c r="AC301" i="83" s="1"/>
  <c r="AB301" i="83"/>
  <c r="AC333" i="63"/>
  <c r="AC333" i="83" s="1"/>
  <c r="AB333" i="83"/>
  <c r="AC272" i="63"/>
  <c r="AC272" i="83" s="1"/>
  <c r="AB272" i="83"/>
  <c r="AC314" i="63"/>
  <c r="AC314" i="83" s="1"/>
  <c r="AB314" i="83"/>
  <c r="AC295" i="63"/>
  <c r="AC295" i="83" s="1"/>
  <c r="AB295" i="83"/>
  <c r="AC320" i="63"/>
  <c r="AC320" i="83" s="1"/>
  <c r="AB320" i="83"/>
  <c r="AC317" i="63"/>
  <c r="AC317" i="83" s="1"/>
  <c r="AB317" i="83"/>
  <c r="AC307" i="63"/>
  <c r="AC307" i="83" s="1"/>
  <c r="AB307" i="83"/>
  <c r="AC335" i="63"/>
  <c r="AC335" i="83" s="1"/>
  <c r="AB335" i="83"/>
  <c r="AC329" i="63"/>
  <c r="AC329" i="83" s="1"/>
  <c r="AB329" i="83"/>
  <c r="AC327" i="63"/>
  <c r="AC327" i="83" s="1"/>
  <c r="AB327" i="83"/>
  <c r="AC241" i="63"/>
  <c r="AC241" i="83" s="1"/>
  <c r="AB241" i="83"/>
  <c r="AC117" i="59"/>
  <c r="AC117" i="83" s="1"/>
  <c r="AB117" i="83"/>
  <c r="AC173" i="59"/>
  <c r="AC173" i="83" s="1"/>
  <c r="AB173" i="83"/>
  <c r="AC137" i="59"/>
  <c r="AC137" i="83" s="1"/>
  <c r="AB137" i="83"/>
  <c r="AC126" i="59"/>
  <c r="AC126" i="83" s="1"/>
  <c r="AB126" i="83"/>
  <c r="AC245" i="59"/>
  <c r="AC245" i="83" s="1"/>
  <c r="AB245" i="83"/>
  <c r="AC224" i="59"/>
  <c r="AC224" i="83" s="1"/>
  <c r="AB224" i="83"/>
  <c r="AC103" i="59"/>
  <c r="AC103" i="83" s="1"/>
  <c r="AB103" i="83"/>
  <c r="AC95" i="59"/>
  <c r="AC95" i="83" s="1"/>
  <c r="AB95" i="83"/>
  <c r="AC87" i="59"/>
  <c r="AC87" i="83" s="1"/>
  <c r="AB87" i="83"/>
  <c r="AC72" i="59"/>
  <c r="AC72" i="83" s="1"/>
  <c r="AB72" i="83"/>
  <c r="AC108" i="59"/>
  <c r="AC108" i="83" s="1"/>
  <c r="AB108" i="83"/>
  <c r="AC107" i="59"/>
  <c r="AC107" i="83" s="1"/>
  <c r="AB107" i="83"/>
  <c r="AC169" i="59"/>
  <c r="AC169" i="83" s="1"/>
  <c r="AB169" i="83"/>
  <c r="AC149" i="59"/>
  <c r="AC149" i="83" s="1"/>
  <c r="AB149" i="83"/>
  <c r="AC141" i="59"/>
  <c r="AC141" i="83" s="1"/>
  <c r="AB141" i="83"/>
  <c r="AC249" i="59"/>
  <c r="AC249" i="83" s="1"/>
  <c r="AB249" i="83"/>
  <c r="AC240" i="59"/>
  <c r="AC240" i="83" s="1"/>
  <c r="AB240" i="83"/>
  <c r="AC91" i="59"/>
  <c r="AC91" i="83" s="1"/>
  <c r="AB91" i="83"/>
  <c r="AC83" i="59"/>
  <c r="AC83" i="83" s="1"/>
  <c r="AB83" i="83"/>
  <c r="AC77" i="59"/>
  <c r="AC77" i="83" s="1"/>
  <c r="AB77" i="83"/>
  <c r="AC185" i="59"/>
  <c r="AC185" i="83" s="1"/>
  <c r="AB185" i="83"/>
  <c r="AC161" i="59"/>
  <c r="AC161" i="83" s="1"/>
  <c r="AB161" i="83"/>
  <c r="AC238" i="59"/>
  <c r="AC238" i="83" s="1"/>
  <c r="AB238" i="83"/>
  <c r="AC227" i="59"/>
  <c r="AC227" i="83" s="1"/>
  <c r="AB227" i="83"/>
  <c r="AC219" i="59"/>
  <c r="AC219" i="83" s="1"/>
  <c r="AB219" i="83"/>
  <c r="AC210" i="59"/>
  <c r="AC210" i="83" s="1"/>
  <c r="AB210" i="83"/>
  <c r="AC232" i="59"/>
  <c r="AC232" i="83" s="1"/>
  <c r="AB232" i="83"/>
  <c r="AC195" i="59"/>
  <c r="AC195" i="83" s="1"/>
  <c r="AB195" i="83"/>
  <c r="AC165" i="59"/>
  <c r="AC165" i="83" s="1"/>
  <c r="AB165" i="83"/>
  <c r="AC157" i="59"/>
  <c r="AC157" i="83" s="1"/>
  <c r="AB157" i="83"/>
  <c r="AC150" i="59"/>
  <c r="AC150" i="83" s="1"/>
  <c r="AB150" i="83"/>
  <c r="AC242" i="59"/>
  <c r="AC242" i="83" s="1"/>
  <c r="AB242" i="83"/>
  <c r="AC252" i="59"/>
  <c r="AC252" i="83" s="1"/>
  <c r="AB252" i="83"/>
  <c r="AC223" i="59"/>
  <c r="AC223" i="83" s="1"/>
  <c r="AB223" i="83"/>
  <c r="AC214" i="59"/>
  <c r="AC214" i="83" s="1"/>
  <c r="AB214" i="83"/>
  <c r="AC206" i="59"/>
  <c r="AC206" i="83" s="1"/>
  <c r="AB206" i="83"/>
  <c r="O333" i="66"/>
  <c r="O333" i="83" s="1"/>
  <c r="N333" i="83"/>
  <c r="O325" i="66"/>
  <c r="O325" i="83" s="1"/>
  <c r="N325" i="83"/>
  <c r="O317" i="66"/>
  <c r="O317" i="83" s="1"/>
  <c r="N317" i="83"/>
  <c r="O309" i="66"/>
  <c r="O309" i="83" s="1"/>
  <c r="N309" i="83"/>
  <c r="O301" i="66"/>
  <c r="O301" i="83" s="1"/>
  <c r="N301" i="83"/>
  <c r="O293" i="66"/>
  <c r="O293" i="83" s="1"/>
  <c r="N293" i="83"/>
  <c r="O285" i="66"/>
  <c r="O285" i="83" s="1"/>
  <c r="N285" i="83"/>
  <c r="O275" i="66"/>
  <c r="O275" i="83" s="1"/>
  <c r="N275" i="83"/>
  <c r="O257" i="66"/>
  <c r="O257" i="83" s="1"/>
  <c r="N257" i="83"/>
  <c r="O245" i="66"/>
  <c r="O245" i="83" s="1"/>
  <c r="N245" i="83"/>
  <c r="O229" i="66"/>
  <c r="O229" i="83" s="1"/>
  <c r="N229" i="83"/>
  <c r="O214" i="66"/>
  <c r="O214" i="83" s="1"/>
  <c r="N214" i="83"/>
  <c r="O198" i="66"/>
  <c r="O198" i="83" s="1"/>
  <c r="N198" i="83"/>
  <c r="H75" i="66"/>
  <c r="H75" i="83" s="1"/>
  <c r="G75" i="83"/>
  <c r="H43" i="66"/>
  <c r="G43" i="83"/>
  <c r="H11" i="66"/>
  <c r="H11" i="83" s="1"/>
  <c r="G11" i="83"/>
  <c r="O262" i="66"/>
  <c r="O262" i="83" s="1"/>
  <c r="N262" i="83"/>
  <c r="N138" i="66"/>
  <c r="J138" i="83"/>
  <c r="N106" i="66"/>
  <c r="J106" i="83"/>
  <c r="O68" i="66"/>
  <c r="O68" i="83" s="1"/>
  <c r="N68" i="83"/>
  <c r="O4" i="66"/>
  <c r="O4" i="83" s="1"/>
  <c r="N4" i="83"/>
  <c r="N132" i="66"/>
  <c r="J132" i="83"/>
  <c r="O96" i="66"/>
  <c r="O96" i="83" s="1"/>
  <c r="N96" i="83"/>
  <c r="N14" i="66"/>
  <c r="O140" i="66"/>
  <c r="O140" i="83" s="1"/>
  <c r="N140" i="83"/>
  <c r="O54" i="66"/>
  <c r="O54" i="83" s="1"/>
  <c r="N54" i="83"/>
  <c r="O134" i="66"/>
  <c r="O134" i="83" s="1"/>
  <c r="N134" i="83"/>
  <c r="O70" i="66"/>
  <c r="O70" i="83" s="1"/>
  <c r="N70" i="83"/>
  <c r="O331" i="66"/>
  <c r="O331" i="83" s="1"/>
  <c r="N331" i="83"/>
  <c r="O323" i="66"/>
  <c r="O323" i="83" s="1"/>
  <c r="N323" i="83"/>
  <c r="O315" i="66"/>
  <c r="O315" i="83" s="1"/>
  <c r="N315" i="83"/>
  <c r="O307" i="66"/>
  <c r="O307" i="83" s="1"/>
  <c r="N307" i="83"/>
  <c r="O299" i="66"/>
  <c r="O299" i="83" s="1"/>
  <c r="N299" i="83"/>
  <c r="O291" i="66"/>
  <c r="O291" i="83" s="1"/>
  <c r="N291" i="83"/>
  <c r="O283" i="66"/>
  <c r="O283" i="83" s="1"/>
  <c r="N283" i="83"/>
  <c r="O272" i="66"/>
  <c r="O272" i="83" s="1"/>
  <c r="N272" i="83"/>
  <c r="O281" i="66"/>
  <c r="O281" i="83" s="1"/>
  <c r="N281" i="83"/>
  <c r="O248" i="66"/>
  <c r="O248" i="83" s="1"/>
  <c r="N248" i="83"/>
  <c r="O242" i="66"/>
  <c r="O242" i="83" s="1"/>
  <c r="N242" i="83"/>
  <c r="O226" i="66"/>
  <c r="O226" i="83" s="1"/>
  <c r="N226" i="83"/>
  <c r="O211" i="66"/>
  <c r="O211" i="83" s="1"/>
  <c r="N211" i="83"/>
  <c r="O195" i="66"/>
  <c r="O195" i="83" s="1"/>
  <c r="N195" i="83"/>
  <c r="H65" i="66"/>
  <c r="H65" i="83" s="1"/>
  <c r="G65" i="83"/>
  <c r="H33" i="66"/>
  <c r="H33" i="83" s="1"/>
  <c r="G33" i="83"/>
  <c r="O269" i="66"/>
  <c r="O269" i="83" s="1"/>
  <c r="N269" i="83"/>
  <c r="O60" i="66"/>
  <c r="O60" i="83" s="1"/>
  <c r="N60" i="83"/>
  <c r="N162" i="66"/>
  <c r="J162" i="83"/>
  <c r="N130" i="66"/>
  <c r="J130" i="83"/>
  <c r="N98" i="66"/>
  <c r="J98" i="83"/>
  <c r="N164" i="66"/>
  <c r="J164" i="83"/>
  <c r="O128" i="66"/>
  <c r="O128" i="83" s="1"/>
  <c r="N128" i="83"/>
  <c r="O86" i="66"/>
  <c r="O86" i="83" s="1"/>
  <c r="N86" i="83"/>
  <c r="O6" i="66"/>
  <c r="O6" i="83" s="1"/>
  <c r="N6" i="83"/>
  <c r="O166" i="66"/>
  <c r="O166" i="83" s="1"/>
  <c r="N166" i="83"/>
  <c r="N116" i="66"/>
  <c r="J116" i="83"/>
  <c r="N22" i="66"/>
  <c r="H43" i="83"/>
  <c r="O337" i="66"/>
  <c r="O337" i="83" s="1"/>
  <c r="N337" i="83"/>
  <c r="O329" i="66"/>
  <c r="O329" i="83" s="1"/>
  <c r="N329" i="83"/>
  <c r="O321" i="66"/>
  <c r="O321" i="83" s="1"/>
  <c r="N321" i="83"/>
  <c r="O313" i="66"/>
  <c r="O313" i="83" s="1"/>
  <c r="N313" i="83"/>
  <c r="O305" i="66"/>
  <c r="O305" i="83" s="1"/>
  <c r="N305" i="83"/>
  <c r="O297" i="66"/>
  <c r="O297" i="83" s="1"/>
  <c r="N297" i="83"/>
  <c r="O289" i="66"/>
  <c r="O289" i="83" s="1"/>
  <c r="N289" i="83"/>
  <c r="O280" i="66"/>
  <c r="O280" i="83" s="1"/>
  <c r="N280" i="83"/>
  <c r="O273" i="66"/>
  <c r="O273" i="83" s="1"/>
  <c r="N273" i="83"/>
  <c r="O239" i="66"/>
  <c r="O239" i="83" s="1"/>
  <c r="N239" i="83"/>
  <c r="O220" i="66"/>
  <c r="O220" i="83" s="1"/>
  <c r="N220" i="83"/>
  <c r="O204" i="66"/>
  <c r="O204" i="83" s="1"/>
  <c r="N204" i="83"/>
  <c r="O192" i="66"/>
  <c r="O192" i="83" s="1"/>
  <c r="N192" i="83"/>
  <c r="H53" i="66"/>
  <c r="H53" i="83" s="1"/>
  <c r="G53" i="83"/>
  <c r="H21" i="66"/>
  <c r="H21" i="83" s="1"/>
  <c r="G21" i="83"/>
  <c r="O267" i="66"/>
  <c r="O267" i="83" s="1"/>
  <c r="N267" i="83"/>
  <c r="O28" i="66"/>
  <c r="O28" i="83" s="1"/>
  <c r="N28" i="83"/>
  <c r="N154" i="66"/>
  <c r="J154" i="83"/>
  <c r="N122" i="66"/>
  <c r="J122" i="83"/>
  <c r="N90" i="66"/>
  <c r="J90" i="83"/>
  <c r="O36" i="66"/>
  <c r="O36" i="83" s="1"/>
  <c r="N36" i="83"/>
  <c r="O160" i="66"/>
  <c r="O160" i="83" s="1"/>
  <c r="N160" i="83"/>
  <c r="O118" i="66"/>
  <c r="O118" i="83" s="1"/>
  <c r="N118" i="83"/>
  <c r="O30" i="66"/>
  <c r="O30" i="83" s="1"/>
  <c r="N30" i="83"/>
  <c r="O108" i="66"/>
  <c r="O108" i="83" s="1"/>
  <c r="N108" i="83"/>
  <c r="N148" i="66"/>
  <c r="J148" i="83"/>
  <c r="O112" i="66"/>
  <c r="O112" i="83" s="1"/>
  <c r="N112" i="83"/>
  <c r="N46" i="66"/>
  <c r="O335" i="66"/>
  <c r="O335" i="83" s="1"/>
  <c r="N335" i="83"/>
  <c r="O327" i="66"/>
  <c r="O327" i="83" s="1"/>
  <c r="N327" i="83"/>
  <c r="O319" i="66"/>
  <c r="O319" i="83" s="1"/>
  <c r="N319" i="83"/>
  <c r="O311" i="66"/>
  <c r="O311" i="83" s="1"/>
  <c r="N311" i="83"/>
  <c r="O303" i="66"/>
  <c r="O303" i="83" s="1"/>
  <c r="N303" i="83"/>
  <c r="O295" i="66"/>
  <c r="O295" i="83" s="1"/>
  <c r="N295" i="83"/>
  <c r="O287" i="66"/>
  <c r="O287" i="83" s="1"/>
  <c r="N287" i="83"/>
  <c r="O278" i="66"/>
  <c r="O278" i="83" s="1"/>
  <c r="N278" i="83"/>
  <c r="O265" i="66"/>
  <c r="O265" i="83" s="1"/>
  <c r="N265" i="83"/>
  <c r="O277" i="66"/>
  <c r="O277" i="83" s="1"/>
  <c r="N277" i="83"/>
  <c r="O232" i="66"/>
  <c r="O232" i="83" s="1"/>
  <c r="N232" i="83"/>
  <c r="O217" i="66"/>
  <c r="O217" i="83" s="1"/>
  <c r="N217" i="83"/>
  <c r="O201" i="66"/>
  <c r="O201" i="83" s="1"/>
  <c r="N201" i="83"/>
  <c r="H84" i="66"/>
  <c r="H84" i="83" s="1"/>
  <c r="G84" i="83"/>
  <c r="O52" i="66"/>
  <c r="O52" i="83" s="1"/>
  <c r="N52" i="83"/>
  <c r="O20" i="66"/>
  <c r="O20" i="83" s="1"/>
  <c r="N20" i="83"/>
  <c r="O264" i="66"/>
  <c r="O264" i="83" s="1"/>
  <c r="N264" i="83"/>
  <c r="N146" i="66"/>
  <c r="J146" i="83"/>
  <c r="N114" i="66"/>
  <c r="J114" i="83"/>
  <c r="N150" i="83"/>
  <c r="N100" i="66"/>
  <c r="J100" i="83"/>
  <c r="O144" i="66"/>
  <c r="O144" i="83" s="1"/>
  <c r="N144" i="83"/>
  <c r="O102" i="66"/>
  <c r="O102" i="83" s="1"/>
  <c r="N102" i="83"/>
  <c r="N73" i="66"/>
  <c r="J73" i="83"/>
  <c r="H68" i="66"/>
  <c r="H68" i="83" s="1"/>
  <c r="G68" i="83"/>
  <c r="H36" i="66"/>
  <c r="H36" i="83" s="1"/>
  <c r="G36" i="83"/>
  <c r="H4" i="66"/>
  <c r="H4" i="83" s="1"/>
  <c r="G4" i="83"/>
  <c r="H42" i="66"/>
  <c r="H42" i="83" s="1"/>
  <c r="G42" i="83"/>
  <c r="H167" i="66"/>
  <c r="H167" i="83" s="1"/>
  <c r="G167" i="83"/>
  <c r="H155" i="66"/>
  <c r="H155" i="83" s="1"/>
  <c r="G155" i="83"/>
  <c r="H143" i="66"/>
  <c r="H143" i="83" s="1"/>
  <c r="G143" i="83"/>
  <c r="H127" i="66"/>
  <c r="H127" i="83" s="1"/>
  <c r="G127" i="83"/>
  <c r="H115" i="66"/>
  <c r="H115" i="83" s="1"/>
  <c r="G115" i="83"/>
  <c r="H40" i="66"/>
  <c r="H40" i="83" s="1"/>
  <c r="G40" i="83"/>
  <c r="O34" i="66"/>
  <c r="O34" i="83" s="1"/>
  <c r="N34" i="83"/>
  <c r="N65" i="66"/>
  <c r="J65" i="83"/>
  <c r="N33" i="66"/>
  <c r="J33" i="83"/>
  <c r="N85" i="66"/>
  <c r="J85" i="83"/>
  <c r="H76" i="66"/>
  <c r="H76" i="83" s="1"/>
  <c r="G76" i="83"/>
  <c r="N63" i="66"/>
  <c r="J63" i="83"/>
  <c r="H55" i="66"/>
  <c r="H55" i="83" s="1"/>
  <c r="G55" i="83"/>
  <c r="H44" i="66"/>
  <c r="H44" i="83" s="1"/>
  <c r="G44" i="83"/>
  <c r="N31" i="66"/>
  <c r="J31" i="83"/>
  <c r="H23" i="66"/>
  <c r="H23" i="83" s="1"/>
  <c r="G23" i="83"/>
  <c r="H12" i="66"/>
  <c r="H12" i="83" s="1"/>
  <c r="G12" i="83"/>
  <c r="O82" i="66"/>
  <c r="O82" i="83" s="1"/>
  <c r="N82" i="83"/>
  <c r="N69" i="66"/>
  <c r="J69" i="83"/>
  <c r="N53" i="66"/>
  <c r="J53" i="83"/>
  <c r="N37" i="66"/>
  <c r="J37" i="83"/>
  <c r="N21" i="66"/>
  <c r="J21" i="83"/>
  <c r="N5" i="66"/>
  <c r="J5" i="83"/>
  <c r="N165" i="66"/>
  <c r="J165" i="83"/>
  <c r="N161" i="66"/>
  <c r="J161" i="83"/>
  <c r="N157" i="66"/>
  <c r="J157" i="83"/>
  <c r="N153" i="66"/>
  <c r="J153" i="83"/>
  <c r="N149" i="66"/>
  <c r="J149" i="83"/>
  <c r="N145" i="66"/>
  <c r="J145" i="83"/>
  <c r="N141" i="66"/>
  <c r="J141" i="83"/>
  <c r="N137" i="66"/>
  <c r="J137" i="83"/>
  <c r="N133" i="66"/>
  <c r="J133" i="83"/>
  <c r="N129" i="66"/>
  <c r="J129" i="83"/>
  <c r="N125" i="66"/>
  <c r="J125" i="83"/>
  <c r="N121" i="66"/>
  <c r="J121" i="83"/>
  <c r="N117" i="66"/>
  <c r="J117" i="83"/>
  <c r="N113" i="66"/>
  <c r="J113" i="83"/>
  <c r="N109" i="66"/>
  <c r="J109" i="83"/>
  <c r="N105" i="66"/>
  <c r="J105" i="83"/>
  <c r="N101" i="66"/>
  <c r="J101" i="83"/>
  <c r="N97" i="66"/>
  <c r="J97" i="83"/>
  <c r="N93" i="66"/>
  <c r="J93" i="83"/>
  <c r="N89" i="66"/>
  <c r="J89" i="83"/>
  <c r="N79" i="66"/>
  <c r="J79" i="83"/>
  <c r="N67" i="66"/>
  <c r="J67" i="83"/>
  <c r="N51" i="66"/>
  <c r="J51" i="83"/>
  <c r="N35" i="66"/>
  <c r="J35" i="83"/>
  <c r="N19" i="66"/>
  <c r="J19" i="83"/>
  <c r="N3" i="66"/>
  <c r="J3" i="83"/>
  <c r="O24" i="66"/>
  <c r="O24" i="83" s="1"/>
  <c r="N24" i="83"/>
  <c r="N9" i="66"/>
  <c r="J9" i="83"/>
  <c r="N55" i="66"/>
  <c r="J55" i="83"/>
  <c r="N23" i="66"/>
  <c r="J23" i="83"/>
  <c r="H74" i="66"/>
  <c r="H74" i="83" s="1"/>
  <c r="G74" i="83"/>
  <c r="H26" i="66"/>
  <c r="H26" i="83" s="1"/>
  <c r="G26" i="83"/>
  <c r="H163" i="66"/>
  <c r="H163" i="83" s="1"/>
  <c r="G163" i="83"/>
  <c r="H151" i="66"/>
  <c r="H151" i="83" s="1"/>
  <c r="G151" i="83"/>
  <c r="H139" i="66"/>
  <c r="H139" i="83" s="1"/>
  <c r="G139" i="83"/>
  <c r="H131" i="66"/>
  <c r="H131" i="83" s="1"/>
  <c r="G131" i="83"/>
  <c r="H119" i="66"/>
  <c r="H119" i="83" s="1"/>
  <c r="G119" i="83"/>
  <c r="H111" i="66"/>
  <c r="H111" i="83" s="1"/>
  <c r="G111" i="83"/>
  <c r="H99" i="66"/>
  <c r="H99" i="83" s="1"/>
  <c r="G99" i="83"/>
  <c r="H91" i="66"/>
  <c r="H91" i="83" s="1"/>
  <c r="G91" i="83"/>
  <c r="H72" i="66"/>
  <c r="H72" i="83" s="1"/>
  <c r="G72" i="83"/>
  <c r="H24" i="66"/>
  <c r="H24" i="83" s="1"/>
  <c r="G24" i="83"/>
  <c r="O84" i="66"/>
  <c r="O84" i="83" s="1"/>
  <c r="N84" i="83"/>
  <c r="N57" i="66"/>
  <c r="J57" i="83"/>
  <c r="N25" i="66"/>
  <c r="J25" i="83"/>
  <c r="H85" i="66"/>
  <c r="H85" i="83" s="1"/>
  <c r="G85" i="83"/>
  <c r="N71" i="66"/>
  <c r="J71" i="83"/>
  <c r="H63" i="66"/>
  <c r="H63" i="83" s="1"/>
  <c r="G63" i="83"/>
  <c r="H52" i="66"/>
  <c r="H52" i="83" s="1"/>
  <c r="G52" i="83"/>
  <c r="N39" i="66"/>
  <c r="J39" i="83"/>
  <c r="H31" i="66"/>
  <c r="H31" i="83" s="1"/>
  <c r="G31" i="83"/>
  <c r="H20" i="66"/>
  <c r="H20" i="83" s="1"/>
  <c r="G20" i="83"/>
  <c r="N7" i="66"/>
  <c r="J7" i="83"/>
  <c r="O78" i="66"/>
  <c r="O78" i="83" s="1"/>
  <c r="N78" i="83"/>
  <c r="H66" i="66"/>
  <c r="H66" i="83" s="1"/>
  <c r="G66" i="83"/>
  <c r="H50" i="66"/>
  <c r="H50" i="83" s="1"/>
  <c r="G50" i="83"/>
  <c r="H34" i="66"/>
  <c r="H34" i="83" s="1"/>
  <c r="G34" i="83"/>
  <c r="H18" i="66"/>
  <c r="H18" i="83" s="1"/>
  <c r="G18" i="83"/>
  <c r="H2" i="66"/>
  <c r="H2" i="83" s="1"/>
  <c r="G2" i="83"/>
  <c r="H165" i="66"/>
  <c r="H165" i="83" s="1"/>
  <c r="G165" i="83"/>
  <c r="H161" i="66"/>
  <c r="H161" i="83" s="1"/>
  <c r="G161" i="83"/>
  <c r="H157" i="66"/>
  <c r="H157" i="83" s="1"/>
  <c r="G157" i="83"/>
  <c r="H153" i="66"/>
  <c r="H153" i="83" s="1"/>
  <c r="G153" i="83"/>
  <c r="H149" i="66"/>
  <c r="H149" i="83" s="1"/>
  <c r="G149" i="83"/>
  <c r="H145" i="66"/>
  <c r="H145" i="83" s="1"/>
  <c r="G145" i="83"/>
  <c r="H141" i="66"/>
  <c r="H141" i="83" s="1"/>
  <c r="G141" i="83"/>
  <c r="H137" i="66"/>
  <c r="H137" i="83" s="1"/>
  <c r="G137" i="83"/>
  <c r="H133" i="66"/>
  <c r="H133" i="83" s="1"/>
  <c r="G133" i="83"/>
  <c r="H129" i="66"/>
  <c r="H129" i="83" s="1"/>
  <c r="G129" i="83"/>
  <c r="H125" i="66"/>
  <c r="H125" i="83" s="1"/>
  <c r="G125" i="83"/>
  <c r="H121" i="66"/>
  <c r="H121" i="83" s="1"/>
  <c r="G121" i="83"/>
  <c r="H117" i="66"/>
  <c r="H117" i="83" s="1"/>
  <c r="G117" i="83"/>
  <c r="H113" i="66"/>
  <c r="H113" i="83" s="1"/>
  <c r="G113" i="83"/>
  <c r="H109" i="66"/>
  <c r="H109" i="83" s="1"/>
  <c r="G109" i="83"/>
  <c r="H105" i="66"/>
  <c r="H105" i="83" s="1"/>
  <c r="G105" i="83"/>
  <c r="H101" i="66"/>
  <c r="H101" i="83" s="1"/>
  <c r="G101" i="83"/>
  <c r="H97" i="66"/>
  <c r="H97" i="83" s="1"/>
  <c r="G97" i="83"/>
  <c r="H93" i="66"/>
  <c r="H93" i="83" s="1"/>
  <c r="G93" i="83"/>
  <c r="H89" i="66"/>
  <c r="H89" i="83" s="1"/>
  <c r="G89" i="83"/>
  <c r="N83" i="66"/>
  <c r="J83" i="83"/>
  <c r="H79" i="66"/>
  <c r="H79" i="83" s="1"/>
  <c r="G79" i="83"/>
  <c r="H64" i="66"/>
  <c r="H64" i="83" s="1"/>
  <c r="G64" i="83"/>
  <c r="H48" i="66"/>
  <c r="H48" i="83" s="1"/>
  <c r="G48" i="83"/>
  <c r="H32" i="66"/>
  <c r="H32" i="83" s="1"/>
  <c r="G32" i="83"/>
  <c r="H16" i="66"/>
  <c r="H16" i="83" s="1"/>
  <c r="G16" i="83"/>
  <c r="O66" i="66"/>
  <c r="O66" i="83" s="1"/>
  <c r="N66" i="83"/>
  <c r="O2" i="66"/>
  <c r="O2" i="83" s="1"/>
  <c r="N2" i="83"/>
  <c r="O32" i="66"/>
  <c r="O32" i="83" s="1"/>
  <c r="N32" i="83"/>
  <c r="N41" i="66"/>
  <c r="J41" i="83"/>
  <c r="H81" i="66"/>
  <c r="H81" i="83" s="1"/>
  <c r="G81" i="83"/>
  <c r="H47" i="66"/>
  <c r="H47" i="83" s="1"/>
  <c r="G47" i="83"/>
  <c r="H15" i="66"/>
  <c r="H15" i="83" s="1"/>
  <c r="G15" i="83"/>
  <c r="H58" i="66"/>
  <c r="H58" i="83" s="1"/>
  <c r="G58" i="83"/>
  <c r="H10" i="66"/>
  <c r="H10" i="83" s="1"/>
  <c r="G10" i="83"/>
  <c r="H159" i="66"/>
  <c r="H159" i="83" s="1"/>
  <c r="G159" i="83"/>
  <c r="H147" i="66"/>
  <c r="H147" i="83" s="1"/>
  <c r="G147" i="83"/>
  <c r="H135" i="66"/>
  <c r="H135" i="83" s="1"/>
  <c r="G135" i="83"/>
  <c r="H123" i="66"/>
  <c r="H123" i="83" s="1"/>
  <c r="G123" i="83"/>
  <c r="H107" i="66"/>
  <c r="H107" i="83" s="1"/>
  <c r="G107" i="83"/>
  <c r="H103" i="66"/>
  <c r="H103" i="83" s="1"/>
  <c r="G103" i="83"/>
  <c r="H95" i="66"/>
  <c r="H95" i="83" s="1"/>
  <c r="G95" i="83"/>
  <c r="H87" i="66"/>
  <c r="H87" i="83" s="1"/>
  <c r="G87" i="83"/>
  <c r="H56" i="66"/>
  <c r="H56" i="83" s="1"/>
  <c r="G56" i="83"/>
  <c r="H8" i="66"/>
  <c r="H8" i="83" s="1"/>
  <c r="G8" i="83"/>
  <c r="O64" i="66"/>
  <c r="O64" i="83" s="1"/>
  <c r="N64" i="83"/>
  <c r="N80" i="66"/>
  <c r="N49" i="66"/>
  <c r="J49" i="83"/>
  <c r="N17" i="66"/>
  <c r="J17" i="83"/>
  <c r="N81" i="66"/>
  <c r="J81" i="83"/>
  <c r="H71" i="66"/>
  <c r="H71" i="83" s="1"/>
  <c r="G71" i="83"/>
  <c r="H60" i="66"/>
  <c r="H60" i="83" s="1"/>
  <c r="G60" i="83"/>
  <c r="N47" i="66"/>
  <c r="J47" i="83"/>
  <c r="H39" i="66"/>
  <c r="H39" i="83" s="1"/>
  <c r="G39" i="83"/>
  <c r="H28" i="66"/>
  <c r="H28" i="83" s="1"/>
  <c r="G28" i="83"/>
  <c r="N15" i="66"/>
  <c r="J15" i="83"/>
  <c r="H7" i="66"/>
  <c r="H7" i="83" s="1"/>
  <c r="G7" i="83"/>
  <c r="N77" i="66"/>
  <c r="J77" i="83"/>
  <c r="N61" i="66"/>
  <c r="J61" i="83"/>
  <c r="N45" i="66"/>
  <c r="J45" i="83"/>
  <c r="N29" i="66"/>
  <c r="J29" i="83"/>
  <c r="N13" i="66"/>
  <c r="J13" i="83"/>
  <c r="N167" i="66"/>
  <c r="J167" i="83"/>
  <c r="N163" i="66"/>
  <c r="J163" i="83"/>
  <c r="N159" i="66"/>
  <c r="J159" i="83"/>
  <c r="N155" i="66"/>
  <c r="J155" i="83"/>
  <c r="N151" i="66"/>
  <c r="J151" i="83"/>
  <c r="N147" i="66"/>
  <c r="J147" i="83"/>
  <c r="N143" i="66"/>
  <c r="J143" i="83"/>
  <c r="N139" i="66"/>
  <c r="J139" i="83"/>
  <c r="N135" i="66"/>
  <c r="J135" i="83"/>
  <c r="N131" i="66"/>
  <c r="J131" i="83"/>
  <c r="N127" i="66"/>
  <c r="J127" i="83"/>
  <c r="N123" i="66"/>
  <c r="J123" i="83"/>
  <c r="N119" i="66"/>
  <c r="J119" i="83"/>
  <c r="N115" i="66"/>
  <c r="J115" i="83"/>
  <c r="N111" i="66"/>
  <c r="J111" i="83"/>
  <c r="N107" i="66"/>
  <c r="J107" i="83"/>
  <c r="N103" i="66"/>
  <c r="J103" i="83"/>
  <c r="N99" i="66"/>
  <c r="J99" i="83"/>
  <c r="N95" i="66"/>
  <c r="J95" i="83"/>
  <c r="N91" i="66"/>
  <c r="J91" i="83"/>
  <c r="N87" i="66"/>
  <c r="J87" i="83"/>
  <c r="H83" i="66"/>
  <c r="H83" i="83" s="1"/>
  <c r="G83" i="83"/>
  <c r="N75" i="66"/>
  <c r="J75" i="83"/>
  <c r="N59" i="66"/>
  <c r="J59" i="83"/>
  <c r="N43" i="66"/>
  <c r="J43" i="83"/>
  <c r="N27" i="66"/>
  <c r="J27" i="83"/>
  <c r="N11" i="66"/>
  <c r="J11" i="83"/>
  <c r="O56" i="66"/>
  <c r="O56" i="83" s="1"/>
  <c r="N56" i="83"/>
  <c r="O74" i="66"/>
  <c r="O74" i="83" s="1"/>
  <c r="N74" i="83"/>
  <c r="O10" i="66"/>
  <c r="O10" i="83" s="1"/>
  <c r="N10" i="83"/>
  <c r="N42" i="83" l="1"/>
  <c r="O38" i="66"/>
  <c r="O38" i="83" s="1"/>
  <c r="N38" i="83"/>
  <c r="O104" i="66"/>
  <c r="O104" i="83" s="1"/>
  <c r="N104" i="83"/>
  <c r="O120" i="66"/>
  <c r="O120" i="83" s="1"/>
  <c r="N120" i="83"/>
  <c r="O110" i="66"/>
  <c r="O110" i="83" s="1"/>
  <c r="N110" i="83"/>
  <c r="O8" i="66"/>
  <c r="O8" i="83" s="1"/>
  <c r="N8" i="83"/>
  <c r="O92" i="66"/>
  <c r="O92" i="83" s="1"/>
  <c r="N92" i="83"/>
  <c r="O156" i="66"/>
  <c r="O156" i="83" s="1"/>
  <c r="N156" i="83"/>
  <c r="O100" i="66"/>
  <c r="O100" i="83" s="1"/>
  <c r="N100" i="83"/>
  <c r="O114" i="66"/>
  <c r="O114" i="83" s="1"/>
  <c r="N114" i="83"/>
  <c r="O14" i="66"/>
  <c r="O14" i="83" s="1"/>
  <c r="N14" i="83"/>
  <c r="O132" i="66"/>
  <c r="O132" i="83" s="1"/>
  <c r="N132" i="83"/>
  <c r="O138" i="66"/>
  <c r="O138" i="83" s="1"/>
  <c r="N138" i="83"/>
  <c r="O46" i="66"/>
  <c r="O46" i="83" s="1"/>
  <c r="N46" i="83"/>
  <c r="O148" i="66"/>
  <c r="O148" i="83" s="1"/>
  <c r="N148" i="83"/>
  <c r="O90" i="66"/>
  <c r="O90" i="83" s="1"/>
  <c r="N90" i="83"/>
  <c r="O154" i="66"/>
  <c r="O154" i="83" s="1"/>
  <c r="N154" i="83"/>
  <c r="O22" i="66"/>
  <c r="O22" i="83" s="1"/>
  <c r="N22" i="83"/>
  <c r="O164" i="66"/>
  <c r="O164" i="83" s="1"/>
  <c r="N164" i="83"/>
  <c r="O130" i="66"/>
  <c r="O130" i="83" s="1"/>
  <c r="N130" i="83"/>
  <c r="O146" i="66"/>
  <c r="O146" i="83" s="1"/>
  <c r="N146" i="83"/>
  <c r="O106" i="66"/>
  <c r="O106" i="83" s="1"/>
  <c r="N106" i="83"/>
  <c r="O122" i="66"/>
  <c r="O122" i="83" s="1"/>
  <c r="N122" i="83"/>
  <c r="O116" i="66"/>
  <c r="O116" i="83" s="1"/>
  <c r="N116" i="83"/>
  <c r="O98" i="66"/>
  <c r="O98" i="83" s="1"/>
  <c r="N98" i="83"/>
  <c r="O162" i="66"/>
  <c r="O162" i="83" s="1"/>
  <c r="N162" i="83"/>
  <c r="O41" i="66"/>
  <c r="O41" i="83" s="1"/>
  <c r="N41" i="83"/>
  <c r="O7" i="66"/>
  <c r="O7" i="83" s="1"/>
  <c r="N7" i="83"/>
  <c r="O71" i="66"/>
  <c r="O71" i="83" s="1"/>
  <c r="N71" i="83"/>
  <c r="O25" i="66"/>
  <c r="O25" i="83" s="1"/>
  <c r="N25" i="83"/>
  <c r="O55" i="66"/>
  <c r="O55" i="83" s="1"/>
  <c r="N55" i="83"/>
  <c r="O3" i="66"/>
  <c r="O3" i="83" s="1"/>
  <c r="N3" i="83"/>
  <c r="O35" i="66"/>
  <c r="O35" i="83" s="1"/>
  <c r="N35" i="83"/>
  <c r="O67" i="66"/>
  <c r="O67" i="83" s="1"/>
  <c r="N67" i="83"/>
  <c r="O89" i="66"/>
  <c r="O89" i="83" s="1"/>
  <c r="N89" i="83"/>
  <c r="O97" i="66"/>
  <c r="O97" i="83" s="1"/>
  <c r="N97" i="83"/>
  <c r="O105" i="66"/>
  <c r="O105" i="83" s="1"/>
  <c r="N105" i="83"/>
  <c r="O113" i="66"/>
  <c r="O113" i="83" s="1"/>
  <c r="N113" i="83"/>
  <c r="O121" i="66"/>
  <c r="O121" i="83" s="1"/>
  <c r="N121" i="83"/>
  <c r="O129" i="66"/>
  <c r="O129" i="83" s="1"/>
  <c r="N129" i="83"/>
  <c r="O137" i="66"/>
  <c r="O137" i="83" s="1"/>
  <c r="N137" i="83"/>
  <c r="O145" i="66"/>
  <c r="O145" i="83" s="1"/>
  <c r="N145" i="83"/>
  <c r="O153" i="66"/>
  <c r="O153" i="83" s="1"/>
  <c r="N153" i="83"/>
  <c r="O161" i="66"/>
  <c r="O161" i="83" s="1"/>
  <c r="N161" i="83"/>
  <c r="O5" i="66"/>
  <c r="O5" i="83" s="1"/>
  <c r="N5" i="83"/>
  <c r="O37" i="66"/>
  <c r="O37" i="83" s="1"/>
  <c r="N37" i="83"/>
  <c r="O69" i="66"/>
  <c r="O69" i="83" s="1"/>
  <c r="N69" i="83"/>
  <c r="O31" i="66"/>
  <c r="O31" i="83" s="1"/>
  <c r="N31" i="83"/>
  <c r="O33" i="66"/>
  <c r="O33" i="83" s="1"/>
  <c r="N33" i="83"/>
  <c r="O11" i="66"/>
  <c r="O11" i="83" s="1"/>
  <c r="N11" i="83"/>
  <c r="O75" i="66"/>
  <c r="O75" i="83" s="1"/>
  <c r="N75" i="83"/>
  <c r="O95" i="66"/>
  <c r="O95" i="83" s="1"/>
  <c r="N95" i="83"/>
  <c r="O111" i="66"/>
  <c r="O111" i="83" s="1"/>
  <c r="N111" i="83"/>
  <c r="O127" i="66"/>
  <c r="O127" i="83" s="1"/>
  <c r="N127" i="83"/>
  <c r="O143" i="66"/>
  <c r="O143" i="83" s="1"/>
  <c r="N143" i="83"/>
  <c r="O151" i="66"/>
  <c r="O151" i="83" s="1"/>
  <c r="N151" i="83"/>
  <c r="O167" i="66"/>
  <c r="O167" i="83" s="1"/>
  <c r="N167" i="83"/>
  <c r="O29" i="66"/>
  <c r="O29" i="83" s="1"/>
  <c r="N29" i="83"/>
  <c r="O61" i="66"/>
  <c r="O61" i="83" s="1"/>
  <c r="N61" i="83"/>
  <c r="O47" i="66"/>
  <c r="O47" i="83" s="1"/>
  <c r="N47" i="83"/>
  <c r="O27" i="66"/>
  <c r="O27" i="83" s="1"/>
  <c r="N27" i="83"/>
  <c r="O59" i="66"/>
  <c r="O59" i="83" s="1"/>
  <c r="N59" i="83"/>
  <c r="O91" i="66"/>
  <c r="O91" i="83" s="1"/>
  <c r="N91" i="83"/>
  <c r="O99" i="66"/>
  <c r="O99" i="83" s="1"/>
  <c r="N99" i="83"/>
  <c r="O107" i="66"/>
  <c r="O107" i="83" s="1"/>
  <c r="N107" i="83"/>
  <c r="O115" i="66"/>
  <c r="O115" i="83" s="1"/>
  <c r="N115" i="83"/>
  <c r="O123" i="66"/>
  <c r="O123" i="83" s="1"/>
  <c r="N123" i="83"/>
  <c r="O131" i="66"/>
  <c r="O131" i="83" s="1"/>
  <c r="N131" i="83"/>
  <c r="O139" i="66"/>
  <c r="O139" i="83" s="1"/>
  <c r="N139" i="83"/>
  <c r="O147" i="66"/>
  <c r="O147" i="83" s="1"/>
  <c r="N147" i="83"/>
  <c r="O155" i="66"/>
  <c r="O155" i="83" s="1"/>
  <c r="N155" i="83"/>
  <c r="O163" i="66"/>
  <c r="O163" i="83" s="1"/>
  <c r="N163" i="83"/>
  <c r="O13" i="66"/>
  <c r="O13" i="83" s="1"/>
  <c r="N13" i="83"/>
  <c r="O45" i="66"/>
  <c r="O45" i="83" s="1"/>
  <c r="N45" i="83"/>
  <c r="O77" i="66"/>
  <c r="O77" i="83" s="1"/>
  <c r="N77" i="83"/>
  <c r="O15" i="66"/>
  <c r="O15" i="83" s="1"/>
  <c r="N15" i="83"/>
  <c r="O81" i="66"/>
  <c r="O81" i="83" s="1"/>
  <c r="N81" i="83"/>
  <c r="O49" i="66"/>
  <c r="O49" i="83" s="1"/>
  <c r="N49" i="83"/>
  <c r="O43" i="66"/>
  <c r="O43" i="83" s="1"/>
  <c r="N43" i="83"/>
  <c r="O87" i="66"/>
  <c r="O87" i="83" s="1"/>
  <c r="N87" i="83"/>
  <c r="O103" i="66"/>
  <c r="O103" i="83" s="1"/>
  <c r="N103" i="83"/>
  <c r="O119" i="66"/>
  <c r="O119" i="83" s="1"/>
  <c r="N119" i="83"/>
  <c r="O135" i="66"/>
  <c r="O135" i="83" s="1"/>
  <c r="N135" i="83"/>
  <c r="O159" i="66"/>
  <c r="O159" i="83" s="1"/>
  <c r="N159" i="83"/>
  <c r="O17" i="66"/>
  <c r="O17" i="83" s="1"/>
  <c r="N17" i="83"/>
  <c r="O80" i="66"/>
  <c r="O80" i="83" s="1"/>
  <c r="N80" i="83"/>
  <c r="O83" i="66"/>
  <c r="O83" i="83" s="1"/>
  <c r="N83" i="83"/>
  <c r="O39" i="66"/>
  <c r="O39" i="83" s="1"/>
  <c r="N39" i="83"/>
  <c r="O57" i="66"/>
  <c r="O57" i="83" s="1"/>
  <c r="N57" i="83"/>
  <c r="O23" i="66"/>
  <c r="O23" i="83" s="1"/>
  <c r="N23" i="83"/>
  <c r="O9" i="66"/>
  <c r="O9" i="83" s="1"/>
  <c r="N9" i="83"/>
  <c r="O19" i="66"/>
  <c r="O19" i="83" s="1"/>
  <c r="N19" i="83"/>
  <c r="O51" i="66"/>
  <c r="O51" i="83" s="1"/>
  <c r="N51" i="83"/>
  <c r="O79" i="66"/>
  <c r="O79" i="83" s="1"/>
  <c r="N79" i="83"/>
  <c r="O93" i="66"/>
  <c r="O93" i="83" s="1"/>
  <c r="N93" i="83"/>
  <c r="O101" i="66"/>
  <c r="O101" i="83" s="1"/>
  <c r="N101" i="83"/>
  <c r="O109" i="66"/>
  <c r="O109" i="83" s="1"/>
  <c r="N109" i="83"/>
  <c r="O117" i="66"/>
  <c r="O117" i="83" s="1"/>
  <c r="N117" i="83"/>
  <c r="O125" i="66"/>
  <c r="O125" i="83" s="1"/>
  <c r="N125" i="83"/>
  <c r="O133" i="66"/>
  <c r="O133" i="83" s="1"/>
  <c r="N133" i="83"/>
  <c r="O141" i="66"/>
  <c r="O141" i="83" s="1"/>
  <c r="N141" i="83"/>
  <c r="O149" i="66"/>
  <c r="O149" i="83" s="1"/>
  <c r="N149" i="83"/>
  <c r="O157" i="66"/>
  <c r="O157" i="83" s="1"/>
  <c r="N157" i="83"/>
  <c r="O165" i="66"/>
  <c r="O165" i="83" s="1"/>
  <c r="N165" i="83"/>
  <c r="O21" i="66"/>
  <c r="O21" i="83" s="1"/>
  <c r="N21" i="83"/>
  <c r="O53" i="66"/>
  <c r="O53" i="83" s="1"/>
  <c r="N53" i="83"/>
  <c r="O63" i="66"/>
  <c r="O63" i="83" s="1"/>
  <c r="N63" i="83"/>
  <c r="O85" i="66"/>
  <c r="O85" i="83" s="1"/>
  <c r="N85" i="83"/>
  <c r="O65" i="66"/>
  <c r="O65" i="83" s="1"/>
  <c r="N65" i="83"/>
  <c r="O73" i="66"/>
  <c r="O73" i="83" s="1"/>
  <c r="N73" i="83"/>
  <c r="I336" i="83" l="1"/>
  <c r="I335" i="83"/>
  <c r="I334" i="83"/>
  <c r="I333" i="83"/>
  <c r="I332" i="83"/>
  <c r="I331" i="83"/>
  <c r="I330" i="83"/>
  <c r="I329" i="83"/>
  <c r="I328" i="83"/>
  <c r="I327" i="83"/>
  <c r="I326" i="83"/>
  <c r="I325" i="83"/>
  <c r="I324" i="83"/>
  <c r="I323" i="83"/>
  <c r="I322" i="83"/>
  <c r="I321" i="83"/>
  <c r="I320" i="83"/>
  <c r="I319" i="83"/>
  <c r="I318" i="83"/>
  <c r="I317" i="83"/>
  <c r="I316" i="83"/>
  <c r="I315" i="83"/>
  <c r="I314" i="83"/>
  <c r="I313" i="83"/>
  <c r="I312" i="83"/>
  <c r="I311" i="83"/>
  <c r="I310" i="83"/>
  <c r="I309" i="83"/>
  <c r="I308" i="83"/>
  <c r="I307" i="83"/>
  <c r="I306" i="83"/>
  <c r="I305" i="83"/>
  <c r="I304" i="83"/>
  <c r="I303" i="83"/>
  <c r="I302" i="83"/>
  <c r="I301" i="83"/>
  <c r="I300" i="83"/>
  <c r="I299" i="83"/>
  <c r="I298" i="83"/>
  <c r="I297" i="83"/>
  <c r="I296" i="83"/>
  <c r="I295" i="83"/>
  <c r="I294" i="83"/>
  <c r="I293" i="83"/>
  <c r="I292" i="83"/>
  <c r="I291" i="83"/>
  <c r="I290" i="83"/>
  <c r="I289" i="83"/>
  <c r="I288" i="83"/>
  <c r="I287" i="83"/>
  <c r="I286" i="83"/>
  <c r="I285" i="83"/>
  <c r="I284" i="83"/>
  <c r="I283" i="83"/>
  <c r="I282" i="83"/>
  <c r="I281" i="83"/>
  <c r="I280" i="83"/>
  <c r="I279" i="83"/>
  <c r="I278" i="83"/>
  <c r="I277" i="83"/>
  <c r="I276" i="83"/>
  <c r="I275" i="83"/>
  <c r="I274" i="83"/>
  <c r="I273" i="83"/>
  <c r="I272" i="83"/>
  <c r="I271" i="83"/>
  <c r="I270" i="83"/>
  <c r="I269" i="83"/>
  <c r="I268" i="83"/>
  <c r="I267" i="83"/>
  <c r="I266" i="83"/>
  <c r="I265" i="83"/>
  <c r="I264" i="83"/>
  <c r="I263" i="83"/>
  <c r="I262" i="83"/>
  <c r="I261" i="83"/>
  <c r="I260" i="83"/>
  <c r="I259" i="83"/>
  <c r="I258" i="83"/>
  <c r="I257" i="83"/>
  <c r="I255" i="83"/>
  <c r="I254" i="83"/>
  <c r="I253" i="83"/>
  <c r="I252" i="83"/>
  <c r="I251" i="83"/>
  <c r="I250" i="83"/>
  <c r="I249" i="83"/>
  <c r="I248" i="83"/>
  <c r="I247" i="83"/>
  <c r="I246" i="83"/>
  <c r="I245" i="83"/>
  <c r="I244" i="83"/>
  <c r="I243" i="83"/>
  <c r="I242" i="83"/>
  <c r="I241" i="83"/>
  <c r="I240" i="83"/>
  <c r="I239" i="83"/>
  <c r="I238" i="83"/>
  <c r="I237" i="83"/>
  <c r="I236" i="83"/>
  <c r="I235" i="83"/>
  <c r="I234" i="83"/>
  <c r="I233" i="83"/>
  <c r="I232" i="83"/>
  <c r="I231" i="83"/>
  <c r="I230" i="83"/>
  <c r="I229" i="83"/>
  <c r="I228" i="83"/>
  <c r="I227" i="83"/>
  <c r="I226" i="83"/>
  <c r="I225" i="83"/>
  <c r="I224" i="83"/>
  <c r="I223" i="83"/>
  <c r="I222" i="83"/>
  <c r="I221" i="83"/>
  <c r="I220" i="83"/>
  <c r="I219" i="83"/>
  <c r="I218" i="83"/>
  <c r="I217" i="83"/>
  <c r="I216" i="83"/>
  <c r="I215" i="83"/>
  <c r="I214" i="83"/>
  <c r="I213" i="83"/>
  <c r="I212" i="83"/>
  <c r="I211" i="83"/>
  <c r="I210" i="83"/>
  <c r="I209" i="83"/>
  <c r="I208" i="83"/>
  <c r="I207" i="83"/>
  <c r="I206" i="83"/>
  <c r="I205" i="83"/>
  <c r="I204" i="83"/>
  <c r="I203" i="83"/>
  <c r="I202" i="83"/>
  <c r="I201" i="83"/>
  <c r="I200" i="83"/>
  <c r="I199" i="83"/>
  <c r="I198" i="83"/>
  <c r="I197" i="83"/>
  <c r="I196" i="83"/>
  <c r="I195" i="83"/>
  <c r="I194" i="83"/>
  <c r="I193" i="83"/>
  <c r="I192" i="83"/>
  <c r="I191" i="83"/>
  <c r="I190" i="83"/>
  <c r="I189" i="83"/>
  <c r="I188" i="83"/>
  <c r="I187" i="83"/>
  <c r="I186" i="83"/>
  <c r="I185" i="83"/>
  <c r="I184" i="83"/>
  <c r="I183" i="83"/>
  <c r="I182" i="83"/>
  <c r="I181" i="83"/>
  <c r="I180" i="83"/>
  <c r="I179" i="83"/>
  <c r="I178" i="83"/>
  <c r="I177" i="83"/>
  <c r="I176" i="83"/>
  <c r="I175" i="83"/>
  <c r="I174" i="83"/>
  <c r="I173" i="83"/>
  <c r="I172" i="83"/>
  <c r="I171" i="83"/>
  <c r="I170" i="83"/>
  <c r="I169" i="83"/>
  <c r="I168" i="83"/>
  <c r="I167" i="83"/>
  <c r="I166" i="83"/>
  <c r="I165" i="83"/>
  <c r="I164" i="83"/>
  <c r="I163" i="83"/>
  <c r="I162" i="83"/>
  <c r="I161" i="83"/>
  <c r="I160" i="83"/>
  <c r="I159" i="83"/>
  <c r="I158" i="83"/>
  <c r="I157" i="83"/>
  <c r="I156" i="83"/>
  <c r="I155" i="83"/>
  <c r="I154" i="83"/>
  <c r="I153" i="83"/>
  <c r="I152" i="83"/>
  <c r="I151" i="83"/>
  <c r="I150" i="83"/>
  <c r="I149" i="83"/>
  <c r="I148" i="83"/>
  <c r="I147" i="83"/>
  <c r="I146" i="83"/>
  <c r="I145" i="83"/>
  <c r="I144" i="83"/>
  <c r="I143" i="83"/>
  <c r="I142" i="83"/>
  <c r="I141" i="83"/>
  <c r="I140" i="83"/>
  <c r="I139" i="83"/>
  <c r="I138" i="83"/>
  <c r="I137" i="83"/>
  <c r="I136" i="83"/>
  <c r="I135" i="83"/>
  <c r="I134" i="83"/>
  <c r="I133" i="83"/>
  <c r="I132" i="83"/>
  <c r="I131" i="83"/>
  <c r="I130" i="83"/>
  <c r="I129" i="83"/>
  <c r="I128" i="83"/>
  <c r="I127" i="83"/>
  <c r="I126" i="83"/>
  <c r="I125" i="83"/>
  <c r="I124" i="83"/>
  <c r="I123" i="83"/>
  <c r="I122" i="83"/>
  <c r="I121" i="83"/>
  <c r="I120" i="83"/>
  <c r="I119" i="83"/>
  <c r="I118" i="83"/>
  <c r="I117" i="83"/>
  <c r="I116" i="83"/>
  <c r="I115" i="83"/>
  <c r="I114" i="83"/>
  <c r="I113" i="83"/>
  <c r="I112" i="83"/>
  <c r="I111" i="83"/>
  <c r="I110" i="83"/>
  <c r="I109" i="83"/>
  <c r="I108" i="83"/>
  <c r="I107" i="83"/>
  <c r="I106" i="83"/>
  <c r="I105" i="83"/>
  <c r="I104" i="83"/>
  <c r="I103" i="83"/>
  <c r="I102" i="83"/>
  <c r="I101" i="83"/>
  <c r="I100" i="83"/>
  <c r="I99" i="83"/>
  <c r="I98" i="83"/>
  <c r="I97" i="83"/>
  <c r="I96" i="83"/>
  <c r="I95" i="83"/>
  <c r="I94" i="83"/>
  <c r="I93" i="83"/>
  <c r="I92" i="83"/>
  <c r="I91" i="83"/>
  <c r="I90" i="83"/>
  <c r="I89" i="83"/>
  <c r="I88" i="83"/>
  <c r="I87" i="83"/>
  <c r="I86" i="83"/>
  <c r="I85" i="83"/>
  <c r="I84" i="83"/>
  <c r="I83" i="83"/>
  <c r="I82" i="83"/>
  <c r="I81" i="83"/>
  <c r="I80" i="83"/>
  <c r="I79" i="83"/>
  <c r="I78" i="83"/>
  <c r="I77" i="83"/>
  <c r="I76" i="83"/>
  <c r="I75" i="83"/>
  <c r="I74" i="83"/>
  <c r="I73" i="83"/>
  <c r="I72" i="83"/>
  <c r="I71" i="83"/>
  <c r="I70" i="83"/>
  <c r="I69" i="83"/>
  <c r="I68" i="83"/>
  <c r="I67" i="83"/>
  <c r="I66" i="83"/>
  <c r="I65" i="83"/>
  <c r="I64" i="83"/>
  <c r="I63" i="83"/>
  <c r="I62" i="83"/>
  <c r="I61" i="83"/>
  <c r="I60" i="83"/>
  <c r="I59" i="83"/>
  <c r="I58" i="83"/>
  <c r="I57" i="83"/>
  <c r="I56" i="83"/>
  <c r="I55" i="83"/>
  <c r="I54" i="83"/>
  <c r="I53" i="83"/>
  <c r="I52" i="83"/>
  <c r="I51" i="83"/>
  <c r="I50" i="83"/>
  <c r="I49" i="83"/>
  <c r="I48" i="83"/>
  <c r="I47" i="83"/>
  <c r="I46" i="83"/>
  <c r="I45" i="83"/>
  <c r="I44" i="83"/>
  <c r="I43" i="83"/>
  <c r="I42" i="83"/>
  <c r="I41" i="83"/>
  <c r="I40" i="83"/>
  <c r="I39" i="83"/>
  <c r="I38" i="83"/>
  <c r="I37" i="83"/>
  <c r="I36" i="83"/>
  <c r="I35" i="83"/>
  <c r="I34" i="83"/>
  <c r="I33" i="83"/>
  <c r="I32" i="83"/>
  <c r="I31" i="83"/>
  <c r="I30" i="83"/>
  <c r="I29" i="83"/>
  <c r="I28" i="83"/>
  <c r="I27" i="83"/>
  <c r="I26" i="83"/>
  <c r="I25" i="83"/>
  <c r="I24" i="83"/>
  <c r="I23" i="83"/>
  <c r="I22" i="83"/>
  <c r="I21" i="83"/>
  <c r="I20" i="83"/>
  <c r="I19" i="83"/>
  <c r="I18" i="83"/>
  <c r="I17" i="83"/>
  <c r="I16" i="83"/>
  <c r="I15" i="83"/>
  <c r="I14" i="83"/>
  <c r="I13" i="83"/>
  <c r="I12" i="83"/>
  <c r="I11" i="83"/>
  <c r="I10" i="83"/>
  <c r="I9" i="83"/>
  <c r="I8" i="83"/>
  <c r="I7" i="83"/>
  <c r="I6" i="83"/>
  <c r="I5" i="83"/>
  <c r="I4" i="83"/>
  <c r="I3" i="83"/>
  <c r="I2" i="83"/>
  <c r="I337" i="83"/>
  <c r="I256" i="83" l="1"/>
</calcChain>
</file>

<file path=xl/comments1.xml><?xml version="1.0" encoding="utf-8"?>
<comments xmlns="http://schemas.openxmlformats.org/spreadsheetml/2006/main">
  <authors>
    <author>Martin</author>
  </authors>
  <commentList>
    <comment ref="I1" authorId="0" shapeId="0">
      <text>
        <r>
          <rPr>
            <b/>
            <sz val="9"/>
            <rFont val="Tahoma"/>
            <family val="2"/>
          </rPr>
          <t>Martin Ralph:</t>
        </r>
        <r>
          <rPr>
            <sz val="9"/>
            <rFont val="Tahoma"/>
            <family val="2"/>
          </rPr>
          <t xml:space="preserve">
Es la suma de los kilómetros de línea entre cabeceras de los distintos servicios. Algunos servicios comparten vía. </t>
        </r>
      </text>
    </comment>
  </commentList>
</comments>
</file>

<file path=xl/comments2.xml><?xml version="1.0" encoding="utf-8"?>
<comments xmlns="http://schemas.openxmlformats.org/spreadsheetml/2006/main">
  <authors>
    <author>Martin</author>
  </authors>
  <commentList>
    <comment ref="I1" authorId="0" shapeId="0">
      <text>
        <r>
          <rPr>
            <b/>
            <sz val="9"/>
            <rFont val="Tahoma"/>
            <family val="2"/>
          </rPr>
          <t>Martin Ralph:</t>
        </r>
        <r>
          <rPr>
            <sz val="9"/>
            <rFont val="Tahoma"/>
            <family val="2"/>
          </rPr>
          <t xml:space="preserve">
Es la suma de los kilómetros de línea entre cabeceras de los distintos servicios. Algunos servicios comparten vía. </t>
        </r>
      </text>
    </comment>
  </commentList>
</comments>
</file>

<file path=xl/comments3.xml><?xml version="1.0" encoding="utf-8"?>
<comments xmlns="http://schemas.openxmlformats.org/spreadsheetml/2006/main">
  <authors>
    <author>Martin</author>
  </authors>
  <commentList>
    <comment ref="I1" authorId="0" shapeId="0">
      <text>
        <r>
          <rPr>
            <b/>
            <sz val="9"/>
            <rFont val="Tahoma"/>
            <family val="2"/>
          </rPr>
          <t>Martin Ralph:</t>
        </r>
        <r>
          <rPr>
            <sz val="9"/>
            <rFont val="Tahoma"/>
            <family val="2"/>
          </rPr>
          <t xml:space="preserve">
Es la suma de los kilómetros de línea entre cabeceras de los distintos servicios. Algunos servicios comparten vía. </t>
        </r>
      </text>
    </comment>
  </commentList>
</comments>
</file>

<file path=xl/comments4.xml><?xml version="1.0" encoding="utf-8"?>
<comments xmlns="http://schemas.openxmlformats.org/spreadsheetml/2006/main">
  <authors>
    <author>Martin</author>
  </authors>
  <commentList>
    <comment ref="I1" authorId="0" shapeId="0">
      <text>
        <r>
          <rPr>
            <b/>
            <sz val="9"/>
            <rFont val="Tahoma"/>
            <family val="2"/>
          </rPr>
          <t>Martin Ralph:</t>
        </r>
        <r>
          <rPr>
            <sz val="9"/>
            <rFont val="Tahoma"/>
            <family val="2"/>
          </rPr>
          <t xml:space="preserve">
Es la suma de los kilómetros de línea entre cabeceras de los distintos servicios. Algunos servicios comparten vía. </t>
        </r>
      </text>
    </comment>
  </commentList>
</comments>
</file>

<file path=xl/comments5.xml><?xml version="1.0" encoding="utf-8"?>
<comments xmlns="http://schemas.openxmlformats.org/spreadsheetml/2006/main">
  <authors>
    <author>Martin</author>
  </authors>
  <commentList>
    <comment ref="I1" authorId="0" shapeId="0">
      <text>
        <r>
          <rPr>
            <b/>
            <sz val="9"/>
            <rFont val="Tahoma"/>
            <family val="2"/>
          </rPr>
          <t>Martin Ralph:</t>
        </r>
        <r>
          <rPr>
            <sz val="9"/>
            <rFont val="Tahoma"/>
            <family val="2"/>
          </rPr>
          <t xml:space="preserve">
Es la suma de los kilómetros de línea entre cabeceras de los distintos servicios. Algunos servicios comparten vía. </t>
        </r>
      </text>
    </comment>
  </commentList>
</comments>
</file>

<file path=xl/comments6.xml><?xml version="1.0" encoding="utf-8"?>
<comments xmlns="http://schemas.openxmlformats.org/spreadsheetml/2006/main">
  <authors>
    <author>Martin</author>
  </authors>
  <commentList>
    <comment ref="I1" authorId="0" shapeId="0">
      <text>
        <r>
          <rPr>
            <b/>
            <sz val="9"/>
            <rFont val="Tahoma"/>
            <family val="2"/>
          </rPr>
          <t>Martin Ralph:</t>
        </r>
        <r>
          <rPr>
            <sz val="9"/>
            <rFont val="Tahoma"/>
            <family val="2"/>
          </rPr>
          <t xml:space="preserve">
Es la suma de los kilómetros de línea entre cabeceras de los distintos servicios. Algunos servicios comparten vía. </t>
        </r>
      </text>
    </comment>
  </commentList>
</comments>
</file>

<file path=xl/comments7.xml><?xml version="1.0" encoding="utf-8"?>
<comments xmlns="http://schemas.openxmlformats.org/spreadsheetml/2006/main">
  <authors>
    <author>Martin</author>
  </authors>
  <commentList>
    <comment ref="I1" authorId="0" shapeId="0">
      <text>
        <r>
          <rPr>
            <b/>
            <sz val="9"/>
            <rFont val="Tahoma"/>
            <family val="2"/>
          </rPr>
          <t>Martin Ralph:</t>
        </r>
        <r>
          <rPr>
            <sz val="9"/>
            <rFont val="Tahoma"/>
            <family val="2"/>
          </rPr>
          <t xml:space="preserve">
Es la suma de los kilómetros de línea entre cabeceras de los distintos servicios. Algunos servicios comparten vía. </t>
        </r>
      </text>
    </comment>
  </commentList>
</comments>
</file>

<file path=xl/comments8.xml><?xml version="1.0" encoding="utf-8"?>
<comments xmlns="http://schemas.openxmlformats.org/spreadsheetml/2006/main">
  <authors>
    <author>Martin</author>
  </authors>
  <commentList>
    <comment ref="I1" authorId="0" shapeId="0">
      <text>
        <r>
          <rPr>
            <b/>
            <sz val="9"/>
            <rFont val="Tahoma"/>
            <family val="2"/>
          </rPr>
          <t>Martin Ralph:</t>
        </r>
        <r>
          <rPr>
            <sz val="9"/>
            <rFont val="Tahoma"/>
            <family val="2"/>
          </rPr>
          <t xml:space="preserve">
Es la suma de los kilómetros de línea entre cabeceras de los distintos servicios. Algunos servicios comparten vía. </t>
        </r>
      </text>
    </comment>
  </commentList>
</comments>
</file>

<file path=xl/connections.xml><?xml version="1.0" encoding="utf-8"?>
<connections xmlns="http://schemas.openxmlformats.org/spreadsheetml/2006/main">
  <connection id="1" name="WorksheetConnection_Operativas Bel Norte.xlsx!Tabla1" type="5" refreshedVersion="2" saveData="1">
    <dbPr connection="" command=""/>
  </connection>
  <connection id="2" name="WorksheetConnection_Operativas Bel Norte.xlsx!Tabla2" type="5" refreshedVersion="2" saveData="1">
    <dbPr connection="" command=""/>
  </connection>
</connections>
</file>

<file path=xl/sharedStrings.xml><?xml version="1.0" encoding="utf-8"?>
<sst xmlns="http://schemas.openxmlformats.org/spreadsheetml/2006/main" count="5948" uniqueCount="704">
  <si>
    <t>INFRAESTRUCTURA + MATERIAL RODANTE</t>
  </si>
  <si>
    <t>RED FERROVIARIA DE PASAJEROS DEL AMBA</t>
  </si>
  <si>
    <t xml:space="preserve">A.01.1 -  Longitud de Líneas de Explotación No Electrificadas Vía Simple (km) </t>
  </si>
  <si>
    <t xml:space="preserve">A.01.2 -  Longitud de Líneas de Explotación No Electrificadas Vía Doble o Múltiple (km) </t>
  </si>
  <si>
    <t xml:space="preserve">A.02.1 -  Longitud de Líneas de Explotación Electrificadas Vía Simple (km) </t>
  </si>
  <si>
    <t xml:space="preserve">A.02.2 -  Longitud de Líneas de Explotación Electrificadas Vía Doble o Múltiple (km) </t>
  </si>
  <si>
    <t xml:space="preserve">Total Líneas de Explotación </t>
  </si>
  <si>
    <t xml:space="preserve">Total Líneas de Servicios entre Cabeceras (km) (Progresiva) (en uso) </t>
  </si>
  <si>
    <t xml:space="preserve">Total Líneas de Explotación (EN USO) </t>
  </si>
  <si>
    <t xml:space="preserve">A.03.1 -  Longitud de Vías de Explotación No Electrificadas Troncales y Ramales (vía principal) (km) </t>
  </si>
  <si>
    <t xml:space="preserve">A.03.2 -  Longitud de Vías de Explotación No Electrificadas Auxiliares (vías de playa) (km) </t>
  </si>
  <si>
    <t xml:space="preserve">A.04.1 -  Longitud de Vías de Explotación Electrificadas Troncales y Ramales (vía principal) (km) </t>
  </si>
  <si>
    <t xml:space="preserve">A.04.2 -  Longitud de Vías de Explotación Electrificadas Auxiliares (vías de playa) (km) </t>
  </si>
  <si>
    <t xml:space="preserve">Total Vías (excluido Auxiliares) </t>
  </si>
  <si>
    <t xml:space="preserve">Total Vías (excluído Auxiliares) (EN USO) </t>
  </si>
  <si>
    <t xml:space="preserve">A.05.1 - Número de Estaciones en Explotación (cantidad) </t>
  </si>
  <si>
    <t xml:space="preserve">A.06.1 - Número de Paradas en Explotación (cantidad) </t>
  </si>
  <si>
    <t xml:space="preserve">A.07.1 - Número de Apeaderos en Explotación (cantidad) </t>
  </si>
  <si>
    <t xml:space="preserve">Total Estaciones </t>
  </si>
  <si>
    <t xml:space="preserve">A.08.1 - Pasos Vehiculares a Nivel Con Barreras Manuales (cantidad) </t>
  </si>
  <si>
    <t xml:space="preserve">A.08.2 - Pasos Vehiculares a Nivel Con Barreras Automáticas (cantidad) </t>
  </si>
  <si>
    <t xml:space="preserve">A.08.3 - Pasos Vehiculares a Nivel Con Señales Fonoluminosas (cantidad) </t>
  </si>
  <si>
    <t xml:space="preserve">A.08.4 - Pasos Vehiculares a Nivel Con Cruz de San Andrés (cantidad) </t>
  </si>
  <si>
    <t xml:space="preserve">A.08.5 - Pasos Vehiculares a Nivel Sin Señalización (cantidad) </t>
  </si>
  <si>
    <t xml:space="preserve">Total Pasos Vehiculares a Nivel </t>
  </si>
  <si>
    <t xml:space="preserve">A.09.1 - Pasos Vehiculares Bajo Nivel (vial + vial peatonal) (cantidad) </t>
  </si>
  <si>
    <t xml:space="preserve">A.09.2 - Pasos Vehiculares Sobre Nivel (vial + vial peatonal) (cantidad) </t>
  </si>
  <si>
    <t xml:space="preserve">A.09.3 - Pasos Vehiculares A Nivel (vial + vial peatonal) (cantidad) </t>
  </si>
  <si>
    <t xml:space="preserve">Total Pasos Vehiculares </t>
  </si>
  <si>
    <t xml:space="preserve">A.10.1 - Pasos Peatonales Bajo Nivel (cantidad) </t>
  </si>
  <si>
    <t xml:space="preserve">A.10.2 - Pasos Peatonales Sobre Nivel (cantidad) </t>
  </si>
  <si>
    <t xml:space="preserve">A.10.3 - Pasos Peatonales A Nivel (cantidad) </t>
  </si>
  <si>
    <t xml:space="preserve">Total Pasos Peatonales </t>
  </si>
  <si>
    <t xml:space="preserve">A.11.1 - Señalamiento Automático (km de línea) </t>
  </si>
  <si>
    <t xml:space="preserve">A.11.2 - Señalamiento Sin Señalamiento (km de línea) </t>
  </si>
  <si>
    <t xml:space="preserve">A.11.3 - Señalamiento Manual (km de línea) </t>
  </si>
  <si>
    <t xml:space="preserve">Total Señalamiento </t>
  </si>
  <si>
    <t xml:space="preserve">B.01.1 - Parque de Locomotoras Diesel Hasta 1300HP </t>
  </si>
  <si>
    <t xml:space="preserve">B.01.2 - Parque de Locomotoras Diesel desde 1301HP Hasta 1700HP </t>
  </si>
  <si>
    <t xml:space="preserve">B.01.2 - Parque de Locomotoras Diesel desde 1701HP </t>
  </si>
  <si>
    <t xml:space="preserve">Total Locomotoras </t>
  </si>
  <si>
    <t xml:space="preserve">B.02.1 - Parque de Coches Eléctricos Motrices </t>
  </si>
  <si>
    <t xml:space="preserve">B.02.2 - Parque de Coches Eléctricos Motrices Remolcados Tipo R </t>
  </si>
  <si>
    <t xml:space="preserve">B.02.3 - Parque de Coches Eléctricos Motrices Tipo R </t>
  </si>
  <si>
    <t xml:space="preserve">Total Coches Eléctricos </t>
  </si>
  <si>
    <t xml:space="preserve">B.03.1 - Parque de Coches Motores Motrices Remolcados </t>
  </si>
  <si>
    <t xml:space="preserve">B.03.2 - Parque de Coches Motores Motrices Intermedios </t>
  </si>
  <si>
    <t xml:space="preserve">B.03.3 - Parque de Coches Motores Motrices Cabina </t>
  </si>
  <si>
    <t xml:space="preserve">Total coches Motores </t>
  </si>
  <si>
    <t xml:space="preserve">B.04.1 - Parque de Coches Remolcados Clase Unica </t>
  </si>
  <si>
    <t xml:space="preserve">B.04.2 - Parque de Coches Remolcados Clase Unica Furgón </t>
  </si>
  <si>
    <t xml:space="preserve">B.04.3 - Parque de Coches Remolcados Clase Unica Cabina </t>
  </si>
  <si>
    <t xml:space="preserve">B.04.4 - Parque de Coches Remolcados de Larga Distancia (Turista+Pullman) </t>
  </si>
  <si>
    <t xml:space="preserve">B.04.5 - Parque de Coches Remolcados para Servicios Especiales (Cartoneros) </t>
  </si>
  <si>
    <t xml:space="preserve">Total Coches Remolcados </t>
  </si>
  <si>
    <t xml:space="preserve">B.05.1 - Parque de Locotractores </t>
  </si>
  <si>
    <t xml:space="preserve">B.06.1 - Parque de Vagones de Servicios Internos </t>
  </si>
  <si>
    <t>AÑO</t>
  </si>
  <si>
    <t>MES</t>
  </si>
  <si>
    <t>A.01.1 -  Longitud de Líneas de Explotación No Electrificadas Vía Simple (km)</t>
  </si>
  <si>
    <t>A.01.2 -  Longitud de Líneas de Explotación No Electrificadas Vía Doble o Múltiple (km)</t>
  </si>
  <si>
    <t>A.02.1 -  Longitud de Líneas de Explotación Electrificadas Vía Simple (km)</t>
  </si>
  <si>
    <t>A.02.2 -  Longitud de Líneas de Explotación Electrificadas Vía Doble o Múltiple (km)</t>
  </si>
  <si>
    <t>Total Líneas de Explotación (EN USO)</t>
  </si>
  <si>
    <t>Total Líneas de Servicios entre Cabeceras (km) (Progresiva) (en uso)</t>
  </si>
  <si>
    <t>A.03.1 -  Longitud de Vías de Explotación No Electrificadas Troncales y Ramales (vía principal) (km)</t>
  </si>
  <si>
    <t>A.03.2 -  Longitud de Vías de Explotación No Electrificadas Auxiliares (vías de playa) (km)</t>
  </si>
  <si>
    <t>A.04.1 -  Longitud de Vías de Explotación Electrificadas Troncales y Ramales (vía principal) (km)</t>
  </si>
  <si>
    <t>A.04.2 -  Longitud de Vías de Explotación Electrificadas Auxiliares (vías de playa) (km)</t>
  </si>
  <si>
    <t>Total Vías (excluido Auxiliares)</t>
  </si>
  <si>
    <t>Total Vías (excluído Auxiliares (EN USO)</t>
  </si>
  <si>
    <t>A.05.1 - Número de Estaciones en Explotación (cantidad)</t>
  </si>
  <si>
    <t>A.06.1 - Número de Paradas en Explotación (cantidad)</t>
  </si>
  <si>
    <t>A.07.1 - Número de Apeaderos en Explotación (cantidad)</t>
  </si>
  <si>
    <t>Total Estaciones</t>
  </si>
  <si>
    <t>A.08.1 - Pasos Vehiculares a Nivel Con Barreras Manuales (cantidad)</t>
  </si>
  <si>
    <t>A.08.2 - Pasos Vehiculares a Nivel Con Barreras Automáticas (cantidad)</t>
  </si>
  <si>
    <t>A.08.3 - Pasos Vehiculares a Nivel Con Señales Fonoluminosas (cantidad)</t>
  </si>
  <si>
    <t>A.08.4 - Pasos Vehiculares a Nivel Con Cruz de San Andrés (cantidad)</t>
  </si>
  <si>
    <t>A.08.5 - Pasos Vehiculares a Nivel Sin Señalización (cantidad)</t>
  </si>
  <si>
    <t>Total Pasos Vehiculares a Nivel</t>
  </si>
  <si>
    <t>A.09.1 - Pasos Vehiculares Bajo Nivel (vial + vial peatonal) (cantidad)</t>
  </si>
  <si>
    <t>A.09.2 - Pasos Vehiculares Sobre Nivel (vial + vial peatonal) (cantidad)</t>
  </si>
  <si>
    <t>A.09.3 - Pasos Vehiculares A Nivel (vial + vial peatonal) (cantidad)</t>
  </si>
  <si>
    <t>Total Pasos Vehiculares</t>
  </si>
  <si>
    <t>A.10.1 - Pasos Peatonales Bajo Nivel (cantidad)</t>
  </si>
  <si>
    <t>A.10.2 - Pasos Peatonales Sobre Nivel (cantidad)</t>
  </si>
  <si>
    <t>A.10.3 - Pasos Peatonales A Nivel (cantidad)</t>
  </si>
  <si>
    <t>Total Pasos Peatonales</t>
  </si>
  <si>
    <t>A.11.1 - Señalamiento Automático (km de línea)</t>
  </si>
  <si>
    <t>A.11.2 - Señalamiento Sin Señalamiento (km de línea)</t>
  </si>
  <si>
    <t>A.11.3 - Señalamiento Manual (km de línea)</t>
  </si>
  <si>
    <t>Total Señalamiento</t>
  </si>
  <si>
    <t>B.01.1 - Parque de Locomotoras Diesel Hasta 1300HP</t>
  </si>
  <si>
    <t>B.01.2 - Parque de Locomotoras Diesel desde 1301HP Hasta 1700HP</t>
  </si>
  <si>
    <t>B.01.2 - Parque de Locomotoras Diesel desde 1701HP</t>
  </si>
  <si>
    <t>Total Locomotoras</t>
  </si>
  <si>
    <t>B.02.1 - Parque de Coches Eléctricos Motrices</t>
  </si>
  <si>
    <t>B.02.2 - Parque de Coches Eléctricos Motrices Remolcados Tipo R</t>
  </si>
  <si>
    <t>B.02.3 - Parque de Coches Eléctricos Motrices Tipo R</t>
  </si>
  <si>
    <t>Total Coches Eléctricos</t>
  </si>
  <si>
    <t>B.03.1 - Parque de Coches Motores Motrices Remolcados</t>
  </si>
  <si>
    <t>B.03.2 - Parque de Coches Motores Motrices Intermedios</t>
  </si>
  <si>
    <t>B.03.3 - Parque de Coches Motores Motrices Cabina</t>
  </si>
  <si>
    <t>Total coches Motores</t>
  </si>
  <si>
    <t>B.04.1 - Parque de Coches Remolcados Clase Unica</t>
  </si>
  <si>
    <t>B.04.2 - Parque de Coches Remolcados Clase Unica Furgón</t>
  </si>
  <si>
    <t>B.04.3 - Parque de Coches Remolcados Clase Unica Cabina</t>
  </si>
  <si>
    <t>B.04.4 - Parque de Coches Remolcados de Larga Distancia (Turista+Pullman)</t>
  </si>
  <si>
    <t>B.04.5 - Parque de Coches Remolcados para Servicios Especiales (Cartoneros)</t>
  </si>
  <si>
    <t>Total Coches Remolcados</t>
  </si>
  <si>
    <t>B.05.1 - Parque de Locotractores</t>
  </si>
  <si>
    <t>B.06.1 - Parque de Vagones de Servicios Internos</t>
  </si>
  <si>
    <t>Trocha (mm)</t>
  </si>
  <si>
    <t>Observaciones</t>
  </si>
  <si>
    <t>Enero</t>
  </si>
  <si>
    <t>Febrero</t>
  </si>
  <si>
    <t>Marzo</t>
  </si>
  <si>
    <t>Abril</t>
  </si>
  <si>
    <t>Mayo</t>
  </si>
  <si>
    <t>Junio</t>
  </si>
  <si>
    <t>Julio</t>
  </si>
  <si>
    <t>Agosto</t>
  </si>
  <si>
    <t>Septiembre</t>
  </si>
  <si>
    <t>Octubre</t>
  </si>
  <si>
    <t>Noviembre</t>
  </si>
  <si>
    <t>Diciembre</t>
  </si>
  <si>
    <t>Entre Noviembre de 2014 y Febrero de 2015 se incorporan los nuevos trenes eléctricos chinos CCEE</t>
  </si>
  <si>
    <r>
      <rPr>
        <sz val="22"/>
        <color theme="3"/>
        <rFont val="Franklin Gothic Demi Cond"/>
        <family val="2"/>
      </rPr>
      <t>LINEA</t>
    </r>
    <r>
      <rPr>
        <sz val="22"/>
        <rFont val="Franklin Gothic Demi Cond"/>
        <family val="2"/>
      </rPr>
      <t xml:space="preserve"> MITRE</t>
    </r>
  </si>
  <si>
    <t xml:space="preserve">Trocha (mm) </t>
  </si>
  <si>
    <r>
      <rPr>
        <sz val="22"/>
        <color theme="3"/>
        <rFont val="Franklin Gothic Demi Cond"/>
        <family val="2"/>
      </rPr>
      <t>LINEA</t>
    </r>
    <r>
      <rPr>
        <sz val="22"/>
        <rFont val="Franklin Gothic Demi Cond"/>
        <family val="2"/>
      </rPr>
      <t xml:space="preserve"> SARMIENTO</t>
    </r>
  </si>
  <si>
    <r>
      <rPr>
        <sz val="22"/>
        <color theme="3"/>
        <rFont val="Franklin Gothic Demi Cond"/>
        <family val="2"/>
      </rPr>
      <t>LINEA</t>
    </r>
    <r>
      <rPr>
        <sz val="22"/>
        <rFont val="Franklin Gothic Demi Cond"/>
        <family val="2"/>
      </rPr>
      <t xml:space="preserve"> URQUIZA</t>
    </r>
  </si>
  <si>
    <r>
      <rPr>
        <sz val="22"/>
        <color theme="3"/>
        <rFont val="Franklin Gothic Demi Cond"/>
        <family val="2"/>
      </rPr>
      <t>LINEA</t>
    </r>
    <r>
      <rPr>
        <sz val="22"/>
        <rFont val="Franklin Gothic Demi Cond"/>
        <family val="2"/>
      </rPr>
      <t xml:space="preserve"> ROCA</t>
    </r>
  </si>
  <si>
    <r>
      <rPr>
        <sz val="22"/>
        <color theme="3"/>
        <rFont val="Franklin Gothic Demi Cond"/>
        <family val="2"/>
      </rPr>
      <t>LINEA</t>
    </r>
    <r>
      <rPr>
        <sz val="22"/>
        <rFont val="Franklin Gothic Demi Cond"/>
        <family val="2"/>
      </rPr>
      <t xml:space="preserve"> SAN MARTIN</t>
    </r>
  </si>
  <si>
    <r>
      <rPr>
        <sz val="22"/>
        <color theme="3"/>
        <rFont val="Franklin Gothic Demi Cond"/>
        <family val="2"/>
      </rPr>
      <t>LINEA</t>
    </r>
    <r>
      <rPr>
        <sz val="22"/>
        <rFont val="Franklin Gothic Demi Cond"/>
        <family val="2"/>
      </rPr>
      <t xml:space="preserve"> BELGRANO NORTE</t>
    </r>
  </si>
  <si>
    <r>
      <rPr>
        <sz val="22"/>
        <color theme="3"/>
        <rFont val="Franklin Gothic Demi Cond"/>
        <family val="2"/>
      </rPr>
      <t>LINEA</t>
    </r>
    <r>
      <rPr>
        <sz val="22"/>
        <rFont val="Franklin Gothic Demi Cond"/>
        <family val="2"/>
      </rPr>
      <t xml:space="preserve"> BELGRANO SUR</t>
    </r>
  </si>
  <si>
    <r>
      <rPr>
        <sz val="22"/>
        <color theme="3"/>
        <rFont val="Franklin Gothic Demi Cond"/>
        <family val="2"/>
      </rPr>
      <t>LINEA</t>
    </r>
    <r>
      <rPr>
        <sz val="22"/>
        <rFont val="Franklin Gothic Demi Cond"/>
        <family val="2"/>
      </rPr>
      <t xml:space="preserve"> TREN DE LA COSTA</t>
    </r>
  </si>
  <si>
    <r>
      <rPr>
        <sz val="26"/>
        <color theme="3"/>
        <rFont val="Franklin Gothic Demi Cond"/>
        <family val="2"/>
      </rPr>
      <t>LINEA</t>
    </r>
    <r>
      <rPr>
        <sz val="26"/>
        <rFont val="Franklin Gothic Demi Cond"/>
        <family val="2"/>
      </rPr>
      <t xml:space="preserve"> MITRE</t>
    </r>
  </si>
  <si>
    <t>ESTACIONES</t>
  </si>
  <si>
    <t>ESTACIONES POR RAMAL</t>
  </si>
  <si>
    <t>Nº</t>
  </si>
  <si>
    <t>Progresiva</t>
  </si>
  <si>
    <t>Estación</t>
  </si>
  <si>
    <t>Denominación</t>
  </si>
  <si>
    <t>Partido</t>
  </si>
  <si>
    <t>Longitud</t>
  </si>
  <si>
    <t>Latitud</t>
  </si>
  <si>
    <t>Progre-siva</t>
  </si>
  <si>
    <t>Retiro - Tigre (e.)</t>
  </si>
  <si>
    <t>Retiro - Mitre (e.)</t>
  </si>
  <si>
    <t>Retiro - J.L.Suarez (e.)</t>
  </si>
  <si>
    <t>Victoria - Capilla del Señor (d)</t>
  </si>
  <si>
    <t>V. Ballester - Zárate (d)</t>
  </si>
  <si>
    <t>Retiro</t>
  </si>
  <si>
    <t>CABA</t>
  </si>
  <si>
    <t>Victoria</t>
  </si>
  <si>
    <t>Villa Ballester</t>
  </si>
  <si>
    <t>Lisandro de la Torre</t>
  </si>
  <si>
    <t>3 de Febrero</t>
  </si>
  <si>
    <t>Doctor Schweitzer</t>
  </si>
  <si>
    <t>Chilavert</t>
  </si>
  <si>
    <t>Belgrano C</t>
  </si>
  <si>
    <t>Ministro Carranza</t>
  </si>
  <si>
    <t>El Talar</t>
  </si>
  <si>
    <t>Bancalari</t>
  </si>
  <si>
    <t>Núñez</t>
  </si>
  <si>
    <t>Colegiales</t>
  </si>
  <si>
    <t>López Camelo</t>
  </si>
  <si>
    <t>General Pacheco</t>
  </si>
  <si>
    <t>Rivadavia</t>
  </si>
  <si>
    <t>Belgrano R</t>
  </si>
  <si>
    <t>Garín</t>
  </si>
  <si>
    <t>Benavídez</t>
  </si>
  <si>
    <t>Vicente López</t>
  </si>
  <si>
    <t>Coghlan</t>
  </si>
  <si>
    <t>Dr. Luis M. Drago</t>
  </si>
  <si>
    <t>Maquinista Savio</t>
  </si>
  <si>
    <t>Ing. Maschwitz</t>
  </si>
  <si>
    <t>Olivos</t>
  </si>
  <si>
    <t>Saavedra</t>
  </si>
  <si>
    <t>Villa Urquiza</t>
  </si>
  <si>
    <t>Matheu</t>
  </si>
  <si>
    <t>Escobar</t>
  </si>
  <si>
    <t>La Lucila</t>
  </si>
  <si>
    <t>Juan B. Justo</t>
  </si>
  <si>
    <t>Pueyrredón</t>
  </si>
  <si>
    <t>Zelaya</t>
  </si>
  <si>
    <t>Río Luján</t>
  </si>
  <si>
    <t>Martínez</t>
  </si>
  <si>
    <t>San Isidro</t>
  </si>
  <si>
    <t>Florida</t>
  </si>
  <si>
    <t>Miguelete</t>
  </si>
  <si>
    <t>Los Cardales</t>
  </si>
  <si>
    <t>Ingeniero Otamendi</t>
  </si>
  <si>
    <t>Acassuso</t>
  </si>
  <si>
    <t>Dr. Cetrángolo</t>
  </si>
  <si>
    <t>San Martín</t>
  </si>
  <si>
    <t>Capilla del Señor</t>
  </si>
  <si>
    <t>Campana</t>
  </si>
  <si>
    <t>Bartolomé Mitre</t>
  </si>
  <si>
    <t>San Andrés</t>
  </si>
  <si>
    <t>Apeadero Km. 83</t>
  </si>
  <si>
    <t>Beccar</t>
  </si>
  <si>
    <t>Malaver</t>
  </si>
  <si>
    <t>Tot</t>
  </si>
  <si>
    <t>Zárate</t>
  </si>
  <si>
    <t>San Fernando</t>
  </si>
  <si>
    <t>Virreyes</t>
  </si>
  <si>
    <t>José León Suárez</t>
  </si>
  <si>
    <t>Carupá</t>
  </si>
  <si>
    <t>Tigre</t>
  </si>
  <si>
    <t>Estaciones</t>
  </si>
  <si>
    <t>Paradas</t>
  </si>
  <si>
    <t>Apeaderos</t>
  </si>
  <si>
    <t>TOTAL</t>
  </si>
  <si>
    <t>Estaciones sólo con Servicio Eléctrico</t>
  </si>
  <si>
    <t>Gral. Urquiza</t>
  </si>
  <si>
    <t>Estaciones sólo con Servicio Diésel</t>
  </si>
  <si>
    <t>Estaciones con Servicio Eléctrico y Diésel</t>
  </si>
  <si>
    <t>Migueletes</t>
  </si>
  <si>
    <t>General San Martín</t>
  </si>
  <si>
    <t>José León Suarez</t>
  </si>
  <si>
    <t>Apeadero</t>
  </si>
  <si>
    <t>Pilar</t>
  </si>
  <si>
    <t>Exaltación de la Cruz</t>
  </si>
  <si>
    <r>
      <rPr>
        <sz val="26"/>
        <color theme="3"/>
        <rFont val="Franklin Gothic Demi Cond"/>
        <family val="2"/>
      </rPr>
      <t>LINEA</t>
    </r>
    <r>
      <rPr>
        <sz val="26"/>
        <rFont val="Franklin Gothic Demi Cond"/>
        <family val="2"/>
      </rPr>
      <t xml:space="preserve"> SARMIENTO</t>
    </r>
  </si>
  <si>
    <t>Once - Moreno (e.)</t>
  </si>
  <si>
    <t>Moreno - Mercedes (d)</t>
  </si>
  <si>
    <t>Merlo - Lobos (d)</t>
  </si>
  <si>
    <t>Once</t>
  </si>
  <si>
    <t>Moreno</t>
  </si>
  <si>
    <t>Merlo</t>
  </si>
  <si>
    <t>Pza. Miserere</t>
  </si>
  <si>
    <t>Caballito</t>
  </si>
  <si>
    <t>La Reja</t>
  </si>
  <si>
    <t>km 34,5</t>
  </si>
  <si>
    <t>Flores</t>
  </si>
  <si>
    <t>Francisco Álvarez</t>
  </si>
  <si>
    <t>Agustín Ferrari</t>
  </si>
  <si>
    <t>Floresta</t>
  </si>
  <si>
    <t>Ing. Pablo Marin</t>
  </si>
  <si>
    <t>Mariano Acosta</t>
  </si>
  <si>
    <t>Villa Luro</t>
  </si>
  <si>
    <t>Las Malvinas</t>
  </si>
  <si>
    <t>Marcos Paz</t>
  </si>
  <si>
    <t>Liniers</t>
  </si>
  <si>
    <t>General Rodríguez</t>
  </si>
  <si>
    <t>Zamudio</t>
  </si>
  <si>
    <t>Ciudadela</t>
  </si>
  <si>
    <t>La Fraternidad</t>
  </si>
  <si>
    <t>Hornos</t>
  </si>
  <si>
    <t>Tres de Febrero</t>
  </si>
  <si>
    <t>Ramos Mejía</t>
  </si>
  <si>
    <t>Lezica y Torrezuri</t>
  </si>
  <si>
    <t>Las Heras</t>
  </si>
  <si>
    <t>La Matanza</t>
  </si>
  <si>
    <t>Haedo</t>
  </si>
  <si>
    <t>Universidad de Luján</t>
  </si>
  <si>
    <t>Speratti</t>
  </si>
  <si>
    <t>Morón</t>
  </si>
  <si>
    <t>Luján</t>
  </si>
  <si>
    <t>Zapiola</t>
  </si>
  <si>
    <t>Castelar</t>
  </si>
  <si>
    <t>Jáuregui</t>
  </si>
  <si>
    <t>Empalme Lobos</t>
  </si>
  <si>
    <t>Ituzaingó</t>
  </si>
  <si>
    <t>Olivera</t>
  </si>
  <si>
    <t>Lobos</t>
  </si>
  <si>
    <t>San Antonio de Padua</t>
  </si>
  <si>
    <t>Gowland</t>
  </si>
  <si>
    <t>Mercedes</t>
  </si>
  <si>
    <t>Paso del Rey</t>
  </si>
  <si>
    <t>Parada</t>
  </si>
  <si>
    <t>General Las Heras</t>
  </si>
  <si>
    <r>
      <rPr>
        <sz val="26"/>
        <color theme="3"/>
        <rFont val="Franklin Gothic Demi Cond"/>
        <family val="2"/>
      </rPr>
      <t>LINEA</t>
    </r>
    <r>
      <rPr>
        <sz val="26"/>
        <rFont val="Franklin Gothic Demi Cond"/>
        <family val="2"/>
      </rPr>
      <t xml:space="preserve"> URQUIZA</t>
    </r>
  </si>
  <si>
    <t>F.Lacroze - Gral. Lemos (e.)</t>
  </si>
  <si>
    <t>Federico Lacroze</t>
  </si>
  <si>
    <t>José Artigas</t>
  </si>
  <si>
    <t>Pedro N. Arata</t>
  </si>
  <si>
    <t>Dr. Francisco Beiró</t>
  </si>
  <si>
    <t>El Libertador</t>
  </si>
  <si>
    <t>Antonio Devoto</t>
  </si>
  <si>
    <t>Coronel Francisco Lynch</t>
  </si>
  <si>
    <t>Fernández Moreno</t>
  </si>
  <si>
    <t>Lourdes</t>
  </si>
  <si>
    <t>Tropezón</t>
  </si>
  <si>
    <t>José M. Bosch</t>
  </si>
  <si>
    <t>Martín Coronado</t>
  </si>
  <si>
    <t>Pablo Podestá</t>
  </si>
  <si>
    <t>Jorge Newbery</t>
  </si>
  <si>
    <t>Hurlingham</t>
  </si>
  <si>
    <t>Rubén Dario</t>
  </si>
  <si>
    <t>Ejército de los Andes</t>
  </si>
  <si>
    <t>Juan B. de La Salle</t>
  </si>
  <si>
    <t>Sargento Barrufaldi</t>
  </si>
  <si>
    <t>San Miguel</t>
  </si>
  <si>
    <t>Capitán Lozano</t>
  </si>
  <si>
    <t>Teniente Agneta</t>
  </si>
  <si>
    <t>Campo de Mayo</t>
  </si>
  <si>
    <t>Sargento Cabral</t>
  </si>
  <si>
    <t>General Lemos</t>
  </si>
  <si>
    <t>Malvinas Argentinas</t>
  </si>
  <si>
    <t>Durante 1995 de clausura la estación Juan Vucetich</t>
  </si>
  <si>
    <t>Electrificación del sector Glew-Korn, cuamdno 10,303km al servicio electrificado</t>
  </si>
  <si>
    <t>Electrificación sector Claypole-Bosques 10,179km desde el 04/10/2017 y Const-La Plata 52,806km desde el 18/10/2017</t>
  </si>
  <si>
    <t>A.Korn-Chascomús: Nuevo ramal que se suma a la red metropolitana a partir del 02/12/2017, agregando 5 estaciones.</t>
  </si>
  <si>
    <t>Cañuelas-Monte: Desde 03/2018 se extiende el servicio agregando las estación La Noria y Abbot mas allá de Cañuelas.</t>
  </si>
  <si>
    <t>Electrificación sector Berazategui-Bosques 8,085 desde el 13/12/2018 / Cañuelas Monte: En 09/2018 se agrega la estación Monte.</t>
  </si>
  <si>
    <t>Cañuelas-Lobos: Desde Noviembre de 2018 se extiende el servicio agregando las estación Uribelarrea, Empalme Lobos y Lobos mas allá de Cañuelas. Las estaciones Empalme Lobos y Lobos son compartidas con la Línea Sarmiento y para el recuento de estaciones se contabilizan en dicha línea y no en la línea Roca.</t>
  </si>
  <si>
    <t>A.Korn-Chascomus: Desde el 09/11/2019 se suma la estación Domselaar</t>
  </si>
  <si>
    <r>
      <rPr>
        <sz val="26"/>
        <color theme="3"/>
        <rFont val="Franklin Gothic Demi Cond"/>
        <family val="2"/>
      </rPr>
      <t>LINEA</t>
    </r>
    <r>
      <rPr>
        <sz val="26"/>
        <rFont val="Franklin Gothic Demi Cond"/>
        <family val="2"/>
      </rPr>
      <t xml:space="preserve"> ROCA</t>
    </r>
  </si>
  <si>
    <t>P. Constitución-Glew-A. Korn (e)</t>
  </si>
  <si>
    <t>P. Constitución-Ezeiza (e)</t>
  </si>
  <si>
    <t xml:space="preserve">P. Constitución-La Plata (e) </t>
  </si>
  <si>
    <t>P. Constitución-Bosques (vía Temperley) (e)</t>
  </si>
  <si>
    <t>P. Constitución-Bosques (vía Quilmes) (e)</t>
  </si>
  <si>
    <t>Bosques-Gutiérrez (d)</t>
  </si>
  <si>
    <t>Temperley-Haedo (d)</t>
  </si>
  <si>
    <t>Ezeiza-Cañuelas (d)</t>
  </si>
  <si>
    <t>Cañuelas-Monte (d)</t>
  </si>
  <si>
    <t>Cañuelas-Lobos (d)</t>
  </si>
  <si>
    <t>A.Korn-Chascomús (d)</t>
  </si>
  <si>
    <t>Plaza Constitución</t>
  </si>
  <si>
    <t>Constitución</t>
  </si>
  <si>
    <t>Bosques</t>
  </si>
  <si>
    <t>Temperley</t>
  </si>
  <si>
    <t>Ezeiza</t>
  </si>
  <si>
    <t>Cañuelas</t>
  </si>
  <si>
    <t>Alejandro Korn</t>
  </si>
  <si>
    <t>Hipólito Yrigoyen</t>
  </si>
  <si>
    <t>Darío Santillán y Maximiliano Kosteki (Avellaneda)</t>
  </si>
  <si>
    <t>Santa Sofía</t>
  </si>
  <si>
    <t>Hospital Español</t>
  </si>
  <si>
    <t>Union Ferroviaria</t>
  </si>
  <si>
    <t>La Noria</t>
  </si>
  <si>
    <t>Uribelarrea</t>
  </si>
  <si>
    <t>Domselaar</t>
  </si>
  <si>
    <t>Dario y Maxi (Avellaneda)</t>
  </si>
  <si>
    <t>Avellaneda</t>
  </si>
  <si>
    <t>Sarandí</t>
  </si>
  <si>
    <t>Juan María Gutiérrez</t>
  </si>
  <si>
    <t>Santa Catalina</t>
  </si>
  <si>
    <t>Tristán Suarez</t>
  </si>
  <si>
    <t>Abbott</t>
  </si>
  <si>
    <t>Coronel Brandsen</t>
  </si>
  <si>
    <t>Gerli</t>
  </si>
  <si>
    <t>Villa Domínico</t>
  </si>
  <si>
    <t>Juan XXIII</t>
  </si>
  <si>
    <t>Carlos Spegazzini</t>
  </si>
  <si>
    <t>Monte</t>
  </si>
  <si>
    <t>Jeppener</t>
  </si>
  <si>
    <t>Lanús</t>
  </si>
  <si>
    <t>Wilde</t>
  </si>
  <si>
    <t>KM 34</t>
  </si>
  <si>
    <t>Máximo Paz</t>
  </si>
  <si>
    <t>Altamirano</t>
  </si>
  <si>
    <t>Remedios de Escalada</t>
  </si>
  <si>
    <t>Don Bosco</t>
  </si>
  <si>
    <t>Pedro P. Turner</t>
  </si>
  <si>
    <t>Vicente Casares</t>
  </si>
  <si>
    <t>Gándara</t>
  </si>
  <si>
    <t>Quilmes</t>
  </si>
  <si>
    <t>Banfield</t>
  </si>
  <si>
    <t>Bernal</t>
  </si>
  <si>
    <t>Agustín de Elía</t>
  </si>
  <si>
    <t>Alejandro Petión</t>
  </si>
  <si>
    <t>Chascomus</t>
  </si>
  <si>
    <t>Lomas de Zamora</t>
  </si>
  <si>
    <t>Tablada</t>
  </si>
  <si>
    <t>Kloosterman</t>
  </si>
  <si>
    <t>En servicio a Monte desde 03/2018 (Abbott 09/2018)</t>
  </si>
  <si>
    <t>En servicio desde 11/2018</t>
  </si>
  <si>
    <t>Ezpeleta</t>
  </si>
  <si>
    <t>San Justo</t>
  </si>
  <si>
    <t>Dr. Ricardo Levene</t>
  </si>
  <si>
    <t>Las estaciones Empalme Lobos y Lobos son compartidas con la Línea Sarmiento y para el recuento de estaciones se contabilizan en dicha línea y no en la línea Roca.</t>
  </si>
  <si>
    <t>Adrogué</t>
  </si>
  <si>
    <t>Turdera</t>
  </si>
  <si>
    <t>Berazategui</t>
  </si>
  <si>
    <t>José Marmol</t>
  </si>
  <si>
    <t>Ing. Brian</t>
  </si>
  <si>
    <t>Burzaco</t>
  </si>
  <si>
    <t>Llavallol</t>
  </si>
  <si>
    <t>Plátanos</t>
  </si>
  <si>
    <t>Rafael Calzada</t>
  </si>
  <si>
    <t>Villa España *</t>
  </si>
  <si>
    <t>En servicio desde 02/12/2017</t>
  </si>
  <si>
    <t>Longchamps</t>
  </si>
  <si>
    <t>Luis Guillón</t>
  </si>
  <si>
    <t>Hudson</t>
  </si>
  <si>
    <t>Claypole</t>
  </si>
  <si>
    <t>Ranelagh *</t>
  </si>
  <si>
    <t>Glew</t>
  </si>
  <si>
    <t>Monte Grande</t>
  </si>
  <si>
    <t>Pereyra</t>
  </si>
  <si>
    <t>13*</t>
  </si>
  <si>
    <t>Ing. Dante Ardigó</t>
  </si>
  <si>
    <t>Sourigues *</t>
  </si>
  <si>
    <t>Guernica</t>
  </si>
  <si>
    <t>El Jagüel</t>
  </si>
  <si>
    <t>Villa Elisa</t>
  </si>
  <si>
    <t>14*</t>
  </si>
  <si>
    <t>Florencio Varela</t>
  </si>
  <si>
    <t>Bosques *</t>
  </si>
  <si>
    <t>La Plata</t>
  </si>
  <si>
    <t>City Bell</t>
  </si>
  <si>
    <t>15*</t>
  </si>
  <si>
    <t>Estanislao S. Zeballos</t>
  </si>
  <si>
    <t>Gonnet</t>
  </si>
  <si>
    <t>16*</t>
  </si>
  <si>
    <t>Ringuelet</t>
  </si>
  <si>
    <t>Tolosa</t>
  </si>
  <si>
    <t>* Via Quilmes</t>
  </si>
  <si>
    <t>* Desde el 04/10/2017 eléctricos a Bosques</t>
  </si>
  <si>
    <t>Esteban Echeverría</t>
  </si>
  <si>
    <t>Unión Ferroviaria</t>
  </si>
  <si>
    <t>Tristán Suárez</t>
  </si>
  <si>
    <t>Almirante Brown</t>
  </si>
  <si>
    <t>Presidente Perón</t>
  </si>
  <si>
    <t>San Vicente</t>
  </si>
  <si>
    <t>Villa España</t>
  </si>
  <si>
    <t>Ranelagh</t>
  </si>
  <si>
    <t>Sourigues</t>
  </si>
  <si>
    <t xml:space="preserve">Parada </t>
  </si>
  <si>
    <t>Brandsen</t>
  </si>
  <si>
    <t>Chascomús</t>
  </si>
  <si>
    <t>El 24/10/2013 entraron en servicio los nuevos trenes chinos CCRR</t>
  </si>
  <si>
    <t>Estaciones Manzanares y Cabred remodeladas e incorporadas al servicio metropolitano el 25/05/2014.</t>
  </si>
  <si>
    <r>
      <rPr>
        <sz val="26"/>
        <color theme="3"/>
        <rFont val="Franklin Gothic Demi Cond"/>
        <family val="2"/>
      </rPr>
      <t>LINEA</t>
    </r>
    <r>
      <rPr>
        <sz val="26"/>
        <rFont val="Franklin Gothic Demi Cond"/>
        <family val="2"/>
      </rPr>
      <t xml:space="preserve"> SAN MARTIN</t>
    </r>
  </si>
  <si>
    <t>Retiro-Cabred (d)</t>
  </si>
  <si>
    <t>Un tercio de los servicios van hasta Cabred</t>
  </si>
  <si>
    <t>Por lo tando, para el cálculo de los Trenes Kilómetro y Coches Kilómetro, en lugar de tomar los km totales 72,3, se tomarán los totales a Pilar (55,44) mas un tercio de los km de Pilar a Cabred, es decir 5,62</t>
  </si>
  <si>
    <t>Palermo</t>
  </si>
  <si>
    <t>Así, los km totales para el cálculo aludido serán 61,01</t>
  </si>
  <si>
    <t>Villa Crespo (Chacarita)</t>
  </si>
  <si>
    <t>La Paternal</t>
  </si>
  <si>
    <t>Dif Pilar-Cabred</t>
  </si>
  <si>
    <t>Villa del Parque</t>
  </si>
  <si>
    <t>1 tercio</t>
  </si>
  <si>
    <t>Devoto</t>
  </si>
  <si>
    <t>Total estimado</t>
  </si>
  <si>
    <t>Sáenz Peña</t>
  </si>
  <si>
    <t>Santos Lugares</t>
  </si>
  <si>
    <t>Villa del Parque-Cabred</t>
  </si>
  <si>
    <t>Caseros</t>
  </si>
  <si>
    <t>El Palomar</t>
  </si>
  <si>
    <t>Hulingham</t>
  </si>
  <si>
    <t>William C.Morris</t>
  </si>
  <si>
    <t>Bella Vista</t>
  </si>
  <si>
    <t>Muñiz</t>
  </si>
  <si>
    <t>Jose C. Paz</t>
  </si>
  <si>
    <t>Sol y Verde</t>
  </si>
  <si>
    <t>Pte. Derqui</t>
  </si>
  <si>
    <t>Villa Astolfi</t>
  </si>
  <si>
    <t>Manzanares *</t>
  </si>
  <si>
    <t>Cabred *</t>
  </si>
  <si>
    <t>* En servicio desde el 25/05/2014</t>
  </si>
  <si>
    <t>En septiembre de 2019 se habilitaron dos andenes elevados definitivos en la estación Retiro. Se trata de los andenes 1 y 2 de la estación terminal. También se habilitó los andenes elevados de la estación Ciudad Universitaria.</t>
  </si>
  <si>
    <t>En noviembre de 2019 quedó habilitada al público la renovada estación Carapachay con andenes elevados.</t>
  </si>
  <si>
    <t>A principios de marzo 2020 quedó habilitada al público la renovada estación Aristóbulo del Valle con andenes elevados.</t>
  </si>
  <si>
    <t>En junio 2020 quedó habilitado el andén 1 (sentido Retiro) de la estación Boulogne Sur Mer con andenes elevados.</t>
  </si>
  <si>
    <t>En agosto de 2020 quedó habilitada al público la renovada estación Villa Rosa con andenes elevados.</t>
  </si>
  <si>
    <t>En septiembre 2020 quedaron habilitados los andenes 2 y 3 de la estación Boulogne Sur Mer con andenes elevados. También se inauguró la renovada estación Don Torcuato con andenes elevados.</t>
  </si>
  <si>
    <t>El 23/10/2020 quedó habilitada al público la renovada estación Florida con andenes elevados.</t>
  </si>
  <si>
    <t>El 06/01/2021 quedó habilitada al público la renovada estación Villa Adelina con andenes elevados. Tambien durante enero quedó habilitada la estación Los Polvorines con andenes elevados.</t>
  </si>
  <si>
    <t>El 04/03/2021 quedó habilitada al público la renovada estación Padilla con andenes elevados.</t>
  </si>
  <si>
    <t>El 12/04/2021 quedó habilitada al público la renovada estación Villa de Mayo con andenes elevados.</t>
  </si>
  <si>
    <r>
      <rPr>
        <sz val="26"/>
        <color theme="3"/>
        <rFont val="Franklin Gothic Demi Cond"/>
        <family val="2"/>
      </rPr>
      <t>LINEA</t>
    </r>
    <r>
      <rPr>
        <sz val="26"/>
        <rFont val="Franklin Gothic Demi Cond"/>
        <family val="2"/>
      </rPr>
      <t xml:space="preserve"> BELGRANO NORTE</t>
    </r>
  </si>
  <si>
    <t>Retiro-Villa Rosa (d)</t>
  </si>
  <si>
    <t>Saldias</t>
  </si>
  <si>
    <t>-</t>
  </si>
  <si>
    <t>Scalabrini Ortíz</t>
  </si>
  <si>
    <t>Ciudad Universitaria</t>
  </si>
  <si>
    <t>Aristóbulo del Valle</t>
  </si>
  <si>
    <t>Miguel M. Padilla</t>
  </si>
  <si>
    <t>Munro</t>
  </si>
  <si>
    <t>Carapachay</t>
  </si>
  <si>
    <t>Villa Adelina</t>
  </si>
  <si>
    <t>Boulogne Sur Mer</t>
  </si>
  <si>
    <t>Vicealmirante Montes</t>
  </si>
  <si>
    <t>Don Torcuato</t>
  </si>
  <si>
    <t>Ing. Adolfo Sordeaux</t>
  </si>
  <si>
    <t>Tierras Altas</t>
  </si>
  <si>
    <t>Manuel Alberti</t>
  </si>
  <si>
    <t>Del Viso</t>
  </si>
  <si>
    <t>Villa Rosa</t>
  </si>
  <si>
    <t>Estación Ciudad Universitaria: Inaugurada el 29/08/2015 en reemplazo de Estación Scalabrini Ortiz</t>
  </si>
  <si>
    <t>Pte. Alsina-Aldo Bonzi: Servicio Suspendido desde el 02/08/2017, motivado por el anegamiento en zona de vías en la estación cabecera de Puente Alsina.</t>
  </si>
  <si>
    <t>Entran en servicio 81 coches motor nuevos CCMM Chinos</t>
  </si>
  <si>
    <t>Km 12-Libertad: entró en servicio el 01/03/2018 incorporando al servicio metropolitano el ramal Km 12-Aldo Bonzi.</t>
  </si>
  <si>
    <t>Estación Buenos Aires cerrada desde el 05/05/2018 por obras del viaducto.</t>
  </si>
  <si>
    <t>a Marcos Paz</t>
  </si>
  <si>
    <r>
      <rPr>
        <sz val="26"/>
        <color theme="3"/>
        <rFont val="Franklin Gothic Demi Cond"/>
        <family val="2"/>
      </rPr>
      <t>LINEA</t>
    </r>
    <r>
      <rPr>
        <sz val="26"/>
        <rFont val="Franklin Gothic Demi Cond"/>
        <family val="2"/>
      </rPr>
      <t xml:space="preserve"> BELGRANO SUR</t>
    </r>
  </si>
  <si>
    <t>Buenos Aires - Gonzalez Catán (d)</t>
  </si>
  <si>
    <t>Buenos Aires - Marinos Gral. Belgrano (d)</t>
  </si>
  <si>
    <t>Pte. Alsina - Aldo Bonzi (d)</t>
  </si>
  <si>
    <t>Km.12 - Libertad (d)</t>
  </si>
  <si>
    <t>Buenos Aires</t>
  </si>
  <si>
    <t>Puente Alsina</t>
  </si>
  <si>
    <t>Kilómetro 12</t>
  </si>
  <si>
    <t>Dr A. Sáenz</t>
  </si>
  <si>
    <t>Villa Diamante</t>
  </si>
  <si>
    <t>Aldo Bonzi</t>
  </si>
  <si>
    <t>Villa Soldati</t>
  </si>
  <si>
    <t>Villa Caraza</t>
  </si>
  <si>
    <t>M. Sánchez de Mendeville</t>
  </si>
  <si>
    <t>Presidente Illia</t>
  </si>
  <si>
    <t>Villa Fiorito</t>
  </si>
  <si>
    <t>José Ingenieros</t>
  </si>
  <si>
    <t>Villa Lugano</t>
  </si>
  <si>
    <t>Ing. Budge</t>
  </si>
  <si>
    <t>J. Villegas</t>
  </si>
  <si>
    <t>Villa Madero</t>
  </si>
  <si>
    <t>La Salada</t>
  </si>
  <si>
    <t>Isidro Casanova</t>
  </si>
  <si>
    <t>Marinos del Fournier</t>
  </si>
  <si>
    <t>Rafael Castillo</t>
  </si>
  <si>
    <t>Tapiales</t>
  </si>
  <si>
    <t>Aldo Bonzi *</t>
  </si>
  <si>
    <t>Merlo Gómez</t>
  </si>
  <si>
    <t>Ing. Castello</t>
  </si>
  <si>
    <t>Libertad</t>
  </si>
  <si>
    <t>Querandí</t>
  </si>
  <si>
    <t>María Sánchez de Mendeville</t>
  </si>
  <si>
    <t>* Desde Puente Alsina</t>
  </si>
  <si>
    <t>Laferrere</t>
  </si>
  <si>
    <t>Servicio activo desde el 1/03/2018</t>
  </si>
  <si>
    <t>María Eva Duarte</t>
  </si>
  <si>
    <t>Independencia</t>
  </si>
  <si>
    <t>González Catán</t>
  </si>
  <si>
    <t>20 de Junio</t>
  </si>
  <si>
    <t>20 de Junio *</t>
  </si>
  <si>
    <t>Marcos Paz**</t>
  </si>
  <si>
    <t>Marinos del Crucero Gral.Belgrano</t>
  </si>
  <si>
    <t>* Estación 20 de Junio, incorporada el 11/2019, en servicio desde el 02/12/2019 con trasbordo en González Catán</t>
  </si>
  <si>
    <t>** Estación Marcos Paz, incorporada el 30/07/2021</t>
  </si>
  <si>
    <t>Justo Villegas</t>
  </si>
  <si>
    <r>
      <rPr>
        <sz val="26"/>
        <color theme="3"/>
        <rFont val="Franklin Gothic Demi Cond"/>
        <family val="2"/>
      </rPr>
      <t>LINEA</t>
    </r>
    <r>
      <rPr>
        <sz val="26"/>
        <rFont val="Franklin Gothic Demi Cond"/>
        <family val="2"/>
      </rPr>
      <t xml:space="preserve"> TREN DE LA COSTA</t>
    </r>
  </si>
  <si>
    <t>Maipú-Delta</t>
  </si>
  <si>
    <t>Maipú</t>
  </si>
  <si>
    <t>Borges</t>
  </si>
  <si>
    <t>Libertador</t>
  </si>
  <si>
    <t>Juan Anchorena</t>
  </si>
  <si>
    <t>Las Barrancas</t>
  </si>
  <si>
    <t>San Isidro R</t>
  </si>
  <si>
    <t>Punta Chica</t>
  </si>
  <si>
    <t>Marina Nueva</t>
  </si>
  <si>
    <t>San Fernando R</t>
  </si>
  <si>
    <t>Canal San Fernando</t>
  </si>
  <si>
    <t>Delta</t>
  </si>
  <si>
    <t>El 19/10/2021 se inauguraron las renovadas estaciones Vicealmirante Montes y Del Viso. Con estas, ya son 17 de 22 las estaciones del Belgrano Norte que cuentan con andenes elevados.</t>
  </si>
  <si>
    <t>El 07/05/2021 quedó habilitada al público la renovada estación A. Sordeaux con andenes elevados.</t>
  </si>
  <si>
    <t>El 07/07/2022 se inauguró la estación La Paternal.</t>
  </si>
  <si>
    <t>CRONOGRAMA DE INCORPORACIÓN MATERIAL RODANTE DE PASAJEROS ORÍGEN CHINO</t>
  </si>
  <si>
    <t>Material rodante incorporado a la línea Belgrano Sur - Años 2015/2016</t>
  </si>
  <si>
    <t>LÍNEA</t>
  </si>
  <si>
    <t>MES/AÑO</t>
  </si>
  <si>
    <t>LOCS.</t>
  </si>
  <si>
    <t>CCRR</t>
  </si>
  <si>
    <t>CCEE</t>
  </si>
  <si>
    <t>CCMM</t>
  </si>
  <si>
    <t xml:space="preserve">Tipo: DMU </t>
  </si>
  <si>
    <t>Fecha de inicio de servicio</t>
  </si>
  <si>
    <t>Destino</t>
  </si>
  <si>
    <t>Locomotoras SDD7</t>
  </si>
  <si>
    <t>Servicio pasajeros Buenos Aires - González Catán</t>
  </si>
  <si>
    <t>Subtotal</t>
  </si>
  <si>
    <t>Larga Distancia</t>
  </si>
  <si>
    <t>Aptos 120 km/h</t>
  </si>
  <si>
    <t>Locomotoras CKD8G</t>
  </si>
  <si>
    <t>Locomotoras CKD8H</t>
  </si>
  <si>
    <t>Aptos 160 km/h</t>
  </si>
  <si>
    <t>Sarmiento</t>
  </si>
  <si>
    <t>Sin recepcionar</t>
  </si>
  <si>
    <t>Mitre</t>
  </si>
  <si>
    <t>Roca</t>
  </si>
  <si>
    <t>Belgrano Sur</t>
  </si>
  <si>
    <t>Fechas de entrada en Servicio</t>
  </si>
  <si>
    <t>San Martín 24/10/13</t>
  </si>
  <si>
    <t>Sarmiento 21/7/14</t>
  </si>
  <si>
    <t>Mitre: Ramal a Tigre 25/11/14</t>
  </si>
  <si>
    <t>Mitre: Ramal a Suarez 26/01/15</t>
  </si>
  <si>
    <t>Mitre: Ramal a Mitre 9/2/15</t>
  </si>
  <si>
    <t>Roca: Plaza - Temperley 8/6/15</t>
  </si>
  <si>
    <t>Roca: Plaza - Claypole 6/7/15</t>
  </si>
  <si>
    <t>Bel. Sur: Buenos Aires - G. Catán 19/8/15</t>
  </si>
  <si>
    <t>Roca: Plaza - Quilmes 15/2/16</t>
  </si>
  <si>
    <t>Roca: Plaza - Ezeiza 25/07/16</t>
  </si>
  <si>
    <t>Roca: Glew - A. Korn 07/16</t>
  </si>
  <si>
    <t>MATERIAL RODANTE</t>
  </si>
  <si>
    <t>DESDE 2013-2015</t>
  </si>
  <si>
    <t>Línea</t>
  </si>
  <si>
    <t>Coches</t>
  </si>
  <si>
    <t>Coches x Tren</t>
  </si>
  <si>
    <t>Asientos</t>
  </si>
  <si>
    <t>m2 Libres Prom x Coche</t>
  </si>
  <si>
    <t>Capacidad x COCHE Sentados + Parados</t>
  </si>
  <si>
    <t>Capacidad x TREN Sentados + Parados</t>
  </si>
  <si>
    <t>Cabina</t>
  </si>
  <si>
    <t>Intermedio</t>
  </si>
  <si>
    <t>Promedio</t>
  </si>
  <si>
    <t>4/m2</t>
  </si>
  <si>
    <t>6/m2</t>
  </si>
  <si>
    <t>8/m2</t>
  </si>
  <si>
    <t>CSR Chinos Elec.</t>
  </si>
  <si>
    <t>Bel. Sur</t>
  </si>
  <si>
    <t>CNR Chinos Motor *</t>
  </si>
  <si>
    <t>San Martín (1)</t>
  </si>
  <si>
    <t>CCRR Diesel</t>
  </si>
  <si>
    <t>Urquiza **</t>
  </si>
  <si>
    <t>Japoneses 1973-1977</t>
  </si>
  <si>
    <t>Belgrano Norte</t>
  </si>
  <si>
    <t>Remolcados</t>
  </si>
  <si>
    <t>* Triplas</t>
  </si>
  <si>
    <t>** Coches Motor 50a; Motor Furgon 36a</t>
  </si>
  <si>
    <t>(1) San Martín: Tren 7 coches</t>
  </si>
  <si>
    <t>Coche</t>
  </si>
  <si>
    <t>Mts libres</t>
  </si>
  <si>
    <t>Pasajeros 6</t>
  </si>
  <si>
    <t>Furgón 1</t>
  </si>
  <si>
    <t>Total tren</t>
  </si>
  <si>
    <t>Promedio coche</t>
  </si>
  <si>
    <t>Ramal</t>
  </si>
  <si>
    <t>Asientos x coche</t>
  </si>
  <si>
    <t>Retiro-Tigre</t>
  </si>
  <si>
    <t>Eléctricos</t>
  </si>
  <si>
    <t>Retiro-J.L.Suarez</t>
  </si>
  <si>
    <t>Constitución-La Plata</t>
  </si>
  <si>
    <t>Retiro-Mitre</t>
  </si>
  <si>
    <t>Constitución-Temperley</t>
  </si>
  <si>
    <t>Victoria-Capilla</t>
  </si>
  <si>
    <t>Glew-A.Korn</t>
  </si>
  <si>
    <t>Villa Ballester-Zárate</t>
  </si>
  <si>
    <t>est</t>
  </si>
  <si>
    <t>Ezeiza-Cañuelas</t>
  </si>
  <si>
    <t>Temperley-Haedo</t>
  </si>
  <si>
    <t>Once-Moreno</t>
  </si>
  <si>
    <t>Temperley-Gutierrez</t>
  </si>
  <si>
    <t>Moreno-Mercedes</t>
  </si>
  <si>
    <t>Merlo-Lobos</t>
  </si>
  <si>
    <t>Bs.As.-Gonzalez Catán</t>
  </si>
  <si>
    <t>Castelar-Pto.Madero</t>
  </si>
  <si>
    <t>Bs.As.-Marinos</t>
  </si>
  <si>
    <t>Urquiza</t>
  </si>
  <si>
    <t>Pte.Alsina-A.Bonzi</t>
  </si>
  <si>
    <t xml:space="preserve">           coche remolcado</t>
  </si>
  <si>
    <t xml:space="preserve">           coche motor</t>
  </si>
  <si>
    <t>No se tiene información sobre la capacidad de pasajeros a transportar por coche</t>
  </si>
  <si>
    <t>Asientos por coche - Coches viejos</t>
  </si>
  <si>
    <t>Tipo de Coche</t>
  </si>
  <si>
    <t>Pasajeros Parados</t>
  </si>
  <si>
    <t>Total</t>
  </si>
  <si>
    <t>Sup. Libre (m2)</t>
  </si>
  <si>
    <t>Pas. (6 pas*m2)</t>
  </si>
  <si>
    <t>Pas. (4 pas*m2)</t>
  </si>
  <si>
    <t>Retiro/Tigre</t>
  </si>
  <si>
    <t>UMAP (cab. Ppal.)</t>
  </si>
  <si>
    <t>UMAP (cab. Aux.)</t>
  </si>
  <si>
    <t>UMAP (Interm.)</t>
  </si>
  <si>
    <t>Retiro/J. L. Suárez</t>
  </si>
  <si>
    <t>Toshiba reconstruídos</t>
  </si>
  <si>
    <t>Retir/Bme. Mitre</t>
  </si>
  <si>
    <t>V. Ballester/Zárate</t>
  </si>
  <si>
    <t>Remol. Materfer Primera</t>
  </si>
  <si>
    <t>Remol. Materfer Turista</t>
  </si>
  <si>
    <t>Victoria/Capilla del Señor</t>
  </si>
  <si>
    <t>Remol. Metropolitan Vickers</t>
  </si>
  <si>
    <t>Capacidad por coche</t>
  </si>
  <si>
    <t>Red de Subterráneos</t>
  </si>
  <si>
    <t>Pax x coche</t>
  </si>
  <si>
    <t>Línea A</t>
  </si>
  <si>
    <t>Línea B</t>
  </si>
  <si>
    <t>Línea C</t>
  </si>
  <si>
    <t>Línea D</t>
  </si>
  <si>
    <t>Línea E</t>
  </si>
  <si>
    <t>Premetro</t>
  </si>
  <si>
    <t>Para medir la cantidad de pasajeros  a transportar que tiene</t>
  </si>
  <si>
    <t>cada coche se estima un índice de 4,5 pasajeros por m2</t>
  </si>
  <si>
    <t>no se especifica que coches</t>
  </si>
  <si>
    <t>Trenes Argentinos Infraestructura (ADIF) adjudicó la licitación para la terminación de las obras de la estación Panamericana de la línea Belgrano Norte, ubicada en el cruce de las vías de ese ferrocarril y la Panamericana ramal Pilar (altura kilómetro 46).</t>
  </si>
  <si>
    <t>El 15/03/2022 se inauguró la renovada estación Tortuguitas (18 de 23 contando la estación Panamericana). Se construyeron andenes elevados, nuevas boleterías y accesos adecuados para personas con movilidad reducida, se instalaron sistemas de audio y video, cámaras de seguridad e iluminación LED, además de nueva cartelería, mobiliario y cerramientos perimetrales, entre otras intervenciones.</t>
  </si>
  <si>
    <t>El 07/04/2022 se inauguró la renovada estación Tierras Altas (19 de 23 contando la estación Panamericana). Se construyeron andenes elevados, nuevas boleterías y accesos adecuados para personas con movilidad reducida, se instalaron sistemas de audio y video, cámaras de seguridad e iluminación LED, además de nueva cartelería, mobiliario y cerramientos perimetrales, entre otras intervenciones.</t>
  </si>
  <si>
    <t>El 19/07/2022 se inauguró la renovada estación Grand Bourg (20 de 23 contando la estación Panamericana). Se construyeron andenes elevados, nuevas boleterías y accesos adecuados para personas con movilidad reducida, se instalaron sistemas de audio y video, cámaras de seguridad e iluminación LED, además de nueva cartelería, mobiliario y cerramientos perimetrales, entre otras intervenciones.</t>
  </si>
  <si>
    <t>Se redujeron los servicios por el aislamiento social preventivo y obligatorio COVID-19 / Servicio KM12-Linertad suspendido</t>
  </si>
  <si>
    <t>Servicio Km 12-Libertad suspendido</t>
  </si>
  <si>
    <t>Los servicios de la línea se interrumpieron el sábado 28/05 y el domingo 29/05 en sus dos ramales, debido a la realización de varias obras de infraestructura en simultáneo.</t>
  </si>
  <si>
    <t>ULTIMA ACTUALIZACION:</t>
  </si>
  <si>
    <t>Ciudad Villa de Mayo*</t>
  </si>
  <si>
    <t>Ciudad Los Polvorines*</t>
  </si>
  <si>
    <t>Ciudad Ing. Pablo Nogués*</t>
  </si>
  <si>
    <t>Ciudad Grand Bourg*</t>
  </si>
  <si>
    <t>Ciudad Tortuguitas*</t>
  </si>
  <si>
    <t>* A través de la Resolución 812/2022, del 10/11/2022, las estaciones Villa de Mayo, Los Polvorines, Ing. Pablo Nogués, Grand Bourg y Tortuguitas pasan a incorporar a su nombre la denominación "Ciudad".</t>
  </si>
  <si>
    <t>Maquinista Ricardo Cal *</t>
  </si>
  <si>
    <t>* Maquinista Ricardo Cal: Apeadero inaugurado el 01/12/2022</t>
  </si>
  <si>
    <t>Maquinista Ricardo Cal: Apeadero inaugurado el 01/12/2022, ubicado entre las estaciones Mariano Acosta y Marcos Paz (Prog. 42,8) del ramal Merlo-Lobos</t>
  </si>
  <si>
    <t>Total 2022</t>
  </si>
  <si>
    <t>Estación Marcos Paz, incorporada el 30/07/2021</t>
  </si>
  <si>
    <t>Estación 20 de Junio, incorporada el 11/2019, en servicio desde el 02/12/2019 con trasbordo en González Catán</t>
  </si>
  <si>
    <t>Estación Villars, incorporada el 23/12/2022</t>
  </si>
  <si>
    <t>El 01/12/2022 la línea Sarmiento pone en servicio el apeadero Maquinista Ricardo Cal, en la progresiva 42,8 del ramal Merlo-Lobos.</t>
  </si>
  <si>
    <t xml:space="preserve">Puente Alsina - Aldo Bonzi: El servicio se encuentra suspendido desde el 2 de agosto de 2017 por anegamiento de cambios en Puente Alsina. </t>
  </si>
  <si>
    <t>Villars ***</t>
  </si>
  <si>
    <t>*** Estación Villars, incorporada el 23/12/2022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</si>
</sst>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164" formatCode="&quot;$&quot;#,##0_);\(&quot;$&quot;#,##0\)"/>
    <numFmt numFmtId="165" formatCode="&quot;$&quot;#,##0.00_);\(&quot;$&quot;#,##0.00\)"/>
    <numFmt numFmtId="166" formatCode="#,##0.000"/>
    <numFmt numFmtId="167" formatCode="#,##0.0000"/>
    <numFmt numFmtId="168" formatCode="#,##0.0"/>
    <numFmt numFmtId="169" formatCode="0.000"/>
    <numFmt numFmtId="170" formatCode="0.0"/>
    <numFmt numFmtId="171" formatCode="_-* #,##0_-;\-* #,##0_-;_-* &quot;-&quot;??_-;_-@_-"/>
  </numFmts>
  <fonts count="38">
    <font>
      <sz val="12"/>
      <name val="Arial"/>
      <charset val="134"/>
    </font>
    <font>
      <sz val="10"/>
      <name val="Arial"/>
      <family val="2"/>
    </font>
    <font>
      <sz val="26"/>
      <name val="Franklin Gothic Demi Cond"/>
      <family val="2"/>
    </font>
    <font>
      <sz val="22"/>
      <color theme="0" tint="-0.499984740745262"/>
      <name val="Franklin Gothic Demi Cond"/>
      <family val="2"/>
    </font>
    <font>
      <sz val="11"/>
      <name val="Calibri"/>
      <family val="2"/>
      <scheme val="minor"/>
    </font>
    <font>
      <sz val="10"/>
      <color theme="1"/>
      <name val="Arial"/>
      <family val="2"/>
    </font>
    <font>
      <b/>
      <sz val="24"/>
      <color theme="4"/>
      <name val="Franklin Gothic Demi Cond"/>
      <family val="2"/>
    </font>
    <font>
      <b/>
      <sz val="10"/>
      <name val="Arial"/>
      <family val="2"/>
    </font>
    <font>
      <sz val="9"/>
      <name val="Arial"/>
      <family val="2"/>
    </font>
    <font>
      <b/>
      <sz val="10"/>
      <color theme="0"/>
      <name val="Arial"/>
      <family val="2"/>
    </font>
    <font>
      <sz val="11"/>
      <name val="Arial"/>
      <family val="2"/>
    </font>
    <font>
      <sz val="10"/>
      <color theme="0"/>
      <name val="Arial"/>
      <family val="2"/>
    </font>
    <font>
      <sz val="22"/>
      <name val="Arial"/>
      <family val="2"/>
    </font>
    <font>
      <b/>
      <sz val="24"/>
      <color theme="3"/>
      <name val="Franklin Gothic Demi Cond"/>
      <family val="2"/>
    </font>
    <font>
      <sz val="22"/>
      <name val="Franklin Gothic Demi Cond"/>
      <family val="2"/>
    </font>
    <font>
      <b/>
      <sz val="12"/>
      <name val="Arial"/>
      <family val="2"/>
    </font>
    <font>
      <sz val="22"/>
      <color theme="3"/>
      <name val="Franklin Gothic Demi Cond"/>
      <family val="2"/>
    </font>
    <font>
      <sz val="12"/>
      <name val="Arial"/>
      <family val="2"/>
    </font>
    <font>
      <sz val="26"/>
      <color theme="3"/>
      <name val="Franklin Gothic Demi Cond"/>
      <family val="2"/>
    </font>
    <font>
      <b/>
      <sz val="9"/>
      <name val="Tahoma"/>
      <family val="2"/>
    </font>
    <font>
      <sz val="9"/>
      <name val="Tahoma"/>
      <family val="2"/>
    </font>
    <font>
      <sz val="10"/>
      <name val="Arial"/>
      <family val="2"/>
    </font>
    <font>
      <sz val="8"/>
      <name val="Arial"/>
      <family val="2"/>
    </font>
    <font>
      <b/>
      <sz val="12"/>
      <color theme="1"/>
      <name val="Calibri"/>
      <family val="2"/>
      <scheme val="minor"/>
    </font>
    <font>
      <sz val="12"/>
      <name val="Calibri"/>
      <family val="2"/>
      <scheme val="minor"/>
    </font>
    <font>
      <sz val="10"/>
      <name val="Calibri"/>
      <family val="2"/>
      <scheme val="minor"/>
    </font>
    <font>
      <b/>
      <sz val="10"/>
      <color theme="1"/>
      <name val="Calibri"/>
      <family val="2"/>
      <scheme val="minor"/>
    </font>
    <font>
      <b/>
      <sz val="10"/>
      <name val="Calibri"/>
      <family val="2"/>
      <scheme val="minor"/>
    </font>
    <font>
      <sz val="10"/>
      <color theme="1"/>
      <name val="Calibri"/>
      <family val="2"/>
      <scheme val="minor"/>
    </font>
    <font>
      <sz val="9"/>
      <name val="Calibri"/>
      <family val="2"/>
      <scheme val="minor"/>
    </font>
    <font>
      <b/>
      <sz val="12"/>
      <name val="Calibri"/>
      <family val="2"/>
      <scheme val="minor"/>
    </font>
    <font>
      <u/>
      <sz val="16"/>
      <name val="Calibri"/>
      <family val="2"/>
      <scheme val="minor"/>
    </font>
    <font>
      <u/>
      <sz val="14"/>
      <name val="Calibri"/>
      <family val="2"/>
      <scheme val="minor"/>
    </font>
    <font>
      <sz val="10"/>
      <name val="Abadi MT Condensed Light"/>
      <family val="2"/>
    </font>
    <font>
      <sz val="14"/>
      <name val="Calibri"/>
      <family val="2"/>
      <scheme val="minor"/>
    </font>
    <font>
      <sz val="10"/>
      <name val="Arial"/>
      <family val="2"/>
    </font>
    <font>
      <b/>
      <sz val="10"/>
      <color rgb="FFC00000"/>
      <name val="Arial"/>
      <family val="2"/>
    </font>
    <font>
      <sz val="12"/>
      <name val="Arial"/>
      <family val="2"/>
    </font>
  </fonts>
  <fills count="16">
    <fill>
      <patternFill patternType="none"/>
    </fill>
    <fill>
      <patternFill patternType="gray125"/>
    </fill>
    <fill>
      <patternFill patternType="solid">
        <fgColor theme="0" tint="-0.14996795556505021"/>
        <bgColor indexed="64"/>
      </patternFill>
    </fill>
    <fill>
      <patternFill patternType="solid">
        <fgColor theme="4"/>
        <bgColor theme="4"/>
      </patternFill>
    </fill>
    <fill>
      <patternFill patternType="solid">
        <fgColor theme="0"/>
        <bgColor indexed="64"/>
      </patternFill>
    </fill>
    <fill>
      <patternFill patternType="solid">
        <fgColor theme="0" tint="-4.9989318521683403E-2"/>
        <bgColor indexed="64"/>
      </patternFill>
    </fill>
    <fill>
      <patternFill patternType="solid">
        <fgColor theme="7" tint="0.39997558519241921"/>
        <bgColor indexed="64"/>
      </patternFill>
    </fill>
    <fill>
      <patternFill patternType="solid">
        <fgColor theme="7" tint="0.59999389629810485"/>
        <bgColor indexed="64"/>
      </patternFill>
    </fill>
    <fill>
      <patternFill patternType="solid">
        <fgColor theme="8" tint="0.59999389629810485"/>
        <bgColor indexed="64"/>
      </patternFill>
    </fill>
    <fill>
      <patternFill patternType="solid">
        <fgColor rgb="FFFFCC66"/>
        <bgColor indexed="64"/>
      </patternFill>
    </fill>
    <fill>
      <patternFill patternType="solid">
        <fgColor theme="8" tint="0.79998168889431442"/>
        <bgColor indexed="64"/>
      </patternFill>
    </fill>
    <fill>
      <patternFill patternType="solid">
        <fgColor theme="7" tint="0.79998168889431442"/>
        <bgColor indexed="64"/>
      </patternFill>
    </fill>
    <fill>
      <patternFill patternType="solid">
        <fgColor theme="0" tint="-0.249977111117893"/>
        <bgColor indexed="64"/>
      </patternFill>
    </fill>
    <fill>
      <patternFill patternType="solid">
        <fgColor indexed="22"/>
        <bgColor indexed="32"/>
      </patternFill>
    </fill>
    <fill>
      <patternFill patternType="solid">
        <fgColor theme="0" tint="-0.14999847407452621"/>
        <bgColor indexed="64"/>
      </patternFill>
    </fill>
    <fill>
      <patternFill patternType="solid">
        <fgColor rgb="FFFFFF00"/>
        <bgColor indexed="64"/>
      </patternFill>
    </fill>
  </fills>
  <borders count="30">
    <border>
      <left/>
      <right/>
      <top/>
      <bottom/>
      <diagonal/>
    </border>
    <border>
      <left style="thin">
        <color auto="1"/>
      </left>
      <right/>
      <top/>
      <bottom/>
      <diagonal/>
    </border>
    <border>
      <left/>
      <right style="thin">
        <color auto="1"/>
      </right>
      <top/>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style="thin">
        <color theme="0"/>
      </left>
      <right style="thin">
        <color theme="0"/>
      </right>
      <top style="thin">
        <color theme="0"/>
      </top>
      <bottom/>
      <diagonal/>
    </border>
    <border>
      <left style="thin">
        <color theme="0"/>
      </left>
      <right/>
      <top style="thin">
        <color theme="0"/>
      </top>
      <bottom/>
      <diagonal/>
    </border>
    <border>
      <left/>
      <right/>
      <top style="thin">
        <color theme="0" tint="-0.24994659260841701"/>
      </top>
      <bottom style="thin">
        <color theme="0" tint="-0.24994659260841701"/>
      </bottom>
      <diagonal/>
    </border>
    <border>
      <left style="thin">
        <color theme="0"/>
      </left>
      <right style="thin">
        <color theme="0"/>
      </right>
      <top/>
      <bottom style="thick">
        <color theme="0"/>
      </bottom>
      <diagonal/>
    </border>
    <border>
      <left style="thin">
        <color theme="0"/>
      </left>
      <right/>
      <top/>
      <bottom style="thick">
        <color theme="0"/>
      </bottom>
      <diagonal/>
    </border>
    <border>
      <left/>
      <right/>
      <top style="thin">
        <color theme="4"/>
      </top>
      <bottom/>
      <diagonal/>
    </border>
    <border>
      <left/>
      <right style="thin">
        <color theme="0"/>
      </right>
      <top style="thin">
        <color theme="0"/>
      </top>
      <bottom style="thin">
        <color theme="0"/>
      </bottom>
      <diagonal/>
    </border>
    <border>
      <left/>
      <right style="thin">
        <color theme="0"/>
      </right>
      <top style="thin">
        <color theme="0"/>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diagonal/>
    </border>
    <border>
      <left style="thin">
        <color theme="0" tint="-0.24994659260841701"/>
      </left>
      <right style="thin">
        <color theme="0" tint="-0.24994659260841701"/>
      </right>
      <top/>
      <bottom/>
      <diagonal/>
    </border>
    <border>
      <left style="thin">
        <color theme="0" tint="-0.24994659260841701"/>
      </left>
      <right style="thin">
        <color theme="0" tint="-0.24994659260841701"/>
      </right>
      <top/>
      <bottom style="thin">
        <color theme="0" tint="-0.24994659260841701"/>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s>
  <cellStyleXfs count="18">
    <xf numFmtId="0" fontId="0" fillId="0" borderId="0">
      <alignment vertical="top"/>
    </xf>
    <xf numFmtId="4" fontId="17" fillId="0" borderId="0" applyFont="0" applyFill="0" applyBorder="0" applyAlignment="0" applyProtection="0"/>
    <xf numFmtId="0" fontId="17" fillId="0" borderId="0" applyNumberFormat="0" applyFont="0" applyFill="0" applyBorder="0" applyAlignment="0" applyProtection="0"/>
    <xf numFmtId="0" fontId="17" fillId="0" borderId="0" applyNumberFormat="0" applyFont="0" applyFill="0" applyBorder="0" applyAlignment="0" applyProtection="0"/>
    <xf numFmtId="164" fontId="17" fillId="0" borderId="0" applyFont="0" applyFill="0" applyBorder="0" applyAlignment="0" applyProtection="0"/>
    <xf numFmtId="0" fontId="17" fillId="0" borderId="0" applyNumberFormat="0" applyFont="0" applyFill="0" applyBorder="0" applyAlignment="0" applyProtection="0"/>
    <xf numFmtId="0" fontId="17" fillId="0" borderId="0" applyNumberFormat="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NumberFormat="0" applyFill="0" applyBorder="0" applyAlignment="0" applyProtection="0"/>
    <xf numFmtId="0" fontId="17" fillId="0" borderId="0" applyFont="0" applyFill="0" applyBorder="0" applyAlignment="0" applyProtection="0"/>
    <xf numFmtId="0" fontId="17" fillId="0" borderId="0" applyNumberFormat="0" applyFont="0" applyFill="0" applyBorder="0" applyAlignment="0" applyProtection="0"/>
    <xf numFmtId="2" fontId="17" fillId="0" borderId="0" applyFont="0" applyFill="0" applyBorder="0" applyAlignment="0" applyProtection="0"/>
    <xf numFmtId="0" fontId="17" fillId="0" borderId="0" applyNumberFormat="0" applyFont="0" applyFill="0" applyBorder="0" applyAlignment="0" applyProtection="0"/>
    <xf numFmtId="0" fontId="17" fillId="0" borderId="0" applyNumberFormat="0" applyFont="0" applyFill="0" applyBorder="0" applyAlignment="0" applyProtection="0"/>
    <xf numFmtId="165" fontId="17" fillId="0" borderId="0" applyFont="0" applyFill="0" applyBorder="0" applyAlignment="0" applyProtection="0"/>
    <xf numFmtId="3" fontId="17" fillId="0" borderId="0" applyFont="0" applyFill="0" applyBorder="0" applyAlignment="0" applyProtection="0"/>
    <xf numFmtId="9" fontId="37" fillId="0" borderId="0" applyFont="0" applyFill="0" applyBorder="0" applyAlignment="0" applyProtection="0"/>
  </cellStyleXfs>
  <cellXfs count="260">
    <xf numFmtId="0" fontId="0" fillId="0" borderId="0" xfId="0" applyAlignment="1"/>
    <xf numFmtId="0" fontId="1" fillId="0" borderId="0" xfId="0" applyFont="1" applyAlignment="1"/>
    <xf numFmtId="0" fontId="2" fillId="0" borderId="0" xfId="0" applyFont="1" applyBorder="1" applyAlignment="1">
      <alignment vertical="center"/>
    </xf>
    <xf numFmtId="0" fontId="3" fillId="0" borderId="0" xfId="0" applyFont="1" applyBorder="1" applyAlignment="1">
      <alignment vertical="center"/>
    </xf>
    <xf numFmtId="0" fontId="1" fillId="0" borderId="0" xfId="0" applyFont="1" applyBorder="1" applyAlignment="1">
      <alignment horizontal="center" vertical="center" wrapText="1"/>
    </xf>
    <xf numFmtId="0" fontId="1" fillId="0" borderId="1" xfId="0" applyFont="1" applyFill="1" applyBorder="1" applyAlignment="1">
      <alignment horizontal="center" vertical="center" wrapText="1"/>
    </xf>
    <xf numFmtId="0" fontId="1" fillId="0" borderId="0" xfId="0" applyFont="1" applyFill="1" applyBorder="1" applyAlignment="1">
      <alignment horizontal="center" vertical="center" wrapText="1"/>
    </xf>
    <xf numFmtId="0" fontId="1" fillId="0" borderId="2" xfId="0" applyFont="1" applyFill="1" applyBorder="1" applyAlignment="1">
      <alignment horizontal="center" vertical="center" wrapText="1"/>
    </xf>
    <xf numFmtId="0" fontId="1" fillId="0" borderId="0" xfId="0" applyFont="1" applyBorder="1" applyAlignment="1"/>
    <xf numFmtId="166" fontId="1" fillId="0" borderId="0" xfId="0" applyNumberFormat="1" applyFont="1" applyBorder="1" applyAlignment="1"/>
    <xf numFmtId="167" fontId="1" fillId="0" borderId="0" xfId="1" applyNumberFormat="1" applyFont="1" applyAlignment="1"/>
    <xf numFmtId="0" fontId="1" fillId="0" borderId="0" xfId="0" applyFont="1" applyAlignment="1">
      <alignment horizontal="center" vertical="top" wrapText="1"/>
    </xf>
    <xf numFmtId="4" fontId="1" fillId="0" borderId="0" xfId="0" applyNumberFormat="1" applyFont="1" applyAlignment="1"/>
    <xf numFmtId="166" fontId="1" fillId="0" borderId="0" xfId="0" applyNumberFormat="1" applyFont="1" applyAlignment="1"/>
    <xf numFmtId="4" fontId="1" fillId="0" borderId="0" xfId="0" applyNumberFormat="1" applyFont="1" applyAlignment="1">
      <alignment horizontal="center" vertical="top" wrapText="1"/>
    </xf>
    <xf numFmtId="166" fontId="1" fillId="0" borderId="0" xfId="0" applyNumberFormat="1" applyFont="1" applyAlignment="1">
      <alignment horizontal="center" vertical="top" wrapText="1"/>
    </xf>
    <xf numFmtId="3" fontId="1" fillId="0" borderId="0" xfId="0" applyNumberFormat="1" applyFont="1" applyAlignment="1"/>
    <xf numFmtId="0" fontId="1" fillId="0" borderId="0" xfId="0" applyFont="1" applyAlignment="1">
      <alignment horizontal="center" vertical="center" wrapText="1"/>
    </xf>
    <xf numFmtId="0" fontId="4" fillId="0" borderId="0" xfId="0" applyFont="1" applyAlignment="1"/>
    <xf numFmtId="0" fontId="1" fillId="0" borderId="0" xfId="0" applyFont="1" applyFill="1" applyAlignment="1"/>
    <xf numFmtId="166" fontId="5" fillId="0" borderId="3" xfId="1" applyNumberFormat="1" applyFont="1" applyFill="1" applyBorder="1" applyAlignment="1"/>
    <xf numFmtId="0" fontId="5" fillId="0" borderId="3" xfId="0" applyFont="1" applyFill="1" applyBorder="1" applyAlignment="1"/>
    <xf numFmtId="167" fontId="5" fillId="0" borderId="3" xfId="1" applyNumberFormat="1" applyFont="1" applyFill="1" applyBorder="1" applyAlignment="1"/>
    <xf numFmtId="167" fontId="5" fillId="0" borderId="4" xfId="1" applyNumberFormat="1" applyFont="1" applyFill="1" applyBorder="1" applyAlignment="1"/>
    <xf numFmtId="166" fontId="5" fillId="0" borderId="5" xfId="1" applyNumberFormat="1" applyFont="1" applyFill="1" applyBorder="1" applyAlignment="1"/>
    <xf numFmtId="0" fontId="5" fillId="0" borderId="5" xfId="0" applyFont="1" applyFill="1" applyBorder="1" applyAlignment="1"/>
    <xf numFmtId="167" fontId="5" fillId="0" borderId="5" xfId="1" applyNumberFormat="1" applyFont="1" applyFill="1" applyBorder="1" applyAlignment="1"/>
    <xf numFmtId="167" fontId="5" fillId="0" borderId="6" xfId="1" applyNumberFormat="1" applyFont="1" applyFill="1" applyBorder="1" applyAlignment="1"/>
    <xf numFmtId="0" fontId="0" fillId="0" borderId="0" xfId="0" applyFill="1" applyAlignment="1"/>
    <xf numFmtId="0" fontId="6" fillId="0" borderId="0" xfId="0" applyFont="1" applyAlignment="1">
      <alignment vertical="center"/>
    </xf>
    <xf numFmtId="0" fontId="0" fillId="0" borderId="0" xfId="0" applyAlignment="1">
      <alignment vertical="center"/>
    </xf>
    <xf numFmtId="0" fontId="0" fillId="0" borderId="0" xfId="0" applyFill="1" applyAlignment="1">
      <alignment vertical="center"/>
    </xf>
    <xf numFmtId="0" fontId="1" fillId="0" borderId="0" xfId="0" applyFont="1" applyAlignment="1">
      <alignment vertical="center"/>
    </xf>
    <xf numFmtId="166" fontId="1" fillId="0" borderId="0" xfId="0" applyNumberFormat="1" applyFont="1" applyFill="1" applyAlignment="1"/>
    <xf numFmtId="0" fontId="1" fillId="0" borderId="7" xfId="0" applyFont="1" applyBorder="1" applyAlignment="1"/>
    <xf numFmtId="0" fontId="1" fillId="2" borderId="7" xfId="0" applyFont="1" applyFill="1" applyBorder="1" applyAlignment="1"/>
    <xf numFmtId="0" fontId="7" fillId="0" borderId="7" xfId="0" applyFont="1" applyBorder="1" applyAlignment="1"/>
    <xf numFmtId="0" fontId="7" fillId="2" borderId="7" xfId="0" applyFont="1" applyFill="1" applyBorder="1" applyAlignment="1"/>
    <xf numFmtId="166" fontId="4" fillId="0" borderId="0" xfId="0" applyNumberFormat="1" applyFont="1" applyAlignment="1"/>
    <xf numFmtId="0" fontId="8" fillId="0" borderId="0" xfId="0" applyFont="1" applyAlignment="1">
      <alignment horizontal="center" vertical="top" wrapText="1"/>
    </xf>
    <xf numFmtId="4" fontId="8" fillId="0" borderId="0" xfId="0" applyNumberFormat="1" applyFont="1" applyAlignment="1">
      <alignment horizontal="center" vertical="top" wrapText="1"/>
    </xf>
    <xf numFmtId="166" fontId="8" fillId="0" borderId="0" xfId="0" applyNumberFormat="1" applyFont="1" applyAlignment="1">
      <alignment horizontal="center" vertical="top" wrapText="1"/>
    </xf>
    <xf numFmtId="0" fontId="1" fillId="0" borderId="0" xfId="0" applyFont="1" applyAlignment="1">
      <alignment horizontal="right"/>
    </xf>
    <xf numFmtId="166" fontId="1" fillId="0" borderId="0" xfId="0" applyNumberFormat="1" applyFont="1" applyAlignment="1">
      <alignment vertical="center"/>
    </xf>
    <xf numFmtId="0" fontId="1" fillId="0" borderId="0" xfId="0" applyFont="1" applyFill="1" applyAlignment="1">
      <alignment vertical="center"/>
    </xf>
    <xf numFmtId="0" fontId="1" fillId="0" borderId="0" xfId="0" applyFont="1" applyFill="1" applyBorder="1" applyAlignment="1"/>
    <xf numFmtId="167" fontId="1" fillId="0" borderId="0" xfId="1" applyNumberFormat="1" applyFont="1" applyFill="1" applyBorder="1" applyAlignment="1"/>
    <xf numFmtId="16" fontId="1" fillId="0" borderId="0" xfId="0" applyNumberFormat="1" applyFont="1" applyAlignment="1"/>
    <xf numFmtId="0" fontId="1" fillId="3" borderId="8" xfId="0" applyFont="1" applyFill="1" applyBorder="1" applyAlignment="1">
      <alignment horizontal="center" vertical="top" wrapText="1"/>
    </xf>
    <xf numFmtId="0" fontId="1" fillId="3" borderId="9" xfId="0" applyFont="1" applyFill="1" applyBorder="1" applyAlignment="1">
      <alignment horizontal="center" vertical="top" wrapText="1"/>
    </xf>
    <xf numFmtId="0" fontId="1" fillId="0" borderId="0" xfId="0" applyFont="1" applyFill="1" applyBorder="1" applyAlignment="1">
      <alignment vertical="center"/>
    </xf>
    <xf numFmtId="0" fontId="1" fillId="0" borderId="0" xfId="0" applyFont="1" applyFill="1" applyBorder="1" applyAlignment="1">
      <alignment horizontal="center" vertical="center"/>
    </xf>
    <xf numFmtId="0" fontId="6" fillId="0" borderId="0" xfId="0" applyFont="1" applyBorder="1" applyAlignment="1">
      <alignment vertical="center"/>
    </xf>
    <xf numFmtId="0" fontId="0" fillId="0" borderId="0" xfId="0" applyBorder="1" applyAlignment="1"/>
    <xf numFmtId="0" fontId="0" fillId="0" borderId="0" xfId="0" applyBorder="1" applyAlignment="1">
      <alignment vertical="center"/>
    </xf>
    <xf numFmtId="0" fontId="7" fillId="0" borderId="0" xfId="0" applyFont="1" applyFill="1" applyBorder="1" applyAlignment="1">
      <alignment vertical="center"/>
    </xf>
    <xf numFmtId="0" fontId="1" fillId="0" borderId="0" xfId="0" applyFont="1" applyBorder="1" applyAlignment="1">
      <alignment vertical="center"/>
    </xf>
    <xf numFmtId="0" fontId="1" fillId="4" borderId="0" xfId="0" applyFont="1" applyFill="1" applyBorder="1" applyAlignment="1">
      <alignment vertical="center"/>
    </xf>
    <xf numFmtId="166" fontId="1" fillId="0" borderId="0" xfId="0" applyNumberFormat="1" applyFont="1" applyBorder="1" applyAlignment="1">
      <alignment vertical="center"/>
    </xf>
    <xf numFmtId="0" fontId="9" fillId="3" borderId="0" xfId="0" applyFont="1" applyFill="1" applyBorder="1" applyAlignment="1">
      <alignment horizontal="center" vertical="center" wrapText="1"/>
    </xf>
    <xf numFmtId="166" fontId="9" fillId="3" borderId="0" xfId="0" applyNumberFormat="1" applyFont="1" applyFill="1" applyBorder="1" applyAlignment="1">
      <alignment horizontal="right" vertical="center" wrapText="1"/>
    </xf>
    <xf numFmtId="0" fontId="1" fillId="0" borderId="7" xfId="0" applyFont="1" applyBorder="1" applyAlignment="1">
      <alignment vertical="center"/>
    </xf>
    <xf numFmtId="0" fontId="8" fillId="0" borderId="0" xfId="0" applyFont="1" applyBorder="1" applyAlignment="1"/>
    <xf numFmtId="0" fontId="1" fillId="0" borderId="0" xfId="0" applyFont="1" applyBorder="1" applyAlignment="1">
      <alignment horizontal="right"/>
    </xf>
    <xf numFmtId="0" fontId="5" fillId="0" borderId="10" xfId="0" applyFont="1" applyBorder="1" applyAlignment="1"/>
    <xf numFmtId="166" fontId="5" fillId="0" borderId="10" xfId="0" applyNumberFormat="1" applyFont="1" applyBorder="1" applyAlignment="1"/>
    <xf numFmtId="0" fontId="9" fillId="3" borderId="0" xfId="0" applyFont="1" applyFill="1" applyBorder="1" applyAlignment="1">
      <alignment horizontal="right" vertical="center" wrapText="1"/>
    </xf>
    <xf numFmtId="0" fontId="10" fillId="0" borderId="0" xfId="0" applyFont="1" applyBorder="1" applyAlignment="1"/>
    <xf numFmtId="166" fontId="1" fillId="0" borderId="0" xfId="1" applyNumberFormat="1" applyFont="1" applyBorder="1" applyAlignment="1"/>
    <xf numFmtId="167" fontId="1" fillId="0" borderId="0" xfId="1" applyNumberFormat="1" applyFont="1" applyBorder="1" applyAlignment="1"/>
    <xf numFmtId="166" fontId="5" fillId="0" borderId="3" xfId="1" applyNumberFormat="1" applyFont="1" applyFill="1" applyBorder="1" applyAlignment="1">
      <alignment vertical="center"/>
    </xf>
    <xf numFmtId="167" fontId="5" fillId="0" borderId="3" xfId="1" applyNumberFormat="1" applyFont="1" applyFill="1" applyBorder="1" applyAlignment="1">
      <alignment vertical="center"/>
    </xf>
    <xf numFmtId="167" fontId="5" fillId="0" borderId="4" xfId="1" applyNumberFormat="1" applyFont="1" applyFill="1" applyBorder="1" applyAlignment="1">
      <alignment vertical="center"/>
    </xf>
    <xf numFmtId="166" fontId="5" fillId="0" borderId="5" xfId="1" applyNumberFormat="1" applyFont="1" applyFill="1" applyBorder="1" applyAlignment="1">
      <alignment vertical="center"/>
    </xf>
    <xf numFmtId="167" fontId="5" fillId="0" borderId="5" xfId="1" applyNumberFormat="1" applyFont="1" applyFill="1" applyBorder="1" applyAlignment="1">
      <alignment vertical="center"/>
    </xf>
    <xf numFmtId="167" fontId="5" fillId="0" borderId="6" xfId="1" applyNumberFormat="1" applyFont="1" applyFill="1" applyBorder="1" applyAlignment="1">
      <alignment vertical="center"/>
    </xf>
    <xf numFmtId="0" fontId="12" fillId="0" borderId="0" xfId="0" applyFont="1" applyAlignment="1"/>
    <xf numFmtId="0" fontId="7" fillId="0" borderId="0" xfId="0" applyFont="1" applyAlignment="1"/>
    <xf numFmtId="0" fontId="13" fillId="0" borderId="0" xfId="0" applyFont="1" applyAlignment="1">
      <alignment vertical="center"/>
    </xf>
    <xf numFmtId="0" fontId="14" fillId="0" borderId="0" xfId="0" applyFont="1" applyAlignment="1">
      <alignment vertical="center"/>
    </xf>
    <xf numFmtId="0" fontId="15" fillId="0" borderId="0" xfId="0" applyFont="1" applyAlignment="1"/>
    <xf numFmtId="3" fontId="1" fillId="0" borderId="0" xfId="1" applyNumberFormat="1" applyFont="1" applyAlignment="1"/>
    <xf numFmtId="3" fontId="8" fillId="0" borderId="0" xfId="1" applyNumberFormat="1" applyFont="1" applyAlignment="1">
      <alignment horizontal="center" vertical="top" wrapText="1"/>
    </xf>
    <xf numFmtId="4" fontId="7" fillId="0" borderId="0" xfId="1" applyNumberFormat="1" applyFont="1" applyAlignment="1"/>
    <xf numFmtId="4" fontId="15" fillId="0" borderId="0" xfId="1" applyNumberFormat="1" applyFont="1" applyAlignment="1"/>
    <xf numFmtId="0" fontId="21" fillId="0" borderId="0" xfId="0" applyFont="1" applyAlignment="1"/>
    <xf numFmtId="0" fontId="21" fillId="0" borderId="0" xfId="0" applyFont="1" applyAlignment="1">
      <alignment horizontal="center" vertical="top" wrapText="1"/>
    </xf>
    <xf numFmtId="4" fontId="21" fillId="0" borderId="0" xfId="0" applyNumberFormat="1" applyFont="1" applyAlignment="1">
      <alignment horizontal="center" vertical="top" wrapText="1"/>
    </xf>
    <xf numFmtId="4" fontId="21" fillId="0" borderId="0" xfId="0" applyNumberFormat="1" applyFont="1" applyAlignment="1"/>
    <xf numFmtId="3" fontId="21" fillId="0" borderId="0" xfId="0" applyNumberFormat="1" applyFont="1" applyAlignment="1"/>
    <xf numFmtId="0" fontId="21" fillId="0" borderId="0" xfId="0" applyFont="1" applyAlignment="1">
      <alignment wrapText="1"/>
    </xf>
    <xf numFmtId="0" fontId="3" fillId="0" borderId="0" xfId="0" applyFont="1" applyAlignment="1">
      <alignment vertical="center"/>
    </xf>
    <xf numFmtId="0" fontId="1" fillId="0" borderId="0" xfId="0" applyFont="1" applyAlignment="1">
      <alignment horizontal="left"/>
    </xf>
    <xf numFmtId="4" fontId="7" fillId="0" borderId="0" xfId="0" applyNumberFormat="1" applyFont="1" applyAlignment="1"/>
    <xf numFmtId="0" fontId="7" fillId="0" borderId="0" xfId="0" applyFont="1" applyAlignment="1">
      <alignment horizontal="left"/>
    </xf>
    <xf numFmtId="3" fontId="7" fillId="0" borderId="0" xfId="0" applyNumberFormat="1" applyFont="1" applyAlignment="1"/>
    <xf numFmtId="168" fontId="7" fillId="0" borderId="0" xfId="0" applyNumberFormat="1" applyFont="1" applyAlignment="1"/>
    <xf numFmtId="4" fontId="7" fillId="0" borderId="0" xfId="0" applyNumberFormat="1" applyFont="1" applyAlignment="1">
      <alignment horizontal="left"/>
    </xf>
    <xf numFmtId="0" fontId="2" fillId="0" borderId="0" xfId="0" applyFont="1" applyAlignment="1">
      <alignment vertical="center"/>
    </xf>
    <xf numFmtId="0" fontId="1" fillId="4" borderId="0" xfId="0" applyFont="1" applyFill="1" applyAlignment="1">
      <alignment vertical="center"/>
    </xf>
    <xf numFmtId="0" fontId="11" fillId="0" borderId="0" xfId="0" applyFont="1" applyAlignment="1">
      <alignment vertical="center" wrapText="1"/>
    </xf>
    <xf numFmtId="0" fontId="11" fillId="0" borderId="0" xfId="0" applyFont="1" applyAlignment="1">
      <alignment horizontal="center" vertical="center" wrapText="1"/>
    </xf>
    <xf numFmtId="0" fontId="11" fillId="4" borderId="0" xfId="0" applyFont="1" applyFill="1" applyAlignment="1">
      <alignment horizontal="center" vertical="center" wrapText="1"/>
    </xf>
    <xf numFmtId="0" fontId="5" fillId="0" borderId="11" xfId="0" applyFont="1" applyBorder="1" applyAlignment="1">
      <alignment vertical="center"/>
    </xf>
    <xf numFmtId="0" fontId="5" fillId="0" borderId="3" xfId="0" applyFont="1" applyBorder="1" applyAlignment="1">
      <alignment vertical="center"/>
    </xf>
    <xf numFmtId="0" fontId="9" fillId="3" borderId="0" xfId="0" applyFont="1" applyFill="1" applyAlignment="1">
      <alignment horizontal="center" vertical="center" wrapText="1"/>
    </xf>
    <xf numFmtId="166" fontId="9" fillId="3" borderId="0" xfId="0" applyNumberFormat="1" applyFont="1" applyFill="1" applyAlignment="1">
      <alignment horizontal="right" vertical="center" wrapText="1"/>
    </xf>
    <xf numFmtId="0" fontId="11" fillId="0" borderId="0" xfId="0" applyFont="1" applyAlignment="1">
      <alignment vertical="center"/>
    </xf>
    <xf numFmtId="166" fontId="11" fillId="0" borderId="0" xfId="0" applyNumberFormat="1" applyFont="1" applyAlignment="1">
      <alignment vertical="center"/>
    </xf>
    <xf numFmtId="0" fontId="5" fillId="0" borderId="5" xfId="0" applyFont="1" applyBorder="1" applyAlignment="1">
      <alignment vertical="center"/>
    </xf>
    <xf numFmtId="0" fontId="5" fillId="0" borderId="12" xfId="0" applyFont="1" applyBorder="1" applyAlignment="1">
      <alignment vertical="center"/>
    </xf>
    <xf numFmtId="0" fontId="23" fillId="0" borderId="0" xfId="0" applyFont="1" applyAlignment="1"/>
    <xf numFmtId="0" fontId="24" fillId="0" borderId="0" xfId="0" applyFont="1" applyAlignment="1"/>
    <xf numFmtId="0" fontId="23" fillId="0" borderId="0" xfId="0" applyFont="1" applyBorder="1" applyAlignment="1">
      <alignment vertical="center"/>
    </xf>
    <xf numFmtId="0" fontId="25" fillId="0" borderId="0" xfId="0" applyFont="1" applyAlignment="1"/>
    <xf numFmtId="0" fontId="28" fillId="0" borderId="13" xfId="0" applyFont="1" applyFill="1" applyBorder="1" applyAlignment="1"/>
    <xf numFmtId="17" fontId="25" fillId="0" borderId="13" xfId="0" applyNumberFormat="1" applyFont="1" applyFill="1" applyBorder="1" applyAlignment="1"/>
    <xf numFmtId="0" fontId="25" fillId="0" borderId="13" xfId="0" applyFont="1" applyFill="1" applyBorder="1" applyAlignment="1"/>
    <xf numFmtId="0" fontId="25" fillId="0" borderId="14" xfId="0" applyFont="1" applyBorder="1" applyAlignment="1">
      <alignment horizontal="center" vertical="center"/>
    </xf>
    <xf numFmtId="14" fontId="25" fillId="0" borderId="14" xfId="0" applyNumberFormat="1" applyFont="1" applyBorder="1" applyAlignment="1">
      <alignment horizontal="center"/>
    </xf>
    <xf numFmtId="0" fontId="25" fillId="0" borderId="15" xfId="0" applyFont="1" applyFill="1" applyBorder="1" applyAlignment="1"/>
    <xf numFmtId="17" fontId="25" fillId="0" borderId="15" xfId="0" applyNumberFormat="1" applyFont="1" applyFill="1" applyBorder="1" applyAlignment="1"/>
    <xf numFmtId="0" fontId="25" fillId="0" borderId="16" xfId="0" applyFont="1" applyFill="1" applyBorder="1" applyAlignment="1"/>
    <xf numFmtId="0" fontId="25" fillId="0" borderId="13" xfId="0" applyFont="1" applyFill="1" applyBorder="1" applyAlignment="1">
      <alignment horizontal="center"/>
    </xf>
    <xf numFmtId="0" fontId="25" fillId="0" borderId="15" xfId="0" applyFont="1" applyFill="1" applyBorder="1" applyAlignment="1">
      <alignment horizontal="center"/>
    </xf>
    <xf numFmtId="0" fontId="25" fillId="0" borderId="14" xfId="0" applyFont="1" applyFill="1" applyBorder="1" applyAlignment="1">
      <alignment horizontal="center" vertical="center"/>
    </xf>
    <xf numFmtId="0" fontId="26" fillId="0" borderId="0" xfId="0" applyFont="1" applyAlignment="1">
      <alignment vertical="center"/>
    </xf>
    <xf numFmtId="0" fontId="28" fillId="0" borderId="0" xfId="0" applyFont="1" applyAlignment="1">
      <alignment vertical="center"/>
    </xf>
    <xf numFmtId="0" fontId="27" fillId="0" borderId="0" xfId="0" applyFont="1" applyAlignment="1">
      <alignment vertical="top" wrapText="1"/>
    </xf>
    <xf numFmtId="0" fontId="26" fillId="9" borderId="13" xfId="0" applyFont="1" applyFill="1" applyBorder="1" applyAlignment="1">
      <alignment vertical="top" wrapText="1"/>
    </xf>
    <xf numFmtId="0" fontId="26" fillId="9" borderId="13" xfId="0" applyFont="1" applyFill="1" applyBorder="1" applyAlignment="1">
      <alignment horizontal="center" vertical="top" wrapText="1"/>
    </xf>
    <xf numFmtId="0" fontId="26" fillId="9" borderId="14" xfId="0" applyFont="1" applyFill="1" applyBorder="1" applyAlignment="1">
      <alignment horizontal="center" vertical="top" wrapText="1"/>
    </xf>
    <xf numFmtId="0" fontId="25" fillId="8" borderId="17" xfId="0" applyFont="1" applyFill="1" applyBorder="1" applyAlignment="1">
      <alignment horizontal="center" vertical="center"/>
    </xf>
    <xf numFmtId="0" fontId="25" fillId="0" borderId="0" xfId="0" applyFont="1" applyAlignment="1">
      <alignment vertical="center"/>
    </xf>
    <xf numFmtId="0" fontId="30" fillId="0" borderId="0" xfId="0" applyFont="1" applyAlignment="1"/>
    <xf numFmtId="0" fontId="25" fillId="0" borderId="17" xfId="0" applyFont="1" applyBorder="1" applyAlignment="1">
      <alignment vertical="center"/>
    </xf>
    <xf numFmtId="0" fontId="25" fillId="0" borderId="17" xfId="0" applyFont="1" applyBorder="1" applyAlignment="1">
      <alignment horizontal="center" vertical="center"/>
    </xf>
    <xf numFmtId="3" fontId="25" fillId="10" borderId="17" xfId="0" applyNumberFormat="1" applyFont="1" applyFill="1" applyBorder="1" applyAlignment="1">
      <alignment horizontal="center" vertical="center"/>
    </xf>
    <xf numFmtId="0" fontId="25" fillId="0" borderId="18" xfId="0" applyFont="1" applyBorder="1" applyAlignment="1">
      <alignment horizontal="center" vertical="center"/>
    </xf>
    <xf numFmtId="3" fontId="25" fillId="10" borderId="18" xfId="0" applyNumberFormat="1" applyFont="1" applyFill="1" applyBorder="1" applyAlignment="1">
      <alignment horizontal="center" vertical="center"/>
    </xf>
    <xf numFmtId="0" fontId="25" fillId="0" borderId="19" xfId="0" applyFont="1" applyBorder="1" applyAlignment="1">
      <alignment horizontal="center" vertical="center"/>
    </xf>
    <xf numFmtId="3" fontId="25" fillId="10" borderId="19" xfId="0" applyNumberFormat="1" applyFont="1" applyFill="1" applyBorder="1" applyAlignment="1">
      <alignment horizontal="center" vertical="center"/>
    </xf>
    <xf numFmtId="0" fontId="25" fillId="0" borderId="20" xfId="0" applyFont="1" applyBorder="1" applyAlignment="1">
      <alignment horizontal="center" vertical="center"/>
    </xf>
    <xf numFmtId="3" fontId="25" fillId="10" borderId="20" xfId="0" applyNumberFormat="1" applyFont="1" applyFill="1" applyBorder="1" applyAlignment="1">
      <alignment horizontal="center" vertical="center"/>
    </xf>
    <xf numFmtId="0" fontId="25" fillId="0" borderId="0" xfId="0" applyFont="1" applyAlignment="1">
      <alignment horizontal="center" vertical="center"/>
    </xf>
    <xf numFmtId="0" fontId="25" fillId="0" borderId="0" xfId="0" applyFont="1" applyAlignment="1">
      <alignment horizontal="center"/>
    </xf>
    <xf numFmtId="0" fontId="25" fillId="7" borderId="0" xfId="0" applyFont="1" applyFill="1" applyAlignment="1"/>
    <xf numFmtId="0" fontId="25" fillId="7" borderId="0" xfId="0" applyFont="1" applyFill="1" applyAlignment="1">
      <alignment horizontal="center"/>
    </xf>
    <xf numFmtId="0" fontId="25" fillId="7" borderId="14" xfId="0" applyFont="1" applyFill="1" applyBorder="1" applyAlignment="1">
      <alignment vertical="center"/>
    </xf>
    <xf numFmtId="0" fontId="25" fillId="0" borderId="14" xfId="0" applyFont="1" applyBorder="1" applyAlignment="1">
      <alignment vertical="center"/>
    </xf>
    <xf numFmtId="171" fontId="25" fillId="0" borderId="14" xfId="1" applyNumberFormat="1" applyFont="1" applyBorder="1" applyAlignment="1">
      <alignment vertical="center"/>
    </xf>
    <xf numFmtId="4" fontId="25" fillId="0" borderId="14" xfId="1" applyFont="1" applyBorder="1" applyAlignment="1">
      <alignment horizontal="center" vertical="center"/>
    </xf>
    <xf numFmtId="171" fontId="25" fillId="7" borderId="14" xfId="1" applyNumberFormat="1" applyFont="1" applyFill="1" applyBorder="1" applyAlignment="1">
      <alignment vertical="center"/>
    </xf>
    <xf numFmtId="4" fontId="25" fillId="7" borderId="14" xfId="1" applyFont="1" applyFill="1" applyBorder="1" applyAlignment="1">
      <alignment horizontal="center" vertical="center"/>
    </xf>
    <xf numFmtId="1" fontId="25" fillId="0" borderId="0" xfId="0" applyNumberFormat="1" applyFont="1" applyAlignment="1">
      <alignment horizontal="center"/>
    </xf>
    <xf numFmtId="0" fontId="25" fillId="6" borderId="17" xfId="0" applyFont="1" applyFill="1" applyBorder="1" applyAlignment="1">
      <alignment horizontal="center" vertical="center"/>
    </xf>
    <xf numFmtId="3" fontId="25" fillId="11" borderId="17" xfId="0" applyNumberFormat="1" applyFont="1" applyFill="1" applyBorder="1" applyAlignment="1">
      <alignment horizontal="center" vertical="center"/>
    </xf>
    <xf numFmtId="3" fontId="25" fillId="11" borderId="18" xfId="0" applyNumberFormat="1" applyFont="1" applyFill="1" applyBorder="1" applyAlignment="1">
      <alignment horizontal="center" vertical="center"/>
    </xf>
    <xf numFmtId="3" fontId="25" fillId="11" borderId="19" xfId="0" applyNumberFormat="1" applyFont="1" applyFill="1" applyBorder="1" applyAlignment="1">
      <alignment horizontal="center" vertical="center"/>
    </xf>
    <xf numFmtId="3" fontId="25" fillId="11" borderId="20" xfId="0" applyNumberFormat="1" applyFont="1" applyFill="1" applyBorder="1" applyAlignment="1">
      <alignment horizontal="center" vertical="center"/>
    </xf>
    <xf numFmtId="0" fontId="25" fillId="12" borderId="17" xfId="0" applyFont="1" applyFill="1" applyBorder="1" applyAlignment="1">
      <alignment horizontal="center" vertical="center"/>
    </xf>
    <xf numFmtId="0" fontId="25" fillId="5" borderId="17" xfId="0" applyFont="1" applyFill="1" applyBorder="1" applyAlignment="1">
      <alignment horizontal="center" vertical="center"/>
    </xf>
    <xf numFmtId="1" fontId="25" fillId="5" borderId="17" xfId="0" applyNumberFormat="1" applyFont="1" applyFill="1" applyBorder="1" applyAlignment="1">
      <alignment horizontal="center" vertical="center"/>
    </xf>
    <xf numFmtId="0" fontId="25" fillId="5" borderId="18" xfId="0" applyFont="1" applyFill="1" applyBorder="1" applyAlignment="1">
      <alignment horizontal="center" vertical="center"/>
    </xf>
    <xf numFmtId="1" fontId="25" fillId="5" borderId="18" xfId="0" applyNumberFormat="1" applyFont="1" applyFill="1" applyBorder="1" applyAlignment="1">
      <alignment horizontal="center" vertical="center"/>
    </xf>
    <xf numFmtId="0" fontId="25" fillId="5" borderId="19" xfId="0" applyFont="1" applyFill="1" applyBorder="1" applyAlignment="1">
      <alignment horizontal="center" vertical="center"/>
    </xf>
    <xf numFmtId="1" fontId="25" fillId="5" borderId="19" xfId="0" applyNumberFormat="1" applyFont="1" applyFill="1" applyBorder="1" applyAlignment="1">
      <alignment horizontal="center" vertical="center"/>
    </xf>
    <xf numFmtId="0" fontId="25" fillId="5" borderId="20" xfId="0" applyFont="1" applyFill="1" applyBorder="1" applyAlignment="1">
      <alignment horizontal="center" vertical="center"/>
    </xf>
    <xf numFmtId="1" fontId="25" fillId="5" borderId="20" xfId="0" applyNumberFormat="1" applyFont="1" applyFill="1" applyBorder="1" applyAlignment="1">
      <alignment horizontal="center" vertical="center"/>
    </xf>
    <xf numFmtId="170" fontId="25" fillId="5" borderId="17" xfId="0" applyNumberFormat="1" applyFont="1" applyFill="1" applyBorder="1" applyAlignment="1">
      <alignment horizontal="center" vertical="center"/>
    </xf>
    <xf numFmtId="0" fontId="25" fillId="5" borderId="17" xfId="0" applyFont="1" applyFill="1" applyBorder="1" applyAlignment="1">
      <alignment vertical="center"/>
    </xf>
    <xf numFmtId="0" fontId="25" fillId="0" borderId="0" xfId="0" applyFont="1" applyAlignment="1">
      <alignment horizontal="center" wrapText="1"/>
    </xf>
    <xf numFmtId="0" fontId="25" fillId="0" borderId="0" xfId="0" applyFont="1" applyAlignment="1">
      <alignment wrapText="1"/>
    </xf>
    <xf numFmtId="0" fontId="29" fillId="0" borderId="14" xfId="0" applyFont="1" applyBorder="1" applyAlignment="1">
      <alignment horizontal="center" vertical="center"/>
    </xf>
    <xf numFmtId="0" fontId="29" fillId="0" borderId="0" xfId="0" applyFont="1" applyAlignment="1"/>
    <xf numFmtId="0" fontId="29" fillId="0" borderId="0" xfId="0" applyFont="1" applyAlignment="1">
      <alignment horizontal="center"/>
    </xf>
    <xf numFmtId="0" fontId="25" fillId="0" borderId="14" xfId="0" applyFont="1" applyBorder="1" applyAlignment="1">
      <alignment vertical="center" wrapText="1"/>
    </xf>
    <xf numFmtId="0" fontId="25" fillId="0" borderId="14" xfId="0" applyFont="1" applyBorder="1" applyAlignment="1">
      <alignment horizontal="center" vertical="center" wrapText="1"/>
    </xf>
    <xf numFmtId="0" fontId="25" fillId="0" borderId="0" xfId="0" applyFont="1" applyAlignment="1">
      <alignment vertical="center" wrapText="1"/>
    </xf>
    <xf numFmtId="0" fontId="25" fillId="0" borderId="21" xfId="0" applyFont="1" applyBorder="1" applyAlignment="1">
      <alignment vertical="center"/>
    </xf>
    <xf numFmtId="0" fontId="25" fillId="0" borderId="22" xfId="0" applyFont="1" applyBorder="1" applyAlignment="1">
      <alignment vertical="center"/>
    </xf>
    <xf numFmtId="0" fontId="25" fillId="0" borderId="13" xfId="0" applyFont="1" applyBorder="1" applyAlignment="1">
      <alignment horizontal="center" vertical="center"/>
    </xf>
    <xf numFmtId="0" fontId="25" fillId="0" borderId="1" xfId="0" applyFont="1" applyBorder="1" applyAlignment="1">
      <alignment vertical="center"/>
    </xf>
    <xf numFmtId="0" fontId="25" fillId="0" borderId="2" xfId="0" applyFont="1" applyBorder="1" applyAlignment="1">
      <alignment vertical="center"/>
    </xf>
    <xf numFmtId="0" fontId="25" fillId="0" borderId="15" xfId="0" applyFont="1" applyBorder="1" applyAlignment="1">
      <alignment horizontal="center" vertical="center"/>
    </xf>
    <xf numFmtId="0" fontId="25" fillId="0" borderId="23" xfId="0" applyFont="1" applyBorder="1" applyAlignment="1">
      <alignment vertical="center"/>
    </xf>
    <xf numFmtId="0" fontId="25" fillId="0" borderId="24" xfId="0" applyFont="1" applyBorder="1" applyAlignment="1">
      <alignment vertical="center"/>
    </xf>
    <xf numFmtId="0" fontId="25" fillId="0" borderId="16" xfId="0" applyFont="1" applyBorder="1" applyAlignment="1">
      <alignment horizontal="center" vertical="center"/>
    </xf>
    <xf numFmtId="0" fontId="25" fillId="0" borderId="25" xfId="0" applyFont="1" applyBorder="1" applyAlignment="1">
      <alignment vertical="center"/>
    </xf>
    <xf numFmtId="0" fontId="25" fillId="0" borderId="0" xfId="0" applyFont="1" applyBorder="1" applyAlignment="1">
      <alignment vertical="center"/>
    </xf>
    <xf numFmtId="0" fontId="25" fillId="0" borderId="26" xfId="0" applyFont="1" applyBorder="1" applyAlignment="1">
      <alignment vertical="center"/>
    </xf>
    <xf numFmtId="0" fontId="25" fillId="0" borderId="27" xfId="0" applyFont="1" applyBorder="1" applyAlignment="1">
      <alignment vertical="center"/>
    </xf>
    <xf numFmtId="0" fontId="25" fillId="0" borderId="28" xfId="0" applyFont="1" applyBorder="1" applyAlignment="1">
      <alignment vertical="center"/>
    </xf>
    <xf numFmtId="0" fontId="25" fillId="0" borderId="0" xfId="0" applyFont="1" applyFill="1" applyBorder="1" applyAlignment="1">
      <alignment vertical="center"/>
    </xf>
    <xf numFmtId="0" fontId="25" fillId="0" borderId="29" xfId="0" applyFont="1" applyFill="1" applyBorder="1" applyAlignment="1">
      <alignment vertical="center"/>
    </xf>
    <xf numFmtId="0" fontId="29" fillId="0" borderId="14" xfId="0" applyFont="1" applyBorder="1" applyAlignment="1">
      <alignment vertical="center"/>
    </xf>
    <xf numFmtId="1" fontId="29" fillId="0" borderId="0" xfId="0" applyNumberFormat="1" applyFont="1" applyAlignment="1"/>
    <xf numFmtId="0" fontId="33" fillId="0" borderId="0" xfId="0" applyFont="1" applyAlignment="1">
      <alignment horizontal="center"/>
    </xf>
    <xf numFmtId="0" fontId="33" fillId="0" borderId="0" xfId="0" applyFont="1" applyAlignment="1"/>
    <xf numFmtId="0" fontId="27" fillId="13" borderId="14" xfId="0" applyFont="1" applyFill="1" applyBorder="1" applyAlignment="1">
      <alignment horizontal="center"/>
    </xf>
    <xf numFmtId="0" fontId="25" fillId="0" borderId="14" xfId="0" applyFont="1" applyBorder="1" applyAlignment="1"/>
    <xf numFmtId="0" fontId="25" fillId="0" borderId="14" xfId="0" applyFont="1" applyBorder="1" applyAlignment="1">
      <alignment horizontal="center"/>
    </xf>
    <xf numFmtId="0" fontId="35" fillId="0" borderId="0" xfId="0" applyFont="1" applyAlignment="1"/>
    <xf numFmtId="0" fontId="36" fillId="12" borderId="0" xfId="0" applyFont="1" applyFill="1" applyAlignment="1">
      <alignment horizontal="right"/>
    </xf>
    <xf numFmtId="14" fontId="36" fillId="12" borderId="0" xfId="0" applyNumberFormat="1" applyFont="1" applyFill="1" applyAlignment="1"/>
    <xf numFmtId="0" fontId="36" fillId="12" borderId="0" xfId="0" applyFont="1" applyFill="1" applyAlignment="1"/>
    <xf numFmtId="0" fontId="11" fillId="0" borderId="1" xfId="0" applyFont="1" applyBorder="1" applyAlignment="1">
      <alignment horizontal="center" vertical="center" wrapText="1"/>
    </xf>
    <xf numFmtId="0" fontId="11" fillId="0" borderId="2" xfId="0" applyFont="1" applyBorder="1" applyAlignment="1">
      <alignment horizontal="center" vertical="center" wrapText="1"/>
    </xf>
    <xf numFmtId="0" fontId="1" fillId="14" borderId="7" xfId="0" applyFont="1" applyFill="1" applyBorder="1" applyAlignment="1"/>
    <xf numFmtId="0" fontId="7" fillId="14" borderId="7" xfId="0" applyFont="1" applyFill="1" applyBorder="1" applyAlignment="1"/>
    <xf numFmtId="166" fontId="11" fillId="0" borderId="0" xfId="1" applyNumberFormat="1" applyFont="1" applyBorder="1" applyAlignment="1">
      <alignment vertical="center"/>
    </xf>
    <xf numFmtId="0" fontId="11" fillId="0" borderId="0" xfId="0" applyFont="1" applyAlignment="1">
      <alignment horizontal="center" vertical="center"/>
    </xf>
    <xf numFmtId="0" fontId="11" fillId="0" borderId="0" xfId="0" applyFont="1" applyAlignment="1"/>
    <xf numFmtId="0" fontId="11" fillId="0" borderId="0" xfId="0" applyFont="1" applyBorder="1" applyAlignment="1">
      <alignment horizontal="center" vertical="center" wrapText="1"/>
    </xf>
    <xf numFmtId="167" fontId="1" fillId="0" borderId="0" xfId="0" applyNumberFormat="1" applyFont="1" applyAlignment="1"/>
    <xf numFmtId="0" fontId="36" fillId="0" borderId="0" xfId="0" applyFont="1" applyFill="1" applyAlignment="1">
      <alignment horizontal="right" vertical="center"/>
    </xf>
    <xf numFmtId="14" fontId="36" fillId="0" borderId="0" xfId="0" applyNumberFormat="1" applyFont="1" applyFill="1" applyAlignment="1">
      <alignment horizontal="left" vertical="center"/>
    </xf>
    <xf numFmtId="0" fontId="7" fillId="0" borderId="0" xfId="0" applyNumberFormat="1" applyFont="1" applyAlignment="1"/>
    <xf numFmtId="2" fontId="7" fillId="0" borderId="0" xfId="0" applyNumberFormat="1" applyFont="1" applyAlignment="1"/>
    <xf numFmtId="166" fontId="7" fillId="0" borderId="0" xfId="0" applyNumberFormat="1" applyFont="1" applyAlignment="1"/>
    <xf numFmtId="169" fontId="7" fillId="0" borderId="0" xfId="0" applyNumberFormat="1" applyFont="1" applyAlignment="1"/>
    <xf numFmtId="9" fontId="0" fillId="0" borderId="0" xfId="17" applyFont="1" applyAlignment="1"/>
    <xf numFmtId="0" fontId="7" fillId="0" borderId="0" xfId="0" applyFont="1" applyAlignment="1">
      <alignment vertical="center"/>
    </xf>
    <xf numFmtId="0" fontId="36" fillId="14" borderId="0" xfId="0" applyFont="1" applyFill="1" applyAlignment="1">
      <alignment horizontal="right" vertical="center"/>
    </xf>
    <xf numFmtId="14" fontId="36" fillId="14" borderId="0" xfId="0" applyNumberFormat="1" applyFont="1" applyFill="1" applyAlignment="1">
      <alignment horizontal="left" vertical="center"/>
    </xf>
    <xf numFmtId="0" fontId="0" fillId="14" borderId="0" xfId="0" applyFill="1" applyAlignment="1"/>
    <xf numFmtId="0" fontId="5" fillId="0" borderId="3" xfId="0" applyFont="1" applyBorder="1" applyAlignment="1"/>
    <xf numFmtId="0" fontId="5" fillId="0" borderId="5" xfId="0" applyFont="1" applyBorder="1" applyAlignment="1"/>
    <xf numFmtId="0" fontId="1" fillId="15" borderId="0" xfId="0" applyFont="1" applyFill="1" applyBorder="1" applyAlignment="1"/>
    <xf numFmtId="166" fontId="1" fillId="15" borderId="0" xfId="0" applyNumberFormat="1" applyFont="1" applyFill="1" applyBorder="1" applyAlignment="1"/>
    <xf numFmtId="167" fontId="1" fillId="15" borderId="0" xfId="1" applyNumberFormat="1" applyFont="1" applyFill="1" applyBorder="1" applyAlignment="1"/>
    <xf numFmtId="0" fontId="5" fillId="15" borderId="3" xfId="0" applyFont="1" applyFill="1" applyBorder="1" applyAlignment="1"/>
    <xf numFmtId="167" fontId="5" fillId="15" borderId="3" xfId="1" applyNumberFormat="1" applyFont="1" applyFill="1" applyBorder="1" applyAlignment="1"/>
    <xf numFmtId="167" fontId="5" fillId="15" borderId="4" xfId="1" applyNumberFormat="1" applyFont="1" applyFill="1" applyBorder="1" applyAlignment="1"/>
    <xf numFmtId="0" fontId="1" fillId="15" borderId="0" xfId="0" applyFont="1" applyFill="1" applyAlignment="1"/>
    <xf numFmtId="166" fontId="5" fillId="15" borderId="3" xfId="1" applyNumberFormat="1" applyFont="1" applyFill="1" applyBorder="1" applyAlignment="1"/>
    <xf numFmtId="0" fontId="1" fillId="15" borderId="0" xfId="0" applyFont="1" applyFill="1" applyAlignment="1">
      <alignment horizontal="right" vertical="center"/>
    </xf>
    <xf numFmtId="166" fontId="1" fillId="15" borderId="0" xfId="0" applyNumberFormat="1" applyFont="1" applyFill="1" applyAlignment="1">
      <alignment horizontal="right" vertical="center"/>
    </xf>
    <xf numFmtId="0" fontId="1" fillId="15" borderId="0" xfId="0" applyFont="1" applyFill="1" applyAlignment="1">
      <alignment vertical="center"/>
    </xf>
    <xf numFmtId="167" fontId="1" fillId="15" borderId="0" xfId="1" applyNumberFormat="1" applyFont="1" applyFill="1" applyAlignment="1">
      <alignment vertical="center"/>
    </xf>
    <xf numFmtId="0" fontId="1" fillId="0" borderId="0" xfId="0" applyFont="1" applyBorder="1" applyAlignment="1">
      <alignment horizontal="left" vertical="center" wrapText="1"/>
    </xf>
    <xf numFmtId="0" fontId="1" fillId="0" borderId="0" xfId="0" applyFont="1" applyAlignment="1">
      <alignment horizontal="left" vertical="top" wrapText="1"/>
    </xf>
    <xf numFmtId="0" fontId="1" fillId="0" borderId="0" xfId="0" applyFont="1" applyAlignment="1">
      <alignment horizontal="left" vertical="center" wrapText="1"/>
    </xf>
    <xf numFmtId="0" fontId="1" fillId="0" borderId="0" xfId="0" applyFont="1" applyAlignment="1">
      <alignment horizontal="left" wrapText="1"/>
    </xf>
    <xf numFmtId="0" fontId="25" fillId="0" borderId="14" xfId="0" applyFont="1" applyBorder="1" applyAlignment="1">
      <alignment horizontal="center"/>
    </xf>
    <xf numFmtId="0" fontId="25" fillId="8" borderId="17" xfId="0" applyFont="1" applyFill="1" applyBorder="1" applyAlignment="1">
      <alignment horizontal="center" vertical="center"/>
    </xf>
    <xf numFmtId="0" fontId="25" fillId="0" borderId="18" xfId="0" applyFont="1" applyBorder="1" applyAlignment="1">
      <alignment horizontal="left" vertical="center"/>
    </xf>
    <xf numFmtId="0" fontId="25" fillId="0" borderId="19" xfId="0" applyFont="1" applyBorder="1" applyAlignment="1">
      <alignment horizontal="left" vertical="center"/>
    </xf>
    <xf numFmtId="0" fontId="25" fillId="0" borderId="20" xfId="0" applyFont="1" applyBorder="1" applyAlignment="1">
      <alignment horizontal="left" vertical="center"/>
    </xf>
    <xf numFmtId="0" fontId="25" fillId="5" borderId="17" xfId="0" applyFont="1" applyFill="1" applyBorder="1" applyAlignment="1">
      <alignment horizontal="center" vertical="center"/>
    </xf>
    <xf numFmtId="0" fontId="31" fillId="13" borderId="0" xfId="0" applyFont="1" applyFill="1" applyAlignment="1">
      <alignment horizontal="center" vertical="center"/>
    </xf>
    <xf numFmtId="0" fontId="25" fillId="12" borderId="17" xfId="0" applyFont="1" applyFill="1" applyBorder="1" applyAlignment="1">
      <alignment horizontal="center" vertical="center"/>
    </xf>
    <xf numFmtId="0" fontId="25" fillId="12" borderId="17" xfId="0" applyFont="1" applyFill="1" applyBorder="1" applyAlignment="1">
      <alignment horizontal="center" vertical="center" wrapText="1"/>
    </xf>
    <xf numFmtId="0" fontId="25" fillId="6" borderId="17" xfId="0" applyFont="1" applyFill="1" applyBorder="1" applyAlignment="1">
      <alignment horizontal="center" vertical="center"/>
    </xf>
    <xf numFmtId="0" fontId="29" fillId="0" borderId="14" xfId="0" applyFont="1" applyBorder="1" applyAlignment="1">
      <alignment horizontal="center" vertical="center"/>
    </xf>
    <xf numFmtId="0" fontId="32" fillId="13" borderId="0" xfId="0" applyFont="1" applyFill="1" applyAlignment="1">
      <alignment horizontal="center"/>
    </xf>
    <xf numFmtId="0" fontId="32" fillId="0" borderId="0" xfId="0" applyFont="1" applyAlignment="1">
      <alignment horizontal="center"/>
    </xf>
    <xf numFmtId="0" fontId="34" fillId="0" borderId="0" xfId="0" applyFont="1" applyAlignment="1">
      <alignment horizontal="center"/>
    </xf>
    <xf numFmtId="0" fontId="29" fillId="0" borderId="14" xfId="0" applyFont="1" applyBorder="1" applyAlignment="1">
      <alignment horizontal="left" vertical="center"/>
    </xf>
    <xf numFmtId="0" fontId="29" fillId="0" borderId="14" xfId="0" applyFont="1" applyBorder="1" applyAlignment="1">
      <alignment horizontal="center" vertical="center" wrapText="1"/>
    </xf>
  </cellXfs>
  <cellStyles count="18">
    <cellStyle name="Cabecera 1" xfId="8"/>
    <cellStyle name="Cabecera 2" xfId="10"/>
    <cellStyle name="F2" xfId="11"/>
    <cellStyle name="F3" xfId="6"/>
    <cellStyle name="F4" xfId="2"/>
    <cellStyle name="F5" xfId="13"/>
    <cellStyle name="F6" xfId="14"/>
    <cellStyle name="F7" xfId="5"/>
    <cellStyle name="F8" xfId="3"/>
    <cellStyle name="Fecha" xfId="7"/>
    <cellStyle name="Fijo" xfId="12"/>
    <cellStyle name="Millares" xfId="1" builtinId="3"/>
    <cellStyle name="Monetario" xfId="15"/>
    <cellStyle name="Monetario0" xfId="4"/>
    <cellStyle name="Normal" xfId="0" builtinId="0"/>
    <cellStyle name="normal 2" xfId="9"/>
    <cellStyle name="Porcentaje" xfId="17" builtinId="5"/>
    <cellStyle name="Punto0" xfId="16"/>
  </cellStyles>
  <dxfs count="1459">
    <dxf>
      <font>
        <b val="0"/>
        <i val="0"/>
        <strike val="0"/>
        <u val="none"/>
        <sz val="10"/>
        <color auto="1"/>
        <name val="Arial"/>
        <scheme val="none"/>
      </font>
      <numFmt numFmtId="167" formatCode="#,##0.0000"/>
    </dxf>
    <dxf>
      <font>
        <b val="0"/>
        <i val="0"/>
        <strike val="0"/>
        <u val="none"/>
        <sz val="10"/>
        <color auto="1"/>
        <name val="Arial"/>
        <scheme val="none"/>
      </font>
      <numFmt numFmtId="167" formatCode="#,##0.0000"/>
    </dxf>
    <dxf>
      <font>
        <b val="0"/>
        <i val="0"/>
        <strike val="0"/>
        <u val="none"/>
        <sz val="10"/>
        <color auto="1"/>
        <name val="Arial"/>
        <scheme val="none"/>
      </font>
    </dxf>
    <dxf>
      <font>
        <b val="0"/>
        <i val="0"/>
        <strike val="0"/>
        <u val="none"/>
        <sz val="10"/>
        <color auto="1"/>
        <name val="Arial"/>
        <scheme val="none"/>
      </font>
    </dxf>
    <dxf>
      <font>
        <b val="0"/>
        <i val="0"/>
        <strike val="0"/>
        <u val="none"/>
        <sz val="10"/>
        <color auto="1"/>
        <name val="Arial"/>
        <scheme val="none"/>
      </font>
      <fill>
        <patternFill patternType="none"/>
      </fill>
    </dxf>
    <dxf>
      <font>
        <b val="0"/>
        <i val="0"/>
        <strike val="0"/>
        <u val="none"/>
        <sz val="10"/>
        <color auto="1"/>
        <name val="Arial"/>
        <scheme val="none"/>
      </font>
      <numFmt numFmtId="166" formatCode="#,##0.000"/>
      <fill>
        <patternFill patternType="none"/>
      </fill>
    </dxf>
    <dxf>
      <font>
        <b val="0"/>
        <i val="0"/>
        <strike val="0"/>
        <u val="none"/>
        <sz val="10"/>
        <color auto="1"/>
        <name val="Arial"/>
        <scheme val="none"/>
      </font>
      <fill>
        <patternFill patternType="none"/>
      </fill>
    </dxf>
    <dxf>
      <font>
        <strike val="0"/>
        <u val="none"/>
        <sz val="10"/>
        <color auto="1"/>
        <name val="Arial"/>
        <scheme val="none"/>
      </font>
    </dxf>
    <dxf>
      <font>
        <strike val="0"/>
        <u val="none"/>
        <sz val="10"/>
        <color auto="1"/>
        <name val="Arial"/>
        <scheme val="none"/>
      </font>
      <numFmt numFmtId="3" formatCode="#,##0"/>
    </dxf>
    <dxf>
      <font>
        <strike val="0"/>
        <u val="none"/>
        <sz val="10"/>
        <color auto="1"/>
        <name val="Arial"/>
        <scheme val="none"/>
      </font>
    </dxf>
    <dxf>
      <font>
        <strike val="0"/>
        <u val="none"/>
        <sz val="10"/>
        <color auto="1"/>
        <name val="Arial"/>
        <scheme val="none"/>
      </font>
    </dxf>
    <dxf>
      <font>
        <strike val="0"/>
        <u val="none"/>
        <sz val="10"/>
        <color auto="1"/>
        <name val="Arial"/>
        <scheme val="none"/>
      </font>
    </dxf>
    <dxf>
      <font>
        <strike val="0"/>
        <u val="none"/>
        <sz val="10"/>
        <color auto="1"/>
        <name val="Arial"/>
        <scheme val="none"/>
      </font>
    </dxf>
    <dxf>
      <font>
        <strike val="0"/>
        <u val="none"/>
        <sz val="10"/>
        <color auto="1"/>
        <name val="Arial"/>
        <scheme val="none"/>
      </font>
    </dxf>
    <dxf>
      <font>
        <strike val="0"/>
        <u val="none"/>
        <sz val="10"/>
        <color auto="1"/>
        <name val="Arial"/>
        <scheme val="none"/>
      </font>
    </dxf>
    <dxf>
      <font>
        <strike val="0"/>
        <u val="none"/>
        <sz val="10"/>
        <color auto="1"/>
        <name val="Arial"/>
        <scheme val="none"/>
      </font>
    </dxf>
    <dxf>
      <font>
        <strike val="0"/>
        <u val="none"/>
        <sz val="10"/>
        <color auto="1"/>
        <name val="Arial"/>
        <scheme val="none"/>
      </font>
    </dxf>
    <dxf>
      <font>
        <strike val="0"/>
        <u val="none"/>
        <sz val="10"/>
        <color auto="1"/>
        <name val="Arial"/>
        <scheme val="none"/>
      </font>
    </dxf>
    <dxf>
      <font>
        <strike val="0"/>
        <u val="none"/>
        <sz val="10"/>
        <color auto="1"/>
        <name val="Arial"/>
        <scheme val="none"/>
      </font>
    </dxf>
    <dxf>
      <font>
        <strike val="0"/>
        <u val="none"/>
        <sz val="10"/>
        <color auto="1"/>
        <name val="Arial"/>
        <scheme val="none"/>
      </font>
    </dxf>
    <dxf>
      <font>
        <strike val="0"/>
        <u val="none"/>
        <sz val="10"/>
        <color auto="1"/>
        <name val="Arial"/>
        <scheme val="none"/>
      </font>
    </dxf>
    <dxf>
      <font>
        <b val="0"/>
        <i val="0"/>
        <strike val="0"/>
        <u val="none"/>
        <sz val="10"/>
        <color auto="1"/>
        <name val="Arial"/>
        <scheme val="none"/>
      </font>
    </dxf>
    <dxf>
      <font>
        <strike val="0"/>
        <u val="none"/>
        <sz val="10"/>
        <color auto="1"/>
        <name val="Arial"/>
        <scheme val="none"/>
      </font>
    </dxf>
    <dxf>
      <font>
        <strike val="0"/>
        <u val="none"/>
        <sz val="10"/>
        <color auto="1"/>
        <name val="Arial"/>
        <scheme val="none"/>
      </font>
    </dxf>
    <dxf>
      <font>
        <strike val="0"/>
        <u val="none"/>
        <sz val="10"/>
        <color auto="1"/>
        <name val="Arial"/>
        <scheme val="none"/>
      </font>
    </dxf>
    <dxf>
      <font>
        <strike val="0"/>
        <u val="none"/>
        <sz val="10"/>
        <color auto="1"/>
        <name val="Arial"/>
        <scheme val="none"/>
      </font>
    </dxf>
    <dxf>
      <font>
        <strike val="0"/>
        <u val="none"/>
        <sz val="10"/>
        <color auto="1"/>
        <name val="Arial"/>
        <scheme val="none"/>
      </font>
    </dxf>
    <dxf>
      <font>
        <strike val="0"/>
        <u val="none"/>
        <sz val="10"/>
        <color auto="1"/>
        <name val="Arial"/>
        <scheme val="none"/>
      </font>
    </dxf>
    <dxf>
      <font>
        <strike val="0"/>
        <u val="none"/>
        <sz val="10"/>
        <color auto="1"/>
        <name val="Arial"/>
        <scheme val="none"/>
      </font>
    </dxf>
    <dxf>
      <font>
        <strike val="0"/>
        <u val="none"/>
        <sz val="10"/>
        <color auto="1"/>
        <name val="Arial"/>
        <scheme val="none"/>
      </font>
      <numFmt numFmtId="166" formatCode="#,##0.000"/>
    </dxf>
    <dxf>
      <font>
        <strike val="0"/>
        <u val="none"/>
        <sz val="10"/>
        <color auto="1"/>
        <name val="Arial"/>
        <scheme val="none"/>
      </font>
      <numFmt numFmtId="166" formatCode="#,##0.000"/>
    </dxf>
    <dxf>
      <font>
        <strike val="0"/>
        <u val="none"/>
        <sz val="10"/>
        <color auto="1"/>
        <name val="Arial"/>
        <scheme val="none"/>
      </font>
      <numFmt numFmtId="166" formatCode="#,##0.000"/>
    </dxf>
    <dxf>
      <font>
        <strike val="0"/>
        <u val="none"/>
        <sz val="10"/>
        <color auto="1"/>
        <name val="Arial"/>
        <scheme val="none"/>
      </font>
      <numFmt numFmtId="166" formatCode="#,##0.000"/>
    </dxf>
    <dxf>
      <font>
        <strike val="0"/>
        <u val="none"/>
        <sz val="10"/>
        <color auto="1"/>
        <name val="Arial"/>
        <scheme val="none"/>
      </font>
    </dxf>
    <dxf>
      <font>
        <strike val="0"/>
        <u val="none"/>
        <sz val="10"/>
        <color auto="1"/>
        <name val="Arial"/>
        <scheme val="none"/>
      </font>
    </dxf>
    <dxf>
      <font>
        <strike val="0"/>
        <u val="none"/>
        <sz val="10"/>
        <color auto="1"/>
        <name val="Arial"/>
        <scheme val="none"/>
      </font>
    </dxf>
    <dxf>
      <font>
        <strike val="0"/>
        <u val="none"/>
        <sz val="10"/>
        <color auto="1"/>
        <name val="Arial"/>
        <scheme val="none"/>
      </font>
    </dxf>
    <dxf>
      <font>
        <strike val="0"/>
        <u val="none"/>
        <sz val="10"/>
        <color auto="1"/>
        <name val="Arial"/>
        <scheme val="none"/>
      </font>
    </dxf>
    <dxf>
      <font>
        <strike val="0"/>
        <u val="none"/>
        <sz val="10"/>
        <color auto="1"/>
        <name val="Arial"/>
        <scheme val="none"/>
      </font>
    </dxf>
    <dxf>
      <font>
        <strike val="0"/>
        <u val="none"/>
        <sz val="10"/>
        <color auto="1"/>
        <name val="Arial"/>
        <scheme val="none"/>
      </font>
    </dxf>
    <dxf>
      <font>
        <strike val="0"/>
        <u val="none"/>
        <sz val="10"/>
        <color auto="1"/>
        <name val="Arial"/>
        <scheme val="none"/>
      </font>
    </dxf>
    <dxf>
      <font>
        <strike val="0"/>
        <u val="none"/>
        <sz val="10"/>
        <color auto="1"/>
        <name val="Arial"/>
        <scheme val="none"/>
      </font>
    </dxf>
    <dxf>
      <font>
        <strike val="0"/>
        <u val="none"/>
        <sz val="10"/>
        <color auto="1"/>
        <name val="Arial"/>
        <scheme val="none"/>
      </font>
    </dxf>
    <dxf>
      <font>
        <strike val="0"/>
        <u val="none"/>
        <sz val="10"/>
        <color auto="1"/>
        <name val="Arial"/>
        <scheme val="none"/>
      </font>
    </dxf>
    <dxf>
      <font>
        <strike val="0"/>
        <u val="none"/>
        <sz val="10"/>
        <color auto="1"/>
        <name val="Arial"/>
        <scheme val="none"/>
      </font>
    </dxf>
    <dxf>
      <font>
        <strike val="0"/>
        <u val="none"/>
        <sz val="10"/>
        <color auto="1"/>
        <name val="Arial"/>
        <scheme val="none"/>
      </font>
    </dxf>
    <dxf>
      <font>
        <strike val="0"/>
        <u val="none"/>
        <sz val="10"/>
        <color auto="1"/>
        <name val="Arial"/>
        <scheme val="none"/>
      </font>
    </dxf>
    <dxf>
      <font>
        <strike val="0"/>
        <u val="none"/>
        <sz val="10"/>
        <color auto="1"/>
        <name val="Arial"/>
        <scheme val="none"/>
      </font>
    </dxf>
    <dxf>
      <font>
        <strike val="0"/>
        <u val="none"/>
        <sz val="10"/>
        <color auto="1"/>
        <name val="Arial"/>
        <scheme val="none"/>
      </font>
    </dxf>
    <dxf>
      <font>
        <strike val="0"/>
        <u val="none"/>
        <sz val="10"/>
        <color auto="1"/>
        <name val="Arial"/>
        <scheme val="none"/>
      </font>
    </dxf>
    <dxf>
      <font>
        <strike val="0"/>
        <u val="none"/>
        <sz val="10"/>
        <color auto="1"/>
        <name val="Arial"/>
        <scheme val="none"/>
      </font>
    </dxf>
    <dxf>
      <font>
        <strike val="0"/>
        <u val="none"/>
        <sz val="10"/>
        <color auto="1"/>
        <name val="Arial"/>
        <scheme val="none"/>
      </font>
      <numFmt numFmtId="4" formatCode="#,##0.00"/>
    </dxf>
    <dxf>
      <font>
        <strike val="0"/>
        <u val="none"/>
        <sz val="10"/>
        <color auto="1"/>
        <name val="Arial"/>
        <scheme val="none"/>
      </font>
      <numFmt numFmtId="4" formatCode="#,##0.00"/>
    </dxf>
    <dxf>
      <font>
        <strike val="0"/>
        <u val="none"/>
        <sz val="10"/>
        <color auto="1"/>
        <name val="Arial"/>
        <scheme val="none"/>
      </font>
      <numFmt numFmtId="4" formatCode="#,##0.00"/>
    </dxf>
    <dxf>
      <font>
        <strike val="0"/>
        <u val="none"/>
        <sz val="10"/>
        <color auto="1"/>
        <name val="Arial"/>
        <scheme val="none"/>
      </font>
      <numFmt numFmtId="4" formatCode="#,##0.00"/>
    </dxf>
    <dxf>
      <font>
        <strike val="0"/>
        <u val="none"/>
        <sz val="10"/>
        <color auto="1"/>
        <name val="Arial"/>
        <scheme val="none"/>
      </font>
      <numFmt numFmtId="4" formatCode="#,##0.00"/>
    </dxf>
    <dxf>
      <font>
        <strike val="0"/>
        <u val="none"/>
        <sz val="10"/>
        <color auto="1"/>
        <name val="Arial"/>
        <scheme val="none"/>
      </font>
      <numFmt numFmtId="4" formatCode="#,##0.00"/>
    </dxf>
    <dxf>
      <font>
        <strike val="0"/>
        <u val="none"/>
        <sz val="10"/>
        <color auto="1"/>
        <name val="Arial"/>
        <scheme val="none"/>
      </font>
      <numFmt numFmtId="4" formatCode="#,##0.00"/>
    </dxf>
    <dxf>
      <font>
        <strike val="0"/>
        <u val="none"/>
        <sz val="10"/>
        <color auto="1"/>
        <name val="Arial"/>
        <scheme val="none"/>
      </font>
      <numFmt numFmtId="4" formatCode="#,##0.00"/>
    </dxf>
    <dxf>
      <font>
        <strike val="0"/>
        <u val="none"/>
        <sz val="10"/>
        <color auto="1"/>
        <name val="Arial"/>
        <scheme val="none"/>
      </font>
      <numFmt numFmtId="4" formatCode="#,##0.00"/>
    </dxf>
    <dxf>
      <font>
        <strike val="0"/>
        <u val="none"/>
        <sz val="10"/>
        <color auto="1"/>
        <name val="Arial"/>
        <scheme val="none"/>
      </font>
      <numFmt numFmtId="4" formatCode="#,##0.00"/>
    </dxf>
    <dxf>
      <font>
        <strike val="0"/>
        <u val="none"/>
        <sz val="10"/>
        <color auto="1"/>
        <name val="Arial"/>
        <scheme val="none"/>
      </font>
      <numFmt numFmtId="4" formatCode="#,##0.00"/>
    </dxf>
    <dxf>
      <font>
        <strike val="0"/>
        <u val="none"/>
        <sz val="10"/>
        <color auto="1"/>
        <name val="Arial"/>
        <scheme val="none"/>
      </font>
      <numFmt numFmtId="4" formatCode="#,##0.00"/>
    </dxf>
    <dxf>
      <font>
        <strike val="0"/>
        <u val="none"/>
        <sz val="10"/>
        <color auto="1"/>
        <name val="Arial"/>
        <scheme val="none"/>
      </font>
      <numFmt numFmtId="4" formatCode="#,##0.00"/>
    </dxf>
    <dxf>
      <font>
        <b val="0"/>
        <i val="0"/>
        <strike val="0"/>
        <u val="none"/>
        <sz val="10"/>
        <color auto="1"/>
        <name val="Arial"/>
        <scheme val="none"/>
      </font>
    </dxf>
    <dxf>
      <font>
        <b val="0"/>
        <i val="0"/>
        <strike val="0"/>
        <u val="none"/>
        <sz val="10"/>
        <color auto="1"/>
        <name val="Arial"/>
        <scheme val="none"/>
      </font>
    </dxf>
    <dxf>
      <font>
        <b val="0"/>
        <i val="0"/>
        <strike val="0"/>
        <condense val="0"/>
        <extend val="0"/>
        <outline val="0"/>
        <shadow val="0"/>
        <u val="none"/>
        <vertAlign val="baseline"/>
        <sz val="10"/>
        <color theme="1"/>
        <name val="Arial"/>
        <scheme val="none"/>
      </font>
      <numFmt numFmtId="167" formatCode="#,##0.0000"/>
      <fill>
        <patternFill patternType="none">
          <fgColor indexed="64"/>
          <bgColor indexed="65"/>
        </patternFill>
      </fill>
      <alignment horizontal="general" vertical="bottom" textRotation="0" wrapText="0" indent="0" justifyLastLine="0" shrinkToFit="0" readingOrder="0"/>
      <border diagonalUp="0" diagonalDown="0">
        <left style="thin">
          <color theme="0"/>
        </left>
        <right/>
        <top style="thin">
          <color theme="0"/>
        </top>
        <bottom style="thin">
          <color theme="0"/>
        </bottom>
        <vertical/>
        <horizontal/>
      </border>
    </dxf>
    <dxf>
      <font>
        <b val="0"/>
        <i val="0"/>
        <strike val="0"/>
        <condense val="0"/>
        <extend val="0"/>
        <outline val="0"/>
        <shadow val="0"/>
        <u val="none"/>
        <vertAlign val="baseline"/>
        <sz val="10"/>
        <color theme="1"/>
        <name val="Arial"/>
        <scheme val="none"/>
      </font>
      <numFmt numFmtId="167" formatCode="#,##0.0000"/>
      <fill>
        <patternFill patternType="none">
          <fgColor indexed="64"/>
          <bgColor indexed="65"/>
        </patternFill>
      </fill>
      <alignment horizontal="general" vertical="bottom" textRotation="0" wrapText="0"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0"/>
        <color theme="1"/>
        <name val="Arial"/>
        <scheme val="none"/>
      </font>
      <fill>
        <patternFill patternType="none">
          <fgColor indexed="64"/>
          <bgColor indexed="65"/>
        </patternFill>
      </fill>
      <alignment horizontal="general" vertical="bottom" textRotation="0" wrapText="0"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0"/>
        <color theme="1"/>
        <name val="Arial"/>
        <scheme val="none"/>
      </font>
      <fill>
        <patternFill patternType="none">
          <fgColor indexed="64"/>
          <bgColor indexed="65"/>
        </patternFill>
      </fill>
      <alignment horizontal="general" vertical="bottom" textRotation="0" wrapText="0"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0"/>
        <color theme="1"/>
        <name val="Arial"/>
        <scheme val="none"/>
      </font>
      <fill>
        <patternFill patternType="none">
          <fgColor indexed="64"/>
          <bgColor indexed="65"/>
        </patternFill>
      </fill>
      <alignment horizontal="general" vertical="bottom" textRotation="0" wrapText="0"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0"/>
        <color theme="1"/>
        <name val="Arial"/>
        <scheme val="none"/>
      </font>
      <numFmt numFmtId="166" formatCode="#,##0.000"/>
      <fill>
        <patternFill patternType="none">
          <fgColor indexed="64"/>
          <bgColor indexed="65"/>
        </patternFill>
      </fill>
      <alignment horizontal="general" vertical="bottom" textRotation="0" wrapText="0"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theme="1"/>
        <name val="Arial"/>
        <scheme val="none"/>
      </font>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numFmt numFmtId="166" formatCode="#,##0.000"/>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dxf>
    <dxf>
      <font>
        <strike val="0"/>
        <outline val="0"/>
        <shadow val="0"/>
        <u val="none"/>
        <vertAlign val="baseline"/>
        <color auto="1"/>
      </font>
      <fill>
        <patternFill patternType="none">
          <fgColor indexed="64"/>
          <bgColor auto="1"/>
        </patternFill>
      </fill>
    </dxf>
    <dxf>
      <font>
        <b val="0"/>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0"/>
        <color auto="1"/>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numFmt numFmtId="166" formatCode="#,##0.000"/>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dxf>
    <dxf>
      <font>
        <strike val="0"/>
        <outline val="0"/>
        <shadow val="0"/>
        <u val="none"/>
        <vertAlign val="baseline"/>
        <color auto="1"/>
      </font>
      <fill>
        <patternFill patternType="none">
          <fgColor indexed="64"/>
          <bgColor auto="1"/>
        </patternFill>
      </fill>
    </dxf>
    <dxf>
      <font>
        <b val="0"/>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0"/>
        <color auto="1"/>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numFmt numFmtId="166" formatCode="#,##0.000"/>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dxf>
    <dxf>
      <font>
        <strike val="0"/>
        <outline val="0"/>
        <shadow val="0"/>
        <u val="none"/>
        <vertAlign val="baseline"/>
        <color auto="1"/>
      </font>
      <fill>
        <patternFill patternType="none">
          <fgColor indexed="64"/>
          <bgColor auto="1"/>
        </patternFill>
      </fill>
    </dxf>
    <dxf>
      <font>
        <b val="0"/>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0"/>
        <color auto="1"/>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numFmt numFmtId="166" formatCode="#,##0.000"/>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dxf>
    <dxf>
      <font>
        <strike val="0"/>
        <outline val="0"/>
        <shadow val="0"/>
        <u val="none"/>
        <vertAlign val="baseline"/>
        <color auto="1"/>
      </font>
      <fill>
        <patternFill patternType="none">
          <fgColor indexed="64"/>
          <bgColor auto="1"/>
        </patternFill>
      </fill>
    </dxf>
    <dxf>
      <font>
        <b val="0"/>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strike val="0"/>
        <u val="none"/>
        <sz val="10"/>
        <color auto="1"/>
        <name val="Arial"/>
        <scheme val="none"/>
      </font>
    </dxf>
    <dxf>
      <font>
        <strike val="0"/>
        <u val="none"/>
        <sz val="10"/>
        <color auto="1"/>
        <name val="Arial"/>
        <scheme val="none"/>
      </font>
      <numFmt numFmtId="4" formatCode="#,##0.00"/>
    </dxf>
    <dxf>
      <font>
        <strike val="0"/>
        <u val="none"/>
        <sz val="10"/>
        <color auto="1"/>
        <name val="Arial"/>
        <scheme val="none"/>
      </font>
    </dxf>
    <dxf>
      <font>
        <strike val="0"/>
        <u val="none"/>
        <sz val="10"/>
        <color auto="1"/>
        <name val="Arial"/>
        <scheme val="none"/>
      </font>
    </dxf>
    <dxf>
      <font>
        <strike val="0"/>
        <u val="none"/>
        <sz val="10"/>
        <color auto="1"/>
        <name val="Arial"/>
        <scheme val="none"/>
      </font>
    </dxf>
    <dxf>
      <font>
        <strike val="0"/>
        <u val="none"/>
        <sz val="10"/>
        <color auto="1"/>
        <name val="Arial"/>
        <scheme val="none"/>
      </font>
    </dxf>
    <dxf>
      <font>
        <strike val="0"/>
        <u val="none"/>
        <sz val="10"/>
        <color auto="1"/>
        <name val="Arial"/>
        <scheme val="none"/>
      </font>
    </dxf>
    <dxf>
      <font>
        <strike val="0"/>
        <u val="none"/>
        <sz val="10"/>
        <color auto="1"/>
        <name val="Arial"/>
        <scheme val="none"/>
      </font>
    </dxf>
    <dxf>
      <font>
        <strike val="0"/>
        <u val="none"/>
        <sz val="10"/>
        <color auto="1"/>
        <name val="Arial"/>
        <scheme val="none"/>
      </font>
    </dxf>
    <dxf>
      <font>
        <strike val="0"/>
        <u val="none"/>
        <sz val="10"/>
        <color auto="1"/>
        <name val="Arial"/>
        <scheme val="none"/>
      </font>
    </dxf>
    <dxf>
      <font>
        <strike val="0"/>
        <u val="none"/>
        <sz val="10"/>
        <color auto="1"/>
        <name val="Arial"/>
        <scheme val="none"/>
      </font>
    </dxf>
    <dxf>
      <font>
        <strike val="0"/>
        <u val="none"/>
        <sz val="10"/>
        <color auto="1"/>
        <name val="Arial"/>
        <scheme val="none"/>
      </font>
    </dxf>
    <dxf>
      <font>
        <strike val="0"/>
        <u val="none"/>
        <sz val="10"/>
        <color auto="1"/>
        <name val="Arial"/>
        <scheme val="none"/>
      </font>
    </dxf>
    <dxf>
      <font>
        <strike val="0"/>
        <u val="none"/>
        <sz val="10"/>
        <color auto="1"/>
        <name val="Arial"/>
        <scheme val="none"/>
      </font>
    </dxf>
    <dxf>
      <font>
        <b val="0"/>
        <i val="0"/>
        <strike val="0"/>
        <u val="none"/>
        <sz val="10"/>
        <color auto="1"/>
        <name val="Arial"/>
        <scheme val="none"/>
      </font>
    </dxf>
    <dxf>
      <font>
        <strike val="0"/>
        <u val="none"/>
        <sz val="10"/>
        <color auto="1"/>
        <name val="Arial"/>
        <scheme val="none"/>
      </font>
    </dxf>
    <dxf>
      <font>
        <strike val="0"/>
        <u val="none"/>
        <sz val="10"/>
        <color auto="1"/>
        <name val="Arial"/>
        <scheme val="none"/>
      </font>
    </dxf>
    <dxf>
      <font>
        <strike val="0"/>
        <u val="none"/>
        <sz val="10"/>
        <color auto="1"/>
        <name val="Arial"/>
        <scheme val="none"/>
      </font>
    </dxf>
    <dxf>
      <font>
        <strike val="0"/>
        <u val="none"/>
        <sz val="10"/>
        <color auto="1"/>
        <name val="Arial"/>
        <scheme val="none"/>
      </font>
    </dxf>
    <dxf>
      <font>
        <strike val="0"/>
        <u val="none"/>
        <sz val="10"/>
        <color auto="1"/>
        <name val="Arial"/>
        <scheme val="none"/>
      </font>
    </dxf>
    <dxf>
      <font>
        <strike val="0"/>
        <u val="none"/>
        <sz val="10"/>
        <color auto="1"/>
        <name val="Arial"/>
        <scheme val="none"/>
      </font>
    </dxf>
    <dxf>
      <font>
        <strike val="0"/>
        <u val="none"/>
        <sz val="10"/>
        <color auto="1"/>
        <name val="Arial"/>
        <scheme val="none"/>
      </font>
    </dxf>
    <dxf>
      <font>
        <strike val="0"/>
        <u val="none"/>
        <sz val="10"/>
        <color auto="1"/>
        <name val="Arial"/>
        <scheme val="none"/>
      </font>
      <numFmt numFmtId="4" formatCode="#,##0.00"/>
    </dxf>
    <dxf>
      <font>
        <strike val="0"/>
        <u val="none"/>
        <sz val="10"/>
        <color auto="1"/>
        <name val="Arial"/>
        <scheme val="none"/>
      </font>
      <numFmt numFmtId="4" formatCode="#,##0.00"/>
    </dxf>
    <dxf>
      <font>
        <strike val="0"/>
        <u val="none"/>
        <sz val="10"/>
        <color auto="1"/>
        <name val="Arial"/>
        <scheme val="none"/>
      </font>
      <numFmt numFmtId="4" formatCode="#,##0.00"/>
    </dxf>
    <dxf>
      <font>
        <strike val="0"/>
        <u val="none"/>
        <sz val="10"/>
        <color auto="1"/>
        <name val="Arial"/>
        <scheme val="none"/>
      </font>
      <numFmt numFmtId="4" formatCode="#,##0.00"/>
    </dxf>
    <dxf>
      <font>
        <strike val="0"/>
        <u val="none"/>
        <sz val="10"/>
        <color auto="1"/>
        <name val="Arial"/>
        <scheme val="none"/>
      </font>
    </dxf>
    <dxf>
      <font>
        <strike val="0"/>
        <u val="none"/>
        <sz val="10"/>
        <color auto="1"/>
        <name val="Arial"/>
        <scheme val="none"/>
      </font>
    </dxf>
    <dxf>
      <font>
        <strike val="0"/>
        <u val="none"/>
        <sz val="10"/>
        <color auto="1"/>
        <name val="Arial"/>
        <scheme val="none"/>
      </font>
    </dxf>
    <dxf>
      <font>
        <strike val="0"/>
        <u val="none"/>
        <sz val="10"/>
        <color auto="1"/>
        <name val="Arial"/>
        <scheme val="none"/>
      </font>
    </dxf>
    <dxf>
      <font>
        <strike val="0"/>
        <u val="none"/>
        <sz val="10"/>
        <color auto="1"/>
        <name val="Arial"/>
        <scheme val="none"/>
      </font>
    </dxf>
    <dxf>
      <font>
        <strike val="0"/>
        <u val="none"/>
        <sz val="10"/>
        <color auto="1"/>
        <name val="Arial"/>
        <scheme val="none"/>
      </font>
    </dxf>
    <dxf>
      <font>
        <strike val="0"/>
        <u val="none"/>
        <sz val="10"/>
        <color auto="1"/>
        <name val="Arial"/>
        <scheme val="none"/>
      </font>
    </dxf>
    <dxf>
      <font>
        <strike val="0"/>
        <u val="none"/>
        <sz val="10"/>
        <color auto="1"/>
        <name val="Arial"/>
        <scheme val="none"/>
      </font>
    </dxf>
    <dxf>
      <font>
        <strike val="0"/>
        <u val="none"/>
        <sz val="10"/>
        <color auto="1"/>
        <name val="Arial"/>
        <scheme val="none"/>
      </font>
    </dxf>
    <dxf>
      <font>
        <strike val="0"/>
        <u val="none"/>
        <sz val="10"/>
        <color auto="1"/>
        <name val="Arial"/>
        <scheme val="none"/>
      </font>
    </dxf>
    <dxf>
      <font>
        <strike val="0"/>
        <u val="none"/>
        <sz val="10"/>
        <color auto="1"/>
        <name val="Arial"/>
        <scheme val="none"/>
      </font>
    </dxf>
    <dxf>
      <font>
        <strike val="0"/>
        <u val="none"/>
        <sz val="10"/>
        <color auto="1"/>
        <name val="Arial"/>
        <scheme val="none"/>
      </font>
    </dxf>
    <dxf>
      <font>
        <strike val="0"/>
        <u val="none"/>
        <sz val="10"/>
        <color auto="1"/>
        <name val="Arial"/>
        <scheme val="none"/>
      </font>
    </dxf>
    <dxf>
      <font>
        <strike val="0"/>
        <u val="none"/>
        <sz val="10"/>
        <color auto="1"/>
        <name val="Arial"/>
        <scheme val="none"/>
      </font>
    </dxf>
    <dxf>
      <font>
        <strike val="0"/>
        <u val="none"/>
        <sz val="10"/>
        <color auto="1"/>
        <name val="Arial"/>
        <scheme val="none"/>
      </font>
    </dxf>
    <dxf>
      <font>
        <strike val="0"/>
        <u val="none"/>
        <sz val="10"/>
        <color auto="1"/>
        <name val="Arial"/>
        <scheme val="none"/>
      </font>
    </dxf>
    <dxf>
      <font>
        <strike val="0"/>
        <u val="none"/>
        <sz val="10"/>
        <color auto="1"/>
        <name val="Arial"/>
        <scheme val="none"/>
      </font>
    </dxf>
    <dxf>
      <font>
        <strike val="0"/>
        <u val="none"/>
        <sz val="10"/>
        <color auto="1"/>
        <name val="Arial"/>
        <scheme val="none"/>
      </font>
    </dxf>
    <dxf>
      <font>
        <strike val="0"/>
        <u val="none"/>
        <sz val="10"/>
        <color auto="1"/>
        <name val="Arial"/>
        <scheme val="none"/>
      </font>
      <numFmt numFmtId="4" formatCode="#,##0.00"/>
    </dxf>
    <dxf>
      <font>
        <strike val="0"/>
        <u val="none"/>
        <sz val="10"/>
        <color auto="1"/>
        <name val="Arial"/>
        <scheme val="none"/>
      </font>
      <numFmt numFmtId="4" formatCode="#,##0.00"/>
    </dxf>
    <dxf>
      <font>
        <strike val="0"/>
        <u val="none"/>
        <sz val="10"/>
        <color auto="1"/>
        <name val="Arial"/>
        <scheme val="none"/>
      </font>
      <numFmt numFmtId="4" formatCode="#,##0.00"/>
    </dxf>
    <dxf>
      <font>
        <strike val="0"/>
        <u val="none"/>
        <sz val="10"/>
        <color auto="1"/>
        <name val="Arial"/>
        <scheme val="none"/>
      </font>
      <numFmt numFmtId="4" formatCode="#,##0.00"/>
    </dxf>
    <dxf>
      <font>
        <strike val="0"/>
        <u val="none"/>
        <sz val="10"/>
        <color auto="1"/>
        <name val="Arial"/>
        <scheme val="none"/>
      </font>
      <numFmt numFmtId="4" formatCode="#,##0.00"/>
    </dxf>
    <dxf>
      <font>
        <strike val="0"/>
        <u val="none"/>
        <sz val="10"/>
        <color auto="1"/>
        <name val="Arial"/>
        <scheme val="none"/>
      </font>
      <numFmt numFmtId="4" formatCode="#,##0.00"/>
    </dxf>
    <dxf>
      <font>
        <strike val="0"/>
        <u val="none"/>
        <sz val="10"/>
        <color auto="1"/>
        <name val="Arial"/>
        <scheme val="none"/>
      </font>
      <numFmt numFmtId="4" formatCode="#,##0.00"/>
    </dxf>
    <dxf>
      <font>
        <strike val="0"/>
        <u val="none"/>
        <sz val="10"/>
        <color auto="1"/>
        <name val="Arial"/>
        <scheme val="none"/>
      </font>
      <numFmt numFmtId="4" formatCode="#,##0.00"/>
    </dxf>
    <dxf>
      <font>
        <strike val="0"/>
        <u val="none"/>
        <sz val="10"/>
        <color auto="1"/>
        <name val="Arial"/>
        <scheme val="none"/>
      </font>
      <numFmt numFmtId="4" formatCode="#,##0.00"/>
    </dxf>
    <dxf>
      <font>
        <strike val="0"/>
        <u val="none"/>
        <sz val="10"/>
        <color auto="1"/>
        <name val="Arial"/>
        <scheme val="none"/>
      </font>
      <numFmt numFmtId="4" formatCode="#,##0.00"/>
    </dxf>
    <dxf>
      <font>
        <strike val="0"/>
        <u val="none"/>
        <sz val="10"/>
        <color auto="1"/>
        <name val="Arial"/>
        <scheme val="none"/>
      </font>
      <numFmt numFmtId="4" formatCode="#,##0.00"/>
    </dxf>
    <dxf>
      <font>
        <strike val="0"/>
        <u val="none"/>
        <sz val="10"/>
        <color auto="1"/>
        <name val="Arial"/>
        <scheme val="none"/>
      </font>
      <numFmt numFmtId="4" formatCode="#,##0.00"/>
    </dxf>
    <dxf>
      <font>
        <strike val="0"/>
        <u val="none"/>
        <sz val="10"/>
        <color auto="1"/>
        <name val="Arial"/>
        <scheme val="none"/>
      </font>
      <numFmt numFmtId="4" formatCode="#,##0.00"/>
    </dxf>
    <dxf>
      <font>
        <b val="0"/>
        <i val="0"/>
        <strike val="0"/>
        <u val="none"/>
        <sz val="10"/>
        <color auto="1"/>
        <name val="Arial"/>
        <scheme val="none"/>
      </font>
    </dxf>
    <dxf>
      <font>
        <b val="0"/>
        <i val="0"/>
        <strike val="0"/>
        <u val="none"/>
        <sz val="10"/>
        <color auto="1"/>
        <name val="Arial"/>
        <scheme val="none"/>
      </font>
    </dxf>
    <dxf>
      <font>
        <strike val="0"/>
        <outline val="0"/>
        <shadow val="0"/>
        <u val="none"/>
        <vertAlign val="baseline"/>
        <color auto="1"/>
      </font>
      <numFmt numFmtId="167" formatCode="#,##0.0000"/>
      <fill>
        <patternFill patternType="none">
          <fgColor indexed="64"/>
          <bgColor auto="1"/>
        </patternFill>
      </fill>
      <alignment vertical="center" textRotation="0" wrapText="0" indent="0" justifyLastLine="0" shrinkToFit="0" readingOrder="0"/>
    </dxf>
    <dxf>
      <font>
        <strike val="0"/>
        <outline val="0"/>
        <shadow val="0"/>
        <u val="none"/>
        <vertAlign val="baseline"/>
        <color auto="1"/>
      </font>
      <numFmt numFmtId="167" formatCode="#,##0.0000"/>
      <fill>
        <patternFill patternType="none">
          <fgColor indexed="64"/>
          <bgColor auto="1"/>
        </patternFill>
      </fill>
      <alignment vertical="center" textRotation="0" wrapText="0" indent="0" justifyLastLine="0" shrinkToFit="0" readingOrder="0"/>
    </dxf>
    <dxf>
      <font>
        <strike val="0"/>
        <outline val="0"/>
        <shadow val="0"/>
        <u val="none"/>
        <vertAlign val="baseline"/>
        <color auto="1"/>
      </font>
      <fill>
        <patternFill patternType="none">
          <fgColor indexed="64"/>
          <bgColor auto="1"/>
        </patternFill>
      </fill>
      <alignment vertical="center" textRotation="0" wrapText="0" indent="0" justifyLastLine="0" shrinkToFit="0" readingOrder="0"/>
    </dxf>
    <dxf>
      <font>
        <strike val="0"/>
        <outline val="0"/>
        <shadow val="0"/>
        <u val="none"/>
        <vertAlign val="baseline"/>
        <color auto="1"/>
      </font>
      <fill>
        <patternFill patternType="none">
          <fgColor indexed="64"/>
          <bgColor auto="1"/>
        </patternFill>
      </fill>
      <alignmen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6" formatCode="#,##0.000"/>
      <fill>
        <patternFill patternType="none">
          <fgColor indexed="64"/>
          <bgColor auto="1"/>
        </patternFill>
      </fill>
      <alignmen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vertical="center" textRotation="0" wrapText="0" indent="0" justifyLastLine="0" shrinkToFit="0" readingOrder="0"/>
    </dxf>
    <dxf>
      <font>
        <strike val="0"/>
        <outline val="0"/>
        <shadow val="0"/>
        <u val="none"/>
        <vertAlign val="baseline"/>
        <color auto="1"/>
      </font>
      <fill>
        <patternFill patternType="none">
          <fgColor indexed="64"/>
          <bgColor auto="1"/>
        </patternFill>
      </fill>
      <alignment vertical="center" textRotation="0" wrapText="0" indent="0" justifyLastLine="0" shrinkToFit="0" readingOrder="0"/>
    </dxf>
    <dxf>
      <font>
        <b val="0"/>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strike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numFmt numFmtId="3" formatCode="#,##0"/>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4" formatCode="#,##0.00"/>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4" formatCode="#,##0.00"/>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4" formatCode="#,##0.00"/>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4" formatCode="#,##0.00"/>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4" formatCode="#,##0.00"/>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4" formatCode="#,##0.00"/>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4" formatCode="#,##0.00"/>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4" formatCode="#,##0.00"/>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4" formatCode="#,##0.00"/>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4" formatCode="#,##0.00"/>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4" formatCode="#,##0.00"/>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4" formatCode="#,##0.00"/>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4" formatCode="#,##0.00"/>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4" formatCode="#,##0.00"/>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4" formatCode="#,##0.00"/>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4" formatCode="#,##0.00"/>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4" formatCode="#,##0.00"/>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center" vertical="top" textRotation="0" wrapText="1" indent="0" justifyLastLine="0" shrinkToFit="0" readingOrder="0"/>
    </dxf>
    <dxf>
      <numFmt numFmtId="167" formatCode="#,##0.0000"/>
      <fill>
        <patternFill patternType="none"/>
      </fill>
    </dxf>
    <dxf>
      <numFmt numFmtId="167" formatCode="#,##0.0000"/>
      <fill>
        <patternFill patternType="none"/>
      </fill>
    </dxf>
    <dxf>
      <fill>
        <patternFill patternType="none"/>
      </fill>
    </dxf>
    <dxf>
      <fill>
        <patternFill patternType="none"/>
      </fill>
    </dxf>
    <dxf>
      <font>
        <b val="0"/>
        <i val="0"/>
        <strike val="0"/>
        <u val="none"/>
        <sz val="10"/>
        <color auto="1"/>
        <name val="Arial"/>
        <scheme val="none"/>
      </font>
      <fill>
        <patternFill patternType="none"/>
      </fill>
    </dxf>
    <dxf>
      <font>
        <b val="0"/>
        <i val="0"/>
        <strike val="0"/>
        <u val="none"/>
        <sz val="10"/>
        <color auto="1"/>
        <name val="Arial"/>
        <scheme val="none"/>
      </font>
      <numFmt numFmtId="166" formatCode="#,##0.000"/>
      <fill>
        <patternFill patternType="none"/>
      </fill>
    </dxf>
    <dxf>
      <font>
        <b val="0"/>
        <i val="0"/>
        <strike val="0"/>
        <u val="none"/>
        <sz val="10"/>
        <color auto="1"/>
        <name val="Arial"/>
        <scheme val="none"/>
      </font>
      <fill>
        <patternFill patternType="none"/>
      </fill>
    </dxf>
    <dxf>
      <font>
        <strike val="0"/>
        <u val="none"/>
        <sz val="10"/>
        <color auto="1"/>
        <name val="Arial"/>
        <scheme val="none"/>
      </font>
    </dxf>
    <dxf>
      <font>
        <strike val="0"/>
        <u val="none"/>
        <sz val="10"/>
        <color auto="1"/>
        <name val="Arial"/>
        <scheme val="none"/>
      </font>
      <numFmt numFmtId="3" formatCode="#,##0"/>
    </dxf>
    <dxf>
      <font>
        <strike val="0"/>
        <u val="none"/>
        <sz val="10"/>
        <color auto="1"/>
        <name val="Arial"/>
        <scheme val="none"/>
      </font>
    </dxf>
    <dxf>
      <font>
        <strike val="0"/>
        <u val="none"/>
        <sz val="10"/>
        <color auto="1"/>
        <name val="Arial"/>
        <scheme val="none"/>
      </font>
    </dxf>
    <dxf>
      <font>
        <strike val="0"/>
        <u val="none"/>
        <sz val="10"/>
        <color auto="1"/>
        <name val="Arial"/>
        <scheme val="none"/>
      </font>
    </dxf>
    <dxf>
      <font>
        <strike val="0"/>
        <u val="none"/>
        <sz val="10"/>
        <color auto="1"/>
        <name val="Arial"/>
        <scheme val="none"/>
      </font>
    </dxf>
    <dxf>
      <font>
        <strike val="0"/>
        <u val="none"/>
        <sz val="10"/>
        <color auto="1"/>
        <name val="Arial"/>
        <scheme val="none"/>
      </font>
    </dxf>
    <dxf>
      <font>
        <strike val="0"/>
        <u val="none"/>
        <sz val="10"/>
        <color auto="1"/>
        <name val="Arial"/>
        <scheme val="none"/>
      </font>
    </dxf>
    <dxf>
      <font>
        <strike val="0"/>
        <u val="none"/>
        <sz val="10"/>
        <color auto="1"/>
        <name val="Arial"/>
        <scheme val="none"/>
      </font>
    </dxf>
    <dxf>
      <font>
        <strike val="0"/>
        <u val="none"/>
        <sz val="10"/>
        <color auto="1"/>
        <name val="Arial"/>
        <scheme val="none"/>
      </font>
    </dxf>
    <dxf>
      <font>
        <strike val="0"/>
        <u val="none"/>
        <sz val="10"/>
        <color auto="1"/>
        <name val="Arial"/>
        <scheme val="none"/>
      </font>
    </dxf>
    <dxf>
      <font>
        <strike val="0"/>
        <u val="none"/>
        <sz val="10"/>
        <color auto="1"/>
        <name val="Arial"/>
        <scheme val="none"/>
      </font>
    </dxf>
    <dxf>
      <font>
        <strike val="0"/>
        <u val="none"/>
        <sz val="10"/>
        <color auto="1"/>
        <name val="Arial"/>
        <scheme val="none"/>
      </font>
    </dxf>
    <dxf>
      <font>
        <strike val="0"/>
        <u val="none"/>
        <sz val="10"/>
        <color auto="1"/>
        <name val="Arial"/>
        <scheme val="none"/>
      </font>
    </dxf>
    <dxf>
      <font>
        <strike val="0"/>
        <u val="none"/>
        <sz val="10"/>
        <color auto="1"/>
        <name val="Arial"/>
        <scheme val="none"/>
      </font>
    </dxf>
    <dxf>
      <font>
        <strike val="0"/>
        <u val="none"/>
        <sz val="10"/>
        <color auto="1"/>
        <name val="Arial"/>
        <scheme val="none"/>
      </font>
    </dxf>
    <dxf>
      <font>
        <strike val="0"/>
        <u val="none"/>
        <sz val="10"/>
        <color auto="1"/>
        <name val="Arial"/>
        <scheme val="none"/>
      </font>
    </dxf>
    <dxf>
      <font>
        <strike val="0"/>
        <u val="none"/>
        <sz val="10"/>
        <color auto="1"/>
        <name val="Arial"/>
        <scheme val="none"/>
      </font>
    </dxf>
    <dxf>
      <font>
        <strike val="0"/>
        <u val="none"/>
        <sz val="10"/>
        <color auto="1"/>
        <name val="Arial"/>
        <scheme val="none"/>
      </font>
    </dxf>
    <dxf>
      <font>
        <strike val="0"/>
        <u val="none"/>
        <sz val="10"/>
        <color auto="1"/>
        <name val="Arial"/>
        <scheme val="none"/>
      </font>
    </dxf>
    <dxf>
      <font>
        <strike val="0"/>
        <u val="none"/>
        <sz val="10"/>
        <color auto="1"/>
        <name val="Arial"/>
        <scheme val="none"/>
      </font>
    </dxf>
    <dxf>
      <font>
        <strike val="0"/>
        <u val="none"/>
        <sz val="10"/>
        <color auto="1"/>
        <name val="Arial"/>
        <scheme val="none"/>
      </font>
    </dxf>
    <dxf>
      <font>
        <strike val="0"/>
        <u val="none"/>
        <sz val="10"/>
        <color auto="1"/>
        <name val="Arial"/>
        <scheme val="none"/>
      </font>
      <numFmt numFmtId="4" formatCode="#,##0.00"/>
    </dxf>
    <dxf>
      <font>
        <strike val="0"/>
        <u val="none"/>
        <sz val="10"/>
        <color auto="1"/>
        <name val="Arial"/>
        <scheme val="none"/>
      </font>
      <numFmt numFmtId="4" formatCode="#,##0.00"/>
    </dxf>
    <dxf>
      <font>
        <strike val="0"/>
        <u val="none"/>
        <sz val="10"/>
        <color auto="1"/>
        <name val="Arial"/>
        <scheme val="none"/>
      </font>
      <numFmt numFmtId="4" formatCode="#,##0.00"/>
    </dxf>
    <dxf>
      <font>
        <strike val="0"/>
        <u val="none"/>
        <sz val="10"/>
        <color auto="1"/>
        <name val="Arial"/>
        <scheme val="none"/>
      </font>
      <numFmt numFmtId="4" formatCode="#,##0.00"/>
    </dxf>
    <dxf>
      <font>
        <strike val="0"/>
        <u val="none"/>
        <sz val="10"/>
        <color auto="1"/>
        <name val="Arial"/>
        <scheme val="none"/>
      </font>
    </dxf>
    <dxf>
      <font>
        <strike val="0"/>
        <u val="none"/>
        <sz val="10"/>
        <color auto="1"/>
        <name val="Arial"/>
        <scheme val="none"/>
      </font>
    </dxf>
    <dxf>
      <font>
        <strike val="0"/>
        <u val="none"/>
        <sz val="10"/>
        <color auto="1"/>
        <name val="Arial"/>
        <scheme val="none"/>
      </font>
    </dxf>
    <dxf>
      <font>
        <strike val="0"/>
        <u val="none"/>
        <sz val="10"/>
        <color auto="1"/>
        <name val="Arial"/>
        <scheme val="none"/>
      </font>
    </dxf>
    <dxf>
      <font>
        <strike val="0"/>
        <u val="none"/>
        <sz val="10"/>
        <color auto="1"/>
        <name val="Arial"/>
        <scheme val="none"/>
      </font>
    </dxf>
    <dxf>
      <font>
        <strike val="0"/>
        <u val="none"/>
        <sz val="10"/>
        <color auto="1"/>
        <name val="Arial"/>
        <scheme val="none"/>
      </font>
    </dxf>
    <dxf>
      <font>
        <strike val="0"/>
        <u val="none"/>
        <sz val="10"/>
        <color auto="1"/>
        <name val="Arial"/>
        <scheme val="none"/>
      </font>
    </dxf>
    <dxf>
      <font>
        <strike val="0"/>
        <u val="none"/>
        <sz val="10"/>
        <color auto="1"/>
        <name val="Arial"/>
        <scheme val="none"/>
      </font>
    </dxf>
    <dxf>
      <font>
        <strike val="0"/>
        <u val="none"/>
        <sz val="10"/>
        <color auto="1"/>
        <name val="Arial"/>
        <scheme val="none"/>
      </font>
    </dxf>
    <dxf>
      <font>
        <strike val="0"/>
        <u val="none"/>
        <sz val="10"/>
        <color auto="1"/>
        <name val="Arial"/>
        <scheme val="none"/>
      </font>
    </dxf>
    <dxf>
      <font>
        <strike val="0"/>
        <u val="none"/>
        <sz val="10"/>
        <color auto="1"/>
        <name val="Arial"/>
        <scheme val="none"/>
      </font>
    </dxf>
    <dxf>
      <font>
        <strike val="0"/>
        <u val="none"/>
        <sz val="10"/>
        <color auto="1"/>
        <name val="Arial"/>
        <scheme val="none"/>
      </font>
    </dxf>
    <dxf>
      <font>
        <strike val="0"/>
        <u val="none"/>
        <sz val="10"/>
        <color auto="1"/>
        <name val="Arial"/>
        <scheme val="none"/>
      </font>
    </dxf>
    <dxf>
      <font>
        <strike val="0"/>
        <u val="none"/>
        <sz val="10"/>
        <color auto="1"/>
        <name val="Arial"/>
        <scheme val="none"/>
      </font>
    </dxf>
    <dxf>
      <font>
        <strike val="0"/>
        <u val="none"/>
        <sz val="10"/>
        <color auto="1"/>
        <name val="Arial"/>
        <scheme val="none"/>
      </font>
    </dxf>
    <dxf>
      <font>
        <strike val="0"/>
        <u val="none"/>
        <sz val="10"/>
        <color auto="1"/>
        <name val="Arial"/>
        <scheme val="none"/>
      </font>
    </dxf>
    <dxf>
      <font>
        <strike val="0"/>
        <u val="none"/>
        <sz val="10"/>
        <color auto="1"/>
        <name val="Arial"/>
        <scheme val="none"/>
      </font>
    </dxf>
    <dxf>
      <font>
        <strike val="0"/>
        <u val="none"/>
        <sz val="10"/>
        <color auto="1"/>
        <name val="Arial"/>
        <scheme val="none"/>
      </font>
    </dxf>
    <dxf>
      <font>
        <strike val="0"/>
        <u val="none"/>
        <sz val="10"/>
        <color auto="1"/>
        <name val="Arial"/>
        <scheme val="none"/>
      </font>
      <numFmt numFmtId="4" formatCode="#,##0.00"/>
    </dxf>
    <dxf>
      <font>
        <strike val="0"/>
        <u val="none"/>
        <sz val="10"/>
        <color auto="1"/>
        <name val="Arial"/>
        <scheme val="none"/>
      </font>
      <numFmt numFmtId="4" formatCode="#,##0.00"/>
    </dxf>
    <dxf>
      <font>
        <strike val="0"/>
        <u val="none"/>
        <sz val="10"/>
        <color auto="1"/>
        <name val="Arial"/>
        <scheme val="none"/>
      </font>
      <numFmt numFmtId="4" formatCode="#,##0.00"/>
    </dxf>
    <dxf>
      <font>
        <strike val="0"/>
        <u val="none"/>
        <sz val="10"/>
        <color auto="1"/>
        <name val="Arial"/>
        <scheme val="none"/>
      </font>
      <numFmt numFmtId="4" formatCode="#,##0.00"/>
    </dxf>
    <dxf>
      <font>
        <strike val="0"/>
        <u val="none"/>
        <sz val="10"/>
        <color auto="1"/>
        <name val="Arial"/>
        <scheme val="none"/>
      </font>
      <numFmt numFmtId="4" formatCode="#,##0.00"/>
    </dxf>
    <dxf>
      <font>
        <strike val="0"/>
        <u val="none"/>
        <sz val="10"/>
        <color auto="1"/>
        <name val="Arial"/>
        <scheme val="none"/>
      </font>
      <numFmt numFmtId="4" formatCode="#,##0.00"/>
    </dxf>
    <dxf>
      <font>
        <strike val="0"/>
        <u val="none"/>
        <sz val="10"/>
        <color auto="1"/>
        <name val="Arial"/>
        <scheme val="none"/>
      </font>
      <numFmt numFmtId="4" formatCode="#,##0.00"/>
    </dxf>
    <dxf>
      <font>
        <strike val="0"/>
        <u val="none"/>
        <sz val="10"/>
        <color auto="1"/>
        <name val="Arial"/>
        <scheme val="none"/>
      </font>
      <numFmt numFmtId="4" formatCode="#,##0.00"/>
    </dxf>
    <dxf>
      <font>
        <strike val="0"/>
        <u val="none"/>
        <sz val="10"/>
        <color auto="1"/>
        <name val="Arial"/>
        <scheme val="none"/>
      </font>
      <numFmt numFmtId="4" formatCode="#,##0.00"/>
    </dxf>
    <dxf>
      <font>
        <strike val="0"/>
        <u val="none"/>
        <sz val="10"/>
        <color auto="1"/>
        <name val="Arial"/>
        <scheme val="none"/>
      </font>
      <numFmt numFmtId="4" formatCode="#,##0.00"/>
    </dxf>
    <dxf>
      <font>
        <strike val="0"/>
        <u val="none"/>
        <sz val="10"/>
        <color auto="1"/>
        <name val="Arial"/>
        <scheme val="none"/>
      </font>
      <numFmt numFmtId="4" formatCode="#,##0.00"/>
    </dxf>
    <dxf>
      <font>
        <strike val="0"/>
        <u val="none"/>
        <sz val="10"/>
        <color auto="1"/>
        <name val="Arial"/>
        <scheme val="none"/>
      </font>
      <numFmt numFmtId="4" formatCode="#,##0.00"/>
    </dxf>
    <dxf>
      <font>
        <strike val="0"/>
        <u val="none"/>
        <sz val="10"/>
        <color auto="1"/>
        <name val="Arial"/>
        <scheme val="none"/>
      </font>
      <numFmt numFmtId="4" formatCode="#,##0.00"/>
    </dxf>
    <dxf>
      <font>
        <b val="0"/>
        <i val="0"/>
        <strike val="0"/>
        <u val="none"/>
        <sz val="10"/>
        <color auto="1"/>
        <name val="Arial"/>
        <scheme val="none"/>
      </font>
    </dxf>
    <dxf>
      <font>
        <b val="0"/>
        <i val="0"/>
        <strike val="0"/>
        <u val="none"/>
        <sz val="10"/>
        <color auto="1"/>
        <name val="Arial"/>
        <scheme val="none"/>
      </font>
    </dxf>
    <dxf>
      <font>
        <b val="0"/>
        <i val="0"/>
        <strike val="0"/>
        <u val="none"/>
        <sz val="10"/>
        <color theme="1"/>
        <name val="Arial"/>
        <scheme val="none"/>
      </font>
      <numFmt numFmtId="167" formatCode="#,##0.0000"/>
      <fill>
        <patternFill patternType="none"/>
      </fill>
      <border>
        <left style="thin">
          <color theme="0"/>
        </left>
        <right/>
        <top style="thin">
          <color theme="0"/>
        </top>
        <bottom style="thin">
          <color theme="0"/>
        </bottom>
      </border>
    </dxf>
    <dxf>
      <font>
        <b val="0"/>
        <i val="0"/>
        <strike val="0"/>
        <u val="none"/>
        <sz val="10"/>
        <color theme="1"/>
        <name val="Arial"/>
        <scheme val="none"/>
      </font>
      <numFmt numFmtId="167" formatCode="#,##0.0000"/>
      <fill>
        <patternFill patternType="none"/>
      </fill>
      <border>
        <left style="thin">
          <color theme="0"/>
        </left>
        <right style="thin">
          <color theme="0"/>
        </right>
        <top style="thin">
          <color theme="0"/>
        </top>
        <bottom style="thin">
          <color theme="0"/>
        </bottom>
      </border>
    </dxf>
    <dxf>
      <font>
        <b val="0"/>
        <i val="0"/>
        <strike val="0"/>
        <u val="none"/>
        <sz val="10"/>
        <color theme="1"/>
        <name val="Arial"/>
        <scheme val="none"/>
      </font>
      <fill>
        <patternFill patternType="none"/>
      </fill>
      <border>
        <left style="thin">
          <color theme="0"/>
        </left>
        <right style="thin">
          <color theme="0"/>
        </right>
        <top style="thin">
          <color theme="0"/>
        </top>
        <bottom style="thin">
          <color theme="0"/>
        </bottom>
      </border>
    </dxf>
    <dxf>
      <font>
        <b val="0"/>
        <i val="0"/>
        <strike val="0"/>
        <u val="none"/>
        <sz val="10"/>
        <color theme="1"/>
        <name val="Arial"/>
        <scheme val="none"/>
      </font>
      <fill>
        <patternFill patternType="none"/>
      </fill>
      <border>
        <left style="thin">
          <color theme="0"/>
        </left>
        <right style="thin">
          <color theme="0"/>
        </right>
        <top style="thin">
          <color theme="0"/>
        </top>
        <bottom style="thin">
          <color theme="0"/>
        </bottom>
      </border>
    </dxf>
    <dxf>
      <font>
        <b val="0"/>
        <i val="0"/>
        <strike val="0"/>
        <u val="none"/>
        <sz val="10"/>
        <color theme="1"/>
        <name val="Arial"/>
        <scheme val="none"/>
      </font>
      <fill>
        <patternFill patternType="none"/>
      </fill>
      <border>
        <left style="thin">
          <color theme="0"/>
        </left>
        <right style="thin">
          <color theme="0"/>
        </right>
        <top style="thin">
          <color theme="0"/>
        </top>
        <bottom style="thin">
          <color theme="0"/>
        </bottom>
      </border>
    </dxf>
    <dxf>
      <font>
        <b val="0"/>
        <i val="0"/>
        <strike val="0"/>
        <u val="none"/>
        <sz val="10"/>
        <color theme="1"/>
        <name val="Arial"/>
        <scheme val="none"/>
      </font>
      <numFmt numFmtId="166" formatCode="#,##0.000"/>
      <fill>
        <patternFill patternType="none"/>
      </fill>
      <border>
        <left style="thin">
          <color theme="0"/>
        </left>
        <right style="thin">
          <color theme="0"/>
        </right>
        <top style="thin">
          <color theme="0"/>
        </top>
        <bottom style="thin">
          <color theme="0"/>
        </bottom>
      </border>
    </dxf>
    <dxf>
      <font>
        <b val="0"/>
        <i val="0"/>
        <strike val="0"/>
        <u val="none"/>
        <sz val="10"/>
        <color auto="1"/>
        <name val="Arial"/>
        <scheme val="none"/>
      </font>
      <fill>
        <patternFill patternType="none"/>
      </fill>
    </dxf>
    <dxf>
      <font>
        <b val="0"/>
        <i val="0"/>
        <strike val="0"/>
        <u val="none"/>
        <sz val="10"/>
        <color theme="1"/>
        <name val="Arial"/>
        <scheme val="none"/>
      </font>
      <border>
        <left/>
        <right/>
        <top style="thin">
          <color theme="4"/>
        </top>
        <bottom/>
      </border>
    </dxf>
    <dxf>
      <font>
        <b val="0"/>
        <i val="0"/>
        <strike val="0"/>
        <u val="none"/>
        <sz val="10"/>
        <color theme="1"/>
        <name val="Arial"/>
        <scheme val="none"/>
      </font>
      <numFmt numFmtId="166" formatCode="#,##0.000"/>
      <border>
        <left/>
        <right/>
        <top style="thin">
          <color theme="4"/>
        </top>
        <bottom/>
      </border>
    </dxf>
    <dxf>
      <font>
        <b val="0"/>
        <i val="0"/>
        <strike val="0"/>
        <u val="none"/>
        <sz val="10"/>
        <color theme="1"/>
        <name val="Arial"/>
        <scheme val="none"/>
      </font>
      <border>
        <left/>
        <right/>
        <top style="thin">
          <color theme="4"/>
        </top>
        <bottom/>
      </border>
    </dxf>
    <dxf>
      <font>
        <b val="0"/>
        <i val="0"/>
        <strike val="0"/>
        <u val="none"/>
        <sz val="10"/>
        <color auto="1"/>
        <name val="Arial"/>
        <scheme val="none"/>
      </font>
      <fill>
        <patternFill patternType="none"/>
      </fill>
    </dxf>
    <dxf>
      <font>
        <b val="0"/>
        <i val="0"/>
        <strike val="0"/>
        <u val="none"/>
        <sz val="10"/>
        <color auto="1"/>
        <name val="Arial"/>
        <scheme val="none"/>
      </font>
      <numFmt numFmtId="166" formatCode="#,##0.000"/>
      <fill>
        <patternFill patternType="none"/>
      </fill>
    </dxf>
    <dxf>
      <font>
        <b val="0"/>
        <i val="0"/>
        <strike val="0"/>
        <u val="none"/>
        <sz val="10"/>
        <color auto="1"/>
        <name val="Arial"/>
        <scheme val="none"/>
      </font>
      <fill>
        <patternFill patternType="none"/>
      </fill>
    </dxf>
    <dxf>
      <font>
        <b val="0"/>
        <i val="0"/>
        <strike val="0"/>
        <u val="none"/>
        <sz val="10"/>
        <color auto="1"/>
        <name val="Arial"/>
        <scheme val="none"/>
      </font>
      <fill>
        <patternFill patternType="none"/>
      </fill>
    </dxf>
    <dxf>
      <font>
        <b val="0"/>
        <i val="0"/>
        <strike val="0"/>
        <u val="none"/>
        <sz val="10"/>
        <color auto="1"/>
        <name val="Arial"/>
        <scheme val="none"/>
      </font>
      <numFmt numFmtId="166" formatCode="#,##0.000"/>
      <fill>
        <patternFill patternType="none"/>
      </fill>
    </dxf>
    <dxf>
      <font>
        <b val="0"/>
        <i val="0"/>
        <strike val="0"/>
        <u val="none"/>
        <sz val="10"/>
        <color auto="1"/>
        <name val="Arial"/>
        <scheme val="none"/>
      </font>
      <fill>
        <patternFill patternType="none"/>
      </fill>
    </dxf>
    <dxf>
      <font>
        <b val="0"/>
        <i val="0"/>
        <strike val="0"/>
        <u val="none"/>
        <sz val="10"/>
        <color auto="1"/>
        <name val="Arial"/>
        <scheme val="none"/>
      </font>
      <fill>
        <patternFill patternType="none"/>
      </fill>
    </dxf>
    <dxf>
      <font>
        <b val="0"/>
        <i val="0"/>
        <strike val="0"/>
        <u val="none"/>
        <sz val="10"/>
        <color auto="1"/>
        <name val="Arial"/>
        <scheme val="none"/>
      </font>
      <numFmt numFmtId="166" formatCode="#,##0.000"/>
      <fill>
        <patternFill patternType="none"/>
      </fill>
    </dxf>
    <dxf>
      <font>
        <b val="0"/>
        <i val="0"/>
        <strike val="0"/>
        <u val="none"/>
        <sz val="10"/>
        <color auto="1"/>
        <name val="Arial"/>
        <scheme val="none"/>
      </font>
      <fill>
        <patternFill patternType="none"/>
      </fill>
    </dxf>
    <dxf>
      <font>
        <b val="0"/>
        <i val="0"/>
        <strike val="0"/>
        <u val="none"/>
        <sz val="10"/>
        <color auto="1"/>
        <name val="Arial"/>
        <scheme val="none"/>
      </font>
      <fill>
        <patternFill patternType="none"/>
      </fill>
    </dxf>
    <dxf>
      <font>
        <b val="0"/>
        <i val="0"/>
        <strike val="0"/>
        <u val="none"/>
        <sz val="10"/>
        <color auto="1"/>
        <name val="Arial"/>
        <scheme val="none"/>
      </font>
      <numFmt numFmtId="166" formatCode="#,##0.000"/>
      <fill>
        <patternFill patternType="none"/>
      </fill>
    </dxf>
    <dxf>
      <font>
        <b val="0"/>
        <i val="0"/>
        <strike val="0"/>
        <u val="none"/>
        <sz val="10"/>
        <color auto="1"/>
        <name val="Arial"/>
        <scheme val="none"/>
      </font>
      <fill>
        <patternFill patternType="none"/>
      </fill>
    </dxf>
    <dxf>
      <font>
        <b val="0"/>
        <i val="0"/>
        <strike val="0"/>
        <u val="none"/>
        <sz val="10"/>
        <color auto="1"/>
        <name val="Arial"/>
        <scheme val="none"/>
      </font>
      <fill>
        <patternFill patternType="none"/>
      </fill>
    </dxf>
    <dxf>
      <font>
        <b val="0"/>
        <i val="0"/>
        <strike val="0"/>
        <u val="none"/>
        <sz val="10"/>
        <color auto="1"/>
        <name val="Arial"/>
        <scheme val="none"/>
      </font>
      <numFmt numFmtId="166" formatCode="#,##0.000"/>
      <fill>
        <patternFill patternType="none"/>
      </fill>
    </dxf>
    <dxf>
      <font>
        <b val="0"/>
        <i val="0"/>
        <strike val="0"/>
        <u val="none"/>
        <sz val="10"/>
        <color auto="1"/>
        <name val="Arial"/>
        <scheme val="none"/>
      </font>
      <fill>
        <patternFill patternType="none"/>
      </fill>
    </dxf>
    <dxf>
      <font>
        <b val="0"/>
        <i val="0"/>
        <strike val="0"/>
        <u val="none"/>
        <sz val="10"/>
        <color auto="1"/>
        <name val="Arial"/>
        <scheme val="none"/>
      </font>
    </dxf>
    <dxf>
      <font>
        <b val="0"/>
        <i val="0"/>
        <strike val="0"/>
        <u val="none"/>
        <sz val="10"/>
        <color auto="1"/>
        <name val="Arial"/>
        <scheme val="none"/>
      </font>
      <numFmt numFmtId="166" formatCode="#,##0.000"/>
    </dxf>
    <dxf>
      <font>
        <b val="0"/>
        <i val="0"/>
        <strike val="0"/>
        <u val="none"/>
        <sz val="10"/>
        <color auto="1"/>
        <name val="Arial"/>
        <scheme val="none"/>
      </font>
    </dxf>
    <dxf>
      <font>
        <b val="0"/>
        <i val="0"/>
        <strike val="0"/>
        <u val="none"/>
        <sz val="10"/>
        <color auto="1"/>
        <name val="Arial"/>
        <scheme val="none"/>
      </font>
    </dxf>
    <dxf>
      <font>
        <b val="0"/>
        <i val="0"/>
        <strike val="0"/>
        <u val="none"/>
        <sz val="10"/>
        <color auto="1"/>
        <name val="Arial"/>
        <scheme val="none"/>
      </font>
      <numFmt numFmtId="166" formatCode="#,##0.000"/>
    </dxf>
    <dxf>
      <font>
        <b val="0"/>
        <i val="0"/>
        <strike val="0"/>
        <u val="none"/>
        <sz val="10"/>
        <color auto="1"/>
        <name val="Arial"/>
        <scheme val="none"/>
      </font>
      <alignment horizontal="right"/>
    </dxf>
    <dxf>
      <font>
        <b val="0"/>
        <i val="0"/>
        <strike val="0"/>
        <u val="none"/>
        <sz val="10"/>
        <color auto="1"/>
        <name val="Arial"/>
        <scheme val="none"/>
      </font>
    </dxf>
    <dxf>
      <font>
        <b val="0"/>
        <i val="0"/>
        <strike val="0"/>
        <u val="none"/>
        <sz val="10"/>
        <color auto="1"/>
        <name val="Arial"/>
        <scheme val="none"/>
      </font>
      <numFmt numFmtId="166" formatCode="#,##0.000"/>
    </dxf>
    <dxf>
      <font>
        <b val="0"/>
        <i val="0"/>
        <strike val="0"/>
        <u val="none"/>
        <sz val="10"/>
        <color auto="1"/>
        <name val="Arial"/>
        <scheme val="none"/>
      </font>
    </dxf>
    <dxf>
      <font>
        <b val="0"/>
        <i val="0"/>
        <strike val="0"/>
        <u val="none"/>
        <sz val="10"/>
        <color auto="1"/>
        <name val="Arial"/>
        <scheme val="none"/>
      </font>
    </dxf>
    <dxf>
      <font>
        <b val="0"/>
        <i val="0"/>
        <strike val="0"/>
        <u val="none"/>
        <sz val="10"/>
        <color auto="1"/>
        <name val="Arial"/>
        <scheme val="none"/>
      </font>
      <numFmt numFmtId="166" formatCode="#,##0.000"/>
    </dxf>
    <dxf>
      <font>
        <b val="0"/>
        <i val="0"/>
        <strike val="0"/>
        <u val="none"/>
        <sz val="10"/>
        <color auto="1"/>
        <name val="Arial"/>
        <scheme val="none"/>
      </font>
    </dxf>
    <dxf>
      <font>
        <b val="0"/>
        <i val="0"/>
        <strike val="0"/>
        <u val="none"/>
        <sz val="10"/>
        <color auto="1"/>
        <name val="Arial"/>
        <scheme val="none"/>
      </font>
    </dxf>
    <dxf>
      <font>
        <b val="0"/>
        <i val="0"/>
        <strike val="0"/>
        <u val="none"/>
        <sz val="10"/>
        <color auto="1"/>
        <name val="Arial"/>
        <scheme val="none"/>
      </font>
      <numFmt numFmtId="166" formatCode="#,##0.000"/>
    </dxf>
    <dxf>
      <font>
        <b val="0"/>
        <i val="0"/>
        <strike val="0"/>
        <u val="none"/>
        <sz val="10"/>
        <color auto="1"/>
        <name val="Arial"/>
        <scheme val="none"/>
      </font>
    </dxf>
    <dxf>
      <font>
        <strike val="0"/>
        <u val="none"/>
        <sz val="10"/>
        <color auto="1"/>
        <name val="Arial"/>
        <scheme val="none"/>
      </font>
    </dxf>
    <dxf>
      <font>
        <strike val="0"/>
        <u val="none"/>
        <sz val="10"/>
        <color auto="1"/>
        <name val="Arial"/>
        <scheme val="none"/>
      </font>
      <numFmt numFmtId="3" formatCode="#,##0"/>
    </dxf>
    <dxf>
      <font>
        <strike val="0"/>
        <u val="none"/>
        <sz val="10"/>
        <color auto="1"/>
        <name val="Arial"/>
        <scheme val="none"/>
      </font>
    </dxf>
    <dxf>
      <font>
        <strike val="0"/>
        <u val="none"/>
        <sz val="10"/>
        <color auto="1"/>
        <name val="Arial"/>
        <scheme val="none"/>
      </font>
    </dxf>
    <dxf>
      <font>
        <strike val="0"/>
        <u val="none"/>
        <sz val="10"/>
        <color auto="1"/>
        <name val="Arial"/>
        <scheme val="none"/>
      </font>
    </dxf>
    <dxf>
      <font>
        <strike val="0"/>
        <u val="none"/>
        <sz val="10"/>
        <color auto="1"/>
        <name val="Arial"/>
        <scheme val="none"/>
      </font>
    </dxf>
    <dxf>
      <font>
        <strike val="0"/>
        <u val="none"/>
        <sz val="10"/>
        <color auto="1"/>
        <name val="Arial"/>
        <scheme val="none"/>
      </font>
    </dxf>
    <dxf>
      <font>
        <strike val="0"/>
        <u val="none"/>
        <sz val="10"/>
        <color auto="1"/>
        <name val="Arial"/>
        <scheme val="none"/>
      </font>
    </dxf>
    <dxf>
      <font>
        <strike val="0"/>
        <u val="none"/>
        <sz val="10"/>
        <color auto="1"/>
        <name val="Arial"/>
        <scheme val="none"/>
      </font>
    </dxf>
    <dxf>
      <font>
        <strike val="0"/>
        <u val="none"/>
        <sz val="10"/>
        <color auto="1"/>
        <name val="Arial"/>
        <scheme val="none"/>
      </font>
    </dxf>
    <dxf>
      <font>
        <strike val="0"/>
        <u val="none"/>
        <sz val="10"/>
        <color auto="1"/>
        <name val="Arial"/>
        <scheme val="none"/>
      </font>
    </dxf>
    <dxf>
      <font>
        <strike val="0"/>
        <u val="none"/>
        <sz val="10"/>
        <color auto="1"/>
        <name val="Arial"/>
        <scheme val="none"/>
      </font>
    </dxf>
    <dxf>
      <font>
        <strike val="0"/>
        <u val="none"/>
        <sz val="10"/>
        <color auto="1"/>
        <name val="Arial"/>
        <scheme val="none"/>
      </font>
    </dxf>
    <dxf>
      <font>
        <strike val="0"/>
        <u val="none"/>
        <sz val="10"/>
        <color auto="1"/>
        <name val="Arial"/>
        <scheme val="none"/>
      </font>
    </dxf>
    <dxf>
      <font>
        <b val="0"/>
        <i val="0"/>
        <strike val="0"/>
        <u val="none"/>
        <sz val="10"/>
        <color auto="1"/>
        <name val="Arial"/>
        <scheme val="none"/>
      </font>
      <numFmt numFmtId="0" formatCode="General"/>
    </dxf>
    <dxf>
      <font>
        <strike val="0"/>
        <u val="none"/>
        <sz val="10"/>
        <color auto="1"/>
        <name val="Arial"/>
        <scheme val="none"/>
      </font>
    </dxf>
    <dxf>
      <font>
        <strike val="0"/>
        <u val="none"/>
        <sz val="10"/>
        <color auto="1"/>
        <name val="Arial"/>
        <scheme val="none"/>
      </font>
    </dxf>
    <dxf>
      <font>
        <strike val="0"/>
        <u val="none"/>
        <sz val="10"/>
        <color auto="1"/>
        <name val="Arial"/>
        <scheme val="none"/>
      </font>
    </dxf>
    <dxf>
      <font>
        <strike val="0"/>
        <u val="none"/>
        <sz val="10"/>
        <color auto="1"/>
        <name val="Arial"/>
        <scheme val="none"/>
      </font>
    </dxf>
    <dxf>
      <font>
        <strike val="0"/>
        <u val="none"/>
        <sz val="10"/>
        <color auto="1"/>
        <name val="Arial"/>
        <scheme val="none"/>
      </font>
    </dxf>
    <dxf>
      <font>
        <strike val="0"/>
        <u val="none"/>
        <sz val="10"/>
        <color auto="1"/>
        <name val="Arial"/>
        <scheme val="none"/>
      </font>
    </dxf>
    <dxf>
      <font>
        <strike val="0"/>
        <u val="none"/>
        <sz val="10"/>
        <color auto="1"/>
        <name val="Arial"/>
        <scheme val="none"/>
      </font>
    </dxf>
    <dxf>
      <font>
        <strike val="0"/>
        <u val="none"/>
        <sz val="10"/>
        <color auto="1"/>
        <name val="Arial"/>
        <scheme val="none"/>
      </font>
      <numFmt numFmtId="4" formatCode="#,##0.00"/>
    </dxf>
    <dxf>
      <font>
        <strike val="0"/>
        <u val="none"/>
        <sz val="10"/>
        <color auto="1"/>
        <name val="Arial"/>
        <scheme val="none"/>
      </font>
      <numFmt numFmtId="4" formatCode="#,##0.00"/>
    </dxf>
    <dxf>
      <font>
        <strike val="0"/>
        <u val="none"/>
        <sz val="10"/>
        <color auto="1"/>
        <name val="Arial"/>
        <scheme val="none"/>
      </font>
      <numFmt numFmtId="4" formatCode="#,##0.00"/>
    </dxf>
    <dxf>
      <font>
        <strike val="0"/>
        <u val="none"/>
        <sz val="10"/>
        <color auto="1"/>
        <name val="Arial"/>
        <scheme val="none"/>
      </font>
      <numFmt numFmtId="4" formatCode="#,##0.00"/>
    </dxf>
    <dxf>
      <font>
        <strike val="0"/>
        <u val="none"/>
        <sz val="10"/>
        <color auto="1"/>
        <name val="Arial"/>
        <scheme val="none"/>
      </font>
    </dxf>
    <dxf>
      <font>
        <strike val="0"/>
        <u val="none"/>
        <sz val="10"/>
        <color auto="1"/>
        <name val="Arial"/>
        <scheme val="none"/>
      </font>
    </dxf>
    <dxf>
      <font>
        <strike val="0"/>
        <u val="none"/>
        <sz val="10"/>
        <color auto="1"/>
        <name val="Arial"/>
        <scheme val="none"/>
      </font>
    </dxf>
    <dxf>
      <font>
        <strike val="0"/>
        <u val="none"/>
        <sz val="10"/>
        <color auto="1"/>
        <name val="Arial"/>
        <scheme val="none"/>
      </font>
    </dxf>
    <dxf>
      <font>
        <strike val="0"/>
        <u val="none"/>
        <sz val="10"/>
        <color auto="1"/>
        <name val="Arial"/>
        <scheme val="none"/>
      </font>
    </dxf>
    <dxf>
      <font>
        <strike val="0"/>
        <u val="none"/>
        <sz val="10"/>
        <color auto="1"/>
        <name val="Arial"/>
        <scheme val="none"/>
      </font>
    </dxf>
    <dxf>
      <font>
        <strike val="0"/>
        <u val="none"/>
        <sz val="10"/>
        <color auto="1"/>
        <name val="Arial"/>
        <scheme val="none"/>
      </font>
    </dxf>
    <dxf>
      <font>
        <strike val="0"/>
        <u val="none"/>
        <sz val="10"/>
        <color auto="1"/>
        <name val="Arial"/>
        <scheme val="none"/>
      </font>
    </dxf>
    <dxf>
      <font>
        <strike val="0"/>
        <u val="none"/>
        <sz val="10"/>
        <color auto="1"/>
        <name val="Arial"/>
        <scheme val="none"/>
      </font>
    </dxf>
    <dxf>
      <font>
        <strike val="0"/>
        <u val="none"/>
        <sz val="10"/>
        <color auto="1"/>
        <name val="Arial"/>
        <scheme val="none"/>
      </font>
    </dxf>
    <dxf>
      <font>
        <strike val="0"/>
        <u val="none"/>
        <sz val="10"/>
        <color auto="1"/>
        <name val="Arial"/>
        <scheme val="none"/>
      </font>
    </dxf>
    <dxf>
      <font>
        <strike val="0"/>
        <u val="none"/>
        <sz val="10"/>
        <color auto="1"/>
        <name val="Arial"/>
        <scheme val="none"/>
      </font>
    </dxf>
    <dxf>
      <font>
        <strike val="0"/>
        <u val="none"/>
        <sz val="10"/>
        <color auto="1"/>
        <name val="Arial"/>
        <scheme val="none"/>
      </font>
    </dxf>
    <dxf>
      <font>
        <strike val="0"/>
        <u val="none"/>
        <sz val="10"/>
        <color auto="1"/>
        <name val="Arial"/>
        <scheme val="none"/>
      </font>
    </dxf>
    <dxf>
      <font>
        <strike val="0"/>
        <u val="none"/>
        <sz val="10"/>
        <color auto="1"/>
        <name val="Arial"/>
        <scheme val="none"/>
      </font>
    </dxf>
    <dxf>
      <font>
        <strike val="0"/>
        <u val="none"/>
        <sz val="10"/>
        <color auto="1"/>
        <name val="Arial"/>
        <scheme val="none"/>
      </font>
    </dxf>
    <dxf>
      <font>
        <strike val="0"/>
        <u val="none"/>
        <sz val="10"/>
        <color auto="1"/>
        <name val="Arial"/>
        <scheme val="none"/>
      </font>
    </dxf>
    <dxf>
      <font>
        <strike val="0"/>
        <u val="none"/>
        <sz val="10"/>
        <color auto="1"/>
        <name val="Arial"/>
        <scheme val="none"/>
      </font>
    </dxf>
    <dxf>
      <font>
        <strike val="0"/>
        <u val="none"/>
        <sz val="10"/>
        <color auto="1"/>
        <name val="Arial"/>
        <scheme val="none"/>
      </font>
      <numFmt numFmtId="4" formatCode="#,##0.00"/>
    </dxf>
    <dxf>
      <font>
        <strike val="0"/>
        <u val="none"/>
        <sz val="10"/>
        <color auto="1"/>
        <name val="Arial"/>
        <scheme val="none"/>
      </font>
      <numFmt numFmtId="4" formatCode="#,##0.00"/>
    </dxf>
    <dxf>
      <font>
        <strike val="0"/>
        <u val="none"/>
        <sz val="10"/>
        <color auto="1"/>
        <name val="Arial"/>
        <scheme val="none"/>
      </font>
      <numFmt numFmtId="4" formatCode="#,##0.00"/>
    </dxf>
    <dxf>
      <font>
        <strike val="0"/>
        <u val="none"/>
        <sz val="10"/>
        <color auto="1"/>
        <name val="Arial"/>
        <scheme val="none"/>
      </font>
      <numFmt numFmtId="4" formatCode="#,##0.00"/>
    </dxf>
    <dxf>
      <font>
        <strike val="0"/>
        <u val="none"/>
        <sz val="10"/>
        <color auto="1"/>
        <name val="Arial"/>
        <scheme val="none"/>
      </font>
      <numFmt numFmtId="4" formatCode="#,##0.00"/>
    </dxf>
    <dxf>
      <font>
        <strike val="0"/>
        <u val="none"/>
        <sz val="10"/>
        <color auto="1"/>
        <name val="Arial"/>
        <scheme val="none"/>
      </font>
      <numFmt numFmtId="4" formatCode="#,##0.00"/>
    </dxf>
    <dxf>
      <font>
        <strike val="0"/>
        <u val="none"/>
        <sz val="10"/>
        <color auto="1"/>
        <name val="Arial"/>
        <scheme val="none"/>
      </font>
      <numFmt numFmtId="4" formatCode="#,##0.00"/>
    </dxf>
    <dxf>
      <font>
        <strike val="0"/>
        <u val="none"/>
        <sz val="10"/>
        <color auto="1"/>
        <name val="Arial"/>
        <scheme val="none"/>
      </font>
      <numFmt numFmtId="4" formatCode="#,##0.00"/>
    </dxf>
    <dxf>
      <font>
        <strike val="0"/>
        <u val="none"/>
        <sz val="10"/>
        <color auto="1"/>
        <name val="Arial"/>
        <scheme val="none"/>
      </font>
      <numFmt numFmtId="4" formatCode="#,##0.00"/>
    </dxf>
    <dxf>
      <font>
        <strike val="0"/>
        <u val="none"/>
        <sz val="10"/>
        <color auto="1"/>
        <name val="Arial"/>
        <scheme val="none"/>
      </font>
      <numFmt numFmtId="4" formatCode="#,##0.00"/>
    </dxf>
    <dxf>
      <font>
        <strike val="0"/>
        <u val="none"/>
        <sz val="10"/>
        <color auto="1"/>
        <name val="Arial"/>
        <scheme val="none"/>
      </font>
      <numFmt numFmtId="4" formatCode="#,##0.00"/>
    </dxf>
    <dxf>
      <font>
        <strike val="0"/>
        <u val="none"/>
        <sz val="10"/>
        <color auto="1"/>
        <name val="Arial"/>
        <scheme val="none"/>
      </font>
      <numFmt numFmtId="4" formatCode="#,##0.00"/>
    </dxf>
    <dxf>
      <font>
        <strike val="0"/>
        <u val="none"/>
        <sz val="10"/>
        <color auto="1"/>
        <name val="Arial"/>
        <scheme val="none"/>
      </font>
      <numFmt numFmtId="4" formatCode="#,##0.00"/>
    </dxf>
    <dxf>
      <font>
        <b val="0"/>
        <i val="0"/>
        <strike val="0"/>
        <u val="none"/>
        <sz val="10"/>
        <color auto="1"/>
        <name val="Arial"/>
        <scheme val="none"/>
      </font>
    </dxf>
    <dxf>
      <font>
        <b val="0"/>
        <i val="0"/>
        <strike val="0"/>
        <u val="none"/>
        <sz val="10"/>
        <color auto="1"/>
        <name val="Arial"/>
        <scheme val="none"/>
      </font>
    </dxf>
    <dxf>
      <font>
        <b val="0"/>
        <i val="0"/>
        <strike val="0"/>
        <u val="none"/>
        <sz val="10"/>
        <color auto="1"/>
        <name val="Arial"/>
        <scheme val="none"/>
      </font>
      <numFmt numFmtId="167" formatCode="#,##0.0000"/>
    </dxf>
    <dxf>
      <font>
        <b val="0"/>
        <i val="0"/>
        <strike val="0"/>
        <u val="none"/>
        <sz val="10"/>
        <color auto="1"/>
        <name val="Arial"/>
        <scheme val="none"/>
      </font>
      <numFmt numFmtId="167" formatCode="#,##0.0000"/>
    </dxf>
    <dxf>
      <font>
        <b val="0"/>
        <i val="0"/>
        <strike val="0"/>
        <u val="none"/>
        <sz val="10"/>
        <color auto="1"/>
        <name val="Arial"/>
        <scheme val="none"/>
      </font>
    </dxf>
    <dxf>
      <font>
        <b val="0"/>
        <i val="0"/>
        <strike val="0"/>
        <u val="none"/>
        <sz val="10"/>
        <color auto="1"/>
        <name val="Arial"/>
        <scheme val="none"/>
      </font>
    </dxf>
    <dxf>
      <font>
        <b val="0"/>
        <i val="0"/>
        <strike val="0"/>
        <u val="none"/>
        <sz val="10"/>
        <color auto="1"/>
        <name val="Arial"/>
        <scheme val="none"/>
      </font>
      <fill>
        <patternFill patternType="none"/>
      </fill>
    </dxf>
    <dxf>
      <font>
        <b val="0"/>
        <i val="0"/>
        <strike val="0"/>
        <u val="none"/>
        <sz val="10"/>
        <color auto="1"/>
        <name val="Arial"/>
        <scheme val="none"/>
      </font>
      <numFmt numFmtId="166" formatCode="#,##0.000"/>
      <fill>
        <patternFill patternType="none"/>
      </fill>
    </dxf>
    <dxf>
      <font>
        <b val="0"/>
        <i val="0"/>
        <strike val="0"/>
        <u val="none"/>
        <sz val="10"/>
        <color auto="1"/>
        <name val="Arial"/>
        <scheme val="none"/>
      </font>
      <fill>
        <patternFill patternType="none"/>
      </fill>
    </dxf>
    <dxf>
      <font>
        <strike val="0"/>
        <u val="none"/>
        <sz val="10"/>
        <color auto="1"/>
        <name val="Arial"/>
        <scheme val="none"/>
      </font>
    </dxf>
    <dxf>
      <font>
        <strike val="0"/>
        <u val="none"/>
        <sz val="10"/>
        <color auto="1"/>
        <name val="Arial"/>
        <scheme val="none"/>
      </font>
      <numFmt numFmtId="3" formatCode="#,##0"/>
    </dxf>
    <dxf>
      <font>
        <strike val="0"/>
        <u val="none"/>
        <sz val="10"/>
        <color auto="1"/>
        <name val="Arial"/>
        <scheme val="none"/>
      </font>
    </dxf>
    <dxf>
      <font>
        <strike val="0"/>
        <u val="none"/>
        <sz val="10"/>
        <color auto="1"/>
        <name val="Arial"/>
        <scheme val="none"/>
      </font>
    </dxf>
    <dxf>
      <font>
        <strike val="0"/>
        <u val="none"/>
        <sz val="10"/>
        <color auto="1"/>
        <name val="Arial"/>
        <scheme val="none"/>
      </font>
    </dxf>
    <dxf>
      <font>
        <strike val="0"/>
        <u val="none"/>
        <sz val="10"/>
        <color auto="1"/>
        <name val="Arial"/>
        <scheme val="none"/>
      </font>
    </dxf>
    <dxf>
      <font>
        <strike val="0"/>
        <u val="none"/>
        <sz val="10"/>
        <color auto="1"/>
        <name val="Arial"/>
        <scheme val="none"/>
      </font>
    </dxf>
    <dxf>
      <font>
        <strike val="0"/>
        <u val="none"/>
        <sz val="10"/>
        <color auto="1"/>
        <name val="Arial"/>
        <scheme val="none"/>
      </font>
    </dxf>
    <dxf>
      <font>
        <strike val="0"/>
        <u val="none"/>
        <sz val="10"/>
        <color auto="1"/>
        <name val="Arial"/>
        <scheme val="none"/>
      </font>
    </dxf>
    <dxf>
      <font>
        <strike val="0"/>
        <u val="none"/>
        <sz val="10"/>
        <color auto="1"/>
        <name val="Arial"/>
        <scheme val="none"/>
      </font>
    </dxf>
    <dxf>
      <font>
        <strike val="0"/>
        <u val="none"/>
        <sz val="10"/>
        <color auto="1"/>
        <name val="Arial"/>
        <scheme val="none"/>
      </font>
    </dxf>
    <dxf>
      <font>
        <strike val="0"/>
        <u val="none"/>
        <sz val="10"/>
        <color auto="1"/>
        <name val="Arial"/>
        <scheme val="none"/>
      </font>
    </dxf>
    <dxf>
      <font>
        <strike val="0"/>
        <u val="none"/>
        <sz val="10"/>
        <color auto="1"/>
        <name val="Arial"/>
        <scheme val="none"/>
      </font>
    </dxf>
    <dxf>
      <font>
        <strike val="0"/>
        <u val="none"/>
        <sz val="10"/>
        <color auto="1"/>
        <name val="Arial"/>
        <scheme val="none"/>
      </font>
    </dxf>
    <dxf>
      <font>
        <b val="0"/>
        <i val="0"/>
        <strike val="0"/>
        <u val="none"/>
        <sz val="10"/>
        <color auto="1"/>
        <name val="Arial"/>
        <scheme val="none"/>
      </font>
    </dxf>
    <dxf>
      <font>
        <strike val="0"/>
        <u val="none"/>
        <sz val="10"/>
        <color auto="1"/>
        <name val="Arial"/>
        <scheme val="none"/>
      </font>
    </dxf>
    <dxf>
      <font>
        <strike val="0"/>
        <u val="none"/>
        <sz val="10"/>
        <color auto="1"/>
        <name val="Arial"/>
        <scheme val="none"/>
      </font>
    </dxf>
    <dxf>
      <font>
        <strike val="0"/>
        <u val="none"/>
        <sz val="10"/>
        <color auto="1"/>
        <name val="Arial"/>
        <scheme val="none"/>
      </font>
    </dxf>
    <dxf>
      <font>
        <strike val="0"/>
        <u val="none"/>
        <sz val="10"/>
        <color auto="1"/>
        <name val="Arial"/>
        <scheme val="none"/>
      </font>
    </dxf>
    <dxf>
      <font>
        <strike val="0"/>
        <u val="none"/>
        <sz val="10"/>
        <color auto="1"/>
        <name val="Arial"/>
        <scheme val="none"/>
      </font>
    </dxf>
    <dxf>
      <font>
        <strike val="0"/>
        <u val="none"/>
        <sz val="10"/>
        <color auto="1"/>
        <name val="Arial"/>
        <scheme val="none"/>
      </font>
    </dxf>
    <dxf>
      <font>
        <strike val="0"/>
        <u val="none"/>
        <sz val="10"/>
        <color auto="1"/>
        <name val="Arial"/>
        <scheme val="none"/>
      </font>
    </dxf>
    <dxf>
      <font>
        <strike val="0"/>
        <u val="none"/>
        <sz val="10"/>
        <color auto="1"/>
        <name val="Arial"/>
        <scheme val="none"/>
      </font>
      <numFmt numFmtId="166" formatCode="#,##0.000"/>
    </dxf>
    <dxf>
      <font>
        <strike val="0"/>
        <u val="none"/>
        <sz val="10"/>
        <color auto="1"/>
        <name val="Arial"/>
        <scheme val="none"/>
      </font>
      <numFmt numFmtId="166" formatCode="#,##0.000"/>
    </dxf>
    <dxf>
      <font>
        <strike val="0"/>
        <u val="none"/>
        <sz val="10"/>
        <color auto="1"/>
        <name val="Arial"/>
        <scheme val="none"/>
      </font>
      <numFmt numFmtId="166" formatCode="#,##0.000"/>
    </dxf>
    <dxf>
      <font>
        <strike val="0"/>
        <u val="none"/>
        <sz val="10"/>
        <color auto="1"/>
        <name val="Arial"/>
        <scheme val="none"/>
      </font>
      <numFmt numFmtId="166" formatCode="#,##0.000"/>
    </dxf>
    <dxf>
      <font>
        <strike val="0"/>
        <u val="none"/>
        <sz val="10"/>
        <color auto="1"/>
        <name val="Arial"/>
        <scheme val="none"/>
      </font>
    </dxf>
    <dxf>
      <font>
        <strike val="0"/>
        <u val="none"/>
        <sz val="10"/>
        <color auto="1"/>
        <name val="Arial"/>
        <scheme val="none"/>
      </font>
    </dxf>
    <dxf>
      <font>
        <strike val="0"/>
        <u val="none"/>
        <sz val="10"/>
        <color auto="1"/>
        <name val="Arial"/>
        <scheme val="none"/>
      </font>
    </dxf>
    <dxf>
      <font>
        <strike val="0"/>
        <u val="none"/>
        <sz val="10"/>
        <color auto="1"/>
        <name val="Arial"/>
        <scheme val="none"/>
      </font>
    </dxf>
    <dxf>
      <font>
        <strike val="0"/>
        <u val="none"/>
        <sz val="10"/>
        <color auto="1"/>
        <name val="Arial"/>
        <scheme val="none"/>
      </font>
    </dxf>
    <dxf>
      <font>
        <strike val="0"/>
        <u val="none"/>
        <sz val="10"/>
        <color auto="1"/>
        <name val="Arial"/>
        <scheme val="none"/>
      </font>
    </dxf>
    <dxf>
      <font>
        <strike val="0"/>
        <u val="none"/>
        <sz val="10"/>
        <color auto="1"/>
        <name val="Arial"/>
        <scheme val="none"/>
      </font>
    </dxf>
    <dxf>
      <font>
        <strike val="0"/>
        <u val="none"/>
        <sz val="10"/>
        <color auto="1"/>
        <name val="Arial"/>
        <scheme val="none"/>
      </font>
    </dxf>
    <dxf>
      <font>
        <strike val="0"/>
        <u val="none"/>
        <sz val="10"/>
        <color auto="1"/>
        <name val="Arial"/>
        <scheme val="none"/>
      </font>
    </dxf>
    <dxf>
      <font>
        <strike val="0"/>
        <u val="none"/>
        <sz val="10"/>
        <color auto="1"/>
        <name val="Arial"/>
        <scheme val="none"/>
      </font>
    </dxf>
    <dxf>
      <font>
        <strike val="0"/>
        <u val="none"/>
        <sz val="10"/>
        <color auto="1"/>
        <name val="Arial"/>
        <scheme val="none"/>
      </font>
    </dxf>
    <dxf>
      <font>
        <strike val="0"/>
        <u val="none"/>
        <sz val="10"/>
        <color auto="1"/>
        <name val="Arial"/>
        <scheme val="none"/>
      </font>
    </dxf>
    <dxf>
      <font>
        <strike val="0"/>
        <u val="none"/>
        <sz val="10"/>
        <color auto="1"/>
        <name val="Arial"/>
        <scheme val="none"/>
      </font>
    </dxf>
    <dxf>
      <font>
        <strike val="0"/>
        <u val="none"/>
        <sz val="10"/>
        <color auto="1"/>
        <name val="Arial"/>
        <scheme val="none"/>
      </font>
    </dxf>
    <dxf>
      <font>
        <strike val="0"/>
        <u val="none"/>
        <sz val="10"/>
        <color auto="1"/>
        <name val="Arial"/>
        <scheme val="none"/>
      </font>
    </dxf>
    <dxf>
      <font>
        <strike val="0"/>
        <u val="none"/>
        <sz val="10"/>
        <color auto="1"/>
        <name val="Arial"/>
        <scheme val="none"/>
      </font>
    </dxf>
    <dxf>
      <font>
        <strike val="0"/>
        <u val="none"/>
        <sz val="10"/>
        <color auto="1"/>
        <name val="Arial"/>
        <scheme val="none"/>
      </font>
    </dxf>
    <dxf>
      <font>
        <strike val="0"/>
        <u val="none"/>
        <sz val="10"/>
        <color auto="1"/>
        <name val="Arial"/>
        <scheme val="none"/>
      </font>
    </dxf>
    <dxf>
      <font>
        <strike val="0"/>
        <u val="none"/>
        <sz val="10"/>
        <color auto="1"/>
        <name val="Arial"/>
        <scheme val="none"/>
      </font>
      <numFmt numFmtId="4" formatCode="#,##0.00"/>
    </dxf>
    <dxf>
      <font>
        <strike val="0"/>
        <u val="none"/>
        <sz val="10"/>
        <color auto="1"/>
        <name val="Arial"/>
        <scheme val="none"/>
      </font>
      <numFmt numFmtId="4" formatCode="#,##0.00"/>
    </dxf>
    <dxf>
      <font>
        <strike val="0"/>
        <u val="none"/>
        <sz val="10"/>
        <color auto="1"/>
        <name val="Arial"/>
        <scheme val="none"/>
      </font>
      <numFmt numFmtId="4" formatCode="#,##0.00"/>
    </dxf>
    <dxf>
      <font>
        <strike val="0"/>
        <u val="none"/>
        <sz val="10"/>
        <color auto="1"/>
        <name val="Arial"/>
        <scheme val="none"/>
      </font>
      <numFmt numFmtId="4" formatCode="#,##0.00"/>
    </dxf>
    <dxf>
      <font>
        <strike val="0"/>
        <u val="none"/>
        <sz val="10"/>
        <color auto="1"/>
        <name val="Arial"/>
        <scheme val="none"/>
      </font>
      <numFmt numFmtId="4" formatCode="#,##0.00"/>
    </dxf>
    <dxf>
      <font>
        <strike val="0"/>
        <u val="none"/>
        <sz val="10"/>
        <color auto="1"/>
        <name val="Arial"/>
        <scheme val="none"/>
      </font>
      <numFmt numFmtId="4" formatCode="#,##0.00"/>
    </dxf>
    <dxf>
      <font>
        <strike val="0"/>
        <u val="none"/>
        <sz val="10"/>
        <color auto="1"/>
        <name val="Arial"/>
        <scheme val="none"/>
      </font>
      <numFmt numFmtId="4" formatCode="#,##0.00"/>
    </dxf>
    <dxf>
      <font>
        <strike val="0"/>
        <u val="none"/>
        <sz val="10"/>
        <color auto="1"/>
        <name val="Arial"/>
        <scheme val="none"/>
      </font>
      <numFmt numFmtId="4" formatCode="#,##0.00"/>
    </dxf>
    <dxf>
      <font>
        <strike val="0"/>
        <u val="none"/>
        <sz val="10"/>
        <color auto="1"/>
        <name val="Arial"/>
        <scheme val="none"/>
      </font>
      <numFmt numFmtId="4" formatCode="#,##0.00"/>
    </dxf>
    <dxf>
      <font>
        <strike val="0"/>
        <u val="none"/>
        <sz val="10"/>
        <color auto="1"/>
        <name val="Arial"/>
        <scheme val="none"/>
      </font>
      <numFmt numFmtId="4" formatCode="#,##0.00"/>
    </dxf>
    <dxf>
      <font>
        <strike val="0"/>
        <u val="none"/>
        <sz val="10"/>
        <color auto="1"/>
        <name val="Arial"/>
        <scheme val="none"/>
      </font>
      <numFmt numFmtId="4" formatCode="#,##0.00"/>
    </dxf>
    <dxf>
      <font>
        <strike val="0"/>
        <u val="none"/>
        <sz val="10"/>
        <color auto="1"/>
        <name val="Arial"/>
        <scheme val="none"/>
      </font>
      <numFmt numFmtId="4" formatCode="#,##0.00"/>
    </dxf>
    <dxf>
      <font>
        <strike val="0"/>
        <u val="none"/>
        <sz val="10"/>
        <color auto="1"/>
        <name val="Arial"/>
        <scheme val="none"/>
      </font>
      <numFmt numFmtId="4" formatCode="#,##0.00"/>
    </dxf>
    <dxf>
      <font>
        <b val="0"/>
        <i val="0"/>
        <strike val="0"/>
        <u val="none"/>
        <sz val="10"/>
        <color auto="1"/>
        <name val="Arial"/>
        <scheme val="none"/>
      </font>
    </dxf>
    <dxf>
      <font>
        <b val="0"/>
        <i val="0"/>
        <strike val="0"/>
        <u val="none"/>
        <sz val="10"/>
        <color auto="1"/>
        <name val="Arial"/>
        <scheme val="none"/>
      </font>
    </dxf>
    <dxf>
      <font>
        <b val="0"/>
        <i val="0"/>
        <strike val="0"/>
        <condense val="0"/>
        <extend val="0"/>
        <outline val="0"/>
        <shadow val="0"/>
        <u val="none"/>
        <vertAlign val="baseline"/>
        <sz val="10"/>
        <color auto="1"/>
        <name val="Arial"/>
        <scheme val="none"/>
      </font>
      <numFmt numFmtId="167" formatCode="#,##0.0000"/>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67" formatCode="#,##0.0000"/>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66" formatCode="#,##0.000"/>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theme="0"/>
        <name val="Arial"/>
        <scheme val="none"/>
      </font>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66" formatCode="#,##0.000"/>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bottom" textRotation="0" wrapText="0" indent="0" justifyLastLine="0" shrinkToFit="0" readingOrder="0"/>
    </dxf>
    <dxf>
      <border outline="0">
        <top style="thin">
          <color indexed="64"/>
        </top>
      </border>
    </dxf>
    <dxf>
      <font>
        <b val="0"/>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66" formatCode="#,##0.000"/>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bottom" textRotation="0" wrapText="0" indent="0" justifyLastLine="0" shrinkToFit="0" readingOrder="0"/>
    </dxf>
    <dxf>
      <border outline="0">
        <top style="thin">
          <color indexed="64"/>
        </top>
      </border>
    </dxf>
    <dxf>
      <font>
        <b val="0"/>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66" formatCode="#,##0.000"/>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strike val="0"/>
        <u val="none"/>
        <sz val="10"/>
        <color auto="1"/>
        <name val="Arial"/>
        <scheme val="none"/>
      </font>
    </dxf>
    <dxf>
      <font>
        <strike val="0"/>
        <u val="none"/>
        <sz val="10"/>
        <color auto="1"/>
        <name val="Arial"/>
        <scheme val="none"/>
      </font>
      <numFmt numFmtId="3" formatCode="#,##0"/>
    </dxf>
    <dxf>
      <font>
        <strike val="0"/>
        <u val="none"/>
        <sz val="10"/>
        <color auto="1"/>
        <name val="Arial"/>
        <scheme val="none"/>
      </font>
    </dxf>
    <dxf>
      <font>
        <strike val="0"/>
        <u val="none"/>
        <sz val="10"/>
        <color auto="1"/>
        <name val="Arial"/>
        <scheme val="none"/>
      </font>
    </dxf>
    <dxf>
      <font>
        <strike val="0"/>
        <u val="none"/>
        <sz val="10"/>
        <color auto="1"/>
        <name val="Arial"/>
        <scheme val="none"/>
      </font>
    </dxf>
    <dxf>
      <font>
        <strike val="0"/>
        <u val="none"/>
        <sz val="10"/>
        <color auto="1"/>
        <name val="Arial"/>
        <scheme val="none"/>
      </font>
    </dxf>
    <dxf>
      <font>
        <strike val="0"/>
        <u val="none"/>
        <sz val="10"/>
        <color auto="1"/>
        <name val="Arial"/>
        <scheme val="none"/>
      </font>
    </dxf>
    <dxf>
      <font>
        <strike val="0"/>
        <u val="none"/>
        <sz val="10"/>
        <color auto="1"/>
        <name val="Arial"/>
        <scheme val="none"/>
      </font>
    </dxf>
    <dxf>
      <font>
        <strike val="0"/>
        <u val="none"/>
        <sz val="10"/>
        <color auto="1"/>
        <name val="Arial"/>
        <scheme val="none"/>
      </font>
    </dxf>
    <dxf>
      <font>
        <strike val="0"/>
        <u val="none"/>
        <sz val="10"/>
        <color auto="1"/>
        <name val="Arial"/>
        <scheme val="none"/>
      </font>
    </dxf>
    <dxf>
      <font>
        <strike val="0"/>
        <u val="none"/>
        <sz val="10"/>
        <color auto="1"/>
        <name val="Arial"/>
        <scheme val="none"/>
      </font>
    </dxf>
    <dxf>
      <font>
        <strike val="0"/>
        <u val="none"/>
        <sz val="10"/>
        <color auto="1"/>
        <name val="Arial"/>
        <scheme val="none"/>
      </font>
    </dxf>
    <dxf>
      <font>
        <strike val="0"/>
        <u val="none"/>
        <sz val="10"/>
        <color auto="1"/>
        <name val="Arial"/>
        <scheme val="none"/>
      </font>
    </dxf>
    <dxf>
      <font>
        <strike val="0"/>
        <u val="none"/>
        <sz val="10"/>
        <color auto="1"/>
        <name val="Arial"/>
        <scheme val="none"/>
      </font>
    </dxf>
    <dxf>
      <font>
        <b val="0"/>
        <i val="0"/>
        <strike val="0"/>
        <u val="none"/>
        <sz val="10"/>
        <color auto="1"/>
        <name val="Arial"/>
        <scheme val="none"/>
      </font>
    </dxf>
    <dxf>
      <font>
        <strike val="0"/>
        <u val="none"/>
        <sz val="10"/>
        <color auto="1"/>
        <name val="Arial"/>
        <scheme val="none"/>
      </font>
    </dxf>
    <dxf>
      <font>
        <strike val="0"/>
        <u val="none"/>
        <sz val="10"/>
        <color auto="1"/>
        <name val="Arial"/>
        <scheme val="none"/>
      </font>
    </dxf>
    <dxf>
      <font>
        <strike val="0"/>
        <u val="none"/>
        <sz val="10"/>
        <color auto="1"/>
        <name val="Arial"/>
        <scheme val="none"/>
      </font>
    </dxf>
    <dxf>
      <font>
        <strike val="0"/>
        <u val="none"/>
        <sz val="10"/>
        <color auto="1"/>
        <name val="Arial"/>
        <scheme val="none"/>
      </font>
    </dxf>
    <dxf>
      <font>
        <strike val="0"/>
        <u val="none"/>
        <sz val="10"/>
        <color auto="1"/>
        <name val="Arial"/>
        <scheme val="none"/>
      </font>
    </dxf>
    <dxf>
      <font>
        <strike val="0"/>
        <u val="none"/>
        <sz val="10"/>
        <color auto="1"/>
        <name val="Arial"/>
        <scheme val="none"/>
      </font>
    </dxf>
    <dxf>
      <font>
        <strike val="0"/>
        <u val="none"/>
        <sz val="10"/>
        <color auto="1"/>
        <name val="Arial"/>
        <scheme val="none"/>
      </font>
    </dxf>
    <dxf>
      <font>
        <strike val="0"/>
        <u val="none"/>
        <sz val="10"/>
        <color auto="1"/>
        <name val="Arial"/>
        <scheme val="none"/>
      </font>
      <numFmt numFmtId="4" formatCode="#,##0.00"/>
    </dxf>
    <dxf>
      <font>
        <strike val="0"/>
        <u val="none"/>
        <sz val="10"/>
        <color auto="1"/>
        <name val="Arial"/>
        <scheme val="none"/>
      </font>
      <numFmt numFmtId="4" formatCode="#,##0.00"/>
    </dxf>
    <dxf>
      <font>
        <strike val="0"/>
        <u val="none"/>
        <sz val="10"/>
        <color auto="1"/>
        <name val="Arial"/>
        <scheme val="none"/>
      </font>
      <numFmt numFmtId="4" formatCode="#,##0.00"/>
    </dxf>
    <dxf>
      <font>
        <strike val="0"/>
        <u val="none"/>
        <sz val="10"/>
        <color auto="1"/>
        <name val="Arial"/>
        <scheme val="none"/>
      </font>
      <numFmt numFmtId="4" formatCode="#,##0.00"/>
    </dxf>
    <dxf>
      <font>
        <strike val="0"/>
        <u val="none"/>
        <sz val="10"/>
        <color auto="1"/>
        <name val="Arial"/>
        <scheme val="none"/>
      </font>
    </dxf>
    <dxf>
      <font>
        <strike val="0"/>
        <u val="none"/>
        <sz val="10"/>
        <color auto="1"/>
        <name val="Arial"/>
        <scheme val="none"/>
      </font>
    </dxf>
    <dxf>
      <font>
        <strike val="0"/>
        <u val="none"/>
        <sz val="10"/>
        <color auto="1"/>
        <name val="Arial"/>
        <scheme val="none"/>
      </font>
    </dxf>
    <dxf>
      <font>
        <strike val="0"/>
        <u val="none"/>
        <sz val="10"/>
        <color auto="1"/>
        <name val="Arial"/>
        <scheme val="none"/>
      </font>
    </dxf>
    <dxf>
      <font>
        <strike val="0"/>
        <u val="none"/>
        <sz val="10"/>
        <color auto="1"/>
        <name val="Arial"/>
        <scheme val="none"/>
      </font>
    </dxf>
    <dxf>
      <font>
        <strike val="0"/>
        <u val="none"/>
        <sz val="10"/>
        <color auto="1"/>
        <name val="Arial"/>
        <scheme val="none"/>
      </font>
    </dxf>
    <dxf>
      <font>
        <strike val="0"/>
        <u val="none"/>
        <sz val="10"/>
        <color auto="1"/>
        <name val="Arial"/>
        <scheme val="none"/>
      </font>
    </dxf>
    <dxf>
      <font>
        <strike val="0"/>
        <u val="none"/>
        <sz val="10"/>
        <color auto="1"/>
        <name val="Arial"/>
        <scheme val="none"/>
      </font>
    </dxf>
    <dxf>
      <font>
        <strike val="0"/>
        <u val="none"/>
        <sz val="10"/>
        <color auto="1"/>
        <name val="Arial"/>
        <scheme val="none"/>
      </font>
    </dxf>
    <dxf>
      <font>
        <strike val="0"/>
        <u val="none"/>
        <sz val="10"/>
        <color auto="1"/>
        <name val="Arial"/>
        <scheme val="none"/>
      </font>
    </dxf>
    <dxf>
      <font>
        <strike val="0"/>
        <u val="none"/>
        <sz val="10"/>
        <color auto="1"/>
        <name val="Arial"/>
        <scheme val="none"/>
      </font>
    </dxf>
    <dxf>
      <font>
        <strike val="0"/>
        <u val="none"/>
        <sz val="10"/>
        <color auto="1"/>
        <name val="Arial"/>
        <scheme val="none"/>
      </font>
    </dxf>
    <dxf>
      <font>
        <strike val="0"/>
        <u val="none"/>
        <sz val="10"/>
        <color auto="1"/>
        <name val="Arial"/>
        <scheme val="none"/>
      </font>
    </dxf>
    <dxf>
      <font>
        <strike val="0"/>
        <u val="none"/>
        <sz val="10"/>
        <color auto="1"/>
        <name val="Arial"/>
        <scheme val="none"/>
      </font>
    </dxf>
    <dxf>
      <font>
        <strike val="0"/>
        <u val="none"/>
        <sz val="10"/>
        <color auto="1"/>
        <name val="Arial"/>
        <scheme val="none"/>
      </font>
    </dxf>
    <dxf>
      <font>
        <strike val="0"/>
        <u val="none"/>
        <sz val="10"/>
        <color auto="1"/>
        <name val="Arial"/>
        <scheme val="none"/>
      </font>
    </dxf>
    <dxf>
      <font>
        <strike val="0"/>
        <u val="none"/>
        <sz val="10"/>
        <color auto="1"/>
        <name val="Arial"/>
        <scheme val="none"/>
      </font>
    </dxf>
    <dxf>
      <font>
        <strike val="0"/>
        <u val="none"/>
        <sz val="10"/>
        <color auto="1"/>
        <name val="Arial"/>
        <scheme val="none"/>
      </font>
    </dxf>
    <dxf>
      <font>
        <strike val="0"/>
        <u val="none"/>
        <sz val="10"/>
        <color auto="1"/>
        <name val="Arial"/>
        <scheme val="none"/>
      </font>
      <numFmt numFmtId="4" formatCode="#,##0.00"/>
    </dxf>
    <dxf>
      <font>
        <strike val="0"/>
        <u val="none"/>
        <sz val="10"/>
        <color auto="1"/>
        <name val="Arial"/>
        <scheme val="none"/>
      </font>
      <numFmt numFmtId="4" formatCode="#,##0.00"/>
    </dxf>
    <dxf>
      <font>
        <strike val="0"/>
        <u val="none"/>
        <sz val="10"/>
        <color auto="1"/>
        <name val="Arial"/>
        <scheme val="none"/>
      </font>
      <numFmt numFmtId="4" formatCode="#,##0.00"/>
    </dxf>
    <dxf>
      <font>
        <strike val="0"/>
        <u val="none"/>
        <sz val="10"/>
        <color auto="1"/>
        <name val="Arial"/>
        <scheme val="none"/>
      </font>
      <numFmt numFmtId="4" formatCode="#,##0.00"/>
    </dxf>
    <dxf>
      <font>
        <strike val="0"/>
        <u val="none"/>
        <sz val="10"/>
        <color auto="1"/>
        <name val="Arial"/>
        <scheme val="none"/>
      </font>
      <numFmt numFmtId="4" formatCode="#,##0.00"/>
    </dxf>
    <dxf>
      <font>
        <strike val="0"/>
        <u val="none"/>
        <sz val="10"/>
        <color auto="1"/>
        <name val="Arial"/>
        <scheme val="none"/>
      </font>
      <numFmt numFmtId="4" formatCode="#,##0.00"/>
    </dxf>
    <dxf>
      <font>
        <strike val="0"/>
        <u val="none"/>
        <sz val="10"/>
        <color auto="1"/>
        <name val="Arial"/>
        <scheme val="none"/>
      </font>
      <numFmt numFmtId="166" formatCode="#,##0.000"/>
      <alignment horizontal="general" vertical="bottom" textRotation="0" wrapText="0" indent="0" justifyLastLine="0" shrinkToFit="0" readingOrder="0"/>
    </dxf>
    <dxf>
      <font>
        <strike val="0"/>
        <u val="none"/>
        <sz val="10"/>
        <color auto="1"/>
        <name val="Arial"/>
        <scheme val="none"/>
      </font>
      <numFmt numFmtId="4" formatCode="#,##0.00"/>
    </dxf>
    <dxf>
      <font>
        <strike val="0"/>
        <u val="none"/>
        <sz val="10"/>
        <color auto="1"/>
        <name val="Arial"/>
        <scheme val="none"/>
      </font>
      <numFmt numFmtId="4" formatCode="#,##0.00"/>
    </dxf>
    <dxf>
      <font>
        <strike val="0"/>
        <u val="none"/>
        <sz val="10"/>
        <color auto="1"/>
        <name val="Arial"/>
        <scheme val="none"/>
      </font>
      <numFmt numFmtId="4" formatCode="#,##0.00"/>
    </dxf>
    <dxf>
      <font>
        <strike val="0"/>
        <u val="none"/>
        <sz val="10"/>
        <color auto="1"/>
        <name val="Arial"/>
        <scheme val="none"/>
      </font>
      <numFmt numFmtId="4" formatCode="#,##0.00"/>
    </dxf>
    <dxf>
      <font>
        <strike val="0"/>
        <u val="none"/>
        <sz val="10"/>
        <color auto="1"/>
        <name val="Arial"/>
        <scheme val="none"/>
      </font>
      <numFmt numFmtId="4" formatCode="#,##0.00"/>
    </dxf>
    <dxf>
      <font>
        <strike val="0"/>
        <u val="none"/>
        <sz val="10"/>
        <color auto="1"/>
        <name val="Arial"/>
        <scheme val="none"/>
      </font>
      <numFmt numFmtId="4" formatCode="#,##0.00"/>
    </dxf>
    <dxf>
      <font>
        <b val="0"/>
        <i val="0"/>
        <strike val="0"/>
        <u val="none"/>
        <sz val="10"/>
        <color auto="1"/>
        <name val="Arial"/>
        <scheme val="none"/>
      </font>
    </dxf>
    <dxf>
      <font>
        <b val="0"/>
        <i val="0"/>
        <strike val="0"/>
        <u val="none"/>
        <sz val="10"/>
        <color auto="1"/>
        <name val="Arial"/>
        <scheme val="none"/>
      </font>
    </dxf>
    <dxf>
      <font>
        <b val="0"/>
        <i val="0"/>
        <strike val="0"/>
        <u val="none"/>
        <sz val="10"/>
        <color theme="1"/>
        <name val="Arial"/>
        <scheme val="none"/>
      </font>
      <numFmt numFmtId="167" formatCode="#,##0.0000"/>
      <fill>
        <patternFill patternType="none"/>
      </fill>
      <alignment vertical="center"/>
      <border>
        <left style="thin">
          <color theme="0"/>
        </left>
        <right/>
        <top style="thin">
          <color theme="0"/>
        </top>
        <bottom style="thin">
          <color theme="0"/>
        </bottom>
      </border>
    </dxf>
    <dxf>
      <font>
        <b val="0"/>
        <i val="0"/>
        <strike val="0"/>
        <u val="none"/>
        <sz val="10"/>
        <color theme="1"/>
        <name val="Arial"/>
        <scheme val="none"/>
      </font>
      <numFmt numFmtId="167" formatCode="#,##0.0000"/>
      <fill>
        <patternFill patternType="none"/>
      </fill>
      <alignment vertical="center"/>
      <border>
        <left style="thin">
          <color theme="0"/>
        </left>
        <right style="thin">
          <color theme="0"/>
        </right>
        <top style="thin">
          <color theme="0"/>
        </top>
        <bottom style="thin">
          <color theme="0"/>
        </bottom>
      </border>
    </dxf>
    <dxf>
      <font>
        <b val="0"/>
        <i val="0"/>
        <strike val="0"/>
        <u val="none"/>
        <sz val="10"/>
        <color theme="1"/>
        <name val="Arial"/>
        <scheme val="none"/>
      </font>
      <fill>
        <patternFill patternType="none"/>
      </fill>
      <alignment vertical="center"/>
      <border>
        <left style="thin">
          <color theme="0"/>
        </left>
        <right style="thin">
          <color theme="0"/>
        </right>
        <top style="thin">
          <color theme="0"/>
        </top>
        <bottom style="thin">
          <color theme="0"/>
        </bottom>
      </border>
    </dxf>
    <dxf>
      <font>
        <b val="0"/>
        <i val="0"/>
        <strike val="0"/>
        <u val="none"/>
        <sz val="10"/>
        <color theme="1"/>
        <name val="Arial"/>
        <scheme val="none"/>
      </font>
      <fill>
        <patternFill patternType="none"/>
      </fill>
      <alignment vertical="center"/>
      <border>
        <left style="thin">
          <color theme="0"/>
        </left>
        <right style="thin">
          <color theme="0"/>
        </right>
        <top style="thin">
          <color theme="0"/>
        </top>
        <bottom style="thin">
          <color theme="0"/>
        </bottom>
      </border>
    </dxf>
    <dxf>
      <font>
        <b val="0"/>
        <i val="0"/>
        <strike val="0"/>
        <u val="none"/>
        <sz val="10"/>
        <color theme="1"/>
        <name val="Arial"/>
        <scheme val="none"/>
      </font>
      <fill>
        <patternFill patternType="none"/>
      </fill>
      <alignment vertical="center"/>
      <border>
        <left style="thin">
          <color theme="0"/>
        </left>
        <right style="thin">
          <color theme="0"/>
        </right>
        <top style="thin">
          <color theme="0"/>
        </top>
        <bottom style="thin">
          <color theme="0"/>
        </bottom>
      </border>
    </dxf>
    <dxf>
      <font>
        <b val="0"/>
        <i val="0"/>
        <strike val="0"/>
        <u val="none"/>
        <sz val="10"/>
        <color theme="1"/>
        <name val="Arial"/>
        <scheme val="none"/>
      </font>
      <numFmt numFmtId="166" formatCode="#,##0.000"/>
      <fill>
        <patternFill patternType="none"/>
      </fill>
      <alignment vertical="center"/>
      <border>
        <left style="thin">
          <color theme="0"/>
        </left>
        <right style="thin">
          <color theme="0"/>
        </right>
        <top style="thin">
          <color theme="0"/>
        </top>
        <bottom style="thin">
          <color theme="0"/>
        </bottom>
      </border>
    </dxf>
    <dxf>
      <font>
        <b val="0"/>
        <i val="0"/>
        <strike val="0"/>
        <u val="none"/>
        <sz val="10"/>
        <color theme="1"/>
        <name val="Arial"/>
        <scheme val="none"/>
      </font>
      <fill>
        <patternFill patternType="none"/>
      </fill>
      <alignment vertical="center"/>
      <border>
        <left/>
        <right style="thin">
          <color theme="0"/>
        </right>
        <top style="thin">
          <color theme="0"/>
        </top>
        <bottom style="thin">
          <color theme="0"/>
        </bottom>
      </border>
    </dxf>
    <dxf>
      <font>
        <b val="0"/>
        <i val="0"/>
        <strike val="0"/>
        <u val="none"/>
        <sz val="10"/>
        <color auto="1"/>
        <name val="Arial"/>
        <scheme val="none"/>
      </font>
      <fill>
        <patternFill patternType="none"/>
      </fill>
      <alignment vertical="center"/>
    </dxf>
    <dxf>
      <font>
        <b val="0"/>
        <i val="0"/>
        <strike val="0"/>
        <u val="none"/>
        <sz val="10"/>
        <color auto="1"/>
        <name val="Arial"/>
        <scheme val="none"/>
      </font>
      <numFmt numFmtId="166" formatCode="#,##0.000"/>
      <fill>
        <patternFill patternType="none"/>
      </fill>
      <alignment vertical="center"/>
    </dxf>
    <dxf>
      <fill>
        <patternFill patternType="none"/>
      </fill>
    </dxf>
    <dxf>
      <font>
        <b val="0"/>
        <i val="0"/>
        <strike val="0"/>
        <u val="none"/>
        <sz val="10"/>
        <color auto="1"/>
        <name val="Arial"/>
        <scheme val="none"/>
      </font>
      <fill>
        <patternFill patternType="none"/>
      </fill>
      <alignment vertical="center"/>
    </dxf>
    <dxf>
      <font>
        <b val="0"/>
        <i val="0"/>
        <strike val="0"/>
        <u val="none"/>
        <sz val="10"/>
        <color auto="1"/>
        <name val="Arial"/>
        <scheme val="none"/>
      </font>
      <numFmt numFmtId="166" formatCode="#,##0.000"/>
      <fill>
        <patternFill patternType="none"/>
      </fill>
      <alignment vertical="center"/>
    </dxf>
    <dxf>
      <font>
        <b val="0"/>
        <i val="0"/>
        <strike val="0"/>
        <u val="none"/>
        <sz val="10"/>
        <color auto="1"/>
        <name val="Arial"/>
        <scheme val="none"/>
      </font>
      <fill>
        <patternFill patternType="none"/>
      </fill>
      <alignment vertical="center"/>
    </dxf>
    <dxf>
      <font>
        <b val="0"/>
        <i val="0"/>
        <strike val="0"/>
        <u val="none"/>
        <sz val="10"/>
        <color auto="1"/>
        <name val="Arial"/>
        <scheme val="none"/>
      </font>
      <fill>
        <patternFill patternType="none"/>
      </fill>
      <alignment vertical="center"/>
    </dxf>
    <dxf>
      <font>
        <b val="0"/>
        <i val="0"/>
        <strike val="0"/>
        <u val="none"/>
        <sz val="10"/>
        <color auto="1"/>
        <name val="Arial"/>
        <scheme val="none"/>
      </font>
      <numFmt numFmtId="166" formatCode="#,##0.000"/>
      <fill>
        <patternFill patternType="none"/>
      </fill>
      <alignment vertical="center"/>
    </dxf>
    <dxf>
      <font>
        <b val="0"/>
        <i val="0"/>
        <strike val="0"/>
        <u val="none"/>
        <sz val="10"/>
        <color auto="1"/>
        <name val="Arial"/>
        <scheme val="none"/>
      </font>
      <fill>
        <patternFill patternType="none"/>
      </fill>
      <alignment vertical="center"/>
    </dxf>
    <dxf>
      <font>
        <b val="0"/>
        <i val="0"/>
        <strike val="0"/>
        <u val="none"/>
        <sz val="10"/>
        <color auto="1"/>
        <name val="Arial"/>
        <scheme val="none"/>
      </font>
      <fill>
        <patternFill patternType="none"/>
      </fill>
      <alignment vertical="center"/>
    </dxf>
    <dxf>
      <font>
        <b val="0"/>
        <i val="0"/>
        <strike val="0"/>
        <u val="none"/>
        <sz val="10"/>
        <color auto="1"/>
        <name val="Arial"/>
        <scheme val="none"/>
      </font>
      <numFmt numFmtId="166" formatCode="#,##0.000"/>
      <fill>
        <patternFill patternType="none"/>
      </fill>
      <alignment vertical="center"/>
    </dxf>
    <dxf>
      <font>
        <b val="0"/>
        <i val="0"/>
        <strike val="0"/>
        <u val="none"/>
        <sz val="10"/>
        <color auto="1"/>
        <name val="Arial"/>
        <scheme val="none"/>
      </font>
      <fill>
        <patternFill patternType="none"/>
      </fill>
      <alignment vertical="center"/>
    </dxf>
    <dxf>
      <font>
        <b val="0"/>
        <i val="0"/>
        <strike val="0"/>
        <u val="none"/>
        <sz val="10"/>
        <color auto="1"/>
        <name val="Arial"/>
        <scheme val="none"/>
      </font>
      <fill>
        <patternFill patternType="none"/>
      </fill>
      <alignment vertical="center"/>
    </dxf>
    <dxf>
      <font>
        <b val="0"/>
        <i val="0"/>
        <strike val="0"/>
        <u val="none"/>
        <sz val="10"/>
        <color auto="1"/>
        <name val="Arial"/>
        <scheme val="none"/>
      </font>
      <numFmt numFmtId="166" formatCode="#,##0.000"/>
      <fill>
        <patternFill patternType="none"/>
      </fill>
      <alignment vertical="center"/>
    </dxf>
    <dxf>
      <font>
        <b val="0"/>
        <i val="0"/>
        <strike val="0"/>
        <u val="none"/>
        <sz val="10"/>
        <color auto="1"/>
        <name val="Arial"/>
        <scheme val="none"/>
      </font>
      <fill>
        <patternFill patternType="none"/>
      </fill>
      <alignment vertical="center"/>
    </dxf>
    <dxf>
      <font>
        <strike val="0"/>
        <u val="none"/>
        <sz val="10"/>
        <color auto="1"/>
        <name val="Arial"/>
        <scheme val="none"/>
      </font>
    </dxf>
    <dxf>
      <font>
        <strike val="0"/>
        <u val="none"/>
        <sz val="10"/>
        <color auto="1"/>
        <name val="Arial"/>
        <scheme val="none"/>
      </font>
      <numFmt numFmtId="3" formatCode="#,##0"/>
    </dxf>
    <dxf>
      <font>
        <strike val="0"/>
        <u val="none"/>
        <sz val="10"/>
        <color auto="1"/>
        <name val="Arial"/>
        <scheme val="none"/>
      </font>
    </dxf>
    <dxf>
      <font>
        <strike val="0"/>
        <u val="none"/>
        <sz val="10"/>
        <color auto="1"/>
        <name val="Arial"/>
        <scheme val="none"/>
      </font>
    </dxf>
    <dxf>
      <font>
        <strike val="0"/>
        <u val="none"/>
        <sz val="10"/>
        <color auto="1"/>
        <name val="Arial"/>
        <scheme val="none"/>
      </font>
    </dxf>
    <dxf>
      <font>
        <strike val="0"/>
        <u val="none"/>
        <sz val="10"/>
        <color auto="1"/>
        <name val="Arial"/>
        <scheme val="none"/>
      </font>
    </dxf>
    <dxf>
      <font>
        <strike val="0"/>
        <u val="none"/>
        <sz val="10"/>
        <color auto="1"/>
        <name val="Arial"/>
        <scheme val="none"/>
      </font>
    </dxf>
    <dxf>
      <font>
        <strike val="0"/>
        <u val="none"/>
        <sz val="10"/>
        <color auto="1"/>
        <name val="Arial"/>
        <scheme val="none"/>
      </font>
    </dxf>
    <dxf>
      <font>
        <strike val="0"/>
        <u val="none"/>
        <sz val="10"/>
        <color auto="1"/>
        <name val="Arial"/>
        <scheme val="none"/>
      </font>
    </dxf>
    <dxf>
      <font>
        <strike val="0"/>
        <u val="none"/>
        <sz val="10"/>
        <color auto="1"/>
        <name val="Arial"/>
        <scheme val="none"/>
      </font>
    </dxf>
    <dxf>
      <font>
        <strike val="0"/>
        <u val="none"/>
        <sz val="10"/>
        <color auto="1"/>
        <name val="Arial"/>
        <scheme val="none"/>
      </font>
    </dxf>
    <dxf>
      <font>
        <strike val="0"/>
        <u val="none"/>
        <sz val="10"/>
        <color auto="1"/>
        <name val="Arial"/>
        <scheme val="none"/>
      </font>
    </dxf>
    <dxf>
      <font>
        <strike val="0"/>
        <u val="none"/>
        <sz val="10"/>
        <color auto="1"/>
        <name val="Arial"/>
        <scheme val="none"/>
      </font>
    </dxf>
    <dxf>
      <font>
        <strike val="0"/>
        <u val="none"/>
        <sz val="10"/>
        <color auto="1"/>
        <name val="Arial"/>
        <scheme val="none"/>
      </font>
    </dxf>
    <dxf>
      <font>
        <b val="0"/>
        <i val="0"/>
        <strike val="0"/>
        <u val="none"/>
        <sz val="10"/>
        <color auto="1"/>
        <name val="Arial"/>
        <scheme val="none"/>
      </font>
    </dxf>
    <dxf>
      <font>
        <strike val="0"/>
        <u val="none"/>
        <sz val="10"/>
        <color auto="1"/>
        <name val="Arial"/>
        <scheme val="none"/>
      </font>
    </dxf>
    <dxf>
      <font>
        <strike val="0"/>
        <u val="none"/>
        <sz val="10"/>
        <color auto="1"/>
        <name val="Arial"/>
        <scheme val="none"/>
      </font>
    </dxf>
    <dxf>
      <font>
        <strike val="0"/>
        <u val="none"/>
        <sz val="10"/>
        <color auto="1"/>
        <name val="Arial"/>
        <scheme val="none"/>
      </font>
    </dxf>
    <dxf>
      <font>
        <strike val="0"/>
        <u val="none"/>
        <sz val="10"/>
        <color auto="1"/>
        <name val="Arial"/>
        <scheme val="none"/>
      </font>
    </dxf>
    <dxf>
      <font>
        <strike val="0"/>
        <u val="none"/>
        <sz val="10"/>
        <color auto="1"/>
        <name val="Arial"/>
        <scheme val="none"/>
      </font>
    </dxf>
    <dxf>
      <font>
        <strike val="0"/>
        <u val="none"/>
        <sz val="10"/>
        <color auto="1"/>
        <name val="Arial"/>
        <scheme val="none"/>
      </font>
    </dxf>
    <dxf>
      <font>
        <strike val="0"/>
        <u val="none"/>
        <sz val="10"/>
        <color auto="1"/>
        <name val="Arial"/>
        <scheme val="none"/>
      </font>
    </dxf>
    <dxf>
      <font>
        <strike val="0"/>
        <u val="none"/>
        <sz val="10"/>
        <color auto="1"/>
        <name val="Arial"/>
        <scheme val="none"/>
      </font>
      <numFmt numFmtId="4" formatCode="#,##0.00"/>
    </dxf>
    <dxf>
      <font>
        <strike val="0"/>
        <u val="none"/>
        <sz val="10"/>
        <color auto="1"/>
        <name val="Arial"/>
        <scheme val="none"/>
      </font>
      <numFmt numFmtId="4" formatCode="#,##0.00"/>
    </dxf>
    <dxf>
      <font>
        <strike val="0"/>
        <u val="none"/>
        <sz val="10"/>
        <color auto="1"/>
        <name val="Arial"/>
        <scheme val="none"/>
      </font>
      <numFmt numFmtId="4" formatCode="#,##0.00"/>
    </dxf>
    <dxf>
      <font>
        <strike val="0"/>
        <u val="none"/>
        <sz val="10"/>
        <color auto="1"/>
        <name val="Arial"/>
        <scheme val="none"/>
      </font>
      <numFmt numFmtId="4" formatCode="#,##0.00"/>
    </dxf>
    <dxf>
      <font>
        <strike val="0"/>
        <u val="none"/>
        <sz val="10"/>
        <color auto="1"/>
        <name val="Arial"/>
        <scheme val="none"/>
      </font>
    </dxf>
    <dxf>
      <font>
        <strike val="0"/>
        <u val="none"/>
        <sz val="10"/>
        <color auto="1"/>
        <name val="Arial"/>
        <scheme val="none"/>
      </font>
    </dxf>
    <dxf>
      <font>
        <strike val="0"/>
        <u val="none"/>
        <sz val="10"/>
        <color auto="1"/>
        <name val="Arial"/>
        <scheme val="none"/>
      </font>
    </dxf>
    <dxf>
      <font>
        <strike val="0"/>
        <u val="none"/>
        <sz val="10"/>
        <color auto="1"/>
        <name val="Arial"/>
        <scheme val="none"/>
      </font>
    </dxf>
    <dxf>
      <font>
        <strike val="0"/>
        <u val="none"/>
        <sz val="10"/>
        <color auto="1"/>
        <name val="Arial"/>
        <scheme val="none"/>
      </font>
    </dxf>
    <dxf>
      <font>
        <strike val="0"/>
        <u val="none"/>
        <sz val="10"/>
        <color auto="1"/>
        <name val="Arial"/>
        <scheme val="none"/>
      </font>
    </dxf>
    <dxf>
      <font>
        <strike val="0"/>
        <u val="none"/>
        <sz val="10"/>
        <color auto="1"/>
        <name val="Arial"/>
        <scheme val="none"/>
      </font>
    </dxf>
    <dxf>
      <font>
        <strike val="0"/>
        <u val="none"/>
        <sz val="10"/>
        <color auto="1"/>
        <name val="Arial"/>
        <scheme val="none"/>
      </font>
    </dxf>
    <dxf>
      <font>
        <strike val="0"/>
        <u val="none"/>
        <sz val="10"/>
        <color auto="1"/>
        <name val="Arial"/>
        <scheme val="none"/>
      </font>
    </dxf>
    <dxf>
      <font>
        <strike val="0"/>
        <u val="none"/>
        <sz val="10"/>
        <color auto="1"/>
        <name val="Arial"/>
        <scheme val="none"/>
      </font>
    </dxf>
    <dxf>
      <font>
        <strike val="0"/>
        <u val="none"/>
        <sz val="10"/>
        <color auto="1"/>
        <name val="Arial"/>
        <scheme val="none"/>
      </font>
    </dxf>
    <dxf>
      <font>
        <strike val="0"/>
        <u val="none"/>
        <sz val="10"/>
        <color auto="1"/>
        <name val="Arial"/>
        <scheme val="none"/>
      </font>
    </dxf>
    <dxf>
      <font>
        <strike val="0"/>
        <u val="none"/>
        <sz val="10"/>
        <color auto="1"/>
        <name val="Arial"/>
        <scheme val="none"/>
      </font>
    </dxf>
    <dxf>
      <font>
        <strike val="0"/>
        <u val="none"/>
        <sz val="10"/>
        <color auto="1"/>
        <name val="Arial"/>
        <scheme val="none"/>
      </font>
    </dxf>
    <dxf>
      <font>
        <strike val="0"/>
        <u val="none"/>
        <sz val="10"/>
        <color auto="1"/>
        <name val="Arial"/>
        <scheme val="none"/>
      </font>
    </dxf>
    <dxf>
      <font>
        <strike val="0"/>
        <u val="none"/>
        <sz val="10"/>
        <color auto="1"/>
        <name val="Arial"/>
        <scheme val="none"/>
      </font>
    </dxf>
    <dxf>
      <font>
        <strike val="0"/>
        <u val="none"/>
        <sz val="10"/>
        <color auto="1"/>
        <name val="Arial"/>
        <scheme val="none"/>
      </font>
    </dxf>
    <dxf>
      <font>
        <strike val="0"/>
        <u val="none"/>
        <sz val="10"/>
        <color auto="1"/>
        <name val="Arial"/>
        <scheme val="none"/>
      </font>
    </dxf>
    <dxf>
      <font>
        <strike val="0"/>
        <u val="none"/>
        <sz val="10"/>
        <color auto="1"/>
        <name val="Arial"/>
        <scheme val="none"/>
      </font>
      <numFmt numFmtId="4" formatCode="#,##0.00"/>
    </dxf>
    <dxf>
      <font>
        <strike val="0"/>
        <u val="none"/>
        <sz val="10"/>
        <color auto="1"/>
        <name val="Arial"/>
        <scheme val="none"/>
      </font>
      <numFmt numFmtId="4" formatCode="#,##0.00"/>
    </dxf>
    <dxf>
      <font>
        <strike val="0"/>
        <u val="none"/>
        <sz val="10"/>
        <color auto="1"/>
        <name val="Arial"/>
        <scheme val="none"/>
      </font>
      <numFmt numFmtId="4" formatCode="#,##0.00"/>
    </dxf>
    <dxf>
      <font>
        <strike val="0"/>
        <u val="none"/>
        <sz val="10"/>
        <color auto="1"/>
        <name val="Arial"/>
        <scheme val="none"/>
      </font>
      <numFmt numFmtId="4" formatCode="#,##0.00"/>
    </dxf>
    <dxf>
      <font>
        <strike val="0"/>
        <u val="none"/>
        <sz val="10"/>
        <color auto="1"/>
        <name val="Arial"/>
        <scheme val="none"/>
      </font>
      <numFmt numFmtId="4" formatCode="#,##0.00"/>
    </dxf>
    <dxf>
      <font>
        <strike val="0"/>
        <u val="none"/>
        <sz val="10"/>
        <color auto="1"/>
        <name val="Arial"/>
        <scheme val="none"/>
      </font>
      <numFmt numFmtId="4" formatCode="#,##0.00"/>
    </dxf>
    <dxf>
      <font>
        <strike val="0"/>
        <u val="none"/>
        <sz val="10"/>
        <color auto="1"/>
        <name val="Arial"/>
        <scheme val="none"/>
      </font>
      <numFmt numFmtId="4" formatCode="#,##0.00"/>
    </dxf>
    <dxf>
      <font>
        <strike val="0"/>
        <u val="none"/>
        <sz val="10"/>
        <color auto="1"/>
        <name val="Arial"/>
        <scheme val="none"/>
      </font>
      <numFmt numFmtId="4" formatCode="#,##0.00"/>
    </dxf>
    <dxf>
      <font>
        <strike val="0"/>
        <u val="none"/>
        <sz val="10"/>
        <color auto="1"/>
        <name val="Arial"/>
        <scheme val="none"/>
      </font>
      <numFmt numFmtId="4" formatCode="#,##0.00"/>
    </dxf>
    <dxf>
      <font>
        <strike val="0"/>
        <u val="none"/>
        <sz val="10"/>
        <color auto="1"/>
        <name val="Arial"/>
        <scheme val="none"/>
      </font>
      <numFmt numFmtId="4" formatCode="#,##0.00"/>
    </dxf>
    <dxf>
      <font>
        <strike val="0"/>
        <u val="none"/>
        <sz val="10"/>
        <color auto="1"/>
        <name val="Arial"/>
        <scheme val="none"/>
      </font>
      <numFmt numFmtId="4" formatCode="#,##0.00"/>
    </dxf>
    <dxf>
      <font>
        <strike val="0"/>
        <u val="none"/>
        <sz val="10"/>
        <color auto="1"/>
        <name val="Arial"/>
        <scheme val="none"/>
      </font>
      <numFmt numFmtId="4" formatCode="#,##0.00"/>
    </dxf>
    <dxf>
      <font>
        <strike val="0"/>
        <u val="none"/>
        <sz val="10"/>
        <color auto="1"/>
        <name val="Arial"/>
        <scheme val="none"/>
      </font>
      <numFmt numFmtId="4" formatCode="#,##0.00"/>
    </dxf>
    <dxf>
      <font>
        <b val="0"/>
        <i val="0"/>
        <strike val="0"/>
        <u val="none"/>
        <sz val="10"/>
        <color auto="1"/>
        <name val="Arial"/>
        <scheme val="none"/>
      </font>
    </dxf>
    <dxf>
      <font>
        <b val="0"/>
        <i val="0"/>
        <strike val="0"/>
        <u val="none"/>
        <sz val="10"/>
        <color auto="1"/>
        <name val="Arial"/>
        <scheme val="none"/>
      </font>
    </dxf>
    <dxf>
      <numFmt numFmtId="4" formatCode="#,##0.00"/>
    </dxf>
    <dxf>
      <font>
        <b/>
      </font>
    </dxf>
    <dxf>
      <font>
        <b/>
      </font>
    </dxf>
    <dxf>
      <numFmt numFmtId="3" formatCode="#,##0"/>
    </dxf>
    <dxf>
      <font>
        <b/>
      </font>
    </dxf>
    <dxf>
      <font>
        <b/>
      </font>
    </dxf>
    <dxf>
      <numFmt numFmtId="3" formatCode="#,##0"/>
    </dxf>
    <dxf>
      <font>
        <b/>
      </font>
    </dxf>
    <dxf>
      <font>
        <b/>
      </font>
    </dxf>
    <dxf>
      <numFmt numFmtId="3" formatCode="#,##0"/>
    </dxf>
    <dxf>
      <font>
        <b/>
      </font>
    </dxf>
    <dxf>
      <font>
        <b/>
      </font>
    </dxf>
    <dxf>
      <numFmt numFmtId="168" formatCode="#,##0.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4" formatCode="#,##0.00"/>
    </dxf>
    <dxf>
      <numFmt numFmtId="4" formatCode="#,##0.00"/>
    </dxf>
    <dxf>
      <numFmt numFmtId="4" formatCode="#,##0.00"/>
    </dxf>
    <dxf>
      <numFmt numFmtId="4" formatCode="#,##0.0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font>
        <sz val="10"/>
      </font>
    </dxf>
    <dxf>
      <font>
        <sz val="10"/>
      </font>
    </dxf>
    <dxf>
      <font>
        <sz val="10"/>
      </font>
    </dxf>
    <dxf>
      <font>
        <sz val="10"/>
      </font>
    </dxf>
    <dxf>
      <font>
        <sz val="10"/>
      </font>
    </dxf>
    <dxf>
      <font>
        <sz val="10"/>
      </font>
    </dxf>
    <dxf>
      <numFmt numFmtId="169" formatCode="0.000"/>
    </dxf>
    <dxf>
      <numFmt numFmtId="172" formatCode="0.0000"/>
    </dxf>
    <dxf>
      <numFmt numFmtId="173" formatCode="0.00000"/>
    </dxf>
    <dxf>
      <numFmt numFmtId="166" formatCode="#,##0.000"/>
    </dxf>
    <dxf>
      <font>
        <b/>
      </font>
    </dxf>
    <dxf>
      <font>
        <b/>
      </font>
    </dxf>
    <dxf>
      <font>
        <b/>
      </font>
    </dxf>
    <dxf>
      <font>
        <b/>
      </font>
    </dxf>
    <dxf>
      <numFmt numFmtId="3" formatCode="#,##0"/>
    </dxf>
    <dxf>
      <font>
        <b/>
      </font>
    </dxf>
    <dxf>
      <font>
        <b/>
      </font>
    </dxf>
    <dxf>
      <numFmt numFmtId="3" formatCode="#,##0"/>
    </dxf>
    <dxf>
      <font>
        <b/>
      </font>
    </dxf>
    <dxf>
      <font>
        <b/>
      </font>
    </dxf>
    <dxf>
      <numFmt numFmtId="168" formatCode="#,##0.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4" formatCode="#,##0.00"/>
    </dxf>
    <dxf>
      <numFmt numFmtId="4" formatCode="#,##0.00"/>
    </dxf>
    <dxf>
      <numFmt numFmtId="4" formatCode="#,##0.00"/>
    </dxf>
    <dxf>
      <numFmt numFmtId="4" formatCode="#,##0.0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font>
        <sz val="10"/>
      </font>
    </dxf>
    <dxf>
      <font>
        <sz val="10"/>
      </font>
    </dxf>
    <dxf>
      <font>
        <sz val="10"/>
      </font>
    </dxf>
    <dxf>
      <font>
        <sz val="10"/>
      </font>
    </dxf>
    <dxf>
      <font>
        <sz val="10"/>
      </font>
    </dxf>
    <dxf>
      <font>
        <b/>
      </font>
    </dxf>
    <dxf>
      <font>
        <b/>
      </font>
    </dxf>
    <dxf>
      <numFmt numFmtId="3" formatCode="#,##0"/>
    </dxf>
    <dxf>
      <font>
        <b/>
      </font>
    </dxf>
    <dxf>
      <font>
        <b/>
      </font>
    </dxf>
    <dxf>
      <numFmt numFmtId="3" formatCode="#,##0"/>
    </dxf>
    <dxf>
      <font>
        <b/>
      </font>
    </dxf>
    <dxf>
      <font>
        <b/>
      </font>
    </dxf>
    <dxf>
      <numFmt numFmtId="3" formatCode="#,##0"/>
    </dxf>
    <dxf>
      <font>
        <b/>
      </font>
    </dxf>
    <dxf>
      <font>
        <b/>
      </font>
    </dxf>
    <dxf>
      <numFmt numFmtId="168" formatCode="#,##0.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4" formatCode="#,##0.00"/>
    </dxf>
    <dxf>
      <numFmt numFmtId="4" formatCode="#,##0.00"/>
    </dxf>
    <dxf>
      <numFmt numFmtId="4" formatCode="#,##0.00"/>
    </dxf>
    <dxf>
      <numFmt numFmtId="4" formatCode="#,##0.0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font>
        <sz val="10"/>
      </font>
    </dxf>
    <dxf>
      <font>
        <sz val="10"/>
      </font>
    </dxf>
    <dxf>
      <font>
        <sz val="10"/>
      </font>
    </dxf>
    <dxf>
      <font>
        <sz val="10"/>
      </font>
    </dxf>
    <dxf>
      <font>
        <sz val="10"/>
      </font>
    </dxf>
    <dxf>
      <font>
        <sz val="10"/>
      </font>
    </dxf>
    <dxf>
      <font>
        <b/>
      </font>
    </dxf>
    <dxf>
      <font>
        <b/>
      </font>
    </dxf>
    <dxf>
      <numFmt numFmtId="3" formatCode="#,##0"/>
    </dxf>
    <dxf>
      <font>
        <b/>
      </font>
    </dxf>
    <dxf>
      <font>
        <b/>
      </font>
    </dxf>
    <dxf>
      <numFmt numFmtId="3" formatCode="#,##0"/>
    </dxf>
    <dxf>
      <font>
        <b/>
      </font>
    </dxf>
    <dxf>
      <font>
        <b/>
      </font>
    </dxf>
    <dxf>
      <numFmt numFmtId="3" formatCode="#,##0"/>
    </dxf>
    <dxf>
      <font>
        <b/>
      </font>
    </dxf>
    <dxf>
      <font>
        <b/>
      </font>
    </dxf>
    <dxf>
      <numFmt numFmtId="168" formatCode="#,##0.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4" formatCode="#,##0.00"/>
    </dxf>
    <dxf>
      <numFmt numFmtId="4" formatCode="#,##0.00"/>
    </dxf>
    <dxf>
      <numFmt numFmtId="4" formatCode="#,##0.00"/>
    </dxf>
    <dxf>
      <numFmt numFmtId="4" formatCode="#,##0.0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font>
        <sz val="10"/>
      </font>
    </dxf>
    <dxf>
      <font>
        <sz val="10"/>
      </font>
    </dxf>
    <dxf>
      <font>
        <sz val="10"/>
      </font>
    </dxf>
    <dxf>
      <font>
        <sz val="10"/>
      </font>
    </dxf>
    <dxf>
      <font>
        <sz val="10"/>
      </font>
    </dxf>
    <dxf>
      <font>
        <sz val="10"/>
      </font>
    </dxf>
    <dxf>
      <numFmt numFmtId="4" formatCode="#,##0.00"/>
    </dxf>
    <dxf>
      <numFmt numFmtId="4" formatCode="#,##0.00"/>
    </dxf>
    <dxf>
      <font>
        <b/>
      </font>
    </dxf>
    <dxf>
      <font>
        <b/>
      </font>
    </dxf>
    <dxf>
      <numFmt numFmtId="3" formatCode="#,##0"/>
    </dxf>
    <dxf>
      <font>
        <b/>
      </font>
    </dxf>
    <dxf>
      <font>
        <b/>
      </font>
    </dxf>
    <dxf>
      <numFmt numFmtId="3" formatCode="#,##0"/>
    </dxf>
    <dxf>
      <font>
        <b/>
      </font>
    </dxf>
    <dxf>
      <font>
        <b/>
      </font>
    </dxf>
    <dxf>
      <numFmt numFmtId="3" formatCode="#,##0"/>
    </dxf>
    <dxf>
      <font>
        <b/>
      </font>
    </dxf>
    <dxf>
      <font>
        <b/>
      </font>
    </dxf>
    <dxf>
      <numFmt numFmtId="168" formatCode="#,##0.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4" formatCode="#,##0.00"/>
    </dxf>
    <dxf>
      <numFmt numFmtId="4" formatCode="#,##0.00"/>
    </dxf>
    <dxf>
      <numFmt numFmtId="4" formatCode="#,##0.00"/>
    </dxf>
    <dxf>
      <numFmt numFmtId="4" formatCode="#,##0.0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font>
        <sz val="10"/>
      </font>
    </dxf>
    <dxf>
      <font>
        <sz val="10"/>
      </font>
    </dxf>
    <dxf>
      <font>
        <sz val="10"/>
      </font>
    </dxf>
    <dxf>
      <font>
        <sz val="10"/>
      </font>
    </dxf>
    <dxf>
      <font>
        <sz val="10"/>
      </font>
    </dxf>
    <dxf>
      <font>
        <sz val="10"/>
      </font>
    </dxf>
    <dxf>
      <numFmt numFmtId="2" formatCode="0.00"/>
    </dxf>
    <dxf>
      <numFmt numFmtId="2" formatCode="0.00"/>
    </dxf>
    <dxf>
      <numFmt numFmtId="4" formatCode="#,##0.00"/>
    </dxf>
    <dxf>
      <font>
        <b/>
      </font>
    </dxf>
    <dxf>
      <font>
        <b/>
      </font>
    </dxf>
    <dxf>
      <numFmt numFmtId="3" formatCode="#,##0"/>
    </dxf>
    <dxf>
      <font>
        <b/>
      </font>
    </dxf>
    <dxf>
      <font>
        <b/>
      </font>
    </dxf>
    <dxf>
      <numFmt numFmtId="3" formatCode="#,##0"/>
    </dxf>
    <dxf>
      <font>
        <b/>
      </font>
    </dxf>
    <dxf>
      <font>
        <b/>
      </font>
    </dxf>
    <dxf>
      <numFmt numFmtId="3" formatCode="#,##0"/>
    </dxf>
    <dxf>
      <font>
        <b/>
      </font>
    </dxf>
    <dxf>
      <font>
        <b/>
      </font>
    </dxf>
    <dxf>
      <numFmt numFmtId="168" formatCode="#,##0.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4" formatCode="#,##0.00"/>
    </dxf>
    <dxf>
      <numFmt numFmtId="4" formatCode="#,##0.00"/>
    </dxf>
    <dxf>
      <numFmt numFmtId="4" formatCode="#,##0.00"/>
    </dxf>
    <dxf>
      <numFmt numFmtId="4" formatCode="#,##0.0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font>
        <sz val="10"/>
      </font>
    </dxf>
    <dxf>
      <font>
        <sz val="10"/>
      </font>
    </dxf>
    <dxf>
      <font>
        <sz val="10"/>
      </font>
    </dxf>
    <dxf>
      <font>
        <sz val="10"/>
      </font>
    </dxf>
    <dxf>
      <font>
        <sz val="10"/>
      </font>
    </dxf>
    <dxf>
      <font>
        <sz val="10"/>
      </font>
    </dxf>
    <dxf>
      <numFmt numFmtId="4" formatCode="#,##0.00"/>
    </dxf>
    <dxf>
      <font>
        <b/>
      </font>
    </dxf>
    <dxf>
      <font>
        <b/>
      </font>
    </dxf>
    <dxf>
      <numFmt numFmtId="3" formatCode="#,##0"/>
    </dxf>
    <dxf>
      <font>
        <b/>
      </font>
    </dxf>
    <dxf>
      <font>
        <b/>
      </font>
    </dxf>
    <dxf>
      <numFmt numFmtId="3" formatCode="#,##0"/>
    </dxf>
    <dxf>
      <font>
        <b/>
      </font>
    </dxf>
    <dxf>
      <font>
        <b/>
      </font>
    </dxf>
    <dxf>
      <numFmt numFmtId="3" formatCode="#,##0"/>
    </dxf>
    <dxf>
      <font>
        <b/>
      </font>
    </dxf>
    <dxf>
      <font>
        <b/>
      </font>
    </dxf>
    <dxf>
      <numFmt numFmtId="168" formatCode="#,##0.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4" formatCode="#,##0.00"/>
    </dxf>
    <dxf>
      <numFmt numFmtId="4" formatCode="#,##0.00"/>
    </dxf>
    <dxf>
      <numFmt numFmtId="4" formatCode="#,##0.00"/>
    </dxf>
    <dxf>
      <numFmt numFmtId="4" formatCode="#,##0.0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font>
        <sz val="10"/>
      </font>
    </dxf>
    <dxf>
      <font>
        <sz val="10"/>
      </font>
    </dxf>
    <dxf>
      <font>
        <sz val="10"/>
      </font>
    </dxf>
    <dxf>
      <font>
        <sz val="10"/>
      </font>
    </dxf>
    <dxf>
      <font>
        <sz val="10"/>
      </font>
    </dxf>
    <dxf>
      <font>
        <sz val="10"/>
      </font>
    </dxf>
    <dxf>
      <numFmt numFmtId="4" formatCode="#,##0.00"/>
    </dxf>
    <dxf>
      <font>
        <b/>
      </font>
    </dxf>
    <dxf>
      <font>
        <b/>
      </font>
    </dxf>
    <dxf>
      <numFmt numFmtId="3" formatCode="#,##0"/>
    </dxf>
    <dxf>
      <font>
        <b/>
      </font>
    </dxf>
    <dxf>
      <font>
        <b/>
      </font>
    </dxf>
    <dxf>
      <numFmt numFmtId="3" formatCode="#,##0"/>
    </dxf>
    <dxf>
      <font>
        <b/>
      </font>
    </dxf>
    <dxf>
      <font>
        <b/>
      </font>
    </dxf>
    <dxf>
      <numFmt numFmtId="3" formatCode="#,##0"/>
    </dxf>
    <dxf>
      <font>
        <b/>
      </font>
    </dxf>
    <dxf>
      <font>
        <b/>
      </font>
    </dxf>
    <dxf>
      <numFmt numFmtId="168" formatCode="#,##0.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4" formatCode="#,##0.00"/>
    </dxf>
    <dxf>
      <numFmt numFmtId="4" formatCode="#,##0.00"/>
    </dxf>
    <dxf>
      <numFmt numFmtId="4" formatCode="#,##0.00"/>
    </dxf>
    <dxf>
      <numFmt numFmtId="4" formatCode="#,##0.0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font>
        <sz val="10"/>
      </font>
    </dxf>
    <dxf>
      <font>
        <sz val="10"/>
      </font>
    </dxf>
    <dxf>
      <font>
        <sz val="10"/>
      </font>
    </dxf>
    <dxf>
      <font>
        <sz val="10"/>
      </font>
    </dxf>
    <dxf>
      <font>
        <sz val="10"/>
      </font>
    </dxf>
    <dxf>
      <font>
        <sz val="10"/>
      </font>
    </dxf>
    <dxf>
      <font>
        <strike val="0"/>
        <u val="none"/>
        <sz val="10"/>
        <color auto="1"/>
        <name val="Arial"/>
        <scheme val="none"/>
      </font>
    </dxf>
    <dxf>
      <font>
        <strike val="0"/>
        <u val="none"/>
        <sz val="10"/>
        <color auto="1"/>
        <name val="Arial"/>
        <scheme val="none"/>
      </font>
      <numFmt numFmtId="3" formatCode="#,##0"/>
    </dxf>
    <dxf>
      <font>
        <strike val="0"/>
        <u val="none"/>
        <sz val="10"/>
        <color auto="1"/>
        <name val="Arial"/>
        <scheme val="none"/>
      </font>
      <numFmt numFmtId="3" formatCode="#,##0"/>
    </dxf>
    <dxf>
      <font>
        <strike val="0"/>
        <u val="none"/>
        <sz val="10"/>
        <color auto="1"/>
        <name val="Arial"/>
        <scheme val="none"/>
      </font>
      <numFmt numFmtId="3" formatCode="#,##0"/>
    </dxf>
    <dxf>
      <font>
        <strike val="0"/>
        <u val="none"/>
        <sz val="10"/>
        <color auto="1"/>
        <name val="Arial"/>
        <scheme val="none"/>
      </font>
      <numFmt numFmtId="3" formatCode="#,##0"/>
    </dxf>
    <dxf>
      <font>
        <strike val="0"/>
        <u val="none"/>
        <sz val="10"/>
        <color auto="1"/>
        <name val="Arial"/>
        <scheme val="none"/>
      </font>
      <numFmt numFmtId="3" formatCode="#,##0"/>
    </dxf>
    <dxf>
      <font>
        <strike val="0"/>
        <u val="none"/>
        <sz val="10"/>
        <color auto="1"/>
        <name val="Arial"/>
        <scheme val="none"/>
      </font>
      <numFmt numFmtId="3" formatCode="#,##0"/>
    </dxf>
    <dxf>
      <font>
        <strike val="0"/>
        <u val="none"/>
        <sz val="10"/>
        <color auto="1"/>
        <name val="Arial"/>
        <scheme val="none"/>
      </font>
      <numFmt numFmtId="3" formatCode="#,##0"/>
    </dxf>
    <dxf>
      <font>
        <strike val="0"/>
        <u val="none"/>
        <sz val="10"/>
        <color auto="1"/>
        <name val="Arial"/>
        <scheme val="none"/>
      </font>
      <numFmt numFmtId="3" formatCode="#,##0"/>
    </dxf>
    <dxf>
      <font>
        <strike val="0"/>
        <u val="none"/>
        <sz val="10"/>
        <color auto="1"/>
        <name val="Arial"/>
        <scheme val="none"/>
      </font>
      <numFmt numFmtId="3" formatCode="#,##0"/>
    </dxf>
    <dxf>
      <font>
        <strike val="0"/>
        <u val="none"/>
        <sz val="10"/>
        <color auto="1"/>
        <name val="Arial"/>
        <scheme val="none"/>
      </font>
      <numFmt numFmtId="3" formatCode="#,##0"/>
    </dxf>
    <dxf>
      <font>
        <strike val="0"/>
        <u val="none"/>
        <sz val="10"/>
        <color auto="1"/>
        <name val="Arial"/>
        <scheme val="none"/>
      </font>
      <numFmt numFmtId="3" formatCode="#,##0"/>
    </dxf>
    <dxf>
      <font>
        <strike val="0"/>
        <u val="none"/>
        <sz val="10"/>
        <color auto="1"/>
        <name val="Arial"/>
        <scheme val="none"/>
      </font>
      <numFmt numFmtId="3" formatCode="#,##0"/>
    </dxf>
    <dxf>
      <font>
        <strike val="0"/>
        <u val="none"/>
        <sz val="10"/>
        <color auto="1"/>
        <name val="Arial"/>
        <scheme val="none"/>
      </font>
      <numFmt numFmtId="3" formatCode="#,##0"/>
    </dxf>
    <dxf>
      <font>
        <b val="0"/>
        <i val="0"/>
        <strike val="0"/>
        <u val="none"/>
        <sz val="10"/>
        <color auto="1"/>
        <name val="Arial"/>
        <scheme val="none"/>
      </font>
      <numFmt numFmtId="3" formatCode="#,##0"/>
    </dxf>
    <dxf>
      <font>
        <strike val="0"/>
        <u val="none"/>
        <sz val="10"/>
        <color auto="1"/>
        <name val="Arial"/>
        <scheme val="none"/>
      </font>
      <numFmt numFmtId="3" formatCode="#,##0"/>
    </dxf>
    <dxf>
      <font>
        <strike val="0"/>
        <u val="none"/>
        <sz val="10"/>
        <color auto="1"/>
        <name val="Arial"/>
        <scheme val="none"/>
      </font>
      <numFmt numFmtId="3" formatCode="#,##0"/>
    </dxf>
    <dxf>
      <font>
        <strike val="0"/>
        <u val="none"/>
        <sz val="10"/>
        <color auto="1"/>
        <name val="Arial"/>
        <scheme val="none"/>
      </font>
      <numFmt numFmtId="3" formatCode="#,##0"/>
    </dxf>
    <dxf>
      <font>
        <strike val="0"/>
        <u val="none"/>
        <sz val="10"/>
        <color auto="1"/>
        <name val="Arial"/>
        <scheme val="none"/>
      </font>
      <numFmt numFmtId="3" formatCode="#,##0"/>
    </dxf>
    <dxf>
      <font>
        <strike val="0"/>
        <u val="none"/>
        <sz val="10"/>
        <color auto="1"/>
        <name val="Arial"/>
        <scheme val="none"/>
      </font>
      <numFmt numFmtId="3" formatCode="#,##0"/>
    </dxf>
    <dxf>
      <font>
        <strike val="0"/>
        <u val="none"/>
        <sz val="10"/>
        <color auto="1"/>
        <name val="Arial"/>
        <scheme val="none"/>
      </font>
      <numFmt numFmtId="3" formatCode="#,##0"/>
    </dxf>
    <dxf>
      <font>
        <strike val="0"/>
        <u val="none"/>
        <sz val="10"/>
        <color auto="1"/>
        <name val="Arial"/>
        <scheme val="none"/>
      </font>
      <numFmt numFmtId="3" formatCode="#,##0"/>
    </dxf>
    <dxf>
      <font>
        <strike val="0"/>
        <u val="none"/>
        <sz val="10"/>
        <color auto="1"/>
        <name val="Arial"/>
        <scheme val="none"/>
      </font>
      <numFmt numFmtId="4" formatCode="#,##0.00"/>
    </dxf>
    <dxf>
      <font>
        <strike val="0"/>
        <u val="none"/>
        <sz val="10"/>
        <color auto="1"/>
        <name val="Arial"/>
        <scheme val="none"/>
      </font>
      <numFmt numFmtId="4" formatCode="#,##0.00"/>
    </dxf>
    <dxf>
      <font>
        <strike val="0"/>
        <u val="none"/>
        <sz val="10"/>
        <color auto="1"/>
        <name val="Arial"/>
        <scheme val="none"/>
      </font>
      <numFmt numFmtId="4" formatCode="#,##0.00"/>
    </dxf>
    <dxf>
      <font>
        <strike val="0"/>
        <u val="none"/>
        <sz val="10"/>
        <color auto="1"/>
        <name val="Arial"/>
        <scheme val="none"/>
      </font>
      <numFmt numFmtId="4" formatCode="#,##0.00"/>
    </dxf>
    <dxf>
      <font>
        <strike val="0"/>
        <u val="none"/>
        <sz val="10"/>
        <color auto="1"/>
        <name val="Arial"/>
        <scheme val="none"/>
      </font>
      <numFmt numFmtId="3" formatCode="#,##0"/>
    </dxf>
    <dxf>
      <font>
        <strike val="0"/>
        <u val="none"/>
        <sz val="10"/>
        <color auto="1"/>
        <name val="Arial"/>
        <scheme val="none"/>
      </font>
      <numFmt numFmtId="3" formatCode="#,##0"/>
    </dxf>
    <dxf>
      <font>
        <strike val="0"/>
        <u val="none"/>
        <sz val="10"/>
        <color auto="1"/>
        <name val="Arial"/>
        <scheme val="none"/>
      </font>
      <numFmt numFmtId="3" formatCode="#,##0"/>
    </dxf>
    <dxf>
      <font>
        <strike val="0"/>
        <u val="none"/>
        <sz val="10"/>
        <color auto="1"/>
        <name val="Arial"/>
        <scheme val="none"/>
      </font>
      <numFmt numFmtId="3" formatCode="#,##0"/>
    </dxf>
    <dxf>
      <font>
        <strike val="0"/>
        <u val="none"/>
        <sz val="10"/>
        <color auto="1"/>
        <name val="Arial"/>
        <scheme val="none"/>
      </font>
      <numFmt numFmtId="3" formatCode="#,##0"/>
    </dxf>
    <dxf>
      <font>
        <strike val="0"/>
        <u val="none"/>
        <sz val="10"/>
        <color auto="1"/>
        <name val="Arial"/>
        <scheme val="none"/>
      </font>
      <numFmt numFmtId="3" formatCode="#,##0"/>
    </dxf>
    <dxf>
      <font>
        <strike val="0"/>
        <u val="none"/>
        <sz val="10"/>
        <color auto="1"/>
        <name val="Arial"/>
        <scheme val="none"/>
      </font>
      <numFmt numFmtId="3" formatCode="#,##0"/>
    </dxf>
    <dxf>
      <font>
        <strike val="0"/>
        <u val="none"/>
        <sz val="10"/>
        <color auto="1"/>
        <name val="Arial"/>
        <scheme val="none"/>
      </font>
      <numFmt numFmtId="3" formatCode="#,##0"/>
    </dxf>
    <dxf>
      <font>
        <strike val="0"/>
        <u val="none"/>
        <sz val="10"/>
        <color auto="1"/>
        <name val="Arial"/>
        <scheme val="none"/>
      </font>
      <numFmt numFmtId="3" formatCode="#,##0"/>
    </dxf>
    <dxf>
      <font>
        <strike val="0"/>
        <u val="none"/>
        <sz val="10"/>
        <color auto="1"/>
        <name val="Arial"/>
        <scheme val="none"/>
      </font>
      <numFmt numFmtId="3" formatCode="#,##0"/>
    </dxf>
    <dxf>
      <font>
        <strike val="0"/>
        <u val="none"/>
        <sz val="10"/>
        <color auto="1"/>
        <name val="Arial"/>
        <scheme val="none"/>
      </font>
      <numFmt numFmtId="3" formatCode="#,##0"/>
    </dxf>
    <dxf>
      <font>
        <strike val="0"/>
        <u val="none"/>
        <sz val="10"/>
        <color auto="1"/>
        <name val="Arial"/>
        <scheme val="none"/>
      </font>
      <numFmt numFmtId="3" formatCode="#,##0"/>
    </dxf>
    <dxf>
      <font>
        <strike val="0"/>
        <u val="none"/>
        <sz val="10"/>
        <color auto="1"/>
        <name val="Arial"/>
        <scheme val="none"/>
      </font>
      <numFmt numFmtId="3" formatCode="#,##0"/>
    </dxf>
    <dxf>
      <font>
        <strike val="0"/>
        <u val="none"/>
        <sz val="10"/>
        <color auto="1"/>
        <name val="Arial"/>
        <scheme val="none"/>
      </font>
      <numFmt numFmtId="3" formatCode="#,##0"/>
    </dxf>
    <dxf>
      <font>
        <strike val="0"/>
        <u val="none"/>
        <sz val="10"/>
        <color auto="1"/>
        <name val="Arial"/>
        <scheme val="none"/>
      </font>
      <numFmt numFmtId="3" formatCode="#,##0"/>
    </dxf>
    <dxf>
      <font>
        <strike val="0"/>
        <u val="none"/>
        <sz val="10"/>
        <color auto="1"/>
        <name val="Arial"/>
        <scheme val="none"/>
      </font>
      <numFmt numFmtId="3" formatCode="#,##0"/>
    </dxf>
    <dxf>
      <font>
        <strike val="0"/>
        <u val="none"/>
        <sz val="10"/>
        <color auto="1"/>
        <name val="Arial"/>
        <scheme val="none"/>
      </font>
      <numFmt numFmtId="3" formatCode="#,##0"/>
    </dxf>
    <dxf>
      <font>
        <strike val="0"/>
        <u val="none"/>
        <sz val="10"/>
        <color auto="1"/>
        <name val="Arial"/>
        <scheme val="none"/>
      </font>
      <numFmt numFmtId="3" formatCode="#,##0"/>
    </dxf>
    <dxf>
      <font>
        <strike val="0"/>
        <u val="none"/>
        <sz val="10"/>
        <color auto="1"/>
        <name val="Arial"/>
        <scheme val="none"/>
      </font>
      <numFmt numFmtId="4" formatCode="#,##0.00"/>
    </dxf>
    <dxf>
      <font>
        <strike val="0"/>
        <u val="none"/>
        <sz val="10"/>
        <color auto="1"/>
        <name val="Arial"/>
        <scheme val="none"/>
      </font>
      <numFmt numFmtId="4" formatCode="#,##0.00"/>
    </dxf>
    <dxf>
      <font>
        <strike val="0"/>
        <u val="none"/>
        <sz val="10"/>
        <color auto="1"/>
        <name val="Arial"/>
        <scheme val="none"/>
      </font>
      <numFmt numFmtId="4" formatCode="#,##0.00"/>
    </dxf>
    <dxf>
      <font>
        <strike val="0"/>
        <u val="none"/>
        <sz val="10"/>
        <color auto="1"/>
        <name val="Arial"/>
        <scheme val="none"/>
      </font>
      <numFmt numFmtId="4" formatCode="#,##0.00"/>
    </dxf>
    <dxf>
      <font>
        <strike val="0"/>
        <u val="none"/>
        <sz val="10"/>
        <color auto="1"/>
        <name val="Arial"/>
        <scheme val="none"/>
      </font>
      <numFmt numFmtId="4" formatCode="#,##0.00"/>
    </dxf>
    <dxf>
      <font>
        <strike val="0"/>
        <u val="none"/>
        <sz val="10"/>
        <color auto="1"/>
        <name val="Arial"/>
        <scheme val="none"/>
      </font>
      <numFmt numFmtId="4" formatCode="#,##0.00"/>
    </dxf>
    <dxf>
      <font>
        <strike val="0"/>
        <u val="none"/>
        <sz val="10"/>
        <color auto="1"/>
        <name val="Arial"/>
        <scheme val="none"/>
      </font>
      <numFmt numFmtId="4" formatCode="#,##0.00"/>
    </dxf>
    <dxf>
      <font>
        <strike val="0"/>
        <u val="none"/>
        <sz val="10"/>
        <color auto="1"/>
        <name val="Arial"/>
        <scheme val="none"/>
      </font>
      <numFmt numFmtId="4" formatCode="#,##0.00"/>
    </dxf>
    <dxf>
      <font>
        <strike val="0"/>
        <u val="none"/>
        <sz val="10"/>
        <color auto="1"/>
        <name val="Arial"/>
        <scheme val="none"/>
      </font>
      <numFmt numFmtId="4" formatCode="#,##0.00"/>
    </dxf>
    <dxf>
      <font>
        <strike val="0"/>
        <u val="none"/>
        <sz val="10"/>
        <color auto="1"/>
        <name val="Arial"/>
        <scheme val="none"/>
      </font>
      <numFmt numFmtId="4" formatCode="#,##0.00"/>
    </dxf>
    <dxf>
      <font>
        <strike val="0"/>
        <u val="none"/>
        <sz val="10"/>
        <color auto="1"/>
        <name val="Arial"/>
        <scheme val="none"/>
      </font>
      <numFmt numFmtId="4" formatCode="#,##0.00"/>
    </dxf>
    <dxf>
      <font>
        <strike val="0"/>
        <u val="none"/>
        <sz val="10"/>
        <color auto="1"/>
        <name val="Arial"/>
        <scheme val="none"/>
      </font>
      <numFmt numFmtId="4" formatCode="#,##0.00"/>
    </dxf>
    <dxf>
      <font>
        <strike val="0"/>
        <u val="none"/>
        <sz val="10"/>
        <color auto="1"/>
        <name val="Arial"/>
        <scheme val="none"/>
      </font>
      <numFmt numFmtId="4" formatCode="#,##0.00"/>
    </dxf>
    <dxf>
      <font>
        <b val="0"/>
        <i val="0"/>
        <strike val="0"/>
        <u val="none"/>
        <sz val="10"/>
        <color auto="1"/>
        <name val="Arial"/>
        <scheme val="none"/>
      </font>
    </dxf>
    <dxf>
      <font>
        <b val="0"/>
        <i val="0"/>
        <strike val="0"/>
        <u val="none"/>
        <sz val="10"/>
        <color auto="1"/>
        <name val="Arial"/>
        <scheme val="none"/>
      </font>
    </dxf>
    <dxf>
      <numFmt numFmtId="4" formatCode="#,##0.00"/>
    </dxf>
    <dxf>
      <numFmt numFmtId="4" formatCode="#,##0.00"/>
    </dxf>
    <dxf>
      <font>
        <b/>
      </font>
    </dxf>
    <dxf>
      <font>
        <b/>
      </font>
    </dxf>
    <dxf>
      <numFmt numFmtId="3" formatCode="#,##0"/>
    </dxf>
    <dxf>
      <font>
        <b/>
      </font>
    </dxf>
    <dxf>
      <font>
        <b/>
      </font>
    </dxf>
    <dxf>
      <numFmt numFmtId="3" formatCode="#,##0"/>
    </dxf>
    <dxf>
      <font>
        <b/>
      </font>
    </dxf>
    <dxf>
      <font>
        <b/>
      </font>
    </dxf>
    <dxf>
      <numFmt numFmtId="168" formatCode="#,##0.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4" formatCode="#,##0.00"/>
    </dxf>
    <dxf>
      <numFmt numFmtId="4" formatCode="#,##0.00"/>
    </dxf>
    <dxf>
      <numFmt numFmtId="4" formatCode="#,##0.00"/>
    </dxf>
    <dxf>
      <numFmt numFmtId="4" formatCode="#,##0.0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font>
        <sz val="10"/>
      </font>
    </dxf>
    <dxf>
      <font>
        <sz val="10"/>
      </font>
    </dxf>
    <dxf>
      <font>
        <sz val="10"/>
      </font>
    </dxf>
    <dxf>
      <font>
        <sz val="10"/>
      </font>
    </dxf>
    <dxf>
      <font>
        <sz val="10"/>
      </font>
    </dxf>
    <dxf>
      <font>
        <b/>
        <color theme="1"/>
      </font>
      <border>
        <bottom style="thin">
          <color theme="4"/>
        </bottom>
        <vertical/>
        <horizontal/>
      </border>
    </dxf>
    <dxf>
      <font>
        <sz val="10"/>
        <color theme="1"/>
      </font>
      <border>
        <left style="thin">
          <color theme="4"/>
        </left>
        <right style="thin">
          <color theme="4"/>
        </right>
        <top style="thin">
          <color theme="4"/>
        </top>
        <bottom style="thin">
          <color theme="4"/>
        </bottom>
        <vertical/>
        <horizontal/>
      </border>
    </dxf>
    <dxf>
      <font>
        <b/>
        <color theme="1"/>
      </font>
      <border>
        <bottom style="thin">
          <color theme="4"/>
        </bottom>
        <vertical/>
        <horizontal/>
      </border>
    </dxf>
    <dxf>
      <font>
        <sz val="10"/>
        <color theme="1"/>
      </font>
      <border>
        <left style="thin">
          <color theme="4"/>
        </left>
        <right style="thin">
          <color theme="4"/>
        </right>
        <top style="thin">
          <color theme="4"/>
        </top>
        <bottom style="thin">
          <color theme="4"/>
        </bottom>
        <vertical/>
        <horizontal/>
      </border>
    </dxf>
    <dxf>
      <font>
        <b/>
        <color theme="1"/>
      </font>
      <border>
        <bottom style="thin">
          <color theme="4"/>
        </bottom>
        <vertical/>
        <horizontal/>
      </border>
    </dxf>
    <dxf>
      <font>
        <sz val="10"/>
        <color theme="1"/>
      </font>
      <border>
        <left/>
        <right/>
        <top/>
        <bottom/>
        <vertical/>
        <horizontal/>
      </border>
    </dxf>
    <dxf>
      <font>
        <b/>
        <i val="0"/>
      </font>
      <border>
        <bottom style="medium">
          <color theme="3"/>
        </bottom>
      </border>
    </dxf>
    <dxf>
      <font>
        <sz val="10"/>
      </font>
      <border>
        <left/>
        <right/>
        <top/>
        <bottom/>
        <vertical/>
        <horizontal/>
      </border>
    </dxf>
    <dxf>
      <font>
        <b val="0"/>
        <i val="0"/>
        <sz val="12"/>
        <name val="Franklin Gothic Demi"/>
        <scheme val="none"/>
      </font>
    </dxf>
  </dxfs>
  <tableStyles count="5" defaultTableStyle="TableStyleMedium9" defaultPivotStyle="PivotStyleLight16">
    <tableStyle name="Estilo de segmentación de datos 1" pivot="0" table="0" count="1">
      <tableStyleElement type="wholeTable" dxfId="1458"/>
    </tableStyle>
    <tableStyle name="Estilo de segmentación de datos 2" pivot="0" table="0" count="6">
      <tableStyleElement type="wholeTable" dxfId="1457"/>
      <tableStyleElement type="headerRow" dxfId="1456"/>
    </tableStyle>
    <tableStyle name="SlicerStyleDark1 2" pivot="0" table="0" count="10">
      <tableStyleElement type="wholeTable" dxfId="1455"/>
      <tableStyleElement type="headerRow" dxfId="1454"/>
    </tableStyle>
    <tableStyle name="SlicerStyleLight1 2" pivot="0" table="0" count="10">
      <tableStyleElement type="wholeTable" dxfId="1453"/>
      <tableStyleElement type="headerRow" dxfId="1452"/>
    </tableStyle>
    <tableStyle name="SlicerStyleLight1 2 2" pivot="0" table="0" count="10">
      <tableStyleElement type="wholeTable" dxfId="1451"/>
      <tableStyleElement type="headerRow" dxfId="1450"/>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FFCC66"/>
      <color rgb="FFFF9900"/>
      <color rgb="FF00CC00"/>
      <color rgb="FF1C4372"/>
    </mruColors>
  </colors>
  <extLst>
    <ext xmlns:x14="http://schemas.microsoft.com/office/spreadsheetml/2009/9/main" uri="{46F421CA-312F-682f-3DD2-61675219B42D}">
      <x14:dxfs count="28">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828282"/>
          </font>
          <fill>
            <patternFill patternType="solid">
              <fgColor theme="4" tint="0.79995117038483843"/>
              <bgColor theme="4" tint="0.79995117038483843"/>
            </patternFill>
          </fill>
          <border>
            <left style="thin">
              <color rgb="FFCCCCCC"/>
            </left>
            <right style="thin">
              <color rgb="FFCCCCCC"/>
            </right>
            <top style="thin">
              <color rgb="FFCCCCCC"/>
            </top>
            <bottom style="thin">
              <color rgb="FFCCCCCC"/>
            </bottom>
            <vertical/>
            <horizontal/>
          </border>
        </dxf>
        <dxf>
          <font>
            <color rgb="FF000000"/>
          </font>
          <fill>
            <patternFill patternType="solid">
              <fgColor theme="4" tint="0.59999389629810485"/>
              <bgColor theme="4" tint="0.59999389629810485"/>
            </patternFill>
          </fill>
          <border>
            <left style="thin">
              <color rgb="FF999999"/>
            </left>
            <right style="thin">
              <color rgb="FF999999"/>
            </right>
            <top style="thin">
              <color rgb="FF999999"/>
            </top>
            <bottom style="thin">
              <color rgb="FF999999"/>
            </bottom>
            <vertical/>
            <horizontal/>
          </border>
        </dxf>
        <dxf>
          <font>
            <color rgb="FF828282"/>
          </font>
          <fill>
            <patternFill patternType="solid">
              <fgColor rgb="FFFFFFFF"/>
              <bgColor rgb="FFFFFFFF"/>
            </patternFill>
          </fill>
          <border>
            <left style="thin">
              <color rgb="FFE0E0E0"/>
            </left>
            <right style="thin">
              <color rgb="FFE0E0E0"/>
            </right>
            <top style="thin">
              <color rgb="FFE0E0E0"/>
            </top>
            <bottom style="thin">
              <color rgb="FFE0E0E0"/>
            </bottom>
            <vertical/>
            <horizontal/>
          </border>
        </dxf>
        <dxf>
          <font>
            <color rgb="FF000000"/>
          </font>
          <fill>
            <patternFill patternType="solid">
              <fgColor rgb="FFFFFFFF"/>
              <bgColor rgb="FFFFFFFF"/>
            </patternFill>
          </fill>
          <border>
            <left style="thin">
              <color rgb="FFCCCCCC"/>
            </left>
            <right style="thin">
              <color rgb="FFCCCCCC"/>
            </right>
            <top style="thin">
              <color rgb="FFCCCCCC"/>
            </top>
            <bottom style="thin">
              <color rgb="FFCCCCCC"/>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828282"/>
          </font>
          <fill>
            <patternFill patternType="solid">
              <fgColor theme="4" tint="0.79995117038483843"/>
              <bgColor theme="4" tint="0.79995117038483843"/>
            </patternFill>
          </fill>
          <border>
            <left style="thin">
              <color rgb="FFCCCCCC"/>
            </left>
            <right style="thin">
              <color rgb="FFCCCCCC"/>
            </right>
            <top style="thin">
              <color rgb="FFCCCCCC"/>
            </top>
            <bottom style="thin">
              <color rgb="FFCCCCCC"/>
            </bottom>
            <vertical/>
            <horizontal/>
          </border>
        </dxf>
        <dxf>
          <font>
            <color rgb="FF000000"/>
          </font>
          <fill>
            <patternFill patternType="solid">
              <fgColor theme="4" tint="0.59999389629810485"/>
              <bgColor theme="4" tint="0.59999389629810485"/>
            </patternFill>
          </fill>
          <border>
            <left style="thin">
              <color rgb="FF999999"/>
            </left>
            <right style="thin">
              <color rgb="FF999999"/>
            </right>
            <top style="thin">
              <color rgb="FF999999"/>
            </top>
            <bottom style="thin">
              <color rgb="FF999999"/>
            </bottom>
            <vertical/>
            <horizontal/>
          </border>
        </dxf>
        <dxf>
          <font>
            <color rgb="FF828282"/>
          </font>
          <fill>
            <patternFill patternType="solid">
              <fgColor rgb="FFFFFFFF"/>
              <bgColor rgb="FFFFFFFF"/>
            </patternFill>
          </fill>
          <border>
            <left style="thin">
              <color rgb="FFE0E0E0"/>
            </left>
            <right style="thin">
              <color rgb="FFE0E0E0"/>
            </right>
            <top style="thin">
              <color rgb="FFE0E0E0"/>
            </top>
            <bottom style="thin">
              <color rgb="FFE0E0E0"/>
            </bottom>
            <vertical/>
            <horizontal/>
          </border>
        </dxf>
        <dxf>
          <font>
            <color rgb="FF000000"/>
          </font>
          <fill>
            <patternFill patternType="solid">
              <fgColor rgb="FFFFFFFF"/>
              <bgColor rgb="FFFFFFFF"/>
            </patternFill>
          </fill>
          <border>
            <left style="thin">
              <color rgb="FFCCCCCC"/>
            </left>
            <right style="thin">
              <color rgb="FFCCCCCC"/>
            </right>
            <top style="thin">
              <color rgb="FFCCCCCC"/>
            </top>
            <bottom style="thin">
              <color rgb="FFCCCCCC"/>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theme="4" tint="-0.249977111117893"/>
          </font>
          <fill>
            <patternFill patternType="solid">
              <fgColor theme="4" tint="0.59999389629810485"/>
              <bgColor theme="4" tint="0.59999389629810485"/>
            </patternFill>
          </fill>
          <border>
            <left style="thin">
              <color theme="4" tint="0.59999389629810485"/>
            </left>
            <right style="thin">
              <color theme="4" tint="0.59999389629810485"/>
            </right>
            <top style="thin">
              <color theme="4" tint="0.59999389629810485"/>
            </top>
            <bottom style="thin">
              <color theme="4" tint="0.59999389629810485"/>
            </bottom>
            <vertical/>
            <horizontal/>
          </border>
        </dxf>
        <dxf>
          <font>
            <color theme="0"/>
          </font>
          <fill>
            <patternFill patternType="solid">
              <fgColor theme="4"/>
              <bgColor theme="4"/>
            </patternFill>
          </fill>
          <border>
            <left style="thin">
              <color theme="4"/>
            </left>
            <right style="thin">
              <color theme="4"/>
            </right>
            <top style="thin">
              <color theme="4"/>
            </top>
            <bottom style="thin">
              <color theme="4"/>
            </bottom>
            <vertical/>
            <horizontal/>
          </border>
        </dxf>
        <dxf>
          <font>
            <color rgb="FF959595"/>
          </font>
          <fill>
            <patternFill patternType="solid">
              <fgColor rgb="FFDFDFDF"/>
              <bgColor rgb="FFDFDFDF"/>
            </patternFill>
          </fill>
          <border>
            <left style="thin">
              <color rgb="FFDFDFDF"/>
            </left>
            <right style="thin">
              <color rgb="FFDFDFDF"/>
            </right>
            <top style="thin">
              <color rgb="FFDFDFDF"/>
            </top>
            <bottom style="thin">
              <color rgb="FFDFDFDF"/>
            </bottom>
            <vertical/>
            <horizontal/>
          </border>
        </dxf>
        <dxf>
          <font>
            <color rgb="FF000000"/>
          </font>
          <fill>
            <patternFill patternType="solid">
              <fgColor rgb="FFC0C0C0"/>
              <bgColor rgb="FFC0C0C0"/>
            </patternFill>
          </fill>
          <border>
            <left style="thin">
              <color rgb="FFC0C0C0"/>
            </left>
            <right style="thin">
              <color rgb="FFC0C0C0"/>
            </right>
            <top style="thin">
              <color rgb="FFC0C0C0"/>
            </top>
            <bottom style="thin">
              <color rgb="FFC0C0C0"/>
            </bottom>
            <vertical/>
            <horizontal/>
          </border>
        </dxf>
        <dxf>
          <fill>
            <patternFill patternType="none"/>
          </fill>
          <border>
            <left style="thin">
              <color theme="0" tint="-0.14993743705557422"/>
            </left>
            <right style="thin">
              <color theme="0" tint="-0.14993743705557422"/>
            </right>
            <top style="thin">
              <color theme="0" tint="-0.14993743705557422"/>
            </top>
            <bottom style="thin">
              <color theme="0" tint="-0.14993743705557422"/>
            </bottom>
          </border>
        </dxf>
        <dxf>
          <fill>
            <patternFill patternType="solid">
              <bgColor theme="4" tint="0.59996337778862885"/>
            </patternFill>
          </fill>
          <border>
            <left style="thin">
              <color theme="0" tint="-0.14993743705557422"/>
            </left>
            <right style="thin">
              <color theme="0" tint="-0.14993743705557422"/>
            </right>
            <top style="thin">
              <color theme="0" tint="-0.14993743705557422"/>
            </top>
            <bottom style="thin">
              <color theme="0" tint="-0.14993743705557422"/>
            </bottom>
          </border>
        </dxf>
        <dxf>
          <font>
            <color theme="0" tint="-0.34998626667073579"/>
          </font>
          <fill>
            <patternFill patternType="solid">
              <bgColor theme="0" tint="-4.9989318521683403E-2"/>
            </patternFill>
          </fill>
          <border>
            <left style="thin">
              <color theme="0" tint="-0.14993743705557422"/>
            </left>
            <right style="thin">
              <color theme="0" tint="-0.14993743705557422"/>
            </right>
            <top style="thin">
              <color theme="0" tint="-0.14993743705557422"/>
            </top>
            <bottom style="thin">
              <color theme="0" tint="-0.14993743705557422"/>
            </bottom>
          </border>
        </dxf>
        <dxf>
          <fill>
            <patternFill patternType="none"/>
          </fill>
          <border>
            <left style="thin">
              <color theme="0" tint="-0.14993743705557422"/>
            </left>
            <right style="thin">
              <color theme="0" tint="-0.14993743705557422"/>
            </right>
            <top style="thin">
              <color theme="0" tint="-0.14993743705557422"/>
            </top>
            <bottom style="thin">
              <color theme="0" tint="-0.14993743705557422"/>
            </bottom>
          </border>
        </dxf>
      </x14:dxfs>
    </ext>
    <ext xmlns:x14="http://schemas.microsoft.com/office/spreadsheetml/2009/9/main" uri="{EB79DEF2-80B8-43e5-95BD-54CBDDF9020C}">
      <x14:slicerStyles defaultSlicerStyle="SlicerStyleLight1">
        <x14:slicerStyle name="Estilo de segmentación de datos 1"/>
        <x14:slicerStyle name="Estilo de segmentación de datos 2">
          <x14:slicerStyleElements>
            <x14:slicerStyleElement type="unselectedItemWithData" dxfId="27"/>
            <x14:slicerStyleElement type="unselectedItemWithNoData" dxfId="26"/>
            <x14:slicerStyleElement type="selectedItemWithData" dxfId="25"/>
            <x14:slicerStyleElement type="selectedItemWithNoData" dxfId="24"/>
          </x14:slicerStyleElements>
        </x14:slicerStyle>
        <x14:slicerStyle name="SlicerStyleDark1 2">
          <x14:slicerStyleElements>
            <x14:slicerStyleElement type="unselectedItemWithData" dxfId="23"/>
            <x14:slicerStyleElement type="unselectedItemWithNoData" dxfId="22"/>
            <x14:slicerStyleElement type="selectedItemWithData" dxfId="21"/>
            <x14:slicerStyleElement type="selectedItemWithNoData" dxfId="20"/>
            <x14:slicerStyleElement type="hoveredUnselectedItemWithData" dxfId="19"/>
            <x14:slicerStyleElement type="hoveredSelectedItemWithData" dxfId="18"/>
            <x14:slicerStyleElement type="hoveredUnselectedItemWithNoData" dxfId="17"/>
            <x14:slicerStyleElement type="hoveredSelectedItemWithNoData" dxfId="16"/>
          </x14:slicerStyleElements>
        </x14:slicerStyle>
        <x14:slicerStyle name="SlicerStyleLight1 2">
          <x14:slicerStyleElements>
            <x14:slicerStyleElement type="unselectedItemWithData" dxfId="15"/>
            <x14:slicerStyleElement type="unselectedItemWithNoData" dxfId="14"/>
            <x14:slicerStyleElement type="selectedItemWithData" dxfId="13"/>
            <x14:slicerStyleElement type="selectedItemWithNoData" dxfId="12"/>
            <x14:slicerStyleElement type="hoveredUnselectedItemWithData" dxfId="11"/>
            <x14:slicerStyleElement type="hoveredSelectedItemWithData" dxfId="10"/>
            <x14:slicerStyleElement type="hoveredUnselectedItemWithNoData" dxfId="9"/>
            <x14:slicerStyleElement type="hoveredSelectedItemWithNoData" dxfId="8"/>
          </x14:slicerStyleElements>
        </x14:slicerStyle>
        <x14:slicerStyle name="SlicerStyleLight1 2 2">
          <x14:slicerStyleElements>
            <x14:slicerStyleElement type="unselectedItemWithData" dxfId="7"/>
            <x14:slicerStyleElement type="unselectedItemWithNoData" dxfId="6"/>
            <x14:slicerStyleElement type="selectedItemWithData" dxfId="5"/>
            <x14:slicerStyleElement type="selectedItemWithNoData" dxfId="4"/>
            <x14:slicerStyleElement type="hoveredUnselectedItemWithData" dxfId="3"/>
            <x14:slicerStyleElement type="hoveredSelectedItemWithData" dxfId="2"/>
            <x14:slicerStyleElement type="hoveredUnselectedItemWithNoData" dxfId="1"/>
            <x14:slicerStyleElement type="hoveredSelectedItemWithNoData" dxfId="0"/>
          </x14:slicerStyleElements>
        </x14:slicerStyle>
      </x14:slicerStyles>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microsoft.com/office/2007/relationships/slicerCache" Target="slicerCaches/slicerCache2.xml"/><Relationship Id="rId21" Type="http://schemas.openxmlformats.org/officeDocument/2006/relationships/worksheet" Target="worksheets/sheet21.xml"/><Relationship Id="rId34" Type="http://schemas.openxmlformats.org/officeDocument/2006/relationships/pivotCacheDefinition" Target="pivotCache/pivotCacheDefinition6.xml"/><Relationship Id="rId42" Type="http://schemas.microsoft.com/office/2007/relationships/slicerCache" Target="slicerCaches/slicerCache5.xml"/><Relationship Id="rId47" Type="http://schemas.microsoft.com/office/2007/relationships/slicerCache" Target="slicerCaches/slicerCache10.xml"/><Relationship Id="rId50" Type="http://schemas.microsoft.com/office/2007/relationships/slicerCache" Target="slicerCaches/slicerCache13.xml"/><Relationship Id="rId55" Type="http://schemas.microsoft.com/office/2007/relationships/slicerCache" Target="slicerCaches/slicerCache18.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pivotCacheDefinition" Target="pivotCache/pivotCacheDefinition1.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pivotCacheDefinition" Target="pivotCache/pivotCacheDefinition4.xml"/><Relationship Id="rId37" Type="http://schemas.openxmlformats.org/officeDocument/2006/relationships/pivotCacheDefinition" Target="pivotCache/pivotCacheDefinition9.xml"/><Relationship Id="rId40" Type="http://schemas.microsoft.com/office/2007/relationships/slicerCache" Target="slicerCaches/slicerCache3.xml"/><Relationship Id="rId45" Type="http://schemas.microsoft.com/office/2007/relationships/slicerCache" Target="slicerCaches/slicerCache8.xml"/><Relationship Id="rId53" Type="http://schemas.microsoft.com/office/2007/relationships/slicerCache" Target="slicerCaches/slicerCache16.xml"/><Relationship Id="rId58" Type="http://schemas.openxmlformats.org/officeDocument/2006/relationships/styles" Target="styles.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pivotCacheDefinition" Target="pivotCache/pivotCacheDefinition2.xml"/><Relationship Id="rId35" Type="http://schemas.openxmlformats.org/officeDocument/2006/relationships/pivotCacheDefinition" Target="pivotCache/pivotCacheDefinition7.xml"/><Relationship Id="rId43" Type="http://schemas.microsoft.com/office/2007/relationships/slicerCache" Target="slicerCaches/slicerCache6.xml"/><Relationship Id="rId48" Type="http://schemas.microsoft.com/office/2007/relationships/slicerCache" Target="slicerCaches/slicerCache11.xml"/><Relationship Id="rId56" Type="http://schemas.openxmlformats.org/officeDocument/2006/relationships/theme" Target="theme/theme1.xml"/><Relationship Id="rId8" Type="http://schemas.openxmlformats.org/officeDocument/2006/relationships/worksheet" Target="worksheets/sheet8.xml"/><Relationship Id="rId51" Type="http://schemas.microsoft.com/office/2007/relationships/slicerCache" Target="slicerCaches/slicerCache14.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pivotCacheDefinition" Target="pivotCache/pivotCacheDefinition5.xml"/><Relationship Id="rId38" Type="http://schemas.microsoft.com/office/2007/relationships/slicerCache" Target="slicerCaches/slicerCache1.xml"/><Relationship Id="rId46" Type="http://schemas.microsoft.com/office/2007/relationships/slicerCache" Target="slicerCaches/slicerCache9.xml"/><Relationship Id="rId59" Type="http://schemas.openxmlformats.org/officeDocument/2006/relationships/sharedStrings" Target="sharedStrings.xml"/><Relationship Id="rId20" Type="http://schemas.openxmlformats.org/officeDocument/2006/relationships/worksheet" Target="worksheets/sheet20.xml"/><Relationship Id="rId41" Type="http://schemas.microsoft.com/office/2007/relationships/slicerCache" Target="slicerCaches/slicerCache4.xml"/><Relationship Id="rId54" Type="http://schemas.microsoft.com/office/2007/relationships/slicerCache" Target="slicerCaches/slicerCache17.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pivotCacheDefinition" Target="pivotCache/pivotCacheDefinition8.xml"/><Relationship Id="rId49" Type="http://schemas.microsoft.com/office/2007/relationships/slicerCache" Target="slicerCaches/slicerCache12.xml"/><Relationship Id="rId57" Type="http://schemas.openxmlformats.org/officeDocument/2006/relationships/connections" Target="connections.xml"/><Relationship Id="rId10" Type="http://schemas.openxmlformats.org/officeDocument/2006/relationships/worksheet" Target="worksheets/sheet10.xml"/><Relationship Id="rId31" Type="http://schemas.openxmlformats.org/officeDocument/2006/relationships/pivotCacheDefinition" Target="pivotCache/pivotCacheDefinition3.xml"/><Relationship Id="rId44" Type="http://schemas.microsoft.com/office/2007/relationships/slicerCache" Target="slicerCaches/slicerCache7.xml"/><Relationship Id="rId52" Type="http://schemas.microsoft.com/office/2007/relationships/slicerCache" Target="slicerCaches/slicerCache15.xml"/><Relationship Id="rId60" Type="http://schemas.openxmlformats.org/officeDocument/2006/relationships/calcChain" Target="calcChain.xml"/></Relationships>
</file>

<file path=xl/drawings/_rels/drawing1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3.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4.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5.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6.png"/></Relationships>
</file>

<file path=xl/drawings/_rels/drawing16.xml.rels><?xml version="1.0" encoding="UTF-8" standalone="yes"?>
<Relationships xmlns="http://schemas.openxmlformats.org/package/2006/relationships"><Relationship Id="rId1" Type="http://schemas.openxmlformats.org/officeDocument/2006/relationships/image" Target="../media/image7.png"/></Relationships>
</file>

<file path=xl/drawings/_rels/drawing17.xml.rels><?xml version="1.0" encoding="UTF-8" standalone="yes"?>
<Relationships xmlns="http://schemas.openxmlformats.org/package/2006/relationships"><Relationship Id="rId1" Type="http://schemas.openxmlformats.org/officeDocument/2006/relationships/image" Target="../media/image8.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xdr:row>
      <xdr:rowOff>160069</xdr:rowOff>
    </xdr:from>
    <xdr:to>
      <xdr:col>1</xdr:col>
      <xdr:colOff>700896</xdr:colOff>
      <xdr:row>11</xdr:row>
      <xdr:rowOff>86265</xdr:rowOff>
    </xdr:to>
    <mc:AlternateContent xmlns:mc="http://schemas.openxmlformats.org/markup-compatibility/2006" xmlns:a14="http://schemas.microsoft.com/office/drawing/2010/main">
      <mc:Choice Requires="a14">
        <xdr:graphicFrame macro="">
          <xdr:nvGraphicFramePr>
            <xdr:cNvPr id="2" name="AÑO 12">
              <a:extLst>
                <a:ext uri="{FF2B5EF4-FFF2-40B4-BE49-F238E27FC236}">
                  <a16:creationId xmlns:a16="http://schemas.microsoft.com/office/drawing/2014/main" id="{00000000-0008-0000-0000-000002000000}"/>
                </a:ext>
              </a:extLst>
            </xdr:cNvPr>
            <xdr:cNvGraphicFramePr/>
          </xdr:nvGraphicFramePr>
          <xdr:xfrm>
            <a:off x="0" y="0"/>
            <a:ext cx="0" cy="0"/>
          </xdr:xfrm>
          <a:graphic>
            <a:graphicData uri="http://schemas.microsoft.com/office/drawing/2010/slicer">
              <sle:slicer xmlns:sle="http://schemas.microsoft.com/office/drawing/2010/slicer" name="AÑO 12"/>
            </a:graphicData>
          </a:graphic>
        </xdr:graphicFrame>
      </mc:Choice>
      <mc:Fallback xmlns:r="http://schemas.openxmlformats.org/officeDocument/2006/relationships" xmlns="">
        <xdr:sp macro="" textlink="">
          <xdr:nvSpPr>
            <xdr:cNvPr id="0" name=""/>
            <xdr:cNvSpPr>
              <a:spLocks noTextEdit="1"/>
            </xdr:cNvSpPr>
          </xdr:nvSpPr>
          <xdr:spPr>
            <a:xfrm>
              <a:off x="0" y="1064895"/>
              <a:ext cx="6605905" cy="1221105"/>
            </a:xfrm>
            <a:prstGeom prst="rect">
              <a:avLst/>
            </a:prstGeom>
            <a:solidFill>
              <a:prstClr val="white"/>
            </a:solidFill>
            <a:ln w="1">
              <a:solidFill>
                <a:prstClr val="green"/>
              </a:solidFill>
            </a:ln>
          </xdr:spPr>
          <xdr:txBody>
            <a:bodyPr vertOverflow="clip" horzOverflow="clip"/>
            <a:lstStyle/>
            <a:p>
              <a:r>
                <a:rPr sz="1100"/>
                <a:t>This shape represents a slicer. 
Slicers are not supported in this version. Please update to the latest version of WPS Office.</a:t>
              </a:r>
            </a:p>
          </xdr:txBody>
        </xdr:sp>
      </mc:Fallback>
    </mc:AlternateContent>
    <xdr:clientData/>
  </xdr:twoCellAnchor>
  <xdr:twoCellAnchor editAs="oneCell">
    <xdr:from>
      <xdr:col>1</xdr:col>
      <xdr:colOff>769141</xdr:colOff>
      <xdr:row>3</xdr:row>
      <xdr:rowOff>140494</xdr:rowOff>
    </xdr:from>
    <xdr:to>
      <xdr:col>7</xdr:col>
      <xdr:colOff>11905</xdr:colOff>
      <xdr:row>11</xdr:row>
      <xdr:rowOff>66994</xdr:rowOff>
    </xdr:to>
    <mc:AlternateContent xmlns:mc="http://schemas.openxmlformats.org/markup-compatibility/2006" xmlns:a14="http://schemas.microsoft.com/office/drawing/2010/main">
      <mc:Choice Requires="a14">
        <xdr:graphicFrame macro="">
          <xdr:nvGraphicFramePr>
            <xdr:cNvPr id="3" name="MES 1">
              <a:extLst>
                <a:ext uri="{FF2B5EF4-FFF2-40B4-BE49-F238E27FC236}">
                  <a16:creationId xmlns:a16="http://schemas.microsoft.com/office/drawing/2014/main" id="{00000000-0008-0000-0000-000003000000}"/>
                </a:ext>
              </a:extLst>
            </xdr:cNvPr>
            <xdr:cNvGraphicFramePr/>
          </xdr:nvGraphicFramePr>
          <xdr:xfrm>
            <a:off x="0" y="0"/>
            <a:ext cx="0" cy="0"/>
          </xdr:xfrm>
          <a:graphic>
            <a:graphicData uri="http://schemas.microsoft.com/office/drawing/2010/slicer">
              <sle:slicer xmlns:sle="http://schemas.microsoft.com/office/drawing/2010/slicer" name="MES 1"/>
            </a:graphicData>
          </a:graphic>
        </xdr:graphicFrame>
      </mc:Choice>
      <mc:Fallback xmlns="">
        <xdr:sp macro="" textlink="">
          <xdr:nvSpPr>
            <xdr:cNvPr id="0" name=""/>
            <xdr:cNvSpPr>
              <a:spLocks noTextEdit="1"/>
            </xdr:cNvSpPr>
          </xdr:nvSpPr>
          <xdr:spPr>
            <a:xfrm>
              <a:off x="6674641" y="1057275"/>
              <a:ext cx="4029077" cy="1260000"/>
            </a:xfrm>
            <a:prstGeom prst="rect">
              <a:avLst/>
            </a:prstGeom>
            <a:solidFill>
              <a:prstClr val="white"/>
            </a:solidFill>
            <a:ln w="1">
              <a:solidFill>
                <a:prstClr val="green"/>
              </a:solidFill>
            </a:ln>
          </xdr:spPr>
          <xdr:txBody>
            <a:bodyPr vertOverflow="clip" horzOverflow="clip"/>
            <a:lstStyle/>
            <a:p>
              <a:r>
                <a:rPr lang="es-AR"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wsDr>
</file>

<file path=xl/drawings/drawing10.xml><?xml version="1.0" encoding="utf-8"?>
<xdr:wsDr xmlns:xdr="http://schemas.openxmlformats.org/drawingml/2006/spreadsheetDrawing" xmlns:a="http://schemas.openxmlformats.org/drawingml/2006/main">
  <xdr:twoCellAnchor editAs="oneCell">
    <xdr:from>
      <xdr:col>8</xdr:col>
      <xdr:colOff>21564</xdr:colOff>
      <xdr:row>37</xdr:row>
      <xdr:rowOff>86264</xdr:rowOff>
    </xdr:from>
    <xdr:to>
      <xdr:col>22</xdr:col>
      <xdr:colOff>833436</xdr:colOff>
      <xdr:row>68</xdr:row>
      <xdr:rowOff>34505</xdr:rowOff>
    </xdr:to>
    <xdr:pic>
      <xdr:nvPicPr>
        <xdr:cNvPr id="2" name="Imagen 1">
          <a:extLst>
            <a:ext uri="{FF2B5EF4-FFF2-40B4-BE49-F238E27FC236}">
              <a16:creationId xmlns:a16="http://schemas.microsoft.com/office/drawing/2014/main" id="{00000000-0008-0000-03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7070064" y="7039514"/>
          <a:ext cx="11503685" cy="51155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8</xdr:col>
      <xdr:colOff>43131</xdr:colOff>
      <xdr:row>38</xdr:row>
      <xdr:rowOff>21566</xdr:rowOff>
    </xdr:from>
    <xdr:to>
      <xdr:col>22</xdr:col>
      <xdr:colOff>278202</xdr:colOff>
      <xdr:row>68</xdr:row>
      <xdr:rowOff>131552</xdr:rowOff>
    </xdr:to>
    <xdr:pic>
      <xdr:nvPicPr>
        <xdr:cNvPr id="3" name="Imagen 2">
          <a:extLst>
            <a:ext uri="{FF2B5EF4-FFF2-40B4-BE49-F238E27FC236}">
              <a16:creationId xmlns:a16="http://schemas.microsoft.com/office/drawing/2014/main" id="{00000000-0008-0000-0D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7376795" y="6972300"/>
          <a:ext cx="12494260" cy="49682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43131</xdr:colOff>
      <xdr:row>38</xdr:row>
      <xdr:rowOff>21566</xdr:rowOff>
    </xdr:from>
    <xdr:to>
      <xdr:col>22</xdr:col>
      <xdr:colOff>692010</xdr:colOff>
      <xdr:row>68</xdr:row>
      <xdr:rowOff>131552</xdr:rowOff>
    </xdr:to>
    <xdr:pic>
      <xdr:nvPicPr>
        <xdr:cNvPr id="4" name="Imagen 3">
          <a:extLst>
            <a:ext uri="{FF2B5EF4-FFF2-40B4-BE49-F238E27FC236}">
              <a16:creationId xmlns:a16="http://schemas.microsoft.com/office/drawing/2014/main" id="{548956A2-5FA9-4F40-B59B-0292D81C297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77356" y="6965291"/>
          <a:ext cx="12907554" cy="49677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7</xdr:col>
      <xdr:colOff>624416</xdr:colOff>
      <xdr:row>3</xdr:row>
      <xdr:rowOff>148168</xdr:rowOff>
    </xdr:from>
    <xdr:to>
      <xdr:col>15</xdr:col>
      <xdr:colOff>515348</xdr:colOff>
      <xdr:row>17</xdr:row>
      <xdr:rowOff>42335</xdr:rowOff>
    </xdr:to>
    <xdr:pic>
      <xdr:nvPicPr>
        <xdr:cNvPr id="2" name="Imagen 1" descr="Mapa-ferrocarril-Urquiza – Buenos Aires Tránsito">
          <a:extLst>
            <a:ext uri="{FF2B5EF4-FFF2-40B4-BE49-F238E27FC236}">
              <a16:creationId xmlns:a16="http://schemas.microsoft.com/office/drawing/2014/main" id="{00000000-0008-0000-0F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t="22739" b="15541"/>
        <a:stretch>
          <a:fillRect/>
        </a:stretch>
      </xdr:blipFill>
      <xdr:spPr>
        <a:xfrm>
          <a:off x="6758305" y="1081405"/>
          <a:ext cx="7586980" cy="24561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7</xdr:col>
      <xdr:colOff>970470</xdr:colOff>
      <xdr:row>35</xdr:row>
      <xdr:rowOff>150964</xdr:rowOff>
    </xdr:from>
    <xdr:to>
      <xdr:col>25</xdr:col>
      <xdr:colOff>215657</xdr:colOff>
      <xdr:row>66</xdr:row>
      <xdr:rowOff>99205</xdr:rowOff>
    </xdr:to>
    <xdr:pic>
      <xdr:nvPicPr>
        <xdr:cNvPr id="3" name="Imagen 2">
          <a:extLst>
            <a:ext uri="{FF2B5EF4-FFF2-40B4-BE49-F238E27FC236}">
              <a16:creationId xmlns:a16="http://schemas.microsoft.com/office/drawing/2014/main" id="{00000000-0008-0000-11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7419975" y="6477635"/>
          <a:ext cx="12464415" cy="49682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8</xdr:col>
      <xdr:colOff>0</xdr:colOff>
      <xdr:row>22</xdr:row>
      <xdr:rowOff>0</xdr:rowOff>
    </xdr:from>
    <xdr:to>
      <xdr:col>21</xdr:col>
      <xdr:colOff>43132</xdr:colOff>
      <xdr:row>52</xdr:row>
      <xdr:rowOff>77638</xdr:rowOff>
    </xdr:to>
    <xdr:pic>
      <xdr:nvPicPr>
        <xdr:cNvPr id="2" name="Imagen 1">
          <a:extLst>
            <a:ext uri="{FF2B5EF4-FFF2-40B4-BE49-F238E27FC236}">
              <a16:creationId xmlns:a16="http://schemas.microsoft.com/office/drawing/2014/main" id="{00000000-0008-0000-13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6296025" y="4184015"/>
          <a:ext cx="12548870" cy="49637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8</xdr:col>
      <xdr:colOff>0</xdr:colOff>
      <xdr:row>10</xdr:row>
      <xdr:rowOff>0</xdr:rowOff>
    </xdr:from>
    <xdr:to>
      <xdr:col>15</xdr:col>
      <xdr:colOff>934485</xdr:colOff>
      <xdr:row>22</xdr:row>
      <xdr:rowOff>84376</xdr:rowOff>
    </xdr:to>
    <xdr:pic>
      <xdr:nvPicPr>
        <xdr:cNvPr id="4" name="Imagen 3"/>
        <xdr:cNvPicPr>
          <a:picLocks noChangeAspect="1"/>
        </xdr:cNvPicPr>
      </xdr:nvPicPr>
      <xdr:blipFill>
        <a:blip xmlns:r="http://schemas.openxmlformats.org/officeDocument/2006/relationships" r:embed="rId1"/>
        <a:stretch>
          <a:fillRect/>
        </a:stretch>
      </xdr:blipFill>
      <xdr:spPr>
        <a:xfrm>
          <a:off x="7124700" y="2524125"/>
          <a:ext cx="7535309" cy="2056051"/>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8</xdr:col>
      <xdr:colOff>31749</xdr:colOff>
      <xdr:row>32</xdr:row>
      <xdr:rowOff>201082</xdr:rowOff>
    </xdr:from>
    <xdr:to>
      <xdr:col>22</xdr:col>
      <xdr:colOff>1322917</xdr:colOff>
      <xdr:row>59</xdr:row>
      <xdr:rowOff>94021</xdr:rowOff>
    </xdr:to>
    <xdr:pic>
      <xdr:nvPicPr>
        <xdr:cNvPr id="3" name="Imagen 2">
          <a:extLst>
            <a:ext uri="{FF2B5EF4-FFF2-40B4-BE49-F238E27FC236}">
              <a16:creationId xmlns:a16="http://schemas.microsoft.com/office/drawing/2014/main" id="{00000000-0008-0000-1700-000003000000}"/>
            </a:ext>
          </a:extLst>
        </xdr:cNvPr>
        <xdr:cNvPicPr>
          <a:picLocks noChangeAspect="1"/>
        </xdr:cNvPicPr>
      </xdr:nvPicPr>
      <xdr:blipFill>
        <a:blip xmlns:r="http://schemas.openxmlformats.org/officeDocument/2006/relationships" r:embed="rId1"/>
        <a:stretch>
          <a:fillRect/>
        </a:stretch>
      </xdr:blipFill>
      <xdr:spPr>
        <a:xfrm>
          <a:off x="7517765" y="6196330"/>
          <a:ext cx="12407265" cy="4904740"/>
        </a:xfrm>
        <a:prstGeom prst="rect">
          <a:avLst/>
        </a:prstGeom>
      </xdr:spPr>
    </xdr:pic>
    <xdr:clientData/>
  </xdr:twoCellAnchor>
  <xdr:twoCellAnchor editAs="oneCell">
    <xdr:from>
      <xdr:col>8</xdr:col>
      <xdr:colOff>31748</xdr:colOff>
      <xdr:row>32</xdr:row>
      <xdr:rowOff>88899</xdr:rowOff>
    </xdr:from>
    <xdr:to>
      <xdr:col>22</xdr:col>
      <xdr:colOff>1322915</xdr:colOff>
      <xdr:row>59</xdr:row>
      <xdr:rowOff>19938</xdr:rowOff>
    </xdr:to>
    <xdr:pic>
      <xdr:nvPicPr>
        <xdr:cNvPr id="4" name="Imagen 3">
          <a:extLst>
            <a:ext uri="{FF2B5EF4-FFF2-40B4-BE49-F238E27FC236}">
              <a16:creationId xmlns:a16="http://schemas.microsoft.com/office/drawing/2014/main" id="{77E9E894-B88C-455B-8F87-E197910993EF}"/>
            </a:ext>
          </a:extLst>
        </xdr:cNvPr>
        <xdr:cNvPicPr>
          <a:picLocks noChangeAspect="1"/>
        </xdr:cNvPicPr>
      </xdr:nvPicPr>
      <xdr:blipFill>
        <a:blip xmlns:r="http://schemas.openxmlformats.org/officeDocument/2006/relationships" r:embed="rId1"/>
        <a:stretch>
          <a:fillRect/>
        </a:stretch>
      </xdr:blipFill>
      <xdr:spPr>
        <a:xfrm>
          <a:off x="7337423" y="6013449"/>
          <a:ext cx="12406842" cy="4913672"/>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7</xdr:col>
      <xdr:colOff>571500</xdr:colOff>
      <xdr:row>3</xdr:row>
      <xdr:rowOff>152400</xdr:rowOff>
    </xdr:from>
    <xdr:to>
      <xdr:col>18</xdr:col>
      <xdr:colOff>23543</xdr:colOff>
      <xdr:row>24</xdr:row>
      <xdr:rowOff>111245</xdr:rowOff>
    </xdr:to>
    <xdr:pic>
      <xdr:nvPicPr>
        <xdr:cNvPr id="2" name="Imagen 1">
          <a:extLst>
            <a:ext uri="{FF2B5EF4-FFF2-40B4-BE49-F238E27FC236}">
              <a16:creationId xmlns:a16="http://schemas.microsoft.com/office/drawing/2014/main" id="{00000000-0008-0000-19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6105525" y="1085850"/>
          <a:ext cx="10034270" cy="36976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3</xdr:row>
      <xdr:rowOff>160069</xdr:rowOff>
    </xdr:from>
    <xdr:to>
      <xdr:col>1</xdr:col>
      <xdr:colOff>700896</xdr:colOff>
      <xdr:row>11</xdr:row>
      <xdr:rowOff>86265</xdr:rowOff>
    </xdr:to>
    <mc:AlternateContent xmlns:mc="http://schemas.openxmlformats.org/markup-compatibility/2006" xmlns:a14="http://schemas.microsoft.com/office/drawing/2010/main">
      <mc:Choice Requires="a14">
        <xdr:graphicFrame macro="">
          <xdr:nvGraphicFramePr>
            <xdr:cNvPr id="2" name="AÑO 6">
              <a:extLst>
                <a:ext uri="{FF2B5EF4-FFF2-40B4-BE49-F238E27FC236}">
                  <a16:creationId xmlns:a16="http://schemas.microsoft.com/office/drawing/2014/main" id="{00000000-0008-0000-0200-000002000000}"/>
                </a:ext>
              </a:extLst>
            </xdr:cNvPr>
            <xdr:cNvGraphicFramePr/>
          </xdr:nvGraphicFramePr>
          <xdr:xfrm>
            <a:off x="0" y="0"/>
            <a:ext cx="0" cy="0"/>
          </xdr:xfrm>
          <a:graphic>
            <a:graphicData uri="http://schemas.microsoft.com/office/drawing/2010/slicer">
              <sle:slicer xmlns:sle="http://schemas.microsoft.com/office/drawing/2010/slicer" name="AÑO 6"/>
            </a:graphicData>
          </a:graphic>
        </xdr:graphicFrame>
      </mc:Choice>
      <mc:Fallback xmlns:r="http://schemas.openxmlformats.org/officeDocument/2006/relationships" xmlns="">
        <xdr:sp macro="" textlink="">
          <xdr:nvSpPr>
            <xdr:cNvPr id="0" name=""/>
            <xdr:cNvSpPr>
              <a:spLocks noTextEdit="1"/>
            </xdr:cNvSpPr>
          </xdr:nvSpPr>
          <xdr:spPr>
            <a:xfrm>
              <a:off x="0" y="1064895"/>
              <a:ext cx="6605905" cy="1221105"/>
            </a:xfrm>
            <a:prstGeom prst="rect">
              <a:avLst/>
            </a:prstGeom>
            <a:solidFill>
              <a:prstClr val="white"/>
            </a:solidFill>
            <a:ln w="1">
              <a:solidFill>
                <a:prstClr val="green"/>
              </a:solidFill>
            </a:ln>
          </xdr:spPr>
          <xdr:txBody>
            <a:bodyPr vertOverflow="clip" horzOverflow="clip"/>
            <a:lstStyle/>
            <a:p>
              <a:r>
                <a:rPr sz="1100"/>
                <a:t>This shape represents a slicer. 
Slicers are not supported in this version. Please update to the latest version of WPS Office.</a:t>
              </a:r>
            </a:p>
          </xdr:txBody>
        </xdr:sp>
      </mc:Fallback>
    </mc:AlternateContent>
    <xdr:clientData/>
  </xdr:twoCellAnchor>
  <xdr:twoCellAnchor editAs="oneCell">
    <xdr:from>
      <xdr:col>2</xdr:col>
      <xdr:colOff>7143</xdr:colOff>
      <xdr:row>3</xdr:row>
      <xdr:rowOff>140493</xdr:rowOff>
    </xdr:from>
    <xdr:to>
      <xdr:col>6</xdr:col>
      <xdr:colOff>416268</xdr:colOff>
      <xdr:row>11</xdr:row>
      <xdr:rowOff>66993</xdr:rowOff>
    </xdr:to>
    <mc:AlternateContent xmlns:mc="http://schemas.openxmlformats.org/markup-compatibility/2006" xmlns:a14="http://schemas.microsoft.com/office/drawing/2010/main">
      <mc:Choice Requires="a14">
        <xdr:graphicFrame macro="">
          <xdr:nvGraphicFramePr>
            <xdr:cNvPr id="3" name="MES 2">
              <a:extLst>
                <a:ext uri="{FF2B5EF4-FFF2-40B4-BE49-F238E27FC236}">
                  <a16:creationId xmlns:a16="http://schemas.microsoft.com/office/drawing/2014/main" id="{00000000-0008-0000-0200-000003000000}"/>
                </a:ext>
              </a:extLst>
            </xdr:cNvPr>
            <xdr:cNvGraphicFramePr/>
          </xdr:nvGraphicFramePr>
          <xdr:xfrm>
            <a:off x="0" y="0"/>
            <a:ext cx="0" cy="0"/>
          </xdr:xfrm>
          <a:graphic>
            <a:graphicData uri="http://schemas.microsoft.com/office/drawing/2010/slicer">
              <sle:slicer xmlns:sle="http://schemas.microsoft.com/office/drawing/2010/slicer" name="MES 2"/>
            </a:graphicData>
          </a:graphic>
        </xdr:graphicFrame>
      </mc:Choice>
      <mc:Fallback xmlns="">
        <xdr:sp macro="" textlink="">
          <xdr:nvSpPr>
            <xdr:cNvPr id="0" name=""/>
            <xdr:cNvSpPr>
              <a:spLocks noTextEdit="1"/>
            </xdr:cNvSpPr>
          </xdr:nvSpPr>
          <xdr:spPr>
            <a:xfrm>
              <a:off x="6710362" y="1057274"/>
              <a:ext cx="3600000" cy="1260000"/>
            </a:xfrm>
            <a:prstGeom prst="rect">
              <a:avLst/>
            </a:prstGeom>
            <a:solidFill>
              <a:prstClr val="white"/>
            </a:solidFill>
            <a:ln w="1">
              <a:solidFill>
                <a:prstClr val="green"/>
              </a:solidFill>
            </a:ln>
          </xdr:spPr>
          <xdr:txBody>
            <a:bodyPr vertOverflow="clip" horzOverflow="clip"/>
            <a:lstStyle/>
            <a:p>
              <a:r>
                <a:rPr lang="es-AR"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3</xdr:row>
      <xdr:rowOff>160069</xdr:rowOff>
    </xdr:from>
    <xdr:to>
      <xdr:col>1</xdr:col>
      <xdr:colOff>700896</xdr:colOff>
      <xdr:row>11</xdr:row>
      <xdr:rowOff>86265</xdr:rowOff>
    </xdr:to>
    <mc:AlternateContent xmlns:mc="http://schemas.openxmlformats.org/markup-compatibility/2006" xmlns:a14="http://schemas.microsoft.com/office/drawing/2010/main">
      <mc:Choice Requires="a14">
        <xdr:graphicFrame macro="">
          <xdr:nvGraphicFramePr>
            <xdr:cNvPr id="2" name="AÑO 8">
              <a:extLst>
                <a:ext uri="{FF2B5EF4-FFF2-40B4-BE49-F238E27FC236}">
                  <a16:creationId xmlns:a16="http://schemas.microsoft.com/office/drawing/2014/main" id="{00000000-0008-0000-0300-000002000000}"/>
                </a:ext>
              </a:extLst>
            </xdr:cNvPr>
            <xdr:cNvGraphicFramePr/>
          </xdr:nvGraphicFramePr>
          <xdr:xfrm>
            <a:off x="0" y="0"/>
            <a:ext cx="0" cy="0"/>
          </xdr:xfrm>
          <a:graphic>
            <a:graphicData uri="http://schemas.microsoft.com/office/drawing/2010/slicer">
              <sle:slicer xmlns:sle="http://schemas.microsoft.com/office/drawing/2010/slicer" name="AÑO 8"/>
            </a:graphicData>
          </a:graphic>
        </xdr:graphicFrame>
      </mc:Choice>
      <mc:Fallback xmlns:r="http://schemas.openxmlformats.org/officeDocument/2006/relationships" xmlns="">
        <xdr:sp macro="" textlink="">
          <xdr:nvSpPr>
            <xdr:cNvPr id="0" name=""/>
            <xdr:cNvSpPr>
              <a:spLocks noTextEdit="1"/>
            </xdr:cNvSpPr>
          </xdr:nvSpPr>
          <xdr:spPr>
            <a:xfrm>
              <a:off x="0" y="1064895"/>
              <a:ext cx="6605905" cy="1221105"/>
            </a:xfrm>
            <a:prstGeom prst="rect">
              <a:avLst/>
            </a:prstGeom>
            <a:solidFill>
              <a:prstClr val="white"/>
            </a:solidFill>
            <a:ln w="1">
              <a:solidFill>
                <a:prstClr val="green"/>
              </a:solidFill>
            </a:ln>
          </xdr:spPr>
          <xdr:txBody>
            <a:bodyPr vertOverflow="clip" horzOverflow="clip"/>
            <a:lstStyle/>
            <a:p>
              <a:r>
                <a:rPr sz="1100"/>
                <a:t>This shape represents a slicer. 
Slicers are not supported in this version. Please update to the latest version of WPS Office.</a:t>
              </a:r>
            </a:p>
          </xdr:txBody>
        </xdr:sp>
      </mc:Fallback>
    </mc:AlternateContent>
    <xdr:clientData/>
  </xdr:twoCellAnchor>
  <xdr:twoCellAnchor editAs="oneCell">
    <xdr:from>
      <xdr:col>1</xdr:col>
      <xdr:colOff>733429</xdr:colOff>
      <xdr:row>3</xdr:row>
      <xdr:rowOff>152400</xdr:rowOff>
    </xdr:from>
    <xdr:to>
      <xdr:col>6</xdr:col>
      <xdr:colOff>344835</xdr:colOff>
      <xdr:row>11</xdr:row>
      <xdr:rowOff>78900</xdr:rowOff>
    </xdr:to>
    <mc:AlternateContent xmlns:mc="http://schemas.openxmlformats.org/markup-compatibility/2006" xmlns:a14="http://schemas.microsoft.com/office/drawing/2010/main">
      <mc:Choice Requires="a14">
        <xdr:graphicFrame macro="">
          <xdr:nvGraphicFramePr>
            <xdr:cNvPr id="3" name="MES 3">
              <a:extLst>
                <a:ext uri="{FF2B5EF4-FFF2-40B4-BE49-F238E27FC236}">
                  <a16:creationId xmlns:a16="http://schemas.microsoft.com/office/drawing/2014/main" id="{00000000-0008-0000-0300-000003000000}"/>
                </a:ext>
              </a:extLst>
            </xdr:cNvPr>
            <xdr:cNvGraphicFramePr/>
          </xdr:nvGraphicFramePr>
          <xdr:xfrm>
            <a:off x="0" y="0"/>
            <a:ext cx="0" cy="0"/>
          </xdr:xfrm>
          <a:graphic>
            <a:graphicData uri="http://schemas.microsoft.com/office/drawing/2010/slicer">
              <sle:slicer xmlns:sle="http://schemas.microsoft.com/office/drawing/2010/slicer" name="MES 3"/>
            </a:graphicData>
          </a:graphic>
        </xdr:graphicFrame>
      </mc:Choice>
      <mc:Fallback xmlns="">
        <xdr:sp macro="" textlink="">
          <xdr:nvSpPr>
            <xdr:cNvPr id="0" name=""/>
            <xdr:cNvSpPr>
              <a:spLocks noTextEdit="1"/>
            </xdr:cNvSpPr>
          </xdr:nvSpPr>
          <xdr:spPr>
            <a:xfrm>
              <a:off x="6638929" y="1069181"/>
              <a:ext cx="3600000" cy="1260000"/>
            </a:xfrm>
            <a:prstGeom prst="rect">
              <a:avLst/>
            </a:prstGeom>
            <a:solidFill>
              <a:prstClr val="white"/>
            </a:solidFill>
            <a:ln w="1">
              <a:solidFill>
                <a:prstClr val="green"/>
              </a:solidFill>
            </a:ln>
          </xdr:spPr>
          <xdr:txBody>
            <a:bodyPr vertOverflow="clip" horzOverflow="clip"/>
            <a:lstStyle/>
            <a:p>
              <a:r>
                <a:rPr lang="es-AR"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3</xdr:row>
      <xdr:rowOff>160069</xdr:rowOff>
    </xdr:from>
    <xdr:to>
      <xdr:col>1</xdr:col>
      <xdr:colOff>700896</xdr:colOff>
      <xdr:row>11</xdr:row>
      <xdr:rowOff>86265</xdr:rowOff>
    </xdr:to>
    <mc:AlternateContent xmlns:mc="http://schemas.openxmlformats.org/markup-compatibility/2006" xmlns:a14="http://schemas.microsoft.com/office/drawing/2010/main">
      <mc:Choice Requires="a14">
        <xdr:graphicFrame macro="">
          <xdr:nvGraphicFramePr>
            <xdr:cNvPr id="2" name="AÑO 9">
              <a:extLst>
                <a:ext uri="{FF2B5EF4-FFF2-40B4-BE49-F238E27FC236}">
                  <a16:creationId xmlns:a16="http://schemas.microsoft.com/office/drawing/2014/main" id="{00000000-0008-0000-0400-000002000000}"/>
                </a:ext>
              </a:extLst>
            </xdr:cNvPr>
            <xdr:cNvGraphicFramePr/>
          </xdr:nvGraphicFramePr>
          <xdr:xfrm>
            <a:off x="0" y="0"/>
            <a:ext cx="0" cy="0"/>
          </xdr:xfrm>
          <a:graphic>
            <a:graphicData uri="http://schemas.microsoft.com/office/drawing/2010/slicer">
              <sle:slicer xmlns:sle="http://schemas.microsoft.com/office/drawing/2010/slicer" name="AÑO 9"/>
            </a:graphicData>
          </a:graphic>
        </xdr:graphicFrame>
      </mc:Choice>
      <mc:Fallback xmlns:r="http://schemas.openxmlformats.org/officeDocument/2006/relationships" xmlns="">
        <xdr:sp macro="" textlink="">
          <xdr:nvSpPr>
            <xdr:cNvPr id="0" name=""/>
            <xdr:cNvSpPr>
              <a:spLocks noTextEdit="1"/>
            </xdr:cNvSpPr>
          </xdr:nvSpPr>
          <xdr:spPr>
            <a:xfrm>
              <a:off x="0" y="1064895"/>
              <a:ext cx="6605905" cy="1221105"/>
            </a:xfrm>
            <a:prstGeom prst="rect">
              <a:avLst/>
            </a:prstGeom>
            <a:solidFill>
              <a:prstClr val="white"/>
            </a:solidFill>
            <a:ln w="1">
              <a:solidFill>
                <a:prstClr val="green"/>
              </a:solidFill>
            </a:ln>
          </xdr:spPr>
          <xdr:txBody>
            <a:bodyPr vertOverflow="clip" horzOverflow="clip"/>
            <a:lstStyle/>
            <a:p>
              <a:r>
                <a:rPr sz="1100"/>
                <a:t>This shape represents a slicer. 
Slicers are not supported in this version. Please update to the latest version of WPS Office.</a:t>
              </a:r>
            </a:p>
          </xdr:txBody>
        </xdr:sp>
      </mc:Fallback>
    </mc:AlternateContent>
    <xdr:clientData/>
  </xdr:twoCellAnchor>
  <xdr:twoCellAnchor editAs="oneCell">
    <xdr:from>
      <xdr:col>1</xdr:col>
      <xdr:colOff>733427</xdr:colOff>
      <xdr:row>3</xdr:row>
      <xdr:rowOff>152400</xdr:rowOff>
    </xdr:from>
    <xdr:to>
      <xdr:col>6</xdr:col>
      <xdr:colOff>344833</xdr:colOff>
      <xdr:row>11</xdr:row>
      <xdr:rowOff>78900</xdr:rowOff>
    </xdr:to>
    <mc:AlternateContent xmlns:mc="http://schemas.openxmlformats.org/markup-compatibility/2006" xmlns:a14="http://schemas.microsoft.com/office/drawing/2010/main">
      <mc:Choice Requires="a14">
        <xdr:graphicFrame macro="">
          <xdr:nvGraphicFramePr>
            <xdr:cNvPr id="3" name="MES 4">
              <a:extLst>
                <a:ext uri="{FF2B5EF4-FFF2-40B4-BE49-F238E27FC236}">
                  <a16:creationId xmlns:a16="http://schemas.microsoft.com/office/drawing/2014/main" id="{00000000-0008-0000-0400-000003000000}"/>
                </a:ext>
              </a:extLst>
            </xdr:cNvPr>
            <xdr:cNvGraphicFramePr/>
          </xdr:nvGraphicFramePr>
          <xdr:xfrm>
            <a:off x="0" y="0"/>
            <a:ext cx="0" cy="0"/>
          </xdr:xfrm>
          <a:graphic>
            <a:graphicData uri="http://schemas.microsoft.com/office/drawing/2010/slicer">
              <sle:slicer xmlns:sle="http://schemas.microsoft.com/office/drawing/2010/slicer" name="MES 4"/>
            </a:graphicData>
          </a:graphic>
        </xdr:graphicFrame>
      </mc:Choice>
      <mc:Fallback xmlns="">
        <xdr:sp macro="" textlink="">
          <xdr:nvSpPr>
            <xdr:cNvPr id="0" name=""/>
            <xdr:cNvSpPr>
              <a:spLocks noTextEdit="1"/>
            </xdr:cNvSpPr>
          </xdr:nvSpPr>
          <xdr:spPr>
            <a:xfrm>
              <a:off x="6638927" y="1069181"/>
              <a:ext cx="3600000" cy="1260000"/>
            </a:xfrm>
            <a:prstGeom prst="rect">
              <a:avLst/>
            </a:prstGeom>
            <a:solidFill>
              <a:prstClr val="white"/>
            </a:solidFill>
            <a:ln w="1">
              <a:solidFill>
                <a:prstClr val="green"/>
              </a:solidFill>
            </a:ln>
          </xdr:spPr>
          <xdr:txBody>
            <a:bodyPr vertOverflow="clip" horzOverflow="clip"/>
            <a:lstStyle/>
            <a:p>
              <a:r>
                <a:rPr lang="es-AR"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3</xdr:row>
      <xdr:rowOff>160069</xdr:rowOff>
    </xdr:from>
    <xdr:to>
      <xdr:col>1</xdr:col>
      <xdr:colOff>700896</xdr:colOff>
      <xdr:row>11</xdr:row>
      <xdr:rowOff>86265</xdr:rowOff>
    </xdr:to>
    <mc:AlternateContent xmlns:mc="http://schemas.openxmlformats.org/markup-compatibility/2006" xmlns:a14="http://schemas.microsoft.com/office/drawing/2010/main">
      <mc:Choice Requires="a14">
        <xdr:graphicFrame macro="">
          <xdr:nvGraphicFramePr>
            <xdr:cNvPr id="2" name="AÑO 7">
              <a:extLst>
                <a:ext uri="{FF2B5EF4-FFF2-40B4-BE49-F238E27FC236}">
                  <a16:creationId xmlns:a16="http://schemas.microsoft.com/office/drawing/2014/main" id="{00000000-0008-0000-0500-000002000000}"/>
                </a:ext>
              </a:extLst>
            </xdr:cNvPr>
            <xdr:cNvGraphicFramePr/>
          </xdr:nvGraphicFramePr>
          <xdr:xfrm>
            <a:off x="0" y="0"/>
            <a:ext cx="0" cy="0"/>
          </xdr:xfrm>
          <a:graphic>
            <a:graphicData uri="http://schemas.microsoft.com/office/drawing/2010/slicer">
              <sle:slicer xmlns:sle="http://schemas.microsoft.com/office/drawing/2010/slicer" name="AÑO 7"/>
            </a:graphicData>
          </a:graphic>
        </xdr:graphicFrame>
      </mc:Choice>
      <mc:Fallback xmlns:r="http://schemas.openxmlformats.org/officeDocument/2006/relationships" xmlns="">
        <xdr:sp macro="" textlink="">
          <xdr:nvSpPr>
            <xdr:cNvPr id="0" name=""/>
            <xdr:cNvSpPr>
              <a:spLocks noTextEdit="1"/>
            </xdr:cNvSpPr>
          </xdr:nvSpPr>
          <xdr:spPr>
            <a:xfrm>
              <a:off x="0" y="1064895"/>
              <a:ext cx="6605905" cy="1221105"/>
            </a:xfrm>
            <a:prstGeom prst="rect">
              <a:avLst/>
            </a:prstGeom>
            <a:solidFill>
              <a:prstClr val="white"/>
            </a:solidFill>
            <a:ln w="1">
              <a:solidFill>
                <a:prstClr val="green"/>
              </a:solidFill>
            </a:ln>
          </xdr:spPr>
          <xdr:txBody>
            <a:bodyPr vertOverflow="clip" horzOverflow="clip"/>
            <a:lstStyle/>
            <a:p>
              <a:r>
                <a:rPr sz="1100"/>
                <a:t>This shape represents a slicer. 
Slicers are not supported in this version. Please update to the latest version of WPS Office.</a:t>
              </a:r>
            </a:p>
          </xdr:txBody>
        </xdr:sp>
      </mc:Fallback>
    </mc:AlternateContent>
    <xdr:clientData/>
  </xdr:twoCellAnchor>
  <xdr:twoCellAnchor editAs="oneCell">
    <xdr:from>
      <xdr:col>1</xdr:col>
      <xdr:colOff>745334</xdr:colOff>
      <xdr:row>3</xdr:row>
      <xdr:rowOff>152400</xdr:rowOff>
    </xdr:from>
    <xdr:to>
      <xdr:col>6</xdr:col>
      <xdr:colOff>356740</xdr:colOff>
      <xdr:row>11</xdr:row>
      <xdr:rowOff>78900</xdr:rowOff>
    </xdr:to>
    <mc:AlternateContent xmlns:mc="http://schemas.openxmlformats.org/markup-compatibility/2006" xmlns:a14="http://schemas.microsoft.com/office/drawing/2010/main">
      <mc:Choice Requires="a14">
        <xdr:graphicFrame macro="">
          <xdr:nvGraphicFramePr>
            <xdr:cNvPr id="3" name="MES 5">
              <a:extLst>
                <a:ext uri="{FF2B5EF4-FFF2-40B4-BE49-F238E27FC236}">
                  <a16:creationId xmlns:a16="http://schemas.microsoft.com/office/drawing/2014/main" id="{00000000-0008-0000-0500-000003000000}"/>
                </a:ext>
              </a:extLst>
            </xdr:cNvPr>
            <xdr:cNvGraphicFramePr/>
          </xdr:nvGraphicFramePr>
          <xdr:xfrm>
            <a:off x="0" y="0"/>
            <a:ext cx="0" cy="0"/>
          </xdr:xfrm>
          <a:graphic>
            <a:graphicData uri="http://schemas.microsoft.com/office/drawing/2010/slicer">
              <sle:slicer xmlns:sle="http://schemas.microsoft.com/office/drawing/2010/slicer" name="MES 5"/>
            </a:graphicData>
          </a:graphic>
        </xdr:graphicFrame>
      </mc:Choice>
      <mc:Fallback xmlns="">
        <xdr:sp macro="" textlink="">
          <xdr:nvSpPr>
            <xdr:cNvPr id="0" name=""/>
            <xdr:cNvSpPr>
              <a:spLocks noTextEdit="1"/>
            </xdr:cNvSpPr>
          </xdr:nvSpPr>
          <xdr:spPr>
            <a:xfrm>
              <a:off x="6650834" y="1069181"/>
              <a:ext cx="3600000" cy="1260000"/>
            </a:xfrm>
            <a:prstGeom prst="rect">
              <a:avLst/>
            </a:prstGeom>
            <a:solidFill>
              <a:prstClr val="white"/>
            </a:solidFill>
            <a:ln w="1">
              <a:solidFill>
                <a:prstClr val="green"/>
              </a:solidFill>
            </a:ln>
          </xdr:spPr>
          <xdr:txBody>
            <a:bodyPr vertOverflow="clip" horzOverflow="clip"/>
            <a:lstStyle/>
            <a:p>
              <a:r>
                <a:rPr lang="es-AR"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3</xdr:row>
      <xdr:rowOff>160069</xdr:rowOff>
    </xdr:from>
    <xdr:to>
      <xdr:col>1</xdr:col>
      <xdr:colOff>700896</xdr:colOff>
      <xdr:row>11</xdr:row>
      <xdr:rowOff>86265</xdr:rowOff>
    </xdr:to>
    <mc:AlternateContent xmlns:mc="http://schemas.openxmlformats.org/markup-compatibility/2006" xmlns:a14="http://schemas.microsoft.com/office/drawing/2010/main">
      <mc:Choice Requires="a14">
        <xdr:graphicFrame macro="">
          <xdr:nvGraphicFramePr>
            <xdr:cNvPr id="2" name="AÑO 11">
              <a:extLst>
                <a:ext uri="{FF2B5EF4-FFF2-40B4-BE49-F238E27FC236}">
                  <a16:creationId xmlns:a16="http://schemas.microsoft.com/office/drawing/2014/main" id="{00000000-0008-0000-0600-000002000000}"/>
                </a:ext>
              </a:extLst>
            </xdr:cNvPr>
            <xdr:cNvGraphicFramePr/>
          </xdr:nvGraphicFramePr>
          <xdr:xfrm>
            <a:off x="0" y="0"/>
            <a:ext cx="0" cy="0"/>
          </xdr:xfrm>
          <a:graphic>
            <a:graphicData uri="http://schemas.microsoft.com/office/drawing/2010/slicer">
              <sle:slicer xmlns:sle="http://schemas.microsoft.com/office/drawing/2010/slicer" name="AÑO 11"/>
            </a:graphicData>
          </a:graphic>
        </xdr:graphicFrame>
      </mc:Choice>
      <mc:Fallback xmlns:r="http://schemas.openxmlformats.org/officeDocument/2006/relationships" xmlns="">
        <xdr:sp macro="" textlink="">
          <xdr:nvSpPr>
            <xdr:cNvPr id="0" name=""/>
            <xdr:cNvSpPr>
              <a:spLocks noTextEdit="1"/>
            </xdr:cNvSpPr>
          </xdr:nvSpPr>
          <xdr:spPr>
            <a:xfrm>
              <a:off x="0" y="1064895"/>
              <a:ext cx="6605905" cy="1221105"/>
            </a:xfrm>
            <a:prstGeom prst="rect">
              <a:avLst/>
            </a:prstGeom>
            <a:solidFill>
              <a:prstClr val="white"/>
            </a:solidFill>
            <a:ln w="1">
              <a:solidFill>
                <a:prstClr val="green"/>
              </a:solidFill>
            </a:ln>
          </xdr:spPr>
          <xdr:txBody>
            <a:bodyPr vertOverflow="clip" horzOverflow="clip"/>
            <a:lstStyle/>
            <a:p>
              <a:r>
                <a:rPr sz="1100"/>
                <a:t>This shape represents a slicer. 
Slicers are not supported in this version. Please update to the latest version of WPS Office.</a:t>
              </a:r>
            </a:p>
          </xdr:txBody>
        </xdr:sp>
      </mc:Fallback>
    </mc:AlternateContent>
    <xdr:clientData/>
  </xdr:twoCellAnchor>
  <xdr:twoCellAnchor editAs="oneCell">
    <xdr:from>
      <xdr:col>1</xdr:col>
      <xdr:colOff>781050</xdr:colOff>
      <xdr:row>3</xdr:row>
      <xdr:rowOff>152400</xdr:rowOff>
    </xdr:from>
    <xdr:to>
      <xdr:col>6</xdr:col>
      <xdr:colOff>392456</xdr:colOff>
      <xdr:row>11</xdr:row>
      <xdr:rowOff>78900</xdr:rowOff>
    </xdr:to>
    <mc:AlternateContent xmlns:mc="http://schemas.openxmlformats.org/markup-compatibility/2006" xmlns:a14="http://schemas.microsoft.com/office/drawing/2010/main">
      <mc:Choice Requires="a14">
        <xdr:graphicFrame macro="">
          <xdr:nvGraphicFramePr>
            <xdr:cNvPr id="3" name="MES 6">
              <a:extLst>
                <a:ext uri="{FF2B5EF4-FFF2-40B4-BE49-F238E27FC236}">
                  <a16:creationId xmlns:a16="http://schemas.microsoft.com/office/drawing/2014/main" id="{00000000-0008-0000-0600-000003000000}"/>
                </a:ext>
              </a:extLst>
            </xdr:cNvPr>
            <xdr:cNvGraphicFramePr/>
          </xdr:nvGraphicFramePr>
          <xdr:xfrm>
            <a:off x="0" y="0"/>
            <a:ext cx="0" cy="0"/>
          </xdr:xfrm>
          <a:graphic>
            <a:graphicData uri="http://schemas.microsoft.com/office/drawing/2010/slicer">
              <sle:slicer xmlns:sle="http://schemas.microsoft.com/office/drawing/2010/slicer" name="MES 6"/>
            </a:graphicData>
          </a:graphic>
        </xdr:graphicFrame>
      </mc:Choice>
      <mc:Fallback xmlns="">
        <xdr:sp macro="" textlink="">
          <xdr:nvSpPr>
            <xdr:cNvPr id="0" name=""/>
            <xdr:cNvSpPr>
              <a:spLocks noTextEdit="1"/>
            </xdr:cNvSpPr>
          </xdr:nvSpPr>
          <xdr:spPr>
            <a:xfrm>
              <a:off x="6686550" y="1069181"/>
              <a:ext cx="3600000" cy="1260000"/>
            </a:xfrm>
            <a:prstGeom prst="rect">
              <a:avLst/>
            </a:prstGeom>
            <a:solidFill>
              <a:prstClr val="white"/>
            </a:solidFill>
            <a:ln w="1">
              <a:solidFill>
                <a:prstClr val="green"/>
              </a:solidFill>
            </a:ln>
          </xdr:spPr>
          <xdr:txBody>
            <a:bodyPr vertOverflow="clip" horzOverflow="clip"/>
            <a:lstStyle/>
            <a:p>
              <a:r>
                <a:rPr lang="es-AR"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3</xdr:row>
      <xdr:rowOff>160069</xdr:rowOff>
    </xdr:from>
    <xdr:to>
      <xdr:col>1</xdr:col>
      <xdr:colOff>700896</xdr:colOff>
      <xdr:row>11</xdr:row>
      <xdr:rowOff>86265</xdr:rowOff>
    </xdr:to>
    <mc:AlternateContent xmlns:mc="http://schemas.openxmlformats.org/markup-compatibility/2006" xmlns:a14="http://schemas.microsoft.com/office/drawing/2010/main">
      <mc:Choice Requires="a14">
        <xdr:graphicFrame macro="">
          <xdr:nvGraphicFramePr>
            <xdr:cNvPr id="2" name="AÑO 4">
              <a:extLst>
                <a:ext uri="{FF2B5EF4-FFF2-40B4-BE49-F238E27FC236}">
                  <a16:creationId xmlns:a16="http://schemas.microsoft.com/office/drawing/2014/main" id="{00000000-0008-0000-0700-000002000000}"/>
                </a:ext>
              </a:extLst>
            </xdr:cNvPr>
            <xdr:cNvGraphicFramePr/>
          </xdr:nvGraphicFramePr>
          <xdr:xfrm>
            <a:off x="0" y="0"/>
            <a:ext cx="0" cy="0"/>
          </xdr:xfrm>
          <a:graphic>
            <a:graphicData uri="http://schemas.microsoft.com/office/drawing/2010/slicer">
              <sle:slicer xmlns:sle="http://schemas.microsoft.com/office/drawing/2010/slicer" name="AÑO 4"/>
            </a:graphicData>
          </a:graphic>
        </xdr:graphicFrame>
      </mc:Choice>
      <mc:Fallback xmlns:r="http://schemas.openxmlformats.org/officeDocument/2006/relationships" xmlns="">
        <xdr:sp macro="" textlink="">
          <xdr:nvSpPr>
            <xdr:cNvPr id="0" name=""/>
            <xdr:cNvSpPr>
              <a:spLocks noTextEdit="1"/>
            </xdr:cNvSpPr>
          </xdr:nvSpPr>
          <xdr:spPr>
            <a:xfrm>
              <a:off x="0" y="1064895"/>
              <a:ext cx="6605905" cy="1221105"/>
            </a:xfrm>
            <a:prstGeom prst="rect">
              <a:avLst/>
            </a:prstGeom>
            <a:solidFill>
              <a:prstClr val="white"/>
            </a:solidFill>
            <a:ln w="1">
              <a:solidFill>
                <a:prstClr val="green"/>
              </a:solidFill>
            </a:ln>
          </xdr:spPr>
          <xdr:txBody>
            <a:bodyPr vertOverflow="clip" horzOverflow="clip"/>
            <a:lstStyle/>
            <a:p>
              <a:r>
                <a:rPr sz="1100"/>
                <a:t>This shape represents a slicer. 
Slicers are not supported in this version. Please update to the latest version of WPS Office.</a:t>
              </a:r>
            </a:p>
          </xdr:txBody>
        </xdr:sp>
      </mc:Fallback>
    </mc:AlternateContent>
    <xdr:clientData/>
  </xdr:twoCellAnchor>
  <xdr:twoCellAnchor editAs="oneCell">
    <xdr:from>
      <xdr:col>1</xdr:col>
      <xdr:colOff>769144</xdr:colOff>
      <xdr:row>3</xdr:row>
      <xdr:rowOff>140494</xdr:rowOff>
    </xdr:from>
    <xdr:to>
      <xdr:col>6</xdr:col>
      <xdr:colOff>380550</xdr:colOff>
      <xdr:row>11</xdr:row>
      <xdr:rowOff>66994</xdr:rowOff>
    </xdr:to>
    <mc:AlternateContent xmlns:mc="http://schemas.openxmlformats.org/markup-compatibility/2006" xmlns:a14="http://schemas.microsoft.com/office/drawing/2010/main">
      <mc:Choice Requires="a14">
        <xdr:graphicFrame macro="">
          <xdr:nvGraphicFramePr>
            <xdr:cNvPr id="3" name="MES 7">
              <a:extLst>
                <a:ext uri="{FF2B5EF4-FFF2-40B4-BE49-F238E27FC236}">
                  <a16:creationId xmlns:a16="http://schemas.microsoft.com/office/drawing/2014/main" id="{00000000-0008-0000-0700-000003000000}"/>
                </a:ext>
              </a:extLst>
            </xdr:cNvPr>
            <xdr:cNvGraphicFramePr/>
          </xdr:nvGraphicFramePr>
          <xdr:xfrm>
            <a:off x="0" y="0"/>
            <a:ext cx="0" cy="0"/>
          </xdr:xfrm>
          <a:graphic>
            <a:graphicData uri="http://schemas.microsoft.com/office/drawing/2010/slicer">
              <sle:slicer xmlns:sle="http://schemas.microsoft.com/office/drawing/2010/slicer" name="MES 7"/>
            </a:graphicData>
          </a:graphic>
        </xdr:graphicFrame>
      </mc:Choice>
      <mc:Fallback xmlns="">
        <xdr:sp macro="" textlink="">
          <xdr:nvSpPr>
            <xdr:cNvPr id="0" name=""/>
            <xdr:cNvSpPr>
              <a:spLocks noTextEdit="1"/>
            </xdr:cNvSpPr>
          </xdr:nvSpPr>
          <xdr:spPr>
            <a:xfrm>
              <a:off x="6674644" y="1057275"/>
              <a:ext cx="3600000" cy="1260000"/>
            </a:xfrm>
            <a:prstGeom prst="rect">
              <a:avLst/>
            </a:prstGeom>
            <a:solidFill>
              <a:prstClr val="white"/>
            </a:solidFill>
            <a:ln w="1">
              <a:solidFill>
                <a:prstClr val="green"/>
              </a:solidFill>
            </a:ln>
          </xdr:spPr>
          <xdr:txBody>
            <a:bodyPr vertOverflow="clip" horzOverflow="clip"/>
            <a:lstStyle/>
            <a:p>
              <a:r>
                <a:rPr lang="es-AR"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3</xdr:row>
      <xdr:rowOff>160069</xdr:rowOff>
    </xdr:from>
    <xdr:to>
      <xdr:col>1</xdr:col>
      <xdr:colOff>700896</xdr:colOff>
      <xdr:row>11</xdr:row>
      <xdr:rowOff>86265</xdr:rowOff>
    </xdr:to>
    <mc:AlternateContent xmlns:mc="http://schemas.openxmlformats.org/markup-compatibility/2006" xmlns:a14="http://schemas.microsoft.com/office/drawing/2010/main">
      <mc:Choice Requires="a14">
        <xdr:graphicFrame macro="">
          <xdr:nvGraphicFramePr>
            <xdr:cNvPr id="2" name="AÑO 5">
              <a:extLst>
                <a:ext uri="{FF2B5EF4-FFF2-40B4-BE49-F238E27FC236}">
                  <a16:creationId xmlns:a16="http://schemas.microsoft.com/office/drawing/2014/main" id="{00000000-0008-0000-0800-000002000000}"/>
                </a:ext>
              </a:extLst>
            </xdr:cNvPr>
            <xdr:cNvGraphicFramePr/>
          </xdr:nvGraphicFramePr>
          <xdr:xfrm>
            <a:off x="0" y="0"/>
            <a:ext cx="0" cy="0"/>
          </xdr:xfrm>
          <a:graphic>
            <a:graphicData uri="http://schemas.microsoft.com/office/drawing/2010/slicer">
              <sle:slicer xmlns:sle="http://schemas.microsoft.com/office/drawing/2010/slicer" name="AÑO 5"/>
            </a:graphicData>
          </a:graphic>
        </xdr:graphicFrame>
      </mc:Choice>
      <mc:Fallback xmlns:r="http://schemas.openxmlformats.org/officeDocument/2006/relationships" xmlns="">
        <xdr:sp macro="" textlink="">
          <xdr:nvSpPr>
            <xdr:cNvPr id="0" name=""/>
            <xdr:cNvSpPr>
              <a:spLocks noTextEdit="1"/>
            </xdr:cNvSpPr>
          </xdr:nvSpPr>
          <xdr:spPr>
            <a:xfrm>
              <a:off x="0" y="1064895"/>
              <a:ext cx="6605905" cy="1221105"/>
            </a:xfrm>
            <a:prstGeom prst="rect">
              <a:avLst/>
            </a:prstGeom>
            <a:solidFill>
              <a:prstClr val="white"/>
            </a:solidFill>
            <a:ln w="1">
              <a:solidFill>
                <a:prstClr val="green"/>
              </a:solidFill>
            </a:ln>
          </xdr:spPr>
          <xdr:txBody>
            <a:bodyPr vertOverflow="clip" horzOverflow="clip"/>
            <a:lstStyle/>
            <a:p>
              <a:r>
                <a:rPr sz="1100"/>
                <a:t>This shape represents a slicer. 
Slicers are not supported in this version. Please update to the latest version of WPS Office.</a:t>
              </a:r>
            </a:p>
          </xdr:txBody>
        </xdr:sp>
      </mc:Fallback>
    </mc:AlternateContent>
    <xdr:clientData/>
  </xdr:twoCellAnchor>
  <xdr:twoCellAnchor editAs="oneCell">
    <xdr:from>
      <xdr:col>1</xdr:col>
      <xdr:colOff>762003</xdr:colOff>
      <xdr:row>3</xdr:row>
      <xdr:rowOff>150020</xdr:rowOff>
    </xdr:from>
    <xdr:to>
      <xdr:col>6</xdr:col>
      <xdr:colOff>373409</xdr:colOff>
      <xdr:row>11</xdr:row>
      <xdr:rowOff>76520</xdr:rowOff>
    </xdr:to>
    <mc:AlternateContent xmlns:mc="http://schemas.openxmlformats.org/markup-compatibility/2006" xmlns:a14="http://schemas.microsoft.com/office/drawing/2010/main">
      <mc:Choice Requires="a14">
        <xdr:graphicFrame macro="">
          <xdr:nvGraphicFramePr>
            <xdr:cNvPr id="3" name="MES">
              <a:extLst>
                <a:ext uri="{FF2B5EF4-FFF2-40B4-BE49-F238E27FC236}">
                  <a16:creationId xmlns:a16="http://schemas.microsoft.com/office/drawing/2014/main" id="{00000000-0008-0000-0800-000003000000}"/>
                </a:ext>
              </a:extLst>
            </xdr:cNvPr>
            <xdr:cNvGraphicFramePr/>
          </xdr:nvGraphicFramePr>
          <xdr:xfrm>
            <a:off x="0" y="0"/>
            <a:ext cx="0" cy="0"/>
          </xdr:xfrm>
          <a:graphic>
            <a:graphicData uri="http://schemas.microsoft.com/office/drawing/2010/slicer">
              <sle:slicer xmlns:sle="http://schemas.microsoft.com/office/drawing/2010/slicer" name="MES"/>
            </a:graphicData>
          </a:graphic>
        </xdr:graphicFrame>
      </mc:Choice>
      <mc:Fallback xmlns="">
        <xdr:sp macro="" textlink="">
          <xdr:nvSpPr>
            <xdr:cNvPr id="0" name=""/>
            <xdr:cNvSpPr>
              <a:spLocks noTextEdit="1"/>
            </xdr:cNvSpPr>
          </xdr:nvSpPr>
          <xdr:spPr>
            <a:xfrm>
              <a:off x="6667503" y="1066801"/>
              <a:ext cx="3600000" cy="1260000"/>
            </a:xfrm>
            <a:prstGeom prst="rect">
              <a:avLst/>
            </a:prstGeom>
            <a:solidFill>
              <a:prstClr val="white"/>
            </a:solidFill>
            <a:ln w="1">
              <a:solidFill>
                <a:prstClr val="green"/>
              </a:solidFill>
            </a:ln>
          </xdr:spPr>
          <xdr:txBody>
            <a:bodyPr vertOverflow="clip" horzOverflow="clip"/>
            <a:lstStyle/>
            <a:p>
              <a:r>
                <a:rPr lang="es-AR"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3</xdr:row>
      <xdr:rowOff>160069</xdr:rowOff>
    </xdr:from>
    <xdr:to>
      <xdr:col>1</xdr:col>
      <xdr:colOff>700896</xdr:colOff>
      <xdr:row>11</xdr:row>
      <xdr:rowOff>86265</xdr:rowOff>
    </xdr:to>
    <mc:AlternateContent xmlns:mc="http://schemas.openxmlformats.org/markup-compatibility/2006" xmlns:a14="http://schemas.microsoft.com/office/drawing/2010/main">
      <mc:Choice Requires="a14">
        <xdr:graphicFrame macro="">
          <xdr:nvGraphicFramePr>
            <xdr:cNvPr id="2" name="AÑO 10">
              <a:extLst>
                <a:ext uri="{FF2B5EF4-FFF2-40B4-BE49-F238E27FC236}">
                  <a16:creationId xmlns:a16="http://schemas.microsoft.com/office/drawing/2014/main" id="{00000000-0008-0000-0900-000002000000}"/>
                </a:ext>
              </a:extLst>
            </xdr:cNvPr>
            <xdr:cNvGraphicFramePr/>
          </xdr:nvGraphicFramePr>
          <xdr:xfrm>
            <a:off x="0" y="0"/>
            <a:ext cx="0" cy="0"/>
          </xdr:xfrm>
          <a:graphic>
            <a:graphicData uri="http://schemas.microsoft.com/office/drawing/2010/slicer">
              <sle:slicer xmlns:sle="http://schemas.microsoft.com/office/drawing/2010/slicer" name="AÑO 10"/>
            </a:graphicData>
          </a:graphic>
        </xdr:graphicFrame>
      </mc:Choice>
      <mc:Fallback xmlns:r="http://schemas.openxmlformats.org/officeDocument/2006/relationships" xmlns="">
        <xdr:sp macro="" textlink="">
          <xdr:nvSpPr>
            <xdr:cNvPr id="0" name=""/>
            <xdr:cNvSpPr>
              <a:spLocks noTextEdit="1"/>
            </xdr:cNvSpPr>
          </xdr:nvSpPr>
          <xdr:spPr>
            <a:xfrm>
              <a:off x="0" y="1064895"/>
              <a:ext cx="6605905" cy="1221105"/>
            </a:xfrm>
            <a:prstGeom prst="rect">
              <a:avLst/>
            </a:prstGeom>
            <a:solidFill>
              <a:prstClr val="white"/>
            </a:solidFill>
            <a:ln w="1">
              <a:solidFill>
                <a:prstClr val="green"/>
              </a:solidFill>
            </a:ln>
          </xdr:spPr>
          <xdr:txBody>
            <a:bodyPr vertOverflow="clip" horzOverflow="clip"/>
            <a:lstStyle/>
            <a:p>
              <a:r>
                <a:rPr sz="1100"/>
                <a:t>This shape represents a slicer. 
Slicers are not supported in this version. Please update to the latest version of WPS Office.</a:t>
              </a:r>
            </a:p>
          </xdr:txBody>
        </xdr:sp>
      </mc:Fallback>
    </mc:AlternateContent>
    <xdr:clientData/>
  </xdr:twoCellAnchor>
  <xdr:twoCellAnchor editAs="oneCell">
    <xdr:from>
      <xdr:col>1</xdr:col>
      <xdr:colOff>781051</xdr:colOff>
      <xdr:row>3</xdr:row>
      <xdr:rowOff>152399</xdr:rowOff>
    </xdr:from>
    <xdr:to>
      <xdr:col>6</xdr:col>
      <xdr:colOff>392457</xdr:colOff>
      <xdr:row>11</xdr:row>
      <xdr:rowOff>78899</xdr:rowOff>
    </xdr:to>
    <mc:AlternateContent xmlns:mc="http://schemas.openxmlformats.org/markup-compatibility/2006" xmlns:a14="http://schemas.microsoft.com/office/drawing/2010/main">
      <mc:Choice Requires="a14">
        <xdr:graphicFrame macro="">
          <xdr:nvGraphicFramePr>
            <xdr:cNvPr id="3" name="MES 8">
              <a:extLst>
                <a:ext uri="{FF2B5EF4-FFF2-40B4-BE49-F238E27FC236}">
                  <a16:creationId xmlns:a16="http://schemas.microsoft.com/office/drawing/2014/main" id="{00000000-0008-0000-0900-000003000000}"/>
                </a:ext>
              </a:extLst>
            </xdr:cNvPr>
            <xdr:cNvGraphicFramePr/>
          </xdr:nvGraphicFramePr>
          <xdr:xfrm>
            <a:off x="0" y="0"/>
            <a:ext cx="0" cy="0"/>
          </xdr:xfrm>
          <a:graphic>
            <a:graphicData uri="http://schemas.microsoft.com/office/drawing/2010/slicer">
              <sle:slicer xmlns:sle="http://schemas.microsoft.com/office/drawing/2010/slicer" name="MES 8"/>
            </a:graphicData>
          </a:graphic>
        </xdr:graphicFrame>
      </mc:Choice>
      <mc:Fallback xmlns="">
        <xdr:sp macro="" textlink="">
          <xdr:nvSpPr>
            <xdr:cNvPr id="0" name=""/>
            <xdr:cNvSpPr>
              <a:spLocks noTextEdit="1"/>
            </xdr:cNvSpPr>
          </xdr:nvSpPr>
          <xdr:spPr>
            <a:xfrm>
              <a:off x="6686551" y="1069180"/>
              <a:ext cx="3600000" cy="1260000"/>
            </a:xfrm>
            <a:prstGeom prst="rect">
              <a:avLst/>
            </a:prstGeom>
            <a:solidFill>
              <a:prstClr val="white"/>
            </a:solidFill>
            <a:ln w="1">
              <a:solidFill>
                <a:prstClr val="green"/>
              </a:solidFill>
            </a:ln>
          </xdr:spPr>
          <xdr:txBody>
            <a:bodyPr vertOverflow="clip" horzOverflow="clip"/>
            <a:lstStyle/>
            <a:p>
              <a:r>
                <a:rPr lang="es-AR"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_rels/pivotCacheDefinition5.xml.rels><?xml version="1.0" encoding="UTF-8" standalone="yes"?>
<Relationships xmlns="http://schemas.openxmlformats.org/package/2006/relationships"><Relationship Id="rId1" Type="http://schemas.openxmlformats.org/officeDocument/2006/relationships/pivotCacheRecords" Target="pivotCacheRecords5.xml"/></Relationships>
</file>

<file path=xl/pivotCache/_rels/pivotCacheDefinition6.xml.rels><?xml version="1.0" encoding="UTF-8" standalone="yes"?>
<Relationships xmlns="http://schemas.openxmlformats.org/package/2006/relationships"><Relationship Id="rId1" Type="http://schemas.openxmlformats.org/officeDocument/2006/relationships/pivotCacheRecords" Target="pivotCacheRecords6.xml"/></Relationships>
</file>

<file path=xl/pivotCache/_rels/pivotCacheDefinition7.xml.rels><?xml version="1.0" encoding="UTF-8" standalone="yes"?>
<Relationships xmlns="http://schemas.openxmlformats.org/package/2006/relationships"><Relationship Id="rId1" Type="http://schemas.openxmlformats.org/officeDocument/2006/relationships/pivotCacheRecords" Target="pivotCacheRecords7.xml"/></Relationships>
</file>

<file path=xl/pivotCache/_rels/pivotCacheDefinition8.xml.rels><?xml version="1.0" encoding="UTF-8" standalone="yes"?>
<Relationships xmlns="http://schemas.openxmlformats.org/package/2006/relationships"><Relationship Id="rId1" Type="http://schemas.openxmlformats.org/officeDocument/2006/relationships/pivotCacheRecords" Target="pivotCacheRecords8.xml"/></Relationships>
</file>

<file path=xl/pivotCache/_rels/pivotCacheDefinition9.xml.rels><?xml version="1.0" encoding="UTF-8" standalone="yes"?>
<Relationships xmlns="http://schemas.openxmlformats.org/package/2006/relationships"><Relationship Id="rId1" Type="http://schemas.openxmlformats.org/officeDocument/2006/relationships/pivotCacheRecords" Target="pivotCacheRecords9.xml"/></Relationships>
</file>

<file path=xl/pivotCache/pivotCacheDefinition1.xml><?xml version="1.0" encoding="utf-8"?>
<pivotCacheDefinition xmlns="http://schemas.openxmlformats.org/spreadsheetml/2006/main" xmlns:r="http://schemas.openxmlformats.org/officeDocument/2006/relationships" r:id="rId1" refreshedBy="Martin Ralph" refreshedDate="44993.585143518518" createdVersion="6" refreshedVersion="6" minRefreshableVersion="3" recordCount="360">
  <cacheSource type="worksheet">
    <worksheetSource name="TDC_InfraMR"/>
  </cacheSource>
  <cacheFields count="59">
    <cacheField name="AÑO" numFmtId="0">
      <sharedItems containsSemiMixedTypes="0" containsString="0" containsNumber="1" containsInteger="1" minValue="1993" maxValue="2022" count="30">
        <n v="1993"/>
        <n v="1994"/>
        <n v="1995"/>
        <n v="1996"/>
        <n v="1997"/>
        <n v="1998"/>
        <n v="1999"/>
        <n v="2000"/>
        <n v="2001"/>
        <n v="2002"/>
        <n v="2003"/>
        <n v="2004"/>
        <n v="2005"/>
        <n v="2006"/>
        <n v="2007"/>
        <n v="2008"/>
        <n v="2009"/>
        <n v="2010"/>
        <n v="2011"/>
        <n v="2012"/>
        <n v="2013"/>
        <n v="2014"/>
        <n v="2015"/>
        <n v="2016"/>
        <n v="2017"/>
        <n v="2018"/>
        <n v="2019"/>
        <n v="2020"/>
        <n v="2021"/>
        <n v="2022"/>
      </sharedItems>
    </cacheField>
    <cacheField name="MES" numFmtId="0">
      <sharedItems count="12">
        <s v="Enero"/>
        <s v="Febrero"/>
        <s v="Marzo"/>
        <s v="Abril"/>
        <s v="Mayo"/>
        <s v="Junio"/>
        <s v="Julio"/>
        <s v="Agosto"/>
        <s v="Septiembre"/>
        <s v="Octubre"/>
        <s v="Noviembre"/>
        <s v="Diciembre"/>
      </sharedItems>
    </cacheField>
    <cacheField name="A.01.1 -  Longitud de Líneas de Explotación No Electrificadas Vía Simple (km)" numFmtId="4">
      <sharedItems containsString="0" containsBlank="1" containsNumber="1" containsInteger="1" minValue="0" maxValue="0"/>
    </cacheField>
    <cacheField name="A.01.2 -  Longitud de Líneas de Explotación No Electrificadas Vía Doble o Múltiple (km)" numFmtId="4">
      <sharedItems containsString="0" containsBlank="1" containsNumber="1" containsInteger="1" minValue="0" maxValue="0"/>
    </cacheField>
    <cacheField name="A.02.1 -  Longitud de Líneas de Explotación Electrificadas Vía Simple (km)" numFmtId="4">
      <sharedItems containsString="0" containsBlank="1" containsNumber="1" containsInteger="1" minValue="0" maxValue="0"/>
    </cacheField>
    <cacheField name="A.02.2 -  Longitud de Líneas de Explotación Electrificadas Vía Doble o Múltiple (km)" numFmtId="4">
      <sharedItems containsString="0" containsBlank="1" containsNumber="1" minValue="15.3" maxValue="15.3"/>
    </cacheField>
    <cacheField name="Total Líneas de Explotación " numFmtId="4">
      <sharedItems containsSemiMixedTypes="0" containsString="0" containsNumber="1" minValue="0" maxValue="15.3"/>
    </cacheField>
    <cacheField name="Total Líneas de Explotación (EN USO)" numFmtId="4">
      <sharedItems containsSemiMixedTypes="0" containsString="0" containsNumber="1" minValue="0" maxValue="15.3"/>
    </cacheField>
    <cacheField name="Total Líneas de Servicios entre Cabeceras (km) (Progresiva) (en uso)" numFmtId="4">
      <sharedItems containsString="0" containsBlank="1" containsNumber="1" minValue="15.3" maxValue="15.3"/>
    </cacheField>
    <cacheField name="A.03.1 -  Longitud de Vías de Explotación No Electrificadas Troncales y Ramales (vía principal) (km)" numFmtId="4">
      <sharedItems containsString="0" containsBlank="1" containsNumber="1" containsInteger="1" minValue="0" maxValue="0"/>
    </cacheField>
    <cacheField name="A.03.2 -  Longitud de Vías de Explotación No Electrificadas Auxiliares (vías de playa) (km)" numFmtId="4">
      <sharedItems containsString="0" containsBlank="1" containsNumber="1" containsInteger="1" minValue="0" maxValue="0"/>
    </cacheField>
    <cacheField name="A.04.1 -  Longitud de Vías de Explotación Electrificadas Troncales y Ramales (vía principal) (km)" numFmtId="4">
      <sharedItems containsString="0" containsBlank="1" containsNumber="1" minValue="30.6" maxValue="30.6"/>
    </cacheField>
    <cacheField name="A.04.2 -  Longitud de Vías de Explotación Electrificadas Auxiliares (vías de playa) (km)" numFmtId="4">
      <sharedItems containsString="0" containsBlank="1" containsNumber="1" minValue="1.04" maxValue="1.04"/>
    </cacheField>
    <cacheField name="Total Vías (excluido Auxiliares)" numFmtId="4">
      <sharedItems containsString="0" containsBlank="1" containsNumber="1" minValue="30.6" maxValue="30.6"/>
    </cacheField>
    <cacheField name="Total Vías (excluído Auxiliares (EN USO)" numFmtId="4">
      <sharedItems containsString="0" containsBlank="1" containsNumber="1" minValue="30.6" maxValue="30.6"/>
    </cacheField>
    <cacheField name="A.05.1 - Número de Estaciones en Explotación (cantidad)" numFmtId="0">
      <sharedItems containsString="0" containsBlank="1" containsNumber="1" containsInteger="1" minValue="11" maxValue="11"/>
    </cacheField>
    <cacheField name="A.06.1 - Número de Paradas en Explotación (cantidad)" numFmtId="0">
      <sharedItems containsString="0" containsBlank="1" containsNumber="1" containsInteger="1" minValue="0" maxValue="0"/>
    </cacheField>
    <cacheField name="A.07.1 - Número de Apeaderos en Explotación (cantidad)" numFmtId="0">
      <sharedItems containsString="0" containsBlank="1" containsNumber="1" containsInteger="1" minValue="0" maxValue="0"/>
    </cacheField>
    <cacheField name="Total Estaciones" numFmtId="0">
      <sharedItems containsString="0" containsBlank="1" containsNumber="1" containsInteger="1" minValue="11" maxValue="11"/>
    </cacheField>
    <cacheField name="A.08.1 - Pasos Vehiculares a Nivel Con Barreras Manuales (cantidad)" numFmtId="0">
      <sharedItems containsString="0" containsBlank="1" containsNumber="1" containsInteger="1" minValue="0" maxValue="0"/>
    </cacheField>
    <cacheField name="A.08.2 - Pasos Vehiculares a Nivel Con Barreras Automáticas (cantidad)" numFmtId="0">
      <sharedItems containsString="0" containsBlank="1" containsNumber="1" containsInteger="1" minValue="36" maxValue="36"/>
    </cacheField>
    <cacheField name="A.08.3 - Pasos Vehiculares a Nivel Con Señales Fonoluminosas (cantidad)" numFmtId="0">
      <sharedItems containsString="0" containsBlank="1" containsNumber="1" containsInteger="1" minValue="0" maxValue="0"/>
    </cacheField>
    <cacheField name="A.08.4 - Pasos Vehiculares a Nivel Con Cruz de San Andrés (cantidad)" numFmtId="0">
      <sharedItems containsString="0" containsBlank="1" containsNumber="1" containsInteger="1" minValue="0" maxValue="0"/>
    </cacheField>
    <cacheField name="A.08.5 - Pasos Vehiculares a Nivel Sin Señalización (cantidad)" numFmtId="0">
      <sharedItems containsString="0" containsBlank="1" containsNumber="1" containsInteger="1" minValue="0" maxValue="0"/>
    </cacheField>
    <cacheField name="Total Pasos Vehiculares a Nivel" numFmtId="0">
      <sharedItems containsSemiMixedTypes="0" containsString="0" containsNumber="1" containsInteger="1" minValue="0" maxValue="36"/>
    </cacheField>
    <cacheField name="A.09.1 - Pasos Vehiculares Bajo Nivel (vial + vial peatonal) (cantidad)" numFmtId="0">
      <sharedItems containsString="0" containsBlank="1" containsNumber="1" containsInteger="1" minValue="6" maxValue="6"/>
    </cacheField>
    <cacheField name="A.09.2 - Pasos Vehiculares Sobre Nivel (vial + vial peatonal) (cantidad)" numFmtId="0">
      <sharedItems containsString="0" containsBlank="1" containsNumber="1" containsInteger="1" minValue="2" maxValue="2"/>
    </cacheField>
    <cacheField name="A.09.3 - Pasos Vehiculares A Nivel (vial + vial peatonal) (cantidad)" numFmtId="0">
      <sharedItems containsSemiMixedTypes="0" containsString="0" containsNumber="1" containsInteger="1" minValue="0" maxValue="36"/>
    </cacheField>
    <cacheField name="Total Pasos Vehiculares" numFmtId="0">
      <sharedItems containsSemiMixedTypes="0" containsString="0" containsNumber="1" containsInteger="1" minValue="0" maxValue="44"/>
    </cacheField>
    <cacheField name="A.10.1 - Pasos Peatonales Bajo Nivel (cantidad)" numFmtId="0">
      <sharedItems containsString="0" containsBlank="1" containsNumber="1" containsInteger="1" minValue="0" maxValue="0"/>
    </cacheField>
    <cacheField name="A.10.2 - Pasos Peatonales Sobre Nivel (cantidad)" numFmtId="0">
      <sharedItems containsString="0" containsBlank="1" containsNumber="1" containsInteger="1" minValue="7" maxValue="9"/>
    </cacheField>
    <cacheField name="A.10.3 - Pasos Peatonales A Nivel (cantidad)" numFmtId="0">
      <sharedItems containsString="0" containsBlank="1" containsNumber="1" containsInteger="1" minValue="9" maxValue="16"/>
    </cacheField>
    <cacheField name="Total Pasos Peatonales" numFmtId="0">
      <sharedItems containsSemiMixedTypes="0" containsString="0" containsNumber="1" containsInteger="1" minValue="0" maxValue="25"/>
    </cacheField>
    <cacheField name="A.11.1 - Señalamiento Automático (km de línea)" numFmtId="166">
      <sharedItems containsString="0" containsBlank="1" containsNumber="1" minValue="15.3" maxValue="15.3"/>
    </cacheField>
    <cacheField name="A.11.2 - Señalamiento Sin Señalamiento (km de línea)" numFmtId="166">
      <sharedItems containsString="0" containsBlank="1" containsNumber="1" containsInteger="1" minValue="0" maxValue="0"/>
    </cacheField>
    <cacheField name="A.11.3 - Señalamiento Manual (km de línea)" numFmtId="166">
      <sharedItems containsString="0" containsBlank="1" containsNumber="1" containsInteger="1" minValue="0" maxValue="0"/>
    </cacheField>
    <cacheField name="Total Señalamiento" numFmtId="166">
      <sharedItems containsString="0" containsBlank="1" containsNumber="1" minValue="15.3" maxValue="15.3"/>
    </cacheField>
    <cacheField name="B.01.1 - Parque de Locomotoras Diesel Hasta 1300HP" numFmtId="0">
      <sharedItems containsString="0" containsBlank="1" containsNumber="1" containsInteger="1" minValue="0" maxValue="0"/>
    </cacheField>
    <cacheField name="B.01.2 - Parque de Locomotoras Diesel desde 1301HP Hasta 1700HP" numFmtId="0">
      <sharedItems containsString="0" containsBlank="1" containsNumber="1" containsInteger="1" minValue="0" maxValue="0"/>
    </cacheField>
    <cacheField name="B.01.2 - Parque de Locomotoras Diesel desde 1701HP" numFmtId="0">
      <sharedItems containsString="0" containsBlank="1" containsNumber="1" containsInteger="1" minValue="0" maxValue="0"/>
    </cacheField>
    <cacheField name="Total Locomotoras" numFmtId="0">
      <sharedItems containsString="0" containsBlank="1" containsNumber="1" containsInteger="1" minValue="0" maxValue="0"/>
    </cacheField>
    <cacheField name="B.02.1 - Parque de Coches Eléctricos Motrices" numFmtId="0">
      <sharedItems containsString="0" containsBlank="1" containsNumber="1" containsInteger="1" minValue="10" maxValue="18"/>
    </cacheField>
    <cacheField name="B.02.2 - Parque de Coches Eléctricos Motrices Remolcados Tipo R" numFmtId="0">
      <sharedItems containsString="0" containsBlank="1" containsNumber="1" containsInteger="1" minValue="0" maxValue="0"/>
    </cacheField>
    <cacheField name="B.02.3 - Parque de Coches Eléctricos Motrices Tipo R" numFmtId="0">
      <sharedItems containsString="0" containsBlank="1" containsNumber="1" containsInteger="1" minValue="0" maxValue="0"/>
    </cacheField>
    <cacheField name="Total Coches Eléctricos" numFmtId="0">
      <sharedItems containsSemiMixedTypes="0" containsString="0" containsNumber="1" containsInteger="1" minValue="0" maxValue="18"/>
    </cacheField>
    <cacheField name="B.03.1 - Parque de Coches Motores Motrices Remolcados" numFmtId="0">
      <sharedItems containsString="0" containsBlank="1" containsNumber="1" containsInteger="1" minValue="0" maxValue="0"/>
    </cacheField>
    <cacheField name="B.03.2 - Parque de Coches Motores Motrices Intermedios" numFmtId="0">
      <sharedItems containsString="0" containsBlank="1" containsNumber="1" containsInteger="1" minValue="0" maxValue="0"/>
    </cacheField>
    <cacheField name="B.03.3 - Parque de Coches Motores Motrices Cabina" numFmtId="0">
      <sharedItems containsString="0" containsBlank="1" containsNumber="1" containsInteger="1" minValue="0" maxValue="0"/>
    </cacheField>
    <cacheField name="Total coches Motores" numFmtId="0">
      <sharedItems containsSemiMixedTypes="0" containsString="0" containsNumber="1" containsInteger="1" minValue="0" maxValue="0"/>
    </cacheField>
    <cacheField name="B.04.1 - Parque de Coches Remolcados Clase Unica" numFmtId="0">
      <sharedItems containsString="0" containsBlank="1" containsNumber="1" containsInteger="1" minValue="0" maxValue="0"/>
    </cacheField>
    <cacheField name="B.04.2 - Parque de Coches Remolcados Clase Unica Furgón" numFmtId="0">
      <sharedItems containsString="0" containsBlank="1" containsNumber="1" containsInteger="1" minValue="0" maxValue="0"/>
    </cacheField>
    <cacheField name="B.04.3 - Parque de Coches Remolcados Clase Unica Cabina" numFmtId="0">
      <sharedItems containsString="0" containsBlank="1" containsNumber="1" containsInteger="1" minValue="0" maxValue="0"/>
    </cacheField>
    <cacheField name="B.04.4 - Parque de Coches Remolcados de Larga Distancia (Turista+Pullman)" numFmtId="0">
      <sharedItems containsString="0" containsBlank="1" containsNumber="1" containsInteger="1" minValue="0" maxValue="0"/>
    </cacheField>
    <cacheField name="B.04.5 - Parque de Coches Remolcados para Servicios Especiales (Cartoneros)" numFmtId="0">
      <sharedItems containsString="0" containsBlank="1" containsNumber="1" containsInteger="1" minValue="0" maxValue="0"/>
    </cacheField>
    <cacheField name="Total Coches Remolcados" numFmtId="0">
      <sharedItems containsSemiMixedTypes="0" containsString="0" containsNumber="1" containsInteger="1" minValue="0" maxValue="0"/>
    </cacheField>
    <cacheField name="B.05.1 - Parque de Locotractores" numFmtId="0">
      <sharedItems containsString="0" containsBlank="1" containsNumber="1" containsInteger="1" minValue="0" maxValue="2"/>
    </cacheField>
    <cacheField name="B.06.1 - Parque de Vagones de Servicios Internos" numFmtId="0">
      <sharedItems containsString="0" containsBlank="1" containsNumber="1" containsInteger="1" minValue="0" maxValue="0"/>
    </cacheField>
    <cacheField name="Trocha (mm)" numFmtId="3">
      <sharedItems containsString="0" containsBlank="1" containsNumber="1" containsInteger="1" minValue="1435" maxValue="1435"/>
    </cacheField>
    <cacheField name="Observaciones" numFmtId="0">
      <sharedItems containsNonDate="0" containsString="0" containsBlank="1"/>
    </cacheField>
  </cacheFields>
  <extLst>
    <ext xmlns:x14="http://schemas.microsoft.com/office/spreadsheetml/2009/9/main" uri="{725AE2AE-9491-48be-B2B4-4EB974FC3084}">
      <x14:pivotCacheDefinition pivotCacheId="1"/>
    </ext>
  </extLst>
</pivotCacheDefinition>
</file>

<file path=xl/pivotCache/pivotCacheDefinition2.xml><?xml version="1.0" encoding="utf-8"?>
<pivotCacheDefinition xmlns="http://schemas.openxmlformats.org/spreadsheetml/2006/main" xmlns:r="http://schemas.openxmlformats.org/officeDocument/2006/relationships" r:id="rId1" refreshedBy="Martin Ralph" refreshedDate="44993.585219791668" createdVersion="6" refreshedVersion="6" minRefreshableVersion="3" recordCount="360">
  <cacheSource type="worksheet">
    <worksheetSource name="BS_InfraMR"/>
  </cacheSource>
  <cacheFields count="59">
    <cacheField name="AÑO" numFmtId="0">
      <sharedItems containsSemiMixedTypes="0" containsString="0" containsNumber="1" containsInteger="1" minValue="1993" maxValue="2022" count="30">
        <n v="1993"/>
        <n v="1994"/>
        <n v="1995"/>
        <n v="1996"/>
        <n v="1997"/>
        <n v="1998"/>
        <n v="1999"/>
        <n v="2000"/>
        <n v="2001"/>
        <n v="2002"/>
        <n v="2003"/>
        <n v="2004"/>
        <n v="2005"/>
        <n v="2006"/>
        <n v="2007"/>
        <n v="2008"/>
        <n v="2009"/>
        <n v="2010"/>
        <n v="2011"/>
        <n v="2012"/>
        <n v="2013"/>
        <n v="2014"/>
        <n v="2015"/>
        <n v="2016"/>
        <n v="2017"/>
        <n v="2018"/>
        <n v="2019"/>
        <n v="2020"/>
        <n v="2021"/>
        <n v="2022"/>
      </sharedItems>
    </cacheField>
    <cacheField name="MES" numFmtId="0">
      <sharedItems count="12">
        <s v="Enero"/>
        <s v="Febrero"/>
        <s v="Marzo"/>
        <s v="Abril"/>
        <s v="Mayo"/>
        <s v="Junio"/>
        <s v="Julio"/>
        <s v="Agosto"/>
        <s v="Septiembre"/>
        <s v="Octubre"/>
        <s v="Noviembre"/>
        <s v="Diciembre"/>
      </sharedItems>
    </cacheField>
    <cacheField name="A.01.1 -  Longitud de Líneas de Explotación No Electrificadas Vía Simple (km)" numFmtId="4">
      <sharedItems containsSemiMixedTypes="0" containsString="0" containsNumber="1" minValue="18.643000000000001" maxValue="47.438000000000002"/>
    </cacheField>
    <cacheField name="A.01.2 -  Longitud de Líneas de Explotación No Electrificadas Vía Doble o Múltiple (km)" numFmtId="4">
      <sharedItems containsSemiMixedTypes="0" containsString="0" containsNumber="1" minValue="44.954000000000001" maxValue="47.968000000000004"/>
    </cacheField>
    <cacheField name="A.02.1 -  Longitud de Líneas de Explotación Electrificadas Vía Simple (km)" numFmtId="4">
      <sharedItems containsSemiMixedTypes="0" containsString="0" containsNumber="1" containsInteger="1" minValue="0" maxValue="0"/>
    </cacheField>
    <cacheField name="A.02.2 -  Longitud de Líneas de Explotación Electrificadas Vía Doble o Múltiple (km)" numFmtId="4">
      <sharedItems containsSemiMixedTypes="0" containsString="0" containsNumber="1" containsInteger="1" minValue="0" maxValue="0"/>
    </cacheField>
    <cacheField name="Total Líneas de Explotación " numFmtId="4">
      <sharedItems containsSemiMixedTypes="0" containsString="0" containsNumber="1" minValue="66.611000000000004" maxValue="92.391999999999996"/>
    </cacheField>
    <cacheField name="Total Líneas de Explotación (EN USO)" numFmtId="4">
      <sharedItems containsSemiMixedTypes="0" containsString="0" containsNumber="1" minValue="51.102000000000011" maxValue="79.227000000000004"/>
    </cacheField>
    <cacheField name="Total Líneas de Servicios entre Cabeceras (km) (Progresiva) (en uso)" numFmtId="4">
      <sharedItems containsSemiMixedTypes="0" containsString="0" containsNumber="1" minValue="62.399000000000001" maxValue="103.99600000000001"/>
    </cacheField>
    <cacheField name="A.03.1 -  Longitud de Vías de Explotación No Electrificadas Troncales y Ramales (vía principal) (km)" numFmtId="4">
      <sharedItems containsSemiMixedTypes="0" containsString="0" containsNumber="1" minValue="114.57899999999999" maxValue="137.34100000000001"/>
    </cacheField>
    <cacheField name="A.03.2 -  Longitud de Vías de Explotación No Electrificadas Auxiliares (vías de playa) (km)" numFmtId="4">
      <sharedItems containsSemiMixedTypes="0" containsString="0" containsNumber="1" containsInteger="1" minValue="0" maxValue="0"/>
    </cacheField>
    <cacheField name="A.04.1 -  Longitud de Vías de Explotación Electrificadas Troncales y Ramales (vía principal) (km)" numFmtId="4">
      <sharedItems containsSemiMixedTypes="0" containsString="0" containsNumber="1" containsInteger="1" minValue="0" maxValue="0"/>
    </cacheField>
    <cacheField name="A.04.2 -  Longitud de Vías de Explotación Electrificadas Auxiliares (vías de playa) (km)" numFmtId="4">
      <sharedItems containsSemiMixedTypes="0" containsString="0" containsNumber="1" containsInteger="1" minValue="0" maxValue="0"/>
    </cacheField>
    <cacheField name="Total Vías (excluido Auxiliares)" numFmtId="4">
      <sharedItems containsSemiMixedTypes="0" containsString="0" containsNumber="1" minValue="114.57899999999999" maxValue="137.34100000000001"/>
    </cacheField>
    <cacheField name="Total Vías (excluído Auxiliares (EN USO)" numFmtId="4">
      <sharedItems containsSemiMixedTypes="0" containsString="0" containsNumber="1" minValue="97.114999999999995" maxValue="126.187"/>
    </cacheField>
    <cacheField name="A.05.1 - Número de Estaciones en Explotación (cantidad)" numFmtId="0">
      <sharedItems containsSemiMixedTypes="0" containsString="0" containsNumber="1" containsInteger="1" minValue="23" maxValue="26"/>
    </cacheField>
    <cacheField name="A.06.1 - Número de Paradas en Explotación (cantidad)" numFmtId="0">
      <sharedItems containsSemiMixedTypes="0" containsString="0" containsNumber="1" containsInteger="1" minValue="6" maxValue="7"/>
    </cacheField>
    <cacheField name="A.07.1 - Número de Apeaderos en Explotación (cantidad)" numFmtId="0">
      <sharedItems containsSemiMixedTypes="0" containsString="0" containsNumber="1" containsInteger="1" minValue="0" maxValue="1"/>
    </cacheField>
    <cacheField name="Total Estaciones" numFmtId="0">
      <sharedItems containsSemiMixedTypes="0" containsString="0" containsNumber="1" containsInteger="1" minValue="30" maxValue="33"/>
    </cacheField>
    <cacheField name="A.08.1 - Pasos Vehiculares a Nivel Con Barreras Manuales (cantidad)" numFmtId="0">
      <sharedItems containsSemiMixedTypes="0" containsString="0" containsNumber="1" containsInteger="1" minValue="18" maxValue="26"/>
    </cacheField>
    <cacheField name="A.08.2 - Pasos Vehiculares a Nivel Con Barreras Automáticas (cantidad)" numFmtId="0">
      <sharedItems containsSemiMixedTypes="0" containsString="0" containsNumber="1" containsInteger="1" minValue="25" maxValue="32"/>
    </cacheField>
    <cacheField name="A.08.3 - Pasos Vehiculares a Nivel Con Señales Fonoluminosas (cantidad)" numFmtId="0">
      <sharedItems containsSemiMixedTypes="0" containsString="0" containsNumber="1" containsInteger="1" minValue="0" maxValue="0"/>
    </cacheField>
    <cacheField name="A.08.4 - Pasos Vehiculares a Nivel Con Cruz de San Andrés (cantidad)" numFmtId="0">
      <sharedItems containsSemiMixedTypes="0" containsString="0" containsNumber="1" containsInteger="1" minValue="23" maxValue="26"/>
    </cacheField>
    <cacheField name="A.08.5 - Pasos Vehiculares a Nivel Sin Señalización (cantidad)" numFmtId="0">
      <sharedItems containsSemiMixedTypes="0" containsString="0" containsNumber="1" containsInteger="1" minValue="0" maxValue="0"/>
    </cacheField>
    <cacheField name="Total Pasos Vehiculares a Nivel" numFmtId="0">
      <sharedItems containsSemiMixedTypes="0" containsString="0" containsNumber="1" containsInteger="1" minValue="74" maxValue="81"/>
    </cacheField>
    <cacheField name="A.09.1 - Pasos Vehiculares Bajo Nivel (vial + vial peatonal) (cantidad)" numFmtId="0">
      <sharedItems containsSemiMixedTypes="0" containsString="0" containsNumber="1" containsInteger="1" minValue="13" maxValue="17"/>
    </cacheField>
    <cacheField name="A.09.2 - Pasos Vehiculares Sobre Nivel (vial + vial peatonal) (cantidad)" numFmtId="0">
      <sharedItems containsSemiMixedTypes="0" containsString="0" containsNumber="1" containsInteger="1" minValue="13" maxValue="14"/>
    </cacheField>
    <cacheField name="A.09.3 - Pasos Vehiculares A Nivel (vial + vial peatonal) (cantidad)" numFmtId="0">
      <sharedItems containsSemiMixedTypes="0" containsString="0" containsNumber="1" containsInteger="1" minValue="74" maxValue="75"/>
    </cacheField>
    <cacheField name="Total Pasos Vehiculares" numFmtId="0">
      <sharedItems containsSemiMixedTypes="0" containsString="0" containsNumber="1" containsInteger="1" minValue="101" maxValue="105"/>
    </cacheField>
    <cacheField name="A.10.1 - Pasos Peatonales Bajo Nivel (cantidad)" numFmtId="0">
      <sharedItems containsSemiMixedTypes="0" containsString="0" containsNumber="1" containsInteger="1" minValue="0" maxValue="2"/>
    </cacheField>
    <cacheField name="A.10.2 - Pasos Peatonales Sobre Nivel (cantidad)" numFmtId="0">
      <sharedItems containsSemiMixedTypes="0" containsString="0" containsNumber="1" containsInteger="1" minValue="8" maxValue="15"/>
    </cacheField>
    <cacheField name="A.10.3 - Pasos Peatonales A Nivel (cantidad)" numFmtId="0">
      <sharedItems containsSemiMixedTypes="0" containsString="0" containsNumber="1" containsInteger="1" minValue="11" maxValue="28"/>
    </cacheField>
    <cacheField name="Total Pasos Peatonales" numFmtId="0">
      <sharedItems containsSemiMixedTypes="0" containsString="0" containsNumber="1" containsInteger="1" minValue="20" maxValue="42"/>
    </cacheField>
    <cacheField name="A.11.1 - Señalamiento Automático (km de línea)" numFmtId="4">
      <sharedItems containsSemiMixedTypes="0" containsString="0" containsNumber="1" minValue="13.85" maxValue="16.120999999999999"/>
    </cacheField>
    <cacheField name="A.11.2 - Señalamiento Sin Señalamiento (km de línea)" numFmtId="4">
      <sharedItems containsSemiMixedTypes="0" containsString="0" containsNumber="1" minValue="0" maxValue="29.056000000000001"/>
    </cacheField>
    <cacheField name="A.11.3 - Señalamiento Manual (km de línea)" numFmtId="4">
      <sharedItems containsSemiMixedTypes="0" containsString="0" containsNumber="1" minValue="49.497999999999998" maxValue="50.177"/>
    </cacheField>
    <cacheField name="Total Señalamiento" numFmtId="4">
      <sharedItems containsSemiMixedTypes="0" containsString="0" containsNumber="1" minValue="66.298000000000002" maxValue="92.403999999999996"/>
    </cacheField>
    <cacheField name="B.01.1 - Parque de Locomotoras Diesel Hasta 1300HP" numFmtId="0">
      <sharedItems containsSemiMixedTypes="0" containsString="0" containsNumber="1" containsInteger="1" minValue="1" maxValue="3"/>
    </cacheField>
    <cacheField name="B.01.2 - Parque de Locomotoras Diesel desde 1301HP Hasta 1700HP" numFmtId="0">
      <sharedItems containsSemiMixedTypes="0" containsString="0" containsNumber="1" containsInteger="1" minValue="0" maxValue="11"/>
    </cacheField>
    <cacheField name="B.01.2 - Parque de Locomotoras Diesel desde 1701HP" numFmtId="0">
      <sharedItems containsSemiMixedTypes="0" containsString="0" containsNumber="1" containsInteger="1" minValue="0" maxValue="13"/>
    </cacheField>
    <cacheField name="Total Locomotoras" numFmtId="0">
      <sharedItems containsSemiMixedTypes="0" containsString="0" containsNumber="1" containsInteger="1" minValue="12" maxValue="15"/>
    </cacheField>
    <cacheField name="B.02.1 - Parque de Coches Eléctricos Motrices" numFmtId="0">
      <sharedItems containsSemiMixedTypes="0" containsString="0" containsNumber="1" containsInteger="1" minValue="0" maxValue="0"/>
    </cacheField>
    <cacheField name="B.02.2 - Parque de Coches Eléctricos Motrices Remolcados Tipo R" numFmtId="0">
      <sharedItems containsSemiMixedTypes="0" containsString="0" containsNumber="1" containsInteger="1" minValue="0" maxValue="0"/>
    </cacheField>
    <cacheField name="B.02.3 - Parque de Coches Eléctricos Motrices Tipo R" numFmtId="0">
      <sharedItems containsSemiMixedTypes="0" containsString="0" containsNumber="1" containsInteger="1" minValue="0" maxValue="0"/>
    </cacheField>
    <cacheField name="Total Coches Eléctricos" numFmtId="0">
      <sharedItems containsSemiMixedTypes="0" containsString="0" containsNumber="1" containsInteger="1" minValue="0" maxValue="0"/>
    </cacheField>
    <cacheField name="B.03.1 - Parque de Coches Motores Motrices Remolcados" numFmtId="0">
      <sharedItems containsSemiMixedTypes="0" containsString="0" containsNumber="1" containsInteger="1" minValue="0" maxValue="33"/>
    </cacheField>
    <cacheField name="B.03.2 - Parque de Coches Motores Motrices Intermedios" numFmtId="0">
      <sharedItems containsSemiMixedTypes="0" containsString="0" containsNumber="1" containsInteger="1" minValue="0" maxValue="27"/>
    </cacheField>
    <cacheField name="B.03.3 - Parque de Coches Motores Motrices Cabina" numFmtId="0">
      <sharedItems containsSemiMixedTypes="0" containsString="0" containsNumber="1" containsInteger="1" minValue="0" maxValue="54"/>
    </cacheField>
    <cacheField name="Total coches Motores" numFmtId="0">
      <sharedItems containsSemiMixedTypes="0" containsString="0" containsNumber="1" containsInteger="1" minValue="0" maxValue="90"/>
    </cacheField>
    <cacheField name="B.04.1 - Parque de Coches Remolcados Clase Unica" numFmtId="0">
      <sharedItems containsSemiMixedTypes="0" containsString="0" containsNumber="1" containsInteger="1" minValue="0" maxValue="57"/>
    </cacheField>
    <cacheField name="B.04.2 - Parque de Coches Remolcados Clase Unica Furgón" numFmtId="0">
      <sharedItems containsSemiMixedTypes="0" containsString="0" containsNumber="1" containsInteger="1" minValue="13" maxValue="82"/>
    </cacheField>
    <cacheField name="B.04.3 - Parque de Coches Remolcados Clase Unica Cabina" numFmtId="0">
      <sharedItems containsSemiMixedTypes="0" containsString="0" containsNumber="1" containsInteger="1" minValue="0" maxValue="0"/>
    </cacheField>
    <cacheField name="B.04.4 - Parque de Coches Remolcados de Larga Distancia (Turista+Pullman)" numFmtId="0">
      <sharedItems containsSemiMixedTypes="0" containsString="0" containsNumber="1" containsInteger="1" minValue="0" maxValue="26"/>
    </cacheField>
    <cacheField name="B.04.5 - Parque de Coches Remolcados para Servicios Especiales (Cartoneros)" numFmtId="0">
      <sharedItems containsSemiMixedTypes="0" containsString="0" containsNumber="1" containsInteger="1" minValue="0" maxValue="0"/>
    </cacheField>
    <cacheField name="Total Coches Remolcados" numFmtId="0">
      <sharedItems containsSemiMixedTypes="0" containsString="0" containsNumber="1" containsInteger="1" minValue="73" maxValue="82"/>
    </cacheField>
    <cacheField name="B.05.1 - Parque de Locotractores" numFmtId="0">
      <sharedItems containsSemiMixedTypes="0" containsString="0" containsNumber="1" containsInteger="1" minValue="0" maxValue="1"/>
    </cacheField>
    <cacheField name="B.06.1 - Parque de Vagones de Servicios Internos" numFmtId="0">
      <sharedItems containsSemiMixedTypes="0" containsString="0" containsNumber="1" containsInteger="1" minValue="27" maxValue="47"/>
    </cacheField>
    <cacheField name="Trocha (mm)" numFmtId="4">
      <sharedItems containsSemiMixedTypes="0" containsString="0" containsNumber="1" containsInteger="1" minValue="1" maxValue="1"/>
    </cacheField>
    <cacheField name="Observaciones" numFmtId="0">
      <sharedItems containsBlank="1"/>
    </cacheField>
  </cacheFields>
  <extLst>
    <ext xmlns:x14="http://schemas.microsoft.com/office/spreadsheetml/2009/9/main" uri="{725AE2AE-9491-48be-B2B4-4EB974FC3084}">
      <x14:pivotCacheDefinition pivotCacheId="9"/>
    </ext>
  </extLst>
</pivotCacheDefinition>
</file>

<file path=xl/pivotCache/pivotCacheDefinition3.xml><?xml version="1.0" encoding="utf-8"?>
<pivotCacheDefinition xmlns="http://schemas.openxmlformats.org/spreadsheetml/2006/main" xmlns:r="http://schemas.openxmlformats.org/officeDocument/2006/relationships" r:id="rId1" refreshedBy="Martin Ralph" refreshedDate="44993.585288194445" createdVersion="5" refreshedVersion="6" minRefreshableVersion="3" recordCount="360">
  <cacheSource type="worksheet">
    <worksheetSource name="BN_InfraMR"/>
  </cacheSource>
  <cacheFields count="59">
    <cacheField name="AÑO" numFmtId="0">
      <sharedItems containsSemiMixedTypes="0" containsString="0" containsNumber="1" containsInteger="1" minValue="1993" maxValue="2022" count="30">
        <n v="1993"/>
        <n v="1994"/>
        <n v="1995"/>
        <n v="1996"/>
        <n v="1997"/>
        <n v="1998"/>
        <n v="1999"/>
        <n v="2000"/>
        <n v="2001"/>
        <n v="2002"/>
        <n v="2003"/>
        <n v="2004"/>
        <n v="2005"/>
        <n v="2006"/>
        <n v="2007"/>
        <n v="2008"/>
        <n v="2009"/>
        <n v="2010"/>
        <n v="2011"/>
        <n v="2012"/>
        <n v="2013"/>
        <n v="2014"/>
        <n v="2015"/>
        <n v="2016"/>
        <n v="2017"/>
        <n v="2018"/>
        <n v="2019"/>
        <n v="2020"/>
        <n v="2021"/>
        <n v="2022"/>
      </sharedItems>
    </cacheField>
    <cacheField name="MES" numFmtId="0">
      <sharedItems count="12">
        <s v="Enero"/>
        <s v="Febrero"/>
        <s v="Marzo"/>
        <s v="Abril"/>
        <s v="Mayo"/>
        <s v="Junio"/>
        <s v="Julio"/>
        <s v="Agosto"/>
        <s v="Septiembre"/>
        <s v="Octubre"/>
        <s v="Noviembre"/>
        <s v="Diciembre"/>
      </sharedItems>
    </cacheField>
    <cacheField name="A.01.1 -  Longitud de Líneas de Explotación No Electrificadas Vía Simple (km)" numFmtId="4">
      <sharedItems containsSemiMixedTypes="0" containsString="0" containsNumber="1" minValue="2.0699999999999998" maxValue="2.0699999999999998"/>
    </cacheField>
    <cacheField name="A.01.2 -  Longitud de Líneas de Explotación No Electrificadas Vía Doble o Múltiple (km)" numFmtId="4">
      <sharedItems containsSemiMixedTypes="0" containsString="0" containsNumber="1" minValue="52.25" maxValue="52.25"/>
    </cacheField>
    <cacheField name="A.02.1 -  Longitud de Líneas de Explotación Electrificadas Vía Simple (km)" numFmtId="4">
      <sharedItems containsSemiMixedTypes="0" containsString="0" containsNumber="1" containsInteger="1" minValue="0" maxValue="0"/>
    </cacheField>
    <cacheField name="A.02.2 -  Longitud de Líneas de Explotación Electrificadas Vía Doble o Múltiple (km)" numFmtId="4">
      <sharedItems containsSemiMixedTypes="0" containsString="0" containsNumber="1" containsInteger="1" minValue="0" maxValue="0"/>
    </cacheField>
    <cacheField name="Total Líneas de Explotación " numFmtId="4">
      <sharedItems containsSemiMixedTypes="0" containsString="0" containsNumber="1" minValue="54.32" maxValue="54.32"/>
    </cacheField>
    <cacheField name="Total Líneas de Explotación (EN USO)" numFmtId="4">
      <sharedItems containsSemiMixedTypes="0" containsString="0" containsNumber="1" minValue="54.32" maxValue="54.32"/>
    </cacheField>
    <cacheField name="Total Líneas de Servicios entre Cabeceras (km) (Progresiva) (en uso)" numFmtId="4">
      <sharedItems containsSemiMixedTypes="0" containsString="0" containsNumber="1" minValue="51.944000000000003" maxValue="51.944000000000003"/>
    </cacheField>
    <cacheField name="A.03.1 -  Longitud de Vías de Explotación No Electrificadas Troncales y Ramales (vía principal) (km)" numFmtId="4">
      <sharedItems containsSemiMixedTypes="0" containsString="0" containsNumber="1" minValue="106.57" maxValue="106.57"/>
    </cacheField>
    <cacheField name="A.03.2 -  Longitud de Vías de Explotación No Electrificadas Auxiliares (vías de playa) (km)" numFmtId="4">
      <sharedItems containsSemiMixedTypes="0" containsString="0" containsNumber="1" minValue="26.26" maxValue="26.26"/>
    </cacheField>
    <cacheField name="A.04.1 -  Longitud de Vías de Explotación Electrificadas Troncales y Ramales (vía principal) (km)" numFmtId="4">
      <sharedItems containsSemiMixedTypes="0" containsString="0" containsNumber="1" containsInteger="1" minValue="0" maxValue="0"/>
    </cacheField>
    <cacheField name="A.04.2 -  Longitud de Vías de Explotación Electrificadas Auxiliares (vías de playa) (km)" numFmtId="4">
      <sharedItems containsSemiMixedTypes="0" containsString="0" containsNumber="1" containsInteger="1" minValue="0" maxValue="0"/>
    </cacheField>
    <cacheField name="Total Vías (excluido Auxiliares)" numFmtId="4">
      <sharedItems containsSemiMixedTypes="0" containsString="0" containsNumber="1" minValue="106.57" maxValue="106.57"/>
    </cacheField>
    <cacheField name="Total Vías (excluído Auxiliares (EN USO)" numFmtId="4">
      <sharedItems containsSemiMixedTypes="0" containsString="0" containsNumber="1" minValue="106.57" maxValue="106.57"/>
    </cacheField>
    <cacheField name="A.05.1 - Número de Estaciones en Explotación (cantidad)" numFmtId="0">
      <sharedItems containsSemiMixedTypes="0" containsString="0" containsNumber="1" containsInteger="1" minValue="15" maxValue="15"/>
    </cacheField>
    <cacheField name="A.06.1 - Número de Paradas en Explotación (cantidad)" numFmtId="0">
      <sharedItems containsSemiMixedTypes="0" containsString="0" containsNumber="1" containsInteger="1" minValue="7" maxValue="7"/>
    </cacheField>
    <cacheField name="A.07.1 - Número de Apeaderos en Explotación (cantidad)" numFmtId="0">
      <sharedItems containsSemiMixedTypes="0" containsString="0" containsNumber="1" containsInteger="1" minValue="0" maxValue="0"/>
    </cacheField>
    <cacheField name="Total Estaciones" numFmtId="0">
      <sharedItems containsSemiMixedTypes="0" containsString="0" containsNumber="1" containsInteger="1" minValue="22" maxValue="22"/>
    </cacheField>
    <cacheField name="A.08.1 - Pasos Vehiculares a Nivel Con Barreras Manuales (cantidad)" numFmtId="0">
      <sharedItems containsSemiMixedTypes="0" containsString="0" containsNumber="1" containsInteger="1" minValue="0" maxValue="2"/>
    </cacheField>
    <cacheField name="A.08.2 - Pasos Vehiculares a Nivel Con Barreras Automáticas (cantidad)" numFmtId="0">
      <sharedItems containsSemiMixedTypes="0" containsString="0" containsNumber="1" containsInteger="1" minValue="36" maxValue="44"/>
    </cacheField>
    <cacheField name="A.08.3 - Pasos Vehiculares a Nivel Con Señales Fonoluminosas (cantidad)" numFmtId="0">
      <sharedItems containsSemiMixedTypes="0" containsString="0" containsNumber="1" containsInteger="1" minValue="0" maxValue="4"/>
    </cacheField>
    <cacheField name="A.08.4 - Pasos Vehiculares a Nivel Con Cruz de San Andrés (cantidad)" numFmtId="0">
      <sharedItems containsSemiMixedTypes="0" containsString="0" containsNumber="1" containsInteger="1" minValue="3" maxValue="9"/>
    </cacheField>
    <cacheField name="A.08.5 - Pasos Vehiculares a Nivel Sin Señalización (cantidad)" numFmtId="0">
      <sharedItems containsSemiMixedTypes="0" containsString="0" containsNumber="1" containsInteger="1" minValue="0" maxValue="0"/>
    </cacheField>
    <cacheField name="Total Pasos Vehiculares a Nivel" numFmtId="0">
      <sharedItems containsSemiMixedTypes="0" containsString="0" containsNumber="1" containsInteger="1" minValue="43" maxValue="48"/>
    </cacheField>
    <cacheField name="A.09.1 - Pasos Vehiculares Bajo Nivel (vial + vial peatonal) (cantidad)" numFmtId="0">
      <sharedItems containsSemiMixedTypes="0" containsString="0" containsNumber="1" containsInteger="1" minValue="7" maxValue="25"/>
    </cacheField>
    <cacheField name="A.09.2 - Pasos Vehiculares Sobre Nivel (vial + vial peatonal) (cantidad)" numFmtId="0">
      <sharedItems containsSemiMixedTypes="0" containsString="0" containsNumber="1" containsInteger="1" minValue="5" maxValue="10"/>
    </cacheField>
    <cacheField name="A.09.3 - Pasos Vehiculares A Nivel (vial + vial peatonal) (cantidad)" numFmtId="0">
      <sharedItems containsSemiMixedTypes="0" containsString="0" containsNumber="1" containsInteger="1" minValue="43" maxValue="48"/>
    </cacheField>
    <cacheField name="Total Pasos Vehiculares" numFmtId="0">
      <sharedItems containsSemiMixedTypes="0" containsString="0" containsNumber="1" containsInteger="1" minValue="59" maxValue="77"/>
    </cacheField>
    <cacheField name="A.10.1 - Pasos Peatonales Bajo Nivel (cantidad)" numFmtId="0">
      <sharedItems containsSemiMixedTypes="0" containsString="0" containsNumber="1" containsInteger="1" minValue="1" maxValue="1"/>
    </cacheField>
    <cacheField name="A.10.2 - Pasos Peatonales Sobre Nivel (cantidad)" numFmtId="0">
      <sharedItems containsSemiMixedTypes="0" containsString="0" containsNumber="1" containsInteger="1" minValue="4" maxValue="10"/>
    </cacheField>
    <cacheField name="A.10.3 - Pasos Peatonales A Nivel (cantidad)" numFmtId="0">
      <sharedItems containsSemiMixedTypes="0" containsString="0" containsNumber="1" containsInteger="1" minValue="26" maxValue="56"/>
    </cacheField>
    <cacheField name="Total Pasos Peatonales" numFmtId="0">
      <sharedItems containsSemiMixedTypes="0" containsString="0" containsNumber="1" containsInteger="1" minValue="31" maxValue="66"/>
    </cacheField>
    <cacheField name="A.11.1 - Señalamiento Automático (km de línea)" numFmtId="4">
      <sharedItems containsSemiMixedTypes="0" containsString="0" containsNumber="1" minValue="45.287999999999997" maxValue="52.32"/>
    </cacheField>
    <cacheField name="A.11.2 - Señalamiento Sin Señalamiento (km de línea)" numFmtId="4">
      <sharedItems containsSemiMixedTypes="0" containsString="0" containsNumber="1" minValue="2" maxValue="9.032"/>
    </cacheField>
    <cacheField name="A.11.3 - Señalamiento Manual (km de línea)" numFmtId="4">
      <sharedItems containsSemiMixedTypes="0" containsString="0" containsNumber="1" containsInteger="1" minValue="0" maxValue="0"/>
    </cacheField>
    <cacheField name="Total Señalamiento" numFmtId="4">
      <sharedItems containsSemiMixedTypes="0" containsString="0" containsNumber="1" minValue="54.319999999999993" maxValue="54.32"/>
    </cacheField>
    <cacheField name="B.01.1 - Parque de Locomotoras Diesel Hasta 1300HP" numFmtId="0">
      <sharedItems containsSemiMixedTypes="0" containsString="0" containsNumber="1" containsInteger="1" minValue="0" maxValue="3"/>
    </cacheField>
    <cacheField name="B.01.2 - Parque de Locomotoras Diesel desde 1301HP Hasta 1700HP" numFmtId="0">
      <sharedItems containsSemiMixedTypes="0" containsString="0" containsNumber="1" containsInteger="1" minValue="20" maxValue="25"/>
    </cacheField>
    <cacheField name="B.01.2 - Parque de Locomotoras Diesel desde 1701HP" numFmtId="0">
      <sharedItems containsSemiMixedTypes="0" containsString="0" containsNumber="1" containsInteger="1" minValue="0" maxValue="0"/>
    </cacheField>
    <cacheField name="Total Locomotoras" numFmtId="0">
      <sharedItems containsSemiMixedTypes="0" containsString="0" containsNumber="1" containsInteger="1" minValue="20" maxValue="28"/>
    </cacheField>
    <cacheField name="B.02.1 - Parque de Coches Eléctricos Motrices" numFmtId="0">
      <sharedItems containsSemiMixedTypes="0" containsString="0" containsNumber="1" containsInteger="1" minValue="0" maxValue="0"/>
    </cacheField>
    <cacheField name="B.02.2 - Parque de Coches Eléctricos Motrices Remolcados Tipo R" numFmtId="0">
      <sharedItems containsSemiMixedTypes="0" containsString="0" containsNumber="1" containsInteger="1" minValue="0" maxValue="0"/>
    </cacheField>
    <cacheField name="B.02.3 - Parque de Coches Eléctricos Motrices Tipo R" numFmtId="0">
      <sharedItems containsSemiMixedTypes="0" containsString="0" containsNumber="1" containsInteger="1" minValue="0" maxValue="0"/>
    </cacheField>
    <cacheField name="Total Coches Eléctricos" numFmtId="0">
      <sharedItems containsSemiMixedTypes="0" containsString="0" containsNumber="1" containsInteger="1" minValue="0" maxValue="0"/>
    </cacheField>
    <cacheField name="B.03.1 - Parque de Coches Motores Motrices Remolcados" numFmtId="0">
      <sharedItems containsSemiMixedTypes="0" containsString="0" containsNumber="1" containsInteger="1" minValue="0" maxValue="12"/>
    </cacheField>
    <cacheField name="B.03.2 - Parque de Coches Motores Motrices Intermedios" numFmtId="0">
      <sharedItems containsSemiMixedTypes="0" containsString="0" containsNumber="1" containsInteger="1" minValue="0" maxValue="0"/>
    </cacheField>
    <cacheField name="B.03.3 - Parque de Coches Motores Motrices Cabina" numFmtId="0">
      <sharedItems containsSemiMixedTypes="0" containsString="0" containsNumber="1" containsInteger="1" minValue="0" maxValue="0"/>
    </cacheField>
    <cacheField name="Total coches Motores" numFmtId="0">
      <sharedItems containsSemiMixedTypes="0" containsString="0" containsNumber="1" containsInteger="1" minValue="0" maxValue="12"/>
    </cacheField>
    <cacheField name="B.04.1 - Parque de Coches Remolcados Clase Unica" numFmtId="0">
      <sharedItems containsSemiMixedTypes="0" containsString="0" containsNumber="1" containsInteger="1" minValue="60" maxValue="73"/>
    </cacheField>
    <cacheField name="B.04.2 - Parque de Coches Remolcados Clase Unica Furgón" numFmtId="0">
      <sharedItems containsSemiMixedTypes="0" containsString="0" containsNumber="1" containsInteger="1" minValue="42" maxValue="50"/>
    </cacheField>
    <cacheField name="B.04.3 - Parque de Coches Remolcados Clase Unica Cabina" numFmtId="0">
      <sharedItems containsSemiMixedTypes="0" containsString="0" containsNumber="1" containsInteger="1" minValue="0" maxValue="0"/>
    </cacheField>
    <cacheField name="B.04.4 - Parque de Coches Remolcados de Larga Distancia (Turista+Pullman)" numFmtId="0">
      <sharedItems containsSemiMixedTypes="0" containsString="0" containsNumber="1" containsInteger="1" minValue="0" maxValue="14"/>
    </cacheField>
    <cacheField name="B.04.5 - Parque de Coches Remolcados para Servicios Especiales (Cartoneros)" numFmtId="0">
      <sharedItems containsSemiMixedTypes="0" containsString="0" containsNumber="1" containsInteger="1" minValue="0" maxValue="0"/>
    </cacheField>
    <cacheField name="Total Coches Remolcados" numFmtId="0">
      <sharedItems containsSemiMixedTypes="0" containsString="0" containsNumber="1" containsInteger="1" minValue="102" maxValue="134"/>
    </cacheField>
    <cacheField name="B.05.1 - Parque de Locotractores" numFmtId="0">
      <sharedItems containsSemiMixedTypes="0" containsString="0" containsNumber="1" containsInteger="1" minValue="1" maxValue="2"/>
    </cacheField>
    <cacheField name="B.06.1 - Parque de Vagones de Servicios Internos" numFmtId="0">
      <sharedItems containsSemiMixedTypes="0" containsString="0" containsNumber="1" containsInteger="1" minValue="36" maxValue="38"/>
    </cacheField>
    <cacheField name="Trocha (mm)" numFmtId="3">
      <sharedItems containsSemiMixedTypes="0" containsString="0" containsNumber="1" containsInteger="1" minValue="1000" maxValue="1000"/>
    </cacheField>
    <cacheField name="Observaciones" numFmtId="0">
      <sharedItems containsBlank="1" longText="1"/>
    </cacheField>
  </cacheFields>
  <extLst>
    <ext xmlns:x14="http://schemas.microsoft.com/office/spreadsheetml/2009/9/main" uri="{725AE2AE-9491-48be-B2B4-4EB974FC3084}">
      <x14:pivotCacheDefinition pivotCacheId="2"/>
    </ext>
  </extLst>
</pivotCacheDefinition>
</file>

<file path=xl/pivotCache/pivotCacheDefinition4.xml><?xml version="1.0" encoding="utf-8"?>
<pivotCacheDefinition xmlns="http://schemas.openxmlformats.org/spreadsheetml/2006/main" xmlns:r="http://schemas.openxmlformats.org/officeDocument/2006/relationships" r:id="rId1" refreshedBy="Martin Ralph" refreshedDate="44993.585332291666" createdVersion="6" refreshedVersion="6" minRefreshableVersion="3" recordCount="360">
  <cacheSource type="worksheet">
    <worksheetSource name="SMar_InfraMR"/>
  </cacheSource>
  <cacheFields count="59">
    <cacheField name="AÑO" numFmtId="0">
      <sharedItems containsSemiMixedTypes="0" containsString="0" containsNumber="1" containsInteger="1" minValue="1993" maxValue="2022" count="30">
        <n v="1993"/>
        <n v="1994"/>
        <n v="1995"/>
        <n v="1996"/>
        <n v="1997"/>
        <n v="1998"/>
        <n v="1999"/>
        <n v="2000"/>
        <n v="2001"/>
        <n v="2002"/>
        <n v="2003"/>
        <n v="2004"/>
        <n v="2005"/>
        <n v="2006"/>
        <n v="2007"/>
        <n v="2008"/>
        <n v="2009"/>
        <n v="2010"/>
        <n v="2011"/>
        <n v="2012"/>
        <n v="2013"/>
        <n v="2014"/>
        <n v="2015"/>
        <n v="2016"/>
        <n v="2017"/>
        <n v="2018"/>
        <n v="2019"/>
        <n v="2020"/>
        <n v="2021"/>
        <n v="2022"/>
      </sharedItems>
    </cacheField>
    <cacheField name="MES" numFmtId="0">
      <sharedItems count="12">
        <s v="Enero"/>
        <s v="Febrero"/>
        <s v="Marzo"/>
        <s v="Abril"/>
        <s v="Mayo"/>
        <s v="Junio"/>
        <s v="Julio"/>
        <s v="Agosto"/>
        <s v="Septiembre"/>
        <s v="Octubre"/>
        <s v="Noviembre"/>
        <s v="Diciembre"/>
      </sharedItems>
    </cacheField>
    <cacheField name="A.01.1 -  Longitud de Líneas de Explotación No Electrificadas Vía Simple (km)" numFmtId="4">
      <sharedItems containsSemiMixedTypes="0" containsString="0" containsNumber="1" minValue="0" maxValue="16.86"/>
    </cacheField>
    <cacheField name="A.01.2 -  Longitud de Líneas de Explotación No Electrificadas Vía Doble o Múltiple (km)" numFmtId="4">
      <sharedItems containsSemiMixedTypes="0" containsString="0" containsNumber="1" minValue="55.44" maxValue="55.44"/>
    </cacheField>
    <cacheField name="A.02.1 -  Longitud de Líneas de Explotación Electrificadas Vía Simple (km)" numFmtId="4">
      <sharedItems containsSemiMixedTypes="0" containsString="0" containsNumber="1" containsInteger="1" minValue="0" maxValue="0"/>
    </cacheField>
    <cacheField name="A.02.2 -  Longitud de Líneas de Explotación Electrificadas Vía Doble o Múltiple (km)" numFmtId="4">
      <sharedItems containsSemiMixedTypes="0" containsString="0" containsNumber="1" containsInteger="1" minValue="0" maxValue="0"/>
    </cacheField>
    <cacheField name="Total Líneas de Explotación " numFmtId="4">
      <sharedItems containsSemiMixedTypes="0" containsString="0" containsNumber="1" minValue="55.44" maxValue="72.3"/>
    </cacheField>
    <cacheField name="Total Líneas de Explotación (EN USO)" numFmtId="4">
      <sharedItems containsSemiMixedTypes="0" containsString="0" containsNumber="1" minValue="55.44" maxValue="72.3"/>
    </cacheField>
    <cacheField name="Total Líneas de Servicios entre Cabeceras (km) (Progresiva) (en uso)" numFmtId="4">
      <sharedItems containsSemiMixedTypes="0" containsString="0" containsNumber="1" minValue="55.44" maxValue="72.3"/>
    </cacheField>
    <cacheField name="A.03.1 -  Longitud de Vías de Explotación No Electrificadas Troncales y Ramales (vía principal) (km)" numFmtId="4">
      <sharedItems containsSemiMixedTypes="0" containsString="0" containsNumber="1" minValue="135.47999999999999" maxValue="152.33991"/>
    </cacheField>
    <cacheField name="A.03.2 -  Longitud de Vías de Explotación No Electrificadas Auxiliares (vías de playa) (km)" numFmtId="4">
      <sharedItems containsSemiMixedTypes="0" containsString="0" containsNumber="1" containsInteger="1" minValue="0" maxValue="0"/>
    </cacheField>
    <cacheField name="A.04.1 -  Longitud de Vías de Explotación Electrificadas Troncales y Ramales (vía principal) (km)" numFmtId="4">
      <sharedItems containsSemiMixedTypes="0" containsString="0" containsNumber="1" containsInteger="1" minValue="0" maxValue="0"/>
    </cacheField>
    <cacheField name="A.04.2 -  Longitud de Vías de Explotación Electrificadas Auxiliares (vías de playa) (km)" numFmtId="4">
      <sharedItems containsSemiMixedTypes="0" containsString="0" containsNumber="1" containsInteger="1" minValue="0" maxValue="0"/>
    </cacheField>
    <cacheField name="Total Vías (excluido Auxiliares)" numFmtId="4">
      <sharedItems containsSemiMixedTypes="0" containsString="0" containsNumber="1" minValue="135.47999999999999" maxValue="152.33991"/>
    </cacheField>
    <cacheField name="Total Vías (excluído Auxiliares (EN USO)" numFmtId="4">
      <sharedItems containsSemiMixedTypes="0" containsString="0" containsNumber="1" minValue="135.47999999999999" maxValue="152.33991"/>
    </cacheField>
    <cacheField name="A.05.1 - Número de Estaciones en Explotación (cantidad)" numFmtId="0">
      <sharedItems containsSemiMixedTypes="0" containsString="0" containsNumber="1" containsInteger="1" minValue="19" maxValue="22"/>
    </cacheField>
    <cacheField name="A.06.1 - Número de Paradas en Explotación (cantidad)" numFmtId="0">
      <sharedItems containsSemiMixedTypes="0" containsString="0" containsNumber="1" containsInteger="1" minValue="0" maxValue="1"/>
    </cacheField>
    <cacheField name="A.07.1 - Número de Apeaderos en Explotación (cantidad)" numFmtId="0">
      <sharedItems containsSemiMixedTypes="0" containsString="0" containsNumber="1" containsInteger="1" minValue="0" maxValue="0"/>
    </cacheField>
    <cacheField name="Total Estaciones" numFmtId="0">
      <sharedItems containsSemiMixedTypes="0" containsString="0" containsNumber="1" containsInteger="1" minValue="20" maxValue="22"/>
    </cacheField>
    <cacheField name="A.08.1 - Pasos Vehiculares a Nivel Con Barreras Manuales (cantidad)" numFmtId="0">
      <sharedItems containsSemiMixedTypes="0" containsString="0" containsNumber="1" containsInteger="1" minValue="0" maxValue="6"/>
    </cacheField>
    <cacheField name="A.08.2 - Pasos Vehiculares a Nivel Con Barreras Automáticas (cantidad)" numFmtId="0">
      <sharedItems containsSemiMixedTypes="0" containsString="0" containsNumber="1" containsInteger="1" minValue="44" maxValue="56"/>
    </cacheField>
    <cacheField name="A.08.3 - Pasos Vehiculares a Nivel Con Señales Fonoluminosas (cantidad)" numFmtId="0">
      <sharedItems containsSemiMixedTypes="0" containsString="0" containsNumber="1" containsInteger="1" minValue="0" maxValue="6"/>
    </cacheField>
    <cacheField name="A.08.4 - Pasos Vehiculares a Nivel Con Cruz de San Andrés (cantidad)" numFmtId="0">
      <sharedItems containsSemiMixedTypes="0" containsString="0" containsNumber="1" containsInteger="1" minValue="0" maxValue="10"/>
    </cacheField>
    <cacheField name="A.08.5 - Pasos Vehiculares a Nivel Sin Señalización (cantidad)" numFmtId="0">
      <sharedItems containsSemiMixedTypes="0" containsString="0" containsNumber="1" containsInteger="1" minValue="0" maxValue="24"/>
    </cacheField>
    <cacheField name="Total Pasos Vehiculares a Nivel" numFmtId="0">
      <sharedItems containsSemiMixedTypes="0" containsString="0" containsNumber="1" containsInteger="1" minValue="54" maxValue="86"/>
    </cacheField>
    <cacheField name="A.09.1 - Pasos Vehiculares Bajo Nivel (vial + vial peatonal) (cantidad)" numFmtId="0">
      <sharedItems containsSemiMixedTypes="0" containsString="0" containsNumber="1" containsInteger="1" minValue="17" maxValue="46"/>
    </cacheField>
    <cacheField name="A.09.2 - Pasos Vehiculares Sobre Nivel (vial + vial peatonal) (cantidad)" numFmtId="0">
      <sharedItems containsSemiMixedTypes="0" containsString="0" containsNumber="1" containsInteger="1" minValue="5" maxValue="7"/>
    </cacheField>
    <cacheField name="A.09.3 - Pasos Vehiculares A Nivel (vial + vial peatonal) (cantidad)" numFmtId="0">
      <sharedItems containsSemiMixedTypes="0" containsString="0" containsNumber="1" containsInteger="1" minValue="54" maxValue="86"/>
    </cacheField>
    <cacheField name="Total Pasos Vehiculares" numFmtId="0">
      <sharedItems containsSemiMixedTypes="0" containsString="0" containsNumber="1" containsInteger="1" minValue="78" maxValue="138"/>
    </cacheField>
    <cacheField name="A.10.1 - Pasos Peatonales Bajo Nivel (cantidad)" numFmtId="0">
      <sharedItems containsSemiMixedTypes="0" containsString="0" containsNumber="1" containsInteger="1" minValue="1" maxValue="2"/>
    </cacheField>
    <cacheField name="A.10.2 - Pasos Peatonales Sobre Nivel (cantidad)" numFmtId="0">
      <sharedItems containsSemiMixedTypes="0" containsString="0" containsNumber="1" containsInteger="1" minValue="1" maxValue="11"/>
    </cacheField>
    <cacheField name="A.10.3 - Pasos Peatonales A Nivel (cantidad)" numFmtId="0">
      <sharedItems containsSemiMixedTypes="0" containsString="0" containsNumber="1" containsInteger="1" minValue="16" maxValue="30"/>
    </cacheField>
    <cacheField name="Total Pasos Peatonales" numFmtId="0">
      <sharedItems containsSemiMixedTypes="0" containsString="0" containsNumber="1" containsInteger="1" minValue="18" maxValue="42"/>
    </cacheField>
    <cacheField name="A.11.1 - Señalamiento Automático (km de línea)" numFmtId="4">
      <sharedItems containsSemiMixedTypes="0" containsString="0" containsNumber="1" minValue="41.3" maxValue="42.523000000000003"/>
    </cacheField>
    <cacheField name="A.11.2 - Señalamiento Sin Señalamiento (km de línea)" numFmtId="4">
      <sharedItems containsSemiMixedTypes="0" containsString="0" containsNumber="1" minValue="0" maxValue="30.975999999999999"/>
    </cacheField>
    <cacheField name="A.11.3 - Señalamiento Manual (km de línea)" numFmtId="4">
      <sharedItems containsSemiMixedTypes="0" containsString="0" containsNumber="1" minValue="14.14" maxValue="31"/>
    </cacheField>
    <cacheField name="Total Señalamiento" numFmtId="4">
      <sharedItems containsSemiMixedTypes="0" containsString="0" containsNumber="1" minValue="55.44" maxValue="88.21"/>
    </cacheField>
    <cacheField name="B.01.1 - Parque de Locomotoras Diesel Hasta 1300HP" numFmtId="0">
      <sharedItems containsSemiMixedTypes="0" containsString="0" containsNumber="1" containsInteger="1" minValue="0" maxValue="3"/>
    </cacheField>
    <cacheField name="B.01.2 - Parque de Locomotoras Diesel desde 1301HP Hasta 1700HP" numFmtId="0">
      <sharedItems containsSemiMixedTypes="0" containsString="0" containsNumber="1" containsInteger="1" minValue="0" maxValue="2"/>
    </cacheField>
    <cacheField name="B.01.2 - Parque de Locomotoras Diesel desde 1701HP" numFmtId="0">
      <sharedItems containsSemiMixedTypes="0" containsString="0" containsNumber="1" containsInteger="1" minValue="27" maxValue="32"/>
    </cacheField>
    <cacheField name="Total Locomotoras" numFmtId="0">
      <sharedItems containsSemiMixedTypes="0" containsString="0" containsNumber="1" containsInteger="1" minValue="27" maxValue="37"/>
    </cacheField>
    <cacheField name="B.02.1 - Parque de Coches Eléctricos Motrices" numFmtId="0">
      <sharedItems containsSemiMixedTypes="0" containsString="0" containsNumber="1" containsInteger="1" minValue="0" maxValue="0"/>
    </cacheField>
    <cacheField name="B.02.2 - Parque de Coches Eléctricos Motrices Remolcados Tipo R" numFmtId="0">
      <sharedItems containsSemiMixedTypes="0" containsString="0" containsNumber="1" containsInteger="1" minValue="0" maxValue="0"/>
    </cacheField>
    <cacheField name="B.02.3 - Parque de Coches Eléctricos Motrices Tipo R" numFmtId="0">
      <sharedItems containsSemiMixedTypes="0" containsString="0" containsNumber="1" containsInteger="1" minValue="0" maxValue="0"/>
    </cacheField>
    <cacheField name="Total Coches Eléctricos" numFmtId="0">
      <sharedItems containsSemiMixedTypes="0" containsString="0" containsNumber="1" containsInteger="1" minValue="0" maxValue="0"/>
    </cacheField>
    <cacheField name="B.03.1 - Parque de Coches Motores Motrices Remolcados" numFmtId="0">
      <sharedItems containsSemiMixedTypes="0" containsString="0" containsNumber="1" containsInteger="1" minValue="0" maxValue="0"/>
    </cacheField>
    <cacheField name="B.03.2 - Parque de Coches Motores Motrices Intermedios" numFmtId="0">
      <sharedItems containsSemiMixedTypes="0" containsString="0" containsNumber="1" containsInteger="1" minValue="0" maxValue="0"/>
    </cacheField>
    <cacheField name="B.03.3 - Parque de Coches Motores Motrices Cabina" numFmtId="0">
      <sharedItems containsSemiMixedTypes="0" containsString="0" containsNumber="1" containsInteger="1" minValue="0" maxValue="0"/>
    </cacheField>
    <cacheField name="Total coches Motores" numFmtId="0">
      <sharedItems containsSemiMixedTypes="0" containsString="0" containsNumber="1" containsInteger="1" minValue="0" maxValue="0"/>
    </cacheField>
    <cacheField name="B.04.1 - Parque de Coches Remolcados Clase Unica" numFmtId="0">
      <sharedItems containsSemiMixedTypes="0" containsString="0" containsNumber="1" containsInteger="1" minValue="104" maxValue="160"/>
    </cacheField>
    <cacheField name="B.04.2 - Parque de Coches Remolcados Clase Unica Furgón" numFmtId="0">
      <sharedItems containsSemiMixedTypes="0" containsString="0" containsNumber="1" containsInteger="1" minValue="0" maxValue="49"/>
    </cacheField>
    <cacheField name="B.04.3 - Parque de Coches Remolcados Clase Unica Cabina" numFmtId="0">
      <sharedItems containsSemiMixedTypes="0" containsString="0" containsNumber="1" containsInteger="1" minValue="0" maxValue="0"/>
    </cacheField>
    <cacheField name="B.04.4 - Parque de Coches Remolcados de Larga Distancia (Turista+Pullman)" numFmtId="0">
      <sharedItems containsSemiMixedTypes="0" containsString="0" containsNumber="1" containsInteger="1" minValue="0" maxValue="19"/>
    </cacheField>
    <cacheField name="B.04.5 - Parque de Coches Remolcados para Servicios Especiales (Cartoneros)" numFmtId="0">
      <sharedItems containsSemiMixedTypes="0" containsString="0" containsNumber="1" containsInteger="1" minValue="0" maxValue="0"/>
    </cacheField>
    <cacheField name="Total Coches Remolcados" numFmtId="0">
      <sharedItems containsSemiMixedTypes="0" containsString="0" containsNumber="1" containsInteger="1" minValue="146" maxValue="179"/>
    </cacheField>
    <cacheField name="B.05.1 - Parque de Locotractores" numFmtId="0">
      <sharedItems containsSemiMixedTypes="0" containsString="0" containsNumber="1" containsInteger="1" minValue="0" maxValue="27"/>
    </cacheField>
    <cacheField name="B.06.1 - Parque de Vagones de Servicios Internos" numFmtId="0">
      <sharedItems containsSemiMixedTypes="0" containsString="0" containsNumber="1" containsInteger="1" minValue="0" maxValue="11"/>
    </cacheField>
    <cacheField name="Trocha (mm)" numFmtId="3">
      <sharedItems containsSemiMixedTypes="0" containsString="0" containsNumber="1" containsInteger="1" minValue="1676" maxValue="1676"/>
    </cacheField>
    <cacheField name="Observaciones" numFmtId="0">
      <sharedItems containsBlank="1"/>
    </cacheField>
  </cacheFields>
  <extLst>
    <ext xmlns:x14="http://schemas.microsoft.com/office/spreadsheetml/2009/9/main" uri="{725AE2AE-9491-48be-B2B4-4EB974FC3084}">
      <x14:pivotCacheDefinition pivotCacheId="3"/>
    </ext>
  </extLst>
</pivotCacheDefinition>
</file>

<file path=xl/pivotCache/pivotCacheDefinition5.xml><?xml version="1.0" encoding="utf-8"?>
<pivotCacheDefinition xmlns="http://schemas.openxmlformats.org/spreadsheetml/2006/main" xmlns:r="http://schemas.openxmlformats.org/officeDocument/2006/relationships" r:id="rId1" refreshedBy="Martin Ralph" refreshedDate="44993.585422800927" createdVersion="6" refreshedVersion="6" minRefreshableVersion="3" recordCount="360">
  <cacheSource type="worksheet">
    <worksheetSource name="Urq_InfraMR"/>
  </cacheSource>
  <cacheFields count="59">
    <cacheField name="AÑO" numFmtId="0">
      <sharedItems containsSemiMixedTypes="0" containsString="0" containsNumber="1" containsInteger="1" minValue="1993" maxValue="2022" count="30">
        <n v="1993"/>
        <n v="1994"/>
        <n v="1995"/>
        <n v="1996"/>
        <n v="1997"/>
        <n v="1998"/>
        <n v="1999"/>
        <n v="2000"/>
        <n v="2001"/>
        <n v="2002"/>
        <n v="2003"/>
        <n v="2004"/>
        <n v="2005"/>
        <n v="2006"/>
        <n v="2007"/>
        <n v="2008"/>
        <n v="2009"/>
        <n v="2010"/>
        <n v="2011"/>
        <n v="2012"/>
        <n v="2013"/>
        <n v="2014"/>
        <n v="2015"/>
        <n v="2016"/>
        <n v="2017"/>
        <n v="2018"/>
        <n v="2019"/>
        <n v="2020"/>
        <n v="2021"/>
        <n v="2022"/>
      </sharedItems>
    </cacheField>
    <cacheField name="MES" numFmtId="0">
      <sharedItems count="12">
        <s v="Enero"/>
        <s v="Febrero"/>
        <s v="Marzo"/>
        <s v="Abril"/>
        <s v="Mayo"/>
        <s v="Junio"/>
        <s v="Julio"/>
        <s v="Agosto"/>
        <s v="Septiembre"/>
        <s v="Octubre"/>
        <s v="Noviembre"/>
        <s v="Diciembre"/>
      </sharedItems>
    </cacheField>
    <cacheField name="A.01.1 -  Longitud de Líneas de Explotación No Electrificadas Vía Simple (km)" numFmtId="4">
      <sharedItems containsSemiMixedTypes="0" containsString="0" containsNumber="1" minValue="0.2" maxValue="0.2"/>
    </cacheField>
    <cacheField name="A.01.2 -  Longitud de Líneas de Explotación No Electrificadas Vía Doble o Múltiple (km)" numFmtId="4">
      <sharedItems containsSemiMixedTypes="0" containsString="0" containsNumber="1" containsInteger="1" minValue="0" maxValue="0"/>
    </cacheField>
    <cacheField name="A.02.1 -  Longitud de Líneas de Explotación Electrificadas Vía Simple (km)" numFmtId="4">
      <sharedItems containsSemiMixedTypes="0" containsString="0" containsNumber="1" containsInteger="1" minValue="0" maxValue="0"/>
    </cacheField>
    <cacheField name="A.02.2 -  Longitud de Líneas de Explotación Electrificadas Vía Doble o Múltiple (km)" numFmtId="4">
      <sharedItems containsSemiMixedTypes="0" containsString="0" containsNumber="1" minValue="25.676639999999999" maxValue="25.676639999999999"/>
    </cacheField>
    <cacheField name="Total Líneas de Explotación " numFmtId="4">
      <sharedItems containsSemiMixedTypes="0" containsString="0" containsNumber="1" minValue="25.876639999999998" maxValue="25.876639999999998"/>
    </cacheField>
    <cacheField name="Total Líneas de Explotación (EN USO)" numFmtId="4">
      <sharedItems containsSemiMixedTypes="0" containsString="0" containsNumber="1" minValue="25.876639999999998" maxValue="25.876639999999998"/>
    </cacheField>
    <cacheField name="Total Líneas de Servicios entre Cabeceras (km) (Progresiva) (en uso)" numFmtId="4">
      <sharedItems containsSemiMixedTypes="0" containsString="0" containsNumber="1" minValue="25.677" maxValue="25.677"/>
    </cacheField>
    <cacheField name="A.03.1 -  Longitud de Vías de Explotación No Electrificadas Troncales y Ramales (vía principal) (km)" numFmtId="4">
      <sharedItems containsSemiMixedTypes="0" containsString="0" containsNumber="1" minValue="0.2" maxValue="0.2"/>
    </cacheField>
    <cacheField name="A.03.2 -  Longitud de Vías de Explotación No Electrificadas Auxiliares (vías de playa) (km)" numFmtId="4">
      <sharedItems containsSemiMixedTypes="0" containsString="0" containsNumber="1" minValue="2.5569999999999999" maxValue="2.5569999999999999"/>
    </cacheField>
    <cacheField name="A.04.1 -  Longitud de Vías de Explotación Electrificadas Troncales y Ramales (vía principal) (km)" numFmtId="4">
      <sharedItems containsSemiMixedTypes="0" containsString="0" containsNumber="1" minValue="54.899000000000001" maxValue="54.899000000000001"/>
    </cacheField>
    <cacheField name="A.04.2 -  Longitud de Vías de Explotación Electrificadas Auxiliares (vías de playa) (km)" numFmtId="4">
      <sharedItems containsSemiMixedTypes="0" containsString="0" containsNumber="1" minValue="3.875" maxValue="3.875"/>
    </cacheField>
    <cacheField name="Total Vías (excluido Auxiliares)" numFmtId="4">
      <sharedItems containsSemiMixedTypes="0" containsString="0" containsNumber="1" minValue="55.099000000000004" maxValue="55.099000000000004"/>
    </cacheField>
    <cacheField name="Total Vías (excluído Auxiliares (EN USO)" numFmtId="4">
      <sharedItems containsSemiMixedTypes="0" containsString="0" containsNumber="1" minValue="55.099000000000004" maxValue="55.099000000000004"/>
    </cacheField>
    <cacheField name="A.05.1 - Número de Estaciones en Explotación (cantidad)" numFmtId="0">
      <sharedItems containsSemiMixedTypes="0" containsString="0" containsNumber="1" containsInteger="1" minValue="4" maxValue="6"/>
    </cacheField>
    <cacheField name="A.06.1 - Número de Paradas en Explotación (cantidad)" numFmtId="0">
      <sharedItems containsSemiMixedTypes="0" containsString="0" containsNumber="1" containsInteger="1" minValue="17" maxValue="19"/>
    </cacheField>
    <cacheField name="A.07.1 - Número de Apeaderos en Explotación (cantidad)" numFmtId="0">
      <sharedItems containsSemiMixedTypes="0" containsString="0" containsNumber="1" containsInteger="1" minValue="0" maxValue="0"/>
    </cacheField>
    <cacheField name="Total Estaciones" numFmtId="0">
      <sharedItems containsSemiMixedTypes="0" containsString="0" containsNumber="1" containsInteger="1" minValue="23" maxValue="23"/>
    </cacheField>
    <cacheField name="A.08.1 - Pasos Vehiculares a Nivel Con Barreras Manuales (cantidad)" numFmtId="0">
      <sharedItems containsSemiMixedTypes="0" containsString="0" containsNumber="1" containsInteger="1" minValue="0" maxValue="0"/>
    </cacheField>
    <cacheField name="A.08.2 - Pasos Vehiculares a Nivel Con Barreras Automáticas (cantidad)" numFmtId="0">
      <sharedItems containsSemiMixedTypes="0" containsString="0" containsNumber="1" containsInteger="1" minValue="22" maxValue="30"/>
    </cacheField>
    <cacheField name="A.08.3 - Pasos Vehiculares a Nivel Con Señales Fonoluminosas (cantidad)" numFmtId="0">
      <sharedItems containsSemiMixedTypes="0" containsString="0" containsNumber="1" containsInteger="1" minValue="0" maxValue="0"/>
    </cacheField>
    <cacheField name="A.08.4 - Pasos Vehiculares a Nivel Con Cruz de San Andrés (cantidad)" numFmtId="0">
      <sharedItems containsSemiMixedTypes="0" containsString="0" containsNumber="1" containsInteger="1" minValue="0" maxValue="3"/>
    </cacheField>
    <cacheField name="A.08.5 - Pasos Vehiculares a Nivel Sin Señalización (cantidad)" numFmtId="0">
      <sharedItems containsSemiMixedTypes="0" containsString="0" containsNumber="1" containsInteger="1" minValue="2" maxValue="3"/>
    </cacheField>
    <cacheField name="Total Pasos Vehiculares a Nivel" numFmtId="0">
      <sharedItems containsSemiMixedTypes="0" containsString="0" containsNumber="1" containsInteger="1" minValue="24" maxValue="35"/>
    </cacheField>
    <cacheField name="A.09.1 - Pasos Vehiculares Bajo Nivel (vial + vial peatonal) (cantidad)" numFmtId="0">
      <sharedItems containsSemiMixedTypes="0" containsString="0" containsNumber="1" containsInteger="1" minValue="1" maxValue="9"/>
    </cacheField>
    <cacheField name="A.09.2 - Pasos Vehiculares Sobre Nivel (vial + vial peatonal) (cantidad)" numFmtId="0">
      <sharedItems containsSemiMixedTypes="0" containsString="0" containsNumber="1" containsInteger="1" minValue="6" maxValue="6"/>
    </cacheField>
    <cacheField name="A.09.3 - Pasos Vehiculares A Nivel (vial + vial peatonal) (cantidad)" numFmtId="0">
      <sharedItems containsSemiMixedTypes="0" containsString="0" containsNumber="1" containsInteger="1" minValue="24" maxValue="35"/>
    </cacheField>
    <cacheField name="Total Pasos Vehiculares" numFmtId="0">
      <sharedItems containsSemiMixedTypes="0" containsString="0" containsNumber="1" containsInteger="1" minValue="38" maxValue="42"/>
    </cacheField>
    <cacheField name="A.10.1 - Pasos Peatonales Bajo Nivel (cantidad)" numFmtId="0">
      <sharedItems containsSemiMixedTypes="0" containsString="0" containsNumber="1" containsInteger="1" minValue="1" maxValue="7"/>
    </cacheField>
    <cacheField name="A.10.2 - Pasos Peatonales Sobre Nivel (cantidad)" numFmtId="0">
      <sharedItems containsSemiMixedTypes="0" containsString="0" containsNumber="1" containsInteger="1" minValue="2" maxValue="6"/>
    </cacheField>
    <cacheField name="A.10.3 - Pasos Peatonales A Nivel (cantidad)" numFmtId="0">
      <sharedItems containsSemiMixedTypes="0" containsString="0" containsNumber="1" containsInteger="1" minValue="31" maxValue="57"/>
    </cacheField>
    <cacheField name="Total Pasos Peatonales" numFmtId="0">
      <sharedItems containsSemiMixedTypes="0" containsString="0" containsNumber="1" containsInteger="1" minValue="34" maxValue="69"/>
    </cacheField>
    <cacheField name="A.11.1 - Señalamiento Automático (km de línea)" numFmtId="166">
      <sharedItems containsSemiMixedTypes="0" containsString="0" containsNumber="1" minValue="17.370999999999999" maxValue="18.658000000000001"/>
    </cacheField>
    <cacheField name="A.11.2 - Señalamiento Sin Señalamiento (km de línea)" numFmtId="166">
      <sharedItems containsSemiMixedTypes="0" containsString="0" containsNumber="1" containsInteger="1" minValue="0" maxValue="0"/>
    </cacheField>
    <cacheField name="A.11.3 - Señalamiento Manual (km de línea)" numFmtId="166">
      <sharedItems containsSemiMixedTypes="0" containsString="0" containsNumber="1" minValue="7.0919999999999996" maxValue="8.3789999999999996"/>
    </cacheField>
    <cacheField name="Total Señalamiento" numFmtId="166">
      <sharedItems containsSemiMixedTypes="0" containsString="0" containsNumber="1" minValue="25.75" maxValue="25.75"/>
    </cacheField>
    <cacheField name="B.01.1 - Parque de Locomotoras Diesel Hasta 1300HP" numFmtId="0">
      <sharedItems containsSemiMixedTypes="0" containsString="0" containsNumber="1" containsInteger="1" minValue="1" maxValue="1"/>
    </cacheField>
    <cacheField name="B.01.2 - Parque de Locomotoras Diesel desde 1301HP Hasta 1700HP" numFmtId="0">
      <sharedItems containsSemiMixedTypes="0" containsString="0" containsNumber="1" containsInteger="1" minValue="0" maxValue="0"/>
    </cacheField>
    <cacheField name="B.01.2 - Parque de Locomotoras Diesel desde 1701HP" numFmtId="0">
      <sharedItems containsSemiMixedTypes="0" containsString="0" containsNumber="1" containsInteger="1" minValue="0" maxValue="0"/>
    </cacheField>
    <cacheField name="Total Locomotoras" numFmtId="0">
      <sharedItems containsSemiMixedTypes="0" containsString="0" containsNumber="1" containsInteger="1" minValue="1" maxValue="1"/>
    </cacheField>
    <cacheField name="B.02.1 - Parque de Coches Eléctricos Motrices" numFmtId="0">
      <sharedItems containsSemiMixedTypes="0" containsString="0" containsNumber="1" containsInteger="1" minValue="0" maxValue="0"/>
    </cacheField>
    <cacheField name="B.02.2 - Parque de Coches Eléctricos Motrices Remolcados Tipo R" numFmtId="0">
      <sharedItems containsSemiMixedTypes="0" containsString="0" containsNumber="1" containsInteger="1" minValue="128" maxValue="128"/>
    </cacheField>
    <cacheField name="B.02.3 - Parque de Coches Eléctricos Motrices Tipo R" numFmtId="0">
      <sharedItems containsSemiMixedTypes="0" containsString="0" containsNumber="1" containsInteger="1" minValue="0" maxValue="0"/>
    </cacheField>
    <cacheField name="Total Coches Eléctricos" numFmtId="0">
      <sharedItems containsSemiMixedTypes="0" containsString="0" containsNumber="1" containsInteger="1" minValue="128" maxValue="128"/>
    </cacheField>
    <cacheField name="B.03.1 - Parque de Coches Motores Motrices Remolcados" numFmtId="0">
      <sharedItems containsSemiMixedTypes="0" containsString="0" containsNumber="1" containsInteger="1" minValue="0" maxValue="0"/>
    </cacheField>
    <cacheField name="B.03.2 - Parque de Coches Motores Motrices Intermedios" numFmtId="0">
      <sharedItems containsSemiMixedTypes="0" containsString="0" containsNumber="1" containsInteger="1" minValue="0" maxValue="0"/>
    </cacheField>
    <cacheField name="B.03.3 - Parque de Coches Motores Motrices Cabina" numFmtId="0">
      <sharedItems containsSemiMixedTypes="0" containsString="0" containsNumber="1" containsInteger="1" minValue="0" maxValue="0"/>
    </cacheField>
    <cacheField name="Total coches Motores" numFmtId="0">
      <sharedItems containsSemiMixedTypes="0" containsString="0" containsNumber="1" containsInteger="1" minValue="0" maxValue="0"/>
    </cacheField>
    <cacheField name="B.04.1 - Parque de Coches Remolcados Clase Unica" numFmtId="0">
      <sharedItems containsSemiMixedTypes="0" containsString="0" containsNumber="1" containsInteger="1" minValue="0" maxValue="0"/>
    </cacheField>
    <cacheField name="B.04.2 - Parque de Coches Remolcados Clase Unica Furgón" numFmtId="0">
      <sharedItems containsSemiMixedTypes="0" containsString="0" containsNumber="1" containsInteger="1" minValue="0" maxValue="0"/>
    </cacheField>
    <cacheField name="B.04.3 - Parque de Coches Remolcados Clase Unica Cabina" numFmtId="0">
      <sharedItems containsSemiMixedTypes="0" containsString="0" containsNumber="1" containsInteger="1" minValue="0" maxValue="0"/>
    </cacheField>
    <cacheField name="B.04.4 - Parque de Coches Remolcados de Larga Distancia (Turista+Pullman)" numFmtId="0">
      <sharedItems containsSemiMixedTypes="0" containsString="0" containsNumber="1" containsInteger="1" minValue="0" maxValue="0"/>
    </cacheField>
    <cacheField name="B.04.5 - Parque de Coches Remolcados para Servicios Especiales (Cartoneros)" numFmtId="0">
      <sharedItems containsSemiMixedTypes="0" containsString="0" containsNumber="1" containsInteger="1" minValue="0" maxValue="0"/>
    </cacheField>
    <cacheField name="Total Coches Remolcados" numFmtId="0">
      <sharedItems containsSemiMixedTypes="0" containsString="0" containsNumber="1" containsInteger="1" minValue="0" maxValue="0"/>
    </cacheField>
    <cacheField name="B.05.1 - Parque de Locotractores" numFmtId="0">
      <sharedItems containsSemiMixedTypes="0" containsString="0" containsNumber="1" containsInteger="1" minValue="1" maxValue="2"/>
    </cacheField>
    <cacheField name="B.06.1 - Parque de Vagones de Servicios Internos" numFmtId="0">
      <sharedItems containsSemiMixedTypes="0" containsString="0" containsNumber="1" containsInteger="1" minValue="0" maxValue="0"/>
    </cacheField>
    <cacheField name="Trocha (mm)" numFmtId="3">
      <sharedItems containsSemiMixedTypes="0" containsString="0" containsNumber="1" containsInteger="1" minValue="1435" maxValue="1435"/>
    </cacheField>
    <cacheField name="Observaciones" numFmtId="0">
      <sharedItems containsNonDate="0" containsString="0" containsBlank="1"/>
    </cacheField>
  </cacheFields>
  <extLst>
    <ext xmlns:x14="http://schemas.microsoft.com/office/spreadsheetml/2009/9/main" uri="{725AE2AE-9491-48be-B2B4-4EB974FC3084}">
      <x14:pivotCacheDefinition pivotCacheId="5"/>
    </ext>
  </extLst>
</pivotCacheDefinition>
</file>

<file path=xl/pivotCache/pivotCacheDefinition6.xml><?xml version="1.0" encoding="utf-8"?>
<pivotCacheDefinition xmlns="http://schemas.openxmlformats.org/spreadsheetml/2006/main" xmlns:r="http://schemas.openxmlformats.org/officeDocument/2006/relationships" r:id="rId1" refreshedBy="Martin Ralph" refreshedDate="44993.585483796298" createdVersion="6" refreshedVersion="6" minRefreshableVersion="3" recordCount="360">
  <cacheSource type="worksheet">
    <worksheetSource name="Sar_InfraMR"/>
  </cacheSource>
  <cacheFields count="59">
    <cacheField name="AÑO" numFmtId="0">
      <sharedItems containsSemiMixedTypes="0" containsString="0" containsNumber="1" containsInteger="1" minValue="1993" maxValue="2022" count="30">
        <n v="1993"/>
        <n v="1994"/>
        <n v="1995"/>
        <n v="1996"/>
        <n v="1997"/>
        <n v="1998"/>
        <n v="1999"/>
        <n v="2000"/>
        <n v="2001"/>
        <n v="2002"/>
        <n v="2003"/>
        <n v="2004"/>
        <n v="2005"/>
        <n v="2006"/>
        <n v="2007"/>
        <n v="2008"/>
        <n v="2009"/>
        <n v="2010"/>
        <n v="2011"/>
        <n v="2012"/>
        <n v="2013"/>
        <n v="2014"/>
        <n v="2015"/>
        <n v="2016"/>
        <n v="2017"/>
        <n v="2018"/>
        <n v="2019"/>
        <n v="2020"/>
        <n v="2021"/>
        <n v="2022"/>
      </sharedItems>
    </cacheField>
    <cacheField name="MES" numFmtId="0">
      <sharedItems count="12">
        <s v="Enero"/>
        <s v="Febrero"/>
        <s v="Marzo"/>
        <s v="Abril"/>
        <s v="Mayo"/>
        <s v="Junio"/>
        <s v="Julio"/>
        <s v="Agosto"/>
        <s v="Septiembre"/>
        <s v="Octubre"/>
        <s v="Noviembre"/>
        <s v="Diciembre"/>
      </sharedItems>
    </cacheField>
    <cacheField name="A.01.1 -  Longitud de Líneas de Explotación No Electrificadas Vía Simple (km)" numFmtId="4">
      <sharedItems containsSemiMixedTypes="0" containsString="0" containsNumber="1" minValue="71.5" maxValue="71.5"/>
    </cacheField>
    <cacheField name="A.01.2 -  Longitud de Líneas de Explotación No Electrificadas Vía Doble o Múltiple (km)" numFmtId="4">
      <sharedItems containsSemiMixedTypes="0" containsString="0" containsNumber="1" minValue="61.96" maxValue="62.3"/>
    </cacheField>
    <cacheField name="A.02.1 -  Longitud de Líneas de Explotación Electrificadas Vía Simple (km)" numFmtId="4">
      <sharedItems containsSemiMixedTypes="0" containsString="0" containsNumber="1" containsInteger="1" minValue="0" maxValue="0"/>
    </cacheField>
    <cacheField name="A.02.2 -  Longitud de Líneas de Explotación Electrificadas Vía Doble o Múltiple (km)" numFmtId="4">
      <sharedItems containsSemiMixedTypes="0" containsString="0" containsNumber="1" minValue="36.4" maxValue="37.04"/>
    </cacheField>
    <cacheField name="Total Líneas de Explotación " numFmtId="4">
      <sharedItems containsSemiMixedTypes="0" containsString="0" containsNumber="1" minValue="170.20000000000002" maxValue="170.5"/>
    </cacheField>
    <cacheField name="Total Líneas de Explotación (EN USO)" numFmtId="4">
      <sharedItems containsSemiMixedTypes="0" containsString="0" containsNumber="1" minValue="170.20000000000002" maxValue="170.5"/>
    </cacheField>
    <cacheField name="Total Líneas de Servicios entre Cabeceras (km) (Progresiva) (en uso)" numFmtId="166">
      <sharedItems containsSemiMixedTypes="0" containsString="0" containsNumber="1" minValue="169.64911000000001" maxValue="169.64911000000001"/>
    </cacheField>
    <cacheField name="A.03.1 -  Longitud de Vías de Explotación No Electrificadas Troncales y Ramales (vía principal) (km)" numFmtId="4">
      <sharedItems containsSemiMixedTypes="0" containsString="0" containsNumber="1" minValue="196.1" maxValue="196.1"/>
    </cacheField>
    <cacheField name="A.03.2 -  Longitud de Vías de Explotación No Electrificadas Auxiliares (vías de playa) (km)" numFmtId="4">
      <sharedItems containsSemiMixedTypes="0" containsString="0" containsNumber="1" minValue="13.5" maxValue="13.5"/>
    </cacheField>
    <cacheField name="A.04.1 -  Longitud de Vías de Explotación Electrificadas Troncales y Ramales (vía principal) (km)" numFmtId="4">
      <sharedItems containsSemiMixedTypes="0" containsString="0" containsNumber="1" containsInteger="1" minValue="85" maxValue="85"/>
    </cacheField>
    <cacheField name="A.04.2 -  Longitud de Vías de Explotación Electrificadas Auxiliares (vías de playa) (km)" numFmtId="4">
      <sharedItems containsSemiMixedTypes="0" containsString="0" containsNumber="1" minValue="8.4" maxValue="8.4"/>
    </cacheField>
    <cacheField name="Total Vías (excluido Auxiliares)" numFmtId="4">
      <sharedItems containsSemiMixedTypes="0" containsString="0" containsNumber="1" minValue="281.10000000000002" maxValue="281.10000000000002"/>
    </cacheField>
    <cacheField name="Total Vías (excluído Auxiliares (EN USO)" numFmtId="4">
      <sharedItems containsSemiMixedTypes="0" containsString="0" containsNumber="1" minValue="281.10000000000002" maxValue="281.10000000000002"/>
    </cacheField>
    <cacheField name="A.05.1 - Número de Estaciones en Explotación (cantidad)" numFmtId="0">
      <sharedItems containsSemiMixedTypes="0" containsString="0" containsNumber="1" containsInteger="1" minValue="30" maxValue="31"/>
    </cacheField>
    <cacheField name="A.06.1 - Número de Paradas en Explotación (cantidad)" numFmtId="0">
      <sharedItems containsSemiMixedTypes="0" containsString="0" containsNumber="1" containsInteger="1" minValue="3" maxValue="5"/>
    </cacheField>
    <cacheField name="A.07.1 - Número de Apeaderos en Explotación (cantidad)" numFmtId="0">
      <sharedItems containsSemiMixedTypes="0" containsString="0" containsNumber="1" containsInteger="1" minValue="5" maxValue="7"/>
    </cacheField>
    <cacheField name="Total Estaciones" numFmtId="0">
      <sharedItems containsSemiMixedTypes="0" containsString="0" containsNumber="1" containsInteger="1" minValue="40" maxValue="41"/>
    </cacheField>
    <cacheField name="A.08.1 - Pasos Vehiculares a Nivel Con Barreras Manuales (cantidad)" numFmtId="0">
      <sharedItems containsSemiMixedTypes="0" containsString="0" containsNumber="1" containsInteger="1" minValue="20" maxValue="32"/>
    </cacheField>
    <cacheField name="A.08.2 - Pasos Vehiculares a Nivel Con Barreras Automáticas (cantidad)" numFmtId="0">
      <sharedItems containsSemiMixedTypes="0" containsString="0" containsNumber="1" containsInteger="1" minValue="89" maxValue="92"/>
    </cacheField>
    <cacheField name="A.08.3 - Pasos Vehiculares a Nivel Con Señales Fonoluminosas (cantidad)" numFmtId="0">
      <sharedItems containsSemiMixedTypes="0" containsString="0" containsNumber="1" containsInteger="1" minValue="1" maxValue="1"/>
    </cacheField>
    <cacheField name="A.08.4 - Pasos Vehiculares a Nivel Con Cruz de San Andrés (cantidad)" numFmtId="0">
      <sharedItems containsSemiMixedTypes="0" containsString="0" containsNumber="1" containsInteger="1" minValue="25" maxValue="40"/>
    </cacheField>
    <cacheField name="A.08.5 - Pasos Vehiculares a Nivel Sin Señalización (cantidad)" numFmtId="0">
      <sharedItems containsSemiMixedTypes="0" containsString="0" containsNumber="1" containsInteger="1" minValue="0" maxValue="0"/>
    </cacheField>
    <cacheField name="Total Pasos Vehiculares a Nivel" numFmtId="0">
      <sharedItems containsSemiMixedTypes="0" containsString="0" containsNumber="1" containsInteger="1" minValue="148" maxValue="150"/>
    </cacheField>
    <cacheField name="A.09.1 - Pasos Vehiculares Bajo Nivel (vial + vial peatonal) (cantidad)" numFmtId="0">
      <sharedItems containsSemiMixedTypes="0" containsString="0" containsNumber="1" containsInteger="1" minValue="11" maxValue="11"/>
    </cacheField>
    <cacheField name="A.09.2 - Pasos Vehiculares Sobre Nivel (vial + vial peatonal) (cantidad)" numFmtId="0">
      <sharedItems containsSemiMixedTypes="0" containsString="0" containsNumber="1" containsInteger="1" minValue="22" maxValue="28"/>
    </cacheField>
    <cacheField name="A.09.3 - Pasos Vehiculares A Nivel (vial + vial peatonal) (cantidad)" numFmtId="0">
      <sharedItems containsSemiMixedTypes="0" containsString="0" containsNumber="1" containsInteger="1" minValue="150" maxValue="159"/>
    </cacheField>
    <cacheField name="Total Pasos Vehiculares" numFmtId="0">
      <sharedItems containsSemiMixedTypes="0" containsString="0" containsNumber="1" containsInteger="1" minValue="183" maxValue="198"/>
    </cacheField>
    <cacheField name="A.10.1 - Pasos Peatonales Bajo Nivel (cantidad)" numFmtId="0">
      <sharedItems containsSemiMixedTypes="0" containsString="0" containsNumber="1" containsInteger="1" minValue="2" maxValue="17"/>
    </cacheField>
    <cacheField name="A.10.2 - Pasos Peatonales Sobre Nivel (cantidad)" numFmtId="0">
      <sharedItems containsSemiMixedTypes="0" containsString="0" containsNumber="1" containsInteger="1" minValue="10" maxValue="16"/>
    </cacheField>
    <cacheField name="A.10.3 - Pasos Peatonales A Nivel (cantidad)" numFmtId="0">
      <sharedItems containsSemiMixedTypes="0" containsString="0" containsNumber="1" containsInteger="1" minValue="36" maxValue="74"/>
    </cacheField>
    <cacheField name="Total Pasos Peatonales" numFmtId="0">
      <sharedItems containsSemiMixedTypes="0" containsString="0" containsNumber="1" containsInteger="1" minValue="49" maxValue="107"/>
    </cacheField>
    <cacheField name="A.11.1 - Señalamiento Automático (km de línea)" numFmtId="4">
      <sharedItems containsSemiMixedTypes="0" containsString="0" containsNumber="1" minValue="31.1" maxValue="31.1"/>
    </cacheField>
    <cacheField name="A.11.2 - Señalamiento Sin Señalamiento (km de línea)" numFmtId="4">
      <sharedItems containsSemiMixedTypes="0" containsString="0" containsNumber="1" minValue="0" maxValue="13.4"/>
    </cacheField>
    <cacheField name="A.11.3 - Señalamiento Manual (km de línea)" numFmtId="4">
      <sharedItems containsSemiMixedTypes="0" containsString="0" containsNumber="1" minValue="126" maxValue="126.55"/>
    </cacheField>
    <cacheField name="Total Señalamiento" numFmtId="4">
      <sharedItems containsSemiMixedTypes="0" containsString="0" containsNumber="1" minValue="157.65" maxValue="170.5"/>
    </cacheField>
    <cacheField name="B.01.1 - Parque de Locomotoras Diesel Hasta 1300HP" numFmtId="0">
      <sharedItems containsSemiMixedTypes="0" containsString="0" containsNumber="1" containsInteger="1" minValue="0" maxValue="6"/>
    </cacheField>
    <cacheField name="B.01.2 - Parque de Locomotoras Diesel desde 1301HP Hasta 1700HP" numFmtId="0">
      <sharedItems containsSemiMixedTypes="0" containsString="0" containsNumber="1" containsInteger="1" minValue="9" maxValue="11"/>
    </cacheField>
    <cacheField name="B.01.2 - Parque de Locomotoras Diesel desde 1701HP" numFmtId="0">
      <sharedItems containsSemiMixedTypes="0" containsString="0" containsNumber="1" containsInteger="1" minValue="8" maxValue="10"/>
    </cacheField>
    <cacheField name="Total Locomotoras" numFmtId="0">
      <sharedItems containsSemiMixedTypes="0" containsString="0" containsNumber="1" containsInteger="1" minValue="17" maxValue="27"/>
    </cacheField>
    <cacheField name="B.02.1 - Parque de Coches Eléctricos Motrices" numFmtId="0">
      <sharedItems containsSemiMixedTypes="0" containsString="0" containsNumber="1" containsInteger="1" minValue="150" maxValue="180"/>
    </cacheField>
    <cacheField name="B.02.2 - Parque de Coches Eléctricos Motrices Remolcados Tipo R" numFmtId="0">
      <sharedItems containsSemiMixedTypes="0" containsString="0" containsNumber="1" containsInteger="1" minValue="75" maxValue="95"/>
    </cacheField>
    <cacheField name="B.02.3 - Parque de Coches Eléctricos Motrices Tipo R" numFmtId="0">
      <sharedItems containsSemiMixedTypes="0" containsString="0" containsNumber="1" containsInteger="1" minValue="0" maxValue="0"/>
    </cacheField>
    <cacheField name="Total Coches Eléctricos" numFmtId="0">
      <sharedItems containsSemiMixedTypes="0" containsString="0" containsNumber="1" containsInteger="1" minValue="227" maxValue="275"/>
    </cacheField>
    <cacheField name="B.03.1 - Parque de Coches Motores Motrices Remolcados" numFmtId="0">
      <sharedItems containsSemiMixedTypes="0" containsString="0" containsNumber="1" containsInteger="1" minValue="0" maxValue="0"/>
    </cacheField>
    <cacheField name="B.03.2 - Parque de Coches Motores Motrices Intermedios" numFmtId="0">
      <sharedItems containsSemiMixedTypes="0" containsString="0" containsNumber="1" containsInteger="1" minValue="0" maxValue="4"/>
    </cacheField>
    <cacheField name="B.03.3 - Parque de Coches Motores Motrices Cabina" numFmtId="0">
      <sharedItems containsSemiMixedTypes="0" containsString="0" containsNumber="1" containsInteger="1" minValue="0" maxValue="8"/>
    </cacheField>
    <cacheField name="Total coches Motores" numFmtId="0">
      <sharedItems containsSemiMixedTypes="0" containsString="0" containsNumber="1" containsInteger="1" minValue="0" maxValue="12"/>
    </cacheField>
    <cacheField name="B.04.1 - Parque de Coches Remolcados Clase Unica" numFmtId="0">
      <sharedItems containsSemiMixedTypes="0" containsString="0" containsNumber="1" containsInteger="1" minValue="30" maxValue="35"/>
    </cacheField>
    <cacheField name="B.04.2 - Parque de Coches Remolcados Clase Unica Furgón" numFmtId="0">
      <sharedItems containsSemiMixedTypes="0" containsString="0" containsNumber="1" containsInteger="1" minValue="10" maxValue="12"/>
    </cacheField>
    <cacheField name="B.04.3 - Parque de Coches Remolcados Clase Unica Cabina" numFmtId="0">
      <sharedItems containsSemiMixedTypes="0" containsString="0" containsNumber="1" containsInteger="1" minValue="0" maxValue="0"/>
    </cacheField>
    <cacheField name="B.04.4 - Parque de Coches Remolcados de Larga Distancia (Turista+Pullman)" numFmtId="0">
      <sharedItems containsSemiMixedTypes="0" containsString="0" containsNumber="1" containsInteger="1" minValue="8" maxValue="21"/>
    </cacheField>
    <cacheField name="B.04.5 - Parque de Coches Remolcados para Servicios Especiales (Cartoneros)" numFmtId="0">
      <sharedItems containsSemiMixedTypes="0" containsString="0" containsNumber="1" containsInteger="1" minValue="0" maxValue="0"/>
    </cacheField>
    <cacheField name="Total Coches Remolcados" numFmtId="0">
      <sharedItems containsSemiMixedTypes="0" containsString="0" containsNumber="1" containsInteger="1" minValue="53" maxValue="62"/>
    </cacheField>
    <cacheField name="B.05.1 - Parque de Locotractores" numFmtId="0">
      <sharedItems containsSemiMixedTypes="0" containsString="0" containsNumber="1" containsInteger="1" minValue="0" maxValue="0"/>
    </cacheField>
    <cacheField name="B.06.1 - Parque de Vagones de Servicios Internos" numFmtId="0">
      <sharedItems containsSemiMixedTypes="0" containsString="0" containsNumber="1" containsInteger="1" minValue="0" maxValue="38"/>
    </cacheField>
    <cacheField name="Trocha (mm)" numFmtId="3">
      <sharedItems containsSemiMixedTypes="0" containsString="0" containsNumber="1" containsInteger="1" minValue="1676" maxValue="1676"/>
    </cacheField>
    <cacheField name="Observaciones" numFmtId="0">
      <sharedItems containsBlank="1"/>
    </cacheField>
  </cacheFields>
  <extLst>
    <ext xmlns:x14="http://schemas.microsoft.com/office/spreadsheetml/2009/9/main" uri="{725AE2AE-9491-48be-B2B4-4EB974FC3084}">
      <x14:pivotCacheDefinition pivotCacheId="6"/>
    </ext>
  </extLst>
</pivotCacheDefinition>
</file>

<file path=xl/pivotCache/pivotCacheDefinition7.xml><?xml version="1.0" encoding="utf-8"?>
<pivotCacheDefinition xmlns="http://schemas.openxmlformats.org/spreadsheetml/2006/main" xmlns:r="http://schemas.openxmlformats.org/officeDocument/2006/relationships" r:id="rId1" refreshedBy="Martin Ralph" refreshedDate="44993.585523263886" createdVersion="6" refreshedVersion="6" minRefreshableVersion="3" recordCount="360">
  <cacheSource type="worksheet">
    <worksheetSource name="MIT_InfraMR"/>
  </cacheSource>
  <cacheFields count="59">
    <cacheField name="AÑO" numFmtId="0">
      <sharedItems containsSemiMixedTypes="0" containsString="0" containsNumber="1" containsInteger="1" minValue="1993" maxValue="2022" count="30">
        <n v="1993"/>
        <n v="1994"/>
        <n v="1995"/>
        <n v="1996"/>
        <n v="1997"/>
        <n v="1998"/>
        <n v="1999"/>
        <n v="2000"/>
        <n v="2001"/>
        <n v="2002"/>
        <n v="2003"/>
        <n v="2004"/>
        <n v="2005"/>
        <n v="2006"/>
        <n v="2007"/>
        <n v="2008"/>
        <n v="2009"/>
        <n v="2010"/>
        <n v="2011"/>
        <n v="2012"/>
        <n v="2013"/>
        <n v="2014"/>
        <n v="2015"/>
        <n v="2016"/>
        <n v="2017"/>
        <n v="2018"/>
        <n v="2019"/>
        <n v="2020"/>
        <n v="2021"/>
        <n v="2022"/>
      </sharedItems>
    </cacheField>
    <cacheField name="MES" numFmtId="0">
      <sharedItems count="12">
        <s v="Enero"/>
        <s v="Febrero"/>
        <s v="Marzo"/>
        <s v="Abril"/>
        <s v="Mayo"/>
        <s v="Junio"/>
        <s v="Julio"/>
        <s v="Agosto"/>
        <s v="Septiembre"/>
        <s v="Octubre"/>
        <s v="Noviembre"/>
        <s v="Diciembre"/>
      </sharedItems>
    </cacheField>
    <cacheField name="A.01.1 -  Longitud de Líneas de Explotación No Electrificadas Vía Simple (km)" numFmtId="4">
      <sharedItems containsSemiMixedTypes="0" containsString="0" containsNumber="1" minValue="54.8" maxValue="54.8"/>
    </cacheField>
    <cacheField name="A.01.2 -  Longitud de Líneas de Explotación No Electrificadas Vía Doble o Múltiple (km)" numFmtId="4">
      <sharedItems containsSemiMixedTypes="0" containsString="0" containsNumber="1" minValue="77.59" maxValue="77.59"/>
    </cacheField>
    <cacheField name="A.02.1 -  Longitud de Líneas de Explotación Electrificadas Vía Simple (km)" numFmtId="4">
      <sharedItems containsSemiMixedTypes="0" containsString="0" containsNumber="1" containsInteger="1" minValue="0" maxValue="0"/>
    </cacheField>
    <cacheField name="A.02.2 -  Longitud de Líneas de Explotación Electrificadas Vía Doble o Múltiple (km)" numFmtId="4">
      <sharedItems containsSemiMixedTypes="0" containsString="0" containsNumber="1" minValue="52.57" maxValue="52.57"/>
    </cacheField>
    <cacheField name="Total Líneas de Explotación " numFmtId="4">
      <sharedItems containsSemiMixedTypes="0" containsString="0" containsNumber="1" minValue="184.95999999999998" maxValue="184.95999999999998"/>
    </cacheField>
    <cacheField name="Total Líneas de Explotación (EN USO)" numFmtId="4">
      <sharedItems containsSemiMixedTypes="0" containsString="0" containsNumber="1" minValue="184.95999999999998" maxValue="184.95999999999998"/>
    </cacheField>
    <cacheField name="Total Líneas de Servicios entre Cabeceras (km) (Progresiva) (en uso)" numFmtId="4">
      <sharedItems containsSemiMixedTypes="0" containsString="0" containsNumber="1" minValue="187.36644000000001" maxValue="196.96800000000002"/>
    </cacheField>
    <cacheField name="A.03.1 -  Longitud de Vías de Explotación No Electrificadas Troncales y Ramales (vía principal) (km)" numFmtId="4">
      <sharedItems containsSemiMixedTypes="0" containsString="0" containsNumber="1" minValue="209.97" maxValue="209.97"/>
    </cacheField>
    <cacheField name="A.03.2 -  Longitud de Vías de Explotación No Electrificadas Auxiliares (vías de playa) (km)" numFmtId="4">
      <sharedItems containsSemiMixedTypes="0" containsString="0" containsNumber="1" minValue="12.2" maxValue="12.2"/>
    </cacheField>
    <cacheField name="A.04.1 -  Longitud de Vías de Explotación Electrificadas Troncales y Ramales (vía principal) (km)" numFmtId="4">
      <sharedItems containsSemiMixedTypes="0" containsString="0" containsNumber="1" minValue="116.54" maxValue="116.54"/>
    </cacheField>
    <cacheField name="A.04.2 -  Longitud de Vías de Explotación Electrificadas Auxiliares (vías de playa) (km)" numFmtId="4">
      <sharedItems containsSemiMixedTypes="0" containsString="0" containsNumber="1" containsInteger="1" minValue="8" maxValue="8"/>
    </cacheField>
    <cacheField name="Total Vías (excluido Auxiliares)" numFmtId="4">
      <sharedItems containsSemiMixedTypes="0" containsString="0" containsNumber="1" minValue="326.51" maxValue="326.51"/>
    </cacheField>
    <cacheField name="Total Vías (excluído Auxiliares (EN USO)" numFmtId="4">
      <sharedItems containsSemiMixedTypes="0" containsString="0" containsNumber="1" minValue="326.51" maxValue="326.51"/>
    </cacheField>
    <cacheField name="A.05.1 - Número de Estaciones en Explotación (cantidad)" numFmtId="0">
      <sharedItems containsSemiMixedTypes="0" containsString="0" containsNumber="1" containsInteger="1" minValue="40" maxValue="53"/>
    </cacheField>
    <cacheField name="A.06.1 - Número de Paradas en Explotación (cantidad)" numFmtId="0">
      <sharedItems containsSemiMixedTypes="0" containsString="0" containsNumber="1" containsInteger="1" minValue="0" maxValue="15"/>
    </cacheField>
    <cacheField name="A.07.1 - Número de Apeaderos en Explotación (cantidad)" numFmtId="0">
      <sharedItems containsSemiMixedTypes="0" containsString="0" containsNumber="1" containsInteger="1" minValue="1" maxValue="3"/>
    </cacheField>
    <cacheField name="Total Estaciones" numFmtId="0">
      <sharedItems containsSemiMixedTypes="0" containsString="0" containsNumber="1" containsInteger="1" minValue="56" maxValue="56"/>
    </cacheField>
    <cacheField name="A.08.1 - Pasos Vehiculares a Nivel Con Barreras Manuales (cantidad)" numFmtId="0">
      <sharedItems containsSemiMixedTypes="0" containsString="0" containsNumber="1" containsInteger="1" minValue="35" maxValue="38"/>
    </cacheField>
    <cacheField name="A.08.2 - Pasos Vehiculares a Nivel Con Barreras Automáticas (cantidad)" numFmtId="0">
      <sharedItems containsSemiMixedTypes="0" containsString="0" containsNumber="1" containsInteger="1" minValue="48" maxValue="82"/>
    </cacheField>
    <cacheField name="A.08.3 - Pasos Vehiculares a Nivel Con Señales Fonoluminosas (cantidad)" numFmtId="0">
      <sharedItems containsSemiMixedTypes="0" containsString="0" containsNumber="1" containsInteger="1" minValue="0" maxValue="0"/>
    </cacheField>
    <cacheField name="A.08.4 - Pasos Vehiculares a Nivel Con Cruz de San Andrés (cantidad)" numFmtId="0">
      <sharedItems containsSemiMixedTypes="0" containsString="0" containsNumber="1" containsInteger="1" minValue="13" maxValue="15"/>
    </cacheField>
    <cacheField name="A.08.5 - Pasos Vehiculares a Nivel Sin Señalización (cantidad)" numFmtId="0">
      <sharedItems containsSemiMixedTypes="0" containsString="0" containsNumber="1" containsInteger="1" minValue="2" maxValue="3"/>
    </cacheField>
    <cacheField name="Total Pasos Vehiculares a Nivel" numFmtId="0">
      <sharedItems containsSemiMixedTypes="0" containsString="0" containsNumber="1" containsInteger="1" minValue="99" maxValue="137"/>
    </cacheField>
    <cacheField name="A.09.1 - Pasos Vehiculares Bajo Nivel (vial + vial peatonal) (cantidad)" numFmtId="0">
      <sharedItems containsSemiMixedTypes="0" containsString="0" containsNumber="1" containsInteger="1" minValue="35" maxValue="96"/>
    </cacheField>
    <cacheField name="A.09.2 - Pasos Vehiculares Sobre Nivel (vial + vial peatonal) (cantidad)" numFmtId="0">
      <sharedItems containsSemiMixedTypes="0" containsString="0" containsNumber="1" containsInteger="1" minValue="18" maxValue="22"/>
    </cacheField>
    <cacheField name="A.09.3 - Pasos Vehiculares A Nivel (vial + vial peatonal) (cantidad)" numFmtId="0">
      <sharedItems containsSemiMixedTypes="0" containsString="0" containsNumber="1" containsInteger="1" minValue="99" maxValue="137"/>
    </cacheField>
    <cacheField name="Total Pasos Vehiculares" numFmtId="0">
      <sharedItems containsSemiMixedTypes="0" containsString="0" containsNumber="1" containsInteger="1" minValue="189" maxValue="217"/>
    </cacheField>
    <cacheField name="A.10.1 - Pasos Peatonales Bajo Nivel (cantidad)" numFmtId="0">
      <sharedItems containsSemiMixedTypes="0" containsString="0" containsNumber="1" containsInteger="1" minValue="8" maxValue="10"/>
    </cacheField>
    <cacheField name="A.10.2 - Pasos Peatonales Sobre Nivel (cantidad)" numFmtId="0">
      <sharedItems containsSemiMixedTypes="0" containsString="0" containsNumber="1" containsInteger="1" minValue="21" maxValue="24"/>
    </cacheField>
    <cacheField name="A.10.3 - Pasos Peatonales A Nivel (cantidad)" numFmtId="0">
      <sharedItems containsSemiMixedTypes="0" containsString="0" containsNumber="1" containsInteger="1" minValue="53" maxValue="107"/>
    </cacheField>
    <cacheField name="Total Pasos Peatonales" numFmtId="0">
      <sharedItems containsSemiMixedTypes="0" containsString="0" containsNumber="1" containsInteger="1" minValue="85" maxValue="138"/>
    </cacheField>
    <cacheField name="A.11.1 - Señalamiento Automático (km de línea)" numFmtId="4">
      <sharedItems containsSemiMixedTypes="0" containsString="0" containsNumber="1" minValue="44.19" maxValue="46"/>
    </cacheField>
    <cacheField name="A.11.2 - Señalamiento Sin Señalamiento (km de línea)" numFmtId="4">
      <sharedItems containsSemiMixedTypes="0" containsString="0" containsNumber="1" minValue="0" maxValue="117.336"/>
    </cacheField>
    <cacheField name="A.11.3 - Señalamiento Manual (km de línea)" numFmtId="4">
      <sharedItems containsSemiMixedTypes="0" containsString="0" containsNumber="1" minValue="33.146000000000001" maxValue="133"/>
    </cacheField>
    <cacheField name="Total Señalamiento" numFmtId="4">
      <sharedItems containsSemiMixedTypes="0" containsString="0" containsNumber="1" minValue="179" maxValue="194.67200000000003"/>
    </cacheField>
    <cacheField name="B.01.1 - Parque de Locomotoras Diesel Hasta 1300HP" numFmtId="0">
      <sharedItems containsSemiMixedTypes="0" containsString="0" containsNumber="1" containsInteger="1" minValue="0" maxValue="10"/>
    </cacheField>
    <cacheField name="B.01.2 - Parque de Locomotoras Diesel desde 1301HP Hasta 1700HP" numFmtId="0">
      <sharedItems containsSemiMixedTypes="0" containsString="0" containsNumber="1" containsInteger="1" minValue="10" maxValue="18"/>
    </cacheField>
    <cacheField name="B.01.2 - Parque de Locomotoras Diesel desde 1701HP" numFmtId="0">
      <sharedItems containsSemiMixedTypes="0" containsString="0" containsNumber="1" containsInteger="1" minValue="0" maxValue="16"/>
    </cacheField>
    <cacheField name="Total Locomotoras" numFmtId="0">
      <sharedItems containsSemiMixedTypes="0" containsString="0" containsNumber="1" containsInteger="1" minValue="18" maxValue="34"/>
    </cacheField>
    <cacheField name="B.02.1 - Parque de Coches Eléctricos Motrices" numFmtId="0">
      <sharedItems containsSemiMixedTypes="0" containsString="0" containsNumber="1" containsInteger="1" minValue="122" maxValue="285"/>
    </cacheField>
    <cacheField name="B.02.2 - Parque de Coches Eléctricos Motrices Remolcados Tipo R" numFmtId="0">
      <sharedItems containsSemiMixedTypes="0" containsString="0" containsNumber="1" containsInteger="1" minValue="60" maxValue="62"/>
    </cacheField>
    <cacheField name="B.02.3 - Parque de Coches Eléctricos Motrices Tipo R" numFmtId="0">
      <sharedItems containsSemiMixedTypes="0" containsString="0" containsNumber="1" containsInteger="1" minValue="0" maxValue="0"/>
    </cacheField>
    <cacheField name="Total Coches Eléctricos" numFmtId="0">
      <sharedItems containsSemiMixedTypes="0" containsString="0" containsNumber="1" containsInteger="1" minValue="182" maxValue="345"/>
    </cacheField>
    <cacheField name="B.03.1 - Parque de Coches Motores Motrices Remolcados" numFmtId="0">
      <sharedItems containsSemiMixedTypes="0" containsString="0" containsNumber="1" containsInteger="1" minValue="0" maxValue="1"/>
    </cacheField>
    <cacheField name="B.03.2 - Parque de Coches Motores Motrices Intermedios" numFmtId="0">
      <sharedItems containsSemiMixedTypes="0" containsString="0" containsNumber="1" containsInteger="1" minValue="0" maxValue="2"/>
    </cacheField>
    <cacheField name="B.03.3 - Parque de Coches Motores Motrices Cabina" numFmtId="0">
      <sharedItems containsSemiMixedTypes="0" containsString="0" containsNumber="1" containsInteger="1" minValue="0" maxValue="2"/>
    </cacheField>
    <cacheField name="Total coches Motores" numFmtId="0">
      <sharedItems containsSemiMixedTypes="0" containsString="0" containsNumber="1" containsInteger="1" minValue="0" maxValue="4"/>
    </cacheField>
    <cacheField name="B.04.1 - Parque de Coches Remolcados Clase Unica" numFmtId="0">
      <sharedItems containsSemiMixedTypes="0" containsString="0" containsNumber="1" containsInteger="1" minValue="0" maxValue="29"/>
    </cacheField>
    <cacheField name="B.04.2 - Parque de Coches Remolcados Clase Unica Furgón" numFmtId="0">
      <sharedItems containsSemiMixedTypes="0" containsString="0" containsNumber="1" containsInteger="1" minValue="0" maxValue="4"/>
    </cacheField>
    <cacheField name="B.04.3 - Parque de Coches Remolcados Clase Unica Cabina" numFmtId="0">
      <sharedItems containsSemiMixedTypes="0" containsString="0" containsNumber="1" containsInteger="1" minValue="0" maxValue="34"/>
    </cacheField>
    <cacheField name="B.04.4 - Parque de Coches Remolcados de Larga Distancia (Turista+Pullman)" numFmtId="0">
      <sharedItems containsSemiMixedTypes="0" containsString="0" containsNumber="1" containsInteger="1" minValue="14" maxValue="90"/>
    </cacheField>
    <cacheField name="B.04.5 - Parque de Coches Remolcados para Servicios Especiales (Cartoneros)" numFmtId="0">
      <sharedItems containsSemiMixedTypes="0" containsString="0" containsNumber="1" containsInteger="1" minValue="0" maxValue="0"/>
    </cacheField>
    <cacheField name="Total Coches Remolcados" numFmtId="0">
      <sharedItems containsSemiMixedTypes="0" containsString="0" containsNumber="1" containsInteger="1" minValue="47" maxValue="120"/>
    </cacheField>
    <cacheField name="B.05.1 - Parque de Locotractores" numFmtId="0">
      <sharedItems containsSemiMixedTypes="0" containsString="0" containsNumber="1" containsInteger="1" minValue="0" maxValue="1"/>
    </cacheField>
    <cacheField name="B.06.1 - Parque de Vagones de Servicios Internos" numFmtId="0">
      <sharedItems containsSemiMixedTypes="0" containsString="0" containsNumber="1" containsInteger="1" minValue="3" maxValue="5"/>
    </cacheField>
    <cacheField name="Trocha (mm)" numFmtId="3">
      <sharedItems containsSemiMixedTypes="0" containsString="0" containsNumber="1" containsInteger="1" minValue="1676" maxValue="1676"/>
    </cacheField>
    <cacheField name="Observaciones" numFmtId="0">
      <sharedItems containsBlank="1"/>
    </cacheField>
  </cacheFields>
  <extLst>
    <ext xmlns:x14="http://schemas.microsoft.com/office/spreadsheetml/2009/9/main" uri="{725AE2AE-9491-48be-B2B4-4EB974FC3084}">
      <x14:pivotCacheDefinition pivotCacheId="7"/>
    </ext>
  </extLst>
</pivotCacheDefinition>
</file>

<file path=xl/pivotCache/pivotCacheDefinition8.xml><?xml version="1.0" encoding="utf-8"?>
<pivotCacheDefinition xmlns="http://schemas.openxmlformats.org/spreadsheetml/2006/main" xmlns:r="http://schemas.openxmlformats.org/officeDocument/2006/relationships" r:id="rId1" refreshedBy="Martin Ralph" refreshedDate="44994.465575578703" createdVersion="6" refreshedVersion="6" minRefreshableVersion="3" recordCount="360">
  <cacheSource type="worksheet">
    <worksheetSource name="Roc_InfraMR"/>
  </cacheSource>
  <cacheFields count="59">
    <cacheField name="AÑO" numFmtId="0">
      <sharedItems containsSemiMixedTypes="0" containsString="0" containsNumber="1" containsInteger="1" minValue="1993" maxValue="2022" count="30">
        <n v="1993"/>
        <n v="1994"/>
        <n v="1995"/>
        <n v="1996"/>
        <n v="1997"/>
        <n v="1998"/>
        <n v="1999"/>
        <n v="2000"/>
        <n v="2001"/>
        <n v="2002"/>
        <n v="2003"/>
        <n v="2004"/>
        <n v="2005"/>
        <n v="2006"/>
        <n v="2007"/>
        <n v="2008"/>
        <n v="2009"/>
        <n v="2010"/>
        <n v="2011"/>
        <n v="2012"/>
        <n v="2013"/>
        <n v="2014"/>
        <n v="2015"/>
        <n v="2016"/>
        <n v="2017"/>
        <n v="2018"/>
        <n v="2019"/>
        <n v="2020"/>
        <n v="2021"/>
        <n v="2022"/>
      </sharedItems>
    </cacheField>
    <cacheField name="MES" numFmtId="0">
      <sharedItems count="12">
        <s v="Enero"/>
        <s v="Febrero"/>
        <s v="Marzo"/>
        <s v="Abril"/>
        <s v="Mayo"/>
        <s v="Junio"/>
        <s v="Julio"/>
        <s v="Agosto"/>
        <s v="Septiembre"/>
        <s v="Octubre"/>
        <s v="Noviembre"/>
        <s v="Diciembre"/>
      </sharedItems>
    </cacheField>
    <cacheField name="A.01.1 -  Longitud de Líneas de Explotación No Electrificadas Vía Simple (km)" numFmtId="4">
      <sharedItems containsSemiMixedTypes="0" containsString="0" containsNumber="1" minValue="0" maxValue="84.215000000000003"/>
    </cacheField>
    <cacheField name="A.01.2 -  Longitud de Líneas de Explotación No Electrificadas Vía Doble o Múltiple (km)" numFmtId="4">
      <sharedItems containsSemiMixedTypes="0" containsString="0" containsNumber="1" minValue="75.47" maxValue="153.35499999999999"/>
    </cacheField>
    <cacheField name="A.02.1 -  Longitud de Líneas de Explotación Electrificadas Vía Simple (km)" numFmtId="4">
      <sharedItems containsSemiMixedTypes="0" containsString="0" containsNumber="1" containsInteger="1" minValue="0" maxValue="0"/>
    </cacheField>
    <cacheField name="A.02.2 -  Longitud de Líneas de Explotación Electrificadas Vía Doble o Múltiple (km)" numFmtId="4">
      <sharedItems containsSemiMixedTypes="0" containsString="0" containsNumber="1" minValue="46.227000000000004" maxValue="127.6"/>
    </cacheField>
    <cacheField name="Total Líneas de Explotación " numFmtId="4">
      <sharedItems containsSemiMixedTypes="0" containsString="0" containsNumber="1" minValue="194.98500000000001" maxValue="357.08500000000004"/>
    </cacheField>
    <cacheField name="Total Líneas de Explotación (EN USO)" numFmtId="4">
      <sharedItems containsSemiMixedTypes="0" containsString="0" containsNumber="1" minValue="194.98500000000001" maxValue="357.08500000000004"/>
    </cacheField>
    <cacheField name="Total Líneas de Servicios entre Cabeceras (km) (Progresiva) (en uso)" numFmtId="4">
      <sharedItems containsSemiMixedTypes="0" containsString="0" containsNumber="1" minValue="324.10200000000003" maxValue="449.77300000000002"/>
    </cacheField>
    <cacheField name="A.03.1 -  Longitud de Vías de Explotación No Electrificadas Troncales y Ramales (vía principal) (km)" numFmtId="4">
      <sharedItems containsSemiMixedTypes="0" containsString="0" containsNumber="1" minValue="150.94" maxValue="374.755"/>
    </cacheField>
    <cacheField name="A.03.2 -  Longitud de Vías de Explotación No Electrificadas Auxiliares (vías de playa) (km)" numFmtId="4">
      <sharedItems containsSemiMixedTypes="0" containsString="0" containsNumber="1" containsInteger="1" minValue="0" maxValue="0"/>
    </cacheField>
    <cacheField name="A.04.1 -  Longitud de Vías de Explotación Electrificadas Troncales y Ramales (vía principal) (km)" numFmtId="4">
      <sharedItems containsSemiMixedTypes="0" containsString="0" containsNumber="1" minValue="92.454000000000008" maxValue="255.2"/>
    </cacheField>
    <cacheField name="A.04.2 -  Longitud de Vías de Explotación Electrificadas Auxiliares (vías de playa) (km)" numFmtId="4">
      <sharedItems containsSemiMixedTypes="0" containsString="0" containsNumber="1" containsInteger="1" minValue="0" maxValue="0"/>
    </cacheField>
    <cacheField name="Total Vías (excluido Auxiliares)" numFmtId="4">
      <sharedItems containsSemiMixedTypes="0" containsString="0" containsNumber="1" minValue="389.97" maxValue="629.95499999999993"/>
    </cacheField>
    <cacheField name="Total Vías (excluído Auxiliares (EN USO)" numFmtId="4">
      <sharedItems containsSemiMixedTypes="0" containsString="0" containsNumber="1" minValue="389.97" maxValue="629.95499999999993"/>
    </cacheField>
    <cacheField name="A.05.1 - Número de Estaciones en Explotación (cantidad)" numFmtId="0">
      <sharedItems containsSemiMixedTypes="0" containsString="0" containsNumber="1" containsInteger="1" minValue="50" maxValue="71"/>
    </cacheField>
    <cacheField name="A.06.1 - Número de Paradas en Explotación (cantidad)" numFmtId="0">
      <sharedItems containsSemiMixedTypes="0" containsString="0" containsNumber="1" containsInteger="1" minValue="5" maxValue="17"/>
    </cacheField>
    <cacheField name="A.07.1 - Número de Apeaderos en Explotación (cantidad)" numFmtId="0">
      <sharedItems containsSemiMixedTypes="0" containsString="0" containsNumber="1" containsInteger="1" minValue="3" maxValue="12"/>
    </cacheField>
    <cacheField name="Total Estaciones" numFmtId="0">
      <sharedItems containsSemiMixedTypes="0" containsString="0" containsNumber="1" containsInteger="1" minValue="69" maxValue="79"/>
    </cacheField>
    <cacheField name="A.08.1 - Pasos Vehiculares a Nivel Con Barreras Manuales (cantidad)" numFmtId="0">
      <sharedItems containsSemiMixedTypes="0" containsString="0" containsNumber="1" containsInteger="1" minValue="38" maxValue="60"/>
    </cacheField>
    <cacheField name="A.08.2 - Pasos Vehiculares a Nivel Con Barreras Automáticas (cantidad)" numFmtId="0">
      <sharedItems containsSemiMixedTypes="0" containsString="0" containsNumber="1" containsInteger="1" minValue="68" maxValue="89"/>
    </cacheField>
    <cacheField name="A.08.3 - Pasos Vehiculares a Nivel Con Señales Fonoluminosas (cantidad)" numFmtId="0">
      <sharedItems containsSemiMixedTypes="0" containsString="0" containsNumber="1" containsInteger="1" minValue="8" maxValue="10"/>
    </cacheField>
    <cacheField name="A.08.4 - Pasos Vehiculares a Nivel Con Cruz de San Andrés (cantidad)" numFmtId="0">
      <sharedItems containsSemiMixedTypes="0" containsString="0" containsNumber="1" containsInteger="1" minValue="23" maxValue="31"/>
    </cacheField>
    <cacheField name="A.08.5 - Pasos Vehiculares a Nivel Sin Señalización (cantidad)" numFmtId="0">
      <sharedItems containsSemiMixedTypes="0" containsString="0" containsNumber="1" containsInteger="1" minValue="0" maxValue="6"/>
    </cacheField>
    <cacheField name="Total Pasos Vehiculares a Nivel" numFmtId="0">
      <sharedItems containsSemiMixedTypes="0" containsString="0" containsNumber="1" containsInteger="1" minValue="161" maxValue="174"/>
    </cacheField>
    <cacheField name="A.09.1 - Pasos Vehiculares Bajo Nivel (vial + vial peatonal) (cantidad)" numFmtId="0">
      <sharedItems containsSemiMixedTypes="0" containsString="0" containsNumber="1" containsInteger="1" minValue="62" maxValue="78"/>
    </cacheField>
    <cacheField name="A.09.2 - Pasos Vehiculares Sobre Nivel (vial + vial peatonal) (cantidad)" numFmtId="0">
      <sharedItems containsSemiMixedTypes="0" containsString="0" containsNumber="1" containsInteger="1" minValue="26" maxValue="27"/>
    </cacheField>
    <cacheField name="A.09.3 - Pasos Vehiculares A Nivel (vial + vial peatonal) (cantidad)" numFmtId="0">
      <sharedItems containsSemiMixedTypes="0" containsString="0" containsNumber="1" containsInteger="1" minValue="161" maxValue="174"/>
    </cacheField>
    <cacheField name="Total Pasos Vehiculares" numFmtId="0">
      <sharedItems containsSemiMixedTypes="0" containsString="0" containsNumber="1" containsInteger="1" minValue="249" maxValue="278"/>
    </cacheField>
    <cacheField name="A.10.1 - Pasos Peatonales Bajo Nivel (cantidad)" numFmtId="0">
      <sharedItems containsSemiMixedTypes="0" containsString="0" containsNumber="1" containsInteger="1" minValue="22" maxValue="23"/>
    </cacheField>
    <cacheField name="A.10.2 - Pasos Peatonales Sobre Nivel (cantidad)" numFmtId="0">
      <sharedItems containsSemiMixedTypes="0" containsString="0" containsNumber="1" containsInteger="1" minValue="29" maxValue="33"/>
    </cacheField>
    <cacheField name="A.10.3 - Pasos Peatonales A Nivel (cantidad)" numFmtId="0">
      <sharedItems containsSemiMixedTypes="0" containsString="0" containsNumber="1" containsInteger="1" minValue="132" maxValue="145"/>
    </cacheField>
    <cacheField name="Total Pasos Peatonales" numFmtId="0">
      <sharedItems containsSemiMixedTypes="0" containsString="0" containsNumber="1" containsInteger="1" minValue="184" maxValue="200"/>
    </cacheField>
    <cacheField name="A.11.1 - Señalamiento Automático (km de línea)" numFmtId="4">
      <sharedItems containsSemiMixedTypes="0" containsString="0" containsNumber="1" minValue="60.414999999999999" maxValue="73.900999999999996"/>
    </cacheField>
    <cacheField name="A.11.2 - Señalamiento Sin Señalamiento (km de línea)" numFmtId="4">
      <sharedItems containsSemiMixedTypes="0" containsString="0" containsNumber="1" minValue="0" maxValue="17.989000000000001"/>
    </cacheField>
    <cacheField name="A.11.3 - Señalamiento Manual (km de línea)" numFmtId="4">
      <sharedItems containsSemiMixedTypes="0" containsString="0" containsNumber="1" minValue="145.79599999999999" maxValue="166.46899999999999"/>
    </cacheField>
    <cacheField name="Total Señalamiento" numFmtId="4">
      <sharedItems containsSemiMixedTypes="0" containsString="0" containsNumber="1" minValue="226.88399999999999" maxValue="237.68599999999998"/>
    </cacheField>
    <cacheField name="B.01.1 - Parque de Locomotoras Diesel Hasta 1300HP" numFmtId="0">
      <sharedItems containsSemiMixedTypes="0" containsString="0" containsNumber="1" containsInteger="1" minValue="3" maxValue="3"/>
    </cacheField>
    <cacheField name="B.01.2 - Parque de Locomotoras Diesel desde 1301HP Hasta 1700HP" numFmtId="0">
      <sharedItems containsSemiMixedTypes="0" containsString="0" containsNumber="1" containsInteger="1" minValue="0" maxValue="8"/>
    </cacheField>
    <cacheField name="B.01.2 - Parque de Locomotoras Diesel desde 1701HP" numFmtId="0">
      <sharedItems containsSemiMixedTypes="0" containsString="0" containsNumber="1" containsInteger="1" minValue="28" maxValue="29"/>
    </cacheField>
    <cacheField name="Total Locomotoras" numFmtId="0">
      <sharedItems containsSemiMixedTypes="0" containsString="0" containsNumber="1" containsInteger="1" minValue="31" maxValue="40"/>
    </cacheField>
    <cacheField name="B.02.1 - Parque de Coches Eléctricos Motrices" numFmtId="0">
      <sharedItems containsSemiMixedTypes="0" containsString="0" containsNumber="1" containsInteger="1" minValue="113" maxValue="272"/>
    </cacheField>
    <cacheField name="B.02.2 - Parque de Coches Eléctricos Motrices Remolcados Tipo R" numFmtId="0">
      <sharedItems containsSemiMixedTypes="0" containsString="0" containsNumber="1" containsInteger="1" minValue="58" maxValue="136"/>
    </cacheField>
    <cacheField name="B.02.3 - Parque de Coches Eléctricos Motrices Tipo R" numFmtId="0">
      <sharedItems containsSemiMixedTypes="0" containsString="0" containsNumber="1" containsInteger="1" minValue="39" maxValue="72"/>
    </cacheField>
    <cacheField name="Total Coches Eléctricos" numFmtId="0">
      <sharedItems containsSemiMixedTypes="0" containsString="0" containsNumber="1" containsInteger="1" minValue="210" maxValue="480"/>
    </cacheField>
    <cacheField name="B.03.1 - Parque de Coches Motores Motrices Remolcados" numFmtId="0">
      <sharedItems containsSemiMixedTypes="0" containsString="0" containsNumber="1" containsInteger="1" minValue="0" maxValue="3"/>
    </cacheField>
    <cacheField name="B.03.2 - Parque de Coches Motores Motrices Intermedios" numFmtId="0">
      <sharedItems containsSemiMixedTypes="0" containsString="0" containsNumber="1" containsInteger="1" minValue="0" maxValue="0"/>
    </cacheField>
    <cacheField name="B.03.3 - Parque de Coches Motores Motrices Cabina" numFmtId="0">
      <sharedItems containsSemiMixedTypes="0" containsString="0" containsNumber="1" containsInteger="1" minValue="0" maxValue="11"/>
    </cacheField>
    <cacheField name="Total coches Motores" numFmtId="0">
      <sharedItems containsSemiMixedTypes="0" containsString="0" containsNumber="1" containsInteger="1" minValue="0" maxValue="14"/>
    </cacheField>
    <cacheField name="B.04.1 - Parque de Coches Remolcados Clase Unica" numFmtId="0">
      <sharedItems containsSemiMixedTypes="0" containsString="0" containsNumber="1" containsInteger="1" minValue="42" maxValue="158"/>
    </cacheField>
    <cacheField name="B.04.2 - Parque de Coches Remolcados Clase Unica Furgón" numFmtId="0">
      <sharedItems containsSemiMixedTypes="0" containsString="0" containsNumber="1" containsInteger="1" minValue="17" maxValue="52"/>
    </cacheField>
    <cacheField name="B.04.3 - Parque de Coches Remolcados Clase Unica Cabina" numFmtId="0">
      <sharedItems containsSemiMixedTypes="0" containsString="0" containsNumber="1" containsInteger="1" minValue="0" maxValue="15"/>
    </cacheField>
    <cacheField name="B.04.4 - Parque de Coches Remolcados de Larga Distancia (Turista+Pullman)" numFmtId="0">
      <sharedItems containsSemiMixedTypes="0" containsString="0" containsNumber="1" containsInteger="1" minValue="102" maxValue="108"/>
    </cacheField>
    <cacheField name="B.04.5 - Parque de Coches Remolcados para Servicios Especiales (Cartoneros)" numFmtId="0">
      <sharedItems containsSemiMixedTypes="0" containsString="0" containsNumber="1" containsInteger="1" minValue="0" maxValue="18"/>
    </cacheField>
    <cacheField name="Total Coches Remolcados" numFmtId="0">
      <sharedItems containsSemiMixedTypes="0" containsString="0" containsNumber="1" containsInteger="1" minValue="176" maxValue="327"/>
    </cacheField>
    <cacheField name="B.05.1 - Parque de Locotractores" numFmtId="0">
      <sharedItems containsSemiMixedTypes="0" containsString="0" containsNumber="1" containsInteger="1" minValue="0" maxValue="0"/>
    </cacheField>
    <cacheField name="B.06.1 - Parque de Vagones de Servicios Internos" numFmtId="0">
      <sharedItems containsSemiMixedTypes="0" containsString="0" containsNumber="1" containsInteger="1" minValue="19" maxValue="26"/>
    </cacheField>
    <cacheField name="Trocha (mm)" numFmtId="3">
      <sharedItems containsSemiMixedTypes="0" containsString="0" containsNumber="1" containsInteger="1" minValue="1676" maxValue="1676"/>
    </cacheField>
    <cacheField name="Observaciones" numFmtId="0">
      <sharedItems containsBlank="1" longText="1"/>
    </cacheField>
  </cacheFields>
  <extLst>
    <ext xmlns:x14="http://schemas.microsoft.com/office/spreadsheetml/2009/9/main" uri="{725AE2AE-9491-48be-B2B4-4EB974FC3084}">
      <x14:pivotCacheDefinition pivotCacheId="4"/>
    </ext>
  </extLst>
</pivotCacheDefinition>
</file>

<file path=xl/pivotCache/pivotCacheDefinition9.xml><?xml version="1.0" encoding="utf-8"?>
<pivotCacheDefinition xmlns="http://schemas.openxmlformats.org/spreadsheetml/2006/main" xmlns:r="http://schemas.openxmlformats.org/officeDocument/2006/relationships" r:id="rId1" refreshedBy="Martin Ralph" refreshedDate="44994.465705439812" createdVersion="6" refreshedVersion="6" minRefreshableVersion="3" recordCount="360">
  <cacheSource type="worksheet">
    <worksheetSource name="RED_InfraMR"/>
  </cacheSource>
  <cacheFields count="59">
    <cacheField name="AÑO" numFmtId="0">
      <sharedItems containsSemiMixedTypes="0" containsString="0" containsNumber="1" containsInteger="1" minValue="1993" maxValue="2022" count="30">
        <n v="1993"/>
        <n v="1994"/>
        <n v="1995"/>
        <n v="1996"/>
        <n v="1997"/>
        <n v="1998"/>
        <n v="1999"/>
        <n v="2000"/>
        <n v="2001"/>
        <n v="2002"/>
        <n v="2003"/>
        <n v="2004"/>
        <n v="2005"/>
        <n v="2006"/>
        <n v="2007"/>
        <n v="2008"/>
        <n v="2009"/>
        <n v="2010"/>
        <n v="2011"/>
        <n v="2012"/>
        <n v="2013"/>
        <n v="2014"/>
        <n v="2015"/>
        <n v="2016"/>
        <n v="2017"/>
        <n v="2018"/>
        <n v="2019"/>
        <n v="2020"/>
        <n v="2021"/>
        <n v="2022"/>
      </sharedItems>
    </cacheField>
    <cacheField name="MES" numFmtId="0">
      <sharedItems count="12">
        <s v="Enero"/>
        <s v="Febrero"/>
        <s v="Marzo"/>
        <s v="Abril"/>
        <s v="Mayo"/>
        <s v="Junio"/>
        <s v="Julio"/>
        <s v="Agosto"/>
        <s v="Septiembre"/>
        <s v="Octubre"/>
        <s v="Noviembre"/>
        <s v="Diciembre"/>
      </sharedItems>
    </cacheField>
    <cacheField name="A.01.1 -  Longitud de Líneas de Explotación No Electrificadas Vía Simple (km)" numFmtId="4">
      <sharedItems containsSemiMixedTypes="0" containsString="0" containsNumber="1" minValue="147.21299999999999" maxValue="277.08299999999997"/>
    </cacheField>
    <cacheField name="A.01.2 -  Longitud de Líneas de Explotación No Electrificadas Vía Doble o Múltiple (km)" numFmtId="4">
      <sharedItems containsSemiMixedTypes="0" containsString="0" containsNumber="1" minValue="371.01799999999997" maxValue="448.90300000000002"/>
    </cacheField>
    <cacheField name="A.02.1 -  Longitud de Líneas de Explotación Electrificadas Vía Simple (km)" numFmtId="4">
      <sharedItems containsSemiMixedTypes="0" containsString="0" containsNumber="1" containsInteger="1" minValue="0" maxValue="0"/>
    </cacheField>
    <cacheField name="A.02.2 -  Longitud de Líneas de Explotación Electrificadas Vía Doble o Múltiple (km)" numFmtId="4">
      <sharedItems containsSemiMixedTypes="0" containsString="0" containsNumber="1" minValue="160.87363999999999" maxValue="258.18664000000001"/>
    </cacheField>
    <cacheField name="Total Líneas de Explotación " numFmtId="4">
      <sharedItems containsSemiMixedTypes="0" containsString="0" containsNumber="1" minValue="752.39264000000003" maxValue="972.73363999999992"/>
    </cacheField>
    <cacheField name="Total Líneas de Explotación (EN USO)" numFmtId="4">
      <sharedItems containsSemiMixedTypes="0" containsString="0" containsNumber="1" minValue="752.39264000000003" maxValue="959.56863999999996"/>
    </cacheField>
    <cacheField name="Total Líneas de Servicios entre Cabeceras (km) (Progresiva) (en uso)" numFmtId="4">
      <sharedItems containsSemiMixedTypes="0" containsString="0" containsNumber="1" minValue="927.77611000000013" maxValue="1069.7341099999999"/>
    </cacheField>
    <cacheField name="A.03.1 -  Longitud de Vías de Explotación No Electrificadas Troncales y Ramales (vía principal) (km)" numFmtId="4">
      <sharedItems containsSemiMixedTypes="0" containsString="0" containsNumber="1" minValue="930.69891000000007" maxValue="1177.2759099999998"/>
    </cacheField>
    <cacheField name="A.03.2 -  Longitud de Vías de Explotación No Electrificadas Auxiliares (vías de playa) (km)" numFmtId="4">
      <sharedItems containsSemiMixedTypes="0" containsString="0" containsNumber="1" minValue="54.516999999999996" maxValue="54.516999999999996"/>
    </cacheField>
    <cacheField name="A.04.1 -  Longitud de Vías de Explotación Electrificadas Troncales y Ramales (vía principal) (km)" numFmtId="4">
      <sharedItems containsSemiMixedTypes="0" containsString="0" containsNumber="1" minValue="348.89300000000003" maxValue="542.23900000000003"/>
    </cacheField>
    <cacheField name="A.04.2 -  Longitud de Vías de Explotación Electrificadas Auxiliares (vías de playa) (km)" numFmtId="4">
      <sharedItems containsSemiMixedTypes="0" containsString="0" containsNumber="1" minValue="20.274999999999999" maxValue="21.314999999999998"/>
    </cacheField>
    <cacheField name="Total Vías (excluido Auxiliares)" numFmtId="4">
      <sharedItems containsSemiMixedTypes="0" containsString="0" containsNumber="1" minValue="1409.308" maxValue="1719.5149099999999"/>
    </cacheField>
    <cacheField name="Total Vías (excluído Auxiliares (EN USO)" numFmtId="4">
      <sharedItems containsSemiMixedTypes="0" containsString="0" containsNumber="1" minValue="1409.308" maxValue="1708.3609099999996"/>
    </cacheField>
    <cacheField name="A.05.1 - Número de Estaciones en Explotación (cantidad)" numFmtId="3">
      <sharedItems containsSemiMixedTypes="0" containsString="0" containsNumber="1" containsInteger="1" minValue="194" maxValue="216"/>
    </cacheField>
    <cacheField name="A.06.1 - Número de Paradas en Explotación (cantidad)" numFmtId="3">
      <sharedItems containsSemiMixedTypes="0" containsString="0" containsNumber="1" containsInteger="1" minValue="52" maxValue="58"/>
    </cacheField>
    <cacheField name="A.07.1 - Número de Apeaderos en Explotación (cantidad)" numFmtId="3">
      <sharedItems containsSemiMixedTypes="0" containsString="0" containsNumber="1" containsInteger="1" minValue="10" maxValue="22"/>
    </cacheField>
    <cacheField name="Total Estaciones" numFmtId="3">
      <sharedItems containsSemiMixedTypes="0" containsString="0" containsNumber="1" containsInteger="1" minValue="260" maxValue="287"/>
    </cacheField>
    <cacheField name="A.08.1 - Pasos Vehiculares a Nivel Con Barreras Manuales (cantidad)" numFmtId="3">
      <sharedItems containsSemiMixedTypes="0" containsString="0" containsNumber="1" containsInteger="1" minValue="131" maxValue="139"/>
    </cacheField>
    <cacheField name="A.08.2 - Pasos Vehiculares a Nivel Con Barreras Automáticas (cantidad)" numFmtId="3">
      <sharedItems containsSemiMixedTypes="0" containsString="0" containsNumber="1" containsInteger="1" minValue="392" maxValue="435"/>
    </cacheField>
    <cacheField name="A.08.3 - Pasos Vehiculares a Nivel Con Señales Fonoluminosas (cantidad)" numFmtId="3">
      <sharedItems containsSemiMixedTypes="0" containsString="0" containsNumber="1" containsInteger="1" minValue="9" maxValue="15"/>
    </cacheField>
    <cacheField name="A.08.4 - Pasos Vehiculares a Nivel Con Cruz de San Andrés (cantidad)" numFmtId="3">
      <sharedItems containsSemiMixedTypes="0" containsString="0" containsNumber="1" containsInteger="1" minValue="99" maxValue="117"/>
    </cacheField>
    <cacheField name="A.08.5 - Pasos Vehiculares a Nivel Sin Señalización (cantidad)" numFmtId="3">
      <sharedItems containsSemiMixedTypes="0" containsString="0" containsNumber="1" containsInteger="1" minValue="4" maxValue="36"/>
    </cacheField>
    <cacheField name="Total Pasos Vehiculares a Nivel" numFmtId="3">
      <sharedItems containsSemiMixedTypes="0" containsString="0" containsNumber="1" containsInteger="1" minValue="656" maxValue="697"/>
    </cacheField>
    <cacheField name="A.09.1 - Pasos Vehiculares Bajo Nivel (vial + vial peatonal) (cantidad)" numFmtId="3">
      <sharedItems containsSemiMixedTypes="0" containsString="0" containsNumber="1" containsInteger="1" minValue="146" maxValue="288"/>
    </cacheField>
    <cacheField name="A.09.2 - Pasos Vehiculares Sobre Nivel (vial + vial peatonal) (cantidad)" numFmtId="3">
      <sharedItems containsSemiMixedTypes="0" containsString="0" containsNumber="1" containsInteger="1" minValue="95" maxValue="114"/>
    </cacheField>
    <cacheField name="A.09.3 - Pasos Vehiculares A Nivel (vial + vial peatonal) (cantidad)" numFmtId="3">
      <sharedItems containsSemiMixedTypes="0" containsString="0" containsNumber="1" containsInteger="1" minValue="656" maxValue="697"/>
    </cacheField>
    <cacheField name="Total Pasos Vehiculares" numFmtId="3">
      <sharedItems containsSemiMixedTypes="0" containsString="0" containsNumber="1" containsInteger="1" minValue="902" maxValue="1097"/>
    </cacheField>
    <cacheField name="A.10.1 - Pasos Peatonales Bajo Nivel (cantidad)" numFmtId="3">
      <sharedItems containsSemiMixedTypes="0" containsString="0" containsNumber="1" containsInteger="1" minValue="40" maxValue="59"/>
    </cacheField>
    <cacheField name="A.10.2 - Pasos Peatonales Sobre Nivel (cantidad)" numFmtId="3">
      <sharedItems containsSemiMixedTypes="0" containsString="0" containsNumber="1" containsInteger="1" minValue="81" maxValue="117"/>
    </cacheField>
    <cacheField name="A.10.3 - Pasos Peatonales A Nivel (cantidad)" numFmtId="3">
      <sharedItems containsSemiMixedTypes="0" containsString="0" containsNumber="1" containsInteger="1" minValue="397" maxValue="471"/>
    </cacheField>
    <cacheField name="Total Pasos Peatonales" numFmtId="3">
      <sharedItems containsSemiMixedTypes="0" containsString="0" containsNumber="1" containsInteger="1" minValue="532" maxValue="631"/>
    </cacheField>
    <cacheField name="A.11.1 - Señalamiento Automático (km de línea)" numFmtId="4">
      <sharedItems containsSemiMixedTypes="0" containsString="0" containsNumber="1" minValue="257.59499999999997" maxValue="291.44200000000001"/>
    </cacheField>
    <cacheField name="A.11.2 - Señalamiento Sin Señalamiento (km de línea)" numFmtId="4">
      <sharedItems containsSemiMixedTypes="0" containsString="0" containsNumber="1" minValue="2" maxValue="211.15700000000001"/>
    </cacheField>
    <cacheField name="A.11.3 - Señalamiento Manual (km de línea)" numFmtId="4">
      <sharedItems containsSemiMixedTypes="0" containsString="0" containsNumber="1" minValue="376.24299999999999" maxValue="514.28800000000001"/>
    </cacheField>
    <cacheField name="Total Señalamiento" numFmtId="4">
      <sharedItems containsSemiMixedTypes="0" containsString="0" containsNumber="1" minValue="765.34199999999987" maxValue="878.84199999999998"/>
    </cacheField>
    <cacheField name="B.01.1 - Parque de Locomotoras Diesel Hasta 1300HP" numFmtId="3">
      <sharedItems containsSemiMixedTypes="0" containsString="0" containsNumber="1" containsInteger="1" minValue="9" maxValue="28"/>
    </cacheField>
    <cacheField name="B.01.2 - Parque de Locomotoras Diesel desde 1301HP Hasta 1700HP" numFmtId="3">
      <sharedItems containsSemiMixedTypes="0" containsString="0" containsNumber="1" containsInteger="1" minValue="55" maxValue="63"/>
    </cacheField>
    <cacheField name="B.01.2 - Parque de Locomotoras Diesel desde 1701HP" numFmtId="3">
      <sharedItems containsSemiMixedTypes="0" containsString="0" containsNumber="1" containsInteger="1" minValue="77" maxValue="87"/>
    </cacheField>
    <cacheField name="Total Locomotoras" numFmtId="3">
      <sharedItems containsSemiMixedTypes="0" containsString="0" containsNumber="1" containsInteger="1" minValue="142" maxValue="168"/>
    </cacheField>
    <cacheField name="B.02.1 - Parque de Coches Eléctricos Motrices" numFmtId="3">
      <sharedItems containsSemiMixedTypes="0" containsString="0" containsNumber="1" containsInteger="1" minValue="405" maxValue="596"/>
    </cacheField>
    <cacheField name="B.02.2 - Parque de Coches Eléctricos Motrices Remolcados Tipo R" numFmtId="3">
      <sharedItems containsSemiMixedTypes="0" containsString="0" containsNumber="1" containsInteger="1" minValue="321" maxValue="399"/>
    </cacheField>
    <cacheField name="B.02.3 - Parque de Coches Eléctricos Motrices Tipo R" numFmtId="3">
      <sharedItems containsSemiMixedTypes="0" containsString="0" containsNumber="1" containsInteger="1" minValue="39" maxValue="72"/>
    </cacheField>
    <cacheField name="Total Coches Eléctricos" numFmtId="3">
      <sharedItems containsSemiMixedTypes="0" containsString="0" containsNumber="1" containsInteger="1" minValue="765" maxValue="1035"/>
    </cacheField>
    <cacheField name="B.03.1 - Parque de Coches Motores Motrices Remolcados" numFmtId="3">
      <sharedItems containsSemiMixedTypes="0" containsString="0" containsNumber="1" containsInteger="1" minValue="0" maxValue="45"/>
    </cacheField>
    <cacheField name="B.03.2 - Parque de Coches Motores Motrices Intermedios" numFmtId="3">
      <sharedItems containsSemiMixedTypes="0" containsString="0" containsNumber="1" containsInteger="1" minValue="3" maxValue="33"/>
    </cacheField>
    <cacheField name="B.03.3 - Parque de Coches Motores Motrices Cabina" numFmtId="3">
      <sharedItems containsSemiMixedTypes="0" containsString="0" containsNumber="1" containsInteger="1" minValue="10" maxValue="67"/>
    </cacheField>
    <cacheField name="Total coches Motores" numFmtId="3">
      <sharedItems containsSemiMixedTypes="0" containsString="0" containsNumber="1" containsInteger="1" minValue="16" maxValue="119"/>
    </cacheField>
    <cacheField name="B.04.1 - Parque de Coches Remolcados Clase Unica" numFmtId="3">
      <sharedItems containsSemiMixedTypes="0" containsString="0" containsNumber="1" containsInteger="1" minValue="300" maxValue="496"/>
    </cacheField>
    <cacheField name="B.04.2 - Parque de Coches Remolcados Clase Unica Furgón" numFmtId="3">
      <sharedItems containsSemiMixedTypes="0" containsString="0" containsNumber="1" containsInteger="1" minValue="128" maxValue="206"/>
    </cacheField>
    <cacheField name="B.04.3 - Parque de Coches Remolcados Clase Unica Cabina" numFmtId="3">
      <sharedItems containsSemiMixedTypes="0" containsString="0" containsNumber="1" containsInteger="1" minValue="0" maxValue="34"/>
    </cacheField>
    <cacheField name="B.04.4 - Parque de Coches Remolcados de Larga Distancia (Turista+Pullman)" numFmtId="3">
      <sharedItems containsSemiMixedTypes="0" containsString="0" containsNumber="1" containsInteger="1" minValue="150" maxValue="234"/>
    </cacheField>
    <cacheField name="B.04.5 - Parque de Coches Remolcados para Servicios Especiales (Cartoneros)" numFmtId="3">
      <sharedItems containsSemiMixedTypes="0" containsString="0" containsNumber="1" containsInteger="1" minValue="0" maxValue="18"/>
    </cacheField>
    <cacheField name="Total Coches Remolcados" numFmtId="3">
      <sharedItems containsSemiMixedTypes="0" containsString="0" containsNumber="1" containsInteger="1" minValue="729" maxValue="803"/>
    </cacheField>
    <cacheField name="B.05.1 - Parque de Locotractores" numFmtId="3">
      <sharedItems containsSemiMixedTypes="0" containsString="0" containsNumber="1" containsInteger="1" minValue="4" maxValue="33"/>
    </cacheField>
    <cacheField name="B.06.1 - Parque de Vagones de Servicios Internos" numFmtId="3">
      <sharedItems containsSemiMixedTypes="0" containsString="0" containsNumber="1" containsInteger="1" minValue="92" maxValue="160"/>
    </cacheField>
    <cacheField name="Trocha (mm)" numFmtId="3">
      <sharedItems containsNonDate="0" containsString="0" containsBlank="1"/>
    </cacheField>
    <cacheField name="Observaciones" numFmtId="0">
      <sharedItems containsBlank="1"/>
    </cacheField>
  </cacheFields>
  <extLst>
    <ext xmlns:x14="http://schemas.microsoft.com/office/spreadsheetml/2009/9/main" uri="{725AE2AE-9491-48be-B2B4-4EB974FC3084}">
      <x14:pivotCacheDefinition pivotCacheId="8"/>
    </ext>
  </extLst>
</pivotCacheDefinition>
</file>

<file path=xl/pivotCache/pivotCacheRecords1.xml><?xml version="1.0" encoding="utf-8"?>
<pivotCacheRecords xmlns="http://schemas.openxmlformats.org/spreadsheetml/2006/main" xmlns:r="http://schemas.openxmlformats.org/officeDocument/2006/relationships" count="360">
  <r>
    <x v="0"/>
    <x v="0"/>
    <m/>
    <m/>
    <m/>
    <m/>
    <n v="0"/>
    <n v="0"/>
    <m/>
    <m/>
    <m/>
    <m/>
    <m/>
    <m/>
    <m/>
    <m/>
    <m/>
    <m/>
    <m/>
    <m/>
    <m/>
    <m/>
    <m/>
    <m/>
    <n v="0"/>
    <m/>
    <m/>
    <n v="0"/>
    <n v="0"/>
    <m/>
    <m/>
    <m/>
    <n v="0"/>
    <m/>
    <m/>
    <m/>
    <m/>
    <m/>
    <m/>
    <m/>
    <m/>
    <m/>
    <m/>
    <m/>
    <n v="0"/>
    <m/>
    <m/>
    <m/>
    <n v="0"/>
    <m/>
    <m/>
    <m/>
    <m/>
    <m/>
    <n v="0"/>
    <m/>
    <m/>
    <m/>
    <m/>
  </r>
  <r>
    <x v="0"/>
    <x v="1"/>
    <m/>
    <m/>
    <m/>
    <m/>
    <n v="0"/>
    <n v="0"/>
    <m/>
    <m/>
    <m/>
    <m/>
    <m/>
    <m/>
    <m/>
    <m/>
    <m/>
    <m/>
    <m/>
    <m/>
    <m/>
    <m/>
    <m/>
    <m/>
    <n v="0"/>
    <m/>
    <m/>
    <n v="0"/>
    <n v="0"/>
    <m/>
    <m/>
    <m/>
    <n v="0"/>
    <m/>
    <m/>
    <m/>
    <m/>
    <m/>
    <m/>
    <m/>
    <m/>
    <m/>
    <m/>
    <m/>
    <n v="0"/>
    <m/>
    <m/>
    <m/>
    <n v="0"/>
    <m/>
    <m/>
    <m/>
    <m/>
    <m/>
    <n v="0"/>
    <m/>
    <m/>
    <m/>
    <m/>
  </r>
  <r>
    <x v="0"/>
    <x v="2"/>
    <m/>
    <m/>
    <m/>
    <m/>
    <n v="0"/>
    <n v="0"/>
    <m/>
    <m/>
    <m/>
    <m/>
    <m/>
    <m/>
    <m/>
    <m/>
    <m/>
    <m/>
    <m/>
    <m/>
    <m/>
    <m/>
    <m/>
    <m/>
    <n v="0"/>
    <m/>
    <m/>
    <n v="0"/>
    <n v="0"/>
    <m/>
    <m/>
    <m/>
    <n v="0"/>
    <m/>
    <m/>
    <m/>
    <m/>
    <m/>
    <m/>
    <m/>
    <m/>
    <m/>
    <m/>
    <m/>
    <n v="0"/>
    <m/>
    <m/>
    <m/>
    <n v="0"/>
    <m/>
    <m/>
    <m/>
    <m/>
    <m/>
    <n v="0"/>
    <m/>
    <m/>
    <m/>
    <m/>
  </r>
  <r>
    <x v="0"/>
    <x v="3"/>
    <m/>
    <m/>
    <m/>
    <m/>
    <n v="0"/>
    <n v="0"/>
    <m/>
    <m/>
    <m/>
    <m/>
    <m/>
    <m/>
    <m/>
    <m/>
    <m/>
    <m/>
    <m/>
    <m/>
    <m/>
    <m/>
    <m/>
    <m/>
    <n v="0"/>
    <m/>
    <m/>
    <n v="0"/>
    <n v="0"/>
    <m/>
    <m/>
    <m/>
    <n v="0"/>
    <m/>
    <m/>
    <m/>
    <m/>
    <m/>
    <m/>
    <m/>
    <m/>
    <m/>
    <m/>
    <m/>
    <n v="0"/>
    <m/>
    <m/>
    <m/>
    <n v="0"/>
    <m/>
    <m/>
    <m/>
    <m/>
    <m/>
    <n v="0"/>
    <m/>
    <m/>
    <m/>
    <m/>
  </r>
  <r>
    <x v="0"/>
    <x v="4"/>
    <m/>
    <m/>
    <m/>
    <m/>
    <n v="0"/>
    <n v="0"/>
    <m/>
    <m/>
    <m/>
    <m/>
    <m/>
    <m/>
    <m/>
    <m/>
    <m/>
    <m/>
    <m/>
    <m/>
    <m/>
    <m/>
    <m/>
    <m/>
    <n v="0"/>
    <m/>
    <m/>
    <n v="0"/>
    <n v="0"/>
    <m/>
    <m/>
    <m/>
    <n v="0"/>
    <m/>
    <m/>
    <m/>
    <m/>
    <m/>
    <m/>
    <m/>
    <m/>
    <m/>
    <m/>
    <m/>
    <n v="0"/>
    <m/>
    <m/>
    <m/>
    <n v="0"/>
    <m/>
    <m/>
    <m/>
    <m/>
    <m/>
    <n v="0"/>
    <m/>
    <m/>
    <m/>
    <m/>
  </r>
  <r>
    <x v="0"/>
    <x v="5"/>
    <m/>
    <m/>
    <m/>
    <m/>
    <n v="0"/>
    <n v="0"/>
    <m/>
    <m/>
    <m/>
    <m/>
    <m/>
    <m/>
    <m/>
    <m/>
    <m/>
    <m/>
    <m/>
    <m/>
    <m/>
    <m/>
    <m/>
    <m/>
    <n v="0"/>
    <m/>
    <m/>
    <n v="0"/>
    <n v="0"/>
    <m/>
    <m/>
    <m/>
    <n v="0"/>
    <m/>
    <m/>
    <m/>
    <m/>
    <m/>
    <m/>
    <m/>
    <m/>
    <m/>
    <m/>
    <m/>
    <n v="0"/>
    <m/>
    <m/>
    <m/>
    <n v="0"/>
    <m/>
    <m/>
    <m/>
    <m/>
    <m/>
    <n v="0"/>
    <m/>
    <m/>
    <m/>
    <m/>
  </r>
  <r>
    <x v="0"/>
    <x v="6"/>
    <m/>
    <m/>
    <m/>
    <m/>
    <n v="0"/>
    <n v="0"/>
    <m/>
    <m/>
    <m/>
    <m/>
    <m/>
    <m/>
    <m/>
    <m/>
    <m/>
    <m/>
    <m/>
    <m/>
    <m/>
    <m/>
    <m/>
    <m/>
    <n v="0"/>
    <m/>
    <m/>
    <n v="0"/>
    <n v="0"/>
    <m/>
    <m/>
    <m/>
    <n v="0"/>
    <m/>
    <m/>
    <m/>
    <m/>
    <m/>
    <m/>
    <m/>
    <m/>
    <m/>
    <m/>
    <m/>
    <n v="0"/>
    <m/>
    <m/>
    <m/>
    <n v="0"/>
    <m/>
    <m/>
    <m/>
    <m/>
    <m/>
    <n v="0"/>
    <m/>
    <m/>
    <m/>
    <m/>
  </r>
  <r>
    <x v="0"/>
    <x v="7"/>
    <m/>
    <m/>
    <m/>
    <m/>
    <n v="0"/>
    <n v="0"/>
    <m/>
    <m/>
    <m/>
    <m/>
    <m/>
    <m/>
    <m/>
    <m/>
    <m/>
    <m/>
    <m/>
    <m/>
    <m/>
    <m/>
    <m/>
    <m/>
    <n v="0"/>
    <m/>
    <m/>
    <n v="0"/>
    <n v="0"/>
    <m/>
    <m/>
    <m/>
    <n v="0"/>
    <m/>
    <m/>
    <m/>
    <m/>
    <m/>
    <m/>
    <m/>
    <m/>
    <m/>
    <m/>
    <m/>
    <n v="0"/>
    <m/>
    <m/>
    <m/>
    <n v="0"/>
    <m/>
    <m/>
    <m/>
    <m/>
    <m/>
    <n v="0"/>
    <m/>
    <m/>
    <m/>
    <m/>
  </r>
  <r>
    <x v="0"/>
    <x v="8"/>
    <m/>
    <m/>
    <m/>
    <m/>
    <n v="0"/>
    <n v="0"/>
    <m/>
    <m/>
    <m/>
    <m/>
    <m/>
    <m/>
    <m/>
    <m/>
    <m/>
    <m/>
    <m/>
    <m/>
    <m/>
    <m/>
    <m/>
    <m/>
    <n v="0"/>
    <m/>
    <m/>
    <n v="0"/>
    <n v="0"/>
    <m/>
    <m/>
    <m/>
    <n v="0"/>
    <m/>
    <m/>
    <m/>
    <m/>
    <m/>
    <m/>
    <m/>
    <m/>
    <m/>
    <m/>
    <m/>
    <n v="0"/>
    <m/>
    <m/>
    <m/>
    <n v="0"/>
    <m/>
    <m/>
    <m/>
    <m/>
    <m/>
    <n v="0"/>
    <m/>
    <m/>
    <m/>
    <m/>
  </r>
  <r>
    <x v="0"/>
    <x v="9"/>
    <m/>
    <m/>
    <m/>
    <m/>
    <n v="0"/>
    <n v="0"/>
    <m/>
    <m/>
    <m/>
    <m/>
    <m/>
    <m/>
    <m/>
    <m/>
    <m/>
    <m/>
    <m/>
    <m/>
    <m/>
    <m/>
    <m/>
    <m/>
    <n v="0"/>
    <m/>
    <m/>
    <n v="0"/>
    <n v="0"/>
    <m/>
    <m/>
    <m/>
    <n v="0"/>
    <m/>
    <m/>
    <m/>
    <m/>
    <m/>
    <m/>
    <m/>
    <m/>
    <m/>
    <m/>
    <m/>
    <n v="0"/>
    <m/>
    <m/>
    <m/>
    <n v="0"/>
    <m/>
    <m/>
    <m/>
    <m/>
    <m/>
    <n v="0"/>
    <m/>
    <m/>
    <m/>
    <m/>
  </r>
  <r>
    <x v="0"/>
    <x v="10"/>
    <m/>
    <m/>
    <m/>
    <m/>
    <n v="0"/>
    <n v="0"/>
    <m/>
    <m/>
    <m/>
    <m/>
    <m/>
    <m/>
    <m/>
    <m/>
    <m/>
    <m/>
    <m/>
    <m/>
    <m/>
    <m/>
    <m/>
    <m/>
    <n v="0"/>
    <m/>
    <m/>
    <n v="0"/>
    <n v="0"/>
    <m/>
    <m/>
    <m/>
    <n v="0"/>
    <m/>
    <m/>
    <m/>
    <m/>
    <m/>
    <m/>
    <m/>
    <m/>
    <m/>
    <m/>
    <m/>
    <n v="0"/>
    <m/>
    <m/>
    <m/>
    <n v="0"/>
    <m/>
    <m/>
    <m/>
    <m/>
    <m/>
    <n v="0"/>
    <m/>
    <m/>
    <m/>
    <m/>
  </r>
  <r>
    <x v="0"/>
    <x v="11"/>
    <m/>
    <m/>
    <m/>
    <m/>
    <n v="0"/>
    <n v="0"/>
    <m/>
    <m/>
    <m/>
    <m/>
    <m/>
    <m/>
    <m/>
    <m/>
    <m/>
    <m/>
    <m/>
    <m/>
    <m/>
    <m/>
    <m/>
    <m/>
    <n v="0"/>
    <m/>
    <m/>
    <n v="0"/>
    <n v="0"/>
    <m/>
    <m/>
    <m/>
    <n v="0"/>
    <m/>
    <m/>
    <m/>
    <m/>
    <m/>
    <m/>
    <m/>
    <m/>
    <m/>
    <m/>
    <m/>
    <n v="0"/>
    <m/>
    <m/>
    <m/>
    <n v="0"/>
    <m/>
    <m/>
    <m/>
    <m/>
    <m/>
    <n v="0"/>
    <m/>
    <m/>
    <m/>
    <m/>
  </r>
  <r>
    <x v="1"/>
    <x v="0"/>
    <m/>
    <m/>
    <m/>
    <m/>
    <n v="0"/>
    <n v="0"/>
    <m/>
    <m/>
    <m/>
    <m/>
    <m/>
    <m/>
    <m/>
    <m/>
    <m/>
    <m/>
    <m/>
    <m/>
    <m/>
    <m/>
    <m/>
    <m/>
    <n v="0"/>
    <m/>
    <m/>
    <n v="0"/>
    <n v="0"/>
    <m/>
    <m/>
    <m/>
    <n v="0"/>
    <m/>
    <m/>
    <m/>
    <m/>
    <m/>
    <m/>
    <m/>
    <m/>
    <m/>
    <m/>
    <m/>
    <n v="0"/>
    <m/>
    <m/>
    <m/>
    <n v="0"/>
    <m/>
    <m/>
    <m/>
    <m/>
    <m/>
    <n v="0"/>
    <m/>
    <m/>
    <m/>
    <m/>
  </r>
  <r>
    <x v="1"/>
    <x v="1"/>
    <m/>
    <m/>
    <m/>
    <m/>
    <n v="0"/>
    <n v="0"/>
    <m/>
    <m/>
    <m/>
    <m/>
    <m/>
    <m/>
    <m/>
    <m/>
    <m/>
    <m/>
    <m/>
    <m/>
    <m/>
    <m/>
    <m/>
    <m/>
    <n v="0"/>
    <m/>
    <m/>
    <n v="0"/>
    <n v="0"/>
    <m/>
    <m/>
    <m/>
    <n v="0"/>
    <m/>
    <m/>
    <m/>
    <m/>
    <m/>
    <m/>
    <m/>
    <m/>
    <m/>
    <m/>
    <m/>
    <n v="0"/>
    <m/>
    <m/>
    <m/>
    <n v="0"/>
    <m/>
    <m/>
    <m/>
    <m/>
    <m/>
    <n v="0"/>
    <m/>
    <m/>
    <m/>
    <m/>
  </r>
  <r>
    <x v="1"/>
    <x v="2"/>
    <m/>
    <m/>
    <m/>
    <m/>
    <n v="0"/>
    <n v="0"/>
    <m/>
    <m/>
    <m/>
    <m/>
    <m/>
    <m/>
    <m/>
    <m/>
    <m/>
    <m/>
    <m/>
    <m/>
    <m/>
    <m/>
    <m/>
    <m/>
    <n v="0"/>
    <m/>
    <m/>
    <n v="0"/>
    <n v="0"/>
    <m/>
    <m/>
    <m/>
    <n v="0"/>
    <m/>
    <m/>
    <m/>
    <m/>
    <m/>
    <m/>
    <m/>
    <m/>
    <m/>
    <m/>
    <m/>
    <n v="0"/>
    <m/>
    <m/>
    <m/>
    <n v="0"/>
    <m/>
    <m/>
    <m/>
    <m/>
    <m/>
    <n v="0"/>
    <m/>
    <m/>
    <m/>
    <m/>
  </r>
  <r>
    <x v="1"/>
    <x v="3"/>
    <m/>
    <m/>
    <m/>
    <m/>
    <n v="0"/>
    <n v="0"/>
    <m/>
    <m/>
    <m/>
    <m/>
    <m/>
    <m/>
    <m/>
    <m/>
    <m/>
    <m/>
    <m/>
    <m/>
    <m/>
    <m/>
    <m/>
    <m/>
    <n v="0"/>
    <m/>
    <m/>
    <n v="0"/>
    <n v="0"/>
    <m/>
    <m/>
    <m/>
    <n v="0"/>
    <m/>
    <m/>
    <m/>
    <m/>
    <m/>
    <m/>
    <m/>
    <m/>
    <m/>
    <m/>
    <m/>
    <n v="0"/>
    <m/>
    <m/>
    <m/>
    <n v="0"/>
    <m/>
    <m/>
    <m/>
    <m/>
    <m/>
    <n v="0"/>
    <m/>
    <m/>
    <m/>
    <m/>
  </r>
  <r>
    <x v="1"/>
    <x v="4"/>
    <m/>
    <m/>
    <m/>
    <m/>
    <n v="0"/>
    <n v="0"/>
    <m/>
    <m/>
    <m/>
    <m/>
    <m/>
    <m/>
    <m/>
    <m/>
    <m/>
    <m/>
    <m/>
    <m/>
    <m/>
    <m/>
    <m/>
    <m/>
    <n v="0"/>
    <m/>
    <m/>
    <n v="0"/>
    <n v="0"/>
    <m/>
    <m/>
    <m/>
    <n v="0"/>
    <m/>
    <m/>
    <m/>
    <m/>
    <m/>
    <m/>
    <m/>
    <m/>
    <m/>
    <m/>
    <m/>
    <n v="0"/>
    <m/>
    <m/>
    <m/>
    <n v="0"/>
    <m/>
    <m/>
    <m/>
    <m/>
    <m/>
    <n v="0"/>
    <m/>
    <m/>
    <m/>
    <m/>
  </r>
  <r>
    <x v="1"/>
    <x v="5"/>
    <m/>
    <m/>
    <m/>
    <m/>
    <n v="0"/>
    <n v="0"/>
    <m/>
    <m/>
    <m/>
    <m/>
    <m/>
    <m/>
    <m/>
    <m/>
    <m/>
    <m/>
    <m/>
    <m/>
    <m/>
    <m/>
    <m/>
    <m/>
    <n v="0"/>
    <m/>
    <m/>
    <n v="0"/>
    <n v="0"/>
    <m/>
    <m/>
    <m/>
    <n v="0"/>
    <m/>
    <m/>
    <m/>
    <m/>
    <m/>
    <m/>
    <m/>
    <m/>
    <m/>
    <m/>
    <m/>
    <n v="0"/>
    <m/>
    <m/>
    <m/>
    <n v="0"/>
    <m/>
    <m/>
    <m/>
    <m/>
    <m/>
    <n v="0"/>
    <m/>
    <m/>
    <m/>
    <m/>
  </r>
  <r>
    <x v="1"/>
    <x v="6"/>
    <m/>
    <m/>
    <m/>
    <m/>
    <n v="0"/>
    <n v="0"/>
    <m/>
    <m/>
    <m/>
    <m/>
    <m/>
    <m/>
    <m/>
    <m/>
    <m/>
    <m/>
    <m/>
    <m/>
    <m/>
    <m/>
    <m/>
    <m/>
    <n v="0"/>
    <m/>
    <m/>
    <n v="0"/>
    <n v="0"/>
    <m/>
    <m/>
    <m/>
    <n v="0"/>
    <m/>
    <m/>
    <m/>
    <m/>
    <m/>
    <m/>
    <m/>
    <m/>
    <m/>
    <m/>
    <m/>
    <n v="0"/>
    <m/>
    <m/>
    <m/>
    <n v="0"/>
    <m/>
    <m/>
    <m/>
    <m/>
    <m/>
    <n v="0"/>
    <m/>
    <m/>
    <m/>
    <m/>
  </r>
  <r>
    <x v="1"/>
    <x v="7"/>
    <m/>
    <m/>
    <m/>
    <m/>
    <n v="0"/>
    <n v="0"/>
    <m/>
    <m/>
    <m/>
    <m/>
    <m/>
    <m/>
    <m/>
    <m/>
    <m/>
    <m/>
    <m/>
    <m/>
    <m/>
    <m/>
    <m/>
    <m/>
    <n v="0"/>
    <m/>
    <m/>
    <n v="0"/>
    <n v="0"/>
    <m/>
    <m/>
    <m/>
    <n v="0"/>
    <m/>
    <m/>
    <m/>
    <m/>
    <m/>
    <m/>
    <m/>
    <m/>
    <m/>
    <m/>
    <m/>
    <n v="0"/>
    <m/>
    <m/>
    <m/>
    <n v="0"/>
    <m/>
    <m/>
    <m/>
    <m/>
    <m/>
    <n v="0"/>
    <m/>
    <m/>
    <m/>
    <m/>
  </r>
  <r>
    <x v="1"/>
    <x v="8"/>
    <m/>
    <m/>
    <m/>
    <m/>
    <n v="0"/>
    <n v="0"/>
    <m/>
    <m/>
    <m/>
    <m/>
    <m/>
    <m/>
    <m/>
    <m/>
    <m/>
    <m/>
    <m/>
    <m/>
    <m/>
    <m/>
    <m/>
    <m/>
    <n v="0"/>
    <m/>
    <m/>
    <n v="0"/>
    <n v="0"/>
    <m/>
    <m/>
    <m/>
    <n v="0"/>
    <m/>
    <m/>
    <m/>
    <m/>
    <m/>
    <m/>
    <m/>
    <m/>
    <m/>
    <m/>
    <m/>
    <n v="0"/>
    <m/>
    <m/>
    <m/>
    <n v="0"/>
    <m/>
    <m/>
    <m/>
    <m/>
    <m/>
    <n v="0"/>
    <m/>
    <m/>
    <m/>
    <m/>
  </r>
  <r>
    <x v="1"/>
    <x v="9"/>
    <m/>
    <m/>
    <m/>
    <m/>
    <n v="0"/>
    <n v="0"/>
    <m/>
    <m/>
    <m/>
    <m/>
    <m/>
    <m/>
    <m/>
    <m/>
    <m/>
    <m/>
    <m/>
    <m/>
    <m/>
    <m/>
    <m/>
    <m/>
    <n v="0"/>
    <m/>
    <m/>
    <n v="0"/>
    <n v="0"/>
    <m/>
    <m/>
    <m/>
    <n v="0"/>
    <m/>
    <m/>
    <m/>
    <m/>
    <m/>
    <m/>
    <m/>
    <m/>
    <m/>
    <m/>
    <m/>
    <n v="0"/>
    <m/>
    <m/>
    <m/>
    <n v="0"/>
    <m/>
    <m/>
    <m/>
    <m/>
    <m/>
    <n v="0"/>
    <m/>
    <m/>
    <m/>
    <m/>
  </r>
  <r>
    <x v="1"/>
    <x v="10"/>
    <m/>
    <m/>
    <m/>
    <m/>
    <n v="0"/>
    <n v="0"/>
    <m/>
    <m/>
    <m/>
    <m/>
    <m/>
    <m/>
    <m/>
    <m/>
    <m/>
    <m/>
    <m/>
    <m/>
    <m/>
    <m/>
    <m/>
    <m/>
    <n v="0"/>
    <m/>
    <m/>
    <n v="0"/>
    <n v="0"/>
    <m/>
    <m/>
    <m/>
    <n v="0"/>
    <m/>
    <m/>
    <m/>
    <m/>
    <m/>
    <m/>
    <m/>
    <m/>
    <m/>
    <m/>
    <m/>
    <n v="0"/>
    <m/>
    <m/>
    <m/>
    <n v="0"/>
    <m/>
    <m/>
    <m/>
    <m/>
    <m/>
    <n v="0"/>
    <m/>
    <m/>
    <m/>
    <m/>
  </r>
  <r>
    <x v="1"/>
    <x v="11"/>
    <m/>
    <m/>
    <m/>
    <m/>
    <n v="0"/>
    <n v="0"/>
    <m/>
    <m/>
    <m/>
    <m/>
    <m/>
    <m/>
    <m/>
    <m/>
    <m/>
    <m/>
    <m/>
    <m/>
    <m/>
    <m/>
    <m/>
    <m/>
    <n v="0"/>
    <m/>
    <m/>
    <n v="0"/>
    <n v="0"/>
    <m/>
    <m/>
    <m/>
    <n v="0"/>
    <m/>
    <m/>
    <m/>
    <m/>
    <m/>
    <m/>
    <m/>
    <m/>
    <m/>
    <m/>
    <m/>
    <n v="0"/>
    <m/>
    <m/>
    <m/>
    <n v="0"/>
    <m/>
    <m/>
    <m/>
    <m/>
    <m/>
    <n v="0"/>
    <m/>
    <m/>
    <m/>
    <m/>
  </r>
  <r>
    <x v="2"/>
    <x v="0"/>
    <m/>
    <m/>
    <m/>
    <m/>
    <n v="0"/>
    <n v="0"/>
    <m/>
    <m/>
    <m/>
    <m/>
    <m/>
    <m/>
    <m/>
    <m/>
    <m/>
    <m/>
    <m/>
    <m/>
    <m/>
    <m/>
    <m/>
    <m/>
    <n v="0"/>
    <m/>
    <m/>
    <n v="0"/>
    <n v="0"/>
    <m/>
    <m/>
    <m/>
    <n v="0"/>
    <m/>
    <m/>
    <m/>
    <m/>
    <m/>
    <m/>
    <m/>
    <m/>
    <m/>
    <m/>
    <m/>
    <n v="0"/>
    <m/>
    <m/>
    <m/>
    <n v="0"/>
    <m/>
    <m/>
    <m/>
    <m/>
    <m/>
    <n v="0"/>
    <m/>
    <m/>
    <m/>
    <m/>
  </r>
  <r>
    <x v="2"/>
    <x v="1"/>
    <m/>
    <m/>
    <m/>
    <m/>
    <n v="0"/>
    <n v="0"/>
    <m/>
    <m/>
    <m/>
    <m/>
    <m/>
    <m/>
    <m/>
    <m/>
    <m/>
    <m/>
    <m/>
    <m/>
    <m/>
    <m/>
    <m/>
    <m/>
    <n v="0"/>
    <m/>
    <m/>
    <n v="0"/>
    <n v="0"/>
    <m/>
    <m/>
    <m/>
    <n v="0"/>
    <m/>
    <m/>
    <m/>
    <m/>
    <m/>
    <m/>
    <m/>
    <m/>
    <m/>
    <m/>
    <m/>
    <n v="0"/>
    <m/>
    <m/>
    <m/>
    <n v="0"/>
    <m/>
    <m/>
    <m/>
    <m/>
    <m/>
    <n v="0"/>
    <m/>
    <m/>
    <m/>
    <m/>
  </r>
  <r>
    <x v="2"/>
    <x v="2"/>
    <m/>
    <m/>
    <m/>
    <m/>
    <n v="0"/>
    <n v="0"/>
    <m/>
    <m/>
    <m/>
    <m/>
    <m/>
    <m/>
    <m/>
    <m/>
    <m/>
    <m/>
    <m/>
    <m/>
    <m/>
    <m/>
    <m/>
    <m/>
    <n v="0"/>
    <m/>
    <m/>
    <n v="0"/>
    <n v="0"/>
    <m/>
    <m/>
    <m/>
    <n v="0"/>
    <m/>
    <m/>
    <m/>
    <m/>
    <m/>
    <m/>
    <m/>
    <m/>
    <m/>
    <m/>
    <m/>
    <n v="0"/>
    <m/>
    <m/>
    <m/>
    <n v="0"/>
    <m/>
    <m/>
    <m/>
    <m/>
    <m/>
    <n v="0"/>
    <m/>
    <m/>
    <m/>
    <m/>
  </r>
  <r>
    <x v="2"/>
    <x v="3"/>
    <n v="0"/>
    <n v="0"/>
    <n v="0"/>
    <n v="15.3"/>
    <n v="15.3"/>
    <n v="15.3"/>
    <n v="15.3"/>
    <n v="0"/>
    <n v="0"/>
    <n v="30.6"/>
    <n v="1.04"/>
    <n v="30.6"/>
    <n v="30.6"/>
    <n v="11"/>
    <n v="0"/>
    <n v="0"/>
    <n v="11"/>
    <n v="0"/>
    <n v="36"/>
    <n v="0"/>
    <n v="0"/>
    <n v="0"/>
    <n v="36"/>
    <n v="6"/>
    <n v="2"/>
    <n v="36"/>
    <n v="44"/>
    <n v="0"/>
    <n v="9"/>
    <n v="16"/>
    <n v="25"/>
    <n v="15.3"/>
    <n v="0"/>
    <n v="0"/>
    <n v="15.3"/>
    <n v="0"/>
    <n v="0"/>
    <n v="0"/>
    <n v="0"/>
    <n v="18"/>
    <n v="0"/>
    <n v="0"/>
    <n v="18"/>
    <n v="0"/>
    <n v="0"/>
    <n v="0"/>
    <n v="0"/>
    <n v="0"/>
    <n v="0"/>
    <n v="0"/>
    <n v="0"/>
    <n v="0"/>
    <n v="0"/>
    <n v="2"/>
    <n v="0"/>
    <n v="1435"/>
    <m/>
  </r>
  <r>
    <x v="2"/>
    <x v="4"/>
    <n v="0"/>
    <n v="0"/>
    <n v="0"/>
    <n v="15.3"/>
    <n v="15.3"/>
    <n v="15.3"/>
    <n v="15.3"/>
    <n v="0"/>
    <n v="0"/>
    <n v="30.6"/>
    <n v="1.04"/>
    <n v="30.6"/>
    <n v="30.6"/>
    <n v="11"/>
    <n v="0"/>
    <n v="0"/>
    <n v="11"/>
    <n v="0"/>
    <n v="36"/>
    <n v="0"/>
    <n v="0"/>
    <n v="0"/>
    <n v="36"/>
    <n v="6"/>
    <n v="2"/>
    <n v="36"/>
    <n v="44"/>
    <n v="0"/>
    <n v="9"/>
    <n v="16"/>
    <n v="25"/>
    <n v="15.3"/>
    <n v="0"/>
    <n v="0"/>
    <n v="15.3"/>
    <n v="0"/>
    <n v="0"/>
    <n v="0"/>
    <n v="0"/>
    <n v="18"/>
    <n v="0"/>
    <n v="0"/>
    <n v="18"/>
    <n v="0"/>
    <n v="0"/>
    <n v="0"/>
    <n v="0"/>
    <n v="0"/>
    <n v="0"/>
    <n v="0"/>
    <n v="0"/>
    <n v="0"/>
    <n v="0"/>
    <n v="2"/>
    <n v="0"/>
    <n v="1435"/>
    <m/>
  </r>
  <r>
    <x v="2"/>
    <x v="5"/>
    <n v="0"/>
    <n v="0"/>
    <n v="0"/>
    <n v="15.3"/>
    <n v="15.3"/>
    <n v="15.3"/>
    <n v="15.3"/>
    <n v="0"/>
    <n v="0"/>
    <n v="30.6"/>
    <n v="1.04"/>
    <n v="30.6"/>
    <n v="30.6"/>
    <n v="11"/>
    <n v="0"/>
    <n v="0"/>
    <n v="11"/>
    <n v="0"/>
    <n v="36"/>
    <n v="0"/>
    <n v="0"/>
    <n v="0"/>
    <n v="36"/>
    <n v="6"/>
    <n v="2"/>
    <n v="36"/>
    <n v="44"/>
    <n v="0"/>
    <n v="9"/>
    <n v="16"/>
    <n v="25"/>
    <n v="15.3"/>
    <n v="0"/>
    <n v="0"/>
    <n v="15.3"/>
    <n v="0"/>
    <n v="0"/>
    <n v="0"/>
    <n v="0"/>
    <n v="18"/>
    <n v="0"/>
    <n v="0"/>
    <n v="18"/>
    <n v="0"/>
    <n v="0"/>
    <n v="0"/>
    <n v="0"/>
    <n v="0"/>
    <n v="0"/>
    <n v="0"/>
    <n v="0"/>
    <n v="0"/>
    <n v="0"/>
    <n v="2"/>
    <n v="0"/>
    <n v="1435"/>
    <m/>
  </r>
  <r>
    <x v="2"/>
    <x v="6"/>
    <n v="0"/>
    <n v="0"/>
    <n v="0"/>
    <n v="15.3"/>
    <n v="15.3"/>
    <n v="15.3"/>
    <n v="15.3"/>
    <n v="0"/>
    <n v="0"/>
    <n v="30.6"/>
    <n v="1.04"/>
    <n v="30.6"/>
    <n v="30.6"/>
    <n v="11"/>
    <n v="0"/>
    <n v="0"/>
    <n v="11"/>
    <n v="0"/>
    <n v="36"/>
    <n v="0"/>
    <n v="0"/>
    <n v="0"/>
    <n v="36"/>
    <n v="6"/>
    <n v="2"/>
    <n v="36"/>
    <n v="44"/>
    <n v="0"/>
    <n v="9"/>
    <n v="16"/>
    <n v="25"/>
    <n v="15.3"/>
    <n v="0"/>
    <n v="0"/>
    <n v="15.3"/>
    <n v="0"/>
    <n v="0"/>
    <n v="0"/>
    <n v="0"/>
    <n v="18"/>
    <n v="0"/>
    <n v="0"/>
    <n v="18"/>
    <n v="0"/>
    <n v="0"/>
    <n v="0"/>
    <n v="0"/>
    <n v="0"/>
    <n v="0"/>
    <n v="0"/>
    <n v="0"/>
    <n v="0"/>
    <n v="0"/>
    <n v="2"/>
    <n v="0"/>
    <n v="1435"/>
    <m/>
  </r>
  <r>
    <x v="2"/>
    <x v="7"/>
    <n v="0"/>
    <n v="0"/>
    <n v="0"/>
    <n v="15.3"/>
    <n v="15.3"/>
    <n v="15.3"/>
    <n v="15.3"/>
    <n v="0"/>
    <n v="0"/>
    <n v="30.6"/>
    <n v="1.04"/>
    <n v="30.6"/>
    <n v="30.6"/>
    <n v="11"/>
    <n v="0"/>
    <n v="0"/>
    <n v="11"/>
    <n v="0"/>
    <n v="36"/>
    <n v="0"/>
    <n v="0"/>
    <n v="0"/>
    <n v="36"/>
    <n v="6"/>
    <n v="2"/>
    <n v="36"/>
    <n v="44"/>
    <n v="0"/>
    <n v="9"/>
    <n v="16"/>
    <n v="25"/>
    <n v="15.3"/>
    <n v="0"/>
    <n v="0"/>
    <n v="15.3"/>
    <n v="0"/>
    <n v="0"/>
    <n v="0"/>
    <n v="0"/>
    <n v="18"/>
    <n v="0"/>
    <n v="0"/>
    <n v="18"/>
    <n v="0"/>
    <n v="0"/>
    <n v="0"/>
    <n v="0"/>
    <n v="0"/>
    <n v="0"/>
    <n v="0"/>
    <n v="0"/>
    <n v="0"/>
    <n v="0"/>
    <n v="2"/>
    <n v="0"/>
    <n v="1435"/>
    <m/>
  </r>
  <r>
    <x v="2"/>
    <x v="8"/>
    <n v="0"/>
    <n v="0"/>
    <n v="0"/>
    <n v="15.3"/>
    <n v="15.3"/>
    <n v="15.3"/>
    <n v="15.3"/>
    <n v="0"/>
    <n v="0"/>
    <n v="30.6"/>
    <n v="1.04"/>
    <n v="30.6"/>
    <n v="30.6"/>
    <n v="11"/>
    <n v="0"/>
    <n v="0"/>
    <n v="11"/>
    <n v="0"/>
    <n v="36"/>
    <n v="0"/>
    <n v="0"/>
    <n v="0"/>
    <n v="36"/>
    <n v="6"/>
    <n v="2"/>
    <n v="36"/>
    <n v="44"/>
    <n v="0"/>
    <n v="9"/>
    <n v="16"/>
    <n v="25"/>
    <n v="15.3"/>
    <n v="0"/>
    <n v="0"/>
    <n v="15.3"/>
    <n v="0"/>
    <n v="0"/>
    <n v="0"/>
    <n v="0"/>
    <n v="18"/>
    <n v="0"/>
    <n v="0"/>
    <n v="18"/>
    <n v="0"/>
    <n v="0"/>
    <n v="0"/>
    <n v="0"/>
    <n v="0"/>
    <n v="0"/>
    <n v="0"/>
    <n v="0"/>
    <n v="0"/>
    <n v="0"/>
    <n v="2"/>
    <n v="0"/>
    <n v="1435"/>
    <m/>
  </r>
  <r>
    <x v="2"/>
    <x v="9"/>
    <n v="0"/>
    <n v="0"/>
    <n v="0"/>
    <n v="15.3"/>
    <n v="15.3"/>
    <n v="15.3"/>
    <n v="15.3"/>
    <n v="0"/>
    <n v="0"/>
    <n v="30.6"/>
    <n v="1.04"/>
    <n v="30.6"/>
    <n v="30.6"/>
    <n v="11"/>
    <n v="0"/>
    <n v="0"/>
    <n v="11"/>
    <n v="0"/>
    <n v="36"/>
    <n v="0"/>
    <n v="0"/>
    <n v="0"/>
    <n v="36"/>
    <n v="6"/>
    <n v="2"/>
    <n v="36"/>
    <n v="44"/>
    <n v="0"/>
    <n v="9"/>
    <n v="16"/>
    <n v="25"/>
    <n v="15.3"/>
    <n v="0"/>
    <n v="0"/>
    <n v="15.3"/>
    <n v="0"/>
    <n v="0"/>
    <n v="0"/>
    <n v="0"/>
    <n v="18"/>
    <n v="0"/>
    <n v="0"/>
    <n v="18"/>
    <n v="0"/>
    <n v="0"/>
    <n v="0"/>
    <n v="0"/>
    <n v="0"/>
    <n v="0"/>
    <n v="0"/>
    <n v="0"/>
    <n v="0"/>
    <n v="0"/>
    <n v="2"/>
    <n v="0"/>
    <n v="1435"/>
    <m/>
  </r>
  <r>
    <x v="2"/>
    <x v="10"/>
    <n v="0"/>
    <n v="0"/>
    <n v="0"/>
    <n v="15.3"/>
    <n v="15.3"/>
    <n v="15.3"/>
    <n v="15.3"/>
    <n v="0"/>
    <n v="0"/>
    <n v="30.6"/>
    <n v="1.04"/>
    <n v="30.6"/>
    <n v="30.6"/>
    <n v="11"/>
    <n v="0"/>
    <n v="0"/>
    <n v="11"/>
    <n v="0"/>
    <n v="36"/>
    <n v="0"/>
    <n v="0"/>
    <n v="0"/>
    <n v="36"/>
    <n v="6"/>
    <n v="2"/>
    <n v="36"/>
    <n v="44"/>
    <n v="0"/>
    <n v="9"/>
    <n v="16"/>
    <n v="25"/>
    <n v="15.3"/>
    <n v="0"/>
    <n v="0"/>
    <n v="15.3"/>
    <n v="0"/>
    <n v="0"/>
    <n v="0"/>
    <n v="0"/>
    <n v="18"/>
    <n v="0"/>
    <n v="0"/>
    <n v="18"/>
    <n v="0"/>
    <n v="0"/>
    <n v="0"/>
    <n v="0"/>
    <n v="0"/>
    <n v="0"/>
    <n v="0"/>
    <n v="0"/>
    <n v="0"/>
    <n v="0"/>
    <n v="2"/>
    <n v="0"/>
    <n v="1435"/>
    <m/>
  </r>
  <r>
    <x v="2"/>
    <x v="11"/>
    <n v="0"/>
    <n v="0"/>
    <n v="0"/>
    <n v="15.3"/>
    <n v="15.3"/>
    <n v="15.3"/>
    <n v="15.3"/>
    <n v="0"/>
    <n v="0"/>
    <n v="30.6"/>
    <n v="1.04"/>
    <n v="30.6"/>
    <n v="30.6"/>
    <n v="11"/>
    <n v="0"/>
    <n v="0"/>
    <n v="11"/>
    <n v="0"/>
    <n v="36"/>
    <n v="0"/>
    <n v="0"/>
    <n v="0"/>
    <n v="36"/>
    <n v="6"/>
    <n v="2"/>
    <n v="36"/>
    <n v="44"/>
    <n v="0"/>
    <n v="9"/>
    <n v="16"/>
    <n v="25"/>
    <n v="15.3"/>
    <n v="0"/>
    <n v="0"/>
    <n v="15.3"/>
    <n v="0"/>
    <n v="0"/>
    <n v="0"/>
    <n v="0"/>
    <n v="18"/>
    <n v="0"/>
    <n v="0"/>
    <n v="18"/>
    <n v="0"/>
    <n v="0"/>
    <n v="0"/>
    <n v="0"/>
    <n v="0"/>
    <n v="0"/>
    <n v="0"/>
    <n v="0"/>
    <n v="0"/>
    <n v="0"/>
    <n v="2"/>
    <n v="0"/>
    <n v="1435"/>
    <m/>
  </r>
  <r>
    <x v="3"/>
    <x v="0"/>
    <n v="0"/>
    <n v="0"/>
    <n v="0"/>
    <n v="15.3"/>
    <n v="15.3"/>
    <n v="15.3"/>
    <n v="15.3"/>
    <n v="0"/>
    <n v="0"/>
    <n v="30.6"/>
    <n v="1.04"/>
    <n v="30.6"/>
    <n v="30.6"/>
    <n v="11"/>
    <n v="0"/>
    <n v="0"/>
    <n v="11"/>
    <n v="0"/>
    <n v="36"/>
    <n v="0"/>
    <n v="0"/>
    <n v="0"/>
    <n v="36"/>
    <n v="6"/>
    <n v="2"/>
    <n v="36"/>
    <n v="44"/>
    <n v="0"/>
    <n v="9"/>
    <n v="16"/>
    <n v="25"/>
    <n v="15.3"/>
    <n v="0"/>
    <n v="0"/>
    <n v="15.3"/>
    <n v="0"/>
    <n v="0"/>
    <n v="0"/>
    <n v="0"/>
    <n v="18"/>
    <n v="0"/>
    <n v="0"/>
    <n v="18"/>
    <n v="0"/>
    <n v="0"/>
    <n v="0"/>
    <n v="0"/>
    <n v="0"/>
    <n v="0"/>
    <n v="0"/>
    <n v="0"/>
    <n v="0"/>
    <n v="0"/>
    <n v="2"/>
    <n v="0"/>
    <n v="1435"/>
    <m/>
  </r>
  <r>
    <x v="3"/>
    <x v="1"/>
    <n v="0"/>
    <n v="0"/>
    <n v="0"/>
    <n v="15.3"/>
    <n v="15.3"/>
    <n v="15.3"/>
    <n v="15.3"/>
    <n v="0"/>
    <n v="0"/>
    <n v="30.6"/>
    <n v="1.04"/>
    <n v="30.6"/>
    <n v="30.6"/>
    <n v="11"/>
    <n v="0"/>
    <n v="0"/>
    <n v="11"/>
    <n v="0"/>
    <n v="36"/>
    <n v="0"/>
    <n v="0"/>
    <n v="0"/>
    <n v="36"/>
    <n v="6"/>
    <n v="2"/>
    <n v="36"/>
    <n v="44"/>
    <n v="0"/>
    <n v="9"/>
    <n v="16"/>
    <n v="25"/>
    <n v="15.3"/>
    <n v="0"/>
    <n v="0"/>
    <n v="15.3"/>
    <n v="0"/>
    <n v="0"/>
    <n v="0"/>
    <n v="0"/>
    <n v="18"/>
    <n v="0"/>
    <n v="0"/>
    <n v="18"/>
    <n v="0"/>
    <n v="0"/>
    <n v="0"/>
    <n v="0"/>
    <n v="0"/>
    <n v="0"/>
    <n v="0"/>
    <n v="0"/>
    <n v="0"/>
    <n v="0"/>
    <n v="2"/>
    <n v="0"/>
    <n v="1435"/>
    <m/>
  </r>
  <r>
    <x v="3"/>
    <x v="2"/>
    <n v="0"/>
    <n v="0"/>
    <n v="0"/>
    <n v="15.3"/>
    <n v="15.3"/>
    <n v="15.3"/>
    <n v="15.3"/>
    <n v="0"/>
    <n v="0"/>
    <n v="30.6"/>
    <n v="1.04"/>
    <n v="30.6"/>
    <n v="30.6"/>
    <n v="11"/>
    <n v="0"/>
    <n v="0"/>
    <n v="11"/>
    <n v="0"/>
    <n v="36"/>
    <n v="0"/>
    <n v="0"/>
    <n v="0"/>
    <n v="36"/>
    <n v="6"/>
    <n v="2"/>
    <n v="36"/>
    <n v="44"/>
    <n v="0"/>
    <n v="9"/>
    <n v="16"/>
    <n v="25"/>
    <n v="15.3"/>
    <n v="0"/>
    <n v="0"/>
    <n v="15.3"/>
    <n v="0"/>
    <n v="0"/>
    <n v="0"/>
    <n v="0"/>
    <n v="18"/>
    <n v="0"/>
    <n v="0"/>
    <n v="18"/>
    <n v="0"/>
    <n v="0"/>
    <n v="0"/>
    <n v="0"/>
    <n v="0"/>
    <n v="0"/>
    <n v="0"/>
    <n v="0"/>
    <n v="0"/>
    <n v="0"/>
    <n v="2"/>
    <n v="0"/>
    <n v="1435"/>
    <m/>
  </r>
  <r>
    <x v="3"/>
    <x v="3"/>
    <n v="0"/>
    <n v="0"/>
    <n v="0"/>
    <n v="15.3"/>
    <n v="15.3"/>
    <n v="15.3"/>
    <n v="15.3"/>
    <n v="0"/>
    <n v="0"/>
    <n v="30.6"/>
    <n v="1.04"/>
    <n v="30.6"/>
    <n v="30.6"/>
    <n v="11"/>
    <n v="0"/>
    <n v="0"/>
    <n v="11"/>
    <n v="0"/>
    <n v="36"/>
    <n v="0"/>
    <n v="0"/>
    <n v="0"/>
    <n v="36"/>
    <n v="6"/>
    <n v="2"/>
    <n v="36"/>
    <n v="44"/>
    <n v="0"/>
    <n v="9"/>
    <n v="16"/>
    <n v="25"/>
    <n v="15.3"/>
    <n v="0"/>
    <n v="0"/>
    <n v="15.3"/>
    <n v="0"/>
    <n v="0"/>
    <n v="0"/>
    <n v="0"/>
    <n v="18"/>
    <n v="0"/>
    <n v="0"/>
    <n v="18"/>
    <n v="0"/>
    <n v="0"/>
    <n v="0"/>
    <n v="0"/>
    <n v="0"/>
    <n v="0"/>
    <n v="0"/>
    <n v="0"/>
    <n v="0"/>
    <n v="0"/>
    <n v="2"/>
    <n v="0"/>
    <n v="1435"/>
    <m/>
  </r>
  <r>
    <x v="3"/>
    <x v="4"/>
    <n v="0"/>
    <n v="0"/>
    <n v="0"/>
    <n v="15.3"/>
    <n v="15.3"/>
    <n v="15.3"/>
    <n v="15.3"/>
    <n v="0"/>
    <n v="0"/>
    <n v="30.6"/>
    <n v="1.04"/>
    <n v="30.6"/>
    <n v="30.6"/>
    <n v="11"/>
    <n v="0"/>
    <n v="0"/>
    <n v="11"/>
    <n v="0"/>
    <n v="36"/>
    <n v="0"/>
    <n v="0"/>
    <n v="0"/>
    <n v="36"/>
    <n v="6"/>
    <n v="2"/>
    <n v="36"/>
    <n v="44"/>
    <n v="0"/>
    <n v="9"/>
    <n v="16"/>
    <n v="25"/>
    <n v="15.3"/>
    <n v="0"/>
    <n v="0"/>
    <n v="15.3"/>
    <n v="0"/>
    <n v="0"/>
    <n v="0"/>
    <n v="0"/>
    <n v="18"/>
    <n v="0"/>
    <n v="0"/>
    <n v="18"/>
    <n v="0"/>
    <n v="0"/>
    <n v="0"/>
    <n v="0"/>
    <n v="0"/>
    <n v="0"/>
    <n v="0"/>
    <n v="0"/>
    <n v="0"/>
    <n v="0"/>
    <n v="2"/>
    <n v="0"/>
    <n v="1435"/>
    <m/>
  </r>
  <r>
    <x v="3"/>
    <x v="5"/>
    <n v="0"/>
    <n v="0"/>
    <n v="0"/>
    <n v="15.3"/>
    <n v="15.3"/>
    <n v="15.3"/>
    <n v="15.3"/>
    <n v="0"/>
    <n v="0"/>
    <n v="30.6"/>
    <n v="1.04"/>
    <n v="30.6"/>
    <n v="30.6"/>
    <n v="11"/>
    <n v="0"/>
    <n v="0"/>
    <n v="11"/>
    <n v="0"/>
    <n v="36"/>
    <n v="0"/>
    <n v="0"/>
    <n v="0"/>
    <n v="36"/>
    <n v="6"/>
    <n v="2"/>
    <n v="36"/>
    <n v="44"/>
    <n v="0"/>
    <n v="9"/>
    <n v="16"/>
    <n v="25"/>
    <n v="15.3"/>
    <n v="0"/>
    <n v="0"/>
    <n v="15.3"/>
    <n v="0"/>
    <n v="0"/>
    <n v="0"/>
    <n v="0"/>
    <n v="18"/>
    <n v="0"/>
    <n v="0"/>
    <n v="18"/>
    <n v="0"/>
    <n v="0"/>
    <n v="0"/>
    <n v="0"/>
    <n v="0"/>
    <n v="0"/>
    <n v="0"/>
    <n v="0"/>
    <n v="0"/>
    <n v="0"/>
    <n v="2"/>
    <n v="0"/>
    <n v="1435"/>
    <m/>
  </r>
  <r>
    <x v="3"/>
    <x v="6"/>
    <n v="0"/>
    <n v="0"/>
    <n v="0"/>
    <n v="15.3"/>
    <n v="15.3"/>
    <n v="15.3"/>
    <n v="15.3"/>
    <n v="0"/>
    <n v="0"/>
    <n v="30.6"/>
    <n v="1.04"/>
    <n v="30.6"/>
    <n v="30.6"/>
    <n v="11"/>
    <n v="0"/>
    <n v="0"/>
    <n v="11"/>
    <n v="0"/>
    <n v="36"/>
    <n v="0"/>
    <n v="0"/>
    <n v="0"/>
    <n v="36"/>
    <n v="6"/>
    <n v="2"/>
    <n v="36"/>
    <n v="44"/>
    <n v="0"/>
    <n v="9"/>
    <n v="16"/>
    <n v="25"/>
    <n v="15.3"/>
    <n v="0"/>
    <n v="0"/>
    <n v="15.3"/>
    <n v="0"/>
    <n v="0"/>
    <n v="0"/>
    <n v="0"/>
    <n v="18"/>
    <n v="0"/>
    <n v="0"/>
    <n v="18"/>
    <n v="0"/>
    <n v="0"/>
    <n v="0"/>
    <n v="0"/>
    <n v="0"/>
    <n v="0"/>
    <n v="0"/>
    <n v="0"/>
    <n v="0"/>
    <n v="0"/>
    <n v="2"/>
    <n v="0"/>
    <n v="1435"/>
    <m/>
  </r>
  <r>
    <x v="3"/>
    <x v="7"/>
    <n v="0"/>
    <n v="0"/>
    <n v="0"/>
    <n v="15.3"/>
    <n v="15.3"/>
    <n v="15.3"/>
    <n v="15.3"/>
    <n v="0"/>
    <n v="0"/>
    <n v="30.6"/>
    <n v="1.04"/>
    <n v="30.6"/>
    <n v="30.6"/>
    <n v="11"/>
    <n v="0"/>
    <n v="0"/>
    <n v="11"/>
    <n v="0"/>
    <n v="36"/>
    <n v="0"/>
    <n v="0"/>
    <n v="0"/>
    <n v="36"/>
    <n v="6"/>
    <n v="2"/>
    <n v="36"/>
    <n v="44"/>
    <n v="0"/>
    <n v="9"/>
    <n v="16"/>
    <n v="25"/>
    <n v="15.3"/>
    <n v="0"/>
    <n v="0"/>
    <n v="15.3"/>
    <n v="0"/>
    <n v="0"/>
    <n v="0"/>
    <n v="0"/>
    <n v="18"/>
    <n v="0"/>
    <n v="0"/>
    <n v="18"/>
    <n v="0"/>
    <n v="0"/>
    <n v="0"/>
    <n v="0"/>
    <n v="0"/>
    <n v="0"/>
    <n v="0"/>
    <n v="0"/>
    <n v="0"/>
    <n v="0"/>
    <n v="2"/>
    <n v="0"/>
    <n v="1435"/>
    <m/>
  </r>
  <r>
    <x v="3"/>
    <x v="8"/>
    <n v="0"/>
    <n v="0"/>
    <n v="0"/>
    <n v="15.3"/>
    <n v="15.3"/>
    <n v="15.3"/>
    <n v="15.3"/>
    <n v="0"/>
    <n v="0"/>
    <n v="30.6"/>
    <n v="1.04"/>
    <n v="30.6"/>
    <n v="30.6"/>
    <n v="11"/>
    <n v="0"/>
    <n v="0"/>
    <n v="11"/>
    <n v="0"/>
    <n v="36"/>
    <n v="0"/>
    <n v="0"/>
    <n v="0"/>
    <n v="36"/>
    <n v="6"/>
    <n v="2"/>
    <n v="36"/>
    <n v="44"/>
    <n v="0"/>
    <n v="9"/>
    <n v="16"/>
    <n v="25"/>
    <n v="15.3"/>
    <n v="0"/>
    <n v="0"/>
    <n v="15.3"/>
    <n v="0"/>
    <n v="0"/>
    <n v="0"/>
    <n v="0"/>
    <n v="18"/>
    <n v="0"/>
    <n v="0"/>
    <n v="18"/>
    <n v="0"/>
    <n v="0"/>
    <n v="0"/>
    <n v="0"/>
    <n v="0"/>
    <n v="0"/>
    <n v="0"/>
    <n v="0"/>
    <n v="0"/>
    <n v="0"/>
    <n v="2"/>
    <n v="0"/>
    <n v="1435"/>
    <m/>
  </r>
  <r>
    <x v="3"/>
    <x v="9"/>
    <n v="0"/>
    <n v="0"/>
    <n v="0"/>
    <n v="15.3"/>
    <n v="15.3"/>
    <n v="15.3"/>
    <n v="15.3"/>
    <n v="0"/>
    <n v="0"/>
    <n v="30.6"/>
    <n v="1.04"/>
    <n v="30.6"/>
    <n v="30.6"/>
    <n v="11"/>
    <n v="0"/>
    <n v="0"/>
    <n v="11"/>
    <n v="0"/>
    <n v="36"/>
    <n v="0"/>
    <n v="0"/>
    <n v="0"/>
    <n v="36"/>
    <n v="6"/>
    <n v="2"/>
    <n v="36"/>
    <n v="44"/>
    <n v="0"/>
    <n v="9"/>
    <n v="16"/>
    <n v="25"/>
    <n v="15.3"/>
    <n v="0"/>
    <n v="0"/>
    <n v="15.3"/>
    <n v="0"/>
    <n v="0"/>
    <n v="0"/>
    <n v="0"/>
    <n v="18"/>
    <n v="0"/>
    <n v="0"/>
    <n v="18"/>
    <n v="0"/>
    <n v="0"/>
    <n v="0"/>
    <n v="0"/>
    <n v="0"/>
    <n v="0"/>
    <n v="0"/>
    <n v="0"/>
    <n v="0"/>
    <n v="0"/>
    <n v="2"/>
    <n v="0"/>
    <n v="1435"/>
    <m/>
  </r>
  <r>
    <x v="3"/>
    <x v="10"/>
    <n v="0"/>
    <n v="0"/>
    <n v="0"/>
    <n v="15.3"/>
    <n v="15.3"/>
    <n v="15.3"/>
    <n v="15.3"/>
    <n v="0"/>
    <n v="0"/>
    <n v="30.6"/>
    <n v="1.04"/>
    <n v="30.6"/>
    <n v="30.6"/>
    <n v="11"/>
    <n v="0"/>
    <n v="0"/>
    <n v="11"/>
    <n v="0"/>
    <n v="36"/>
    <n v="0"/>
    <n v="0"/>
    <n v="0"/>
    <n v="36"/>
    <n v="6"/>
    <n v="2"/>
    <n v="36"/>
    <n v="44"/>
    <n v="0"/>
    <n v="9"/>
    <n v="16"/>
    <n v="25"/>
    <n v="15.3"/>
    <n v="0"/>
    <n v="0"/>
    <n v="15.3"/>
    <n v="0"/>
    <n v="0"/>
    <n v="0"/>
    <n v="0"/>
    <n v="18"/>
    <n v="0"/>
    <n v="0"/>
    <n v="18"/>
    <n v="0"/>
    <n v="0"/>
    <n v="0"/>
    <n v="0"/>
    <n v="0"/>
    <n v="0"/>
    <n v="0"/>
    <n v="0"/>
    <n v="0"/>
    <n v="0"/>
    <n v="2"/>
    <n v="0"/>
    <n v="1435"/>
    <m/>
  </r>
  <r>
    <x v="3"/>
    <x v="11"/>
    <n v="0"/>
    <n v="0"/>
    <n v="0"/>
    <n v="15.3"/>
    <n v="15.3"/>
    <n v="15.3"/>
    <n v="15.3"/>
    <n v="0"/>
    <n v="0"/>
    <n v="30.6"/>
    <n v="1.04"/>
    <n v="30.6"/>
    <n v="30.6"/>
    <n v="11"/>
    <n v="0"/>
    <n v="0"/>
    <n v="11"/>
    <n v="0"/>
    <n v="36"/>
    <n v="0"/>
    <n v="0"/>
    <n v="0"/>
    <n v="36"/>
    <n v="6"/>
    <n v="2"/>
    <n v="36"/>
    <n v="44"/>
    <n v="0"/>
    <n v="9"/>
    <n v="16"/>
    <n v="25"/>
    <n v="15.3"/>
    <n v="0"/>
    <n v="0"/>
    <n v="15.3"/>
    <n v="0"/>
    <n v="0"/>
    <n v="0"/>
    <n v="0"/>
    <n v="18"/>
    <n v="0"/>
    <n v="0"/>
    <n v="18"/>
    <n v="0"/>
    <n v="0"/>
    <n v="0"/>
    <n v="0"/>
    <n v="0"/>
    <n v="0"/>
    <n v="0"/>
    <n v="0"/>
    <n v="0"/>
    <n v="0"/>
    <n v="2"/>
    <n v="0"/>
    <n v="1435"/>
    <m/>
  </r>
  <r>
    <x v="4"/>
    <x v="0"/>
    <n v="0"/>
    <n v="0"/>
    <n v="0"/>
    <n v="15.3"/>
    <n v="15.3"/>
    <n v="15.3"/>
    <n v="15.3"/>
    <n v="0"/>
    <n v="0"/>
    <n v="30.6"/>
    <n v="1.04"/>
    <n v="30.6"/>
    <n v="30.6"/>
    <n v="11"/>
    <n v="0"/>
    <n v="0"/>
    <n v="11"/>
    <n v="0"/>
    <n v="36"/>
    <n v="0"/>
    <n v="0"/>
    <n v="0"/>
    <n v="36"/>
    <n v="6"/>
    <n v="2"/>
    <n v="36"/>
    <n v="44"/>
    <n v="0"/>
    <n v="9"/>
    <n v="16"/>
    <n v="25"/>
    <n v="15.3"/>
    <n v="0"/>
    <n v="0"/>
    <n v="15.3"/>
    <n v="0"/>
    <n v="0"/>
    <n v="0"/>
    <n v="0"/>
    <n v="18"/>
    <n v="0"/>
    <n v="0"/>
    <n v="18"/>
    <n v="0"/>
    <n v="0"/>
    <n v="0"/>
    <n v="0"/>
    <n v="0"/>
    <n v="0"/>
    <n v="0"/>
    <n v="0"/>
    <n v="0"/>
    <n v="0"/>
    <n v="2"/>
    <n v="0"/>
    <n v="1435"/>
    <m/>
  </r>
  <r>
    <x v="4"/>
    <x v="1"/>
    <n v="0"/>
    <n v="0"/>
    <n v="0"/>
    <n v="15.3"/>
    <n v="15.3"/>
    <n v="15.3"/>
    <n v="15.3"/>
    <n v="0"/>
    <n v="0"/>
    <n v="30.6"/>
    <n v="1.04"/>
    <n v="30.6"/>
    <n v="30.6"/>
    <n v="11"/>
    <n v="0"/>
    <n v="0"/>
    <n v="11"/>
    <n v="0"/>
    <n v="36"/>
    <n v="0"/>
    <n v="0"/>
    <n v="0"/>
    <n v="36"/>
    <n v="6"/>
    <n v="2"/>
    <n v="36"/>
    <n v="44"/>
    <n v="0"/>
    <n v="9"/>
    <n v="16"/>
    <n v="25"/>
    <n v="15.3"/>
    <n v="0"/>
    <n v="0"/>
    <n v="15.3"/>
    <n v="0"/>
    <n v="0"/>
    <n v="0"/>
    <n v="0"/>
    <n v="18"/>
    <n v="0"/>
    <n v="0"/>
    <n v="18"/>
    <n v="0"/>
    <n v="0"/>
    <n v="0"/>
    <n v="0"/>
    <n v="0"/>
    <n v="0"/>
    <n v="0"/>
    <n v="0"/>
    <n v="0"/>
    <n v="0"/>
    <n v="2"/>
    <n v="0"/>
    <n v="1435"/>
    <m/>
  </r>
  <r>
    <x v="4"/>
    <x v="2"/>
    <n v="0"/>
    <n v="0"/>
    <n v="0"/>
    <n v="15.3"/>
    <n v="15.3"/>
    <n v="15.3"/>
    <n v="15.3"/>
    <n v="0"/>
    <n v="0"/>
    <n v="30.6"/>
    <n v="1.04"/>
    <n v="30.6"/>
    <n v="30.6"/>
    <n v="11"/>
    <n v="0"/>
    <n v="0"/>
    <n v="11"/>
    <n v="0"/>
    <n v="36"/>
    <n v="0"/>
    <n v="0"/>
    <n v="0"/>
    <n v="36"/>
    <n v="6"/>
    <n v="2"/>
    <n v="36"/>
    <n v="44"/>
    <n v="0"/>
    <n v="9"/>
    <n v="16"/>
    <n v="25"/>
    <n v="15.3"/>
    <n v="0"/>
    <n v="0"/>
    <n v="15.3"/>
    <n v="0"/>
    <n v="0"/>
    <n v="0"/>
    <n v="0"/>
    <n v="18"/>
    <n v="0"/>
    <n v="0"/>
    <n v="18"/>
    <n v="0"/>
    <n v="0"/>
    <n v="0"/>
    <n v="0"/>
    <n v="0"/>
    <n v="0"/>
    <n v="0"/>
    <n v="0"/>
    <n v="0"/>
    <n v="0"/>
    <n v="2"/>
    <n v="0"/>
    <n v="1435"/>
    <m/>
  </r>
  <r>
    <x v="4"/>
    <x v="3"/>
    <n v="0"/>
    <n v="0"/>
    <n v="0"/>
    <n v="15.3"/>
    <n v="15.3"/>
    <n v="15.3"/>
    <n v="15.3"/>
    <n v="0"/>
    <n v="0"/>
    <n v="30.6"/>
    <n v="1.04"/>
    <n v="30.6"/>
    <n v="30.6"/>
    <n v="11"/>
    <n v="0"/>
    <n v="0"/>
    <n v="11"/>
    <n v="0"/>
    <n v="36"/>
    <n v="0"/>
    <n v="0"/>
    <n v="0"/>
    <n v="36"/>
    <n v="6"/>
    <n v="2"/>
    <n v="36"/>
    <n v="44"/>
    <n v="0"/>
    <n v="9"/>
    <n v="16"/>
    <n v="25"/>
    <n v="15.3"/>
    <n v="0"/>
    <n v="0"/>
    <n v="15.3"/>
    <n v="0"/>
    <n v="0"/>
    <n v="0"/>
    <n v="0"/>
    <n v="18"/>
    <n v="0"/>
    <n v="0"/>
    <n v="18"/>
    <n v="0"/>
    <n v="0"/>
    <n v="0"/>
    <n v="0"/>
    <n v="0"/>
    <n v="0"/>
    <n v="0"/>
    <n v="0"/>
    <n v="0"/>
    <n v="0"/>
    <n v="2"/>
    <n v="0"/>
    <n v="1435"/>
    <m/>
  </r>
  <r>
    <x v="4"/>
    <x v="4"/>
    <n v="0"/>
    <n v="0"/>
    <n v="0"/>
    <n v="15.3"/>
    <n v="15.3"/>
    <n v="15.3"/>
    <n v="15.3"/>
    <n v="0"/>
    <n v="0"/>
    <n v="30.6"/>
    <n v="1.04"/>
    <n v="30.6"/>
    <n v="30.6"/>
    <n v="11"/>
    <n v="0"/>
    <n v="0"/>
    <n v="11"/>
    <n v="0"/>
    <n v="36"/>
    <n v="0"/>
    <n v="0"/>
    <n v="0"/>
    <n v="36"/>
    <n v="6"/>
    <n v="2"/>
    <n v="36"/>
    <n v="44"/>
    <n v="0"/>
    <n v="9"/>
    <n v="16"/>
    <n v="25"/>
    <n v="15.3"/>
    <n v="0"/>
    <n v="0"/>
    <n v="15.3"/>
    <n v="0"/>
    <n v="0"/>
    <n v="0"/>
    <n v="0"/>
    <n v="18"/>
    <n v="0"/>
    <n v="0"/>
    <n v="18"/>
    <n v="0"/>
    <n v="0"/>
    <n v="0"/>
    <n v="0"/>
    <n v="0"/>
    <n v="0"/>
    <n v="0"/>
    <n v="0"/>
    <n v="0"/>
    <n v="0"/>
    <n v="2"/>
    <n v="0"/>
    <n v="1435"/>
    <m/>
  </r>
  <r>
    <x v="4"/>
    <x v="5"/>
    <n v="0"/>
    <n v="0"/>
    <n v="0"/>
    <n v="15.3"/>
    <n v="15.3"/>
    <n v="15.3"/>
    <n v="15.3"/>
    <n v="0"/>
    <n v="0"/>
    <n v="30.6"/>
    <n v="1.04"/>
    <n v="30.6"/>
    <n v="30.6"/>
    <n v="11"/>
    <n v="0"/>
    <n v="0"/>
    <n v="11"/>
    <n v="0"/>
    <n v="36"/>
    <n v="0"/>
    <n v="0"/>
    <n v="0"/>
    <n v="36"/>
    <n v="6"/>
    <n v="2"/>
    <n v="36"/>
    <n v="44"/>
    <n v="0"/>
    <n v="9"/>
    <n v="16"/>
    <n v="25"/>
    <n v="15.3"/>
    <n v="0"/>
    <n v="0"/>
    <n v="15.3"/>
    <n v="0"/>
    <n v="0"/>
    <n v="0"/>
    <n v="0"/>
    <n v="18"/>
    <n v="0"/>
    <n v="0"/>
    <n v="18"/>
    <n v="0"/>
    <n v="0"/>
    <n v="0"/>
    <n v="0"/>
    <n v="0"/>
    <n v="0"/>
    <n v="0"/>
    <n v="0"/>
    <n v="0"/>
    <n v="0"/>
    <n v="2"/>
    <n v="0"/>
    <n v="1435"/>
    <m/>
  </r>
  <r>
    <x v="4"/>
    <x v="6"/>
    <n v="0"/>
    <n v="0"/>
    <n v="0"/>
    <n v="15.3"/>
    <n v="15.3"/>
    <n v="15.3"/>
    <n v="15.3"/>
    <n v="0"/>
    <n v="0"/>
    <n v="30.6"/>
    <n v="1.04"/>
    <n v="30.6"/>
    <n v="30.6"/>
    <n v="11"/>
    <n v="0"/>
    <n v="0"/>
    <n v="11"/>
    <n v="0"/>
    <n v="36"/>
    <n v="0"/>
    <n v="0"/>
    <n v="0"/>
    <n v="36"/>
    <n v="6"/>
    <n v="2"/>
    <n v="36"/>
    <n v="44"/>
    <n v="0"/>
    <n v="9"/>
    <n v="16"/>
    <n v="25"/>
    <n v="15.3"/>
    <n v="0"/>
    <n v="0"/>
    <n v="15.3"/>
    <n v="0"/>
    <n v="0"/>
    <n v="0"/>
    <n v="0"/>
    <n v="18"/>
    <n v="0"/>
    <n v="0"/>
    <n v="18"/>
    <n v="0"/>
    <n v="0"/>
    <n v="0"/>
    <n v="0"/>
    <n v="0"/>
    <n v="0"/>
    <n v="0"/>
    <n v="0"/>
    <n v="0"/>
    <n v="0"/>
    <n v="2"/>
    <n v="0"/>
    <n v="1435"/>
    <m/>
  </r>
  <r>
    <x v="4"/>
    <x v="7"/>
    <n v="0"/>
    <n v="0"/>
    <n v="0"/>
    <n v="15.3"/>
    <n v="15.3"/>
    <n v="15.3"/>
    <n v="15.3"/>
    <n v="0"/>
    <n v="0"/>
    <n v="30.6"/>
    <n v="1.04"/>
    <n v="30.6"/>
    <n v="30.6"/>
    <n v="11"/>
    <n v="0"/>
    <n v="0"/>
    <n v="11"/>
    <n v="0"/>
    <n v="36"/>
    <n v="0"/>
    <n v="0"/>
    <n v="0"/>
    <n v="36"/>
    <n v="6"/>
    <n v="2"/>
    <n v="36"/>
    <n v="44"/>
    <n v="0"/>
    <n v="9"/>
    <n v="16"/>
    <n v="25"/>
    <n v="15.3"/>
    <n v="0"/>
    <n v="0"/>
    <n v="15.3"/>
    <n v="0"/>
    <n v="0"/>
    <n v="0"/>
    <n v="0"/>
    <n v="18"/>
    <n v="0"/>
    <n v="0"/>
    <n v="18"/>
    <n v="0"/>
    <n v="0"/>
    <n v="0"/>
    <n v="0"/>
    <n v="0"/>
    <n v="0"/>
    <n v="0"/>
    <n v="0"/>
    <n v="0"/>
    <n v="0"/>
    <n v="2"/>
    <n v="0"/>
    <n v="1435"/>
    <m/>
  </r>
  <r>
    <x v="4"/>
    <x v="8"/>
    <n v="0"/>
    <n v="0"/>
    <n v="0"/>
    <n v="15.3"/>
    <n v="15.3"/>
    <n v="15.3"/>
    <n v="15.3"/>
    <n v="0"/>
    <n v="0"/>
    <n v="30.6"/>
    <n v="1.04"/>
    <n v="30.6"/>
    <n v="30.6"/>
    <n v="11"/>
    <n v="0"/>
    <n v="0"/>
    <n v="11"/>
    <n v="0"/>
    <n v="36"/>
    <n v="0"/>
    <n v="0"/>
    <n v="0"/>
    <n v="36"/>
    <n v="6"/>
    <n v="2"/>
    <n v="36"/>
    <n v="44"/>
    <n v="0"/>
    <n v="9"/>
    <n v="16"/>
    <n v="25"/>
    <n v="15.3"/>
    <n v="0"/>
    <n v="0"/>
    <n v="15.3"/>
    <n v="0"/>
    <n v="0"/>
    <n v="0"/>
    <n v="0"/>
    <n v="18"/>
    <n v="0"/>
    <n v="0"/>
    <n v="18"/>
    <n v="0"/>
    <n v="0"/>
    <n v="0"/>
    <n v="0"/>
    <n v="0"/>
    <n v="0"/>
    <n v="0"/>
    <n v="0"/>
    <n v="0"/>
    <n v="0"/>
    <n v="2"/>
    <n v="0"/>
    <n v="1435"/>
    <m/>
  </r>
  <r>
    <x v="4"/>
    <x v="9"/>
    <n v="0"/>
    <n v="0"/>
    <n v="0"/>
    <n v="15.3"/>
    <n v="15.3"/>
    <n v="15.3"/>
    <n v="15.3"/>
    <n v="0"/>
    <n v="0"/>
    <n v="30.6"/>
    <n v="1.04"/>
    <n v="30.6"/>
    <n v="30.6"/>
    <n v="11"/>
    <n v="0"/>
    <n v="0"/>
    <n v="11"/>
    <n v="0"/>
    <n v="36"/>
    <n v="0"/>
    <n v="0"/>
    <n v="0"/>
    <n v="36"/>
    <n v="6"/>
    <n v="2"/>
    <n v="36"/>
    <n v="44"/>
    <n v="0"/>
    <n v="9"/>
    <n v="16"/>
    <n v="25"/>
    <n v="15.3"/>
    <n v="0"/>
    <n v="0"/>
    <n v="15.3"/>
    <n v="0"/>
    <n v="0"/>
    <n v="0"/>
    <n v="0"/>
    <n v="18"/>
    <n v="0"/>
    <n v="0"/>
    <n v="18"/>
    <n v="0"/>
    <n v="0"/>
    <n v="0"/>
    <n v="0"/>
    <n v="0"/>
    <n v="0"/>
    <n v="0"/>
    <n v="0"/>
    <n v="0"/>
    <n v="0"/>
    <n v="2"/>
    <n v="0"/>
    <n v="1435"/>
    <m/>
  </r>
  <r>
    <x v="4"/>
    <x v="10"/>
    <n v="0"/>
    <n v="0"/>
    <n v="0"/>
    <n v="15.3"/>
    <n v="15.3"/>
    <n v="15.3"/>
    <n v="15.3"/>
    <n v="0"/>
    <n v="0"/>
    <n v="30.6"/>
    <n v="1.04"/>
    <n v="30.6"/>
    <n v="30.6"/>
    <n v="11"/>
    <n v="0"/>
    <n v="0"/>
    <n v="11"/>
    <n v="0"/>
    <n v="36"/>
    <n v="0"/>
    <n v="0"/>
    <n v="0"/>
    <n v="36"/>
    <n v="6"/>
    <n v="2"/>
    <n v="36"/>
    <n v="44"/>
    <n v="0"/>
    <n v="9"/>
    <n v="16"/>
    <n v="25"/>
    <n v="15.3"/>
    <n v="0"/>
    <n v="0"/>
    <n v="15.3"/>
    <n v="0"/>
    <n v="0"/>
    <n v="0"/>
    <n v="0"/>
    <n v="18"/>
    <n v="0"/>
    <n v="0"/>
    <n v="18"/>
    <n v="0"/>
    <n v="0"/>
    <n v="0"/>
    <n v="0"/>
    <n v="0"/>
    <n v="0"/>
    <n v="0"/>
    <n v="0"/>
    <n v="0"/>
    <n v="0"/>
    <n v="2"/>
    <n v="0"/>
    <n v="1435"/>
    <m/>
  </r>
  <r>
    <x v="4"/>
    <x v="11"/>
    <n v="0"/>
    <n v="0"/>
    <n v="0"/>
    <n v="15.3"/>
    <n v="15.3"/>
    <n v="15.3"/>
    <n v="15.3"/>
    <n v="0"/>
    <n v="0"/>
    <n v="30.6"/>
    <n v="1.04"/>
    <n v="30.6"/>
    <n v="30.6"/>
    <n v="11"/>
    <n v="0"/>
    <n v="0"/>
    <n v="11"/>
    <n v="0"/>
    <n v="36"/>
    <n v="0"/>
    <n v="0"/>
    <n v="0"/>
    <n v="36"/>
    <n v="6"/>
    <n v="2"/>
    <n v="36"/>
    <n v="44"/>
    <n v="0"/>
    <n v="9"/>
    <n v="16"/>
    <n v="25"/>
    <n v="15.3"/>
    <n v="0"/>
    <n v="0"/>
    <n v="15.3"/>
    <n v="0"/>
    <n v="0"/>
    <n v="0"/>
    <n v="0"/>
    <n v="18"/>
    <n v="0"/>
    <n v="0"/>
    <n v="18"/>
    <n v="0"/>
    <n v="0"/>
    <n v="0"/>
    <n v="0"/>
    <n v="0"/>
    <n v="0"/>
    <n v="0"/>
    <n v="0"/>
    <n v="0"/>
    <n v="0"/>
    <n v="2"/>
    <n v="0"/>
    <n v="1435"/>
    <m/>
  </r>
  <r>
    <x v="5"/>
    <x v="0"/>
    <n v="0"/>
    <n v="0"/>
    <n v="0"/>
    <n v="15.3"/>
    <n v="15.3"/>
    <n v="15.3"/>
    <n v="15.3"/>
    <n v="0"/>
    <n v="0"/>
    <n v="30.6"/>
    <n v="1.04"/>
    <n v="30.6"/>
    <n v="30.6"/>
    <n v="11"/>
    <n v="0"/>
    <n v="0"/>
    <n v="11"/>
    <n v="0"/>
    <n v="36"/>
    <n v="0"/>
    <n v="0"/>
    <n v="0"/>
    <n v="36"/>
    <n v="6"/>
    <n v="2"/>
    <n v="36"/>
    <n v="44"/>
    <n v="0"/>
    <n v="9"/>
    <n v="16"/>
    <n v="25"/>
    <n v="15.3"/>
    <n v="0"/>
    <n v="0"/>
    <n v="15.3"/>
    <n v="0"/>
    <n v="0"/>
    <n v="0"/>
    <n v="0"/>
    <n v="18"/>
    <n v="0"/>
    <n v="0"/>
    <n v="18"/>
    <n v="0"/>
    <n v="0"/>
    <n v="0"/>
    <n v="0"/>
    <n v="0"/>
    <n v="0"/>
    <n v="0"/>
    <n v="0"/>
    <n v="0"/>
    <n v="0"/>
    <n v="2"/>
    <n v="0"/>
    <n v="1435"/>
    <m/>
  </r>
  <r>
    <x v="5"/>
    <x v="1"/>
    <n v="0"/>
    <n v="0"/>
    <n v="0"/>
    <n v="15.3"/>
    <n v="15.3"/>
    <n v="15.3"/>
    <n v="15.3"/>
    <n v="0"/>
    <n v="0"/>
    <n v="30.6"/>
    <n v="1.04"/>
    <n v="30.6"/>
    <n v="30.6"/>
    <n v="11"/>
    <n v="0"/>
    <n v="0"/>
    <n v="11"/>
    <n v="0"/>
    <n v="36"/>
    <n v="0"/>
    <n v="0"/>
    <n v="0"/>
    <n v="36"/>
    <n v="6"/>
    <n v="2"/>
    <n v="36"/>
    <n v="44"/>
    <n v="0"/>
    <n v="9"/>
    <n v="16"/>
    <n v="25"/>
    <n v="15.3"/>
    <n v="0"/>
    <n v="0"/>
    <n v="15.3"/>
    <n v="0"/>
    <n v="0"/>
    <n v="0"/>
    <n v="0"/>
    <n v="18"/>
    <n v="0"/>
    <n v="0"/>
    <n v="18"/>
    <n v="0"/>
    <n v="0"/>
    <n v="0"/>
    <n v="0"/>
    <n v="0"/>
    <n v="0"/>
    <n v="0"/>
    <n v="0"/>
    <n v="0"/>
    <n v="0"/>
    <n v="2"/>
    <n v="0"/>
    <n v="1435"/>
    <m/>
  </r>
  <r>
    <x v="5"/>
    <x v="2"/>
    <n v="0"/>
    <n v="0"/>
    <n v="0"/>
    <n v="15.3"/>
    <n v="15.3"/>
    <n v="15.3"/>
    <n v="15.3"/>
    <n v="0"/>
    <n v="0"/>
    <n v="30.6"/>
    <n v="1.04"/>
    <n v="30.6"/>
    <n v="30.6"/>
    <n v="11"/>
    <n v="0"/>
    <n v="0"/>
    <n v="11"/>
    <n v="0"/>
    <n v="36"/>
    <n v="0"/>
    <n v="0"/>
    <n v="0"/>
    <n v="36"/>
    <n v="6"/>
    <n v="2"/>
    <n v="36"/>
    <n v="44"/>
    <n v="0"/>
    <n v="9"/>
    <n v="16"/>
    <n v="25"/>
    <n v="15.3"/>
    <n v="0"/>
    <n v="0"/>
    <n v="15.3"/>
    <n v="0"/>
    <n v="0"/>
    <n v="0"/>
    <n v="0"/>
    <n v="18"/>
    <n v="0"/>
    <n v="0"/>
    <n v="18"/>
    <n v="0"/>
    <n v="0"/>
    <n v="0"/>
    <n v="0"/>
    <n v="0"/>
    <n v="0"/>
    <n v="0"/>
    <n v="0"/>
    <n v="0"/>
    <n v="0"/>
    <n v="2"/>
    <n v="0"/>
    <n v="1435"/>
    <m/>
  </r>
  <r>
    <x v="5"/>
    <x v="3"/>
    <n v="0"/>
    <n v="0"/>
    <n v="0"/>
    <n v="15.3"/>
    <n v="15.3"/>
    <n v="15.3"/>
    <n v="15.3"/>
    <n v="0"/>
    <n v="0"/>
    <n v="30.6"/>
    <n v="1.04"/>
    <n v="30.6"/>
    <n v="30.6"/>
    <n v="11"/>
    <n v="0"/>
    <n v="0"/>
    <n v="11"/>
    <n v="0"/>
    <n v="36"/>
    <n v="0"/>
    <n v="0"/>
    <n v="0"/>
    <n v="36"/>
    <n v="6"/>
    <n v="2"/>
    <n v="36"/>
    <n v="44"/>
    <n v="0"/>
    <n v="9"/>
    <n v="16"/>
    <n v="25"/>
    <n v="15.3"/>
    <n v="0"/>
    <n v="0"/>
    <n v="15.3"/>
    <n v="0"/>
    <n v="0"/>
    <n v="0"/>
    <n v="0"/>
    <n v="18"/>
    <n v="0"/>
    <n v="0"/>
    <n v="18"/>
    <n v="0"/>
    <n v="0"/>
    <n v="0"/>
    <n v="0"/>
    <n v="0"/>
    <n v="0"/>
    <n v="0"/>
    <n v="0"/>
    <n v="0"/>
    <n v="0"/>
    <n v="2"/>
    <n v="0"/>
    <n v="1435"/>
    <m/>
  </r>
  <r>
    <x v="5"/>
    <x v="4"/>
    <n v="0"/>
    <n v="0"/>
    <n v="0"/>
    <n v="15.3"/>
    <n v="15.3"/>
    <n v="15.3"/>
    <n v="15.3"/>
    <n v="0"/>
    <n v="0"/>
    <n v="30.6"/>
    <n v="1.04"/>
    <n v="30.6"/>
    <n v="30.6"/>
    <n v="11"/>
    <n v="0"/>
    <n v="0"/>
    <n v="11"/>
    <n v="0"/>
    <n v="36"/>
    <n v="0"/>
    <n v="0"/>
    <n v="0"/>
    <n v="36"/>
    <n v="6"/>
    <n v="2"/>
    <n v="36"/>
    <n v="44"/>
    <n v="0"/>
    <n v="9"/>
    <n v="16"/>
    <n v="25"/>
    <n v="15.3"/>
    <n v="0"/>
    <n v="0"/>
    <n v="15.3"/>
    <n v="0"/>
    <n v="0"/>
    <n v="0"/>
    <n v="0"/>
    <n v="18"/>
    <n v="0"/>
    <n v="0"/>
    <n v="18"/>
    <n v="0"/>
    <n v="0"/>
    <n v="0"/>
    <n v="0"/>
    <n v="0"/>
    <n v="0"/>
    <n v="0"/>
    <n v="0"/>
    <n v="0"/>
    <n v="0"/>
    <n v="2"/>
    <n v="0"/>
    <n v="1435"/>
    <m/>
  </r>
  <r>
    <x v="5"/>
    <x v="5"/>
    <n v="0"/>
    <n v="0"/>
    <n v="0"/>
    <n v="15.3"/>
    <n v="15.3"/>
    <n v="15.3"/>
    <n v="15.3"/>
    <n v="0"/>
    <n v="0"/>
    <n v="30.6"/>
    <n v="1.04"/>
    <n v="30.6"/>
    <n v="30.6"/>
    <n v="11"/>
    <n v="0"/>
    <n v="0"/>
    <n v="11"/>
    <n v="0"/>
    <n v="36"/>
    <n v="0"/>
    <n v="0"/>
    <n v="0"/>
    <n v="36"/>
    <n v="6"/>
    <n v="2"/>
    <n v="36"/>
    <n v="44"/>
    <n v="0"/>
    <n v="9"/>
    <n v="16"/>
    <n v="25"/>
    <n v="15.3"/>
    <n v="0"/>
    <n v="0"/>
    <n v="15.3"/>
    <n v="0"/>
    <n v="0"/>
    <n v="0"/>
    <n v="0"/>
    <n v="18"/>
    <n v="0"/>
    <n v="0"/>
    <n v="18"/>
    <n v="0"/>
    <n v="0"/>
    <n v="0"/>
    <n v="0"/>
    <n v="0"/>
    <n v="0"/>
    <n v="0"/>
    <n v="0"/>
    <n v="0"/>
    <n v="0"/>
    <n v="2"/>
    <n v="0"/>
    <n v="1435"/>
    <m/>
  </r>
  <r>
    <x v="5"/>
    <x v="6"/>
    <n v="0"/>
    <n v="0"/>
    <n v="0"/>
    <n v="15.3"/>
    <n v="15.3"/>
    <n v="15.3"/>
    <n v="15.3"/>
    <n v="0"/>
    <n v="0"/>
    <n v="30.6"/>
    <n v="1.04"/>
    <n v="30.6"/>
    <n v="30.6"/>
    <n v="11"/>
    <n v="0"/>
    <n v="0"/>
    <n v="11"/>
    <n v="0"/>
    <n v="36"/>
    <n v="0"/>
    <n v="0"/>
    <n v="0"/>
    <n v="36"/>
    <n v="6"/>
    <n v="2"/>
    <n v="36"/>
    <n v="44"/>
    <n v="0"/>
    <n v="9"/>
    <n v="16"/>
    <n v="25"/>
    <n v="15.3"/>
    <n v="0"/>
    <n v="0"/>
    <n v="15.3"/>
    <n v="0"/>
    <n v="0"/>
    <n v="0"/>
    <n v="0"/>
    <n v="18"/>
    <n v="0"/>
    <n v="0"/>
    <n v="18"/>
    <n v="0"/>
    <n v="0"/>
    <n v="0"/>
    <n v="0"/>
    <n v="0"/>
    <n v="0"/>
    <n v="0"/>
    <n v="0"/>
    <n v="0"/>
    <n v="0"/>
    <n v="2"/>
    <n v="0"/>
    <n v="1435"/>
    <m/>
  </r>
  <r>
    <x v="5"/>
    <x v="7"/>
    <n v="0"/>
    <n v="0"/>
    <n v="0"/>
    <n v="15.3"/>
    <n v="15.3"/>
    <n v="15.3"/>
    <n v="15.3"/>
    <n v="0"/>
    <n v="0"/>
    <n v="30.6"/>
    <n v="1.04"/>
    <n v="30.6"/>
    <n v="30.6"/>
    <n v="11"/>
    <n v="0"/>
    <n v="0"/>
    <n v="11"/>
    <n v="0"/>
    <n v="36"/>
    <n v="0"/>
    <n v="0"/>
    <n v="0"/>
    <n v="36"/>
    <n v="6"/>
    <n v="2"/>
    <n v="36"/>
    <n v="44"/>
    <n v="0"/>
    <n v="9"/>
    <n v="16"/>
    <n v="25"/>
    <n v="15.3"/>
    <n v="0"/>
    <n v="0"/>
    <n v="15.3"/>
    <n v="0"/>
    <n v="0"/>
    <n v="0"/>
    <n v="0"/>
    <n v="18"/>
    <n v="0"/>
    <n v="0"/>
    <n v="18"/>
    <n v="0"/>
    <n v="0"/>
    <n v="0"/>
    <n v="0"/>
    <n v="0"/>
    <n v="0"/>
    <n v="0"/>
    <n v="0"/>
    <n v="0"/>
    <n v="0"/>
    <n v="2"/>
    <n v="0"/>
    <n v="1435"/>
    <m/>
  </r>
  <r>
    <x v="5"/>
    <x v="8"/>
    <n v="0"/>
    <n v="0"/>
    <n v="0"/>
    <n v="15.3"/>
    <n v="15.3"/>
    <n v="15.3"/>
    <n v="15.3"/>
    <n v="0"/>
    <n v="0"/>
    <n v="30.6"/>
    <n v="1.04"/>
    <n v="30.6"/>
    <n v="30.6"/>
    <n v="11"/>
    <n v="0"/>
    <n v="0"/>
    <n v="11"/>
    <n v="0"/>
    <n v="36"/>
    <n v="0"/>
    <n v="0"/>
    <n v="0"/>
    <n v="36"/>
    <n v="6"/>
    <n v="2"/>
    <n v="36"/>
    <n v="44"/>
    <n v="0"/>
    <n v="9"/>
    <n v="16"/>
    <n v="25"/>
    <n v="15.3"/>
    <n v="0"/>
    <n v="0"/>
    <n v="15.3"/>
    <n v="0"/>
    <n v="0"/>
    <n v="0"/>
    <n v="0"/>
    <n v="18"/>
    <n v="0"/>
    <n v="0"/>
    <n v="18"/>
    <n v="0"/>
    <n v="0"/>
    <n v="0"/>
    <n v="0"/>
    <n v="0"/>
    <n v="0"/>
    <n v="0"/>
    <n v="0"/>
    <n v="0"/>
    <n v="0"/>
    <n v="2"/>
    <n v="0"/>
    <n v="1435"/>
    <m/>
  </r>
  <r>
    <x v="5"/>
    <x v="9"/>
    <n v="0"/>
    <n v="0"/>
    <n v="0"/>
    <n v="15.3"/>
    <n v="15.3"/>
    <n v="15.3"/>
    <n v="15.3"/>
    <n v="0"/>
    <n v="0"/>
    <n v="30.6"/>
    <n v="1.04"/>
    <n v="30.6"/>
    <n v="30.6"/>
    <n v="11"/>
    <n v="0"/>
    <n v="0"/>
    <n v="11"/>
    <n v="0"/>
    <n v="36"/>
    <n v="0"/>
    <n v="0"/>
    <n v="0"/>
    <n v="36"/>
    <n v="6"/>
    <n v="2"/>
    <n v="36"/>
    <n v="44"/>
    <n v="0"/>
    <n v="9"/>
    <n v="16"/>
    <n v="25"/>
    <n v="15.3"/>
    <n v="0"/>
    <n v="0"/>
    <n v="15.3"/>
    <n v="0"/>
    <n v="0"/>
    <n v="0"/>
    <n v="0"/>
    <n v="18"/>
    <n v="0"/>
    <n v="0"/>
    <n v="18"/>
    <n v="0"/>
    <n v="0"/>
    <n v="0"/>
    <n v="0"/>
    <n v="0"/>
    <n v="0"/>
    <n v="0"/>
    <n v="0"/>
    <n v="0"/>
    <n v="0"/>
    <n v="2"/>
    <n v="0"/>
    <n v="1435"/>
    <m/>
  </r>
  <r>
    <x v="5"/>
    <x v="10"/>
    <n v="0"/>
    <n v="0"/>
    <n v="0"/>
    <n v="15.3"/>
    <n v="15.3"/>
    <n v="15.3"/>
    <n v="15.3"/>
    <n v="0"/>
    <n v="0"/>
    <n v="30.6"/>
    <n v="1.04"/>
    <n v="30.6"/>
    <n v="30.6"/>
    <n v="11"/>
    <n v="0"/>
    <n v="0"/>
    <n v="11"/>
    <n v="0"/>
    <n v="36"/>
    <n v="0"/>
    <n v="0"/>
    <n v="0"/>
    <n v="36"/>
    <n v="6"/>
    <n v="2"/>
    <n v="36"/>
    <n v="44"/>
    <n v="0"/>
    <n v="9"/>
    <n v="16"/>
    <n v="25"/>
    <n v="15.3"/>
    <n v="0"/>
    <n v="0"/>
    <n v="15.3"/>
    <n v="0"/>
    <n v="0"/>
    <n v="0"/>
    <n v="0"/>
    <n v="18"/>
    <n v="0"/>
    <n v="0"/>
    <n v="18"/>
    <n v="0"/>
    <n v="0"/>
    <n v="0"/>
    <n v="0"/>
    <n v="0"/>
    <n v="0"/>
    <n v="0"/>
    <n v="0"/>
    <n v="0"/>
    <n v="0"/>
    <n v="2"/>
    <n v="0"/>
    <n v="1435"/>
    <m/>
  </r>
  <r>
    <x v="5"/>
    <x v="11"/>
    <n v="0"/>
    <n v="0"/>
    <n v="0"/>
    <n v="15.3"/>
    <n v="15.3"/>
    <n v="15.3"/>
    <n v="15.3"/>
    <n v="0"/>
    <n v="0"/>
    <n v="30.6"/>
    <n v="1.04"/>
    <n v="30.6"/>
    <n v="30.6"/>
    <n v="11"/>
    <n v="0"/>
    <n v="0"/>
    <n v="11"/>
    <n v="0"/>
    <n v="36"/>
    <n v="0"/>
    <n v="0"/>
    <n v="0"/>
    <n v="36"/>
    <n v="6"/>
    <n v="2"/>
    <n v="36"/>
    <n v="44"/>
    <n v="0"/>
    <n v="9"/>
    <n v="16"/>
    <n v="25"/>
    <n v="15.3"/>
    <n v="0"/>
    <n v="0"/>
    <n v="15.3"/>
    <n v="0"/>
    <n v="0"/>
    <n v="0"/>
    <n v="0"/>
    <n v="18"/>
    <n v="0"/>
    <n v="0"/>
    <n v="18"/>
    <n v="0"/>
    <n v="0"/>
    <n v="0"/>
    <n v="0"/>
    <n v="0"/>
    <n v="0"/>
    <n v="0"/>
    <n v="0"/>
    <n v="0"/>
    <n v="0"/>
    <n v="2"/>
    <n v="0"/>
    <n v="1435"/>
    <m/>
  </r>
  <r>
    <x v="6"/>
    <x v="0"/>
    <n v="0"/>
    <n v="0"/>
    <n v="0"/>
    <n v="15.3"/>
    <n v="15.3"/>
    <n v="15.3"/>
    <n v="15.3"/>
    <n v="0"/>
    <n v="0"/>
    <n v="30.6"/>
    <n v="1.04"/>
    <n v="30.6"/>
    <n v="30.6"/>
    <n v="11"/>
    <n v="0"/>
    <n v="0"/>
    <n v="11"/>
    <n v="0"/>
    <n v="36"/>
    <n v="0"/>
    <n v="0"/>
    <n v="0"/>
    <n v="36"/>
    <n v="6"/>
    <n v="2"/>
    <n v="36"/>
    <n v="44"/>
    <n v="0"/>
    <n v="9"/>
    <n v="16"/>
    <n v="25"/>
    <n v="15.3"/>
    <n v="0"/>
    <n v="0"/>
    <n v="15.3"/>
    <n v="0"/>
    <n v="0"/>
    <n v="0"/>
    <n v="0"/>
    <n v="18"/>
    <n v="0"/>
    <n v="0"/>
    <n v="18"/>
    <n v="0"/>
    <n v="0"/>
    <n v="0"/>
    <n v="0"/>
    <n v="0"/>
    <n v="0"/>
    <n v="0"/>
    <n v="0"/>
    <n v="0"/>
    <n v="0"/>
    <n v="2"/>
    <n v="0"/>
    <n v="1435"/>
    <m/>
  </r>
  <r>
    <x v="6"/>
    <x v="1"/>
    <n v="0"/>
    <n v="0"/>
    <n v="0"/>
    <n v="15.3"/>
    <n v="15.3"/>
    <n v="15.3"/>
    <n v="15.3"/>
    <n v="0"/>
    <n v="0"/>
    <n v="30.6"/>
    <n v="1.04"/>
    <n v="30.6"/>
    <n v="30.6"/>
    <n v="11"/>
    <n v="0"/>
    <n v="0"/>
    <n v="11"/>
    <n v="0"/>
    <n v="36"/>
    <n v="0"/>
    <n v="0"/>
    <n v="0"/>
    <n v="36"/>
    <n v="6"/>
    <n v="2"/>
    <n v="36"/>
    <n v="44"/>
    <n v="0"/>
    <n v="9"/>
    <n v="16"/>
    <n v="25"/>
    <n v="15.3"/>
    <n v="0"/>
    <n v="0"/>
    <n v="15.3"/>
    <n v="0"/>
    <n v="0"/>
    <n v="0"/>
    <n v="0"/>
    <n v="18"/>
    <n v="0"/>
    <n v="0"/>
    <n v="18"/>
    <n v="0"/>
    <n v="0"/>
    <n v="0"/>
    <n v="0"/>
    <n v="0"/>
    <n v="0"/>
    <n v="0"/>
    <n v="0"/>
    <n v="0"/>
    <n v="0"/>
    <n v="2"/>
    <n v="0"/>
    <n v="1435"/>
    <m/>
  </r>
  <r>
    <x v="6"/>
    <x v="2"/>
    <n v="0"/>
    <n v="0"/>
    <n v="0"/>
    <n v="15.3"/>
    <n v="15.3"/>
    <n v="15.3"/>
    <n v="15.3"/>
    <n v="0"/>
    <n v="0"/>
    <n v="30.6"/>
    <n v="1.04"/>
    <n v="30.6"/>
    <n v="30.6"/>
    <n v="11"/>
    <n v="0"/>
    <n v="0"/>
    <n v="11"/>
    <n v="0"/>
    <n v="36"/>
    <n v="0"/>
    <n v="0"/>
    <n v="0"/>
    <n v="36"/>
    <n v="6"/>
    <n v="2"/>
    <n v="36"/>
    <n v="44"/>
    <n v="0"/>
    <n v="9"/>
    <n v="16"/>
    <n v="25"/>
    <n v="15.3"/>
    <n v="0"/>
    <n v="0"/>
    <n v="15.3"/>
    <n v="0"/>
    <n v="0"/>
    <n v="0"/>
    <n v="0"/>
    <n v="18"/>
    <n v="0"/>
    <n v="0"/>
    <n v="18"/>
    <n v="0"/>
    <n v="0"/>
    <n v="0"/>
    <n v="0"/>
    <n v="0"/>
    <n v="0"/>
    <n v="0"/>
    <n v="0"/>
    <n v="0"/>
    <n v="0"/>
    <n v="2"/>
    <n v="0"/>
    <n v="1435"/>
    <m/>
  </r>
  <r>
    <x v="6"/>
    <x v="3"/>
    <n v="0"/>
    <n v="0"/>
    <n v="0"/>
    <n v="15.3"/>
    <n v="15.3"/>
    <n v="15.3"/>
    <n v="15.3"/>
    <n v="0"/>
    <n v="0"/>
    <n v="30.6"/>
    <n v="1.04"/>
    <n v="30.6"/>
    <n v="30.6"/>
    <n v="11"/>
    <n v="0"/>
    <n v="0"/>
    <n v="11"/>
    <n v="0"/>
    <n v="36"/>
    <n v="0"/>
    <n v="0"/>
    <n v="0"/>
    <n v="36"/>
    <n v="6"/>
    <n v="2"/>
    <n v="36"/>
    <n v="44"/>
    <n v="0"/>
    <n v="9"/>
    <n v="16"/>
    <n v="25"/>
    <n v="15.3"/>
    <n v="0"/>
    <n v="0"/>
    <n v="15.3"/>
    <n v="0"/>
    <n v="0"/>
    <n v="0"/>
    <n v="0"/>
    <n v="18"/>
    <n v="0"/>
    <n v="0"/>
    <n v="18"/>
    <n v="0"/>
    <n v="0"/>
    <n v="0"/>
    <n v="0"/>
    <n v="0"/>
    <n v="0"/>
    <n v="0"/>
    <n v="0"/>
    <n v="0"/>
    <n v="0"/>
    <n v="2"/>
    <n v="0"/>
    <n v="1435"/>
    <m/>
  </r>
  <r>
    <x v="6"/>
    <x v="4"/>
    <n v="0"/>
    <n v="0"/>
    <n v="0"/>
    <n v="15.3"/>
    <n v="15.3"/>
    <n v="15.3"/>
    <n v="15.3"/>
    <n v="0"/>
    <n v="0"/>
    <n v="30.6"/>
    <n v="1.04"/>
    <n v="30.6"/>
    <n v="30.6"/>
    <n v="11"/>
    <n v="0"/>
    <n v="0"/>
    <n v="11"/>
    <n v="0"/>
    <n v="36"/>
    <n v="0"/>
    <n v="0"/>
    <n v="0"/>
    <n v="36"/>
    <n v="6"/>
    <n v="2"/>
    <n v="36"/>
    <n v="44"/>
    <n v="0"/>
    <n v="9"/>
    <n v="16"/>
    <n v="25"/>
    <n v="15.3"/>
    <n v="0"/>
    <n v="0"/>
    <n v="15.3"/>
    <n v="0"/>
    <n v="0"/>
    <n v="0"/>
    <n v="0"/>
    <n v="18"/>
    <n v="0"/>
    <n v="0"/>
    <n v="18"/>
    <n v="0"/>
    <n v="0"/>
    <n v="0"/>
    <n v="0"/>
    <n v="0"/>
    <n v="0"/>
    <n v="0"/>
    <n v="0"/>
    <n v="0"/>
    <n v="0"/>
    <n v="2"/>
    <n v="0"/>
    <n v="1435"/>
    <m/>
  </r>
  <r>
    <x v="6"/>
    <x v="5"/>
    <n v="0"/>
    <n v="0"/>
    <n v="0"/>
    <n v="15.3"/>
    <n v="15.3"/>
    <n v="15.3"/>
    <n v="15.3"/>
    <n v="0"/>
    <n v="0"/>
    <n v="30.6"/>
    <n v="1.04"/>
    <n v="30.6"/>
    <n v="30.6"/>
    <n v="11"/>
    <n v="0"/>
    <n v="0"/>
    <n v="11"/>
    <n v="0"/>
    <n v="36"/>
    <n v="0"/>
    <n v="0"/>
    <n v="0"/>
    <n v="36"/>
    <n v="6"/>
    <n v="2"/>
    <n v="36"/>
    <n v="44"/>
    <n v="0"/>
    <n v="9"/>
    <n v="16"/>
    <n v="25"/>
    <n v="15.3"/>
    <n v="0"/>
    <n v="0"/>
    <n v="15.3"/>
    <n v="0"/>
    <n v="0"/>
    <n v="0"/>
    <n v="0"/>
    <n v="18"/>
    <n v="0"/>
    <n v="0"/>
    <n v="18"/>
    <n v="0"/>
    <n v="0"/>
    <n v="0"/>
    <n v="0"/>
    <n v="0"/>
    <n v="0"/>
    <n v="0"/>
    <n v="0"/>
    <n v="0"/>
    <n v="0"/>
    <n v="2"/>
    <n v="0"/>
    <n v="1435"/>
    <m/>
  </r>
  <r>
    <x v="6"/>
    <x v="6"/>
    <n v="0"/>
    <n v="0"/>
    <n v="0"/>
    <n v="15.3"/>
    <n v="15.3"/>
    <n v="15.3"/>
    <n v="15.3"/>
    <n v="0"/>
    <n v="0"/>
    <n v="30.6"/>
    <n v="1.04"/>
    <n v="30.6"/>
    <n v="30.6"/>
    <n v="11"/>
    <n v="0"/>
    <n v="0"/>
    <n v="11"/>
    <n v="0"/>
    <n v="36"/>
    <n v="0"/>
    <n v="0"/>
    <n v="0"/>
    <n v="36"/>
    <n v="6"/>
    <n v="2"/>
    <n v="36"/>
    <n v="44"/>
    <n v="0"/>
    <n v="9"/>
    <n v="16"/>
    <n v="25"/>
    <n v="15.3"/>
    <n v="0"/>
    <n v="0"/>
    <n v="15.3"/>
    <n v="0"/>
    <n v="0"/>
    <n v="0"/>
    <n v="0"/>
    <n v="18"/>
    <n v="0"/>
    <n v="0"/>
    <n v="18"/>
    <n v="0"/>
    <n v="0"/>
    <n v="0"/>
    <n v="0"/>
    <n v="0"/>
    <n v="0"/>
    <n v="0"/>
    <n v="0"/>
    <n v="0"/>
    <n v="0"/>
    <n v="2"/>
    <n v="0"/>
    <n v="1435"/>
    <m/>
  </r>
  <r>
    <x v="6"/>
    <x v="7"/>
    <n v="0"/>
    <n v="0"/>
    <n v="0"/>
    <n v="15.3"/>
    <n v="15.3"/>
    <n v="15.3"/>
    <n v="15.3"/>
    <n v="0"/>
    <n v="0"/>
    <n v="30.6"/>
    <n v="1.04"/>
    <n v="30.6"/>
    <n v="30.6"/>
    <n v="11"/>
    <n v="0"/>
    <n v="0"/>
    <n v="11"/>
    <n v="0"/>
    <n v="36"/>
    <n v="0"/>
    <n v="0"/>
    <n v="0"/>
    <n v="36"/>
    <n v="6"/>
    <n v="2"/>
    <n v="36"/>
    <n v="44"/>
    <n v="0"/>
    <n v="9"/>
    <n v="16"/>
    <n v="25"/>
    <n v="15.3"/>
    <n v="0"/>
    <n v="0"/>
    <n v="15.3"/>
    <n v="0"/>
    <n v="0"/>
    <n v="0"/>
    <n v="0"/>
    <n v="18"/>
    <n v="0"/>
    <n v="0"/>
    <n v="18"/>
    <n v="0"/>
    <n v="0"/>
    <n v="0"/>
    <n v="0"/>
    <n v="0"/>
    <n v="0"/>
    <n v="0"/>
    <n v="0"/>
    <n v="0"/>
    <n v="0"/>
    <n v="2"/>
    <n v="0"/>
    <n v="1435"/>
    <m/>
  </r>
  <r>
    <x v="6"/>
    <x v="8"/>
    <n v="0"/>
    <n v="0"/>
    <n v="0"/>
    <n v="15.3"/>
    <n v="15.3"/>
    <n v="15.3"/>
    <n v="15.3"/>
    <n v="0"/>
    <n v="0"/>
    <n v="30.6"/>
    <n v="1.04"/>
    <n v="30.6"/>
    <n v="30.6"/>
    <n v="11"/>
    <n v="0"/>
    <n v="0"/>
    <n v="11"/>
    <n v="0"/>
    <n v="36"/>
    <n v="0"/>
    <n v="0"/>
    <n v="0"/>
    <n v="36"/>
    <n v="6"/>
    <n v="2"/>
    <n v="36"/>
    <n v="44"/>
    <n v="0"/>
    <n v="9"/>
    <n v="16"/>
    <n v="25"/>
    <n v="15.3"/>
    <n v="0"/>
    <n v="0"/>
    <n v="15.3"/>
    <n v="0"/>
    <n v="0"/>
    <n v="0"/>
    <n v="0"/>
    <n v="18"/>
    <n v="0"/>
    <n v="0"/>
    <n v="18"/>
    <n v="0"/>
    <n v="0"/>
    <n v="0"/>
    <n v="0"/>
    <n v="0"/>
    <n v="0"/>
    <n v="0"/>
    <n v="0"/>
    <n v="0"/>
    <n v="0"/>
    <n v="2"/>
    <n v="0"/>
    <n v="1435"/>
    <m/>
  </r>
  <r>
    <x v="6"/>
    <x v="9"/>
    <n v="0"/>
    <n v="0"/>
    <n v="0"/>
    <n v="15.3"/>
    <n v="15.3"/>
    <n v="15.3"/>
    <n v="15.3"/>
    <n v="0"/>
    <n v="0"/>
    <n v="30.6"/>
    <n v="1.04"/>
    <n v="30.6"/>
    <n v="30.6"/>
    <n v="11"/>
    <n v="0"/>
    <n v="0"/>
    <n v="11"/>
    <n v="0"/>
    <n v="36"/>
    <n v="0"/>
    <n v="0"/>
    <n v="0"/>
    <n v="36"/>
    <n v="6"/>
    <n v="2"/>
    <n v="36"/>
    <n v="44"/>
    <n v="0"/>
    <n v="9"/>
    <n v="16"/>
    <n v="25"/>
    <n v="15.3"/>
    <n v="0"/>
    <n v="0"/>
    <n v="15.3"/>
    <n v="0"/>
    <n v="0"/>
    <n v="0"/>
    <n v="0"/>
    <n v="18"/>
    <n v="0"/>
    <n v="0"/>
    <n v="18"/>
    <n v="0"/>
    <n v="0"/>
    <n v="0"/>
    <n v="0"/>
    <n v="0"/>
    <n v="0"/>
    <n v="0"/>
    <n v="0"/>
    <n v="0"/>
    <n v="0"/>
    <n v="2"/>
    <n v="0"/>
    <n v="1435"/>
    <m/>
  </r>
  <r>
    <x v="6"/>
    <x v="10"/>
    <n v="0"/>
    <n v="0"/>
    <n v="0"/>
    <n v="15.3"/>
    <n v="15.3"/>
    <n v="15.3"/>
    <n v="15.3"/>
    <n v="0"/>
    <n v="0"/>
    <n v="30.6"/>
    <n v="1.04"/>
    <n v="30.6"/>
    <n v="30.6"/>
    <n v="11"/>
    <n v="0"/>
    <n v="0"/>
    <n v="11"/>
    <n v="0"/>
    <n v="36"/>
    <n v="0"/>
    <n v="0"/>
    <n v="0"/>
    <n v="36"/>
    <n v="6"/>
    <n v="2"/>
    <n v="36"/>
    <n v="44"/>
    <n v="0"/>
    <n v="9"/>
    <n v="16"/>
    <n v="25"/>
    <n v="15.3"/>
    <n v="0"/>
    <n v="0"/>
    <n v="15.3"/>
    <n v="0"/>
    <n v="0"/>
    <n v="0"/>
    <n v="0"/>
    <n v="18"/>
    <n v="0"/>
    <n v="0"/>
    <n v="18"/>
    <n v="0"/>
    <n v="0"/>
    <n v="0"/>
    <n v="0"/>
    <n v="0"/>
    <n v="0"/>
    <n v="0"/>
    <n v="0"/>
    <n v="0"/>
    <n v="0"/>
    <n v="2"/>
    <n v="0"/>
    <n v="1435"/>
    <m/>
  </r>
  <r>
    <x v="6"/>
    <x v="11"/>
    <n v="0"/>
    <n v="0"/>
    <n v="0"/>
    <n v="15.3"/>
    <n v="15.3"/>
    <n v="15.3"/>
    <n v="15.3"/>
    <n v="0"/>
    <n v="0"/>
    <n v="30.6"/>
    <n v="1.04"/>
    <n v="30.6"/>
    <n v="30.6"/>
    <n v="11"/>
    <n v="0"/>
    <n v="0"/>
    <n v="11"/>
    <n v="0"/>
    <n v="36"/>
    <n v="0"/>
    <n v="0"/>
    <n v="0"/>
    <n v="36"/>
    <n v="6"/>
    <n v="2"/>
    <n v="36"/>
    <n v="44"/>
    <n v="0"/>
    <n v="9"/>
    <n v="16"/>
    <n v="25"/>
    <n v="15.3"/>
    <n v="0"/>
    <n v="0"/>
    <n v="15.3"/>
    <n v="0"/>
    <n v="0"/>
    <n v="0"/>
    <n v="0"/>
    <n v="18"/>
    <n v="0"/>
    <n v="0"/>
    <n v="18"/>
    <n v="0"/>
    <n v="0"/>
    <n v="0"/>
    <n v="0"/>
    <n v="0"/>
    <n v="0"/>
    <n v="0"/>
    <n v="0"/>
    <n v="0"/>
    <n v="0"/>
    <n v="2"/>
    <n v="0"/>
    <n v="1435"/>
    <m/>
  </r>
  <r>
    <x v="7"/>
    <x v="0"/>
    <n v="0"/>
    <n v="0"/>
    <n v="0"/>
    <n v="15.3"/>
    <n v="15.3"/>
    <n v="15.3"/>
    <n v="15.3"/>
    <n v="0"/>
    <n v="0"/>
    <n v="30.6"/>
    <n v="1.04"/>
    <n v="30.6"/>
    <n v="30.6"/>
    <n v="11"/>
    <n v="0"/>
    <n v="0"/>
    <n v="11"/>
    <n v="0"/>
    <n v="36"/>
    <n v="0"/>
    <n v="0"/>
    <n v="0"/>
    <n v="36"/>
    <n v="6"/>
    <n v="2"/>
    <n v="36"/>
    <n v="44"/>
    <n v="0"/>
    <n v="9"/>
    <n v="16"/>
    <n v="25"/>
    <n v="15.3"/>
    <n v="0"/>
    <n v="0"/>
    <n v="15.3"/>
    <n v="0"/>
    <n v="0"/>
    <n v="0"/>
    <n v="0"/>
    <n v="18"/>
    <n v="0"/>
    <n v="0"/>
    <n v="18"/>
    <n v="0"/>
    <n v="0"/>
    <n v="0"/>
    <n v="0"/>
    <n v="0"/>
    <n v="0"/>
    <n v="0"/>
    <n v="0"/>
    <n v="0"/>
    <n v="0"/>
    <n v="2"/>
    <n v="0"/>
    <n v="1435"/>
    <m/>
  </r>
  <r>
    <x v="7"/>
    <x v="1"/>
    <n v="0"/>
    <n v="0"/>
    <n v="0"/>
    <n v="15.3"/>
    <n v="15.3"/>
    <n v="15.3"/>
    <n v="15.3"/>
    <n v="0"/>
    <n v="0"/>
    <n v="30.6"/>
    <n v="1.04"/>
    <n v="30.6"/>
    <n v="30.6"/>
    <n v="11"/>
    <n v="0"/>
    <n v="0"/>
    <n v="11"/>
    <n v="0"/>
    <n v="36"/>
    <n v="0"/>
    <n v="0"/>
    <n v="0"/>
    <n v="36"/>
    <n v="6"/>
    <n v="2"/>
    <n v="36"/>
    <n v="44"/>
    <n v="0"/>
    <n v="9"/>
    <n v="16"/>
    <n v="25"/>
    <n v="15.3"/>
    <n v="0"/>
    <n v="0"/>
    <n v="15.3"/>
    <n v="0"/>
    <n v="0"/>
    <n v="0"/>
    <n v="0"/>
    <n v="18"/>
    <n v="0"/>
    <n v="0"/>
    <n v="18"/>
    <n v="0"/>
    <n v="0"/>
    <n v="0"/>
    <n v="0"/>
    <n v="0"/>
    <n v="0"/>
    <n v="0"/>
    <n v="0"/>
    <n v="0"/>
    <n v="0"/>
    <n v="2"/>
    <n v="0"/>
    <n v="1435"/>
    <m/>
  </r>
  <r>
    <x v="7"/>
    <x v="2"/>
    <n v="0"/>
    <n v="0"/>
    <n v="0"/>
    <n v="15.3"/>
    <n v="15.3"/>
    <n v="15.3"/>
    <n v="15.3"/>
    <n v="0"/>
    <n v="0"/>
    <n v="30.6"/>
    <n v="1.04"/>
    <n v="30.6"/>
    <n v="30.6"/>
    <n v="11"/>
    <n v="0"/>
    <n v="0"/>
    <n v="11"/>
    <n v="0"/>
    <n v="36"/>
    <n v="0"/>
    <n v="0"/>
    <n v="0"/>
    <n v="36"/>
    <n v="6"/>
    <n v="2"/>
    <n v="36"/>
    <n v="44"/>
    <n v="0"/>
    <n v="9"/>
    <n v="16"/>
    <n v="25"/>
    <n v="15.3"/>
    <n v="0"/>
    <n v="0"/>
    <n v="15.3"/>
    <n v="0"/>
    <n v="0"/>
    <n v="0"/>
    <n v="0"/>
    <n v="18"/>
    <n v="0"/>
    <n v="0"/>
    <n v="18"/>
    <n v="0"/>
    <n v="0"/>
    <n v="0"/>
    <n v="0"/>
    <n v="0"/>
    <n v="0"/>
    <n v="0"/>
    <n v="0"/>
    <n v="0"/>
    <n v="0"/>
    <n v="2"/>
    <n v="0"/>
    <n v="1435"/>
    <m/>
  </r>
  <r>
    <x v="7"/>
    <x v="3"/>
    <n v="0"/>
    <n v="0"/>
    <n v="0"/>
    <n v="15.3"/>
    <n v="15.3"/>
    <n v="15.3"/>
    <n v="15.3"/>
    <n v="0"/>
    <n v="0"/>
    <n v="30.6"/>
    <n v="1.04"/>
    <n v="30.6"/>
    <n v="30.6"/>
    <n v="11"/>
    <n v="0"/>
    <n v="0"/>
    <n v="11"/>
    <n v="0"/>
    <n v="36"/>
    <n v="0"/>
    <n v="0"/>
    <n v="0"/>
    <n v="36"/>
    <n v="6"/>
    <n v="2"/>
    <n v="36"/>
    <n v="44"/>
    <n v="0"/>
    <n v="9"/>
    <n v="16"/>
    <n v="25"/>
    <n v="15.3"/>
    <n v="0"/>
    <n v="0"/>
    <n v="15.3"/>
    <n v="0"/>
    <n v="0"/>
    <n v="0"/>
    <n v="0"/>
    <n v="18"/>
    <n v="0"/>
    <n v="0"/>
    <n v="18"/>
    <n v="0"/>
    <n v="0"/>
    <n v="0"/>
    <n v="0"/>
    <n v="0"/>
    <n v="0"/>
    <n v="0"/>
    <n v="0"/>
    <n v="0"/>
    <n v="0"/>
    <n v="2"/>
    <n v="0"/>
    <n v="1435"/>
    <m/>
  </r>
  <r>
    <x v="7"/>
    <x v="4"/>
    <n v="0"/>
    <n v="0"/>
    <n v="0"/>
    <n v="15.3"/>
    <n v="15.3"/>
    <n v="15.3"/>
    <n v="15.3"/>
    <n v="0"/>
    <n v="0"/>
    <n v="30.6"/>
    <n v="1.04"/>
    <n v="30.6"/>
    <n v="30.6"/>
    <n v="11"/>
    <n v="0"/>
    <n v="0"/>
    <n v="11"/>
    <n v="0"/>
    <n v="36"/>
    <n v="0"/>
    <n v="0"/>
    <n v="0"/>
    <n v="36"/>
    <n v="6"/>
    <n v="2"/>
    <n v="36"/>
    <n v="44"/>
    <n v="0"/>
    <n v="9"/>
    <n v="16"/>
    <n v="25"/>
    <n v="15.3"/>
    <n v="0"/>
    <n v="0"/>
    <n v="15.3"/>
    <n v="0"/>
    <n v="0"/>
    <n v="0"/>
    <n v="0"/>
    <n v="18"/>
    <n v="0"/>
    <n v="0"/>
    <n v="18"/>
    <n v="0"/>
    <n v="0"/>
    <n v="0"/>
    <n v="0"/>
    <n v="0"/>
    <n v="0"/>
    <n v="0"/>
    <n v="0"/>
    <n v="0"/>
    <n v="0"/>
    <n v="2"/>
    <n v="0"/>
    <n v="1435"/>
    <m/>
  </r>
  <r>
    <x v="7"/>
    <x v="5"/>
    <n v="0"/>
    <n v="0"/>
    <n v="0"/>
    <n v="15.3"/>
    <n v="15.3"/>
    <n v="15.3"/>
    <n v="15.3"/>
    <n v="0"/>
    <n v="0"/>
    <n v="30.6"/>
    <n v="1.04"/>
    <n v="30.6"/>
    <n v="30.6"/>
    <n v="11"/>
    <n v="0"/>
    <n v="0"/>
    <n v="11"/>
    <n v="0"/>
    <n v="36"/>
    <n v="0"/>
    <n v="0"/>
    <n v="0"/>
    <n v="36"/>
    <n v="6"/>
    <n v="2"/>
    <n v="36"/>
    <n v="44"/>
    <n v="0"/>
    <n v="9"/>
    <n v="16"/>
    <n v="25"/>
    <n v="15.3"/>
    <n v="0"/>
    <n v="0"/>
    <n v="15.3"/>
    <n v="0"/>
    <n v="0"/>
    <n v="0"/>
    <n v="0"/>
    <n v="18"/>
    <n v="0"/>
    <n v="0"/>
    <n v="18"/>
    <n v="0"/>
    <n v="0"/>
    <n v="0"/>
    <n v="0"/>
    <n v="0"/>
    <n v="0"/>
    <n v="0"/>
    <n v="0"/>
    <n v="0"/>
    <n v="0"/>
    <n v="2"/>
    <n v="0"/>
    <n v="1435"/>
    <m/>
  </r>
  <r>
    <x v="7"/>
    <x v="6"/>
    <n v="0"/>
    <n v="0"/>
    <n v="0"/>
    <n v="15.3"/>
    <n v="15.3"/>
    <n v="15.3"/>
    <n v="15.3"/>
    <n v="0"/>
    <n v="0"/>
    <n v="30.6"/>
    <n v="1.04"/>
    <n v="30.6"/>
    <n v="30.6"/>
    <n v="11"/>
    <n v="0"/>
    <n v="0"/>
    <n v="11"/>
    <n v="0"/>
    <n v="36"/>
    <n v="0"/>
    <n v="0"/>
    <n v="0"/>
    <n v="36"/>
    <n v="6"/>
    <n v="2"/>
    <n v="36"/>
    <n v="44"/>
    <n v="0"/>
    <n v="9"/>
    <n v="16"/>
    <n v="25"/>
    <n v="15.3"/>
    <n v="0"/>
    <n v="0"/>
    <n v="15.3"/>
    <n v="0"/>
    <n v="0"/>
    <n v="0"/>
    <n v="0"/>
    <n v="18"/>
    <n v="0"/>
    <n v="0"/>
    <n v="18"/>
    <n v="0"/>
    <n v="0"/>
    <n v="0"/>
    <n v="0"/>
    <n v="0"/>
    <n v="0"/>
    <n v="0"/>
    <n v="0"/>
    <n v="0"/>
    <n v="0"/>
    <n v="2"/>
    <n v="0"/>
    <n v="1435"/>
    <m/>
  </r>
  <r>
    <x v="7"/>
    <x v="7"/>
    <n v="0"/>
    <n v="0"/>
    <n v="0"/>
    <n v="15.3"/>
    <n v="15.3"/>
    <n v="15.3"/>
    <n v="15.3"/>
    <n v="0"/>
    <n v="0"/>
    <n v="30.6"/>
    <n v="1.04"/>
    <n v="30.6"/>
    <n v="30.6"/>
    <n v="11"/>
    <n v="0"/>
    <n v="0"/>
    <n v="11"/>
    <n v="0"/>
    <n v="36"/>
    <n v="0"/>
    <n v="0"/>
    <n v="0"/>
    <n v="36"/>
    <n v="6"/>
    <n v="2"/>
    <n v="36"/>
    <n v="44"/>
    <n v="0"/>
    <n v="9"/>
    <n v="16"/>
    <n v="25"/>
    <n v="15.3"/>
    <n v="0"/>
    <n v="0"/>
    <n v="15.3"/>
    <n v="0"/>
    <n v="0"/>
    <n v="0"/>
    <n v="0"/>
    <n v="18"/>
    <n v="0"/>
    <n v="0"/>
    <n v="18"/>
    <n v="0"/>
    <n v="0"/>
    <n v="0"/>
    <n v="0"/>
    <n v="0"/>
    <n v="0"/>
    <n v="0"/>
    <n v="0"/>
    <n v="0"/>
    <n v="0"/>
    <n v="2"/>
    <n v="0"/>
    <n v="1435"/>
    <m/>
  </r>
  <r>
    <x v="7"/>
    <x v="8"/>
    <n v="0"/>
    <n v="0"/>
    <n v="0"/>
    <n v="15.3"/>
    <n v="15.3"/>
    <n v="15.3"/>
    <n v="15.3"/>
    <n v="0"/>
    <n v="0"/>
    <n v="30.6"/>
    <n v="1.04"/>
    <n v="30.6"/>
    <n v="30.6"/>
    <n v="11"/>
    <n v="0"/>
    <n v="0"/>
    <n v="11"/>
    <n v="0"/>
    <n v="36"/>
    <n v="0"/>
    <n v="0"/>
    <n v="0"/>
    <n v="36"/>
    <n v="6"/>
    <n v="2"/>
    <n v="36"/>
    <n v="44"/>
    <n v="0"/>
    <n v="9"/>
    <n v="16"/>
    <n v="25"/>
    <n v="15.3"/>
    <n v="0"/>
    <n v="0"/>
    <n v="15.3"/>
    <n v="0"/>
    <n v="0"/>
    <n v="0"/>
    <n v="0"/>
    <n v="18"/>
    <n v="0"/>
    <n v="0"/>
    <n v="18"/>
    <n v="0"/>
    <n v="0"/>
    <n v="0"/>
    <n v="0"/>
    <n v="0"/>
    <n v="0"/>
    <n v="0"/>
    <n v="0"/>
    <n v="0"/>
    <n v="0"/>
    <n v="2"/>
    <n v="0"/>
    <n v="1435"/>
    <m/>
  </r>
  <r>
    <x v="7"/>
    <x v="9"/>
    <n v="0"/>
    <n v="0"/>
    <n v="0"/>
    <n v="15.3"/>
    <n v="15.3"/>
    <n v="15.3"/>
    <n v="15.3"/>
    <n v="0"/>
    <n v="0"/>
    <n v="30.6"/>
    <n v="1.04"/>
    <n v="30.6"/>
    <n v="30.6"/>
    <n v="11"/>
    <n v="0"/>
    <n v="0"/>
    <n v="11"/>
    <n v="0"/>
    <n v="36"/>
    <n v="0"/>
    <n v="0"/>
    <n v="0"/>
    <n v="36"/>
    <n v="6"/>
    <n v="2"/>
    <n v="36"/>
    <n v="44"/>
    <n v="0"/>
    <n v="9"/>
    <n v="16"/>
    <n v="25"/>
    <n v="15.3"/>
    <n v="0"/>
    <n v="0"/>
    <n v="15.3"/>
    <n v="0"/>
    <n v="0"/>
    <n v="0"/>
    <n v="0"/>
    <n v="18"/>
    <n v="0"/>
    <n v="0"/>
    <n v="18"/>
    <n v="0"/>
    <n v="0"/>
    <n v="0"/>
    <n v="0"/>
    <n v="0"/>
    <n v="0"/>
    <n v="0"/>
    <n v="0"/>
    <n v="0"/>
    <n v="0"/>
    <n v="2"/>
    <n v="0"/>
    <n v="1435"/>
    <m/>
  </r>
  <r>
    <x v="7"/>
    <x v="10"/>
    <n v="0"/>
    <n v="0"/>
    <n v="0"/>
    <n v="15.3"/>
    <n v="15.3"/>
    <n v="15.3"/>
    <n v="15.3"/>
    <n v="0"/>
    <n v="0"/>
    <n v="30.6"/>
    <n v="1.04"/>
    <n v="30.6"/>
    <n v="30.6"/>
    <n v="11"/>
    <n v="0"/>
    <n v="0"/>
    <n v="11"/>
    <n v="0"/>
    <n v="36"/>
    <n v="0"/>
    <n v="0"/>
    <n v="0"/>
    <n v="36"/>
    <n v="6"/>
    <n v="2"/>
    <n v="36"/>
    <n v="44"/>
    <n v="0"/>
    <n v="9"/>
    <n v="16"/>
    <n v="25"/>
    <n v="15.3"/>
    <n v="0"/>
    <n v="0"/>
    <n v="15.3"/>
    <n v="0"/>
    <n v="0"/>
    <n v="0"/>
    <n v="0"/>
    <n v="18"/>
    <n v="0"/>
    <n v="0"/>
    <n v="18"/>
    <n v="0"/>
    <n v="0"/>
    <n v="0"/>
    <n v="0"/>
    <n v="0"/>
    <n v="0"/>
    <n v="0"/>
    <n v="0"/>
    <n v="0"/>
    <n v="0"/>
    <n v="2"/>
    <n v="0"/>
    <n v="1435"/>
    <m/>
  </r>
  <r>
    <x v="7"/>
    <x v="11"/>
    <n v="0"/>
    <n v="0"/>
    <n v="0"/>
    <n v="15.3"/>
    <n v="15.3"/>
    <n v="15.3"/>
    <n v="15.3"/>
    <n v="0"/>
    <n v="0"/>
    <n v="30.6"/>
    <n v="1.04"/>
    <n v="30.6"/>
    <n v="30.6"/>
    <n v="11"/>
    <n v="0"/>
    <n v="0"/>
    <n v="11"/>
    <n v="0"/>
    <n v="36"/>
    <n v="0"/>
    <n v="0"/>
    <n v="0"/>
    <n v="36"/>
    <n v="6"/>
    <n v="2"/>
    <n v="36"/>
    <n v="44"/>
    <n v="0"/>
    <n v="9"/>
    <n v="16"/>
    <n v="25"/>
    <n v="15.3"/>
    <n v="0"/>
    <n v="0"/>
    <n v="15.3"/>
    <n v="0"/>
    <n v="0"/>
    <n v="0"/>
    <n v="0"/>
    <n v="18"/>
    <n v="0"/>
    <n v="0"/>
    <n v="18"/>
    <n v="0"/>
    <n v="0"/>
    <n v="0"/>
    <n v="0"/>
    <n v="0"/>
    <n v="0"/>
    <n v="0"/>
    <n v="0"/>
    <n v="0"/>
    <n v="0"/>
    <n v="2"/>
    <n v="0"/>
    <n v="1435"/>
    <m/>
  </r>
  <r>
    <x v="8"/>
    <x v="0"/>
    <n v="0"/>
    <n v="0"/>
    <n v="0"/>
    <n v="15.3"/>
    <n v="15.3"/>
    <n v="15.3"/>
    <n v="15.3"/>
    <n v="0"/>
    <n v="0"/>
    <n v="30.6"/>
    <n v="1.04"/>
    <n v="30.6"/>
    <n v="30.6"/>
    <n v="11"/>
    <n v="0"/>
    <n v="0"/>
    <n v="11"/>
    <n v="0"/>
    <n v="36"/>
    <n v="0"/>
    <n v="0"/>
    <n v="0"/>
    <n v="36"/>
    <n v="6"/>
    <n v="2"/>
    <n v="36"/>
    <n v="44"/>
    <n v="0"/>
    <n v="9"/>
    <n v="16"/>
    <n v="25"/>
    <n v="15.3"/>
    <n v="0"/>
    <n v="0"/>
    <n v="15.3"/>
    <n v="0"/>
    <n v="0"/>
    <n v="0"/>
    <n v="0"/>
    <n v="18"/>
    <n v="0"/>
    <n v="0"/>
    <n v="18"/>
    <n v="0"/>
    <n v="0"/>
    <n v="0"/>
    <n v="0"/>
    <n v="0"/>
    <n v="0"/>
    <n v="0"/>
    <n v="0"/>
    <n v="0"/>
    <n v="0"/>
    <n v="2"/>
    <n v="0"/>
    <n v="1435"/>
    <m/>
  </r>
  <r>
    <x v="8"/>
    <x v="1"/>
    <n v="0"/>
    <n v="0"/>
    <n v="0"/>
    <n v="15.3"/>
    <n v="15.3"/>
    <n v="15.3"/>
    <n v="15.3"/>
    <n v="0"/>
    <n v="0"/>
    <n v="30.6"/>
    <n v="1.04"/>
    <n v="30.6"/>
    <n v="30.6"/>
    <n v="11"/>
    <n v="0"/>
    <n v="0"/>
    <n v="11"/>
    <n v="0"/>
    <n v="36"/>
    <n v="0"/>
    <n v="0"/>
    <n v="0"/>
    <n v="36"/>
    <n v="6"/>
    <n v="2"/>
    <n v="36"/>
    <n v="44"/>
    <n v="0"/>
    <n v="9"/>
    <n v="16"/>
    <n v="25"/>
    <n v="15.3"/>
    <n v="0"/>
    <n v="0"/>
    <n v="15.3"/>
    <n v="0"/>
    <n v="0"/>
    <n v="0"/>
    <n v="0"/>
    <n v="18"/>
    <n v="0"/>
    <n v="0"/>
    <n v="18"/>
    <n v="0"/>
    <n v="0"/>
    <n v="0"/>
    <n v="0"/>
    <n v="0"/>
    <n v="0"/>
    <n v="0"/>
    <n v="0"/>
    <n v="0"/>
    <n v="0"/>
    <n v="2"/>
    <n v="0"/>
    <n v="1435"/>
    <m/>
  </r>
  <r>
    <x v="8"/>
    <x v="2"/>
    <n v="0"/>
    <n v="0"/>
    <n v="0"/>
    <n v="15.3"/>
    <n v="15.3"/>
    <n v="15.3"/>
    <n v="15.3"/>
    <n v="0"/>
    <n v="0"/>
    <n v="30.6"/>
    <n v="1.04"/>
    <n v="30.6"/>
    <n v="30.6"/>
    <n v="11"/>
    <n v="0"/>
    <n v="0"/>
    <n v="11"/>
    <n v="0"/>
    <n v="36"/>
    <n v="0"/>
    <n v="0"/>
    <n v="0"/>
    <n v="36"/>
    <n v="6"/>
    <n v="2"/>
    <n v="36"/>
    <n v="44"/>
    <n v="0"/>
    <n v="9"/>
    <n v="16"/>
    <n v="25"/>
    <n v="15.3"/>
    <n v="0"/>
    <n v="0"/>
    <n v="15.3"/>
    <n v="0"/>
    <n v="0"/>
    <n v="0"/>
    <n v="0"/>
    <n v="18"/>
    <n v="0"/>
    <n v="0"/>
    <n v="18"/>
    <n v="0"/>
    <n v="0"/>
    <n v="0"/>
    <n v="0"/>
    <n v="0"/>
    <n v="0"/>
    <n v="0"/>
    <n v="0"/>
    <n v="0"/>
    <n v="0"/>
    <n v="2"/>
    <n v="0"/>
    <n v="1435"/>
    <m/>
  </r>
  <r>
    <x v="8"/>
    <x v="3"/>
    <n v="0"/>
    <n v="0"/>
    <n v="0"/>
    <n v="15.3"/>
    <n v="15.3"/>
    <n v="15.3"/>
    <n v="15.3"/>
    <n v="0"/>
    <n v="0"/>
    <n v="30.6"/>
    <n v="1.04"/>
    <n v="30.6"/>
    <n v="30.6"/>
    <n v="11"/>
    <n v="0"/>
    <n v="0"/>
    <n v="11"/>
    <n v="0"/>
    <n v="36"/>
    <n v="0"/>
    <n v="0"/>
    <n v="0"/>
    <n v="36"/>
    <n v="6"/>
    <n v="2"/>
    <n v="36"/>
    <n v="44"/>
    <n v="0"/>
    <n v="9"/>
    <n v="16"/>
    <n v="25"/>
    <n v="15.3"/>
    <n v="0"/>
    <n v="0"/>
    <n v="15.3"/>
    <n v="0"/>
    <n v="0"/>
    <n v="0"/>
    <n v="0"/>
    <n v="18"/>
    <n v="0"/>
    <n v="0"/>
    <n v="18"/>
    <n v="0"/>
    <n v="0"/>
    <n v="0"/>
    <n v="0"/>
    <n v="0"/>
    <n v="0"/>
    <n v="0"/>
    <n v="0"/>
    <n v="0"/>
    <n v="0"/>
    <n v="2"/>
    <n v="0"/>
    <n v="1435"/>
    <m/>
  </r>
  <r>
    <x v="8"/>
    <x v="4"/>
    <n v="0"/>
    <n v="0"/>
    <n v="0"/>
    <n v="15.3"/>
    <n v="15.3"/>
    <n v="15.3"/>
    <n v="15.3"/>
    <n v="0"/>
    <n v="0"/>
    <n v="30.6"/>
    <n v="1.04"/>
    <n v="30.6"/>
    <n v="30.6"/>
    <n v="11"/>
    <n v="0"/>
    <n v="0"/>
    <n v="11"/>
    <n v="0"/>
    <n v="36"/>
    <n v="0"/>
    <n v="0"/>
    <n v="0"/>
    <n v="36"/>
    <n v="6"/>
    <n v="2"/>
    <n v="36"/>
    <n v="44"/>
    <n v="0"/>
    <n v="9"/>
    <n v="16"/>
    <n v="25"/>
    <n v="15.3"/>
    <n v="0"/>
    <n v="0"/>
    <n v="15.3"/>
    <n v="0"/>
    <n v="0"/>
    <n v="0"/>
    <n v="0"/>
    <n v="18"/>
    <n v="0"/>
    <n v="0"/>
    <n v="18"/>
    <n v="0"/>
    <n v="0"/>
    <n v="0"/>
    <n v="0"/>
    <n v="0"/>
    <n v="0"/>
    <n v="0"/>
    <n v="0"/>
    <n v="0"/>
    <n v="0"/>
    <n v="2"/>
    <n v="0"/>
    <n v="1435"/>
    <m/>
  </r>
  <r>
    <x v="8"/>
    <x v="5"/>
    <n v="0"/>
    <n v="0"/>
    <n v="0"/>
    <n v="15.3"/>
    <n v="15.3"/>
    <n v="15.3"/>
    <n v="15.3"/>
    <n v="0"/>
    <n v="0"/>
    <n v="30.6"/>
    <n v="1.04"/>
    <n v="30.6"/>
    <n v="30.6"/>
    <n v="11"/>
    <n v="0"/>
    <n v="0"/>
    <n v="11"/>
    <n v="0"/>
    <n v="36"/>
    <n v="0"/>
    <n v="0"/>
    <n v="0"/>
    <n v="36"/>
    <n v="6"/>
    <n v="2"/>
    <n v="36"/>
    <n v="44"/>
    <n v="0"/>
    <n v="9"/>
    <n v="16"/>
    <n v="25"/>
    <n v="15.3"/>
    <n v="0"/>
    <n v="0"/>
    <n v="15.3"/>
    <n v="0"/>
    <n v="0"/>
    <n v="0"/>
    <n v="0"/>
    <n v="18"/>
    <n v="0"/>
    <n v="0"/>
    <n v="18"/>
    <n v="0"/>
    <n v="0"/>
    <n v="0"/>
    <n v="0"/>
    <n v="0"/>
    <n v="0"/>
    <n v="0"/>
    <n v="0"/>
    <n v="0"/>
    <n v="0"/>
    <n v="2"/>
    <n v="0"/>
    <n v="1435"/>
    <m/>
  </r>
  <r>
    <x v="8"/>
    <x v="6"/>
    <n v="0"/>
    <n v="0"/>
    <n v="0"/>
    <n v="15.3"/>
    <n v="15.3"/>
    <n v="15.3"/>
    <n v="15.3"/>
    <n v="0"/>
    <n v="0"/>
    <n v="30.6"/>
    <n v="1.04"/>
    <n v="30.6"/>
    <n v="30.6"/>
    <n v="11"/>
    <n v="0"/>
    <n v="0"/>
    <n v="11"/>
    <n v="0"/>
    <n v="36"/>
    <n v="0"/>
    <n v="0"/>
    <n v="0"/>
    <n v="36"/>
    <n v="6"/>
    <n v="2"/>
    <n v="36"/>
    <n v="44"/>
    <n v="0"/>
    <n v="9"/>
    <n v="16"/>
    <n v="25"/>
    <n v="15.3"/>
    <n v="0"/>
    <n v="0"/>
    <n v="15.3"/>
    <n v="0"/>
    <n v="0"/>
    <n v="0"/>
    <n v="0"/>
    <n v="18"/>
    <n v="0"/>
    <n v="0"/>
    <n v="18"/>
    <n v="0"/>
    <n v="0"/>
    <n v="0"/>
    <n v="0"/>
    <n v="0"/>
    <n v="0"/>
    <n v="0"/>
    <n v="0"/>
    <n v="0"/>
    <n v="0"/>
    <n v="2"/>
    <n v="0"/>
    <n v="1435"/>
    <m/>
  </r>
  <r>
    <x v="8"/>
    <x v="7"/>
    <n v="0"/>
    <n v="0"/>
    <n v="0"/>
    <n v="15.3"/>
    <n v="15.3"/>
    <n v="15.3"/>
    <n v="15.3"/>
    <n v="0"/>
    <n v="0"/>
    <n v="30.6"/>
    <n v="1.04"/>
    <n v="30.6"/>
    <n v="30.6"/>
    <n v="11"/>
    <n v="0"/>
    <n v="0"/>
    <n v="11"/>
    <n v="0"/>
    <n v="36"/>
    <n v="0"/>
    <n v="0"/>
    <n v="0"/>
    <n v="36"/>
    <n v="6"/>
    <n v="2"/>
    <n v="36"/>
    <n v="44"/>
    <n v="0"/>
    <n v="9"/>
    <n v="16"/>
    <n v="25"/>
    <n v="15.3"/>
    <n v="0"/>
    <n v="0"/>
    <n v="15.3"/>
    <n v="0"/>
    <n v="0"/>
    <n v="0"/>
    <n v="0"/>
    <n v="18"/>
    <n v="0"/>
    <n v="0"/>
    <n v="18"/>
    <n v="0"/>
    <n v="0"/>
    <n v="0"/>
    <n v="0"/>
    <n v="0"/>
    <n v="0"/>
    <n v="0"/>
    <n v="0"/>
    <n v="0"/>
    <n v="0"/>
    <n v="2"/>
    <n v="0"/>
    <n v="1435"/>
    <m/>
  </r>
  <r>
    <x v="8"/>
    <x v="8"/>
    <n v="0"/>
    <n v="0"/>
    <n v="0"/>
    <n v="15.3"/>
    <n v="15.3"/>
    <n v="15.3"/>
    <n v="15.3"/>
    <n v="0"/>
    <n v="0"/>
    <n v="30.6"/>
    <n v="1.04"/>
    <n v="30.6"/>
    <n v="30.6"/>
    <n v="11"/>
    <n v="0"/>
    <n v="0"/>
    <n v="11"/>
    <n v="0"/>
    <n v="36"/>
    <n v="0"/>
    <n v="0"/>
    <n v="0"/>
    <n v="36"/>
    <n v="6"/>
    <n v="2"/>
    <n v="36"/>
    <n v="44"/>
    <n v="0"/>
    <n v="9"/>
    <n v="16"/>
    <n v="25"/>
    <n v="15.3"/>
    <n v="0"/>
    <n v="0"/>
    <n v="15.3"/>
    <n v="0"/>
    <n v="0"/>
    <n v="0"/>
    <n v="0"/>
    <n v="18"/>
    <n v="0"/>
    <n v="0"/>
    <n v="18"/>
    <n v="0"/>
    <n v="0"/>
    <n v="0"/>
    <n v="0"/>
    <n v="0"/>
    <n v="0"/>
    <n v="0"/>
    <n v="0"/>
    <n v="0"/>
    <n v="0"/>
    <n v="2"/>
    <n v="0"/>
    <n v="1435"/>
    <m/>
  </r>
  <r>
    <x v="8"/>
    <x v="9"/>
    <n v="0"/>
    <n v="0"/>
    <n v="0"/>
    <n v="15.3"/>
    <n v="15.3"/>
    <n v="15.3"/>
    <n v="15.3"/>
    <n v="0"/>
    <n v="0"/>
    <n v="30.6"/>
    <n v="1.04"/>
    <n v="30.6"/>
    <n v="30.6"/>
    <n v="11"/>
    <n v="0"/>
    <n v="0"/>
    <n v="11"/>
    <n v="0"/>
    <n v="36"/>
    <n v="0"/>
    <n v="0"/>
    <n v="0"/>
    <n v="36"/>
    <n v="6"/>
    <n v="2"/>
    <n v="36"/>
    <n v="44"/>
    <n v="0"/>
    <n v="9"/>
    <n v="16"/>
    <n v="25"/>
    <n v="15.3"/>
    <n v="0"/>
    <n v="0"/>
    <n v="15.3"/>
    <n v="0"/>
    <n v="0"/>
    <n v="0"/>
    <n v="0"/>
    <n v="18"/>
    <n v="0"/>
    <n v="0"/>
    <n v="18"/>
    <n v="0"/>
    <n v="0"/>
    <n v="0"/>
    <n v="0"/>
    <n v="0"/>
    <n v="0"/>
    <n v="0"/>
    <n v="0"/>
    <n v="0"/>
    <n v="0"/>
    <n v="2"/>
    <n v="0"/>
    <n v="1435"/>
    <m/>
  </r>
  <r>
    <x v="8"/>
    <x v="10"/>
    <n v="0"/>
    <n v="0"/>
    <n v="0"/>
    <n v="15.3"/>
    <n v="15.3"/>
    <n v="15.3"/>
    <n v="15.3"/>
    <n v="0"/>
    <n v="0"/>
    <n v="30.6"/>
    <n v="1.04"/>
    <n v="30.6"/>
    <n v="30.6"/>
    <n v="11"/>
    <n v="0"/>
    <n v="0"/>
    <n v="11"/>
    <n v="0"/>
    <n v="36"/>
    <n v="0"/>
    <n v="0"/>
    <n v="0"/>
    <n v="36"/>
    <n v="6"/>
    <n v="2"/>
    <n v="36"/>
    <n v="44"/>
    <n v="0"/>
    <n v="9"/>
    <n v="16"/>
    <n v="25"/>
    <n v="15.3"/>
    <n v="0"/>
    <n v="0"/>
    <n v="15.3"/>
    <n v="0"/>
    <n v="0"/>
    <n v="0"/>
    <n v="0"/>
    <n v="18"/>
    <n v="0"/>
    <n v="0"/>
    <n v="18"/>
    <n v="0"/>
    <n v="0"/>
    <n v="0"/>
    <n v="0"/>
    <n v="0"/>
    <n v="0"/>
    <n v="0"/>
    <n v="0"/>
    <n v="0"/>
    <n v="0"/>
    <n v="2"/>
    <n v="0"/>
    <n v="1435"/>
    <m/>
  </r>
  <r>
    <x v="8"/>
    <x v="11"/>
    <n v="0"/>
    <n v="0"/>
    <n v="0"/>
    <n v="15.3"/>
    <n v="15.3"/>
    <n v="15.3"/>
    <n v="15.3"/>
    <n v="0"/>
    <n v="0"/>
    <n v="30.6"/>
    <n v="1.04"/>
    <n v="30.6"/>
    <n v="30.6"/>
    <n v="11"/>
    <n v="0"/>
    <n v="0"/>
    <n v="11"/>
    <n v="0"/>
    <n v="36"/>
    <n v="0"/>
    <n v="0"/>
    <n v="0"/>
    <n v="36"/>
    <n v="6"/>
    <n v="2"/>
    <n v="36"/>
    <n v="44"/>
    <n v="0"/>
    <n v="9"/>
    <n v="16"/>
    <n v="25"/>
    <n v="15.3"/>
    <n v="0"/>
    <n v="0"/>
    <n v="15.3"/>
    <n v="0"/>
    <n v="0"/>
    <n v="0"/>
    <n v="0"/>
    <n v="18"/>
    <n v="0"/>
    <n v="0"/>
    <n v="18"/>
    <n v="0"/>
    <n v="0"/>
    <n v="0"/>
    <n v="0"/>
    <n v="0"/>
    <n v="0"/>
    <n v="0"/>
    <n v="0"/>
    <n v="0"/>
    <n v="0"/>
    <n v="2"/>
    <n v="0"/>
    <n v="1435"/>
    <m/>
  </r>
  <r>
    <x v="9"/>
    <x v="0"/>
    <n v="0"/>
    <n v="0"/>
    <n v="0"/>
    <n v="15.3"/>
    <n v="15.3"/>
    <n v="15.3"/>
    <n v="15.3"/>
    <n v="0"/>
    <n v="0"/>
    <n v="30.6"/>
    <n v="1.04"/>
    <n v="30.6"/>
    <n v="30.6"/>
    <n v="11"/>
    <n v="0"/>
    <n v="0"/>
    <n v="11"/>
    <n v="0"/>
    <n v="36"/>
    <n v="0"/>
    <n v="0"/>
    <n v="0"/>
    <n v="36"/>
    <n v="6"/>
    <n v="2"/>
    <n v="36"/>
    <n v="44"/>
    <n v="0"/>
    <n v="9"/>
    <n v="16"/>
    <n v="25"/>
    <n v="15.3"/>
    <n v="0"/>
    <n v="0"/>
    <n v="15.3"/>
    <n v="0"/>
    <n v="0"/>
    <n v="0"/>
    <n v="0"/>
    <n v="18"/>
    <n v="0"/>
    <n v="0"/>
    <n v="18"/>
    <n v="0"/>
    <n v="0"/>
    <n v="0"/>
    <n v="0"/>
    <n v="0"/>
    <n v="0"/>
    <n v="0"/>
    <n v="0"/>
    <n v="0"/>
    <n v="0"/>
    <n v="2"/>
    <n v="0"/>
    <n v="1435"/>
    <m/>
  </r>
  <r>
    <x v="9"/>
    <x v="1"/>
    <n v="0"/>
    <n v="0"/>
    <n v="0"/>
    <n v="15.3"/>
    <n v="15.3"/>
    <n v="15.3"/>
    <n v="15.3"/>
    <n v="0"/>
    <n v="0"/>
    <n v="30.6"/>
    <n v="1.04"/>
    <n v="30.6"/>
    <n v="30.6"/>
    <n v="11"/>
    <n v="0"/>
    <n v="0"/>
    <n v="11"/>
    <n v="0"/>
    <n v="36"/>
    <n v="0"/>
    <n v="0"/>
    <n v="0"/>
    <n v="36"/>
    <n v="6"/>
    <n v="2"/>
    <n v="36"/>
    <n v="44"/>
    <n v="0"/>
    <n v="9"/>
    <n v="16"/>
    <n v="25"/>
    <n v="15.3"/>
    <n v="0"/>
    <n v="0"/>
    <n v="15.3"/>
    <n v="0"/>
    <n v="0"/>
    <n v="0"/>
    <n v="0"/>
    <n v="18"/>
    <n v="0"/>
    <n v="0"/>
    <n v="18"/>
    <n v="0"/>
    <n v="0"/>
    <n v="0"/>
    <n v="0"/>
    <n v="0"/>
    <n v="0"/>
    <n v="0"/>
    <n v="0"/>
    <n v="0"/>
    <n v="0"/>
    <n v="2"/>
    <n v="0"/>
    <n v="1435"/>
    <m/>
  </r>
  <r>
    <x v="9"/>
    <x v="2"/>
    <n v="0"/>
    <n v="0"/>
    <n v="0"/>
    <n v="15.3"/>
    <n v="15.3"/>
    <n v="15.3"/>
    <n v="15.3"/>
    <n v="0"/>
    <n v="0"/>
    <n v="30.6"/>
    <n v="1.04"/>
    <n v="30.6"/>
    <n v="30.6"/>
    <n v="11"/>
    <n v="0"/>
    <n v="0"/>
    <n v="11"/>
    <n v="0"/>
    <n v="36"/>
    <n v="0"/>
    <n v="0"/>
    <n v="0"/>
    <n v="36"/>
    <n v="6"/>
    <n v="2"/>
    <n v="36"/>
    <n v="44"/>
    <n v="0"/>
    <n v="9"/>
    <n v="16"/>
    <n v="25"/>
    <n v="15.3"/>
    <n v="0"/>
    <n v="0"/>
    <n v="15.3"/>
    <n v="0"/>
    <n v="0"/>
    <n v="0"/>
    <n v="0"/>
    <n v="18"/>
    <n v="0"/>
    <n v="0"/>
    <n v="18"/>
    <n v="0"/>
    <n v="0"/>
    <n v="0"/>
    <n v="0"/>
    <n v="0"/>
    <n v="0"/>
    <n v="0"/>
    <n v="0"/>
    <n v="0"/>
    <n v="0"/>
    <n v="2"/>
    <n v="0"/>
    <n v="1435"/>
    <m/>
  </r>
  <r>
    <x v="9"/>
    <x v="3"/>
    <n v="0"/>
    <n v="0"/>
    <n v="0"/>
    <n v="15.3"/>
    <n v="15.3"/>
    <n v="15.3"/>
    <n v="15.3"/>
    <n v="0"/>
    <n v="0"/>
    <n v="30.6"/>
    <n v="1.04"/>
    <n v="30.6"/>
    <n v="30.6"/>
    <n v="11"/>
    <n v="0"/>
    <n v="0"/>
    <n v="11"/>
    <n v="0"/>
    <n v="36"/>
    <n v="0"/>
    <n v="0"/>
    <n v="0"/>
    <n v="36"/>
    <n v="6"/>
    <n v="2"/>
    <n v="36"/>
    <n v="44"/>
    <n v="0"/>
    <n v="9"/>
    <n v="16"/>
    <n v="25"/>
    <n v="15.3"/>
    <n v="0"/>
    <n v="0"/>
    <n v="15.3"/>
    <n v="0"/>
    <n v="0"/>
    <n v="0"/>
    <n v="0"/>
    <n v="18"/>
    <n v="0"/>
    <n v="0"/>
    <n v="18"/>
    <n v="0"/>
    <n v="0"/>
    <n v="0"/>
    <n v="0"/>
    <n v="0"/>
    <n v="0"/>
    <n v="0"/>
    <n v="0"/>
    <n v="0"/>
    <n v="0"/>
    <n v="2"/>
    <n v="0"/>
    <n v="1435"/>
    <m/>
  </r>
  <r>
    <x v="9"/>
    <x v="4"/>
    <n v="0"/>
    <n v="0"/>
    <n v="0"/>
    <n v="15.3"/>
    <n v="15.3"/>
    <n v="15.3"/>
    <n v="15.3"/>
    <n v="0"/>
    <n v="0"/>
    <n v="30.6"/>
    <n v="1.04"/>
    <n v="30.6"/>
    <n v="30.6"/>
    <n v="11"/>
    <n v="0"/>
    <n v="0"/>
    <n v="11"/>
    <n v="0"/>
    <n v="36"/>
    <n v="0"/>
    <n v="0"/>
    <n v="0"/>
    <n v="36"/>
    <n v="6"/>
    <n v="2"/>
    <n v="36"/>
    <n v="44"/>
    <n v="0"/>
    <n v="9"/>
    <n v="16"/>
    <n v="25"/>
    <n v="15.3"/>
    <n v="0"/>
    <n v="0"/>
    <n v="15.3"/>
    <n v="0"/>
    <n v="0"/>
    <n v="0"/>
    <n v="0"/>
    <n v="18"/>
    <n v="0"/>
    <n v="0"/>
    <n v="18"/>
    <n v="0"/>
    <n v="0"/>
    <n v="0"/>
    <n v="0"/>
    <n v="0"/>
    <n v="0"/>
    <n v="0"/>
    <n v="0"/>
    <n v="0"/>
    <n v="0"/>
    <n v="2"/>
    <n v="0"/>
    <n v="1435"/>
    <m/>
  </r>
  <r>
    <x v="9"/>
    <x v="5"/>
    <n v="0"/>
    <n v="0"/>
    <n v="0"/>
    <n v="15.3"/>
    <n v="15.3"/>
    <n v="15.3"/>
    <n v="15.3"/>
    <n v="0"/>
    <n v="0"/>
    <n v="30.6"/>
    <n v="1.04"/>
    <n v="30.6"/>
    <n v="30.6"/>
    <n v="11"/>
    <n v="0"/>
    <n v="0"/>
    <n v="11"/>
    <n v="0"/>
    <n v="36"/>
    <n v="0"/>
    <n v="0"/>
    <n v="0"/>
    <n v="36"/>
    <n v="6"/>
    <n v="2"/>
    <n v="36"/>
    <n v="44"/>
    <n v="0"/>
    <n v="9"/>
    <n v="16"/>
    <n v="25"/>
    <n v="15.3"/>
    <n v="0"/>
    <n v="0"/>
    <n v="15.3"/>
    <n v="0"/>
    <n v="0"/>
    <n v="0"/>
    <n v="0"/>
    <n v="18"/>
    <n v="0"/>
    <n v="0"/>
    <n v="18"/>
    <n v="0"/>
    <n v="0"/>
    <n v="0"/>
    <n v="0"/>
    <n v="0"/>
    <n v="0"/>
    <n v="0"/>
    <n v="0"/>
    <n v="0"/>
    <n v="0"/>
    <n v="2"/>
    <n v="0"/>
    <n v="1435"/>
    <m/>
  </r>
  <r>
    <x v="9"/>
    <x v="6"/>
    <n v="0"/>
    <n v="0"/>
    <n v="0"/>
    <n v="15.3"/>
    <n v="15.3"/>
    <n v="15.3"/>
    <n v="15.3"/>
    <n v="0"/>
    <n v="0"/>
    <n v="30.6"/>
    <n v="1.04"/>
    <n v="30.6"/>
    <n v="30.6"/>
    <n v="11"/>
    <n v="0"/>
    <n v="0"/>
    <n v="11"/>
    <n v="0"/>
    <n v="36"/>
    <n v="0"/>
    <n v="0"/>
    <n v="0"/>
    <n v="36"/>
    <n v="6"/>
    <n v="2"/>
    <n v="36"/>
    <n v="44"/>
    <n v="0"/>
    <n v="9"/>
    <n v="16"/>
    <n v="25"/>
    <n v="15.3"/>
    <n v="0"/>
    <n v="0"/>
    <n v="15.3"/>
    <n v="0"/>
    <n v="0"/>
    <n v="0"/>
    <n v="0"/>
    <n v="18"/>
    <n v="0"/>
    <n v="0"/>
    <n v="18"/>
    <n v="0"/>
    <n v="0"/>
    <n v="0"/>
    <n v="0"/>
    <n v="0"/>
    <n v="0"/>
    <n v="0"/>
    <n v="0"/>
    <n v="0"/>
    <n v="0"/>
    <n v="2"/>
    <n v="0"/>
    <n v="1435"/>
    <m/>
  </r>
  <r>
    <x v="9"/>
    <x v="7"/>
    <n v="0"/>
    <n v="0"/>
    <n v="0"/>
    <n v="15.3"/>
    <n v="15.3"/>
    <n v="15.3"/>
    <n v="15.3"/>
    <n v="0"/>
    <n v="0"/>
    <n v="30.6"/>
    <n v="1.04"/>
    <n v="30.6"/>
    <n v="30.6"/>
    <n v="11"/>
    <n v="0"/>
    <n v="0"/>
    <n v="11"/>
    <n v="0"/>
    <n v="36"/>
    <n v="0"/>
    <n v="0"/>
    <n v="0"/>
    <n v="36"/>
    <n v="6"/>
    <n v="2"/>
    <n v="36"/>
    <n v="44"/>
    <n v="0"/>
    <n v="9"/>
    <n v="16"/>
    <n v="25"/>
    <n v="15.3"/>
    <n v="0"/>
    <n v="0"/>
    <n v="15.3"/>
    <n v="0"/>
    <n v="0"/>
    <n v="0"/>
    <n v="0"/>
    <n v="18"/>
    <n v="0"/>
    <n v="0"/>
    <n v="18"/>
    <n v="0"/>
    <n v="0"/>
    <n v="0"/>
    <n v="0"/>
    <n v="0"/>
    <n v="0"/>
    <n v="0"/>
    <n v="0"/>
    <n v="0"/>
    <n v="0"/>
    <n v="2"/>
    <n v="0"/>
    <n v="1435"/>
    <m/>
  </r>
  <r>
    <x v="9"/>
    <x v="8"/>
    <n v="0"/>
    <n v="0"/>
    <n v="0"/>
    <n v="15.3"/>
    <n v="15.3"/>
    <n v="15.3"/>
    <n v="15.3"/>
    <n v="0"/>
    <n v="0"/>
    <n v="30.6"/>
    <n v="1.04"/>
    <n v="30.6"/>
    <n v="30.6"/>
    <n v="11"/>
    <n v="0"/>
    <n v="0"/>
    <n v="11"/>
    <n v="0"/>
    <n v="36"/>
    <n v="0"/>
    <n v="0"/>
    <n v="0"/>
    <n v="36"/>
    <n v="6"/>
    <n v="2"/>
    <n v="36"/>
    <n v="44"/>
    <n v="0"/>
    <n v="9"/>
    <n v="16"/>
    <n v="25"/>
    <n v="15.3"/>
    <n v="0"/>
    <n v="0"/>
    <n v="15.3"/>
    <n v="0"/>
    <n v="0"/>
    <n v="0"/>
    <n v="0"/>
    <n v="18"/>
    <n v="0"/>
    <n v="0"/>
    <n v="18"/>
    <n v="0"/>
    <n v="0"/>
    <n v="0"/>
    <n v="0"/>
    <n v="0"/>
    <n v="0"/>
    <n v="0"/>
    <n v="0"/>
    <n v="0"/>
    <n v="0"/>
    <n v="2"/>
    <n v="0"/>
    <n v="1435"/>
    <m/>
  </r>
  <r>
    <x v="9"/>
    <x v="9"/>
    <n v="0"/>
    <n v="0"/>
    <n v="0"/>
    <n v="15.3"/>
    <n v="15.3"/>
    <n v="15.3"/>
    <n v="15.3"/>
    <n v="0"/>
    <n v="0"/>
    <n v="30.6"/>
    <n v="1.04"/>
    <n v="30.6"/>
    <n v="30.6"/>
    <n v="11"/>
    <n v="0"/>
    <n v="0"/>
    <n v="11"/>
    <n v="0"/>
    <n v="36"/>
    <n v="0"/>
    <n v="0"/>
    <n v="0"/>
    <n v="36"/>
    <n v="6"/>
    <n v="2"/>
    <n v="36"/>
    <n v="44"/>
    <n v="0"/>
    <n v="9"/>
    <n v="16"/>
    <n v="25"/>
    <n v="15.3"/>
    <n v="0"/>
    <n v="0"/>
    <n v="15.3"/>
    <n v="0"/>
    <n v="0"/>
    <n v="0"/>
    <n v="0"/>
    <n v="18"/>
    <n v="0"/>
    <n v="0"/>
    <n v="18"/>
    <n v="0"/>
    <n v="0"/>
    <n v="0"/>
    <n v="0"/>
    <n v="0"/>
    <n v="0"/>
    <n v="0"/>
    <n v="0"/>
    <n v="0"/>
    <n v="0"/>
    <n v="2"/>
    <n v="0"/>
    <n v="1435"/>
    <m/>
  </r>
  <r>
    <x v="9"/>
    <x v="10"/>
    <n v="0"/>
    <n v="0"/>
    <n v="0"/>
    <n v="15.3"/>
    <n v="15.3"/>
    <n v="15.3"/>
    <n v="15.3"/>
    <n v="0"/>
    <n v="0"/>
    <n v="30.6"/>
    <n v="1.04"/>
    <n v="30.6"/>
    <n v="30.6"/>
    <n v="11"/>
    <n v="0"/>
    <n v="0"/>
    <n v="11"/>
    <n v="0"/>
    <n v="36"/>
    <n v="0"/>
    <n v="0"/>
    <n v="0"/>
    <n v="36"/>
    <n v="6"/>
    <n v="2"/>
    <n v="36"/>
    <n v="44"/>
    <n v="0"/>
    <n v="9"/>
    <n v="16"/>
    <n v="25"/>
    <n v="15.3"/>
    <n v="0"/>
    <n v="0"/>
    <n v="15.3"/>
    <n v="0"/>
    <n v="0"/>
    <n v="0"/>
    <n v="0"/>
    <n v="18"/>
    <n v="0"/>
    <n v="0"/>
    <n v="18"/>
    <n v="0"/>
    <n v="0"/>
    <n v="0"/>
    <n v="0"/>
    <n v="0"/>
    <n v="0"/>
    <n v="0"/>
    <n v="0"/>
    <n v="0"/>
    <n v="0"/>
    <n v="2"/>
    <n v="0"/>
    <n v="1435"/>
    <m/>
  </r>
  <r>
    <x v="9"/>
    <x v="11"/>
    <n v="0"/>
    <n v="0"/>
    <n v="0"/>
    <n v="15.3"/>
    <n v="15.3"/>
    <n v="15.3"/>
    <n v="15.3"/>
    <n v="0"/>
    <n v="0"/>
    <n v="30.6"/>
    <n v="1.04"/>
    <n v="30.6"/>
    <n v="30.6"/>
    <n v="11"/>
    <n v="0"/>
    <n v="0"/>
    <n v="11"/>
    <n v="0"/>
    <n v="36"/>
    <n v="0"/>
    <n v="0"/>
    <n v="0"/>
    <n v="36"/>
    <n v="6"/>
    <n v="2"/>
    <n v="36"/>
    <n v="44"/>
    <n v="0"/>
    <n v="9"/>
    <n v="16"/>
    <n v="25"/>
    <n v="15.3"/>
    <n v="0"/>
    <n v="0"/>
    <n v="15.3"/>
    <n v="0"/>
    <n v="0"/>
    <n v="0"/>
    <n v="0"/>
    <n v="18"/>
    <n v="0"/>
    <n v="0"/>
    <n v="18"/>
    <n v="0"/>
    <n v="0"/>
    <n v="0"/>
    <n v="0"/>
    <n v="0"/>
    <n v="0"/>
    <n v="0"/>
    <n v="0"/>
    <n v="0"/>
    <n v="0"/>
    <n v="2"/>
    <n v="0"/>
    <n v="1435"/>
    <m/>
  </r>
  <r>
    <x v="10"/>
    <x v="0"/>
    <n v="0"/>
    <n v="0"/>
    <n v="0"/>
    <n v="15.3"/>
    <n v="15.3"/>
    <n v="15.3"/>
    <n v="15.3"/>
    <n v="0"/>
    <n v="0"/>
    <n v="30.6"/>
    <n v="1.04"/>
    <n v="30.6"/>
    <n v="30.6"/>
    <n v="11"/>
    <n v="0"/>
    <n v="0"/>
    <n v="11"/>
    <n v="0"/>
    <n v="36"/>
    <n v="0"/>
    <n v="0"/>
    <n v="0"/>
    <n v="36"/>
    <n v="6"/>
    <n v="2"/>
    <n v="36"/>
    <n v="44"/>
    <n v="0"/>
    <n v="9"/>
    <n v="16"/>
    <n v="25"/>
    <n v="15.3"/>
    <n v="0"/>
    <n v="0"/>
    <n v="15.3"/>
    <n v="0"/>
    <n v="0"/>
    <n v="0"/>
    <n v="0"/>
    <n v="18"/>
    <n v="0"/>
    <n v="0"/>
    <n v="18"/>
    <n v="0"/>
    <n v="0"/>
    <n v="0"/>
    <n v="0"/>
    <n v="0"/>
    <n v="0"/>
    <n v="0"/>
    <n v="0"/>
    <n v="0"/>
    <n v="0"/>
    <n v="2"/>
    <n v="0"/>
    <n v="1435"/>
    <m/>
  </r>
  <r>
    <x v="10"/>
    <x v="1"/>
    <n v="0"/>
    <n v="0"/>
    <n v="0"/>
    <n v="15.3"/>
    <n v="15.3"/>
    <n v="15.3"/>
    <n v="15.3"/>
    <n v="0"/>
    <n v="0"/>
    <n v="30.6"/>
    <n v="1.04"/>
    <n v="30.6"/>
    <n v="30.6"/>
    <n v="11"/>
    <n v="0"/>
    <n v="0"/>
    <n v="11"/>
    <n v="0"/>
    <n v="36"/>
    <n v="0"/>
    <n v="0"/>
    <n v="0"/>
    <n v="36"/>
    <n v="6"/>
    <n v="2"/>
    <n v="36"/>
    <n v="44"/>
    <n v="0"/>
    <n v="9"/>
    <n v="16"/>
    <n v="25"/>
    <n v="15.3"/>
    <n v="0"/>
    <n v="0"/>
    <n v="15.3"/>
    <n v="0"/>
    <n v="0"/>
    <n v="0"/>
    <n v="0"/>
    <n v="18"/>
    <n v="0"/>
    <n v="0"/>
    <n v="18"/>
    <n v="0"/>
    <n v="0"/>
    <n v="0"/>
    <n v="0"/>
    <n v="0"/>
    <n v="0"/>
    <n v="0"/>
    <n v="0"/>
    <n v="0"/>
    <n v="0"/>
    <n v="2"/>
    <n v="0"/>
    <n v="1435"/>
    <m/>
  </r>
  <r>
    <x v="10"/>
    <x v="2"/>
    <n v="0"/>
    <n v="0"/>
    <n v="0"/>
    <n v="15.3"/>
    <n v="15.3"/>
    <n v="15.3"/>
    <n v="15.3"/>
    <n v="0"/>
    <n v="0"/>
    <n v="30.6"/>
    <n v="1.04"/>
    <n v="30.6"/>
    <n v="30.6"/>
    <n v="11"/>
    <n v="0"/>
    <n v="0"/>
    <n v="11"/>
    <n v="0"/>
    <n v="36"/>
    <n v="0"/>
    <n v="0"/>
    <n v="0"/>
    <n v="36"/>
    <n v="6"/>
    <n v="2"/>
    <n v="36"/>
    <n v="44"/>
    <n v="0"/>
    <n v="9"/>
    <n v="16"/>
    <n v="25"/>
    <n v="15.3"/>
    <n v="0"/>
    <n v="0"/>
    <n v="15.3"/>
    <n v="0"/>
    <n v="0"/>
    <n v="0"/>
    <n v="0"/>
    <n v="18"/>
    <n v="0"/>
    <n v="0"/>
    <n v="18"/>
    <n v="0"/>
    <n v="0"/>
    <n v="0"/>
    <n v="0"/>
    <n v="0"/>
    <n v="0"/>
    <n v="0"/>
    <n v="0"/>
    <n v="0"/>
    <n v="0"/>
    <n v="2"/>
    <n v="0"/>
    <n v="1435"/>
    <m/>
  </r>
  <r>
    <x v="10"/>
    <x v="3"/>
    <n v="0"/>
    <n v="0"/>
    <n v="0"/>
    <n v="15.3"/>
    <n v="15.3"/>
    <n v="15.3"/>
    <n v="15.3"/>
    <n v="0"/>
    <n v="0"/>
    <n v="30.6"/>
    <n v="1.04"/>
    <n v="30.6"/>
    <n v="30.6"/>
    <n v="11"/>
    <n v="0"/>
    <n v="0"/>
    <n v="11"/>
    <n v="0"/>
    <n v="36"/>
    <n v="0"/>
    <n v="0"/>
    <n v="0"/>
    <n v="36"/>
    <n v="6"/>
    <n v="2"/>
    <n v="36"/>
    <n v="44"/>
    <n v="0"/>
    <n v="9"/>
    <n v="16"/>
    <n v="25"/>
    <n v="15.3"/>
    <n v="0"/>
    <n v="0"/>
    <n v="15.3"/>
    <n v="0"/>
    <n v="0"/>
    <n v="0"/>
    <n v="0"/>
    <n v="18"/>
    <n v="0"/>
    <n v="0"/>
    <n v="18"/>
    <n v="0"/>
    <n v="0"/>
    <n v="0"/>
    <n v="0"/>
    <n v="0"/>
    <n v="0"/>
    <n v="0"/>
    <n v="0"/>
    <n v="0"/>
    <n v="0"/>
    <n v="2"/>
    <n v="0"/>
    <n v="1435"/>
    <m/>
  </r>
  <r>
    <x v="10"/>
    <x v="4"/>
    <n v="0"/>
    <n v="0"/>
    <n v="0"/>
    <n v="15.3"/>
    <n v="15.3"/>
    <n v="15.3"/>
    <n v="15.3"/>
    <n v="0"/>
    <n v="0"/>
    <n v="30.6"/>
    <n v="1.04"/>
    <n v="30.6"/>
    <n v="30.6"/>
    <n v="11"/>
    <n v="0"/>
    <n v="0"/>
    <n v="11"/>
    <n v="0"/>
    <n v="36"/>
    <n v="0"/>
    <n v="0"/>
    <n v="0"/>
    <n v="36"/>
    <n v="6"/>
    <n v="2"/>
    <n v="36"/>
    <n v="44"/>
    <n v="0"/>
    <n v="9"/>
    <n v="16"/>
    <n v="25"/>
    <n v="15.3"/>
    <n v="0"/>
    <n v="0"/>
    <n v="15.3"/>
    <n v="0"/>
    <n v="0"/>
    <n v="0"/>
    <n v="0"/>
    <n v="18"/>
    <n v="0"/>
    <n v="0"/>
    <n v="18"/>
    <n v="0"/>
    <n v="0"/>
    <n v="0"/>
    <n v="0"/>
    <n v="0"/>
    <n v="0"/>
    <n v="0"/>
    <n v="0"/>
    <n v="0"/>
    <n v="0"/>
    <n v="2"/>
    <n v="0"/>
    <n v="1435"/>
    <m/>
  </r>
  <r>
    <x v="10"/>
    <x v="5"/>
    <n v="0"/>
    <n v="0"/>
    <n v="0"/>
    <n v="15.3"/>
    <n v="15.3"/>
    <n v="15.3"/>
    <n v="15.3"/>
    <n v="0"/>
    <n v="0"/>
    <n v="30.6"/>
    <n v="1.04"/>
    <n v="30.6"/>
    <n v="30.6"/>
    <n v="11"/>
    <n v="0"/>
    <n v="0"/>
    <n v="11"/>
    <n v="0"/>
    <n v="36"/>
    <n v="0"/>
    <n v="0"/>
    <n v="0"/>
    <n v="36"/>
    <n v="6"/>
    <n v="2"/>
    <n v="36"/>
    <n v="44"/>
    <n v="0"/>
    <n v="9"/>
    <n v="16"/>
    <n v="25"/>
    <n v="15.3"/>
    <n v="0"/>
    <n v="0"/>
    <n v="15.3"/>
    <n v="0"/>
    <n v="0"/>
    <n v="0"/>
    <n v="0"/>
    <n v="18"/>
    <n v="0"/>
    <n v="0"/>
    <n v="18"/>
    <n v="0"/>
    <n v="0"/>
    <n v="0"/>
    <n v="0"/>
    <n v="0"/>
    <n v="0"/>
    <n v="0"/>
    <n v="0"/>
    <n v="0"/>
    <n v="0"/>
    <n v="2"/>
    <n v="0"/>
    <n v="1435"/>
    <m/>
  </r>
  <r>
    <x v="10"/>
    <x v="6"/>
    <n v="0"/>
    <n v="0"/>
    <n v="0"/>
    <n v="15.3"/>
    <n v="15.3"/>
    <n v="15.3"/>
    <n v="15.3"/>
    <n v="0"/>
    <n v="0"/>
    <n v="30.6"/>
    <n v="1.04"/>
    <n v="30.6"/>
    <n v="30.6"/>
    <n v="11"/>
    <n v="0"/>
    <n v="0"/>
    <n v="11"/>
    <n v="0"/>
    <n v="36"/>
    <n v="0"/>
    <n v="0"/>
    <n v="0"/>
    <n v="36"/>
    <n v="6"/>
    <n v="2"/>
    <n v="36"/>
    <n v="44"/>
    <n v="0"/>
    <n v="9"/>
    <n v="16"/>
    <n v="25"/>
    <n v="15.3"/>
    <n v="0"/>
    <n v="0"/>
    <n v="15.3"/>
    <n v="0"/>
    <n v="0"/>
    <n v="0"/>
    <n v="0"/>
    <n v="18"/>
    <n v="0"/>
    <n v="0"/>
    <n v="18"/>
    <n v="0"/>
    <n v="0"/>
    <n v="0"/>
    <n v="0"/>
    <n v="0"/>
    <n v="0"/>
    <n v="0"/>
    <n v="0"/>
    <n v="0"/>
    <n v="0"/>
    <n v="2"/>
    <n v="0"/>
    <n v="1435"/>
    <m/>
  </r>
  <r>
    <x v="10"/>
    <x v="7"/>
    <n v="0"/>
    <n v="0"/>
    <n v="0"/>
    <n v="15.3"/>
    <n v="15.3"/>
    <n v="15.3"/>
    <n v="15.3"/>
    <n v="0"/>
    <n v="0"/>
    <n v="30.6"/>
    <n v="1.04"/>
    <n v="30.6"/>
    <n v="30.6"/>
    <n v="11"/>
    <n v="0"/>
    <n v="0"/>
    <n v="11"/>
    <n v="0"/>
    <n v="36"/>
    <n v="0"/>
    <n v="0"/>
    <n v="0"/>
    <n v="36"/>
    <n v="6"/>
    <n v="2"/>
    <n v="36"/>
    <n v="44"/>
    <n v="0"/>
    <n v="9"/>
    <n v="16"/>
    <n v="25"/>
    <n v="15.3"/>
    <n v="0"/>
    <n v="0"/>
    <n v="15.3"/>
    <n v="0"/>
    <n v="0"/>
    <n v="0"/>
    <n v="0"/>
    <n v="18"/>
    <n v="0"/>
    <n v="0"/>
    <n v="18"/>
    <n v="0"/>
    <n v="0"/>
    <n v="0"/>
    <n v="0"/>
    <n v="0"/>
    <n v="0"/>
    <n v="0"/>
    <n v="0"/>
    <n v="0"/>
    <n v="0"/>
    <n v="2"/>
    <n v="0"/>
    <n v="1435"/>
    <m/>
  </r>
  <r>
    <x v="10"/>
    <x v="8"/>
    <n v="0"/>
    <n v="0"/>
    <n v="0"/>
    <n v="15.3"/>
    <n v="15.3"/>
    <n v="15.3"/>
    <n v="15.3"/>
    <n v="0"/>
    <n v="0"/>
    <n v="30.6"/>
    <n v="1.04"/>
    <n v="30.6"/>
    <n v="30.6"/>
    <n v="11"/>
    <n v="0"/>
    <n v="0"/>
    <n v="11"/>
    <n v="0"/>
    <n v="36"/>
    <n v="0"/>
    <n v="0"/>
    <n v="0"/>
    <n v="36"/>
    <n v="6"/>
    <n v="2"/>
    <n v="36"/>
    <n v="44"/>
    <n v="0"/>
    <n v="9"/>
    <n v="16"/>
    <n v="25"/>
    <n v="15.3"/>
    <n v="0"/>
    <n v="0"/>
    <n v="15.3"/>
    <n v="0"/>
    <n v="0"/>
    <n v="0"/>
    <n v="0"/>
    <n v="18"/>
    <n v="0"/>
    <n v="0"/>
    <n v="18"/>
    <n v="0"/>
    <n v="0"/>
    <n v="0"/>
    <n v="0"/>
    <n v="0"/>
    <n v="0"/>
    <n v="0"/>
    <n v="0"/>
    <n v="0"/>
    <n v="0"/>
    <n v="2"/>
    <n v="0"/>
    <n v="1435"/>
    <m/>
  </r>
  <r>
    <x v="10"/>
    <x v="9"/>
    <n v="0"/>
    <n v="0"/>
    <n v="0"/>
    <n v="15.3"/>
    <n v="15.3"/>
    <n v="15.3"/>
    <n v="15.3"/>
    <n v="0"/>
    <n v="0"/>
    <n v="30.6"/>
    <n v="1.04"/>
    <n v="30.6"/>
    <n v="30.6"/>
    <n v="11"/>
    <n v="0"/>
    <n v="0"/>
    <n v="11"/>
    <n v="0"/>
    <n v="36"/>
    <n v="0"/>
    <n v="0"/>
    <n v="0"/>
    <n v="36"/>
    <n v="6"/>
    <n v="2"/>
    <n v="36"/>
    <n v="44"/>
    <n v="0"/>
    <n v="9"/>
    <n v="16"/>
    <n v="25"/>
    <n v="15.3"/>
    <n v="0"/>
    <n v="0"/>
    <n v="15.3"/>
    <n v="0"/>
    <n v="0"/>
    <n v="0"/>
    <n v="0"/>
    <n v="18"/>
    <n v="0"/>
    <n v="0"/>
    <n v="18"/>
    <n v="0"/>
    <n v="0"/>
    <n v="0"/>
    <n v="0"/>
    <n v="0"/>
    <n v="0"/>
    <n v="0"/>
    <n v="0"/>
    <n v="0"/>
    <n v="0"/>
    <n v="2"/>
    <n v="0"/>
    <n v="1435"/>
    <m/>
  </r>
  <r>
    <x v="10"/>
    <x v="10"/>
    <n v="0"/>
    <n v="0"/>
    <n v="0"/>
    <n v="15.3"/>
    <n v="15.3"/>
    <n v="15.3"/>
    <n v="15.3"/>
    <n v="0"/>
    <n v="0"/>
    <n v="30.6"/>
    <n v="1.04"/>
    <n v="30.6"/>
    <n v="30.6"/>
    <n v="11"/>
    <n v="0"/>
    <n v="0"/>
    <n v="11"/>
    <n v="0"/>
    <n v="36"/>
    <n v="0"/>
    <n v="0"/>
    <n v="0"/>
    <n v="36"/>
    <n v="6"/>
    <n v="2"/>
    <n v="36"/>
    <n v="44"/>
    <n v="0"/>
    <n v="9"/>
    <n v="16"/>
    <n v="25"/>
    <n v="15.3"/>
    <n v="0"/>
    <n v="0"/>
    <n v="15.3"/>
    <n v="0"/>
    <n v="0"/>
    <n v="0"/>
    <n v="0"/>
    <n v="18"/>
    <n v="0"/>
    <n v="0"/>
    <n v="18"/>
    <n v="0"/>
    <n v="0"/>
    <n v="0"/>
    <n v="0"/>
    <n v="0"/>
    <n v="0"/>
    <n v="0"/>
    <n v="0"/>
    <n v="0"/>
    <n v="0"/>
    <n v="2"/>
    <n v="0"/>
    <n v="1435"/>
    <m/>
  </r>
  <r>
    <x v="10"/>
    <x v="11"/>
    <n v="0"/>
    <n v="0"/>
    <n v="0"/>
    <n v="15.3"/>
    <n v="15.3"/>
    <n v="15.3"/>
    <n v="15.3"/>
    <n v="0"/>
    <n v="0"/>
    <n v="30.6"/>
    <n v="1.04"/>
    <n v="30.6"/>
    <n v="30.6"/>
    <n v="11"/>
    <n v="0"/>
    <n v="0"/>
    <n v="11"/>
    <n v="0"/>
    <n v="36"/>
    <n v="0"/>
    <n v="0"/>
    <n v="0"/>
    <n v="36"/>
    <n v="6"/>
    <n v="2"/>
    <n v="36"/>
    <n v="44"/>
    <n v="0"/>
    <n v="9"/>
    <n v="16"/>
    <n v="25"/>
    <n v="15.3"/>
    <n v="0"/>
    <n v="0"/>
    <n v="15.3"/>
    <n v="0"/>
    <n v="0"/>
    <n v="0"/>
    <n v="0"/>
    <n v="18"/>
    <n v="0"/>
    <n v="0"/>
    <n v="18"/>
    <n v="0"/>
    <n v="0"/>
    <n v="0"/>
    <n v="0"/>
    <n v="0"/>
    <n v="0"/>
    <n v="0"/>
    <n v="0"/>
    <n v="0"/>
    <n v="0"/>
    <n v="2"/>
    <n v="0"/>
    <n v="1435"/>
    <m/>
  </r>
  <r>
    <x v="11"/>
    <x v="0"/>
    <n v="0"/>
    <n v="0"/>
    <n v="0"/>
    <n v="15.3"/>
    <n v="15.3"/>
    <n v="15.3"/>
    <n v="15.3"/>
    <n v="0"/>
    <n v="0"/>
    <n v="30.6"/>
    <n v="1.04"/>
    <n v="30.6"/>
    <n v="30.6"/>
    <n v="11"/>
    <n v="0"/>
    <n v="0"/>
    <n v="11"/>
    <n v="0"/>
    <n v="36"/>
    <n v="0"/>
    <n v="0"/>
    <n v="0"/>
    <n v="36"/>
    <n v="6"/>
    <n v="2"/>
    <n v="36"/>
    <n v="44"/>
    <n v="0"/>
    <n v="9"/>
    <n v="16"/>
    <n v="25"/>
    <n v="15.3"/>
    <n v="0"/>
    <n v="0"/>
    <n v="15.3"/>
    <n v="0"/>
    <n v="0"/>
    <n v="0"/>
    <n v="0"/>
    <n v="18"/>
    <n v="0"/>
    <n v="0"/>
    <n v="18"/>
    <n v="0"/>
    <n v="0"/>
    <n v="0"/>
    <n v="0"/>
    <n v="0"/>
    <n v="0"/>
    <n v="0"/>
    <n v="0"/>
    <n v="0"/>
    <n v="0"/>
    <n v="2"/>
    <n v="0"/>
    <n v="1435"/>
    <m/>
  </r>
  <r>
    <x v="11"/>
    <x v="1"/>
    <n v="0"/>
    <n v="0"/>
    <n v="0"/>
    <n v="15.3"/>
    <n v="15.3"/>
    <n v="15.3"/>
    <n v="15.3"/>
    <n v="0"/>
    <n v="0"/>
    <n v="30.6"/>
    <n v="1.04"/>
    <n v="30.6"/>
    <n v="30.6"/>
    <n v="11"/>
    <n v="0"/>
    <n v="0"/>
    <n v="11"/>
    <n v="0"/>
    <n v="36"/>
    <n v="0"/>
    <n v="0"/>
    <n v="0"/>
    <n v="36"/>
    <n v="6"/>
    <n v="2"/>
    <n v="36"/>
    <n v="44"/>
    <n v="0"/>
    <n v="9"/>
    <n v="16"/>
    <n v="25"/>
    <n v="15.3"/>
    <n v="0"/>
    <n v="0"/>
    <n v="15.3"/>
    <n v="0"/>
    <n v="0"/>
    <n v="0"/>
    <n v="0"/>
    <n v="18"/>
    <n v="0"/>
    <n v="0"/>
    <n v="18"/>
    <n v="0"/>
    <n v="0"/>
    <n v="0"/>
    <n v="0"/>
    <n v="0"/>
    <n v="0"/>
    <n v="0"/>
    <n v="0"/>
    <n v="0"/>
    <n v="0"/>
    <n v="2"/>
    <n v="0"/>
    <n v="1435"/>
    <m/>
  </r>
  <r>
    <x v="11"/>
    <x v="2"/>
    <n v="0"/>
    <n v="0"/>
    <n v="0"/>
    <n v="15.3"/>
    <n v="15.3"/>
    <n v="15.3"/>
    <n v="15.3"/>
    <n v="0"/>
    <n v="0"/>
    <n v="30.6"/>
    <n v="1.04"/>
    <n v="30.6"/>
    <n v="30.6"/>
    <n v="11"/>
    <n v="0"/>
    <n v="0"/>
    <n v="11"/>
    <n v="0"/>
    <n v="36"/>
    <n v="0"/>
    <n v="0"/>
    <n v="0"/>
    <n v="36"/>
    <n v="6"/>
    <n v="2"/>
    <n v="36"/>
    <n v="44"/>
    <n v="0"/>
    <n v="9"/>
    <n v="16"/>
    <n v="25"/>
    <n v="15.3"/>
    <n v="0"/>
    <n v="0"/>
    <n v="15.3"/>
    <n v="0"/>
    <n v="0"/>
    <n v="0"/>
    <n v="0"/>
    <n v="18"/>
    <n v="0"/>
    <n v="0"/>
    <n v="18"/>
    <n v="0"/>
    <n v="0"/>
    <n v="0"/>
    <n v="0"/>
    <n v="0"/>
    <n v="0"/>
    <n v="0"/>
    <n v="0"/>
    <n v="0"/>
    <n v="0"/>
    <n v="2"/>
    <n v="0"/>
    <n v="1435"/>
    <m/>
  </r>
  <r>
    <x v="11"/>
    <x v="3"/>
    <n v="0"/>
    <n v="0"/>
    <n v="0"/>
    <n v="15.3"/>
    <n v="15.3"/>
    <n v="15.3"/>
    <n v="15.3"/>
    <n v="0"/>
    <n v="0"/>
    <n v="30.6"/>
    <n v="1.04"/>
    <n v="30.6"/>
    <n v="30.6"/>
    <n v="11"/>
    <n v="0"/>
    <n v="0"/>
    <n v="11"/>
    <n v="0"/>
    <n v="36"/>
    <n v="0"/>
    <n v="0"/>
    <n v="0"/>
    <n v="36"/>
    <n v="6"/>
    <n v="2"/>
    <n v="36"/>
    <n v="44"/>
    <n v="0"/>
    <n v="9"/>
    <n v="16"/>
    <n v="25"/>
    <n v="15.3"/>
    <n v="0"/>
    <n v="0"/>
    <n v="15.3"/>
    <n v="0"/>
    <n v="0"/>
    <n v="0"/>
    <n v="0"/>
    <n v="18"/>
    <n v="0"/>
    <n v="0"/>
    <n v="18"/>
    <n v="0"/>
    <n v="0"/>
    <n v="0"/>
    <n v="0"/>
    <n v="0"/>
    <n v="0"/>
    <n v="0"/>
    <n v="0"/>
    <n v="0"/>
    <n v="0"/>
    <n v="2"/>
    <n v="0"/>
    <n v="1435"/>
    <m/>
  </r>
  <r>
    <x v="11"/>
    <x v="4"/>
    <n v="0"/>
    <n v="0"/>
    <n v="0"/>
    <n v="15.3"/>
    <n v="15.3"/>
    <n v="15.3"/>
    <n v="15.3"/>
    <n v="0"/>
    <n v="0"/>
    <n v="30.6"/>
    <n v="1.04"/>
    <n v="30.6"/>
    <n v="30.6"/>
    <n v="11"/>
    <n v="0"/>
    <n v="0"/>
    <n v="11"/>
    <n v="0"/>
    <n v="36"/>
    <n v="0"/>
    <n v="0"/>
    <n v="0"/>
    <n v="36"/>
    <n v="6"/>
    <n v="2"/>
    <n v="36"/>
    <n v="44"/>
    <n v="0"/>
    <n v="9"/>
    <n v="16"/>
    <n v="25"/>
    <n v="15.3"/>
    <n v="0"/>
    <n v="0"/>
    <n v="15.3"/>
    <n v="0"/>
    <n v="0"/>
    <n v="0"/>
    <n v="0"/>
    <n v="18"/>
    <n v="0"/>
    <n v="0"/>
    <n v="18"/>
    <n v="0"/>
    <n v="0"/>
    <n v="0"/>
    <n v="0"/>
    <n v="0"/>
    <n v="0"/>
    <n v="0"/>
    <n v="0"/>
    <n v="0"/>
    <n v="0"/>
    <n v="2"/>
    <n v="0"/>
    <n v="1435"/>
    <m/>
  </r>
  <r>
    <x v="11"/>
    <x v="5"/>
    <n v="0"/>
    <n v="0"/>
    <n v="0"/>
    <n v="15.3"/>
    <n v="15.3"/>
    <n v="15.3"/>
    <n v="15.3"/>
    <n v="0"/>
    <n v="0"/>
    <n v="30.6"/>
    <n v="1.04"/>
    <n v="30.6"/>
    <n v="30.6"/>
    <n v="11"/>
    <n v="0"/>
    <n v="0"/>
    <n v="11"/>
    <n v="0"/>
    <n v="36"/>
    <n v="0"/>
    <n v="0"/>
    <n v="0"/>
    <n v="36"/>
    <n v="6"/>
    <n v="2"/>
    <n v="36"/>
    <n v="44"/>
    <n v="0"/>
    <n v="9"/>
    <n v="16"/>
    <n v="25"/>
    <n v="15.3"/>
    <n v="0"/>
    <n v="0"/>
    <n v="15.3"/>
    <n v="0"/>
    <n v="0"/>
    <n v="0"/>
    <n v="0"/>
    <n v="18"/>
    <n v="0"/>
    <n v="0"/>
    <n v="18"/>
    <n v="0"/>
    <n v="0"/>
    <n v="0"/>
    <n v="0"/>
    <n v="0"/>
    <n v="0"/>
    <n v="0"/>
    <n v="0"/>
    <n v="0"/>
    <n v="0"/>
    <n v="2"/>
    <n v="0"/>
    <n v="1435"/>
    <m/>
  </r>
  <r>
    <x v="11"/>
    <x v="6"/>
    <n v="0"/>
    <n v="0"/>
    <n v="0"/>
    <n v="15.3"/>
    <n v="15.3"/>
    <n v="15.3"/>
    <n v="15.3"/>
    <n v="0"/>
    <n v="0"/>
    <n v="30.6"/>
    <n v="1.04"/>
    <n v="30.6"/>
    <n v="30.6"/>
    <n v="11"/>
    <n v="0"/>
    <n v="0"/>
    <n v="11"/>
    <n v="0"/>
    <n v="36"/>
    <n v="0"/>
    <n v="0"/>
    <n v="0"/>
    <n v="36"/>
    <n v="6"/>
    <n v="2"/>
    <n v="36"/>
    <n v="44"/>
    <n v="0"/>
    <n v="9"/>
    <n v="16"/>
    <n v="25"/>
    <n v="15.3"/>
    <n v="0"/>
    <n v="0"/>
    <n v="15.3"/>
    <n v="0"/>
    <n v="0"/>
    <n v="0"/>
    <n v="0"/>
    <n v="18"/>
    <n v="0"/>
    <n v="0"/>
    <n v="18"/>
    <n v="0"/>
    <n v="0"/>
    <n v="0"/>
    <n v="0"/>
    <n v="0"/>
    <n v="0"/>
    <n v="0"/>
    <n v="0"/>
    <n v="0"/>
    <n v="0"/>
    <n v="2"/>
    <n v="0"/>
    <n v="1435"/>
    <m/>
  </r>
  <r>
    <x v="11"/>
    <x v="7"/>
    <n v="0"/>
    <n v="0"/>
    <n v="0"/>
    <n v="15.3"/>
    <n v="15.3"/>
    <n v="15.3"/>
    <n v="15.3"/>
    <n v="0"/>
    <n v="0"/>
    <n v="30.6"/>
    <n v="1.04"/>
    <n v="30.6"/>
    <n v="30.6"/>
    <n v="11"/>
    <n v="0"/>
    <n v="0"/>
    <n v="11"/>
    <n v="0"/>
    <n v="36"/>
    <n v="0"/>
    <n v="0"/>
    <n v="0"/>
    <n v="36"/>
    <n v="6"/>
    <n v="2"/>
    <n v="36"/>
    <n v="44"/>
    <n v="0"/>
    <n v="9"/>
    <n v="16"/>
    <n v="25"/>
    <n v="15.3"/>
    <n v="0"/>
    <n v="0"/>
    <n v="15.3"/>
    <n v="0"/>
    <n v="0"/>
    <n v="0"/>
    <n v="0"/>
    <n v="18"/>
    <n v="0"/>
    <n v="0"/>
    <n v="18"/>
    <n v="0"/>
    <n v="0"/>
    <n v="0"/>
    <n v="0"/>
    <n v="0"/>
    <n v="0"/>
    <n v="0"/>
    <n v="0"/>
    <n v="0"/>
    <n v="0"/>
    <n v="2"/>
    <n v="0"/>
    <n v="1435"/>
    <m/>
  </r>
  <r>
    <x v="11"/>
    <x v="8"/>
    <n v="0"/>
    <n v="0"/>
    <n v="0"/>
    <n v="15.3"/>
    <n v="15.3"/>
    <n v="15.3"/>
    <n v="15.3"/>
    <n v="0"/>
    <n v="0"/>
    <n v="30.6"/>
    <n v="1.04"/>
    <n v="30.6"/>
    <n v="30.6"/>
    <n v="11"/>
    <n v="0"/>
    <n v="0"/>
    <n v="11"/>
    <n v="0"/>
    <n v="36"/>
    <n v="0"/>
    <n v="0"/>
    <n v="0"/>
    <n v="36"/>
    <n v="6"/>
    <n v="2"/>
    <n v="36"/>
    <n v="44"/>
    <n v="0"/>
    <n v="9"/>
    <n v="16"/>
    <n v="25"/>
    <n v="15.3"/>
    <n v="0"/>
    <n v="0"/>
    <n v="15.3"/>
    <n v="0"/>
    <n v="0"/>
    <n v="0"/>
    <n v="0"/>
    <n v="18"/>
    <n v="0"/>
    <n v="0"/>
    <n v="18"/>
    <n v="0"/>
    <n v="0"/>
    <n v="0"/>
    <n v="0"/>
    <n v="0"/>
    <n v="0"/>
    <n v="0"/>
    <n v="0"/>
    <n v="0"/>
    <n v="0"/>
    <n v="2"/>
    <n v="0"/>
    <n v="1435"/>
    <m/>
  </r>
  <r>
    <x v="11"/>
    <x v="9"/>
    <n v="0"/>
    <n v="0"/>
    <n v="0"/>
    <n v="15.3"/>
    <n v="15.3"/>
    <n v="15.3"/>
    <n v="15.3"/>
    <n v="0"/>
    <n v="0"/>
    <n v="30.6"/>
    <n v="1.04"/>
    <n v="30.6"/>
    <n v="30.6"/>
    <n v="11"/>
    <n v="0"/>
    <n v="0"/>
    <n v="11"/>
    <n v="0"/>
    <n v="36"/>
    <n v="0"/>
    <n v="0"/>
    <n v="0"/>
    <n v="36"/>
    <n v="6"/>
    <n v="2"/>
    <n v="36"/>
    <n v="44"/>
    <n v="0"/>
    <n v="9"/>
    <n v="16"/>
    <n v="25"/>
    <n v="15.3"/>
    <n v="0"/>
    <n v="0"/>
    <n v="15.3"/>
    <n v="0"/>
    <n v="0"/>
    <n v="0"/>
    <n v="0"/>
    <n v="18"/>
    <n v="0"/>
    <n v="0"/>
    <n v="18"/>
    <n v="0"/>
    <n v="0"/>
    <n v="0"/>
    <n v="0"/>
    <n v="0"/>
    <n v="0"/>
    <n v="0"/>
    <n v="0"/>
    <n v="0"/>
    <n v="0"/>
    <n v="2"/>
    <n v="0"/>
    <n v="1435"/>
    <m/>
  </r>
  <r>
    <x v="11"/>
    <x v="10"/>
    <n v="0"/>
    <n v="0"/>
    <n v="0"/>
    <n v="15.3"/>
    <n v="15.3"/>
    <n v="15.3"/>
    <n v="15.3"/>
    <n v="0"/>
    <n v="0"/>
    <n v="30.6"/>
    <n v="1.04"/>
    <n v="30.6"/>
    <n v="30.6"/>
    <n v="11"/>
    <n v="0"/>
    <n v="0"/>
    <n v="11"/>
    <n v="0"/>
    <n v="36"/>
    <n v="0"/>
    <n v="0"/>
    <n v="0"/>
    <n v="36"/>
    <n v="6"/>
    <n v="2"/>
    <n v="36"/>
    <n v="44"/>
    <n v="0"/>
    <n v="9"/>
    <n v="16"/>
    <n v="25"/>
    <n v="15.3"/>
    <n v="0"/>
    <n v="0"/>
    <n v="15.3"/>
    <n v="0"/>
    <n v="0"/>
    <n v="0"/>
    <n v="0"/>
    <n v="18"/>
    <n v="0"/>
    <n v="0"/>
    <n v="18"/>
    <n v="0"/>
    <n v="0"/>
    <n v="0"/>
    <n v="0"/>
    <n v="0"/>
    <n v="0"/>
    <n v="0"/>
    <n v="0"/>
    <n v="0"/>
    <n v="0"/>
    <n v="2"/>
    <n v="0"/>
    <n v="1435"/>
    <m/>
  </r>
  <r>
    <x v="11"/>
    <x v="11"/>
    <n v="0"/>
    <n v="0"/>
    <n v="0"/>
    <n v="15.3"/>
    <n v="15.3"/>
    <n v="15.3"/>
    <n v="15.3"/>
    <n v="0"/>
    <n v="0"/>
    <n v="30.6"/>
    <n v="1.04"/>
    <n v="30.6"/>
    <n v="30.6"/>
    <n v="11"/>
    <n v="0"/>
    <n v="0"/>
    <n v="11"/>
    <n v="0"/>
    <n v="36"/>
    <n v="0"/>
    <n v="0"/>
    <n v="0"/>
    <n v="36"/>
    <n v="6"/>
    <n v="2"/>
    <n v="36"/>
    <n v="44"/>
    <n v="0"/>
    <n v="9"/>
    <n v="16"/>
    <n v="25"/>
    <n v="15.3"/>
    <n v="0"/>
    <n v="0"/>
    <n v="15.3"/>
    <n v="0"/>
    <n v="0"/>
    <n v="0"/>
    <n v="0"/>
    <n v="18"/>
    <n v="0"/>
    <n v="0"/>
    <n v="18"/>
    <n v="0"/>
    <n v="0"/>
    <n v="0"/>
    <n v="0"/>
    <n v="0"/>
    <n v="0"/>
    <n v="0"/>
    <n v="0"/>
    <n v="0"/>
    <n v="0"/>
    <n v="2"/>
    <n v="0"/>
    <n v="1435"/>
    <m/>
  </r>
  <r>
    <x v="12"/>
    <x v="0"/>
    <n v="0"/>
    <n v="0"/>
    <n v="0"/>
    <n v="15.3"/>
    <n v="15.3"/>
    <n v="15.3"/>
    <n v="15.3"/>
    <n v="0"/>
    <n v="0"/>
    <n v="30.6"/>
    <n v="1.04"/>
    <n v="30.6"/>
    <n v="30.6"/>
    <n v="11"/>
    <n v="0"/>
    <n v="0"/>
    <n v="11"/>
    <n v="0"/>
    <n v="36"/>
    <n v="0"/>
    <n v="0"/>
    <n v="0"/>
    <n v="36"/>
    <n v="6"/>
    <n v="2"/>
    <n v="36"/>
    <n v="44"/>
    <n v="0"/>
    <n v="9"/>
    <n v="16"/>
    <n v="25"/>
    <n v="15.3"/>
    <n v="0"/>
    <n v="0"/>
    <n v="15.3"/>
    <n v="0"/>
    <n v="0"/>
    <n v="0"/>
    <n v="0"/>
    <n v="18"/>
    <n v="0"/>
    <n v="0"/>
    <n v="18"/>
    <n v="0"/>
    <n v="0"/>
    <n v="0"/>
    <n v="0"/>
    <n v="0"/>
    <n v="0"/>
    <n v="0"/>
    <n v="0"/>
    <n v="0"/>
    <n v="0"/>
    <n v="2"/>
    <n v="0"/>
    <n v="1435"/>
    <m/>
  </r>
  <r>
    <x v="12"/>
    <x v="1"/>
    <n v="0"/>
    <n v="0"/>
    <n v="0"/>
    <n v="15.3"/>
    <n v="15.3"/>
    <n v="15.3"/>
    <n v="15.3"/>
    <n v="0"/>
    <n v="0"/>
    <n v="30.6"/>
    <n v="1.04"/>
    <n v="30.6"/>
    <n v="30.6"/>
    <n v="11"/>
    <n v="0"/>
    <n v="0"/>
    <n v="11"/>
    <n v="0"/>
    <n v="36"/>
    <n v="0"/>
    <n v="0"/>
    <n v="0"/>
    <n v="36"/>
    <n v="6"/>
    <n v="2"/>
    <n v="36"/>
    <n v="44"/>
    <n v="0"/>
    <n v="9"/>
    <n v="16"/>
    <n v="25"/>
    <n v="15.3"/>
    <n v="0"/>
    <n v="0"/>
    <n v="15.3"/>
    <n v="0"/>
    <n v="0"/>
    <n v="0"/>
    <n v="0"/>
    <n v="18"/>
    <n v="0"/>
    <n v="0"/>
    <n v="18"/>
    <n v="0"/>
    <n v="0"/>
    <n v="0"/>
    <n v="0"/>
    <n v="0"/>
    <n v="0"/>
    <n v="0"/>
    <n v="0"/>
    <n v="0"/>
    <n v="0"/>
    <n v="2"/>
    <n v="0"/>
    <n v="1435"/>
    <m/>
  </r>
  <r>
    <x v="12"/>
    <x v="2"/>
    <n v="0"/>
    <n v="0"/>
    <n v="0"/>
    <n v="15.3"/>
    <n v="15.3"/>
    <n v="15.3"/>
    <n v="15.3"/>
    <n v="0"/>
    <n v="0"/>
    <n v="30.6"/>
    <n v="1.04"/>
    <n v="30.6"/>
    <n v="30.6"/>
    <n v="11"/>
    <n v="0"/>
    <n v="0"/>
    <n v="11"/>
    <n v="0"/>
    <n v="36"/>
    <n v="0"/>
    <n v="0"/>
    <n v="0"/>
    <n v="36"/>
    <n v="6"/>
    <n v="2"/>
    <n v="36"/>
    <n v="44"/>
    <n v="0"/>
    <n v="9"/>
    <n v="16"/>
    <n v="25"/>
    <n v="15.3"/>
    <n v="0"/>
    <n v="0"/>
    <n v="15.3"/>
    <n v="0"/>
    <n v="0"/>
    <n v="0"/>
    <n v="0"/>
    <n v="18"/>
    <n v="0"/>
    <n v="0"/>
    <n v="18"/>
    <n v="0"/>
    <n v="0"/>
    <n v="0"/>
    <n v="0"/>
    <n v="0"/>
    <n v="0"/>
    <n v="0"/>
    <n v="0"/>
    <n v="0"/>
    <n v="0"/>
    <n v="2"/>
    <n v="0"/>
    <n v="1435"/>
    <m/>
  </r>
  <r>
    <x v="12"/>
    <x v="3"/>
    <n v="0"/>
    <n v="0"/>
    <n v="0"/>
    <n v="15.3"/>
    <n v="15.3"/>
    <n v="15.3"/>
    <n v="15.3"/>
    <n v="0"/>
    <n v="0"/>
    <n v="30.6"/>
    <n v="1.04"/>
    <n v="30.6"/>
    <n v="30.6"/>
    <n v="11"/>
    <n v="0"/>
    <n v="0"/>
    <n v="11"/>
    <n v="0"/>
    <n v="36"/>
    <n v="0"/>
    <n v="0"/>
    <n v="0"/>
    <n v="36"/>
    <n v="6"/>
    <n v="2"/>
    <n v="36"/>
    <n v="44"/>
    <n v="0"/>
    <n v="9"/>
    <n v="16"/>
    <n v="25"/>
    <n v="15.3"/>
    <n v="0"/>
    <n v="0"/>
    <n v="15.3"/>
    <n v="0"/>
    <n v="0"/>
    <n v="0"/>
    <n v="0"/>
    <n v="18"/>
    <n v="0"/>
    <n v="0"/>
    <n v="18"/>
    <n v="0"/>
    <n v="0"/>
    <n v="0"/>
    <n v="0"/>
    <n v="0"/>
    <n v="0"/>
    <n v="0"/>
    <n v="0"/>
    <n v="0"/>
    <n v="0"/>
    <n v="2"/>
    <n v="0"/>
    <n v="1435"/>
    <m/>
  </r>
  <r>
    <x v="12"/>
    <x v="4"/>
    <n v="0"/>
    <n v="0"/>
    <n v="0"/>
    <n v="15.3"/>
    <n v="15.3"/>
    <n v="15.3"/>
    <n v="15.3"/>
    <n v="0"/>
    <n v="0"/>
    <n v="30.6"/>
    <n v="1.04"/>
    <n v="30.6"/>
    <n v="30.6"/>
    <n v="11"/>
    <n v="0"/>
    <n v="0"/>
    <n v="11"/>
    <n v="0"/>
    <n v="36"/>
    <n v="0"/>
    <n v="0"/>
    <n v="0"/>
    <n v="36"/>
    <n v="6"/>
    <n v="2"/>
    <n v="36"/>
    <n v="44"/>
    <n v="0"/>
    <n v="9"/>
    <n v="16"/>
    <n v="25"/>
    <n v="15.3"/>
    <n v="0"/>
    <n v="0"/>
    <n v="15.3"/>
    <n v="0"/>
    <n v="0"/>
    <n v="0"/>
    <n v="0"/>
    <n v="18"/>
    <n v="0"/>
    <n v="0"/>
    <n v="18"/>
    <n v="0"/>
    <n v="0"/>
    <n v="0"/>
    <n v="0"/>
    <n v="0"/>
    <n v="0"/>
    <n v="0"/>
    <n v="0"/>
    <n v="0"/>
    <n v="0"/>
    <n v="2"/>
    <n v="0"/>
    <n v="1435"/>
    <m/>
  </r>
  <r>
    <x v="12"/>
    <x v="5"/>
    <n v="0"/>
    <n v="0"/>
    <n v="0"/>
    <n v="15.3"/>
    <n v="15.3"/>
    <n v="15.3"/>
    <n v="15.3"/>
    <n v="0"/>
    <n v="0"/>
    <n v="30.6"/>
    <n v="1.04"/>
    <n v="30.6"/>
    <n v="30.6"/>
    <n v="11"/>
    <n v="0"/>
    <n v="0"/>
    <n v="11"/>
    <n v="0"/>
    <n v="36"/>
    <n v="0"/>
    <n v="0"/>
    <n v="0"/>
    <n v="36"/>
    <n v="6"/>
    <n v="2"/>
    <n v="36"/>
    <n v="44"/>
    <n v="0"/>
    <n v="9"/>
    <n v="16"/>
    <n v="25"/>
    <n v="15.3"/>
    <n v="0"/>
    <n v="0"/>
    <n v="15.3"/>
    <n v="0"/>
    <n v="0"/>
    <n v="0"/>
    <n v="0"/>
    <n v="18"/>
    <n v="0"/>
    <n v="0"/>
    <n v="18"/>
    <n v="0"/>
    <n v="0"/>
    <n v="0"/>
    <n v="0"/>
    <n v="0"/>
    <n v="0"/>
    <n v="0"/>
    <n v="0"/>
    <n v="0"/>
    <n v="0"/>
    <n v="2"/>
    <n v="0"/>
    <n v="1435"/>
    <m/>
  </r>
  <r>
    <x v="12"/>
    <x v="6"/>
    <n v="0"/>
    <n v="0"/>
    <n v="0"/>
    <n v="15.3"/>
    <n v="15.3"/>
    <n v="15.3"/>
    <n v="15.3"/>
    <n v="0"/>
    <n v="0"/>
    <n v="30.6"/>
    <n v="1.04"/>
    <n v="30.6"/>
    <n v="30.6"/>
    <n v="11"/>
    <n v="0"/>
    <n v="0"/>
    <n v="11"/>
    <n v="0"/>
    <n v="36"/>
    <n v="0"/>
    <n v="0"/>
    <n v="0"/>
    <n v="36"/>
    <n v="6"/>
    <n v="2"/>
    <n v="36"/>
    <n v="44"/>
    <n v="0"/>
    <n v="9"/>
    <n v="16"/>
    <n v="25"/>
    <n v="15.3"/>
    <n v="0"/>
    <n v="0"/>
    <n v="15.3"/>
    <n v="0"/>
    <n v="0"/>
    <n v="0"/>
    <n v="0"/>
    <n v="18"/>
    <n v="0"/>
    <n v="0"/>
    <n v="18"/>
    <n v="0"/>
    <n v="0"/>
    <n v="0"/>
    <n v="0"/>
    <n v="0"/>
    <n v="0"/>
    <n v="0"/>
    <n v="0"/>
    <n v="0"/>
    <n v="0"/>
    <n v="2"/>
    <n v="0"/>
    <n v="1435"/>
    <m/>
  </r>
  <r>
    <x v="12"/>
    <x v="7"/>
    <n v="0"/>
    <n v="0"/>
    <n v="0"/>
    <n v="15.3"/>
    <n v="15.3"/>
    <n v="15.3"/>
    <n v="15.3"/>
    <n v="0"/>
    <n v="0"/>
    <n v="30.6"/>
    <n v="1.04"/>
    <n v="30.6"/>
    <n v="30.6"/>
    <n v="11"/>
    <n v="0"/>
    <n v="0"/>
    <n v="11"/>
    <n v="0"/>
    <n v="36"/>
    <n v="0"/>
    <n v="0"/>
    <n v="0"/>
    <n v="36"/>
    <n v="6"/>
    <n v="2"/>
    <n v="36"/>
    <n v="44"/>
    <n v="0"/>
    <n v="9"/>
    <n v="16"/>
    <n v="25"/>
    <n v="15.3"/>
    <n v="0"/>
    <n v="0"/>
    <n v="15.3"/>
    <n v="0"/>
    <n v="0"/>
    <n v="0"/>
    <n v="0"/>
    <n v="18"/>
    <n v="0"/>
    <n v="0"/>
    <n v="18"/>
    <n v="0"/>
    <n v="0"/>
    <n v="0"/>
    <n v="0"/>
    <n v="0"/>
    <n v="0"/>
    <n v="0"/>
    <n v="0"/>
    <n v="0"/>
    <n v="0"/>
    <n v="2"/>
    <n v="0"/>
    <n v="1435"/>
    <m/>
  </r>
  <r>
    <x v="12"/>
    <x v="8"/>
    <n v="0"/>
    <n v="0"/>
    <n v="0"/>
    <n v="15.3"/>
    <n v="15.3"/>
    <n v="15.3"/>
    <n v="15.3"/>
    <n v="0"/>
    <n v="0"/>
    <n v="30.6"/>
    <n v="1.04"/>
    <n v="30.6"/>
    <n v="30.6"/>
    <n v="11"/>
    <n v="0"/>
    <n v="0"/>
    <n v="11"/>
    <n v="0"/>
    <n v="36"/>
    <n v="0"/>
    <n v="0"/>
    <n v="0"/>
    <n v="36"/>
    <n v="6"/>
    <n v="2"/>
    <n v="36"/>
    <n v="44"/>
    <n v="0"/>
    <n v="9"/>
    <n v="16"/>
    <n v="25"/>
    <n v="15.3"/>
    <n v="0"/>
    <n v="0"/>
    <n v="15.3"/>
    <n v="0"/>
    <n v="0"/>
    <n v="0"/>
    <n v="0"/>
    <n v="18"/>
    <n v="0"/>
    <n v="0"/>
    <n v="18"/>
    <n v="0"/>
    <n v="0"/>
    <n v="0"/>
    <n v="0"/>
    <n v="0"/>
    <n v="0"/>
    <n v="0"/>
    <n v="0"/>
    <n v="0"/>
    <n v="0"/>
    <n v="2"/>
    <n v="0"/>
    <n v="1435"/>
    <m/>
  </r>
  <r>
    <x v="12"/>
    <x v="9"/>
    <n v="0"/>
    <n v="0"/>
    <n v="0"/>
    <n v="15.3"/>
    <n v="15.3"/>
    <n v="15.3"/>
    <n v="15.3"/>
    <n v="0"/>
    <n v="0"/>
    <n v="30.6"/>
    <n v="1.04"/>
    <n v="30.6"/>
    <n v="30.6"/>
    <n v="11"/>
    <n v="0"/>
    <n v="0"/>
    <n v="11"/>
    <n v="0"/>
    <n v="36"/>
    <n v="0"/>
    <n v="0"/>
    <n v="0"/>
    <n v="36"/>
    <n v="6"/>
    <n v="2"/>
    <n v="36"/>
    <n v="44"/>
    <n v="0"/>
    <n v="9"/>
    <n v="16"/>
    <n v="25"/>
    <n v="15.3"/>
    <n v="0"/>
    <n v="0"/>
    <n v="15.3"/>
    <n v="0"/>
    <n v="0"/>
    <n v="0"/>
    <n v="0"/>
    <n v="18"/>
    <n v="0"/>
    <n v="0"/>
    <n v="18"/>
    <n v="0"/>
    <n v="0"/>
    <n v="0"/>
    <n v="0"/>
    <n v="0"/>
    <n v="0"/>
    <n v="0"/>
    <n v="0"/>
    <n v="0"/>
    <n v="0"/>
    <n v="2"/>
    <n v="0"/>
    <n v="1435"/>
    <m/>
  </r>
  <r>
    <x v="12"/>
    <x v="10"/>
    <n v="0"/>
    <n v="0"/>
    <n v="0"/>
    <n v="15.3"/>
    <n v="15.3"/>
    <n v="15.3"/>
    <n v="15.3"/>
    <n v="0"/>
    <n v="0"/>
    <n v="30.6"/>
    <n v="1.04"/>
    <n v="30.6"/>
    <n v="30.6"/>
    <n v="11"/>
    <n v="0"/>
    <n v="0"/>
    <n v="11"/>
    <n v="0"/>
    <n v="36"/>
    <n v="0"/>
    <n v="0"/>
    <n v="0"/>
    <n v="36"/>
    <n v="6"/>
    <n v="2"/>
    <n v="36"/>
    <n v="44"/>
    <n v="0"/>
    <n v="9"/>
    <n v="16"/>
    <n v="25"/>
    <n v="15.3"/>
    <n v="0"/>
    <n v="0"/>
    <n v="15.3"/>
    <n v="0"/>
    <n v="0"/>
    <n v="0"/>
    <n v="0"/>
    <n v="18"/>
    <n v="0"/>
    <n v="0"/>
    <n v="18"/>
    <n v="0"/>
    <n v="0"/>
    <n v="0"/>
    <n v="0"/>
    <n v="0"/>
    <n v="0"/>
    <n v="0"/>
    <n v="0"/>
    <n v="0"/>
    <n v="0"/>
    <n v="2"/>
    <n v="0"/>
    <n v="1435"/>
    <m/>
  </r>
  <r>
    <x v="12"/>
    <x v="11"/>
    <n v="0"/>
    <n v="0"/>
    <n v="0"/>
    <n v="15.3"/>
    <n v="15.3"/>
    <n v="15.3"/>
    <n v="15.3"/>
    <n v="0"/>
    <n v="0"/>
    <n v="30.6"/>
    <n v="1.04"/>
    <n v="30.6"/>
    <n v="30.6"/>
    <n v="11"/>
    <n v="0"/>
    <n v="0"/>
    <n v="11"/>
    <n v="0"/>
    <n v="36"/>
    <n v="0"/>
    <n v="0"/>
    <n v="0"/>
    <n v="36"/>
    <n v="6"/>
    <n v="2"/>
    <n v="36"/>
    <n v="44"/>
    <n v="0"/>
    <n v="9"/>
    <n v="16"/>
    <n v="25"/>
    <n v="15.3"/>
    <n v="0"/>
    <n v="0"/>
    <n v="15.3"/>
    <n v="0"/>
    <n v="0"/>
    <n v="0"/>
    <n v="0"/>
    <n v="18"/>
    <n v="0"/>
    <n v="0"/>
    <n v="18"/>
    <n v="0"/>
    <n v="0"/>
    <n v="0"/>
    <n v="0"/>
    <n v="0"/>
    <n v="0"/>
    <n v="0"/>
    <n v="0"/>
    <n v="0"/>
    <n v="0"/>
    <n v="2"/>
    <n v="0"/>
    <n v="1435"/>
    <m/>
  </r>
  <r>
    <x v="13"/>
    <x v="0"/>
    <n v="0"/>
    <n v="0"/>
    <n v="0"/>
    <n v="15.3"/>
    <n v="15.3"/>
    <n v="15.3"/>
    <n v="15.3"/>
    <n v="0"/>
    <n v="0"/>
    <n v="30.6"/>
    <n v="1.04"/>
    <n v="30.6"/>
    <n v="30.6"/>
    <n v="11"/>
    <n v="0"/>
    <n v="0"/>
    <n v="11"/>
    <n v="0"/>
    <n v="36"/>
    <n v="0"/>
    <n v="0"/>
    <n v="0"/>
    <n v="36"/>
    <n v="6"/>
    <n v="2"/>
    <n v="36"/>
    <n v="44"/>
    <n v="0"/>
    <n v="9"/>
    <n v="16"/>
    <n v="25"/>
    <n v="15.3"/>
    <n v="0"/>
    <n v="0"/>
    <n v="15.3"/>
    <n v="0"/>
    <n v="0"/>
    <n v="0"/>
    <n v="0"/>
    <n v="18"/>
    <n v="0"/>
    <n v="0"/>
    <n v="18"/>
    <n v="0"/>
    <n v="0"/>
    <n v="0"/>
    <n v="0"/>
    <n v="0"/>
    <n v="0"/>
    <n v="0"/>
    <n v="0"/>
    <n v="0"/>
    <n v="0"/>
    <n v="2"/>
    <n v="0"/>
    <n v="1435"/>
    <m/>
  </r>
  <r>
    <x v="13"/>
    <x v="1"/>
    <n v="0"/>
    <n v="0"/>
    <n v="0"/>
    <n v="15.3"/>
    <n v="15.3"/>
    <n v="15.3"/>
    <n v="15.3"/>
    <n v="0"/>
    <n v="0"/>
    <n v="30.6"/>
    <n v="1.04"/>
    <n v="30.6"/>
    <n v="30.6"/>
    <n v="11"/>
    <n v="0"/>
    <n v="0"/>
    <n v="11"/>
    <n v="0"/>
    <n v="36"/>
    <n v="0"/>
    <n v="0"/>
    <n v="0"/>
    <n v="36"/>
    <n v="6"/>
    <n v="2"/>
    <n v="36"/>
    <n v="44"/>
    <n v="0"/>
    <n v="9"/>
    <n v="16"/>
    <n v="25"/>
    <n v="15.3"/>
    <n v="0"/>
    <n v="0"/>
    <n v="15.3"/>
    <n v="0"/>
    <n v="0"/>
    <n v="0"/>
    <n v="0"/>
    <n v="18"/>
    <n v="0"/>
    <n v="0"/>
    <n v="18"/>
    <n v="0"/>
    <n v="0"/>
    <n v="0"/>
    <n v="0"/>
    <n v="0"/>
    <n v="0"/>
    <n v="0"/>
    <n v="0"/>
    <n v="0"/>
    <n v="0"/>
    <n v="2"/>
    <n v="0"/>
    <n v="1435"/>
    <m/>
  </r>
  <r>
    <x v="13"/>
    <x v="2"/>
    <n v="0"/>
    <n v="0"/>
    <n v="0"/>
    <n v="15.3"/>
    <n v="15.3"/>
    <n v="15.3"/>
    <n v="15.3"/>
    <n v="0"/>
    <n v="0"/>
    <n v="30.6"/>
    <n v="1.04"/>
    <n v="30.6"/>
    <n v="30.6"/>
    <n v="11"/>
    <n v="0"/>
    <n v="0"/>
    <n v="11"/>
    <n v="0"/>
    <n v="36"/>
    <n v="0"/>
    <n v="0"/>
    <n v="0"/>
    <n v="36"/>
    <n v="6"/>
    <n v="2"/>
    <n v="36"/>
    <n v="44"/>
    <n v="0"/>
    <n v="9"/>
    <n v="16"/>
    <n v="25"/>
    <n v="15.3"/>
    <n v="0"/>
    <n v="0"/>
    <n v="15.3"/>
    <n v="0"/>
    <n v="0"/>
    <n v="0"/>
    <n v="0"/>
    <n v="18"/>
    <n v="0"/>
    <n v="0"/>
    <n v="18"/>
    <n v="0"/>
    <n v="0"/>
    <n v="0"/>
    <n v="0"/>
    <n v="0"/>
    <n v="0"/>
    <n v="0"/>
    <n v="0"/>
    <n v="0"/>
    <n v="0"/>
    <n v="2"/>
    <n v="0"/>
    <n v="1435"/>
    <m/>
  </r>
  <r>
    <x v="13"/>
    <x v="3"/>
    <n v="0"/>
    <n v="0"/>
    <n v="0"/>
    <n v="15.3"/>
    <n v="15.3"/>
    <n v="15.3"/>
    <n v="15.3"/>
    <n v="0"/>
    <n v="0"/>
    <n v="30.6"/>
    <n v="1.04"/>
    <n v="30.6"/>
    <n v="30.6"/>
    <n v="11"/>
    <n v="0"/>
    <n v="0"/>
    <n v="11"/>
    <n v="0"/>
    <n v="36"/>
    <n v="0"/>
    <n v="0"/>
    <n v="0"/>
    <n v="36"/>
    <n v="6"/>
    <n v="2"/>
    <n v="36"/>
    <n v="44"/>
    <n v="0"/>
    <n v="9"/>
    <n v="16"/>
    <n v="25"/>
    <n v="15.3"/>
    <n v="0"/>
    <n v="0"/>
    <n v="15.3"/>
    <n v="0"/>
    <n v="0"/>
    <n v="0"/>
    <n v="0"/>
    <n v="18"/>
    <n v="0"/>
    <n v="0"/>
    <n v="18"/>
    <n v="0"/>
    <n v="0"/>
    <n v="0"/>
    <n v="0"/>
    <n v="0"/>
    <n v="0"/>
    <n v="0"/>
    <n v="0"/>
    <n v="0"/>
    <n v="0"/>
    <n v="2"/>
    <n v="0"/>
    <n v="1435"/>
    <m/>
  </r>
  <r>
    <x v="13"/>
    <x v="4"/>
    <n v="0"/>
    <n v="0"/>
    <n v="0"/>
    <n v="15.3"/>
    <n v="15.3"/>
    <n v="15.3"/>
    <n v="15.3"/>
    <n v="0"/>
    <n v="0"/>
    <n v="30.6"/>
    <n v="1.04"/>
    <n v="30.6"/>
    <n v="30.6"/>
    <n v="11"/>
    <n v="0"/>
    <n v="0"/>
    <n v="11"/>
    <n v="0"/>
    <n v="36"/>
    <n v="0"/>
    <n v="0"/>
    <n v="0"/>
    <n v="36"/>
    <n v="6"/>
    <n v="2"/>
    <n v="36"/>
    <n v="44"/>
    <n v="0"/>
    <n v="9"/>
    <n v="16"/>
    <n v="25"/>
    <n v="15.3"/>
    <n v="0"/>
    <n v="0"/>
    <n v="15.3"/>
    <n v="0"/>
    <n v="0"/>
    <n v="0"/>
    <n v="0"/>
    <n v="18"/>
    <n v="0"/>
    <n v="0"/>
    <n v="18"/>
    <n v="0"/>
    <n v="0"/>
    <n v="0"/>
    <n v="0"/>
    <n v="0"/>
    <n v="0"/>
    <n v="0"/>
    <n v="0"/>
    <n v="0"/>
    <n v="0"/>
    <n v="2"/>
    <n v="0"/>
    <n v="1435"/>
    <m/>
  </r>
  <r>
    <x v="13"/>
    <x v="5"/>
    <n v="0"/>
    <n v="0"/>
    <n v="0"/>
    <n v="15.3"/>
    <n v="15.3"/>
    <n v="15.3"/>
    <n v="15.3"/>
    <n v="0"/>
    <n v="0"/>
    <n v="30.6"/>
    <n v="1.04"/>
    <n v="30.6"/>
    <n v="30.6"/>
    <n v="11"/>
    <n v="0"/>
    <n v="0"/>
    <n v="11"/>
    <n v="0"/>
    <n v="36"/>
    <n v="0"/>
    <n v="0"/>
    <n v="0"/>
    <n v="36"/>
    <n v="6"/>
    <n v="2"/>
    <n v="36"/>
    <n v="44"/>
    <n v="0"/>
    <n v="9"/>
    <n v="16"/>
    <n v="25"/>
    <n v="15.3"/>
    <n v="0"/>
    <n v="0"/>
    <n v="15.3"/>
    <n v="0"/>
    <n v="0"/>
    <n v="0"/>
    <n v="0"/>
    <n v="18"/>
    <n v="0"/>
    <n v="0"/>
    <n v="18"/>
    <n v="0"/>
    <n v="0"/>
    <n v="0"/>
    <n v="0"/>
    <n v="0"/>
    <n v="0"/>
    <n v="0"/>
    <n v="0"/>
    <n v="0"/>
    <n v="0"/>
    <n v="2"/>
    <n v="0"/>
    <n v="1435"/>
    <m/>
  </r>
  <r>
    <x v="13"/>
    <x v="6"/>
    <n v="0"/>
    <n v="0"/>
    <n v="0"/>
    <n v="15.3"/>
    <n v="15.3"/>
    <n v="15.3"/>
    <n v="15.3"/>
    <n v="0"/>
    <n v="0"/>
    <n v="30.6"/>
    <n v="1.04"/>
    <n v="30.6"/>
    <n v="30.6"/>
    <n v="11"/>
    <n v="0"/>
    <n v="0"/>
    <n v="11"/>
    <n v="0"/>
    <n v="36"/>
    <n v="0"/>
    <n v="0"/>
    <n v="0"/>
    <n v="36"/>
    <n v="6"/>
    <n v="2"/>
    <n v="36"/>
    <n v="44"/>
    <n v="0"/>
    <n v="9"/>
    <n v="16"/>
    <n v="25"/>
    <n v="15.3"/>
    <n v="0"/>
    <n v="0"/>
    <n v="15.3"/>
    <n v="0"/>
    <n v="0"/>
    <n v="0"/>
    <n v="0"/>
    <n v="18"/>
    <n v="0"/>
    <n v="0"/>
    <n v="18"/>
    <n v="0"/>
    <n v="0"/>
    <n v="0"/>
    <n v="0"/>
    <n v="0"/>
    <n v="0"/>
    <n v="0"/>
    <n v="0"/>
    <n v="0"/>
    <n v="0"/>
    <n v="2"/>
    <n v="0"/>
    <n v="1435"/>
    <m/>
  </r>
  <r>
    <x v="13"/>
    <x v="7"/>
    <n v="0"/>
    <n v="0"/>
    <n v="0"/>
    <n v="15.3"/>
    <n v="15.3"/>
    <n v="15.3"/>
    <n v="15.3"/>
    <n v="0"/>
    <n v="0"/>
    <n v="30.6"/>
    <n v="1.04"/>
    <n v="30.6"/>
    <n v="30.6"/>
    <n v="11"/>
    <n v="0"/>
    <n v="0"/>
    <n v="11"/>
    <n v="0"/>
    <n v="36"/>
    <n v="0"/>
    <n v="0"/>
    <n v="0"/>
    <n v="36"/>
    <n v="6"/>
    <n v="2"/>
    <n v="36"/>
    <n v="44"/>
    <n v="0"/>
    <n v="9"/>
    <n v="16"/>
    <n v="25"/>
    <n v="15.3"/>
    <n v="0"/>
    <n v="0"/>
    <n v="15.3"/>
    <n v="0"/>
    <n v="0"/>
    <n v="0"/>
    <n v="0"/>
    <n v="18"/>
    <n v="0"/>
    <n v="0"/>
    <n v="18"/>
    <n v="0"/>
    <n v="0"/>
    <n v="0"/>
    <n v="0"/>
    <n v="0"/>
    <n v="0"/>
    <n v="0"/>
    <n v="0"/>
    <n v="0"/>
    <n v="0"/>
    <n v="2"/>
    <n v="0"/>
    <n v="1435"/>
    <m/>
  </r>
  <r>
    <x v="13"/>
    <x v="8"/>
    <n v="0"/>
    <n v="0"/>
    <n v="0"/>
    <n v="15.3"/>
    <n v="15.3"/>
    <n v="15.3"/>
    <n v="15.3"/>
    <n v="0"/>
    <n v="0"/>
    <n v="30.6"/>
    <n v="1.04"/>
    <n v="30.6"/>
    <n v="30.6"/>
    <n v="11"/>
    <n v="0"/>
    <n v="0"/>
    <n v="11"/>
    <n v="0"/>
    <n v="36"/>
    <n v="0"/>
    <n v="0"/>
    <n v="0"/>
    <n v="36"/>
    <n v="6"/>
    <n v="2"/>
    <n v="36"/>
    <n v="44"/>
    <n v="0"/>
    <n v="9"/>
    <n v="16"/>
    <n v="25"/>
    <n v="15.3"/>
    <n v="0"/>
    <n v="0"/>
    <n v="15.3"/>
    <n v="0"/>
    <n v="0"/>
    <n v="0"/>
    <n v="0"/>
    <n v="18"/>
    <n v="0"/>
    <n v="0"/>
    <n v="18"/>
    <n v="0"/>
    <n v="0"/>
    <n v="0"/>
    <n v="0"/>
    <n v="0"/>
    <n v="0"/>
    <n v="0"/>
    <n v="0"/>
    <n v="0"/>
    <n v="0"/>
    <n v="2"/>
    <n v="0"/>
    <n v="1435"/>
    <m/>
  </r>
  <r>
    <x v="13"/>
    <x v="9"/>
    <n v="0"/>
    <n v="0"/>
    <n v="0"/>
    <n v="15.3"/>
    <n v="15.3"/>
    <n v="15.3"/>
    <n v="15.3"/>
    <n v="0"/>
    <n v="0"/>
    <n v="30.6"/>
    <n v="1.04"/>
    <n v="30.6"/>
    <n v="30.6"/>
    <n v="11"/>
    <n v="0"/>
    <n v="0"/>
    <n v="11"/>
    <n v="0"/>
    <n v="36"/>
    <n v="0"/>
    <n v="0"/>
    <n v="0"/>
    <n v="36"/>
    <n v="6"/>
    <n v="2"/>
    <n v="36"/>
    <n v="44"/>
    <n v="0"/>
    <n v="9"/>
    <n v="16"/>
    <n v="25"/>
    <n v="15.3"/>
    <n v="0"/>
    <n v="0"/>
    <n v="15.3"/>
    <n v="0"/>
    <n v="0"/>
    <n v="0"/>
    <n v="0"/>
    <n v="18"/>
    <n v="0"/>
    <n v="0"/>
    <n v="18"/>
    <n v="0"/>
    <n v="0"/>
    <n v="0"/>
    <n v="0"/>
    <n v="0"/>
    <n v="0"/>
    <n v="0"/>
    <n v="0"/>
    <n v="0"/>
    <n v="0"/>
    <n v="2"/>
    <n v="0"/>
    <n v="1435"/>
    <m/>
  </r>
  <r>
    <x v="13"/>
    <x v="10"/>
    <n v="0"/>
    <n v="0"/>
    <n v="0"/>
    <n v="15.3"/>
    <n v="15.3"/>
    <n v="15.3"/>
    <n v="15.3"/>
    <n v="0"/>
    <n v="0"/>
    <n v="30.6"/>
    <n v="1.04"/>
    <n v="30.6"/>
    <n v="30.6"/>
    <n v="11"/>
    <n v="0"/>
    <n v="0"/>
    <n v="11"/>
    <n v="0"/>
    <n v="36"/>
    <n v="0"/>
    <n v="0"/>
    <n v="0"/>
    <n v="36"/>
    <n v="6"/>
    <n v="2"/>
    <n v="36"/>
    <n v="44"/>
    <n v="0"/>
    <n v="9"/>
    <n v="16"/>
    <n v="25"/>
    <n v="15.3"/>
    <n v="0"/>
    <n v="0"/>
    <n v="15.3"/>
    <n v="0"/>
    <n v="0"/>
    <n v="0"/>
    <n v="0"/>
    <n v="18"/>
    <n v="0"/>
    <n v="0"/>
    <n v="18"/>
    <n v="0"/>
    <n v="0"/>
    <n v="0"/>
    <n v="0"/>
    <n v="0"/>
    <n v="0"/>
    <n v="0"/>
    <n v="0"/>
    <n v="0"/>
    <n v="0"/>
    <n v="2"/>
    <n v="0"/>
    <n v="1435"/>
    <m/>
  </r>
  <r>
    <x v="13"/>
    <x v="11"/>
    <n v="0"/>
    <n v="0"/>
    <n v="0"/>
    <n v="15.3"/>
    <n v="15.3"/>
    <n v="15.3"/>
    <n v="15.3"/>
    <n v="0"/>
    <n v="0"/>
    <n v="30.6"/>
    <n v="1.04"/>
    <n v="30.6"/>
    <n v="30.6"/>
    <n v="11"/>
    <n v="0"/>
    <n v="0"/>
    <n v="11"/>
    <n v="0"/>
    <n v="36"/>
    <n v="0"/>
    <n v="0"/>
    <n v="0"/>
    <n v="36"/>
    <n v="6"/>
    <n v="2"/>
    <n v="36"/>
    <n v="44"/>
    <n v="0"/>
    <n v="9"/>
    <n v="16"/>
    <n v="25"/>
    <n v="15.3"/>
    <n v="0"/>
    <n v="0"/>
    <n v="15.3"/>
    <n v="0"/>
    <n v="0"/>
    <n v="0"/>
    <n v="0"/>
    <n v="18"/>
    <n v="0"/>
    <n v="0"/>
    <n v="18"/>
    <n v="0"/>
    <n v="0"/>
    <n v="0"/>
    <n v="0"/>
    <n v="0"/>
    <n v="0"/>
    <n v="0"/>
    <n v="0"/>
    <n v="0"/>
    <n v="0"/>
    <n v="2"/>
    <n v="0"/>
    <n v="1435"/>
    <m/>
  </r>
  <r>
    <x v="14"/>
    <x v="0"/>
    <n v="0"/>
    <n v="0"/>
    <n v="0"/>
    <n v="15.3"/>
    <n v="15.3"/>
    <n v="15.3"/>
    <n v="15.3"/>
    <n v="0"/>
    <n v="0"/>
    <n v="30.6"/>
    <n v="1.04"/>
    <n v="30.6"/>
    <n v="30.6"/>
    <n v="11"/>
    <n v="0"/>
    <n v="0"/>
    <n v="11"/>
    <n v="0"/>
    <n v="36"/>
    <n v="0"/>
    <n v="0"/>
    <n v="0"/>
    <n v="36"/>
    <n v="6"/>
    <n v="2"/>
    <n v="36"/>
    <n v="44"/>
    <n v="0"/>
    <n v="9"/>
    <n v="16"/>
    <n v="25"/>
    <n v="15.3"/>
    <n v="0"/>
    <n v="0"/>
    <n v="15.3"/>
    <n v="0"/>
    <n v="0"/>
    <n v="0"/>
    <n v="0"/>
    <n v="18"/>
    <n v="0"/>
    <n v="0"/>
    <n v="18"/>
    <n v="0"/>
    <n v="0"/>
    <n v="0"/>
    <n v="0"/>
    <n v="0"/>
    <n v="0"/>
    <n v="0"/>
    <n v="0"/>
    <n v="0"/>
    <n v="0"/>
    <n v="2"/>
    <n v="0"/>
    <n v="1435"/>
    <m/>
  </r>
  <r>
    <x v="14"/>
    <x v="1"/>
    <n v="0"/>
    <n v="0"/>
    <n v="0"/>
    <n v="15.3"/>
    <n v="15.3"/>
    <n v="15.3"/>
    <n v="15.3"/>
    <n v="0"/>
    <n v="0"/>
    <n v="30.6"/>
    <n v="1.04"/>
    <n v="30.6"/>
    <n v="30.6"/>
    <n v="11"/>
    <n v="0"/>
    <n v="0"/>
    <n v="11"/>
    <n v="0"/>
    <n v="36"/>
    <n v="0"/>
    <n v="0"/>
    <n v="0"/>
    <n v="36"/>
    <n v="6"/>
    <n v="2"/>
    <n v="36"/>
    <n v="44"/>
    <n v="0"/>
    <n v="9"/>
    <n v="16"/>
    <n v="25"/>
    <n v="15.3"/>
    <n v="0"/>
    <n v="0"/>
    <n v="15.3"/>
    <n v="0"/>
    <n v="0"/>
    <n v="0"/>
    <n v="0"/>
    <n v="18"/>
    <n v="0"/>
    <n v="0"/>
    <n v="18"/>
    <n v="0"/>
    <n v="0"/>
    <n v="0"/>
    <n v="0"/>
    <n v="0"/>
    <n v="0"/>
    <n v="0"/>
    <n v="0"/>
    <n v="0"/>
    <n v="0"/>
    <n v="2"/>
    <n v="0"/>
    <n v="1435"/>
    <m/>
  </r>
  <r>
    <x v="14"/>
    <x v="2"/>
    <n v="0"/>
    <n v="0"/>
    <n v="0"/>
    <n v="15.3"/>
    <n v="15.3"/>
    <n v="15.3"/>
    <n v="15.3"/>
    <n v="0"/>
    <n v="0"/>
    <n v="30.6"/>
    <n v="1.04"/>
    <n v="30.6"/>
    <n v="30.6"/>
    <n v="11"/>
    <n v="0"/>
    <n v="0"/>
    <n v="11"/>
    <n v="0"/>
    <n v="36"/>
    <n v="0"/>
    <n v="0"/>
    <n v="0"/>
    <n v="36"/>
    <n v="6"/>
    <n v="2"/>
    <n v="36"/>
    <n v="44"/>
    <n v="0"/>
    <n v="9"/>
    <n v="16"/>
    <n v="25"/>
    <n v="15.3"/>
    <n v="0"/>
    <n v="0"/>
    <n v="15.3"/>
    <n v="0"/>
    <n v="0"/>
    <n v="0"/>
    <n v="0"/>
    <n v="18"/>
    <n v="0"/>
    <n v="0"/>
    <n v="18"/>
    <n v="0"/>
    <n v="0"/>
    <n v="0"/>
    <n v="0"/>
    <n v="0"/>
    <n v="0"/>
    <n v="0"/>
    <n v="0"/>
    <n v="0"/>
    <n v="0"/>
    <n v="2"/>
    <n v="0"/>
    <n v="1435"/>
    <m/>
  </r>
  <r>
    <x v="14"/>
    <x v="3"/>
    <n v="0"/>
    <n v="0"/>
    <n v="0"/>
    <n v="15.3"/>
    <n v="15.3"/>
    <n v="15.3"/>
    <n v="15.3"/>
    <n v="0"/>
    <n v="0"/>
    <n v="30.6"/>
    <n v="1.04"/>
    <n v="30.6"/>
    <n v="30.6"/>
    <n v="11"/>
    <n v="0"/>
    <n v="0"/>
    <n v="11"/>
    <n v="0"/>
    <n v="36"/>
    <n v="0"/>
    <n v="0"/>
    <n v="0"/>
    <n v="36"/>
    <n v="6"/>
    <n v="2"/>
    <n v="36"/>
    <n v="44"/>
    <n v="0"/>
    <n v="9"/>
    <n v="16"/>
    <n v="25"/>
    <n v="15.3"/>
    <n v="0"/>
    <n v="0"/>
    <n v="15.3"/>
    <n v="0"/>
    <n v="0"/>
    <n v="0"/>
    <n v="0"/>
    <n v="18"/>
    <n v="0"/>
    <n v="0"/>
    <n v="18"/>
    <n v="0"/>
    <n v="0"/>
    <n v="0"/>
    <n v="0"/>
    <n v="0"/>
    <n v="0"/>
    <n v="0"/>
    <n v="0"/>
    <n v="0"/>
    <n v="0"/>
    <n v="2"/>
    <n v="0"/>
    <n v="1435"/>
    <m/>
  </r>
  <r>
    <x v="14"/>
    <x v="4"/>
    <n v="0"/>
    <n v="0"/>
    <n v="0"/>
    <n v="15.3"/>
    <n v="15.3"/>
    <n v="15.3"/>
    <n v="15.3"/>
    <n v="0"/>
    <n v="0"/>
    <n v="30.6"/>
    <n v="1.04"/>
    <n v="30.6"/>
    <n v="30.6"/>
    <n v="11"/>
    <n v="0"/>
    <n v="0"/>
    <n v="11"/>
    <n v="0"/>
    <n v="36"/>
    <n v="0"/>
    <n v="0"/>
    <n v="0"/>
    <n v="36"/>
    <n v="6"/>
    <n v="2"/>
    <n v="36"/>
    <n v="44"/>
    <n v="0"/>
    <n v="9"/>
    <n v="16"/>
    <n v="25"/>
    <n v="15.3"/>
    <n v="0"/>
    <n v="0"/>
    <n v="15.3"/>
    <n v="0"/>
    <n v="0"/>
    <n v="0"/>
    <n v="0"/>
    <n v="18"/>
    <n v="0"/>
    <n v="0"/>
    <n v="18"/>
    <n v="0"/>
    <n v="0"/>
    <n v="0"/>
    <n v="0"/>
    <n v="0"/>
    <n v="0"/>
    <n v="0"/>
    <n v="0"/>
    <n v="0"/>
    <n v="0"/>
    <n v="2"/>
    <n v="0"/>
    <n v="1435"/>
    <m/>
  </r>
  <r>
    <x v="14"/>
    <x v="5"/>
    <n v="0"/>
    <n v="0"/>
    <n v="0"/>
    <n v="15.3"/>
    <n v="15.3"/>
    <n v="15.3"/>
    <n v="15.3"/>
    <n v="0"/>
    <n v="0"/>
    <n v="30.6"/>
    <n v="1.04"/>
    <n v="30.6"/>
    <n v="30.6"/>
    <n v="11"/>
    <n v="0"/>
    <n v="0"/>
    <n v="11"/>
    <n v="0"/>
    <n v="36"/>
    <n v="0"/>
    <n v="0"/>
    <n v="0"/>
    <n v="36"/>
    <n v="6"/>
    <n v="2"/>
    <n v="36"/>
    <n v="44"/>
    <n v="0"/>
    <n v="9"/>
    <n v="16"/>
    <n v="25"/>
    <n v="15.3"/>
    <n v="0"/>
    <n v="0"/>
    <n v="15.3"/>
    <n v="0"/>
    <n v="0"/>
    <n v="0"/>
    <n v="0"/>
    <n v="18"/>
    <n v="0"/>
    <n v="0"/>
    <n v="18"/>
    <n v="0"/>
    <n v="0"/>
    <n v="0"/>
    <n v="0"/>
    <n v="0"/>
    <n v="0"/>
    <n v="0"/>
    <n v="0"/>
    <n v="0"/>
    <n v="0"/>
    <n v="2"/>
    <n v="0"/>
    <n v="1435"/>
    <m/>
  </r>
  <r>
    <x v="14"/>
    <x v="6"/>
    <n v="0"/>
    <n v="0"/>
    <n v="0"/>
    <n v="15.3"/>
    <n v="15.3"/>
    <n v="15.3"/>
    <n v="15.3"/>
    <n v="0"/>
    <n v="0"/>
    <n v="30.6"/>
    <n v="1.04"/>
    <n v="30.6"/>
    <n v="30.6"/>
    <n v="11"/>
    <n v="0"/>
    <n v="0"/>
    <n v="11"/>
    <n v="0"/>
    <n v="36"/>
    <n v="0"/>
    <n v="0"/>
    <n v="0"/>
    <n v="36"/>
    <n v="6"/>
    <n v="2"/>
    <n v="36"/>
    <n v="44"/>
    <n v="0"/>
    <n v="9"/>
    <n v="16"/>
    <n v="25"/>
    <n v="15.3"/>
    <n v="0"/>
    <n v="0"/>
    <n v="15.3"/>
    <n v="0"/>
    <n v="0"/>
    <n v="0"/>
    <n v="0"/>
    <n v="18"/>
    <n v="0"/>
    <n v="0"/>
    <n v="18"/>
    <n v="0"/>
    <n v="0"/>
    <n v="0"/>
    <n v="0"/>
    <n v="0"/>
    <n v="0"/>
    <n v="0"/>
    <n v="0"/>
    <n v="0"/>
    <n v="0"/>
    <n v="2"/>
    <n v="0"/>
    <n v="1435"/>
    <m/>
  </r>
  <r>
    <x v="14"/>
    <x v="7"/>
    <n v="0"/>
    <n v="0"/>
    <n v="0"/>
    <n v="15.3"/>
    <n v="15.3"/>
    <n v="15.3"/>
    <n v="15.3"/>
    <n v="0"/>
    <n v="0"/>
    <n v="30.6"/>
    <n v="1.04"/>
    <n v="30.6"/>
    <n v="30.6"/>
    <n v="11"/>
    <n v="0"/>
    <n v="0"/>
    <n v="11"/>
    <n v="0"/>
    <n v="36"/>
    <n v="0"/>
    <n v="0"/>
    <n v="0"/>
    <n v="36"/>
    <n v="6"/>
    <n v="2"/>
    <n v="36"/>
    <n v="44"/>
    <n v="0"/>
    <n v="9"/>
    <n v="16"/>
    <n v="25"/>
    <n v="15.3"/>
    <n v="0"/>
    <n v="0"/>
    <n v="15.3"/>
    <n v="0"/>
    <n v="0"/>
    <n v="0"/>
    <n v="0"/>
    <n v="18"/>
    <n v="0"/>
    <n v="0"/>
    <n v="18"/>
    <n v="0"/>
    <n v="0"/>
    <n v="0"/>
    <n v="0"/>
    <n v="0"/>
    <n v="0"/>
    <n v="0"/>
    <n v="0"/>
    <n v="0"/>
    <n v="0"/>
    <n v="2"/>
    <n v="0"/>
    <n v="1435"/>
    <m/>
  </r>
  <r>
    <x v="14"/>
    <x v="8"/>
    <n v="0"/>
    <n v="0"/>
    <n v="0"/>
    <n v="15.3"/>
    <n v="15.3"/>
    <n v="15.3"/>
    <n v="15.3"/>
    <n v="0"/>
    <n v="0"/>
    <n v="30.6"/>
    <n v="1.04"/>
    <n v="30.6"/>
    <n v="30.6"/>
    <n v="11"/>
    <n v="0"/>
    <n v="0"/>
    <n v="11"/>
    <n v="0"/>
    <n v="36"/>
    <n v="0"/>
    <n v="0"/>
    <n v="0"/>
    <n v="36"/>
    <n v="6"/>
    <n v="2"/>
    <n v="36"/>
    <n v="44"/>
    <n v="0"/>
    <n v="9"/>
    <n v="16"/>
    <n v="25"/>
    <n v="15.3"/>
    <n v="0"/>
    <n v="0"/>
    <n v="15.3"/>
    <n v="0"/>
    <n v="0"/>
    <n v="0"/>
    <n v="0"/>
    <n v="18"/>
    <n v="0"/>
    <n v="0"/>
    <n v="18"/>
    <n v="0"/>
    <n v="0"/>
    <n v="0"/>
    <n v="0"/>
    <n v="0"/>
    <n v="0"/>
    <n v="0"/>
    <n v="0"/>
    <n v="0"/>
    <n v="0"/>
    <n v="2"/>
    <n v="0"/>
    <n v="1435"/>
    <m/>
  </r>
  <r>
    <x v="14"/>
    <x v="9"/>
    <n v="0"/>
    <n v="0"/>
    <n v="0"/>
    <n v="15.3"/>
    <n v="15.3"/>
    <n v="15.3"/>
    <n v="15.3"/>
    <n v="0"/>
    <n v="0"/>
    <n v="30.6"/>
    <n v="1.04"/>
    <n v="30.6"/>
    <n v="30.6"/>
    <n v="11"/>
    <n v="0"/>
    <n v="0"/>
    <n v="11"/>
    <n v="0"/>
    <n v="36"/>
    <n v="0"/>
    <n v="0"/>
    <n v="0"/>
    <n v="36"/>
    <n v="6"/>
    <n v="2"/>
    <n v="36"/>
    <n v="44"/>
    <n v="0"/>
    <n v="9"/>
    <n v="16"/>
    <n v="25"/>
    <n v="15.3"/>
    <n v="0"/>
    <n v="0"/>
    <n v="15.3"/>
    <n v="0"/>
    <n v="0"/>
    <n v="0"/>
    <n v="0"/>
    <n v="18"/>
    <n v="0"/>
    <n v="0"/>
    <n v="18"/>
    <n v="0"/>
    <n v="0"/>
    <n v="0"/>
    <n v="0"/>
    <n v="0"/>
    <n v="0"/>
    <n v="0"/>
    <n v="0"/>
    <n v="0"/>
    <n v="0"/>
    <n v="2"/>
    <n v="0"/>
    <n v="1435"/>
    <m/>
  </r>
  <r>
    <x v="14"/>
    <x v="10"/>
    <n v="0"/>
    <n v="0"/>
    <n v="0"/>
    <n v="15.3"/>
    <n v="15.3"/>
    <n v="15.3"/>
    <n v="15.3"/>
    <n v="0"/>
    <n v="0"/>
    <n v="30.6"/>
    <n v="1.04"/>
    <n v="30.6"/>
    <n v="30.6"/>
    <n v="11"/>
    <n v="0"/>
    <n v="0"/>
    <n v="11"/>
    <n v="0"/>
    <n v="36"/>
    <n v="0"/>
    <n v="0"/>
    <n v="0"/>
    <n v="36"/>
    <n v="6"/>
    <n v="2"/>
    <n v="36"/>
    <n v="44"/>
    <n v="0"/>
    <n v="9"/>
    <n v="16"/>
    <n v="25"/>
    <n v="15.3"/>
    <n v="0"/>
    <n v="0"/>
    <n v="15.3"/>
    <n v="0"/>
    <n v="0"/>
    <n v="0"/>
    <n v="0"/>
    <n v="18"/>
    <n v="0"/>
    <n v="0"/>
    <n v="18"/>
    <n v="0"/>
    <n v="0"/>
    <n v="0"/>
    <n v="0"/>
    <n v="0"/>
    <n v="0"/>
    <n v="0"/>
    <n v="0"/>
    <n v="0"/>
    <n v="0"/>
    <n v="2"/>
    <n v="0"/>
    <n v="1435"/>
    <m/>
  </r>
  <r>
    <x v="14"/>
    <x v="11"/>
    <n v="0"/>
    <n v="0"/>
    <n v="0"/>
    <n v="15.3"/>
    <n v="15.3"/>
    <n v="15.3"/>
    <n v="15.3"/>
    <n v="0"/>
    <n v="0"/>
    <n v="30.6"/>
    <n v="1.04"/>
    <n v="30.6"/>
    <n v="30.6"/>
    <n v="11"/>
    <n v="0"/>
    <n v="0"/>
    <n v="11"/>
    <n v="0"/>
    <n v="36"/>
    <n v="0"/>
    <n v="0"/>
    <n v="0"/>
    <n v="36"/>
    <n v="6"/>
    <n v="2"/>
    <n v="36"/>
    <n v="44"/>
    <n v="0"/>
    <n v="9"/>
    <n v="16"/>
    <n v="25"/>
    <n v="15.3"/>
    <n v="0"/>
    <n v="0"/>
    <n v="15.3"/>
    <n v="0"/>
    <n v="0"/>
    <n v="0"/>
    <n v="0"/>
    <n v="18"/>
    <n v="0"/>
    <n v="0"/>
    <n v="18"/>
    <n v="0"/>
    <n v="0"/>
    <n v="0"/>
    <n v="0"/>
    <n v="0"/>
    <n v="0"/>
    <n v="0"/>
    <n v="0"/>
    <n v="0"/>
    <n v="0"/>
    <n v="2"/>
    <n v="0"/>
    <n v="1435"/>
    <m/>
  </r>
  <r>
    <x v="15"/>
    <x v="0"/>
    <n v="0"/>
    <n v="0"/>
    <n v="0"/>
    <n v="15.3"/>
    <n v="15.3"/>
    <n v="15.3"/>
    <n v="15.3"/>
    <n v="0"/>
    <n v="0"/>
    <n v="30.6"/>
    <n v="1.04"/>
    <n v="30.6"/>
    <n v="30.6"/>
    <n v="11"/>
    <n v="0"/>
    <n v="0"/>
    <n v="11"/>
    <n v="0"/>
    <n v="36"/>
    <n v="0"/>
    <n v="0"/>
    <n v="0"/>
    <n v="36"/>
    <n v="6"/>
    <n v="2"/>
    <n v="36"/>
    <n v="44"/>
    <n v="0"/>
    <n v="9"/>
    <n v="16"/>
    <n v="25"/>
    <n v="15.3"/>
    <n v="0"/>
    <n v="0"/>
    <n v="15.3"/>
    <n v="0"/>
    <n v="0"/>
    <n v="0"/>
    <n v="0"/>
    <n v="18"/>
    <n v="0"/>
    <n v="0"/>
    <n v="18"/>
    <n v="0"/>
    <n v="0"/>
    <n v="0"/>
    <n v="0"/>
    <n v="0"/>
    <n v="0"/>
    <n v="0"/>
    <n v="0"/>
    <n v="0"/>
    <n v="0"/>
    <n v="2"/>
    <n v="0"/>
    <n v="1435"/>
    <m/>
  </r>
  <r>
    <x v="15"/>
    <x v="1"/>
    <n v="0"/>
    <n v="0"/>
    <n v="0"/>
    <n v="15.3"/>
    <n v="15.3"/>
    <n v="15.3"/>
    <n v="15.3"/>
    <n v="0"/>
    <n v="0"/>
    <n v="30.6"/>
    <n v="1.04"/>
    <n v="30.6"/>
    <n v="30.6"/>
    <n v="11"/>
    <n v="0"/>
    <n v="0"/>
    <n v="11"/>
    <n v="0"/>
    <n v="36"/>
    <n v="0"/>
    <n v="0"/>
    <n v="0"/>
    <n v="36"/>
    <n v="6"/>
    <n v="2"/>
    <n v="36"/>
    <n v="44"/>
    <n v="0"/>
    <n v="9"/>
    <n v="16"/>
    <n v="25"/>
    <n v="15.3"/>
    <n v="0"/>
    <n v="0"/>
    <n v="15.3"/>
    <n v="0"/>
    <n v="0"/>
    <n v="0"/>
    <n v="0"/>
    <n v="18"/>
    <n v="0"/>
    <n v="0"/>
    <n v="18"/>
    <n v="0"/>
    <n v="0"/>
    <n v="0"/>
    <n v="0"/>
    <n v="0"/>
    <n v="0"/>
    <n v="0"/>
    <n v="0"/>
    <n v="0"/>
    <n v="0"/>
    <n v="2"/>
    <n v="0"/>
    <n v="1435"/>
    <m/>
  </r>
  <r>
    <x v="15"/>
    <x v="2"/>
    <n v="0"/>
    <n v="0"/>
    <n v="0"/>
    <n v="15.3"/>
    <n v="15.3"/>
    <n v="15.3"/>
    <n v="15.3"/>
    <n v="0"/>
    <n v="0"/>
    <n v="30.6"/>
    <n v="1.04"/>
    <n v="30.6"/>
    <n v="30.6"/>
    <n v="11"/>
    <n v="0"/>
    <n v="0"/>
    <n v="11"/>
    <n v="0"/>
    <n v="36"/>
    <n v="0"/>
    <n v="0"/>
    <n v="0"/>
    <n v="36"/>
    <n v="6"/>
    <n v="2"/>
    <n v="36"/>
    <n v="44"/>
    <n v="0"/>
    <n v="9"/>
    <n v="16"/>
    <n v="25"/>
    <n v="15.3"/>
    <n v="0"/>
    <n v="0"/>
    <n v="15.3"/>
    <n v="0"/>
    <n v="0"/>
    <n v="0"/>
    <n v="0"/>
    <n v="18"/>
    <n v="0"/>
    <n v="0"/>
    <n v="18"/>
    <n v="0"/>
    <n v="0"/>
    <n v="0"/>
    <n v="0"/>
    <n v="0"/>
    <n v="0"/>
    <n v="0"/>
    <n v="0"/>
    <n v="0"/>
    <n v="0"/>
    <n v="2"/>
    <n v="0"/>
    <n v="1435"/>
    <m/>
  </r>
  <r>
    <x v="15"/>
    <x v="3"/>
    <n v="0"/>
    <n v="0"/>
    <n v="0"/>
    <n v="15.3"/>
    <n v="15.3"/>
    <n v="15.3"/>
    <n v="15.3"/>
    <n v="0"/>
    <n v="0"/>
    <n v="30.6"/>
    <n v="1.04"/>
    <n v="30.6"/>
    <n v="30.6"/>
    <n v="11"/>
    <n v="0"/>
    <n v="0"/>
    <n v="11"/>
    <n v="0"/>
    <n v="36"/>
    <n v="0"/>
    <n v="0"/>
    <n v="0"/>
    <n v="36"/>
    <n v="6"/>
    <n v="2"/>
    <n v="36"/>
    <n v="44"/>
    <n v="0"/>
    <n v="9"/>
    <n v="16"/>
    <n v="25"/>
    <n v="15.3"/>
    <n v="0"/>
    <n v="0"/>
    <n v="15.3"/>
    <n v="0"/>
    <n v="0"/>
    <n v="0"/>
    <n v="0"/>
    <n v="18"/>
    <n v="0"/>
    <n v="0"/>
    <n v="18"/>
    <n v="0"/>
    <n v="0"/>
    <n v="0"/>
    <n v="0"/>
    <n v="0"/>
    <n v="0"/>
    <n v="0"/>
    <n v="0"/>
    <n v="0"/>
    <n v="0"/>
    <n v="2"/>
    <n v="0"/>
    <n v="1435"/>
    <m/>
  </r>
  <r>
    <x v="15"/>
    <x v="4"/>
    <n v="0"/>
    <n v="0"/>
    <n v="0"/>
    <n v="15.3"/>
    <n v="15.3"/>
    <n v="15.3"/>
    <n v="15.3"/>
    <n v="0"/>
    <n v="0"/>
    <n v="30.6"/>
    <n v="1.04"/>
    <n v="30.6"/>
    <n v="30.6"/>
    <n v="11"/>
    <n v="0"/>
    <n v="0"/>
    <n v="11"/>
    <n v="0"/>
    <n v="36"/>
    <n v="0"/>
    <n v="0"/>
    <n v="0"/>
    <n v="36"/>
    <n v="6"/>
    <n v="2"/>
    <n v="36"/>
    <n v="44"/>
    <n v="0"/>
    <n v="9"/>
    <n v="16"/>
    <n v="25"/>
    <n v="15.3"/>
    <n v="0"/>
    <n v="0"/>
    <n v="15.3"/>
    <n v="0"/>
    <n v="0"/>
    <n v="0"/>
    <n v="0"/>
    <n v="18"/>
    <n v="0"/>
    <n v="0"/>
    <n v="18"/>
    <n v="0"/>
    <n v="0"/>
    <n v="0"/>
    <n v="0"/>
    <n v="0"/>
    <n v="0"/>
    <n v="0"/>
    <n v="0"/>
    <n v="0"/>
    <n v="0"/>
    <n v="2"/>
    <n v="0"/>
    <n v="1435"/>
    <m/>
  </r>
  <r>
    <x v="15"/>
    <x v="5"/>
    <n v="0"/>
    <n v="0"/>
    <n v="0"/>
    <n v="15.3"/>
    <n v="15.3"/>
    <n v="15.3"/>
    <n v="15.3"/>
    <n v="0"/>
    <n v="0"/>
    <n v="30.6"/>
    <n v="1.04"/>
    <n v="30.6"/>
    <n v="30.6"/>
    <n v="11"/>
    <n v="0"/>
    <n v="0"/>
    <n v="11"/>
    <n v="0"/>
    <n v="36"/>
    <n v="0"/>
    <n v="0"/>
    <n v="0"/>
    <n v="36"/>
    <n v="6"/>
    <n v="2"/>
    <n v="36"/>
    <n v="44"/>
    <n v="0"/>
    <n v="9"/>
    <n v="16"/>
    <n v="25"/>
    <n v="15.3"/>
    <n v="0"/>
    <n v="0"/>
    <n v="15.3"/>
    <n v="0"/>
    <n v="0"/>
    <n v="0"/>
    <n v="0"/>
    <n v="18"/>
    <n v="0"/>
    <n v="0"/>
    <n v="18"/>
    <n v="0"/>
    <n v="0"/>
    <n v="0"/>
    <n v="0"/>
    <n v="0"/>
    <n v="0"/>
    <n v="0"/>
    <n v="0"/>
    <n v="0"/>
    <n v="0"/>
    <n v="2"/>
    <n v="0"/>
    <n v="1435"/>
    <m/>
  </r>
  <r>
    <x v="15"/>
    <x v="6"/>
    <n v="0"/>
    <n v="0"/>
    <n v="0"/>
    <n v="15.3"/>
    <n v="15.3"/>
    <n v="15.3"/>
    <n v="15.3"/>
    <n v="0"/>
    <n v="0"/>
    <n v="30.6"/>
    <n v="1.04"/>
    <n v="30.6"/>
    <n v="30.6"/>
    <n v="11"/>
    <n v="0"/>
    <n v="0"/>
    <n v="11"/>
    <n v="0"/>
    <n v="36"/>
    <n v="0"/>
    <n v="0"/>
    <n v="0"/>
    <n v="36"/>
    <n v="6"/>
    <n v="2"/>
    <n v="36"/>
    <n v="44"/>
    <n v="0"/>
    <n v="9"/>
    <n v="16"/>
    <n v="25"/>
    <n v="15.3"/>
    <n v="0"/>
    <n v="0"/>
    <n v="15.3"/>
    <n v="0"/>
    <n v="0"/>
    <n v="0"/>
    <n v="0"/>
    <n v="18"/>
    <n v="0"/>
    <n v="0"/>
    <n v="18"/>
    <n v="0"/>
    <n v="0"/>
    <n v="0"/>
    <n v="0"/>
    <n v="0"/>
    <n v="0"/>
    <n v="0"/>
    <n v="0"/>
    <n v="0"/>
    <n v="0"/>
    <n v="2"/>
    <n v="0"/>
    <n v="1435"/>
    <m/>
  </r>
  <r>
    <x v="15"/>
    <x v="7"/>
    <n v="0"/>
    <n v="0"/>
    <n v="0"/>
    <n v="15.3"/>
    <n v="15.3"/>
    <n v="15.3"/>
    <n v="15.3"/>
    <n v="0"/>
    <n v="0"/>
    <n v="30.6"/>
    <n v="1.04"/>
    <n v="30.6"/>
    <n v="30.6"/>
    <n v="11"/>
    <n v="0"/>
    <n v="0"/>
    <n v="11"/>
    <n v="0"/>
    <n v="36"/>
    <n v="0"/>
    <n v="0"/>
    <n v="0"/>
    <n v="36"/>
    <n v="6"/>
    <n v="2"/>
    <n v="36"/>
    <n v="44"/>
    <n v="0"/>
    <n v="9"/>
    <n v="16"/>
    <n v="25"/>
    <n v="15.3"/>
    <n v="0"/>
    <n v="0"/>
    <n v="15.3"/>
    <n v="0"/>
    <n v="0"/>
    <n v="0"/>
    <n v="0"/>
    <n v="18"/>
    <n v="0"/>
    <n v="0"/>
    <n v="18"/>
    <n v="0"/>
    <n v="0"/>
    <n v="0"/>
    <n v="0"/>
    <n v="0"/>
    <n v="0"/>
    <n v="0"/>
    <n v="0"/>
    <n v="0"/>
    <n v="0"/>
    <n v="2"/>
    <n v="0"/>
    <n v="1435"/>
    <m/>
  </r>
  <r>
    <x v="15"/>
    <x v="8"/>
    <n v="0"/>
    <n v="0"/>
    <n v="0"/>
    <n v="15.3"/>
    <n v="15.3"/>
    <n v="15.3"/>
    <n v="15.3"/>
    <n v="0"/>
    <n v="0"/>
    <n v="30.6"/>
    <n v="1.04"/>
    <n v="30.6"/>
    <n v="30.6"/>
    <n v="11"/>
    <n v="0"/>
    <n v="0"/>
    <n v="11"/>
    <n v="0"/>
    <n v="36"/>
    <n v="0"/>
    <n v="0"/>
    <n v="0"/>
    <n v="36"/>
    <n v="6"/>
    <n v="2"/>
    <n v="36"/>
    <n v="44"/>
    <n v="0"/>
    <n v="9"/>
    <n v="16"/>
    <n v="25"/>
    <n v="15.3"/>
    <n v="0"/>
    <n v="0"/>
    <n v="15.3"/>
    <n v="0"/>
    <n v="0"/>
    <n v="0"/>
    <n v="0"/>
    <n v="18"/>
    <n v="0"/>
    <n v="0"/>
    <n v="18"/>
    <n v="0"/>
    <n v="0"/>
    <n v="0"/>
    <n v="0"/>
    <n v="0"/>
    <n v="0"/>
    <n v="0"/>
    <n v="0"/>
    <n v="0"/>
    <n v="0"/>
    <n v="2"/>
    <n v="0"/>
    <n v="1435"/>
    <m/>
  </r>
  <r>
    <x v="15"/>
    <x v="9"/>
    <n v="0"/>
    <n v="0"/>
    <n v="0"/>
    <n v="15.3"/>
    <n v="15.3"/>
    <n v="15.3"/>
    <n v="15.3"/>
    <n v="0"/>
    <n v="0"/>
    <n v="30.6"/>
    <n v="1.04"/>
    <n v="30.6"/>
    <n v="30.6"/>
    <n v="11"/>
    <n v="0"/>
    <n v="0"/>
    <n v="11"/>
    <n v="0"/>
    <n v="36"/>
    <n v="0"/>
    <n v="0"/>
    <n v="0"/>
    <n v="36"/>
    <n v="6"/>
    <n v="2"/>
    <n v="36"/>
    <n v="44"/>
    <n v="0"/>
    <n v="9"/>
    <n v="16"/>
    <n v="25"/>
    <n v="15.3"/>
    <n v="0"/>
    <n v="0"/>
    <n v="15.3"/>
    <n v="0"/>
    <n v="0"/>
    <n v="0"/>
    <n v="0"/>
    <n v="18"/>
    <n v="0"/>
    <n v="0"/>
    <n v="18"/>
    <n v="0"/>
    <n v="0"/>
    <n v="0"/>
    <n v="0"/>
    <n v="0"/>
    <n v="0"/>
    <n v="0"/>
    <n v="0"/>
    <n v="0"/>
    <n v="0"/>
    <n v="2"/>
    <n v="0"/>
    <n v="1435"/>
    <m/>
  </r>
  <r>
    <x v="15"/>
    <x v="10"/>
    <n v="0"/>
    <n v="0"/>
    <n v="0"/>
    <n v="15.3"/>
    <n v="15.3"/>
    <n v="15.3"/>
    <n v="15.3"/>
    <n v="0"/>
    <n v="0"/>
    <n v="30.6"/>
    <n v="1.04"/>
    <n v="30.6"/>
    <n v="30.6"/>
    <n v="11"/>
    <n v="0"/>
    <n v="0"/>
    <n v="11"/>
    <n v="0"/>
    <n v="36"/>
    <n v="0"/>
    <n v="0"/>
    <n v="0"/>
    <n v="36"/>
    <n v="6"/>
    <n v="2"/>
    <n v="36"/>
    <n v="44"/>
    <n v="0"/>
    <n v="9"/>
    <n v="16"/>
    <n v="25"/>
    <n v="15.3"/>
    <n v="0"/>
    <n v="0"/>
    <n v="15.3"/>
    <n v="0"/>
    <n v="0"/>
    <n v="0"/>
    <n v="0"/>
    <n v="18"/>
    <n v="0"/>
    <n v="0"/>
    <n v="18"/>
    <n v="0"/>
    <n v="0"/>
    <n v="0"/>
    <n v="0"/>
    <n v="0"/>
    <n v="0"/>
    <n v="0"/>
    <n v="0"/>
    <n v="0"/>
    <n v="0"/>
    <n v="2"/>
    <n v="0"/>
    <n v="1435"/>
    <m/>
  </r>
  <r>
    <x v="15"/>
    <x v="11"/>
    <n v="0"/>
    <n v="0"/>
    <n v="0"/>
    <n v="15.3"/>
    <n v="15.3"/>
    <n v="15.3"/>
    <n v="15.3"/>
    <n v="0"/>
    <n v="0"/>
    <n v="30.6"/>
    <n v="1.04"/>
    <n v="30.6"/>
    <n v="30.6"/>
    <n v="11"/>
    <n v="0"/>
    <n v="0"/>
    <n v="11"/>
    <n v="0"/>
    <n v="36"/>
    <n v="0"/>
    <n v="0"/>
    <n v="0"/>
    <n v="36"/>
    <n v="6"/>
    <n v="2"/>
    <n v="36"/>
    <n v="44"/>
    <n v="0"/>
    <n v="9"/>
    <n v="16"/>
    <n v="25"/>
    <n v="15.3"/>
    <n v="0"/>
    <n v="0"/>
    <n v="15.3"/>
    <n v="0"/>
    <n v="0"/>
    <n v="0"/>
    <n v="0"/>
    <n v="18"/>
    <n v="0"/>
    <n v="0"/>
    <n v="18"/>
    <n v="0"/>
    <n v="0"/>
    <n v="0"/>
    <n v="0"/>
    <n v="0"/>
    <n v="0"/>
    <n v="0"/>
    <n v="0"/>
    <n v="0"/>
    <n v="0"/>
    <n v="2"/>
    <n v="0"/>
    <n v="1435"/>
    <m/>
  </r>
  <r>
    <x v="16"/>
    <x v="0"/>
    <n v="0"/>
    <n v="0"/>
    <n v="0"/>
    <n v="15.3"/>
    <n v="15.3"/>
    <n v="15.3"/>
    <n v="15.3"/>
    <n v="0"/>
    <n v="0"/>
    <n v="30.6"/>
    <n v="1.04"/>
    <n v="30.6"/>
    <n v="30.6"/>
    <n v="11"/>
    <n v="0"/>
    <n v="0"/>
    <n v="11"/>
    <n v="0"/>
    <n v="36"/>
    <n v="0"/>
    <n v="0"/>
    <n v="0"/>
    <n v="36"/>
    <n v="6"/>
    <n v="2"/>
    <n v="36"/>
    <n v="44"/>
    <n v="0"/>
    <n v="9"/>
    <n v="16"/>
    <n v="25"/>
    <n v="15.3"/>
    <n v="0"/>
    <n v="0"/>
    <n v="15.3"/>
    <n v="0"/>
    <n v="0"/>
    <n v="0"/>
    <n v="0"/>
    <n v="18"/>
    <n v="0"/>
    <n v="0"/>
    <n v="18"/>
    <n v="0"/>
    <n v="0"/>
    <n v="0"/>
    <n v="0"/>
    <n v="0"/>
    <n v="0"/>
    <n v="0"/>
    <n v="0"/>
    <n v="0"/>
    <n v="0"/>
    <n v="2"/>
    <n v="0"/>
    <n v="1435"/>
    <m/>
  </r>
  <r>
    <x v="16"/>
    <x v="1"/>
    <n v="0"/>
    <n v="0"/>
    <n v="0"/>
    <n v="15.3"/>
    <n v="15.3"/>
    <n v="15.3"/>
    <n v="15.3"/>
    <n v="0"/>
    <n v="0"/>
    <n v="30.6"/>
    <n v="1.04"/>
    <n v="30.6"/>
    <n v="30.6"/>
    <n v="11"/>
    <n v="0"/>
    <n v="0"/>
    <n v="11"/>
    <n v="0"/>
    <n v="36"/>
    <n v="0"/>
    <n v="0"/>
    <n v="0"/>
    <n v="36"/>
    <n v="6"/>
    <n v="2"/>
    <n v="36"/>
    <n v="44"/>
    <n v="0"/>
    <n v="9"/>
    <n v="16"/>
    <n v="25"/>
    <n v="15.3"/>
    <n v="0"/>
    <n v="0"/>
    <n v="15.3"/>
    <n v="0"/>
    <n v="0"/>
    <n v="0"/>
    <n v="0"/>
    <n v="18"/>
    <n v="0"/>
    <n v="0"/>
    <n v="18"/>
    <n v="0"/>
    <n v="0"/>
    <n v="0"/>
    <n v="0"/>
    <n v="0"/>
    <n v="0"/>
    <n v="0"/>
    <n v="0"/>
    <n v="0"/>
    <n v="0"/>
    <n v="2"/>
    <n v="0"/>
    <n v="1435"/>
    <m/>
  </r>
  <r>
    <x v="16"/>
    <x v="2"/>
    <n v="0"/>
    <n v="0"/>
    <n v="0"/>
    <n v="15.3"/>
    <n v="15.3"/>
    <n v="15.3"/>
    <n v="15.3"/>
    <n v="0"/>
    <n v="0"/>
    <n v="30.6"/>
    <n v="1.04"/>
    <n v="30.6"/>
    <n v="30.6"/>
    <n v="11"/>
    <n v="0"/>
    <n v="0"/>
    <n v="11"/>
    <n v="0"/>
    <n v="36"/>
    <n v="0"/>
    <n v="0"/>
    <n v="0"/>
    <n v="36"/>
    <n v="6"/>
    <n v="2"/>
    <n v="36"/>
    <n v="44"/>
    <n v="0"/>
    <n v="9"/>
    <n v="16"/>
    <n v="25"/>
    <n v="15.3"/>
    <n v="0"/>
    <n v="0"/>
    <n v="15.3"/>
    <n v="0"/>
    <n v="0"/>
    <n v="0"/>
    <n v="0"/>
    <n v="18"/>
    <n v="0"/>
    <n v="0"/>
    <n v="18"/>
    <n v="0"/>
    <n v="0"/>
    <n v="0"/>
    <n v="0"/>
    <n v="0"/>
    <n v="0"/>
    <n v="0"/>
    <n v="0"/>
    <n v="0"/>
    <n v="0"/>
    <n v="2"/>
    <n v="0"/>
    <n v="1435"/>
    <m/>
  </r>
  <r>
    <x v="16"/>
    <x v="3"/>
    <n v="0"/>
    <n v="0"/>
    <n v="0"/>
    <n v="15.3"/>
    <n v="15.3"/>
    <n v="15.3"/>
    <n v="15.3"/>
    <n v="0"/>
    <n v="0"/>
    <n v="30.6"/>
    <n v="1.04"/>
    <n v="30.6"/>
    <n v="30.6"/>
    <n v="11"/>
    <n v="0"/>
    <n v="0"/>
    <n v="11"/>
    <n v="0"/>
    <n v="36"/>
    <n v="0"/>
    <n v="0"/>
    <n v="0"/>
    <n v="36"/>
    <n v="6"/>
    <n v="2"/>
    <n v="36"/>
    <n v="44"/>
    <n v="0"/>
    <n v="9"/>
    <n v="16"/>
    <n v="25"/>
    <n v="15.3"/>
    <n v="0"/>
    <n v="0"/>
    <n v="15.3"/>
    <n v="0"/>
    <n v="0"/>
    <n v="0"/>
    <n v="0"/>
    <n v="18"/>
    <n v="0"/>
    <n v="0"/>
    <n v="18"/>
    <n v="0"/>
    <n v="0"/>
    <n v="0"/>
    <n v="0"/>
    <n v="0"/>
    <n v="0"/>
    <n v="0"/>
    <n v="0"/>
    <n v="0"/>
    <n v="0"/>
    <n v="2"/>
    <n v="0"/>
    <n v="1435"/>
    <m/>
  </r>
  <r>
    <x v="16"/>
    <x v="4"/>
    <n v="0"/>
    <n v="0"/>
    <n v="0"/>
    <n v="15.3"/>
    <n v="15.3"/>
    <n v="15.3"/>
    <n v="15.3"/>
    <n v="0"/>
    <n v="0"/>
    <n v="30.6"/>
    <n v="1.04"/>
    <n v="30.6"/>
    <n v="30.6"/>
    <n v="11"/>
    <n v="0"/>
    <n v="0"/>
    <n v="11"/>
    <n v="0"/>
    <n v="36"/>
    <n v="0"/>
    <n v="0"/>
    <n v="0"/>
    <n v="36"/>
    <n v="6"/>
    <n v="2"/>
    <n v="36"/>
    <n v="44"/>
    <n v="0"/>
    <n v="9"/>
    <n v="16"/>
    <n v="25"/>
    <n v="15.3"/>
    <n v="0"/>
    <n v="0"/>
    <n v="15.3"/>
    <n v="0"/>
    <n v="0"/>
    <n v="0"/>
    <n v="0"/>
    <n v="18"/>
    <n v="0"/>
    <n v="0"/>
    <n v="18"/>
    <n v="0"/>
    <n v="0"/>
    <n v="0"/>
    <n v="0"/>
    <n v="0"/>
    <n v="0"/>
    <n v="0"/>
    <n v="0"/>
    <n v="0"/>
    <n v="0"/>
    <n v="2"/>
    <n v="0"/>
    <n v="1435"/>
    <m/>
  </r>
  <r>
    <x v="16"/>
    <x v="5"/>
    <n v="0"/>
    <n v="0"/>
    <n v="0"/>
    <n v="15.3"/>
    <n v="15.3"/>
    <n v="15.3"/>
    <n v="15.3"/>
    <n v="0"/>
    <n v="0"/>
    <n v="30.6"/>
    <n v="1.04"/>
    <n v="30.6"/>
    <n v="30.6"/>
    <n v="11"/>
    <n v="0"/>
    <n v="0"/>
    <n v="11"/>
    <n v="0"/>
    <n v="36"/>
    <n v="0"/>
    <n v="0"/>
    <n v="0"/>
    <n v="36"/>
    <n v="6"/>
    <n v="2"/>
    <n v="36"/>
    <n v="44"/>
    <n v="0"/>
    <n v="9"/>
    <n v="16"/>
    <n v="25"/>
    <n v="15.3"/>
    <n v="0"/>
    <n v="0"/>
    <n v="15.3"/>
    <n v="0"/>
    <n v="0"/>
    <n v="0"/>
    <n v="0"/>
    <n v="18"/>
    <n v="0"/>
    <n v="0"/>
    <n v="18"/>
    <n v="0"/>
    <n v="0"/>
    <n v="0"/>
    <n v="0"/>
    <n v="0"/>
    <n v="0"/>
    <n v="0"/>
    <n v="0"/>
    <n v="0"/>
    <n v="0"/>
    <n v="2"/>
    <n v="0"/>
    <n v="1435"/>
    <m/>
  </r>
  <r>
    <x v="16"/>
    <x v="6"/>
    <n v="0"/>
    <n v="0"/>
    <n v="0"/>
    <n v="15.3"/>
    <n v="15.3"/>
    <n v="15.3"/>
    <n v="15.3"/>
    <n v="0"/>
    <n v="0"/>
    <n v="30.6"/>
    <n v="1.04"/>
    <n v="30.6"/>
    <n v="30.6"/>
    <n v="11"/>
    <n v="0"/>
    <n v="0"/>
    <n v="11"/>
    <n v="0"/>
    <n v="36"/>
    <n v="0"/>
    <n v="0"/>
    <n v="0"/>
    <n v="36"/>
    <n v="6"/>
    <n v="2"/>
    <n v="36"/>
    <n v="44"/>
    <n v="0"/>
    <n v="9"/>
    <n v="16"/>
    <n v="25"/>
    <n v="15.3"/>
    <n v="0"/>
    <n v="0"/>
    <n v="15.3"/>
    <n v="0"/>
    <n v="0"/>
    <n v="0"/>
    <n v="0"/>
    <n v="18"/>
    <n v="0"/>
    <n v="0"/>
    <n v="18"/>
    <n v="0"/>
    <n v="0"/>
    <n v="0"/>
    <n v="0"/>
    <n v="0"/>
    <n v="0"/>
    <n v="0"/>
    <n v="0"/>
    <n v="0"/>
    <n v="0"/>
    <n v="2"/>
    <n v="0"/>
    <n v="1435"/>
    <m/>
  </r>
  <r>
    <x v="16"/>
    <x v="7"/>
    <n v="0"/>
    <n v="0"/>
    <n v="0"/>
    <n v="15.3"/>
    <n v="15.3"/>
    <n v="15.3"/>
    <n v="15.3"/>
    <n v="0"/>
    <n v="0"/>
    <n v="30.6"/>
    <n v="1.04"/>
    <n v="30.6"/>
    <n v="30.6"/>
    <n v="11"/>
    <n v="0"/>
    <n v="0"/>
    <n v="11"/>
    <n v="0"/>
    <n v="36"/>
    <n v="0"/>
    <n v="0"/>
    <n v="0"/>
    <n v="36"/>
    <n v="6"/>
    <n v="2"/>
    <n v="36"/>
    <n v="44"/>
    <n v="0"/>
    <n v="9"/>
    <n v="16"/>
    <n v="25"/>
    <n v="15.3"/>
    <n v="0"/>
    <n v="0"/>
    <n v="15.3"/>
    <n v="0"/>
    <n v="0"/>
    <n v="0"/>
    <n v="0"/>
    <n v="18"/>
    <n v="0"/>
    <n v="0"/>
    <n v="18"/>
    <n v="0"/>
    <n v="0"/>
    <n v="0"/>
    <n v="0"/>
    <n v="0"/>
    <n v="0"/>
    <n v="0"/>
    <n v="0"/>
    <n v="0"/>
    <n v="0"/>
    <n v="2"/>
    <n v="0"/>
    <n v="1435"/>
    <m/>
  </r>
  <r>
    <x v="16"/>
    <x v="8"/>
    <n v="0"/>
    <n v="0"/>
    <n v="0"/>
    <n v="15.3"/>
    <n v="15.3"/>
    <n v="15.3"/>
    <n v="15.3"/>
    <n v="0"/>
    <n v="0"/>
    <n v="30.6"/>
    <n v="1.04"/>
    <n v="30.6"/>
    <n v="30.6"/>
    <n v="11"/>
    <n v="0"/>
    <n v="0"/>
    <n v="11"/>
    <n v="0"/>
    <n v="36"/>
    <n v="0"/>
    <n v="0"/>
    <n v="0"/>
    <n v="36"/>
    <n v="6"/>
    <n v="2"/>
    <n v="36"/>
    <n v="44"/>
    <n v="0"/>
    <n v="9"/>
    <n v="16"/>
    <n v="25"/>
    <n v="15.3"/>
    <n v="0"/>
    <n v="0"/>
    <n v="15.3"/>
    <n v="0"/>
    <n v="0"/>
    <n v="0"/>
    <n v="0"/>
    <n v="18"/>
    <n v="0"/>
    <n v="0"/>
    <n v="18"/>
    <n v="0"/>
    <n v="0"/>
    <n v="0"/>
    <n v="0"/>
    <n v="0"/>
    <n v="0"/>
    <n v="0"/>
    <n v="0"/>
    <n v="0"/>
    <n v="0"/>
    <n v="2"/>
    <n v="0"/>
    <n v="1435"/>
    <m/>
  </r>
  <r>
    <x v="16"/>
    <x v="9"/>
    <n v="0"/>
    <n v="0"/>
    <n v="0"/>
    <n v="15.3"/>
    <n v="15.3"/>
    <n v="15.3"/>
    <n v="15.3"/>
    <n v="0"/>
    <n v="0"/>
    <n v="30.6"/>
    <n v="1.04"/>
    <n v="30.6"/>
    <n v="30.6"/>
    <n v="11"/>
    <n v="0"/>
    <n v="0"/>
    <n v="11"/>
    <n v="0"/>
    <n v="36"/>
    <n v="0"/>
    <n v="0"/>
    <n v="0"/>
    <n v="36"/>
    <n v="6"/>
    <n v="2"/>
    <n v="36"/>
    <n v="44"/>
    <n v="0"/>
    <n v="9"/>
    <n v="16"/>
    <n v="25"/>
    <n v="15.3"/>
    <n v="0"/>
    <n v="0"/>
    <n v="15.3"/>
    <n v="0"/>
    <n v="0"/>
    <n v="0"/>
    <n v="0"/>
    <n v="18"/>
    <n v="0"/>
    <n v="0"/>
    <n v="18"/>
    <n v="0"/>
    <n v="0"/>
    <n v="0"/>
    <n v="0"/>
    <n v="0"/>
    <n v="0"/>
    <n v="0"/>
    <n v="0"/>
    <n v="0"/>
    <n v="0"/>
    <n v="2"/>
    <n v="0"/>
    <n v="1435"/>
    <m/>
  </r>
  <r>
    <x v="16"/>
    <x v="10"/>
    <n v="0"/>
    <n v="0"/>
    <n v="0"/>
    <n v="15.3"/>
    <n v="15.3"/>
    <n v="15.3"/>
    <n v="15.3"/>
    <n v="0"/>
    <n v="0"/>
    <n v="30.6"/>
    <n v="1.04"/>
    <n v="30.6"/>
    <n v="30.6"/>
    <n v="11"/>
    <n v="0"/>
    <n v="0"/>
    <n v="11"/>
    <n v="0"/>
    <n v="36"/>
    <n v="0"/>
    <n v="0"/>
    <n v="0"/>
    <n v="36"/>
    <n v="6"/>
    <n v="2"/>
    <n v="36"/>
    <n v="44"/>
    <n v="0"/>
    <n v="9"/>
    <n v="16"/>
    <n v="25"/>
    <n v="15.3"/>
    <n v="0"/>
    <n v="0"/>
    <n v="15.3"/>
    <n v="0"/>
    <n v="0"/>
    <n v="0"/>
    <n v="0"/>
    <n v="18"/>
    <n v="0"/>
    <n v="0"/>
    <n v="18"/>
    <n v="0"/>
    <n v="0"/>
    <n v="0"/>
    <n v="0"/>
    <n v="0"/>
    <n v="0"/>
    <n v="0"/>
    <n v="0"/>
    <n v="0"/>
    <n v="0"/>
    <n v="2"/>
    <n v="0"/>
    <n v="1435"/>
    <m/>
  </r>
  <r>
    <x v="16"/>
    <x v="11"/>
    <n v="0"/>
    <n v="0"/>
    <n v="0"/>
    <n v="15.3"/>
    <n v="15.3"/>
    <n v="15.3"/>
    <n v="15.3"/>
    <n v="0"/>
    <n v="0"/>
    <n v="30.6"/>
    <n v="1.04"/>
    <n v="30.6"/>
    <n v="30.6"/>
    <n v="11"/>
    <n v="0"/>
    <n v="0"/>
    <n v="11"/>
    <n v="0"/>
    <n v="36"/>
    <n v="0"/>
    <n v="0"/>
    <n v="0"/>
    <n v="36"/>
    <n v="6"/>
    <n v="2"/>
    <n v="36"/>
    <n v="44"/>
    <n v="0"/>
    <n v="9"/>
    <n v="16"/>
    <n v="25"/>
    <n v="15.3"/>
    <n v="0"/>
    <n v="0"/>
    <n v="15.3"/>
    <n v="0"/>
    <n v="0"/>
    <n v="0"/>
    <n v="0"/>
    <n v="18"/>
    <n v="0"/>
    <n v="0"/>
    <n v="18"/>
    <n v="0"/>
    <n v="0"/>
    <n v="0"/>
    <n v="0"/>
    <n v="0"/>
    <n v="0"/>
    <n v="0"/>
    <n v="0"/>
    <n v="0"/>
    <n v="0"/>
    <n v="2"/>
    <n v="0"/>
    <n v="1435"/>
    <m/>
  </r>
  <r>
    <x v="17"/>
    <x v="0"/>
    <n v="0"/>
    <n v="0"/>
    <n v="0"/>
    <n v="15.3"/>
    <n v="15.3"/>
    <n v="15.3"/>
    <n v="15.3"/>
    <n v="0"/>
    <n v="0"/>
    <n v="30.6"/>
    <n v="1.04"/>
    <n v="30.6"/>
    <n v="30.6"/>
    <n v="11"/>
    <n v="0"/>
    <n v="0"/>
    <n v="11"/>
    <n v="0"/>
    <n v="36"/>
    <n v="0"/>
    <n v="0"/>
    <n v="0"/>
    <n v="36"/>
    <n v="6"/>
    <n v="2"/>
    <n v="36"/>
    <n v="44"/>
    <n v="0"/>
    <n v="9"/>
    <n v="16"/>
    <n v="25"/>
    <n v="15.3"/>
    <n v="0"/>
    <n v="0"/>
    <n v="15.3"/>
    <n v="0"/>
    <n v="0"/>
    <n v="0"/>
    <n v="0"/>
    <n v="18"/>
    <n v="0"/>
    <n v="0"/>
    <n v="18"/>
    <n v="0"/>
    <n v="0"/>
    <n v="0"/>
    <n v="0"/>
    <n v="0"/>
    <n v="0"/>
    <n v="0"/>
    <n v="0"/>
    <n v="0"/>
    <n v="0"/>
    <n v="2"/>
    <n v="0"/>
    <n v="1435"/>
    <m/>
  </r>
  <r>
    <x v="17"/>
    <x v="1"/>
    <n v="0"/>
    <n v="0"/>
    <n v="0"/>
    <n v="15.3"/>
    <n v="15.3"/>
    <n v="15.3"/>
    <n v="15.3"/>
    <n v="0"/>
    <n v="0"/>
    <n v="30.6"/>
    <n v="1.04"/>
    <n v="30.6"/>
    <n v="30.6"/>
    <n v="11"/>
    <n v="0"/>
    <n v="0"/>
    <n v="11"/>
    <n v="0"/>
    <n v="36"/>
    <n v="0"/>
    <n v="0"/>
    <n v="0"/>
    <n v="36"/>
    <n v="6"/>
    <n v="2"/>
    <n v="36"/>
    <n v="44"/>
    <n v="0"/>
    <n v="9"/>
    <n v="16"/>
    <n v="25"/>
    <n v="15.3"/>
    <n v="0"/>
    <n v="0"/>
    <n v="15.3"/>
    <n v="0"/>
    <n v="0"/>
    <n v="0"/>
    <n v="0"/>
    <n v="18"/>
    <n v="0"/>
    <n v="0"/>
    <n v="18"/>
    <n v="0"/>
    <n v="0"/>
    <n v="0"/>
    <n v="0"/>
    <n v="0"/>
    <n v="0"/>
    <n v="0"/>
    <n v="0"/>
    <n v="0"/>
    <n v="0"/>
    <n v="2"/>
    <n v="0"/>
    <n v="1435"/>
    <m/>
  </r>
  <r>
    <x v="17"/>
    <x v="2"/>
    <n v="0"/>
    <n v="0"/>
    <n v="0"/>
    <n v="15.3"/>
    <n v="15.3"/>
    <n v="15.3"/>
    <n v="15.3"/>
    <n v="0"/>
    <n v="0"/>
    <n v="30.6"/>
    <n v="1.04"/>
    <n v="30.6"/>
    <n v="30.6"/>
    <n v="11"/>
    <n v="0"/>
    <n v="0"/>
    <n v="11"/>
    <n v="0"/>
    <n v="36"/>
    <n v="0"/>
    <n v="0"/>
    <n v="0"/>
    <n v="36"/>
    <n v="6"/>
    <n v="2"/>
    <n v="36"/>
    <n v="44"/>
    <n v="0"/>
    <n v="9"/>
    <n v="16"/>
    <n v="25"/>
    <n v="15.3"/>
    <n v="0"/>
    <n v="0"/>
    <n v="15.3"/>
    <n v="0"/>
    <n v="0"/>
    <n v="0"/>
    <n v="0"/>
    <n v="18"/>
    <n v="0"/>
    <n v="0"/>
    <n v="18"/>
    <n v="0"/>
    <n v="0"/>
    <n v="0"/>
    <n v="0"/>
    <n v="0"/>
    <n v="0"/>
    <n v="0"/>
    <n v="0"/>
    <n v="0"/>
    <n v="0"/>
    <n v="2"/>
    <n v="0"/>
    <n v="1435"/>
    <m/>
  </r>
  <r>
    <x v="17"/>
    <x v="3"/>
    <n v="0"/>
    <n v="0"/>
    <n v="0"/>
    <n v="15.3"/>
    <n v="15.3"/>
    <n v="15.3"/>
    <n v="15.3"/>
    <n v="0"/>
    <n v="0"/>
    <n v="30.6"/>
    <n v="1.04"/>
    <n v="30.6"/>
    <n v="30.6"/>
    <n v="11"/>
    <n v="0"/>
    <n v="0"/>
    <n v="11"/>
    <n v="0"/>
    <n v="36"/>
    <n v="0"/>
    <n v="0"/>
    <n v="0"/>
    <n v="36"/>
    <n v="6"/>
    <n v="2"/>
    <n v="36"/>
    <n v="44"/>
    <n v="0"/>
    <n v="9"/>
    <n v="16"/>
    <n v="25"/>
    <n v="15.3"/>
    <n v="0"/>
    <n v="0"/>
    <n v="15.3"/>
    <n v="0"/>
    <n v="0"/>
    <n v="0"/>
    <n v="0"/>
    <n v="18"/>
    <n v="0"/>
    <n v="0"/>
    <n v="18"/>
    <n v="0"/>
    <n v="0"/>
    <n v="0"/>
    <n v="0"/>
    <n v="0"/>
    <n v="0"/>
    <n v="0"/>
    <n v="0"/>
    <n v="0"/>
    <n v="0"/>
    <n v="2"/>
    <n v="0"/>
    <n v="1435"/>
    <m/>
  </r>
  <r>
    <x v="17"/>
    <x v="4"/>
    <n v="0"/>
    <n v="0"/>
    <n v="0"/>
    <n v="15.3"/>
    <n v="15.3"/>
    <n v="15.3"/>
    <n v="15.3"/>
    <n v="0"/>
    <n v="0"/>
    <n v="30.6"/>
    <n v="1.04"/>
    <n v="30.6"/>
    <n v="30.6"/>
    <n v="11"/>
    <n v="0"/>
    <n v="0"/>
    <n v="11"/>
    <n v="0"/>
    <n v="36"/>
    <n v="0"/>
    <n v="0"/>
    <n v="0"/>
    <n v="36"/>
    <n v="6"/>
    <n v="2"/>
    <n v="36"/>
    <n v="44"/>
    <n v="0"/>
    <n v="9"/>
    <n v="16"/>
    <n v="25"/>
    <n v="15.3"/>
    <n v="0"/>
    <n v="0"/>
    <n v="15.3"/>
    <n v="0"/>
    <n v="0"/>
    <n v="0"/>
    <n v="0"/>
    <n v="18"/>
    <n v="0"/>
    <n v="0"/>
    <n v="18"/>
    <n v="0"/>
    <n v="0"/>
    <n v="0"/>
    <n v="0"/>
    <n v="0"/>
    <n v="0"/>
    <n v="0"/>
    <n v="0"/>
    <n v="0"/>
    <n v="0"/>
    <n v="2"/>
    <n v="0"/>
    <n v="1435"/>
    <m/>
  </r>
  <r>
    <x v="17"/>
    <x v="5"/>
    <n v="0"/>
    <n v="0"/>
    <n v="0"/>
    <n v="15.3"/>
    <n v="15.3"/>
    <n v="15.3"/>
    <n v="15.3"/>
    <n v="0"/>
    <n v="0"/>
    <n v="30.6"/>
    <n v="1.04"/>
    <n v="30.6"/>
    <n v="30.6"/>
    <n v="11"/>
    <n v="0"/>
    <n v="0"/>
    <n v="11"/>
    <n v="0"/>
    <n v="36"/>
    <n v="0"/>
    <n v="0"/>
    <n v="0"/>
    <n v="36"/>
    <n v="6"/>
    <n v="2"/>
    <n v="36"/>
    <n v="44"/>
    <n v="0"/>
    <n v="9"/>
    <n v="16"/>
    <n v="25"/>
    <n v="15.3"/>
    <n v="0"/>
    <n v="0"/>
    <n v="15.3"/>
    <n v="0"/>
    <n v="0"/>
    <n v="0"/>
    <n v="0"/>
    <n v="18"/>
    <n v="0"/>
    <n v="0"/>
    <n v="18"/>
    <n v="0"/>
    <n v="0"/>
    <n v="0"/>
    <n v="0"/>
    <n v="0"/>
    <n v="0"/>
    <n v="0"/>
    <n v="0"/>
    <n v="0"/>
    <n v="0"/>
    <n v="2"/>
    <n v="0"/>
    <n v="1435"/>
    <m/>
  </r>
  <r>
    <x v="17"/>
    <x v="6"/>
    <n v="0"/>
    <n v="0"/>
    <n v="0"/>
    <n v="15.3"/>
    <n v="15.3"/>
    <n v="15.3"/>
    <n v="15.3"/>
    <n v="0"/>
    <n v="0"/>
    <n v="30.6"/>
    <n v="1.04"/>
    <n v="30.6"/>
    <n v="30.6"/>
    <n v="11"/>
    <n v="0"/>
    <n v="0"/>
    <n v="11"/>
    <n v="0"/>
    <n v="36"/>
    <n v="0"/>
    <n v="0"/>
    <n v="0"/>
    <n v="36"/>
    <n v="6"/>
    <n v="2"/>
    <n v="36"/>
    <n v="44"/>
    <n v="0"/>
    <n v="9"/>
    <n v="16"/>
    <n v="25"/>
    <n v="15.3"/>
    <n v="0"/>
    <n v="0"/>
    <n v="15.3"/>
    <n v="0"/>
    <n v="0"/>
    <n v="0"/>
    <n v="0"/>
    <n v="18"/>
    <n v="0"/>
    <n v="0"/>
    <n v="18"/>
    <n v="0"/>
    <n v="0"/>
    <n v="0"/>
    <n v="0"/>
    <n v="0"/>
    <n v="0"/>
    <n v="0"/>
    <n v="0"/>
    <n v="0"/>
    <n v="0"/>
    <n v="2"/>
    <n v="0"/>
    <n v="1435"/>
    <m/>
  </r>
  <r>
    <x v="17"/>
    <x v="7"/>
    <n v="0"/>
    <n v="0"/>
    <n v="0"/>
    <n v="15.3"/>
    <n v="15.3"/>
    <n v="15.3"/>
    <n v="15.3"/>
    <n v="0"/>
    <n v="0"/>
    <n v="30.6"/>
    <n v="1.04"/>
    <n v="30.6"/>
    <n v="30.6"/>
    <n v="11"/>
    <n v="0"/>
    <n v="0"/>
    <n v="11"/>
    <n v="0"/>
    <n v="36"/>
    <n v="0"/>
    <n v="0"/>
    <n v="0"/>
    <n v="36"/>
    <n v="6"/>
    <n v="2"/>
    <n v="36"/>
    <n v="44"/>
    <n v="0"/>
    <n v="9"/>
    <n v="16"/>
    <n v="25"/>
    <n v="15.3"/>
    <n v="0"/>
    <n v="0"/>
    <n v="15.3"/>
    <n v="0"/>
    <n v="0"/>
    <n v="0"/>
    <n v="0"/>
    <n v="18"/>
    <n v="0"/>
    <n v="0"/>
    <n v="18"/>
    <n v="0"/>
    <n v="0"/>
    <n v="0"/>
    <n v="0"/>
    <n v="0"/>
    <n v="0"/>
    <n v="0"/>
    <n v="0"/>
    <n v="0"/>
    <n v="0"/>
    <n v="2"/>
    <n v="0"/>
    <n v="1435"/>
    <m/>
  </r>
  <r>
    <x v="17"/>
    <x v="8"/>
    <n v="0"/>
    <n v="0"/>
    <n v="0"/>
    <n v="15.3"/>
    <n v="15.3"/>
    <n v="15.3"/>
    <n v="15.3"/>
    <n v="0"/>
    <n v="0"/>
    <n v="30.6"/>
    <n v="1.04"/>
    <n v="30.6"/>
    <n v="30.6"/>
    <n v="11"/>
    <n v="0"/>
    <n v="0"/>
    <n v="11"/>
    <n v="0"/>
    <n v="36"/>
    <n v="0"/>
    <n v="0"/>
    <n v="0"/>
    <n v="36"/>
    <n v="6"/>
    <n v="2"/>
    <n v="36"/>
    <n v="44"/>
    <n v="0"/>
    <n v="9"/>
    <n v="16"/>
    <n v="25"/>
    <n v="15.3"/>
    <n v="0"/>
    <n v="0"/>
    <n v="15.3"/>
    <n v="0"/>
    <n v="0"/>
    <n v="0"/>
    <n v="0"/>
    <n v="18"/>
    <n v="0"/>
    <n v="0"/>
    <n v="18"/>
    <n v="0"/>
    <n v="0"/>
    <n v="0"/>
    <n v="0"/>
    <n v="0"/>
    <n v="0"/>
    <n v="0"/>
    <n v="0"/>
    <n v="0"/>
    <n v="0"/>
    <n v="2"/>
    <n v="0"/>
    <n v="1435"/>
    <m/>
  </r>
  <r>
    <x v="17"/>
    <x v="9"/>
    <n v="0"/>
    <n v="0"/>
    <n v="0"/>
    <n v="15.3"/>
    <n v="15.3"/>
    <n v="15.3"/>
    <n v="15.3"/>
    <n v="0"/>
    <n v="0"/>
    <n v="30.6"/>
    <n v="1.04"/>
    <n v="30.6"/>
    <n v="30.6"/>
    <n v="11"/>
    <n v="0"/>
    <n v="0"/>
    <n v="11"/>
    <n v="0"/>
    <n v="36"/>
    <n v="0"/>
    <n v="0"/>
    <n v="0"/>
    <n v="36"/>
    <n v="6"/>
    <n v="2"/>
    <n v="36"/>
    <n v="44"/>
    <n v="0"/>
    <n v="9"/>
    <n v="16"/>
    <n v="25"/>
    <n v="15.3"/>
    <n v="0"/>
    <n v="0"/>
    <n v="15.3"/>
    <n v="0"/>
    <n v="0"/>
    <n v="0"/>
    <n v="0"/>
    <n v="18"/>
    <n v="0"/>
    <n v="0"/>
    <n v="18"/>
    <n v="0"/>
    <n v="0"/>
    <n v="0"/>
    <n v="0"/>
    <n v="0"/>
    <n v="0"/>
    <n v="0"/>
    <n v="0"/>
    <n v="0"/>
    <n v="0"/>
    <n v="2"/>
    <n v="0"/>
    <n v="1435"/>
    <m/>
  </r>
  <r>
    <x v="17"/>
    <x v="10"/>
    <n v="0"/>
    <n v="0"/>
    <n v="0"/>
    <n v="15.3"/>
    <n v="15.3"/>
    <n v="15.3"/>
    <n v="15.3"/>
    <n v="0"/>
    <n v="0"/>
    <n v="30.6"/>
    <n v="1.04"/>
    <n v="30.6"/>
    <n v="30.6"/>
    <n v="11"/>
    <n v="0"/>
    <n v="0"/>
    <n v="11"/>
    <n v="0"/>
    <n v="36"/>
    <n v="0"/>
    <n v="0"/>
    <n v="0"/>
    <n v="36"/>
    <n v="6"/>
    <n v="2"/>
    <n v="36"/>
    <n v="44"/>
    <n v="0"/>
    <n v="9"/>
    <n v="16"/>
    <n v="25"/>
    <n v="15.3"/>
    <n v="0"/>
    <n v="0"/>
    <n v="15.3"/>
    <n v="0"/>
    <n v="0"/>
    <n v="0"/>
    <n v="0"/>
    <n v="18"/>
    <n v="0"/>
    <n v="0"/>
    <n v="18"/>
    <n v="0"/>
    <n v="0"/>
    <n v="0"/>
    <n v="0"/>
    <n v="0"/>
    <n v="0"/>
    <n v="0"/>
    <n v="0"/>
    <n v="0"/>
    <n v="0"/>
    <n v="2"/>
    <n v="0"/>
    <n v="1435"/>
    <m/>
  </r>
  <r>
    <x v="17"/>
    <x v="11"/>
    <n v="0"/>
    <n v="0"/>
    <n v="0"/>
    <n v="15.3"/>
    <n v="15.3"/>
    <n v="15.3"/>
    <n v="15.3"/>
    <n v="0"/>
    <n v="0"/>
    <n v="30.6"/>
    <n v="1.04"/>
    <n v="30.6"/>
    <n v="30.6"/>
    <n v="11"/>
    <n v="0"/>
    <n v="0"/>
    <n v="11"/>
    <n v="0"/>
    <n v="36"/>
    <n v="0"/>
    <n v="0"/>
    <n v="0"/>
    <n v="36"/>
    <n v="6"/>
    <n v="2"/>
    <n v="36"/>
    <n v="44"/>
    <n v="0"/>
    <n v="9"/>
    <n v="16"/>
    <n v="25"/>
    <n v="15.3"/>
    <n v="0"/>
    <n v="0"/>
    <n v="15.3"/>
    <n v="0"/>
    <n v="0"/>
    <n v="0"/>
    <n v="0"/>
    <n v="18"/>
    <n v="0"/>
    <n v="0"/>
    <n v="18"/>
    <n v="0"/>
    <n v="0"/>
    <n v="0"/>
    <n v="0"/>
    <n v="0"/>
    <n v="0"/>
    <n v="0"/>
    <n v="0"/>
    <n v="0"/>
    <n v="0"/>
    <n v="2"/>
    <n v="0"/>
    <n v="1435"/>
    <m/>
  </r>
  <r>
    <x v="18"/>
    <x v="0"/>
    <n v="0"/>
    <n v="0"/>
    <n v="0"/>
    <n v="15.3"/>
    <n v="15.3"/>
    <n v="15.3"/>
    <n v="15.3"/>
    <n v="0"/>
    <n v="0"/>
    <n v="30.6"/>
    <n v="1.04"/>
    <n v="30.6"/>
    <n v="30.6"/>
    <n v="11"/>
    <n v="0"/>
    <n v="0"/>
    <n v="11"/>
    <n v="0"/>
    <n v="36"/>
    <n v="0"/>
    <n v="0"/>
    <n v="0"/>
    <n v="36"/>
    <n v="6"/>
    <n v="2"/>
    <n v="36"/>
    <n v="44"/>
    <n v="0"/>
    <n v="9"/>
    <n v="16"/>
    <n v="25"/>
    <n v="15.3"/>
    <n v="0"/>
    <n v="0"/>
    <n v="15.3"/>
    <n v="0"/>
    <n v="0"/>
    <n v="0"/>
    <n v="0"/>
    <n v="18"/>
    <n v="0"/>
    <n v="0"/>
    <n v="18"/>
    <n v="0"/>
    <n v="0"/>
    <n v="0"/>
    <n v="0"/>
    <n v="0"/>
    <n v="0"/>
    <n v="0"/>
    <n v="0"/>
    <n v="0"/>
    <n v="0"/>
    <n v="2"/>
    <n v="0"/>
    <n v="1435"/>
    <m/>
  </r>
  <r>
    <x v="18"/>
    <x v="1"/>
    <n v="0"/>
    <n v="0"/>
    <n v="0"/>
    <n v="15.3"/>
    <n v="15.3"/>
    <n v="15.3"/>
    <n v="15.3"/>
    <n v="0"/>
    <n v="0"/>
    <n v="30.6"/>
    <n v="1.04"/>
    <n v="30.6"/>
    <n v="30.6"/>
    <n v="11"/>
    <n v="0"/>
    <n v="0"/>
    <n v="11"/>
    <n v="0"/>
    <n v="36"/>
    <n v="0"/>
    <n v="0"/>
    <n v="0"/>
    <n v="36"/>
    <n v="6"/>
    <n v="2"/>
    <n v="36"/>
    <n v="44"/>
    <n v="0"/>
    <n v="9"/>
    <n v="16"/>
    <n v="25"/>
    <n v="15.3"/>
    <n v="0"/>
    <n v="0"/>
    <n v="15.3"/>
    <n v="0"/>
    <n v="0"/>
    <n v="0"/>
    <n v="0"/>
    <n v="18"/>
    <n v="0"/>
    <n v="0"/>
    <n v="18"/>
    <n v="0"/>
    <n v="0"/>
    <n v="0"/>
    <n v="0"/>
    <n v="0"/>
    <n v="0"/>
    <n v="0"/>
    <n v="0"/>
    <n v="0"/>
    <n v="0"/>
    <n v="2"/>
    <n v="0"/>
    <n v="1435"/>
    <m/>
  </r>
  <r>
    <x v="18"/>
    <x v="2"/>
    <n v="0"/>
    <n v="0"/>
    <n v="0"/>
    <n v="15.3"/>
    <n v="15.3"/>
    <n v="15.3"/>
    <n v="15.3"/>
    <n v="0"/>
    <n v="0"/>
    <n v="30.6"/>
    <n v="1.04"/>
    <n v="30.6"/>
    <n v="30.6"/>
    <n v="11"/>
    <n v="0"/>
    <n v="0"/>
    <n v="11"/>
    <n v="0"/>
    <n v="36"/>
    <n v="0"/>
    <n v="0"/>
    <n v="0"/>
    <n v="36"/>
    <n v="6"/>
    <n v="2"/>
    <n v="36"/>
    <n v="44"/>
    <n v="0"/>
    <n v="9"/>
    <n v="16"/>
    <n v="25"/>
    <n v="15.3"/>
    <n v="0"/>
    <n v="0"/>
    <n v="15.3"/>
    <n v="0"/>
    <n v="0"/>
    <n v="0"/>
    <n v="0"/>
    <n v="18"/>
    <n v="0"/>
    <n v="0"/>
    <n v="18"/>
    <n v="0"/>
    <n v="0"/>
    <n v="0"/>
    <n v="0"/>
    <n v="0"/>
    <n v="0"/>
    <n v="0"/>
    <n v="0"/>
    <n v="0"/>
    <n v="0"/>
    <n v="2"/>
    <n v="0"/>
    <n v="1435"/>
    <m/>
  </r>
  <r>
    <x v="18"/>
    <x v="3"/>
    <n v="0"/>
    <n v="0"/>
    <n v="0"/>
    <n v="15.3"/>
    <n v="15.3"/>
    <n v="15.3"/>
    <n v="15.3"/>
    <n v="0"/>
    <n v="0"/>
    <n v="30.6"/>
    <n v="1.04"/>
    <n v="30.6"/>
    <n v="30.6"/>
    <n v="11"/>
    <n v="0"/>
    <n v="0"/>
    <n v="11"/>
    <n v="0"/>
    <n v="36"/>
    <n v="0"/>
    <n v="0"/>
    <n v="0"/>
    <n v="36"/>
    <n v="6"/>
    <n v="2"/>
    <n v="36"/>
    <n v="44"/>
    <n v="0"/>
    <n v="9"/>
    <n v="16"/>
    <n v="25"/>
    <n v="15.3"/>
    <n v="0"/>
    <n v="0"/>
    <n v="15.3"/>
    <n v="0"/>
    <n v="0"/>
    <n v="0"/>
    <n v="0"/>
    <n v="18"/>
    <n v="0"/>
    <n v="0"/>
    <n v="18"/>
    <n v="0"/>
    <n v="0"/>
    <n v="0"/>
    <n v="0"/>
    <n v="0"/>
    <n v="0"/>
    <n v="0"/>
    <n v="0"/>
    <n v="0"/>
    <n v="0"/>
    <n v="2"/>
    <n v="0"/>
    <n v="1435"/>
    <m/>
  </r>
  <r>
    <x v="18"/>
    <x v="4"/>
    <n v="0"/>
    <n v="0"/>
    <n v="0"/>
    <n v="15.3"/>
    <n v="15.3"/>
    <n v="15.3"/>
    <n v="15.3"/>
    <n v="0"/>
    <n v="0"/>
    <n v="30.6"/>
    <n v="1.04"/>
    <n v="30.6"/>
    <n v="30.6"/>
    <n v="11"/>
    <n v="0"/>
    <n v="0"/>
    <n v="11"/>
    <n v="0"/>
    <n v="36"/>
    <n v="0"/>
    <n v="0"/>
    <n v="0"/>
    <n v="36"/>
    <n v="6"/>
    <n v="2"/>
    <n v="36"/>
    <n v="44"/>
    <n v="0"/>
    <n v="9"/>
    <n v="16"/>
    <n v="25"/>
    <n v="15.3"/>
    <n v="0"/>
    <n v="0"/>
    <n v="15.3"/>
    <n v="0"/>
    <n v="0"/>
    <n v="0"/>
    <n v="0"/>
    <n v="18"/>
    <n v="0"/>
    <n v="0"/>
    <n v="18"/>
    <n v="0"/>
    <n v="0"/>
    <n v="0"/>
    <n v="0"/>
    <n v="0"/>
    <n v="0"/>
    <n v="0"/>
    <n v="0"/>
    <n v="0"/>
    <n v="0"/>
    <n v="2"/>
    <n v="0"/>
    <n v="1435"/>
    <m/>
  </r>
  <r>
    <x v="18"/>
    <x v="5"/>
    <n v="0"/>
    <n v="0"/>
    <n v="0"/>
    <n v="15.3"/>
    <n v="15.3"/>
    <n v="15.3"/>
    <n v="15.3"/>
    <n v="0"/>
    <n v="0"/>
    <n v="30.6"/>
    <n v="1.04"/>
    <n v="30.6"/>
    <n v="30.6"/>
    <n v="11"/>
    <n v="0"/>
    <n v="0"/>
    <n v="11"/>
    <n v="0"/>
    <n v="36"/>
    <n v="0"/>
    <n v="0"/>
    <n v="0"/>
    <n v="36"/>
    <n v="6"/>
    <n v="2"/>
    <n v="36"/>
    <n v="44"/>
    <n v="0"/>
    <n v="9"/>
    <n v="16"/>
    <n v="25"/>
    <n v="15.3"/>
    <n v="0"/>
    <n v="0"/>
    <n v="15.3"/>
    <n v="0"/>
    <n v="0"/>
    <n v="0"/>
    <n v="0"/>
    <n v="18"/>
    <n v="0"/>
    <n v="0"/>
    <n v="18"/>
    <n v="0"/>
    <n v="0"/>
    <n v="0"/>
    <n v="0"/>
    <n v="0"/>
    <n v="0"/>
    <n v="0"/>
    <n v="0"/>
    <n v="0"/>
    <n v="0"/>
    <n v="2"/>
    <n v="0"/>
    <n v="1435"/>
    <m/>
  </r>
  <r>
    <x v="18"/>
    <x v="6"/>
    <n v="0"/>
    <n v="0"/>
    <n v="0"/>
    <n v="15.3"/>
    <n v="15.3"/>
    <n v="15.3"/>
    <n v="15.3"/>
    <n v="0"/>
    <n v="0"/>
    <n v="30.6"/>
    <n v="1.04"/>
    <n v="30.6"/>
    <n v="30.6"/>
    <n v="11"/>
    <n v="0"/>
    <n v="0"/>
    <n v="11"/>
    <n v="0"/>
    <n v="36"/>
    <n v="0"/>
    <n v="0"/>
    <n v="0"/>
    <n v="36"/>
    <n v="6"/>
    <n v="2"/>
    <n v="36"/>
    <n v="44"/>
    <n v="0"/>
    <n v="9"/>
    <n v="16"/>
    <n v="25"/>
    <n v="15.3"/>
    <n v="0"/>
    <n v="0"/>
    <n v="15.3"/>
    <n v="0"/>
    <n v="0"/>
    <n v="0"/>
    <n v="0"/>
    <n v="18"/>
    <n v="0"/>
    <n v="0"/>
    <n v="18"/>
    <n v="0"/>
    <n v="0"/>
    <n v="0"/>
    <n v="0"/>
    <n v="0"/>
    <n v="0"/>
    <n v="0"/>
    <n v="0"/>
    <n v="0"/>
    <n v="0"/>
    <n v="2"/>
    <n v="0"/>
    <n v="1435"/>
    <m/>
  </r>
  <r>
    <x v="18"/>
    <x v="7"/>
    <n v="0"/>
    <n v="0"/>
    <n v="0"/>
    <n v="15.3"/>
    <n v="15.3"/>
    <n v="15.3"/>
    <n v="15.3"/>
    <n v="0"/>
    <n v="0"/>
    <n v="30.6"/>
    <n v="1.04"/>
    <n v="30.6"/>
    <n v="30.6"/>
    <n v="11"/>
    <n v="0"/>
    <n v="0"/>
    <n v="11"/>
    <n v="0"/>
    <n v="36"/>
    <n v="0"/>
    <n v="0"/>
    <n v="0"/>
    <n v="36"/>
    <n v="6"/>
    <n v="2"/>
    <n v="36"/>
    <n v="44"/>
    <n v="0"/>
    <n v="9"/>
    <n v="16"/>
    <n v="25"/>
    <n v="15.3"/>
    <n v="0"/>
    <n v="0"/>
    <n v="15.3"/>
    <n v="0"/>
    <n v="0"/>
    <n v="0"/>
    <n v="0"/>
    <n v="18"/>
    <n v="0"/>
    <n v="0"/>
    <n v="18"/>
    <n v="0"/>
    <n v="0"/>
    <n v="0"/>
    <n v="0"/>
    <n v="0"/>
    <n v="0"/>
    <n v="0"/>
    <n v="0"/>
    <n v="0"/>
    <n v="0"/>
    <n v="2"/>
    <n v="0"/>
    <n v="1435"/>
    <m/>
  </r>
  <r>
    <x v="18"/>
    <x v="8"/>
    <n v="0"/>
    <n v="0"/>
    <n v="0"/>
    <n v="15.3"/>
    <n v="15.3"/>
    <n v="15.3"/>
    <n v="15.3"/>
    <n v="0"/>
    <n v="0"/>
    <n v="30.6"/>
    <n v="1.04"/>
    <n v="30.6"/>
    <n v="30.6"/>
    <n v="11"/>
    <n v="0"/>
    <n v="0"/>
    <n v="11"/>
    <n v="0"/>
    <n v="36"/>
    <n v="0"/>
    <n v="0"/>
    <n v="0"/>
    <n v="36"/>
    <n v="6"/>
    <n v="2"/>
    <n v="36"/>
    <n v="44"/>
    <n v="0"/>
    <n v="9"/>
    <n v="16"/>
    <n v="25"/>
    <n v="15.3"/>
    <n v="0"/>
    <n v="0"/>
    <n v="15.3"/>
    <n v="0"/>
    <n v="0"/>
    <n v="0"/>
    <n v="0"/>
    <n v="18"/>
    <n v="0"/>
    <n v="0"/>
    <n v="18"/>
    <n v="0"/>
    <n v="0"/>
    <n v="0"/>
    <n v="0"/>
    <n v="0"/>
    <n v="0"/>
    <n v="0"/>
    <n v="0"/>
    <n v="0"/>
    <n v="0"/>
    <n v="2"/>
    <n v="0"/>
    <n v="1435"/>
    <m/>
  </r>
  <r>
    <x v="18"/>
    <x v="9"/>
    <n v="0"/>
    <n v="0"/>
    <n v="0"/>
    <n v="15.3"/>
    <n v="15.3"/>
    <n v="15.3"/>
    <n v="15.3"/>
    <n v="0"/>
    <n v="0"/>
    <n v="30.6"/>
    <n v="1.04"/>
    <n v="30.6"/>
    <n v="30.6"/>
    <n v="11"/>
    <n v="0"/>
    <n v="0"/>
    <n v="11"/>
    <n v="0"/>
    <n v="36"/>
    <n v="0"/>
    <n v="0"/>
    <n v="0"/>
    <n v="36"/>
    <n v="6"/>
    <n v="2"/>
    <n v="36"/>
    <n v="44"/>
    <n v="0"/>
    <n v="9"/>
    <n v="16"/>
    <n v="25"/>
    <n v="15.3"/>
    <n v="0"/>
    <n v="0"/>
    <n v="15.3"/>
    <n v="0"/>
    <n v="0"/>
    <n v="0"/>
    <n v="0"/>
    <n v="18"/>
    <n v="0"/>
    <n v="0"/>
    <n v="18"/>
    <n v="0"/>
    <n v="0"/>
    <n v="0"/>
    <n v="0"/>
    <n v="0"/>
    <n v="0"/>
    <n v="0"/>
    <n v="0"/>
    <n v="0"/>
    <n v="0"/>
    <n v="2"/>
    <n v="0"/>
    <n v="1435"/>
    <m/>
  </r>
  <r>
    <x v="18"/>
    <x v="10"/>
    <n v="0"/>
    <n v="0"/>
    <n v="0"/>
    <n v="15.3"/>
    <n v="15.3"/>
    <n v="15.3"/>
    <n v="15.3"/>
    <n v="0"/>
    <n v="0"/>
    <n v="30.6"/>
    <n v="1.04"/>
    <n v="30.6"/>
    <n v="30.6"/>
    <n v="11"/>
    <n v="0"/>
    <n v="0"/>
    <n v="11"/>
    <n v="0"/>
    <n v="36"/>
    <n v="0"/>
    <n v="0"/>
    <n v="0"/>
    <n v="36"/>
    <n v="6"/>
    <n v="2"/>
    <n v="36"/>
    <n v="44"/>
    <n v="0"/>
    <n v="9"/>
    <n v="16"/>
    <n v="25"/>
    <n v="15.3"/>
    <n v="0"/>
    <n v="0"/>
    <n v="15.3"/>
    <n v="0"/>
    <n v="0"/>
    <n v="0"/>
    <n v="0"/>
    <n v="18"/>
    <n v="0"/>
    <n v="0"/>
    <n v="18"/>
    <n v="0"/>
    <n v="0"/>
    <n v="0"/>
    <n v="0"/>
    <n v="0"/>
    <n v="0"/>
    <n v="0"/>
    <n v="0"/>
    <n v="0"/>
    <n v="0"/>
    <n v="2"/>
    <n v="0"/>
    <n v="1435"/>
    <m/>
  </r>
  <r>
    <x v="18"/>
    <x v="11"/>
    <n v="0"/>
    <n v="0"/>
    <n v="0"/>
    <n v="15.3"/>
    <n v="15.3"/>
    <n v="15.3"/>
    <n v="15.3"/>
    <n v="0"/>
    <n v="0"/>
    <n v="30.6"/>
    <n v="1.04"/>
    <n v="30.6"/>
    <n v="30.6"/>
    <n v="11"/>
    <n v="0"/>
    <n v="0"/>
    <n v="11"/>
    <n v="0"/>
    <n v="36"/>
    <n v="0"/>
    <n v="0"/>
    <n v="0"/>
    <n v="36"/>
    <n v="6"/>
    <n v="2"/>
    <n v="36"/>
    <n v="44"/>
    <n v="0"/>
    <n v="9"/>
    <n v="16"/>
    <n v="25"/>
    <n v="15.3"/>
    <n v="0"/>
    <n v="0"/>
    <n v="15.3"/>
    <n v="0"/>
    <n v="0"/>
    <n v="0"/>
    <n v="0"/>
    <n v="18"/>
    <n v="0"/>
    <n v="0"/>
    <n v="18"/>
    <n v="0"/>
    <n v="0"/>
    <n v="0"/>
    <n v="0"/>
    <n v="0"/>
    <n v="0"/>
    <n v="0"/>
    <n v="0"/>
    <n v="0"/>
    <n v="0"/>
    <n v="2"/>
    <n v="0"/>
    <n v="1435"/>
    <m/>
  </r>
  <r>
    <x v="19"/>
    <x v="0"/>
    <n v="0"/>
    <n v="0"/>
    <n v="0"/>
    <n v="15.3"/>
    <n v="15.3"/>
    <n v="15.3"/>
    <n v="15.3"/>
    <n v="0"/>
    <n v="0"/>
    <n v="30.6"/>
    <n v="1.04"/>
    <n v="30.6"/>
    <n v="30.6"/>
    <n v="11"/>
    <n v="0"/>
    <n v="0"/>
    <n v="11"/>
    <n v="0"/>
    <n v="36"/>
    <n v="0"/>
    <n v="0"/>
    <n v="0"/>
    <n v="36"/>
    <n v="6"/>
    <n v="2"/>
    <n v="36"/>
    <n v="44"/>
    <n v="0"/>
    <n v="9"/>
    <n v="16"/>
    <n v="25"/>
    <n v="15.3"/>
    <n v="0"/>
    <n v="0"/>
    <n v="15.3"/>
    <n v="0"/>
    <n v="0"/>
    <n v="0"/>
    <n v="0"/>
    <n v="18"/>
    <n v="0"/>
    <n v="0"/>
    <n v="18"/>
    <n v="0"/>
    <n v="0"/>
    <n v="0"/>
    <n v="0"/>
    <n v="0"/>
    <n v="0"/>
    <n v="0"/>
    <n v="0"/>
    <n v="0"/>
    <n v="0"/>
    <n v="2"/>
    <n v="0"/>
    <n v="1435"/>
    <m/>
  </r>
  <r>
    <x v="19"/>
    <x v="1"/>
    <n v="0"/>
    <n v="0"/>
    <n v="0"/>
    <n v="15.3"/>
    <n v="15.3"/>
    <n v="15.3"/>
    <n v="15.3"/>
    <n v="0"/>
    <n v="0"/>
    <n v="30.6"/>
    <n v="1.04"/>
    <n v="30.6"/>
    <n v="30.6"/>
    <n v="11"/>
    <n v="0"/>
    <n v="0"/>
    <n v="11"/>
    <n v="0"/>
    <n v="36"/>
    <n v="0"/>
    <n v="0"/>
    <n v="0"/>
    <n v="36"/>
    <n v="6"/>
    <n v="2"/>
    <n v="36"/>
    <n v="44"/>
    <n v="0"/>
    <n v="9"/>
    <n v="16"/>
    <n v="25"/>
    <n v="15.3"/>
    <n v="0"/>
    <n v="0"/>
    <n v="15.3"/>
    <n v="0"/>
    <n v="0"/>
    <n v="0"/>
    <n v="0"/>
    <n v="18"/>
    <n v="0"/>
    <n v="0"/>
    <n v="18"/>
    <n v="0"/>
    <n v="0"/>
    <n v="0"/>
    <n v="0"/>
    <n v="0"/>
    <n v="0"/>
    <n v="0"/>
    <n v="0"/>
    <n v="0"/>
    <n v="0"/>
    <n v="2"/>
    <n v="0"/>
    <n v="1435"/>
    <m/>
  </r>
  <r>
    <x v="19"/>
    <x v="2"/>
    <n v="0"/>
    <n v="0"/>
    <n v="0"/>
    <n v="15.3"/>
    <n v="15.3"/>
    <n v="15.3"/>
    <n v="15.3"/>
    <n v="0"/>
    <n v="0"/>
    <n v="30.6"/>
    <n v="1.04"/>
    <n v="30.6"/>
    <n v="30.6"/>
    <n v="11"/>
    <n v="0"/>
    <n v="0"/>
    <n v="11"/>
    <n v="0"/>
    <n v="36"/>
    <n v="0"/>
    <n v="0"/>
    <n v="0"/>
    <n v="36"/>
    <n v="6"/>
    <n v="2"/>
    <n v="36"/>
    <n v="44"/>
    <n v="0"/>
    <n v="9"/>
    <n v="16"/>
    <n v="25"/>
    <n v="15.3"/>
    <n v="0"/>
    <n v="0"/>
    <n v="15.3"/>
    <n v="0"/>
    <n v="0"/>
    <n v="0"/>
    <n v="0"/>
    <n v="18"/>
    <n v="0"/>
    <n v="0"/>
    <n v="18"/>
    <n v="0"/>
    <n v="0"/>
    <n v="0"/>
    <n v="0"/>
    <n v="0"/>
    <n v="0"/>
    <n v="0"/>
    <n v="0"/>
    <n v="0"/>
    <n v="0"/>
    <n v="2"/>
    <n v="0"/>
    <n v="1435"/>
    <m/>
  </r>
  <r>
    <x v="19"/>
    <x v="3"/>
    <n v="0"/>
    <n v="0"/>
    <n v="0"/>
    <n v="15.3"/>
    <n v="15.3"/>
    <n v="15.3"/>
    <n v="15.3"/>
    <n v="0"/>
    <n v="0"/>
    <n v="30.6"/>
    <n v="1.04"/>
    <n v="30.6"/>
    <n v="30.6"/>
    <n v="11"/>
    <n v="0"/>
    <n v="0"/>
    <n v="11"/>
    <n v="0"/>
    <n v="36"/>
    <n v="0"/>
    <n v="0"/>
    <n v="0"/>
    <n v="36"/>
    <n v="6"/>
    <n v="2"/>
    <n v="36"/>
    <n v="44"/>
    <n v="0"/>
    <n v="9"/>
    <n v="16"/>
    <n v="25"/>
    <n v="15.3"/>
    <n v="0"/>
    <n v="0"/>
    <n v="15.3"/>
    <n v="0"/>
    <n v="0"/>
    <n v="0"/>
    <n v="0"/>
    <n v="18"/>
    <n v="0"/>
    <n v="0"/>
    <n v="18"/>
    <n v="0"/>
    <n v="0"/>
    <n v="0"/>
    <n v="0"/>
    <n v="0"/>
    <n v="0"/>
    <n v="0"/>
    <n v="0"/>
    <n v="0"/>
    <n v="0"/>
    <n v="2"/>
    <n v="0"/>
    <n v="1435"/>
    <m/>
  </r>
  <r>
    <x v="19"/>
    <x v="4"/>
    <n v="0"/>
    <n v="0"/>
    <n v="0"/>
    <n v="15.3"/>
    <n v="15.3"/>
    <n v="15.3"/>
    <n v="15.3"/>
    <n v="0"/>
    <n v="0"/>
    <n v="30.6"/>
    <n v="1.04"/>
    <n v="30.6"/>
    <n v="30.6"/>
    <n v="11"/>
    <n v="0"/>
    <n v="0"/>
    <n v="11"/>
    <n v="0"/>
    <n v="36"/>
    <n v="0"/>
    <n v="0"/>
    <n v="0"/>
    <n v="36"/>
    <n v="6"/>
    <n v="2"/>
    <n v="36"/>
    <n v="44"/>
    <n v="0"/>
    <n v="9"/>
    <n v="16"/>
    <n v="25"/>
    <n v="15.3"/>
    <n v="0"/>
    <n v="0"/>
    <n v="15.3"/>
    <n v="0"/>
    <n v="0"/>
    <n v="0"/>
    <n v="0"/>
    <n v="18"/>
    <n v="0"/>
    <n v="0"/>
    <n v="18"/>
    <n v="0"/>
    <n v="0"/>
    <n v="0"/>
    <n v="0"/>
    <n v="0"/>
    <n v="0"/>
    <n v="0"/>
    <n v="0"/>
    <n v="0"/>
    <n v="0"/>
    <n v="2"/>
    <n v="0"/>
    <n v="1435"/>
    <m/>
  </r>
  <r>
    <x v="19"/>
    <x v="5"/>
    <n v="0"/>
    <n v="0"/>
    <n v="0"/>
    <n v="15.3"/>
    <n v="15.3"/>
    <n v="15.3"/>
    <n v="15.3"/>
    <n v="0"/>
    <n v="0"/>
    <n v="30.6"/>
    <n v="1.04"/>
    <n v="30.6"/>
    <n v="30.6"/>
    <n v="11"/>
    <n v="0"/>
    <n v="0"/>
    <n v="11"/>
    <n v="0"/>
    <n v="36"/>
    <n v="0"/>
    <n v="0"/>
    <n v="0"/>
    <n v="36"/>
    <n v="6"/>
    <n v="2"/>
    <n v="36"/>
    <n v="44"/>
    <n v="0"/>
    <n v="9"/>
    <n v="16"/>
    <n v="25"/>
    <n v="15.3"/>
    <n v="0"/>
    <n v="0"/>
    <n v="15.3"/>
    <n v="0"/>
    <n v="0"/>
    <n v="0"/>
    <n v="0"/>
    <n v="18"/>
    <n v="0"/>
    <n v="0"/>
    <n v="18"/>
    <n v="0"/>
    <n v="0"/>
    <n v="0"/>
    <n v="0"/>
    <n v="0"/>
    <n v="0"/>
    <n v="0"/>
    <n v="0"/>
    <n v="0"/>
    <n v="0"/>
    <n v="2"/>
    <n v="0"/>
    <n v="1435"/>
    <m/>
  </r>
  <r>
    <x v="19"/>
    <x v="6"/>
    <n v="0"/>
    <n v="0"/>
    <n v="0"/>
    <n v="15.3"/>
    <n v="15.3"/>
    <n v="15.3"/>
    <n v="15.3"/>
    <n v="0"/>
    <n v="0"/>
    <n v="30.6"/>
    <n v="1.04"/>
    <n v="30.6"/>
    <n v="30.6"/>
    <n v="11"/>
    <n v="0"/>
    <n v="0"/>
    <n v="11"/>
    <n v="0"/>
    <n v="36"/>
    <n v="0"/>
    <n v="0"/>
    <n v="0"/>
    <n v="36"/>
    <n v="6"/>
    <n v="2"/>
    <n v="36"/>
    <n v="44"/>
    <n v="0"/>
    <n v="9"/>
    <n v="16"/>
    <n v="25"/>
    <n v="15.3"/>
    <n v="0"/>
    <n v="0"/>
    <n v="15.3"/>
    <n v="0"/>
    <n v="0"/>
    <n v="0"/>
    <n v="0"/>
    <n v="18"/>
    <n v="0"/>
    <n v="0"/>
    <n v="18"/>
    <n v="0"/>
    <n v="0"/>
    <n v="0"/>
    <n v="0"/>
    <n v="0"/>
    <n v="0"/>
    <n v="0"/>
    <n v="0"/>
    <n v="0"/>
    <n v="0"/>
    <n v="2"/>
    <n v="0"/>
    <n v="1435"/>
    <m/>
  </r>
  <r>
    <x v="19"/>
    <x v="7"/>
    <n v="0"/>
    <n v="0"/>
    <n v="0"/>
    <n v="15.3"/>
    <n v="15.3"/>
    <n v="15.3"/>
    <n v="15.3"/>
    <n v="0"/>
    <n v="0"/>
    <n v="30.6"/>
    <n v="1.04"/>
    <n v="30.6"/>
    <n v="30.6"/>
    <n v="11"/>
    <n v="0"/>
    <n v="0"/>
    <n v="11"/>
    <n v="0"/>
    <n v="36"/>
    <n v="0"/>
    <n v="0"/>
    <n v="0"/>
    <n v="36"/>
    <n v="6"/>
    <n v="2"/>
    <n v="36"/>
    <n v="44"/>
    <n v="0"/>
    <n v="9"/>
    <n v="16"/>
    <n v="25"/>
    <n v="15.3"/>
    <n v="0"/>
    <n v="0"/>
    <n v="15.3"/>
    <n v="0"/>
    <n v="0"/>
    <n v="0"/>
    <n v="0"/>
    <n v="18"/>
    <n v="0"/>
    <n v="0"/>
    <n v="18"/>
    <n v="0"/>
    <n v="0"/>
    <n v="0"/>
    <n v="0"/>
    <n v="0"/>
    <n v="0"/>
    <n v="0"/>
    <n v="0"/>
    <n v="0"/>
    <n v="0"/>
    <n v="2"/>
    <n v="0"/>
    <n v="1435"/>
    <m/>
  </r>
  <r>
    <x v="19"/>
    <x v="8"/>
    <n v="0"/>
    <n v="0"/>
    <n v="0"/>
    <n v="15.3"/>
    <n v="15.3"/>
    <n v="15.3"/>
    <n v="15.3"/>
    <n v="0"/>
    <n v="0"/>
    <n v="30.6"/>
    <n v="1.04"/>
    <n v="30.6"/>
    <n v="30.6"/>
    <n v="11"/>
    <n v="0"/>
    <n v="0"/>
    <n v="11"/>
    <n v="0"/>
    <n v="36"/>
    <n v="0"/>
    <n v="0"/>
    <n v="0"/>
    <n v="36"/>
    <n v="6"/>
    <n v="2"/>
    <n v="36"/>
    <n v="44"/>
    <n v="0"/>
    <n v="9"/>
    <n v="16"/>
    <n v="25"/>
    <n v="15.3"/>
    <n v="0"/>
    <n v="0"/>
    <n v="15.3"/>
    <n v="0"/>
    <n v="0"/>
    <n v="0"/>
    <n v="0"/>
    <n v="18"/>
    <n v="0"/>
    <n v="0"/>
    <n v="18"/>
    <n v="0"/>
    <n v="0"/>
    <n v="0"/>
    <n v="0"/>
    <n v="0"/>
    <n v="0"/>
    <n v="0"/>
    <n v="0"/>
    <n v="0"/>
    <n v="0"/>
    <n v="2"/>
    <n v="0"/>
    <n v="1435"/>
    <m/>
  </r>
  <r>
    <x v="19"/>
    <x v="9"/>
    <n v="0"/>
    <n v="0"/>
    <n v="0"/>
    <n v="15.3"/>
    <n v="15.3"/>
    <n v="15.3"/>
    <n v="15.3"/>
    <n v="0"/>
    <n v="0"/>
    <n v="30.6"/>
    <n v="1.04"/>
    <n v="30.6"/>
    <n v="30.6"/>
    <n v="11"/>
    <n v="0"/>
    <n v="0"/>
    <n v="11"/>
    <n v="0"/>
    <n v="36"/>
    <n v="0"/>
    <n v="0"/>
    <n v="0"/>
    <n v="36"/>
    <n v="6"/>
    <n v="2"/>
    <n v="36"/>
    <n v="44"/>
    <n v="0"/>
    <n v="9"/>
    <n v="16"/>
    <n v="25"/>
    <n v="15.3"/>
    <n v="0"/>
    <n v="0"/>
    <n v="15.3"/>
    <n v="0"/>
    <n v="0"/>
    <n v="0"/>
    <n v="0"/>
    <n v="18"/>
    <n v="0"/>
    <n v="0"/>
    <n v="18"/>
    <n v="0"/>
    <n v="0"/>
    <n v="0"/>
    <n v="0"/>
    <n v="0"/>
    <n v="0"/>
    <n v="0"/>
    <n v="0"/>
    <n v="0"/>
    <n v="0"/>
    <n v="2"/>
    <n v="0"/>
    <n v="1435"/>
    <m/>
  </r>
  <r>
    <x v="19"/>
    <x v="10"/>
    <n v="0"/>
    <n v="0"/>
    <n v="0"/>
    <n v="15.3"/>
    <n v="15.3"/>
    <n v="15.3"/>
    <n v="15.3"/>
    <n v="0"/>
    <n v="0"/>
    <n v="30.6"/>
    <n v="1.04"/>
    <n v="30.6"/>
    <n v="30.6"/>
    <n v="11"/>
    <n v="0"/>
    <n v="0"/>
    <n v="11"/>
    <n v="0"/>
    <n v="36"/>
    <n v="0"/>
    <n v="0"/>
    <n v="0"/>
    <n v="36"/>
    <n v="6"/>
    <n v="2"/>
    <n v="36"/>
    <n v="44"/>
    <n v="0"/>
    <n v="9"/>
    <n v="16"/>
    <n v="25"/>
    <n v="15.3"/>
    <n v="0"/>
    <n v="0"/>
    <n v="15.3"/>
    <n v="0"/>
    <n v="0"/>
    <n v="0"/>
    <n v="0"/>
    <n v="18"/>
    <n v="0"/>
    <n v="0"/>
    <n v="18"/>
    <n v="0"/>
    <n v="0"/>
    <n v="0"/>
    <n v="0"/>
    <n v="0"/>
    <n v="0"/>
    <n v="0"/>
    <n v="0"/>
    <n v="0"/>
    <n v="0"/>
    <n v="2"/>
    <n v="0"/>
    <n v="1435"/>
    <m/>
  </r>
  <r>
    <x v="19"/>
    <x v="11"/>
    <n v="0"/>
    <n v="0"/>
    <n v="0"/>
    <n v="15.3"/>
    <n v="15.3"/>
    <n v="15.3"/>
    <n v="15.3"/>
    <n v="0"/>
    <n v="0"/>
    <n v="30.6"/>
    <n v="1.04"/>
    <n v="30.6"/>
    <n v="30.6"/>
    <n v="11"/>
    <n v="0"/>
    <n v="0"/>
    <n v="11"/>
    <n v="0"/>
    <n v="36"/>
    <n v="0"/>
    <n v="0"/>
    <n v="0"/>
    <n v="36"/>
    <n v="6"/>
    <n v="2"/>
    <n v="36"/>
    <n v="44"/>
    <n v="0"/>
    <n v="9"/>
    <n v="16"/>
    <n v="25"/>
    <n v="15.3"/>
    <n v="0"/>
    <n v="0"/>
    <n v="15.3"/>
    <n v="0"/>
    <n v="0"/>
    <n v="0"/>
    <n v="0"/>
    <n v="18"/>
    <n v="0"/>
    <n v="0"/>
    <n v="18"/>
    <n v="0"/>
    <n v="0"/>
    <n v="0"/>
    <n v="0"/>
    <n v="0"/>
    <n v="0"/>
    <n v="0"/>
    <n v="0"/>
    <n v="0"/>
    <n v="0"/>
    <n v="2"/>
    <n v="0"/>
    <n v="1435"/>
    <m/>
  </r>
  <r>
    <x v="20"/>
    <x v="0"/>
    <n v="0"/>
    <n v="0"/>
    <n v="0"/>
    <n v="15.3"/>
    <n v="15.3"/>
    <n v="15.3"/>
    <n v="15.3"/>
    <n v="0"/>
    <n v="0"/>
    <n v="30.6"/>
    <n v="1.04"/>
    <n v="30.6"/>
    <n v="30.6"/>
    <n v="11"/>
    <n v="0"/>
    <n v="0"/>
    <n v="11"/>
    <n v="0"/>
    <n v="36"/>
    <n v="0"/>
    <n v="0"/>
    <n v="0"/>
    <n v="36"/>
    <n v="6"/>
    <n v="2"/>
    <n v="36"/>
    <n v="44"/>
    <n v="0"/>
    <n v="9"/>
    <n v="16"/>
    <n v="25"/>
    <n v="15.3"/>
    <n v="0"/>
    <n v="0"/>
    <n v="15.3"/>
    <n v="0"/>
    <n v="0"/>
    <n v="0"/>
    <n v="0"/>
    <n v="18"/>
    <n v="0"/>
    <n v="0"/>
    <n v="18"/>
    <n v="0"/>
    <n v="0"/>
    <n v="0"/>
    <n v="0"/>
    <n v="0"/>
    <n v="0"/>
    <n v="0"/>
    <n v="0"/>
    <n v="0"/>
    <n v="0"/>
    <n v="2"/>
    <n v="0"/>
    <n v="1435"/>
    <m/>
  </r>
  <r>
    <x v="20"/>
    <x v="1"/>
    <n v="0"/>
    <n v="0"/>
    <n v="0"/>
    <n v="15.3"/>
    <n v="15.3"/>
    <n v="15.3"/>
    <n v="15.3"/>
    <n v="0"/>
    <n v="0"/>
    <n v="30.6"/>
    <n v="1.04"/>
    <n v="30.6"/>
    <n v="30.6"/>
    <n v="11"/>
    <n v="0"/>
    <n v="0"/>
    <n v="11"/>
    <n v="0"/>
    <n v="36"/>
    <n v="0"/>
    <n v="0"/>
    <n v="0"/>
    <n v="36"/>
    <n v="6"/>
    <n v="2"/>
    <n v="36"/>
    <n v="44"/>
    <n v="0"/>
    <n v="9"/>
    <n v="16"/>
    <n v="25"/>
    <n v="15.3"/>
    <n v="0"/>
    <n v="0"/>
    <n v="15.3"/>
    <n v="0"/>
    <n v="0"/>
    <n v="0"/>
    <n v="0"/>
    <n v="18"/>
    <n v="0"/>
    <n v="0"/>
    <n v="18"/>
    <n v="0"/>
    <n v="0"/>
    <n v="0"/>
    <n v="0"/>
    <n v="0"/>
    <n v="0"/>
    <n v="0"/>
    <n v="0"/>
    <n v="0"/>
    <n v="0"/>
    <n v="2"/>
    <n v="0"/>
    <n v="1435"/>
    <m/>
  </r>
  <r>
    <x v="20"/>
    <x v="2"/>
    <n v="0"/>
    <n v="0"/>
    <n v="0"/>
    <n v="15.3"/>
    <n v="15.3"/>
    <n v="15.3"/>
    <n v="15.3"/>
    <n v="0"/>
    <n v="0"/>
    <n v="30.6"/>
    <n v="1.04"/>
    <n v="30.6"/>
    <n v="30.6"/>
    <n v="11"/>
    <n v="0"/>
    <n v="0"/>
    <n v="11"/>
    <n v="0"/>
    <n v="36"/>
    <n v="0"/>
    <n v="0"/>
    <n v="0"/>
    <n v="36"/>
    <n v="6"/>
    <n v="2"/>
    <n v="36"/>
    <n v="44"/>
    <n v="0"/>
    <n v="9"/>
    <n v="16"/>
    <n v="25"/>
    <n v="15.3"/>
    <n v="0"/>
    <n v="0"/>
    <n v="15.3"/>
    <n v="0"/>
    <n v="0"/>
    <n v="0"/>
    <n v="0"/>
    <n v="18"/>
    <n v="0"/>
    <n v="0"/>
    <n v="18"/>
    <n v="0"/>
    <n v="0"/>
    <n v="0"/>
    <n v="0"/>
    <n v="0"/>
    <n v="0"/>
    <n v="0"/>
    <n v="0"/>
    <n v="0"/>
    <n v="0"/>
    <n v="2"/>
    <n v="0"/>
    <n v="1435"/>
    <m/>
  </r>
  <r>
    <x v="20"/>
    <x v="3"/>
    <n v="0"/>
    <n v="0"/>
    <n v="0"/>
    <n v="15.3"/>
    <n v="15.3"/>
    <n v="15.3"/>
    <n v="15.3"/>
    <n v="0"/>
    <n v="0"/>
    <n v="30.6"/>
    <n v="1.04"/>
    <n v="30.6"/>
    <n v="30.6"/>
    <n v="11"/>
    <n v="0"/>
    <n v="0"/>
    <n v="11"/>
    <n v="0"/>
    <n v="36"/>
    <n v="0"/>
    <n v="0"/>
    <n v="0"/>
    <n v="36"/>
    <n v="6"/>
    <n v="2"/>
    <n v="36"/>
    <n v="44"/>
    <n v="0"/>
    <n v="9"/>
    <n v="16"/>
    <n v="25"/>
    <n v="15.3"/>
    <n v="0"/>
    <n v="0"/>
    <n v="15.3"/>
    <n v="0"/>
    <n v="0"/>
    <n v="0"/>
    <n v="0"/>
    <n v="18"/>
    <n v="0"/>
    <n v="0"/>
    <n v="18"/>
    <n v="0"/>
    <n v="0"/>
    <n v="0"/>
    <n v="0"/>
    <n v="0"/>
    <n v="0"/>
    <n v="0"/>
    <n v="0"/>
    <n v="0"/>
    <n v="0"/>
    <n v="2"/>
    <n v="0"/>
    <n v="1435"/>
    <m/>
  </r>
  <r>
    <x v="20"/>
    <x v="4"/>
    <n v="0"/>
    <n v="0"/>
    <n v="0"/>
    <n v="15.3"/>
    <n v="15.3"/>
    <n v="15.3"/>
    <n v="15.3"/>
    <n v="0"/>
    <n v="0"/>
    <n v="30.6"/>
    <n v="1.04"/>
    <n v="30.6"/>
    <n v="30.6"/>
    <n v="11"/>
    <n v="0"/>
    <n v="0"/>
    <n v="11"/>
    <n v="0"/>
    <n v="36"/>
    <n v="0"/>
    <n v="0"/>
    <n v="0"/>
    <n v="36"/>
    <n v="6"/>
    <n v="2"/>
    <n v="36"/>
    <n v="44"/>
    <n v="0"/>
    <n v="9"/>
    <n v="16"/>
    <n v="25"/>
    <n v="15.3"/>
    <n v="0"/>
    <n v="0"/>
    <n v="15.3"/>
    <n v="0"/>
    <n v="0"/>
    <n v="0"/>
    <n v="0"/>
    <n v="18"/>
    <n v="0"/>
    <n v="0"/>
    <n v="18"/>
    <n v="0"/>
    <n v="0"/>
    <n v="0"/>
    <n v="0"/>
    <n v="0"/>
    <n v="0"/>
    <n v="0"/>
    <n v="0"/>
    <n v="0"/>
    <n v="0"/>
    <n v="2"/>
    <n v="0"/>
    <n v="1435"/>
    <m/>
  </r>
  <r>
    <x v="20"/>
    <x v="5"/>
    <n v="0"/>
    <n v="0"/>
    <n v="0"/>
    <n v="15.3"/>
    <n v="15.3"/>
    <n v="15.3"/>
    <n v="15.3"/>
    <n v="0"/>
    <n v="0"/>
    <n v="30.6"/>
    <n v="1.04"/>
    <n v="30.6"/>
    <n v="30.6"/>
    <n v="11"/>
    <n v="0"/>
    <n v="0"/>
    <n v="11"/>
    <n v="0"/>
    <n v="36"/>
    <n v="0"/>
    <n v="0"/>
    <n v="0"/>
    <n v="36"/>
    <n v="6"/>
    <n v="2"/>
    <n v="36"/>
    <n v="44"/>
    <n v="0"/>
    <n v="9"/>
    <n v="16"/>
    <n v="25"/>
    <n v="15.3"/>
    <n v="0"/>
    <n v="0"/>
    <n v="15.3"/>
    <n v="0"/>
    <n v="0"/>
    <n v="0"/>
    <n v="0"/>
    <n v="18"/>
    <n v="0"/>
    <n v="0"/>
    <n v="18"/>
    <n v="0"/>
    <n v="0"/>
    <n v="0"/>
    <n v="0"/>
    <n v="0"/>
    <n v="0"/>
    <n v="0"/>
    <n v="0"/>
    <n v="0"/>
    <n v="0"/>
    <n v="2"/>
    <n v="0"/>
    <n v="1435"/>
    <m/>
  </r>
  <r>
    <x v="20"/>
    <x v="6"/>
    <n v="0"/>
    <n v="0"/>
    <n v="0"/>
    <n v="15.3"/>
    <n v="15.3"/>
    <n v="15.3"/>
    <n v="15.3"/>
    <n v="0"/>
    <n v="0"/>
    <n v="30.6"/>
    <n v="1.04"/>
    <n v="30.6"/>
    <n v="30.6"/>
    <n v="11"/>
    <n v="0"/>
    <n v="0"/>
    <n v="11"/>
    <n v="0"/>
    <n v="36"/>
    <n v="0"/>
    <n v="0"/>
    <n v="0"/>
    <n v="36"/>
    <n v="6"/>
    <n v="2"/>
    <n v="36"/>
    <n v="44"/>
    <n v="0"/>
    <n v="9"/>
    <n v="16"/>
    <n v="25"/>
    <n v="15.3"/>
    <n v="0"/>
    <n v="0"/>
    <n v="15.3"/>
    <n v="0"/>
    <n v="0"/>
    <n v="0"/>
    <n v="0"/>
    <n v="18"/>
    <n v="0"/>
    <n v="0"/>
    <n v="18"/>
    <n v="0"/>
    <n v="0"/>
    <n v="0"/>
    <n v="0"/>
    <n v="0"/>
    <n v="0"/>
    <n v="0"/>
    <n v="0"/>
    <n v="0"/>
    <n v="0"/>
    <n v="2"/>
    <n v="0"/>
    <n v="1435"/>
    <m/>
  </r>
  <r>
    <x v="20"/>
    <x v="7"/>
    <n v="0"/>
    <n v="0"/>
    <n v="0"/>
    <n v="15.3"/>
    <n v="15.3"/>
    <n v="15.3"/>
    <n v="15.3"/>
    <n v="0"/>
    <n v="0"/>
    <n v="30.6"/>
    <n v="1.04"/>
    <n v="30.6"/>
    <n v="30.6"/>
    <n v="11"/>
    <n v="0"/>
    <n v="0"/>
    <n v="11"/>
    <n v="0"/>
    <n v="36"/>
    <n v="0"/>
    <n v="0"/>
    <n v="0"/>
    <n v="36"/>
    <n v="6"/>
    <n v="2"/>
    <n v="36"/>
    <n v="44"/>
    <n v="0"/>
    <n v="9"/>
    <n v="16"/>
    <n v="25"/>
    <n v="15.3"/>
    <n v="0"/>
    <n v="0"/>
    <n v="15.3"/>
    <n v="0"/>
    <n v="0"/>
    <n v="0"/>
    <n v="0"/>
    <n v="18"/>
    <n v="0"/>
    <n v="0"/>
    <n v="18"/>
    <n v="0"/>
    <n v="0"/>
    <n v="0"/>
    <n v="0"/>
    <n v="0"/>
    <n v="0"/>
    <n v="0"/>
    <n v="0"/>
    <n v="0"/>
    <n v="0"/>
    <n v="2"/>
    <n v="0"/>
    <n v="1435"/>
    <m/>
  </r>
  <r>
    <x v="20"/>
    <x v="8"/>
    <n v="0"/>
    <n v="0"/>
    <n v="0"/>
    <n v="15.3"/>
    <n v="15.3"/>
    <n v="15.3"/>
    <n v="15.3"/>
    <n v="0"/>
    <n v="0"/>
    <n v="30.6"/>
    <n v="1.04"/>
    <n v="30.6"/>
    <n v="30.6"/>
    <n v="11"/>
    <n v="0"/>
    <n v="0"/>
    <n v="11"/>
    <n v="0"/>
    <n v="36"/>
    <n v="0"/>
    <n v="0"/>
    <n v="0"/>
    <n v="36"/>
    <n v="6"/>
    <n v="2"/>
    <n v="36"/>
    <n v="44"/>
    <n v="0"/>
    <n v="9"/>
    <n v="16"/>
    <n v="25"/>
    <n v="15.3"/>
    <n v="0"/>
    <n v="0"/>
    <n v="15.3"/>
    <n v="0"/>
    <n v="0"/>
    <n v="0"/>
    <n v="0"/>
    <n v="18"/>
    <n v="0"/>
    <n v="0"/>
    <n v="18"/>
    <n v="0"/>
    <n v="0"/>
    <n v="0"/>
    <n v="0"/>
    <n v="0"/>
    <n v="0"/>
    <n v="0"/>
    <n v="0"/>
    <n v="0"/>
    <n v="0"/>
    <n v="2"/>
    <n v="0"/>
    <n v="1435"/>
    <m/>
  </r>
  <r>
    <x v="20"/>
    <x v="9"/>
    <n v="0"/>
    <n v="0"/>
    <n v="0"/>
    <n v="15.3"/>
    <n v="15.3"/>
    <n v="15.3"/>
    <n v="15.3"/>
    <n v="0"/>
    <n v="0"/>
    <n v="30.6"/>
    <n v="1.04"/>
    <n v="30.6"/>
    <n v="30.6"/>
    <n v="11"/>
    <n v="0"/>
    <n v="0"/>
    <n v="11"/>
    <n v="0"/>
    <n v="36"/>
    <n v="0"/>
    <n v="0"/>
    <n v="0"/>
    <n v="36"/>
    <n v="6"/>
    <n v="2"/>
    <n v="36"/>
    <n v="44"/>
    <n v="0"/>
    <n v="9"/>
    <n v="16"/>
    <n v="25"/>
    <n v="15.3"/>
    <n v="0"/>
    <n v="0"/>
    <n v="15.3"/>
    <n v="0"/>
    <n v="0"/>
    <n v="0"/>
    <n v="0"/>
    <n v="18"/>
    <n v="0"/>
    <n v="0"/>
    <n v="18"/>
    <n v="0"/>
    <n v="0"/>
    <n v="0"/>
    <n v="0"/>
    <n v="0"/>
    <n v="0"/>
    <n v="0"/>
    <n v="0"/>
    <n v="0"/>
    <n v="0"/>
    <n v="2"/>
    <n v="0"/>
    <n v="1435"/>
    <m/>
  </r>
  <r>
    <x v="20"/>
    <x v="10"/>
    <n v="0"/>
    <n v="0"/>
    <n v="0"/>
    <n v="15.3"/>
    <n v="15.3"/>
    <n v="15.3"/>
    <n v="15.3"/>
    <n v="0"/>
    <n v="0"/>
    <n v="30.6"/>
    <n v="1.04"/>
    <n v="30.6"/>
    <n v="30.6"/>
    <n v="11"/>
    <n v="0"/>
    <n v="0"/>
    <n v="11"/>
    <n v="0"/>
    <n v="36"/>
    <n v="0"/>
    <n v="0"/>
    <n v="0"/>
    <n v="36"/>
    <n v="6"/>
    <n v="2"/>
    <n v="36"/>
    <n v="44"/>
    <n v="0"/>
    <n v="9"/>
    <n v="16"/>
    <n v="25"/>
    <n v="15.3"/>
    <n v="0"/>
    <n v="0"/>
    <n v="15.3"/>
    <n v="0"/>
    <n v="0"/>
    <n v="0"/>
    <n v="0"/>
    <n v="18"/>
    <n v="0"/>
    <n v="0"/>
    <n v="18"/>
    <n v="0"/>
    <n v="0"/>
    <n v="0"/>
    <n v="0"/>
    <n v="0"/>
    <n v="0"/>
    <n v="0"/>
    <n v="0"/>
    <n v="0"/>
    <n v="0"/>
    <n v="2"/>
    <n v="0"/>
    <n v="1435"/>
    <m/>
  </r>
  <r>
    <x v="20"/>
    <x v="11"/>
    <n v="0"/>
    <n v="0"/>
    <n v="0"/>
    <n v="15.3"/>
    <n v="15.3"/>
    <n v="15.3"/>
    <n v="15.3"/>
    <n v="0"/>
    <n v="0"/>
    <n v="30.6"/>
    <n v="1.04"/>
    <n v="30.6"/>
    <n v="30.6"/>
    <n v="11"/>
    <n v="0"/>
    <n v="0"/>
    <n v="11"/>
    <n v="0"/>
    <n v="36"/>
    <n v="0"/>
    <n v="0"/>
    <n v="0"/>
    <n v="36"/>
    <n v="6"/>
    <n v="2"/>
    <n v="36"/>
    <n v="44"/>
    <n v="0"/>
    <n v="9"/>
    <n v="16"/>
    <n v="25"/>
    <n v="15.3"/>
    <n v="0"/>
    <n v="0"/>
    <n v="15.3"/>
    <n v="0"/>
    <n v="0"/>
    <n v="0"/>
    <n v="0"/>
    <n v="18"/>
    <n v="0"/>
    <n v="0"/>
    <n v="18"/>
    <n v="0"/>
    <n v="0"/>
    <n v="0"/>
    <n v="0"/>
    <n v="0"/>
    <n v="0"/>
    <n v="0"/>
    <n v="0"/>
    <n v="0"/>
    <n v="0"/>
    <n v="2"/>
    <n v="0"/>
    <n v="1435"/>
    <m/>
  </r>
  <r>
    <x v="21"/>
    <x v="0"/>
    <n v="0"/>
    <n v="0"/>
    <n v="0"/>
    <n v="15.3"/>
    <n v="15.3"/>
    <n v="15.3"/>
    <n v="15.3"/>
    <n v="0"/>
    <n v="0"/>
    <n v="30.6"/>
    <n v="1.04"/>
    <n v="30.6"/>
    <n v="30.6"/>
    <n v="11"/>
    <n v="0"/>
    <n v="0"/>
    <n v="11"/>
    <n v="0"/>
    <n v="36"/>
    <n v="0"/>
    <n v="0"/>
    <n v="0"/>
    <n v="36"/>
    <n v="6"/>
    <n v="2"/>
    <n v="36"/>
    <n v="44"/>
    <n v="0"/>
    <n v="9"/>
    <n v="16"/>
    <n v="25"/>
    <n v="15.3"/>
    <n v="0"/>
    <n v="0"/>
    <n v="15.3"/>
    <n v="0"/>
    <n v="0"/>
    <n v="0"/>
    <n v="0"/>
    <n v="18"/>
    <n v="0"/>
    <n v="0"/>
    <n v="18"/>
    <n v="0"/>
    <n v="0"/>
    <n v="0"/>
    <n v="0"/>
    <n v="0"/>
    <n v="0"/>
    <n v="0"/>
    <n v="0"/>
    <n v="0"/>
    <n v="0"/>
    <n v="2"/>
    <n v="0"/>
    <n v="1435"/>
    <m/>
  </r>
  <r>
    <x v="21"/>
    <x v="1"/>
    <n v="0"/>
    <n v="0"/>
    <n v="0"/>
    <n v="15.3"/>
    <n v="15.3"/>
    <n v="15.3"/>
    <n v="15.3"/>
    <n v="0"/>
    <n v="0"/>
    <n v="30.6"/>
    <n v="1.04"/>
    <n v="30.6"/>
    <n v="30.6"/>
    <n v="11"/>
    <n v="0"/>
    <n v="0"/>
    <n v="11"/>
    <n v="0"/>
    <n v="36"/>
    <n v="0"/>
    <n v="0"/>
    <n v="0"/>
    <n v="36"/>
    <n v="6"/>
    <n v="2"/>
    <n v="36"/>
    <n v="44"/>
    <n v="0"/>
    <n v="9"/>
    <n v="16"/>
    <n v="25"/>
    <n v="15.3"/>
    <n v="0"/>
    <n v="0"/>
    <n v="15.3"/>
    <n v="0"/>
    <n v="0"/>
    <n v="0"/>
    <n v="0"/>
    <n v="18"/>
    <n v="0"/>
    <n v="0"/>
    <n v="18"/>
    <n v="0"/>
    <n v="0"/>
    <n v="0"/>
    <n v="0"/>
    <n v="0"/>
    <n v="0"/>
    <n v="0"/>
    <n v="0"/>
    <n v="0"/>
    <n v="0"/>
    <n v="2"/>
    <n v="0"/>
    <n v="1435"/>
    <m/>
  </r>
  <r>
    <x v="21"/>
    <x v="2"/>
    <n v="0"/>
    <n v="0"/>
    <n v="0"/>
    <n v="15.3"/>
    <n v="15.3"/>
    <n v="15.3"/>
    <n v="15.3"/>
    <n v="0"/>
    <n v="0"/>
    <n v="30.6"/>
    <n v="1.04"/>
    <n v="30.6"/>
    <n v="30.6"/>
    <n v="11"/>
    <n v="0"/>
    <n v="0"/>
    <n v="11"/>
    <n v="0"/>
    <n v="36"/>
    <n v="0"/>
    <n v="0"/>
    <n v="0"/>
    <n v="36"/>
    <n v="6"/>
    <n v="2"/>
    <n v="36"/>
    <n v="44"/>
    <n v="0"/>
    <n v="9"/>
    <n v="16"/>
    <n v="25"/>
    <n v="15.3"/>
    <n v="0"/>
    <n v="0"/>
    <n v="15.3"/>
    <n v="0"/>
    <n v="0"/>
    <n v="0"/>
    <n v="0"/>
    <n v="18"/>
    <n v="0"/>
    <n v="0"/>
    <n v="18"/>
    <n v="0"/>
    <n v="0"/>
    <n v="0"/>
    <n v="0"/>
    <n v="0"/>
    <n v="0"/>
    <n v="0"/>
    <n v="0"/>
    <n v="0"/>
    <n v="0"/>
    <n v="2"/>
    <n v="0"/>
    <n v="1435"/>
    <m/>
  </r>
  <r>
    <x v="21"/>
    <x v="3"/>
    <n v="0"/>
    <n v="0"/>
    <n v="0"/>
    <n v="15.3"/>
    <n v="15.3"/>
    <n v="15.3"/>
    <n v="15.3"/>
    <n v="0"/>
    <n v="0"/>
    <n v="30.6"/>
    <n v="1.04"/>
    <n v="30.6"/>
    <n v="30.6"/>
    <n v="11"/>
    <n v="0"/>
    <n v="0"/>
    <n v="11"/>
    <n v="0"/>
    <n v="36"/>
    <n v="0"/>
    <n v="0"/>
    <n v="0"/>
    <n v="36"/>
    <n v="6"/>
    <n v="2"/>
    <n v="36"/>
    <n v="44"/>
    <n v="0"/>
    <n v="9"/>
    <n v="16"/>
    <n v="25"/>
    <n v="15.3"/>
    <n v="0"/>
    <n v="0"/>
    <n v="15.3"/>
    <n v="0"/>
    <n v="0"/>
    <n v="0"/>
    <n v="0"/>
    <n v="18"/>
    <n v="0"/>
    <n v="0"/>
    <n v="18"/>
    <n v="0"/>
    <n v="0"/>
    <n v="0"/>
    <n v="0"/>
    <n v="0"/>
    <n v="0"/>
    <n v="0"/>
    <n v="0"/>
    <n v="0"/>
    <n v="0"/>
    <n v="2"/>
    <n v="0"/>
    <n v="1435"/>
    <m/>
  </r>
  <r>
    <x v="21"/>
    <x v="4"/>
    <n v="0"/>
    <n v="0"/>
    <n v="0"/>
    <n v="15.3"/>
    <n v="15.3"/>
    <n v="15.3"/>
    <n v="15.3"/>
    <n v="0"/>
    <n v="0"/>
    <n v="30.6"/>
    <n v="1.04"/>
    <n v="30.6"/>
    <n v="30.6"/>
    <n v="11"/>
    <n v="0"/>
    <n v="0"/>
    <n v="11"/>
    <n v="0"/>
    <n v="36"/>
    <n v="0"/>
    <n v="0"/>
    <n v="0"/>
    <n v="36"/>
    <n v="6"/>
    <n v="2"/>
    <n v="36"/>
    <n v="44"/>
    <n v="0"/>
    <n v="9"/>
    <n v="16"/>
    <n v="25"/>
    <n v="15.3"/>
    <n v="0"/>
    <n v="0"/>
    <n v="15.3"/>
    <n v="0"/>
    <n v="0"/>
    <n v="0"/>
    <n v="0"/>
    <n v="18"/>
    <n v="0"/>
    <n v="0"/>
    <n v="18"/>
    <n v="0"/>
    <n v="0"/>
    <n v="0"/>
    <n v="0"/>
    <n v="0"/>
    <n v="0"/>
    <n v="0"/>
    <n v="0"/>
    <n v="0"/>
    <n v="0"/>
    <n v="2"/>
    <n v="0"/>
    <n v="1435"/>
    <m/>
  </r>
  <r>
    <x v="21"/>
    <x v="5"/>
    <n v="0"/>
    <n v="0"/>
    <n v="0"/>
    <n v="15.3"/>
    <n v="15.3"/>
    <n v="15.3"/>
    <n v="15.3"/>
    <n v="0"/>
    <n v="0"/>
    <n v="30.6"/>
    <n v="1.04"/>
    <n v="30.6"/>
    <n v="30.6"/>
    <n v="11"/>
    <n v="0"/>
    <n v="0"/>
    <n v="11"/>
    <n v="0"/>
    <n v="36"/>
    <n v="0"/>
    <n v="0"/>
    <n v="0"/>
    <n v="36"/>
    <n v="6"/>
    <n v="2"/>
    <n v="36"/>
    <n v="44"/>
    <n v="0"/>
    <n v="9"/>
    <n v="16"/>
    <n v="25"/>
    <n v="15.3"/>
    <n v="0"/>
    <n v="0"/>
    <n v="15.3"/>
    <n v="0"/>
    <n v="0"/>
    <n v="0"/>
    <n v="0"/>
    <n v="18"/>
    <n v="0"/>
    <n v="0"/>
    <n v="18"/>
    <n v="0"/>
    <n v="0"/>
    <n v="0"/>
    <n v="0"/>
    <n v="0"/>
    <n v="0"/>
    <n v="0"/>
    <n v="0"/>
    <n v="0"/>
    <n v="0"/>
    <n v="2"/>
    <n v="0"/>
    <n v="1435"/>
    <m/>
  </r>
  <r>
    <x v="21"/>
    <x v="6"/>
    <n v="0"/>
    <n v="0"/>
    <n v="0"/>
    <n v="15.3"/>
    <n v="15.3"/>
    <n v="15.3"/>
    <n v="15.3"/>
    <n v="0"/>
    <n v="0"/>
    <n v="30.6"/>
    <n v="1.04"/>
    <n v="30.6"/>
    <n v="30.6"/>
    <n v="11"/>
    <n v="0"/>
    <n v="0"/>
    <n v="11"/>
    <n v="0"/>
    <n v="36"/>
    <n v="0"/>
    <n v="0"/>
    <n v="0"/>
    <n v="36"/>
    <n v="6"/>
    <n v="2"/>
    <n v="36"/>
    <n v="44"/>
    <n v="0"/>
    <n v="9"/>
    <n v="16"/>
    <n v="25"/>
    <n v="15.3"/>
    <n v="0"/>
    <n v="0"/>
    <n v="15.3"/>
    <n v="0"/>
    <n v="0"/>
    <n v="0"/>
    <n v="0"/>
    <n v="18"/>
    <n v="0"/>
    <n v="0"/>
    <n v="18"/>
    <n v="0"/>
    <n v="0"/>
    <n v="0"/>
    <n v="0"/>
    <n v="0"/>
    <n v="0"/>
    <n v="0"/>
    <n v="0"/>
    <n v="0"/>
    <n v="0"/>
    <n v="2"/>
    <n v="0"/>
    <n v="1435"/>
    <m/>
  </r>
  <r>
    <x v="21"/>
    <x v="7"/>
    <n v="0"/>
    <n v="0"/>
    <n v="0"/>
    <n v="15.3"/>
    <n v="15.3"/>
    <n v="15.3"/>
    <n v="15.3"/>
    <n v="0"/>
    <n v="0"/>
    <n v="30.6"/>
    <n v="1.04"/>
    <n v="30.6"/>
    <n v="30.6"/>
    <n v="11"/>
    <n v="0"/>
    <n v="0"/>
    <n v="11"/>
    <n v="0"/>
    <n v="36"/>
    <n v="0"/>
    <n v="0"/>
    <n v="0"/>
    <n v="36"/>
    <n v="6"/>
    <n v="2"/>
    <n v="36"/>
    <n v="44"/>
    <n v="0"/>
    <n v="9"/>
    <n v="16"/>
    <n v="25"/>
    <n v="15.3"/>
    <n v="0"/>
    <n v="0"/>
    <n v="15.3"/>
    <n v="0"/>
    <n v="0"/>
    <n v="0"/>
    <n v="0"/>
    <n v="18"/>
    <n v="0"/>
    <n v="0"/>
    <n v="18"/>
    <n v="0"/>
    <n v="0"/>
    <n v="0"/>
    <n v="0"/>
    <n v="0"/>
    <n v="0"/>
    <n v="0"/>
    <n v="0"/>
    <n v="0"/>
    <n v="0"/>
    <n v="2"/>
    <n v="0"/>
    <n v="1435"/>
    <m/>
  </r>
  <r>
    <x v="21"/>
    <x v="8"/>
    <n v="0"/>
    <n v="0"/>
    <n v="0"/>
    <n v="15.3"/>
    <n v="15.3"/>
    <n v="15.3"/>
    <n v="15.3"/>
    <n v="0"/>
    <n v="0"/>
    <n v="30.6"/>
    <n v="1.04"/>
    <n v="30.6"/>
    <n v="30.6"/>
    <n v="11"/>
    <n v="0"/>
    <n v="0"/>
    <n v="11"/>
    <n v="0"/>
    <n v="36"/>
    <n v="0"/>
    <n v="0"/>
    <n v="0"/>
    <n v="36"/>
    <n v="6"/>
    <n v="2"/>
    <n v="36"/>
    <n v="44"/>
    <n v="0"/>
    <n v="9"/>
    <n v="16"/>
    <n v="25"/>
    <n v="15.3"/>
    <n v="0"/>
    <n v="0"/>
    <n v="15.3"/>
    <n v="0"/>
    <n v="0"/>
    <n v="0"/>
    <n v="0"/>
    <n v="18"/>
    <n v="0"/>
    <n v="0"/>
    <n v="18"/>
    <n v="0"/>
    <n v="0"/>
    <n v="0"/>
    <n v="0"/>
    <n v="0"/>
    <n v="0"/>
    <n v="0"/>
    <n v="0"/>
    <n v="0"/>
    <n v="0"/>
    <n v="2"/>
    <n v="0"/>
    <n v="1435"/>
    <m/>
  </r>
  <r>
    <x v="21"/>
    <x v="9"/>
    <n v="0"/>
    <n v="0"/>
    <n v="0"/>
    <n v="15.3"/>
    <n v="15.3"/>
    <n v="15.3"/>
    <n v="15.3"/>
    <n v="0"/>
    <n v="0"/>
    <n v="30.6"/>
    <n v="1.04"/>
    <n v="30.6"/>
    <n v="30.6"/>
    <n v="11"/>
    <n v="0"/>
    <n v="0"/>
    <n v="11"/>
    <n v="0"/>
    <n v="36"/>
    <n v="0"/>
    <n v="0"/>
    <n v="0"/>
    <n v="36"/>
    <n v="6"/>
    <n v="2"/>
    <n v="36"/>
    <n v="44"/>
    <n v="0"/>
    <n v="9"/>
    <n v="16"/>
    <n v="25"/>
    <n v="15.3"/>
    <n v="0"/>
    <n v="0"/>
    <n v="15.3"/>
    <n v="0"/>
    <n v="0"/>
    <n v="0"/>
    <n v="0"/>
    <n v="18"/>
    <n v="0"/>
    <n v="0"/>
    <n v="18"/>
    <n v="0"/>
    <n v="0"/>
    <n v="0"/>
    <n v="0"/>
    <n v="0"/>
    <n v="0"/>
    <n v="0"/>
    <n v="0"/>
    <n v="0"/>
    <n v="0"/>
    <n v="2"/>
    <n v="0"/>
    <n v="1435"/>
    <m/>
  </r>
  <r>
    <x v="21"/>
    <x v="10"/>
    <n v="0"/>
    <n v="0"/>
    <n v="0"/>
    <n v="15.3"/>
    <n v="15.3"/>
    <n v="15.3"/>
    <n v="15.3"/>
    <n v="0"/>
    <n v="0"/>
    <n v="30.6"/>
    <n v="1.04"/>
    <n v="30.6"/>
    <n v="30.6"/>
    <n v="11"/>
    <n v="0"/>
    <n v="0"/>
    <n v="11"/>
    <n v="0"/>
    <n v="36"/>
    <n v="0"/>
    <n v="0"/>
    <n v="0"/>
    <n v="36"/>
    <n v="6"/>
    <n v="2"/>
    <n v="36"/>
    <n v="44"/>
    <n v="0"/>
    <n v="9"/>
    <n v="16"/>
    <n v="25"/>
    <n v="15.3"/>
    <n v="0"/>
    <n v="0"/>
    <n v="15.3"/>
    <n v="0"/>
    <n v="0"/>
    <n v="0"/>
    <n v="0"/>
    <n v="18"/>
    <n v="0"/>
    <n v="0"/>
    <n v="18"/>
    <n v="0"/>
    <n v="0"/>
    <n v="0"/>
    <n v="0"/>
    <n v="0"/>
    <n v="0"/>
    <n v="0"/>
    <n v="0"/>
    <n v="0"/>
    <n v="0"/>
    <n v="2"/>
    <n v="0"/>
    <n v="1435"/>
    <m/>
  </r>
  <r>
    <x v="21"/>
    <x v="11"/>
    <n v="0"/>
    <n v="0"/>
    <n v="0"/>
    <n v="15.3"/>
    <n v="15.3"/>
    <n v="15.3"/>
    <n v="15.3"/>
    <n v="0"/>
    <n v="0"/>
    <n v="30.6"/>
    <n v="1.04"/>
    <n v="30.6"/>
    <n v="30.6"/>
    <n v="11"/>
    <n v="0"/>
    <n v="0"/>
    <n v="11"/>
    <n v="0"/>
    <n v="36"/>
    <n v="0"/>
    <n v="0"/>
    <n v="0"/>
    <n v="36"/>
    <n v="6"/>
    <n v="2"/>
    <n v="36"/>
    <n v="44"/>
    <n v="0"/>
    <n v="9"/>
    <n v="16"/>
    <n v="25"/>
    <n v="15.3"/>
    <n v="0"/>
    <n v="0"/>
    <n v="15.3"/>
    <n v="0"/>
    <n v="0"/>
    <n v="0"/>
    <n v="0"/>
    <n v="18"/>
    <n v="0"/>
    <n v="0"/>
    <n v="18"/>
    <n v="0"/>
    <n v="0"/>
    <n v="0"/>
    <n v="0"/>
    <n v="0"/>
    <n v="0"/>
    <n v="0"/>
    <n v="0"/>
    <n v="0"/>
    <n v="0"/>
    <n v="2"/>
    <n v="0"/>
    <n v="1435"/>
    <m/>
  </r>
  <r>
    <x v="22"/>
    <x v="0"/>
    <n v="0"/>
    <n v="0"/>
    <n v="0"/>
    <n v="15.3"/>
    <n v="15.3"/>
    <n v="15.3"/>
    <n v="15.3"/>
    <n v="0"/>
    <n v="0"/>
    <n v="30.6"/>
    <n v="1.04"/>
    <n v="30.6"/>
    <n v="30.6"/>
    <n v="11"/>
    <n v="0"/>
    <n v="0"/>
    <n v="11"/>
    <n v="0"/>
    <n v="36"/>
    <n v="0"/>
    <n v="0"/>
    <n v="0"/>
    <n v="36"/>
    <n v="6"/>
    <n v="2"/>
    <n v="36"/>
    <n v="44"/>
    <n v="0"/>
    <n v="9"/>
    <n v="16"/>
    <n v="25"/>
    <n v="15.3"/>
    <n v="0"/>
    <n v="0"/>
    <n v="15.3"/>
    <n v="0"/>
    <n v="0"/>
    <n v="0"/>
    <n v="0"/>
    <n v="18"/>
    <n v="0"/>
    <n v="0"/>
    <n v="18"/>
    <n v="0"/>
    <n v="0"/>
    <n v="0"/>
    <n v="0"/>
    <n v="0"/>
    <n v="0"/>
    <n v="0"/>
    <n v="0"/>
    <n v="0"/>
    <n v="0"/>
    <n v="2"/>
    <n v="0"/>
    <n v="1435"/>
    <m/>
  </r>
  <r>
    <x v="22"/>
    <x v="1"/>
    <n v="0"/>
    <n v="0"/>
    <n v="0"/>
    <n v="15.3"/>
    <n v="15.3"/>
    <n v="15.3"/>
    <n v="15.3"/>
    <n v="0"/>
    <n v="0"/>
    <n v="30.6"/>
    <n v="1.04"/>
    <n v="30.6"/>
    <n v="30.6"/>
    <n v="11"/>
    <n v="0"/>
    <n v="0"/>
    <n v="11"/>
    <n v="0"/>
    <n v="36"/>
    <n v="0"/>
    <n v="0"/>
    <n v="0"/>
    <n v="36"/>
    <n v="6"/>
    <n v="2"/>
    <n v="36"/>
    <n v="44"/>
    <n v="0"/>
    <n v="9"/>
    <n v="16"/>
    <n v="25"/>
    <n v="15.3"/>
    <n v="0"/>
    <n v="0"/>
    <n v="15.3"/>
    <n v="0"/>
    <n v="0"/>
    <n v="0"/>
    <n v="0"/>
    <n v="18"/>
    <n v="0"/>
    <n v="0"/>
    <n v="18"/>
    <n v="0"/>
    <n v="0"/>
    <n v="0"/>
    <n v="0"/>
    <n v="0"/>
    <n v="0"/>
    <n v="0"/>
    <n v="0"/>
    <n v="0"/>
    <n v="0"/>
    <n v="2"/>
    <n v="0"/>
    <n v="1435"/>
    <m/>
  </r>
  <r>
    <x v="22"/>
    <x v="2"/>
    <n v="0"/>
    <n v="0"/>
    <n v="0"/>
    <n v="15.3"/>
    <n v="15.3"/>
    <n v="15.3"/>
    <n v="15.3"/>
    <n v="0"/>
    <n v="0"/>
    <n v="30.6"/>
    <n v="1.04"/>
    <n v="30.6"/>
    <n v="30.6"/>
    <n v="11"/>
    <n v="0"/>
    <n v="0"/>
    <n v="11"/>
    <n v="0"/>
    <n v="36"/>
    <n v="0"/>
    <n v="0"/>
    <n v="0"/>
    <n v="36"/>
    <n v="6"/>
    <n v="2"/>
    <n v="36"/>
    <n v="44"/>
    <n v="0"/>
    <n v="9"/>
    <n v="16"/>
    <n v="25"/>
    <n v="15.3"/>
    <n v="0"/>
    <n v="0"/>
    <n v="15.3"/>
    <n v="0"/>
    <n v="0"/>
    <n v="0"/>
    <n v="0"/>
    <n v="18"/>
    <n v="0"/>
    <n v="0"/>
    <n v="18"/>
    <n v="0"/>
    <n v="0"/>
    <n v="0"/>
    <n v="0"/>
    <n v="0"/>
    <n v="0"/>
    <n v="0"/>
    <n v="0"/>
    <n v="0"/>
    <n v="0"/>
    <n v="2"/>
    <n v="0"/>
    <n v="1435"/>
    <m/>
  </r>
  <r>
    <x v="22"/>
    <x v="3"/>
    <n v="0"/>
    <n v="0"/>
    <n v="0"/>
    <n v="15.3"/>
    <n v="15.3"/>
    <n v="15.3"/>
    <n v="15.3"/>
    <n v="0"/>
    <n v="0"/>
    <n v="30.6"/>
    <n v="1.04"/>
    <n v="30.6"/>
    <n v="30.6"/>
    <n v="11"/>
    <n v="0"/>
    <n v="0"/>
    <n v="11"/>
    <n v="0"/>
    <n v="36"/>
    <n v="0"/>
    <n v="0"/>
    <n v="0"/>
    <n v="36"/>
    <n v="6"/>
    <n v="2"/>
    <n v="36"/>
    <n v="44"/>
    <n v="0"/>
    <n v="9"/>
    <n v="16"/>
    <n v="25"/>
    <n v="15.3"/>
    <n v="0"/>
    <n v="0"/>
    <n v="15.3"/>
    <n v="0"/>
    <n v="0"/>
    <n v="0"/>
    <n v="0"/>
    <n v="18"/>
    <n v="0"/>
    <n v="0"/>
    <n v="18"/>
    <n v="0"/>
    <n v="0"/>
    <n v="0"/>
    <n v="0"/>
    <n v="0"/>
    <n v="0"/>
    <n v="0"/>
    <n v="0"/>
    <n v="0"/>
    <n v="0"/>
    <n v="2"/>
    <n v="0"/>
    <n v="1435"/>
    <m/>
  </r>
  <r>
    <x v="22"/>
    <x v="4"/>
    <n v="0"/>
    <n v="0"/>
    <n v="0"/>
    <n v="15.3"/>
    <n v="15.3"/>
    <n v="15.3"/>
    <n v="15.3"/>
    <n v="0"/>
    <n v="0"/>
    <n v="30.6"/>
    <n v="1.04"/>
    <n v="30.6"/>
    <n v="30.6"/>
    <n v="11"/>
    <n v="0"/>
    <n v="0"/>
    <n v="11"/>
    <n v="0"/>
    <n v="36"/>
    <n v="0"/>
    <n v="0"/>
    <n v="0"/>
    <n v="36"/>
    <n v="6"/>
    <n v="2"/>
    <n v="36"/>
    <n v="44"/>
    <n v="0"/>
    <n v="9"/>
    <n v="16"/>
    <n v="25"/>
    <n v="15.3"/>
    <n v="0"/>
    <n v="0"/>
    <n v="15.3"/>
    <n v="0"/>
    <n v="0"/>
    <n v="0"/>
    <n v="0"/>
    <n v="18"/>
    <n v="0"/>
    <n v="0"/>
    <n v="18"/>
    <n v="0"/>
    <n v="0"/>
    <n v="0"/>
    <n v="0"/>
    <n v="0"/>
    <n v="0"/>
    <n v="0"/>
    <n v="0"/>
    <n v="0"/>
    <n v="0"/>
    <n v="2"/>
    <n v="0"/>
    <n v="1435"/>
    <m/>
  </r>
  <r>
    <x v="22"/>
    <x v="5"/>
    <n v="0"/>
    <n v="0"/>
    <n v="0"/>
    <n v="15.3"/>
    <n v="15.3"/>
    <n v="15.3"/>
    <n v="15.3"/>
    <n v="0"/>
    <n v="0"/>
    <n v="30.6"/>
    <n v="1.04"/>
    <n v="30.6"/>
    <n v="30.6"/>
    <n v="11"/>
    <n v="0"/>
    <n v="0"/>
    <n v="11"/>
    <n v="0"/>
    <n v="36"/>
    <n v="0"/>
    <n v="0"/>
    <n v="0"/>
    <n v="36"/>
    <n v="6"/>
    <n v="2"/>
    <n v="36"/>
    <n v="44"/>
    <n v="0"/>
    <n v="9"/>
    <n v="16"/>
    <n v="25"/>
    <n v="15.3"/>
    <n v="0"/>
    <n v="0"/>
    <n v="15.3"/>
    <n v="0"/>
    <n v="0"/>
    <n v="0"/>
    <n v="0"/>
    <n v="18"/>
    <n v="0"/>
    <n v="0"/>
    <n v="18"/>
    <n v="0"/>
    <n v="0"/>
    <n v="0"/>
    <n v="0"/>
    <n v="0"/>
    <n v="0"/>
    <n v="0"/>
    <n v="0"/>
    <n v="0"/>
    <n v="0"/>
    <n v="2"/>
    <n v="0"/>
    <n v="1435"/>
    <m/>
  </r>
  <r>
    <x v="22"/>
    <x v="6"/>
    <n v="0"/>
    <n v="0"/>
    <n v="0"/>
    <n v="15.3"/>
    <n v="15.3"/>
    <n v="15.3"/>
    <n v="15.3"/>
    <n v="0"/>
    <n v="0"/>
    <n v="30.6"/>
    <n v="1.04"/>
    <n v="30.6"/>
    <n v="30.6"/>
    <n v="11"/>
    <n v="0"/>
    <n v="0"/>
    <n v="11"/>
    <n v="0"/>
    <n v="36"/>
    <n v="0"/>
    <n v="0"/>
    <n v="0"/>
    <n v="36"/>
    <n v="6"/>
    <n v="2"/>
    <n v="36"/>
    <n v="44"/>
    <n v="0"/>
    <n v="9"/>
    <n v="16"/>
    <n v="25"/>
    <n v="15.3"/>
    <n v="0"/>
    <n v="0"/>
    <n v="15.3"/>
    <n v="0"/>
    <n v="0"/>
    <n v="0"/>
    <n v="0"/>
    <n v="18"/>
    <n v="0"/>
    <n v="0"/>
    <n v="18"/>
    <n v="0"/>
    <n v="0"/>
    <n v="0"/>
    <n v="0"/>
    <n v="0"/>
    <n v="0"/>
    <n v="0"/>
    <n v="0"/>
    <n v="0"/>
    <n v="0"/>
    <n v="2"/>
    <n v="0"/>
    <n v="1435"/>
    <m/>
  </r>
  <r>
    <x v="22"/>
    <x v="7"/>
    <n v="0"/>
    <n v="0"/>
    <n v="0"/>
    <n v="15.3"/>
    <n v="15.3"/>
    <n v="15.3"/>
    <n v="15.3"/>
    <n v="0"/>
    <n v="0"/>
    <n v="30.6"/>
    <n v="1.04"/>
    <n v="30.6"/>
    <n v="30.6"/>
    <n v="11"/>
    <n v="0"/>
    <n v="0"/>
    <n v="11"/>
    <n v="0"/>
    <n v="36"/>
    <n v="0"/>
    <n v="0"/>
    <n v="0"/>
    <n v="36"/>
    <n v="6"/>
    <n v="2"/>
    <n v="36"/>
    <n v="44"/>
    <n v="0"/>
    <n v="9"/>
    <n v="16"/>
    <n v="25"/>
    <n v="15.3"/>
    <n v="0"/>
    <n v="0"/>
    <n v="15.3"/>
    <n v="0"/>
    <n v="0"/>
    <n v="0"/>
    <n v="0"/>
    <n v="18"/>
    <n v="0"/>
    <n v="0"/>
    <n v="18"/>
    <n v="0"/>
    <n v="0"/>
    <n v="0"/>
    <n v="0"/>
    <n v="0"/>
    <n v="0"/>
    <n v="0"/>
    <n v="0"/>
    <n v="0"/>
    <n v="0"/>
    <n v="2"/>
    <n v="0"/>
    <n v="1435"/>
    <m/>
  </r>
  <r>
    <x v="22"/>
    <x v="8"/>
    <n v="0"/>
    <n v="0"/>
    <n v="0"/>
    <n v="15.3"/>
    <n v="15.3"/>
    <n v="15.3"/>
    <n v="15.3"/>
    <n v="0"/>
    <n v="0"/>
    <n v="30.6"/>
    <n v="1.04"/>
    <n v="30.6"/>
    <n v="30.6"/>
    <n v="11"/>
    <n v="0"/>
    <n v="0"/>
    <n v="11"/>
    <n v="0"/>
    <n v="36"/>
    <n v="0"/>
    <n v="0"/>
    <n v="0"/>
    <n v="36"/>
    <n v="6"/>
    <n v="2"/>
    <n v="36"/>
    <n v="44"/>
    <n v="0"/>
    <n v="9"/>
    <n v="16"/>
    <n v="25"/>
    <n v="15.3"/>
    <n v="0"/>
    <n v="0"/>
    <n v="15.3"/>
    <n v="0"/>
    <n v="0"/>
    <n v="0"/>
    <n v="0"/>
    <n v="18"/>
    <n v="0"/>
    <n v="0"/>
    <n v="18"/>
    <n v="0"/>
    <n v="0"/>
    <n v="0"/>
    <n v="0"/>
    <n v="0"/>
    <n v="0"/>
    <n v="0"/>
    <n v="0"/>
    <n v="0"/>
    <n v="0"/>
    <n v="2"/>
    <n v="0"/>
    <n v="1435"/>
    <m/>
  </r>
  <r>
    <x v="22"/>
    <x v="9"/>
    <n v="0"/>
    <n v="0"/>
    <n v="0"/>
    <n v="15.3"/>
    <n v="15.3"/>
    <n v="15.3"/>
    <n v="15.3"/>
    <n v="0"/>
    <n v="0"/>
    <n v="30.6"/>
    <n v="1.04"/>
    <n v="30.6"/>
    <n v="30.6"/>
    <n v="11"/>
    <n v="0"/>
    <n v="0"/>
    <n v="11"/>
    <n v="0"/>
    <n v="36"/>
    <n v="0"/>
    <n v="0"/>
    <n v="0"/>
    <n v="36"/>
    <n v="6"/>
    <n v="2"/>
    <n v="36"/>
    <n v="44"/>
    <n v="0"/>
    <n v="9"/>
    <n v="16"/>
    <n v="25"/>
    <n v="15.3"/>
    <n v="0"/>
    <n v="0"/>
    <n v="15.3"/>
    <n v="0"/>
    <n v="0"/>
    <n v="0"/>
    <n v="0"/>
    <n v="18"/>
    <n v="0"/>
    <n v="0"/>
    <n v="18"/>
    <n v="0"/>
    <n v="0"/>
    <n v="0"/>
    <n v="0"/>
    <n v="0"/>
    <n v="0"/>
    <n v="0"/>
    <n v="0"/>
    <n v="0"/>
    <n v="0"/>
    <n v="2"/>
    <n v="0"/>
    <n v="1435"/>
    <m/>
  </r>
  <r>
    <x v="22"/>
    <x v="10"/>
    <n v="0"/>
    <n v="0"/>
    <n v="0"/>
    <n v="15.3"/>
    <n v="15.3"/>
    <n v="15.3"/>
    <n v="15.3"/>
    <n v="0"/>
    <n v="0"/>
    <n v="30.6"/>
    <n v="1.04"/>
    <n v="30.6"/>
    <n v="30.6"/>
    <n v="11"/>
    <n v="0"/>
    <n v="0"/>
    <n v="11"/>
    <n v="0"/>
    <n v="36"/>
    <n v="0"/>
    <n v="0"/>
    <n v="0"/>
    <n v="36"/>
    <n v="6"/>
    <n v="2"/>
    <n v="36"/>
    <n v="44"/>
    <n v="0"/>
    <n v="9"/>
    <n v="16"/>
    <n v="25"/>
    <n v="15.3"/>
    <n v="0"/>
    <n v="0"/>
    <n v="15.3"/>
    <n v="0"/>
    <n v="0"/>
    <n v="0"/>
    <n v="0"/>
    <n v="18"/>
    <n v="0"/>
    <n v="0"/>
    <n v="18"/>
    <n v="0"/>
    <n v="0"/>
    <n v="0"/>
    <n v="0"/>
    <n v="0"/>
    <n v="0"/>
    <n v="0"/>
    <n v="0"/>
    <n v="0"/>
    <n v="0"/>
    <n v="2"/>
    <n v="0"/>
    <n v="1435"/>
    <m/>
  </r>
  <r>
    <x v="22"/>
    <x v="11"/>
    <n v="0"/>
    <n v="0"/>
    <n v="0"/>
    <n v="15.3"/>
    <n v="15.3"/>
    <n v="15.3"/>
    <n v="15.3"/>
    <n v="0"/>
    <n v="0"/>
    <n v="30.6"/>
    <n v="1.04"/>
    <n v="30.6"/>
    <n v="30.6"/>
    <n v="11"/>
    <n v="0"/>
    <n v="0"/>
    <n v="11"/>
    <n v="0"/>
    <n v="36"/>
    <n v="0"/>
    <n v="0"/>
    <n v="0"/>
    <n v="36"/>
    <n v="6"/>
    <n v="2"/>
    <n v="36"/>
    <n v="44"/>
    <n v="0"/>
    <n v="9"/>
    <n v="16"/>
    <n v="25"/>
    <n v="15.3"/>
    <n v="0"/>
    <n v="0"/>
    <n v="15.3"/>
    <n v="0"/>
    <n v="0"/>
    <n v="0"/>
    <n v="0"/>
    <n v="18"/>
    <n v="0"/>
    <n v="0"/>
    <n v="18"/>
    <n v="0"/>
    <n v="0"/>
    <n v="0"/>
    <n v="0"/>
    <n v="0"/>
    <n v="0"/>
    <n v="0"/>
    <n v="0"/>
    <n v="0"/>
    <n v="0"/>
    <n v="2"/>
    <n v="0"/>
    <n v="1435"/>
    <m/>
  </r>
  <r>
    <x v="23"/>
    <x v="0"/>
    <n v="0"/>
    <n v="0"/>
    <n v="0"/>
    <n v="15.3"/>
    <n v="15.3"/>
    <n v="15.3"/>
    <n v="15.3"/>
    <n v="0"/>
    <n v="0"/>
    <n v="30.6"/>
    <n v="1.04"/>
    <n v="30.6"/>
    <n v="30.6"/>
    <n v="11"/>
    <n v="0"/>
    <n v="0"/>
    <n v="11"/>
    <n v="0"/>
    <n v="36"/>
    <n v="0"/>
    <n v="0"/>
    <n v="0"/>
    <n v="36"/>
    <n v="6"/>
    <n v="2"/>
    <n v="36"/>
    <n v="44"/>
    <n v="0"/>
    <n v="9"/>
    <n v="16"/>
    <n v="25"/>
    <n v="15.3"/>
    <n v="0"/>
    <n v="0"/>
    <n v="15.3"/>
    <n v="0"/>
    <n v="0"/>
    <n v="0"/>
    <n v="0"/>
    <n v="18"/>
    <n v="0"/>
    <n v="0"/>
    <n v="18"/>
    <n v="0"/>
    <n v="0"/>
    <n v="0"/>
    <n v="0"/>
    <n v="0"/>
    <n v="0"/>
    <n v="0"/>
    <n v="0"/>
    <n v="0"/>
    <n v="0"/>
    <n v="2"/>
    <n v="0"/>
    <n v="1435"/>
    <m/>
  </r>
  <r>
    <x v="23"/>
    <x v="1"/>
    <n v="0"/>
    <n v="0"/>
    <n v="0"/>
    <n v="15.3"/>
    <n v="15.3"/>
    <n v="15.3"/>
    <n v="15.3"/>
    <n v="0"/>
    <n v="0"/>
    <n v="30.6"/>
    <n v="1.04"/>
    <n v="30.6"/>
    <n v="30.6"/>
    <n v="11"/>
    <n v="0"/>
    <n v="0"/>
    <n v="11"/>
    <n v="0"/>
    <n v="36"/>
    <n v="0"/>
    <n v="0"/>
    <n v="0"/>
    <n v="36"/>
    <n v="6"/>
    <n v="2"/>
    <n v="36"/>
    <n v="44"/>
    <n v="0"/>
    <n v="9"/>
    <n v="16"/>
    <n v="25"/>
    <n v="15.3"/>
    <n v="0"/>
    <n v="0"/>
    <n v="15.3"/>
    <n v="0"/>
    <n v="0"/>
    <n v="0"/>
    <n v="0"/>
    <n v="18"/>
    <n v="0"/>
    <n v="0"/>
    <n v="18"/>
    <n v="0"/>
    <n v="0"/>
    <n v="0"/>
    <n v="0"/>
    <n v="0"/>
    <n v="0"/>
    <n v="0"/>
    <n v="0"/>
    <n v="0"/>
    <n v="0"/>
    <n v="2"/>
    <n v="0"/>
    <n v="1435"/>
    <m/>
  </r>
  <r>
    <x v="23"/>
    <x v="2"/>
    <n v="0"/>
    <n v="0"/>
    <n v="0"/>
    <n v="15.3"/>
    <n v="15.3"/>
    <n v="15.3"/>
    <n v="15.3"/>
    <n v="0"/>
    <n v="0"/>
    <n v="30.6"/>
    <n v="1.04"/>
    <n v="30.6"/>
    <n v="30.6"/>
    <n v="11"/>
    <n v="0"/>
    <n v="0"/>
    <n v="11"/>
    <n v="0"/>
    <n v="36"/>
    <n v="0"/>
    <n v="0"/>
    <n v="0"/>
    <n v="36"/>
    <n v="6"/>
    <n v="2"/>
    <n v="36"/>
    <n v="44"/>
    <n v="0"/>
    <n v="9"/>
    <n v="16"/>
    <n v="25"/>
    <n v="15.3"/>
    <n v="0"/>
    <n v="0"/>
    <n v="15.3"/>
    <n v="0"/>
    <n v="0"/>
    <n v="0"/>
    <n v="0"/>
    <n v="18"/>
    <n v="0"/>
    <n v="0"/>
    <n v="18"/>
    <n v="0"/>
    <n v="0"/>
    <n v="0"/>
    <n v="0"/>
    <n v="0"/>
    <n v="0"/>
    <n v="0"/>
    <n v="0"/>
    <n v="0"/>
    <n v="0"/>
    <n v="2"/>
    <n v="0"/>
    <n v="1435"/>
    <m/>
  </r>
  <r>
    <x v="23"/>
    <x v="3"/>
    <n v="0"/>
    <n v="0"/>
    <n v="0"/>
    <n v="15.3"/>
    <n v="15.3"/>
    <n v="15.3"/>
    <n v="15.3"/>
    <n v="0"/>
    <n v="0"/>
    <n v="30.6"/>
    <n v="1.04"/>
    <n v="30.6"/>
    <n v="30.6"/>
    <n v="11"/>
    <n v="0"/>
    <n v="0"/>
    <n v="11"/>
    <n v="0"/>
    <n v="36"/>
    <n v="0"/>
    <n v="0"/>
    <n v="0"/>
    <n v="36"/>
    <n v="6"/>
    <n v="2"/>
    <n v="36"/>
    <n v="44"/>
    <n v="0"/>
    <n v="9"/>
    <n v="16"/>
    <n v="25"/>
    <n v="15.3"/>
    <n v="0"/>
    <n v="0"/>
    <n v="15.3"/>
    <n v="0"/>
    <n v="0"/>
    <n v="0"/>
    <n v="0"/>
    <n v="18"/>
    <n v="0"/>
    <n v="0"/>
    <n v="18"/>
    <n v="0"/>
    <n v="0"/>
    <n v="0"/>
    <n v="0"/>
    <n v="0"/>
    <n v="0"/>
    <n v="0"/>
    <n v="0"/>
    <n v="0"/>
    <n v="0"/>
    <n v="2"/>
    <n v="0"/>
    <n v="1435"/>
    <m/>
  </r>
  <r>
    <x v="23"/>
    <x v="4"/>
    <n v="0"/>
    <n v="0"/>
    <n v="0"/>
    <n v="15.3"/>
    <n v="15.3"/>
    <n v="15.3"/>
    <n v="15.3"/>
    <n v="0"/>
    <n v="0"/>
    <n v="30.6"/>
    <n v="1.04"/>
    <n v="30.6"/>
    <n v="30.6"/>
    <n v="11"/>
    <n v="0"/>
    <n v="0"/>
    <n v="11"/>
    <n v="0"/>
    <n v="36"/>
    <n v="0"/>
    <n v="0"/>
    <n v="0"/>
    <n v="36"/>
    <n v="6"/>
    <n v="2"/>
    <n v="36"/>
    <n v="44"/>
    <n v="0"/>
    <n v="9"/>
    <n v="16"/>
    <n v="25"/>
    <n v="15.3"/>
    <n v="0"/>
    <n v="0"/>
    <n v="15.3"/>
    <n v="0"/>
    <n v="0"/>
    <n v="0"/>
    <n v="0"/>
    <n v="18"/>
    <n v="0"/>
    <n v="0"/>
    <n v="18"/>
    <n v="0"/>
    <n v="0"/>
    <n v="0"/>
    <n v="0"/>
    <n v="0"/>
    <n v="0"/>
    <n v="0"/>
    <n v="0"/>
    <n v="0"/>
    <n v="0"/>
    <n v="2"/>
    <n v="0"/>
    <n v="1435"/>
    <m/>
  </r>
  <r>
    <x v="23"/>
    <x v="5"/>
    <n v="0"/>
    <n v="0"/>
    <n v="0"/>
    <n v="15.3"/>
    <n v="15.3"/>
    <n v="15.3"/>
    <n v="15.3"/>
    <n v="0"/>
    <n v="0"/>
    <n v="30.6"/>
    <n v="1.04"/>
    <n v="30.6"/>
    <n v="30.6"/>
    <n v="11"/>
    <n v="0"/>
    <n v="0"/>
    <n v="11"/>
    <n v="0"/>
    <n v="36"/>
    <n v="0"/>
    <n v="0"/>
    <n v="0"/>
    <n v="36"/>
    <n v="6"/>
    <n v="2"/>
    <n v="36"/>
    <n v="44"/>
    <n v="0"/>
    <n v="9"/>
    <n v="16"/>
    <n v="25"/>
    <n v="15.3"/>
    <n v="0"/>
    <n v="0"/>
    <n v="15.3"/>
    <n v="0"/>
    <n v="0"/>
    <n v="0"/>
    <n v="0"/>
    <n v="18"/>
    <n v="0"/>
    <n v="0"/>
    <n v="18"/>
    <n v="0"/>
    <n v="0"/>
    <n v="0"/>
    <n v="0"/>
    <n v="0"/>
    <n v="0"/>
    <n v="0"/>
    <n v="0"/>
    <n v="0"/>
    <n v="0"/>
    <n v="2"/>
    <n v="0"/>
    <n v="1435"/>
    <m/>
  </r>
  <r>
    <x v="23"/>
    <x v="6"/>
    <n v="0"/>
    <n v="0"/>
    <n v="0"/>
    <n v="15.3"/>
    <n v="15.3"/>
    <n v="15.3"/>
    <n v="15.3"/>
    <n v="0"/>
    <n v="0"/>
    <n v="30.6"/>
    <n v="1.04"/>
    <n v="30.6"/>
    <n v="30.6"/>
    <n v="11"/>
    <n v="0"/>
    <n v="0"/>
    <n v="11"/>
    <n v="0"/>
    <n v="36"/>
    <n v="0"/>
    <n v="0"/>
    <n v="0"/>
    <n v="36"/>
    <n v="6"/>
    <n v="2"/>
    <n v="36"/>
    <n v="44"/>
    <n v="0"/>
    <n v="9"/>
    <n v="16"/>
    <n v="25"/>
    <n v="15.3"/>
    <n v="0"/>
    <n v="0"/>
    <n v="15.3"/>
    <n v="0"/>
    <n v="0"/>
    <n v="0"/>
    <n v="0"/>
    <n v="18"/>
    <n v="0"/>
    <n v="0"/>
    <n v="18"/>
    <n v="0"/>
    <n v="0"/>
    <n v="0"/>
    <n v="0"/>
    <n v="0"/>
    <n v="0"/>
    <n v="0"/>
    <n v="0"/>
    <n v="0"/>
    <n v="0"/>
    <n v="2"/>
    <n v="0"/>
    <n v="1435"/>
    <m/>
  </r>
  <r>
    <x v="23"/>
    <x v="7"/>
    <n v="0"/>
    <n v="0"/>
    <n v="0"/>
    <n v="15.3"/>
    <n v="15.3"/>
    <n v="15.3"/>
    <n v="15.3"/>
    <n v="0"/>
    <n v="0"/>
    <n v="30.6"/>
    <n v="1.04"/>
    <n v="30.6"/>
    <n v="30.6"/>
    <n v="11"/>
    <n v="0"/>
    <n v="0"/>
    <n v="11"/>
    <n v="0"/>
    <n v="36"/>
    <n v="0"/>
    <n v="0"/>
    <n v="0"/>
    <n v="36"/>
    <n v="6"/>
    <n v="2"/>
    <n v="36"/>
    <n v="44"/>
    <n v="0"/>
    <n v="9"/>
    <n v="16"/>
    <n v="25"/>
    <n v="15.3"/>
    <n v="0"/>
    <n v="0"/>
    <n v="15.3"/>
    <n v="0"/>
    <n v="0"/>
    <n v="0"/>
    <n v="0"/>
    <n v="18"/>
    <n v="0"/>
    <n v="0"/>
    <n v="18"/>
    <n v="0"/>
    <n v="0"/>
    <n v="0"/>
    <n v="0"/>
    <n v="0"/>
    <n v="0"/>
    <n v="0"/>
    <n v="0"/>
    <n v="0"/>
    <n v="0"/>
    <n v="2"/>
    <n v="0"/>
    <n v="1435"/>
    <m/>
  </r>
  <r>
    <x v="23"/>
    <x v="8"/>
    <n v="0"/>
    <n v="0"/>
    <n v="0"/>
    <n v="15.3"/>
    <n v="15.3"/>
    <n v="15.3"/>
    <n v="15.3"/>
    <n v="0"/>
    <n v="0"/>
    <n v="30.6"/>
    <n v="1.04"/>
    <n v="30.6"/>
    <n v="30.6"/>
    <n v="11"/>
    <n v="0"/>
    <n v="0"/>
    <n v="11"/>
    <n v="0"/>
    <n v="36"/>
    <n v="0"/>
    <n v="0"/>
    <n v="0"/>
    <n v="36"/>
    <n v="6"/>
    <n v="2"/>
    <n v="36"/>
    <n v="44"/>
    <n v="0"/>
    <n v="9"/>
    <n v="16"/>
    <n v="25"/>
    <n v="15.3"/>
    <n v="0"/>
    <n v="0"/>
    <n v="15.3"/>
    <n v="0"/>
    <n v="0"/>
    <n v="0"/>
    <n v="0"/>
    <n v="18"/>
    <n v="0"/>
    <n v="0"/>
    <n v="18"/>
    <n v="0"/>
    <n v="0"/>
    <n v="0"/>
    <n v="0"/>
    <n v="0"/>
    <n v="0"/>
    <n v="0"/>
    <n v="0"/>
    <n v="0"/>
    <n v="0"/>
    <n v="2"/>
    <n v="0"/>
    <n v="1435"/>
    <m/>
  </r>
  <r>
    <x v="23"/>
    <x v="9"/>
    <n v="0"/>
    <n v="0"/>
    <n v="0"/>
    <n v="15.3"/>
    <n v="15.3"/>
    <n v="15.3"/>
    <n v="15.3"/>
    <n v="0"/>
    <n v="0"/>
    <n v="30.6"/>
    <n v="1.04"/>
    <n v="30.6"/>
    <n v="30.6"/>
    <n v="11"/>
    <n v="0"/>
    <n v="0"/>
    <n v="11"/>
    <n v="0"/>
    <n v="36"/>
    <n v="0"/>
    <n v="0"/>
    <n v="0"/>
    <n v="36"/>
    <n v="6"/>
    <n v="2"/>
    <n v="36"/>
    <n v="44"/>
    <n v="0"/>
    <n v="9"/>
    <n v="16"/>
    <n v="25"/>
    <n v="15.3"/>
    <n v="0"/>
    <n v="0"/>
    <n v="15.3"/>
    <n v="0"/>
    <n v="0"/>
    <n v="0"/>
    <n v="0"/>
    <n v="18"/>
    <n v="0"/>
    <n v="0"/>
    <n v="18"/>
    <n v="0"/>
    <n v="0"/>
    <n v="0"/>
    <n v="0"/>
    <n v="0"/>
    <n v="0"/>
    <n v="0"/>
    <n v="0"/>
    <n v="0"/>
    <n v="0"/>
    <n v="2"/>
    <n v="0"/>
    <n v="1435"/>
    <m/>
  </r>
  <r>
    <x v="23"/>
    <x v="10"/>
    <n v="0"/>
    <n v="0"/>
    <n v="0"/>
    <n v="15.3"/>
    <n v="15.3"/>
    <n v="15.3"/>
    <n v="15.3"/>
    <n v="0"/>
    <n v="0"/>
    <n v="30.6"/>
    <n v="1.04"/>
    <n v="30.6"/>
    <n v="30.6"/>
    <n v="11"/>
    <n v="0"/>
    <n v="0"/>
    <n v="11"/>
    <n v="0"/>
    <n v="36"/>
    <n v="0"/>
    <n v="0"/>
    <n v="0"/>
    <n v="36"/>
    <n v="6"/>
    <n v="2"/>
    <n v="36"/>
    <n v="44"/>
    <n v="0"/>
    <n v="9"/>
    <n v="16"/>
    <n v="25"/>
    <n v="15.3"/>
    <n v="0"/>
    <n v="0"/>
    <n v="15.3"/>
    <n v="0"/>
    <n v="0"/>
    <n v="0"/>
    <n v="0"/>
    <n v="18"/>
    <n v="0"/>
    <n v="0"/>
    <n v="18"/>
    <n v="0"/>
    <n v="0"/>
    <n v="0"/>
    <n v="0"/>
    <n v="0"/>
    <n v="0"/>
    <n v="0"/>
    <n v="0"/>
    <n v="0"/>
    <n v="0"/>
    <n v="2"/>
    <n v="0"/>
    <n v="1435"/>
    <m/>
  </r>
  <r>
    <x v="23"/>
    <x v="11"/>
    <n v="0"/>
    <n v="0"/>
    <n v="0"/>
    <n v="15.3"/>
    <n v="15.3"/>
    <n v="15.3"/>
    <n v="15.3"/>
    <n v="0"/>
    <n v="0"/>
    <n v="30.6"/>
    <n v="1.04"/>
    <n v="30.6"/>
    <n v="30.6"/>
    <n v="11"/>
    <n v="0"/>
    <n v="0"/>
    <n v="11"/>
    <n v="0"/>
    <n v="36"/>
    <n v="0"/>
    <n v="0"/>
    <n v="0"/>
    <n v="36"/>
    <n v="6"/>
    <n v="2"/>
    <n v="36"/>
    <n v="44"/>
    <n v="0"/>
    <n v="9"/>
    <n v="16"/>
    <n v="25"/>
    <n v="15.3"/>
    <n v="0"/>
    <n v="0"/>
    <n v="15.3"/>
    <n v="0"/>
    <n v="0"/>
    <n v="0"/>
    <n v="0"/>
    <n v="18"/>
    <n v="0"/>
    <n v="0"/>
    <n v="18"/>
    <n v="0"/>
    <n v="0"/>
    <n v="0"/>
    <n v="0"/>
    <n v="0"/>
    <n v="0"/>
    <n v="0"/>
    <n v="0"/>
    <n v="0"/>
    <n v="0"/>
    <n v="2"/>
    <n v="0"/>
    <n v="1435"/>
    <m/>
  </r>
  <r>
    <x v="24"/>
    <x v="0"/>
    <n v="0"/>
    <n v="0"/>
    <n v="0"/>
    <n v="15.3"/>
    <n v="15.3"/>
    <n v="15.3"/>
    <n v="15.3"/>
    <n v="0"/>
    <n v="0"/>
    <n v="30.6"/>
    <n v="1.04"/>
    <n v="30.6"/>
    <n v="30.6"/>
    <n v="11"/>
    <n v="0"/>
    <n v="0"/>
    <n v="11"/>
    <n v="0"/>
    <n v="36"/>
    <n v="0"/>
    <n v="0"/>
    <n v="0"/>
    <n v="36"/>
    <n v="6"/>
    <n v="2"/>
    <n v="36"/>
    <n v="44"/>
    <n v="0"/>
    <n v="9"/>
    <n v="16"/>
    <n v="25"/>
    <n v="15.3"/>
    <n v="0"/>
    <n v="0"/>
    <n v="15.3"/>
    <n v="0"/>
    <n v="0"/>
    <n v="0"/>
    <n v="0"/>
    <n v="18"/>
    <n v="0"/>
    <n v="0"/>
    <n v="18"/>
    <n v="0"/>
    <n v="0"/>
    <n v="0"/>
    <n v="0"/>
    <n v="0"/>
    <n v="0"/>
    <n v="0"/>
    <n v="0"/>
    <n v="0"/>
    <n v="0"/>
    <n v="2"/>
    <n v="0"/>
    <n v="1435"/>
    <m/>
  </r>
  <r>
    <x v="24"/>
    <x v="1"/>
    <n v="0"/>
    <n v="0"/>
    <n v="0"/>
    <n v="15.3"/>
    <n v="15.3"/>
    <n v="15.3"/>
    <n v="15.3"/>
    <n v="0"/>
    <n v="0"/>
    <n v="30.6"/>
    <n v="1.04"/>
    <n v="30.6"/>
    <n v="30.6"/>
    <n v="11"/>
    <n v="0"/>
    <n v="0"/>
    <n v="11"/>
    <n v="0"/>
    <n v="36"/>
    <n v="0"/>
    <n v="0"/>
    <n v="0"/>
    <n v="36"/>
    <n v="6"/>
    <n v="2"/>
    <n v="36"/>
    <n v="44"/>
    <n v="0"/>
    <n v="9"/>
    <n v="16"/>
    <n v="25"/>
    <n v="15.3"/>
    <n v="0"/>
    <n v="0"/>
    <n v="15.3"/>
    <n v="0"/>
    <n v="0"/>
    <n v="0"/>
    <n v="0"/>
    <n v="18"/>
    <n v="0"/>
    <n v="0"/>
    <n v="18"/>
    <n v="0"/>
    <n v="0"/>
    <n v="0"/>
    <n v="0"/>
    <n v="0"/>
    <n v="0"/>
    <n v="0"/>
    <n v="0"/>
    <n v="0"/>
    <n v="0"/>
    <n v="2"/>
    <n v="0"/>
    <n v="1435"/>
    <m/>
  </r>
  <r>
    <x v="24"/>
    <x v="2"/>
    <n v="0"/>
    <n v="0"/>
    <n v="0"/>
    <n v="15.3"/>
    <n v="15.3"/>
    <n v="15.3"/>
    <n v="15.3"/>
    <n v="0"/>
    <n v="0"/>
    <n v="30.6"/>
    <n v="1.04"/>
    <n v="30.6"/>
    <n v="30.6"/>
    <n v="11"/>
    <n v="0"/>
    <n v="0"/>
    <n v="11"/>
    <n v="0"/>
    <n v="36"/>
    <n v="0"/>
    <n v="0"/>
    <n v="0"/>
    <n v="36"/>
    <n v="6"/>
    <n v="2"/>
    <n v="36"/>
    <n v="44"/>
    <n v="0"/>
    <n v="9"/>
    <n v="16"/>
    <n v="25"/>
    <n v="15.3"/>
    <n v="0"/>
    <n v="0"/>
    <n v="15.3"/>
    <n v="0"/>
    <n v="0"/>
    <n v="0"/>
    <n v="0"/>
    <n v="18"/>
    <n v="0"/>
    <n v="0"/>
    <n v="18"/>
    <n v="0"/>
    <n v="0"/>
    <n v="0"/>
    <n v="0"/>
    <n v="0"/>
    <n v="0"/>
    <n v="0"/>
    <n v="0"/>
    <n v="0"/>
    <n v="0"/>
    <n v="2"/>
    <n v="0"/>
    <n v="1435"/>
    <m/>
  </r>
  <r>
    <x v="24"/>
    <x v="3"/>
    <n v="0"/>
    <n v="0"/>
    <n v="0"/>
    <n v="15.3"/>
    <n v="15.3"/>
    <n v="15.3"/>
    <n v="15.3"/>
    <n v="0"/>
    <n v="0"/>
    <n v="30.6"/>
    <n v="1.04"/>
    <n v="30.6"/>
    <n v="30.6"/>
    <n v="11"/>
    <n v="0"/>
    <n v="0"/>
    <n v="11"/>
    <n v="0"/>
    <n v="36"/>
    <n v="0"/>
    <n v="0"/>
    <n v="0"/>
    <n v="36"/>
    <n v="6"/>
    <n v="2"/>
    <n v="36"/>
    <n v="44"/>
    <n v="0"/>
    <n v="9"/>
    <n v="16"/>
    <n v="25"/>
    <n v="15.3"/>
    <n v="0"/>
    <n v="0"/>
    <n v="15.3"/>
    <n v="0"/>
    <n v="0"/>
    <n v="0"/>
    <n v="0"/>
    <n v="18"/>
    <n v="0"/>
    <n v="0"/>
    <n v="18"/>
    <n v="0"/>
    <n v="0"/>
    <n v="0"/>
    <n v="0"/>
    <n v="0"/>
    <n v="0"/>
    <n v="0"/>
    <n v="0"/>
    <n v="0"/>
    <n v="0"/>
    <n v="2"/>
    <n v="0"/>
    <n v="1435"/>
    <m/>
  </r>
  <r>
    <x v="24"/>
    <x v="4"/>
    <n v="0"/>
    <n v="0"/>
    <n v="0"/>
    <n v="15.3"/>
    <n v="15.3"/>
    <n v="15.3"/>
    <n v="15.3"/>
    <n v="0"/>
    <n v="0"/>
    <n v="30.6"/>
    <n v="1.04"/>
    <n v="30.6"/>
    <n v="30.6"/>
    <n v="11"/>
    <n v="0"/>
    <n v="0"/>
    <n v="11"/>
    <n v="0"/>
    <n v="36"/>
    <n v="0"/>
    <n v="0"/>
    <n v="0"/>
    <n v="36"/>
    <n v="6"/>
    <n v="2"/>
    <n v="36"/>
    <n v="44"/>
    <n v="0"/>
    <n v="9"/>
    <n v="16"/>
    <n v="25"/>
    <n v="15.3"/>
    <n v="0"/>
    <n v="0"/>
    <n v="15.3"/>
    <n v="0"/>
    <n v="0"/>
    <n v="0"/>
    <n v="0"/>
    <n v="18"/>
    <n v="0"/>
    <n v="0"/>
    <n v="18"/>
    <n v="0"/>
    <n v="0"/>
    <n v="0"/>
    <n v="0"/>
    <n v="0"/>
    <n v="0"/>
    <n v="0"/>
    <n v="0"/>
    <n v="0"/>
    <n v="0"/>
    <n v="2"/>
    <n v="0"/>
    <n v="1435"/>
    <m/>
  </r>
  <r>
    <x v="24"/>
    <x v="5"/>
    <n v="0"/>
    <n v="0"/>
    <n v="0"/>
    <n v="15.3"/>
    <n v="15.3"/>
    <n v="15.3"/>
    <n v="15.3"/>
    <n v="0"/>
    <n v="0"/>
    <n v="30.6"/>
    <n v="1.04"/>
    <n v="30.6"/>
    <n v="30.6"/>
    <n v="11"/>
    <n v="0"/>
    <n v="0"/>
    <n v="11"/>
    <n v="0"/>
    <n v="36"/>
    <n v="0"/>
    <n v="0"/>
    <n v="0"/>
    <n v="36"/>
    <n v="6"/>
    <n v="2"/>
    <n v="36"/>
    <n v="44"/>
    <n v="0"/>
    <n v="9"/>
    <n v="16"/>
    <n v="25"/>
    <n v="15.3"/>
    <n v="0"/>
    <n v="0"/>
    <n v="15.3"/>
    <n v="0"/>
    <n v="0"/>
    <n v="0"/>
    <n v="0"/>
    <n v="18"/>
    <n v="0"/>
    <n v="0"/>
    <n v="18"/>
    <n v="0"/>
    <n v="0"/>
    <n v="0"/>
    <n v="0"/>
    <n v="0"/>
    <n v="0"/>
    <n v="0"/>
    <n v="0"/>
    <n v="0"/>
    <n v="0"/>
    <n v="2"/>
    <n v="0"/>
    <n v="1435"/>
    <m/>
  </r>
  <r>
    <x v="24"/>
    <x v="6"/>
    <n v="0"/>
    <n v="0"/>
    <n v="0"/>
    <n v="15.3"/>
    <n v="15.3"/>
    <n v="15.3"/>
    <n v="15.3"/>
    <n v="0"/>
    <n v="0"/>
    <n v="30.6"/>
    <n v="1.04"/>
    <n v="30.6"/>
    <n v="30.6"/>
    <n v="11"/>
    <n v="0"/>
    <n v="0"/>
    <n v="11"/>
    <n v="0"/>
    <n v="36"/>
    <n v="0"/>
    <n v="0"/>
    <n v="0"/>
    <n v="36"/>
    <n v="6"/>
    <n v="2"/>
    <n v="36"/>
    <n v="44"/>
    <n v="0"/>
    <n v="9"/>
    <n v="16"/>
    <n v="25"/>
    <n v="15.3"/>
    <n v="0"/>
    <n v="0"/>
    <n v="15.3"/>
    <n v="0"/>
    <n v="0"/>
    <n v="0"/>
    <n v="0"/>
    <n v="18"/>
    <n v="0"/>
    <n v="0"/>
    <n v="18"/>
    <n v="0"/>
    <n v="0"/>
    <n v="0"/>
    <n v="0"/>
    <n v="0"/>
    <n v="0"/>
    <n v="0"/>
    <n v="0"/>
    <n v="0"/>
    <n v="0"/>
    <n v="2"/>
    <n v="0"/>
    <n v="1435"/>
    <m/>
  </r>
  <r>
    <x v="24"/>
    <x v="7"/>
    <n v="0"/>
    <n v="0"/>
    <n v="0"/>
    <n v="15.3"/>
    <n v="15.3"/>
    <n v="15.3"/>
    <n v="15.3"/>
    <n v="0"/>
    <n v="0"/>
    <n v="30.6"/>
    <n v="1.04"/>
    <n v="30.6"/>
    <n v="30.6"/>
    <n v="11"/>
    <n v="0"/>
    <n v="0"/>
    <n v="11"/>
    <n v="0"/>
    <n v="36"/>
    <n v="0"/>
    <n v="0"/>
    <n v="0"/>
    <n v="36"/>
    <n v="6"/>
    <n v="2"/>
    <n v="36"/>
    <n v="44"/>
    <n v="0"/>
    <n v="9"/>
    <n v="16"/>
    <n v="25"/>
    <n v="15.3"/>
    <n v="0"/>
    <n v="0"/>
    <n v="15.3"/>
    <n v="0"/>
    <n v="0"/>
    <n v="0"/>
    <n v="0"/>
    <n v="18"/>
    <n v="0"/>
    <n v="0"/>
    <n v="18"/>
    <n v="0"/>
    <n v="0"/>
    <n v="0"/>
    <n v="0"/>
    <n v="0"/>
    <n v="0"/>
    <n v="0"/>
    <n v="0"/>
    <n v="0"/>
    <n v="0"/>
    <n v="2"/>
    <n v="0"/>
    <n v="1435"/>
    <m/>
  </r>
  <r>
    <x v="24"/>
    <x v="8"/>
    <n v="0"/>
    <n v="0"/>
    <n v="0"/>
    <n v="15.3"/>
    <n v="15.3"/>
    <n v="15.3"/>
    <n v="15.3"/>
    <n v="0"/>
    <n v="0"/>
    <n v="30.6"/>
    <n v="1.04"/>
    <n v="30.6"/>
    <n v="30.6"/>
    <n v="11"/>
    <n v="0"/>
    <n v="0"/>
    <n v="11"/>
    <n v="0"/>
    <n v="36"/>
    <n v="0"/>
    <n v="0"/>
    <n v="0"/>
    <n v="36"/>
    <n v="6"/>
    <n v="2"/>
    <n v="36"/>
    <n v="44"/>
    <n v="0"/>
    <n v="9"/>
    <n v="16"/>
    <n v="25"/>
    <n v="15.3"/>
    <n v="0"/>
    <n v="0"/>
    <n v="15.3"/>
    <n v="0"/>
    <n v="0"/>
    <n v="0"/>
    <n v="0"/>
    <n v="18"/>
    <n v="0"/>
    <n v="0"/>
    <n v="18"/>
    <n v="0"/>
    <n v="0"/>
    <n v="0"/>
    <n v="0"/>
    <n v="0"/>
    <n v="0"/>
    <n v="0"/>
    <n v="0"/>
    <n v="0"/>
    <n v="0"/>
    <n v="2"/>
    <n v="0"/>
    <n v="1435"/>
    <m/>
  </r>
  <r>
    <x v="24"/>
    <x v="9"/>
    <n v="0"/>
    <n v="0"/>
    <n v="0"/>
    <n v="15.3"/>
    <n v="15.3"/>
    <n v="15.3"/>
    <n v="15.3"/>
    <n v="0"/>
    <n v="0"/>
    <n v="30.6"/>
    <n v="1.04"/>
    <n v="30.6"/>
    <n v="30.6"/>
    <n v="11"/>
    <n v="0"/>
    <n v="0"/>
    <n v="11"/>
    <n v="0"/>
    <n v="36"/>
    <n v="0"/>
    <n v="0"/>
    <n v="0"/>
    <n v="36"/>
    <n v="6"/>
    <n v="2"/>
    <n v="36"/>
    <n v="44"/>
    <n v="0"/>
    <n v="9"/>
    <n v="16"/>
    <n v="25"/>
    <n v="15.3"/>
    <n v="0"/>
    <n v="0"/>
    <n v="15.3"/>
    <n v="0"/>
    <n v="0"/>
    <n v="0"/>
    <n v="0"/>
    <n v="18"/>
    <n v="0"/>
    <n v="0"/>
    <n v="18"/>
    <n v="0"/>
    <n v="0"/>
    <n v="0"/>
    <n v="0"/>
    <n v="0"/>
    <n v="0"/>
    <n v="0"/>
    <n v="0"/>
    <n v="0"/>
    <n v="0"/>
    <n v="2"/>
    <n v="0"/>
    <n v="1435"/>
    <m/>
  </r>
  <r>
    <x v="24"/>
    <x v="10"/>
    <n v="0"/>
    <n v="0"/>
    <n v="0"/>
    <n v="15.3"/>
    <n v="15.3"/>
    <n v="15.3"/>
    <n v="15.3"/>
    <n v="0"/>
    <n v="0"/>
    <n v="30.6"/>
    <n v="1.04"/>
    <n v="30.6"/>
    <n v="30.6"/>
    <n v="11"/>
    <n v="0"/>
    <n v="0"/>
    <n v="11"/>
    <n v="0"/>
    <n v="36"/>
    <n v="0"/>
    <n v="0"/>
    <n v="0"/>
    <n v="36"/>
    <n v="6"/>
    <n v="2"/>
    <n v="36"/>
    <n v="44"/>
    <n v="0"/>
    <n v="9"/>
    <n v="16"/>
    <n v="25"/>
    <n v="15.3"/>
    <n v="0"/>
    <n v="0"/>
    <n v="15.3"/>
    <n v="0"/>
    <n v="0"/>
    <n v="0"/>
    <n v="0"/>
    <n v="18"/>
    <n v="0"/>
    <n v="0"/>
    <n v="18"/>
    <n v="0"/>
    <n v="0"/>
    <n v="0"/>
    <n v="0"/>
    <n v="0"/>
    <n v="0"/>
    <n v="0"/>
    <n v="0"/>
    <n v="0"/>
    <n v="0"/>
    <n v="2"/>
    <n v="0"/>
    <n v="1435"/>
    <m/>
  </r>
  <r>
    <x v="24"/>
    <x v="11"/>
    <n v="0"/>
    <n v="0"/>
    <n v="0"/>
    <n v="15.3"/>
    <n v="15.3"/>
    <n v="15.3"/>
    <n v="15.3"/>
    <n v="0"/>
    <n v="0"/>
    <n v="30.6"/>
    <n v="1.04"/>
    <n v="30.6"/>
    <n v="30.6"/>
    <n v="11"/>
    <n v="0"/>
    <n v="0"/>
    <n v="11"/>
    <n v="0"/>
    <n v="36"/>
    <n v="0"/>
    <n v="0"/>
    <n v="0"/>
    <n v="36"/>
    <n v="6"/>
    <n v="2"/>
    <n v="36"/>
    <n v="44"/>
    <n v="0"/>
    <n v="9"/>
    <n v="16"/>
    <n v="25"/>
    <n v="15.3"/>
    <n v="0"/>
    <n v="0"/>
    <n v="15.3"/>
    <n v="0"/>
    <n v="0"/>
    <n v="0"/>
    <n v="0"/>
    <n v="18"/>
    <n v="0"/>
    <n v="0"/>
    <n v="18"/>
    <n v="0"/>
    <n v="0"/>
    <n v="0"/>
    <n v="0"/>
    <n v="0"/>
    <n v="0"/>
    <n v="0"/>
    <n v="0"/>
    <n v="0"/>
    <n v="0"/>
    <n v="2"/>
    <n v="0"/>
    <n v="1435"/>
    <m/>
  </r>
  <r>
    <x v="25"/>
    <x v="0"/>
    <n v="0"/>
    <n v="0"/>
    <n v="0"/>
    <n v="15.3"/>
    <n v="15.3"/>
    <n v="15.3"/>
    <n v="15.3"/>
    <n v="0"/>
    <n v="0"/>
    <n v="30.6"/>
    <n v="1.04"/>
    <n v="30.6"/>
    <n v="30.6"/>
    <n v="11"/>
    <n v="0"/>
    <n v="0"/>
    <n v="11"/>
    <n v="0"/>
    <n v="36"/>
    <n v="0"/>
    <n v="0"/>
    <n v="0"/>
    <n v="36"/>
    <n v="6"/>
    <n v="2"/>
    <n v="36"/>
    <n v="44"/>
    <n v="0"/>
    <n v="9"/>
    <n v="16"/>
    <n v="25"/>
    <n v="15.3"/>
    <n v="0"/>
    <n v="0"/>
    <n v="15.3"/>
    <n v="0"/>
    <n v="0"/>
    <n v="0"/>
    <n v="0"/>
    <n v="18"/>
    <n v="0"/>
    <n v="0"/>
    <n v="18"/>
    <n v="0"/>
    <n v="0"/>
    <n v="0"/>
    <n v="0"/>
    <n v="0"/>
    <n v="0"/>
    <n v="0"/>
    <n v="0"/>
    <n v="0"/>
    <n v="0"/>
    <n v="2"/>
    <n v="0"/>
    <n v="1435"/>
    <m/>
  </r>
  <r>
    <x v="25"/>
    <x v="1"/>
    <n v="0"/>
    <n v="0"/>
    <n v="0"/>
    <n v="15.3"/>
    <n v="15.3"/>
    <n v="15.3"/>
    <n v="15.3"/>
    <n v="0"/>
    <n v="0"/>
    <n v="30.6"/>
    <n v="1.04"/>
    <n v="30.6"/>
    <n v="30.6"/>
    <n v="11"/>
    <n v="0"/>
    <n v="0"/>
    <n v="11"/>
    <n v="0"/>
    <n v="36"/>
    <n v="0"/>
    <n v="0"/>
    <n v="0"/>
    <n v="36"/>
    <n v="6"/>
    <n v="2"/>
    <n v="36"/>
    <n v="44"/>
    <n v="0"/>
    <n v="9"/>
    <n v="16"/>
    <n v="25"/>
    <n v="15.3"/>
    <n v="0"/>
    <n v="0"/>
    <n v="15.3"/>
    <n v="0"/>
    <n v="0"/>
    <n v="0"/>
    <n v="0"/>
    <n v="18"/>
    <n v="0"/>
    <n v="0"/>
    <n v="18"/>
    <n v="0"/>
    <n v="0"/>
    <n v="0"/>
    <n v="0"/>
    <n v="0"/>
    <n v="0"/>
    <n v="0"/>
    <n v="0"/>
    <n v="0"/>
    <n v="0"/>
    <n v="2"/>
    <n v="0"/>
    <n v="1435"/>
    <m/>
  </r>
  <r>
    <x v="25"/>
    <x v="2"/>
    <n v="0"/>
    <n v="0"/>
    <n v="0"/>
    <n v="15.3"/>
    <n v="15.3"/>
    <n v="15.3"/>
    <n v="15.3"/>
    <n v="0"/>
    <n v="0"/>
    <n v="30.6"/>
    <n v="1.04"/>
    <n v="30.6"/>
    <n v="30.6"/>
    <n v="11"/>
    <n v="0"/>
    <n v="0"/>
    <n v="11"/>
    <n v="0"/>
    <n v="36"/>
    <n v="0"/>
    <n v="0"/>
    <n v="0"/>
    <n v="36"/>
    <n v="6"/>
    <n v="2"/>
    <n v="36"/>
    <n v="44"/>
    <n v="0"/>
    <n v="9"/>
    <n v="16"/>
    <n v="25"/>
    <n v="15.3"/>
    <n v="0"/>
    <n v="0"/>
    <n v="15.3"/>
    <n v="0"/>
    <n v="0"/>
    <n v="0"/>
    <n v="0"/>
    <n v="18"/>
    <n v="0"/>
    <n v="0"/>
    <n v="18"/>
    <n v="0"/>
    <n v="0"/>
    <n v="0"/>
    <n v="0"/>
    <n v="0"/>
    <n v="0"/>
    <n v="0"/>
    <n v="0"/>
    <n v="0"/>
    <n v="0"/>
    <n v="2"/>
    <n v="0"/>
    <n v="1435"/>
    <m/>
  </r>
  <r>
    <x v="25"/>
    <x v="3"/>
    <n v="0"/>
    <n v="0"/>
    <n v="0"/>
    <n v="15.3"/>
    <n v="15.3"/>
    <n v="15.3"/>
    <n v="15.3"/>
    <n v="0"/>
    <n v="0"/>
    <n v="30.6"/>
    <n v="1.04"/>
    <n v="30.6"/>
    <n v="30.6"/>
    <n v="11"/>
    <n v="0"/>
    <n v="0"/>
    <n v="11"/>
    <n v="0"/>
    <n v="36"/>
    <n v="0"/>
    <n v="0"/>
    <n v="0"/>
    <n v="36"/>
    <n v="6"/>
    <n v="2"/>
    <n v="36"/>
    <n v="44"/>
    <n v="0"/>
    <n v="9"/>
    <n v="16"/>
    <n v="25"/>
    <n v="15.3"/>
    <n v="0"/>
    <n v="0"/>
    <n v="15.3"/>
    <n v="0"/>
    <n v="0"/>
    <n v="0"/>
    <n v="0"/>
    <n v="18"/>
    <n v="0"/>
    <n v="0"/>
    <n v="18"/>
    <n v="0"/>
    <n v="0"/>
    <n v="0"/>
    <n v="0"/>
    <n v="0"/>
    <n v="0"/>
    <n v="0"/>
    <n v="0"/>
    <n v="0"/>
    <n v="0"/>
    <n v="2"/>
    <n v="0"/>
    <n v="1435"/>
    <m/>
  </r>
  <r>
    <x v="25"/>
    <x v="4"/>
    <n v="0"/>
    <n v="0"/>
    <n v="0"/>
    <n v="15.3"/>
    <n v="15.3"/>
    <n v="15.3"/>
    <n v="15.3"/>
    <n v="0"/>
    <n v="0"/>
    <n v="30.6"/>
    <n v="1.04"/>
    <n v="30.6"/>
    <n v="30.6"/>
    <n v="11"/>
    <n v="0"/>
    <n v="0"/>
    <n v="11"/>
    <n v="0"/>
    <n v="36"/>
    <n v="0"/>
    <n v="0"/>
    <n v="0"/>
    <n v="36"/>
    <n v="6"/>
    <n v="2"/>
    <n v="36"/>
    <n v="44"/>
    <n v="0"/>
    <n v="9"/>
    <n v="16"/>
    <n v="25"/>
    <n v="15.3"/>
    <n v="0"/>
    <n v="0"/>
    <n v="15.3"/>
    <n v="0"/>
    <n v="0"/>
    <n v="0"/>
    <n v="0"/>
    <n v="18"/>
    <n v="0"/>
    <n v="0"/>
    <n v="18"/>
    <n v="0"/>
    <n v="0"/>
    <n v="0"/>
    <n v="0"/>
    <n v="0"/>
    <n v="0"/>
    <n v="0"/>
    <n v="0"/>
    <n v="0"/>
    <n v="0"/>
    <n v="2"/>
    <n v="0"/>
    <n v="1435"/>
    <m/>
  </r>
  <r>
    <x v="25"/>
    <x v="5"/>
    <n v="0"/>
    <n v="0"/>
    <n v="0"/>
    <n v="15.3"/>
    <n v="15.3"/>
    <n v="15.3"/>
    <n v="15.3"/>
    <n v="0"/>
    <n v="0"/>
    <n v="30.6"/>
    <n v="1.04"/>
    <n v="30.6"/>
    <n v="30.6"/>
    <n v="11"/>
    <n v="0"/>
    <n v="0"/>
    <n v="11"/>
    <n v="0"/>
    <n v="36"/>
    <n v="0"/>
    <n v="0"/>
    <n v="0"/>
    <n v="36"/>
    <n v="6"/>
    <n v="2"/>
    <n v="36"/>
    <n v="44"/>
    <n v="0"/>
    <n v="9"/>
    <n v="16"/>
    <n v="25"/>
    <n v="15.3"/>
    <n v="0"/>
    <n v="0"/>
    <n v="15.3"/>
    <n v="0"/>
    <n v="0"/>
    <n v="0"/>
    <n v="0"/>
    <n v="18"/>
    <n v="0"/>
    <n v="0"/>
    <n v="18"/>
    <n v="0"/>
    <n v="0"/>
    <n v="0"/>
    <n v="0"/>
    <n v="0"/>
    <n v="0"/>
    <n v="0"/>
    <n v="0"/>
    <n v="0"/>
    <n v="0"/>
    <n v="2"/>
    <n v="0"/>
    <n v="1435"/>
    <m/>
  </r>
  <r>
    <x v="25"/>
    <x v="6"/>
    <n v="0"/>
    <n v="0"/>
    <n v="0"/>
    <n v="15.3"/>
    <n v="15.3"/>
    <n v="15.3"/>
    <n v="15.3"/>
    <n v="0"/>
    <n v="0"/>
    <n v="30.6"/>
    <n v="1.04"/>
    <n v="30.6"/>
    <n v="30.6"/>
    <n v="11"/>
    <n v="0"/>
    <n v="0"/>
    <n v="11"/>
    <n v="0"/>
    <n v="36"/>
    <n v="0"/>
    <n v="0"/>
    <n v="0"/>
    <n v="36"/>
    <n v="6"/>
    <n v="2"/>
    <n v="36"/>
    <n v="44"/>
    <n v="0"/>
    <n v="9"/>
    <n v="16"/>
    <n v="25"/>
    <n v="15.3"/>
    <n v="0"/>
    <n v="0"/>
    <n v="15.3"/>
    <n v="0"/>
    <n v="0"/>
    <n v="0"/>
    <n v="0"/>
    <n v="18"/>
    <n v="0"/>
    <n v="0"/>
    <n v="18"/>
    <n v="0"/>
    <n v="0"/>
    <n v="0"/>
    <n v="0"/>
    <n v="0"/>
    <n v="0"/>
    <n v="0"/>
    <n v="0"/>
    <n v="0"/>
    <n v="0"/>
    <n v="2"/>
    <n v="0"/>
    <n v="1435"/>
    <m/>
  </r>
  <r>
    <x v="25"/>
    <x v="7"/>
    <n v="0"/>
    <n v="0"/>
    <n v="0"/>
    <n v="15.3"/>
    <n v="15.3"/>
    <n v="15.3"/>
    <n v="15.3"/>
    <n v="0"/>
    <n v="0"/>
    <n v="30.6"/>
    <n v="1.04"/>
    <n v="30.6"/>
    <n v="30.6"/>
    <n v="11"/>
    <n v="0"/>
    <n v="0"/>
    <n v="11"/>
    <n v="0"/>
    <n v="36"/>
    <n v="0"/>
    <n v="0"/>
    <n v="0"/>
    <n v="36"/>
    <n v="6"/>
    <n v="2"/>
    <n v="36"/>
    <n v="44"/>
    <n v="0"/>
    <n v="9"/>
    <n v="16"/>
    <n v="25"/>
    <n v="15.3"/>
    <n v="0"/>
    <n v="0"/>
    <n v="15.3"/>
    <n v="0"/>
    <n v="0"/>
    <n v="0"/>
    <n v="0"/>
    <n v="18"/>
    <n v="0"/>
    <n v="0"/>
    <n v="18"/>
    <n v="0"/>
    <n v="0"/>
    <n v="0"/>
    <n v="0"/>
    <n v="0"/>
    <n v="0"/>
    <n v="0"/>
    <n v="0"/>
    <n v="0"/>
    <n v="0"/>
    <n v="2"/>
    <n v="0"/>
    <n v="1435"/>
    <m/>
  </r>
  <r>
    <x v="25"/>
    <x v="8"/>
    <n v="0"/>
    <n v="0"/>
    <n v="0"/>
    <n v="15.3"/>
    <n v="15.3"/>
    <n v="15.3"/>
    <n v="15.3"/>
    <n v="0"/>
    <n v="0"/>
    <n v="30.6"/>
    <n v="1.04"/>
    <n v="30.6"/>
    <n v="30.6"/>
    <n v="11"/>
    <n v="0"/>
    <n v="0"/>
    <n v="11"/>
    <n v="0"/>
    <n v="36"/>
    <n v="0"/>
    <n v="0"/>
    <n v="0"/>
    <n v="36"/>
    <n v="6"/>
    <n v="2"/>
    <n v="36"/>
    <n v="44"/>
    <n v="0"/>
    <n v="9"/>
    <n v="16"/>
    <n v="25"/>
    <n v="15.3"/>
    <n v="0"/>
    <n v="0"/>
    <n v="15.3"/>
    <n v="0"/>
    <n v="0"/>
    <n v="0"/>
    <n v="0"/>
    <n v="18"/>
    <n v="0"/>
    <n v="0"/>
    <n v="18"/>
    <n v="0"/>
    <n v="0"/>
    <n v="0"/>
    <n v="0"/>
    <n v="0"/>
    <n v="0"/>
    <n v="0"/>
    <n v="0"/>
    <n v="0"/>
    <n v="0"/>
    <n v="2"/>
    <n v="0"/>
    <n v="1435"/>
    <m/>
  </r>
  <r>
    <x v="25"/>
    <x v="9"/>
    <n v="0"/>
    <n v="0"/>
    <n v="0"/>
    <n v="15.3"/>
    <n v="15.3"/>
    <n v="15.3"/>
    <n v="15.3"/>
    <n v="0"/>
    <n v="0"/>
    <n v="30.6"/>
    <n v="1.04"/>
    <n v="30.6"/>
    <n v="30.6"/>
    <n v="11"/>
    <n v="0"/>
    <n v="0"/>
    <n v="11"/>
    <n v="0"/>
    <n v="36"/>
    <n v="0"/>
    <n v="0"/>
    <n v="0"/>
    <n v="36"/>
    <n v="6"/>
    <n v="2"/>
    <n v="36"/>
    <n v="44"/>
    <n v="0"/>
    <n v="9"/>
    <n v="16"/>
    <n v="25"/>
    <n v="15.3"/>
    <n v="0"/>
    <n v="0"/>
    <n v="15.3"/>
    <n v="0"/>
    <n v="0"/>
    <n v="0"/>
    <n v="0"/>
    <n v="18"/>
    <n v="0"/>
    <n v="0"/>
    <n v="18"/>
    <n v="0"/>
    <n v="0"/>
    <n v="0"/>
    <n v="0"/>
    <n v="0"/>
    <n v="0"/>
    <n v="0"/>
    <n v="0"/>
    <n v="0"/>
    <n v="0"/>
    <n v="2"/>
    <n v="0"/>
    <n v="1435"/>
    <m/>
  </r>
  <r>
    <x v="25"/>
    <x v="10"/>
    <n v="0"/>
    <n v="0"/>
    <n v="0"/>
    <n v="15.3"/>
    <n v="15.3"/>
    <n v="15.3"/>
    <n v="15.3"/>
    <n v="0"/>
    <n v="0"/>
    <n v="30.6"/>
    <n v="1.04"/>
    <n v="30.6"/>
    <n v="30.6"/>
    <n v="11"/>
    <n v="0"/>
    <n v="0"/>
    <n v="11"/>
    <n v="0"/>
    <n v="36"/>
    <n v="0"/>
    <n v="0"/>
    <n v="0"/>
    <n v="36"/>
    <n v="6"/>
    <n v="2"/>
    <n v="36"/>
    <n v="44"/>
    <n v="0"/>
    <n v="9"/>
    <n v="16"/>
    <n v="25"/>
    <n v="15.3"/>
    <n v="0"/>
    <n v="0"/>
    <n v="15.3"/>
    <n v="0"/>
    <n v="0"/>
    <n v="0"/>
    <n v="0"/>
    <n v="18"/>
    <n v="0"/>
    <n v="0"/>
    <n v="18"/>
    <n v="0"/>
    <n v="0"/>
    <n v="0"/>
    <n v="0"/>
    <n v="0"/>
    <n v="0"/>
    <n v="0"/>
    <n v="0"/>
    <n v="0"/>
    <n v="0"/>
    <n v="2"/>
    <n v="0"/>
    <n v="1435"/>
    <m/>
  </r>
  <r>
    <x v="25"/>
    <x v="11"/>
    <n v="0"/>
    <n v="0"/>
    <n v="0"/>
    <n v="15.3"/>
    <n v="15.3"/>
    <n v="15.3"/>
    <n v="15.3"/>
    <n v="0"/>
    <n v="0"/>
    <n v="30.6"/>
    <n v="1.04"/>
    <n v="30.6"/>
    <n v="30.6"/>
    <n v="11"/>
    <n v="0"/>
    <n v="0"/>
    <n v="11"/>
    <n v="0"/>
    <n v="36"/>
    <n v="0"/>
    <n v="0"/>
    <n v="0"/>
    <n v="36"/>
    <n v="6"/>
    <n v="2"/>
    <n v="36"/>
    <n v="44"/>
    <n v="0"/>
    <n v="9"/>
    <n v="16"/>
    <n v="25"/>
    <n v="15.3"/>
    <n v="0"/>
    <n v="0"/>
    <n v="15.3"/>
    <n v="0"/>
    <n v="0"/>
    <n v="0"/>
    <n v="0"/>
    <n v="18"/>
    <n v="0"/>
    <n v="0"/>
    <n v="18"/>
    <n v="0"/>
    <n v="0"/>
    <n v="0"/>
    <n v="0"/>
    <n v="0"/>
    <n v="0"/>
    <n v="0"/>
    <n v="0"/>
    <n v="0"/>
    <n v="0"/>
    <n v="2"/>
    <n v="0"/>
    <n v="1435"/>
    <m/>
  </r>
  <r>
    <x v="26"/>
    <x v="0"/>
    <n v="0"/>
    <n v="0"/>
    <n v="0"/>
    <n v="15.3"/>
    <n v="15.3"/>
    <n v="15.3"/>
    <n v="15.3"/>
    <n v="0"/>
    <n v="0"/>
    <n v="30.6"/>
    <n v="1.04"/>
    <n v="30.6"/>
    <n v="30.6"/>
    <n v="11"/>
    <n v="0"/>
    <n v="0"/>
    <n v="11"/>
    <n v="0"/>
    <n v="36"/>
    <n v="0"/>
    <n v="0"/>
    <n v="0"/>
    <n v="36"/>
    <n v="6"/>
    <n v="2"/>
    <n v="36"/>
    <n v="44"/>
    <n v="0"/>
    <n v="9"/>
    <n v="16"/>
    <n v="25"/>
    <n v="15.3"/>
    <n v="0"/>
    <n v="0"/>
    <n v="15.3"/>
    <n v="0"/>
    <n v="0"/>
    <n v="0"/>
    <n v="0"/>
    <n v="18"/>
    <n v="0"/>
    <n v="0"/>
    <n v="18"/>
    <n v="0"/>
    <n v="0"/>
    <n v="0"/>
    <n v="0"/>
    <n v="0"/>
    <n v="0"/>
    <n v="0"/>
    <n v="0"/>
    <n v="0"/>
    <n v="0"/>
    <n v="2"/>
    <n v="0"/>
    <n v="1435"/>
    <m/>
  </r>
  <r>
    <x v="26"/>
    <x v="1"/>
    <n v="0"/>
    <n v="0"/>
    <n v="0"/>
    <n v="15.3"/>
    <n v="15.3"/>
    <n v="15.3"/>
    <n v="15.3"/>
    <n v="0"/>
    <n v="0"/>
    <n v="30.6"/>
    <n v="1.04"/>
    <n v="30.6"/>
    <n v="30.6"/>
    <n v="11"/>
    <n v="0"/>
    <n v="0"/>
    <n v="11"/>
    <n v="0"/>
    <n v="36"/>
    <n v="0"/>
    <n v="0"/>
    <n v="0"/>
    <n v="36"/>
    <n v="6"/>
    <n v="2"/>
    <n v="36"/>
    <n v="44"/>
    <n v="0"/>
    <n v="9"/>
    <n v="16"/>
    <n v="25"/>
    <n v="15.3"/>
    <n v="0"/>
    <n v="0"/>
    <n v="15.3"/>
    <n v="0"/>
    <n v="0"/>
    <n v="0"/>
    <n v="0"/>
    <n v="18"/>
    <n v="0"/>
    <n v="0"/>
    <n v="18"/>
    <n v="0"/>
    <n v="0"/>
    <n v="0"/>
    <n v="0"/>
    <n v="0"/>
    <n v="0"/>
    <n v="0"/>
    <n v="0"/>
    <n v="0"/>
    <n v="0"/>
    <n v="2"/>
    <n v="0"/>
    <n v="1435"/>
    <m/>
  </r>
  <r>
    <x v="26"/>
    <x v="2"/>
    <n v="0"/>
    <n v="0"/>
    <n v="0"/>
    <n v="15.3"/>
    <n v="15.3"/>
    <n v="15.3"/>
    <n v="15.3"/>
    <n v="0"/>
    <n v="0"/>
    <n v="30.6"/>
    <n v="1.04"/>
    <n v="30.6"/>
    <n v="30.6"/>
    <n v="11"/>
    <n v="0"/>
    <n v="0"/>
    <n v="11"/>
    <n v="0"/>
    <n v="36"/>
    <n v="0"/>
    <n v="0"/>
    <n v="0"/>
    <n v="36"/>
    <n v="6"/>
    <n v="2"/>
    <n v="36"/>
    <n v="44"/>
    <n v="0"/>
    <n v="9"/>
    <n v="16"/>
    <n v="25"/>
    <n v="15.3"/>
    <n v="0"/>
    <n v="0"/>
    <n v="15.3"/>
    <n v="0"/>
    <n v="0"/>
    <n v="0"/>
    <n v="0"/>
    <n v="18"/>
    <n v="0"/>
    <n v="0"/>
    <n v="18"/>
    <n v="0"/>
    <n v="0"/>
    <n v="0"/>
    <n v="0"/>
    <n v="0"/>
    <n v="0"/>
    <n v="0"/>
    <n v="0"/>
    <n v="0"/>
    <n v="0"/>
    <n v="2"/>
    <n v="0"/>
    <n v="1435"/>
    <m/>
  </r>
  <r>
    <x v="26"/>
    <x v="3"/>
    <n v="0"/>
    <n v="0"/>
    <n v="0"/>
    <n v="15.3"/>
    <n v="15.3"/>
    <n v="15.3"/>
    <n v="15.3"/>
    <n v="0"/>
    <n v="0"/>
    <n v="30.6"/>
    <n v="1.04"/>
    <n v="30.6"/>
    <n v="30.6"/>
    <n v="11"/>
    <n v="0"/>
    <n v="0"/>
    <n v="11"/>
    <n v="0"/>
    <n v="36"/>
    <n v="0"/>
    <n v="0"/>
    <n v="0"/>
    <n v="36"/>
    <n v="6"/>
    <n v="2"/>
    <n v="36"/>
    <n v="44"/>
    <n v="0"/>
    <n v="9"/>
    <n v="16"/>
    <n v="25"/>
    <n v="15.3"/>
    <n v="0"/>
    <n v="0"/>
    <n v="15.3"/>
    <n v="0"/>
    <n v="0"/>
    <n v="0"/>
    <n v="0"/>
    <n v="18"/>
    <n v="0"/>
    <n v="0"/>
    <n v="18"/>
    <n v="0"/>
    <n v="0"/>
    <n v="0"/>
    <n v="0"/>
    <n v="0"/>
    <n v="0"/>
    <n v="0"/>
    <n v="0"/>
    <n v="0"/>
    <n v="0"/>
    <n v="2"/>
    <n v="0"/>
    <n v="1435"/>
    <m/>
  </r>
  <r>
    <x v="26"/>
    <x v="4"/>
    <n v="0"/>
    <n v="0"/>
    <n v="0"/>
    <n v="15.3"/>
    <n v="15.3"/>
    <n v="15.3"/>
    <n v="15.3"/>
    <n v="0"/>
    <n v="0"/>
    <n v="30.6"/>
    <n v="1.04"/>
    <n v="30.6"/>
    <n v="30.6"/>
    <n v="11"/>
    <n v="0"/>
    <n v="0"/>
    <n v="11"/>
    <n v="0"/>
    <n v="36"/>
    <n v="0"/>
    <n v="0"/>
    <n v="0"/>
    <n v="36"/>
    <n v="6"/>
    <n v="2"/>
    <n v="36"/>
    <n v="44"/>
    <n v="0"/>
    <n v="9"/>
    <n v="16"/>
    <n v="25"/>
    <n v="15.3"/>
    <n v="0"/>
    <n v="0"/>
    <n v="15.3"/>
    <n v="0"/>
    <n v="0"/>
    <n v="0"/>
    <n v="0"/>
    <n v="18"/>
    <n v="0"/>
    <n v="0"/>
    <n v="18"/>
    <n v="0"/>
    <n v="0"/>
    <n v="0"/>
    <n v="0"/>
    <n v="0"/>
    <n v="0"/>
    <n v="0"/>
    <n v="0"/>
    <n v="0"/>
    <n v="0"/>
    <n v="2"/>
    <n v="0"/>
    <n v="1435"/>
    <m/>
  </r>
  <r>
    <x v="26"/>
    <x v="5"/>
    <n v="0"/>
    <n v="0"/>
    <n v="0"/>
    <n v="15.3"/>
    <n v="15.3"/>
    <n v="15.3"/>
    <n v="15.3"/>
    <n v="0"/>
    <n v="0"/>
    <n v="30.6"/>
    <n v="1.04"/>
    <n v="30.6"/>
    <n v="30.6"/>
    <n v="11"/>
    <n v="0"/>
    <n v="0"/>
    <n v="11"/>
    <n v="0"/>
    <n v="36"/>
    <n v="0"/>
    <n v="0"/>
    <n v="0"/>
    <n v="36"/>
    <n v="6"/>
    <n v="2"/>
    <n v="36"/>
    <n v="44"/>
    <n v="0"/>
    <n v="9"/>
    <n v="16"/>
    <n v="25"/>
    <n v="15.3"/>
    <n v="0"/>
    <n v="0"/>
    <n v="15.3"/>
    <n v="0"/>
    <n v="0"/>
    <n v="0"/>
    <n v="0"/>
    <n v="18"/>
    <n v="0"/>
    <n v="0"/>
    <n v="18"/>
    <n v="0"/>
    <n v="0"/>
    <n v="0"/>
    <n v="0"/>
    <n v="0"/>
    <n v="0"/>
    <n v="0"/>
    <n v="0"/>
    <n v="0"/>
    <n v="0"/>
    <n v="2"/>
    <n v="0"/>
    <n v="1435"/>
    <m/>
  </r>
  <r>
    <x v="26"/>
    <x v="6"/>
    <n v="0"/>
    <n v="0"/>
    <n v="0"/>
    <n v="15.3"/>
    <n v="15.3"/>
    <n v="15.3"/>
    <n v="15.3"/>
    <n v="0"/>
    <n v="0"/>
    <n v="30.6"/>
    <n v="1.04"/>
    <n v="30.6"/>
    <n v="30.6"/>
    <n v="11"/>
    <n v="0"/>
    <n v="0"/>
    <n v="11"/>
    <n v="0"/>
    <n v="36"/>
    <n v="0"/>
    <n v="0"/>
    <n v="0"/>
    <n v="36"/>
    <n v="6"/>
    <n v="2"/>
    <n v="36"/>
    <n v="44"/>
    <n v="0"/>
    <n v="9"/>
    <n v="16"/>
    <n v="25"/>
    <n v="15.3"/>
    <n v="0"/>
    <n v="0"/>
    <n v="15.3"/>
    <n v="0"/>
    <n v="0"/>
    <n v="0"/>
    <n v="0"/>
    <n v="18"/>
    <n v="0"/>
    <n v="0"/>
    <n v="18"/>
    <n v="0"/>
    <n v="0"/>
    <n v="0"/>
    <n v="0"/>
    <n v="0"/>
    <n v="0"/>
    <n v="0"/>
    <n v="0"/>
    <n v="0"/>
    <n v="0"/>
    <n v="2"/>
    <n v="0"/>
    <n v="1435"/>
    <m/>
  </r>
  <r>
    <x v="26"/>
    <x v="7"/>
    <n v="0"/>
    <n v="0"/>
    <n v="0"/>
    <n v="15.3"/>
    <n v="15.3"/>
    <n v="15.3"/>
    <n v="15.3"/>
    <n v="0"/>
    <n v="0"/>
    <n v="30.6"/>
    <n v="1.04"/>
    <n v="30.6"/>
    <n v="30.6"/>
    <n v="11"/>
    <n v="0"/>
    <n v="0"/>
    <n v="11"/>
    <n v="0"/>
    <n v="36"/>
    <n v="0"/>
    <n v="0"/>
    <n v="0"/>
    <n v="36"/>
    <n v="6"/>
    <n v="2"/>
    <n v="36"/>
    <n v="44"/>
    <n v="0"/>
    <n v="9"/>
    <n v="16"/>
    <n v="25"/>
    <n v="15.3"/>
    <n v="0"/>
    <n v="0"/>
    <n v="15.3"/>
    <n v="0"/>
    <n v="0"/>
    <n v="0"/>
    <n v="0"/>
    <n v="18"/>
    <n v="0"/>
    <n v="0"/>
    <n v="18"/>
    <n v="0"/>
    <n v="0"/>
    <n v="0"/>
    <n v="0"/>
    <n v="0"/>
    <n v="0"/>
    <n v="0"/>
    <n v="0"/>
    <n v="0"/>
    <n v="0"/>
    <n v="2"/>
    <n v="0"/>
    <n v="1435"/>
    <m/>
  </r>
  <r>
    <x v="26"/>
    <x v="8"/>
    <n v="0"/>
    <n v="0"/>
    <n v="0"/>
    <n v="15.3"/>
    <n v="15.3"/>
    <n v="15.3"/>
    <n v="15.3"/>
    <n v="0"/>
    <n v="0"/>
    <n v="30.6"/>
    <n v="1.04"/>
    <n v="30.6"/>
    <n v="30.6"/>
    <n v="11"/>
    <n v="0"/>
    <n v="0"/>
    <n v="11"/>
    <n v="0"/>
    <n v="36"/>
    <n v="0"/>
    <n v="0"/>
    <n v="0"/>
    <n v="36"/>
    <n v="6"/>
    <n v="2"/>
    <n v="36"/>
    <n v="44"/>
    <n v="0"/>
    <n v="9"/>
    <n v="16"/>
    <n v="25"/>
    <n v="15.3"/>
    <n v="0"/>
    <n v="0"/>
    <n v="15.3"/>
    <n v="0"/>
    <n v="0"/>
    <n v="0"/>
    <n v="0"/>
    <n v="18"/>
    <n v="0"/>
    <n v="0"/>
    <n v="18"/>
    <n v="0"/>
    <n v="0"/>
    <n v="0"/>
    <n v="0"/>
    <n v="0"/>
    <n v="0"/>
    <n v="0"/>
    <n v="0"/>
    <n v="0"/>
    <n v="0"/>
    <n v="2"/>
    <n v="0"/>
    <n v="1435"/>
    <m/>
  </r>
  <r>
    <x v="26"/>
    <x v="9"/>
    <n v="0"/>
    <n v="0"/>
    <n v="0"/>
    <n v="15.3"/>
    <n v="15.3"/>
    <n v="15.3"/>
    <n v="15.3"/>
    <n v="0"/>
    <n v="0"/>
    <n v="30.6"/>
    <n v="1.04"/>
    <n v="30.6"/>
    <n v="30.6"/>
    <n v="11"/>
    <n v="0"/>
    <n v="0"/>
    <n v="11"/>
    <n v="0"/>
    <n v="36"/>
    <n v="0"/>
    <n v="0"/>
    <n v="0"/>
    <n v="36"/>
    <n v="6"/>
    <n v="2"/>
    <n v="36"/>
    <n v="44"/>
    <n v="0"/>
    <n v="9"/>
    <n v="16"/>
    <n v="25"/>
    <n v="15.3"/>
    <n v="0"/>
    <n v="0"/>
    <n v="15.3"/>
    <n v="0"/>
    <n v="0"/>
    <n v="0"/>
    <n v="0"/>
    <n v="18"/>
    <n v="0"/>
    <n v="0"/>
    <n v="18"/>
    <n v="0"/>
    <n v="0"/>
    <n v="0"/>
    <n v="0"/>
    <n v="0"/>
    <n v="0"/>
    <n v="0"/>
    <n v="0"/>
    <n v="0"/>
    <n v="0"/>
    <n v="2"/>
    <n v="0"/>
    <n v="1435"/>
    <m/>
  </r>
  <r>
    <x v="26"/>
    <x v="10"/>
    <n v="0"/>
    <n v="0"/>
    <n v="0"/>
    <n v="15.3"/>
    <n v="15.3"/>
    <n v="15.3"/>
    <n v="15.3"/>
    <n v="0"/>
    <n v="0"/>
    <n v="30.6"/>
    <n v="1.04"/>
    <n v="30.6"/>
    <n v="30.6"/>
    <n v="11"/>
    <n v="0"/>
    <n v="0"/>
    <n v="11"/>
    <n v="0"/>
    <n v="36"/>
    <n v="0"/>
    <n v="0"/>
    <n v="0"/>
    <n v="36"/>
    <n v="6"/>
    <n v="2"/>
    <n v="36"/>
    <n v="44"/>
    <n v="0"/>
    <n v="9"/>
    <n v="16"/>
    <n v="25"/>
    <n v="15.3"/>
    <n v="0"/>
    <n v="0"/>
    <n v="15.3"/>
    <n v="0"/>
    <n v="0"/>
    <n v="0"/>
    <n v="0"/>
    <n v="18"/>
    <n v="0"/>
    <n v="0"/>
    <n v="18"/>
    <n v="0"/>
    <n v="0"/>
    <n v="0"/>
    <n v="0"/>
    <n v="0"/>
    <n v="0"/>
    <n v="0"/>
    <n v="0"/>
    <n v="0"/>
    <n v="0"/>
    <n v="2"/>
    <n v="0"/>
    <n v="1435"/>
    <m/>
  </r>
  <r>
    <x v="26"/>
    <x v="11"/>
    <n v="0"/>
    <n v="0"/>
    <n v="0"/>
    <n v="15.3"/>
    <n v="15.3"/>
    <n v="15.3"/>
    <n v="15.3"/>
    <n v="0"/>
    <n v="0"/>
    <n v="30.6"/>
    <n v="1.04"/>
    <n v="30.6"/>
    <n v="30.6"/>
    <n v="11"/>
    <n v="0"/>
    <n v="0"/>
    <n v="11"/>
    <n v="0"/>
    <n v="36"/>
    <n v="0"/>
    <n v="0"/>
    <n v="0"/>
    <n v="36"/>
    <n v="6"/>
    <n v="2"/>
    <n v="36"/>
    <n v="44"/>
    <n v="0"/>
    <n v="9"/>
    <n v="16"/>
    <n v="25"/>
    <n v="15.3"/>
    <n v="0"/>
    <n v="0"/>
    <n v="15.3"/>
    <n v="0"/>
    <n v="0"/>
    <n v="0"/>
    <n v="0"/>
    <n v="18"/>
    <n v="0"/>
    <n v="0"/>
    <n v="18"/>
    <n v="0"/>
    <n v="0"/>
    <n v="0"/>
    <n v="0"/>
    <n v="0"/>
    <n v="0"/>
    <n v="0"/>
    <n v="0"/>
    <n v="0"/>
    <n v="0"/>
    <n v="2"/>
    <n v="0"/>
    <n v="1435"/>
    <m/>
  </r>
  <r>
    <x v="27"/>
    <x v="0"/>
    <n v="0"/>
    <n v="0"/>
    <n v="0"/>
    <n v="15.3"/>
    <n v="15.3"/>
    <n v="15.3"/>
    <n v="15.3"/>
    <n v="0"/>
    <n v="0"/>
    <n v="30.6"/>
    <n v="1.04"/>
    <n v="30.6"/>
    <n v="30.6"/>
    <n v="11"/>
    <n v="0"/>
    <n v="0"/>
    <n v="11"/>
    <n v="0"/>
    <n v="36"/>
    <n v="0"/>
    <n v="0"/>
    <n v="0"/>
    <n v="36"/>
    <n v="6"/>
    <n v="2"/>
    <n v="36"/>
    <n v="44"/>
    <n v="0"/>
    <n v="7"/>
    <n v="9"/>
    <n v="16"/>
    <n v="15.3"/>
    <n v="0"/>
    <n v="0"/>
    <n v="15.3"/>
    <n v="0"/>
    <n v="0"/>
    <n v="0"/>
    <n v="0"/>
    <n v="18"/>
    <n v="0"/>
    <n v="0"/>
    <n v="18"/>
    <n v="0"/>
    <n v="0"/>
    <n v="0"/>
    <n v="0"/>
    <n v="0"/>
    <n v="0"/>
    <n v="0"/>
    <n v="0"/>
    <n v="0"/>
    <n v="0"/>
    <n v="2"/>
    <n v="0"/>
    <n v="1435"/>
    <m/>
  </r>
  <r>
    <x v="27"/>
    <x v="1"/>
    <n v="0"/>
    <n v="0"/>
    <n v="0"/>
    <n v="15.3"/>
    <n v="15.3"/>
    <n v="15.3"/>
    <n v="15.3"/>
    <n v="0"/>
    <n v="0"/>
    <n v="30.6"/>
    <n v="1.04"/>
    <n v="30.6"/>
    <n v="30.6"/>
    <n v="11"/>
    <n v="0"/>
    <n v="0"/>
    <n v="11"/>
    <n v="0"/>
    <n v="36"/>
    <n v="0"/>
    <n v="0"/>
    <n v="0"/>
    <n v="36"/>
    <n v="6"/>
    <n v="2"/>
    <n v="36"/>
    <n v="44"/>
    <n v="0"/>
    <n v="7"/>
    <n v="9"/>
    <n v="16"/>
    <n v="15.3"/>
    <n v="0"/>
    <n v="0"/>
    <n v="15.3"/>
    <n v="0"/>
    <n v="0"/>
    <n v="0"/>
    <n v="0"/>
    <n v="18"/>
    <n v="0"/>
    <n v="0"/>
    <n v="18"/>
    <n v="0"/>
    <n v="0"/>
    <n v="0"/>
    <n v="0"/>
    <n v="0"/>
    <n v="0"/>
    <n v="0"/>
    <n v="0"/>
    <n v="0"/>
    <n v="0"/>
    <n v="2"/>
    <n v="0"/>
    <n v="1435"/>
    <m/>
  </r>
  <r>
    <x v="27"/>
    <x v="2"/>
    <n v="0"/>
    <n v="0"/>
    <n v="0"/>
    <n v="15.3"/>
    <n v="15.3"/>
    <n v="15.3"/>
    <n v="15.3"/>
    <n v="0"/>
    <n v="0"/>
    <n v="30.6"/>
    <n v="1.04"/>
    <n v="30.6"/>
    <n v="30.6"/>
    <n v="11"/>
    <n v="0"/>
    <n v="0"/>
    <n v="11"/>
    <n v="0"/>
    <n v="36"/>
    <n v="0"/>
    <n v="0"/>
    <n v="0"/>
    <n v="36"/>
    <n v="6"/>
    <n v="2"/>
    <n v="36"/>
    <n v="44"/>
    <n v="0"/>
    <n v="7"/>
    <n v="9"/>
    <n v="16"/>
    <n v="15.3"/>
    <n v="0"/>
    <n v="0"/>
    <n v="15.3"/>
    <n v="0"/>
    <n v="0"/>
    <n v="0"/>
    <n v="0"/>
    <n v="18"/>
    <n v="0"/>
    <n v="0"/>
    <n v="18"/>
    <n v="0"/>
    <n v="0"/>
    <n v="0"/>
    <n v="0"/>
    <n v="0"/>
    <n v="0"/>
    <n v="0"/>
    <n v="0"/>
    <n v="0"/>
    <n v="0"/>
    <n v="2"/>
    <n v="0"/>
    <n v="1435"/>
    <m/>
  </r>
  <r>
    <x v="27"/>
    <x v="3"/>
    <n v="0"/>
    <n v="0"/>
    <n v="0"/>
    <n v="15.3"/>
    <n v="15.3"/>
    <n v="15.3"/>
    <n v="15.3"/>
    <n v="0"/>
    <n v="0"/>
    <n v="30.6"/>
    <n v="1.04"/>
    <n v="30.6"/>
    <n v="30.6"/>
    <n v="11"/>
    <n v="0"/>
    <n v="0"/>
    <n v="11"/>
    <n v="0"/>
    <n v="36"/>
    <n v="0"/>
    <n v="0"/>
    <n v="0"/>
    <n v="36"/>
    <n v="6"/>
    <n v="2"/>
    <n v="36"/>
    <n v="44"/>
    <n v="0"/>
    <n v="7"/>
    <n v="9"/>
    <n v="16"/>
    <n v="15.3"/>
    <n v="0"/>
    <n v="0"/>
    <n v="15.3"/>
    <n v="0"/>
    <n v="0"/>
    <n v="0"/>
    <n v="0"/>
    <n v="18"/>
    <n v="0"/>
    <n v="0"/>
    <n v="18"/>
    <n v="0"/>
    <n v="0"/>
    <n v="0"/>
    <n v="0"/>
    <n v="0"/>
    <n v="0"/>
    <n v="0"/>
    <n v="0"/>
    <n v="0"/>
    <n v="0"/>
    <n v="2"/>
    <n v="0"/>
    <n v="1435"/>
    <m/>
  </r>
  <r>
    <x v="27"/>
    <x v="4"/>
    <n v="0"/>
    <n v="0"/>
    <n v="0"/>
    <n v="15.3"/>
    <n v="15.3"/>
    <n v="15.3"/>
    <n v="15.3"/>
    <n v="0"/>
    <n v="0"/>
    <n v="30.6"/>
    <n v="1.04"/>
    <n v="30.6"/>
    <n v="30.6"/>
    <n v="11"/>
    <n v="0"/>
    <n v="0"/>
    <n v="11"/>
    <n v="0"/>
    <n v="36"/>
    <n v="0"/>
    <n v="0"/>
    <n v="0"/>
    <n v="36"/>
    <n v="6"/>
    <n v="2"/>
    <n v="36"/>
    <n v="44"/>
    <n v="0"/>
    <n v="7"/>
    <n v="9"/>
    <n v="16"/>
    <n v="15.3"/>
    <n v="0"/>
    <n v="0"/>
    <n v="15.3"/>
    <n v="0"/>
    <n v="0"/>
    <n v="0"/>
    <n v="0"/>
    <n v="18"/>
    <n v="0"/>
    <n v="0"/>
    <n v="18"/>
    <n v="0"/>
    <n v="0"/>
    <n v="0"/>
    <n v="0"/>
    <n v="0"/>
    <n v="0"/>
    <n v="0"/>
    <n v="0"/>
    <n v="0"/>
    <n v="0"/>
    <n v="2"/>
    <n v="0"/>
    <n v="1435"/>
    <m/>
  </r>
  <r>
    <x v="27"/>
    <x v="5"/>
    <n v="0"/>
    <n v="0"/>
    <n v="0"/>
    <n v="15.3"/>
    <n v="15.3"/>
    <n v="15.3"/>
    <n v="15.3"/>
    <n v="0"/>
    <n v="0"/>
    <n v="30.6"/>
    <n v="1.04"/>
    <n v="30.6"/>
    <n v="30.6"/>
    <n v="11"/>
    <n v="0"/>
    <n v="0"/>
    <n v="11"/>
    <n v="0"/>
    <n v="36"/>
    <n v="0"/>
    <n v="0"/>
    <n v="0"/>
    <n v="36"/>
    <n v="6"/>
    <n v="2"/>
    <n v="36"/>
    <n v="44"/>
    <n v="0"/>
    <n v="7"/>
    <n v="9"/>
    <n v="16"/>
    <n v="15.3"/>
    <n v="0"/>
    <n v="0"/>
    <n v="15.3"/>
    <n v="0"/>
    <n v="0"/>
    <n v="0"/>
    <n v="0"/>
    <n v="18"/>
    <n v="0"/>
    <n v="0"/>
    <n v="18"/>
    <n v="0"/>
    <n v="0"/>
    <n v="0"/>
    <n v="0"/>
    <n v="0"/>
    <n v="0"/>
    <n v="0"/>
    <n v="0"/>
    <n v="0"/>
    <n v="0"/>
    <n v="2"/>
    <n v="0"/>
    <n v="1435"/>
    <m/>
  </r>
  <r>
    <x v="27"/>
    <x v="6"/>
    <n v="0"/>
    <n v="0"/>
    <n v="0"/>
    <n v="15.3"/>
    <n v="15.3"/>
    <n v="15.3"/>
    <n v="15.3"/>
    <n v="0"/>
    <n v="0"/>
    <n v="30.6"/>
    <n v="1.04"/>
    <n v="30.6"/>
    <n v="30.6"/>
    <n v="11"/>
    <n v="0"/>
    <n v="0"/>
    <n v="11"/>
    <n v="0"/>
    <n v="36"/>
    <n v="0"/>
    <n v="0"/>
    <n v="0"/>
    <n v="36"/>
    <n v="6"/>
    <n v="2"/>
    <n v="36"/>
    <n v="44"/>
    <n v="0"/>
    <n v="7"/>
    <n v="9"/>
    <n v="16"/>
    <n v="15.3"/>
    <n v="0"/>
    <n v="0"/>
    <n v="15.3"/>
    <n v="0"/>
    <n v="0"/>
    <n v="0"/>
    <n v="0"/>
    <n v="18"/>
    <n v="0"/>
    <n v="0"/>
    <n v="18"/>
    <n v="0"/>
    <n v="0"/>
    <n v="0"/>
    <n v="0"/>
    <n v="0"/>
    <n v="0"/>
    <n v="0"/>
    <n v="0"/>
    <n v="0"/>
    <n v="0"/>
    <n v="2"/>
    <n v="0"/>
    <n v="1435"/>
    <m/>
  </r>
  <r>
    <x v="27"/>
    <x v="7"/>
    <n v="0"/>
    <n v="0"/>
    <n v="0"/>
    <n v="15.3"/>
    <n v="15.3"/>
    <n v="15.3"/>
    <n v="15.3"/>
    <n v="0"/>
    <n v="0"/>
    <n v="30.6"/>
    <n v="1.04"/>
    <n v="30.6"/>
    <n v="30.6"/>
    <n v="11"/>
    <n v="0"/>
    <n v="0"/>
    <n v="11"/>
    <n v="0"/>
    <n v="36"/>
    <n v="0"/>
    <n v="0"/>
    <n v="0"/>
    <n v="36"/>
    <n v="6"/>
    <n v="2"/>
    <n v="36"/>
    <n v="44"/>
    <n v="0"/>
    <n v="7"/>
    <n v="9"/>
    <n v="16"/>
    <n v="15.3"/>
    <n v="0"/>
    <n v="0"/>
    <n v="15.3"/>
    <n v="0"/>
    <n v="0"/>
    <n v="0"/>
    <n v="0"/>
    <n v="18"/>
    <n v="0"/>
    <n v="0"/>
    <n v="18"/>
    <n v="0"/>
    <n v="0"/>
    <n v="0"/>
    <n v="0"/>
    <n v="0"/>
    <n v="0"/>
    <n v="0"/>
    <n v="0"/>
    <n v="0"/>
    <n v="0"/>
    <n v="2"/>
    <n v="0"/>
    <n v="1435"/>
    <m/>
  </r>
  <r>
    <x v="27"/>
    <x v="8"/>
    <n v="0"/>
    <n v="0"/>
    <n v="0"/>
    <n v="15.3"/>
    <n v="15.3"/>
    <n v="15.3"/>
    <n v="15.3"/>
    <n v="0"/>
    <n v="0"/>
    <n v="30.6"/>
    <n v="1.04"/>
    <n v="30.6"/>
    <n v="30.6"/>
    <n v="11"/>
    <n v="0"/>
    <n v="0"/>
    <n v="11"/>
    <n v="0"/>
    <n v="36"/>
    <n v="0"/>
    <n v="0"/>
    <n v="0"/>
    <n v="36"/>
    <n v="6"/>
    <n v="2"/>
    <n v="36"/>
    <n v="44"/>
    <n v="0"/>
    <n v="7"/>
    <n v="9"/>
    <n v="16"/>
    <n v="15.3"/>
    <n v="0"/>
    <n v="0"/>
    <n v="15.3"/>
    <n v="0"/>
    <n v="0"/>
    <n v="0"/>
    <n v="0"/>
    <n v="18"/>
    <n v="0"/>
    <n v="0"/>
    <n v="18"/>
    <n v="0"/>
    <n v="0"/>
    <n v="0"/>
    <n v="0"/>
    <n v="0"/>
    <n v="0"/>
    <n v="0"/>
    <n v="0"/>
    <n v="0"/>
    <n v="0"/>
    <n v="2"/>
    <n v="0"/>
    <n v="1435"/>
    <m/>
  </r>
  <r>
    <x v="27"/>
    <x v="9"/>
    <n v="0"/>
    <n v="0"/>
    <n v="0"/>
    <n v="15.3"/>
    <n v="15.3"/>
    <n v="15.3"/>
    <n v="15.3"/>
    <n v="0"/>
    <n v="0"/>
    <n v="30.6"/>
    <n v="1.04"/>
    <n v="30.6"/>
    <n v="30.6"/>
    <n v="11"/>
    <n v="0"/>
    <n v="0"/>
    <n v="11"/>
    <n v="0"/>
    <n v="36"/>
    <n v="0"/>
    <n v="0"/>
    <n v="0"/>
    <n v="36"/>
    <n v="6"/>
    <n v="2"/>
    <n v="36"/>
    <n v="44"/>
    <n v="0"/>
    <n v="7"/>
    <n v="9"/>
    <n v="16"/>
    <n v="15.3"/>
    <n v="0"/>
    <n v="0"/>
    <n v="15.3"/>
    <n v="0"/>
    <n v="0"/>
    <n v="0"/>
    <n v="0"/>
    <n v="18"/>
    <n v="0"/>
    <n v="0"/>
    <n v="18"/>
    <n v="0"/>
    <n v="0"/>
    <n v="0"/>
    <n v="0"/>
    <n v="0"/>
    <n v="0"/>
    <n v="0"/>
    <n v="0"/>
    <n v="0"/>
    <n v="0"/>
    <n v="2"/>
    <n v="0"/>
    <n v="1435"/>
    <m/>
  </r>
  <r>
    <x v="27"/>
    <x v="10"/>
    <n v="0"/>
    <n v="0"/>
    <n v="0"/>
    <n v="15.3"/>
    <n v="15.3"/>
    <n v="15.3"/>
    <n v="15.3"/>
    <n v="0"/>
    <n v="0"/>
    <n v="30.6"/>
    <n v="1.04"/>
    <n v="30.6"/>
    <n v="30.6"/>
    <n v="11"/>
    <n v="0"/>
    <n v="0"/>
    <n v="11"/>
    <n v="0"/>
    <n v="36"/>
    <n v="0"/>
    <n v="0"/>
    <n v="0"/>
    <n v="36"/>
    <n v="6"/>
    <n v="2"/>
    <n v="36"/>
    <n v="44"/>
    <n v="0"/>
    <n v="7"/>
    <n v="9"/>
    <n v="16"/>
    <n v="15.3"/>
    <n v="0"/>
    <n v="0"/>
    <n v="15.3"/>
    <n v="0"/>
    <n v="0"/>
    <n v="0"/>
    <n v="0"/>
    <n v="18"/>
    <n v="0"/>
    <n v="0"/>
    <n v="18"/>
    <n v="0"/>
    <n v="0"/>
    <n v="0"/>
    <n v="0"/>
    <n v="0"/>
    <n v="0"/>
    <n v="0"/>
    <n v="0"/>
    <n v="0"/>
    <n v="0"/>
    <n v="2"/>
    <n v="0"/>
    <n v="1435"/>
    <m/>
  </r>
  <r>
    <x v="27"/>
    <x v="11"/>
    <n v="0"/>
    <n v="0"/>
    <n v="0"/>
    <n v="15.3"/>
    <n v="15.3"/>
    <n v="15.3"/>
    <n v="15.3"/>
    <n v="0"/>
    <n v="0"/>
    <n v="30.6"/>
    <n v="1.04"/>
    <n v="30.6"/>
    <n v="30.6"/>
    <n v="11"/>
    <n v="0"/>
    <n v="0"/>
    <n v="11"/>
    <n v="0"/>
    <n v="36"/>
    <n v="0"/>
    <n v="0"/>
    <n v="0"/>
    <n v="36"/>
    <n v="6"/>
    <n v="2"/>
    <n v="36"/>
    <n v="44"/>
    <n v="0"/>
    <n v="7"/>
    <n v="9"/>
    <n v="16"/>
    <n v="15.3"/>
    <n v="0"/>
    <n v="0"/>
    <n v="15.3"/>
    <n v="0"/>
    <n v="0"/>
    <n v="0"/>
    <n v="0"/>
    <n v="18"/>
    <n v="0"/>
    <n v="0"/>
    <n v="18"/>
    <n v="0"/>
    <n v="0"/>
    <n v="0"/>
    <n v="0"/>
    <n v="0"/>
    <n v="0"/>
    <n v="0"/>
    <n v="0"/>
    <n v="0"/>
    <n v="0"/>
    <n v="2"/>
    <n v="0"/>
    <n v="1435"/>
    <m/>
  </r>
  <r>
    <x v="28"/>
    <x v="0"/>
    <n v="0"/>
    <n v="0"/>
    <n v="0"/>
    <n v="15.3"/>
    <n v="15.3"/>
    <n v="15.3"/>
    <n v="15.3"/>
    <n v="0"/>
    <n v="0"/>
    <n v="30.6"/>
    <n v="1.04"/>
    <n v="30.6"/>
    <n v="30.6"/>
    <n v="11"/>
    <n v="0"/>
    <n v="0"/>
    <n v="11"/>
    <n v="0"/>
    <n v="36"/>
    <n v="0"/>
    <n v="0"/>
    <n v="0"/>
    <n v="36"/>
    <n v="6"/>
    <n v="2"/>
    <n v="36"/>
    <n v="44"/>
    <n v="0"/>
    <n v="7"/>
    <n v="9"/>
    <n v="16"/>
    <n v="15.3"/>
    <n v="0"/>
    <n v="0"/>
    <n v="15.3"/>
    <n v="0"/>
    <n v="0"/>
    <n v="0"/>
    <n v="0"/>
    <n v="18"/>
    <n v="0"/>
    <n v="0"/>
    <n v="18"/>
    <n v="0"/>
    <n v="0"/>
    <n v="0"/>
    <n v="0"/>
    <n v="0"/>
    <n v="0"/>
    <n v="0"/>
    <n v="0"/>
    <n v="0"/>
    <n v="0"/>
    <n v="2"/>
    <n v="0"/>
    <n v="1435"/>
    <m/>
  </r>
  <r>
    <x v="28"/>
    <x v="1"/>
    <n v="0"/>
    <n v="0"/>
    <n v="0"/>
    <n v="15.3"/>
    <n v="15.3"/>
    <n v="15.3"/>
    <n v="15.3"/>
    <n v="0"/>
    <n v="0"/>
    <n v="30.6"/>
    <n v="1.04"/>
    <n v="30.6"/>
    <n v="30.6"/>
    <n v="11"/>
    <n v="0"/>
    <n v="0"/>
    <n v="11"/>
    <n v="0"/>
    <n v="36"/>
    <n v="0"/>
    <n v="0"/>
    <n v="0"/>
    <n v="36"/>
    <n v="6"/>
    <n v="2"/>
    <n v="36"/>
    <n v="44"/>
    <n v="0"/>
    <n v="7"/>
    <n v="9"/>
    <n v="16"/>
    <n v="15.3"/>
    <n v="0"/>
    <n v="0"/>
    <n v="15.3"/>
    <n v="0"/>
    <n v="0"/>
    <n v="0"/>
    <n v="0"/>
    <n v="18"/>
    <n v="0"/>
    <n v="0"/>
    <n v="18"/>
    <n v="0"/>
    <n v="0"/>
    <n v="0"/>
    <n v="0"/>
    <n v="0"/>
    <n v="0"/>
    <n v="0"/>
    <n v="0"/>
    <n v="0"/>
    <n v="0"/>
    <n v="2"/>
    <n v="0"/>
    <n v="1435"/>
    <m/>
  </r>
  <r>
    <x v="28"/>
    <x v="2"/>
    <n v="0"/>
    <n v="0"/>
    <n v="0"/>
    <n v="15.3"/>
    <n v="15.3"/>
    <n v="15.3"/>
    <n v="15.3"/>
    <n v="0"/>
    <n v="0"/>
    <n v="30.6"/>
    <n v="1.04"/>
    <n v="30.6"/>
    <n v="30.6"/>
    <n v="11"/>
    <n v="0"/>
    <n v="0"/>
    <n v="11"/>
    <n v="0"/>
    <n v="36"/>
    <n v="0"/>
    <n v="0"/>
    <n v="0"/>
    <n v="36"/>
    <n v="6"/>
    <n v="2"/>
    <n v="36"/>
    <n v="44"/>
    <n v="0"/>
    <n v="7"/>
    <n v="9"/>
    <n v="16"/>
    <n v="15.3"/>
    <n v="0"/>
    <n v="0"/>
    <n v="15.3"/>
    <n v="0"/>
    <n v="0"/>
    <n v="0"/>
    <n v="0"/>
    <n v="18"/>
    <n v="0"/>
    <n v="0"/>
    <n v="18"/>
    <n v="0"/>
    <n v="0"/>
    <n v="0"/>
    <n v="0"/>
    <n v="0"/>
    <n v="0"/>
    <n v="0"/>
    <n v="0"/>
    <n v="0"/>
    <n v="0"/>
    <n v="2"/>
    <n v="0"/>
    <n v="1435"/>
    <m/>
  </r>
  <r>
    <x v="28"/>
    <x v="3"/>
    <n v="0"/>
    <n v="0"/>
    <n v="0"/>
    <n v="15.3"/>
    <n v="15.3"/>
    <n v="15.3"/>
    <n v="15.3"/>
    <n v="0"/>
    <n v="0"/>
    <n v="30.6"/>
    <n v="1.04"/>
    <n v="30.6"/>
    <n v="30.6"/>
    <n v="11"/>
    <n v="0"/>
    <n v="0"/>
    <n v="11"/>
    <n v="0"/>
    <n v="36"/>
    <n v="0"/>
    <n v="0"/>
    <n v="0"/>
    <n v="36"/>
    <n v="6"/>
    <n v="2"/>
    <n v="36"/>
    <n v="44"/>
    <n v="0"/>
    <n v="7"/>
    <n v="9"/>
    <n v="16"/>
    <n v="15.3"/>
    <n v="0"/>
    <n v="0"/>
    <n v="15.3"/>
    <n v="0"/>
    <n v="0"/>
    <n v="0"/>
    <n v="0"/>
    <n v="18"/>
    <n v="0"/>
    <n v="0"/>
    <n v="18"/>
    <n v="0"/>
    <n v="0"/>
    <n v="0"/>
    <n v="0"/>
    <n v="0"/>
    <n v="0"/>
    <n v="0"/>
    <n v="0"/>
    <n v="0"/>
    <n v="0"/>
    <n v="2"/>
    <n v="0"/>
    <n v="1435"/>
    <m/>
  </r>
  <r>
    <x v="28"/>
    <x v="4"/>
    <n v="0"/>
    <n v="0"/>
    <n v="0"/>
    <n v="15.3"/>
    <n v="15.3"/>
    <n v="15.3"/>
    <n v="15.3"/>
    <n v="0"/>
    <n v="0"/>
    <n v="30.6"/>
    <n v="1.04"/>
    <n v="30.6"/>
    <n v="30.6"/>
    <n v="11"/>
    <n v="0"/>
    <n v="0"/>
    <n v="11"/>
    <n v="0"/>
    <n v="36"/>
    <n v="0"/>
    <n v="0"/>
    <n v="0"/>
    <n v="36"/>
    <n v="6"/>
    <n v="2"/>
    <n v="36"/>
    <n v="44"/>
    <n v="0"/>
    <n v="7"/>
    <n v="9"/>
    <n v="16"/>
    <n v="15.3"/>
    <n v="0"/>
    <n v="0"/>
    <n v="15.3"/>
    <n v="0"/>
    <n v="0"/>
    <n v="0"/>
    <n v="0"/>
    <n v="18"/>
    <n v="0"/>
    <n v="0"/>
    <n v="18"/>
    <n v="0"/>
    <n v="0"/>
    <n v="0"/>
    <n v="0"/>
    <n v="0"/>
    <n v="0"/>
    <n v="0"/>
    <n v="0"/>
    <n v="0"/>
    <n v="0"/>
    <n v="2"/>
    <n v="0"/>
    <n v="1435"/>
    <m/>
  </r>
  <r>
    <x v="28"/>
    <x v="5"/>
    <n v="0"/>
    <n v="0"/>
    <n v="0"/>
    <n v="15.3"/>
    <n v="15.3"/>
    <n v="15.3"/>
    <n v="15.3"/>
    <n v="0"/>
    <n v="0"/>
    <n v="30.6"/>
    <n v="1.04"/>
    <n v="30.6"/>
    <n v="30.6"/>
    <n v="11"/>
    <n v="0"/>
    <n v="0"/>
    <n v="11"/>
    <n v="0"/>
    <n v="36"/>
    <n v="0"/>
    <n v="0"/>
    <n v="0"/>
    <n v="36"/>
    <n v="6"/>
    <n v="2"/>
    <n v="36"/>
    <n v="44"/>
    <n v="0"/>
    <n v="7"/>
    <n v="9"/>
    <n v="16"/>
    <n v="15.3"/>
    <n v="0"/>
    <n v="0"/>
    <n v="15.3"/>
    <n v="0"/>
    <n v="0"/>
    <n v="0"/>
    <n v="0"/>
    <n v="18"/>
    <n v="0"/>
    <n v="0"/>
    <n v="18"/>
    <n v="0"/>
    <n v="0"/>
    <n v="0"/>
    <n v="0"/>
    <n v="0"/>
    <n v="0"/>
    <n v="0"/>
    <n v="0"/>
    <n v="0"/>
    <n v="0"/>
    <n v="2"/>
    <n v="0"/>
    <n v="1435"/>
    <m/>
  </r>
  <r>
    <x v="28"/>
    <x v="6"/>
    <n v="0"/>
    <n v="0"/>
    <n v="0"/>
    <n v="15.3"/>
    <n v="15.3"/>
    <n v="15.3"/>
    <n v="15.3"/>
    <n v="0"/>
    <n v="0"/>
    <n v="30.6"/>
    <n v="1.04"/>
    <n v="30.6"/>
    <n v="30.6"/>
    <n v="11"/>
    <n v="0"/>
    <n v="0"/>
    <n v="11"/>
    <n v="0"/>
    <n v="36"/>
    <n v="0"/>
    <n v="0"/>
    <n v="0"/>
    <n v="36"/>
    <n v="6"/>
    <n v="2"/>
    <n v="36"/>
    <n v="44"/>
    <n v="0"/>
    <n v="7"/>
    <n v="9"/>
    <n v="16"/>
    <n v="15.3"/>
    <n v="0"/>
    <n v="0"/>
    <n v="15.3"/>
    <n v="0"/>
    <n v="0"/>
    <n v="0"/>
    <n v="0"/>
    <n v="18"/>
    <n v="0"/>
    <n v="0"/>
    <n v="18"/>
    <n v="0"/>
    <n v="0"/>
    <n v="0"/>
    <n v="0"/>
    <n v="0"/>
    <n v="0"/>
    <n v="0"/>
    <n v="0"/>
    <n v="0"/>
    <n v="0"/>
    <n v="2"/>
    <n v="0"/>
    <n v="1435"/>
    <m/>
  </r>
  <r>
    <x v="28"/>
    <x v="7"/>
    <n v="0"/>
    <n v="0"/>
    <n v="0"/>
    <n v="15.3"/>
    <n v="15.3"/>
    <n v="15.3"/>
    <n v="15.3"/>
    <n v="0"/>
    <n v="0"/>
    <n v="30.6"/>
    <n v="1.04"/>
    <n v="30.6"/>
    <n v="30.6"/>
    <n v="11"/>
    <n v="0"/>
    <n v="0"/>
    <n v="11"/>
    <n v="0"/>
    <n v="36"/>
    <n v="0"/>
    <n v="0"/>
    <n v="0"/>
    <n v="36"/>
    <n v="6"/>
    <n v="2"/>
    <n v="36"/>
    <n v="44"/>
    <n v="0"/>
    <n v="7"/>
    <n v="9"/>
    <n v="16"/>
    <n v="15.3"/>
    <n v="0"/>
    <n v="0"/>
    <n v="15.3"/>
    <n v="0"/>
    <n v="0"/>
    <n v="0"/>
    <n v="0"/>
    <n v="18"/>
    <n v="0"/>
    <n v="0"/>
    <n v="18"/>
    <n v="0"/>
    <n v="0"/>
    <n v="0"/>
    <n v="0"/>
    <n v="0"/>
    <n v="0"/>
    <n v="0"/>
    <n v="0"/>
    <n v="0"/>
    <n v="0"/>
    <n v="2"/>
    <n v="0"/>
    <n v="1435"/>
    <m/>
  </r>
  <r>
    <x v="28"/>
    <x v="8"/>
    <n v="0"/>
    <n v="0"/>
    <n v="0"/>
    <n v="15.3"/>
    <n v="15.3"/>
    <n v="15.3"/>
    <n v="15.3"/>
    <n v="0"/>
    <n v="0"/>
    <n v="30.6"/>
    <n v="1.04"/>
    <n v="30.6"/>
    <n v="30.6"/>
    <n v="11"/>
    <n v="0"/>
    <n v="0"/>
    <n v="11"/>
    <n v="0"/>
    <n v="36"/>
    <n v="0"/>
    <n v="0"/>
    <n v="0"/>
    <n v="36"/>
    <n v="6"/>
    <n v="2"/>
    <n v="36"/>
    <n v="44"/>
    <n v="0"/>
    <n v="7"/>
    <n v="9"/>
    <n v="16"/>
    <n v="15.3"/>
    <n v="0"/>
    <n v="0"/>
    <n v="15.3"/>
    <n v="0"/>
    <n v="0"/>
    <n v="0"/>
    <n v="0"/>
    <n v="18"/>
    <n v="0"/>
    <n v="0"/>
    <n v="18"/>
    <n v="0"/>
    <n v="0"/>
    <n v="0"/>
    <n v="0"/>
    <n v="0"/>
    <n v="0"/>
    <n v="0"/>
    <n v="0"/>
    <n v="0"/>
    <n v="0"/>
    <n v="2"/>
    <n v="0"/>
    <n v="1435"/>
    <m/>
  </r>
  <r>
    <x v="28"/>
    <x v="9"/>
    <n v="0"/>
    <n v="0"/>
    <n v="0"/>
    <n v="15.3"/>
    <n v="15.3"/>
    <n v="15.3"/>
    <n v="15.3"/>
    <n v="0"/>
    <n v="0"/>
    <n v="30.6"/>
    <n v="1.04"/>
    <n v="30.6"/>
    <n v="30.6"/>
    <n v="11"/>
    <n v="0"/>
    <n v="0"/>
    <n v="11"/>
    <n v="0"/>
    <n v="36"/>
    <n v="0"/>
    <n v="0"/>
    <n v="0"/>
    <n v="36"/>
    <n v="6"/>
    <n v="2"/>
    <n v="36"/>
    <n v="44"/>
    <n v="0"/>
    <n v="7"/>
    <n v="9"/>
    <n v="16"/>
    <n v="15.3"/>
    <n v="0"/>
    <n v="0"/>
    <n v="15.3"/>
    <n v="0"/>
    <n v="0"/>
    <n v="0"/>
    <n v="0"/>
    <n v="18"/>
    <n v="0"/>
    <n v="0"/>
    <n v="18"/>
    <n v="0"/>
    <n v="0"/>
    <n v="0"/>
    <n v="0"/>
    <n v="0"/>
    <n v="0"/>
    <n v="0"/>
    <n v="0"/>
    <n v="0"/>
    <n v="0"/>
    <n v="2"/>
    <n v="0"/>
    <n v="1435"/>
    <m/>
  </r>
  <r>
    <x v="28"/>
    <x v="10"/>
    <n v="0"/>
    <n v="0"/>
    <n v="0"/>
    <n v="15.3"/>
    <n v="15.3"/>
    <n v="15.3"/>
    <n v="15.3"/>
    <n v="0"/>
    <n v="0"/>
    <n v="30.6"/>
    <n v="1.04"/>
    <n v="30.6"/>
    <n v="30.6"/>
    <n v="11"/>
    <n v="0"/>
    <n v="0"/>
    <n v="11"/>
    <n v="0"/>
    <n v="36"/>
    <n v="0"/>
    <n v="0"/>
    <n v="0"/>
    <n v="36"/>
    <n v="6"/>
    <n v="2"/>
    <n v="36"/>
    <n v="44"/>
    <n v="0"/>
    <n v="7"/>
    <n v="9"/>
    <n v="16"/>
    <n v="15.3"/>
    <n v="0"/>
    <n v="0"/>
    <n v="15.3"/>
    <n v="0"/>
    <n v="0"/>
    <n v="0"/>
    <n v="0"/>
    <n v="18"/>
    <n v="0"/>
    <n v="0"/>
    <n v="18"/>
    <n v="0"/>
    <n v="0"/>
    <n v="0"/>
    <n v="0"/>
    <n v="0"/>
    <n v="0"/>
    <n v="0"/>
    <n v="0"/>
    <n v="0"/>
    <n v="0"/>
    <n v="2"/>
    <n v="0"/>
    <n v="1435"/>
    <m/>
  </r>
  <r>
    <x v="28"/>
    <x v="11"/>
    <n v="0"/>
    <n v="0"/>
    <n v="0"/>
    <n v="15.3"/>
    <n v="15.3"/>
    <n v="15.3"/>
    <n v="15.3"/>
    <n v="0"/>
    <n v="0"/>
    <n v="30.6"/>
    <n v="1.04"/>
    <n v="30.6"/>
    <n v="30.6"/>
    <n v="11"/>
    <n v="0"/>
    <n v="0"/>
    <n v="11"/>
    <n v="0"/>
    <n v="36"/>
    <n v="0"/>
    <n v="0"/>
    <n v="0"/>
    <n v="36"/>
    <n v="6"/>
    <n v="2"/>
    <n v="36"/>
    <n v="44"/>
    <n v="0"/>
    <n v="7"/>
    <n v="9"/>
    <n v="16"/>
    <n v="15.3"/>
    <n v="0"/>
    <n v="0"/>
    <n v="15.3"/>
    <n v="0"/>
    <n v="0"/>
    <n v="0"/>
    <n v="0"/>
    <n v="18"/>
    <n v="0"/>
    <n v="0"/>
    <n v="18"/>
    <n v="0"/>
    <n v="0"/>
    <n v="0"/>
    <n v="0"/>
    <n v="0"/>
    <n v="0"/>
    <n v="0"/>
    <n v="0"/>
    <n v="0"/>
    <n v="0"/>
    <n v="2"/>
    <n v="0"/>
    <n v="1435"/>
    <m/>
  </r>
  <r>
    <x v="29"/>
    <x v="0"/>
    <n v="0"/>
    <n v="0"/>
    <n v="0"/>
    <n v="15.3"/>
    <n v="15.3"/>
    <n v="15.3"/>
    <n v="15.3"/>
    <n v="0"/>
    <n v="0"/>
    <n v="30.6"/>
    <n v="1.04"/>
    <n v="30.6"/>
    <n v="30.6"/>
    <n v="11"/>
    <n v="0"/>
    <n v="0"/>
    <n v="11"/>
    <n v="0"/>
    <n v="36"/>
    <n v="0"/>
    <n v="0"/>
    <n v="0"/>
    <n v="36"/>
    <n v="6"/>
    <n v="2"/>
    <n v="36"/>
    <n v="44"/>
    <n v="0"/>
    <n v="7"/>
    <n v="9"/>
    <n v="16"/>
    <n v="15.3"/>
    <n v="0"/>
    <n v="0"/>
    <n v="15.3"/>
    <n v="0"/>
    <n v="0"/>
    <n v="0"/>
    <n v="0"/>
    <n v="10"/>
    <n v="0"/>
    <n v="0"/>
    <n v="10"/>
    <n v="0"/>
    <n v="0"/>
    <n v="0"/>
    <n v="0"/>
    <n v="0"/>
    <n v="0"/>
    <n v="0"/>
    <n v="0"/>
    <n v="0"/>
    <n v="0"/>
    <n v="0"/>
    <n v="0"/>
    <n v="1435"/>
    <m/>
  </r>
  <r>
    <x v="29"/>
    <x v="1"/>
    <n v="0"/>
    <n v="0"/>
    <n v="0"/>
    <n v="15.3"/>
    <n v="15.3"/>
    <n v="15.3"/>
    <n v="15.3"/>
    <n v="0"/>
    <n v="0"/>
    <n v="30.6"/>
    <n v="1.04"/>
    <n v="30.6"/>
    <n v="30.6"/>
    <n v="11"/>
    <n v="0"/>
    <n v="0"/>
    <n v="11"/>
    <n v="0"/>
    <n v="36"/>
    <n v="0"/>
    <n v="0"/>
    <n v="0"/>
    <n v="36"/>
    <n v="6"/>
    <n v="2"/>
    <n v="36"/>
    <n v="44"/>
    <n v="0"/>
    <n v="7"/>
    <n v="9"/>
    <n v="16"/>
    <n v="15.3"/>
    <n v="0"/>
    <n v="0"/>
    <n v="15.3"/>
    <n v="0"/>
    <n v="0"/>
    <n v="0"/>
    <n v="0"/>
    <n v="10"/>
    <n v="0"/>
    <n v="0"/>
    <n v="10"/>
    <n v="0"/>
    <n v="0"/>
    <n v="0"/>
    <n v="0"/>
    <n v="0"/>
    <n v="0"/>
    <n v="0"/>
    <n v="0"/>
    <n v="0"/>
    <n v="0"/>
    <n v="0"/>
    <n v="0"/>
    <n v="1435"/>
    <m/>
  </r>
  <r>
    <x v="29"/>
    <x v="2"/>
    <n v="0"/>
    <n v="0"/>
    <n v="0"/>
    <n v="15.3"/>
    <n v="15.3"/>
    <n v="15.3"/>
    <n v="15.3"/>
    <n v="0"/>
    <n v="0"/>
    <n v="30.6"/>
    <n v="1.04"/>
    <n v="30.6"/>
    <n v="30.6"/>
    <n v="11"/>
    <n v="0"/>
    <n v="0"/>
    <n v="11"/>
    <n v="0"/>
    <n v="36"/>
    <n v="0"/>
    <n v="0"/>
    <n v="0"/>
    <n v="36"/>
    <n v="6"/>
    <n v="2"/>
    <n v="36"/>
    <n v="44"/>
    <n v="0"/>
    <n v="7"/>
    <n v="9"/>
    <n v="16"/>
    <n v="15.3"/>
    <n v="0"/>
    <n v="0"/>
    <n v="15.3"/>
    <n v="0"/>
    <n v="0"/>
    <n v="0"/>
    <n v="0"/>
    <n v="10"/>
    <n v="0"/>
    <n v="0"/>
    <n v="10"/>
    <n v="0"/>
    <n v="0"/>
    <n v="0"/>
    <n v="0"/>
    <n v="0"/>
    <n v="0"/>
    <n v="0"/>
    <n v="0"/>
    <n v="0"/>
    <n v="0"/>
    <n v="0"/>
    <n v="0"/>
    <n v="1435"/>
    <m/>
  </r>
  <r>
    <x v="29"/>
    <x v="3"/>
    <n v="0"/>
    <n v="0"/>
    <n v="0"/>
    <n v="15.3"/>
    <n v="15.3"/>
    <n v="15.3"/>
    <n v="15.3"/>
    <n v="0"/>
    <n v="0"/>
    <n v="30.6"/>
    <n v="1.04"/>
    <n v="30.6"/>
    <n v="30.6"/>
    <n v="11"/>
    <n v="0"/>
    <n v="0"/>
    <n v="11"/>
    <n v="0"/>
    <n v="36"/>
    <n v="0"/>
    <n v="0"/>
    <n v="0"/>
    <n v="36"/>
    <n v="6"/>
    <n v="2"/>
    <n v="36"/>
    <n v="44"/>
    <n v="0"/>
    <n v="7"/>
    <n v="9"/>
    <n v="16"/>
    <n v="15.3"/>
    <n v="0"/>
    <n v="0"/>
    <n v="15.3"/>
    <n v="0"/>
    <n v="0"/>
    <n v="0"/>
    <n v="0"/>
    <n v="10"/>
    <n v="0"/>
    <n v="0"/>
    <n v="10"/>
    <n v="0"/>
    <n v="0"/>
    <n v="0"/>
    <n v="0"/>
    <n v="0"/>
    <n v="0"/>
    <n v="0"/>
    <n v="0"/>
    <n v="0"/>
    <n v="0"/>
    <n v="0"/>
    <n v="0"/>
    <n v="1435"/>
    <m/>
  </r>
  <r>
    <x v="29"/>
    <x v="4"/>
    <n v="0"/>
    <n v="0"/>
    <n v="0"/>
    <n v="15.3"/>
    <n v="15.3"/>
    <n v="15.3"/>
    <n v="15.3"/>
    <n v="0"/>
    <n v="0"/>
    <n v="30.6"/>
    <n v="1.04"/>
    <n v="30.6"/>
    <n v="30.6"/>
    <n v="11"/>
    <n v="0"/>
    <n v="0"/>
    <n v="11"/>
    <n v="0"/>
    <n v="36"/>
    <n v="0"/>
    <n v="0"/>
    <n v="0"/>
    <n v="36"/>
    <n v="6"/>
    <n v="2"/>
    <n v="36"/>
    <n v="44"/>
    <n v="0"/>
    <n v="7"/>
    <n v="9"/>
    <n v="16"/>
    <n v="15.3"/>
    <n v="0"/>
    <n v="0"/>
    <n v="15.3"/>
    <n v="0"/>
    <n v="0"/>
    <n v="0"/>
    <n v="0"/>
    <n v="10"/>
    <n v="0"/>
    <n v="0"/>
    <n v="10"/>
    <n v="0"/>
    <n v="0"/>
    <n v="0"/>
    <n v="0"/>
    <n v="0"/>
    <n v="0"/>
    <n v="0"/>
    <n v="0"/>
    <n v="0"/>
    <n v="0"/>
    <n v="0"/>
    <n v="0"/>
    <n v="1435"/>
    <m/>
  </r>
  <r>
    <x v="29"/>
    <x v="5"/>
    <n v="0"/>
    <n v="0"/>
    <n v="0"/>
    <n v="15.3"/>
    <n v="15.3"/>
    <n v="15.3"/>
    <n v="15.3"/>
    <n v="0"/>
    <n v="0"/>
    <n v="30.6"/>
    <n v="1.04"/>
    <n v="30.6"/>
    <n v="30.6"/>
    <n v="11"/>
    <n v="0"/>
    <n v="0"/>
    <n v="11"/>
    <n v="0"/>
    <n v="36"/>
    <n v="0"/>
    <n v="0"/>
    <n v="0"/>
    <n v="36"/>
    <n v="6"/>
    <n v="2"/>
    <n v="36"/>
    <n v="44"/>
    <n v="0"/>
    <n v="7"/>
    <n v="9"/>
    <n v="16"/>
    <n v="15.3"/>
    <n v="0"/>
    <n v="0"/>
    <n v="15.3"/>
    <n v="0"/>
    <n v="0"/>
    <n v="0"/>
    <n v="0"/>
    <n v="10"/>
    <n v="0"/>
    <n v="0"/>
    <n v="10"/>
    <n v="0"/>
    <n v="0"/>
    <n v="0"/>
    <n v="0"/>
    <n v="0"/>
    <n v="0"/>
    <n v="0"/>
    <n v="0"/>
    <n v="0"/>
    <n v="0"/>
    <n v="0"/>
    <n v="0"/>
    <n v="1435"/>
    <m/>
  </r>
  <r>
    <x v="29"/>
    <x v="6"/>
    <n v="0"/>
    <n v="0"/>
    <n v="0"/>
    <n v="15.3"/>
    <n v="15.3"/>
    <n v="15.3"/>
    <n v="15.3"/>
    <n v="0"/>
    <n v="0"/>
    <n v="30.6"/>
    <n v="1.04"/>
    <n v="30.6"/>
    <n v="30.6"/>
    <n v="11"/>
    <n v="0"/>
    <n v="0"/>
    <n v="11"/>
    <n v="0"/>
    <n v="36"/>
    <n v="0"/>
    <n v="0"/>
    <n v="0"/>
    <n v="36"/>
    <n v="6"/>
    <n v="2"/>
    <n v="36"/>
    <n v="44"/>
    <n v="0"/>
    <n v="7"/>
    <n v="9"/>
    <n v="16"/>
    <n v="15.3"/>
    <n v="0"/>
    <n v="0"/>
    <n v="15.3"/>
    <n v="0"/>
    <n v="0"/>
    <n v="0"/>
    <n v="0"/>
    <n v="10"/>
    <n v="0"/>
    <n v="0"/>
    <n v="10"/>
    <n v="0"/>
    <n v="0"/>
    <n v="0"/>
    <n v="0"/>
    <n v="0"/>
    <n v="0"/>
    <n v="0"/>
    <n v="0"/>
    <n v="0"/>
    <n v="0"/>
    <n v="0"/>
    <n v="0"/>
    <n v="1435"/>
    <m/>
  </r>
  <r>
    <x v="29"/>
    <x v="7"/>
    <n v="0"/>
    <n v="0"/>
    <n v="0"/>
    <n v="15.3"/>
    <n v="15.3"/>
    <n v="15.3"/>
    <n v="15.3"/>
    <n v="0"/>
    <n v="0"/>
    <n v="30.6"/>
    <n v="1.04"/>
    <n v="30.6"/>
    <n v="30.6"/>
    <n v="11"/>
    <n v="0"/>
    <n v="0"/>
    <n v="11"/>
    <n v="0"/>
    <n v="36"/>
    <n v="0"/>
    <n v="0"/>
    <n v="0"/>
    <n v="36"/>
    <n v="6"/>
    <n v="2"/>
    <n v="36"/>
    <n v="44"/>
    <n v="0"/>
    <n v="7"/>
    <n v="9"/>
    <n v="16"/>
    <n v="15.3"/>
    <n v="0"/>
    <n v="0"/>
    <n v="15.3"/>
    <n v="0"/>
    <n v="0"/>
    <n v="0"/>
    <n v="0"/>
    <n v="10"/>
    <n v="0"/>
    <n v="0"/>
    <n v="10"/>
    <n v="0"/>
    <n v="0"/>
    <n v="0"/>
    <n v="0"/>
    <n v="0"/>
    <n v="0"/>
    <n v="0"/>
    <n v="0"/>
    <n v="0"/>
    <n v="0"/>
    <n v="0"/>
    <n v="0"/>
    <n v="1435"/>
    <m/>
  </r>
  <r>
    <x v="29"/>
    <x v="8"/>
    <n v="0"/>
    <n v="0"/>
    <n v="0"/>
    <n v="15.3"/>
    <n v="15.3"/>
    <n v="15.3"/>
    <n v="15.3"/>
    <n v="0"/>
    <n v="0"/>
    <n v="30.6"/>
    <n v="1.04"/>
    <n v="30.6"/>
    <n v="30.6"/>
    <n v="11"/>
    <n v="0"/>
    <n v="0"/>
    <n v="11"/>
    <n v="0"/>
    <n v="36"/>
    <n v="0"/>
    <n v="0"/>
    <n v="0"/>
    <n v="36"/>
    <n v="6"/>
    <n v="2"/>
    <n v="36"/>
    <n v="44"/>
    <n v="0"/>
    <n v="7"/>
    <n v="9"/>
    <n v="16"/>
    <n v="15.3"/>
    <n v="0"/>
    <n v="0"/>
    <n v="15.3"/>
    <n v="0"/>
    <n v="0"/>
    <n v="0"/>
    <n v="0"/>
    <n v="10"/>
    <n v="0"/>
    <n v="0"/>
    <n v="10"/>
    <n v="0"/>
    <n v="0"/>
    <n v="0"/>
    <n v="0"/>
    <n v="0"/>
    <n v="0"/>
    <n v="0"/>
    <n v="0"/>
    <n v="0"/>
    <n v="0"/>
    <n v="0"/>
    <n v="0"/>
    <n v="1435"/>
    <m/>
  </r>
  <r>
    <x v="29"/>
    <x v="9"/>
    <n v="0"/>
    <n v="0"/>
    <n v="0"/>
    <n v="15.3"/>
    <n v="15.3"/>
    <n v="15.3"/>
    <n v="15.3"/>
    <n v="0"/>
    <n v="0"/>
    <n v="30.6"/>
    <n v="1.04"/>
    <n v="30.6"/>
    <n v="30.6"/>
    <n v="11"/>
    <n v="0"/>
    <n v="0"/>
    <n v="11"/>
    <n v="0"/>
    <n v="36"/>
    <n v="0"/>
    <n v="0"/>
    <n v="0"/>
    <n v="36"/>
    <n v="6"/>
    <n v="2"/>
    <n v="36"/>
    <n v="44"/>
    <n v="0"/>
    <n v="7"/>
    <n v="9"/>
    <n v="16"/>
    <n v="15.3"/>
    <n v="0"/>
    <n v="0"/>
    <n v="15.3"/>
    <n v="0"/>
    <n v="0"/>
    <n v="0"/>
    <n v="0"/>
    <n v="10"/>
    <n v="0"/>
    <n v="0"/>
    <n v="10"/>
    <n v="0"/>
    <n v="0"/>
    <n v="0"/>
    <n v="0"/>
    <n v="0"/>
    <n v="0"/>
    <n v="0"/>
    <n v="0"/>
    <n v="0"/>
    <n v="0"/>
    <n v="0"/>
    <n v="0"/>
    <n v="1435"/>
    <m/>
  </r>
  <r>
    <x v="29"/>
    <x v="10"/>
    <n v="0"/>
    <n v="0"/>
    <n v="0"/>
    <n v="15.3"/>
    <n v="15.3"/>
    <n v="15.3"/>
    <n v="15.3"/>
    <n v="0"/>
    <n v="0"/>
    <n v="30.6"/>
    <n v="1.04"/>
    <n v="30.6"/>
    <n v="30.6"/>
    <n v="11"/>
    <n v="0"/>
    <n v="0"/>
    <n v="11"/>
    <n v="0"/>
    <n v="36"/>
    <n v="0"/>
    <n v="0"/>
    <n v="0"/>
    <n v="36"/>
    <n v="6"/>
    <n v="2"/>
    <n v="36"/>
    <n v="44"/>
    <n v="0"/>
    <n v="7"/>
    <n v="9"/>
    <n v="16"/>
    <n v="15.3"/>
    <n v="0"/>
    <n v="0"/>
    <n v="15.3"/>
    <n v="0"/>
    <n v="0"/>
    <n v="0"/>
    <n v="0"/>
    <n v="10"/>
    <n v="0"/>
    <n v="0"/>
    <n v="10"/>
    <n v="0"/>
    <n v="0"/>
    <n v="0"/>
    <n v="0"/>
    <n v="0"/>
    <n v="0"/>
    <n v="0"/>
    <n v="0"/>
    <n v="0"/>
    <n v="0"/>
    <n v="0"/>
    <n v="0"/>
    <n v="1435"/>
    <m/>
  </r>
  <r>
    <x v="29"/>
    <x v="11"/>
    <n v="0"/>
    <n v="0"/>
    <n v="0"/>
    <n v="15.3"/>
    <n v="15.3"/>
    <n v="15.3"/>
    <n v="15.3"/>
    <n v="0"/>
    <n v="0"/>
    <n v="30.6"/>
    <n v="1.04"/>
    <n v="30.6"/>
    <n v="30.6"/>
    <n v="11"/>
    <n v="0"/>
    <n v="0"/>
    <n v="11"/>
    <n v="0"/>
    <n v="36"/>
    <n v="0"/>
    <n v="0"/>
    <n v="0"/>
    <n v="36"/>
    <n v="6"/>
    <n v="2"/>
    <n v="36"/>
    <n v="44"/>
    <n v="0"/>
    <n v="7"/>
    <n v="9"/>
    <n v="16"/>
    <n v="15.3"/>
    <n v="0"/>
    <n v="0"/>
    <n v="15.3"/>
    <n v="0"/>
    <n v="0"/>
    <n v="0"/>
    <n v="0"/>
    <n v="10"/>
    <n v="0"/>
    <n v="0"/>
    <n v="10"/>
    <n v="0"/>
    <n v="0"/>
    <n v="0"/>
    <n v="0"/>
    <n v="0"/>
    <n v="0"/>
    <n v="0"/>
    <n v="0"/>
    <n v="0"/>
    <n v="0"/>
    <n v="0"/>
    <n v="0"/>
    <n v="1435"/>
    <m/>
  </r>
</pivotCacheRecords>
</file>

<file path=xl/pivotCache/pivotCacheRecords2.xml><?xml version="1.0" encoding="utf-8"?>
<pivotCacheRecords xmlns="http://schemas.openxmlformats.org/spreadsheetml/2006/main" xmlns:r="http://schemas.openxmlformats.org/officeDocument/2006/relationships" count="360">
  <r>
    <x v="0"/>
    <x v="0"/>
    <n v="18.643000000000001"/>
    <n v="47.968000000000004"/>
    <n v="0"/>
    <n v="0"/>
    <n v="66.611000000000004"/>
    <n v="66.611000000000004"/>
    <n v="103.99600000000001"/>
    <n v="114.57899999999999"/>
    <n v="0"/>
    <n v="0"/>
    <n v="0"/>
    <n v="114.57899999999999"/>
    <n v="114.57899999999999"/>
    <n v="23"/>
    <n v="6"/>
    <n v="1"/>
    <n v="30"/>
    <n v="18"/>
    <n v="31"/>
    <n v="0"/>
    <n v="26"/>
    <n v="0"/>
    <n v="75"/>
    <n v="13"/>
    <n v="13"/>
    <n v="75"/>
    <n v="101"/>
    <n v="1"/>
    <n v="8"/>
    <n v="11"/>
    <n v="20"/>
    <n v="16.120999999999999"/>
    <n v="0"/>
    <n v="50.177"/>
    <n v="66.298000000000002"/>
    <n v="2"/>
    <n v="0"/>
    <n v="13"/>
    <n v="15"/>
    <n v="0"/>
    <n v="0"/>
    <n v="0"/>
    <n v="0"/>
    <n v="0"/>
    <n v="0"/>
    <n v="0"/>
    <n v="0"/>
    <n v="43"/>
    <n v="13"/>
    <n v="0"/>
    <n v="26"/>
    <n v="0"/>
    <n v="82"/>
    <n v="1"/>
    <n v="31"/>
    <n v="1"/>
    <m/>
  </r>
  <r>
    <x v="0"/>
    <x v="1"/>
    <n v="18.643000000000001"/>
    <n v="47.968000000000004"/>
    <n v="0"/>
    <n v="0"/>
    <n v="66.611000000000004"/>
    <n v="66.611000000000004"/>
    <n v="103.99600000000001"/>
    <n v="114.57899999999999"/>
    <n v="0"/>
    <n v="0"/>
    <n v="0"/>
    <n v="114.57899999999999"/>
    <n v="114.57899999999999"/>
    <n v="23"/>
    <n v="6"/>
    <n v="1"/>
    <n v="30"/>
    <n v="18"/>
    <n v="31"/>
    <n v="0"/>
    <n v="26"/>
    <n v="0"/>
    <n v="75"/>
    <n v="13"/>
    <n v="13"/>
    <n v="75"/>
    <n v="101"/>
    <n v="1"/>
    <n v="8"/>
    <n v="11"/>
    <n v="20"/>
    <n v="16.120999999999999"/>
    <n v="0"/>
    <n v="50.177"/>
    <n v="66.298000000000002"/>
    <n v="2"/>
    <n v="0"/>
    <n v="13"/>
    <n v="15"/>
    <n v="0"/>
    <n v="0"/>
    <n v="0"/>
    <n v="0"/>
    <n v="0"/>
    <n v="0"/>
    <n v="0"/>
    <n v="0"/>
    <n v="43"/>
    <n v="13"/>
    <n v="0"/>
    <n v="26"/>
    <n v="0"/>
    <n v="82"/>
    <n v="1"/>
    <n v="31"/>
    <n v="1"/>
    <m/>
  </r>
  <r>
    <x v="0"/>
    <x v="2"/>
    <n v="18.643000000000001"/>
    <n v="47.968000000000004"/>
    <n v="0"/>
    <n v="0"/>
    <n v="66.611000000000004"/>
    <n v="66.611000000000004"/>
    <n v="103.99600000000001"/>
    <n v="114.57899999999999"/>
    <n v="0"/>
    <n v="0"/>
    <n v="0"/>
    <n v="114.57899999999999"/>
    <n v="114.57899999999999"/>
    <n v="23"/>
    <n v="6"/>
    <n v="1"/>
    <n v="30"/>
    <n v="18"/>
    <n v="31"/>
    <n v="0"/>
    <n v="26"/>
    <n v="0"/>
    <n v="75"/>
    <n v="13"/>
    <n v="13"/>
    <n v="75"/>
    <n v="101"/>
    <n v="1"/>
    <n v="8"/>
    <n v="11"/>
    <n v="20"/>
    <n v="16.120999999999999"/>
    <n v="0"/>
    <n v="50.177"/>
    <n v="66.298000000000002"/>
    <n v="2"/>
    <n v="0"/>
    <n v="13"/>
    <n v="15"/>
    <n v="0"/>
    <n v="0"/>
    <n v="0"/>
    <n v="0"/>
    <n v="0"/>
    <n v="0"/>
    <n v="0"/>
    <n v="0"/>
    <n v="43"/>
    <n v="13"/>
    <n v="0"/>
    <n v="26"/>
    <n v="0"/>
    <n v="82"/>
    <n v="1"/>
    <n v="31"/>
    <n v="1"/>
    <m/>
  </r>
  <r>
    <x v="0"/>
    <x v="3"/>
    <n v="18.643000000000001"/>
    <n v="47.968000000000004"/>
    <n v="0"/>
    <n v="0"/>
    <n v="66.611000000000004"/>
    <n v="66.611000000000004"/>
    <n v="103.99600000000001"/>
    <n v="114.57899999999999"/>
    <n v="0"/>
    <n v="0"/>
    <n v="0"/>
    <n v="114.57899999999999"/>
    <n v="114.57899999999999"/>
    <n v="23"/>
    <n v="6"/>
    <n v="1"/>
    <n v="30"/>
    <n v="18"/>
    <n v="31"/>
    <n v="0"/>
    <n v="26"/>
    <n v="0"/>
    <n v="75"/>
    <n v="13"/>
    <n v="13"/>
    <n v="75"/>
    <n v="101"/>
    <n v="1"/>
    <n v="8"/>
    <n v="11"/>
    <n v="20"/>
    <n v="16.120999999999999"/>
    <n v="0"/>
    <n v="50.177"/>
    <n v="66.298000000000002"/>
    <n v="2"/>
    <n v="0"/>
    <n v="13"/>
    <n v="15"/>
    <n v="0"/>
    <n v="0"/>
    <n v="0"/>
    <n v="0"/>
    <n v="0"/>
    <n v="0"/>
    <n v="0"/>
    <n v="0"/>
    <n v="43"/>
    <n v="13"/>
    <n v="0"/>
    <n v="26"/>
    <n v="0"/>
    <n v="82"/>
    <n v="1"/>
    <n v="31"/>
    <n v="1"/>
    <m/>
  </r>
  <r>
    <x v="0"/>
    <x v="4"/>
    <n v="18.643000000000001"/>
    <n v="47.968000000000004"/>
    <n v="0"/>
    <n v="0"/>
    <n v="66.611000000000004"/>
    <n v="66.611000000000004"/>
    <n v="103.99600000000001"/>
    <n v="114.57899999999999"/>
    <n v="0"/>
    <n v="0"/>
    <n v="0"/>
    <n v="114.57899999999999"/>
    <n v="114.57899999999999"/>
    <n v="23"/>
    <n v="6"/>
    <n v="1"/>
    <n v="30"/>
    <n v="18"/>
    <n v="31"/>
    <n v="0"/>
    <n v="26"/>
    <n v="0"/>
    <n v="75"/>
    <n v="13"/>
    <n v="13"/>
    <n v="75"/>
    <n v="101"/>
    <n v="1"/>
    <n v="8"/>
    <n v="11"/>
    <n v="20"/>
    <n v="16.120999999999999"/>
    <n v="0"/>
    <n v="50.177"/>
    <n v="66.298000000000002"/>
    <n v="2"/>
    <n v="0"/>
    <n v="13"/>
    <n v="15"/>
    <n v="0"/>
    <n v="0"/>
    <n v="0"/>
    <n v="0"/>
    <n v="0"/>
    <n v="0"/>
    <n v="0"/>
    <n v="0"/>
    <n v="43"/>
    <n v="13"/>
    <n v="0"/>
    <n v="26"/>
    <n v="0"/>
    <n v="82"/>
    <n v="1"/>
    <n v="31"/>
    <n v="1"/>
    <m/>
  </r>
  <r>
    <x v="0"/>
    <x v="5"/>
    <n v="18.643000000000001"/>
    <n v="47.968000000000004"/>
    <n v="0"/>
    <n v="0"/>
    <n v="66.611000000000004"/>
    <n v="66.611000000000004"/>
    <n v="103.99600000000001"/>
    <n v="114.57899999999999"/>
    <n v="0"/>
    <n v="0"/>
    <n v="0"/>
    <n v="114.57899999999999"/>
    <n v="114.57899999999999"/>
    <n v="23"/>
    <n v="6"/>
    <n v="1"/>
    <n v="30"/>
    <n v="18"/>
    <n v="31"/>
    <n v="0"/>
    <n v="26"/>
    <n v="0"/>
    <n v="75"/>
    <n v="13"/>
    <n v="13"/>
    <n v="75"/>
    <n v="101"/>
    <n v="1"/>
    <n v="8"/>
    <n v="11"/>
    <n v="20"/>
    <n v="16.120999999999999"/>
    <n v="0"/>
    <n v="50.177"/>
    <n v="66.298000000000002"/>
    <n v="2"/>
    <n v="0"/>
    <n v="13"/>
    <n v="15"/>
    <n v="0"/>
    <n v="0"/>
    <n v="0"/>
    <n v="0"/>
    <n v="0"/>
    <n v="0"/>
    <n v="0"/>
    <n v="0"/>
    <n v="43"/>
    <n v="13"/>
    <n v="0"/>
    <n v="26"/>
    <n v="0"/>
    <n v="82"/>
    <n v="1"/>
    <n v="31"/>
    <n v="1"/>
    <m/>
  </r>
  <r>
    <x v="0"/>
    <x v="6"/>
    <n v="18.643000000000001"/>
    <n v="47.968000000000004"/>
    <n v="0"/>
    <n v="0"/>
    <n v="66.611000000000004"/>
    <n v="66.611000000000004"/>
    <n v="103.99600000000001"/>
    <n v="114.57899999999999"/>
    <n v="0"/>
    <n v="0"/>
    <n v="0"/>
    <n v="114.57899999999999"/>
    <n v="114.57899999999999"/>
    <n v="23"/>
    <n v="6"/>
    <n v="1"/>
    <n v="30"/>
    <n v="18"/>
    <n v="31"/>
    <n v="0"/>
    <n v="26"/>
    <n v="0"/>
    <n v="75"/>
    <n v="13"/>
    <n v="13"/>
    <n v="75"/>
    <n v="101"/>
    <n v="1"/>
    <n v="8"/>
    <n v="11"/>
    <n v="20"/>
    <n v="16.120999999999999"/>
    <n v="0"/>
    <n v="50.177"/>
    <n v="66.298000000000002"/>
    <n v="2"/>
    <n v="0"/>
    <n v="13"/>
    <n v="15"/>
    <n v="0"/>
    <n v="0"/>
    <n v="0"/>
    <n v="0"/>
    <n v="0"/>
    <n v="0"/>
    <n v="0"/>
    <n v="0"/>
    <n v="43"/>
    <n v="13"/>
    <n v="0"/>
    <n v="26"/>
    <n v="0"/>
    <n v="82"/>
    <n v="1"/>
    <n v="31"/>
    <n v="1"/>
    <m/>
  </r>
  <r>
    <x v="0"/>
    <x v="7"/>
    <n v="18.643000000000001"/>
    <n v="47.968000000000004"/>
    <n v="0"/>
    <n v="0"/>
    <n v="66.611000000000004"/>
    <n v="66.611000000000004"/>
    <n v="103.99600000000001"/>
    <n v="114.57899999999999"/>
    <n v="0"/>
    <n v="0"/>
    <n v="0"/>
    <n v="114.57899999999999"/>
    <n v="114.57899999999999"/>
    <n v="23"/>
    <n v="6"/>
    <n v="1"/>
    <n v="30"/>
    <n v="18"/>
    <n v="31"/>
    <n v="0"/>
    <n v="26"/>
    <n v="0"/>
    <n v="75"/>
    <n v="13"/>
    <n v="13"/>
    <n v="75"/>
    <n v="101"/>
    <n v="1"/>
    <n v="8"/>
    <n v="11"/>
    <n v="20"/>
    <n v="16.120999999999999"/>
    <n v="0"/>
    <n v="50.177"/>
    <n v="66.298000000000002"/>
    <n v="2"/>
    <n v="0"/>
    <n v="13"/>
    <n v="15"/>
    <n v="0"/>
    <n v="0"/>
    <n v="0"/>
    <n v="0"/>
    <n v="0"/>
    <n v="0"/>
    <n v="0"/>
    <n v="0"/>
    <n v="43"/>
    <n v="13"/>
    <n v="0"/>
    <n v="26"/>
    <n v="0"/>
    <n v="82"/>
    <n v="1"/>
    <n v="31"/>
    <n v="1"/>
    <m/>
  </r>
  <r>
    <x v="0"/>
    <x v="8"/>
    <n v="18.643000000000001"/>
    <n v="47.968000000000004"/>
    <n v="0"/>
    <n v="0"/>
    <n v="66.611000000000004"/>
    <n v="66.611000000000004"/>
    <n v="103.99600000000001"/>
    <n v="114.57899999999999"/>
    <n v="0"/>
    <n v="0"/>
    <n v="0"/>
    <n v="114.57899999999999"/>
    <n v="114.57899999999999"/>
    <n v="23"/>
    <n v="6"/>
    <n v="1"/>
    <n v="30"/>
    <n v="18"/>
    <n v="31"/>
    <n v="0"/>
    <n v="26"/>
    <n v="0"/>
    <n v="75"/>
    <n v="13"/>
    <n v="13"/>
    <n v="75"/>
    <n v="101"/>
    <n v="1"/>
    <n v="8"/>
    <n v="11"/>
    <n v="20"/>
    <n v="16.120999999999999"/>
    <n v="0"/>
    <n v="50.177"/>
    <n v="66.298000000000002"/>
    <n v="2"/>
    <n v="0"/>
    <n v="13"/>
    <n v="15"/>
    <n v="0"/>
    <n v="0"/>
    <n v="0"/>
    <n v="0"/>
    <n v="0"/>
    <n v="0"/>
    <n v="0"/>
    <n v="0"/>
    <n v="43"/>
    <n v="13"/>
    <n v="0"/>
    <n v="26"/>
    <n v="0"/>
    <n v="82"/>
    <n v="1"/>
    <n v="31"/>
    <n v="1"/>
    <m/>
  </r>
  <r>
    <x v="0"/>
    <x v="9"/>
    <n v="18.643000000000001"/>
    <n v="47.968000000000004"/>
    <n v="0"/>
    <n v="0"/>
    <n v="66.611000000000004"/>
    <n v="66.611000000000004"/>
    <n v="103.99600000000001"/>
    <n v="114.57899999999999"/>
    <n v="0"/>
    <n v="0"/>
    <n v="0"/>
    <n v="114.57899999999999"/>
    <n v="114.57899999999999"/>
    <n v="23"/>
    <n v="6"/>
    <n v="1"/>
    <n v="30"/>
    <n v="18"/>
    <n v="31"/>
    <n v="0"/>
    <n v="26"/>
    <n v="0"/>
    <n v="75"/>
    <n v="13"/>
    <n v="13"/>
    <n v="75"/>
    <n v="101"/>
    <n v="1"/>
    <n v="8"/>
    <n v="11"/>
    <n v="20"/>
    <n v="16.120999999999999"/>
    <n v="0"/>
    <n v="50.177"/>
    <n v="66.298000000000002"/>
    <n v="2"/>
    <n v="0"/>
    <n v="13"/>
    <n v="15"/>
    <n v="0"/>
    <n v="0"/>
    <n v="0"/>
    <n v="0"/>
    <n v="0"/>
    <n v="0"/>
    <n v="0"/>
    <n v="0"/>
    <n v="43"/>
    <n v="13"/>
    <n v="0"/>
    <n v="26"/>
    <n v="0"/>
    <n v="82"/>
    <n v="1"/>
    <n v="31"/>
    <n v="1"/>
    <m/>
  </r>
  <r>
    <x v="0"/>
    <x v="10"/>
    <n v="18.643000000000001"/>
    <n v="47.968000000000004"/>
    <n v="0"/>
    <n v="0"/>
    <n v="66.611000000000004"/>
    <n v="66.611000000000004"/>
    <n v="103.99600000000001"/>
    <n v="114.57899999999999"/>
    <n v="0"/>
    <n v="0"/>
    <n v="0"/>
    <n v="114.57899999999999"/>
    <n v="114.57899999999999"/>
    <n v="23"/>
    <n v="6"/>
    <n v="1"/>
    <n v="30"/>
    <n v="18"/>
    <n v="31"/>
    <n v="0"/>
    <n v="26"/>
    <n v="0"/>
    <n v="75"/>
    <n v="13"/>
    <n v="13"/>
    <n v="75"/>
    <n v="101"/>
    <n v="1"/>
    <n v="8"/>
    <n v="11"/>
    <n v="20"/>
    <n v="16.120999999999999"/>
    <n v="0"/>
    <n v="50.177"/>
    <n v="66.298000000000002"/>
    <n v="2"/>
    <n v="0"/>
    <n v="13"/>
    <n v="15"/>
    <n v="0"/>
    <n v="0"/>
    <n v="0"/>
    <n v="0"/>
    <n v="0"/>
    <n v="0"/>
    <n v="0"/>
    <n v="0"/>
    <n v="43"/>
    <n v="13"/>
    <n v="0"/>
    <n v="26"/>
    <n v="0"/>
    <n v="82"/>
    <n v="1"/>
    <n v="31"/>
    <n v="1"/>
    <m/>
  </r>
  <r>
    <x v="0"/>
    <x v="11"/>
    <n v="18.643000000000001"/>
    <n v="47.968000000000004"/>
    <n v="0"/>
    <n v="0"/>
    <n v="66.611000000000004"/>
    <n v="66.611000000000004"/>
    <n v="103.99600000000001"/>
    <n v="114.57899999999999"/>
    <n v="0"/>
    <n v="0"/>
    <n v="0"/>
    <n v="114.57899999999999"/>
    <n v="114.57899999999999"/>
    <n v="23"/>
    <n v="6"/>
    <n v="1"/>
    <n v="30"/>
    <n v="18"/>
    <n v="31"/>
    <n v="0"/>
    <n v="26"/>
    <n v="0"/>
    <n v="75"/>
    <n v="13"/>
    <n v="13"/>
    <n v="75"/>
    <n v="101"/>
    <n v="1"/>
    <n v="8"/>
    <n v="11"/>
    <n v="20"/>
    <n v="16.120999999999999"/>
    <n v="0"/>
    <n v="50.177"/>
    <n v="66.298000000000002"/>
    <n v="2"/>
    <n v="0"/>
    <n v="13"/>
    <n v="15"/>
    <n v="0"/>
    <n v="0"/>
    <n v="0"/>
    <n v="0"/>
    <n v="0"/>
    <n v="0"/>
    <n v="0"/>
    <n v="0"/>
    <n v="43"/>
    <n v="13"/>
    <n v="0"/>
    <n v="26"/>
    <n v="0"/>
    <n v="82"/>
    <n v="1"/>
    <n v="31"/>
    <n v="1"/>
    <m/>
  </r>
  <r>
    <x v="1"/>
    <x v="0"/>
    <n v="18.643000000000001"/>
    <n v="47.968000000000004"/>
    <n v="0"/>
    <n v="0"/>
    <n v="66.611000000000004"/>
    <n v="66.611000000000004"/>
    <n v="103.99600000000001"/>
    <n v="114.57899999999999"/>
    <n v="0"/>
    <n v="0"/>
    <n v="0"/>
    <n v="114.57899999999999"/>
    <n v="114.57899999999999"/>
    <n v="23"/>
    <n v="6"/>
    <n v="1"/>
    <n v="30"/>
    <n v="18"/>
    <n v="31"/>
    <n v="0"/>
    <n v="26"/>
    <n v="0"/>
    <n v="75"/>
    <n v="13"/>
    <n v="13"/>
    <n v="75"/>
    <n v="101"/>
    <n v="1"/>
    <n v="8"/>
    <n v="11"/>
    <n v="20"/>
    <n v="16.120999999999999"/>
    <n v="0"/>
    <n v="50.177"/>
    <n v="66.298000000000002"/>
    <n v="2"/>
    <n v="0"/>
    <n v="13"/>
    <n v="15"/>
    <n v="0"/>
    <n v="0"/>
    <n v="0"/>
    <n v="0"/>
    <n v="0"/>
    <n v="0"/>
    <n v="0"/>
    <n v="0"/>
    <n v="43"/>
    <n v="13"/>
    <n v="0"/>
    <n v="26"/>
    <n v="0"/>
    <n v="82"/>
    <n v="1"/>
    <n v="31"/>
    <n v="1"/>
    <m/>
  </r>
  <r>
    <x v="1"/>
    <x v="1"/>
    <n v="18.643000000000001"/>
    <n v="47.968000000000004"/>
    <n v="0"/>
    <n v="0"/>
    <n v="66.611000000000004"/>
    <n v="66.611000000000004"/>
    <n v="103.99600000000001"/>
    <n v="114.57899999999999"/>
    <n v="0"/>
    <n v="0"/>
    <n v="0"/>
    <n v="114.57899999999999"/>
    <n v="114.57899999999999"/>
    <n v="23"/>
    <n v="6"/>
    <n v="1"/>
    <n v="30"/>
    <n v="18"/>
    <n v="31"/>
    <n v="0"/>
    <n v="26"/>
    <n v="0"/>
    <n v="75"/>
    <n v="13"/>
    <n v="13"/>
    <n v="75"/>
    <n v="101"/>
    <n v="1"/>
    <n v="8"/>
    <n v="11"/>
    <n v="20"/>
    <n v="16.120999999999999"/>
    <n v="0"/>
    <n v="50.177"/>
    <n v="66.298000000000002"/>
    <n v="2"/>
    <n v="0"/>
    <n v="13"/>
    <n v="15"/>
    <n v="0"/>
    <n v="0"/>
    <n v="0"/>
    <n v="0"/>
    <n v="0"/>
    <n v="0"/>
    <n v="0"/>
    <n v="0"/>
    <n v="43"/>
    <n v="13"/>
    <n v="0"/>
    <n v="26"/>
    <n v="0"/>
    <n v="82"/>
    <n v="1"/>
    <n v="31"/>
    <n v="1"/>
    <m/>
  </r>
  <r>
    <x v="1"/>
    <x v="2"/>
    <n v="18.643000000000001"/>
    <n v="47.968000000000004"/>
    <n v="0"/>
    <n v="0"/>
    <n v="66.611000000000004"/>
    <n v="66.611000000000004"/>
    <n v="103.99600000000001"/>
    <n v="114.57899999999999"/>
    <n v="0"/>
    <n v="0"/>
    <n v="0"/>
    <n v="114.57899999999999"/>
    <n v="114.57899999999999"/>
    <n v="23"/>
    <n v="6"/>
    <n v="1"/>
    <n v="30"/>
    <n v="18"/>
    <n v="31"/>
    <n v="0"/>
    <n v="26"/>
    <n v="0"/>
    <n v="75"/>
    <n v="13"/>
    <n v="13"/>
    <n v="75"/>
    <n v="101"/>
    <n v="1"/>
    <n v="8"/>
    <n v="11"/>
    <n v="20"/>
    <n v="16.120999999999999"/>
    <n v="0"/>
    <n v="50.177"/>
    <n v="66.298000000000002"/>
    <n v="2"/>
    <n v="0"/>
    <n v="13"/>
    <n v="15"/>
    <n v="0"/>
    <n v="0"/>
    <n v="0"/>
    <n v="0"/>
    <n v="0"/>
    <n v="0"/>
    <n v="0"/>
    <n v="0"/>
    <n v="43"/>
    <n v="13"/>
    <n v="0"/>
    <n v="26"/>
    <n v="0"/>
    <n v="82"/>
    <n v="1"/>
    <n v="31"/>
    <n v="1"/>
    <m/>
  </r>
  <r>
    <x v="1"/>
    <x v="3"/>
    <n v="18.643000000000001"/>
    <n v="47.968000000000004"/>
    <n v="0"/>
    <n v="0"/>
    <n v="66.611000000000004"/>
    <n v="66.611000000000004"/>
    <n v="103.99600000000001"/>
    <n v="114.57899999999999"/>
    <n v="0"/>
    <n v="0"/>
    <n v="0"/>
    <n v="114.57899999999999"/>
    <n v="114.57899999999999"/>
    <n v="23"/>
    <n v="6"/>
    <n v="1"/>
    <n v="30"/>
    <n v="18"/>
    <n v="31"/>
    <n v="0"/>
    <n v="26"/>
    <n v="0"/>
    <n v="75"/>
    <n v="13"/>
    <n v="13"/>
    <n v="75"/>
    <n v="101"/>
    <n v="1"/>
    <n v="8"/>
    <n v="11"/>
    <n v="20"/>
    <n v="16.120999999999999"/>
    <n v="0"/>
    <n v="50.177"/>
    <n v="66.298000000000002"/>
    <n v="2"/>
    <n v="0"/>
    <n v="13"/>
    <n v="15"/>
    <n v="0"/>
    <n v="0"/>
    <n v="0"/>
    <n v="0"/>
    <n v="0"/>
    <n v="0"/>
    <n v="0"/>
    <n v="0"/>
    <n v="43"/>
    <n v="13"/>
    <n v="0"/>
    <n v="26"/>
    <n v="0"/>
    <n v="82"/>
    <n v="1"/>
    <n v="31"/>
    <n v="1"/>
    <m/>
  </r>
  <r>
    <x v="1"/>
    <x v="4"/>
    <n v="18.643000000000001"/>
    <n v="47.968000000000004"/>
    <n v="0"/>
    <n v="0"/>
    <n v="66.611000000000004"/>
    <n v="66.611000000000004"/>
    <n v="103.99600000000001"/>
    <n v="114.57899999999999"/>
    <n v="0"/>
    <n v="0"/>
    <n v="0"/>
    <n v="114.57899999999999"/>
    <n v="114.57899999999999"/>
    <n v="23"/>
    <n v="6"/>
    <n v="1"/>
    <n v="30"/>
    <n v="18"/>
    <n v="31"/>
    <n v="0"/>
    <n v="26"/>
    <n v="0"/>
    <n v="75"/>
    <n v="13"/>
    <n v="13"/>
    <n v="75"/>
    <n v="101"/>
    <n v="1"/>
    <n v="8"/>
    <n v="11"/>
    <n v="20"/>
    <n v="16.120999999999999"/>
    <n v="0"/>
    <n v="50.177"/>
    <n v="66.298000000000002"/>
    <n v="2"/>
    <n v="0"/>
    <n v="13"/>
    <n v="15"/>
    <n v="0"/>
    <n v="0"/>
    <n v="0"/>
    <n v="0"/>
    <n v="0"/>
    <n v="0"/>
    <n v="0"/>
    <n v="0"/>
    <n v="43"/>
    <n v="13"/>
    <n v="0"/>
    <n v="26"/>
    <n v="0"/>
    <n v="82"/>
    <n v="1"/>
    <n v="31"/>
    <n v="1"/>
    <m/>
  </r>
  <r>
    <x v="1"/>
    <x v="5"/>
    <n v="18.643000000000001"/>
    <n v="47.968000000000004"/>
    <n v="0"/>
    <n v="0"/>
    <n v="66.611000000000004"/>
    <n v="66.611000000000004"/>
    <n v="103.99600000000001"/>
    <n v="114.57899999999999"/>
    <n v="0"/>
    <n v="0"/>
    <n v="0"/>
    <n v="114.57899999999999"/>
    <n v="114.57899999999999"/>
    <n v="23"/>
    <n v="6"/>
    <n v="1"/>
    <n v="30"/>
    <n v="18"/>
    <n v="31"/>
    <n v="0"/>
    <n v="26"/>
    <n v="0"/>
    <n v="75"/>
    <n v="13"/>
    <n v="13"/>
    <n v="75"/>
    <n v="101"/>
    <n v="1"/>
    <n v="8"/>
    <n v="11"/>
    <n v="20"/>
    <n v="16.120999999999999"/>
    <n v="0"/>
    <n v="50.177"/>
    <n v="66.298000000000002"/>
    <n v="2"/>
    <n v="0"/>
    <n v="13"/>
    <n v="15"/>
    <n v="0"/>
    <n v="0"/>
    <n v="0"/>
    <n v="0"/>
    <n v="0"/>
    <n v="0"/>
    <n v="0"/>
    <n v="0"/>
    <n v="43"/>
    <n v="13"/>
    <n v="0"/>
    <n v="26"/>
    <n v="0"/>
    <n v="82"/>
    <n v="1"/>
    <n v="31"/>
    <n v="1"/>
    <m/>
  </r>
  <r>
    <x v="1"/>
    <x v="6"/>
    <n v="18.643000000000001"/>
    <n v="47.968000000000004"/>
    <n v="0"/>
    <n v="0"/>
    <n v="66.611000000000004"/>
    <n v="66.611000000000004"/>
    <n v="103.99600000000001"/>
    <n v="114.57899999999999"/>
    <n v="0"/>
    <n v="0"/>
    <n v="0"/>
    <n v="114.57899999999999"/>
    <n v="114.57899999999999"/>
    <n v="23"/>
    <n v="6"/>
    <n v="1"/>
    <n v="30"/>
    <n v="18"/>
    <n v="31"/>
    <n v="0"/>
    <n v="26"/>
    <n v="0"/>
    <n v="75"/>
    <n v="13"/>
    <n v="13"/>
    <n v="75"/>
    <n v="101"/>
    <n v="1"/>
    <n v="8"/>
    <n v="11"/>
    <n v="20"/>
    <n v="16.120999999999999"/>
    <n v="0"/>
    <n v="50.177"/>
    <n v="66.298000000000002"/>
    <n v="2"/>
    <n v="0"/>
    <n v="13"/>
    <n v="15"/>
    <n v="0"/>
    <n v="0"/>
    <n v="0"/>
    <n v="0"/>
    <n v="0"/>
    <n v="0"/>
    <n v="0"/>
    <n v="0"/>
    <n v="43"/>
    <n v="13"/>
    <n v="0"/>
    <n v="26"/>
    <n v="0"/>
    <n v="82"/>
    <n v="1"/>
    <n v="31"/>
    <n v="1"/>
    <m/>
  </r>
  <r>
    <x v="1"/>
    <x v="7"/>
    <n v="18.643000000000001"/>
    <n v="47.968000000000004"/>
    <n v="0"/>
    <n v="0"/>
    <n v="66.611000000000004"/>
    <n v="66.611000000000004"/>
    <n v="103.99600000000001"/>
    <n v="114.57899999999999"/>
    <n v="0"/>
    <n v="0"/>
    <n v="0"/>
    <n v="114.57899999999999"/>
    <n v="114.57899999999999"/>
    <n v="23"/>
    <n v="6"/>
    <n v="1"/>
    <n v="30"/>
    <n v="18"/>
    <n v="31"/>
    <n v="0"/>
    <n v="26"/>
    <n v="0"/>
    <n v="75"/>
    <n v="13"/>
    <n v="13"/>
    <n v="75"/>
    <n v="101"/>
    <n v="1"/>
    <n v="8"/>
    <n v="11"/>
    <n v="20"/>
    <n v="16.120999999999999"/>
    <n v="0"/>
    <n v="50.177"/>
    <n v="66.298000000000002"/>
    <n v="2"/>
    <n v="0"/>
    <n v="13"/>
    <n v="15"/>
    <n v="0"/>
    <n v="0"/>
    <n v="0"/>
    <n v="0"/>
    <n v="0"/>
    <n v="0"/>
    <n v="0"/>
    <n v="0"/>
    <n v="43"/>
    <n v="13"/>
    <n v="0"/>
    <n v="26"/>
    <n v="0"/>
    <n v="82"/>
    <n v="1"/>
    <n v="31"/>
    <n v="1"/>
    <m/>
  </r>
  <r>
    <x v="1"/>
    <x v="8"/>
    <n v="18.643000000000001"/>
    <n v="47.968000000000004"/>
    <n v="0"/>
    <n v="0"/>
    <n v="66.611000000000004"/>
    <n v="66.611000000000004"/>
    <n v="103.99600000000001"/>
    <n v="114.57899999999999"/>
    <n v="0"/>
    <n v="0"/>
    <n v="0"/>
    <n v="114.57899999999999"/>
    <n v="114.57899999999999"/>
    <n v="23"/>
    <n v="6"/>
    <n v="1"/>
    <n v="30"/>
    <n v="18"/>
    <n v="31"/>
    <n v="0"/>
    <n v="26"/>
    <n v="0"/>
    <n v="75"/>
    <n v="13"/>
    <n v="13"/>
    <n v="75"/>
    <n v="101"/>
    <n v="1"/>
    <n v="8"/>
    <n v="11"/>
    <n v="20"/>
    <n v="16.120999999999999"/>
    <n v="0"/>
    <n v="50.177"/>
    <n v="66.298000000000002"/>
    <n v="2"/>
    <n v="0"/>
    <n v="13"/>
    <n v="15"/>
    <n v="0"/>
    <n v="0"/>
    <n v="0"/>
    <n v="0"/>
    <n v="0"/>
    <n v="0"/>
    <n v="0"/>
    <n v="0"/>
    <n v="43"/>
    <n v="13"/>
    <n v="0"/>
    <n v="26"/>
    <n v="0"/>
    <n v="82"/>
    <n v="1"/>
    <n v="31"/>
    <n v="1"/>
    <m/>
  </r>
  <r>
    <x v="1"/>
    <x v="9"/>
    <n v="18.643000000000001"/>
    <n v="47.968000000000004"/>
    <n v="0"/>
    <n v="0"/>
    <n v="66.611000000000004"/>
    <n v="66.611000000000004"/>
    <n v="103.99600000000001"/>
    <n v="114.57899999999999"/>
    <n v="0"/>
    <n v="0"/>
    <n v="0"/>
    <n v="114.57899999999999"/>
    <n v="114.57899999999999"/>
    <n v="23"/>
    <n v="6"/>
    <n v="1"/>
    <n v="30"/>
    <n v="18"/>
    <n v="31"/>
    <n v="0"/>
    <n v="26"/>
    <n v="0"/>
    <n v="75"/>
    <n v="13"/>
    <n v="13"/>
    <n v="75"/>
    <n v="101"/>
    <n v="1"/>
    <n v="8"/>
    <n v="11"/>
    <n v="20"/>
    <n v="16.120999999999999"/>
    <n v="0"/>
    <n v="50.177"/>
    <n v="66.298000000000002"/>
    <n v="2"/>
    <n v="0"/>
    <n v="13"/>
    <n v="15"/>
    <n v="0"/>
    <n v="0"/>
    <n v="0"/>
    <n v="0"/>
    <n v="0"/>
    <n v="0"/>
    <n v="0"/>
    <n v="0"/>
    <n v="43"/>
    <n v="13"/>
    <n v="0"/>
    <n v="26"/>
    <n v="0"/>
    <n v="82"/>
    <n v="1"/>
    <n v="31"/>
    <n v="1"/>
    <m/>
  </r>
  <r>
    <x v="1"/>
    <x v="10"/>
    <n v="18.643000000000001"/>
    <n v="47.968000000000004"/>
    <n v="0"/>
    <n v="0"/>
    <n v="66.611000000000004"/>
    <n v="66.611000000000004"/>
    <n v="103.99600000000001"/>
    <n v="114.57899999999999"/>
    <n v="0"/>
    <n v="0"/>
    <n v="0"/>
    <n v="114.57899999999999"/>
    <n v="114.57899999999999"/>
    <n v="23"/>
    <n v="6"/>
    <n v="1"/>
    <n v="30"/>
    <n v="18"/>
    <n v="31"/>
    <n v="0"/>
    <n v="26"/>
    <n v="0"/>
    <n v="75"/>
    <n v="13"/>
    <n v="13"/>
    <n v="75"/>
    <n v="101"/>
    <n v="1"/>
    <n v="8"/>
    <n v="11"/>
    <n v="20"/>
    <n v="16.120999999999999"/>
    <n v="0"/>
    <n v="50.177"/>
    <n v="66.298000000000002"/>
    <n v="2"/>
    <n v="0"/>
    <n v="13"/>
    <n v="15"/>
    <n v="0"/>
    <n v="0"/>
    <n v="0"/>
    <n v="0"/>
    <n v="0"/>
    <n v="0"/>
    <n v="0"/>
    <n v="0"/>
    <n v="43"/>
    <n v="13"/>
    <n v="0"/>
    <n v="26"/>
    <n v="0"/>
    <n v="82"/>
    <n v="1"/>
    <n v="31"/>
    <n v="1"/>
    <m/>
  </r>
  <r>
    <x v="1"/>
    <x v="11"/>
    <n v="18.643000000000001"/>
    <n v="47.968000000000004"/>
    <n v="0"/>
    <n v="0"/>
    <n v="66.611000000000004"/>
    <n v="66.611000000000004"/>
    <n v="103.99600000000001"/>
    <n v="114.57899999999999"/>
    <n v="0"/>
    <n v="0"/>
    <n v="0"/>
    <n v="114.57899999999999"/>
    <n v="114.57899999999999"/>
    <n v="23"/>
    <n v="6"/>
    <n v="1"/>
    <n v="30"/>
    <n v="18"/>
    <n v="31"/>
    <n v="0"/>
    <n v="26"/>
    <n v="0"/>
    <n v="75"/>
    <n v="13"/>
    <n v="13"/>
    <n v="75"/>
    <n v="101"/>
    <n v="1"/>
    <n v="8"/>
    <n v="11"/>
    <n v="20"/>
    <n v="16.120999999999999"/>
    <n v="0"/>
    <n v="50.177"/>
    <n v="66.298000000000002"/>
    <n v="2"/>
    <n v="0"/>
    <n v="13"/>
    <n v="15"/>
    <n v="0"/>
    <n v="0"/>
    <n v="0"/>
    <n v="0"/>
    <n v="0"/>
    <n v="0"/>
    <n v="0"/>
    <n v="0"/>
    <n v="43"/>
    <n v="13"/>
    <n v="0"/>
    <n v="26"/>
    <n v="0"/>
    <n v="82"/>
    <n v="1"/>
    <n v="31"/>
    <n v="1"/>
    <m/>
  </r>
  <r>
    <x v="2"/>
    <x v="0"/>
    <n v="18.643000000000001"/>
    <n v="47.968000000000004"/>
    <n v="0"/>
    <n v="0"/>
    <n v="66.611000000000004"/>
    <n v="66.611000000000004"/>
    <n v="103.99600000000001"/>
    <n v="114.57899999999999"/>
    <n v="0"/>
    <n v="0"/>
    <n v="0"/>
    <n v="114.57899999999999"/>
    <n v="114.57899999999999"/>
    <n v="23"/>
    <n v="6"/>
    <n v="1"/>
    <n v="30"/>
    <n v="18"/>
    <n v="31"/>
    <n v="0"/>
    <n v="26"/>
    <n v="0"/>
    <n v="75"/>
    <n v="13"/>
    <n v="13"/>
    <n v="75"/>
    <n v="101"/>
    <n v="1"/>
    <n v="8"/>
    <n v="11"/>
    <n v="20"/>
    <n v="16.120999999999999"/>
    <n v="0"/>
    <n v="50.177"/>
    <n v="66.298000000000002"/>
    <n v="2"/>
    <n v="0"/>
    <n v="13"/>
    <n v="15"/>
    <n v="0"/>
    <n v="0"/>
    <n v="0"/>
    <n v="0"/>
    <n v="0"/>
    <n v="0"/>
    <n v="0"/>
    <n v="0"/>
    <n v="43"/>
    <n v="13"/>
    <n v="0"/>
    <n v="26"/>
    <n v="0"/>
    <n v="82"/>
    <n v="1"/>
    <n v="31"/>
    <n v="1"/>
    <m/>
  </r>
  <r>
    <x v="2"/>
    <x v="1"/>
    <n v="18.643000000000001"/>
    <n v="47.968000000000004"/>
    <n v="0"/>
    <n v="0"/>
    <n v="66.611000000000004"/>
    <n v="66.611000000000004"/>
    <n v="103.99600000000001"/>
    <n v="114.57899999999999"/>
    <n v="0"/>
    <n v="0"/>
    <n v="0"/>
    <n v="114.57899999999999"/>
    <n v="114.57899999999999"/>
    <n v="23"/>
    <n v="6"/>
    <n v="1"/>
    <n v="30"/>
    <n v="18"/>
    <n v="31"/>
    <n v="0"/>
    <n v="26"/>
    <n v="0"/>
    <n v="75"/>
    <n v="13"/>
    <n v="13"/>
    <n v="75"/>
    <n v="101"/>
    <n v="1"/>
    <n v="8"/>
    <n v="11"/>
    <n v="20"/>
    <n v="16.120999999999999"/>
    <n v="0"/>
    <n v="50.177"/>
    <n v="66.298000000000002"/>
    <n v="2"/>
    <n v="0"/>
    <n v="13"/>
    <n v="15"/>
    <n v="0"/>
    <n v="0"/>
    <n v="0"/>
    <n v="0"/>
    <n v="0"/>
    <n v="0"/>
    <n v="0"/>
    <n v="0"/>
    <n v="43"/>
    <n v="13"/>
    <n v="0"/>
    <n v="26"/>
    <n v="0"/>
    <n v="82"/>
    <n v="1"/>
    <n v="31"/>
    <n v="1"/>
    <m/>
  </r>
  <r>
    <x v="2"/>
    <x v="2"/>
    <n v="18.643000000000001"/>
    <n v="47.968000000000004"/>
    <n v="0"/>
    <n v="0"/>
    <n v="66.611000000000004"/>
    <n v="66.611000000000004"/>
    <n v="103.99600000000001"/>
    <n v="114.57899999999999"/>
    <n v="0"/>
    <n v="0"/>
    <n v="0"/>
    <n v="114.57899999999999"/>
    <n v="114.57899999999999"/>
    <n v="23"/>
    <n v="6"/>
    <n v="1"/>
    <n v="30"/>
    <n v="18"/>
    <n v="31"/>
    <n v="0"/>
    <n v="26"/>
    <n v="0"/>
    <n v="75"/>
    <n v="13"/>
    <n v="13"/>
    <n v="75"/>
    <n v="101"/>
    <n v="1"/>
    <n v="8"/>
    <n v="11"/>
    <n v="20"/>
    <n v="16.120999999999999"/>
    <n v="0"/>
    <n v="50.177"/>
    <n v="66.298000000000002"/>
    <n v="2"/>
    <n v="0"/>
    <n v="13"/>
    <n v="15"/>
    <n v="0"/>
    <n v="0"/>
    <n v="0"/>
    <n v="0"/>
    <n v="0"/>
    <n v="0"/>
    <n v="0"/>
    <n v="0"/>
    <n v="43"/>
    <n v="13"/>
    <n v="0"/>
    <n v="26"/>
    <n v="0"/>
    <n v="82"/>
    <n v="1"/>
    <n v="31"/>
    <n v="1"/>
    <m/>
  </r>
  <r>
    <x v="2"/>
    <x v="3"/>
    <n v="18.643000000000001"/>
    <n v="47.968000000000004"/>
    <n v="0"/>
    <n v="0"/>
    <n v="66.611000000000004"/>
    <n v="66.611000000000004"/>
    <n v="103.99600000000001"/>
    <n v="114.57899999999999"/>
    <n v="0"/>
    <n v="0"/>
    <n v="0"/>
    <n v="114.57899999999999"/>
    <n v="114.57899999999999"/>
    <n v="23"/>
    <n v="6"/>
    <n v="1"/>
    <n v="30"/>
    <n v="18"/>
    <n v="31"/>
    <n v="0"/>
    <n v="26"/>
    <n v="0"/>
    <n v="75"/>
    <n v="13"/>
    <n v="13"/>
    <n v="75"/>
    <n v="101"/>
    <n v="1"/>
    <n v="8"/>
    <n v="11"/>
    <n v="20"/>
    <n v="16.120999999999999"/>
    <n v="0"/>
    <n v="50.177"/>
    <n v="66.298000000000002"/>
    <n v="2"/>
    <n v="0"/>
    <n v="13"/>
    <n v="15"/>
    <n v="0"/>
    <n v="0"/>
    <n v="0"/>
    <n v="0"/>
    <n v="0"/>
    <n v="0"/>
    <n v="0"/>
    <n v="0"/>
    <n v="43"/>
    <n v="13"/>
    <n v="0"/>
    <n v="26"/>
    <n v="0"/>
    <n v="82"/>
    <n v="1"/>
    <n v="31"/>
    <n v="1"/>
    <m/>
  </r>
  <r>
    <x v="2"/>
    <x v="4"/>
    <n v="18.643000000000001"/>
    <n v="47.968000000000004"/>
    <n v="0"/>
    <n v="0"/>
    <n v="66.611000000000004"/>
    <n v="66.611000000000004"/>
    <n v="103.99600000000001"/>
    <n v="114.57899999999999"/>
    <n v="0"/>
    <n v="0"/>
    <n v="0"/>
    <n v="114.57899999999999"/>
    <n v="114.57899999999999"/>
    <n v="23"/>
    <n v="6"/>
    <n v="1"/>
    <n v="30"/>
    <n v="18"/>
    <n v="31"/>
    <n v="0"/>
    <n v="26"/>
    <n v="0"/>
    <n v="75"/>
    <n v="13"/>
    <n v="13"/>
    <n v="75"/>
    <n v="101"/>
    <n v="1"/>
    <n v="8"/>
    <n v="11"/>
    <n v="20"/>
    <n v="16.120999999999999"/>
    <n v="0"/>
    <n v="50.177"/>
    <n v="66.298000000000002"/>
    <n v="2"/>
    <n v="0"/>
    <n v="13"/>
    <n v="15"/>
    <n v="0"/>
    <n v="0"/>
    <n v="0"/>
    <n v="0"/>
    <n v="0"/>
    <n v="0"/>
    <n v="0"/>
    <n v="0"/>
    <n v="43"/>
    <n v="13"/>
    <n v="0"/>
    <n v="26"/>
    <n v="0"/>
    <n v="82"/>
    <n v="1"/>
    <n v="31"/>
    <n v="1"/>
    <m/>
  </r>
  <r>
    <x v="2"/>
    <x v="5"/>
    <n v="18.643000000000001"/>
    <n v="47.968000000000004"/>
    <n v="0"/>
    <n v="0"/>
    <n v="66.611000000000004"/>
    <n v="66.611000000000004"/>
    <n v="103.99600000000001"/>
    <n v="114.57899999999999"/>
    <n v="0"/>
    <n v="0"/>
    <n v="0"/>
    <n v="114.57899999999999"/>
    <n v="114.57899999999999"/>
    <n v="23"/>
    <n v="6"/>
    <n v="1"/>
    <n v="30"/>
    <n v="18"/>
    <n v="31"/>
    <n v="0"/>
    <n v="26"/>
    <n v="0"/>
    <n v="75"/>
    <n v="13"/>
    <n v="13"/>
    <n v="75"/>
    <n v="101"/>
    <n v="1"/>
    <n v="8"/>
    <n v="11"/>
    <n v="20"/>
    <n v="16.120999999999999"/>
    <n v="0"/>
    <n v="50.177"/>
    <n v="66.298000000000002"/>
    <n v="2"/>
    <n v="0"/>
    <n v="13"/>
    <n v="15"/>
    <n v="0"/>
    <n v="0"/>
    <n v="0"/>
    <n v="0"/>
    <n v="0"/>
    <n v="0"/>
    <n v="0"/>
    <n v="0"/>
    <n v="43"/>
    <n v="13"/>
    <n v="0"/>
    <n v="26"/>
    <n v="0"/>
    <n v="82"/>
    <n v="1"/>
    <n v="31"/>
    <n v="1"/>
    <m/>
  </r>
  <r>
    <x v="2"/>
    <x v="6"/>
    <n v="18.643000000000001"/>
    <n v="47.968000000000004"/>
    <n v="0"/>
    <n v="0"/>
    <n v="66.611000000000004"/>
    <n v="66.611000000000004"/>
    <n v="103.99600000000001"/>
    <n v="114.57899999999999"/>
    <n v="0"/>
    <n v="0"/>
    <n v="0"/>
    <n v="114.57899999999999"/>
    <n v="114.57899999999999"/>
    <n v="23"/>
    <n v="6"/>
    <n v="1"/>
    <n v="30"/>
    <n v="18"/>
    <n v="31"/>
    <n v="0"/>
    <n v="26"/>
    <n v="0"/>
    <n v="75"/>
    <n v="13"/>
    <n v="13"/>
    <n v="75"/>
    <n v="101"/>
    <n v="1"/>
    <n v="8"/>
    <n v="11"/>
    <n v="20"/>
    <n v="16.120999999999999"/>
    <n v="0"/>
    <n v="50.177"/>
    <n v="66.298000000000002"/>
    <n v="2"/>
    <n v="0"/>
    <n v="13"/>
    <n v="15"/>
    <n v="0"/>
    <n v="0"/>
    <n v="0"/>
    <n v="0"/>
    <n v="0"/>
    <n v="0"/>
    <n v="0"/>
    <n v="0"/>
    <n v="43"/>
    <n v="13"/>
    <n v="0"/>
    <n v="26"/>
    <n v="0"/>
    <n v="82"/>
    <n v="1"/>
    <n v="31"/>
    <n v="1"/>
    <m/>
  </r>
  <r>
    <x v="2"/>
    <x v="7"/>
    <n v="18.643000000000001"/>
    <n v="47.968000000000004"/>
    <n v="0"/>
    <n v="0"/>
    <n v="66.611000000000004"/>
    <n v="66.611000000000004"/>
    <n v="103.99600000000001"/>
    <n v="114.57899999999999"/>
    <n v="0"/>
    <n v="0"/>
    <n v="0"/>
    <n v="114.57899999999999"/>
    <n v="114.57899999999999"/>
    <n v="23"/>
    <n v="6"/>
    <n v="1"/>
    <n v="30"/>
    <n v="18"/>
    <n v="31"/>
    <n v="0"/>
    <n v="26"/>
    <n v="0"/>
    <n v="75"/>
    <n v="13"/>
    <n v="13"/>
    <n v="75"/>
    <n v="101"/>
    <n v="1"/>
    <n v="8"/>
    <n v="11"/>
    <n v="20"/>
    <n v="16.120999999999999"/>
    <n v="0"/>
    <n v="50.177"/>
    <n v="66.298000000000002"/>
    <n v="2"/>
    <n v="0"/>
    <n v="13"/>
    <n v="15"/>
    <n v="0"/>
    <n v="0"/>
    <n v="0"/>
    <n v="0"/>
    <n v="0"/>
    <n v="0"/>
    <n v="0"/>
    <n v="0"/>
    <n v="43"/>
    <n v="13"/>
    <n v="0"/>
    <n v="26"/>
    <n v="0"/>
    <n v="82"/>
    <n v="1"/>
    <n v="31"/>
    <n v="1"/>
    <m/>
  </r>
  <r>
    <x v="2"/>
    <x v="8"/>
    <n v="18.643000000000001"/>
    <n v="47.968000000000004"/>
    <n v="0"/>
    <n v="0"/>
    <n v="66.611000000000004"/>
    <n v="66.611000000000004"/>
    <n v="103.99600000000001"/>
    <n v="114.57899999999999"/>
    <n v="0"/>
    <n v="0"/>
    <n v="0"/>
    <n v="114.57899999999999"/>
    <n v="114.57899999999999"/>
    <n v="23"/>
    <n v="6"/>
    <n v="1"/>
    <n v="30"/>
    <n v="18"/>
    <n v="31"/>
    <n v="0"/>
    <n v="26"/>
    <n v="0"/>
    <n v="75"/>
    <n v="13"/>
    <n v="13"/>
    <n v="75"/>
    <n v="101"/>
    <n v="1"/>
    <n v="8"/>
    <n v="11"/>
    <n v="20"/>
    <n v="16.120999999999999"/>
    <n v="0"/>
    <n v="50.177"/>
    <n v="66.298000000000002"/>
    <n v="2"/>
    <n v="0"/>
    <n v="13"/>
    <n v="15"/>
    <n v="0"/>
    <n v="0"/>
    <n v="0"/>
    <n v="0"/>
    <n v="0"/>
    <n v="0"/>
    <n v="0"/>
    <n v="0"/>
    <n v="43"/>
    <n v="13"/>
    <n v="0"/>
    <n v="26"/>
    <n v="0"/>
    <n v="82"/>
    <n v="1"/>
    <n v="31"/>
    <n v="1"/>
    <m/>
  </r>
  <r>
    <x v="2"/>
    <x v="9"/>
    <n v="18.643000000000001"/>
    <n v="47.968000000000004"/>
    <n v="0"/>
    <n v="0"/>
    <n v="66.611000000000004"/>
    <n v="66.611000000000004"/>
    <n v="103.99600000000001"/>
    <n v="114.57899999999999"/>
    <n v="0"/>
    <n v="0"/>
    <n v="0"/>
    <n v="114.57899999999999"/>
    <n v="114.57899999999999"/>
    <n v="23"/>
    <n v="6"/>
    <n v="1"/>
    <n v="30"/>
    <n v="18"/>
    <n v="31"/>
    <n v="0"/>
    <n v="26"/>
    <n v="0"/>
    <n v="75"/>
    <n v="13"/>
    <n v="13"/>
    <n v="75"/>
    <n v="101"/>
    <n v="1"/>
    <n v="8"/>
    <n v="11"/>
    <n v="20"/>
    <n v="16.120999999999999"/>
    <n v="0"/>
    <n v="50.177"/>
    <n v="66.298000000000002"/>
    <n v="2"/>
    <n v="0"/>
    <n v="13"/>
    <n v="15"/>
    <n v="0"/>
    <n v="0"/>
    <n v="0"/>
    <n v="0"/>
    <n v="0"/>
    <n v="0"/>
    <n v="0"/>
    <n v="0"/>
    <n v="43"/>
    <n v="13"/>
    <n v="0"/>
    <n v="26"/>
    <n v="0"/>
    <n v="82"/>
    <n v="1"/>
    <n v="31"/>
    <n v="1"/>
    <m/>
  </r>
  <r>
    <x v="2"/>
    <x v="10"/>
    <n v="18.643000000000001"/>
    <n v="47.968000000000004"/>
    <n v="0"/>
    <n v="0"/>
    <n v="66.611000000000004"/>
    <n v="66.611000000000004"/>
    <n v="103.99600000000001"/>
    <n v="114.57899999999999"/>
    <n v="0"/>
    <n v="0"/>
    <n v="0"/>
    <n v="114.57899999999999"/>
    <n v="114.57899999999999"/>
    <n v="23"/>
    <n v="6"/>
    <n v="1"/>
    <n v="30"/>
    <n v="18"/>
    <n v="31"/>
    <n v="0"/>
    <n v="26"/>
    <n v="0"/>
    <n v="75"/>
    <n v="13"/>
    <n v="13"/>
    <n v="75"/>
    <n v="101"/>
    <n v="1"/>
    <n v="8"/>
    <n v="11"/>
    <n v="20"/>
    <n v="16.120999999999999"/>
    <n v="0"/>
    <n v="50.177"/>
    <n v="66.298000000000002"/>
    <n v="2"/>
    <n v="0"/>
    <n v="13"/>
    <n v="15"/>
    <n v="0"/>
    <n v="0"/>
    <n v="0"/>
    <n v="0"/>
    <n v="0"/>
    <n v="0"/>
    <n v="0"/>
    <n v="0"/>
    <n v="43"/>
    <n v="13"/>
    <n v="0"/>
    <n v="26"/>
    <n v="0"/>
    <n v="82"/>
    <n v="1"/>
    <n v="31"/>
    <n v="1"/>
    <m/>
  </r>
  <r>
    <x v="2"/>
    <x v="11"/>
    <n v="18.643000000000001"/>
    <n v="47.968000000000004"/>
    <n v="0"/>
    <n v="0"/>
    <n v="66.611000000000004"/>
    <n v="66.611000000000004"/>
    <n v="103.99600000000001"/>
    <n v="114.57899999999999"/>
    <n v="0"/>
    <n v="0"/>
    <n v="0"/>
    <n v="114.57899999999999"/>
    <n v="114.57899999999999"/>
    <n v="23"/>
    <n v="6"/>
    <n v="1"/>
    <n v="30"/>
    <n v="18"/>
    <n v="31"/>
    <n v="0"/>
    <n v="26"/>
    <n v="0"/>
    <n v="75"/>
    <n v="13"/>
    <n v="13"/>
    <n v="75"/>
    <n v="101"/>
    <n v="1"/>
    <n v="8"/>
    <n v="11"/>
    <n v="20"/>
    <n v="16.120999999999999"/>
    <n v="0"/>
    <n v="50.177"/>
    <n v="66.298000000000002"/>
    <n v="2"/>
    <n v="0"/>
    <n v="13"/>
    <n v="15"/>
    <n v="0"/>
    <n v="0"/>
    <n v="0"/>
    <n v="0"/>
    <n v="0"/>
    <n v="0"/>
    <n v="0"/>
    <n v="0"/>
    <n v="43"/>
    <n v="13"/>
    <n v="0"/>
    <n v="26"/>
    <n v="0"/>
    <n v="82"/>
    <n v="1"/>
    <n v="31"/>
    <n v="1"/>
    <m/>
  </r>
  <r>
    <x v="3"/>
    <x v="0"/>
    <n v="18.643000000000001"/>
    <n v="47.968000000000004"/>
    <n v="0"/>
    <n v="0"/>
    <n v="66.611000000000004"/>
    <n v="66.611000000000004"/>
    <n v="103.99600000000001"/>
    <n v="114.57899999999999"/>
    <n v="0"/>
    <n v="0"/>
    <n v="0"/>
    <n v="114.57899999999999"/>
    <n v="114.57899999999999"/>
    <n v="23"/>
    <n v="6"/>
    <n v="1"/>
    <n v="30"/>
    <n v="18"/>
    <n v="31"/>
    <n v="0"/>
    <n v="26"/>
    <n v="0"/>
    <n v="75"/>
    <n v="13"/>
    <n v="13"/>
    <n v="75"/>
    <n v="101"/>
    <n v="1"/>
    <n v="8"/>
    <n v="11"/>
    <n v="20"/>
    <n v="16.120999999999999"/>
    <n v="0"/>
    <n v="50.177"/>
    <n v="66.298000000000002"/>
    <n v="2"/>
    <n v="0"/>
    <n v="13"/>
    <n v="15"/>
    <n v="0"/>
    <n v="0"/>
    <n v="0"/>
    <n v="0"/>
    <n v="0"/>
    <n v="0"/>
    <n v="0"/>
    <n v="0"/>
    <n v="43"/>
    <n v="13"/>
    <n v="0"/>
    <n v="26"/>
    <n v="0"/>
    <n v="82"/>
    <n v="1"/>
    <n v="31"/>
    <n v="1"/>
    <m/>
  </r>
  <r>
    <x v="3"/>
    <x v="1"/>
    <n v="18.643000000000001"/>
    <n v="47.968000000000004"/>
    <n v="0"/>
    <n v="0"/>
    <n v="66.611000000000004"/>
    <n v="66.611000000000004"/>
    <n v="103.99600000000001"/>
    <n v="114.57899999999999"/>
    <n v="0"/>
    <n v="0"/>
    <n v="0"/>
    <n v="114.57899999999999"/>
    <n v="114.57899999999999"/>
    <n v="23"/>
    <n v="6"/>
    <n v="1"/>
    <n v="30"/>
    <n v="18"/>
    <n v="31"/>
    <n v="0"/>
    <n v="26"/>
    <n v="0"/>
    <n v="75"/>
    <n v="13"/>
    <n v="13"/>
    <n v="75"/>
    <n v="101"/>
    <n v="1"/>
    <n v="8"/>
    <n v="11"/>
    <n v="20"/>
    <n v="16.120999999999999"/>
    <n v="0"/>
    <n v="50.177"/>
    <n v="66.298000000000002"/>
    <n v="2"/>
    <n v="0"/>
    <n v="13"/>
    <n v="15"/>
    <n v="0"/>
    <n v="0"/>
    <n v="0"/>
    <n v="0"/>
    <n v="0"/>
    <n v="0"/>
    <n v="0"/>
    <n v="0"/>
    <n v="43"/>
    <n v="13"/>
    <n v="0"/>
    <n v="26"/>
    <n v="0"/>
    <n v="82"/>
    <n v="1"/>
    <n v="31"/>
    <n v="1"/>
    <m/>
  </r>
  <r>
    <x v="3"/>
    <x v="2"/>
    <n v="18.643000000000001"/>
    <n v="47.968000000000004"/>
    <n v="0"/>
    <n v="0"/>
    <n v="66.611000000000004"/>
    <n v="66.611000000000004"/>
    <n v="103.99600000000001"/>
    <n v="114.57899999999999"/>
    <n v="0"/>
    <n v="0"/>
    <n v="0"/>
    <n v="114.57899999999999"/>
    <n v="114.57899999999999"/>
    <n v="23"/>
    <n v="6"/>
    <n v="1"/>
    <n v="30"/>
    <n v="18"/>
    <n v="31"/>
    <n v="0"/>
    <n v="26"/>
    <n v="0"/>
    <n v="75"/>
    <n v="13"/>
    <n v="13"/>
    <n v="75"/>
    <n v="101"/>
    <n v="1"/>
    <n v="8"/>
    <n v="11"/>
    <n v="20"/>
    <n v="16.120999999999999"/>
    <n v="0"/>
    <n v="50.177"/>
    <n v="66.298000000000002"/>
    <n v="2"/>
    <n v="0"/>
    <n v="13"/>
    <n v="15"/>
    <n v="0"/>
    <n v="0"/>
    <n v="0"/>
    <n v="0"/>
    <n v="0"/>
    <n v="0"/>
    <n v="0"/>
    <n v="0"/>
    <n v="43"/>
    <n v="13"/>
    <n v="0"/>
    <n v="26"/>
    <n v="0"/>
    <n v="82"/>
    <n v="1"/>
    <n v="31"/>
    <n v="1"/>
    <m/>
  </r>
  <r>
    <x v="3"/>
    <x v="3"/>
    <n v="18.643000000000001"/>
    <n v="47.968000000000004"/>
    <n v="0"/>
    <n v="0"/>
    <n v="66.611000000000004"/>
    <n v="66.611000000000004"/>
    <n v="103.99600000000001"/>
    <n v="114.57899999999999"/>
    <n v="0"/>
    <n v="0"/>
    <n v="0"/>
    <n v="114.57899999999999"/>
    <n v="114.57899999999999"/>
    <n v="23"/>
    <n v="6"/>
    <n v="1"/>
    <n v="30"/>
    <n v="18"/>
    <n v="31"/>
    <n v="0"/>
    <n v="26"/>
    <n v="0"/>
    <n v="75"/>
    <n v="13"/>
    <n v="13"/>
    <n v="75"/>
    <n v="101"/>
    <n v="1"/>
    <n v="8"/>
    <n v="11"/>
    <n v="20"/>
    <n v="16.120999999999999"/>
    <n v="0"/>
    <n v="50.177"/>
    <n v="66.298000000000002"/>
    <n v="2"/>
    <n v="0"/>
    <n v="13"/>
    <n v="15"/>
    <n v="0"/>
    <n v="0"/>
    <n v="0"/>
    <n v="0"/>
    <n v="0"/>
    <n v="0"/>
    <n v="0"/>
    <n v="0"/>
    <n v="43"/>
    <n v="13"/>
    <n v="0"/>
    <n v="26"/>
    <n v="0"/>
    <n v="82"/>
    <n v="1"/>
    <n v="31"/>
    <n v="1"/>
    <m/>
  </r>
  <r>
    <x v="3"/>
    <x v="4"/>
    <n v="18.643000000000001"/>
    <n v="47.968000000000004"/>
    <n v="0"/>
    <n v="0"/>
    <n v="66.611000000000004"/>
    <n v="66.611000000000004"/>
    <n v="103.99600000000001"/>
    <n v="114.57899999999999"/>
    <n v="0"/>
    <n v="0"/>
    <n v="0"/>
    <n v="114.57899999999999"/>
    <n v="114.57899999999999"/>
    <n v="23"/>
    <n v="6"/>
    <n v="1"/>
    <n v="30"/>
    <n v="18"/>
    <n v="31"/>
    <n v="0"/>
    <n v="26"/>
    <n v="0"/>
    <n v="75"/>
    <n v="13"/>
    <n v="13"/>
    <n v="75"/>
    <n v="101"/>
    <n v="1"/>
    <n v="8"/>
    <n v="11"/>
    <n v="20"/>
    <n v="16.120999999999999"/>
    <n v="0"/>
    <n v="50.177"/>
    <n v="66.298000000000002"/>
    <n v="2"/>
    <n v="0"/>
    <n v="13"/>
    <n v="15"/>
    <n v="0"/>
    <n v="0"/>
    <n v="0"/>
    <n v="0"/>
    <n v="0"/>
    <n v="0"/>
    <n v="0"/>
    <n v="0"/>
    <n v="43"/>
    <n v="13"/>
    <n v="0"/>
    <n v="26"/>
    <n v="0"/>
    <n v="82"/>
    <n v="1"/>
    <n v="31"/>
    <n v="1"/>
    <m/>
  </r>
  <r>
    <x v="3"/>
    <x v="5"/>
    <n v="18.643000000000001"/>
    <n v="47.968000000000004"/>
    <n v="0"/>
    <n v="0"/>
    <n v="66.611000000000004"/>
    <n v="66.611000000000004"/>
    <n v="103.99600000000001"/>
    <n v="114.57899999999999"/>
    <n v="0"/>
    <n v="0"/>
    <n v="0"/>
    <n v="114.57899999999999"/>
    <n v="114.57899999999999"/>
    <n v="23"/>
    <n v="6"/>
    <n v="1"/>
    <n v="30"/>
    <n v="18"/>
    <n v="31"/>
    <n v="0"/>
    <n v="26"/>
    <n v="0"/>
    <n v="75"/>
    <n v="13"/>
    <n v="13"/>
    <n v="75"/>
    <n v="101"/>
    <n v="1"/>
    <n v="8"/>
    <n v="11"/>
    <n v="20"/>
    <n v="16.120999999999999"/>
    <n v="0"/>
    <n v="50.177"/>
    <n v="66.298000000000002"/>
    <n v="2"/>
    <n v="0"/>
    <n v="13"/>
    <n v="15"/>
    <n v="0"/>
    <n v="0"/>
    <n v="0"/>
    <n v="0"/>
    <n v="0"/>
    <n v="0"/>
    <n v="0"/>
    <n v="0"/>
    <n v="43"/>
    <n v="13"/>
    <n v="0"/>
    <n v="26"/>
    <n v="0"/>
    <n v="82"/>
    <n v="1"/>
    <n v="31"/>
    <n v="1"/>
    <m/>
  </r>
  <r>
    <x v="3"/>
    <x v="6"/>
    <n v="18.643000000000001"/>
    <n v="47.968000000000004"/>
    <n v="0"/>
    <n v="0"/>
    <n v="66.611000000000004"/>
    <n v="66.611000000000004"/>
    <n v="103.99600000000001"/>
    <n v="114.57899999999999"/>
    <n v="0"/>
    <n v="0"/>
    <n v="0"/>
    <n v="114.57899999999999"/>
    <n v="114.57899999999999"/>
    <n v="23"/>
    <n v="6"/>
    <n v="1"/>
    <n v="30"/>
    <n v="18"/>
    <n v="31"/>
    <n v="0"/>
    <n v="26"/>
    <n v="0"/>
    <n v="75"/>
    <n v="13"/>
    <n v="13"/>
    <n v="75"/>
    <n v="101"/>
    <n v="1"/>
    <n v="8"/>
    <n v="11"/>
    <n v="20"/>
    <n v="16.120999999999999"/>
    <n v="0"/>
    <n v="50.177"/>
    <n v="66.298000000000002"/>
    <n v="2"/>
    <n v="0"/>
    <n v="13"/>
    <n v="15"/>
    <n v="0"/>
    <n v="0"/>
    <n v="0"/>
    <n v="0"/>
    <n v="0"/>
    <n v="0"/>
    <n v="0"/>
    <n v="0"/>
    <n v="43"/>
    <n v="13"/>
    <n v="0"/>
    <n v="26"/>
    <n v="0"/>
    <n v="82"/>
    <n v="1"/>
    <n v="31"/>
    <n v="1"/>
    <m/>
  </r>
  <r>
    <x v="3"/>
    <x v="7"/>
    <n v="18.643000000000001"/>
    <n v="47.968000000000004"/>
    <n v="0"/>
    <n v="0"/>
    <n v="66.611000000000004"/>
    <n v="66.611000000000004"/>
    <n v="103.99600000000001"/>
    <n v="114.57899999999999"/>
    <n v="0"/>
    <n v="0"/>
    <n v="0"/>
    <n v="114.57899999999999"/>
    <n v="114.57899999999999"/>
    <n v="23"/>
    <n v="6"/>
    <n v="1"/>
    <n v="30"/>
    <n v="18"/>
    <n v="31"/>
    <n v="0"/>
    <n v="26"/>
    <n v="0"/>
    <n v="75"/>
    <n v="13"/>
    <n v="13"/>
    <n v="75"/>
    <n v="101"/>
    <n v="1"/>
    <n v="8"/>
    <n v="11"/>
    <n v="20"/>
    <n v="16.120999999999999"/>
    <n v="0"/>
    <n v="50.177"/>
    <n v="66.298000000000002"/>
    <n v="2"/>
    <n v="0"/>
    <n v="13"/>
    <n v="15"/>
    <n v="0"/>
    <n v="0"/>
    <n v="0"/>
    <n v="0"/>
    <n v="0"/>
    <n v="0"/>
    <n v="0"/>
    <n v="0"/>
    <n v="43"/>
    <n v="13"/>
    <n v="0"/>
    <n v="26"/>
    <n v="0"/>
    <n v="82"/>
    <n v="1"/>
    <n v="31"/>
    <n v="1"/>
    <m/>
  </r>
  <r>
    <x v="3"/>
    <x v="8"/>
    <n v="18.643000000000001"/>
    <n v="47.968000000000004"/>
    <n v="0"/>
    <n v="0"/>
    <n v="66.611000000000004"/>
    <n v="66.611000000000004"/>
    <n v="103.99600000000001"/>
    <n v="114.57899999999999"/>
    <n v="0"/>
    <n v="0"/>
    <n v="0"/>
    <n v="114.57899999999999"/>
    <n v="114.57899999999999"/>
    <n v="23"/>
    <n v="6"/>
    <n v="1"/>
    <n v="30"/>
    <n v="18"/>
    <n v="31"/>
    <n v="0"/>
    <n v="26"/>
    <n v="0"/>
    <n v="75"/>
    <n v="13"/>
    <n v="13"/>
    <n v="75"/>
    <n v="101"/>
    <n v="1"/>
    <n v="8"/>
    <n v="11"/>
    <n v="20"/>
    <n v="16.120999999999999"/>
    <n v="0"/>
    <n v="50.177"/>
    <n v="66.298000000000002"/>
    <n v="2"/>
    <n v="0"/>
    <n v="13"/>
    <n v="15"/>
    <n v="0"/>
    <n v="0"/>
    <n v="0"/>
    <n v="0"/>
    <n v="0"/>
    <n v="0"/>
    <n v="0"/>
    <n v="0"/>
    <n v="43"/>
    <n v="13"/>
    <n v="0"/>
    <n v="26"/>
    <n v="0"/>
    <n v="82"/>
    <n v="1"/>
    <n v="31"/>
    <n v="1"/>
    <m/>
  </r>
  <r>
    <x v="3"/>
    <x v="9"/>
    <n v="18.643000000000001"/>
    <n v="47.968000000000004"/>
    <n v="0"/>
    <n v="0"/>
    <n v="66.611000000000004"/>
    <n v="66.611000000000004"/>
    <n v="103.99600000000001"/>
    <n v="114.57899999999999"/>
    <n v="0"/>
    <n v="0"/>
    <n v="0"/>
    <n v="114.57899999999999"/>
    <n v="114.57899999999999"/>
    <n v="23"/>
    <n v="6"/>
    <n v="1"/>
    <n v="30"/>
    <n v="18"/>
    <n v="31"/>
    <n v="0"/>
    <n v="26"/>
    <n v="0"/>
    <n v="75"/>
    <n v="13"/>
    <n v="13"/>
    <n v="75"/>
    <n v="101"/>
    <n v="1"/>
    <n v="8"/>
    <n v="11"/>
    <n v="20"/>
    <n v="16.120999999999999"/>
    <n v="0"/>
    <n v="50.177"/>
    <n v="66.298000000000002"/>
    <n v="2"/>
    <n v="0"/>
    <n v="13"/>
    <n v="15"/>
    <n v="0"/>
    <n v="0"/>
    <n v="0"/>
    <n v="0"/>
    <n v="0"/>
    <n v="0"/>
    <n v="0"/>
    <n v="0"/>
    <n v="43"/>
    <n v="13"/>
    <n v="0"/>
    <n v="26"/>
    <n v="0"/>
    <n v="82"/>
    <n v="1"/>
    <n v="31"/>
    <n v="1"/>
    <m/>
  </r>
  <r>
    <x v="3"/>
    <x v="10"/>
    <n v="18.643000000000001"/>
    <n v="47.968000000000004"/>
    <n v="0"/>
    <n v="0"/>
    <n v="66.611000000000004"/>
    <n v="66.611000000000004"/>
    <n v="103.99600000000001"/>
    <n v="114.57899999999999"/>
    <n v="0"/>
    <n v="0"/>
    <n v="0"/>
    <n v="114.57899999999999"/>
    <n v="114.57899999999999"/>
    <n v="23"/>
    <n v="6"/>
    <n v="1"/>
    <n v="30"/>
    <n v="18"/>
    <n v="31"/>
    <n v="0"/>
    <n v="26"/>
    <n v="0"/>
    <n v="75"/>
    <n v="13"/>
    <n v="13"/>
    <n v="75"/>
    <n v="101"/>
    <n v="1"/>
    <n v="8"/>
    <n v="11"/>
    <n v="20"/>
    <n v="16.120999999999999"/>
    <n v="0"/>
    <n v="50.177"/>
    <n v="66.298000000000002"/>
    <n v="2"/>
    <n v="0"/>
    <n v="13"/>
    <n v="15"/>
    <n v="0"/>
    <n v="0"/>
    <n v="0"/>
    <n v="0"/>
    <n v="0"/>
    <n v="0"/>
    <n v="0"/>
    <n v="0"/>
    <n v="43"/>
    <n v="13"/>
    <n v="0"/>
    <n v="26"/>
    <n v="0"/>
    <n v="82"/>
    <n v="1"/>
    <n v="31"/>
    <n v="1"/>
    <m/>
  </r>
  <r>
    <x v="3"/>
    <x v="11"/>
    <n v="18.643000000000001"/>
    <n v="47.968000000000004"/>
    <n v="0"/>
    <n v="0"/>
    <n v="66.611000000000004"/>
    <n v="66.611000000000004"/>
    <n v="103.99600000000001"/>
    <n v="114.57899999999999"/>
    <n v="0"/>
    <n v="0"/>
    <n v="0"/>
    <n v="114.57899999999999"/>
    <n v="114.57899999999999"/>
    <n v="23"/>
    <n v="6"/>
    <n v="1"/>
    <n v="30"/>
    <n v="18"/>
    <n v="31"/>
    <n v="0"/>
    <n v="26"/>
    <n v="0"/>
    <n v="75"/>
    <n v="13"/>
    <n v="13"/>
    <n v="75"/>
    <n v="101"/>
    <n v="1"/>
    <n v="8"/>
    <n v="11"/>
    <n v="20"/>
    <n v="16.120999999999999"/>
    <n v="0"/>
    <n v="50.177"/>
    <n v="66.298000000000002"/>
    <n v="2"/>
    <n v="0"/>
    <n v="13"/>
    <n v="15"/>
    <n v="0"/>
    <n v="0"/>
    <n v="0"/>
    <n v="0"/>
    <n v="0"/>
    <n v="0"/>
    <n v="0"/>
    <n v="0"/>
    <n v="43"/>
    <n v="13"/>
    <n v="0"/>
    <n v="26"/>
    <n v="0"/>
    <n v="82"/>
    <n v="1"/>
    <n v="31"/>
    <n v="1"/>
    <m/>
  </r>
  <r>
    <x v="4"/>
    <x v="0"/>
    <n v="18.643000000000001"/>
    <n v="47.968000000000004"/>
    <n v="0"/>
    <n v="0"/>
    <n v="66.611000000000004"/>
    <n v="66.611000000000004"/>
    <n v="103.99600000000001"/>
    <n v="114.57899999999999"/>
    <n v="0"/>
    <n v="0"/>
    <n v="0"/>
    <n v="114.57899999999999"/>
    <n v="114.57899999999999"/>
    <n v="23"/>
    <n v="6"/>
    <n v="1"/>
    <n v="30"/>
    <n v="18"/>
    <n v="31"/>
    <n v="0"/>
    <n v="26"/>
    <n v="0"/>
    <n v="75"/>
    <n v="13"/>
    <n v="13"/>
    <n v="75"/>
    <n v="101"/>
    <n v="1"/>
    <n v="8"/>
    <n v="11"/>
    <n v="20"/>
    <n v="16.120999999999999"/>
    <n v="0"/>
    <n v="50.177"/>
    <n v="66.298000000000002"/>
    <n v="2"/>
    <n v="0"/>
    <n v="13"/>
    <n v="15"/>
    <n v="0"/>
    <n v="0"/>
    <n v="0"/>
    <n v="0"/>
    <n v="0"/>
    <n v="0"/>
    <n v="0"/>
    <n v="0"/>
    <n v="43"/>
    <n v="13"/>
    <n v="0"/>
    <n v="26"/>
    <n v="0"/>
    <n v="82"/>
    <n v="1"/>
    <n v="31"/>
    <n v="1"/>
    <m/>
  </r>
  <r>
    <x v="4"/>
    <x v="1"/>
    <n v="18.643000000000001"/>
    <n v="47.968000000000004"/>
    <n v="0"/>
    <n v="0"/>
    <n v="66.611000000000004"/>
    <n v="66.611000000000004"/>
    <n v="103.99600000000001"/>
    <n v="114.57899999999999"/>
    <n v="0"/>
    <n v="0"/>
    <n v="0"/>
    <n v="114.57899999999999"/>
    <n v="114.57899999999999"/>
    <n v="23"/>
    <n v="6"/>
    <n v="1"/>
    <n v="30"/>
    <n v="18"/>
    <n v="31"/>
    <n v="0"/>
    <n v="26"/>
    <n v="0"/>
    <n v="75"/>
    <n v="13"/>
    <n v="13"/>
    <n v="75"/>
    <n v="101"/>
    <n v="1"/>
    <n v="8"/>
    <n v="11"/>
    <n v="20"/>
    <n v="16.120999999999999"/>
    <n v="0"/>
    <n v="50.177"/>
    <n v="66.298000000000002"/>
    <n v="2"/>
    <n v="0"/>
    <n v="13"/>
    <n v="15"/>
    <n v="0"/>
    <n v="0"/>
    <n v="0"/>
    <n v="0"/>
    <n v="0"/>
    <n v="0"/>
    <n v="0"/>
    <n v="0"/>
    <n v="43"/>
    <n v="13"/>
    <n v="0"/>
    <n v="26"/>
    <n v="0"/>
    <n v="82"/>
    <n v="1"/>
    <n v="31"/>
    <n v="1"/>
    <m/>
  </r>
  <r>
    <x v="4"/>
    <x v="2"/>
    <n v="18.643000000000001"/>
    <n v="47.968000000000004"/>
    <n v="0"/>
    <n v="0"/>
    <n v="66.611000000000004"/>
    <n v="66.611000000000004"/>
    <n v="103.99600000000001"/>
    <n v="114.57899999999999"/>
    <n v="0"/>
    <n v="0"/>
    <n v="0"/>
    <n v="114.57899999999999"/>
    <n v="114.57899999999999"/>
    <n v="23"/>
    <n v="6"/>
    <n v="1"/>
    <n v="30"/>
    <n v="18"/>
    <n v="31"/>
    <n v="0"/>
    <n v="26"/>
    <n v="0"/>
    <n v="75"/>
    <n v="13"/>
    <n v="13"/>
    <n v="75"/>
    <n v="101"/>
    <n v="1"/>
    <n v="8"/>
    <n v="11"/>
    <n v="20"/>
    <n v="16.120999999999999"/>
    <n v="0"/>
    <n v="50.177"/>
    <n v="66.298000000000002"/>
    <n v="2"/>
    <n v="0"/>
    <n v="13"/>
    <n v="15"/>
    <n v="0"/>
    <n v="0"/>
    <n v="0"/>
    <n v="0"/>
    <n v="0"/>
    <n v="0"/>
    <n v="0"/>
    <n v="0"/>
    <n v="43"/>
    <n v="13"/>
    <n v="0"/>
    <n v="26"/>
    <n v="0"/>
    <n v="82"/>
    <n v="1"/>
    <n v="31"/>
    <n v="1"/>
    <m/>
  </r>
  <r>
    <x v="4"/>
    <x v="3"/>
    <n v="18.643000000000001"/>
    <n v="47.968000000000004"/>
    <n v="0"/>
    <n v="0"/>
    <n v="66.611000000000004"/>
    <n v="66.611000000000004"/>
    <n v="103.99600000000001"/>
    <n v="114.57899999999999"/>
    <n v="0"/>
    <n v="0"/>
    <n v="0"/>
    <n v="114.57899999999999"/>
    <n v="114.57899999999999"/>
    <n v="23"/>
    <n v="6"/>
    <n v="1"/>
    <n v="30"/>
    <n v="18"/>
    <n v="31"/>
    <n v="0"/>
    <n v="26"/>
    <n v="0"/>
    <n v="75"/>
    <n v="13"/>
    <n v="13"/>
    <n v="75"/>
    <n v="101"/>
    <n v="1"/>
    <n v="8"/>
    <n v="11"/>
    <n v="20"/>
    <n v="16.120999999999999"/>
    <n v="0"/>
    <n v="50.177"/>
    <n v="66.298000000000002"/>
    <n v="2"/>
    <n v="0"/>
    <n v="13"/>
    <n v="15"/>
    <n v="0"/>
    <n v="0"/>
    <n v="0"/>
    <n v="0"/>
    <n v="0"/>
    <n v="0"/>
    <n v="0"/>
    <n v="0"/>
    <n v="43"/>
    <n v="13"/>
    <n v="0"/>
    <n v="26"/>
    <n v="0"/>
    <n v="82"/>
    <n v="1"/>
    <n v="31"/>
    <n v="1"/>
    <m/>
  </r>
  <r>
    <x v="4"/>
    <x v="4"/>
    <n v="18.643000000000001"/>
    <n v="47.968000000000004"/>
    <n v="0"/>
    <n v="0"/>
    <n v="66.611000000000004"/>
    <n v="66.611000000000004"/>
    <n v="103.99600000000001"/>
    <n v="114.57899999999999"/>
    <n v="0"/>
    <n v="0"/>
    <n v="0"/>
    <n v="114.57899999999999"/>
    <n v="114.57899999999999"/>
    <n v="23"/>
    <n v="6"/>
    <n v="1"/>
    <n v="30"/>
    <n v="18"/>
    <n v="31"/>
    <n v="0"/>
    <n v="26"/>
    <n v="0"/>
    <n v="75"/>
    <n v="13"/>
    <n v="13"/>
    <n v="75"/>
    <n v="101"/>
    <n v="1"/>
    <n v="8"/>
    <n v="11"/>
    <n v="20"/>
    <n v="16.120999999999999"/>
    <n v="0"/>
    <n v="50.177"/>
    <n v="66.298000000000002"/>
    <n v="2"/>
    <n v="0"/>
    <n v="13"/>
    <n v="15"/>
    <n v="0"/>
    <n v="0"/>
    <n v="0"/>
    <n v="0"/>
    <n v="0"/>
    <n v="0"/>
    <n v="0"/>
    <n v="0"/>
    <n v="43"/>
    <n v="13"/>
    <n v="0"/>
    <n v="26"/>
    <n v="0"/>
    <n v="82"/>
    <n v="1"/>
    <n v="31"/>
    <n v="1"/>
    <m/>
  </r>
  <r>
    <x v="4"/>
    <x v="5"/>
    <n v="18.643000000000001"/>
    <n v="47.968000000000004"/>
    <n v="0"/>
    <n v="0"/>
    <n v="66.611000000000004"/>
    <n v="66.611000000000004"/>
    <n v="103.99600000000001"/>
    <n v="114.57899999999999"/>
    <n v="0"/>
    <n v="0"/>
    <n v="0"/>
    <n v="114.57899999999999"/>
    <n v="114.57899999999999"/>
    <n v="23"/>
    <n v="6"/>
    <n v="1"/>
    <n v="30"/>
    <n v="18"/>
    <n v="31"/>
    <n v="0"/>
    <n v="26"/>
    <n v="0"/>
    <n v="75"/>
    <n v="13"/>
    <n v="13"/>
    <n v="75"/>
    <n v="101"/>
    <n v="1"/>
    <n v="8"/>
    <n v="11"/>
    <n v="20"/>
    <n v="16.120999999999999"/>
    <n v="0"/>
    <n v="50.177"/>
    <n v="66.298000000000002"/>
    <n v="2"/>
    <n v="0"/>
    <n v="13"/>
    <n v="15"/>
    <n v="0"/>
    <n v="0"/>
    <n v="0"/>
    <n v="0"/>
    <n v="0"/>
    <n v="0"/>
    <n v="0"/>
    <n v="0"/>
    <n v="43"/>
    <n v="13"/>
    <n v="0"/>
    <n v="26"/>
    <n v="0"/>
    <n v="82"/>
    <n v="1"/>
    <n v="31"/>
    <n v="1"/>
    <m/>
  </r>
  <r>
    <x v="4"/>
    <x v="6"/>
    <n v="18.643000000000001"/>
    <n v="47.968000000000004"/>
    <n v="0"/>
    <n v="0"/>
    <n v="66.611000000000004"/>
    <n v="66.611000000000004"/>
    <n v="103.99600000000001"/>
    <n v="114.57899999999999"/>
    <n v="0"/>
    <n v="0"/>
    <n v="0"/>
    <n v="114.57899999999999"/>
    <n v="114.57899999999999"/>
    <n v="23"/>
    <n v="6"/>
    <n v="1"/>
    <n v="30"/>
    <n v="18"/>
    <n v="31"/>
    <n v="0"/>
    <n v="26"/>
    <n v="0"/>
    <n v="75"/>
    <n v="13"/>
    <n v="13"/>
    <n v="75"/>
    <n v="101"/>
    <n v="1"/>
    <n v="8"/>
    <n v="11"/>
    <n v="20"/>
    <n v="16.120999999999999"/>
    <n v="0"/>
    <n v="50.177"/>
    <n v="66.298000000000002"/>
    <n v="2"/>
    <n v="0"/>
    <n v="13"/>
    <n v="15"/>
    <n v="0"/>
    <n v="0"/>
    <n v="0"/>
    <n v="0"/>
    <n v="0"/>
    <n v="0"/>
    <n v="0"/>
    <n v="0"/>
    <n v="43"/>
    <n v="13"/>
    <n v="0"/>
    <n v="26"/>
    <n v="0"/>
    <n v="82"/>
    <n v="1"/>
    <n v="31"/>
    <n v="1"/>
    <m/>
  </r>
  <r>
    <x v="4"/>
    <x v="7"/>
    <n v="18.643000000000001"/>
    <n v="47.968000000000004"/>
    <n v="0"/>
    <n v="0"/>
    <n v="66.611000000000004"/>
    <n v="66.611000000000004"/>
    <n v="103.99600000000001"/>
    <n v="114.57899999999999"/>
    <n v="0"/>
    <n v="0"/>
    <n v="0"/>
    <n v="114.57899999999999"/>
    <n v="114.57899999999999"/>
    <n v="23"/>
    <n v="6"/>
    <n v="1"/>
    <n v="30"/>
    <n v="18"/>
    <n v="31"/>
    <n v="0"/>
    <n v="26"/>
    <n v="0"/>
    <n v="75"/>
    <n v="13"/>
    <n v="13"/>
    <n v="75"/>
    <n v="101"/>
    <n v="1"/>
    <n v="8"/>
    <n v="11"/>
    <n v="20"/>
    <n v="16.120999999999999"/>
    <n v="0"/>
    <n v="50.177"/>
    <n v="66.298000000000002"/>
    <n v="2"/>
    <n v="0"/>
    <n v="13"/>
    <n v="15"/>
    <n v="0"/>
    <n v="0"/>
    <n v="0"/>
    <n v="0"/>
    <n v="0"/>
    <n v="0"/>
    <n v="0"/>
    <n v="0"/>
    <n v="43"/>
    <n v="13"/>
    <n v="0"/>
    <n v="26"/>
    <n v="0"/>
    <n v="82"/>
    <n v="1"/>
    <n v="31"/>
    <n v="1"/>
    <m/>
  </r>
  <r>
    <x v="4"/>
    <x v="8"/>
    <n v="18.643000000000001"/>
    <n v="47.968000000000004"/>
    <n v="0"/>
    <n v="0"/>
    <n v="66.611000000000004"/>
    <n v="66.611000000000004"/>
    <n v="103.99600000000001"/>
    <n v="114.57899999999999"/>
    <n v="0"/>
    <n v="0"/>
    <n v="0"/>
    <n v="114.57899999999999"/>
    <n v="114.57899999999999"/>
    <n v="23"/>
    <n v="6"/>
    <n v="1"/>
    <n v="30"/>
    <n v="18"/>
    <n v="31"/>
    <n v="0"/>
    <n v="26"/>
    <n v="0"/>
    <n v="75"/>
    <n v="13"/>
    <n v="13"/>
    <n v="75"/>
    <n v="101"/>
    <n v="1"/>
    <n v="8"/>
    <n v="11"/>
    <n v="20"/>
    <n v="16.120999999999999"/>
    <n v="0"/>
    <n v="50.177"/>
    <n v="66.298000000000002"/>
    <n v="2"/>
    <n v="0"/>
    <n v="13"/>
    <n v="15"/>
    <n v="0"/>
    <n v="0"/>
    <n v="0"/>
    <n v="0"/>
    <n v="0"/>
    <n v="0"/>
    <n v="0"/>
    <n v="0"/>
    <n v="43"/>
    <n v="13"/>
    <n v="0"/>
    <n v="26"/>
    <n v="0"/>
    <n v="82"/>
    <n v="1"/>
    <n v="31"/>
    <n v="1"/>
    <m/>
  </r>
  <r>
    <x v="4"/>
    <x v="9"/>
    <n v="18.643000000000001"/>
    <n v="47.968000000000004"/>
    <n v="0"/>
    <n v="0"/>
    <n v="66.611000000000004"/>
    <n v="66.611000000000004"/>
    <n v="103.99600000000001"/>
    <n v="114.57899999999999"/>
    <n v="0"/>
    <n v="0"/>
    <n v="0"/>
    <n v="114.57899999999999"/>
    <n v="114.57899999999999"/>
    <n v="23"/>
    <n v="6"/>
    <n v="1"/>
    <n v="30"/>
    <n v="18"/>
    <n v="31"/>
    <n v="0"/>
    <n v="26"/>
    <n v="0"/>
    <n v="75"/>
    <n v="13"/>
    <n v="13"/>
    <n v="75"/>
    <n v="101"/>
    <n v="1"/>
    <n v="8"/>
    <n v="11"/>
    <n v="20"/>
    <n v="16.120999999999999"/>
    <n v="0"/>
    <n v="50.177"/>
    <n v="66.298000000000002"/>
    <n v="2"/>
    <n v="0"/>
    <n v="13"/>
    <n v="15"/>
    <n v="0"/>
    <n v="0"/>
    <n v="0"/>
    <n v="0"/>
    <n v="0"/>
    <n v="0"/>
    <n v="0"/>
    <n v="0"/>
    <n v="43"/>
    <n v="13"/>
    <n v="0"/>
    <n v="26"/>
    <n v="0"/>
    <n v="82"/>
    <n v="1"/>
    <n v="31"/>
    <n v="1"/>
    <m/>
  </r>
  <r>
    <x v="4"/>
    <x v="10"/>
    <n v="18.643000000000001"/>
    <n v="47.968000000000004"/>
    <n v="0"/>
    <n v="0"/>
    <n v="66.611000000000004"/>
    <n v="66.611000000000004"/>
    <n v="103.99600000000001"/>
    <n v="114.57899999999999"/>
    <n v="0"/>
    <n v="0"/>
    <n v="0"/>
    <n v="114.57899999999999"/>
    <n v="114.57899999999999"/>
    <n v="23"/>
    <n v="6"/>
    <n v="1"/>
    <n v="30"/>
    <n v="18"/>
    <n v="31"/>
    <n v="0"/>
    <n v="26"/>
    <n v="0"/>
    <n v="75"/>
    <n v="13"/>
    <n v="13"/>
    <n v="75"/>
    <n v="101"/>
    <n v="1"/>
    <n v="8"/>
    <n v="11"/>
    <n v="20"/>
    <n v="16.120999999999999"/>
    <n v="0"/>
    <n v="50.177"/>
    <n v="66.298000000000002"/>
    <n v="2"/>
    <n v="0"/>
    <n v="13"/>
    <n v="15"/>
    <n v="0"/>
    <n v="0"/>
    <n v="0"/>
    <n v="0"/>
    <n v="0"/>
    <n v="0"/>
    <n v="0"/>
    <n v="0"/>
    <n v="43"/>
    <n v="13"/>
    <n v="0"/>
    <n v="26"/>
    <n v="0"/>
    <n v="82"/>
    <n v="1"/>
    <n v="31"/>
    <n v="1"/>
    <m/>
  </r>
  <r>
    <x v="4"/>
    <x v="11"/>
    <n v="18.643000000000001"/>
    <n v="47.968000000000004"/>
    <n v="0"/>
    <n v="0"/>
    <n v="66.611000000000004"/>
    <n v="66.611000000000004"/>
    <n v="103.99600000000001"/>
    <n v="114.57899999999999"/>
    <n v="0"/>
    <n v="0"/>
    <n v="0"/>
    <n v="114.57899999999999"/>
    <n v="114.57899999999999"/>
    <n v="23"/>
    <n v="6"/>
    <n v="1"/>
    <n v="30"/>
    <n v="18"/>
    <n v="31"/>
    <n v="0"/>
    <n v="26"/>
    <n v="0"/>
    <n v="75"/>
    <n v="13"/>
    <n v="13"/>
    <n v="75"/>
    <n v="101"/>
    <n v="1"/>
    <n v="8"/>
    <n v="11"/>
    <n v="20"/>
    <n v="16.120999999999999"/>
    <n v="0"/>
    <n v="50.177"/>
    <n v="66.298000000000002"/>
    <n v="2"/>
    <n v="0"/>
    <n v="13"/>
    <n v="15"/>
    <n v="0"/>
    <n v="0"/>
    <n v="0"/>
    <n v="0"/>
    <n v="0"/>
    <n v="0"/>
    <n v="0"/>
    <n v="0"/>
    <n v="43"/>
    <n v="13"/>
    <n v="0"/>
    <n v="26"/>
    <n v="0"/>
    <n v="82"/>
    <n v="1"/>
    <n v="31"/>
    <n v="1"/>
    <m/>
  </r>
  <r>
    <x v="5"/>
    <x v="0"/>
    <n v="18.643000000000001"/>
    <n v="47.968000000000004"/>
    <n v="0"/>
    <n v="0"/>
    <n v="66.611000000000004"/>
    <n v="66.611000000000004"/>
    <n v="103.99600000000001"/>
    <n v="114.57899999999999"/>
    <n v="0"/>
    <n v="0"/>
    <n v="0"/>
    <n v="114.57899999999999"/>
    <n v="114.57899999999999"/>
    <n v="23"/>
    <n v="6"/>
    <n v="1"/>
    <n v="30"/>
    <n v="18"/>
    <n v="31"/>
    <n v="0"/>
    <n v="26"/>
    <n v="0"/>
    <n v="75"/>
    <n v="13"/>
    <n v="13"/>
    <n v="75"/>
    <n v="101"/>
    <n v="1"/>
    <n v="8"/>
    <n v="11"/>
    <n v="20"/>
    <n v="16.120999999999999"/>
    <n v="0"/>
    <n v="50.177"/>
    <n v="66.298000000000002"/>
    <n v="2"/>
    <n v="0"/>
    <n v="13"/>
    <n v="15"/>
    <n v="0"/>
    <n v="0"/>
    <n v="0"/>
    <n v="0"/>
    <n v="0"/>
    <n v="0"/>
    <n v="0"/>
    <n v="0"/>
    <n v="43"/>
    <n v="13"/>
    <n v="0"/>
    <n v="26"/>
    <n v="0"/>
    <n v="82"/>
    <n v="1"/>
    <n v="31"/>
    <n v="1"/>
    <m/>
  </r>
  <r>
    <x v="5"/>
    <x v="1"/>
    <n v="18.643000000000001"/>
    <n v="47.968000000000004"/>
    <n v="0"/>
    <n v="0"/>
    <n v="66.611000000000004"/>
    <n v="66.611000000000004"/>
    <n v="103.99600000000001"/>
    <n v="114.57899999999999"/>
    <n v="0"/>
    <n v="0"/>
    <n v="0"/>
    <n v="114.57899999999999"/>
    <n v="114.57899999999999"/>
    <n v="23"/>
    <n v="6"/>
    <n v="1"/>
    <n v="30"/>
    <n v="18"/>
    <n v="31"/>
    <n v="0"/>
    <n v="26"/>
    <n v="0"/>
    <n v="75"/>
    <n v="13"/>
    <n v="13"/>
    <n v="75"/>
    <n v="101"/>
    <n v="1"/>
    <n v="8"/>
    <n v="11"/>
    <n v="20"/>
    <n v="16.120999999999999"/>
    <n v="0"/>
    <n v="50.177"/>
    <n v="66.298000000000002"/>
    <n v="2"/>
    <n v="0"/>
    <n v="13"/>
    <n v="15"/>
    <n v="0"/>
    <n v="0"/>
    <n v="0"/>
    <n v="0"/>
    <n v="0"/>
    <n v="0"/>
    <n v="0"/>
    <n v="0"/>
    <n v="43"/>
    <n v="13"/>
    <n v="0"/>
    <n v="26"/>
    <n v="0"/>
    <n v="82"/>
    <n v="1"/>
    <n v="31"/>
    <n v="1"/>
    <m/>
  </r>
  <r>
    <x v="5"/>
    <x v="2"/>
    <n v="18.643000000000001"/>
    <n v="47.968000000000004"/>
    <n v="0"/>
    <n v="0"/>
    <n v="66.611000000000004"/>
    <n v="66.611000000000004"/>
    <n v="103.99600000000001"/>
    <n v="114.57899999999999"/>
    <n v="0"/>
    <n v="0"/>
    <n v="0"/>
    <n v="114.57899999999999"/>
    <n v="114.57899999999999"/>
    <n v="23"/>
    <n v="6"/>
    <n v="1"/>
    <n v="30"/>
    <n v="18"/>
    <n v="31"/>
    <n v="0"/>
    <n v="26"/>
    <n v="0"/>
    <n v="75"/>
    <n v="13"/>
    <n v="13"/>
    <n v="75"/>
    <n v="101"/>
    <n v="1"/>
    <n v="8"/>
    <n v="11"/>
    <n v="20"/>
    <n v="16.120999999999999"/>
    <n v="0"/>
    <n v="50.177"/>
    <n v="66.298000000000002"/>
    <n v="2"/>
    <n v="0"/>
    <n v="13"/>
    <n v="15"/>
    <n v="0"/>
    <n v="0"/>
    <n v="0"/>
    <n v="0"/>
    <n v="0"/>
    <n v="0"/>
    <n v="0"/>
    <n v="0"/>
    <n v="43"/>
    <n v="13"/>
    <n v="0"/>
    <n v="26"/>
    <n v="0"/>
    <n v="82"/>
    <n v="1"/>
    <n v="31"/>
    <n v="1"/>
    <m/>
  </r>
  <r>
    <x v="5"/>
    <x v="3"/>
    <n v="18.643000000000001"/>
    <n v="47.968000000000004"/>
    <n v="0"/>
    <n v="0"/>
    <n v="66.611000000000004"/>
    <n v="66.611000000000004"/>
    <n v="103.99600000000001"/>
    <n v="114.57899999999999"/>
    <n v="0"/>
    <n v="0"/>
    <n v="0"/>
    <n v="114.57899999999999"/>
    <n v="114.57899999999999"/>
    <n v="23"/>
    <n v="6"/>
    <n v="1"/>
    <n v="30"/>
    <n v="18"/>
    <n v="31"/>
    <n v="0"/>
    <n v="26"/>
    <n v="0"/>
    <n v="75"/>
    <n v="13"/>
    <n v="13"/>
    <n v="75"/>
    <n v="101"/>
    <n v="1"/>
    <n v="8"/>
    <n v="11"/>
    <n v="20"/>
    <n v="16.120999999999999"/>
    <n v="0"/>
    <n v="50.177"/>
    <n v="66.298000000000002"/>
    <n v="2"/>
    <n v="0"/>
    <n v="13"/>
    <n v="15"/>
    <n v="0"/>
    <n v="0"/>
    <n v="0"/>
    <n v="0"/>
    <n v="0"/>
    <n v="0"/>
    <n v="0"/>
    <n v="0"/>
    <n v="43"/>
    <n v="13"/>
    <n v="0"/>
    <n v="26"/>
    <n v="0"/>
    <n v="82"/>
    <n v="1"/>
    <n v="31"/>
    <n v="1"/>
    <m/>
  </r>
  <r>
    <x v="5"/>
    <x v="4"/>
    <n v="18.643000000000001"/>
    <n v="47.968000000000004"/>
    <n v="0"/>
    <n v="0"/>
    <n v="66.611000000000004"/>
    <n v="66.611000000000004"/>
    <n v="103.99600000000001"/>
    <n v="114.57899999999999"/>
    <n v="0"/>
    <n v="0"/>
    <n v="0"/>
    <n v="114.57899999999999"/>
    <n v="114.57899999999999"/>
    <n v="23"/>
    <n v="6"/>
    <n v="1"/>
    <n v="30"/>
    <n v="18"/>
    <n v="31"/>
    <n v="0"/>
    <n v="26"/>
    <n v="0"/>
    <n v="75"/>
    <n v="13"/>
    <n v="13"/>
    <n v="75"/>
    <n v="101"/>
    <n v="1"/>
    <n v="8"/>
    <n v="11"/>
    <n v="20"/>
    <n v="16.120999999999999"/>
    <n v="0"/>
    <n v="50.177"/>
    <n v="66.298000000000002"/>
    <n v="2"/>
    <n v="0"/>
    <n v="13"/>
    <n v="15"/>
    <n v="0"/>
    <n v="0"/>
    <n v="0"/>
    <n v="0"/>
    <n v="0"/>
    <n v="0"/>
    <n v="0"/>
    <n v="0"/>
    <n v="43"/>
    <n v="13"/>
    <n v="0"/>
    <n v="26"/>
    <n v="0"/>
    <n v="82"/>
    <n v="1"/>
    <n v="31"/>
    <n v="1"/>
    <m/>
  </r>
  <r>
    <x v="5"/>
    <x v="5"/>
    <n v="18.643000000000001"/>
    <n v="47.968000000000004"/>
    <n v="0"/>
    <n v="0"/>
    <n v="66.611000000000004"/>
    <n v="66.611000000000004"/>
    <n v="103.99600000000001"/>
    <n v="114.57899999999999"/>
    <n v="0"/>
    <n v="0"/>
    <n v="0"/>
    <n v="114.57899999999999"/>
    <n v="114.57899999999999"/>
    <n v="23"/>
    <n v="6"/>
    <n v="1"/>
    <n v="30"/>
    <n v="18"/>
    <n v="31"/>
    <n v="0"/>
    <n v="26"/>
    <n v="0"/>
    <n v="75"/>
    <n v="13"/>
    <n v="13"/>
    <n v="75"/>
    <n v="101"/>
    <n v="1"/>
    <n v="8"/>
    <n v="11"/>
    <n v="20"/>
    <n v="16.120999999999999"/>
    <n v="0"/>
    <n v="50.177"/>
    <n v="66.298000000000002"/>
    <n v="2"/>
    <n v="0"/>
    <n v="13"/>
    <n v="15"/>
    <n v="0"/>
    <n v="0"/>
    <n v="0"/>
    <n v="0"/>
    <n v="0"/>
    <n v="0"/>
    <n v="0"/>
    <n v="0"/>
    <n v="43"/>
    <n v="13"/>
    <n v="0"/>
    <n v="26"/>
    <n v="0"/>
    <n v="82"/>
    <n v="1"/>
    <n v="31"/>
    <n v="1"/>
    <m/>
  </r>
  <r>
    <x v="5"/>
    <x v="6"/>
    <n v="18.643000000000001"/>
    <n v="47.968000000000004"/>
    <n v="0"/>
    <n v="0"/>
    <n v="66.611000000000004"/>
    <n v="66.611000000000004"/>
    <n v="103.99600000000001"/>
    <n v="114.57899999999999"/>
    <n v="0"/>
    <n v="0"/>
    <n v="0"/>
    <n v="114.57899999999999"/>
    <n v="114.57899999999999"/>
    <n v="23"/>
    <n v="6"/>
    <n v="1"/>
    <n v="30"/>
    <n v="18"/>
    <n v="31"/>
    <n v="0"/>
    <n v="26"/>
    <n v="0"/>
    <n v="75"/>
    <n v="13"/>
    <n v="13"/>
    <n v="75"/>
    <n v="101"/>
    <n v="1"/>
    <n v="8"/>
    <n v="11"/>
    <n v="20"/>
    <n v="16.120999999999999"/>
    <n v="0"/>
    <n v="50.177"/>
    <n v="66.298000000000002"/>
    <n v="2"/>
    <n v="0"/>
    <n v="13"/>
    <n v="15"/>
    <n v="0"/>
    <n v="0"/>
    <n v="0"/>
    <n v="0"/>
    <n v="0"/>
    <n v="0"/>
    <n v="0"/>
    <n v="0"/>
    <n v="43"/>
    <n v="13"/>
    <n v="0"/>
    <n v="26"/>
    <n v="0"/>
    <n v="82"/>
    <n v="1"/>
    <n v="31"/>
    <n v="1"/>
    <m/>
  </r>
  <r>
    <x v="5"/>
    <x v="7"/>
    <n v="18.643000000000001"/>
    <n v="47.968000000000004"/>
    <n v="0"/>
    <n v="0"/>
    <n v="66.611000000000004"/>
    <n v="66.611000000000004"/>
    <n v="103.99600000000001"/>
    <n v="114.57899999999999"/>
    <n v="0"/>
    <n v="0"/>
    <n v="0"/>
    <n v="114.57899999999999"/>
    <n v="114.57899999999999"/>
    <n v="23"/>
    <n v="6"/>
    <n v="1"/>
    <n v="30"/>
    <n v="18"/>
    <n v="31"/>
    <n v="0"/>
    <n v="26"/>
    <n v="0"/>
    <n v="75"/>
    <n v="13"/>
    <n v="13"/>
    <n v="75"/>
    <n v="101"/>
    <n v="1"/>
    <n v="8"/>
    <n v="11"/>
    <n v="20"/>
    <n v="16.120999999999999"/>
    <n v="0"/>
    <n v="50.177"/>
    <n v="66.298000000000002"/>
    <n v="2"/>
    <n v="0"/>
    <n v="13"/>
    <n v="15"/>
    <n v="0"/>
    <n v="0"/>
    <n v="0"/>
    <n v="0"/>
    <n v="0"/>
    <n v="0"/>
    <n v="0"/>
    <n v="0"/>
    <n v="43"/>
    <n v="13"/>
    <n v="0"/>
    <n v="26"/>
    <n v="0"/>
    <n v="82"/>
    <n v="1"/>
    <n v="31"/>
    <n v="1"/>
    <m/>
  </r>
  <r>
    <x v="5"/>
    <x v="8"/>
    <n v="18.643000000000001"/>
    <n v="47.968000000000004"/>
    <n v="0"/>
    <n v="0"/>
    <n v="66.611000000000004"/>
    <n v="66.611000000000004"/>
    <n v="103.99600000000001"/>
    <n v="114.57899999999999"/>
    <n v="0"/>
    <n v="0"/>
    <n v="0"/>
    <n v="114.57899999999999"/>
    <n v="114.57899999999999"/>
    <n v="23"/>
    <n v="6"/>
    <n v="1"/>
    <n v="30"/>
    <n v="18"/>
    <n v="31"/>
    <n v="0"/>
    <n v="26"/>
    <n v="0"/>
    <n v="75"/>
    <n v="13"/>
    <n v="13"/>
    <n v="75"/>
    <n v="101"/>
    <n v="1"/>
    <n v="8"/>
    <n v="11"/>
    <n v="20"/>
    <n v="16.120999999999999"/>
    <n v="0"/>
    <n v="50.177"/>
    <n v="66.298000000000002"/>
    <n v="2"/>
    <n v="0"/>
    <n v="13"/>
    <n v="15"/>
    <n v="0"/>
    <n v="0"/>
    <n v="0"/>
    <n v="0"/>
    <n v="0"/>
    <n v="0"/>
    <n v="0"/>
    <n v="0"/>
    <n v="43"/>
    <n v="13"/>
    <n v="0"/>
    <n v="26"/>
    <n v="0"/>
    <n v="82"/>
    <n v="1"/>
    <n v="31"/>
    <n v="1"/>
    <m/>
  </r>
  <r>
    <x v="5"/>
    <x v="9"/>
    <n v="18.643000000000001"/>
    <n v="47.968000000000004"/>
    <n v="0"/>
    <n v="0"/>
    <n v="66.611000000000004"/>
    <n v="66.611000000000004"/>
    <n v="103.99600000000001"/>
    <n v="114.57899999999999"/>
    <n v="0"/>
    <n v="0"/>
    <n v="0"/>
    <n v="114.57899999999999"/>
    <n v="114.57899999999999"/>
    <n v="23"/>
    <n v="6"/>
    <n v="1"/>
    <n v="30"/>
    <n v="18"/>
    <n v="31"/>
    <n v="0"/>
    <n v="26"/>
    <n v="0"/>
    <n v="75"/>
    <n v="13"/>
    <n v="13"/>
    <n v="75"/>
    <n v="101"/>
    <n v="1"/>
    <n v="8"/>
    <n v="11"/>
    <n v="20"/>
    <n v="16.120999999999999"/>
    <n v="0"/>
    <n v="50.177"/>
    <n v="66.298000000000002"/>
    <n v="2"/>
    <n v="0"/>
    <n v="13"/>
    <n v="15"/>
    <n v="0"/>
    <n v="0"/>
    <n v="0"/>
    <n v="0"/>
    <n v="0"/>
    <n v="0"/>
    <n v="0"/>
    <n v="0"/>
    <n v="43"/>
    <n v="13"/>
    <n v="0"/>
    <n v="26"/>
    <n v="0"/>
    <n v="82"/>
    <n v="1"/>
    <n v="31"/>
    <n v="1"/>
    <m/>
  </r>
  <r>
    <x v="5"/>
    <x v="10"/>
    <n v="18.643000000000001"/>
    <n v="47.968000000000004"/>
    <n v="0"/>
    <n v="0"/>
    <n v="66.611000000000004"/>
    <n v="66.611000000000004"/>
    <n v="103.99600000000001"/>
    <n v="114.57899999999999"/>
    <n v="0"/>
    <n v="0"/>
    <n v="0"/>
    <n v="114.57899999999999"/>
    <n v="114.57899999999999"/>
    <n v="23"/>
    <n v="6"/>
    <n v="1"/>
    <n v="30"/>
    <n v="18"/>
    <n v="31"/>
    <n v="0"/>
    <n v="26"/>
    <n v="0"/>
    <n v="75"/>
    <n v="13"/>
    <n v="13"/>
    <n v="75"/>
    <n v="101"/>
    <n v="1"/>
    <n v="8"/>
    <n v="11"/>
    <n v="20"/>
    <n v="16.120999999999999"/>
    <n v="0"/>
    <n v="50.177"/>
    <n v="66.298000000000002"/>
    <n v="2"/>
    <n v="0"/>
    <n v="13"/>
    <n v="15"/>
    <n v="0"/>
    <n v="0"/>
    <n v="0"/>
    <n v="0"/>
    <n v="0"/>
    <n v="0"/>
    <n v="0"/>
    <n v="0"/>
    <n v="43"/>
    <n v="13"/>
    <n v="0"/>
    <n v="26"/>
    <n v="0"/>
    <n v="82"/>
    <n v="1"/>
    <n v="31"/>
    <n v="1"/>
    <m/>
  </r>
  <r>
    <x v="5"/>
    <x v="11"/>
    <n v="18.643000000000001"/>
    <n v="47.968000000000004"/>
    <n v="0"/>
    <n v="0"/>
    <n v="66.611000000000004"/>
    <n v="66.611000000000004"/>
    <n v="103.99600000000001"/>
    <n v="114.57899999999999"/>
    <n v="0"/>
    <n v="0"/>
    <n v="0"/>
    <n v="114.57899999999999"/>
    <n v="114.57899999999999"/>
    <n v="23"/>
    <n v="6"/>
    <n v="1"/>
    <n v="30"/>
    <n v="18"/>
    <n v="31"/>
    <n v="0"/>
    <n v="26"/>
    <n v="0"/>
    <n v="75"/>
    <n v="13"/>
    <n v="13"/>
    <n v="75"/>
    <n v="101"/>
    <n v="1"/>
    <n v="8"/>
    <n v="11"/>
    <n v="20"/>
    <n v="16.120999999999999"/>
    <n v="0"/>
    <n v="50.177"/>
    <n v="66.298000000000002"/>
    <n v="2"/>
    <n v="0"/>
    <n v="13"/>
    <n v="15"/>
    <n v="0"/>
    <n v="0"/>
    <n v="0"/>
    <n v="0"/>
    <n v="0"/>
    <n v="0"/>
    <n v="0"/>
    <n v="0"/>
    <n v="43"/>
    <n v="13"/>
    <n v="0"/>
    <n v="26"/>
    <n v="0"/>
    <n v="82"/>
    <n v="1"/>
    <n v="31"/>
    <n v="1"/>
    <m/>
  </r>
  <r>
    <x v="6"/>
    <x v="0"/>
    <n v="18.643000000000001"/>
    <n v="47.968000000000004"/>
    <n v="0"/>
    <n v="0"/>
    <n v="66.611000000000004"/>
    <n v="66.611000000000004"/>
    <n v="103.99600000000001"/>
    <n v="114.57899999999999"/>
    <n v="0"/>
    <n v="0"/>
    <n v="0"/>
    <n v="114.57899999999999"/>
    <n v="114.57899999999999"/>
    <n v="23"/>
    <n v="6"/>
    <n v="1"/>
    <n v="30"/>
    <n v="18"/>
    <n v="31"/>
    <n v="0"/>
    <n v="26"/>
    <n v="0"/>
    <n v="75"/>
    <n v="13"/>
    <n v="13"/>
    <n v="75"/>
    <n v="101"/>
    <n v="1"/>
    <n v="8"/>
    <n v="11"/>
    <n v="20"/>
    <n v="16.120999999999999"/>
    <n v="0"/>
    <n v="50.177"/>
    <n v="66.298000000000002"/>
    <n v="2"/>
    <n v="0"/>
    <n v="13"/>
    <n v="15"/>
    <n v="0"/>
    <n v="0"/>
    <n v="0"/>
    <n v="0"/>
    <n v="0"/>
    <n v="0"/>
    <n v="0"/>
    <n v="0"/>
    <n v="43"/>
    <n v="13"/>
    <n v="0"/>
    <n v="26"/>
    <n v="0"/>
    <n v="82"/>
    <n v="1"/>
    <n v="31"/>
    <n v="1"/>
    <m/>
  </r>
  <r>
    <x v="6"/>
    <x v="1"/>
    <n v="18.643000000000001"/>
    <n v="47.968000000000004"/>
    <n v="0"/>
    <n v="0"/>
    <n v="66.611000000000004"/>
    <n v="66.611000000000004"/>
    <n v="103.99600000000001"/>
    <n v="114.57899999999999"/>
    <n v="0"/>
    <n v="0"/>
    <n v="0"/>
    <n v="114.57899999999999"/>
    <n v="114.57899999999999"/>
    <n v="23"/>
    <n v="6"/>
    <n v="1"/>
    <n v="30"/>
    <n v="18"/>
    <n v="31"/>
    <n v="0"/>
    <n v="26"/>
    <n v="0"/>
    <n v="75"/>
    <n v="13"/>
    <n v="13"/>
    <n v="75"/>
    <n v="101"/>
    <n v="1"/>
    <n v="8"/>
    <n v="11"/>
    <n v="20"/>
    <n v="16.120999999999999"/>
    <n v="0"/>
    <n v="50.177"/>
    <n v="66.298000000000002"/>
    <n v="2"/>
    <n v="0"/>
    <n v="13"/>
    <n v="15"/>
    <n v="0"/>
    <n v="0"/>
    <n v="0"/>
    <n v="0"/>
    <n v="0"/>
    <n v="0"/>
    <n v="0"/>
    <n v="0"/>
    <n v="43"/>
    <n v="13"/>
    <n v="0"/>
    <n v="26"/>
    <n v="0"/>
    <n v="82"/>
    <n v="1"/>
    <n v="31"/>
    <n v="1"/>
    <m/>
  </r>
  <r>
    <x v="6"/>
    <x v="2"/>
    <n v="18.643000000000001"/>
    <n v="47.968000000000004"/>
    <n v="0"/>
    <n v="0"/>
    <n v="66.611000000000004"/>
    <n v="66.611000000000004"/>
    <n v="103.99600000000001"/>
    <n v="114.57899999999999"/>
    <n v="0"/>
    <n v="0"/>
    <n v="0"/>
    <n v="114.57899999999999"/>
    <n v="114.57899999999999"/>
    <n v="23"/>
    <n v="6"/>
    <n v="1"/>
    <n v="30"/>
    <n v="18"/>
    <n v="31"/>
    <n v="0"/>
    <n v="26"/>
    <n v="0"/>
    <n v="75"/>
    <n v="13"/>
    <n v="13"/>
    <n v="75"/>
    <n v="101"/>
    <n v="1"/>
    <n v="8"/>
    <n v="11"/>
    <n v="20"/>
    <n v="16.120999999999999"/>
    <n v="0"/>
    <n v="50.177"/>
    <n v="66.298000000000002"/>
    <n v="2"/>
    <n v="0"/>
    <n v="13"/>
    <n v="15"/>
    <n v="0"/>
    <n v="0"/>
    <n v="0"/>
    <n v="0"/>
    <n v="0"/>
    <n v="0"/>
    <n v="0"/>
    <n v="0"/>
    <n v="43"/>
    <n v="13"/>
    <n v="0"/>
    <n v="26"/>
    <n v="0"/>
    <n v="82"/>
    <n v="1"/>
    <n v="31"/>
    <n v="1"/>
    <m/>
  </r>
  <r>
    <x v="6"/>
    <x v="3"/>
    <n v="18.643000000000001"/>
    <n v="47.968000000000004"/>
    <n v="0"/>
    <n v="0"/>
    <n v="66.611000000000004"/>
    <n v="66.611000000000004"/>
    <n v="103.99600000000001"/>
    <n v="114.57899999999999"/>
    <n v="0"/>
    <n v="0"/>
    <n v="0"/>
    <n v="114.57899999999999"/>
    <n v="114.57899999999999"/>
    <n v="23"/>
    <n v="6"/>
    <n v="1"/>
    <n v="30"/>
    <n v="18"/>
    <n v="31"/>
    <n v="0"/>
    <n v="26"/>
    <n v="0"/>
    <n v="75"/>
    <n v="13"/>
    <n v="13"/>
    <n v="75"/>
    <n v="101"/>
    <n v="1"/>
    <n v="8"/>
    <n v="11"/>
    <n v="20"/>
    <n v="16.120999999999999"/>
    <n v="0"/>
    <n v="50.177"/>
    <n v="66.298000000000002"/>
    <n v="2"/>
    <n v="0"/>
    <n v="13"/>
    <n v="15"/>
    <n v="0"/>
    <n v="0"/>
    <n v="0"/>
    <n v="0"/>
    <n v="0"/>
    <n v="0"/>
    <n v="0"/>
    <n v="0"/>
    <n v="43"/>
    <n v="13"/>
    <n v="0"/>
    <n v="26"/>
    <n v="0"/>
    <n v="82"/>
    <n v="1"/>
    <n v="31"/>
    <n v="1"/>
    <m/>
  </r>
  <r>
    <x v="6"/>
    <x v="4"/>
    <n v="18.643000000000001"/>
    <n v="47.968000000000004"/>
    <n v="0"/>
    <n v="0"/>
    <n v="66.611000000000004"/>
    <n v="66.611000000000004"/>
    <n v="103.99600000000001"/>
    <n v="114.57899999999999"/>
    <n v="0"/>
    <n v="0"/>
    <n v="0"/>
    <n v="114.57899999999999"/>
    <n v="114.57899999999999"/>
    <n v="23"/>
    <n v="6"/>
    <n v="1"/>
    <n v="30"/>
    <n v="18"/>
    <n v="31"/>
    <n v="0"/>
    <n v="26"/>
    <n v="0"/>
    <n v="75"/>
    <n v="13"/>
    <n v="13"/>
    <n v="75"/>
    <n v="101"/>
    <n v="1"/>
    <n v="8"/>
    <n v="11"/>
    <n v="20"/>
    <n v="16.120999999999999"/>
    <n v="0"/>
    <n v="50.177"/>
    <n v="66.298000000000002"/>
    <n v="2"/>
    <n v="0"/>
    <n v="13"/>
    <n v="15"/>
    <n v="0"/>
    <n v="0"/>
    <n v="0"/>
    <n v="0"/>
    <n v="0"/>
    <n v="0"/>
    <n v="0"/>
    <n v="0"/>
    <n v="43"/>
    <n v="13"/>
    <n v="0"/>
    <n v="26"/>
    <n v="0"/>
    <n v="82"/>
    <n v="1"/>
    <n v="31"/>
    <n v="1"/>
    <m/>
  </r>
  <r>
    <x v="6"/>
    <x v="5"/>
    <n v="18.643000000000001"/>
    <n v="47.968000000000004"/>
    <n v="0"/>
    <n v="0"/>
    <n v="66.611000000000004"/>
    <n v="66.611000000000004"/>
    <n v="103.99600000000001"/>
    <n v="114.57899999999999"/>
    <n v="0"/>
    <n v="0"/>
    <n v="0"/>
    <n v="114.57899999999999"/>
    <n v="114.57899999999999"/>
    <n v="23"/>
    <n v="6"/>
    <n v="1"/>
    <n v="30"/>
    <n v="18"/>
    <n v="31"/>
    <n v="0"/>
    <n v="26"/>
    <n v="0"/>
    <n v="75"/>
    <n v="13"/>
    <n v="13"/>
    <n v="75"/>
    <n v="101"/>
    <n v="1"/>
    <n v="8"/>
    <n v="11"/>
    <n v="20"/>
    <n v="16.120999999999999"/>
    <n v="0"/>
    <n v="50.177"/>
    <n v="66.298000000000002"/>
    <n v="2"/>
    <n v="0"/>
    <n v="13"/>
    <n v="15"/>
    <n v="0"/>
    <n v="0"/>
    <n v="0"/>
    <n v="0"/>
    <n v="0"/>
    <n v="0"/>
    <n v="0"/>
    <n v="0"/>
    <n v="43"/>
    <n v="13"/>
    <n v="0"/>
    <n v="26"/>
    <n v="0"/>
    <n v="82"/>
    <n v="1"/>
    <n v="31"/>
    <n v="1"/>
    <m/>
  </r>
  <r>
    <x v="6"/>
    <x v="6"/>
    <n v="18.643000000000001"/>
    <n v="47.968000000000004"/>
    <n v="0"/>
    <n v="0"/>
    <n v="66.611000000000004"/>
    <n v="66.611000000000004"/>
    <n v="103.99600000000001"/>
    <n v="114.57899999999999"/>
    <n v="0"/>
    <n v="0"/>
    <n v="0"/>
    <n v="114.57899999999999"/>
    <n v="114.57899999999999"/>
    <n v="23"/>
    <n v="6"/>
    <n v="1"/>
    <n v="30"/>
    <n v="18"/>
    <n v="31"/>
    <n v="0"/>
    <n v="26"/>
    <n v="0"/>
    <n v="75"/>
    <n v="13"/>
    <n v="13"/>
    <n v="75"/>
    <n v="101"/>
    <n v="1"/>
    <n v="8"/>
    <n v="11"/>
    <n v="20"/>
    <n v="16.120999999999999"/>
    <n v="0"/>
    <n v="50.177"/>
    <n v="66.298000000000002"/>
    <n v="2"/>
    <n v="0"/>
    <n v="13"/>
    <n v="15"/>
    <n v="0"/>
    <n v="0"/>
    <n v="0"/>
    <n v="0"/>
    <n v="0"/>
    <n v="0"/>
    <n v="0"/>
    <n v="0"/>
    <n v="43"/>
    <n v="13"/>
    <n v="0"/>
    <n v="26"/>
    <n v="0"/>
    <n v="82"/>
    <n v="1"/>
    <n v="31"/>
    <n v="1"/>
    <m/>
  </r>
  <r>
    <x v="6"/>
    <x v="7"/>
    <n v="18.643000000000001"/>
    <n v="47.968000000000004"/>
    <n v="0"/>
    <n v="0"/>
    <n v="66.611000000000004"/>
    <n v="66.611000000000004"/>
    <n v="103.99600000000001"/>
    <n v="114.57899999999999"/>
    <n v="0"/>
    <n v="0"/>
    <n v="0"/>
    <n v="114.57899999999999"/>
    <n v="114.57899999999999"/>
    <n v="23"/>
    <n v="6"/>
    <n v="1"/>
    <n v="30"/>
    <n v="18"/>
    <n v="31"/>
    <n v="0"/>
    <n v="26"/>
    <n v="0"/>
    <n v="75"/>
    <n v="13"/>
    <n v="13"/>
    <n v="75"/>
    <n v="101"/>
    <n v="1"/>
    <n v="8"/>
    <n v="11"/>
    <n v="20"/>
    <n v="16.120999999999999"/>
    <n v="0"/>
    <n v="50.177"/>
    <n v="66.298000000000002"/>
    <n v="2"/>
    <n v="0"/>
    <n v="13"/>
    <n v="15"/>
    <n v="0"/>
    <n v="0"/>
    <n v="0"/>
    <n v="0"/>
    <n v="0"/>
    <n v="0"/>
    <n v="0"/>
    <n v="0"/>
    <n v="43"/>
    <n v="13"/>
    <n v="0"/>
    <n v="26"/>
    <n v="0"/>
    <n v="82"/>
    <n v="1"/>
    <n v="31"/>
    <n v="1"/>
    <m/>
  </r>
  <r>
    <x v="6"/>
    <x v="8"/>
    <n v="18.643000000000001"/>
    <n v="47.968000000000004"/>
    <n v="0"/>
    <n v="0"/>
    <n v="66.611000000000004"/>
    <n v="66.611000000000004"/>
    <n v="103.99600000000001"/>
    <n v="114.57899999999999"/>
    <n v="0"/>
    <n v="0"/>
    <n v="0"/>
    <n v="114.57899999999999"/>
    <n v="114.57899999999999"/>
    <n v="23"/>
    <n v="6"/>
    <n v="1"/>
    <n v="30"/>
    <n v="18"/>
    <n v="31"/>
    <n v="0"/>
    <n v="26"/>
    <n v="0"/>
    <n v="75"/>
    <n v="13"/>
    <n v="13"/>
    <n v="75"/>
    <n v="101"/>
    <n v="1"/>
    <n v="8"/>
    <n v="11"/>
    <n v="20"/>
    <n v="16.120999999999999"/>
    <n v="0"/>
    <n v="50.177"/>
    <n v="66.298000000000002"/>
    <n v="2"/>
    <n v="0"/>
    <n v="13"/>
    <n v="15"/>
    <n v="0"/>
    <n v="0"/>
    <n v="0"/>
    <n v="0"/>
    <n v="0"/>
    <n v="0"/>
    <n v="0"/>
    <n v="0"/>
    <n v="43"/>
    <n v="13"/>
    <n v="0"/>
    <n v="26"/>
    <n v="0"/>
    <n v="82"/>
    <n v="1"/>
    <n v="31"/>
    <n v="1"/>
    <m/>
  </r>
  <r>
    <x v="6"/>
    <x v="9"/>
    <n v="18.643000000000001"/>
    <n v="47.968000000000004"/>
    <n v="0"/>
    <n v="0"/>
    <n v="66.611000000000004"/>
    <n v="66.611000000000004"/>
    <n v="103.99600000000001"/>
    <n v="114.57899999999999"/>
    <n v="0"/>
    <n v="0"/>
    <n v="0"/>
    <n v="114.57899999999999"/>
    <n v="114.57899999999999"/>
    <n v="23"/>
    <n v="6"/>
    <n v="1"/>
    <n v="30"/>
    <n v="18"/>
    <n v="31"/>
    <n v="0"/>
    <n v="26"/>
    <n v="0"/>
    <n v="75"/>
    <n v="13"/>
    <n v="13"/>
    <n v="75"/>
    <n v="101"/>
    <n v="1"/>
    <n v="8"/>
    <n v="11"/>
    <n v="20"/>
    <n v="16.120999999999999"/>
    <n v="0"/>
    <n v="50.177"/>
    <n v="66.298000000000002"/>
    <n v="2"/>
    <n v="0"/>
    <n v="13"/>
    <n v="15"/>
    <n v="0"/>
    <n v="0"/>
    <n v="0"/>
    <n v="0"/>
    <n v="0"/>
    <n v="0"/>
    <n v="0"/>
    <n v="0"/>
    <n v="43"/>
    <n v="13"/>
    <n v="0"/>
    <n v="26"/>
    <n v="0"/>
    <n v="82"/>
    <n v="1"/>
    <n v="31"/>
    <n v="1"/>
    <m/>
  </r>
  <r>
    <x v="6"/>
    <x v="10"/>
    <n v="18.643000000000001"/>
    <n v="47.968000000000004"/>
    <n v="0"/>
    <n v="0"/>
    <n v="66.611000000000004"/>
    <n v="66.611000000000004"/>
    <n v="103.99600000000001"/>
    <n v="114.57899999999999"/>
    <n v="0"/>
    <n v="0"/>
    <n v="0"/>
    <n v="114.57899999999999"/>
    <n v="114.57899999999999"/>
    <n v="23"/>
    <n v="6"/>
    <n v="1"/>
    <n v="30"/>
    <n v="18"/>
    <n v="31"/>
    <n v="0"/>
    <n v="26"/>
    <n v="0"/>
    <n v="75"/>
    <n v="13"/>
    <n v="13"/>
    <n v="75"/>
    <n v="101"/>
    <n v="1"/>
    <n v="8"/>
    <n v="11"/>
    <n v="20"/>
    <n v="16.120999999999999"/>
    <n v="0"/>
    <n v="50.177"/>
    <n v="66.298000000000002"/>
    <n v="2"/>
    <n v="0"/>
    <n v="13"/>
    <n v="15"/>
    <n v="0"/>
    <n v="0"/>
    <n v="0"/>
    <n v="0"/>
    <n v="0"/>
    <n v="0"/>
    <n v="0"/>
    <n v="0"/>
    <n v="43"/>
    <n v="13"/>
    <n v="0"/>
    <n v="26"/>
    <n v="0"/>
    <n v="82"/>
    <n v="1"/>
    <n v="31"/>
    <n v="1"/>
    <m/>
  </r>
  <r>
    <x v="6"/>
    <x v="11"/>
    <n v="18.643000000000001"/>
    <n v="47.968000000000004"/>
    <n v="0"/>
    <n v="0"/>
    <n v="66.611000000000004"/>
    <n v="66.611000000000004"/>
    <n v="103.99600000000001"/>
    <n v="114.57899999999999"/>
    <n v="0"/>
    <n v="0"/>
    <n v="0"/>
    <n v="114.57899999999999"/>
    <n v="114.57899999999999"/>
    <n v="23"/>
    <n v="6"/>
    <n v="1"/>
    <n v="30"/>
    <n v="18"/>
    <n v="31"/>
    <n v="0"/>
    <n v="26"/>
    <n v="0"/>
    <n v="75"/>
    <n v="13"/>
    <n v="13"/>
    <n v="75"/>
    <n v="101"/>
    <n v="1"/>
    <n v="8"/>
    <n v="11"/>
    <n v="20"/>
    <n v="16.120999999999999"/>
    <n v="0"/>
    <n v="50.177"/>
    <n v="66.298000000000002"/>
    <n v="2"/>
    <n v="0"/>
    <n v="13"/>
    <n v="15"/>
    <n v="0"/>
    <n v="0"/>
    <n v="0"/>
    <n v="0"/>
    <n v="0"/>
    <n v="0"/>
    <n v="0"/>
    <n v="0"/>
    <n v="43"/>
    <n v="13"/>
    <n v="0"/>
    <n v="26"/>
    <n v="0"/>
    <n v="82"/>
    <n v="1"/>
    <n v="31"/>
    <n v="1"/>
    <m/>
  </r>
  <r>
    <x v="7"/>
    <x v="0"/>
    <n v="18.643000000000001"/>
    <n v="47.968000000000004"/>
    <n v="0"/>
    <n v="0"/>
    <n v="66.611000000000004"/>
    <n v="66.611000000000004"/>
    <n v="103.99600000000001"/>
    <n v="114.57899999999999"/>
    <n v="0"/>
    <n v="0"/>
    <n v="0"/>
    <n v="114.57899999999999"/>
    <n v="114.57899999999999"/>
    <n v="23"/>
    <n v="6"/>
    <n v="1"/>
    <n v="30"/>
    <n v="18"/>
    <n v="31"/>
    <n v="0"/>
    <n v="26"/>
    <n v="0"/>
    <n v="75"/>
    <n v="13"/>
    <n v="13"/>
    <n v="75"/>
    <n v="101"/>
    <n v="1"/>
    <n v="8"/>
    <n v="11"/>
    <n v="20"/>
    <n v="16.120999999999999"/>
    <n v="0"/>
    <n v="50.177"/>
    <n v="66.298000000000002"/>
    <n v="2"/>
    <n v="0"/>
    <n v="13"/>
    <n v="15"/>
    <n v="0"/>
    <n v="0"/>
    <n v="0"/>
    <n v="0"/>
    <n v="0"/>
    <n v="0"/>
    <n v="0"/>
    <n v="0"/>
    <n v="43"/>
    <n v="13"/>
    <n v="0"/>
    <n v="26"/>
    <n v="0"/>
    <n v="82"/>
    <n v="1"/>
    <n v="31"/>
    <n v="1"/>
    <m/>
  </r>
  <r>
    <x v="7"/>
    <x v="1"/>
    <n v="18.643000000000001"/>
    <n v="47.968000000000004"/>
    <n v="0"/>
    <n v="0"/>
    <n v="66.611000000000004"/>
    <n v="66.611000000000004"/>
    <n v="103.99600000000001"/>
    <n v="114.57899999999999"/>
    <n v="0"/>
    <n v="0"/>
    <n v="0"/>
    <n v="114.57899999999999"/>
    <n v="114.57899999999999"/>
    <n v="23"/>
    <n v="6"/>
    <n v="1"/>
    <n v="30"/>
    <n v="18"/>
    <n v="31"/>
    <n v="0"/>
    <n v="26"/>
    <n v="0"/>
    <n v="75"/>
    <n v="13"/>
    <n v="13"/>
    <n v="75"/>
    <n v="101"/>
    <n v="1"/>
    <n v="8"/>
    <n v="11"/>
    <n v="20"/>
    <n v="16.120999999999999"/>
    <n v="0"/>
    <n v="50.177"/>
    <n v="66.298000000000002"/>
    <n v="2"/>
    <n v="0"/>
    <n v="13"/>
    <n v="15"/>
    <n v="0"/>
    <n v="0"/>
    <n v="0"/>
    <n v="0"/>
    <n v="0"/>
    <n v="0"/>
    <n v="0"/>
    <n v="0"/>
    <n v="43"/>
    <n v="13"/>
    <n v="0"/>
    <n v="26"/>
    <n v="0"/>
    <n v="82"/>
    <n v="1"/>
    <n v="31"/>
    <n v="1"/>
    <m/>
  </r>
  <r>
    <x v="7"/>
    <x v="2"/>
    <n v="18.643000000000001"/>
    <n v="47.968000000000004"/>
    <n v="0"/>
    <n v="0"/>
    <n v="66.611000000000004"/>
    <n v="66.611000000000004"/>
    <n v="103.99600000000001"/>
    <n v="114.57899999999999"/>
    <n v="0"/>
    <n v="0"/>
    <n v="0"/>
    <n v="114.57899999999999"/>
    <n v="114.57899999999999"/>
    <n v="23"/>
    <n v="6"/>
    <n v="1"/>
    <n v="30"/>
    <n v="18"/>
    <n v="31"/>
    <n v="0"/>
    <n v="26"/>
    <n v="0"/>
    <n v="75"/>
    <n v="13"/>
    <n v="13"/>
    <n v="75"/>
    <n v="101"/>
    <n v="1"/>
    <n v="8"/>
    <n v="11"/>
    <n v="20"/>
    <n v="16.120999999999999"/>
    <n v="0"/>
    <n v="50.177"/>
    <n v="66.298000000000002"/>
    <n v="2"/>
    <n v="0"/>
    <n v="13"/>
    <n v="15"/>
    <n v="0"/>
    <n v="0"/>
    <n v="0"/>
    <n v="0"/>
    <n v="0"/>
    <n v="0"/>
    <n v="0"/>
    <n v="0"/>
    <n v="43"/>
    <n v="13"/>
    <n v="0"/>
    <n v="26"/>
    <n v="0"/>
    <n v="82"/>
    <n v="1"/>
    <n v="31"/>
    <n v="1"/>
    <m/>
  </r>
  <r>
    <x v="7"/>
    <x v="3"/>
    <n v="18.643000000000001"/>
    <n v="47.968000000000004"/>
    <n v="0"/>
    <n v="0"/>
    <n v="66.611000000000004"/>
    <n v="66.611000000000004"/>
    <n v="103.99600000000001"/>
    <n v="114.57899999999999"/>
    <n v="0"/>
    <n v="0"/>
    <n v="0"/>
    <n v="114.57899999999999"/>
    <n v="114.57899999999999"/>
    <n v="23"/>
    <n v="6"/>
    <n v="1"/>
    <n v="30"/>
    <n v="18"/>
    <n v="31"/>
    <n v="0"/>
    <n v="26"/>
    <n v="0"/>
    <n v="75"/>
    <n v="13"/>
    <n v="13"/>
    <n v="75"/>
    <n v="101"/>
    <n v="1"/>
    <n v="8"/>
    <n v="11"/>
    <n v="20"/>
    <n v="16.120999999999999"/>
    <n v="0"/>
    <n v="50.177"/>
    <n v="66.298000000000002"/>
    <n v="2"/>
    <n v="0"/>
    <n v="13"/>
    <n v="15"/>
    <n v="0"/>
    <n v="0"/>
    <n v="0"/>
    <n v="0"/>
    <n v="0"/>
    <n v="0"/>
    <n v="0"/>
    <n v="0"/>
    <n v="43"/>
    <n v="13"/>
    <n v="0"/>
    <n v="26"/>
    <n v="0"/>
    <n v="82"/>
    <n v="1"/>
    <n v="31"/>
    <n v="1"/>
    <m/>
  </r>
  <r>
    <x v="7"/>
    <x v="4"/>
    <n v="18.643000000000001"/>
    <n v="47.968000000000004"/>
    <n v="0"/>
    <n v="0"/>
    <n v="66.611000000000004"/>
    <n v="66.611000000000004"/>
    <n v="103.99600000000001"/>
    <n v="114.57899999999999"/>
    <n v="0"/>
    <n v="0"/>
    <n v="0"/>
    <n v="114.57899999999999"/>
    <n v="114.57899999999999"/>
    <n v="23"/>
    <n v="6"/>
    <n v="1"/>
    <n v="30"/>
    <n v="18"/>
    <n v="31"/>
    <n v="0"/>
    <n v="26"/>
    <n v="0"/>
    <n v="75"/>
    <n v="13"/>
    <n v="13"/>
    <n v="75"/>
    <n v="101"/>
    <n v="1"/>
    <n v="8"/>
    <n v="11"/>
    <n v="20"/>
    <n v="16.120999999999999"/>
    <n v="0"/>
    <n v="50.177"/>
    <n v="66.298000000000002"/>
    <n v="2"/>
    <n v="0"/>
    <n v="13"/>
    <n v="15"/>
    <n v="0"/>
    <n v="0"/>
    <n v="0"/>
    <n v="0"/>
    <n v="0"/>
    <n v="0"/>
    <n v="0"/>
    <n v="0"/>
    <n v="43"/>
    <n v="13"/>
    <n v="0"/>
    <n v="26"/>
    <n v="0"/>
    <n v="82"/>
    <n v="1"/>
    <n v="31"/>
    <n v="1"/>
    <m/>
  </r>
  <r>
    <x v="7"/>
    <x v="5"/>
    <n v="18.643000000000001"/>
    <n v="47.968000000000004"/>
    <n v="0"/>
    <n v="0"/>
    <n v="66.611000000000004"/>
    <n v="66.611000000000004"/>
    <n v="103.99600000000001"/>
    <n v="114.57899999999999"/>
    <n v="0"/>
    <n v="0"/>
    <n v="0"/>
    <n v="114.57899999999999"/>
    <n v="114.57899999999999"/>
    <n v="23"/>
    <n v="6"/>
    <n v="1"/>
    <n v="30"/>
    <n v="18"/>
    <n v="31"/>
    <n v="0"/>
    <n v="26"/>
    <n v="0"/>
    <n v="75"/>
    <n v="13"/>
    <n v="13"/>
    <n v="75"/>
    <n v="101"/>
    <n v="1"/>
    <n v="8"/>
    <n v="11"/>
    <n v="20"/>
    <n v="16.120999999999999"/>
    <n v="0"/>
    <n v="50.177"/>
    <n v="66.298000000000002"/>
    <n v="2"/>
    <n v="0"/>
    <n v="13"/>
    <n v="15"/>
    <n v="0"/>
    <n v="0"/>
    <n v="0"/>
    <n v="0"/>
    <n v="0"/>
    <n v="0"/>
    <n v="0"/>
    <n v="0"/>
    <n v="43"/>
    <n v="13"/>
    <n v="0"/>
    <n v="26"/>
    <n v="0"/>
    <n v="82"/>
    <n v="1"/>
    <n v="31"/>
    <n v="1"/>
    <m/>
  </r>
  <r>
    <x v="7"/>
    <x v="6"/>
    <n v="18.643000000000001"/>
    <n v="47.968000000000004"/>
    <n v="0"/>
    <n v="0"/>
    <n v="66.611000000000004"/>
    <n v="66.611000000000004"/>
    <n v="103.99600000000001"/>
    <n v="114.57899999999999"/>
    <n v="0"/>
    <n v="0"/>
    <n v="0"/>
    <n v="114.57899999999999"/>
    <n v="114.57899999999999"/>
    <n v="23"/>
    <n v="6"/>
    <n v="1"/>
    <n v="30"/>
    <n v="18"/>
    <n v="31"/>
    <n v="0"/>
    <n v="26"/>
    <n v="0"/>
    <n v="75"/>
    <n v="13"/>
    <n v="13"/>
    <n v="75"/>
    <n v="101"/>
    <n v="1"/>
    <n v="8"/>
    <n v="11"/>
    <n v="20"/>
    <n v="16.120999999999999"/>
    <n v="0"/>
    <n v="50.177"/>
    <n v="66.298000000000002"/>
    <n v="2"/>
    <n v="0"/>
    <n v="13"/>
    <n v="15"/>
    <n v="0"/>
    <n v="0"/>
    <n v="0"/>
    <n v="0"/>
    <n v="0"/>
    <n v="0"/>
    <n v="0"/>
    <n v="0"/>
    <n v="43"/>
    <n v="13"/>
    <n v="0"/>
    <n v="26"/>
    <n v="0"/>
    <n v="82"/>
    <n v="1"/>
    <n v="31"/>
    <n v="1"/>
    <m/>
  </r>
  <r>
    <x v="7"/>
    <x v="7"/>
    <n v="18.643000000000001"/>
    <n v="47.968000000000004"/>
    <n v="0"/>
    <n v="0"/>
    <n v="66.611000000000004"/>
    <n v="66.611000000000004"/>
    <n v="103.99600000000001"/>
    <n v="114.57899999999999"/>
    <n v="0"/>
    <n v="0"/>
    <n v="0"/>
    <n v="114.57899999999999"/>
    <n v="114.57899999999999"/>
    <n v="23"/>
    <n v="6"/>
    <n v="1"/>
    <n v="30"/>
    <n v="18"/>
    <n v="31"/>
    <n v="0"/>
    <n v="26"/>
    <n v="0"/>
    <n v="75"/>
    <n v="13"/>
    <n v="13"/>
    <n v="75"/>
    <n v="101"/>
    <n v="1"/>
    <n v="8"/>
    <n v="11"/>
    <n v="20"/>
    <n v="16.120999999999999"/>
    <n v="0"/>
    <n v="50.177"/>
    <n v="66.298000000000002"/>
    <n v="2"/>
    <n v="0"/>
    <n v="13"/>
    <n v="15"/>
    <n v="0"/>
    <n v="0"/>
    <n v="0"/>
    <n v="0"/>
    <n v="0"/>
    <n v="0"/>
    <n v="0"/>
    <n v="0"/>
    <n v="43"/>
    <n v="13"/>
    <n v="0"/>
    <n v="26"/>
    <n v="0"/>
    <n v="82"/>
    <n v="1"/>
    <n v="31"/>
    <n v="1"/>
    <m/>
  </r>
  <r>
    <x v="7"/>
    <x v="8"/>
    <n v="18.643000000000001"/>
    <n v="47.968000000000004"/>
    <n v="0"/>
    <n v="0"/>
    <n v="66.611000000000004"/>
    <n v="66.611000000000004"/>
    <n v="103.99600000000001"/>
    <n v="114.57899999999999"/>
    <n v="0"/>
    <n v="0"/>
    <n v="0"/>
    <n v="114.57899999999999"/>
    <n v="114.57899999999999"/>
    <n v="23"/>
    <n v="6"/>
    <n v="1"/>
    <n v="30"/>
    <n v="18"/>
    <n v="31"/>
    <n v="0"/>
    <n v="26"/>
    <n v="0"/>
    <n v="75"/>
    <n v="13"/>
    <n v="13"/>
    <n v="75"/>
    <n v="101"/>
    <n v="1"/>
    <n v="8"/>
    <n v="11"/>
    <n v="20"/>
    <n v="16.120999999999999"/>
    <n v="0"/>
    <n v="50.177"/>
    <n v="66.298000000000002"/>
    <n v="2"/>
    <n v="0"/>
    <n v="13"/>
    <n v="15"/>
    <n v="0"/>
    <n v="0"/>
    <n v="0"/>
    <n v="0"/>
    <n v="0"/>
    <n v="0"/>
    <n v="0"/>
    <n v="0"/>
    <n v="43"/>
    <n v="13"/>
    <n v="0"/>
    <n v="26"/>
    <n v="0"/>
    <n v="82"/>
    <n v="1"/>
    <n v="31"/>
    <n v="1"/>
    <m/>
  </r>
  <r>
    <x v="7"/>
    <x v="9"/>
    <n v="18.643000000000001"/>
    <n v="47.968000000000004"/>
    <n v="0"/>
    <n v="0"/>
    <n v="66.611000000000004"/>
    <n v="66.611000000000004"/>
    <n v="103.99600000000001"/>
    <n v="114.57899999999999"/>
    <n v="0"/>
    <n v="0"/>
    <n v="0"/>
    <n v="114.57899999999999"/>
    <n v="114.57899999999999"/>
    <n v="23"/>
    <n v="6"/>
    <n v="1"/>
    <n v="30"/>
    <n v="18"/>
    <n v="31"/>
    <n v="0"/>
    <n v="26"/>
    <n v="0"/>
    <n v="75"/>
    <n v="13"/>
    <n v="13"/>
    <n v="75"/>
    <n v="101"/>
    <n v="1"/>
    <n v="8"/>
    <n v="11"/>
    <n v="20"/>
    <n v="16.120999999999999"/>
    <n v="0"/>
    <n v="50.177"/>
    <n v="66.298000000000002"/>
    <n v="2"/>
    <n v="0"/>
    <n v="13"/>
    <n v="15"/>
    <n v="0"/>
    <n v="0"/>
    <n v="0"/>
    <n v="0"/>
    <n v="0"/>
    <n v="0"/>
    <n v="0"/>
    <n v="0"/>
    <n v="43"/>
    <n v="13"/>
    <n v="0"/>
    <n v="26"/>
    <n v="0"/>
    <n v="82"/>
    <n v="1"/>
    <n v="31"/>
    <n v="1"/>
    <m/>
  </r>
  <r>
    <x v="7"/>
    <x v="10"/>
    <n v="18.643000000000001"/>
    <n v="47.968000000000004"/>
    <n v="0"/>
    <n v="0"/>
    <n v="66.611000000000004"/>
    <n v="66.611000000000004"/>
    <n v="103.99600000000001"/>
    <n v="114.57899999999999"/>
    <n v="0"/>
    <n v="0"/>
    <n v="0"/>
    <n v="114.57899999999999"/>
    <n v="114.57899999999999"/>
    <n v="23"/>
    <n v="6"/>
    <n v="1"/>
    <n v="30"/>
    <n v="18"/>
    <n v="31"/>
    <n v="0"/>
    <n v="26"/>
    <n v="0"/>
    <n v="75"/>
    <n v="13"/>
    <n v="13"/>
    <n v="75"/>
    <n v="101"/>
    <n v="1"/>
    <n v="8"/>
    <n v="11"/>
    <n v="20"/>
    <n v="16.120999999999999"/>
    <n v="0"/>
    <n v="50.177"/>
    <n v="66.298000000000002"/>
    <n v="2"/>
    <n v="0"/>
    <n v="13"/>
    <n v="15"/>
    <n v="0"/>
    <n v="0"/>
    <n v="0"/>
    <n v="0"/>
    <n v="0"/>
    <n v="0"/>
    <n v="0"/>
    <n v="0"/>
    <n v="43"/>
    <n v="13"/>
    <n v="0"/>
    <n v="26"/>
    <n v="0"/>
    <n v="82"/>
    <n v="1"/>
    <n v="31"/>
    <n v="1"/>
    <m/>
  </r>
  <r>
    <x v="7"/>
    <x v="11"/>
    <n v="18.643000000000001"/>
    <n v="47.968000000000004"/>
    <n v="0"/>
    <n v="0"/>
    <n v="66.611000000000004"/>
    <n v="66.611000000000004"/>
    <n v="103.99600000000001"/>
    <n v="114.57899999999999"/>
    <n v="0"/>
    <n v="0"/>
    <n v="0"/>
    <n v="114.57899999999999"/>
    <n v="114.57899999999999"/>
    <n v="23"/>
    <n v="6"/>
    <n v="1"/>
    <n v="30"/>
    <n v="18"/>
    <n v="31"/>
    <n v="0"/>
    <n v="26"/>
    <n v="0"/>
    <n v="75"/>
    <n v="13"/>
    <n v="13"/>
    <n v="75"/>
    <n v="101"/>
    <n v="1"/>
    <n v="8"/>
    <n v="11"/>
    <n v="20"/>
    <n v="16.120999999999999"/>
    <n v="0"/>
    <n v="50.177"/>
    <n v="66.298000000000002"/>
    <n v="2"/>
    <n v="0"/>
    <n v="13"/>
    <n v="15"/>
    <n v="0"/>
    <n v="0"/>
    <n v="0"/>
    <n v="0"/>
    <n v="0"/>
    <n v="0"/>
    <n v="0"/>
    <n v="0"/>
    <n v="43"/>
    <n v="13"/>
    <n v="0"/>
    <n v="26"/>
    <n v="0"/>
    <n v="82"/>
    <n v="1"/>
    <n v="31"/>
    <n v="1"/>
    <m/>
  </r>
  <r>
    <x v="8"/>
    <x v="0"/>
    <n v="18.643000000000001"/>
    <n v="47.968000000000004"/>
    <n v="0"/>
    <n v="0"/>
    <n v="66.611000000000004"/>
    <n v="66.611000000000004"/>
    <n v="103.99600000000001"/>
    <n v="114.57899999999999"/>
    <n v="0"/>
    <n v="0"/>
    <n v="0"/>
    <n v="114.57899999999999"/>
    <n v="114.57899999999999"/>
    <n v="23"/>
    <n v="6"/>
    <n v="1"/>
    <n v="30"/>
    <n v="18"/>
    <n v="31"/>
    <n v="0"/>
    <n v="26"/>
    <n v="0"/>
    <n v="75"/>
    <n v="13"/>
    <n v="13"/>
    <n v="75"/>
    <n v="101"/>
    <n v="1"/>
    <n v="8"/>
    <n v="11"/>
    <n v="20"/>
    <n v="16.120999999999999"/>
    <n v="0"/>
    <n v="50.177"/>
    <n v="66.298000000000002"/>
    <n v="2"/>
    <n v="0"/>
    <n v="13"/>
    <n v="15"/>
    <n v="0"/>
    <n v="0"/>
    <n v="0"/>
    <n v="0"/>
    <n v="0"/>
    <n v="0"/>
    <n v="0"/>
    <n v="0"/>
    <n v="43"/>
    <n v="13"/>
    <n v="0"/>
    <n v="26"/>
    <n v="0"/>
    <n v="82"/>
    <n v="1"/>
    <n v="31"/>
    <n v="1"/>
    <m/>
  </r>
  <r>
    <x v="8"/>
    <x v="1"/>
    <n v="18.643000000000001"/>
    <n v="47.968000000000004"/>
    <n v="0"/>
    <n v="0"/>
    <n v="66.611000000000004"/>
    <n v="66.611000000000004"/>
    <n v="103.99600000000001"/>
    <n v="114.57899999999999"/>
    <n v="0"/>
    <n v="0"/>
    <n v="0"/>
    <n v="114.57899999999999"/>
    <n v="114.57899999999999"/>
    <n v="23"/>
    <n v="6"/>
    <n v="1"/>
    <n v="30"/>
    <n v="18"/>
    <n v="31"/>
    <n v="0"/>
    <n v="26"/>
    <n v="0"/>
    <n v="75"/>
    <n v="13"/>
    <n v="13"/>
    <n v="75"/>
    <n v="101"/>
    <n v="1"/>
    <n v="8"/>
    <n v="11"/>
    <n v="20"/>
    <n v="16.120999999999999"/>
    <n v="0"/>
    <n v="50.177"/>
    <n v="66.298000000000002"/>
    <n v="2"/>
    <n v="0"/>
    <n v="13"/>
    <n v="15"/>
    <n v="0"/>
    <n v="0"/>
    <n v="0"/>
    <n v="0"/>
    <n v="0"/>
    <n v="0"/>
    <n v="0"/>
    <n v="0"/>
    <n v="43"/>
    <n v="13"/>
    <n v="0"/>
    <n v="26"/>
    <n v="0"/>
    <n v="82"/>
    <n v="1"/>
    <n v="31"/>
    <n v="1"/>
    <m/>
  </r>
  <r>
    <x v="8"/>
    <x v="2"/>
    <n v="18.643000000000001"/>
    <n v="47.968000000000004"/>
    <n v="0"/>
    <n v="0"/>
    <n v="66.611000000000004"/>
    <n v="66.611000000000004"/>
    <n v="103.99600000000001"/>
    <n v="114.57899999999999"/>
    <n v="0"/>
    <n v="0"/>
    <n v="0"/>
    <n v="114.57899999999999"/>
    <n v="114.57899999999999"/>
    <n v="23"/>
    <n v="6"/>
    <n v="1"/>
    <n v="30"/>
    <n v="18"/>
    <n v="31"/>
    <n v="0"/>
    <n v="26"/>
    <n v="0"/>
    <n v="75"/>
    <n v="13"/>
    <n v="13"/>
    <n v="75"/>
    <n v="101"/>
    <n v="1"/>
    <n v="8"/>
    <n v="11"/>
    <n v="20"/>
    <n v="16.120999999999999"/>
    <n v="0"/>
    <n v="50.177"/>
    <n v="66.298000000000002"/>
    <n v="2"/>
    <n v="0"/>
    <n v="13"/>
    <n v="15"/>
    <n v="0"/>
    <n v="0"/>
    <n v="0"/>
    <n v="0"/>
    <n v="0"/>
    <n v="0"/>
    <n v="0"/>
    <n v="0"/>
    <n v="43"/>
    <n v="13"/>
    <n v="0"/>
    <n v="26"/>
    <n v="0"/>
    <n v="82"/>
    <n v="1"/>
    <n v="31"/>
    <n v="1"/>
    <m/>
  </r>
  <r>
    <x v="8"/>
    <x v="3"/>
    <n v="18.643000000000001"/>
    <n v="47.968000000000004"/>
    <n v="0"/>
    <n v="0"/>
    <n v="66.611000000000004"/>
    <n v="66.611000000000004"/>
    <n v="103.99600000000001"/>
    <n v="114.57899999999999"/>
    <n v="0"/>
    <n v="0"/>
    <n v="0"/>
    <n v="114.57899999999999"/>
    <n v="114.57899999999999"/>
    <n v="23"/>
    <n v="6"/>
    <n v="1"/>
    <n v="30"/>
    <n v="18"/>
    <n v="31"/>
    <n v="0"/>
    <n v="26"/>
    <n v="0"/>
    <n v="75"/>
    <n v="13"/>
    <n v="13"/>
    <n v="75"/>
    <n v="101"/>
    <n v="1"/>
    <n v="8"/>
    <n v="11"/>
    <n v="20"/>
    <n v="16.120999999999999"/>
    <n v="0"/>
    <n v="50.177"/>
    <n v="66.298000000000002"/>
    <n v="2"/>
    <n v="0"/>
    <n v="13"/>
    <n v="15"/>
    <n v="0"/>
    <n v="0"/>
    <n v="0"/>
    <n v="0"/>
    <n v="0"/>
    <n v="0"/>
    <n v="0"/>
    <n v="0"/>
    <n v="43"/>
    <n v="13"/>
    <n v="0"/>
    <n v="26"/>
    <n v="0"/>
    <n v="82"/>
    <n v="1"/>
    <n v="31"/>
    <n v="1"/>
    <m/>
  </r>
  <r>
    <x v="8"/>
    <x v="4"/>
    <n v="18.643000000000001"/>
    <n v="47.968000000000004"/>
    <n v="0"/>
    <n v="0"/>
    <n v="66.611000000000004"/>
    <n v="66.611000000000004"/>
    <n v="103.99600000000001"/>
    <n v="114.57899999999999"/>
    <n v="0"/>
    <n v="0"/>
    <n v="0"/>
    <n v="114.57899999999999"/>
    <n v="114.57899999999999"/>
    <n v="23"/>
    <n v="6"/>
    <n v="1"/>
    <n v="30"/>
    <n v="18"/>
    <n v="31"/>
    <n v="0"/>
    <n v="26"/>
    <n v="0"/>
    <n v="75"/>
    <n v="13"/>
    <n v="13"/>
    <n v="75"/>
    <n v="101"/>
    <n v="1"/>
    <n v="8"/>
    <n v="11"/>
    <n v="20"/>
    <n v="16.120999999999999"/>
    <n v="0"/>
    <n v="50.177"/>
    <n v="66.298000000000002"/>
    <n v="2"/>
    <n v="0"/>
    <n v="13"/>
    <n v="15"/>
    <n v="0"/>
    <n v="0"/>
    <n v="0"/>
    <n v="0"/>
    <n v="0"/>
    <n v="0"/>
    <n v="0"/>
    <n v="0"/>
    <n v="43"/>
    <n v="13"/>
    <n v="0"/>
    <n v="26"/>
    <n v="0"/>
    <n v="82"/>
    <n v="1"/>
    <n v="31"/>
    <n v="1"/>
    <m/>
  </r>
  <r>
    <x v="8"/>
    <x v="5"/>
    <n v="18.643000000000001"/>
    <n v="47.968000000000004"/>
    <n v="0"/>
    <n v="0"/>
    <n v="66.611000000000004"/>
    <n v="66.611000000000004"/>
    <n v="103.99600000000001"/>
    <n v="114.57899999999999"/>
    <n v="0"/>
    <n v="0"/>
    <n v="0"/>
    <n v="114.57899999999999"/>
    <n v="114.57899999999999"/>
    <n v="23"/>
    <n v="6"/>
    <n v="1"/>
    <n v="30"/>
    <n v="18"/>
    <n v="31"/>
    <n v="0"/>
    <n v="26"/>
    <n v="0"/>
    <n v="75"/>
    <n v="13"/>
    <n v="13"/>
    <n v="75"/>
    <n v="101"/>
    <n v="1"/>
    <n v="8"/>
    <n v="11"/>
    <n v="20"/>
    <n v="16.120999999999999"/>
    <n v="0"/>
    <n v="50.177"/>
    <n v="66.298000000000002"/>
    <n v="2"/>
    <n v="0"/>
    <n v="13"/>
    <n v="15"/>
    <n v="0"/>
    <n v="0"/>
    <n v="0"/>
    <n v="0"/>
    <n v="0"/>
    <n v="0"/>
    <n v="0"/>
    <n v="0"/>
    <n v="43"/>
    <n v="13"/>
    <n v="0"/>
    <n v="26"/>
    <n v="0"/>
    <n v="82"/>
    <n v="1"/>
    <n v="31"/>
    <n v="1"/>
    <m/>
  </r>
  <r>
    <x v="8"/>
    <x v="6"/>
    <n v="18.643000000000001"/>
    <n v="47.968000000000004"/>
    <n v="0"/>
    <n v="0"/>
    <n v="66.611000000000004"/>
    <n v="66.611000000000004"/>
    <n v="103.99600000000001"/>
    <n v="114.57899999999999"/>
    <n v="0"/>
    <n v="0"/>
    <n v="0"/>
    <n v="114.57899999999999"/>
    <n v="114.57899999999999"/>
    <n v="23"/>
    <n v="6"/>
    <n v="1"/>
    <n v="30"/>
    <n v="18"/>
    <n v="31"/>
    <n v="0"/>
    <n v="26"/>
    <n v="0"/>
    <n v="75"/>
    <n v="13"/>
    <n v="13"/>
    <n v="75"/>
    <n v="101"/>
    <n v="1"/>
    <n v="8"/>
    <n v="11"/>
    <n v="20"/>
    <n v="16.120999999999999"/>
    <n v="0"/>
    <n v="50.177"/>
    <n v="66.298000000000002"/>
    <n v="2"/>
    <n v="0"/>
    <n v="13"/>
    <n v="15"/>
    <n v="0"/>
    <n v="0"/>
    <n v="0"/>
    <n v="0"/>
    <n v="0"/>
    <n v="0"/>
    <n v="0"/>
    <n v="0"/>
    <n v="43"/>
    <n v="13"/>
    <n v="0"/>
    <n v="26"/>
    <n v="0"/>
    <n v="82"/>
    <n v="1"/>
    <n v="31"/>
    <n v="1"/>
    <m/>
  </r>
  <r>
    <x v="8"/>
    <x v="7"/>
    <n v="18.643000000000001"/>
    <n v="47.968000000000004"/>
    <n v="0"/>
    <n v="0"/>
    <n v="66.611000000000004"/>
    <n v="66.611000000000004"/>
    <n v="103.99600000000001"/>
    <n v="114.57899999999999"/>
    <n v="0"/>
    <n v="0"/>
    <n v="0"/>
    <n v="114.57899999999999"/>
    <n v="114.57899999999999"/>
    <n v="23"/>
    <n v="6"/>
    <n v="1"/>
    <n v="30"/>
    <n v="18"/>
    <n v="31"/>
    <n v="0"/>
    <n v="26"/>
    <n v="0"/>
    <n v="75"/>
    <n v="13"/>
    <n v="13"/>
    <n v="75"/>
    <n v="101"/>
    <n v="1"/>
    <n v="8"/>
    <n v="11"/>
    <n v="20"/>
    <n v="16.120999999999999"/>
    <n v="0"/>
    <n v="50.177"/>
    <n v="66.298000000000002"/>
    <n v="2"/>
    <n v="0"/>
    <n v="13"/>
    <n v="15"/>
    <n v="0"/>
    <n v="0"/>
    <n v="0"/>
    <n v="0"/>
    <n v="0"/>
    <n v="0"/>
    <n v="0"/>
    <n v="0"/>
    <n v="43"/>
    <n v="13"/>
    <n v="0"/>
    <n v="26"/>
    <n v="0"/>
    <n v="82"/>
    <n v="1"/>
    <n v="31"/>
    <n v="1"/>
    <m/>
  </r>
  <r>
    <x v="8"/>
    <x v="8"/>
    <n v="18.643000000000001"/>
    <n v="47.968000000000004"/>
    <n v="0"/>
    <n v="0"/>
    <n v="66.611000000000004"/>
    <n v="66.611000000000004"/>
    <n v="103.99600000000001"/>
    <n v="114.57899999999999"/>
    <n v="0"/>
    <n v="0"/>
    <n v="0"/>
    <n v="114.57899999999999"/>
    <n v="114.57899999999999"/>
    <n v="23"/>
    <n v="6"/>
    <n v="1"/>
    <n v="30"/>
    <n v="18"/>
    <n v="31"/>
    <n v="0"/>
    <n v="26"/>
    <n v="0"/>
    <n v="75"/>
    <n v="13"/>
    <n v="13"/>
    <n v="75"/>
    <n v="101"/>
    <n v="1"/>
    <n v="8"/>
    <n v="11"/>
    <n v="20"/>
    <n v="16.120999999999999"/>
    <n v="0"/>
    <n v="50.177"/>
    <n v="66.298000000000002"/>
    <n v="2"/>
    <n v="0"/>
    <n v="13"/>
    <n v="15"/>
    <n v="0"/>
    <n v="0"/>
    <n v="0"/>
    <n v="0"/>
    <n v="0"/>
    <n v="0"/>
    <n v="0"/>
    <n v="0"/>
    <n v="43"/>
    <n v="13"/>
    <n v="0"/>
    <n v="26"/>
    <n v="0"/>
    <n v="82"/>
    <n v="1"/>
    <n v="31"/>
    <n v="1"/>
    <m/>
  </r>
  <r>
    <x v="8"/>
    <x v="9"/>
    <n v="18.643000000000001"/>
    <n v="47.968000000000004"/>
    <n v="0"/>
    <n v="0"/>
    <n v="66.611000000000004"/>
    <n v="66.611000000000004"/>
    <n v="103.99600000000001"/>
    <n v="114.57899999999999"/>
    <n v="0"/>
    <n v="0"/>
    <n v="0"/>
    <n v="114.57899999999999"/>
    <n v="114.57899999999999"/>
    <n v="23"/>
    <n v="6"/>
    <n v="1"/>
    <n v="30"/>
    <n v="18"/>
    <n v="31"/>
    <n v="0"/>
    <n v="26"/>
    <n v="0"/>
    <n v="75"/>
    <n v="13"/>
    <n v="13"/>
    <n v="75"/>
    <n v="101"/>
    <n v="1"/>
    <n v="8"/>
    <n v="11"/>
    <n v="20"/>
    <n v="16.120999999999999"/>
    <n v="0"/>
    <n v="50.177"/>
    <n v="66.298000000000002"/>
    <n v="2"/>
    <n v="0"/>
    <n v="13"/>
    <n v="15"/>
    <n v="0"/>
    <n v="0"/>
    <n v="0"/>
    <n v="0"/>
    <n v="0"/>
    <n v="0"/>
    <n v="0"/>
    <n v="0"/>
    <n v="43"/>
    <n v="13"/>
    <n v="0"/>
    <n v="26"/>
    <n v="0"/>
    <n v="82"/>
    <n v="1"/>
    <n v="31"/>
    <n v="1"/>
    <m/>
  </r>
  <r>
    <x v="8"/>
    <x v="10"/>
    <n v="18.643000000000001"/>
    <n v="47.968000000000004"/>
    <n v="0"/>
    <n v="0"/>
    <n v="66.611000000000004"/>
    <n v="66.611000000000004"/>
    <n v="103.99600000000001"/>
    <n v="114.57899999999999"/>
    <n v="0"/>
    <n v="0"/>
    <n v="0"/>
    <n v="114.57899999999999"/>
    <n v="114.57899999999999"/>
    <n v="23"/>
    <n v="6"/>
    <n v="1"/>
    <n v="30"/>
    <n v="18"/>
    <n v="31"/>
    <n v="0"/>
    <n v="26"/>
    <n v="0"/>
    <n v="75"/>
    <n v="13"/>
    <n v="13"/>
    <n v="75"/>
    <n v="101"/>
    <n v="1"/>
    <n v="8"/>
    <n v="11"/>
    <n v="20"/>
    <n v="16.120999999999999"/>
    <n v="0"/>
    <n v="50.177"/>
    <n v="66.298000000000002"/>
    <n v="2"/>
    <n v="0"/>
    <n v="13"/>
    <n v="15"/>
    <n v="0"/>
    <n v="0"/>
    <n v="0"/>
    <n v="0"/>
    <n v="0"/>
    <n v="0"/>
    <n v="0"/>
    <n v="0"/>
    <n v="43"/>
    <n v="13"/>
    <n v="0"/>
    <n v="26"/>
    <n v="0"/>
    <n v="82"/>
    <n v="1"/>
    <n v="31"/>
    <n v="1"/>
    <m/>
  </r>
  <r>
    <x v="8"/>
    <x v="11"/>
    <n v="18.643000000000001"/>
    <n v="47.968000000000004"/>
    <n v="0"/>
    <n v="0"/>
    <n v="66.611000000000004"/>
    <n v="66.611000000000004"/>
    <n v="103.99600000000001"/>
    <n v="114.57899999999999"/>
    <n v="0"/>
    <n v="0"/>
    <n v="0"/>
    <n v="114.57899999999999"/>
    <n v="114.57899999999999"/>
    <n v="23"/>
    <n v="6"/>
    <n v="1"/>
    <n v="30"/>
    <n v="18"/>
    <n v="31"/>
    <n v="0"/>
    <n v="26"/>
    <n v="0"/>
    <n v="75"/>
    <n v="13"/>
    <n v="13"/>
    <n v="75"/>
    <n v="101"/>
    <n v="1"/>
    <n v="8"/>
    <n v="11"/>
    <n v="20"/>
    <n v="16.120999999999999"/>
    <n v="0"/>
    <n v="50.177"/>
    <n v="66.298000000000002"/>
    <n v="2"/>
    <n v="0"/>
    <n v="13"/>
    <n v="15"/>
    <n v="0"/>
    <n v="0"/>
    <n v="0"/>
    <n v="0"/>
    <n v="0"/>
    <n v="0"/>
    <n v="0"/>
    <n v="0"/>
    <n v="43"/>
    <n v="13"/>
    <n v="0"/>
    <n v="26"/>
    <n v="0"/>
    <n v="82"/>
    <n v="1"/>
    <n v="31"/>
    <n v="1"/>
    <m/>
  </r>
  <r>
    <x v="9"/>
    <x v="0"/>
    <n v="18.643000000000001"/>
    <n v="47.968000000000004"/>
    <n v="0"/>
    <n v="0"/>
    <n v="66.611000000000004"/>
    <n v="66.611000000000004"/>
    <n v="103.99600000000001"/>
    <n v="114.57899999999999"/>
    <n v="0"/>
    <n v="0"/>
    <n v="0"/>
    <n v="114.57899999999999"/>
    <n v="114.57899999999999"/>
    <n v="23"/>
    <n v="6"/>
    <n v="1"/>
    <n v="30"/>
    <n v="18"/>
    <n v="31"/>
    <n v="0"/>
    <n v="26"/>
    <n v="0"/>
    <n v="75"/>
    <n v="13"/>
    <n v="13"/>
    <n v="75"/>
    <n v="101"/>
    <n v="1"/>
    <n v="8"/>
    <n v="11"/>
    <n v="20"/>
    <n v="16.120999999999999"/>
    <n v="0"/>
    <n v="50.177"/>
    <n v="66.298000000000002"/>
    <n v="2"/>
    <n v="0"/>
    <n v="13"/>
    <n v="15"/>
    <n v="0"/>
    <n v="0"/>
    <n v="0"/>
    <n v="0"/>
    <n v="0"/>
    <n v="0"/>
    <n v="0"/>
    <n v="0"/>
    <n v="43"/>
    <n v="13"/>
    <n v="0"/>
    <n v="26"/>
    <n v="0"/>
    <n v="82"/>
    <n v="1"/>
    <n v="31"/>
    <n v="1"/>
    <m/>
  </r>
  <r>
    <x v="9"/>
    <x v="1"/>
    <n v="18.643000000000001"/>
    <n v="47.968000000000004"/>
    <n v="0"/>
    <n v="0"/>
    <n v="66.611000000000004"/>
    <n v="66.611000000000004"/>
    <n v="103.99600000000001"/>
    <n v="114.57899999999999"/>
    <n v="0"/>
    <n v="0"/>
    <n v="0"/>
    <n v="114.57899999999999"/>
    <n v="114.57899999999999"/>
    <n v="23"/>
    <n v="6"/>
    <n v="1"/>
    <n v="30"/>
    <n v="18"/>
    <n v="31"/>
    <n v="0"/>
    <n v="26"/>
    <n v="0"/>
    <n v="75"/>
    <n v="13"/>
    <n v="13"/>
    <n v="75"/>
    <n v="101"/>
    <n v="1"/>
    <n v="8"/>
    <n v="11"/>
    <n v="20"/>
    <n v="16.120999999999999"/>
    <n v="0"/>
    <n v="50.177"/>
    <n v="66.298000000000002"/>
    <n v="2"/>
    <n v="0"/>
    <n v="13"/>
    <n v="15"/>
    <n v="0"/>
    <n v="0"/>
    <n v="0"/>
    <n v="0"/>
    <n v="0"/>
    <n v="0"/>
    <n v="0"/>
    <n v="0"/>
    <n v="43"/>
    <n v="13"/>
    <n v="0"/>
    <n v="26"/>
    <n v="0"/>
    <n v="82"/>
    <n v="1"/>
    <n v="31"/>
    <n v="1"/>
    <m/>
  </r>
  <r>
    <x v="9"/>
    <x v="2"/>
    <n v="18.643000000000001"/>
    <n v="47.968000000000004"/>
    <n v="0"/>
    <n v="0"/>
    <n v="66.611000000000004"/>
    <n v="66.611000000000004"/>
    <n v="103.99600000000001"/>
    <n v="114.57899999999999"/>
    <n v="0"/>
    <n v="0"/>
    <n v="0"/>
    <n v="114.57899999999999"/>
    <n v="114.57899999999999"/>
    <n v="23"/>
    <n v="6"/>
    <n v="1"/>
    <n v="30"/>
    <n v="18"/>
    <n v="31"/>
    <n v="0"/>
    <n v="26"/>
    <n v="0"/>
    <n v="75"/>
    <n v="13"/>
    <n v="13"/>
    <n v="75"/>
    <n v="101"/>
    <n v="1"/>
    <n v="8"/>
    <n v="11"/>
    <n v="20"/>
    <n v="16.120999999999999"/>
    <n v="0"/>
    <n v="50.177"/>
    <n v="66.298000000000002"/>
    <n v="2"/>
    <n v="0"/>
    <n v="13"/>
    <n v="15"/>
    <n v="0"/>
    <n v="0"/>
    <n v="0"/>
    <n v="0"/>
    <n v="0"/>
    <n v="0"/>
    <n v="0"/>
    <n v="0"/>
    <n v="43"/>
    <n v="13"/>
    <n v="0"/>
    <n v="26"/>
    <n v="0"/>
    <n v="82"/>
    <n v="1"/>
    <n v="31"/>
    <n v="1"/>
    <m/>
  </r>
  <r>
    <x v="9"/>
    <x v="3"/>
    <n v="18.643000000000001"/>
    <n v="47.968000000000004"/>
    <n v="0"/>
    <n v="0"/>
    <n v="66.611000000000004"/>
    <n v="66.611000000000004"/>
    <n v="103.99600000000001"/>
    <n v="114.57899999999999"/>
    <n v="0"/>
    <n v="0"/>
    <n v="0"/>
    <n v="114.57899999999999"/>
    <n v="114.57899999999999"/>
    <n v="23"/>
    <n v="6"/>
    <n v="1"/>
    <n v="30"/>
    <n v="18"/>
    <n v="31"/>
    <n v="0"/>
    <n v="26"/>
    <n v="0"/>
    <n v="75"/>
    <n v="13"/>
    <n v="13"/>
    <n v="75"/>
    <n v="101"/>
    <n v="1"/>
    <n v="8"/>
    <n v="11"/>
    <n v="20"/>
    <n v="16.120999999999999"/>
    <n v="0"/>
    <n v="50.177"/>
    <n v="66.298000000000002"/>
    <n v="2"/>
    <n v="0"/>
    <n v="13"/>
    <n v="15"/>
    <n v="0"/>
    <n v="0"/>
    <n v="0"/>
    <n v="0"/>
    <n v="0"/>
    <n v="0"/>
    <n v="0"/>
    <n v="0"/>
    <n v="43"/>
    <n v="13"/>
    <n v="0"/>
    <n v="26"/>
    <n v="0"/>
    <n v="82"/>
    <n v="1"/>
    <n v="31"/>
    <n v="1"/>
    <m/>
  </r>
  <r>
    <x v="9"/>
    <x v="4"/>
    <n v="18.643000000000001"/>
    <n v="47.968000000000004"/>
    <n v="0"/>
    <n v="0"/>
    <n v="66.611000000000004"/>
    <n v="66.611000000000004"/>
    <n v="103.99600000000001"/>
    <n v="114.57899999999999"/>
    <n v="0"/>
    <n v="0"/>
    <n v="0"/>
    <n v="114.57899999999999"/>
    <n v="114.57899999999999"/>
    <n v="23"/>
    <n v="6"/>
    <n v="1"/>
    <n v="30"/>
    <n v="18"/>
    <n v="31"/>
    <n v="0"/>
    <n v="26"/>
    <n v="0"/>
    <n v="75"/>
    <n v="13"/>
    <n v="13"/>
    <n v="75"/>
    <n v="101"/>
    <n v="1"/>
    <n v="8"/>
    <n v="11"/>
    <n v="20"/>
    <n v="16.120999999999999"/>
    <n v="0"/>
    <n v="50.177"/>
    <n v="66.298000000000002"/>
    <n v="2"/>
    <n v="0"/>
    <n v="13"/>
    <n v="15"/>
    <n v="0"/>
    <n v="0"/>
    <n v="0"/>
    <n v="0"/>
    <n v="0"/>
    <n v="0"/>
    <n v="0"/>
    <n v="0"/>
    <n v="43"/>
    <n v="13"/>
    <n v="0"/>
    <n v="26"/>
    <n v="0"/>
    <n v="82"/>
    <n v="1"/>
    <n v="31"/>
    <n v="1"/>
    <m/>
  </r>
  <r>
    <x v="9"/>
    <x v="5"/>
    <n v="18.643000000000001"/>
    <n v="47.968000000000004"/>
    <n v="0"/>
    <n v="0"/>
    <n v="66.611000000000004"/>
    <n v="66.611000000000004"/>
    <n v="103.99600000000001"/>
    <n v="114.57899999999999"/>
    <n v="0"/>
    <n v="0"/>
    <n v="0"/>
    <n v="114.57899999999999"/>
    <n v="114.57899999999999"/>
    <n v="23"/>
    <n v="6"/>
    <n v="1"/>
    <n v="30"/>
    <n v="18"/>
    <n v="31"/>
    <n v="0"/>
    <n v="26"/>
    <n v="0"/>
    <n v="75"/>
    <n v="13"/>
    <n v="13"/>
    <n v="75"/>
    <n v="101"/>
    <n v="1"/>
    <n v="8"/>
    <n v="11"/>
    <n v="20"/>
    <n v="16.120999999999999"/>
    <n v="0"/>
    <n v="50.177"/>
    <n v="66.298000000000002"/>
    <n v="2"/>
    <n v="0"/>
    <n v="13"/>
    <n v="15"/>
    <n v="0"/>
    <n v="0"/>
    <n v="0"/>
    <n v="0"/>
    <n v="0"/>
    <n v="0"/>
    <n v="0"/>
    <n v="0"/>
    <n v="43"/>
    <n v="13"/>
    <n v="0"/>
    <n v="26"/>
    <n v="0"/>
    <n v="82"/>
    <n v="1"/>
    <n v="31"/>
    <n v="1"/>
    <m/>
  </r>
  <r>
    <x v="9"/>
    <x v="6"/>
    <n v="18.643000000000001"/>
    <n v="47.968000000000004"/>
    <n v="0"/>
    <n v="0"/>
    <n v="66.611000000000004"/>
    <n v="66.611000000000004"/>
    <n v="103.99600000000001"/>
    <n v="114.57899999999999"/>
    <n v="0"/>
    <n v="0"/>
    <n v="0"/>
    <n v="114.57899999999999"/>
    <n v="114.57899999999999"/>
    <n v="23"/>
    <n v="6"/>
    <n v="1"/>
    <n v="30"/>
    <n v="18"/>
    <n v="31"/>
    <n v="0"/>
    <n v="26"/>
    <n v="0"/>
    <n v="75"/>
    <n v="13"/>
    <n v="13"/>
    <n v="75"/>
    <n v="101"/>
    <n v="1"/>
    <n v="8"/>
    <n v="11"/>
    <n v="20"/>
    <n v="16.120999999999999"/>
    <n v="0"/>
    <n v="50.177"/>
    <n v="66.298000000000002"/>
    <n v="2"/>
    <n v="0"/>
    <n v="13"/>
    <n v="15"/>
    <n v="0"/>
    <n v="0"/>
    <n v="0"/>
    <n v="0"/>
    <n v="0"/>
    <n v="0"/>
    <n v="0"/>
    <n v="0"/>
    <n v="43"/>
    <n v="13"/>
    <n v="0"/>
    <n v="26"/>
    <n v="0"/>
    <n v="82"/>
    <n v="1"/>
    <n v="31"/>
    <n v="1"/>
    <m/>
  </r>
  <r>
    <x v="9"/>
    <x v="7"/>
    <n v="18.643000000000001"/>
    <n v="47.968000000000004"/>
    <n v="0"/>
    <n v="0"/>
    <n v="66.611000000000004"/>
    <n v="66.611000000000004"/>
    <n v="103.99600000000001"/>
    <n v="114.57899999999999"/>
    <n v="0"/>
    <n v="0"/>
    <n v="0"/>
    <n v="114.57899999999999"/>
    <n v="114.57899999999999"/>
    <n v="23"/>
    <n v="6"/>
    <n v="1"/>
    <n v="30"/>
    <n v="18"/>
    <n v="31"/>
    <n v="0"/>
    <n v="26"/>
    <n v="0"/>
    <n v="75"/>
    <n v="13"/>
    <n v="13"/>
    <n v="75"/>
    <n v="101"/>
    <n v="1"/>
    <n v="8"/>
    <n v="11"/>
    <n v="20"/>
    <n v="16.120999999999999"/>
    <n v="0"/>
    <n v="50.177"/>
    <n v="66.298000000000002"/>
    <n v="2"/>
    <n v="0"/>
    <n v="13"/>
    <n v="15"/>
    <n v="0"/>
    <n v="0"/>
    <n v="0"/>
    <n v="0"/>
    <n v="0"/>
    <n v="0"/>
    <n v="0"/>
    <n v="0"/>
    <n v="43"/>
    <n v="13"/>
    <n v="0"/>
    <n v="26"/>
    <n v="0"/>
    <n v="82"/>
    <n v="1"/>
    <n v="31"/>
    <n v="1"/>
    <m/>
  </r>
  <r>
    <x v="9"/>
    <x v="8"/>
    <n v="18.643000000000001"/>
    <n v="47.968000000000004"/>
    <n v="0"/>
    <n v="0"/>
    <n v="66.611000000000004"/>
    <n v="66.611000000000004"/>
    <n v="103.99600000000001"/>
    <n v="114.57899999999999"/>
    <n v="0"/>
    <n v="0"/>
    <n v="0"/>
    <n v="114.57899999999999"/>
    <n v="114.57899999999999"/>
    <n v="23"/>
    <n v="6"/>
    <n v="1"/>
    <n v="30"/>
    <n v="18"/>
    <n v="31"/>
    <n v="0"/>
    <n v="26"/>
    <n v="0"/>
    <n v="75"/>
    <n v="13"/>
    <n v="13"/>
    <n v="75"/>
    <n v="101"/>
    <n v="1"/>
    <n v="8"/>
    <n v="11"/>
    <n v="20"/>
    <n v="16.120999999999999"/>
    <n v="0"/>
    <n v="50.177"/>
    <n v="66.298000000000002"/>
    <n v="2"/>
    <n v="0"/>
    <n v="13"/>
    <n v="15"/>
    <n v="0"/>
    <n v="0"/>
    <n v="0"/>
    <n v="0"/>
    <n v="0"/>
    <n v="0"/>
    <n v="0"/>
    <n v="0"/>
    <n v="43"/>
    <n v="13"/>
    <n v="0"/>
    <n v="26"/>
    <n v="0"/>
    <n v="82"/>
    <n v="1"/>
    <n v="31"/>
    <n v="1"/>
    <m/>
  </r>
  <r>
    <x v="9"/>
    <x v="9"/>
    <n v="18.643000000000001"/>
    <n v="47.968000000000004"/>
    <n v="0"/>
    <n v="0"/>
    <n v="66.611000000000004"/>
    <n v="66.611000000000004"/>
    <n v="103.99600000000001"/>
    <n v="114.57899999999999"/>
    <n v="0"/>
    <n v="0"/>
    <n v="0"/>
    <n v="114.57899999999999"/>
    <n v="114.57899999999999"/>
    <n v="23"/>
    <n v="6"/>
    <n v="1"/>
    <n v="30"/>
    <n v="18"/>
    <n v="31"/>
    <n v="0"/>
    <n v="26"/>
    <n v="0"/>
    <n v="75"/>
    <n v="13"/>
    <n v="13"/>
    <n v="75"/>
    <n v="101"/>
    <n v="1"/>
    <n v="8"/>
    <n v="11"/>
    <n v="20"/>
    <n v="16.120999999999999"/>
    <n v="0"/>
    <n v="50.177"/>
    <n v="66.298000000000002"/>
    <n v="2"/>
    <n v="0"/>
    <n v="13"/>
    <n v="15"/>
    <n v="0"/>
    <n v="0"/>
    <n v="0"/>
    <n v="0"/>
    <n v="0"/>
    <n v="0"/>
    <n v="0"/>
    <n v="0"/>
    <n v="43"/>
    <n v="13"/>
    <n v="0"/>
    <n v="26"/>
    <n v="0"/>
    <n v="82"/>
    <n v="1"/>
    <n v="31"/>
    <n v="1"/>
    <m/>
  </r>
  <r>
    <x v="9"/>
    <x v="10"/>
    <n v="18.643000000000001"/>
    <n v="47.968000000000004"/>
    <n v="0"/>
    <n v="0"/>
    <n v="66.611000000000004"/>
    <n v="66.611000000000004"/>
    <n v="103.99600000000001"/>
    <n v="114.57899999999999"/>
    <n v="0"/>
    <n v="0"/>
    <n v="0"/>
    <n v="114.57899999999999"/>
    <n v="114.57899999999999"/>
    <n v="23"/>
    <n v="6"/>
    <n v="1"/>
    <n v="30"/>
    <n v="18"/>
    <n v="31"/>
    <n v="0"/>
    <n v="26"/>
    <n v="0"/>
    <n v="75"/>
    <n v="13"/>
    <n v="13"/>
    <n v="75"/>
    <n v="101"/>
    <n v="1"/>
    <n v="8"/>
    <n v="11"/>
    <n v="20"/>
    <n v="16.120999999999999"/>
    <n v="0"/>
    <n v="50.177"/>
    <n v="66.298000000000002"/>
    <n v="2"/>
    <n v="0"/>
    <n v="13"/>
    <n v="15"/>
    <n v="0"/>
    <n v="0"/>
    <n v="0"/>
    <n v="0"/>
    <n v="0"/>
    <n v="0"/>
    <n v="0"/>
    <n v="0"/>
    <n v="43"/>
    <n v="13"/>
    <n v="0"/>
    <n v="26"/>
    <n v="0"/>
    <n v="82"/>
    <n v="1"/>
    <n v="31"/>
    <n v="1"/>
    <m/>
  </r>
  <r>
    <x v="9"/>
    <x v="11"/>
    <n v="18.643000000000001"/>
    <n v="47.968000000000004"/>
    <n v="0"/>
    <n v="0"/>
    <n v="66.611000000000004"/>
    <n v="66.611000000000004"/>
    <n v="103.99600000000001"/>
    <n v="114.57899999999999"/>
    <n v="0"/>
    <n v="0"/>
    <n v="0"/>
    <n v="114.57899999999999"/>
    <n v="114.57899999999999"/>
    <n v="23"/>
    <n v="6"/>
    <n v="1"/>
    <n v="30"/>
    <n v="18"/>
    <n v="31"/>
    <n v="0"/>
    <n v="26"/>
    <n v="0"/>
    <n v="75"/>
    <n v="13"/>
    <n v="13"/>
    <n v="75"/>
    <n v="101"/>
    <n v="1"/>
    <n v="8"/>
    <n v="11"/>
    <n v="20"/>
    <n v="16.120999999999999"/>
    <n v="0"/>
    <n v="50.177"/>
    <n v="66.298000000000002"/>
    <n v="2"/>
    <n v="0"/>
    <n v="13"/>
    <n v="15"/>
    <n v="0"/>
    <n v="0"/>
    <n v="0"/>
    <n v="0"/>
    <n v="0"/>
    <n v="0"/>
    <n v="0"/>
    <n v="0"/>
    <n v="43"/>
    <n v="13"/>
    <n v="0"/>
    <n v="26"/>
    <n v="0"/>
    <n v="82"/>
    <n v="1"/>
    <n v="31"/>
    <n v="1"/>
    <m/>
  </r>
  <r>
    <x v="10"/>
    <x v="0"/>
    <n v="18.643000000000001"/>
    <n v="47.968000000000004"/>
    <n v="0"/>
    <n v="0"/>
    <n v="66.611000000000004"/>
    <n v="66.611000000000004"/>
    <n v="103.99600000000001"/>
    <n v="114.57899999999999"/>
    <n v="0"/>
    <n v="0"/>
    <n v="0"/>
    <n v="114.57899999999999"/>
    <n v="114.57899999999999"/>
    <n v="23"/>
    <n v="6"/>
    <n v="1"/>
    <n v="30"/>
    <n v="18"/>
    <n v="31"/>
    <n v="0"/>
    <n v="26"/>
    <n v="0"/>
    <n v="75"/>
    <n v="13"/>
    <n v="13"/>
    <n v="75"/>
    <n v="101"/>
    <n v="1"/>
    <n v="8"/>
    <n v="11"/>
    <n v="20"/>
    <n v="16.120999999999999"/>
    <n v="0"/>
    <n v="50.177"/>
    <n v="66.298000000000002"/>
    <n v="2"/>
    <n v="0"/>
    <n v="13"/>
    <n v="15"/>
    <n v="0"/>
    <n v="0"/>
    <n v="0"/>
    <n v="0"/>
    <n v="0"/>
    <n v="0"/>
    <n v="0"/>
    <n v="0"/>
    <n v="43"/>
    <n v="13"/>
    <n v="0"/>
    <n v="26"/>
    <n v="0"/>
    <n v="82"/>
    <n v="1"/>
    <n v="31"/>
    <n v="1"/>
    <m/>
  </r>
  <r>
    <x v="10"/>
    <x v="1"/>
    <n v="18.643000000000001"/>
    <n v="47.968000000000004"/>
    <n v="0"/>
    <n v="0"/>
    <n v="66.611000000000004"/>
    <n v="66.611000000000004"/>
    <n v="103.99600000000001"/>
    <n v="114.57899999999999"/>
    <n v="0"/>
    <n v="0"/>
    <n v="0"/>
    <n v="114.57899999999999"/>
    <n v="114.57899999999999"/>
    <n v="23"/>
    <n v="6"/>
    <n v="1"/>
    <n v="30"/>
    <n v="18"/>
    <n v="31"/>
    <n v="0"/>
    <n v="26"/>
    <n v="0"/>
    <n v="75"/>
    <n v="13"/>
    <n v="13"/>
    <n v="75"/>
    <n v="101"/>
    <n v="1"/>
    <n v="8"/>
    <n v="11"/>
    <n v="20"/>
    <n v="16.120999999999999"/>
    <n v="0"/>
    <n v="50.177"/>
    <n v="66.298000000000002"/>
    <n v="2"/>
    <n v="0"/>
    <n v="13"/>
    <n v="15"/>
    <n v="0"/>
    <n v="0"/>
    <n v="0"/>
    <n v="0"/>
    <n v="0"/>
    <n v="0"/>
    <n v="0"/>
    <n v="0"/>
    <n v="43"/>
    <n v="13"/>
    <n v="0"/>
    <n v="26"/>
    <n v="0"/>
    <n v="82"/>
    <n v="1"/>
    <n v="31"/>
    <n v="1"/>
    <m/>
  </r>
  <r>
    <x v="10"/>
    <x v="2"/>
    <n v="18.643000000000001"/>
    <n v="47.968000000000004"/>
    <n v="0"/>
    <n v="0"/>
    <n v="66.611000000000004"/>
    <n v="66.611000000000004"/>
    <n v="103.99600000000001"/>
    <n v="114.57899999999999"/>
    <n v="0"/>
    <n v="0"/>
    <n v="0"/>
    <n v="114.57899999999999"/>
    <n v="114.57899999999999"/>
    <n v="23"/>
    <n v="6"/>
    <n v="1"/>
    <n v="30"/>
    <n v="18"/>
    <n v="31"/>
    <n v="0"/>
    <n v="26"/>
    <n v="0"/>
    <n v="75"/>
    <n v="13"/>
    <n v="13"/>
    <n v="75"/>
    <n v="101"/>
    <n v="1"/>
    <n v="8"/>
    <n v="11"/>
    <n v="20"/>
    <n v="16.120999999999999"/>
    <n v="0"/>
    <n v="50.177"/>
    <n v="66.298000000000002"/>
    <n v="2"/>
    <n v="0"/>
    <n v="13"/>
    <n v="15"/>
    <n v="0"/>
    <n v="0"/>
    <n v="0"/>
    <n v="0"/>
    <n v="0"/>
    <n v="0"/>
    <n v="0"/>
    <n v="0"/>
    <n v="43"/>
    <n v="13"/>
    <n v="0"/>
    <n v="26"/>
    <n v="0"/>
    <n v="82"/>
    <n v="1"/>
    <n v="31"/>
    <n v="1"/>
    <m/>
  </r>
  <r>
    <x v="10"/>
    <x v="3"/>
    <n v="18.643000000000001"/>
    <n v="47.968000000000004"/>
    <n v="0"/>
    <n v="0"/>
    <n v="66.611000000000004"/>
    <n v="66.611000000000004"/>
    <n v="103.99600000000001"/>
    <n v="114.57899999999999"/>
    <n v="0"/>
    <n v="0"/>
    <n v="0"/>
    <n v="114.57899999999999"/>
    <n v="114.57899999999999"/>
    <n v="23"/>
    <n v="6"/>
    <n v="1"/>
    <n v="30"/>
    <n v="18"/>
    <n v="31"/>
    <n v="0"/>
    <n v="26"/>
    <n v="0"/>
    <n v="75"/>
    <n v="13"/>
    <n v="13"/>
    <n v="75"/>
    <n v="101"/>
    <n v="1"/>
    <n v="8"/>
    <n v="11"/>
    <n v="20"/>
    <n v="16.120999999999999"/>
    <n v="0"/>
    <n v="50.177"/>
    <n v="66.298000000000002"/>
    <n v="2"/>
    <n v="0"/>
    <n v="13"/>
    <n v="15"/>
    <n v="0"/>
    <n v="0"/>
    <n v="0"/>
    <n v="0"/>
    <n v="0"/>
    <n v="0"/>
    <n v="0"/>
    <n v="0"/>
    <n v="43"/>
    <n v="13"/>
    <n v="0"/>
    <n v="26"/>
    <n v="0"/>
    <n v="82"/>
    <n v="1"/>
    <n v="31"/>
    <n v="1"/>
    <m/>
  </r>
  <r>
    <x v="10"/>
    <x v="4"/>
    <n v="18.643000000000001"/>
    <n v="47.968000000000004"/>
    <n v="0"/>
    <n v="0"/>
    <n v="66.611000000000004"/>
    <n v="66.611000000000004"/>
    <n v="103.99600000000001"/>
    <n v="114.57899999999999"/>
    <n v="0"/>
    <n v="0"/>
    <n v="0"/>
    <n v="114.57899999999999"/>
    <n v="114.57899999999999"/>
    <n v="23"/>
    <n v="6"/>
    <n v="1"/>
    <n v="30"/>
    <n v="18"/>
    <n v="31"/>
    <n v="0"/>
    <n v="26"/>
    <n v="0"/>
    <n v="75"/>
    <n v="13"/>
    <n v="13"/>
    <n v="75"/>
    <n v="101"/>
    <n v="1"/>
    <n v="8"/>
    <n v="11"/>
    <n v="20"/>
    <n v="16.120999999999999"/>
    <n v="0"/>
    <n v="50.177"/>
    <n v="66.298000000000002"/>
    <n v="2"/>
    <n v="0"/>
    <n v="13"/>
    <n v="15"/>
    <n v="0"/>
    <n v="0"/>
    <n v="0"/>
    <n v="0"/>
    <n v="0"/>
    <n v="0"/>
    <n v="0"/>
    <n v="0"/>
    <n v="43"/>
    <n v="13"/>
    <n v="0"/>
    <n v="26"/>
    <n v="0"/>
    <n v="82"/>
    <n v="1"/>
    <n v="31"/>
    <n v="1"/>
    <m/>
  </r>
  <r>
    <x v="10"/>
    <x v="5"/>
    <n v="18.643000000000001"/>
    <n v="47.968000000000004"/>
    <n v="0"/>
    <n v="0"/>
    <n v="66.611000000000004"/>
    <n v="66.611000000000004"/>
    <n v="103.99600000000001"/>
    <n v="114.57899999999999"/>
    <n v="0"/>
    <n v="0"/>
    <n v="0"/>
    <n v="114.57899999999999"/>
    <n v="114.57899999999999"/>
    <n v="23"/>
    <n v="6"/>
    <n v="1"/>
    <n v="30"/>
    <n v="18"/>
    <n v="31"/>
    <n v="0"/>
    <n v="26"/>
    <n v="0"/>
    <n v="75"/>
    <n v="13"/>
    <n v="13"/>
    <n v="75"/>
    <n v="101"/>
    <n v="1"/>
    <n v="8"/>
    <n v="11"/>
    <n v="20"/>
    <n v="16.120999999999999"/>
    <n v="0"/>
    <n v="50.177"/>
    <n v="66.298000000000002"/>
    <n v="2"/>
    <n v="0"/>
    <n v="13"/>
    <n v="15"/>
    <n v="0"/>
    <n v="0"/>
    <n v="0"/>
    <n v="0"/>
    <n v="0"/>
    <n v="0"/>
    <n v="0"/>
    <n v="0"/>
    <n v="43"/>
    <n v="13"/>
    <n v="0"/>
    <n v="26"/>
    <n v="0"/>
    <n v="82"/>
    <n v="1"/>
    <n v="31"/>
    <n v="1"/>
    <m/>
  </r>
  <r>
    <x v="10"/>
    <x v="6"/>
    <n v="18.643000000000001"/>
    <n v="47.968000000000004"/>
    <n v="0"/>
    <n v="0"/>
    <n v="66.611000000000004"/>
    <n v="66.611000000000004"/>
    <n v="103.99600000000001"/>
    <n v="114.57899999999999"/>
    <n v="0"/>
    <n v="0"/>
    <n v="0"/>
    <n v="114.57899999999999"/>
    <n v="114.57899999999999"/>
    <n v="23"/>
    <n v="6"/>
    <n v="1"/>
    <n v="30"/>
    <n v="18"/>
    <n v="31"/>
    <n v="0"/>
    <n v="26"/>
    <n v="0"/>
    <n v="75"/>
    <n v="13"/>
    <n v="13"/>
    <n v="75"/>
    <n v="101"/>
    <n v="1"/>
    <n v="8"/>
    <n v="11"/>
    <n v="20"/>
    <n v="16.120999999999999"/>
    <n v="0"/>
    <n v="50.177"/>
    <n v="66.298000000000002"/>
    <n v="2"/>
    <n v="0"/>
    <n v="13"/>
    <n v="15"/>
    <n v="0"/>
    <n v="0"/>
    <n v="0"/>
    <n v="0"/>
    <n v="0"/>
    <n v="0"/>
    <n v="0"/>
    <n v="0"/>
    <n v="43"/>
    <n v="13"/>
    <n v="0"/>
    <n v="26"/>
    <n v="0"/>
    <n v="82"/>
    <n v="1"/>
    <n v="31"/>
    <n v="1"/>
    <m/>
  </r>
  <r>
    <x v="10"/>
    <x v="7"/>
    <n v="18.643000000000001"/>
    <n v="47.968000000000004"/>
    <n v="0"/>
    <n v="0"/>
    <n v="66.611000000000004"/>
    <n v="66.611000000000004"/>
    <n v="103.99600000000001"/>
    <n v="114.57899999999999"/>
    <n v="0"/>
    <n v="0"/>
    <n v="0"/>
    <n v="114.57899999999999"/>
    <n v="114.57899999999999"/>
    <n v="23"/>
    <n v="6"/>
    <n v="1"/>
    <n v="30"/>
    <n v="18"/>
    <n v="31"/>
    <n v="0"/>
    <n v="26"/>
    <n v="0"/>
    <n v="75"/>
    <n v="13"/>
    <n v="13"/>
    <n v="75"/>
    <n v="101"/>
    <n v="1"/>
    <n v="8"/>
    <n v="11"/>
    <n v="20"/>
    <n v="16.120999999999999"/>
    <n v="0"/>
    <n v="50.177"/>
    <n v="66.298000000000002"/>
    <n v="2"/>
    <n v="0"/>
    <n v="13"/>
    <n v="15"/>
    <n v="0"/>
    <n v="0"/>
    <n v="0"/>
    <n v="0"/>
    <n v="0"/>
    <n v="0"/>
    <n v="0"/>
    <n v="0"/>
    <n v="43"/>
    <n v="13"/>
    <n v="0"/>
    <n v="26"/>
    <n v="0"/>
    <n v="82"/>
    <n v="1"/>
    <n v="31"/>
    <n v="1"/>
    <m/>
  </r>
  <r>
    <x v="10"/>
    <x v="8"/>
    <n v="18.643000000000001"/>
    <n v="47.968000000000004"/>
    <n v="0"/>
    <n v="0"/>
    <n v="66.611000000000004"/>
    <n v="66.611000000000004"/>
    <n v="103.99600000000001"/>
    <n v="114.57899999999999"/>
    <n v="0"/>
    <n v="0"/>
    <n v="0"/>
    <n v="114.57899999999999"/>
    <n v="114.57899999999999"/>
    <n v="23"/>
    <n v="6"/>
    <n v="1"/>
    <n v="30"/>
    <n v="18"/>
    <n v="31"/>
    <n v="0"/>
    <n v="26"/>
    <n v="0"/>
    <n v="75"/>
    <n v="13"/>
    <n v="13"/>
    <n v="75"/>
    <n v="101"/>
    <n v="1"/>
    <n v="8"/>
    <n v="11"/>
    <n v="20"/>
    <n v="16.120999999999999"/>
    <n v="0"/>
    <n v="50.177"/>
    <n v="66.298000000000002"/>
    <n v="2"/>
    <n v="0"/>
    <n v="13"/>
    <n v="15"/>
    <n v="0"/>
    <n v="0"/>
    <n v="0"/>
    <n v="0"/>
    <n v="0"/>
    <n v="0"/>
    <n v="0"/>
    <n v="0"/>
    <n v="43"/>
    <n v="13"/>
    <n v="0"/>
    <n v="26"/>
    <n v="0"/>
    <n v="82"/>
    <n v="1"/>
    <n v="31"/>
    <n v="1"/>
    <m/>
  </r>
  <r>
    <x v="10"/>
    <x v="9"/>
    <n v="18.643000000000001"/>
    <n v="47.968000000000004"/>
    <n v="0"/>
    <n v="0"/>
    <n v="66.611000000000004"/>
    <n v="66.611000000000004"/>
    <n v="103.99600000000001"/>
    <n v="114.57899999999999"/>
    <n v="0"/>
    <n v="0"/>
    <n v="0"/>
    <n v="114.57899999999999"/>
    <n v="114.57899999999999"/>
    <n v="23"/>
    <n v="6"/>
    <n v="1"/>
    <n v="30"/>
    <n v="18"/>
    <n v="31"/>
    <n v="0"/>
    <n v="26"/>
    <n v="0"/>
    <n v="75"/>
    <n v="13"/>
    <n v="13"/>
    <n v="75"/>
    <n v="101"/>
    <n v="1"/>
    <n v="8"/>
    <n v="11"/>
    <n v="20"/>
    <n v="16.120999999999999"/>
    <n v="0"/>
    <n v="50.177"/>
    <n v="66.298000000000002"/>
    <n v="2"/>
    <n v="0"/>
    <n v="13"/>
    <n v="15"/>
    <n v="0"/>
    <n v="0"/>
    <n v="0"/>
    <n v="0"/>
    <n v="0"/>
    <n v="0"/>
    <n v="0"/>
    <n v="0"/>
    <n v="43"/>
    <n v="13"/>
    <n v="0"/>
    <n v="26"/>
    <n v="0"/>
    <n v="82"/>
    <n v="1"/>
    <n v="31"/>
    <n v="1"/>
    <m/>
  </r>
  <r>
    <x v="10"/>
    <x v="10"/>
    <n v="18.643000000000001"/>
    <n v="47.968000000000004"/>
    <n v="0"/>
    <n v="0"/>
    <n v="66.611000000000004"/>
    <n v="66.611000000000004"/>
    <n v="103.99600000000001"/>
    <n v="114.57899999999999"/>
    <n v="0"/>
    <n v="0"/>
    <n v="0"/>
    <n v="114.57899999999999"/>
    <n v="114.57899999999999"/>
    <n v="23"/>
    <n v="6"/>
    <n v="1"/>
    <n v="30"/>
    <n v="18"/>
    <n v="31"/>
    <n v="0"/>
    <n v="26"/>
    <n v="0"/>
    <n v="75"/>
    <n v="13"/>
    <n v="13"/>
    <n v="75"/>
    <n v="101"/>
    <n v="1"/>
    <n v="8"/>
    <n v="11"/>
    <n v="20"/>
    <n v="16.120999999999999"/>
    <n v="0"/>
    <n v="50.177"/>
    <n v="66.298000000000002"/>
    <n v="2"/>
    <n v="0"/>
    <n v="13"/>
    <n v="15"/>
    <n v="0"/>
    <n v="0"/>
    <n v="0"/>
    <n v="0"/>
    <n v="0"/>
    <n v="0"/>
    <n v="0"/>
    <n v="0"/>
    <n v="43"/>
    <n v="13"/>
    <n v="0"/>
    <n v="26"/>
    <n v="0"/>
    <n v="82"/>
    <n v="1"/>
    <n v="31"/>
    <n v="1"/>
    <m/>
  </r>
  <r>
    <x v="10"/>
    <x v="11"/>
    <n v="18.643000000000001"/>
    <n v="47.968000000000004"/>
    <n v="0"/>
    <n v="0"/>
    <n v="66.611000000000004"/>
    <n v="66.611000000000004"/>
    <n v="103.99600000000001"/>
    <n v="114.57899999999999"/>
    <n v="0"/>
    <n v="0"/>
    <n v="0"/>
    <n v="114.57899999999999"/>
    <n v="114.57899999999999"/>
    <n v="23"/>
    <n v="6"/>
    <n v="1"/>
    <n v="30"/>
    <n v="18"/>
    <n v="31"/>
    <n v="0"/>
    <n v="26"/>
    <n v="0"/>
    <n v="75"/>
    <n v="13"/>
    <n v="13"/>
    <n v="75"/>
    <n v="101"/>
    <n v="1"/>
    <n v="8"/>
    <n v="11"/>
    <n v="20"/>
    <n v="16.120999999999999"/>
    <n v="0"/>
    <n v="50.177"/>
    <n v="66.298000000000002"/>
    <n v="2"/>
    <n v="0"/>
    <n v="13"/>
    <n v="15"/>
    <n v="0"/>
    <n v="0"/>
    <n v="0"/>
    <n v="0"/>
    <n v="0"/>
    <n v="0"/>
    <n v="0"/>
    <n v="0"/>
    <n v="43"/>
    <n v="13"/>
    <n v="0"/>
    <n v="26"/>
    <n v="0"/>
    <n v="82"/>
    <n v="1"/>
    <n v="31"/>
    <n v="1"/>
    <m/>
  </r>
  <r>
    <x v="11"/>
    <x v="0"/>
    <n v="18.643000000000001"/>
    <n v="47.968000000000004"/>
    <n v="0"/>
    <n v="0"/>
    <n v="66.611000000000004"/>
    <n v="66.611000000000004"/>
    <n v="103.99600000000001"/>
    <n v="114.57899999999999"/>
    <n v="0"/>
    <n v="0"/>
    <n v="0"/>
    <n v="114.57899999999999"/>
    <n v="114.57899999999999"/>
    <n v="23"/>
    <n v="6"/>
    <n v="1"/>
    <n v="30"/>
    <n v="18"/>
    <n v="31"/>
    <n v="0"/>
    <n v="26"/>
    <n v="0"/>
    <n v="75"/>
    <n v="13"/>
    <n v="13"/>
    <n v="75"/>
    <n v="101"/>
    <n v="1"/>
    <n v="8"/>
    <n v="11"/>
    <n v="20"/>
    <n v="16.120999999999999"/>
    <n v="0"/>
    <n v="50.177"/>
    <n v="66.298000000000002"/>
    <n v="2"/>
    <n v="0"/>
    <n v="13"/>
    <n v="15"/>
    <n v="0"/>
    <n v="0"/>
    <n v="0"/>
    <n v="0"/>
    <n v="0"/>
    <n v="0"/>
    <n v="0"/>
    <n v="0"/>
    <n v="43"/>
    <n v="13"/>
    <n v="0"/>
    <n v="26"/>
    <n v="0"/>
    <n v="82"/>
    <n v="1"/>
    <n v="31"/>
    <n v="1"/>
    <m/>
  </r>
  <r>
    <x v="11"/>
    <x v="1"/>
    <n v="18.643000000000001"/>
    <n v="47.968000000000004"/>
    <n v="0"/>
    <n v="0"/>
    <n v="66.611000000000004"/>
    <n v="66.611000000000004"/>
    <n v="103.99600000000001"/>
    <n v="114.57899999999999"/>
    <n v="0"/>
    <n v="0"/>
    <n v="0"/>
    <n v="114.57899999999999"/>
    <n v="114.57899999999999"/>
    <n v="23"/>
    <n v="6"/>
    <n v="1"/>
    <n v="30"/>
    <n v="18"/>
    <n v="31"/>
    <n v="0"/>
    <n v="26"/>
    <n v="0"/>
    <n v="75"/>
    <n v="13"/>
    <n v="13"/>
    <n v="75"/>
    <n v="101"/>
    <n v="1"/>
    <n v="8"/>
    <n v="11"/>
    <n v="20"/>
    <n v="16.120999999999999"/>
    <n v="0"/>
    <n v="50.177"/>
    <n v="66.298000000000002"/>
    <n v="2"/>
    <n v="0"/>
    <n v="13"/>
    <n v="15"/>
    <n v="0"/>
    <n v="0"/>
    <n v="0"/>
    <n v="0"/>
    <n v="0"/>
    <n v="0"/>
    <n v="0"/>
    <n v="0"/>
    <n v="43"/>
    <n v="13"/>
    <n v="0"/>
    <n v="26"/>
    <n v="0"/>
    <n v="82"/>
    <n v="1"/>
    <n v="31"/>
    <n v="1"/>
    <m/>
  </r>
  <r>
    <x v="11"/>
    <x v="2"/>
    <n v="18.643000000000001"/>
    <n v="47.968000000000004"/>
    <n v="0"/>
    <n v="0"/>
    <n v="66.611000000000004"/>
    <n v="66.611000000000004"/>
    <n v="103.99600000000001"/>
    <n v="114.57899999999999"/>
    <n v="0"/>
    <n v="0"/>
    <n v="0"/>
    <n v="114.57899999999999"/>
    <n v="114.57899999999999"/>
    <n v="23"/>
    <n v="6"/>
    <n v="1"/>
    <n v="30"/>
    <n v="18"/>
    <n v="31"/>
    <n v="0"/>
    <n v="26"/>
    <n v="0"/>
    <n v="75"/>
    <n v="13"/>
    <n v="13"/>
    <n v="75"/>
    <n v="101"/>
    <n v="1"/>
    <n v="8"/>
    <n v="11"/>
    <n v="20"/>
    <n v="16.120999999999999"/>
    <n v="0"/>
    <n v="50.177"/>
    <n v="66.298000000000002"/>
    <n v="2"/>
    <n v="0"/>
    <n v="13"/>
    <n v="15"/>
    <n v="0"/>
    <n v="0"/>
    <n v="0"/>
    <n v="0"/>
    <n v="0"/>
    <n v="0"/>
    <n v="0"/>
    <n v="0"/>
    <n v="43"/>
    <n v="13"/>
    <n v="0"/>
    <n v="26"/>
    <n v="0"/>
    <n v="82"/>
    <n v="1"/>
    <n v="31"/>
    <n v="1"/>
    <m/>
  </r>
  <r>
    <x v="11"/>
    <x v="3"/>
    <n v="18.643000000000001"/>
    <n v="47.968000000000004"/>
    <n v="0"/>
    <n v="0"/>
    <n v="66.611000000000004"/>
    <n v="66.611000000000004"/>
    <n v="103.99600000000001"/>
    <n v="114.57899999999999"/>
    <n v="0"/>
    <n v="0"/>
    <n v="0"/>
    <n v="114.57899999999999"/>
    <n v="114.57899999999999"/>
    <n v="23"/>
    <n v="6"/>
    <n v="1"/>
    <n v="30"/>
    <n v="18"/>
    <n v="31"/>
    <n v="0"/>
    <n v="26"/>
    <n v="0"/>
    <n v="75"/>
    <n v="13"/>
    <n v="13"/>
    <n v="75"/>
    <n v="101"/>
    <n v="1"/>
    <n v="8"/>
    <n v="11"/>
    <n v="20"/>
    <n v="16.120999999999999"/>
    <n v="0"/>
    <n v="50.177"/>
    <n v="66.298000000000002"/>
    <n v="2"/>
    <n v="0"/>
    <n v="13"/>
    <n v="15"/>
    <n v="0"/>
    <n v="0"/>
    <n v="0"/>
    <n v="0"/>
    <n v="0"/>
    <n v="0"/>
    <n v="0"/>
    <n v="0"/>
    <n v="43"/>
    <n v="13"/>
    <n v="0"/>
    <n v="26"/>
    <n v="0"/>
    <n v="82"/>
    <n v="1"/>
    <n v="31"/>
    <n v="1"/>
    <m/>
  </r>
  <r>
    <x v="11"/>
    <x v="4"/>
    <n v="18.643000000000001"/>
    <n v="47.968000000000004"/>
    <n v="0"/>
    <n v="0"/>
    <n v="66.611000000000004"/>
    <n v="66.611000000000004"/>
    <n v="103.99600000000001"/>
    <n v="114.57899999999999"/>
    <n v="0"/>
    <n v="0"/>
    <n v="0"/>
    <n v="114.57899999999999"/>
    <n v="114.57899999999999"/>
    <n v="23"/>
    <n v="6"/>
    <n v="1"/>
    <n v="30"/>
    <n v="18"/>
    <n v="31"/>
    <n v="0"/>
    <n v="26"/>
    <n v="0"/>
    <n v="75"/>
    <n v="13"/>
    <n v="13"/>
    <n v="75"/>
    <n v="101"/>
    <n v="1"/>
    <n v="8"/>
    <n v="11"/>
    <n v="20"/>
    <n v="16.120999999999999"/>
    <n v="0"/>
    <n v="50.177"/>
    <n v="66.298000000000002"/>
    <n v="2"/>
    <n v="0"/>
    <n v="13"/>
    <n v="15"/>
    <n v="0"/>
    <n v="0"/>
    <n v="0"/>
    <n v="0"/>
    <n v="0"/>
    <n v="0"/>
    <n v="0"/>
    <n v="0"/>
    <n v="43"/>
    <n v="13"/>
    <n v="0"/>
    <n v="26"/>
    <n v="0"/>
    <n v="82"/>
    <n v="1"/>
    <n v="31"/>
    <n v="1"/>
    <m/>
  </r>
  <r>
    <x v="11"/>
    <x v="5"/>
    <n v="18.643000000000001"/>
    <n v="47.968000000000004"/>
    <n v="0"/>
    <n v="0"/>
    <n v="66.611000000000004"/>
    <n v="66.611000000000004"/>
    <n v="103.99600000000001"/>
    <n v="114.57899999999999"/>
    <n v="0"/>
    <n v="0"/>
    <n v="0"/>
    <n v="114.57899999999999"/>
    <n v="114.57899999999999"/>
    <n v="23"/>
    <n v="6"/>
    <n v="1"/>
    <n v="30"/>
    <n v="18"/>
    <n v="31"/>
    <n v="0"/>
    <n v="26"/>
    <n v="0"/>
    <n v="75"/>
    <n v="13"/>
    <n v="13"/>
    <n v="75"/>
    <n v="101"/>
    <n v="1"/>
    <n v="8"/>
    <n v="11"/>
    <n v="20"/>
    <n v="16.120999999999999"/>
    <n v="0"/>
    <n v="50.177"/>
    <n v="66.298000000000002"/>
    <n v="2"/>
    <n v="0"/>
    <n v="13"/>
    <n v="15"/>
    <n v="0"/>
    <n v="0"/>
    <n v="0"/>
    <n v="0"/>
    <n v="0"/>
    <n v="0"/>
    <n v="0"/>
    <n v="0"/>
    <n v="43"/>
    <n v="13"/>
    <n v="0"/>
    <n v="26"/>
    <n v="0"/>
    <n v="82"/>
    <n v="1"/>
    <n v="31"/>
    <n v="1"/>
    <m/>
  </r>
  <r>
    <x v="11"/>
    <x v="6"/>
    <n v="18.643000000000001"/>
    <n v="47.968000000000004"/>
    <n v="0"/>
    <n v="0"/>
    <n v="66.611000000000004"/>
    <n v="66.611000000000004"/>
    <n v="103.99600000000001"/>
    <n v="114.57899999999999"/>
    <n v="0"/>
    <n v="0"/>
    <n v="0"/>
    <n v="114.57899999999999"/>
    <n v="114.57899999999999"/>
    <n v="23"/>
    <n v="6"/>
    <n v="1"/>
    <n v="30"/>
    <n v="18"/>
    <n v="31"/>
    <n v="0"/>
    <n v="26"/>
    <n v="0"/>
    <n v="75"/>
    <n v="13"/>
    <n v="13"/>
    <n v="75"/>
    <n v="101"/>
    <n v="1"/>
    <n v="8"/>
    <n v="11"/>
    <n v="20"/>
    <n v="16.120999999999999"/>
    <n v="0"/>
    <n v="50.177"/>
    <n v="66.298000000000002"/>
    <n v="2"/>
    <n v="0"/>
    <n v="13"/>
    <n v="15"/>
    <n v="0"/>
    <n v="0"/>
    <n v="0"/>
    <n v="0"/>
    <n v="0"/>
    <n v="0"/>
    <n v="0"/>
    <n v="0"/>
    <n v="43"/>
    <n v="13"/>
    <n v="0"/>
    <n v="26"/>
    <n v="0"/>
    <n v="82"/>
    <n v="1"/>
    <n v="31"/>
    <n v="1"/>
    <m/>
  </r>
  <r>
    <x v="11"/>
    <x v="7"/>
    <n v="18.643000000000001"/>
    <n v="47.968000000000004"/>
    <n v="0"/>
    <n v="0"/>
    <n v="66.611000000000004"/>
    <n v="66.611000000000004"/>
    <n v="103.99600000000001"/>
    <n v="114.57899999999999"/>
    <n v="0"/>
    <n v="0"/>
    <n v="0"/>
    <n v="114.57899999999999"/>
    <n v="114.57899999999999"/>
    <n v="23"/>
    <n v="6"/>
    <n v="1"/>
    <n v="30"/>
    <n v="18"/>
    <n v="31"/>
    <n v="0"/>
    <n v="26"/>
    <n v="0"/>
    <n v="75"/>
    <n v="13"/>
    <n v="13"/>
    <n v="75"/>
    <n v="101"/>
    <n v="1"/>
    <n v="8"/>
    <n v="11"/>
    <n v="20"/>
    <n v="16.120999999999999"/>
    <n v="0"/>
    <n v="50.177"/>
    <n v="66.298000000000002"/>
    <n v="2"/>
    <n v="0"/>
    <n v="13"/>
    <n v="15"/>
    <n v="0"/>
    <n v="0"/>
    <n v="0"/>
    <n v="0"/>
    <n v="0"/>
    <n v="0"/>
    <n v="0"/>
    <n v="0"/>
    <n v="43"/>
    <n v="13"/>
    <n v="0"/>
    <n v="26"/>
    <n v="0"/>
    <n v="82"/>
    <n v="1"/>
    <n v="31"/>
    <n v="1"/>
    <m/>
  </r>
  <r>
    <x v="11"/>
    <x v="8"/>
    <n v="18.643000000000001"/>
    <n v="47.968000000000004"/>
    <n v="0"/>
    <n v="0"/>
    <n v="66.611000000000004"/>
    <n v="66.611000000000004"/>
    <n v="103.99600000000001"/>
    <n v="114.57899999999999"/>
    <n v="0"/>
    <n v="0"/>
    <n v="0"/>
    <n v="114.57899999999999"/>
    <n v="114.57899999999999"/>
    <n v="23"/>
    <n v="6"/>
    <n v="1"/>
    <n v="30"/>
    <n v="18"/>
    <n v="31"/>
    <n v="0"/>
    <n v="26"/>
    <n v="0"/>
    <n v="75"/>
    <n v="13"/>
    <n v="13"/>
    <n v="75"/>
    <n v="101"/>
    <n v="1"/>
    <n v="8"/>
    <n v="11"/>
    <n v="20"/>
    <n v="16.120999999999999"/>
    <n v="0"/>
    <n v="50.177"/>
    <n v="66.298000000000002"/>
    <n v="2"/>
    <n v="0"/>
    <n v="13"/>
    <n v="15"/>
    <n v="0"/>
    <n v="0"/>
    <n v="0"/>
    <n v="0"/>
    <n v="0"/>
    <n v="0"/>
    <n v="0"/>
    <n v="0"/>
    <n v="43"/>
    <n v="13"/>
    <n v="0"/>
    <n v="26"/>
    <n v="0"/>
    <n v="82"/>
    <n v="1"/>
    <n v="31"/>
    <n v="1"/>
    <m/>
  </r>
  <r>
    <x v="11"/>
    <x v="9"/>
    <n v="18.643000000000001"/>
    <n v="47.968000000000004"/>
    <n v="0"/>
    <n v="0"/>
    <n v="66.611000000000004"/>
    <n v="66.611000000000004"/>
    <n v="103.99600000000001"/>
    <n v="114.57899999999999"/>
    <n v="0"/>
    <n v="0"/>
    <n v="0"/>
    <n v="114.57899999999999"/>
    <n v="114.57899999999999"/>
    <n v="23"/>
    <n v="6"/>
    <n v="1"/>
    <n v="30"/>
    <n v="18"/>
    <n v="31"/>
    <n v="0"/>
    <n v="26"/>
    <n v="0"/>
    <n v="75"/>
    <n v="13"/>
    <n v="13"/>
    <n v="75"/>
    <n v="101"/>
    <n v="1"/>
    <n v="8"/>
    <n v="11"/>
    <n v="20"/>
    <n v="16.120999999999999"/>
    <n v="0"/>
    <n v="50.177"/>
    <n v="66.298000000000002"/>
    <n v="2"/>
    <n v="0"/>
    <n v="13"/>
    <n v="15"/>
    <n v="0"/>
    <n v="0"/>
    <n v="0"/>
    <n v="0"/>
    <n v="0"/>
    <n v="0"/>
    <n v="0"/>
    <n v="0"/>
    <n v="43"/>
    <n v="13"/>
    <n v="0"/>
    <n v="26"/>
    <n v="0"/>
    <n v="82"/>
    <n v="1"/>
    <n v="31"/>
    <n v="1"/>
    <m/>
  </r>
  <r>
    <x v="11"/>
    <x v="10"/>
    <n v="18.643000000000001"/>
    <n v="47.968000000000004"/>
    <n v="0"/>
    <n v="0"/>
    <n v="66.611000000000004"/>
    <n v="66.611000000000004"/>
    <n v="103.99600000000001"/>
    <n v="114.57899999999999"/>
    <n v="0"/>
    <n v="0"/>
    <n v="0"/>
    <n v="114.57899999999999"/>
    <n v="114.57899999999999"/>
    <n v="23"/>
    <n v="6"/>
    <n v="1"/>
    <n v="30"/>
    <n v="18"/>
    <n v="31"/>
    <n v="0"/>
    <n v="26"/>
    <n v="0"/>
    <n v="75"/>
    <n v="13"/>
    <n v="13"/>
    <n v="75"/>
    <n v="101"/>
    <n v="1"/>
    <n v="8"/>
    <n v="11"/>
    <n v="20"/>
    <n v="16.120999999999999"/>
    <n v="0"/>
    <n v="50.177"/>
    <n v="66.298000000000002"/>
    <n v="2"/>
    <n v="0"/>
    <n v="13"/>
    <n v="15"/>
    <n v="0"/>
    <n v="0"/>
    <n v="0"/>
    <n v="0"/>
    <n v="0"/>
    <n v="0"/>
    <n v="0"/>
    <n v="0"/>
    <n v="43"/>
    <n v="13"/>
    <n v="0"/>
    <n v="26"/>
    <n v="0"/>
    <n v="82"/>
    <n v="1"/>
    <n v="31"/>
    <n v="1"/>
    <m/>
  </r>
  <r>
    <x v="11"/>
    <x v="11"/>
    <n v="18.643000000000001"/>
    <n v="47.968000000000004"/>
    <n v="0"/>
    <n v="0"/>
    <n v="66.611000000000004"/>
    <n v="66.611000000000004"/>
    <n v="103.99600000000001"/>
    <n v="114.57899999999999"/>
    <n v="0"/>
    <n v="0"/>
    <n v="0"/>
    <n v="114.57899999999999"/>
    <n v="114.57899999999999"/>
    <n v="23"/>
    <n v="6"/>
    <n v="1"/>
    <n v="30"/>
    <n v="18"/>
    <n v="31"/>
    <n v="0"/>
    <n v="26"/>
    <n v="0"/>
    <n v="75"/>
    <n v="13"/>
    <n v="13"/>
    <n v="75"/>
    <n v="101"/>
    <n v="1"/>
    <n v="8"/>
    <n v="11"/>
    <n v="20"/>
    <n v="16.120999999999999"/>
    <n v="0"/>
    <n v="50.177"/>
    <n v="66.298000000000002"/>
    <n v="2"/>
    <n v="0"/>
    <n v="13"/>
    <n v="15"/>
    <n v="0"/>
    <n v="0"/>
    <n v="0"/>
    <n v="0"/>
    <n v="0"/>
    <n v="0"/>
    <n v="0"/>
    <n v="0"/>
    <n v="43"/>
    <n v="13"/>
    <n v="0"/>
    <n v="26"/>
    <n v="0"/>
    <n v="82"/>
    <n v="1"/>
    <n v="31"/>
    <n v="1"/>
    <m/>
  </r>
  <r>
    <x v="12"/>
    <x v="0"/>
    <n v="18.643000000000001"/>
    <n v="47.968000000000004"/>
    <n v="0"/>
    <n v="0"/>
    <n v="66.611000000000004"/>
    <n v="66.611000000000004"/>
    <n v="103.99600000000001"/>
    <n v="114.57899999999999"/>
    <n v="0"/>
    <n v="0"/>
    <n v="0"/>
    <n v="114.57899999999999"/>
    <n v="114.57899999999999"/>
    <n v="23"/>
    <n v="6"/>
    <n v="1"/>
    <n v="30"/>
    <n v="18"/>
    <n v="31"/>
    <n v="0"/>
    <n v="26"/>
    <n v="0"/>
    <n v="75"/>
    <n v="13"/>
    <n v="13"/>
    <n v="75"/>
    <n v="101"/>
    <n v="1"/>
    <n v="8"/>
    <n v="11"/>
    <n v="20"/>
    <n v="16.120999999999999"/>
    <n v="0"/>
    <n v="50.177"/>
    <n v="66.298000000000002"/>
    <n v="2"/>
    <n v="0"/>
    <n v="13"/>
    <n v="15"/>
    <n v="0"/>
    <n v="0"/>
    <n v="0"/>
    <n v="0"/>
    <n v="0"/>
    <n v="0"/>
    <n v="0"/>
    <n v="0"/>
    <n v="43"/>
    <n v="13"/>
    <n v="0"/>
    <n v="26"/>
    <n v="0"/>
    <n v="82"/>
    <n v="1"/>
    <n v="31"/>
    <n v="1"/>
    <m/>
  </r>
  <r>
    <x v="12"/>
    <x v="1"/>
    <n v="18.643000000000001"/>
    <n v="47.968000000000004"/>
    <n v="0"/>
    <n v="0"/>
    <n v="66.611000000000004"/>
    <n v="66.611000000000004"/>
    <n v="103.99600000000001"/>
    <n v="114.57899999999999"/>
    <n v="0"/>
    <n v="0"/>
    <n v="0"/>
    <n v="114.57899999999999"/>
    <n v="114.57899999999999"/>
    <n v="23"/>
    <n v="6"/>
    <n v="1"/>
    <n v="30"/>
    <n v="18"/>
    <n v="31"/>
    <n v="0"/>
    <n v="26"/>
    <n v="0"/>
    <n v="75"/>
    <n v="13"/>
    <n v="13"/>
    <n v="75"/>
    <n v="101"/>
    <n v="1"/>
    <n v="8"/>
    <n v="11"/>
    <n v="20"/>
    <n v="16.120999999999999"/>
    <n v="0"/>
    <n v="50.177"/>
    <n v="66.298000000000002"/>
    <n v="2"/>
    <n v="0"/>
    <n v="13"/>
    <n v="15"/>
    <n v="0"/>
    <n v="0"/>
    <n v="0"/>
    <n v="0"/>
    <n v="0"/>
    <n v="0"/>
    <n v="0"/>
    <n v="0"/>
    <n v="43"/>
    <n v="13"/>
    <n v="0"/>
    <n v="26"/>
    <n v="0"/>
    <n v="82"/>
    <n v="1"/>
    <n v="31"/>
    <n v="1"/>
    <m/>
  </r>
  <r>
    <x v="12"/>
    <x v="2"/>
    <n v="18.643000000000001"/>
    <n v="47.968000000000004"/>
    <n v="0"/>
    <n v="0"/>
    <n v="66.611000000000004"/>
    <n v="66.611000000000004"/>
    <n v="103.99600000000001"/>
    <n v="114.57899999999999"/>
    <n v="0"/>
    <n v="0"/>
    <n v="0"/>
    <n v="114.57899999999999"/>
    <n v="114.57899999999999"/>
    <n v="23"/>
    <n v="6"/>
    <n v="1"/>
    <n v="30"/>
    <n v="18"/>
    <n v="31"/>
    <n v="0"/>
    <n v="26"/>
    <n v="0"/>
    <n v="75"/>
    <n v="13"/>
    <n v="13"/>
    <n v="75"/>
    <n v="101"/>
    <n v="1"/>
    <n v="8"/>
    <n v="11"/>
    <n v="20"/>
    <n v="16.120999999999999"/>
    <n v="0"/>
    <n v="50.177"/>
    <n v="66.298000000000002"/>
    <n v="2"/>
    <n v="0"/>
    <n v="13"/>
    <n v="15"/>
    <n v="0"/>
    <n v="0"/>
    <n v="0"/>
    <n v="0"/>
    <n v="0"/>
    <n v="0"/>
    <n v="0"/>
    <n v="0"/>
    <n v="43"/>
    <n v="13"/>
    <n v="0"/>
    <n v="26"/>
    <n v="0"/>
    <n v="82"/>
    <n v="1"/>
    <n v="31"/>
    <n v="1"/>
    <m/>
  </r>
  <r>
    <x v="12"/>
    <x v="3"/>
    <n v="18.643000000000001"/>
    <n v="47.968000000000004"/>
    <n v="0"/>
    <n v="0"/>
    <n v="66.611000000000004"/>
    <n v="66.611000000000004"/>
    <n v="103.99600000000001"/>
    <n v="114.57899999999999"/>
    <n v="0"/>
    <n v="0"/>
    <n v="0"/>
    <n v="114.57899999999999"/>
    <n v="114.57899999999999"/>
    <n v="23"/>
    <n v="6"/>
    <n v="1"/>
    <n v="30"/>
    <n v="18"/>
    <n v="31"/>
    <n v="0"/>
    <n v="26"/>
    <n v="0"/>
    <n v="75"/>
    <n v="13"/>
    <n v="13"/>
    <n v="75"/>
    <n v="101"/>
    <n v="1"/>
    <n v="8"/>
    <n v="11"/>
    <n v="20"/>
    <n v="16.120999999999999"/>
    <n v="0"/>
    <n v="50.177"/>
    <n v="66.298000000000002"/>
    <n v="2"/>
    <n v="0"/>
    <n v="13"/>
    <n v="15"/>
    <n v="0"/>
    <n v="0"/>
    <n v="0"/>
    <n v="0"/>
    <n v="0"/>
    <n v="0"/>
    <n v="0"/>
    <n v="0"/>
    <n v="43"/>
    <n v="13"/>
    <n v="0"/>
    <n v="26"/>
    <n v="0"/>
    <n v="82"/>
    <n v="1"/>
    <n v="31"/>
    <n v="1"/>
    <m/>
  </r>
  <r>
    <x v="12"/>
    <x v="4"/>
    <n v="18.643000000000001"/>
    <n v="47.968000000000004"/>
    <n v="0"/>
    <n v="0"/>
    <n v="66.611000000000004"/>
    <n v="66.611000000000004"/>
    <n v="103.99600000000001"/>
    <n v="114.57899999999999"/>
    <n v="0"/>
    <n v="0"/>
    <n v="0"/>
    <n v="114.57899999999999"/>
    <n v="114.57899999999999"/>
    <n v="23"/>
    <n v="6"/>
    <n v="1"/>
    <n v="30"/>
    <n v="18"/>
    <n v="31"/>
    <n v="0"/>
    <n v="26"/>
    <n v="0"/>
    <n v="75"/>
    <n v="13"/>
    <n v="13"/>
    <n v="75"/>
    <n v="101"/>
    <n v="1"/>
    <n v="8"/>
    <n v="11"/>
    <n v="20"/>
    <n v="16.120999999999999"/>
    <n v="0"/>
    <n v="50.177"/>
    <n v="66.298000000000002"/>
    <n v="2"/>
    <n v="0"/>
    <n v="13"/>
    <n v="15"/>
    <n v="0"/>
    <n v="0"/>
    <n v="0"/>
    <n v="0"/>
    <n v="0"/>
    <n v="0"/>
    <n v="0"/>
    <n v="0"/>
    <n v="43"/>
    <n v="13"/>
    <n v="0"/>
    <n v="26"/>
    <n v="0"/>
    <n v="82"/>
    <n v="1"/>
    <n v="31"/>
    <n v="1"/>
    <m/>
  </r>
  <r>
    <x v="12"/>
    <x v="5"/>
    <n v="18.643000000000001"/>
    <n v="47.968000000000004"/>
    <n v="0"/>
    <n v="0"/>
    <n v="66.611000000000004"/>
    <n v="66.611000000000004"/>
    <n v="103.99600000000001"/>
    <n v="114.57899999999999"/>
    <n v="0"/>
    <n v="0"/>
    <n v="0"/>
    <n v="114.57899999999999"/>
    <n v="114.57899999999999"/>
    <n v="23"/>
    <n v="6"/>
    <n v="1"/>
    <n v="30"/>
    <n v="18"/>
    <n v="31"/>
    <n v="0"/>
    <n v="26"/>
    <n v="0"/>
    <n v="75"/>
    <n v="13"/>
    <n v="13"/>
    <n v="75"/>
    <n v="101"/>
    <n v="1"/>
    <n v="8"/>
    <n v="11"/>
    <n v="20"/>
    <n v="16.120999999999999"/>
    <n v="0"/>
    <n v="50.177"/>
    <n v="66.298000000000002"/>
    <n v="2"/>
    <n v="0"/>
    <n v="13"/>
    <n v="15"/>
    <n v="0"/>
    <n v="0"/>
    <n v="0"/>
    <n v="0"/>
    <n v="0"/>
    <n v="0"/>
    <n v="0"/>
    <n v="0"/>
    <n v="43"/>
    <n v="13"/>
    <n v="0"/>
    <n v="26"/>
    <n v="0"/>
    <n v="82"/>
    <n v="1"/>
    <n v="31"/>
    <n v="1"/>
    <m/>
  </r>
  <r>
    <x v="12"/>
    <x v="6"/>
    <n v="18.643000000000001"/>
    <n v="47.968000000000004"/>
    <n v="0"/>
    <n v="0"/>
    <n v="66.611000000000004"/>
    <n v="66.611000000000004"/>
    <n v="103.99600000000001"/>
    <n v="114.57899999999999"/>
    <n v="0"/>
    <n v="0"/>
    <n v="0"/>
    <n v="114.57899999999999"/>
    <n v="114.57899999999999"/>
    <n v="23"/>
    <n v="6"/>
    <n v="1"/>
    <n v="30"/>
    <n v="18"/>
    <n v="31"/>
    <n v="0"/>
    <n v="26"/>
    <n v="0"/>
    <n v="75"/>
    <n v="13"/>
    <n v="13"/>
    <n v="75"/>
    <n v="101"/>
    <n v="1"/>
    <n v="8"/>
    <n v="11"/>
    <n v="20"/>
    <n v="16.120999999999999"/>
    <n v="0"/>
    <n v="50.177"/>
    <n v="66.298000000000002"/>
    <n v="2"/>
    <n v="0"/>
    <n v="13"/>
    <n v="15"/>
    <n v="0"/>
    <n v="0"/>
    <n v="0"/>
    <n v="0"/>
    <n v="0"/>
    <n v="0"/>
    <n v="0"/>
    <n v="0"/>
    <n v="43"/>
    <n v="13"/>
    <n v="0"/>
    <n v="26"/>
    <n v="0"/>
    <n v="82"/>
    <n v="1"/>
    <n v="31"/>
    <n v="1"/>
    <m/>
  </r>
  <r>
    <x v="12"/>
    <x v="7"/>
    <n v="18.643000000000001"/>
    <n v="47.968000000000004"/>
    <n v="0"/>
    <n v="0"/>
    <n v="66.611000000000004"/>
    <n v="66.611000000000004"/>
    <n v="103.99600000000001"/>
    <n v="114.57899999999999"/>
    <n v="0"/>
    <n v="0"/>
    <n v="0"/>
    <n v="114.57899999999999"/>
    <n v="114.57899999999999"/>
    <n v="23"/>
    <n v="6"/>
    <n v="1"/>
    <n v="30"/>
    <n v="18"/>
    <n v="31"/>
    <n v="0"/>
    <n v="26"/>
    <n v="0"/>
    <n v="75"/>
    <n v="13"/>
    <n v="13"/>
    <n v="75"/>
    <n v="101"/>
    <n v="1"/>
    <n v="8"/>
    <n v="11"/>
    <n v="20"/>
    <n v="16.120999999999999"/>
    <n v="0"/>
    <n v="50.177"/>
    <n v="66.298000000000002"/>
    <n v="2"/>
    <n v="0"/>
    <n v="13"/>
    <n v="15"/>
    <n v="0"/>
    <n v="0"/>
    <n v="0"/>
    <n v="0"/>
    <n v="0"/>
    <n v="0"/>
    <n v="0"/>
    <n v="0"/>
    <n v="43"/>
    <n v="13"/>
    <n v="0"/>
    <n v="26"/>
    <n v="0"/>
    <n v="82"/>
    <n v="1"/>
    <n v="31"/>
    <n v="1"/>
    <m/>
  </r>
  <r>
    <x v="12"/>
    <x v="8"/>
    <n v="18.643000000000001"/>
    <n v="47.968000000000004"/>
    <n v="0"/>
    <n v="0"/>
    <n v="66.611000000000004"/>
    <n v="66.611000000000004"/>
    <n v="103.99600000000001"/>
    <n v="114.57899999999999"/>
    <n v="0"/>
    <n v="0"/>
    <n v="0"/>
    <n v="114.57899999999999"/>
    <n v="114.57899999999999"/>
    <n v="23"/>
    <n v="6"/>
    <n v="1"/>
    <n v="30"/>
    <n v="18"/>
    <n v="31"/>
    <n v="0"/>
    <n v="26"/>
    <n v="0"/>
    <n v="75"/>
    <n v="13"/>
    <n v="13"/>
    <n v="75"/>
    <n v="101"/>
    <n v="1"/>
    <n v="8"/>
    <n v="11"/>
    <n v="20"/>
    <n v="16.120999999999999"/>
    <n v="0"/>
    <n v="50.177"/>
    <n v="66.298000000000002"/>
    <n v="2"/>
    <n v="0"/>
    <n v="13"/>
    <n v="15"/>
    <n v="0"/>
    <n v="0"/>
    <n v="0"/>
    <n v="0"/>
    <n v="0"/>
    <n v="0"/>
    <n v="0"/>
    <n v="0"/>
    <n v="43"/>
    <n v="13"/>
    <n v="0"/>
    <n v="26"/>
    <n v="0"/>
    <n v="82"/>
    <n v="1"/>
    <n v="31"/>
    <n v="1"/>
    <m/>
  </r>
  <r>
    <x v="12"/>
    <x v="9"/>
    <n v="18.643000000000001"/>
    <n v="47.968000000000004"/>
    <n v="0"/>
    <n v="0"/>
    <n v="66.611000000000004"/>
    <n v="66.611000000000004"/>
    <n v="103.99600000000001"/>
    <n v="114.57899999999999"/>
    <n v="0"/>
    <n v="0"/>
    <n v="0"/>
    <n v="114.57899999999999"/>
    <n v="114.57899999999999"/>
    <n v="23"/>
    <n v="6"/>
    <n v="1"/>
    <n v="30"/>
    <n v="18"/>
    <n v="31"/>
    <n v="0"/>
    <n v="26"/>
    <n v="0"/>
    <n v="75"/>
    <n v="13"/>
    <n v="13"/>
    <n v="75"/>
    <n v="101"/>
    <n v="1"/>
    <n v="8"/>
    <n v="11"/>
    <n v="20"/>
    <n v="16.120999999999999"/>
    <n v="0"/>
    <n v="50.177"/>
    <n v="66.298000000000002"/>
    <n v="2"/>
    <n v="0"/>
    <n v="13"/>
    <n v="15"/>
    <n v="0"/>
    <n v="0"/>
    <n v="0"/>
    <n v="0"/>
    <n v="0"/>
    <n v="0"/>
    <n v="0"/>
    <n v="0"/>
    <n v="43"/>
    <n v="13"/>
    <n v="0"/>
    <n v="26"/>
    <n v="0"/>
    <n v="82"/>
    <n v="1"/>
    <n v="31"/>
    <n v="1"/>
    <m/>
  </r>
  <r>
    <x v="12"/>
    <x v="10"/>
    <n v="18.643000000000001"/>
    <n v="47.968000000000004"/>
    <n v="0"/>
    <n v="0"/>
    <n v="66.611000000000004"/>
    <n v="66.611000000000004"/>
    <n v="103.99600000000001"/>
    <n v="114.57899999999999"/>
    <n v="0"/>
    <n v="0"/>
    <n v="0"/>
    <n v="114.57899999999999"/>
    <n v="114.57899999999999"/>
    <n v="23"/>
    <n v="6"/>
    <n v="1"/>
    <n v="30"/>
    <n v="18"/>
    <n v="31"/>
    <n v="0"/>
    <n v="26"/>
    <n v="0"/>
    <n v="75"/>
    <n v="13"/>
    <n v="13"/>
    <n v="75"/>
    <n v="101"/>
    <n v="1"/>
    <n v="8"/>
    <n v="11"/>
    <n v="20"/>
    <n v="16.120999999999999"/>
    <n v="0"/>
    <n v="50.177"/>
    <n v="66.298000000000002"/>
    <n v="2"/>
    <n v="0"/>
    <n v="13"/>
    <n v="15"/>
    <n v="0"/>
    <n v="0"/>
    <n v="0"/>
    <n v="0"/>
    <n v="0"/>
    <n v="0"/>
    <n v="0"/>
    <n v="0"/>
    <n v="43"/>
    <n v="13"/>
    <n v="0"/>
    <n v="26"/>
    <n v="0"/>
    <n v="82"/>
    <n v="1"/>
    <n v="31"/>
    <n v="1"/>
    <m/>
  </r>
  <r>
    <x v="12"/>
    <x v="11"/>
    <n v="18.643000000000001"/>
    <n v="47.968000000000004"/>
    <n v="0"/>
    <n v="0"/>
    <n v="66.611000000000004"/>
    <n v="66.611000000000004"/>
    <n v="103.99600000000001"/>
    <n v="114.57899999999999"/>
    <n v="0"/>
    <n v="0"/>
    <n v="0"/>
    <n v="114.57899999999999"/>
    <n v="114.57899999999999"/>
    <n v="23"/>
    <n v="6"/>
    <n v="1"/>
    <n v="30"/>
    <n v="18"/>
    <n v="31"/>
    <n v="0"/>
    <n v="26"/>
    <n v="0"/>
    <n v="75"/>
    <n v="13"/>
    <n v="13"/>
    <n v="75"/>
    <n v="101"/>
    <n v="1"/>
    <n v="8"/>
    <n v="11"/>
    <n v="20"/>
    <n v="16.120999999999999"/>
    <n v="0"/>
    <n v="50.177"/>
    <n v="66.298000000000002"/>
    <n v="2"/>
    <n v="0"/>
    <n v="13"/>
    <n v="15"/>
    <n v="0"/>
    <n v="0"/>
    <n v="0"/>
    <n v="0"/>
    <n v="0"/>
    <n v="0"/>
    <n v="0"/>
    <n v="0"/>
    <n v="43"/>
    <n v="13"/>
    <n v="0"/>
    <n v="26"/>
    <n v="0"/>
    <n v="82"/>
    <n v="1"/>
    <n v="31"/>
    <n v="1"/>
    <m/>
  </r>
  <r>
    <x v="13"/>
    <x v="0"/>
    <n v="18.643000000000001"/>
    <n v="47.968000000000004"/>
    <n v="0"/>
    <n v="0"/>
    <n v="66.611000000000004"/>
    <n v="66.611000000000004"/>
    <n v="103.99600000000001"/>
    <n v="114.57899999999999"/>
    <n v="0"/>
    <n v="0"/>
    <n v="0"/>
    <n v="114.57899999999999"/>
    <n v="114.57899999999999"/>
    <n v="23"/>
    <n v="6"/>
    <n v="1"/>
    <n v="30"/>
    <n v="18"/>
    <n v="31"/>
    <n v="0"/>
    <n v="26"/>
    <n v="0"/>
    <n v="75"/>
    <n v="13"/>
    <n v="13"/>
    <n v="75"/>
    <n v="101"/>
    <n v="1"/>
    <n v="8"/>
    <n v="11"/>
    <n v="20"/>
    <n v="16.120999999999999"/>
    <n v="0"/>
    <n v="50.177"/>
    <n v="66.298000000000002"/>
    <n v="2"/>
    <n v="0"/>
    <n v="13"/>
    <n v="15"/>
    <n v="0"/>
    <n v="0"/>
    <n v="0"/>
    <n v="0"/>
    <n v="0"/>
    <n v="0"/>
    <n v="0"/>
    <n v="0"/>
    <n v="43"/>
    <n v="13"/>
    <n v="0"/>
    <n v="26"/>
    <n v="0"/>
    <n v="82"/>
    <n v="1"/>
    <n v="31"/>
    <n v="1"/>
    <m/>
  </r>
  <r>
    <x v="13"/>
    <x v="1"/>
    <n v="18.643000000000001"/>
    <n v="47.968000000000004"/>
    <n v="0"/>
    <n v="0"/>
    <n v="66.611000000000004"/>
    <n v="66.611000000000004"/>
    <n v="103.99600000000001"/>
    <n v="114.57899999999999"/>
    <n v="0"/>
    <n v="0"/>
    <n v="0"/>
    <n v="114.57899999999999"/>
    <n v="114.57899999999999"/>
    <n v="23"/>
    <n v="6"/>
    <n v="1"/>
    <n v="30"/>
    <n v="18"/>
    <n v="31"/>
    <n v="0"/>
    <n v="26"/>
    <n v="0"/>
    <n v="75"/>
    <n v="13"/>
    <n v="13"/>
    <n v="75"/>
    <n v="101"/>
    <n v="1"/>
    <n v="8"/>
    <n v="11"/>
    <n v="20"/>
    <n v="16.120999999999999"/>
    <n v="0"/>
    <n v="50.177"/>
    <n v="66.298000000000002"/>
    <n v="2"/>
    <n v="0"/>
    <n v="13"/>
    <n v="15"/>
    <n v="0"/>
    <n v="0"/>
    <n v="0"/>
    <n v="0"/>
    <n v="0"/>
    <n v="0"/>
    <n v="0"/>
    <n v="0"/>
    <n v="43"/>
    <n v="13"/>
    <n v="0"/>
    <n v="26"/>
    <n v="0"/>
    <n v="82"/>
    <n v="1"/>
    <n v="31"/>
    <n v="1"/>
    <m/>
  </r>
  <r>
    <x v="13"/>
    <x v="2"/>
    <n v="18.643000000000001"/>
    <n v="47.968000000000004"/>
    <n v="0"/>
    <n v="0"/>
    <n v="66.611000000000004"/>
    <n v="66.611000000000004"/>
    <n v="103.99600000000001"/>
    <n v="114.57899999999999"/>
    <n v="0"/>
    <n v="0"/>
    <n v="0"/>
    <n v="114.57899999999999"/>
    <n v="114.57899999999999"/>
    <n v="23"/>
    <n v="6"/>
    <n v="1"/>
    <n v="30"/>
    <n v="18"/>
    <n v="31"/>
    <n v="0"/>
    <n v="26"/>
    <n v="0"/>
    <n v="75"/>
    <n v="13"/>
    <n v="13"/>
    <n v="75"/>
    <n v="101"/>
    <n v="1"/>
    <n v="8"/>
    <n v="11"/>
    <n v="20"/>
    <n v="16.120999999999999"/>
    <n v="0"/>
    <n v="50.177"/>
    <n v="66.298000000000002"/>
    <n v="2"/>
    <n v="0"/>
    <n v="13"/>
    <n v="15"/>
    <n v="0"/>
    <n v="0"/>
    <n v="0"/>
    <n v="0"/>
    <n v="0"/>
    <n v="0"/>
    <n v="0"/>
    <n v="0"/>
    <n v="43"/>
    <n v="13"/>
    <n v="0"/>
    <n v="26"/>
    <n v="0"/>
    <n v="82"/>
    <n v="1"/>
    <n v="31"/>
    <n v="1"/>
    <m/>
  </r>
  <r>
    <x v="13"/>
    <x v="3"/>
    <n v="18.643000000000001"/>
    <n v="47.968000000000004"/>
    <n v="0"/>
    <n v="0"/>
    <n v="66.611000000000004"/>
    <n v="66.611000000000004"/>
    <n v="103.99600000000001"/>
    <n v="114.57899999999999"/>
    <n v="0"/>
    <n v="0"/>
    <n v="0"/>
    <n v="114.57899999999999"/>
    <n v="114.57899999999999"/>
    <n v="23"/>
    <n v="6"/>
    <n v="1"/>
    <n v="30"/>
    <n v="18"/>
    <n v="31"/>
    <n v="0"/>
    <n v="26"/>
    <n v="0"/>
    <n v="75"/>
    <n v="13"/>
    <n v="13"/>
    <n v="75"/>
    <n v="101"/>
    <n v="1"/>
    <n v="8"/>
    <n v="11"/>
    <n v="20"/>
    <n v="16.120999999999999"/>
    <n v="0"/>
    <n v="50.177"/>
    <n v="66.298000000000002"/>
    <n v="2"/>
    <n v="0"/>
    <n v="13"/>
    <n v="15"/>
    <n v="0"/>
    <n v="0"/>
    <n v="0"/>
    <n v="0"/>
    <n v="0"/>
    <n v="0"/>
    <n v="0"/>
    <n v="0"/>
    <n v="43"/>
    <n v="13"/>
    <n v="0"/>
    <n v="26"/>
    <n v="0"/>
    <n v="82"/>
    <n v="1"/>
    <n v="31"/>
    <n v="1"/>
    <m/>
  </r>
  <r>
    <x v="13"/>
    <x v="4"/>
    <n v="18.643000000000001"/>
    <n v="47.968000000000004"/>
    <n v="0"/>
    <n v="0"/>
    <n v="66.611000000000004"/>
    <n v="66.611000000000004"/>
    <n v="103.99600000000001"/>
    <n v="114.57899999999999"/>
    <n v="0"/>
    <n v="0"/>
    <n v="0"/>
    <n v="114.57899999999999"/>
    <n v="114.57899999999999"/>
    <n v="23"/>
    <n v="6"/>
    <n v="1"/>
    <n v="30"/>
    <n v="18"/>
    <n v="31"/>
    <n v="0"/>
    <n v="26"/>
    <n v="0"/>
    <n v="75"/>
    <n v="13"/>
    <n v="13"/>
    <n v="75"/>
    <n v="101"/>
    <n v="1"/>
    <n v="8"/>
    <n v="11"/>
    <n v="20"/>
    <n v="16.120999999999999"/>
    <n v="0"/>
    <n v="50.177"/>
    <n v="66.298000000000002"/>
    <n v="2"/>
    <n v="0"/>
    <n v="13"/>
    <n v="15"/>
    <n v="0"/>
    <n v="0"/>
    <n v="0"/>
    <n v="0"/>
    <n v="0"/>
    <n v="0"/>
    <n v="0"/>
    <n v="0"/>
    <n v="43"/>
    <n v="13"/>
    <n v="0"/>
    <n v="26"/>
    <n v="0"/>
    <n v="82"/>
    <n v="1"/>
    <n v="31"/>
    <n v="1"/>
    <m/>
  </r>
  <r>
    <x v="13"/>
    <x v="5"/>
    <n v="18.643000000000001"/>
    <n v="47.968000000000004"/>
    <n v="0"/>
    <n v="0"/>
    <n v="66.611000000000004"/>
    <n v="66.611000000000004"/>
    <n v="103.99600000000001"/>
    <n v="114.57899999999999"/>
    <n v="0"/>
    <n v="0"/>
    <n v="0"/>
    <n v="114.57899999999999"/>
    <n v="114.57899999999999"/>
    <n v="23"/>
    <n v="6"/>
    <n v="1"/>
    <n v="30"/>
    <n v="18"/>
    <n v="31"/>
    <n v="0"/>
    <n v="26"/>
    <n v="0"/>
    <n v="75"/>
    <n v="13"/>
    <n v="13"/>
    <n v="75"/>
    <n v="101"/>
    <n v="1"/>
    <n v="8"/>
    <n v="11"/>
    <n v="20"/>
    <n v="16.120999999999999"/>
    <n v="0"/>
    <n v="50.177"/>
    <n v="66.298000000000002"/>
    <n v="2"/>
    <n v="0"/>
    <n v="13"/>
    <n v="15"/>
    <n v="0"/>
    <n v="0"/>
    <n v="0"/>
    <n v="0"/>
    <n v="0"/>
    <n v="0"/>
    <n v="0"/>
    <n v="0"/>
    <n v="43"/>
    <n v="13"/>
    <n v="0"/>
    <n v="26"/>
    <n v="0"/>
    <n v="82"/>
    <n v="1"/>
    <n v="31"/>
    <n v="1"/>
    <m/>
  </r>
  <r>
    <x v="13"/>
    <x v="6"/>
    <n v="18.643000000000001"/>
    <n v="47.968000000000004"/>
    <n v="0"/>
    <n v="0"/>
    <n v="66.611000000000004"/>
    <n v="66.611000000000004"/>
    <n v="103.99600000000001"/>
    <n v="114.57899999999999"/>
    <n v="0"/>
    <n v="0"/>
    <n v="0"/>
    <n v="114.57899999999999"/>
    <n v="114.57899999999999"/>
    <n v="23"/>
    <n v="6"/>
    <n v="1"/>
    <n v="30"/>
    <n v="18"/>
    <n v="31"/>
    <n v="0"/>
    <n v="26"/>
    <n v="0"/>
    <n v="75"/>
    <n v="13"/>
    <n v="13"/>
    <n v="75"/>
    <n v="101"/>
    <n v="1"/>
    <n v="8"/>
    <n v="11"/>
    <n v="20"/>
    <n v="16.120999999999999"/>
    <n v="0"/>
    <n v="50.177"/>
    <n v="66.298000000000002"/>
    <n v="2"/>
    <n v="0"/>
    <n v="13"/>
    <n v="15"/>
    <n v="0"/>
    <n v="0"/>
    <n v="0"/>
    <n v="0"/>
    <n v="0"/>
    <n v="0"/>
    <n v="0"/>
    <n v="0"/>
    <n v="43"/>
    <n v="13"/>
    <n v="0"/>
    <n v="26"/>
    <n v="0"/>
    <n v="82"/>
    <n v="1"/>
    <n v="31"/>
    <n v="1"/>
    <m/>
  </r>
  <r>
    <x v="13"/>
    <x v="7"/>
    <n v="18.643000000000001"/>
    <n v="47.968000000000004"/>
    <n v="0"/>
    <n v="0"/>
    <n v="66.611000000000004"/>
    <n v="66.611000000000004"/>
    <n v="103.99600000000001"/>
    <n v="114.57899999999999"/>
    <n v="0"/>
    <n v="0"/>
    <n v="0"/>
    <n v="114.57899999999999"/>
    <n v="114.57899999999999"/>
    <n v="23"/>
    <n v="6"/>
    <n v="1"/>
    <n v="30"/>
    <n v="18"/>
    <n v="31"/>
    <n v="0"/>
    <n v="26"/>
    <n v="0"/>
    <n v="75"/>
    <n v="13"/>
    <n v="13"/>
    <n v="75"/>
    <n v="101"/>
    <n v="1"/>
    <n v="8"/>
    <n v="11"/>
    <n v="20"/>
    <n v="16.120999999999999"/>
    <n v="0"/>
    <n v="50.177"/>
    <n v="66.298000000000002"/>
    <n v="2"/>
    <n v="0"/>
    <n v="13"/>
    <n v="15"/>
    <n v="0"/>
    <n v="0"/>
    <n v="0"/>
    <n v="0"/>
    <n v="0"/>
    <n v="0"/>
    <n v="0"/>
    <n v="0"/>
    <n v="43"/>
    <n v="13"/>
    <n v="0"/>
    <n v="26"/>
    <n v="0"/>
    <n v="82"/>
    <n v="1"/>
    <n v="31"/>
    <n v="1"/>
    <m/>
  </r>
  <r>
    <x v="13"/>
    <x v="8"/>
    <n v="18.643000000000001"/>
    <n v="47.968000000000004"/>
    <n v="0"/>
    <n v="0"/>
    <n v="66.611000000000004"/>
    <n v="66.611000000000004"/>
    <n v="103.99600000000001"/>
    <n v="114.57899999999999"/>
    <n v="0"/>
    <n v="0"/>
    <n v="0"/>
    <n v="114.57899999999999"/>
    <n v="114.57899999999999"/>
    <n v="23"/>
    <n v="6"/>
    <n v="1"/>
    <n v="30"/>
    <n v="18"/>
    <n v="31"/>
    <n v="0"/>
    <n v="26"/>
    <n v="0"/>
    <n v="75"/>
    <n v="13"/>
    <n v="13"/>
    <n v="75"/>
    <n v="101"/>
    <n v="1"/>
    <n v="8"/>
    <n v="11"/>
    <n v="20"/>
    <n v="16.120999999999999"/>
    <n v="0"/>
    <n v="50.177"/>
    <n v="66.298000000000002"/>
    <n v="2"/>
    <n v="0"/>
    <n v="13"/>
    <n v="15"/>
    <n v="0"/>
    <n v="0"/>
    <n v="0"/>
    <n v="0"/>
    <n v="0"/>
    <n v="0"/>
    <n v="0"/>
    <n v="0"/>
    <n v="43"/>
    <n v="13"/>
    <n v="0"/>
    <n v="26"/>
    <n v="0"/>
    <n v="82"/>
    <n v="1"/>
    <n v="31"/>
    <n v="1"/>
    <m/>
  </r>
  <r>
    <x v="13"/>
    <x v="9"/>
    <n v="18.643000000000001"/>
    <n v="47.968000000000004"/>
    <n v="0"/>
    <n v="0"/>
    <n v="66.611000000000004"/>
    <n v="66.611000000000004"/>
    <n v="103.99600000000001"/>
    <n v="114.57899999999999"/>
    <n v="0"/>
    <n v="0"/>
    <n v="0"/>
    <n v="114.57899999999999"/>
    <n v="114.57899999999999"/>
    <n v="23"/>
    <n v="6"/>
    <n v="1"/>
    <n v="30"/>
    <n v="18"/>
    <n v="31"/>
    <n v="0"/>
    <n v="26"/>
    <n v="0"/>
    <n v="75"/>
    <n v="13"/>
    <n v="13"/>
    <n v="75"/>
    <n v="101"/>
    <n v="1"/>
    <n v="8"/>
    <n v="11"/>
    <n v="20"/>
    <n v="16.120999999999999"/>
    <n v="0"/>
    <n v="50.177"/>
    <n v="66.298000000000002"/>
    <n v="2"/>
    <n v="0"/>
    <n v="13"/>
    <n v="15"/>
    <n v="0"/>
    <n v="0"/>
    <n v="0"/>
    <n v="0"/>
    <n v="0"/>
    <n v="0"/>
    <n v="0"/>
    <n v="0"/>
    <n v="43"/>
    <n v="13"/>
    <n v="0"/>
    <n v="26"/>
    <n v="0"/>
    <n v="82"/>
    <n v="1"/>
    <n v="31"/>
    <n v="1"/>
    <m/>
  </r>
  <r>
    <x v="13"/>
    <x v="10"/>
    <n v="18.643000000000001"/>
    <n v="47.968000000000004"/>
    <n v="0"/>
    <n v="0"/>
    <n v="66.611000000000004"/>
    <n v="66.611000000000004"/>
    <n v="103.99600000000001"/>
    <n v="114.57899999999999"/>
    <n v="0"/>
    <n v="0"/>
    <n v="0"/>
    <n v="114.57899999999999"/>
    <n v="114.57899999999999"/>
    <n v="23"/>
    <n v="6"/>
    <n v="1"/>
    <n v="30"/>
    <n v="18"/>
    <n v="31"/>
    <n v="0"/>
    <n v="26"/>
    <n v="0"/>
    <n v="75"/>
    <n v="13"/>
    <n v="13"/>
    <n v="75"/>
    <n v="101"/>
    <n v="1"/>
    <n v="8"/>
    <n v="11"/>
    <n v="20"/>
    <n v="16.120999999999999"/>
    <n v="0"/>
    <n v="50.177"/>
    <n v="66.298000000000002"/>
    <n v="2"/>
    <n v="0"/>
    <n v="13"/>
    <n v="15"/>
    <n v="0"/>
    <n v="0"/>
    <n v="0"/>
    <n v="0"/>
    <n v="0"/>
    <n v="0"/>
    <n v="0"/>
    <n v="0"/>
    <n v="43"/>
    <n v="13"/>
    <n v="0"/>
    <n v="26"/>
    <n v="0"/>
    <n v="82"/>
    <n v="1"/>
    <n v="31"/>
    <n v="1"/>
    <m/>
  </r>
  <r>
    <x v="13"/>
    <x v="11"/>
    <n v="18.643000000000001"/>
    <n v="47.968000000000004"/>
    <n v="0"/>
    <n v="0"/>
    <n v="66.611000000000004"/>
    <n v="66.611000000000004"/>
    <n v="103.99600000000001"/>
    <n v="114.57899999999999"/>
    <n v="0"/>
    <n v="0"/>
    <n v="0"/>
    <n v="114.57899999999999"/>
    <n v="114.57899999999999"/>
    <n v="23"/>
    <n v="6"/>
    <n v="1"/>
    <n v="30"/>
    <n v="18"/>
    <n v="31"/>
    <n v="0"/>
    <n v="26"/>
    <n v="0"/>
    <n v="75"/>
    <n v="13"/>
    <n v="13"/>
    <n v="75"/>
    <n v="101"/>
    <n v="1"/>
    <n v="8"/>
    <n v="11"/>
    <n v="20"/>
    <n v="16.120999999999999"/>
    <n v="0"/>
    <n v="50.177"/>
    <n v="66.298000000000002"/>
    <n v="2"/>
    <n v="0"/>
    <n v="13"/>
    <n v="15"/>
    <n v="0"/>
    <n v="0"/>
    <n v="0"/>
    <n v="0"/>
    <n v="0"/>
    <n v="0"/>
    <n v="0"/>
    <n v="0"/>
    <n v="43"/>
    <n v="13"/>
    <n v="0"/>
    <n v="26"/>
    <n v="0"/>
    <n v="82"/>
    <n v="1"/>
    <n v="31"/>
    <n v="1"/>
    <m/>
  </r>
  <r>
    <x v="14"/>
    <x v="0"/>
    <n v="18.643000000000001"/>
    <n v="47.968000000000004"/>
    <n v="0"/>
    <n v="0"/>
    <n v="66.611000000000004"/>
    <n v="66.611000000000004"/>
    <n v="103.99600000000001"/>
    <n v="114.57899999999999"/>
    <n v="0"/>
    <n v="0"/>
    <n v="0"/>
    <n v="114.57899999999999"/>
    <n v="114.57899999999999"/>
    <n v="23"/>
    <n v="6"/>
    <n v="1"/>
    <n v="30"/>
    <n v="18"/>
    <n v="31"/>
    <n v="0"/>
    <n v="26"/>
    <n v="0"/>
    <n v="75"/>
    <n v="13"/>
    <n v="13"/>
    <n v="75"/>
    <n v="101"/>
    <n v="1"/>
    <n v="8"/>
    <n v="11"/>
    <n v="20"/>
    <n v="16.120999999999999"/>
    <n v="0"/>
    <n v="50.177"/>
    <n v="66.298000000000002"/>
    <n v="2"/>
    <n v="0"/>
    <n v="13"/>
    <n v="15"/>
    <n v="0"/>
    <n v="0"/>
    <n v="0"/>
    <n v="0"/>
    <n v="0"/>
    <n v="0"/>
    <n v="0"/>
    <n v="0"/>
    <n v="43"/>
    <n v="13"/>
    <n v="0"/>
    <n v="26"/>
    <n v="0"/>
    <n v="82"/>
    <n v="1"/>
    <n v="31"/>
    <n v="1"/>
    <m/>
  </r>
  <r>
    <x v="14"/>
    <x v="1"/>
    <n v="18.643000000000001"/>
    <n v="47.968000000000004"/>
    <n v="0"/>
    <n v="0"/>
    <n v="66.611000000000004"/>
    <n v="66.611000000000004"/>
    <n v="103.99600000000001"/>
    <n v="114.57899999999999"/>
    <n v="0"/>
    <n v="0"/>
    <n v="0"/>
    <n v="114.57899999999999"/>
    <n v="114.57899999999999"/>
    <n v="23"/>
    <n v="6"/>
    <n v="1"/>
    <n v="30"/>
    <n v="18"/>
    <n v="31"/>
    <n v="0"/>
    <n v="26"/>
    <n v="0"/>
    <n v="75"/>
    <n v="13"/>
    <n v="13"/>
    <n v="75"/>
    <n v="101"/>
    <n v="1"/>
    <n v="8"/>
    <n v="11"/>
    <n v="20"/>
    <n v="16.120999999999999"/>
    <n v="0"/>
    <n v="50.177"/>
    <n v="66.298000000000002"/>
    <n v="2"/>
    <n v="0"/>
    <n v="13"/>
    <n v="15"/>
    <n v="0"/>
    <n v="0"/>
    <n v="0"/>
    <n v="0"/>
    <n v="0"/>
    <n v="0"/>
    <n v="0"/>
    <n v="0"/>
    <n v="43"/>
    <n v="13"/>
    <n v="0"/>
    <n v="26"/>
    <n v="0"/>
    <n v="82"/>
    <n v="1"/>
    <n v="31"/>
    <n v="1"/>
    <m/>
  </r>
  <r>
    <x v="14"/>
    <x v="2"/>
    <n v="18.643000000000001"/>
    <n v="47.968000000000004"/>
    <n v="0"/>
    <n v="0"/>
    <n v="66.611000000000004"/>
    <n v="66.611000000000004"/>
    <n v="103.99600000000001"/>
    <n v="114.57899999999999"/>
    <n v="0"/>
    <n v="0"/>
    <n v="0"/>
    <n v="114.57899999999999"/>
    <n v="114.57899999999999"/>
    <n v="23"/>
    <n v="6"/>
    <n v="1"/>
    <n v="30"/>
    <n v="18"/>
    <n v="31"/>
    <n v="0"/>
    <n v="26"/>
    <n v="0"/>
    <n v="75"/>
    <n v="13"/>
    <n v="13"/>
    <n v="75"/>
    <n v="101"/>
    <n v="1"/>
    <n v="8"/>
    <n v="11"/>
    <n v="20"/>
    <n v="16.120999999999999"/>
    <n v="0"/>
    <n v="50.177"/>
    <n v="66.298000000000002"/>
    <n v="2"/>
    <n v="0"/>
    <n v="13"/>
    <n v="15"/>
    <n v="0"/>
    <n v="0"/>
    <n v="0"/>
    <n v="0"/>
    <n v="0"/>
    <n v="0"/>
    <n v="0"/>
    <n v="0"/>
    <n v="43"/>
    <n v="13"/>
    <n v="0"/>
    <n v="26"/>
    <n v="0"/>
    <n v="82"/>
    <n v="1"/>
    <n v="31"/>
    <n v="1"/>
    <m/>
  </r>
  <r>
    <x v="14"/>
    <x v="3"/>
    <n v="18.643000000000001"/>
    <n v="47.968000000000004"/>
    <n v="0"/>
    <n v="0"/>
    <n v="66.611000000000004"/>
    <n v="66.611000000000004"/>
    <n v="103.99600000000001"/>
    <n v="114.57899999999999"/>
    <n v="0"/>
    <n v="0"/>
    <n v="0"/>
    <n v="114.57899999999999"/>
    <n v="114.57899999999999"/>
    <n v="23"/>
    <n v="6"/>
    <n v="1"/>
    <n v="30"/>
    <n v="18"/>
    <n v="31"/>
    <n v="0"/>
    <n v="26"/>
    <n v="0"/>
    <n v="75"/>
    <n v="13"/>
    <n v="13"/>
    <n v="75"/>
    <n v="101"/>
    <n v="1"/>
    <n v="8"/>
    <n v="11"/>
    <n v="20"/>
    <n v="16.120999999999999"/>
    <n v="0"/>
    <n v="50.177"/>
    <n v="66.298000000000002"/>
    <n v="2"/>
    <n v="0"/>
    <n v="13"/>
    <n v="15"/>
    <n v="0"/>
    <n v="0"/>
    <n v="0"/>
    <n v="0"/>
    <n v="0"/>
    <n v="0"/>
    <n v="0"/>
    <n v="0"/>
    <n v="43"/>
    <n v="13"/>
    <n v="0"/>
    <n v="26"/>
    <n v="0"/>
    <n v="82"/>
    <n v="1"/>
    <n v="31"/>
    <n v="1"/>
    <m/>
  </r>
  <r>
    <x v="14"/>
    <x v="4"/>
    <n v="18.643000000000001"/>
    <n v="47.968000000000004"/>
    <n v="0"/>
    <n v="0"/>
    <n v="66.611000000000004"/>
    <n v="66.611000000000004"/>
    <n v="103.99600000000001"/>
    <n v="114.57899999999999"/>
    <n v="0"/>
    <n v="0"/>
    <n v="0"/>
    <n v="114.57899999999999"/>
    <n v="114.57899999999999"/>
    <n v="23"/>
    <n v="6"/>
    <n v="1"/>
    <n v="30"/>
    <n v="18"/>
    <n v="31"/>
    <n v="0"/>
    <n v="26"/>
    <n v="0"/>
    <n v="75"/>
    <n v="13"/>
    <n v="13"/>
    <n v="75"/>
    <n v="101"/>
    <n v="1"/>
    <n v="8"/>
    <n v="11"/>
    <n v="20"/>
    <n v="16.120999999999999"/>
    <n v="0"/>
    <n v="50.177"/>
    <n v="66.298000000000002"/>
    <n v="2"/>
    <n v="0"/>
    <n v="13"/>
    <n v="15"/>
    <n v="0"/>
    <n v="0"/>
    <n v="0"/>
    <n v="0"/>
    <n v="0"/>
    <n v="0"/>
    <n v="0"/>
    <n v="0"/>
    <n v="43"/>
    <n v="13"/>
    <n v="0"/>
    <n v="26"/>
    <n v="0"/>
    <n v="82"/>
    <n v="1"/>
    <n v="31"/>
    <n v="1"/>
    <m/>
  </r>
  <r>
    <x v="14"/>
    <x v="5"/>
    <n v="18.643000000000001"/>
    <n v="47.968000000000004"/>
    <n v="0"/>
    <n v="0"/>
    <n v="66.611000000000004"/>
    <n v="66.611000000000004"/>
    <n v="103.99600000000001"/>
    <n v="114.57899999999999"/>
    <n v="0"/>
    <n v="0"/>
    <n v="0"/>
    <n v="114.57899999999999"/>
    <n v="114.57899999999999"/>
    <n v="23"/>
    <n v="6"/>
    <n v="1"/>
    <n v="30"/>
    <n v="18"/>
    <n v="31"/>
    <n v="0"/>
    <n v="26"/>
    <n v="0"/>
    <n v="75"/>
    <n v="13"/>
    <n v="13"/>
    <n v="75"/>
    <n v="101"/>
    <n v="1"/>
    <n v="8"/>
    <n v="11"/>
    <n v="20"/>
    <n v="16.120999999999999"/>
    <n v="0"/>
    <n v="50.177"/>
    <n v="66.298000000000002"/>
    <n v="2"/>
    <n v="0"/>
    <n v="13"/>
    <n v="15"/>
    <n v="0"/>
    <n v="0"/>
    <n v="0"/>
    <n v="0"/>
    <n v="0"/>
    <n v="0"/>
    <n v="0"/>
    <n v="0"/>
    <n v="43"/>
    <n v="13"/>
    <n v="0"/>
    <n v="26"/>
    <n v="0"/>
    <n v="82"/>
    <n v="1"/>
    <n v="31"/>
    <n v="1"/>
    <m/>
  </r>
  <r>
    <x v="14"/>
    <x v="6"/>
    <n v="18.643000000000001"/>
    <n v="47.968000000000004"/>
    <n v="0"/>
    <n v="0"/>
    <n v="66.611000000000004"/>
    <n v="66.611000000000004"/>
    <n v="103.99600000000001"/>
    <n v="114.57899999999999"/>
    <n v="0"/>
    <n v="0"/>
    <n v="0"/>
    <n v="114.57899999999999"/>
    <n v="114.57899999999999"/>
    <n v="23"/>
    <n v="6"/>
    <n v="1"/>
    <n v="30"/>
    <n v="18"/>
    <n v="31"/>
    <n v="0"/>
    <n v="26"/>
    <n v="0"/>
    <n v="75"/>
    <n v="13"/>
    <n v="13"/>
    <n v="75"/>
    <n v="101"/>
    <n v="1"/>
    <n v="8"/>
    <n v="11"/>
    <n v="20"/>
    <n v="16.120999999999999"/>
    <n v="0"/>
    <n v="50.177"/>
    <n v="66.298000000000002"/>
    <n v="2"/>
    <n v="0"/>
    <n v="13"/>
    <n v="15"/>
    <n v="0"/>
    <n v="0"/>
    <n v="0"/>
    <n v="0"/>
    <n v="0"/>
    <n v="0"/>
    <n v="0"/>
    <n v="0"/>
    <n v="43"/>
    <n v="13"/>
    <n v="0"/>
    <n v="26"/>
    <n v="0"/>
    <n v="82"/>
    <n v="1"/>
    <n v="31"/>
    <n v="1"/>
    <m/>
  </r>
  <r>
    <x v="14"/>
    <x v="7"/>
    <n v="18.643000000000001"/>
    <n v="47.968000000000004"/>
    <n v="0"/>
    <n v="0"/>
    <n v="66.611000000000004"/>
    <n v="66.611000000000004"/>
    <n v="103.99600000000001"/>
    <n v="114.57899999999999"/>
    <n v="0"/>
    <n v="0"/>
    <n v="0"/>
    <n v="114.57899999999999"/>
    <n v="114.57899999999999"/>
    <n v="23"/>
    <n v="6"/>
    <n v="1"/>
    <n v="30"/>
    <n v="18"/>
    <n v="31"/>
    <n v="0"/>
    <n v="26"/>
    <n v="0"/>
    <n v="75"/>
    <n v="13"/>
    <n v="13"/>
    <n v="75"/>
    <n v="101"/>
    <n v="1"/>
    <n v="8"/>
    <n v="11"/>
    <n v="20"/>
    <n v="16.120999999999999"/>
    <n v="0"/>
    <n v="50.177"/>
    <n v="66.298000000000002"/>
    <n v="2"/>
    <n v="0"/>
    <n v="13"/>
    <n v="15"/>
    <n v="0"/>
    <n v="0"/>
    <n v="0"/>
    <n v="0"/>
    <n v="0"/>
    <n v="0"/>
    <n v="0"/>
    <n v="0"/>
    <n v="43"/>
    <n v="13"/>
    <n v="0"/>
    <n v="26"/>
    <n v="0"/>
    <n v="82"/>
    <n v="1"/>
    <n v="31"/>
    <n v="1"/>
    <m/>
  </r>
  <r>
    <x v="14"/>
    <x v="8"/>
    <n v="18.643000000000001"/>
    <n v="47.968000000000004"/>
    <n v="0"/>
    <n v="0"/>
    <n v="66.611000000000004"/>
    <n v="66.611000000000004"/>
    <n v="103.99600000000001"/>
    <n v="114.57899999999999"/>
    <n v="0"/>
    <n v="0"/>
    <n v="0"/>
    <n v="114.57899999999999"/>
    <n v="114.57899999999999"/>
    <n v="23"/>
    <n v="6"/>
    <n v="1"/>
    <n v="30"/>
    <n v="18"/>
    <n v="31"/>
    <n v="0"/>
    <n v="26"/>
    <n v="0"/>
    <n v="75"/>
    <n v="13"/>
    <n v="13"/>
    <n v="75"/>
    <n v="101"/>
    <n v="1"/>
    <n v="8"/>
    <n v="11"/>
    <n v="20"/>
    <n v="16.120999999999999"/>
    <n v="0"/>
    <n v="50.177"/>
    <n v="66.298000000000002"/>
    <n v="2"/>
    <n v="0"/>
    <n v="13"/>
    <n v="15"/>
    <n v="0"/>
    <n v="0"/>
    <n v="0"/>
    <n v="0"/>
    <n v="0"/>
    <n v="0"/>
    <n v="0"/>
    <n v="0"/>
    <n v="43"/>
    <n v="13"/>
    <n v="0"/>
    <n v="26"/>
    <n v="0"/>
    <n v="82"/>
    <n v="1"/>
    <n v="31"/>
    <n v="1"/>
    <m/>
  </r>
  <r>
    <x v="14"/>
    <x v="9"/>
    <n v="18.643000000000001"/>
    <n v="47.968000000000004"/>
    <n v="0"/>
    <n v="0"/>
    <n v="66.611000000000004"/>
    <n v="66.611000000000004"/>
    <n v="103.99600000000001"/>
    <n v="114.57899999999999"/>
    <n v="0"/>
    <n v="0"/>
    <n v="0"/>
    <n v="114.57899999999999"/>
    <n v="114.57899999999999"/>
    <n v="23"/>
    <n v="6"/>
    <n v="1"/>
    <n v="30"/>
    <n v="18"/>
    <n v="31"/>
    <n v="0"/>
    <n v="26"/>
    <n v="0"/>
    <n v="75"/>
    <n v="13"/>
    <n v="13"/>
    <n v="75"/>
    <n v="101"/>
    <n v="1"/>
    <n v="8"/>
    <n v="11"/>
    <n v="20"/>
    <n v="16.120999999999999"/>
    <n v="0"/>
    <n v="50.177"/>
    <n v="66.298000000000002"/>
    <n v="2"/>
    <n v="0"/>
    <n v="13"/>
    <n v="15"/>
    <n v="0"/>
    <n v="0"/>
    <n v="0"/>
    <n v="0"/>
    <n v="0"/>
    <n v="0"/>
    <n v="0"/>
    <n v="0"/>
    <n v="43"/>
    <n v="13"/>
    <n v="0"/>
    <n v="26"/>
    <n v="0"/>
    <n v="82"/>
    <n v="1"/>
    <n v="31"/>
    <n v="1"/>
    <m/>
  </r>
  <r>
    <x v="14"/>
    <x v="10"/>
    <n v="18.643000000000001"/>
    <n v="47.968000000000004"/>
    <n v="0"/>
    <n v="0"/>
    <n v="66.611000000000004"/>
    <n v="66.611000000000004"/>
    <n v="103.99600000000001"/>
    <n v="114.57899999999999"/>
    <n v="0"/>
    <n v="0"/>
    <n v="0"/>
    <n v="114.57899999999999"/>
    <n v="114.57899999999999"/>
    <n v="23"/>
    <n v="6"/>
    <n v="1"/>
    <n v="30"/>
    <n v="18"/>
    <n v="31"/>
    <n v="0"/>
    <n v="26"/>
    <n v="0"/>
    <n v="75"/>
    <n v="13"/>
    <n v="13"/>
    <n v="75"/>
    <n v="101"/>
    <n v="1"/>
    <n v="8"/>
    <n v="11"/>
    <n v="20"/>
    <n v="16.120999999999999"/>
    <n v="0"/>
    <n v="50.177"/>
    <n v="66.298000000000002"/>
    <n v="2"/>
    <n v="0"/>
    <n v="13"/>
    <n v="15"/>
    <n v="0"/>
    <n v="0"/>
    <n v="0"/>
    <n v="0"/>
    <n v="0"/>
    <n v="0"/>
    <n v="0"/>
    <n v="0"/>
    <n v="43"/>
    <n v="13"/>
    <n v="0"/>
    <n v="26"/>
    <n v="0"/>
    <n v="82"/>
    <n v="1"/>
    <n v="31"/>
    <n v="1"/>
    <m/>
  </r>
  <r>
    <x v="14"/>
    <x v="11"/>
    <n v="18.643000000000001"/>
    <n v="47.968000000000004"/>
    <n v="0"/>
    <n v="0"/>
    <n v="66.611000000000004"/>
    <n v="66.611000000000004"/>
    <n v="103.99600000000001"/>
    <n v="114.57899999999999"/>
    <n v="0"/>
    <n v="0"/>
    <n v="0"/>
    <n v="114.57899999999999"/>
    <n v="114.57899999999999"/>
    <n v="23"/>
    <n v="6"/>
    <n v="1"/>
    <n v="30"/>
    <n v="18"/>
    <n v="31"/>
    <n v="0"/>
    <n v="26"/>
    <n v="0"/>
    <n v="75"/>
    <n v="13"/>
    <n v="13"/>
    <n v="75"/>
    <n v="101"/>
    <n v="1"/>
    <n v="8"/>
    <n v="11"/>
    <n v="20"/>
    <n v="16.120999999999999"/>
    <n v="0"/>
    <n v="50.177"/>
    <n v="66.298000000000002"/>
    <n v="2"/>
    <n v="0"/>
    <n v="13"/>
    <n v="15"/>
    <n v="0"/>
    <n v="0"/>
    <n v="0"/>
    <n v="0"/>
    <n v="0"/>
    <n v="0"/>
    <n v="0"/>
    <n v="0"/>
    <n v="43"/>
    <n v="13"/>
    <n v="0"/>
    <n v="26"/>
    <n v="0"/>
    <n v="82"/>
    <n v="1"/>
    <n v="31"/>
    <n v="1"/>
    <m/>
  </r>
  <r>
    <x v="15"/>
    <x v="0"/>
    <n v="18.643000000000001"/>
    <n v="47.968000000000004"/>
    <n v="0"/>
    <n v="0"/>
    <n v="66.611000000000004"/>
    <n v="66.611000000000004"/>
    <n v="103.99600000000001"/>
    <n v="114.57899999999999"/>
    <n v="0"/>
    <n v="0"/>
    <n v="0"/>
    <n v="114.57899999999999"/>
    <n v="114.57899999999999"/>
    <n v="23"/>
    <n v="6"/>
    <n v="1"/>
    <n v="30"/>
    <n v="18"/>
    <n v="31"/>
    <n v="0"/>
    <n v="26"/>
    <n v="0"/>
    <n v="75"/>
    <n v="13"/>
    <n v="13"/>
    <n v="75"/>
    <n v="101"/>
    <n v="1"/>
    <n v="8"/>
    <n v="11"/>
    <n v="20"/>
    <n v="16.120999999999999"/>
    <n v="0"/>
    <n v="50.177"/>
    <n v="66.298000000000002"/>
    <n v="2"/>
    <n v="0"/>
    <n v="13"/>
    <n v="15"/>
    <n v="0"/>
    <n v="0"/>
    <n v="0"/>
    <n v="0"/>
    <n v="0"/>
    <n v="0"/>
    <n v="0"/>
    <n v="0"/>
    <n v="43"/>
    <n v="13"/>
    <n v="0"/>
    <n v="26"/>
    <n v="0"/>
    <n v="82"/>
    <n v="1"/>
    <n v="31"/>
    <n v="1"/>
    <m/>
  </r>
  <r>
    <x v="15"/>
    <x v="1"/>
    <n v="18.643000000000001"/>
    <n v="47.968000000000004"/>
    <n v="0"/>
    <n v="0"/>
    <n v="66.611000000000004"/>
    <n v="66.611000000000004"/>
    <n v="103.99600000000001"/>
    <n v="114.57899999999999"/>
    <n v="0"/>
    <n v="0"/>
    <n v="0"/>
    <n v="114.57899999999999"/>
    <n v="114.57899999999999"/>
    <n v="23"/>
    <n v="6"/>
    <n v="1"/>
    <n v="30"/>
    <n v="18"/>
    <n v="31"/>
    <n v="0"/>
    <n v="26"/>
    <n v="0"/>
    <n v="75"/>
    <n v="13"/>
    <n v="13"/>
    <n v="75"/>
    <n v="101"/>
    <n v="1"/>
    <n v="8"/>
    <n v="11"/>
    <n v="20"/>
    <n v="16.120999999999999"/>
    <n v="0"/>
    <n v="50.177"/>
    <n v="66.298000000000002"/>
    <n v="2"/>
    <n v="0"/>
    <n v="13"/>
    <n v="15"/>
    <n v="0"/>
    <n v="0"/>
    <n v="0"/>
    <n v="0"/>
    <n v="0"/>
    <n v="0"/>
    <n v="0"/>
    <n v="0"/>
    <n v="43"/>
    <n v="13"/>
    <n v="0"/>
    <n v="26"/>
    <n v="0"/>
    <n v="82"/>
    <n v="1"/>
    <n v="31"/>
    <n v="1"/>
    <m/>
  </r>
  <r>
    <x v="15"/>
    <x v="2"/>
    <n v="18.643000000000001"/>
    <n v="47.968000000000004"/>
    <n v="0"/>
    <n v="0"/>
    <n v="66.611000000000004"/>
    <n v="66.611000000000004"/>
    <n v="103.99600000000001"/>
    <n v="114.57899999999999"/>
    <n v="0"/>
    <n v="0"/>
    <n v="0"/>
    <n v="114.57899999999999"/>
    <n v="114.57899999999999"/>
    <n v="23"/>
    <n v="6"/>
    <n v="1"/>
    <n v="30"/>
    <n v="18"/>
    <n v="31"/>
    <n v="0"/>
    <n v="26"/>
    <n v="0"/>
    <n v="75"/>
    <n v="13"/>
    <n v="13"/>
    <n v="75"/>
    <n v="101"/>
    <n v="1"/>
    <n v="8"/>
    <n v="11"/>
    <n v="20"/>
    <n v="16.120999999999999"/>
    <n v="0"/>
    <n v="50.177"/>
    <n v="66.298000000000002"/>
    <n v="2"/>
    <n v="0"/>
    <n v="13"/>
    <n v="15"/>
    <n v="0"/>
    <n v="0"/>
    <n v="0"/>
    <n v="0"/>
    <n v="0"/>
    <n v="0"/>
    <n v="0"/>
    <n v="0"/>
    <n v="43"/>
    <n v="13"/>
    <n v="0"/>
    <n v="26"/>
    <n v="0"/>
    <n v="82"/>
    <n v="1"/>
    <n v="31"/>
    <n v="1"/>
    <m/>
  </r>
  <r>
    <x v="15"/>
    <x v="3"/>
    <n v="18.643000000000001"/>
    <n v="47.968000000000004"/>
    <n v="0"/>
    <n v="0"/>
    <n v="66.611000000000004"/>
    <n v="66.611000000000004"/>
    <n v="103.99600000000001"/>
    <n v="114.57899999999999"/>
    <n v="0"/>
    <n v="0"/>
    <n v="0"/>
    <n v="114.57899999999999"/>
    <n v="114.57899999999999"/>
    <n v="23"/>
    <n v="6"/>
    <n v="1"/>
    <n v="30"/>
    <n v="18"/>
    <n v="31"/>
    <n v="0"/>
    <n v="26"/>
    <n v="0"/>
    <n v="75"/>
    <n v="13"/>
    <n v="13"/>
    <n v="75"/>
    <n v="101"/>
    <n v="1"/>
    <n v="8"/>
    <n v="11"/>
    <n v="20"/>
    <n v="16.120999999999999"/>
    <n v="0"/>
    <n v="50.177"/>
    <n v="66.298000000000002"/>
    <n v="2"/>
    <n v="0"/>
    <n v="13"/>
    <n v="15"/>
    <n v="0"/>
    <n v="0"/>
    <n v="0"/>
    <n v="0"/>
    <n v="0"/>
    <n v="0"/>
    <n v="0"/>
    <n v="0"/>
    <n v="43"/>
    <n v="13"/>
    <n v="0"/>
    <n v="26"/>
    <n v="0"/>
    <n v="82"/>
    <n v="1"/>
    <n v="31"/>
    <n v="1"/>
    <m/>
  </r>
  <r>
    <x v="15"/>
    <x v="4"/>
    <n v="18.643000000000001"/>
    <n v="47.968000000000004"/>
    <n v="0"/>
    <n v="0"/>
    <n v="66.611000000000004"/>
    <n v="66.611000000000004"/>
    <n v="103.99600000000001"/>
    <n v="114.57899999999999"/>
    <n v="0"/>
    <n v="0"/>
    <n v="0"/>
    <n v="114.57899999999999"/>
    <n v="114.57899999999999"/>
    <n v="23"/>
    <n v="6"/>
    <n v="1"/>
    <n v="30"/>
    <n v="18"/>
    <n v="31"/>
    <n v="0"/>
    <n v="26"/>
    <n v="0"/>
    <n v="75"/>
    <n v="13"/>
    <n v="13"/>
    <n v="75"/>
    <n v="101"/>
    <n v="1"/>
    <n v="8"/>
    <n v="11"/>
    <n v="20"/>
    <n v="16.120999999999999"/>
    <n v="0"/>
    <n v="50.177"/>
    <n v="66.298000000000002"/>
    <n v="2"/>
    <n v="0"/>
    <n v="13"/>
    <n v="15"/>
    <n v="0"/>
    <n v="0"/>
    <n v="0"/>
    <n v="0"/>
    <n v="0"/>
    <n v="0"/>
    <n v="0"/>
    <n v="0"/>
    <n v="43"/>
    <n v="13"/>
    <n v="0"/>
    <n v="26"/>
    <n v="0"/>
    <n v="82"/>
    <n v="1"/>
    <n v="31"/>
    <n v="1"/>
    <m/>
  </r>
  <r>
    <x v="15"/>
    <x v="5"/>
    <n v="18.643000000000001"/>
    <n v="47.968000000000004"/>
    <n v="0"/>
    <n v="0"/>
    <n v="66.611000000000004"/>
    <n v="66.611000000000004"/>
    <n v="103.99600000000001"/>
    <n v="114.57899999999999"/>
    <n v="0"/>
    <n v="0"/>
    <n v="0"/>
    <n v="114.57899999999999"/>
    <n v="114.57899999999999"/>
    <n v="23"/>
    <n v="6"/>
    <n v="1"/>
    <n v="30"/>
    <n v="18"/>
    <n v="31"/>
    <n v="0"/>
    <n v="26"/>
    <n v="0"/>
    <n v="75"/>
    <n v="13"/>
    <n v="13"/>
    <n v="75"/>
    <n v="101"/>
    <n v="1"/>
    <n v="8"/>
    <n v="11"/>
    <n v="20"/>
    <n v="16.120999999999999"/>
    <n v="0"/>
    <n v="50.177"/>
    <n v="66.298000000000002"/>
    <n v="2"/>
    <n v="0"/>
    <n v="13"/>
    <n v="15"/>
    <n v="0"/>
    <n v="0"/>
    <n v="0"/>
    <n v="0"/>
    <n v="0"/>
    <n v="0"/>
    <n v="0"/>
    <n v="0"/>
    <n v="43"/>
    <n v="13"/>
    <n v="0"/>
    <n v="26"/>
    <n v="0"/>
    <n v="82"/>
    <n v="1"/>
    <n v="31"/>
    <n v="1"/>
    <m/>
  </r>
  <r>
    <x v="15"/>
    <x v="6"/>
    <n v="18.643000000000001"/>
    <n v="47.968000000000004"/>
    <n v="0"/>
    <n v="0"/>
    <n v="66.611000000000004"/>
    <n v="66.611000000000004"/>
    <n v="103.99600000000001"/>
    <n v="114.57899999999999"/>
    <n v="0"/>
    <n v="0"/>
    <n v="0"/>
    <n v="114.57899999999999"/>
    <n v="114.57899999999999"/>
    <n v="23"/>
    <n v="6"/>
    <n v="1"/>
    <n v="30"/>
    <n v="18"/>
    <n v="31"/>
    <n v="0"/>
    <n v="26"/>
    <n v="0"/>
    <n v="75"/>
    <n v="13"/>
    <n v="13"/>
    <n v="75"/>
    <n v="101"/>
    <n v="1"/>
    <n v="8"/>
    <n v="11"/>
    <n v="20"/>
    <n v="16.120999999999999"/>
    <n v="0"/>
    <n v="50.177"/>
    <n v="66.298000000000002"/>
    <n v="2"/>
    <n v="0"/>
    <n v="13"/>
    <n v="15"/>
    <n v="0"/>
    <n v="0"/>
    <n v="0"/>
    <n v="0"/>
    <n v="0"/>
    <n v="0"/>
    <n v="0"/>
    <n v="0"/>
    <n v="43"/>
    <n v="13"/>
    <n v="0"/>
    <n v="26"/>
    <n v="0"/>
    <n v="82"/>
    <n v="1"/>
    <n v="31"/>
    <n v="1"/>
    <m/>
  </r>
  <r>
    <x v="15"/>
    <x v="7"/>
    <n v="18.643000000000001"/>
    <n v="47.968000000000004"/>
    <n v="0"/>
    <n v="0"/>
    <n v="66.611000000000004"/>
    <n v="66.611000000000004"/>
    <n v="103.99600000000001"/>
    <n v="114.57899999999999"/>
    <n v="0"/>
    <n v="0"/>
    <n v="0"/>
    <n v="114.57899999999999"/>
    <n v="114.57899999999999"/>
    <n v="23"/>
    <n v="6"/>
    <n v="1"/>
    <n v="30"/>
    <n v="18"/>
    <n v="31"/>
    <n v="0"/>
    <n v="26"/>
    <n v="0"/>
    <n v="75"/>
    <n v="13"/>
    <n v="13"/>
    <n v="75"/>
    <n v="101"/>
    <n v="1"/>
    <n v="8"/>
    <n v="11"/>
    <n v="20"/>
    <n v="16.120999999999999"/>
    <n v="0"/>
    <n v="50.177"/>
    <n v="66.298000000000002"/>
    <n v="2"/>
    <n v="0"/>
    <n v="13"/>
    <n v="15"/>
    <n v="0"/>
    <n v="0"/>
    <n v="0"/>
    <n v="0"/>
    <n v="0"/>
    <n v="0"/>
    <n v="0"/>
    <n v="0"/>
    <n v="43"/>
    <n v="13"/>
    <n v="0"/>
    <n v="26"/>
    <n v="0"/>
    <n v="82"/>
    <n v="1"/>
    <n v="31"/>
    <n v="1"/>
    <m/>
  </r>
  <r>
    <x v="15"/>
    <x v="8"/>
    <n v="18.643000000000001"/>
    <n v="47.968000000000004"/>
    <n v="0"/>
    <n v="0"/>
    <n v="66.611000000000004"/>
    <n v="66.611000000000004"/>
    <n v="103.99600000000001"/>
    <n v="114.57899999999999"/>
    <n v="0"/>
    <n v="0"/>
    <n v="0"/>
    <n v="114.57899999999999"/>
    <n v="114.57899999999999"/>
    <n v="23"/>
    <n v="6"/>
    <n v="1"/>
    <n v="30"/>
    <n v="18"/>
    <n v="31"/>
    <n v="0"/>
    <n v="26"/>
    <n v="0"/>
    <n v="75"/>
    <n v="13"/>
    <n v="13"/>
    <n v="75"/>
    <n v="101"/>
    <n v="1"/>
    <n v="8"/>
    <n v="11"/>
    <n v="20"/>
    <n v="16.120999999999999"/>
    <n v="0"/>
    <n v="50.177"/>
    <n v="66.298000000000002"/>
    <n v="2"/>
    <n v="0"/>
    <n v="13"/>
    <n v="15"/>
    <n v="0"/>
    <n v="0"/>
    <n v="0"/>
    <n v="0"/>
    <n v="0"/>
    <n v="0"/>
    <n v="0"/>
    <n v="0"/>
    <n v="43"/>
    <n v="13"/>
    <n v="0"/>
    <n v="26"/>
    <n v="0"/>
    <n v="82"/>
    <n v="1"/>
    <n v="31"/>
    <n v="1"/>
    <m/>
  </r>
  <r>
    <x v="15"/>
    <x v="9"/>
    <n v="18.643000000000001"/>
    <n v="47.968000000000004"/>
    <n v="0"/>
    <n v="0"/>
    <n v="66.611000000000004"/>
    <n v="66.611000000000004"/>
    <n v="103.99600000000001"/>
    <n v="114.57899999999999"/>
    <n v="0"/>
    <n v="0"/>
    <n v="0"/>
    <n v="114.57899999999999"/>
    <n v="114.57899999999999"/>
    <n v="23"/>
    <n v="6"/>
    <n v="1"/>
    <n v="30"/>
    <n v="18"/>
    <n v="31"/>
    <n v="0"/>
    <n v="26"/>
    <n v="0"/>
    <n v="75"/>
    <n v="13"/>
    <n v="13"/>
    <n v="75"/>
    <n v="101"/>
    <n v="1"/>
    <n v="8"/>
    <n v="11"/>
    <n v="20"/>
    <n v="16.120999999999999"/>
    <n v="0"/>
    <n v="50.177"/>
    <n v="66.298000000000002"/>
    <n v="2"/>
    <n v="0"/>
    <n v="13"/>
    <n v="15"/>
    <n v="0"/>
    <n v="0"/>
    <n v="0"/>
    <n v="0"/>
    <n v="0"/>
    <n v="0"/>
    <n v="0"/>
    <n v="0"/>
    <n v="43"/>
    <n v="13"/>
    <n v="0"/>
    <n v="26"/>
    <n v="0"/>
    <n v="82"/>
    <n v="1"/>
    <n v="31"/>
    <n v="1"/>
    <m/>
  </r>
  <r>
    <x v="15"/>
    <x v="10"/>
    <n v="18.643000000000001"/>
    <n v="47.968000000000004"/>
    <n v="0"/>
    <n v="0"/>
    <n v="66.611000000000004"/>
    <n v="66.611000000000004"/>
    <n v="103.99600000000001"/>
    <n v="114.57899999999999"/>
    <n v="0"/>
    <n v="0"/>
    <n v="0"/>
    <n v="114.57899999999999"/>
    <n v="114.57899999999999"/>
    <n v="23"/>
    <n v="6"/>
    <n v="1"/>
    <n v="30"/>
    <n v="18"/>
    <n v="31"/>
    <n v="0"/>
    <n v="26"/>
    <n v="0"/>
    <n v="75"/>
    <n v="13"/>
    <n v="13"/>
    <n v="75"/>
    <n v="101"/>
    <n v="1"/>
    <n v="8"/>
    <n v="11"/>
    <n v="20"/>
    <n v="16.120999999999999"/>
    <n v="0"/>
    <n v="50.177"/>
    <n v="66.298000000000002"/>
    <n v="2"/>
    <n v="0"/>
    <n v="13"/>
    <n v="15"/>
    <n v="0"/>
    <n v="0"/>
    <n v="0"/>
    <n v="0"/>
    <n v="0"/>
    <n v="0"/>
    <n v="0"/>
    <n v="0"/>
    <n v="43"/>
    <n v="13"/>
    <n v="0"/>
    <n v="26"/>
    <n v="0"/>
    <n v="82"/>
    <n v="1"/>
    <n v="31"/>
    <n v="1"/>
    <m/>
  </r>
  <r>
    <x v="15"/>
    <x v="11"/>
    <n v="18.643000000000001"/>
    <n v="47.968000000000004"/>
    <n v="0"/>
    <n v="0"/>
    <n v="66.611000000000004"/>
    <n v="66.611000000000004"/>
    <n v="103.99600000000001"/>
    <n v="114.57899999999999"/>
    <n v="0"/>
    <n v="0"/>
    <n v="0"/>
    <n v="114.57899999999999"/>
    <n v="114.57899999999999"/>
    <n v="23"/>
    <n v="6"/>
    <n v="1"/>
    <n v="30"/>
    <n v="18"/>
    <n v="31"/>
    <n v="0"/>
    <n v="26"/>
    <n v="0"/>
    <n v="75"/>
    <n v="13"/>
    <n v="13"/>
    <n v="75"/>
    <n v="101"/>
    <n v="1"/>
    <n v="8"/>
    <n v="11"/>
    <n v="20"/>
    <n v="16.120999999999999"/>
    <n v="0"/>
    <n v="50.177"/>
    <n v="66.298000000000002"/>
    <n v="2"/>
    <n v="0"/>
    <n v="13"/>
    <n v="15"/>
    <n v="0"/>
    <n v="0"/>
    <n v="0"/>
    <n v="0"/>
    <n v="0"/>
    <n v="0"/>
    <n v="0"/>
    <n v="0"/>
    <n v="43"/>
    <n v="13"/>
    <n v="0"/>
    <n v="26"/>
    <n v="0"/>
    <n v="82"/>
    <n v="1"/>
    <n v="31"/>
    <n v="1"/>
    <m/>
  </r>
  <r>
    <x v="16"/>
    <x v="0"/>
    <n v="18.643000000000001"/>
    <n v="47.968000000000004"/>
    <n v="0"/>
    <n v="0"/>
    <n v="66.611000000000004"/>
    <n v="66.611000000000004"/>
    <n v="103.99600000000001"/>
    <n v="114.57899999999999"/>
    <n v="0"/>
    <n v="0"/>
    <n v="0"/>
    <n v="114.57899999999999"/>
    <n v="114.57899999999999"/>
    <n v="23"/>
    <n v="6"/>
    <n v="1"/>
    <n v="30"/>
    <n v="18"/>
    <n v="31"/>
    <n v="0"/>
    <n v="26"/>
    <n v="0"/>
    <n v="75"/>
    <n v="13"/>
    <n v="13"/>
    <n v="75"/>
    <n v="101"/>
    <n v="1"/>
    <n v="8"/>
    <n v="11"/>
    <n v="20"/>
    <n v="16.120999999999999"/>
    <n v="0"/>
    <n v="50.177"/>
    <n v="66.298000000000002"/>
    <n v="2"/>
    <n v="0"/>
    <n v="13"/>
    <n v="15"/>
    <n v="0"/>
    <n v="0"/>
    <n v="0"/>
    <n v="0"/>
    <n v="0"/>
    <n v="0"/>
    <n v="0"/>
    <n v="0"/>
    <n v="43"/>
    <n v="13"/>
    <n v="0"/>
    <n v="26"/>
    <n v="0"/>
    <n v="82"/>
    <n v="1"/>
    <n v="31"/>
    <n v="1"/>
    <m/>
  </r>
  <r>
    <x v="16"/>
    <x v="1"/>
    <n v="18.643000000000001"/>
    <n v="47.968000000000004"/>
    <n v="0"/>
    <n v="0"/>
    <n v="66.611000000000004"/>
    <n v="66.611000000000004"/>
    <n v="103.99600000000001"/>
    <n v="114.57899999999999"/>
    <n v="0"/>
    <n v="0"/>
    <n v="0"/>
    <n v="114.57899999999999"/>
    <n v="114.57899999999999"/>
    <n v="23"/>
    <n v="6"/>
    <n v="1"/>
    <n v="30"/>
    <n v="18"/>
    <n v="31"/>
    <n v="0"/>
    <n v="26"/>
    <n v="0"/>
    <n v="75"/>
    <n v="13"/>
    <n v="13"/>
    <n v="75"/>
    <n v="101"/>
    <n v="1"/>
    <n v="8"/>
    <n v="11"/>
    <n v="20"/>
    <n v="16.120999999999999"/>
    <n v="0"/>
    <n v="50.177"/>
    <n v="66.298000000000002"/>
    <n v="2"/>
    <n v="0"/>
    <n v="13"/>
    <n v="15"/>
    <n v="0"/>
    <n v="0"/>
    <n v="0"/>
    <n v="0"/>
    <n v="0"/>
    <n v="0"/>
    <n v="0"/>
    <n v="0"/>
    <n v="43"/>
    <n v="13"/>
    <n v="0"/>
    <n v="26"/>
    <n v="0"/>
    <n v="82"/>
    <n v="1"/>
    <n v="31"/>
    <n v="1"/>
    <m/>
  </r>
  <r>
    <x v="16"/>
    <x v="2"/>
    <n v="18.643000000000001"/>
    <n v="47.968000000000004"/>
    <n v="0"/>
    <n v="0"/>
    <n v="66.611000000000004"/>
    <n v="66.611000000000004"/>
    <n v="103.99600000000001"/>
    <n v="114.57899999999999"/>
    <n v="0"/>
    <n v="0"/>
    <n v="0"/>
    <n v="114.57899999999999"/>
    <n v="114.57899999999999"/>
    <n v="23"/>
    <n v="6"/>
    <n v="1"/>
    <n v="30"/>
    <n v="18"/>
    <n v="31"/>
    <n v="0"/>
    <n v="26"/>
    <n v="0"/>
    <n v="75"/>
    <n v="13"/>
    <n v="13"/>
    <n v="75"/>
    <n v="101"/>
    <n v="1"/>
    <n v="8"/>
    <n v="11"/>
    <n v="20"/>
    <n v="16.120999999999999"/>
    <n v="0"/>
    <n v="50.177"/>
    <n v="66.298000000000002"/>
    <n v="2"/>
    <n v="0"/>
    <n v="13"/>
    <n v="15"/>
    <n v="0"/>
    <n v="0"/>
    <n v="0"/>
    <n v="0"/>
    <n v="0"/>
    <n v="0"/>
    <n v="0"/>
    <n v="0"/>
    <n v="43"/>
    <n v="13"/>
    <n v="0"/>
    <n v="26"/>
    <n v="0"/>
    <n v="82"/>
    <n v="1"/>
    <n v="31"/>
    <n v="1"/>
    <m/>
  </r>
  <r>
    <x v="16"/>
    <x v="3"/>
    <n v="18.643000000000001"/>
    <n v="47.968000000000004"/>
    <n v="0"/>
    <n v="0"/>
    <n v="66.611000000000004"/>
    <n v="66.611000000000004"/>
    <n v="103.99600000000001"/>
    <n v="114.57899999999999"/>
    <n v="0"/>
    <n v="0"/>
    <n v="0"/>
    <n v="114.57899999999999"/>
    <n v="114.57899999999999"/>
    <n v="23"/>
    <n v="6"/>
    <n v="1"/>
    <n v="30"/>
    <n v="18"/>
    <n v="31"/>
    <n v="0"/>
    <n v="26"/>
    <n v="0"/>
    <n v="75"/>
    <n v="13"/>
    <n v="13"/>
    <n v="75"/>
    <n v="101"/>
    <n v="1"/>
    <n v="8"/>
    <n v="11"/>
    <n v="20"/>
    <n v="16.120999999999999"/>
    <n v="0"/>
    <n v="50.177"/>
    <n v="66.298000000000002"/>
    <n v="2"/>
    <n v="0"/>
    <n v="13"/>
    <n v="15"/>
    <n v="0"/>
    <n v="0"/>
    <n v="0"/>
    <n v="0"/>
    <n v="0"/>
    <n v="0"/>
    <n v="0"/>
    <n v="0"/>
    <n v="43"/>
    <n v="13"/>
    <n v="0"/>
    <n v="26"/>
    <n v="0"/>
    <n v="82"/>
    <n v="1"/>
    <n v="31"/>
    <n v="1"/>
    <m/>
  </r>
  <r>
    <x v="16"/>
    <x v="4"/>
    <n v="18.643000000000001"/>
    <n v="47.968000000000004"/>
    <n v="0"/>
    <n v="0"/>
    <n v="66.611000000000004"/>
    <n v="66.611000000000004"/>
    <n v="103.99600000000001"/>
    <n v="114.57899999999999"/>
    <n v="0"/>
    <n v="0"/>
    <n v="0"/>
    <n v="114.57899999999999"/>
    <n v="114.57899999999999"/>
    <n v="23"/>
    <n v="6"/>
    <n v="1"/>
    <n v="30"/>
    <n v="18"/>
    <n v="31"/>
    <n v="0"/>
    <n v="26"/>
    <n v="0"/>
    <n v="75"/>
    <n v="13"/>
    <n v="13"/>
    <n v="75"/>
    <n v="101"/>
    <n v="1"/>
    <n v="8"/>
    <n v="11"/>
    <n v="20"/>
    <n v="16.120999999999999"/>
    <n v="0"/>
    <n v="50.177"/>
    <n v="66.298000000000002"/>
    <n v="2"/>
    <n v="0"/>
    <n v="13"/>
    <n v="15"/>
    <n v="0"/>
    <n v="0"/>
    <n v="0"/>
    <n v="0"/>
    <n v="0"/>
    <n v="0"/>
    <n v="0"/>
    <n v="0"/>
    <n v="43"/>
    <n v="13"/>
    <n v="0"/>
    <n v="26"/>
    <n v="0"/>
    <n v="82"/>
    <n v="1"/>
    <n v="31"/>
    <n v="1"/>
    <m/>
  </r>
  <r>
    <x v="16"/>
    <x v="5"/>
    <n v="18.643000000000001"/>
    <n v="47.968000000000004"/>
    <n v="0"/>
    <n v="0"/>
    <n v="66.611000000000004"/>
    <n v="66.611000000000004"/>
    <n v="103.99600000000001"/>
    <n v="114.57899999999999"/>
    <n v="0"/>
    <n v="0"/>
    <n v="0"/>
    <n v="114.57899999999999"/>
    <n v="114.57899999999999"/>
    <n v="23"/>
    <n v="6"/>
    <n v="1"/>
    <n v="30"/>
    <n v="18"/>
    <n v="31"/>
    <n v="0"/>
    <n v="26"/>
    <n v="0"/>
    <n v="75"/>
    <n v="13"/>
    <n v="13"/>
    <n v="75"/>
    <n v="101"/>
    <n v="1"/>
    <n v="8"/>
    <n v="11"/>
    <n v="20"/>
    <n v="16.120999999999999"/>
    <n v="0"/>
    <n v="50.177"/>
    <n v="66.298000000000002"/>
    <n v="2"/>
    <n v="0"/>
    <n v="13"/>
    <n v="15"/>
    <n v="0"/>
    <n v="0"/>
    <n v="0"/>
    <n v="0"/>
    <n v="0"/>
    <n v="0"/>
    <n v="0"/>
    <n v="0"/>
    <n v="43"/>
    <n v="13"/>
    <n v="0"/>
    <n v="26"/>
    <n v="0"/>
    <n v="82"/>
    <n v="1"/>
    <n v="31"/>
    <n v="1"/>
    <m/>
  </r>
  <r>
    <x v="16"/>
    <x v="6"/>
    <n v="18.643000000000001"/>
    <n v="47.968000000000004"/>
    <n v="0"/>
    <n v="0"/>
    <n v="66.611000000000004"/>
    <n v="66.611000000000004"/>
    <n v="103.99600000000001"/>
    <n v="114.57899999999999"/>
    <n v="0"/>
    <n v="0"/>
    <n v="0"/>
    <n v="114.57899999999999"/>
    <n v="114.57899999999999"/>
    <n v="23"/>
    <n v="6"/>
    <n v="1"/>
    <n v="30"/>
    <n v="18"/>
    <n v="31"/>
    <n v="0"/>
    <n v="26"/>
    <n v="0"/>
    <n v="75"/>
    <n v="13"/>
    <n v="13"/>
    <n v="75"/>
    <n v="101"/>
    <n v="1"/>
    <n v="8"/>
    <n v="11"/>
    <n v="20"/>
    <n v="16.120999999999999"/>
    <n v="0"/>
    <n v="50.177"/>
    <n v="66.298000000000002"/>
    <n v="2"/>
    <n v="0"/>
    <n v="13"/>
    <n v="15"/>
    <n v="0"/>
    <n v="0"/>
    <n v="0"/>
    <n v="0"/>
    <n v="0"/>
    <n v="0"/>
    <n v="0"/>
    <n v="0"/>
    <n v="43"/>
    <n v="13"/>
    <n v="0"/>
    <n v="26"/>
    <n v="0"/>
    <n v="82"/>
    <n v="1"/>
    <n v="31"/>
    <n v="1"/>
    <m/>
  </r>
  <r>
    <x v="16"/>
    <x v="7"/>
    <n v="18.643000000000001"/>
    <n v="47.968000000000004"/>
    <n v="0"/>
    <n v="0"/>
    <n v="66.611000000000004"/>
    <n v="66.611000000000004"/>
    <n v="103.99600000000001"/>
    <n v="114.57899999999999"/>
    <n v="0"/>
    <n v="0"/>
    <n v="0"/>
    <n v="114.57899999999999"/>
    <n v="114.57899999999999"/>
    <n v="23"/>
    <n v="6"/>
    <n v="1"/>
    <n v="30"/>
    <n v="18"/>
    <n v="31"/>
    <n v="0"/>
    <n v="26"/>
    <n v="0"/>
    <n v="75"/>
    <n v="13"/>
    <n v="13"/>
    <n v="75"/>
    <n v="101"/>
    <n v="1"/>
    <n v="8"/>
    <n v="11"/>
    <n v="20"/>
    <n v="16.120999999999999"/>
    <n v="0"/>
    <n v="50.177"/>
    <n v="66.298000000000002"/>
    <n v="2"/>
    <n v="0"/>
    <n v="13"/>
    <n v="15"/>
    <n v="0"/>
    <n v="0"/>
    <n v="0"/>
    <n v="0"/>
    <n v="0"/>
    <n v="0"/>
    <n v="0"/>
    <n v="0"/>
    <n v="43"/>
    <n v="13"/>
    <n v="0"/>
    <n v="26"/>
    <n v="0"/>
    <n v="82"/>
    <n v="1"/>
    <n v="31"/>
    <n v="1"/>
    <m/>
  </r>
  <r>
    <x v="16"/>
    <x v="8"/>
    <n v="18.643000000000001"/>
    <n v="47.968000000000004"/>
    <n v="0"/>
    <n v="0"/>
    <n v="66.611000000000004"/>
    <n v="66.611000000000004"/>
    <n v="103.99600000000001"/>
    <n v="114.57899999999999"/>
    <n v="0"/>
    <n v="0"/>
    <n v="0"/>
    <n v="114.57899999999999"/>
    <n v="114.57899999999999"/>
    <n v="23"/>
    <n v="6"/>
    <n v="1"/>
    <n v="30"/>
    <n v="18"/>
    <n v="31"/>
    <n v="0"/>
    <n v="26"/>
    <n v="0"/>
    <n v="75"/>
    <n v="13"/>
    <n v="13"/>
    <n v="75"/>
    <n v="101"/>
    <n v="1"/>
    <n v="8"/>
    <n v="11"/>
    <n v="20"/>
    <n v="16.120999999999999"/>
    <n v="0"/>
    <n v="50.177"/>
    <n v="66.298000000000002"/>
    <n v="2"/>
    <n v="0"/>
    <n v="13"/>
    <n v="15"/>
    <n v="0"/>
    <n v="0"/>
    <n v="0"/>
    <n v="0"/>
    <n v="0"/>
    <n v="0"/>
    <n v="0"/>
    <n v="0"/>
    <n v="43"/>
    <n v="13"/>
    <n v="0"/>
    <n v="26"/>
    <n v="0"/>
    <n v="82"/>
    <n v="1"/>
    <n v="31"/>
    <n v="1"/>
    <m/>
  </r>
  <r>
    <x v="16"/>
    <x v="9"/>
    <n v="18.643000000000001"/>
    <n v="47.968000000000004"/>
    <n v="0"/>
    <n v="0"/>
    <n v="66.611000000000004"/>
    <n v="66.611000000000004"/>
    <n v="103.99600000000001"/>
    <n v="114.57899999999999"/>
    <n v="0"/>
    <n v="0"/>
    <n v="0"/>
    <n v="114.57899999999999"/>
    <n v="114.57899999999999"/>
    <n v="23"/>
    <n v="6"/>
    <n v="1"/>
    <n v="30"/>
    <n v="18"/>
    <n v="31"/>
    <n v="0"/>
    <n v="26"/>
    <n v="0"/>
    <n v="75"/>
    <n v="13"/>
    <n v="13"/>
    <n v="75"/>
    <n v="101"/>
    <n v="1"/>
    <n v="8"/>
    <n v="11"/>
    <n v="20"/>
    <n v="16.120999999999999"/>
    <n v="0"/>
    <n v="50.177"/>
    <n v="66.298000000000002"/>
    <n v="2"/>
    <n v="0"/>
    <n v="13"/>
    <n v="15"/>
    <n v="0"/>
    <n v="0"/>
    <n v="0"/>
    <n v="0"/>
    <n v="0"/>
    <n v="0"/>
    <n v="0"/>
    <n v="0"/>
    <n v="43"/>
    <n v="13"/>
    <n v="0"/>
    <n v="26"/>
    <n v="0"/>
    <n v="82"/>
    <n v="1"/>
    <n v="31"/>
    <n v="1"/>
    <m/>
  </r>
  <r>
    <x v="16"/>
    <x v="10"/>
    <n v="18.643000000000001"/>
    <n v="47.968000000000004"/>
    <n v="0"/>
    <n v="0"/>
    <n v="66.611000000000004"/>
    <n v="66.611000000000004"/>
    <n v="103.99600000000001"/>
    <n v="114.57899999999999"/>
    <n v="0"/>
    <n v="0"/>
    <n v="0"/>
    <n v="114.57899999999999"/>
    <n v="114.57899999999999"/>
    <n v="23"/>
    <n v="6"/>
    <n v="1"/>
    <n v="30"/>
    <n v="18"/>
    <n v="31"/>
    <n v="0"/>
    <n v="26"/>
    <n v="0"/>
    <n v="75"/>
    <n v="13"/>
    <n v="13"/>
    <n v="75"/>
    <n v="101"/>
    <n v="1"/>
    <n v="8"/>
    <n v="11"/>
    <n v="20"/>
    <n v="16.120999999999999"/>
    <n v="0"/>
    <n v="50.177"/>
    <n v="66.298000000000002"/>
    <n v="2"/>
    <n v="0"/>
    <n v="13"/>
    <n v="15"/>
    <n v="0"/>
    <n v="0"/>
    <n v="0"/>
    <n v="0"/>
    <n v="0"/>
    <n v="0"/>
    <n v="0"/>
    <n v="0"/>
    <n v="43"/>
    <n v="13"/>
    <n v="0"/>
    <n v="26"/>
    <n v="0"/>
    <n v="82"/>
    <n v="1"/>
    <n v="31"/>
    <n v="1"/>
    <m/>
  </r>
  <r>
    <x v="16"/>
    <x v="11"/>
    <n v="18.643000000000001"/>
    <n v="47.968000000000004"/>
    <n v="0"/>
    <n v="0"/>
    <n v="66.611000000000004"/>
    <n v="66.611000000000004"/>
    <n v="103.99600000000001"/>
    <n v="114.57899999999999"/>
    <n v="0"/>
    <n v="0"/>
    <n v="0"/>
    <n v="114.57899999999999"/>
    <n v="114.57899999999999"/>
    <n v="23"/>
    <n v="6"/>
    <n v="1"/>
    <n v="30"/>
    <n v="18"/>
    <n v="31"/>
    <n v="0"/>
    <n v="26"/>
    <n v="0"/>
    <n v="75"/>
    <n v="13"/>
    <n v="13"/>
    <n v="75"/>
    <n v="101"/>
    <n v="1"/>
    <n v="8"/>
    <n v="11"/>
    <n v="20"/>
    <n v="16.120999999999999"/>
    <n v="0"/>
    <n v="50.177"/>
    <n v="66.298000000000002"/>
    <n v="2"/>
    <n v="0"/>
    <n v="13"/>
    <n v="15"/>
    <n v="0"/>
    <n v="0"/>
    <n v="0"/>
    <n v="0"/>
    <n v="0"/>
    <n v="0"/>
    <n v="0"/>
    <n v="0"/>
    <n v="43"/>
    <n v="13"/>
    <n v="0"/>
    <n v="26"/>
    <n v="0"/>
    <n v="82"/>
    <n v="1"/>
    <n v="31"/>
    <n v="1"/>
    <m/>
  </r>
  <r>
    <x v="17"/>
    <x v="0"/>
    <n v="18.643000000000001"/>
    <n v="47.968000000000004"/>
    <n v="0"/>
    <n v="0"/>
    <n v="66.611000000000004"/>
    <n v="66.611000000000004"/>
    <n v="103.99600000000001"/>
    <n v="114.57899999999999"/>
    <n v="0"/>
    <n v="0"/>
    <n v="0"/>
    <n v="114.57899999999999"/>
    <n v="114.57899999999999"/>
    <n v="23"/>
    <n v="6"/>
    <n v="1"/>
    <n v="30"/>
    <n v="18"/>
    <n v="31"/>
    <n v="0"/>
    <n v="26"/>
    <n v="0"/>
    <n v="75"/>
    <n v="13"/>
    <n v="13"/>
    <n v="75"/>
    <n v="101"/>
    <n v="1"/>
    <n v="8"/>
    <n v="11"/>
    <n v="20"/>
    <n v="16.120999999999999"/>
    <n v="0"/>
    <n v="50.177"/>
    <n v="66.298000000000002"/>
    <n v="2"/>
    <n v="0"/>
    <n v="13"/>
    <n v="15"/>
    <n v="0"/>
    <n v="0"/>
    <n v="0"/>
    <n v="0"/>
    <n v="0"/>
    <n v="0"/>
    <n v="0"/>
    <n v="0"/>
    <n v="43"/>
    <n v="13"/>
    <n v="0"/>
    <n v="26"/>
    <n v="0"/>
    <n v="82"/>
    <n v="1"/>
    <n v="31"/>
    <n v="1"/>
    <m/>
  </r>
  <r>
    <x v="17"/>
    <x v="1"/>
    <n v="18.643000000000001"/>
    <n v="47.968000000000004"/>
    <n v="0"/>
    <n v="0"/>
    <n v="66.611000000000004"/>
    <n v="66.611000000000004"/>
    <n v="103.99600000000001"/>
    <n v="114.57899999999999"/>
    <n v="0"/>
    <n v="0"/>
    <n v="0"/>
    <n v="114.57899999999999"/>
    <n v="114.57899999999999"/>
    <n v="23"/>
    <n v="6"/>
    <n v="1"/>
    <n v="30"/>
    <n v="18"/>
    <n v="31"/>
    <n v="0"/>
    <n v="26"/>
    <n v="0"/>
    <n v="75"/>
    <n v="13"/>
    <n v="13"/>
    <n v="75"/>
    <n v="101"/>
    <n v="1"/>
    <n v="8"/>
    <n v="11"/>
    <n v="20"/>
    <n v="16.120999999999999"/>
    <n v="0"/>
    <n v="50.177"/>
    <n v="66.298000000000002"/>
    <n v="2"/>
    <n v="0"/>
    <n v="13"/>
    <n v="15"/>
    <n v="0"/>
    <n v="0"/>
    <n v="0"/>
    <n v="0"/>
    <n v="0"/>
    <n v="0"/>
    <n v="0"/>
    <n v="0"/>
    <n v="43"/>
    <n v="13"/>
    <n v="0"/>
    <n v="26"/>
    <n v="0"/>
    <n v="82"/>
    <n v="1"/>
    <n v="31"/>
    <n v="1"/>
    <m/>
  </r>
  <r>
    <x v="17"/>
    <x v="2"/>
    <n v="18.643000000000001"/>
    <n v="47.968000000000004"/>
    <n v="0"/>
    <n v="0"/>
    <n v="66.611000000000004"/>
    <n v="66.611000000000004"/>
    <n v="103.99600000000001"/>
    <n v="114.57899999999999"/>
    <n v="0"/>
    <n v="0"/>
    <n v="0"/>
    <n v="114.57899999999999"/>
    <n v="114.57899999999999"/>
    <n v="23"/>
    <n v="6"/>
    <n v="1"/>
    <n v="30"/>
    <n v="18"/>
    <n v="31"/>
    <n v="0"/>
    <n v="26"/>
    <n v="0"/>
    <n v="75"/>
    <n v="13"/>
    <n v="13"/>
    <n v="75"/>
    <n v="101"/>
    <n v="1"/>
    <n v="8"/>
    <n v="11"/>
    <n v="20"/>
    <n v="16.120999999999999"/>
    <n v="0"/>
    <n v="50.177"/>
    <n v="66.298000000000002"/>
    <n v="2"/>
    <n v="0"/>
    <n v="13"/>
    <n v="15"/>
    <n v="0"/>
    <n v="0"/>
    <n v="0"/>
    <n v="0"/>
    <n v="0"/>
    <n v="0"/>
    <n v="0"/>
    <n v="0"/>
    <n v="43"/>
    <n v="13"/>
    <n v="0"/>
    <n v="26"/>
    <n v="0"/>
    <n v="82"/>
    <n v="1"/>
    <n v="31"/>
    <n v="1"/>
    <m/>
  </r>
  <r>
    <x v="17"/>
    <x v="3"/>
    <n v="18.643000000000001"/>
    <n v="47.968000000000004"/>
    <n v="0"/>
    <n v="0"/>
    <n v="66.611000000000004"/>
    <n v="66.611000000000004"/>
    <n v="103.99600000000001"/>
    <n v="114.57899999999999"/>
    <n v="0"/>
    <n v="0"/>
    <n v="0"/>
    <n v="114.57899999999999"/>
    <n v="114.57899999999999"/>
    <n v="23"/>
    <n v="6"/>
    <n v="1"/>
    <n v="30"/>
    <n v="18"/>
    <n v="31"/>
    <n v="0"/>
    <n v="26"/>
    <n v="0"/>
    <n v="75"/>
    <n v="13"/>
    <n v="13"/>
    <n v="75"/>
    <n v="101"/>
    <n v="1"/>
    <n v="8"/>
    <n v="11"/>
    <n v="20"/>
    <n v="16.120999999999999"/>
    <n v="0"/>
    <n v="50.177"/>
    <n v="66.298000000000002"/>
    <n v="2"/>
    <n v="0"/>
    <n v="13"/>
    <n v="15"/>
    <n v="0"/>
    <n v="0"/>
    <n v="0"/>
    <n v="0"/>
    <n v="0"/>
    <n v="0"/>
    <n v="0"/>
    <n v="0"/>
    <n v="43"/>
    <n v="13"/>
    <n v="0"/>
    <n v="26"/>
    <n v="0"/>
    <n v="82"/>
    <n v="1"/>
    <n v="31"/>
    <n v="1"/>
    <m/>
  </r>
  <r>
    <x v="17"/>
    <x v="4"/>
    <n v="18.643000000000001"/>
    <n v="47.968000000000004"/>
    <n v="0"/>
    <n v="0"/>
    <n v="66.611000000000004"/>
    <n v="66.611000000000004"/>
    <n v="103.99600000000001"/>
    <n v="114.57899999999999"/>
    <n v="0"/>
    <n v="0"/>
    <n v="0"/>
    <n v="114.57899999999999"/>
    <n v="114.57899999999999"/>
    <n v="23"/>
    <n v="6"/>
    <n v="1"/>
    <n v="30"/>
    <n v="18"/>
    <n v="31"/>
    <n v="0"/>
    <n v="26"/>
    <n v="0"/>
    <n v="75"/>
    <n v="13"/>
    <n v="13"/>
    <n v="75"/>
    <n v="101"/>
    <n v="1"/>
    <n v="8"/>
    <n v="11"/>
    <n v="20"/>
    <n v="16.120999999999999"/>
    <n v="0"/>
    <n v="50.177"/>
    <n v="66.298000000000002"/>
    <n v="2"/>
    <n v="0"/>
    <n v="13"/>
    <n v="15"/>
    <n v="0"/>
    <n v="0"/>
    <n v="0"/>
    <n v="0"/>
    <n v="0"/>
    <n v="0"/>
    <n v="0"/>
    <n v="0"/>
    <n v="43"/>
    <n v="13"/>
    <n v="0"/>
    <n v="26"/>
    <n v="0"/>
    <n v="82"/>
    <n v="1"/>
    <n v="31"/>
    <n v="1"/>
    <m/>
  </r>
  <r>
    <x v="17"/>
    <x v="5"/>
    <n v="18.643000000000001"/>
    <n v="47.968000000000004"/>
    <n v="0"/>
    <n v="0"/>
    <n v="66.611000000000004"/>
    <n v="66.611000000000004"/>
    <n v="103.99600000000001"/>
    <n v="114.57899999999999"/>
    <n v="0"/>
    <n v="0"/>
    <n v="0"/>
    <n v="114.57899999999999"/>
    <n v="114.57899999999999"/>
    <n v="23"/>
    <n v="6"/>
    <n v="1"/>
    <n v="30"/>
    <n v="18"/>
    <n v="31"/>
    <n v="0"/>
    <n v="26"/>
    <n v="0"/>
    <n v="75"/>
    <n v="13"/>
    <n v="13"/>
    <n v="75"/>
    <n v="101"/>
    <n v="1"/>
    <n v="8"/>
    <n v="11"/>
    <n v="20"/>
    <n v="16.120999999999999"/>
    <n v="0"/>
    <n v="50.177"/>
    <n v="66.298000000000002"/>
    <n v="2"/>
    <n v="0"/>
    <n v="13"/>
    <n v="15"/>
    <n v="0"/>
    <n v="0"/>
    <n v="0"/>
    <n v="0"/>
    <n v="0"/>
    <n v="0"/>
    <n v="0"/>
    <n v="0"/>
    <n v="43"/>
    <n v="13"/>
    <n v="0"/>
    <n v="26"/>
    <n v="0"/>
    <n v="82"/>
    <n v="1"/>
    <n v="31"/>
    <n v="1"/>
    <m/>
  </r>
  <r>
    <x v="17"/>
    <x v="6"/>
    <n v="18.643000000000001"/>
    <n v="47.968000000000004"/>
    <n v="0"/>
    <n v="0"/>
    <n v="66.611000000000004"/>
    <n v="66.611000000000004"/>
    <n v="103.99600000000001"/>
    <n v="114.57899999999999"/>
    <n v="0"/>
    <n v="0"/>
    <n v="0"/>
    <n v="114.57899999999999"/>
    <n v="114.57899999999999"/>
    <n v="23"/>
    <n v="6"/>
    <n v="1"/>
    <n v="30"/>
    <n v="18"/>
    <n v="31"/>
    <n v="0"/>
    <n v="26"/>
    <n v="0"/>
    <n v="75"/>
    <n v="13"/>
    <n v="13"/>
    <n v="75"/>
    <n v="101"/>
    <n v="1"/>
    <n v="8"/>
    <n v="11"/>
    <n v="20"/>
    <n v="16.120999999999999"/>
    <n v="0"/>
    <n v="50.177"/>
    <n v="66.298000000000002"/>
    <n v="2"/>
    <n v="0"/>
    <n v="13"/>
    <n v="15"/>
    <n v="0"/>
    <n v="0"/>
    <n v="0"/>
    <n v="0"/>
    <n v="0"/>
    <n v="0"/>
    <n v="0"/>
    <n v="0"/>
    <n v="43"/>
    <n v="13"/>
    <n v="0"/>
    <n v="26"/>
    <n v="0"/>
    <n v="82"/>
    <n v="1"/>
    <n v="31"/>
    <n v="1"/>
    <m/>
  </r>
  <r>
    <x v="17"/>
    <x v="7"/>
    <n v="18.643000000000001"/>
    <n v="47.968000000000004"/>
    <n v="0"/>
    <n v="0"/>
    <n v="66.611000000000004"/>
    <n v="66.611000000000004"/>
    <n v="103.99600000000001"/>
    <n v="114.57899999999999"/>
    <n v="0"/>
    <n v="0"/>
    <n v="0"/>
    <n v="114.57899999999999"/>
    <n v="114.57899999999999"/>
    <n v="23"/>
    <n v="6"/>
    <n v="1"/>
    <n v="30"/>
    <n v="18"/>
    <n v="31"/>
    <n v="0"/>
    <n v="26"/>
    <n v="0"/>
    <n v="75"/>
    <n v="13"/>
    <n v="13"/>
    <n v="75"/>
    <n v="101"/>
    <n v="1"/>
    <n v="8"/>
    <n v="11"/>
    <n v="20"/>
    <n v="16.120999999999999"/>
    <n v="0"/>
    <n v="50.177"/>
    <n v="66.298000000000002"/>
    <n v="2"/>
    <n v="0"/>
    <n v="13"/>
    <n v="15"/>
    <n v="0"/>
    <n v="0"/>
    <n v="0"/>
    <n v="0"/>
    <n v="0"/>
    <n v="0"/>
    <n v="0"/>
    <n v="0"/>
    <n v="43"/>
    <n v="13"/>
    <n v="0"/>
    <n v="26"/>
    <n v="0"/>
    <n v="82"/>
    <n v="1"/>
    <n v="31"/>
    <n v="1"/>
    <m/>
  </r>
  <r>
    <x v="17"/>
    <x v="8"/>
    <n v="18.643000000000001"/>
    <n v="47.968000000000004"/>
    <n v="0"/>
    <n v="0"/>
    <n v="66.611000000000004"/>
    <n v="66.611000000000004"/>
    <n v="103.99600000000001"/>
    <n v="114.57899999999999"/>
    <n v="0"/>
    <n v="0"/>
    <n v="0"/>
    <n v="114.57899999999999"/>
    <n v="114.57899999999999"/>
    <n v="23"/>
    <n v="6"/>
    <n v="1"/>
    <n v="30"/>
    <n v="18"/>
    <n v="31"/>
    <n v="0"/>
    <n v="26"/>
    <n v="0"/>
    <n v="75"/>
    <n v="13"/>
    <n v="13"/>
    <n v="75"/>
    <n v="101"/>
    <n v="1"/>
    <n v="8"/>
    <n v="11"/>
    <n v="20"/>
    <n v="16.120999999999999"/>
    <n v="0"/>
    <n v="50.177"/>
    <n v="66.298000000000002"/>
    <n v="2"/>
    <n v="0"/>
    <n v="13"/>
    <n v="15"/>
    <n v="0"/>
    <n v="0"/>
    <n v="0"/>
    <n v="0"/>
    <n v="0"/>
    <n v="0"/>
    <n v="0"/>
    <n v="0"/>
    <n v="43"/>
    <n v="13"/>
    <n v="0"/>
    <n v="26"/>
    <n v="0"/>
    <n v="82"/>
    <n v="1"/>
    <n v="31"/>
    <n v="1"/>
    <m/>
  </r>
  <r>
    <x v="17"/>
    <x v="9"/>
    <n v="18.643000000000001"/>
    <n v="47.968000000000004"/>
    <n v="0"/>
    <n v="0"/>
    <n v="66.611000000000004"/>
    <n v="66.611000000000004"/>
    <n v="103.99600000000001"/>
    <n v="114.57899999999999"/>
    <n v="0"/>
    <n v="0"/>
    <n v="0"/>
    <n v="114.57899999999999"/>
    <n v="114.57899999999999"/>
    <n v="23"/>
    <n v="6"/>
    <n v="1"/>
    <n v="30"/>
    <n v="18"/>
    <n v="31"/>
    <n v="0"/>
    <n v="26"/>
    <n v="0"/>
    <n v="75"/>
    <n v="13"/>
    <n v="13"/>
    <n v="75"/>
    <n v="101"/>
    <n v="1"/>
    <n v="8"/>
    <n v="11"/>
    <n v="20"/>
    <n v="16.120999999999999"/>
    <n v="0"/>
    <n v="50.177"/>
    <n v="66.298000000000002"/>
    <n v="2"/>
    <n v="0"/>
    <n v="13"/>
    <n v="15"/>
    <n v="0"/>
    <n v="0"/>
    <n v="0"/>
    <n v="0"/>
    <n v="0"/>
    <n v="0"/>
    <n v="0"/>
    <n v="0"/>
    <n v="43"/>
    <n v="13"/>
    <n v="0"/>
    <n v="26"/>
    <n v="0"/>
    <n v="82"/>
    <n v="1"/>
    <n v="31"/>
    <n v="1"/>
    <m/>
  </r>
  <r>
    <x v="17"/>
    <x v="10"/>
    <n v="18.643000000000001"/>
    <n v="47.968000000000004"/>
    <n v="0"/>
    <n v="0"/>
    <n v="66.611000000000004"/>
    <n v="66.611000000000004"/>
    <n v="103.99600000000001"/>
    <n v="114.57899999999999"/>
    <n v="0"/>
    <n v="0"/>
    <n v="0"/>
    <n v="114.57899999999999"/>
    <n v="114.57899999999999"/>
    <n v="23"/>
    <n v="6"/>
    <n v="1"/>
    <n v="30"/>
    <n v="18"/>
    <n v="31"/>
    <n v="0"/>
    <n v="26"/>
    <n v="0"/>
    <n v="75"/>
    <n v="13"/>
    <n v="13"/>
    <n v="75"/>
    <n v="101"/>
    <n v="1"/>
    <n v="8"/>
    <n v="11"/>
    <n v="20"/>
    <n v="16.120999999999999"/>
    <n v="0"/>
    <n v="50.177"/>
    <n v="66.298000000000002"/>
    <n v="2"/>
    <n v="0"/>
    <n v="13"/>
    <n v="15"/>
    <n v="0"/>
    <n v="0"/>
    <n v="0"/>
    <n v="0"/>
    <n v="0"/>
    <n v="0"/>
    <n v="0"/>
    <n v="0"/>
    <n v="43"/>
    <n v="13"/>
    <n v="0"/>
    <n v="26"/>
    <n v="0"/>
    <n v="82"/>
    <n v="1"/>
    <n v="31"/>
    <n v="1"/>
    <m/>
  </r>
  <r>
    <x v="17"/>
    <x v="11"/>
    <n v="18.643000000000001"/>
    <n v="47.968000000000004"/>
    <n v="0"/>
    <n v="0"/>
    <n v="66.611000000000004"/>
    <n v="66.611000000000004"/>
    <n v="103.99600000000001"/>
    <n v="114.57899999999999"/>
    <n v="0"/>
    <n v="0"/>
    <n v="0"/>
    <n v="114.57899999999999"/>
    <n v="114.57899999999999"/>
    <n v="23"/>
    <n v="6"/>
    <n v="1"/>
    <n v="30"/>
    <n v="18"/>
    <n v="31"/>
    <n v="0"/>
    <n v="26"/>
    <n v="0"/>
    <n v="75"/>
    <n v="13"/>
    <n v="13"/>
    <n v="75"/>
    <n v="101"/>
    <n v="1"/>
    <n v="8"/>
    <n v="11"/>
    <n v="20"/>
    <n v="16.120999999999999"/>
    <n v="0"/>
    <n v="50.177"/>
    <n v="66.298000000000002"/>
    <n v="2"/>
    <n v="0"/>
    <n v="13"/>
    <n v="15"/>
    <n v="0"/>
    <n v="0"/>
    <n v="0"/>
    <n v="0"/>
    <n v="0"/>
    <n v="0"/>
    <n v="0"/>
    <n v="0"/>
    <n v="43"/>
    <n v="13"/>
    <n v="0"/>
    <n v="26"/>
    <n v="0"/>
    <n v="82"/>
    <n v="1"/>
    <n v="31"/>
    <n v="1"/>
    <m/>
  </r>
  <r>
    <x v="18"/>
    <x v="0"/>
    <n v="18.643000000000001"/>
    <n v="47.968000000000004"/>
    <n v="0"/>
    <n v="0"/>
    <n v="66.611000000000004"/>
    <n v="66.611000000000004"/>
    <n v="103.99600000000001"/>
    <n v="114.57899999999999"/>
    <n v="0"/>
    <n v="0"/>
    <n v="0"/>
    <n v="114.57899999999999"/>
    <n v="114.57899999999999"/>
    <n v="23"/>
    <n v="6"/>
    <n v="1"/>
    <n v="30"/>
    <n v="18"/>
    <n v="31"/>
    <n v="0"/>
    <n v="26"/>
    <n v="0"/>
    <n v="75"/>
    <n v="13"/>
    <n v="13"/>
    <n v="75"/>
    <n v="101"/>
    <n v="1"/>
    <n v="8"/>
    <n v="11"/>
    <n v="20"/>
    <n v="16.120999999999999"/>
    <n v="0"/>
    <n v="50.177"/>
    <n v="66.298000000000002"/>
    <n v="2"/>
    <n v="0"/>
    <n v="13"/>
    <n v="15"/>
    <n v="0"/>
    <n v="0"/>
    <n v="0"/>
    <n v="0"/>
    <n v="0"/>
    <n v="0"/>
    <n v="0"/>
    <n v="0"/>
    <n v="43"/>
    <n v="13"/>
    <n v="0"/>
    <n v="26"/>
    <n v="0"/>
    <n v="82"/>
    <n v="1"/>
    <n v="31"/>
    <n v="1"/>
    <m/>
  </r>
  <r>
    <x v="18"/>
    <x v="1"/>
    <n v="18.643000000000001"/>
    <n v="47.968000000000004"/>
    <n v="0"/>
    <n v="0"/>
    <n v="66.611000000000004"/>
    <n v="66.611000000000004"/>
    <n v="103.99600000000001"/>
    <n v="114.57899999999999"/>
    <n v="0"/>
    <n v="0"/>
    <n v="0"/>
    <n v="114.57899999999999"/>
    <n v="114.57899999999999"/>
    <n v="23"/>
    <n v="6"/>
    <n v="1"/>
    <n v="30"/>
    <n v="18"/>
    <n v="31"/>
    <n v="0"/>
    <n v="26"/>
    <n v="0"/>
    <n v="75"/>
    <n v="13"/>
    <n v="13"/>
    <n v="75"/>
    <n v="101"/>
    <n v="1"/>
    <n v="8"/>
    <n v="11"/>
    <n v="20"/>
    <n v="16.120999999999999"/>
    <n v="0"/>
    <n v="50.177"/>
    <n v="66.298000000000002"/>
    <n v="2"/>
    <n v="0"/>
    <n v="13"/>
    <n v="15"/>
    <n v="0"/>
    <n v="0"/>
    <n v="0"/>
    <n v="0"/>
    <n v="0"/>
    <n v="0"/>
    <n v="0"/>
    <n v="0"/>
    <n v="43"/>
    <n v="13"/>
    <n v="0"/>
    <n v="26"/>
    <n v="0"/>
    <n v="82"/>
    <n v="1"/>
    <n v="31"/>
    <n v="1"/>
    <m/>
  </r>
  <r>
    <x v="18"/>
    <x v="2"/>
    <n v="18.643000000000001"/>
    <n v="47.968000000000004"/>
    <n v="0"/>
    <n v="0"/>
    <n v="66.611000000000004"/>
    <n v="66.611000000000004"/>
    <n v="103.99600000000001"/>
    <n v="114.57899999999999"/>
    <n v="0"/>
    <n v="0"/>
    <n v="0"/>
    <n v="114.57899999999999"/>
    <n v="114.57899999999999"/>
    <n v="23"/>
    <n v="6"/>
    <n v="1"/>
    <n v="30"/>
    <n v="18"/>
    <n v="31"/>
    <n v="0"/>
    <n v="26"/>
    <n v="0"/>
    <n v="75"/>
    <n v="13"/>
    <n v="13"/>
    <n v="75"/>
    <n v="101"/>
    <n v="1"/>
    <n v="8"/>
    <n v="11"/>
    <n v="20"/>
    <n v="16.120999999999999"/>
    <n v="0"/>
    <n v="50.177"/>
    <n v="66.298000000000002"/>
    <n v="2"/>
    <n v="0"/>
    <n v="13"/>
    <n v="15"/>
    <n v="0"/>
    <n v="0"/>
    <n v="0"/>
    <n v="0"/>
    <n v="0"/>
    <n v="0"/>
    <n v="0"/>
    <n v="0"/>
    <n v="43"/>
    <n v="13"/>
    <n v="0"/>
    <n v="26"/>
    <n v="0"/>
    <n v="82"/>
    <n v="1"/>
    <n v="31"/>
    <n v="1"/>
    <m/>
  </r>
  <r>
    <x v="18"/>
    <x v="3"/>
    <n v="18.643000000000001"/>
    <n v="47.968000000000004"/>
    <n v="0"/>
    <n v="0"/>
    <n v="66.611000000000004"/>
    <n v="66.611000000000004"/>
    <n v="103.99600000000001"/>
    <n v="114.57899999999999"/>
    <n v="0"/>
    <n v="0"/>
    <n v="0"/>
    <n v="114.57899999999999"/>
    <n v="114.57899999999999"/>
    <n v="23"/>
    <n v="6"/>
    <n v="1"/>
    <n v="30"/>
    <n v="18"/>
    <n v="31"/>
    <n v="0"/>
    <n v="26"/>
    <n v="0"/>
    <n v="75"/>
    <n v="13"/>
    <n v="13"/>
    <n v="75"/>
    <n v="101"/>
    <n v="1"/>
    <n v="8"/>
    <n v="11"/>
    <n v="20"/>
    <n v="16.120999999999999"/>
    <n v="0"/>
    <n v="50.177"/>
    <n v="66.298000000000002"/>
    <n v="2"/>
    <n v="0"/>
    <n v="13"/>
    <n v="15"/>
    <n v="0"/>
    <n v="0"/>
    <n v="0"/>
    <n v="0"/>
    <n v="0"/>
    <n v="0"/>
    <n v="0"/>
    <n v="0"/>
    <n v="43"/>
    <n v="13"/>
    <n v="0"/>
    <n v="26"/>
    <n v="0"/>
    <n v="82"/>
    <n v="1"/>
    <n v="31"/>
    <n v="1"/>
    <m/>
  </r>
  <r>
    <x v="18"/>
    <x v="4"/>
    <n v="18.643000000000001"/>
    <n v="47.968000000000004"/>
    <n v="0"/>
    <n v="0"/>
    <n v="66.611000000000004"/>
    <n v="66.611000000000004"/>
    <n v="103.99600000000001"/>
    <n v="114.57899999999999"/>
    <n v="0"/>
    <n v="0"/>
    <n v="0"/>
    <n v="114.57899999999999"/>
    <n v="114.57899999999999"/>
    <n v="23"/>
    <n v="6"/>
    <n v="1"/>
    <n v="30"/>
    <n v="18"/>
    <n v="31"/>
    <n v="0"/>
    <n v="26"/>
    <n v="0"/>
    <n v="75"/>
    <n v="13"/>
    <n v="13"/>
    <n v="75"/>
    <n v="101"/>
    <n v="1"/>
    <n v="8"/>
    <n v="11"/>
    <n v="20"/>
    <n v="16.120999999999999"/>
    <n v="0"/>
    <n v="50.177"/>
    <n v="66.298000000000002"/>
    <n v="2"/>
    <n v="0"/>
    <n v="13"/>
    <n v="15"/>
    <n v="0"/>
    <n v="0"/>
    <n v="0"/>
    <n v="0"/>
    <n v="0"/>
    <n v="0"/>
    <n v="0"/>
    <n v="0"/>
    <n v="43"/>
    <n v="13"/>
    <n v="0"/>
    <n v="26"/>
    <n v="0"/>
    <n v="82"/>
    <n v="1"/>
    <n v="31"/>
    <n v="1"/>
    <m/>
  </r>
  <r>
    <x v="18"/>
    <x v="5"/>
    <n v="18.643000000000001"/>
    <n v="47.968000000000004"/>
    <n v="0"/>
    <n v="0"/>
    <n v="66.611000000000004"/>
    <n v="66.611000000000004"/>
    <n v="103.99600000000001"/>
    <n v="114.57899999999999"/>
    <n v="0"/>
    <n v="0"/>
    <n v="0"/>
    <n v="114.57899999999999"/>
    <n v="114.57899999999999"/>
    <n v="23"/>
    <n v="6"/>
    <n v="1"/>
    <n v="30"/>
    <n v="18"/>
    <n v="31"/>
    <n v="0"/>
    <n v="26"/>
    <n v="0"/>
    <n v="75"/>
    <n v="13"/>
    <n v="13"/>
    <n v="75"/>
    <n v="101"/>
    <n v="1"/>
    <n v="8"/>
    <n v="11"/>
    <n v="20"/>
    <n v="16.120999999999999"/>
    <n v="0"/>
    <n v="50.177"/>
    <n v="66.298000000000002"/>
    <n v="2"/>
    <n v="0"/>
    <n v="13"/>
    <n v="15"/>
    <n v="0"/>
    <n v="0"/>
    <n v="0"/>
    <n v="0"/>
    <n v="0"/>
    <n v="0"/>
    <n v="0"/>
    <n v="0"/>
    <n v="43"/>
    <n v="13"/>
    <n v="0"/>
    <n v="26"/>
    <n v="0"/>
    <n v="82"/>
    <n v="1"/>
    <n v="31"/>
    <n v="1"/>
    <m/>
  </r>
  <r>
    <x v="18"/>
    <x v="6"/>
    <n v="18.643000000000001"/>
    <n v="47.968000000000004"/>
    <n v="0"/>
    <n v="0"/>
    <n v="66.611000000000004"/>
    <n v="66.611000000000004"/>
    <n v="103.99600000000001"/>
    <n v="114.57899999999999"/>
    <n v="0"/>
    <n v="0"/>
    <n v="0"/>
    <n v="114.57899999999999"/>
    <n v="114.57899999999999"/>
    <n v="23"/>
    <n v="6"/>
    <n v="1"/>
    <n v="30"/>
    <n v="18"/>
    <n v="31"/>
    <n v="0"/>
    <n v="26"/>
    <n v="0"/>
    <n v="75"/>
    <n v="13"/>
    <n v="13"/>
    <n v="75"/>
    <n v="101"/>
    <n v="1"/>
    <n v="8"/>
    <n v="11"/>
    <n v="20"/>
    <n v="16.120999999999999"/>
    <n v="0"/>
    <n v="50.177"/>
    <n v="66.298000000000002"/>
    <n v="2"/>
    <n v="0"/>
    <n v="13"/>
    <n v="15"/>
    <n v="0"/>
    <n v="0"/>
    <n v="0"/>
    <n v="0"/>
    <n v="0"/>
    <n v="0"/>
    <n v="0"/>
    <n v="0"/>
    <n v="43"/>
    <n v="13"/>
    <n v="0"/>
    <n v="26"/>
    <n v="0"/>
    <n v="82"/>
    <n v="1"/>
    <n v="31"/>
    <n v="1"/>
    <m/>
  </r>
  <r>
    <x v="18"/>
    <x v="7"/>
    <n v="18.643000000000001"/>
    <n v="47.968000000000004"/>
    <n v="0"/>
    <n v="0"/>
    <n v="66.611000000000004"/>
    <n v="66.611000000000004"/>
    <n v="103.99600000000001"/>
    <n v="114.57899999999999"/>
    <n v="0"/>
    <n v="0"/>
    <n v="0"/>
    <n v="114.57899999999999"/>
    <n v="114.57899999999999"/>
    <n v="23"/>
    <n v="6"/>
    <n v="1"/>
    <n v="30"/>
    <n v="18"/>
    <n v="31"/>
    <n v="0"/>
    <n v="26"/>
    <n v="0"/>
    <n v="75"/>
    <n v="13"/>
    <n v="13"/>
    <n v="75"/>
    <n v="101"/>
    <n v="1"/>
    <n v="8"/>
    <n v="11"/>
    <n v="20"/>
    <n v="16.120999999999999"/>
    <n v="0"/>
    <n v="50.177"/>
    <n v="66.298000000000002"/>
    <n v="2"/>
    <n v="0"/>
    <n v="13"/>
    <n v="15"/>
    <n v="0"/>
    <n v="0"/>
    <n v="0"/>
    <n v="0"/>
    <n v="0"/>
    <n v="0"/>
    <n v="0"/>
    <n v="0"/>
    <n v="43"/>
    <n v="13"/>
    <n v="0"/>
    <n v="26"/>
    <n v="0"/>
    <n v="82"/>
    <n v="1"/>
    <n v="31"/>
    <n v="1"/>
    <m/>
  </r>
  <r>
    <x v="18"/>
    <x v="8"/>
    <n v="18.643000000000001"/>
    <n v="47.968000000000004"/>
    <n v="0"/>
    <n v="0"/>
    <n v="66.611000000000004"/>
    <n v="66.611000000000004"/>
    <n v="103.99600000000001"/>
    <n v="114.57899999999999"/>
    <n v="0"/>
    <n v="0"/>
    <n v="0"/>
    <n v="114.57899999999999"/>
    <n v="114.57899999999999"/>
    <n v="23"/>
    <n v="6"/>
    <n v="1"/>
    <n v="30"/>
    <n v="18"/>
    <n v="31"/>
    <n v="0"/>
    <n v="26"/>
    <n v="0"/>
    <n v="75"/>
    <n v="13"/>
    <n v="13"/>
    <n v="75"/>
    <n v="101"/>
    <n v="1"/>
    <n v="8"/>
    <n v="11"/>
    <n v="20"/>
    <n v="16.120999999999999"/>
    <n v="0"/>
    <n v="50.177"/>
    <n v="66.298000000000002"/>
    <n v="2"/>
    <n v="0"/>
    <n v="13"/>
    <n v="15"/>
    <n v="0"/>
    <n v="0"/>
    <n v="0"/>
    <n v="0"/>
    <n v="0"/>
    <n v="0"/>
    <n v="0"/>
    <n v="0"/>
    <n v="43"/>
    <n v="13"/>
    <n v="0"/>
    <n v="26"/>
    <n v="0"/>
    <n v="82"/>
    <n v="1"/>
    <n v="31"/>
    <n v="1"/>
    <m/>
  </r>
  <r>
    <x v="18"/>
    <x v="9"/>
    <n v="18.643000000000001"/>
    <n v="47.968000000000004"/>
    <n v="0"/>
    <n v="0"/>
    <n v="66.611000000000004"/>
    <n v="66.611000000000004"/>
    <n v="103.99600000000001"/>
    <n v="114.57899999999999"/>
    <n v="0"/>
    <n v="0"/>
    <n v="0"/>
    <n v="114.57899999999999"/>
    <n v="114.57899999999999"/>
    <n v="23"/>
    <n v="6"/>
    <n v="1"/>
    <n v="30"/>
    <n v="18"/>
    <n v="31"/>
    <n v="0"/>
    <n v="26"/>
    <n v="0"/>
    <n v="75"/>
    <n v="13"/>
    <n v="13"/>
    <n v="75"/>
    <n v="101"/>
    <n v="1"/>
    <n v="8"/>
    <n v="11"/>
    <n v="20"/>
    <n v="16.120999999999999"/>
    <n v="0"/>
    <n v="50.177"/>
    <n v="66.298000000000002"/>
    <n v="2"/>
    <n v="0"/>
    <n v="13"/>
    <n v="15"/>
    <n v="0"/>
    <n v="0"/>
    <n v="0"/>
    <n v="0"/>
    <n v="0"/>
    <n v="0"/>
    <n v="0"/>
    <n v="0"/>
    <n v="43"/>
    <n v="13"/>
    <n v="0"/>
    <n v="26"/>
    <n v="0"/>
    <n v="82"/>
    <n v="1"/>
    <n v="31"/>
    <n v="1"/>
    <m/>
  </r>
  <r>
    <x v="18"/>
    <x v="10"/>
    <n v="18.643000000000001"/>
    <n v="47.968000000000004"/>
    <n v="0"/>
    <n v="0"/>
    <n v="66.611000000000004"/>
    <n v="66.611000000000004"/>
    <n v="103.99600000000001"/>
    <n v="114.57899999999999"/>
    <n v="0"/>
    <n v="0"/>
    <n v="0"/>
    <n v="114.57899999999999"/>
    <n v="114.57899999999999"/>
    <n v="23"/>
    <n v="6"/>
    <n v="1"/>
    <n v="30"/>
    <n v="18"/>
    <n v="31"/>
    <n v="0"/>
    <n v="26"/>
    <n v="0"/>
    <n v="75"/>
    <n v="13"/>
    <n v="13"/>
    <n v="75"/>
    <n v="101"/>
    <n v="1"/>
    <n v="8"/>
    <n v="11"/>
    <n v="20"/>
    <n v="16.120999999999999"/>
    <n v="0"/>
    <n v="50.177"/>
    <n v="66.298000000000002"/>
    <n v="2"/>
    <n v="0"/>
    <n v="13"/>
    <n v="15"/>
    <n v="0"/>
    <n v="0"/>
    <n v="0"/>
    <n v="0"/>
    <n v="0"/>
    <n v="0"/>
    <n v="0"/>
    <n v="0"/>
    <n v="43"/>
    <n v="13"/>
    <n v="0"/>
    <n v="26"/>
    <n v="0"/>
    <n v="82"/>
    <n v="1"/>
    <n v="31"/>
    <n v="1"/>
    <m/>
  </r>
  <r>
    <x v="18"/>
    <x v="11"/>
    <n v="18.643000000000001"/>
    <n v="47.968000000000004"/>
    <n v="0"/>
    <n v="0"/>
    <n v="66.611000000000004"/>
    <n v="66.611000000000004"/>
    <n v="103.99600000000001"/>
    <n v="114.57899999999999"/>
    <n v="0"/>
    <n v="0"/>
    <n v="0"/>
    <n v="114.57899999999999"/>
    <n v="114.57899999999999"/>
    <n v="23"/>
    <n v="6"/>
    <n v="1"/>
    <n v="30"/>
    <n v="18"/>
    <n v="31"/>
    <n v="0"/>
    <n v="26"/>
    <n v="0"/>
    <n v="75"/>
    <n v="13"/>
    <n v="13"/>
    <n v="75"/>
    <n v="101"/>
    <n v="1"/>
    <n v="8"/>
    <n v="11"/>
    <n v="20"/>
    <n v="16.120999999999999"/>
    <n v="0"/>
    <n v="50.177"/>
    <n v="66.298000000000002"/>
    <n v="2"/>
    <n v="0"/>
    <n v="13"/>
    <n v="15"/>
    <n v="0"/>
    <n v="0"/>
    <n v="0"/>
    <n v="0"/>
    <n v="0"/>
    <n v="0"/>
    <n v="0"/>
    <n v="0"/>
    <n v="43"/>
    <n v="13"/>
    <n v="0"/>
    <n v="26"/>
    <n v="0"/>
    <n v="82"/>
    <n v="1"/>
    <n v="31"/>
    <n v="1"/>
    <m/>
  </r>
  <r>
    <x v="19"/>
    <x v="0"/>
    <n v="18.643000000000001"/>
    <n v="47.968000000000004"/>
    <n v="0"/>
    <n v="0"/>
    <n v="66.611000000000004"/>
    <n v="66.611000000000004"/>
    <n v="103.99600000000001"/>
    <n v="114.57899999999999"/>
    <n v="0"/>
    <n v="0"/>
    <n v="0"/>
    <n v="114.57899999999999"/>
    <n v="114.57899999999999"/>
    <n v="23"/>
    <n v="6"/>
    <n v="1"/>
    <n v="30"/>
    <n v="18"/>
    <n v="31"/>
    <n v="0"/>
    <n v="26"/>
    <n v="0"/>
    <n v="75"/>
    <n v="13"/>
    <n v="13"/>
    <n v="75"/>
    <n v="101"/>
    <n v="1"/>
    <n v="8"/>
    <n v="11"/>
    <n v="20"/>
    <n v="16.120999999999999"/>
    <n v="0"/>
    <n v="50.177"/>
    <n v="66.298000000000002"/>
    <n v="2"/>
    <n v="0"/>
    <n v="13"/>
    <n v="15"/>
    <n v="0"/>
    <n v="0"/>
    <n v="0"/>
    <n v="0"/>
    <n v="0"/>
    <n v="0"/>
    <n v="0"/>
    <n v="0"/>
    <n v="43"/>
    <n v="13"/>
    <n v="0"/>
    <n v="26"/>
    <n v="0"/>
    <n v="82"/>
    <n v="1"/>
    <n v="31"/>
    <n v="1"/>
    <m/>
  </r>
  <r>
    <x v="19"/>
    <x v="1"/>
    <n v="18.643000000000001"/>
    <n v="47.968000000000004"/>
    <n v="0"/>
    <n v="0"/>
    <n v="66.611000000000004"/>
    <n v="66.611000000000004"/>
    <n v="103.99600000000001"/>
    <n v="114.57899999999999"/>
    <n v="0"/>
    <n v="0"/>
    <n v="0"/>
    <n v="114.57899999999999"/>
    <n v="114.57899999999999"/>
    <n v="23"/>
    <n v="6"/>
    <n v="1"/>
    <n v="30"/>
    <n v="18"/>
    <n v="31"/>
    <n v="0"/>
    <n v="26"/>
    <n v="0"/>
    <n v="75"/>
    <n v="13"/>
    <n v="13"/>
    <n v="75"/>
    <n v="101"/>
    <n v="1"/>
    <n v="8"/>
    <n v="11"/>
    <n v="20"/>
    <n v="16.120999999999999"/>
    <n v="0"/>
    <n v="50.177"/>
    <n v="66.298000000000002"/>
    <n v="2"/>
    <n v="0"/>
    <n v="13"/>
    <n v="15"/>
    <n v="0"/>
    <n v="0"/>
    <n v="0"/>
    <n v="0"/>
    <n v="0"/>
    <n v="0"/>
    <n v="0"/>
    <n v="0"/>
    <n v="43"/>
    <n v="13"/>
    <n v="0"/>
    <n v="26"/>
    <n v="0"/>
    <n v="82"/>
    <n v="1"/>
    <n v="31"/>
    <n v="1"/>
    <m/>
  </r>
  <r>
    <x v="19"/>
    <x v="2"/>
    <n v="18.643000000000001"/>
    <n v="47.968000000000004"/>
    <n v="0"/>
    <n v="0"/>
    <n v="66.611000000000004"/>
    <n v="66.611000000000004"/>
    <n v="103.99600000000001"/>
    <n v="114.57899999999999"/>
    <n v="0"/>
    <n v="0"/>
    <n v="0"/>
    <n v="114.57899999999999"/>
    <n v="114.57899999999999"/>
    <n v="23"/>
    <n v="6"/>
    <n v="1"/>
    <n v="30"/>
    <n v="18"/>
    <n v="31"/>
    <n v="0"/>
    <n v="26"/>
    <n v="0"/>
    <n v="75"/>
    <n v="13"/>
    <n v="13"/>
    <n v="75"/>
    <n v="101"/>
    <n v="1"/>
    <n v="8"/>
    <n v="11"/>
    <n v="20"/>
    <n v="16.120999999999999"/>
    <n v="0"/>
    <n v="50.177"/>
    <n v="66.298000000000002"/>
    <n v="2"/>
    <n v="0"/>
    <n v="13"/>
    <n v="15"/>
    <n v="0"/>
    <n v="0"/>
    <n v="0"/>
    <n v="0"/>
    <n v="0"/>
    <n v="0"/>
    <n v="0"/>
    <n v="0"/>
    <n v="43"/>
    <n v="13"/>
    <n v="0"/>
    <n v="26"/>
    <n v="0"/>
    <n v="82"/>
    <n v="1"/>
    <n v="31"/>
    <n v="1"/>
    <m/>
  </r>
  <r>
    <x v="19"/>
    <x v="3"/>
    <n v="18.643000000000001"/>
    <n v="47.968000000000004"/>
    <n v="0"/>
    <n v="0"/>
    <n v="66.611000000000004"/>
    <n v="66.611000000000004"/>
    <n v="103.99600000000001"/>
    <n v="114.57899999999999"/>
    <n v="0"/>
    <n v="0"/>
    <n v="0"/>
    <n v="114.57899999999999"/>
    <n v="114.57899999999999"/>
    <n v="23"/>
    <n v="6"/>
    <n v="1"/>
    <n v="30"/>
    <n v="18"/>
    <n v="31"/>
    <n v="0"/>
    <n v="26"/>
    <n v="0"/>
    <n v="75"/>
    <n v="13"/>
    <n v="13"/>
    <n v="75"/>
    <n v="101"/>
    <n v="1"/>
    <n v="8"/>
    <n v="11"/>
    <n v="20"/>
    <n v="16.120999999999999"/>
    <n v="0"/>
    <n v="50.177"/>
    <n v="66.298000000000002"/>
    <n v="2"/>
    <n v="0"/>
    <n v="13"/>
    <n v="15"/>
    <n v="0"/>
    <n v="0"/>
    <n v="0"/>
    <n v="0"/>
    <n v="0"/>
    <n v="0"/>
    <n v="0"/>
    <n v="0"/>
    <n v="43"/>
    <n v="13"/>
    <n v="0"/>
    <n v="26"/>
    <n v="0"/>
    <n v="82"/>
    <n v="1"/>
    <n v="31"/>
    <n v="1"/>
    <m/>
  </r>
  <r>
    <x v="19"/>
    <x v="4"/>
    <n v="18.643000000000001"/>
    <n v="47.968000000000004"/>
    <n v="0"/>
    <n v="0"/>
    <n v="66.611000000000004"/>
    <n v="66.611000000000004"/>
    <n v="103.99600000000001"/>
    <n v="114.57899999999999"/>
    <n v="0"/>
    <n v="0"/>
    <n v="0"/>
    <n v="114.57899999999999"/>
    <n v="114.57899999999999"/>
    <n v="23"/>
    <n v="6"/>
    <n v="1"/>
    <n v="30"/>
    <n v="18"/>
    <n v="31"/>
    <n v="0"/>
    <n v="26"/>
    <n v="0"/>
    <n v="75"/>
    <n v="13"/>
    <n v="13"/>
    <n v="75"/>
    <n v="101"/>
    <n v="1"/>
    <n v="8"/>
    <n v="11"/>
    <n v="20"/>
    <n v="16.120999999999999"/>
    <n v="0"/>
    <n v="50.177"/>
    <n v="66.298000000000002"/>
    <n v="2"/>
    <n v="0"/>
    <n v="13"/>
    <n v="15"/>
    <n v="0"/>
    <n v="0"/>
    <n v="0"/>
    <n v="0"/>
    <n v="0"/>
    <n v="0"/>
    <n v="0"/>
    <n v="0"/>
    <n v="43"/>
    <n v="13"/>
    <n v="0"/>
    <n v="26"/>
    <n v="0"/>
    <n v="82"/>
    <n v="1"/>
    <n v="31"/>
    <n v="1"/>
    <m/>
  </r>
  <r>
    <x v="19"/>
    <x v="5"/>
    <n v="18.643000000000001"/>
    <n v="47.968000000000004"/>
    <n v="0"/>
    <n v="0"/>
    <n v="66.611000000000004"/>
    <n v="66.611000000000004"/>
    <n v="103.99600000000001"/>
    <n v="114.57899999999999"/>
    <n v="0"/>
    <n v="0"/>
    <n v="0"/>
    <n v="114.57899999999999"/>
    <n v="114.57899999999999"/>
    <n v="23"/>
    <n v="6"/>
    <n v="1"/>
    <n v="30"/>
    <n v="18"/>
    <n v="31"/>
    <n v="0"/>
    <n v="26"/>
    <n v="0"/>
    <n v="75"/>
    <n v="13"/>
    <n v="13"/>
    <n v="75"/>
    <n v="101"/>
    <n v="1"/>
    <n v="8"/>
    <n v="11"/>
    <n v="20"/>
    <n v="16.120999999999999"/>
    <n v="0"/>
    <n v="50.177"/>
    <n v="66.298000000000002"/>
    <n v="2"/>
    <n v="0"/>
    <n v="13"/>
    <n v="15"/>
    <n v="0"/>
    <n v="0"/>
    <n v="0"/>
    <n v="0"/>
    <n v="0"/>
    <n v="0"/>
    <n v="0"/>
    <n v="0"/>
    <n v="43"/>
    <n v="13"/>
    <n v="0"/>
    <n v="26"/>
    <n v="0"/>
    <n v="82"/>
    <n v="1"/>
    <n v="31"/>
    <n v="1"/>
    <m/>
  </r>
  <r>
    <x v="19"/>
    <x v="6"/>
    <n v="18.643000000000001"/>
    <n v="47.968000000000004"/>
    <n v="0"/>
    <n v="0"/>
    <n v="66.611000000000004"/>
    <n v="66.611000000000004"/>
    <n v="103.99600000000001"/>
    <n v="114.57899999999999"/>
    <n v="0"/>
    <n v="0"/>
    <n v="0"/>
    <n v="114.57899999999999"/>
    <n v="114.57899999999999"/>
    <n v="23"/>
    <n v="6"/>
    <n v="1"/>
    <n v="30"/>
    <n v="18"/>
    <n v="31"/>
    <n v="0"/>
    <n v="26"/>
    <n v="0"/>
    <n v="75"/>
    <n v="13"/>
    <n v="13"/>
    <n v="75"/>
    <n v="101"/>
    <n v="1"/>
    <n v="8"/>
    <n v="11"/>
    <n v="20"/>
    <n v="16.120999999999999"/>
    <n v="0"/>
    <n v="50.177"/>
    <n v="66.298000000000002"/>
    <n v="2"/>
    <n v="0"/>
    <n v="13"/>
    <n v="15"/>
    <n v="0"/>
    <n v="0"/>
    <n v="0"/>
    <n v="0"/>
    <n v="0"/>
    <n v="0"/>
    <n v="0"/>
    <n v="0"/>
    <n v="43"/>
    <n v="13"/>
    <n v="0"/>
    <n v="26"/>
    <n v="0"/>
    <n v="82"/>
    <n v="1"/>
    <n v="31"/>
    <n v="1"/>
    <m/>
  </r>
  <r>
    <x v="19"/>
    <x v="7"/>
    <n v="18.643000000000001"/>
    <n v="47.968000000000004"/>
    <n v="0"/>
    <n v="0"/>
    <n v="66.611000000000004"/>
    <n v="66.611000000000004"/>
    <n v="103.99600000000001"/>
    <n v="114.57899999999999"/>
    <n v="0"/>
    <n v="0"/>
    <n v="0"/>
    <n v="114.57899999999999"/>
    <n v="114.57899999999999"/>
    <n v="23"/>
    <n v="6"/>
    <n v="1"/>
    <n v="30"/>
    <n v="18"/>
    <n v="31"/>
    <n v="0"/>
    <n v="26"/>
    <n v="0"/>
    <n v="75"/>
    <n v="13"/>
    <n v="13"/>
    <n v="75"/>
    <n v="101"/>
    <n v="1"/>
    <n v="8"/>
    <n v="11"/>
    <n v="20"/>
    <n v="16.120999999999999"/>
    <n v="0"/>
    <n v="50.177"/>
    <n v="66.298000000000002"/>
    <n v="2"/>
    <n v="0"/>
    <n v="13"/>
    <n v="15"/>
    <n v="0"/>
    <n v="0"/>
    <n v="0"/>
    <n v="0"/>
    <n v="0"/>
    <n v="0"/>
    <n v="0"/>
    <n v="0"/>
    <n v="43"/>
    <n v="13"/>
    <n v="0"/>
    <n v="26"/>
    <n v="0"/>
    <n v="82"/>
    <n v="1"/>
    <n v="31"/>
    <n v="1"/>
    <m/>
  </r>
  <r>
    <x v="19"/>
    <x v="8"/>
    <n v="18.643000000000001"/>
    <n v="47.968000000000004"/>
    <n v="0"/>
    <n v="0"/>
    <n v="66.611000000000004"/>
    <n v="66.611000000000004"/>
    <n v="103.99600000000001"/>
    <n v="114.57899999999999"/>
    <n v="0"/>
    <n v="0"/>
    <n v="0"/>
    <n v="114.57899999999999"/>
    <n v="114.57899999999999"/>
    <n v="23"/>
    <n v="6"/>
    <n v="1"/>
    <n v="30"/>
    <n v="18"/>
    <n v="31"/>
    <n v="0"/>
    <n v="26"/>
    <n v="0"/>
    <n v="75"/>
    <n v="13"/>
    <n v="13"/>
    <n v="75"/>
    <n v="101"/>
    <n v="1"/>
    <n v="8"/>
    <n v="11"/>
    <n v="20"/>
    <n v="16.120999999999999"/>
    <n v="0"/>
    <n v="50.177"/>
    <n v="66.298000000000002"/>
    <n v="2"/>
    <n v="0"/>
    <n v="13"/>
    <n v="15"/>
    <n v="0"/>
    <n v="0"/>
    <n v="0"/>
    <n v="0"/>
    <n v="0"/>
    <n v="0"/>
    <n v="0"/>
    <n v="0"/>
    <n v="43"/>
    <n v="13"/>
    <n v="0"/>
    <n v="26"/>
    <n v="0"/>
    <n v="82"/>
    <n v="1"/>
    <n v="31"/>
    <n v="1"/>
    <m/>
  </r>
  <r>
    <x v="19"/>
    <x v="9"/>
    <n v="18.643000000000001"/>
    <n v="47.968000000000004"/>
    <n v="0"/>
    <n v="0"/>
    <n v="66.611000000000004"/>
    <n v="66.611000000000004"/>
    <n v="103.99600000000001"/>
    <n v="114.57899999999999"/>
    <n v="0"/>
    <n v="0"/>
    <n v="0"/>
    <n v="114.57899999999999"/>
    <n v="114.57899999999999"/>
    <n v="23"/>
    <n v="6"/>
    <n v="1"/>
    <n v="30"/>
    <n v="18"/>
    <n v="31"/>
    <n v="0"/>
    <n v="26"/>
    <n v="0"/>
    <n v="75"/>
    <n v="13"/>
    <n v="13"/>
    <n v="75"/>
    <n v="101"/>
    <n v="1"/>
    <n v="8"/>
    <n v="11"/>
    <n v="20"/>
    <n v="16.120999999999999"/>
    <n v="0"/>
    <n v="50.177"/>
    <n v="66.298000000000002"/>
    <n v="2"/>
    <n v="0"/>
    <n v="13"/>
    <n v="15"/>
    <n v="0"/>
    <n v="0"/>
    <n v="0"/>
    <n v="0"/>
    <n v="0"/>
    <n v="0"/>
    <n v="0"/>
    <n v="0"/>
    <n v="43"/>
    <n v="13"/>
    <n v="0"/>
    <n v="26"/>
    <n v="0"/>
    <n v="82"/>
    <n v="1"/>
    <n v="31"/>
    <n v="1"/>
    <m/>
  </r>
  <r>
    <x v="19"/>
    <x v="10"/>
    <n v="18.643000000000001"/>
    <n v="47.968000000000004"/>
    <n v="0"/>
    <n v="0"/>
    <n v="66.611000000000004"/>
    <n v="66.611000000000004"/>
    <n v="103.99600000000001"/>
    <n v="114.57899999999999"/>
    <n v="0"/>
    <n v="0"/>
    <n v="0"/>
    <n v="114.57899999999999"/>
    <n v="114.57899999999999"/>
    <n v="23"/>
    <n v="6"/>
    <n v="1"/>
    <n v="30"/>
    <n v="18"/>
    <n v="31"/>
    <n v="0"/>
    <n v="26"/>
    <n v="0"/>
    <n v="75"/>
    <n v="13"/>
    <n v="13"/>
    <n v="75"/>
    <n v="101"/>
    <n v="1"/>
    <n v="8"/>
    <n v="11"/>
    <n v="20"/>
    <n v="16.120999999999999"/>
    <n v="0"/>
    <n v="50.177"/>
    <n v="66.298000000000002"/>
    <n v="2"/>
    <n v="0"/>
    <n v="13"/>
    <n v="15"/>
    <n v="0"/>
    <n v="0"/>
    <n v="0"/>
    <n v="0"/>
    <n v="0"/>
    <n v="0"/>
    <n v="0"/>
    <n v="0"/>
    <n v="43"/>
    <n v="13"/>
    <n v="0"/>
    <n v="26"/>
    <n v="0"/>
    <n v="82"/>
    <n v="1"/>
    <n v="31"/>
    <n v="1"/>
    <m/>
  </r>
  <r>
    <x v="19"/>
    <x v="11"/>
    <n v="18.643000000000001"/>
    <n v="47.968000000000004"/>
    <n v="0"/>
    <n v="0"/>
    <n v="66.611000000000004"/>
    <n v="66.611000000000004"/>
    <n v="103.99600000000001"/>
    <n v="114.57899999999999"/>
    <n v="0"/>
    <n v="0"/>
    <n v="0"/>
    <n v="114.57899999999999"/>
    <n v="114.57899999999999"/>
    <n v="23"/>
    <n v="6"/>
    <n v="1"/>
    <n v="30"/>
    <n v="18"/>
    <n v="31"/>
    <n v="0"/>
    <n v="26"/>
    <n v="0"/>
    <n v="75"/>
    <n v="13"/>
    <n v="13"/>
    <n v="75"/>
    <n v="101"/>
    <n v="1"/>
    <n v="8"/>
    <n v="11"/>
    <n v="20"/>
    <n v="16.120999999999999"/>
    <n v="0"/>
    <n v="50.177"/>
    <n v="66.298000000000002"/>
    <n v="2"/>
    <n v="0"/>
    <n v="13"/>
    <n v="15"/>
    <n v="0"/>
    <n v="0"/>
    <n v="0"/>
    <n v="0"/>
    <n v="0"/>
    <n v="0"/>
    <n v="0"/>
    <n v="0"/>
    <n v="43"/>
    <n v="13"/>
    <n v="0"/>
    <n v="26"/>
    <n v="0"/>
    <n v="82"/>
    <n v="1"/>
    <n v="31"/>
    <n v="1"/>
    <m/>
  </r>
  <r>
    <x v="20"/>
    <x v="0"/>
    <n v="18.643000000000001"/>
    <n v="47.968000000000004"/>
    <n v="0"/>
    <n v="0"/>
    <n v="66.611000000000004"/>
    <n v="66.611000000000004"/>
    <n v="103.99600000000001"/>
    <n v="114.57899999999999"/>
    <n v="0"/>
    <n v="0"/>
    <n v="0"/>
    <n v="114.57899999999999"/>
    <n v="114.57899999999999"/>
    <n v="23"/>
    <n v="6"/>
    <n v="1"/>
    <n v="30"/>
    <n v="18"/>
    <n v="31"/>
    <n v="0"/>
    <n v="26"/>
    <n v="0"/>
    <n v="75"/>
    <n v="13"/>
    <n v="13"/>
    <n v="75"/>
    <n v="101"/>
    <n v="1"/>
    <n v="8"/>
    <n v="11"/>
    <n v="20"/>
    <n v="16.120999999999999"/>
    <n v="0"/>
    <n v="50.177"/>
    <n v="66.298000000000002"/>
    <n v="2"/>
    <n v="0"/>
    <n v="13"/>
    <n v="15"/>
    <n v="0"/>
    <n v="0"/>
    <n v="0"/>
    <n v="0"/>
    <n v="0"/>
    <n v="0"/>
    <n v="0"/>
    <n v="0"/>
    <n v="43"/>
    <n v="13"/>
    <n v="0"/>
    <n v="26"/>
    <n v="0"/>
    <n v="82"/>
    <n v="1"/>
    <n v="31"/>
    <n v="1"/>
    <m/>
  </r>
  <r>
    <x v="20"/>
    <x v="1"/>
    <n v="18.643000000000001"/>
    <n v="47.968000000000004"/>
    <n v="0"/>
    <n v="0"/>
    <n v="66.611000000000004"/>
    <n v="66.611000000000004"/>
    <n v="103.99600000000001"/>
    <n v="114.57899999999999"/>
    <n v="0"/>
    <n v="0"/>
    <n v="0"/>
    <n v="114.57899999999999"/>
    <n v="114.57899999999999"/>
    <n v="23"/>
    <n v="6"/>
    <n v="1"/>
    <n v="30"/>
    <n v="18"/>
    <n v="31"/>
    <n v="0"/>
    <n v="26"/>
    <n v="0"/>
    <n v="75"/>
    <n v="13"/>
    <n v="13"/>
    <n v="75"/>
    <n v="101"/>
    <n v="1"/>
    <n v="8"/>
    <n v="11"/>
    <n v="20"/>
    <n v="16.120999999999999"/>
    <n v="0"/>
    <n v="50.177"/>
    <n v="66.298000000000002"/>
    <n v="2"/>
    <n v="0"/>
    <n v="13"/>
    <n v="15"/>
    <n v="0"/>
    <n v="0"/>
    <n v="0"/>
    <n v="0"/>
    <n v="0"/>
    <n v="0"/>
    <n v="0"/>
    <n v="0"/>
    <n v="43"/>
    <n v="13"/>
    <n v="0"/>
    <n v="26"/>
    <n v="0"/>
    <n v="82"/>
    <n v="1"/>
    <n v="31"/>
    <n v="1"/>
    <m/>
  </r>
  <r>
    <x v="20"/>
    <x v="2"/>
    <n v="18.643000000000001"/>
    <n v="47.968000000000004"/>
    <n v="0"/>
    <n v="0"/>
    <n v="66.611000000000004"/>
    <n v="66.611000000000004"/>
    <n v="103.99600000000001"/>
    <n v="114.57899999999999"/>
    <n v="0"/>
    <n v="0"/>
    <n v="0"/>
    <n v="114.57899999999999"/>
    <n v="114.57899999999999"/>
    <n v="23"/>
    <n v="6"/>
    <n v="1"/>
    <n v="30"/>
    <n v="18"/>
    <n v="31"/>
    <n v="0"/>
    <n v="26"/>
    <n v="0"/>
    <n v="75"/>
    <n v="13"/>
    <n v="13"/>
    <n v="75"/>
    <n v="101"/>
    <n v="1"/>
    <n v="8"/>
    <n v="11"/>
    <n v="20"/>
    <n v="16.120999999999999"/>
    <n v="0"/>
    <n v="50.177"/>
    <n v="66.298000000000002"/>
    <n v="2"/>
    <n v="0"/>
    <n v="13"/>
    <n v="15"/>
    <n v="0"/>
    <n v="0"/>
    <n v="0"/>
    <n v="0"/>
    <n v="0"/>
    <n v="0"/>
    <n v="0"/>
    <n v="0"/>
    <n v="43"/>
    <n v="13"/>
    <n v="0"/>
    <n v="26"/>
    <n v="0"/>
    <n v="82"/>
    <n v="1"/>
    <n v="31"/>
    <n v="1"/>
    <m/>
  </r>
  <r>
    <x v="20"/>
    <x v="3"/>
    <n v="18.643000000000001"/>
    <n v="47.968000000000004"/>
    <n v="0"/>
    <n v="0"/>
    <n v="66.611000000000004"/>
    <n v="66.611000000000004"/>
    <n v="103.99600000000001"/>
    <n v="114.57899999999999"/>
    <n v="0"/>
    <n v="0"/>
    <n v="0"/>
    <n v="114.57899999999999"/>
    <n v="114.57899999999999"/>
    <n v="23"/>
    <n v="6"/>
    <n v="1"/>
    <n v="30"/>
    <n v="18"/>
    <n v="31"/>
    <n v="0"/>
    <n v="26"/>
    <n v="0"/>
    <n v="75"/>
    <n v="13"/>
    <n v="13"/>
    <n v="75"/>
    <n v="101"/>
    <n v="1"/>
    <n v="8"/>
    <n v="11"/>
    <n v="20"/>
    <n v="16.120999999999999"/>
    <n v="0"/>
    <n v="50.177"/>
    <n v="66.298000000000002"/>
    <n v="2"/>
    <n v="0"/>
    <n v="13"/>
    <n v="15"/>
    <n v="0"/>
    <n v="0"/>
    <n v="0"/>
    <n v="0"/>
    <n v="0"/>
    <n v="0"/>
    <n v="0"/>
    <n v="0"/>
    <n v="43"/>
    <n v="13"/>
    <n v="0"/>
    <n v="26"/>
    <n v="0"/>
    <n v="82"/>
    <n v="1"/>
    <n v="31"/>
    <n v="1"/>
    <m/>
  </r>
  <r>
    <x v="20"/>
    <x v="4"/>
    <n v="18.643000000000001"/>
    <n v="47.968000000000004"/>
    <n v="0"/>
    <n v="0"/>
    <n v="66.611000000000004"/>
    <n v="66.611000000000004"/>
    <n v="103.99600000000001"/>
    <n v="114.57899999999999"/>
    <n v="0"/>
    <n v="0"/>
    <n v="0"/>
    <n v="114.57899999999999"/>
    <n v="114.57899999999999"/>
    <n v="23"/>
    <n v="6"/>
    <n v="1"/>
    <n v="30"/>
    <n v="18"/>
    <n v="31"/>
    <n v="0"/>
    <n v="26"/>
    <n v="0"/>
    <n v="75"/>
    <n v="13"/>
    <n v="13"/>
    <n v="75"/>
    <n v="101"/>
    <n v="1"/>
    <n v="8"/>
    <n v="11"/>
    <n v="20"/>
    <n v="16.120999999999999"/>
    <n v="0"/>
    <n v="50.177"/>
    <n v="66.298000000000002"/>
    <n v="2"/>
    <n v="0"/>
    <n v="13"/>
    <n v="15"/>
    <n v="0"/>
    <n v="0"/>
    <n v="0"/>
    <n v="0"/>
    <n v="0"/>
    <n v="0"/>
    <n v="0"/>
    <n v="0"/>
    <n v="43"/>
    <n v="13"/>
    <n v="0"/>
    <n v="26"/>
    <n v="0"/>
    <n v="82"/>
    <n v="1"/>
    <n v="31"/>
    <n v="1"/>
    <m/>
  </r>
  <r>
    <x v="20"/>
    <x v="5"/>
    <n v="18.643000000000001"/>
    <n v="47.968000000000004"/>
    <n v="0"/>
    <n v="0"/>
    <n v="66.611000000000004"/>
    <n v="66.611000000000004"/>
    <n v="103.99600000000001"/>
    <n v="114.57899999999999"/>
    <n v="0"/>
    <n v="0"/>
    <n v="0"/>
    <n v="114.57899999999999"/>
    <n v="114.57899999999999"/>
    <n v="23"/>
    <n v="6"/>
    <n v="1"/>
    <n v="30"/>
    <n v="18"/>
    <n v="31"/>
    <n v="0"/>
    <n v="26"/>
    <n v="0"/>
    <n v="75"/>
    <n v="13"/>
    <n v="13"/>
    <n v="75"/>
    <n v="101"/>
    <n v="1"/>
    <n v="8"/>
    <n v="11"/>
    <n v="20"/>
    <n v="16.120999999999999"/>
    <n v="0"/>
    <n v="50.177"/>
    <n v="66.298000000000002"/>
    <n v="2"/>
    <n v="0"/>
    <n v="13"/>
    <n v="15"/>
    <n v="0"/>
    <n v="0"/>
    <n v="0"/>
    <n v="0"/>
    <n v="0"/>
    <n v="0"/>
    <n v="0"/>
    <n v="0"/>
    <n v="43"/>
    <n v="13"/>
    <n v="0"/>
    <n v="26"/>
    <n v="0"/>
    <n v="82"/>
    <n v="1"/>
    <n v="31"/>
    <n v="1"/>
    <m/>
  </r>
  <r>
    <x v="20"/>
    <x v="6"/>
    <n v="18.643000000000001"/>
    <n v="47.968000000000004"/>
    <n v="0"/>
    <n v="0"/>
    <n v="66.611000000000004"/>
    <n v="66.611000000000004"/>
    <n v="103.99600000000001"/>
    <n v="114.57899999999999"/>
    <n v="0"/>
    <n v="0"/>
    <n v="0"/>
    <n v="114.57899999999999"/>
    <n v="114.57899999999999"/>
    <n v="23"/>
    <n v="6"/>
    <n v="1"/>
    <n v="30"/>
    <n v="18"/>
    <n v="31"/>
    <n v="0"/>
    <n v="26"/>
    <n v="0"/>
    <n v="75"/>
    <n v="13"/>
    <n v="13"/>
    <n v="75"/>
    <n v="101"/>
    <n v="1"/>
    <n v="8"/>
    <n v="11"/>
    <n v="20"/>
    <n v="16.120999999999999"/>
    <n v="0"/>
    <n v="50.177"/>
    <n v="66.298000000000002"/>
    <n v="2"/>
    <n v="0"/>
    <n v="13"/>
    <n v="15"/>
    <n v="0"/>
    <n v="0"/>
    <n v="0"/>
    <n v="0"/>
    <n v="0"/>
    <n v="0"/>
    <n v="0"/>
    <n v="0"/>
    <n v="43"/>
    <n v="13"/>
    <n v="0"/>
    <n v="26"/>
    <n v="0"/>
    <n v="82"/>
    <n v="1"/>
    <n v="31"/>
    <n v="1"/>
    <m/>
  </r>
  <r>
    <x v="20"/>
    <x v="7"/>
    <n v="18.643000000000001"/>
    <n v="47.968000000000004"/>
    <n v="0"/>
    <n v="0"/>
    <n v="66.611000000000004"/>
    <n v="66.611000000000004"/>
    <n v="103.99600000000001"/>
    <n v="114.57899999999999"/>
    <n v="0"/>
    <n v="0"/>
    <n v="0"/>
    <n v="114.57899999999999"/>
    <n v="114.57899999999999"/>
    <n v="23"/>
    <n v="6"/>
    <n v="1"/>
    <n v="30"/>
    <n v="18"/>
    <n v="31"/>
    <n v="0"/>
    <n v="26"/>
    <n v="0"/>
    <n v="75"/>
    <n v="13"/>
    <n v="13"/>
    <n v="75"/>
    <n v="101"/>
    <n v="1"/>
    <n v="8"/>
    <n v="11"/>
    <n v="20"/>
    <n v="16.120999999999999"/>
    <n v="0"/>
    <n v="50.177"/>
    <n v="66.298000000000002"/>
    <n v="2"/>
    <n v="0"/>
    <n v="13"/>
    <n v="15"/>
    <n v="0"/>
    <n v="0"/>
    <n v="0"/>
    <n v="0"/>
    <n v="0"/>
    <n v="0"/>
    <n v="0"/>
    <n v="0"/>
    <n v="43"/>
    <n v="13"/>
    <n v="0"/>
    <n v="26"/>
    <n v="0"/>
    <n v="82"/>
    <n v="1"/>
    <n v="31"/>
    <n v="1"/>
    <m/>
  </r>
  <r>
    <x v="20"/>
    <x v="8"/>
    <n v="18.643000000000001"/>
    <n v="47.968000000000004"/>
    <n v="0"/>
    <n v="0"/>
    <n v="66.611000000000004"/>
    <n v="66.611000000000004"/>
    <n v="103.99600000000001"/>
    <n v="114.57899999999999"/>
    <n v="0"/>
    <n v="0"/>
    <n v="0"/>
    <n v="114.57899999999999"/>
    <n v="114.57899999999999"/>
    <n v="23"/>
    <n v="6"/>
    <n v="1"/>
    <n v="30"/>
    <n v="18"/>
    <n v="31"/>
    <n v="0"/>
    <n v="26"/>
    <n v="0"/>
    <n v="75"/>
    <n v="13"/>
    <n v="13"/>
    <n v="75"/>
    <n v="101"/>
    <n v="1"/>
    <n v="8"/>
    <n v="11"/>
    <n v="20"/>
    <n v="16.120999999999999"/>
    <n v="0"/>
    <n v="50.177"/>
    <n v="66.298000000000002"/>
    <n v="2"/>
    <n v="0"/>
    <n v="13"/>
    <n v="15"/>
    <n v="0"/>
    <n v="0"/>
    <n v="0"/>
    <n v="0"/>
    <n v="0"/>
    <n v="0"/>
    <n v="0"/>
    <n v="0"/>
    <n v="43"/>
    <n v="13"/>
    <n v="0"/>
    <n v="26"/>
    <n v="0"/>
    <n v="82"/>
    <n v="1"/>
    <n v="31"/>
    <n v="1"/>
    <m/>
  </r>
  <r>
    <x v="20"/>
    <x v="9"/>
    <n v="18.643000000000001"/>
    <n v="47.968000000000004"/>
    <n v="0"/>
    <n v="0"/>
    <n v="66.611000000000004"/>
    <n v="66.611000000000004"/>
    <n v="103.99600000000001"/>
    <n v="114.57899999999999"/>
    <n v="0"/>
    <n v="0"/>
    <n v="0"/>
    <n v="114.57899999999999"/>
    <n v="114.57899999999999"/>
    <n v="23"/>
    <n v="6"/>
    <n v="1"/>
    <n v="30"/>
    <n v="18"/>
    <n v="31"/>
    <n v="0"/>
    <n v="26"/>
    <n v="0"/>
    <n v="75"/>
    <n v="13"/>
    <n v="13"/>
    <n v="75"/>
    <n v="101"/>
    <n v="1"/>
    <n v="8"/>
    <n v="11"/>
    <n v="20"/>
    <n v="16.120999999999999"/>
    <n v="0"/>
    <n v="50.177"/>
    <n v="66.298000000000002"/>
    <n v="2"/>
    <n v="0"/>
    <n v="13"/>
    <n v="15"/>
    <n v="0"/>
    <n v="0"/>
    <n v="0"/>
    <n v="0"/>
    <n v="0"/>
    <n v="0"/>
    <n v="0"/>
    <n v="0"/>
    <n v="43"/>
    <n v="13"/>
    <n v="0"/>
    <n v="26"/>
    <n v="0"/>
    <n v="82"/>
    <n v="1"/>
    <n v="31"/>
    <n v="1"/>
    <m/>
  </r>
  <r>
    <x v="20"/>
    <x v="10"/>
    <n v="18.643000000000001"/>
    <n v="47.968000000000004"/>
    <n v="0"/>
    <n v="0"/>
    <n v="66.611000000000004"/>
    <n v="66.611000000000004"/>
    <n v="103.99600000000001"/>
    <n v="114.57899999999999"/>
    <n v="0"/>
    <n v="0"/>
    <n v="0"/>
    <n v="114.57899999999999"/>
    <n v="114.57899999999999"/>
    <n v="23"/>
    <n v="6"/>
    <n v="1"/>
    <n v="30"/>
    <n v="18"/>
    <n v="31"/>
    <n v="0"/>
    <n v="26"/>
    <n v="0"/>
    <n v="75"/>
    <n v="13"/>
    <n v="13"/>
    <n v="75"/>
    <n v="101"/>
    <n v="1"/>
    <n v="8"/>
    <n v="11"/>
    <n v="20"/>
    <n v="16.120999999999999"/>
    <n v="0"/>
    <n v="50.177"/>
    <n v="66.298000000000002"/>
    <n v="2"/>
    <n v="0"/>
    <n v="13"/>
    <n v="15"/>
    <n v="0"/>
    <n v="0"/>
    <n v="0"/>
    <n v="0"/>
    <n v="0"/>
    <n v="0"/>
    <n v="0"/>
    <n v="0"/>
    <n v="43"/>
    <n v="13"/>
    <n v="0"/>
    <n v="26"/>
    <n v="0"/>
    <n v="82"/>
    <n v="1"/>
    <n v="31"/>
    <n v="1"/>
    <m/>
  </r>
  <r>
    <x v="20"/>
    <x v="11"/>
    <n v="18.643000000000001"/>
    <n v="47.968000000000004"/>
    <n v="0"/>
    <n v="0"/>
    <n v="66.611000000000004"/>
    <n v="66.611000000000004"/>
    <n v="103.99600000000001"/>
    <n v="114.57899999999999"/>
    <n v="0"/>
    <n v="0"/>
    <n v="0"/>
    <n v="114.57899999999999"/>
    <n v="114.57899999999999"/>
    <n v="23"/>
    <n v="6"/>
    <n v="1"/>
    <n v="30"/>
    <n v="18"/>
    <n v="31"/>
    <n v="0"/>
    <n v="26"/>
    <n v="0"/>
    <n v="75"/>
    <n v="13"/>
    <n v="13"/>
    <n v="75"/>
    <n v="101"/>
    <n v="1"/>
    <n v="8"/>
    <n v="11"/>
    <n v="20"/>
    <n v="16.120999999999999"/>
    <n v="0"/>
    <n v="50.177"/>
    <n v="66.298000000000002"/>
    <n v="2"/>
    <n v="0"/>
    <n v="13"/>
    <n v="15"/>
    <n v="0"/>
    <n v="0"/>
    <n v="0"/>
    <n v="0"/>
    <n v="0"/>
    <n v="0"/>
    <n v="0"/>
    <n v="0"/>
    <n v="43"/>
    <n v="13"/>
    <n v="0"/>
    <n v="26"/>
    <n v="0"/>
    <n v="82"/>
    <n v="1"/>
    <n v="31"/>
    <n v="1"/>
    <m/>
  </r>
  <r>
    <x v="21"/>
    <x v="0"/>
    <n v="18.643000000000001"/>
    <n v="47.968000000000004"/>
    <n v="0"/>
    <n v="0"/>
    <n v="66.611000000000004"/>
    <n v="66.611000000000004"/>
    <n v="103.99600000000001"/>
    <n v="114.57899999999999"/>
    <n v="0"/>
    <n v="0"/>
    <n v="0"/>
    <n v="114.57899999999999"/>
    <n v="114.57899999999999"/>
    <n v="23"/>
    <n v="6"/>
    <n v="1"/>
    <n v="30"/>
    <n v="18"/>
    <n v="31"/>
    <n v="0"/>
    <n v="26"/>
    <n v="0"/>
    <n v="75"/>
    <n v="13"/>
    <n v="13"/>
    <n v="75"/>
    <n v="101"/>
    <n v="1"/>
    <n v="8"/>
    <n v="11"/>
    <n v="20"/>
    <n v="16.120999999999999"/>
    <n v="0"/>
    <n v="50.177"/>
    <n v="66.298000000000002"/>
    <n v="2"/>
    <n v="0"/>
    <n v="13"/>
    <n v="15"/>
    <n v="0"/>
    <n v="0"/>
    <n v="0"/>
    <n v="0"/>
    <n v="0"/>
    <n v="0"/>
    <n v="0"/>
    <n v="0"/>
    <n v="43"/>
    <n v="13"/>
    <n v="0"/>
    <n v="26"/>
    <n v="0"/>
    <n v="82"/>
    <n v="1"/>
    <n v="31"/>
    <n v="1"/>
    <m/>
  </r>
  <r>
    <x v="21"/>
    <x v="1"/>
    <n v="18.643000000000001"/>
    <n v="47.968000000000004"/>
    <n v="0"/>
    <n v="0"/>
    <n v="66.611000000000004"/>
    <n v="66.611000000000004"/>
    <n v="103.99600000000001"/>
    <n v="114.57899999999999"/>
    <n v="0"/>
    <n v="0"/>
    <n v="0"/>
    <n v="114.57899999999999"/>
    <n v="114.57899999999999"/>
    <n v="23"/>
    <n v="6"/>
    <n v="1"/>
    <n v="30"/>
    <n v="18"/>
    <n v="31"/>
    <n v="0"/>
    <n v="26"/>
    <n v="0"/>
    <n v="75"/>
    <n v="13"/>
    <n v="13"/>
    <n v="75"/>
    <n v="101"/>
    <n v="1"/>
    <n v="8"/>
    <n v="11"/>
    <n v="20"/>
    <n v="16.120999999999999"/>
    <n v="0"/>
    <n v="50.177"/>
    <n v="66.298000000000002"/>
    <n v="2"/>
    <n v="0"/>
    <n v="13"/>
    <n v="15"/>
    <n v="0"/>
    <n v="0"/>
    <n v="0"/>
    <n v="0"/>
    <n v="0"/>
    <n v="0"/>
    <n v="0"/>
    <n v="0"/>
    <n v="43"/>
    <n v="13"/>
    <n v="0"/>
    <n v="26"/>
    <n v="0"/>
    <n v="82"/>
    <n v="1"/>
    <n v="31"/>
    <n v="1"/>
    <m/>
  </r>
  <r>
    <x v="21"/>
    <x v="2"/>
    <n v="18.643000000000001"/>
    <n v="47.968000000000004"/>
    <n v="0"/>
    <n v="0"/>
    <n v="66.611000000000004"/>
    <n v="66.611000000000004"/>
    <n v="103.99600000000001"/>
    <n v="114.57899999999999"/>
    <n v="0"/>
    <n v="0"/>
    <n v="0"/>
    <n v="114.57899999999999"/>
    <n v="114.57899999999999"/>
    <n v="23"/>
    <n v="6"/>
    <n v="1"/>
    <n v="30"/>
    <n v="18"/>
    <n v="31"/>
    <n v="0"/>
    <n v="26"/>
    <n v="0"/>
    <n v="75"/>
    <n v="13"/>
    <n v="13"/>
    <n v="75"/>
    <n v="101"/>
    <n v="1"/>
    <n v="8"/>
    <n v="11"/>
    <n v="20"/>
    <n v="16.120999999999999"/>
    <n v="0"/>
    <n v="50.177"/>
    <n v="66.298000000000002"/>
    <n v="2"/>
    <n v="0"/>
    <n v="13"/>
    <n v="15"/>
    <n v="0"/>
    <n v="0"/>
    <n v="0"/>
    <n v="0"/>
    <n v="0"/>
    <n v="0"/>
    <n v="0"/>
    <n v="0"/>
    <n v="43"/>
    <n v="13"/>
    <n v="0"/>
    <n v="26"/>
    <n v="0"/>
    <n v="82"/>
    <n v="1"/>
    <n v="31"/>
    <n v="1"/>
    <m/>
  </r>
  <r>
    <x v="21"/>
    <x v="3"/>
    <n v="18.643000000000001"/>
    <n v="47.968000000000004"/>
    <n v="0"/>
    <n v="0"/>
    <n v="66.611000000000004"/>
    <n v="66.611000000000004"/>
    <n v="103.99600000000001"/>
    <n v="114.57899999999999"/>
    <n v="0"/>
    <n v="0"/>
    <n v="0"/>
    <n v="114.57899999999999"/>
    <n v="114.57899999999999"/>
    <n v="23"/>
    <n v="6"/>
    <n v="1"/>
    <n v="30"/>
    <n v="18"/>
    <n v="31"/>
    <n v="0"/>
    <n v="26"/>
    <n v="0"/>
    <n v="75"/>
    <n v="13"/>
    <n v="13"/>
    <n v="75"/>
    <n v="101"/>
    <n v="1"/>
    <n v="8"/>
    <n v="11"/>
    <n v="20"/>
    <n v="16.120999999999999"/>
    <n v="0"/>
    <n v="50.177"/>
    <n v="66.298000000000002"/>
    <n v="2"/>
    <n v="0"/>
    <n v="13"/>
    <n v="15"/>
    <n v="0"/>
    <n v="0"/>
    <n v="0"/>
    <n v="0"/>
    <n v="0"/>
    <n v="0"/>
    <n v="0"/>
    <n v="0"/>
    <n v="43"/>
    <n v="13"/>
    <n v="0"/>
    <n v="26"/>
    <n v="0"/>
    <n v="82"/>
    <n v="1"/>
    <n v="31"/>
    <n v="1"/>
    <m/>
  </r>
  <r>
    <x v="21"/>
    <x v="4"/>
    <n v="18.643000000000001"/>
    <n v="47.968000000000004"/>
    <n v="0"/>
    <n v="0"/>
    <n v="66.611000000000004"/>
    <n v="66.611000000000004"/>
    <n v="103.99600000000001"/>
    <n v="114.57899999999999"/>
    <n v="0"/>
    <n v="0"/>
    <n v="0"/>
    <n v="114.57899999999999"/>
    <n v="114.57899999999999"/>
    <n v="23"/>
    <n v="6"/>
    <n v="1"/>
    <n v="30"/>
    <n v="18"/>
    <n v="31"/>
    <n v="0"/>
    <n v="26"/>
    <n v="0"/>
    <n v="75"/>
    <n v="13"/>
    <n v="13"/>
    <n v="75"/>
    <n v="101"/>
    <n v="1"/>
    <n v="8"/>
    <n v="11"/>
    <n v="20"/>
    <n v="16.120999999999999"/>
    <n v="0"/>
    <n v="50.177"/>
    <n v="66.298000000000002"/>
    <n v="2"/>
    <n v="0"/>
    <n v="13"/>
    <n v="15"/>
    <n v="0"/>
    <n v="0"/>
    <n v="0"/>
    <n v="0"/>
    <n v="0"/>
    <n v="0"/>
    <n v="0"/>
    <n v="0"/>
    <n v="43"/>
    <n v="13"/>
    <n v="0"/>
    <n v="26"/>
    <n v="0"/>
    <n v="82"/>
    <n v="1"/>
    <n v="31"/>
    <n v="1"/>
    <m/>
  </r>
  <r>
    <x v="21"/>
    <x v="5"/>
    <n v="18.643000000000001"/>
    <n v="47.968000000000004"/>
    <n v="0"/>
    <n v="0"/>
    <n v="66.611000000000004"/>
    <n v="66.611000000000004"/>
    <n v="103.99600000000001"/>
    <n v="114.57899999999999"/>
    <n v="0"/>
    <n v="0"/>
    <n v="0"/>
    <n v="114.57899999999999"/>
    <n v="114.57899999999999"/>
    <n v="23"/>
    <n v="6"/>
    <n v="1"/>
    <n v="30"/>
    <n v="18"/>
    <n v="31"/>
    <n v="0"/>
    <n v="26"/>
    <n v="0"/>
    <n v="75"/>
    <n v="13"/>
    <n v="13"/>
    <n v="75"/>
    <n v="101"/>
    <n v="1"/>
    <n v="8"/>
    <n v="11"/>
    <n v="20"/>
    <n v="16.120999999999999"/>
    <n v="0"/>
    <n v="50.177"/>
    <n v="66.298000000000002"/>
    <n v="2"/>
    <n v="0"/>
    <n v="13"/>
    <n v="15"/>
    <n v="0"/>
    <n v="0"/>
    <n v="0"/>
    <n v="0"/>
    <n v="0"/>
    <n v="0"/>
    <n v="0"/>
    <n v="0"/>
    <n v="43"/>
    <n v="13"/>
    <n v="0"/>
    <n v="26"/>
    <n v="0"/>
    <n v="82"/>
    <n v="1"/>
    <n v="31"/>
    <n v="1"/>
    <m/>
  </r>
  <r>
    <x v="21"/>
    <x v="6"/>
    <n v="18.643000000000001"/>
    <n v="47.968000000000004"/>
    <n v="0"/>
    <n v="0"/>
    <n v="66.611000000000004"/>
    <n v="66.611000000000004"/>
    <n v="103.99600000000001"/>
    <n v="114.57899999999999"/>
    <n v="0"/>
    <n v="0"/>
    <n v="0"/>
    <n v="114.57899999999999"/>
    <n v="114.57899999999999"/>
    <n v="23"/>
    <n v="6"/>
    <n v="1"/>
    <n v="30"/>
    <n v="18"/>
    <n v="31"/>
    <n v="0"/>
    <n v="26"/>
    <n v="0"/>
    <n v="75"/>
    <n v="13"/>
    <n v="13"/>
    <n v="75"/>
    <n v="101"/>
    <n v="1"/>
    <n v="8"/>
    <n v="11"/>
    <n v="20"/>
    <n v="16.120999999999999"/>
    <n v="0"/>
    <n v="50.177"/>
    <n v="66.298000000000002"/>
    <n v="2"/>
    <n v="0"/>
    <n v="13"/>
    <n v="15"/>
    <n v="0"/>
    <n v="0"/>
    <n v="0"/>
    <n v="0"/>
    <n v="0"/>
    <n v="0"/>
    <n v="0"/>
    <n v="0"/>
    <n v="43"/>
    <n v="13"/>
    <n v="0"/>
    <n v="26"/>
    <n v="0"/>
    <n v="82"/>
    <n v="1"/>
    <n v="31"/>
    <n v="1"/>
    <m/>
  </r>
  <r>
    <x v="21"/>
    <x v="7"/>
    <n v="18.643000000000001"/>
    <n v="47.968000000000004"/>
    <n v="0"/>
    <n v="0"/>
    <n v="66.611000000000004"/>
    <n v="66.611000000000004"/>
    <n v="103.99600000000001"/>
    <n v="114.57899999999999"/>
    <n v="0"/>
    <n v="0"/>
    <n v="0"/>
    <n v="114.57899999999999"/>
    <n v="114.57899999999999"/>
    <n v="23"/>
    <n v="6"/>
    <n v="1"/>
    <n v="30"/>
    <n v="18"/>
    <n v="31"/>
    <n v="0"/>
    <n v="26"/>
    <n v="0"/>
    <n v="75"/>
    <n v="13"/>
    <n v="13"/>
    <n v="75"/>
    <n v="101"/>
    <n v="1"/>
    <n v="8"/>
    <n v="11"/>
    <n v="20"/>
    <n v="16.120999999999999"/>
    <n v="0"/>
    <n v="50.177"/>
    <n v="66.298000000000002"/>
    <n v="2"/>
    <n v="0"/>
    <n v="13"/>
    <n v="15"/>
    <n v="0"/>
    <n v="0"/>
    <n v="0"/>
    <n v="0"/>
    <n v="0"/>
    <n v="0"/>
    <n v="0"/>
    <n v="0"/>
    <n v="43"/>
    <n v="13"/>
    <n v="0"/>
    <n v="26"/>
    <n v="0"/>
    <n v="82"/>
    <n v="1"/>
    <n v="31"/>
    <n v="1"/>
    <m/>
  </r>
  <r>
    <x v="21"/>
    <x v="8"/>
    <n v="18.643000000000001"/>
    <n v="47.968000000000004"/>
    <n v="0"/>
    <n v="0"/>
    <n v="66.611000000000004"/>
    <n v="66.611000000000004"/>
    <n v="103.99600000000001"/>
    <n v="114.57899999999999"/>
    <n v="0"/>
    <n v="0"/>
    <n v="0"/>
    <n v="114.57899999999999"/>
    <n v="114.57899999999999"/>
    <n v="23"/>
    <n v="6"/>
    <n v="1"/>
    <n v="30"/>
    <n v="18"/>
    <n v="31"/>
    <n v="0"/>
    <n v="26"/>
    <n v="0"/>
    <n v="75"/>
    <n v="13"/>
    <n v="13"/>
    <n v="75"/>
    <n v="101"/>
    <n v="1"/>
    <n v="8"/>
    <n v="11"/>
    <n v="20"/>
    <n v="16.120999999999999"/>
    <n v="0"/>
    <n v="50.177"/>
    <n v="66.298000000000002"/>
    <n v="2"/>
    <n v="0"/>
    <n v="13"/>
    <n v="15"/>
    <n v="0"/>
    <n v="0"/>
    <n v="0"/>
    <n v="0"/>
    <n v="0"/>
    <n v="0"/>
    <n v="0"/>
    <n v="0"/>
    <n v="43"/>
    <n v="13"/>
    <n v="0"/>
    <n v="26"/>
    <n v="0"/>
    <n v="82"/>
    <n v="1"/>
    <n v="31"/>
    <n v="1"/>
    <m/>
  </r>
  <r>
    <x v="21"/>
    <x v="9"/>
    <n v="18.643000000000001"/>
    <n v="47.968000000000004"/>
    <n v="0"/>
    <n v="0"/>
    <n v="66.611000000000004"/>
    <n v="66.611000000000004"/>
    <n v="103.99600000000001"/>
    <n v="114.57899999999999"/>
    <n v="0"/>
    <n v="0"/>
    <n v="0"/>
    <n v="114.57899999999999"/>
    <n v="114.57899999999999"/>
    <n v="23"/>
    <n v="6"/>
    <n v="1"/>
    <n v="30"/>
    <n v="18"/>
    <n v="31"/>
    <n v="0"/>
    <n v="26"/>
    <n v="0"/>
    <n v="75"/>
    <n v="13"/>
    <n v="13"/>
    <n v="75"/>
    <n v="101"/>
    <n v="1"/>
    <n v="8"/>
    <n v="11"/>
    <n v="20"/>
    <n v="16.120999999999999"/>
    <n v="0"/>
    <n v="50.177"/>
    <n v="66.298000000000002"/>
    <n v="2"/>
    <n v="0"/>
    <n v="13"/>
    <n v="15"/>
    <n v="0"/>
    <n v="0"/>
    <n v="0"/>
    <n v="0"/>
    <n v="0"/>
    <n v="0"/>
    <n v="0"/>
    <n v="0"/>
    <n v="43"/>
    <n v="13"/>
    <n v="0"/>
    <n v="26"/>
    <n v="0"/>
    <n v="82"/>
    <n v="1"/>
    <n v="31"/>
    <n v="1"/>
    <m/>
  </r>
  <r>
    <x v="21"/>
    <x v="10"/>
    <n v="18.643000000000001"/>
    <n v="47.968000000000004"/>
    <n v="0"/>
    <n v="0"/>
    <n v="66.611000000000004"/>
    <n v="66.611000000000004"/>
    <n v="103.99600000000001"/>
    <n v="114.57899999999999"/>
    <n v="0"/>
    <n v="0"/>
    <n v="0"/>
    <n v="114.57899999999999"/>
    <n v="114.57899999999999"/>
    <n v="23"/>
    <n v="6"/>
    <n v="1"/>
    <n v="30"/>
    <n v="18"/>
    <n v="31"/>
    <n v="0"/>
    <n v="26"/>
    <n v="0"/>
    <n v="75"/>
    <n v="13"/>
    <n v="13"/>
    <n v="75"/>
    <n v="101"/>
    <n v="1"/>
    <n v="8"/>
    <n v="11"/>
    <n v="20"/>
    <n v="16.120999999999999"/>
    <n v="0"/>
    <n v="50.177"/>
    <n v="66.298000000000002"/>
    <n v="2"/>
    <n v="0"/>
    <n v="13"/>
    <n v="15"/>
    <n v="0"/>
    <n v="0"/>
    <n v="0"/>
    <n v="0"/>
    <n v="0"/>
    <n v="0"/>
    <n v="0"/>
    <n v="0"/>
    <n v="43"/>
    <n v="13"/>
    <n v="0"/>
    <n v="26"/>
    <n v="0"/>
    <n v="82"/>
    <n v="1"/>
    <n v="31"/>
    <n v="1"/>
    <s v="Entre Noviembre de 2014 y Febrero de 2015 se incorporan los nuevos trenes eléctricos chinos CCEE"/>
  </r>
  <r>
    <x v="21"/>
    <x v="11"/>
    <n v="18.643000000000001"/>
    <n v="47.968000000000004"/>
    <n v="0"/>
    <n v="0"/>
    <n v="66.611000000000004"/>
    <n v="66.611000000000004"/>
    <n v="103.99600000000001"/>
    <n v="114.57899999999999"/>
    <n v="0"/>
    <n v="0"/>
    <n v="0"/>
    <n v="114.57899999999999"/>
    <n v="114.57899999999999"/>
    <n v="23"/>
    <n v="6"/>
    <n v="1"/>
    <n v="30"/>
    <n v="18"/>
    <n v="31"/>
    <n v="0"/>
    <n v="26"/>
    <n v="0"/>
    <n v="75"/>
    <n v="13"/>
    <n v="13"/>
    <n v="75"/>
    <n v="101"/>
    <n v="1"/>
    <n v="8"/>
    <n v="11"/>
    <n v="20"/>
    <n v="16.120999999999999"/>
    <n v="0"/>
    <n v="50.177"/>
    <n v="66.298000000000002"/>
    <n v="2"/>
    <n v="0"/>
    <n v="13"/>
    <n v="15"/>
    <n v="0"/>
    <n v="0"/>
    <n v="0"/>
    <n v="0"/>
    <n v="0"/>
    <n v="0"/>
    <n v="0"/>
    <n v="0"/>
    <n v="43"/>
    <n v="13"/>
    <n v="0"/>
    <n v="26"/>
    <n v="0"/>
    <n v="82"/>
    <n v="1"/>
    <n v="31"/>
    <n v="1"/>
    <m/>
  </r>
  <r>
    <x v="22"/>
    <x v="0"/>
    <n v="18.643000000000001"/>
    <n v="47.968000000000004"/>
    <n v="0"/>
    <n v="0"/>
    <n v="66.611000000000004"/>
    <n v="66.611000000000004"/>
    <n v="103.99600000000001"/>
    <n v="114.57899999999999"/>
    <n v="0"/>
    <n v="0"/>
    <n v="0"/>
    <n v="114.57899999999999"/>
    <n v="114.57899999999999"/>
    <n v="23"/>
    <n v="6"/>
    <n v="1"/>
    <n v="30"/>
    <n v="18"/>
    <n v="31"/>
    <n v="0"/>
    <n v="26"/>
    <n v="0"/>
    <n v="75"/>
    <n v="13"/>
    <n v="13"/>
    <n v="75"/>
    <n v="101"/>
    <n v="1"/>
    <n v="8"/>
    <n v="11"/>
    <n v="20"/>
    <n v="16.120999999999999"/>
    <n v="0"/>
    <n v="50.177"/>
    <n v="66.298000000000002"/>
    <n v="2"/>
    <n v="0"/>
    <n v="13"/>
    <n v="15"/>
    <n v="0"/>
    <n v="0"/>
    <n v="0"/>
    <n v="0"/>
    <n v="0"/>
    <n v="0"/>
    <n v="0"/>
    <n v="0"/>
    <n v="43"/>
    <n v="13"/>
    <n v="0"/>
    <n v="26"/>
    <n v="0"/>
    <n v="82"/>
    <n v="1"/>
    <n v="31"/>
    <n v="1"/>
    <m/>
  </r>
  <r>
    <x v="22"/>
    <x v="1"/>
    <n v="18.643000000000001"/>
    <n v="47.968000000000004"/>
    <n v="0"/>
    <n v="0"/>
    <n v="66.611000000000004"/>
    <n v="66.611000000000004"/>
    <n v="103.99600000000001"/>
    <n v="114.57899999999999"/>
    <n v="0"/>
    <n v="0"/>
    <n v="0"/>
    <n v="114.57899999999999"/>
    <n v="114.57899999999999"/>
    <n v="23"/>
    <n v="6"/>
    <n v="1"/>
    <n v="30"/>
    <n v="18"/>
    <n v="31"/>
    <n v="0"/>
    <n v="26"/>
    <n v="0"/>
    <n v="75"/>
    <n v="13"/>
    <n v="13"/>
    <n v="75"/>
    <n v="101"/>
    <n v="1"/>
    <n v="8"/>
    <n v="11"/>
    <n v="20"/>
    <n v="16.120999999999999"/>
    <n v="0"/>
    <n v="50.177"/>
    <n v="66.298000000000002"/>
    <n v="2"/>
    <n v="0"/>
    <n v="13"/>
    <n v="15"/>
    <n v="0"/>
    <n v="0"/>
    <n v="0"/>
    <n v="0"/>
    <n v="0"/>
    <n v="0"/>
    <n v="0"/>
    <n v="0"/>
    <n v="43"/>
    <n v="13"/>
    <n v="0"/>
    <n v="26"/>
    <n v="0"/>
    <n v="82"/>
    <n v="1"/>
    <n v="31"/>
    <n v="1"/>
    <m/>
  </r>
  <r>
    <x v="22"/>
    <x v="2"/>
    <n v="18.643000000000001"/>
    <n v="47.968000000000004"/>
    <n v="0"/>
    <n v="0"/>
    <n v="66.611000000000004"/>
    <n v="66.611000000000004"/>
    <n v="103.99600000000001"/>
    <n v="114.57899999999999"/>
    <n v="0"/>
    <n v="0"/>
    <n v="0"/>
    <n v="114.57899999999999"/>
    <n v="114.57899999999999"/>
    <n v="23"/>
    <n v="6"/>
    <n v="1"/>
    <n v="30"/>
    <n v="18"/>
    <n v="31"/>
    <n v="0"/>
    <n v="26"/>
    <n v="0"/>
    <n v="75"/>
    <n v="13"/>
    <n v="13"/>
    <n v="75"/>
    <n v="101"/>
    <n v="1"/>
    <n v="8"/>
    <n v="11"/>
    <n v="20"/>
    <n v="16.120999999999999"/>
    <n v="0"/>
    <n v="50.177"/>
    <n v="66.298000000000002"/>
    <n v="2"/>
    <n v="0"/>
    <n v="13"/>
    <n v="15"/>
    <n v="0"/>
    <n v="0"/>
    <n v="0"/>
    <n v="0"/>
    <n v="0"/>
    <n v="0"/>
    <n v="0"/>
    <n v="0"/>
    <n v="43"/>
    <n v="13"/>
    <n v="0"/>
    <n v="26"/>
    <n v="0"/>
    <n v="82"/>
    <n v="1"/>
    <n v="31"/>
    <n v="1"/>
    <m/>
  </r>
  <r>
    <x v="22"/>
    <x v="3"/>
    <n v="18.643000000000001"/>
    <n v="47.968000000000004"/>
    <n v="0"/>
    <n v="0"/>
    <n v="66.611000000000004"/>
    <n v="66.611000000000004"/>
    <n v="103.99600000000001"/>
    <n v="114.57899999999999"/>
    <n v="0"/>
    <n v="0"/>
    <n v="0"/>
    <n v="114.57899999999999"/>
    <n v="114.57899999999999"/>
    <n v="23"/>
    <n v="6"/>
    <n v="1"/>
    <n v="30"/>
    <n v="18"/>
    <n v="31"/>
    <n v="0"/>
    <n v="26"/>
    <n v="0"/>
    <n v="75"/>
    <n v="13"/>
    <n v="13"/>
    <n v="75"/>
    <n v="101"/>
    <n v="1"/>
    <n v="8"/>
    <n v="11"/>
    <n v="20"/>
    <n v="16.120999999999999"/>
    <n v="0"/>
    <n v="50.177"/>
    <n v="66.298000000000002"/>
    <n v="2"/>
    <n v="0"/>
    <n v="13"/>
    <n v="15"/>
    <n v="0"/>
    <n v="0"/>
    <n v="0"/>
    <n v="0"/>
    <n v="0"/>
    <n v="0"/>
    <n v="0"/>
    <n v="0"/>
    <n v="43"/>
    <n v="13"/>
    <n v="0"/>
    <n v="26"/>
    <n v="0"/>
    <n v="82"/>
    <n v="1"/>
    <n v="31"/>
    <n v="1"/>
    <m/>
  </r>
  <r>
    <x v="22"/>
    <x v="4"/>
    <n v="18.643000000000001"/>
    <n v="47.968000000000004"/>
    <n v="0"/>
    <n v="0"/>
    <n v="66.611000000000004"/>
    <n v="66.611000000000004"/>
    <n v="103.99600000000001"/>
    <n v="114.57899999999999"/>
    <n v="0"/>
    <n v="0"/>
    <n v="0"/>
    <n v="114.57899999999999"/>
    <n v="114.57899999999999"/>
    <n v="23"/>
    <n v="6"/>
    <n v="1"/>
    <n v="30"/>
    <n v="18"/>
    <n v="31"/>
    <n v="0"/>
    <n v="26"/>
    <n v="0"/>
    <n v="75"/>
    <n v="13"/>
    <n v="13"/>
    <n v="75"/>
    <n v="101"/>
    <n v="1"/>
    <n v="8"/>
    <n v="11"/>
    <n v="20"/>
    <n v="16.120999999999999"/>
    <n v="0"/>
    <n v="50.177"/>
    <n v="66.298000000000002"/>
    <n v="2"/>
    <n v="0"/>
    <n v="13"/>
    <n v="15"/>
    <n v="0"/>
    <n v="0"/>
    <n v="0"/>
    <n v="0"/>
    <n v="0"/>
    <n v="0"/>
    <n v="0"/>
    <n v="0"/>
    <n v="43"/>
    <n v="13"/>
    <n v="0"/>
    <n v="26"/>
    <n v="0"/>
    <n v="82"/>
    <n v="1"/>
    <n v="31"/>
    <n v="1"/>
    <m/>
  </r>
  <r>
    <x v="22"/>
    <x v="5"/>
    <n v="18.643000000000001"/>
    <n v="47.968000000000004"/>
    <n v="0"/>
    <n v="0"/>
    <n v="66.611000000000004"/>
    <n v="66.611000000000004"/>
    <n v="103.99600000000001"/>
    <n v="114.57899999999999"/>
    <n v="0"/>
    <n v="0"/>
    <n v="0"/>
    <n v="114.57899999999999"/>
    <n v="114.57899999999999"/>
    <n v="23"/>
    <n v="6"/>
    <n v="1"/>
    <n v="30"/>
    <n v="18"/>
    <n v="31"/>
    <n v="0"/>
    <n v="26"/>
    <n v="0"/>
    <n v="75"/>
    <n v="13"/>
    <n v="13"/>
    <n v="75"/>
    <n v="101"/>
    <n v="1"/>
    <n v="8"/>
    <n v="11"/>
    <n v="20"/>
    <n v="16.120999999999999"/>
    <n v="0"/>
    <n v="50.177"/>
    <n v="66.298000000000002"/>
    <n v="2"/>
    <n v="0"/>
    <n v="13"/>
    <n v="15"/>
    <n v="0"/>
    <n v="0"/>
    <n v="0"/>
    <n v="0"/>
    <n v="0"/>
    <n v="0"/>
    <n v="0"/>
    <n v="0"/>
    <n v="43"/>
    <n v="13"/>
    <n v="0"/>
    <n v="26"/>
    <n v="0"/>
    <n v="82"/>
    <n v="1"/>
    <n v="31"/>
    <n v="1"/>
    <m/>
  </r>
  <r>
    <x v="22"/>
    <x v="6"/>
    <n v="18.643000000000001"/>
    <n v="47.968000000000004"/>
    <n v="0"/>
    <n v="0"/>
    <n v="66.611000000000004"/>
    <n v="66.611000000000004"/>
    <n v="103.99600000000001"/>
    <n v="114.57899999999999"/>
    <n v="0"/>
    <n v="0"/>
    <n v="0"/>
    <n v="114.57899999999999"/>
    <n v="114.57899999999999"/>
    <n v="23"/>
    <n v="6"/>
    <n v="1"/>
    <n v="30"/>
    <n v="18"/>
    <n v="31"/>
    <n v="0"/>
    <n v="26"/>
    <n v="0"/>
    <n v="75"/>
    <n v="13"/>
    <n v="13"/>
    <n v="75"/>
    <n v="101"/>
    <n v="1"/>
    <n v="8"/>
    <n v="11"/>
    <n v="20"/>
    <n v="16.120999999999999"/>
    <n v="0"/>
    <n v="50.177"/>
    <n v="66.298000000000002"/>
    <n v="2"/>
    <n v="0"/>
    <n v="13"/>
    <n v="15"/>
    <n v="0"/>
    <n v="0"/>
    <n v="0"/>
    <n v="0"/>
    <n v="0"/>
    <n v="0"/>
    <n v="0"/>
    <n v="0"/>
    <n v="43"/>
    <n v="13"/>
    <n v="0"/>
    <n v="26"/>
    <n v="0"/>
    <n v="82"/>
    <n v="1"/>
    <n v="31"/>
    <n v="1"/>
    <m/>
  </r>
  <r>
    <x v="22"/>
    <x v="7"/>
    <n v="18.643000000000001"/>
    <n v="47.968000000000004"/>
    <n v="0"/>
    <n v="0"/>
    <n v="66.611000000000004"/>
    <n v="66.611000000000004"/>
    <n v="103.99600000000001"/>
    <n v="114.57899999999999"/>
    <n v="0"/>
    <n v="0"/>
    <n v="0"/>
    <n v="114.57899999999999"/>
    <n v="114.57899999999999"/>
    <n v="23"/>
    <n v="6"/>
    <n v="1"/>
    <n v="30"/>
    <n v="18"/>
    <n v="31"/>
    <n v="0"/>
    <n v="26"/>
    <n v="0"/>
    <n v="75"/>
    <n v="13"/>
    <n v="13"/>
    <n v="75"/>
    <n v="101"/>
    <n v="1"/>
    <n v="8"/>
    <n v="11"/>
    <n v="20"/>
    <n v="16.120999999999999"/>
    <n v="0"/>
    <n v="50.177"/>
    <n v="66.298000000000002"/>
    <n v="2"/>
    <n v="0"/>
    <n v="13"/>
    <n v="15"/>
    <n v="0"/>
    <n v="0"/>
    <n v="0"/>
    <n v="0"/>
    <n v="0"/>
    <n v="0"/>
    <n v="0"/>
    <n v="0"/>
    <n v="43"/>
    <n v="13"/>
    <n v="0"/>
    <n v="26"/>
    <n v="0"/>
    <n v="82"/>
    <n v="1"/>
    <n v="31"/>
    <n v="1"/>
    <m/>
  </r>
  <r>
    <x v="22"/>
    <x v="8"/>
    <n v="18.643000000000001"/>
    <n v="47.968000000000004"/>
    <n v="0"/>
    <n v="0"/>
    <n v="66.611000000000004"/>
    <n v="66.611000000000004"/>
    <n v="103.99600000000001"/>
    <n v="114.57899999999999"/>
    <n v="0"/>
    <n v="0"/>
    <n v="0"/>
    <n v="114.57899999999999"/>
    <n v="114.57899999999999"/>
    <n v="23"/>
    <n v="6"/>
    <n v="1"/>
    <n v="30"/>
    <n v="18"/>
    <n v="31"/>
    <n v="0"/>
    <n v="26"/>
    <n v="0"/>
    <n v="75"/>
    <n v="13"/>
    <n v="13"/>
    <n v="75"/>
    <n v="101"/>
    <n v="1"/>
    <n v="8"/>
    <n v="11"/>
    <n v="20"/>
    <n v="16.120999999999999"/>
    <n v="0"/>
    <n v="50.177"/>
    <n v="66.298000000000002"/>
    <n v="2"/>
    <n v="0"/>
    <n v="13"/>
    <n v="15"/>
    <n v="0"/>
    <n v="0"/>
    <n v="0"/>
    <n v="0"/>
    <n v="0"/>
    <n v="0"/>
    <n v="0"/>
    <n v="0"/>
    <n v="43"/>
    <n v="13"/>
    <n v="0"/>
    <n v="26"/>
    <n v="0"/>
    <n v="82"/>
    <n v="1"/>
    <n v="31"/>
    <n v="1"/>
    <m/>
  </r>
  <r>
    <x v="22"/>
    <x v="9"/>
    <n v="18.643000000000001"/>
    <n v="47.968000000000004"/>
    <n v="0"/>
    <n v="0"/>
    <n v="66.611000000000004"/>
    <n v="66.611000000000004"/>
    <n v="103.99600000000001"/>
    <n v="114.57899999999999"/>
    <n v="0"/>
    <n v="0"/>
    <n v="0"/>
    <n v="114.57899999999999"/>
    <n v="114.57899999999999"/>
    <n v="23"/>
    <n v="6"/>
    <n v="1"/>
    <n v="30"/>
    <n v="18"/>
    <n v="31"/>
    <n v="0"/>
    <n v="26"/>
    <n v="0"/>
    <n v="75"/>
    <n v="13"/>
    <n v="13"/>
    <n v="75"/>
    <n v="101"/>
    <n v="1"/>
    <n v="8"/>
    <n v="11"/>
    <n v="20"/>
    <n v="16.120999999999999"/>
    <n v="0"/>
    <n v="50.177"/>
    <n v="66.298000000000002"/>
    <n v="2"/>
    <n v="0"/>
    <n v="13"/>
    <n v="15"/>
    <n v="0"/>
    <n v="0"/>
    <n v="0"/>
    <n v="0"/>
    <n v="0"/>
    <n v="0"/>
    <n v="0"/>
    <n v="0"/>
    <n v="43"/>
    <n v="13"/>
    <n v="0"/>
    <n v="26"/>
    <n v="0"/>
    <n v="82"/>
    <n v="1"/>
    <n v="31"/>
    <n v="1"/>
    <m/>
  </r>
  <r>
    <x v="22"/>
    <x v="10"/>
    <n v="18.643000000000001"/>
    <n v="47.968000000000004"/>
    <n v="0"/>
    <n v="0"/>
    <n v="66.611000000000004"/>
    <n v="66.611000000000004"/>
    <n v="103.99600000000001"/>
    <n v="114.57899999999999"/>
    <n v="0"/>
    <n v="0"/>
    <n v="0"/>
    <n v="114.57899999999999"/>
    <n v="114.57899999999999"/>
    <n v="23"/>
    <n v="6"/>
    <n v="1"/>
    <n v="30"/>
    <n v="18"/>
    <n v="31"/>
    <n v="0"/>
    <n v="26"/>
    <n v="0"/>
    <n v="75"/>
    <n v="13"/>
    <n v="13"/>
    <n v="75"/>
    <n v="101"/>
    <n v="1"/>
    <n v="8"/>
    <n v="11"/>
    <n v="20"/>
    <n v="16.120999999999999"/>
    <n v="0"/>
    <n v="50.177"/>
    <n v="66.298000000000002"/>
    <n v="2"/>
    <n v="0"/>
    <n v="13"/>
    <n v="15"/>
    <n v="0"/>
    <n v="0"/>
    <n v="0"/>
    <n v="0"/>
    <n v="0"/>
    <n v="0"/>
    <n v="0"/>
    <n v="0"/>
    <n v="43"/>
    <n v="13"/>
    <n v="0"/>
    <n v="26"/>
    <n v="0"/>
    <n v="82"/>
    <n v="1"/>
    <n v="31"/>
    <n v="1"/>
    <m/>
  </r>
  <r>
    <x v="22"/>
    <x v="11"/>
    <n v="18.643000000000001"/>
    <n v="47.968000000000004"/>
    <n v="0"/>
    <n v="0"/>
    <n v="66.611000000000004"/>
    <n v="66.611000000000004"/>
    <n v="103.99600000000001"/>
    <n v="114.57899999999999"/>
    <n v="0"/>
    <n v="0"/>
    <n v="0"/>
    <n v="114.57899999999999"/>
    <n v="114.57899999999999"/>
    <n v="23"/>
    <n v="6"/>
    <n v="1"/>
    <n v="30"/>
    <n v="18"/>
    <n v="31"/>
    <n v="0"/>
    <n v="26"/>
    <n v="0"/>
    <n v="75"/>
    <n v="13"/>
    <n v="13"/>
    <n v="75"/>
    <n v="101"/>
    <n v="1"/>
    <n v="8"/>
    <n v="11"/>
    <n v="20"/>
    <n v="16.120999999999999"/>
    <n v="0"/>
    <n v="50.177"/>
    <n v="66.298000000000002"/>
    <n v="2"/>
    <n v="0"/>
    <n v="13"/>
    <n v="15"/>
    <n v="0"/>
    <n v="0"/>
    <n v="0"/>
    <n v="0"/>
    <n v="0"/>
    <n v="0"/>
    <n v="0"/>
    <n v="0"/>
    <n v="43"/>
    <n v="13"/>
    <n v="0"/>
    <n v="26"/>
    <n v="0"/>
    <n v="82"/>
    <n v="1"/>
    <n v="31"/>
    <n v="1"/>
    <m/>
  </r>
  <r>
    <x v="23"/>
    <x v="0"/>
    <n v="18.643000000000001"/>
    <n v="47.968000000000004"/>
    <n v="0"/>
    <n v="0"/>
    <n v="66.611000000000004"/>
    <n v="66.611000000000004"/>
    <n v="103.99600000000001"/>
    <n v="114.57899999999999"/>
    <n v="0"/>
    <n v="0"/>
    <n v="0"/>
    <n v="114.57899999999999"/>
    <n v="114.57899999999999"/>
    <n v="23"/>
    <n v="6"/>
    <n v="1"/>
    <n v="30"/>
    <n v="18"/>
    <n v="31"/>
    <n v="0"/>
    <n v="26"/>
    <n v="0"/>
    <n v="75"/>
    <n v="13"/>
    <n v="13"/>
    <n v="75"/>
    <n v="101"/>
    <n v="1"/>
    <n v="8"/>
    <n v="11"/>
    <n v="20"/>
    <n v="16.120999999999999"/>
    <n v="0"/>
    <n v="50.177"/>
    <n v="66.298000000000002"/>
    <n v="2"/>
    <n v="0"/>
    <n v="13"/>
    <n v="15"/>
    <n v="0"/>
    <n v="0"/>
    <n v="0"/>
    <n v="0"/>
    <n v="0"/>
    <n v="0"/>
    <n v="0"/>
    <n v="0"/>
    <n v="43"/>
    <n v="13"/>
    <n v="0"/>
    <n v="26"/>
    <n v="0"/>
    <n v="82"/>
    <n v="1"/>
    <n v="31"/>
    <n v="1"/>
    <m/>
  </r>
  <r>
    <x v="23"/>
    <x v="1"/>
    <n v="18.643000000000001"/>
    <n v="47.968000000000004"/>
    <n v="0"/>
    <n v="0"/>
    <n v="66.611000000000004"/>
    <n v="66.611000000000004"/>
    <n v="103.99600000000001"/>
    <n v="114.57899999999999"/>
    <n v="0"/>
    <n v="0"/>
    <n v="0"/>
    <n v="114.57899999999999"/>
    <n v="114.57899999999999"/>
    <n v="23"/>
    <n v="6"/>
    <n v="1"/>
    <n v="30"/>
    <n v="18"/>
    <n v="31"/>
    <n v="0"/>
    <n v="26"/>
    <n v="0"/>
    <n v="75"/>
    <n v="13"/>
    <n v="13"/>
    <n v="75"/>
    <n v="101"/>
    <n v="1"/>
    <n v="8"/>
    <n v="11"/>
    <n v="20"/>
    <n v="16.120999999999999"/>
    <n v="0"/>
    <n v="50.177"/>
    <n v="66.298000000000002"/>
    <n v="2"/>
    <n v="0"/>
    <n v="13"/>
    <n v="15"/>
    <n v="0"/>
    <n v="0"/>
    <n v="0"/>
    <n v="0"/>
    <n v="0"/>
    <n v="0"/>
    <n v="0"/>
    <n v="0"/>
    <n v="43"/>
    <n v="13"/>
    <n v="0"/>
    <n v="26"/>
    <n v="0"/>
    <n v="82"/>
    <n v="1"/>
    <n v="31"/>
    <n v="1"/>
    <m/>
  </r>
  <r>
    <x v="23"/>
    <x v="2"/>
    <n v="18.643000000000001"/>
    <n v="47.968000000000004"/>
    <n v="0"/>
    <n v="0"/>
    <n v="66.611000000000004"/>
    <n v="66.611000000000004"/>
    <n v="103.99600000000001"/>
    <n v="114.57899999999999"/>
    <n v="0"/>
    <n v="0"/>
    <n v="0"/>
    <n v="114.57899999999999"/>
    <n v="114.57899999999999"/>
    <n v="23"/>
    <n v="6"/>
    <n v="1"/>
    <n v="30"/>
    <n v="18"/>
    <n v="31"/>
    <n v="0"/>
    <n v="26"/>
    <n v="0"/>
    <n v="75"/>
    <n v="13"/>
    <n v="13"/>
    <n v="75"/>
    <n v="101"/>
    <n v="1"/>
    <n v="8"/>
    <n v="11"/>
    <n v="20"/>
    <n v="16.120999999999999"/>
    <n v="0"/>
    <n v="50.177"/>
    <n v="66.298000000000002"/>
    <n v="2"/>
    <n v="0"/>
    <n v="13"/>
    <n v="15"/>
    <n v="0"/>
    <n v="0"/>
    <n v="0"/>
    <n v="0"/>
    <n v="0"/>
    <n v="0"/>
    <n v="0"/>
    <n v="0"/>
    <n v="43"/>
    <n v="13"/>
    <n v="0"/>
    <n v="26"/>
    <n v="0"/>
    <n v="82"/>
    <n v="1"/>
    <n v="31"/>
    <n v="1"/>
    <m/>
  </r>
  <r>
    <x v="23"/>
    <x v="3"/>
    <n v="18.643000000000001"/>
    <n v="47.968000000000004"/>
    <n v="0"/>
    <n v="0"/>
    <n v="66.611000000000004"/>
    <n v="66.611000000000004"/>
    <n v="103.99600000000001"/>
    <n v="114.57899999999999"/>
    <n v="0"/>
    <n v="0"/>
    <n v="0"/>
    <n v="114.57899999999999"/>
    <n v="114.57899999999999"/>
    <n v="23"/>
    <n v="6"/>
    <n v="1"/>
    <n v="30"/>
    <n v="18"/>
    <n v="31"/>
    <n v="0"/>
    <n v="26"/>
    <n v="0"/>
    <n v="75"/>
    <n v="13"/>
    <n v="13"/>
    <n v="75"/>
    <n v="101"/>
    <n v="1"/>
    <n v="8"/>
    <n v="11"/>
    <n v="20"/>
    <n v="16.120999999999999"/>
    <n v="0"/>
    <n v="50.177"/>
    <n v="66.298000000000002"/>
    <n v="2"/>
    <n v="0"/>
    <n v="13"/>
    <n v="15"/>
    <n v="0"/>
    <n v="0"/>
    <n v="0"/>
    <n v="0"/>
    <n v="0"/>
    <n v="0"/>
    <n v="0"/>
    <n v="0"/>
    <n v="43"/>
    <n v="13"/>
    <n v="0"/>
    <n v="26"/>
    <n v="0"/>
    <n v="82"/>
    <n v="1"/>
    <n v="31"/>
    <n v="1"/>
    <m/>
  </r>
  <r>
    <x v="23"/>
    <x v="4"/>
    <n v="18.643000000000001"/>
    <n v="47.968000000000004"/>
    <n v="0"/>
    <n v="0"/>
    <n v="66.611000000000004"/>
    <n v="66.611000000000004"/>
    <n v="103.99600000000001"/>
    <n v="114.57899999999999"/>
    <n v="0"/>
    <n v="0"/>
    <n v="0"/>
    <n v="114.57899999999999"/>
    <n v="114.57899999999999"/>
    <n v="23"/>
    <n v="6"/>
    <n v="1"/>
    <n v="30"/>
    <n v="18"/>
    <n v="31"/>
    <n v="0"/>
    <n v="26"/>
    <n v="0"/>
    <n v="75"/>
    <n v="13"/>
    <n v="13"/>
    <n v="75"/>
    <n v="101"/>
    <n v="1"/>
    <n v="8"/>
    <n v="11"/>
    <n v="20"/>
    <n v="16.120999999999999"/>
    <n v="0"/>
    <n v="50.177"/>
    <n v="66.298000000000002"/>
    <n v="2"/>
    <n v="0"/>
    <n v="13"/>
    <n v="15"/>
    <n v="0"/>
    <n v="0"/>
    <n v="0"/>
    <n v="0"/>
    <n v="0"/>
    <n v="0"/>
    <n v="0"/>
    <n v="0"/>
    <n v="43"/>
    <n v="13"/>
    <n v="0"/>
    <n v="26"/>
    <n v="0"/>
    <n v="82"/>
    <n v="1"/>
    <n v="31"/>
    <n v="1"/>
    <m/>
  </r>
  <r>
    <x v="23"/>
    <x v="5"/>
    <n v="18.643000000000001"/>
    <n v="47.968000000000004"/>
    <n v="0"/>
    <n v="0"/>
    <n v="66.611000000000004"/>
    <n v="66.611000000000004"/>
    <n v="103.99600000000001"/>
    <n v="114.57899999999999"/>
    <n v="0"/>
    <n v="0"/>
    <n v="0"/>
    <n v="114.57899999999999"/>
    <n v="114.57899999999999"/>
    <n v="23"/>
    <n v="6"/>
    <n v="1"/>
    <n v="30"/>
    <n v="18"/>
    <n v="31"/>
    <n v="0"/>
    <n v="26"/>
    <n v="0"/>
    <n v="75"/>
    <n v="13"/>
    <n v="13"/>
    <n v="75"/>
    <n v="101"/>
    <n v="1"/>
    <n v="8"/>
    <n v="11"/>
    <n v="20"/>
    <n v="16.120999999999999"/>
    <n v="0"/>
    <n v="50.177"/>
    <n v="66.298000000000002"/>
    <n v="2"/>
    <n v="0"/>
    <n v="13"/>
    <n v="15"/>
    <n v="0"/>
    <n v="0"/>
    <n v="0"/>
    <n v="0"/>
    <n v="0"/>
    <n v="0"/>
    <n v="0"/>
    <n v="0"/>
    <n v="43"/>
    <n v="13"/>
    <n v="0"/>
    <n v="26"/>
    <n v="0"/>
    <n v="82"/>
    <n v="1"/>
    <n v="31"/>
    <n v="1"/>
    <m/>
  </r>
  <r>
    <x v="23"/>
    <x v="6"/>
    <n v="18.643000000000001"/>
    <n v="47.968000000000004"/>
    <n v="0"/>
    <n v="0"/>
    <n v="66.611000000000004"/>
    <n v="66.611000000000004"/>
    <n v="103.99600000000001"/>
    <n v="114.57899999999999"/>
    <n v="0"/>
    <n v="0"/>
    <n v="0"/>
    <n v="114.57899999999999"/>
    <n v="114.57899999999999"/>
    <n v="23"/>
    <n v="6"/>
    <n v="1"/>
    <n v="30"/>
    <n v="18"/>
    <n v="31"/>
    <n v="0"/>
    <n v="26"/>
    <n v="0"/>
    <n v="75"/>
    <n v="13"/>
    <n v="13"/>
    <n v="75"/>
    <n v="101"/>
    <n v="1"/>
    <n v="8"/>
    <n v="11"/>
    <n v="20"/>
    <n v="16.120999999999999"/>
    <n v="0"/>
    <n v="50.177"/>
    <n v="66.298000000000002"/>
    <n v="2"/>
    <n v="0"/>
    <n v="13"/>
    <n v="15"/>
    <n v="0"/>
    <n v="0"/>
    <n v="0"/>
    <n v="0"/>
    <n v="0"/>
    <n v="0"/>
    <n v="0"/>
    <n v="0"/>
    <n v="43"/>
    <n v="13"/>
    <n v="0"/>
    <n v="26"/>
    <n v="0"/>
    <n v="82"/>
    <n v="1"/>
    <n v="31"/>
    <n v="1"/>
    <m/>
  </r>
  <r>
    <x v="23"/>
    <x v="7"/>
    <n v="18.643000000000001"/>
    <n v="47.968000000000004"/>
    <n v="0"/>
    <n v="0"/>
    <n v="66.611000000000004"/>
    <n v="66.611000000000004"/>
    <n v="103.99600000000001"/>
    <n v="114.57899999999999"/>
    <n v="0"/>
    <n v="0"/>
    <n v="0"/>
    <n v="114.57899999999999"/>
    <n v="114.57899999999999"/>
    <n v="23"/>
    <n v="6"/>
    <n v="1"/>
    <n v="30"/>
    <n v="18"/>
    <n v="31"/>
    <n v="0"/>
    <n v="26"/>
    <n v="0"/>
    <n v="75"/>
    <n v="13"/>
    <n v="13"/>
    <n v="75"/>
    <n v="101"/>
    <n v="1"/>
    <n v="8"/>
    <n v="11"/>
    <n v="20"/>
    <n v="16.120999999999999"/>
    <n v="0"/>
    <n v="50.177"/>
    <n v="66.298000000000002"/>
    <n v="2"/>
    <n v="0"/>
    <n v="13"/>
    <n v="15"/>
    <n v="0"/>
    <n v="0"/>
    <n v="0"/>
    <n v="0"/>
    <n v="0"/>
    <n v="0"/>
    <n v="0"/>
    <n v="0"/>
    <n v="43"/>
    <n v="13"/>
    <n v="0"/>
    <n v="26"/>
    <n v="0"/>
    <n v="82"/>
    <n v="1"/>
    <n v="31"/>
    <n v="1"/>
    <m/>
  </r>
  <r>
    <x v="23"/>
    <x v="8"/>
    <n v="18.643000000000001"/>
    <n v="47.968000000000004"/>
    <n v="0"/>
    <n v="0"/>
    <n v="66.611000000000004"/>
    <n v="66.611000000000004"/>
    <n v="103.99600000000001"/>
    <n v="114.57899999999999"/>
    <n v="0"/>
    <n v="0"/>
    <n v="0"/>
    <n v="114.57899999999999"/>
    <n v="114.57899999999999"/>
    <n v="23"/>
    <n v="6"/>
    <n v="1"/>
    <n v="30"/>
    <n v="18"/>
    <n v="31"/>
    <n v="0"/>
    <n v="26"/>
    <n v="0"/>
    <n v="75"/>
    <n v="13"/>
    <n v="13"/>
    <n v="75"/>
    <n v="101"/>
    <n v="1"/>
    <n v="8"/>
    <n v="11"/>
    <n v="20"/>
    <n v="16.120999999999999"/>
    <n v="0"/>
    <n v="50.177"/>
    <n v="66.298000000000002"/>
    <n v="2"/>
    <n v="0"/>
    <n v="13"/>
    <n v="15"/>
    <n v="0"/>
    <n v="0"/>
    <n v="0"/>
    <n v="0"/>
    <n v="0"/>
    <n v="0"/>
    <n v="0"/>
    <n v="0"/>
    <n v="43"/>
    <n v="13"/>
    <n v="0"/>
    <n v="26"/>
    <n v="0"/>
    <n v="82"/>
    <n v="1"/>
    <n v="31"/>
    <n v="1"/>
    <m/>
  </r>
  <r>
    <x v="23"/>
    <x v="9"/>
    <n v="18.643000000000001"/>
    <n v="47.968000000000004"/>
    <n v="0"/>
    <n v="0"/>
    <n v="66.611000000000004"/>
    <n v="66.611000000000004"/>
    <n v="103.99600000000001"/>
    <n v="114.57899999999999"/>
    <n v="0"/>
    <n v="0"/>
    <n v="0"/>
    <n v="114.57899999999999"/>
    <n v="114.57899999999999"/>
    <n v="23"/>
    <n v="6"/>
    <n v="1"/>
    <n v="30"/>
    <n v="18"/>
    <n v="31"/>
    <n v="0"/>
    <n v="26"/>
    <n v="0"/>
    <n v="75"/>
    <n v="13"/>
    <n v="13"/>
    <n v="75"/>
    <n v="101"/>
    <n v="1"/>
    <n v="8"/>
    <n v="11"/>
    <n v="20"/>
    <n v="16.120999999999999"/>
    <n v="0"/>
    <n v="50.177"/>
    <n v="66.298000000000002"/>
    <n v="2"/>
    <n v="0"/>
    <n v="13"/>
    <n v="15"/>
    <n v="0"/>
    <n v="0"/>
    <n v="0"/>
    <n v="0"/>
    <n v="0"/>
    <n v="0"/>
    <n v="0"/>
    <n v="0"/>
    <n v="43"/>
    <n v="13"/>
    <n v="0"/>
    <n v="26"/>
    <n v="0"/>
    <n v="82"/>
    <n v="1"/>
    <n v="31"/>
    <n v="1"/>
    <m/>
  </r>
  <r>
    <x v="23"/>
    <x v="10"/>
    <n v="18.643000000000001"/>
    <n v="47.968000000000004"/>
    <n v="0"/>
    <n v="0"/>
    <n v="66.611000000000004"/>
    <n v="66.611000000000004"/>
    <n v="103.99600000000001"/>
    <n v="114.57899999999999"/>
    <n v="0"/>
    <n v="0"/>
    <n v="0"/>
    <n v="114.57899999999999"/>
    <n v="114.57899999999999"/>
    <n v="23"/>
    <n v="6"/>
    <n v="1"/>
    <n v="30"/>
    <n v="18"/>
    <n v="31"/>
    <n v="0"/>
    <n v="26"/>
    <n v="0"/>
    <n v="75"/>
    <n v="13"/>
    <n v="13"/>
    <n v="75"/>
    <n v="101"/>
    <n v="1"/>
    <n v="8"/>
    <n v="11"/>
    <n v="20"/>
    <n v="16.120999999999999"/>
    <n v="0"/>
    <n v="50.177"/>
    <n v="66.298000000000002"/>
    <n v="2"/>
    <n v="0"/>
    <n v="13"/>
    <n v="15"/>
    <n v="0"/>
    <n v="0"/>
    <n v="0"/>
    <n v="0"/>
    <n v="0"/>
    <n v="0"/>
    <n v="0"/>
    <n v="0"/>
    <n v="43"/>
    <n v="13"/>
    <n v="0"/>
    <n v="26"/>
    <n v="0"/>
    <n v="82"/>
    <n v="1"/>
    <n v="31"/>
    <n v="1"/>
    <m/>
  </r>
  <r>
    <x v="23"/>
    <x v="11"/>
    <n v="18.643000000000001"/>
    <n v="47.968000000000004"/>
    <n v="0"/>
    <n v="0"/>
    <n v="66.611000000000004"/>
    <n v="66.611000000000004"/>
    <n v="103.99600000000001"/>
    <n v="114.57899999999999"/>
    <n v="0"/>
    <n v="0"/>
    <n v="0"/>
    <n v="114.57899999999999"/>
    <n v="114.57899999999999"/>
    <n v="23"/>
    <n v="6"/>
    <n v="1"/>
    <n v="30"/>
    <n v="18"/>
    <n v="31"/>
    <n v="0"/>
    <n v="26"/>
    <n v="0"/>
    <n v="75"/>
    <n v="13"/>
    <n v="13"/>
    <n v="75"/>
    <n v="101"/>
    <n v="1"/>
    <n v="8"/>
    <n v="11"/>
    <n v="20"/>
    <n v="16.120999999999999"/>
    <n v="0"/>
    <n v="50.177"/>
    <n v="66.298000000000002"/>
    <n v="2"/>
    <n v="0"/>
    <n v="13"/>
    <n v="15"/>
    <n v="0"/>
    <n v="0"/>
    <n v="0"/>
    <n v="0"/>
    <n v="0"/>
    <n v="0"/>
    <n v="0"/>
    <n v="0"/>
    <n v="43"/>
    <n v="13"/>
    <n v="0"/>
    <n v="26"/>
    <n v="0"/>
    <n v="82"/>
    <n v="1"/>
    <n v="31"/>
    <n v="1"/>
    <m/>
  </r>
  <r>
    <x v="24"/>
    <x v="0"/>
    <n v="18.643000000000001"/>
    <n v="47.968000000000004"/>
    <n v="0"/>
    <n v="0"/>
    <n v="66.611000000000004"/>
    <n v="66.611000000000004"/>
    <n v="103.99600000000001"/>
    <n v="114.57899999999999"/>
    <n v="0"/>
    <n v="0"/>
    <n v="0"/>
    <n v="114.57899999999999"/>
    <n v="114.57899999999999"/>
    <n v="23"/>
    <n v="6"/>
    <n v="1"/>
    <n v="30"/>
    <n v="18"/>
    <n v="31"/>
    <n v="0"/>
    <n v="26"/>
    <n v="0"/>
    <n v="75"/>
    <n v="13"/>
    <n v="13"/>
    <n v="75"/>
    <n v="101"/>
    <n v="1"/>
    <n v="8"/>
    <n v="11"/>
    <n v="20"/>
    <n v="16.120999999999999"/>
    <n v="0"/>
    <n v="50.177"/>
    <n v="66.298000000000002"/>
    <n v="2"/>
    <n v="0"/>
    <n v="13"/>
    <n v="15"/>
    <n v="0"/>
    <n v="0"/>
    <n v="0"/>
    <n v="0"/>
    <n v="0"/>
    <n v="0"/>
    <n v="0"/>
    <n v="0"/>
    <n v="43"/>
    <n v="13"/>
    <n v="0"/>
    <n v="26"/>
    <n v="0"/>
    <n v="82"/>
    <n v="1"/>
    <n v="31"/>
    <n v="1"/>
    <m/>
  </r>
  <r>
    <x v="24"/>
    <x v="1"/>
    <n v="18.643000000000001"/>
    <n v="47.968000000000004"/>
    <n v="0"/>
    <n v="0"/>
    <n v="66.611000000000004"/>
    <n v="66.611000000000004"/>
    <n v="103.99600000000001"/>
    <n v="114.57899999999999"/>
    <n v="0"/>
    <n v="0"/>
    <n v="0"/>
    <n v="114.57899999999999"/>
    <n v="114.57899999999999"/>
    <n v="23"/>
    <n v="6"/>
    <n v="1"/>
    <n v="30"/>
    <n v="18"/>
    <n v="31"/>
    <n v="0"/>
    <n v="26"/>
    <n v="0"/>
    <n v="75"/>
    <n v="13"/>
    <n v="13"/>
    <n v="75"/>
    <n v="101"/>
    <n v="1"/>
    <n v="8"/>
    <n v="11"/>
    <n v="20"/>
    <n v="16.120999999999999"/>
    <n v="0"/>
    <n v="50.177"/>
    <n v="66.298000000000002"/>
    <n v="2"/>
    <n v="0"/>
    <n v="13"/>
    <n v="15"/>
    <n v="0"/>
    <n v="0"/>
    <n v="0"/>
    <n v="0"/>
    <n v="0"/>
    <n v="0"/>
    <n v="0"/>
    <n v="0"/>
    <n v="43"/>
    <n v="13"/>
    <n v="0"/>
    <n v="26"/>
    <n v="0"/>
    <n v="82"/>
    <n v="1"/>
    <n v="31"/>
    <n v="1"/>
    <m/>
  </r>
  <r>
    <x v="24"/>
    <x v="2"/>
    <n v="18.643000000000001"/>
    <n v="47.968000000000004"/>
    <n v="0"/>
    <n v="0"/>
    <n v="66.611000000000004"/>
    <n v="66.611000000000004"/>
    <n v="103.99600000000001"/>
    <n v="114.57899999999999"/>
    <n v="0"/>
    <n v="0"/>
    <n v="0"/>
    <n v="114.57899999999999"/>
    <n v="114.57899999999999"/>
    <n v="23"/>
    <n v="6"/>
    <n v="1"/>
    <n v="30"/>
    <n v="18"/>
    <n v="31"/>
    <n v="0"/>
    <n v="26"/>
    <n v="0"/>
    <n v="75"/>
    <n v="13"/>
    <n v="13"/>
    <n v="75"/>
    <n v="101"/>
    <n v="1"/>
    <n v="8"/>
    <n v="11"/>
    <n v="20"/>
    <n v="16.120999999999999"/>
    <n v="0"/>
    <n v="50.177"/>
    <n v="66.298000000000002"/>
    <n v="2"/>
    <n v="0"/>
    <n v="13"/>
    <n v="15"/>
    <n v="0"/>
    <n v="0"/>
    <n v="0"/>
    <n v="0"/>
    <n v="0"/>
    <n v="0"/>
    <n v="0"/>
    <n v="0"/>
    <n v="43"/>
    <n v="13"/>
    <n v="0"/>
    <n v="26"/>
    <n v="0"/>
    <n v="82"/>
    <n v="1"/>
    <n v="31"/>
    <n v="1"/>
    <m/>
  </r>
  <r>
    <x v="24"/>
    <x v="3"/>
    <n v="18.643000000000001"/>
    <n v="47.968000000000004"/>
    <n v="0"/>
    <n v="0"/>
    <n v="66.611000000000004"/>
    <n v="66.611000000000004"/>
    <n v="103.99600000000001"/>
    <n v="114.57899999999999"/>
    <n v="0"/>
    <n v="0"/>
    <n v="0"/>
    <n v="114.57899999999999"/>
    <n v="114.57899999999999"/>
    <n v="23"/>
    <n v="6"/>
    <n v="1"/>
    <n v="30"/>
    <n v="18"/>
    <n v="31"/>
    <n v="0"/>
    <n v="26"/>
    <n v="0"/>
    <n v="75"/>
    <n v="13"/>
    <n v="13"/>
    <n v="75"/>
    <n v="101"/>
    <n v="1"/>
    <n v="8"/>
    <n v="11"/>
    <n v="20"/>
    <n v="16.120999999999999"/>
    <n v="0"/>
    <n v="50.177"/>
    <n v="66.298000000000002"/>
    <n v="2"/>
    <n v="0"/>
    <n v="13"/>
    <n v="15"/>
    <n v="0"/>
    <n v="0"/>
    <n v="0"/>
    <n v="0"/>
    <n v="0"/>
    <n v="0"/>
    <n v="0"/>
    <n v="0"/>
    <n v="43"/>
    <n v="13"/>
    <n v="0"/>
    <n v="26"/>
    <n v="0"/>
    <n v="82"/>
    <n v="1"/>
    <n v="31"/>
    <n v="1"/>
    <m/>
  </r>
  <r>
    <x v="24"/>
    <x v="4"/>
    <n v="18.643000000000001"/>
    <n v="47.968000000000004"/>
    <n v="0"/>
    <n v="0"/>
    <n v="66.611000000000004"/>
    <n v="66.611000000000004"/>
    <n v="103.99600000000001"/>
    <n v="114.57899999999999"/>
    <n v="0"/>
    <n v="0"/>
    <n v="0"/>
    <n v="114.57899999999999"/>
    <n v="114.57899999999999"/>
    <n v="23"/>
    <n v="6"/>
    <n v="1"/>
    <n v="30"/>
    <n v="18"/>
    <n v="31"/>
    <n v="0"/>
    <n v="26"/>
    <n v="0"/>
    <n v="75"/>
    <n v="13"/>
    <n v="13"/>
    <n v="75"/>
    <n v="101"/>
    <n v="1"/>
    <n v="8"/>
    <n v="11"/>
    <n v="20"/>
    <n v="16.120999999999999"/>
    <n v="0"/>
    <n v="50.177"/>
    <n v="66.298000000000002"/>
    <n v="2"/>
    <n v="0"/>
    <n v="13"/>
    <n v="15"/>
    <n v="0"/>
    <n v="0"/>
    <n v="0"/>
    <n v="0"/>
    <n v="0"/>
    <n v="0"/>
    <n v="0"/>
    <n v="0"/>
    <n v="43"/>
    <n v="13"/>
    <n v="0"/>
    <n v="26"/>
    <n v="0"/>
    <n v="82"/>
    <n v="1"/>
    <n v="31"/>
    <n v="1"/>
    <m/>
  </r>
  <r>
    <x v="24"/>
    <x v="5"/>
    <n v="18.643000000000001"/>
    <n v="47.968000000000004"/>
    <n v="0"/>
    <n v="0"/>
    <n v="66.611000000000004"/>
    <n v="66.611000000000004"/>
    <n v="103.99600000000001"/>
    <n v="114.57899999999999"/>
    <n v="0"/>
    <n v="0"/>
    <n v="0"/>
    <n v="114.57899999999999"/>
    <n v="114.57899999999999"/>
    <n v="23"/>
    <n v="6"/>
    <n v="1"/>
    <n v="30"/>
    <n v="18"/>
    <n v="31"/>
    <n v="0"/>
    <n v="26"/>
    <n v="0"/>
    <n v="75"/>
    <n v="13"/>
    <n v="13"/>
    <n v="75"/>
    <n v="101"/>
    <n v="1"/>
    <n v="8"/>
    <n v="11"/>
    <n v="20"/>
    <n v="16.120999999999999"/>
    <n v="0"/>
    <n v="50.177"/>
    <n v="66.298000000000002"/>
    <n v="2"/>
    <n v="0"/>
    <n v="13"/>
    <n v="15"/>
    <n v="0"/>
    <n v="0"/>
    <n v="0"/>
    <n v="0"/>
    <n v="0"/>
    <n v="0"/>
    <n v="0"/>
    <n v="0"/>
    <n v="43"/>
    <n v="13"/>
    <n v="0"/>
    <n v="26"/>
    <n v="0"/>
    <n v="82"/>
    <n v="1"/>
    <n v="31"/>
    <n v="1"/>
    <m/>
  </r>
  <r>
    <x v="24"/>
    <x v="6"/>
    <n v="18.643000000000001"/>
    <n v="47.968000000000004"/>
    <n v="0"/>
    <n v="0"/>
    <n v="66.611000000000004"/>
    <n v="66.611000000000004"/>
    <n v="103.99600000000001"/>
    <n v="114.57899999999999"/>
    <n v="0"/>
    <n v="0"/>
    <n v="0"/>
    <n v="114.57899999999999"/>
    <n v="114.57899999999999"/>
    <n v="23"/>
    <n v="6"/>
    <n v="1"/>
    <n v="30"/>
    <n v="18"/>
    <n v="31"/>
    <n v="0"/>
    <n v="26"/>
    <n v="0"/>
    <n v="75"/>
    <n v="13"/>
    <n v="13"/>
    <n v="75"/>
    <n v="101"/>
    <n v="1"/>
    <n v="8"/>
    <n v="11"/>
    <n v="20"/>
    <n v="16.120999999999999"/>
    <n v="0"/>
    <n v="50.177"/>
    <n v="66.298000000000002"/>
    <n v="2"/>
    <n v="0"/>
    <n v="13"/>
    <n v="15"/>
    <n v="0"/>
    <n v="0"/>
    <n v="0"/>
    <n v="0"/>
    <n v="0"/>
    <n v="0"/>
    <n v="0"/>
    <n v="0"/>
    <n v="43"/>
    <n v="13"/>
    <n v="0"/>
    <n v="26"/>
    <n v="0"/>
    <n v="82"/>
    <n v="1"/>
    <n v="31"/>
    <n v="1"/>
    <m/>
  </r>
  <r>
    <x v="24"/>
    <x v="7"/>
    <n v="18.643000000000001"/>
    <n v="47.968000000000004"/>
    <n v="0"/>
    <n v="0"/>
    <n v="66.611000000000004"/>
    <n v="52.591000000000015"/>
    <n v="67.263000000000005"/>
    <n v="114.57899999999999"/>
    <n v="0"/>
    <n v="0"/>
    <n v="0"/>
    <n v="114.57899999999999"/>
    <n v="101.036"/>
    <n v="23"/>
    <n v="6"/>
    <n v="1"/>
    <n v="30"/>
    <n v="18"/>
    <n v="31"/>
    <n v="0"/>
    <n v="26"/>
    <n v="0"/>
    <n v="75"/>
    <n v="13"/>
    <n v="13"/>
    <n v="75"/>
    <n v="101"/>
    <n v="1"/>
    <n v="8"/>
    <n v="11"/>
    <n v="20"/>
    <n v="16.120999999999999"/>
    <n v="0"/>
    <n v="50.177"/>
    <n v="66.298000000000002"/>
    <n v="2"/>
    <n v="0"/>
    <n v="13"/>
    <n v="15"/>
    <n v="0"/>
    <n v="0"/>
    <n v="0"/>
    <n v="0"/>
    <n v="0"/>
    <n v="0"/>
    <n v="0"/>
    <n v="0"/>
    <n v="43"/>
    <n v="13"/>
    <n v="0"/>
    <n v="26"/>
    <n v="0"/>
    <n v="82"/>
    <n v="1"/>
    <n v="31"/>
    <n v="1"/>
    <s v="Pte. Alsina-Aldo Bonzi: Servicio Suspendido desde el 02/08/2017, motivado por el anegamiento en zona de vías en la estación cabecera de Puente Alsina."/>
  </r>
  <r>
    <x v="24"/>
    <x v="8"/>
    <n v="18.643000000000001"/>
    <n v="47.968000000000004"/>
    <n v="0"/>
    <n v="0"/>
    <n v="66.611000000000004"/>
    <n v="52.591000000000015"/>
    <n v="67.263000000000005"/>
    <n v="114.57899999999999"/>
    <n v="0"/>
    <n v="0"/>
    <n v="0"/>
    <n v="114.57899999999999"/>
    <n v="101.036"/>
    <n v="23"/>
    <n v="6"/>
    <n v="1"/>
    <n v="30"/>
    <n v="18"/>
    <n v="31"/>
    <n v="0"/>
    <n v="26"/>
    <n v="0"/>
    <n v="75"/>
    <n v="13"/>
    <n v="13"/>
    <n v="75"/>
    <n v="101"/>
    <n v="1"/>
    <n v="8"/>
    <n v="11"/>
    <n v="20"/>
    <n v="16.120999999999999"/>
    <n v="0"/>
    <n v="50.177"/>
    <n v="66.298000000000002"/>
    <n v="2"/>
    <n v="0"/>
    <n v="13"/>
    <n v="15"/>
    <n v="0"/>
    <n v="0"/>
    <n v="0"/>
    <n v="0"/>
    <n v="0"/>
    <n v="27"/>
    <n v="54"/>
    <n v="81"/>
    <n v="43"/>
    <n v="13"/>
    <n v="0"/>
    <n v="26"/>
    <n v="0"/>
    <n v="82"/>
    <n v="1"/>
    <n v="31"/>
    <n v="1"/>
    <s v="Entran en servicio 81 coches motor nuevos CCMM Chinos"/>
  </r>
  <r>
    <x v="24"/>
    <x v="9"/>
    <n v="18.643000000000001"/>
    <n v="47.968000000000004"/>
    <n v="0"/>
    <n v="0"/>
    <n v="66.611000000000004"/>
    <n v="52.591000000000015"/>
    <n v="67.263000000000005"/>
    <n v="114.57899999999999"/>
    <n v="0"/>
    <n v="0"/>
    <n v="0"/>
    <n v="114.57899999999999"/>
    <n v="101.036"/>
    <n v="23"/>
    <n v="6"/>
    <n v="1"/>
    <n v="30"/>
    <n v="18"/>
    <n v="31"/>
    <n v="0"/>
    <n v="26"/>
    <n v="0"/>
    <n v="75"/>
    <n v="13"/>
    <n v="13"/>
    <n v="75"/>
    <n v="101"/>
    <n v="1"/>
    <n v="8"/>
    <n v="11"/>
    <n v="20"/>
    <n v="16.120999999999999"/>
    <n v="0"/>
    <n v="50.177"/>
    <n v="66.298000000000002"/>
    <n v="2"/>
    <n v="0"/>
    <n v="13"/>
    <n v="15"/>
    <n v="0"/>
    <n v="0"/>
    <n v="0"/>
    <n v="0"/>
    <n v="0"/>
    <n v="27"/>
    <n v="54"/>
    <n v="81"/>
    <n v="43"/>
    <n v="13"/>
    <n v="0"/>
    <n v="26"/>
    <n v="0"/>
    <n v="82"/>
    <n v="1"/>
    <n v="31"/>
    <n v="1"/>
    <m/>
  </r>
  <r>
    <x v="24"/>
    <x v="10"/>
    <n v="18.643000000000001"/>
    <n v="47.968000000000004"/>
    <n v="0"/>
    <n v="0"/>
    <n v="66.611000000000004"/>
    <n v="52.591000000000015"/>
    <n v="67.263000000000005"/>
    <n v="114.57899999999999"/>
    <n v="0"/>
    <n v="0"/>
    <n v="0"/>
    <n v="114.57899999999999"/>
    <n v="101.036"/>
    <n v="23"/>
    <n v="6"/>
    <n v="1"/>
    <n v="30"/>
    <n v="18"/>
    <n v="31"/>
    <n v="0"/>
    <n v="26"/>
    <n v="0"/>
    <n v="75"/>
    <n v="13"/>
    <n v="13"/>
    <n v="75"/>
    <n v="101"/>
    <n v="1"/>
    <n v="8"/>
    <n v="11"/>
    <n v="20"/>
    <n v="16.120999999999999"/>
    <n v="0"/>
    <n v="50.177"/>
    <n v="66.298000000000002"/>
    <n v="2"/>
    <n v="0"/>
    <n v="13"/>
    <n v="15"/>
    <n v="0"/>
    <n v="0"/>
    <n v="0"/>
    <n v="0"/>
    <n v="0"/>
    <n v="27"/>
    <n v="54"/>
    <n v="81"/>
    <n v="43"/>
    <n v="13"/>
    <n v="0"/>
    <n v="26"/>
    <n v="0"/>
    <n v="82"/>
    <n v="1"/>
    <n v="31"/>
    <n v="1"/>
    <m/>
  </r>
  <r>
    <x v="24"/>
    <x v="11"/>
    <n v="18.643000000000001"/>
    <n v="47.968000000000004"/>
    <n v="0"/>
    <n v="0"/>
    <n v="66.611000000000004"/>
    <n v="52.591000000000015"/>
    <n v="67.263000000000005"/>
    <n v="114.57899999999999"/>
    <n v="0"/>
    <n v="0"/>
    <n v="0"/>
    <n v="114.57899999999999"/>
    <n v="101.036"/>
    <n v="23"/>
    <n v="6"/>
    <n v="1"/>
    <n v="30"/>
    <n v="18"/>
    <n v="31"/>
    <n v="0"/>
    <n v="26"/>
    <n v="0"/>
    <n v="75"/>
    <n v="13"/>
    <n v="13"/>
    <n v="75"/>
    <n v="101"/>
    <n v="1"/>
    <n v="8"/>
    <n v="11"/>
    <n v="20"/>
    <n v="16.120999999999999"/>
    <n v="0"/>
    <n v="50.177"/>
    <n v="66.298000000000002"/>
    <n v="2"/>
    <n v="0"/>
    <n v="13"/>
    <n v="15"/>
    <n v="0"/>
    <n v="0"/>
    <n v="0"/>
    <n v="0"/>
    <n v="0"/>
    <n v="27"/>
    <n v="54"/>
    <n v="81"/>
    <n v="43"/>
    <n v="13"/>
    <n v="0"/>
    <n v="26"/>
    <n v="0"/>
    <n v="82"/>
    <n v="1"/>
    <n v="31"/>
    <n v="1"/>
    <m/>
  </r>
  <r>
    <x v="25"/>
    <x v="0"/>
    <n v="18.643000000000001"/>
    <n v="47.968000000000004"/>
    <n v="0"/>
    <n v="0"/>
    <n v="66.611000000000004"/>
    <n v="52.591000000000015"/>
    <n v="67.263000000000005"/>
    <n v="114.57899999999999"/>
    <n v="0"/>
    <n v="0"/>
    <n v="0"/>
    <n v="114.57899999999999"/>
    <n v="101.036"/>
    <n v="23"/>
    <n v="6"/>
    <n v="1"/>
    <n v="30"/>
    <n v="18"/>
    <n v="31"/>
    <n v="0"/>
    <n v="26"/>
    <n v="0"/>
    <n v="75"/>
    <n v="13"/>
    <n v="13"/>
    <n v="75"/>
    <n v="101"/>
    <n v="1"/>
    <n v="8"/>
    <n v="11"/>
    <n v="20"/>
    <n v="16.120999999999999"/>
    <n v="0"/>
    <n v="50.177"/>
    <n v="66.298000000000002"/>
    <n v="2"/>
    <n v="0"/>
    <n v="13"/>
    <n v="15"/>
    <n v="0"/>
    <n v="0"/>
    <n v="0"/>
    <n v="0"/>
    <n v="0"/>
    <n v="27"/>
    <n v="54"/>
    <n v="81"/>
    <n v="43"/>
    <n v="13"/>
    <n v="0"/>
    <n v="26"/>
    <n v="0"/>
    <n v="82"/>
    <n v="1"/>
    <n v="31"/>
    <n v="1"/>
    <m/>
  </r>
  <r>
    <x v="25"/>
    <x v="1"/>
    <n v="18.643000000000001"/>
    <n v="47.968000000000004"/>
    <n v="0"/>
    <n v="0"/>
    <n v="66.611000000000004"/>
    <n v="52.591000000000015"/>
    <n v="67.263000000000005"/>
    <n v="114.57899999999999"/>
    <n v="0"/>
    <n v="0"/>
    <n v="0"/>
    <n v="114.57899999999999"/>
    <n v="101.036"/>
    <n v="23"/>
    <n v="6"/>
    <n v="1"/>
    <n v="30"/>
    <n v="18"/>
    <n v="31"/>
    <n v="0"/>
    <n v="26"/>
    <n v="0"/>
    <n v="75"/>
    <n v="13"/>
    <n v="13"/>
    <n v="75"/>
    <n v="101"/>
    <n v="1"/>
    <n v="8"/>
    <n v="11"/>
    <n v="20"/>
    <n v="16.120999999999999"/>
    <n v="0"/>
    <n v="50.177"/>
    <n v="66.298000000000002"/>
    <n v="2"/>
    <n v="0"/>
    <n v="13"/>
    <n v="15"/>
    <n v="0"/>
    <n v="0"/>
    <n v="0"/>
    <n v="0"/>
    <n v="0"/>
    <n v="27"/>
    <n v="54"/>
    <n v="81"/>
    <n v="43"/>
    <n v="13"/>
    <n v="0"/>
    <n v="26"/>
    <n v="0"/>
    <n v="82"/>
    <n v="1"/>
    <n v="31"/>
    <n v="1"/>
    <m/>
  </r>
  <r>
    <x v="25"/>
    <x v="2"/>
    <n v="18.643000000000001"/>
    <n v="47.968000000000004"/>
    <n v="0"/>
    <n v="0"/>
    <n v="66.611000000000004"/>
    <n v="53.534000000000013"/>
    <n v="84.287000000000006"/>
    <n v="114.57899999999999"/>
    <n v="0"/>
    <n v="0"/>
    <n v="0"/>
    <n v="114.57899999999999"/>
    <n v="101.979"/>
    <n v="23"/>
    <n v="6"/>
    <n v="1"/>
    <n v="30"/>
    <n v="18"/>
    <n v="31"/>
    <n v="0"/>
    <n v="26"/>
    <n v="0"/>
    <n v="75"/>
    <n v="13"/>
    <n v="13"/>
    <n v="75"/>
    <n v="101"/>
    <n v="1"/>
    <n v="8"/>
    <n v="11"/>
    <n v="20"/>
    <n v="16.120999999999999"/>
    <n v="0"/>
    <n v="50.177"/>
    <n v="66.298000000000002"/>
    <n v="2"/>
    <n v="0"/>
    <n v="13"/>
    <n v="15"/>
    <n v="0"/>
    <n v="0"/>
    <n v="0"/>
    <n v="0"/>
    <n v="0"/>
    <n v="27"/>
    <n v="54"/>
    <n v="81"/>
    <n v="43"/>
    <n v="13"/>
    <n v="0"/>
    <n v="26"/>
    <n v="0"/>
    <n v="82"/>
    <n v="1"/>
    <n v="31"/>
    <n v="1"/>
    <s v="Km 12-Libertad: entró en servicio el 01/03/2018 incorporando al servicio metropolitano el ramal Km 12-Aldo Bonzi."/>
  </r>
  <r>
    <x v="25"/>
    <x v="3"/>
    <n v="18.643000000000001"/>
    <n v="47.968000000000004"/>
    <n v="0"/>
    <n v="0"/>
    <n v="66.611000000000004"/>
    <n v="53.534000000000013"/>
    <n v="84.287000000000006"/>
    <n v="114.57899999999999"/>
    <n v="0"/>
    <n v="0"/>
    <n v="0"/>
    <n v="114.57899999999999"/>
    <n v="101.979"/>
    <n v="23"/>
    <n v="6"/>
    <n v="1"/>
    <n v="30"/>
    <n v="18"/>
    <n v="31"/>
    <n v="0"/>
    <n v="26"/>
    <n v="0"/>
    <n v="75"/>
    <n v="13"/>
    <n v="13"/>
    <n v="75"/>
    <n v="101"/>
    <n v="1"/>
    <n v="8"/>
    <n v="11"/>
    <n v="20"/>
    <n v="16.120999999999999"/>
    <n v="0"/>
    <n v="50.177"/>
    <n v="66.298000000000002"/>
    <n v="2"/>
    <n v="0"/>
    <n v="13"/>
    <n v="15"/>
    <n v="0"/>
    <n v="0"/>
    <n v="0"/>
    <n v="0"/>
    <n v="0"/>
    <n v="27"/>
    <n v="54"/>
    <n v="81"/>
    <n v="43"/>
    <n v="13"/>
    <n v="0"/>
    <n v="26"/>
    <n v="0"/>
    <n v="82"/>
    <n v="1"/>
    <n v="31"/>
    <n v="1"/>
    <m/>
  </r>
  <r>
    <x v="25"/>
    <x v="4"/>
    <n v="18.643000000000001"/>
    <n v="47.968000000000004"/>
    <n v="0"/>
    <n v="0"/>
    <n v="66.611000000000004"/>
    <n v="51.102000000000011"/>
    <n v="79.423000000000002"/>
    <n v="114.57899999999999"/>
    <n v="0"/>
    <n v="0"/>
    <n v="0"/>
    <n v="114.57899999999999"/>
    <n v="97.114999999999995"/>
    <n v="23"/>
    <n v="6"/>
    <n v="1"/>
    <n v="30"/>
    <n v="18"/>
    <n v="31"/>
    <n v="0"/>
    <n v="26"/>
    <n v="0"/>
    <n v="75"/>
    <n v="13"/>
    <n v="13"/>
    <n v="75"/>
    <n v="101"/>
    <n v="1"/>
    <n v="8"/>
    <n v="11"/>
    <n v="20"/>
    <n v="16.120999999999999"/>
    <n v="0"/>
    <n v="50.177"/>
    <n v="66.298000000000002"/>
    <n v="2"/>
    <n v="0"/>
    <n v="13"/>
    <n v="15"/>
    <n v="0"/>
    <n v="0"/>
    <n v="0"/>
    <n v="0"/>
    <n v="0"/>
    <n v="27"/>
    <n v="54"/>
    <n v="81"/>
    <n v="43"/>
    <n v="13"/>
    <n v="0"/>
    <n v="26"/>
    <n v="0"/>
    <n v="82"/>
    <n v="1"/>
    <n v="31"/>
    <n v="1"/>
    <s v="Estación Buenos Aires cerrada desde el 05/05/2018 por obras del viaducto."/>
  </r>
  <r>
    <x v="25"/>
    <x v="5"/>
    <n v="18.643000000000001"/>
    <n v="47.968000000000004"/>
    <n v="0"/>
    <n v="0"/>
    <n v="66.611000000000004"/>
    <n v="51.102000000000011"/>
    <n v="79.423000000000002"/>
    <n v="114.57899999999999"/>
    <n v="0"/>
    <n v="0"/>
    <n v="0"/>
    <n v="114.57899999999999"/>
    <n v="97.114999999999995"/>
    <n v="23"/>
    <n v="6"/>
    <n v="1"/>
    <n v="30"/>
    <n v="18"/>
    <n v="31"/>
    <n v="0"/>
    <n v="26"/>
    <n v="0"/>
    <n v="75"/>
    <n v="13"/>
    <n v="13"/>
    <n v="75"/>
    <n v="101"/>
    <n v="1"/>
    <n v="8"/>
    <n v="11"/>
    <n v="20"/>
    <n v="16.120999999999999"/>
    <n v="0"/>
    <n v="50.177"/>
    <n v="66.298000000000002"/>
    <n v="2"/>
    <n v="0"/>
    <n v="13"/>
    <n v="15"/>
    <n v="0"/>
    <n v="0"/>
    <n v="0"/>
    <n v="0"/>
    <n v="0"/>
    <n v="27"/>
    <n v="54"/>
    <n v="81"/>
    <n v="43"/>
    <n v="13"/>
    <n v="0"/>
    <n v="26"/>
    <n v="0"/>
    <n v="82"/>
    <n v="1"/>
    <n v="31"/>
    <n v="1"/>
    <m/>
  </r>
  <r>
    <x v="25"/>
    <x v="6"/>
    <n v="18.643000000000001"/>
    <n v="47.968000000000004"/>
    <n v="0"/>
    <n v="0"/>
    <n v="66.611000000000004"/>
    <n v="51.102000000000011"/>
    <n v="79.423000000000002"/>
    <n v="114.57899999999999"/>
    <n v="0"/>
    <n v="0"/>
    <n v="0"/>
    <n v="114.57899999999999"/>
    <n v="97.114999999999995"/>
    <n v="23"/>
    <n v="6"/>
    <n v="1"/>
    <n v="30"/>
    <n v="18"/>
    <n v="31"/>
    <n v="0"/>
    <n v="26"/>
    <n v="0"/>
    <n v="75"/>
    <n v="13"/>
    <n v="13"/>
    <n v="75"/>
    <n v="101"/>
    <n v="1"/>
    <n v="8"/>
    <n v="11"/>
    <n v="20"/>
    <n v="16.120999999999999"/>
    <n v="0"/>
    <n v="50.177"/>
    <n v="66.298000000000002"/>
    <n v="2"/>
    <n v="0"/>
    <n v="13"/>
    <n v="15"/>
    <n v="0"/>
    <n v="0"/>
    <n v="0"/>
    <n v="0"/>
    <n v="0"/>
    <n v="27"/>
    <n v="54"/>
    <n v="81"/>
    <n v="43"/>
    <n v="13"/>
    <n v="0"/>
    <n v="26"/>
    <n v="0"/>
    <n v="82"/>
    <n v="1"/>
    <n v="31"/>
    <n v="1"/>
    <m/>
  </r>
  <r>
    <x v="25"/>
    <x v="7"/>
    <n v="18.643000000000001"/>
    <n v="47.968000000000004"/>
    <n v="0"/>
    <n v="0"/>
    <n v="66.611000000000004"/>
    <n v="51.102000000000011"/>
    <n v="79.423000000000002"/>
    <n v="114.57899999999999"/>
    <n v="0"/>
    <n v="0"/>
    <n v="0"/>
    <n v="114.57899999999999"/>
    <n v="97.114999999999995"/>
    <n v="23"/>
    <n v="6"/>
    <n v="1"/>
    <n v="30"/>
    <n v="18"/>
    <n v="31"/>
    <n v="0"/>
    <n v="26"/>
    <n v="0"/>
    <n v="75"/>
    <n v="13"/>
    <n v="13"/>
    <n v="75"/>
    <n v="101"/>
    <n v="1"/>
    <n v="8"/>
    <n v="11"/>
    <n v="20"/>
    <n v="16.120999999999999"/>
    <n v="0"/>
    <n v="50.177"/>
    <n v="66.298000000000002"/>
    <n v="2"/>
    <n v="0"/>
    <n v="13"/>
    <n v="15"/>
    <n v="0"/>
    <n v="0"/>
    <n v="0"/>
    <n v="0"/>
    <n v="0"/>
    <n v="27"/>
    <n v="54"/>
    <n v="81"/>
    <n v="43"/>
    <n v="13"/>
    <n v="0"/>
    <n v="26"/>
    <n v="0"/>
    <n v="82"/>
    <n v="1"/>
    <n v="31"/>
    <n v="1"/>
    <m/>
  </r>
  <r>
    <x v="25"/>
    <x v="8"/>
    <n v="18.643000000000001"/>
    <n v="47.968000000000004"/>
    <n v="0"/>
    <n v="0"/>
    <n v="66.611000000000004"/>
    <n v="51.102000000000011"/>
    <n v="79.423000000000002"/>
    <n v="114.57899999999999"/>
    <n v="0"/>
    <n v="0"/>
    <n v="0"/>
    <n v="114.57899999999999"/>
    <n v="97.114999999999995"/>
    <n v="23"/>
    <n v="6"/>
    <n v="1"/>
    <n v="30"/>
    <n v="18"/>
    <n v="31"/>
    <n v="0"/>
    <n v="26"/>
    <n v="0"/>
    <n v="75"/>
    <n v="13"/>
    <n v="13"/>
    <n v="75"/>
    <n v="101"/>
    <n v="1"/>
    <n v="8"/>
    <n v="11"/>
    <n v="20"/>
    <n v="16.120999999999999"/>
    <n v="0"/>
    <n v="50.177"/>
    <n v="66.298000000000002"/>
    <n v="2"/>
    <n v="0"/>
    <n v="13"/>
    <n v="15"/>
    <n v="0"/>
    <n v="0"/>
    <n v="0"/>
    <n v="0"/>
    <n v="0"/>
    <n v="27"/>
    <n v="54"/>
    <n v="81"/>
    <n v="43"/>
    <n v="13"/>
    <n v="0"/>
    <n v="26"/>
    <n v="0"/>
    <n v="82"/>
    <n v="1"/>
    <n v="31"/>
    <n v="1"/>
    <m/>
  </r>
  <r>
    <x v="25"/>
    <x v="9"/>
    <n v="18.643000000000001"/>
    <n v="47.968000000000004"/>
    <n v="0"/>
    <n v="0"/>
    <n v="66.611000000000004"/>
    <n v="51.102000000000011"/>
    <n v="79.423000000000002"/>
    <n v="114.57899999999999"/>
    <n v="0"/>
    <n v="0"/>
    <n v="0"/>
    <n v="114.57899999999999"/>
    <n v="97.114999999999995"/>
    <n v="23"/>
    <n v="6"/>
    <n v="1"/>
    <n v="30"/>
    <n v="18"/>
    <n v="31"/>
    <n v="0"/>
    <n v="26"/>
    <n v="0"/>
    <n v="75"/>
    <n v="13"/>
    <n v="13"/>
    <n v="75"/>
    <n v="101"/>
    <n v="1"/>
    <n v="8"/>
    <n v="11"/>
    <n v="20"/>
    <n v="16.120999999999999"/>
    <n v="0"/>
    <n v="50.177"/>
    <n v="66.298000000000002"/>
    <n v="2"/>
    <n v="0"/>
    <n v="13"/>
    <n v="15"/>
    <n v="0"/>
    <n v="0"/>
    <n v="0"/>
    <n v="0"/>
    <n v="0"/>
    <n v="27"/>
    <n v="54"/>
    <n v="81"/>
    <n v="43"/>
    <n v="13"/>
    <n v="0"/>
    <n v="26"/>
    <n v="0"/>
    <n v="82"/>
    <n v="1"/>
    <n v="31"/>
    <n v="1"/>
    <m/>
  </r>
  <r>
    <x v="25"/>
    <x v="10"/>
    <n v="18.643000000000001"/>
    <n v="47.968000000000004"/>
    <n v="0"/>
    <n v="0"/>
    <n v="66.611000000000004"/>
    <n v="51.102000000000011"/>
    <n v="79.423000000000002"/>
    <n v="114.57899999999999"/>
    <n v="0"/>
    <n v="0"/>
    <n v="0"/>
    <n v="114.57899999999999"/>
    <n v="97.114999999999995"/>
    <n v="23"/>
    <n v="6"/>
    <n v="1"/>
    <n v="30"/>
    <n v="18"/>
    <n v="31"/>
    <n v="0"/>
    <n v="26"/>
    <n v="0"/>
    <n v="75"/>
    <n v="13"/>
    <n v="13"/>
    <n v="75"/>
    <n v="101"/>
    <n v="1"/>
    <n v="8"/>
    <n v="11"/>
    <n v="20"/>
    <n v="16.120999999999999"/>
    <n v="0"/>
    <n v="50.177"/>
    <n v="66.298000000000002"/>
    <n v="2"/>
    <n v="0"/>
    <n v="13"/>
    <n v="15"/>
    <n v="0"/>
    <n v="0"/>
    <n v="0"/>
    <n v="0"/>
    <n v="0"/>
    <n v="27"/>
    <n v="54"/>
    <n v="81"/>
    <n v="43"/>
    <n v="13"/>
    <n v="0"/>
    <n v="26"/>
    <n v="0"/>
    <n v="82"/>
    <n v="1"/>
    <n v="31"/>
    <n v="1"/>
    <m/>
  </r>
  <r>
    <x v="25"/>
    <x v="11"/>
    <n v="18.643000000000001"/>
    <n v="47.968000000000004"/>
    <n v="0"/>
    <n v="0"/>
    <n v="66.611000000000004"/>
    <n v="51.102000000000011"/>
    <n v="79.423000000000002"/>
    <n v="114.57899999999999"/>
    <n v="0"/>
    <n v="0"/>
    <n v="0"/>
    <n v="114.57899999999999"/>
    <n v="97.114999999999995"/>
    <n v="23"/>
    <n v="6"/>
    <n v="1"/>
    <n v="30"/>
    <n v="18"/>
    <n v="31"/>
    <n v="0"/>
    <n v="26"/>
    <n v="0"/>
    <n v="75"/>
    <n v="13"/>
    <n v="13"/>
    <n v="75"/>
    <n v="101"/>
    <n v="1"/>
    <n v="8"/>
    <n v="11"/>
    <n v="20"/>
    <n v="16.120999999999999"/>
    <n v="0"/>
    <n v="50.177"/>
    <n v="66.298000000000002"/>
    <n v="2"/>
    <n v="0"/>
    <n v="13"/>
    <n v="15"/>
    <n v="0"/>
    <n v="0"/>
    <n v="0"/>
    <n v="0"/>
    <n v="0"/>
    <n v="27"/>
    <n v="54"/>
    <n v="81"/>
    <n v="43"/>
    <n v="13"/>
    <n v="0"/>
    <n v="26"/>
    <n v="0"/>
    <n v="82"/>
    <n v="1"/>
    <n v="31"/>
    <n v="1"/>
    <m/>
  </r>
  <r>
    <x v="26"/>
    <x v="0"/>
    <n v="18.643000000000001"/>
    <n v="47.968000000000004"/>
    <n v="0"/>
    <n v="0"/>
    <n v="66.611000000000004"/>
    <n v="51.102000000000011"/>
    <n v="79.423000000000002"/>
    <n v="114.57899999999999"/>
    <n v="0"/>
    <n v="0"/>
    <n v="0"/>
    <n v="114.57899999999999"/>
    <n v="97.114999999999995"/>
    <n v="23"/>
    <n v="6"/>
    <n v="1"/>
    <n v="30"/>
    <n v="18"/>
    <n v="31"/>
    <n v="0"/>
    <n v="26"/>
    <n v="0"/>
    <n v="75"/>
    <n v="13"/>
    <n v="13"/>
    <n v="75"/>
    <n v="101"/>
    <n v="1"/>
    <n v="8"/>
    <n v="11"/>
    <n v="20"/>
    <n v="16.120999999999999"/>
    <n v="0"/>
    <n v="50.177"/>
    <n v="66.298000000000002"/>
    <n v="2"/>
    <n v="0"/>
    <n v="13"/>
    <n v="15"/>
    <n v="0"/>
    <n v="0"/>
    <n v="0"/>
    <n v="0"/>
    <n v="0"/>
    <n v="27"/>
    <n v="54"/>
    <n v="81"/>
    <n v="43"/>
    <n v="13"/>
    <n v="0"/>
    <n v="26"/>
    <n v="0"/>
    <n v="82"/>
    <n v="1"/>
    <n v="31"/>
    <n v="1"/>
    <m/>
  </r>
  <r>
    <x v="26"/>
    <x v="1"/>
    <n v="18.643000000000001"/>
    <n v="47.968000000000004"/>
    <n v="0"/>
    <n v="0"/>
    <n v="66.611000000000004"/>
    <n v="51.102000000000011"/>
    <n v="79.423000000000002"/>
    <n v="114.57899999999999"/>
    <n v="0"/>
    <n v="0"/>
    <n v="0"/>
    <n v="114.57899999999999"/>
    <n v="97.114999999999995"/>
    <n v="23"/>
    <n v="6"/>
    <n v="1"/>
    <n v="30"/>
    <n v="18"/>
    <n v="31"/>
    <n v="0"/>
    <n v="26"/>
    <n v="0"/>
    <n v="75"/>
    <n v="13"/>
    <n v="13"/>
    <n v="75"/>
    <n v="101"/>
    <n v="1"/>
    <n v="8"/>
    <n v="11"/>
    <n v="20"/>
    <n v="16.120999999999999"/>
    <n v="0"/>
    <n v="50.177"/>
    <n v="66.298000000000002"/>
    <n v="2"/>
    <n v="0"/>
    <n v="13"/>
    <n v="15"/>
    <n v="0"/>
    <n v="0"/>
    <n v="0"/>
    <n v="0"/>
    <n v="0"/>
    <n v="27"/>
    <n v="54"/>
    <n v="81"/>
    <n v="43"/>
    <n v="13"/>
    <n v="0"/>
    <n v="26"/>
    <n v="0"/>
    <n v="82"/>
    <n v="1"/>
    <n v="31"/>
    <n v="1"/>
    <m/>
  </r>
  <r>
    <x v="26"/>
    <x v="2"/>
    <n v="18.643000000000001"/>
    <n v="47.968000000000004"/>
    <n v="0"/>
    <n v="0"/>
    <n v="66.611000000000004"/>
    <n v="51.102000000000011"/>
    <n v="79.423000000000002"/>
    <n v="114.57899999999999"/>
    <n v="0"/>
    <n v="0"/>
    <n v="0"/>
    <n v="114.57899999999999"/>
    <n v="97.114999999999995"/>
    <n v="23"/>
    <n v="6"/>
    <n v="1"/>
    <n v="30"/>
    <n v="18"/>
    <n v="31"/>
    <n v="0"/>
    <n v="26"/>
    <n v="0"/>
    <n v="75"/>
    <n v="13"/>
    <n v="13"/>
    <n v="75"/>
    <n v="101"/>
    <n v="1"/>
    <n v="8"/>
    <n v="11"/>
    <n v="20"/>
    <n v="16.120999999999999"/>
    <n v="0"/>
    <n v="50.177"/>
    <n v="66.298000000000002"/>
    <n v="2"/>
    <n v="0"/>
    <n v="13"/>
    <n v="15"/>
    <n v="0"/>
    <n v="0"/>
    <n v="0"/>
    <n v="0"/>
    <n v="0"/>
    <n v="27"/>
    <n v="54"/>
    <n v="81"/>
    <n v="43"/>
    <n v="13"/>
    <n v="0"/>
    <n v="26"/>
    <n v="0"/>
    <n v="82"/>
    <n v="1"/>
    <n v="31"/>
    <n v="1"/>
    <m/>
  </r>
  <r>
    <x v="26"/>
    <x v="3"/>
    <n v="18.643000000000001"/>
    <n v="47.968000000000004"/>
    <n v="0"/>
    <n v="0"/>
    <n v="66.611000000000004"/>
    <n v="51.102000000000011"/>
    <n v="79.423000000000002"/>
    <n v="114.57899999999999"/>
    <n v="0"/>
    <n v="0"/>
    <n v="0"/>
    <n v="114.57899999999999"/>
    <n v="97.114999999999995"/>
    <n v="23"/>
    <n v="6"/>
    <n v="1"/>
    <n v="30"/>
    <n v="18"/>
    <n v="31"/>
    <n v="0"/>
    <n v="26"/>
    <n v="0"/>
    <n v="75"/>
    <n v="13"/>
    <n v="13"/>
    <n v="75"/>
    <n v="101"/>
    <n v="1"/>
    <n v="8"/>
    <n v="11"/>
    <n v="20"/>
    <n v="16.120999999999999"/>
    <n v="0"/>
    <n v="50.177"/>
    <n v="66.298000000000002"/>
    <n v="2"/>
    <n v="0"/>
    <n v="13"/>
    <n v="15"/>
    <n v="0"/>
    <n v="0"/>
    <n v="0"/>
    <n v="0"/>
    <n v="0"/>
    <n v="27"/>
    <n v="54"/>
    <n v="81"/>
    <n v="43"/>
    <n v="13"/>
    <n v="0"/>
    <n v="26"/>
    <n v="0"/>
    <n v="82"/>
    <n v="1"/>
    <n v="31"/>
    <n v="1"/>
    <m/>
  </r>
  <r>
    <x v="26"/>
    <x v="4"/>
    <n v="18.643000000000001"/>
    <n v="47.968000000000004"/>
    <n v="0"/>
    <n v="0"/>
    <n v="66.611000000000004"/>
    <n v="51.102000000000011"/>
    <n v="79.423000000000002"/>
    <n v="114.57899999999999"/>
    <n v="0"/>
    <n v="0"/>
    <n v="0"/>
    <n v="114.57899999999999"/>
    <n v="97.114999999999995"/>
    <n v="23"/>
    <n v="6"/>
    <n v="1"/>
    <n v="30"/>
    <n v="18"/>
    <n v="31"/>
    <n v="0"/>
    <n v="26"/>
    <n v="0"/>
    <n v="75"/>
    <n v="13"/>
    <n v="13"/>
    <n v="75"/>
    <n v="101"/>
    <n v="1"/>
    <n v="8"/>
    <n v="11"/>
    <n v="20"/>
    <n v="16.120999999999999"/>
    <n v="0"/>
    <n v="50.177"/>
    <n v="66.298000000000002"/>
    <n v="2"/>
    <n v="0"/>
    <n v="13"/>
    <n v="15"/>
    <n v="0"/>
    <n v="0"/>
    <n v="0"/>
    <n v="0"/>
    <n v="0"/>
    <n v="27"/>
    <n v="54"/>
    <n v="81"/>
    <n v="43"/>
    <n v="13"/>
    <n v="0"/>
    <n v="26"/>
    <n v="0"/>
    <n v="82"/>
    <n v="1"/>
    <n v="31"/>
    <n v="1"/>
    <m/>
  </r>
  <r>
    <x v="26"/>
    <x v="5"/>
    <n v="18.643000000000001"/>
    <n v="47.968000000000004"/>
    <n v="0"/>
    <n v="0"/>
    <n v="66.611000000000004"/>
    <n v="51.102000000000011"/>
    <n v="79.423000000000002"/>
    <n v="114.57899999999999"/>
    <n v="0"/>
    <n v="0"/>
    <n v="0"/>
    <n v="114.57899999999999"/>
    <n v="97.114999999999995"/>
    <n v="23"/>
    <n v="6"/>
    <n v="1"/>
    <n v="30"/>
    <n v="18"/>
    <n v="31"/>
    <n v="0"/>
    <n v="26"/>
    <n v="0"/>
    <n v="75"/>
    <n v="13"/>
    <n v="13"/>
    <n v="75"/>
    <n v="101"/>
    <n v="1"/>
    <n v="8"/>
    <n v="11"/>
    <n v="20"/>
    <n v="16.120999999999999"/>
    <n v="0"/>
    <n v="50.177"/>
    <n v="66.298000000000002"/>
    <n v="2"/>
    <n v="0"/>
    <n v="13"/>
    <n v="15"/>
    <n v="0"/>
    <n v="0"/>
    <n v="0"/>
    <n v="0"/>
    <n v="0"/>
    <n v="27"/>
    <n v="54"/>
    <n v="81"/>
    <n v="43"/>
    <n v="13"/>
    <n v="0"/>
    <n v="26"/>
    <n v="0"/>
    <n v="82"/>
    <n v="1"/>
    <n v="31"/>
    <n v="1"/>
    <m/>
  </r>
  <r>
    <x v="26"/>
    <x v="6"/>
    <n v="18.643000000000001"/>
    <n v="47.968000000000004"/>
    <n v="0"/>
    <n v="0"/>
    <n v="66.611000000000004"/>
    <n v="51.102000000000011"/>
    <n v="79.423000000000002"/>
    <n v="114.57899999999999"/>
    <n v="0"/>
    <n v="0"/>
    <n v="0"/>
    <n v="114.57899999999999"/>
    <n v="97.114999999999995"/>
    <n v="23"/>
    <n v="6"/>
    <n v="1"/>
    <n v="30"/>
    <n v="18"/>
    <n v="31"/>
    <n v="0"/>
    <n v="26"/>
    <n v="0"/>
    <n v="75"/>
    <n v="13"/>
    <n v="13"/>
    <n v="75"/>
    <n v="101"/>
    <n v="1"/>
    <n v="8"/>
    <n v="11"/>
    <n v="20"/>
    <n v="16.120999999999999"/>
    <n v="0"/>
    <n v="50.177"/>
    <n v="66.298000000000002"/>
    <n v="2"/>
    <n v="0"/>
    <n v="13"/>
    <n v="15"/>
    <n v="0"/>
    <n v="0"/>
    <n v="0"/>
    <n v="0"/>
    <n v="0"/>
    <n v="27"/>
    <n v="54"/>
    <n v="81"/>
    <n v="43"/>
    <n v="13"/>
    <n v="0"/>
    <n v="26"/>
    <n v="0"/>
    <n v="82"/>
    <n v="1"/>
    <n v="31"/>
    <n v="1"/>
    <m/>
  </r>
  <r>
    <x v="26"/>
    <x v="7"/>
    <n v="18.643000000000001"/>
    <n v="47.968000000000004"/>
    <n v="0"/>
    <n v="0"/>
    <n v="66.611000000000004"/>
    <n v="51.102000000000011"/>
    <n v="79.423000000000002"/>
    <n v="114.57899999999999"/>
    <n v="0"/>
    <n v="0"/>
    <n v="0"/>
    <n v="114.57899999999999"/>
    <n v="97.114999999999995"/>
    <n v="23"/>
    <n v="6"/>
    <n v="1"/>
    <n v="30"/>
    <n v="18"/>
    <n v="31"/>
    <n v="0"/>
    <n v="26"/>
    <n v="0"/>
    <n v="75"/>
    <n v="13"/>
    <n v="13"/>
    <n v="75"/>
    <n v="101"/>
    <n v="1"/>
    <n v="8"/>
    <n v="11"/>
    <n v="20"/>
    <n v="16.120999999999999"/>
    <n v="0"/>
    <n v="50.177"/>
    <n v="66.298000000000002"/>
    <n v="2"/>
    <n v="0"/>
    <n v="13"/>
    <n v="15"/>
    <n v="0"/>
    <n v="0"/>
    <n v="0"/>
    <n v="0"/>
    <n v="0"/>
    <n v="27"/>
    <n v="54"/>
    <n v="81"/>
    <n v="43"/>
    <n v="13"/>
    <n v="0"/>
    <n v="26"/>
    <n v="0"/>
    <n v="82"/>
    <n v="1"/>
    <n v="31"/>
    <n v="1"/>
    <m/>
  </r>
  <r>
    <x v="26"/>
    <x v="8"/>
    <n v="18.643000000000001"/>
    <n v="47.968000000000004"/>
    <n v="0"/>
    <n v="0"/>
    <n v="66.611000000000004"/>
    <n v="51.102000000000011"/>
    <n v="79.423000000000002"/>
    <n v="114.57899999999999"/>
    <n v="0"/>
    <n v="0"/>
    <n v="0"/>
    <n v="114.57899999999999"/>
    <n v="97.114999999999995"/>
    <n v="23"/>
    <n v="6"/>
    <n v="1"/>
    <n v="30"/>
    <n v="18"/>
    <n v="31"/>
    <n v="0"/>
    <n v="26"/>
    <n v="0"/>
    <n v="75"/>
    <n v="13"/>
    <n v="13"/>
    <n v="75"/>
    <n v="101"/>
    <n v="1"/>
    <n v="8"/>
    <n v="11"/>
    <n v="20"/>
    <n v="16.120999999999999"/>
    <n v="0"/>
    <n v="50.177"/>
    <n v="66.298000000000002"/>
    <n v="2"/>
    <n v="0"/>
    <n v="13"/>
    <n v="15"/>
    <n v="0"/>
    <n v="0"/>
    <n v="0"/>
    <n v="0"/>
    <n v="0"/>
    <n v="27"/>
    <n v="54"/>
    <n v="81"/>
    <n v="43"/>
    <n v="13"/>
    <n v="0"/>
    <n v="26"/>
    <n v="0"/>
    <n v="82"/>
    <n v="1"/>
    <n v="31"/>
    <n v="1"/>
    <m/>
  </r>
  <r>
    <x v="26"/>
    <x v="9"/>
    <n v="18.643000000000001"/>
    <n v="47.968000000000004"/>
    <n v="0"/>
    <n v="0"/>
    <n v="66.611000000000004"/>
    <n v="51.102000000000011"/>
    <n v="79.423000000000002"/>
    <n v="114.57899999999999"/>
    <n v="0"/>
    <n v="0"/>
    <n v="0"/>
    <n v="114.57899999999999"/>
    <n v="97.114999999999995"/>
    <n v="23"/>
    <n v="6"/>
    <n v="1"/>
    <n v="30"/>
    <n v="18"/>
    <n v="31"/>
    <n v="0"/>
    <n v="26"/>
    <n v="0"/>
    <n v="75"/>
    <n v="13"/>
    <n v="13"/>
    <n v="75"/>
    <n v="101"/>
    <n v="1"/>
    <n v="8"/>
    <n v="11"/>
    <n v="20"/>
    <n v="16.120999999999999"/>
    <n v="0"/>
    <n v="50.177"/>
    <n v="66.298000000000002"/>
    <n v="2"/>
    <n v="0"/>
    <n v="13"/>
    <n v="15"/>
    <n v="0"/>
    <n v="0"/>
    <n v="0"/>
    <n v="0"/>
    <n v="0"/>
    <n v="27"/>
    <n v="54"/>
    <n v="81"/>
    <n v="43"/>
    <n v="13"/>
    <n v="0"/>
    <n v="26"/>
    <n v="0"/>
    <n v="82"/>
    <n v="1"/>
    <n v="31"/>
    <n v="1"/>
    <m/>
  </r>
  <r>
    <x v="26"/>
    <x v="10"/>
    <n v="27.284999999999997"/>
    <n v="47.968000000000004"/>
    <n v="0"/>
    <n v="0"/>
    <n v="75.253"/>
    <n v="59.753000000000014"/>
    <n v="88.123000000000005"/>
    <n v="123.279"/>
    <n v="0"/>
    <n v="0"/>
    <n v="0"/>
    <n v="123.279"/>
    <n v="105.815"/>
    <n v="24"/>
    <n v="6"/>
    <n v="1"/>
    <n v="31"/>
    <n v="18"/>
    <n v="31"/>
    <n v="0"/>
    <n v="26"/>
    <n v="0"/>
    <n v="75"/>
    <n v="13"/>
    <n v="13"/>
    <n v="75"/>
    <n v="101"/>
    <n v="1"/>
    <n v="8"/>
    <n v="11"/>
    <n v="20"/>
    <n v="16.120999999999999"/>
    <n v="0"/>
    <n v="50.177"/>
    <n v="66.298000000000002"/>
    <n v="2"/>
    <n v="0"/>
    <n v="13"/>
    <n v="15"/>
    <n v="0"/>
    <n v="0"/>
    <n v="0"/>
    <n v="0"/>
    <n v="0"/>
    <n v="27"/>
    <n v="54"/>
    <n v="81"/>
    <n v="43"/>
    <n v="13"/>
    <n v="0"/>
    <n v="26"/>
    <n v="0"/>
    <n v="82"/>
    <n v="1"/>
    <n v="31"/>
    <n v="1"/>
    <s v="Estación 20 de Junio, incorporada el 11/2019, en servicio desde el 02/12/2019 con trasbordo en González Catán"/>
  </r>
  <r>
    <x v="26"/>
    <x v="11"/>
    <n v="27.284999999999997"/>
    <n v="47.968000000000004"/>
    <n v="0"/>
    <n v="0"/>
    <n v="75.253"/>
    <n v="59.753000000000014"/>
    <n v="88.123000000000005"/>
    <n v="123.279"/>
    <n v="0"/>
    <n v="0"/>
    <n v="0"/>
    <n v="123.279"/>
    <n v="105.815"/>
    <n v="24"/>
    <n v="6"/>
    <n v="1"/>
    <n v="31"/>
    <n v="18"/>
    <n v="31"/>
    <n v="0"/>
    <n v="26"/>
    <n v="0"/>
    <n v="75"/>
    <n v="13"/>
    <n v="13"/>
    <n v="75"/>
    <n v="101"/>
    <n v="1"/>
    <n v="8"/>
    <n v="11"/>
    <n v="20"/>
    <n v="16.120999999999999"/>
    <n v="0"/>
    <n v="50.177"/>
    <n v="66.298000000000002"/>
    <n v="2"/>
    <n v="0"/>
    <n v="13"/>
    <n v="15"/>
    <n v="0"/>
    <n v="0"/>
    <n v="0"/>
    <n v="0"/>
    <n v="0"/>
    <n v="27"/>
    <n v="54"/>
    <n v="81"/>
    <n v="43"/>
    <n v="13"/>
    <n v="0"/>
    <n v="26"/>
    <n v="0"/>
    <n v="82"/>
    <n v="1"/>
    <n v="31"/>
    <n v="1"/>
    <m/>
  </r>
  <r>
    <x v="27"/>
    <x v="0"/>
    <n v="27.284999999999997"/>
    <n v="47.968000000000004"/>
    <n v="0"/>
    <n v="0"/>
    <n v="75.253"/>
    <n v="59.753000000000014"/>
    <n v="88.123000000000005"/>
    <n v="123.279"/>
    <n v="0"/>
    <n v="0"/>
    <n v="0"/>
    <n v="123.279"/>
    <n v="105.815"/>
    <n v="24"/>
    <n v="6"/>
    <n v="1"/>
    <n v="31"/>
    <n v="26"/>
    <n v="25"/>
    <n v="0"/>
    <n v="23"/>
    <n v="0"/>
    <n v="74"/>
    <n v="17"/>
    <n v="14"/>
    <n v="74"/>
    <n v="105"/>
    <n v="0"/>
    <n v="15"/>
    <n v="26"/>
    <n v="41"/>
    <n v="13.85"/>
    <n v="8.6509999999999998"/>
    <n v="49.497999999999998"/>
    <n v="71.998999999999995"/>
    <n v="3"/>
    <n v="9"/>
    <n v="2"/>
    <n v="14"/>
    <n v="0"/>
    <n v="0"/>
    <n v="0"/>
    <n v="0"/>
    <n v="33"/>
    <n v="3"/>
    <n v="54"/>
    <n v="90"/>
    <n v="0"/>
    <n v="82"/>
    <n v="0"/>
    <n v="0"/>
    <n v="0"/>
    <n v="82"/>
    <n v="1"/>
    <n v="47"/>
    <n v="1"/>
    <m/>
  </r>
  <r>
    <x v="27"/>
    <x v="1"/>
    <n v="27.284999999999997"/>
    <n v="47.968000000000004"/>
    <n v="0"/>
    <n v="0"/>
    <n v="75.253"/>
    <n v="59.753000000000014"/>
    <n v="88.123000000000005"/>
    <n v="123.279"/>
    <n v="0"/>
    <n v="0"/>
    <n v="0"/>
    <n v="123.279"/>
    <n v="105.815"/>
    <n v="24"/>
    <n v="6"/>
    <n v="1"/>
    <n v="31"/>
    <n v="26"/>
    <n v="25"/>
    <n v="0"/>
    <n v="23"/>
    <n v="0"/>
    <n v="74"/>
    <n v="17"/>
    <n v="14"/>
    <n v="74"/>
    <n v="105"/>
    <n v="0"/>
    <n v="15"/>
    <n v="26"/>
    <n v="41"/>
    <n v="13.85"/>
    <n v="8.6509999999999998"/>
    <n v="49.497999999999998"/>
    <n v="71.998999999999995"/>
    <n v="3"/>
    <n v="9"/>
    <n v="2"/>
    <n v="14"/>
    <n v="0"/>
    <n v="0"/>
    <n v="0"/>
    <n v="0"/>
    <n v="33"/>
    <n v="3"/>
    <n v="54"/>
    <n v="90"/>
    <n v="0"/>
    <n v="82"/>
    <n v="0"/>
    <n v="0"/>
    <n v="0"/>
    <n v="82"/>
    <n v="1"/>
    <n v="47"/>
    <n v="1"/>
    <m/>
  </r>
  <r>
    <x v="27"/>
    <x v="2"/>
    <n v="27.284999999999997"/>
    <n v="47.968000000000004"/>
    <n v="0"/>
    <n v="0"/>
    <n v="75.253"/>
    <n v="59.753000000000014"/>
    <n v="88.123000000000005"/>
    <n v="123.279"/>
    <n v="0"/>
    <n v="0"/>
    <n v="0"/>
    <n v="123.279"/>
    <n v="105.815"/>
    <n v="24"/>
    <n v="6"/>
    <n v="1"/>
    <n v="31"/>
    <n v="26"/>
    <n v="25"/>
    <n v="0"/>
    <n v="23"/>
    <n v="0"/>
    <n v="74"/>
    <n v="17"/>
    <n v="14"/>
    <n v="74"/>
    <n v="105"/>
    <n v="0"/>
    <n v="15"/>
    <n v="26"/>
    <n v="41"/>
    <n v="13.85"/>
    <n v="8.6509999999999998"/>
    <n v="49.497999999999998"/>
    <n v="71.998999999999995"/>
    <n v="3"/>
    <n v="9"/>
    <n v="2"/>
    <n v="14"/>
    <n v="0"/>
    <n v="0"/>
    <n v="0"/>
    <n v="0"/>
    <n v="33"/>
    <n v="3"/>
    <n v="54"/>
    <n v="90"/>
    <n v="0"/>
    <n v="82"/>
    <n v="0"/>
    <n v="0"/>
    <n v="0"/>
    <n v="82"/>
    <n v="1"/>
    <n v="47"/>
    <n v="1"/>
    <m/>
  </r>
  <r>
    <x v="27"/>
    <x v="3"/>
    <n v="27.284999999999997"/>
    <n v="47.968000000000004"/>
    <n v="0"/>
    <n v="0"/>
    <n v="75.253"/>
    <n v="58.810000000000016"/>
    <n v="62.399000000000001"/>
    <n v="123.279"/>
    <n v="0"/>
    <n v="0"/>
    <n v="0"/>
    <n v="123.279"/>
    <n v="105.815"/>
    <n v="24"/>
    <n v="6"/>
    <n v="1"/>
    <n v="31"/>
    <n v="26"/>
    <n v="25"/>
    <n v="0"/>
    <n v="23"/>
    <n v="0"/>
    <n v="74"/>
    <n v="17"/>
    <n v="14"/>
    <n v="74"/>
    <n v="105"/>
    <n v="0"/>
    <n v="15"/>
    <n v="26"/>
    <n v="41"/>
    <n v="13.85"/>
    <n v="8.6509999999999998"/>
    <n v="49.497999999999998"/>
    <n v="71.998999999999995"/>
    <n v="3"/>
    <n v="9"/>
    <n v="2"/>
    <n v="14"/>
    <n v="0"/>
    <n v="0"/>
    <n v="0"/>
    <n v="0"/>
    <n v="33"/>
    <n v="3"/>
    <n v="54"/>
    <n v="90"/>
    <n v="0"/>
    <n v="82"/>
    <n v="0"/>
    <n v="0"/>
    <n v="0"/>
    <n v="82"/>
    <n v="1"/>
    <n v="47"/>
    <n v="1"/>
    <s v="Se redujeron los servicios por el aislamiento social preventivo y obligatorio COVID-19 / Servicio KM12-Linertad suspendido"/>
  </r>
  <r>
    <x v="27"/>
    <x v="4"/>
    <n v="27.284999999999997"/>
    <n v="47.968000000000004"/>
    <n v="0"/>
    <n v="0"/>
    <n v="75.253"/>
    <n v="58.810000000000016"/>
    <n v="62.399000000000001"/>
    <n v="123.279"/>
    <n v="0"/>
    <n v="0"/>
    <n v="0"/>
    <n v="123.279"/>
    <n v="105.815"/>
    <n v="24"/>
    <n v="6"/>
    <n v="1"/>
    <n v="31"/>
    <n v="26"/>
    <n v="25"/>
    <n v="0"/>
    <n v="23"/>
    <n v="0"/>
    <n v="74"/>
    <n v="17"/>
    <n v="14"/>
    <n v="74"/>
    <n v="105"/>
    <n v="0"/>
    <n v="15"/>
    <n v="26"/>
    <n v="41"/>
    <n v="13.85"/>
    <n v="8.6509999999999998"/>
    <n v="49.497999999999998"/>
    <n v="71.998999999999995"/>
    <n v="3"/>
    <n v="9"/>
    <n v="2"/>
    <n v="14"/>
    <n v="0"/>
    <n v="0"/>
    <n v="0"/>
    <n v="0"/>
    <n v="33"/>
    <n v="3"/>
    <n v="54"/>
    <n v="90"/>
    <n v="0"/>
    <n v="82"/>
    <n v="0"/>
    <n v="0"/>
    <n v="0"/>
    <n v="82"/>
    <n v="1"/>
    <n v="47"/>
    <n v="1"/>
    <s v="Se redujeron los servicios por el aislamiento social preventivo y obligatorio COVID-19 / Servicio KM12-Linertad suspendido"/>
  </r>
  <r>
    <x v="27"/>
    <x v="5"/>
    <n v="27.284999999999997"/>
    <n v="47.968000000000004"/>
    <n v="0"/>
    <n v="0"/>
    <n v="75.253"/>
    <n v="58.810000000000016"/>
    <n v="62.399000000000001"/>
    <n v="123.279"/>
    <n v="0"/>
    <n v="0"/>
    <n v="0"/>
    <n v="123.279"/>
    <n v="105.815"/>
    <n v="24"/>
    <n v="6"/>
    <n v="1"/>
    <n v="31"/>
    <n v="26"/>
    <n v="25"/>
    <n v="0"/>
    <n v="23"/>
    <n v="0"/>
    <n v="74"/>
    <n v="17"/>
    <n v="14"/>
    <n v="74"/>
    <n v="105"/>
    <n v="0"/>
    <n v="15"/>
    <n v="26"/>
    <n v="41"/>
    <n v="13.85"/>
    <n v="8.6509999999999998"/>
    <n v="49.497999999999998"/>
    <n v="71.998999999999995"/>
    <n v="3"/>
    <n v="9"/>
    <n v="2"/>
    <n v="14"/>
    <n v="0"/>
    <n v="0"/>
    <n v="0"/>
    <n v="0"/>
    <n v="33"/>
    <n v="3"/>
    <n v="54"/>
    <n v="90"/>
    <n v="0"/>
    <n v="82"/>
    <n v="0"/>
    <n v="0"/>
    <n v="0"/>
    <n v="82"/>
    <n v="1"/>
    <n v="47"/>
    <n v="1"/>
    <s v="Se redujeron los servicios por el aislamiento social preventivo y obligatorio COVID-19 / Servicio KM12-Linertad suspendido"/>
  </r>
  <r>
    <x v="27"/>
    <x v="6"/>
    <n v="27.284999999999997"/>
    <n v="47.968000000000004"/>
    <n v="0"/>
    <n v="0"/>
    <n v="75.253"/>
    <n v="58.810000000000016"/>
    <n v="62.399000000000001"/>
    <n v="123.279"/>
    <n v="0"/>
    <n v="0"/>
    <n v="0"/>
    <n v="123.279"/>
    <n v="105.815"/>
    <n v="24"/>
    <n v="6"/>
    <n v="1"/>
    <n v="31"/>
    <n v="26"/>
    <n v="25"/>
    <n v="0"/>
    <n v="23"/>
    <n v="0"/>
    <n v="74"/>
    <n v="17"/>
    <n v="14"/>
    <n v="74"/>
    <n v="105"/>
    <n v="0"/>
    <n v="15"/>
    <n v="26"/>
    <n v="41"/>
    <n v="13.85"/>
    <n v="8.6509999999999998"/>
    <n v="49.497999999999998"/>
    <n v="71.998999999999995"/>
    <n v="3"/>
    <n v="9"/>
    <n v="2"/>
    <n v="14"/>
    <n v="0"/>
    <n v="0"/>
    <n v="0"/>
    <n v="0"/>
    <n v="33"/>
    <n v="3"/>
    <n v="54"/>
    <n v="90"/>
    <n v="0"/>
    <n v="82"/>
    <n v="0"/>
    <n v="0"/>
    <n v="0"/>
    <n v="82"/>
    <n v="1"/>
    <n v="47"/>
    <n v="1"/>
    <s v="Se redujeron los servicios por el aislamiento social preventivo y obligatorio COVID-19 / Servicio KM12-Linertad suspendido"/>
  </r>
  <r>
    <x v="27"/>
    <x v="7"/>
    <n v="27.284999999999997"/>
    <n v="47.968000000000004"/>
    <n v="0"/>
    <n v="0"/>
    <n v="75.253"/>
    <n v="58.810000000000016"/>
    <n v="62.399000000000001"/>
    <n v="123.279"/>
    <n v="0"/>
    <n v="0"/>
    <n v="0"/>
    <n v="123.279"/>
    <n v="105.815"/>
    <n v="24"/>
    <n v="6"/>
    <n v="1"/>
    <n v="31"/>
    <n v="26"/>
    <n v="25"/>
    <n v="0"/>
    <n v="23"/>
    <n v="0"/>
    <n v="74"/>
    <n v="17"/>
    <n v="14"/>
    <n v="74"/>
    <n v="105"/>
    <n v="0"/>
    <n v="15"/>
    <n v="26"/>
    <n v="41"/>
    <n v="13.85"/>
    <n v="8.6509999999999998"/>
    <n v="49.497999999999998"/>
    <n v="71.998999999999995"/>
    <n v="3"/>
    <n v="9"/>
    <n v="2"/>
    <n v="14"/>
    <n v="0"/>
    <n v="0"/>
    <n v="0"/>
    <n v="0"/>
    <n v="33"/>
    <n v="3"/>
    <n v="54"/>
    <n v="90"/>
    <n v="0"/>
    <n v="82"/>
    <n v="0"/>
    <n v="0"/>
    <n v="0"/>
    <n v="82"/>
    <n v="1"/>
    <n v="47"/>
    <n v="1"/>
    <s v="Se redujeron los servicios por el aislamiento social preventivo y obligatorio COVID-19 / Servicio KM12-Linertad suspendido"/>
  </r>
  <r>
    <x v="27"/>
    <x v="8"/>
    <n v="27.284999999999997"/>
    <n v="47.968000000000004"/>
    <n v="0"/>
    <n v="0"/>
    <n v="75.253"/>
    <n v="58.810000000000016"/>
    <n v="62.399000000000001"/>
    <n v="123.279"/>
    <n v="0"/>
    <n v="0"/>
    <n v="0"/>
    <n v="123.279"/>
    <n v="105.815"/>
    <n v="24"/>
    <n v="6"/>
    <n v="1"/>
    <n v="31"/>
    <n v="26"/>
    <n v="25"/>
    <n v="0"/>
    <n v="23"/>
    <n v="0"/>
    <n v="74"/>
    <n v="17"/>
    <n v="14"/>
    <n v="74"/>
    <n v="105"/>
    <n v="0"/>
    <n v="15"/>
    <n v="26"/>
    <n v="41"/>
    <n v="13.85"/>
    <n v="8.6509999999999998"/>
    <n v="49.497999999999998"/>
    <n v="71.998999999999995"/>
    <n v="3"/>
    <n v="9"/>
    <n v="2"/>
    <n v="14"/>
    <n v="0"/>
    <n v="0"/>
    <n v="0"/>
    <n v="0"/>
    <n v="33"/>
    <n v="3"/>
    <n v="54"/>
    <n v="90"/>
    <n v="0"/>
    <n v="82"/>
    <n v="0"/>
    <n v="0"/>
    <n v="0"/>
    <n v="82"/>
    <n v="1"/>
    <n v="47"/>
    <n v="1"/>
    <s v="Se redujeron los servicios por el aislamiento social preventivo y obligatorio COVID-19 / Servicio KM12-Linertad suspendido"/>
  </r>
  <r>
    <x v="27"/>
    <x v="9"/>
    <n v="27.284999999999997"/>
    <n v="47.968000000000004"/>
    <n v="0"/>
    <n v="0"/>
    <n v="75.253"/>
    <n v="58.810000000000016"/>
    <n v="62.399000000000001"/>
    <n v="123.279"/>
    <n v="0"/>
    <n v="0"/>
    <n v="0"/>
    <n v="123.279"/>
    <n v="105.815"/>
    <n v="24"/>
    <n v="6"/>
    <n v="1"/>
    <n v="31"/>
    <n v="26"/>
    <n v="25"/>
    <n v="0"/>
    <n v="23"/>
    <n v="0"/>
    <n v="74"/>
    <n v="17"/>
    <n v="14"/>
    <n v="74"/>
    <n v="105"/>
    <n v="0"/>
    <n v="15"/>
    <n v="26"/>
    <n v="41"/>
    <n v="13.85"/>
    <n v="8.6509999999999998"/>
    <n v="49.497999999999998"/>
    <n v="71.998999999999995"/>
    <n v="3"/>
    <n v="9"/>
    <n v="2"/>
    <n v="14"/>
    <n v="0"/>
    <n v="0"/>
    <n v="0"/>
    <n v="0"/>
    <n v="33"/>
    <n v="3"/>
    <n v="54"/>
    <n v="90"/>
    <n v="0"/>
    <n v="82"/>
    <n v="0"/>
    <n v="0"/>
    <n v="0"/>
    <n v="82"/>
    <n v="1"/>
    <n v="47"/>
    <n v="1"/>
    <s v="Se redujeron los servicios por el aislamiento social preventivo y obligatorio COVID-19 / Servicio KM12-Linertad suspendido"/>
  </r>
  <r>
    <x v="27"/>
    <x v="10"/>
    <n v="27.284999999999997"/>
    <n v="47.968000000000004"/>
    <n v="0"/>
    <n v="0"/>
    <n v="75.253"/>
    <n v="58.810000000000016"/>
    <n v="62.399000000000001"/>
    <n v="123.279"/>
    <n v="0"/>
    <n v="0"/>
    <n v="0"/>
    <n v="123.279"/>
    <n v="105.815"/>
    <n v="24"/>
    <n v="6"/>
    <n v="1"/>
    <n v="31"/>
    <n v="26"/>
    <n v="25"/>
    <n v="0"/>
    <n v="23"/>
    <n v="0"/>
    <n v="74"/>
    <n v="17"/>
    <n v="14"/>
    <n v="74"/>
    <n v="105"/>
    <n v="0"/>
    <n v="15"/>
    <n v="26"/>
    <n v="41"/>
    <n v="13.85"/>
    <n v="8.6509999999999998"/>
    <n v="49.497999999999998"/>
    <n v="71.998999999999995"/>
    <n v="3"/>
    <n v="9"/>
    <n v="2"/>
    <n v="14"/>
    <n v="0"/>
    <n v="0"/>
    <n v="0"/>
    <n v="0"/>
    <n v="33"/>
    <n v="3"/>
    <n v="54"/>
    <n v="90"/>
    <n v="0"/>
    <n v="82"/>
    <n v="0"/>
    <n v="0"/>
    <n v="0"/>
    <n v="82"/>
    <n v="1"/>
    <n v="47"/>
    <n v="1"/>
    <s v="Se redujeron los servicios por el aislamiento social preventivo y obligatorio COVID-19 / Servicio KM12-Linertad suspendido"/>
  </r>
  <r>
    <x v="27"/>
    <x v="11"/>
    <n v="27.284999999999997"/>
    <n v="47.968000000000004"/>
    <n v="0"/>
    <n v="0"/>
    <n v="75.253"/>
    <n v="58.810000000000016"/>
    <n v="71.099000000000004"/>
    <n v="123.279"/>
    <n v="0"/>
    <n v="0"/>
    <n v="0"/>
    <n v="123.279"/>
    <n v="105.815"/>
    <n v="24"/>
    <n v="6"/>
    <n v="1"/>
    <n v="31"/>
    <n v="26"/>
    <n v="25"/>
    <n v="0"/>
    <n v="23"/>
    <n v="0"/>
    <n v="74"/>
    <n v="17"/>
    <n v="14"/>
    <n v="74"/>
    <n v="105"/>
    <n v="0"/>
    <n v="15"/>
    <n v="26"/>
    <n v="41"/>
    <n v="13.85"/>
    <n v="8.6509999999999998"/>
    <n v="49.497999999999998"/>
    <n v="71.998999999999995"/>
    <n v="3"/>
    <n v="9"/>
    <n v="2"/>
    <n v="14"/>
    <n v="0"/>
    <n v="0"/>
    <n v="0"/>
    <n v="0"/>
    <n v="33"/>
    <n v="3"/>
    <n v="54"/>
    <n v="90"/>
    <n v="0"/>
    <n v="82"/>
    <n v="0"/>
    <n v="0"/>
    <n v="0"/>
    <n v="82"/>
    <n v="1"/>
    <n v="47"/>
    <n v="1"/>
    <s v="Se redujeron los servicios por el aislamiento social preventivo y obligatorio COVID-19 / Servicio KM12-Linertad suspendido"/>
  </r>
  <r>
    <x v="28"/>
    <x v="0"/>
    <n v="27.284999999999997"/>
    <n v="47.968000000000004"/>
    <n v="0"/>
    <n v="0"/>
    <n v="75.253"/>
    <n v="58.810000000000016"/>
    <n v="71.099000000000004"/>
    <n v="123.279"/>
    <n v="0"/>
    <n v="0"/>
    <n v="0"/>
    <n v="123.279"/>
    <n v="105.815"/>
    <n v="24"/>
    <n v="6"/>
    <n v="1"/>
    <n v="31"/>
    <n v="26"/>
    <n v="25"/>
    <n v="0"/>
    <n v="23"/>
    <n v="0"/>
    <n v="74"/>
    <n v="17"/>
    <n v="14"/>
    <n v="74"/>
    <n v="105"/>
    <n v="0"/>
    <n v="15"/>
    <n v="26"/>
    <n v="41"/>
    <n v="13.85"/>
    <n v="8.6509999999999998"/>
    <n v="49.497999999999998"/>
    <n v="71.998999999999995"/>
    <n v="3"/>
    <n v="9"/>
    <n v="2"/>
    <n v="14"/>
    <n v="0"/>
    <n v="0"/>
    <n v="0"/>
    <n v="0"/>
    <n v="33"/>
    <n v="3"/>
    <n v="54"/>
    <n v="90"/>
    <n v="0"/>
    <n v="82"/>
    <n v="0"/>
    <n v="0"/>
    <n v="0"/>
    <n v="82"/>
    <n v="1"/>
    <n v="47"/>
    <n v="1"/>
    <s v="Se redujeron los servicios por el aislamiento social preventivo y obligatorio COVID-19 / Servicio KM12-Linertad suspendido"/>
  </r>
  <r>
    <x v="28"/>
    <x v="1"/>
    <n v="27.284999999999997"/>
    <n v="47.968000000000004"/>
    <n v="0"/>
    <n v="0"/>
    <n v="75.253"/>
    <n v="58.810000000000016"/>
    <n v="71.099000000000004"/>
    <n v="123.279"/>
    <n v="0"/>
    <n v="0"/>
    <n v="0"/>
    <n v="123.279"/>
    <n v="105.815"/>
    <n v="24"/>
    <n v="6"/>
    <n v="1"/>
    <n v="31"/>
    <n v="26"/>
    <n v="25"/>
    <n v="0"/>
    <n v="23"/>
    <n v="0"/>
    <n v="74"/>
    <n v="17"/>
    <n v="14"/>
    <n v="74"/>
    <n v="105"/>
    <n v="0"/>
    <n v="15"/>
    <n v="26"/>
    <n v="41"/>
    <n v="13.85"/>
    <n v="8.6509999999999998"/>
    <n v="49.497999999999998"/>
    <n v="71.998999999999995"/>
    <n v="3"/>
    <n v="9"/>
    <n v="2"/>
    <n v="14"/>
    <n v="0"/>
    <n v="0"/>
    <n v="0"/>
    <n v="0"/>
    <n v="33"/>
    <n v="3"/>
    <n v="54"/>
    <n v="90"/>
    <n v="0"/>
    <n v="82"/>
    <n v="0"/>
    <n v="0"/>
    <n v="0"/>
    <n v="82"/>
    <n v="1"/>
    <n v="47"/>
    <n v="1"/>
    <s v="Se redujeron los servicios por el aislamiento social preventivo y obligatorio COVID-19 / Servicio KM12-Linertad suspendido"/>
  </r>
  <r>
    <x v="28"/>
    <x v="2"/>
    <n v="27.284999999999997"/>
    <n v="47.968000000000004"/>
    <n v="0"/>
    <n v="0"/>
    <n v="75.253"/>
    <n v="58.810000000000016"/>
    <n v="71.099000000000004"/>
    <n v="123.279"/>
    <n v="0"/>
    <n v="0"/>
    <n v="0"/>
    <n v="123.279"/>
    <n v="105.815"/>
    <n v="24"/>
    <n v="6"/>
    <n v="1"/>
    <n v="31"/>
    <n v="26"/>
    <n v="25"/>
    <n v="0"/>
    <n v="23"/>
    <n v="0"/>
    <n v="74"/>
    <n v="17"/>
    <n v="14"/>
    <n v="74"/>
    <n v="105"/>
    <n v="0"/>
    <n v="15"/>
    <n v="26"/>
    <n v="41"/>
    <n v="13.85"/>
    <n v="8.6509999999999998"/>
    <n v="49.497999999999998"/>
    <n v="71.998999999999995"/>
    <n v="3"/>
    <n v="9"/>
    <n v="2"/>
    <n v="14"/>
    <n v="0"/>
    <n v="0"/>
    <n v="0"/>
    <n v="0"/>
    <n v="33"/>
    <n v="3"/>
    <n v="54"/>
    <n v="90"/>
    <n v="0"/>
    <n v="82"/>
    <n v="0"/>
    <n v="0"/>
    <n v="0"/>
    <n v="82"/>
    <n v="1"/>
    <n v="47"/>
    <n v="1"/>
    <s v="Se redujeron los servicios por el aislamiento social preventivo y obligatorio COVID-19 / Servicio KM12-Linertad suspendido"/>
  </r>
  <r>
    <x v="28"/>
    <x v="3"/>
    <n v="27.284999999999997"/>
    <n v="47.968000000000004"/>
    <n v="0"/>
    <n v="0"/>
    <n v="75.253"/>
    <n v="58.810000000000016"/>
    <n v="71.099000000000004"/>
    <n v="123.279"/>
    <n v="0"/>
    <n v="0"/>
    <n v="0"/>
    <n v="123.279"/>
    <n v="105.815"/>
    <n v="24"/>
    <n v="6"/>
    <n v="1"/>
    <n v="31"/>
    <n v="26"/>
    <n v="25"/>
    <n v="0"/>
    <n v="23"/>
    <n v="0"/>
    <n v="74"/>
    <n v="17"/>
    <n v="14"/>
    <n v="74"/>
    <n v="105"/>
    <n v="0"/>
    <n v="15"/>
    <n v="26"/>
    <n v="41"/>
    <n v="13.85"/>
    <n v="8.6509999999999998"/>
    <n v="49.497999999999998"/>
    <n v="71.998999999999995"/>
    <n v="3"/>
    <n v="9"/>
    <n v="2"/>
    <n v="14"/>
    <n v="0"/>
    <n v="0"/>
    <n v="0"/>
    <n v="0"/>
    <n v="33"/>
    <n v="3"/>
    <n v="54"/>
    <n v="90"/>
    <n v="0"/>
    <n v="82"/>
    <n v="0"/>
    <n v="0"/>
    <n v="0"/>
    <n v="82"/>
    <n v="1"/>
    <n v="47"/>
    <n v="1"/>
    <s v="Se redujeron los servicios por el aislamiento social preventivo y obligatorio COVID-19 / Servicio KM12-Linertad suspendido"/>
  </r>
  <r>
    <x v="28"/>
    <x v="4"/>
    <n v="27.284999999999997"/>
    <n v="47.968000000000004"/>
    <n v="0"/>
    <n v="0"/>
    <n v="75.253"/>
    <n v="58.810000000000016"/>
    <n v="71.099000000000004"/>
    <n v="123.279"/>
    <n v="0"/>
    <n v="0"/>
    <n v="0"/>
    <n v="123.279"/>
    <n v="105.815"/>
    <n v="24"/>
    <n v="6"/>
    <n v="1"/>
    <n v="31"/>
    <n v="26"/>
    <n v="25"/>
    <n v="0"/>
    <n v="23"/>
    <n v="0"/>
    <n v="74"/>
    <n v="17"/>
    <n v="14"/>
    <n v="74"/>
    <n v="105"/>
    <n v="0"/>
    <n v="15"/>
    <n v="26"/>
    <n v="41"/>
    <n v="13.85"/>
    <n v="8.6509999999999998"/>
    <n v="49.497999999999998"/>
    <n v="71.998999999999995"/>
    <n v="3"/>
    <n v="9"/>
    <n v="2"/>
    <n v="14"/>
    <n v="0"/>
    <n v="0"/>
    <n v="0"/>
    <n v="0"/>
    <n v="33"/>
    <n v="3"/>
    <n v="54"/>
    <n v="90"/>
    <n v="0"/>
    <n v="82"/>
    <n v="0"/>
    <n v="0"/>
    <n v="0"/>
    <n v="82"/>
    <n v="1"/>
    <n v="47"/>
    <n v="1"/>
    <s v="Se redujeron los servicios por el aislamiento social preventivo y obligatorio COVID-19 / Servicio KM12-Linertad suspendido"/>
  </r>
  <r>
    <x v="28"/>
    <x v="5"/>
    <n v="27.284999999999997"/>
    <n v="47.968000000000004"/>
    <n v="0"/>
    <n v="0"/>
    <n v="75.253"/>
    <n v="58.810000000000016"/>
    <n v="71.099000000000004"/>
    <n v="123.279"/>
    <n v="0"/>
    <n v="0"/>
    <n v="0"/>
    <n v="123.279"/>
    <n v="105.815"/>
    <n v="24"/>
    <n v="6"/>
    <n v="1"/>
    <n v="31"/>
    <n v="26"/>
    <n v="25"/>
    <n v="0"/>
    <n v="23"/>
    <n v="0"/>
    <n v="74"/>
    <n v="17"/>
    <n v="14"/>
    <n v="74"/>
    <n v="105"/>
    <n v="0"/>
    <n v="15"/>
    <n v="26"/>
    <n v="41"/>
    <n v="13.85"/>
    <n v="8.6509999999999998"/>
    <n v="49.497999999999998"/>
    <n v="71.998999999999995"/>
    <n v="3"/>
    <n v="9"/>
    <n v="2"/>
    <n v="14"/>
    <n v="0"/>
    <n v="0"/>
    <n v="0"/>
    <n v="0"/>
    <n v="33"/>
    <n v="3"/>
    <n v="54"/>
    <n v="90"/>
    <n v="0"/>
    <n v="82"/>
    <n v="0"/>
    <n v="0"/>
    <n v="0"/>
    <n v="82"/>
    <n v="1"/>
    <n v="47"/>
    <n v="1"/>
    <s v="Se redujeron los servicios por el aislamiento social preventivo y obligatorio COVID-19 / Servicio KM12-Linertad suspendido"/>
  </r>
  <r>
    <x v="28"/>
    <x v="6"/>
    <n v="27.284999999999997"/>
    <n v="47.968000000000004"/>
    <n v="0"/>
    <n v="0"/>
    <n v="75.253"/>
    <n v="58.810000000000016"/>
    <n v="71.099000000000004"/>
    <n v="123.279"/>
    <n v="0"/>
    <n v="0"/>
    <n v="0"/>
    <n v="123.279"/>
    <n v="105.815"/>
    <n v="24"/>
    <n v="6"/>
    <n v="1"/>
    <n v="31"/>
    <n v="26"/>
    <n v="25"/>
    <n v="0"/>
    <n v="23"/>
    <n v="0"/>
    <n v="74"/>
    <n v="17"/>
    <n v="14"/>
    <n v="74"/>
    <n v="105"/>
    <n v="0"/>
    <n v="15"/>
    <n v="26"/>
    <n v="41"/>
    <n v="13.85"/>
    <n v="8.6509999999999998"/>
    <n v="49.497999999999998"/>
    <n v="71.998999999999995"/>
    <n v="3"/>
    <n v="9"/>
    <n v="2"/>
    <n v="14"/>
    <n v="0"/>
    <n v="0"/>
    <n v="0"/>
    <n v="0"/>
    <n v="33"/>
    <n v="3"/>
    <n v="54"/>
    <n v="90"/>
    <n v="0"/>
    <n v="82"/>
    <n v="0"/>
    <n v="0"/>
    <n v="0"/>
    <n v="82"/>
    <n v="1"/>
    <n v="47"/>
    <n v="1"/>
    <s v="Estación Marcos Paz, incorporada el 30/07/2021"/>
  </r>
  <r>
    <x v="28"/>
    <x v="7"/>
    <n v="35.881999999999998"/>
    <n v="47.968000000000004"/>
    <n v="0"/>
    <n v="0"/>
    <n v="83.85"/>
    <n v="67.407000000000025"/>
    <n v="79.646999999999991"/>
    <n v="131.82900000000001"/>
    <n v="0"/>
    <n v="0"/>
    <n v="0"/>
    <n v="131.82900000000001"/>
    <n v="114.36499999999999"/>
    <n v="25"/>
    <n v="6"/>
    <n v="1"/>
    <n v="32"/>
    <n v="26"/>
    <n v="25"/>
    <n v="0"/>
    <n v="23"/>
    <n v="0"/>
    <n v="74"/>
    <n v="17"/>
    <n v="14"/>
    <n v="74"/>
    <n v="105"/>
    <n v="0"/>
    <n v="15"/>
    <n v="26"/>
    <n v="41"/>
    <n v="13.85"/>
    <n v="8.6509999999999998"/>
    <n v="49.497999999999998"/>
    <n v="71.998999999999995"/>
    <n v="3"/>
    <n v="9"/>
    <n v="2"/>
    <n v="14"/>
    <n v="0"/>
    <n v="0"/>
    <n v="0"/>
    <n v="0"/>
    <n v="33"/>
    <n v="3"/>
    <n v="54"/>
    <n v="90"/>
    <n v="0"/>
    <n v="82"/>
    <n v="0"/>
    <n v="0"/>
    <n v="0"/>
    <n v="82"/>
    <n v="1"/>
    <n v="47"/>
    <n v="1"/>
    <s v="Se redujeron los servicios por el aislamiento social preventivo y obligatorio COVID-19 / Servicio KM12-Linertad suspendido"/>
  </r>
  <r>
    <x v="28"/>
    <x v="8"/>
    <n v="35.881999999999998"/>
    <n v="47.968000000000004"/>
    <n v="0"/>
    <n v="0"/>
    <n v="83.85"/>
    <n v="67.407000000000025"/>
    <n v="79.646999999999991"/>
    <n v="131.82900000000001"/>
    <n v="0"/>
    <n v="0"/>
    <n v="0"/>
    <n v="131.82900000000001"/>
    <n v="114.36499999999999"/>
    <n v="25"/>
    <n v="6"/>
    <n v="1"/>
    <n v="32"/>
    <n v="26"/>
    <n v="25"/>
    <n v="0"/>
    <n v="23"/>
    <n v="0"/>
    <n v="74"/>
    <n v="17"/>
    <n v="14"/>
    <n v="74"/>
    <n v="105"/>
    <n v="0"/>
    <n v="15"/>
    <n v="26"/>
    <n v="41"/>
    <n v="13.85"/>
    <n v="8.6509999999999998"/>
    <n v="49.497999999999998"/>
    <n v="71.998999999999995"/>
    <n v="3"/>
    <n v="9"/>
    <n v="2"/>
    <n v="14"/>
    <n v="0"/>
    <n v="0"/>
    <n v="0"/>
    <n v="0"/>
    <n v="33"/>
    <n v="3"/>
    <n v="54"/>
    <n v="90"/>
    <n v="0"/>
    <n v="82"/>
    <n v="0"/>
    <n v="0"/>
    <n v="0"/>
    <n v="82"/>
    <n v="1"/>
    <n v="47"/>
    <n v="1"/>
    <s v="Se redujeron los servicios por el aislamiento social preventivo y obligatorio COVID-19 / Servicio KM12-Linertad suspendido"/>
  </r>
  <r>
    <x v="28"/>
    <x v="9"/>
    <n v="35.881999999999998"/>
    <n v="47.968000000000004"/>
    <n v="0"/>
    <n v="0"/>
    <n v="83.85"/>
    <n v="67.407000000000025"/>
    <n v="79.646999999999991"/>
    <n v="131.82900000000001"/>
    <n v="0"/>
    <n v="0"/>
    <n v="0"/>
    <n v="131.82900000000001"/>
    <n v="114.36499999999999"/>
    <n v="25"/>
    <n v="6"/>
    <n v="1"/>
    <n v="32"/>
    <n v="26"/>
    <n v="25"/>
    <n v="0"/>
    <n v="23"/>
    <n v="0"/>
    <n v="74"/>
    <n v="17"/>
    <n v="14"/>
    <n v="74"/>
    <n v="105"/>
    <n v="0"/>
    <n v="15"/>
    <n v="26"/>
    <n v="41"/>
    <n v="13.85"/>
    <n v="8.6509999999999998"/>
    <n v="49.497999999999998"/>
    <n v="71.998999999999995"/>
    <n v="3"/>
    <n v="9"/>
    <n v="2"/>
    <n v="14"/>
    <n v="0"/>
    <n v="0"/>
    <n v="0"/>
    <n v="0"/>
    <n v="33"/>
    <n v="3"/>
    <n v="54"/>
    <n v="90"/>
    <n v="0"/>
    <n v="82"/>
    <n v="0"/>
    <n v="0"/>
    <n v="0"/>
    <n v="82"/>
    <n v="1"/>
    <n v="47"/>
    <n v="1"/>
    <s v="Se redujeron los servicios por el aislamiento social preventivo y obligatorio COVID-19 / Servicio KM12-Linertad suspendido"/>
  </r>
  <r>
    <x v="28"/>
    <x v="10"/>
    <n v="35.881999999999998"/>
    <n v="47.968000000000004"/>
    <n v="0"/>
    <n v="0"/>
    <n v="83.85"/>
    <n v="67.407000000000025"/>
    <n v="79.646999999999991"/>
    <n v="131.82900000000001"/>
    <n v="0"/>
    <n v="0"/>
    <n v="0"/>
    <n v="131.82900000000001"/>
    <n v="114.36499999999999"/>
    <n v="25"/>
    <n v="6"/>
    <n v="1"/>
    <n v="32"/>
    <n v="26"/>
    <n v="25"/>
    <n v="0"/>
    <n v="23"/>
    <n v="0"/>
    <n v="74"/>
    <n v="17"/>
    <n v="14"/>
    <n v="74"/>
    <n v="105"/>
    <n v="0"/>
    <n v="15"/>
    <n v="26"/>
    <n v="41"/>
    <n v="13.85"/>
    <n v="8.6509999999999998"/>
    <n v="49.497999999999998"/>
    <n v="71.998999999999995"/>
    <n v="3"/>
    <n v="9"/>
    <n v="2"/>
    <n v="14"/>
    <n v="0"/>
    <n v="0"/>
    <n v="0"/>
    <n v="0"/>
    <n v="33"/>
    <n v="3"/>
    <n v="54"/>
    <n v="90"/>
    <n v="0"/>
    <n v="82"/>
    <n v="0"/>
    <n v="0"/>
    <n v="0"/>
    <n v="82"/>
    <n v="1"/>
    <n v="47"/>
    <n v="1"/>
    <s v="Servicio Km 12-Libertad suspendido"/>
  </r>
  <r>
    <x v="28"/>
    <x v="11"/>
    <n v="35.881999999999998"/>
    <n v="47.968000000000004"/>
    <n v="0"/>
    <n v="0"/>
    <n v="83.85"/>
    <n v="67.407000000000025"/>
    <n v="79.646999999999991"/>
    <n v="131.82900000000001"/>
    <n v="0"/>
    <n v="0"/>
    <n v="0"/>
    <n v="131.82900000000001"/>
    <n v="114.36499999999999"/>
    <n v="25"/>
    <n v="6"/>
    <n v="1"/>
    <n v="32"/>
    <n v="26"/>
    <n v="25"/>
    <n v="0"/>
    <n v="23"/>
    <n v="0"/>
    <n v="74"/>
    <n v="17"/>
    <n v="14"/>
    <n v="74"/>
    <n v="105"/>
    <n v="0"/>
    <n v="15"/>
    <n v="26"/>
    <n v="41"/>
    <n v="13.85"/>
    <n v="8.6509999999999998"/>
    <n v="49.497999999999998"/>
    <n v="71.998999999999995"/>
    <n v="3"/>
    <n v="9"/>
    <n v="2"/>
    <n v="14"/>
    <n v="0"/>
    <n v="0"/>
    <n v="0"/>
    <n v="0"/>
    <n v="33"/>
    <n v="3"/>
    <n v="54"/>
    <n v="90"/>
    <n v="0"/>
    <n v="82"/>
    <n v="0"/>
    <n v="0"/>
    <n v="0"/>
    <n v="82"/>
    <n v="1"/>
    <n v="47"/>
    <n v="1"/>
    <s v="Servicio Km 12-Libertad suspendido"/>
  </r>
  <r>
    <x v="29"/>
    <x v="0"/>
    <n v="35.881999999999998"/>
    <n v="47.968000000000004"/>
    <n v="0"/>
    <n v="0"/>
    <n v="83.85"/>
    <n v="67.407000000000025"/>
    <n v="79.646999999999991"/>
    <n v="131.82900000000001"/>
    <n v="0"/>
    <n v="0"/>
    <n v="0"/>
    <n v="131.82900000000001"/>
    <n v="114.36499999999999"/>
    <n v="25"/>
    <n v="7"/>
    <n v="0"/>
    <n v="32"/>
    <n v="24"/>
    <n v="32"/>
    <n v="0"/>
    <n v="25"/>
    <n v="0"/>
    <n v="81"/>
    <n v="17"/>
    <n v="14"/>
    <n v="74"/>
    <n v="105"/>
    <n v="2"/>
    <n v="12"/>
    <n v="28"/>
    <n v="42"/>
    <n v="13.85"/>
    <n v="29.056000000000001"/>
    <n v="49.497999999999998"/>
    <n v="92.403999999999996"/>
    <n v="1"/>
    <n v="11"/>
    <n v="0"/>
    <n v="12"/>
    <n v="0"/>
    <n v="0"/>
    <n v="0"/>
    <n v="0"/>
    <n v="27"/>
    <n v="3"/>
    <n v="54"/>
    <n v="84"/>
    <n v="57"/>
    <n v="16"/>
    <n v="0"/>
    <n v="0"/>
    <n v="0"/>
    <n v="73"/>
    <n v="0"/>
    <n v="27"/>
    <n v="1"/>
    <s v="Servicio Km 12-Libertad suspendido"/>
  </r>
  <r>
    <x v="29"/>
    <x v="1"/>
    <n v="35.881999999999998"/>
    <n v="47.968000000000004"/>
    <n v="0"/>
    <n v="0"/>
    <n v="83.85"/>
    <n v="67.407000000000025"/>
    <n v="79.646999999999991"/>
    <n v="131.82900000000001"/>
    <n v="0"/>
    <n v="0"/>
    <n v="0"/>
    <n v="131.82900000000001"/>
    <n v="114.36499999999999"/>
    <n v="25"/>
    <n v="7"/>
    <n v="0"/>
    <n v="32"/>
    <n v="24"/>
    <n v="32"/>
    <n v="0"/>
    <n v="25"/>
    <n v="0"/>
    <n v="81"/>
    <n v="17"/>
    <n v="14"/>
    <n v="74"/>
    <n v="105"/>
    <n v="2"/>
    <n v="12"/>
    <n v="28"/>
    <n v="42"/>
    <n v="13.85"/>
    <n v="29.056000000000001"/>
    <n v="49.497999999999998"/>
    <n v="92.403999999999996"/>
    <n v="1"/>
    <n v="11"/>
    <n v="0"/>
    <n v="12"/>
    <n v="0"/>
    <n v="0"/>
    <n v="0"/>
    <n v="0"/>
    <n v="27"/>
    <n v="3"/>
    <n v="54"/>
    <n v="84"/>
    <n v="57"/>
    <n v="16"/>
    <n v="0"/>
    <n v="0"/>
    <n v="0"/>
    <n v="73"/>
    <n v="0"/>
    <n v="27"/>
    <n v="1"/>
    <s v="Servicio Km 12-Libertad suspendido"/>
  </r>
  <r>
    <x v="29"/>
    <x v="2"/>
    <n v="35.881999999999998"/>
    <n v="47.968000000000004"/>
    <n v="0"/>
    <n v="0"/>
    <n v="83.85"/>
    <n v="67.407000000000025"/>
    <n v="79.646999999999991"/>
    <n v="131.82900000000001"/>
    <n v="0"/>
    <n v="0"/>
    <n v="0"/>
    <n v="131.82900000000001"/>
    <n v="114.36499999999999"/>
    <n v="25"/>
    <n v="7"/>
    <n v="0"/>
    <n v="32"/>
    <n v="24"/>
    <n v="32"/>
    <n v="0"/>
    <n v="25"/>
    <n v="0"/>
    <n v="81"/>
    <n v="17"/>
    <n v="14"/>
    <n v="74"/>
    <n v="105"/>
    <n v="2"/>
    <n v="12"/>
    <n v="28"/>
    <n v="42"/>
    <n v="13.85"/>
    <n v="29.056000000000001"/>
    <n v="49.497999999999998"/>
    <n v="92.403999999999996"/>
    <n v="1"/>
    <n v="11"/>
    <n v="0"/>
    <n v="12"/>
    <n v="0"/>
    <n v="0"/>
    <n v="0"/>
    <n v="0"/>
    <n v="27"/>
    <n v="3"/>
    <n v="54"/>
    <n v="84"/>
    <n v="57"/>
    <n v="16"/>
    <n v="0"/>
    <n v="0"/>
    <n v="0"/>
    <n v="73"/>
    <n v="0"/>
    <n v="27"/>
    <n v="1"/>
    <s v="Servicio Km 12-Libertad suspendido"/>
  </r>
  <r>
    <x v="29"/>
    <x v="3"/>
    <n v="35.881999999999998"/>
    <n v="47.968000000000004"/>
    <n v="0"/>
    <n v="0"/>
    <n v="83.85"/>
    <n v="67.407000000000025"/>
    <n v="79.646999999999991"/>
    <n v="131.82900000000001"/>
    <n v="0"/>
    <n v="0"/>
    <n v="0"/>
    <n v="131.82900000000001"/>
    <n v="114.36499999999999"/>
    <n v="25"/>
    <n v="7"/>
    <n v="0"/>
    <n v="32"/>
    <n v="24"/>
    <n v="32"/>
    <n v="0"/>
    <n v="25"/>
    <n v="0"/>
    <n v="81"/>
    <n v="17"/>
    <n v="14"/>
    <n v="74"/>
    <n v="105"/>
    <n v="2"/>
    <n v="12"/>
    <n v="28"/>
    <n v="42"/>
    <n v="13.85"/>
    <n v="29.056000000000001"/>
    <n v="49.497999999999998"/>
    <n v="92.403999999999996"/>
    <n v="1"/>
    <n v="11"/>
    <n v="0"/>
    <n v="12"/>
    <n v="0"/>
    <n v="0"/>
    <n v="0"/>
    <n v="0"/>
    <n v="27"/>
    <n v="3"/>
    <n v="54"/>
    <n v="84"/>
    <n v="57"/>
    <n v="16"/>
    <n v="0"/>
    <n v="0"/>
    <n v="0"/>
    <n v="73"/>
    <n v="0"/>
    <n v="27"/>
    <n v="1"/>
    <s v="Servicio Km 12-Libertad suspendido"/>
  </r>
  <r>
    <x v="29"/>
    <x v="4"/>
    <n v="35.881999999999998"/>
    <n v="47.968000000000004"/>
    <n v="0"/>
    <n v="0"/>
    <n v="83.85"/>
    <n v="67.407000000000025"/>
    <n v="79.646999999999991"/>
    <n v="131.82900000000001"/>
    <n v="0"/>
    <n v="0"/>
    <n v="0"/>
    <n v="131.82900000000001"/>
    <n v="114.36499999999999"/>
    <n v="25"/>
    <n v="7"/>
    <n v="0"/>
    <n v="32"/>
    <n v="24"/>
    <n v="32"/>
    <n v="0"/>
    <n v="25"/>
    <n v="0"/>
    <n v="81"/>
    <n v="17"/>
    <n v="14"/>
    <n v="74"/>
    <n v="105"/>
    <n v="2"/>
    <n v="12"/>
    <n v="28"/>
    <n v="42"/>
    <n v="13.85"/>
    <n v="29.056000000000001"/>
    <n v="49.497999999999998"/>
    <n v="92.403999999999996"/>
    <n v="1"/>
    <n v="11"/>
    <n v="0"/>
    <n v="12"/>
    <n v="0"/>
    <n v="0"/>
    <n v="0"/>
    <n v="0"/>
    <n v="27"/>
    <n v="3"/>
    <n v="54"/>
    <n v="84"/>
    <n v="57"/>
    <n v="16"/>
    <n v="0"/>
    <n v="0"/>
    <n v="0"/>
    <n v="73"/>
    <n v="0"/>
    <n v="27"/>
    <n v="1"/>
    <s v="Los servicios de la línea se interrumpieron el sábado 28/05 y el domingo 29/05 en sus dos ramales, debido a la realización de varias obras de infraestructura en simultáneo."/>
  </r>
  <r>
    <x v="29"/>
    <x v="5"/>
    <n v="35.881999999999998"/>
    <n v="47.968000000000004"/>
    <n v="0"/>
    <n v="0"/>
    <n v="83.85"/>
    <n v="67.407000000000025"/>
    <n v="79.646999999999991"/>
    <n v="131.82900000000001"/>
    <n v="0"/>
    <n v="0"/>
    <n v="0"/>
    <n v="131.82900000000001"/>
    <n v="114.36499999999999"/>
    <n v="25"/>
    <n v="7"/>
    <n v="0"/>
    <n v="32"/>
    <n v="24"/>
    <n v="32"/>
    <n v="0"/>
    <n v="25"/>
    <n v="0"/>
    <n v="81"/>
    <n v="17"/>
    <n v="14"/>
    <n v="74"/>
    <n v="105"/>
    <n v="2"/>
    <n v="12"/>
    <n v="28"/>
    <n v="42"/>
    <n v="13.85"/>
    <n v="29.056000000000001"/>
    <n v="49.497999999999998"/>
    <n v="92.403999999999996"/>
    <n v="1"/>
    <n v="11"/>
    <n v="0"/>
    <n v="12"/>
    <n v="0"/>
    <n v="0"/>
    <n v="0"/>
    <n v="0"/>
    <n v="27"/>
    <n v="3"/>
    <n v="54"/>
    <n v="84"/>
    <n v="57"/>
    <n v="16"/>
    <n v="0"/>
    <n v="0"/>
    <n v="0"/>
    <n v="73"/>
    <n v="0"/>
    <n v="27"/>
    <n v="1"/>
    <m/>
  </r>
  <r>
    <x v="29"/>
    <x v="6"/>
    <n v="35.881999999999998"/>
    <n v="47.968000000000004"/>
    <n v="0"/>
    <n v="0"/>
    <n v="83.85"/>
    <n v="67.407000000000025"/>
    <n v="79.646999999999991"/>
    <n v="131.82900000000001"/>
    <n v="0"/>
    <n v="0"/>
    <n v="0"/>
    <n v="131.82900000000001"/>
    <n v="114.36499999999999"/>
    <n v="25"/>
    <n v="7"/>
    <n v="0"/>
    <n v="32"/>
    <n v="24"/>
    <n v="32"/>
    <n v="0"/>
    <n v="25"/>
    <n v="0"/>
    <n v="81"/>
    <n v="17"/>
    <n v="14"/>
    <n v="74"/>
    <n v="105"/>
    <n v="2"/>
    <n v="12"/>
    <n v="28"/>
    <n v="42"/>
    <n v="13.85"/>
    <n v="29.056000000000001"/>
    <n v="49.497999999999998"/>
    <n v="92.403999999999996"/>
    <n v="1"/>
    <n v="11"/>
    <n v="0"/>
    <n v="12"/>
    <n v="0"/>
    <n v="0"/>
    <n v="0"/>
    <n v="0"/>
    <n v="27"/>
    <n v="3"/>
    <n v="54"/>
    <n v="84"/>
    <n v="57"/>
    <n v="16"/>
    <n v="0"/>
    <n v="0"/>
    <n v="0"/>
    <n v="73"/>
    <n v="0"/>
    <n v="27"/>
    <n v="1"/>
    <m/>
  </r>
  <r>
    <x v="29"/>
    <x v="7"/>
    <n v="35.881999999999998"/>
    <n v="47.968000000000004"/>
    <n v="0"/>
    <n v="0"/>
    <n v="83.85"/>
    <n v="67.407000000000025"/>
    <n v="79.646999999999991"/>
    <n v="131.82900000000001"/>
    <n v="0"/>
    <n v="0"/>
    <n v="0"/>
    <n v="131.82900000000001"/>
    <n v="114.36499999999999"/>
    <n v="25"/>
    <n v="7"/>
    <n v="0"/>
    <n v="32"/>
    <n v="24"/>
    <n v="32"/>
    <n v="0"/>
    <n v="25"/>
    <n v="0"/>
    <n v="81"/>
    <n v="17"/>
    <n v="14"/>
    <n v="74"/>
    <n v="105"/>
    <n v="2"/>
    <n v="12"/>
    <n v="28"/>
    <n v="42"/>
    <n v="13.85"/>
    <n v="29.056000000000001"/>
    <n v="49.497999999999998"/>
    <n v="92.403999999999996"/>
    <n v="1"/>
    <n v="11"/>
    <n v="0"/>
    <n v="12"/>
    <n v="0"/>
    <n v="0"/>
    <n v="0"/>
    <n v="0"/>
    <n v="27"/>
    <n v="3"/>
    <n v="54"/>
    <n v="84"/>
    <n v="57"/>
    <n v="16"/>
    <n v="0"/>
    <n v="0"/>
    <n v="0"/>
    <n v="73"/>
    <n v="0"/>
    <n v="27"/>
    <n v="1"/>
    <m/>
  </r>
  <r>
    <x v="29"/>
    <x v="8"/>
    <n v="35.881999999999998"/>
    <n v="47.968000000000004"/>
    <n v="0"/>
    <n v="0"/>
    <n v="83.85"/>
    <n v="67.407000000000025"/>
    <n v="79.646999999999991"/>
    <n v="131.82900000000001"/>
    <n v="0"/>
    <n v="0"/>
    <n v="0"/>
    <n v="131.82900000000001"/>
    <n v="114.36499999999999"/>
    <n v="25"/>
    <n v="7"/>
    <n v="0"/>
    <n v="32"/>
    <n v="24"/>
    <n v="32"/>
    <n v="0"/>
    <n v="25"/>
    <n v="0"/>
    <n v="81"/>
    <n v="17"/>
    <n v="14"/>
    <n v="74"/>
    <n v="105"/>
    <n v="2"/>
    <n v="12"/>
    <n v="28"/>
    <n v="42"/>
    <n v="13.85"/>
    <n v="29.056000000000001"/>
    <n v="49.497999999999998"/>
    <n v="92.403999999999996"/>
    <n v="1"/>
    <n v="11"/>
    <n v="0"/>
    <n v="12"/>
    <n v="0"/>
    <n v="0"/>
    <n v="0"/>
    <n v="0"/>
    <n v="27"/>
    <n v="3"/>
    <n v="54"/>
    <n v="84"/>
    <n v="57"/>
    <n v="16"/>
    <n v="0"/>
    <n v="0"/>
    <n v="0"/>
    <n v="73"/>
    <n v="0"/>
    <n v="27"/>
    <n v="1"/>
    <m/>
  </r>
  <r>
    <x v="29"/>
    <x v="9"/>
    <n v="35.881999999999998"/>
    <n v="47.968000000000004"/>
    <n v="0"/>
    <n v="0"/>
    <n v="83.85"/>
    <n v="67.407000000000025"/>
    <n v="79.646999999999991"/>
    <n v="131.82900000000001"/>
    <n v="0"/>
    <n v="0"/>
    <n v="0"/>
    <n v="131.82900000000001"/>
    <n v="114.36499999999999"/>
    <n v="25"/>
    <n v="7"/>
    <n v="0"/>
    <n v="32"/>
    <n v="24"/>
    <n v="32"/>
    <n v="0"/>
    <n v="25"/>
    <n v="0"/>
    <n v="81"/>
    <n v="17"/>
    <n v="14"/>
    <n v="74"/>
    <n v="105"/>
    <n v="2"/>
    <n v="12"/>
    <n v="28"/>
    <n v="42"/>
    <n v="13.85"/>
    <n v="29.056000000000001"/>
    <n v="49.497999999999998"/>
    <n v="92.403999999999996"/>
    <n v="1"/>
    <n v="11"/>
    <n v="0"/>
    <n v="12"/>
    <n v="0"/>
    <n v="0"/>
    <n v="0"/>
    <n v="0"/>
    <n v="27"/>
    <n v="3"/>
    <n v="54"/>
    <n v="84"/>
    <n v="57"/>
    <n v="16"/>
    <n v="0"/>
    <n v="0"/>
    <n v="0"/>
    <n v="73"/>
    <n v="0"/>
    <n v="27"/>
    <n v="1"/>
    <m/>
  </r>
  <r>
    <x v="29"/>
    <x v="10"/>
    <n v="35.881999999999998"/>
    <n v="47.968000000000004"/>
    <n v="0"/>
    <n v="0"/>
    <n v="83.85"/>
    <n v="67.407000000000025"/>
    <n v="79.646999999999991"/>
    <n v="131.82900000000001"/>
    <n v="0"/>
    <n v="0"/>
    <n v="0"/>
    <n v="131.82900000000001"/>
    <n v="114.36499999999999"/>
    <n v="25"/>
    <n v="7"/>
    <n v="0"/>
    <n v="32"/>
    <n v="24"/>
    <n v="32"/>
    <n v="0"/>
    <n v="25"/>
    <n v="0"/>
    <n v="81"/>
    <n v="17"/>
    <n v="14"/>
    <n v="74"/>
    <n v="105"/>
    <n v="2"/>
    <n v="12"/>
    <n v="28"/>
    <n v="42"/>
    <n v="13.85"/>
    <n v="29.056000000000001"/>
    <n v="49.497999999999998"/>
    <n v="92.403999999999996"/>
    <n v="1"/>
    <n v="11"/>
    <n v="0"/>
    <n v="12"/>
    <n v="0"/>
    <n v="0"/>
    <n v="0"/>
    <n v="0"/>
    <n v="27"/>
    <n v="3"/>
    <n v="54"/>
    <n v="84"/>
    <n v="57"/>
    <n v="16"/>
    <n v="0"/>
    <n v="0"/>
    <n v="0"/>
    <n v="73"/>
    <n v="0"/>
    <n v="27"/>
    <n v="1"/>
    <m/>
  </r>
  <r>
    <x v="29"/>
    <x v="11"/>
    <n v="47.438000000000002"/>
    <n v="44.954000000000001"/>
    <n v="0"/>
    <n v="0"/>
    <n v="92.391999999999996"/>
    <n v="79.227000000000004"/>
    <n v="79.646999999999991"/>
    <n v="137.34100000000001"/>
    <n v="0"/>
    <n v="0"/>
    <n v="0"/>
    <n v="137.34100000000001"/>
    <n v="126.187"/>
    <n v="26"/>
    <n v="7"/>
    <n v="0"/>
    <n v="33"/>
    <n v="24"/>
    <n v="32"/>
    <n v="0"/>
    <n v="25"/>
    <n v="0"/>
    <n v="81"/>
    <n v="17"/>
    <n v="14"/>
    <n v="74"/>
    <n v="105"/>
    <n v="2"/>
    <n v="12"/>
    <n v="28"/>
    <n v="42"/>
    <n v="13.85"/>
    <n v="29.056000000000001"/>
    <n v="49.497999999999998"/>
    <n v="92.403999999999996"/>
    <n v="1"/>
    <n v="11"/>
    <n v="0"/>
    <n v="12"/>
    <n v="0"/>
    <n v="0"/>
    <n v="0"/>
    <n v="0"/>
    <n v="27"/>
    <n v="3"/>
    <n v="54"/>
    <n v="84"/>
    <n v="57"/>
    <n v="16"/>
    <n v="0"/>
    <n v="0"/>
    <n v="0"/>
    <n v="73"/>
    <n v="0"/>
    <n v="27"/>
    <n v="1"/>
    <s v="Estación Villars, incorporada el 23/12/2022"/>
  </r>
</pivotCacheRecords>
</file>

<file path=xl/pivotCache/pivotCacheRecords3.xml><?xml version="1.0" encoding="utf-8"?>
<pivotCacheRecords xmlns="http://schemas.openxmlformats.org/spreadsheetml/2006/main" xmlns:r="http://schemas.openxmlformats.org/officeDocument/2006/relationships" count="360">
  <r>
    <x v="0"/>
    <x v="0"/>
    <n v="2.0699999999999998"/>
    <n v="52.25"/>
    <n v="0"/>
    <n v="0"/>
    <n v="54.32"/>
    <n v="54.32"/>
    <n v="51.944000000000003"/>
    <n v="106.57"/>
    <n v="26.26"/>
    <n v="0"/>
    <n v="0"/>
    <n v="106.57"/>
    <n v="106.57"/>
    <n v="15"/>
    <n v="7"/>
    <n v="0"/>
    <n v="22"/>
    <n v="2"/>
    <n v="36"/>
    <n v="0"/>
    <n v="9"/>
    <n v="0"/>
    <n v="47"/>
    <n v="7"/>
    <n v="5"/>
    <n v="47"/>
    <n v="59"/>
    <n v="1"/>
    <n v="4"/>
    <n v="26"/>
    <n v="31"/>
    <n v="51.92"/>
    <n v="2.4"/>
    <n v="0"/>
    <n v="54.32"/>
    <n v="0"/>
    <n v="20"/>
    <n v="0"/>
    <n v="20"/>
    <n v="0"/>
    <n v="0"/>
    <n v="0"/>
    <n v="0"/>
    <n v="0"/>
    <n v="0"/>
    <n v="0"/>
    <n v="0"/>
    <n v="60"/>
    <n v="42"/>
    <n v="0"/>
    <n v="0"/>
    <n v="0"/>
    <n v="102"/>
    <n v="1"/>
    <n v="38"/>
    <n v="1000"/>
    <m/>
  </r>
  <r>
    <x v="0"/>
    <x v="1"/>
    <n v="2.0699999999999998"/>
    <n v="52.25"/>
    <n v="0"/>
    <n v="0"/>
    <n v="54.32"/>
    <n v="54.32"/>
    <n v="51.944000000000003"/>
    <n v="106.57"/>
    <n v="26.26"/>
    <n v="0"/>
    <n v="0"/>
    <n v="106.57"/>
    <n v="106.57"/>
    <n v="15"/>
    <n v="7"/>
    <n v="0"/>
    <n v="22"/>
    <n v="2"/>
    <n v="36"/>
    <n v="0"/>
    <n v="9"/>
    <n v="0"/>
    <n v="47"/>
    <n v="7"/>
    <n v="5"/>
    <n v="47"/>
    <n v="59"/>
    <n v="1"/>
    <n v="4"/>
    <n v="26"/>
    <n v="31"/>
    <n v="51.92"/>
    <n v="2.4"/>
    <n v="0"/>
    <n v="54.32"/>
    <n v="0"/>
    <n v="20"/>
    <n v="0"/>
    <n v="20"/>
    <n v="0"/>
    <n v="0"/>
    <n v="0"/>
    <n v="0"/>
    <n v="0"/>
    <n v="0"/>
    <n v="0"/>
    <n v="0"/>
    <n v="60"/>
    <n v="42"/>
    <n v="0"/>
    <n v="0"/>
    <n v="0"/>
    <n v="102"/>
    <n v="1"/>
    <n v="38"/>
    <n v="1000"/>
    <m/>
  </r>
  <r>
    <x v="0"/>
    <x v="2"/>
    <n v="2.0699999999999998"/>
    <n v="52.25"/>
    <n v="0"/>
    <n v="0"/>
    <n v="54.32"/>
    <n v="54.32"/>
    <n v="51.944000000000003"/>
    <n v="106.57"/>
    <n v="26.26"/>
    <n v="0"/>
    <n v="0"/>
    <n v="106.57"/>
    <n v="106.57"/>
    <n v="15"/>
    <n v="7"/>
    <n v="0"/>
    <n v="22"/>
    <n v="2"/>
    <n v="36"/>
    <n v="0"/>
    <n v="9"/>
    <n v="0"/>
    <n v="47"/>
    <n v="7"/>
    <n v="5"/>
    <n v="47"/>
    <n v="59"/>
    <n v="1"/>
    <n v="4"/>
    <n v="26"/>
    <n v="31"/>
    <n v="51.92"/>
    <n v="2.4"/>
    <n v="0"/>
    <n v="54.32"/>
    <n v="0"/>
    <n v="20"/>
    <n v="0"/>
    <n v="20"/>
    <n v="0"/>
    <n v="0"/>
    <n v="0"/>
    <n v="0"/>
    <n v="0"/>
    <n v="0"/>
    <n v="0"/>
    <n v="0"/>
    <n v="60"/>
    <n v="42"/>
    <n v="0"/>
    <n v="0"/>
    <n v="0"/>
    <n v="102"/>
    <n v="1"/>
    <n v="38"/>
    <n v="1000"/>
    <m/>
  </r>
  <r>
    <x v="0"/>
    <x v="3"/>
    <n v="2.0699999999999998"/>
    <n v="52.25"/>
    <n v="0"/>
    <n v="0"/>
    <n v="54.32"/>
    <n v="54.32"/>
    <n v="51.944000000000003"/>
    <n v="106.57"/>
    <n v="26.26"/>
    <n v="0"/>
    <n v="0"/>
    <n v="106.57"/>
    <n v="106.57"/>
    <n v="15"/>
    <n v="7"/>
    <n v="0"/>
    <n v="22"/>
    <n v="2"/>
    <n v="36"/>
    <n v="0"/>
    <n v="9"/>
    <n v="0"/>
    <n v="47"/>
    <n v="7"/>
    <n v="5"/>
    <n v="47"/>
    <n v="59"/>
    <n v="1"/>
    <n v="4"/>
    <n v="26"/>
    <n v="31"/>
    <n v="51.92"/>
    <n v="2.4"/>
    <n v="0"/>
    <n v="54.32"/>
    <n v="0"/>
    <n v="20"/>
    <n v="0"/>
    <n v="20"/>
    <n v="0"/>
    <n v="0"/>
    <n v="0"/>
    <n v="0"/>
    <n v="0"/>
    <n v="0"/>
    <n v="0"/>
    <n v="0"/>
    <n v="60"/>
    <n v="42"/>
    <n v="0"/>
    <n v="0"/>
    <n v="0"/>
    <n v="102"/>
    <n v="1"/>
    <n v="38"/>
    <n v="1000"/>
    <m/>
  </r>
  <r>
    <x v="0"/>
    <x v="4"/>
    <n v="2.0699999999999998"/>
    <n v="52.25"/>
    <n v="0"/>
    <n v="0"/>
    <n v="54.32"/>
    <n v="54.32"/>
    <n v="51.944000000000003"/>
    <n v="106.57"/>
    <n v="26.26"/>
    <n v="0"/>
    <n v="0"/>
    <n v="106.57"/>
    <n v="106.57"/>
    <n v="15"/>
    <n v="7"/>
    <n v="0"/>
    <n v="22"/>
    <n v="2"/>
    <n v="36"/>
    <n v="0"/>
    <n v="9"/>
    <n v="0"/>
    <n v="47"/>
    <n v="7"/>
    <n v="5"/>
    <n v="47"/>
    <n v="59"/>
    <n v="1"/>
    <n v="4"/>
    <n v="26"/>
    <n v="31"/>
    <n v="51.92"/>
    <n v="2.4"/>
    <n v="0"/>
    <n v="54.32"/>
    <n v="0"/>
    <n v="20"/>
    <n v="0"/>
    <n v="20"/>
    <n v="0"/>
    <n v="0"/>
    <n v="0"/>
    <n v="0"/>
    <n v="0"/>
    <n v="0"/>
    <n v="0"/>
    <n v="0"/>
    <n v="60"/>
    <n v="42"/>
    <n v="0"/>
    <n v="0"/>
    <n v="0"/>
    <n v="102"/>
    <n v="1"/>
    <n v="38"/>
    <n v="1000"/>
    <m/>
  </r>
  <r>
    <x v="0"/>
    <x v="5"/>
    <n v="2.0699999999999998"/>
    <n v="52.25"/>
    <n v="0"/>
    <n v="0"/>
    <n v="54.32"/>
    <n v="54.32"/>
    <n v="51.944000000000003"/>
    <n v="106.57"/>
    <n v="26.26"/>
    <n v="0"/>
    <n v="0"/>
    <n v="106.57"/>
    <n v="106.57"/>
    <n v="15"/>
    <n v="7"/>
    <n v="0"/>
    <n v="22"/>
    <n v="2"/>
    <n v="36"/>
    <n v="0"/>
    <n v="9"/>
    <n v="0"/>
    <n v="47"/>
    <n v="7"/>
    <n v="5"/>
    <n v="47"/>
    <n v="59"/>
    <n v="1"/>
    <n v="4"/>
    <n v="26"/>
    <n v="31"/>
    <n v="51.92"/>
    <n v="2.4"/>
    <n v="0"/>
    <n v="54.32"/>
    <n v="0"/>
    <n v="20"/>
    <n v="0"/>
    <n v="20"/>
    <n v="0"/>
    <n v="0"/>
    <n v="0"/>
    <n v="0"/>
    <n v="0"/>
    <n v="0"/>
    <n v="0"/>
    <n v="0"/>
    <n v="60"/>
    <n v="42"/>
    <n v="0"/>
    <n v="0"/>
    <n v="0"/>
    <n v="102"/>
    <n v="1"/>
    <n v="38"/>
    <n v="1000"/>
    <m/>
  </r>
  <r>
    <x v="0"/>
    <x v="6"/>
    <n v="2.0699999999999998"/>
    <n v="52.25"/>
    <n v="0"/>
    <n v="0"/>
    <n v="54.32"/>
    <n v="54.32"/>
    <n v="51.944000000000003"/>
    <n v="106.57"/>
    <n v="26.26"/>
    <n v="0"/>
    <n v="0"/>
    <n v="106.57"/>
    <n v="106.57"/>
    <n v="15"/>
    <n v="7"/>
    <n v="0"/>
    <n v="22"/>
    <n v="2"/>
    <n v="36"/>
    <n v="0"/>
    <n v="9"/>
    <n v="0"/>
    <n v="47"/>
    <n v="7"/>
    <n v="5"/>
    <n v="47"/>
    <n v="59"/>
    <n v="1"/>
    <n v="4"/>
    <n v="26"/>
    <n v="31"/>
    <n v="51.92"/>
    <n v="2.4"/>
    <n v="0"/>
    <n v="54.32"/>
    <n v="0"/>
    <n v="20"/>
    <n v="0"/>
    <n v="20"/>
    <n v="0"/>
    <n v="0"/>
    <n v="0"/>
    <n v="0"/>
    <n v="0"/>
    <n v="0"/>
    <n v="0"/>
    <n v="0"/>
    <n v="60"/>
    <n v="42"/>
    <n v="0"/>
    <n v="0"/>
    <n v="0"/>
    <n v="102"/>
    <n v="1"/>
    <n v="38"/>
    <n v="1000"/>
    <m/>
  </r>
  <r>
    <x v="0"/>
    <x v="7"/>
    <n v="2.0699999999999998"/>
    <n v="52.25"/>
    <n v="0"/>
    <n v="0"/>
    <n v="54.32"/>
    <n v="54.32"/>
    <n v="51.944000000000003"/>
    <n v="106.57"/>
    <n v="26.26"/>
    <n v="0"/>
    <n v="0"/>
    <n v="106.57"/>
    <n v="106.57"/>
    <n v="15"/>
    <n v="7"/>
    <n v="0"/>
    <n v="22"/>
    <n v="2"/>
    <n v="36"/>
    <n v="0"/>
    <n v="9"/>
    <n v="0"/>
    <n v="47"/>
    <n v="7"/>
    <n v="5"/>
    <n v="47"/>
    <n v="59"/>
    <n v="1"/>
    <n v="4"/>
    <n v="26"/>
    <n v="31"/>
    <n v="51.92"/>
    <n v="2.4"/>
    <n v="0"/>
    <n v="54.32"/>
    <n v="0"/>
    <n v="20"/>
    <n v="0"/>
    <n v="20"/>
    <n v="0"/>
    <n v="0"/>
    <n v="0"/>
    <n v="0"/>
    <n v="0"/>
    <n v="0"/>
    <n v="0"/>
    <n v="0"/>
    <n v="60"/>
    <n v="42"/>
    <n v="0"/>
    <n v="0"/>
    <n v="0"/>
    <n v="102"/>
    <n v="1"/>
    <n v="38"/>
    <n v="1000"/>
    <m/>
  </r>
  <r>
    <x v="0"/>
    <x v="8"/>
    <n v="2.0699999999999998"/>
    <n v="52.25"/>
    <n v="0"/>
    <n v="0"/>
    <n v="54.32"/>
    <n v="54.32"/>
    <n v="51.944000000000003"/>
    <n v="106.57"/>
    <n v="26.26"/>
    <n v="0"/>
    <n v="0"/>
    <n v="106.57"/>
    <n v="106.57"/>
    <n v="15"/>
    <n v="7"/>
    <n v="0"/>
    <n v="22"/>
    <n v="2"/>
    <n v="36"/>
    <n v="0"/>
    <n v="9"/>
    <n v="0"/>
    <n v="47"/>
    <n v="7"/>
    <n v="5"/>
    <n v="47"/>
    <n v="59"/>
    <n v="1"/>
    <n v="4"/>
    <n v="26"/>
    <n v="31"/>
    <n v="51.92"/>
    <n v="2.4"/>
    <n v="0"/>
    <n v="54.32"/>
    <n v="0"/>
    <n v="20"/>
    <n v="0"/>
    <n v="20"/>
    <n v="0"/>
    <n v="0"/>
    <n v="0"/>
    <n v="0"/>
    <n v="0"/>
    <n v="0"/>
    <n v="0"/>
    <n v="0"/>
    <n v="60"/>
    <n v="42"/>
    <n v="0"/>
    <n v="0"/>
    <n v="0"/>
    <n v="102"/>
    <n v="1"/>
    <n v="38"/>
    <n v="1000"/>
    <m/>
  </r>
  <r>
    <x v="0"/>
    <x v="9"/>
    <n v="2.0699999999999998"/>
    <n v="52.25"/>
    <n v="0"/>
    <n v="0"/>
    <n v="54.32"/>
    <n v="54.32"/>
    <n v="51.944000000000003"/>
    <n v="106.57"/>
    <n v="26.26"/>
    <n v="0"/>
    <n v="0"/>
    <n v="106.57"/>
    <n v="106.57"/>
    <n v="15"/>
    <n v="7"/>
    <n v="0"/>
    <n v="22"/>
    <n v="2"/>
    <n v="36"/>
    <n v="0"/>
    <n v="9"/>
    <n v="0"/>
    <n v="47"/>
    <n v="7"/>
    <n v="5"/>
    <n v="47"/>
    <n v="59"/>
    <n v="1"/>
    <n v="4"/>
    <n v="26"/>
    <n v="31"/>
    <n v="51.92"/>
    <n v="2.4"/>
    <n v="0"/>
    <n v="54.32"/>
    <n v="0"/>
    <n v="20"/>
    <n v="0"/>
    <n v="20"/>
    <n v="0"/>
    <n v="0"/>
    <n v="0"/>
    <n v="0"/>
    <n v="0"/>
    <n v="0"/>
    <n v="0"/>
    <n v="0"/>
    <n v="60"/>
    <n v="42"/>
    <n v="0"/>
    <n v="0"/>
    <n v="0"/>
    <n v="102"/>
    <n v="1"/>
    <n v="38"/>
    <n v="1000"/>
    <m/>
  </r>
  <r>
    <x v="0"/>
    <x v="10"/>
    <n v="2.0699999999999998"/>
    <n v="52.25"/>
    <n v="0"/>
    <n v="0"/>
    <n v="54.32"/>
    <n v="54.32"/>
    <n v="51.944000000000003"/>
    <n v="106.57"/>
    <n v="26.26"/>
    <n v="0"/>
    <n v="0"/>
    <n v="106.57"/>
    <n v="106.57"/>
    <n v="15"/>
    <n v="7"/>
    <n v="0"/>
    <n v="22"/>
    <n v="2"/>
    <n v="36"/>
    <n v="0"/>
    <n v="9"/>
    <n v="0"/>
    <n v="47"/>
    <n v="7"/>
    <n v="5"/>
    <n v="47"/>
    <n v="59"/>
    <n v="1"/>
    <n v="4"/>
    <n v="26"/>
    <n v="31"/>
    <n v="51.92"/>
    <n v="2.4"/>
    <n v="0"/>
    <n v="54.32"/>
    <n v="0"/>
    <n v="20"/>
    <n v="0"/>
    <n v="20"/>
    <n v="0"/>
    <n v="0"/>
    <n v="0"/>
    <n v="0"/>
    <n v="0"/>
    <n v="0"/>
    <n v="0"/>
    <n v="0"/>
    <n v="60"/>
    <n v="42"/>
    <n v="0"/>
    <n v="0"/>
    <n v="0"/>
    <n v="102"/>
    <n v="1"/>
    <n v="38"/>
    <n v="1000"/>
    <m/>
  </r>
  <r>
    <x v="0"/>
    <x v="11"/>
    <n v="2.0699999999999998"/>
    <n v="52.25"/>
    <n v="0"/>
    <n v="0"/>
    <n v="54.32"/>
    <n v="54.32"/>
    <n v="51.944000000000003"/>
    <n v="106.57"/>
    <n v="26.26"/>
    <n v="0"/>
    <n v="0"/>
    <n v="106.57"/>
    <n v="106.57"/>
    <n v="15"/>
    <n v="7"/>
    <n v="0"/>
    <n v="22"/>
    <n v="2"/>
    <n v="36"/>
    <n v="0"/>
    <n v="9"/>
    <n v="0"/>
    <n v="47"/>
    <n v="7"/>
    <n v="5"/>
    <n v="47"/>
    <n v="59"/>
    <n v="1"/>
    <n v="4"/>
    <n v="26"/>
    <n v="31"/>
    <n v="51.92"/>
    <n v="2.4"/>
    <n v="0"/>
    <n v="54.32"/>
    <n v="0"/>
    <n v="20"/>
    <n v="0"/>
    <n v="20"/>
    <n v="0"/>
    <n v="0"/>
    <n v="0"/>
    <n v="0"/>
    <n v="0"/>
    <n v="0"/>
    <n v="0"/>
    <n v="0"/>
    <n v="60"/>
    <n v="42"/>
    <n v="0"/>
    <n v="0"/>
    <n v="0"/>
    <n v="102"/>
    <n v="1"/>
    <n v="38"/>
    <n v="1000"/>
    <m/>
  </r>
  <r>
    <x v="1"/>
    <x v="0"/>
    <n v="2.0699999999999998"/>
    <n v="52.25"/>
    <n v="0"/>
    <n v="0"/>
    <n v="54.32"/>
    <n v="54.32"/>
    <n v="51.944000000000003"/>
    <n v="106.57"/>
    <n v="26.26"/>
    <n v="0"/>
    <n v="0"/>
    <n v="106.57"/>
    <n v="106.57"/>
    <n v="15"/>
    <n v="7"/>
    <n v="0"/>
    <n v="22"/>
    <n v="2"/>
    <n v="36"/>
    <n v="0"/>
    <n v="9"/>
    <n v="0"/>
    <n v="47"/>
    <n v="7"/>
    <n v="5"/>
    <n v="47"/>
    <n v="59"/>
    <n v="1"/>
    <n v="4"/>
    <n v="26"/>
    <n v="31"/>
    <n v="51.92"/>
    <n v="2.4"/>
    <n v="0"/>
    <n v="54.32"/>
    <n v="0"/>
    <n v="20"/>
    <n v="0"/>
    <n v="20"/>
    <n v="0"/>
    <n v="0"/>
    <n v="0"/>
    <n v="0"/>
    <n v="0"/>
    <n v="0"/>
    <n v="0"/>
    <n v="0"/>
    <n v="60"/>
    <n v="42"/>
    <n v="0"/>
    <n v="0"/>
    <n v="0"/>
    <n v="102"/>
    <n v="1"/>
    <n v="38"/>
    <n v="1000"/>
    <m/>
  </r>
  <r>
    <x v="1"/>
    <x v="1"/>
    <n v="2.0699999999999998"/>
    <n v="52.25"/>
    <n v="0"/>
    <n v="0"/>
    <n v="54.32"/>
    <n v="54.32"/>
    <n v="51.944000000000003"/>
    <n v="106.57"/>
    <n v="26.26"/>
    <n v="0"/>
    <n v="0"/>
    <n v="106.57"/>
    <n v="106.57"/>
    <n v="15"/>
    <n v="7"/>
    <n v="0"/>
    <n v="22"/>
    <n v="2"/>
    <n v="36"/>
    <n v="0"/>
    <n v="9"/>
    <n v="0"/>
    <n v="47"/>
    <n v="7"/>
    <n v="5"/>
    <n v="47"/>
    <n v="59"/>
    <n v="1"/>
    <n v="4"/>
    <n v="26"/>
    <n v="31"/>
    <n v="51.92"/>
    <n v="2.4"/>
    <n v="0"/>
    <n v="54.32"/>
    <n v="0"/>
    <n v="20"/>
    <n v="0"/>
    <n v="20"/>
    <n v="0"/>
    <n v="0"/>
    <n v="0"/>
    <n v="0"/>
    <n v="0"/>
    <n v="0"/>
    <n v="0"/>
    <n v="0"/>
    <n v="60"/>
    <n v="42"/>
    <n v="0"/>
    <n v="0"/>
    <n v="0"/>
    <n v="102"/>
    <n v="1"/>
    <n v="38"/>
    <n v="1000"/>
    <m/>
  </r>
  <r>
    <x v="1"/>
    <x v="2"/>
    <n v="2.0699999999999998"/>
    <n v="52.25"/>
    <n v="0"/>
    <n v="0"/>
    <n v="54.32"/>
    <n v="54.32"/>
    <n v="51.944000000000003"/>
    <n v="106.57"/>
    <n v="26.26"/>
    <n v="0"/>
    <n v="0"/>
    <n v="106.57"/>
    <n v="106.57"/>
    <n v="15"/>
    <n v="7"/>
    <n v="0"/>
    <n v="22"/>
    <n v="2"/>
    <n v="36"/>
    <n v="0"/>
    <n v="9"/>
    <n v="0"/>
    <n v="47"/>
    <n v="7"/>
    <n v="5"/>
    <n v="47"/>
    <n v="59"/>
    <n v="1"/>
    <n v="4"/>
    <n v="26"/>
    <n v="31"/>
    <n v="51.92"/>
    <n v="2.4"/>
    <n v="0"/>
    <n v="54.32"/>
    <n v="0"/>
    <n v="20"/>
    <n v="0"/>
    <n v="20"/>
    <n v="0"/>
    <n v="0"/>
    <n v="0"/>
    <n v="0"/>
    <n v="0"/>
    <n v="0"/>
    <n v="0"/>
    <n v="0"/>
    <n v="60"/>
    <n v="42"/>
    <n v="0"/>
    <n v="0"/>
    <n v="0"/>
    <n v="102"/>
    <n v="1"/>
    <n v="38"/>
    <n v="1000"/>
    <m/>
  </r>
  <r>
    <x v="1"/>
    <x v="3"/>
    <n v="2.0699999999999998"/>
    <n v="52.25"/>
    <n v="0"/>
    <n v="0"/>
    <n v="54.32"/>
    <n v="54.32"/>
    <n v="51.944000000000003"/>
    <n v="106.57"/>
    <n v="26.26"/>
    <n v="0"/>
    <n v="0"/>
    <n v="106.57"/>
    <n v="106.57"/>
    <n v="15"/>
    <n v="7"/>
    <n v="0"/>
    <n v="22"/>
    <n v="2"/>
    <n v="36"/>
    <n v="0"/>
    <n v="9"/>
    <n v="0"/>
    <n v="47"/>
    <n v="7"/>
    <n v="5"/>
    <n v="47"/>
    <n v="59"/>
    <n v="1"/>
    <n v="4"/>
    <n v="26"/>
    <n v="31"/>
    <n v="51.92"/>
    <n v="2.4"/>
    <n v="0"/>
    <n v="54.32"/>
    <n v="0"/>
    <n v="20"/>
    <n v="0"/>
    <n v="20"/>
    <n v="0"/>
    <n v="0"/>
    <n v="0"/>
    <n v="0"/>
    <n v="0"/>
    <n v="0"/>
    <n v="0"/>
    <n v="0"/>
    <n v="60"/>
    <n v="42"/>
    <n v="0"/>
    <n v="0"/>
    <n v="0"/>
    <n v="102"/>
    <n v="1"/>
    <n v="38"/>
    <n v="1000"/>
    <m/>
  </r>
  <r>
    <x v="1"/>
    <x v="4"/>
    <n v="2.0699999999999998"/>
    <n v="52.25"/>
    <n v="0"/>
    <n v="0"/>
    <n v="54.32"/>
    <n v="54.32"/>
    <n v="51.944000000000003"/>
    <n v="106.57"/>
    <n v="26.26"/>
    <n v="0"/>
    <n v="0"/>
    <n v="106.57"/>
    <n v="106.57"/>
    <n v="15"/>
    <n v="7"/>
    <n v="0"/>
    <n v="22"/>
    <n v="2"/>
    <n v="36"/>
    <n v="0"/>
    <n v="9"/>
    <n v="0"/>
    <n v="47"/>
    <n v="7"/>
    <n v="5"/>
    <n v="47"/>
    <n v="59"/>
    <n v="1"/>
    <n v="4"/>
    <n v="26"/>
    <n v="31"/>
    <n v="51.92"/>
    <n v="2.4"/>
    <n v="0"/>
    <n v="54.32"/>
    <n v="0"/>
    <n v="20"/>
    <n v="0"/>
    <n v="20"/>
    <n v="0"/>
    <n v="0"/>
    <n v="0"/>
    <n v="0"/>
    <n v="0"/>
    <n v="0"/>
    <n v="0"/>
    <n v="0"/>
    <n v="60"/>
    <n v="42"/>
    <n v="0"/>
    <n v="0"/>
    <n v="0"/>
    <n v="102"/>
    <n v="1"/>
    <n v="38"/>
    <n v="1000"/>
    <m/>
  </r>
  <r>
    <x v="1"/>
    <x v="5"/>
    <n v="2.0699999999999998"/>
    <n v="52.25"/>
    <n v="0"/>
    <n v="0"/>
    <n v="54.32"/>
    <n v="54.32"/>
    <n v="51.944000000000003"/>
    <n v="106.57"/>
    <n v="26.26"/>
    <n v="0"/>
    <n v="0"/>
    <n v="106.57"/>
    <n v="106.57"/>
    <n v="15"/>
    <n v="7"/>
    <n v="0"/>
    <n v="22"/>
    <n v="2"/>
    <n v="36"/>
    <n v="0"/>
    <n v="9"/>
    <n v="0"/>
    <n v="47"/>
    <n v="7"/>
    <n v="5"/>
    <n v="47"/>
    <n v="59"/>
    <n v="1"/>
    <n v="4"/>
    <n v="26"/>
    <n v="31"/>
    <n v="51.92"/>
    <n v="2.4"/>
    <n v="0"/>
    <n v="54.32"/>
    <n v="0"/>
    <n v="20"/>
    <n v="0"/>
    <n v="20"/>
    <n v="0"/>
    <n v="0"/>
    <n v="0"/>
    <n v="0"/>
    <n v="0"/>
    <n v="0"/>
    <n v="0"/>
    <n v="0"/>
    <n v="60"/>
    <n v="42"/>
    <n v="0"/>
    <n v="0"/>
    <n v="0"/>
    <n v="102"/>
    <n v="1"/>
    <n v="38"/>
    <n v="1000"/>
    <m/>
  </r>
  <r>
    <x v="1"/>
    <x v="6"/>
    <n v="2.0699999999999998"/>
    <n v="52.25"/>
    <n v="0"/>
    <n v="0"/>
    <n v="54.32"/>
    <n v="54.32"/>
    <n v="51.944000000000003"/>
    <n v="106.57"/>
    <n v="26.26"/>
    <n v="0"/>
    <n v="0"/>
    <n v="106.57"/>
    <n v="106.57"/>
    <n v="15"/>
    <n v="7"/>
    <n v="0"/>
    <n v="22"/>
    <n v="2"/>
    <n v="36"/>
    <n v="0"/>
    <n v="9"/>
    <n v="0"/>
    <n v="47"/>
    <n v="7"/>
    <n v="5"/>
    <n v="47"/>
    <n v="59"/>
    <n v="1"/>
    <n v="4"/>
    <n v="26"/>
    <n v="31"/>
    <n v="51.92"/>
    <n v="2.4"/>
    <n v="0"/>
    <n v="54.32"/>
    <n v="0"/>
    <n v="20"/>
    <n v="0"/>
    <n v="20"/>
    <n v="0"/>
    <n v="0"/>
    <n v="0"/>
    <n v="0"/>
    <n v="0"/>
    <n v="0"/>
    <n v="0"/>
    <n v="0"/>
    <n v="60"/>
    <n v="42"/>
    <n v="0"/>
    <n v="0"/>
    <n v="0"/>
    <n v="102"/>
    <n v="1"/>
    <n v="38"/>
    <n v="1000"/>
    <m/>
  </r>
  <r>
    <x v="1"/>
    <x v="7"/>
    <n v="2.0699999999999998"/>
    <n v="52.25"/>
    <n v="0"/>
    <n v="0"/>
    <n v="54.32"/>
    <n v="54.32"/>
    <n v="51.944000000000003"/>
    <n v="106.57"/>
    <n v="26.26"/>
    <n v="0"/>
    <n v="0"/>
    <n v="106.57"/>
    <n v="106.57"/>
    <n v="15"/>
    <n v="7"/>
    <n v="0"/>
    <n v="22"/>
    <n v="2"/>
    <n v="36"/>
    <n v="0"/>
    <n v="9"/>
    <n v="0"/>
    <n v="47"/>
    <n v="7"/>
    <n v="5"/>
    <n v="47"/>
    <n v="59"/>
    <n v="1"/>
    <n v="4"/>
    <n v="26"/>
    <n v="31"/>
    <n v="51.92"/>
    <n v="2.4"/>
    <n v="0"/>
    <n v="54.32"/>
    <n v="0"/>
    <n v="20"/>
    <n v="0"/>
    <n v="20"/>
    <n v="0"/>
    <n v="0"/>
    <n v="0"/>
    <n v="0"/>
    <n v="0"/>
    <n v="0"/>
    <n v="0"/>
    <n v="0"/>
    <n v="60"/>
    <n v="42"/>
    <n v="0"/>
    <n v="0"/>
    <n v="0"/>
    <n v="102"/>
    <n v="1"/>
    <n v="38"/>
    <n v="1000"/>
    <m/>
  </r>
  <r>
    <x v="1"/>
    <x v="8"/>
    <n v="2.0699999999999998"/>
    <n v="52.25"/>
    <n v="0"/>
    <n v="0"/>
    <n v="54.32"/>
    <n v="54.32"/>
    <n v="51.944000000000003"/>
    <n v="106.57"/>
    <n v="26.26"/>
    <n v="0"/>
    <n v="0"/>
    <n v="106.57"/>
    <n v="106.57"/>
    <n v="15"/>
    <n v="7"/>
    <n v="0"/>
    <n v="22"/>
    <n v="2"/>
    <n v="36"/>
    <n v="0"/>
    <n v="9"/>
    <n v="0"/>
    <n v="47"/>
    <n v="7"/>
    <n v="5"/>
    <n v="47"/>
    <n v="59"/>
    <n v="1"/>
    <n v="4"/>
    <n v="26"/>
    <n v="31"/>
    <n v="51.92"/>
    <n v="2.4"/>
    <n v="0"/>
    <n v="54.32"/>
    <n v="0"/>
    <n v="20"/>
    <n v="0"/>
    <n v="20"/>
    <n v="0"/>
    <n v="0"/>
    <n v="0"/>
    <n v="0"/>
    <n v="0"/>
    <n v="0"/>
    <n v="0"/>
    <n v="0"/>
    <n v="60"/>
    <n v="42"/>
    <n v="0"/>
    <n v="0"/>
    <n v="0"/>
    <n v="102"/>
    <n v="1"/>
    <n v="38"/>
    <n v="1000"/>
    <m/>
  </r>
  <r>
    <x v="1"/>
    <x v="9"/>
    <n v="2.0699999999999998"/>
    <n v="52.25"/>
    <n v="0"/>
    <n v="0"/>
    <n v="54.32"/>
    <n v="54.32"/>
    <n v="51.944000000000003"/>
    <n v="106.57"/>
    <n v="26.26"/>
    <n v="0"/>
    <n v="0"/>
    <n v="106.57"/>
    <n v="106.57"/>
    <n v="15"/>
    <n v="7"/>
    <n v="0"/>
    <n v="22"/>
    <n v="2"/>
    <n v="36"/>
    <n v="0"/>
    <n v="9"/>
    <n v="0"/>
    <n v="47"/>
    <n v="7"/>
    <n v="5"/>
    <n v="47"/>
    <n v="59"/>
    <n v="1"/>
    <n v="4"/>
    <n v="26"/>
    <n v="31"/>
    <n v="51.92"/>
    <n v="2.4"/>
    <n v="0"/>
    <n v="54.32"/>
    <n v="0"/>
    <n v="20"/>
    <n v="0"/>
    <n v="20"/>
    <n v="0"/>
    <n v="0"/>
    <n v="0"/>
    <n v="0"/>
    <n v="0"/>
    <n v="0"/>
    <n v="0"/>
    <n v="0"/>
    <n v="60"/>
    <n v="42"/>
    <n v="0"/>
    <n v="0"/>
    <n v="0"/>
    <n v="102"/>
    <n v="1"/>
    <n v="38"/>
    <n v="1000"/>
    <m/>
  </r>
  <r>
    <x v="1"/>
    <x v="10"/>
    <n v="2.0699999999999998"/>
    <n v="52.25"/>
    <n v="0"/>
    <n v="0"/>
    <n v="54.32"/>
    <n v="54.32"/>
    <n v="51.944000000000003"/>
    <n v="106.57"/>
    <n v="26.26"/>
    <n v="0"/>
    <n v="0"/>
    <n v="106.57"/>
    <n v="106.57"/>
    <n v="15"/>
    <n v="7"/>
    <n v="0"/>
    <n v="22"/>
    <n v="2"/>
    <n v="36"/>
    <n v="0"/>
    <n v="9"/>
    <n v="0"/>
    <n v="47"/>
    <n v="7"/>
    <n v="5"/>
    <n v="47"/>
    <n v="59"/>
    <n v="1"/>
    <n v="4"/>
    <n v="26"/>
    <n v="31"/>
    <n v="51.92"/>
    <n v="2.4"/>
    <n v="0"/>
    <n v="54.32"/>
    <n v="0"/>
    <n v="20"/>
    <n v="0"/>
    <n v="20"/>
    <n v="0"/>
    <n v="0"/>
    <n v="0"/>
    <n v="0"/>
    <n v="0"/>
    <n v="0"/>
    <n v="0"/>
    <n v="0"/>
    <n v="60"/>
    <n v="42"/>
    <n v="0"/>
    <n v="0"/>
    <n v="0"/>
    <n v="102"/>
    <n v="1"/>
    <n v="38"/>
    <n v="1000"/>
    <m/>
  </r>
  <r>
    <x v="1"/>
    <x v="11"/>
    <n v="2.0699999999999998"/>
    <n v="52.25"/>
    <n v="0"/>
    <n v="0"/>
    <n v="54.32"/>
    <n v="54.32"/>
    <n v="51.944000000000003"/>
    <n v="106.57"/>
    <n v="26.26"/>
    <n v="0"/>
    <n v="0"/>
    <n v="106.57"/>
    <n v="106.57"/>
    <n v="15"/>
    <n v="7"/>
    <n v="0"/>
    <n v="22"/>
    <n v="2"/>
    <n v="36"/>
    <n v="0"/>
    <n v="9"/>
    <n v="0"/>
    <n v="47"/>
    <n v="7"/>
    <n v="5"/>
    <n v="47"/>
    <n v="59"/>
    <n v="1"/>
    <n v="4"/>
    <n v="26"/>
    <n v="31"/>
    <n v="51.92"/>
    <n v="2.4"/>
    <n v="0"/>
    <n v="54.32"/>
    <n v="0"/>
    <n v="20"/>
    <n v="0"/>
    <n v="20"/>
    <n v="0"/>
    <n v="0"/>
    <n v="0"/>
    <n v="0"/>
    <n v="0"/>
    <n v="0"/>
    <n v="0"/>
    <n v="0"/>
    <n v="60"/>
    <n v="42"/>
    <n v="0"/>
    <n v="0"/>
    <n v="0"/>
    <n v="102"/>
    <n v="1"/>
    <n v="38"/>
    <n v="1000"/>
    <m/>
  </r>
  <r>
    <x v="2"/>
    <x v="0"/>
    <n v="2.0699999999999998"/>
    <n v="52.25"/>
    <n v="0"/>
    <n v="0"/>
    <n v="54.32"/>
    <n v="54.32"/>
    <n v="51.944000000000003"/>
    <n v="106.57"/>
    <n v="26.26"/>
    <n v="0"/>
    <n v="0"/>
    <n v="106.57"/>
    <n v="106.57"/>
    <n v="15"/>
    <n v="7"/>
    <n v="0"/>
    <n v="22"/>
    <n v="1"/>
    <n v="37"/>
    <n v="4"/>
    <n v="3"/>
    <n v="0"/>
    <n v="45"/>
    <n v="7"/>
    <n v="7"/>
    <n v="45"/>
    <n v="59"/>
    <n v="1"/>
    <n v="6"/>
    <n v="29"/>
    <n v="36"/>
    <n v="45.287999999999997"/>
    <n v="9.032"/>
    <n v="0"/>
    <n v="54.319999999999993"/>
    <n v="0"/>
    <n v="20"/>
    <n v="0"/>
    <n v="20"/>
    <n v="0"/>
    <n v="0"/>
    <n v="0"/>
    <n v="0"/>
    <n v="0"/>
    <n v="0"/>
    <n v="0"/>
    <n v="0"/>
    <n v="60"/>
    <n v="42"/>
    <n v="0"/>
    <n v="0"/>
    <n v="0"/>
    <n v="102"/>
    <n v="1"/>
    <n v="38"/>
    <n v="1000"/>
    <m/>
  </r>
  <r>
    <x v="2"/>
    <x v="1"/>
    <n v="2.0699999999999998"/>
    <n v="52.25"/>
    <n v="0"/>
    <n v="0"/>
    <n v="54.32"/>
    <n v="54.32"/>
    <n v="51.944000000000003"/>
    <n v="106.57"/>
    <n v="26.26"/>
    <n v="0"/>
    <n v="0"/>
    <n v="106.57"/>
    <n v="106.57"/>
    <n v="15"/>
    <n v="7"/>
    <n v="0"/>
    <n v="22"/>
    <n v="1"/>
    <n v="37"/>
    <n v="4"/>
    <n v="3"/>
    <n v="0"/>
    <n v="45"/>
    <n v="7"/>
    <n v="7"/>
    <n v="45"/>
    <n v="59"/>
    <n v="1"/>
    <n v="6"/>
    <n v="29"/>
    <n v="36"/>
    <n v="45.287999999999997"/>
    <n v="9.032"/>
    <n v="0"/>
    <n v="54.319999999999993"/>
    <n v="0"/>
    <n v="20"/>
    <n v="0"/>
    <n v="20"/>
    <n v="0"/>
    <n v="0"/>
    <n v="0"/>
    <n v="0"/>
    <n v="0"/>
    <n v="0"/>
    <n v="0"/>
    <n v="0"/>
    <n v="60"/>
    <n v="42"/>
    <n v="0"/>
    <n v="0"/>
    <n v="0"/>
    <n v="102"/>
    <n v="1"/>
    <n v="38"/>
    <n v="1000"/>
    <m/>
  </r>
  <r>
    <x v="2"/>
    <x v="2"/>
    <n v="2.0699999999999998"/>
    <n v="52.25"/>
    <n v="0"/>
    <n v="0"/>
    <n v="54.32"/>
    <n v="54.32"/>
    <n v="51.944000000000003"/>
    <n v="106.57"/>
    <n v="26.26"/>
    <n v="0"/>
    <n v="0"/>
    <n v="106.57"/>
    <n v="106.57"/>
    <n v="15"/>
    <n v="7"/>
    <n v="0"/>
    <n v="22"/>
    <n v="1"/>
    <n v="37"/>
    <n v="4"/>
    <n v="3"/>
    <n v="0"/>
    <n v="45"/>
    <n v="7"/>
    <n v="7"/>
    <n v="45"/>
    <n v="59"/>
    <n v="1"/>
    <n v="6"/>
    <n v="29"/>
    <n v="36"/>
    <n v="45.287999999999997"/>
    <n v="9.032"/>
    <n v="0"/>
    <n v="54.319999999999993"/>
    <n v="0"/>
    <n v="20"/>
    <n v="0"/>
    <n v="20"/>
    <n v="0"/>
    <n v="0"/>
    <n v="0"/>
    <n v="0"/>
    <n v="0"/>
    <n v="0"/>
    <n v="0"/>
    <n v="0"/>
    <n v="60"/>
    <n v="42"/>
    <n v="0"/>
    <n v="0"/>
    <n v="0"/>
    <n v="102"/>
    <n v="1"/>
    <n v="38"/>
    <n v="1000"/>
    <m/>
  </r>
  <r>
    <x v="2"/>
    <x v="3"/>
    <n v="2.0699999999999998"/>
    <n v="52.25"/>
    <n v="0"/>
    <n v="0"/>
    <n v="54.32"/>
    <n v="54.32"/>
    <n v="51.944000000000003"/>
    <n v="106.57"/>
    <n v="26.26"/>
    <n v="0"/>
    <n v="0"/>
    <n v="106.57"/>
    <n v="106.57"/>
    <n v="15"/>
    <n v="7"/>
    <n v="0"/>
    <n v="22"/>
    <n v="1"/>
    <n v="37"/>
    <n v="4"/>
    <n v="3"/>
    <n v="0"/>
    <n v="45"/>
    <n v="7"/>
    <n v="7"/>
    <n v="45"/>
    <n v="59"/>
    <n v="1"/>
    <n v="6"/>
    <n v="29"/>
    <n v="36"/>
    <n v="45.287999999999997"/>
    <n v="9.032"/>
    <n v="0"/>
    <n v="54.319999999999993"/>
    <n v="0"/>
    <n v="20"/>
    <n v="0"/>
    <n v="20"/>
    <n v="0"/>
    <n v="0"/>
    <n v="0"/>
    <n v="0"/>
    <n v="0"/>
    <n v="0"/>
    <n v="0"/>
    <n v="0"/>
    <n v="60"/>
    <n v="42"/>
    <n v="0"/>
    <n v="0"/>
    <n v="0"/>
    <n v="102"/>
    <n v="1"/>
    <n v="38"/>
    <n v="1000"/>
    <m/>
  </r>
  <r>
    <x v="2"/>
    <x v="4"/>
    <n v="2.0699999999999998"/>
    <n v="52.25"/>
    <n v="0"/>
    <n v="0"/>
    <n v="54.32"/>
    <n v="54.32"/>
    <n v="51.944000000000003"/>
    <n v="106.57"/>
    <n v="26.26"/>
    <n v="0"/>
    <n v="0"/>
    <n v="106.57"/>
    <n v="106.57"/>
    <n v="15"/>
    <n v="7"/>
    <n v="0"/>
    <n v="22"/>
    <n v="1"/>
    <n v="37"/>
    <n v="4"/>
    <n v="3"/>
    <n v="0"/>
    <n v="45"/>
    <n v="7"/>
    <n v="7"/>
    <n v="45"/>
    <n v="59"/>
    <n v="1"/>
    <n v="6"/>
    <n v="29"/>
    <n v="36"/>
    <n v="45.287999999999997"/>
    <n v="9.032"/>
    <n v="0"/>
    <n v="54.319999999999993"/>
    <n v="0"/>
    <n v="20"/>
    <n v="0"/>
    <n v="20"/>
    <n v="0"/>
    <n v="0"/>
    <n v="0"/>
    <n v="0"/>
    <n v="0"/>
    <n v="0"/>
    <n v="0"/>
    <n v="0"/>
    <n v="60"/>
    <n v="42"/>
    <n v="0"/>
    <n v="0"/>
    <n v="0"/>
    <n v="102"/>
    <n v="1"/>
    <n v="38"/>
    <n v="1000"/>
    <m/>
  </r>
  <r>
    <x v="2"/>
    <x v="5"/>
    <n v="2.0699999999999998"/>
    <n v="52.25"/>
    <n v="0"/>
    <n v="0"/>
    <n v="54.32"/>
    <n v="54.32"/>
    <n v="51.944000000000003"/>
    <n v="106.57"/>
    <n v="26.26"/>
    <n v="0"/>
    <n v="0"/>
    <n v="106.57"/>
    <n v="106.57"/>
    <n v="15"/>
    <n v="7"/>
    <n v="0"/>
    <n v="22"/>
    <n v="1"/>
    <n v="37"/>
    <n v="4"/>
    <n v="3"/>
    <n v="0"/>
    <n v="45"/>
    <n v="7"/>
    <n v="7"/>
    <n v="45"/>
    <n v="59"/>
    <n v="1"/>
    <n v="6"/>
    <n v="29"/>
    <n v="36"/>
    <n v="45.287999999999997"/>
    <n v="9.032"/>
    <n v="0"/>
    <n v="54.319999999999993"/>
    <n v="0"/>
    <n v="20"/>
    <n v="0"/>
    <n v="20"/>
    <n v="0"/>
    <n v="0"/>
    <n v="0"/>
    <n v="0"/>
    <n v="0"/>
    <n v="0"/>
    <n v="0"/>
    <n v="0"/>
    <n v="60"/>
    <n v="42"/>
    <n v="0"/>
    <n v="0"/>
    <n v="0"/>
    <n v="102"/>
    <n v="1"/>
    <n v="38"/>
    <n v="1000"/>
    <m/>
  </r>
  <r>
    <x v="2"/>
    <x v="6"/>
    <n v="2.0699999999999998"/>
    <n v="52.25"/>
    <n v="0"/>
    <n v="0"/>
    <n v="54.32"/>
    <n v="54.32"/>
    <n v="51.944000000000003"/>
    <n v="106.57"/>
    <n v="26.26"/>
    <n v="0"/>
    <n v="0"/>
    <n v="106.57"/>
    <n v="106.57"/>
    <n v="15"/>
    <n v="7"/>
    <n v="0"/>
    <n v="22"/>
    <n v="1"/>
    <n v="37"/>
    <n v="4"/>
    <n v="3"/>
    <n v="0"/>
    <n v="45"/>
    <n v="7"/>
    <n v="7"/>
    <n v="45"/>
    <n v="59"/>
    <n v="1"/>
    <n v="6"/>
    <n v="29"/>
    <n v="36"/>
    <n v="45.287999999999997"/>
    <n v="9.032"/>
    <n v="0"/>
    <n v="54.319999999999993"/>
    <n v="0"/>
    <n v="20"/>
    <n v="0"/>
    <n v="20"/>
    <n v="0"/>
    <n v="0"/>
    <n v="0"/>
    <n v="0"/>
    <n v="0"/>
    <n v="0"/>
    <n v="0"/>
    <n v="0"/>
    <n v="60"/>
    <n v="42"/>
    <n v="0"/>
    <n v="0"/>
    <n v="0"/>
    <n v="102"/>
    <n v="1"/>
    <n v="38"/>
    <n v="1000"/>
    <m/>
  </r>
  <r>
    <x v="2"/>
    <x v="7"/>
    <n v="2.0699999999999998"/>
    <n v="52.25"/>
    <n v="0"/>
    <n v="0"/>
    <n v="54.32"/>
    <n v="54.32"/>
    <n v="51.944000000000003"/>
    <n v="106.57"/>
    <n v="26.26"/>
    <n v="0"/>
    <n v="0"/>
    <n v="106.57"/>
    <n v="106.57"/>
    <n v="15"/>
    <n v="7"/>
    <n v="0"/>
    <n v="22"/>
    <n v="1"/>
    <n v="37"/>
    <n v="4"/>
    <n v="3"/>
    <n v="0"/>
    <n v="45"/>
    <n v="7"/>
    <n v="7"/>
    <n v="45"/>
    <n v="59"/>
    <n v="1"/>
    <n v="6"/>
    <n v="29"/>
    <n v="36"/>
    <n v="45.287999999999997"/>
    <n v="9.032"/>
    <n v="0"/>
    <n v="54.319999999999993"/>
    <n v="0"/>
    <n v="20"/>
    <n v="0"/>
    <n v="20"/>
    <n v="0"/>
    <n v="0"/>
    <n v="0"/>
    <n v="0"/>
    <n v="0"/>
    <n v="0"/>
    <n v="0"/>
    <n v="0"/>
    <n v="60"/>
    <n v="42"/>
    <n v="0"/>
    <n v="0"/>
    <n v="0"/>
    <n v="102"/>
    <n v="1"/>
    <n v="38"/>
    <n v="1000"/>
    <m/>
  </r>
  <r>
    <x v="2"/>
    <x v="8"/>
    <n v="2.0699999999999998"/>
    <n v="52.25"/>
    <n v="0"/>
    <n v="0"/>
    <n v="54.32"/>
    <n v="54.32"/>
    <n v="51.944000000000003"/>
    <n v="106.57"/>
    <n v="26.26"/>
    <n v="0"/>
    <n v="0"/>
    <n v="106.57"/>
    <n v="106.57"/>
    <n v="15"/>
    <n v="7"/>
    <n v="0"/>
    <n v="22"/>
    <n v="1"/>
    <n v="37"/>
    <n v="4"/>
    <n v="3"/>
    <n v="0"/>
    <n v="45"/>
    <n v="7"/>
    <n v="7"/>
    <n v="45"/>
    <n v="59"/>
    <n v="1"/>
    <n v="6"/>
    <n v="29"/>
    <n v="36"/>
    <n v="45.287999999999997"/>
    <n v="9.032"/>
    <n v="0"/>
    <n v="54.319999999999993"/>
    <n v="0"/>
    <n v="20"/>
    <n v="0"/>
    <n v="20"/>
    <n v="0"/>
    <n v="0"/>
    <n v="0"/>
    <n v="0"/>
    <n v="0"/>
    <n v="0"/>
    <n v="0"/>
    <n v="0"/>
    <n v="60"/>
    <n v="42"/>
    <n v="0"/>
    <n v="0"/>
    <n v="0"/>
    <n v="102"/>
    <n v="1"/>
    <n v="38"/>
    <n v="1000"/>
    <m/>
  </r>
  <r>
    <x v="2"/>
    <x v="9"/>
    <n v="2.0699999999999998"/>
    <n v="52.25"/>
    <n v="0"/>
    <n v="0"/>
    <n v="54.32"/>
    <n v="54.32"/>
    <n v="51.944000000000003"/>
    <n v="106.57"/>
    <n v="26.26"/>
    <n v="0"/>
    <n v="0"/>
    <n v="106.57"/>
    <n v="106.57"/>
    <n v="15"/>
    <n v="7"/>
    <n v="0"/>
    <n v="22"/>
    <n v="1"/>
    <n v="37"/>
    <n v="4"/>
    <n v="3"/>
    <n v="0"/>
    <n v="45"/>
    <n v="7"/>
    <n v="7"/>
    <n v="45"/>
    <n v="59"/>
    <n v="1"/>
    <n v="6"/>
    <n v="29"/>
    <n v="36"/>
    <n v="45.287999999999997"/>
    <n v="9.032"/>
    <n v="0"/>
    <n v="54.319999999999993"/>
    <n v="0"/>
    <n v="20"/>
    <n v="0"/>
    <n v="20"/>
    <n v="0"/>
    <n v="0"/>
    <n v="0"/>
    <n v="0"/>
    <n v="0"/>
    <n v="0"/>
    <n v="0"/>
    <n v="0"/>
    <n v="60"/>
    <n v="42"/>
    <n v="0"/>
    <n v="0"/>
    <n v="0"/>
    <n v="102"/>
    <n v="1"/>
    <n v="38"/>
    <n v="1000"/>
    <m/>
  </r>
  <r>
    <x v="2"/>
    <x v="10"/>
    <n v="2.0699999999999998"/>
    <n v="52.25"/>
    <n v="0"/>
    <n v="0"/>
    <n v="54.32"/>
    <n v="54.32"/>
    <n v="51.944000000000003"/>
    <n v="106.57"/>
    <n v="26.26"/>
    <n v="0"/>
    <n v="0"/>
    <n v="106.57"/>
    <n v="106.57"/>
    <n v="15"/>
    <n v="7"/>
    <n v="0"/>
    <n v="22"/>
    <n v="1"/>
    <n v="37"/>
    <n v="4"/>
    <n v="3"/>
    <n v="0"/>
    <n v="45"/>
    <n v="7"/>
    <n v="7"/>
    <n v="45"/>
    <n v="59"/>
    <n v="1"/>
    <n v="6"/>
    <n v="29"/>
    <n v="36"/>
    <n v="45.287999999999997"/>
    <n v="9.032"/>
    <n v="0"/>
    <n v="54.319999999999993"/>
    <n v="0"/>
    <n v="20"/>
    <n v="0"/>
    <n v="20"/>
    <n v="0"/>
    <n v="0"/>
    <n v="0"/>
    <n v="0"/>
    <n v="0"/>
    <n v="0"/>
    <n v="0"/>
    <n v="0"/>
    <n v="60"/>
    <n v="42"/>
    <n v="0"/>
    <n v="0"/>
    <n v="0"/>
    <n v="102"/>
    <n v="1"/>
    <n v="38"/>
    <n v="1000"/>
    <m/>
  </r>
  <r>
    <x v="2"/>
    <x v="11"/>
    <n v="2.0699999999999998"/>
    <n v="52.25"/>
    <n v="0"/>
    <n v="0"/>
    <n v="54.32"/>
    <n v="54.32"/>
    <n v="51.944000000000003"/>
    <n v="106.57"/>
    <n v="26.26"/>
    <n v="0"/>
    <n v="0"/>
    <n v="106.57"/>
    <n v="106.57"/>
    <n v="15"/>
    <n v="7"/>
    <n v="0"/>
    <n v="22"/>
    <n v="1"/>
    <n v="37"/>
    <n v="4"/>
    <n v="3"/>
    <n v="0"/>
    <n v="45"/>
    <n v="7"/>
    <n v="7"/>
    <n v="45"/>
    <n v="59"/>
    <n v="1"/>
    <n v="6"/>
    <n v="29"/>
    <n v="36"/>
    <n v="45.287999999999997"/>
    <n v="9.032"/>
    <n v="0"/>
    <n v="54.319999999999993"/>
    <n v="0"/>
    <n v="20"/>
    <n v="0"/>
    <n v="20"/>
    <n v="0"/>
    <n v="0"/>
    <n v="0"/>
    <n v="0"/>
    <n v="0"/>
    <n v="0"/>
    <n v="0"/>
    <n v="0"/>
    <n v="60"/>
    <n v="42"/>
    <n v="0"/>
    <n v="0"/>
    <n v="0"/>
    <n v="102"/>
    <n v="1"/>
    <n v="38"/>
    <n v="1000"/>
    <m/>
  </r>
  <r>
    <x v="3"/>
    <x v="0"/>
    <n v="2.0699999999999998"/>
    <n v="52.25"/>
    <n v="0"/>
    <n v="0"/>
    <n v="54.32"/>
    <n v="54.32"/>
    <n v="51.944000000000003"/>
    <n v="106.57"/>
    <n v="26.26"/>
    <n v="0"/>
    <n v="0"/>
    <n v="106.57"/>
    <n v="106.57"/>
    <n v="15"/>
    <n v="7"/>
    <n v="0"/>
    <n v="22"/>
    <n v="1"/>
    <n v="40"/>
    <n v="0"/>
    <n v="5"/>
    <n v="0"/>
    <n v="46"/>
    <n v="7"/>
    <n v="8"/>
    <n v="46"/>
    <n v="61"/>
    <n v="1"/>
    <n v="7"/>
    <n v="30"/>
    <n v="38"/>
    <n v="45.287999999999997"/>
    <n v="9.032"/>
    <n v="0"/>
    <n v="54.319999999999993"/>
    <n v="0"/>
    <n v="20"/>
    <n v="0"/>
    <n v="20"/>
    <n v="0"/>
    <n v="0"/>
    <n v="0"/>
    <n v="0"/>
    <n v="0"/>
    <n v="0"/>
    <n v="0"/>
    <n v="0"/>
    <n v="60"/>
    <n v="42"/>
    <n v="0"/>
    <n v="0"/>
    <n v="0"/>
    <n v="102"/>
    <n v="1"/>
    <n v="38"/>
    <n v="1000"/>
    <m/>
  </r>
  <r>
    <x v="3"/>
    <x v="1"/>
    <n v="2.0699999999999998"/>
    <n v="52.25"/>
    <n v="0"/>
    <n v="0"/>
    <n v="54.32"/>
    <n v="54.32"/>
    <n v="51.944000000000003"/>
    <n v="106.57"/>
    <n v="26.26"/>
    <n v="0"/>
    <n v="0"/>
    <n v="106.57"/>
    <n v="106.57"/>
    <n v="15"/>
    <n v="7"/>
    <n v="0"/>
    <n v="22"/>
    <n v="1"/>
    <n v="40"/>
    <n v="0"/>
    <n v="5"/>
    <n v="0"/>
    <n v="46"/>
    <n v="7"/>
    <n v="8"/>
    <n v="46"/>
    <n v="61"/>
    <n v="1"/>
    <n v="7"/>
    <n v="30"/>
    <n v="38"/>
    <n v="45.287999999999997"/>
    <n v="9.032"/>
    <n v="0"/>
    <n v="54.319999999999993"/>
    <n v="0"/>
    <n v="20"/>
    <n v="0"/>
    <n v="20"/>
    <n v="0"/>
    <n v="0"/>
    <n v="0"/>
    <n v="0"/>
    <n v="0"/>
    <n v="0"/>
    <n v="0"/>
    <n v="0"/>
    <n v="60"/>
    <n v="42"/>
    <n v="0"/>
    <n v="0"/>
    <n v="0"/>
    <n v="102"/>
    <n v="1"/>
    <n v="38"/>
    <n v="1000"/>
    <m/>
  </r>
  <r>
    <x v="3"/>
    <x v="2"/>
    <n v="2.0699999999999998"/>
    <n v="52.25"/>
    <n v="0"/>
    <n v="0"/>
    <n v="54.32"/>
    <n v="54.32"/>
    <n v="51.944000000000003"/>
    <n v="106.57"/>
    <n v="26.26"/>
    <n v="0"/>
    <n v="0"/>
    <n v="106.57"/>
    <n v="106.57"/>
    <n v="15"/>
    <n v="7"/>
    <n v="0"/>
    <n v="22"/>
    <n v="1"/>
    <n v="40"/>
    <n v="0"/>
    <n v="5"/>
    <n v="0"/>
    <n v="46"/>
    <n v="7"/>
    <n v="8"/>
    <n v="46"/>
    <n v="61"/>
    <n v="1"/>
    <n v="7"/>
    <n v="30"/>
    <n v="38"/>
    <n v="45.287999999999997"/>
    <n v="9.032"/>
    <n v="0"/>
    <n v="54.319999999999993"/>
    <n v="0"/>
    <n v="20"/>
    <n v="0"/>
    <n v="20"/>
    <n v="0"/>
    <n v="0"/>
    <n v="0"/>
    <n v="0"/>
    <n v="0"/>
    <n v="0"/>
    <n v="0"/>
    <n v="0"/>
    <n v="60"/>
    <n v="42"/>
    <n v="0"/>
    <n v="0"/>
    <n v="0"/>
    <n v="102"/>
    <n v="1"/>
    <n v="38"/>
    <n v="1000"/>
    <m/>
  </r>
  <r>
    <x v="3"/>
    <x v="3"/>
    <n v="2.0699999999999998"/>
    <n v="52.25"/>
    <n v="0"/>
    <n v="0"/>
    <n v="54.32"/>
    <n v="54.32"/>
    <n v="51.944000000000003"/>
    <n v="106.57"/>
    <n v="26.26"/>
    <n v="0"/>
    <n v="0"/>
    <n v="106.57"/>
    <n v="106.57"/>
    <n v="15"/>
    <n v="7"/>
    <n v="0"/>
    <n v="22"/>
    <n v="1"/>
    <n v="40"/>
    <n v="0"/>
    <n v="5"/>
    <n v="0"/>
    <n v="46"/>
    <n v="7"/>
    <n v="8"/>
    <n v="46"/>
    <n v="61"/>
    <n v="1"/>
    <n v="7"/>
    <n v="30"/>
    <n v="38"/>
    <n v="45.287999999999997"/>
    <n v="9.032"/>
    <n v="0"/>
    <n v="54.319999999999993"/>
    <n v="0"/>
    <n v="20"/>
    <n v="0"/>
    <n v="20"/>
    <n v="0"/>
    <n v="0"/>
    <n v="0"/>
    <n v="0"/>
    <n v="0"/>
    <n v="0"/>
    <n v="0"/>
    <n v="0"/>
    <n v="60"/>
    <n v="42"/>
    <n v="0"/>
    <n v="0"/>
    <n v="0"/>
    <n v="102"/>
    <n v="1"/>
    <n v="38"/>
    <n v="1000"/>
    <m/>
  </r>
  <r>
    <x v="3"/>
    <x v="4"/>
    <n v="2.0699999999999998"/>
    <n v="52.25"/>
    <n v="0"/>
    <n v="0"/>
    <n v="54.32"/>
    <n v="54.32"/>
    <n v="51.944000000000003"/>
    <n v="106.57"/>
    <n v="26.26"/>
    <n v="0"/>
    <n v="0"/>
    <n v="106.57"/>
    <n v="106.57"/>
    <n v="15"/>
    <n v="7"/>
    <n v="0"/>
    <n v="22"/>
    <n v="1"/>
    <n v="40"/>
    <n v="0"/>
    <n v="5"/>
    <n v="0"/>
    <n v="46"/>
    <n v="7"/>
    <n v="8"/>
    <n v="46"/>
    <n v="61"/>
    <n v="1"/>
    <n v="7"/>
    <n v="30"/>
    <n v="38"/>
    <n v="45.287999999999997"/>
    <n v="9.032"/>
    <n v="0"/>
    <n v="54.319999999999993"/>
    <n v="0"/>
    <n v="20"/>
    <n v="0"/>
    <n v="20"/>
    <n v="0"/>
    <n v="0"/>
    <n v="0"/>
    <n v="0"/>
    <n v="0"/>
    <n v="0"/>
    <n v="0"/>
    <n v="0"/>
    <n v="60"/>
    <n v="42"/>
    <n v="0"/>
    <n v="0"/>
    <n v="0"/>
    <n v="102"/>
    <n v="1"/>
    <n v="38"/>
    <n v="1000"/>
    <m/>
  </r>
  <r>
    <x v="3"/>
    <x v="5"/>
    <n v="2.0699999999999998"/>
    <n v="52.25"/>
    <n v="0"/>
    <n v="0"/>
    <n v="54.32"/>
    <n v="54.32"/>
    <n v="51.944000000000003"/>
    <n v="106.57"/>
    <n v="26.26"/>
    <n v="0"/>
    <n v="0"/>
    <n v="106.57"/>
    <n v="106.57"/>
    <n v="15"/>
    <n v="7"/>
    <n v="0"/>
    <n v="22"/>
    <n v="1"/>
    <n v="40"/>
    <n v="0"/>
    <n v="5"/>
    <n v="0"/>
    <n v="46"/>
    <n v="7"/>
    <n v="8"/>
    <n v="46"/>
    <n v="61"/>
    <n v="1"/>
    <n v="7"/>
    <n v="30"/>
    <n v="38"/>
    <n v="45.287999999999997"/>
    <n v="9.032"/>
    <n v="0"/>
    <n v="54.319999999999993"/>
    <n v="0"/>
    <n v="20"/>
    <n v="0"/>
    <n v="20"/>
    <n v="0"/>
    <n v="0"/>
    <n v="0"/>
    <n v="0"/>
    <n v="0"/>
    <n v="0"/>
    <n v="0"/>
    <n v="0"/>
    <n v="60"/>
    <n v="42"/>
    <n v="0"/>
    <n v="0"/>
    <n v="0"/>
    <n v="102"/>
    <n v="1"/>
    <n v="38"/>
    <n v="1000"/>
    <m/>
  </r>
  <r>
    <x v="3"/>
    <x v="6"/>
    <n v="2.0699999999999998"/>
    <n v="52.25"/>
    <n v="0"/>
    <n v="0"/>
    <n v="54.32"/>
    <n v="54.32"/>
    <n v="51.944000000000003"/>
    <n v="106.57"/>
    <n v="26.26"/>
    <n v="0"/>
    <n v="0"/>
    <n v="106.57"/>
    <n v="106.57"/>
    <n v="15"/>
    <n v="7"/>
    <n v="0"/>
    <n v="22"/>
    <n v="1"/>
    <n v="40"/>
    <n v="0"/>
    <n v="5"/>
    <n v="0"/>
    <n v="46"/>
    <n v="7"/>
    <n v="8"/>
    <n v="46"/>
    <n v="61"/>
    <n v="1"/>
    <n v="7"/>
    <n v="30"/>
    <n v="38"/>
    <n v="45.287999999999997"/>
    <n v="9.032"/>
    <n v="0"/>
    <n v="54.319999999999993"/>
    <n v="0"/>
    <n v="20"/>
    <n v="0"/>
    <n v="20"/>
    <n v="0"/>
    <n v="0"/>
    <n v="0"/>
    <n v="0"/>
    <n v="0"/>
    <n v="0"/>
    <n v="0"/>
    <n v="0"/>
    <n v="60"/>
    <n v="42"/>
    <n v="0"/>
    <n v="0"/>
    <n v="0"/>
    <n v="102"/>
    <n v="1"/>
    <n v="38"/>
    <n v="1000"/>
    <m/>
  </r>
  <r>
    <x v="3"/>
    <x v="7"/>
    <n v="2.0699999999999998"/>
    <n v="52.25"/>
    <n v="0"/>
    <n v="0"/>
    <n v="54.32"/>
    <n v="54.32"/>
    <n v="51.944000000000003"/>
    <n v="106.57"/>
    <n v="26.26"/>
    <n v="0"/>
    <n v="0"/>
    <n v="106.57"/>
    <n v="106.57"/>
    <n v="15"/>
    <n v="7"/>
    <n v="0"/>
    <n v="22"/>
    <n v="1"/>
    <n v="40"/>
    <n v="0"/>
    <n v="5"/>
    <n v="0"/>
    <n v="46"/>
    <n v="7"/>
    <n v="8"/>
    <n v="46"/>
    <n v="61"/>
    <n v="1"/>
    <n v="7"/>
    <n v="30"/>
    <n v="38"/>
    <n v="45.287999999999997"/>
    <n v="9.032"/>
    <n v="0"/>
    <n v="54.319999999999993"/>
    <n v="0"/>
    <n v="20"/>
    <n v="0"/>
    <n v="20"/>
    <n v="0"/>
    <n v="0"/>
    <n v="0"/>
    <n v="0"/>
    <n v="0"/>
    <n v="0"/>
    <n v="0"/>
    <n v="0"/>
    <n v="60"/>
    <n v="42"/>
    <n v="0"/>
    <n v="0"/>
    <n v="0"/>
    <n v="102"/>
    <n v="1"/>
    <n v="38"/>
    <n v="1000"/>
    <m/>
  </r>
  <r>
    <x v="3"/>
    <x v="8"/>
    <n v="2.0699999999999998"/>
    <n v="52.25"/>
    <n v="0"/>
    <n v="0"/>
    <n v="54.32"/>
    <n v="54.32"/>
    <n v="51.944000000000003"/>
    <n v="106.57"/>
    <n v="26.26"/>
    <n v="0"/>
    <n v="0"/>
    <n v="106.57"/>
    <n v="106.57"/>
    <n v="15"/>
    <n v="7"/>
    <n v="0"/>
    <n v="22"/>
    <n v="1"/>
    <n v="40"/>
    <n v="0"/>
    <n v="5"/>
    <n v="0"/>
    <n v="46"/>
    <n v="7"/>
    <n v="8"/>
    <n v="46"/>
    <n v="61"/>
    <n v="1"/>
    <n v="7"/>
    <n v="30"/>
    <n v="38"/>
    <n v="45.287999999999997"/>
    <n v="9.032"/>
    <n v="0"/>
    <n v="54.319999999999993"/>
    <n v="0"/>
    <n v="20"/>
    <n v="0"/>
    <n v="20"/>
    <n v="0"/>
    <n v="0"/>
    <n v="0"/>
    <n v="0"/>
    <n v="0"/>
    <n v="0"/>
    <n v="0"/>
    <n v="0"/>
    <n v="60"/>
    <n v="42"/>
    <n v="0"/>
    <n v="0"/>
    <n v="0"/>
    <n v="102"/>
    <n v="1"/>
    <n v="38"/>
    <n v="1000"/>
    <m/>
  </r>
  <r>
    <x v="3"/>
    <x v="9"/>
    <n v="2.0699999999999998"/>
    <n v="52.25"/>
    <n v="0"/>
    <n v="0"/>
    <n v="54.32"/>
    <n v="54.32"/>
    <n v="51.944000000000003"/>
    <n v="106.57"/>
    <n v="26.26"/>
    <n v="0"/>
    <n v="0"/>
    <n v="106.57"/>
    <n v="106.57"/>
    <n v="15"/>
    <n v="7"/>
    <n v="0"/>
    <n v="22"/>
    <n v="1"/>
    <n v="40"/>
    <n v="0"/>
    <n v="5"/>
    <n v="0"/>
    <n v="46"/>
    <n v="7"/>
    <n v="8"/>
    <n v="46"/>
    <n v="61"/>
    <n v="1"/>
    <n v="7"/>
    <n v="30"/>
    <n v="38"/>
    <n v="45.287999999999997"/>
    <n v="9.032"/>
    <n v="0"/>
    <n v="54.319999999999993"/>
    <n v="0"/>
    <n v="20"/>
    <n v="0"/>
    <n v="20"/>
    <n v="0"/>
    <n v="0"/>
    <n v="0"/>
    <n v="0"/>
    <n v="0"/>
    <n v="0"/>
    <n v="0"/>
    <n v="0"/>
    <n v="60"/>
    <n v="42"/>
    <n v="0"/>
    <n v="0"/>
    <n v="0"/>
    <n v="102"/>
    <n v="1"/>
    <n v="38"/>
    <n v="1000"/>
    <m/>
  </r>
  <r>
    <x v="3"/>
    <x v="10"/>
    <n v="2.0699999999999998"/>
    <n v="52.25"/>
    <n v="0"/>
    <n v="0"/>
    <n v="54.32"/>
    <n v="54.32"/>
    <n v="51.944000000000003"/>
    <n v="106.57"/>
    <n v="26.26"/>
    <n v="0"/>
    <n v="0"/>
    <n v="106.57"/>
    <n v="106.57"/>
    <n v="15"/>
    <n v="7"/>
    <n v="0"/>
    <n v="22"/>
    <n v="1"/>
    <n v="40"/>
    <n v="0"/>
    <n v="5"/>
    <n v="0"/>
    <n v="46"/>
    <n v="7"/>
    <n v="8"/>
    <n v="46"/>
    <n v="61"/>
    <n v="1"/>
    <n v="7"/>
    <n v="30"/>
    <n v="38"/>
    <n v="45.287999999999997"/>
    <n v="9.032"/>
    <n v="0"/>
    <n v="54.319999999999993"/>
    <n v="0"/>
    <n v="20"/>
    <n v="0"/>
    <n v="20"/>
    <n v="0"/>
    <n v="0"/>
    <n v="0"/>
    <n v="0"/>
    <n v="0"/>
    <n v="0"/>
    <n v="0"/>
    <n v="0"/>
    <n v="60"/>
    <n v="42"/>
    <n v="0"/>
    <n v="0"/>
    <n v="0"/>
    <n v="102"/>
    <n v="1"/>
    <n v="38"/>
    <n v="1000"/>
    <m/>
  </r>
  <r>
    <x v="3"/>
    <x v="11"/>
    <n v="2.0699999999999998"/>
    <n v="52.25"/>
    <n v="0"/>
    <n v="0"/>
    <n v="54.32"/>
    <n v="54.32"/>
    <n v="51.944000000000003"/>
    <n v="106.57"/>
    <n v="26.26"/>
    <n v="0"/>
    <n v="0"/>
    <n v="106.57"/>
    <n v="106.57"/>
    <n v="15"/>
    <n v="7"/>
    <n v="0"/>
    <n v="22"/>
    <n v="1"/>
    <n v="40"/>
    <n v="0"/>
    <n v="5"/>
    <n v="0"/>
    <n v="46"/>
    <n v="7"/>
    <n v="8"/>
    <n v="46"/>
    <n v="61"/>
    <n v="1"/>
    <n v="7"/>
    <n v="30"/>
    <n v="38"/>
    <n v="45.287999999999997"/>
    <n v="9.032"/>
    <n v="0"/>
    <n v="54.319999999999993"/>
    <n v="0"/>
    <n v="20"/>
    <n v="0"/>
    <n v="20"/>
    <n v="0"/>
    <n v="0"/>
    <n v="0"/>
    <n v="0"/>
    <n v="0"/>
    <n v="0"/>
    <n v="0"/>
    <n v="0"/>
    <n v="60"/>
    <n v="42"/>
    <n v="0"/>
    <n v="0"/>
    <n v="0"/>
    <n v="102"/>
    <n v="1"/>
    <n v="38"/>
    <n v="1000"/>
    <m/>
  </r>
  <r>
    <x v="4"/>
    <x v="0"/>
    <n v="2.0699999999999998"/>
    <n v="52.25"/>
    <n v="0"/>
    <n v="0"/>
    <n v="54.32"/>
    <n v="54.32"/>
    <n v="51.944000000000003"/>
    <n v="106.57"/>
    <n v="26.26"/>
    <n v="0"/>
    <n v="0"/>
    <n v="106.57"/>
    <n v="106.57"/>
    <n v="15"/>
    <n v="7"/>
    <n v="0"/>
    <n v="22"/>
    <n v="0"/>
    <n v="41"/>
    <n v="0"/>
    <n v="5"/>
    <n v="0"/>
    <n v="46"/>
    <n v="7"/>
    <n v="8"/>
    <n v="46"/>
    <n v="61"/>
    <n v="1"/>
    <n v="7"/>
    <n v="30"/>
    <n v="38"/>
    <n v="45.287999999999997"/>
    <n v="9.032"/>
    <n v="0"/>
    <n v="54.319999999999993"/>
    <n v="0"/>
    <n v="20"/>
    <n v="0"/>
    <n v="20"/>
    <n v="0"/>
    <n v="0"/>
    <n v="0"/>
    <n v="0"/>
    <n v="0"/>
    <n v="0"/>
    <n v="0"/>
    <n v="0"/>
    <n v="60"/>
    <n v="42"/>
    <n v="0"/>
    <n v="0"/>
    <n v="0"/>
    <n v="102"/>
    <n v="1"/>
    <n v="38"/>
    <n v="1000"/>
    <m/>
  </r>
  <r>
    <x v="4"/>
    <x v="1"/>
    <n v="2.0699999999999998"/>
    <n v="52.25"/>
    <n v="0"/>
    <n v="0"/>
    <n v="54.32"/>
    <n v="54.32"/>
    <n v="51.944000000000003"/>
    <n v="106.57"/>
    <n v="26.26"/>
    <n v="0"/>
    <n v="0"/>
    <n v="106.57"/>
    <n v="106.57"/>
    <n v="15"/>
    <n v="7"/>
    <n v="0"/>
    <n v="22"/>
    <n v="0"/>
    <n v="41"/>
    <n v="0"/>
    <n v="5"/>
    <n v="0"/>
    <n v="46"/>
    <n v="7"/>
    <n v="8"/>
    <n v="46"/>
    <n v="61"/>
    <n v="1"/>
    <n v="7"/>
    <n v="30"/>
    <n v="38"/>
    <n v="45.287999999999997"/>
    <n v="9.032"/>
    <n v="0"/>
    <n v="54.319999999999993"/>
    <n v="0"/>
    <n v="20"/>
    <n v="0"/>
    <n v="20"/>
    <n v="0"/>
    <n v="0"/>
    <n v="0"/>
    <n v="0"/>
    <n v="0"/>
    <n v="0"/>
    <n v="0"/>
    <n v="0"/>
    <n v="60"/>
    <n v="42"/>
    <n v="0"/>
    <n v="0"/>
    <n v="0"/>
    <n v="102"/>
    <n v="1"/>
    <n v="38"/>
    <n v="1000"/>
    <m/>
  </r>
  <r>
    <x v="4"/>
    <x v="2"/>
    <n v="2.0699999999999998"/>
    <n v="52.25"/>
    <n v="0"/>
    <n v="0"/>
    <n v="54.32"/>
    <n v="54.32"/>
    <n v="51.944000000000003"/>
    <n v="106.57"/>
    <n v="26.26"/>
    <n v="0"/>
    <n v="0"/>
    <n v="106.57"/>
    <n v="106.57"/>
    <n v="15"/>
    <n v="7"/>
    <n v="0"/>
    <n v="22"/>
    <n v="0"/>
    <n v="41"/>
    <n v="0"/>
    <n v="5"/>
    <n v="0"/>
    <n v="46"/>
    <n v="7"/>
    <n v="8"/>
    <n v="46"/>
    <n v="61"/>
    <n v="1"/>
    <n v="7"/>
    <n v="30"/>
    <n v="38"/>
    <n v="45.287999999999997"/>
    <n v="9.032"/>
    <n v="0"/>
    <n v="54.319999999999993"/>
    <n v="0"/>
    <n v="20"/>
    <n v="0"/>
    <n v="20"/>
    <n v="0"/>
    <n v="0"/>
    <n v="0"/>
    <n v="0"/>
    <n v="0"/>
    <n v="0"/>
    <n v="0"/>
    <n v="0"/>
    <n v="60"/>
    <n v="42"/>
    <n v="0"/>
    <n v="0"/>
    <n v="0"/>
    <n v="102"/>
    <n v="1"/>
    <n v="38"/>
    <n v="1000"/>
    <m/>
  </r>
  <r>
    <x v="4"/>
    <x v="3"/>
    <n v="2.0699999999999998"/>
    <n v="52.25"/>
    <n v="0"/>
    <n v="0"/>
    <n v="54.32"/>
    <n v="54.32"/>
    <n v="51.944000000000003"/>
    <n v="106.57"/>
    <n v="26.26"/>
    <n v="0"/>
    <n v="0"/>
    <n v="106.57"/>
    <n v="106.57"/>
    <n v="15"/>
    <n v="7"/>
    <n v="0"/>
    <n v="22"/>
    <n v="0"/>
    <n v="41"/>
    <n v="0"/>
    <n v="5"/>
    <n v="0"/>
    <n v="46"/>
    <n v="7"/>
    <n v="8"/>
    <n v="46"/>
    <n v="61"/>
    <n v="1"/>
    <n v="7"/>
    <n v="30"/>
    <n v="38"/>
    <n v="45.287999999999997"/>
    <n v="9.032"/>
    <n v="0"/>
    <n v="54.319999999999993"/>
    <n v="0"/>
    <n v="20"/>
    <n v="0"/>
    <n v="20"/>
    <n v="0"/>
    <n v="0"/>
    <n v="0"/>
    <n v="0"/>
    <n v="0"/>
    <n v="0"/>
    <n v="0"/>
    <n v="0"/>
    <n v="60"/>
    <n v="42"/>
    <n v="0"/>
    <n v="0"/>
    <n v="0"/>
    <n v="102"/>
    <n v="1"/>
    <n v="38"/>
    <n v="1000"/>
    <m/>
  </r>
  <r>
    <x v="4"/>
    <x v="4"/>
    <n v="2.0699999999999998"/>
    <n v="52.25"/>
    <n v="0"/>
    <n v="0"/>
    <n v="54.32"/>
    <n v="54.32"/>
    <n v="51.944000000000003"/>
    <n v="106.57"/>
    <n v="26.26"/>
    <n v="0"/>
    <n v="0"/>
    <n v="106.57"/>
    <n v="106.57"/>
    <n v="15"/>
    <n v="7"/>
    <n v="0"/>
    <n v="22"/>
    <n v="0"/>
    <n v="41"/>
    <n v="0"/>
    <n v="5"/>
    <n v="0"/>
    <n v="46"/>
    <n v="7"/>
    <n v="8"/>
    <n v="46"/>
    <n v="61"/>
    <n v="1"/>
    <n v="7"/>
    <n v="30"/>
    <n v="38"/>
    <n v="45.287999999999997"/>
    <n v="9.032"/>
    <n v="0"/>
    <n v="54.319999999999993"/>
    <n v="0"/>
    <n v="20"/>
    <n v="0"/>
    <n v="20"/>
    <n v="0"/>
    <n v="0"/>
    <n v="0"/>
    <n v="0"/>
    <n v="0"/>
    <n v="0"/>
    <n v="0"/>
    <n v="0"/>
    <n v="60"/>
    <n v="42"/>
    <n v="0"/>
    <n v="0"/>
    <n v="0"/>
    <n v="102"/>
    <n v="1"/>
    <n v="38"/>
    <n v="1000"/>
    <m/>
  </r>
  <r>
    <x v="4"/>
    <x v="5"/>
    <n v="2.0699999999999998"/>
    <n v="52.25"/>
    <n v="0"/>
    <n v="0"/>
    <n v="54.32"/>
    <n v="54.32"/>
    <n v="51.944000000000003"/>
    <n v="106.57"/>
    <n v="26.26"/>
    <n v="0"/>
    <n v="0"/>
    <n v="106.57"/>
    <n v="106.57"/>
    <n v="15"/>
    <n v="7"/>
    <n v="0"/>
    <n v="22"/>
    <n v="0"/>
    <n v="41"/>
    <n v="0"/>
    <n v="5"/>
    <n v="0"/>
    <n v="46"/>
    <n v="7"/>
    <n v="8"/>
    <n v="46"/>
    <n v="61"/>
    <n v="1"/>
    <n v="7"/>
    <n v="30"/>
    <n v="38"/>
    <n v="45.287999999999997"/>
    <n v="9.032"/>
    <n v="0"/>
    <n v="54.319999999999993"/>
    <n v="0"/>
    <n v="20"/>
    <n v="0"/>
    <n v="20"/>
    <n v="0"/>
    <n v="0"/>
    <n v="0"/>
    <n v="0"/>
    <n v="0"/>
    <n v="0"/>
    <n v="0"/>
    <n v="0"/>
    <n v="60"/>
    <n v="42"/>
    <n v="0"/>
    <n v="0"/>
    <n v="0"/>
    <n v="102"/>
    <n v="1"/>
    <n v="38"/>
    <n v="1000"/>
    <m/>
  </r>
  <r>
    <x v="4"/>
    <x v="6"/>
    <n v="2.0699999999999998"/>
    <n v="52.25"/>
    <n v="0"/>
    <n v="0"/>
    <n v="54.32"/>
    <n v="54.32"/>
    <n v="51.944000000000003"/>
    <n v="106.57"/>
    <n v="26.26"/>
    <n v="0"/>
    <n v="0"/>
    <n v="106.57"/>
    <n v="106.57"/>
    <n v="15"/>
    <n v="7"/>
    <n v="0"/>
    <n v="22"/>
    <n v="0"/>
    <n v="41"/>
    <n v="0"/>
    <n v="5"/>
    <n v="0"/>
    <n v="46"/>
    <n v="7"/>
    <n v="8"/>
    <n v="46"/>
    <n v="61"/>
    <n v="1"/>
    <n v="7"/>
    <n v="30"/>
    <n v="38"/>
    <n v="45.287999999999997"/>
    <n v="9.032"/>
    <n v="0"/>
    <n v="54.319999999999993"/>
    <n v="0"/>
    <n v="20"/>
    <n v="0"/>
    <n v="20"/>
    <n v="0"/>
    <n v="0"/>
    <n v="0"/>
    <n v="0"/>
    <n v="0"/>
    <n v="0"/>
    <n v="0"/>
    <n v="0"/>
    <n v="60"/>
    <n v="42"/>
    <n v="0"/>
    <n v="0"/>
    <n v="0"/>
    <n v="102"/>
    <n v="1"/>
    <n v="38"/>
    <n v="1000"/>
    <m/>
  </r>
  <r>
    <x v="4"/>
    <x v="7"/>
    <n v="2.0699999999999998"/>
    <n v="52.25"/>
    <n v="0"/>
    <n v="0"/>
    <n v="54.32"/>
    <n v="54.32"/>
    <n v="51.944000000000003"/>
    <n v="106.57"/>
    <n v="26.26"/>
    <n v="0"/>
    <n v="0"/>
    <n v="106.57"/>
    <n v="106.57"/>
    <n v="15"/>
    <n v="7"/>
    <n v="0"/>
    <n v="22"/>
    <n v="0"/>
    <n v="41"/>
    <n v="0"/>
    <n v="5"/>
    <n v="0"/>
    <n v="46"/>
    <n v="7"/>
    <n v="8"/>
    <n v="46"/>
    <n v="61"/>
    <n v="1"/>
    <n v="7"/>
    <n v="30"/>
    <n v="38"/>
    <n v="45.287999999999997"/>
    <n v="9.032"/>
    <n v="0"/>
    <n v="54.319999999999993"/>
    <n v="0"/>
    <n v="20"/>
    <n v="0"/>
    <n v="20"/>
    <n v="0"/>
    <n v="0"/>
    <n v="0"/>
    <n v="0"/>
    <n v="0"/>
    <n v="0"/>
    <n v="0"/>
    <n v="0"/>
    <n v="60"/>
    <n v="42"/>
    <n v="0"/>
    <n v="0"/>
    <n v="0"/>
    <n v="102"/>
    <n v="1"/>
    <n v="38"/>
    <n v="1000"/>
    <m/>
  </r>
  <r>
    <x v="4"/>
    <x v="8"/>
    <n v="2.0699999999999998"/>
    <n v="52.25"/>
    <n v="0"/>
    <n v="0"/>
    <n v="54.32"/>
    <n v="54.32"/>
    <n v="51.944000000000003"/>
    <n v="106.57"/>
    <n v="26.26"/>
    <n v="0"/>
    <n v="0"/>
    <n v="106.57"/>
    <n v="106.57"/>
    <n v="15"/>
    <n v="7"/>
    <n v="0"/>
    <n v="22"/>
    <n v="0"/>
    <n v="41"/>
    <n v="0"/>
    <n v="5"/>
    <n v="0"/>
    <n v="46"/>
    <n v="7"/>
    <n v="8"/>
    <n v="46"/>
    <n v="61"/>
    <n v="1"/>
    <n v="7"/>
    <n v="30"/>
    <n v="38"/>
    <n v="45.287999999999997"/>
    <n v="9.032"/>
    <n v="0"/>
    <n v="54.319999999999993"/>
    <n v="0"/>
    <n v="20"/>
    <n v="0"/>
    <n v="20"/>
    <n v="0"/>
    <n v="0"/>
    <n v="0"/>
    <n v="0"/>
    <n v="0"/>
    <n v="0"/>
    <n v="0"/>
    <n v="0"/>
    <n v="60"/>
    <n v="42"/>
    <n v="0"/>
    <n v="0"/>
    <n v="0"/>
    <n v="102"/>
    <n v="1"/>
    <n v="38"/>
    <n v="1000"/>
    <m/>
  </r>
  <r>
    <x v="4"/>
    <x v="9"/>
    <n v="2.0699999999999998"/>
    <n v="52.25"/>
    <n v="0"/>
    <n v="0"/>
    <n v="54.32"/>
    <n v="54.32"/>
    <n v="51.944000000000003"/>
    <n v="106.57"/>
    <n v="26.26"/>
    <n v="0"/>
    <n v="0"/>
    <n v="106.57"/>
    <n v="106.57"/>
    <n v="15"/>
    <n v="7"/>
    <n v="0"/>
    <n v="22"/>
    <n v="0"/>
    <n v="41"/>
    <n v="0"/>
    <n v="5"/>
    <n v="0"/>
    <n v="46"/>
    <n v="7"/>
    <n v="8"/>
    <n v="46"/>
    <n v="61"/>
    <n v="1"/>
    <n v="7"/>
    <n v="30"/>
    <n v="38"/>
    <n v="45.287999999999997"/>
    <n v="9.032"/>
    <n v="0"/>
    <n v="54.319999999999993"/>
    <n v="0"/>
    <n v="20"/>
    <n v="0"/>
    <n v="20"/>
    <n v="0"/>
    <n v="0"/>
    <n v="0"/>
    <n v="0"/>
    <n v="0"/>
    <n v="0"/>
    <n v="0"/>
    <n v="0"/>
    <n v="60"/>
    <n v="42"/>
    <n v="0"/>
    <n v="0"/>
    <n v="0"/>
    <n v="102"/>
    <n v="1"/>
    <n v="38"/>
    <n v="1000"/>
    <m/>
  </r>
  <r>
    <x v="4"/>
    <x v="10"/>
    <n v="2.0699999999999998"/>
    <n v="52.25"/>
    <n v="0"/>
    <n v="0"/>
    <n v="54.32"/>
    <n v="54.32"/>
    <n v="51.944000000000003"/>
    <n v="106.57"/>
    <n v="26.26"/>
    <n v="0"/>
    <n v="0"/>
    <n v="106.57"/>
    <n v="106.57"/>
    <n v="15"/>
    <n v="7"/>
    <n v="0"/>
    <n v="22"/>
    <n v="0"/>
    <n v="41"/>
    <n v="0"/>
    <n v="5"/>
    <n v="0"/>
    <n v="46"/>
    <n v="7"/>
    <n v="8"/>
    <n v="46"/>
    <n v="61"/>
    <n v="1"/>
    <n v="7"/>
    <n v="30"/>
    <n v="38"/>
    <n v="45.287999999999997"/>
    <n v="9.032"/>
    <n v="0"/>
    <n v="54.319999999999993"/>
    <n v="0"/>
    <n v="20"/>
    <n v="0"/>
    <n v="20"/>
    <n v="0"/>
    <n v="0"/>
    <n v="0"/>
    <n v="0"/>
    <n v="0"/>
    <n v="0"/>
    <n v="0"/>
    <n v="0"/>
    <n v="60"/>
    <n v="42"/>
    <n v="0"/>
    <n v="0"/>
    <n v="0"/>
    <n v="102"/>
    <n v="1"/>
    <n v="38"/>
    <n v="1000"/>
    <m/>
  </r>
  <r>
    <x v="4"/>
    <x v="11"/>
    <n v="2.0699999999999998"/>
    <n v="52.25"/>
    <n v="0"/>
    <n v="0"/>
    <n v="54.32"/>
    <n v="54.32"/>
    <n v="51.944000000000003"/>
    <n v="106.57"/>
    <n v="26.26"/>
    <n v="0"/>
    <n v="0"/>
    <n v="106.57"/>
    <n v="106.57"/>
    <n v="15"/>
    <n v="7"/>
    <n v="0"/>
    <n v="22"/>
    <n v="0"/>
    <n v="41"/>
    <n v="0"/>
    <n v="5"/>
    <n v="0"/>
    <n v="46"/>
    <n v="7"/>
    <n v="8"/>
    <n v="46"/>
    <n v="61"/>
    <n v="1"/>
    <n v="7"/>
    <n v="30"/>
    <n v="38"/>
    <n v="45.287999999999997"/>
    <n v="9.032"/>
    <n v="0"/>
    <n v="54.319999999999993"/>
    <n v="0"/>
    <n v="20"/>
    <n v="0"/>
    <n v="20"/>
    <n v="0"/>
    <n v="0"/>
    <n v="0"/>
    <n v="0"/>
    <n v="0"/>
    <n v="0"/>
    <n v="0"/>
    <n v="0"/>
    <n v="60"/>
    <n v="42"/>
    <n v="0"/>
    <n v="0"/>
    <n v="0"/>
    <n v="102"/>
    <n v="1"/>
    <n v="38"/>
    <n v="1000"/>
    <m/>
  </r>
  <r>
    <x v="5"/>
    <x v="0"/>
    <n v="2.0699999999999998"/>
    <n v="52.25"/>
    <n v="0"/>
    <n v="0"/>
    <n v="54.32"/>
    <n v="54.32"/>
    <n v="51.944000000000003"/>
    <n v="106.57"/>
    <n v="26.26"/>
    <n v="0"/>
    <n v="0"/>
    <n v="106.57"/>
    <n v="106.57"/>
    <n v="15"/>
    <n v="7"/>
    <n v="0"/>
    <n v="22"/>
    <n v="0"/>
    <n v="41"/>
    <n v="0"/>
    <n v="5"/>
    <n v="0"/>
    <n v="46"/>
    <n v="9"/>
    <n v="8"/>
    <n v="46"/>
    <n v="63"/>
    <n v="1"/>
    <n v="10"/>
    <n v="30"/>
    <n v="41"/>
    <n v="45.287999999999997"/>
    <n v="9.032"/>
    <n v="0"/>
    <n v="54.319999999999993"/>
    <n v="0"/>
    <n v="20"/>
    <n v="0"/>
    <n v="20"/>
    <n v="0"/>
    <n v="0"/>
    <n v="0"/>
    <n v="0"/>
    <n v="0"/>
    <n v="0"/>
    <n v="0"/>
    <n v="0"/>
    <n v="61"/>
    <n v="42"/>
    <n v="0"/>
    <n v="0"/>
    <n v="0"/>
    <n v="103"/>
    <n v="2"/>
    <n v="38"/>
    <n v="1000"/>
    <m/>
  </r>
  <r>
    <x v="5"/>
    <x v="1"/>
    <n v="2.0699999999999998"/>
    <n v="52.25"/>
    <n v="0"/>
    <n v="0"/>
    <n v="54.32"/>
    <n v="54.32"/>
    <n v="51.944000000000003"/>
    <n v="106.57"/>
    <n v="26.26"/>
    <n v="0"/>
    <n v="0"/>
    <n v="106.57"/>
    <n v="106.57"/>
    <n v="15"/>
    <n v="7"/>
    <n v="0"/>
    <n v="22"/>
    <n v="0"/>
    <n v="41"/>
    <n v="0"/>
    <n v="5"/>
    <n v="0"/>
    <n v="46"/>
    <n v="9"/>
    <n v="8"/>
    <n v="46"/>
    <n v="63"/>
    <n v="1"/>
    <n v="10"/>
    <n v="30"/>
    <n v="41"/>
    <n v="45.287999999999997"/>
    <n v="9.032"/>
    <n v="0"/>
    <n v="54.319999999999993"/>
    <n v="0"/>
    <n v="20"/>
    <n v="0"/>
    <n v="20"/>
    <n v="0"/>
    <n v="0"/>
    <n v="0"/>
    <n v="0"/>
    <n v="0"/>
    <n v="0"/>
    <n v="0"/>
    <n v="0"/>
    <n v="61"/>
    <n v="42"/>
    <n v="0"/>
    <n v="0"/>
    <n v="0"/>
    <n v="103"/>
    <n v="2"/>
    <n v="38"/>
    <n v="1000"/>
    <m/>
  </r>
  <r>
    <x v="5"/>
    <x v="2"/>
    <n v="2.0699999999999998"/>
    <n v="52.25"/>
    <n v="0"/>
    <n v="0"/>
    <n v="54.32"/>
    <n v="54.32"/>
    <n v="51.944000000000003"/>
    <n v="106.57"/>
    <n v="26.26"/>
    <n v="0"/>
    <n v="0"/>
    <n v="106.57"/>
    <n v="106.57"/>
    <n v="15"/>
    <n v="7"/>
    <n v="0"/>
    <n v="22"/>
    <n v="0"/>
    <n v="41"/>
    <n v="0"/>
    <n v="5"/>
    <n v="0"/>
    <n v="46"/>
    <n v="9"/>
    <n v="8"/>
    <n v="46"/>
    <n v="63"/>
    <n v="1"/>
    <n v="10"/>
    <n v="30"/>
    <n v="41"/>
    <n v="45.287999999999997"/>
    <n v="9.032"/>
    <n v="0"/>
    <n v="54.319999999999993"/>
    <n v="0"/>
    <n v="20"/>
    <n v="0"/>
    <n v="20"/>
    <n v="0"/>
    <n v="0"/>
    <n v="0"/>
    <n v="0"/>
    <n v="0"/>
    <n v="0"/>
    <n v="0"/>
    <n v="0"/>
    <n v="61"/>
    <n v="42"/>
    <n v="0"/>
    <n v="0"/>
    <n v="0"/>
    <n v="103"/>
    <n v="2"/>
    <n v="38"/>
    <n v="1000"/>
    <m/>
  </r>
  <r>
    <x v="5"/>
    <x v="3"/>
    <n v="2.0699999999999998"/>
    <n v="52.25"/>
    <n v="0"/>
    <n v="0"/>
    <n v="54.32"/>
    <n v="54.32"/>
    <n v="51.944000000000003"/>
    <n v="106.57"/>
    <n v="26.26"/>
    <n v="0"/>
    <n v="0"/>
    <n v="106.57"/>
    <n v="106.57"/>
    <n v="15"/>
    <n v="7"/>
    <n v="0"/>
    <n v="22"/>
    <n v="0"/>
    <n v="41"/>
    <n v="0"/>
    <n v="5"/>
    <n v="0"/>
    <n v="46"/>
    <n v="9"/>
    <n v="8"/>
    <n v="46"/>
    <n v="63"/>
    <n v="1"/>
    <n v="10"/>
    <n v="30"/>
    <n v="41"/>
    <n v="45.287999999999997"/>
    <n v="9.032"/>
    <n v="0"/>
    <n v="54.319999999999993"/>
    <n v="0"/>
    <n v="20"/>
    <n v="0"/>
    <n v="20"/>
    <n v="0"/>
    <n v="0"/>
    <n v="0"/>
    <n v="0"/>
    <n v="0"/>
    <n v="0"/>
    <n v="0"/>
    <n v="0"/>
    <n v="61"/>
    <n v="42"/>
    <n v="0"/>
    <n v="0"/>
    <n v="0"/>
    <n v="103"/>
    <n v="2"/>
    <n v="38"/>
    <n v="1000"/>
    <m/>
  </r>
  <r>
    <x v="5"/>
    <x v="4"/>
    <n v="2.0699999999999998"/>
    <n v="52.25"/>
    <n v="0"/>
    <n v="0"/>
    <n v="54.32"/>
    <n v="54.32"/>
    <n v="51.944000000000003"/>
    <n v="106.57"/>
    <n v="26.26"/>
    <n v="0"/>
    <n v="0"/>
    <n v="106.57"/>
    <n v="106.57"/>
    <n v="15"/>
    <n v="7"/>
    <n v="0"/>
    <n v="22"/>
    <n v="0"/>
    <n v="41"/>
    <n v="0"/>
    <n v="5"/>
    <n v="0"/>
    <n v="46"/>
    <n v="9"/>
    <n v="8"/>
    <n v="46"/>
    <n v="63"/>
    <n v="1"/>
    <n v="10"/>
    <n v="30"/>
    <n v="41"/>
    <n v="45.287999999999997"/>
    <n v="9.032"/>
    <n v="0"/>
    <n v="54.319999999999993"/>
    <n v="0"/>
    <n v="20"/>
    <n v="0"/>
    <n v="20"/>
    <n v="0"/>
    <n v="0"/>
    <n v="0"/>
    <n v="0"/>
    <n v="0"/>
    <n v="0"/>
    <n v="0"/>
    <n v="0"/>
    <n v="61"/>
    <n v="42"/>
    <n v="0"/>
    <n v="0"/>
    <n v="0"/>
    <n v="103"/>
    <n v="2"/>
    <n v="38"/>
    <n v="1000"/>
    <m/>
  </r>
  <r>
    <x v="5"/>
    <x v="5"/>
    <n v="2.0699999999999998"/>
    <n v="52.25"/>
    <n v="0"/>
    <n v="0"/>
    <n v="54.32"/>
    <n v="54.32"/>
    <n v="51.944000000000003"/>
    <n v="106.57"/>
    <n v="26.26"/>
    <n v="0"/>
    <n v="0"/>
    <n v="106.57"/>
    <n v="106.57"/>
    <n v="15"/>
    <n v="7"/>
    <n v="0"/>
    <n v="22"/>
    <n v="0"/>
    <n v="41"/>
    <n v="0"/>
    <n v="5"/>
    <n v="0"/>
    <n v="46"/>
    <n v="9"/>
    <n v="8"/>
    <n v="46"/>
    <n v="63"/>
    <n v="1"/>
    <n v="10"/>
    <n v="30"/>
    <n v="41"/>
    <n v="45.287999999999997"/>
    <n v="9.032"/>
    <n v="0"/>
    <n v="54.319999999999993"/>
    <n v="0"/>
    <n v="20"/>
    <n v="0"/>
    <n v="20"/>
    <n v="0"/>
    <n v="0"/>
    <n v="0"/>
    <n v="0"/>
    <n v="0"/>
    <n v="0"/>
    <n v="0"/>
    <n v="0"/>
    <n v="61"/>
    <n v="42"/>
    <n v="0"/>
    <n v="0"/>
    <n v="0"/>
    <n v="103"/>
    <n v="2"/>
    <n v="38"/>
    <n v="1000"/>
    <m/>
  </r>
  <r>
    <x v="5"/>
    <x v="6"/>
    <n v="2.0699999999999998"/>
    <n v="52.25"/>
    <n v="0"/>
    <n v="0"/>
    <n v="54.32"/>
    <n v="54.32"/>
    <n v="51.944000000000003"/>
    <n v="106.57"/>
    <n v="26.26"/>
    <n v="0"/>
    <n v="0"/>
    <n v="106.57"/>
    <n v="106.57"/>
    <n v="15"/>
    <n v="7"/>
    <n v="0"/>
    <n v="22"/>
    <n v="0"/>
    <n v="41"/>
    <n v="0"/>
    <n v="5"/>
    <n v="0"/>
    <n v="46"/>
    <n v="9"/>
    <n v="8"/>
    <n v="46"/>
    <n v="63"/>
    <n v="1"/>
    <n v="10"/>
    <n v="30"/>
    <n v="41"/>
    <n v="45.287999999999997"/>
    <n v="9.032"/>
    <n v="0"/>
    <n v="54.319999999999993"/>
    <n v="0"/>
    <n v="20"/>
    <n v="0"/>
    <n v="20"/>
    <n v="0"/>
    <n v="0"/>
    <n v="0"/>
    <n v="0"/>
    <n v="0"/>
    <n v="0"/>
    <n v="0"/>
    <n v="0"/>
    <n v="61"/>
    <n v="42"/>
    <n v="0"/>
    <n v="0"/>
    <n v="0"/>
    <n v="103"/>
    <n v="2"/>
    <n v="38"/>
    <n v="1000"/>
    <m/>
  </r>
  <r>
    <x v="5"/>
    <x v="7"/>
    <n v="2.0699999999999998"/>
    <n v="52.25"/>
    <n v="0"/>
    <n v="0"/>
    <n v="54.32"/>
    <n v="54.32"/>
    <n v="51.944000000000003"/>
    <n v="106.57"/>
    <n v="26.26"/>
    <n v="0"/>
    <n v="0"/>
    <n v="106.57"/>
    <n v="106.57"/>
    <n v="15"/>
    <n v="7"/>
    <n v="0"/>
    <n v="22"/>
    <n v="0"/>
    <n v="41"/>
    <n v="0"/>
    <n v="5"/>
    <n v="0"/>
    <n v="46"/>
    <n v="9"/>
    <n v="8"/>
    <n v="46"/>
    <n v="63"/>
    <n v="1"/>
    <n v="10"/>
    <n v="30"/>
    <n v="41"/>
    <n v="45.287999999999997"/>
    <n v="9.032"/>
    <n v="0"/>
    <n v="54.319999999999993"/>
    <n v="0"/>
    <n v="20"/>
    <n v="0"/>
    <n v="20"/>
    <n v="0"/>
    <n v="0"/>
    <n v="0"/>
    <n v="0"/>
    <n v="0"/>
    <n v="0"/>
    <n v="0"/>
    <n v="0"/>
    <n v="61"/>
    <n v="42"/>
    <n v="0"/>
    <n v="0"/>
    <n v="0"/>
    <n v="103"/>
    <n v="2"/>
    <n v="38"/>
    <n v="1000"/>
    <m/>
  </r>
  <r>
    <x v="5"/>
    <x v="8"/>
    <n v="2.0699999999999998"/>
    <n v="52.25"/>
    <n v="0"/>
    <n v="0"/>
    <n v="54.32"/>
    <n v="54.32"/>
    <n v="51.944000000000003"/>
    <n v="106.57"/>
    <n v="26.26"/>
    <n v="0"/>
    <n v="0"/>
    <n v="106.57"/>
    <n v="106.57"/>
    <n v="15"/>
    <n v="7"/>
    <n v="0"/>
    <n v="22"/>
    <n v="0"/>
    <n v="41"/>
    <n v="0"/>
    <n v="5"/>
    <n v="0"/>
    <n v="46"/>
    <n v="9"/>
    <n v="8"/>
    <n v="46"/>
    <n v="63"/>
    <n v="1"/>
    <n v="10"/>
    <n v="30"/>
    <n v="41"/>
    <n v="45.287999999999997"/>
    <n v="9.032"/>
    <n v="0"/>
    <n v="54.319999999999993"/>
    <n v="0"/>
    <n v="20"/>
    <n v="0"/>
    <n v="20"/>
    <n v="0"/>
    <n v="0"/>
    <n v="0"/>
    <n v="0"/>
    <n v="0"/>
    <n v="0"/>
    <n v="0"/>
    <n v="0"/>
    <n v="61"/>
    <n v="42"/>
    <n v="0"/>
    <n v="0"/>
    <n v="0"/>
    <n v="103"/>
    <n v="2"/>
    <n v="38"/>
    <n v="1000"/>
    <m/>
  </r>
  <r>
    <x v="5"/>
    <x v="9"/>
    <n v="2.0699999999999998"/>
    <n v="52.25"/>
    <n v="0"/>
    <n v="0"/>
    <n v="54.32"/>
    <n v="54.32"/>
    <n v="51.944000000000003"/>
    <n v="106.57"/>
    <n v="26.26"/>
    <n v="0"/>
    <n v="0"/>
    <n v="106.57"/>
    <n v="106.57"/>
    <n v="15"/>
    <n v="7"/>
    <n v="0"/>
    <n v="22"/>
    <n v="0"/>
    <n v="41"/>
    <n v="0"/>
    <n v="5"/>
    <n v="0"/>
    <n v="46"/>
    <n v="9"/>
    <n v="8"/>
    <n v="46"/>
    <n v="63"/>
    <n v="1"/>
    <n v="10"/>
    <n v="30"/>
    <n v="41"/>
    <n v="45.287999999999997"/>
    <n v="9.032"/>
    <n v="0"/>
    <n v="54.319999999999993"/>
    <n v="0"/>
    <n v="20"/>
    <n v="0"/>
    <n v="20"/>
    <n v="0"/>
    <n v="0"/>
    <n v="0"/>
    <n v="0"/>
    <n v="0"/>
    <n v="0"/>
    <n v="0"/>
    <n v="0"/>
    <n v="61"/>
    <n v="42"/>
    <n v="0"/>
    <n v="0"/>
    <n v="0"/>
    <n v="103"/>
    <n v="2"/>
    <n v="38"/>
    <n v="1000"/>
    <m/>
  </r>
  <r>
    <x v="5"/>
    <x v="10"/>
    <n v="2.0699999999999998"/>
    <n v="52.25"/>
    <n v="0"/>
    <n v="0"/>
    <n v="54.32"/>
    <n v="54.32"/>
    <n v="51.944000000000003"/>
    <n v="106.57"/>
    <n v="26.26"/>
    <n v="0"/>
    <n v="0"/>
    <n v="106.57"/>
    <n v="106.57"/>
    <n v="15"/>
    <n v="7"/>
    <n v="0"/>
    <n v="22"/>
    <n v="0"/>
    <n v="41"/>
    <n v="0"/>
    <n v="5"/>
    <n v="0"/>
    <n v="46"/>
    <n v="9"/>
    <n v="8"/>
    <n v="46"/>
    <n v="63"/>
    <n v="1"/>
    <n v="10"/>
    <n v="30"/>
    <n v="41"/>
    <n v="45.287999999999997"/>
    <n v="9.032"/>
    <n v="0"/>
    <n v="54.319999999999993"/>
    <n v="0"/>
    <n v="20"/>
    <n v="0"/>
    <n v="20"/>
    <n v="0"/>
    <n v="0"/>
    <n v="0"/>
    <n v="0"/>
    <n v="0"/>
    <n v="0"/>
    <n v="0"/>
    <n v="0"/>
    <n v="61"/>
    <n v="42"/>
    <n v="0"/>
    <n v="0"/>
    <n v="0"/>
    <n v="103"/>
    <n v="2"/>
    <n v="38"/>
    <n v="1000"/>
    <m/>
  </r>
  <r>
    <x v="5"/>
    <x v="11"/>
    <n v="2.0699999999999998"/>
    <n v="52.25"/>
    <n v="0"/>
    <n v="0"/>
    <n v="54.32"/>
    <n v="54.32"/>
    <n v="51.944000000000003"/>
    <n v="106.57"/>
    <n v="26.26"/>
    <n v="0"/>
    <n v="0"/>
    <n v="106.57"/>
    <n v="106.57"/>
    <n v="15"/>
    <n v="7"/>
    <n v="0"/>
    <n v="22"/>
    <n v="0"/>
    <n v="41"/>
    <n v="0"/>
    <n v="5"/>
    <n v="0"/>
    <n v="46"/>
    <n v="9"/>
    <n v="8"/>
    <n v="46"/>
    <n v="63"/>
    <n v="1"/>
    <n v="10"/>
    <n v="30"/>
    <n v="41"/>
    <n v="45.287999999999997"/>
    <n v="9.032"/>
    <n v="0"/>
    <n v="54.319999999999993"/>
    <n v="0"/>
    <n v="20"/>
    <n v="0"/>
    <n v="20"/>
    <n v="0"/>
    <n v="0"/>
    <n v="0"/>
    <n v="0"/>
    <n v="0"/>
    <n v="0"/>
    <n v="0"/>
    <n v="0"/>
    <n v="61"/>
    <n v="42"/>
    <n v="0"/>
    <n v="0"/>
    <n v="0"/>
    <n v="103"/>
    <n v="2"/>
    <n v="38"/>
    <n v="1000"/>
    <m/>
  </r>
  <r>
    <x v="6"/>
    <x v="0"/>
    <n v="2.0699999999999998"/>
    <n v="52.25"/>
    <n v="0"/>
    <n v="0"/>
    <n v="54.32"/>
    <n v="54.32"/>
    <n v="51.944000000000003"/>
    <n v="106.57"/>
    <n v="26.26"/>
    <n v="0"/>
    <n v="0"/>
    <n v="106.57"/>
    <n v="106.57"/>
    <n v="15"/>
    <n v="7"/>
    <n v="0"/>
    <n v="22"/>
    <n v="0"/>
    <n v="41"/>
    <n v="1"/>
    <n v="4"/>
    <n v="0"/>
    <n v="46"/>
    <n v="10"/>
    <n v="9"/>
    <n v="46"/>
    <n v="65"/>
    <n v="1"/>
    <n v="10"/>
    <n v="30"/>
    <n v="41"/>
    <n v="47"/>
    <n v="7.32"/>
    <n v="0"/>
    <n v="54.32"/>
    <n v="0"/>
    <n v="20"/>
    <n v="0"/>
    <n v="20"/>
    <n v="0"/>
    <n v="0"/>
    <n v="0"/>
    <n v="0"/>
    <n v="0"/>
    <n v="0"/>
    <n v="0"/>
    <n v="0"/>
    <n v="66"/>
    <n v="47"/>
    <n v="0"/>
    <n v="0"/>
    <n v="0"/>
    <n v="113"/>
    <n v="2"/>
    <n v="38"/>
    <n v="1000"/>
    <m/>
  </r>
  <r>
    <x v="6"/>
    <x v="1"/>
    <n v="2.0699999999999998"/>
    <n v="52.25"/>
    <n v="0"/>
    <n v="0"/>
    <n v="54.32"/>
    <n v="54.32"/>
    <n v="51.944000000000003"/>
    <n v="106.57"/>
    <n v="26.26"/>
    <n v="0"/>
    <n v="0"/>
    <n v="106.57"/>
    <n v="106.57"/>
    <n v="15"/>
    <n v="7"/>
    <n v="0"/>
    <n v="22"/>
    <n v="0"/>
    <n v="41"/>
    <n v="1"/>
    <n v="4"/>
    <n v="0"/>
    <n v="46"/>
    <n v="10"/>
    <n v="9"/>
    <n v="46"/>
    <n v="65"/>
    <n v="1"/>
    <n v="10"/>
    <n v="30"/>
    <n v="41"/>
    <n v="47"/>
    <n v="7.32"/>
    <n v="0"/>
    <n v="54.32"/>
    <n v="0"/>
    <n v="20"/>
    <n v="0"/>
    <n v="20"/>
    <n v="0"/>
    <n v="0"/>
    <n v="0"/>
    <n v="0"/>
    <n v="0"/>
    <n v="0"/>
    <n v="0"/>
    <n v="0"/>
    <n v="66"/>
    <n v="47"/>
    <n v="0"/>
    <n v="0"/>
    <n v="0"/>
    <n v="113"/>
    <n v="2"/>
    <n v="38"/>
    <n v="1000"/>
    <m/>
  </r>
  <r>
    <x v="6"/>
    <x v="2"/>
    <n v="2.0699999999999998"/>
    <n v="52.25"/>
    <n v="0"/>
    <n v="0"/>
    <n v="54.32"/>
    <n v="54.32"/>
    <n v="51.944000000000003"/>
    <n v="106.57"/>
    <n v="26.26"/>
    <n v="0"/>
    <n v="0"/>
    <n v="106.57"/>
    <n v="106.57"/>
    <n v="15"/>
    <n v="7"/>
    <n v="0"/>
    <n v="22"/>
    <n v="0"/>
    <n v="41"/>
    <n v="1"/>
    <n v="4"/>
    <n v="0"/>
    <n v="46"/>
    <n v="10"/>
    <n v="9"/>
    <n v="46"/>
    <n v="65"/>
    <n v="1"/>
    <n v="10"/>
    <n v="30"/>
    <n v="41"/>
    <n v="47"/>
    <n v="7.32"/>
    <n v="0"/>
    <n v="54.32"/>
    <n v="0"/>
    <n v="20"/>
    <n v="0"/>
    <n v="20"/>
    <n v="0"/>
    <n v="0"/>
    <n v="0"/>
    <n v="0"/>
    <n v="0"/>
    <n v="0"/>
    <n v="0"/>
    <n v="0"/>
    <n v="66"/>
    <n v="47"/>
    <n v="0"/>
    <n v="0"/>
    <n v="0"/>
    <n v="113"/>
    <n v="2"/>
    <n v="38"/>
    <n v="1000"/>
    <m/>
  </r>
  <r>
    <x v="6"/>
    <x v="3"/>
    <n v="2.0699999999999998"/>
    <n v="52.25"/>
    <n v="0"/>
    <n v="0"/>
    <n v="54.32"/>
    <n v="54.32"/>
    <n v="51.944000000000003"/>
    <n v="106.57"/>
    <n v="26.26"/>
    <n v="0"/>
    <n v="0"/>
    <n v="106.57"/>
    <n v="106.57"/>
    <n v="15"/>
    <n v="7"/>
    <n v="0"/>
    <n v="22"/>
    <n v="0"/>
    <n v="41"/>
    <n v="1"/>
    <n v="4"/>
    <n v="0"/>
    <n v="46"/>
    <n v="10"/>
    <n v="9"/>
    <n v="46"/>
    <n v="65"/>
    <n v="1"/>
    <n v="10"/>
    <n v="30"/>
    <n v="41"/>
    <n v="47"/>
    <n v="7.32"/>
    <n v="0"/>
    <n v="54.32"/>
    <n v="0"/>
    <n v="20"/>
    <n v="0"/>
    <n v="20"/>
    <n v="0"/>
    <n v="0"/>
    <n v="0"/>
    <n v="0"/>
    <n v="0"/>
    <n v="0"/>
    <n v="0"/>
    <n v="0"/>
    <n v="66"/>
    <n v="47"/>
    <n v="0"/>
    <n v="0"/>
    <n v="0"/>
    <n v="113"/>
    <n v="2"/>
    <n v="38"/>
    <n v="1000"/>
    <m/>
  </r>
  <r>
    <x v="6"/>
    <x v="4"/>
    <n v="2.0699999999999998"/>
    <n v="52.25"/>
    <n v="0"/>
    <n v="0"/>
    <n v="54.32"/>
    <n v="54.32"/>
    <n v="51.944000000000003"/>
    <n v="106.57"/>
    <n v="26.26"/>
    <n v="0"/>
    <n v="0"/>
    <n v="106.57"/>
    <n v="106.57"/>
    <n v="15"/>
    <n v="7"/>
    <n v="0"/>
    <n v="22"/>
    <n v="0"/>
    <n v="41"/>
    <n v="1"/>
    <n v="4"/>
    <n v="0"/>
    <n v="46"/>
    <n v="10"/>
    <n v="9"/>
    <n v="46"/>
    <n v="65"/>
    <n v="1"/>
    <n v="10"/>
    <n v="30"/>
    <n v="41"/>
    <n v="47"/>
    <n v="7.32"/>
    <n v="0"/>
    <n v="54.32"/>
    <n v="0"/>
    <n v="20"/>
    <n v="0"/>
    <n v="20"/>
    <n v="0"/>
    <n v="0"/>
    <n v="0"/>
    <n v="0"/>
    <n v="0"/>
    <n v="0"/>
    <n v="0"/>
    <n v="0"/>
    <n v="66"/>
    <n v="47"/>
    <n v="0"/>
    <n v="0"/>
    <n v="0"/>
    <n v="113"/>
    <n v="2"/>
    <n v="38"/>
    <n v="1000"/>
    <m/>
  </r>
  <r>
    <x v="6"/>
    <x v="5"/>
    <n v="2.0699999999999998"/>
    <n v="52.25"/>
    <n v="0"/>
    <n v="0"/>
    <n v="54.32"/>
    <n v="54.32"/>
    <n v="51.944000000000003"/>
    <n v="106.57"/>
    <n v="26.26"/>
    <n v="0"/>
    <n v="0"/>
    <n v="106.57"/>
    <n v="106.57"/>
    <n v="15"/>
    <n v="7"/>
    <n v="0"/>
    <n v="22"/>
    <n v="0"/>
    <n v="41"/>
    <n v="1"/>
    <n v="4"/>
    <n v="0"/>
    <n v="46"/>
    <n v="10"/>
    <n v="9"/>
    <n v="46"/>
    <n v="65"/>
    <n v="1"/>
    <n v="10"/>
    <n v="30"/>
    <n v="41"/>
    <n v="47"/>
    <n v="7.32"/>
    <n v="0"/>
    <n v="54.32"/>
    <n v="0"/>
    <n v="20"/>
    <n v="0"/>
    <n v="20"/>
    <n v="0"/>
    <n v="0"/>
    <n v="0"/>
    <n v="0"/>
    <n v="0"/>
    <n v="0"/>
    <n v="0"/>
    <n v="0"/>
    <n v="66"/>
    <n v="47"/>
    <n v="0"/>
    <n v="0"/>
    <n v="0"/>
    <n v="113"/>
    <n v="2"/>
    <n v="38"/>
    <n v="1000"/>
    <m/>
  </r>
  <r>
    <x v="6"/>
    <x v="6"/>
    <n v="2.0699999999999998"/>
    <n v="52.25"/>
    <n v="0"/>
    <n v="0"/>
    <n v="54.32"/>
    <n v="54.32"/>
    <n v="51.944000000000003"/>
    <n v="106.57"/>
    <n v="26.26"/>
    <n v="0"/>
    <n v="0"/>
    <n v="106.57"/>
    <n v="106.57"/>
    <n v="15"/>
    <n v="7"/>
    <n v="0"/>
    <n v="22"/>
    <n v="0"/>
    <n v="41"/>
    <n v="1"/>
    <n v="4"/>
    <n v="0"/>
    <n v="46"/>
    <n v="10"/>
    <n v="9"/>
    <n v="46"/>
    <n v="65"/>
    <n v="1"/>
    <n v="10"/>
    <n v="30"/>
    <n v="41"/>
    <n v="47"/>
    <n v="7.32"/>
    <n v="0"/>
    <n v="54.32"/>
    <n v="0"/>
    <n v="20"/>
    <n v="0"/>
    <n v="20"/>
    <n v="0"/>
    <n v="0"/>
    <n v="0"/>
    <n v="0"/>
    <n v="0"/>
    <n v="0"/>
    <n v="0"/>
    <n v="0"/>
    <n v="66"/>
    <n v="47"/>
    <n v="0"/>
    <n v="0"/>
    <n v="0"/>
    <n v="113"/>
    <n v="2"/>
    <n v="38"/>
    <n v="1000"/>
    <m/>
  </r>
  <r>
    <x v="6"/>
    <x v="7"/>
    <n v="2.0699999999999998"/>
    <n v="52.25"/>
    <n v="0"/>
    <n v="0"/>
    <n v="54.32"/>
    <n v="54.32"/>
    <n v="51.944000000000003"/>
    <n v="106.57"/>
    <n v="26.26"/>
    <n v="0"/>
    <n v="0"/>
    <n v="106.57"/>
    <n v="106.57"/>
    <n v="15"/>
    <n v="7"/>
    <n v="0"/>
    <n v="22"/>
    <n v="0"/>
    <n v="41"/>
    <n v="1"/>
    <n v="4"/>
    <n v="0"/>
    <n v="46"/>
    <n v="10"/>
    <n v="9"/>
    <n v="46"/>
    <n v="65"/>
    <n v="1"/>
    <n v="10"/>
    <n v="30"/>
    <n v="41"/>
    <n v="47"/>
    <n v="7.32"/>
    <n v="0"/>
    <n v="54.32"/>
    <n v="0"/>
    <n v="20"/>
    <n v="0"/>
    <n v="20"/>
    <n v="0"/>
    <n v="0"/>
    <n v="0"/>
    <n v="0"/>
    <n v="0"/>
    <n v="0"/>
    <n v="0"/>
    <n v="0"/>
    <n v="66"/>
    <n v="47"/>
    <n v="0"/>
    <n v="0"/>
    <n v="0"/>
    <n v="113"/>
    <n v="2"/>
    <n v="38"/>
    <n v="1000"/>
    <m/>
  </r>
  <r>
    <x v="6"/>
    <x v="8"/>
    <n v="2.0699999999999998"/>
    <n v="52.25"/>
    <n v="0"/>
    <n v="0"/>
    <n v="54.32"/>
    <n v="54.32"/>
    <n v="51.944000000000003"/>
    <n v="106.57"/>
    <n v="26.26"/>
    <n v="0"/>
    <n v="0"/>
    <n v="106.57"/>
    <n v="106.57"/>
    <n v="15"/>
    <n v="7"/>
    <n v="0"/>
    <n v="22"/>
    <n v="0"/>
    <n v="41"/>
    <n v="1"/>
    <n v="4"/>
    <n v="0"/>
    <n v="46"/>
    <n v="10"/>
    <n v="9"/>
    <n v="46"/>
    <n v="65"/>
    <n v="1"/>
    <n v="10"/>
    <n v="30"/>
    <n v="41"/>
    <n v="47"/>
    <n v="7.32"/>
    <n v="0"/>
    <n v="54.32"/>
    <n v="0"/>
    <n v="20"/>
    <n v="0"/>
    <n v="20"/>
    <n v="0"/>
    <n v="0"/>
    <n v="0"/>
    <n v="0"/>
    <n v="0"/>
    <n v="0"/>
    <n v="0"/>
    <n v="0"/>
    <n v="66"/>
    <n v="47"/>
    <n v="0"/>
    <n v="0"/>
    <n v="0"/>
    <n v="113"/>
    <n v="2"/>
    <n v="38"/>
    <n v="1000"/>
    <m/>
  </r>
  <r>
    <x v="6"/>
    <x v="9"/>
    <n v="2.0699999999999998"/>
    <n v="52.25"/>
    <n v="0"/>
    <n v="0"/>
    <n v="54.32"/>
    <n v="54.32"/>
    <n v="51.944000000000003"/>
    <n v="106.57"/>
    <n v="26.26"/>
    <n v="0"/>
    <n v="0"/>
    <n v="106.57"/>
    <n v="106.57"/>
    <n v="15"/>
    <n v="7"/>
    <n v="0"/>
    <n v="22"/>
    <n v="0"/>
    <n v="41"/>
    <n v="1"/>
    <n v="4"/>
    <n v="0"/>
    <n v="46"/>
    <n v="10"/>
    <n v="9"/>
    <n v="46"/>
    <n v="65"/>
    <n v="1"/>
    <n v="10"/>
    <n v="30"/>
    <n v="41"/>
    <n v="47"/>
    <n v="7.32"/>
    <n v="0"/>
    <n v="54.32"/>
    <n v="0"/>
    <n v="20"/>
    <n v="0"/>
    <n v="20"/>
    <n v="0"/>
    <n v="0"/>
    <n v="0"/>
    <n v="0"/>
    <n v="0"/>
    <n v="0"/>
    <n v="0"/>
    <n v="0"/>
    <n v="66"/>
    <n v="47"/>
    <n v="0"/>
    <n v="0"/>
    <n v="0"/>
    <n v="113"/>
    <n v="2"/>
    <n v="38"/>
    <n v="1000"/>
    <m/>
  </r>
  <r>
    <x v="6"/>
    <x v="10"/>
    <n v="2.0699999999999998"/>
    <n v="52.25"/>
    <n v="0"/>
    <n v="0"/>
    <n v="54.32"/>
    <n v="54.32"/>
    <n v="51.944000000000003"/>
    <n v="106.57"/>
    <n v="26.26"/>
    <n v="0"/>
    <n v="0"/>
    <n v="106.57"/>
    <n v="106.57"/>
    <n v="15"/>
    <n v="7"/>
    <n v="0"/>
    <n v="22"/>
    <n v="0"/>
    <n v="41"/>
    <n v="1"/>
    <n v="4"/>
    <n v="0"/>
    <n v="46"/>
    <n v="10"/>
    <n v="9"/>
    <n v="46"/>
    <n v="65"/>
    <n v="1"/>
    <n v="10"/>
    <n v="30"/>
    <n v="41"/>
    <n v="47"/>
    <n v="7.32"/>
    <n v="0"/>
    <n v="54.32"/>
    <n v="0"/>
    <n v="20"/>
    <n v="0"/>
    <n v="20"/>
    <n v="0"/>
    <n v="0"/>
    <n v="0"/>
    <n v="0"/>
    <n v="0"/>
    <n v="0"/>
    <n v="0"/>
    <n v="0"/>
    <n v="66"/>
    <n v="47"/>
    <n v="0"/>
    <n v="0"/>
    <n v="0"/>
    <n v="113"/>
    <n v="2"/>
    <n v="38"/>
    <n v="1000"/>
    <m/>
  </r>
  <r>
    <x v="6"/>
    <x v="11"/>
    <n v="2.0699999999999998"/>
    <n v="52.25"/>
    <n v="0"/>
    <n v="0"/>
    <n v="54.32"/>
    <n v="54.32"/>
    <n v="51.944000000000003"/>
    <n v="106.57"/>
    <n v="26.26"/>
    <n v="0"/>
    <n v="0"/>
    <n v="106.57"/>
    <n v="106.57"/>
    <n v="15"/>
    <n v="7"/>
    <n v="0"/>
    <n v="22"/>
    <n v="0"/>
    <n v="41"/>
    <n v="1"/>
    <n v="4"/>
    <n v="0"/>
    <n v="46"/>
    <n v="10"/>
    <n v="9"/>
    <n v="46"/>
    <n v="65"/>
    <n v="1"/>
    <n v="10"/>
    <n v="30"/>
    <n v="41"/>
    <n v="47"/>
    <n v="7.32"/>
    <n v="0"/>
    <n v="54.32"/>
    <n v="0"/>
    <n v="20"/>
    <n v="0"/>
    <n v="20"/>
    <n v="0"/>
    <n v="0"/>
    <n v="0"/>
    <n v="0"/>
    <n v="0"/>
    <n v="0"/>
    <n v="0"/>
    <n v="0"/>
    <n v="66"/>
    <n v="47"/>
    <n v="0"/>
    <n v="0"/>
    <n v="0"/>
    <n v="113"/>
    <n v="2"/>
    <n v="38"/>
    <n v="1000"/>
    <m/>
  </r>
  <r>
    <x v="7"/>
    <x v="0"/>
    <n v="2.0699999999999998"/>
    <n v="52.25"/>
    <n v="0"/>
    <n v="0"/>
    <n v="54.32"/>
    <n v="54.32"/>
    <n v="51.944000000000003"/>
    <n v="106.57"/>
    <n v="26.26"/>
    <n v="0"/>
    <n v="0"/>
    <n v="106.57"/>
    <n v="106.57"/>
    <n v="15"/>
    <n v="7"/>
    <n v="0"/>
    <n v="22"/>
    <n v="0"/>
    <n v="41"/>
    <n v="1"/>
    <n v="4"/>
    <n v="0"/>
    <n v="46"/>
    <n v="14"/>
    <n v="10"/>
    <n v="46"/>
    <n v="70"/>
    <n v="1"/>
    <n v="9"/>
    <n v="49"/>
    <n v="59"/>
    <n v="47"/>
    <n v="7.32"/>
    <n v="0"/>
    <n v="54.32"/>
    <n v="0"/>
    <n v="20"/>
    <n v="0"/>
    <n v="20"/>
    <n v="0"/>
    <n v="0"/>
    <n v="0"/>
    <n v="0"/>
    <n v="0"/>
    <n v="0"/>
    <n v="0"/>
    <n v="0"/>
    <n v="66"/>
    <n v="47"/>
    <n v="0"/>
    <n v="0"/>
    <n v="0"/>
    <n v="113"/>
    <n v="2"/>
    <n v="36"/>
    <n v="1000"/>
    <m/>
  </r>
  <r>
    <x v="7"/>
    <x v="1"/>
    <n v="2.0699999999999998"/>
    <n v="52.25"/>
    <n v="0"/>
    <n v="0"/>
    <n v="54.32"/>
    <n v="54.32"/>
    <n v="51.944000000000003"/>
    <n v="106.57"/>
    <n v="26.26"/>
    <n v="0"/>
    <n v="0"/>
    <n v="106.57"/>
    <n v="106.57"/>
    <n v="15"/>
    <n v="7"/>
    <n v="0"/>
    <n v="22"/>
    <n v="0"/>
    <n v="41"/>
    <n v="1"/>
    <n v="4"/>
    <n v="0"/>
    <n v="46"/>
    <n v="14"/>
    <n v="10"/>
    <n v="46"/>
    <n v="70"/>
    <n v="1"/>
    <n v="9"/>
    <n v="49"/>
    <n v="59"/>
    <n v="47"/>
    <n v="7.32"/>
    <n v="0"/>
    <n v="54.32"/>
    <n v="0"/>
    <n v="20"/>
    <n v="0"/>
    <n v="20"/>
    <n v="0"/>
    <n v="0"/>
    <n v="0"/>
    <n v="0"/>
    <n v="0"/>
    <n v="0"/>
    <n v="0"/>
    <n v="0"/>
    <n v="66"/>
    <n v="47"/>
    <n v="0"/>
    <n v="0"/>
    <n v="0"/>
    <n v="113"/>
    <n v="2"/>
    <n v="36"/>
    <n v="1000"/>
    <m/>
  </r>
  <r>
    <x v="7"/>
    <x v="2"/>
    <n v="2.0699999999999998"/>
    <n v="52.25"/>
    <n v="0"/>
    <n v="0"/>
    <n v="54.32"/>
    <n v="54.32"/>
    <n v="51.944000000000003"/>
    <n v="106.57"/>
    <n v="26.26"/>
    <n v="0"/>
    <n v="0"/>
    <n v="106.57"/>
    <n v="106.57"/>
    <n v="15"/>
    <n v="7"/>
    <n v="0"/>
    <n v="22"/>
    <n v="0"/>
    <n v="41"/>
    <n v="1"/>
    <n v="4"/>
    <n v="0"/>
    <n v="46"/>
    <n v="14"/>
    <n v="10"/>
    <n v="46"/>
    <n v="70"/>
    <n v="1"/>
    <n v="9"/>
    <n v="49"/>
    <n v="59"/>
    <n v="47"/>
    <n v="7.32"/>
    <n v="0"/>
    <n v="54.32"/>
    <n v="0"/>
    <n v="20"/>
    <n v="0"/>
    <n v="20"/>
    <n v="0"/>
    <n v="0"/>
    <n v="0"/>
    <n v="0"/>
    <n v="0"/>
    <n v="0"/>
    <n v="0"/>
    <n v="0"/>
    <n v="66"/>
    <n v="47"/>
    <n v="0"/>
    <n v="0"/>
    <n v="0"/>
    <n v="113"/>
    <n v="2"/>
    <n v="36"/>
    <n v="1000"/>
    <m/>
  </r>
  <r>
    <x v="7"/>
    <x v="3"/>
    <n v="2.0699999999999998"/>
    <n v="52.25"/>
    <n v="0"/>
    <n v="0"/>
    <n v="54.32"/>
    <n v="54.32"/>
    <n v="51.944000000000003"/>
    <n v="106.57"/>
    <n v="26.26"/>
    <n v="0"/>
    <n v="0"/>
    <n v="106.57"/>
    <n v="106.57"/>
    <n v="15"/>
    <n v="7"/>
    <n v="0"/>
    <n v="22"/>
    <n v="0"/>
    <n v="41"/>
    <n v="1"/>
    <n v="4"/>
    <n v="0"/>
    <n v="46"/>
    <n v="14"/>
    <n v="10"/>
    <n v="46"/>
    <n v="70"/>
    <n v="1"/>
    <n v="9"/>
    <n v="49"/>
    <n v="59"/>
    <n v="47"/>
    <n v="7.32"/>
    <n v="0"/>
    <n v="54.32"/>
    <n v="0"/>
    <n v="20"/>
    <n v="0"/>
    <n v="20"/>
    <n v="0"/>
    <n v="0"/>
    <n v="0"/>
    <n v="0"/>
    <n v="0"/>
    <n v="0"/>
    <n v="0"/>
    <n v="0"/>
    <n v="66"/>
    <n v="47"/>
    <n v="0"/>
    <n v="0"/>
    <n v="0"/>
    <n v="113"/>
    <n v="2"/>
    <n v="36"/>
    <n v="1000"/>
    <m/>
  </r>
  <r>
    <x v="7"/>
    <x v="4"/>
    <n v="2.0699999999999998"/>
    <n v="52.25"/>
    <n v="0"/>
    <n v="0"/>
    <n v="54.32"/>
    <n v="54.32"/>
    <n v="51.944000000000003"/>
    <n v="106.57"/>
    <n v="26.26"/>
    <n v="0"/>
    <n v="0"/>
    <n v="106.57"/>
    <n v="106.57"/>
    <n v="15"/>
    <n v="7"/>
    <n v="0"/>
    <n v="22"/>
    <n v="0"/>
    <n v="41"/>
    <n v="1"/>
    <n v="4"/>
    <n v="0"/>
    <n v="46"/>
    <n v="14"/>
    <n v="10"/>
    <n v="46"/>
    <n v="70"/>
    <n v="1"/>
    <n v="9"/>
    <n v="49"/>
    <n v="59"/>
    <n v="47"/>
    <n v="7.32"/>
    <n v="0"/>
    <n v="54.32"/>
    <n v="0"/>
    <n v="20"/>
    <n v="0"/>
    <n v="20"/>
    <n v="0"/>
    <n v="0"/>
    <n v="0"/>
    <n v="0"/>
    <n v="0"/>
    <n v="0"/>
    <n v="0"/>
    <n v="0"/>
    <n v="66"/>
    <n v="47"/>
    <n v="0"/>
    <n v="0"/>
    <n v="0"/>
    <n v="113"/>
    <n v="2"/>
    <n v="36"/>
    <n v="1000"/>
    <m/>
  </r>
  <r>
    <x v="7"/>
    <x v="5"/>
    <n v="2.0699999999999998"/>
    <n v="52.25"/>
    <n v="0"/>
    <n v="0"/>
    <n v="54.32"/>
    <n v="54.32"/>
    <n v="51.944000000000003"/>
    <n v="106.57"/>
    <n v="26.26"/>
    <n v="0"/>
    <n v="0"/>
    <n v="106.57"/>
    <n v="106.57"/>
    <n v="15"/>
    <n v="7"/>
    <n v="0"/>
    <n v="22"/>
    <n v="0"/>
    <n v="41"/>
    <n v="1"/>
    <n v="4"/>
    <n v="0"/>
    <n v="46"/>
    <n v="14"/>
    <n v="10"/>
    <n v="46"/>
    <n v="70"/>
    <n v="1"/>
    <n v="9"/>
    <n v="49"/>
    <n v="59"/>
    <n v="47"/>
    <n v="7.32"/>
    <n v="0"/>
    <n v="54.32"/>
    <n v="0"/>
    <n v="20"/>
    <n v="0"/>
    <n v="20"/>
    <n v="0"/>
    <n v="0"/>
    <n v="0"/>
    <n v="0"/>
    <n v="0"/>
    <n v="0"/>
    <n v="0"/>
    <n v="0"/>
    <n v="66"/>
    <n v="47"/>
    <n v="0"/>
    <n v="0"/>
    <n v="0"/>
    <n v="113"/>
    <n v="2"/>
    <n v="36"/>
    <n v="1000"/>
    <m/>
  </r>
  <r>
    <x v="7"/>
    <x v="6"/>
    <n v="2.0699999999999998"/>
    <n v="52.25"/>
    <n v="0"/>
    <n v="0"/>
    <n v="54.32"/>
    <n v="54.32"/>
    <n v="51.944000000000003"/>
    <n v="106.57"/>
    <n v="26.26"/>
    <n v="0"/>
    <n v="0"/>
    <n v="106.57"/>
    <n v="106.57"/>
    <n v="15"/>
    <n v="7"/>
    <n v="0"/>
    <n v="22"/>
    <n v="0"/>
    <n v="41"/>
    <n v="1"/>
    <n v="4"/>
    <n v="0"/>
    <n v="46"/>
    <n v="14"/>
    <n v="10"/>
    <n v="46"/>
    <n v="70"/>
    <n v="1"/>
    <n v="9"/>
    <n v="49"/>
    <n v="59"/>
    <n v="47"/>
    <n v="7.32"/>
    <n v="0"/>
    <n v="54.32"/>
    <n v="0"/>
    <n v="20"/>
    <n v="0"/>
    <n v="20"/>
    <n v="0"/>
    <n v="0"/>
    <n v="0"/>
    <n v="0"/>
    <n v="0"/>
    <n v="0"/>
    <n v="0"/>
    <n v="0"/>
    <n v="66"/>
    <n v="47"/>
    <n v="0"/>
    <n v="0"/>
    <n v="0"/>
    <n v="113"/>
    <n v="2"/>
    <n v="36"/>
    <n v="1000"/>
    <m/>
  </r>
  <r>
    <x v="7"/>
    <x v="7"/>
    <n v="2.0699999999999998"/>
    <n v="52.25"/>
    <n v="0"/>
    <n v="0"/>
    <n v="54.32"/>
    <n v="54.32"/>
    <n v="51.944000000000003"/>
    <n v="106.57"/>
    <n v="26.26"/>
    <n v="0"/>
    <n v="0"/>
    <n v="106.57"/>
    <n v="106.57"/>
    <n v="15"/>
    <n v="7"/>
    <n v="0"/>
    <n v="22"/>
    <n v="0"/>
    <n v="41"/>
    <n v="1"/>
    <n v="4"/>
    <n v="0"/>
    <n v="46"/>
    <n v="14"/>
    <n v="10"/>
    <n v="46"/>
    <n v="70"/>
    <n v="1"/>
    <n v="9"/>
    <n v="49"/>
    <n v="59"/>
    <n v="47"/>
    <n v="7.32"/>
    <n v="0"/>
    <n v="54.32"/>
    <n v="0"/>
    <n v="20"/>
    <n v="0"/>
    <n v="20"/>
    <n v="0"/>
    <n v="0"/>
    <n v="0"/>
    <n v="0"/>
    <n v="0"/>
    <n v="0"/>
    <n v="0"/>
    <n v="0"/>
    <n v="66"/>
    <n v="47"/>
    <n v="0"/>
    <n v="0"/>
    <n v="0"/>
    <n v="113"/>
    <n v="2"/>
    <n v="36"/>
    <n v="1000"/>
    <m/>
  </r>
  <r>
    <x v="7"/>
    <x v="8"/>
    <n v="2.0699999999999998"/>
    <n v="52.25"/>
    <n v="0"/>
    <n v="0"/>
    <n v="54.32"/>
    <n v="54.32"/>
    <n v="51.944000000000003"/>
    <n v="106.57"/>
    <n v="26.26"/>
    <n v="0"/>
    <n v="0"/>
    <n v="106.57"/>
    <n v="106.57"/>
    <n v="15"/>
    <n v="7"/>
    <n v="0"/>
    <n v="22"/>
    <n v="0"/>
    <n v="41"/>
    <n v="1"/>
    <n v="4"/>
    <n v="0"/>
    <n v="46"/>
    <n v="14"/>
    <n v="10"/>
    <n v="46"/>
    <n v="70"/>
    <n v="1"/>
    <n v="9"/>
    <n v="49"/>
    <n v="59"/>
    <n v="47"/>
    <n v="7.32"/>
    <n v="0"/>
    <n v="54.32"/>
    <n v="0"/>
    <n v="20"/>
    <n v="0"/>
    <n v="20"/>
    <n v="0"/>
    <n v="0"/>
    <n v="0"/>
    <n v="0"/>
    <n v="0"/>
    <n v="0"/>
    <n v="0"/>
    <n v="0"/>
    <n v="66"/>
    <n v="47"/>
    <n v="0"/>
    <n v="0"/>
    <n v="0"/>
    <n v="113"/>
    <n v="2"/>
    <n v="36"/>
    <n v="1000"/>
    <m/>
  </r>
  <r>
    <x v="7"/>
    <x v="9"/>
    <n v="2.0699999999999998"/>
    <n v="52.25"/>
    <n v="0"/>
    <n v="0"/>
    <n v="54.32"/>
    <n v="54.32"/>
    <n v="51.944000000000003"/>
    <n v="106.57"/>
    <n v="26.26"/>
    <n v="0"/>
    <n v="0"/>
    <n v="106.57"/>
    <n v="106.57"/>
    <n v="15"/>
    <n v="7"/>
    <n v="0"/>
    <n v="22"/>
    <n v="0"/>
    <n v="41"/>
    <n v="1"/>
    <n v="4"/>
    <n v="0"/>
    <n v="46"/>
    <n v="14"/>
    <n v="10"/>
    <n v="46"/>
    <n v="70"/>
    <n v="1"/>
    <n v="9"/>
    <n v="49"/>
    <n v="59"/>
    <n v="47"/>
    <n v="7.32"/>
    <n v="0"/>
    <n v="54.32"/>
    <n v="0"/>
    <n v="20"/>
    <n v="0"/>
    <n v="20"/>
    <n v="0"/>
    <n v="0"/>
    <n v="0"/>
    <n v="0"/>
    <n v="0"/>
    <n v="0"/>
    <n v="0"/>
    <n v="0"/>
    <n v="66"/>
    <n v="47"/>
    <n v="0"/>
    <n v="0"/>
    <n v="0"/>
    <n v="113"/>
    <n v="2"/>
    <n v="36"/>
    <n v="1000"/>
    <m/>
  </r>
  <r>
    <x v="7"/>
    <x v="10"/>
    <n v="2.0699999999999998"/>
    <n v="52.25"/>
    <n v="0"/>
    <n v="0"/>
    <n v="54.32"/>
    <n v="54.32"/>
    <n v="51.944000000000003"/>
    <n v="106.57"/>
    <n v="26.26"/>
    <n v="0"/>
    <n v="0"/>
    <n v="106.57"/>
    <n v="106.57"/>
    <n v="15"/>
    <n v="7"/>
    <n v="0"/>
    <n v="22"/>
    <n v="0"/>
    <n v="41"/>
    <n v="1"/>
    <n v="4"/>
    <n v="0"/>
    <n v="46"/>
    <n v="14"/>
    <n v="10"/>
    <n v="46"/>
    <n v="70"/>
    <n v="1"/>
    <n v="9"/>
    <n v="49"/>
    <n v="59"/>
    <n v="47"/>
    <n v="7.32"/>
    <n v="0"/>
    <n v="54.32"/>
    <n v="0"/>
    <n v="20"/>
    <n v="0"/>
    <n v="20"/>
    <n v="0"/>
    <n v="0"/>
    <n v="0"/>
    <n v="0"/>
    <n v="0"/>
    <n v="0"/>
    <n v="0"/>
    <n v="0"/>
    <n v="66"/>
    <n v="47"/>
    <n v="0"/>
    <n v="0"/>
    <n v="0"/>
    <n v="113"/>
    <n v="2"/>
    <n v="36"/>
    <n v="1000"/>
    <m/>
  </r>
  <r>
    <x v="7"/>
    <x v="11"/>
    <n v="2.0699999999999998"/>
    <n v="52.25"/>
    <n v="0"/>
    <n v="0"/>
    <n v="54.32"/>
    <n v="54.32"/>
    <n v="51.944000000000003"/>
    <n v="106.57"/>
    <n v="26.26"/>
    <n v="0"/>
    <n v="0"/>
    <n v="106.57"/>
    <n v="106.57"/>
    <n v="15"/>
    <n v="7"/>
    <n v="0"/>
    <n v="22"/>
    <n v="0"/>
    <n v="41"/>
    <n v="1"/>
    <n v="4"/>
    <n v="0"/>
    <n v="46"/>
    <n v="14"/>
    <n v="10"/>
    <n v="46"/>
    <n v="70"/>
    <n v="1"/>
    <n v="9"/>
    <n v="49"/>
    <n v="59"/>
    <n v="47"/>
    <n v="7.32"/>
    <n v="0"/>
    <n v="54.32"/>
    <n v="0"/>
    <n v="20"/>
    <n v="0"/>
    <n v="20"/>
    <n v="0"/>
    <n v="0"/>
    <n v="0"/>
    <n v="0"/>
    <n v="0"/>
    <n v="0"/>
    <n v="0"/>
    <n v="0"/>
    <n v="66"/>
    <n v="47"/>
    <n v="0"/>
    <n v="0"/>
    <n v="0"/>
    <n v="113"/>
    <n v="2"/>
    <n v="36"/>
    <n v="1000"/>
    <m/>
  </r>
  <r>
    <x v="8"/>
    <x v="0"/>
    <n v="2.0699999999999998"/>
    <n v="52.25"/>
    <n v="0"/>
    <n v="0"/>
    <n v="54.32"/>
    <n v="54.32"/>
    <n v="51.944000000000003"/>
    <n v="106.57"/>
    <n v="26.26"/>
    <n v="0"/>
    <n v="0"/>
    <n v="106.57"/>
    <n v="106.57"/>
    <n v="15"/>
    <n v="7"/>
    <n v="0"/>
    <n v="22"/>
    <n v="0"/>
    <n v="43"/>
    <n v="0"/>
    <n v="5"/>
    <n v="0"/>
    <n v="48"/>
    <n v="14"/>
    <n v="10"/>
    <n v="48"/>
    <n v="72"/>
    <n v="1"/>
    <n v="9"/>
    <n v="50"/>
    <n v="60"/>
    <n v="47"/>
    <n v="7.32"/>
    <n v="0"/>
    <n v="54.32"/>
    <n v="0"/>
    <n v="20"/>
    <n v="0"/>
    <n v="20"/>
    <n v="0"/>
    <n v="0"/>
    <n v="0"/>
    <n v="0"/>
    <n v="0"/>
    <n v="0"/>
    <n v="0"/>
    <n v="0"/>
    <n v="66"/>
    <n v="47"/>
    <n v="0"/>
    <n v="0"/>
    <n v="0"/>
    <n v="113"/>
    <n v="1"/>
    <n v="36"/>
    <n v="1000"/>
    <m/>
  </r>
  <r>
    <x v="8"/>
    <x v="1"/>
    <n v="2.0699999999999998"/>
    <n v="52.25"/>
    <n v="0"/>
    <n v="0"/>
    <n v="54.32"/>
    <n v="54.32"/>
    <n v="51.944000000000003"/>
    <n v="106.57"/>
    <n v="26.26"/>
    <n v="0"/>
    <n v="0"/>
    <n v="106.57"/>
    <n v="106.57"/>
    <n v="15"/>
    <n v="7"/>
    <n v="0"/>
    <n v="22"/>
    <n v="0"/>
    <n v="43"/>
    <n v="0"/>
    <n v="5"/>
    <n v="0"/>
    <n v="48"/>
    <n v="14"/>
    <n v="10"/>
    <n v="48"/>
    <n v="72"/>
    <n v="1"/>
    <n v="9"/>
    <n v="50"/>
    <n v="60"/>
    <n v="47"/>
    <n v="7.32"/>
    <n v="0"/>
    <n v="54.32"/>
    <n v="0"/>
    <n v="20"/>
    <n v="0"/>
    <n v="20"/>
    <n v="0"/>
    <n v="0"/>
    <n v="0"/>
    <n v="0"/>
    <n v="0"/>
    <n v="0"/>
    <n v="0"/>
    <n v="0"/>
    <n v="66"/>
    <n v="47"/>
    <n v="0"/>
    <n v="0"/>
    <n v="0"/>
    <n v="113"/>
    <n v="1"/>
    <n v="36"/>
    <n v="1000"/>
    <m/>
  </r>
  <r>
    <x v="8"/>
    <x v="2"/>
    <n v="2.0699999999999998"/>
    <n v="52.25"/>
    <n v="0"/>
    <n v="0"/>
    <n v="54.32"/>
    <n v="54.32"/>
    <n v="51.944000000000003"/>
    <n v="106.57"/>
    <n v="26.26"/>
    <n v="0"/>
    <n v="0"/>
    <n v="106.57"/>
    <n v="106.57"/>
    <n v="15"/>
    <n v="7"/>
    <n v="0"/>
    <n v="22"/>
    <n v="0"/>
    <n v="43"/>
    <n v="0"/>
    <n v="5"/>
    <n v="0"/>
    <n v="48"/>
    <n v="14"/>
    <n v="10"/>
    <n v="48"/>
    <n v="72"/>
    <n v="1"/>
    <n v="9"/>
    <n v="50"/>
    <n v="60"/>
    <n v="47"/>
    <n v="7.32"/>
    <n v="0"/>
    <n v="54.32"/>
    <n v="0"/>
    <n v="20"/>
    <n v="0"/>
    <n v="20"/>
    <n v="0"/>
    <n v="0"/>
    <n v="0"/>
    <n v="0"/>
    <n v="0"/>
    <n v="0"/>
    <n v="0"/>
    <n v="0"/>
    <n v="66"/>
    <n v="47"/>
    <n v="0"/>
    <n v="0"/>
    <n v="0"/>
    <n v="113"/>
    <n v="1"/>
    <n v="36"/>
    <n v="1000"/>
    <m/>
  </r>
  <r>
    <x v="8"/>
    <x v="3"/>
    <n v="2.0699999999999998"/>
    <n v="52.25"/>
    <n v="0"/>
    <n v="0"/>
    <n v="54.32"/>
    <n v="54.32"/>
    <n v="51.944000000000003"/>
    <n v="106.57"/>
    <n v="26.26"/>
    <n v="0"/>
    <n v="0"/>
    <n v="106.57"/>
    <n v="106.57"/>
    <n v="15"/>
    <n v="7"/>
    <n v="0"/>
    <n v="22"/>
    <n v="0"/>
    <n v="43"/>
    <n v="0"/>
    <n v="5"/>
    <n v="0"/>
    <n v="48"/>
    <n v="14"/>
    <n v="10"/>
    <n v="48"/>
    <n v="72"/>
    <n v="1"/>
    <n v="9"/>
    <n v="50"/>
    <n v="60"/>
    <n v="47"/>
    <n v="7.32"/>
    <n v="0"/>
    <n v="54.32"/>
    <n v="0"/>
    <n v="20"/>
    <n v="0"/>
    <n v="20"/>
    <n v="0"/>
    <n v="0"/>
    <n v="0"/>
    <n v="0"/>
    <n v="0"/>
    <n v="0"/>
    <n v="0"/>
    <n v="0"/>
    <n v="66"/>
    <n v="47"/>
    <n v="0"/>
    <n v="0"/>
    <n v="0"/>
    <n v="113"/>
    <n v="1"/>
    <n v="36"/>
    <n v="1000"/>
    <m/>
  </r>
  <r>
    <x v="8"/>
    <x v="4"/>
    <n v="2.0699999999999998"/>
    <n v="52.25"/>
    <n v="0"/>
    <n v="0"/>
    <n v="54.32"/>
    <n v="54.32"/>
    <n v="51.944000000000003"/>
    <n v="106.57"/>
    <n v="26.26"/>
    <n v="0"/>
    <n v="0"/>
    <n v="106.57"/>
    <n v="106.57"/>
    <n v="15"/>
    <n v="7"/>
    <n v="0"/>
    <n v="22"/>
    <n v="0"/>
    <n v="43"/>
    <n v="0"/>
    <n v="5"/>
    <n v="0"/>
    <n v="48"/>
    <n v="14"/>
    <n v="10"/>
    <n v="48"/>
    <n v="72"/>
    <n v="1"/>
    <n v="9"/>
    <n v="50"/>
    <n v="60"/>
    <n v="47"/>
    <n v="7.32"/>
    <n v="0"/>
    <n v="54.32"/>
    <n v="0"/>
    <n v="20"/>
    <n v="0"/>
    <n v="20"/>
    <n v="0"/>
    <n v="0"/>
    <n v="0"/>
    <n v="0"/>
    <n v="0"/>
    <n v="0"/>
    <n v="0"/>
    <n v="0"/>
    <n v="66"/>
    <n v="47"/>
    <n v="0"/>
    <n v="0"/>
    <n v="0"/>
    <n v="113"/>
    <n v="1"/>
    <n v="36"/>
    <n v="1000"/>
    <m/>
  </r>
  <r>
    <x v="8"/>
    <x v="5"/>
    <n v="2.0699999999999998"/>
    <n v="52.25"/>
    <n v="0"/>
    <n v="0"/>
    <n v="54.32"/>
    <n v="54.32"/>
    <n v="51.944000000000003"/>
    <n v="106.57"/>
    <n v="26.26"/>
    <n v="0"/>
    <n v="0"/>
    <n v="106.57"/>
    <n v="106.57"/>
    <n v="15"/>
    <n v="7"/>
    <n v="0"/>
    <n v="22"/>
    <n v="0"/>
    <n v="43"/>
    <n v="0"/>
    <n v="5"/>
    <n v="0"/>
    <n v="48"/>
    <n v="14"/>
    <n v="10"/>
    <n v="48"/>
    <n v="72"/>
    <n v="1"/>
    <n v="9"/>
    <n v="50"/>
    <n v="60"/>
    <n v="47"/>
    <n v="7.32"/>
    <n v="0"/>
    <n v="54.32"/>
    <n v="0"/>
    <n v="20"/>
    <n v="0"/>
    <n v="20"/>
    <n v="0"/>
    <n v="0"/>
    <n v="0"/>
    <n v="0"/>
    <n v="0"/>
    <n v="0"/>
    <n v="0"/>
    <n v="0"/>
    <n v="66"/>
    <n v="47"/>
    <n v="0"/>
    <n v="0"/>
    <n v="0"/>
    <n v="113"/>
    <n v="1"/>
    <n v="36"/>
    <n v="1000"/>
    <m/>
  </r>
  <r>
    <x v="8"/>
    <x v="6"/>
    <n v="2.0699999999999998"/>
    <n v="52.25"/>
    <n v="0"/>
    <n v="0"/>
    <n v="54.32"/>
    <n v="54.32"/>
    <n v="51.944000000000003"/>
    <n v="106.57"/>
    <n v="26.26"/>
    <n v="0"/>
    <n v="0"/>
    <n v="106.57"/>
    <n v="106.57"/>
    <n v="15"/>
    <n v="7"/>
    <n v="0"/>
    <n v="22"/>
    <n v="0"/>
    <n v="43"/>
    <n v="0"/>
    <n v="5"/>
    <n v="0"/>
    <n v="48"/>
    <n v="14"/>
    <n v="10"/>
    <n v="48"/>
    <n v="72"/>
    <n v="1"/>
    <n v="9"/>
    <n v="50"/>
    <n v="60"/>
    <n v="47"/>
    <n v="7.32"/>
    <n v="0"/>
    <n v="54.32"/>
    <n v="0"/>
    <n v="20"/>
    <n v="0"/>
    <n v="20"/>
    <n v="0"/>
    <n v="0"/>
    <n v="0"/>
    <n v="0"/>
    <n v="0"/>
    <n v="0"/>
    <n v="0"/>
    <n v="0"/>
    <n v="66"/>
    <n v="47"/>
    <n v="0"/>
    <n v="0"/>
    <n v="0"/>
    <n v="113"/>
    <n v="1"/>
    <n v="36"/>
    <n v="1000"/>
    <m/>
  </r>
  <r>
    <x v="8"/>
    <x v="7"/>
    <n v="2.0699999999999998"/>
    <n v="52.25"/>
    <n v="0"/>
    <n v="0"/>
    <n v="54.32"/>
    <n v="54.32"/>
    <n v="51.944000000000003"/>
    <n v="106.57"/>
    <n v="26.26"/>
    <n v="0"/>
    <n v="0"/>
    <n v="106.57"/>
    <n v="106.57"/>
    <n v="15"/>
    <n v="7"/>
    <n v="0"/>
    <n v="22"/>
    <n v="0"/>
    <n v="43"/>
    <n v="0"/>
    <n v="5"/>
    <n v="0"/>
    <n v="48"/>
    <n v="14"/>
    <n v="10"/>
    <n v="48"/>
    <n v="72"/>
    <n v="1"/>
    <n v="9"/>
    <n v="50"/>
    <n v="60"/>
    <n v="47"/>
    <n v="7.32"/>
    <n v="0"/>
    <n v="54.32"/>
    <n v="0"/>
    <n v="20"/>
    <n v="0"/>
    <n v="20"/>
    <n v="0"/>
    <n v="0"/>
    <n v="0"/>
    <n v="0"/>
    <n v="0"/>
    <n v="0"/>
    <n v="0"/>
    <n v="0"/>
    <n v="66"/>
    <n v="47"/>
    <n v="0"/>
    <n v="0"/>
    <n v="0"/>
    <n v="113"/>
    <n v="1"/>
    <n v="36"/>
    <n v="1000"/>
    <m/>
  </r>
  <r>
    <x v="8"/>
    <x v="8"/>
    <n v="2.0699999999999998"/>
    <n v="52.25"/>
    <n v="0"/>
    <n v="0"/>
    <n v="54.32"/>
    <n v="54.32"/>
    <n v="51.944000000000003"/>
    <n v="106.57"/>
    <n v="26.26"/>
    <n v="0"/>
    <n v="0"/>
    <n v="106.57"/>
    <n v="106.57"/>
    <n v="15"/>
    <n v="7"/>
    <n v="0"/>
    <n v="22"/>
    <n v="0"/>
    <n v="43"/>
    <n v="0"/>
    <n v="5"/>
    <n v="0"/>
    <n v="48"/>
    <n v="14"/>
    <n v="10"/>
    <n v="48"/>
    <n v="72"/>
    <n v="1"/>
    <n v="9"/>
    <n v="50"/>
    <n v="60"/>
    <n v="47"/>
    <n v="7.32"/>
    <n v="0"/>
    <n v="54.32"/>
    <n v="0"/>
    <n v="20"/>
    <n v="0"/>
    <n v="20"/>
    <n v="0"/>
    <n v="0"/>
    <n v="0"/>
    <n v="0"/>
    <n v="0"/>
    <n v="0"/>
    <n v="0"/>
    <n v="0"/>
    <n v="66"/>
    <n v="47"/>
    <n v="0"/>
    <n v="0"/>
    <n v="0"/>
    <n v="113"/>
    <n v="1"/>
    <n v="36"/>
    <n v="1000"/>
    <m/>
  </r>
  <r>
    <x v="8"/>
    <x v="9"/>
    <n v="2.0699999999999998"/>
    <n v="52.25"/>
    <n v="0"/>
    <n v="0"/>
    <n v="54.32"/>
    <n v="54.32"/>
    <n v="51.944000000000003"/>
    <n v="106.57"/>
    <n v="26.26"/>
    <n v="0"/>
    <n v="0"/>
    <n v="106.57"/>
    <n v="106.57"/>
    <n v="15"/>
    <n v="7"/>
    <n v="0"/>
    <n v="22"/>
    <n v="0"/>
    <n v="43"/>
    <n v="0"/>
    <n v="5"/>
    <n v="0"/>
    <n v="48"/>
    <n v="14"/>
    <n v="10"/>
    <n v="48"/>
    <n v="72"/>
    <n v="1"/>
    <n v="9"/>
    <n v="50"/>
    <n v="60"/>
    <n v="47"/>
    <n v="7.32"/>
    <n v="0"/>
    <n v="54.32"/>
    <n v="0"/>
    <n v="20"/>
    <n v="0"/>
    <n v="20"/>
    <n v="0"/>
    <n v="0"/>
    <n v="0"/>
    <n v="0"/>
    <n v="0"/>
    <n v="0"/>
    <n v="0"/>
    <n v="0"/>
    <n v="66"/>
    <n v="47"/>
    <n v="0"/>
    <n v="0"/>
    <n v="0"/>
    <n v="113"/>
    <n v="1"/>
    <n v="36"/>
    <n v="1000"/>
    <m/>
  </r>
  <r>
    <x v="8"/>
    <x v="10"/>
    <n v="2.0699999999999998"/>
    <n v="52.25"/>
    <n v="0"/>
    <n v="0"/>
    <n v="54.32"/>
    <n v="54.32"/>
    <n v="51.944000000000003"/>
    <n v="106.57"/>
    <n v="26.26"/>
    <n v="0"/>
    <n v="0"/>
    <n v="106.57"/>
    <n v="106.57"/>
    <n v="15"/>
    <n v="7"/>
    <n v="0"/>
    <n v="22"/>
    <n v="0"/>
    <n v="43"/>
    <n v="0"/>
    <n v="5"/>
    <n v="0"/>
    <n v="48"/>
    <n v="14"/>
    <n v="10"/>
    <n v="48"/>
    <n v="72"/>
    <n v="1"/>
    <n v="9"/>
    <n v="50"/>
    <n v="60"/>
    <n v="47"/>
    <n v="7.32"/>
    <n v="0"/>
    <n v="54.32"/>
    <n v="0"/>
    <n v="20"/>
    <n v="0"/>
    <n v="20"/>
    <n v="0"/>
    <n v="0"/>
    <n v="0"/>
    <n v="0"/>
    <n v="0"/>
    <n v="0"/>
    <n v="0"/>
    <n v="0"/>
    <n v="66"/>
    <n v="47"/>
    <n v="0"/>
    <n v="0"/>
    <n v="0"/>
    <n v="113"/>
    <n v="1"/>
    <n v="36"/>
    <n v="1000"/>
    <m/>
  </r>
  <r>
    <x v="8"/>
    <x v="11"/>
    <n v="2.0699999999999998"/>
    <n v="52.25"/>
    <n v="0"/>
    <n v="0"/>
    <n v="54.32"/>
    <n v="54.32"/>
    <n v="51.944000000000003"/>
    <n v="106.57"/>
    <n v="26.26"/>
    <n v="0"/>
    <n v="0"/>
    <n v="106.57"/>
    <n v="106.57"/>
    <n v="15"/>
    <n v="7"/>
    <n v="0"/>
    <n v="22"/>
    <n v="0"/>
    <n v="43"/>
    <n v="0"/>
    <n v="5"/>
    <n v="0"/>
    <n v="48"/>
    <n v="14"/>
    <n v="10"/>
    <n v="48"/>
    <n v="72"/>
    <n v="1"/>
    <n v="9"/>
    <n v="50"/>
    <n v="60"/>
    <n v="47"/>
    <n v="7.32"/>
    <n v="0"/>
    <n v="54.32"/>
    <n v="0"/>
    <n v="20"/>
    <n v="0"/>
    <n v="20"/>
    <n v="0"/>
    <n v="0"/>
    <n v="0"/>
    <n v="0"/>
    <n v="0"/>
    <n v="0"/>
    <n v="0"/>
    <n v="0"/>
    <n v="66"/>
    <n v="47"/>
    <n v="0"/>
    <n v="0"/>
    <n v="0"/>
    <n v="113"/>
    <n v="1"/>
    <n v="36"/>
    <n v="1000"/>
    <m/>
  </r>
  <r>
    <x v="9"/>
    <x v="0"/>
    <n v="2.0699999999999998"/>
    <n v="52.25"/>
    <n v="0"/>
    <n v="0"/>
    <n v="54.32"/>
    <n v="54.32"/>
    <n v="51.944000000000003"/>
    <n v="106.57"/>
    <n v="26.26"/>
    <n v="0"/>
    <n v="0"/>
    <n v="106.57"/>
    <n v="106.57"/>
    <n v="15"/>
    <n v="7"/>
    <n v="0"/>
    <n v="22"/>
    <n v="0"/>
    <n v="43"/>
    <n v="0"/>
    <n v="5"/>
    <n v="0"/>
    <n v="48"/>
    <n v="14"/>
    <n v="10"/>
    <n v="48"/>
    <n v="72"/>
    <n v="1"/>
    <n v="9"/>
    <n v="52"/>
    <n v="62"/>
    <n v="47"/>
    <n v="7.32"/>
    <n v="0"/>
    <n v="54.32"/>
    <n v="0"/>
    <n v="20"/>
    <n v="0"/>
    <n v="20"/>
    <n v="0"/>
    <n v="0"/>
    <n v="0"/>
    <n v="0"/>
    <n v="0"/>
    <n v="0"/>
    <n v="0"/>
    <n v="0"/>
    <n v="60"/>
    <n v="46"/>
    <n v="0"/>
    <n v="0"/>
    <n v="0"/>
    <n v="106"/>
    <n v="1"/>
    <n v="36"/>
    <n v="1000"/>
    <m/>
  </r>
  <r>
    <x v="9"/>
    <x v="1"/>
    <n v="2.0699999999999998"/>
    <n v="52.25"/>
    <n v="0"/>
    <n v="0"/>
    <n v="54.32"/>
    <n v="54.32"/>
    <n v="51.944000000000003"/>
    <n v="106.57"/>
    <n v="26.26"/>
    <n v="0"/>
    <n v="0"/>
    <n v="106.57"/>
    <n v="106.57"/>
    <n v="15"/>
    <n v="7"/>
    <n v="0"/>
    <n v="22"/>
    <n v="0"/>
    <n v="43"/>
    <n v="0"/>
    <n v="5"/>
    <n v="0"/>
    <n v="48"/>
    <n v="14"/>
    <n v="10"/>
    <n v="48"/>
    <n v="72"/>
    <n v="1"/>
    <n v="9"/>
    <n v="52"/>
    <n v="62"/>
    <n v="47"/>
    <n v="7.32"/>
    <n v="0"/>
    <n v="54.32"/>
    <n v="0"/>
    <n v="20"/>
    <n v="0"/>
    <n v="20"/>
    <n v="0"/>
    <n v="0"/>
    <n v="0"/>
    <n v="0"/>
    <n v="0"/>
    <n v="0"/>
    <n v="0"/>
    <n v="0"/>
    <n v="60"/>
    <n v="46"/>
    <n v="0"/>
    <n v="0"/>
    <n v="0"/>
    <n v="106"/>
    <n v="1"/>
    <n v="36"/>
    <n v="1000"/>
    <m/>
  </r>
  <r>
    <x v="9"/>
    <x v="2"/>
    <n v="2.0699999999999998"/>
    <n v="52.25"/>
    <n v="0"/>
    <n v="0"/>
    <n v="54.32"/>
    <n v="54.32"/>
    <n v="51.944000000000003"/>
    <n v="106.57"/>
    <n v="26.26"/>
    <n v="0"/>
    <n v="0"/>
    <n v="106.57"/>
    <n v="106.57"/>
    <n v="15"/>
    <n v="7"/>
    <n v="0"/>
    <n v="22"/>
    <n v="0"/>
    <n v="43"/>
    <n v="0"/>
    <n v="5"/>
    <n v="0"/>
    <n v="48"/>
    <n v="14"/>
    <n v="10"/>
    <n v="48"/>
    <n v="72"/>
    <n v="1"/>
    <n v="9"/>
    <n v="52"/>
    <n v="62"/>
    <n v="47"/>
    <n v="7.32"/>
    <n v="0"/>
    <n v="54.32"/>
    <n v="0"/>
    <n v="20"/>
    <n v="0"/>
    <n v="20"/>
    <n v="0"/>
    <n v="0"/>
    <n v="0"/>
    <n v="0"/>
    <n v="0"/>
    <n v="0"/>
    <n v="0"/>
    <n v="0"/>
    <n v="60"/>
    <n v="46"/>
    <n v="0"/>
    <n v="0"/>
    <n v="0"/>
    <n v="106"/>
    <n v="1"/>
    <n v="36"/>
    <n v="1000"/>
    <m/>
  </r>
  <r>
    <x v="9"/>
    <x v="3"/>
    <n v="2.0699999999999998"/>
    <n v="52.25"/>
    <n v="0"/>
    <n v="0"/>
    <n v="54.32"/>
    <n v="54.32"/>
    <n v="51.944000000000003"/>
    <n v="106.57"/>
    <n v="26.26"/>
    <n v="0"/>
    <n v="0"/>
    <n v="106.57"/>
    <n v="106.57"/>
    <n v="15"/>
    <n v="7"/>
    <n v="0"/>
    <n v="22"/>
    <n v="0"/>
    <n v="43"/>
    <n v="0"/>
    <n v="5"/>
    <n v="0"/>
    <n v="48"/>
    <n v="14"/>
    <n v="10"/>
    <n v="48"/>
    <n v="72"/>
    <n v="1"/>
    <n v="9"/>
    <n v="52"/>
    <n v="62"/>
    <n v="47"/>
    <n v="7.32"/>
    <n v="0"/>
    <n v="54.32"/>
    <n v="0"/>
    <n v="20"/>
    <n v="0"/>
    <n v="20"/>
    <n v="0"/>
    <n v="0"/>
    <n v="0"/>
    <n v="0"/>
    <n v="0"/>
    <n v="0"/>
    <n v="0"/>
    <n v="0"/>
    <n v="60"/>
    <n v="46"/>
    <n v="0"/>
    <n v="0"/>
    <n v="0"/>
    <n v="106"/>
    <n v="1"/>
    <n v="36"/>
    <n v="1000"/>
    <m/>
  </r>
  <r>
    <x v="9"/>
    <x v="4"/>
    <n v="2.0699999999999998"/>
    <n v="52.25"/>
    <n v="0"/>
    <n v="0"/>
    <n v="54.32"/>
    <n v="54.32"/>
    <n v="51.944000000000003"/>
    <n v="106.57"/>
    <n v="26.26"/>
    <n v="0"/>
    <n v="0"/>
    <n v="106.57"/>
    <n v="106.57"/>
    <n v="15"/>
    <n v="7"/>
    <n v="0"/>
    <n v="22"/>
    <n v="0"/>
    <n v="43"/>
    <n v="0"/>
    <n v="5"/>
    <n v="0"/>
    <n v="48"/>
    <n v="14"/>
    <n v="10"/>
    <n v="48"/>
    <n v="72"/>
    <n v="1"/>
    <n v="9"/>
    <n v="52"/>
    <n v="62"/>
    <n v="47"/>
    <n v="7.32"/>
    <n v="0"/>
    <n v="54.32"/>
    <n v="0"/>
    <n v="20"/>
    <n v="0"/>
    <n v="20"/>
    <n v="0"/>
    <n v="0"/>
    <n v="0"/>
    <n v="0"/>
    <n v="0"/>
    <n v="0"/>
    <n v="0"/>
    <n v="0"/>
    <n v="60"/>
    <n v="46"/>
    <n v="0"/>
    <n v="0"/>
    <n v="0"/>
    <n v="106"/>
    <n v="1"/>
    <n v="36"/>
    <n v="1000"/>
    <m/>
  </r>
  <r>
    <x v="9"/>
    <x v="5"/>
    <n v="2.0699999999999998"/>
    <n v="52.25"/>
    <n v="0"/>
    <n v="0"/>
    <n v="54.32"/>
    <n v="54.32"/>
    <n v="51.944000000000003"/>
    <n v="106.57"/>
    <n v="26.26"/>
    <n v="0"/>
    <n v="0"/>
    <n v="106.57"/>
    <n v="106.57"/>
    <n v="15"/>
    <n v="7"/>
    <n v="0"/>
    <n v="22"/>
    <n v="0"/>
    <n v="43"/>
    <n v="0"/>
    <n v="5"/>
    <n v="0"/>
    <n v="48"/>
    <n v="14"/>
    <n v="10"/>
    <n v="48"/>
    <n v="72"/>
    <n v="1"/>
    <n v="9"/>
    <n v="52"/>
    <n v="62"/>
    <n v="47"/>
    <n v="7.32"/>
    <n v="0"/>
    <n v="54.32"/>
    <n v="0"/>
    <n v="20"/>
    <n v="0"/>
    <n v="20"/>
    <n v="0"/>
    <n v="0"/>
    <n v="0"/>
    <n v="0"/>
    <n v="0"/>
    <n v="0"/>
    <n v="0"/>
    <n v="0"/>
    <n v="60"/>
    <n v="46"/>
    <n v="0"/>
    <n v="0"/>
    <n v="0"/>
    <n v="106"/>
    <n v="1"/>
    <n v="36"/>
    <n v="1000"/>
    <m/>
  </r>
  <r>
    <x v="9"/>
    <x v="6"/>
    <n v="2.0699999999999998"/>
    <n v="52.25"/>
    <n v="0"/>
    <n v="0"/>
    <n v="54.32"/>
    <n v="54.32"/>
    <n v="51.944000000000003"/>
    <n v="106.57"/>
    <n v="26.26"/>
    <n v="0"/>
    <n v="0"/>
    <n v="106.57"/>
    <n v="106.57"/>
    <n v="15"/>
    <n v="7"/>
    <n v="0"/>
    <n v="22"/>
    <n v="0"/>
    <n v="43"/>
    <n v="0"/>
    <n v="5"/>
    <n v="0"/>
    <n v="48"/>
    <n v="14"/>
    <n v="10"/>
    <n v="48"/>
    <n v="72"/>
    <n v="1"/>
    <n v="9"/>
    <n v="52"/>
    <n v="62"/>
    <n v="47"/>
    <n v="7.32"/>
    <n v="0"/>
    <n v="54.32"/>
    <n v="0"/>
    <n v="20"/>
    <n v="0"/>
    <n v="20"/>
    <n v="0"/>
    <n v="0"/>
    <n v="0"/>
    <n v="0"/>
    <n v="0"/>
    <n v="0"/>
    <n v="0"/>
    <n v="0"/>
    <n v="60"/>
    <n v="46"/>
    <n v="0"/>
    <n v="0"/>
    <n v="0"/>
    <n v="106"/>
    <n v="1"/>
    <n v="36"/>
    <n v="1000"/>
    <m/>
  </r>
  <r>
    <x v="9"/>
    <x v="7"/>
    <n v="2.0699999999999998"/>
    <n v="52.25"/>
    <n v="0"/>
    <n v="0"/>
    <n v="54.32"/>
    <n v="54.32"/>
    <n v="51.944000000000003"/>
    <n v="106.57"/>
    <n v="26.26"/>
    <n v="0"/>
    <n v="0"/>
    <n v="106.57"/>
    <n v="106.57"/>
    <n v="15"/>
    <n v="7"/>
    <n v="0"/>
    <n v="22"/>
    <n v="0"/>
    <n v="43"/>
    <n v="0"/>
    <n v="5"/>
    <n v="0"/>
    <n v="48"/>
    <n v="14"/>
    <n v="10"/>
    <n v="48"/>
    <n v="72"/>
    <n v="1"/>
    <n v="9"/>
    <n v="52"/>
    <n v="62"/>
    <n v="47"/>
    <n v="7.32"/>
    <n v="0"/>
    <n v="54.32"/>
    <n v="0"/>
    <n v="20"/>
    <n v="0"/>
    <n v="20"/>
    <n v="0"/>
    <n v="0"/>
    <n v="0"/>
    <n v="0"/>
    <n v="0"/>
    <n v="0"/>
    <n v="0"/>
    <n v="0"/>
    <n v="60"/>
    <n v="46"/>
    <n v="0"/>
    <n v="0"/>
    <n v="0"/>
    <n v="106"/>
    <n v="1"/>
    <n v="36"/>
    <n v="1000"/>
    <m/>
  </r>
  <r>
    <x v="9"/>
    <x v="8"/>
    <n v="2.0699999999999998"/>
    <n v="52.25"/>
    <n v="0"/>
    <n v="0"/>
    <n v="54.32"/>
    <n v="54.32"/>
    <n v="51.944000000000003"/>
    <n v="106.57"/>
    <n v="26.26"/>
    <n v="0"/>
    <n v="0"/>
    <n v="106.57"/>
    <n v="106.57"/>
    <n v="15"/>
    <n v="7"/>
    <n v="0"/>
    <n v="22"/>
    <n v="0"/>
    <n v="43"/>
    <n v="0"/>
    <n v="5"/>
    <n v="0"/>
    <n v="48"/>
    <n v="14"/>
    <n v="10"/>
    <n v="48"/>
    <n v="72"/>
    <n v="1"/>
    <n v="9"/>
    <n v="52"/>
    <n v="62"/>
    <n v="47"/>
    <n v="7.32"/>
    <n v="0"/>
    <n v="54.32"/>
    <n v="0"/>
    <n v="20"/>
    <n v="0"/>
    <n v="20"/>
    <n v="0"/>
    <n v="0"/>
    <n v="0"/>
    <n v="0"/>
    <n v="0"/>
    <n v="0"/>
    <n v="0"/>
    <n v="0"/>
    <n v="60"/>
    <n v="46"/>
    <n v="0"/>
    <n v="0"/>
    <n v="0"/>
    <n v="106"/>
    <n v="1"/>
    <n v="36"/>
    <n v="1000"/>
    <m/>
  </r>
  <r>
    <x v="9"/>
    <x v="9"/>
    <n v="2.0699999999999998"/>
    <n v="52.25"/>
    <n v="0"/>
    <n v="0"/>
    <n v="54.32"/>
    <n v="54.32"/>
    <n v="51.944000000000003"/>
    <n v="106.57"/>
    <n v="26.26"/>
    <n v="0"/>
    <n v="0"/>
    <n v="106.57"/>
    <n v="106.57"/>
    <n v="15"/>
    <n v="7"/>
    <n v="0"/>
    <n v="22"/>
    <n v="0"/>
    <n v="43"/>
    <n v="0"/>
    <n v="5"/>
    <n v="0"/>
    <n v="48"/>
    <n v="14"/>
    <n v="10"/>
    <n v="48"/>
    <n v="72"/>
    <n v="1"/>
    <n v="9"/>
    <n v="52"/>
    <n v="62"/>
    <n v="47"/>
    <n v="7.32"/>
    <n v="0"/>
    <n v="54.32"/>
    <n v="0"/>
    <n v="20"/>
    <n v="0"/>
    <n v="20"/>
    <n v="0"/>
    <n v="0"/>
    <n v="0"/>
    <n v="0"/>
    <n v="0"/>
    <n v="0"/>
    <n v="0"/>
    <n v="0"/>
    <n v="60"/>
    <n v="46"/>
    <n v="0"/>
    <n v="0"/>
    <n v="0"/>
    <n v="106"/>
    <n v="1"/>
    <n v="36"/>
    <n v="1000"/>
    <m/>
  </r>
  <r>
    <x v="9"/>
    <x v="10"/>
    <n v="2.0699999999999998"/>
    <n v="52.25"/>
    <n v="0"/>
    <n v="0"/>
    <n v="54.32"/>
    <n v="54.32"/>
    <n v="51.944000000000003"/>
    <n v="106.57"/>
    <n v="26.26"/>
    <n v="0"/>
    <n v="0"/>
    <n v="106.57"/>
    <n v="106.57"/>
    <n v="15"/>
    <n v="7"/>
    <n v="0"/>
    <n v="22"/>
    <n v="0"/>
    <n v="43"/>
    <n v="0"/>
    <n v="5"/>
    <n v="0"/>
    <n v="48"/>
    <n v="14"/>
    <n v="10"/>
    <n v="48"/>
    <n v="72"/>
    <n v="1"/>
    <n v="9"/>
    <n v="52"/>
    <n v="62"/>
    <n v="47"/>
    <n v="7.32"/>
    <n v="0"/>
    <n v="54.32"/>
    <n v="0"/>
    <n v="20"/>
    <n v="0"/>
    <n v="20"/>
    <n v="0"/>
    <n v="0"/>
    <n v="0"/>
    <n v="0"/>
    <n v="0"/>
    <n v="0"/>
    <n v="0"/>
    <n v="0"/>
    <n v="60"/>
    <n v="46"/>
    <n v="0"/>
    <n v="0"/>
    <n v="0"/>
    <n v="106"/>
    <n v="1"/>
    <n v="36"/>
    <n v="1000"/>
    <m/>
  </r>
  <r>
    <x v="9"/>
    <x v="11"/>
    <n v="2.0699999999999998"/>
    <n v="52.25"/>
    <n v="0"/>
    <n v="0"/>
    <n v="54.32"/>
    <n v="54.32"/>
    <n v="51.944000000000003"/>
    <n v="106.57"/>
    <n v="26.26"/>
    <n v="0"/>
    <n v="0"/>
    <n v="106.57"/>
    <n v="106.57"/>
    <n v="15"/>
    <n v="7"/>
    <n v="0"/>
    <n v="22"/>
    <n v="0"/>
    <n v="43"/>
    <n v="0"/>
    <n v="5"/>
    <n v="0"/>
    <n v="48"/>
    <n v="14"/>
    <n v="10"/>
    <n v="48"/>
    <n v="72"/>
    <n v="1"/>
    <n v="9"/>
    <n v="52"/>
    <n v="62"/>
    <n v="47"/>
    <n v="7.32"/>
    <n v="0"/>
    <n v="54.32"/>
    <n v="0"/>
    <n v="20"/>
    <n v="0"/>
    <n v="20"/>
    <n v="0"/>
    <n v="0"/>
    <n v="0"/>
    <n v="0"/>
    <n v="0"/>
    <n v="0"/>
    <n v="0"/>
    <n v="0"/>
    <n v="60"/>
    <n v="46"/>
    <n v="0"/>
    <n v="0"/>
    <n v="0"/>
    <n v="106"/>
    <n v="1"/>
    <n v="36"/>
    <n v="1000"/>
    <m/>
  </r>
  <r>
    <x v="10"/>
    <x v="0"/>
    <n v="2.0699999999999998"/>
    <n v="52.25"/>
    <n v="0"/>
    <n v="0"/>
    <n v="54.32"/>
    <n v="54.32"/>
    <n v="51.944000000000003"/>
    <n v="106.57"/>
    <n v="26.26"/>
    <n v="0"/>
    <n v="0"/>
    <n v="106.57"/>
    <n v="106.57"/>
    <n v="15"/>
    <n v="7"/>
    <n v="0"/>
    <n v="22"/>
    <n v="0"/>
    <n v="43"/>
    <n v="0"/>
    <n v="3"/>
    <n v="0"/>
    <n v="46"/>
    <n v="14"/>
    <n v="10"/>
    <n v="46"/>
    <n v="70"/>
    <n v="1"/>
    <n v="9"/>
    <n v="54"/>
    <n v="64"/>
    <n v="47"/>
    <n v="7.32"/>
    <n v="0"/>
    <n v="54.32"/>
    <n v="0"/>
    <n v="20"/>
    <n v="0"/>
    <n v="20"/>
    <n v="0"/>
    <n v="0"/>
    <n v="0"/>
    <n v="0"/>
    <n v="0"/>
    <n v="0"/>
    <n v="0"/>
    <n v="0"/>
    <n v="66"/>
    <n v="46"/>
    <n v="0"/>
    <n v="0"/>
    <n v="0"/>
    <n v="112"/>
    <n v="1"/>
    <n v="36"/>
    <n v="1000"/>
    <m/>
  </r>
  <r>
    <x v="10"/>
    <x v="1"/>
    <n v="2.0699999999999998"/>
    <n v="52.25"/>
    <n v="0"/>
    <n v="0"/>
    <n v="54.32"/>
    <n v="54.32"/>
    <n v="51.944000000000003"/>
    <n v="106.57"/>
    <n v="26.26"/>
    <n v="0"/>
    <n v="0"/>
    <n v="106.57"/>
    <n v="106.57"/>
    <n v="15"/>
    <n v="7"/>
    <n v="0"/>
    <n v="22"/>
    <n v="0"/>
    <n v="43"/>
    <n v="0"/>
    <n v="3"/>
    <n v="0"/>
    <n v="46"/>
    <n v="14"/>
    <n v="10"/>
    <n v="46"/>
    <n v="70"/>
    <n v="1"/>
    <n v="9"/>
    <n v="54"/>
    <n v="64"/>
    <n v="47"/>
    <n v="7.32"/>
    <n v="0"/>
    <n v="54.32"/>
    <n v="0"/>
    <n v="20"/>
    <n v="0"/>
    <n v="20"/>
    <n v="0"/>
    <n v="0"/>
    <n v="0"/>
    <n v="0"/>
    <n v="0"/>
    <n v="0"/>
    <n v="0"/>
    <n v="0"/>
    <n v="66"/>
    <n v="46"/>
    <n v="0"/>
    <n v="0"/>
    <n v="0"/>
    <n v="112"/>
    <n v="1"/>
    <n v="36"/>
    <n v="1000"/>
    <m/>
  </r>
  <r>
    <x v="10"/>
    <x v="2"/>
    <n v="2.0699999999999998"/>
    <n v="52.25"/>
    <n v="0"/>
    <n v="0"/>
    <n v="54.32"/>
    <n v="54.32"/>
    <n v="51.944000000000003"/>
    <n v="106.57"/>
    <n v="26.26"/>
    <n v="0"/>
    <n v="0"/>
    <n v="106.57"/>
    <n v="106.57"/>
    <n v="15"/>
    <n v="7"/>
    <n v="0"/>
    <n v="22"/>
    <n v="0"/>
    <n v="43"/>
    <n v="0"/>
    <n v="3"/>
    <n v="0"/>
    <n v="46"/>
    <n v="14"/>
    <n v="10"/>
    <n v="46"/>
    <n v="70"/>
    <n v="1"/>
    <n v="9"/>
    <n v="54"/>
    <n v="64"/>
    <n v="47"/>
    <n v="7.32"/>
    <n v="0"/>
    <n v="54.32"/>
    <n v="0"/>
    <n v="20"/>
    <n v="0"/>
    <n v="20"/>
    <n v="0"/>
    <n v="0"/>
    <n v="0"/>
    <n v="0"/>
    <n v="0"/>
    <n v="0"/>
    <n v="0"/>
    <n v="0"/>
    <n v="66"/>
    <n v="46"/>
    <n v="0"/>
    <n v="0"/>
    <n v="0"/>
    <n v="112"/>
    <n v="1"/>
    <n v="36"/>
    <n v="1000"/>
    <m/>
  </r>
  <r>
    <x v="10"/>
    <x v="3"/>
    <n v="2.0699999999999998"/>
    <n v="52.25"/>
    <n v="0"/>
    <n v="0"/>
    <n v="54.32"/>
    <n v="54.32"/>
    <n v="51.944000000000003"/>
    <n v="106.57"/>
    <n v="26.26"/>
    <n v="0"/>
    <n v="0"/>
    <n v="106.57"/>
    <n v="106.57"/>
    <n v="15"/>
    <n v="7"/>
    <n v="0"/>
    <n v="22"/>
    <n v="0"/>
    <n v="43"/>
    <n v="0"/>
    <n v="3"/>
    <n v="0"/>
    <n v="46"/>
    <n v="14"/>
    <n v="10"/>
    <n v="46"/>
    <n v="70"/>
    <n v="1"/>
    <n v="9"/>
    <n v="54"/>
    <n v="64"/>
    <n v="47"/>
    <n v="7.32"/>
    <n v="0"/>
    <n v="54.32"/>
    <n v="0"/>
    <n v="20"/>
    <n v="0"/>
    <n v="20"/>
    <n v="0"/>
    <n v="0"/>
    <n v="0"/>
    <n v="0"/>
    <n v="0"/>
    <n v="0"/>
    <n v="0"/>
    <n v="0"/>
    <n v="66"/>
    <n v="46"/>
    <n v="0"/>
    <n v="0"/>
    <n v="0"/>
    <n v="112"/>
    <n v="1"/>
    <n v="36"/>
    <n v="1000"/>
    <m/>
  </r>
  <r>
    <x v="10"/>
    <x v="4"/>
    <n v="2.0699999999999998"/>
    <n v="52.25"/>
    <n v="0"/>
    <n v="0"/>
    <n v="54.32"/>
    <n v="54.32"/>
    <n v="51.944000000000003"/>
    <n v="106.57"/>
    <n v="26.26"/>
    <n v="0"/>
    <n v="0"/>
    <n v="106.57"/>
    <n v="106.57"/>
    <n v="15"/>
    <n v="7"/>
    <n v="0"/>
    <n v="22"/>
    <n v="0"/>
    <n v="43"/>
    <n v="0"/>
    <n v="3"/>
    <n v="0"/>
    <n v="46"/>
    <n v="14"/>
    <n v="10"/>
    <n v="46"/>
    <n v="70"/>
    <n v="1"/>
    <n v="9"/>
    <n v="54"/>
    <n v="64"/>
    <n v="47"/>
    <n v="7.32"/>
    <n v="0"/>
    <n v="54.32"/>
    <n v="0"/>
    <n v="20"/>
    <n v="0"/>
    <n v="20"/>
    <n v="0"/>
    <n v="0"/>
    <n v="0"/>
    <n v="0"/>
    <n v="0"/>
    <n v="0"/>
    <n v="0"/>
    <n v="0"/>
    <n v="66"/>
    <n v="46"/>
    <n v="0"/>
    <n v="0"/>
    <n v="0"/>
    <n v="112"/>
    <n v="1"/>
    <n v="36"/>
    <n v="1000"/>
    <m/>
  </r>
  <r>
    <x v="10"/>
    <x v="5"/>
    <n v="2.0699999999999998"/>
    <n v="52.25"/>
    <n v="0"/>
    <n v="0"/>
    <n v="54.32"/>
    <n v="54.32"/>
    <n v="51.944000000000003"/>
    <n v="106.57"/>
    <n v="26.26"/>
    <n v="0"/>
    <n v="0"/>
    <n v="106.57"/>
    <n v="106.57"/>
    <n v="15"/>
    <n v="7"/>
    <n v="0"/>
    <n v="22"/>
    <n v="0"/>
    <n v="43"/>
    <n v="0"/>
    <n v="3"/>
    <n v="0"/>
    <n v="46"/>
    <n v="14"/>
    <n v="10"/>
    <n v="46"/>
    <n v="70"/>
    <n v="1"/>
    <n v="9"/>
    <n v="54"/>
    <n v="64"/>
    <n v="47"/>
    <n v="7.32"/>
    <n v="0"/>
    <n v="54.32"/>
    <n v="0"/>
    <n v="20"/>
    <n v="0"/>
    <n v="20"/>
    <n v="0"/>
    <n v="0"/>
    <n v="0"/>
    <n v="0"/>
    <n v="0"/>
    <n v="0"/>
    <n v="0"/>
    <n v="0"/>
    <n v="66"/>
    <n v="46"/>
    <n v="0"/>
    <n v="0"/>
    <n v="0"/>
    <n v="112"/>
    <n v="1"/>
    <n v="36"/>
    <n v="1000"/>
    <m/>
  </r>
  <r>
    <x v="10"/>
    <x v="6"/>
    <n v="2.0699999999999998"/>
    <n v="52.25"/>
    <n v="0"/>
    <n v="0"/>
    <n v="54.32"/>
    <n v="54.32"/>
    <n v="51.944000000000003"/>
    <n v="106.57"/>
    <n v="26.26"/>
    <n v="0"/>
    <n v="0"/>
    <n v="106.57"/>
    <n v="106.57"/>
    <n v="15"/>
    <n v="7"/>
    <n v="0"/>
    <n v="22"/>
    <n v="0"/>
    <n v="43"/>
    <n v="0"/>
    <n v="3"/>
    <n v="0"/>
    <n v="46"/>
    <n v="14"/>
    <n v="10"/>
    <n v="46"/>
    <n v="70"/>
    <n v="1"/>
    <n v="9"/>
    <n v="54"/>
    <n v="64"/>
    <n v="47"/>
    <n v="7.32"/>
    <n v="0"/>
    <n v="54.32"/>
    <n v="0"/>
    <n v="20"/>
    <n v="0"/>
    <n v="20"/>
    <n v="0"/>
    <n v="0"/>
    <n v="0"/>
    <n v="0"/>
    <n v="0"/>
    <n v="0"/>
    <n v="0"/>
    <n v="0"/>
    <n v="66"/>
    <n v="46"/>
    <n v="0"/>
    <n v="0"/>
    <n v="0"/>
    <n v="112"/>
    <n v="1"/>
    <n v="36"/>
    <n v="1000"/>
    <m/>
  </r>
  <r>
    <x v="10"/>
    <x v="7"/>
    <n v="2.0699999999999998"/>
    <n v="52.25"/>
    <n v="0"/>
    <n v="0"/>
    <n v="54.32"/>
    <n v="54.32"/>
    <n v="51.944000000000003"/>
    <n v="106.57"/>
    <n v="26.26"/>
    <n v="0"/>
    <n v="0"/>
    <n v="106.57"/>
    <n v="106.57"/>
    <n v="15"/>
    <n v="7"/>
    <n v="0"/>
    <n v="22"/>
    <n v="0"/>
    <n v="43"/>
    <n v="0"/>
    <n v="3"/>
    <n v="0"/>
    <n v="46"/>
    <n v="14"/>
    <n v="10"/>
    <n v="46"/>
    <n v="70"/>
    <n v="1"/>
    <n v="9"/>
    <n v="54"/>
    <n v="64"/>
    <n v="47"/>
    <n v="7.32"/>
    <n v="0"/>
    <n v="54.32"/>
    <n v="0"/>
    <n v="20"/>
    <n v="0"/>
    <n v="20"/>
    <n v="0"/>
    <n v="0"/>
    <n v="0"/>
    <n v="0"/>
    <n v="0"/>
    <n v="0"/>
    <n v="0"/>
    <n v="0"/>
    <n v="66"/>
    <n v="46"/>
    <n v="0"/>
    <n v="0"/>
    <n v="0"/>
    <n v="112"/>
    <n v="1"/>
    <n v="36"/>
    <n v="1000"/>
    <m/>
  </r>
  <r>
    <x v="10"/>
    <x v="8"/>
    <n v="2.0699999999999998"/>
    <n v="52.25"/>
    <n v="0"/>
    <n v="0"/>
    <n v="54.32"/>
    <n v="54.32"/>
    <n v="51.944000000000003"/>
    <n v="106.57"/>
    <n v="26.26"/>
    <n v="0"/>
    <n v="0"/>
    <n v="106.57"/>
    <n v="106.57"/>
    <n v="15"/>
    <n v="7"/>
    <n v="0"/>
    <n v="22"/>
    <n v="0"/>
    <n v="43"/>
    <n v="0"/>
    <n v="3"/>
    <n v="0"/>
    <n v="46"/>
    <n v="14"/>
    <n v="10"/>
    <n v="46"/>
    <n v="70"/>
    <n v="1"/>
    <n v="9"/>
    <n v="54"/>
    <n v="64"/>
    <n v="47"/>
    <n v="7.32"/>
    <n v="0"/>
    <n v="54.32"/>
    <n v="0"/>
    <n v="20"/>
    <n v="0"/>
    <n v="20"/>
    <n v="0"/>
    <n v="0"/>
    <n v="0"/>
    <n v="0"/>
    <n v="0"/>
    <n v="0"/>
    <n v="0"/>
    <n v="0"/>
    <n v="66"/>
    <n v="46"/>
    <n v="0"/>
    <n v="0"/>
    <n v="0"/>
    <n v="112"/>
    <n v="1"/>
    <n v="36"/>
    <n v="1000"/>
    <m/>
  </r>
  <r>
    <x v="10"/>
    <x v="9"/>
    <n v="2.0699999999999998"/>
    <n v="52.25"/>
    <n v="0"/>
    <n v="0"/>
    <n v="54.32"/>
    <n v="54.32"/>
    <n v="51.944000000000003"/>
    <n v="106.57"/>
    <n v="26.26"/>
    <n v="0"/>
    <n v="0"/>
    <n v="106.57"/>
    <n v="106.57"/>
    <n v="15"/>
    <n v="7"/>
    <n v="0"/>
    <n v="22"/>
    <n v="0"/>
    <n v="43"/>
    <n v="0"/>
    <n v="3"/>
    <n v="0"/>
    <n v="46"/>
    <n v="14"/>
    <n v="10"/>
    <n v="46"/>
    <n v="70"/>
    <n v="1"/>
    <n v="9"/>
    <n v="54"/>
    <n v="64"/>
    <n v="47"/>
    <n v="7.32"/>
    <n v="0"/>
    <n v="54.32"/>
    <n v="0"/>
    <n v="20"/>
    <n v="0"/>
    <n v="20"/>
    <n v="0"/>
    <n v="0"/>
    <n v="0"/>
    <n v="0"/>
    <n v="0"/>
    <n v="0"/>
    <n v="0"/>
    <n v="0"/>
    <n v="66"/>
    <n v="46"/>
    <n v="0"/>
    <n v="0"/>
    <n v="0"/>
    <n v="112"/>
    <n v="1"/>
    <n v="36"/>
    <n v="1000"/>
    <m/>
  </r>
  <r>
    <x v="10"/>
    <x v="10"/>
    <n v="2.0699999999999998"/>
    <n v="52.25"/>
    <n v="0"/>
    <n v="0"/>
    <n v="54.32"/>
    <n v="54.32"/>
    <n v="51.944000000000003"/>
    <n v="106.57"/>
    <n v="26.26"/>
    <n v="0"/>
    <n v="0"/>
    <n v="106.57"/>
    <n v="106.57"/>
    <n v="15"/>
    <n v="7"/>
    <n v="0"/>
    <n v="22"/>
    <n v="0"/>
    <n v="43"/>
    <n v="0"/>
    <n v="3"/>
    <n v="0"/>
    <n v="46"/>
    <n v="14"/>
    <n v="10"/>
    <n v="46"/>
    <n v="70"/>
    <n v="1"/>
    <n v="9"/>
    <n v="54"/>
    <n v="64"/>
    <n v="47"/>
    <n v="7.32"/>
    <n v="0"/>
    <n v="54.32"/>
    <n v="0"/>
    <n v="20"/>
    <n v="0"/>
    <n v="20"/>
    <n v="0"/>
    <n v="0"/>
    <n v="0"/>
    <n v="0"/>
    <n v="0"/>
    <n v="0"/>
    <n v="0"/>
    <n v="0"/>
    <n v="66"/>
    <n v="46"/>
    <n v="0"/>
    <n v="0"/>
    <n v="0"/>
    <n v="112"/>
    <n v="1"/>
    <n v="36"/>
    <n v="1000"/>
    <m/>
  </r>
  <r>
    <x v="10"/>
    <x v="11"/>
    <n v="2.0699999999999998"/>
    <n v="52.25"/>
    <n v="0"/>
    <n v="0"/>
    <n v="54.32"/>
    <n v="54.32"/>
    <n v="51.944000000000003"/>
    <n v="106.57"/>
    <n v="26.26"/>
    <n v="0"/>
    <n v="0"/>
    <n v="106.57"/>
    <n v="106.57"/>
    <n v="15"/>
    <n v="7"/>
    <n v="0"/>
    <n v="22"/>
    <n v="0"/>
    <n v="43"/>
    <n v="0"/>
    <n v="3"/>
    <n v="0"/>
    <n v="46"/>
    <n v="14"/>
    <n v="10"/>
    <n v="46"/>
    <n v="70"/>
    <n v="1"/>
    <n v="9"/>
    <n v="54"/>
    <n v="64"/>
    <n v="47"/>
    <n v="7.32"/>
    <n v="0"/>
    <n v="54.32"/>
    <n v="0"/>
    <n v="20"/>
    <n v="0"/>
    <n v="20"/>
    <n v="0"/>
    <n v="0"/>
    <n v="0"/>
    <n v="0"/>
    <n v="0"/>
    <n v="0"/>
    <n v="0"/>
    <n v="0"/>
    <n v="66"/>
    <n v="46"/>
    <n v="0"/>
    <n v="0"/>
    <n v="0"/>
    <n v="112"/>
    <n v="1"/>
    <n v="36"/>
    <n v="1000"/>
    <m/>
  </r>
  <r>
    <x v="11"/>
    <x v="0"/>
    <n v="2.0699999999999998"/>
    <n v="52.25"/>
    <n v="0"/>
    <n v="0"/>
    <n v="54.32"/>
    <n v="54.32"/>
    <n v="51.944000000000003"/>
    <n v="106.57"/>
    <n v="26.26"/>
    <n v="0"/>
    <n v="0"/>
    <n v="106.57"/>
    <n v="106.57"/>
    <n v="15"/>
    <n v="7"/>
    <n v="0"/>
    <n v="22"/>
    <n v="0"/>
    <n v="43"/>
    <n v="0"/>
    <n v="3"/>
    <n v="0"/>
    <n v="46"/>
    <n v="14"/>
    <n v="10"/>
    <n v="46"/>
    <n v="70"/>
    <n v="1"/>
    <n v="9"/>
    <n v="54"/>
    <n v="64"/>
    <n v="47"/>
    <n v="7.32"/>
    <n v="0"/>
    <n v="54.32"/>
    <n v="0"/>
    <n v="20"/>
    <n v="0"/>
    <n v="20"/>
    <n v="0"/>
    <n v="0"/>
    <n v="0"/>
    <n v="0"/>
    <n v="0"/>
    <n v="0"/>
    <n v="0"/>
    <n v="0"/>
    <n v="70"/>
    <n v="50"/>
    <n v="0"/>
    <n v="0"/>
    <n v="0"/>
    <n v="120"/>
    <n v="1"/>
    <n v="36"/>
    <n v="1000"/>
    <m/>
  </r>
  <r>
    <x v="11"/>
    <x v="1"/>
    <n v="2.0699999999999998"/>
    <n v="52.25"/>
    <n v="0"/>
    <n v="0"/>
    <n v="54.32"/>
    <n v="54.32"/>
    <n v="51.944000000000003"/>
    <n v="106.57"/>
    <n v="26.26"/>
    <n v="0"/>
    <n v="0"/>
    <n v="106.57"/>
    <n v="106.57"/>
    <n v="15"/>
    <n v="7"/>
    <n v="0"/>
    <n v="22"/>
    <n v="0"/>
    <n v="43"/>
    <n v="0"/>
    <n v="3"/>
    <n v="0"/>
    <n v="46"/>
    <n v="14"/>
    <n v="10"/>
    <n v="46"/>
    <n v="70"/>
    <n v="1"/>
    <n v="9"/>
    <n v="54"/>
    <n v="64"/>
    <n v="47"/>
    <n v="7.32"/>
    <n v="0"/>
    <n v="54.32"/>
    <n v="0"/>
    <n v="20"/>
    <n v="0"/>
    <n v="20"/>
    <n v="0"/>
    <n v="0"/>
    <n v="0"/>
    <n v="0"/>
    <n v="0"/>
    <n v="0"/>
    <n v="0"/>
    <n v="0"/>
    <n v="70"/>
    <n v="50"/>
    <n v="0"/>
    <n v="0"/>
    <n v="0"/>
    <n v="120"/>
    <n v="1"/>
    <n v="36"/>
    <n v="1000"/>
    <m/>
  </r>
  <r>
    <x v="11"/>
    <x v="2"/>
    <n v="2.0699999999999998"/>
    <n v="52.25"/>
    <n v="0"/>
    <n v="0"/>
    <n v="54.32"/>
    <n v="54.32"/>
    <n v="51.944000000000003"/>
    <n v="106.57"/>
    <n v="26.26"/>
    <n v="0"/>
    <n v="0"/>
    <n v="106.57"/>
    <n v="106.57"/>
    <n v="15"/>
    <n v="7"/>
    <n v="0"/>
    <n v="22"/>
    <n v="0"/>
    <n v="43"/>
    <n v="0"/>
    <n v="3"/>
    <n v="0"/>
    <n v="46"/>
    <n v="14"/>
    <n v="10"/>
    <n v="46"/>
    <n v="70"/>
    <n v="1"/>
    <n v="9"/>
    <n v="54"/>
    <n v="64"/>
    <n v="47"/>
    <n v="7.32"/>
    <n v="0"/>
    <n v="54.32"/>
    <n v="0"/>
    <n v="20"/>
    <n v="0"/>
    <n v="20"/>
    <n v="0"/>
    <n v="0"/>
    <n v="0"/>
    <n v="0"/>
    <n v="0"/>
    <n v="0"/>
    <n v="0"/>
    <n v="0"/>
    <n v="70"/>
    <n v="50"/>
    <n v="0"/>
    <n v="0"/>
    <n v="0"/>
    <n v="120"/>
    <n v="1"/>
    <n v="36"/>
    <n v="1000"/>
    <m/>
  </r>
  <r>
    <x v="11"/>
    <x v="3"/>
    <n v="2.0699999999999998"/>
    <n v="52.25"/>
    <n v="0"/>
    <n v="0"/>
    <n v="54.32"/>
    <n v="54.32"/>
    <n v="51.944000000000003"/>
    <n v="106.57"/>
    <n v="26.26"/>
    <n v="0"/>
    <n v="0"/>
    <n v="106.57"/>
    <n v="106.57"/>
    <n v="15"/>
    <n v="7"/>
    <n v="0"/>
    <n v="22"/>
    <n v="0"/>
    <n v="43"/>
    <n v="0"/>
    <n v="3"/>
    <n v="0"/>
    <n v="46"/>
    <n v="14"/>
    <n v="10"/>
    <n v="46"/>
    <n v="70"/>
    <n v="1"/>
    <n v="9"/>
    <n v="54"/>
    <n v="64"/>
    <n v="47"/>
    <n v="7.32"/>
    <n v="0"/>
    <n v="54.32"/>
    <n v="0"/>
    <n v="20"/>
    <n v="0"/>
    <n v="20"/>
    <n v="0"/>
    <n v="0"/>
    <n v="0"/>
    <n v="0"/>
    <n v="0"/>
    <n v="0"/>
    <n v="0"/>
    <n v="0"/>
    <n v="70"/>
    <n v="50"/>
    <n v="0"/>
    <n v="0"/>
    <n v="0"/>
    <n v="120"/>
    <n v="1"/>
    <n v="36"/>
    <n v="1000"/>
    <m/>
  </r>
  <r>
    <x v="11"/>
    <x v="4"/>
    <n v="2.0699999999999998"/>
    <n v="52.25"/>
    <n v="0"/>
    <n v="0"/>
    <n v="54.32"/>
    <n v="54.32"/>
    <n v="51.944000000000003"/>
    <n v="106.57"/>
    <n v="26.26"/>
    <n v="0"/>
    <n v="0"/>
    <n v="106.57"/>
    <n v="106.57"/>
    <n v="15"/>
    <n v="7"/>
    <n v="0"/>
    <n v="22"/>
    <n v="0"/>
    <n v="43"/>
    <n v="0"/>
    <n v="3"/>
    <n v="0"/>
    <n v="46"/>
    <n v="14"/>
    <n v="10"/>
    <n v="46"/>
    <n v="70"/>
    <n v="1"/>
    <n v="9"/>
    <n v="54"/>
    <n v="64"/>
    <n v="47"/>
    <n v="7.32"/>
    <n v="0"/>
    <n v="54.32"/>
    <n v="0"/>
    <n v="20"/>
    <n v="0"/>
    <n v="20"/>
    <n v="0"/>
    <n v="0"/>
    <n v="0"/>
    <n v="0"/>
    <n v="0"/>
    <n v="0"/>
    <n v="0"/>
    <n v="0"/>
    <n v="70"/>
    <n v="50"/>
    <n v="0"/>
    <n v="0"/>
    <n v="0"/>
    <n v="120"/>
    <n v="1"/>
    <n v="36"/>
    <n v="1000"/>
    <m/>
  </r>
  <r>
    <x v="11"/>
    <x v="5"/>
    <n v="2.0699999999999998"/>
    <n v="52.25"/>
    <n v="0"/>
    <n v="0"/>
    <n v="54.32"/>
    <n v="54.32"/>
    <n v="51.944000000000003"/>
    <n v="106.57"/>
    <n v="26.26"/>
    <n v="0"/>
    <n v="0"/>
    <n v="106.57"/>
    <n v="106.57"/>
    <n v="15"/>
    <n v="7"/>
    <n v="0"/>
    <n v="22"/>
    <n v="0"/>
    <n v="43"/>
    <n v="0"/>
    <n v="3"/>
    <n v="0"/>
    <n v="46"/>
    <n v="14"/>
    <n v="10"/>
    <n v="46"/>
    <n v="70"/>
    <n v="1"/>
    <n v="9"/>
    <n v="54"/>
    <n v="64"/>
    <n v="47"/>
    <n v="7.32"/>
    <n v="0"/>
    <n v="54.32"/>
    <n v="0"/>
    <n v="20"/>
    <n v="0"/>
    <n v="20"/>
    <n v="0"/>
    <n v="0"/>
    <n v="0"/>
    <n v="0"/>
    <n v="0"/>
    <n v="0"/>
    <n v="0"/>
    <n v="0"/>
    <n v="70"/>
    <n v="50"/>
    <n v="0"/>
    <n v="0"/>
    <n v="0"/>
    <n v="120"/>
    <n v="1"/>
    <n v="36"/>
    <n v="1000"/>
    <m/>
  </r>
  <r>
    <x v="11"/>
    <x v="6"/>
    <n v="2.0699999999999998"/>
    <n v="52.25"/>
    <n v="0"/>
    <n v="0"/>
    <n v="54.32"/>
    <n v="54.32"/>
    <n v="51.944000000000003"/>
    <n v="106.57"/>
    <n v="26.26"/>
    <n v="0"/>
    <n v="0"/>
    <n v="106.57"/>
    <n v="106.57"/>
    <n v="15"/>
    <n v="7"/>
    <n v="0"/>
    <n v="22"/>
    <n v="0"/>
    <n v="43"/>
    <n v="0"/>
    <n v="3"/>
    <n v="0"/>
    <n v="46"/>
    <n v="14"/>
    <n v="10"/>
    <n v="46"/>
    <n v="70"/>
    <n v="1"/>
    <n v="9"/>
    <n v="54"/>
    <n v="64"/>
    <n v="47"/>
    <n v="7.32"/>
    <n v="0"/>
    <n v="54.32"/>
    <n v="0"/>
    <n v="20"/>
    <n v="0"/>
    <n v="20"/>
    <n v="0"/>
    <n v="0"/>
    <n v="0"/>
    <n v="0"/>
    <n v="0"/>
    <n v="0"/>
    <n v="0"/>
    <n v="0"/>
    <n v="70"/>
    <n v="50"/>
    <n v="0"/>
    <n v="0"/>
    <n v="0"/>
    <n v="120"/>
    <n v="1"/>
    <n v="36"/>
    <n v="1000"/>
    <m/>
  </r>
  <r>
    <x v="11"/>
    <x v="7"/>
    <n v="2.0699999999999998"/>
    <n v="52.25"/>
    <n v="0"/>
    <n v="0"/>
    <n v="54.32"/>
    <n v="54.32"/>
    <n v="51.944000000000003"/>
    <n v="106.57"/>
    <n v="26.26"/>
    <n v="0"/>
    <n v="0"/>
    <n v="106.57"/>
    <n v="106.57"/>
    <n v="15"/>
    <n v="7"/>
    <n v="0"/>
    <n v="22"/>
    <n v="0"/>
    <n v="43"/>
    <n v="0"/>
    <n v="3"/>
    <n v="0"/>
    <n v="46"/>
    <n v="14"/>
    <n v="10"/>
    <n v="46"/>
    <n v="70"/>
    <n v="1"/>
    <n v="9"/>
    <n v="54"/>
    <n v="64"/>
    <n v="47"/>
    <n v="7.32"/>
    <n v="0"/>
    <n v="54.32"/>
    <n v="0"/>
    <n v="20"/>
    <n v="0"/>
    <n v="20"/>
    <n v="0"/>
    <n v="0"/>
    <n v="0"/>
    <n v="0"/>
    <n v="0"/>
    <n v="0"/>
    <n v="0"/>
    <n v="0"/>
    <n v="70"/>
    <n v="50"/>
    <n v="0"/>
    <n v="0"/>
    <n v="0"/>
    <n v="120"/>
    <n v="1"/>
    <n v="36"/>
    <n v="1000"/>
    <m/>
  </r>
  <r>
    <x v="11"/>
    <x v="8"/>
    <n v="2.0699999999999998"/>
    <n v="52.25"/>
    <n v="0"/>
    <n v="0"/>
    <n v="54.32"/>
    <n v="54.32"/>
    <n v="51.944000000000003"/>
    <n v="106.57"/>
    <n v="26.26"/>
    <n v="0"/>
    <n v="0"/>
    <n v="106.57"/>
    <n v="106.57"/>
    <n v="15"/>
    <n v="7"/>
    <n v="0"/>
    <n v="22"/>
    <n v="0"/>
    <n v="43"/>
    <n v="0"/>
    <n v="3"/>
    <n v="0"/>
    <n v="46"/>
    <n v="14"/>
    <n v="10"/>
    <n v="46"/>
    <n v="70"/>
    <n v="1"/>
    <n v="9"/>
    <n v="54"/>
    <n v="64"/>
    <n v="47"/>
    <n v="7.32"/>
    <n v="0"/>
    <n v="54.32"/>
    <n v="0"/>
    <n v="20"/>
    <n v="0"/>
    <n v="20"/>
    <n v="0"/>
    <n v="0"/>
    <n v="0"/>
    <n v="0"/>
    <n v="0"/>
    <n v="0"/>
    <n v="0"/>
    <n v="0"/>
    <n v="70"/>
    <n v="50"/>
    <n v="0"/>
    <n v="0"/>
    <n v="0"/>
    <n v="120"/>
    <n v="1"/>
    <n v="36"/>
    <n v="1000"/>
    <m/>
  </r>
  <r>
    <x v="11"/>
    <x v="9"/>
    <n v="2.0699999999999998"/>
    <n v="52.25"/>
    <n v="0"/>
    <n v="0"/>
    <n v="54.32"/>
    <n v="54.32"/>
    <n v="51.944000000000003"/>
    <n v="106.57"/>
    <n v="26.26"/>
    <n v="0"/>
    <n v="0"/>
    <n v="106.57"/>
    <n v="106.57"/>
    <n v="15"/>
    <n v="7"/>
    <n v="0"/>
    <n v="22"/>
    <n v="0"/>
    <n v="43"/>
    <n v="0"/>
    <n v="3"/>
    <n v="0"/>
    <n v="46"/>
    <n v="14"/>
    <n v="10"/>
    <n v="46"/>
    <n v="70"/>
    <n v="1"/>
    <n v="9"/>
    <n v="54"/>
    <n v="64"/>
    <n v="47"/>
    <n v="7.32"/>
    <n v="0"/>
    <n v="54.32"/>
    <n v="0"/>
    <n v="20"/>
    <n v="0"/>
    <n v="20"/>
    <n v="0"/>
    <n v="0"/>
    <n v="0"/>
    <n v="0"/>
    <n v="0"/>
    <n v="0"/>
    <n v="0"/>
    <n v="0"/>
    <n v="70"/>
    <n v="50"/>
    <n v="0"/>
    <n v="0"/>
    <n v="0"/>
    <n v="120"/>
    <n v="1"/>
    <n v="36"/>
    <n v="1000"/>
    <m/>
  </r>
  <r>
    <x v="11"/>
    <x v="10"/>
    <n v="2.0699999999999998"/>
    <n v="52.25"/>
    <n v="0"/>
    <n v="0"/>
    <n v="54.32"/>
    <n v="54.32"/>
    <n v="51.944000000000003"/>
    <n v="106.57"/>
    <n v="26.26"/>
    <n v="0"/>
    <n v="0"/>
    <n v="106.57"/>
    <n v="106.57"/>
    <n v="15"/>
    <n v="7"/>
    <n v="0"/>
    <n v="22"/>
    <n v="0"/>
    <n v="43"/>
    <n v="0"/>
    <n v="3"/>
    <n v="0"/>
    <n v="46"/>
    <n v="14"/>
    <n v="10"/>
    <n v="46"/>
    <n v="70"/>
    <n v="1"/>
    <n v="9"/>
    <n v="54"/>
    <n v="64"/>
    <n v="47"/>
    <n v="7.32"/>
    <n v="0"/>
    <n v="54.32"/>
    <n v="0"/>
    <n v="20"/>
    <n v="0"/>
    <n v="20"/>
    <n v="0"/>
    <n v="0"/>
    <n v="0"/>
    <n v="0"/>
    <n v="0"/>
    <n v="0"/>
    <n v="0"/>
    <n v="0"/>
    <n v="70"/>
    <n v="50"/>
    <n v="0"/>
    <n v="0"/>
    <n v="0"/>
    <n v="120"/>
    <n v="1"/>
    <n v="36"/>
    <n v="1000"/>
    <m/>
  </r>
  <r>
    <x v="11"/>
    <x v="11"/>
    <n v="2.0699999999999998"/>
    <n v="52.25"/>
    <n v="0"/>
    <n v="0"/>
    <n v="54.32"/>
    <n v="54.32"/>
    <n v="51.944000000000003"/>
    <n v="106.57"/>
    <n v="26.26"/>
    <n v="0"/>
    <n v="0"/>
    <n v="106.57"/>
    <n v="106.57"/>
    <n v="15"/>
    <n v="7"/>
    <n v="0"/>
    <n v="22"/>
    <n v="0"/>
    <n v="43"/>
    <n v="0"/>
    <n v="3"/>
    <n v="0"/>
    <n v="46"/>
    <n v="14"/>
    <n v="10"/>
    <n v="46"/>
    <n v="70"/>
    <n v="1"/>
    <n v="9"/>
    <n v="54"/>
    <n v="64"/>
    <n v="47"/>
    <n v="7.32"/>
    <n v="0"/>
    <n v="54.32"/>
    <n v="0"/>
    <n v="20"/>
    <n v="0"/>
    <n v="20"/>
    <n v="0"/>
    <n v="0"/>
    <n v="0"/>
    <n v="0"/>
    <n v="0"/>
    <n v="0"/>
    <n v="0"/>
    <n v="0"/>
    <n v="70"/>
    <n v="50"/>
    <n v="0"/>
    <n v="0"/>
    <n v="0"/>
    <n v="120"/>
    <n v="1"/>
    <n v="36"/>
    <n v="1000"/>
    <m/>
  </r>
  <r>
    <x v="12"/>
    <x v="0"/>
    <n v="2.0699999999999998"/>
    <n v="52.25"/>
    <n v="0"/>
    <n v="0"/>
    <n v="54.32"/>
    <n v="54.32"/>
    <n v="51.944000000000003"/>
    <n v="106.57"/>
    <n v="26.26"/>
    <n v="0"/>
    <n v="0"/>
    <n v="106.57"/>
    <n v="106.57"/>
    <n v="15"/>
    <n v="7"/>
    <n v="0"/>
    <n v="22"/>
    <n v="0"/>
    <n v="43"/>
    <n v="0"/>
    <n v="3"/>
    <n v="0"/>
    <n v="46"/>
    <n v="14"/>
    <n v="10"/>
    <n v="46"/>
    <n v="70"/>
    <n v="1"/>
    <n v="9"/>
    <n v="54"/>
    <n v="64"/>
    <n v="47"/>
    <n v="7.32"/>
    <n v="0"/>
    <n v="54.32"/>
    <n v="0"/>
    <n v="20"/>
    <n v="0"/>
    <n v="20"/>
    <n v="0"/>
    <n v="0"/>
    <n v="0"/>
    <n v="0"/>
    <n v="0"/>
    <n v="0"/>
    <n v="0"/>
    <n v="0"/>
    <n v="70"/>
    <n v="50"/>
    <n v="0"/>
    <n v="0"/>
    <n v="0"/>
    <n v="120"/>
    <n v="1"/>
    <n v="36"/>
    <n v="1000"/>
    <m/>
  </r>
  <r>
    <x v="12"/>
    <x v="1"/>
    <n v="2.0699999999999998"/>
    <n v="52.25"/>
    <n v="0"/>
    <n v="0"/>
    <n v="54.32"/>
    <n v="54.32"/>
    <n v="51.944000000000003"/>
    <n v="106.57"/>
    <n v="26.26"/>
    <n v="0"/>
    <n v="0"/>
    <n v="106.57"/>
    <n v="106.57"/>
    <n v="15"/>
    <n v="7"/>
    <n v="0"/>
    <n v="22"/>
    <n v="0"/>
    <n v="43"/>
    <n v="0"/>
    <n v="3"/>
    <n v="0"/>
    <n v="46"/>
    <n v="14"/>
    <n v="10"/>
    <n v="46"/>
    <n v="70"/>
    <n v="1"/>
    <n v="9"/>
    <n v="54"/>
    <n v="64"/>
    <n v="47"/>
    <n v="7.32"/>
    <n v="0"/>
    <n v="54.32"/>
    <n v="0"/>
    <n v="20"/>
    <n v="0"/>
    <n v="20"/>
    <n v="0"/>
    <n v="0"/>
    <n v="0"/>
    <n v="0"/>
    <n v="0"/>
    <n v="0"/>
    <n v="0"/>
    <n v="0"/>
    <n v="70"/>
    <n v="50"/>
    <n v="0"/>
    <n v="0"/>
    <n v="0"/>
    <n v="120"/>
    <n v="1"/>
    <n v="36"/>
    <n v="1000"/>
    <m/>
  </r>
  <r>
    <x v="12"/>
    <x v="2"/>
    <n v="2.0699999999999998"/>
    <n v="52.25"/>
    <n v="0"/>
    <n v="0"/>
    <n v="54.32"/>
    <n v="54.32"/>
    <n v="51.944000000000003"/>
    <n v="106.57"/>
    <n v="26.26"/>
    <n v="0"/>
    <n v="0"/>
    <n v="106.57"/>
    <n v="106.57"/>
    <n v="15"/>
    <n v="7"/>
    <n v="0"/>
    <n v="22"/>
    <n v="0"/>
    <n v="43"/>
    <n v="0"/>
    <n v="3"/>
    <n v="0"/>
    <n v="46"/>
    <n v="14"/>
    <n v="10"/>
    <n v="46"/>
    <n v="70"/>
    <n v="1"/>
    <n v="9"/>
    <n v="54"/>
    <n v="64"/>
    <n v="47"/>
    <n v="7.32"/>
    <n v="0"/>
    <n v="54.32"/>
    <n v="0"/>
    <n v="20"/>
    <n v="0"/>
    <n v="20"/>
    <n v="0"/>
    <n v="0"/>
    <n v="0"/>
    <n v="0"/>
    <n v="0"/>
    <n v="0"/>
    <n v="0"/>
    <n v="0"/>
    <n v="70"/>
    <n v="50"/>
    <n v="0"/>
    <n v="0"/>
    <n v="0"/>
    <n v="120"/>
    <n v="1"/>
    <n v="36"/>
    <n v="1000"/>
    <m/>
  </r>
  <r>
    <x v="12"/>
    <x v="3"/>
    <n v="2.0699999999999998"/>
    <n v="52.25"/>
    <n v="0"/>
    <n v="0"/>
    <n v="54.32"/>
    <n v="54.32"/>
    <n v="51.944000000000003"/>
    <n v="106.57"/>
    <n v="26.26"/>
    <n v="0"/>
    <n v="0"/>
    <n v="106.57"/>
    <n v="106.57"/>
    <n v="15"/>
    <n v="7"/>
    <n v="0"/>
    <n v="22"/>
    <n v="0"/>
    <n v="43"/>
    <n v="0"/>
    <n v="3"/>
    <n v="0"/>
    <n v="46"/>
    <n v="14"/>
    <n v="10"/>
    <n v="46"/>
    <n v="70"/>
    <n v="1"/>
    <n v="9"/>
    <n v="54"/>
    <n v="64"/>
    <n v="47"/>
    <n v="7.32"/>
    <n v="0"/>
    <n v="54.32"/>
    <n v="0"/>
    <n v="20"/>
    <n v="0"/>
    <n v="20"/>
    <n v="0"/>
    <n v="0"/>
    <n v="0"/>
    <n v="0"/>
    <n v="0"/>
    <n v="0"/>
    <n v="0"/>
    <n v="0"/>
    <n v="70"/>
    <n v="50"/>
    <n v="0"/>
    <n v="0"/>
    <n v="0"/>
    <n v="120"/>
    <n v="1"/>
    <n v="36"/>
    <n v="1000"/>
    <m/>
  </r>
  <r>
    <x v="12"/>
    <x v="4"/>
    <n v="2.0699999999999998"/>
    <n v="52.25"/>
    <n v="0"/>
    <n v="0"/>
    <n v="54.32"/>
    <n v="54.32"/>
    <n v="51.944000000000003"/>
    <n v="106.57"/>
    <n v="26.26"/>
    <n v="0"/>
    <n v="0"/>
    <n v="106.57"/>
    <n v="106.57"/>
    <n v="15"/>
    <n v="7"/>
    <n v="0"/>
    <n v="22"/>
    <n v="0"/>
    <n v="43"/>
    <n v="0"/>
    <n v="3"/>
    <n v="0"/>
    <n v="46"/>
    <n v="14"/>
    <n v="10"/>
    <n v="46"/>
    <n v="70"/>
    <n v="1"/>
    <n v="9"/>
    <n v="54"/>
    <n v="64"/>
    <n v="47"/>
    <n v="7.32"/>
    <n v="0"/>
    <n v="54.32"/>
    <n v="0"/>
    <n v="20"/>
    <n v="0"/>
    <n v="20"/>
    <n v="0"/>
    <n v="0"/>
    <n v="0"/>
    <n v="0"/>
    <n v="0"/>
    <n v="0"/>
    <n v="0"/>
    <n v="0"/>
    <n v="70"/>
    <n v="50"/>
    <n v="0"/>
    <n v="0"/>
    <n v="0"/>
    <n v="120"/>
    <n v="1"/>
    <n v="36"/>
    <n v="1000"/>
    <m/>
  </r>
  <r>
    <x v="12"/>
    <x v="5"/>
    <n v="2.0699999999999998"/>
    <n v="52.25"/>
    <n v="0"/>
    <n v="0"/>
    <n v="54.32"/>
    <n v="54.32"/>
    <n v="51.944000000000003"/>
    <n v="106.57"/>
    <n v="26.26"/>
    <n v="0"/>
    <n v="0"/>
    <n v="106.57"/>
    <n v="106.57"/>
    <n v="15"/>
    <n v="7"/>
    <n v="0"/>
    <n v="22"/>
    <n v="0"/>
    <n v="43"/>
    <n v="0"/>
    <n v="3"/>
    <n v="0"/>
    <n v="46"/>
    <n v="14"/>
    <n v="10"/>
    <n v="46"/>
    <n v="70"/>
    <n v="1"/>
    <n v="9"/>
    <n v="54"/>
    <n v="64"/>
    <n v="47"/>
    <n v="7.32"/>
    <n v="0"/>
    <n v="54.32"/>
    <n v="0"/>
    <n v="20"/>
    <n v="0"/>
    <n v="20"/>
    <n v="0"/>
    <n v="0"/>
    <n v="0"/>
    <n v="0"/>
    <n v="0"/>
    <n v="0"/>
    <n v="0"/>
    <n v="0"/>
    <n v="70"/>
    <n v="50"/>
    <n v="0"/>
    <n v="0"/>
    <n v="0"/>
    <n v="120"/>
    <n v="1"/>
    <n v="36"/>
    <n v="1000"/>
    <m/>
  </r>
  <r>
    <x v="12"/>
    <x v="6"/>
    <n v="2.0699999999999998"/>
    <n v="52.25"/>
    <n v="0"/>
    <n v="0"/>
    <n v="54.32"/>
    <n v="54.32"/>
    <n v="51.944000000000003"/>
    <n v="106.57"/>
    <n v="26.26"/>
    <n v="0"/>
    <n v="0"/>
    <n v="106.57"/>
    <n v="106.57"/>
    <n v="15"/>
    <n v="7"/>
    <n v="0"/>
    <n v="22"/>
    <n v="0"/>
    <n v="43"/>
    <n v="0"/>
    <n v="3"/>
    <n v="0"/>
    <n v="46"/>
    <n v="14"/>
    <n v="10"/>
    <n v="46"/>
    <n v="70"/>
    <n v="1"/>
    <n v="9"/>
    <n v="54"/>
    <n v="64"/>
    <n v="47"/>
    <n v="7.32"/>
    <n v="0"/>
    <n v="54.32"/>
    <n v="0"/>
    <n v="20"/>
    <n v="0"/>
    <n v="20"/>
    <n v="0"/>
    <n v="0"/>
    <n v="0"/>
    <n v="0"/>
    <n v="0"/>
    <n v="0"/>
    <n v="0"/>
    <n v="0"/>
    <n v="70"/>
    <n v="50"/>
    <n v="0"/>
    <n v="0"/>
    <n v="0"/>
    <n v="120"/>
    <n v="1"/>
    <n v="36"/>
    <n v="1000"/>
    <m/>
  </r>
  <r>
    <x v="12"/>
    <x v="7"/>
    <n v="2.0699999999999998"/>
    <n v="52.25"/>
    <n v="0"/>
    <n v="0"/>
    <n v="54.32"/>
    <n v="54.32"/>
    <n v="51.944000000000003"/>
    <n v="106.57"/>
    <n v="26.26"/>
    <n v="0"/>
    <n v="0"/>
    <n v="106.57"/>
    <n v="106.57"/>
    <n v="15"/>
    <n v="7"/>
    <n v="0"/>
    <n v="22"/>
    <n v="0"/>
    <n v="43"/>
    <n v="0"/>
    <n v="3"/>
    <n v="0"/>
    <n v="46"/>
    <n v="14"/>
    <n v="10"/>
    <n v="46"/>
    <n v="70"/>
    <n v="1"/>
    <n v="9"/>
    <n v="54"/>
    <n v="64"/>
    <n v="47"/>
    <n v="7.32"/>
    <n v="0"/>
    <n v="54.32"/>
    <n v="0"/>
    <n v="20"/>
    <n v="0"/>
    <n v="20"/>
    <n v="0"/>
    <n v="0"/>
    <n v="0"/>
    <n v="0"/>
    <n v="0"/>
    <n v="0"/>
    <n v="0"/>
    <n v="0"/>
    <n v="70"/>
    <n v="50"/>
    <n v="0"/>
    <n v="0"/>
    <n v="0"/>
    <n v="120"/>
    <n v="1"/>
    <n v="36"/>
    <n v="1000"/>
    <m/>
  </r>
  <r>
    <x v="12"/>
    <x v="8"/>
    <n v="2.0699999999999998"/>
    <n v="52.25"/>
    <n v="0"/>
    <n v="0"/>
    <n v="54.32"/>
    <n v="54.32"/>
    <n v="51.944000000000003"/>
    <n v="106.57"/>
    <n v="26.26"/>
    <n v="0"/>
    <n v="0"/>
    <n v="106.57"/>
    <n v="106.57"/>
    <n v="15"/>
    <n v="7"/>
    <n v="0"/>
    <n v="22"/>
    <n v="0"/>
    <n v="43"/>
    <n v="0"/>
    <n v="3"/>
    <n v="0"/>
    <n v="46"/>
    <n v="14"/>
    <n v="10"/>
    <n v="46"/>
    <n v="70"/>
    <n v="1"/>
    <n v="9"/>
    <n v="54"/>
    <n v="64"/>
    <n v="47"/>
    <n v="7.32"/>
    <n v="0"/>
    <n v="54.32"/>
    <n v="0"/>
    <n v="20"/>
    <n v="0"/>
    <n v="20"/>
    <n v="0"/>
    <n v="0"/>
    <n v="0"/>
    <n v="0"/>
    <n v="0"/>
    <n v="0"/>
    <n v="0"/>
    <n v="0"/>
    <n v="70"/>
    <n v="50"/>
    <n v="0"/>
    <n v="0"/>
    <n v="0"/>
    <n v="120"/>
    <n v="1"/>
    <n v="36"/>
    <n v="1000"/>
    <m/>
  </r>
  <r>
    <x v="12"/>
    <x v="9"/>
    <n v="2.0699999999999998"/>
    <n v="52.25"/>
    <n v="0"/>
    <n v="0"/>
    <n v="54.32"/>
    <n v="54.32"/>
    <n v="51.944000000000003"/>
    <n v="106.57"/>
    <n v="26.26"/>
    <n v="0"/>
    <n v="0"/>
    <n v="106.57"/>
    <n v="106.57"/>
    <n v="15"/>
    <n v="7"/>
    <n v="0"/>
    <n v="22"/>
    <n v="0"/>
    <n v="43"/>
    <n v="0"/>
    <n v="3"/>
    <n v="0"/>
    <n v="46"/>
    <n v="14"/>
    <n v="10"/>
    <n v="46"/>
    <n v="70"/>
    <n v="1"/>
    <n v="9"/>
    <n v="54"/>
    <n v="64"/>
    <n v="47"/>
    <n v="7.32"/>
    <n v="0"/>
    <n v="54.32"/>
    <n v="0"/>
    <n v="20"/>
    <n v="0"/>
    <n v="20"/>
    <n v="0"/>
    <n v="0"/>
    <n v="0"/>
    <n v="0"/>
    <n v="0"/>
    <n v="0"/>
    <n v="0"/>
    <n v="0"/>
    <n v="70"/>
    <n v="50"/>
    <n v="0"/>
    <n v="0"/>
    <n v="0"/>
    <n v="120"/>
    <n v="1"/>
    <n v="36"/>
    <n v="1000"/>
    <m/>
  </r>
  <r>
    <x v="12"/>
    <x v="10"/>
    <n v="2.0699999999999998"/>
    <n v="52.25"/>
    <n v="0"/>
    <n v="0"/>
    <n v="54.32"/>
    <n v="54.32"/>
    <n v="51.944000000000003"/>
    <n v="106.57"/>
    <n v="26.26"/>
    <n v="0"/>
    <n v="0"/>
    <n v="106.57"/>
    <n v="106.57"/>
    <n v="15"/>
    <n v="7"/>
    <n v="0"/>
    <n v="22"/>
    <n v="0"/>
    <n v="43"/>
    <n v="0"/>
    <n v="3"/>
    <n v="0"/>
    <n v="46"/>
    <n v="14"/>
    <n v="10"/>
    <n v="46"/>
    <n v="70"/>
    <n v="1"/>
    <n v="9"/>
    <n v="54"/>
    <n v="64"/>
    <n v="47"/>
    <n v="7.32"/>
    <n v="0"/>
    <n v="54.32"/>
    <n v="0"/>
    <n v="20"/>
    <n v="0"/>
    <n v="20"/>
    <n v="0"/>
    <n v="0"/>
    <n v="0"/>
    <n v="0"/>
    <n v="0"/>
    <n v="0"/>
    <n v="0"/>
    <n v="0"/>
    <n v="70"/>
    <n v="50"/>
    <n v="0"/>
    <n v="0"/>
    <n v="0"/>
    <n v="120"/>
    <n v="1"/>
    <n v="36"/>
    <n v="1000"/>
    <m/>
  </r>
  <r>
    <x v="12"/>
    <x v="11"/>
    <n v="2.0699999999999998"/>
    <n v="52.25"/>
    <n v="0"/>
    <n v="0"/>
    <n v="54.32"/>
    <n v="54.32"/>
    <n v="51.944000000000003"/>
    <n v="106.57"/>
    <n v="26.26"/>
    <n v="0"/>
    <n v="0"/>
    <n v="106.57"/>
    <n v="106.57"/>
    <n v="15"/>
    <n v="7"/>
    <n v="0"/>
    <n v="22"/>
    <n v="0"/>
    <n v="43"/>
    <n v="0"/>
    <n v="3"/>
    <n v="0"/>
    <n v="46"/>
    <n v="14"/>
    <n v="10"/>
    <n v="46"/>
    <n v="70"/>
    <n v="1"/>
    <n v="9"/>
    <n v="54"/>
    <n v="64"/>
    <n v="47"/>
    <n v="7.32"/>
    <n v="0"/>
    <n v="54.32"/>
    <n v="0"/>
    <n v="20"/>
    <n v="0"/>
    <n v="20"/>
    <n v="0"/>
    <n v="0"/>
    <n v="0"/>
    <n v="0"/>
    <n v="0"/>
    <n v="0"/>
    <n v="0"/>
    <n v="0"/>
    <n v="70"/>
    <n v="50"/>
    <n v="0"/>
    <n v="0"/>
    <n v="0"/>
    <n v="120"/>
    <n v="1"/>
    <n v="36"/>
    <n v="1000"/>
    <m/>
  </r>
  <r>
    <x v="13"/>
    <x v="0"/>
    <n v="2.0699999999999998"/>
    <n v="52.25"/>
    <n v="0"/>
    <n v="0"/>
    <n v="54.32"/>
    <n v="54.32"/>
    <n v="51.944000000000003"/>
    <n v="106.57"/>
    <n v="26.26"/>
    <n v="0"/>
    <n v="0"/>
    <n v="106.57"/>
    <n v="106.57"/>
    <n v="15"/>
    <n v="7"/>
    <n v="0"/>
    <n v="22"/>
    <n v="0"/>
    <n v="43"/>
    <n v="0"/>
    <n v="3"/>
    <n v="0"/>
    <n v="46"/>
    <n v="14"/>
    <n v="10"/>
    <n v="46"/>
    <n v="70"/>
    <n v="1"/>
    <n v="9"/>
    <n v="53"/>
    <n v="63"/>
    <n v="47"/>
    <n v="7.32"/>
    <n v="0"/>
    <n v="54.32"/>
    <n v="1"/>
    <n v="20"/>
    <n v="0"/>
    <n v="21"/>
    <n v="0"/>
    <n v="0"/>
    <n v="0"/>
    <n v="0"/>
    <n v="0"/>
    <n v="0"/>
    <n v="0"/>
    <n v="0"/>
    <n v="70"/>
    <n v="50"/>
    <n v="0"/>
    <n v="0"/>
    <n v="0"/>
    <n v="120"/>
    <n v="1"/>
    <n v="36"/>
    <n v="1000"/>
    <m/>
  </r>
  <r>
    <x v="13"/>
    <x v="1"/>
    <n v="2.0699999999999998"/>
    <n v="52.25"/>
    <n v="0"/>
    <n v="0"/>
    <n v="54.32"/>
    <n v="54.32"/>
    <n v="51.944000000000003"/>
    <n v="106.57"/>
    <n v="26.26"/>
    <n v="0"/>
    <n v="0"/>
    <n v="106.57"/>
    <n v="106.57"/>
    <n v="15"/>
    <n v="7"/>
    <n v="0"/>
    <n v="22"/>
    <n v="0"/>
    <n v="43"/>
    <n v="0"/>
    <n v="3"/>
    <n v="0"/>
    <n v="46"/>
    <n v="14"/>
    <n v="10"/>
    <n v="46"/>
    <n v="70"/>
    <n v="1"/>
    <n v="9"/>
    <n v="53"/>
    <n v="63"/>
    <n v="47"/>
    <n v="7.32"/>
    <n v="0"/>
    <n v="54.32"/>
    <n v="1"/>
    <n v="20"/>
    <n v="0"/>
    <n v="21"/>
    <n v="0"/>
    <n v="0"/>
    <n v="0"/>
    <n v="0"/>
    <n v="0"/>
    <n v="0"/>
    <n v="0"/>
    <n v="0"/>
    <n v="70"/>
    <n v="50"/>
    <n v="0"/>
    <n v="0"/>
    <n v="0"/>
    <n v="120"/>
    <n v="1"/>
    <n v="36"/>
    <n v="1000"/>
    <m/>
  </r>
  <r>
    <x v="13"/>
    <x v="2"/>
    <n v="2.0699999999999998"/>
    <n v="52.25"/>
    <n v="0"/>
    <n v="0"/>
    <n v="54.32"/>
    <n v="54.32"/>
    <n v="51.944000000000003"/>
    <n v="106.57"/>
    <n v="26.26"/>
    <n v="0"/>
    <n v="0"/>
    <n v="106.57"/>
    <n v="106.57"/>
    <n v="15"/>
    <n v="7"/>
    <n v="0"/>
    <n v="22"/>
    <n v="0"/>
    <n v="43"/>
    <n v="0"/>
    <n v="3"/>
    <n v="0"/>
    <n v="46"/>
    <n v="14"/>
    <n v="10"/>
    <n v="46"/>
    <n v="70"/>
    <n v="1"/>
    <n v="9"/>
    <n v="53"/>
    <n v="63"/>
    <n v="47"/>
    <n v="7.32"/>
    <n v="0"/>
    <n v="54.32"/>
    <n v="1"/>
    <n v="20"/>
    <n v="0"/>
    <n v="21"/>
    <n v="0"/>
    <n v="0"/>
    <n v="0"/>
    <n v="0"/>
    <n v="0"/>
    <n v="0"/>
    <n v="0"/>
    <n v="0"/>
    <n v="70"/>
    <n v="50"/>
    <n v="0"/>
    <n v="0"/>
    <n v="0"/>
    <n v="120"/>
    <n v="1"/>
    <n v="36"/>
    <n v="1000"/>
    <m/>
  </r>
  <r>
    <x v="13"/>
    <x v="3"/>
    <n v="2.0699999999999998"/>
    <n v="52.25"/>
    <n v="0"/>
    <n v="0"/>
    <n v="54.32"/>
    <n v="54.32"/>
    <n v="51.944000000000003"/>
    <n v="106.57"/>
    <n v="26.26"/>
    <n v="0"/>
    <n v="0"/>
    <n v="106.57"/>
    <n v="106.57"/>
    <n v="15"/>
    <n v="7"/>
    <n v="0"/>
    <n v="22"/>
    <n v="0"/>
    <n v="43"/>
    <n v="0"/>
    <n v="3"/>
    <n v="0"/>
    <n v="46"/>
    <n v="14"/>
    <n v="10"/>
    <n v="46"/>
    <n v="70"/>
    <n v="1"/>
    <n v="9"/>
    <n v="53"/>
    <n v="63"/>
    <n v="47"/>
    <n v="7.32"/>
    <n v="0"/>
    <n v="54.32"/>
    <n v="1"/>
    <n v="20"/>
    <n v="0"/>
    <n v="21"/>
    <n v="0"/>
    <n v="0"/>
    <n v="0"/>
    <n v="0"/>
    <n v="0"/>
    <n v="0"/>
    <n v="0"/>
    <n v="0"/>
    <n v="70"/>
    <n v="50"/>
    <n v="0"/>
    <n v="0"/>
    <n v="0"/>
    <n v="120"/>
    <n v="1"/>
    <n v="36"/>
    <n v="1000"/>
    <m/>
  </r>
  <r>
    <x v="13"/>
    <x v="4"/>
    <n v="2.0699999999999998"/>
    <n v="52.25"/>
    <n v="0"/>
    <n v="0"/>
    <n v="54.32"/>
    <n v="54.32"/>
    <n v="51.944000000000003"/>
    <n v="106.57"/>
    <n v="26.26"/>
    <n v="0"/>
    <n v="0"/>
    <n v="106.57"/>
    <n v="106.57"/>
    <n v="15"/>
    <n v="7"/>
    <n v="0"/>
    <n v="22"/>
    <n v="0"/>
    <n v="43"/>
    <n v="0"/>
    <n v="3"/>
    <n v="0"/>
    <n v="46"/>
    <n v="14"/>
    <n v="10"/>
    <n v="46"/>
    <n v="70"/>
    <n v="1"/>
    <n v="9"/>
    <n v="53"/>
    <n v="63"/>
    <n v="47"/>
    <n v="7.32"/>
    <n v="0"/>
    <n v="54.32"/>
    <n v="1"/>
    <n v="20"/>
    <n v="0"/>
    <n v="21"/>
    <n v="0"/>
    <n v="0"/>
    <n v="0"/>
    <n v="0"/>
    <n v="0"/>
    <n v="0"/>
    <n v="0"/>
    <n v="0"/>
    <n v="70"/>
    <n v="50"/>
    <n v="0"/>
    <n v="0"/>
    <n v="0"/>
    <n v="120"/>
    <n v="1"/>
    <n v="36"/>
    <n v="1000"/>
    <m/>
  </r>
  <r>
    <x v="13"/>
    <x v="5"/>
    <n v="2.0699999999999998"/>
    <n v="52.25"/>
    <n v="0"/>
    <n v="0"/>
    <n v="54.32"/>
    <n v="54.32"/>
    <n v="51.944000000000003"/>
    <n v="106.57"/>
    <n v="26.26"/>
    <n v="0"/>
    <n v="0"/>
    <n v="106.57"/>
    <n v="106.57"/>
    <n v="15"/>
    <n v="7"/>
    <n v="0"/>
    <n v="22"/>
    <n v="0"/>
    <n v="43"/>
    <n v="0"/>
    <n v="3"/>
    <n v="0"/>
    <n v="46"/>
    <n v="14"/>
    <n v="10"/>
    <n v="46"/>
    <n v="70"/>
    <n v="1"/>
    <n v="9"/>
    <n v="53"/>
    <n v="63"/>
    <n v="47"/>
    <n v="7.32"/>
    <n v="0"/>
    <n v="54.32"/>
    <n v="1"/>
    <n v="20"/>
    <n v="0"/>
    <n v="21"/>
    <n v="0"/>
    <n v="0"/>
    <n v="0"/>
    <n v="0"/>
    <n v="0"/>
    <n v="0"/>
    <n v="0"/>
    <n v="0"/>
    <n v="70"/>
    <n v="50"/>
    <n v="0"/>
    <n v="0"/>
    <n v="0"/>
    <n v="120"/>
    <n v="1"/>
    <n v="36"/>
    <n v="1000"/>
    <m/>
  </r>
  <r>
    <x v="13"/>
    <x v="6"/>
    <n v="2.0699999999999998"/>
    <n v="52.25"/>
    <n v="0"/>
    <n v="0"/>
    <n v="54.32"/>
    <n v="54.32"/>
    <n v="51.944000000000003"/>
    <n v="106.57"/>
    <n v="26.26"/>
    <n v="0"/>
    <n v="0"/>
    <n v="106.57"/>
    <n v="106.57"/>
    <n v="15"/>
    <n v="7"/>
    <n v="0"/>
    <n v="22"/>
    <n v="0"/>
    <n v="43"/>
    <n v="0"/>
    <n v="3"/>
    <n v="0"/>
    <n v="46"/>
    <n v="14"/>
    <n v="10"/>
    <n v="46"/>
    <n v="70"/>
    <n v="1"/>
    <n v="9"/>
    <n v="53"/>
    <n v="63"/>
    <n v="47"/>
    <n v="7.32"/>
    <n v="0"/>
    <n v="54.32"/>
    <n v="1"/>
    <n v="20"/>
    <n v="0"/>
    <n v="21"/>
    <n v="0"/>
    <n v="0"/>
    <n v="0"/>
    <n v="0"/>
    <n v="0"/>
    <n v="0"/>
    <n v="0"/>
    <n v="0"/>
    <n v="70"/>
    <n v="50"/>
    <n v="0"/>
    <n v="0"/>
    <n v="0"/>
    <n v="120"/>
    <n v="1"/>
    <n v="36"/>
    <n v="1000"/>
    <m/>
  </r>
  <r>
    <x v="13"/>
    <x v="7"/>
    <n v="2.0699999999999998"/>
    <n v="52.25"/>
    <n v="0"/>
    <n v="0"/>
    <n v="54.32"/>
    <n v="54.32"/>
    <n v="51.944000000000003"/>
    <n v="106.57"/>
    <n v="26.26"/>
    <n v="0"/>
    <n v="0"/>
    <n v="106.57"/>
    <n v="106.57"/>
    <n v="15"/>
    <n v="7"/>
    <n v="0"/>
    <n v="22"/>
    <n v="0"/>
    <n v="43"/>
    <n v="0"/>
    <n v="3"/>
    <n v="0"/>
    <n v="46"/>
    <n v="14"/>
    <n v="10"/>
    <n v="46"/>
    <n v="70"/>
    <n v="1"/>
    <n v="9"/>
    <n v="53"/>
    <n v="63"/>
    <n v="47"/>
    <n v="7.32"/>
    <n v="0"/>
    <n v="54.32"/>
    <n v="1"/>
    <n v="20"/>
    <n v="0"/>
    <n v="21"/>
    <n v="0"/>
    <n v="0"/>
    <n v="0"/>
    <n v="0"/>
    <n v="0"/>
    <n v="0"/>
    <n v="0"/>
    <n v="0"/>
    <n v="70"/>
    <n v="50"/>
    <n v="0"/>
    <n v="0"/>
    <n v="0"/>
    <n v="120"/>
    <n v="1"/>
    <n v="36"/>
    <n v="1000"/>
    <m/>
  </r>
  <r>
    <x v="13"/>
    <x v="8"/>
    <n v="2.0699999999999998"/>
    <n v="52.25"/>
    <n v="0"/>
    <n v="0"/>
    <n v="54.32"/>
    <n v="54.32"/>
    <n v="51.944000000000003"/>
    <n v="106.57"/>
    <n v="26.26"/>
    <n v="0"/>
    <n v="0"/>
    <n v="106.57"/>
    <n v="106.57"/>
    <n v="15"/>
    <n v="7"/>
    <n v="0"/>
    <n v="22"/>
    <n v="0"/>
    <n v="43"/>
    <n v="0"/>
    <n v="3"/>
    <n v="0"/>
    <n v="46"/>
    <n v="14"/>
    <n v="10"/>
    <n v="46"/>
    <n v="70"/>
    <n v="1"/>
    <n v="9"/>
    <n v="53"/>
    <n v="63"/>
    <n v="47"/>
    <n v="7.32"/>
    <n v="0"/>
    <n v="54.32"/>
    <n v="1"/>
    <n v="20"/>
    <n v="0"/>
    <n v="21"/>
    <n v="0"/>
    <n v="0"/>
    <n v="0"/>
    <n v="0"/>
    <n v="0"/>
    <n v="0"/>
    <n v="0"/>
    <n v="0"/>
    <n v="70"/>
    <n v="50"/>
    <n v="0"/>
    <n v="0"/>
    <n v="0"/>
    <n v="120"/>
    <n v="1"/>
    <n v="36"/>
    <n v="1000"/>
    <m/>
  </r>
  <r>
    <x v="13"/>
    <x v="9"/>
    <n v="2.0699999999999998"/>
    <n v="52.25"/>
    <n v="0"/>
    <n v="0"/>
    <n v="54.32"/>
    <n v="54.32"/>
    <n v="51.944000000000003"/>
    <n v="106.57"/>
    <n v="26.26"/>
    <n v="0"/>
    <n v="0"/>
    <n v="106.57"/>
    <n v="106.57"/>
    <n v="15"/>
    <n v="7"/>
    <n v="0"/>
    <n v="22"/>
    <n v="0"/>
    <n v="43"/>
    <n v="0"/>
    <n v="3"/>
    <n v="0"/>
    <n v="46"/>
    <n v="14"/>
    <n v="10"/>
    <n v="46"/>
    <n v="70"/>
    <n v="1"/>
    <n v="9"/>
    <n v="53"/>
    <n v="63"/>
    <n v="47"/>
    <n v="7.32"/>
    <n v="0"/>
    <n v="54.32"/>
    <n v="1"/>
    <n v="20"/>
    <n v="0"/>
    <n v="21"/>
    <n v="0"/>
    <n v="0"/>
    <n v="0"/>
    <n v="0"/>
    <n v="0"/>
    <n v="0"/>
    <n v="0"/>
    <n v="0"/>
    <n v="70"/>
    <n v="50"/>
    <n v="0"/>
    <n v="0"/>
    <n v="0"/>
    <n v="120"/>
    <n v="1"/>
    <n v="36"/>
    <n v="1000"/>
    <m/>
  </r>
  <r>
    <x v="13"/>
    <x v="10"/>
    <n v="2.0699999999999998"/>
    <n v="52.25"/>
    <n v="0"/>
    <n v="0"/>
    <n v="54.32"/>
    <n v="54.32"/>
    <n v="51.944000000000003"/>
    <n v="106.57"/>
    <n v="26.26"/>
    <n v="0"/>
    <n v="0"/>
    <n v="106.57"/>
    <n v="106.57"/>
    <n v="15"/>
    <n v="7"/>
    <n v="0"/>
    <n v="22"/>
    <n v="0"/>
    <n v="43"/>
    <n v="0"/>
    <n v="3"/>
    <n v="0"/>
    <n v="46"/>
    <n v="14"/>
    <n v="10"/>
    <n v="46"/>
    <n v="70"/>
    <n v="1"/>
    <n v="9"/>
    <n v="53"/>
    <n v="63"/>
    <n v="47"/>
    <n v="7.32"/>
    <n v="0"/>
    <n v="54.32"/>
    <n v="1"/>
    <n v="20"/>
    <n v="0"/>
    <n v="21"/>
    <n v="0"/>
    <n v="0"/>
    <n v="0"/>
    <n v="0"/>
    <n v="0"/>
    <n v="0"/>
    <n v="0"/>
    <n v="0"/>
    <n v="70"/>
    <n v="50"/>
    <n v="0"/>
    <n v="0"/>
    <n v="0"/>
    <n v="120"/>
    <n v="1"/>
    <n v="36"/>
    <n v="1000"/>
    <m/>
  </r>
  <r>
    <x v="13"/>
    <x v="11"/>
    <n v="2.0699999999999998"/>
    <n v="52.25"/>
    <n v="0"/>
    <n v="0"/>
    <n v="54.32"/>
    <n v="54.32"/>
    <n v="51.944000000000003"/>
    <n v="106.57"/>
    <n v="26.26"/>
    <n v="0"/>
    <n v="0"/>
    <n v="106.57"/>
    <n v="106.57"/>
    <n v="15"/>
    <n v="7"/>
    <n v="0"/>
    <n v="22"/>
    <n v="0"/>
    <n v="43"/>
    <n v="0"/>
    <n v="3"/>
    <n v="0"/>
    <n v="46"/>
    <n v="14"/>
    <n v="10"/>
    <n v="46"/>
    <n v="70"/>
    <n v="1"/>
    <n v="9"/>
    <n v="53"/>
    <n v="63"/>
    <n v="47"/>
    <n v="7.32"/>
    <n v="0"/>
    <n v="54.32"/>
    <n v="1"/>
    <n v="20"/>
    <n v="0"/>
    <n v="21"/>
    <n v="0"/>
    <n v="0"/>
    <n v="0"/>
    <n v="0"/>
    <n v="0"/>
    <n v="0"/>
    <n v="0"/>
    <n v="0"/>
    <n v="70"/>
    <n v="50"/>
    <n v="0"/>
    <n v="0"/>
    <n v="0"/>
    <n v="120"/>
    <n v="1"/>
    <n v="36"/>
    <n v="1000"/>
    <m/>
  </r>
  <r>
    <x v="14"/>
    <x v="0"/>
    <n v="2.0699999999999998"/>
    <n v="52.25"/>
    <n v="0"/>
    <n v="0"/>
    <n v="54.32"/>
    <n v="54.32"/>
    <n v="51.944000000000003"/>
    <n v="106.57"/>
    <n v="26.26"/>
    <n v="0"/>
    <n v="0"/>
    <n v="106.57"/>
    <n v="106.57"/>
    <n v="15"/>
    <n v="7"/>
    <n v="0"/>
    <n v="22"/>
    <n v="0"/>
    <n v="43"/>
    <n v="0"/>
    <n v="3"/>
    <n v="0"/>
    <n v="46"/>
    <n v="14"/>
    <n v="10"/>
    <n v="46"/>
    <n v="70"/>
    <n v="1"/>
    <n v="9"/>
    <n v="53"/>
    <n v="63"/>
    <n v="47"/>
    <n v="7.32"/>
    <n v="0"/>
    <n v="54.32"/>
    <n v="3"/>
    <n v="20"/>
    <n v="0"/>
    <n v="23"/>
    <n v="0"/>
    <n v="0"/>
    <n v="0"/>
    <n v="0"/>
    <n v="0"/>
    <n v="0"/>
    <n v="0"/>
    <n v="0"/>
    <n v="70"/>
    <n v="50"/>
    <n v="0"/>
    <n v="13"/>
    <n v="0"/>
    <n v="133"/>
    <n v="1"/>
    <n v="36"/>
    <n v="1000"/>
    <m/>
  </r>
  <r>
    <x v="14"/>
    <x v="1"/>
    <n v="2.0699999999999998"/>
    <n v="52.25"/>
    <n v="0"/>
    <n v="0"/>
    <n v="54.32"/>
    <n v="54.32"/>
    <n v="51.944000000000003"/>
    <n v="106.57"/>
    <n v="26.26"/>
    <n v="0"/>
    <n v="0"/>
    <n v="106.57"/>
    <n v="106.57"/>
    <n v="15"/>
    <n v="7"/>
    <n v="0"/>
    <n v="22"/>
    <n v="0"/>
    <n v="43"/>
    <n v="0"/>
    <n v="3"/>
    <n v="0"/>
    <n v="46"/>
    <n v="14"/>
    <n v="10"/>
    <n v="46"/>
    <n v="70"/>
    <n v="1"/>
    <n v="9"/>
    <n v="53"/>
    <n v="63"/>
    <n v="47"/>
    <n v="7.32"/>
    <n v="0"/>
    <n v="54.32"/>
    <n v="3"/>
    <n v="20"/>
    <n v="0"/>
    <n v="23"/>
    <n v="0"/>
    <n v="0"/>
    <n v="0"/>
    <n v="0"/>
    <n v="0"/>
    <n v="0"/>
    <n v="0"/>
    <n v="0"/>
    <n v="70"/>
    <n v="50"/>
    <n v="0"/>
    <n v="13"/>
    <n v="0"/>
    <n v="133"/>
    <n v="1"/>
    <n v="36"/>
    <n v="1000"/>
    <m/>
  </r>
  <r>
    <x v="14"/>
    <x v="2"/>
    <n v="2.0699999999999998"/>
    <n v="52.25"/>
    <n v="0"/>
    <n v="0"/>
    <n v="54.32"/>
    <n v="54.32"/>
    <n v="51.944000000000003"/>
    <n v="106.57"/>
    <n v="26.26"/>
    <n v="0"/>
    <n v="0"/>
    <n v="106.57"/>
    <n v="106.57"/>
    <n v="15"/>
    <n v="7"/>
    <n v="0"/>
    <n v="22"/>
    <n v="0"/>
    <n v="43"/>
    <n v="0"/>
    <n v="3"/>
    <n v="0"/>
    <n v="46"/>
    <n v="14"/>
    <n v="10"/>
    <n v="46"/>
    <n v="70"/>
    <n v="1"/>
    <n v="9"/>
    <n v="53"/>
    <n v="63"/>
    <n v="47"/>
    <n v="7.32"/>
    <n v="0"/>
    <n v="54.32"/>
    <n v="3"/>
    <n v="20"/>
    <n v="0"/>
    <n v="23"/>
    <n v="0"/>
    <n v="0"/>
    <n v="0"/>
    <n v="0"/>
    <n v="0"/>
    <n v="0"/>
    <n v="0"/>
    <n v="0"/>
    <n v="70"/>
    <n v="50"/>
    <n v="0"/>
    <n v="13"/>
    <n v="0"/>
    <n v="133"/>
    <n v="1"/>
    <n v="36"/>
    <n v="1000"/>
    <m/>
  </r>
  <r>
    <x v="14"/>
    <x v="3"/>
    <n v="2.0699999999999998"/>
    <n v="52.25"/>
    <n v="0"/>
    <n v="0"/>
    <n v="54.32"/>
    <n v="54.32"/>
    <n v="51.944000000000003"/>
    <n v="106.57"/>
    <n v="26.26"/>
    <n v="0"/>
    <n v="0"/>
    <n v="106.57"/>
    <n v="106.57"/>
    <n v="15"/>
    <n v="7"/>
    <n v="0"/>
    <n v="22"/>
    <n v="0"/>
    <n v="43"/>
    <n v="0"/>
    <n v="3"/>
    <n v="0"/>
    <n v="46"/>
    <n v="14"/>
    <n v="10"/>
    <n v="46"/>
    <n v="70"/>
    <n v="1"/>
    <n v="9"/>
    <n v="53"/>
    <n v="63"/>
    <n v="47"/>
    <n v="7.32"/>
    <n v="0"/>
    <n v="54.32"/>
    <n v="3"/>
    <n v="20"/>
    <n v="0"/>
    <n v="23"/>
    <n v="0"/>
    <n v="0"/>
    <n v="0"/>
    <n v="0"/>
    <n v="0"/>
    <n v="0"/>
    <n v="0"/>
    <n v="0"/>
    <n v="70"/>
    <n v="50"/>
    <n v="0"/>
    <n v="13"/>
    <n v="0"/>
    <n v="133"/>
    <n v="1"/>
    <n v="36"/>
    <n v="1000"/>
    <m/>
  </r>
  <r>
    <x v="14"/>
    <x v="4"/>
    <n v="2.0699999999999998"/>
    <n v="52.25"/>
    <n v="0"/>
    <n v="0"/>
    <n v="54.32"/>
    <n v="54.32"/>
    <n v="51.944000000000003"/>
    <n v="106.57"/>
    <n v="26.26"/>
    <n v="0"/>
    <n v="0"/>
    <n v="106.57"/>
    <n v="106.57"/>
    <n v="15"/>
    <n v="7"/>
    <n v="0"/>
    <n v="22"/>
    <n v="0"/>
    <n v="43"/>
    <n v="0"/>
    <n v="3"/>
    <n v="0"/>
    <n v="46"/>
    <n v="14"/>
    <n v="10"/>
    <n v="46"/>
    <n v="70"/>
    <n v="1"/>
    <n v="9"/>
    <n v="53"/>
    <n v="63"/>
    <n v="47"/>
    <n v="7.32"/>
    <n v="0"/>
    <n v="54.32"/>
    <n v="3"/>
    <n v="20"/>
    <n v="0"/>
    <n v="23"/>
    <n v="0"/>
    <n v="0"/>
    <n v="0"/>
    <n v="0"/>
    <n v="0"/>
    <n v="0"/>
    <n v="0"/>
    <n v="0"/>
    <n v="70"/>
    <n v="50"/>
    <n v="0"/>
    <n v="13"/>
    <n v="0"/>
    <n v="133"/>
    <n v="1"/>
    <n v="36"/>
    <n v="1000"/>
    <m/>
  </r>
  <r>
    <x v="14"/>
    <x v="5"/>
    <n v="2.0699999999999998"/>
    <n v="52.25"/>
    <n v="0"/>
    <n v="0"/>
    <n v="54.32"/>
    <n v="54.32"/>
    <n v="51.944000000000003"/>
    <n v="106.57"/>
    <n v="26.26"/>
    <n v="0"/>
    <n v="0"/>
    <n v="106.57"/>
    <n v="106.57"/>
    <n v="15"/>
    <n v="7"/>
    <n v="0"/>
    <n v="22"/>
    <n v="0"/>
    <n v="43"/>
    <n v="0"/>
    <n v="3"/>
    <n v="0"/>
    <n v="46"/>
    <n v="14"/>
    <n v="10"/>
    <n v="46"/>
    <n v="70"/>
    <n v="1"/>
    <n v="9"/>
    <n v="53"/>
    <n v="63"/>
    <n v="47"/>
    <n v="7.32"/>
    <n v="0"/>
    <n v="54.32"/>
    <n v="3"/>
    <n v="20"/>
    <n v="0"/>
    <n v="23"/>
    <n v="0"/>
    <n v="0"/>
    <n v="0"/>
    <n v="0"/>
    <n v="0"/>
    <n v="0"/>
    <n v="0"/>
    <n v="0"/>
    <n v="70"/>
    <n v="50"/>
    <n v="0"/>
    <n v="13"/>
    <n v="0"/>
    <n v="133"/>
    <n v="1"/>
    <n v="36"/>
    <n v="1000"/>
    <m/>
  </r>
  <r>
    <x v="14"/>
    <x v="6"/>
    <n v="2.0699999999999998"/>
    <n v="52.25"/>
    <n v="0"/>
    <n v="0"/>
    <n v="54.32"/>
    <n v="54.32"/>
    <n v="51.944000000000003"/>
    <n v="106.57"/>
    <n v="26.26"/>
    <n v="0"/>
    <n v="0"/>
    <n v="106.57"/>
    <n v="106.57"/>
    <n v="15"/>
    <n v="7"/>
    <n v="0"/>
    <n v="22"/>
    <n v="0"/>
    <n v="43"/>
    <n v="0"/>
    <n v="3"/>
    <n v="0"/>
    <n v="46"/>
    <n v="14"/>
    <n v="10"/>
    <n v="46"/>
    <n v="70"/>
    <n v="1"/>
    <n v="9"/>
    <n v="53"/>
    <n v="63"/>
    <n v="47"/>
    <n v="7.32"/>
    <n v="0"/>
    <n v="54.32"/>
    <n v="3"/>
    <n v="20"/>
    <n v="0"/>
    <n v="23"/>
    <n v="0"/>
    <n v="0"/>
    <n v="0"/>
    <n v="0"/>
    <n v="0"/>
    <n v="0"/>
    <n v="0"/>
    <n v="0"/>
    <n v="70"/>
    <n v="50"/>
    <n v="0"/>
    <n v="13"/>
    <n v="0"/>
    <n v="133"/>
    <n v="1"/>
    <n v="36"/>
    <n v="1000"/>
    <m/>
  </r>
  <r>
    <x v="14"/>
    <x v="7"/>
    <n v="2.0699999999999998"/>
    <n v="52.25"/>
    <n v="0"/>
    <n v="0"/>
    <n v="54.32"/>
    <n v="54.32"/>
    <n v="51.944000000000003"/>
    <n v="106.57"/>
    <n v="26.26"/>
    <n v="0"/>
    <n v="0"/>
    <n v="106.57"/>
    <n v="106.57"/>
    <n v="15"/>
    <n v="7"/>
    <n v="0"/>
    <n v="22"/>
    <n v="0"/>
    <n v="43"/>
    <n v="0"/>
    <n v="3"/>
    <n v="0"/>
    <n v="46"/>
    <n v="14"/>
    <n v="10"/>
    <n v="46"/>
    <n v="70"/>
    <n v="1"/>
    <n v="9"/>
    <n v="53"/>
    <n v="63"/>
    <n v="47"/>
    <n v="7.32"/>
    <n v="0"/>
    <n v="54.32"/>
    <n v="3"/>
    <n v="20"/>
    <n v="0"/>
    <n v="23"/>
    <n v="0"/>
    <n v="0"/>
    <n v="0"/>
    <n v="0"/>
    <n v="0"/>
    <n v="0"/>
    <n v="0"/>
    <n v="0"/>
    <n v="70"/>
    <n v="50"/>
    <n v="0"/>
    <n v="13"/>
    <n v="0"/>
    <n v="133"/>
    <n v="1"/>
    <n v="36"/>
    <n v="1000"/>
    <m/>
  </r>
  <r>
    <x v="14"/>
    <x v="8"/>
    <n v="2.0699999999999998"/>
    <n v="52.25"/>
    <n v="0"/>
    <n v="0"/>
    <n v="54.32"/>
    <n v="54.32"/>
    <n v="51.944000000000003"/>
    <n v="106.57"/>
    <n v="26.26"/>
    <n v="0"/>
    <n v="0"/>
    <n v="106.57"/>
    <n v="106.57"/>
    <n v="15"/>
    <n v="7"/>
    <n v="0"/>
    <n v="22"/>
    <n v="0"/>
    <n v="43"/>
    <n v="0"/>
    <n v="3"/>
    <n v="0"/>
    <n v="46"/>
    <n v="14"/>
    <n v="10"/>
    <n v="46"/>
    <n v="70"/>
    <n v="1"/>
    <n v="9"/>
    <n v="53"/>
    <n v="63"/>
    <n v="47"/>
    <n v="7.32"/>
    <n v="0"/>
    <n v="54.32"/>
    <n v="3"/>
    <n v="20"/>
    <n v="0"/>
    <n v="23"/>
    <n v="0"/>
    <n v="0"/>
    <n v="0"/>
    <n v="0"/>
    <n v="0"/>
    <n v="0"/>
    <n v="0"/>
    <n v="0"/>
    <n v="70"/>
    <n v="50"/>
    <n v="0"/>
    <n v="13"/>
    <n v="0"/>
    <n v="133"/>
    <n v="1"/>
    <n v="36"/>
    <n v="1000"/>
    <m/>
  </r>
  <r>
    <x v="14"/>
    <x v="9"/>
    <n v="2.0699999999999998"/>
    <n v="52.25"/>
    <n v="0"/>
    <n v="0"/>
    <n v="54.32"/>
    <n v="54.32"/>
    <n v="51.944000000000003"/>
    <n v="106.57"/>
    <n v="26.26"/>
    <n v="0"/>
    <n v="0"/>
    <n v="106.57"/>
    <n v="106.57"/>
    <n v="15"/>
    <n v="7"/>
    <n v="0"/>
    <n v="22"/>
    <n v="0"/>
    <n v="43"/>
    <n v="0"/>
    <n v="3"/>
    <n v="0"/>
    <n v="46"/>
    <n v="14"/>
    <n v="10"/>
    <n v="46"/>
    <n v="70"/>
    <n v="1"/>
    <n v="9"/>
    <n v="53"/>
    <n v="63"/>
    <n v="47"/>
    <n v="7.32"/>
    <n v="0"/>
    <n v="54.32"/>
    <n v="3"/>
    <n v="20"/>
    <n v="0"/>
    <n v="23"/>
    <n v="0"/>
    <n v="0"/>
    <n v="0"/>
    <n v="0"/>
    <n v="0"/>
    <n v="0"/>
    <n v="0"/>
    <n v="0"/>
    <n v="70"/>
    <n v="50"/>
    <n v="0"/>
    <n v="13"/>
    <n v="0"/>
    <n v="133"/>
    <n v="1"/>
    <n v="36"/>
    <n v="1000"/>
    <m/>
  </r>
  <r>
    <x v="14"/>
    <x v="10"/>
    <n v="2.0699999999999998"/>
    <n v="52.25"/>
    <n v="0"/>
    <n v="0"/>
    <n v="54.32"/>
    <n v="54.32"/>
    <n v="51.944000000000003"/>
    <n v="106.57"/>
    <n v="26.26"/>
    <n v="0"/>
    <n v="0"/>
    <n v="106.57"/>
    <n v="106.57"/>
    <n v="15"/>
    <n v="7"/>
    <n v="0"/>
    <n v="22"/>
    <n v="0"/>
    <n v="43"/>
    <n v="0"/>
    <n v="3"/>
    <n v="0"/>
    <n v="46"/>
    <n v="14"/>
    <n v="10"/>
    <n v="46"/>
    <n v="70"/>
    <n v="1"/>
    <n v="9"/>
    <n v="53"/>
    <n v="63"/>
    <n v="47"/>
    <n v="7.32"/>
    <n v="0"/>
    <n v="54.32"/>
    <n v="3"/>
    <n v="20"/>
    <n v="0"/>
    <n v="23"/>
    <n v="0"/>
    <n v="0"/>
    <n v="0"/>
    <n v="0"/>
    <n v="0"/>
    <n v="0"/>
    <n v="0"/>
    <n v="0"/>
    <n v="70"/>
    <n v="50"/>
    <n v="0"/>
    <n v="13"/>
    <n v="0"/>
    <n v="133"/>
    <n v="1"/>
    <n v="36"/>
    <n v="1000"/>
    <m/>
  </r>
  <r>
    <x v="14"/>
    <x v="11"/>
    <n v="2.0699999999999998"/>
    <n v="52.25"/>
    <n v="0"/>
    <n v="0"/>
    <n v="54.32"/>
    <n v="54.32"/>
    <n v="51.944000000000003"/>
    <n v="106.57"/>
    <n v="26.26"/>
    <n v="0"/>
    <n v="0"/>
    <n v="106.57"/>
    <n v="106.57"/>
    <n v="15"/>
    <n v="7"/>
    <n v="0"/>
    <n v="22"/>
    <n v="0"/>
    <n v="43"/>
    <n v="0"/>
    <n v="3"/>
    <n v="0"/>
    <n v="46"/>
    <n v="14"/>
    <n v="10"/>
    <n v="46"/>
    <n v="70"/>
    <n v="1"/>
    <n v="9"/>
    <n v="53"/>
    <n v="63"/>
    <n v="47"/>
    <n v="7.32"/>
    <n v="0"/>
    <n v="54.32"/>
    <n v="3"/>
    <n v="20"/>
    <n v="0"/>
    <n v="23"/>
    <n v="0"/>
    <n v="0"/>
    <n v="0"/>
    <n v="0"/>
    <n v="0"/>
    <n v="0"/>
    <n v="0"/>
    <n v="0"/>
    <n v="70"/>
    <n v="50"/>
    <n v="0"/>
    <n v="13"/>
    <n v="0"/>
    <n v="133"/>
    <n v="1"/>
    <n v="36"/>
    <n v="1000"/>
    <m/>
  </r>
  <r>
    <x v="15"/>
    <x v="0"/>
    <n v="2.0699999999999998"/>
    <n v="52.25"/>
    <n v="0"/>
    <n v="0"/>
    <n v="54.32"/>
    <n v="54.32"/>
    <n v="51.944000000000003"/>
    <n v="106.57"/>
    <n v="26.26"/>
    <n v="0"/>
    <n v="0"/>
    <n v="106.57"/>
    <n v="106.57"/>
    <n v="15"/>
    <n v="7"/>
    <n v="0"/>
    <n v="22"/>
    <n v="0"/>
    <n v="44"/>
    <n v="0"/>
    <n v="3"/>
    <n v="0"/>
    <n v="47"/>
    <n v="15"/>
    <n v="9"/>
    <n v="47"/>
    <n v="71"/>
    <n v="1"/>
    <n v="9"/>
    <n v="54"/>
    <n v="64"/>
    <n v="47"/>
    <n v="7.32"/>
    <n v="0"/>
    <n v="54.32"/>
    <n v="3"/>
    <n v="20"/>
    <n v="0"/>
    <n v="23"/>
    <n v="0"/>
    <n v="0"/>
    <n v="0"/>
    <n v="0"/>
    <n v="0"/>
    <n v="0"/>
    <n v="0"/>
    <n v="0"/>
    <n v="70"/>
    <n v="50"/>
    <n v="0"/>
    <n v="13"/>
    <n v="0"/>
    <n v="133"/>
    <n v="1"/>
    <n v="36"/>
    <n v="1000"/>
    <m/>
  </r>
  <r>
    <x v="15"/>
    <x v="1"/>
    <n v="2.0699999999999998"/>
    <n v="52.25"/>
    <n v="0"/>
    <n v="0"/>
    <n v="54.32"/>
    <n v="54.32"/>
    <n v="51.944000000000003"/>
    <n v="106.57"/>
    <n v="26.26"/>
    <n v="0"/>
    <n v="0"/>
    <n v="106.57"/>
    <n v="106.57"/>
    <n v="15"/>
    <n v="7"/>
    <n v="0"/>
    <n v="22"/>
    <n v="0"/>
    <n v="44"/>
    <n v="0"/>
    <n v="3"/>
    <n v="0"/>
    <n v="47"/>
    <n v="15"/>
    <n v="9"/>
    <n v="47"/>
    <n v="71"/>
    <n v="1"/>
    <n v="9"/>
    <n v="54"/>
    <n v="64"/>
    <n v="47"/>
    <n v="7.32"/>
    <n v="0"/>
    <n v="54.32"/>
    <n v="3"/>
    <n v="20"/>
    <n v="0"/>
    <n v="23"/>
    <n v="0"/>
    <n v="0"/>
    <n v="0"/>
    <n v="0"/>
    <n v="0"/>
    <n v="0"/>
    <n v="0"/>
    <n v="0"/>
    <n v="70"/>
    <n v="50"/>
    <n v="0"/>
    <n v="13"/>
    <n v="0"/>
    <n v="133"/>
    <n v="1"/>
    <n v="36"/>
    <n v="1000"/>
    <m/>
  </r>
  <r>
    <x v="15"/>
    <x v="2"/>
    <n v="2.0699999999999998"/>
    <n v="52.25"/>
    <n v="0"/>
    <n v="0"/>
    <n v="54.32"/>
    <n v="54.32"/>
    <n v="51.944000000000003"/>
    <n v="106.57"/>
    <n v="26.26"/>
    <n v="0"/>
    <n v="0"/>
    <n v="106.57"/>
    <n v="106.57"/>
    <n v="15"/>
    <n v="7"/>
    <n v="0"/>
    <n v="22"/>
    <n v="0"/>
    <n v="44"/>
    <n v="0"/>
    <n v="3"/>
    <n v="0"/>
    <n v="47"/>
    <n v="15"/>
    <n v="9"/>
    <n v="47"/>
    <n v="71"/>
    <n v="1"/>
    <n v="9"/>
    <n v="54"/>
    <n v="64"/>
    <n v="47"/>
    <n v="7.32"/>
    <n v="0"/>
    <n v="54.32"/>
    <n v="3"/>
    <n v="20"/>
    <n v="0"/>
    <n v="23"/>
    <n v="0"/>
    <n v="0"/>
    <n v="0"/>
    <n v="0"/>
    <n v="0"/>
    <n v="0"/>
    <n v="0"/>
    <n v="0"/>
    <n v="70"/>
    <n v="50"/>
    <n v="0"/>
    <n v="13"/>
    <n v="0"/>
    <n v="133"/>
    <n v="1"/>
    <n v="36"/>
    <n v="1000"/>
    <m/>
  </r>
  <r>
    <x v="15"/>
    <x v="3"/>
    <n v="2.0699999999999998"/>
    <n v="52.25"/>
    <n v="0"/>
    <n v="0"/>
    <n v="54.32"/>
    <n v="54.32"/>
    <n v="51.944000000000003"/>
    <n v="106.57"/>
    <n v="26.26"/>
    <n v="0"/>
    <n v="0"/>
    <n v="106.57"/>
    <n v="106.57"/>
    <n v="15"/>
    <n v="7"/>
    <n v="0"/>
    <n v="22"/>
    <n v="0"/>
    <n v="44"/>
    <n v="0"/>
    <n v="3"/>
    <n v="0"/>
    <n v="47"/>
    <n v="15"/>
    <n v="9"/>
    <n v="47"/>
    <n v="71"/>
    <n v="1"/>
    <n v="9"/>
    <n v="54"/>
    <n v="64"/>
    <n v="47"/>
    <n v="7.32"/>
    <n v="0"/>
    <n v="54.32"/>
    <n v="3"/>
    <n v="20"/>
    <n v="0"/>
    <n v="23"/>
    <n v="0"/>
    <n v="0"/>
    <n v="0"/>
    <n v="0"/>
    <n v="0"/>
    <n v="0"/>
    <n v="0"/>
    <n v="0"/>
    <n v="70"/>
    <n v="50"/>
    <n v="0"/>
    <n v="13"/>
    <n v="0"/>
    <n v="133"/>
    <n v="1"/>
    <n v="36"/>
    <n v="1000"/>
    <m/>
  </r>
  <r>
    <x v="15"/>
    <x v="4"/>
    <n v="2.0699999999999998"/>
    <n v="52.25"/>
    <n v="0"/>
    <n v="0"/>
    <n v="54.32"/>
    <n v="54.32"/>
    <n v="51.944000000000003"/>
    <n v="106.57"/>
    <n v="26.26"/>
    <n v="0"/>
    <n v="0"/>
    <n v="106.57"/>
    <n v="106.57"/>
    <n v="15"/>
    <n v="7"/>
    <n v="0"/>
    <n v="22"/>
    <n v="0"/>
    <n v="44"/>
    <n v="0"/>
    <n v="3"/>
    <n v="0"/>
    <n v="47"/>
    <n v="15"/>
    <n v="9"/>
    <n v="47"/>
    <n v="71"/>
    <n v="1"/>
    <n v="9"/>
    <n v="54"/>
    <n v="64"/>
    <n v="47"/>
    <n v="7.32"/>
    <n v="0"/>
    <n v="54.32"/>
    <n v="3"/>
    <n v="20"/>
    <n v="0"/>
    <n v="23"/>
    <n v="0"/>
    <n v="0"/>
    <n v="0"/>
    <n v="0"/>
    <n v="0"/>
    <n v="0"/>
    <n v="0"/>
    <n v="0"/>
    <n v="70"/>
    <n v="50"/>
    <n v="0"/>
    <n v="13"/>
    <n v="0"/>
    <n v="133"/>
    <n v="1"/>
    <n v="36"/>
    <n v="1000"/>
    <m/>
  </r>
  <r>
    <x v="15"/>
    <x v="5"/>
    <n v="2.0699999999999998"/>
    <n v="52.25"/>
    <n v="0"/>
    <n v="0"/>
    <n v="54.32"/>
    <n v="54.32"/>
    <n v="51.944000000000003"/>
    <n v="106.57"/>
    <n v="26.26"/>
    <n v="0"/>
    <n v="0"/>
    <n v="106.57"/>
    <n v="106.57"/>
    <n v="15"/>
    <n v="7"/>
    <n v="0"/>
    <n v="22"/>
    <n v="0"/>
    <n v="44"/>
    <n v="0"/>
    <n v="3"/>
    <n v="0"/>
    <n v="47"/>
    <n v="15"/>
    <n v="9"/>
    <n v="47"/>
    <n v="71"/>
    <n v="1"/>
    <n v="9"/>
    <n v="54"/>
    <n v="64"/>
    <n v="47"/>
    <n v="7.32"/>
    <n v="0"/>
    <n v="54.32"/>
    <n v="3"/>
    <n v="20"/>
    <n v="0"/>
    <n v="23"/>
    <n v="0"/>
    <n v="0"/>
    <n v="0"/>
    <n v="0"/>
    <n v="0"/>
    <n v="0"/>
    <n v="0"/>
    <n v="0"/>
    <n v="70"/>
    <n v="50"/>
    <n v="0"/>
    <n v="13"/>
    <n v="0"/>
    <n v="133"/>
    <n v="1"/>
    <n v="36"/>
    <n v="1000"/>
    <m/>
  </r>
  <r>
    <x v="15"/>
    <x v="6"/>
    <n v="2.0699999999999998"/>
    <n v="52.25"/>
    <n v="0"/>
    <n v="0"/>
    <n v="54.32"/>
    <n v="54.32"/>
    <n v="51.944000000000003"/>
    <n v="106.57"/>
    <n v="26.26"/>
    <n v="0"/>
    <n v="0"/>
    <n v="106.57"/>
    <n v="106.57"/>
    <n v="15"/>
    <n v="7"/>
    <n v="0"/>
    <n v="22"/>
    <n v="0"/>
    <n v="44"/>
    <n v="0"/>
    <n v="3"/>
    <n v="0"/>
    <n v="47"/>
    <n v="15"/>
    <n v="9"/>
    <n v="47"/>
    <n v="71"/>
    <n v="1"/>
    <n v="9"/>
    <n v="54"/>
    <n v="64"/>
    <n v="47"/>
    <n v="7.32"/>
    <n v="0"/>
    <n v="54.32"/>
    <n v="3"/>
    <n v="20"/>
    <n v="0"/>
    <n v="23"/>
    <n v="0"/>
    <n v="0"/>
    <n v="0"/>
    <n v="0"/>
    <n v="0"/>
    <n v="0"/>
    <n v="0"/>
    <n v="0"/>
    <n v="70"/>
    <n v="50"/>
    <n v="0"/>
    <n v="13"/>
    <n v="0"/>
    <n v="133"/>
    <n v="1"/>
    <n v="36"/>
    <n v="1000"/>
    <m/>
  </r>
  <r>
    <x v="15"/>
    <x v="7"/>
    <n v="2.0699999999999998"/>
    <n v="52.25"/>
    <n v="0"/>
    <n v="0"/>
    <n v="54.32"/>
    <n v="54.32"/>
    <n v="51.944000000000003"/>
    <n v="106.57"/>
    <n v="26.26"/>
    <n v="0"/>
    <n v="0"/>
    <n v="106.57"/>
    <n v="106.57"/>
    <n v="15"/>
    <n v="7"/>
    <n v="0"/>
    <n v="22"/>
    <n v="0"/>
    <n v="44"/>
    <n v="0"/>
    <n v="3"/>
    <n v="0"/>
    <n v="47"/>
    <n v="15"/>
    <n v="9"/>
    <n v="47"/>
    <n v="71"/>
    <n v="1"/>
    <n v="9"/>
    <n v="54"/>
    <n v="64"/>
    <n v="47"/>
    <n v="7.32"/>
    <n v="0"/>
    <n v="54.32"/>
    <n v="3"/>
    <n v="20"/>
    <n v="0"/>
    <n v="23"/>
    <n v="0"/>
    <n v="0"/>
    <n v="0"/>
    <n v="0"/>
    <n v="0"/>
    <n v="0"/>
    <n v="0"/>
    <n v="0"/>
    <n v="70"/>
    <n v="50"/>
    <n v="0"/>
    <n v="13"/>
    <n v="0"/>
    <n v="133"/>
    <n v="1"/>
    <n v="36"/>
    <n v="1000"/>
    <m/>
  </r>
  <r>
    <x v="15"/>
    <x v="8"/>
    <n v="2.0699999999999998"/>
    <n v="52.25"/>
    <n v="0"/>
    <n v="0"/>
    <n v="54.32"/>
    <n v="54.32"/>
    <n v="51.944000000000003"/>
    <n v="106.57"/>
    <n v="26.26"/>
    <n v="0"/>
    <n v="0"/>
    <n v="106.57"/>
    <n v="106.57"/>
    <n v="15"/>
    <n v="7"/>
    <n v="0"/>
    <n v="22"/>
    <n v="0"/>
    <n v="44"/>
    <n v="0"/>
    <n v="3"/>
    <n v="0"/>
    <n v="47"/>
    <n v="15"/>
    <n v="9"/>
    <n v="47"/>
    <n v="71"/>
    <n v="1"/>
    <n v="9"/>
    <n v="54"/>
    <n v="64"/>
    <n v="47"/>
    <n v="7.32"/>
    <n v="0"/>
    <n v="54.32"/>
    <n v="3"/>
    <n v="20"/>
    <n v="0"/>
    <n v="23"/>
    <n v="0"/>
    <n v="0"/>
    <n v="0"/>
    <n v="0"/>
    <n v="0"/>
    <n v="0"/>
    <n v="0"/>
    <n v="0"/>
    <n v="70"/>
    <n v="50"/>
    <n v="0"/>
    <n v="13"/>
    <n v="0"/>
    <n v="133"/>
    <n v="1"/>
    <n v="36"/>
    <n v="1000"/>
    <m/>
  </r>
  <r>
    <x v="15"/>
    <x v="9"/>
    <n v="2.0699999999999998"/>
    <n v="52.25"/>
    <n v="0"/>
    <n v="0"/>
    <n v="54.32"/>
    <n v="54.32"/>
    <n v="51.944000000000003"/>
    <n v="106.57"/>
    <n v="26.26"/>
    <n v="0"/>
    <n v="0"/>
    <n v="106.57"/>
    <n v="106.57"/>
    <n v="15"/>
    <n v="7"/>
    <n v="0"/>
    <n v="22"/>
    <n v="0"/>
    <n v="44"/>
    <n v="0"/>
    <n v="3"/>
    <n v="0"/>
    <n v="47"/>
    <n v="15"/>
    <n v="9"/>
    <n v="47"/>
    <n v="71"/>
    <n v="1"/>
    <n v="9"/>
    <n v="54"/>
    <n v="64"/>
    <n v="47"/>
    <n v="7.32"/>
    <n v="0"/>
    <n v="54.32"/>
    <n v="3"/>
    <n v="20"/>
    <n v="0"/>
    <n v="23"/>
    <n v="0"/>
    <n v="0"/>
    <n v="0"/>
    <n v="0"/>
    <n v="0"/>
    <n v="0"/>
    <n v="0"/>
    <n v="0"/>
    <n v="70"/>
    <n v="50"/>
    <n v="0"/>
    <n v="13"/>
    <n v="0"/>
    <n v="133"/>
    <n v="1"/>
    <n v="36"/>
    <n v="1000"/>
    <m/>
  </r>
  <r>
    <x v="15"/>
    <x v="10"/>
    <n v="2.0699999999999998"/>
    <n v="52.25"/>
    <n v="0"/>
    <n v="0"/>
    <n v="54.32"/>
    <n v="54.32"/>
    <n v="51.944000000000003"/>
    <n v="106.57"/>
    <n v="26.26"/>
    <n v="0"/>
    <n v="0"/>
    <n v="106.57"/>
    <n v="106.57"/>
    <n v="15"/>
    <n v="7"/>
    <n v="0"/>
    <n v="22"/>
    <n v="0"/>
    <n v="44"/>
    <n v="0"/>
    <n v="3"/>
    <n v="0"/>
    <n v="47"/>
    <n v="15"/>
    <n v="9"/>
    <n v="47"/>
    <n v="71"/>
    <n v="1"/>
    <n v="9"/>
    <n v="54"/>
    <n v="64"/>
    <n v="47"/>
    <n v="7.32"/>
    <n v="0"/>
    <n v="54.32"/>
    <n v="3"/>
    <n v="20"/>
    <n v="0"/>
    <n v="23"/>
    <n v="0"/>
    <n v="0"/>
    <n v="0"/>
    <n v="0"/>
    <n v="0"/>
    <n v="0"/>
    <n v="0"/>
    <n v="0"/>
    <n v="70"/>
    <n v="50"/>
    <n v="0"/>
    <n v="13"/>
    <n v="0"/>
    <n v="133"/>
    <n v="1"/>
    <n v="36"/>
    <n v="1000"/>
    <m/>
  </r>
  <r>
    <x v="15"/>
    <x v="11"/>
    <n v="2.0699999999999998"/>
    <n v="52.25"/>
    <n v="0"/>
    <n v="0"/>
    <n v="54.32"/>
    <n v="54.32"/>
    <n v="51.944000000000003"/>
    <n v="106.57"/>
    <n v="26.26"/>
    <n v="0"/>
    <n v="0"/>
    <n v="106.57"/>
    <n v="106.57"/>
    <n v="15"/>
    <n v="7"/>
    <n v="0"/>
    <n v="22"/>
    <n v="0"/>
    <n v="44"/>
    <n v="0"/>
    <n v="3"/>
    <n v="0"/>
    <n v="47"/>
    <n v="15"/>
    <n v="9"/>
    <n v="47"/>
    <n v="71"/>
    <n v="1"/>
    <n v="9"/>
    <n v="54"/>
    <n v="64"/>
    <n v="47"/>
    <n v="7.32"/>
    <n v="0"/>
    <n v="54.32"/>
    <n v="3"/>
    <n v="20"/>
    <n v="0"/>
    <n v="23"/>
    <n v="0"/>
    <n v="0"/>
    <n v="0"/>
    <n v="0"/>
    <n v="0"/>
    <n v="0"/>
    <n v="0"/>
    <n v="0"/>
    <n v="70"/>
    <n v="50"/>
    <n v="0"/>
    <n v="13"/>
    <n v="0"/>
    <n v="133"/>
    <n v="1"/>
    <n v="36"/>
    <n v="1000"/>
    <m/>
  </r>
  <r>
    <x v="16"/>
    <x v="0"/>
    <n v="2.0699999999999998"/>
    <n v="52.25"/>
    <n v="0"/>
    <n v="0"/>
    <n v="54.32"/>
    <n v="54.32"/>
    <n v="51.944000000000003"/>
    <n v="106.57"/>
    <n v="26.26"/>
    <n v="0"/>
    <n v="0"/>
    <n v="106.57"/>
    <n v="106.57"/>
    <n v="15"/>
    <n v="7"/>
    <n v="0"/>
    <n v="22"/>
    <n v="0"/>
    <n v="43"/>
    <n v="0"/>
    <n v="3"/>
    <n v="0"/>
    <n v="46"/>
    <n v="16"/>
    <n v="9"/>
    <n v="46"/>
    <n v="71"/>
    <n v="1"/>
    <n v="8"/>
    <n v="55"/>
    <n v="64"/>
    <n v="47"/>
    <n v="7.32"/>
    <n v="0"/>
    <n v="54.32"/>
    <n v="3"/>
    <n v="20"/>
    <n v="0"/>
    <n v="23"/>
    <n v="0"/>
    <n v="0"/>
    <n v="0"/>
    <n v="0"/>
    <n v="0"/>
    <n v="0"/>
    <n v="0"/>
    <n v="0"/>
    <n v="70"/>
    <n v="50"/>
    <n v="0"/>
    <n v="13"/>
    <n v="0"/>
    <n v="133"/>
    <n v="1"/>
    <n v="36"/>
    <n v="1000"/>
    <m/>
  </r>
  <r>
    <x v="16"/>
    <x v="1"/>
    <n v="2.0699999999999998"/>
    <n v="52.25"/>
    <n v="0"/>
    <n v="0"/>
    <n v="54.32"/>
    <n v="54.32"/>
    <n v="51.944000000000003"/>
    <n v="106.57"/>
    <n v="26.26"/>
    <n v="0"/>
    <n v="0"/>
    <n v="106.57"/>
    <n v="106.57"/>
    <n v="15"/>
    <n v="7"/>
    <n v="0"/>
    <n v="22"/>
    <n v="0"/>
    <n v="43"/>
    <n v="0"/>
    <n v="3"/>
    <n v="0"/>
    <n v="46"/>
    <n v="16"/>
    <n v="9"/>
    <n v="46"/>
    <n v="71"/>
    <n v="1"/>
    <n v="8"/>
    <n v="55"/>
    <n v="64"/>
    <n v="47"/>
    <n v="7.32"/>
    <n v="0"/>
    <n v="54.32"/>
    <n v="3"/>
    <n v="20"/>
    <n v="0"/>
    <n v="23"/>
    <n v="0"/>
    <n v="0"/>
    <n v="0"/>
    <n v="0"/>
    <n v="0"/>
    <n v="0"/>
    <n v="0"/>
    <n v="0"/>
    <n v="70"/>
    <n v="50"/>
    <n v="0"/>
    <n v="13"/>
    <n v="0"/>
    <n v="133"/>
    <n v="1"/>
    <n v="36"/>
    <n v="1000"/>
    <m/>
  </r>
  <r>
    <x v="16"/>
    <x v="2"/>
    <n v="2.0699999999999998"/>
    <n v="52.25"/>
    <n v="0"/>
    <n v="0"/>
    <n v="54.32"/>
    <n v="54.32"/>
    <n v="51.944000000000003"/>
    <n v="106.57"/>
    <n v="26.26"/>
    <n v="0"/>
    <n v="0"/>
    <n v="106.57"/>
    <n v="106.57"/>
    <n v="15"/>
    <n v="7"/>
    <n v="0"/>
    <n v="22"/>
    <n v="0"/>
    <n v="43"/>
    <n v="0"/>
    <n v="3"/>
    <n v="0"/>
    <n v="46"/>
    <n v="16"/>
    <n v="9"/>
    <n v="46"/>
    <n v="71"/>
    <n v="1"/>
    <n v="8"/>
    <n v="55"/>
    <n v="64"/>
    <n v="47"/>
    <n v="7.32"/>
    <n v="0"/>
    <n v="54.32"/>
    <n v="3"/>
    <n v="20"/>
    <n v="0"/>
    <n v="23"/>
    <n v="0"/>
    <n v="0"/>
    <n v="0"/>
    <n v="0"/>
    <n v="0"/>
    <n v="0"/>
    <n v="0"/>
    <n v="0"/>
    <n v="70"/>
    <n v="50"/>
    <n v="0"/>
    <n v="13"/>
    <n v="0"/>
    <n v="133"/>
    <n v="1"/>
    <n v="36"/>
    <n v="1000"/>
    <m/>
  </r>
  <r>
    <x v="16"/>
    <x v="3"/>
    <n v="2.0699999999999998"/>
    <n v="52.25"/>
    <n v="0"/>
    <n v="0"/>
    <n v="54.32"/>
    <n v="54.32"/>
    <n v="51.944000000000003"/>
    <n v="106.57"/>
    <n v="26.26"/>
    <n v="0"/>
    <n v="0"/>
    <n v="106.57"/>
    <n v="106.57"/>
    <n v="15"/>
    <n v="7"/>
    <n v="0"/>
    <n v="22"/>
    <n v="0"/>
    <n v="43"/>
    <n v="0"/>
    <n v="3"/>
    <n v="0"/>
    <n v="46"/>
    <n v="16"/>
    <n v="9"/>
    <n v="46"/>
    <n v="71"/>
    <n v="1"/>
    <n v="8"/>
    <n v="55"/>
    <n v="64"/>
    <n v="47"/>
    <n v="7.32"/>
    <n v="0"/>
    <n v="54.32"/>
    <n v="3"/>
    <n v="20"/>
    <n v="0"/>
    <n v="23"/>
    <n v="0"/>
    <n v="0"/>
    <n v="0"/>
    <n v="0"/>
    <n v="0"/>
    <n v="0"/>
    <n v="0"/>
    <n v="0"/>
    <n v="70"/>
    <n v="50"/>
    <n v="0"/>
    <n v="13"/>
    <n v="0"/>
    <n v="133"/>
    <n v="1"/>
    <n v="36"/>
    <n v="1000"/>
    <m/>
  </r>
  <r>
    <x v="16"/>
    <x v="4"/>
    <n v="2.0699999999999998"/>
    <n v="52.25"/>
    <n v="0"/>
    <n v="0"/>
    <n v="54.32"/>
    <n v="54.32"/>
    <n v="51.944000000000003"/>
    <n v="106.57"/>
    <n v="26.26"/>
    <n v="0"/>
    <n v="0"/>
    <n v="106.57"/>
    <n v="106.57"/>
    <n v="15"/>
    <n v="7"/>
    <n v="0"/>
    <n v="22"/>
    <n v="0"/>
    <n v="43"/>
    <n v="0"/>
    <n v="3"/>
    <n v="0"/>
    <n v="46"/>
    <n v="16"/>
    <n v="9"/>
    <n v="46"/>
    <n v="71"/>
    <n v="1"/>
    <n v="8"/>
    <n v="55"/>
    <n v="64"/>
    <n v="47"/>
    <n v="7.32"/>
    <n v="0"/>
    <n v="54.32"/>
    <n v="3"/>
    <n v="20"/>
    <n v="0"/>
    <n v="23"/>
    <n v="0"/>
    <n v="0"/>
    <n v="0"/>
    <n v="0"/>
    <n v="0"/>
    <n v="0"/>
    <n v="0"/>
    <n v="0"/>
    <n v="70"/>
    <n v="50"/>
    <n v="0"/>
    <n v="13"/>
    <n v="0"/>
    <n v="133"/>
    <n v="1"/>
    <n v="36"/>
    <n v="1000"/>
    <m/>
  </r>
  <r>
    <x v="16"/>
    <x v="5"/>
    <n v="2.0699999999999998"/>
    <n v="52.25"/>
    <n v="0"/>
    <n v="0"/>
    <n v="54.32"/>
    <n v="54.32"/>
    <n v="51.944000000000003"/>
    <n v="106.57"/>
    <n v="26.26"/>
    <n v="0"/>
    <n v="0"/>
    <n v="106.57"/>
    <n v="106.57"/>
    <n v="15"/>
    <n v="7"/>
    <n v="0"/>
    <n v="22"/>
    <n v="0"/>
    <n v="43"/>
    <n v="0"/>
    <n v="3"/>
    <n v="0"/>
    <n v="46"/>
    <n v="16"/>
    <n v="9"/>
    <n v="46"/>
    <n v="71"/>
    <n v="1"/>
    <n v="8"/>
    <n v="55"/>
    <n v="64"/>
    <n v="47"/>
    <n v="7.32"/>
    <n v="0"/>
    <n v="54.32"/>
    <n v="3"/>
    <n v="20"/>
    <n v="0"/>
    <n v="23"/>
    <n v="0"/>
    <n v="0"/>
    <n v="0"/>
    <n v="0"/>
    <n v="0"/>
    <n v="0"/>
    <n v="0"/>
    <n v="0"/>
    <n v="70"/>
    <n v="50"/>
    <n v="0"/>
    <n v="13"/>
    <n v="0"/>
    <n v="133"/>
    <n v="1"/>
    <n v="36"/>
    <n v="1000"/>
    <m/>
  </r>
  <r>
    <x v="16"/>
    <x v="6"/>
    <n v="2.0699999999999998"/>
    <n v="52.25"/>
    <n v="0"/>
    <n v="0"/>
    <n v="54.32"/>
    <n v="54.32"/>
    <n v="51.944000000000003"/>
    <n v="106.57"/>
    <n v="26.26"/>
    <n v="0"/>
    <n v="0"/>
    <n v="106.57"/>
    <n v="106.57"/>
    <n v="15"/>
    <n v="7"/>
    <n v="0"/>
    <n v="22"/>
    <n v="0"/>
    <n v="43"/>
    <n v="0"/>
    <n v="3"/>
    <n v="0"/>
    <n v="46"/>
    <n v="16"/>
    <n v="9"/>
    <n v="46"/>
    <n v="71"/>
    <n v="1"/>
    <n v="8"/>
    <n v="55"/>
    <n v="64"/>
    <n v="47"/>
    <n v="7.32"/>
    <n v="0"/>
    <n v="54.32"/>
    <n v="3"/>
    <n v="20"/>
    <n v="0"/>
    <n v="23"/>
    <n v="0"/>
    <n v="0"/>
    <n v="0"/>
    <n v="0"/>
    <n v="0"/>
    <n v="0"/>
    <n v="0"/>
    <n v="0"/>
    <n v="70"/>
    <n v="50"/>
    <n v="0"/>
    <n v="13"/>
    <n v="0"/>
    <n v="133"/>
    <n v="1"/>
    <n v="36"/>
    <n v="1000"/>
    <m/>
  </r>
  <r>
    <x v="16"/>
    <x v="7"/>
    <n v="2.0699999999999998"/>
    <n v="52.25"/>
    <n v="0"/>
    <n v="0"/>
    <n v="54.32"/>
    <n v="54.32"/>
    <n v="51.944000000000003"/>
    <n v="106.57"/>
    <n v="26.26"/>
    <n v="0"/>
    <n v="0"/>
    <n v="106.57"/>
    <n v="106.57"/>
    <n v="15"/>
    <n v="7"/>
    <n v="0"/>
    <n v="22"/>
    <n v="0"/>
    <n v="43"/>
    <n v="0"/>
    <n v="3"/>
    <n v="0"/>
    <n v="46"/>
    <n v="16"/>
    <n v="9"/>
    <n v="46"/>
    <n v="71"/>
    <n v="1"/>
    <n v="8"/>
    <n v="55"/>
    <n v="64"/>
    <n v="47"/>
    <n v="7.32"/>
    <n v="0"/>
    <n v="54.32"/>
    <n v="3"/>
    <n v="20"/>
    <n v="0"/>
    <n v="23"/>
    <n v="0"/>
    <n v="0"/>
    <n v="0"/>
    <n v="0"/>
    <n v="0"/>
    <n v="0"/>
    <n v="0"/>
    <n v="0"/>
    <n v="70"/>
    <n v="50"/>
    <n v="0"/>
    <n v="13"/>
    <n v="0"/>
    <n v="133"/>
    <n v="1"/>
    <n v="36"/>
    <n v="1000"/>
    <m/>
  </r>
  <r>
    <x v="16"/>
    <x v="8"/>
    <n v="2.0699999999999998"/>
    <n v="52.25"/>
    <n v="0"/>
    <n v="0"/>
    <n v="54.32"/>
    <n v="54.32"/>
    <n v="51.944000000000003"/>
    <n v="106.57"/>
    <n v="26.26"/>
    <n v="0"/>
    <n v="0"/>
    <n v="106.57"/>
    <n v="106.57"/>
    <n v="15"/>
    <n v="7"/>
    <n v="0"/>
    <n v="22"/>
    <n v="0"/>
    <n v="43"/>
    <n v="0"/>
    <n v="3"/>
    <n v="0"/>
    <n v="46"/>
    <n v="16"/>
    <n v="9"/>
    <n v="46"/>
    <n v="71"/>
    <n v="1"/>
    <n v="8"/>
    <n v="55"/>
    <n v="64"/>
    <n v="47"/>
    <n v="7.32"/>
    <n v="0"/>
    <n v="54.32"/>
    <n v="3"/>
    <n v="20"/>
    <n v="0"/>
    <n v="23"/>
    <n v="0"/>
    <n v="0"/>
    <n v="0"/>
    <n v="0"/>
    <n v="0"/>
    <n v="0"/>
    <n v="0"/>
    <n v="0"/>
    <n v="70"/>
    <n v="50"/>
    <n v="0"/>
    <n v="13"/>
    <n v="0"/>
    <n v="133"/>
    <n v="1"/>
    <n v="36"/>
    <n v="1000"/>
    <m/>
  </r>
  <r>
    <x v="16"/>
    <x v="9"/>
    <n v="2.0699999999999998"/>
    <n v="52.25"/>
    <n v="0"/>
    <n v="0"/>
    <n v="54.32"/>
    <n v="54.32"/>
    <n v="51.944000000000003"/>
    <n v="106.57"/>
    <n v="26.26"/>
    <n v="0"/>
    <n v="0"/>
    <n v="106.57"/>
    <n v="106.57"/>
    <n v="15"/>
    <n v="7"/>
    <n v="0"/>
    <n v="22"/>
    <n v="0"/>
    <n v="43"/>
    <n v="0"/>
    <n v="3"/>
    <n v="0"/>
    <n v="46"/>
    <n v="16"/>
    <n v="9"/>
    <n v="46"/>
    <n v="71"/>
    <n v="1"/>
    <n v="8"/>
    <n v="55"/>
    <n v="64"/>
    <n v="47"/>
    <n v="7.32"/>
    <n v="0"/>
    <n v="54.32"/>
    <n v="3"/>
    <n v="20"/>
    <n v="0"/>
    <n v="23"/>
    <n v="0"/>
    <n v="0"/>
    <n v="0"/>
    <n v="0"/>
    <n v="0"/>
    <n v="0"/>
    <n v="0"/>
    <n v="0"/>
    <n v="70"/>
    <n v="50"/>
    <n v="0"/>
    <n v="13"/>
    <n v="0"/>
    <n v="133"/>
    <n v="1"/>
    <n v="36"/>
    <n v="1000"/>
    <m/>
  </r>
  <r>
    <x v="16"/>
    <x v="10"/>
    <n v="2.0699999999999998"/>
    <n v="52.25"/>
    <n v="0"/>
    <n v="0"/>
    <n v="54.32"/>
    <n v="54.32"/>
    <n v="51.944000000000003"/>
    <n v="106.57"/>
    <n v="26.26"/>
    <n v="0"/>
    <n v="0"/>
    <n v="106.57"/>
    <n v="106.57"/>
    <n v="15"/>
    <n v="7"/>
    <n v="0"/>
    <n v="22"/>
    <n v="0"/>
    <n v="43"/>
    <n v="0"/>
    <n v="3"/>
    <n v="0"/>
    <n v="46"/>
    <n v="16"/>
    <n v="9"/>
    <n v="46"/>
    <n v="71"/>
    <n v="1"/>
    <n v="8"/>
    <n v="55"/>
    <n v="64"/>
    <n v="47"/>
    <n v="7.32"/>
    <n v="0"/>
    <n v="54.32"/>
    <n v="3"/>
    <n v="20"/>
    <n v="0"/>
    <n v="23"/>
    <n v="0"/>
    <n v="0"/>
    <n v="0"/>
    <n v="0"/>
    <n v="0"/>
    <n v="0"/>
    <n v="0"/>
    <n v="0"/>
    <n v="70"/>
    <n v="50"/>
    <n v="0"/>
    <n v="13"/>
    <n v="0"/>
    <n v="133"/>
    <n v="1"/>
    <n v="36"/>
    <n v="1000"/>
    <m/>
  </r>
  <r>
    <x v="16"/>
    <x v="11"/>
    <n v="2.0699999999999998"/>
    <n v="52.25"/>
    <n v="0"/>
    <n v="0"/>
    <n v="54.32"/>
    <n v="54.32"/>
    <n v="51.944000000000003"/>
    <n v="106.57"/>
    <n v="26.26"/>
    <n v="0"/>
    <n v="0"/>
    <n v="106.57"/>
    <n v="106.57"/>
    <n v="15"/>
    <n v="7"/>
    <n v="0"/>
    <n v="22"/>
    <n v="0"/>
    <n v="43"/>
    <n v="0"/>
    <n v="3"/>
    <n v="0"/>
    <n v="46"/>
    <n v="16"/>
    <n v="9"/>
    <n v="46"/>
    <n v="71"/>
    <n v="1"/>
    <n v="8"/>
    <n v="55"/>
    <n v="64"/>
    <n v="47"/>
    <n v="7.32"/>
    <n v="0"/>
    <n v="54.32"/>
    <n v="3"/>
    <n v="20"/>
    <n v="0"/>
    <n v="23"/>
    <n v="0"/>
    <n v="0"/>
    <n v="0"/>
    <n v="0"/>
    <n v="0"/>
    <n v="0"/>
    <n v="0"/>
    <n v="0"/>
    <n v="70"/>
    <n v="50"/>
    <n v="0"/>
    <n v="13"/>
    <n v="0"/>
    <n v="133"/>
    <n v="1"/>
    <n v="36"/>
    <n v="1000"/>
    <m/>
  </r>
  <r>
    <x v="17"/>
    <x v="0"/>
    <n v="2.0699999999999998"/>
    <n v="52.25"/>
    <n v="0"/>
    <n v="0"/>
    <n v="54.32"/>
    <n v="54.32"/>
    <n v="51.944000000000003"/>
    <n v="106.57"/>
    <n v="26.26"/>
    <n v="0"/>
    <n v="0"/>
    <n v="106.57"/>
    <n v="106.57"/>
    <n v="15"/>
    <n v="7"/>
    <n v="0"/>
    <n v="22"/>
    <n v="0"/>
    <n v="42"/>
    <n v="0"/>
    <n v="3"/>
    <n v="0"/>
    <n v="45"/>
    <n v="17"/>
    <n v="8"/>
    <n v="45"/>
    <n v="70"/>
    <n v="1"/>
    <n v="8"/>
    <n v="55"/>
    <n v="64"/>
    <n v="52.32"/>
    <n v="2"/>
    <n v="0"/>
    <n v="54.32"/>
    <n v="3"/>
    <n v="21"/>
    <n v="0"/>
    <n v="24"/>
    <n v="0"/>
    <n v="0"/>
    <n v="0"/>
    <n v="0"/>
    <n v="12"/>
    <n v="0"/>
    <n v="0"/>
    <n v="12"/>
    <n v="70"/>
    <n v="50"/>
    <n v="0"/>
    <n v="14"/>
    <n v="0"/>
    <n v="134"/>
    <n v="1"/>
    <n v="36"/>
    <n v="1000"/>
    <m/>
  </r>
  <r>
    <x v="17"/>
    <x v="1"/>
    <n v="2.0699999999999998"/>
    <n v="52.25"/>
    <n v="0"/>
    <n v="0"/>
    <n v="54.32"/>
    <n v="54.32"/>
    <n v="51.944000000000003"/>
    <n v="106.57"/>
    <n v="26.26"/>
    <n v="0"/>
    <n v="0"/>
    <n v="106.57"/>
    <n v="106.57"/>
    <n v="15"/>
    <n v="7"/>
    <n v="0"/>
    <n v="22"/>
    <n v="0"/>
    <n v="42"/>
    <n v="0"/>
    <n v="3"/>
    <n v="0"/>
    <n v="45"/>
    <n v="17"/>
    <n v="8"/>
    <n v="45"/>
    <n v="70"/>
    <n v="1"/>
    <n v="8"/>
    <n v="55"/>
    <n v="64"/>
    <n v="52.32"/>
    <n v="2"/>
    <n v="0"/>
    <n v="54.32"/>
    <n v="3"/>
    <n v="21"/>
    <n v="0"/>
    <n v="24"/>
    <n v="0"/>
    <n v="0"/>
    <n v="0"/>
    <n v="0"/>
    <n v="12"/>
    <n v="0"/>
    <n v="0"/>
    <n v="12"/>
    <n v="70"/>
    <n v="50"/>
    <n v="0"/>
    <n v="14"/>
    <n v="0"/>
    <n v="134"/>
    <n v="1"/>
    <n v="36"/>
    <n v="1000"/>
    <m/>
  </r>
  <r>
    <x v="17"/>
    <x v="2"/>
    <n v="2.0699999999999998"/>
    <n v="52.25"/>
    <n v="0"/>
    <n v="0"/>
    <n v="54.32"/>
    <n v="54.32"/>
    <n v="51.944000000000003"/>
    <n v="106.57"/>
    <n v="26.26"/>
    <n v="0"/>
    <n v="0"/>
    <n v="106.57"/>
    <n v="106.57"/>
    <n v="15"/>
    <n v="7"/>
    <n v="0"/>
    <n v="22"/>
    <n v="0"/>
    <n v="42"/>
    <n v="0"/>
    <n v="3"/>
    <n v="0"/>
    <n v="45"/>
    <n v="17"/>
    <n v="8"/>
    <n v="45"/>
    <n v="70"/>
    <n v="1"/>
    <n v="8"/>
    <n v="55"/>
    <n v="64"/>
    <n v="52.32"/>
    <n v="2"/>
    <n v="0"/>
    <n v="54.32"/>
    <n v="3"/>
    <n v="21"/>
    <n v="0"/>
    <n v="24"/>
    <n v="0"/>
    <n v="0"/>
    <n v="0"/>
    <n v="0"/>
    <n v="12"/>
    <n v="0"/>
    <n v="0"/>
    <n v="12"/>
    <n v="70"/>
    <n v="50"/>
    <n v="0"/>
    <n v="14"/>
    <n v="0"/>
    <n v="134"/>
    <n v="1"/>
    <n v="36"/>
    <n v="1000"/>
    <m/>
  </r>
  <r>
    <x v="17"/>
    <x v="3"/>
    <n v="2.0699999999999998"/>
    <n v="52.25"/>
    <n v="0"/>
    <n v="0"/>
    <n v="54.32"/>
    <n v="54.32"/>
    <n v="51.944000000000003"/>
    <n v="106.57"/>
    <n v="26.26"/>
    <n v="0"/>
    <n v="0"/>
    <n v="106.57"/>
    <n v="106.57"/>
    <n v="15"/>
    <n v="7"/>
    <n v="0"/>
    <n v="22"/>
    <n v="0"/>
    <n v="42"/>
    <n v="0"/>
    <n v="3"/>
    <n v="0"/>
    <n v="45"/>
    <n v="17"/>
    <n v="8"/>
    <n v="45"/>
    <n v="70"/>
    <n v="1"/>
    <n v="8"/>
    <n v="55"/>
    <n v="64"/>
    <n v="52.32"/>
    <n v="2"/>
    <n v="0"/>
    <n v="54.32"/>
    <n v="3"/>
    <n v="21"/>
    <n v="0"/>
    <n v="24"/>
    <n v="0"/>
    <n v="0"/>
    <n v="0"/>
    <n v="0"/>
    <n v="12"/>
    <n v="0"/>
    <n v="0"/>
    <n v="12"/>
    <n v="70"/>
    <n v="50"/>
    <n v="0"/>
    <n v="14"/>
    <n v="0"/>
    <n v="134"/>
    <n v="1"/>
    <n v="36"/>
    <n v="1000"/>
    <m/>
  </r>
  <r>
    <x v="17"/>
    <x v="4"/>
    <n v="2.0699999999999998"/>
    <n v="52.25"/>
    <n v="0"/>
    <n v="0"/>
    <n v="54.32"/>
    <n v="54.32"/>
    <n v="51.944000000000003"/>
    <n v="106.57"/>
    <n v="26.26"/>
    <n v="0"/>
    <n v="0"/>
    <n v="106.57"/>
    <n v="106.57"/>
    <n v="15"/>
    <n v="7"/>
    <n v="0"/>
    <n v="22"/>
    <n v="0"/>
    <n v="42"/>
    <n v="0"/>
    <n v="3"/>
    <n v="0"/>
    <n v="45"/>
    <n v="17"/>
    <n v="8"/>
    <n v="45"/>
    <n v="70"/>
    <n v="1"/>
    <n v="8"/>
    <n v="55"/>
    <n v="64"/>
    <n v="52.32"/>
    <n v="2"/>
    <n v="0"/>
    <n v="54.32"/>
    <n v="3"/>
    <n v="21"/>
    <n v="0"/>
    <n v="24"/>
    <n v="0"/>
    <n v="0"/>
    <n v="0"/>
    <n v="0"/>
    <n v="12"/>
    <n v="0"/>
    <n v="0"/>
    <n v="12"/>
    <n v="70"/>
    <n v="50"/>
    <n v="0"/>
    <n v="14"/>
    <n v="0"/>
    <n v="134"/>
    <n v="1"/>
    <n v="36"/>
    <n v="1000"/>
    <m/>
  </r>
  <r>
    <x v="17"/>
    <x v="5"/>
    <n v="2.0699999999999998"/>
    <n v="52.25"/>
    <n v="0"/>
    <n v="0"/>
    <n v="54.32"/>
    <n v="54.32"/>
    <n v="51.944000000000003"/>
    <n v="106.57"/>
    <n v="26.26"/>
    <n v="0"/>
    <n v="0"/>
    <n v="106.57"/>
    <n v="106.57"/>
    <n v="15"/>
    <n v="7"/>
    <n v="0"/>
    <n v="22"/>
    <n v="0"/>
    <n v="42"/>
    <n v="0"/>
    <n v="3"/>
    <n v="0"/>
    <n v="45"/>
    <n v="17"/>
    <n v="8"/>
    <n v="45"/>
    <n v="70"/>
    <n v="1"/>
    <n v="8"/>
    <n v="55"/>
    <n v="64"/>
    <n v="52.32"/>
    <n v="2"/>
    <n v="0"/>
    <n v="54.32"/>
    <n v="3"/>
    <n v="21"/>
    <n v="0"/>
    <n v="24"/>
    <n v="0"/>
    <n v="0"/>
    <n v="0"/>
    <n v="0"/>
    <n v="12"/>
    <n v="0"/>
    <n v="0"/>
    <n v="12"/>
    <n v="70"/>
    <n v="50"/>
    <n v="0"/>
    <n v="14"/>
    <n v="0"/>
    <n v="134"/>
    <n v="1"/>
    <n v="36"/>
    <n v="1000"/>
    <m/>
  </r>
  <r>
    <x v="17"/>
    <x v="6"/>
    <n v="2.0699999999999998"/>
    <n v="52.25"/>
    <n v="0"/>
    <n v="0"/>
    <n v="54.32"/>
    <n v="54.32"/>
    <n v="51.944000000000003"/>
    <n v="106.57"/>
    <n v="26.26"/>
    <n v="0"/>
    <n v="0"/>
    <n v="106.57"/>
    <n v="106.57"/>
    <n v="15"/>
    <n v="7"/>
    <n v="0"/>
    <n v="22"/>
    <n v="0"/>
    <n v="42"/>
    <n v="0"/>
    <n v="3"/>
    <n v="0"/>
    <n v="45"/>
    <n v="17"/>
    <n v="8"/>
    <n v="45"/>
    <n v="70"/>
    <n v="1"/>
    <n v="8"/>
    <n v="55"/>
    <n v="64"/>
    <n v="52.32"/>
    <n v="2"/>
    <n v="0"/>
    <n v="54.32"/>
    <n v="3"/>
    <n v="21"/>
    <n v="0"/>
    <n v="24"/>
    <n v="0"/>
    <n v="0"/>
    <n v="0"/>
    <n v="0"/>
    <n v="12"/>
    <n v="0"/>
    <n v="0"/>
    <n v="12"/>
    <n v="70"/>
    <n v="50"/>
    <n v="0"/>
    <n v="14"/>
    <n v="0"/>
    <n v="134"/>
    <n v="1"/>
    <n v="36"/>
    <n v="1000"/>
    <m/>
  </r>
  <r>
    <x v="17"/>
    <x v="7"/>
    <n v="2.0699999999999998"/>
    <n v="52.25"/>
    <n v="0"/>
    <n v="0"/>
    <n v="54.32"/>
    <n v="54.32"/>
    <n v="51.944000000000003"/>
    <n v="106.57"/>
    <n v="26.26"/>
    <n v="0"/>
    <n v="0"/>
    <n v="106.57"/>
    <n v="106.57"/>
    <n v="15"/>
    <n v="7"/>
    <n v="0"/>
    <n v="22"/>
    <n v="0"/>
    <n v="42"/>
    <n v="0"/>
    <n v="3"/>
    <n v="0"/>
    <n v="45"/>
    <n v="17"/>
    <n v="8"/>
    <n v="45"/>
    <n v="70"/>
    <n v="1"/>
    <n v="8"/>
    <n v="55"/>
    <n v="64"/>
    <n v="52.32"/>
    <n v="2"/>
    <n v="0"/>
    <n v="54.32"/>
    <n v="3"/>
    <n v="21"/>
    <n v="0"/>
    <n v="24"/>
    <n v="0"/>
    <n v="0"/>
    <n v="0"/>
    <n v="0"/>
    <n v="12"/>
    <n v="0"/>
    <n v="0"/>
    <n v="12"/>
    <n v="70"/>
    <n v="50"/>
    <n v="0"/>
    <n v="14"/>
    <n v="0"/>
    <n v="134"/>
    <n v="1"/>
    <n v="36"/>
    <n v="1000"/>
    <m/>
  </r>
  <r>
    <x v="17"/>
    <x v="8"/>
    <n v="2.0699999999999998"/>
    <n v="52.25"/>
    <n v="0"/>
    <n v="0"/>
    <n v="54.32"/>
    <n v="54.32"/>
    <n v="51.944000000000003"/>
    <n v="106.57"/>
    <n v="26.26"/>
    <n v="0"/>
    <n v="0"/>
    <n v="106.57"/>
    <n v="106.57"/>
    <n v="15"/>
    <n v="7"/>
    <n v="0"/>
    <n v="22"/>
    <n v="0"/>
    <n v="42"/>
    <n v="0"/>
    <n v="3"/>
    <n v="0"/>
    <n v="45"/>
    <n v="17"/>
    <n v="8"/>
    <n v="45"/>
    <n v="70"/>
    <n v="1"/>
    <n v="8"/>
    <n v="55"/>
    <n v="64"/>
    <n v="52.32"/>
    <n v="2"/>
    <n v="0"/>
    <n v="54.32"/>
    <n v="3"/>
    <n v="21"/>
    <n v="0"/>
    <n v="24"/>
    <n v="0"/>
    <n v="0"/>
    <n v="0"/>
    <n v="0"/>
    <n v="12"/>
    <n v="0"/>
    <n v="0"/>
    <n v="12"/>
    <n v="70"/>
    <n v="50"/>
    <n v="0"/>
    <n v="14"/>
    <n v="0"/>
    <n v="134"/>
    <n v="1"/>
    <n v="36"/>
    <n v="1000"/>
    <m/>
  </r>
  <r>
    <x v="17"/>
    <x v="9"/>
    <n v="2.0699999999999998"/>
    <n v="52.25"/>
    <n v="0"/>
    <n v="0"/>
    <n v="54.32"/>
    <n v="54.32"/>
    <n v="51.944000000000003"/>
    <n v="106.57"/>
    <n v="26.26"/>
    <n v="0"/>
    <n v="0"/>
    <n v="106.57"/>
    <n v="106.57"/>
    <n v="15"/>
    <n v="7"/>
    <n v="0"/>
    <n v="22"/>
    <n v="0"/>
    <n v="42"/>
    <n v="0"/>
    <n v="3"/>
    <n v="0"/>
    <n v="45"/>
    <n v="17"/>
    <n v="8"/>
    <n v="45"/>
    <n v="70"/>
    <n v="1"/>
    <n v="8"/>
    <n v="55"/>
    <n v="64"/>
    <n v="52.32"/>
    <n v="2"/>
    <n v="0"/>
    <n v="54.32"/>
    <n v="3"/>
    <n v="21"/>
    <n v="0"/>
    <n v="24"/>
    <n v="0"/>
    <n v="0"/>
    <n v="0"/>
    <n v="0"/>
    <n v="12"/>
    <n v="0"/>
    <n v="0"/>
    <n v="12"/>
    <n v="70"/>
    <n v="50"/>
    <n v="0"/>
    <n v="14"/>
    <n v="0"/>
    <n v="134"/>
    <n v="1"/>
    <n v="36"/>
    <n v="1000"/>
    <m/>
  </r>
  <r>
    <x v="17"/>
    <x v="10"/>
    <n v="2.0699999999999998"/>
    <n v="52.25"/>
    <n v="0"/>
    <n v="0"/>
    <n v="54.32"/>
    <n v="54.32"/>
    <n v="51.944000000000003"/>
    <n v="106.57"/>
    <n v="26.26"/>
    <n v="0"/>
    <n v="0"/>
    <n v="106.57"/>
    <n v="106.57"/>
    <n v="15"/>
    <n v="7"/>
    <n v="0"/>
    <n v="22"/>
    <n v="0"/>
    <n v="42"/>
    <n v="0"/>
    <n v="3"/>
    <n v="0"/>
    <n v="45"/>
    <n v="17"/>
    <n v="8"/>
    <n v="45"/>
    <n v="70"/>
    <n v="1"/>
    <n v="8"/>
    <n v="55"/>
    <n v="64"/>
    <n v="52.32"/>
    <n v="2"/>
    <n v="0"/>
    <n v="54.32"/>
    <n v="3"/>
    <n v="21"/>
    <n v="0"/>
    <n v="24"/>
    <n v="0"/>
    <n v="0"/>
    <n v="0"/>
    <n v="0"/>
    <n v="12"/>
    <n v="0"/>
    <n v="0"/>
    <n v="12"/>
    <n v="70"/>
    <n v="50"/>
    <n v="0"/>
    <n v="14"/>
    <n v="0"/>
    <n v="134"/>
    <n v="1"/>
    <n v="36"/>
    <n v="1000"/>
    <m/>
  </r>
  <r>
    <x v="17"/>
    <x v="11"/>
    <n v="2.0699999999999998"/>
    <n v="52.25"/>
    <n v="0"/>
    <n v="0"/>
    <n v="54.32"/>
    <n v="54.32"/>
    <n v="51.944000000000003"/>
    <n v="106.57"/>
    <n v="26.26"/>
    <n v="0"/>
    <n v="0"/>
    <n v="106.57"/>
    <n v="106.57"/>
    <n v="15"/>
    <n v="7"/>
    <n v="0"/>
    <n v="22"/>
    <n v="0"/>
    <n v="42"/>
    <n v="0"/>
    <n v="3"/>
    <n v="0"/>
    <n v="45"/>
    <n v="17"/>
    <n v="8"/>
    <n v="45"/>
    <n v="70"/>
    <n v="1"/>
    <n v="8"/>
    <n v="55"/>
    <n v="64"/>
    <n v="52.32"/>
    <n v="2"/>
    <n v="0"/>
    <n v="54.32"/>
    <n v="3"/>
    <n v="21"/>
    <n v="0"/>
    <n v="24"/>
    <n v="0"/>
    <n v="0"/>
    <n v="0"/>
    <n v="0"/>
    <n v="12"/>
    <n v="0"/>
    <n v="0"/>
    <n v="12"/>
    <n v="70"/>
    <n v="50"/>
    <n v="0"/>
    <n v="14"/>
    <n v="0"/>
    <n v="134"/>
    <n v="1"/>
    <n v="36"/>
    <n v="1000"/>
    <m/>
  </r>
  <r>
    <x v="18"/>
    <x v="0"/>
    <n v="2.0699999999999998"/>
    <n v="52.25"/>
    <n v="0"/>
    <n v="0"/>
    <n v="54.32"/>
    <n v="54.32"/>
    <n v="51.944000000000003"/>
    <n v="106.57"/>
    <n v="26.26"/>
    <n v="0"/>
    <n v="0"/>
    <n v="106.57"/>
    <n v="106.57"/>
    <n v="15"/>
    <n v="7"/>
    <n v="0"/>
    <n v="22"/>
    <n v="0"/>
    <n v="42"/>
    <n v="0"/>
    <n v="3"/>
    <n v="0"/>
    <n v="45"/>
    <n v="17"/>
    <n v="9"/>
    <n v="45"/>
    <n v="71"/>
    <n v="1"/>
    <n v="8"/>
    <n v="55"/>
    <n v="64"/>
    <n v="52.32"/>
    <n v="2"/>
    <n v="0"/>
    <n v="54.32"/>
    <n v="3"/>
    <n v="21"/>
    <n v="0"/>
    <n v="24"/>
    <n v="0"/>
    <n v="0"/>
    <n v="0"/>
    <n v="0"/>
    <n v="12"/>
    <n v="0"/>
    <n v="0"/>
    <n v="12"/>
    <n v="70"/>
    <n v="50"/>
    <n v="0"/>
    <n v="14"/>
    <n v="0"/>
    <n v="134"/>
    <n v="1"/>
    <n v="36"/>
    <n v="1000"/>
    <m/>
  </r>
  <r>
    <x v="18"/>
    <x v="1"/>
    <n v="2.0699999999999998"/>
    <n v="52.25"/>
    <n v="0"/>
    <n v="0"/>
    <n v="54.32"/>
    <n v="54.32"/>
    <n v="51.944000000000003"/>
    <n v="106.57"/>
    <n v="26.26"/>
    <n v="0"/>
    <n v="0"/>
    <n v="106.57"/>
    <n v="106.57"/>
    <n v="15"/>
    <n v="7"/>
    <n v="0"/>
    <n v="22"/>
    <n v="0"/>
    <n v="42"/>
    <n v="0"/>
    <n v="3"/>
    <n v="0"/>
    <n v="45"/>
    <n v="17"/>
    <n v="9"/>
    <n v="45"/>
    <n v="71"/>
    <n v="1"/>
    <n v="8"/>
    <n v="55"/>
    <n v="64"/>
    <n v="52.32"/>
    <n v="2"/>
    <n v="0"/>
    <n v="54.32"/>
    <n v="3"/>
    <n v="21"/>
    <n v="0"/>
    <n v="24"/>
    <n v="0"/>
    <n v="0"/>
    <n v="0"/>
    <n v="0"/>
    <n v="12"/>
    <n v="0"/>
    <n v="0"/>
    <n v="12"/>
    <n v="70"/>
    <n v="50"/>
    <n v="0"/>
    <n v="14"/>
    <n v="0"/>
    <n v="134"/>
    <n v="1"/>
    <n v="36"/>
    <n v="1000"/>
    <m/>
  </r>
  <r>
    <x v="18"/>
    <x v="2"/>
    <n v="2.0699999999999998"/>
    <n v="52.25"/>
    <n v="0"/>
    <n v="0"/>
    <n v="54.32"/>
    <n v="54.32"/>
    <n v="51.944000000000003"/>
    <n v="106.57"/>
    <n v="26.26"/>
    <n v="0"/>
    <n v="0"/>
    <n v="106.57"/>
    <n v="106.57"/>
    <n v="15"/>
    <n v="7"/>
    <n v="0"/>
    <n v="22"/>
    <n v="0"/>
    <n v="42"/>
    <n v="0"/>
    <n v="3"/>
    <n v="0"/>
    <n v="45"/>
    <n v="17"/>
    <n v="9"/>
    <n v="45"/>
    <n v="71"/>
    <n v="1"/>
    <n v="8"/>
    <n v="55"/>
    <n v="64"/>
    <n v="52.32"/>
    <n v="2"/>
    <n v="0"/>
    <n v="54.32"/>
    <n v="3"/>
    <n v="21"/>
    <n v="0"/>
    <n v="24"/>
    <n v="0"/>
    <n v="0"/>
    <n v="0"/>
    <n v="0"/>
    <n v="12"/>
    <n v="0"/>
    <n v="0"/>
    <n v="12"/>
    <n v="70"/>
    <n v="50"/>
    <n v="0"/>
    <n v="14"/>
    <n v="0"/>
    <n v="134"/>
    <n v="1"/>
    <n v="36"/>
    <n v="1000"/>
    <m/>
  </r>
  <r>
    <x v="18"/>
    <x v="3"/>
    <n v="2.0699999999999998"/>
    <n v="52.25"/>
    <n v="0"/>
    <n v="0"/>
    <n v="54.32"/>
    <n v="54.32"/>
    <n v="51.944000000000003"/>
    <n v="106.57"/>
    <n v="26.26"/>
    <n v="0"/>
    <n v="0"/>
    <n v="106.57"/>
    <n v="106.57"/>
    <n v="15"/>
    <n v="7"/>
    <n v="0"/>
    <n v="22"/>
    <n v="0"/>
    <n v="42"/>
    <n v="0"/>
    <n v="3"/>
    <n v="0"/>
    <n v="45"/>
    <n v="17"/>
    <n v="9"/>
    <n v="45"/>
    <n v="71"/>
    <n v="1"/>
    <n v="8"/>
    <n v="55"/>
    <n v="64"/>
    <n v="52.32"/>
    <n v="2"/>
    <n v="0"/>
    <n v="54.32"/>
    <n v="3"/>
    <n v="21"/>
    <n v="0"/>
    <n v="24"/>
    <n v="0"/>
    <n v="0"/>
    <n v="0"/>
    <n v="0"/>
    <n v="12"/>
    <n v="0"/>
    <n v="0"/>
    <n v="12"/>
    <n v="70"/>
    <n v="50"/>
    <n v="0"/>
    <n v="14"/>
    <n v="0"/>
    <n v="134"/>
    <n v="1"/>
    <n v="36"/>
    <n v="1000"/>
    <m/>
  </r>
  <r>
    <x v="18"/>
    <x v="4"/>
    <n v="2.0699999999999998"/>
    <n v="52.25"/>
    <n v="0"/>
    <n v="0"/>
    <n v="54.32"/>
    <n v="54.32"/>
    <n v="51.944000000000003"/>
    <n v="106.57"/>
    <n v="26.26"/>
    <n v="0"/>
    <n v="0"/>
    <n v="106.57"/>
    <n v="106.57"/>
    <n v="15"/>
    <n v="7"/>
    <n v="0"/>
    <n v="22"/>
    <n v="0"/>
    <n v="42"/>
    <n v="0"/>
    <n v="3"/>
    <n v="0"/>
    <n v="45"/>
    <n v="17"/>
    <n v="9"/>
    <n v="45"/>
    <n v="71"/>
    <n v="1"/>
    <n v="8"/>
    <n v="55"/>
    <n v="64"/>
    <n v="52.32"/>
    <n v="2"/>
    <n v="0"/>
    <n v="54.32"/>
    <n v="3"/>
    <n v="21"/>
    <n v="0"/>
    <n v="24"/>
    <n v="0"/>
    <n v="0"/>
    <n v="0"/>
    <n v="0"/>
    <n v="12"/>
    <n v="0"/>
    <n v="0"/>
    <n v="12"/>
    <n v="70"/>
    <n v="50"/>
    <n v="0"/>
    <n v="14"/>
    <n v="0"/>
    <n v="134"/>
    <n v="1"/>
    <n v="36"/>
    <n v="1000"/>
    <m/>
  </r>
  <r>
    <x v="18"/>
    <x v="5"/>
    <n v="2.0699999999999998"/>
    <n v="52.25"/>
    <n v="0"/>
    <n v="0"/>
    <n v="54.32"/>
    <n v="54.32"/>
    <n v="51.944000000000003"/>
    <n v="106.57"/>
    <n v="26.26"/>
    <n v="0"/>
    <n v="0"/>
    <n v="106.57"/>
    <n v="106.57"/>
    <n v="15"/>
    <n v="7"/>
    <n v="0"/>
    <n v="22"/>
    <n v="0"/>
    <n v="42"/>
    <n v="0"/>
    <n v="3"/>
    <n v="0"/>
    <n v="45"/>
    <n v="17"/>
    <n v="9"/>
    <n v="45"/>
    <n v="71"/>
    <n v="1"/>
    <n v="8"/>
    <n v="55"/>
    <n v="64"/>
    <n v="52.32"/>
    <n v="2"/>
    <n v="0"/>
    <n v="54.32"/>
    <n v="3"/>
    <n v="21"/>
    <n v="0"/>
    <n v="24"/>
    <n v="0"/>
    <n v="0"/>
    <n v="0"/>
    <n v="0"/>
    <n v="12"/>
    <n v="0"/>
    <n v="0"/>
    <n v="12"/>
    <n v="70"/>
    <n v="50"/>
    <n v="0"/>
    <n v="14"/>
    <n v="0"/>
    <n v="134"/>
    <n v="1"/>
    <n v="36"/>
    <n v="1000"/>
    <m/>
  </r>
  <r>
    <x v="18"/>
    <x v="6"/>
    <n v="2.0699999999999998"/>
    <n v="52.25"/>
    <n v="0"/>
    <n v="0"/>
    <n v="54.32"/>
    <n v="54.32"/>
    <n v="51.944000000000003"/>
    <n v="106.57"/>
    <n v="26.26"/>
    <n v="0"/>
    <n v="0"/>
    <n v="106.57"/>
    <n v="106.57"/>
    <n v="15"/>
    <n v="7"/>
    <n v="0"/>
    <n v="22"/>
    <n v="0"/>
    <n v="42"/>
    <n v="0"/>
    <n v="3"/>
    <n v="0"/>
    <n v="45"/>
    <n v="17"/>
    <n v="9"/>
    <n v="45"/>
    <n v="71"/>
    <n v="1"/>
    <n v="8"/>
    <n v="55"/>
    <n v="64"/>
    <n v="52.32"/>
    <n v="2"/>
    <n v="0"/>
    <n v="54.32"/>
    <n v="3"/>
    <n v="21"/>
    <n v="0"/>
    <n v="24"/>
    <n v="0"/>
    <n v="0"/>
    <n v="0"/>
    <n v="0"/>
    <n v="12"/>
    <n v="0"/>
    <n v="0"/>
    <n v="12"/>
    <n v="70"/>
    <n v="50"/>
    <n v="0"/>
    <n v="14"/>
    <n v="0"/>
    <n v="134"/>
    <n v="1"/>
    <n v="36"/>
    <n v="1000"/>
    <m/>
  </r>
  <r>
    <x v="18"/>
    <x v="7"/>
    <n v="2.0699999999999998"/>
    <n v="52.25"/>
    <n v="0"/>
    <n v="0"/>
    <n v="54.32"/>
    <n v="54.32"/>
    <n v="51.944000000000003"/>
    <n v="106.57"/>
    <n v="26.26"/>
    <n v="0"/>
    <n v="0"/>
    <n v="106.57"/>
    <n v="106.57"/>
    <n v="15"/>
    <n v="7"/>
    <n v="0"/>
    <n v="22"/>
    <n v="0"/>
    <n v="42"/>
    <n v="0"/>
    <n v="3"/>
    <n v="0"/>
    <n v="45"/>
    <n v="17"/>
    <n v="9"/>
    <n v="45"/>
    <n v="71"/>
    <n v="1"/>
    <n v="8"/>
    <n v="55"/>
    <n v="64"/>
    <n v="52.32"/>
    <n v="2"/>
    <n v="0"/>
    <n v="54.32"/>
    <n v="3"/>
    <n v="21"/>
    <n v="0"/>
    <n v="24"/>
    <n v="0"/>
    <n v="0"/>
    <n v="0"/>
    <n v="0"/>
    <n v="12"/>
    <n v="0"/>
    <n v="0"/>
    <n v="12"/>
    <n v="70"/>
    <n v="50"/>
    <n v="0"/>
    <n v="14"/>
    <n v="0"/>
    <n v="134"/>
    <n v="1"/>
    <n v="36"/>
    <n v="1000"/>
    <m/>
  </r>
  <r>
    <x v="18"/>
    <x v="8"/>
    <n v="2.0699999999999998"/>
    <n v="52.25"/>
    <n v="0"/>
    <n v="0"/>
    <n v="54.32"/>
    <n v="54.32"/>
    <n v="51.944000000000003"/>
    <n v="106.57"/>
    <n v="26.26"/>
    <n v="0"/>
    <n v="0"/>
    <n v="106.57"/>
    <n v="106.57"/>
    <n v="15"/>
    <n v="7"/>
    <n v="0"/>
    <n v="22"/>
    <n v="0"/>
    <n v="42"/>
    <n v="0"/>
    <n v="3"/>
    <n v="0"/>
    <n v="45"/>
    <n v="17"/>
    <n v="9"/>
    <n v="45"/>
    <n v="71"/>
    <n v="1"/>
    <n v="8"/>
    <n v="55"/>
    <n v="64"/>
    <n v="52.32"/>
    <n v="2"/>
    <n v="0"/>
    <n v="54.32"/>
    <n v="3"/>
    <n v="21"/>
    <n v="0"/>
    <n v="24"/>
    <n v="0"/>
    <n v="0"/>
    <n v="0"/>
    <n v="0"/>
    <n v="12"/>
    <n v="0"/>
    <n v="0"/>
    <n v="12"/>
    <n v="70"/>
    <n v="50"/>
    <n v="0"/>
    <n v="14"/>
    <n v="0"/>
    <n v="134"/>
    <n v="1"/>
    <n v="36"/>
    <n v="1000"/>
    <m/>
  </r>
  <r>
    <x v="18"/>
    <x v="9"/>
    <n v="2.0699999999999998"/>
    <n v="52.25"/>
    <n v="0"/>
    <n v="0"/>
    <n v="54.32"/>
    <n v="54.32"/>
    <n v="51.944000000000003"/>
    <n v="106.57"/>
    <n v="26.26"/>
    <n v="0"/>
    <n v="0"/>
    <n v="106.57"/>
    <n v="106.57"/>
    <n v="15"/>
    <n v="7"/>
    <n v="0"/>
    <n v="22"/>
    <n v="0"/>
    <n v="42"/>
    <n v="0"/>
    <n v="3"/>
    <n v="0"/>
    <n v="45"/>
    <n v="17"/>
    <n v="9"/>
    <n v="45"/>
    <n v="71"/>
    <n v="1"/>
    <n v="8"/>
    <n v="55"/>
    <n v="64"/>
    <n v="52.32"/>
    <n v="2"/>
    <n v="0"/>
    <n v="54.32"/>
    <n v="3"/>
    <n v="21"/>
    <n v="0"/>
    <n v="24"/>
    <n v="0"/>
    <n v="0"/>
    <n v="0"/>
    <n v="0"/>
    <n v="12"/>
    <n v="0"/>
    <n v="0"/>
    <n v="12"/>
    <n v="70"/>
    <n v="50"/>
    <n v="0"/>
    <n v="14"/>
    <n v="0"/>
    <n v="134"/>
    <n v="1"/>
    <n v="36"/>
    <n v="1000"/>
    <m/>
  </r>
  <r>
    <x v="18"/>
    <x v="10"/>
    <n v="2.0699999999999998"/>
    <n v="52.25"/>
    <n v="0"/>
    <n v="0"/>
    <n v="54.32"/>
    <n v="54.32"/>
    <n v="51.944000000000003"/>
    <n v="106.57"/>
    <n v="26.26"/>
    <n v="0"/>
    <n v="0"/>
    <n v="106.57"/>
    <n v="106.57"/>
    <n v="15"/>
    <n v="7"/>
    <n v="0"/>
    <n v="22"/>
    <n v="0"/>
    <n v="42"/>
    <n v="0"/>
    <n v="3"/>
    <n v="0"/>
    <n v="45"/>
    <n v="17"/>
    <n v="9"/>
    <n v="45"/>
    <n v="71"/>
    <n v="1"/>
    <n v="8"/>
    <n v="55"/>
    <n v="64"/>
    <n v="52.32"/>
    <n v="2"/>
    <n v="0"/>
    <n v="54.32"/>
    <n v="3"/>
    <n v="21"/>
    <n v="0"/>
    <n v="24"/>
    <n v="0"/>
    <n v="0"/>
    <n v="0"/>
    <n v="0"/>
    <n v="12"/>
    <n v="0"/>
    <n v="0"/>
    <n v="12"/>
    <n v="70"/>
    <n v="50"/>
    <n v="0"/>
    <n v="14"/>
    <n v="0"/>
    <n v="134"/>
    <n v="1"/>
    <n v="36"/>
    <n v="1000"/>
    <m/>
  </r>
  <r>
    <x v="18"/>
    <x v="11"/>
    <n v="2.0699999999999998"/>
    <n v="52.25"/>
    <n v="0"/>
    <n v="0"/>
    <n v="54.32"/>
    <n v="54.32"/>
    <n v="51.944000000000003"/>
    <n v="106.57"/>
    <n v="26.26"/>
    <n v="0"/>
    <n v="0"/>
    <n v="106.57"/>
    <n v="106.57"/>
    <n v="15"/>
    <n v="7"/>
    <n v="0"/>
    <n v="22"/>
    <n v="0"/>
    <n v="42"/>
    <n v="0"/>
    <n v="3"/>
    <n v="0"/>
    <n v="45"/>
    <n v="17"/>
    <n v="9"/>
    <n v="45"/>
    <n v="71"/>
    <n v="1"/>
    <n v="8"/>
    <n v="55"/>
    <n v="64"/>
    <n v="52.32"/>
    <n v="2"/>
    <n v="0"/>
    <n v="54.32"/>
    <n v="3"/>
    <n v="21"/>
    <n v="0"/>
    <n v="24"/>
    <n v="0"/>
    <n v="0"/>
    <n v="0"/>
    <n v="0"/>
    <n v="12"/>
    <n v="0"/>
    <n v="0"/>
    <n v="12"/>
    <n v="70"/>
    <n v="50"/>
    <n v="0"/>
    <n v="14"/>
    <n v="0"/>
    <n v="134"/>
    <n v="1"/>
    <n v="36"/>
    <n v="1000"/>
    <m/>
  </r>
  <r>
    <x v="19"/>
    <x v="0"/>
    <n v="2.0699999999999998"/>
    <n v="52.25"/>
    <n v="0"/>
    <n v="0"/>
    <n v="54.32"/>
    <n v="54.32"/>
    <n v="51.944000000000003"/>
    <n v="106.57"/>
    <n v="26.26"/>
    <n v="0"/>
    <n v="0"/>
    <n v="106.57"/>
    <n v="106.57"/>
    <n v="15"/>
    <n v="7"/>
    <n v="0"/>
    <n v="22"/>
    <n v="0"/>
    <n v="41"/>
    <n v="0"/>
    <n v="3"/>
    <n v="0"/>
    <n v="44"/>
    <n v="17"/>
    <n v="9"/>
    <n v="44"/>
    <n v="70"/>
    <n v="1"/>
    <n v="8"/>
    <n v="55"/>
    <n v="64"/>
    <n v="52.32"/>
    <n v="2"/>
    <n v="0"/>
    <n v="54.32"/>
    <n v="3"/>
    <n v="21"/>
    <n v="0"/>
    <n v="24"/>
    <n v="0"/>
    <n v="0"/>
    <n v="0"/>
    <n v="0"/>
    <n v="12"/>
    <n v="0"/>
    <n v="0"/>
    <n v="12"/>
    <n v="73"/>
    <n v="47"/>
    <n v="0"/>
    <n v="14"/>
    <n v="0"/>
    <n v="134"/>
    <n v="1"/>
    <n v="36"/>
    <n v="1000"/>
    <m/>
  </r>
  <r>
    <x v="19"/>
    <x v="1"/>
    <n v="2.0699999999999998"/>
    <n v="52.25"/>
    <n v="0"/>
    <n v="0"/>
    <n v="54.32"/>
    <n v="54.32"/>
    <n v="51.944000000000003"/>
    <n v="106.57"/>
    <n v="26.26"/>
    <n v="0"/>
    <n v="0"/>
    <n v="106.57"/>
    <n v="106.57"/>
    <n v="15"/>
    <n v="7"/>
    <n v="0"/>
    <n v="22"/>
    <n v="0"/>
    <n v="41"/>
    <n v="0"/>
    <n v="3"/>
    <n v="0"/>
    <n v="44"/>
    <n v="17"/>
    <n v="9"/>
    <n v="44"/>
    <n v="70"/>
    <n v="1"/>
    <n v="8"/>
    <n v="55"/>
    <n v="64"/>
    <n v="52.32"/>
    <n v="2"/>
    <n v="0"/>
    <n v="54.32"/>
    <n v="3"/>
    <n v="21"/>
    <n v="0"/>
    <n v="24"/>
    <n v="0"/>
    <n v="0"/>
    <n v="0"/>
    <n v="0"/>
    <n v="12"/>
    <n v="0"/>
    <n v="0"/>
    <n v="12"/>
    <n v="73"/>
    <n v="47"/>
    <n v="0"/>
    <n v="14"/>
    <n v="0"/>
    <n v="134"/>
    <n v="1"/>
    <n v="36"/>
    <n v="1000"/>
    <m/>
  </r>
  <r>
    <x v="19"/>
    <x v="2"/>
    <n v="2.0699999999999998"/>
    <n v="52.25"/>
    <n v="0"/>
    <n v="0"/>
    <n v="54.32"/>
    <n v="54.32"/>
    <n v="51.944000000000003"/>
    <n v="106.57"/>
    <n v="26.26"/>
    <n v="0"/>
    <n v="0"/>
    <n v="106.57"/>
    <n v="106.57"/>
    <n v="15"/>
    <n v="7"/>
    <n v="0"/>
    <n v="22"/>
    <n v="0"/>
    <n v="41"/>
    <n v="0"/>
    <n v="3"/>
    <n v="0"/>
    <n v="44"/>
    <n v="17"/>
    <n v="9"/>
    <n v="44"/>
    <n v="70"/>
    <n v="1"/>
    <n v="8"/>
    <n v="55"/>
    <n v="64"/>
    <n v="52.32"/>
    <n v="2"/>
    <n v="0"/>
    <n v="54.32"/>
    <n v="3"/>
    <n v="21"/>
    <n v="0"/>
    <n v="24"/>
    <n v="0"/>
    <n v="0"/>
    <n v="0"/>
    <n v="0"/>
    <n v="12"/>
    <n v="0"/>
    <n v="0"/>
    <n v="12"/>
    <n v="73"/>
    <n v="47"/>
    <n v="0"/>
    <n v="14"/>
    <n v="0"/>
    <n v="134"/>
    <n v="1"/>
    <n v="36"/>
    <n v="1000"/>
    <m/>
  </r>
  <r>
    <x v="19"/>
    <x v="3"/>
    <n v="2.0699999999999998"/>
    <n v="52.25"/>
    <n v="0"/>
    <n v="0"/>
    <n v="54.32"/>
    <n v="54.32"/>
    <n v="51.944000000000003"/>
    <n v="106.57"/>
    <n v="26.26"/>
    <n v="0"/>
    <n v="0"/>
    <n v="106.57"/>
    <n v="106.57"/>
    <n v="15"/>
    <n v="7"/>
    <n v="0"/>
    <n v="22"/>
    <n v="0"/>
    <n v="41"/>
    <n v="0"/>
    <n v="3"/>
    <n v="0"/>
    <n v="44"/>
    <n v="17"/>
    <n v="9"/>
    <n v="44"/>
    <n v="70"/>
    <n v="1"/>
    <n v="8"/>
    <n v="55"/>
    <n v="64"/>
    <n v="52.32"/>
    <n v="2"/>
    <n v="0"/>
    <n v="54.32"/>
    <n v="3"/>
    <n v="21"/>
    <n v="0"/>
    <n v="24"/>
    <n v="0"/>
    <n v="0"/>
    <n v="0"/>
    <n v="0"/>
    <n v="12"/>
    <n v="0"/>
    <n v="0"/>
    <n v="12"/>
    <n v="73"/>
    <n v="47"/>
    <n v="0"/>
    <n v="14"/>
    <n v="0"/>
    <n v="134"/>
    <n v="1"/>
    <n v="36"/>
    <n v="1000"/>
    <m/>
  </r>
  <r>
    <x v="19"/>
    <x v="4"/>
    <n v="2.0699999999999998"/>
    <n v="52.25"/>
    <n v="0"/>
    <n v="0"/>
    <n v="54.32"/>
    <n v="54.32"/>
    <n v="51.944000000000003"/>
    <n v="106.57"/>
    <n v="26.26"/>
    <n v="0"/>
    <n v="0"/>
    <n v="106.57"/>
    <n v="106.57"/>
    <n v="15"/>
    <n v="7"/>
    <n v="0"/>
    <n v="22"/>
    <n v="0"/>
    <n v="41"/>
    <n v="0"/>
    <n v="3"/>
    <n v="0"/>
    <n v="44"/>
    <n v="17"/>
    <n v="9"/>
    <n v="44"/>
    <n v="70"/>
    <n v="1"/>
    <n v="8"/>
    <n v="55"/>
    <n v="64"/>
    <n v="52.32"/>
    <n v="2"/>
    <n v="0"/>
    <n v="54.32"/>
    <n v="3"/>
    <n v="21"/>
    <n v="0"/>
    <n v="24"/>
    <n v="0"/>
    <n v="0"/>
    <n v="0"/>
    <n v="0"/>
    <n v="12"/>
    <n v="0"/>
    <n v="0"/>
    <n v="12"/>
    <n v="73"/>
    <n v="47"/>
    <n v="0"/>
    <n v="14"/>
    <n v="0"/>
    <n v="134"/>
    <n v="1"/>
    <n v="36"/>
    <n v="1000"/>
    <m/>
  </r>
  <r>
    <x v="19"/>
    <x v="5"/>
    <n v="2.0699999999999998"/>
    <n v="52.25"/>
    <n v="0"/>
    <n v="0"/>
    <n v="54.32"/>
    <n v="54.32"/>
    <n v="51.944000000000003"/>
    <n v="106.57"/>
    <n v="26.26"/>
    <n v="0"/>
    <n v="0"/>
    <n v="106.57"/>
    <n v="106.57"/>
    <n v="15"/>
    <n v="7"/>
    <n v="0"/>
    <n v="22"/>
    <n v="0"/>
    <n v="41"/>
    <n v="0"/>
    <n v="3"/>
    <n v="0"/>
    <n v="44"/>
    <n v="17"/>
    <n v="9"/>
    <n v="44"/>
    <n v="70"/>
    <n v="1"/>
    <n v="8"/>
    <n v="55"/>
    <n v="64"/>
    <n v="52.32"/>
    <n v="2"/>
    <n v="0"/>
    <n v="54.32"/>
    <n v="3"/>
    <n v="21"/>
    <n v="0"/>
    <n v="24"/>
    <n v="0"/>
    <n v="0"/>
    <n v="0"/>
    <n v="0"/>
    <n v="12"/>
    <n v="0"/>
    <n v="0"/>
    <n v="12"/>
    <n v="73"/>
    <n v="47"/>
    <n v="0"/>
    <n v="14"/>
    <n v="0"/>
    <n v="134"/>
    <n v="1"/>
    <n v="36"/>
    <n v="1000"/>
    <m/>
  </r>
  <r>
    <x v="19"/>
    <x v="6"/>
    <n v="2.0699999999999998"/>
    <n v="52.25"/>
    <n v="0"/>
    <n v="0"/>
    <n v="54.32"/>
    <n v="54.32"/>
    <n v="51.944000000000003"/>
    <n v="106.57"/>
    <n v="26.26"/>
    <n v="0"/>
    <n v="0"/>
    <n v="106.57"/>
    <n v="106.57"/>
    <n v="15"/>
    <n v="7"/>
    <n v="0"/>
    <n v="22"/>
    <n v="0"/>
    <n v="41"/>
    <n v="0"/>
    <n v="3"/>
    <n v="0"/>
    <n v="44"/>
    <n v="17"/>
    <n v="9"/>
    <n v="44"/>
    <n v="70"/>
    <n v="1"/>
    <n v="8"/>
    <n v="55"/>
    <n v="64"/>
    <n v="52.32"/>
    <n v="2"/>
    <n v="0"/>
    <n v="54.32"/>
    <n v="3"/>
    <n v="21"/>
    <n v="0"/>
    <n v="24"/>
    <n v="0"/>
    <n v="0"/>
    <n v="0"/>
    <n v="0"/>
    <n v="12"/>
    <n v="0"/>
    <n v="0"/>
    <n v="12"/>
    <n v="73"/>
    <n v="47"/>
    <n v="0"/>
    <n v="14"/>
    <n v="0"/>
    <n v="134"/>
    <n v="1"/>
    <n v="36"/>
    <n v="1000"/>
    <m/>
  </r>
  <r>
    <x v="19"/>
    <x v="7"/>
    <n v="2.0699999999999998"/>
    <n v="52.25"/>
    <n v="0"/>
    <n v="0"/>
    <n v="54.32"/>
    <n v="54.32"/>
    <n v="51.944000000000003"/>
    <n v="106.57"/>
    <n v="26.26"/>
    <n v="0"/>
    <n v="0"/>
    <n v="106.57"/>
    <n v="106.57"/>
    <n v="15"/>
    <n v="7"/>
    <n v="0"/>
    <n v="22"/>
    <n v="0"/>
    <n v="41"/>
    <n v="0"/>
    <n v="3"/>
    <n v="0"/>
    <n v="44"/>
    <n v="17"/>
    <n v="9"/>
    <n v="44"/>
    <n v="70"/>
    <n v="1"/>
    <n v="8"/>
    <n v="55"/>
    <n v="64"/>
    <n v="52.32"/>
    <n v="2"/>
    <n v="0"/>
    <n v="54.32"/>
    <n v="3"/>
    <n v="21"/>
    <n v="0"/>
    <n v="24"/>
    <n v="0"/>
    <n v="0"/>
    <n v="0"/>
    <n v="0"/>
    <n v="12"/>
    <n v="0"/>
    <n v="0"/>
    <n v="12"/>
    <n v="73"/>
    <n v="47"/>
    <n v="0"/>
    <n v="14"/>
    <n v="0"/>
    <n v="134"/>
    <n v="1"/>
    <n v="36"/>
    <n v="1000"/>
    <m/>
  </r>
  <r>
    <x v="19"/>
    <x v="8"/>
    <n v="2.0699999999999998"/>
    <n v="52.25"/>
    <n v="0"/>
    <n v="0"/>
    <n v="54.32"/>
    <n v="54.32"/>
    <n v="51.944000000000003"/>
    <n v="106.57"/>
    <n v="26.26"/>
    <n v="0"/>
    <n v="0"/>
    <n v="106.57"/>
    <n v="106.57"/>
    <n v="15"/>
    <n v="7"/>
    <n v="0"/>
    <n v="22"/>
    <n v="0"/>
    <n v="41"/>
    <n v="0"/>
    <n v="3"/>
    <n v="0"/>
    <n v="44"/>
    <n v="17"/>
    <n v="9"/>
    <n v="44"/>
    <n v="70"/>
    <n v="1"/>
    <n v="8"/>
    <n v="55"/>
    <n v="64"/>
    <n v="52.32"/>
    <n v="2"/>
    <n v="0"/>
    <n v="54.32"/>
    <n v="3"/>
    <n v="21"/>
    <n v="0"/>
    <n v="24"/>
    <n v="0"/>
    <n v="0"/>
    <n v="0"/>
    <n v="0"/>
    <n v="12"/>
    <n v="0"/>
    <n v="0"/>
    <n v="12"/>
    <n v="73"/>
    <n v="47"/>
    <n v="0"/>
    <n v="14"/>
    <n v="0"/>
    <n v="134"/>
    <n v="1"/>
    <n v="36"/>
    <n v="1000"/>
    <m/>
  </r>
  <r>
    <x v="19"/>
    <x v="9"/>
    <n v="2.0699999999999998"/>
    <n v="52.25"/>
    <n v="0"/>
    <n v="0"/>
    <n v="54.32"/>
    <n v="54.32"/>
    <n v="51.944000000000003"/>
    <n v="106.57"/>
    <n v="26.26"/>
    <n v="0"/>
    <n v="0"/>
    <n v="106.57"/>
    <n v="106.57"/>
    <n v="15"/>
    <n v="7"/>
    <n v="0"/>
    <n v="22"/>
    <n v="0"/>
    <n v="41"/>
    <n v="0"/>
    <n v="3"/>
    <n v="0"/>
    <n v="44"/>
    <n v="17"/>
    <n v="9"/>
    <n v="44"/>
    <n v="70"/>
    <n v="1"/>
    <n v="8"/>
    <n v="55"/>
    <n v="64"/>
    <n v="52.32"/>
    <n v="2"/>
    <n v="0"/>
    <n v="54.32"/>
    <n v="3"/>
    <n v="21"/>
    <n v="0"/>
    <n v="24"/>
    <n v="0"/>
    <n v="0"/>
    <n v="0"/>
    <n v="0"/>
    <n v="12"/>
    <n v="0"/>
    <n v="0"/>
    <n v="12"/>
    <n v="73"/>
    <n v="47"/>
    <n v="0"/>
    <n v="14"/>
    <n v="0"/>
    <n v="134"/>
    <n v="1"/>
    <n v="36"/>
    <n v="1000"/>
    <m/>
  </r>
  <r>
    <x v="19"/>
    <x v="10"/>
    <n v="2.0699999999999998"/>
    <n v="52.25"/>
    <n v="0"/>
    <n v="0"/>
    <n v="54.32"/>
    <n v="54.32"/>
    <n v="51.944000000000003"/>
    <n v="106.57"/>
    <n v="26.26"/>
    <n v="0"/>
    <n v="0"/>
    <n v="106.57"/>
    <n v="106.57"/>
    <n v="15"/>
    <n v="7"/>
    <n v="0"/>
    <n v="22"/>
    <n v="0"/>
    <n v="41"/>
    <n v="0"/>
    <n v="3"/>
    <n v="0"/>
    <n v="44"/>
    <n v="17"/>
    <n v="9"/>
    <n v="44"/>
    <n v="70"/>
    <n v="1"/>
    <n v="8"/>
    <n v="55"/>
    <n v="64"/>
    <n v="52.32"/>
    <n v="2"/>
    <n v="0"/>
    <n v="54.32"/>
    <n v="3"/>
    <n v="21"/>
    <n v="0"/>
    <n v="24"/>
    <n v="0"/>
    <n v="0"/>
    <n v="0"/>
    <n v="0"/>
    <n v="12"/>
    <n v="0"/>
    <n v="0"/>
    <n v="12"/>
    <n v="73"/>
    <n v="47"/>
    <n v="0"/>
    <n v="14"/>
    <n v="0"/>
    <n v="134"/>
    <n v="1"/>
    <n v="36"/>
    <n v="1000"/>
    <m/>
  </r>
  <r>
    <x v="19"/>
    <x v="11"/>
    <n v="2.0699999999999998"/>
    <n v="52.25"/>
    <n v="0"/>
    <n v="0"/>
    <n v="54.32"/>
    <n v="54.32"/>
    <n v="51.944000000000003"/>
    <n v="106.57"/>
    <n v="26.26"/>
    <n v="0"/>
    <n v="0"/>
    <n v="106.57"/>
    <n v="106.57"/>
    <n v="15"/>
    <n v="7"/>
    <n v="0"/>
    <n v="22"/>
    <n v="0"/>
    <n v="41"/>
    <n v="0"/>
    <n v="3"/>
    <n v="0"/>
    <n v="44"/>
    <n v="17"/>
    <n v="9"/>
    <n v="44"/>
    <n v="70"/>
    <n v="1"/>
    <n v="8"/>
    <n v="55"/>
    <n v="64"/>
    <n v="52.32"/>
    <n v="2"/>
    <n v="0"/>
    <n v="54.32"/>
    <n v="3"/>
    <n v="21"/>
    <n v="0"/>
    <n v="24"/>
    <n v="0"/>
    <n v="0"/>
    <n v="0"/>
    <n v="0"/>
    <n v="12"/>
    <n v="0"/>
    <n v="0"/>
    <n v="12"/>
    <n v="73"/>
    <n v="47"/>
    <n v="0"/>
    <n v="14"/>
    <n v="0"/>
    <n v="134"/>
    <n v="1"/>
    <n v="36"/>
    <n v="1000"/>
    <m/>
  </r>
  <r>
    <x v="20"/>
    <x v="0"/>
    <n v="2.0699999999999998"/>
    <n v="52.25"/>
    <n v="0"/>
    <n v="0"/>
    <n v="54.32"/>
    <n v="54.32"/>
    <n v="51.944000000000003"/>
    <n v="106.57"/>
    <n v="26.26"/>
    <n v="0"/>
    <n v="0"/>
    <n v="106.57"/>
    <n v="106.57"/>
    <n v="15"/>
    <n v="7"/>
    <n v="0"/>
    <n v="22"/>
    <n v="0"/>
    <n v="41"/>
    <n v="0"/>
    <n v="3"/>
    <n v="0"/>
    <n v="44"/>
    <n v="18"/>
    <n v="9"/>
    <n v="44"/>
    <n v="71"/>
    <n v="1"/>
    <n v="8"/>
    <n v="55"/>
    <n v="64"/>
    <n v="52.32"/>
    <n v="2"/>
    <n v="0"/>
    <n v="54.32"/>
    <n v="3"/>
    <n v="23"/>
    <n v="0"/>
    <n v="26"/>
    <n v="0"/>
    <n v="0"/>
    <n v="0"/>
    <n v="0"/>
    <n v="12"/>
    <n v="0"/>
    <n v="0"/>
    <n v="12"/>
    <n v="73"/>
    <n v="47"/>
    <n v="0"/>
    <n v="14"/>
    <n v="0"/>
    <n v="134"/>
    <n v="1"/>
    <n v="36"/>
    <n v="1000"/>
    <m/>
  </r>
  <r>
    <x v="20"/>
    <x v="1"/>
    <n v="2.0699999999999998"/>
    <n v="52.25"/>
    <n v="0"/>
    <n v="0"/>
    <n v="54.32"/>
    <n v="54.32"/>
    <n v="51.944000000000003"/>
    <n v="106.57"/>
    <n v="26.26"/>
    <n v="0"/>
    <n v="0"/>
    <n v="106.57"/>
    <n v="106.57"/>
    <n v="15"/>
    <n v="7"/>
    <n v="0"/>
    <n v="22"/>
    <n v="0"/>
    <n v="41"/>
    <n v="0"/>
    <n v="3"/>
    <n v="0"/>
    <n v="44"/>
    <n v="18"/>
    <n v="9"/>
    <n v="44"/>
    <n v="71"/>
    <n v="1"/>
    <n v="8"/>
    <n v="55"/>
    <n v="64"/>
    <n v="52.32"/>
    <n v="2"/>
    <n v="0"/>
    <n v="54.32"/>
    <n v="3"/>
    <n v="23"/>
    <n v="0"/>
    <n v="26"/>
    <n v="0"/>
    <n v="0"/>
    <n v="0"/>
    <n v="0"/>
    <n v="12"/>
    <n v="0"/>
    <n v="0"/>
    <n v="12"/>
    <n v="73"/>
    <n v="47"/>
    <n v="0"/>
    <n v="14"/>
    <n v="0"/>
    <n v="134"/>
    <n v="1"/>
    <n v="36"/>
    <n v="1000"/>
    <m/>
  </r>
  <r>
    <x v="20"/>
    <x v="2"/>
    <n v="2.0699999999999998"/>
    <n v="52.25"/>
    <n v="0"/>
    <n v="0"/>
    <n v="54.32"/>
    <n v="54.32"/>
    <n v="51.944000000000003"/>
    <n v="106.57"/>
    <n v="26.26"/>
    <n v="0"/>
    <n v="0"/>
    <n v="106.57"/>
    <n v="106.57"/>
    <n v="15"/>
    <n v="7"/>
    <n v="0"/>
    <n v="22"/>
    <n v="0"/>
    <n v="41"/>
    <n v="0"/>
    <n v="3"/>
    <n v="0"/>
    <n v="44"/>
    <n v="18"/>
    <n v="9"/>
    <n v="44"/>
    <n v="71"/>
    <n v="1"/>
    <n v="8"/>
    <n v="55"/>
    <n v="64"/>
    <n v="52.32"/>
    <n v="2"/>
    <n v="0"/>
    <n v="54.32"/>
    <n v="3"/>
    <n v="23"/>
    <n v="0"/>
    <n v="26"/>
    <n v="0"/>
    <n v="0"/>
    <n v="0"/>
    <n v="0"/>
    <n v="12"/>
    <n v="0"/>
    <n v="0"/>
    <n v="12"/>
    <n v="73"/>
    <n v="47"/>
    <n v="0"/>
    <n v="14"/>
    <n v="0"/>
    <n v="134"/>
    <n v="1"/>
    <n v="36"/>
    <n v="1000"/>
    <m/>
  </r>
  <r>
    <x v="20"/>
    <x v="3"/>
    <n v="2.0699999999999998"/>
    <n v="52.25"/>
    <n v="0"/>
    <n v="0"/>
    <n v="54.32"/>
    <n v="54.32"/>
    <n v="51.944000000000003"/>
    <n v="106.57"/>
    <n v="26.26"/>
    <n v="0"/>
    <n v="0"/>
    <n v="106.57"/>
    <n v="106.57"/>
    <n v="15"/>
    <n v="7"/>
    <n v="0"/>
    <n v="22"/>
    <n v="0"/>
    <n v="41"/>
    <n v="0"/>
    <n v="3"/>
    <n v="0"/>
    <n v="44"/>
    <n v="18"/>
    <n v="9"/>
    <n v="44"/>
    <n v="71"/>
    <n v="1"/>
    <n v="8"/>
    <n v="55"/>
    <n v="64"/>
    <n v="52.32"/>
    <n v="2"/>
    <n v="0"/>
    <n v="54.32"/>
    <n v="3"/>
    <n v="23"/>
    <n v="0"/>
    <n v="26"/>
    <n v="0"/>
    <n v="0"/>
    <n v="0"/>
    <n v="0"/>
    <n v="12"/>
    <n v="0"/>
    <n v="0"/>
    <n v="12"/>
    <n v="73"/>
    <n v="47"/>
    <n v="0"/>
    <n v="14"/>
    <n v="0"/>
    <n v="134"/>
    <n v="1"/>
    <n v="36"/>
    <n v="1000"/>
    <m/>
  </r>
  <r>
    <x v="20"/>
    <x v="4"/>
    <n v="2.0699999999999998"/>
    <n v="52.25"/>
    <n v="0"/>
    <n v="0"/>
    <n v="54.32"/>
    <n v="54.32"/>
    <n v="51.944000000000003"/>
    <n v="106.57"/>
    <n v="26.26"/>
    <n v="0"/>
    <n v="0"/>
    <n v="106.57"/>
    <n v="106.57"/>
    <n v="15"/>
    <n v="7"/>
    <n v="0"/>
    <n v="22"/>
    <n v="0"/>
    <n v="41"/>
    <n v="0"/>
    <n v="3"/>
    <n v="0"/>
    <n v="44"/>
    <n v="18"/>
    <n v="9"/>
    <n v="44"/>
    <n v="71"/>
    <n v="1"/>
    <n v="8"/>
    <n v="55"/>
    <n v="64"/>
    <n v="52.32"/>
    <n v="2"/>
    <n v="0"/>
    <n v="54.32"/>
    <n v="3"/>
    <n v="23"/>
    <n v="0"/>
    <n v="26"/>
    <n v="0"/>
    <n v="0"/>
    <n v="0"/>
    <n v="0"/>
    <n v="12"/>
    <n v="0"/>
    <n v="0"/>
    <n v="12"/>
    <n v="73"/>
    <n v="47"/>
    <n v="0"/>
    <n v="14"/>
    <n v="0"/>
    <n v="134"/>
    <n v="1"/>
    <n v="36"/>
    <n v="1000"/>
    <m/>
  </r>
  <r>
    <x v="20"/>
    <x v="5"/>
    <n v="2.0699999999999998"/>
    <n v="52.25"/>
    <n v="0"/>
    <n v="0"/>
    <n v="54.32"/>
    <n v="54.32"/>
    <n v="51.944000000000003"/>
    <n v="106.57"/>
    <n v="26.26"/>
    <n v="0"/>
    <n v="0"/>
    <n v="106.57"/>
    <n v="106.57"/>
    <n v="15"/>
    <n v="7"/>
    <n v="0"/>
    <n v="22"/>
    <n v="0"/>
    <n v="41"/>
    <n v="0"/>
    <n v="3"/>
    <n v="0"/>
    <n v="44"/>
    <n v="18"/>
    <n v="9"/>
    <n v="44"/>
    <n v="71"/>
    <n v="1"/>
    <n v="8"/>
    <n v="55"/>
    <n v="64"/>
    <n v="52.32"/>
    <n v="2"/>
    <n v="0"/>
    <n v="54.32"/>
    <n v="3"/>
    <n v="23"/>
    <n v="0"/>
    <n v="26"/>
    <n v="0"/>
    <n v="0"/>
    <n v="0"/>
    <n v="0"/>
    <n v="12"/>
    <n v="0"/>
    <n v="0"/>
    <n v="12"/>
    <n v="73"/>
    <n v="47"/>
    <n v="0"/>
    <n v="14"/>
    <n v="0"/>
    <n v="134"/>
    <n v="1"/>
    <n v="36"/>
    <n v="1000"/>
    <m/>
  </r>
  <r>
    <x v="20"/>
    <x v="6"/>
    <n v="2.0699999999999998"/>
    <n v="52.25"/>
    <n v="0"/>
    <n v="0"/>
    <n v="54.32"/>
    <n v="54.32"/>
    <n v="51.944000000000003"/>
    <n v="106.57"/>
    <n v="26.26"/>
    <n v="0"/>
    <n v="0"/>
    <n v="106.57"/>
    <n v="106.57"/>
    <n v="15"/>
    <n v="7"/>
    <n v="0"/>
    <n v="22"/>
    <n v="0"/>
    <n v="41"/>
    <n v="0"/>
    <n v="3"/>
    <n v="0"/>
    <n v="44"/>
    <n v="18"/>
    <n v="9"/>
    <n v="44"/>
    <n v="71"/>
    <n v="1"/>
    <n v="8"/>
    <n v="55"/>
    <n v="64"/>
    <n v="52.32"/>
    <n v="2"/>
    <n v="0"/>
    <n v="54.32"/>
    <n v="3"/>
    <n v="23"/>
    <n v="0"/>
    <n v="26"/>
    <n v="0"/>
    <n v="0"/>
    <n v="0"/>
    <n v="0"/>
    <n v="12"/>
    <n v="0"/>
    <n v="0"/>
    <n v="12"/>
    <n v="73"/>
    <n v="47"/>
    <n v="0"/>
    <n v="14"/>
    <n v="0"/>
    <n v="134"/>
    <n v="1"/>
    <n v="36"/>
    <n v="1000"/>
    <m/>
  </r>
  <r>
    <x v="20"/>
    <x v="7"/>
    <n v="2.0699999999999998"/>
    <n v="52.25"/>
    <n v="0"/>
    <n v="0"/>
    <n v="54.32"/>
    <n v="54.32"/>
    <n v="51.944000000000003"/>
    <n v="106.57"/>
    <n v="26.26"/>
    <n v="0"/>
    <n v="0"/>
    <n v="106.57"/>
    <n v="106.57"/>
    <n v="15"/>
    <n v="7"/>
    <n v="0"/>
    <n v="22"/>
    <n v="0"/>
    <n v="41"/>
    <n v="0"/>
    <n v="3"/>
    <n v="0"/>
    <n v="44"/>
    <n v="18"/>
    <n v="9"/>
    <n v="44"/>
    <n v="71"/>
    <n v="1"/>
    <n v="8"/>
    <n v="55"/>
    <n v="64"/>
    <n v="52.32"/>
    <n v="2"/>
    <n v="0"/>
    <n v="54.32"/>
    <n v="3"/>
    <n v="23"/>
    <n v="0"/>
    <n v="26"/>
    <n v="0"/>
    <n v="0"/>
    <n v="0"/>
    <n v="0"/>
    <n v="12"/>
    <n v="0"/>
    <n v="0"/>
    <n v="12"/>
    <n v="73"/>
    <n v="47"/>
    <n v="0"/>
    <n v="14"/>
    <n v="0"/>
    <n v="134"/>
    <n v="1"/>
    <n v="36"/>
    <n v="1000"/>
    <m/>
  </r>
  <r>
    <x v="20"/>
    <x v="8"/>
    <n v="2.0699999999999998"/>
    <n v="52.25"/>
    <n v="0"/>
    <n v="0"/>
    <n v="54.32"/>
    <n v="54.32"/>
    <n v="51.944000000000003"/>
    <n v="106.57"/>
    <n v="26.26"/>
    <n v="0"/>
    <n v="0"/>
    <n v="106.57"/>
    <n v="106.57"/>
    <n v="15"/>
    <n v="7"/>
    <n v="0"/>
    <n v="22"/>
    <n v="0"/>
    <n v="41"/>
    <n v="0"/>
    <n v="3"/>
    <n v="0"/>
    <n v="44"/>
    <n v="18"/>
    <n v="9"/>
    <n v="44"/>
    <n v="71"/>
    <n v="1"/>
    <n v="8"/>
    <n v="55"/>
    <n v="64"/>
    <n v="52.32"/>
    <n v="2"/>
    <n v="0"/>
    <n v="54.32"/>
    <n v="3"/>
    <n v="23"/>
    <n v="0"/>
    <n v="26"/>
    <n v="0"/>
    <n v="0"/>
    <n v="0"/>
    <n v="0"/>
    <n v="12"/>
    <n v="0"/>
    <n v="0"/>
    <n v="12"/>
    <n v="73"/>
    <n v="47"/>
    <n v="0"/>
    <n v="14"/>
    <n v="0"/>
    <n v="134"/>
    <n v="1"/>
    <n v="36"/>
    <n v="1000"/>
    <m/>
  </r>
  <r>
    <x v="20"/>
    <x v="9"/>
    <n v="2.0699999999999998"/>
    <n v="52.25"/>
    <n v="0"/>
    <n v="0"/>
    <n v="54.32"/>
    <n v="54.32"/>
    <n v="51.944000000000003"/>
    <n v="106.57"/>
    <n v="26.26"/>
    <n v="0"/>
    <n v="0"/>
    <n v="106.57"/>
    <n v="106.57"/>
    <n v="15"/>
    <n v="7"/>
    <n v="0"/>
    <n v="22"/>
    <n v="0"/>
    <n v="41"/>
    <n v="0"/>
    <n v="3"/>
    <n v="0"/>
    <n v="44"/>
    <n v="18"/>
    <n v="9"/>
    <n v="44"/>
    <n v="71"/>
    <n v="1"/>
    <n v="8"/>
    <n v="55"/>
    <n v="64"/>
    <n v="52.32"/>
    <n v="2"/>
    <n v="0"/>
    <n v="54.32"/>
    <n v="3"/>
    <n v="23"/>
    <n v="0"/>
    <n v="26"/>
    <n v="0"/>
    <n v="0"/>
    <n v="0"/>
    <n v="0"/>
    <n v="12"/>
    <n v="0"/>
    <n v="0"/>
    <n v="12"/>
    <n v="73"/>
    <n v="47"/>
    <n v="0"/>
    <n v="14"/>
    <n v="0"/>
    <n v="134"/>
    <n v="1"/>
    <n v="36"/>
    <n v="1000"/>
    <m/>
  </r>
  <r>
    <x v="20"/>
    <x v="10"/>
    <n v="2.0699999999999998"/>
    <n v="52.25"/>
    <n v="0"/>
    <n v="0"/>
    <n v="54.32"/>
    <n v="54.32"/>
    <n v="51.944000000000003"/>
    <n v="106.57"/>
    <n v="26.26"/>
    <n v="0"/>
    <n v="0"/>
    <n v="106.57"/>
    <n v="106.57"/>
    <n v="15"/>
    <n v="7"/>
    <n v="0"/>
    <n v="22"/>
    <n v="0"/>
    <n v="41"/>
    <n v="0"/>
    <n v="3"/>
    <n v="0"/>
    <n v="44"/>
    <n v="18"/>
    <n v="9"/>
    <n v="44"/>
    <n v="71"/>
    <n v="1"/>
    <n v="8"/>
    <n v="55"/>
    <n v="64"/>
    <n v="52.32"/>
    <n v="2"/>
    <n v="0"/>
    <n v="54.32"/>
    <n v="3"/>
    <n v="23"/>
    <n v="0"/>
    <n v="26"/>
    <n v="0"/>
    <n v="0"/>
    <n v="0"/>
    <n v="0"/>
    <n v="12"/>
    <n v="0"/>
    <n v="0"/>
    <n v="12"/>
    <n v="73"/>
    <n v="47"/>
    <n v="0"/>
    <n v="14"/>
    <n v="0"/>
    <n v="134"/>
    <n v="1"/>
    <n v="36"/>
    <n v="1000"/>
    <m/>
  </r>
  <r>
    <x v="20"/>
    <x v="11"/>
    <n v="2.0699999999999998"/>
    <n v="52.25"/>
    <n v="0"/>
    <n v="0"/>
    <n v="54.32"/>
    <n v="54.32"/>
    <n v="51.944000000000003"/>
    <n v="106.57"/>
    <n v="26.26"/>
    <n v="0"/>
    <n v="0"/>
    <n v="106.57"/>
    <n v="106.57"/>
    <n v="15"/>
    <n v="7"/>
    <n v="0"/>
    <n v="22"/>
    <n v="0"/>
    <n v="41"/>
    <n v="0"/>
    <n v="3"/>
    <n v="0"/>
    <n v="44"/>
    <n v="18"/>
    <n v="9"/>
    <n v="44"/>
    <n v="71"/>
    <n v="1"/>
    <n v="8"/>
    <n v="55"/>
    <n v="64"/>
    <n v="52.32"/>
    <n v="2"/>
    <n v="0"/>
    <n v="54.32"/>
    <n v="3"/>
    <n v="23"/>
    <n v="0"/>
    <n v="26"/>
    <n v="0"/>
    <n v="0"/>
    <n v="0"/>
    <n v="0"/>
    <n v="12"/>
    <n v="0"/>
    <n v="0"/>
    <n v="12"/>
    <n v="73"/>
    <n v="47"/>
    <n v="0"/>
    <n v="14"/>
    <n v="0"/>
    <n v="134"/>
    <n v="1"/>
    <n v="36"/>
    <n v="1000"/>
    <m/>
  </r>
  <r>
    <x v="21"/>
    <x v="0"/>
    <n v="2.0699999999999998"/>
    <n v="52.25"/>
    <n v="0"/>
    <n v="0"/>
    <n v="54.32"/>
    <n v="54.32"/>
    <n v="51.944000000000003"/>
    <n v="106.57"/>
    <n v="26.26"/>
    <n v="0"/>
    <n v="0"/>
    <n v="106.57"/>
    <n v="106.57"/>
    <n v="15"/>
    <n v="7"/>
    <n v="0"/>
    <n v="22"/>
    <n v="0"/>
    <n v="41"/>
    <n v="0"/>
    <n v="3"/>
    <n v="0"/>
    <n v="44"/>
    <n v="19"/>
    <n v="9"/>
    <n v="44"/>
    <n v="72"/>
    <n v="1"/>
    <n v="8"/>
    <n v="55"/>
    <n v="64"/>
    <n v="51.92"/>
    <n v="2.4"/>
    <n v="0"/>
    <n v="54.32"/>
    <n v="3"/>
    <n v="21"/>
    <n v="0"/>
    <n v="24"/>
    <n v="0"/>
    <n v="0"/>
    <n v="0"/>
    <n v="0"/>
    <n v="12"/>
    <n v="0"/>
    <n v="0"/>
    <n v="12"/>
    <n v="73"/>
    <n v="47"/>
    <n v="0"/>
    <n v="14"/>
    <n v="0"/>
    <n v="134"/>
    <n v="1"/>
    <n v="36"/>
    <n v="1000"/>
    <m/>
  </r>
  <r>
    <x v="21"/>
    <x v="1"/>
    <n v="2.0699999999999998"/>
    <n v="52.25"/>
    <n v="0"/>
    <n v="0"/>
    <n v="54.32"/>
    <n v="54.32"/>
    <n v="51.944000000000003"/>
    <n v="106.57"/>
    <n v="26.26"/>
    <n v="0"/>
    <n v="0"/>
    <n v="106.57"/>
    <n v="106.57"/>
    <n v="15"/>
    <n v="7"/>
    <n v="0"/>
    <n v="22"/>
    <n v="0"/>
    <n v="41"/>
    <n v="0"/>
    <n v="3"/>
    <n v="0"/>
    <n v="44"/>
    <n v="19"/>
    <n v="9"/>
    <n v="44"/>
    <n v="72"/>
    <n v="1"/>
    <n v="8"/>
    <n v="55"/>
    <n v="64"/>
    <n v="51.92"/>
    <n v="2.4"/>
    <n v="0"/>
    <n v="54.32"/>
    <n v="3"/>
    <n v="21"/>
    <n v="0"/>
    <n v="24"/>
    <n v="0"/>
    <n v="0"/>
    <n v="0"/>
    <n v="0"/>
    <n v="12"/>
    <n v="0"/>
    <n v="0"/>
    <n v="12"/>
    <n v="73"/>
    <n v="47"/>
    <n v="0"/>
    <n v="14"/>
    <n v="0"/>
    <n v="134"/>
    <n v="1"/>
    <n v="36"/>
    <n v="1000"/>
    <m/>
  </r>
  <r>
    <x v="21"/>
    <x v="2"/>
    <n v="2.0699999999999998"/>
    <n v="52.25"/>
    <n v="0"/>
    <n v="0"/>
    <n v="54.32"/>
    <n v="54.32"/>
    <n v="51.944000000000003"/>
    <n v="106.57"/>
    <n v="26.26"/>
    <n v="0"/>
    <n v="0"/>
    <n v="106.57"/>
    <n v="106.57"/>
    <n v="15"/>
    <n v="7"/>
    <n v="0"/>
    <n v="22"/>
    <n v="0"/>
    <n v="41"/>
    <n v="0"/>
    <n v="3"/>
    <n v="0"/>
    <n v="44"/>
    <n v="19"/>
    <n v="9"/>
    <n v="44"/>
    <n v="72"/>
    <n v="1"/>
    <n v="8"/>
    <n v="55"/>
    <n v="64"/>
    <n v="51.92"/>
    <n v="2.4"/>
    <n v="0"/>
    <n v="54.32"/>
    <n v="3"/>
    <n v="21"/>
    <n v="0"/>
    <n v="24"/>
    <n v="0"/>
    <n v="0"/>
    <n v="0"/>
    <n v="0"/>
    <n v="12"/>
    <n v="0"/>
    <n v="0"/>
    <n v="12"/>
    <n v="73"/>
    <n v="47"/>
    <n v="0"/>
    <n v="14"/>
    <n v="0"/>
    <n v="134"/>
    <n v="1"/>
    <n v="36"/>
    <n v="1000"/>
    <m/>
  </r>
  <r>
    <x v="21"/>
    <x v="3"/>
    <n v="2.0699999999999998"/>
    <n v="52.25"/>
    <n v="0"/>
    <n v="0"/>
    <n v="54.32"/>
    <n v="54.32"/>
    <n v="51.944000000000003"/>
    <n v="106.57"/>
    <n v="26.26"/>
    <n v="0"/>
    <n v="0"/>
    <n v="106.57"/>
    <n v="106.57"/>
    <n v="15"/>
    <n v="7"/>
    <n v="0"/>
    <n v="22"/>
    <n v="0"/>
    <n v="41"/>
    <n v="0"/>
    <n v="3"/>
    <n v="0"/>
    <n v="44"/>
    <n v="19"/>
    <n v="9"/>
    <n v="44"/>
    <n v="72"/>
    <n v="1"/>
    <n v="8"/>
    <n v="55"/>
    <n v="64"/>
    <n v="51.92"/>
    <n v="2.4"/>
    <n v="0"/>
    <n v="54.32"/>
    <n v="3"/>
    <n v="21"/>
    <n v="0"/>
    <n v="24"/>
    <n v="0"/>
    <n v="0"/>
    <n v="0"/>
    <n v="0"/>
    <n v="12"/>
    <n v="0"/>
    <n v="0"/>
    <n v="12"/>
    <n v="73"/>
    <n v="47"/>
    <n v="0"/>
    <n v="14"/>
    <n v="0"/>
    <n v="134"/>
    <n v="1"/>
    <n v="36"/>
    <n v="1000"/>
    <m/>
  </r>
  <r>
    <x v="21"/>
    <x v="4"/>
    <n v="2.0699999999999998"/>
    <n v="52.25"/>
    <n v="0"/>
    <n v="0"/>
    <n v="54.32"/>
    <n v="54.32"/>
    <n v="51.944000000000003"/>
    <n v="106.57"/>
    <n v="26.26"/>
    <n v="0"/>
    <n v="0"/>
    <n v="106.57"/>
    <n v="106.57"/>
    <n v="15"/>
    <n v="7"/>
    <n v="0"/>
    <n v="22"/>
    <n v="0"/>
    <n v="41"/>
    <n v="0"/>
    <n v="3"/>
    <n v="0"/>
    <n v="44"/>
    <n v="19"/>
    <n v="9"/>
    <n v="44"/>
    <n v="72"/>
    <n v="1"/>
    <n v="8"/>
    <n v="55"/>
    <n v="64"/>
    <n v="51.92"/>
    <n v="2.4"/>
    <n v="0"/>
    <n v="54.32"/>
    <n v="3"/>
    <n v="21"/>
    <n v="0"/>
    <n v="24"/>
    <n v="0"/>
    <n v="0"/>
    <n v="0"/>
    <n v="0"/>
    <n v="12"/>
    <n v="0"/>
    <n v="0"/>
    <n v="12"/>
    <n v="73"/>
    <n v="47"/>
    <n v="0"/>
    <n v="14"/>
    <n v="0"/>
    <n v="134"/>
    <n v="1"/>
    <n v="36"/>
    <n v="1000"/>
    <m/>
  </r>
  <r>
    <x v="21"/>
    <x v="5"/>
    <n v="2.0699999999999998"/>
    <n v="52.25"/>
    <n v="0"/>
    <n v="0"/>
    <n v="54.32"/>
    <n v="54.32"/>
    <n v="51.944000000000003"/>
    <n v="106.57"/>
    <n v="26.26"/>
    <n v="0"/>
    <n v="0"/>
    <n v="106.57"/>
    <n v="106.57"/>
    <n v="15"/>
    <n v="7"/>
    <n v="0"/>
    <n v="22"/>
    <n v="0"/>
    <n v="41"/>
    <n v="0"/>
    <n v="3"/>
    <n v="0"/>
    <n v="44"/>
    <n v="19"/>
    <n v="9"/>
    <n v="44"/>
    <n v="72"/>
    <n v="1"/>
    <n v="8"/>
    <n v="55"/>
    <n v="64"/>
    <n v="51.92"/>
    <n v="2.4"/>
    <n v="0"/>
    <n v="54.32"/>
    <n v="3"/>
    <n v="21"/>
    <n v="0"/>
    <n v="24"/>
    <n v="0"/>
    <n v="0"/>
    <n v="0"/>
    <n v="0"/>
    <n v="12"/>
    <n v="0"/>
    <n v="0"/>
    <n v="12"/>
    <n v="73"/>
    <n v="47"/>
    <n v="0"/>
    <n v="14"/>
    <n v="0"/>
    <n v="134"/>
    <n v="1"/>
    <n v="36"/>
    <n v="1000"/>
    <m/>
  </r>
  <r>
    <x v="21"/>
    <x v="6"/>
    <n v="2.0699999999999998"/>
    <n v="52.25"/>
    <n v="0"/>
    <n v="0"/>
    <n v="54.32"/>
    <n v="54.32"/>
    <n v="51.944000000000003"/>
    <n v="106.57"/>
    <n v="26.26"/>
    <n v="0"/>
    <n v="0"/>
    <n v="106.57"/>
    <n v="106.57"/>
    <n v="15"/>
    <n v="7"/>
    <n v="0"/>
    <n v="22"/>
    <n v="0"/>
    <n v="41"/>
    <n v="0"/>
    <n v="3"/>
    <n v="0"/>
    <n v="44"/>
    <n v="19"/>
    <n v="9"/>
    <n v="44"/>
    <n v="72"/>
    <n v="1"/>
    <n v="8"/>
    <n v="55"/>
    <n v="64"/>
    <n v="51.92"/>
    <n v="2.4"/>
    <n v="0"/>
    <n v="54.32"/>
    <n v="3"/>
    <n v="21"/>
    <n v="0"/>
    <n v="24"/>
    <n v="0"/>
    <n v="0"/>
    <n v="0"/>
    <n v="0"/>
    <n v="12"/>
    <n v="0"/>
    <n v="0"/>
    <n v="12"/>
    <n v="73"/>
    <n v="47"/>
    <n v="0"/>
    <n v="14"/>
    <n v="0"/>
    <n v="134"/>
    <n v="1"/>
    <n v="36"/>
    <n v="1000"/>
    <m/>
  </r>
  <r>
    <x v="21"/>
    <x v="7"/>
    <n v="2.0699999999999998"/>
    <n v="52.25"/>
    <n v="0"/>
    <n v="0"/>
    <n v="54.32"/>
    <n v="54.32"/>
    <n v="51.944000000000003"/>
    <n v="106.57"/>
    <n v="26.26"/>
    <n v="0"/>
    <n v="0"/>
    <n v="106.57"/>
    <n v="106.57"/>
    <n v="15"/>
    <n v="7"/>
    <n v="0"/>
    <n v="22"/>
    <n v="0"/>
    <n v="41"/>
    <n v="0"/>
    <n v="3"/>
    <n v="0"/>
    <n v="44"/>
    <n v="19"/>
    <n v="9"/>
    <n v="44"/>
    <n v="72"/>
    <n v="1"/>
    <n v="8"/>
    <n v="55"/>
    <n v="64"/>
    <n v="51.92"/>
    <n v="2.4"/>
    <n v="0"/>
    <n v="54.32"/>
    <n v="3"/>
    <n v="21"/>
    <n v="0"/>
    <n v="24"/>
    <n v="0"/>
    <n v="0"/>
    <n v="0"/>
    <n v="0"/>
    <n v="12"/>
    <n v="0"/>
    <n v="0"/>
    <n v="12"/>
    <n v="73"/>
    <n v="47"/>
    <n v="0"/>
    <n v="14"/>
    <n v="0"/>
    <n v="134"/>
    <n v="1"/>
    <n v="36"/>
    <n v="1000"/>
    <m/>
  </r>
  <r>
    <x v="21"/>
    <x v="8"/>
    <n v="2.0699999999999998"/>
    <n v="52.25"/>
    <n v="0"/>
    <n v="0"/>
    <n v="54.32"/>
    <n v="54.32"/>
    <n v="51.944000000000003"/>
    <n v="106.57"/>
    <n v="26.26"/>
    <n v="0"/>
    <n v="0"/>
    <n v="106.57"/>
    <n v="106.57"/>
    <n v="15"/>
    <n v="7"/>
    <n v="0"/>
    <n v="22"/>
    <n v="0"/>
    <n v="41"/>
    <n v="0"/>
    <n v="3"/>
    <n v="0"/>
    <n v="44"/>
    <n v="19"/>
    <n v="9"/>
    <n v="44"/>
    <n v="72"/>
    <n v="1"/>
    <n v="8"/>
    <n v="55"/>
    <n v="64"/>
    <n v="51.92"/>
    <n v="2.4"/>
    <n v="0"/>
    <n v="54.32"/>
    <n v="3"/>
    <n v="21"/>
    <n v="0"/>
    <n v="24"/>
    <n v="0"/>
    <n v="0"/>
    <n v="0"/>
    <n v="0"/>
    <n v="12"/>
    <n v="0"/>
    <n v="0"/>
    <n v="12"/>
    <n v="73"/>
    <n v="47"/>
    <n v="0"/>
    <n v="14"/>
    <n v="0"/>
    <n v="134"/>
    <n v="1"/>
    <n v="36"/>
    <n v="1000"/>
    <m/>
  </r>
  <r>
    <x v="21"/>
    <x v="9"/>
    <n v="2.0699999999999998"/>
    <n v="52.25"/>
    <n v="0"/>
    <n v="0"/>
    <n v="54.32"/>
    <n v="54.32"/>
    <n v="51.944000000000003"/>
    <n v="106.57"/>
    <n v="26.26"/>
    <n v="0"/>
    <n v="0"/>
    <n v="106.57"/>
    <n v="106.57"/>
    <n v="15"/>
    <n v="7"/>
    <n v="0"/>
    <n v="22"/>
    <n v="0"/>
    <n v="41"/>
    <n v="0"/>
    <n v="3"/>
    <n v="0"/>
    <n v="44"/>
    <n v="19"/>
    <n v="9"/>
    <n v="44"/>
    <n v="72"/>
    <n v="1"/>
    <n v="8"/>
    <n v="55"/>
    <n v="64"/>
    <n v="51.92"/>
    <n v="2.4"/>
    <n v="0"/>
    <n v="54.32"/>
    <n v="3"/>
    <n v="21"/>
    <n v="0"/>
    <n v="24"/>
    <n v="0"/>
    <n v="0"/>
    <n v="0"/>
    <n v="0"/>
    <n v="12"/>
    <n v="0"/>
    <n v="0"/>
    <n v="12"/>
    <n v="73"/>
    <n v="47"/>
    <n v="0"/>
    <n v="14"/>
    <n v="0"/>
    <n v="134"/>
    <n v="1"/>
    <n v="36"/>
    <n v="1000"/>
    <m/>
  </r>
  <r>
    <x v="21"/>
    <x v="10"/>
    <n v="2.0699999999999998"/>
    <n v="52.25"/>
    <n v="0"/>
    <n v="0"/>
    <n v="54.32"/>
    <n v="54.32"/>
    <n v="51.944000000000003"/>
    <n v="106.57"/>
    <n v="26.26"/>
    <n v="0"/>
    <n v="0"/>
    <n v="106.57"/>
    <n v="106.57"/>
    <n v="15"/>
    <n v="7"/>
    <n v="0"/>
    <n v="22"/>
    <n v="0"/>
    <n v="41"/>
    <n v="0"/>
    <n v="3"/>
    <n v="0"/>
    <n v="44"/>
    <n v="19"/>
    <n v="9"/>
    <n v="44"/>
    <n v="72"/>
    <n v="1"/>
    <n v="8"/>
    <n v="55"/>
    <n v="64"/>
    <n v="51.92"/>
    <n v="2.4"/>
    <n v="0"/>
    <n v="54.32"/>
    <n v="3"/>
    <n v="21"/>
    <n v="0"/>
    <n v="24"/>
    <n v="0"/>
    <n v="0"/>
    <n v="0"/>
    <n v="0"/>
    <n v="12"/>
    <n v="0"/>
    <n v="0"/>
    <n v="12"/>
    <n v="73"/>
    <n v="47"/>
    <n v="0"/>
    <n v="14"/>
    <n v="0"/>
    <n v="134"/>
    <n v="1"/>
    <n v="36"/>
    <n v="1000"/>
    <m/>
  </r>
  <r>
    <x v="21"/>
    <x v="11"/>
    <n v="2.0699999999999998"/>
    <n v="52.25"/>
    <n v="0"/>
    <n v="0"/>
    <n v="54.32"/>
    <n v="54.32"/>
    <n v="51.944000000000003"/>
    <n v="106.57"/>
    <n v="26.26"/>
    <n v="0"/>
    <n v="0"/>
    <n v="106.57"/>
    <n v="106.57"/>
    <n v="15"/>
    <n v="7"/>
    <n v="0"/>
    <n v="22"/>
    <n v="0"/>
    <n v="41"/>
    <n v="0"/>
    <n v="3"/>
    <n v="0"/>
    <n v="44"/>
    <n v="19"/>
    <n v="9"/>
    <n v="44"/>
    <n v="72"/>
    <n v="1"/>
    <n v="8"/>
    <n v="55"/>
    <n v="64"/>
    <n v="51.92"/>
    <n v="2.4"/>
    <n v="0"/>
    <n v="54.32"/>
    <n v="3"/>
    <n v="21"/>
    <n v="0"/>
    <n v="24"/>
    <n v="0"/>
    <n v="0"/>
    <n v="0"/>
    <n v="0"/>
    <n v="12"/>
    <n v="0"/>
    <n v="0"/>
    <n v="12"/>
    <n v="73"/>
    <n v="47"/>
    <n v="0"/>
    <n v="14"/>
    <n v="0"/>
    <n v="134"/>
    <n v="1"/>
    <n v="36"/>
    <n v="1000"/>
    <m/>
  </r>
  <r>
    <x v="22"/>
    <x v="0"/>
    <n v="2.0699999999999998"/>
    <n v="52.25"/>
    <n v="0"/>
    <n v="0"/>
    <n v="54.32"/>
    <n v="54.32"/>
    <n v="51.944000000000003"/>
    <n v="106.57"/>
    <n v="26.26"/>
    <n v="0"/>
    <n v="0"/>
    <n v="106.57"/>
    <n v="106.57"/>
    <n v="15"/>
    <n v="7"/>
    <n v="0"/>
    <n v="22"/>
    <n v="0"/>
    <n v="41"/>
    <n v="0"/>
    <n v="3"/>
    <n v="0"/>
    <n v="44"/>
    <n v="20"/>
    <n v="9"/>
    <n v="44"/>
    <n v="73"/>
    <n v="1"/>
    <n v="9"/>
    <n v="55"/>
    <n v="65"/>
    <n v="51.92"/>
    <n v="2.4"/>
    <n v="0"/>
    <n v="54.32"/>
    <n v="3"/>
    <n v="21"/>
    <n v="0"/>
    <n v="24"/>
    <n v="0"/>
    <n v="0"/>
    <n v="0"/>
    <n v="0"/>
    <n v="12"/>
    <n v="0"/>
    <n v="0"/>
    <n v="12"/>
    <n v="73"/>
    <n v="47"/>
    <n v="0"/>
    <n v="14"/>
    <n v="0"/>
    <n v="134"/>
    <n v="1"/>
    <n v="36"/>
    <n v="1000"/>
    <m/>
  </r>
  <r>
    <x v="22"/>
    <x v="1"/>
    <n v="2.0699999999999998"/>
    <n v="52.25"/>
    <n v="0"/>
    <n v="0"/>
    <n v="54.32"/>
    <n v="54.32"/>
    <n v="51.944000000000003"/>
    <n v="106.57"/>
    <n v="26.26"/>
    <n v="0"/>
    <n v="0"/>
    <n v="106.57"/>
    <n v="106.57"/>
    <n v="15"/>
    <n v="7"/>
    <n v="0"/>
    <n v="22"/>
    <n v="0"/>
    <n v="41"/>
    <n v="0"/>
    <n v="3"/>
    <n v="0"/>
    <n v="44"/>
    <n v="20"/>
    <n v="9"/>
    <n v="44"/>
    <n v="73"/>
    <n v="1"/>
    <n v="9"/>
    <n v="55"/>
    <n v="65"/>
    <n v="51.92"/>
    <n v="2.4"/>
    <n v="0"/>
    <n v="54.32"/>
    <n v="3"/>
    <n v="21"/>
    <n v="0"/>
    <n v="24"/>
    <n v="0"/>
    <n v="0"/>
    <n v="0"/>
    <n v="0"/>
    <n v="12"/>
    <n v="0"/>
    <n v="0"/>
    <n v="12"/>
    <n v="73"/>
    <n v="47"/>
    <n v="0"/>
    <n v="14"/>
    <n v="0"/>
    <n v="134"/>
    <n v="1"/>
    <n v="36"/>
    <n v="1000"/>
    <m/>
  </r>
  <r>
    <x v="22"/>
    <x v="2"/>
    <n v="2.0699999999999998"/>
    <n v="52.25"/>
    <n v="0"/>
    <n v="0"/>
    <n v="54.32"/>
    <n v="54.32"/>
    <n v="51.944000000000003"/>
    <n v="106.57"/>
    <n v="26.26"/>
    <n v="0"/>
    <n v="0"/>
    <n v="106.57"/>
    <n v="106.57"/>
    <n v="15"/>
    <n v="7"/>
    <n v="0"/>
    <n v="22"/>
    <n v="0"/>
    <n v="41"/>
    <n v="0"/>
    <n v="3"/>
    <n v="0"/>
    <n v="44"/>
    <n v="20"/>
    <n v="9"/>
    <n v="44"/>
    <n v="73"/>
    <n v="1"/>
    <n v="9"/>
    <n v="55"/>
    <n v="65"/>
    <n v="51.92"/>
    <n v="2.4"/>
    <n v="0"/>
    <n v="54.32"/>
    <n v="3"/>
    <n v="21"/>
    <n v="0"/>
    <n v="24"/>
    <n v="0"/>
    <n v="0"/>
    <n v="0"/>
    <n v="0"/>
    <n v="12"/>
    <n v="0"/>
    <n v="0"/>
    <n v="12"/>
    <n v="73"/>
    <n v="47"/>
    <n v="0"/>
    <n v="14"/>
    <n v="0"/>
    <n v="134"/>
    <n v="1"/>
    <n v="36"/>
    <n v="1000"/>
    <m/>
  </r>
  <r>
    <x v="22"/>
    <x v="3"/>
    <n v="2.0699999999999998"/>
    <n v="52.25"/>
    <n v="0"/>
    <n v="0"/>
    <n v="54.32"/>
    <n v="54.32"/>
    <n v="51.944000000000003"/>
    <n v="106.57"/>
    <n v="26.26"/>
    <n v="0"/>
    <n v="0"/>
    <n v="106.57"/>
    <n v="106.57"/>
    <n v="15"/>
    <n v="7"/>
    <n v="0"/>
    <n v="22"/>
    <n v="0"/>
    <n v="41"/>
    <n v="0"/>
    <n v="3"/>
    <n v="0"/>
    <n v="44"/>
    <n v="20"/>
    <n v="9"/>
    <n v="44"/>
    <n v="73"/>
    <n v="1"/>
    <n v="9"/>
    <n v="55"/>
    <n v="65"/>
    <n v="51.92"/>
    <n v="2.4"/>
    <n v="0"/>
    <n v="54.32"/>
    <n v="3"/>
    <n v="21"/>
    <n v="0"/>
    <n v="24"/>
    <n v="0"/>
    <n v="0"/>
    <n v="0"/>
    <n v="0"/>
    <n v="12"/>
    <n v="0"/>
    <n v="0"/>
    <n v="12"/>
    <n v="73"/>
    <n v="47"/>
    <n v="0"/>
    <n v="14"/>
    <n v="0"/>
    <n v="134"/>
    <n v="1"/>
    <n v="36"/>
    <n v="1000"/>
    <m/>
  </r>
  <r>
    <x v="22"/>
    <x v="4"/>
    <n v="2.0699999999999998"/>
    <n v="52.25"/>
    <n v="0"/>
    <n v="0"/>
    <n v="54.32"/>
    <n v="54.32"/>
    <n v="51.944000000000003"/>
    <n v="106.57"/>
    <n v="26.26"/>
    <n v="0"/>
    <n v="0"/>
    <n v="106.57"/>
    <n v="106.57"/>
    <n v="15"/>
    <n v="7"/>
    <n v="0"/>
    <n v="22"/>
    <n v="0"/>
    <n v="41"/>
    <n v="0"/>
    <n v="3"/>
    <n v="0"/>
    <n v="44"/>
    <n v="20"/>
    <n v="9"/>
    <n v="44"/>
    <n v="73"/>
    <n v="1"/>
    <n v="9"/>
    <n v="55"/>
    <n v="65"/>
    <n v="51.92"/>
    <n v="2.4"/>
    <n v="0"/>
    <n v="54.32"/>
    <n v="3"/>
    <n v="21"/>
    <n v="0"/>
    <n v="24"/>
    <n v="0"/>
    <n v="0"/>
    <n v="0"/>
    <n v="0"/>
    <n v="12"/>
    <n v="0"/>
    <n v="0"/>
    <n v="12"/>
    <n v="73"/>
    <n v="47"/>
    <n v="0"/>
    <n v="14"/>
    <n v="0"/>
    <n v="134"/>
    <n v="1"/>
    <n v="36"/>
    <n v="1000"/>
    <m/>
  </r>
  <r>
    <x v="22"/>
    <x v="5"/>
    <n v="2.0699999999999998"/>
    <n v="52.25"/>
    <n v="0"/>
    <n v="0"/>
    <n v="54.32"/>
    <n v="54.32"/>
    <n v="51.944000000000003"/>
    <n v="106.57"/>
    <n v="26.26"/>
    <n v="0"/>
    <n v="0"/>
    <n v="106.57"/>
    <n v="106.57"/>
    <n v="15"/>
    <n v="7"/>
    <n v="0"/>
    <n v="22"/>
    <n v="0"/>
    <n v="41"/>
    <n v="0"/>
    <n v="3"/>
    <n v="0"/>
    <n v="44"/>
    <n v="20"/>
    <n v="9"/>
    <n v="44"/>
    <n v="73"/>
    <n v="1"/>
    <n v="9"/>
    <n v="55"/>
    <n v="65"/>
    <n v="51.92"/>
    <n v="2.4"/>
    <n v="0"/>
    <n v="54.32"/>
    <n v="3"/>
    <n v="21"/>
    <n v="0"/>
    <n v="24"/>
    <n v="0"/>
    <n v="0"/>
    <n v="0"/>
    <n v="0"/>
    <n v="12"/>
    <n v="0"/>
    <n v="0"/>
    <n v="12"/>
    <n v="73"/>
    <n v="47"/>
    <n v="0"/>
    <n v="14"/>
    <n v="0"/>
    <n v="134"/>
    <n v="1"/>
    <n v="36"/>
    <n v="1000"/>
    <m/>
  </r>
  <r>
    <x v="22"/>
    <x v="6"/>
    <n v="2.0699999999999998"/>
    <n v="52.25"/>
    <n v="0"/>
    <n v="0"/>
    <n v="54.32"/>
    <n v="54.32"/>
    <n v="51.944000000000003"/>
    <n v="106.57"/>
    <n v="26.26"/>
    <n v="0"/>
    <n v="0"/>
    <n v="106.57"/>
    <n v="106.57"/>
    <n v="15"/>
    <n v="7"/>
    <n v="0"/>
    <n v="22"/>
    <n v="0"/>
    <n v="41"/>
    <n v="0"/>
    <n v="3"/>
    <n v="0"/>
    <n v="44"/>
    <n v="20"/>
    <n v="9"/>
    <n v="44"/>
    <n v="73"/>
    <n v="1"/>
    <n v="9"/>
    <n v="55"/>
    <n v="65"/>
    <n v="51.92"/>
    <n v="2.4"/>
    <n v="0"/>
    <n v="54.32"/>
    <n v="3"/>
    <n v="21"/>
    <n v="0"/>
    <n v="24"/>
    <n v="0"/>
    <n v="0"/>
    <n v="0"/>
    <n v="0"/>
    <n v="12"/>
    <n v="0"/>
    <n v="0"/>
    <n v="12"/>
    <n v="73"/>
    <n v="47"/>
    <n v="0"/>
    <n v="14"/>
    <n v="0"/>
    <n v="134"/>
    <n v="1"/>
    <n v="36"/>
    <n v="1000"/>
    <m/>
  </r>
  <r>
    <x v="22"/>
    <x v="7"/>
    <n v="2.0699999999999998"/>
    <n v="52.25"/>
    <n v="0"/>
    <n v="0"/>
    <n v="54.32"/>
    <n v="54.32"/>
    <n v="51.944000000000003"/>
    <n v="106.57"/>
    <n v="26.26"/>
    <n v="0"/>
    <n v="0"/>
    <n v="106.57"/>
    <n v="106.57"/>
    <n v="15"/>
    <n v="7"/>
    <n v="0"/>
    <n v="22"/>
    <n v="0"/>
    <n v="41"/>
    <n v="0"/>
    <n v="3"/>
    <n v="0"/>
    <n v="44"/>
    <n v="20"/>
    <n v="9"/>
    <n v="44"/>
    <n v="73"/>
    <n v="1"/>
    <n v="9"/>
    <n v="55"/>
    <n v="65"/>
    <n v="51.92"/>
    <n v="2.4"/>
    <n v="0"/>
    <n v="54.32"/>
    <n v="3"/>
    <n v="21"/>
    <n v="0"/>
    <n v="24"/>
    <n v="0"/>
    <n v="0"/>
    <n v="0"/>
    <n v="0"/>
    <n v="12"/>
    <n v="0"/>
    <n v="0"/>
    <n v="12"/>
    <n v="73"/>
    <n v="47"/>
    <n v="0"/>
    <n v="14"/>
    <n v="0"/>
    <n v="134"/>
    <n v="1"/>
    <n v="36"/>
    <n v="1000"/>
    <m/>
  </r>
  <r>
    <x v="22"/>
    <x v="8"/>
    <n v="2.0699999999999998"/>
    <n v="52.25"/>
    <n v="0"/>
    <n v="0"/>
    <n v="54.32"/>
    <n v="54.32"/>
    <n v="51.944000000000003"/>
    <n v="106.57"/>
    <n v="26.26"/>
    <n v="0"/>
    <n v="0"/>
    <n v="106.57"/>
    <n v="106.57"/>
    <n v="15"/>
    <n v="7"/>
    <n v="0"/>
    <n v="22"/>
    <n v="0"/>
    <n v="41"/>
    <n v="0"/>
    <n v="3"/>
    <n v="0"/>
    <n v="44"/>
    <n v="20"/>
    <n v="9"/>
    <n v="44"/>
    <n v="73"/>
    <n v="1"/>
    <n v="9"/>
    <n v="55"/>
    <n v="65"/>
    <n v="51.92"/>
    <n v="2.4"/>
    <n v="0"/>
    <n v="54.32"/>
    <n v="3"/>
    <n v="21"/>
    <n v="0"/>
    <n v="24"/>
    <n v="0"/>
    <n v="0"/>
    <n v="0"/>
    <n v="0"/>
    <n v="12"/>
    <n v="0"/>
    <n v="0"/>
    <n v="12"/>
    <n v="73"/>
    <n v="47"/>
    <n v="0"/>
    <n v="14"/>
    <n v="0"/>
    <n v="134"/>
    <n v="1"/>
    <n v="36"/>
    <n v="1000"/>
    <m/>
  </r>
  <r>
    <x v="22"/>
    <x v="9"/>
    <n v="2.0699999999999998"/>
    <n v="52.25"/>
    <n v="0"/>
    <n v="0"/>
    <n v="54.32"/>
    <n v="54.32"/>
    <n v="51.944000000000003"/>
    <n v="106.57"/>
    <n v="26.26"/>
    <n v="0"/>
    <n v="0"/>
    <n v="106.57"/>
    <n v="106.57"/>
    <n v="15"/>
    <n v="7"/>
    <n v="0"/>
    <n v="22"/>
    <n v="0"/>
    <n v="41"/>
    <n v="0"/>
    <n v="3"/>
    <n v="0"/>
    <n v="44"/>
    <n v="20"/>
    <n v="9"/>
    <n v="44"/>
    <n v="73"/>
    <n v="1"/>
    <n v="9"/>
    <n v="55"/>
    <n v="65"/>
    <n v="51.92"/>
    <n v="2.4"/>
    <n v="0"/>
    <n v="54.32"/>
    <n v="3"/>
    <n v="21"/>
    <n v="0"/>
    <n v="24"/>
    <n v="0"/>
    <n v="0"/>
    <n v="0"/>
    <n v="0"/>
    <n v="12"/>
    <n v="0"/>
    <n v="0"/>
    <n v="12"/>
    <n v="73"/>
    <n v="47"/>
    <n v="0"/>
    <n v="14"/>
    <n v="0"/>
    <n v="134"/>
    <n v="1"/>
    <n v="36"/>
    <n v="1000"/>
    <m/>
  </r>
  <r>
    <x v="22"/>
    <x v="10"/>
    <n v="2.0699999999999998"/>
    <n v="52.25"/>
    <n v="0"/>
    <n v="0"/>
    <n v="54.32"/>
    <n v="54.32"/>
    <n v="51.944000000000003"/>
    <n v="106.57"/>
    <n v="26.26"/>
    <n v="0"/>
    <n v="0"/>
    <n v="106.57"/>
    <n v="106.57"/>
    <n v="15"/>
    <n v="7"/>
    <n v="0"/>
    <n v="22"/>
    <n v="0"/>
    <n v="41"/>
    <n v="0"/>
    <n v="3"/>
    <n v="0"/>
    <n v="44"/>
    <n v="20"/>
    <n v="9"/>
    <n v="44"/>
    <n v="73"/>
    <n v="1"/>
    <n v="9"/>
    <n v="55"/>
    <n v="65"/>
    <n v="51.92"/>
    <n v="2.4"/>
    <n v="0"/>
    <n v="54.32"/>
    <n v="3"/>
    <n v="21"/>
    <n v="0"/>
    <n v="24"/>
    <n v="0"/>
    <n v="0"/>
    <n v="0"/>
    <n v="0"/>
    <n v="12"/>
    <n v="0"/>
    <n v="0"/>
    <n v="12"/>
    <n v="73"/>
    <n v="47"/>
    <n v="0"/>
    <n v="14"/>
    <n v="0"/>
    <n v="134"/>
    <n v="1"/>
    <n v="36"/>
    <n v="1000"/>
    <m/>
  </r>
  <r>
    <x v="22"/>
    <x v="11"/>
    <n v="2.0699999999999998"/>
    <n v="52.25"/>
    <n v="0"/>
    <n v="0"/>
    <n v="54.32"/>
    <n v="54.32"/>
    <n v="51.944000000000003"/>
    <n v="106.57"/>
    <n v="26.26"/>
    <n v="0"/>
    <n v="0"/>
    <n v="106.57"/>
    <n v="106.57"/>
    <n v="15"/>
    <n v="7"/>
    <n v="0"/>
    <n v="22"/>
    <n v="0"/>
    <n v="41"/>
    <n v="0"/>
    <n v="3"/>
    <n v="0"/>
    <n v="44"/>
    <n v="20"/>
    <n v="9"/>
    <n v="44"/>
    <n v="73"/>
    <n v="1"/>
    <n v="9"/>
    <n v="55"/>
    <n v="65"/>
    <n v="51.92"/>
    <n v="2.4"/>
    <n v="0"/>
    <n v="54.32"/>
    <n v="3"/>
    <n v="21"/>
    <n v="0"/>
    <n v="24"/>
    <n v="0"/>
    <n v="0"/>
    <n v="0"/>
    <n v="0"/>
    <n v="12"/>
    <n v="0"/>
    <n v="0"/>
    <n v="12"/>
    <n v="73"/>
    <n v="47"/>
    <n v="0"/>
    <n v="14"/>
    <n v="0"/>
    <n v="134"/>
    <n v="1"/>
    <n v="36"/>
    <n v="1000"/>
    <m/>
  </r>
  <r>
    <x v="23"/>
    <x v="0"/>
    <n v="2.0699999999999998"/>
    <n v="52.25"/>
    <n v="0"/>
    <n v="0"/>
    <n v="54.32"/>
    <n v="54.32"/>
    <n v="51.944000000000003"/>
    <n v="106.57"/>
    <n v="26.26"/>
    <n v="0"/>
    <n v="0"/>
    <n v="106.57"/>
    <n v="106.57"/>
    <n v="15"/>
    <n v="7"/>
    <n v="0"/>
    <n v="22"/>
    <n v="0"/>
    <n v="41"/>
    <n v="0"/>
    <n v="3"/>
    <n v="0"/>
    <n v="44"/>
    <n v="20"/>
    <n v="9"/>
    <n v="44"/>
    <n v="73"/>
    <n v="1"/>
    <n v="9"/>
    <n v="55"/>
    <n v="65"/>
    <n v="51.92"/>
    <n v="2.4"/>
    <n v="0"/>
    <n v="54.32"/>
    <n v="3"/>
    <n v="21"/>
    <n v="0"/>
    <n v="24"/>
    <n v="0"/>
    <n v="0"/>
    <n v="0"/>
    <n v="0"/>
    <n v="12"/>
    <n v="0"/>
    <n v="0"/>
    <n v="12"/>
    <n v="73"/>
    <n v="47"/>
    <n v="0"/>
    <n v="14"/>
    <n v="0"/>
    <n v="134"/>
    <n v="1"/>
    <n v="36"/>
    <n v="1000"/>
    <m/>
  </r>
  <r>
    <x v="23"/>
    <x v="1"/>
    <n v="2.0699999999999998"/>
    <n v="52.25"/>
    <n v="0"/>
    <n v="0"/>
    <n v="54.32"/>
    <n v="54.32"/>
    <n v="51.944000000000003"/>
    <n v="106.57"/>
    <n v="26.26"/>
    <n v="0"/>
    <n v="0"/>
    <n v="106.57"/>
    <n v="106.57"/>
    <n v="15"/>
    <n v="7"/>
    <n v="0"/>
    <n v="22"/>
    <n v="0"/>
    <n v="41"/>
    <n v="0"/>
    <n v="3"/>
    <n v="0"/>
    <n v="44"/>
    <n v="20"/>
    <n v="9"/>
    <n v="44"/>
    <n v="73"/>
    <n v="1"/>
    <n v="9"/>
    <n v="55"/>
    <n v="65"/>
    <n v="51.92"/>
    <n v="2.4"/>
    <n v="0"/>
    <n v="54.32"/>
    <n v="3"/>
    <n v="21"/>
    <n v="0"/>
    <n v="24"/>
    <n v="0"/>
    <n v="0"/>
    <n v="0"/>
    <n v="0"/>
    <n v="12"/>
    <n v="0"/>
    <n v="0"/>
    <n v="12"/>
    <n v="73"/>
    <n v="47"/>
    <n v="0"/>
    <n v="14"/>
    <n v="0"/>
    <n v="134"/>
    <n v="1"/>
    <n v="36"/>
    <n v="1000"/>
    <m/>
  </r>
  <r>
    <x v="23"/>
    <x v="2"/>
    <n v="2.0699999999999998"/>
    <n v="52.25"/>
    <n v="0"/>
    <n v="0"/>
    <n v="54.32"/>
    <n v="54.32"/>
    <n v="51.944000000000003"/>
    <n v="106.57"/>
    <n v="26.26"/>
    <n v="0"/>
    <n v="0"/>
    <n v="106.57"/>
    <n v="106.57"/>
    <n v="15"/>
    <n v="7"/>
    <n v="0"/>
    <n v="22"/>
    <n v="0"/>
    <n v="41"/>
    <n v="0"/>
    <n v="3"/>
    <n v="0"/>
    <n v="44"/>
    <n v="20"/>
    <n v="9"/>
    <n v="44"/>
    <n v="73"/>
    <n v="1"/>
    <n v="9"/>
    <n v="55"/>
    <n v="65"/>
    <n v="51.92"/>
    <n v="2.4"/>
    <n v="0"/>
    <n v="54.32"/>
    <n v="3"/>
    <n v="21"/>
    <n v="0"/>
    <n v="24"/>
    <n v="0"/>
    <n v="0"/>
    <n v="0"/>
    <n v="0"/>
    <n v="12"/>
    <n v="0"/>
    <n v="0"/>
    <n v="12"/>
    <n v="73"/>
    <n v="47"/>
    <n v="0"/>
    <n v="14"/>
    <n v="0"/>
    <n v="134"/>
    <n v="1"/>
    <n v="36"/>
    <n v="1000"/>
    <m/>
  </r>
  <r>
    <x v="23"/>
    <x v="3"/>
    <n v="2.0699999999999998"/>
    <n v="52.25"/>
    <n v="0"/>
    <n v="0"/>
    <n v="54.32"/>
    <n v="54.32"/>
    <n v="51.944000000000003"/>
    <n v="106.57"/>
    <n v="26.26"/>
    <n v="0"/>
    <n v="0"/>
    <n v="106.57"/>
    <n v="106.57"/>
    <n v="15"/>
    <n v="7"/>
    <n v="0"/>
    <n v="22"/>
    <n v="0"/>
    <n v="41"/>
    <n v="0"/>
    <n v="3"/>
    <n v="0"/>
    <n v="44"/>
    <n v="20"/>
    <n v="9"/>
    <n v="44"/>
    <n v="73"/>
    <n v="1"/>
    <n v="9"/>
    <n v="55"/>
    <n v="65"/>
    <n v="51.92"/>
    <n v="2.4"/>
    <n v="0"/>
    <n v="54.32"/>
    <n v="3"/>
    <n v="21"/>
    <n v="0"/>
    <n v="24"/>
    <n v="0"/>
    <n v="0"/>
    <n v="0"/>
    <n v="0"/>
    <n v="12"/>
    <n v="0"/>
    <n v="0"/>
    <n v="12"/>
    <n v="73"/>
    <n v="47"/>
    <n v="0"/>
    <n v="14"/>
    <n v="0"/>
    <n v="134"/>
    <n v="1"/>
    <n v="36"/>
    <n v="1000"/>
    <m/>
  </r>
  <r>
    <x v="23"/>
    <x v="4"/>
    <n v="2.0699999999999998"/>
    <n v="52.25"/>
    <n v="0"/>
    <n v="0"/>
    <n v="54.32"/>
    <n v="54.32"/>
    <n v="51.944000000000003"/>
    <n v="106.57"/>
    <n v="26.26"/>
    <n v="0"/>
    <n v="0"/>
    <n v="106.57"/>
    <n v="106.57"/>
    <n v="15"/>
    <n v="7"/>
    <n v="0"/>
    <n v="22"/>
    <n v="0"/>
    <n v="41"/>
    <n v="0"/>
    <n v="3"/>
    <n v="0"/>
    <n v="44"/>
    <n v="20"/>
    <n v="9"/>
    <n v="44"/>
    <n v="73"/>
    <n v="1"/>
    <n v="9"/>
    <n v="55"/>
    <n v="65"/>
    <n v="51.92"/>
    <n v="2.4"/>
    <n v="0"/>
    <n v="54.32"/>
    <n v="3"/>
    <n v="21"/>
    <n v="0"/>
    <n v="24"/>
    <n v="0"/>
    <n v="0"/>
    <n v="0"/>
    <n v="0"/>
    <n v="12"/>
    <n v="0"/>
    <n v="0"/>
    <n v="12"/>
    <n v="73"/>
    <n v="47"/>
    <n v="0"/>
    <n v="14"/>
    <n v="0"/>
    <n v="134"/>
    <n v="1"/>
    <n v="36"/>
    <n v="1000"/>
    <m/>
  </r>
  <r>
    <x v="23"/>
    <x v="5"/>
    <n v="2.0699999999999998"/>
    <n v="52.25"/>
    <n v="0"/>
    <n v="0"/>
    <n v="54.32"/>
    <n v="54.32"/>
    <n v="51.944000000000003"/>
    <n v="106.57"/>
    <n v="26.26"/>
    <n v="0"/>
    <n v="0"/>
    <n v="106.57"/>
    <n v="106.57"/>
    <n v="15"/>
    <n v="7"/>
    <n v="0"/>
    <n v="22"/>
    <n v="0"/>
    <n v="41"/>
    <n v="0"/>
    <n v="3"/>
    <n v="0"/>
    <n v="44"/>
    <n v="20"/>
    <n v="9"/>
    <n v="44"/>
    <n v="73"/>
    <n v="1"/>
    <n v="9"/>
    <n v="55"/>
    <n v="65"/>
    <n v="51.92"/>
    <n v="2.4"/>
    <n v="0"/>
    <n v="54.32"/>
    <n v="3"/>
    <n v="21"/>
    <n v="0"/>
    <n v="24"/>
    <n v="0"/>
    <n v="0"/>
    <n v="0"/>
    <n v="0"/>
    <n v="12"/>
    <n v="0"/>
    <n v="0"/>
    <n v="12"/>
    <n v="73"/>
    <n v="47"/>
    <n v="0"/>
    <n v="14"/>
    <n v="0"/>
    <n v="134"/>
    <n v="1"/>
    <n v="36"/>
    <n v="1000"/>
    <m/>
  </r>
  <r>
    <x v="23"/>
    <x v="6"/>
    <n v="2.0699999999999998"/>
    <n v="52.25"/>
    <n v="0"/>
    <n v="0"/>
    <n v="54.32"/>
    <n v="54.32"/>
    <n v="51.944000000000003"/>
    <n v="106.57"/>
    <n v="26.26"/>
    <n v="0"/>
    <n v="0"/>
    <n v="106.57"/>
    <n v="106.57"/>
    <n v="15"/>
    <n v="7"/>
    <n v="0"/>
    <n v="22"/>
    <n v="0"/>
    <n v="41"/>
    <n v="0"/>
    <n v="3"/>
    <n v="0"/>
    <n v="44"/>
    <n v="20"/>
    <n v="9"/>
    <n v="44"/>
    <n v="73"/>
    <n v="1"/>
    <n v="9"/>
    <n v="55"/>
    <n v="65"/>
    <n v="51.92"/>
    <n v="2.4"/>
    <n v="0"/>
    <n v="54.32"/>
    <n v="3"/>
    <n v="21"/>
    <n v="0"/>
    <n v="24"/>
    <n v="0"/>
    <n v="0"/>
    <n v="0"/>
    <n v="0"/>
    <n v="12"/>
    <n v="0"/>
    <n v="0"/>
    <n v="12"/>
    <n v="73"/>
    <n v="47"/>
    <n v="0"/>
    <n v="14"/>
    <n v="0"/>
    <n v="134"/>
    <n v="1"/>
    <n v="36"/>
    <n v="1000"/>
    <m/>
  </r>
  <r>
    <x v="23"/>
    <x v="7"/>
    <n v="2.0699999999999998"/>
    <n v="52.25"/>
    <n v="0"/>
    <n v="0"/>
    <n v="54.32"/>
    <n v="54.32"/>
    <n v="51.944000000000003"/>
    <n v="106.57"/>
    <n v="26.26"/>
    <n v="0"/>
    <n v="0"/>
    <n v="106.57"/>
    <n v="106.57"/>
    <n v="15"/>
    <n v="7"/>
    <n v="0"/>
    <n v="22"/>
    <n v="0"/>
    <n v="41"/>
    <n v="0"/>
    <n v="3"/>
    <n v="0"/>
    <n v="44"/>
    <n v="20"/>
    <n v="9"/>
    <n v="44"/>
    <n v="73"/>
    <n v="1"/>
    <n v="9"/>
    <n v="55"/>
    <n v="65"/>
    <n v="51.92"/>
    <n v="2.4"/>
    <n v="0"/>
    <n v="54.32"/>
    <n v="3"/>
    <n v="21"/>
    <n v="0"/>
    <n v="24"/>
    <n v="0"/>
    <n v="0"/>
    <n v="0"/>
    <n v="0"/>
    <n v="12"/>
    <n v="0"/>
    <n v="0"/>
    <n v="12"/>
    <n v="73"/>
    <n v="47"/>
    <n v="0"/>
    <n v="14"/>
    <n v="0"/>
    <n v="134"/>
    <n v="1"/>
    <n v="36"/>
    <n v="1000"/>
    <m/>
  </r>
  <r>
    <x v="23"/>
    <x v="8"/>
    <n v="2.0699999999999998"/>
    <n v="52.25"/>
    <n v="0"/>
    <n v="0"/>
    <n v="54.32"/>
    <n v="54.32"/>
    <n v="51.944000000000003"/>
    <n v="106.57"/>
    <n v="26.26"/>
    <n v="0"/>
    <n v="0"/>
    <n v="106.57"/>
    <n v="106.57"/>
    <n v="15"/>
    <n v="7"/>
    <n v="0"/>
    <n v="22"/>
    <n v="0"/>
    <n v="41"/>
    <n v="0"/>
    <n v="3"/>
    <n v="0"/>
    <n v="44"/>
    <n v="20"/>
    <n v="9"/>
    <n v="44"/>
    <n v="73"/>
    <n v="1"/>
    <n v="9"/>
    <n v="55"/>
    <n v="65"/>
    <n v="51.92"/>
    <n v="2.4"/>
    <n v="0"/>
    <n v="54.32"/>
    <n v="3"/>
    <n v="21"/>
    <n v="0"/>
    <n v="24"/>
    <n v="0"/>
    <n v="0"/>
    <n v="0"/>
    <n v="0"/>
    <n v="12"/>
    <n v="0"/>
    <n v="0"/>
    <n v="12"/>
    <n v="73"/>
    <n v="47"/>
    <n v="0"/>
    <n v="14"/>
    <n v="0"/>
    <n v="134"/>
    <n v="1"/>
    <n v="36"/>
    <n v="1000"/>
    <m/>
  </r>
  <r>
    <x v="23"/>
    <x v="9"/>
    <n v="2.0699999999999998"/>
    <n v="52.25"/>
    <n v="0"/>
    <n v="0"/>
    <n v="54.32"/>
    <n v="54.32"/>
    <n v="51.944000000000003"/>
    <n v="106.57"/>
    <n v="26.26"/>
    <n v="0"/>
    <n v="0"/>
    <n v="106.57"/>
    <n v="106.57"/>
    <n v="15"/>
    <n v="7"/>
    <n v="0"/>
    <n v="22"/>
    <n v="0"/>
    <n v="41"/>
    <n v="0"/>
    <n v="3"/>
    <n v="0"/>
    <n v="44"/>
    <n v="20"/>
    <n v="9"/>
    <n v="44"/>
    <n v="73"/>
    <n v="1"/>
    <n v="9"/>
    <n v="55"/>
    <n v="65"/>
    <n v="51.92"/>
    <n v="2.4"/>
    <n v="0"/>
    <n v="54.32"/>
    <n v="3"/>
    <n v="21"/>
    <n v="0"/>
    <n v="24"/>
    <n v="0"/>
    <n v="0"/>
    <n v="0"/>
    <n v="0"/>
    <n v="12"/>
    <n v="0"/>
    <n v="0"/>
    <n v="12"/>
    <n v="73"/>
    <n v="47"/>
    <n v="0"/>
    <n v="14"/>
    <n v="0"/>
    <n v="134"/>
    <n v="1"/>
    <n v="36"/>
    <n v="1000"/>
    <m/>
  </r>
  <r>
    <x v="23"/>
    <x v="10"/>
    <n v="2.0699999999999998"/>
    <n v="52.25"/>
    <n v="0"/>
    <n v="0"/>
    <n v="54.32"/>
    <n v="54.32"/>
    <n v="51.944000000000003"/>
    <n v="106.57"/>
    <n v="26.26"/>
    <n v="0"/>
    <n v="0"/>
    <n v="106.57"/>
    <n v="106.57"/>
    <n v="15"/>
    <n v="7"/>
    <n v="0"/>
    <n v="22"/>
    <n v="0"/>
    <n v="41"/>
    <n v="0"/>
    <n v="3"/>
    <n v="0"/>
    <n v="44"/>
    <n v="20"/>
    <n v="9"/>
    <n v="44"/>
    <n v="73"/>
    <n v="1"/>
    <n v="9"/>
    <n v="55"/>
    <n v="65"/>
    <n v="51.92"/>
    <n v="2.4"/>
    <n v="0"/>
    <n v="54.32"/>
    <n v="3"/>
    <n v="21"/>
    <n v="0"/>
    <n v="24"/>
    <n v="0"/>
    <n v="0"/>
    <n v="0"/>
    <n v="0"/>
    <n v="12"/>
    <n v="0"/>
    <n v="0"/>
    <n v="12"/>
    <n v="73"/>
    <n v="47"/>
    <n v="0"/>
    <n v="14"/>
    <n v="0"/>
    <n v="134"/>
    <n v="1"/>
    <n v="36"/>
    <n v="1000"/>
    <m/>
  </r>
  <r>
    <x v="23"/>
    <x v="11"/>
    <n v="2.0699999999999998"/>
    <n v="52.25"/>
    <n v="0"/>
    <n v="0"/>
    <n v="54.32"/>
    <n v="54.32"/>
    <n v="51.944000000000003"/>
    <n v="106.57"/>
    <n v="26.26"/>
    <n v="0"/>
    <n v="0"/>
    <n v="106.57"/>
    <n v="106.57"/>
    <n v="15"/>
    <n v="7"/>
    <n v="0"/>
    <n v="22"/>
    <n v="0"/>
    <n v="41"/>
    <n v="0"/>
    <n v="3"/>
    <n v="0"/>
    <n v="44"/>
    <n v="20"/>
    <n v="9"/>
    <n v="44"/>
    <n v="73"/>
    <n v="1"/>
    <n v="9"/>
    <n v="55"/>
    <n v="65"/>
    <n v="51.92"/>
    <n v="2.4"/>
    <n v="0"/>
    <n v="54.32"/>
    <n v="3"/>
    <n v="21"/>
    <n v="0"/>
    <n v="24"/>
    <n v="0"/>
    <n v="0"/>
    <n v="0"/>
    <n v="0"/>
    <n v="12"/>
    <n v="0"/>
    <n v="0"/>
    <n v="12"/>
    <n v="73"/>
    <n v="47"/>
    <n v="0"/>
    <n v="14"/>
    <n v="0"/>
    <n v="134"/>
    <n v="1"/>
    <n v="36"/>
    <n v="1000"/>
    <m/>
  </r>
  <r>
    <x v="24"/>
    <x v="0"/>
    <n v="2.0699999999999998"/>
    <n v="52.25"/>
    <n v="0"/>
    <n v="0"/>
    <n v="54.32"/>
    <n v="54.32"/>
    <n v="51.944000000000003"/>
    <n v="106.57"/>
    <n v="26.26"/>
    <n v="0"/>
    <n v="0"/>
    <n v="106.57"/>
    <n v="106.57"/>
    <n v="15"/>
    <n v="7"/>
    <n v="0"/>
    <n v="22"/>
    <n v="0"/>
    <n v="41"/>
    <n v="0"/>
    <n v="3"/>
    <n v="0"/>
    <n v="44"/>
    <n v="21"/>
    <n v="9"/>
    <n v="44"/>
    <n v="74"/>
    <n v="1"/>
    <n v="9"/>
    <n v="55"/>
    <n v="65"/>
    <n v="51.92"/>
    <n v="2.4"/>
    <n v="0"/>
    <n v="54.32"/>
    <n v="3"/>
    <n v="21"/>
    <n v="0"/>
    <n v="24"/>
    <n v="0"/>
    <n v="0"/>
    <n v="0"/>
    <n v="0"/>
    <n v="12"/>
    <n v="0"/>
    <n v="0"/>
    <n v="12"/>
    <n v="70"/>
    <n v="50"/>
    <n v="0"/>
    <n v="13"/>
    <n v="0"/>
    <n v="133"/>
    <n v="1"/>
    <n v="36"/>
    <n v="1000"/>
    <m/>
  </r>
  <r>
    <x v="24"/>
    <x v="1"/>
    <n v="2.0699999999999998"/>
    <n v="52.25"/>
    <n v="0"/>
    <n v="0"/>
    <n v="54.32"/>
    <n v="54.32"/>
    <n v="51.944000000000003"/>
    <n v="106.57"/>
    <n v="26.26"/>
    <n v="0"/>
    <n v="0"/>
    <n v="106.57"/>
    <n v="106.57"/>
    <n v="15"/>
    <n v="7"/>
    <n v="0"/>
    <n v="22"/>
    <n v="0"/>
    <n v="41"/>
    <n v="0"/>
    <n v="3"/>
    <n v="0"/>
    <n v="44"/>
    <n v="21"/>
    <n v="9"/>
    <n v="44"/>
    <n v="74"/>
    <n v="1"/>
    <n v="9"/>
    <n v="55"/>
    <n v="65"/>
    <n v="51.92"/>
    <n v="2.4"/>
    <n v="0"/>
    <n v="54.32"/>
    <n v="3"/>
    <n v="21"/>
    <n v="0"/>
    <n v="24"/>
    <n v="0"/>
    <n v="0"/>
    <n v="0"/>
    <n v="0"/>
    <n v="12"/>
    <n v="0"/>
    <n v="0"/>
    <n v="12"/>
    <n v="70"/>
    <n v="50"/>
    <n v="0"/>
    <n v="13"/>
    <n v="0"/>
    <n v="133"/>
    <n v="1"/>
    <n v="36"/>
    <n v="1000"/>
    <m/>
  </r>
  <r>
    <x v="24"/>
    <x v="2"/>
    <n v="2.0699999999999998"/>
    <n v="52.25"/>
    <n v="0"/>
    <n v="0"/>
    <n v="54.32"/>
    <n v="54.32"/>
    <n v="51.944000000000003"/>
    <n v="106.57"/>
    <n v="26.26"/>
    <n v="0"/>
    <n v="0"/>
    <n v="106.57"/>
    <n v="106.57"/>
    <n v="15"/>
    <n v="7"/>
    <n v="0"/>
    <n v="22"/>
    <n v="0"/>
    <n v="41"/>
    <n v="0"/>
    <n v="3"/>
    <n v="0"/>
    <n v="44"/>
    <n v="21"/>
    <n v="9"/>
    <n v="44"/>
    <n v="74"/>
    <n v="1"/>
    <n v="9"/>
    <n v="55"/>
    <n v="65"/>
    <n v="51.92"/>
    <n v="2.4"/>
    <n v="0"/>
    <n v="54.32"/>
    <n v="3"/>
    <n v="21"/>
    <n v="0"/>
    <n v="24"/>
    <n v="0"/>
    <n v="0"/>
    <n v="0"/>
    <n v="0"/>
    <n v="12"/>
    <n v="0"/>
    <n v="0"/>
    <n v="12"/>
    <n v="70"/>
    <n v="50"/>
    <n v="0"/>
    <n v="13"/>
    <n v="0"/>
    <n v="133"/>
    <n v="1"/>
    <n v="36"/>
    <n v="1000"/>
    <m/>
  </r>
  <r>
    <x v="24"/>
    <x v="3"/>
    <n v="2.0699999999999998"/>
    <n v="52.25"/>
    <n v="0"/>
    <n v="0"/>
    <n v="54.32"/>
    <n v="54.32"/>
    <n v="51.944000000000003"/>
    <n v="106.57"/>
    <n v="26.26"/>
    <n v="0"/>
    <n v="0"/>
    <n v="106.57"/>
    <n v="106.57"/>
    <n v="15"/>
    <n v="7"/>
    <n v="0"/>
    <n v="22"/>
    <n v="0"/>
    <n v="41"/>
    <n v="0"/>
    <n v="3"/>
    <n v="0"/>
    <n v="44"/>
    <n v="21"/>
    <n v="9"/>
    <n v="44"/>
    <n v="74"/>
    <n v="1"/>
    <n v="9"/>
    <n v="55"/>
    <n v="65"/>
    <n v="51.92"/>
    <n v="2.4"/>
    <n v="0"/>
    <n v="54.32"/>
    <n v="3"/>
    <n v="21"/>
    <n v="0"/>
    <n v="24"/>
    <n v="0"/>
    <n v="0"/>
    <n v="0"/>
    <n v="0"/>
    <n v="12"/>
    <n v="0"/>
    <n v="0"/>
    <n v="12"/>
    <n v="70"/>
    <n v="50"/>
    <n v="0"/>
    <n v="13"/>
    <n v="0"/>
    <n v="133"/>
    <n v="1"/>
    <n v="36"/>
    <n v="1000"/>
    <m/>
  </r>
  <r>
    <x v="24"/>
    <x v="4"/>
    <n v="2.0699999999999998"/>
    <n v="52.25"/>
    <n v="0"/>
    <n v="0"/>
    <n v="54.32"/>
    <n v="54.32"/>
    <n v="51.944000000000003"/>
    <n v="106.57"/>
    <n v="26.26"/>
    <n v="0"/>
    <n v="0"/>
    <n v="106.57"/>
    <n v="106.57"/>
    <n v="15"/>
    <n v="7"/>
    <n v="0"/>
    <n v="22"/>
    <n v="0"/>
    <n v="41"/>
    <n v="0"/>
    <n v="3"/>
    <n v="0"/>
    <n v="44"/>
    <n v="21"/>
    <n v="9"/>
    <n v="44"/>
    <n v="74"/>
    <n v="1"/>
    <n v="9"/>
    <n v="55"/>
    <n v="65"/>
    <n v="51.92"/>
    <n v="2.4"/>
    <n v="0"/>
    <n v="54.32"/>
    <n v="3"/>
    <n v="21"/>
    <n v="0"/>
    <n v="24"/>
    <n v="0"/>
    <n v="0"/>
    <n v="0"/>
    <n v="0"/>
    <n v="12"/>
    <n v="0"/>
    <n v="0"/>
    <n v="12"/>
    <n v="70"/>
    <n v="50"/>
    <n v="0"/>
    <n v="13"/>
    <n v="0"/>
    <n v="133"/>
    <n v="1"/>
    <n v="36"/>
    <n v="1000"/>
    <m/>
  </r>
  <r>
    <x v="24"/>
    <x v="5"/>
    <n v="2.0699999999999998"/>
    <n v="52.25"/>
    <n v="0"/>
    <n v="0"/>
    <n v="54.32"/>
    <n v="54.32"/>
    <n v="51.944000000000003"/>
    <n v="106.57"/>
    <n v="26.26"/>
    <n v="0"/>
    <n v="0"/>
    <n v="106.57"/>
    <n v="106.57"/>
    <n v="15"/>
    <n v="7"/>
    <n v="0"/>
    <n v="22"/>
    <n v="0"/>
    <n v="41"/>
    <n v="0"/>
    <n v="3"/>
    <n v="0"/>
    <n v="44"/>
    <n v="21"/>
    <n v="9"/>
    <n v="44"/>
    <n v="74"/>
    <n v="1"/>
    <n v="9"/>
    <n v="55"/>
    <n v="65"/>
    <n v="51.92"/>
    <n v="2.4"/>
    <n v="0"/>
    <n v="54.32"/>
    <n v="3"/>
    <n v="21"/>
    <n v="0"/>
    <n v="24"/>
    <n v="0"/>
    <n v="0"/>
    <n v="0"/>
    <n v="0"/>
    <n v="12"/>
    <n v="0"/>
    <n v="0"/>
    <n v="12"/>
    <n v="70"/>
    <n v="50"/>
    <n v="0"/>
    <n v="13"/>
    <n v="0"/>
    <n v="133"/>
    <n v="1"/>
    <n v="36"/>
    <n v="1000"/>
    <m/>
  </r>
  <r>
    <x v="24"/>
    <x v="6"/>
    <n v="2.0699999999999998"/>
    <n v="52.25"/>
    <n v="0"/>
    <n v="0"/>
    <n v="54.32"/>
    <n v="54.32"/>
    <n v="51.944000000000003"/>
    <n v="106.57"/>
    <n v="26.26"/>
    <n v="0"/>
    <n v="0"/>
    <n v="106.57"/>
    <n v="106.57"/>
    <n v="15"/>
    <n v="7"/>
    <n v="0"/>
    <n v="22"/>
    <n v="0"/>
    <n v="41"/>
    <n v="0"/>
    <n v="3"/>
    <n v="0"/>
    <n v="44"/>
    <n v="21"/>
    <n v="9"/>
    <n v="44"/>
    <n v="74"/>
    <n v="1"/>
    <n v="9"/>
    <n v="55"/>
    <n v="65"/>
    <n v="51.92"/>
    <n v="2.4"/>
    <n v="0"/>
    <n v="54.32"/>
    <n v="3"/>
    <n v="21"/>
    <n v="0"/>
    <n v="24"/>
    <n v="0"/>
    <n v="0"/>
    <n v="0"/>
    <n v="0"/>
    <n v="12"/>
    <n v="0"/>
    <n v="0"/>
    <n v="12"/>
    <n v="70"/>
    <n v="50"/>
    <n v="0"/>
    <n v="13"/>
    <n v="0"/>
    <n v="133"/>
    <n v="1"/>
    <n v="36"/>
    <n v="1000"/>
    <m/>
  </r>
  <r>
    <x v="24"/>
    <x v="7"/>
    <n v="2.0699999999999998"/>
    <n v="52.25"/>
    <n v="0"/>
    <n v="0"/>
    <n v="54.32"/>
    <n v="54.32"/>
    <n v="51.944000000000003"/>
    <n v="106.57"/>
    <n v="26.26"/>
    <n v="0"/>
    <n v="0"/>
    <n v="106.57"/>
    <n v="106.57"/>
    <n v="15"/>
    <n v="7"/>
    <n v="0"/>
    <n v="22"/>
    <n v="0"/>
    <n v="41"/>
    <n v="0"/>
    <n v="3"/>
    <n v="0"/>
    <n v="44"/>
    <n v="21"/>
    <n v="9"/>
    <n v="44"/>
    <n v="74"/>
    <n v="1"/>
    <n v="9"/>
    <n v="55"/>
    <n v="65"/>
    <n v="51.92"/>
    <n v="2.4"/>
    <n v="0"/>
    <n v="54.32"/>
    <n v="3"/>
    <n v="21"/>
    <n v="0"/>
    <n v="24"/>
    <n v="0"/>
    <n v="0"/>
    <n v="0"/>
    <n v="0"/>
    <n v="12"/>
    <n v="0"/>
    <n v="0"/>
    <n v="12"/>
    <n v="70"/>
    <n v="50"/>
    <n v="0"/>
    <n v="13"/>
    <n v="0"/>
    <n v="133"/>
    <n v="1"/>
    <n v="36"/>
    <n v="1000"/>
    <m/>
  </r>
  <r>
    <x v="24"/>
    <x v="8"/>
    <n v="2.0699999999999998"/>
    <n v="52.25"/>
    <n v="0"/>
    <n v="0"/>
    <n v="54.32"/>
    <n v="54.32"/>
    <n v="51.944000000000003"/>
    <n v="106.57"/>
    <n v="26.26"/>
    <n v="0"/>
    <n v="0"/>
    <n v="106.57"/>
    <n v="106.57"/>
    <n v="15"/>
    <n v="7"/>
    <n v="0"/>
    <n v="22"/>
    <n v="0"/>
    <n v="41"/>
    <n v="0"/>
    <n v="3"/>
    <n v="0"/>
    <n v="44"/>
    <n v="21"/>
    <n v="9"/>
    <n v="44"/>
    <n v="74"/>
    <n v="1"/>
    <n v="9"/>
    <n v="55"/>
    <n v="65"/>
    <n v="51.92"/>
    <n v="2.4"/>
    <n v="0"/>
    <n v="54.32"/>
    <n v="3"/>
    <n v="21"/>
    <n v="0"/>
    <n v="24"/>
    <n v="0"/>
    <n v="0"/>
    <n v="0"/>
    <n v="0"/>
    <n v="12"/>
    <n v="0"/>
    <n v="0"/>
    <n v="12"/>
    <n v="70"/>
    <n v="50"/>
    <n v="0"/>
    <n v="13"/>
    <n v="0"/>
    <n v="133"/>
    <n v="1"/>
    <n v="36"/>
    <n v="1000"/>
    <m/>
  </r>
  <r>
    <x v="24"/>
    <x v="9"/>
    <n v="2.0699999999999998"/>
    <n v="52.25"/>
    <n v="0"/>
    <n v="0"/>
    <n v="54.32"/>
    <n v="54.32"/>
    <n v="51.944000000000003"/>
    <n v="106.57"/>
    <n v="26.26"/>
    <n v="0"/>
    <n v="0"/>
    <n v="106.57"/>
    <n v="106.57"/>
    <n v="15"/>
    <n v="7"/>
    <n v="0"/>
    <n v="22"/>
    <n v="0"/>
    <n v="41"/>
    <n v="0"/>
    <n v="3"/>
    <n v="0"/>
    <n v="44"/>
    <n v="21"/>
    <n v="9"/>
    <n v="44"/>
    <n v="74"/>
    <n v="1"/>
    <n v="9"/>
    <n v="55"/>
    <n v="65"/>
    <n v="51.92"/>
    <n v="2.4"/>
    <n v="0"/>
    <n v="54.32"/>
    <n v="3"/>
    <n v="21"/>
    <n v="0"/>
    <n v="24"/>
    <n v="0"/>
    <n v="0"/>
    <n v="0"/>
    <n v="0"/>
    <n v="12"/>
    <n v="0"/>
    <n v="0"/>
    <n v="12"/>
    <n v="70"/>
    <n v="50"/>
    <n v="0"/>
    <n v="13"/>
    <n v="0"/>
    <n v="133"/>
    <n v="1"/>
    <n v="36"/>
    <n v="1000"/>
    <m/>
  </r>
  <r>
    <x v="24"/>
    <x v="10"/>
    <n v="2.0699999999999998"/>
    <n v="52.25"/>
    <n v="0"/>
    <n v="0"/>
    <n v="54.32"/>
    <n v="54.32"/>
    <n v="51.944000000000003"/>
    <n v="106.57"/>
    <n v="26.26"/>
    <n v="0"/>
    <n v="0"/>
    <n v="106.57"/>
    <n v="106.57"/>
    <n v="15"/>
    <n v="7"/>
    <n v="0"/>
    <n v="22"/>
    <n v="0"/>
    <n v="41"/>
    <n v="0"/>
    <n v="3"/>
    <n v="0"/>
    <n v="44"/>
    <n v="21"/>
    <n v="9"/>
    <n v="44"/>
    <n v="74"/>
    <n v="1"/>
    <n v="9"/>
    <n v="55"/>
    <n v="65"/>
    <n v="51.92"/>
    <n v="2.4"/>
    <n v="0"/>
    <n v="54.32"/>
    <n v="3"/>
    <n v="21"/>
    <n v="0"/>
    <n v="24"/>
    <n v="0"/>
    <n v="0"/>
    <n v="0"/>
    <n v="0"/>
    <n v="12"/>
    <n v="0"/>
    <n v="0"/>
    <n v="12"/>
    <n v="70"/>
    <n v="50"/>
    <n v="0"/>
    <n v="13"/>
    <n v="0"/>
    <n v="133"/>
    <n v="1"/>
    <n v="36"/>
    <n v="1000"/>
    <m/>
  </r>
  <r>
    <x v="24"/>
    <x v="11"/>
    <n v="2.0699999999999998"/>
    <n v="52.25"/>
    <n v="0"/>
    <n v="0"/>
    <n v="54.32"/>
    <n v="54.32"/>
    <n v="51.944000000000003"/>
    <n v="106.57"/>
    <n v="26.26"/>
    <n v="0"/>
    <n v="0"/>
    <n v="106.57"/>
    <n v="106.57"/>
    <n v="15"/>
    <n v="7"/>
    <n v="0"/>
    <n v="22"/>
    <n v="0"/>
    <n v="41"/>
    <n v="0"/>
    <n v="3"/>
    <n v="0"/>
    <n v="44"/>
    <n v="21"/>
    <n v="9"/>
    <n v="44"/>
    <n v="74"/>
    <n v="1"/>
    <n v="9"/>
    <n v="55"/>
    <n v="65"/>
    <n v="51.92"/>
    <n v="2.4"/>
    <n v="0"/>
    <n v="54.32"/>
    <n v="3"/>
    <n v="21"/>
    <n v="0"/>
    <n v="24"/>
    <n v="0"/>
    <n v="0"/>
    <n v="0"/>
    <n v="0"/>
    <n v="12"/>
    <n v="0"/>
    <n v="0"/>
    <n v="12"/>
    <n v="70"/>
    <n v="50"/>
    <n v="0"/>
    <n v="13"/>
    <n v="0"/>
    <n v="133"/>
    <n v="1"/>
    <n v="36"/>
    <n v="1000"/>
    <m/>
  </r>
  <r>
    <x v="25"/>
    <x v="0"/>
    <n v="2.0699999999999998"/>
    <n v="52.25"/>
    <n v="0"/>
    <n v="0"/>
    <n v="54.32"/>
    <n v="54.32"/>
    <n v="51.944000000000003"/>
    <n v="106.57"/>
    <n v="26.26"/>
    <n v="0"/>
    <n v="0"/>
    <n v="106.57"/>
    <n v="106.57"/>
    <n v="15"/>
    <n v="7"/>
    <n v="0"/>
    <n v="22"/>
    <n v="0"/>
    <n v="40"/>
    <n v="0"/>
    <n v="3"/>
    <n v="0"/>
    <n v="43"/>
    <n v="22"/>
    <n v="9"/>
    <n v="43"/>
    <n v="74"/>
    <n v="1"/>
    <n v="9"/>
    <n v="56"/>
    <n v="66"/>
    <n v="51.92"/>
    <n v="2.4"/>
    <n v="0"/>
    <n v="54.32"/>
    <n v="3"/>
    <n v="21"/>
    <n v="0"/>
    <n v="24"/>
    <n v="0"/>
    <n v="0"/>
    <n v="0"/>
    <n v="0"/>
    <n v="12"/>
    <n v="0"/>
    <n v="0"/>
    <n v="12"/>
    <n v="73"/>
    <n v="47"/>
    <n v="0"/>
    <n v="14"/>
    <n v="0"/>
    <n v="134"/>
    <n v="1"/>
    <n v="36"/>
    <n v="1000"/>
    <m/>
  </r>
  <r>
    <x v="25"/>
    <x v="1"/>
    <n v="2.0699999999999998"/>
    <n v="52.25"/>
    <n v="0"/>
    <n v="0"/>
    <n v="54.32"/>
    <n v="54.32"/>
    <n v="51.944000000000003"/>
    <n v="106.57"/>
    <n v="26.26"/>
    <n v="0"/>
    <n v="0"/>
    <n v="106.57"/>
    <n v="106.57"/>
    <n v="15"/>
    <n v="7"/>
    <n v="0"/>
    <n v="22"/>
    <n v="0"/>
    <n v="40"/>
    <n v="0"/>
    <n v="3"/>
    <n v="0"/>
    <n v="43"/>
    <n v="22"/>
    <n v="9"/>
    <n v="43"/>
    <n v="74"/>
    <n v="1"/>
    <n v="9"/>
    <n v="56"/>
    <n v="66"/>
    <n v="51.92"/>
    <n v="2.4"/>
    <n v="0"/>
    <n v="54.32"/>
    <n v="3"/>
    <n v="21"/>
    <n v="0"/>
    <n v="24"/>
    <n v="0"/>
    <n v="0"/>
    <n v="0"/>
    <n v="0"/>
    <n v="12"/>
    <n v="0"/>
    <n v="0"/>
    <n v="12"/>
    <n v="73"/>
    <n v="47"/>
    <n v="0"/>
    <n v="14"/>
    <n v="0"/>
    <n v="134"/>
    <n v="1"/>
    <n v="36"/>
    <n v="1000"/>
    <m/>
  </r>
  <r>
    <x v="25"/>
    <x v="2"/>
    <n v="2.0699999999999998"/>
    <n v="52.25"/>
    <n v="0"/>
    <n v="0"/>
    <n v="54.32"/>
    <n v="54.32"/>
    <n v="51.944000000000003"/>
    <n v="106.57"/>
    <n v="26.26"/>
    <n v="0"/>
    <n v="0"/>
    <n v="106.57"/>
    <n v="106.57"/>
    <n v="15"/>
    <n v="7"/>
    <n v="0"/>
    <n v="22"/>
    <n v="0"/>
    <n v="40"/>
    <n v="0"/>
    <n v="3"/>
    <n v="0"/>
    <n v="43"/>
    <n v="22"/>
    <n v="9"/>
    <n v="43"/>
    <n v="74"/>
    <n v="1"/>
    <n v="9"/>
    <n v="56"/>
    <n v="66"/>
    <n v="51.92"/>
    <n v="2.4"/>
    <n v="0"/>
    <n v="54.32"/>
    <n v="3"/>
    <n v="21"/>
    <n v="0"/>
    <n v="24"/>
    <n v="0"/>
    <n v="0"/>
    <n v="0"/>
    <n v="0"/>
    <n v="12"/>
    <n v="0"/>
    <n v="0"/>
    <n v="12"/>
    <n v="73"/>
    <n v="47"/>
    <n v="0"/>
    <n v="14"/>
    <n v="0"/>
    <n v="134"/>
    <n v="1"/>
    <n v="36"/>
    <n v="1000"/>
    <m/>
  </r>
  <r>
    <x v="25"/>
    <x v="3"/>
    <n v="2.0699999999999998"/>
    <n v="52.25"/>
    <n v="0"/>
    <n v="0"/>
    <n v="54.32"/>
    <n v="54.32"/>
    <n v="51.944000000000003"/>
    <n v="106.57"/>
    <n v="26.26"/>
    <n v="0"/>
    <n v="0"/>
    <n v="106.57"/>
    <n v="106.57"/>
    <n v="15"/>
    <n v="7"/>
    <n v="0"/>
    <n v="22"/>
    <n v="0"/>
    <n v="40"/>
    <n v="0"/>
    <n v="3"/>
    <n v="0"/>
    <n v="43"/>
    <n v="22"/>
    <n v="9"/>
    <n v="43"/>
    <n v="74"/>
    <n v="1"/>
    <n v="9"/>
    <n v="56"/>
    <n v="66"/>
    <n v="51.92"/>
    <n v="2.4"/>
    <n v="0"/>
    <n v="54.32"/>
    <n v="3"/>
    <n v="21"/>
    <n v="0"/>
    <n v="24"/>
    <n v="0"/>
    <n v="0"/>
    <n v="0"/>
    <n v="0"/>
    <n v="12"/>
    <n v="0"/>
    <n v="0"/>
    <n v="12"/>
    <n v="73"/>
    <n v="47"/>
    <n v="0"/>
    <n v="14"/>
    <n v="0"/>
    <n v="134"/>
    <n v="1"/>
    <n v="36"/>
    <n v="1000"/>
    <m/>
  </r>
  <r>
    <x v="25"/>
    <x v="4"/>
    <n v="2.0699999999999998"/>
    <n v="52.25"/>
    <n v="0"/>
    <n v="0"/>
    <n v="54.32"/>
    <n v="54.32"/>
    <n v="51.944000000000003"/>
    <n v="106.57"/>
    <n v="26.26"/>
    <n v="0"/>
    <n v="0"/>
    <n v="106.57"/>
    <n v="106.57"/>
    <n v="15"/>
    <n v="7"/>
    <n v="0"/>
    <n v="22"/>
    <n v="0"/>
    <n v="40"/>
    <n v="0"/>
    <n v="3"/>
    <n v="0"/>
    <n v="43"/>
    <n v="22"/>
    <n v="9"/>
    <n v="43"/>
    <n v="74"/>
    <n v="1"/>
    <n v="9"/>
    <n v="56"/>
    <n v="66"/>
    <n v="51.92"/>
    <n v="2.4"/>
    <n v="0"/>
    <n v="54.32"/>
    <n v="3"/>
    <n v="21"/>
    <n v="0"/>
    <n v="24"/>
    <n v="0"/>
    <n v="0"/>
    <n v="0"/>
    <n v="0"/>
    <n v="12"/>
    <n v="0"/>
    <n v="0"/>
    <n v="12"/>
    <n v="73"/>
    <n v="47"/>
    <n v="0"/>
    <n v="14"/>
    <n v="0"/>
    <n v="134"/>
    <n v="1"/>
    <n v="36"/>
    <n v="1000"/>
    <m/>
  </r>
  <r>
    <x v="25"/>
    <x v="5"/>
    <n v="2.0699999999999998"/>
    <n v="52.25"/>
    <n v="0"/>
    <n v="0"/>
    <n v="54.32"/>
    <n v="54.32"/>
    <n v="51.944000000000003"/>
    <n v="106.57"/>
    <n v="26.26"/>
    <n v="0"/>
    <n v="0"/>
    <n v="106.57"/>
    <n v="106.57"/>
    <n v="15"/>
    <n v="7"/>
    <n v="0"/>
    <n v="22"/>
    <n v="0"/>
    <n v="40"/>
    <n v="0"/>
    <n v="3"/>
    <n v="0"/>
    <n v="43"/>
    <n v="22"/>
    <n v="9"/>
    <n v="43"/>
    <n v="74"/>
    <n v="1"/>
    <n v="9"/>
    <n v="56"/>
    <n v="66"/>
    <n v="51.92"/>
    <n v="2.4"/>
    <n v="0"/>
    <n v="54.32"/>
    <n v="3"/>
    <n v="21"/>
    <n v="0"/>
    <n v="24"/>
    <n v="0"/>
    <n v="0"/>
    <n v="0"/>
    <n v="0"/>
    <n v="12"/>
    <n v="0"/>
    <n v="0"/>
    <n v="12"/>
    <n v="73"/>
    <n v="47"/>
    <n v="0"/>
    <n v="14"/>
    <n v="0"/>
    <n v="134"/>
    <n v="1"/>
    <n v="36"/>
    <n v="1000"/>
    <m/>
  </r>
  <r>
    <x v="25"/>
    <x v="6"/>
    <n v="2.0699999999999998"/>
    <n v="52.25"/>
    <n v="0"/>
    <n v="0"/>
    <n v="54.32"/>
    <n v="54.32"/>
    <n v="51.944000000000003"/>
    <n v="106.57"/>
    <n v="26.26"/>
    <n v="0"/>
    <n v="0"/>
    <n v="106.57"/>
    <n v="106.57"/>
    <n v="15"/>
    <n v="7"/>
    <n v="0"/>
    <n v="22"/>
    <n v="0"/>
    <n v="40"/>
    <n v="0"/>
    <n v="3"/>
    <n v="0"/>
    <n v="43"/>
    <n v="22"/>
    <n v="9"/>
    <n v="43"/>
    <n v="74"/>
    <n v="1"/>
    <n v="9"/>
    <n v="56"/>
    <n v="66"/>
    <n v="51.92"/>
    <n v="2.4"/>
    <n v="0"/>
    <n v="54.32"/>
    <n v="3"/>
    <n v="21"/>
    <n v="0"/>
    <n v="24"/>
    <n v="0"/>
    <n v="0"/>
    <n v="0"/>
    <n v="0"/>
    <n v="12"/>
    <n v="0"/>
    <n v="0"/>
    <n v="12"/>
    <n v="73"/>
    <n v="47"/>
    <n v="0"/>
    <n v="14"/>
    <n v="0"/>
    <n v="134"/>
    <n v="1"/>
    <n v="36"/>
    <n v="1000"/>
    <m/>
  </r>
  <r>
    <x v="25"/>
    <x v="7"/>
    <n v="2.0699999999999998"/>
    <n v="52.25"/>
    <n v="0"/>
    <n v="0"/>
    <n v="54.32"/>
    <n v="54.32"/>
    <n v="51.944000000000003"/>
    <n v="106.57"/>
    <n v="26.26"/>
    <n v="0"/>
    <n v="0"/>
    <n v="106.57"/>
    <n v="106.57"/>
    <n v="15"/>
    <n v="7"/>
    <n v="0"/>
    <n v="22"/>
    <n v="0"/>
    <n v="40"/>
    <n v="0"/>
    <n v="3"/>
    <n v="0"/>
    <n v="43"/>
    <n v="22"/>
    <n v="9"/>
    <n v="43"/>
    <n v="74"/>
    <n v="1"/>
    <n v="9"/>
    <n v="56"/>
    <n v="66"/>
    <n v="51.92"/>
    <n v="2.4"/>
    <n v="0"/>
    <n v="54.32"/>
    <n v="3"/>
    <n v="21"/>
    <n v="0"/>
    <n v="24"/>
    <n v="0"/>
    <n v="0"/>
    <n v="0"/>
    <n v="0"/>
    <n v="12"/>
    <n v="0"/>
    <n v="0"/>
    <n v="12"/>
    <n v="73"/>
    <n v="47"/>
    <n v="0"/>
    <n v="14"/>
    <n v="0"/>
    <n v="134"/>
    <n v="1"/>
    <n v="36"/>
    <n v="1000"/>
    <m/>
  </r>
  <r>
    <x v="25"/>
    <x v="8"/>
    <n v="2.0699999999999998"/>
    <n v="52.25"/>
    <n v="0"/>
    <n v="0"/>
    <n v="54.32"/>
    <n v="54.32"/>
    <n v="51.944000000000003"/>
    <n v="106.57"/>
    <n v="26.26"/>
    <n v="0"/>
    <n v="0"/>
    <n v="106.57"/>
    <n v="106.57"/>
    <n v="15"/>
    <n v="7"/>
    <n v="0"/>
    <n v="22"/>
    <n v="0"/>
    <n v="40"/>
    <n v="0"/>
    <n v="3"/>
    <n v="0"/>
    <n v="43"/>
    <n v="22"/>
    <n v="9"/>
    <n v="43"/>
    <n v="74"/>
    <n v="1"/>
    <n v="9"/>
    <n v="56"/>
    <n v="66"/>
    <n v="51.92"/>
    <n v="2.4"/>
    <n v="0"/>
    <n v="54.32"/>
    <n v="3"/>
    <n v="21"/>
    <n v="0"/>
    <n v="24"/>
    <n v="0"/>
    <n v="0"/>
    <n v="0"/>
    <n v="0"/>
    <n v="12"/>
    <n v="0"/>
    <n v="0"/>
    <n v="12"/>
    <n v="73"/>
    <n v="47"/>
    <n v="0"/>
    <n v="14"/>
    <n v="0"/>
    <n v="134"/>
    <n v="1"/>
    <n v="36"/>
    <n v="1000"/>
    <m/>
  </r>
  <r>
    <x v="25"/>
    <x v="9"/>
    <n v="2.0699999999999998"/>
    <n v="52.25"/>
    <n v="0"/>
    <n v="0"/>
    <n v="54.32"/>
    <n v="54.32"/>
    <n v="51.944000000000003"/>
    <n v="106.57"/>
    <n v="26.26"/>
    <n v="0"/>
    <n v="0"/>
    <n v="106.57"/>
    <n v="106.57"/>
    <n v="15"/>
    <n v="7"/>
    <n v="0"/>
    <n v="22"/>
    <n v="0"/>
    <n v="40"/>
    <n v="0"/>
    <n v="3"/>
    <n v="0"/>
    <n v="43"/>
    <n v="22"/>
    <n v="9"/>
    <n v="43"/>
    <n v="74"/>
    <n v="1"/>
    <n v="9"/>
    <n v="56"/>
    <n v="66"/>
    <n v="51.92"/>
    <n v="2.4"/>
    <n v="0"/>
    <n v="54.32"/>
    <n v="3"/>
    <n v="21"/>
    <n v="0"/>
    <n v="24"/>
    <n v="0"/>
    <n v="0"/>
    <n v="0"/>
    <n v="0"/>
    <n v="12"/>
    <n v="0"/>
    <n v="0"/>
    <n v="12"/>
    <n v="73"/>
    <n v="47"/>
    <n v="0"/>
    <n v="14"/>
    <n v="0"/>
    <n v="134"/>
    <n v="1"/>
    <n v="36"/>
    <n v="1000"/>
    <m/>
  </r>
  <r>
    <x v="25"/>
    <x v="10"/>
    <n v="2.0699999999999998"/>
    <n v="52.25"/>
    <n v="0"/>
    <n v="0"/>
    <n v="54.32"/>
    <n v="54.32"/>
    <n v="51.944000000000003"/>
    <n v="106.57"/>
    <n v="26.26"/>
    <n v="0"/>
    <n v="0"/>
    <n v="106.57"/>
    <n v="106.57"/>
    <n v="15"/>
    <n v="7"/>
    <n v="0"/>
    <n v="22"/>
    <n v="0"/>
    <n v="40"/>
    <n v="0"/>
    <n v="3"/>
    <n v="0"/>
    <n v="43"/>
    <n v="22"/>
    <n v="9"/>
    <n v="43"/>
    <n v="74"/>
    <n v="1"/>
    <n v="9"/>
    <n v="56"/>
    <n v="66"/>
    <n v="51.92"/>
    <n v="2.4"/>
    <n v="0"/>
    <n v="54.32"/>
    <n v="3"/>
    <n v="21"/>
    <n v="0"/>
    <n v="24"/>
    <n v="0"/>
    <n v="0"/>
    <n v="0"/>
    <n v="0"/>
    <n v="12"/>
    <n v="0"/>
    <n v="0"/>
    <n v="12"/>
    <n v="73"/>
    <n v="47"/>
    <n v="0"/>
    <n v="14"/>
    <n v="0"/>
    <n v="134"/>
    <n v="1"/>
    <n v="36"/>
    <n v="1000"/>
    <m/>
  </r>
  <r>
    <x v="25"/>
    <x v="11"/>
    <n v="2.0699999999999998"/>
    <n v="52.25"/>
    <n v="0"/>
    <n v="0"/>
    <n v="54.32"/>
    <n v="54.32"/>
    <n v="51.944000000000003"/>
    <n v="106.57"/>
    <n v="26.26"/>
    <n v="0"/>
    <n v="0"/>
    <n v="106.57"/>
    <n v="106.57"/>
    <n v="15"/>
    <n v="7"/>
    <n v="0"/>
    <n v="22"/>
    <n v="0"/>
    <n v="40"/>
    <n v="0"/>
    <n v="3"/>
    <n v="0"/>
    <n v="43"/>
    <n v="22"/>
    <n v="9"/>
    <n v="43"/>
    <n v="74"/>
    <n v="1"/>
    <n v="9"/>
    <n v="56"/>
    <n v="66"/>
    <n v="51.92"/>
    <n v="2.4"/>
    <n v="0"/>
    <n v="54.32"/>
    <n v="3"/>
    <n v="21"/>
    <n v="0"/>
    <n v="24"/>
    <n v="0"/>
    <n v="0"/>
    <n v="0"/>
    <n v="0"/>
    <n v="12"/>
    <n v="0"/>
    <n v="0"/>
    <n v="12"/>
    <n v="73"/>
    <n v="47"/>
    <n v="0"/>
    <n v="14"/>
    <n v="0"/>
    <n v="134"/>
    <n v="1"/>
    <n v="36"/>
    <n v="1000"/>
    <m/>
  </r>
  <r>
    <x v="26"/>
    <x v="0"/>
    <n v="2.0699999999999998"/>
    <n v="52.25"/>
    <n v="0"/>
    <n v="0"/>
    <n v="54.32"/>
    <n v="54.32"/>
    <n v="51.944000000000003"/>
    <n v="106.57"/>
    <n v="26.26"/>
    <n v="0"/>
    <n v="0"/>
    <n v="106.57"/>
    <n v="106.57"/>
    <n v="15"/>
    <n v="7"/>
    <n v="0"/>
    <n v="22"/>
    <n v="0"/>
    <n v="40"/>
    <n v="0"/>
    <n v="3"/>
    <n v="0"/>
    <n v="43"/>
    <n v="23"/>
    <n v="9"/>
    <n v="43"/>
    <n v="75"/>
    <n v="1"/>
    <n v="9"/>
    <n v="54"/>
    <n v="64"/>
    <n v="51.92"/>
    <n v="2.4"/>
    <n v="0"/>
    <n v="54.32"/>
    <n v="3"/>
    <n v="21"/>
    <n v="0"/>
    <n v="24"/>
    <n v="0"/>
    <n v="0"/>
    <n v="0"/>
    <n v="0"/>
    <n v="12"/>
    <n v="0"/>
    <n v="0"/>
    <n v="12"/>
    <n v="73"/>
    <n v="47"/>
    <n v="0"/>
    <n v="14"/>
    <n v="0"/>
    <n v="134"/>
    <n v="1"/>
    <n v="36"/>
    <n v="1000"/>
    <m/>
  </r>
  <r>
    <x v="26"/>
    <x v="1"/>
    <n v="2.0699999999999998"/>
    <n v="52.25"/>
    <n v="0"/>
    <n v="0"/>
    <n v="54.32"/>
    <n v="54.32"/>
    <n v="51.944000000000003"/>
    <n v="106.57"/>
    <n v="26.26"/>
    <n v="0"/>
    <n v="0"/>
    <n v="106.57"/>
    <n v="106.57"/>
    <n v="15"/>
    <n v="7"/>
    <n v="0"/>
    <n v="22"/>
    <n v="0"/>
    <n v="40"/>
    <n v="0"/>
    <n v="3"/>
    <n v="0"/>
    <n v="43"/>
    <n v="23"/>
    <n v="9"/>
    <n v="43"/>
    <n v="75"/>
    <n v="1"/>
    <n v="9"/>
    <n v="54"/>
    <n v="64"/>
    <n v="51.92"/>
    <n v="2.4"/>
    <n v="0"/>
    <n v="54.32"/>
    <n v="3"/>
    <n v="21"/>
    <n v="0"/>
    <n v="24"/>
    <n v="0"/>
    <n v="0"/>
    <n v="0"/>
    <n v="0"/>
    <n v="12"/>
    <n v="0"/>
    <n v="0"/>
    <n v="12"/>
    <n v="73"/>
    <n v="47"/>
    <n v="0"/>
    <n v="14"/>
    <n v="0"/>
    <n v="134"/>
    <n v="1"/>
    <n v="36"/>
    <n v="1000"/>
    <m/>
  </r>
  <r>
    <x v="26"/>
    <x v="2"/>
    <n v="2.0699999999999998"/>
    <n v="52.25"/>
    <n v="0"/>
    <n v="0"/>
    <n v="54.32"/>
    <n v="54.32"/>
    <n v="51.944000000000003"/>
    <n v="106.57"/>
    <n v="26.26"/>
    <n v="0"/>
    <n v="0"/>
    <n v="106.57"/>
    <n v="106.57"/>
    <n v="15"/>
    <n v="7"/>
    <n v="0"/>
    <n v="22"/>
    <n v="0"/>
    <n v="40"/>
    <n v="0"/>
    <n v="3"/>
    <n v="0"/>
    <n v="43"/>
    <n v="23"/>
    <n v="9"/>
    <n v="43"/>
    <n v="75"/>
    <n v="1"/>
    <n v="9"/>
    <n v="54"/>
    <n v="64"/>
    <n v="51.92"/>
    <n v="2.4"/>
    <n v="0"/>
    <n v="54.32"/>
    <n v="3"/>
    <n v="21"/>
    <n v="0"/>
    <n v="24"/>
    <n v="0"/>
    <n v="0"/>
    <n v="0"/>
    <n v="0"/>
    <n v="12"/>
    <n v="0"/>
    <n v="0"/>
    <n v="12"/>
    <n v="73"/>
    <n v="47"/>
    <n v="0"/>
    <n v="14"/>
    <n v="0"/>
    <n v="134"/>
    <n v="1"/>
    <n v="36"/>
    <n v="1000"/>
    <m/>
  </r>
  <r>
    <x v="26"/>
    <x v="3"/>
    <n v="2.0699999999999998"/>
    <n v="52.25"/>
    <n v="0"/>
    <n v="0"/>
    <n v="54.32"/>
    <n v="54.32"/>
    <n v="51.944000000000003"/>
    <n v="106.57"/>
    <n v="26.26"/>
    <n v="0"/>
    <n v="0"/>
    <n v="106.57"/>
    <n v="106.57"/>
    <n v="15"/>
    <n v="7"/>
    <n v="0"/>
    <n v="22"/>
    <n v="0"/>
    <n v="40"/>
    <n v="0"/>
    <n v="3"/>
    <n v="0"/>
    <n v="43"/>
    <n v="23"/>
    <n v="9"/>
    <n v="43"/>
    <n v="75"/>
    <n v="1"/>
    <n v="9"/>
    <n v="54"/>
    <n v="64"/>
    <n v="51.92"/>
    <n v="2.4"/>
    <n v="0"/>
    <n v="54.32"/>
    <n v="3"/>
    <n v="21"/>
    <n v="0"/>
    <n v="24"/>
    <n v="0"/>
    <n v="0"/>
    <n v="0"/>
    <n v="0"/>
    <n v="12"/>
    <n v="0"/>
    <n v="0"/>
    <n v="12"/>
    <n v="73"/>
    <n v="47"/>
    <n v="0"/>
    <n v="14"/>
    <n v="0"/>
    <n v="134"/>
    <n v="1"/>
    <n v="36"/>
    <n v="1000"/>
    <m/>
  </r>
  <r>
    <x v="26"/>
    <x v="4"/>
    <n v="2.0699999999999998"/>
    <n v="52.25"/>
    <n v="0"/>
    <n v="0"/>
    <n v="54.32"/>
    <n v="54.32"/>
    <n v="51.944000000000003"/>
    <n v="106.57"/>
    <n v="26.26"/>
    <n v="0"/>
    <n v="0"/>
    <n v="106.57"/>
    <n v="106.57"/>
    <n v="15"/>
    <n v="7"/>
    <n v="0"/>
    <n v="22"/>
    <n v="0"/>
    <n v="40"/>
    <n v="0"/>
    <n v="3"/>
    <n v="0"/>
    <n v="43"/>
    <n v="23"/>
    <n v="9"/>
    <n v="43"/>
    <n v="75"/>
    <n v="1"/>
    <n v="9"/>
    <n v="54"/>
    <n v="64"/>
    <n v="51.92"/>
    <n v="2.4"/>
    <n v="0"/>
    <n v="54.32"/>
    <n v="3"/>
    <n v="21"/>
    <n v="0"/>
    <n v="24"/>
    <n v="0"/>
    <n v="0"/>
    <n v="0"/>
    <n v="0"/>
    <n v="12"/>
    <n v="0"/>
    <n v="0"/>
    <n v="12"/>
    <n v="73"/>
    <n v="47"/>
    <n v="0"/>
    <n v="14"/>
    <n v="0"/>
    <n v="134"/>
    <n v="1"/>
    <n v="36"/>
    <n v="1000"/>
    <m/>
  </r>
  <r>
    <x v="26"/>
    <x v="5"/>
    <n v="2.0699999999999998"/>
    <n v="52.25"/>
    <n v="0"/>
    <n v="0"/>
    <n v="54.32"/>
    <n v="54.32"/>
    <n v="51.944000000000003"/>
    <n v="106.57"/>
    <n v="26.26"/>
    <n v="0"/>
    <n v="0"/>
    <n v="106.57"/>
    <n v="106.57"/>
    <n v="15"/>
    <n v="7"/>
    <n v="0"/>
    <n v="22"/>
    <n v="0"/>
    <n v="40"/>
    <n v="0"/>
    <n v="3"/>
    <n v="0"/>
    <n v="43"/>
    <n v="23"/>
    <n v="9"/>
    <n v="43"/>
    <n v="75"/>
    <n v="1"/>
    <n v="9"/>
    <n v="54"/>
    <n v="64"/>
    <n v="51.92"/>
    <n v="2.4"/>
    <n v="0"/>
    <n v="54.32"/>
    <n v="3"/>
    <n v="21"/>
    <n v="0"/>
    <n v="24"/>
    <n v="0"/>
    <n v="0"/>
    <n v="0"/>
    <n v="0"/>
    <n v="12"/>
    <n v="0"/>
    <n v="0"/>
    <n v="12"/>
    <n v="73"/>
    <n v="47"/>
    <n v="0"/>
    <n v="14"/>
    <n v="0"/>
    <n v="134"/>
    <n v="1"/>
    <n v="36"/>
    <n v="1000"/>
    <m/>
  </r>
  <r>
    <x v="26"/>
    <x v="6"/>
    <n v="2.0699999999999998"/>
    <n v="52.25"/>
    <n v="0"/>
    <n v="0"/>
    <n v="54.32"/>
    <n v="54.32"/>
    <n v="51.944000000000003"/>
    <n v="106.57"/>
    <n v="26.26"/>
    <n v="0"/>
    <n v="0"/>
    <n v="106.57"/>
    <n v="106.57"/>
    <n v="15"/>
    <n v="7"/>
    <n v="0"/>
    <n v="22"/>
    <n v="0"/>
    <n v="40"/>
    <n v="0"/>
    <n v="3"/>
    <n v="0"/>
    <n v="43"/>
    <n v="23"/>
    <n v="9"/>
    <n v="43"/>
    <n v="75"/>
    <n v="1"/>
    <n v="9"/>
    <n v="54"/>
    <n v="64"/>
    <n v="51.92"/>
    <n v="2.4"/>
    <n v="0"/>
    <n v="54.32"/>
    <n v="3"/>
    <n v="21"/>
    <n v="0"/>
    <n v="24"/>
    <n v="0"/>
    <n v="0"/>
    <n v="0"/>
    <n v="0"/>
    <n v="12"/>
    <n v="0"/>
    <n v="0"/>
    <n v="12"/>
    <n v="73"/>
    <n v="47"/>
    <n v="0"/>
    <n v="14"/>
    <n v="0"/>
    <n v="134"/>
    <n v="1"/>
    <n v="36"/>
    <n v="1000"/>
    <m/>
  </r>
  <r>
    <x v="26"/>
    <x v="7"/>
    <n v="2.0699999999999998"/>
    <n v="52.25"/>
    <n v="0"/>
    <n v="0"/>
    <n v="54.32"/>
    <n v="54.32"/>
    <n v="51.944000000000003"/>
    <n v="106.57"/>
    <n v="26.26"/>
    <n v="0"/>
    <n v="0"/>
    <n v="106.57"/>
    <n v="106.57"/>
    <n v="15"/>
    <n v="7"/>
    <n v="0"/>
    <n v="22"/>
    <n v="0"/>
    <n v="40"/>
    <n v="0"/>
    <n v="3"/>
    <n v="0"/>
    <n v="43"/>
    <n v="23"/>
    <n v="9"/>
    <n v="43"/>
    <n v="75"/>
    <n v="1"/>
    <n v="9"/>
    <n v="54"/>
    <n v="64"/>
    <n v="51.92"/>
    <n v="2.4"/>
    <n v="0"/>
    <n v="54.32"/>
    <n v="3"/>
    <n v="21"/>
    <n v="0"/>
    <n v="24"/>
    <n v="0"/>
    <n v="0"/>
    <n v="0"/>
    <n v="0"/>
    <n v="12"/>
    <n v="0"/>
    <n v="0"/>
    <n v="12"/>
    <n v="73"/>
    <n v="47"/>
    <n v="0"/>
    <n v="14"/>
    <n v="0"/>
    <n v="134"/>
    <n v="1"/>
    <n v="36"/>
    <n v="1000"/>
    <m/>
  </r>
  <r>
    <x v="26"/>
    <x v="8"/>
    <n v="2.0699999999999998"/>
    <n v="52.25"/>
    <n v="0"/>
    <n v="0"/>
    <n v="54.32"/>
    <n v="54.32"/>
    <n v="51.944000000000003"/>
    <n v="106.57"/>
    <n v="26.26"/>
    <n v="0"/>
    <n v="0"/>
    <n v="106.57"/>
    <n v="106.57"/>
    <n v="15"/>
    <n v="7"/>
    <n v="0"/>
    <n v="22"/>
    <n v="0"/>
    <n v="40"/>
    <n v="0"/>
    <n v="3"/>
    <n v="0"/>
    <n v="43"/>
    <n v="23"/>
    <n v="9"/>
    <n v="43"/>
    <n v="75"/>
    <n v="1"/>
    <n v="9"/>
    <n v="54"/>
    <n v="64"/>
    <n v="51.92"/>
    <n v="2.4"/>
    <n v="0"/>
    <n v="54.32"/>
    <n v="3"/>
    <n v="21"/>
    <n v="0"/>
    <n v="24"/>
    <n v="0"/>
    <n v="0"/>
    <n v="0"/>
    <n v="0"/>
    <n v="12"/>
    <n v="0"/>
    <n v="0"/>
    <n v="12"/>
    <n v="73"/>
    <n v="47"/>
    <n v="0"/>
    <n v="14"/>
    <n v="0"/>
    <n v="134"/>
    <n v="1"/>
    <n v="36"/>
    <n v="1000"/>
    <s v="En septiembre de 2019 se habilitaron dos andenes elevados definitivos en la estación Retiro. Se trata de los andenes 1 y 2 de la estación terminal. También se habilitó los andenes elevados de la estación Ciudad Universitaria."/>
  </r>
  <r>
    <x v="26"/>
    <x v="9"/>
    <n v="2.0699999999999998"/>
    <n v="52.25"/>
    <n v="0"/>
    <n v="0"/>
    <n v="54.32"/>
    <n v="54.32"/>
    <n v="51.944000000000003"/>
    <n v="106.57"/>
    <n v="26.26"/>
    <n v="0"/>
    <n v="0"/>
    <n v="106.57"/>
    <n v="106.57"/>
    <n v="15"/>
    <n v="7"/>
    <n v="0"/>
    <n v="22"/>
    <n v="0"/>
    <n v="40"/>
    <n v="0"/>
    <n v="3"/>
    <n v="0"/>
    <n v="43"/>
    <n v="23"/>
    <n v="9"/>
    <n v="43"/>
    <n v="75"/>
    <n v="1"/>
    <n v="9"/>
    <n v="54"/>
    <n v="64"/>
    <n v="51.92"/>
    <n v="2.4"/>
    <n v="0"/>
    <n v="54.32"/>
    <n v="3"/>
    <n v="21"/>
    <n v="0"/>
    <n v="24"/>
    <n v="0"/>
    <n v="0"/>
    <n v="0"/>
    <n v="0"/>
    <n v="12"/>
    <n v="0"/>
    <n v="0"/>
    <n v="12"/>
    <n v="73"/>
    <n v="47"/>
    <n v="0"/>
    <n v="14"/>
    <n v="0"/>
    <n v="134"/>
    <n v="1"/>
    <n v="36"/>
    <n v="1000"/>
    <m/>
  </r>
  <r>
    <x v="26"/>
    <x v="10"/>
    <n v="2.0699999999999998"/>
    <n v="52.25"/>
    <n v="0"/>
    <n v="0"/>
    <n v="54.32"/>
    <n v="54.32"/>
    <n v="51.944000000000003"/>
    <n v="106.57"/>
    <n v="26.26"/>
    <n v="0"/>
    <n v="0"/>
    <n v="106.57"/>
    <n v="106.57"/>
    <n v="15"/>
    <n v="7"/>
    <n v="0"/>
    <n v="22"/>
    <n v="0"/>
    <n v="40"/>
    <n v="0"/>
    <n v="3"/>
    <n v="0"/>
    <n v="43"/>
    <n v="23"/>
    <n v="9"/>
    <n v="43"/>
    <n v="75"/>
    <n v="1"/>
    <n v="9"/>
    <n v="54"/>
    <n v="64"/>
    <n v="51.92"/>
    <n v="2.4"/>
    <n v="0"/>
    <n v="54.32"/>
    <n v="3"/>
    <n v="21"/>
    <n v="0"/>
    <n v="24"/>
    <n v="0"/>
    <n v="0"/>
    <n v="0"/>
    <n v="0"/>
    <n v="12"/>
    <n v="0"/>
    <n v="0"/>
    <n v="12"/>
    <n v="73"/>
    <n v="47"/>
    <n v="0"/>
    <n v="14"/>
    <n v="0"/>
    <n v="134"/>
    <n v="1"/>
    <n v="36"/>
    <n v="1000"/>
    <s v="En noviembre de 2019 quedó habilitada al público la renovada estación Carapachay con andenes elevados."/>
  </r>
  <r>
    <x v="26"/>
    <x v="11"/>
    <n v="2.0699999999999998"/>
    <n v="52.25"/>
    <n v="0"/>
    <n v="0"/>
    <n v="54.32"/>
    <n v="54.32"/>
    <n v="51.944000000000003"/>
    <n v="106.57"/>
    <n v="26.26"/>
    <n v="0"/>
    <n v="0"/>
    <n v="106.57"/>
    <n v="106.57"/>
    <n v="15"/>
    <n v="7"/>
    <n v="0"/>
    <n v="22"/>
    <n v="0"/>
    <n v="40"/>
    <n v="0"/>
    <n v="3"/>
    <n v="0"/>
    <n v="43"/>
    <n v="23"/>
    <n v="9"/>
    <n v="43"/>
    <n v="75"/>
    <n v="1"/>
    <n v="9"/>
    <n v="54"/>
    <n v="64"/>
    <n v="51.92"/>
    <n v="2.4"/>
    <n v="0"/>
    <n v="54.32"/>
    <n v="3"/>
    <n v="21"/>
    <n v="0"/>
    <n v="24"/>
    <n v="0"/>
    <n v="0"/>
    <n v="0"/>
    <n v="0"/>
    <n v="12"/>
    <n v="0"/>
    <n v="0"/>
    <n v="12"/>
    <n v="73"/>
    <n v="47"/>
    <n v="0"/>
    <n v="14"/>
    <n v="0"/>
    <n v="134"/>
    <n v="1"/>
    <n v="36"/>
    <n v="1000"/>
    <m/>
  </r>
  <r>
    <x v="27"/>
    <x v="0"/>
    <n v="2.0699999999999998"/>
    <n v="52.25"/>
    <n v="0"/>
    <n v="0"/>
    <n v="54.32"/>
    <n v="54.32"/>
    <n v="51.944000000000003"/>
    <n v="106.57"/>
    <n v="26.26"/>
    <n v="0"/>
    <n v="0"/>
    <n v="106.57"/>
    <n v="106.57"/>
    <n v="15"/>
    <n v="7"/>
    <n v="0"/>
    <n v="22"/>
    <n v="0"/>
    <n v="40"/>
    <n v="0"/>
    <n v="3"/>
    <n v="0"/>
    <n v="43"/>
    <n v="23"/>
    <n v="9"/>
    <n v="43"/>
    <n v="75"/>
    <n v="1"/>
    <n v="9"/>
    <n v="54"/>
    <n v="64"/>
    <n v="51.92"/>
    <n v="2.4"/>
    <n v="0"/>
    <n v="54.32"/>
    <n v="3"/>
    <n v="25"/>
    <n v="0"/>
    <n v="28"/>
    <n v="0"/>
    <n v="0"/>
    <n v="0"/>
    <n v="0"/>
    <n v="12"/>
    <n v="0"/>
    <n v="0"/>
    <n v="12"/>
    <n v="73"/>
    <n v="47"/>
    <n v="0"/>
    <n v="14"/>
    <n v="0"/>
    <n v="134"/>
    <n v="1"/>
    <n v="36"/>
    <n v="1000"/>
    <m/>
  </r>
  <r>
    <x v="27"/>
    <x v="1"/>
    <n v="2.0699999999999998"/>
    <n v="52.25"/>
    <n v="0"/>
    <n v="0"/>
    <n v="54.32"/>
    <n v="54.32"/>
    <n v="51.944000000000003"/>
    <n v="106.57"/>
    <n v="26.26"/>
    <n v="0"/>
    <n v="0"/>
    <n v="106.57"/>
    <n v="106.57"/>
    <n v="15"/>
    <n v="7"/>
    <n v="0"/>
    <n v="22"/>
    <n v="0"/>
    <n v="40"/>
    <n v="0"/>
    <n v="3"/>
    <n v="0"/>
    <n v="43"/>
    <n v="23"/>
    <n v="9"/>
    <n v="43"/>
    <n v="75"/>
    <n v="1"/>
    <n v="9"/>
    <n v="54"/>
    <n v="64"/>
    <n v="51.92"/>
    <n v="2.4"/>
    <n v="0"/>
    <n v="54.32"/>
    <n v="3"/>
    <n v="25"/>
    <n v="0"/>
    <n v="28"/>
    <n v="0"/>
    <n v="0"/>
    <n v="0"/>
    <n v="0"/>
    <n v="12"/>
    <n v="0"/>
    <n v="0"/>
    <n v="12"/>
    <n v="73"/>
    <n v="47"/>
    <n v="0"/>
    <n v="14"/>
    <n v="0"/>
    <n v="134"/>
    <n v="1"/>
    <n v="36"/>
    <n v="1000"/>
    <m/>
  </r>
  <r>
    <x v="27"/>
    <x v="2"/>
    <n v="2.0699999999999998"/>
    <n v="52.25"/>
    <n v="0"/>
    <n v="0"/>
    <n v="54.32"/>
    <n v="54.32"/>
    <n v="51.944000000000003"/>
    <n v="106.57"/>
    <n v="26.26"/>
    <n v="0"/>
    <n v="0"/>
    <n v="106.57"/>
    <n v="106.57"/>
    <n v="15"/>
    <n v="7"/>
    <n v="0"/>
    <n v="22"/>
    <n v="0"/>
    <n v="40"/>
    <n v="0"/>
    <n v="3"/>
    <n v="0"/>
    <n v="43"/>
    <n v="23"/>
    <n v="9"/>
    <n v="43"/>
    <n v="75"/>
    <n v="1"/>
    <n v="9"/>
    <n v="54"/>
    <n v="64"/>
    <n v="51.92"/>
    <n v="2.4"/>
    <n v="0"/>
    <n v="54.32"/>
    <n v="3"/>
    <n v="25"/>
    <n v="0"/>
    <n v="28"/>
    <n v="0"/>
    <n v="0"/>
    <n v="0"/>
    <n v="0"/>
    <n v="12"/>
    <n v="0"/>
    <n v="0"/>
    <n v="12"/>
    <n v="73"/>
    <n v="47"/>
    <n v="0"/>
    <n v="14"/>
    <n v="0"/>
    <n v="134"/>
    <n v="1"/>
    <n v="36"/>
    <n v="1000"/>
    <s v="A principios de marzo 2020 quedó habilitada al público la renovada estación Aristóbulo del Valle con andenes elevados."/>
  </r>
  <r>
    <x v="27"/>
    <x v="3"/>
    <n v="2.0699999999999998"/>
    <n v="52.25"/>
    <n v="0"/>
    <n v="0"/>
    <n v="54.32"/>
    <n v="54.32"/>
    <n v="51.944000000000003"/>
    <n v="106.57"/>
    <n v="26.26"/>
    <n v="0"/>
    <n v="0"/>
    <n v="106.57"/>
    <n v="106.57"/>
    <n v="15"/>
    <n v="7"/>
    <n v="0"/>
    <n v="22"/>
    <n v="0"/>
    <n v="40"/>
    <n v="0"/>
    <n v="3"/>
    <n v="0"/>
    <n v="43"/>
    <n v="23"/>
    <n v="9"/>
    <n v="43"/>
    <n v="75"/>
    <n v="1"/>
    <n v="9"/>
    <n v="54"/>
    <n v="64"/>
    <n v="51.92"/>
    <n v="2.4"/>
    <n v="0"/>
    <n v="54.32"/>
    <n v="3"/>
    <n v="25"/>
    <n v="0"/>
    <n v="28"/>
    <n v="0"/>
    <n v="0"/>
    <n v="0"/>
    <n v="0"/>
    <n v="12"/>
    <n v="0"/>
    <n v="0"/>
    <n v="12"/>
    <n v="73"/>
    <n v="47"/>
    <n v="0"/>
    <n v="14"/>
    <n v="0"/>
    <n v="134"/>
    <n v="1"/>
    <n v="36"/>
    <n v="1000"/>
    <m/>
  </r>
  <r>
    <x v="27"/>
    <x v="4"/>
    <n v="2.0699999999999998"/>
    <n v="52.25"/>
    <n v="0"/>
    <n v="0"/>
    <n v="54.32"/>
    <n v="54.32"/>
    <n v="51.944000000000003"/>
    <n v="106.57"/>
    <n v="26.26"/>
    <n v="0"/>
    <n v="0"/>
    <n v="106.57"/>
    <n v="106.57"/>
    <n v="15"/>
    <n v="7"/>
    <n v="0"/>
    <n v="22"/>
    <n v="0"/>
    <n v="40"/>
    <n v="0"/>
    <n v="3"/>
    <n v="0"/>
    <n v="43"/>
    <n v="23"/>
    <n v="9"/>
    <n v="43"/>
    <n v="75"/>
    <n v="1"/>
    <n v="9"/>
    <n v="54"/>
    <n v="64"/>
    <n v="51.92"/>
    <n v="2.4"/>
    <n v="0"/>
    <n v="54.32"/>
    <n v="3"/>
    <n v="25"/>
    <n v="0"/>
    <n v="28"/>
    <n v="0"/>
    <n v="0"/>
    <n v="0"/>
    <n v="0"/>
    <n v="12"/>
    <n v="0"/>
    <n v="0"/>
    <n v="12"/>
    <n v="73"/>
    <n v="47"/>
    <n v="0"/>
    <n v="14"/>
    <n v="0"/>
    <n v="134"/>
    <n v="1"/>
    <n v="36"/>
    <n v="1000"/>
    <m/>
  </r>
  <r>
    <x v="27"/>
    <x v="5"/>
    <n v="2.0699999999999998"/>
    <n v="52.25"/>
    <n v="0"/>
    <n v="0"/>
    <n v="54.32"/>
    <n v="54.32"/>
    <n v="51.944000000000003"/>
    <n v="106.57"/>
    <n v="26.26"/>
    <n v="0"/>
    <n v="0"/>
    <n v="106.57"/>
    <n v="106.57"/>
    <n v="15"/>
    <n v="7"/>
    <n v="0"/>
    <n v="22"/>
    <n v="0"/>
    <n v="40"/>
    <n v="0"/>
    <n v="3"/>
    <n v="0"/>
    <n v="43"/>
    <n v="23"/>
    <n v="9"/>
    <n v="43"/>
    <n v="75"/>
    <n v="1"/>
    <n v="9"/>
    <n v="54"/>
    <n v="64"/>
    <n v="51.92"/>
    <n v="2.4"/>
    <n v="0"/>
    <n v="54.32"/>
    <n v="3"/>
    <n v="25"/>
    <n v="0"/>
    <n v="28"/>
    <n v="0"/>
    <n v="0"/>
    <n v="0"/>
    <n v="0"/>
    <n v="12"/>
    <n v="0"/>
    <n v="0"/>
    <n v="12"/>
    <n v="73"/>
    <n v="47"/>
    <n v="0"/>
    <n v="14"/>
    <n v="0"/>
    <n v="134"/>
    <n v="1"/>
    <n v="36"/>
    <n v="1000"/>
    <s v="En junio 2020 quedó habilitado el andén 1 (sentido Retiro) de la estación Boulogne Sur Mer con andenes elevados."/>
  </r>
  <r>
    <x v="27"/>
    <x v="6"/>
    <n v="2.0699999999999998"/>
    <n v="52.25"/>
    <n v="0"/>
    <n v="0"/>
    <n v="54.32"/>
    <n v="54.32"/>
    <n v="51.944000000000003"/>
    <n v="106.57"/>
    <n v="26.26"/>
    <n v="0"/>
    <n v="0"/>
    <n v="106.57"/>
    <n v="106.57"/>
    <n v="15"/>
    <n v="7"/>
    <n v="0"/>
    <n v="22"/>
    <n v="0"/>
    <n v="40"/>
    <n v="0"/>
    <n v="3"/>
    <n v="0"/>
    <n v="43"/>
    <n v="23"/>
    <n v="9"/>
    <n v="43"/>
    <n v="75"/>
    <n v="1"/>
    <n v="9"/>
    <n v="54"/>
    <n v="64"/>
    <n v="51.92"/>
    <n v="2.4"/>
    <n v="0"/>
    <n v="54.32"/>
    <n v="3"/>
    <n v="25"/>
    <n v="0"/>
    <n v="28"/>
    <n v="0"/>
    <n v="0"/>
    <n v="0"/>
    <n v="0"/>
    <n v="12"/>
    <n v="0"/>
    <n v="0"/>
    <n v="12"/>
    <n v="73"/>
    <n v="47"/>
    <n v="0"/>
    <n v="14"/>
    <n v="0"/>
    <n v="134"/>
    <n v="1"/>
    <n v="36"/>
    <n v="1000"/>
    <m/>
  </r>
  <r>
    <x v="27"/>
    <x v="7"/>
    <n v="2.0699999999999998"/>
    <n v="52.25"/>
    <n v="0"/>
    <n v="0"/>
    <n v="54.32"/>
    <n v="54.32"/>
    <n v="51.944000000000003"/>
    <n v="106.57"/>
    <n v="26.26"/>
    <n v="0"/>
    <n v="0"/>
    <n v="106.57"/>
    <n v="106.57"/>
    <n v="15"/>
    <n v="7"/>
    <n v="0"/>
    <n v="22"/>
    <n v="0"/>
    <n v="40"/>
    <n v="0"/>
    <n v="3"/>
    <n v="0"/>
    <n v="43"/>
    <n v="23"/>
    <n v="9"/>
    <n v="43"/>
    <n v="75"/>
    <n v="1"/>
    <n v="9"/>
    <n v="54"/>
    <n v="64"/>
    <n v="51.92"/>
    <n v="2.4"/>
    <n v="0"/>
    <n v="54.32"/>
    <n v="3"/>
    <n v="25"/>
    <n v="0"/>
    <n v="28"/>
    <n v="0"/>
    <n v="0"/>
    <n v="0"/>
    <n v="0"/>
    <n v="12"/>
    <n v="0"/>
    <n v="0"/>
    <n v="12"/>
    <n v="73"/>
    <n v="47"/>
    <n v="0"/>
    <n v="14"/>
    <n v="0"/>
    <n v="134"/>
    <n v="1"/>
    <n v="36"/>
    <n v="1000"/>
    <s v="En agosto de 2020 quedó habilitada al público la renovada estación Villa Rosa con andenes elevados."/>
  </r>
  <r>
    <x v="27"/>
    <x v="8"/>
    <n v="2.0699999999999998"/>
    <n v="52.25"/>
    <n v="0"/>
    <n v="0"/>
    <n v="54.32"/>
    <n v="54.32"/>
    <n v="51.944000000000003"/>
    <n v="106.57"/>
    <n v="26.26"/>
    <n v="0"/>
    <n v="0"/>
    <n v="106.57"/>
    <n v="106.57"/>
    <n v="15"/>
    <n v="7"/>
    <n v="0"/>
    <n v="22"/>
    <n v="0"/>
    <n v="40"/>
    <n v="0"/>
    <n v="3"/>
    <n v="0"/>
    <n v="43"/>
    <n v="23"/>
    <n v="9"/>
    <n v="43"/>
    <n v="75"/>
    <n v="1"/>
    <n v="9"/>
    <n v="54"/>
    <n v="64"/>
    <n v="51.92"/>
    <n v="2.4"/>
    <n v="0"/>
    <n v="54.32"/>
    <n v="3"/>
    <n v="25"/>
    <n v="0"/>
    <n v="28"/>
    <n v="0"/>
    <n v="0"/>
    <n v="0"/>
    <n v="0"/>
    <n v="12"/>
    <n v="0"/>
    <n v="0"/>
    <n v="12"/>
    <n v="73"/>
    <n v="47"/>
    <n v="0"/>
    <n v="14"/>
    <n v="0"/>
    <n v="134"/>
    <n v="1"/>
    <n v="36"/>
    <n v="1000"/>
    <s v="En septiembre 2020 quedaron habilitados los andenes 2 y 3 de la estación Boulogne Sur Mer con andenes elevados. También se inauguró la renovada estación Don Torcuato con andenes elevados."/>
  </r>
  <r>
    <x v="27"/>
    <x v="9"/>
    <n v="2.0699999999999998"/>
    <n v="52.25"/>
    <n v="0"/>
    <n v="0"/>
    <n v="54.32"/>
    <n v="54.32"/>
    <n v="51.944000000000003"/>
    <n v="106.57"/>
    <n v="26.26"/>
    <n v="0"/>
    <n v="0"/>
    <n v="106.57"/>
    <n v="106.57"/>
    <n v="15"/>
    <n v="7"/>
    <n v="0"/>
    <n v="22"/>
    <n v="0"/>
    <n v="40"/>
    <n v="0"/>
    <n v="3"/>
    <n v="0"/>
    <n v="43"/>
    <n v="23"/>
    <n v="9"/>
    <n v="43"/>
    <n v="75"/>
    <n v="1"/>
    <n v="9"/>
    <n v="54"/>
    <n v="64"/>
    <n v="51.92"/>
    <n v="2.4"/>
    <n v="0"/>
    <n v="54.32"/>
    <n v="3"/>
    <n v="25"/>
    <n v="0"/>
    <n v="28"/>
    <n v="0"/>
    <n v="0"/>
    <n v="0"/>
    <n v="0"/>
    <n v="12"/>
    <n v="0"/>
    <n v="0"/>
    <n v="12"/>
    <n v="73"/>
    <n v="47"/>
    <n v="0"/>
    <n v="14"/>
    <n v="0"/>
    <n v="134"/>
    <n v="1"/>
    <n v="36"/>
    <n v="1000"/>
    <s v="El 23/10/2020 quedó habilitada al público la renovada estación Florida con andenes elevados."/>
  </r>
  <r>
    <x v="27"/>
    <x v="10"/>
    <n v="2.0699999999999998"/>
    <n v="52.25"/>
    <n v="0"/>
    <n v="0"/>
    <n v="54.32"/>
    <n v="54.32"/>
    <n v="51.944000000000003"/>
    <n v="106.57"/>
    <n v="26.26"/>
    <n v="0"/>
    <n v="0"/>
    <n v="106.57"/>
    <n v="106.57"/>
    <n v="15"/>
    <n v="7"/>
    <n v="0"/>
    <n v="22"/>
    <n v="0"/>
    <n v="40"/>
    <n v="0"/>
    <n v="3"/>
    <n v="0"/>
    <n v="43"/>
    <n v="23"/>
    <n v="9"/>
    <n v="43"/>
    <n v="75"/>
    <n v="1"/>
    <n v="9"/>
    <n v="54"/>
    <n v="64"/>
    <n v="51.92"/>
    <n v="2.4"/>
    <n v="0"/>
    <n v="54.32"/>
    <n v="3"/>
    <n v="25"/>
    <n v="0"/>
    <n v="28"/>
    <n v="0"/>
    <n v="0"/>
    <n v="0"/>
    <n v="0"/>
    <n v="12"/>
    <n v="0"/>
    <n v="0"/>
    <n v="12"/>
    <n v="73"/>
    <n v="47"/>
    <n v="0"/>
    <n v="14"/>
    <n v="0"/>
    <n v="134"/>
    <n v="1"/>
    <n v="36"/>
    <n v="1000"/>
    <m/>
  </r>
  <r>
    <x v="27"/>
    <x v="11"/>
    <n v="2.0699999999999998"/>
    <n v="52.25"/>
    <n v="0"/>
    <n v="0"/>
    <n v="54.32"/>
    <n v="54.32"/>
    <n v="51.944000000000003"/>
    <n v="106.57"/>
    <n v="26.26"/>
    <n v="0"/>
    <n v="0"/>
    <n v="106.57"/>
    <n v="106.57"/>
    <n v="15"/>
    <n v="7"/>
    <n v="0"/>
    <n v="22"/>
    <n v="0"/>
    <n v="40"/>
    <n v="0"/>
    <n v="3"/>
    <n v="0"/>
    <n v="43"/>
    <n v="23"/>
    <n v="9"/>
    <n v="43"/>
    <n v="75"/>
    <n v="1"/>
    <n v="9"/>
    <n v="54"/>
    <n v="64"/>
    <n v="51.92"/>
    <n v="2.4"/>
    <n v="0"/>
    <n v="54.32"/>
    <n v="3"/>
    <n v="25"/>
    <n v="0"/>
    <n v="28"/>
    <n v="0"/>
    <n v="0"/>
    <n v="0"/>
    <n v="0"/>
    <n v="12"/>
    <n v="0"/>
    <n v="0"/>
    <n v="12"/>
    <n v="73"/>
    <n v="47"/>
    <n v="0"/>
    <n v="14"/>
    <n v="0"/>
    <n v="134"/>
    <n v="1"/>
    <n v="36"/>
    <n v="1000"/>
    <m/>
  </r>
  <r>
    <x v="28"/>
    <x v="0"/>
    <n v="2.0699999999999998"/>
    <n v="52.25"/>
    <n v="0"/>
    <n v="0"/>
    <n v="54.32"/>
    <n v="54.32"/>
    <n v="51.944000000000003"/>
    <n v="106.57"/>
    <n v="26.26"/>
    <n v="0"/>
    <n v="0"/>
    <n v="106.57"/>
    <n v="106.57"/>
    <n v="15"/>
    <n v="7"/>
    <n v="0"/>
    <n v="22"/>
    <n v="0"/>
    <n v="40"/>
    <n v="0"/>
    <n v="3"/>
    <n v="0"/>
    <n v="43"/>
    <n v="23"/>
    <n v="9"/>
    <n v="43"/>
    <n v="75"/>
    <n v="1"/>
    <n v="9"/>
    <n v="54"/>
    <n v="64"/>
    <n v="51.92"/>
    <n v="2.4"/>
    <n v="0"/>
    <n v="54.32"/>
    <n v="3"/>
    <n v="25"/>
    <n v="0"/>
    <n v="28"/>
    <n v="0"/>
    <n v="0"/>
    <n v="0"/>
    <n v="0"/>
    <n v="12"/>
    <n v="0"/>
    <n v="0"/>
    <n v="12"/>
    <n v="73"/>
    <n v="47"/>
    <n v="0"/>
    <n v="14"/>
    <n v="0"/>
    <n v="134"/>
    <n v="1"/>
    <n v="36"/>
    <n v="1000"/>
    <s v="El 06/01/2021 quedó habilitada al público la renovada estación Villa Adelina con andenes elevados. Tambien durante enero quedó habilitada la estación Los Polvorines con andenes elevados."/>
  </r>
  <r>
    <x v="28"/>
    <x v="1"/>
    <n v="2.0699999999999998"/>
    <n v="52.25"/>
    <n v="0"/>
    <n v="0"/>
    <n v="54.32"/>
    <n v="54.32"/>
    <n v="51.944000000000003"/>
    <n v="106.57"/>
    <n v="26.26"/>
    <n v="0"/>
    <n v="0"/>
    <n v="106.57"/>
    <n v="106.57"/>
    <n v="15"/>
    <n v="7"/>
    <n v="0"/>
    <n v="22"/>
    <n v="0"/>
    <n v="40"/>
    <n v="0"/>
    <n v="3"/>
    <n v="0"/>
    <n v="43"/>
    <n v="23"/>
    <n v="9"/>
    <n v="43"/>
    <n v="75"/>
    <n v="1"/>
    <n v="9"/>
    <n v="54"/>
    <n v="64"/>
    <n v="51.92"/>
    <n v="2.4"/>
    <n v="0"/>
    <n v="54.32"/>
    <n v="3"/>
    <n v="25"/>
    <n v="0"/>
    <n v="28"/>
    <n v="0"/>
    <n v="0"/>
    <n v="0"/>
    <n v="0"/>
    <n v="12"/>
    <n v="0"/>
    <n v="0"/>
    <n v="12"/>
    <n v="73"/>
    <n v="47"/>
    <n v="0"/>
    <n v="14"/>
    <n v="0"/>
    <n v="134"/>
    <n v="1"/>
    <n v="36"/>
    <n v="1000"/>
    <m/>
  </r>
  <r>
    <x v="28"/>
    <x v="2"/>
    <n v="2.0699999999999998"/>
    <n v="52.25"/>
    <n v="0"/>
    <n v="0"/>
    <n v="54.32"/>
    <n v="54.32"/>
    <n v="51.944000000000003"/>
    <n v="106.57"/>
    <n v="26.26"/>
    <n v="0"/>
    <n v="0"/>
    <n v="106.57"/>
    <n v="106.57"/>
    <n v="15"/>
    <n v="7"/>
    <n v="0"/>
    <n v="22"/>
    <n v="0"/>
    <n v="40"/>
    <n v="0"/>
    <n v="3"/>
    <n v="0"/>
    <n v="43"/>
    <n v="23"/>
    <n v="9"/>
    <n v="43"/>
    <n v="75"/>
    <n v="1"/>
    <n v="9"/>
    <n v="54"/>
    <n v="64"/>
    <n v="51.92"/>
    <n v="2.4"/>
    <n v="0"/>
    <n v="54.32"/>
    <n v="3"/>
    <n v="25"/>
    <n v="0"/>
    <n v="28"/>
    <n v="0"/>
    <n v="0"/>
    <n v="0"/>
    <n v="0"/>
    <n v="12"/>
    <n v="0"/>
    <n v="0"/>
    <n v="12"/>
    <n v="73"/>
    <n v="47"/>
    <n v="0"/>
    <n v="14"/>
    <n v="0"/>
    <n v="134"/>
    <n v="1"/>
    <n v="36"/>
    <n v="1000"/>
    <s v="El 04/03/2021 quedó habilitada al público la renovada estación Padilla con andenes elevados."/>
  </r>
  <r>
    <x v="28"/>
    <x v="3"/>
    <n v="2.0699999999999998"/>
    <n v="52.25"/>
    <n v="0"/>
    <n v="0"/>
    <n v="54.32"/>
    <n v="54.32"/>
    <n v="51.944000000000003"/>
    <n v="106.57"/>
    <n v="26.26"/>
    <n v="0"/>
    <n v="0"/>
    <n v="106.57"/>
    <n v="106.57"/>
    <n v="15"/>
    <n v="7"/>
    <n v="0"/>
    <n v="22"/>
    <n v="0"/>
    <n v="40"/>
    <n v="0"/>
    <n v="3"/>
    <n v="0"/>
    <n v="43"/>
    <n v="23"/>
    <n v="9"/>
    <n v="43"/>
    <n v="75"/>
    <n v="1"/>
    <n v="9"/>
    <n v="54"/>
    <n v="64"/>
    <n v="51.92"/>
    <n v="2.4"/>
    <n v="0"/>
    <n v="54.32"/>
    <n v="3"/>
    <n v="25"/>
    <n v="0"/>
    <n v="28"/>
    <n v="0"/>
    <n v="0"/>
    <n v="0"/>
    <n v="0"/>
    <n v="12"/>
    <n v="0"/>
    <n v="0"/>
    <n v="12"/>
    <n v="73"/>
    <n v="47"/>
    <n v="0"/>
    <n v="14"/>
    <n v="0"/>
    <n v="134"/>
    <n v="1"/>
    <n v="36"/>
    <n v="1000"/>
    <s v="El 12/04/2021 quedó habilitada al público la renovada estación Villa de Mayo con andenes elevados."/>
  </r>
  <r>
    <x v="28"/>
    <x v="4"/>
    <n v="2.0699999999999998"/>
    <n v="52.25"/>
    <n v="0"/>
    <n v="0"/>
    <n v="54.32"/>
    <n v="54.32"/>
    <n v="51.944000000000003"/>
    <n v="106.57"/>
    <n v="26.26"/>
    <n v="0"/>
    <n v="0"/>
    <n v="106.57"/>
    <n v="106.57"/>
    <n v="15"/>
    <n v="7"/>
    <n v="0"/>
    <n v="22"/>
    <n v="0"/>
    <n v="40"/>
    <n v="0"/>
    <n v="3"/>
    <n v="0"/>
    <n v="43"/>
    <n v="23"/>
    <n v="9"/>
    <n v="43"/>
    <n v="75"/>
    <n v="1"/>
    <n v="9"/>
    <n v="54"/>
    <n v="64"/>
    <n v="51.92"/>
    <n v="2.4"/>
    <n v="0"/>
    <n v="54.32"/>
    <n v="3"/>
    <n v="25"/>
    <n v="0"/>
    <n v="28"/>
    <n v="0"/>
    <n v="0"/>
    <n v="0"/>
    <n v="0"/>
    <n v="12"/>
    <n v="0"/>
    <n v="0"/>
    <n v="12"/>
    <n v="73"/>
    <n v="47"/>
    <n v="0"/>
    <n v="14"/>
    <n v="0"/>
    <n v="134"/>
    <n v="1"/>
    <n v="36"/>
    <n v="1000"/>
    <s v="El 07/05/2021 quedó habilitada al público la renovada estación A. Sordeaux con andenes elevados."/>
  </r>
  <r>
    <x v="28"/>
    <x v="5"/>
    <n v="2.0699999999999998"/>
    <n v="52.25"/>
    <n v="0"/>
    <n v="0"/>
    <n v="54.32"/>
    <n v="54.32"/>
    <n v="51.944000000000003"/>
    <n v="106.57"/>
    <n v="26.26"/>
    <n v="0"/>
    <n v="0"/>
    <n v="106.57"/>
    <n v="106.57"/>
    <n v="15"/>
    <n v="7"/>
    <n v="0"/>
    <n v="22"/>
    <n v="0"/>
    <n v="40"/>
    <n v="0"/>
    <n v="3"/>
    <n v="0"/>
    <n v="43"/>
    <n v="23"/>
    <n v="9"/>
    <n v="43"/>
    <n v="75"/>
    <n v="1"/>
    <n v="9"/>
    <n v="54"/>
    <n v="64"/>
    <n v="51.92"/>
    <n v="2.4"/>
    <n v="0"/>
    <n v="54.32"/>
    <n v="3"/>
    <n v="25"/>
    <n v="0"/>
    <n v="28"/>
    <n v="0"/>
    <n v="0"/>
    <n v="0"/>
    <n v="0"/>
    <n v="12"/>
    <n v="0"/>
    <n v="0"/>
    <n v="12"/>
    <n v="73"/>
    <n v="47"/>
    <n v="0"/>
    <n v="14"/>
    <n v="0"/>
    <n v="134"/>
    <n v="1"/>
    <n v="36"/>
    <n v="1000"/>
    <m/>
  </r>
  <r>
    <x v="28"/>
    <x v="6"/>
    <n v="2.0699999999999998"/>
    <n v="52.25"/>
    <n v="0"/>
    <n v="0"/>
    <n v="54.32"/>
    <n v="54.32"/>
    <n v="51.944000000000003"/>
    <n v="106.57"/>
    <n v="26.26"/>
    <n v="0"/>
    <n v="0"/>
    <n v="106.57"/>
    <n v="106.57"/>
    <n v="15"/>
    <n v="7"/>
    <n v="0"/>
    <n v="22"/>
    <n v="0"/>
    <n v="40"/>
    <n v="0"/>
    <n v="3"/>
    <n v="0"/>
    <n v="43"/>
    <n v="23"/>
    <n v="9"/>
    <n v="43"/>
    <n v="75"/>
    <n v="1"/>
    <n v="9"/>
    <n v="54"/>
    <n v="64"/>
    <n v="51.92"/>
    <n v="2.4"/>
    <n v="0"/>
    <n v="54.32"/>
    <n v="3"/>
    <n v="25"/>
    <n v="0"/>
    <n v="28"/>
    <n v="0"/>
    <n v="0"/>
    <n v="0"/>
    <n v="0"/>
    <n v="12"/>
    <n v="0"/>
    <n v="0"/>
    <n v="12"/>
    <n v="73"/>
    <n v="47"/>
    <n v="0"/>
    <n v="14"/>
    <n v="0"/>
    <n v="134"/>
    <n v="1"/>
    <n v="36"/>
    <n v="1000"/>
    <m/>
  </r>
  <r>
    <x v="28"/>
    <x v="7"/>
    <n v="2.0699999999999998"/>
    <n v="52.25"/>
    <n v="0"/>
    <n v="0"/>
    <n v="54.32"/>
    <n v="54.32"/>
    <n v="51.944000000000003"/>
    <n v="106.57"/>
    <n v="26.26"/>
    <n v="0"/>
    <n v="0"/>
    <n v="106.57"/>
    <n v="106.57"/>
    <n v="15"/>
    <n v="7"/>
    <n v="0"/>
    <n v="22"/>
    <n v="0"/>
    <n v="40"/>
    <n v="0"/>
    <n v="3"/>
    <n v="0"/>
    <n v="43"/>
    <n v="23"/>
    <n v="9"/>
    <n v="43"/>
    <n v="75"/>
    <n v="1"/>
    <n v="9"/>
    <n v="54"/>
    <n v="64"/>
    <n v="51.92"/>
    <n v="2.4"/>
    <n v="0"/>
    <n v="54.32"/>
    <n v="3"/>
    <n v="25"/>
    <n v="0"/>
    <n v="28"/>
    <n v="0"/>
    <n v="0"/>
    <n v="0"/>
    <n v="0"/>
    <n v="12"/>
    <n v="0"/>
    <n v="0"/>
    <n v="12"/>
    <n v="73"/>
    <n v="47"/>
    <n v="0"/>
    <n v="14"/>
    <n v="0"/>
    <n v="134"/>
    <n v="1"/>
    <n v="36"/>
    <n v="1000"/>
    <m/>
  </r>
  <r>
    <x v="28"/>
    <x v="8"/>
    <n v="2.0699999999999998"/>
    <n v="52.25"/>
    <n v="0"/>
    <n v="0"/>
    <n v="54.32"/>
    <n v="54.32"/>
    <n v="51.944000000000003"/>
    <n v="106.57"/>
    <n v="26.26"/>
    <n v="0"/>
    <n v="0"/>
    <n v="106.57"/>
    <n v="106.57"/>
    <n v="15"/>
    <n v="7"/>
    <n v="0"/>
    <n v="22"/>
    <n v="0"/>
    <n v="40"/>
    <n v="0"/>
    <n v="3"/>
    <n v="0"/>
    <n v="43"/>
    <n v="23"/>
    <n v="9"/>
    <n v="43"/>
    <n v="75"/>
    <n v="1"/>
    <n v="9"/>
    <n v="54"/>
    <n v="64"/>
    <n v="51.92"/>
    <n v="2.4"/>
    <n v="0"/>
    <n v="54.32"/>
    <n v="3"/>
    <n v="25"/>
    <n v="0"/>
    <n v="28"/>
    <n v="0"/>
    <n v="0"/>
    <n v="0"/>
    <n v="0"/>
    <n v="12"/>
    <n v="0"/>
    <n v="0"/>
    <n v="12"/>
    <n v="73"/>
    <n v="47"/>
    <n v="0"/>
    <n v="14"/>
    <n v="0"/>
    <n v="134"/>
    <n v="1"/>
    <n v="36"/>
    <n v="1000"/>
    <m/>
  </r>
  <r>
    <x v="28"/>
    <x v="9"/>
    <n v="2.0699999999999998"/>
    <n v="52.25"/>
    <n v="0"/>
    <n v="0"/>
    <n v="54.32"/>
    <n v="54.32"/>
    <n v="51.944000000000003"/>
    <n v="106.57"/>
    <n v="26.26"/>
    <n v="0"/>
    <n v="0"/>
    <n v="106.57"/>
    <n v="106.57"/>
    <n v="15"/>
    <n v="7"/>
    <n v="0"/>
    <n v="22"/>
    <n v="0"/>
    <n v="40"/>
    <n v="0"/>
    <n v="3"/>
    <n v="0"/>
    <n v="43"/>
    <n v="23"/>
    <n v="9"/>
    <n v="43"/>
    <n v="75"/>
    <n v="1"/>
    <n v="9"/>
    <n v="54"/>
    <n v="64"/>
    <n v="51.92"/>
    <n v="2.4"/>
    <n v="0"/>
    <n v="54.32"/>
    <n v="3"/>
    <n v="25"/>
    <n v="0"/>
    <n v="28"/>
    <n v="0"/>
    <n v="0"/>
    <n v="0"/>
    <n v="0"/>
    <n v="12"/>
    <n v="0"/>
    <n v="0"/>
    <n v="12"/>
    <n v="73"/>
    <n v="47"/>
    <n v="0"/>
    <n v="14"/>
    <n v="0"/>
    <n v="134"/>
    <n v="1"/>
    <n v="36"/>
    <n v="1000"/>
    <s v="El 19/10/2021 se inauguraron las renovadas estaciones Vicealmirante Montes y Del Viso. Con estas, ya son 17 de 22 las estaciones del Belgrano Norte que cuentan con andenes elevados."/>
  </r>
  <r>
    <x v="28"/>
    <x v="10"/>
    <n v="2.0699999999999998"/>
    <n v="52.25"/>
    <n v="0"/>
    <n v="0"/>
    <n v="54.32"/>
    <n v="54.32"/>
    <n v="51.944000000000003"/>
    <n v="106.57"/>
    <n v="26.26"/>
    <n v="0"/>
    <n v="0"/>
    <n v="106.57"/>
    <n v="106.57"/>
    <n v="15"/>
    <n v="7"/>
    <n v="0"/>
    <n v="22"/>
    <n v="0"/>
    <n v="40"/>
    <n v="0"/>
    <n v="3"/>
    <n v="0"/>
    <n v="43"/>
    <n v="23"/>
    <n v="9"/>
    <n v="43"/>
    <n v="75"/>
    <n v="1"/>
    <n v="9"/>
    <n v="54"/>
    <n v="64"/>
    <n v="51.92"/>
    <n v="2.4"/>
    <n v="0"/>
    <n v="54.32"/>
    <n v="3"/>
    <n v="25"/>
    <n v="0"/>
    <n v="28"/>
    <n v="0"/>
    <n v="0"/>
    <n v="0"/>
    <n v="0"/>
    <n v="12"/>
    <n v="0"/>
    <n v="0"/>
    <n v="12"/>
    <n v="73"/>
    <n v="47"/>
    <n v="0"/>
    <n v="14"/>
    <n v="0"/>
    <n v="134"/>
    <n v="1"/>
    <n v="36"/>
    <n v="1000"/>
    <s v="Trenes Argentinos Infraestructura (ADIF) adjudicó la licitación para la terminación de las obras de la estación Panamericana de la línea Belgrano Norte, ubicada en el cruce de las vías de ese ferrocarril y la Panamericana ramal Pilar (altura kilómetro 46)."/>
  </r>
  <r>
    <x v="28"/>
    <x v="11"/>
    <n v="2.0699999999999998"/>
    <n v="52.25"/>
    <n v="0"/>
    <n v="0"/>
    <n v="54.32"/>
    <n v="54.32"/>
    <n v="51.944000000000003"/>
    <n v="106.57"/>
    <n v="26.26"/>
    <n v="0"/>
    <n v="0"/>
    <n v="106.57"/>
    <n v="106.57"/>
    <n v="15"/>
    <n v="7"/>
    <n v="0"/>
    <n v="22"/>
    <n v="0"/>
    <n v="40"/>
    <n v="0"/>
    <n v="3"/>
    <n v="0"/>
    <n v="43"/>
    <n v="23"/>
    <n v="9"/>
    <n v="43"/>
    <n v="75"/>
    <n v="1"/>
    <n v="9"/>
    <n v="54"/>
    <n v="64"/>
    <n v="51.92"/>
    <n v="2.4"/>
    <n v="0"/>
    <n v="54.32"/>
    <n v="3"/>
    <n v="25"/>
    <n v="0"/>
    <n v="28"/>
    <n v="0"/>
    <n v="0"/>
    <n v="0"/>
    <n v="0"/>
    <n v="12"/>
    <n v="0"/>
    <n v="0"/>
    <n v="12"/>
    <n v="73"/>
    <n v="47"/>
    <n v="0"/>
    <n v="14"/>
    <n v="0"/>
    <n v="134"/>
    <n v="1"/>
    <n v="36"/>
    <n v="1000"/>
    <m/>
  </r>
  <r>
    <x v="29"/>
    <x v="0"/>
    <n v="2.0699999999999998"/>
    <n v="52.25"/>
    <n v="0"/>
    <n v="0"/>
    <n v="54.32"/>
    <n v="54.32"/>
    <n v="51.944000000000003"/>
    <n v="106.57"/>
    <n v="26.26"/>
    <n v="0"/>
    <n v="0"/>
    <n v="106.57"/>
    <n v="106.57"/>
    <n v="15"/>
    <n v="7"/>
    <n v="0"/>
    <n v="22"/>
    <n v="0"/>
    <n v="40"/>
    <n v="0"/>
    <n v="3"/>
    <n v="0"/>
    <n v="43"/>
    <n v="25"/>
    <n v="9"/>
    <n v="43"/>
    <n v="77"/>
    <n v="1"/>
    <n v="9"/>
    <n v="55"/>
    <n v="65"/>
    <n v="51.92"/>
    <n v="2.4"/>
    <n v="0"/>
    <n v="54.32"/>
    <n v="3"/>
    <n v="25"/>
    <n v="0"/>
    <n v="28"/>
    <n v="0"/>
    <n v="0"/>
    <n v="0"/>
    <n v="0"/>
    <n v="12"/>
    <n v="0"/>
    <n v="0"/>
    <n v="12"/>
    <n v="73"/>
    <n v="47"/>
    <n v="0"/>
    <n v="14"/>
    <n v="0"/>
    <n v="134"/>
    <n v="1"/>
    <n v="36"/>
    <n v="1000"/>
    <m/>
  </r>
  <r>
    <x v="29"/>
    <x v="1"/>
    <n v="2.0699999999999998"/>
    <n v="52.25"/>
    <n v="0"/>
    <n v="0"/>
    <n v="54.32"/>
    <n v="54.32"/>
    <n v="51.944000000000003"/>
    <n v="106.57"/>
    <n v="26.26"/>
    <n v="0"/>
    <n v="0"/>
    <n v="106.57"/>
    <n v="106.57"/>
    <n v="15"/>
    <n v="7"/>
    <n v="0"/>
    <n v="22"/>
    <n v="0"/>
    <n v="40"/>
    <n v="0"/>
    <n v="3"/>
    <n v="0"/>
    <n v="43"/>
    <n v="25"/>
    <n v="9"/>
    <n v="43"/>
    <n v="77"/>
    <n v="1"/>
    <n v="9"/>
    <n v="55"/>
    <n v="65"/>
    <n v="51.92"/>
    <n v="2.4"/>
    <n v="0"/>
    <n v="54.32"/>
    <n v="3"/>
    <n v="25"/>
    <n v="0"/>
    <n v="28"/>
    <n v="0"/>
    <n v="0"/>
    <n v="0"/>
    <n v="0"/>
    <n v="12"/>
    <n v="0"/>
    <n v="0"/>
    <n v="12"/>
    <n v="73"/>
    <n v="47"/>
    <n v="0"/>
    <n v="14"/>
    <n v="0"/>
    <n v="134"/>
    <n v="1"/>
    <n v="36"/>
    <n v="1000"/>
    <m/>
  </r>
  <r>
    <x v="29"/>
    <x v="2"/>
    <n v="2.0699999999999998"/>
    <n v="52.25"/>
    <n v="0"/>
    <n v="0"/>
    <n v="54.32"/>
    <n v="54.32"/>
    <n v="51.944000000000003"/>
    <n v="106.57"/>
    <n v="26.26"/>
    <n v="0"/>
    <n v="0"/>
    <n v="106.57"/>
    <n v="106.57"/>
    <n v="15"/>
    <n v="7"/>
    <n v="0"/>
    <n v="22"/>
    <n v="0"/>
    <n v="40"/>
    <n v="0"/>
    <n v="3"/>
    <n v="0"/>
    <n v="43"/>
    <n v="25"/>
    <n v="9"/>
    <n v="43"/>
    <n v="77"/>
    <n v="1"/>
    <n v="9"/>
    <n v="55"/>
    <n v="65"/>
    <n v="51.92"/>
    <n v="2.4"/>
    <n v="0"/>
    <n v="54.32"/>
    <n v="3"/>
    <n v="25"/>
    <n v="0"/>
    <n v="28"/>
    <n v="0"/>
    <n v="0"/>
    <n v="0"/>
    <n v="0"/>
    <n v="12"/>
    <n v="0"/>
    <n v="0"/>
    <n v="12"/>
    <n v="73"/>
    <n v="47"/>
    <n v="0"/>
    <n v="14"/>
    <n v="0"/>
    <n v="134"/>
    <n v="1"/>
    <n v="36"/>
    <n v="1000"/>
    <s v="El 15/03/2022 se inauguró la renovada estación Tortuguitas (18 de 23 contando la estación Panamericana). Se construyeron andenes elevados, nuevas boleterías y accesos adecuados para personas con movilidad reducida, se instalaron sistemas de audio y video, cámaras de seguridad e iluminación LED, además de nueva cartelería, mobiliario y cerramientos perimetrales, entre otras intervenciones."/>
  </r>
  <r>
    <x v="29"/>
    <x v="3"/>
    <n v="2.0699999999999998"/>
    <n v="52.25"/>
    <n v="0"/>
    <n v="0"/>
    <n v="54.32"/>
    <n v="54.32"/>
    <n v="51.944000000000003"/>
    <n v="106.57"/>
    <n v="26.26"/>
    <n v="0"/>
    <n v="0"/>
    <n v="106.57"/>
    <n v="106.57"/>
    <n v="15"/>
    <n v="7"/>
    <n v="0"/>
    <n v="22"/>
    <n v="0"/>
    <n v="40"/>
    <n v="0"/>
    <n v="3"/>
    <n v="0"/>
    <n v="43"/>
    <n v="25"/>
    <n v="9"/>
    <n v="43"/>
    <n v="77"/>
    <n v="1"/>
    <n v="9"/>
    <n v="55"/>
    <n v="65"/>
    <n v="51.92"/>
    <n v="2.4"/>
    <n v="0"/>
    <n v="54.32"/>
    <n v="3"/>
    <n v="25"/>
    <n v="0"/>
    <n v="28"/>
    <n v="0"/>
    <n v="0"/>
    <n v="0"/>
    <n v="0"/>
    <n v="12"/>
    <n v="0"/>
    <n v="0"/>
    <n v="12"/>
    <n v="73"/>
    <n v="47"/>
    <n v="0"/>
    <n v="14"/>
    <n v="0"/>
    <n v="134"/>
    <n v="1"/>
    <n v="36"/>
    <n v="1000"/>
    <s v="El 07/04/2022 se inauguró la renovada estación Tierras Altas (19 de 23 contando la estación Panamericana). Se construyeron andenes elevados, nuevas boleterías y accesos adecuados para personas con movilidad reducida, se instalaron sistemas de audio y video, cámaras de seguridad e iluminación LED, además de nueva cartelería, mobiliario y cerramientos perimetrales, entre otras intervenciones."/>
  </r>
  <r>
    <x v="29"/>
    <x v="4"/>
    <n v="2.0699999999999998"/>
    <n v="52.25"/>
    <n v="0"/>
    <n v="0"/>
    <n v="54.32"/>
    <n v="54.32"/>
    <n v="51.944000000000003"/>
    <n v="106.57"/>
    <n v="26.26"/>
    <n v="0"/>
    <n v="0"/>
    <n v="106.57"/>
    <n v="106.57"/>
    <n v="15"/>
    <n v="7"/>
    <n v="0"/>
    <n v="22"/>
    <n v="0"/>
    <n v="40"/>
    <n v="0"/>
    <n v="3"/>
    <n v="0"/>
    <n v="43"/>
    <n v="25"/>
    <n v="9"/>
    <n v="43"/>
    <n v="77"/>
    <n v="1"/>
    <n v="9"/>
    <n v="55"/>
    <n v="65"/>
    <n v="51.92"/>
    <n v="2.4"/>
    <n v="0"/>
    <n v="54.32"/>
    <n v="3"/>
    <n v="25"/>
    <n v="0"/>
    <n v="28"/>
    <n v="0"/>
    <n v="0"/>
    <n v="0"/>
    <n v="0"/>
    <n v="12"/>
    <n v="0"/>
    <n v="0"/>
    <n v="12"/>
    <n v="73"/>
    <n v="47"/>
    <n v="0"/>
    <n v="14"/>
    <n v="0"/>
    <n v="134"/>
    <n v="1"/>
    <n v="36"/>
    <n v="1000"/>
    <m/>
  </r>
  <r>
    <x v="29"/>
    <x v="5"/>
    <n v="2.0699999999999998"/>
    <n v="52.25"/>
    <n v="0"/>
    <n v="0"/>
    <n v="54.32"/>
    <n v="54.32"/>
    <n v="51.944000000000003"/>
    <n v="106.57"/>
    <n v="26.26"/>
    <n v="0"/>
    <n v="0"/>
    <n v="106.57"/>
    <n v="106.57"/>
    <n v="15"/>
    <n v="7"/>
    <n v="0"/>
    <n v="22"/>
    <n v="0"/>
    <n v="40"/>
    <n v="0"/>
    <n v="3"/>
    <n v="0"/>
    <n v="43"/>
    <n v="25"/>
    <n v="9"/>
    <n v="43"/>
    <n v="77"/>
    <n v="1"/>
    <n v="9"/>
    <n v="55"/>
    <n v="65"/>
    <n v="51.92"/>
    <n v="2.4"/>
    <n v="0"/>
    <n v="54.32"/>
    <n v="3"/>
    <n v="25"/>
    <n v="0"/>
    <n v="28"/>
    <n v="0"/>
    <n v="0"/>
    <n v="0"/>
    <n v="0"/>
    <n v="12"/>
    <n v="0"/>
    <n v="0"/>
    <n v="12"/>
    <n v="73"/>
    <n v="47"/>
    <n v="0"/>
    <n v="14"/>
    <n v="0"/>
    <n v="134"/>
    <n v="1"/>
    <n v="36"/>
    <n v="1000"/>
    <m/>
  </r>
  <r>
    <x v="29"/>
    <x v="6"/>
    <n v="2.0699999999999998"/>
    <n v="52.25"/>
    <n v="0"/>
    <n v="0"/>
    <n v="54.32"/>
    <n v="54.32"/>
    <n v="51.944000000000003"/>
    <n v="106.57"/>
    <n v="26.26"/>
    <n v="0"/>
    <n v="0"/>
    <n v="106.57"/>
    <n v="106.57"/>
    <n v="15"/>
    <n v="7"/>
    <n v="0"/>
    <n v="22"/>
    <n v="0"/>
    <n v="40"/>
    <n v="0"/>
    <n v="3"/>
    <n v="0"/>
    <n v="43"/>
    <n v="25"/>
    <n v="9"/>
    <n v="43"/>
    <n v="77"/>
    <n v="1"/>
    <n v="9"/>
    <n v="55"/>
    <n v="65"/>
    <n v="51.92"/>
    <n v="2.4"/>
    <n v="0"/>
    <n v="54.32"/>
    <n v="3"/>
    <n v="25"/>
    <n v="0"/>
    <n v="28"/>
    <n v="0"/>
    <n v="0"/>
    <n v="0"/>
    <n v="0"/>
    <n v="12"/>
    <n v="0"/>
    <n v="0"/>
    <n v="12"/>
    <n v="73"/>
    <n v="47"/>
    <n v="0"/>
    <n v="14"/>
    <n v="0"/>
    <n v="134"/>
    <n v="1"/>
    <n v="36"/>
    <n v="1000"/>
    <s v="El 19/07/2022 se inauguró la renovada estación Grand Bourg (20 de 23 contando la estación Panamericana). Se construyeron andenes elevados, nuevas boleterías y accesos adecuados para personas con movilidad reducida, se instalaron sistemas de audio y video, cámaras de seguridad e iluminación LED, además de nueva cartelería, mobiliario y cerramientos perimetrales, entre otras intervenciones."/>
  </r>
  <r>
    <x v="29"/>
    <x v="7"/>
    <n v="2.0699999999999998"/>
    <n v="52.25"/>
    <n v="0"/>
    <n v="0"/>
    <n v="54.32"/>
    <n v="54.32"/>
    <n v="51.944000000000003"/>
    <n v="106.57"/>
    <n v="26.26"/>
    <n v="0"/>
    <n v="0"/>
    <n v="106.57"/>
    <n v="106.57"/>
    <n v="15"/>
    <n v="7"/>
    <n v="0"/>
    <n v="22"/>
    <n v="0"/>
    <n v="40"/>
    <n v="0"/>
    <n v="3"/>
    <n v="0"/>
    <n v="43"/>
    <n v="25"/>
    <n v="9"/>
    <n v="43"/>
    <n v="77"/>
    <n v="1"/>
    <n v="9"/>
    <n v="55"/>
    <n v="65"/>
    <n v="51.92"/>
    <n v="2.4"/>
    <n v="0"/>
    <n v="54.32"/>
    <n v="3"/>
    <n v="25"/>
    <n v="0"/>
    <n v="28"/>
    <n v="0"/>
    <n v="0"/>
    <n v="0"/>
    <n v="0"/>
    <n v="12"/>
    <n v="0"/>
    <n v="0"/>
    <n v="12"/>
    <n v="73"/>
    <n v="47"/>
    <n v="0"/>
    <n v="14"/>
    <n v="0"/>
    <n v="134"/>
    <n v="1"/>
    <n v="36"/>
    <n v="1000"/>
    <m/>
  </r>
  <r>
    <x v="29"/>
    <x v="8"/>
    <n v="2.0699999999999998"/>
    <n v="52.25"/>
    <n v="0"/>
    <n v="0"/>
    <n v="54.32"/>
    <n v="54.32"/>
    <n v="51.944000000000003"/>
    <n v="106.57"/>
    <n v="26.26"/>
    <n v="0"/>
    <n v="0"/>
    <n v="106.57"/>
    <n v="106.57"/>
    <n v="15"/>
    <n v="7"/>
    <n v="0"/>
    <n v="22"/>
    <n v="0"/>
    <n v="40"/>
    <n v="0"/>
    <n v="3"/>
    <n v="0"/>
    <n v="43"/>
    <n v="25"/>
    <n v="9"/>
    <n v="43"/>
    <n v="77"/>
    <n v="1"/>
    <n v="9"/>
    <n v="55"/>
    <n v="65"/>
    <n v="51.92"/>
    <n v="2.4"/>
    <n v="0"/>
    <n v="54.32"/>
    <n v="3"/>
    <n v="25"/>
    <n v="0"/>
    <n v="28"/>
    <n v="0"/>
    <n v="0"/>
    <n v="0"/>
    <n v="0"/>
    <n v="12"/>
    <n v="0"/>
    <n v="0"/>
    <n v="12"/>
    <n v="73"/>
    <n v="47"/>
    <n v="0"/>
    <n v="14"/>
    <n v="0"/>
    <n v="134"/>
    <n v="1"/>
    <n v="36"/>
    <n v="1000"/>
    <m/>
  </r>
  <r>
    <x v="29"/>
    <x v="9"/>
    <n v="2.0699999999999998"/>
    <n v="52.25"/>
    <n v="0"/>
    <n v="0"/>
    <n v="54.32"/>
    <n v="54.32"/>
    <n v="51.944000000000003"/>
    <n v="106.57"/>
    <n v="26.26"/>
    <n v="0"/>
    <n v="0"/>
    <n v="106.57"/>
    <n v="106.57"/>
    <n v="15"/>
    <n v="7"/>
    <n v="0"/>
    <n v="22"/>
    <n v="0"/>
    <n v="40"/>
    <n v="0"/>
    <n v="3"/>
    <n v="0"/>
    <n v="43"/>
    <n v="25"/>
    <n v="9"/>
    <n v="43"/>
    <n v="77"/>
    <n v="1"/>
    <n v="9"/>
    <n v="55"/>
    <n v="65"/>
    <n v="51.92"/>
    <n v="2.4"/>
    <n v="0"/>
    <n v="54.32"/>
    <n v="3"/>
    <n v="25"/>
    <n v="0"/>
    <n v="28"/>
    <n v="0"/>
    <n v="0"/>
    <n v="0"/>
    <n v="0"/>
    <n v="12"/>
    <n v="0"/>
    <n v="0"/>
    <n v="12"/>
    <n v="73"/>
    <n v="47"/>
    <n v="0"/>
    <n v="14"/>
    <n v="0"/>
    <n v="134"/>
    <n v="1"/>
    <n v="36"/>
    <n v="1000"/>
    <m/>
  </r>
  <r>
    <x v="29"/>
    <x v="10"/>
    <n v="2.0699999999999998"/>
    <n v="52.25"/>
    <n v="0"/>
    <n v="0"/>
    <n v="54.32"/>
    <n v="54.32"/>
    <n v="51.944000000000003"/>
    <n v="106.57"/>
    <n v="26.26"/>
    <n v="0"/>
    <n v="0"/>
    <n v="106.57"/>
    <n v="106.57"/>
    <n v="15"/>
    <n v="7"/>
    <n v="0"/>
    <n v="22"/>
    <n v="0"/>
    <n v="40"/>
    <n v="0"/>
    <n v="3"/>
    <n v="0"/>
    <n v="43"/>
    <n v="25"/>
    <n v="9"/>
    <n v="43"/>
    <n v="77"/>
    <n v="1"/>
    <n v="9"/>
    <n v="55"/>
    <n v="65"/>
    <n v="51.92"/>
    <n v="2.4"/>
    <n v="0"/>
    <n v="54.32"/>
    <n v="3"/>
    <n v="25"/>
    <n v="0"/>
    <n v="28"/>
    <n v="0"/>
    <n v="0"/>
    <n v="0"/>
    <n v="0"/>
    <n v="12"/>
    <n v="0"/>
    <n v="0"/>
    <n v="12"/>
    <n v="73"/>
    <n v="47"/>
    <n v="0"/>
    <n v="14"/>
    <n v="0"/>
    <n v="134"/>
    <n v="1"/>
    <n v="36"/>
    <n v="1000"/>
    <m/>
  </r>
  <r>
    <x v="29"/>
    <x v="11"/>
    <n v="2.0699999999999998"/>
    <n v="52.25"/>
    <n v="0"/>
    <n v="0"/>
    <n v="54.32"/>
    <n v="54.32"/>
    <n v="51.944000000000003"/>
    <n v="106.57"/>
    <n v="26.26"/>
    <n v="0"/>
    <n v="0"/>
    <n v="106.57"/>
    <n v="106.57"/>
    <n v="15"/>
    <n v="7"/>
    <n v="0"/>
    <n v="22"/>
    <n v="0"/>
    <n v="40"/>
    <n v="0"/>
    <n v="3"/>
    <n v="0"/>
    <n v="43"/>
    <n v="25"/>
    <n v="9"/>
    <n v="43"/>
    <n v="77"/>
    <n v="1"/>
    <n v="9"/>
    <n v="55"/>
    <n v="65"/>
    <n v="51.92"/>
    <n v="2.4"/>
    <n v="0"/>
    <n v="54.32"/>
    <n v="3"/>
    <n v="25"/>
    <n v="0"/>
    <n v="28"/>
    <n v="0"/>
    <n v="0"/>
    <n v="0"/>
    <n v="0"/>
    <n v="12"/>
    <n v="0"/>
    <n v="0"/>
    <n v="12"/>
    <n v="73"/>
    <n v="47"/>
    <n v="0"/>
    <n v="14"/>
    <n v="0"/>
    <n v="134"/>
    <n v="1"/>
    <n v="36"/>
    <n v="1000"/>
    <m/>
  </r>
</pivotCacheRecords>
</file>

<file path=xl/pivotCache/pivotCacheRecords4.xml><?xml version="1.0" encoding="utf-8"?>
<pivotCacheRecords xmlns="http://schemas.openxmlformats.org/spreadsheetml/2006/main" xmlns:r="http://schemas.openxmlformats.org/officeDocument/2006/relationships" count="360">
  <r>
    <x v="0"/>
    <x v="0"/>
    <n v="0"/>
    <n v="55.44"/>
    <n v="0"/>
    <n v="0"/>
    <n v="55.44"/>
    <n v="55.44"/>
    <n v="55.44"/>
    <n v="135.47999999999999"/>
    <n v="0"/>
    <n v="0"/>
    <n v="0"/>
    <n v="135.47999999999999"/>
    <n v="135.47999999999999"/>
    <n v="19"/>
    <n v="1"/>
    <n v="0"/>
    <n v="20"/>
    <n v="0"/>
    <n v="56"/>
    <n v="0"/>
    <n v="0"/>
    <n v="0"/>
    <n v="56"/>
    <n v="17"/>
    <n v="5"/>
    <n v="56"/>
    <n v="78"/>
    <n v="1"/>
    <n v="1"/>
    <n v="16"/>
    <n v="18"/>
    <n v="41.3"/>
    <n v="0"/>
    <n v="14.14"/>
    <n v="55.44"/>
    <n v="3"/>
    <n v="2"/>
    <n v="32"/>
    <n v="37"/>
    <n v="0"/>
    <n v="0"/>
    <n v="0"/>
    <n v="0"/>
    <n v="0"/>
    <n v="0"/>
    <n v="0"/>
    <n v="0"/>
    <n v="104"/>
    <n v="42"/>
    <n v="0"/>
    <n v="0"/>
    <n v="0"/>
    <n v="146"/>
    <n v="7"/>
    <n v="0"/>
    <n v="1676"/>
    <m/>
  </r>
  <r>
    <x v="0"/>
    <x v="1"/>
    <n v="0"/>
    <n v="55.44"/>
    <n v="0"/>
    <n v="0"/>
    <n v="55.44"/>
    <n v="55.44"/>
    <n v="55.44"/>
    <n v="135.47999999999999"/>
    <n v="0"/>
    <n v="0"/>
    <n v="0"/>
    <n v="135.47999999999999"/>
    <n v="135.47999999999999"/>
    <n v="19"/>
    <n v="1"/>
    <n v="0"/>
    <n v="20"/>
    <n v="0"/>
    <n v="56"/>
    <n v="0"/>
    <n v="0"/>
    <n v="0"/>
    <n v="56"/>
    <n v="17"/>
    <n v="5"/>
    <n v="56"/>
    <n v="78"/>
    <n v="1"/>
    <n v="1"/>
    <n v="16"/>
    <n v="18"/>
    <n v="41.3"/>
    <n v="0"/>
    <n v="14.14"/>
    <n v="55.44"/>
    <n v="3"/>
    <n v="2"/>
    <n v="32"/>
    <n v="37"/>
    <n v="0"/>
    <n v="0"/>
    <n v="0"/>
    <n v="0"/>
    <n v="0"/>
    <n v="0"/>
    <n v="0"/>
    <n v="0"/>
    <n v="104"/>
    <n v="42"/>
    <n v="0"/>
    <n v="0"/>
    <n v="0"/>
    <n v="146"/>
    <n v="7"/>
    <n v="0"/>
    <n v="1676"/>
    <m/>
  </r>
  <r>
    <x v="0"/>
    <x v="2"/>
    <n v="0"/>
    <n v="55.44"/>
    <n v="0"/>
    <n v="0"/>
    <n v="55.44"/>
    <n v="55.44"/>
    <n v="55.44"/>
    <n v="135.47999999999999"/>
    <n v="0"/>
    <n v="0"/>
    <n v="0"/>
    <n v="135.47999999999999"/>
    <n v="135.47999999999999"/>
    <n v="19"/>
    <n v="1"/>
    <n v="0"/>
    <n v="20"/>
    <n v="0"/>
    <n v="56"/>
    <n v="0"/>
    <n v="0"/>
    <n v="0"/>
    <n v="56"/>
    <n v="17"/>
    <n v="5"/>
    <n v="56"/>
    <n v="78"/>
    <n v="1"/>
    <n v="1"/>
    <n v="16"/>
    <n v="18"/>
    <n v="41.3"/>
    <n v="0"/>
    <n v="14.14"/>
    <n v="55.44"/>
    <n v="3"/>
    <n v="2"/>
    <n v="32"/>
    <n v="37"/>
    <n v="0"/>
    <n v="0"/>
    <n v="0"/>
    <n v="0"/>
    <n v="0"/>
    <n v="0"/>
    <n v="0"/>
    <n v="0"/>
    <n v="104"/>
    <n v="42"/>
    <n v="0"/>
    <n v="0"/>
    <n v="0"/>
    <n v="146"/>
    <n v="7"/>
    <n v="0"/>
    <n v="1676"/>
    <m/>
  </r>
  <r>
    <x v="0"/>
    <x v="3"/>
    <n v="0"/>
    <n v="55.44"/>
    <n v="0"/>
    <n v="0"/>
    <n v="55.44"/>
    <n v="55.44"/>
    <n v="55.44"/>
    <n v="135.47999999999999"/>
    <n v="0"/>
    <n v="0"/>
    <n v="0"/>
    <n v="135.47999999999999"/>
    <n v="135.47999999999999"/>
    <n v="19"/>
    <n v="1"/>
    <n v="0"/>
    <n v="20"/>
    <n v="0"/>
    <n v="56"/>
    <n v="0"/>
    <n v="0"/>
    <n v="0"/>
    <n v="56"/>
    <n v="17"/>
    <n v="5"/>
    <n v="56"/>
    <n v="78"/>
    <n v="1"/>
    <n v="1"/>
    <n v="16"/>
    <n v="18"/>
    <n v="41.3"/>
    <n v="0"/>
    <n v="14.14"/>
    <n v="55.44"/>
    <n v="3"/>
    <n v="2"/>
    <n v="32"/>
    <n v="37"/>
    <n v="0"/>
    <n v="0"/>
    <n v="0"/>
    <n v="0"/>
    <n v="0"/>
    <n v="0"/>
    <n v="0"/>
    <n v="0"/>
    <n v="104"/>
    <n v="42"/>
    <n v="0"/>
    <n v="0"/>
    <n v="0"/>
    <n v="146"/>
    <n v="7"/>
    <n v="0"/>
    <n v="1676"/>
    <m/>
  </r>
  <r>
    <x v="0"/>
    <x v="4"/>
    <n v="0"/>
    <n v="55.44"/>
    <n v="0"/>
    <n v="0"/>
    <n v="55.44"/>
    <n v="55.44"/>
    <n v="55.44"/>
    <n v="135.47999999999999"/>
    <n v="0"/>
    <n v="0"/>
    <n v="0"/>
    <n v="135.47999999999999"/>
    <n v="135.47999999999999"/>
    <n v="19"/>
    <n v="1"/>
    <n v="0"/>
    <n v="20"/>
    <n v="0"/>
    <n v="56"/>
    <n v="0"/>
    <n v="0"/>
    <n v="0"/>
    <n v="56"/>
    <n v="17"/>
    <n v="5"/>
    <n v="56"/>
    <n v="78"/>
    <n v="1"/>
    <n v="1"/>
    <n v="16"/>
    <n v="18"/>
    <n v="41.3"/>
    <n v="0"/>
    <n v="14.14"/>
    <n v="55.44"/>
    <n v="3"/>
    <n v="2"/>
    <n v="32"/>
    <n v="37"/>
    <n v="0"/>
    <n v="0"/>
    <n v="0"/>
    <n v="0"/>
    <n v="0"/>
    <n v="0"/>
    <n v="0"/>
    <n v="0"/>
    <n v="104"/>
    <n v="42"/>
    <n v="0"/>
    <n v="0"/>
    <n v="0"/>
    <n v="146"/>
    <n v="7"/>
    <n v="0"/>
    <n v="1676"/>
    <m/>
  </r>
  <r>
    <x v="0"/>
    <x v="5"/>
    <n v="0"/>
    <n v="55.44"/>
    <n v="0"/>
    <n v="0"/>
    <n v="55.44"/>
    <n v="55.44"/>
    <n v="55.44"/>
    <n v="135.47999999999999"/>
    <n v="0"/>
    <n v="0"/>
    <n v="0"/>
    <n v="135.47999999999999"/>
    <n v="135.47999999999999"/>
    <n v="19"/>
    <n v="1"/>
    <n v="0"/>
    <n v="20"/>
    <n v="0"/>
    <n v="56"/>
    <n v="0"/>
    <n v="0"/>
    <n v="0"/>
    <n v="56"/>
    <n v="17"/>
    <n v="5"/>
    <n v="56"/>
    <n v="78"/>
    <n v="1"/>
    <n v="1"/>
    <n v="16"/>
    <n v="18"/>
    <n v="41.3"/>
    <n v="0"/>
    <n v="14.14"/>
    <n v="55.44"/>
    <n v="3"/>
    <n v="2"/>
    <n v="32"/>
    <n v="37"/>
    <n v="0"/>
    <n v="0"/>
    <n v="0"/>
    <n v="0"/>
    <n v="0"/>
    <n v="0"/>
    <n v="0"/>
    <n v="0"/>
    <n v="104"/>
    <n v="42"/>
    <n v="0"/>
    <n v="0"/>
    <n v="0"/>
    <n v="146"/>
    <n v="7"/>
    <n v="0"/>
    <n v="1676"/>
    <m/>
  </r>
  <r>
    <x v="0"/>
    <x v="6"/>
    <n v="0"/>
    <n v="55.44"/>
    <n v="0"/>
    <n v="0"/>
    <n v="55.44"/>
    <n v="55.44"/>
    <n v="55.44"/>
    <n v="135.47999999999999"/>
    <n v="0"/>
    <n v="0"/>
    <n v="0"/>
    <n v="135.47999999999999"/>
    <n v="135.47999999999999"/>
    <n v="19"/>
    <n v="1"/>
    <n v="0"/>
    <n v="20"/>
    <n v="0"/>
    <n v="56"/>
    <n v="0"/>
    <n v="0"/>
    <n v="0"/>
    <n v="56"/>
    <n v="17"/>
    <n v="5"/>
    <n v="56"/>
    <n v="78"/>
    <n v="1"/>
    <n v="1"/>
    <n v="16"/>
    <n v="18"/>
    <n v="41.3"/>
    <n v="0"/>
    <n v="14.14"/>
    <n v="55.44"/>
    <n v="3"/>
    <n v="2"/>
    <n v="32"/>
    <n v="37"/>
    <n v="0"/>
    <n v="0"/>
    <n v="0"/>
    <n v="0"/>
    <n v="0"/>
    <n v="0"/>
    <n v="0"/>
    <n v="0"/>
    <n v="104"/>
    <n v="42"/>
    <n v="0"/>
    <n v="0"/>
    <n v="0"/>
    <n v="146"/>
    <n v="7"/>
    <n v="0"/>
    <n v="1676"/>
    <m/>
  </r>
  <r>
    <x v="0"/>
    <x v="7"/>
    <n v="0"/>
    <n v="55.44"/>
    <n v="0"/>
    <n v="0"/>
    <n v="55.44"/>
    <n v="55.44"/>
    <n v="55.44"/>
    <n v="135.47999999999999"/>
    <n v="0"/>
    <n v="0"/>
    <n v="0"/>
    <n v="135.47999999999999"/>
    <n v="135.47999999999999"/>
    <n v="19"/>
    <n v="1"/>
    <n v="0"/>
    <n v="20"/>
    <n v="0"/>
    <n v="56"/>
    <n v="0"/>
    <n v="0"/>
    <n v="0"/>
    <n v="56"/>
    <n v="17"/>
    <n v="5"/>
    <n v="56"/>
    <n v="78"/>
    <n v="1"/>
    <n v="1"/>
    <n v="16"/>
    <n v="18"/>
    <n v="41.3"/>
    <n v="0"/>
    <n v="14.14"/>
    <n v="55.44"/>
    <n v="3"/>
    <n v="2"/>
    <n v="32"/>
    <n v="37"/>
    <n v="0"/>
    <n v="0"/>
    <n v="0"/>
    <n v="0"/>
    <n v="0"/>
    <n v="0"/>
    <n v="0"/>
    <n v="0"/>
    <n v="104"/>
    <n v="42"/>
    <n v="0"/>
    <n v="0"/>
    <n v="0"/>
    <n v="146"/>
    <n v="7"/>
    <n v="0"/>
    <n v="1676"/>
    <m/>
  </r>
  <r>
    <x v="0"/>
    <x v="8"/>
    <n v="0"/>
    <n v="55.44"/>
    <n v="0"/>
    <n v="0"/>
    <n v="55.44"/>
    <n v="55.44"/>
    <n v="55.44"/>
    <n v="135.47999999999999"/>
    <n v="0"/>
    <n v="0"/>
    <n v="0"/>
    <n v="135.47999999999999"/>
    <n v="135.47999999999999"/>
    <n v="19"/>
    <n v="1"/>
    <n v="0"/>
    <n v="20"/>
    <n v="0"/>
    <n v="56"/>
    <n v="0"/>
    <n v="0"/>
    <n v="0"/>
    <n v="56"/>
    <n v="17"/>
    <n v="5"/>
    <n v="56"/>
    <n v="78"/>
    <n v="1"/>
    <n v="1"/>
    <n v="16"/>
    <n v="18"/>
    <n v="41.3"/>
    <n v="0"/>
    <n v="14.14"/>
    <n v="55.44"/>
    <n v="3"/>
    <n v="2"/>
    <n v="32"/>
    <n v="37"/>
    <n v="0"/>
    <n v="0"/>
    <n v="0"/>
    <n v="0"/>
    <n v="0"/>
    <n v="0"/>
    <n v="0"/>
    <n v="0"/>
    <n v="104"/>
    <n v="42"/>
    <n v="0"/>
    <n v="0"/>
    <n v="0"/>
    <n v="146"/>
    <n v="7"/>
    <n v="0"/>
    <n v="1676"/>
    <m/>
  </r>
  <r>
    <x v="0"/>
    <x v="9"/>
    <n v="0"/>
    <n v="55.44"/>
    <n v="0"/>
    <n v="0"/>
    <n v="55.44"/>
    <n v="55.44"/>
    <n v="55.44"/>
    <n v="135.47999999999999"/>
    <n v="0"/>
    <n v="0"/>
    <n v="0"/>
    <n v="135.47999999999999"/>
    <n v="135.47999999999999"/>
    <n v="19"/>
    <n v="1"/>
    <n v="0"/>
    <n v="20"/>
    <n v="0"/>
    <n v="56"/>
    <n v="0"/>
    <n v="0"/>
    <n v="0"/>
    <n v="56"/>
    <n v="17"/>
    <n v="5"/>
    <n v="56"/>
    <n v="78"/>
    <n v="1"/>
    <n v="1"/>
    <n v="16"/>
    <n v="18"/>
    <n v="41.3"/>
    <n v="0"/>
    <n v="14.14"/>
    <n v="55.44"/>
    <n v="3"/>
    <n v="2"/>
    <n v="32"/>
    <n v="37"/>
    <n v="0"/>
    <n v="0"/>
    <n v="0"/>
    <n v="0"/>
    <n v="0"/>
    <n v="0"/>
    <n v="0"/>
    <n v="0"/>
    <n v="104"/>
    <n v="42"/>
    <n v="0"/>
    <n v="0"/>
    <n v="0"/>
    <n v="146"/>
    <n v="7"/>
    <n v="0"/>
    <n v="1676"/>
    <m/>
  </r>
  <r>
    <x v="0"/>
    <x v="10"/>
    <n v="0"/>
    <n v="55.44"/>
    <n v="0"/>
    <n v="0"/>
    <n v="55.44"/>
    <n v="55.44"/>
    <n v="55.44"/>
    <n v="135.47999999999999"/>
    <n v="0"/>
    <n v="0"/>
    <n v="0"/>
    <n v="135.47999999999999"/>
    <n v="135.47999999999999"/>
    <n v="19"/>
    <n v="1"/>
    <n v="0"/>
    <n v="20"/>
    <n v="0"/>
    <n v="56"/>
    <n v="0"/>
    <n v="0"/>
    <n v="0"/>
    <n v="56"/>
    <n v="17"/>
    <n v="5"/>
    <n v="56"/>
    <n v="78"/>
    <n v="1"/>
    <n v="1"/>
    <n v="16"/>
    <n v="18"/>
    <n v="41.3"/>
    <n v="0"/>
    <n v="14.14"/>
    <n v="55.44"/>
    <n v="3"/>
    <n v="2"/>
    <n v="32"/>
    <n v="37"/>
    <n v="0"/>
    <n v="0"/>
    <n v="0"/>
    <n v="0"/>
    <n v="0"/>
    <n v="0"/>
    <n v="0"/>
    <n v="0"/>
    <n v="104"/>
    <n v="42"/>
    <n v="0"/>
    <n v="0"/>
    <n v="0"/>
    <n v="146"/>
    <n v="7"/>
    <n v="0"/>
    <n v="1676"/>
    <m/>
  </r>
  <r>
    <x v="0"/>
    <x v="11"/>
    <n v="0"/>
    <n v="55.44"/>
    <n v="0"/>
    <n v="0"/>
    <n v="55.44"/>
    <n v="55.44"/>
    <n v="55.44"/>
    <n v="135.47999999999999"/>
    <n v="0"/>
    <n v="0"/>
    <n v="0"/>
    <n v="135.47999999999999"/>
    <n v="135.47999999999999"/>
    <n v="19"/>
    <n v="1"/>
    <n v="0"/>
    <n v="20"/>
    <n v="0"/>
    <n v="56"/>
    <n v="0"/>
    <n v="0"/>
    <n v="0"/>
    <n v="56"/>
    <n v="17"/>
    <n v="5"/>
    <n v="56"/>
    <n v="78"/>
    <n v="1"/>
    <n v="1"/>
    <n v="16"/>
    <n v="18"/>
    <n v="41.3"/>
    <n v="0"/>
    <n v="14.14"/>
    <n v="55.44"/>
    <n v="3"/>
    <n v="2"/>
    <n v="32"/>
    <n v="37"/>
    <n v="0"/>
    <n v="0"/>
    <n v="0"/>
    <n v="0"/>
    <n v="0"/>
    <n v="0"/>
    <n v="0"/>
    <n v="0"/>
    <n v="104"/>
    <n v="42"/>
    <n v="0"/>
    <n v="0"/>
    <n v="0"/>
    <n v="146"/>
    <n v="7"/>
    <n v="0"/>
    <n v="1676"/>
    <m/>
  </r>
  <r>
    <x v="1"/>
    <x v="0"/>
    <n v="0"/>
    <n v="55.44"/>
    <n v="0"/>
    <n v="0"/>
    <n v="55.44"/>
    <n v="55.44"/>
    <n v="55.44"/>
    <n v="135.47999999999999"/>
    <n v="0"/>
    <n v="0"/>
    <n v="0"/>
    <n v="135.47999999999999"/>
    <n v="135.47999999999999"/>
    <n v="19"/>
    <n v="1"/>
    <n v="0"/>
    <n v="20"/>
    <n v="0"/>
    <n v="56"/>
    <n v="0"/>
    <n v="0"/>
    <n v="0"/>
    <n v="56"/>
    <n v="17"/>
    <n v="5"/>
    <n v="56"/>
    <n v="78"/>
    <n v="1"/>
    <n v="1"/>
    <n v="16"/>
    <n v="18"/>
    <n v="41.3"/>
    <n v="0"/>
    <n v="14.14"/>
    <n v="55.44"/>
    <n v="3"/>
    <n v="2"/>
    <n v="32"/>
    <n v="37"/>
    <n v="0"/>
    <n v="0"/>
    <n v="0"/>
    <n v="0"/>
    <n v="0"/>
    <n v="0"/>
    <n v="0"/>
    <n v="0"/>
    <n v="104"/>
    <n v="42"/>
    <n v="0"/>
    <n v="0"/>
    <n v="0"/>
    <n v="146"/>
    <n v="7"/>
    <n v="0"/>
    <n v="1676"/>
    <m/>
  </r>
  <r>
    <x v="1"/>
    <x v="1"/>
    <n v="0"/>
    <n v="55.44"/>
    <n v="0"/>
    <n v="0"/>
    <n v="55.44"/>
    <n v="55.44"/>
    <n v="55.44"/>
    <n v="135.47999999999999"/>
    <n v="0"/>
    <n v="0"/>
    <n v="0"/>
    <n v="135.47999999999999"/>
    <n v="135.47999999999999"/>
    <n v="19"/>
    <n v="1"/>
    <n v="0"/>
    <n v="20"/>
    <n v="0"/>
    <n v="56"/>
    <n v="0"/>
    <n v="0"/>
    <n v="0"/>
    <n v="56"/>
    <n v="17"/>
    <n v="5"/>
    <n v="56"/>
    <n v="78"/>
    <n v="1"/>
    <n v="1"/>
    <n v="16"/>
    <n v="18"/>
    <n v="41.3"/>
    <n v="0"/>
    <n v="14.14"/>
    <n v="55.44"/>
    <n v="3"/>
    <n v="2"/>
    <n v="32"/>
    <n v="37"/>
    <n v="0"/>
    <n v="0"/>
    <n v="0"/>
    <n v="0"/>
    <n v="0"/>
    <n v="0"/>
    <n v="0"/>
    <n v="0"/>
    <n v="104"/>
    <n v="42"/>
    <n v="0"/>
    <n v="0"/>
    <n v="0"/>
    <n v="146"/>
    <n v="7"/>
    <n v="0"/>
    <n v="1676"/>
    <m/>
  </r>
  <r>
    <x v="1"/>
    <x v="2"/>
    <n v="0"/>
    <n v="55.44"/>
    <n v="0"/>
    <n v="0"/>
    <n v="55.44"/>
    <n v="55.44"/>
    <n v="55.44"/>
    <n v="135.47999999999999"/>
    <n v="0"/>
    <n v="0"/>
    <n v="0"/>
    <n v="135.47999999999999"/>
    <n v="135.47999999999999"/>
    <n v="19"/>
    <n v="1"/>
    <n v="0"/>
    <n v="20"/>
    <n v="0"/>
    <n v="56"/>
    <n v="0"/>
    <n v="0"/>
    <n v="0"/>
    <n v="56"/>
    <n v="17"/>
    <n v="5"/>
    <n v="56"/>
    <n v="78"/>
    <n v="1"/>
    <n v="1"/>
    <n v="16"/>
    <n v="18"/>
    <n v="41.3"/>
    <n v="0"/>
    <n v="14.14"/>
    <n v="55.44"/>
    <n v="3"/>
    <n v="2"/>
    <n v="32"/>
    <n v="37"/>
    <n v="0"/>
    <n v="0"/>
    <n v="0"/>
    <n v="0"/>
    <n v="0"/>
    <n v="0"/>
    <n v="0"/>
    <n v="0"/>
    <n v="104"/>
    <n v="42"/>
    <n v="0"/>
    <n v="0"/>
    <n v="0"/>
    <n v="146"/>
    <n v="7"/>
    <n v="0"/>
    <n v="1676"/>
    <m/>
  </r>
  <r>
    <x v="1"/>
    <x v="3"/>
    <n v="0"/>
    <n v="55.44"/>
    <n v="0"/>
    <n v="0"/>
    <n v="55.44"/>
    <n v="55.44"/>
    <n v="55.44"/>
    <n v="135.47999999999999"/>
    <n v="0"/>
    <n v="0"/>
    <n v="0"/>
    <n v="135.47999999999999"/>
    <n v="135.47999999999999"/>
    <n v="19"/>
    <n v="1"/>
    <n v="0"/>
    <n v="20"/>
    <n v="0"/>
    <n v="56"/>
    <n v="0"/>
    <n v="0"/>
    <n v="0"/>
    <n v="56"/>
    <n v="17"/>
    <n v="5"/>
    <n v="56"/>
    <n v="78"/>
    <n v="1"/>
    <n v="1"/>
    <n v="16"/>
    <n v="18"/>
    <n v="41.3"/>
    <n v="0"/>
    <n v="14.14"/>
    <n v="55.44"/>
    <n v="3"/>
    <n v="2"/>
    <n v="32"/>
    <n v="37"/>
    <n v="0"/>
    <n v="0"/>
    <n v="0"/>
    <n v="0"/>
    <n v="0"/>
    <n v="0"/>
    <n v="0"/>
    <n v="0"/>
    <n v="104"/>
    <n v="42"/>
    <n v="0"/>
    <n v="0"/>
    <n v="0"/>
    <n v="146"/>
    <n v="7"/>
    <n v="0"/>
    <n v="1676"/>
    <m/>
  </r>
  <r>
    <x v="1"/>
    <x v="4"/>
    <n v="0"/>
    <n v="55.44"/>
    <n v="0"/>
    <n v="0"/>
    <n v="55.44"/>
    <n v="55.44"/>
    <n v="55.44"/>
    <n v="135.47999999999999"/>
    <n v="0"/>
    <n v="0"/>
    <n v="0"/>
    <n v="135.47999999999999"/>
    <n v="135.47999999999999"/>
    <n v="19"/>
    <n v="1"/>
    <n v="0"/>
    <n v="20"/>
    <n v="0"/>
    <n v="56"/>
    <n v="0"/>
    <n v="0"/>
    <n v="0"/>
    <n v="56"/>
    <n v="17"/>
    <n v="5"/>
    <n v="56"/>
    <n v="78"/>
    <n v="1"/>
    <n v="1"/>
    <n v="16"/>
    <n v="18"/>
    <n v="41.3"/>
    <n v="0"/>
    <n v="14.14"/>
    <n v="55.44"/>
    <n v="3"/>
    <n v="2"/>
    <n v="32"/>
    <n v="37"/>
    <n v="0"/>
    <n v="0"/>
    <n v="0"/>
    <n v="0"/>
    <n v="0"/>
    <n v="0"/>
    <n v="0"/>
    <n v="0"/>
    <n v="104"/>
    <n v="42"/>
    <n v="0"/>
    <n v="0"/>
    <n v="0"/>
    <n v="146"/>
    <n v="7"/>
    <n v="0"/>
    <n v="1676"/>
    <m/>
  </r>
  <r>
    <x v="1"/>
    <x v="5"/>
    <n v="0"/>
    <n v="55.44"/>
    <n v="0"/>
    <n v="0"/>
    <n v="55.44"/>
    <n v="55.44"/>
    <n v="55.44"/>
    <n v="135.47999999999999"/>
    <n v="0"/>
    <n v="0"/>
    <n v="0"/>
    <n v="135.47999999999999"/>
    <n v="135.47999999999999"/>
    <n v="19"/>
    <n v="1"/>
    <n v="0"/>
    <n v="20"/>
    <n v="0"/>
    <n v="56"/>
    <n v="0"/>
    <n v="0"/>
    <n v="0"/>
    <n v="56"/>
    <n v="17"/>
    <n v="5"/>
    <n v="56"/>
    <n v="78"/>
    <n v="1"/>
    <n v="1"/>
    <n v="16"/>
    <n v="18"/>
    <n v="41.3"/>
    <n v="0"/>
    <n v="14.14"/>
    <n v="55.44"/>
    <n v="3"/>
    <n v="2"/>
    <n v="32"/>
    <n v="37"/>
    <n v="0"/>
    <n v="0"/>
    <n v="0"/>
    <n v="0"/>
    <n v="0"/>
    <n v="0"/>
    <n v="0"/>
    <n v="0"/>
    <n v="104"/>
    <n v="42"/>
    <n v="0"/>
    <n v="0"/>
    <n v="0"/>
    <n v="146"/>
    <n v="7"/>
    <n v="0"/>
    <n v="1676"/>
    <m/>
  </r>
  <r>
    <x v="1"/>
    <x v="6"/>
    <n v="0"/>
    <n v="55.44"/>
    <n v="0"/>
    <n v="0"/>
    <n v="55.44"/>
    <n v="55.44"/>
    <n v="55.44"/>
    <n v="135.47999999999999"/>
    <n v="0"/>
    <n v="0"/>
    <n v="0"/>
    <n v="135.47999999999999"/>
    <n v="135.47999999999999"/>
    <n v="19"/>
    <n v="1"/>
    <n v="0"/>
    <n v="20"/>
    <n v="0"/>
    <n v="56"/>
    <n v="0"/>
    <n v="0"/>
    <n v="0"/>
    <n v="56"/>
    <n v="17"/>
    <n v="5"/>
    <n v="56"/>
    <n v="78"/>
    <n v="1"/>
    <n v="1"/>
    <n v="16"/>
    <n v="18"/>
    <n v="41.3"/>
    <n v="0"/>
    <n v="14.14"/>
    <n v="55.44"/>
    <n v="3"/>
    <n v="2"/>
    <n v="32"/>
    <n v="37"/>
    <n v="0"/>
    <n v="0"/>
    <n v="0"/>
    <n v="0"/>
    <n v="0"/>
    <n v="0"/>
    <n v="0"/>
    <n v="0"/>
    <n v="104"/>
    <n v="42"/>
    <n v="0"/>
    <n v="0"/>
    <n v="0"/>
    <n v="146"/>
    <n v="7"/>
    <n v="0"/>
    <n v="1676"/>
    <m/>
  </r>
  <r>
    <x v="1"/>
    <x v="7"/>
    <n v="0"/>
    <n v="55.44"/>
    <n v="0"/>
    <n v="0"/>
    <n v="55.44"/>
    <n v="55.44"/>
    <n v="55.44"/>
    <n v="135.47999999999999"/>
    <n v="0"/>
    <n v="0"/>
    <n v="0"/>
    <n v="135.47999999999999"/>
    <n v="135.47999999999999"/>
    <n v="19"/>
    <n v="1"/>
    <n v="0"/>
    <n v="20"/>
    <n v="0"/>
    <n v="56"/>
    <n v="0"/>
    <n v="0"/>
    <n v="0"/>
    <n v="56"/>
    <n v="17"/>
    <n v="5"/>
    <n v="56"/>
    <n v="78"/>
    <n v="1"/>
    <n v="1"/>
    <n v="16"/>
    <n v="18"/>
    <n v="41.3"/>
    <n v="0"/>
    <n v="14.14"/>
    <n v="55.44"/>
    <n v="3"/>
    <n v="2"/>
    <n v="32"/>
    <n v="37"/>
    <n v="0"/>
    <n v="0"/>
    <n v="0"/>
    <n v="0"/>
    <n v="0"/>
    <n v="0"/>
    <n v="0"/>
    <n v="0"/>
    <n v="104"/>
    <n v="42"/>
    <n v="0"/>
    <n v="0"/>
    <n v="0"/>
    <n v="146"/>
    <n v="7"/>
    <n v="0"/>
    <n v="1676"/>
    <m/>
  </r>
  <r>
    <x v="1"/>
    <x v="8"/>
    <n v="0"/>
    <n v="55.44"/>
    <n v="0"/>
    <n v="0"/>
    <n v="55.44"/>
    <n v="55.44"/>
    <n v="55.44"/>
    <n v="135.47999999999999"/>
    <n v="0"/>
    <n v="0"/>
    <n v="0"/>
    <n v="135.47999999999999"/>
    <n v="135.47999999999999"/>
    <n v="19"/>
    <n v="1"/>
    <n v="0"/>
    <n v="20"/>
    <n v="0"/>
    <n v="56"/>
    <n v="0"/>
    <n v="0"/>
    <n v="0"/>
    <n v="56"/>
    <n v="17"/>
    <n v="5"/>
    <n v="56"/>
    <n v="78"/>
    <n v="1"/>
    <n v="1"/>
    <n v="16"/>
    <n v="18"/>
    <n v="41.3"/>
    <n v="0"/>
    <n v="14.14"/>
    <n v="55.44"/>
    <n v="3"/>
    <n v="2"/>
    <n v="32"/>
    <n v="37"/>
    <n v="0"/>
    <n v="0"/>
    <n v="0"/>
    <n v="0"/>
    <n v="0"/>
    <n v="0"/>
    <n v="0"/>
    <n v="0"/>
    <n v="104"/>
    <n v="42"/>
    <n v="0"/>
    <n v="0"/>
    <n v="0"/>
    <n v="146"/>
    <n v="7"/>
    <n v="0"/>
    <n v="1676"/>
    <m/>
  </r>
  <r>
    <x v="1"/>
    <x v="9"/>
    <n v="0"/>
    <n v="55.44"/>
    <n v="0"/>
    <n v="0"/>
    <n v="55.44"/>
    <n v="55.44"/>
    <n v="55.44"/>
    <n v="135.47999999999999"/>
    <n v="0"/>
    <n v="0"/>
    <n v="0"/>
    <n v="135.47999999999999"/>
    <n v="135.47999999999999"/>
    <n v="19"/>
    <n v="1"/>
    <n v="0"/>
    <n v="20"/>
    <n v="0"/>
    <n v="56"/>
    <n v="0"/>
    <n v="0"/>
    <n v="0"/>
    <n v="56"/>
    <n v="17"/>
    <n v="5"/>
    <n v="56"/>
    <n v="78"/>
    <n v="1"/>
    <n v="1"/>
    <n v="16"/>
    <n v="18"/>
    <n v="41.3"/>
    <n v="0"/>
    <n v="14.14"/>
    <n v="55.44"/>
    <n v="3"/>
    <n v="2"/>
    <n v="32"/>
    <n v="37"/>
    <n v="0"/>
    <n v="0"/>
    <n v="0"/>
    <n v="0"/>
    <n v="0"/>
    <n v="0"/>
    <n v="0"/>
    <n v="0"/>
    <n v="104"/>
    <n v="42"/>
    <n v="0"/>
    <n v="0"/>
    <n v="0"/>
    <n v="146"/>
    <n v="7"/>
    <n v="0"/>
    <n v="1676"/>
    <m/>
  </r>
  <r>
    <x v="1"/>
    <x v="10"/>
    <n v="0"/>
    <n v="55.44"/>
    <n v="0"/>
    <n v="0"/>
    <n v="55.44"/>
    <n v="55.44"/>
    <n v="55.44"/>
    <n v="135.47999999999999"/>
    <n v="0"/>
    <n v="0"/>
    <n v="0"/>
    <n v="135.47999999999999"/>
    <n v="135.47999999999999"/>
    <n v="19"/>
    <n v="1"/>
    <n v="0"/>
    <n v="20"/>
    <n v="0"/>
    <n v="56"/>
    <n v="0"/>
    <n v="0"/>
    <n v="0"/>
    <n v="56"/>
    <n v="17"/>
    <n v="5"/>
    <n v="56"/>
    <n v="78"/>
    <n v="1"/>
    <n v="1"/>
    <n v="16"/>
    <n v="18"/>
    <n v="41.3"/>
    <n v="0"/>
    <n v="14.14"/>
    <n v="55.44"/>
    <n v="3"/>
    <n v="2"/>
    <n v="32"/>
    <n v="37"/>
    <n v="0"/>
    <n v="0"/>
    <n v="0"/>
    <n v="0"/>
    <n v="0"/>
    <n v="0"/>
    <n v="0"/>
    <n v="0"/>
    <n v="104"/>
    <n v="42"/>
    <n v="0"/>
    <n v="0"/>
    <n v="0"/>
    <n v="146"/>
    <n v="7"/>
    <n v="0"/>
    <n v="1676"/>
    <m/>
  </r>
  <r>
    <x v="1"/>
    <x v="11"/>
    <n v="0"/>
    <n v="55.44"/>
    <n v="0"/>
    <n v="0"/>
    <n v="55.44"/>
    <n v="55.44"/>
    <n v="55.44"/>
    <n v="135.47999999999999"/>
    <n v="0"/>
    <n v="0"/>
    <n v="0"/>
    <n v="135.47999999999999"/>
    <n v="135.47999999999999"/>
    <n v="19"/>
    <n v="1"/>
    <n v="0"/>
    <n v="20"/>
    <n v="0"/>
    <n v="56"/>
    <n v="0"/>
    <n v="0"/>
    <n v="0"/>
    <n v="56"/>
    <n v="17"/>
    <n v="5"/>
    <n v="56"/>
    <n v="78"/>
    <n v="1"/>
    <n v="1"/>
    <n v="16"/>
    <n v="18"/>
    <n v="41.3"/>
    <n v="0"/>
    <n v="14.14"/>
    <n v="55.44"/>
    <n v="3"/>
    <n v="2"/>
    <n v="32"/>
    <n v="37"/>
    <n v="0"/>
    <n v="0"/>
    <n v="0"/>
    <n v="0"/>
    <n v="0"/>
    <n v="0"/>
    <n v="0"/>
    <n v="0"/>
    <n v="104"/>
    <n v="42"/>
    <n v="0"/>
    <n v="0"/>
    <n v="0"/>
    <n v="146"/>
    <n v="7"/>
    <n v="0"/>
    <n v="1676"/>
    <m/>
  </r>
  <r>
    <x v="2"/>
    <x v="0"/>
    <n v="0"/>
    <n v="55.44"/>
    <n v="0"/>
    <n v="0"/>
    <n v="55.44"/>
    <n v="55.44"/>
    <n v="55.44"/>
    <n v="135.47999999999999"/>
    <n v="0"/>
    <n v="0"/>
    <n v="0"/>
    <n v="135.47999999999999"/>
    <n v="135.47999999999999"/>
    <n v="19"/>
    <n v="1"/>
    <n v="0"/>
    <n v="20"/>
    <n v="0"/>
    <n v="56"/>
    <n v="0"/>
    <n v="0"/>
    <n v="0"/>
    <n v="56"/>
    <n v="17"/>
    <n v="5"/>
    <n v="56"/>
    <n v="78"/>
    <n v="1"/>
    <n v="1"/>
    <n v="16"/>
    <n v="18"/>
    <n v="41.3"/>
    <n v="0"/>
    <n v="14.14"/>
    <n v="55.44"/>
    <n v="3"/>
    <n v="2"/>
    <n v="32"/>
    <n v="37"/>
    <n v="0"/>
    <n v="0"/>
    <n v="0"/>
    <n v="0"/>
    <n v="0"/>
    <n v="0"/>
    <n v="0"/>
    <n v="0"/>
    <n v="104"/>
    <n v="42"/>
    <n v="0"/>
    <n v="0"/>
    <n v="0"/>
    <n v="146"/>
    <n v="7"/>
    <n v="0"/>
    <n v="1676"/>
    <m/>
  </r>
  <r>
    <x v="2"/>
    <x v="1"/>
    <n v="0"/>
    <n v="55.44"/>
    <n v="0"/>
    <n v="0"/>
    <n v="55.44"/>
    <n v="55.44"/>
    <n v="55.44"/>
    <n v="135.47999999999999"/>
    <n v="0"/>
    <n v="0"/>
    <n v="0"/>
    <n v="135.47999999999999"/>
    <n v="135.47999999999999"/>
    <n v="19"/>
    <n v="1"/>
    <n v="0"/>
    <n v="20"/>
    <n v="0"/>
    <n v="56"/>
    <n v="0"/>
    <n v="0"/>
    <n v="0"/>
    <n v="56"/>
    <n v="17"/>
    <n v="5"/>
    <n v="56"/>
    <n v="78"/>
    <n v="1"/>
    <n v="1"/>
    <n v="16"/>
    <n v="18"/>
    <n v="41.3"/>
    <n v="0"/>
    <n v="14.14"/>
    <n v="55.44"/>
    <n v="3"/>
    <n v="2"/>
    <n v="32"/>
    <n v="37"/>
    <n v="0"/>
    <n v="0"/>
    <n v="0"/>
    <n v="0"/>
    <n v="0"/>
    <n v="0"/>
    <n v="0"/>
    <n v="0"/>
    <n v="104"/>
    <n v="42"/>
    <n v="0"/>
    <n v="0"/>
    <n v="0"/>
    <n v="146"/>
    <n v="7"/>
    <n v="0"/>
    <n v="1676"/>
    <m/>
  </r>
  <r>
    <x v="2"/>
    <x v="2"/>
    <n v="0"/>
    <n v="55.44"/>
    <n v="0"/>
    <n v="0"/>
    <n v="55.44"/>
    <n v="55.44"/>
    <n v="55.44"/>
    <n v="135.47999999999999"/>
    <n v="0"/>
    <n v="0"/>
    <n v="0"/>
    <n v="135.47999999999999"/>
    <n v="135.47999999999999"/>
    <n v="19"/>
    <n v="1"/>
    <n v="0"/>
    <n v="20"/>
    <n v="0"/>
    <n v="56"/>
    <n v="0"/>
    <n v="0"/>
    <n v="0"/>
    <n v="56"/>
    <n v="17"/>
    <n v="5"/>
    <n v="56"/>
    <n v="78"/>
    <n v="1"/>
    <n v="1"/>
    <n v="16"/>
    <n v="18"/>
    <n v="41.3"/>
    <n v="0"/>
    <n v="14.14"/>
    <n v="55.44"/>
    <n v="3"/>
    <n v="2"/>
    <n v="32"/>
    <n v="37"/>
    <n v="0"/>
    <n v="0"/>
    <n v="0"/>
    <n v="0"/>
    <n v="0"/>
    <n v="0"/>
    <n v="0"/>
    <n v="0"/>
    <n v="104"/>
    <n v="42"/>
    <n v="0"/>
    <n v="0"/>
    <n v="0"/>
    <n v="146"/>
    <n v="7"/>
    <n v="0"/>
    <n v="1676"/>
    <m/>
  </r>
  <r>
    <x v="2"/>
    <x v="3"/>
    <n v="0"/>
    <n v="55.44"/>
    <n v="0"/>
    <n v="0"/>
    <n v="55.44"/>
    <n v="55.44"/>
    <n v="55.44"/>
    <n v="135.47999999999999"/>
    <n v="0"/>
    <n v="0"/>
    <n v="0"/>
    <n v="135.47999999999999"/>
    <n v="135.47999999999999"/>
    <n v="19"/>
    <n v="1"/>
    <n v="0"/>
    <n v="20"/>
    <n v="0"/>
    <n v="56"/>
    <n v="0"/>
    <n v="0"/>
    <n v="0"/>
    <n v="56"/>
    <n v="17"/>
    <n v="5"/>
    <n v="56"/>
    <n v="78"/>
    <n v="1"/>
    <n v="1"/>
    <n v="16"/>
    <n v="18"/>
    <n v="41.3"/>
    <n v="0"/>
    <n v="14.14"/>
    <n v="55.44"/>
    <n v="3"/>
    <n v="2"/>
    <n v="32"/>
    <n v="37"/>
    <n v="0"/>
    <n v="0"/>
    <n v="0"/>
    <n v="0"/>
    <n v="0"/>
    <n v="0"/>
    <n v="0"/>
    <n v="0"/>
    <n v="104"/>
    <n v="42"/>
    <n v="0"/>
    <n v="0"/>
    <n v="0"/>
    <n v="146"/>
    <n v="7"/>
    <n v="0"/>
    <n v="1676"/>
    <m/>
  </r>
  <r>
    <x v="2"/>
    <x v="4"/>
    <n v="0"/>
    <n v="55.44"/>
    <n v="0"/>
    <n v="0"/>
    <n v="55.44"/>
    <n v="55.44"/>
    <n v="55.44"/>
    <n v="135.47999999999999"/>
    <n v="0"/>
    <n v="0"/>
    <n v="0"/>
    <n v="135.47999999999999"/>
    <n v="135.47999999999999"/>
    <n v="19"/>
    <n v="1"/>
    <n v="0"/>
    <n v="20"/>
    <n v="0"/>
    <n v="56"/>
    <n v="0"/>
    <n v="0"/>
    <n v="0"/>
    <n v="56"/>
    <n v="17"/>
    <n v="5"/>
    <n v="56"/>
    <n v="78"/>
    <n v="1"/>
    <n v="1"/>
    <n v="16"/>
    <n v="18"/>
    <n v="41.3"/>
    <n v="0"/>
    <n v="14.14"/>
    <n v="55.44"/>
    <n v="3"/>
    <n v="2"/>
    <n v="32"/>
    <n v="37"/>
    <n v="0"/>
    <n v="0"/>
    <n v="0"/>
    <n v="0"/>
    <n v="0"/>
    <n v="0"/>
    <n v="0"/>
    <n v="0"/>
    <n v="104"/>
    <n v="42"/>
    <n v="0"/>
    <n v="0"/>
    <n v="0"/>
    <n v="146"/>
    <n v="7"/>
    <n v="0"/>
    <n v="1676"/>
    <m/>
  </r>
  <r>
    <x v="2"/>
    <x v="5"/>
    <n v="0"/>
    <n v="55.44"/>
    <n v="0"/>
    <n v="0"/>
    <n v="55.44"/>
    <n v="55.44"/>
    <n v="55.44"/>
    <n v="135.47999999999999"/>
    <n v="0"/>
    <n v="0"/>
    <n v="0"/>
    <n v="135.47999999999999"/>
    <n v="135.47999999999999"/>
    <n v="19"/>
    <n v="1"/>
    <n v="0"/>
    <n v="20"/>
    <n v="0"/>
    <n v="56"/>
    <n v="0"/>
    <n v="0"/>
    <n v="0"/>
    <n v="56"/>
    <n v="17"/>
    <n v="5"/>
    <n v="56"/>
    <n v="78"/>
    <n v="1"/>
    <n v="1"/>
    <n v="16"/>
    <n v="18"/>
    <n v="41.3"/>
    <n v="0"/>
    <n v="14.14"/>
    <n v="55.44"/>
    <n v="3"/>
    <n v="2"/>
    <n v="32"/>
    <n v="37"/>
    <n v="0"/>
    <n v="0"/>
    <n v="0"/>
    <n v="0"/>
    <n v="0"/>
    <n v="0"/>
    <n v="0"/>
    <n v="0"/>
    <n v="104"/>
    <n v="42"/>
    <n v="0"/>
    <n v="0"/>
    <n v="0"/>
    <n v="146"/>
    <n v="7"/>
    <n v="0"/>
    <n v="1676"/>
    <m/>
  </r>
  <r>
    <x v="2"/>
    <x v="6"/>
    <n v="0"/>
    <n v="55.44"/>
    <n v="0"/>
    <n v="0"/>
    <n v="55.44"/>
    <n v="55.44"/>
    <n v="55.44"/>
    <n v="135.47999999999999"/>
    <n v="0"/>
    <n v="0"/>
    <n v="0"/>
    <n v="135.47999999999999"/>
    <n v="135.47999999999999"/>
    <n v="19"/>
    <n v="1"/>
    <n v="0"/>
    <n v="20"/>
    <n v="0"/>
    <n v="56"/>
    <n v="0"/>
    <n v="0"/>
    <n v="0"/>
    <n v="56"/>
    <n v="17"/>
    <n v="5"/>
    <n v="56"/>
    <n v="78"/>
    <n v="1"/>
    <n v="1"/>
    <n v="16"/>
    <n v="18"/>
    <n v="41.3"/>
    <n v="0"/>
    <n v="14.14"/>
    <n v="55.44"/>
    <n v="3"/>
    <n v="2"/>
    <n v="32"/>
    <n v="37"/>
    <n v="0"/>
    <n v="0"/>
    <n v="0"/>
    <n v="0"/>
    <n v="0"/>
    <n v="0"/>
    <n v="0"/>
    <n v="0"/>
    <n v="104"/>
    <n v="42"/>
    <n v="0"/>
    <n v="0"/>
    <n v="0"/>
    <n v="146"/>
    <n v="7"/>
    <n v="0"/>
    <n v="1676"/>
    <m/>
  </r>
  <r>
    <x v="2"/>
    <x v="7"/>
    <n v="0"/>
    <n v="55.44"/>
    <n v="0"/>
    <n v="0"/>
    <n v="55.44"/>
    <n v="55.44"/>
    <n v="55.44"/>
    <n v="135.47999999999999"/>
    <n v="0"/>
    <n v="0"/>
    <n v="0"/>
    <n v="135.47999999999999"/>
    <n v="135.47999999999999"/>
    <n v="19"/>
    <n v="1"/>
    <n v="0"/>
    <n v="20"/>
    <n v="0"/>
    <n v="56"/>
    <n v="0"/>
    <n v="0"/>
    <n v="0"/>
    <n v="56"/>
    <n v="17"/>
    <n v="5"/>
    <n v="56"/>
    <n v="78"/>
    <n v="1"/>
    <n v="1"/>
    <n v="16"/>
    <n v="18"/>
    <n v="41.3"/>
    <n v="0"/>
    <n v="14.14"/>
    <n v="55.44"/>
    <n v="3"/>
    <n v="2"/>
    <n v="32"/>
    <n v="37"/>
    <n v="0"/>
    <n v="0"/>
    <n v="0"/>
    <n v="0"/>
    <n v="0"/>
    <n v="0"/>
    <n v="0"/>
    <n v="0"/>
    <n v="104"/>
    <n v="42"/>
    <n v="0"/>
    <n v="0"/>
    <n v="0"/>
    <n v="146"/>
    <n v="7"/>
    <n v="0"/>
    <n v="1676"/>
    <m/>
  </r>
  <r>
    <x v="2"/>
    <x v="8"/>
    <n v="0"/>
    <n v="55.44"/>
    <n v="0"/>
    <n v="0"/>
    <n v="55.44"/>
    <n v="55.44"/>
    <n v="55.44"/>
    <n v="135.47999999999999"/>
    <n v="0"/>
    <n v="0"/>
    <n v="0"/>
    <n v="135.47999999999999"/>
    <n v="135.47999999999999"/>
    <n v="19"/>
    <n v="1"/>
    <n v="0"/>
    <n v="20"/>
    <n v="0"/>
    <n v="56"/>
    <n v="0"/>
    <n v="0"/>
    <n v="0"/>
    <n v="56"/>
    <n v="17"/>
    <n v="5"/>
    <n v="56"/>
    <n v="78"/>
    <n v="1"/>
    <n v="1"/>
    <n v="16"/>
    <n v="18"/>
    <n v="41.3"/>
    <n v="0"/>
    <n v="14.14"/>
    <n v="55.44"/>
    <n v="3"/>
    <n v="2"/>
    <n v="32"/>
    <n v="37"/>
    <n v="0"/>
    <n v="0"/>
    <n v="0"/>
    <n v="0"/>
    <n v="0"/>
    <n v="0"/>
    <n v="0"/>
    <n v="0"/>
    <n v="104"/>
    <n v="42"/>
    <n v="0"/>
    <n v="0"/>
    <n v="0"/>
    <n v="146"/>
    <n v="7"/>
    <n v="0"/>
    <n v="1676"/>
    <m/>
  </r>
  <r>
    <x v="2"/>
    <x v="9"/>
    <n v="0"/>
    <n v="55.44"/>
    <n v="0"/>
    <n v="0"/>
    <n v="55.44"/>
    <n v="55.44"/>
    <n v="55.44"/>
    <n v="135.47999999999999"/>
    <n v="0"/>
    <n v="0"/>
    <n v="0"/>
    <n v="135.47999999999999"/>
    <n v="135.47999999999999"/>
    <n v="19"/>
    <n v="1"/>
    <n v="0"/>
    <n v="20"/>
    <n v="0"/>
    <n v="56"/>
    <n v="0"/>
    <n v="0"/>
    <n v="0"/>
    <n v="56"/>
    <n v="17"/>
    <n v="5"/>
    <n v="56"/>
    <n v="78"/>
    <n v="1"/>
    <n v="1"/>
    <n v="16"/>
    <n v="18"/>
    <n v="41.3"/>
    <n v="0"/>
    <n v="14.14"/>
    <n v="55.44"/>
    <n v="3"/>
    <n v="2"/>
    <n v="32"/>
    <n v="37"/>
    <n v="0"/>
    <n v="0"/>
    <n v="0"/>
    <n v="0"/>
    <n v="0"/>
    <n v="0"/>
    <n v="0"/>
    <n v="0"/>
    <n v="104"/>
    <n v="42"/>
    <n v="0"/>
    <n v="0"/>
    <n v="0"/>
    <n v="146"/>
    <n v="7"/>
    <n v="0"/>
    <n v="1676"/>
    <m/>
  </r>
  <r>
    <x v="2"/>
    <x v="10"/>
    <n v="0"/>
    <n v="55.44"/>
    <n v="0"/>
    <n v="0"/>
    <n v="55.44"/>
    <n v="55.44"/>
    <n v="55.44"/>
    <n v="135.47999999999999"/>
    <n v="0"/>
    <n v="0"/>
    <n v="0"/>
    <n v="135.47999999999999"/>
    <n v="135.47999999999999"/>
    <n v="19"/>
    <n v="1"/>
    <n v="0"/>
    <n v="20"/>
    <n v="0"/>
    <n v="56"/>
    <n v="0"/>
    <n v="0"/>
    <n v="0"/>
    <n v="56"/>
    <n v="17"/>
    <n v="5"/>
    <n v="56"/>
    <n v="78"/>
    <n v="1"/>
    <n v="1"/>
    <n v="16"/>
    <n v="18"/>
    <n v="41.3"/>
    <n v="0"/>
    <n v="14.14"/>
    <n v="55.44"/>
    <n v="3"/>
    <n v="2"/>
    <n v="32"/>
    <n v="37"/>
    <n v="0"/>
    <n v="0"/>
    <n v="0"/>
    <n v="0"/>
    <n v="0"/>
    <n v="0"/>
    <n v="0"/>
    <n v="0"/>
    <n v="104"/>
    <n v="42"/>
    <n v="0"/>
    <n v="0"/>
    <n v="0"/>
    <n v="146"/>
    <n v="7"/>
    <n v="0"/>
    <n v="1676"/>
    <m/>
  </r>
  <r>
    <x v="2"/>
    <x v="11"/>
    <n v="0"/>
    <n v="55.44"/>
    <n v="0"/>
    <n v="0"/>
    <n v="55.44"/>
    <n v="55.44"/>
    <n v="55.44"/>
    <n v="135.47999999999999"/>
    <n v="0"/>
    <n v="0"/>
    <n v="0"/>
    <n v="135.47999999999999"/>
    <n v="135.47999999999999"/>
    <n v="19"/>
    <n v="1"/>
    <n v="0"/>
    <n v="20"/>
    <n v="0"/>
    <n v="56"/>
    <n v="0"/>
    <n v="0"/>
    <n v="0"/>
    <n v="56"/>
    <n v="17"/>
    <n v="5"/>
    <n v="56"/>
    <n v="78"/>
    <n v="1"/>
    <n v="1"/>
    <n v="16"/>
    <n v="18"/>
    <n v="41.3"/>
    <n v="0"/>
    <n v="14.14"/>
    <n v="55.44"/>
    <n v="3"/>
    <n v="2"/>
    <n v="32"/>
    <n v="37"/>
    <n v="0"/>
    <n v="0"/>
    <n v="0"/>
    <n v="0"/>
    <n v="0"/>
    <n v="0"/>
    <n v="0"/>
    <n v="0"/>
    <n v="104"/>
    <n v="42"/>
    <n v="0"/>
    <n v="0"/>
    <n v="0"/>
    <n v="146"/>
    <n v="7"/>
    <n v="0"/>
    <n v="1676"/>
    <m/>
  </r>
  <r>
    <x v="3"/>
    <x v="0"/>
    <n v="0"/>
    <n v="55.44"/>
    <n v="0"/>
    <n v="0"/>
    <n v="55.44"/>
    <n v="55.44"/>
    <n v="55.44"/>
    <n v="135.47999999999999"/>
    <n v="0"/>
    <n v="0"/>
    <n v="0"/>
    <n v="135.47999999999999"/>
    <n v="135.47999999999999"/>
    <n v="19"/>
    <n v="1"/>
    <n v="0"/>
    <n v="20"/>
    <n v="0"/>
    <n v="56"/>
    <n v="0"/>
    <n v="0"/>
    <n v="0"/>
    <n v="56"/>
    <n v="17"/>
    <n v="5"/>
    <n v="56"/>
    <n v="78"/>
    <n v="1"/>
    <n v="1"/>
    <n v="16"/>
    <n v="18"/>
    <n v="41.3"/>
    <n v="0"/>
    <n v="14.14"/>
    <n v="55.44"/>
    <n v="3"/>
    <n v="2"/>
    <n v="32"/>
    <n v="37"/>
    <n v="0"/>
    <n v="0"/>
    <n v="0"/>
    <n v="0"/>
    <n v="0"/>
    <n v="0"/>
    <n v="0"/>
    <n v="0"/>
    <n v="104"/>
    <n v="42"/>
    <n v="0"/>
    <n v="0"/>
    <n v="0"/>
    <n v="146"/>
    <n v="7"/>
    <n v="0"/>
    <n v="1676"/>
    <m/>
  </r>
  <r>
    <x v="3"/>
    <x v="1"/>
    <n v="0"/>
    <n v="55.44"/>
    <n v="0"/>
    <n v="0"/>
    <n v="55.44"/>
    <n v="55.44"/>
    <n v="55.44"/>
    <n v="135.47999999999999"/>
    <n v="0"/>
    <n v="0"/>
    <n v="0"/>
    <n v="135.47999999999999"/>
    <n v="135.47999999999999"/>
    <n v="19"/>
    <n v="1"/>
    <n v="0"/>
    <n v="20"/>
    <n v="0"/>
    <n v="56"/>
    <n v="0"/>
    <n v="0"/>
    <n v="0"/>
    <n v="56"/>
    <n v="17"/>
    <n v="5"/>
    <n v="56"/>
    <n v="78"/>
    <n v="1"/>
    <n v="1"/>
    <n v="16"/>
    <n v="18"/>
    <n v="41.3"/>
    <n v="0"/>
    <n v="14.14"/>
    <n v="55.44"/>
    <n v="3"/>
    <n v="2"/>
    <n v="32"/>
    <n v="37"/>
    <n v="0"/>
    <n v="0"/>
    <n v="0"/>
    <n v="0"/>
    <n v="0"/>
    <n v="0"/>
    <n v="0"/>
    <n v="0"/>
    <n v="104"/>
    <n v="42"/>
    <n v="0"/>
    <n v="0"/>
    <n v="0"/>
    <n v="146"/>
    <n v="7"/>
    <n v="0"/>
    <n v="1676"/>
    <m/>
  </r>
  <r>
    <x v="3"/>
    <x v="2"/>
    <n v="0"/>
    <n v="55.44"/>
    <n v="0"/>
    <n v="0"/>
    <n v="55.44"/>
    <n v="55.44"/>
    <n v="55.44"/>
    <n v="135.47999999999999"/>
    <n v="0"/>
    <n v="0"/>
    <n v="0"/>
    <n v="135.47999999999999"/>
    <n v="135.47999999999999"/>
    <n v="19"/>
    <n v="1"/>
    <n v="0"/>
    <n v="20"/>
    <n v="0"/>
    <n v="56"/>
    <n v="0"/>
    <n v="0"/>
    <n v="0"/>
    <n v="56"/>
    <n v="17"/>
    <n v="5"/>
    <n v="56"/>
    <n v="78"/>
    <n v="1"/>
    <n v="1"/>
    <n v="16"/>
    <n v="18"/>
    <n v="41.3"/>
    <n v="0"/>
    <n v="14.14"/>
    <n v="55.44"/>
    <n v="3"/>
    <n v="2"/>
    <n v="32"/>
    <n v="37"/>
    <n v="0"/>
    <n v="0"/>
    <n v="0"/>
    <n v="0"/>
    <n v="0"/>
    <n v="0"/>
    <n v="0"/>
    <n v="0"/>
    <n v="104"/>
    <n v="42"/>
    <n v="0"/>
    <n v="0"/>
    <n v="0"/>
    <n v="146"/>
    <n v="7"/>
    <n v="0"/>
    <n v="1676"/>
    <m/>
  </r>
  <r>
    <x v="3"/>
    <x v="3"/>
    <n v="0"/>
    <n v="55.44"/>
    <n v="0"/>
    <n v="0"/>
    <n v="55.44"/>
    <n v="55.44"/>
    <n v="55.44"/>
    <n v="135.47999999999999"/>
    <n v="0"/>
    <n v="0"/>
    <n v="0"/>
    <n v="135.47999999999999"/>
    <n v="135.47999999999999"/>
    <n v="19"/>
    <n v="1"/>
    <n v="0"/>
    <n v="20"/>
    <n v="0"/>
    <n v="56"/>
    <n v="0"/>
    <n v="0"/>
    <n v="0"/>
    <n v="56"/>
    <n v="17"/>
    <n v="5"/>
    <n v="56"/>
    <n v="78"/>
    <n v="1"/>
    <n v="1"/>
    <n v="16"/>
    <n v="18"/>
    <n v="41.3"/>
    <n v="0"/>
    <n v="14.14"/>
    <n v="55.44"/>
    <n v="3"/>
    <n v="2"/>
    <n v="32"/>
    <n v="37"/>
    <n v="0"/>
    <n v="0"/>
    <n v="0"/>
    <n v="0"/>
    <n v="0"/>
    <n v="0"/>
    <n v="0"/>
    <n v="0"/>
    <n v="104"/>
    <n v="42"/>
    <n v="0"/>
    <n v="0"/>
    <n v="0"/>
    <n v="146"/>
    <n v="7"/>
    <n v="0"/>
    <n v="1676"/>
    <m/>
  </r>
  <r>
    <x v="3"/>
    <x v="4"/>
    <n v="0"/>
    <n v="55.44"/>
    <n v="0"/>
    <n v="0"/>
    <n v="55.44"/>
    <n v="55.44"/>
    <n v="55.44"/>
    <n v="135.47999999999999"/>
    <n v="0"/>
    <n v="0"/>
    <n v="0"/>
    <n v="135.47999999999999"/>
    <n v="135.47999999999999"/>
    <n v="19"/>
    <n v="1"/>
    <n v="0"/>
    <n v="20"/>
    <n v="0"/>
    <n v="56"/>
    <n v="0"/>
    <n v="0"/>
    <n v="0"/>
    <n v="56"/>
    <n v="17"/>
    <n v="5"/>
    <n v="56"/>
    <n v="78"/>
    <n v="1"/>
    <n v="1"/>
    <n v="16"/>
    <n v="18"/>
    <n v="41.3"/>
    <n v="0"/>
    <n v="14.14"/>
    <n v="55.44"/>
    <n v="3"/>
    <n v="2"/>
    <n v="32"/>
    <n v="37"/>
    <n v="0"/>
    <n v="0"/>
    <n v="0"/>
    <n v="0"/>
    <n v="0"/>
    <n v="0"/>
    <n v="0"/>
    <n v="0"/>
    <n v="104"/>
    <n v="42"/>
    <n v="0"/>
    <n v="0"/>
    <n v="0"/>
    <n v="146"/>
    <n v="7"/>
    <n v="0"/>
    <n v="1676"/>
    <m/>
  </r>
  <r>
    <x v="3"/>
    <x v="5"/>
    <n v="0"/>
    <n v="55.44"/>
    <n v="0"/>
    <n v="0"/>
    <n v="55.44"/>
    <n v="55.44"/>
    <n v="55.44"/>
    <n v="135.47999999999999"/>
    <n v="0"/>
    <n v="0"/>
    <n v="0"/>
    <n v="135.47999999999999"/>
    <n v="135.47999999999999"/>
    <n v="19"/>
    <n v="1"/>
    <n v="0"/>
    <n v="20"/>
    <n v="0"/>
    <n v="56"/>
    <n v="0"/>
    <n v="0"/>
    <n v="0"/>
    <n v="56"/>
    <n v="17"/>
    <n v="5"/>
    <n v="56"/>
    <n v="78"/>
    <n v="1"/>
    <n v="1"/>
    <n v="16"/>
    <n v="18"/>
    <n v="41.3"/>
    <n v="0"/>
    <n v="14.14"/>
    <n v="55.44"/>
    <n v="3"/>
    <n v="2"/>
    <n v="32"/>
    <n v="37"/>
    <n v="0"/>
    <n v="0"/>
    <n v="0"/>
    <n v="0"/>
    <n v="0"/>
    <n v="0"/>
    <n v="0"/>
    <n v="0"/>
    <n v="104"/>
    <n v="42"/>
    <n v="0"/>
    <n v="0"/>
    <n v="0"/>
    <n v="146"/>
    <n v="7"/>
    <n v="0"/>
    <n v="1676"/>
    <m/>
  </r>
  <r>
    <x v="3"/>
    <x v="6"/>
    <n v="0"/>
    <n v="55.44"/>
    <n v="0"/>
    <n v="0"/>
    <n v="55.44"/>
    <n v="55.44"/>
    <n v="55.44"/>
    <n v="135.47999999999999"/>
    <n v="0"/>
    <n v="0"/>
    <n v="0"/>
    <n v="135.47999999999999"/>
    <n v="135.47999999999999"/>
    <n v="19"/>
    <n v="1"/>
    <n v="0"/>
    <n v="20"/>
    <n v="0"/>
    <n v="56"/>
    <n v="0"/>
    <n v="0"/>
    <n v="0"/>
    <n v="56"/>
    <n v="17"/>
    <n v="5"/>
    <n v="56"/>
    <n v="78"/>
    <n v="1"/>
    <n v="1"/>
    <n v="16"/>
    <n v="18"/>
    <n v="41.3"/>
    <n v="0"/>
    <n v="14.14"/>
    <n v="55.44"/>
    <n v="3"/>
    <n v="2"/>
    <n v="32"/>
    <n v="37"/>
    <n v="0"/>
    <n v="0"/>
    <n v="0"/>
    <n v="0"/>
    <n v="0"/>
    <n v="0"/>
    <n v="0"/>
    <n v="0"/>
    <n v="104"/>
    <n v="42"/>
    <n v="0"/>
    <n v="0"/>
    <n v="0"/>
    <n v="146"/>
    <n v="7"/>
    <n v="0"/>
    <n v="1676"/>
    <m/>
  </r>
  <r>
    <x v="3"/>
    <x v="7"/>
    <n v="0"/>
    <n v="55.44"/>
    <n v="0"/>
    <n v="0"/>
    <n v="55.44"/>
    <n v="55.44"/>
    <n v="55.44"/>
    <n v="135.47999999999999"/>
    <n v="0"/>
    <n v="0"/>
    <n v="0"/>
    <n v="135.47999999999999"/>
    <n v="135.47999999999999"/>
    <n v="19"/>
    <n v="1"/>
    <n v="0"/>
    <n v="20"/>
    <n v="0"/>
    <n v="56"/>
    <n v="0"/>
    <n v="0"/>
    <n v="0"/>
    <n v="56"/>
    <n v="17"/>
    <n v="5"/>
    <n v="56"/>
    <n v="78"/>
    <n v="1"/>
    <n v="1"/>
    <n v="16"/>
    <n v="18"/>
    <n v="41.3"/>
    <n v="0"/>
    <n v="14.14"/>
    <n v="55.44"/>
    <n v="3"/>
    <n v="2"/>
    <n v="32"/>
    <n v="37"/>
    <n v="0"/>
    <n v="0"/>
    <n v="0"/>
    <n v="0"/>
    <n v="0"/>
    <n v="0"/>
    <n v="0"/>
    <n v="0"/>
    <n v="104"/>
    <n v="42"/>
    <n v="0"/>
    <n v="0"/>
    <n v="0"/>
    <n v="146"/>
    <n v="7"/>
    <n v="0"/>
    <n v="1676"/>
    <m/>
  </r>
  <r>
    <x v="3"/>
    <x v="8"/>
    <n v="0"/>
    <n v="55.44"/>
    <n v="0"/>
    <n v="0"/>
    <n v="55.44"/>
    <n v="55.44"/>
    <n v="55.44"/>
    <n v="135.47999999999999"/>
    <n v="0"/>
    <n v="0"/>
    <n v="0"/>
    <n v="135.47999999999999"/>
    <n v="135.47999999999999"/>
    <n v="19"/>
    <n v="1"/>
    <n v="0"/>
    <n v="20"/>
    <n v="0"/>
    <n v="56"/>
    <n v="0"/>
    <n v="0"/>
    <n v="0"/>
    <n v="56"/>
    <n v="17"/>
    <n v="5"/>
    <n v="56"/>
    <n v="78"/>
    <n v="1"/>
    <n v="1"/>
    <n v="16"/>
    <n v="18"/>
    <n v="41.3"/>
    <n v="0"/>
    <n v="14.14"/>
    <n v="55.44"/>
    <n v="3"/>
    <n v="2"/>
    <n v="32"/>
    <n v="37"/>
    <n v="0"/>
    <n v="0"/>
    <n v="0"/>
    <n v="0"/>
    <n v="0"/>
    <n v="0"/>
    <n v="0"/>
    <n v="0"/>
    <n v="104"/>
    <n v="42"/>
    <n v="0"/>
    <n v="0"/>
    <n v="0"/>
    <n v="146"/>
    <n v="7"/>
    <n v="0"/>
    <n v="1676"/>
    <m/>
  </r>
  <r>
    <x v="3"/>
    <x v="9"/>
    <n v="0"/>
    <n v="55.44"/>
    <n v="0"/>
    <n v="0"/>
    <n v="55.44"/>
    <n v="55.44"/>
    <n v="55.44"/>
    <n v="135.47999999999999"/>
    <n v="0"/>
    <n v="0"/>
    <n v="0"/>
    <n v="135.47999999999999"/>
    <n v="135.47999999999999"/>
    <n v="19"/>
    <n v="1"/>
    <n v="0"/>
    <n v="20"/>
    <n v="0"/>
    <n v="56"/>
    <n v="0"/>
    <n v="0"/>
    <n v="0"/>
    <n v="56"/>
    <n v="17"/>
    <n v="5"/>
    <n v="56"/>
    <n v="78"/>
    <n v="1"/>
    <n v="1"/>
    <n v="16"/>
    <n v="18"/>
    <n v="41.3"/>
    <n v="0"/>
    <n v="14.14"/>
    <n v="55.44"/>
    <n v="3"/>
    <n v="2"/>
    <n v="32"/>
    <n v="37"/>
    <n v="0"/>
    <n v="0"/>
    <n v="0"/>
    <n v="0"/>
    <n v="0"/>
    <n v="0"/>
    <n v="0"/>
    <n v="0"/>
    <n v="104"/>
    <n v="42"/>
    <n v="0"/>
    <n v="0"/>
    <n v="0"/>
    <n v="146"/>
    <n v="7"/>
    <n v="0"/>
    <n v="1676"/>
    <m/>
  </r>
  <r>
    <x v="3"/>
    <x v="10"/>
    <n v="0"/>
    <n v="55.44"/>
    <n v="0"/>
    <n v="0"/>
    <n v="55.44"/>
    <n v="55.44"/>
    <n v="55.44"/>
    <n v="135.47999999999999"/>
    <n v="0"/>
    <n v="0"/>
    <n v="0"/>
    <n v="135.47999999999999"/>
    <n v="135.47999999999999"/>
    <n v="19"/>
    <n v="1"/>
    <n v="0"/>
    <n v="20"/>
    <n v="0"/>
    <n v="56"/>
    <n v="0"/>
    <n v="0"/>
    <n v="0"/>
    <n v="56"/>
    <n v="17"/>
    <n v="5"/>
    <n v="56"/>
    <n v="78"/>
    <n v="1"/>
    <n v="1"/>
    <n v="16"/>
    <n v="18"/>
    <n v="41.3"/>
    <n v="0"/>
    <n v="14.14"/>
    <n v="55.44"/>
    <n v="3"/>
    <n v="2"/>
    <n v="32"/>
    <n v="37"/>
    <n v="0"/>
    <n v="0"/>
    <n v="0"/>
    <n v="0"/>
    <n v="0"/>
    <n v="0"/>
    <n v="0"/>
    <n v="0"/>
    <n v="104"/>
    <n v="42"/>
    <n v="0"/>
    <n v="0"/>
    <n v="0"/>
    <n v="146"/>
    <n v="7"/>
    <n v="0"/>
    <n v="1676"/>
    <m/>
  </r>
  <r>
    <x v="3"/>
    <x v="11"/>
    <n v="0"/>
    <n v="55.44"/>
    <n v="0"/>
    <n v="0"/>
    <n v="55.44"/>
    <n v="55.44"/>
    <n v="55.44"/>
    <n v="135.47999999999999"/>
    <n v="0"/>
    <n v="0"/>
    <n v="0"/>
    <n v="135.47999999999999"/>
    <n v="135.47999999999999"/>
    <n v="19"/>
    <n v="1"/>
    <n v="0"/>
    <n v="20"/>
    <n v="0"/>
    <n v="56"/>
    <n v="0"/>
    <n v="0"/>
    <n v="0"/>
    <n v="56"/>
    <n v="17"/>
    <n v="5"/>
    <n v="56"/>
    <n v="78"/>
    <n v="1"/>
    <n v="1"/>
    <n v="16"/>
    <n v="18"/>
    <n v="41.3"/>
    <n v="0"/>
    <n v="14.14"/>
    <n v="55.44"/>
    <n v="3"/>
    <n v="2"/>
    <n v="32"/>
    <n v="37"/>
    <n v="0"/>
    <n v="0"/>
    <n v="0"/>
    <n v="0"/>
    <n v="0"/>
    <n v="0"/>
    <n v="0"/>
    <n v="0"/>
    <n v="104"/>
    <n v="42"/>
    <n v="0"/>
    <n v="0"/>
    <n v="0"/>
    <n v="146"/>
    <n v="7"/>
    <n v="0"/>
    <n v="1676"/>
    <m/>
  </r>
  <r>
    <x v="4"/>
    <x v="0"/>
    <n v="0"/>
    <n v="55.44"/>
    <n v="0"/>
    <n v="0"/>
    <n v="55.44"/>
    <n v="55.44"/>
    <n v="55.44"/>
    <n v="135.47999999999999"/>
    <n v="0"/>
    <n v="0"/>
    <n v="0"/>
    <n v="135.47999999999999"/>
    <n v="135.47999999999999"/>
    <n v="19"/>
    <n v="1"/>
    <n v="0"/>
    <n v="20"/>
    <n v="0"/>
    <n v="56"/>
    <n v="0"/>
    <n v="0"/>
    <n v="0"/>
    <n v="56"/>
    <n v="17"/>
    <n v="5"/>
    <n v="56"/>
    <n v="78"/>
    <n v="1"/>
    <n v="1"/>
    <n v="16"/>
    <n v="18"/>
    <n v="41.3"/>
    <n v="0"/>
    <n v="14.14"/>
    <n v="55.44"/>
    <n v="3"/>
    <n v="2"/>
    <n v="32"/>
    <n v="37"/>
    <n v="0"/>
    <n v="0"/>
    <n v="0"/>
    <n v="0"/>
    <n v="0"/>
    <n v="0"/>
    <n v="0"/>
    <n v="0"/>
    <n v="104"/>
    <n v="42"/>
    <n v="0"/>
    <n v="0"/>
    <n v="0"/>
    <n v="146"/>
    <n v="7"/>
    <n v="0"/>
    <n v="1676"/>
    <m/>
  </r>
  <r>
    <x v="4"/>
    <x v="1"/>
    <n v="0"/>
    <n v="55.44"/>
    <n v="0"/>
    <n v="0"/>
    <n v="55.44"/>
    <n v="55.44"/>
    <n v="55.44"/>
    <n v="135.47999999999999"/>
    <n v="0"/>
    <n v="0"/>
    <n v="0"/>
    <n v="135.47999999999999"/>
    <n v="135.47999999999999"/>
    <n v="19"/>
    <n v="1"/>
    <n v="0"/>
    <n v="20"/>
    <n v="0"/>
    <n v="56"/>
    <n v="0"/>
    <n v="0"/>
    <n v="0"/>
    <n v="56"/>
    <n v="17"/>
    <n v="5"/>
    <n v="56"/>
    <n v="78"/>
    <n v="1"/>
    <n v="1"/>
    <n v="16"/>
    <n v="18"/>
    <n v="41.3"/>
    <n v="0"/>
    <n v="14.14"/>
    <n v="55.44"/>
    <n v="3"/>
    <n v="2"/>
    <n v="32"/>
    <n v="37"/>
    <n v="0"/>
    <n v="0"/>
    <n v="0"/>
    <n v="0"/>
    <n v="0"/>
    <n v="0"/>
    <n v="0"/>
    <n v="0"/>
    <n v="104"/>
    <n v="42"/>
    <n v="0"/>
    <n v="0"/>
    <n v="0"/>
    <n v="146"/>
    <n v="7"/>
    <n v="0"/>
    <n v="1676"/>
    <m/>
  </r>
  <r>
    <x v="4"/>
    <x v="2"/>
    <n v="0"/>
    <n v="55.44"/>
    <n v="0"/>
    <n v="0"/>
    <n v="55.44"/>
    <n v="55.44"/>
    <n v="55.44"/>
    <n v="135.47999999999999"/>
    <n v="0"/>
    <n v="0"/>
    <n v="0"/>
    <n v="135.47999999999999"/>
    <n v="135.47999999999999"/>
    <n v="19"/>
    <n v="1"/>
    <n v="0"/>
    <n v="20"/>
    <n v="0"/>
    <n v="56"/>
    <n v="0"/>
    <n v="0"/>
    <n v="0"/>
    <n v="56"/>
    <n v="17"/>
    <n v="5"/>
    <n v="56"/>
    <n v="78"/>
    <n v="1"/>
    <n v="1"/>
    <n v="16"/>
    <n v="18"/>
    <n v="41.3"/>
    <n v="0"/>
    <n v="14.14"/>
    <n v="55.44"/>
    <n v="3"/>
    <n v="2"/>
    <n v="32"/>
    <n v="37"/>
    <n v="0"/>
    <n v="0"/>
    <n v="0"/>
    <n v="0"/>
    <n v="0"/>
    <n v="0"/>
    <n v="0"/>
    <n v="0"/>
    <n v="104"/>
    <n v="42"/>
    <n v="0"/>
    <n v="0"/>
    <n v="0"/>
    <n v="146"/>
    <n v="7"/>
    <n v="0"/>
    <n v="1676"/>
    <m/>
  </r>
  <r>
    <x v="4"/>
    <x v="3"/>
    <n v="0"/>
    <n v="55.44"/>
    <n v="0"/>
    <n v="0"/>
    <n v="55.44"/>
    <n v="55.44"/>
    <n v="55.44"/>
    <n v="135.47999999999999"/>
    <n v="0"/>
    <n v="0"/>
    <n v="0"/>
    <n v="135.47999999999999"/>
    <n v="135.47999999999999"/>
    <n v="19"/>
    <n v="1"/>
    <n v="0"/>
    <n v="20"/>
    <n v="0"/>
    <n v="56"/>
    <n v="0"/>
    <n v="0"/>
    <n v="0"/>
    <n v="56"/>
    <n v="17"/>
    <n v="5"/>
    <n v="56"/>
    <n v="78"/>
    <n v="1"/>
    <n v="1"/>
    <n v="16"/>
    <n v="18"/>
    <n v="41.3"/>
    <n v="0"/>
    <n v="14.14"/>
    <n v="55.44"/>
    <n v="3"/>
    <n v="2"/>
    <n v="32"/>
    <n v="37"/>
    <n v="0"/>
    <n v="0"/>
    <n v="0"/>
    <n v="0"/>
    <n v="0"/>
    <n v="0"/>
    <n v="0"/>
    <n v="0"/>
    <n v="104"/>
    <n v="42"/>
    <n v="0"/>
    <n v="0"/>
    <n v="0"/>
    <n v="146"/>
    <n v="7"/>
    <n v="0"/>
    <n v="1676"/>
    <m/>
  </r>
  <r>
    <x v="4"/>
    <x v="4"/>
    <n v="0"/>
    <n v="55.44"/>
    <n v="0"/>
    <n v="0"/>
    <n v="55.44"/>
    <n v="55.44"/>
    <n v="55.44"/>
    <n v="135.47999999999999"/>
    <n v="0"/>
    <n v="0"/>
    <n v="0"/>
    <n v="135.47999999999999"/>
    <n v="135.47999999999999"/>
    <n v="19"/>
    <n v="1"/>
    <n v="0"/>
    <n v="20"/>
    <n v="0"/>
    <n v="56"/>
    <n v="0"/>
    <n v="0"/>
    <n v="0"/>
    <n v="56"/>
    <n v="17"/>
    <n v="5"/>
    <n v="56"/>
    <n v="78"/>
    <n v="1"/>
    <n v="1"/>
    <n v="16"/>
    <n v="18"/>
    <n v="41.3"/>
    <n v="0"/>
    <n v="14.14"/>
    <n v="55.44"/>
    <n v="3"/>
    <n v="2"/>
    <n v="32"/>
    <n v="37"/>
    <n v="0"/>
    <n v="0"/>
    <n v="0"/>
    <n v="0"/>
    <n v="0"/>
    <n v="0"/>
    <n v="0"/>
    <n v="0"/>
    <n v="104"/>
    <n v="42"/>
    <n v="0"/>
    <n v="0"/>
    <n v="0"/>
    <n v="146"/>
    <n v="7"/>
    <n v="0"/>
    <n v="1676"/>
    <m/>
  </r>
  <r>
    <x v="4"/>
    <x v="5"/>
    <n v="0"/>
    <n v="55.44"/>
    <n v="0"/>
    <n v="0"/>
    <n v="55.44"/>
    <n v="55.44"/>
    <n v="55.44"/>
    <n v="135.47999999999999"/>
    <n v="0"/>
    <n v="0"/>
    <n v="0"/>
    <n v="135.47999999999999"/>
    <n v="135.47999999999999"/>
    <n v="19"/>
    <n v="1"/>
    <n v="0"/>
    <n v="20"/>
    <n v="0"/>
    <n v="56"/>
    <n v="0"/>
    <n v="0"/>
    <n v="0"/>
    <n v="56"/>
    <n v="17"/>
    <n v="5"/>
    <n v="56"/>
    <n v="78"/>
    <n v="1"/>
    <n v="1"/>
    <n v="16"/>
    <n v="18"/>
    <n v="41.3"/>
    <n v="0"/>
    <n v="14.14"/>
    <n v="55.44"/>
    <n v="3"/>
    <n v="2"/>
    <n v="32"/>
    <n v="37"/>
    <n v="0"/>
    <n v="0"/>
    <n v="0"/>
    <n v="0"/>
    <n v="0"/>
    <n v="0"/>
    <n v="0"/>
    <n v="0"/>
    <n v="104"/>
    <n v="42"/>
    <n v="0"/>
    <n v="0"/>
    <n v="0"/>
    <n v="146"/>
    <n v="7"/>
    <n v="0"/>
    <n v="1676"/>
    <m/>
  </r>
  <r>
    <x v="4"/>
    <x v="6"/>
    <n v="0"/>
    <n v="55.44"/>
    <n v="0"/>
    <n v="0"/>
    <n v="55.44"/>
    <n v="55.44"/>
    <n v="55.44"/>
    <n v="135.47999999999999"/>
    <n v="0"/>
    <n v="0"/>
    <n v="0"/>
    <n v="135.47999999999999"/>
    <n v="135.47999999999999"/>
    <n v="19"/>
    <n v="1"/>
    <n v="0"/>
    <n v="20"/>
    <n v="0"/>
    <n v="56"/>
    <n v="0"/>
    <n v="0"/>
    <n v="0"/>
    <n v="56"/>
    <n v="17"/>
    <n v="5"/>
    <n v="56"/>
    <n v="78"/>
    <n v="1"/>
    <n v="1"/>
    <n v="16"/>
    <n v="18"/>
    <n v="41.3"/>
    <n v="0"/>
    <n v="14.14"/>
    <n v="55.44"/>
    <n v="3"/>
    <n v="2"/>
    <n v="32"/>
    <n v="37"/>
    <n v="0"/>
    <n v="0"/>
    <n v="0"/>
    <n v="0"/>
    <n v="0"/>
    <n v="0"/>
    <n v="0"/>
    <n v="0"/>
    <n v="104"/>
    <n v="42"/>
    <n v="0"/>
    <n v="0"/>
    <n v="0"/>
    <n v="146"/>
    <n v="7"/>
    <n v="0"/>
    <n v="1676"/>
    <m/>
  </r>
  <r>
    <x v="4"/>
    <x v="7"/>
    <n v="0"/>
    <n v="55.44"/>
    <n v="0"/>
    <n v="0"/>
    <n v="55.44"/>
    <n v="55.44"/>
    <n v="55.44"/>
    <n v="135.47999999999999"/>
    <n v="0"/>
    <n v="0"/>
    <n v="0"/>
    <n v="135.47999999999999"/>
    <n v="135.47999999999999"/>
    <n v="19"/>
    <n v="1"/>
    <n v="0"/>
    <n v="20"/>
    <n v="0"/>
    <n v="56"/>
    <n v="0"/>
    <n v="0"/>
    <n v="0"/>
    <n v="56"/>
    <n v="17"/>
    <n v="5"/>
    <n v="56"/>
    <n v="78"/>
    <n v="1"/>
    <n v="1"/>
    <n v="16"/>
    <n v="18"/>
    <n v="41.3"/>
    <n v="0"/>
    <n v="14.14"/>
    <n v="55.44"/>
    <n v="3"/>
    <n v="2"/>
    <n v="32"/>
    <n v="37"/>
    <n v="0"/>
    <n v="0"/>
    <n v="0"/>
    <n v="0"/>
    <n v="0"/>
    <n v="0"/>
    <n v="0"/>
    <n v="0"/>
    <n v="104"/>
    <n v="42"/>
    <n v="0"/>
    <n v="0"/>
    <n v="0"/>
    <n v="146"/>
    <n v="7"/>
    <n v="0"/>
    <n v="1676"/>
    <m/>
  </r>
  <r>
    <x v="4"/>
    <x v="8"/>
    <n v="0"/>
    <n v="55.44"/>
    <n v="0"/>
    <n v="0"/>
    <n v="55.44"/>
    <n v="55.44"/>
    <n v="55.44"/>
    <n v="135.47999999999999"/>
    <n v="0"/>
    <n v="0"/>
    <n v="0"/>
    <n v="135.47999999999999"/>
    <n v="135.47999999999999"/>
    <n v="19"/>
    <n v="1"/>
    <n v="0"/>
    <n v="20"/>
    <n v="0"/>
    <n v="56"/>
    <n v="0"/>
    <n v="0"/>
    <n v="0"/>
    <n v="56"/>
    <n v="17"/>
    <n v="5"/>
    <n v="56"/>
    <n v="78"/>
    <n v="1"/>
    <n v="1"/>
    <n v="16"/>
    <n v="18"/>
    <n v="41.3"/>
    <n v="0"/>
    <n v="14.14"/>
    <n v="55.44"/>
    <n v="3"/>
    <n v="2"/>
    <n v="32"/>
    <n v="37"/>
    <n v="0"/>
    <n v="0"/>
    <n v="0"/>
    <n v="0"/>
    <n v="0"/>
    <n v="0"/>
    <n v="0"/>
    <n v="0"/>
    <n v="104"/>
    <n v="42"/>
    <n v="0"/>
    <n v="0"/>
    <n v="0"/>
    <n v="146"/>
    <n v="7"/>
    <n v="0"/>
    <n v="1676"/>
    <m/>
  </r>
  <r>
    <x v="4"/>
    <x v="9"/>
    <n v="0"/>
    <n v="55.44"/>
    <n v="0"/>
    <n v="0"/>
    <n v="55.44"/>
    <n v="55.44"/>
    <n v="55.44"/>
    <n v="135.47999999999999"/>
    <n v="0"/>
    <n v="0"/>
    <n v="0"/>
    <n v="135.47999999999999"/>
    <n v="135.47999999999999"/>
    <n v="19"/>
    <n v="1"/>
    <n v="0"/>
    <n v="20"/>
    <n v="0"/>
    <n v="56"/>
    <n v="0"/>
    <n v="0"/>
    <n v="0"/>
    <n v="56"/>
    <n v="17"/>
    <n v="5"/>
    <n v="56"/>
    <n v="78"/>
    <n v="1"/>
    <n v="1"/>
    <n v="16"/>
    <n v="18"/>
    <n v="41.3"/>
    <n v="0"/>
    <n v="14.14"/>
    <n v="55.44"/>
    <n v="3"/>
    <n v="2"/>
    <n v="32"/>
    <n v="37"/>
    <n v="0"/>
    <n v="0"/>
    <n v="0"/>
    <n v="0"/>
    <n v="0"/>
    <n v="0"/>
    <n v="0"/>
    <n v="0"/>
    <n v="104"/>
    <n v="42"/>
    <n v="0"/>
    <n v="0"/>
    <n v="0"/>
    <n v="146"/>
    <n v="7"/>
    <n v="0"/>
    <n v="1676"/>
    <m/>
  </r>
  <r>
    <x v="4"/>
    <x v="10"/>
    <n v="0"/>
    <n v="55.44"/>
    <n v="0"/>
    <n v="0"/>
    <n v="55.44"/>
    <n v="55.44"/>
    <n v="55.44"/>
    <n v="135.47999999999999"/>
    <n v="0"/>
    <n v="0"/>
    <n v="0"/>
    <n v="135.47999999999999"/>
    <n v="135.47999999999999"/>
    <n v="19"/>
    <n v="1"/>
    <n v="0"/>
    <n v="20"/>
    <n v="0"/>
    <n v="56"/>
    <n v="0"/>
    <n v="0"/>
    <n v="0"/>
    <n v="56"/>
    <n v="17"/>
    <n v="5"/>
    <n v="56"/>
    <n v="78"/>
    <n v="1"/>
    <n v="1"/>
    <n v="16"/>
    <n v="18"/>
    <n v="41.3"/>
    <n v="0"/>
    <n v="14.14"/>
    <n v="55.44"/>
    <n v="3"/>
    <n v="2"/>
    <n v="32"/>
    <n v="37"/>
    <n v="0"/>
    <n v="0"/>
    <n v="0"/>
    <n v="0"/>
    <n v="0"/>
    <n v="0"/>
    <n v="0"/>
    <n v="0"/>
    <n v="104"/>
    <n v="42"/>
    <n v="0"/>
    <n v="0"/>
    <n v="0"/>
    <n v="146"/>
    <n v="7"/>
    <n v="0"/>
    <n v="1676"/>
    <m/>
  </r>
  <r>
    <x v="4"/>
    <x v="11"/>
    <n v="0"/>
    <n v="55.44"/>
    <n v="0"/>
    <n v="0"/>
    <n v="55.44"/>
    <n v="55.44"/>
    <n v="55.44"/>
    <n v="135.47999999999999"/>
    <n v="0"/>
    <n v="0"/>
    <n v="0"/>
    <n v="135.47999999999999"/>
    <n v="135.47999999999999"/>
    <n v="19"/>
    <n v="1"/>
    <n v="0"/>
    <n v="20"/>
    <n v="0"/>
    <n v="56"/>
    <n v="0"/>
    <n v="0"/>
    <n v="0"/>
    <n v="56"/>
    <n v="17"/>
    <n v="5"/>
    <n v="56"/>
    <n v="78"/>
    <n v="1"/>
    <n v="1"/>
    <n v="16"/>
    <n v="18"/>
    <n v="41.3"/>
    <n v="0"/>
    <n v="14.14"/>
    <n v="55.44"/>
    <n v="3"/>
    <n v="2"/>
    <n v="32"/>
    <n v="37"/>
    <n v="0"/>
    <n v="0"/>
    <n v="0"/>
    <n v="0"/>
    <n v="0"/>
    <n v="0"/>
    <n v="0"/>
    <n v="0"/>
    <n v="104"/>
    <n v="42"/>
    <n v="0"/>
    <n v="0"/>
    <n v="0"/>
    <n v="146"/>
    <n v="7"/>
    <n v="0"/>
    <n v="1676"/>
    <m/>
  </r>
  <r>
    <x v="5"/>
    <x v="0"/>
    <n v="0"/>
    <n v="55.44"/>
    <n v="0"/>
    <n v="0"/>
    <n v="55.44"/>
    <n v="55.44"/>
    <n v="55.44"/>
    <n v="135.47999999999999"/>
    <n v="0"/>
    <n v="0"/>
    <n v="0"/>
    <n v="135.47999999999999"/>
    <n v="135.47999999999999"/>
    <n v="19"/>
    <n v="1"/>
    <n v="0"/>
    <n v="20"/>
    <n v="0"/>
    <n v="56"/>
    <n v="0"/>
    <n v="0"/>
    <n v="0"/>
    <n v="56"/>
    <n v="17"/>
    <n v="5"/>
    <n v="56"/>
    <n v="78"/>
    <n v="1"/>
    <n v="1"/>
    <n v="16"/>
    <n v="18"/>
    <n v="41.3"/>
    <n v="0"/>
    <n v="14.14"/>
    <n v="55.44"/>
    <n v="3"/>
    <n v="2"/>
    <n v="32"/>
    <n v="37"/>
    <n v="0"/>
    <n v="0"/>
    <n v="0"/>
    <n v="0"/>
    <n v="0"/>
    <n v="0"/>
    <n v="0"/>
    <n v="0"/>
    <n v="104"/>
    <n v="42"/>
    <n v="0"/>
    <n v="0"/>
    <n v="0"/>
    <n v="146"/>
    <n v="7"/>
    <n v="0"/>
    <n v="1676"/>
    <m/>
  </r>
  <r>
    <x v="5"/>
    <x v="1"/>
    <n v="0"/>
    <n v="55.44"/>
    <n v="0"/>
    <n v="0"/>
    <n v="55.44"/>
    <n v="55.44"/>
    <n v="55.44"/>
    <n v="135.47999999999999"/>
    <n v="0"/>
    <n v="0"/>
    <n v="0"/>
    <n v="135.47999999999999"/>
    <n v="135.47999999999999"/>
    <n v="19"/>
    <n v="1"/>
    <n v="0"/>
    <n v="20"/>
    <n v="0"/>
    <n v="56"/>
    <n v="0"/>
    <n v="0"/>
    <n v="0"/>
    <n v="56"/>
    <n v="17"/>
    <n v="5"/>
    <n v="56"/>
    <n v="78"/>
    <n v="1"/>
    <n v="1"/>
    <n v="16"/>
    <n v="18"/>
    <n v="41.3"/>
    <n v="0"/>
    <n v="14.14"/>
    <n v="55.44"/>
    <n v="3"/>
    <n v="2"/>
    <n v="32"/>
    <n v="37"/>
    <n v="0"/>
    <n v="0"/>
    <n v="0"/>
    <n v="0"/>
    <n v="0"/>
    <n v="0"/>
    <n v="0"/>
    <n v="0"/>
    <n v="104"/>
    <n v="42"/>
    <n v="0"/>
    <n v="0"/>
    <n v="0"/>
    <n v="146"/>
    <n v="7"/>
    <n v="0"/>
    <n v="1676"/>
    <m/>
  </r>
  <r>
    <x v="5"/>
    <x v="2"/>
    <n v="0"/>
    <n v="55.44"/>
    <n v="0"/>
    <n v="0"/>
    <n v="55.44"/>
    <n v="55.44"/>
    <n v="55.44"/>
    <n v="135.47999999999999"/>
    <n v="0"/>
    <n v="0"/>
    <n v="0"/>
    <n v="135.47999999999999"/>
    <n v="135.47999999999999"/>
    <n v="19"/>
    <n v="1"/>
    <n v="0"/>
    <n v="20"/>
    <n v="0"/>
    <n v="56"/>
    <n v="0"/>
    <n v="0"/>
    <n v="0"/>
    <n v="56"/>
    <n v="17"/>
    <n v="5"/>
    <n v="56"/>
    <n v="78"/>
    <n v="1"/>
    <n v="1"/>
    <n v="16"/>
    <n v="18"/>
    <n v="41.3"/>
    <n v="0"/>
    <n v="14.14"/>
    <n v="55.44"/>
    <n v="3"/>
    <n v="2"/>
    <n v="32"/>
    <n v="37"/>
    <n v="0"/>
    <n v="0"/>
    <n v="0"/>
    <n v="0"/>
    <n v="0"/>
    <n v="0"/>
    <n v="0"/>
    <n v="0"/>
    <n v="104"/>
    <n v="42"/>
    <n v="0"/>
    <n v="0"/>
    <n v="0"/>
    <n v="146"/>
    <n v="7"/>
    <n v="0"/>
    <n v="1676"/>
    <m/>
  </r>
  <r>
    <x v="5"/>
    <x v="3"/>
    <n v="0"/>
    <n v="55.44"/>
    <n v="0"/>
    <n v="0"/>
    <n v="55.44"/>
    <n v="55.44"/>
    <n v="55.44"/>
    <n v="135.47999999999999"/>
    <n v="0"/>
    <n v="0"/>
    <n v="0"/>
    <n v="135.47999999999999"/>
    <n v="135.47999999999999"/>
    <n v="19"/>
    <n v="1"/>
    <n v="0"/>
    <n v="20"/>
    <n v="0"/>
    <n v="56"/>
    <n v="0"/>
    <n v="0"/>
    <n v="0"/>
    <n v="56"/>
    <n v="17"/>
    <n v="5"/>
    <n v="56"/>
    <n v="78"/>
    <n v="1"/>
    <n v="1"/>
    <n v="16"/>
    <n v="18"/>
    <n v="41.3"/>
    <n v="0"/>
    <n v="14.14"/>
    <n v="55.44"/>
    <n v="3"/>
    <n v="2"/>
    <n v="32"/>
    <n v="37"/>
    <n v="0"/>
    <n v="0"/>
    <n v="0"/>
    <n v="0"/>
    <n v="0"/>
    <n v="0"/>
    <n v="0"/>
    <n v="0"/>
    <n v="104"/>
    <n v="42"/>
    <n v="0"/>
    <n v="0"/>
    <n v="0"/>
    <n v="146"/>
    <n v="7"/>
    <n v="0"/>
    <n v="1676"/>
    <m/>
  </r>
  <r>
    <x v="5"/>
    <x v="4"/>
    <n v="0"/>
    <n v="55.44"/>
    <n v="0"/>
    <n v="0"/>
    <n v="55.44"/>
    <n v="55.44"/>
    <n v="55.44"/>
    <n v="135.47999999999999"/>
    <n v="0"/>
    <n v="0"/>
    <n v="0"/>
    <n v="135.47999999999999"/>
    <n v="135.47999999999999"/>
    <n v="19"/>
    <n v="1"/>
    <n v="0"/>
    <n v="20"/>
    <n v="0"/>
    <n v="56"/>
    <n v="0"/>
    <n v="0"/>
    <n v="0"/>
    <n v="56"/>
    <n v="17"/>
    <n v="5"/>
    <n v="56"/>
    <n v="78"/>
    <n v="1"/>
    <n v="1"/>
    <n v="16"/>
    <n v="18"/>
    <n v="41.3"/>
    <n v="0"/>
    <n v="14.14"/>
    <n v="55.44"/>
    <n v="3"/>
    <n v="2"/>
    <n v="32"/>
    <n v="37"/>
    <n v="0"/>
    <n v="0"/>
    <n v="0"/>
    <n v="0"/>
    <n v="0"/>
    <n v="0"/>
    <n v="0"/>
    <n v="0"/>
    <n v="104"/>
    <n v="42"/>
    <n v="0"/>
    <n v="0"/>
    <n v="0"/>
    <n v="146"/>
    <n v="7"/>
    <n v="0"/>
    <n v="1676"/>
    <m/>
  </r>
  <r>
    <x v="5"/>
    <x v="5"/>
    <n v="0"/>
    <n v="55.44"/>
    <n v="0"/>
    <n v="0"/>
    <n v="55.44"/>
    <n v="55.44"/>
    <n v="55.44"/>
    <n v="135.47999999999999"/>
    <n v="0"/>
    <n v="0"/>
    <n v="0"/>
    <n v="135.47999999999999"/>
    <n v="135.47999999999999"/>
    <n v="19"/>
    <n v="1"/>
    <n v="0"/>
    <n v="20"/>
    <n v="0"/>
    <n v="56"/>
    <n v="0"/>
    <n v="0"/>
    <n v="0"/>
    <n v="56"/>
    <n v="17"/>
    <n v="5"/>
    <n v="56"/>
    <n v="78"/>
    <n v="1"/>
    <n v="1"/>
    <n v="16"/>
    <n v="18"/>
    <n v="41.3"/>
    <n v="0"/>
    <n v="14.14"/>
    <n v="55.44"/>
    <n v="3"/>
    <n v="2"/>
    <n v="32"/>
    <n v="37"/>
    <n v="0"/>
    <n v="0"/>
    <n v="0"/>
    <n v="0"/>
    <n v="0"/>
    <n v="0"/>
    <n v="0"/>
    <n v="0"/>
    <n v="104"/>
    <n v="42"/>
    <n v="0"/>
    <n v="0"/>
    <n v="0"/>
    <n v="146"/>
    <n v="7"/>
    <n v="0"/>
    <n v="1676"/>
    <m/>
  </r>
  <r>
    <x v="5"/>
    <x v="6"/>
    <n v="0"/>
    <n v="55.44"/>
    <n v="0"/>
    <n v="0"/>
    <n v="55.44"/>
    <n v="55.44"/>
    <n v="55.44"/>
    <n v="135.47999999999999"/>
    <n v="0"/>
    <n v="0"/>
    <n v="0"/>
    <n v="135.47999999999999"/>
    <n v="135.47999999999999"/>
    <n v="19"/>
    <n v="1"/>
    <n v="0"/>
    <n v="20"/>
    <n v="0"/>
    <n v="56"/>
    <n v="0"/>
    <n v="0"/>
    <n v="0"/>
    <n v="56"/>
    <n v="17"/>
    <n v="5"/>
    <n v="56"/>
    <n v="78"/>
    <n v="1"/>
    <n v="1"/>
    <n v="16"/>
    <n v="18"/>
    <n v="41.3"/>
    <n v="0"/>
    <n v="14.14"/>
    <n v="55.44"/>
    <n v="3"/>
    <n v="2"/>
    <n v="32"/>
    <n v="37"/>
    <n v="0"/>
    <n v="0"/>
    <n v="0"/>
    <n v="0"/>
    <n v="0"/>
    <n v="0"/>
    <n v="0"/>
    <n v="0"/>
    <n v="104"/>
    <n v="42"/>
    <n v="0"/>
    <n v="0"/>
    <n v="0"/>
    <n v="146"/>
    <n v="7"/>
    <n v="0"/>
    <n v="1676"/>
    <m/>
  </r>
  <r>
    <x v="5"/>
    <x v="7"/>
    <n v="0"/>
    <n v="55.44"/>
    <n v="0"/>
    <n v="0"/>
    <n v="55.44"/>
    <n v="55.44"/>
    <n v="55.44"/>
    <n v="135.47999999999999"/>
    <n v="0"/>
    <n v="0"/>
    <n v="0"/>
    <n v="135.47999999999999"/>
    <n v="135.47999999999999"/>
    <n v="19"/>
    <n v="1"/>
    <n v="0"/>
    <n v="20"/>
    <n v="0"/>
    <n v="56"/>
    <n v="0"/>
    <n v="0"/>
    <n v="0"/>
    <n v="56"/>
    <n v="17"/>
    <n v="5"/>
    <n v="56"/>
    <n v="78"/>
    <n v="1"/>
    <n v="1"/>
    <n v="16"/>
    <n v="18"/>
    <n v="41.3"/>
    <n v="0"/>
    <n v="14.14"/>
    <n v="55.44"/>
    <n v="3"/>
    <n v="2"/>
    <n v="32"/>
    <n v="37"/>
    <n v="0"/>
    <n v="0"/>
    <n v="0"/>
    <n v="0"/>
    <n v="0"/>
    <n v="0"/>
    <n v="0"/>
    <n v="0"/>
    <n v="104"/>
    <n v="42"/>
    <n v="0"/>
    <n v="0"/>
    <n v="0"/>
    <n v="146"/>
    <n v="7"/>
    <n v="0"/>
    <n v="1676"/>
    <m/>
  </r>
  <r>
    <x v="5"/>
    <x v="8"/>
    <n v="0"/>
    <n v="55.44"/>
    <n v="0"/>
    <n v="0"/>
    <n v="55.44"/>
    <n v="55.44"/>
    <n v="55.44"/>
    <n v="135.47999999999999"/>
    <n v="0"/>
    <n v="0"/>
    <n v="0"/>
    <n v="135.47999999999999"/>
    <n v="135.47999999999999"/>
    <n v="19"/>
    <n v="1"/>
    <n v="0"/>
    <n v="20"/>
    <n v="0"/>
    <n v="56"/>
    <n v="0"/>
    <n v="0"/>
    <n v="0"/>
    <n v="56"/>
    <n v="17"/>
    <n v="5"/>
    <n v="56"/>
    <n v="78"/>
    <n v="1"/>
    <n v="1"/>
    <n v="16"/>
    <n v="18"/>
    <n v="41.3"/>
    <n v="0"/>
    <n v="14.14"/>
    <n v="55.44"/>
    <n v="3"/>
    <n v="2"/>
    <n v="32"/>
    <n v="37"/>
    <n v="0"/>
    <n v="0"/>
    <n v="0"/>
    <n v="0"/>
    <n v="0"/>
    <n v="0"/>
    <n v="0"/>
    <n v="0"/>
    <n v="104"/>
    <n v="42"/>
    <n v="0"/>
    <n v="0"/>
    <n v="0"/>
    <n v="146"/>
    <n v="7"/>
    <n v="0"/>
    <n v="1676"/>
    <m/>
  </r>
  <r>
    <x v="5"/>
    <x v="9"/>
    <n v="0"/>
    <n v="55.44"/>
    <n v="0"/>
    <n v="0"/>
    <n v="55.44"/>
    <n v="55.44"/>
    <n v="55.44"/>
    <n v="135.47999999999999"/>
    <n v="0"/>
    <n v="0"/>
    <n v="0"/>
    <n v="135.47999999999999"/>
    <n v="135.47999999999999"/>
    <n v="19"/>
    <n v="1"/>
    <n v="0"/>
    <n v="20"/>
    <n v="0"/>
    <n v="56"/>
    <n v="0"/>
    <n v="0"/>
    <n v="0"/>
    <n v="56"/>
    <n v="17"/>
    <n v="5"/>
    <n v="56"/>
    <n v="78"/>
    <n v="1"/>
    <n v="1"/>
    <n v="16"/>
    <n v="18"/>
    <n v="41.3"/>
    <n v="0"/>
    <n v="14.14"/>
    <n v="55.44"/>
    <n v="3"/>
    <n v="2"/>
    <n v="32"/>
    <n v="37"/>
    <n v="0"/>
    <n v="0"/>
    <n v="0"/>
    <n v="0"/>
    <n v="0"/>
    <n v="0"/>
    <n v="0"/>
    <n v="0"/>
    <n v="104"/>
    <n v="42"/>
    <n v="0"/>
    <n v="0"/>
    <n v="0"/>
    <n v="146"/>
    <n v="7"/>
    <n v="0"/>
    <n v="1676"/>
    <m/>
  </r>
  <r>
    <x v="5"/>
    <x v="10"/>
    <n v="0"/>
    <n v="55.44"/>
    <n v="0"/>
    <n v="0"/>
    <n v="55.44"/>
    <n v="55.44"/>
    <n v="55.44"/>
    <n v="135.47999999999999"/>
    <n v="0"/>
    <n v="0"/>
    <n v="0"/>
    <n v="135.47999999999999"/>
    <n v="135.47999999999999"/>
    <n v="19"/>
    <n v="1"/>
    <n v="0"/>
    <n v="20"/>
    <n v="0"/>
    <n v="56"/>
    <n v="0"/>
    <n v="0"/>
    <n v="0"/>
    <n v="56"/>
    <n v="17"/>
    <n v="5"/>
    <n v="56"/>
    <n v="78"/>
    <n v="1"/>
    <n v="1"/>
    <n v="16"/>
    <n v="18"/>
    <n v="41.3"/>
    <n v="0"/>
    <n v="14.14"/>
    <n v="55.44"/>
    <n v="3"/>
    <n v="2"/>
    <n v="32"/>
    <n v="37"/>
    <n v="0"/>
    <n v="0"/>
    <n v="0"/>
    <n v="0"/>
    <n v="0"/>
    <n v="0"/>
    <n v="0"/>
    <n v="0"/>
    <n v="104"/>
    <n v="42"/>
    <n v="0"/>
    <n v="0"/>
    <n v="0"/>
    <n v="146"/>
    <n v="7"/>
    <n v="0"/>
    <n v="1676"/>
    <m/>
  </r>
  <r>
    <x v="5"/>
    <x v="11"/>
    <n v="0"/>
    <n v="55.44"/>
    <n v="0"/>
    <n v="0"/>
    <n v="55.44"/>
    <n v="55.44"/>
    <n v="55.44"/>
    <n v="135.47999999999999"/>
    <n v="0"/>
    <n v="0"/>
    <n v="0"/>
    <n v="135.47999999999999"/>
    <n v="135.47999999999999"/>
    <n v="19"/>
    <n v="1"/>
    <n v="0"/>
    <n v="20"/>
    <n v="0"/>
    <n v="56"/>
    <n v="0"/>
    <n v="0"/>
    <n v="0"/>
    <n v="56"/>
    <n v="17"/>
    <n v="5"/>
    <n v="56"/>
    <n v="78"/>
    <n v="1"/>
    <n v="1"/>
    <n v="16"/>
    <n v="18"/>
    <n v="41.3"/>
    <n v="0"/>
    <n v="14.14"/>
    <n v="55.44"/>
    <n v="3"/>
    <n v="2"/>
    <n v="32"/>
    <n v="37"/>
    <n v="0"/>
    <n v="0"/>
    <n v="0"/>
    <n v="0"/>
    <n v="0"/>
    <n v="0"/>
    <n v="0"/>
    <n v="0"/>
    <n v="104"/>
    <n v="42"/>
    <n v="0"/>
    <n v="0"/>
    <n v="0"/>
    <n v="146"/>
    <n v="7"/>
    <n v="0"/>
    <n v="1676"/>
    <m/>
  </r>
  <r>
    <x v="6"/>
    <x v="0"/>
    <n v="0"/>
    <n v="55.44"/>
    <n v="0"/>
    <n v="0"/>
    <n v="55.44"/>
    <n v="55.44"/>
    <n v="55.44"/>
    <n v="135.47999999999999"/>
    <n v="0"/>
    <n v="0"/>
    <n v="0"/>
    <n v="135.47999999999999"/>
    <n v="135.47999999999999"/>
    <n v="19"/>
    <n v="1"/>
    <n v="0"/>
    <n v="20"/>
    <n v="0"/>
    <n v="56"/>
    <n v="0"/>
    <n v="0"/>
    <n v="0"/>
    <n v="56"/>
    <n v="17"/>
    <n v="5"/>
    <n v="56"/>
    <n v="78"/>
    <n v="1"/>
    <n v="1"/>
    <n v="16"/>
    <n v="18"/>
    <n v="41.3"/>
    <n v="0"/>
    <n v="14.14"/>
    <n v="55.44"/>
    <n v="3"/>
    <n v="2"/>
    <n v="32"/>
    <n v="37"/>
    <n v="0"/>
    <n v="0"/>
    <n v="0"/>
    <n v="0"/>
    <n v="0"/>
    <n v="0"/>
    <n v="0"/>
    <n v="0"/>
    <n v="104"/>
    <n v="42"/>
    <n v="0"/>
    <n v="0"/>
    <n v="0"/>
    <n v="146"/>
    <n v="7"/>
    <n v="0"/>
    <n v="1676"/>
    <m/>
  </r>
  <r>
    <x v="6"/>
    <x v="1"/>
    <n v="0"/>
    <n v="55.44"/>
    <n v="0"/>
    <n v="0"/>
    <n v="55.44"/>
    <n v="55.44"/>
    <n v="55.44"/>
    <n v="135.47999999999999"/>
    <n v="0"/>
    <n v="0"/>
    <n v="0"/>
    <n v="135.47999999999999"/>
    <n v="135.47999999999999"/>
    <n v="19"/>
    <n v="1"/>
    <n v="0"/>
    <n v="20"/>
    <n v="0"/>
    <n v="56"/>
    <n v="0"/>
    <n v="0"/>
    <n v="0"/>
    <n v="56"/>
    <n v="17"/>
    <n v="5"/>
    <n v="56"/>
    <n v="78"/>
    <n v="1"/>
    <n v="1"/>
    <n v="16"/>
    <n v="18"/>
    <n v="41.3"/>
    <n v="0"/>
    <n v="14.14"/>
    <n v="55.44"/>
    <n v="3"/>
    <n v="2"/>
    <n v="32"/>
    <n v="37"/>
    <n v="0"/>
    <n v="0"/>
    <n v="0"/>
    <n v="0"/>
    <n v="0"/>
    <n v="0"/>
    <n v="0"/>
    <n v="0"/>
    <n v="104"/>
    <n v="42"/>
    <n v="0"/>
    <n v="0"/>
    <n v="0"/>
    <n v="146"/>
    <n v="7"/>
    <n v="0"/>
    <n v="1676"/>
    <m/>
  </r>
  <r>
    <x v="6"/>
    <x v="2"/>
    <n v="0"/>
    <n v="55.44"/>
    <n v="0"/>
    <n v="0"/>
    <n v="55.44"/>
    <n v="55.44"/>
    <n v="55.44"/>
    <n v="135.47999999999999"/>
    <n v="0"/>
    <n v="0"/>
    <n v="0"/>
    <n v="135.47999999999999"/>
    <n v="135.47999999999999"/>
    <n v="19"/>
    <n v="1"/>
    <n v="0"/>
    <n v="20"/>
    <n v="0"/>
    <n v="56"/>
    <n v="0"/>
    <n v="0"/>
    <n v="0"/>
    <n v="56"/>
    <n v="17"/>
    <n v="5"/>
    <n v="56"/>
    <n v="78"/>
    <n v="1"/>
    <n v="1"/>
    <n v="16"/>
    <n v="18"/>
    <n v="41.3"/>
    <n v="0"/>
    <n v="14.14"/>
    <n v="55.44"/>
    <n v="3"/>
    <n v="2"/>
    <n v="32"/>
    <n v="37"/>
    <n v="0"/>
    <n v="0"/>
    <n v="0"/>
    <n v="0"/>
    <n v="0"/>
    <n v="0"/>
    <n v="0"/>
    <n v="0"/>
    <n v="104"/>
    <n v="42"/>
    <n v="0"/>
    <n v="0"/>
    <n v="0"/>
    <n v="146"/>
    <n v="7"/>
    <n v="0"/>
    <n v="1676"/>
    <m/>
  </r>
  <r>
    <x v="6"/>
    <x v="3"/>
    <n v="0"/>
    <n v="55.44"/>
    <n v="0"/>
    <n v="0"/>
    <n v="55.44"/>
    <n v="55.44"/>
    <n v="55.44"/>
    <n v="135.47999999999999"/>
    <n v="0"/>
    <n v="0"/>
    <n v="0"/>
    <n v="135.47999999999999"/>
    <n v="135.47999999999999"/>
    <n v="19"/>
    <n v="1"/>
    <n v="0"/>
    <n v="20"/>
    <n v="0"/>
    <n v="56"/>
    <n v="0"/>
    <n v="0"/>
    <n v="0"/>
    <n v="56"/>
    <n v="17"/>
    <n v="5"/>
    <n v="56"/>
    <n v="78"/>
    <n v="1"/>
    <n v="1"/>
    <n v="16"/>
    <n v="18"/>
    <n v="41.3"/>
    <n v="0"/>
    <n v="14.14"/>
    <n v="55.44"/>
    <n v="3"/>
    <n v="2"/>
    <n v="32"/>
    <n v="37"/>
    <n v="0"/>
    <n v="0"/>
    <n v="0"/>
    <n v="0"/>
    <n v="0"/>
    <n v="0"/>
    <n v="0"/>
    <n v="0"/>
    <n v="104"/>
    <n v="42"/>
    <n v="0"/>
    <n v="0"/>
    <n v="0"/>
    <n v="146"/>
    <n v="7"/>
    <n v="0"/>
    <n v="1676"/>
    <m/>
  </r>
  <r>
    <x v="6"/>
    <x v="4"/>
    <n v="0"/>
    <n v="55.44"/>
    <n v="0"/>
    <n v="0"/>
    <n v="55.44"/>
    <n v="55.44"/>
    <n v="55.44"/>
    <n v="135.47999999999999"/>
    <n v="0"/>
    <n v="0"/>
    <n v="0"/>
    <n v="135.47999999999999"/>
    <n v="135.47999999999999"/>
    <n v="19"/>
    <n v="1"/>
    <n v="0"/>
    <n v="20"/>
    <n v="0"/>
    <n v="56"/>
    <n v="0"/>
    <n v="0"/>
    <n v="0"/>
    <n v="56"/>
    <n v="17"/>
    <n v="5"/>
    <n v="56"/>
    <n v="78"/>
    <n v="1"/>
    <n v="1"/>
    <n v="16"/>
    <n v="18"/>
    <n v="41.3"/>
    <n v="0"/>
    <n v="14.14"/>
    <n v="55.44"/>
    <n v="3"/>
    <n v="2"/>
    <n v="32"/>
    <n v="37"/>
    <n v="0"/>
    <n v="0"/>
    <n v="0"/>
    <n v="0"/>
    <n v="0"/>
    <n v="0"/>
    <n v="0"/>
    <n v="0"/>
    <n v="104"/>
    <n v="42"/>
    <n v="0"/>
    <n v="0"/>
    <n v="0"/>
    <n v="146"/>
    <n v="7"/>
    <n v="0"/>
    <n v="1676"/>
    <m/>
  </r>
  <r>
    <x v="6"/>
    <x v="5"/>
    <n v="0"/>
    <n v="55.44"/>
    <n v="0"/>
    <n v="0"/>
    <n v="55.44"/>
    <n v="55.44"/>
    <n v="55.44"/>
    <n v="135.47999999999999"/>
    <n v="0"/>
    <n v="0"/>
    <n v="0"/>
    <n v="135.47999999999999"/>
    <n v="135.47999999999999"/>
    <n v="19"/>
    <n v="1"/>
    <n v="0"/>
    <n v="20"/>
    <n v="0"/>
    <n v="56"/>
    <n v="0"/>
    <n v="0"/>
    <n v="0"/>
    <n v="56"/>
    <n v="17"/>
    <n v="5"/>
    <n v="56"/>
    <n v="78"/>
    <n v="1"/>
    <n v="1"/>
    <n v="16"/>
    <n v="18"/>
    <n v="41.3"/>
    <n v="0"/>
    <n v="14.14"/>
    <n v="55.44"/>
    <n v="3"/>
    <n v="2"/>
    <n v="32"/>
    <n v="37"/>
    <n v="0"/>
    <n v="0"/>
    <n v="0"/>
    <n v="0"/>
    <n v="0"/>
    <n v="0"/>
    <n v="0"/>
    <n v="0"/>
    <n v="104"/>
    <n v="42"/>
    <n v="0"/>
    <n v="0"/>
    <n v="0"/>
    <n v="146"/>
    <n v="7"/>
    <n v="0"/>
    <n v="1676"/>
    <m/>
  </r>
  <r>
    <x v="6"/>
    <x v="6"/>
    <n v="0"/>
    <n v="55.44"/>
    <n v="0"/>
    <n v="0"/>
    <n v="55.44"/>
    <n v="55.44"/>
    <n v="55.44"/>
    <n v="135.47999999999999"/>
    <n v="0"/>
    <n v="0"/>
    <n v="0"/>
    <n v="135.47999999999999"/>
    <n v="135.47999999999999"/>
    <n v="19"/>
    <n v="1"/>
    <n v="0"/>
    <n v="20"/>
    <n v="0"/>
    <n v="56"/>
    <n v="0"/>
    <n v="0"/>
    <n v="0"/>
    <n v="56"/>
    <n v="17"/>
    <n v="5"/>
    <n v="56"/>
    <n v="78"/>
    <n v="1"/>
    <n v="1"/>
    <n v="16"/>
    <n v="18"/>
    <n v="41.3"/>
    <n v="0"/>
    <n v="14.14"/>
    <n v="55.44"/>
    <n v="3"/>
    <n v="2"/>
    <n v="32"/>
    <n v="37"/>
    <n v="0"/>
    <n v="0"/>
    <n v="0"/>
    <n v="0"/>
    <n v="0"/>
    <n v="0"/>
    <n v="0"/>
    <n v="0"/>
    <n v="104"/>
    <n v="42"/>
    <n v="0"/>
    <n v="0"/>
    <n v="0"/>
    <n v="146"/>
    <n v="7"/>
    <n v="0"/>
    <n v="1676"/>
    <m/>
  </r>
  <r>
    <x v="6"/>
    <x v="7"/>
    <n v="0"/>
    <n v="55.44"/>
    <n v="0"/>
    <n v="0"/>
    <n v="55.44"/>
    <n v="55.44"/>
    <n v="55.44"/>
    <n v="135.47999999999999"/>
    <n v="0"/>
    <n v="0"/>
    <n v="0"/>
    <n v="135.47999999999999"/>
    <n v="135.47999999999999"/>
    <n v="19"/>
    <n v="1"/>
    <n v="0"/>
    <n v="20"/>
    <n v="0"/>
    <n v="56"/>
    <n v="0"/>
    <n v="0"/>
    <n v="0"/>
    <n v="56"/>
    <n v="17"/>
    <n v="5"/>
    <n v="56"/>
    <n v="78"/>
    <n v="1"/>
    <n v="1"/>
    <n v="16"/>
    <n v="18"/>
    <n v="41.3"/>
    <n v="0"/>
    <n v="14.14"/>
    <n v="55.44"/>
    <n v="3"/>
    <n v="2"/>
    <n v="32"/>
    <n v="37"/>
    <n v="0"/>
    <n v="0"/>
    <n v="0"/>
    <n v="0"/>
    <n v="0"/>
    <n v="0"/>
    <n v="0"/>
    <n v="0"/>
    <n v="104"/>
    <n v="42"/>
    <n v="0"/>
    <n v="0"/>
    <n v="0"/>
    <n v="146"/>
    <n v="7"/>
    <n v="0"/>
    <n v="1676"/>
    <m/>
  </r>
  <r>
    <x v="6"/>
    <x v="8"/>
    <n v="0"/>
    <n v="55.44"/>
    <n v="0"/>
    <n v="0"/>
    <n v="55.44"/>
    <n v="55.44"/>
    <n v="55.44"/>
    <n v="135.47999999999999"/>
    <n v="0"/>
    <n v="0"/>
    <n v="0"/>
    <n v="135.47999999999999"/>
    <n v="135.47999999999999"/>
    <n v="19"/>
    <n v="1"/>
    <n v="0"/>
    <n v="20"/>
    <n v="0"/>
    <n v="56"/>
    <n v="0"/>
    <n v="0"/>
    <n v="0"/>
    <n v="56"/>
    <n v="17"/>
    <n v="5"/>
    <n v="56"/>
    <n v="78"/>
    <n v="1"/>
    <n v="1"/>
    <n v="16"/>
    <n v="18"/>
    <n v="41.3"/>
    <n v="0"/>
    <n v="14.14"/>
    <n v="55.44"/>
    <n v="3"/>
    <n v="2"/>
    <n v="32"/>
    <n v="37"/>
    <n v="0"/>
    <n v="0"/>
    <n v="0"/>
    <n v="0"/>
    <n v="0"/>
    <n v="0"/>
    <n v="0"/>
    <n v="0"/>
    <n v="104"/>
    <n v="42"/>
    <n v="0"/>
    <n v="0"/>
    <n v="0"/>
    <n v="146"/>
    <n v="7"/>
    <n v="0"/>
    <n v="1676"/>
    <m/>
  </r>
  <r>
    <x v="6"/>
    <x v="9"/>
    <n v="0"/>
    <n v="55.44"/>
    <n v="0"/>
    <n v="0"/>
    <n v="55.44"/>
    <n v="55.44"/>
    <n v="55.44"/>
    <n v="135.47999999999999"/>
    <n v="0"/>
    <n v="0"/>
    <n v="0"/>
    <n v="135.47999999999999"/>
    <n v="135.47999999999999"/>
    <n v="19"/>
    <n v="1"/>
    <n v="0"/>
    <n v="20"/>
    <n v="0"/>
    <n v="56"/>
    <n v="0"/>
    <n v="0"/>
    <n v="0"/>
    <n v="56"/>
    <n v="17"/>
    <n v="5"/>
    <n v="56"/>
    <n v="78"/>
    <n v="1"/>
    <n v="1"/>
    <n v="16"/>
    <n v="18"/>
    <n v="41.3"/>
    <n v="0"/>
    <n v="14.14"/>
    <n v="55.44"/>
    <n v="3"/>
    <n v="2"/>
    <n v="32"/>
    <n v="37"/>
    <n v="0"/>
    <n v="0"/>
    <n v="0"/>
    <n v="0"/>
    <n v="0"/>
    <n v="0"/>
    <n v="0"/>
    <n v="0"/>
    <n v="104"/>
    <n v="42"/>
    <n v="0"/>
    <n v="0"/>
    <n v="0"/>
    <n v="146"/>
    <n v="7"/>
    <n v="0"/>
    <n v="1676"/>
    <m/>
  </r>
  <r>
    <x v="6"/>
    <x v="10"/>
    <n v="0"/>
    <n v="55.44"/>
    <n v="0"/>
    <n v="0"/>
    <n v="55.44"/>
    <n v="55.44"/>
    <n v="55.44"/>
    <n v="135.47999999999999"/>
    <n v="0"/>
    <n v="0"/>
    <n v="0"/>
    <n v="135.47999999999999"/>
    <n v="135.47999999999999"/>
    <n v="19"/>
    <n v="1"/>
    <n v="0"/>
    <n v="20"/>
    <n v="0"/>
    <n v="56"/>
    <n v="0"/>
    <n v="0"/>
    <n v="0"/>
    <n v="56"/>
    <n v="17"/>
    <n v="5"/>
    <n v="56"/>
    <n v="78"/>
    <n v="1"/>
    <n v="1"/>
    <n v="16"/>
    <n v="18"/>
    <n v="41.3"/>
    <n v="0"/>
    <n v="14.14"/>
    <n v="55.44"/>
    <n v="3"/>
    <n v="2"/>
    <n v="32"/>
    <n v="37"/>
    <n v="0"/>
    <n v="0"/>
    <n v="0"/>
    <n v="0"/>
    <n v="0"/>
    <n v="0"/>
    <n v="0"/>
    <n v="0"/>
    <n v="104"/>
    <n v="42"/>
    <n v="0"/>
    <n v="0"/>
    <n v="0"/>
    <n v="146"/>
    <n v="7"/>
    <n v="0"/>
    <n v="1676"/>
    <m/>
  </r>
  <r>
    <x v="6"/>
    <x v="11"/>
    <n v="0"/>
    <n v="55.44"/>
    <n v="0"/>
    <n v="0"/>
    <n v="55.44"/>
    <n v="55.44"/>
    <n v="55.44"/>
    <n v="135.47999999999999"/>
    <n v="0"/>
    <n v="0"/>
    <n v="0"/>
    <n v="135.47999999999999"/>
    <n v="135.47999999999999"/>
    <n v="19"/>
    <n v="1"/>
    <n v="0"/>
    <n v="20"/>
    <n v="0"/>
    <n v="56"/>
    <n v="0"/>
    <n v="0"/>
    <n v="0"/>
    <n v="56"/>
    <n v="17"/>
    <n v="5"/>
    <n v="56"/>
    <n v="78"/>
    <n v="1"/>
    <n v="1"/>
    <n v="16"/>
    <n v="18"/>
    <n v="41.3"/>
    <n v="0"/>
    <n v="14.14"/>
    <n v="55.44"/>
    <n v="3"/>
    <n v="2"/>
    <n v="32"/>
    <n v="37"/>
    <n v="0"/>
    <n v="0"/>
    <n v="0"/>
    <n v="0"/>
    <n v="0"/>
    <n v="0"/>
    <n v="0"/>
    <n v="0"/>
    <n v="104"/>
    <n v="42"/>
    <n v="0"/>
    <n v="0"/>
    <n v="0"/>
    <n v="146"/>
    <n v="7"/>
    <n v="0"/>
    <n v="1676"/>
    <m/>
  </r>
  <r>
    <x v="7"/>
    <x v="0"/>
    <n v="0"/>
    <n v="55.44"/>
    <n v="0"/>
    <n v="0"/>
    <n v="55.44"/>
    <n v="55.44"/>
    <n v="55.44"/>
    <n v="135.47999999999999"/>
    <n v="0"/>
    <n v="0"/>
    <n v="0"/>
    <n v="135.47999999999999"/>
    <n v="135.47999999999999"/>
    <n v="19"/>
    <n v="1"/>
    <n v="0"/>
    <n v="20"/>
    <n v="0"/>
    <n v="56"/>
    <n v="0"/>
    <n v="0"/>
    <n v="0"/>
    <n v="56"/>
    <n v="17"/>
    <n v="5"/>
    <n v="56"/>
    <n v="78"/>
    <n v="1"/>
    <n v="1"/>
    <n v="16"/>
    <n v="18"/>
    <n v="41.3"/>
    <n v="0"/>
    <n v="14.14"/>
    <n v="55.44"/>
    <n v="3"/>
    <n v="2"/>
    <n v="32"/>
    <n v="37"/>
    <n v="0"/>
    <n v="0"/>
    <n v="0"/>
    <n v="0"/>
    <n v="0"/>
    <n v="0"/>
    <n v="0"/>
    <n v="0"/>
    <n v="104"/>
    <n v="42"/>
    <n v="0"/>
    <n v="0"/>
    <n v="0"/>
    <n v="146"/>
    <n v="7"/>
    <n v="0"/>
    <n v="1676"/>
    <m/>
  </r>
  <r>
    <x v="7"/>
    <x v="1"/>
    <n v="0"/>
    <n v="55.44"/>
    <n v="0"/>
    <n v="0"/>
    <n v="55.44"/>
    <n v="55.44"/>
    <n v="55.44"/>
    <n v="135.47999999999999"/>
    <n v="0"/>
    <n v="0"/>
    <n v="0"/>
    <n v="135.47999999999999"/>
    <n v="135.47999999999999"/>
    <n v="19"/>
    <n v="1"/>
    <n v="0"/>
    <n v="20"/>
    <n v="0"/>
    <n v="56"/>
    <n v="0"/>
    <n v="0"/>
    <n v="0"/>
    <n v="56"/>
    <n v="17"/>
    <n v="5"/>
    <n v="56"/>
    <n v="78"/>
    <n v="1"/>
    <n v="1"/>
    <n v="16"/>
    <n v="18"/>
    <n v="41.3"/>
    <n v="0"/>
    <n v="14.14"/>
    <n v="55.44"/>
    <n v="3"/>
    <n v="2"/>
    <n v="32"/>
    <n v="37"/>
    <n v="0"/>
    <n v="0"/>
    <n v="0"/>
    <n v="0"/>
    <n v="0"/>
    <n v="0"/>
    <n v="0"/>
    <n v="0"/>
    <n v="104"/>
    <n v="42"/>
    <n v="0"/>
    <n v="0"/>
    <n v="0"/>
    <n v="146"/>
    <n v="7"/>
    <n v="0"/>
    <n v="1676"/>
    <m/>
  </r>
  <r>
    <x v="7"/>
    <x v="2"/>
    <n v="0"/>
    <n v="55.44"/>
    <n v="0"/>
    <n v="0"/>
    <n v="55.44"/>
    <n v="55.44"/>
    <n v="55.44"/>
    <n v="135.47999999999999"/>
    <n v="0"/>
    <n v="0"/>
    <n v="0"/>
    <n v="135.47999999999999"/>
    <n v="135.47999999999999"/>
    <n v="19"/>
    <n v="1"/>
    <n v="0"/>
    <n v="20"/>
    <n v="0"/>
    <n v="56"/>
    <n v="0"/>
    <n v="0"/>
    <n v="0"/>
    <n v="56"/>
    <n v="17"/>
    <n v="5"/>
    <n v="56"/>
    <n v="78"/>
    <n v="1"/>
    <n v="1"/>
    <n v="16"/>
    <n v="18"/>
    <n v="41.3"/>
    <n v="0"/>
    <n v="14.14"/>
    <n v="55.44"/>
    <n v="3"/>
    <n v="2"/>
    <n v="32"/>
    <n v="37"/>
    <n v="0"/>
    <n v="0"/>
    <n v="0"/>
    <n v="0"/>
    <n v="0"/>
    <n v="0"/>
    <n v="0"/>
    <n v="0"/>
    <n v="104"/>
    <n v="42"/>
    <n v="0"/>
    <n v="0"/>
    <n v="0"/>
    <n v="146"/>
    <n v="7"/>
    <n v="0"/>
    <n v="1676"/>
    <m/>
  </r>
  <r>
    <x v="7"/>
    <x v="3"/>
    <n v="0"/>
    <n v="55.44"/>
    <n v="0"/>
    <n v="0"/>
    <n v="55.44"/>
    <n v="55.44"/>
    <n v="55.44"/>
    <n v="135.47999999999999"/>
    <n v="0"/>
    <n v="0"/>
    <n v="0"/>
    <n v="135.47999999999999"/>
    <n v="135.47999999999999"/>
    <n v="19"/>
    <n v="1"/>
    <n v="0"/>
    <n v="20"/>
    <n v="0"/>
    <n v="56"/>
    <n v="0"/>
    <n v="0"/>
    <n v="0"/>
    <n v="56"/>
    <n v="17"/>
    <n v="5"/>
    <n v="56"/>
    <n v="78"/>
    <n v="1"/>
    <n v="1"/>
    <n v="16"/>
    <n v="18"/>
    <n v="41.3"/>
    <n v="0"/>
    <n v="14.14"/>
    <n v="55.44"/>
    <n v="3"/>
    <n v="2"/>
    <n v="32"/>
    <n v="37"/>
    <n v="0"/>
    <n v="0"/>
    <n v="0"/>
    <n v="0"/>
    <n v="0"/>
    <n v="0"/>
    <n v="0"/>
    <n v="0"/>
    <n v="104"/>
    <n v="42"/>
    <n v="0"/>
    <n v="0"/>
    <n v="0"/>
    <n v="146"/>
    <n v="7"/>
    <n v="0"/>
    <n v="1676"/>
    <m/>
  </r>
  <r>
    <x v="7"/>
    <x v="4"/>
    <n v="0"/>
    <n v="55.44"/>
    <n v="0"/>
    <n v="0"/>
    <n v="55.44"/>
    <n v="55.44"/>
    <n v="55.44"/>
    <n v="135.47999999999999"/>
    <n v="0"/>
    <n v="0"/>
    <n v="0"/>
    <n v="135.47999999999999"/>
    <n v="135.47999999999999"/>
    <n v="19"/>
    <n v="1"/>
    <n v="0"/>
    <n v="20"/>
    <n v="0"/>
    <n v="56"/>
    <n v="0"/>
    <n v="0"/>
    <n v="0"/>
    <n v="56"/>
    <n v="17"/>
    <n v="5"/>
    <n v="56"/>
    <n v="78"/>
    <n v="1"/>
    <n v="1"/>
    <n v="16"/>
    <n v="18"/>
    <n v="41.3"/>
    <n v="0"/>
    <n v="14.14"/>
    <n v="55.44"/>
    <n v="3"/>
    <n v="2"/>
    <n v="32"/>
    <n v="37"/>
    <n v="0"/>
    <n v="0"/>
    <n v="0"/>
    <n v="0"/>
    <n v="0"/>
    <n v="0"/>
    <n v="0"/>
    <n v="0"/>
    <n v="104"/>
    <n v="42"/>
    <n v="0"/>
    <n v="0"/>
    <n v="0"/>
    <n v="146"/>
    <n v="7"/>
    <n v="0"/>
    <n v="1676"/>
    <m/>
  </r>
  <r>
    <x v="7"/>
    <x v="5"/>
    <n v="0"/>
    <n v="55.44"/>
    <n v="0"/>
    <n v="0"/>
    <n v="55.44"/>
    <n v="55.44"/>
    <n v="55.44"/>
    <n v="135.47999999999999"/>
    <n v="0"/>
    <n v="0"/>
    <n v="0"/>
    <n v="135.47999999999999"/>
    <n v="135.47999999999999"/>
    <n v="19"/>
    <n v="1"/>
    <n v="0"/>
    <n v="20"/>
    <n v="0"/>
    <n v="56"/>
    <n v="0"/>
    <n v="0"/>
    <n v="0"/>
    <n v="56"/>
    <n v="17"/>
    <n v="5"/>
    <n v="56"/>
    <n v="78"/>
    <n v="1"/>
    <n v="1"/>
    <n v="16"/>
    <n v="18"/>
    <n v="41.3"/>
    <n v="0"/>
    <n v="14.14"/>
    <n v="55.44"/>
    <n v="3"/>
    <n v="2"/>
    <n v="32"/>
    <n v="37"/>
    <n v="0"/>
    <n v="0"/>
    <n v="0"/>
    <n v="0"/>
    <n v="0"/>
    <n v="0"/>
    <n v="0"/>
    <n v="0"/>
    <n v="104"/>
    <n v="42"/>
    <n v="0"/>
    <n v="0"/>
    <n v="0"/>
    <n v="146"/>
    <n v="7"/>
    <n v="0"/>
    <n v="1676"/>
    <m/>
  </r>
  <r>
    <x v="7"/>
    <x v="6"/>
    <n v="0"/>
    <n v="55.44"/>
    <n v="0"/>
    <n v="0"/>
    <n v="55.44"/>
    <n v="55.44"/>
    <n v="55.44"/>
    <n v="135.47999999999999"/>
    <n v="0"/>
    <n v="0"/>
    <n v="0"/>
    <n v="135.47999999999999"/>
    <n v="135.47999999999999"/>
    <n v="19"/>
    <n v="1"/>
    <n v="0"/>
    <n v="20"/>
    <n v="0"/>
    <n v="56"/>
    <n v="0"/>
    <n v="0"/>
    <n v="0"/>
    <n v="56"/>
    <n v="17"/>
    <n v="5"/>
    <n v="56"/>
    <n v="78"/>
    <n v="1"/>
    <n v="1"/>
    <n v="16"/>
    <n v="18"/>
    <n v="41.3"/>
    <n v="0"/>
    <n v="14.14"/>
    <n v="55.44"/>
    <n v="3"/>
    <n v="2"/>
    <n v="32"/>
    <n v="37"/>
    <n v="0"/>
    <n v="0"/>
    <n v="0"/>
    <n v="0"/>
    <n v="0"/>
    <n v="0"/>
    <n v="0"/>
    <n v="0"/>
    <n v="104"/>
    <n v="42"/>
    <n v="0"/>
    <n v="0"/>
    <n v="0"/>
    <n v="146"/>
    <n v="7"/>
    <n v="0"/>
    <n v="1676"/>
    <m/>
  </r>
  <r>
    <x v="7"/>
    <x v="7"/>
    <n v="0"/>
    <n v="55.44"/>
    <n v="0"/>
    <n v="0"/>
    <n v="55.44"/>
    <n v="55.44"/>
    <n v="55.44"/>
    <n v="135.47999999999999"/>
    <n v="0"/>
    <n v="0"/>
    <n v="0"/>
    <n v="135.47999999999999"/>
    <n v="135.47999999999999"/>
    <n v="19"/>
    <n v="1"/>
    <n v="0"/>
    <n v="20"/>
    <n v="0"/>
    <n v="56"/>
    <n v="0"/>
    <n v="0"/>
    <n v="0"/>
    <n v="56"/>
    <n v="17"/>
    <n v="5"/>
    <n v="56"/>
    <n v="78"/>
    <n v="1"/>
    <n v="1"/>
    <n v="16"/>
    <n v="18"/>
    <n v="41.3"/>
    <n v="0"/>
    <n v="14.14"/>
    <n v="55.44"/>
    <n v="3"/>
    <n v="2"/>
    <n v="32"/>
    <n v="37"/>
    <n v="0"/>
    <n v="0"/>
    <n v="0"/>
    <n v="0"/>
    <n v="0"/>
    <n v="0"/>
    <n v="0"/>
    <n v="0"/>
    <n v="104"/>
    <n v="42"/>
    <n v="0"/>
    <n v="0"/>
    <n v="0"/>
    <n v="146"/>
    <n v="7"/>
    <n v="0"/>
    <n v="1676"/>
    <m/>
  </r>
  <r>
    <x v="7"/>
    <x v="8"/>
    <n v="0"/>
    <n v="55.44"/>
    <n v="0"/>
    <n v="0"/>
    <n v="55.44"/>
    <n v="55.44"/>
    <n v="55.44"/>
    <n v="135.47999999999999"/>
    <n v="0"/>
    <n v="0"/>
    <n v="0"/>
    <n v="135.47999999999999"/>
    <n v="135.47999999999999"/>
    <n v="19"/>
    <n v="1"/>
    <n v="0"/>
    <n v="20"/>
    <n v="0"/>
    <n v="56"/>
    <n v="0"/>
    <n v="0"/>
    <n v="0"/>
    <n v="56"/>
    <n v="17"/>
    <n v="5"/>
    <n v="56"/>
    <n v="78"/>
    <n v="1"/>
    <n v="1"/>
    <n v="16"/>
    <n v="18"/>
    <n v="41.3"/>
    <n v="0"/>
    <n v="14.14"/>
    <n v="55.44"/>
    <n v="3"/>
    <n v="2"/>
    <n v="32"/>
    <n v="37"/>
    <n v="0"/>
    <n v="0"/>
    <n v="0"/>
    <n v="0"/>
    <n v="0"/>
    <n v="0"/>
    <n v="0"/>
    <n v="0"/>
    <n v="104"/>
    <n v="42"/>
    <n v="0"/>
    <n v="0"/>
    <n v="0"/>
    <n v="146"/>
    <n v="7"/>
    <n v="0"/>
    <n v="1676"/>
    <m/>
  </r>
  <r>
    <x v="7"/>
    <x v="9"/>
    <n v="0"/>
    <n v="55.44"/>
    <n v="0"/>
    <n v="0"/>
    <n v="55.44"/>
    <n v="55.44"/>
    <n v="55.44"/>
    <n v="135.47999999999999"/>
    <n v="0"/>
    <n v="0"/>
    <n v="0"/>
    <n v="135.47999999999999"/>
    <n v="135.47999999999999"/>
    <n v="19"/>
    <n v="1"/>
    <n v="0"/>
    <n v="20"/>
    <n v="0"/>
    <n v="56"/>
    <n v="0"/>
    <n v="0"/>
    <n v="0"/>
    <n v="56"/>
    <n v="17"/>
    <n v="5"/>
    <n v="56"/>
    <n v="78"/>
    <n v="1"/>
    <n v="1"/>
    <n v="16"/>
    <n v="18"/>
    <n v="41.3"/>
    <n v="0"/>
    <n v="14.14"/>
    <n v="55.44"/>
    <n v="3"/>
    <n v="2"/>
    <n v="32"/>
    <n v="37"/>
    <n v="0"/>
    <n v="0"/>
    <n v="0"/>
    <n v="0"/>
    <n v="0"/>
    <n v="0"/>
    <n v="0"/>
    <n v="0"/>
    <n v="104"/>
    <n v="42"/>
    <n v="0"/>
    <n v="0"/>
    <n v="0"/>
    <n v="146"/>
    <n v="7"/>
    <n v="0"/>
    <n v="1676"/>
    <m/>
  </r>
  <r>
    <x v="7"/>
    <x v="10"/>
    <n v="0"/>
    <n v="55.44"/>
    <n v="0"/>
    <n v="0"/>
    <n v="55.44"/>
    <n v="55.44"/>
    <n v="55.44"/>
    <n v="135.47999999999999"/>
    <n v="0"/>
    <n v="0"/>
    <n v="0"/>
    <n v="135.47999999999999"/>
    <n v="135.47999999999999"/>
    <n v="19"/>
    <n v="1"/>
    <n v="0"/>
    <n v="20"/>
    <n v="0"/>
    <n v="56"/>
    <n v="0"/>
    <n v="0"/>
    <n v="0"/>
    <n v="56"/>
    <n v="17"/>
    <n v="5"/>
    <n v="56"/>
    <n v="78"/>
    <n v="1"/>
    <n v="1"/>
    <n v="16"/>
    <n v="18"/>
    <n v="41.3"/>
    <n v="0"/>
    <n v="14.14"/>
    <n v="55.44"/>
    <n v="3"/>
    <n v="2"/>
    <n v="32"/>
    <n v="37"/>
    <n v="0"/>
    <n v="0"/>
    <n v="0"/>
    <n v="0"/>
    <n v="0"/>
    <n v="0"/>
    <n v="0"/>
    <n v="0"/>
    <n v="104"/>
    <n v="42"/>
    <n v="0"/>
    <n v="0"/>
    <n v="0"/>
    <n v="146"/>
    <n v="7"/>
    <n v="0"/>
    <n v="1676"/>
    <m/>
  </r>
  <r>
    <x v="7"/>
    <x v="11"/>
    <n v="0"/>
    <n v="55.44"/>
    <n v="0"/>
    <n v="0"/>
    <n v="55.44"/>
    <n v="55.44"/>
    <n v="55.44"/>
    <n v="135.47999999999999"/>
    <n v="0"/>
    <n v="0"/>
    <n v="0"/>
    <n v="135.47999999999999"/>
    <n v="135.47999999999999"/>
    <n v="19"/>
    <n v="1"/>
    <n v="0"/>
    <n v="20"/>
    <n v="0"/>
    <n v="56"/>
    <n v="0"/>
    <n v="0"/>
    <n v="0"/>
    <n v="56"/>
    <n v="17"/>
    <n v="5"/>
    <n v="56"/>
    <n v="78"/>
    <n v="1"/>
    <n v="1"/>
    <n v="16"/>
    <n v="18"/>
    <n v="41.3"/>
    <n v="0"/>
    <n v="14.14"/>
    <n v="55.44"/>
    <n v="3"/>
    <n v="2"/>
    <n v="32"/>
    <n v="37"/>
    <n v="0"/>
    <n v="0"/>
    <n v="0"/>
    <n v="0"/>
    <n v="0"/>
    <n v="0"/>
    <n v="0"/>
    <n v="0"/>
    <n v="104"/>
    <n v="42"/>
    <n v="0"/>
    <n v="0"/>
    <n v="0"/>
    <n v="146"/>
    <n v="7"/>
    <n v="0"/>
    <n v="1676"/>
    <m/>
  </r>
  <r>
    <x v="8"/>
    <x v="0"/>
    <n v="0"/>
    <n v="55.44"/>
    <n v="0"/>
    <n v="0"/>
    <n v="55.44"/>
    <n v="55.44"/>
    <n v="55.44"/>
    <n v="135.47999999999999"/>
    <n v="0"/>
    <n v="0"/>
    <n v="0"/>
    <n v="135.47999999999999"/>
    <n v="135.47999999999999"/>
    <n v="19"/>
    <n v="1"/>
    <n v="0"/>
    <n v="20"/>
    <n v="0"/>
    <n v="56"/>
    <n v="0"/>
    <n v="0"/>
    <n v="0"/>
    <n v="56"/>
    <n v="17"/>
    <n v="5"/>
    <n v="56"/>
    <n v="78"/>
    <n v="1"/>
    <n v="1"/>
    <n v="16"/>
    <n v="18"/>
    <n v="41.3"/>
    <n v="0"/>
    <n v="14.14"/>
    <n v="55.44"/>
    <n v="3"/>
    <n v="2"/>
    <n v="32"/>
    <n v="37"/>
    <n v="0"/>
    <n v="0"/>
    <n v="0"/>
    <n v="0"/>
    <n v="0"/>
    <n v="0"/>
    <n v="0"/>
    <n v="0"/>
    <n v="104"/>
    <n v="42"/>
    <n v="0"/>
    <n v="0"/>
    <n v="0"/>
    <n v="146"/>
    <n v="7"/>
    <n v="0"/>
    <n v="1676"/>
    <m/>
  </r>
  <r>
    <x v="8"/>
    <x v="1"/>
    <n v="0"/>
    <n v="55.44"/>
    <n v="0"/>
    <n v="0"/>
    <n v="55.44"/>
    <n v="55.44"/>
    <n v="55.44"/>
    <n v="135.47999999999999"/>
    <n v="0"/>
    <n v="0"/>
    <n v="0"/>
    <n v="135.47999999999999"/>
    <n v="135.47999999999999"/>
    <n v="19"/>
    <n v="1"/>
    <n v="0"/>
    <n v="20"/>
    <n v="0"/>
    <n v="56"/>
    <n v="0"/>
    <n v="0"/>
    <n v="0"/>
    <n v="56"/>
    <n v="17"/>
    <n v="5"/>
    <n v="56"/>
    <n v="78"/>
    <n v="1"/>
    <n v="1"/>
    <n v="16"/>
    <n v="18"/>
    <n v="41.3"/>
    <n v="0"/>
    <n v="14.14"/>
    <n v="55.44"/>
    <n v="3"/>
    <n v="2"/>
    <n v="32"/>
    <n v="37"/>
    <n v="0"/>
    <n v="0"/>
    <n v="0"/>
    <n v="0"/>
    <n v="0"/>
    <n v="0"/>
    <n v="0"/>
    <n v="0"/>
    <n v="104"/>
    <n v="42"/>
    <n v="0"/>
    <n v="0"/>
    <n v="0"/>
    <n v="146"/>
    <n v="7"/>
    <n v="0"/>
    <n v="1676"/>
    <m/>
  </r>
  <r>
    <x v="8"/>
    <x v="2"/>
    <n v="0"/>
    <n v="55.44"/>
    <n v="0"/>
    <n v="0"/>
    <n v="55.44"/>
    <n v="55.44"/>
    <n v="55.44"/>
    <n v="135.47999999999999"/>
    <n v="0"/>
    <n v="0"/>
    <n v="0"/>
    <n v="135.47999999999999"/>
    <n v="135.47999999999999"/>
    <n v="19"/>
    <n v="1"/>
    <n v="0"/>
    <n v="20"/>
    <n v="0"/>
    <n v="56"/>
    <n v="0"/>
    <n v="0"/>
    <n v="0"/>
    <n v="56"/>
    <n v="17"/>
    <n v="5"/>
    <n v="56"/>
    <n v="78"/>
    <n v="1"/>
    <n v="1"/>
    <n v="16"/>
    <n v="18"/>
    <n v="41.3"/>
    <n v="0"/>
    <n v="14.14"/>
    <n v="55.44"/>
    <n v="3"/>
    <n v="2"/>
    <n v="32"/>
    <n v="37"/>
    <n v="0"/>
    <n v="0"/>
    <n v="0"/>
    <n v="0"/>
    <n v="0"/>
    <n v="0"/>
    <n v="0"/>
    <n v="0"/>
    <n v="104"/>
    <n v="42"/>
    <n v="0"/>
    <n v="0"/>
    <n v="0"/>
    <n v="146"/>
    <n v="7"/>
    <n v="0"/>
    <n v="1676"/>
    <m/>
  </r>
  <r>
    <x v="8"/>
    <x v="3"/>
    <n v="0"/>
    <n v="55.44"/>
    <n v="0"/>
    <n v="0"/>
    <n v="55.44"/>
    <n v="55.44"/>
    <n v="55.44"/>
    <n v="135.47999999999999"/>
    <n v="0"/>
    <n v="0"/>
    <n v="0"/>
    <n v="135.47999999999999"/>
    <n v="135.47999999999999"/>
    <n v="19"/>
    <n v="1"/>
    <n v="0"/>
    <n v="20"/>
    <n v="0"/>
    <n v="56"/>
    <n v="0"/>
    <n v="0"/>
    <n v="0"/>
    <n v="56"/>
    <n v="17"/>
    <n v="5"/>
    <n v="56"/>
    <n v="78"/>
    <n v="1"/>
    <n v="1"/>
    <n v="16"/>
    <n v="18"/>
    <n v="41.3"/>
    <n v="0"/>
    <n v="14.14"/>
    <n v="55.44"/>
    <n v="3"/>
    <n v="2"/>
    <n v="32"/>
    <n v="37"/>
    <n v="0"/>
    <n v="0"/>
    <n v="0"/>
    <n v="0"/>
    <n v="0"/>
    <n v="0"/>
    <n v="0"/>
    <n v="0"/>
    <n v="104"/>
    <n v="42"/>
    <n v="0"/>
    <n v="0"/>
    <n v="0"/>
    <n v="146"/>
    <n v="7"/>
    <n v="0"/>
    <n v="1676"/>
    <m/>
  </r>
  <r>
    <x v="8"/>
    <x v="4"/>
    <n v="0"/>
    <n v="55.44"/>
    <n v="0"/>
    <n v="0"/>
    <n v="55.44"/>
    <n v="55.44"/>
    <n v="55.44"/>
    <n v="135.47999999999999"/>
    <n v="0"/>
    <n v="0"/>
    <n v="0"/>
    <n v="135.47999999999999"/>
    <n v="135.47999999999999"/>
    <n v="19"/>
    <n v="1"/>
    <n v="0"/>
    <n v="20"/>
    <n v="0"/>
    <n v="56"/>
    <n v="0"/>
    <n v="0"/>
    <n v="0"/>
    <n v="56"/>
    <n v="17"/>
    <n v="5"/>
    <n v="56"/>
    <n v="78"/>
    <n v="1"/>
    <n v="1"/>
    <n v="16"/>
    <n v="18"/>
    <n v="41.3"/>
    <n v="0"/>
    <n v="14.14"/>
    <n v="55.44"/>
    <n v="3"/>
    <n v="2"/>
    <n v="32"/>
    <n v="37"/>
    <n v="0"/>
    <n v="0"/>
    <n v="0"/>
    <n v="0"/>
    <n v="0"/>
    <n v="0"/>
    <n v="0"/>
    <n v="0"/>
    <n v="104"/>
    <n v="42"/>
    <n v="0"/>
    <n v="0"/>
    <n v="0"/>
    <n v="146"/>
    <n v="7"/>
    <n v="0"/>
    <n v="1676"/>
    <m/>
  </r>
  <r>
    <x v="8"/>
    <x v="5"/>
    <n v="0"/>
    <n v="55.44"/>
    <n v="0"/>
    <n v="0"/>
    <n v="55.44"/>
    <n v="55.44"/>
    <n v="55.44"/>
    <n v="135.47999999999999"/>
    <n v="0"/>
    <n v="0"/>
    <n v="0"/>
    <n v="135.47999999999999"/>
    <n v="135.47999999999999"/>
    <n v="19"/>
    <n v="1"/>
    <n v="0"/>
    <n v="20"/>
    <n v="0"/>
    <n v="56"/>
    <n v="0"/>
    <n v="0"/>
    <n v="0"/>
    <n v="56"/>
    <n v="17"/>
    <n v="5"/>
    <n v="56"/>
    <n v="78"/>
    <n v="1"/>
    <n v="1"/>
    <n v="16"/>
    <n v="18"/>
    <n v="41.3"/>
    <n v="0"/>
    <n v="14.14"/>
    <n v="55.44"/>
    <n v="3"/>
    <n v="2"/>
    <n v="32"/>
    <n v="37"/>
    <n v="0"/>
    <n v="0"/>
    <n v="0"/>
    <n v="0"/>
    <n v="0"/>
    <n v="0"/>
    <n v="0"/>
    <n v="0"/>
    <n v="104"/>
    <n v="42"/>
    <n v="0"/>
    <n v="0"/>
    <n v="0"/>
    <n v="146"/>
    <n v="7"/>
    <n v="0"/>
    <n v="1676"/>
    <m/>
  </r>
  <r>
    <x v="8"/>
    <x v="6"/>
    <n v="0"/>
    <n v="55.44"/>
    <n v="0"/>
    <n v="0"/>
    <n v="55.44"/>
    <n v="55.44"/>
    <n v="55.44"/>
    <n v="135.47999999999999"/>
    <n v="0"/>
    <n v="0"/>
    <n v="0"/>
    <n v="135.47999999999999"/>
    <n v="135.47999999999999"/>
    <n v="19"/>
    <n v="1"/>
    <n v="0"/>
    <n v="20"/>
    <n v="0"/>
    <n v="56"/>
    <n v="0"/>
    <n v="0"/>
    <n v="0"/>
    <n v="56"/>
    <n v="17"/>
    <n v="5"/>
    <n v="56"/>
    <n v="78"/>
    <n v="1"/>
    <n v="1"/>
    <n v="16"/>
    <n v="18"/>
    <n v="41.3"/>
    <n v="0"/>
    <n v="14.14"/>
    <n v="55.44"/>
    <n v="3"/>
    <n v="2"/>
    <n v="32"/>
    <n v="37"/>
    <n v="0"/>
    <n v="0"/>
    <n v="0"/>
    <n v="0"/>
    <n v="0"/>
    <n v="0"/>
    <n v="0"/>
    <n v="0"/>
    <n v="104"/>
    <n v="42"/>
    <n v="0"/>
    <n v="0"/>
    <n v="0"/>
    <n v="146"/>
    <n v="7"/>
    <n v="0"/>
    <n v="1676"/>
    <m/>
  </r>
  <r>
    <x v="8"/>
    <x v="7"/>
    <n v="0"/>
    <n v="55.44"/>
    <n v="0"/>
    <n v="0"/>
    <n v="55.44"/>
    <n v="55.44"/>
    <n v="55.44"/>
    <n v="135.47999999999999"/>
    <n v="0"/>
    <n v="0"/>
    <n v="0"/>
    <n v="135.47999999999999"/>
    <n v="135.47999999999999"/>
    <n v="19"/>
    <n v="1"/>
    <n v="0"/>
    <n v="20"/>
    <n v="0"/>
    <n v="56"/>
    <n v="0"/>
    <n v="0"/>
    <n v="0"/>
    <n v="56"/>
    <n v="17"/>
    <n v="5"/>
    <n v="56"/>
    <n v="78"/>
    <n v="1"/>
    <n v="1"/>
    <n v="16"/>
    <n v="18"/>
    <n v="41.3"/>
    <n v="0"/>
    <n v="14.14"/>
    <n v="55.44"/>
    <n v="3"/>
    <n v="2"/>
    <n v="32"/>
    <n v="37"/>
    <n v="0"/>
    <n v="0"/>
    <n v="0"/>
    <n v="0"/>
    <n v="0"/>
    <n v="0"/>
    <n v="0"/>
    <n v="0"/>
    <n v="104"/>
    <n v="42"/>
    <n v="0"/>
    <n v="0"/>
    <n v="0"/>
    <n v="146"/>
    <n v="7"/>
    <n v="0"/>
    <n v="1676"/>
    <m/>
  </r>
  <r>
    <x v="8"/>
    <x v="8"/>
    <n v="0"/>
    <n v="55.44"/>
    <n v="0"/>
    <n v="0"/>
    <n v="55.44"/>
    <n v="55.44"/>
    <n v="55.44"/>
    <n v="135.47999999999999"/>
    <n v="0"/>
    <n v="0"/>
    <n v="0"/>
    <n v="135.47999999999999"/>
    <n v="135.47999999999999"/>
    <n v="19"/>
    <n v="1"/>
    <n v="0"/>
    <n v="20"/>
    <n v="0"/>
    <n v="56"/>
    <n v="0"/>
    <n v="0"/>
    <n v="0"/>
    <n v="56"/>
    <n v="17"/>
    <n v="5"/>
    <n v="56"/>
    <n v="78"/>
    <n v="1"/>
    <n v="1"/>
    <n v="16"/>
    <n v="18"/>
    <n v="41.3"/>
    <n v="0"/>
    <n v="14.14"/>
    <n v="55.44"/>
    <n v="3"/>
    <n v="2"/>
    <n v="32"/>
    <n v="37"/>
    <n v="0"/>
    <n v="0"/>
    <n v="0"/>
    <n v="0"/>
    <n v="0"/>
    <n v="0"/>
    <n v="0"/>
    <n v="0"/>
    <n v="104"/>
    <n v="42"/>
    <n v="0"/>
    <n v="0"/>
    <n v="0"/>
    <n v="146"/>
    <n v="7"/>
    <n v="0"/>
    <n v="1676"/>
    <m/>
  </r>
  <r>
    <x v="8"/>
    <x v="9"/>
    <n v="0"/>
    <n v="55.44"/>
    <n v="0"/>
    <n v="0"/>
    <n v="55.44"/>
    <n v="55.44"/>
    <n v="55.44"/>
    <n v="135.47999999999999"/>
    <n v="0"/>
    <n v="0"/>
    <n v="0"/>
    <n v="135.47999999999999"/>
    <n v="135.47999999999999"/>
    <n v="19"/>
    <n v="1"/>
    <n v="0"/>
    <n v="20"/>
    <n v="0"/>
    <n v="56"/>
    <n v="0"/>
    <n v="0"/>
    <n v="0"/>
    <n v="56"/>
    <n v="17"/>
    <n v="5"/>
    <n v="56"/>
    <n v="78"/>
    <n v="1"/>
    <n v="1"/>
    <n v="16"/>
    <n v="18"/>
    <n v="41.3"/>
    <n v="0"/>
    <n v="14.14"/>
    <n v="55.44"/>
    <n v="3"/>
    <n v="2"/>
    <n v="32"/>
    <n v="37"/>
    <n v="0"/>
    <n v="0"/>
    <n v="0"/>
    <n v="0"/>
    <n v="0"/>
    <n v="0"/>
    <n v="0"/>
    <n v="0"/>
    <n v="104"/>
    <n v="42"/>
    <n v="0"/>
    <n v="0"/>
    <n v="0"/>
    <n v="146"/>
    <n v="7"/>
    <n v="0"/>
    <n v="1676"/>
    <m/>
  </r>
  <r>
    <x v="8"/>
    <x v="10"/>
    <n v="0"/>
    <n v="55.44"/>
    <n v="0"/>
    <n v="0"/>
    <n v="55.44"/>
    <n v="55.44"/>
    <n v="55.44"/>
    <n v="135.47999999999999"/>
    <n v="0"/>
    <n v="0"/>
    <n v="0"/>
    <n v="135.47999999999999"/>
    <n v="135.47999999999999"/>
    <n v="19"/>
    <n v="1"/>
    <n v="0"/>
    <n v="20"/>
    <n v="0"/>
    <n v="56"/>
    <n v="0"/>
    <n v="0"/>
    <n v="0"/>
    <n v="56"/>
    <n v="17"/>
    <n v="5"/>
    <n v="56"/>
    <n v="78"/>
    <n v="1"/>
    <n v="1"/>
    <n v="16"/>
    <n v="18"/>
    <n v="41.3"/>
    <n v="0"/>
    <n v="14.14"/>
    <n v="55.44"/>
    <n v="3"/>
    <n v="2"/>
    <n v="32"/>
    <n v="37"/>
    <n v="0"/>
    <n v="0"/>
    <n v="0"/>
    <n v="0"/>
    <n v="0"/>
    <n v="0"/>
    <n v="0"/>
    <n v="0"/>
    <n v="104"/>
    <n v="42"/>
    <n v="0"/>
    <n v="0"/>
    <n v="0"/>
    <n v="146"/>
    <n v="7"/>
    <n v="0"/>
    <n v="1676"/>
    <m/>
  </r>
  <r>
    <x v="8"/>
    <x v="11"/>
    <n v="0"/>
    <n v="55.44"/>
    <n v="0"/>
    <n v="0"/>
    <n v="55.44"/>
    <n v="55.44"/>
    <n v="55.44"/>
    <n v="135.47999999999999"/>
    <n v="0"/>
    <n v="0"/>
    <n v="0"/>
    <n v="135.47999999999999"/>
    <n v="135.47999999999999"/>
    <n v="19"/>
    <n v="1"/>
    <n v="0"/>
    <n v="20"/>
    <n v="0"/>
    <n v="56"/>
    <n v="0"/>
    <n v="0"/>
    <n v="0"/>
    <n v="56"/>
    <n v="17"/>
    <n v="5"/>
    <n v="56"/>
    <n v="78"/>
    <n v="1"/>
    <n v="1"/>
    <n v="16"/>
    <n v="18"/>
    <n v="41.3"/>
    <n v="0"/>
    <n v="14.14"/>
    <n v="55.44"/>
    <n v="3"/>
    <n v="2"/>
    <n v="32"/>
    <n v="37"/>
    <n v="0"/>
    <n v="0"/>
    <n v="0"/>
    <n v="0"/>
    <n v="0"/>
    <n v="0"/>
    <n v="0"/>
    <n v="0"/>
    <n v="104"/>
    <n v="42"/>
    <n v="0"/>
    <n v="0"/>
    <n v="0"/>
    <n v="146"/>
    <n v="7"/>
    <n v="0"/>
    <n v="1676"/>
    <m/>
  </r>
  <r>
    <x v="9"/>
    <x v="0"/>
    <n v="0"/>
    <n v="55.44"/>
    <n v="0"/>
    <n v="0"/>
    <n v="55.44"/>
    <n v="55.44"/>
    <n v="55.44"/>
    <n v="135.47999999999999"/>
    <n v="0"/>
    <n v="0"/>
    <n v="0"/>
    <n v="135.47999999999999"/>
    <n v="135.47999999999999"/>
    <n v="19"/>
    <n v="1"/>
    <n v="0"/>
    <n v="20"/>
    <n v="0"/>
    <n v="56"/>
    <n v="0"/>
    <n v="0"/>
    <n v="0"/>
    <n v="56"/>
    <n v="17"/>
    <n v="5"/>
    <n v="56"/>
    <n v="78"/>
    <n v="1"/>
    <n v="1"/>
    <n v="16"/>
    <n v="18"/>
    <n v="41.3"/>
    <n v="0"/>
    <n v="14.14"/>
    <n v="55.44"/>
    <n v="3"/>
    <n v="2"/>
    <n v="32"/>
    <n v="37"/>
    <n v="0"/>
    <n v="0"/>
    <n v="0"/>
    <n v="0"/>
    <n v="0"/>
    <n v="0"/>
    <n v="0"/>
    <n v="0"/>
    <n v="104"/>
    <n v="42"/>
    <n v="0"/>
    <n v="0"/>
    <n v="0"/>
    <n v="146"/>
    <n v="7"/>
    <n v="0"/>
    <n v="1676"/>
    <m/>
  </r>
  <r>
    <x v="9"/>
    <x v="1"/>
    <n v="0"/>
    <n v="55.44"/>
    <n v="0"/>
    <n v="0"/>
    <n v="55.44"/>
    <n v="55.44"/>
    <n v="55.44"/>
    <n v="135.47999999999999"/>
    <n v="0"/>
    <n v="0"/>
    <n v="0"/>
    <n v="135.47999999999999"/>
    <n v="135.47999999999999"/>
    <n v="19"/>
    <n v="1"/>
    <n v="0"/>
    <n v="20"/>
    <n v="0"/>
    <n v="56"/>
    <n v="0"/>
    <n v="0"/>
    <n v="0"/>
    <n v="56"/>
    <n v="17"/>
    <n v="5"/>
    <n v="56"/>
    <n v="78"/>
    <n v="1"/>
    <n v="1"/>
    <n v="16"/>
    <n v="18"/>
    <n v="41.3"/>
    <n v="0"/>
    <n v="14.14"/>
    <n v="55.44"/>
    <n v="3"/>
    <n v="2"/>
    <n v="32"/>
    <n v="37"/>
    <n v="0"/>
    <n v="0"/>
    <n v="0"/>
    <n v="0"/>
    <n v="0"/>
    <n v="0"/>
    <n v="0"/>
    <n v="0"/>
    <n v="104"/>
    <n v="42"/>
    <n v="0"/>
    <n v="0"/>
    <n v="0"/>
    <n v="146"/>
    <n v="7"/>
    <n v="0"/>
    <n v="1676"/>
    <m/>
  </r>
  <r>
    <x v="9"/>
    <x v="2"/>
    <n v="0"/>
    <n v="55.44"/>
    <n v="0"/>
    <n v="0"/>
    <n v="55.44"/>
    <n v="55.44"/>
    <n v="55.44"/>
    <n v="135.47999999999999"/>
    <n v="0"/>
    <n v="0"/>
    <n v="0"/>
    <n v="135.47999999999999"/>
    <n v="135.47999999999999"/>
    <n v="19"/>
    <n v="1"/>
    <n v="0"/>
    <n v="20"/>
    <n v="0"/>
    <n v="56"/>
    <n v="0"/>
    <n v="0"/>
    <n v="0"/>
    <n v="56"/>
    <n v="17"/>
    <n v="5"/>
    <n v="56"/>
    <n v="78"/>
    <n v="1"/>
    <n v="1"/>
    <n v="16"/>
    <n v="18"/>
    <n v="41.3"/>
    <n v="0"/>
    <n v="14.14"/>
    <n v="55.44"/>
    <n v="3"/>
    <n v="2"/>
    <n v="32"/>
    <n v="37"/>
    <n v="0"/>
    <n v="0"/>
    <n v="0"/>
    <n v="0"/>
    <n v="0"/>
    <n v="0"/>
    <n v="0"/>
    <n v="0"/>
    <n v="104"/>
    <n v="42"/>
    <n v="0"/>
    <n v="0"/>
    <n v="0"/>
    <n v="146"/>
    <n v="7"/>
    <n v="0"/>
    <n v="1676"/>
    <m/>
  </r>
  <r>
    <x v="9"/>
    <x v="3"/>
    <n v="0"/>
    <n v="55.44"/>
    <n v="0"/>
    <n v="0"/>
    <n v="55.44"/>
    <n v="55.44"/>
    <n v="55.44"/>
    <n v="135.47999999999999"/>
    <n v="0"/>
    <n v="0"/>
    <n v="0"/>
    <n v="135.47999999999999"/>
    <n v="135.47999999999999"/>
    <n v="19"/>
    <n v="1"/>
    <n v="0"/>
    <n v="20"/>
    <n v="0"/>
    <n v="56"/>
    <n v="0"/>
    <n v="0"/>
    <n v="0"/>
    <n v="56"/>
    <n v="17"/>
    <n v="5"/>
    <n v="56"/>
    <n v="78"/>
    <n v="1"/>
    <n v="1"/>
    <n v="16"/>
    <n v="18"/>
    <n v="41.3"/>
    <n v="0"/>
    <n v="14.14"/>
    <n v="55.44"/>
    <n v="3"/>
    <n v="2"/>
    <n v="32"/>
    <n v="37"/>
    <n v="0"/>
    <n v="0"/>
    <n v="0"/>
    <n v="0"/>
    <n v="0"/>
    <n v="0"/>
    <n v="0"/>
    <n v="0"/>
    <n v="104"/>
    <n v="42"/>
    <n v="0"/>
    <n v="0"/>
    <n v="0"/>
    <n v="146"/>
    <n v="7"/>
    <n v="0"/>
    <n v="1676"/>
    <m/>
  </r>
  <r>
    <x v="9"/>
    <x v="4"/>
    <n v="0"/>
    <n v="55.44"/>
    <n v="0"/>
    <n v="0"/>
    <n v="55.44"/>
    <n v="55.44"/>
    <n v="55.44"/>
    <n v="135.47999999999999"/>
    <n v="0"/>
    <n v="0"/>
    <n v="0"/>
    <n v="135.47999999999999"/>
    <n v="135.47999999999999"/>
    <n v="19"/>
    <n v="1"/>
    <n v="0"/>
    <n v="20"/>
    <n v="0"/>
    <n v="56"/>
    <n v="0"/>
    <n v="0"/>
    <n v="0"/>
    <n v="56"/>
    <n v="17"/>
    <n v="5"/>
    <n v="56"/>
    <n v="78"/>
    <n v="1"/>
    <n v="1"/>
    <n v="16"/>
    <n v="18"/>
    <n v="41.3"/>
    <n v="0"/>
    <n v="14.14"/>
    <n v="55.44"/>
    <n v="3"/>
    <n v="2"/>
    <n v="32"/>
    <n v="37"/>
    <n v="0"/>
    <n v="0"/>
    <n v="0"/>
    <n v="0"/>
    <n v="0"/>
    <n v="0"/>
    <n v="0"/>
    <n v="0"/>
    <n v="104"/>
    <n v="42"/>
    <n v="0"/>
    <n v="0"/>
    <n v="0"/>
    <n v="146"/>
    <n v="7"/>
    <n v="0"/>
    <n v="1676"/>
    <m/>
  </r>
  <r>
    <x v="9"/>
    <x v="5"/>
    <n v="0"/>
    <n v="55.44"/>
    <n v="0"/>
    <n v="0"/>
    <n v="55.44"/>
    <n v="55.44"/>
    <n v="55.44"/>
    <n v="135.47999999999999"/>
    <n v="0"/>
    <n v="0"/>
    <n v="0"/>
    <n v="135.47999999999999"/>
    <n v="135.47999999999999"/>
    <n v="19"/>
    <n v="1"/>
    <n v="0"/>
    <n v="20"/>
    <n v="0"/>
    <n v="56"/>
    <n v="0"/>
    <n v="0"/>
    <n v="0"/>
    <n v="56"/>
    <n v="17"/>
    <n v="5"/>
    <n v="56"/>
    <n v="78"/>
    <n v="1"/>
    <n v="1"/>
    <n v="16"/>
    <n v="18"/>
    <n v="41.3"/>
    <n v="0"/>
    <n v="14.14"/>
    <n v="55.44"/>
    <n v="3"/>
    <n v="2"/>
    <n v="32"/>
    <n v="37"/>
    <n v="0"/>
    <n v="0"/>
    <n v="0"/>
    <n v="0"/>
    <n v="0"/>
    <n v="0"/>
    <n v="0"/>
    <n v="0"/>
    <n v="104"/>
    <n v="42"/>
    <n v="0"/>
    <n v="0"/>
    <n v="0"/>
    <n v="146"/>
    <n v="7"/>
    <n v="0"/>
    <n v="1676"/>
    <m/>
  </r>
  <r>
    <x v="9"/>
    <x v="6"/>
    <n v="0"/>
    <n v="55.44"/>
    <n v="0"/>
    <n v="0"/>
    <n v="55.44"/>
    <n v="55.44"/>
    <n v="55.44"/>
    <n v="135.47999999999999"/>
    <n v="0"/>
    <n v="0"/>
    <n v="0"/>
    <n v="135.47999999999999"/>
    <n v="135.47999999999999"/>
    <n v="19"/>
    <n v="1"/>
    <n v="0"/>
    <n v="20"/>
    <n v="0"/>
    <n v="56"/>
    <n v="0"/>
    <n v="0"/>
    <n v="0"/>
    <n v="56"/>
    <n v="17"/>
    <n v="5"/>
    <n v="56"/>
    <n v="78"/>
    <n v="1"/>
    <n v="1"/>
    <n v="16"/>
    <n v="18"/>
    <n v="41.3"/>
    <n v="0"/>
    <n v="14.14"/>
    <n v="55.44"/>
    <n v="3"/>
    <n v="2"/>
    <n v="32"/>
    <n v="37"/>
    <n v="0"/>
    <n v="0"/>
    <n v="0"/>
    <n v="0"/>
    <n v="0"/>
    <n v="0"/>
    <n v="0"/>
    <n v="0"/>
    <n v="104"/>
    <n v="42"/>
    <n v="0"/>
    <n v="0"/>
    <n v="0"/>
    <n v="146"/>
    <n v="7"/>
    <n v="0"/>
    <n v="1676"/>
    <m/>
  </r>
  <r>
    <x v="9"/>
    <x v="7"/>
    <n v="0"/>
    <n v="55.44"/>
    <n v="0"/>
    <n v="0"/>
    <n v="55.44"/>
    <n v="55.44"/>
    <n v="55.44"/>
    <n v="135.47999999999999"/>
    <n v="0"/>
    <n v="0"/>
    <n v="0"/>
    <n v="135.47999999999999"/>
    <n v="135.47999999999999"/>
    <n v="19"/>
    <n v="1"/>
    <n v="0"/>
    <n v="20"/>
    <n v="0"/>
    <n v="56"/>
    <n v="0"/>
    <n v="0"/>
    <n v="0"/>
    <n v="56"/>
    <n v="17"/>
    <n v="5"/>
    <n v="56"/>
    <n v="78"/>
    <n v="1"/>
    <n v="1"/>
    <n v="16"/>
    <n v="18"/>
    <n v="41.3"/>
    <n v="0"/>
    <n v="14.14"/>
    <n v="55.44"/>
    <n v="3"/>
    <n v="2"/>
    <n v="32"/>
    <n v="37"/>
    <n v="0"/>
    <n v="0"/>
    <n v="0"/>
    <n v="0"/>
    <n v="0"/>
    <n v="0"/>
    <n v="0"/>
    <n v="0"/>
    <n v="104"/>
    <n v="42"/>
    <n v="0"/>
    <n v="0"/>
    <n v="0"/>
    <n v="146"/>
    <n v="7"/>
    <n v="0"/>
    <n v="1676"/>
    <m/>
  </r>
  <r>
    <x v="9"/>
    <x v="8"/>
    <n v="0"/>
    <n v="55.44"/>
    <n v="0"/>
    <n v="0"/>
    <n v="55.44"/>
    <n v="55.44"/>
    <n v="55.44"/>
    <n v="135.47999999999999"/>
    <n v="0"/>
    <n v="0"/>
    <n v="0"/>
    <n v="135.47999999999999"/>
    <n v="135.47999999999999"/>
    <n v="19"/>
    <n v="1"/>
    <n v="0"/>
    <n v="20"/>
    <n v="0"/>
    <n v="56"/>
    <n v="0"/>
    <n v="0"/>
    <n v="0"/>
    <n v="56"/>
    <n v="17"/>
    <n v="5"/>
    <n v="56"/>
    <n v="78"/>
    <n v="1"/>
    <n v="1"/>
    <n v="16"/>
    <n v="18"/>
    <n v="41.3"/>
    <n v="0"/>
    <n v="14.14"/>
    <n v="55.44"/>
    <n v="3"/>
    <n v="2"/>
    <n v="32"/>
    <n v="37"/>
    <n v="0"/>
    <n v="0"/>
    <n v="0"/>
    <n v="0"/>
    <n v="0"/>
    <n v="0"/>
    <n v="0"/>
    <n v="0"/>
    <n v="104"/>
    <n v="42"/>
    <n v="0"/>
    <n v="0"/>
    <n v="0"/>
    <n v="146"/>
    <n v="7"/>
    <n v="0"/>
    <n v="1676"/>
    <m/>
  </r>
  <r>
    <x v="9"/>
    <x v="9"/>
    <n v="0"/>
    <n v="55.44"/>
    <n v="0"/>
    <n v="0"/>
    <n v="55.44"/>
    <n v="55.44"/>
    <n v="55.44"/>
    <n v="135.47999999999999"/>
    <n v="0"/>
    <n v="0"/>
    <n v="0"/>
    <n v="135.47999999999999"/>
    <n v="135.47999999999999"/>
    <n v="19"/>
    <n v="1"/>
    <n v="0"/>
    <n v="20"/>
    <n v="0"/>
    <n v="56"/>
    <n v="0"/>
    <n v="0"/>
    <n v="0"/>
    <n v="56"/>
    <n v="17"/>
    <n v="5"/>
    <n v="56"/>
    <n v="78"/>
    <n v="1"/>
    <n v="1"/>
    <n v="16"/>
    <n v="18"/>
    <n v="41.3"/>
    <n v="0"/>
    <n v="14.14"/>
    <n v="55.44"/>
    <n v="3"/>
    <n v="2"/>
    <n v="32"/>
    <n v="37"/>
    <n v="0"/>
    <n v="0"/>
    <n v="0"/>
    <n v="0"/>
    <n v="0"/>
    <n v="0"/>
    <n v="0"/>
    <n v="0"/>
    <n v="104"/>
    <n v="42"/>
    <n v="0"/>
    <n v="0"/>
    <n v="0"/>
    <n v="146"/>
    <n v="7"/>
    <n v="0"/>
    <n v="1676"/>
    <m/>
  </r>
  <r>
    <x v="9"/>
    <x v="10"/>
    <n v="0"/>
    <n v="55.44"/>
    <n v="0"/>
    <n v="0"/>
    <n v="55.44"/>
    <n v="55.44"/>
    <n v="55.44"/>
    <n v="135.47999999999999"/>
    <n v="0"/>
    <n v="0"/>
    <n v="0"/>
    <n v="135.47999999999999"/>
    <n v="135.47999999999999"/>
    <n v="19"/>
    <n v="1"/>
    <n v="0"/>
    <n v="20"/>
    <n v="0"/>
    <n v="56"/>
    <n v="0"/>
    <n v="0"/>
    <n v="0"/>
    <n v="56"/>
    <n v="17"/>
    <n v="5"/>
    <n v="56"/>
    <n v="78"/>
    <n v="1"/>
    <n v="1"/>
    <n v="16"/>
    <n v="18"/>
    <n v="41.3"/>
    <n v="0"/>
    <n v="14.14"/>
    <n v="55.44"/>
    <n v="3"/>
    <n v="2"/>
    <n v="32"/>
    <n v="37"/>
    <n v="0"/>
    <n v="0"/>
    <n v="0"/>
    <n v="0"/>
    <n v="0"/>
    <n v="0"/>
    <n v="0"/>
    <n v="0"/>
    <n v="104"/>
    <n v="42"/>
    <n v="0"/>
    <n v="0"/>
    <n v="0"/>
    <n v="146"/>
    <n v="7"/>
    <n v="0"/>
    <n v="1676"/>
    <m/>
  </r>
  <r>
    <x v="9"/>
    <x v="11"/>
    <n v="0"/>
    <n v="55.44"/>
    <n v="0"/>
    <n v="0"/>
    <n v="55.44"/>
    <n v="55.44"/>
    <n v="55.44"/>
    <n v="135.47999999999999"/>
    <n v="0"/>
    <n v="0"/>
    <n v="0"/>
    <n v="135.47999999999999"/>
    <n v="135.47999999999999"/>
    <n v="19"/>
    <n v="1"/>
    <n v="0"/>
    <n v="20"/>
    <n v="0"/>
    <n v="56"/>
    <n v="0"/>
    <n v="0"/>
    <n v="0"/>
    <n v="56"/>
    <n v="17"/>
    <n v="5"/>
    <n v="56"/>
    <n v="78"/>
    <n v="1"/>
    <n v="1"/>
    <n v="16"/>
    <n v="18"/>
    <n v="41.3"/>
    <n v="0"/>
    <n v="14.14"/>
    <n v="55.44"/>
    <n v="3"/>
    <n v="2"/>
    <n v="32"/>
    <n v="37"/>
    <n v="0"/>
    <n v="0"/>
    <n v="0"/>
    <n v="0"/>
    <n v="0"/>
    <n v="0"/>
    <n v="0"/>
    <n v="0"/>
    <n v="104"/>
    <n v="42"/>
    <n v="0"/>
    <n v="0"/>
    <n v="0"/>
    <n v="146"/>
    <n v="7"/>
    <n v="0"/>
    <n v="1676"/>
    <m/>
  </r>
  <r>
    <x v="10"/>
    <x v="0"/>
    <n v="0"/>
    <n v="55.44"/>
    <n v="0"/>
    <n v="0"/>
    <n v="55.44"/>
    <n v="55.44"/>
    <n v="55.44"/>
    <n v="135.47999999999999"/>
    <n v="0"/>
    <n v="0"/>
    <n v="0"/>
    <n v="135.47999999999999"/>
    <n v="135.47999999999999"/>
    <n v="19"/>
    <n v="1"/>
    <n v="0"/>
    <n v="20"/>
    <n v="0"/>
    <n v="56"/>
    <n v="0"/>
    <n v="0"/>
    <n v="0"/>
    <n v="56"/>
    <n v="17"/>
    <n v="5"/>
    <n v="56"/>
    <n v="78"/>
    <n v="1"/>
    <n v="1"/>
    <n v="16"/>
    <n v="18"/>
    <n v="41.3"/>
    <n v="0"/>
    <n v="14.14"/>
    <n v="55.44"/>
    <n v="3"/>
    <n v="2"/>
    <n v="32"/>
    <n v="37"/>
    <n v="0"/>
    <n v="0"/>
    <n v="0"/>
    <n v="0"/>
    <n v="0"/>
    <n v="0"/>
    <n v="0"/>
    <n v="0"/>
    <n v="104"/>
    <n v="42"/>
    <n v="0"/>
    <n v="0"/>
    <n v="0"/>
    <n v="146"/>
    <n v="7"/>
    <n v="0"/>
    <n v="1676"/>
    <m/>
  </r>
  <r>
    <x v="10"/>
    <x v="1"/>
    <n v="0"/>
    <n v="55.44"/>
    <n v="0"/>
    <n v="0"/>
    <n v="55.44"/>
    <n v="55.44"/>
    <n v="55.44"/>
    <n v="135.47999999999999"/>
    <n v="0"/>
    <n v="0"/>
    <n v="0"/>
    <n v="135.47999999999999"/>
    <n v="135.47999999999999"/>
    <n v="19"/>
    <n v="1"/>
    <n v="0"/>
    <n v="20"/>
    <n v="0"/>
    <n v="56"/>
    <n v="0"/>
    <n v="0"/>
    <n v="0"/>
    <n v="56"/>
    <n v="17"/>
    <n v="5"/>
    <n v="56"/>
    <n v="78"/>
    <n v="1"/>
    <n v="1"/>
    <n v="16"/>
    <n v="18"/>
    <n v="41.3"/>
    <n v="0"/>
    <n v="14.14"/>
    <n v="55.44"/>
    <n v="3"/>
    <n v="2"/>
    <n v="32"/>
    <n v="37"/>
    <n v="0"/>
    <n v="0"/>
    <n v="0"/>
    <n v="0"/>
    <n v="0"/>
    <n v="0"/>
    <n v="0"/>
    <n v="0"/>
    <n v="104"/>
    <n v="42"/>
    <n v="0"/>
    <n v="0"/>
    <n v="0"/>
    <n v="146"/>
    <n v="7"/>
    <n v="0"/>
    <n v="1676"/>
    <m/>
  </r>
  <r>
    <x v="10"/>
    <x v="2"/>
    <n v="0"/>
    <n v="55.44"/>
    <n v="0"/>
    <n v="0"/>
    <n v="55.44"/>
    <n v="55.44"/>
    <n v="55.44"/>
    <n v="135.47999999999999"/>
    <n v="0"/>
    <n v="0"/>
    <n v="0"/>
    <n v="135.47999999999999"/>
    <n v="135.47999999999999"/>
    <n v="19"/>
    <n v="1"/>
    <n v="0"/>
    <n v="20"/>
    <n v="0"/>
    <n v="56"/>
    <n v="0"/>
    <n v="0"/>
    <n v="0"/>
    <n v="56"/>
    <n v="17"/>
    <n v="5"/>
    <n v="56"/>
    <n v="78"/>
    <n v="1"/>
    <n v="1"/>
    <n v="16"/>
    <n v="18"/>
    <n v="41.3"/>
    <n v="0"/>
    <n v="14.14"/>
    <n v="55.44"/>
    <n v="3"/>
    <n v="2"/>
    <n v="32"/>
    <n v="37"/>
    <n v="0"/>
    <n v="0"/>
    <n v="0"/>
    <n v="0"/>
    <n v="0"/>
    <n v="0"/>
    <n v="0"/>
    <n v="0"/>
    <n v="104"/>
    <n v="42"/>
    <n v="0"/>
    <n v="0"/>
    <n v="0"/>
    <n v="146"/>
    <n v="7"/>
    <n v="0"/>
    <n v="1676"/>
    <m/>
  </r>
  <r>
    <x v="10"/>
    <x v="3"/>
    <n v="0"/>
    <n v="55.44"/>
    <n v="0"/>
    <n v="0"/>
    <n v="55.44"/>
    <n v="55.44"/>
    <n v="55.44"/>
    <n v="135.47999999999999"/>
    <n v="0"/>
    <n v="0"/>
    <n v="0"/>
    <n v="135.47999999999999"/>
    <n v="135.47999999999999"/>
    <n v="19"/>
    <n v="1"/>
    <n v="0"/>
    <n v="20"/>
    <n v="0"/>
    <n v="56"/>
    <n v="0"/>
    <n v="0"/>
    <n v="0"/>
    <n v="56"/>
    <n v="17"/>
    <n v="5"/>
    <n v="56"/>
    <n v="78"/>
    <n v="1"/>
    <n v="1"/>
    <n v="16"/>
    <n v="18"/>
    <n v="41.3"/>
    <n v="0"/>
    <n v="14.14"/>
    <n v="55.44"/>
    <n v="3"/>
    <n v="2"/>
    <n v="32"/>
    <n v="37"/>
    <n v="0"/>
    <n v="0"/>
    <n v="0"/>
    <n v="0"/>
    <n v="0"/>
    <n v="0"/>
    <n v="0"/>
    <n v="0"/>
    <n v="104"/>
    <n v="42"/>
    <n v="0"/>
    <n v="0"/>
    <n v="0"/>
    <n v="146"/>
    <n v="7"/>
    <n v="0"/>
    <n v="1676"/>
    <m/>
  </r>
  <r>
    <x v="10"/>
    <x v="4"/>
    <n v="0"/>
    <n v="55.44"/>
    <n v="0"/>
    <n v="0"/>
    <n v="55.44"/>
    <n v="55.44"/>
    <n v="55.44"/>
    <n v="135.47999999999999"/>
    <n v="0"/>
    <n v="0"/>
    <n v="0"/>
    <n v="135.47999999999999"/>
    <n v="135.47999999999999"/>
    <n v="19"/>
    <n v="1"/>
    <n v="0"/>
    <n v="20"/>
    <n v="0"/>
    <n v="56"/>
    <n v="0"/>
    <n v="0"/>
    <n v="0"/>
    <n v="56"/>
    <n v="17"/>
    <n v="5"/>
    <n v="56"/>
    <n v="78"/>
    <n v="1"/>
    <n v="1"/>
    <n v="16"/>
    <n v="18"/>
    <n v="41.3"/>
    <n v="0"/>
    <n v="14.14"/>
    <n v="55.44"/>
    <n v="3"/>
    <n v="2"/>
    <n v="32"/>
    <n v="37"/>
    <n v="0"/>
    <n v="0"/>
    <n v="0"/>
    <n v="0"/>
    <n v="0"/>
    <n v="0"/>
    <n v="0"/>
    <n v="0"/>
    <n v="104"/>
    <n v="42"/>
    <n v="0"/>
    <n v="0"/>
    <n v="0"/>
    <n v="146"/>
    <n v="7"/>
    <n v="0"/>
    <n v="1676"/>
    <m/>
  </r>
  <r>
    <x v="10"/>
    <x v="5"/>
    <n v="0"/>
    <n v="55.44"/>
    <n v="0"/>
    <n v="0"/>
    <n v="55.44"/>
    <n v="55.44"/>
    <n v="55.44"/>
    <n v="135.47999999999999"/>
    <n v="0"/>
    <n v="0"/>
    <n v="0"/>
    <n v="135.47999999999999"/>
    <n v="135.47999999999999"/>
    <n v="19"/>
    <n v="1"/>
    <n v="0"/>
    <n v="20"/>
    <n v="0"/>
    <n v="56"/>
    <n v="0"/>
    <n v="0"/>
    <n v="0"/>
    <n v="56"/>
    <n v="17"/>
    <n v="5"/>
    <n v="56"/>
    <n v="78"/>
    <n v="1"/>
    <n v="1"/>
    <n v="16"/>
    <n v="18"/>
    <n v="41.3"/>
    <n v="0"/>
    <n v="14.14"/>
    <n v="55.44"/>
    <n v="3"/>
    <n v="2"/>
    <n v="32"/>
    <n v="37"/>
    <n v="0"/>
    <n v="0"/>
    <n v="0"/>
    <n v="0"/>
    <n v="0"/>
    <n v="0"/>
    <n v="0"/>
    <n v="0"/>
    <n v="104"/>
    <n v="42"/>
    <n v="0"/>
    <n v="0"/>
    <n v="0"/>
    <n v="146"/>
    <n v="7"/>
    <n v="0"/>
    <n v="1676"/>
    <m/>
  </r>
  <r>
    <x v="10"/>
    <x v="6"/>
    <n v="0"/>
    <n v="55.44"/>
    <n v="0"/>
    <n v="0"/>
    <n v="55.44"/>
    <n v="55.44"/>
    <n v="55.44"/>
    <n v="135.47999999999999"/>
    <n v="0"/>
    <n v="0"/>
    <n v="0"/>
    <n v="135.47999999999999"/>
    <n v="135.47999999999999"/>
    <n v="19"/>
    <n v="1"/>
    <n v="0"/>
    <n v="20"/>
    <n v="0"/>
    <n v="56"/>
    <n v="0"/>
    <n v="0"/>
    <n v="0"/>
    <n v="56"/>
    <n v="17"/>
    <n v="5"/>
    <n v="56"/>
    <n v="78"/>
    <n v="1"/>
    <n v="1"/>
    <n v="16"/>
    <n v="18"/>
    <n v="41.3"/>
    <n v="0"/>
    <n v="14.14"/>
    <n v="55.44"/>
    <n v="3"/>
    <n v="2"/>
    <n v="32"/>
    <n v="37"/>
    <n v="0"/>
    <n v="0"/>
    <n v="0"/>
    <n v="0"/>
    <n v="0"/>
    <n v="0"/>
    <n v="0"/>
    <n v="0"/>
    <n v="104"/>
    <n v="42"/>
    <n v="0"/>
    <n v="0"/>
    <n v="0"/>
    <n v="146"/>
    <n v="7"/>
    <n v="0"/>
    <n v="1676"/>
    <m/>
  </r>
  <r>
    <x v="10"/>
    <x v="7"/>
    <n v="0"/>
    <n v="55.44"/>
    <n v="0"/>
    <n v="0"/>
    <n v="55.44"/>
    <n v="55.44"/>
    <n v="55.44"/>
    <n v="135.47999999999999"/>
    <n v="0"/>
    <n v="0"/>
    <n v="0"/>
    <n v="135.47999999999999"/>
    <n v="135.47999999999999"/>
    <n v="19"/>
    <n v="1"/>
    <n v="0"/>
    <n v="20"/>
    <n v="0"/>
    <n v="56"/>
    <n v="0"/>
    <n v="0"/>
    <n v="0"/>
    <n v="56"/>
    <n v="17"/>
    <n v="5"/>
    <n v="56"/>
    <n v="78"/>
    <n v="1"/>
    <n v="1"/>
    <n v="16"/>
    <n v="18"/>
    <n v="41.3"/>
    <n v="0"/>
    <n v="14.14"/>
    <n v="55.44"/>
    <n v="3"/>
    <n v="2"/>
    <n v="32"/>
    <n v="37"/>
    <n v="0"/>
    <n v="0"/>
    <n v="0"/>
    <n v="0"/>
    <n v="0"/>
    <n v="0"/>
    <n v="0"/>
    <n v="0"/>
    <n v="104"/>
    <n v="42"/>
    <n v="0"/>
    <n v="0"/>
    <n v="0"/>
    <n v="146"/>
    <n v="7"/>
    <n v="0"/>
    <n v="1676"/>
    <m/>
  </r>
  <r>
    <x v="10"/>
    <x v="8"/>
    <n v="0"/>
    <n v="55.44"/>
    <n v="0"/>
    <n v="0"/>
    <n v="55.44"/>
    <n v="55.44"/>
    <n v="55.44"/>
    <n v="135.47999999999999"/>
    <n v="0"/>
    <n v="0"/>
    <n v="0"/>
    <n v="135.47999999999999"/>
    <n v="135.47999999999999"/>
    <n v="19"/>
    <n v="1"/>
    <n v="0"/>
    <n v="20"/>
    <n v="0"/>
    <n v="56"/>
    <n v="0"/>
    <n v="0"/>
    <n v="0"/>
    <n v="56"/>
    <n v="17"/>
    <n v="5"/>
    <n v="56"/>
    <n v="78"/>
    <n v="1"/>
    <n v="1"/>
    <n v="16"/>
    <n v="18"/>
    <n v="41.3"/>
    <n v="0"/>
    <n v="14.14"/>
    <n v="55.44"/>
    <n v="3"/>
    <n v="2"/>
    <n v="32"/>
    <n v="37"/>
    <n v="0"/>
    <n v="0"/>
    <n v="0"/>
    <n v="0"/>
    <n v="0"/>
    <n v="0"/>
    <n v="0"/>
    <n v="0"/>
    <n v="104"/>
    <n v="42"/>
    <n v="0"/>
    <n v="0"/>
    <n v="0"/>
    <n v="146"/>
    <n v="7"/>
    <n v="0"/>
    <n v="1676"/>
    <m/>
  </r>
  <r>
    <x v="10"/>
    <x v="9"/>
    <n v="0"/>
    <n v="55.44"/>
    <n v="0"/>
    <n v="0"/>
    <n v="55.44"/>
    <n v="55.44"/>
    <n v="55.44"/>
    <n v="135.47999999999999"/>
    <n v="0"/>
    <n v="0"/>
    <n v="0"/>
    <n v="135.47999999999999"/>
    <n v="135.47999999999999"/>
    <n v="19"/>
    <n v="1"/>
    <n v="0"/>
    <n v="20"/>
    <n v="0"/>
    <n v="56"/>
    <n v="0"/>
    <n v="0"/>
    <n v="0"/>
    <n v="56"/>
    <n v="17"/>
    <n v="5"/>
    <n v="56"/>
    <n v="78"/>
    <n v="1"/>
    <n v="1"/>
    <n v="16"/>
    <n v="18"/>
    <n v="41.3"/>
    <n v="0"/>
    <n v="14.14"/>
    <n v="55.44"/>
    <n v="3"/>
    <n v="2"/>
    <n v="32"/>
    <n v="37"/>
    <n v="0"/>
    <n v="0"/>
    <n v="0"/>
    <n v="0"/>
    <n v="0"/>
    <n v="0"/>
    <n v="0"/>
    <n v="0"/>
    <n v="104"/>
    <n v="42"/>
    <n v="0"/>
    <n v="0"/>
    <n v="0"/>
    <n v="146"/>
    <n v="7"/>
    <n v="0"/>
    <n v="1676"/>
    <m/>
  </r>
  <r>
    <x v="10"/>
    <x v="10"/>
    <n v="0"/>
    <n v="55.44"/>
    <n v="0"/>
    <n v="0"/>
    <n v="55.44"/>
    <n v="55.44"/>
    <n v="55.44"/>
    <n v="135.47999999999999"/>
    <n v="0"/>
    <n v="0"/>
    <n v="0"/>
    <n v="135.47999999999999"/>
    <n v="135.47999999999999"/>
    <n v="19"/>
    <n v="1"/>
    <n v="0"/>
    <n v="20"/>
    <n v="0"/>
    <n v="56"/>
    <n v="0"/>
    <n v="0"/>
    <n v="0"/>
    <n v="56"/>
    <n v="17"/>
    <n v="5"/>
    <n v="56"/>
    <n v="78"/>
    <n v="1"/>
    <n v="1"/>
    <n v="16"/>
    <n v="18"/>
    <n v="41.3"/>
    <n v="0"/>
    <n v="14.14"/>
    <n v="55.44"/>
    <n v="3"/>
    <n v="2"/>
    <n v="32"/>
    <n v="37"/>
    <n v="0"/>
    <n v="0"/>
    <n v="0"/>
    <n v="0"/>
    <n v="0"/>
    <n v="0"/>
    <n v="0"/>
    <n v="0"/>
    <n v="104"/>
    <n v="42"/>
    <n v="0"/>
    <n v="0"/>
    <n v="0"/>
    <n v="146"/>
    <n v="7"/>
    <n v="0"/>
    <n v="1676"/>
    <m/>
  </r>
  <r>
    <x v="10"/>
    <x v="11"/>
    <n v="0"/>
    <n v="55.44"/>
    <n v="0"/>
    <n v="0"/>
    <n v="55.44"/>
    <n v="55.44"/>
    <n v="55.44"/>
    <n v="135.47999999999999"/>
    <n v="0"/>
    <n v="0"/>
    <n v="0"/>
    <n v="135.47999999999999"/>
    <n v="135.47999999999999"/>
    <n v="19"/>
    <n v="1"/>
    <n v="0"/>
    <n v="20"/>
    <n v="0"/>
    <n v="56"/>
    <n v="0"/>
    <n v="0"/>
    <n v="0"/>
    <n v="56"/>
    <n v="17"/>
    <n v="5"/>
    <n v="56"/>
    <n v="78"/>
    <n v="1"/>
    <n v="1"/>
    <n v="16"/>
    <n v="18"/>
    <n v="41.3"/>
    <n v="0"/>
    <n v="14.14"/>
    <n v="55.44"/>
    <n v="3"/>
    <n v="2"/>
    <n v="32"/>
    <n v="37"/>
    <n v="0"/>
    <n v="0"/>
    <n v="0"/>
    <n v="0"/>
    <n v="0"/>
    <n v="0"/>
    <n v="0"/>
    <n v="0"/>
    <n v="104"/>
    <n v="42"/>
    <n v="0"/>
    <n v="0"/>
    <n v="0"/>
    <n v="146"/>
    <n v="7"/>
    <n v="0"/>
    <n v="1676"/>
    <m/>
  </r>
  <r>
    <x v="11"/>
    <x v="0"/>
    <n v="0"/>
    <n v="55.44"/>
    <n v="0"/>
    <n v="0"/>
    <n v="55.44"/>
    <n v="55.44"/>
    <n v="55.44"/>
    <n v="135.47999999999999"/>
    <n v="0"/>
    <n v="0"/>
    <n v="0"/>
    <n v="135.47999999999999"/>
    <n v="135.47999999999999"/>
    <n v="19"/>
    <n v="1"/>
    <n v="0"/>
    <n v="20"/>
    <n v="0"/>
    <n v="56"/>
    <n v="0"/>
    <n v="0"/>
    <n v="0"/>
    <n v="56"/>
    <n v="17"/>
    <n v="5"/>
    <n v="56"/>
    <n v="78"/>
    <n v="1"/>
    <n v="1"/>
    <n v="16"/>
    <n v="18"/>
    <n v="41.3"/>
    <n v="0"/>
    <n v="14.14"/>
    <n v="55.44"/>
    <n v="3"/>
    <n v="2"/>
    <n v="32"/>
    <n v="37"/>
    <n v="0"/>
    <n v="0"/>
    <n v="0"/>
    <n v="0"/>
    <n v="0"/>
    <n v="0"/>
    <n v="0"/>
    <n v="0"/>
    <n v="104"/>
    <n v="42"/>
    <n v="0"/>
    <n v="0"/>
    <n v="0"/>
    <n v="146"/>
    <n v="7"/>
    <n v="0"/>
    <n v="1676"/>
    <m/>
  </r>
  <r>
    <x v="11"/>
    <x v="1"/>
    <n v="0"/>
    <n v="55.44"/>
    <n v="0"/>
    <n v="0"/>
    <n v="55.44"/>
    <n v="55.44"/>
    <n v="55.44"/>
    <n v="135.47999999999999"/>
    <n v="0"/>
    <n v="0"/>
    <n v="0"/>
    <n v="135.47999999999999"/>
    <n v="135.47999999999999"/>
    <n v="19"/>
    <n v="1"/>
    <n v="0"/>
    <n v="20"/>
    <n v="0"/>
    <n v="56"/>
    <n v="0"/>
    <n v="0"/>
    <n v="0"/>
    <n v="56"/>
    <n v="17"/>
    <n v="5"/>
    <n v="56"/>
    <n v="78"/>
    <n v="1"/>
    <n v="1"/>
    <n v="16"/>
    <n v="18"/>
    <n v="41.3"/>
    <n v="0"/>
    <n v="14.14"/>
    <n v="55.44"/>
    <n v="3"/>
    <n v="2"/>
    <n v="32"/>
    <n v="37"/>
    <n v="0"/>
    <n v="0"/>
    <n v="0"/>
    <n v="0"/>
    <n v="0"/>
    <n v="0"/>
    <n v="0"/>
    <n v="0"/>
    <n v="104"/>
    <n v="42"/>
    <n v="0"/>
    <n v="0"/>
    <n v="0"/>
    <n v="146"/>
    <n v="7"/>
    <n v="0"/>
    <n v="1676"/>
    <m/>
  </r>
  <r>
    <x v="11"/>
    <x v="2"/>
    <n v="0"/>
    <n v="55.44"/>
    <n v="0"/>
    <n v="0"/>
    <n v="55.44"/>
    <n v="55.44"/>
    <n v="55.44"/>
    <n v="135.47999999999999"/>
    <n v="0"/>
    <n v="0"/>
    <n v="0"/>
    <n v="135.47999999999999"/>
    <n v="135.47999999999999"/>
    <n v="19"/>
    <n v="1"/>
    <n v="0"/>
    <n v="20"/>
    <n v="0"/>
    <n v="56"/>
    <n v="0"/>
    <n v="0"/>
    <n v="0"/>
    <n v="56"/>
    <n v="17"/>
    <n v="5"/>
    <n v="56"/>
    <n v="78"/>
    <n v="1"/>
    <n v="1"/>
    <n v="16"/>
    <n v="18"/>
    <n v="41.3"/>
    <n v="0"/>
    <n v="14.14"/>
    <n v="55.44"/>
    <n v="3"/>
    <n v="2"/>
    <n v="32"/>
    <n v="37"/>
    <n v="0"/>
    <n v="0"/>
    <n v="0"/>
    <n v="0"/>
    <n v="0"/>
    <n v="0"/>
    <n v="0"/>
    <n v="0"/>
    <n v="104"/>
    <n v="42"/>
    <n v="0"/>
    <n v="0"/>
    <n v="0"/>
    <n v="146"/>
    <n v="7"/>
    <n v="0"/>
    <n v="1676"/>
    <m/>
  </r>
  <r>
    <x v="11"/>
    <x v="3"/>
    <n v="0"/>
    <n v="55.44"/>
    <n v="0"/>
    <n v="0"/>
    <n v="55.44"/>
    <n v="55.44"/>
    <n v="55.44"/>
    <n v="135.47999999999999"/>
    <n v="0"/>
    <n v="0"/>
    <n v="0"/>
    <n v="135.47999999999999"/>
    <n v="135.47999999999999"/>
    <n v="19"/>
    <n v="1"/>
    <n v="0"/>
    <n v="20"/>
    <n v="0"/>
    <n v="56"/>
    <n v="0"/>
    <n v="0"/>
    <n v="0"/>
    <n v="56"/>
    <n v="17"/>
    <n v="5"/>
    <n v="56"/>
    <n v="78"/>
    <n v="1"/>
    <n v="1"/>
    <n v="16"/>
    <n v="18"/>
    <n v="41.3"/>
    <n v="0"/>
    <n v="14.14"/>
    <n v="55.44"/>
    <n v="3"/>
    <n v="2"/>
    <n v="32"/>
    <n v="37"/>
    <n v="0"/>
    <n v="0"/>
    <n v="0"/>
    <n v="0"/>
    <n v="0"/>
    <n v="0"/>
    <n v="0"/>
    <n v="0"/>
    <n v="104"/>
    <n v="42"/>
    <n v="0"/>
    <n v="0"/>
    <n v="0"/>
    <n v="146"/>
    <n v="7"/>
    <n v="0"/>
    <n v="1676"/>
    <m/>
  </r>
  <r>
    <x v="11"/>
    <x v="4"/>
    <n v="0"/>
    <n v="55.44"/>
    <n v="0"/>
    <n v="0"/>
    <n v="55.44"/>
    <n v="55.44"/>
    <n v="55.44"/>
    <n v="135.47999999999999"/>
    <n v="0"/>
    <n v="0"/>
    <n v="0"/>
    <n v="135.47999999999999"/>
    <n v="135.47999999999999"/>
    <n v="19"/>
    <n v="1"/>
    <n v="0"/>
    <n v="20"/>
    <n v="0"/>
    <n v="56"/>
    <n v="0"/>
    <n v="0"/>
    <n v="0"/>
    <n v="56"/>
    <n v="17"/>
    <n v="5"/>
    <n v="56"/>
    <n v="78"/>
    <n v="1"/>
    <n v="1"/>
    <n v="16"/>
    <n v="18"/>
    <n v="41.3"/>
    <n v="0"/>
    <n v="14.14"/>
    <n v="55.44"/>
    <n v="3"/>
    <n v="2"/>
    <n v="32"/>
    <n v="37"/>
    <n v="0"/>
    <n v="0"/>
    <n v="0"/>
    <n v="0"/>
    <n v="0"/>
    <n v="0"/>
    <n v="0"/>
    <n v="0"/>
    <n v="104"/>
    <n v="42"/>
    <n v="0"/>
    <n v="0"/>
    <n v="0"/>
    <n v="146"/>
    <n v="7"/>
    <n v="0"/>
    <n v="1676"/>
    <m/>
  </r>
  <r>
    <x v="11"/>
    <x v="5"/>
    <n v="0"/>
    <n v="55.44"/>
    <n v="0"/>
    <n v="0"/>
    <n v="55.44"/>
    <n v="55.44"/>
    <n v="55.44"/>
    <n v="135.47999999999999"/>
    <n v="0"/>
    <n v="0"/>
    <n v="0"/>
    <n v="135.47999999999999"/>
    <n v="135.47999999999999"/>
    <n v="19"/>
    <n v="1"/>
    <n v="0"/>
    <n v="20"/>
    <n v="0"/>
    <n v="56"/>
    <n v="0"/>
    <n v="0"/>
    <n v="0"/>
    <n v="56"/>
    <n v="17"/>
    <n v="5"/>
    <n v="56"/>
    <n v="78"/>
    <n v="1"/>
    <n v="1"/>
    <n v="16"/>
    <n v="18"/>
    <n v="41.3"/>
    <n v="0"/>
    <n v="14.14"/>
    <n v="55.44"/>
    <n v="3"/>
    <n v="2"/>
    <n v="32"/>
    <n v="37"/>
    <n v="0"/>
    <n v="0"/>
    <n v="0"/>
    <n v="0"/>
    <n v="0"/>
    <n v="0"/>
    <n v="0"/>
    <n v="0"/>
    <n v="104"/>
    <n v="42"/>
    <n v="0"/>
    <n v="0"/>
    <n v="0"/>
    <n v="146"/>
    <n v="7"/>
    <n v="0"/>
    <n v="1676"/>
    <m/>
  </r>
  <r>
    <x v="11"/>
    <x v="6"/>
    <n v="0"/>
    <n v="55.44"/>
    <n v="0"/>
    <n v="0"/>
    <n v="55.44"/>
    <n v="55.44"/>
    <n v="55.44"/>
    <n v="135.47999999999999"/>
    <n v="0"/>
    <n v="0"/>
    <n v="0"/>
    <n v="135.47999999999999"/>
    <n v="135.47999999999999"/>
    <n v="19"/>
    <n v="1"/>
    <n v="0"/>
    <n v="20"/>
    <n v="0"/>
    <n v="56"/>
    <n v="0"/>
    <n v="0"/>
    <n v="0"/>
    <n v="56"/>
    <n v="17"/>
    <n v="5"/>
    <n v="56"/>
    <n v="78"/>
    <n v="1"/>
    <n v="1"/>
    <n v="16"/>
    <n v="18"/>
    <n v="41.3"/>
    <n v="0"/>
    <n v="14.14"/>
    <n v="55.44"/>
    <n v="3"/>
    <n v="2"/>
    <n v="32"/>
    <n v="37"/>
    <n v="0"/>
    <n v="0"/>
    <n v="0"/>
    <n v="0"/>
    <n v="0"/>
    <n v="0"/>
    <n v="0"/>
    <n v="0"/>
    <n v="104"/>
    <n v="42"/>
    <n v="0"/>
    <n v="0"/>
    <n v="0"/>
    <n v="146"/>
    <n v="7"/>
    <n v="0"/>
    <n v="1676"/>
    <m/>
  </r>
  <r>
    <x v="11"/>
    <x v="7"/>
    <n v="0"/>
    <n v="55.44"/>
    <n v="0"/>
    <n v="0"/>
    <n v="55.44"/>
    <n v="55.44"/>
    <n v="55.44"/>
    <n v="135.47999999999999"/>
    <n v="0"/>
    <n v="0"/>
    <n v="0"/>
    <n v="135.47999999999999"/>
    <n v="135.47999999999999"/>
    <n v="19"/>
    <n v="1"/>
    <n v="0"/>
    <n v="20"/>
    <n v="0"/>
    <n v="56"/>
    <n v="0"/>
    <n v="0"/>
    <n v="0"/>
    <n v="56"/>
    <n v="17"/>
    <n v="5"/>
    <n v="56"/>
    <n v="78"/>
    <n v="1"/>
    <n v="1"/>
    <n v="16"/>
    <n v="18"/>
    <n v="41.3"/>
    <n v="0"/>
    <n v="14.14"/>
    <n v="55.44"/>
    <n v="3"/>
    <n v="2"/>
    <n v="32"/>
    <n v="37"/>
    <n v="0"/>
    <n v="0"/>
    <n v="0"/>
    <n v="0"/>
    <n v="0"/>
    <n v="0"/>
    <n v="0"/>
    <n v="0"/>
    <n v="104"/>
    <n v="42"/>
    <n v="0"/>
    <n v="0"/>
    <n v="0"/>
    <n v="146"/>
    <n v="7"/>
    <n v="0"/>
    <n v="1676"/>
    <m/>
  </r>
  <r>
    <x v="11"/>
    <x v="8"/>
    <n v="0"/>
    <n v="55.44"/>
    <n v="0"/>
    <n v="0"/>
    <n v="55.44"/>
    <n v="55.44"/>
    <n v="55.44"/>
    <n v="135.47999999999999"/>
    <n v="0"/>
    <n v="0"/>
    <n v="0"/>
    <n v="135.47999999999999"/>
    <n v="135.47999999999999"/>
    <n v="19"/>
    <n v="1"/>
    <n v="0"/>
    <n v="20"/>
    <n v="0"/>
    <n v="56"/>
    <n v="0"/>
    <n v="0"/>
    <n v="0"/>
    <n v="56"/>
    <n v="17"/>
    <n v="5"/>
    <n v="56"/>
    <n v="78"/>
    <n v="1"/>
    <n v="1"/>
    <n v="16"/>
    <n v="18"/>
    <n v="41.3"/>
    <n v="0"/>
    <n v="14.14"/>
    <n v="55.44"/>
    <n v="3"/>
    <n v="2"/>
    <n v="32"/>
    <n v="37"/>
    <n v="0"/>
    <n v="0"/>
    <n v="0"/>
    <n v="0"/>
    <n v="0"/>
    <n v="0"/>
    <n v="0"/>
    <n v="0"/>
    <n v="104"/>
    <n v="42"/>
    <n v="0"/>
    <n v="0"/>
    <n v="0"/>
    <n v="146"/>
    <n v="7"/>
    <n v="0"/>
    <n v="1676"/>
    <m/>
  </r>
  <r>
    <x v="11"/>
    <x v="9"/>
    <n v="0"/>
    <n v="55.44"/>
    <n v="0"/>
    <n v="0"/>
    <n v="55.44"/>
    <n v="55.44"/>
    <n v="55.44"/>
    <n v="135.47999999999999"/>
    <n v="0"/>
    <n v="0"/>
    <n v="0"/>
    <n v="135.47999999999999"/>
    <n v="135.47999999999999"/>
    <n v="19"/>
    <n v="1"/>
    <n v="0"/>
    <n v="20"/>
    <n v="0"/>
    <n v="56"/>
    <n v="0"/>
    <n v="0"/>
    <n v="0"/>
    <n v="56"/>
    <n v="17"/>
    <n v="5"/>
    <n v="56"/>
    <n v="78"/>
    <n v="1"/>
    <n v="1"/>
    <n v="16"/>
    <n v="18"/>
    <n v="41.3"/>
    <n v="0"/>
    <n v="14.14"/>
    <n v="55.44"/>
    <n v="3"/>
    <n v="2"/>
    <n v="32"/>
    <n v="37"/>
    <n v="0"/>
    <n v="0"/>
    <n v="0"/>
    <n v="0"/>
    <n v="0"/>
    <n v="0"/>
    <n v="0"/>
    <n v="0"/>
    <n v="104"/>
    <n v="42"/>
    <n v="0"/>
    <n v="0"/>
    <n v="0"/>
    <n v="146"/>
    <n v="7"/>
    <n v="0"/>
    <n v="1676"/>
    <m/>
  </r>
  <r>
    <x v="11"/>
    <x v="10"/>
    <n v="0"/>
    <n v="55.44"/>
    <n v="0"/>
    <n v="0"/>
    <n v="55.44"/>
    <n v="55.44"/>
    <n v="55.44"/>
    <n v="135.47999999999999"/>
    <n v="0"/>
    <n v="0"/>
    <n v="0"/>
    <n v="135.47999999999999"/>
    <n v="135.47999999999999"/>
    <n v="19"/>
    <n v="1"/>
    <n v="0"/>
    <n v="20"/>
    <n v="0"/>
    <n v="56"/>
    <n v="0"/>
    <n v="0"/>
    <n v="0"/>
    <n v="56"/>
    <n v="17"/>
    <n v="5"/>
    <n v="56"/>
    <n v="78"/>
    <n v="1"/>
    <n v="1"/>
    <n v="16"/>
    <n v="18"/>
    <n v="41.3"/>
    <n v="0"/>
    <n v="14.14"/>
    <n v="55.44"/>
    <n v="3"/>
    <n v="2"/>
    <n v="32"/>
    <n v="37"/>
    <n v="0"/>
    <n v="0"/>
    <n v="0"/>
    <n v="0"/>
    <n v="0"/>
    <n v="0"/>
    <n v="0"/>
    <n v="0"/>
    <n v="104"/>
    <n v="42"/>
    <n v="0"/>
    <n v="0"/>
    <n v="0"/>
    <n v="146"/>
    <n v="7"/>
    <n v="0"/>
    <n v="1676"/>
    <m/>
  </r>
  <r>
    <x v="11"/>
    <x v="11"/>
    <n v="0"/>
    <n v="55.44"/>
    <n v="0"/>
    <n v="0"/>
    <n v="55.44"/>
    <n v="55.44"/>
    <n v="55.44"/>
    <n v="135.47999999999999"/>
    <n v="0"/>
    <n v="0"/>
    <n v="0"/>
    <n v="135.47999999999999"/>
    <n v="135.47999999999999"/>
    <n v="19"/>
    <n v="1"/>
    <n v="0"/>
    <n v="20"/>
    <n v="0"/>
    <n v="56"/>
    <n v="0"/>
    <n v="0"/>
    <n v="0"/>
    <n v="56"/>
    <n v="17"/>
    <n v="5"/>
    <n v="56"/>
    <n v="78"/>
    <n v="1"/>
    <n v="1"/>
    <n v="16"/>
    <n v="18"/>
    <n v="41.3"/>
    <n v="0"/>
    <n v="14.14"/>
    <n v="55.44"/>
    <n v="3"/>
    <n v="2"/>
    <n v="32"/>
    <n v="37"/>
    <n v="0"/>
    <n v="0"/>
    <n v="0"/>
    <n v="0"/>
    <n v="0"/>
    <n v="0"/>
    <n v="0"/>
    <n v="0"/>
    <n v="104"/>
    <n v="42"/>
    <n v="0"/>
    <n v="0"/>
    <n v="0"/>
    <n v="146"/>
    <n v="7"/>
    <n v="0"/>
    <n v="1676"/>
    <m/>
  </r>
  <r>
    <x v="12"/>
    <x v="0"/>
    <n v="0"/>
    <n v="55.44"/>
    <n v="0"/>
    <n v="0"/>
    <n v="55.44"/>
    <n v="55.44"/>
    <n v="55.44"/>
    <n v="135.47999999999999"/>
    <n v="0"/>
    <n v="0"/>
    <n v="0"/>
    <n v="135.47999999999999"/>
    <n v="135.47999999999999"/>
    <n v="19"/>
    <n v="1"/>
    <n v="0"/>
    <n v="20"/>
    <n v="0"/>
    <n v="56"/>
    <n v="0"/>
    <n v="0"/>
    <n v="0"/>
    <n v="56"/>
    <n v="17"/>
    <n v="5"/>
    <n v="56"/>
    <n v="78"/>
    <n v="1"/>
    <n v="1"/>
    <n v="16"/>
    <n v="18"/>
    <n v="41.3"/>
    <n v="0"/>
    <n v="14.14"/>
    <n v="55.44"/>
    <n v="3"/>
    <n v="2"/>
    <n v="32"/>
    <n v="37"/>
    <n v="0"/>
    <n v="0"/>
    <n v="0"/>
    <n v="0"/>
    <n v="0"/>
    <n v="0"/>
    <n v="0"/>
    <n v="0"/>
    <n v="104"/>
    <n v="42"/>
    <n v="0"/>
    <n v="0"/>
    <n v="0"/>
    <n v="146"/>
    <n v="7"/>
    <n v="0"/>
    <n v="1676"/>
    <m/>
  </r>
  <r>
    <x v="12"/>
    <x v="1"/>
    <n v="0"/>
    <n v="55.44"/>
    <n v="0"/>
    <n v="0"/>
    <n v="55.44"/>
    <n v="55.44"/>
    <n v="55.44"/>
    <n v="135.47999999999999"/>
    <n v="0"/>
    <n v="0"/>
    <n v="0"/>
    <n v="135.47999999999999"/>
    <n v="135.47999999999999"/>
    <n v="19"/>
    <n v="1"/>
    <n v="0"/>
    <n v="20"/>
    <n v="0"/>
    <n v="56"/>
    <n v="0"/>
    <n v="0"/>
    <n v="0"/>
    <n v="56"/>
    <n v="17"/>
    <n v="5"/>
    <n v="56"/>
    <n v="78"/>
    <n v="1"/>
    <n v="1"/>
    <n v="16"/>
    <n v="18"/>
    <n v="41.3"/>
    <n v="0"/>
    <n v="14.14"/>
    <n v="55.44"/>
    <n v="3"/>
    <n v="2"/>
    <n v="32"/>
    <n v="37"/>
    <n v="0"/>
    <n v="0"/>
    <n v="0"/>
    <n v="0"/>
    <n v="0"/>
    <n v="0"/>
    <n v="0"/>
    <n v="0"/>
    <n v="104"/>
    <n v="42"/>
    <n v="0"/>
    <n v="0"/>
    <n v="0"/>
    <n v="146"/>
    <n v="7"/>
    <n v="0"/>
    <n v="1676"/>
    <m/>
  </r>
  <r>
    <x v="12"/>
    <x v="2"/>
    <n v="0"/>
    <n v="55.44"/>
    <n v="0"/>
    <n v="0"/>
    <n v="55.44"/>
    <n v="55.44"/>
    <n v="55.44"/>
    <n v="135.47999999999999"/>
    <n v="0"/>
    <n v="0"/>
    <n v="0"/>
    <n v="135.47999999999999"/>
    <n v="135.47999999999999"/>
    <n v="19"/>
    <n v="1"/>
    <n v="0"/>
    <n v="20"/>
    <n v="0"/>
    <n v="56"/>
    <n v="0"/>
    <n v="0"/>
    <n v="0"/>
    <n v="56"/>
    <n v="17"/>
    <n v="5"/>
    <n v="56"/>
    <n v="78"/>
    <n v="1"/>
    <n v="1"/>
    <n v="16"/>
    <n v="18"/>
    <n v="41.3"/>
    <n v="0"/>
    <n v="14.14"/>
    <n v="55.44"/>
    <n v="3"/>
    <n v="2"/>
    <n v="32"/>
    <n v="37"/>
    <n v="0"/>
    <n v="0"/>
    <n v="0"/>
    <n v="0"/>
    <n v="0"/>
    <n v="0"/>
    <n v="0"/>
    <n v="0"/>
    <n v="104"/>
    <n v="42"/>
    <n v="0"/>
    <n v="0"/>
    <n v="0"/>
    <n v="146"/>
    <n v="7"/>
    <n v="0"/>
    <n v="1676"/>
    <m/>
  </r>
  <r>
    <x v="12"/>
    <x v="3"/>
    <n v="0"/>
    <n v="55.44"/>
    <n v="0"/>
    <n v="0"/>
    <n v="55.44"/>
    <n v="55.44"/>
    <n v="55.44"/>
    <n v="135.47999999999999"/>
    <n v="0"/>
    <n v="0"/>
    <n v="0"/>
    <n v="135.47999999999999"/>
    <n v="135.47999999999999"/>
    <n v="19"/>
    <n v="1"/>
    <n v="0"/>
    <n v="20"/>
    <n v="0"/>
    <n v="56"/>
    <n v="0"/>
    <n v="0"/>
    <n v="0"/>
    <n v="56"/>
    <n v="17"/>
    <n v="5"/>
    <n v="56"/>
    <n v="78"/>
    <n v="1"/>
    <n v="1"/>
    <n v="16"/>
    <n v="18"/>
    <n v="41.3"/>
    <n v="0"/>
    <n v="14.14"/>
    <n v="55.44"/>
    <n v="3"/>
    <n v="2"/>
    <n v="32"/>
    <n v="37"/>
    <n v="0"/>
    <n v="0"/>
    <n v="0"/>
    <n v="0"/>
    <n v="0"/>
    <n v="0"/>
    <n v="0"/>
    <n v="0"/>
    <n v="104"/>
    <n v="42"/>
    <n v="0"/>
    <n v="0"/>
    <n v="0"/>
    <n v="146"/>
    <n v="7"/>
    <n v="0"/>
    <n v="1676"/>
    <m/>
  </r>
  <r>
    <x v="12"/>
    <x v="4"/>
    <n v="0"/>
    <n v="55.44"/>
    <n v="0"/>
    <n v="0"/>
    <n v="55.44"/>
    <n v="55.44"/>
    <n v="55.44"/>
    <n v="135.47999999999999"/>
    <n v="0"/>
    <n v="0"/>
    <n v="0"/>
    <n v="135.47999999999999"/>
    <n v="135.47999999999999"/>
    <n v="19"/>
    <n v="1"/>
    <n v="0"/>
    <n v="20"/>
    <n v="0"/>
    <n v="56"/>
    <n v="0"/>
    <n v="0"/>
    <n v="0"/>
    <n v="56"/>
    <n v="17"/>
    <n v="5"/>
    <n v="56"/>
    <n v="78"/>
    <n v="1"/>
    <n v="1"/>
    <n v="16"/>
    <n v="18"/>
    <n v="41.3"/>
    <n v="0"/>
    <n v="14.14"/>
    <n v="55.44"/>
    <n v="3"/>
    <n v="2"/>
    <n v="32"/>
    <n v="37"/>
    <n v="0"/>
    <n v="0"/>
    <n v="0"/>
    <n v="0"/>
    <n v="0"/>
    <n v="0"/>
    <n v="0"/>
    <n v="0"/>
    <n v="104"/>
    <n v="42"/>
    <n v="0"/>
    <n v="0"/>
    <n v="0"/>
    <n v="146"/>
    <n v="7"/>
    <n v="0"/>
    <n v="1676"/>
    <m/>
  </r>
  <r>
    <x v="12"/>
    <x v="5"/>
    <n v="0"/>
    <n v="55.44"/>
    <n v="0"/>
    <n v="0"/>
    <n v="55.44"/>
    <n v="55.44"/>
    <n v="55.44"/>
    <n v="135.47999999999999"/>
    <n v="0"/>
    <n v="0"/>
    <n v="0"/>
    <n v="135.47999999999999"/>
    <n v="135.47999999999999"/>
    <n v="19"/>
    <n v="1"/>
    <n v="0"/>
    <n v="20"/>
    <n v="0"/>
    <n v="56"/>
    <n v="0"/>
    <n v="0"/>
    <n v="0"/>
    <n v="56"/>
    <n v="17"/>
    <n v="5"/>
    <n v="56"/>
    <n v="78"/>
    <n v="1"/>
    <n v="1"/>
    <n v="16"/>
    <n v="18"/>
    <n v="41.3"/>
    <n v="0"/>
    <n v="14.14"/>
    <n v="55.44"/>
    <n v="3"/>
    <n v="2"/>
    <n v="32"/>
    <n v="37"/>
    <n v="0"/>
    <n v="0"/>
    <n v="0"/>
    <n v="0"/>
    <n v="0"/>
    <n v="0"/>
    <n v="0"/>
    <n v="0"/>
    <n v="104"/>
    <n v="42"/>
    <n v="0"/>
    <n v="0"/>
    <n v="0"/>
    <n v="146"/>
    <n v="7"/>
    <n v="0"/>
    <n v="1676"/>
    <m/>
  </r>
  <r>
    <x v="12"/>
    <x v="6"/>
    <n v="0"/>
    <n v="55.44"/>
    <n v="0"/>
    <n v="0"/>
    <n v="55.44"/>
    <n v="55.44"/>
    <n v="55.44"/>
    <n v="135.47999999999999"/>
    <n v="0"/>
    <n v="0"/>
    <n v="0"/>
    <n v="135.47999999999999"/>
    <n v="135.47999999999999"/>
    <n v="19"/>
    <n v="1"/>
    <n v="0"/>
    <n v="20"/>
    <n v="0"/>
    <n v="56"/>
    <n v="0"/>
    <n v="0"/>
    <n v="0"/>
    <n v="56"/>
    <n v="17"/>
    <n v="5"/>
    <n v="56"/>
    <n v="78"/>
    <n v="1"/>
    <n v="1"/>
    <n v="16"/>
    <n v="18"/>
    <n v="41.3"/>
    <n v="0"/>
    <n v="14.14"/>
    <n v="55.44"/>
    <n v="3"/>
    <n v="2"/>
    <n v="32"/>
    <n v="37"/>
    <n v="0"/>
    <n v="0"/>
    <n v="0"/>
    <n v="0"/>
    <n v="0"/>
    <n v="0"/>
    <n v="0"/>
    <n v="0"/>
    <n v="104"/>
    <n v="42"/>
    <n v="0"/>
    <n v="0"/>
    <n v="0"/>
    <n v="146"/>
    <n v="7"/>
    <n v="0"/>
    <n v="1676"/>
    <m/>
  </r>
  <r>
    <x v="12"/>
    <x v="7"/>
    <n v="0"/>
    <n v="55.44"/>
    <n v="0"/>
    <n v="0"/>
    <n v="55.44"/>
    <n v="55.44"/>
    <n v="55.44"/>
    <n v="135.47999999999999"/>
    <n v="0"/>
    <n v="0"/>
    <n v="0"/>
    <n v="135.47999999999999"/>
    <n v="135.47999999999999"/>
    <n v="19"/>
    <n v="1"/>
    <n v="0"/>
    <n v="20"/>
    <n v="0"/>
    <n v="56"/>
    <n v="0"/>
    <n v="0"/>
    <n v="0"/>
    <n v="56"/>
    <n v="17"/>
    <n v="5"/>
    <n v="56"/>
    <n v="78"/>
    <n v="1"/>
    <n v="1"/>
    <n v="16"/>
    <n v="18"/>
    <n v="41.3"/>
    <n v="0"/>
    <n v="14.14"/>
    <n v="55.44"/>
    <n v="3"/>
    <n v="2"/>
    <n v="32"/>
    <n v="37"/>
    <n v="0"/>
    <n v="0"/>
    <n v="0"/>
    <n v="0"/>
    <n v="0"/>
    <n v="0"/>
    <n v="0"/>
    <n v="0"/>
    <n v="104"/>
    <n v="42"/>
    <n v="0"/>
    <n v="0"/>
    <n v="0"/>
    <n v="146"/>
    <n v="7"/>
    <n v="0"/>
    <n v="1676"/>
    <m/>
  </r>
  <r>
    <x v="12"/>
    <x v="8"/>
    <n v="0"/>
    <n v="55.44"/>
    <n v="0"/>
    <n v="0"/>
    <n v="55.44"/>
    <n v="55.44"/>
    <n v="55.44"/>
    <n v="135.47999999999999"/>
    <n v="0"/>
    <n v="0"/>
    <n v="0"/>
    <n v="135.47999999999999"/>
    <n v="135.47999999999999"/>
    <n v="19"/>
    <n v="1"/>
    <n v="0"/>
    <n v="20"/>
    <n v="0"/>
    <n v="56"/>
    <n v="0"/>
    <n v="0"/>
    <n v="0"/>
    <n v="56"/>
    <n v="17"/>
    <n v="5"/>
    <n v="56"/>
    <n v="78"/>
    <n v="1"/>
    <n v="1"/>
    <n v="16"/>
    <n v="18"/>
    <n v="41.3"/>
    <n v="0"/>
    <n v="14.14"/>
    <n v="55.44"/>
    <n v="3"/>
    <n v="2"/>
    <n v="32"/>
    <n v="37"/>
    <n v="0"/>
    <n v="0"/>
    <n v="0"/>
    <n v="0"/>
    <n v="0"/>
    <n v="0"/>
    <n v="0"/>
    <n v="0"/>
    <n v="104"/>
    <n v="42"/>
    <n v="0"/>
    <n v="0"/>
    <n v="0"/>
    <n v="146"/>
    <n v="7"/>
    <n v="0"/>
    <n v="1676"/>
    <m/>
  </r>
  <r>
    <x v="12"/>
    <x v="9"/>
    <n v="0"/>
    <n v="55.44"/>
    <n v="0"/>
    <n v="0"/>
    <n v="55.44"/>
    <n v="55.44"/>
    <n v="55.44"/>
    <n v="135.47999999999999"/>
    <n v="0"/>
    <n v="0"/>
    <n v="0"/>
    <n v="135.47999999999999"/>
    <n v="135.47999999999999"/>
    <n v="19"/>
    <n v="1"/>
    <n v="0"/>
    <n v="20"/>
    <n v="0"/>
    <n v="56"/>
    <n v="0"/>
    <n v="0"/>
    <n v="0"/>
    <n v="56"/>
    <n v="17"/>
    <n v="5"/>
    <n v="56"/>
    <n v="78"/>
    <n v="1"/>
    <n v="1"/>
    <n v="16"/>
    <n v="18"/>
    <n v="41.3"/>
    <n v="0"/>
    <n v="14.14"/>
    <n v="55.44"/>
    <n v="3"/>
    <n v="2"/>
    <n v="32"/>
    <n v="37"/>
    <n v="0"/>
    <n v="0"/>
    <n v="0"/>
    <n v="0"/>
    <n v="0"/>
    <n v="0"/>
    <n v="0"/>
    <n v="0"/>
    <n v="104"/>
    <n v="42"/>
    <n v="0"/>
    <n v="0"/>
    <n v="0"/>
    <n v="146"/>
    <n v="7"/>
    <n v="0"/>
    <n v="1676"/>
    <m/>
  </r>
  <r>
    <x v="12"/>
    <x v="10"/>
    <n v="0"/>
    <n v="55.44"/>
    <n v="0"/>
    <n v="0"/>
    <n v="55.44"/>
    <n v="55.44"/>
    <n v="55.44"/>
    <n v="135.47999999999999"/>
    <n v="0"/>
    <n v="0"/>
    <n v="0"/>
    <n v="135.47999999999999"/>
    <n v="135.47999999999999"/>
    <n v="19"/>
    <n v="1"/>
    <n v="0"/>
    <n v="20"/>
    <n v="0"/>
    <n v="56"/>
    <n v="0"/>
    <n v="0"/>
    <n v="0"/>
    <n v="56"/>
    <n v="17"/>
    <n v="5"/>
    <n v="56"/>
    <n v="78"/>
    <n v="1"/>
    <n v="1"/>
    <n v="16"/>
    <n v="18"/>
    <n v="41.3"/>
    <n v="0"/>
    <n v="14.14"/>
    <n v="55.44"/>
    <n v="3"/>
    <n v="2"/>
    <n v="32"/>
    <n v="37"/>
    <n v="0"/>
    <n v="0"/>
    <n v="0"/>
    <n v="0"/>
    <n v="0"/>
    <n v="0"/>
    <n v="0"/>
    <n v="0"/>
    <n v="104"/>
    <n v="42"/>
    <n v="0"/>
    <n v="0"/>
    <n v="0"/>
    <n v="146"/>
    <n v="7"/>
    <n v="0"/>
    <n v="1676"/>
    <m/>
  </r>
  <r>
    <x v="12"/>
    <x v="11"/>
    <n v="0"/>
    <n v="55.44"/>
    <n v="0"/>
    <n v="0"/>
    <n v="55.44"/>
    <n v="55.44"/>
    <n v="55.44"/>
    <n v="135.47999999999999"/>
    <n v="0"/>
    <n v="0"/>
    <n v="0"/>
    <n v="135.47999999999999"/>
    <n v="135.47999999999999"/>
    <n v="19"/>
    <n v="1"/>
    <n v="0"/>
    <n v="20"/>
    <n v="0"/>
    <n v="56"/>
    <n v="0"/>
    <n v="0"/>
    <n v="0"/>
    <n v="56"/>
    <n v="17"/>
    <n v="5"/>
    <n v="56"/>
    <n v="78"/>
    <n v="1"/>
    <n v="1"/>
    <n v="16"/>
    <n v="18"/>
    <n v="41.3"/>
    <n v="0"/>
    <n v="14.14"/>
    <n v="55.44"/>
    <n v="3"/>
    <n v="2"/>
    <n v="32"/>
    <n v="37"/>
    <n v="0"/>
    <n v="0"/>
    <n v="0"/>
    <n v="0"/>
    <n v="0"/>
    <n v="0"/>
    <n v="0"/>
    <n v="0"/>
    <n v="104"/>
    <n v="42"/>
    <n v="0"/>
    <n v="0"/>
    <n v="0"/>
    <n v="146"/>
    <n v="7"/>
    <n v="0"/>
    <n v="1676"/>
    <m/>
  </r>
  <r>
    <x v="13"/>
    <x v="0"/>
    <n v="0"/>
    <n v="55.44"/>
    <n v="0"/>
    <n v="0"/>
    <n v="55.44"/>
    <n v="55.44"/>
    <n v="55.44"/>
    <n v="135.47999999999999"/>
    <n v="0"/>
    <n v="0"/>
    <n v="0"/>
    <n v="135.47999999999999"/>
    <n v="135.47999999999999"/>
    <n v="19"/>
    <n v="1"/>
    <n v="0"/>
    <n v="20"/>
    <n v="0"/>
    <n v="56"/>
    <n v="0"/>
    <n v="0"/>
    <n v="0"/>
    <n v="56"/>
    <n v="17"/>
    <n v="5"/>
    <n v="56"/>
    <n v="78"/>
    <n v="1"/>
    <n v="1"/>
    <n v="16"/>
    <n v="18"/>
    <n v="41.3"/>
    <n v="0"/>
    <n v="14.14"/>
    <n v="55.44"/>
    <n v="3"/>
    <n v="2"/>
    <n v="32"/>
    <n v="37"/>
    <n v="0"/>
    <n v="0"/>
    <n v="0"/>
    <n v="0"/>
    <n v="0"/>
    <n v="0"/>
    <n v="0"/>
    <n v="0"/>
    <n v="104"/>
    <n v="42"/>
    <n v="0"/>
    <n v="0"/>
    <n v="0"/>
    <n v="146"/>
    <n v="7"/>
    <n v="0"/>
    <n v="1676"/>
    <m/>
  </r>
  <r>
    <x v="13"/>
    <x v="1"/>
    <n v="0"/>
    <n v="55.44"/>
    <n v="0"/>
    <n v="0"/>
    <n v="55.44"/>
    <n v="55.44"/>
    <n v="55.44"/>
    <n v="135.47999999999999"/>
    <n v="0"/>
    <n v="0"/>
    <n v="0"/>
    <n v="135.47999999999999"/>
    <n v="135.47999999999999"/>
    <n v="19"/>
    <n v="1"/>
    <n v="0"/>
    <n v="20"/>
    <n v="0"/>
    <n v="56"/>
    <n v="0"/>
    <n v="0"/>
    <n v="0"/>
    <n v="56"/>
    <n v="17"/>
    <n v="5"/>
    <n v="56"/>
    <n v="78"/>
    <n v="1"/>
    <n v="1"/>
    <n v="16"/>
    <n v="18"/>
    <n v="41.3"/>
    <n v="0"/>
    <n v="14.14"/>
    <n v="55.44"/>
    <n v="3"/>
    <n v="2"/>
    <n v="32"/>
    <n v="37"/>
    <n v="0"/>
    <n v="0"/>
    <n v="0"/>
    <n v="0"/>
    <n v="0"/>
    <n v="0"/>
    <n v="0"/>
    <n v="0"/>
    <n v="104"/>
    <n v="42"/>
    <n v="0"/>
    <n v="0"/>
    <n v="0"/>
    <n v="146"/>
    <n v="7"/>
    <n v="0"/>
    <n v="1676"/>
    <m/>
  </r>
  <r>
    <x v="13"/>
    <x v="2"/>
    <n v="0"/>
    <n v="55.44"/>
    <n v="0"/>
    <n v="0"/>
    <n v="55.44"/>
    <n v="55.44"/>
    <n v="55.44"/>
    <n v="135.47999999999999"/>
    <n v="0"/>
    <n v="0"/>
    <n v="0"/>
    <n v="135.47999999999999"/>
    <n v="135.47999999999999"/>
    <n v="19"/>
    <n v="1"/>
    <n v="0"/>
    <n v="20"/>
    <n v="0"/>
    <n v="56"/>
    <n v="0"/>
    <n v="0"/>
    <n v="0"/>
    <n v="56"/>
    <n v="17"/>
    <n v="5"/>
    <n v="56"/>
    <n v="78"/>
    <n v="1"/>
    <n v="1"/>
    <n v="16"/>
    <n v="18"/>
    <n v="41.3"/>
    <n v="0"/>
    <n v="14.14"/>
    <n v="55.44"/>
    <n v="3"/>
    <n v="2"/>
    <n v="32"/>
    <n v="37"/>
    <n v="0"/>
    <n v="0"/>
    <n v="0"/>
    <n v="0"/>
    <n v="0"/>
    <n v="0"/>
    <n v="0"/>
    <n v="0"/>
    <n v="104"/>
    <n v="42"/>
    <n v="0"/>
    <n v="0"/>
    <n v="0"/>
    <n v="146"/>
    <n v="7"/>
    <n v="0"/>
    <n v="1676"/>
    <m/>
  </r>
  <r>
    <x v="13"/>
    <x v="3"/>
    <n v="0"/>
    <n v="55.44"/>
    <n v="0"/>
    <n v="0"/>
    <n v="55.44"/>
    <n v="55.44"/>
    <n v="55.44"/>
    <n v="135.47999999999999"/>
    <n v="0"/>
    <n v="0"/>
    <n v="0"/>
    <n v="135.47999999999999"/>
    <n v="135.47999999999999"/>
    <n v="19"/>
    <n v="1"/>
    <n v="0"/>
    <n v="20"/>
    <n v="0"/>
    <n v="56"/>
    <n v="0"/>
    <n v="0"/>
    <n v="0"/>
    <n v="56"/>
    <n v="17"/>
    <n v="5"/>
    <n v="56"/>
    <n v="78"/>
    <n v="1"/>
    <n v="1"/>
    <n v="16"/>
    <n v="18"/>
    <n v="41.3"/>
    <n v="0"/>
    <n v="14.14"/>
    <n v="55.44"/>
    <n v="3"/>
    <n v="2"/>
    <n v="32"/>
    <n v="37"/>
    <n v="0"/>
    <n v="0"/>
    <n v="0"/>
    <n v="0"/>
    <n v="0"/>
    <n v="0"/>
    <n v="0"/>
    <n v="0"/>
    <n v="104"/>
    <n v="42"/>
    <n v="0"/>
    <n v="0"/>
    <n v="0"/>
    <n v="146"/>
    <n v="7"/>
    <n v="0"/>
    <n v="1676"/>
    <m/>
  </r>
  <r>
    <x v="13"/>
    <x v="4"/>
    <n v="0"/>
    <n v="55.44"/>
    <n v="0"/>
    <n v="0"/>
    <n v="55.44"/>
    <n v="55.44"/>
    <n v="55.44"/>
    <n v="135.47999999999999"/>
    <n v="0"/>
    <n v="0"/>
    <n v="0"/>
    <n v="135.47999999999999"/>
    <n v="135.47999999999999"/>
    <n v="19"/>
    <n v="1"/>
    <n v="0"/>
    <n v="20"/>
    <n v="0"/>
    <n v="56"/>
    <n v="0"/>
    <n v="0"/>
    <n v="0"/>
    <n v="56"/>
    <n v="17"/>
    <n v="5"/>
    <n v="56"/>
    <n v="78"/>
    <n v="1"/>
    <n v="1"/>
    <n v="16"/>
    <n v="18"/>
    <n v="41.3"/>
    <n v="0"/>
    <n v="14.14"/>
    <n v="55.44"/>
    <n v="3"/>
    <n v="2"/>
    <n v="32"/>
    <n v="37"/>
    <n v="0"/>
    <n v="0"/>
    <n v="0"/>
    <n v="0"/>
    <n v="0"/>
    <n v="0"/>
    <n v="0"/>
    <n v="0"/>
    <n v="104"/>
    <n v="42"/>
    <n v="0"/>
    <n v="0"/>
    <n v="0"/>
    <n v="146"/>
    <n v="7"/>
    <n v="0"/>
    <n v="1676"/>
    <m/>
  </r>
  <r>
    <x v="13"/>
    <x v="5"/>
    <n v="0"/>
    <n v="55.44"/>
    <n v="0"/>
    <n v="0"/>
    <n v="55.44"/>
    <n v="55.44"/>
    <n v="55.44"/>
    <n v="135.47999999999999"/>
    <n v="0"/>
    <n v="0"/>
    <n v="0"/>
    <n v="135.47999999999999"/>
    <n v="135.47999999999999"/>
    <n v="19"/>
    <n v="1"/>
    <n v="0"/>
    <n v="20"/>
    <n v="0"/>
    <n v="56"/>
    <n v="0"/>
    <n v="0"/>
    <n v="0"/>
    <n v="56"/>
    <n v="17"/>
    <n v="5"/>
    <n v="56"/>
    <n v="78"/>
    <n v="1"/>
    <n v="1"/>
    <n v="16"/>
    <n v="18"/>
    <n v="41.3"/>
    <n v="0"/>
    <n v="14.14"/>
    <n v="55.44"/>
    <n v="3"/>
    <n v="2"/>
    <n v="32"/>
    <n v="37"/>
    <n v="0"/>
    <n v="0"/>
    <n v="0"/>
    <n v="0"/>
    <n v="0"/>
    <n v="0"/>
    <n v="0"/>
    <n v="0"/>
    <n v="104"/>
    <n v="42"/>
    <n v="0"/>
    <n v="0"/>
    <n v="0"/>
    <n v="146"/>
    <n v="7"/>
    <n v="0"/>
    <n v="1676"/>
    <m/>
  </r>
  <r>
    <x v="13"/>
    <x v="6"/>
    <n v="0"/>
    <n v="55.44"/>
    <n v="0"/>
    <n v="0"/>
    <n v="55.44"/>
    <n v="55.44"/>
    <n v="55.44"/>
    <n v="135.47999999999999"/>
    <n v="0"/>
    <n v="0"/>
    <n v="0"/>
    <n v="135.47999999999999"/>
    <n v="135.47999999999999"/>
    <n v="19"/>
    <n v="1"/>
    <n v="0"/>
    <n v="20"/>
    <n v="0"/>
    <n v="56"/>
    <n v="0"/>
    <n v="0"/>
    <n v="0"/>
    <n v="56"/>
    <n v="17"/>
    <n v="5"/>
    <n v="56"/>
    <n v="78"/>
    <n v="1"/>
    <n v="1"/>
    <n v="16"/>
    <n v="18"/>
    <n v="41.3"/>
    <n v="0"/>
    <n v="14.14"/>
    <n v="55.44"/>
    <n v="3"/>
    <n v="2"/>
    <n v="32"/>
    <n v="37"/>
    <n v="0"/>
    <n v="0"/>
    <n v="0"/>
    <n v="0"/>
    <n v="0"/>
    <n v="0"/>
    <n v="0"/>
    <n v="0"/>
    <n v="104"/>
    <n v="42"/>
    <n v="0"/>
    <n v="0"/>
    <n v="0"/>
    <n v="146"/>
    <n v="7"/>
    <n v="0"/>
    <n v="1676"/>
    <m/>
  </r>
  <r>
    <x v="13"/>
    <x v="7"/>
    <n v="0"/>
    <n v="55.44"/>
    <n v="0"/>
    <n v="0"/>
    <n v="55.44"/>
    <n v="55.44"/>
    <n v="55.44"/>
    <n v="135.47999999999999"/>
    <n v="0"/>
    <n v="0"/>
    <n v="0"/>
    <n v="135.47999999999999"/>
    <n v="135.47999999999999"/>
    <n v="19"/>
    <n v="1"/>
    <n v="0"/>
    <n v="20"/>
    <n v="0"/>
    <n v="56"/>
    <n v="0"/>
    <n v="0"/>
    <n v="0"/>
    <n v="56"/>
    <n v="17"/>
    <n v="5"/>
    <n v="56"/>
    <n v="78"/>
    <n v="1"/>
    <n v="1"/>
    <n v="16"/>
    <n v="18"/>
    <n v="41.3"/>
    <n v="0"/>
    <n v="14.14"/>
    <n v="55.44"/>
    <n v="3"/>
    <n v="2"/>
    <n v="32"/>
    <n v="37"/>
    <n v="0"/>
    <n v="0"/>
    <n v="0"/>
    <n v="0"/>
    <n v="0"/>
    <n v="0"/>
    <n v="0"/>
    <n v="0"/>
    <n v="104"/>
    <n v="42"/>
    <n v="0"/>
    <n v="0"/>
    <n v="0"/>
    <n v="146"/>
    <n v="7"/>
    <n v="0"/>
    <n v="1676"/>
    <m/>
  </r>
  <r>
    <x v="13"/>
    <x v="8"/>
    <n v="0"/>
    <n v="55.44"/>
    <n v="0"/>
    <n v="0"/>
    <n v="55.44"/>
    <n v="55.44"/>
    <n v="55.44"/>
    <n v="135.47999999999999"/>
    <n v="0"/>
    <n v="0"/>
    <n v="0"/>
    <n v="135.47999999999999"/>
    <n v="135.47999999999999"/>
    <n v="19"/>
    <n v="1"/>
    <n v="0"/>
    <n v="20"/>
    <n v="0"/>
    <n v="56"/>
    <n v="0"/>
    <n v="0"/>
    <n v="0"/>
    <n v="56"/>
    <n v="17"/>
    <n v="5"/>
    <n v="56"/>
    <n v="78"/>
    <n v="1"/>
    <n v="1"/>
    <n v="16"/>
    <n v="18"/>
    <n v="41.3"/>
    <n v="0"/>
    <n v="14.14"/>
    <n v="55.44"/>
    <n v="3"/>
    <n v="2"/>
    <n v="32"/>
    <n v="37"/>
    <n v="0"/>
    <n v="0"/>
    <n v="0"/>
    <n v="0"/>
    <n v="0"/>
    <n v="0"/>
    <n v="0"/>
    <n v="0"/>
    <n v="104"/>
    <n v="42"/>
    <n v="0"/>
    <n v="0"/>
    <n v="0"/>
    <n v="146"/>
    <n v="7"/>
    <n v="0"/>
    <n v="1676"/>
    <m/>
  </r>
  <r>
    <x v="13"/>
    <x v="9"/>
    <n v="0"/>
    <n v="55.44"/>
    <n v="0"/>
    <n v="0"/>
    <n v="55.44"/>
    <n v="55.44"/>
    <n v="55.44"/>
    <n v="135.47999999999999"/>
    <n v="0"/>
    <n v="0"/>
    <n v="0"/>
    <n v="135.47999999999999"/>
    <n v="135.47999999999999"/>
    <n v="19"/>
    <n v="1"/>
    <n v="0"/>
    <n v="20"/>
    <n v="0"/>
    <n v="56"/>
    <n v="0"/>
    <n v="0"/>
    <n v="0"/>
    <n v="56"/>
    <n v="17"/>
    <n v="5"/>
    <n v="56"/>
    <n v="78"/>
    <n v="1"/>
    <n v="1"/>
    <n v="16"/>
    <n v="18"/>
    <n v="41.3"/>
    <n v="0"/>
    <n v="14.14"/>
    <n v="55.44"/>
    <n v="3"/>
    <n v="2"/>
    <n v="32"/>
    <n v="37"/>
    <n v="0"/>
    <n v="0"/>
    <n v="0"/>
    <n v="0"/>
    <n v="0"/>
    <n v="0"/>
    <n v="0"/>
    <n v="0"/>
    <n v="104"/>
    <n v="42"/>
    <n v="0"/>
    <n v="0"/>
    <n v="0"/>
    <n v="146"/>
    <n v="7"/>
    <n v="0"/>
    <n v="1676"/>
    <m/>
  </r>
  <r>
    <x v="13"/>
    <x v="10"/>
    <n v="0"/>
    <n v="55.44"/>
    <n v="0"/>
    <n v="0"/>
    <n v="55.44"/>
    <n v="55.44"/>
    <n v="55.44"/>
    <n v="135.47999999999999"/>
    <n v="0"/>
    <n v="0"/>
    <n v="0"/>
    <n v="135.47999999999999"/>
    <n v="135.47999999999999"/>
    <n v="19"/>
    <n v="1"/>
    <n v="0"/>
    <n v="20"/>
    <n v="0"/>
    <n v="56"/>
    <n v="0"/>
    <n v="0"/>
    <n v="0"/>
    <n v="56"/>
    <n v="17"/>
    <n v="5"/>
    <n v="56"/>
    <n v="78"/>
    <n v="1"/>
    <n v="1"/>
    <n v="16"/>
    <n v="18"/>
    <n v="41.3"/>
    <n v="0"/>
    <n v="14.14"/>
    <n v="55.44"/>
    <n v="3"/>
    <n v="2"/>
    <n v="32"/>
    <n v="37"/>
    <n v="0"/>
    <n v="0"/>
    <n v="0"/>
    <n v="0"/>
    <n v="0"/>
    <n v="0"/>
    <n v="0"/>
    <n v="0"/>
    <n v="104"/>
    <n v="42"/>
    <n v="0"/>
    <n v="0"/>
    <n v="0"/>
    <n v="146"/>
    <n v="7"/>
    <n v="0"/>
    <n v="1676"/>
    <m/>
  </r>
  <r>
    <x v="13"/>
    <x v="11"/>
    <n v="0"/>
    <n v="55.44"/>
    <n v="0"/>
    <n v="0"/>
    <n v="55.44"/>
    <n v="55.44"/>
    <n v="55.44"/>
    <n v="135.47999999999999"/>
    <n v="0"/>
    <n v="0"/>
    <n v="0"/>
    <n v="135.47999999999999"/>
    <n v="135.47999999999999"/>
    <n v="19"/>
    <n v="1"/>
    <n v="0"/>
    <n v="20"/>
    <n v="0"/>
    <n v="56"/>
    <n v="0"/>
    <n v="0"/>
    <n v="0"/>
    <n v="56"/>
    <n v="17"/>
    <n v="5"/>
    <n v="56"/>
    <n v="78"/>
    <n v="1"/>
    <n v="1"/>
    <n v="16"/>
    <n v="18"/>
    <n v="41.3"/>
    <n v="0"/>
    <n v="14.14"/>
    <n v="55.44"/>
    <n v="3"/>
    <n v="2"/>
    <n v="32"/>
    <n v="37"/>
    <n v="0"/>
    <n v="0"/>
    <n v="0"/>
    <n v="0"/>
    <n v="0"/>
    <n v="0"/>
    <n v="0"/>
    <n v="0"/>
    <n v="104"/>
    <n v="42"/>
    <n v="0"/>
    <n v="0"/>
    <n v="0"/>
    <n v="146"/>
    <n v="7"/>
    <n v="0"/>
    <n v="1676"/>
    <m/>
  </r>
  <r>
    <x v="14"/>
    <x v="0"/>
    <n v="0"/>
    <n v="55.44"/>
    <n v="0"/>
    <n v="0"/>
    <n v="55.44"/>
    <n v="55.44"/>
    <n v="55.44"/>
    <n v="135.47999999999999"/>
    <n v="0"/>
    <n v="0"/>
    <n v="0"/>
    <n v="135.47999999999999"/>
    <n v="135.47999999999999"/>
    <n v="19"/>
    <n v="1"/>
    <n v="0"/>
    <n v="20"/>
    <n v="0"/>
    <n v="56"/>
    <n v="0"/>
    <n v="0"/>
    <n v="0"/>
    <n v="56"/>
    <n v="17"/>
    <n v="5"/>
    <n v="56"/>
    <n v="78"/>
    <n v="1"/>
    <n v="1"/>
    <n v="16"/>
    <n v="18"/>
    <n v="41.3"/>
    <n v="0"/>
    <n v="14.14"/>
    <n v="55.44"/>
    <n v="3"/>
    <n v="2"/>
    <n v="32"/>
    <n v="37"/>
    <n v="0"/>
    <n v="0"/>
    <n v="0"/>
    <n v="0"/>
    <n v="0"/>
    <n v="0"/>
    <n v="0"/>
    <n v="0"/>
    <n v="104"/>
    <n v="42"/>
    <n v="0"/>
    <n v="0"/>
    <n v="0"/>
    <n v="146"/>
    <n v="7"/>
    <n v="0"/>
    <n v="1676"/>
    <m/>
  </r>
  <r>
    <x v="14"/>
    <x v="1"/>
    <n v="0"/>
    <n v="55.44"/>
    <n v="0"/>
    <n v="0"/>
    <n v="55.44"/>
    <n v="55.44"/>
    <n v="55.44"/>
    <n v="135.47999999999999"/>
    <n v="0"/>
    <n v="0"/>
    <n v="0"/>
    <n v="135.47999999999999"/>
    <n v="135.47999999999999"/>
    <n v="19"/>
    <n v="1"/>
    <n v="0"/>
    <n v="20"/>
    <n v="0"/>
    <n v="56"/>
    <n v="0"/>
    <n v="0"/>
    <n v="0"/>
    <n v="56"/>
    <n v="17"/>
    <n v="5"/>
    <n v="56"/>
    <n v="78"/>
    <n v="1"/>
    <n v="1"/>
    <n v="16"/>
    <n v="18"/>
    <n v="41.3"/>
    <n v="0"/>
    <n v="14.14"/>
    <n v="55.44"/>
    <n v="3"/>
    <n v="2"/>
    <n v="32"/>
    <n v="37"/>
    <n v="0"/>
    <n v="0"/>
    <n v="0"/>
    <n v="0"/>
    <n v="0"/>
    <n v="0"/>
    <n v="0"/>
    <n v="0"/>
    <n v="104"/>
    <n v="42"/>
    <n v="0"/>
    <n v="0"/>
    <n v="0"/>
    <n v="146"/>
    <n v="7"/>
    <n v="0"/>
    <n v="1676"/>
    <m/>
  </r>
  <r>
    <x v="14"/>
    <x v="2"/>
    <n v="0"/>
    <n v="55.44"/>
    <n v="0"/>
    <n v="0"/>
    <n v="55.44"/>
    <n v="55.44"/>
    <n v="55.44"/>
    <n v="135.47999999999999"/>
    <n v="0"/>
    <n v="0"/>
    <n v="0"/>
    <n v="135.47999999999999"/>
    <n v="135.47999999999999"/>
    <n v="19"/>
    <n v="1"/>
    <n v="0"/>
    <n v="20"/>
    <n v="0"/>
    <n v="56"/>
    <n v="0"/>
    <n v="0"/>
    <n v="0"/>
    <n v="56"/>
    <n v="17"/>
    <n v="5"/>
    <n v="56"/>
    <n v="78"/>
    <n v="1"/>
    <n v="1"/>
    <n v="16"/>
    <n v="18"/>
    <n v="41.3"/>
    <n v="0"/>
    <n v="14.14"/>
    <n v="55.44"/>
    <n v="3"/>
    <n v="2"/>
    <n v="32"/>
    <n v="37"/>
    <n v="0"/>
    <n v="0"/>
    <n v="0"/>
    <n v="0"/>
    <n v="0"/>
    <n v="0"/>
    <n v="0"/>
    <n v="0"/>
    <n v="104"/>
    <n v="42"/>
    <n v="0"/>
    <n v="0"/>
    <n v="0"/>
    <n v="146"/>
    <n v="7"/>
    <n v="0"/>
    <n v="1676"/>
    <m/>
  </r>
  <r>
    <x v="14"/>
    <x v="3"/>
    <n v="0"/>
    <n v="55.44"/>
    <n v="0"/>
    <n v="0"/>
    <n v="55.44"/>
    <n v="55.44"/>
    <n v="55.44"/>
    <n v="135.47999999999999"/>
    <n v="0"/>
    <n v="0"/>
    <n v="0"/>
    <n v="135.47999999999999"/>
    <n v="135.47999999999999"/>
    <n v="19"/>
    <n v="1"/>
    <n v="0"/>
    <n v="20"/>
    <n v="0"/>
    <n v="56"/>
    <n v="0"/>
    <n v="0"/>
    <n v="0"/>
    <n v="56"/>
    <n v="17"/>
    <n v="5"/>
    <n v="56"/>
    <n v="78"/>
    <n v="1"/>
    <n v="1"/>
    <n v="16"/>
    <n v="18"/>
    <n v="41.3"/>
    <n v="0"/>
    <n v="14.14"/>
    <n v="55.44"/>
    <n v="3"/>
    <n v="2"/>
    <n v="32"/>
    <n v="37"/>
    <n v="0"/>
    <n v="0"/>
    <n v="0"/>
    <n v="0"/>
    <n v="0"/>
    <n v="0"/>
    <n v="0"/>
    <n v="0"/>
    <n v="104"/>
    <n v="42"/>
    <n v="0"/>
    <n v="0"/>
    <n v="0"/>
    <n v="146"/>
    <n v="7"/>
    <n v="0"/>
    <n v="1676"/>
    <m/>
  </r>
  <r>
    <x v="14"/>
    <x v="4"/>
    <n v="0"/>
    <n v="55.44"/>
    <n v="0"/>
    <n v="0"/>
    <n v="55.44"/>
    <n v="55.44"/>
    <n v="55.44"/>
    <n v="135.47999999999999"/>
    <n v="0"/>
    <n v="0"/>
    <n v="0"/>
    <n v="135.47999999999999"/>
    <n v="135.47999999999999"/>
    <n v="19"/>
    <n v="1"/>
    <n v="0"/>
    <n v="20"/>
    <n v="0"/>
    <n v="56"/>
    <n v="0"/>
    <n v="0"/>
    <n v="0"/>
    <n v="56"/>
    <n v="17"/>
    <n v="5"/>
    <n v="56"/>
    <n v="78"/>
    <n v="1"/>
    <n v="1"/>
    <n v="16"/>
    <n v="18"/>
    <n v="41.3"/>
    <n v="0"/>
    <n v="14.14"/>
    <n v="55.44"/>
    <n v="3"/>
    <n v="2"/>
    <n v="32"/>
    <n v="37"/>
    <n v="0"/>
    <n v="0"/>
    <n v="0"/>
    <n v="0"/>
    <n v="0"/>
    <n v="0"/>
    <n v="0"/>
    <n v="0"/>
    <n v="104"/>
    <n v="42"/>
    <n v="0"/>
    <n v="0"/>
    <n v="0"/>
    <n v="146"/>
    <n v="7"/>
    <n v="0"/>
    <n v="1676"/>
    <m/>
  </r>
  <r>
    <x v="14"/>
    <x v="5"/>
    <n v="0"/>
    <n v="55.44"/>
    <n v="0"/>
    <n v="0"/>
    <n v="55.44"/>
    <n v="55.44"/>
    <n v="55.44"/>
    <n v="135.47999999999999"/>
    <n v="0"/>
    <n v="0"/>
    <n v="0"/>
    <n v="135.47999999999999"/>
    <n v="135.47999999999999"/>
    <n v="19"/>
    <n v="1"/>
    <n v="0"/>
    <n v="20"/>
    <n v="0"/>
    <n v="56"/>
    <n v="0"/>
    <n v="0"/>
    <n v="0"/>
    <n v="56"/>
    <n v="17"/>
    <n v="5"/>
    <n v="56"/>
    <n v="78"/>
    <n v="1"/>
    <n v="1"/>
    <n v="16"/>
    <n v="18"/>
    <n v="41.3"/>
    <n v="0"/>
    <n v="14.14"/>
    <n v="55.44"/>
    <n v="3"/>
    <n v="2"/>
    <n v="32"/>
    <n v="37"/>
    <n v="0"/>
    <n v="0"/>
    <n v="0"/>
    <n v="0"/>
    <n v="0"/>
    <n v="0"/>
    <n v="0"/>
    <n v="0"/>
    <n v="104"/>
    <n v="42"/>
    <n v="0"/>
    <n v="0"/>
    <n v="0"/>
    <n v="146"/>
    <n v="7"/>
    <n v="0"/>
    <n v="1676"/>
    <m/>
  </r>
  <r>
    <x v="14"/>
    <x v="6"/>
    <n v="0"/>
    <n v="55.44"/>
    <n v="0"/>
    <n v="0"/>
    <n v="55.44"/>
    <n v="55.44"/>
    <n v="55.44"/>
    <n v="135.47999999999999"/>
    <n v="0"/>
    <n v="0"/>
    <n v="0"/>
    <n v="135.47999999999999"/>
    <n v="135.47999999999999"/>
    <n v="19"/>
    <n v="1"/>
    <n v="0"/>
    <n v="20"/>
    <n v="0"/>
    <n v="56"/>
    <n v="0"/>
    <n v="0"/>
    <n v="0"/>
    <n v="56"/>
    <n v="17"/>
    <n v="5"/>
    <n v="56"/>
    <n v="78"/>
    <n v="1"/>
    <n v="1"/>
    <n v="16"/>
    <n v="18"/>
    <n v="41.3"/>
    <n v="0"/>
    <n v="14.14"/>
    <n v="55.44"/>
    <n v="3"/>
    <n v="2"/>
    <n v="32"/>
    <n v="37"/>
    <n v="0"/>
    <n v="0"/>
    <n v="0"/>
    <n v="0"/>
    <n v="0"/>
    <n v="0"/>
    <n v="0"/>
    <n v="0"/>
    <n v="104"/>
    <n v="42"/>
    <n v="0"/>
    <n v="0"/>
    <n v="0"/>
    <n v="146"/>
    <n v="7"/>
    <n v="0"/>
    <n v="1676"/>
    <m/>
  </r>
  <r>
    <x v="14"/>
    <x v="7"/>
    <n v="0"/>
    <n v="55.44"/>
    <n v="0"/>
    <n v="0"/>
    <n v="55.44"/>
    <n v="55.44"/>
    <n v="55.44"/>
    <n v="135.47999999999999"/>
    <n v="0"/>
    <n v="0"/>
    <n v="0"/>
    <n v="135.47999999999999"/>
    <n v="135.47999999999999"/>
    <n v="19"/>
    <n v="1"/>
    <n v="0"/>
    <n v="20"/>
    <n v="0"/>
    <n v="56"/>
    <n v="0"/>
    <n v="0"/>
    <n v="0"/>
    <n v="56"/>
    <n v="17"/>
    <n v="5"/>
    <n v="56"/>
    <n v="78"/>
    <n v="1"/>
    <n v="1"/>
    <n v="16"/>
    <n v="18"/>
    <n v="41.3"/>
    <n v="0"/>
    <n v="14.14"/>
    <n v="55.44"/>
    <n v="3"/>
    <n v="2"/>
    <n v="32"/>
    <n v="37"/>
    <n v="0"/>
    <n v="0"/>
    <n v="0"/>
    <n v="0"/>
    <n v="0"/>
    <n v="0"/>
    <n v="0"/>
    <n v="0"/>
    <n v="104"/>
    <n v="42"/>
    <n v="0"/>
    <n v="0"/>
    <n v="0"/>
    <n v="146"/>
    <n v="7"/>
    <n v="0"/>
    <n v="1676"/>
    <m/>
  </r>
  <r>
    <x v="14"/>
    <x v="8"/>
    <n v="0"/>
    <n v="55.44"/>
    <n v="0"/>
    <n v="0"/>
    <n v="55.44"/>
    <n v="55.44"/>
    <n v="55.44"/>
    <n v="135.47999999999999"/>
    <n v="0"/>
    <n v="0"/>
    <n v="0"/>
    <n v="135.47999999999999"/>
    <n v="135.47999999999999"/>
    <n v="19"/>
    <n v="1"/>
    <n v="0"/>
    <n v="20"/>
    <n v="0"/>
    <n v="56"/>
    <n v="0"/>
    <n v="0"/>
    <n v="0"/>
    <n v="56"/>
    <n v="17"/>
    <n v="5"/>
    <n v="56"/>
    <n v="78"/>
    <n v="1"/>
    <n v="1"/>
    <n v="16"/>
    <n v="18"/>
    <n v="41.3"/>
    <n v="0"/>
    <n v="14.14"/>
    <n v="55.44"/>
    <n v="3"/>
    <n v="2"/>
    <n v="32"/>
    <n v="37"/>
    <n v="0"/>
    <n v="0"/>
    <n v="0"/>
    <n v="0"/>
    <n v="0"/>
    <n v="0"/>
    <n v="0"/>
    <n v="0"/>
    <n v="104"/>
    <n v="42"/>
    <n v="0"/>
    <n v="0"/>
    <n v="0"/>
    <n v="146"/>
    <n v="7"/>
    <n v="0"/>
    <n v="1676"/>
    <m/>
  </r>
  <r>
    <x v="14"/>
    <x v="9"/>
    <n v="0"/>
    <n v="55.44"/>
    <n v="0"/>
    <n v="0"/>
    <n v="55.44"/>
    <n v="55.44"/>
    <n v="55.44"/>
    <n v="135.47999999999999"/>
    <n v="0"/>
    <n v="0"/>
    <n v="0"/>
    <n v="135.47999999999999"/>
    <n v="135.47999999999999"/>
    <n v="19"/>
    <n v="1"/>
    <n v="0"/>
    <n v="20"/>
    <n v="0"/>
    <n v="56"/>
    <n v="0"/>
    <n v="0"/>
    <n v="0"/>
    <n v="56"/>
    <n v="17"/>
    <n v="5"/>
    <n v="56"/>
    <n v="78"/>
    <n v="1"/>
    <n v="1"/>
    <n v="16"/>
    <n v="18"/>
    <n v="41.3"/>
    <n v="0"/>
    <n v="14.14"/>
    <n v="55.44"/>
    <n v="3"/>
    <n v="2"/>
    <n v="32"/>
    <n v="37"/>
    <n v="0"/>
    <n v="0"/>
    <n v="0"/>
    <n v="0"/>
    <n v="0"/>
    <n v="0"/>
    <n v="0"/>
    <n v="0"/>
    <n v="104"/>
    <n v="42"/>
    <n v="0"/>
    <n v="0"/>
    <n v="0"/>
    <n v="146"/>
    <n v="7"/>
    <n v="0"/>
    <n v="1676"/>
    <m/>
  </r>
  <r>
    <x v="14"/>
    <x v="10"/>
    <n v="0"/>
    <n v="55.44"/>
    <n v="0"/>
    <n v="0"/>
    <n v="55.44"/>
    <n v="55.44"/>
    <n v="55.44"/>
    <n v="135.47999999999999"/>
    <n v="0"/>
    <n v="0"/>
    <n v="0"/>
    <n v="135.47999999999999"/>
    <n v="135.47999999999999"/>
    <n v="19"/>
    <n v="1"/>
    <n v="0"/>
    <n v="20"/>
    <n v="0"/>
    <n v="56"/>
    <n v="0"/>
    <n v="0"/>
    <n v="0"/>
    <n v="56"/>
    <n v="17"/>
    <n v="5"/>
    <n v="56"/>
    <n v="78"/>
    <n v="1"/>
    <n v="1"/>
    <n v="16"/>
    <n v="18"/>
    <n v="41.3"/>
    <n v="0"/>
    <n v="14.14"/>
    <n v="55.44"/>
    <n v="3"/>
    <n v="2"/>
    <n v="32"/>
    <n v="37"/>
    <n v="0"/>
    <n v="0"/>
    <n v="0"/>
    <n v="0"/>
    <n v="0"/>
    <n v="0"/>
    <n v="0"/>
    <n v="0"/>
    <n v="104"/>
    <n v="42"/>
    <n v="0"/>
    <n v="0"/>
    <n v="0"/>
    <n v="146"/>
    <n v="7"/>
    <n v="0"/>
    <n v="1676"/>
    <m/>
  </r>
  <r>
    <x v="14"/>
    <x v="11"/>
    <n v="0"/>
    <n v="55.44"/>
    <n v="0"/>
    <n v="0"/>
    <n v="55.44"/>
    <n v="55.44"/>
    <n v="55.44"/>
    <n v="135.47999999999999"/>
    <n v="0"/>
    <n v="0"/>
    <n v="0"/>
    <n v="135.47999999999999"/>
    <n v="135.47999999999999"/>
    <n v="19"/>
    <n v="1"/>
    <n v="0"/>
    <n v="20"/>
    <n v="0"/>
    <n v="56"/>
    <n v="0"/>
    <n v="0"/>
    <n v="0"/>
    <n v="56"/>
    <n v="17"/>
    <n v="5"/>
    <n v="56"/>
    <n v="78"/>
    <n v="1"/>
    <n v="1"/>
    <n v="16"/>
    <n v="18"/>
    <n v="41.3"/>
    <n v="0"/>
    <n v="14.14"/>
    <n v="55.44"/>
    <n v="3"/>
    <n v="2"/>
    <n v="32"/>
    <n v="37"/>
    <n v="0"/>
    <n v="0"/>
    <n v="0"/>
    <n v="0"/>
    <n v="0"/>
    <n v="0"/>
    <n v="0"/>
    <n v="0"/>
    <n v="104"/>
    <n v="42"/>
    <n v="0"/>
    <n v="0"/>
    <n v="0"/>
    <n v="146"/>
    <n v="7"/>
    <n v="0"/>
    <n v="1676"/>
    <m/>
  </r>
  <r>
    <x v="15"/>
    <x v="0"/>
    <n v="0"/>
    <n v="55.44"/>
    <n v="0"/>
    <n v="0"/>
    <n v="55.44"/>
    <n v="55.44"/>
    <n v="55.44"/>
    <n v="135.47999999999999"/>
    <n v="0"/>
    <n v="0"/>
    <n v="0"/>
    <n v="135.47999999999999"/>
    <n v="135.47999999999999"/>
    <n v="19"/>
    <n v="1"/>
    <n v="0"/>
    <n v="20"/>
    <n v="0"/>
    <n v="56"/>
    <n v="0"/>
    <n v="0"/>
    <n v="0"/>
    <n v="56"/>
    <n v="17"/>
    <n v="5"/>
    <n v="56"/>
    <n v="78"/>
    <n v="1"/>
    <n v="1"/>
    <n v="16"/>
    <n v="18"/>
    <n v="41.3"/>
    <n v="0"/>
    <n v="14.14"/>
    <n v="55.44"/>
    <n v="3"/>
    <n v="2"/>
    <n v="32"/>
    <n v="37"/>
    <n v="0"/>
    <n v="0"/>
    <n v="0"/>
    <n v="0"/>
    <n v="0"/>
    <n v="0"/>
    <n v="0"/>
    <n v="0"/>
    <n v="104"/>
    <n v="42"/>
    <n v="0"/>
    <n v="0"/>
    <n v="0"/>
    <n v="146"/>
    <n v="7"/>
    <n v="0"/>
    <n v="1676"/>
    <m/>
  </r>
  <r>
    <x v="15"/>
    <x v="1"/>
    <n v="0"/>
    <n v="55.44"/>
    <n v="0"/>
    <n v="0"/>
    <n v="55.44"/>
    <n v="55.44"/>
    <n v="55.44"/>
    <n v="135.47999999999999"/>
    <n v="0"/>
    <n v="0"/>
    <n v="0"/>
    <n v="135.47999999999999"/>
    <n v="135.47999999999999"/>
    <n v="19"/>
    <n v="1"/>
    <n v="0"/>
    <n v="20"/>
    <n v="0"/>
    <n v="56"/>
    <n v="0"/>
    <n v="0"/>
    <n v="0"/>
    <n v="56"/>
    <n v="17"/>
    <n v="5"/>
    <n v="56"/>
    <n v="78"/>
    <n v="1"/>
    <n v="1"/>
    <n v="16"/>
    <n v="18"/>
    <n v="41.3"/>
    <n v="0"/>
    <n v="14.14"/>
    <n v="55.44"/>
    <n v="3"/>
    <n v="2"/>
    <n v="32"/>
    <n v="37"/>
    <n v="0"/>
    <n v="0"/>
    <n v="0"/>
    <n v="0"/>
    <n v="0"/>
    <n v="0"/>
    <n v="0"/>
    <n v="0"/>
    <n v="104"/>
    <n v="42"/>
    <n v="0"/>
    <n v="0"/>
    <n v="0"/>
    <n v="146"/>
    <n v="7"/>
    <n v="0"/>
    <n v="1676"/>
    <m/>
  </r>
  <r>
    <x v="15"/>
    <x v="2"/>
    <n v="0"/>
    <n v="55.44"/>
    <n v="0"/>
    <n v="0"/>
    <n v="55.44"/>
    <n v="55.44"/>
    <n v="55.44"/>
    <n v="135.47999999999999"/>
    <n v="0"/>
    <n v="0"/>
    <n v="0"/>
    <n v="135.47999999999999"/>
    <n v="135.47999999999999"/>
    <n v="19"/>
    <n v="1"/>
    <n v="0"/>
    <n v="20"/>
    <n v="0"/>
    <n v="56"/>
    <n v="0"/>
    <n v="0"/>
    <n v="0"/>
    <n v="56"/>
    <n v="17"/>
    <n v="5"/>
    <n v="56"/>
    <n v="78"/>
    <n v="1"/>
    <n v="1"/>
    <n v="16"/>
    <n v="18"/>
    <n v="41.3"/>
    <n v="0"/>
    <n v="14.14"/>
    <n v="55.44"/>
    <n v="3"/>
    <n v="2"/>
    <n v="32"/>
    <n v="37"/>
    <n v="0"/>
    <n v="0"/>
    <n v="0"/>
    <n v="0"/>
    <n v="0"/>
    <n v="0"/>
    <n v="0"/>
    <n v="0"/>
    <n v="104"/>
    <n v="42"/>
    <n v="0"/>
    <n v="0"/>
    <n v="0"/>
    <n v="146"/>
    <n v="7"/>
    <n v="0"/>
    <n v="1676"/>
    <m/>
  </r>
  <r>
    <x v="15"/>
    <x v="3"/>
    <n v="0"/>
    <n v="55.44"/>
    <n v="0"/>
    <n v="0"/>
    <n v="55.44"/>
    <n v="55.44"/>
    <n v="55.44"/>
    <n v="135.47999999999999"/>
    <n v="0"/>
    <n v="0"/>
    <n v="0"/>
    <n v="135.47999999999999"/>
    <n v="135.47999999999999"/>
    <n v="19"/>
    <n v="1"/>
    <n v="0"/>
    <n v="20"/>
    <n v="0"/>
    <n v="56"/>
    <n v="0"/>
    <n v="0"/>
    <n v="0"/>
    <n v="56"/>
    <n v="17"/>
    <n v="5"/>
    <n v="56"/>
    <n v="78"/>
    <n v="1"/>
    <n v="1"/>
    <n v="16"/>
    <n v="18"/>
    <n v="41.3"/>
    <n v="0"/>
    <n v="14.14"/>
    <n v="55.44"/>
    <n v="3"/>
    <n v="2"/>
    <n v="32"/>
    <n v="37"/>
    <n v="0"/>
    <n v="0"/>
    <n v="0"/>
    <n v="0"/>
    <n v="0"/>
    <n v="0"/>
    <n v="0"/>
    <n v="0"/>
    <n v="104"/>
    <n v="42"/>
    <n v="0"/>
    <n v="0"/>
    <n v="0"/>
    <n v="146"/>
    <n v="7"/>
    <n v="0"/>
    <n v="1676"/>
    <m/>
  </r>
  <r>
    <x v="15"/>
    <x v="4"/>
    <n v="0"/>
    <n v="55.44"/>
    <n v="0"/>
    <n v="0"/>
    <n v="55.44"/>
    <n v="55.44"/>
    <n v="55.44"/>
    <n v="135.47999999999999"/>
    <n v="0"/>
    <n v="0"/>
    <n v="0"/>
    <n v="135.47999999999999"/>
    <n v="135.47999999999999"/>
    <n v="19"/>
    <n v="1"/>
    <n v="0"/>
    <n v="20"/>
    <n v="0"/>
    <n v="56"/>
    <n v="0"/>
    <n v="0"/>
    <n v="0"/>
    <n v="56"/>
    <n v="17"/>
    <n v="5"/>
    <n v="56"/>
    <n v="78"/>
    <n v="1"/>
    <n v="1"/>
    <n v="16"/>
    <n v="18"/>
    <n v="41.3"/>
    <n v="0"/>
    <n v="14.14"/>
    <n v="55.44"/>
    <n v="3"/>
    <n v="2"/>
    <n v="32"/>
    <n v="37"/>
    <n v="0"/>
    <n v="0"/>
    <n v="0"/>
    <n v="0"/>
    <n v="0"/>
    <n v="0"/>
    <n v="0"/>
    <n v="0"/>
    <n v="104"/>
    <n v="42"/>
    <n v="0"/>
    <n v="0"/>
    <n v="0"/>
    <n v="146"/>
    <n v="7"/>
    <n v="0"/>
    <n v="1676"/>
    <m/>
  </r>
  <r>
    <x v="15"/>
    <x v="5"/>
    <n v="0"/>
    <n v="55.44"/>
    <n v="0"/>
    <n v="0"/>
    <n v="55.44"/>
    <n v="55.44"/>
    <n v="55.44"/>
    <n v="135.47999999999999"/>
    <n v="0"/>
    <n v="0"/>
    <n v="0"/>
    <n v="135.47999999999999"/>
    <n v="135.47999999999999"/>
    <n v="19"/>
    <n v="1"/>
    <n v="0"/>
    <n v="20"/>
    <n v="0"/>
    <n v="56"/>
    <n v="0"/>
    <n v="0"/>
    <n v="0"/>
    <n v="56"/>
    <n v="17"/>
    <n v="5"/>
    <n v="56"/>
    <n v="78"/>
    <n v="1"/>
    <n v="1"/>
    <n v="16"/>
    <n v="18"/>
    <n v="41.3"/>
    <n v="0"/>
    <n v="14.14"/>
    <n v="55.44"/>
    <n v="3"/>
    <n v="2"/>
    <n v="32"/>
    <n v="37"/>
    <n v="0"/>
    <n v="0"/>
    <n v="0"/>
    <n v="0"/>
    <n v="0"/>
    <n v="0"/>
    <n v="0"/>
    <n v="0"/>
    <n v="104"/>
    <n v="42"/>
    <n v="0"/>
    <n v="0"/>
    <n v="0"/>
    <n v="146"/>
    <n v="7"/>
    <n v="0"/>
    <n v="1676"/>
    <m/>
  </r>
  <r>
    <x v="15"/>
    <x v="6"/>
    <n v="0"/>
    <n v="55.44"/>
    <n v="0"/>
    <n v="0"/>
    <n v="55.44"/>
    <n v="55.44"/>
    <n v="55.44"/>
    <n v="135.47999999999999"/>
    <n v="0"/>
    <n v="0"/>
    <n v="0"/>
    <n v="135.47999999999999"/>
    <n v="135.47999999999999"/>
    <n v="19"/>
    <n v="1"/>
    <n v="0"/>
    <n v="20"/>
    <n v="0"/>
    <n v="56"/>
    <n v="0"/>
    <n v="0"/>
    <n v="0"/>
    <n v="56"/>
    <n v="17"/>
    <n v="5"/>
    <n v="56"/>
    <n v="78"/>
    <n v="1"/>
    <n v="1"/>
    <n v="16"/>
    <n v="18"/>
    <n v="41.3"/>
    <n v="0"/>
    <n v="14.14"/>
    <n v="55.44"/>
    <n v="3"/>
    <n v="2"/>
    <n v="32"/>
    <n v="37"/>
    <n v="0"/>
    <n v="0"/>
    <n v="0"/>
    <n v="0"/>
    <n v="0"/>
    <n v="0"/>
    <n v="0"/>
    <n v="0"/>
    <n v="104"/>
    <n v="42"/>
    <n v="0"/>
    <n v="0"/>
    <n v="0"/>
    <n v="146"/>
    <n v="7"/>
    <n v="0"/>
    <n v="1676"/>
    <m/>
  </r>
  <r>
    <x v="15"/>
    <x v="7"/>
    <n v="0"/>
    <n v="55.44"/>
    <n v="0"/>
    <n v="0"/>
    <n v="55.44"/>
    <n v="55.44"/>
    <n v="55.44"/>
    <n v="135.47999999999999"/>
    <n v="0"/>
    <n v="0"/>
    <n v="0"/>
    <n v="135.47999999999999"/>
    <n v="135.47999999999999"/>
    <n v="19"/>
    <n v="1"/>
    <n v="0"/>
    <n v="20"/>
    <n v="0"/>
    <n v="56"/>
    <n v="0"/>
    <n v="0"/>
    <n v="0"/>
    <n v="56"/>
    <n v="17"/>
    <n v="5"/>
    <n v="56"/>
    <n v="78"/>
    <n v="1"/>
    <n v="1"/>
    <n v="16"/>
    <n v="18"/>
    <n v="41.3"/>
    <n v="0"/>
    <n v="14.14"/>
    <n v="55.44"/>
    <n v="3"/>
    <n v="2"/>
    <n v="32"/>
    <n v="37"/>
    <n v="0"/>
    <n v="0"/>
    <n v="0"/>
    <n v="0"/>
    <n v="0"/>
    <n v="0"/>
    <n v="0"/>
    <n v="0"/>
    <n v="104"/>
    <n v="42"/>
    <n v="0"/>
    <n v="0"/>
    <n v="0"/>
    <n v="146"/>
    <n v="7"/>
    <n v="0"/>
    <n v="1676"/>
    <m/>
  </r>
  <r>
    <x v="15"/>
    <x v="8"/>
    <n v="0"/>
    <n v="55.44"/>
    <n v="0"/>
    <n v="0"/>
    <n v="55.44"/>
    <n v="55.44"/>
    <n v="55.44"/>
    <n v="135.47999999999999"/>
    <n v="0"/>
    <n v="0"/>
    <n v="0"/>
    <n v="135.47999999999999"/>
    <n v="135.47999999999999"/>
    <n v="19"/>
    <n v="1"/>
    <n v="0"/>
    <n v="20"/>
    <n v="0"/>
    <n v="56"/>
    <n v="0"/>
    <n v="0"/>
    <n v="0"/>
    <n v="56"/>
    <n v="17"/>
    <n v="5"/>
    <n v="56"/>
    <n v="78"/>
    <n v="1"/>
    <n v="1"/>
    <n v="16"/>
    <n v="18"/>
    <n v="41.3"/>
    <n v="0"/>
    <n v="14.14"/>
    <n v="55.44"/>
    <n v="3"/>
    <n v="2"/>
    <n v="32"/>
    <n v="37"/>
    <n v="0"/>
    <n v="0"/>
    <n v="0"/>
    <n v="0"/>
    <n v="0"/>
    <n v="0"/>
    <n v="0"/>
    <n v="0"/>
    <n v="104"/>
    <n v="42"/>
    <n v="0"/>
    <n v="0"/>
    <n v="0"/>
    <n v="146"/>
    <n v="7"/>
    <n v="0"/>
    <n v="1676"/>
    <m/>
  </r>
  <r>
    <x v="15"/>
    <x v="9"/>
    <n v="0"/>
    <n v="55.44"/>
    <n v="0"/>
    <n v="0"/>
    <n v="55.44"/>
    <n v="55.44"/>
    <n v="55.44"/>
    <n v="135.47999999999999"/>
    <n v="0"/>
    <n v="0"/>
    <n v="0"/>
    <n v="135.47999999999999"/>
    <n v="135.47999999999999"/>
    <n v="19"/>
    <n v="1"/>
    <n v="0"/>
    <n v="20"/>
    <n v="0"/>
    <n v="56"/>
    <n v="0"/>
    <n v="0"/>
    <n v="0"/>
    <n v="56"/>
    <n v="17"/>
    <n v="5"/>
    <n v="56"/>
    <n v="78"/>
    <n v="1"/>
    <n v="1"/>
    <n v="16"/>
    <n v="18"/>
    <n v="41.3"/>
    <n v="0"/>
    <n v="14.14"/>
    <n v="55.44"/>
    <n v="3"/>
    <n v="2"/>
    <n v="32"/>
    <n v="37"/>
    <n v="0"/>
    <n v="0"/>
    <n v="0"/>
    <n v="0"/>
    <n v="0"/>
    <n v="0"/>
    <n v="0"/>
    <n v="0"/>
    <n v="104"/>
    <n v="42"/>
    <n v="0"/>
    <n v="0"/>
    <n v="0"/>
    <n v="146"/>
    <n v="7"/>
    <n v="0"/>
    <n v="1676"/>
    <m/>
  </r>
  <r>
    <x v="15"/>
    <x v="10"/>
    <n v="0"/>
    <n v="55.44"/>
    <n v="0"/>
    <n v="0"/>
    <n v="55.44"/>
    <n v="55.44"/>
    <n v="55.44"/>
    <n v="135.47999999999999"/>
    <n v="0"/>
    <n v="0"/>
    <n v="0"/>
    <n v="135.47999999999999"/>
    <n v="135.47999999999999"/>
    <n v="19"/>
    <n v="1"/>
    <n v="0"/>
    <n v="20"/>
    <n v="0"/>
    <n v="56"/>
    <n v="0"/>
    <n v="0"/>
    <n v="0"/>
    <n v="56"/>
    <n v="17"/>
    <n v="5"/>
    <n v="56"/>
    <n v="78"/>
    <n v="1"/>
    <n v="1"/>
    <n v="16"/>
    <n v="18"/>
    <n v="41.3"/>
    <n v="0"/>
    <n v="14.14"/>
    <n v="55.44"/>
    <n v="3"/>
    <n v="2"/>
    <n v="32"/>
    <n v="37"/>
    <n v="0"/>
    <n v="0"/>
    <n v="0"/>
    <n v="0"/>
    <n v="0"/>
    <n v="0"/>
    <n v="0"/>
    <n v="0"/>
    <n v="104"/>
    <n v="42"/>
    <n v="0"/>
    <n v="0"/>
    <n v="0"/>
    <n v="146"/>
    <n v="7"/>
    <n v="0"/>
    <n v="1676"/>
    <m/>
  </r>
  <r>
    <x v="15"/>
    <x v="11"/>
    <n v="0"/>
    <n v="55.44"/>
    <n v="0"/>
    <n v="0"/>
    <n v="55.44"/>
    <n v="55.44"/>
    <n v="55.44"/>
    <n v="135.47999999999999"/>
    <n v="0"/>
    <n v="0"/>
    <n v="0"/>
    <n v="135.47999999999999"/>
    <n v="135.47999999999999"/>
    <n v="19"/>
    <n v="1"/>
    <n v="0"/>
    <n v="20"/>
    <n v="0"/>
    <n v="56"/>
    <n v="0"/>
    <n v="0"/>
    <n v="0"/>
    <n v="56"/>
    <n v="17"/>
    <n v="5"/>
    <n v="56"/>
    <n v="78"/>
    <n v="1"/>
    <n v="1"/>
    <n v="16"/>
    <n v="18"/>
    <n v="41.3"/>
    <n v="0"/>
    <n v="14.14"/>
    <n v="55.44"/>
    <n v="3"/>
    <n v="2"/>
    <n v="32"/>
    <n v="37"/>
    <n v="0"/>
    <n v="0"/>
    <n v="0"/>
    <n v="0"/>
    <n v="0"/>
    <n v="0"/>
    <n v="0"/>
    <n v="0"/>
    <n v="104"/>
    <n v="42"/>
    <n v="0"/>
    <n v="0"/>
    <n v="0"/>
    <n v="146"/>
    <n v="7"/>
    <n v="0"/>
    <n v="1676"/>
    <m/>
  </r>
  <r>
    <x v="16"/>
    <x v="0"/>
    <n v="0"/>
    <n v="55.44"/>
    <n v="0"/>
    <n v="0"/>
    <n v="55.44"/>
    <n v="55.44"/>
    <n v="55.44"/>
    <n v="135.47999999999999"/>
    <n v="0"/>
    <n v="0"/>
    <n v="0"/>
    <n v="135.47999999999999"/>
    <n v="135.47999999999999"/>
    <n v="19"/>
    <n v="1"/>
    <n v="0"/>
    <n v="20"/>
    <n v="0"/>
    <n v="56"/>
    <n v="0"/>
    <n v="0"/>
    <n v="0"/>
    <n v="56"/>
    <n v="17"/>
    <n v="5"/>
    <n v="56"/>
    <n v="78"/>
    <n v="1"/>
    <n v="1"/>
    <n v="16"/>
    <n v="18"/>
    <n v="41.3"/>
    <n v="0"/>
    <n v="14.14"/>
    <n v="55.44"/>
    <n v="3"/>
    <n v="2"/>
    <n v="32"/>
    <n v="37"/>
    <n v="0"/>
    <n v="0"/>
    <n v="0"/>
    <n v="0"/>
    <n v="0"/>
    <n v="0"/>
    <n v="0"/>
    <n v="0"/>
    <n v="104"/>
    <n v="42"/>
    <n v="0"/>
    <n v="0"/>
    <n v="0"/>
    <n v="146"/>
    <n v="7"/>
    <n v="0"/>
    <n v="1676"/>
    <m/>
  </r>
  <r>
    <x v="16"/>
    <x v="1"/>
    <n v="0"/>
    <n v="55.44"/>
    <n v="0"/>
    <n v="0"/>
    <n v="55.44"/>
    <n v="55.44"/>
    <n v="55.44"/>
    <n v="135.47999999999999"/>
    <n v="0"/>
    <n v="0"/>
    <n v="0"/>
    <n v="135.47999999999999"/>
    <n v="135.47999999999999"/>
    <n v="19"/>
    <n v="1"/>
    <n v="0"/>
    <n v="20"/>
    <n v="0"/>
    <n v="56"/>
    <n v="0"/>
    <n v="0"/>
    <n v="0"/>
    <n v="56"/>
    <n v="17"/>
    <n v="5"/>
    <n v="56"/>
    <n v="78"/>
    <n v="1"/>
    <n v="1"/>
    <n v="16"/>
    <n v="18"/>
    <n v="41.3"/>
    <n v="0"/>
    <n v="14.14"/>
    <n v="55.44"/>
    <n v="3"/>
    <n v="2"/>
    <n v="32"/>
    <n v="37"/>
    <n v="0"/>
    <n v="0"/>
    <n v="0"/>
    <n v="0"/>
    <n v="0"/>
    <n v="0"/>
    <n v="0"/>
    <n v="0"/>
    <n v="104"/>
    <n v="42"/>
    <n v="0"/>
    <n v="0"/>
    <n v="0"/>
    <n v="146"/>
    <n v="7"/>
    <n v="0"/>
    <n v="1676"/>
    <m/>
  </r>
  <r>
    <x v="16"/>
    <x v="2"/>
    <n v="0"/>
    <n v="55.44"/>
    <n v="0"/>
    <n v="0"/>
    <n v="55.44"/>
    <n v="55.44"/>
    <n v="55.44"/>
    <n v="135.47999999999999"/>
    <n v="0"/>
    <n v="0"/>
    <n v="0"/>
    <n v="135.47999999999999"/>
    <n v="135.47999999999999"/>
    <n v="19"/>
    <n v="1"/>
    <n v="0"/>
    <n v="20"/>
    <n v="0"/>
    <n v="56"/>
    <n v="0"/>
    <n v="0"/>
    <n v="0"/>
    <n v="56"/>
    <n v="17"/>
    <n v="5"/>
    <n v="56"/>
    <n v="78"/>
    <n v="1"/>
    <n v="1"/>
    <n v="16"/>
    <n v="18"/>
    <n v="41.3"/>
    <n v="0"/>
    <n v="14.14"/>
    <n v="55.44"/>
    <n v="3"/>
    <n v="2"/>
    <n v="32"/>
    <n v="37"/>
    <n v="0"/>
    <n v="0"/>
    <n v="0"/>
    <n v="0"/>
    <n v="0"/>
    <n v="0"/>
    <n v="0"/>
    <n v="0"/>
    <n v="104"/>
    <n v="42"/>
    <n v="0"/>
    <n v="0"/>
    <n v="0"/>
    <n v="146"/>
    <n v="7"/>
    <n v="0"/>
    <n v="1676"/>
    <m/>
  </r>
  <r>
    <x v="16"/>
    <x v="3"/>
    <n v="0"/>
    <n v="55.44"/>
    <n v="0"/>
    <n v="0"/>
    <n v="55.44"/>
    <n v="55.44"/>
    <n v="55.44"/>
    <n v="135.47999999999999"/>
    <n v="0"/>
    <n v="0"/>
    <n v="0"/>
    <n v="135.47999999999999"/>
    <n v="135.47999999999999"/>
    <n v="19"/>
    <n v="1"/>
    <n v="0"/>
    <n v="20"/>
    <n v="0"/>
    <n v="56"/>
    <n v="0"/>
    <n v="0"/>
    <n v="0"/>
    <n v="56"/>
    <n v="17"/>
    <n v="5"/>
    <n v="56"/>
    <n v="78"/>
    <n v="1"/>
    <n v="1"/>
    <n v="16"/>
    <n v="18"/>
    <n v="41.3"/>
    <n v="0"/>
    <n v="14.14"/>
    <n v="55.44"/>
    <n v="3"/>
    <n v="2"/>
    <n v="32"/>
    <n v="37"/>
    <n v="0"/>
    <n v="0"/>
    <n v="0"/>
    <n v="0"/>
    <n v="0"/>
    <n v="0"/>
    <n v="0"/>
    <n v="0"/>
    <n v="104"/>
    <n v="42"/>
    <n v="0"/>
    <n v="0"/>
    <n v="0"/>
    <n v="146"/>
    <n v="7"/>
    <n v="0"/>
    <n v="1676"/>
    <m/>
  </r>
  <r>
    <x v="16"/>
    <x v="4"/>
    <n v="0"/>
    <n v="55.44"/>
    <n v="0"/>
    <n v="0"/>
    <n v="55.44"/>
    <n v="55.44"/>
    <n v="55.44"/>
    <n v="135.47999999999999"/>
    <n v="0"/>
    <n v="0"/>
    <n v="0"/>
    <n v="135.47999999999999"/>
    <n v="135.47999999999999"/>
    <n v="19"/>
    <n v="1"/>
    <n v="0"/>
    <n v="20"/>
    <n v="0"/>
    <n v="56"/>
    <n v="0"/>
    <n v="0"/>
    <n v="0"/>
    <n v="56"/>
    <n v="17"/>
    <n v="5"/>
    <n v="56"/>
    <n v="78"/>
    <n v="1"/>
    <n v="1"/>
    <n v="16"/>
    <n v="18"/>
    <n v="41.3"/>
    <n v="0"/>
    <n v="14.14"/>
    <n v="55.44"/>
    <n v="3"/>
    <n v="2"/>
    <n v="32"/>
    <n v="37"/>
    <n v="0"/>
    <n v="0"/>
    <n v="0"/>
    <n v="0"/>
    <n v="0"/>
    <n v="0"/>
    <n v="0"/>
    <n v="0"/>
    <n v="104"/>
    <n v="42"/>
    <n v="0"/>
    <n v="0"/>
    <n v="0"/>
    <n v="146"/>
    <n v="7"/>
    <n v="0"/>
    <n v="1676"/>
    <m/>
  </r>
  <r>
    <x v="16"/>
    <x v="5"/>
    <n v="0"/>
    <n v="55.44"/>
    <n v="0"/>
    <n v="0"/>
    <n v="55.44"/>
    <n v="55.44"/>
    <n v="55.44"/>
    <n v="135.47999999999999"/>
    <n v="0"/>
    <n v="0"/>
    <n v="0"/>
    <n v="135.47999999999999"/>
    <n v="135.47999999999999"/>
    <n v="19"/>
    <n v="1"/>
    <n v="0"/>
    <n v="20"/>
    <n v="0"/>
    <n v="56"/>
    <n v="0"/>
    <n v="0"/>
    <n v="0"/>
    <n v="56"/>
    <n v="17"/>
    <n v="5"/>
    <n v="56"/>
    <n v="78"/>
    <n v="1"/>
    <n v="1"/>
    <n v="16"/>
    <n v="18"/>
    <n v="41.3"/>
    <n v="0"/>
    <n v="14.14"/>
    <n v="55.44"/>
    <n v="3"/>
    <n v="2"/>
    <n v="32"/>
    <n v="37"/>
    <n v="0"/>
    <n v="0"/>
    <n v="0"/>
    <n v="0"/>
    <n v="0"/>
    <n v="0"/>
    <n v="0"/>
    <n v="0"/>
    <n v="104"/>
    <n v="42"/>
    <n v="0"/>
    <n v="0"/>
    <n v="0"/>
    <n v="146"/>
    <n v="7"/>
    <n v="0"/>
    <n v="1676"/>
    <m/>
  </r>
  <r>
    <x v="16"/>
    <x v="6"/>
    <n v="0"/>
    <n v="55.44"/>
    <n v="0"/>
    <n v="0"/>
    <n v="55.44"/>
    <n v="55.44"/>
    <n v="55.44"/>
    <n v="135.47999999999999"/>
    <n v="0"/>
    <n v="0"/>
    <n v="0"/>
    <n v="135.47999999999999"/>
    <n v="135.47999999999999"/>
    <n v="19"/>
    <n v="1"/>
    <n v="0"/>
    <n v="20"/>
    <n v="0"/>
    <n v="56"/>
    <n v="0"/>
    <n v="0"/>
    <n v="0"/>
    <n v="56"/>
    <n v="17"/>
    <n v="5"/>
    <n v="56"/>
    <n v="78"/>
    <n v="1"/>
    <n v="1"/>
    <n v="16"/>
    <n v="18"/>
    <n v="41.3"/>
    <n v="0"/>
    <n v="14.14"/>
    <n v="55.44"/>
    <n v="3"/>
    <n v="2"/>
    <n v="32"/>
    <n v="37"/>
    <n v="0"/>
    <n v="0"/>
    <n v="0"/>
    <n v="0"/>
    <n v="0"/>
    <n v="0"/>
    <n v="0"/>
    <n v="0"/>
    <n v="104"/>
    <n v="42"/>
    <n v="0"/>
    <n v="0"/>
    <n v="0"/>
    <n v="146"/>
    <n v="7"/>
    <n v="0"/>
    <n v="1676"/>
    <m/>
  </r>
  <r>
    <x v="16"/>
    <x v="7"/>
    <n v="0"/>
    <n v="55.44"/>
    <n v="0"/>
    <n v="0"/>
    <n v="55.44"/>
    <n v="55.44"/>
    <n v="55.44"/>
    <n v="135.47999999999999"/>
    <n v="0"/>
    <n v="0"/>
    <n v="0"/>
    <n v="135.47999999999999"/>
    <n v="135.47999999999999"/>
    <n v="19"/>
    <n v="1"/>
    <n v="0"/>
    <n v="20"/>
    <n v="0"/>
    <n v="56"/>
    <n v="0"/>
    <n v="0"/>
    <n v="0"/>
    <n v="56"/>
    <n v="17"/>
    <n v="5"/>
    <n v="56"/>
    <n v="78"/>
    <n v="1"/>
    <n v="1"/>
    <n v="16"/>
    <n v="18"/>
    <n v="41.3"/>
    <n v="0"/>
    <n v="14.14"/>
    <n v="55.44"/>
    <n v="3"/>
    <n v="2"/>
    <n v="32"/>
    <n v="37"/>
    <n v="0"/>
    <n v="0"/>
    <n v="0"/>
    <n v="0"/>
    <n v="0"/>
    <n v="0"/>
    <n v="0"/>
    <n v="0"/>
    <n v="104"/>
    <n v="42"/>
    <n v="0"/>
    <n v="0"/>
    <n v="0"/>
    <n v="146"/>
    <n v="7"/>
    <n v="0"/>
    <n v="1676"/>
    <m/>
  </r>
  <r>
    <x v="16"/>
    <x v="8"/>
    <n v="0"/>
    <n v="55.44"/>
    <n v="0"/>
    <n v="0"/>
    <n v="55.44"/>
    <n v="55.44"/>
    <n v="55.44"/>
    <n v="135.47999999999999"/>
    <n v="0"/>
    <n v="0"/>
    <n v="0"/>
    <n v="135.47999999999999"/>
    <n v="135.47999999999999"/>
    <n v="19"/>
    <n v="1"/>
    <n v="0"/>
    <n v="20"/>
    <n v="0"/>
    <n v="56"/>
    <n v="0"/>
    <n v="0"/>
    <n v="0"/>
    <n v="56"/>
    <n v="17"/>
    <n v="5"/>
    <n v="56"/>
    <n v="78"/>
    <n v="1"/>
    <n v="1"/>
    <n v="16"/>
    <n v="18"/>
    <n v="41.3"/>
    <n v="0"/>
    <n v="14.14"/>
    <n v="55.44"/>
    <n v="3"/>
    <n v="2"/>
    <n v="32"/>
    <n v="37"/>
    <n v="0"/>
    <n v="0"/>
    <n v="0"/>
    <n v="0"/>
    <n v="0"/>
    <n v="0"/>
    <n v="0"/>
    <n v="0"/>
    <n v="104"/>
    <n v="42"/>
    <n v="0"/>
    <n v="0"/>
    <n v="0"/>
    <n v="146"/>
    <n v="7"/>
    <n v="0"/>
    <n v="1676"/>
    <m/>
  </r>
  <r>
    <x v="16"/>
    <x v="9"/>
    <n v="0"/>
    <n v="55.44"/>
    <n v="0"/>
    <n v="0"/>
    <n v="55.44"/>
    <n v="55.44"/>
    <n v="55.44"/>
    <n v="135.47999999999999"/>
    <n v="0"/>
    <n v="0"/>
    <n v="0"/>
    <n v="135.47999999999999"/>
    <n v="135.47999999999999"/>
    <n v="19"/>
    <n v="1"/>
    <n v="0"/>
    <n v="20"/>
    <n v="0"/>
    <n v="56"/>
    <n v="0"/>
    <n v="0"/>
    <n v="0"/>
    <n v="56"/>
    <n v="17"/>
    <n v="5"/>
    <n v="56"/>
    <n v="78"/>
    <n v="1"/>
    <n v="1"/>
    <n v="16"/>
    <n v="18"/>
    <n v="41.3"/>
    <n v="0"/>
    <n v="14.14"/>
    <n v="55.44"/>
    <n v="3"/>
    <n v="2"/>
    <n v="32"/>
    <n v="37"/>
    <n v="0"/>
    <n v="0"/>
    <n v="0"/>
    <n v="0"/>
    <n v="0"/>
    <n v="0"/>
    <n v="0"/>
    <n v="0"/>
    <n v="104"/>
    <n v="42"/>
    <n v="0"/>
    <n v="0"/>
    <n v="0"/>
    <n v="146"/>
    <n v="7"/>
    <n v="0"/>
    <n v="1676"/>
    <m/>
  </r>
  <r>
    <x v="16"/>
    <x v="10"/>
    <n v="0"/>
    <n v="55.44"/>
    <n v="0"/>
    <n v="0"/>
    <n v="55.44"/>
    <n v="55.44"/>
    <n v="55.44"/>
    <n v="135.47999999999999"/>
    <n v="0"/>
    <n v="0"/>
    <n v="0"/>
    <n v="135.47999999999999"/>
    <n v="135.47999999999999"/>
    <n v="19"/>
    <n v="1"/>
    <n v="0"/>
    <n v="20"/>
    <n v="0"/>
    <n v="56"/>
    <n v="0"/>
    <n v="0"/>
    <n v="0"/>
    <n v="56"/>
    <n v="17"/>
    <n v="5"/>
    <n v="56"/>
    <n v="78"/>
    <n v="1"/>
    <n v="1"/>
    <n v="16"/>
    <n v="18"/>
    <n v="41.3"/>
    <n v="0"/>
    <n v="14.14"/>
    <n v="55.44"/>
    <n v="3"/>
    <n v="2"/>
    <n v="32"/>
    <n v="37"/>
    <n v="0"/>
    <n v="0"/>
    <n v="0"/>
    <n v="0"/>
    <n v="0"/>
    <n v="0"/>
    <n v="0"/>
    <n v="0"/>
    <n v="104"/>
    <n v="42"/>
    <n v="0"/>
    <n v="0"/>
    <n v="0"/>
    <n v="146"/>
    <n v="7"/>
    <n v="0"/>
    <n v="1676"/>
    <m/>
  </r>
  <r>
    <x v="16"/>
    <x v="11"/>
    <n v="0"/>
    <n v="55.44"/>
    <n v="0"/>
    <n v="0"/>
    <n v="55.44"/>
    <n v="55.44"/>
    <n v="55.44"/>
    <n v="135.47999999999999"/>
    <n v="0"/>
    <n v="0"/>
    <n v="0"/>
    <n v="135.47999999999999"/>
    <n v="135.47999999999999"/>
    <n v="19"/>
    <n v="1"/>
    <n v="0"/>
    <n v="20"/>
    <n v="0"/>
    <n v="56"/>
    <n v="0"/>
    <n v="0"/>
    <n v="0"/>
    <n v="56"/>
    <n v="17"/>
    <n v="5"/>
    <n v="56"/>
    <n v="78"/>
    <n v="1"/>
    <n v="1"/>
    <n v="16"/>
    <n v="18"/>
    <n v="41.3"/>
    <n v="0"/>
    <n v="14.14"/>
    <n v="55.44"/>
    <n v="3"/>
    <n v="2"/>
    <n v="32"/>
    <n v="37"/>
    <n v="0"/>
    <n v="0"/>
    <n v="0"/>
    <n v="0"/>
    <n v="0"/>
    <n v="0"/>
    <n v="0"/>
    <n v="0"/>
    <n v="104"/>
    <n v="42"/>
    <n v="0"/>
    <n v="0"/>
    <n v="0"/>
    <n v="146"/>
    <n v="7"/>
    <n v="0"/>
    <n v="1676"/>
    <m/>
  </r>
  <r>
    <x v="17"/>
    <x v="0"/>
    <n v="0"/>
    <n v="55.44"/>
    <n v="0"/>
    <n v="0"/>
    <n v="55.44"/>
    <n v="55.44"/>
    <n v="55.44"/>
    <n v="135.47999999999999"/>
    <n v="0"/>
    <n v="0"/>
    <n v="0"/>
    <n v="135.47999999999999"/>
    <n v="135.47999999999999"/>
    <n v="19"/>
    <n v="1"/>
    <n v="0"/>
    <n v="20"/>
    <n v="0"/>
    <n v="56"/>
    <n v="0"/>
    <n v="0"/>
    <n v="0"/>
    <n v="56"/>
    <n v="17"/>
    <n v="5"/>
    <n v="56"/>
    <n v="78"/>
    <n v="1"/>
    <n v="1"/>
    <n v="16"/>
    <n v="18"/>
    <n v="41.3"/>
    <n v="0"/>
    <n v="14.14"/>
    <n v="55.44"/>
    <n v="3"/>
    <n v="2"/>
    <n v="32"/>
    <n v="37"/>
    <n v="0"/>
    <n v="0"/>
    <n v="0"/>
    <n v="0"/>
    <n v="0"/>
    <n v="0"/>
    <n v="0"/>
    <n v="0"/>
    <n v="104"/>
    <n v="42"/>
    <n v="0"/>
    <n v="0"/>
    <n v="0"/>
    <n v="146"/>
    <n v="7"/>
    <n v="0"/>
    <n v="1676"/>
    <m/>
  </r>
  <r>
    <x v="17"/>
    <x v="1"/>
    <n v="0"/>
    <n v="55.44"/>
    <n v="0"/>
    <n v="0"/>
    <n v="55.44"/>
    <n v="55.44"/>
    <n v="55.44"/>
    <n v="135.47999999999999"/>
    <n v="0"/>
    <n v="0"/>
    <n v="0"/>
    <n v="135.47999999999999"/>
    <n v="135.47999999999999"/>
    <n v="19"/>
    <n v="1"/>
    <n v="0"/>
    <n v="20"/>
    <n v="0"/>
    <n v="56"/>
    <n v="0"/>
    <n v="0"/>
    <n v="0"/>
    <n v="56"/>
    <n v="17"/>
    <n v="5"/>
    <n v="56"/>
    <n v="78"/>
    <n v="1"/>
    <n v="1"/>
    <n v="16"/>
    <n v="18"/>
    <n v="41.3"/>
    <n v="0"/>
    <n v="14.14"/>
    <n v="55.44"/>
    <n v="3"/>
    <n v="2"/>
    <n v="32"/>
    <n v="37"/>
    <n v="0"/>
    <n v="0"/>
    <n v="0"/>
    <n v="0"/>
    <n v="0"/>
    <n v="0"/>
    <n v="0"/>
    <n v="0"/>
    <n v="104"/>
    <n v="42"/>
    <n v="0"/>
    <n v="0"/>
    <n v="0"/>
    <n v="146"/>
    <n v="7"/>
    <n v="0"/>
    <n v="1676"/>
    <m/>
  </r>
  <r>
    <x v="17"/>
    <x v="2"/>
    <n v="0"/>
    <n v="55.44"/>
    <n v="0"/>
    <n v="0"/>
    <n v="55.44"/>
    <n v="55.44"/>
    <n v="55.44"/>
    <n v="135.47999999999999"/>
    <n v="0"/>
    <n v="0"/>
    <n v="0"/>
    <n v="135.47999999999999"/>
    <n v="135.47999999999999"/>
    <n v="19"/>
    <n v="1"/>
    <n v="0"/>
    <n v="20"/>
    <n v="0"/>
    <n v="56"/>
    <n v="0"/>
    <n v="0"/>
    <n v="0"/>
    <n v="56"/>
    <n v="17"/>
    <n v="5"/>
    <n v="56"/>
    <n v="78"/>
    <n v="1"/>
    <n v="1"/>
    <n v="16"/>
    <n v="18"/>
    <n v="41.3"/>
    <n v="0"/>
    <n v="14.14"/>
    <n v="55.44"/>
    <n v="3"/>
    <n v="2"/>
    <n v="32"/>
    <n v="37"/>
    <n v="0"/>
    <n v="0"/>
    <n v="0"/>
    <n v="0"/>
    <n v="0"/>
    <n v="0"/>
    <n v="0"/>
    <n v="0"/>
    <n v="104"/>
    <n v="42"/>
    <n v="0"/>
    <n v="0"/>
    <n v="0"/>
    <n v="146"/>
    <n v="7"/>
    <n v="0"/>
    <n v="1676"/>
    <m/>
  </r>
  <r>
    <x v="17"/>
    <x v="3"/>
    <n v="0"/>
    <n v="55.44"/>
    <n v="0"/>
    <n v="0"/>
    <n v="55.44"/>
    <n v="55.44"/>
    <n v="55.44"/>
    <n v="135.47999999999999"/>
    <n v="0"/>
    <n v="0"/>
    <n v="0"/>
    <n v="135.47999999999999"/>
    <n v="135.47999999999999"/>
    <n v="19"/>
    <n v="1"/>
    <n v="0"/>
    <n v="20"/>
    <n v="0"/>
    <n v="56"/>
    <n v="0"/>
    <n v="0"/>
    <n v="0"/>
    <n v="56"/>
    <n v="17"/>
    <n v="5"/>
    <n v="56"/>
    <n v="78"/>
    <n v="1"/>
    <n v="1"/>
    <n v="16"/>
    <n v="18"/>
    <n v="41.3"/>
    <n v="0"/>
    <n v="14.14"/>
    <n v="55.44"/>
    <n v="3"/>
    <n v="2"/>
    <n v="32"/>
    <n v="37"/>
    <n v="0"/>
    <n v="0"/>
    <n v="0"/>
    <n v="0"/>
    <n v="0"/>
    <n v="0"/>
    <n v="0"/>
    <n v="0"/>
    <n v="104"/>
    <n v="42"/>
    <n v="0"/>
    <n v="0"/>
    <n v="0"/>
    <n v="146"/>
    <n v="7"/>
    <n v="0"/>
    <n v="1676"/>
    <m/>
  </r>
  <r>
    <x v="17"/>
    <x v="4"/>
    <n v="0"/>
    <n v="55.44"/>
    <n v="0"/>
    <n v="0"/>
    <n v="55.44"/>
    <n v="55.44"/>
    <n v="55.44"/>
    <n v="135.47999999999999"/>
    <n v="0"/>
    <n v="0"/>
    <n v="0"/>
    <n v="135.47999999999999"/>
    <n v="135.47999999999999"/>
    <n v="19"/>
    <n v="1"/>
    <n v="0"/>
    <n v="20"/>
    <n v="0"/>
    <n v="56"/>
    <n v="0"/>
    <n v="0"/>
    <n v="0"/>
    <n v="56"/>
    <n v="17"/>
    <n v="5"/>
    <n v="56"/>
    <n v="78"/>
    <n v="1"/>
    <n v="1"/>
    <n v="16"/>
    <n v="18"/>
    <n v="41.3"/>
    <n v="0"/>
    <n v="14.14"/>
    <n v="55.44"/>
    <n v="3"/>
    <n v="2"/>
    <n v="32"/>
    <n v="37"/>
    <n v="0"/>
    <n v="0"/>
    <n v="0"/>
    <n v="0"/>
    <n v="0"/>
    <n v="0"/>
    <n v="0"/>
    <n v="0"/>
    <n v="104"/>
    <n v="42"/>
    <n v="0"/>
    <n v="0"/>
    <n v="0"/>
    <n v="146"/>
    <n v="7"/>
    <n v="0"/>
    <n v="1676"/>
    <m/>
  </r>
  <r>
    <x v="17"/>
    <x v="5"/>
    <n v="0"/>
    <n v="55.44"/>
    <n v="0"/>
    <n v="0"/>
    <n v="55.44"/>
    <n v="55.44"/>
    <n v="55.44"/>
    <n v="135.47999999999999"/>
    <n v="0"/>
    <n v="0"/>
    <n v="0"/>
    <n v="135.47999999999999"/>
    <n v="135.47999999999999"/>
    <n v="19"/>
    <n v="1"/>
    <n v="0"/>
    <n v="20"/>
    <n v="0"/>
    <n v="56"/>
    <n v="0"/>
    <n v="0"/>
    <n v="0"/>
    <n v="56"/>
    <n v="17"/>
    <n v="5"/>
    <n v="56"/>
    <n v="78"/>
    <n v="1"/>
    <n v="1"/>
    <n v="16"/>
    <n v="18"/>
    <n v="41.3"/>
    <n v="0"/>
    <n v="14.14"/>
    <n v="55.44"/>
    <n v="3"/>
    <n v="2"/>
    <n v="32"/>
    <n v="37"/>
    <n v="0"/>
    <n v="0"/>
    <n v="0"/>
    <n v="0"/>
    <n v="0"/>
    <n v="0"/>
    <n v="0"/>
    <n v="0"/>
    <n v="104"/>
    <n v="42"/>
    <n v="0"/>
    <n v="0"/>
    <n v="0"/>
    <n v="146"/>
    <n v="7"/>
    <n v="0"/>
    <n v="1676"/>
    <m/>
  </r>
  <r>
    <x v="17"/>
    <x v="6"/>
    <n v="0"/>
    <n v="55.44"/>
    <n v="0"/>
    <n v="0"/>
    <n v="55.44"/>
    <n v="55.44"/>
    <n v="55.44"/>
    <n v="135.47999999999999"/>
    <n v="0"/>
    <n v="0"/>
    <n v="0"/>
    <n v="135.47999999999999"/>
    <n v="135.47999999999999"/>
    <n v="19"/>
    <n v="1"/>
    <n v="0"/>
    <n v="20"/>
    <n v="0"/>
    <n v="56"/>
    <n v="0"/>
    <n v="0"/>
    <n v="0"/>
    <n v="56"/>
    <n v="17"/>
    <n v="5"/>
    <n v="56"/>
    <n v="78"/>
    <n v="1"/>
    <n v="1"/>
    <n v="16"/>
    <n v="18"/>
    <n v="41.3"/>
    <n v="0"/>
    <n v="14.14"/>
    <n v="55.44"/>
    <n v="3"/>
    <n v="2"/>
    <n v="32"/>
    <n v="37"/>
    <n v="0"/>
    <n v="0"/>
    <n v="0"/>
    <n v="0"/>
    <n v="0"/>
    <n v="0"/>
    <n v="0"/>
    <n v="0"/>
    <n v="104"/>
    <n v="42"/>
    <n v="0"/>
    <n v="0"/>
    <n v="0"/>
    <n v="146"/>
    <n v="7"/>
    <n v="0"/>
    <n v="1676"/>
    <m/>
  </r>
  <r>
    <x v="17"/>
    <x v="7"/>
    <n v="0"/>
    <n v="55.44"/>
    <n v="0"/>
    <n v="0"/>
    <n v="55.44"/>
    <n v="55.44"/>
    <n v="55.44"/>
    <n v="135.47999999999999"/>
    <n v="0"/>
    <n v="0"/>
    <n v="0"/>
    <n v="135.47999999999999"/>
    <n v="135.47999999999999"/>
    <n v="19"/>
    <n v="1"/>
    <n v="0"/>
    <n v="20"/>
    <n v="0"/>
    <n v="56"/>
    <n v="0"/>
    <n v="0"/>
    <n v="0"/>
    <n v="56"/>
    <n v="17"/>
    <n v="5"/>
    <n v="56"/>
    <n v="78"/>
    <n v="1"/>
    <n v="1"/>
    <n v="16"/>
    <n v="18"/>
    <n v="41.3"/>
    <n v="0"/>
    <n v="14.14"/>
    <n v="55.44"/>
    <n v="3"/>
    <n v="2"/>
    <n v="32"/>
    <n v="37"/>
    <n v="0"/>
    <n v="0"/>
    <n v="0"/>
    <n v="0"/>
    <n v="0"/>
    <n v="0"/>
    <n v="0"/>
    <n v="0"/>
    <n v="104"/>
    <n v="42"/>
    <n v="0"/>
    <n v="0"/>
    <n v="0"/>
    <n v="146"/>
    <n v="7"/>
    <n v="0"/>
    <n v="1676"/>
    <m/>
  </r>
  <r>
    <x v="17"/>
    <x v="8"/>
    <n v="0"/>
    <n v="55.44"/>
    <n v="0"/>
    <n v="0"/>
    <n v="55.44"/>
    <n v="55.44"/>
    <n v="55.44"/>
    <n v="135.47999999999999"/>
    <n v="0"/>
    <n v="0"/>
    <n v="0"/>
    <n v="135.47999999999999"/>
    <n v="135.47999999999999"/>
    <n v="19"/>
    <n v="1"/>
    <n v="0"/>
    <n v="20"/>
    <n v="0"/>
    <n v="56"/>
    <n v="0"/>
    <n v="0"/>
    <n v="0"/>
    <n v="56"/>
    <n v="17"/>
    <n v="5"/>
    <n v="56"/>
    <n v="78"/>
    <n v="1"/>
    <n v="1"/>
    <n v="16"/>
    <n v="18"/>
    <n v="41.3"/>
    <n v="0"/>
    <n v="14.14"/>
    <n v="55.44"/>
    <n v="3"/>
    <n v="2"/>
    <n v="32"/>
    <n v="37"/>
    <n v="0"/>
    <n v="0"/>
    <n v="0"/>
    <n v="0"/>
    <n v="0"/>
    <n v="0"/>
    <n v="0"/>
    <n v="0"/>
    <n v="104"/>
    <n v="42"/>
    <n v="0"/>
    <n v="0"/>
    <n v="0"/>
    <n v="146"/>
    <n v="7"/>
    <n v="0"/>
    <n v="1676"/>
    <m/>
  </r>
  <r>
    <x v="17"/>
    <x v="9"/>
    <n v="0"/>
    <n v="55.44"/>
    <n v="0"/>
    <n v="0"/>
    <n v="55.44"/>
    <n v="55.44"/>
    <n v="55.44"/>
    <n v="135.47999999999999"/>
    <n v="0"/>
    <n v="0"/>
    <n v="0"/>
    <n v="135.47999999999999"/>
    <n v="135.47999999999999"/>
    <n v="19"/>
    <n v="1"/>
    <n v="0"/>
    <n v="20"/>
    <n v="0"/>
    <n v="56"/>
    <n v="0"/>
    <n v="0"/>
    <n v="0"/>
    <n v="56"/>
    <n v="17"/>
    <n v="5"/>
    <n v="56"/>
    <n v="78"/>
    <n v="1"/>
    <n v="1"/>
    <n v="16"/>
    <n v="18"/>
    <n v="41.3"/>
    <n v="0"/>
    <n v="14.14"/>
    <n v="55.44"/>
    <n v="3"/>
    <n v="2"/>
    <n v="32"/>
    <n v="37"/>
    <n v="0"/>
    <n v="0"/>
    <n v="0"/>
    <n v="0"/>
    <n v="0"/>
    <n v="0"/>
    <n v="0"/>
    <n v="0"/>
    <n v="104"/>
    <n v="42"/>
    <n v="0"/>
    <n v="0"/>
    <n v="0"/>
    <n v="146"/>
    <n v="7"/>
    <n v="0"/>
    <n v="1676"/>
    <m/>
  </r>
  <r>
    <x v="17"/>
    <x v="10"/>
    <n v="0"/>
    <n v="55.44"/>
    <n v="0"/>
    <n v="0"/>
    <n v="55.44"/>
    <n v="55.44"/>
    <n v="55.44"/>
    <n v="135.47999999999999"/>
    <n v="0"/>
    <n v="0"/>
    <n v="0"/>
    <n v="135.47999999999999"/>
    <n v="135.47999999999999"/>
    <n v="19"/>
    <n v="1"/>
    <n v="0"/>
    <n v="20"/>
    <n v="0"/>
    <n v="56"/>
    <n v="0"/>
    <n v="0"/>
    <n v="0"/>
    <n v="56"/>
    <n v="17"/>
    <n v="5"/>
    <n v="56"/>
    <n v="78"/>
    <n v="1"/>
    <n v="1"/>
    <n v="16"/>
    <n v="18"/>
    <n v="41.3"/>
    <n v="0"/>
    <n v="14.14"/>
    <n v="55.44"/>
    <n v="3"/>
    <n v="2"/>
    <n v="32"/>
    <n v="37"/>
    <n v="0"/>
    <n v="0"/>
    <n v="0"/>
    <n v="0"/>
    <n v="0"/>
    <n v="0"/>
    <n v="0"/>
    <n v="0"/>
    <n v="104"/>
    <n v="42"/>
    <n v="0"/>
    <n v="0"/>
    <n v="0"/>
    <n v="146"/>
    <n v="7"/>
    <n v="0"/>
    <n v="1676"/>
    <m/>
  </r>
  <r>
    <x v="17"/>
    <x v="11"/>
    <n v="0"/>
    <n v="55.44"/>
    <n v="0"/>
    <n v="0"/>
    <n v="55.44"/>
    <n v="55.44"/>
    <n v="55.44"/>
    <n v="135.47999999999999"/>
    <n v="0"/>
    <n v="0"/>
    <n v="0"/>
    <n v="135.47999999999999"/>
    <n v="135.47999999999999"/>
    <n v="19"/>
    <n v="1"/>
    <n v="0"/>
    <n v="20"/>
    <n v="0"/>
    <n v="56"/>
    <n v="0"/>
    <n v="0"/>
    <n v="0"/>
    <n v="56"/>
    <n v="17"/>
    <n v="5"/>
    <n v="56"/>
    <n v="78"/>
    <n v="1"/>
    <n v="1"/>
    <n v="16"/>
    <n v="18"/>
    <n v="41.3"/>
    <n v="0"/>
    <n v="14.14"/>
    <n v="55.44"/>
    <n v="3"/>
    <n v="2"/>
    <n v="32"/>
    <n v="37"/>
    <n v="0"/>
    <n v="0"/>
    <n v="0"/>
    <n v="0"/>
    <n v="0"/>
    <n v="0"/>
    <n v="0"/>
    <n v="0"/>
    <n v="104"/>
    <n v="42"/>
    <n v="0"/>
    <n v="0"/>
    <n v="0"/>
    <n v="146"/>
    <n v="7"/>
    <n v="0"/>
    <n v="1676"/>
    <m/>
  </r>
  <r>
    <x v="18"/>
    <x v="0"/>
    <n v="0"/>
    <n v="55.44"/>
    <n v="0"/>
    <n v="0"/>
    <n v="55.44"/>
    <n v="55.44"/>
    <n v="55.44"/>
    <n v="135.47999999999999"/>
    <n v="0"/>
    <n v="0"/>
    <n v="0"/>
    <n v="135.47999999999999"/>
    <n v="135.47999999999999"/>
    <n v="19"/>
    <n v="1"/>
    <n v="0"/>
    <n v="20"/>
    <n v="0"/>
    <n v="56"/>
    <n v="0"/>
    <n v="0"/>
    <n v="0"/>
    <n v="56"/>
    <n v="17"/>
    <n v="5"/>
    <n v="56"/>
    <n v="78"/>
    <n v="1"/>
    <n v="1"/>
    <n v="16"/>
    <n v="18"/>
    <n v="41.3"/>
    <n v="0"/>
    <n v="14.14"/>
    <n v="55.44"/>
    <n v="3"/>
    <n v="2"/>
    <n v="32"/>
    <n v="37"/>
    <n v="0"/>
    <n v="0"/>
    <n v="0"/>
    <n v="0"/>
    <n v="0"/>
    <n v="0"/>
    <n v="0"/>
    <n v="0"/>
    <n v="104"/>
    <n v="42"/>
    <n v="0"/>
    <n v="0"/>
    <n v="0"/>
    <n v="146"/>
    <n v="7"/>
    <n v="0"/>
    <n v="1676"/>
    <m/>
  </r>
  <r>
    <x v="18"/>
    <x v="1"/>
    <n v="0"/>
    <n v="55.44"/>
    <n v="0"/>
    <n v="0"/>
    <n v="55.44"/>
    <n v="55.44"/>
    <n v="55.44"/>
    <n v="135.47999999999999"/>
    <n v="0"/>
    <n v="0"/>
    <n v="0"/>
    <n v="135.47999999999999"/>
    <n v="135.47999999999999"/>
    <n v="19"/>
    <n v="1"/>
    <n v="0"/>
    <n v="20"/>
    <n v="0"/>
    <n v="56"/>
    <n v="0"/>
    <n v="0"/>
    <n v="0"/>
    <n v="56"/>
    <n v="17"/>
    <n v="5"/>
    <n v="56"/>
    <n v="78"/>
    <n v="1"/>
    <n v="1"/>
    <n v="16"/>
    <n v="18"/>
    <n v="41.3"/>
    <n v="0"/>
    <n v="14.14"/>
    <n v="55.44"/>
    <n v="3"/>
    <n v="2"/>
    <n v="32"/>
    <n v="37"/>
    <n v="0"/>
    <n v="0"/>
    <n v="0"/>
    <n v="0"/>
    <n v="0"/>
    <n v="0"/>
    <n v="0"/>
    <n v="0"/>
    <n v="104"/>
    <n v="42"/>
    <n v="0"/>
    <n v="0"/>
    <n v="0"/>
    <n v="146"/>
    <n v="7"/>
    <n v="0"/>
    <n v="1676"/>
    <m/>
  </r>
  <r>
    <x v="18"/>
    <x v="2"/>
    <n v="0"/>
    <n v="55.44"/>
    <n v="0"/>
    <n v="0"/>
    <n v="55.44"/>
    <n v="55.44"/>
    <n v="55.44"/>
    <n v="135.47999999999999"/>
    <n v="0"/>
    <n v="0"/>
    <n v="0"/>
    <n v="135.47999999999999"/>
    <n v="135.47999999999999"/>
    <n v="19"/>
    <n v="1"/>
    <n v="0"/>
    <n v="20"/>
    <n v="0"/>
    <n v="56"/>
    <n v="0"/>
    <n v="0"/>
    <n v="0"/>
    <n v="56"/>
    <n v="17"/>
    <n v="5"/>
    <n v="56"/>
    <n v="78"/>
    <n v="1"/>
    <n v="1"/>
    <n v="16"/>
    <n v="18"/>
    <n v="41.3"/>
    <n v="0"/>
    <n v="14.14"/>
    <n v="55.44"/>
    <n v="3"/>
    <n v="2"/>
    <n v="32"/>
    <n v="37"/>
    <n v="0"/>
    <n v="0"/>
    <n v="0"/>
    <n v="0"/>
    <n v="0"/>
    <n v="0"/>
    <n v="0"/>
    <n v="0"/>
    <n v="104"/>
    <n v="42"/>
    <n v="0"/>
    <n v="0"/>
    <n v="0"/>
    <n v="146"/>
    <n v="7"/>
    <n v="0"/>
    <n v="1676"/>
    <m/>
  </r>
  <r>
    <x v="18"/>
    <x v="3"/>
    <n v="0"/>
    <n v="55.44"/>
    <n v="0"/>
    <n v="0"/>
    <n v="55.44"/>
    <n v="55.44"/>
    <n v="55.44"/>
    <n v="135.47999999999999"/>
    <n v="0"/>
    <n v="0"/>
    <n v="0"/>
    <n v="135.47999999999999"/>
    <n v="135.47999999999999"/>
    <n v="19"/>
    <n v="1"/>
    <n v="0"/>
    <n v="20"/>
    <n v="0"/>
    <n v="56"/>
    <n v="0"/>
    <n v="0"/>
    <n v="0"/>
    <n v="56"/>
    <n v="17"/>
    <n v="5"/>
    <n v="56"/>
    <n v="78"/>
    <n v="1"/>
    <n v="1"/>
    <n v="16"/>
    <n v="18"/>
    <n v="41.3"/>
    <n v="0"/>
    <n v="14.14"/>
    <n v="55.44"/>
    <n v="3"/>
    <n v="2"/>
    <n v="32"/>
    <n v="37"/>
    <n v="0"/>
    <n v="0"/>
    <n v="0"/>
    <n v="0"/>
    <n v="0"/>
    <n v="0"/>
    <n v="0"/>
    <n v="0"/>
    <n v="104"/>
    <n v="42"/>
    <n v="0"/>
    <n v="0"/>
    <n v="0"/>
    <n v="146"/>
    <n v="7"/>
    <n v="0"/>
    <n v="1676"/>
    <m/>
  </r>
  <r>
    <x v="18"/>
    <x v="4"/>
    <n v="0"/>
    <n v="55.44"/>
    <n v="0"/>
    <n v="0"/>
    <n v="55.44"/>
    <n v="55.44"/>
    <n v="55.44"/>
    <n v="135.47999999999999"/>
    <n v="0"/>
    <n v="0"/>
    <n v="0"/>
    <n v="135.47999999999999"/>
    <n v="135.47999999999999"/>
    <n v="19"/>
    <n v="1"/>
    <n v="0"/>
    <n v="20"/>
    <n v="0"/>
    <n v="56"/>
    <n v="0"/>
    <n v="0"/>
    <n v="0"/>
    <n v="56"/>
    <n v="17"/>
    <n v="5"/>
    <n v="56"/>
    <n v="78"/>
    <n v="1"/>
    <n v="1"/>
    <n v="16"/>
    <n v="18"/>
    <n v="41.3"/>
    <n v="0"/>
    <n v="14.14"/>
    <n v="55.44"/>
    <n v="3"/>
    <n v="2"/>
    <n v="32"/>
    <n v="37"/>
    <n v="0"/>
    <n v="0"/>
    <n v="0"/>
    <n v="0"/>
    <n v="0"/>
    <n v="0"/>
    <n v="0"/>
    <n v="0"/>
    <n v="104"/>
    <n v="42"/>
    <n v="0"/>
    <n v="0"/>
    <n v="0"/>
    <n v="146"/>
    <n v="7"/>
    <n v="0"/>
    <n v="1676"/>
    <m/>
  </r>
  <r>
    <x v="18"/>
    <x v="5"/>
    <n v="0"/>
    <n v="55.44"/>
    <n v="0"/>
    <n v="0"/>
    <n v="55.44"/>
    <n v="55.44"/>
    <n v="55.44"/>
    <n v="135.47999999999999"/>
    <n v="0"/>
    <n v="0"/>
    <n v="0"/>
    <n v="135.47999999999999"/>
    <n v="135.47999999999999"/>
    <n v="19"/>
    <n v="1"/>
    <n v="0"/>
    <n v="20"/>
    <n v="0"/>
    <n v="56"/>
    <n v="0"/>
    <n v="0"/>
    <n v="0"/>
    <n v="56"/>
    <n v="17"/>
    <n v="5"/>
    <n v="56"/>
    <n v="78"/>
    <n v="1"/>
    <n v="1"/>
    <n v="16"/>
    <n v="18"/>
    <n v="41.3"/>
    <n v="0"/>
    <n v="14.14"/>
    <n v="55.44"/>
    <n v="3"/>
    <n v="2"/>
    <n v="32"/>
    <n v="37"/>
    <n v="0"/>
    <n v="0"/>
    <n v="0"/>
    <n v="0"/>
    <n v="0"/>
    <n v="0"/>
    <n v="0"/>
    <n v="0"/>
    <n v="104"/>
    <n v="42"/>
    <n v="0"/>
    <n v="0"/>
    <n v="0"/>
    <n v="146"/>
    <n v="7"/>
    <n v="0"/>
    <n v="1676"/>
    <m/>
  </r>
  <r>
    <x v="18"/>
    <x v="6"/>
    <n v="0"/>
    <n v="55.44"/>
    <n v="0"/>
    <n v="0"/>
    <n v="55.44"/>
    <n v="55.44"/>
    <n v="55.44"/>
    <n v="135.47999999999999"/>
    <n v="0"/>
    <n v="0"/>
    <n v="0"/>
    <n v="135.47999999999999"/>
    <n v="135.47999999999999"/>
    <n v="19"/>
    <n v="1"/>
    <n v="0"/>
    <n v="20"/>
    <n v="0"/>
    <n v="56"/>
    <n v="0"/>
    <n v="0"/>
    <n v="0"/>
    <n v="56"/>
    <n v="17"/>
    <n v="5"/>
    <n v="56"/>
    <n v="78"/>
    <n v="1"/>
    <n v="1"/>
    <n v="16"/>
    <n v="18"/>
    <n v="41.3"/>
    <n v="0"/>
    <n v="14.14"/>
    <n v="55.44"/>
    <n v="3"/>
    <n v="2"/>
    <n v="32"/>
    <n v="37"/>
    <n v="0"/>
    <n v="0"/>
    <n v="0"/>
    <n v="0"/>
    <n v="0"/>
    <n v="0"/>
    <n v="0"/>
    <n v="0"/>
    <n v="104"/>
    <n v="42"/>
    <n v="0"/>
    <n v="0"/>
    <n v="0"/>
    <n v="146"/>
    <n v="7"/>
    <n v="0"/>
    <n v="1676"/>
    <m/>
  </r>
  <r>
    <x v="18"/>
    <x v="7"/>
    <n v="0"/>
    <n v="55.44"/>
    <n v="0"/>
    <n v="0"/>
    <n v="55.44"/>
    <n v="55.44"/>
    <n v="55.44"/>
    <n v="135.47999999999999"/>
    <n v="0"/>
    <n v="0"/>
    <n v="0"/>
    <n v="135.47999999999999"/>
    <n v="135.47999999999999"/>
    <n v="19"/>
    <n v="1"/>
    <n v="0"/>
    <n v="20"/>
    <n v="0"/>
    <n v="56"/>
    <n v="0"/>
    <n v="0"/>
    <n v="0"/>
    <n v="56"/>
    <n v="17"/>
    <n v="5"/>
    <n v="56"/>
    <n v="78"/>
    <n v="1"/>
    <n v="1"/>
    <n v="16"/>
    <n v="18"/>
    <n v="41.3"/>
    <n v="0"/>
    <n v="14.14"/>
    <n v="55.44"/>
    <n v="3"/>
    <n v="2"/>
    <n v="32"/>
    <n v="37"/>
    <n v="0"/>
    <n v="0"/>
    <n v="0"/>
    <n v="0"/>
    <n v="0"/>
    <n v="0"/>
    <n v="0"/>
    <n v="0"/>
    <n v="104"/>
    <n v="42"/>
    <n v="0"/>
    <n v="0"/>
    <n v="0"/>
    <n v="146"/>
    <n v="7"/>
    <n v="0"/>
    <n v="1676"/>
    <m/>
  </r>
  <r>
    <x v="18"/>
    <x v="8"/>
    <n v="0"/>
    <n v="55.44"/>
    <n v="0"/>
    <n v="0"/>
    <n v="55.44"/>
    <n v="55.44"/>
    <n v="55.44"/>
    <n v="135.47999999999999"/>
    <n v="0"/>
    <n v="0"/>
    <n v="0"/>
    <n v="135.47999999999999"/>
    <n v="135.47999999999999"/>
    <n v="19"/>
    <n v="1"/>
    <n v="0"/>
    <n v="20"/>
    <n v="0"/>
    <n v="56"/>
    <n v="0"/>
    <n v="0"/>
    <n v="0"/>
    <n v="56"/>
    <n v="17"/>
    <n v="5"/>
    <n v="56"/>
    <n v="78"/>
    <n v="1"/>
    <n v="1"/>
    <n v="16"/>
    <n v="18"/>
    <n v="41.3"/>
    <n v="0"/>
    <n v="14.14"/>
    <n v="55.44"/>
    <n v="3"/>
    <n v="2"/>
    <n v="32"/>
    <n v="37"/>
    <n v="0"/>
    <n v="0"/>
    <n v="0"/>
    <n v="0"/>
    <n v="0"/>
    <n v="0"/>
    <n v="0"/>
    <n v="0"/>
    <n v="104"/>
    <n v="42"/>
    <n v="0"/>
    <n v="0"/>
    <n v="0"/>
    <n v="146"/>
    <n v="7"/>
    <n v="0"/>
    <n v="1676"/>
    <m/>
  </r>
  <r>
    <x v="18"/>
    <x v="9"/>
    <n v="0"/>
    <n v="55.44"/>
    <n v="0"/>
    <n v="0"/>
    <n v="55.44"/>
    <n v="55.44"/>
    <n v="55.44"/>
    <n v="135.47999999999999"/>
    <n v="0"/>
    <n v="0"/>
    <n v="0"/>
    <n v="135.47999999999999"/>
    <n v="135.47999999999999"/>
    <n v="19"/>
    <n v="1"/>
    <n v="0"/>
    <n v="20"/>
    <n v="0"/>
    <n v="56"/>
    <n v="0"/>
    <n v="0"/>
    <n v="0"/>
    <n v="56"/>
    <n v="17"/>
    <n v="5"/>
    <n v="56"/>
    <n v="78"/>
    <n v="1"/>
    <n v="1"/>
    <n v="16"/>
    <n v="18"/>
    <n v="41.3"/>
    <n v="0"/>
    <n v="14.14"/>
    <n v="55.44"/>
    <n v="3"/>
    <n v="2"/>
    <n v="32"/>
    <n v="37"/>
    <n v="0"/>
    <n v="0"/>
    <n v="0"/>
    <n v="0"/>
    <n v="0"/>
    <n v="0"/>
    <n v="0"/>
    <n v="0"/>
    <n v="104"/>
    <n v="42"/>
    <n v="0"/>
    <n v="0"/>
    <n v="0"/>
    <n v="146"/>
    <n v="7"/>
    <n v="0"/>
    <n v="1676"/>
    <m/>
  </r>
  <r>
    <x v="18"/>
    <x v="10"/>
    <n v="0"/>
    <n v="55.44"/>
    <n v="0"/>
    <n v="0"/>
    <n v="55.44"/>
    <n v="55.44"/>
    <n v="55.44"/>
    <n v="135.47999999999999"/>
    <n v="0"/>
    <n v="0"/>
    <n v="0"/>
    <n v="135.47999999999999"/>
    <n v="135.47999999999999"/>
    <n v="19"/>
    <n v="1"/>
    <n v="0"/>
    <n v="20"/>
    <n v="0"/>
    <n v="56"/>
    <n v="0"/>
    <n v="0"/>
    <n v="0"/>
    <n v="56"/>
    <n v="17"/>
    <n v="5"/>
    <n v="56"/>
    <n v="78"/>
    <n v="1"/>
    <n v="1"/>
    <n v="16"/>
    <n v="18"/>
    <n v="41.3"/>
    <n v="0"/>
    <n v="14.14"/>
    <n v="55.44"/>
    <n v="3"/>
    <n v="2"/>
    <n v="32"/>
    <n v="37"/>
    <n v="0"/>
    <n v="0"/>
    <n v="0"/>
    <n v="0"/>
    <n v="0"/>
    <n v="0"/>
    <n v="0"/>
    <n v="0"/>
    <n v="104"/>
    <n v="42"/>
    <n v="0"/>
    <n v="0"/>
    <n v="0"/>
    <n v="146"/>
    <n v="7"/>
    <n v="0"/>
    <n v="1676"/>
    <m/>
  </r>
  <r>
    <x v="18"/>
    <x v="11"/>
    <n v="0"/>
    <n v="55.44"/>
    <n v="0"/>
    <n v="0"/>
    <n v="55.44"/>
    <n v="55.44"/>
    <n v="55.44"/>
    <n v="135.47999999999999"/>
    <n v="0"/>
    <n v="0"/>
    <n v="0"/>
    <n v="135.47999999999999"/>
    <n v="135.47999999999999"/>
    <n v="19"/>
    <n v="1"/>
    <n v="0"/>
    <n v="20"/>
    <n v="0"/>
    <n v="56"/>
    <n v="0"/>
    <n v="0"/>
    <n v="0"/>
    <n v="56"/>
    <n v="17"/>
    <n v="5"/>
    <n v="56"/>
    <n v="78"/>
    <n v="1"/>
    <n v="1"/>
    <n v="16"/>
    <n v="18"/>
    <n v="41.3"/>
    <n v="0"/>
    <n v="14.14"/>
    <n v="55.44"/>
    <n v="3"/>
    <n v="2"/>
    <n v="32"/>
    <n v="37"/>
    <n v="0"/>
    <n v="0"/>
    <n v="0"/>
    <n v="0"/>
    <n v="0"/>
    <n v="0"/>
    <n v="0"/>
    <n v="0"/>
    <n v="104"/>
    <n v="42"/>
    <n v="0"/>
    <n v="0"/>
    <n v="0"/>
    <n v="146"/>
    <n v="7"/>
    <n v="0"/>
    <n v="1676"/>
    <m/>
  </r>
  <r>
    <x v="19"/>
    <x v="0"/>
    <n v="0"/>
    <n v="55.44"/>
    <n v="0"/>
    <n v="0"/>
    <n v="55.44"/>
    <n v="55.44"/>
    <n v="55.44"/>
    <n v="135.47999999999999"/>
    <n v="0"/>
    <n v="0"/>
    <n v="0"/>
    <n v="135.47999999999999"/>
    <n v="135.47999999999999"/>
    <n v="19"/>
    <n v="1"/>
    <n v="0"/>
    <n v="20"/>
    <n v="0"/>
    <n v="56"/>
    <n v="0"/>
    <n v="0"/>
    <n v="0"/>
    <n v="56"/>
    <n v="17"/>
    <n v="5"/>
    <n v="56"/>
    <n v="78"/>
    <n v="1"/>
    <n v="1"/>
    <n v="16"/>
    <n v="18"/>
    <n v="41.3"/>
    <n v="0"/>
    <n v="14.14"/>
    <n v="55.44"/>
    <n v="3"/>
    <n v="2"/>
    <n v="32"/>
    <n v="37"/>
    <n v="0"/>
    <n v="0"/>
    <n v="0"/>
    <n v="0"/>
    <n v="0"/>
    <n v="0"/>
    <n v="0"/>
    <n v="0"/>
    <n v="104"/>
    <n v="42"/>
    <n v="0"/>
    <n v="0"/>
    <n v="0"/>
    <n v="146"/>
    <n v="7"/>
    <n v="0"/>
    <n v="1676"/>
    <m/>
  </r>
  <r>
    <x v="19"/>
    <x v="1"/>
    <n v="0"/>
    <n v="55.44"/>
    <n v="0"/>
    <n v="0"/>
    <n v="55.44"/>
    <n v="55.44"/>
    <n v="55.44"/>
    <n v="135.47999999999999"/>
    <n v="0"/>
    <n v="0"/>
    <n v="0"/>
    <n v="135.47999999999999"/>
    <n v="135.47999999999999"/>
    <n v="19"/>
    <n v="1"/>
    <n v="0"/>
    <n v="20"/>
    <n v="0"/>
    <n v="56"/>
    <n v="0"/>
    <n v="0"/>
    <n v="0"/>
    <n v="56"/>
    <n v="17"/>
    <n v="5"/>
    <n v="56"/>
    <n v="78"/>
    <n v="1"/>
    <n v="1"/>
    <n v="16"/>
    <n v="18"/>
    <n v="41.3"/>
    <n v="0"/>
    <n v="14.14"/>
    <n v="55.44"/>
    <n v="3"/>
    <n v="2"/>
    <n v="32"/>
    <n v="37"/>
    <n v="0"/>
    <n v="0"/>
    <n v="0"/>
    <n v="0"/>
    <n v="0"/>
    <n v="0"/>
    <n v="0"/>
    <n v="0"/>
    <n v="104"/>
    <n v="42"/>
    <n v="0"/>
    <n v="0"/>
    <n v="0"/>
    <n v="146"/>
    <n v="7"/>
    <n v="0"/>
    <n v="1676"/>
    <m/>
  </r>
  <r>
    <x v="19"/>
    <x v="2"/>
    <n v="0"/>
    <n v="55.44"/>
    <n v="0"/>
    <n v="0"/>
    <n v="55.44"/>
    <n v="55.44"/>
    <n v="55.44"/>
    <n v="135.47999999999999"/>
    <n v="0"/>
    <n v="0"/>
    <n v="0"/>
    <n v="135.47999999999999"/>
    <n v="135.47999999999999"/>
    <n v="19"/>
    <n v="1"/>
    <n v="0"/>
    <n v="20"/>
    <n v="0"/>
    <n v="56"/>
    <n v="0"/>
    <n v="0"/>
    <n v="0"/>
    <n v="56"/>
    <n v="17"/>
    <n v="5"/>
    <n v="56"/>
    <n v="78"/>
    <n v="1"/>
    <n v="1"/>
    <n v="16"/>
    <n v="18"/>
    <n v="41.3"/>
    <n v="0"/>
    <n v="14.14"/>
    <n v="55.44"/>
    <n v="3"/>
    <n v="2"/>
    <n v="32"/>
    <n v="37"/>
    <n v="0"/>
    <n v="0"/>
    <n v="0"/>
    <n v="0"/>
    <n v="0"/>
    <n v="0"/>
    <n v="0"/>
    <n v="0"/>
    <n v="104"/>
    <n v="42"/>
    <n v="0"/>
    <n v="0"/>
    <n v="0"/>
    <n v="146"/>
    <n v="7"/>
    <n v="0"/>
    <n v="1676"/>
    <m/>
  </r>
  <r>
    <x v="19"/>
    <x v="3"/>
    <n v="0"/>
    <n v="55.44"/>
    <n v="0"/>
    <n v="0"/>
    <n v="55.44"/>
    <n v="55.44"/>
    <n v="55.44"/>
    <n v="135.47999999999999"/>
    <n v="0"/>
    <n v="0"/>
    <n v="0"/>
    <n v="135.47999999999999"/>
    <n v="135.47999999999999"/>
    <n v="19"/>
    <n v="1"/>
    <n v="0"/>
    <n v="20"/>
    <n v="0"/>
    <n v="56"/>
    <n v="0"/>
    <n v="0"/>
    <n v="0"/>
    <n v="56"/>
    <n v="17"/>
    <n v="5"/>
    <n v="56"/>
    <n v="78"/>
    <n v="1"/>
    <n v="1"/>
    <n v="16"/>
    <n v="18"/>
    <n v="41.3"/>
    <n v="0"/>
    <n v="14.14"/>
    <n v="55.44"/>
    <n v="3"/>
    <n v="2"/>
    <n v="32"/>
    <n v="37"/>
    <n v="0"/>
    <n v="0"/>
    <n v="0"/>
    <n v="0"/>
    <n v="0"/>
    <n v="0"/>
    <n v="0"/>
    <n v="0"/>
    <n v="104"/>
    <n v="42"/>
    <n v="0"/>
    <n v="0"/>
    <n v="0"/>
    <n v="146"/>
    <n v="7"/>
    <n v="0"/>
    <n v="1676"/>
    <m/>
  </r>
  <r>
    <x v="19"/>
    <x v="4"/>
    <n v="0"/>
    <n v="55.44"/>
    <n v="0"/>
    <n v="0"/>
    <n v="55.44"/>
    <n v="55.44"/>
    <n v="55.44"/>
    <n v="135.47999999999999"/>
    <n v="0"/>
    <n v="0"/>
    <n v="0"/>
    <n v="135.47999999999999"/>
    <n v="135.47999999999999"/>
    <n v="19"/>
    <n v="1"/>
    <n v="0"/>
    <n v="20"/>
    <n v="0"/>
    <n v="56"/>
    <n v="0"/>
    <n v="0"/>
    <n v="0"/>
    <n v="56"/>
    <n v="17"/>
    <n v="5"/>
    <n v="56"/>
    <n v="78"/>
    <n v="1"/>
    <n v="1"/>
    <n v="16"/>
    <n v="18"/>
    <n v="41.3"/>
    <n v="0"/>
    <n v="14.14"/>
    <n v="55.44"/>
    <n v="3"/>
    <n v="2"/>
    <n v="32"/>
    <n v="37"/>
    <n v="0"/>
    <n v="0"/>
    <n v="0"/>
    <n v="0"/>
    <n v="0"/>
    <n v="0"/>
    <n v="0"/>
    <n v="0"/>
    <n v="104"/>
    <n v="42"/>
    <n v="0"/>
    <n v="0"/>
    <n v="0"/>
    <n v="146"/>
    <n v="7"/>
    <n v="0"/>
    <n v="1676"/>
    <m/>
  </r>
  <r>
    <x v="19"/>
    <x v="5"/>
    <n v="0"/>
    <n v="55.44"/>
    <n v="0"/>
    <n v="0"/>
    <n v="55.44"/>
    <n v="55.44"/>
    <n v="55.44"/>
    <n v="135.47999999999999"/>
    <n v="0"/>
    <n v="0"/>
    <n v="0"/>
    <n v="135.47999999999999"/>
    <n v="135.47999999999999"/>
    <n v="19"/>
    <n v="1"/>
    <n v="0"/>
    <n v="20"/>
    <n v="0"/>
    <n v="56"/>
    <n v="0"/>
    <n v="0"/>
    <n v="0"/>
    <n v="56"/>
    <n v="17"/>
    <n v="5"/>
    <n v="56"/>
    <n v="78"/>
    <n v="1"/>
    <n v="1"/>
    <n v="16"/>
    <n v="18"/>
    <n v="41.3"/>
    <n v="0"/>
    <n v="14.14"/>
    <n v="55.44"/>
    <n v="3"/>
    <n v="2"/>
    <n v="32"/>
    <n v="37"/>
    <n v="0"/>
    <n v="0"/>
    <n v="0"/>
    <n v="0"/>
    <n v="0"/>
    <n v="0"/>
    <n v="0"/>
    <n v="0"/>
    <n v="104"/>
    <n v="42"/>
    <n v="0"/>
    <n v="0"/>
    <n v="0"/>
    <n v="146"/>
    <n v="7"/>
    <n v="0"/>
    <n v="1676"/>
    <m/>
  </r>
  <r>
    <x v="19"/>
    <x v="6"/>
    <n v="0"/>
    <n v="55.44"/>
    <n v="0"/>
    <n v="0"/>
    <n v="55.44"/>
    <n v="55.44"/>
    <n v="55.44"/>
    <n v="135.47999999999999"/>
    <n v="0"/>
    <n v="0"/>
    <n v="0"/>
    <n v="135.47999999999999"/>
    <n v="135.47999999999999"/>
    <n v="19"/>
    <n v="1"/>
    <n v="0"/>
    <n v="20"/>
    <n v="0"/>
    <n v="56"/>
    <n v="0"/>
    <n v="0"/>
    <n v="0"/>
    <n v="56"/>
    <n v="17"/>
    <n v="5"/>
    <n v="56"/>
    <n v="78"/>
    <n v="1"/>
    <n v="1"/>
    <n v="16"/>
    <n v="18"/>
    <n v="41.3"/>
    <n v="0"/>
    <n v="14.14"/>
    <n v="55.44"/>
    <n v="3"/>
    <n v="2"/>
    <n v="32"/>
    <n v="37"/>
    <n v="0"/>
    <n v="0"/>
    <n v="0"/>
    <n v="0"/>
    <n v="0"/>
    <n v="0"/>
    <n v="0"/>
    <n v="0"/>
    <n v="104"/>
    <n v="42"/>
    <n v="0"/>
    <n v="0"/>
    <n v="0"/>
    <n v="146"/>
    <n v="7"/>
    <n v="0"/>
    <n v="1676"/>
    <m/>
  </r>
  <r>
    <x v="19"/>
    <x v="7"/>
    <n v="0"/>
    <n v="55.44"/>
    <n v="0"/>
    <n v="0"/>
    <n v="55.44"/>
    <n v="55.44"/>
    <n v="55.44"/>
    <n v="135.47999999999999"/>
    <n v="0"/>
    <n v="0"/>
    <n v="0"/>
    <n v="135.47999999999999"/>
    <n v="135.47999999999999"/>
    <n v="19"/>
    <n v="1"/>
    <n v="0"/>
    <n v="20"/>
    <n v="0"/>
    <n v="56"/>
    <n v="0"/>
    <n v="0"/>
    <n v="0"/>
    <n v="56"/>
    <n v="17"/>
    <n v="5"/>
    <n v="56"/>
    <n v="78"/>
    <n v="1"/>
    <n v="1"/>
    <n v="16"/>
    <n v="18"/>
    <n v="41.3"/>
    <n v="0"/>
    <n v="14.14"/>
    <n v="55.44"/>
    <n v="3"/>
    <n v="2"/>
    <n v="32"/>
    <n v="37"/>
    <n v="0"/>
    <n v="0"/>
    <n v="0"/>
    <n v="0"/>
    <n v="0"/>
    <n v="0"/>
    <n v="0"/>
    <n v="0"/>
    <n v="104"/>
    <n v="42"/>
    <n v="0"/>
    <n v="0"/>
    <n v="0"/>
    <n v="146"/>
    <n v="7"/>
    <n v="0"/>
    <n v="1676"/>
    <m/>
  </r>
  <r>
    <x v="19"/>
    <x v="8"/>
    <n v="0"/>
    <n v="55.44"/>
    <n v="0"/>
    <n v="0"/>
    <n v="55.44"/>
    <n v="55.44"/>
    <n v="55.44"/>
    <n v="135.47999999999999"/>
    <n v="0"/>
    <n v="0"/>
    <n v="0"/>
    <n v="135.47999999999999"/>
    <n v="135.47999999999999"/>
    <n v="19"/>
    <n v="1"/>
    <n v="0"/>
    <n v="20"/>
    <n v="0"/>
    <n v="56"/>
    <n v="0"/>
    <n v="0"/>
    <n v="0"/>
    <n v="56"/>
    <n v="17"/>
    <n v="5"/>
    <n v="56"/>
    <n v="78"/>
    <n v="1"/>
    <n v="1"/>
    <n v="16"/>
    <n v="18"/>
    <n v="41.3"/>
    <n v="0"/>
    <n v="14.14"/>
    <n v="55.44"/>
    <n v="3"/>
    <n v="2"/>
    <n v="32"/>
    <n v="37"/>
    <n v="0"/>
    <n v="0"/>
    <n v="0"/>
    <n v="0"/>
    <n v="0"/>
    <n v="0"/>
    <n v="0"/>
    <n v="0"/>
    <n v="104"/>
    <n v="42"/>
    <n v="0"/>
    <n v="0"/>
    <n v="0"/>
    <n v="146"/>
    <n v="7"/>
    <n v="0"/>
    <n v="1676"/>
    <m/>
  </r>
  <r>
    <x v="19"/>
    <x v="9"/>
    <n v="0"/>
    <n v="55.44"/>
    <n v="0"/>
    <n v="0"/>
    <n v="55.44"/>
    <n v="55.44"/>
    <n v="55.44"/>
    <n v="135.47999999999999"/>
    <n v="0"/>
    <n v="0"/>
    <n v="0"/>
    <n v="135.47999999999999"/>
    <n v="135.47999999999999"/>
    <n v="19"/>
    <n v="1"/>
    <n v="0"/>
    <n v="20"/>
    <n v="0"/>
    <n v="56"/>
    <n v="0"/>
    <n v="0"/>
    <n v="0"/>
    <n v="56"/>
    <n v="17"/>
    <n v="5"/>
    <n v="56"/>
    <n v="78"/>
    <n v="1"/>
    <n v="1"/>
    <n v="16"/>
    <n v="18"/>
    <n v="41.3"/>
    <n v="0"/>
    <n v="14.14"/>
    <n v="55.44"/>
    <n v="3"/>
    <n v="2"/>
    <n v="32"/>
    <n v="37"/>
    <n v="0"/>
    <n v="0"/>
    <n v="0"/>
    <n v="0"/>
    <n v="0"/>
    <n v="0"/>
    <n v="0"/>
    <n v="0"/>
    <n v="104"/>
    <n v="42"/>
    <n v="0"/>
    <n v="0"/>
    <n v="0"/>
    <n v="146"/>
    <n v="7"/>
    <n v="0"/>
    <n v="1676"/>
    <m/>
  </r>
  <r>
    <x v="19"/>
    <x v="10"/>
    <n v="0"/>
    <n v="55.44"/>
    <n v="0"/>
    <n v="0"/>
    <n v="55.44"/>
    <n v="55.44"/>
    <n v="55.44"/>
    <n v="135.47999999999999"/>
    <n v="0"/>
    <n v="0"/>
    <n v="0"/>
    <n v="135.47999999999999"/>
    <n v="135.47999999999999"/>
    <n v="19"/>
    <n v="1"/>
    <n v="0"/>
    <n v="20"/>
    <n v="0"/>
    <n v="56"/>
    <n v="0"/>
    <n v="0"/>
    <n v="0"/>
    <n v="56"/>
    <n v="17"/>
    <n v="5"/>
    <n v="56"/>
    <n v="78"/>
    <n v="1"/>
    <n v="1"/>
    <n v="16"/>
    <n v="18"/>
    <n v="41.3"/>
    <n v="0"/>
    <n v="14.14"/>
    <n v="55.44"/>
    <n v="3"/>
    <n v="2"/>
    <n v="32"/>
    <n v="37"/>
    <n v="0"/>
    <n v="0"/>
    <n v="0"/>
    <n v="0"/>
    <n v="0"/>
    <n v="0"/>
    <n v="0"/>
    <n v="0"/>
    <n v="104"/>
    <n v="42"/>
    <n v="0"/>
    <n v="0"/>
    <n v="0"/>
    <n v="146"/>
    <n v="7"/>
    <n v="0"/>
    <n v="1676"/>
    <m/>
  </r>
  <r>
    <x v="19"/>
    <x v="11"/>
    <n v="0"/>
    <n v="55.44"/>
    <n v="0"/>
    <n v="0"/>
    <n v="55.44"/>
    <n v="55.44"/>
    <n v="55.44"/>
    <n v="135.47999999999999"/>
    <n v="0"/>
    <n v="0"/>
    <n v="0"/>
    <n v="135.47999999999999"/>
    <n v="135.47999999999999"/>
    <n v="19"/>
    <n v="1"/>
    <n v="0"/>
    <n v="20"/>
    <n v="0"/>
    <n v="56"/>
    <n v="0"/>
    <n v="0"/>
    <n v="0"/>
    <n v="56"/>
    <n v="17"/>
    <n v="5"/>
    <n v="56"/>
    <n v="78"/>
    <n v="1"/>
    <n v="1"/>
    <n v="16"/>
    <n v="18"/>
    <n v="41.3"/>
    <n v="0"/>
    <n v="14.14"/>
    <n v="55.44"/>
    <n v="3"/>
    <n v="2"/>
    <n v="32"/>
    <n v="37"/>
    <n v="0"/>
    <n v="0"/>
    <n v="0"/>
    <n v="0"/>
    <n v="0"/>
    <n v="0"/>
    <n v="0"/>
    <n v="0"/>
    <n v="104"/>
    <n v="42"/>
    <n v="0"/>
    <n v="0"/>
    <n v="0"/>
    <n v="146"/>
    <n v="7"/>
    <n v="0"/>
    <n v="1676"/>
    <m/>
  </r>
  <r>
    <x v="20"/>
    <x v="0"/>
    <n v="0"/>
    <n v="55.44"/>
    <n v="0"/>
    <n v="0"/>
    <n v="55.44"/>
    <n v="55.44"/>
    <n v="55.44"/>
    <n v="135.47999999999999"/>
    <n v="0"/>
    <n v="0"/>
    <n v="0"/>
    <n v="135.47999999999999"/>
    <n v="135.47999999999999"/>
    <n v="19"/>
    <n v="1"/>
    <n v="0"/>
    <n v="20"/>
    <n v="0"/>
    <n v="56"/>
    <n v="0"/>
    <n v="0"/>
    <n v="0"/>
    <n v="56"/>
    <n v="17"/>
    <n v="5"/>
    <n v="56"/>
    <n v="78"/>
    <n v="1"/>
    <n v="1"/>
    <n v="16"/>
    <n v="18"/>
    <n v="41.3"/>
    <n v="0"/>
    <n v="14.14"/>
    <n v="55.44"/>
    <n v="3"/>
    <n v="2"/>
    <n v="32"/>
    <n v="37"/>
    <n v="0"/>
    <n v="0"/>
    <n v="0"/>
    <n v="0"/>
    <n v="0"/>
    <n v="0"/>
    <n v="0"/>
    <n v="0"/>
    <n v="104"/>
    <n v="42"/>
    <n v="0"/>
    <n v="0"/>
    <n v="0"/>
    <n v="146"/>
    <n v="7"/>
    <n v="0"/>
    <n v="1676"/>
    <m/>
  </r>
  <r>
    <x v="20"/>
    <x v="1"/>
    <n v="0"/>
    <n v="55.44"/>
    <n v="0"/>
    <n v="0"/>
    <n v="55.44"/>
    <n v="55.44"/>
    <n v="55.44"/>
    <n v="135.47999999999999"/>
    <n v="0"/>
    <n v="0"/>
    <n v="0"/>
    <n v="135.47999999999999"/>
    <n v="135.47999999999999"/>
    <n v="19"/>
    <n v="1"/>
    <n v="0"/>
    <n v="20"/>
    <n v="0"/>
    <n v="56"/>
    <n v="0"/>
    <n v="0"/>
    <n v="0"/>
    <n v="56"/>
    <n v="17"/>
    <n v="5"/>
    <n v="56"/>
    <n v="78"/>
    <n v="1"/>
    <n v="1"/>
    <n v="16"/>
    <n v="18"/>
    <n v="41.3"/>
    <n v="0"/>
    <n v="14.14"/>
    <n v="55.44"/>
    <n v="3"/>
    <n v="2"/>
    <n v="32"/>
    <n v="37"/>
    <n v="0"/>
    <n v="0"/>
    <n v="0"/>
    <n v="0"/>
    <n v="0"/>
    <n v="0"/>
    <n v="0"/>
    <n v="0"/>
    <n v="104"/>
    <n v="42"/>
    <n v="0"/>
    <n v="0"/>
    <n v="0"/>
    <n v="146"/>
    <n v="7"/>
    <n v="0"/>
    <n v="1676"/>
    <m/>
  </r>
  <r>
    <x v="20"/>
    <x v="2"/>
    <n v="0"/>
    <n v="55.44"/>
    <n v="0"/>
    <n v="0"/>
    <n v="55.44"/>
    <n v="55.44"/>
    <n v="55.44"/>
    <n v="135.47999999999999"/>
    <n v="0"/>
    <n v="0"/>
    <n v="0"/>
    <n v="135.47999999999999"/>
    <n v="135.47999999999999"/>
    <n v="19"/>
    <n v="1"/>
    <n v="0"/>
    <n v="20"/>
    <n v="0"/>
    <n v="56"/>
    <n v="0"/>
    <n v="0"/>
    <n v="0"/>
    <n v="56"/>
    <n v="17"/>
    <n v="5"/>
    <n v="56"/>
    <n v="78"/>
    <n v="1"/>
    <n v="1"/>
    <n v="16"/>
    <n v="18"/>
    <n v="41.3"/>
    <n v="0"/>
    <n v="14.14"/>
    <n v="55.44"/>
    <n v="3"/>
    <n v="2"/>
    <n v="32"/>
    <n v="37"/>
    <n v="0"/>
    <n v="0"/>
    <n v="0"/>
    <n v="0"/>
    <n v="0"/>
    <n v="0"/>
    <n v="0"/>
    <n v="0"/>
    <n v="104"/>
    <n v="42"/>
    <n v="0"/>
    <n v="0"/>
    <n v="0"/>
    <n v="146"/>
    <n v="7"/>
    <n v="0"/>
    <n v="1676"/>
    <m/>
  </r>
  <r>
    <x v="20"/>
    <x v="3"/>
    <n v="0"/>
    <n v="55.44"/>
    <n v="0"/>
    <n v="0"/>
    <n v="55.44"/>
    <n v="55.44"/>
    <n v="55.44"/>
    <n v="135.47999999999999"/>
    <n v="0"/>
    <n v="0"/>
    <n v="0"/>
    <n v="135.47999999999999"/>
    <n v="135.47999999999999"/>
    <n v="19"/>
    <n v="1"/>
    <n v="0"/>
    <n v="20"/>
    <n v="0"/>
    <n v="56"/>
    <n v="0"/>
    <n v="0"/>
    <n v="0"/>
    <n v="56"/>
    <n v="17"/>
    <n v="5"/>
    <n v="56"/>
    <n v="78"/>
    <n v="1"/>
    <n v="1"/>
    <n v="16"/>
    <n v="18"/>
    <n v="41.3"/>
    <n v="0"/>
    <n v="14.14"/>
    <n v="55.44"/>
    <n v="3"/>
    <n v="2"/>
    <n v="32"/>
    <n v="37"/>
    <n v="0"/>
    <n v="0"/>
    <n v="0"/>
    <n v="0"/>
    <n v="0"/>
    <n v="0"/>
    <n v="0"/>
    <n v="0"/>
    <n v="104"/>
    <n v="42"/>
    <n v="0"/>
    <n v="0"/>
    <n v="0"/>
    <n v="146"/>
    <n v="7"/>
    <n v="0"/>
    <n v="1676"/>
    <m/>
  </r>
  <r>
    <x v="20"/>
    <x v="4"/>
    <n v="0"/>
    <n v="55.44"/>
    <n v="0"/>
    <n v="0"/>
    <n v="55.44"/>
    <n v="55.44"/>
    <n v="55.44"/>
    <n v="135.47999999999999"/>
    <n v="0"/>
    <n v="0"/>
    <n v="0"/>
    <n v="135.47999999999999"/>
    <n v="135.47999999999999"/>
    <n v="19"/>
    <n v="1"/>
    <n v="0"/>
    <n v="20"/>
    <n v="0"/>
    <n v="56"/>
    <n v="0"/>
    <n v="0"/>
    <n v="0"/>
    <n v="56"/>
    <n v="17"/>
    <n v="5"/>
    <n v="56"/>
    <n v="78"/>
    <n v="1"/>
    <n v="1"/>
    <n v="16"/>
    <n v="18"/>
    <n v="41.3"/>
    <n v="0"/>
    <n v="14.14"/>
    <n v="55.44"/>
    <n v="3"/>
    <n v="2"/>
    <n v="32"/>
    <n v="37"/>
    <n v="0"/>
    <n v="0"/>
    <n v="0"/>
    <n v="0"/>
    <n v="0"/>
    <n v="0"/>
    <n v="0"/>
    <n v="0"/>
    <n v="104"/>
    <n v="42"/>
    <n v="0"/>
    <n v="0"/>
    <n v="0"/>
    <n v="146"/>
    <n v="7"/>
    <n v="0"/>
    <n v="1676"/>
    <m/>
  </r>
  <r>
    <x v="20"/>
    <x v="5"/>
    <n v="0"/>
    <n v="55.44"/>
    <n v="0"/>
    <n v="0"/>
    <n v="55.44"/>
    <n v="55.44"/>
    <n v="55.44"/>
    <n v="135.47999999999999"/>
    <n v="0"/>
    <n v="0"/>
    <n v="0"/>
    <n v="135.47999999999999"/>
    <n v="135.47999999999999"/>
    <n v="19"/>
    <n v="1"/>
    <n v="0"/>
    <n v="20"/>
    <n v="0"/>
    <n v="56"/>
    <n v="0"/>
    <n v="0"/>
    <n v="0"/>
    <n v="56"/>
    <n v="17"/>
    <n v="5"/>
    <n v="56"/>
    <n v="78"/>
    <n v="1"/>
    <n v="1"/>
    <n v="16"/>
    <n v="18"/>
    <n v="41.3"/>
    <n v="0"/>
    <n v="14.14"/>
    <n v="55.44"/>
    <n v="3"/>
    <n v="2"/>
    <n v="32"/>
    <n v="37"/>
    <n v="0"/>
    <n v="0"/>
    <n v="0"/>
    <n v="0"/>
    <n v="0"/>
    <n v="0"/>
    <n v="0"/>
    <n v="0"/>
    <n v="104"/>
    <n v="42"/>
    <n v="0"/>
    <n v="0"/>
    <n v="0"/>
    <n v="146"/>
    <n v="7"/>
    <n v="0"/>
    <n v="1676"/>
    <m/>
  </r>
  <r>
    <x v="20"/>
    <x v="6"/>
    <n v="0"/>
    <n v="55.44"/>
    <n v="0"/>
    <n v="0"/>
    <n v="55.44"/>
    <n v="55.44"/>
    <n v="55.44"/>
    <n v="135.47999999999999"/>
    <n v="0"/>
    <n v="0"/>
    <n v="0"/>
    <n v="135.47999999999999"/>
    <n v="135.47999999999999"/>
    <n v="19"/>
    <n v="1"/>
    <n v="0"/>
    <n v="20"/>
    <n v="0"/>
    <n v="56"/>
    <n v="0"/>
    <n v="0"/>
    <n v="0"/>
    <n v="56"/>
    <n v="17"/>
    <n v="5"/>
    <n v="56"/>
    <n v="78"/>
    <n v="1"/>
    <n v="1"/>
    <n v="16"/>
    <n v="18"/>
    <n v="41.3"/>
    <n v="0"/>
    <n v="14.14"/>
    <n v="55.44"/>
    <n v="3"/>
    <n v="2"/>
    <n v="32"/>
    <n v="37"/>
    <n v="0"/>
    <n v="0"/>
    <n v="0"/>
    <n v="0"/>
    <n v="0"/>
    <n v="0"/>
    <n v="0"/>
    <n v="0"/>
    <n v="104"/>
    <n v="42"/>
    <n v="0"/>
    <n v="0"/>
    <n v="0"/>
    <n v="146"/>
    <n v="7"/>
    <n v="0"/>
    <n v="1676"/>
    <m/>
  </r>
  <r>
    <x v="20"/>
    <x v="7"/>
    <n v="0"/>
    <n v="55.44"/>
    <n v="0"/>
    <n v="0"/>
    <n v="55.44"/>
    <n v="55.44"/>
    <n v="55.44"/>
    <n v="135.47999999999999"/>
    <n v="0"/>
    <n v="0"/>
    <n v="0"/>
    <n v="135.47999999999999"/>
    <n v="135.47999999999999"/>
    <n v="19"/>
    <n v="1"/>
    <n v="0"/>
    <n v="20"/>
    <n v="0"/>
    <n v="56"/>
    <n v="0"/>
    <n v="0"/>
    <n v="0"/>
    <n v="56"/>
    <n v="17"/>
    <n v="5"/>
    <n v="56"/>
    <n v="78"/>
    <n v="1"/>
    <n v="1"/>
    <n v="16"/>
    <n v="18"/>
    <n v="41.3"/>
    <n v="0"/>
    <n v="14.14"/>
    <n v="55.44"/>
    <n v="3"/>
    <n v="2"/>
    <n v="32"/>
    <n v="37"/>
    <n v="0"/>
    <n v="0"/>
    <n v="0"/>
    <n v="0"/>
    <n v="0"/>
    <n v="0"/>
    <n v="0"/>
    <n v="0"/>
    <n v="104"/>
    <n v="42"/>
    <n v="0"/>
    <n v="0"/>
    <n v="0"/>
    <n v="146"/>
    <n v="7"/>
    <n v="0"/>
    <n v="1676"/>
    <m/>
  </r>
  <r>
    <x v="20"/>
    <x v="8"/>
    <n v="0"/>
    <n v="55.44"/>
    <n v="0"/>
    <n v="0"/>
    <n v="55.44"/>
    <n v="55.44"/>
    <n v="55.44"/>
    <n v="135.47999999999999"/>
    <n v="0"/>
    <n v="0"/>
    <n v="0"/>
    <n v="135.47999999999999"/>
    <n v="135.47999999999999"/>
    <n v="19"/>
    <n v="1"/>
    <n v="0"/>
    <n v="20"/>
    <n v="0"/>
    <n v="56"/>
    <n v="0"/>
    <n v="0"/>
    <n v="0"/>
    <n v="56"/>
    <n v="17"/>
    <n v="5"/>
    <n v="56"/>
    <n v="78"/>
    <n v="1"/>
    <n v="1"/>
    <n v="16"/>
    <n v="18"/>
    <n v="41.3"/>
    <n v="0"/>
    <n v="14.14"/>
    <n v="55.44"/>
    <n v="3"/>
    <n v="2"/>
    <n v="32"/>
    <n v="37"/>
    <n v="0"/>
    <n v="0"/>
    <n v="0"/>
    <n v="0"/>
    <n v="0"/>
    <n v="0"/>
    <n v="0"/>
    <n v="0"/>
    <n v="104"/>
    <n v="42"/>
    <n v="0"/>
    <n v="0"/>
    <n v="0"/>
    <n v="146"/>
    <n v="7"/>
    <n v="0"/>
    <n v="1676"/>
    <m/>
  </r>
  <r>
    <x v="20"/>
    <x v="9"/>
    <n v="0"/>
    <n v="55.44"/>
    <n v="0"/>
    <n v="0"/>
    <n v="55.44"/>
    <n v="55.44"/>
    <n v="55.44"/>
    <n v="135.47999999999999"/>
    <n v="0"/>
    <n v="0"/>
    <n v="0"/>
    <n v="135.47999999999999"/>
    <n v="135.47999999999999"/>
    <n v="19"/>
    <n v="1"/>
    <n v="0"/>
    <n v="20"/>
    <n v="0"/>
    <n v="56"/>
    <n v="0"/>
    <n v="0"/>
    <n v="0"/>
    <n v="56"/>
    <n v="17"/>
    <n v="5"/>
    <n v="56"/>
    <n v="78"/>
    <n v="1"/>
    <n v="1"/>
    <n v="16"/>
    <n v="18"/>
    <n v="41.3"/>
    <n v="0"/>
    <n v="14.14"/>
    <n v="55.44"/>
    <n v="0"/>
    <n v="0"/>
    <n v="27"/>
    <n v="27"/>
    <n v="0"/>
    <n v="0"/>
    <n v="0"/>
    <n v="0"/>
    <n v="0"/>
    <n v="0"/>
    <n v="0"/>
    <n v="0"/>
    <n v="160"/>
    <n v="0"/>
    <n v="0"/>
    <n v="0"/>
    <n v="0"/>
    <n v="160"/>
    <n v="27"/>
    <n v="11"/>
    <n v="1676"/>
    <s v="El 24/10/2013 entraron en servicio los nuevos trenes chinos CCRR"/>
  </r>
  <r>
    <x v="20"/>
    <x v="10"/>
    <n v="0"/>
    <n v="55.44"/>
    <n v="0"/>
    <n v="0"/>
    <n v="55.44"/>
    <n v="55.44"/>
    <n v="55.44"/>
    <n v="135.47999999999999"/>
    <n v="0"/>
    <n v="0"/>
    <n v="0"/>
    <n v="135.47999999999999"/>
    <n v="135.47999999999999"/>
    <n v="19"/>
    <n v="1"/>
    <n v="0"/>
    <n v="20"/>
    <n v="0"/>
    <n v="56"/>
    <n v="0"/>
    <n v="0"/>
    <n v="0"/>
    <n v="56"/>
    <n v="17"/>
    <n v="5"/>
    <n v="56"/>
    <n v="78"/>
    <n v="1"/>
    <n v="1"/>
    <n v="16"/>
    <n v="18"/>
    <n v="41.3"/>
    <n v="0"/>
    <n v="14.14"/>
    <n v="55.44"/>
    <n v="0"/>
    <n v="0"/>
    <n v="27"/>
    <n v="27"/>
    <n v="0"/>
    <n v="0"/>
    <n v="0"/>
    <n v="0"/>
    <n v="0"/>
    <n v="0"/>
    <n v="0"/>
    <n v="0"/>
    <n v="160"/>
    <n v="0"/>
    <n v="0"/>
    <n v="0"/>
    <n v="0"/>
    <n v="160"/>
    <n v="27"/>
    <n v="11"/>
    <n v="1676"/>
    <m/>
  </r>
  <r>
    <x v="20"/>
    <x v="11"/>
    <n v="0"/>
    <n v="55.44"/>
    <n v="0"/>
    <n v="0"/>
    <n v="55.44"/>
    <n v="55.44"/>
    <n v="55.44"/>
    <n v="135.47999999999999"/>
    <n v="0"/>
    <n v="0"/>
    <n v="0"/>
    <n v="135.47999999999999"/>
    <n v="135.47999999999999"/>
    <n v="19"/>
    <n v="1"/>
    <n v="0"/>
    <n v="20"/>
    <n v="0"/>
    <n v="56"/>
    <n v="0"/>
    <n v="0"/>
    <n v="0"/>
    <n v="56"/>
    <n v="17"/>
    <n v="5"/>
    <n v="56"/>
    <n v="78"/>
    <n v="1"/>
    <n v="1"/>
    <n v="16"/>
    <n v="18"/>
    <n v="41.3"/>
    <n v="0"/>
    <n v="14.14"/>
    <n v="55.44"/>
    <n v="0"/>
    <n v="0"/>
    <n v="27"/>
    <n v="27"/>
    <n v="0"/>
    <n v="0"/>
    <n v="0"/>
    <n v="0"/>
    <n v="0"/>
    <n v="0"/>
    <n v="0"/>
    <n v="0"/>
    <n v="160"/>
    <n v="0"/>
    <n v="0"/>
    <n v="0"/>
    <n v="0"/>
    <n v="160"/>
    <n v="27"/>
    <n v="11"/>
    <n v="1676"/>
    <m/>
  </r>
  <r>
    <x v="21"/>
    <x v="0"/>
    <n v="0"/>
    <n v="55.44"/>
    <n v="0"/>
    <n v="0"/>
    <n v="55.44"/>
    <n v="55.44"/>
    <n v="55.44"/>
    <n v="135.47999999999999"/>
    <n v="0"/>
    <n v="0"/>
    <n v="0"/>
    <n v="135.47999999999999"/>
    <n v="135.47999999999999"/>
    <n v="19"/>
    <n v="1"/>
    <n v="0"/>
    <n v="20"/>
    <n v="0"/>
    <n v="56"/>
    <n v="0"/>
    <n v="0"/>
    <n v="0"/>
    <n v="56"/>
    <n v="17"/>
    <n v="5"/>
    <n v="56"/>
    <n v="78"/>
    <n v="1"/>
    <n v="1"/>
    <n v="16"/>
    <n v="18"/>
    <n v="41.3"/>
    <n v="0"/>
    <n v="14.14"/>
    <n v="55.44"/>
    <n v="0"/>
    <n v="0"/>
    <n v="27"/>
    <n v="27"/>
    <n v="0"/>
    <n v="0"/>
    <n v="0"/>
    <n v="0"/>
    <n v="0"/>
    <n v="0"/>
    <n v="0"/>
    <n v="0"/>
    <n v="160"/>
    <n v="0"/>
    <n v="0"/>
    <n v="0"/>
    <n v="0"/>
    <n v="160"/>
    <n v="27"/>
    <n v="11"/>
    <n v="1676"/>
    <m/>
  </r>
  <r>
    <x v="21"/>
    <x v="1"/>
    <n v="0"/>
    <n v="55.44"/>
    <n v="0"/>
    <n v="0"/>
    <n v="55.44"/>
    <n v="55.44"/>
    <n v="55.44"/>
    <n v="135.47999999999999"/>
    <n v="0"/>
    <n v="0"/>
    <n v="0"/>
    <n v="135.47999999999999"/>
    <n v="135.47999999999999"/>
    <n v="19"/>
    <n v="1"/>
    <n v="0"/>
    <n v="20"/>
    <n v="0"/>
    <n v="56"/>
    <n v="0"/>
    <n v="0"/>
    <n v="0"/>
    <n v="56"/>
    <n v="17"/>
    <n v="5"/>
    <n v="56"/>
    <n v="78"/>
    <n v="1"/>
    <n v="1"/>
    <n v="16"/>
    <n v="18"/>
    <n v="41.3"/>
    <n v="0"/>
    <n v="14.14"/>
    <n v="55.44"/>
    <n v="0"/>
    <n v="0"/>
    <n v="27"/>
    <n v="27"/>
    <n v="0"/>
    <n v="0"/>
    <n v="0"/>
    <n v="0"/>
    <n v="0"/>
    <n v="0"/>
    <n v="0"/>
    <n v="0"/>
    <n v="160"/>
    <n v="0"/>
    <n v="0"/>
    <n v="0"/>
    <n v="0"/>
    <n v="160"/>
    <n v="27"/>
    <n v="11"/>
    <n v="1676"/>
    <m/>
  </r>
  <r>
    <x v="21"/>
    <x v="2"/>
    <n v="0"/>
    <n v="55.44"/>
    <n v="0"/>
    <n v="0"/>
    <n v="55.44"/>
    <n v="55.44"/>
    <n v="55.44"/>
    <n v="135.47999999999999"/>
    <n v="0"/>
    <n v="0"/>
    <n v="0"/>
    <n v="135.47999999999999"/>
    <n v="135.47999999999999"/>
    <n v="19"/>
    <n v="1"/>
    <n v="0"/>
    <n v="20"/>
    <n v="0"/>
    <n v="56"/>
    <n v="0"/>
    <n v="0"/>
    <n v="0"/>
    <n v="56"/>
    <n v="17"/>
    <n v="5"/>
    <n v="56"/>
    <n v="78"/>
    <n v="1"/>
    <n v="1"/>
    <n v="16"/>
    <n v="18"/>
    <n v="41.3"/>
    <n v="0"/>
    <n v="14.14"/>
    <n v="55.44"/>
    <n v="0"/>
    <n v="0"/>
    <n v="27"/>
    <n v="27"/>
    <n v="0"/>
    <n v="0"/>
    <n v="0"/>
    <n v="0"/>
    <n v="0"/>
    <n v="0"/>
    <n v="0"/>
    <n v="0"/>
    <n v="160"/>
    <n v="0"/>
    <n v="0"/>
    <n v="0"/>
    <n v="0"/>
    <n v="160"/>
    <n v="27"/>
    <n v="11"/>
    <n v="1676"/>
    <m/>
  </r>
  <r>
    <x v="21"/>
    <x v="3"/>
    <n v="0"/>
    <n v="55.44"/>
    <n v="0"/>
    <n v="0"/>
    <n v="55.44"/>
    <n v="55.44"/>
    <n v="55.44"/>
    <n v="135.47999999999999"/>
    <n v="0"/>
    <n v="0"/>
    <n v="0"/>
    <n v="135.47999999999999"/>
    <n v="135.47999999999999"/>
    <n v="19"/>
    <n v="1"/>
    <n v="0"/>
    <n v="20"/>
    <n v="0"/>
    <n v="56"/>
    <n v="0"/>
    <n v="0"/>
    <n v="0"/>
    <n v="56"/>
    <n v="17"/>
    <n v="5"/>
    <n v="56"/>
    <n v="78"/>
    <n v="1"/>
    <n v="1"/>
    <n v="16"/>
    <n v="18"/>
    <n v="41.3"/>
    <n v="0"/>
    <n v="14.14"/>
    <n v="55.44"/>
    <n v="0"/>
    <n v="0"/>
    <n v="27"/>
    <n v="27"/>
    <n v="0"/>
    <n v="0"/>
    <n v="0"/>
    <n v="0"/>
    <n v="0"/>
    <n v="0"/>
    <n v="0"/>
    <n v="0"/>
    <n v="160"/>
    <n v="0"/>
    <n v="0"/>
    <n v="0"/>
    <n v="0"/>
    <n v="160"/>
    <n v="27"/>
    <n v="11"/>
    <n v="1676"/>
    <m/>
  </r>
  <r>
    <x v="21"/>
    <x v="4"/>
    <n v="16.86"/>
    <n v="55.44"/>
    <n v="0"/>
    <n v="0"/>
    <n v="72.3"/>
    <n v="72.3"/>
    <n v="72.3"/>
    <n v="152.33991"/>
    <n v="0"/>
    <n v="0"/>
    <n v="0"/>
    <n v="152.33991"/>
    <n v="152.33991"/>
    <n v="21"/>
    <n v="1"/>
    <n v="0"/>
    <n v="22"/>
    <n v="3"/>
    <n v="54"/>
    <n v="0"/>
    <n v="10"/>
    <n v="0"/>
    <n v="67"/>
    <n v="21"/>
    <n v="7"/>
    <n v="67"/>
    <n v="95"/>
    <n v="2"/>
    <n v="6"/>
    <n v="20"/>
    <n v="28"/>
    <n v="41.3"/>
    <n v="0"/>
    <n v="31"/>
    <n v="72.3"/>
    <n v="0"/>
    <n v="0"/>
    <n v="27"/>
    <n v="27"/>
    <n v="0"/>
    <n v="0"/>
    <n v="0"/>
    <n v="0"/>
    <n v="0"/>
    <n v="0"/>
    <n v="0"/>
    <n v="0"/>
    <n v="160"/>
    <n v="0"/>
    <n v="0"/>
    <n v="0"/>
    <n v="0"/>
    <n v="160"/>
    <n v="27"/>
    <n v="11"/>
    <n v="1676"/>
    <s v="Estaciones Manzanares y Cabred remodeladas e incorporadas al servicio metropolitano el 25/05/2014."/>
  </r>
  <r>
    <x v="21"/>
    <x v="5"/>
    <n v="16.86"/>
    <n v="55.44"/>
    <n v="0"/>
    <n v="0"/>
    <n v="72.3"/>
    <n v="72.3"/>
    <n v="72.3"/>
    <n v="152.33991"/>
    <n v="0"/>
    <n v="0"/>
    <n v="0"/>
    <n v="152.33991"/>
    <n v="152.33991"/>
    <n v="21"/>
    <n v="1"/>
    <n v="0"/>
    <n v="22"/>
    <n v="3"/>
    <n v="54"/>
    <n v="0"/>
    <n v="10"/>
    <n v="0"/>
    <n v="67"/>
    <n v="21"/>
    <n v="7"/>
    <n v="67"/>
    <n v="95"/>
    <n v="2"/>
    <n v="6"/>
    <n v="20"/>
    <n v="28"/>
    <n v="41.3"/>
    <n v="0"/>
    <n v="31"/>
    <n v="72.3"/>
    <n v="0"/>
    <n v="0"/>
    <n v="27"/>
    <n v="27"/>
    <n v="0"/>
    <n v="0"/>
    <n v="0"/>
    <n v="0"/>
    <n v="0"/>
    <n v="0"/>
    <n v="0"/>
    <n v="0"/>
    <n v="160"/>
    <n v="0"/>
    <n v="0"/>
    <n v="0"/>
    <n v="0"/>
    <n v="160"/>
    <n v="27"/>
    <n v="11"/>
    <n v="1676"/>
    <m/>
  </r>
  <r>
    <x v="21"/>
    <x v="6"/>
    <n v="16.86"/>
    <n v="55.44"/>
    <n v="0"/>
    <n v="0"/>
    <n v="72.3"/>
    <n v="72.3"/>
    <n v="72.3"/>
    <n v="152.33991"/>
    <n v="0"/>
    <n v="0"/>
    <n v="0"/>
    <n v="152.33991"/>
    <n v="152.33991"/>
    <n v="21"/>
    <n v="1"/>
    <n v="0"/>
    <n v="22"/>
    <n v="3"/>
    <n v="54"/>
    <n v="0"/>
    <n v="10"/>
    <n v="0"/>
    <n v="67"/>
    <n v="21"/>
    <n v="7"/>
    <n v="67"/>
    <n v="95"/>
    <n v="2"/>
    <n v="6"/>
    <n v="20"/>
    <n v="28"/>
    <n v="41.3"/>
    <n v="0"/>
    <n v="31"/>
    <n v="72.3"/>
    <n v="0"/>
    <n v="0"/>
    <n v="27"/>
    <n v="27"/>
    <n v="0"/>
    <n v="0"/>
    <n v="0"/>
    <n v="0"/>
    <n v="0"/>
    <n v="0"/>
    <n v="0"/>
    <n v="0"/>
    <n v="160"/>
    <n v="0"/>
    <n v="0"/>
    <n v="0"/>
    <n v="0"/>
    <n v="160"/>
    <n v="27"/>
    <n v="11"/>
    <n v="1676"/>
    <m/>
  </r>
  <r>
    <x v="21"/>
    <x v="7"/>
    <n v="16.86"/>
    <n v="55.44"/>
    <n v="0"/>
    <n v="0"/>
    <n v="72.3"/>
    <n v="72.3"/>
    <n v="72.3"/>
    <n v="152.33991"/>
    <n v="0"/>
    <n v="0"/>
    <n v="0"/>
    <n v="152.33991"/>
    <n v="152.33991"/>
    <n v="21"/>
    <n v="1"/>
    <n v="0"/>
    <n v="22"/>
    <n v="3"/>
    <n v="54"/>
    <n v="0"/>
    <n v="10"/>
    <n v="0"/>
    <n v="67"/>
    <n v="21"/>
    <n v="7"/>
    <n v="67"/>
    <n v="95"/>
    <n v="2"/>
    <n v="6"/>
    <n v="20"/>
    <n v="28"/>
    <n v="41.3"/>
    <n v="0"/>
    <n v="31"/>
    <n v="72.3"/>
    <n v="0"/>
    <n v="0"/>
    <n v="27"/>
    <n v="27"/>
    <n v="0"/>
    <n v="0"/>
    <n v="0"/>
    <n v="0"/>
    <n v="0"/>
    <n v="0"/>
    <n v="0"/>
    <n v="0"/>
    <n v="160"/>
    <n v="0"/>
    <n v="0"/>
    <n v="0"/>
    <n v="0"/>
    <n v="160"/>
    <n v="27"/>
    <n v="11"/>
    <n v="1676"/>
    <m/>
  </r>
  <r>
    <x v="21"/>
    <x v="8"/>
    <n v="16.86"/>
    <n v="55.44"/>
    <n v="0"/>
    <n v="0"/>
    <n v="72.3"/>
    <n v="72.3"/>
    <n v="72.3"/>
    <n v="152.33991"/>
    <n v="0"/>
    <n v="0"/>
    <n v="0"/>
    <n v="152.33991"/>
    <n v="152.33991"/>
    <n v="21"/>
    <n v="1"/>
    <n v="0"/>
    <n v="22"/>
    <n v="3"/>
    <n v="54"/>
    <n v="0"/>
    <n v="10"/>
    <n v="0"/>
    <n v="67"/>
    <n v="21"/>
    <n v="7"/>
    <n v="67"/>
    <n v="95"/>
    <n v="2"/>
    <n v="6"/>
    <n v="20"/>
    <n v="28"/>
    <n v="41.3"/>
    <n v="0"/>
    <n v="31"/>
    <n v="72.3"/>
    <n v="0"/>
    <n v="0"/>
    <n v="27"/>
    <n v="27"/>
    <n v="0"/>
    <n v="0"/>
    <n v="0"/>
    <n v="0"/>
    <n v="0"/>
    <n v="0"/>
    <n v="0"/>
    <n v="0"/>
    <n v="160"/>
    <n v="0"/>
    <n v="0"/>
    <n v="0"/>
    <n v="0"/>
    <n v="160"/>
    <n v="27"/>
    <n v="11"/>
    <n v="1676"/>
    <m/>
  </r>
  <r>
    <x v="21"/>
    <x v="9"/>
    <n v="16.86"/>
    <n v="55.44"/>
    <n v="0"/>
    <n v="0"/>
    <n v="72.3"/>
    <n v="72.3"/>
    <n v="72.3"/>
    <n v="152.33991"/>
    <n v="0"/>
    <n v="0"/>
    <n v="0"/>
    <n v="152.33991"/>
    <n v="152.33991"/>
    <n v="21"/>
    <n v="1"/>
    <n v="0"/>
    <n v="22"/>
    <n v="3"/>
    <n v="54"/>
    <n v="0"/>
    <n v="10"/>
    <n v="0"/>
    <n v="67"/>
    <n v="21"/>
    <n v="7"/>
    <n v="67"/>
    <n v="95"/>
    <n v="2"/>
    <n v="6"/>
    <n v="20"/>
    <n v="28"/>
    <n v="41.3"/>
    <n v="0"/>
    <n v="31"/>
    <n v="72.3"/>
    <n v="0"/>
    <n v="0"/>
    <n v="27"/>
    <n v="27"/>
    <n v="0"/>
    <n v="0"/>
    <n v="0"/>
    <n v="0"/>
    <n v="0"/>
    <n v="0"/>
    <n v="0"/>
    <n v="0"/>
    <n v="160"/>
    <n v="0"/>
    <n v="0"/>
    <n v="0"/>
    <n v="0"/>
    <n v="160"/>
    <n v="27"/>
    <n v="11"/>
    <n v="1676"/>
    <m/>
  </r>
  <r>
    <x v="21"/>
    <x v="10"/>
    <n v="16.86"/>
    <n v="55.44"/>
    <n v="0"/>
    <n v="0"/>
    <n v="72.3"/>
    <n v="72.3"/>
    <n v="72.3"/>
    <n v="152.33991"/>
    <n v="0"/>
    <n v="0"/>
    <n v="0"/>
    <n v="152.33991"/>
    <n v="152.33991"/>
    <n v="21"/>
    <n v="1"/>
    <n v="0"/>
    <n v="22"/>
    <n v="3"/>
    <n v="54"/>
    <n v="0"/>
    <n v="10"/>
    <n v="0"/>
    <n v="67"/>
    <n v="21"/>
    <n v="7"/>
    <n v="67"/>
    <n v="95"/>
    <n v="2"/>
    <n v="6"/>
    <n v="20"/>
    <n v="28"/>
    <n v="41.3"/>
    <n v="0"/>
    <n v="31"/>
    <n v="72.3"/>
    <n v="0"/>
    <n v="0"/>
    <n v="27"/>
    <n v="27"/>
    <n v="0"/>
    <n v="0"/>
    <n v="0"/>
    <n v="0"/>
    <n v="0"/>
    <n v="0"/>
    <n v="0"/>
    <n v="0"/>
    <n v="160"/>
    <n v="0"/>
    <n v="0"/>
    <n v="0"/>
    <n v="0"/>
    <n v="160"/>
    <n v="27"/>
    <n v="11"/>
    <n v="1676"/>
    <m/>
  </r>
  <r>
    <x v="21"/>
    <x v="11"/>
    <n v="16.86"/>
    <n v="55.44"/>
    <n v="0"/>
    <n v="0"/>
    <n v="72.3"/>
    <n v="72.3"/>
    <n v="72.3"/>
    <n v="152.33991"/>
    <n v="0"/>
    <n v="0"/>
    <n v="0"/>
    <n v="152.33991"/>
    <n v="152.33991"/>
    <n v="21"/>
    <n v="1"/>
    <n v="0"/>
    <n v="22"/>
    <n v="3"/>
    <n v="54"/>
    <n v="0"/>
    <n v="10"/>
    <n v="0"/>
    <n v="67"/>
    <n v="21"/>
    <n v="7"/>
    <n v="67"/>
    <n v="95"/>
    <n v="2"/>
    <n v="6"/>
    <n v="20"/>
    <n v="28"/>
    <n v="41.3"/>
    <n v="0"/>
    <n v="31"/>
    <n v="72.3"/>
    <n v="0"/>
    <n v="0"/>
    <n v="27"/>
    <n v="27"/>
    <n v="0"/>
    <n v="0"/>
    <n v="0"/>
    <n v="0"/>
    <n v="0"/>
    <n v="0"/>
    <n v="0"/>
    <n v="0"/>
    <n v="160"/>
    <n v="0"/>
    <n v="0"/>
    <n v="0"/>
    <n v="0"/>
    <n v="160"/>
    <n v="27"/>
    <n v="11"/>
    <n v="1676"/>
    <m/>
  </r>
  <r>
    <x v="22"/>
    <x v="0"/>
    <n v="16.86"/>
    <n v="55.44"/>
    <n v="0"/>
    <n v="0"/>
    <n v="72.3"/>
    <n v="72.3"/>
    <n v="72.3"/>
    <n v="152.33991"/>
    <n v="0"/>
    <n v="0"/>
    <n v="0"/>
    <n v="152.33991"/>
    <n v="152.33991"/>
    <n v="21"/>
    <n v="1"/>
    <n v="0"/>
    <n v="22"/>
    <n v="3"/>
    <n v="54"/>
    <n v="0"/>
    <n v="10"/>
    <n v="0"/>
    <n v="67"/>
    <n v="21"/>
    <n v="7"/>
    <n v="67"/>
    <n v="95"/>
    <n v="2"/>
    <n v="6"/>
    <n v="20"/>
    <n v="28"/>
    <n v="41.3"/>
    <n v="0"/>
    <n v="31"/>
    <n v="72.3"/>
    <n v="0"/>
    <n v="0"/>
    <n v="27"/>
    <n v="27"/>
    <n v="0"/>
    <n v="0"/>
    <n v="0"/>
    <n v="0"/>
    <n v="0"/>
    <n v="0"/>
    <n v="0"/>
    <n v="0"/>
    <n v="160"/>
    <n v="0"/>
    <n v="0"/>
    <n v="0"/>
    <n v="0"/>
    <n v="160"/>
    <n v="27"/>
    <n v="11"/>
    <n v="1676"/>
    <m/>
  </r>
  <r>
    <x v="22"/>
    <x v="1"/>
    <n v="16.86"/>
    <n v="55.44"/>
    <n v="0"/>
    <n v="0"/>
    <n v="72.3"/>
    <n v="72.3"/>
    <n v="72.3"/>
    <n v="152.33991"/>
    <n v="0"/>
    <n v="0"/>
    <n v="0"/>
    <n v="152.33991"/>
    <n v="152.33991"/>
    <n v="21"/>
    <n v="1"/>
    <n v="0"/>
    <n v="22"/>
    <n v="3"/>
    <n v="54"/>
    <n v="0"/>
    <n v="10"/>
    <n v="0"/>
    <n v="67"/>
    <n v="21"/>
    <n v="7"/>
    <n v="67"/>
    <n v="95"/>
    <n v="2"/>
    <n v="6"/>
    <n v="20"/>
    <n v="28"/>
    <n v="41.3"/>
    <n v="0"/>
    <n v="31"/>
    <n v="72.3"/>
    <n v="0"/>
    <n v="0"/>
    <n v="27"/>
    <n v="27"/>
    <n v="0"/>
    <n v="0"/>
    <n v="0"/>
    <n v="0"/>
    <n v="0"/>
    <n v="0"/>
    <n v="0"/>
    <n v="0"/>
    <n v="160"/>
    <n v="0"/>
    <n v="0"/>
    <n v="0"/>
    <n v="0"/>
    <n v="160"/>
    <n v="27"/>
    <n v="11"/>
    <n v="1676"/>
    <m/>
  </r>
  <r>
    <x v="22"/>
    <x v="2"/>
    <n v="16.86"/>
    <n v="55.44"/>
    <n v="0"/>
    <n v="0"/>
    <n v="72.3"/>
    <n v="72.3"/>
    <n v="72.3"/>
    <n v="152.33991"/>
    <n v="0"/>
    <n v="0"/>
    <n v="0"/>
    <n v="152.33991"/>
    <n v="152.33991"/>
    <n v="21"/>
    <n v="1"/>
    <n v="0"/>
    <n v="22"/>
    <n v="3"/>
    <n v="54"/>
    <n v="0"/>
    <n v="10"/>
    <n v="0"/>
    <n v="67"/>
    <n v="21"/>
    <n v="7"/>
    <n v="67"/>
    <n v="95"/>
    <n v="2"/>
    <n v="6"/>
    <n v="20"/>
    <n v="28"/>
    <n v="41.3"/>
    <n v="0"/>
    <n v="31"/>
    <n v="72.3"/>
    <n v="0"/>
    <n v="0"/>
    <n v="27"/>
    <n v="27"/>
    <n v="0"/>
    <n v="0"/>
    <n v="0"/>
    <n v="0"/>
    <n v="0"/>
    <n v="0"/>
    <n v="0"/>
    <n v="0"/>
    <n v="160"/>
    <n v="0"/>
    <n v="0"/>
    <n v="0"/>
    <n v="0"/>
    <n v="160"/>
    <n v="27"/>
    <n v="11"/>
    <n v="1676"/>
    <m/>
  </r>
  <r>
    <x v="22"/>
    <x v="3"/>
    <n v="16.86"/>
    <n v="55.44"/>
    <n v="0"/>
    <n v="0"/>
    <n v="72.3"/>
    <n v="72.3"/>
    <n v="72.3"/>
    <n v="152.33991"/>
    <n v="0"/>
    <n v="0"/>
    <n v="0"/>
    <n v="152.33991"/>
    <n v="152.33991"/>
    <n v="21"/>
    <n v="1"/>
    <n v="0"/>
    <n v="22"/>
    <n v="3"/>
    <n v="54"/>
    <n v="0"/>
    <n v="10"/>
    <n v="0"/>
    <n v="67"/>
    <n v="21"/>
    <n v="7"/>
    <n v="67"/>
    <n v="95"/>
    <n v="2"/>
    <n v="6"/>
    <n v="20"/>
    <n v="28"/>
    <n v="41.3"/>
    <n v="0"/>
    <n v="31"/>
    <n v="72.3"/>
    <n v="0"/>
    <n v="0"/>
    <n v="27"/>
    <n v="27"/>
    <n v="0"/>
    <n v="0"/>
    <n v="0"/>
    <n v="0"/>
    <n v="0"/>
    <n v="0"/>
    <n v="0"/>
    <n v="0"/>
    <n v="160"/>
    <n v="0"/>
    <n v="0"/>
    <n v="0"/>
    <n v="0"/>
    <n v="160"/>
    <n v="27"/>
    <n v="11"/>
    <n v="1676"/>
    <m/>
  </r>
  <r>
    <x v="22"/>
    <x v="4"/>
    <n v="16.86"/>
    <n v="55.44"/>
    <n v="0"/>
    <n v="0"/>
    <n v="72.3"/>
    <n v="72.3"/>
    <n v="72.3"/>
    <n v="152.33991"/>
    <n v="0"/>
    <n v="0"/>
    <n v="0"/>
    <n v="152.33991"/>
    <n v="152.33991"/>
    <n v="21"/>
    <n v="1"/>
    <n v="0"/>
    <n v="22"/>
    <n v="3"/>
    <n v="54"/>
    <n v="0"/>
    <n v="10"/>
    <n v="0"/>
    <n v="67"/>
    <n v="21"/>
    <n v="7"/>
    <n v="67"/>
    <n v="95"/>
    <n v="2"/>
    <n v="6"/>
    <n v="20"/>
    <n v="28"/>
    <n v="41.3"/>
    <n v="0"/>
    <n v="31"/>
    <n v="72.3"/>
    <n v="0"/>
    <n v="0"/>
    <n v="27"/>
    <n v="27"/>
    <n v="0"/>
    <n v="0"/>
    <n v="0"/>
    <n v="0"/>
    <n v="0"/>
    <n v="0"/>
    <n v="0"/>
    <n v="0"/>
    <n v="160"/>
    <n v="0"/>
    <n v="0"/>
    <n v="0"/>
    <n v="0"/>
    <n v="160"/>
    <n v="27"/>
    <n v="11"/>
    <n v="1676"/>
    <m/>
  </r>
  <r>
    <x v="22"/>
    <x v="5"/>
    <n v="16.86"/>
    <n v="55.44"/>
    <n v="0"/>
    <n v="0"/>
    <n v="72.3"/>
    <n v="72.3"/>
    <n v="72.3"/>
    <n v="152.33991"/>
    <n v="0"/>
    <n v="0"/>
    <n v="0"/>
    <n v="152.33991"/>
    <n v="152.33991"/>
    <n v="21"/>
    <n v="1"/>
    <n v="0"/>
    <n v="22"/>
    <n v="3"/>
    <n v="54"/>
    <n v="0"/>
    <n v="10"/>
    <n v="0"/>
    <n v="67"/>
    <n v="21"/>
    <n v="7"/>
    <n v="67"/>
    <n v="95"/>
    <n v="2"/>
    <n v="6"/>
    <n v="20"/>
    <n v="28"/>
    <n v="41.3"/>
    <n v="0"/>
    <n v="31"/>
    <n v="72.3"/>
    <n v="0"/>
    <n v="0"/>
    <n v="27"/>
    <n v="27"/>
    <n v="0"/>
    <n v="0"/>
    <n v="0"/>
    <n v="0"/>
    <n v="0"/>
    <n v="0"/>
    <n v="0"/>
    <n v="0"/>
    <n v="160"/>
    <n v="0"/>
    <n v="0"/>
    <n v="0"/>
    <n v="0"/>
    <n v="160"/>
    <n v="27"/>
    <n v="11"/>
    <n v="1676"/>
    <m/>
  </r>
  <r>
    <x v="22"/>
    <x v="6"/>
    <n v="16.86"/>
    <n v="55.44"/>
    <n v="0"/>
    <n v="0"/>
    <n v="72.3"/>
    <n v="72.3"/>
    <n v="72.3"/>
    <n v="152.33991"/>
    <n v="0"/>
    <n v="0"/>
    <n v="0"/>
    <n v="152.33991"/>
    <n v="152.33991"/>
    <n v="21"/>
    <n v="1"/>
    <n v="0"/>
    <n v="22"/>
    <n v="3"/>
    <n v="54"/>
    <n v="0"/>
    <n v="10"/>
    <n v="0"/>
    <n v="67"/>
    <n v="21"/>
    <n v="7"/>
    <n v="67"/>
    <n v="95"/>
    <n v="2"/>
    <n v="6"/>
    <n v="20"/>
    <n v="28"/>
    <n v="41.3"/>
    <n v="0"/>
    <n v="31"/>
    <n v="72.3"/>
    <n v="0"/>
    <n v="0"/>
    <n v="27"/>
    <n v="27"/>
    <n v="0"/>
    <n v="0"/>
    <n v="0"/>
    <n v="0"/>
    <n v="0"/>
    <n v="0"/>
    <n v="0"/>
    <n v="0"/>
    <n v="160"/>
    <n v="0"/>
    <n v="0"/>
    <n v="0"/>
    <n v="0"/>
    <n v="160"/>
    <n v="27"/>
    <n v="11"/>
    <n v="1676"/>
    <m/>
  </r>
  <r>
    <x v="22"/>
    <x v="7"/>
    <n v="16.86"/>
    <n v="55.44"/>
    <n v="0"/>
    <n v="0"/>
    <n v="72.3"/>
    <n v="72.3"/>
    <n v="72.3"/>
    <n v="152.33991"/>
    <n v="0"/>
    <n v="0"/>
    <n v="0"/>
    <n v="152.33991"/>
    <n v="152.33991"/>
    <n v="21"/>
    <n v="1"/>
    <n v="0"/>
    <n v="22"/>
    <n v="3"/>
    <n v="54"/>
    <n v="0"/>
    <n v="10"/>
    <n v="0"/>
    <n v="67"/>
    <n v="21"/>
    <n v="7"/>
    <n v="67"/>
    <n v="95"/>
    <n v="2"/>
    <n v="6"/>
    <n v="20"/>
    <n v="28"/>
    <n v="41.3"/>
    <n v="0"/>
    <n v="31"/>
    <n v="72.3"/>
    <n v="0"/>
    <n v="0"/>
    <n v="27"/>
    <n v="27"/>
    <n v="0"/>
    <n v="0"/>
    <n v="0"/>
    <n v="0"/>
    <n v="0"/>
    <n v="0"/>
    <n v="0"/>
    <n v="0"/>
    <n v="160"/>
    <n v="0"/>
    <n v="0"/>
    <n v="0"/>
    <n v="0"/>
    <n v="160"/>
    <n v="27"/>
    <n v="11"/>
    <n v="1676"/>
    <m/>
  </r>
  <r>
    <x v="22"/>
    <x v="8"/>
    <n v="16.86"/>
    <n v="55.44"/>
    <n v="0"/>
    <n v="0"/>
    <n v="72.3"/>
    <n v="72.3"/>
    <n v="72.3"/>
    <n v="152.33991"/>
    <n v="0"/>
    <n v="0"/>
    <n v="0"/>
    <n v="152.33991"/>
    <n v="152.33991"/>
    <n v="21"/>
    <n v="1"/>
    <n v="0"/>
    <n v="22"/>
    <n v="3"/>
    <n v="54"/>
    <n v="0"/>
    <n v="10"/>
    <n v="0"/>
    <n v="67"/>
    <n v="21"/>
    <n v="7"/>
    <n v="67"/>
    <n v="95"/>
    <n v="2"/>
    <n v="6"/>
    <n v="20"/>
    <n v="28"/>
    <n v="41.3"/>
    <n v="0"/>
    <n v="31"/>
    <n v="72.3"/>
    <n v="0"/>
    <n v="0"/>
    <n v="27"/>
    <n v="27"/>
    <n v="0"/>
    <n v="0"/>
    <n v="0"/>
    <n v="0"/>
    <n v="0"/>
    <n v="0"/>
    <n v="0"/>
    <n v="0"/>
    <n v="160"/>
    <n v="0"/>
    <n v="0"/>
    <n v="0"/>
    <n v="0"/>
    <n v="160"/>
    <n v="27"/>
    <n v="11"/>
    <n v="1676"/>
    <m/>
  </r>
  <r>
    <x v="22"/>
    <x v="9"/>
    <n v="16.86"/>
    <n v="55.44"/>
    <n v="0"/>
    <n v="0"/>
    <n v="72.3"/>
    <n v="72.3"/>
    <n v="72.3"/>
    <n v="152.33991"/>
    <n v="0"/>
    <n v="0"/>
    <n v="0"/>
    <n v="152.33991"/>
    <n v="152.33991"/>
    <n v="21"/>
    <n v="1"/>
    <n v="0"/>
    <n v="22"/>
    <n v="3"/>
    <n v="54"/>
    <n v="0"/>
    <n v="10"/>
    <n v="0"/>
    <n v="67"/>
    <n v="21"/>
    <n v="7"/>
    <n v="67"/>
    <n v="95"/>
    <n v="2"/>
    <n v="6"/>
    <n v="20"/>
    <n v="28"/>
    <n v="41.3"/>
    <n v="0"/>
    <n v="31"/>
    <n v="72.3"/>
    <n v="0"/>
    <n v="0"/>
    <n v="27"/>
    <n v="27"/>
    <n v="0"/>
    <n v="0"/>
    <n v="0"/>
    <n v="0"/>
    <n v="0"/>
    <n v="0"/>
    <n v="0"/>
    <n v="0"/>
    <n v="160"/>
    <n v="0"/>
    <n v="0"/>
    <n v="0"/>
    <n v="0"/>
    <n v="160"/>
    <n v="27"/>
    <n v="11"/>
    <n v="1676"/>
    <m/>
  </r>
  <r>
    <x v="22"/>
    <x v="10"/>
    <n v="16.86"/>
    <n v="55.44"/>
    <n v="0"/>
    <n v="0"/>
    <n v="72.3"/>
    <n v="72.3"/>
    <n v="72.3"/>
    <n v="152.33991"/>
    <n v="0"/>
    <n v="0"/>
    <n v="0"/>
    <n v="152.33991"/>
    <n v="152.33991"/>
    <n v="21"/>
    <n v="1"/>
    <n v="0"/>
    <n v="22"/>
    <n v="3"/>
    <n v="54"/>
    <n v="0"/>
    <n v="10"/>
    <n v="0"/>
    <n v="67"/>
    <n v="21"/>
    <n v="7"/>
    <n v="67"/>
    <n v="95"/>
    <n v="2"/>
    <n v="6"/>
    <n v="20"/>
    <n v="28"/>
    <n v="41.3"/>
    <n v="0"/>
    <n v="31"/>
    <n v="72.3"/>
    <n v="0"/>
    <n v="0"/>
    <n v="27"/>
    <n v="27"/>
    <n v="0"/>
    <n v="0"/>
    <n v="0"/>
    <n v="0"/>
    <n v="0"/>
    <n v="0"/>
    <n v="0"/>
    <n v="0"/>
    <n v="160"/>
    <n v="0"/>
    <n v="0"/>
    <n v="0"/>
    <n v="0"/>
    <n v="160"/>
    <n v="27"/>
    <n v="11"/>
    <n v="1676"/>
    <m/>
  </r>
  <r>
    <x v="22"/>
    <x v="11"/>
    <n v="16.86"/>
    <n v="55.44"/>
    <n v="0"/>
    <n v="0"/>
    <n v="72.3"/>
    <n v="72.3"/>
    <n v="72.3"/>
    <n v="152.33991"/>
    <n v="0"/>
    <n v="0"/>
    <n v="0"/>
    <n v="152.33991"/>
    <n v="152.33991"/>
    <n v="21"/>
    <n v="1"/>
    <n v="0"/>
    <n v="22"/>
    <n v="3"/>
    <n v="54"/>
    <n v="0"/>
    <n v="10"/>
    <n v="0"/>
    <n v="67"/>
    <n v="21"/>
    <n v="7"/>
    <n v="67"/>
    <n v="95"/>
    <n v="2"/>
    <n v="6"/>
    <n v="20"/>
    <n v="28"/>
    <n v="41.3"/>
    <n v="0"/>
    <n v="31"/>
    <n v="72.3"/>
    <n v="0"/>
    <n v="0"/>
    <n v="27"/>
    <n v="27"/>
    <n v="0"/>
    <n v="0"/>
    <n v="0"/>
    <n v="0"/>
    <n v="0"/>
    <n v="0"/>
    <n v="0"/>
    <n v="0"/>
    <n v="160"/>
    <n v="0"/>
    <n v="0"/>
    <n v="0"/>
    <n v="0"/>
    <n v="160"/>
    <n v="27"/>
    <n v="11"/>
    <n v="1676"/>
    <m/>
  </r>
  <r>
    <x v="23"/>
    <x v="0"/>
    <n v="16.86"/>
    <n v="55.44"/>
    <n v="0"/>
    <n v="0"/>
    <n v="72.3"/>
    <n v="72.3"/>
    <n v="72.3"/>
    <n v="152.33991"/>
    <n v="0"/>
    <n v="0"/>
    <n v="0"/>
    <n v="152.33991"/>
    <n v="152.33991"/>
    <n v="21"/>
    <n v="1"/>
    <n v="0"/>
    <n v="22"/>
    <n v="3"/>
    <n v="54"/>
    <n v="0"/>
    <n v="10"/>
    <n v="0"/>
    <n v="67"/>
    <n v="21"/>
    <n v="7"/>
    <n v="67"/>
    <n v="95"/>
    <n v="2"/>
    <n v="6"/>
    <n v="20"/>
    <n v="28"/>
    <n v="41.3"/>
    <n v="0"/>
    <n v="31"/>
    <n v="72.3"/>
    <n v="0"/>
    <n v="0"/>
    <n v="27"/>
    <n v="27"/>
    <n v="0"/>
    <n v="0"/>
    <n v="0"/>
    <n v="0"/>
    <n v="0"/>
    <n v="0"/>
    <n v="0"/>
    <n v="0"/>
    <n v="160"/>
    <n v="0"/>
    <n v="0"/>
    <n v="0"/>
    <n v="0"/>
    <n v="160"/>
    <n v="27"/>
    <n v="11"/>
    <n v="1676"/>
    <m/>
  </r>
  <r>
    <x v="23"/>
    <x v="1"/>
    <n v="16.86"/>
    <n v="55.44"/>
    <n v="0"/>
    <n v="0"/>
    <n v="72.3"/>
    <n v="72.3"/>
    <n v="72.3"/>
    <n v="152.33991"/>
    <n v="0"/>
    <n v="0"/>
    <n v="0"/>
    <n v="152.33991"/>
    <n v="152.33991"/>
    <n v="21"/>
    <n v="1"/>
    <n v="0"/>
    <n v="22"/>
    <n v="3"/>
    <n v="54"/>
    <n v="0"/>
    <n v="10"/>
    <n v="0"/>
    <n v="67"/>
    <n v="21"/>
    <n v="7"/>
    <n v="67"/>
    <n v="95"/>
    <n v="2"/>
    <n v="6"/>
    <n v="20"/>
    <n v="28"/>
    <n v="41.3"/>
    <n v="0"/>
    <n v="31"/>
    <n v="72.3"/>
    <n v="0"/>
    <n v="0"/>
    <n v="27"/>
    <n v="27"/>
    <n v="0"/>
    <n v="0"/>
    <n v="0"/>
    <n v="0"/>
    <n v="0"/>
    <n v="0"/>
    <n v="0"/>
    <n v="0"/>
    <n v="160"/>
    <n v="0"/>
    <n v="0"/>
    <n v="0"/>
    <n v="0"/>
    <n v="160"/>
    <n v="27"/>
    <n v="11"/>
    <n v="1676"/>
    <m/>
  </r>
  <r>
    <x v="23"/>
    <x v="2"/>
    <n v="16.86"/>
    <n v="55.44"/>
    <n v="0"/>
    <n v="0"/>
    <n v="72.3"/>
    <n v="72.3"/>
    <n v="72.3"/>
    <n v="152.33991"/>
    <n v="0"/>
    <n v="0"/>
    <n v="0"/>
    <n v="152.33991"/>
    <n v="152.33991"/>
    <n v="21"/>
    <n v="1"/>
    <n v="0"/>
    <n v="22"/>
    <n v="3"/>
    <n v="54"/>
    <n v="0"/>
    <n v="10"/>
    <n v="0"/>
    <n v="67"/>
    <n v="21"/>
    <n v="7"/>
    <n v="67"/>
    <n v="95"/>
    <n v="2"/>
    <n v="6"/>
    <n v="20"/>
    <n v="28"/>
    <n v="41.3"/>
    <n v="0"/>
    <n v="31"/>
    <n v="72.3"/>
    <n v="0"/>
    <n v="0"/>
    <n v="27"/>
    <n v="27"/>
    <n v="0"/>
    <n v="0"/>
    <n v="0"/>
    <n v="0"/>
    <n v="0"/>
    <n v="0"/>
    <n v="0"/>
    <n v="0"/>
    <n v="160"/>
    <n v="0"/>
    <n v="0"/>
    <n v="0"/>
    <n v="0"/>
    <n v="160"/>
    <n v="27"/>
    <n v="11"/>
    <n v="1676"/>
    <m/>
  </r>
  <r>
    <x v="23"/>
    <x v="3"/>
    <n v="16.86"/>
    <n v="55.44"/>
    <n v="0"/>
    <n v="0"/>
    <n v="72.3"/>
    <n v="72.3"/>
    <n v="72.3"/>
    <n v="152.33991"/>
    <n v="0"/>
    <n v="0"/>
    <n v="0"/>
    <n v="152.33991"/>
    <n v="152.33991"/>
    <n v="21"/>
    <n v="1"/>
    <n v="0"/>
    <n v="22"/>
    <n v="3"/>
    <n v="54"/>
    <n v="0"/>
    <n v="10"/>
    <n v="0"/>
    <n v="67"/>
    <n v="21"/>
    <n v="7"/>
    <n v="67"/>
    <n v="95"/>
    <n v="2"/>
    <n v="6"/>
    <n v="20"/>
    <n v="28"/>
    <n v="41.3"/>
    <n v="0"/>
    <n v="31"/>
    <n v="72.3"/>
    <n v="0"/>
    <n v="0"/>
    <n v="27"/>
    <n v="27"/>
    <n v="0"/>
    <n v="0"/>
    <n v="0"/>
    <n v="0"/>
    <n v="0"/>
    <n v="0"/>
    <n v="0"/>
    <n v="0"/>
    <n v="160"/>
    <n v="0"/>
    <n v="0"/>
    <n v="0"/>
    <n v="0"/>
    <n v="160"/>
    <n v="27"/>
    <n v="11"/>
    <n v="1676"/>
    <m/>
  </r>
  <r>
    <x v="23"/>
    <x v="4"/>
    <n v="16.86"/>
    <n v="55.44"/>
    <n v="0"/>
    <n v="0"/>
    <n v="72.3"/>
    <n v="72.3"/>
    <n v="72.3"/>
    <n v="152.33991"/>
    <n v="0"/>
    <n v="0"/>
    <n v="0"/>
    <n v="152.33991"/>
    <n v="152.33991"/>
    <n v="21"/>
    <n v="1"/>
    <n v="0"/>
    <n v="22"/>
    <n v="3"/>
    <n v="54"/>
    <n v="0"/>
    <n v="10"/>
    <n v="0"/>
    <n v="67"/>
    <n v="21"/>
    <n v="7"/>
    <n v="67"/>
    <n v="95"/>
    <n v="2"/>
    <n v="6"/>
    <n v="20"/>
    <n v="28"/>
    <n v="41.3"/>
    <n v="0"/>
    <n v="31"/>
    <n v="72.3"/>
    <n v="0"/>
    <n v="0"/>
    <n v="27"/>
    <n v="27"/>
    <n v="0"/>
    <n v="0"/>
    <n v="0"/>
    <n v="0"/>
    <n v="0"/>
    <n v="0"/>
    <n v="0"/>
    <n v="0"/>
    <n v="160"/>
    <n v="0"/>
    <n v="0"/>
    <n v="0"/>
    <n v="0"/>
    <n v="160"/>
    <n v="27"/>
    <n v="11"/>
    <n v="1676"/>
    <m/>
  </r>
  <r>
    <x v="23"/>
    <x v="5"/>
    <n v="16.86"/>
    <n v="55.44"/>
    <n v="0"/>
    <n v="0"/>
    <n v="72.3"/>
    <n v="72.3"/>
    <n v="72.3"/>
    <n v="152.33991"/>
    <n v="0"/>
    <n v="0"/>
    <n v="0"/>
    <n v="152.33991"/>
    <n v="152.33991"/>
    <n v="21"/>
    <n v="1"/>
    <n v="0"/>
    <n v="22"/>
    <n v="3"/>
    <n v="54"/>
    <n v="0"/>
    <n v="10"/>
    <n v="0"/>
    <n v="67"/>
    <n v="21"/>
    <n v="7"/>
    <n v="67"/>
    <n v="95"/>
    <n v="2"/>
    <n v="6"/>
    <n v="20"/>
    <n v="28"/>
    <n v="41.3"/>
    <n v="0"/>
    <n v="31"/>
    <n v="72.3"/>
    <n v="0"/>
    <n v="0"/>
    <n v="27"/>
    <n v="27"/>
    <n v="0"/>
    <n v="0"/>
    <n v="0"/>
    <n v="0"/>
    <n v="0"/>
    <n v="0"/>
    <n v="0"/>
    <n v="0"/>
    <n v="160"/>
    <n v="0"/>
    <n v="0"/>
    <n v="0"/>
    <n v="0"/>
    <n v="160"/>
    <n v="27"/>
    <n v="11"/>
    <n v="1676"/>
    <m/>
  </r>
  <r>
    <x v="23"/>
    <x v="6"/>
    <n v="16.86"/>
    <n v="55.44"/>
    <n v="0"/>
    <n v="0"/>
    <n v="72.3"/>
    <n v="72.3"/>
    <n v="72.3"/>
    <n v="152.33991"/>
    <n v="0"/>
    <n v="0"/>
    <n v="0"/>
    <n v="152.33991"/>
    <n v="152.33991"/>
    <n v="21"/>
    <n v="1"/>
    <n v="0"/>
    <n v="22"/>
    <n v="3"/>
    <n v="54"/>
    <n v="0"/>
    <n v="10"/>
    <n v="0"/>
    <n v="67"/>
    <n v="21"/>
    <n v="7"/>
    <n v="67"/>
    <n v="95"/>
    <n v="2"/>
    <n v="6"/>
    <n v="20"/>
    <n v="28"/>
    <n v="41.3"/>
    <n v="0"/>
    <n v="31"/>
    <n v="72.3"/>
    <n v="0"/>
    <n v="0"/>
    <n v="27"/>
    <n v="27"/>
    <n v="0"/>
    <n v="0"/>
    <n v="0"/>
    <n v="0"/>
    <n v="0"/>
    <n v="0"/>
    <n v="0"/>
    <n v="0"/>
    <n v="160"/>
    <n v="0"/>
    <n v="0"/>
    <n v="0"/>
    <n v="0"/>
    <n v="160"/>
    <n v="27"/>
    <n v="11"/>
    <n v="1676"/>
    <m/>
  </r>
  <r>
    <x v="23"/>
    <x v="7"/>
    <n v="16.86"/>
    <n v="55.44"/>
    <n v="0"/>
    <n v="0"/>
    <n v="72.3"/>
    <n v="72.3"/>
    <n v="72.3"/>
    <n v="152.33991"/>
    <n v="0"/>
    <n v="0"/>
    <n v="0"/>
    <n v="152.33991"/>
    <n v="152.33991"/>
    <n v="21"/>
    <n v="1"/>
    <n v="0"/>
    <n v="22"/>
    <n v="3"/>
    <n v="54"/>
    <n v="0"/>
    <n v="10"/>
    <n v="0"/>
    <n v="67"/>
    <n v="21"/>
    <n v="7"/>
    <n v="67"/>
    <n v="95"/>
    <n v="2"/>
    <n v="6"/>
    <n v="20"/>
    <n v="28"/>
    <n v="41.3"/>
    <n v="0"/>
    <n v="31"/>
    <n v="72.3"/>
    <n v="0"/>
    <n v="0"/>
    <n v="27"/>
    <n v="27"/>
    <n v="0"/>
    <n v="0"/>
    <n v="0"/>
    <n v="0"/>
    <n v="0"/>
    <n v="0"/>
    <n v="0"/>
    <n v="0"/>
    <n v="160"/>
    <n v="0"/>
    <n v="0"/>
    <n v="0"/>
    <n v="0"/>
    <n v="160"/>
    <n v="27"/>
    <n v="11"/>
    <n v="1676"/>
    <m/>
  </r>
  <r>
    <x v="23"/>
    <x v="8"/>
    <n v="16.86"/>
    <n v="55.44"/>
    <n v="0"/>
    <n v="0"/>
    <n v="72.3"/>
    <n v="72.3"/>
    <n v="72.3"/>
    <n v="152.33991"/>
    <n v="0"/>
    <n v="0"/>
    <n v="0"/>
    <n v="152.33991"/>
    <n v="152.33991"/>
    <n v="21"/>
    <n v="1"/>
    <n v="0"/>
    <n v="22"/>
    <n v="3"/>
    <n v="54"/>
    <n v="0"/>
    <n v="10"/>
    <n v="0"/>
    <n v="67"/>
    <n v="21"/>
    <n v="7"/>
    <n v="67"/>
    <n v="95"/>
    <n v="2"/>
    <n v="6"/>
    <n v="20"/>
    <n v="28"/>
    <n v="41.3"/>
    <n v="0"/>
    <n v="31"/>
    <n v="72.3"/>
    <n v="0"/>
    <n v="0"/>
    <n v="27"/>
    <n v="27"/>
    <n v="0"/>
    <n v="0"/>
    <n v="0"/>
    <n v="0"/>
    <n v="0"/>
    <n v="0"/>
    <n v="0"/>
    <n v="0"/>
    <n v="160"/>
    <n v="0"/>
    <n v="0"/>
    <n v="0"/>
    <n v="0"/>
    <n v="160"/>
    <n v="27"/>
    <n v="11"/>
    <n v="1676"/>
    <m/>
  </r>
  <r>
    <x v="23"/>
    <x v="9"/>
    <n v="16.86"/>
    <n v="55.44"/>
    <n v="0"/>
    <n v="0"/>
    <n v="72.3"/>
    <n v="72.3"/>
    <n v="72.3"/>
    <n v="152.33991"/>
    <n v="0"/>
    <n v="0"/>
    <n v="0"/>
    <n v="152.33991"/>
    <n v="152.33991"/>
    <n v="21"/>
    <n v="1"/>
    <n v="0"/>
    <n v="22"/>
    <n v="3"/>
    <n v="54"/>
    <n v="0"/>
    <n v="10"/>
    <n v="0"/>
    <n v="67"/>
    <n v="21"/>
    <n v="7"/>
    <n v="67"/>
    <n v="95"/>
    <n v="2"/>
    <n v="6"/>
    <n v="20"/>
    <n v="28"/>
    <n v="41.3"/>
    <n v="0"/>
    <n v="31"/>
    <n v="72.3"/>
    <n v="0"/>
    <n v="0"/>
    <n v="27"/>
    <n v="27"/>
    <n v="0"/>
    <n v="0"/>
    <n v="0"/>
    <n v="0"/>
    <n v="0"/>
    <n v="0"/>
    <n v="0"/>
    <n v="0"/>
    <n v="160"/>
    <n v="0"/>
    <n v="0"/>
    <n v="0"/>
    <n v="0"/>
    <n v="160"/>
    <n v="27"/>
    <n v="11"/>
    <n v="1676"/>
    <m/>
  </r>
  <r>
    <x v="23"/>
    <x v="10"/>
    <n v="16.86"/>
    <n v="55.44"/>
    <n v="0"/>
    <n v="0"/>
    <n v="72.3"/>
    <n v="72.3"/>
    <n v="72.3"/>
    <n v="152.33991"/>
    <n v="0"/>
    <n v="0"/>
    <n v="0"/>
    <n v="152.33991"/>
    <n v="152.33991"/>
    <n v="21"/>
    <n v="1"/>
    <n v="0"/>
    <n v="22"/>
    <n v="3"/>
    <n v="54"/>
    <n v="0"/>
    <n v="10"/>
    <n v="0"/>
    <n v="67"/>
    <n v="21"/>
    <n v="7"/>
    <n v="67"/>
    <n v="95"/>
    <n v="2"/>
    <n v="6"/>
    <n v="20"/>
    <n v="28"/>
    <n v="41.3"/>
    <n v="0"/>
    <n v="31"/>
    <n v="72.3"/>
    <n v="0"/>
    <n v="0"/>
    <n v="27"/>
    <n v="27"/>
    <n v="0"/>
    <n v="0"/>
    <n v="0"/>
    <n v="0"/>
    <n v="0"/>
    <n v="0"/>
    <n v="0"/>
    <n v="0"/>
    <n v="160"/>
    <n v="0"/>
    <n v="0"/>
    <n v="0"/>
    <n v="0"/>
    <n v="160"/>
    <n v="27"/>
    <n v="11"/>
    <n v="1676"/>
    <m/>
  </r>
  <r>
    <x v="23"/>
    <x v="11"/>
    <n v="16.86"/>
    <n v="55.44"/>
    <n v="0"/>
    <n v="0"/>
    <n v="72.3"/>
    <n v="72.3"/>
    <n v="72.3"/>
    <n v="152.33991"/>
    <n v="0"/>
    <n v="0"/>
    <n v="0"/>
    <n v="152.33991"/>
    <n v="152.33991"/>
    <n v="21"/>
    <n v="1"/>
    <n v="0"/>
    <n v="22"/>
    <n v="3"/>
    <n v="54"/>
    <n v="0"/>
    <n v="10"/>
    <n v="0"/>
    <n v="67"/>
    <n v="21"/>
    <n v="7"/>
    <n v="67"/>
    <n v="95"/>
    <n v="2"/>
    <n v="6"/>
    <n v="20"/>
    <n v="28"/>
    <n v="41.3"/>
    <n v="0"/>
    <n v="31"/>
    <n v="72.3"/>
    <n v="0"/>
    <n v="0"/>
    <n v="27"/>
    <n v="27"/>
    <n v="0"/>
    <n v="0"/>
    <n v="0"/>
    <n v="0"/>
    <n v="0"/>
    <n v="0"/>
    <n v="0"/>
    <n v="0"/>
    <n v="160"/>
    <n v="0"/>
    <n v="0"/>
    <n v="0"/>
    <n v="0"/>
    <n v="160"/>
    <n v="27"/>
    <n v="11"/>
    <n v="1676"/>
    <m/>
  </r>
  <r>
    <x v="24"/>
    <x v="0"/>
    <n v="16.86"/>
    <n v="55.44"/>
    <n v="0"/>
    <n v="0"/>
    <n v="72.3"/>
    <n v="72.3"/>
    <n v="72.3"/>
    <n v="152.33991"/>
    <n v="0"/>
    <n v="0"/>
    <n v="0"/>
    <n v="152.33991"/>
    <n v="152.33991"/>
    <n v="21"/>
    <n v="1"/>
    <n v="0"/>
    <n v="22"/>
    <n v="3"/>
    <n v="54"/>
    <n v="0"/>
    <n v="10"/>
    <n v="0"/>
    <n v="67"/>
    <n v="21"/>
    <n v="7"/>
    <n v="67"/>
    <n v="95"/>
    <n v="2"/>
    <n v="6"/>
    <n v="20"/>
    <n v="28"/>
    <n v="41.3"/>
    <n v="0"/>
    <n v="31"/>
    <n v="72.3"/>
    <n v="0"/>
    <n v="0"/>
    <n v="27"/>
    <n v="27"/>
    <n v="0"/>
    <n v="0"/>
    <n v="0"/>
    <n v="0"/>
    <n v="0"/>
    <n v="0"/>
    <n v="0"/>
    <n v="0"/>
    <n v="160"/>
    <n v="0"/>
    <n v="0"/>
    <n v="0"/>
    <n v="0"/>
    <n v="160"/>
    <n v="27"/>
    <n v="11"/>
    <n v="1676"/>
    <m/>
  </r>
  <r>
    <x v="24"/>
    <x v="1"/>
    <n v="16.86"/>
    <n v="55.44"/>
    <n v="0"/>
    <n v="0"/>
    <n v="72.3"/>
    <n v="72.3"/>
    <n v="72.3"/>
    <n v="152.33991"/>
    <n v="0"/>
    <n v="0"/>
    <n v="0"/>
    <n v="152.33991"/>
    <n v="152.33991"/>
    <n v="21"/>
    <n v="1"/>
    <n v="0"/>
    <n v="22"/>
    <n v="3"/>
    <n v="54"/>
    <n v="0"/>
    <n v="10"/>
    <n v="0"/>
    <n v="67"/>
    <n v="21"/>
    <n v="7"/>
    <n v="67"/>
    <n v="95"/>
    <n v="2"/>
    <n v="6"/>
    <n v="20"/>
    <n v="28"/>
    <n v="41.3"/>
    <n v="0"/>
    <n v="31"/>
    <n v="72.3"/>
    <n v="0"/>
    <n v="0"/>
    <n v="27"/>
    <n v="27"/>
    <n v="0"/>
    <n v="0"/>
    <n v="0"/>
    <n v="0"/>
    <n v="0"/>
    <n v="0"/>
    <n v="0"/>
    <n v="0"/>
    <n v="160"/>
    <n v="0"/>
    <n v="0"/>
    <n v="0"/>
    <n v="0"/>
    <n v="160"/>
    <n v="27"/>
    <n v="11"/>
    <n v="1676"/>
    <m/>
  </r>
  <r>
    <x v="24"/>
    <x v="2"/>
    <n v="16.86"/>
    <n v="55.44"/>
    <n v="0"/>
    <n v="0"/>
    <n v="72.3"/>
    <n v="72.3"/>
    <n v="72.3"/>
    <n v="152.33991"/>
    <n v="0"/>
    <n v="0"/>
    <n v="0"/>
    <n v="152.33991"/>
    <n v="152.33991"/>
    <n v="21"/>
    <n v="1"/>
    <n v="0"/>
    <n v="22"/>
    <n v="3"/>
    <n v="54"/>
    <n v="0"/>
    <n v="10"/>
    <n v="0"/>
    <n v="67"/>
    <n v="21"/>
    <n v="7"/>
    <n v="67"/>
    <n v="95"/>
    <n v="2"/>
    <n v="6"/>
    <n v="20"/>
    <n v="28"/>
    <n v="41.3"/>
    <n v="0"/>
    <n v="31"/>
    <n v="72.3"/>
    <n v="0"/>
    <n v="0"/>
    <n v="27"/>
    <n v="27"/>
    <n v="0"/>
    <n v="0"/>
    <n v="0"/>
    <n v="0"/>
    <n v="0"/>
    <n v="0"/>
    <n v="0"/>
    <n v="0"/>
    <n v="160"/>
    <n v="0"/>
    <n v="0"/>
    <n v="0"/>
    <n v="0"/>
    <n v="160"/>
    <n v="27"/>
    <n v="11"/>
    <n v="1676"/>
    <m/>
  </r>
  <r>
    <x v="24"/>
    <x v="3"/>
    <n v="16.86"/>
    <n v="55.44"/>
    <n v="0"/>
    <n v="0"/>
    <n v="72.3"/>
    <n v="72.3"/>
    <n v="72.3"/>
    <n v="152.33991"/>
    <n v="0"/>
    <n v="0"/>
    <n v="0"/>
    <n v="152.33991"/>
    <n v="152.33991"/>
    <n v="21"/>
    <n v="1"/>
    <n v="0"/>
    <n v="22"/>
    <n v="3"/>
    <n v="54"/>
    <n v="0"/>
    <n v="10"/>
    <n v="0"/>
    <n v="67"/>
    <n v="21"/>
    <n v="7"/>
    <n v="67"/>
    <n v="95"/>
    <n v="2"/>
    <n v="6"/>
    <n v="20"/>
    <n v="28"/>
    <n v="41.3"/>
    <n v="0"/>
    <n v="31"/>
    <n v="72.3"/>
    <n v="0"/>
    <n v="0"/>
    <n v="27"/>
    <n v="27"/>
    <n v="0"/>
    <n v="0"/>
    <n v="0"/>
    <n v="0"/>
    <n v="0"/>
    <n v="0"/>
    <n v="0"/>
    <n v="0"/>
    <n v="160"/>
    <n v="0"/>
    <n v="0"/>
    <n v="0"/>
    <n v="0"/>
    <n v="160"/>
    <n v="27"/>
    <n v="11"/>
    <n v="1676"/>
    <m/>
  </r>
  <r>
    <x v="24"/>
    <x v="4"/>
    <n v="16.86"/>
    <n v="55.44"/>
    <n v="0"/>
    <n v="0"/>
    <n v="72.3"/>
    <n v="72.3"/>
    <n v="72.3"/>
    <n v="152.33991"/>
    <n v="0"/>
    <n v="0"/>
    <n v="0"/>
    <n v="152.33991"/>
    <n v="152.33991"/>
    <n v="21"/>
    <n v="1"/>
    <n v="0"/>
    <n v="22"/>
    <n v="3"/>
    <n v="54"/>
    <n v="0"/>
    <n v="10"/>
    <n v="0"/>
    <n v="67"/>
    <n v="21"/>
    <n v="7"/>
    <n v="67"/>
    <n v="95"/>
    <n v="2"/>
    <n v="6"/>
    <n v="20"/>
    <n v="28"/>
    <n v="41.3"/>
    <n v="0"/>
    <n v="31"/>
    <n v="72.3"/>
    <n v="0"/>
    <n v="0"/>
    <n v="27"/>
    <n v="27"/>
    <n v="0"/>
    <n v="0"/>
    <n v="0"/>
    <n v="0"/>
    <n v="0"/>
    <n v="0"/>
    <n v="0"/>
    <n v="0"/>
    <n v="160"/>
    <n v="0"/>
    <n v="0"/>
    <n v="0"/>
    <n v="0"/>
    <n v="160"/>
    <n v="27"/>
    <n v="11"/>
    <n v="1676"/>
    <m/>
  </r>
  <r>
    <x v="24"/>
    <x v="5"/>
    <n v="16.86"/>
    <n v="55.44"/>
    <n v="0"/>
    <n v="0"/>
    <n v="72.3"/>
    <n v="72.3"/>
    <n v="72.3"/>
    <n v="152.33991"/>
    <n v="0"/>
    <n v="0"/>
    <n v="0"/>
    <n v="152.33991"/>
    <n v="152.33991"/>
    <n v="21"/>
    <n v="1"/>
    <n v="0"/>
    <n v="22"/>
    <n v="3"/>
    <n v="54"/>
    <n v="0"/>
    <n v="10"/>
    <n v="0"/>
    <n v="67"/>
    <n v="21"/>
    <n v="7"/>
    <n v="67"/>
    <n v="95"/>
    <n v="2"/>
    <n v="6"/>
    <n v="20"/>
    <n v="28"/>
    <n v="41.3"/>
    <n v="0"/>
    <n v="31"/>
    <n v="72.3"/>
    <n v="0"/>
    <n v="0"/>
    <n v="27"/>
    <n v="27"/>
    <n v="0"/>
    <n v="0"/>
    <n v="0"/>
    <n v="0"/>
    <n v="0"/>
    <n v="0"/>
    <n v="0"/>
    <n v="0"/>
    <n v="160"/>
    <n v="0"/>
    <n v="0"/>
    <n v="0"/>
    <n v="0"/>
    <n v="160"/>
    <n v="27"/>
    <n v="11"/>
    <n v="1676"/>
    <m/>
  </r>
  <r>
    <x v="24"/>
    <x v="6"/>
    <n v="16.86"/>
    <n v="55.44"/>
    <n v="0"/>
    <n v="0"/>
    <n v="72.3"/>
    <n v="72.3"/>
    <n v="72.3"/>
    <n v="152.33991"/>
    <n v="0"/>
    <n v="0"/>
    <n v="0"/>
    <n v="152.33991"/>
    <n v="152.33991"/>
    <n v="21"/>
    <n v="1"/>
    <n v="0"/>
    <n v="22"/>
    <n v="3"/>
    <n v="54"/>
    <n v="0"/>
    <n v="10"/>
    <n v="0"/>
    <n v="67"/>
    <n v="21"/>
    <n v="7"/>
    <n v="67"/>
    <n v="95"/>
    <n v="2"/>
    <n v="6"/>
    <n v="20"/>
    <n v="28"/>
    <n v="41.3"/>
    <n v="0"/>
    <n v="31"/>
    <n v="72.3"/>
    <n v="0"/>
    <n v="0"/>
    <n v="27"/>
    <n v="27"/>
    <n v="0"/>
    <n v="0"/>
    <n v="0"/>
    <n v="0"/>
    <n v="0"/>
    <n v="0"/>
    <n v="0"/>
    <n v="0"/>
    <n v="160"/>
    <n v="0"/>
    <n v="0"/>
    <n v="0"/>
    <n v="0"/>
    <n v="160"/>
    <n v="27"/>
    <n v="11"/>
    <n v="1676"/>
    <m/>
  </r>
  <r>
    <x v="24"/>
    <x v="7"/>
    <n v="16.86"/>
    <n v="55.44"/>
    <n v="0"/>
    <n v="0"/>
    <n v="72.3"/>
    <n v="72.3"/>
    <n v="72.3"/>
    <n v="152.33991"/>
    <n v="0"/>
    <n v="0"/>
    <n v="0"/>
    <n v="152.33991"/>
    <n v="152.33991"/>
    <n v="21"/>
    <n v="1"/>
    <n v="0"/>
    <n v="22"/>
    <n v="3"/>
    <n v="54"/>
    <n v="0"/>
    <n v="10"/>
    <n v="0"/>
    <n v="67"/>
    <n v="21"/>
    <n v="7"/>
    <n v="67"/>
    <n v="95"/>
    <n v="2"/>
    <n v="6"/>
    <n v="20"/>
    <n v="28"/>
    <n v="41.3"/>
    <n v="0"/>
    <n v="31"/>
    <n v="72.3"/>
    <n v="0"/>
    <n v="0"/>
    <n v="27"/>
    <n v="27"/>
    <n v="0"/>
    <n v="0"/>
    <n v="0"/>
    <n v="0"/>
    <n v="0"/>
    <n v="0"/>
    <n v="0"/>
    <n v="0"/>
    <n v="160"/>
    <n v="0"/>
    <n v="0"/>
    <n v="0"/>
    <n v="0"/>
    <n v="160"/>
    <n v="27"/>
    <n v="11"/>
    <n v="1676"/>
    <m/>
  </r>
  <r>
    <x v="24"/>
    <x v="8"/>
    <n v="16.86"/>
    <n v="55.44"/>
    <n v="0"/>
    <n v="0"/>
    <n v="72.3"/>
    <n v="72.3"/>
    <n v="72.3"/>
    <n v="152.33991"/>
    <n v="0"/>
    <n v="0"/>
    <n v="0"/>
    <n v="152.33991"/>
    <n v="152.33991"/>
    <n v="21"/>
    <n v="1"/>
    <n v="0"/>
    <n v="22"/>
    <n v="3"/>
    <n v="54"/>
    <n v="0"/>
    <n v="10"/>
    <n v="0"/>
    <n v="67"/>
    <n v="21"/>
    <n v="7"/>
    <n v="67"/>
    <n v="95"/>
    <n v="2"/>
    <n v="6"/>
    <n v="20"/>
    <n v="28"/>
    <n v="41.3"/>
    <n v="0"/>
    <n v="31"/>
    <n v="72.3"/>
    <n v="0"/>
    <n v="0"/>
    <n v="27"/>
    <n v="27"/>
    <n v="0"/>
    <n v="0"/>
    <n v="0"/>
    <n v="0"/>
    <n v="0"/>
    <n v="0"/>
    <n v="0"/>
    <n v="0"/>
    <n v="160"/>
    <n v="0"/>
    <n v="0"/>
    <n v="0"/>
    <n v="0"/>
    <n v="160"/>
    <n v="27"/>
    <n v="11"/>
    <n v="1676"/>
    <m/>
  </r>
  <r>
    <x v="24"/>
    <x v="9"/>
    <n v="16.86"/>
    <n v="55.44"/>
    <n v="0"/>
    <n v="0"/>
    <n v="72.3"/>
    <n v="72.3"/>
    <n v="72.3"/>
    <n v="152.33991"/>
    <n v="0"/>
    <n v="0"/>
    <n v="0"/>
    <n v="152.33991"/>
    <n v="152.33991"/>
    <n v="21"/>
    <n v="1"/>
    <n v="0"/>
    <n v="22"/>
    <n v="3"/>
    <n v="54"/>
    <n v="0"/>
    <n v="10"/>
    <n v="0"/>
    <n v="67"/>
    <n v="21"/>
    <n v="7"/>
    <n v="67"/>
    <n v="95"/>
    <n v="2"/>
    <n v="6"/>
    <n v="20"/>
    <n v="28"/>
    <n v="41.3"/>
    <n v="0"/>
    <n v="31"/>
    <n v="72.3"/>
    <n v="0"/>
    <n v="0"/>
    <n v="27"/>
    <n v="27"/>
    <n v="0"/>
    <n v="0"/>
    <n v="0"/>
    <n v="0"/>
    <n v="0"/>
    <n v="0"/>
    <n v="0"/>
    <n v="0"/>
    <n v="160"/>
    <n v="0"/>
    <n v="0"/>
    <n v="0"/>
    <n v="0"/>
    <n v="160"/>
    <n v="27"/>
    <n v="11"/>
    <n v="1676"/>
    <m/>
  </r>
  <r>
    <x v="24"/>
    <x v="10"/>
    <n v="16.86"/>
    <n v="55.44"/>
    <n v="0"/>
    <n v="0"/>
    <n v="72.3"/>
    <n v="72.3"/>
    <n v="72.3"/>
    <n v="152.33991"/>
    <n v="0"/>
    <n v="0"/>
    <n v="0"/>
    <n v="152.33991"/>
    <n v="152.33991"/>
    <n v="21"/>
    <n v="1"/>
    <n v="0"/>
    <n v="22"/>
    <n v="3"/>
    <n v="54"/>
    <n v="0"/>
    <n v="10"/>
    <n v="0"/>
    <n v="67"/>
    <n v="21"/>
    <n v="7"/>
    <n v="67"/>
    <n v="95"/>
    <n v="2"/>
    <n v="6"/>
    <n v="20"/>
    <n v="28"/>
    <n v="41.3"/>
    <n v="0"/>
    <n v="31"/>
    <n v="72.3"/>
    <n v="0"/>
    <n v="0"/>
    <n v="27"/>
    <n v="27"/>
    <n v="0"/>
    <n v="0"/>
    <n v="0"/>
    <n v="0"/>
    <n v="0"/>
    <n v="0"/>
    <n v="0"/>
    <n v="0"/>
    <n v="160"/>
    <n v="0"/>
    <n v="0"/>
    <n v="0"/>
    <n v="0"/>
    <n v="160"/>
    <n v="27"/>
    <n v="11"/>
    <n v="1676"/>
    <m/>
  </r>
  <r>
    <x v="24"/>
    <x v="11"/>
    <n v="16.86"/>
    <n v="55.44"/>
    <n v="0"/>
    <n v="0"/>
    <n v="72.3"/>
    <n v="72.3"/>
    <n v="72.3"/>
    <n v="152.33991"/>
    <n v="0"/>
    <n v="0"/>
    <n v="0"/>
    <n v="152.33991"/>
    <n v="152.33991"/>
    <n v="21"/>
    <n v="1"/>
    <n v="0"/>
    <n v="22"/>
    <n v="3"/>
    <n v="54"/>
    <n v="0"/>
    <n v="10"/>
    <n v="0"/>
    <n v="67"/>
    <n v="21"/>
    <n v="7"/>
    <n v="67"/>
    <n v="95"/>
    <n v="2"/>
    <n v="6"/>
    <n v="20"/>
    <n v="28"/>
    <n v="41.3"/>
    <n v="0"/>
    <n v="31"/>
    <n v="72.3"/>
    <n v="0"/>
    <n v="0"/>
    <n v="27"/>
    <n v="27"/>
    <n v="0"/>
    <n v="0"/>
    <n v="0"/>
    <n v="0"/>
    <n v="0"/>
    <n v="0"/>
    <n v="0"/>
    <n v="0"/>
    <n v="160"/>
    <n v="0"/>
    <n v="0"/>
    <n v="0"/>
    <n v="0"/>
    <n v="160"/>
    <n v="27"/>
    <n v="11"/>
    <n v="1676"/>
    <m/>
  </r>
  <r>
    <x v="25"/>
    <x v="0"/>
    <n v="16.86"/>
    <n v="55.44"/>
    <n v="0"/>
    <n v="0"/>
    <n v="72.3"/>
    <n v="72.3"/>
    <n v="72.3"/>
    <n v="152.33991"/>
    <n v="0"/>
    <n v="0"/>
    <n v="0"/>
    <n v="152.33991"/>
    <n v="152.33991"/>
    <n v="21"/>
    <n v="1"/>
    <n v="0"/>
    <n v="22"/>
    <n v="3"/>
    <n v="54"/>
    <n v="0"/>
    <n v="10"/>
    <n v="0"/>
    <n v="67"/>
    <n v="21"/>
    <n v="7"/>
    <n v="67"/>
    <n v="95"/>
    <n v="2"/>
    <n v="6"/>
    <n v="20"/>
    <n v="28"/>
    <n v="41.3"/>
    <n v="0"/>
    <n v="31"/>
    <n v="72.3"/>
    <n v="0"/>
    <n v="0"/>
    <n v="27"/>
    <n v="27"/>
    <n v="0"/>
    <n v="0"/>
    <n v="0"/>
    <n v="0"/>
    <n v="0"/>
    <n v="0"/>
    <n v="0"/>
    <n v="0"/>
    <n v="160"/>
    <n v="0"/>
    <n v="0"/>
    <n v="0"/>
    <n v="0"/>
    <n v="160"/>
    <n v="27"/>
    <n v="11"/>
    <n v="1676"/>
    <m/>
  </r>
  <r>
    <x v="25"/>
    <x v="1"/>
    <n v="16.86"/>
    <n v="55.44"/>
    <n v="0"/>
    <n v="0"/>
    <n v="72.3"/>
    <n v="72.3"/>
    <n v="72.3"/>
    <n v="152.33991"/>
    <n v="0"/>
    <n v="0"/>
    <n v="0"/>
    <n v="152.33991"/>
    <n v="152.33991"/>
    <n v="21"/>
    <n v="1"/>
    <n v="0"/>
    <n v="22"/>
    <n v="3"/>
    <n v="54"/>
    <n v="0"/>
    <n v="10"/>
    <n v="0"/>
    <n v="67"/>
    <n v="21"/>
    <n v="7"/>
    <n v="67"/>
    <n v="95"/>
    <n v="2"/>
    <n v="6"/>
    <n v="20"/>
    <n v="28"/>
    <n v="41.3"/>
    <n v="0"/>
    <n v="31"/>
    <n v="72.3"/>
    <n v="0"/>
    <n v="0"/>
    <n v="27"/>
    <n v="27"/>
    <n v="0"/>
    <n v="0"/>
    <n v="0"/>
    <n v="0"/>
    <n v="0"/>
    <n v="0"/>
    <n v="0"/>
    <n v="0"/>
    <n v="160"/>
    <n v="0"/>
    <n v="0"/>
    <n v="0"/>
    <n v="0"/>
    <n v="160"/>
    <n v="27"/>
    <n v="11"/>
    <n v="1676"/>
    <m/>
  </r>
  <r>
    <x v="25"/>
    <x v="2"/>
    <n v="16.86"/>
    <n v="55.44"/>
    <n v="0"/>
    <n v="0"/>
    <n v="72.3"/>
    <n v="72.3"/>
    <n v="72.3"/>
    <n v="152.33991"/>
    <n v="0"/>
    <n v="0"/>
    <n v="0"/>
    <n v="152.33991"/>
    <n v="152.33991"/>
    <n v="21"/>
    <n v="1"/>
    <n v="0"/>
    <n v="22"/>
    <n v="3"/>
    <n v="54"/>
    <n v="0"/>
    <n v="10"/>
    <n v="0"/>
    <n v="67"/>
    <n v="21"/>
    <n v="7"/>
    <n v="67"/>
    <n v="95"/>
    <n v="2"/>
    <n v="6"/>
    <n v="20"/>
    <n v="28"/>
    <n v="41.3"/>
    <n v="0"/>
    <n v="31"/>
    <n v="72.3"/>
    <n v="0"/>
    <n v="0"/>
    <n v="27"/>
    <n v="27"/>
    <n v="0"/>
    <n v="0"/>
    <n v="0"/>
    <n v="0"/>
    <n v="0"/>
    <n v="0"/>
    <n v="0"/>
    <n v="0"/>
    <n v="160"/>
    <n v="0"/>
    <n v="0"/>
    <n v="0"/>
    <n v="0"/>
    <n v="160"/>
    <n v="27"/>
    <n v="11"/>
    <n v="1676"/>
    <m/>
  </r>
  <r>
    <x v="25"/>
    <x v="3"/>
    <n v="16.86"/>
    <n v="55.44"/>
    <n v="0"/>
    <n v="0"/>
    <n v="72.3"/>
    <n v="72.3"/>
    <n v="72.3"/>
    <n v="152.33991"/>
    <n v="0"/>
    <n v="0"/>
    <n v="0"/>
    <n v="152.33991"/>
    <n v="152.33991"/>
    <n v="21"/>
    <n v="1"/>
    <n v="0"/>
    <n v="22"/>
    <n v="3"/>
    <n v="54"/>
    <n v="0"/>
    <n v="10"/>
    <n v="0"/>
    <n v="67"/>
    <n v="21"/>
    <n v="7"/>
    <n v="67"/>
    <n v="95"/>
    <n v="2"/>
    <n v="6"/>
    <n v="20"/>
    <n v="28"/>
    <n v="41.3"/>
    <n v="0"/>
    <n v="31"/>
    <n v="72.3"/>
    <n v="0"/>
    <n v="0"/>
    <n v="27"/>
    <n v="27"/>
    <n v="0"/>
    <n v="0"/>
    <n v="0"/>
    <n v="0"/>
    <n v="0"/>
    <n v="0"/>
    <n v="0"/>
    <n v="0"/>
    <n v="160"/>
    <n v="0"/>
    <n v="0"/>
    <n v="0"/>
    <n v="0"/>
    <n v="160"/>
    <n v="27"/>
    <n v="11"/>
    <n v="1676"/>
    <m/>
  </r>
  <r>
    <x v="25"/>
    <x v="4"/>
    <n v="16.86"/>
    <n v="55.44"/>
    <n v="0"/>
    <n v="0"/>
    <n v="72.3"/>
    <n v="72.3"/>
    <n v="72.3"/>
    <n v="152.33991"/>
    <n v="0"/>
    <n v="0"/>
    <n v="0"/>
    <n v="152.33991"/>
    <n v="152.33991"/>
    <n v="21"/>
    <n v="1"/>
    <n v="0"/>
    <n v="22"/>
    <n v="3"/>
    <n v="54"/>
    <n v="0"/>
    <n v="10"/>
    <n v="0"/>
    <n v="67"/>
    <n v="21"/>
    <n v="7"/>
    <n v="67"/>
    <n v="95"/>
    <n v="2"/>
    <n v="6"/>
    <n v="20"/>
    <n v="28"/>
    <n v="41.3"/>
    <n v="0"/>
    <n v="31"/>
    <n v="72.3"/>
    <n v="0"/>
    <n v="0"/>
    <n v="27"/>
    <n v="27"/>
    <n v="0"/>
    <n v="0"/>
    <n v="0"/>
    <n v="0"/>
    <n v="0"/>
    <n v="0"/>
    <n v="0"/>
    <n v="0"/>
    <n v="160"/>
    <n v="0"/>
    <n v="0"/>
    <n v="0"/>
    <n v="0"/>
    <n v="160"/>
    <n v="27"/>
    <n v="11"/>
    <n v="1676"/>
    <m/>
  </r>
  <r>
    <x v="25"/>
    <x v="5"/>
    <n v="16.86"/>
    <n v="55.44"/>
    <n v="0"/>
    <n v="0"/>
    <n v="72.3"/>
    <n v="72.3"/>
    <n v="72.3"/>
    <n v="152.33991"/>
    <n v="0"/>
    <n v="0"/>
    <n v="0"/>
    <n v="152.33991"/>
    <n v="152.33991"/>
    <n v="21"/>
    <n v="1"/>
    <n v="0"/>
    <n v="22"/>
    <n v="3"/>
    <n v="54"/>
    <n v="0"/>
    <n v="10"/>
    <n v="0"/>
    <n v="67"/>
    <n v="21"/>
    <n v="7"/>
    <n v="67"/>
    <n v="95"/>
    <n v="2"/>
    <n v="6"/>
    <n v="20"/>
    <n v="28"/>
    <n v="41.3"/>
    <n v="0"/>
    <n v="31"/>
    <n v="72.3"/>
    <n v="0"/>
    <n v="0"/>
    <n v="27"/>
    <n v="27"/>
    <n v="0"/>
    <n v="0"/>
    <n v="0"/>
    <n v="0"/>
    <n v="0"/>
    <n v="0"/>
    <n v="0"/>
    <n v="0"/>
    <n v="160"/>
    <n v="0"/>
    <n v="0"/>
    <n v="0"/>
    <n v="0"/>
    <n v="160"/>
    <n v="27"/>
    <n v="11"/>
    <n v="1676"/>
    <m/>
  </r>
  <r>
    <x v="25"/>
    <x v="6"/>
    <n v="16.86"/>
    <n v="55.44"/>
    <n v="0"/>
    <n v="0"/>
    <n v="72.3"/>
    <n v="72.3"/>
    <n v="72.3"/>
    <n v="152.33991"/>
    <n v="0"/>
    <n v="0"/>
    <n v="0"/>
    <n v="152.33991"/>
    <n v="152.33991"/>
    <n v="21"/>
    <n v="1"/>
    <n v="0"/>
    <n v="22"/>
    <n v="3"/>
    <n v="54"/>
    <n v="0"/>
    <n v="10"/>
    <n v="0"/>
    <n v="67"/>
    <n v="21"/>
    <n v="7"/>
    <n v="67"/>
    <n v="95"/>
    <n v="2"/>
    <n v="6"/>
    <n v="20"/>
    <n v="28"/>
    <n v="41.3"/>
    <n v="0"/>
    <n v="31"/>
    <n v="72.3"/>
    <n v="0"/>
    <n v="0"/>
    <n v="27"/>
    <n v="27"/>
    <n v="0"/>
    <n v="0"/>
    <n v="0"/>
    <n v="0"/>
    <n v="0"/>
    <n v="0"/>
    <n v="0"/>
    <n v="0"/>
    <n v="160"/>
    <n v="0"/>
    <n v="0"/>
    <n v="0"/>
    <n v="0"/>
    <n v="160"/>
    <n v="27"/>
    <n v="11"/>
    <n v="1676"/>
    <m/>
  </r>
  <r>
    <x v="25"/>
    <x v="7"/>
    <n v="16.86"/>
    <n v="55.44"/>
    <n v="0"/>
    <n v="0"/>
    <n v="72.3"/>
    <n v="72.3"/>
    <n v="72.3"/>
    <n v="152.33991"/>
    <n v="0"/>
    <n v="0"/>
    <n v="0"/>
    <n v="152.33991"/>
    <n v="152.33991"/>
    <n v="21"/>
    <n v="1"/>
    <n v="0"/>
    <n v="22"/>
    <n v="3"/>
    <n v="54"/>
    <n v="0"/>
    <n v="10"/>
    <n v="0"/>
    <n v="67"/>
    <n v="21"/>
    <n v="7"/>
    <n v="67"/>
    <n v="95"/>
    <n v="2"/>
    <n v="6"/>
    <n v="20"/>
    <n v="28"/>
    <n v="41.3"/>
    <n v="0"/>
    <n v="31"/>
    <n v="72.3"/>
    <n v="0"/>
    <n v="0"/>
    <n v="27"/>
    <n v="27"/>
    <n v="0"/>
    <n v="0"/>
    <n v="0"/>
    <n v="0"/>
    <n v="0"/>
    <n v="0"/>
    <n v="0"/>
    <n v="0"/>
    <n v="160"/>
    <n v="0"/>
    <n v="0"/>
    <n v="0"/>
    <n v="0"/>
    <n v="160"/>
    <n v="27"/>
    <n v="11"/>
    <n v="1676"/>
    <m/>
  </r>
  <r>
    <x v="25"/>
    <x v="8"/>
    <n v="16.86"/>
    <n v="55.44"/>
    <n v="0"/>
    <n v="0"/>
    <n v="72.3"/>
    <n v="72.3"/>
    <n v="72.3"/>
    <n v="152.33991"/>
    <n v="0"/>
    <n v="0"/>
    <n v="0"/>
    <n v="152.33991"/>
    <n v="152.33991"/>
    <n v="21"/>
    <n v="1"/>
    <n v="0"/>
    <n v="22"/>
    <n v="3"/>
    <n v="54"/>
    <n v="0"/>
    <n v="10"/>
    <n v="0"/>
    <n v="67"/>
    <n v="21"/>
    <n v="7"/>
    <n v="67"/>
    <n v="95"/>
    <n v="2"/>
    <n v="6"/>
    <n v="20"/>
    <n v="28"/>
    <n v="41.3"/>
    <n v="0"/>
    <n v="31"/>
    <n v="72.3"/>
    <n v="0"/>
    <n v="0"/>
    <n v="27"/>
    <n v="27"/>
    <n v="0"/>
    <n v="0"/>
    <n v="0"/>
    <n v="0"/>
    <n v="0"/>
    <n v="0"/>
    <n v="0"/>
    <n v="0"/>
    <n v="160"/>
    <n v="0"/>
    <n v="0"/>
    <n v="0"/>
    <n v="0"/>
    <n v="160"/>
    <n v="27"/>
    <n v="11"/>
    <n v="1676"/>
    <m/>
  </r>
  <r>
    <x v="25"/>
    <x v="9"/>
    <n v="16.86"/>
    <n v="55.44"/>
    <n v="0"/>
    <n v="0"/>
    <n v="72.3"/>
    <n v="72.3"/>
    <n v="72.3"/>
    <n v="152.33991"/>
    <n v="0"/>
    <n v="0"/>
    <n v="0"/>
    <n v="152.33991"/>
    <n v="152.33991"/>
    <n v="21"/>
    <n v="1"/>
    <n v="0"/>
    <n v="22"/>
    <n v="3"/>
    <n v="54"/>
    <n v="0"/>
    <n v="10"/>
    <n v="0"/>
    <n v="67"/>
    <n v="21"/>
    <n v="7"/>
    <n v="67"/>
    <n v="95"/>
    <n v="2"/>
    <n v="6"/>
    <n v="20"/>
    <n v="28"/>
    <n v="41.3"/>
    <n v="0"/>
    <n v="31"/>
    <n v="72.3"/>
    <n v="0"/>
    <n v="0"/>
    <n v="27"/>
    <n v="27"/>
    <n v="0"/>
    <n v="0"/>
    <n v="0"/>
    <n v="0"/>
    <n v="0"/>
    <n v="0"/>
    <n v="0"/>
    <n v="0"/>
    <n v="160"/>
    <n v="0"/>
    <n v="0"/>
    <n v="0"/>
    <n v="0"/>
    <n v="160"/>
    <n v="27"/>
    <n v="11"/>
    <n v="1676"/>
    <m/>
  </r>
  <r>
    <x v="25"/>
    <x v="10"/>
    <n v="16.86"/>
    <n v="55.44"/>
    <n v="0"/>
    <n v="0"/>
    <n v="72.3"/>
    <n v="72.3"/>
    <n v="72.3"/>
    <n v="152.33991"/>
    <n v="0"/>
    <n v="0"/>
    <n v="0"/>
    <n v="152.33991"/>
    <n v="152.33991"/>
    <n v="21"/>
    <n v="1"/>
    <n v="0"/>
    <n v="22"/>
    <n v="3"/>
    <n v="54"/>
    <n v="0"/>
    <n v="10"/>
    <n v="0"/>
    <n v="67"/>
    <n v="21"/>
    <n v="7"/>
    <n v="67"/>
    <n v="95"/>
    <n v="2"/>
    <n v="6"/>
    <n v="20"/>
    <n v="28"/>
    <n v="41.3"/>
    <n v="0"/>
    <n v="31"/>
    <n v="72.3"/>
    <n v="0"/>
    <n v="0"/>
    <n v="27"/>
    <n v="27"/>
    <n v="0"/>
    <n v="0"/>
    <n v="0"/>
    <n v="0"/>
    <n v="0"/>
    <n v="0"/>
    <n v="0"/>
    <n v="0"/>
    <n v="160"/>
    <n v="0"/>
    <n v="0"/>
    <n v="0"/>
    <n v="0"/>
    <n v="160"/>
    <n v="27"/>
    <n v="11"/>
    <n v="1676"/>
    <m/>
  </r>
  <r>
    <x v="25"/>
    <x v="11"/>
    <n v="16.86"/>
    <n v="55.44"/>
    <n v="0"/>
    <n v="0"/>
    <n v="72.3"/>
    <n v="72.3"/>
    <n v="72.3"/>
    <n v="152.33991"/>
    <n v="0"/>
    <n v="0"/>
    <n v="0"/>
    <n v="152.33991"/>
    <n v="152.33991"/>
    <n v="21"/>
    <n v="1"/>
    <n v="0"/>
    <n v="22"/>
    <n v="3"/>
    <n v="54"/>
    <n v="0"/>
    <n v="10"/>
    <n v="0"/>
    <n v="67"/>
    <n v="21"/>
    <n v="7"/>
    <n v="67"/>
    <n v="95"/>
    <n v="2"/>
    <n v="6"/>
    <n v="20"/>
    <n v="28"/>
    <n v="41.3"/>
    <n v="0"/>
    <n v="31"/>
    <n v="72.3"/>
    <n v="0"/>
    <n v="0"/>
    <n v="27"/>
    <n v="27"/>
    <n v="0"/>
    <n v="0"/>
    <n v="0"/>
    <n v="0"/>
    <n v="0"/>
    <n v="0"/>
    <n v="0"/>
    <n v="0"/>
    <n v="160"/>
    <n v="0"/>
    <n v="0"/>
    <n v="0"/>
    <n v="0"/>
    <n v="160"/>
    <n v="27"/>
    <n v="11"/>
    <n v="1676"/>
    <m/>
  </r>
  <r>
    <x v="26"/>
    <x v="0"/>
    <n v="16.86"/>
    <n v="55.44"/>
    <n v="0"/>
    <n v="0"/>
    <n v="72.3"/>
    <n v="72.3"/>
    <n v="72.3"/>
    <n v="152.33991"/>
    <n v="0"/>
    <n v="0"/>
    <n v="0"/>
    <n v="152.33991"/>
    <n v="152.33991"/>
    <n v="21"/>
    <n v="1"/>
    <n v="0"/>
    <n v="22"/>
    <n v="3"/>
    <n v="54"/>
    <n v="0"/>
    <n v="10"/>
    <n v="0"/>
    <n v="67"/>
    <n v="21"/>
    <n v="7"/>
    <n v="67"/>
    <n v="95"/>
    <n v="2"/>
    <n v="6"/>
    <n v="20"/>
    <n v="28"/>
    <n v="41.3"/>
    <n v="0"/>
    <n v="31"/>
    <n v="72.3"/>
    <n v="0"/>
    <n v="0"/>
    <n v="27"/>
    <n v="27"/>
    <n v="0"/>
    <n v="0"/>
    <n v="0"/>
    <n v="0"/>
    <n v="0"/>
    <n v="0"/>
    <n v="0"/>
    <n v="0"/>
    <n v="160"/>
    <n v="0"/>
    <n v="0"/>
    <n v="0"/>
    <n v="0"/>
    <n v="160"/>
    <n v="27"/>
    <n v="11"/>
    <n v="1676"/>
    <m/>
  </r>
  <r>
    <x v="26"/>
    <x v="1"/>
    <n v="16.86"/>
    <n v="55.44"/>
    <n v="0"/>
    <n v="0"/>
    <n v="72.3"/>
    <n v="72.3"/>
    <n v="72.3"/>
    <n v="152.33991"/>
    <n v="0"/>
    <n v="0"/>
    <n v="0"/>
    <n v="152.33991"/>
    <n v="152.33991"/>
    <n v="21"/>
    <n v="1"/>
    <n v="0"/>
    <n v="22"/>
    <n v="3"/>
    <n v="54"/>
    <n v="0"/>
    <n v="10"/>
    <n v="0"/>
    <n v="67"/>
    <n v="21"/>
    <n v="7"/>
    <n v="67"/>
    <n v="95"/>
    <n v="2"/>
    <n v="6"/>
    <n v="20"/>
    <n v="28"/>
    <n v="41.3"/>
    <n v="0"/>
    <n v="31"/>
    <n v="72.3"/>
    <n v="0"/>
    <n v="0"/>
    <n v="27"/>
    <n v="27"/>
    <n v="0"/>
    <n v="0"/>
    <n v="0"/>
    <n v="0"/>
    <n v="0"/>
    <n v="0"/>
    <n v="0"/>
    <n v="0"/>
    <n v="160"/>
    <n v="0"/>
    <n v="0"/>
    <n v="0"/>
    <n v="0"/>
    <n v="160"/>
    <n v="27"/>
    <n v="11"/>
    <n v="1676"/>
    <m/>
  </r>
  <r>
    <x v="26"/>
    <x v="2"/>
    <n v="16.86"/>
    <n v="55.44"/>
    <n v="0"/>
    <n v="0"/>
    <n v="72.3"/>
    <n v="72.3"/>
    <n v="72.3"/>
    <n v="152.33991"/>
    <n v="0"/>
    <n v="0"/>
    <n v="0"/>
    <n v="152.33991"/>
    <n v="152.33991"/>
    <n v="21"/>
    <n v="1"/>
    <n v="0"/>
    <n v="22"/>
    <n v="3"/>
    <n v="54"/>
    <n v="0"/>
    <n v="10"/>
    <n v="0"/>
    <n v="67"/>
    <n v="21"/>
    <n v="7"/>
    <n v="67"/>
    <n v="95"/>
    <n v="2"/>
    <n v="6"/>
    <n v="20"/>
    <n v="28"/>
    <n v="41.3"/>
    <n v="0"/>
    <n v="31"/>
    <n v="72.3"/>
    <n v="0"/>
    <n v="0"/>
    <n v="27"/>
    <n v="27"/>
    <n v="0"/>
    <n v="0"/>
    <n v="0"/>
    <n v="0"/>
    <n v="0"/>
    <n v="0"/>
    <n v="0"/>
    <n v="0"/>
    <n v="160"/>
    <n v="0"/>
    <n v="0"/>
    <n v="0"/>
    <n v="0"/>
    <n v="160"/>
    <n v="27"/>
    <n v="11"/>
    <n v="1676"/>
    <m/>
  </r>
  <r>
    <x v="26"/>
    <x v="3"/>
    <n v="16.86"/>
    <n v="55.44"/>
    <n v="0"/>
    <n v="0"/>
    <n v="72.3"/>
    <n v="72.3"/>
    <n v="72.3"/>
    <n v="152.33991"/>
    <n v="0"/>
    <n v="0"/>
    <n v="0"/>
    <n v="152.33991"/>
    <n v="152.33991"/>
    <n v="21"/>
    <n v="1"/>
    <n v="0"/>
    <n v="22"/>
    <n v="3"/>
    <n v="54"/>
    <n v="0"/>
    <n v="10"/>
    <n v="0"/>
    <n v="67"/>
    <n v="21"/>
    <n v="7"/>
    <n v="67"/>
    <n v="95"/>
    <n v="2"/>
    <n v="6"/>
    <n v="20"/>
    <n v="28"/>
    <n v="41.3"/>
    <n v="0"/>
    <n v="31"/>
    <n v="72.3"/>
    <n v="0"/>
    <n v="0"/>
    <n v="27"/>
    <n v="27"/>
    <n v="0"/>
    <n v="0"/>
    <n v="0"/>
    <n v="0"/>
    <n v="0"/>
    <n v="0"/>
    <n v="0"/>
    <n v="0"/>
    <n v="160"/>
    <n v="0"/>
    <n v="0"/>
    <n v="0"/>
    <n v="0"/>
    <n v="160"/>
    <n v="27"/>
    <n v="11"/>
    <n v="1676"/>
    <m/>
  </r>
  <r>
    <x v="26"/>
    <x v="4"/>
    <n v="16.86"/>
    <n v="55.44"/>
    <n v="0"/>
    <n v="0"/>
    <n v="72.3"/>
    <n v="72.3"/>
    <n v="72.3"/>
    <n v="152.33991"/>
    <n v="0"/>
    <n v="0"/>
    <n v="0"/>
    <n v="152.33991"/>
    <n v="152.33991"/>
    <n v="21"/>
    <n v="1"/>
    <n v="0"/>
    <n v="22"/>
    <n v="3"/>
    <n v="54"/>
    <n v="0"/>
    <n v="10"/>
    <n v="0"/>
    <n v="67"/>
    <n v="21"/>
    <n v="7"/>
    <n v="67"/>
    <n v="95"/>
    <n v="2"/>
    <n v="6"/>
    <n v="20"/>
    <n v="28"/>
    <n v="41.3"/>
    <n v="0"/>
    <n v="31"/>
    <n v="72.3"/>
    <n v="0"/>
    <n v="0"/>
    <n v="27"/>
    <n v="27"/>
    <n v="0"/>
    <n v="0"/>
    <n v="0"/>
    <n v="0"/>
    <n v="0"/>
    <n v="0"/>
    <n v="0"/>
    <n v="0"/>
    <n v="160"/>
    <n v="0"/>
    <n v="0"/>
    <n v="0"/>
    <n v="0"/>
    <n v="160"/>
    <n v="27"/>
    <n v="11"/>
    <n v="1676"/>
    <m/>
  </r>
  <r>
    <x v="26"/>
    <x v="5"/>
    <n v="16.86"/>
    <n v="55.44"/>
    <n v="0"/>
    <n v="0"/>
    <n v="72.3"/>
    <n v="72.3"/>
    <n v="72.3"/>
    <n v="152.33991"/>
    <n v="0"/>
    <n v="0"/>
    <n v="0"/>
    <n v="152.33991"/>
    <n v="152.33991"/>
    <n v="21"/>
    <n v="1"/>
    <n v="0"/>
    <n v="22"/>
    <n v="3"/>
    <n v="54"/>
    <n v="0"/>
    <n v="10"/>
    <n v="0"/>
    <n v="67"/>
    <n v="21"/>
    <n v="7"/>
    <n v="67"/>
    <n v="95"/>
    <n v="2"/>
    <n v="6"/>
    <n v="20"/>
    <n v="28"/>
    <n v="41.3"/>
    <n v="0"/>
    <n v="31"/>
    <n v="72.3"/>
    <n v="0"/>
    <n v="0"/>
    <n v="27"/>
    <n v="27"/>
    <n v="0"/>
    <n v="0"/>
    <n v="0"/>
    <n v="0"/>
    <n v="0"/>
    <n v="0"/>
    <n v="0"/>
    <n v="0"/>
    <n v="160"/>
    <n v="0"/>
    <n v="0"/>
    <n v="0"/>
    <n v="0"/>
    <n v="160"/>
    <n v="27"/>
    <n v="11"/>
    <n v="1676"/>
    <m/>
  </r>
  <r>
    <x v="26"/>
    <x v="6"/>
    <n v="16.86"/>
    <n v="55.44"/>
    <n v="0"/>
    <n v="0"/>
    <n v="72.3"/>
    <n v="72.3"/>
    <n v="72.3"/>
    <n v="152.33991"/>
    <n v="0"/>
    <n v="0"/>
    <n v="0"/>
    <n v="152.33991"/>
    <n v="152.33991"/>
    <n v="21"/>
    <n v="1"/>
    <n v="0"/>
    <n v="22"/>
    <n v="3"/>
    <n v="54"/>
    <n v="0"/>
    <n v="10"/>
    <n v="0"/>
    <n v="67"/>
    <n v="21"/>
    <n v="7"/>
    <n v="67"/>
    <n v="95"/>
    <n v="2"/>
    <n v="6"/>
    <n v="20"/>
    <n v="28"/>
    <n v="41.3"/>
    <n v="0"/>
    <n v="31"/>
    <n v="72.3"/>
    <n v="0"/>
    <n v="0"/>
    <n v="27"/>
    <n v="27"/>
    <n v="0"/>
    <n v="0"/>
    <n v="0"/>
    <n v="0"/>
    <n v="0"/>
    <n v="0"/>
    <n v="0"/>
    <n v="0"/>
    <n v="160"/>
    <n v="0"/>
    <n v="0"/>
    <n v="0"/>
    <n v="0"/>
    <n v="160"/>
    <n v="27"/>
    <n v="11"/>
    <n v="1676"/>
    <m/>
  </r>
  <r>
    <x v="26"/>
    <x v="7"/>
    <n v="16.86"/>
    <n v="55.44"/>
    <n v="0"/>
    <n v="0"/>
    <n v="72.3"/>
    <n v="72.3"/>
    <n v="72.3"/>
    <n v="152.33991"/>
    <n v="0"/>
    <n v="0"/>
    <n v="0"/>
    <n v="152.33991"/>
    <n v="152.33991"/>
    <n v="21"/>
    <n v="1"/>
    <n v="0"/>
    <n v="22"/>
    <n v="3"/>
    <n v="54"/>
    <n v="0"/>
    <n v="10"/>
    <n v="0"/>
    <n v="67"/>
    <n v="21"/>
    <n v="7"/>
    <n v="67"/>
    <n v="95"/>
    <n v="2"/>
    <n v="6"/>
    <n v="20"/>
    <n v="28"/>
    <n v="41.3"/>
    <n v="0"/>
    <n v="31"/>
    <n v="72.3"/>
    <n v="0"/>
    <n v="0"/>
    <n v="27"/>
    <n v="27"/>
    <n v="0"/>
    <n v="0"/>
    <n v="0"/>
    <n v="0"/>
    <n v="0"/>
    <n v="0"/>
    <n v="0"/>
    <n v="0"/>
    <n v="160"/>
    <n v="0"/>
    <n v="0"/>
    <n v="0"/>
    <n v="0"/>
    <n v="160"/>
    <n v="27"/>
    <n v="11"/>
    <n v="1676"/>
    <m/>
  </r>
  <r>
    <x v="26"/>
    <x v="8"/>
    <n v="16.86"/>
    <n v="55.44"/>
    <n v="0"/>
    <n v="0"/>
    <n v="72.3"/>
    <n v="72.3"/>
    <n v="72.3"/>
    <n v="152.33991"/>
    <n v="0"/>
    <n v="0"/>
    <n v="0"/>
    <n v="152.33991"/>
    <n v="152.33991"/>
    <n v="21"/>
    <n v="1"/>
    <n v="0"/>
    <n v="22"/>
    <n v="3"/>
    <n v="54"/>
    <n v="0"/>
    <n v="10"/>
    <n v="0"/>
    <n v="67"/>
    <n v="21"/>
    <n v="7"/>
    <n v="67"/>
    <n v="95"/>
    <n v="2"/>
    <n v="6"/>
    <n v="20"/>
    <n v="28"/>
    <n v="41.3"/>
    <n v="0"/>
    <n v="31"/>
    <n v="72.3"/>
    <n v="0"/>
    <n v="0"/>
    <n v="27"/>
    <n v="27"/>
    <n v="0"/>
    <n v="0"/>
    <n v="0"/>
    <n v="0"/>
    <n v="0"/>
    <n v="0"/>
    <n v="0"/>
    <n v="0"/>
    <n v="160"/>
    <n v="0"/>
    <n v="0"/>
    <n v="0"/>
    <n v="0"/>
    <n v="160"/>
    <n v="27"/>
    <n v="11"/>
    <n v="1676"/>
    <m/>
  </r>
  <r>
    <x v="26"/>
    <x v="9"/>
    <n v="16.86"/>
    <n v="55.44"/>
    <n v="0"/>
    <n v="0"/>
    <n v="72.3"/>
    <n v="72.3"/>
    <n v="72.3"/>
    <n v="152.33991"/>
    <n v="0"/>
    <n v="0"/>
    <n v="0"/>
    <n v="152.33991"/>
    <n v="152.33991"/>
    <n v="21"/>
    <n v="1"/>
    <n v="0"/>
    <n v="22"/>
    <n v="3"/>
    <n v="54"/>
    <n v="0"/>
    <n v="10"/>
    <n v="0"/>
    <n v="67"/>
    <n v="21"/>
    <n v="7"/>
    <n v="67"/>
    <n v="95"/>
    <n v="2"/>
    <n v="6"/>
    <n v="20"/>
    <n v="28"/>
    <n v="41.3"/>
    <n v="0"/>
    <n v="31"/>
    <n v="72.3"/>
    <n v="0"/>
    <n v="0"/>
    <n v="27"/>
    <n v="27"/>
    <n v="0"/>
    <n v="0"/>
    <n v="0"/>
    <n v="0"/>
    <n v="0"/>
    <n v="0"/>
    <n v="0"/>
    <n v="0"/>
    <n v="160"/>
    <n v="0"/>
    <n v="0"/>
    <n v="0"/>
    <n v="0"/>
    <n v="160"/>
    <n v="27"/>
    <n v="11"/>
    <n v="1676"/>
    <m/>
  </r>
  <r>
    <x v="26"/>
    <x v="10"/>
    <n v="16.86"/>
    <n v="55.44"/>
    <n v="0"/>
    <n v="0"/>
    <n v="72.3"/>
    <n v="72.3"/>
    <n v="72.3"/>
    <n v="152.33991"/>
    <n v="0"/>
    <n v="0"/>
    <n v="0"/>
    <n v="152.33991"/>
    <n v="152.33991"/>
    <n v="21"/>
    <n v="1"/>
    <n v="0"/>
    <n v="22"/>
    <n v="3"/>
    <n v="54"/>
    <n v="0"/>
    <n v="10"/>
    <n v="0"/>
    <n v="67"/>
    <n v="21"/>
    <n v="7"/>
    <n v="67"/>
    <n v="95"/>
    <n v="2"/>
    <n v="6"/>
    <n v="20"/>
    <n v="28"/>
    <n v="41.3"/>
    <n v="0"/>
    <n v="31"/>
    <n v="72.3"/>
    <n v="0"/>
    <n v="0"/>
    <n v="27"/>
    <n v="27"/>
    <n v="0"/>
    <n v="0"/>
    <n v="0"/>
    <n v="0"/>
    <n v="0"/>
    <n v="0"/>
    <n v="0"/>
    <n v="0"/>
    <n v="160"/>
    <n v="0"/>
    <n v="0"/>
    <n v="0"/>
    <n v="0"/>
    <n v="160"/>
    <n v="27"/>
    <n v="11"/>
    <n v="1676"/>
    <m/>
  </r>
  <r>
    <x v="26"/>
    <x v="11"/>
    <n v="16.86"/>
    <n v="55.44"/>
    <n v="0"/>
    <n v="0"/>
    <n v="72.3"/>
    <n v="72.3"/>
    <n v="72.3"/>
    <n v="152.33991"/>
    <n v="0"/>
    <n v="0"/>
    <n v="0"/>
    <n v="152.33991"/>
    <n v="152.33991"/>
    <n v="21"/>
    <n v="1"/>
    <n v="0"/>
    <n v="22"/>
    <n v="3"/>
    <n v="54"/>
    <n v="0"/>
    <n v="10"/>
    <n v="0"/>
    <n v="67"/>
    <n v="21"/>
    <n v="7"/>
    <n v="67"/>
    <n v="95"/>
    <n v="2"/>
    <n v="6"/>
    <n v="20"/>
    <n v="28"/>
    <n v="41.3"/>
    <n v="0"/>
    <n v="31"/>
    <n v="72.3"/>
    <n v="0"/>
    <n v="0"/>
    <n v="27"/>
    <n v="27"/>
    <n v="0"/>
    <n v="0"/>
    <n v="0"/>
    <n v="0"/>
    <n v="0"/>
    <n v="0"/>
    <n v="0"/>
    <n v="0"/>
    <n v="160"/>
    <n v="0"/>
    <n v="0"/>
    <n v="0"/>
    <n v="0"/>
    <n v="160"/>
    <n v="27"/>
    <n v="11"/>
    <n v="1676"/>
    <m/>
  </r>
  <r>
    <x v="27"/>
    <x v="0"/>
    <n v="16.86"/>
    <n v="55.44"/>
    <n v="0"/>
    <n v="0"/>
    <n v="72.3"/>
    <n v="72.3"/>
    <n v="72.3"/>
    <n v="152.33991"/>
    <n v="0"/>
    <n v="0"/>
    <n v="0"/>
    <n v="152.33991"/>
    <n v="152.33991"/>
    <n v="22"/>
    <n v="0"/>
    <n v="0"/>
    <n v="22"/>
    <n v="6"/>
    <n v="44"/>
    <n v="0"/>
    <n v="4"/>
    <n v="0"/>
    <n v="54"/>
    <n v="46"/>
    <n v="6"/>
    <n v="54"/>
    <n v="106"/>
    <n v="1"/>
    <n v="11"/>
    <n v="27"/>
    <n v="39"/>
    <n v="42.523000000000003"/>
    <n v="30.975999999999999"/>
    <n v="14.711"/>
    <n v="88.21"/>
    <n v="2"/>
    <n v="0"/>
    <n v="31"/>
    <n v="33"/>
    <n v="0"/>
    <n v="0"/>
    <n v="0"/>
    <n v="0"/>
    <n v="0"/>
    <n v="0"/>
    <n v="0"/>
    <n v="0"/>
    <n v="118"/>
    <n v="49"/>
    <n v="0"/>
    <n v="11"/>
    <n v="0"/>
    <n v="178"/>
    <n v="0"/>
    <n v="8"/>
    <n v="1676"/>
    <m/>
  </r>
  <r>
    <x v="27"/>
    <x v="1"/>
    <n v="16.86"/>
    <n v="55.44"/>
    <n v="0"/>
    <n v="0"/>
    <n v="72.3"/>
    <n v="72.3"/>
    <n v="72.3"/>
    <n v="152.33991"/>
    <n v="0"/>
    <n v="0"/>
    <n v="0"/>
    <n v="152.33991"/>
    <n v="152.33991"/>
    <n v="22"/>
    <n v="0"/>
    <n v="0"/>
    <n v="22"/>
    <n v="6"/>
    <n v="44"/>
    <n v="0"/>
    <n v="4"/>
    <n v="0"/>
    <n v="54"/>
    <n v="46"/>
    <n v="6"/>
    <n v="54"/>
    <n v="106"/>
    <n v="1"/>
    <n v="11"/>
    <n v="27"/>
    <n v="39"/>
    <n v="42.523000000000003"/>
    <n v="30.975999999999999"/>
    <n v="14.711"/>
    <n v="88.21"/>
    <n v="2"/>
    <n v="0"/>
    <n v="31"/>
    <n v="33"/>
    <n v="0"/>
    <n v="0"/>
    <n v="0"/>
    <n v="0"/>
    <n v="0"/>
    <n v="0"/>
    <n v="0"/>
    <n v="0"/>
    <n v="118"/>
    <n v="49"/>
    <n v="0"/>
    <n v="11"/>
    <n v="0"/>
    <n v="178"/>
    <n v="0"/>
    <n v="8"/>
    <n v="1676"/>
    <m/>
  </r>
  <r>
    <x v="27"/>
    <x v="2"/>
    <n v="16.86"/>
    <n v="55.44"/>
    <n v="0"/>
    <n v="0"/>
    <n v="72.3"/>
    <n v="72.3"/>
    <n v="72.3"/>
    <n v="152.33991"/>
    <n v="0"/>
    <n v="0"/>
    <n v="0"/>
    <n v="152.33991"/>
    <n v="152.33991"/>
    <n v="22"/>
    <n v="0"/>
    <n v="0"/>
    <n v="22"/>
    <n v="6"/>
    <n v="44"/>
    <n v="0"/>
    <n v="4"/>
    <n v="0"/>
    <n v="54"/>
    <n v="46"/>
    <n v="6"/>
    <n v="54"/>
    <n v="106"/>
    <n v="1"/>
    <n v="11"/>
    <n v="27"/>
    <n v="39"/>
    <n v="42.523000000000003"/>
    <n v="30.975999999999999"/>
    <n v="14.711"/>
    <n v="88.21"/>
    <n v="2"/>
    <n v="0"/>
    <n v="31"/>
    <n v="33"/>
    <n v="0"/>
    <n v="0"/>
    <n v="0"/>
    <n v="0"/>
    <n v="0"/>
    <n v="0"/>
    <n v="0"/>
    <n v="0"/>
    <n v="118"/>
    <n v="49"/>
    <n v="0"/>
    <n v="11"/>
    <n v="0"/>
    <n v="178"/>
    <n v="0"/>
    <n v="8"/>
    <n v="1676"/>
    <m/>
  </r>
  <r>
    <x v="27"/>
    <x v="3"/>
    <n v="16.86"/>
    <n v="55.44"/>
    <n v="0"/>
    <n v="0"/>
    <n v="72.3"/>
    <n v="72.3"/>
    <n v="72.3"/>
    <n v="152.33991"/>
    <n v="0"/>
    <n v="0"/>
    <n v="0"/>
    <n v="152.33991"/>
    <n v="152.33991"/>
    <n v="22"/>
    <n v="0"/>
    <n v="0"/>
    <n v="22"/>
    <n v="6"/>
    <n v="44"/>
    <n v="0"/>
    <n v="4"/>
    <n v="0"/>
    <n v="54"/>
    <n v="46"/>
    <n v="6"/>
    <n v="54"/>
    <n v="106"/>
    <n v="1"/>
    <n v="11"/>
    <n v="27"/>
    <n v="39"/>
    <n v="42.523000000000003"/>
    <n v="30.975999999999999"/>
    <n v="14.711"/>
    <n v="88.21"/>
    <n v="2"/>
    <n v="0"/>
    <n v="31"/>
    <n v="33"/>
    <n v="0"/>
    <n v="0"/>
    <n v="0"/>
    <n v="0"/>
    <n v="0"/>
    <n v="0"/>
    <n v="0"/>
    <n v="0"/>
    <n v="118"/>
    <n v="49"/>
    <n v="0"/>
    <n v="11"/>
    <n v="0"/>
    <n v="178"/>
    <n v="0"/>
    <n v="8"/>
    <n v="1676"/>
    <m/>
  </r>
  <r>
    <x v="27"/>
    <x v="4"/>
    <n v="16.86"/>
    <n v="55.44"/>
    <n v="0"/>
    <n v="0"/>
    <n v="72.3"/>
    <n v="72.3"/>
    <n v="72.3"/>
    <n v="152.33991"/>
    <n v="0"/>
    <n v="0"/>
    <n v="0"/>
    <n v="152.33991"/>
    <n v="152.33991"/>
    <n v="22"/>
    <n v="0"/>
    <n v="0"/>
    <n v="22"/>
    <n v="6"/>
    <n v="44"/>
    <n v="0"/>
    <n v="4"/>
    <n v="0"/>
    <n v="54"/>
    <n v="46"/>
    <n v="6"/>
    <n v="54"/>
    <n v="106"/>
    <n v="1"/>
    <n v="11"/>
    <n v="27"/>
    <n v="39"/>
    <n v="42.523000000000003"/>
    <n v="30.975999999999999"/>
    <n v="14.711"/>
    <n v="88.21"/>
    <n v="2"/>
    <n v="0"/>
    <n v="31"/>
    <n v="33"/>
    <n v="0"/>
    <n v="0"/>
    <n v="0"/>
    <n v="0"/>
    <n v="0"/>
    <n v="0"/>
    <n v="0"/>
    <n v="0"/>
    <n v="118"/>
    <n v="49"/>
    <n v="0"/>
    <n v="11"/>
    <n v="0"/>
    <n v="178"/>
    <n v="0"/>
    <n v="8"/>
    <n v="1676"/>
    <m/>
  </r>
  <r>
    <x v="27"/>
    <x v="5"/>
    <n v="16.86"/>
    <n v="55.44"/>
    <n v="0"/>
    <n v="0"/>
    <n v="72.3"/>
    <n v="72.3"/>
    <n v="72.3"/>
    <n v="152.33991"/>
    <n v="0"/>
    <n v="0"/>
    <n v="0"/>
    <n v="152.33991"/>
    <n v="152.33991"/>
    <n v="22"/>
    <n v="0"/>
    <n v="0"/>
    <n v="22"/>
    <n v="6"/>
    <n v="44"/>
    <n v="0"/>
    <n v="4"/>
    <n v="0"/>
    <n v="54"/>
    <n v="46"/>
    <n v="6"/>
    <n v="54"/>
    <n v="106"/>
    <n v="1"/>
    <n v="11"/>
    <n v="27"/>
    <n v="39"/>
    <n v="42.523000000000003"/>
    <n v="30.975999999999999"/>
    <n v="14.711"/>
    <n v="88.21"/>
    <n v="2"/>
    <n v="0"/>
    <n v="31"/>
    <n v="33"/>
    <n v="0"/>
    <n v="0"/>
    <n v="0"/>
    <n v="0"/>
    <n v="0"/>
    <n v="0"/>
    <n v="0"/>
    <n v="0"/>
    <n v="118"/>
    <n v="49"/>
    <n v="0"/>
    <n v="11"/>
    <n v="0"/>
    <n v="178"/>
    <n v="0"/>
    <n v="8"/>
    <n v="1676"/>
    <m/>
  </r>
  <r>
    <x v="27"/>
    <x v="6"/>
    <n v="16.86"/>
    <n v="55.44"/>
    <n v="0"/>
    <n v="0"/>
    <n v="72.3"/>
    <n v="72.3"/>
    <n v="72.3"/>
    <n v="152.33991"/>
    <n v="0"/>
    <n v="0"/>
    <n v="0"/>
    <n v="152.33991"/>
    <n v="152.33991"/>
    <n v="22"/>
    <n v="0"/>
    <n v="0"/>
    <n v="22"/>
    <n v="6"/>
    <n v="44"/>
    <n v="0"/>
    <n v="4"/>
    <n v="0"/>
    <n v="54"/>
    <n v="46"/>
    <n v="6"/>
    <n v="54"/>
    <n v="106"/>
    <n v="1"/>
    <n v="11"/>
    <n v="27"/>
    <n v="39"/>
    <n v="42.523000000000003"/>
    <n v="30.975999999999999"/>
    <n v="14.711"/>
    <n v="88.21"/>
    <n v="2"/>
    <n v="0"/>
    <n v="31"/>
    <n v="33"/>
    <n v="0"/>
    <n v="0"/>
    <n v="0"/>
    <n v="0"/>
    <n v="0"/>
    <n v="0"/>
    <n v="0"/>
    <n v="0"/>
    <n v="118"/>
    <n v="49"/>
    <n v="0"/>
    <n v="11"/>
    <n v="0"/>
    <n v="178"/>
    <n v="0"/>
    <n v="8"/>
    <n v="1676"/>
    <m/>
  </r>
  <r>
    <x v="27"/>
    <x v="7"/>
    <n v="16.86"/>
    <n v="55.44"/>
    <n v="0"/>
    <n v="0"/>
    <n v="72.3"/>
    <n v="72.3"/>
    <n v="72.3"/>
    <n v="152.33991"/>
    <n v="0"/>
    <n v="0"/>
    <n v="0"/>
    <n v="152.33991"/>
    <n v="152.33991"/>
    <n v="22"/>
    <n v="0"/>
    <n v="0"/>
    <n v="22"/>
    <n v="6"/>
    <n v="44"/>
    <n v="0"/>
    <n v="4"/>
    <n v="0"/>
    <n v="54"/>
    <n v="46"/>
    <n v="6"/>
    <n v="54"/>
    <n v="106"/>
    <n v="1"/>
    <n v="11"/>
    <n v="27"/>
    <n v="39"/>
    <n v="42.523000000000003"/>
    <n v="30.975999999999999"/>
    <n v="14.711"/>
    <n v="88.21"/>
    <n v="2"/>
    <n v="0"/>
    <n v="31"/>
    <n v="33"/>
    <n v="0"/>
    <n v="0"/>
    <n v="0"/>
    <n v="0"/>
    <n v="0"/>
    <n v="0"/>
    <n v="0"/>
    <n v="0"/>
    <n v="118"/>
    <n v="49"/>
    <n v="0"/>
    <n v="11"/>
    <n v="0"/>
    <n v="178"/>
    <n v="0"/>
    <n v="8"/>
    <n v="1676"/>
    <m/>
  </r>
  <r>
    <x v="27"/>
    <x v="8"/>
    <n v="16.86"/>
    <n v="55.44"/>
    <n v="0"/>
    <n v="0"/>
    <n v="72.3"/>
    <n v="72.3"/>
    <n v="72.3"/>
    <n v="152.33991"/>
    <n v="0"/>
    <n v="0"/>
    <n v="0"/>
    <n v="152.33991"/>
    <n v="152.33991"/>
    <n v="22"/>
    <n v="0"/>
    <n v="0"/>
    <n v="22"/>
    <n v="6"/>
    <n v="44"/>
    <n v="0"/>
    <n v="4"/>
    <n v="0"/>
    <n v="54"/>
    <n v="46"/>
    <n v="6"/>
    <n v="54"/>
    <n v="106"/>
    <n v="1"/>
    <n v="11"/>
    <n v="27"/>
    <n v="39"/>
    <n v="42.523000000000003"/>
    <n v="30.975999999999999"/>
    <n v="14.711"/>
    <n v="88.21"/>
    <n v="2"/>
    <n v="0"/>
    <n v="31"/>
    <n v="33"/>
    <n v="0"/>
    <n v="0"/>
    <n v="0"/>
    <n v="0"/>
    <n v="0"/>
    <n v="0"/>
    <n v="0"/>
    <n v="0"/>
    <n v="118"/>
    <n v="49"/>
    <n v="0"/>
    <n v="11"/>
    <n v="0"/>
    <n v="178"/>
    <n v="0"/>
    <n v="8"/>
    <n v="1676"/>
    <m/>
  </r>
  <r>
    <x v="27"/>
    <x v="9"/>
    <n v="16.86"/>
    <n v="55.44"/>
    <n v="0"/>
    <n v="0"/>
    <n v="72.3"/>
    <n v="72.3"/>
    <n v="72.3"/>
    <n v="152.33991"/>
    <n v="0"/>
    <n v="0"/>
    <n v="0"/>
    <n v="152.33991"/>
    <n v="152.33991"/>
    <n v="22"/>
    <n v="0"/>
    <n v="0"/>
    <n v="22"/>
    <n v="6"/>
    <n v="44"/>
    <n v="0"/>
    <n v="4"/>
    <n v="0"/>
    <n v="54"/>
    <n v="46"/>
    <n v="6"/>
    <n v="54"/>
    <n v="106"/>
    <n v="1"/>
    <n v="11"/>
    <n v="27"/>
    <n v="39"/>
    <n v="42.523000000000003"/>
    <n v="30.975999999999999"/>
    <n v="14.711"/>
    <n v="88.21"/>
    <n v="2"/>
    <n v="0"/>
    <n v="31"/>
    <n v="33"/>
    <n v="0"/>
    <n v="0"/>
    <n v="0"/>
    <n v="0"/>
    <n v="0"/>
    <n v="0"/>
    <n v="0"/>
    <n v="0"/>
    <n v="118"/>
    <n v="49"/>
    <n v="0"/>
    <n v="11"/>
    <n v="0"/>
    <n v="178"/>
    <n v="0"/>
    <n v="8"/>
    <n v="1676"/>
    <m/>
  </r>
  <r>
    <x v="27"/>
    <x v="10"/>
    <n v="16.86"/>
    <n v="55.44"/>
    <n v="0"/>
    <n v="0"/>
    <n v="72.3"/>
    <n v="72.3"/>
    <n v="72.3"/>
    <n v="152.33991"/>
    <n v="0"/>
    <n v="0"/>
    <n v="0"/>
    <n v="152.33991"/>
    <n v="152.33991"/>
    <n v="22"/>
    <n v="0"/>
    <n v="0"/>
    <n v="22"/>
    <n v="6"/>
    <n v="44"/>
    <n v="0"/>
    <n v="4"/>
    <n v="0"/>
    <n v="54"/>
    <n v="46"/>
    <n v="6"/>
    <n v="54"/>
    <n v="106"/>
    <n v="1"/>
    <n v="11"/>
    <n v="27"/>
    <n v="39"/>
    <n v="42.523000000000003"/>
    <n v="30.975999999999999"/>
    <n v="14.711"/>
    <n v="88.21"/>
    <n v="2"/>
    <n v="0"/>
    <n v="31"/>
    <n v="33"/>
    <n v="0"/>
    <n v="0"/>
    <n v="0"/>
    <n v="0"/>
    <n v="0"/>
    <n v="0"/>
    <n v="0"/>
    <n v="0"/>
    <n v="118"/>
    <n v="49"/>
    <n v="0"/>
    <n v="11"/>
    <n v="0"/>
    <n v="178"/>
    <n v="0"/>
    <n v="8"/>
    <n v="1676"/>
    <m/>
  </r>
  <r>
    <x v="27"/>
    <x v="11"/>
    <n v="16.86"/>
    <n v="55.44"/>
    <n v="0"/>
    <n v="0"/>
    <n v="72.3"/>
    <n v="72.3"/>
    <n v="72.3"/>
    <n v="152.33991"/>
    <n v="0"/>
    <n v="0"/>
    <n v="0"/>
    <n v="152.33991"/>
    <n v="152.33991"/>
    <n v="22"/>
    <n v="0"/>
    <n v="0"/>
    <n v="22"/>
    <n v="6"/>
    <n v="44"/>
    <n v="0"/>
    <n v="4"/>
    <n v="0"/>
    <n v="54"/>
    <n v="46"/>
    <n v="6"/>
    <n v="54"/>
    <n v="106"/>
    <n v="1"/>
    <n v="11"/>
    <n v="27"/>
    <n v="39"/>
    <n v="42.523000000000003"/>
    <n v="30.975999999999999"/>
    <n v="14.711"/>
    <n v="88.21"/>
    <n v="2"/>
    <n v="0"/>
    <n v="31"/>
    <n v="33"/>
    <n v="0"/>
    <n v="0"/>
    <n v="0"/>
    <n v="0"/>
    <n v="0"/>
    <n v="0"/>
    <n v="0"/>
    <n v="0"/>
    <n v="118"/>
    <n v="49"/>
    <n v="0"/>
    <n v="11"/>
    <n v="0"/>
    <n v="178"/>
    <n v="0"/>
    <n v="8"/>
    <n v="1676"/>
    <m/>
  </r>
  <r>
    <x v="28"/>
    <x v="0"/>
    <n v="16.86"/>
    <n v="55.44"/>
    <n v="0"/>
    <n v="0"/>
    <n v="72.3"/>
    <n v="72.3"/>
    <n v="72.3"/>
    <n v="152.33991"/>
    <n v="0"/>
    <n v="0"/>
    <n v="0"/>
    <n v="152.33991"/>
    <n v="152.33991"/>
    <n v="22"/>
    <n v="0"/>
    <n v="0"/>
    <n v="22"/>
    <n v="6"/>
    <n v="44"/>
    <n v="0"/>
    <n v="4"/>
    <n v="0"/>
    <n v="54"/>
    <n v="46"/>
    <n v="6"/>
    <n v="54"/>
    <n v="106"/>
    <n v="1"/>
    <n v="11"/>
    <n v="27"/>
    <n v="39"/>
    <n v="42.523000000000003"/>
    <n v="30.975999999999999"/>
    <n v="14.711"/>
    <n v="88.21"/>
    <n v="2"/>
    <n v="0"/>
    <n v="31"/>
    <n v="33"/>
    <n v="0"/>
    <n v="0"/>
    <n v="0"/>
    <n v="0"/>
    <n v="0"/>
    <n v="0"/>
    <n v="0"/>
    <n v="0"/>
    <n v="118"/>
    <n v="49"/>
    <n v="0"/>
    <n v="11"/>
    <n v="0"/>
    <n v="178"/>
    <n v="0"/>
    <n v="8"/>
    <n v="1676"/>
    <m/>
  </r>
  <r>
    <x v="28"/>
    <x v="1"/>
    <n v="16.86"/>
    <n v="55.44"/>
    <n v="0"/>
    <n v="0"/>
    <n v="72.3"/>
    <n v="72.3"/>
    <n v="72.3"/>
    <n v="152.33991"/>
    <n v="0"/>
    <n v="0"/>
    <n v="0"/>
    <n v="152.33991"/>
    <n v="152.33991"/>
    <n v="22"/>
    <n v="0"/>
    <n v="0"/>
    <n v="22"/>
    <n v="6"/>
    <n v="44"/>
    <n v="0"/>
    <n v="4"/>
    <n v="0"/>
    <n v="54"/>
    <n v="46"/>
    <n v="6"/>
    <n v="54"/>
    <n v="106"/>
    <n v="1"/>
    <n v="11"/>
    <n v="27"/>
    <n v="39"/>
    <n v="42.523000000000003"/>
    <n v="30.975999999999999"/>
    <n v="14.711"/>
    <n v="88.21"/>
    <n v="2"/>
    <n v="0"/>
    <n v="31"/>
    <n v="33"/>
    <n v="0"/>
    <n v="0"/>
    <n v="0"/>
    <n v="0"/>
    <n v="0"/>
    <n v="0"/>
    <n v="0"/>
    <n v="0"/>
    <n v="118"/>
    <n v="49"/>
    <n v="0"/>
    <n v="11"/>
    <n v="0"/>
    <n v="178"/>
    <n v="0"/>
    <n v="8"/>
    <n v="1676"/>
    <m/>
  </r>
  <r>
    <x v="28"/>
    <x v="2"/>
    <n v="16.86"/>
    <n v="55.44"/>
    <n v="0"/>
    <n v="0"/>
    <n v="72.3"/>
    <n v="72.3"/>
    <n v="72.3"/>
    <n v="152.33991"/>
    <n v="0"/>
    <n v="0"/>
    <n v="0"/>
    <n v="152.33991"/>
    <n v="152.33991"/>
    <n v="22"/>
    <n v="0"/>
    <n v="0"/>
    <n v="22"/>
    <n v="6"/>
    <n v="44"/>
    <n v="0"/>
    <n v="4"/>
    <n v="0"/>
    <n v="54"/>
    <n v="46"/>
    <n v="6"/>
    <n v="54"/>
    <n v="106"/>
    <n v="1"/>
    <n v="11"/>
    <n v="27"/>
    <n v="39"/>
    <n v="42.523000000000003"/>
    <n v="30.975999999999999"/>
    <n v="14.711"/>
    <n v="88.21"/>
    <n v="2"/>
    <n v="0"/>
    <n v="31"/>
    <n v="33"/>
    <n v="0"/>
    <n v="0"/>
    <n v="0"/>
    <n v="0"/>
    <n v="0"/>
    <n v="0"/>
    <n v="0"/>
    <n v="0"/>
    <n v="118"/>
    <n v="49"/>
    <n v="0"/>
    <n v="11"/>
    <n v="0"/>
    <n v="178"/>
    <n v="0"/>
    <n v="8"/>
    <n v="1676"/>
    <m/>
  </r>
  <r>
    <x v="28"/>
    <x v="3"/>
    <n v="16.86"/>
    <n v="55.44"/>
    <n v="0"/>
    <n v="0"/>
    <n v="72.3"/>
    <n v="72.3"/>
    <n v="72.3"/>
    <n v="152.33991"/>
    <n v="0"/>
    <n v="0"/>
    <n v="0"/>
    <n v="152.33991"/>
    <n v="152.33991"/>
    <n v="22"/>
    <n v="0"/>
    <n v="0"/>
    <n v="22"/>
    <n v="6"/>
    <n v="44"/>
    <n v="0"/>
    <n v="4"/>
    <n v="0"/>
    <n v="54"/>
    <n v="46"/>
    <n v="6"/>
    <n v="54"/>
    <n v="106"/>
    <n v="1"/>
    <n v="11"/>
    <n v="27"/>
    <n v="39"/>
    <n v="42.523000000000003"/>
    <n v="30.975999999999999"/>
    <n v="14.711"/>
    <n v="88.21"/>
    <n v="2"/>
    <n v="0"/>
    <n v="31"/>
    <n v="33"/>
    <n v="0"/>
    <n v="0"/>
    <n v="0"/>
    <n v="0"/>
    <n v="0"/>
    <n v="0"/>
    <n v="0"/>
    <n v="0"/>
    <n v="118"/>
    <n v="49"/>
    <n v="0"/>
    <n v="11"/>
    <n v="0"/>
    <n v="178"/>
    <n v="0"/>
    <n v="8"/>
    <n v="1676"/>
    <m/>
  </r>
  <r>
    <x v="28"/>
    <x v="4"/>
    <n v="16.86"/>
    <n v="55.44"/>
    <n v="0"/>
    <n v="0"/>
    <n v="72.3"/>
    <n v="72.3"/>
    <n v="72.3"/>
    <n v="152.33991"/>
    <n v="0"/>
    <n v="0"/>
    <n v="0"/>
    <n v="152.33991"/>
    <n v="152.33991"/>
    <n v="22"/>
    <n v="0"/>
    <n v="0"/>
    <n v="22"/>
    <n v="6"/>
    <n v="44"/>
    <n v="0"/>
    <n v="4"/>
    <n v="0"/>
    <n v="54"/>
    <n v="46"/>
    <n v="6"/>
    <n v="54"/>
    <n v="106"/>
    <n v="1"/>
    <n v="11"/>
    <n v="27"/>
    <n v="39"/>
    <n v="42.523000000000003"/>
    <n v="30.975999999999999"/>
    <n v="14.711"/>
    <n v="88.21"/>
    <n v="2"/>
    <n v="0"/>
    <n v="31"/>
    <n v="33"/>
    <n v="0"/>
    <n v="0"/>
    <n v="0"/>
    <n v="0"/>
    <n v="0"/>
    <n v="0"/>
    <n v="0"/>
    <n v="0"/>
    <n v="118"/>
    <n v="49"/>
    <n v="0"/>
    <n v="11"/>
    <n v="0"/>
    <n v="178"/>
    <n v="0"/>
    <n v="8"/>
    <n v="1676"/>
    <m/>
  </r>
  <r>
    <x v="28"/>
    <x v="5"/>
    <n v="16.86"/>
    <n v="55.44"/>
    <n v="0"/>
    <n v="0"/>
    <n v="72.3"/>
    <n v="72.3"/>
    <n v="72.3"/>
    <n v="152.33991"/>
    <n v="0"/>
    <n v="0"/>
    <n v="0"/>
    <n v="152.33991"/>
    <n v="152.33991"/>
    <n v="22"/>
    <n v="0"/>
    <n v="0"/>
    <n v="22"/>
    <n v="6"/>
    <n v="44"/>
    <n v="0"/>
    <n v="4"/>
    <n v="0"/>
    <n v="54"/>
    <n v="46"/>
    <n v="6"/>
    <n v="54"/>
    <n v="106"/>
    <n v="1"/>
    <n v="11"/>
    <n v="27"/>
    <n v="39"/>
    <n v="42.523000000000003"/>
    <n v="30.975999999999999"/>
    <n v="14.711"/>
    <n v="88.21"/>
    <n v="2"/>
    <n v="0"/>
    <n v="31"/>
    <n v="33"/>
    <n v="0"/>
    <n v="0"/>
    <n v="0"/>
    <n v="0"/>
    <n v="0"/>
    <n v="0"/>
    <n v="0"/>
    <n v="0"/>
    <n v="118"/>
    <n v="49"/>
    <n v="0"/>
    <n v="11"/>
    <n v="0"/>
    <n v="178"/>
    <n v="0"/>
    <n v="8"/>
    <n v="1676"/>
    <m/>
  </r>
  <r>
    <x v="28"/>
    <x v="6"/>
    <n v="16.86"/>
    <n v="55.44"/>
    <n v="0"/>
    <n v="0"/>
    <n v="72.3"/>
    <n v="72.3"/>
    <n v="72.3"/>
    <n v="152.33991"/>
    <n v="0"/>
    <n v="0"/>
    <n v="0"/>
    <n v="152.33991"/>
    <n v="152.33991"/>
    <n v="22"/>
    <n v="0"/>
    <n v="0"/>
    <n v="22"/>
    <n v="6"/>
    <n v="44"/>
    <n v="0"/>
    <n v="4"/>
    <n v="0"/>
    <n v="54"/>
    <n v="46"/>
    <n v="6"/>
    <n v="54"/>
    <n v="106"/>
    <n v="1"/>
    <n v="11"/>
    <n v="27"/>
    <n v="39"/>
    <n v="42.523000000000003"/>
    <n v="30.975999999999999"/>
    <n v="14.711"/>
    <n v="88.21"/>
    <n v="2"/>
    <n v="0"/>
    <n v="31"/>
    <n v="33"/>
    <n v="0"/>
    <n v="0"/>
    <n v="0"/>
    <n v="0"/>
    <n v="0"/>
    <n v="0"/>
    <n v="0"/>
    <n v="0"/>
    <n v="118"/>
    <n v="49"/>
    <n v="0"/>
    <n v="11"/>
    <n v="0"/>
    <n v="178"/>
    <n v="0"/>
    <n v="8"/>
    <n v="1676"/>
    <m/>
  </r>
  <r>
    <x v="28"/>
    <x v="7"/>
    <n v="16.86"/>
    <n v="55.44"/>
    <n v="0"/>
    <n v="0"/>
    <n v="72.3"/>
    <n v="72.3"/>
    <n v="72.3"/>
    <n v="152.33991"/>
    <n v="0"/>
    <n v="0"/>
    <n v="0"/>
    <n v="152.33991"/>
    <n v="152.33991"/>
    <n v="22"/>
    <n v="0"/>
    <n v="0"/>
    <n v="22"/>
    <n v="6"/>
    <n v="44"/>
    <n v="0"/>
    <n v="4"/>
    <n v="0"/>
    <n v="54"/>
    <n v="46"/>
    <n v="6"/>
    <n v="54"/>
    <n v="106"/>
    <n v="1"/>
    <n v="11"/>
    <n v="27"/>
    <n v="39"/>
    <n v="42.523000000000003"/>
    <n v="30.975999999999999"/>
    <n v="14.711"/>
    <n v="88.21"/>
    <n v="2"/>
    <n v="0"/>
    <n v="31"/>
    <n v="33"/>
    <n v="0"/>
    <n v="0"/>
    <n v="0"/>
    <n v="0"/>
    <n v="0"/>
    <n v="0"/>
    <n v="0"/>
    <n v="0"/>
    <n v="118"/>
    <n v="49"/>
    <n v="0"/>
    <n v="11"/>
    <n v="0"/>
    <n v="178"/>
    <n v="0"/>
    <n v="8"/>
    <n v="1676"/>
    <m/>
  </r>
  <r>
    <x v="28"/>
    <x v="8"/>
    <n v="16.86"/>
    <n v="55.44"/>
    <n v="0"/>
    <n v="0"/>
    <n v="72.3"/>
    <n v="72.3"/>
    <n v="72.3"/>
    <n v="152.33991"/>
    <n v="0"/>
    <n v="0"/>
    <n v="0"/>
    <n v="152.33991"/>
    <n v="152.33991"/>
    <n v="22"/>
    <n v="0"/>
    <n v="0"/>
    <n v="22"/>
    <n v="6"/>
    <n v="44"/>
    <n v="0"/>
    <n v="4"/>
    <n v="0"/>
    <n v="54"/>
    <n v="46"/>
    <n v="6"/>
    <n v="54"/>
    <n v="106"/>
    <n v="1"/>
    <n v="11"/>
    <n v="27"/>
    <n v="39"/>
    <n v="42.523000000000003"/>
    <n v="30.975999999999999"/>
    <n v="14.711"/>
    <n v="88.21"/>
    <n v="2"/>
    <n v="0"/>
    <n v="31"/>
    <n v="33"/>
    <n v="0"/>
    <n v="0"/>
    <n v="0"/>
    <n v="0"/>
    <n v="0"/>
    <n v="0"/>
    <n v="0"/>
    <n v="0"/>
    <n v="118"/>
    <n v="49"/>
    <n v="0"/>
    <n v="11"/>
    <n v="0"/>
    <n v="178"/>
    <n v="0"/>
    <n v="8"/>
    <n v="1676"/>
    <m/>
  </r>
  <r>
    <x v="28"/>
    <x v="9"/>
    <n v="16.86"/>
    <n v="55.44"/>
    <n v="0"/>
    <n v="0"/>
    <n v="72.3"/>
    <n v="72.3"/>
    <n v="72.3"/>
    <n v="152.33991"/>
    <n v="0"/>
    <n v="0"/>
    <n v="0"/>
    <n v="152.33991"/>
    <n v="152.33991"/>
    <n v="22"/>
    <n v="0"/>
    <n v="0"/>
    <n v="22"/>
    <n v="6"/>
    <n v="44"/>
    <n v="0"/>
    <n v="4"/>
    <n v="0"/>
    <n v="54"/>
    <n v="46"/>
    <n v="6"/>
    <n v="54"/>
    <n v="106"/>
    <n v="1"/>
    <n v="11"/>
    <n v="27"/>
    <n v="39"/>
    <n v="42.523000000000003"/>
    <n v="30.975999999999999"/>
    <n v="14.711"/>
    <n v="88.21"/>
    <n v="2"/>
    <n v="0"/>
    <n v="31"/>
    <n v="33"/>
    <n v="0"/>
    <n v="0"/>
    <n v="0"/>
    <n v="0"/>
    <n v="0"/>
    <n v="0"/>
    <n v="0"/>
    <n v="0"/>
    <n v="118"/>
    <n v="49"/>
    <n v="0"/>
    <n v="11"/>
    <n v="0"/>
    <n v="178"/>
    <n v="0"/>
    <n v="8"/>
    <n v="1676"/>
    <m/>
  </r>
  <r>
    <x v="28"/>
    <x v="10"/>
    <n v="16.86"/>
    <n v="55.44"/>
    <n v="0"/>
    <n v="0"/>
    <n v="72.3"/>
    <n v="72.3"/>
    <n v="72.3"/>
    <n v="152.33991"/>
    <n v="0"/>
    <n v="0"/>
    <n v="0"/>
    <n v="152.33991"/>
    <n v="152.33991"/>
    <n v="22"/>
    <n v="0"/>
    <n v="0"/>
    <n v="22"/>
    <n v="6"/>
    <n v="44"/>
    <n v="0"/>
    <n v="4"/>
    <n v="0"/>
    <n v="54"/>
    <n v="46"/>
    <n v="6"/>
    <n v="54"/>
    <n v="106"/>
    <n v="1"/>
    <n v="11"/>
    <n v="27"/>
    <n v="39"/>
    <n v="42.523000000000003"/>
    <n v="30.975999999999999"/>
    <n v="14.711"/>
    <n v="88.21"/>
    <n v="2"/>
    <n v="0"/>
    <n v="31"/>
    <n v="33"/>
    <n v="0"/>
    <n v="0"/>
    <n v="0"/>
    <n v="0"/>
    <n v="0"/>
    <n v="0"/>
    <n v="0"/>
    <n v="0"/>
    <n v="118"/>
    <n v="49"/>
    <n v="0"/>
    <n v="11"/>
    <n v="0"/>
    <n v="178"/>
    <n v="0"/>
    <n v="8"/>
    <n v="1676"/>
    <m/>
  </r>
  <r>
    <x v="28"/>
    <x v="11"/>
    <n v="16.86"/>
    <n v="55.44"/>
    <n v="0"/>
    <n v="0"/>
    <n v="72.3"/>
    <n v="72.3"/>
    <n v="72.3"/>
    <n v="152.33991"/>
    <n v="0"/>
    <n v="0"/>
    <n v="0"/>
    <n v="152.33991"/>
    <n v="152.33991"/>
    <n v="22"/>
    <n v="0"/>
    <n v="0"/>
    <n v="22"/>
    <n v="6"/>
    <n v="44"/>
    <n v="0"/>
    <n v="4"/>
    <n v="0"/>
    <n v="54"/>
    <n v="46"/>
    <n v="6"/>
    <n v="54"/>
    <n v="106"/>
    <n v="1"/>
    <n v="11"/>
    <n v="27"/>
    <n v="39"/>
    <n v="42.523000000000003"/>
    <n v="30.975999999999999"/>
    <n v="14.711"/>
    <n v="88.21"/>
    <n v="2"/>
    <n v="0"/>
    <n v="31"/>
    <n v="33"/>
    <n v="0"/>
    <n v="0"/>
    <n v="0"/>
    <n v="0"/>
    <n v="0"/>
    <n v="0"/>
    <n v="0"/>
    <n v="0"/>
    <n v="118"/>
    <n v="49"/>
    <n v="0"/>
    <n v="11"/>
    <n v="0"/>
    <n v="178"/>
    <n v="0"/>
    <n v="8"/>
    <n v="1676"/>
    <m/>
  </r>
  <r>
    <x v="29"/>
    <x v="0"/>
    <n v="16.86"/>
    <n v="55.44"/>
    <n v="0"/>
    <n v="0"/>
    <n v="72.3"/>
    <n v="72.3"/>
    <n v="72.3"/>
    <n v="152.33991"/>
    <n v="0"/>
    <n v="0"/>
    <n v="0"/>
    <n v="152.33991"/>
    <n v="152.33991"/>
    <n v="22"/>
    <n v="0"/>
    <n v="0"/>
    <n v="22"/>
    <n v="2"/>
    <n v="48"/>
    <n v="6"/>
    <n v="6"/>
    <n v="24"/>
    <n v="86"/>
    <n v="46"/>
    <n v="6"/>
    <n v="86"/>
    <n v="138"/>
    <n v="1"/>
    <n v="11"/>
    <n v="30"/>
    <n v="42"/>
    <n v="42.523000000000003"/>
    <n v="30.975999999999999"/>
    <n v="14.711"/>
    <n v="88.21"/>
    <n v="2"/>
    <n v="0"/>
    <n v="32"/>
    <n v="34"/>
    <n v="0"/>
    <n v="0"/>
    <n v="0"/>
    <n v="0"/>
    <n v="0"/>
    <n v="0"/>
    <n v="0"/>
    <n v="0"/>
    <n v="112"/>
    <n v="48"/>
    <n v="0"/>
    <n v="19"/>
    <n v="0"/>
    <n v="179"/>
    <n v="0"/>
    <n v="8"/>
    <n v="1676"/>
    <m/>
  </r>
  <r>
    <x v="29"/>
    <x v="1"/>
    <n v="16.86"/>
    <n v="55.44"/>
    <n v="0"/>
    <n v="0"/>
    <n v="72.3"/>
    <n v="72.3"/>
    <n v="72.3"/>
    <n v="152.33991"/>
    <n v="0"/>
    <n v="0"/>
    <n v="0"/>
    <n v="152.33991"/>
    <n v="152.33991"/>
    <n v="22"/>
    <n v="0"/>
    <n v="0"/>
    <n v="22"/>
    <n v="2"/>
    <n v="48"/>
    <n v="6"/>
    <n v="6"/>
    <n v="24"/>
    <n v="86"/>
    <n v="46"/>
    <n v="6"/>
    <n v="86"/>
    <n v="138"/>
    <n v="1"/>
    <n v="11"/>
    <n v="30"/>
    <n v="42"/>
    <n v="42.523000000000003"/>
    <n v="30.975999999999999"/>
    <n v="14.711"/>
    <n v="88.21"/>
    <n v="2"/>
    <n v="0"/>
    <n v="32"/>
    <n v="34"/>
    <n v="0"/>
    <n v="0"/>
    <n v="0"/>
    <n v="0"/>
    <n v="0"/>
    <n v="0"/>
    <n v="0"/>
    <n v="0"/>
    <n v="112"/>
    <n v="48"/>
    <n v="0"/>
    <n v="19"/>
    <n v="0"/>
    <n v="179"/>
    <n v="0"/>
    <n v="8"/>
    <n v="1676"/>
    <m/>
  </r>
  <r>
    <x v="29"/>
    <x v="2"/>
    <n v="16.86"/>
    <n v="55.44"/>
    <n v="0"/>
    <n v="0"/>
    <n v="72.3"/>
    <n v="72.3"/>
    <n v="72.3"/>
    <n v="152.33991"/>
    <n v="0"/>
    <n v="0"/>
    <n v="0"/>
    <n v="152.33991"/>
    <n v="152.33991"/>
    <n v="22"/>
    <n v="0"/>
    <n v="0"/>
    <n v="22"/>
    <n v="2"/>
    <n v="48"/>
    <n v="6"/>
    <n v="6"/>
    <n v="24"/>
    <n v="86"/>
    <n v="46"/>
    <n v="6"/>
    <n v="86"/>
    <n v="138"/>
    <n v="1"/>
    <n v="11"/>
    <n v="30"/>
    <n v="42"/>
    <n v="42.523000000000003"/>
    <n v="30.975999999999999"/>
    <n v="14.711"/>
    <n v="88.21"/>
    <n v="2"/>
    <n v="0"/>
    <n v="32"/>
    <n v="34"/>
    <n v="0"/>
    <n v="0"/>
    <n v="0"/>
    <n v="0"/>
    <n v="0"/>
    <n v="0"/>
    <n v="0"/>
    <n v="0"/>
    <n v="112"/>
    <n v="48"/>
    <n v="0"/>
    <n v="19"/>
    <n v="0"/>
    <n v="179"/>
    <n v="0"/>
    <n v="8"/>
    <n v="1676"/>
    <m/>
  </r>
  <r>
    <x v="29"/>
    <x v="3"/>
    <n v="16.86"/>
    <n v="55.44"/>
    <n v="0"/>
    <n v="0"/>
    <n v="72.3"/>
    <n v="72.3"/>
    <n v="72.3"/>
    <n v="152.33991"/>
    <n v="0"/>
    <n v="0"/>
    <n v="0"/>
    <n v="152.33991"/>
    <n v="152.33991"/>
    <n v="22"/>
    <n v="0"/>
    <n v="0"/>
    <n v="22"/>
    <n v="2"/>
    <n v="48"/>
    <n v="6"/>
    <n v="6"/>
    <n v="24"/>
    <n v="86"/>
    <n v="46"/>
    <n v="6"/>
    <n v="86"/>
    <n v="138"/>
    <n v="1"/>
    <n v="11"/>
    <n v="30"/>
    <n v="42"/>
    <n v="42.523000000000003"/>
    <n v="30.975999999999999"/>
    <n v="14.711"/>
    <n v="88.21"/>
    <n v="2"/>
    <n v="0"/>
    <n v="32"/>
    <n v="34"/>
    <n v="0"/>
    <n v="0"/>
    <n v="0"/>
    <n v="0"/>
    <n v="0"/>
    <n v="0"/>
    <n v="0"/>
    <n v="0"/>
    <n v="112"/>
    <n v="48"/>
    <n v="0"/>
    <n v="19"/>
    <n v="0"/>
    <n v="179"/>
    <n v="0"/>
    <n v="8"/>
    <n v="1676"/>
    <m/>
  </r>
  <r>
    <x v="29"/>
    <x v="4"/>
    <n v="16.86"/>
    <n v="55.44"/>
    <n v="0"/>
    <n v="0"/>
    <n v="72.3"/>
    <n v="72.3"/>
    <n v="72.3"/>
    <n v="152.33991"/>
    <n v="0"/>
    <n v="0"/>
    <n v="0"/>
    <n v="152.33991"/>
    <n v="152.33991"/>
    <n v="22"/>
    <n v="0"/>
    <n v="0"/>
    <n v="22"/>
    <n v="2"/>
    <n v="48"/>
    <n v="6"/>
    <n v="6"/>
    <n v="24"/>
    <n v="86"/>
    <n v="46"/>
    <n v="6"/>
    <n v="86"/>
    <n v="138"/>
    <n v="1"/>
    <n v="11"/>
    <n v="30"/>
    <n v="42"/>
    <n v="42.523000000000003"/>
    <n v="30.975999999999999"/>
    <n v="14.711"/>
    <n v="88.21"/>
    <n v="2"/>
    <n v="0"/>
    <n v="32"/>
    <n v="34"/>
    <n v="0"/>
    <n v="0"/>
    <n v="0"/>
    <n v="0"/>
    <n v="0"/>
    <n v="0"/>
    <n v="0"/>
    <n v="0"/>
    <n v="112"/>
    <n v="48"/>
    <n v="0"/>
    <n v="19"/>
    <n v="0"/>
    <n v="179"/>
    <n v="0"/>
    <n v="8"/>
    <n v="1676"/>
    <m/>
  </r>
  <r>
    <x v="29"/>
    <x v="5"/>
    <n v="16.86"/>
    <n v="55.44"/>
    <n v="0"/>
    <n v="0"/>
    <n v="72.3"/>
    <n v="72.3"/>
    <n v="72.3"/>
    <n v="152.33991"/>
    <n v="0"/>
    <n v="0"/>
    <n v="0"/>
    <n v="152.33991"/>
    <n v="152.33991"/>
    <n v="22"/>
    <n v="0"/>
    <n v="0"/>
    <n v="22"/>
    <n v="2"/>
    <n v="48"/>
    <n v="6"/>
    <n v="6"/>
    <n v="24"/>
    <n v="86"/>
    <n v="46"/>
    <n v="6"/>
    <n v="86"/>
    <n v="138"/>
    <n v="1"/>
    <n v="11"/>
    <n v="30"/>
    <n v="42"/>
    <n v="42.523000000000003"/>
    <n v="30.975999999999999"/>
    <n v="14.711"/>
    <n v="88.21"/>
    <n v="2"/>
    <n v="0"/>
    <n v="32"/>
    <n v="34"/>
    <n v="0"/>
    <n v="0"/>
    <n v="0"/>
    <n v="0"/>
    <n v="0"/>
    <n v="0"/>
    <n v="0"/>
    <n v="0"/>
    <n v="112"/>
    <n v="48"/>
    <n v="0"/>
    <n v="19"/>
    <n v="0"/>
    <n v="179"/>
    <n v="0"/>
    <n v="8"/>
    <n v="1676"/>
    <m/>
  </r>
  <r>
    <x v="29"/>
    <x v="6"/>
    <n v="16.86"/>
    <n v="55.44"/>
    <n v="0"/>
    <n v="0"/>
    <n v="72.3"/>
    <n v="72.3"/>
    <n v="72.3"/>
    <n v="152.33991"/>
    <n v="0"/>
    <n v="0"/>
    <n v="0"/>
    <n v="152.33991"/>
    <n v="152.33991"/>
    <n v="22"/>
    <n v="0"/>
    <n v="0"/>
    <n v="22"/>
    <n v="2"/>
    <n v="48"/>
    <n v="6"/>
    <n v="6"/>
    <n v="24"/>
    <n v="86"/>
    <n v="46"/>
    <n v="6"/>
    <n v="86"/>
    <n v="138"/>
    <n v="1"/>
    <n v="11"/>
    <n v="30"/>
    <n v="42"/>
    <n v="42.523000000000003"/>
    <n v="30.975999999999999"/>
    <n v="14.711"/>
    <n v="88.21"/>
    <n v="2"/>
    <n v="0"/>
    <n v="32"/>
    <n v="34"/>
    <n v="0"/>
    <n v="0"/>
    <n v="0"/>
    <n v="0"/>
    <n v="0"/>
    <n v="0"/>
    <n v="0"/>
    <n v="0"/>
    <n v="112"/>
    <n v="48"/>
    <n v="0"/>
    <n v="19"/>
    <n v="0"/>
    <n v="179"/>
    <n v="0"/>
    <n v="8"/>
    <n v="1676"/>
    <m/>
  </r>
  <r>
    <x v="29"/>
    <x v="7"/>
    <n v="16.86"/>
    <n v="55.44"/>
    <n v="0"/>
    <n v="0"/>
    <n v="72.3"/>
    <n v="72.3"/>
    <n v="72.3"/>
    <n v="152.33991"/>
    <n v="0"/>
    <n v="0"/>
    <n v="0"/>
    <n v="152.33991"/>
    <n v="152.33991"/>
    <n v="22"/>
    <n v="0"/>
    <n v="0"/>
    <n v="22"/>
    <n v="2"/>
    <n v="48"/>
    <n v="6"/>
    <n v="6"/>
    <n v="24"/>
    <n v="86"/>
    <n v="46"/>
    <n v="6"/>
    <n v="86"/>
    <n v="138"/>
    <n v="1"/>
    <n v="11"/>
    <n v="30"/>
    <n v="42"/>
    <n v="42.523000000000003"/>
    <n v="30.975999999999999"/>
    <n v="14.711"/>
    <n v="88.21"/>
    <n v="2"/>
    <n v="0"/>
    <n v="32"/>
    <n v="34"/>
    <n v="0"/>
    <n v="0"/>
    <n v="0"/>
    <n v="0"/>
    <n v="0"/>
    <n v="0"/>
    <n v="0"/>
    <n v="0"/>
    <n v="112"/>
    <n v="48"/>
    <n v="0"/>
    <n v="19"/>
    <n v="0"/>
    <n v="179"/>
    <n v="0"/>
    <n v="8"/>
    <n v="1676"/>
    <m/>
  </r>
  <r>
    <x v="29"/>
    <x v="8"/>
    <n v="16.86"/>
    <n v="55.44"/>
    <n v="0"/>
    <n v="0"/>
    <n v="72.3"/>
    <n v="72.3"/>
    <n v="72.3"/>
    <n v="152.33991"/>
    <n v="0"/>
    <n v="0"/>
    <n v="0"/>
    <n v="152.33991"/>
    <n v="152.33991"/>
    <n v="22"/>
    <n v="0"/>
    <n v="0"/>
    <n v="22"/>
    <n v="2"/>
    <n v="48"/>
    <n v="6"/>
    <n v="6"/>
    <n v="24"/>
    <n v="86"/>
    <n v="46"/>
    <n v="6"/>
    <n v="86"/>
    <n v="138"/>
    <n v="1"/>
    <n v="11"/>
    <n v="30"/>
    <n v="42"/>
    <n v="42.523000000000003"/>
    <n v="30.975999999999999"/>
    <n v="14.711"/>
    <n v="88.21"/>
    <n v="2"/>
    <n v="0"/>
    <n v="32"/>
    <n v="34"/>
    <n v="0"/>
    <n v="0"/>
    <n v="0"/>
    <n v="0"/>
    <n v="0"/>
    <n v="0"/>
    <n v="0"/>
    <n v="0"/>
    <n v="112"/>
    <n v="48"/>
    <n v="0"/>
    <n v="19"/>
    <n v="0"/>
    <n v="179"/>
    <n v="0"/>
    <n v="8"/>
    <n v="1676"/>
    <m/>
  </r>
  <r>
    <x v="29"/>
    <x v="9"/>
    <n v="16.86"/>
    <n v="55.44"/>
    <n v="0"/>
    <n v="0"/>
    <n v="72.3"/>
    <n v="72.3"/>
    <n v="72.3"/>
    <n v="152.33991"/>
    <n v="0"/>
    <n v="0"/>
    <n v="0"/>
    <n v="152.33991"/>
    <n v="152.33991"/>
    <n v="22"/>
    <n v="0"/>
    <n v="0"/>
    <n v="22"/>
    <n v="2"/>
    <n v="48"/>
    <n v="6"/>
    <n v="6"/>
    <n v="24"/>
    <n v="86"/>
    <n v="46"/>
    <n v="6"/>
    <n v="86"/>
    <n v="138"/>
    <n v="1"/>
    <n v="11"/>
    <n v="30"/>
    <n v="42"/>
    <n v="42.523000000000003"/>
    <n v="30.975999999999999"/>
    <n v="14.711"/>
    <n v="88.21"/>
    <n v="2"/>
    <n v="0"/>
    <n v="32"/>
    <n v="34"/>
    <n v="0"/>
    <n v="0"/>
    <n v="0"/>
    <n v="0"/>
    <n v="0"/>
    <n v="0"/>
    <n v="0"/>
    <n v="0"/>
    <n v="112"/>
    <n v="48"/>
    <n v="0"/>
    <n v="19"/>
    <n v="0"/>
    <n v="179"/>
    <n v="0"/>
    <n v="8"/>
    <n v="1676"/>
    <m/>
  </r>
  <r>
    <x v="29"/>
    <x v="10"/>
    <n v="16.86"/>
    <n v="55.44"/>
    <n v="0"/>
    <n v="0"/>
    <n v="72.3"/>
    <n v="72.3"/>
    <n v="72.3"/>
    <n v="152.33991"/>
    <n v="0"/>
    <n v="0"/>
    <n v="0"/>
    <n v="152.33991"/>
    <n v="152.33991"/>
    <n v="22"/>
    <n v="0"/>
    <n v="0"/>
    <n v="22"/>
    <n v="2"/>
    <n v="48"/>
    <n v="6"/>
    <n v="6"/>
    <n v="24"/>
    <n v="86"/>
    <n v="46"/>
    <n v="6"/>
    <n v="86"/>
    <n v="138"/>
    <n v="1"/>
    <n v="11"/>
    <n v="30"/>
    <n v="42"/>
    <n v="42.523000000000003"/>
    <n v="30.975999999999999"/>
    <n v="14.711"/>
    <n v="88.21"/>
    <n v="2"/>
    <n v="0"/>
    <n v="32"/>
    <n v="34"/>
    <n v="0"/>
    <n v="0"/>
    <n v="0"/>
    <n v="0"/>
    <n v="0"/>
    <n v="0"/>
    <n v="0"/>
    <n v="0"/>
    <n v="112"/>
    <n v="48"/>
    <n v="0"/>
    <n v="19"/>
    <n v="0"/>
    <n v="179"/>
    <n v="0"/>
    <n v="8"/>
    <n v="1676"/>
    <m/>
  </r>
  <r>
    <x v="29"/>
    <x v="11"/>
    <n v="16.86"/>
    <n v="55.44"/>
    <n v="0"/>
    <n v="0"/>
    <n v="72.3"/>
    <n v="72.3"/>
    <n v="72.3"/>
    <n v="152.33991"/>
    <n v="0"/>
    <n v="0"/>
    <n v="0"/>
    <n v="152.33991"/>
    <n v="152.33991"/>
    <n v="22"/>
    <n v="0"/>
    <n v="0"/>
    <n v="22"/>
    <n v="2"/>
    <n v="48"/>
    <n v="6"/>
    <n v="6"/>
    <n v="24"/>
    <n v="86"/>
    <n v="46"/>
    <n v="6"/>
    <n v="86"/>
    <n v="138"/>
    <n v="1"/>
    <n v="11"/>
    <n v="30"/>
    <n v="42"/>
    <n v="42.523000000000003"/>
    <n v="30.975999999999999"/>
    <n v="14.711"/>
    <n v="88.21"/>
    <n v="2"/>
    <n v="0"/>
    <n v="32"/>
    <n v="34"/>
    <n v="0"/>
    <n v="0"/>
    <n v="0"/>
    <n v="0"/>
    <n v="0"/>
    <n v="0"/>
    <n v="0"/>
    <n v="0"/>
    <n v="112"/>
    <n v="48"/>
    <n v="0"/>
    <n v="19"/>
    <n v="0"/>
    <n v="179"/>
    <n v="0"/>
    <n v="8"/>
    <n v="1676"/>
    <m/>
  </r>
</pivotCacheRecords>
</file>

<file path=xl/pivotCache/pivotCacheRecords5.xml><?xml version="1.0" encoding="utf-8"?>
<pivotCacheRecords xmlns="http://schemas.openxmlformats.org/spreadsheetml/2006/main" xmlns:r="http://schemas.openxmlformats.org/officeDocument/2006/relationships" count="360">
  <r>
    <x v="0"/>
    <x v="0"/>
    <n v="0.2"/>
    <n v="0"/>
    <n v="0"/>
    <n v="25.676639999999999"/>
    <n v="25.876639999999998"/>
    <n v="25.876639999999998"/>
    <n v="25.677"/>
    <n v="0.2"/>
    <n v="2.5569999999999999"/>
    <n v="54.899000000000001"/>
    <n v="3.875"/>
    <n v="55.099000000000004"/>
    <n v="55.099000000000004"/>
    <n v="6"/>
    <n v="17"/>
    <n v="0"/>
    <n v="23"/>
    <n v="0"/>
    <n v="30"/>
    <n v="0"/>
    <n v="3"/>
    <n v="2"/>
    <n v="35"/>
    <n v="1"/>
    <n v="6"/>
    <n v="35"/>
    <n v="42"/>
    <n v="1"/>
    <n v="2"/>
    <n v="31"/>
    <n v="34"/>
    <n v="17.370999999999999"/>
    <n v="0"/>
    <n v="8.3789999999999996"/>
    <n v="25.75"/>
    <n v="1"/>
    <n v="0"/>
    <n v="0"/>
    <n v="1"/>
    <n v="0"/>
    <n v="128"/>
    <n v="0"/>
    <n v="128"/>
    <n v="0"/>
    <n v="0"/>
    <n v="0"/>
    <n v="0"/>
    <n v="0"/>
    <n v="0"/>
    <n v="0"/>
    <n v="0"/>
    <n v="0"/>
    <n v="0"/>
    <n v="1"/>
    <n v="0"/>
    <n v="1435"/>
    <m/>
  </r>
  <r>
    <x v="0"/>
    <x v="1"/>
    <n v="0.2"/>
    <n v="0"/>
    <n v="0"/>
    <n v="25.676639999999999"/>
    <n v="25.876639999999998"/>
    <n v="25.876639999999998"/>
    <n v="25.677"/>
    <n v="0.2"/>
    <n v="2.5569999999999999"/>
    <n v="54.899000000000001"/>
    <n v="3.875"/>
    <n v="55.099000000000004"/>
    <n v="55.099000000000004"/>
    <n v="6"/>
    <n v="17"/>
    <n v="0"/>
    <n v="23"/>
    <n v="0"/>
    <n v="30"/>
    <n v="0"/>
    <n v="3"/>
    <n v="2"/>
    <n v="35"/>
    <n v="1"/>
    <n v="6"/>
    <n v="35"/>
    <n v="42"/>
    <n v="1"/>
    <n v="2"/>
    <n v="31"/>
    <n v="34"/>
    <n v="17.370999999999999"/>
    <n v="0"/>
    <n v="8.3789999999999996"/>
    <n v="25.75"/>
    <n v="1"/>
    <n v="0"/>
    <n v="0"/>
    <n v="1"/>
    <n v="0"/>
    <n v="128"/>
    <n v="0"/>
    <n v="128"/>
    <n v="0"/>
    <n v="0"/>
    <n v="0"/>
    <n v="0"/>
    <n v="0"/>
    <n v="0"/>
    <n v="0"/>
    <n v="0"/>
    <n v="0"/>
    <n v="0"/>
    <n v="1"/>
    <n v="0"/>
    <n v="1435"/>
    <m/>
  </r>
  <r>
    <x v="0"/>
    <x v="2"/>
    <n v="0.2"/>
    <n v="0"/>
    <n v="0"/>
    <n v="25.676639999999999"/>
    <n v="25.876639999999998"/>
    <n v="25.876639999999998"/>
    <n v="25.677"/>
    <n v="0.2"/>
    <n v="2.5569999999999999"/>
    <n v="54.899000000000001"/>
    <n v="3.875"/>
    <n v="55.099000000000004"/>
    <n v="55.099000000000004"/>
    <n v="6"/>
    <n v="17"/>
    <n v="0"/>
    <n v="23"/>
    <n v="0"/>
    <n v="30"/>
    <n v="0"/>
    <n v="3"/>
    <n v="2"/>
    <n v="35"/>
    <n v="1"/>
    <n v="6"/>
    <n v="35"/>
    <n v="42"/>
    <n v="1"/>
    <n v="2"/>
    <n v="31"/>
    <n v="34"/>
    <n v="17.370999999999999"/>
    <n v="0"/>
    <n v="8.3789999999999996"/>
    <n v="25.75"/>
    <n v="1"/>
    <n v="0"/>
    <n v="0"/>
    <n v="1"/>
    <n v="0"/>
    <n v="128"/>
    <n v="0"/>
    <n v="128"/>
    <n v="0"/>
    <n v="0"/>
    <n v="0"/>
    <n v="0"/>
    <n v="0"/>
    <n v="0"/>
    <n v="0"/>
    <n v="0"/>
    <n v="0"/>
    <n v="0"/>
    <n v="1"/>
    <n v="0"/>
    <n v="1435"/>
    <m/>
  </r>
  <r>
    <x v="0"/>
    <x v="3"/>
    <n v="0.2"/>
    <n v="0"/>
    <n v="0"/>
    <n v="25.676639999999999"/>
    <n v="25.876639999999998"/>
    <n v="25.876639999999998"/>
    <n v="25.677"/>
    <n v="0.2"/>
    <n v="2.5569999999999999"/>
    <n v="54.899000000000001"/>
    <n v="3.875"/>
    <n v="55.099000000000004"/>
    <n v="55.099000000000004"/>
    <n v="6"/>
    <n v="17"/>
    <n v="0"/>
    <n v="23"/>
    <n v="0"/>
    <n v="30"/>
    <n v="0"/>
    <n v="3"/>
    <n v="2"/>
    <n v="35"/>
    <n v="1"/>
    <n v="6"/>
    <n v="35"/>
    <n v="42"/>
    <n v="1"/>
    <n v="2"/>
    <n v="31"/>
    <n v="34"/>
    <n v="17.370999999999999"/>
    <n v="0"/>
    <n v="8.3789999999999996"/>
    <n v="25.75"/>
    <n v="1"/>
    <n v="0"/>
    <n v="0"/>
    <n v="1"/>
    <n v="0"/>
    <n v="128"/>
    <n v="0"/>
    <n v="128"/>
    <n v="0"/>
    <n v="0"/>
    <n v="0"/>
    <n v="0"/>
    <n v="0"/>
    <n v="0"/>
    <n v="0"/>
    <n v="0"/>
    <n v="0"/>
    <n v="0"/>
    <n v="1"/>
    <n v="0"/>
    <n v="1435"/>
    <m/>
  </r>
  <r>
    <x v="0"/>
    <x v="4"/>
    <n v="0.2"/>
    <n v="0"/>
    <n v="0"/>
    <n v="25.676639999999999"/>
    <n v="25.876639999999998"/>
    <n v="25.876639999999998"/>
    <n v="25.677"/>
    <n v="0.2"/>
    <n v="2.5569999999999999"/>
    <n v="54.899000000000001"/>
    <n v="3.875"/>
    <n v="55.099000000000004"/>
    <n v="55.099000000000004"/>
    <n v="6"/>
    <n v="17"/>
    <n v="0"/>
    <n v="23"/>
    <n v="0"/>
    <n v="30"/>
    <n v="0"/>
    <n v="3"/>
    <n v="2"/>
    <n v="35"/>
    <n v="1"/>
    <n v="6"/>
    <n v="35"/>
    <n v="42"/>
    <n v="1"/>
    <n v="2"/>
    <n v="31"/>
    <n v="34"/>
    <n v="17.370999999999999"/>
    <n v="0"/>
    <n v="8.3789999999999996"/>
    <n v="25.75"/>
    <n v="1"/>
    <n v="0"/>
    <n v="0"/>
    <n v="1"/>
    <n v="0"/>
    <n v="128"/>
    <n v="0"/>
    <n v="128"/>
    <n v="0"/>
    <n v="0"/>
    <n v="0"/>
    <n v="0"/>
    <n v="0"/>
    <n v="0"/>
    <n v="0"/>
    <n v="0"/>
    <n v="0"/>
    <n v="0"/>
    <n v="1"/>
    <n v="0"/>
    <n v="1435"/>
    <m/>
  </r>
  <r>
    <x v="0"/>
    <x v="5"/>
    <n v="0.2"/>
    <n v="0"/>
    <n v="0"/>
    <n v="25.676639999999999"/>
    <n v="25.876639999999998"/>
    <n v="25.876639999999998"/>
    <n v="25.677"/>
    <n v="0.2"/>
    <n v="2.5569999999999999"/>
    <n v="54.899000000000001"/>
    <n v="3.875"/>
    <n v="55.099000000000004"/>
    <n v="55.099000000000004"/>
    <n v="6"/>
    <n v="17"/>
    <n v="0"/>
    <n v="23"/>
    <n v="0"/>
    <n v="30"/>
    <n v="0"/>
    <n v="3"/>
    <n v="2"/>
    <n v="35"/>
    <n v="1"/>
    <n v="6"/>
    <n v="35"/>
    <n v="42"/>
    <n v="1"/>
    <n v="2"/>
    <n v="31"/>
    <n v="34"/>
    <n v="17.370999999999999"/>
    <n v="0"/>
    <n v="8.3789999999999996"/>
    <n v="25.75"/>
    <n v="1"/>
    <n v="0"/>
    <n v="0"/>
    <n v="1"/>
    <n v="0"/>
    <n v="128"/>
    <n v="0"/>
    <n v="128"/>
    <n v="0"/>
    <n v="0"/>
    <n v="0"/>
    <n v="0"/>
    <n v="0"/>
    <n v="0"/>
    <n v="0"/>
    <n v="0"/>
    <n v="0"/>
    <n v="0"/>
    <n v="1"/>
    <n v="0"/>
    <n v="1435"/>
    <m/>
  </r>
  <r>
    <x v="0"/>
    <x v="6"/>
    <n v="0.2"/>
    <n v="0"/>
    <n v="0"/>
    <n v="25.676639999999999"/>
    <n v="25.876639999999998"/>
    <n v="25.876639999999998"/>
    <n v="25.677"/>
    <n v="0.2"/>
    <n v="2.5569999999999999"/>
    <n v="54.899000000000001"/>
    <n v="3.875"/>
    <n v="55.099000000000004"/>
    <n v="55.099000000000004"/>
    <n v="6"/>
    <n v="17"/>
    <n v="0"/>
    <n v="23"/>
    <n v="0"/>
    <n v="30"/>
    <n v="0"/>
    <n v="3"/>
    <n v="2"/>
    <n v="35"/>
    <n v="1"/>
    <n v="6"/>
    <n v="35"/>
    <n v="42"/>
    <n v="1"/>
    <n v="2"/>
    <n v="31"/>
    <n v="34"/>
    <n v="17.370999999999999"/>
    <n v="0"/>
    <n v="8.3789999999999996"/>
    <n v="25.75"/>
    <n v="1"/>
    <n v="0"/>
    <n v="0"/>
    <n v="1"/>
    <n v="0"/>
    <n v="128"/>
    <n v="0"/>
    <n v="128"/>
    <n v="0"/>
    <n v="0"/>
    <n v="0"/>
    <n v="0"/>
    <n v="0"/>
    <n v="0"/>
    <n v="0"/>
    <n v="0"/>
    <n v="0"/>
    <n v="0"/>
    <n v="1"/>
    <n v="0"/>
    <n v="1435"/>
    <m/>
  </r>
  <r>
    <x v="0"/>
    <x v="7"/>
    <n v="0.2"/>
    <n v="0"/>
    <n v="0"/>
    <n v="25.676639999999999"/>
    <n v="25.876639999999998"/>
    <n v="25.876639999999998"/>
    <n v="25.677"/>
    <n v="0.2"/>
    <n v="2.5569999999999999"/>
    <n v="54.899000000000001"/>
    <n v="3.875"/>
    <n v="55.099000000000004"/>
    <n v="55.099000000000004"/>
    <n v="6"/>
    <n v="17"/>
    <n v="0"/>
    <n v="23"/>
    <n v="0"/>
    <n v="30"/>
    <n v="0"/>
    <n v="3"/>
    <n v="2"/>
    <n v="35"/>
    <n v="1"/>
    <n v="6"/>
    <n v="35"/>
    <n v="42"/>
    <n v="1"/>
    <n v="2"/>
    <n v="31"/>
    <n v="34"/>
    <n v="17.370999999999999"/>
    <n v="0"/>
    <n v="8.3789999999999996"/>
    <n v="25.75"/>
    <n v="1"/>
    <n v="0"/>
    <n v="0"/>
    <n v="1"/>
    <n v="0"/>
    <n v="128"/>
    <n v="0"/>
    <n v="128"/>
    <n v="0"/>
    <n v="0"/>
    <n v="0"/>
    <n v="0"/>
    <n v="0"/>
    <n v="0"/>
    <n v="0"/>
    <n v="0"/>
    <n v="0"/>
    <n v="0"/>
    <n v="1"/>
    <n v="0"/>
    <n v="1435"/>
    <m/>
  </r>
  <r>
    <x v="0"/>
    <x v="8"/>
    <n v="0.2"/>
    <n v="0"/>
    <n v="0"/>
    <n v="25.676639999999999"/>
    <n v="25.876639999999998"/>
    <n v="25.876639999999998"/>
    <n v="25.677"/>
    <n v="0.2"/>
    <n v="2.5569999999999999"/>
    <n v="54.899000000000001"/>
    <n v="3.875"/>
    <n v="55.099000000000004"/>
    <n v="55.099000000000004"/>
    <n v="6"/>
    <n v="17"/>
    <n v="0"/>
    <n v="23"/>
    <n v="0"/>
    <n v="30"/>
    <n v="0"/>
    <n v="3"/>
    <n v="2"/>
    <n v="35"/>
    <n v="1"/>
    <n v="6"/>
    <n v="35"/>
    <n v="42"/>
    <n v="1"/>
    <n v="2"/>
    <n v="31"/>
    <n v="34"/>
    <n v="17.370999999999999"/>
    <n v="0"/>
    <n v="8.3789999999999996"/>
    <n v="25.75"/>
    <n v="1"/>
    <n v="0"/>
    <n v="0"/>
    <n v="1"/>
    <n v="0"/>
    <n v="128"/>
    <n v="0"/>
    <n v="128"/>
    <n v="0"/>
    <n v="0"/>
    <n v="0"/>
    <n v="0"/>
    <n v="0"/>
    <n v="0"/>
    <n v="0"/>
    <n v="0"/>
    <n v="0"/>
    <n v="0"/>
    <n v="1"/>
    <n v="0"/>
    <n v="1435"/>
    <m/>
  </r>
  <r>
    <x v="0"/>
    <x v="9"/>
    <n v="0.2"/>
    <n v="0"/>
    <n v="0"/>
    <n v="25.676639999999999"/>
    <n v="25.876639999999998"/>
    <n v="25.876639999999998"/>
    <n v="25.677"/>
    <n v="0.2"/>
    <n v="2.5569999999999999"/>
    <n v="54.899000000000001"/>
    <n v="3.875"/>
    <n v="55.099000000000004"/>
    <n v="55.099000000000004"/>
    <n v="6"/>
    <n v="17"/>
    <n v="0"/>
    <n v="23"/>
    <n v="0"/>
    <n v="30"/>
    <n v="0"/>
    <n v="3"/>
    <n v="2"/>
    <n v="35"/>
    <n v="1"/>
    <n v="6"/>
    <n v="35"/>
    <n v="42"/>
    <n v="1"/>
    <n v="2"/>
    <n v="31"/>
    <n v="34"/>
    <n v="17.370999999999999"/>
    <n v="0"/>
    <n v="8.3789999999999996"/>
    <n v="25.75"/>
    <n v="1"/>
    <n v="0"/>
    <n v="0"/>
    <n v="1"/>
    <n v="0"/>
    <n v="128"/>
    <n v="0"/>
    <n v="128"/>
    <n v="0"/>
    <n v="0"/>
    <n v="0"/>
    <n v="0"/>
    <n v="0"/>
    <n v="0"/>
    <n v="0"/>
    <n v="0"/>
    <n v="0"/>
    <n v="0"/>
    <n v="1"/>
    <n v="0"/>
    <n v="1435"/>
    <m/>
  </r>
  <r>
    <x v="0"/>
    <x v="10"/>
    <n v="0.2"/>
    <n v="0"/>
    <n v="0"/>
    <n v="25.676639999999999"/>
    <n v="25.876639999999998"/>
    <n v="25.876639999999998"/>
    <n v="25.677"/>
    <n v="0.2"/>
    <n v="2.5569999999999999"/>
    <n v="54.899000000000001"/>
    <n v="3.875"/>
    <n v="55.099000000000004"/>
    <n v="55.099000000000004"/>
    <n v="6"/>
    <n v="17"/>
    <n v="0"/>
    <n v="23"/>
    <n v="0"/>
    <n v="30"/>
    <n v="0"/>
    <n v="3"/>
    <n v="2"/>
    <n v="35"/>
    <n v="1"/>
    <n v="6"/>
    <n v="35"/>
    <n v="42"/>
    <n v="1"/>
    <n v="2"/>
    <n v="31"/>
    <n v="34"/>
    <n v="17.370999999999999"/>
    <n v="0"/>
    <n v="8.3789999999999996"/>
    <n v="25.75"/>
    <n v="1"/>
    <n v="0"/>
    <n v="0"/>
    <n v="1"/>
    <n v="0"/>
    <n v="128"/>
    <n v="0"/>
    <n v="128"/>
    <n v="0"/>
    <n v="0"/>
    <n v="0"/>
    <n v="0"/>
    <n v="0"/>
    <n v="0"/>
    <n v="0"/>
    <n v="0"/>
    <n v="0"/>
    <n v="0"/>
    <n v="1"/>
    <n v="0"/>
    <n v="1435"/>
    <m/>
  </r>
  <r>
    <x v="0"/>
    <x v="11"/>
    <n v="0.2"/>
    <n v="0"/>
    <n v="0"/>
    <n v="25.676639999999999"/>
    <n v="25.876639999999998"/>
    <n v="25.876639999999998"/>
    <n v="25.677"/>
    <n v="0.2"/>
    <n v="2.5569999999999999"/>
    <n v="54.899000000000001"/>
    <n v="3.875"/>
    <n v="55.099000000000004"/>
    <n v="55.099000000000004"/>
    <n v="6"/>
    <n v="17"/>
    <n v="0"/>
    <n v="23"/>
    <n v="0"/>
    <n v="30"/>
    <n v="0"/>
    <n v="3"/>
    <n v="2"/>
    <n v="35"/>
    <n v="1"/>
    <n v="6"/>
    <n v="35"/>
    <n v="42"/>
    <n v="1"/>
    <n v="2"/>
    <n v="31"/>
    <n v="34"/>
    <n v="17.370999999999999"/>
    <n v="0"/>
    <n v="8.3789999999999996"/>
    <n v="25.75"/>
    <n v="1"/>
    <n v="0"/>
    <n v="0"/>
    <n v="1"/>
    <n v="0"/>
    <n v="128"/>
    <n v="0"/>
    <n v="128"/>
    <n v="0"/>
    <n v="0"/>
    <n v="0"/>
    <n v="0"/>
    <n v="0"/>
    <n v="0"/>
    <n v="0"/>
    <n v="0"/>
    <n v="0"/>
    <n v="0"/>
    <n v="1"/>
    <n v="0"/>
    <n v="1435"/>
    <m/>
  </r>
  <r>
    <x v="1"/>
    <x v="0"/>
    <n v="0.2"/>
    <n v="0"/>
    <n v="0"/>
    <n v="25.676639999999999"/>
    <n v="25.876639999999998"/>
    <n v="25.876639999999998"/>
    <n v="25.677"/>
    <n v="0.2"/>
    <n v="2.5569999999999999"/>
    <n v="54.899000000000001"/>
    <n v="3.875"/>
    <n v="55.099000000000004"/>
    <n v="55.099000000000004"/>
    <n v="6"/>
    <n v="17"/>
    <n v="0"/>
    <n v="23"/>
    <n v="0"/>
    <n v="30"/>
    <n v="0"/>
    <n v="3"/>
    <n v="2"/>
    <n v="35"/>
    <n v="1"/>
    <n v="6"/>
    <n v="35"/>
    <n v="42"/>
    <n v="1"/>
    <n v="2"/>
    <n v="31"/>
    <n v="34"/>
    <n v="17.370999999999999"/>
    <n v="0"/>
    <n v="8.3789999999999996"/>
    <n v="25.75"/>
    <n v="1"/>
    <n v="0"/>
    <n v="0"/>
    <n v="1"/>
    <n v="0"/>
    <n v="128"/>
    <n v="0"/>
    <n v="128"/>
    <n v="0"/>
    <n v="0"/>
    <n v="0"/>
    <n v="0"/>
    <n v="0"/>
    <n v="0"/>
    <n v="0"/>
    <n v="0"/>
    <n v="0"/>
    <n v="0"/>
    <n v="1"/>
    <n v="0"/>
    <n v="1435"/>
    <m/>
  </r>
  <r>
    <x v="1"/>
    <x v="1"/>
    <n v="0.2"/>
    <n v="0"/>
    <n v="0"/>
    <n v="25.676639999999999"/>
    <n v="25.876639999999998"/>
    <n v="25.876639999999998"/>
    <n v="25.677"/>
    <n v="0.2"/>
    <n v="2.5569999999999999"/>
    <n v="54.899000000000001"/>
    <n v="3.875"/>
    <n v="55.099000000000004"/>
    <n v="55.099000000000004"/>
    <n v="6"/>
    <n v="17"/>
    <n v="0"/>
    <n v="23"/>
    <n v="0"/>
    <n v="30"/>
    <n v="0"/>
    <n v="3"/>
    <n v="2"/>
    <n v="35"/>
    <n v="1"/>
    <n v="6"/>
    <n v="35"/>
    <n v="42"/>
    <n v="1"/>
    <n v="2"/>
    <n v="31"/>
    <n v="34"/>
    <n v="17.370999999999999"/>
    <n v="0"/>
    <n v="8.3789999999999996"/>
    <n v="25.75"/>
    <n v="1"/>
    <n v="0"/>
    <n v="0"/>
    <n v="1"/>
    <n v="0"/>
    <n v="128"/>
    <n v="0"/>
    <n v="128"/>
    <n v="0"/>
    <n v="0"/>
    <n v="0"/>
    <n v="0"/>
    <n v="0"/>
    <n v="0"/>
    <n v="0"/>
    <n v="0"/>
    <n v="0"/>
    <n v="0"/>
    <n v="1"/>
    <n v="0"/>
    <n v="1435"/>
    <m/>
  </r>
  <r>
    <x v="1"/>
    <x v="2"/>
    <n v="0.2"/>
    <n v="0"/>
    <n v="0"/>
    <n v="25.676639999999999"/>
    <n v="25.876639999999998"/>
    <n v="25.876639999999998"/>
    <n v="25.677"/>
    <n v="0.2"/>
    <n v="2.5569999999999999"/>
    <n v="54.899000000000001"/>
    <n v="3.875"/>
    <n v="55.099000000000004"/>
    <n v="55.099000000000004"/>
    <n v="6"/>
    <n v="17"/>
    <n v="0"/>
    <n v="23"/>
    <n v="0"/>
    <n v="30"/>
    <n v="0"/>
    <n v="3"/>
    <n v="2"/>
    <n v="35"/>
    <n v="1"/>
    <n v="6"/>
    <n v="35"/>
    <n v="42"/>
    <n v="1"/>
    <n v="2"/>
    <n v="31"/>
    <n v="34"/>
    <n v="17.370999999999999"/>
    <n v="0"/>
    <n v="8.3789999999999996"/>
    <n v="25.75"/>
    <n v="1"/>
    <n v="0"/>
    <n v="0"/>
    <n v="1"/>
    <n v="0"/>
    <n v="128"/>
    <n v="0"/>
    <n v="128"/>
    <n v="0"/>
    <n v="0"/>
    <n v="0"/>
    <n v="0"/>
    <n v="0"/>
    <n v="0"/>
    <n v="0"/>
    <n v="0"/>
    <n v="0"/>
    <n v="0"/>
    <n v="1"/>
    <n v="0"/>
    <n v="1435"/>
    <m/>
  </r>
  <r>
    <x v="1"/>
    <x v="3"/>
    <n v="0.2"/>
    <n v="0"/>
    <n v="0"/>
    <n v="25.676639999999999"/>
    <n v="25.876639999999998"/>
    <n v="25.876639999999998"/>
    <n v="25.677"/>
    <n v="0.2"/>
    <n v="2.5569999999999999"/>
    <n v="54.899000000000001"/>
    <n v="3.875"/>
    <n v="55.099000000000004"/>
    <n v="55.099000000000004"/>
    <n v="6"/>
    <n v="17"/>
    <n v="0"/>
    <n v="23"/>
    <n v="0"/>
    <n v="30"/>
    <n v="0"/>
    <n v="3"/>
    <n v="2"/>
    <n v="35"/>
    <n v="1"/>
    <n v="6"/>
    <n v="35"/>
    <n v="42"/>
    <n v="1"/>
    <n v="2"/>
    <n v="31"/>
    <n v="34"/>
    <n v="17.370999999999999"/>
    <n v="0"/>
    <n v="8.3789999999999996"/>
    <n v="25.75"/>
    <n v="1"/>
    <n v="0"/>
    <n v="0"/>
    <n v="1"/>
    <n v="0"/>
    <n v="128"/>
    <n v="0"/>
    <n v="128"/>
    <n v="0"/>
    <n v="0"/>
    <n v="0"/>
    <n v="0"/>
    <n v="0"/>
    <n v="0"/>
    <n v="0"/>
    <n v="0"/>
    <n v="0"/>
    <n v="0"/>
    <n v="1"/>
    <n v="0"/>
    <n v="1435"/>
    <m/>
  </r>
  <r>
    <x v="1"/>
    <x v="4"/>
    <n v="0.2"/>
    <n v="0"/>
    <n v="0"/>
    <n v="25.676639999999999"/>
    <n v="25.876639999999998"/>
    <n v="25.876639999999998"/>
    <n v="25.677"/>
    <n v="0.2"/>
    <n v="2.5569999999999999"/>
    <n v="54.899000000000001"/>
    <n v="3.875"/>
    <n v="55.099000000000004"/>
    <n v="55.099000000000004"/>
    <n v="6"/>
    <n v="17"/>
    <n v="0"/>
    <n v="23"/>
    <n v="0"/>
    <n v="30"/>
    <n v="0"/>
    <n v="3"/>
    <n v="2"/>
    <n v="35"/>
    <n v="1"/>
    <n v="6"/>
    <n v="35"/>
    <n v="42"/>
    <n v="1"/>
    <n v="2"/>
    <n v="31"/>
    <n v="34"/>
    <n v="17.370999999999999"/>
    <n v="0"/>
    <n v="8.3789999999999996"/>
    <n v="25.75"/>
    <n v="1"/>
    <n v="0"/>
    <n v="0"/>
    <n v="1"/>
    <n v="0"/>
    <n v="128"/>
    <n v="0"/>
    <n v="128"/>
    <n v="0"/>
    <n v="0"/>
    <n v="0"/>
    <n v="0"/>
    <n v="0"/>
    <n v="0"/>
    <n v="0"/>
    <n v="0"/>
    <n v="0"/>
    <n v="0"/>
    <n v="1"/>
    <n v="0"/>
    <n v="1435"/>
    <m/>
  </r>
  <r>
    <x v="1"/>
    <x v="5"/>
    <n v="0.2"/>
    <n v="0"/>
    <n v="0"/>
    <n v="25.676639999999999"/>
    <n v="25.876639999999998"/>
    <n v="25.876639999999998"/>
    <n v="25.677"/>
    <n v="0.2"/>
    <n v="2.5569999999999999"/>
    <n v="54.899000000000001"/>
    <n v="3.875"/>
    <n v="55.099000000000004"/>
    <n v="55.099000000000004"/>
    <n v="6"/>
    <n v="17"/>
    <n v="0"/>
    <n v="23"/>
    <n v="0"/>
    <n v="30"/>
    <n v="0"/>
    <n v="3"/>
    <n v="2"/>
    <n v="35"/>
    <n v="1"/>
    <n v="6"/>
    <n v="35"/>
    <n v="42"/>
    <n v="1"/>
    <n v="2"/>
    <n v="31"/>
    <n v="34"/>
    <n v="17.370999999999999"/>
    <n v="0"/>
    <n v="8.3789999999999996"/>
    <n v="25.75"/>
    <n v="1"/>
    <n v="0"/>
    <n v="0"/>
    <n v="1"/>
    <n v="0"/>
    <n v="128"/>
    <n v="0"/>
    <n v="128"/>
    <n v="0"/>
    <n v="0"/>
    <n v="0"/>
    <n v="0"/>
    <n v="0"/>
    <n v="0"/>
    <n v="0"/>
    <n v="0"/>
    <n v="0"/>
    <n v="0"/>
    <n v="1"/>
    <n v="0"/>
    <n v="1435"/>
    <m/>
  </r>
  <r>
    <x v="1"/>
    <x v="6"/>
    <n v="0.2"/>
    <n v="0"/>
    <n v="0"/>
    <n v="25.676639999999999"/>
    <n v="25.876639999999998"/>
    <n v="25.876639999999998"/>
    <n v="25.677"/>
    <n v="0.2"/>
    <n v="2.5569999999999999"/>
    <n v="54.899000000000001"/>
    <n v="3.875"/>
    <n v="55.099000000000004"/>
    <n v="55.099000000000004"/>
    <n v="6"/>
    <n v="17"/>
    <n v="0"/>
    <n v="23"/>
    <n v="0"/>
    <n v="30"/>
    <n v="0"/>
    <n v="3"/>
    <n v="2"/>
    <n v="35"/>
    <n v="1"/>
    <n v="6"/>
    <n v="35"/>
    <n v="42"/>
    <n v="1"/>
    <n v="2"/>
    <n v="31"/>
    <n v="34"/>
    <n v="17.370999999999999"/>
    <n v="0"/>
    <n v="8.3789999999999996"/>
    <n v="25.75"/>
    <n v="1"/>
    <n v="0"/>
    <n v="0"/>
    <n v="1"/>
    <n v="0"/>
    <n v="128"/>
    <n v="0"/>
    <n v="128"/>
    <n v="0"/>
    <n v="0"/>
    <n v="0"/>
    <n v="0"/>
    <n v="0"/>
    <n v="0"/>
    <n v="0"/>
    <n v="0"/>
    <n v="0"/>
    <n v="0"/>
    <n v="1"/>
    <n v="0"/>
    <n v="1435"/>
    <m/>
  </r>
  <r>
    <x v="1"/>
    <x v="7"/>
    <n v="0.2"/>
    <n v="0"/>
    <n v="0"/>
    <n v="25.676639999999999"/>
    <n v="25.876639999999998"/>
    <n v="25.876639999999998"/>
    <n v="25.677"/>
    <n v="0.2"/>
    <n v="2.5569999999999999"/>
    <n v="54.899000000000001"/>
    <n v="3.875"/>
    <n v="55.099000000000004"/>
    <n v="55.099000000000004"/>
    <n v="6"/>
    <n v="17"/>
    <n v="0"/>
    <n v="23"/>
    <n v="0"/>
    <n v="30"/>
    <n v="0"/>
    <n v="3"/>
    <n v="2"/>
    <n v="35"/>
    <n v="1"/>
    <n v="6"/>
    <n v="35"/>
    <n v="42"/>
    <n v="1"/>
    <n v="2"/>
    <n v="31"/>
    <n v="34"/>
    <n v="17.370999999999999"/>
    <n v="0"/>
    <n v="8.3789999999999996"/>
    <n v="25.75"/>
    <n v="1"/>
    <n v="0"/>
    <n v="0"/>
    <n v="1"/>
    <n v="0"/>
    <n v="128"/>
    <n v="0"/>
    <n v="128"/>
    <n v="0"/>
    <n v="0"/>
    <n v="0"/>
    <n v="0"/>
    <n v="0"/>
    <n v="0"/>
    <n v="0"/>
    <n v="0"/>
    <n v="0"/>
    <n v="0"/>
    <n v="1"/>
    <n v="0"/>
    <n v="1435"/>
    <m/>
  </r>
  <r>
    <x v="1"/>
    <x v="8"/>
    <n v="0.2"/>
    <n v="0"/>
    <n v="0"/>
    <n v="25.676639999999999"/>
    <n v="25.876639999999998"/>
    <n v="25.876639999999998"/>
    <n v="25.677"/>
    <n v="0.2"/>
    <n v="2.5569999999999999"/>
    <n v="54.899000000000001"/>
    <n v="3.875"/>
    <n v="55.099000000000004"/>
    <n v="55.099000000000004"/>
    <n v="6"/>
    <n v="17"/>
    <n v="0"/>
    <n v="23"/>
    <n v="0"/>
    <n v="30"/>
    <n v="0"/>
    <n v="3"/>
    <n v="2"/>
    <n v="35"/>
    <n v="1"/>
    <n v="6"/>
    <n v="35"/>
    <n v="42"/>
    <n v="1"/>
    <n v="2"/>
    <n v="31"/>
    <n v="34"/>
    <n v="17.370999999999999"/>
    <n v="0"/>
    <n v="8.3789999999999996"/>
    <n v="25.75"/>
    <n v="1"/>
    <n v="0"/>
    <n v="0"/>
    <n v="1"/>
    <n v="0"/>
    <n v="128"/>
    <n v="0"/>
    <n v="128"/>
    <n v="0"/>
    <n v="0"/>
    <n v="0"/>
    <n v="0"/>
    <n v="0"/>
    <n v="0"/>
    <n v="0"/>
    <n v="0"/>
    <n v="0"/>
    <n v="0"/>
    <n v="1"/>
    <n v="0"/>
    <n v="1435"/>
    <m/>
  </r>
  <r>
    <x v="1"/>
    <x v="9"/>
    <n v="0.2"/>
    <n v="0"/>
    <n v="0"/>
    <n v="25.676639999999999"/>
    <n v="25.876639999999998"/>
    <n v="25.876639999999998"/>
    <n v="25.677"/>
    <n v="0.2"/>
    <n v="2.5569999999999999"/>
    <n v="54.899000000000001"/>
    <n v="3.875"/>
    <n v="55.099000000000004"/>
    <n v="55.099000000000004"/>
    <n v="6"/>
    <n v="17"/>
    <n v="0"/>
    <n v="23"/>
    <n v="0"/>
    <n v="30"/>
    <n v="0"/>
    <n v="3"/>
    <n v="2"/>
    <n v="35"/>
    <n v="1"/>
    <n v="6"/>
    <n v="35"/>
    <n v="42"/>
    <n v="1"/>
    <n v="2"/>
    <n v="31"/>
    <n v="34"/>
    <n v="17.370999999999999"/>
    <n v="0"/>
    <n v="8.3789999999999996"/>
    <n v="25.75"/>
    <n v="1"/>
    <n v="0"/>
    <n v="0"/>
    <n v="1"/>
    <n v="0"/>
    <n v="128"/>
    <n v="0"/>
    <n v="128"/>
    <n v="0"/>
    <n v="0"/>
    <n v="0"/>
    <n v="0"/>
    <n v="0"/>
    <n v="0"/>
    <n v="0"/>
    <n v="0"/>
    <n v="0"/>
    <n v="0"/>
    <n v="1"/>
    <n v="0"/>
    <n v="1435"/>
    <m/>
  </r>
  <r>
    <x v="1"/>
    <x v="10"/>
    <n v="0.2"/>
    <n v="0"/>
    <n v="0"/>
    <n v="25.676639999999999"/>
    <n v="25.876639999999998"/>
    <n v="25.876639999999998"/>
    <n v="25.677"/>
    <n v="0.2"/>
    <n v="2.5569999999999999"/>
    <n v="54.899000000000001"/>
    <n v="3.875"/>
    <n v="55.099000000000004"/>
    <n v="55.099000000000004"/>
    <n v="6"/>
    <n v="17"/>
    <n v="0"/>
    <n v="23"/>
    <n v="0"/>
    <n v="30"/>
    <n v="0"/>
    <n v="3"/>
    <n v="2"/>
    <n v="35"/>
    <n v="1"/>
    <n v="6"/>
    <n v="35"/>
    <n v="42"/>
    <n v="1"/>
    <n v="2"/>
    <n v="31"/>
    <n v="34"/>
    <n v="17.370999999999999"/>
    <n v="0"/>
    <n v="8.3789999999999996"/>
    <n v="25.75"/>
    <n v="1"/>
    <n v="0"/>
    <n v="0"/>
    <n v="1"/>
    <n v="0"/>
    <n v="128"/>
    <n v="0"/>
    <n v="128"/>
    <n v="0"/>
    <n v="0"/>
    <n v="0"/>
    <n v="0"/>
    <n v="0"/>
    <n v="0"/>
    <n v="0"/>
    <n v="0"/>
    <n v="0"/>
    <n v="0"/>
    <n v="1"/>
    <n v="0"/>
    <n v="1435"/>
    <m/>
  </r>
  <r>
    <x v="1"/>
    <x v="11"/>
    <n v="0.2"/>
    <n v="0"/>
    <n v="0"/>
    <n v="25.676639999999999"/>
    <n v="25.876639999999998"/>
    <n v="25.876639999999998"/>
    <n v="25.677"/>
    <n v="0.2"/>
    <n v="2.5569999999999999"/>
    <n v="54.899000000000001"/>
    <n v="3.875"/>
    <n v="55.099000000000004"/>
    <n v="55.099000000000004"/>
    <n v="6"/>
    <n v="17"/>
    <n v="0"/>
    <n v="23"/>
    <n v="0"/>
    <n v="30"/>
    <n v="0"/>
    <n v="3"/>
    <n v="2"/>
    <n v="35"/>
    <n v="1"/>
    <n v="6"/>
    <n v="35"/>
    <n v="42"/>
    <n v="1"/>
    <n v="2"/>
    <n v="31"/>
    <n v="34"/>
    <n v="17.370999999999999"/>
    <n v="0"/>
    <n v="8.3789999999999996"/>
    <n v="25.75"/>
    <n v="1"/>
    <n v="0"/>
    <n v="0"/>
    <n v="1"/>
    <n v="0"/>
    <n v="128"/>
    <n v="0"/>
    <n v="128"/>
    <n v="0"/>
    <n v="0"/>
    <n v="0"/>
    <n v="0"/>
    <n v="0"/>
    <n v="0"/>
    <n v="0"/>
    <n v="0"/>
    <n v="0"/>
    <n v="0"/>
    <n v="1"/>
    <n v="0"/>
    <n v="1435"/>
    <m/>
  </r>
  <r>
    <x v="2"/>
    <x v="0"/>
    <n v="0.2"/>
    <n v="0"/>
    <n v="0"/>
    <n v="25.676639999999999"/>
    <n v="25.876639999999998"/>
    <n v="25.876639999999998"/>
    <n v="25.677"/>
    <n v="0.2"/>
    <n v="2.5569999999999999"/>
    <n v="54.899000000000001"/>
    <n v="3.875"/>
    <n v="55.099000000000004"/>
    <n v="55.099000000000004"/>
    <n v="6"/>
    <n v="17"/>
    <n v="0"/>
    <n v="23"/>
    <n v="0"/>
    <n v="30"/>
    <n v="0"/>
    <n v="3"/>
    <n v="2"/>
    <n v="35"/>
    <n v="1"/>
    <n v="6"/>
    <n v="35"/>
    <n v="42"/>
    <n v="1"/>
    <n v="2"/>
    <n v="31"/>
    <n v="34"/>
    <n v="17.370999999999999"/>
    <n v="0"/>
    <n v="8.3789999999999996"/>
    <n v="25.75"/>
    <n v="1"/>
    <n v="0"/>
    <n v="0"/>
    <n v="1"/>
    <n v="0"/>
    <n v="128"/>
    <n v="0"/>
    <n v="128"/>
    <n v="0"/>
    <n v="0"/>
    <n v="0"/>
    <n v="0"/>
    <n v="0"/>
    <n v="0"/>
    <n v="0"/>
    <n v="0"/>
    <n v="0"/>
    <n v="0"/>
    <n v="1"/>
    <n v="0"/>
    <n v="1435"/>
    <m/>
  </r>
  <r>
    <x v="2"/>
    <x v="1"/>
    <n v="0.2"/>
    <n v="0"/>
    <n v="0"/>
    <n v="25.676639999999999"/>
    <n v="25.876639999999998"/>
    <n v="25.876639999999998"/>
    <n v="25.677"/>
    <n v="0.2"/>
    <n v="2.5569999999999999"/>
    <n v="54.899000000000001"/>
    <n v="3.875"/>
    <n v="55.099000000000004"/>
    <n v="55.099000000000004"/>
    <n v="6"/>
    <n v="17"/>
    <n v="0"/>
    <n v="23"/>
    <n v="0"/>
    <n v="30"/>
    <n v="0"/>
    <n v="3"/>
    <n v="2"/>
    <n v="35"/>
    <n v="1"/>
    <n v="6"/>
    <n v="35"/>
    <n v="42"/>
    <n v="1"/>
    <n v="2"/>
    <n v="31"/>
    <n v="34"/>
    <n v="17.370999999999999"/>
    <n v="0"/>
    <n v="8.3789999999999996"/>
    <n v="25.75"/>
    <n v="1"/>
    <n v="0"/>
    <n v="0"/>
    <n v="1"/>
    <n v="0"/>
    <n v="128"/>
    <n v="0"/>
    <n v="128"/>
    <n v="0"/>
    <n v="0"/>
    <n v="0"/>
    <n v="0"/>
    <n v="0"/>
    <n v="0"/>
    <n v="0"/>
    <n v="0"/>
    <n v="0"/>
    <n v="0"/>
    <n v="1"/>
    <n v="0"/>
    <n v="1435"/>
    <m/>
  </r>
  <r>
    <x v="2"/>
    <x v="2"/>
    <n v="0.2"/>
    <n v="0"/>
    <n v="0"/>
    <n v="25.676639999999999"/>
    <n v="25.876639999999998"/>
    <n v="25.876639999999998"/>
    <n v="25.677"/>
    <n v="0.2"/>
    <n v="2.5569999999999999"/>
    <n v="54.899000000000001"/>
    <n v="3.875"/>
    <n v="55.099000000000004"/>
    <n v="55.099000000000004"/>
    <n v="6"/>
    <n v="17"/>
    <n v="0"/>
    <n v="23"/>
    <n v="0"/>
    <n v="30"/>
    <n v="0"/>
    <n v="3"/>
    <n v="2"/>
    <n v="35"/>
    <n v="1"/>
    <n v="6"/>
    <n v="35"/>
    <n v="42"/>
    <n v="1"/>
    <n v="2"/>
    <n v="31"/>
    <n v="34"/>
    <n v="17.370999999999999"/>
    <n v="0"/>
    <n v="8.3789999999999996"/>
    <n v="25.75"/>
    <n v="1"/>
    <n v="0"/>
    <n v="0"/>
    <n v="1"/>
    <n v="0"/>
    <n v="128"/>
    <n v="0"/>
    <n v="128"/>
    <n v="0"/>
    <n v="0"/>
    <n v="0"/>
    <n v="0"/>
    <n v="0"/>
    <n v="0"/>
    <n v="0"/>
    <n v="0"/>
    <n v="0"/>
    <n v="0"/>
    <n v="1"/>
    <n v="0"/>
    <n v="1435"/>
    <m/>
  </r>
  <r>
    <x v="2"/>
    <x v="3"/>
    <n v="0.2"/>
    <n v="0"/>
    <n v="0"/>
    <n v="25.676639999999999"/>
    <n v="25.876639999999998"/>
    <n v="25.876639999999998"/>
    <n v="25.677"/>
    <n v="0.2"/>
    <n v="2.5569999999999999"/>
    <n v="54.899000000000001"/>
    <n v="3.875"/>
    <n v="55.099000000000004"/>
    <n v="55.099000000000004"/>
    <n v="6"/>
    <n v="17"/>
    <n v="0"/>
    <n v="23"/>
    <n v="0"/>
    <n v="30"/>
    <n v="0"/>
    <n v="3"/>
    <n v="2"/>
    <n v="35"/>
    <n v="1"/>
    <n v="6"/>
    <n v="35"/>
    <n v="42"/>
    <n v="1"/>
    <n v="2"/>
    <n v="31"/>
    <n v="34"/>
    <n v="17.370999999999999"/>
    <n v="0"/>
    <n v="8.3789999999999996"/>
    <n v="25.75"/>
    <n v="1"/>
    <n v="0"/>
    <n v="0"/>
    <n v="1"/>
    <n v="0"/>
    <n v="128"/>
    <n v="0"/>
    <n v="128"/>
    <n v="0"/>
    <n v="0"/>
    <n v="0"/>
    <n v="0"/>
    <n v="0"/>
    <n v="0"/>
    <n v="0"/>
    <n v="0"/>
    <n v="0"/>
    <n v="0"/>
    <n v="1"/>
    <n v="0"/>
    <n v="1435"/>
    <m/>
  </r>
  <r>
    <x v="2"/>
    <x v="4"/>
    <n v="0.2"/>
    <n v="0"/>
    <n v="0"/>
    <n v="25.676639999999999"/>
    <n v="25.876639999999998"/>
    <n v="25.876639999999998"/>
    <n v="25.677"/>
    <n v="0.2"/>
    <n v="2.5569999999999999"/>
    <n v="54.899000000000001"/>
    <n v="3.875"/>
    <n v="55.099000000000004"/>
    <n v="55.099000000000004"/>
    <n v="6"/>
    <n v="17"/>
    <n v="0"/>
    <n v="23"/>
    <n v="0"/>
    <n v="30"/>
    <n v="0"/>
    <n v="3"/>
    <n v="2"/>
    <n v="35"/>
    <n v="1"/>
    <n v="6"/>
    <n v="35"/>
    <n v="42"/>
    <n v="1"/>
    <n v="2"/>
    <n v="31"/>
    <n v="34"/>
    <n v="17.370999999999999"/>
    <n v="0"/>
    <n v="8.3789999999999996"/>
    <n v="25.75"/>
    <n v="1"/>
    <n v="0"/>
    <n v="0"/>
    <n v="1"/>
    <n v="0"/>
    <n v="128"/>
    <n v="0"/>
    <n v="128"/>
    <n v="0"/>
    <n v="0"/>
    <n v="0"/>
    <n v="0"/>
    <n v="0"/>
    <n v="0"/>
    <n v="0"/>
    <n v="0"/>
    <n v="0"/>
    <n v="0"/>
    <n v="1"/>
    <n v="0"/>
    <n v="1435"/>
    <m/>
  </r>
  <r>
    <x v="2"/>
    <x v="5"/>
    <n v="0.2"/>
    <n v="0"/>
    <n v="0"/>
    <n v="25.676639999999999"/>
    <n v="25.876639999999998"/>
    <n v="25.876639999999998"/>
    <n v="25.677"/>
    <n v="0.2"/>
    <n v="2.5569999999999999"/>
    <n v="54.899000000000001"/>
    <n v="3.875"/>
    <n v="55.099000000000004"/>
    <n v="55.099000000000004"/>
    <n v="6"/>
    <n v="17"/>
    <n v="0"/>
    <n v="23"/>
    <n v="0"/>
    <n v="30"/>
    <n v="0"/>
    <n v="3"/>
    <n v="2"/>
    <n v="35"/>
    <n v="1"/>
    <n v="6"/>
    <n v="35"/>
    <n v="42"/>
    <n v="1"/>
    <n v="2"/>
    <n v="31"/>
    <n v="34"/>
    <n v="17.370999999999999"/>
    <n v="0"/>
    <n v="8.3789999999999996"/>
    <n v="25.75"/>
    <n v="1"/>
    <n v="0"/>
    <n v="0"/>
    <n v="1"/>
    <n v="0"/>
    <n v="128"/>
    <n v="0"/>
    <n v="128"/>
    <n v="0"/>
    <n v="0"/>
    <n v="0"/>
    <n v="0"/>
    <n v="0"/>
    <n v="0"/>
    <n v="0"/>
    <n v="0"/>
    <n v="0"/>
    <n v="0"/>
    <n v="1"/>
    <n v="0"/>
    <n v="1435"/>
    <m/>
  </r>
  <r>
    <x v="2"/>
    <x v="6"/>
    <n v="0.2"/>
    <n v="0"/>
    <n v="0"/>
    <n v="25.676639999999999"/>
    <n v="25.876639999999998"/>
    <n v="25.876639999999998"/>
    <n v="25.677"/>
    <n v="0.2"/>
    <n v="2.5569999999999999"/>
    <n v="54.899000000000001"/>
    <n v="3.875"/>
    <n v="55.099000000000004"/>
    <n v="55.099000000000004"/>
    <n v="6"/>
    <n v="17"/>
    <n v="0"/>
    <n v="23"/>
    <n v="0"/>
    <n v="30"/>
    <n v="0"/>
    <n v="3"/>
    <n v="2"/>
    <n v="35"/>
    <n v="1"/>
    <n v="6"/>
    <n v="35"/>
    <n v="42"/>
    <n v="1"/>
    <n v="2"/>
    <n v="31"/>
    <n v="34"/>
    <n v="17.370999999999999"/>
    <n v="0"/>
    <n v="8.3789999999999996"/>
    <n v="25.75"/>
    <n v="1"/>
    <n v="0"/>
    <n v="0"/>
    <n v="1"/>
    <n v="0"/>
    <n v="128"/>
    <n v="0"/>
    <n v="128"/>
    <n v="0"/>
    <n v="0"/>
    <n v="0"/>
    <n v="0"/>
    <n v="0"/>
    <n v="0"/>
    <n v="0"/>
    <n v="0"/>
    <n v="0"/>
    <n v="0"/>
    <n v="1"/>
    <n v="0"/>
    <n v="1435"/>
    <m/>
  </r>
  <r>
    <x v="2"/>
    <x v="7"/>
    <n v="0.2"/>
    <n v="0"/>
    <n v="0"/>
    <n v="25.676639999999999"/>
    <n v="25.876639999999998"/>
    <n v="25.876639999999998"/>
    <n v="25.677"/>
    <n v="0.2"/>
    <n v="2.5569999999999999"/>
    <n v="54.899000000000001"/>
    <n v="3.875"/>
    <n v="55.099000000000004"/>
    <n v="55.099000000000004"/>
    <n v="6"/>
    <n v="17"/>
    <n v="0"/>
    <n v="23"/>
    <n v="0"/>
    <n v="30"/>
    <n v="0"/>
    <n v="3"/>
    <n v="2"/>
    <n v="35"/>
    <n v="1"/>
    <n v="6"/>
    <n v="35"/>
    <n v="42"/>
    <n v="1"/>
    <n v="2"/>
    <n v="31"/>
    <n v="34"/>
    <n v="17.370999999999999"/>
    <n v="0"/>
    <n v="8.3789999999999996"/>
    <n v="25.75"/>
    <n v="1"/>
    <n v="0"/>
    <n v="0"/>
    <n v="1"/>
    <n v="0"/>
    <n v="128"/>
    <n v="0"/>
    <n v="128"/>
    <n v="0"/>
    <n v="0"/>
    <n v="0"/>
    <n v="0"/>
    <n v="0"/>
    <n v="0"/>
    <n v="0"/>
    <n v="0"/>
    <n v="0"/>
    <n v="0"/>
    <n v="1"/>
    <n v="0"/>
    <n v="1435"/>
    <m/>
  </r>
  <r>
    <x v="2"/>
    <x v="8"/>
    <n v="0.2"/>
    <n v="0"/>
    <n v="0"/>
    <n v="25.676639999999999"/>
    <n v="25.876639999999998"/>
    <n v="25.876639999999998"/>
    <n v="25.677"/>
    <n v="0.2"/>
    <n v="2.5569999999999999"/>
    <n v="54.899000000000001"/>
    <n v="3.875"/>
    <n v="55.099000000000004"/>
    <n v="55.099000000000004"/>
    <n v="6"/>
    <n v="17"/>
    <n v="0"/>
    <n v="23"/>
    <n v="0"/>
    <n v="30"/>
    <n v="0"/>
    <n v="3"/>
    <n v="2"/>
    <n v="35"/>
    <n v="1"/>
    <n v="6"/>
    <n v="35"/>
    <n v="42"/>
    <n v="1"/>
    <n v="2"/>
    <n v="31"/>
    <n v="34"/>
    <n v="17.370999999999999"/>
    <n v="0"/>
    <n v="8.3789999999999996"/>
    <n v="25.75"/>
    <n v="1"/>
    <n v="0"/>
    <n v="0"/>
    <n v="1"/>
    <n v="0"/>
    <n v="128"/>
    <n v="0"/>
    <n v="128"/>
    <n v="0"/>
    <n v="0"/>
    <n v="0"/>
    <n v="0"/>
    <n v="0"/>
    <n v="0"/>
    <n v="0"/>
    <n v="0"/>
    <n v="0"/>
    <n v="0"/>
    <n v="1"/>
    <n v="0"/>
    <n v="1435"/>
    <m/>
  </r>
  <r>
    <x v="2"/>
    <x v="9"/>
    <n v="0.2"/>
    <n v="0"/>
    <n v="0"/>
    <n v="25.676639999999999"/>
    <n v="25.876639999999998"/>
    <n v="25.876639999999998"/>
    <n v="25.677"/>
    <n v="0.2"/>
    <n v="2.5569999999999999"/>
    <n v="54.899000000000001"/>
    <n v="3.875"/>
    <n v="55.099000000000004"/>
    <n v="55.099000000000004"/>
    <n v="6"/>
    <n v="17"/>
    <n v="0"/>
    <n v="23"/>
    <n v="0"/>
    <n v="30"/>
    <n v="0"/>
    <n v="3"/>
    <n v="2"/>
    <n v="35"/>
    <n v="1"/>
    <n v="6"/>
    <n v="35"/>
    <n v="42"/>
    <n v="1"/>
    <n v="2"/>
    <n v="31"/>
    <n v="34"/>
    <n v="17.370999999999999"/>
    <n v="0"/>
    <n v="8.3789999999999996"/>
    <n v="25.75"/>
    <n v="1"/>
    <n v="0"/>
    <n v="0"/>
    <n v="1"/>
    <n v="0"/>
    <n v="128"/>
    <n v="0"/>
    <n v="128"/>
    <n v="0"/>
    <n v="0"/>
    <n v="0"/>
    <n v="0"/>
    <n v="0"/>
    <n v="0"/>
    <n v="0"/>
    <n v="0"/>
    <n v="0"/>
    <n v="0"/>
    <n v="1"/>
    <n v="0"/>
    <n v="1435"/>
    <m/>
  </r>
  <r>
    <x v="2"/>
    <x v="10"/>
    <n v="0.2"/>
    <n v="0"/>
    <n v="0"/>
    <n v="25.676639999999999"/>
    <n v="25.876639999999998"/>
    <n v="25.876639999999998"/>
    <n v="25.677"/>
    <n v="0.2"/>
    <n v="2.5569999999999999"/>
    <n v="54.899000000000001"/>
    <n v="3.875"/>
    <n v="55.099000000000004"/>
    <n v="55.099000000000004"/>
    <n v="6"/>
    <n v="17"/>
    <n v="0"/>
    <n v="23"/>
    <n v="0"/>
    <n v="30"/>
    <n v="0"/>
    <n v="3"/>
    <n v="2"/>
    <n v="35"/>
    <n v="1"/>
    <n v="6"/>
    <n v="35"/>
    <n v="42"/>
    <n v="1"/>
    <n v="2"/>
    <n v="31"/>
    <n v="34"/>
    <n v="17.370999999999999"/>
    <n v="0"/>
    <n v="8.3789999999999996"/>
    <n v="25.75"/>
    <n v="1"/>
    <n v="0"/>
    <n v="0"/>
    <n v="1"/>
    <n v="0"/>
    <n v="128"/>
    <n v="0"/>
    <n v="128"/>
    <n v="0"/>
    <n v="0"/>
    <n v="0"/>
    <n v="0"/>
    <n v="0"/>
    <n v="0"/>
    <n v="0"/>
    <n v="0"/>
    <n v="0"/>
    <n v="0"/>
    <n v="1"/>
    <n v="0"/>
    <n v="1435"/>
    <m/>
  </r>
  <r>
    <x v="2"/>
    <x v="11"/>
    <n v="0.2"/>
    <n v="0"/>
    <n v="0"/>
    <n v="25.676639999999999"/>
    <n v="25.876639999999998"/>
    <n v="25.876639999999998"/>
    <n v="25.677"/>
    <n v="0.2"/>
    <n v="2.5569999999999999"/>
    <n v="54.899000000000001"/>
    <n v="3.875"/>
    <n v="55.099000000000004"/>
    <n v="55.099000000000004"/>
    <n v="6"/>
    <n v="17"/>
    <n v="0"/>
    <n v="23"/>
    <n v="0"/>
    <n v="30"/>
    <n v="0"/>
    <n v="3"/>
    <n v="2"/>
    <n v="35"/>
    <n v="1"/>
    <n v="6"/>
    <n v="35"/>
    <n v="42"/>
    <n v="1"/>
    <n v="2"/>
    <n v="31"/>
    <n v="34"/>
    <n v="17.370999999999999"/>
    <n v="0"/>
    <n v="8.3789999999999996"/>
    <n v="25.75"/>
    <n v="1"/>
    <n v="0"/>
    <n v="0"/>
    <n v="1"/>
    <n v="0"/>
    <n v="128"/>
    <n v="0"/>
    <n v="128"/>
    <n v="0"/>
    <n v="0"/>
    <n v="0"/>
    <n v="0"/>
    <n v="0"/>
    <n v="0"/>
    <n v="0"/>
    <n v="0"/>
    <n v="0"/>
    <n v="0"/>
    <n v="1"/>
    <n v="0"/>
    <n v="1435"/>
    <m/>
  </r>
  <r>
    <x v="3"/>
    <x v="0"/>
    <n v="0.2"/>
    <n v="0"/>
    <n v="0"/>
    <n v="25.676639999999999"/>
    <n v="25.876639999999998"/>
    <n v="25.876639999999998"/>
    <n v="25.677"/>
    <n v="0.2"/>
    <n v="2.5569999999999999"/>
    <n v="54.899000000000001"/>
    <n v="3.875"/>
    <n v="55.099000000000004"/>
    <n v="55.099000000000004"/>
    <n v="6"/>
    <n v="17"/>
    <n v="0"/>
    <n v="23"/>
    <n v="0"/>
    <n v="30"/>
    <n v="0"/>
    <n v="3"/>
    <n v="2"/>
    <n v="35"/>
    <n v="1"/>
    <n v="6"/>
    <n v="35"/>
    <n v="42"/>
    <n v="1"/>
    <n v="2"/>
    <n v="31"/>
    <n v="34"/>
    <n v="17.370999999999999"/>
    <n v="0"/>
    <n v="8.3789999999999996"/>
    <n v="25.75"/>
    <n v="1"/>
    <n v="0"/>
    <n v="0"/>
    <n v="1"/>
    <n v="0"/>
    <n v="128"/>
    <n v="0"/>
    <n v="128"/>
    <n v="0"/>
    <n v="0"/>
    <n v="0"/>
    <n v="0"/>
    <n v="0"/>
    <n v="0"/>
    <n v="0"/>
    <n v="0"/>
    <n v="0"/>
    <n v="0"/>
    <n v="1"/>
    <n v="0"/>
    <n v="1435"/>
    <m/>
  </r>
  <r>
    <x v="3"/>
    <x v="1"/>
    <n v="0.2"/>
    <n v="0"/>
    <n v="0"/>
    <n v="25.676639999999999"/>
    <n v="25.876639999999998"/>
    <n v="25.876639999999998"/>
    <n v="25.677"/>
    <n v="0.2"/>
    <n v="2.5569999999999999"/>
    <n v="54.899000000000001"/>
    <n v="3.875"/>
    <n v="55.099000000000004"/>
    <n v="55.099000000000004"/>
    <n v="6"/>
    <n v="17"/>
    <n v="0"/>
    <n v="23"/>
    <n v="0"/>
    <n v="30"/>
    <n v="0"/>
    <n v="3"/>
    <n v="2"/>
    <n v="35"/>
    <n v="1"/>
    <n v="6"/>
    <n v="35"/>
    <n v="42"/>
    <n v="1"/>
    <n v="2"/>
    <n v="31"/>
    <n v="34"/>
    <n v="17.370999999999999"/>
    <n v="0"/>
    <n v="8.3789999999999996"/>
    <n v="25.75"/>
    <n v="1"/>
    <n v="0"/>
    <n v="0"/>
    <n v="1"/>
    <n v="0"/>
    <n v="128"/>
    <n v="0"/>
    <n v="128"/>
    <n v="0"/>
    <n v="0"/>
    <n v="0"/>
    <n v="0"/>
    <n v="0"/>
    <n v="0"/>
    <n v="0"/>
    <n v="0"/>
    <n v="0"/>
    <n v="0"/>
    <n v="1"/>
    <n v="0"/>
    <n v="1435"/>
    <m/>
  </r>
  <r>
    <x v="3"/>
    <x v="2"/>
    <n v="0.2"/>
    <n v="0"/>
    <n v="0"/>
    <n v="25.676639999999999"/>
    <n v="25.876639999999998"/>
    <n v="25.876639999999998"/>
    <n v="25.677"/>
    <n v="0.2"/>
    <n v="2.5569999999999999"/>
    <n v="54.899000000000001"/>
    <n v="3.875"/>
    <n v="55.099000000000004"/>
    <n v="55.099000000000004"/>
    <n v="6"/>
    <n v="17"/>
    <n v="0"/>
    <n v="23"/>
    <n v="0"/>
    <n v="30"/>
    <n v="0"/>
    <n v="3"/>
    <n v="2"/>
    <n v="35"/>
    <n v="1"/>
    <n v="6"/>
    <n v="35"/>
    <n v="42"/>
    <n v="1"/>
    <n v="2"/>
    <n v="31"/>
    <n v="34"/>
    <n v="17.370999999999999"/>
    <n v="0"/>
    <n v="8.3789999999999996"/>
    <n v="25.75"/>
    <n v="1"/>
    <n v="0"/>
    <n v="0"/>
    <n v="1"/>
    <n v="0"/>
    <n v="128"/>
    <n v="0"/>
    <n v="128"/>
    <n v="0"/>
    <n v="0"/>
    <n v="0"/>
    <n v="0"/>
    <n v="0"/>
    <n v="0"/>
    <n v="0"/>
    <n v="0"/>
    <n v="0"/>
    <n v="0"/>
    <n v="1"/>
    <n v="0"/>
    <n v="1435"/>
    <m/>
  </r>
  <r>
    <x v="3"/>
    <x v="3"/>
    <n v="0.2"/>
    <n v="0"/>
    <n v="0"/>
    <n v="25.676639999999999"/>
    <n v="25.876639999999998"/>
    <n v="25.876639999999998"/>
    <n v="25.677"/>
    <n v="0.2"/>
    <n v="2.5569999999999999"/>
    <n v="54.899000000000001"/>
    <n v="3.875"/>
    <n v="55.099000000000004"/>
    <n v="55.099000000000004"/>
    <n v="6"/>
    <n v="17"/>
    <n v="0"/>
    <n v="23"/>
    <n v="0"/>
    <n v="30"/>
    <n v="0"/>
    <n v="3"/>
    <n v="2"/>
    <n v="35"/>
    <n v="1"/>
    <n v="6"/>
    <n v="35"/>
    <n v="42"/>
    <n v="1"/>
    <n v="2"/>
    <n v="31"/>
    <n v="34"/>
    <n v="17.370999999999999"/>
    <n v="0"/>
    <n v="8.3789999999999996"/>
    <n v="25.75"/>
    <n v="1"/>
    <n v="0"/>
    <n v="0"/>
    <n v="1"/>
    <n v="0"/>
    <n v="128"/>
    <n v="0"/>
    <n v="128"/>
    <n v="0"/>
    <n v="0"/>
    <n v="0"/>
    <n v="0"/>
    <n v="0"/>
    <n v="0"/>
    <n v="0"/>
    <n v="0"/>
    <n v="0"/>
    <n v="0"/>
    <n v="1"/>
    <n v="0"/>
    <n v="1435"/>
    <m/>
  </r>
  <r>
    <x v="3"/>
    <x v="4"/>
    <n v="0.2"/>
    <n v="0"/>
    <n v="0"/>
    <n v="25.676639999999999"/>
    <n v="25.876639999999998"/>
    <n v="25.876639999999998"/>
    <n v="25.677"/>
    <n v="0.2"/>
    <n v="2.5569999999999999"/>
    <n v="54.899000000000001"/>
    <n v="3.875"/>
    <n v="55.099000000000004"/>
    <n v="55.099000000000004"/>
    <n v="6"/>
    <n v="17"/>
    <n v="0"/>
    <n v="23"/>
    <n v="0"/>
    <n v="30"/>
    <n v="0"/>
    <n v="3"/>
    <n v="2"/>
    <n v="35"/>
    <n v="1"/>
    <n v="6"/>
    <n v="35"/>
    <n v="42"/>
    <n v="1"/>
    <n v="2"/>
    <n v="31"/>
    <n v="34"/>
    <n v="17.370999999999999"/>
    <n v="0"/>
    <n v="8.3789999999999996"/>
    <n v="25.75"/>
    <n v="1"/>
    <n v="0"/>
    <n v="0"/>
    <n v="1"/>
    <n v="0"/>
    <n v="128"/>
    <n v="0"/>
    <n v="128"/>
    <n v="0"/>
    <n v="0"/>
    <n v="0"/>
    <n v="0"/>
    <n v="0"/>
    <n v="0"/>
    <n v="0"/>
    <n v="0"/>
    <n v="0"/>
    <n v="0"/>
    <n v="1"/>
    <n v="0"/>
    <n v="1435"/>
    <m/>
  </r>
  <r>
    <x v="3"/>
    <x v="5"/>
    <n v="0.2"/>
    <n v="0"/>
    <n v="0"/>
    <n v="25.676639999999999"/>
    <n v="25.876639999999998"/>
    <n v="25.876639999999998"/>
    <n v="25.677"/>
    <n v="0.2"/>
    <n v="2.5569999999999999"/>
    <n v="54.899000000000001"/>
    <n v="3.875"/>
    <n v="55.099000000000004"/>
    <n v="55.099000000000004"/>
    <n v="6"/>
    <n v="17"/>
    <n v="0"/>
    <n v="23"/>
    <n v="0"/>
    <n v="30"/>
    <n v="0"/>
    <n v="3"/>
    <n v="2"/>
    <n v="35"/>
    <n v="1"/>
    <n v="6"/>
    <n v="35"/>
    <n v="42"/>
    <n v="1"/>
    <n v="2"/>
    <n v="31"/>
    <n v="34"/>
    <n v="17.370999999999999"/>
    <n v="0"/>
    <n v="8.3789999999999996"/>
    <n v="25.75"/>
    <n v="1"/>
    <n v="0"/>
    <n v="0"/>
    <n v="1"/>
    <n v="0"/>
    <n v="128"/>
    <n v="0"/>
    <n v="128"/>
    <n v="0"/>
    <n v="0"/>
    <n v="0"/>
    <n v="0"/>
    <n v="0"/>
    <n v="0"/>
    <n v="0"/>
    <n v="0"/>
    <n v="0"/>
    <n v="0"/>
    <n v="1"/>
    <n v="0"/>
    <n v="1435"/>
    <m/>
  </r>
  <r>
    <x v="3"/>
    <x v="6"/>
    <n v="0.2"/>
    <n v="0"/>
    <n v="0"/>
    <n v="25.676639999999999"/>
    <n v="25.876639999999998"/>
    <n v="25.876639999999998"/>
    <n v="25.677"/>
    <n v="0.2"/>
    <n v="2.5569999999999999"/>
    <n v="54.899000000000001"/>
    <n v="3.875"/>
    <n v="55.099000000000004"/>
    <n v="55.099000000000004"/>
    <n v="6"/>
    <n v="17"/>
    <n v="0"/>
    <n v="23"/>
    <n v="0"/>
    <n v="30"/>
    <n v="0"/>
    <n v="3"/>
    <n v="2"/>
    <n v="35"/>
    <n v="1"/>
    <n v="6"/>
    <n v="35"/>
    <n v="42"/>
    <n v="1"/>
    <n v="2"/>
    <n v="31"/>
    <n v="34"/>
    <n v="17.370999999999999"/>
    <n v="0"/>
    <n v="8.3789999999999996"/>
    <n v="25.75"/>
    <n v="1"/>
    <n v="0"/>
    <n v="0"/>
    <n v="1"/>
    <n v="0"/>
    <n v="128"/>
    <n v="0"/>
    <n v="128"/>
    <n v="0"/>
    <n v="0"/>
    <n v="0"/>
    <n v="0"/>
    <n v="0"/>
    <n v="0"/>
    <n v="0"/>
    <n v="0"/>
    <n v="0"/>
    <n v="0"/>
    <n v="1"/>
    <n v="0"/>
    <n v="1435"/>
    <m/>
  </r>
  <r>
    <x v="3"/>
    <x v="7"/>
    <n v="0.2"/>
    <n v="0"/>
    <n v="0"/>
    <n v="25.676639999999999"/>
    <n v="25.876639999999998"/>
    <n v="25.876639999999998"/>
    <n v="25.677"/>
    <n v="0.2"/>
    <n v="2.5569999999999999"/>
    <n v="54.899000000000001"/>
    <n v="3.875"/>
    <n v="55.099000000000004"/>
    <n v="55.099000000000004"/>
    <n v="6"/>
    <n v="17"/>
    <n v="0"/>
    <n v="23"/>
    <n v="0"/>
    <n v="30"/>
    <n v="0"/>
    <n v="3"/>
    <n v="2"/>
    <n v="35"/>
    <n v="1"/>
    <n v="6"/>
    <n v="35"/>
    <n v="42"/>
    <n v="1"/>
    <n v="2"/>
    <n v="31"/>
    <n v="34"/>
    <n v="17.370999999999999"/>
    <n v="0"/>
    <n v="8.3789999999999996"/>
    <n v="25.75"/>
    <n v="1"/>
    <n v="0"/>
    <n v="0"/>
    <n v="1"/>
    <n v="0"/>
    <n v="128"/>
    <n v="0"/>
    <n v="128"/>
    <n v="0"/>
    <n v="0"/>
    <n v="0"/>
    <n v="0"/>
    <n v="0"/>
    <n v="0"/>
    <n v="0"/>
    <n v="0"/>
    <n v="0"/>
    <n v="0"/>
    <n v="1"/>
    <n v="0"/>
    <n v="1435"/>
    <m/>
  </r>
  <r>
    <x v="3"/>
    <x v="8"/>
    <n v="0.2"/>
    <n v="0"/>
    <n v="0"/>
    <n v="25.676639999999999"/>
    <n v="25.876639999999998"/>
    <n v="25.876639999999998"/>
    <n v="25.677"/>
    <n v="0.2"/>
    <n v="2.5569999999999999"/>
    <n v="54.899000000000001"/>
    <n v="3.875"/>
    <n v="55.099000000000004"/>
    <n v="55.099000000000004"/>
    <n v="6"/>
    <n v="17"/>
    <n v="0"/>
    <n v="23"/>
    <n v="0"/>
    <n v="30"/>
    <n v="0"/>
    <n v="3"/>
    <n v="2"/>
    <n v="35"/>
    <n v="1"/>
    <n v="6"/>
    <n v="35"/>
    <n v="42"/>
    <n v="1"/>
    <n v="2"/>
    <n v="31"/>
    <n v="34"/>
    <n v="17.370999999999999"/>
    <n v="0"/>
    <n v="8.3789999999999996"/>
    <n v="25.75"/>
    <n v="1"/>
    <n v="0"/>
    <n v="0"/>
    <n v="1"/>
    <n v="0"/>
    <n v="128"/>
    <n v="0"/>
    <n v="128"/>
    <n v="0"/>
    <n v="0"/>
    <n v="0"/>
    <n v="0"/>
    <n v="0"/>
    <n v="0"/>
    <n v="0"/>
    <n v="0"/>
    <n v="0"/>
    <n v="0"/>
    <n v="1"/>
    <n v="0"/>
    <n v="1435"/>
    <m/>
  </r>
  <r>
    <x v="3"/>
    <x v="9"/>
    <n v="0.2"/>
    <n v="0"/>
    <n v="0"/>
    <n v="25.676639999999999"/>
    <n v="25.876639999999998"/>
    <n v="25.876639999999998"/>
    <n v="25.677"/>
    <n v="0.2"/>
    <n v="2.5569999999999999"/>
    <n v="54.899000000000001"/>
    <n v="3.875"/>
    <n v="55.099000000000004"/>
    <n v="55.099000000000004"/>
    <n v="6"/>
    <n v="17"/>
    <n v="0"/>
    <n v="23"/>
    <n v="0"/>
    <n v="30"/>
    <n v="0"/>
    <n v="3"/>
    <n v="2"/>
    <n v="35"/>
    <n v="1"/>
    <n v="6"/>
    <n v="35"/>
    <n v="42"/>
    <n v="1"/>
    <n v="2"/>
    <n v="31"/>
    <n v="34"/>
    <n v="17.370999999999999"/>
    <n v="0"/>
    <n v="8.3789999999999996"/>
    <n v="25.75"/>
    <n v="1"/>
    <n v="0"/>
    <n v="0"/>
    <n v="1"/>
    <n v="0"/>
    <n v="128"/>
    <n v="0"/>
    <n v="128"/>
    <n v="0"/>
    <n v="0"/>
    <n v="0"/>
    <n v="0"/>
    <n v="0"/>
    <n v="0"/>
    <n v="0"/>
    <n v="0"/>
    <n v="0"/>
    <n v="0"/>
    <n v="1"/>
    <n v="0"/>
    <n v="1435"/>
    <m/>
  </r>
  <r>
    <x v="3"/>
    <x v="10"/>
    <n v="0.2"/>
    <n v="0"/>
    <n v="0"/>
    <n v="25.676639999999999"/>
    <n v="25.876639999999998"/>
    <n v="25.876639999999998"/>
    <n v="25.677"/>
    <n v="0.2"/>
    <n v="2.5569999999999999"/>
    <n v="54.899000000000001"/>
    <n v="3.875"/>
    <n v="55.099000000000004"/>
    <n v="55.099000000000004"/>
    <n v="6"/>
    <n v="17"/>
    <n v="0"/>
    <n v="23"/>
    <n v="0"/>
    <n v="30"/>
    <n v="0"/>
    <n v="3"/>
    <n v="2"/>
    <n v="35"/>
    <n v="1"/>
    <n v="6"/>
    <n v="35"/>
    <n v="42"/>
    <n v="1"/>
    <n v="2"/>
    <n v="31"/>
    <n v="34"/>
    <n v="17.370999999999999"/>
    <n v="0"/>
    <n v="8.3789999999999996"/>
    <n v="25.75"/>
    <n v="1"/>
    <n v="0"/>
    <n v="0"/>
    <n v="1"/>
    <n v="0"/>
    <n v="128"/>
    <n v="0"/>
    <n v="128"/>
    <n v="0"/>
    <n v="0"/>
    <n v="0"/>
    <n v="0"/>
    <n v="0"/>
    <n v="0"/>
    <n v="0"/>
    <n v="0"/>
    <n v="0"/>
    <n v="0"/>
    <n v="1"/>
    <n v="0"/>
    <n v="1435"/>
    <m/>
  </r>
  <r>
    <x v="3"/>
    <x v="11"/>
    <n v="0.2"/>
    <n v="0"/>
    <n v="0"/>
    <n v="25.676639999999999"/>
    <n v="25.876639999999998"/>
    <n v="25.876639999999998"/>
    <n v="25.677"/>
    <n v="0.2"/>
    <n v="2.5569999999999999"/>
    <n v="54.899000000000001"/>
    <n v="3.875"/>
    <n v="55.099000000000004"/>
    <n v="55.099000000000004"/>
    <n v="6"/>
    <n v="17"/>
    <n v="0"/>
    <n v="23"/>
    <n v="0"/>
    <n v="30"/>
    <n v="0"/>
    <n v="3"/>
    <n v="2"/>
    <n v="35"/>
    <n v="1"/>
    <n v="6"/>
    <n v="35"/>
    <n v="42"/>
    <n v="1"/>
    <n v="2"/>
    <n v="31"/>
    <n v="34"/>
    <n v="17.370999999999999"/>
    <n v="0"/>
    <n v="8.3789999999999996"/>
    <n v="25.75"/>
    <n v="1"/>
    <n v="0"/>
    <n v="0"/>
    <n v="1"/>
    <n v="0"/>
    <n v="128"/>
    <n v="0"/>
    <n v="128"/>
    <n v="0"/>
    <n v="0"/>
    <n v="0"/>
    <n v="0"/>
    <n v="0"/>
    <n v="0"/>
    <n v="0"/>
    <n v="0"/>
    <n v="0"/>
    <n v="0"/>
    <n v="1"/>
    <n v="0"/>
    <n v="1435"/>
    <m/>
  </r>
  <r>
    <x v="4"/>
    <x v="0"/>
    <n v="0.2"/>
    <n v="0"/>
    <n v="0"/>
    <n v="25.676639999999999"/>
    <n v="25.876639999999998"/>
    <n v="25.876639999999998"/>
    <n v="25.677"/>
    <n v="0.2"/>
    <n v="2.5569999999999999"/>
    <n v="54.899000000000001"/>
    <n v="3.875"/>
    <n v="55.099000000000004"/>
    <n v="55.099000000000004"/>
    <n v="4"/>
    <n v="19"/>
    <n v="0"/>
    <n v="23"/>
    <n v="0"/>
    <n v="30"/>
    <n v="0"/>
    <n v="3"/>
    <n v="2"/>
    <n v="35"/>
    <n v="1"/>
    <n v="6"/>
    <n v="35"/>
    <n v="42"/>
    <n v="1"/>
    <n v="2"/>
    <n v="31"/>
    <n v="34"/>
    <n v="17.370999999999999"/>
    <n v="0"/>
    <n v="8.3789999999999996"/>
    <n v="25.75"/>
    <n v="1"/>
    <n v="0"/>
    <n v="0"/>
    <n v="1"/>
    <n v="0"/>
    <n v="128"/>
    <n v="0"/>
    <n v="128"/>
    <n v="0"/>
    <n v="0"/>
    <n v="0"/>
    <n v="0"/>
    <n v="0"/>
    <n v="0"/>
    <n v="0"/>
    <n v="0"/>
    <n v="0"/>
    <n v="0"/>
    <n v="1"/>
    <n v="0"/>
    <n v="1435"/>
    <m/>
  </r>
  <r>
    <x v="4"/>
    <x v="1"/>
    <n v="0.2"/>
    <n v="0"/>
    <n v="0"/>
    <n v="25.676639999999999"/>
    <n v="25.876639999999998"/>
    <n v="25.876639999999998"/>
    <n v="25.677"/>
    <n v="0.2"/>
    <n v="2.5569999999999999"/>
    <n v="54.899000000000001"/>
    <n v="3.875"/>
    <n v="55.099000000000004"/>
    <n v="55.099000000000004"/>
    <n v="4"/>
    <n v="19"/>
    <n v="0"/>
    <n v="23"/>
    <n v="0"/>
    <n v="30"/>
    <n v="0"/>
    <n v="3"/>
    <n v="2"/>
    <n v="35"/>
    <n v="1"/>
    <n v="6"/>
    <n v="35"/>
    <n v="42"/>
    <n v="1"/>
    <n v="2"/>
    <n v="31"/>
    <n v="34"/>
    <n v="17.370999999999999"/>
    <n v="0"/>
    <n v="8.3789999999999996"/>
    <n v="25.75"/>
    <n v="1"/>
    <n v="0"/>
    <n v="0"/>
    <n v="1"/>
    <n v="0"/>
    <n v="128"/>
    <n v="0"/>
    <n v="128"/>
    <n v="0"/>
    <n v="0"/>
    <n v="0"/>
    <n v="0"/>
    <n v="0"/>
    <n v="0"/>
    <n v="0"/>
    <n v="0"/>
    <n v="0"/>
    <n v="0"/>
    <n v="1"/>
    <n v="0"/>
    <n v="1435"/>
    <m/>
  </r>
  <r>
    <x v="4"/>
    <x v="2"/>
    <n v="0.2"/>
    <n v="0"/>
    <n v="0"/>
    <n v="25.676639999999999"/>
    <n v="25.876639999999998"/>
    <n v="25.876639999999998"/>
    <n v="25.677"/>
    <n v="0.2"/>
    <n v="2.5569999999999999"/>
    <n v="54.899000000000001"/>
    <n v="3.875"/>
    <n v="55.099000000000004"/>
    <n v="55.099000000000004"/>
    <n v="4"/>
    <n v="19"/>
    <n v="0"/>
    <n v="23"/>
    <n v="0"/>
    <n v="30"/>
    <n v="0"/>
    <n v="3"/>
    <n v="2"/>
    <n v="35"/>
    <n v="1"/>
    <n v="6"/>
    <n v="35"/>
    <n v="42"/>
    <n v="1"/>
    <n v="2"/>
    <n v="31"/>
    <n v="34"/>
    <n v="17.370999999999999"/>
    <n v="0"/>
    <n v="8.3789999999999996"/>
    <n v="25.75"/>
    <n v="1"/>
    <n v="0"/>
    <n v="0"/>
    <n v="1"/>
    <n v="0"/>
    <n v="128"/>
    <n v="0"/>
    <n v="128"/>
    <n v="0"/>
    <n v="0"/>
    <n v="0"/>
    <n v="0"/>
    <n v="0"/>
    <n v="0"/>
    <n v="0"/>
    <n v="0"/>
    <n v="0"/>
    <n v="0"/>
    <n v="1"/>
    <n v="0"/>
    <n v="1435"/>
    <m/>
  </r>
  <r>
    <x v="4"/>
    <x v="3"/>
    <n v="0.2"/>
    <n v="0"/>
    <n v="0"/>
    <n v="25.676639999999999"/>
    <n v="25.876639999999998"/>
    <n v="25.876639999999998"/>
    <n v="25.677"/>
    <n v="0.2"/>
    <n v="2.5569999999999999"/>
    <n v="54.899000000000001"/>
    <n v="3.875"/>
    <n v="55.099000000000004"/>
    <n v="55.099000000000004"/>
    <n v="4"/>
    <n v="19"/>
    <n v="0"/>
    <n v="23"/>
    <n v="0"/>
    <n v="30"/>
    <n v="0"/>
    <n v="3"/>
    <n v="2"/>
    <n v="35"/>
    <n v="1"/>
    <n v="6"/>
    <n v="35"/>
    <n v="42"/>
    <n v="1"/>
    <n v="2"/>
    <n v="31"/>
    <n v="34"/>
    <n v="17.370999999999999"/>
    <n v="0"/>
    <n v="8.3789999999999996"/>
    <n v="25.75"/>
    <n v="1"/>
    <n v="0"/>
    <n v="0"/>
    <n v="1"/>
    <n v="0"/>
    <n v="128"/>
    <n v="0"/>
    <n v="128"/>
    <n v="0"/>
    <n v="0"/>
    <n v="0"/>
    <n v="0"/>
    <n v="0"/>
    <n v="0"/>
    <n v="0"/>
    <n v="0"/>
    <n v="0"/>
    <n v="0"/>
    <n v="1"/>
    <n v="0"/>
    <n v="1435"/>
    <m/>
  </r>
  <r>
    <x v="4"/>
    <x v="4"/>
    <n v="0.2"/>
    <n v="0"/>
    <n v="0"/>
    <n v="25.676639999999999"/>
    <n v="25.876639999999998"/>
    <n v="25.876639999999998"/>
    <n v="25.677"/>
    <n v="0.2"/>
    <n v="2.5569999999999999"/>
    <n v="54.899000000000001"/>
    <n v="3.875"/>
    <n v="55.099000000000004"/>
    <n v="55.099000000000004"/>
    <n v="4"/>
    <n v="19"/>
    <n v="0"/>
    <n v="23"/>
    <n v="0"/>
    <n v="30"/>
    <n v="0"/>
    <n v="3"/>
    <n v="2"/>
    <n v="35"/>
    <n v="1"/>
    <n v="6"/>
    <n v="35"/>
    <n v="42"/>
    <n v="1"/>
    <n v="2"/>
    <n v="31"/>
    <n v="34"/>
    <n v="17.370999999999999"/>
    <n v="0"/>
    <n v="8.3789999999999996"/>
    <n v="25.75"/>
    <n v="1"/>
    <n v="0"/>
    <n v="0"/>
    <n v="1"/>
    <n v="0"/>
    <n v="128"/>
    <n v="0"/>
    <n v="128"/>
    <n v="0"/>
    <n v="0"/>
    <n v="0"/>
    <n v="0"/>
    <n v="0"/>
    <n v="0"/>
    <n v="0"/>
    <n v="0"/>
    <n v="0"/>
    <n v="0"/>
    <n v="1"/>
    <n v="0"/>
    <n v="1435"/>
    <m/>
  </r>
  <r>
    <x v="4"/>
    <x v="5"/>
    <n v="0.2"/>
    <n v="0"/>
    <n v="0"/>
    <n v="25.676639999999999"/>
    <n v="25.876639999999998"/>
    <n v="25.876639999999998"/>
    <n v="25.677"/>
    <n v="0.2"/>
    <n v="2.5569999999999999"/>
    <n v="54.899000000000001"/>
    <n v="3.875"/>
    <n v="55.099000000000004"/>
    <n v="55.099000000000004"/>
    <n v="4"/>
    <n v="19"/>
    <n v="0"/>
    <n v="23"/>
    <n v="0"/>
    <n v="30"/>
    <n v="0"/>
    <n v="3"/>
    <n v="2"/>
    <n v="35"/>
    <n v="1"/>
    <n v="6"/>
    <n v="35"/>
    <n v="42"/>
    <n v="1"/>
    <n v="2"/>
    <n v="31"/>
    <n v="34"/>
    <n v="17.370999999999999"/>
    <n v="0"/>
    <n v="8.3789999999999996"/>
    <n v="25.75"/>
    <n v="1"/>
    <n v="0"/>
    <n v="0"/>
    <n v="1"/>
    <n v="0"/>
    <n v="128"/>
    <n v="0"/>
    <n v="128"/>
    <n v="0"/>
    <n v="0"/>
    <n v="0"/>
    <n v="0"/>
    <n v="0"/>
    <n v="0"/>
    <n v="0"/>
    <n v="0"/>
    <n v="0"/>
    <n v="0"/>
    <n v="1"/>
    <n v="0"/>
    <n v="1435"/>
    <m/>
  </r>
  <r>
    <x v="4"/>
    <x v="6"/>
    <n v="0.2"/>
    <n v="0"/>
    <n v="0"/>
    <n v="25.676639999999999"/>
    <n v="25.876639999999998"/>
    <n v="25.876639999999998"/>
    <n v="25.677"/>
    <n v="0.2"/>
    <n v="2.5569999999999999"/>
    <n v="54.899000000000001"/>
    <n v="3.875"/>
    <n v="55.099000000000004"/>
    <n v="55.099000000000004"/>
    <n v="4"/>
    <n v="19"/>
    <n v="0"/>
    <n v="23"/>
    <n v="0"/>
    <n v="30"/>
    <n v="0"/>
    <n v="3"/>
    <n v="2"/>
    <n v="35"/>
    <n v="1"/>
    <n v="6"/>
    <n v="35"/>
    <n v="42"/>
    <n v="1"/>
    <n v="2"/>
    <n v="31"/>
    <n v="34"/>
    <n v="17.370999999999999"/>
    <n v="0"/>
    <n v="8.3789999999999996"/>
    <n v="25.75"/>
    <n v="1"/>
    <n v="0"/>
    <n v="0"/>
    <n v="1"/>
    <n v="0"/>
    <n v="128"/>
    <n v="0"/>
    <n v="128"/>
    <n v="0"/>
    <n v="0"/>
    <n v="0"/>
    <n v="0"/>
    <n v="0"/>
    <n v="0"/>
    <n v="0"/>
    <n v="0"/>
    <n v="0"/>
    <n v="0"/>
    <n v="1"/>
    <n v="0"/>
    <n v="1435"/>
    <m/>
  </r>
  <r>
    <x v="4"/>
    <x v="7"/>
    <n v="0.2"/>
    <n v="0"/>
    <n v="0"/>
    <n v="25.676639999999999"/>
    <n v="25.876639999999998"/>
    <n v="25.876639999999998"/>
    <n v="25.677"/>
    <n v="0.2"/>
    <n v="2.5569999999999999"/>
    <n v="54.899000000000001"/>
    <n v="3.875"/>
    <n v="55.099000000000004"/>
    <n v="55.099000000000004"/>
    <n v="4"/>
    <n v="19"/>
    <n v="0"/>
    <n v="23"/>
    <n v="0"/>
    <n v="30"/>
    <n v="0"/>
    <n v="3"/>
    <n v="2"/>
    <n v="35"/>
    <n v="1"/>
    <n v="6"/>
    <n v="35"/>
    <n v="42"/>
    <n v="1"/>
    <n v="2"/>
    <n v="31"/>
    <n v="34"/>
    <n v="17.370999999999999"/>
    <n v="0"/>
    <n v="8.3789999999999996"/>
    <n v="25.75"/>
    <n v="1"/>
    <n v="0"/>
    <n v="0"/>
    <n v="1"/>
    <n v="0"/>
    <n v="128"/>
    <n v="0"/>
    <n v="128"/>
    <n v="0"/>
    <n v="0"/>
    <n v="0"/>
    <n v="0"/>
    <n v="0"/>
    <n v="0"/>
    <n v="0"/>
    <n v="0"/>
    <n v="0"/>
    <n v="0"/>
    <n v="1"/>
    <n v="0"/>
    <n v="1435"/>
    <m/>
  </r>
  <r>
    <x v="4"/>
    <x v="8"/>
    <n v="0.2"/>
    <n v="0"/>
    <n v="0"/>
    <n v="25.676639999999999"/>
    <n v="25.876639999999998"/>
    <n v="25.876639999999998"/>
    <n v="25.677"/>
    <n v="0.2"/>
    <n v="2.5569999999999999"/>
    <n v="54.899000000000001"/>
    <n v="3.875"/>
    <n v="55.099000000000004"/>
    <n v="55.099000000000004"/>
    <n v="4"/>
    <n v="19"/>
    <n v="0"/>
    <n v="23"/>
    <n v="0"/>
    <n v="30"/>
    <n v="0"/>
    <n v="3"/>
    <n v="2"/>
    <n v="35"/>
    <n v="1"/>
    <n v="6"/>
    <n v="35"/>
    <n v="42"/>
    <n v="1"/>
    <n v="2"/>
    <n v="31"/>
    <n v="34"/>
    <n v="17.370999999999999"/>
    <n v="0"/>
    <n v="8.3789999999999996"/>
    <n v="25.75"/>
    <n v="1"/>
    <n v="0"/>
    <n v="0"/>
    <n v="1"/>
    <n v="0"/>
    <n v="128"/>
    <n v="0"/>
    <n v="128"/>
    <n v="0"/>
    <n v="0"/>
    <n v="0"/>
    <n v="0"/>
    <n v="0"/>
    <n v="0"/>
    <n v="0"/>
    <n v="0"/>
    <n v="0"/>
    <n v="0"/>
    <n v="1"/>
    <n v="0"/>
    <n v="1435"/>
    <m/>
  </r>
  <r>
    <x v="4"/>
    <x v="9"/>
    <n v="0.2"/>
    <n v="0"/>
    <n v="0"/>
    <n v="25.676639999999999"/>
    <n v="25.876639999999998"/>
    <n v="25.876639999999998"/>
    <n v="25.677"/>
    <n v="0.2"/>
    <n v="2.5569999999999999"/>
    <n v="54.899000000000001"/>
    <n v="3.875"/>
    <n v="55.099000000000004"/>
    <n v="55.099000000000004"/>
    <n v="4"/>
    <n v="19"/>
    <n v="0"/>
    <n v="23"/>
    <n v="0"/>
    <n v="30"/>
    <n v="0"/>
    <n v="3"/>
    <n v="2"/>
    <n v="35"/>
    <n v="1"/>
    <n v="6"/>
    <n v="35"/>
    <n v="42"/>
    <n v="1"/>
    <n v="2"/>
    <n v="31"/>
    <n v="34"/>
    <n v="17.370999999999999"/>
    <n v="0"/>
    <n v="8.3789999999999996"/>
    <n v="25.75"/>
    <n v="1"/>
    <n v="0"/>
    <n v="0"/>
    <n v="1"/>
    <n v="0"/>
    <n v="128"/>
    <n v="0"/>
    <n v="128"/>
    <n v="0"/>
    <n v="0"/>
    <n v="0"/>
    <n v="0"/>
    <n v="0"/>
    <n v="0"/>
    <n v="0"/>
    <n v="0"/>
    <n v="0"/>
    <n v="0"/>
    <n v="1"/>
    <n v="0"/>
    <n v="1435"/>
    <m/>
  </r>
  <r>
    <x v="4"/>
    <x v="10"/>
    <n v="0.2"/>
    <n v="0"/>
    <n v="0"/>
    <n v="25.676639999999999"/>
    <n v="25.876639999999998"/>
    <n v="25.876639999999998"/>
    <n v="25.677"/>
    <n v="0.2"/>
    <n v="2.5569999999999999"/>
    <n v="54.899000000000001"/>
    <n v="3.875"/>
    <n v="55.099000000000004"/>
    <n v="55.099000000000004"/>
    <n v="4"/>
    <n v="19"/>
    <n v="0"/>
    <n v="23"/>
    <n v="0"/>
    <n v="30"/>
    <n v="0"/>
    <n v="3"/>
    <n v="2"/>
    <n v="35"/>
    <n v="1"/>
    <n v="6"/>
    <n v="35"/>
    <n v="42"/>
    <n v="1"/>
    <n v="2"/>
    <n v="31"/>
    <n v="34"/>
    <n v="17.370999999999999"/>
    <n v="0"/>
    <n v="8.3789999999999996"/>
    <n v="25.75"/>
    <n v="1"/>
    <n v="0"/>
    <n v="0"/>
    <n v="1"/>
    <n v="0"/>
    <n v="128"/>
    <n v="0"/>
    <n v="128"/>
    <n v="0"/>
    <n v="0"/>
    <n v="0"/>
    <n v="0"/>
    <n v="0"/>
    <n v="0"/>
    <n v="0"/>
    <n v="0"/>
    <n v="0"/>
    <n v="0"/>
    <n v="1"/>
    <n v="0"/>
    <n v="1435"/>
    <m/>
  </r>
  <r>
    <x v="4"/>
    <x v="11"/>
    <n v="0.2"/>
    <n v="0"/>
    <n v="0"/>
    <n v="25.676639999999999"/>
    <n v="25.876639999999998"/>
    <n v="25.876639999999998"/>
    <n v="25.677"/>
    <n v="0.2"/>
    <n v="2.5569999999999999"/>
    <n v="54.899000000000001"/>
    <n v="3.875"/>
    <n v="55.099000000000004"/>
    <n v="55.099000000000004"/>
    <n v="4"/>
    <n v="19"/>
    <n v="0"/>
    <n v="23"/>
    <n v="0"/>
    <n v="30"/>
    <n v="0"/>
    <n v="3"/>
    <n v="2"/>
    <n v="35"/>
    <n v="1"/>
    <n v="6"/>
    <n v="35"/>
    <n v="42"/>
    <n v="1"/>
    <n v="2"/>
    <n v="31"/>
    <n v="34"/>
    <n v="17.370999999999999"/>
    <n v="0"/>
    <n v="8.3789999999999996"/>
    <n v="25.75"/>
    <n v="1"/>
    <n v="0"/>
    <n v="0"/>
    <n v="1"/>
    <n v="0"/>
    <n v="128"/>
    <n v="0"/>
    <n v="128"/>
    <n v="0"/>
    <n v="0"/>
    <n v="0"/>
    <n v="0"/>
    <n v="0"/>
    <n v="0"/>
    <n v="0"/>
    <n v="0"/>
    <n v="0"/>
    <n v="0"/>
    <n v="1"/>
    <n v="0"/>
    <n v="1435"/>
    <m/>
  </r>
  <r>
    <x v="5"/>
    <x v="0"/>
    <n v="0.2"/>
    <n v="0"/>
    <n v="0"/>
    <n v="25.676639999999999"/>
    <n v="25.876639999999998"/>
    <n v="25.876639999999998"/>
    <n v="25.677"/>
    <n v="0.2"/>
    <n v="2.5569999999999999"/>
    <n v="54.899000000000001"/>
    <n v="3.875"/>
    <n v="55.099000000000004"/>
    <n v="55.099000000000004"/>
    <n v="4"/>
    <n v="19"/>
    <n v="0"/>
    <n v="23"/>
    <n v="0"/>
    <n v="30"/>
    <n v="0"/>
    <n v="3"/>
    <n v="2"/>
    <n v="35"/>
    <n v="1"/>
    <n v="6"/>
    <n v="35"/>
    <n v="42"/>
    <n v="1"/>
    <n v="2"/>
    <n v="31"/>
    <n v="34"/>
    <n v="17.370999999999999"/>
    <n v="0"/>
    <n v="8.3789999999999996"/>
    <n v="25.75"/>
    <n v="1"/>
    <n v="0"/>
    <n v="0"/>
    <n v="1"/>
    <n v="0"/>
    <n v="128"/>
    <n v="0"/>
    <n v="128"/>
    <n v="0"/>
    <n v="0"/>
    <n v="0"/>
    <n v="0"/>
    <n v="0"/>
    <n v="0"/>
    <n v="0"/>
    <n v="0"/>
    <n v="0"/>
    <n v="0"/>
    <n v="1"/>
    <n v="0"/>
    <n v="1435"/>
    <m/>
  </r>
  <r>
    <x v="5"/>
    <x v="1"/>
    <n v="0.2"/>
    <n v="0"/>
    <n v="0"/>
    <n v="25.676639999999999"/>
    <n v="25.876639999999998"/>
    <n v="25.876639999999998"/>
    <n v="25.677"/>
    <n v="0.2"/>
    <n v="2.5569999999999999"/>
    <n v="54.899000000000001"/>
    <n v="3.875"/>
    <n v="55.099000000000004"/>
    <n v="55.099000000000004"/>
    <n v="4"/>
    <n v="19"/>
    <n v="0"/>
    <n v="23"/>
    <n v="0"/>
    <n v="30"/>
    <n v="0"/>
    <n v="3"/>
    <n v="2"/>
    <n v="35"/>
    <n v="1"/>
    <n v="6"/>
    <n v="35"/>
    <n v="42"/>
    <n v="1"/>
    <n v="2"/>
    <n v="31"/>
    <n v="34"/>
    <n v="17.370999999999999"/>
    <n v="0"/>
    <n v="8.3789999999999996"/>
    <n v="25.75"/>
    <n v="1"/>
    <n v="0"/>
    <n v="0"/>
    <n v="1"/>
    <n v="0"/>
    <n v="128"/>
    <n v="0"/>
    <n v="128"/>
    <n v="0"/>
    <n v="0"/>
    <n v="0"/>
    <n v="0"/>
    <n v="0"/>
    <n v="0"/>
    <n v="0"/>
    <n v="0"/>
    <n v="0"/>
    <n v="0"/>
    <n v="1"/>
    <n v="0"/>
    <n v="1435"/>
    <m/>
  </r>
  <r>
    <x v="5"/>
    <x v="2"/>
    <n v="0.2"/>
    <n v="0"/>
    <n v="0"/>
    <n v="25.676639999999999"/>
    <n v="25.876639999999998"/>
    <n v="25.876639999999998"/>
    <n v="25.677"/>
    <n v="0.2"/>
    <n v="2.5569999999999999"/>
    <n v="54.899000000000001"/>
    <n v="3.875"/>
    <n v="55.099000000000004"/>
    <n v="55.099000000000004"/>
    <n v="4"/>
    <n v="19"/>
    <n v="0"/>
    <n v="23"/>
    <n v="0"/>
    <n v="30"/>
    <n v="0"/>
    <n v="3"/>
    <n v="2"/>
    <n v="35"/>
    <n v="1"/>
    <n v="6"/>
    <n v="35"/>
    <n v="42"/>
    <n v="1"/>
    <n v="2"/>
    <n v="31"/>
    <n v="34"/>
    <n v="17.370999999999999"/>
    <n v="0"/>
    <n v="8.3789999999999996"/>
    <n v="25.75"/>
    <n v="1"/>
    <n v="0"/>
    <n v="0"/>
    <n v="1"/>
    <n v="0"/>
    <n v="128"/>
    <n v="0"/>
    <n v="128"/>
    <n v="0"/>
    <n v="0"/>
    <n v="0"/>
    <n v="0"/>
    <n v="0"/>
    <n v="0"/>
    <n v="0"/>
    <n v="0"/>
    <n v="0"/>
    <n v="0"/>
    <n v="1"/>
    <n v="0"/>
    <n v="1435"/>
    <m/>
  </r>
  <r>
    <x v="5"/>
    <x v="3"/>
    <n v="0.2"/>
    <n v="0"/>
    <n v="0"/>
    <n v="25.676639999999999"/>
    <n v="25.876639999999998"/>
    <n v="25.876639999999998"/>
    <n v="25.677"/>
    <n v="0.2"/>
    <n v="2.5569999999999999"/>
    <n v="54.899000000000001"/>
    <n v="3.875"/>
    <n v="55.099000000000004"/>
    <n v="55.099000000000004"/>
    <n v="4"/>
    <n v="19"/>
    <n v="0"/>
    <n v="23"/>
    <n v="0"/>
    <n v="30"/>
    <n v="0"/>
    <n v="3"/>
    <n v="2"/>
    <n v="35"/>
    <n v="1"/>
    <n v="6"/>
    <n v="35"/>
    <n v="42"/>
    <n v="1"/>
    <n v="2"/>
    <n v="31"/>
    <n v="34"/>
    <n v="17.370999999999999"/>
    <n v="0"/>
    <n v="8.3789999999999996"/>
    <n v="25.75"/>
    <n v="1"/>
    <n v="0"/>
    <n v="0"/>
    <n v="1"/>
    <n v="0"/>
    <n v="128"/>
    <n v="0"/>
    <n v="128"/>
    <n v="0"/>
    <n v="0"/>
    <n v="0"/>
    <n v="0"/>
    <n v="0"/>
    <n v="0"/>
    <n v="0"/>
    <n v="0"/>
    <n v="0"/>
    <n v="0"/>
    <n v="1"/>
    <n v="0"/>
    <n v="1435"/>
    <m/>
  </r>
  <r>
    <x v="5"/>
    <x v="4"/>
    <n v="0.2"/>
    <n v="0"/>
    <n v="0"/>
    <n v="25.676639999999999"/>
    <n v="25.876639999999998"/>
    <n v="25.876639999999998"/>
    <n v="25.677"/>
    <n v="0.2"/>
    <n v="2.5569999999999999"/>
    <n v="54.899000000000001"/>
    <n v="3.875"/>
    <n v="55.099000000000004"/>
    <n v="55.099000000000004"/>
    <n v="4"/>
    <n v="19"/>
    <n v="0"/>
    <n v="23"/>
    <n v="0"/>
    <n v="30"/>
    <n v="0"/>
    <n v="3"/>
    <n v="2"/>
    <n v="35"/>
    <n v="1"/>
    <n v="6"/>
    <n v="35"/>
    <n v="42"/>
    <n v="1"/>
    <n v="2"/>
    <n v="31"/>
    <n v="34"/>
    <n v="17.370999999999999"/>
    <n v="0"/>
    <n v="8.3789999999999996"/>
    <n v="25.75"/>
    <n v="1"/>
    <n v="0"/>
    <n v="0"/>
    <n v="1"/>
    <n v="0"/>
    <n v="128"/>
    <n v="0"/>
    <n v="128"/>
    <n v="0"/>
    <n v="0"/>
    <n v="0"/>
    <n v="0"/>
    <n v="0"/>
    <n v="0"/>
    <n v="0"/>
    <n v="0"/>
    <n v="0"/>
    <n v="0"/>
    <n v="1"/>
    <n v="0"/>
    <n v="1435"/>
    <m/>
  </r>
  <r>
    <x v="5"/>
    <x v="5"/>
    <n v="0.2"/>
    <n v="0"/>
    <n v="0"/>
    <n v="25.676639999999999"/>
    <n v="25.876639999999998"/>
    <n v="25.876639999999998"/>
    <n v="25.677"/>
    <n v="0.2"/>
    <n v="2.5569999999999999"/>
    <n v="54.899000000000001"/>
    <n v="3.875"/>
    <n v="55.099000000000004"/>
    <n v="55.099000000000004"/>
    <n v="4"/>
    <n v="19"/>
    <n v="0"/>
    <n v="23"/>
    <n v="0"/>
    <n v="30"/>
    <n v="0"/>
    <n v="3"/>
    <n v="2"/>
    <n v="35"/>
    <n v="1"/>
    <n v="6"/>
    <n v="35"/>
    <n v="42"/>
    <n v="1"/>
    <n v="2"/>
    <n v="31"/>
    <n v="34"/>
    <n v="17.370999999999999"/>
    <n v="0"/>
    <n v="8.3789999999999996"/>
    <n v="25.75"/>
    <n v="1"/>
    <n v="0"/>
    <n v="0"/>
    <n v="1"/>
    <n v="0"/>
    <n v="128"/>
    <n v="0"/>
    <n v="128"/>
    <n v="0"/>
    <n v="0"/>
    <n v="0"/>
    <n v="0"/>
    <n v="0"/>
    <n v="0"/>
    <n v="0"/>
    <n v="0"/>
    <n v="0"/>
    <n v="0"/>
    <n v="1"/>
    <n v="0"/>
    <n v="1435"/>
    <m/>
  </r>
  <r>
    <x v="5"/>
    <x v="6"/>
    <n v="0.2"/>
    <n v="0"/>
    <n v="0"/>
    <n v="25.676639999999999"/>
    <n v="25.876639999999998"/>
    <n v="25.876639999999998"/>
    <n v="25.677"/>
    <n v="0.2"/>
    <n v="2.5569999999999999"/>
    <n v="54.899000000000001"/>
    <n v="3.875"/>
    <n v="55.099000000000004"/>
    <n v="55.099000000000004"/>
    <n v="4"/>
    <n v="19"/>
    <n v="0"/>
    <n v="23"/>
    <n v="0"/>
    <n v="30"/>
    <n v="0"/>
    <n v="3"/>
    <n v="2"/>
    <n v="35"/>
    <n v="1"/>
    <n v="6"/>
    <n v="35"/>
    <n v="42"/>
    <n v="1"/>
    <n v="2"/>
    <n v="31"/>
    <n v="34"/>
    <n v="17.370999999999999"/>
    <n v="0"/>
    <n v="8.3789999999999996"/>
    <n v="25.75"/>
    <n v="1"/>
    <n v="0"/>
    <n v="0"/>
    <n v="1"/>
    <n v="0"/>
    <n v="128"/>
    <n v="0"/>
    <n v="128"/>
    <n v="0"/>
    <n v="0"/>
    <n v="0"/>
    <n v="0"/>
    <n v="0"/>
    <n v="0"/>
    <n v="0"/>
    <n v="0"/>
    <n v="0"/>
    <n v="0"/>
    <n v="1"/>
    <n v="0"/>
    <n v="1435"/>
    <m/>
  </r>
  <r>
    <x v="5"/>
    <x v="7"/>
    <n v="0.2"/>
    <n v="0"/>
    <n v="0"/>
    <n v="25.676639999999999"/>
    <n v="25.876639999999998"/>
    <n v="25.876639999999998"/>
    <n v="25.677"/>
    <n v="0.2"/>
    <n v="2.5569999999999999"/>
    <n v="54.899000000000001"/>
    <n v="3.875"/>
    <n v="55.099000000000004"/>
    <n v="55.099000000000004"/>
    <n v="4"/>
    <n v="19"/>
    <n v="0"/>
    <n v="23"/>
    <n v="0"/>
    <n v="30"/>
    <n v="0"/>
    <n v="3"/>
    <n v="2"/>
    <n v="35"/>
    <n v="1"/>
    <n v="6"/>
    <n v="35"/>
    <n v="42"/>
    <n v="1"/>
    <n v="2"/>
    <n v="31"/>
    <n v="34"/>
    <n v="17.370999999999999"/>
    <n v="0"/>
    <n v="8.3789999999999996"/>
    <n v="25.75"/>
    <n v="1"/>
    <n v="0"/>
    <n v="0"/>
    <n v="1"/>
    <n v="0"/>
    <n v="128"/>
    <n v="0"/>
    <n v="128"/>
    <n v="0"/>
    <n v="0"/>
    <n v="0"/>
    <n v="0"/>
    <n v="0"/>
    <n v="0"/>
    <n v="0"/>
    <n v="0"/>
    <n v="0"/>
    <n v="0"/>
    <n v="1"/>
    <n v="0"/>
    <n v="1435"/>
    <m/>
  </r>
  <r>
    <x v="5"/>
    <x v="8"/>
    <n v="0.2"/>
    <n v="0"/>
    <n v="0"/>
    <n v="25.676639999999999"/>
    <n v="25.876639999999998"/>
    <n v="25.876639999999998"/>
    <n v="25.677"/>
    <n v="0.2"/>
    <n v="2.5569999999999999"/>
    <n v="54.899000000000001"/>
    <n v="3.875"/>
    <n v="55.099000000000004"/>
    <n v="55.099000000000004"/>
    <n v="4"/>
    <n v="19"/>
    <n v="0"/>
    <n v="23"/>
    <n v="0"/>
    <n v="30"/>
    <n v="0"/>
    <n v="3"/>
    <n v="2"/>
    <n v="35"/>
    <n v="1"/>
    <n v="6"/>
    <n v="35"/>
    <n v="42"/>
    <n v="1"/>
    <n v="2"/>
    <n v="31"/>
    <n v="34"/>
    <n v="17.370999999999999"/>
    <n v="0"/>
    <n v="8.3789999999999996"/>
    <n v="25.75"/>
    <n v="1"/>
    <n v="0"/>
    <n v="0"/>
    <n v="1"/>
    <n v="0"/>
    <n v="128"/>
    <n v="0"/>
    <n v="128"/>
    <n v="0"/>
    <n v="0"/>
    <n v="0"/>
    <n v="0"/>
    <n v="0"/>
    <n v="0"/>
    <n v="0"/>
    <n v="0"/>
    <n v="0"/>
    <n v="0"/>
    <n v="1"/>
    <n v="0"/>
    <n v="1435"/>
    <m/>
  </r>
  <r>
    <x v="5"/>
    <x v="9"/>
    <n v="0.2"/>
    <n v="0"/>
    <n v="0"/>
    <n v="25.676639999999999"/>
    <n v="25.876639999999998"/>
    <n v="25.876639999999998"/>
    <n v="25.677"/>
    <n v="0.2"/>
    <n v="2.5569999999999999"/>
    <n v="54.899000000000001"/>
    <n v="3.875"/>
    <n v="55.099000000000004"/>
    <n v="55.099000000000004"/>
    <n v="4"/>
    <n v="19"/>
    <n v="0"/>
    <n v="23"/>
    <n v="0"/>
    <n v="30"/>
    <n v="0"/>
    <n v="3"/>
    <n v="2"/>
    <n v="35"/>
    <n v="1"/>
    <n v="6"/>
    <n v="35"/>
    <n v="42"/>
    <n v="1"/>
    <n v="2"/>
    <n v="31"/>
    <n v="34"/>
    <n v="17.370999999999999"/>
    <n v="0"/>
    <n v="8.3789999999999996"/>
    <n v="25.75"/>
    <n v="1"/>
    <n v="0"/>
    <n v="0"/>
    <n v="1"/>
    <n v="0"/>
    <n v="128"/>
    <n v="0"/>
    <n v="128"/>
    <n v="0"/>
    <n v="0"/>
    <n v="0"/>
    <n v="0"/>
    <n v="0"/>
    <n v="0"/>
    <n v="0"/>
    <n v="0"/>
    <n v="0"/>
    <n v="0"/>
    <n v="1"/>
    <n v="0"/>
    <n v="1435"/>
    <m/>
  </r>
  <r>
    <x v="5"/>
    <x v="10"/>
    <n v="0.2"/>
    <n v="0"/>
    <n v="0"/>
    <n v="25.676639999999999"/>
    <n v="25.876639999999998"/>
    <n v="25.876639999999998"/>
    <n v="25.677"/>
    <n v="0.2"/>
    <n v="2.5569999999999999"/>
    <n v="54.899000000000001"/>
    <n v="3.875"/>
    <n v="55.099000000000004"/>
    <n v="55.099000000000004"/>
    <n v="4"/>
    <n v="19"/>
    <n v="0"/>
    <n v="23"/>
    <n v="0"/>
    <n v="30"/>
    <n v="0"/>
    <n v="3"/>
    <n v="2"/>
    <n v="35"/>
    <n v="1"/>
    <n v="6"/>
    <n v="35"/>
    <n v="42"/>
    <n v="1"/>
    <n v="2"/>
    <n v="31"/>
    <n v="34"/>
    <n v="17.370999999999999"/>
    <n v="0"/>
    <n v="8.3789999999999996"/>
    <n v="25.75"/>
    <n v="1"/>
    <n v="0"/>
    <n v="0"/>
    <n v="1"/>
    <n v="0"/>
    <n v="128"/>
    <n v="0"/>
    <n v="128"/>
    <n v="0"/>
    <n v="0"/>
    <n v="0"/>
    <n v="0"/>
    <n v="0"/>
    <n v="0"/>
    <n v="0"/>
    <n v="0"/>
    <n v="0"/>
    <n v="0"/>
    <n v="1"/>
    <n v="0"/>
    <n v="1435"/>
    <m/>
  </r>
  <r>
    <x v="5"/>
    <x v="11"/>
    <n v="0.2"/>
    <n v="0"/>
    <n v="0"/>
    <n v="25.676639999999999"/>
    <n v="25.876639999999998"/>
    <n v="25.876639999999998"/>
    <n v="25.677"/>
    <n v="0.2"/>
    <n v="2.5569999999999999"/>
    <n v="54.899000000000001"/>
    <n v="3.875"/>
    <n v="55.099000000000004"/>
    <n v="55.099000000000004"/>
    <n v="4"/>
    <n v="19"/>
    <n v="0"/>
    <n v="23"/>
    <n v="0"/>
    <n v="30"/>
    <n v="0"/>
    <n v="3"/>
    <n v="2"/>
    <n v="35"/>
    <n v="1"/>
    <n v="6"/>
    <n v="35"/>
    <n v="42"/>
    <n v="1"/>
    <n v="2"/>
    <n v="31"/>
    <n v="34"/>
    <n v="17.370999999999999"/>
    <n v="0"/>
    <n v="8.3789999999999996"/>
    <n v="25.75"/>
    <n v="1"/>
    <n v="0"/>
    <n v="0"/>
    <n v="1"/>
    <n v="0"/>
    <n v="128"/>
    <n v="0"/>
    <n v="128"/>
    <n v="0"/>
    <n v="0"/>
    <n v="0"/>
    <n v="0"/>
    <n v="0"/>
    <n v="0"/>
    <n v="0"/>
    <n v="0"/>
    <n v="0"/>
    <n v="0"/>
    <n v="1"/>
    <n v="0"/>
    <n v="1435"/>
    <m/>
  </r>
  <r>
    <x v="6"/>
    <x v="0"/>
    <n v="0.2"/>
    <n v="0"/>
    <n v="0"/>
    <n v="25.676639999999999"/>
    <n v="25.876639999999998"/>
    <n v="25.876639999999998"/>
    <n v="25.677"/>
    <n v="0.2"/>
    <n v="2.5569999999999999"/>
    <n v="54.899000000000001"/>
    <n v="3.875"/>
    <n v="55.099000000000004"/>
    <n v="55.099000000000004"/>
    <n v="4"/>
    <n v="19"/>
    <n v="0"/>
    <n v="23"/>
    <n v="0"/>
    <n v="30"/>
    <n v="0"/>
    <n v="3"/>
    <n v="2"/>
    <n v="35"/>
    <n v="1"/>
    <n v="6"/>
    <n v="35"/>
    <n v="42"/>
    <n v="1"/>
    <n v="2"/>
    <n v="31"/>
    <n v="34"/>
    <n v="17.370999999999999"/>
    <n v="0"/>
    <n v="8.3789999999999996"/>
    <n v="25.75"/>
    <n v="1"/>
    <n v="0"/>
    <n v="0"/>
    <n v="1"/>
    <n v="0"/>
    <n v="128"/>
    <n v="0"/>
    <n v="128"/>
    <n v="0"/>
    <n v="0"/>
    <n v="0"/>
    <n v="0"/>
    <n v="0"/>
    <n v="0"/>
    <n v="0"/>
    <n v="0"/>
    <n v="0"/>
    <n v="0"/>
    <n v="1"/>
    <n v="0"/>
    <n v="1435"/>
    <m/>
  </r>
  <r>
    <x v="6"/>
    <x v="1"/>
    <n v="0.2"/>
    <n v="0"/>
    <n v="0"/>
    <n v="25.676639999999999"/>
    <n v="25.876639999999998"/>
    <n v="25.876639999999998"/>
    <n v="25.677"/>
    <n v="0.2"/>
    <n v="2.5569999999999999"/>
    <n v="54.899000000000001"/>
    <n v="3.875"/>
    <n v="55.099000000000004"/>
    <n v="55.099000000000004"/>
    <n v="4"/>
    <n v="19"/>
    <n v="0"/>
    <n v="23"/>
    <n v="0"/>
    <n v="30"/>
    <n v="0"/>
    <n v="3"/>
    <n v="2"/>
    <n v="35"/>
    <n v="1"/>
    <n v="6"/>
    <n v="35"/>
    <n v="42"/>
    <n v="1"/>
    <n v="2"/>
    <n v="31"/>
    <n v="34"/>
    <n v="17.370999999999999"/>
    <n v="0"/>
    <n v="8.3789999999999996"/>
    <n v="25.75"/>
    <n v="1"/>
    <n v="0"/>
    <n v="0"/>
    <n v="1"/>
    <n v="0"/>
    <n v="128"/>
    <n v="0"/>
    <n v="128"/>
    <n v="0"/>
    <n v="0"/>
    <n v="0"/>
    <n v="0"/>
    <n v="0"/>
    <n v="0"/>
    <n v="0"/>
    <n v="0"/>
    <n v="0"/>
    <n v="0"/>
    <n v="1"/>
    <n v="0"/>
    <n v="1435"/>
    <m/>
  </r>
  <r>
    <x v="6"/>
    <x v="2"/>
    <n v="0.2"/>
    <n v="0"/>
    <n v="0"/>
    <n v="25.676639999999999"/>
    <n v="25.876639999999998"/>
    <n v="25.876639999999998"/>
    <n v="25.677"/>
    <n v="0.2"/>
    <n v="2.5569999999999999"/>
    <n v="54.899000000000001"/>
    <n v="3.875"/>
    <n v="55.099000000000004"/>
    <n v="55.099000000000004"/>
    <n v="4"/>
    <n v="19"/>
    <n v="0"/>
    <n v="23"/>
    <n v="0"/>
    <n v="30"/>
    <n v="0"/>
    <n v="3"/>
    <n v="2"/>
    <n v="35"/>
    <n v="1"/>
    <n v="6"/>
    <n v="35"/>
    <n v="42"/>
    <n v="1"/>
    <n v="2"/>
    <n v="31"/>
    <n v="34"/>
    <n v="17.370999999999999"/>
    <n v="0"/>
    <n v="8.3789999999999996"/>
    <n v="25.75"/>
    <n v="1"/>
    <n v="0"/>
    <n v="0"/>
    <n v="1"/>
    <n v="0"/>
    <n v="128"/>
    <n v="0"/>
    <n v="128"/>
    <n v="0"/>
    <n v="0"/>
    <n v="0"/>
    <n v="0"/>
    <n v="0"/>
    <n v="0"/>
    <n v="0"/>
    <n v="0"/>
    <n v="0"/>
    <n v="0"/>
    <n v="1"/>
    <n v="0"/>
    <n v="1435"/>
    <m/>
  </r>
  <r>
    <x v="6"/>
    <x v="3"/>
    <n v="0.2"/>
    <n v="0"/>
    <n v="0"/>
    <n v="25.676639999999999"/>
    <n v="25.876639999999998"/>
    <n v="25.876639999999998"/>
    <n v="25.677"/>
    <n v="0.2"/>
    <n v="2.5569999999999999"/>
    <n v="54.899000000000001"/>
    <n v="3.875"/>
    <n v="55.099000000000004"/>
    <n v="55.099000000000004"/>
    <n v="4"/>
    <n v="19"/>
    <n v="0"/>
    <n v="23"/>
    <n v="0"/>
    <n v="30"/>
    <n v="0"/>
    <n v="3"/>
    <n v="2"/>
    <n v="35"/>
    <n v="1"/>
    <n v="6"/>
    <n v="35"/>
    <n v="42"/>
    <n v="1"/>
    <n v="2"/>
    <n v="31"/>
    <n v="34"/>
    <n v="17.370999999999999"/>
    <n v="0"/>
    <n v="8.3789999999999996"/>
    <n v="25.75"/>
    <n v="1"/>
    <n v="0"/>
    <n v="0"/>
    <n v="1"/>
    <n v="0"/>
    <n v="128"/>
    <n v="0"/>
    <n v="128"/>
    <n v="0"/>
    <n v="0"/>
    <n v="0"/>
    <n v="0"/>
    <n v="0"/>
    <n v="0"/>
    <n v="0"/>
    <n v="0"/>
    <n v="0"/>
    <n v="0"/>
    <n v="1"/>
    <n v="0"/>
    <n v="1435"/>
    <m/>
  </r>
  <r>
    <x v="6"/>
    <x v="4"/>
    <n v="0.2"/>
    <n v="0"/>
    <n v="0"/>
    <n v="25.676639999999999"/>
    <n v="25.876639999999998"/>
    <n v="25.876639999999998"/>
    <n v="25.677"/>
    <n v="0.2"/>
    <n v="2.5569999999999999"/>
    <n v="54.899000000000001"/>
    <n v="3.875"/>
    <n v="55.099000000000004"/>
    <n v="55.099000000000004"/>
    <n v="4"/>
    <n v="19"/>
    <n v="0"/>
    <n v="23"/>
    <n v="0"/>
    <n v="30"/>
    <n v="0"/>
    <n v="3"/>
    <n v="2"/>
    <n v="35"/>
    <n v="1"/>
    <n v="6"/>
    <n v="35"/>
    <n v="42"/>
    <n v="1"/>
    <n v="2"/>
    <n v="31"/>
    <n v="34"/>
    <n v="17.370999999999999"/>
    <n v="0"/>
    <n v="8.3789999999999996"/>
    <n v="25.75"/>
    <n v="1"/>
    <n v="0"/>
    <n v="0"/>
    <n v="1"/>
    <n v="0"/>
    <n v="128"/>
    <n v="0"/>
    <n v="128"/>
    <n v="0"/>
    <n v="0"/>
    <n v="0"/>
    <n v="0"/>
    <n v="0"/>
    <n v="0"/>
    <n v="0"/>
    <n v="0"/>
    <n v="0"/>
    <n v="0"/>
    <n v="1"/>
    <n v="0"/>
    <n v="1435"/>
    <m/>
  </r>
  <r>
    <x v="6"/>
    <x v="5"/>
    <n v="0.2"/>
    <n v="0"/>
    <n v="0"/>
    <n v="25.676639999999999"/>
    <n v="25.876639999999998"/>
    <n v="25.876639999999998"/>
    <n v="25.677"/>
    <n v="0.2"/>
    <n v="2.5569999999999999"/>
    <n v="54.899000000000001"/>
    <n v="3.875"/>
    <n v="55.099000000000004"/>
    <n v="55.099000000000004"/>
    <n v="4"/>
    <n v="19"/>
    <n v="0"/>
    <n v="23"/>
    <n v="0"/>
    <n v="30"/>
    <n v="0"/>
    <n v="3"/>
    <n v="2"/>
    <n v="35"/>
    <n v="1"/>
    <n v="6"/>
    <n v="35"/>
    <n v="42"/>
    <n v="1"/>
    <n v="2"/>
    <n v="31"/>
    <n v="34"/>
    <n v="17.370999999999999"/>
    <n v="0"/>
    <n v="8.3789999999999996"/>
    <n v="25.75"/>
    <n v="1"/>
    <n v="0"/>
    <n v="0"/>
    <n v="1"/>
    <n v="0"/>
    <n v="128"/>
    <n v="0"/>
    <n v="128"/>
    <n v="0"/>
    <n v="0"/>
    <n v="0"/>
    <n v="0"/>
    <n v="0"/>
    <n v="0"/>
    <n v="0"/>
    <n v="0"/>
    <n v="0"/>
    <n v="0"/>
    <n v="1"/>
    <n v="0"/>
    <n v="1435"/>
    <m/>
  </r>
  <r>
    <x v="6"/>
    <x v="6"/>
    <n v="0.2"/>
    <n v="0"/>
    <n v="0"/>
    <n v="25.676639999999999"/>
    <n v="25.876639999999998"/>
    <n v="25.876639999999998"/>
    <n v="25.677"/>
    <n v="0.2"/>
    <n v="2.5569999999999999"/>
    <n v="54.899000000000001"/>
    <n v="3.875"/>
    <n v="55.099000000000004"/>
    <n v="55.099000000000004"/>
    <n v="4"/>
    <n v="19"/>
    <n v="0"/>
    <n v="23"/>
    <n v="0"/>
    <n v="30"/>
    <n v="0"/>
    <n v="3"/>
    <n v="2"/>
    <n v="35"/>
    <n v="1"/>
    <n v="6"/>
    <n v="35"/>
    <n v="42"/>
    <n v="1"/>
    <n v="2"/>
    <n v="31"/>
    <n v="34"/>
    <n v="17.370999999999999"/>
    <n v="0"/>
    <n v="8.3789999999999996"/>
    <n v="25.75"/>
    <n v="1"/>
    <n v="0"/>
    <n v="0"/>
    <n v="1"/>
    <n v="0"/>
    <n v="128"/>
    <n v="0"/>
    <n v="128"/>
    <n v="0"/>
    <n v="0"/>
    <n v="0"/>
    <n v="0"/>
    <n v="0"/>
    <n v="0"/>
    <n v="0"/>
    <n v="0"/>
    <n v="0"/>
    <n v="0"/>
    <n v="1"/>
    <n v="0"/>
    <n v="1435"/>
    <m/>
  </r>
  <r>
    <x v="6"/>
    <x v="7"/>
    <n v="0.2"/>
    <n v="0"/>
    <n v="0"/>
    <n v="25.676639999999999"/>
    <n v="25.876639999999998"/>
    <n v="25.876639999999998"/>
    <n v="25.677"/>
    <n v="0.2"/>
    <n v="2.5569999999999999"/>
    <n v="54.899000000000001"/>
    <n v="3.875"/>
    <n v="55.099000000000004"/>
    <n v="55.099000000000004"/>
    <n v="4"/>
    <n v="19"/>
    <n v="0"/>
    <n v="23"/>
    <n v="0"/>
    <n v="30"/>
    <n v="0"/>
    <n v="3"/>
    <n v="2"/>
    <n v="35"/>
    <n v="1"/>
    <n v="6"/>
    <n v="35"/>
    <n v="42"/>
    <n v="1"/>
    <n v="2"/>
    <n v="31"/>
    <n v="34"/>
    <n v="17.370999999999999"/>
    <n v="0"/>
    <n v="8.3789999999999996"/>
    <n v="25.75"/>
    <n v="1"/>
    <n v="0"/>
    <n v="0"/>
    <n v="1"/>
    <n v="0"/>
    <n v="128"/>
    <n v="0"/>
    <n v="128"/>
    <n v="0"/>
    <n v="0"/>
    <n v="0"/>
    <n v="0"/>
    <n v="0"/>
    <n v="0"/>
    <n v="0"/>
    <n v="0"/>
    <n v="0"/>
    <n v="0"/>
    <n v="1"/>
    <n v="0"/>
    <n v="1435"/>
    <m/>
  </r>
  <r>
    <x v="6"/>
    <x v="8"/>
    <n v="0.2"/>
    <n v="0"/>
    <n v="0"/>
    <n v="25.676639999999999"/>
    <n v="25.876639999999998"/>
    <n v="25.876639999999998"/>
    <n v="25.677"/>
    <n v="0.2"/>
    <n v="2.5569999999999999"/>
    <n v="54.899000000000001"/>
    <n v="3.875"/>
    <n v="55.099000000000004"/>
    <n v="55.099000000000004"/>
    <n v="4"/>
    <n v="19"/>
    <n v="0"/>
    <n v="23"/>
    <n v="0"/>
    <n v="30"/>
    <n v="0"/>
    <n v="3"/>
    <n v="2"/>
    <n v="35"/>
    <n v="1"/>
    <n v="6"/>
    <n v="35"/>
    <n v="42"/>
    <n v="1"/>
    <n v="2"/>
    <n v="31"/>
    <n v="34"/>
    <n v="17.370999999999999"/>
    <n v="0"/>
    <n v="8.3789999999999996"/>
    <n v="25.75"/>
    <n v="1"/>
    <n v="0"/>
    <n v="0"/>
    <n v="1"/>
    <n v="0"/>
    <n v="128"/>
    <n v="0"/>
    <n v="128"/>
    <n v="0"/>
    <n v="0"/>
    <n v="0"/>
    <n v="0"/>
    <n v="0"/>
    <n v="0"/>
    <n v="0"/>
    <n v="0"/>
    <n v="0"/>
    <n v="0"/>
    <n v="1"/>
    <n v="0"/>
    <n v="1435"/>
    <m/>
  </r>
  <r>
    <x v="6"/>
    <x v="9"/>
    <n v="0.2"/>
    <n v="0"/>
    <n v="0"/>
    <n v="25.676639999999999"/>
    <n v="25.876639999999998"/>
    <n v="25.876639999999998"/>
    <n v="25.677"/>
    <n v="0.2"/>
    <n v="2.5569999999999999"/>
    <n v="54.899000000000001"/>
    <n v="3.875"/>
    <n v="55.099000000000004"/>
    <n v="55.099000000000004"/>
    <n v="4"/>
    <n v="19"/>
    <n v="0"/>
    <n v="23"/>
    <n v="0"/>
    <n v="30"/>
    <n v="0"/>
    <n v="3"/>
    <n v="2"/>
    <n v="35"/>
    <n v="1"/>
    <n v="6"/>
    <n v="35"/>
    <n v="42"/>
    <n v="1"/>
    <n v="2"/>
    <n v="31"/>
    <n v="34"/>
    <n v="17.370999999999999"/>
    <n v="0"/>
    <n v="8.3789999999999996"/>
    <n v="25.75"/>
    <n v="1"/>
    <n v="0"/>
    <n v="0"/>
    <n v="1"/>
    <n v="0"/>
    <n v="128"/>
    <n v="0"/>
    <n v="128"/>
    <n v="0"/>
    <n v="0"/>
    <n v="0"/>
    <n v="0"/>
    <n v="0"/>
    <n v="0"/>
    <n v="0"/>
    <n v="0"/>
    <n v="0"/>
    <n v="0"/>
    <n v="1"/>
    <n v="0"/>
    <n v="1435"/>
    <m/>
  </r>
  <r>
    <x v="6"/>
    <x v="10"/>
    <n v="0.2"/>
    <n v="0"/>
    <n v="0"/>
    <n v="25.676639999999999"/>
    <n v="25.876639999999998"/>
    <n v="25.876639999999998"/>
    <n v="25.677"/>
    <n v="0.2"/>
    <n v="2.5569999999999999"/>
    <n v="54.899000000000001"/>
    <n v="3.875"/>
    <n v="55.099000000000004"/>
    <n v="55.099000000000004"/>
    <n v="4"/>
    <n v="19"/>
    <n v="0"/>
    <n v="23"/>
    <n v="0"/>
    <n v="30"/>
    <n v="0"/>
    <n v="3"/>
    <n v="2"/>
    <n v="35"/>
    <n v="1"/>
    <n v="6"/>
    <n v="35"/>
    <n v="42"/>
    <n v="1"/>
    <n v="2"/>
    <n v="31"/>
    <n v="34"/>
    <n v="17.370999999999999"/>
    <n v="0"/>
    <n v="8.3789999999999996"/>
    <n v="25.75"/>
    <n v="1"/>
    <n v="0"/>
    <n v="0"/>
    <n v="1"/>
    <n v="0"/>
    <n v="128"/>
    <n v="0"/>
    <n v="128"/>
    <n v="0"/>
    <n v="0"/>
    <n v="0"/>
    <n v="0"/>
    <n v="0"/>
    <n v="0"/>
    <n v="0"/>
    <n v="0"/>
    <n v="0"/>
    <n v="0"/>
    <n v="1"/>
    <n v="0"/>
    <n v="1435"/>
    <m/>
  </r>
  <r>
    <x v="6"/>
    <x v="11"/>
    <n v="0.2"/>
    <n v="0"/>
    <n v="0"/>
    <n v="25.676639999999999"/>
    <n v="25.876639999999998"/>
    <n v="25.876639999999998"/>
    <n v="25.677"/>
    <n v="0.2"/>
    <n v="2.5569999999999999"/>
    <n v="54.899000000000001"/>
    <n v="3.875"/>
    <n v="55.099000000000004"/>
    <n v="55.099000000000004"/>
    <n v="4"/>
    <n v="19"/>
    <n v="0"/>
    <n v="23"/>
    <n v="0"/>
    <n v="30"/>
    <n v="0"/>
    <n v="3"/>
    <n v="2"/>
    <n v="35"/>
    <n v="1"/>
    <n v="6"/>
    <n v="35"/>
    <n v="42"/>
    <n v="1"/>
    <n v="2"/>
    <n v="31"/>
    <n v="34"/>
    <n v="17.370999999999999"/>
    <n v="0"/>
    <n v="8.3789999999999996"/>
    <n v="25.75"/>
    <n v="1"/>
    <n v="0"/>
    <n v="0"/>
    <n v="1"/>
    <n v="0"/>
    <n v="128"/>
    <n v="0"/>
    <n v="128"/>
    <n v="0"/>
    <n v="0"/>
    <n v="0"/>
    <n v="0"/>
    <n v="0"/>
    <n v="0"/>
    <n v="0"/>
    <n v="0"/>
    <n v="0"/>
    <n v="0"/>
    <n v="1"/>
    <n v="0"/>
    <n v="1435"/>
    <m/>
  </r>
  <r>
    <x v="7"/>
    <x v="0"/>
    <n v="0.2"/>
    <n v="0"/>
    <n v="0"/>
    <n v="25.676639999999999"/>
    <n v="25.876639999999998"/>
    <n v="25.876639999999998"/>
    <n v="25.677"/>
    <n v="0.2"/>
    <n v="2.5569999999999999"/>
    <n v="54.899000000000001"/>
    <n v="3.875"/>
    <n v="55.099000000000004"/>
    <n v="55.099000000000004"/>
    <n v="4"/>
    <n v="19"/>
    <n v="0"/>
    <n v="23"/>
    <n v="0"/>
    <n v="29"/>
    <n v="0"/>
    <n v="3"/>
    <n v="2"/>
    <n v="34"/>
    <n v="2"/>
    <n v="6"/>
    <n v="34"/>
    <n v="42"/>
    <n v="1"/>
    <n v="3"/>
    <n v="38"/>
    <n v="42"/>
    <n v="17.370999999999999"/>
    <n v="0"/>
    <n v="8.3789999999999996"/>
    <n v="25.75"/>
    <n v="1"/>
    <n v="0"/>
    <n v="0"/>
    <n v="1"/>
    <n v="0"/>
    <n v="128"/>
    <n v="0"/>
    <n v="128"/>
    <n v="0"/>
    <n v="0"/>
    <n v="0"/>
    <n v="0"/>
    <n v="0"/>
    <n v="0"/>
    <n v="0"/>
    <n v="0"/>
    <n v="0"/>
    <n v="0"/>
    <n v="1"/>
    <n v="0"/>
    <n v="1435"/>
    <m/>
  </r>
  <r>
    <x v="7"/>
    <x v="1"/>
    <n v="0.2"/>
    <n v="0"/>
    <n v="0"/>
    <n v="25.676639999999999"/>
    <n v="25.876639999999998"/>
    <n v="25.876639999999998"/>
    <n v="25.677"/>
    <n v="0.2"/>
    <n v="2.5569999999999999"/>
    <n v="54.899000000000001"/>
    <n v="3.875"/>
    <n v="55.099000000000004"/>
    <n v="55.099000000000004"/>
    <n v="4"/>
    <n v="19"/>
    <n v="0"/>
    <n v="23"/>
    <n v="0"/>
    <n v="29"/>
    <n v="0"/>
    <n v="3"/>
    <n v="2"/>
    <n v="34"/>
    <n v="2"/>
    <n v="6"/>
    <n v="34"/>
    <n v="42"/>
    <n v="1"/>
    <n v="3"/>
    <n v="38"/>
    <n v="42"/>
    <n v="17.370999999999999"/>
    <n v="0"/>
    <n v="8.3789999999999996"/>
    <n v="25.75"/>
    <n v="1"/>
    <n v="0"/>
    <n v="0"/>
    <n v="1"/>
    <n v="0"/>
    <n v="128"/>
    <n v="0"/>
    <n v="128"/>
    <n v="0"/>
    <n v="0"/>
    <n v="0"/>
    <n v="0"/>
    <n v="0"/>
    <n v="0"/>
    <n v="0"/>
    <n v="0"/>
    <n v="0"/>
    <n v="0"/>
    <n v="1"/>
    <n v="0"/>
    <n v="1435"/>
    <m/>
  </r>
  <r>
    <x v="7"/>
    <x v="2"/>
    <n v="0.2"/>
    <n v="0"/>
    <n v="0"/>
    <n v="25.676639999999999"/>
    <n v="25.876639999999998"/>
    <n v="25.876639999999998"/>
    <n v="25.677"/>
    <n v="0.2"/>
    <n v="2.5569999999999999"/>
    <n v="54.899000000000001"/>
    <n v="3.875"/>
    <n v="55.099000000000004"/>
    <n v="55.099000000000004"/>
    <n v="4"/>
    <n v="19"/>
    <n v="0"/>
    <n v="23"/>
    <n v="0"/>
    <n v="29"/>
    <n v="0"/>
    <n v="3"/>
    <n v="2"/>
    <n v="34"/>
    <n v="2"/>
    <n v="6"/>
    <n v="34"/>
    <n v="42"/>
    <n v="1"/>
    <n v="3"/>
    <n v="38"/>
    <n v="42"/>
    <n v="17.370999999999999"/>
    <n v="0"/>
    <n v="8.3789999999999996"/>
    <n v="25.75"/>
    <n v="1"/>
    <n v="0"/>
    <n v="0"/>
    <n v="1"/>
    <n v="0"/>
    <n v="128"/>
    <n v="0"/>
    <n v="128"/>
    <n v="0"/>
    <n v="0"/>
    <n v="0"/>
    <n v="0"/>
    <n v="0"/>
    <n v="0"/>
    <n v="0"/>
    <n v="0"/>
    <n v="0"/>
    <n v="0"/>
    <n v="1"/>
    <n v="0"/>
    <n v="1435"/>
    <m/>
  </r>
  <r>
    <x v="7"/>
    <x v="3"/>
    <n v="0.2"/>
    <n v="0"/>
    <n v="0"/>
    <n v="25.676639999999999"/>
    <n v="25.876639999999998"/>
    <n v="25.876639999999998"/>
    <n v="25.677"/>
    <n v="0.2"/>
    <n v="2.5569999999999999"/>
    <n v="54.899000000000001"/>
    <n v="3.875"/>
    <n v="55.099000000000004"/>
    <n v="55.099000000000004"/>
    <n v="4"/>
    <n v="19"/>
    <n v="0"/>
    <n v="23"/>
    <n v="0"/>
    <n v="29"/>
    <n v="0"/>
    <n v="3"/>
    <n v="2"/>
    <n v="34"/>
    <n v="2"/>
    <n v="6"/>
    <n v="34"/>
    <n v="42"/>
    <n v="1"/>
    <n v="3"/>
    <n v="38"/>
    <n v="42"/>
    <n v="17.370999999999999"/>
    <n v="0"/>
    <n v="8.3789999999999996"/>
    <n v="25.75"/>
    <n v="1"/>
    <n v="0"/>
    <n v="0"/>
    <n v="1"/>
    <n v="0"/>
    <n v="128"/>
    <n v="0"/>
    <n v="128"/>
    <n v="0"/>
    <n v="0"/>
    <n v="0"/>
    <n v="0"/>
    <n v="0"/>
    <n v="0"/>
    <n v="0"/>
    <n v="0"/>
    <n v="0"/>
    <n v="0"/>
    <n v="1"/>
    <n v="0"/>
    <n v="1435"/>
    <m/>
  </r>
  <r>
    <x v="7"/>
    <x v="4"/>
    <n v="0.2"/>
    <n v="0"/>
    <n v="0"/>
    <n v="25.676639999999999"/>
    <n v="25.876639999999998"/>
    <n v="25.876639999999998"/>
    <n v="25.677"/>
    <n v="0.2"/>
    <n v="2.5569999999999999"/>
    <n v="54.899000000000001"/>
    <n v="3.875"/>
    <n v="55.099000000000004"/>
    <n v="55.099000000000004"/>
    <n v="4"/>
    <n v="19"/>
    <n v="0"/>
    <n v="23"/>
    <n v="0"/>
    <n v="29"/>
    <n v="0"/>
    <n v="3"/>
    <n v="2"/>
    <n v="34"/>
    <n v="2"/>
    <n v="6"/>
    <n v="34"/>
    <n v="42"/>
    <n v="1"/>
    <n v="3"/>
    <n v="38"/>
    <n v="42"/>
    <n v="17.370999999999999"/>
    <n v="0"/>
    <n v="8.3789999999999996"/>
    <n v="25.75"/>
    <n v="1"/>
    <n v="0"/>
    <n v="0"/>
    <n v="1"/>
    <n v="0"/>
    <n v="128"/>
    <n v="0"/>
    <n v="128"/>
    <n v="0"/>
    <n v="0"/>
    <n v="0"/>
    <n v="0"/>
    <n v="0"/>
    <n v="0"/>
    <n v="0"/>
    <n v="0"/>
    <n v="0"/>
    <n v="0"/>
    <n v="1"/>
    <n v="0"/>
    <n v="1435"/>
    <m/>
  </r>
  <r>
    <x v="7"/>
    <x v="5"/>
    <n v="0.2"/>
    <n v="0"/>
    <n v="0"/>
    <n v="25.676639999999999"/>
    <n v="25.876639999999998"/>
    <n v="25.876639999999998"/>
    <n v="25.677"/>
    <n v="0.2"/>
    <n v="2.5569999999999999"/>
    <n v="54.899000000000001"/>
    <n v="3.875"/>
    <n v="55.099000000000004"/>
    <n v="55.099000000000004"/>
    <n v="4"/>
    <n v="19"/>
    <n v="0"/>
    <n v="23"/>
    <n v="0"/>
    <n v="29"/>
    <n v="0"/>
    <n v="3"/>
    <n v="2"/>
    <n v="34"/>
    <n v="2"/>
    <n v="6"/>
    <n v="34"/>
    <n v="42"/>
    <n v="1"/>
    <n v="3"/>
    <n v="38"/>
    <n v="42"/>
    <n v="17.370999999999999"/>
    <n v="0"/>
    <n v="8.3789999999999996"/>
    <n v="25.75"/>
    <n v="1"/>
    <n v="0"/>
    <n v="0"/>
    <n v="1"/>
    <n v="0"/>
    <n v="128"/>
    <n v="0"/>
    <n v="128"/>
    <n v="0"/>
    <n v="0"/>
    <n v="0"/>
    <n v="0"/>
    <n v="0"/>
    <n v="0"/>
    <n v="0"/>
    <n v="0"/>
    <n v="0"/>
    <n v="0"/>
    <n v="1"/>
    <n v="0"/>
    <n v="1435"/>
    <m/>
  </r>
  <r>
    <x v="7"/>
    <x v="6"/>
    <n v="0.2"/>
    <n v="0"/>
    <n v="0"/>
    <n v="25.676639999999999"/>
    <n v="25.876639999999998"/>
    <n v="25.876639999999998"/>
    <n v="25.677"/>
    <n v="0.2"/>
    <n v="2.5569999999999999"/>
    <n v="54.899000000000001"/>
    <n v="3.875"/>
    <n v="55.099000000000004"/>
    <n v="55.099000000000004"/>
    <n v="4"/>
    <n v="19"/>
    <n v="0"/>
    <n v="23"/>
    <n v="0"/>
    <n v="29"/>
    <n v="0"/>
    <n v="3"/>
    <n v="2"/>
    <n v="34"/>
    <n v="2"/>
    <n v="6"/>
    <n v="34"/>
    <n v="42"/>
    <n v="1"/>
    <n v="3"/>
    <n v="38"/>
    <n v="42"/>
    <n v="17.370999999999999"/>
    <n v="0"/>
    <n v="8.3789999999999996"/>
    <n v="25.75"/>
    <n v="1"/>
    <n v="0"/>
    <n v="0"/>
    <n v="1"/>
    <n v="0"/>
    <n v="128"/>
    <n v="0"/>
    <n v="128"/>
    <n v="0"/>
    <n v="0"/>
    <n v="0"/>
    <n v="0"/>
    <n v="0"/>
    <n v="0"/>
    <n v="0"/>
    <n v="0"/>
    <n v="0"/>
    <n v="0"/>
    <n v="1"/>
    <n v="0"/>
    <n v="1435"/>
    <m/>
  </r>
  <r>
    <x v="7"/>
    <x v="7"/>
    <n v="0.2"/>
    <n v="0"/>
    <n v="0"/>
    <n v="25.676639999999999"/>
    <n v="25.876639999999998"/>
    <n v="25.876639999999998"/>
    <n v="25.677"/>
    <n v="0.2"/>
    <n v="2.5569999999999999"/>
    <n v="54.899000000000001"/>
    <n v="3.875"/>
    <n v="55.099000000000004"/>
    <n v="55.099000000000004"/>
    <n v="4"/>
    <n v="19"/>
    <n v="0"/>
    <n v="23"/>
    <n v="0"/>
    <n v="29"/>
    <n v="0"/>
    <n v="3"/>
    <n v="2"/>
    <n v="34"/>
    <n v="2"/>
    <n v="6"/>
    <n v="34"/>
    <n v="42"/>
    <n v="1"/>
    <n v="3"/>
    <n v="38"/>
    <n v="42"/>
    <n v="17.370999999999999"/>
    <n v="0"/>
    <n v="8.3789999999999996"/>
    <n v="25.75"/>
    <n v="1"/>
    <n v="0"/>
    <n v="0"/>
    <n v="1"/>
    <n v="0"/>
    <n v="128"/>
    <n v="0"/>
    <n v="128"/>
    <n v="0"/>
    <n v="0"/>
    <n v="0"/>
    <n v="0"/>
    <n v="0"/>
    <n v="0"/>
    <n v="0"/>
    <n v="0"/>
    <n v="0"/>
    <n v="0"/>
    <n v="1"/>
    <n v="0"/>
    <n v="1435"/>
    <m/>
  </r>
  <r>
    <x v="7"/>
    <x v="8"/>
    <n v="0.2"/>
    <n v="0"/>
    <n v="0"/>
    <n v="25.676639999999999"/>
    <n v="25.876639999999998"/>
    <n v="25.876639999999998"/>
    <n v="25.677"/>
    <n v="0.2"/>
    <n v="2.5569999999999999"/>
    <n v="54.899000000000001"/>
    <n v="3.875"/>
    <n v="55.099000000000004"/>
    <n v="55.099000000000004"/>
    <n v="4"/>
    <n v="19"/>
    <n v="0"/>
    <n v="23"/>
    <n v="0"/>
    <n v="29"/>
    <n v="0"/>
    <n v="3"/>
    <n v="2"/>
    <n v="34"/>
    <n v="2"/>
    <n v="6"/>
    <n v="34"/>
    <n v="42"/>
    <n v="1"/>
    <n v="3"/>
    <n v="38"/>
    <n v="42"/>
    <n v="17.370999999999999"/>
    <n v="0"/>
    <n v="8.3789999999999996"/>
    <n v="25.75"/>
    <n v="1"/>
    <n v="0"/>
    <n v="0"/>
    <n v="1"/>
    <n v="0"/>
    <n v="128"/>
    <n v="0"/>
    <n v="128"/>
    <n v="0"/>
    <n v="0"/>
    <n v="0"/>
    <n v="0"/>
    <n v="0"/>
    <n v="0"/>
    <n v="0"/>
    <n v="0"/>
    <n v="0"/>
    <n v="0"/>
    <n v="1"/>
    <n v="0"/>
    <n v="1435"/>
    <m/>
  </r>
  <r>
    <x v="7"/>
    <x v="9"/>
    <n v="0.2"/>
    <n v="0"/>
    <n v="0"/>
    <n v="25.676639999999999"/>
    <n v="25.876639999999998"/>
    <n v="25.876639999999998"/>
    <n v="25.677"/>
    <n v="0.2"/>
    <n v="2.5569999999999999"/>
    <n v="54.899000000000001"/>
    <n v="3.875"/>
    <n v="55.099000000000004"/>
    <n v="55.099000000000004"/>
    <n v="4"/>
    <n v="19"/>
    <n v="0"/>
    <n v="23"/>
    <n v="0"/>
    <n v="29"/>
    <n v="0"/>
    <n v="3"/>
    <n v="2"/>
    <n v="34"/>
    <n v="2"/>
    <n v="6"/>
    <n v="34"/>
    <n v="42"/>
    <n v="1"/>
    <n v="3"/>
    <n v="38"/>
    <n v="42"/>
    <n v="17.370999999999999"/>
    <n v="0"/>
    <n v="8.3789999999999996"/>
    <n v="25.75"/>
    <n v="1"/>
    <n v="0"/>
    <n v="0"/>
    <n v="1"/>
    <n v="0"/>
    <n v="128"/>
    <n v="0"/>
    <n v="128"/>
    <n v="0"/>
    <n v="0"/>
    <n v="0"/>
    <n v="0"/>
    <n v="0"/>
    <n v="0"/>
    <n v="0"/>
    <n v="0"/>
    <n v="0"/>
    <n v="0"/>
    <n v="1"/>
    <n v="0"/>
    <n v="1435"/>
    <m/>
  </r>
  <r>
    <x v="7"/>
    <x v="10"/>
    <n v="0.2"/>
    <n v="0"/>
    <n v="0"/>
    <n v="25.676639999999999"/>
    <n v="25.876639999999998"/>
    <n v="25.876639999999998"/>
    <n v="25.677"/>
    <n v="0.2"/>
    <n v="2.5569999999999999"/>
    <n v="54.899000000000001"/>
    <n v="3.875"/>
    <n v="55.099000000000004"/>
    <n v="55.099000000000004"/>
    <n v="4"/>
    <n v="19"/>
    <n v="0"/>
    <n v="23"/>
    <n v="0"/>
    <n v="29"/>
    <n v="0"/>
    <n v="3"/>
    <n v="2"/>
    <n v="34"/>
    <n v="2"/>
    <n v="6"/>
    <n v="34"/>
    <n v="42"/>
    <n v="1"/>
    <n v="3"/>
    <n v="38"/>
    <n v="42"/>
    <n v="17.370999999999999"/>
    <n v="0"/>
    <n v="8.3789999999999996"/>
    <n v="25.75"/>
    <n v="1"/>
    <n v="0"/>
    <n v="0"/>
    <n v="1"/>
    <n v="0"/>
    <n v="128"/>
    <n v="0"/>
    <n v="128"/>
    <n v="0"/>
    <n v="0"/>
    <n v="0"/>
    <n v="0"/>
    <n v="0"/>
    <n v="0"/>
    <n v="0"/>
    <n v="0"/>
    <n v="0"/>
    <n v="0"/>
    <n v="1"/>
    <n v="0"/>
    <n v="1435"/>
    <m/>
  </r>
  <r>
    <x v="7"/>
    <x v="11"/>
    <n v="0.2"/>
    <n v="0"/>
    <n v="0"/>
    <n v="25.676639999999999"/>
    <n v="25.876639999999998"/>
    <n v="25.876639999999998"/>
    <n v="25.677"/>
    <n v="0.2"/>
    <n v="2.5569999999999999"/>
    <n v="54.899000000000001"/>
    <n v="3.875"/>
    <n v="55.099000000000004"/>
    <n v="55.099000000000004"/>
    <n v="4"/>
    <n v="19"/>
    <n v="0"/>
    <n v="23"/>
    <n v="0"/>
    <n v="29"/>
    <n v="0"/>
    <n v="3"/>
    <n v="2"/>
    <n v="34"/>
    <n v="2"/>
    <n v="6"/>
    <n v="34"/>
    <n v="42"/>
    <n v="1"/>
    <n v="3"/>
    <n v="38"/>
    <n v="42"/>
    <n v="17.370999999999999"/>
    <n v="0"/>
    <n v="8.3789999999999996"/>
    <n v="25.75"/>
    <n v="1"/>
    <n v="0"/>
    <n v="0"/>
    <n v="1"/>
    <n v="0"/>
    <n v="128"/>
    <n v="0"/>
    <n v="128"/>
    <n v="0"/>
    <n v="0"/>
    <n v="0"/>
    <n v="0"/>
    <n v="0"/>
    <n v="0"/>
    <n v="0"/>
    <n v="0"/>
    <n v="0"/>
    <n v="0"/>
    <n v="1"/>
    <n v="0"/>
    <n v="1435"/>
    <m/>
  </r>
  <r>
    <x v="8"/>
    <x v="0"/>
    <n v="0.2"/>
    <n v="0"/>
    <n v="0"/>
    <n v="25.676639999999999"/>
    <n v="25.876639999999998"/>
    <n v="25.876639999999998"/>
    <n v="25.677"/>
    <n v="0.2"/>
    <n v="2.5569999999999999"/>
    <n v="54.899000000000001"/>
    <n v="3.875"/>
    <n v="55.099000000000004"/>
    <n v="55.099000000000004"/>
    <n v="4"/>
    <n v="19"/>
    <n v="0"/>
    <n v="23"/>
    <n v="0"/>
    <n v="29"/>
    <n v="0"/>
    <n v="3"/>
    <n v="2"/>
    <n v="34"/>
    <n v="2"/>
    <n v="6"/>
    <n v="34"/>
    <n v="42"/>
    <n v="1"/>
    <n v="3"/>
    <n v="38"/>
    <n v="42"/>
    <n v="17.370999999999999"/>
    <n v="0"/>
    <n v="8.3789999999999996"/>
    <n v="25.75"/>
    <n v="1"/>
    <n v="0"/>
    <n v="0"/>
    <n v="1"/>
    <n v="0"/>
    <n v="128"/>
    <n v="0"/>
    <n v="128"/>
    <n v="0"/>
    <n v="0"/>
    <n v="0"/>
    <n v="0"/>
    <n v="0"/>
    <n v="0"/>
    <n v="0"/>
    <n v="0"/>
    <n v="0"/>
    <n v="0"/>
    <n v="1"/>
    <n v="0"/>
    <n v="1435"/>
    <m/>
  </r>
  <r>
    <x v="8"/>
    <x v="1"/>
    <n v="0.2"/>
    <n v="0"/>
    <n v="0"/>
    <n v="25.676639999999999"/>
    <n v="25.876639999999998"/>
    <n v="25.876639999999998"/>
    <n v="25.677"/>
    <n v="0.2"/>
    <n v="2.5569999999999999"/>
    <n v="54.899000000000001"/>
    <n v="3.875"/>
    <n v="55.099000000000004"/>
    <n v="55.099000000000004"/>
    <n v="4"/>
    <n v="19"/>
    <n v="0"/>
    <n v="23"/>
    <n v="0"/>
    <n v="29"/>
    <n v="0"/>
    <n v="3"/>
    <n v="2"/>
    <n v="34"/>
    <n v="2"/>
    <n v="6"/>
    <n v="34"/>
    <n v="42"/>
    <n v="1"/>
    <n v="3"/>
    <n v="38"/>
    <n v="42"/>
    <n v="17.370999999999999"/>
    <n v="0"/>
    <n v="8.3789999999999996"/>
    <n v="25.75"/>
    <n v="1"/>
    <n v="0"/>
    <n v="0"/>
    <n v="1"/>
    <n v="0"/>
    <n v="128"/>
    <n v="0"/>
    <n v="128"/>
    <n v="0"/>
    <n v="0"/>
    <n v="0"/>
    <n v="0"/>
    <n v="0"/>
    <n v="0"/>
    <n v="0"/>
    <n v="0"/>
    <n v="0"/>
    <n v="0"/>
    <n v="1"/>
    <n v="0"/>
    <n v="1435"/>
    <m/>
  </r>
  <r>
    <x v="8"/>
    <x v="2"/>
    <n v="0.2"/>
    <n v="0"/>
    <n v="0"/>
    <n v="25.676639999999999"/>
    <n v="25.876639999999998"/>
    <n v="25.876639999999998"/>
    <n v="25.677"/>
    <n v="0.2"/>
    <n v="2.5569999999999999"/>
    <n v="54.899000000000001"/>
    <n v="3.875"/>
    <n v="55.099000000000004"/>
    <n v="55.099000000000004"/>
    <n v="4"/>
    <n v="19"/>
    <n v="0"/>
    <n v="23"/>
    <n v="0"/>
    <n v="29"/>
    <n v="0"/>
    <n v="3"/>
    <n v="2"/>
    <n v="34"/>
    <n v="2"/>
    <n v="6"/>
    <n v="34"/>
    <n v="42"/>
    <n v="1"/>
    <n v="3"/>
    <n v="38"/>
    <n v="42"/>
    <n v="17.370999999999999"/>
    <n v="0"/>
    <n v="8.3789999999999996"/>
    <n v="25.75"/>
    <n v="1"/>
    <n v="0"/>
    <n v="0"/>
    <n v="1"/>
    <n v="0"/>
    <n v="128"/>
    <n v="0"/>
    <n v="128"/>
    <n v="0"/>
    <n v="0"/>
    <n v="0"/>
    <n v="0"/>
    <n v="0"/>
    <n v="0"/>
    <n v="0"/>
    <n v="0"/>
    <n v="0"/>
    <n v="0"/>
    <n v="1"/>
    <n v="0"/>
    <n v="1435"/>
    <m/>
  </r>
  <r>
    <x v="8"/>
    <x v="3"/>
    <n v="0.2"/>
    <n v="0"/>
    <n v="0"/>
    <n v="25.676639999999999"/>
    <n v="25.876639999999998"/>
    <n v="25.876639999999998"/>
    <n v="25.677"/>
    <n v="0.2"/>
    <n v="2.5569999999999999"/>
    <n v="54.899000000000001"/>
    <n v="3.875"/>
    <n v="55.099000000000004"/>
    <n v="55.099000000000004"/>
    <n v="4"/>
    <n v="19"/>
    <n v="0"/>
    <n v="23"/>
    <n v="0"/>
    <n v="29"/>
    <n v="0"/>
    <n v="3"/>
    <n v="2"/>
    <n v="34"/>
    <n v="2"/>
    <n v="6"/>
    <n v="34"/>
    <n v="42"/>
    <n v="1"/>
    <n v="3"/>
    <n v="38"/>
    <n v="42"/>
    <n v="17.370999999999999"/>
    <n v="0"/>
    <n v="8.3789999999999996"/>
    <n v="25.75"/>
    <n v="1"/>
    <n v="0"/>
    <n v="0"/>
    <n v="1"/>
    <n v="0"/>
    <n v="128"/>
    <n v="0"/>
    <n v="128"/>
    <n v="0"/>
    <n v="0"/>
    <n v="0"/>
    <n v="0"/>
    <n v="0"/>
    <n v="0"/>
    <n v="0"/>
    <n v="0"/>
    <n v="0"/>
    <n v="0"/>
    <n v="1"/>
    <n v="0"/>
    <n v="1435"/>
    <m/>
  </r>
  <r>
    <x v="8"/>
    <x v="4"/>
    <n v="0.2"/>
    <n v="0"/>
    <n v="0"/>
    <n v="25.676639999999999"/>
    <n v="25.876639999999998"/>
    <n v="25.876639999999998"/>
    <n v="25.677"/>
    <n v="0.2"/>
    <n v="2.5569999999999999"/>
    <n v="54.899000000000001"/>
    <n v="3.875"/>
    <n v="55.099000000000004"/>
    <n v="55.099000000000004"/>
    <n v="4"/>
    <n v="19"/>
    <n v="0"/>
    <n v="23"/>
    <n v="0"/>
    <n v="29"/>
    <n v="0"/>
    <n v="3"/>
    <n v="2"/>
    <n v="34"/>
    <n v="2"/>
    <n v="6"/>
    <n v="34"/>
    <n v="42"/>
    <n v="1"/>
    <n v="3"/>
    <n v="38"/>
    <n v="42"/>
    <n v="17.370999999999999"/>
    <n v="0"/>
    <n v="8.3789999999999996"/>
    <n v="25.75"/>
    <n v="1"/>
    <n v="0"/>
    <n v="0"/>
    <n v="1"/>
    <n v="0"/>
    <n v="128"/>
    <n v="0"/>
    <n v="128"/>
    <n v="0"/>
    <n v="0"/>
    <n v="0"/>
    <n v="0"/>
    <n v="0"/>
    <n v="0"/>
    <n v="0"/>
    <n v="0"/>
    <n v="0"/>
    <n v="0"/>
    <n v="1"/>
    <n v="0"/>
    <n v="1435"/>
    <m/>
  </r>
  <r>
    <x v="8"/>
    <x v="5"/>
    <n v="0.2"/>
    <n v="0"/>
    <n v="0"/>
    <n v="25.676639999999999"/>
    <n v="25.876639999999998"/>
    <n v="25.876639999999998"/>
    <n v="25.677"/>
    <n v="0.2"/>
    <n v="2.5569999999999999"/>
    <n v="54.899000000000001"/>
    <n v="3.875"/>
    <n v="55.099000000000004"/>
    <n v="55.099000000000004"/>
    <n v="4"/>
    <n v="19"/>
    <n v="0"/>
    <n v="23"/>
    <n v="0"/>
    <n v="29"/>
    <n v="0"/>
    <n v="3"/>
    <n v="2"/>
    <n v="34"/>
    <n v="2"/>
    <n v="6"/>
    <n v="34"/>
    <n v="42"/>
    <n v="1"/>
    <n v="3"/>
    <n v="38"/>
    <n v="42"/>
    <n v="17.370999999999999"/>
    <n v="0"/>
    <n v="8.3789999999999996"/>
    <n v="25.75"/>
    <n v="1"/>
    <n v="0"/>
    <n v="0"/>
    <n v="1"/>
    <n v="0"/>
    <n v="128"/>
    <n v="0"/>
    <n v="128"/>
    <n v="0"/>
    <n v="0"/>
    <n v="0"/>
    <n v="0"/>
    <n v="0"/>
    <n v="0"/>
    <n v="0"/>
    <n v="0"/>
    <n v="0"/>
    <n v="0"/>
    <n v="1"/>
    <n v="0"/>
    <n v="1435"/>
    <m/>
  </r>
  <r>
    <x v="8"/>
    <x v="6"/>
    <n v="0.2"/>
    <n v="0"/>
    <n v="0"/>
    <n v="25.676639999999999"/>
    <n v="25.876639999999998"/>
    <n v="25.876639999999998"/>
    <n v="25.677"/>
    <n v="0.2"/>
    <n v="2.5569999999999999"/>
    <n v="54.899000000000001"/>
    <n v="3.875"/>
    <n v="55.099000000000004"/>
    <n v="55.099000000000004"/>
    <n v="4"/>
    <n v="19"/>
    <n v="0"/>
    <n v="23"/>
    <n v="0"/>
    <n v="29"/>
    <n v="0"/>
    <n v="3"/>
    <n v="2"/>
    <n v="34"/>
    <n v="2"/>
    <n v="6"/>
    <n v="34"/>
    <n v="42"/>
    <n v="1"/>
    <n v="3"/>
    <n v="38"/>
    <n v="42"/>
    <n v="17.370999999999999"/>
    <n v="0"/>
    <n v="8.3789999999999996"/>
    <n v="25.75"/>
    <n v="1"/>
    <n v="0"/>
    <n v="0"/>
    <n v="1"/>
    <n v="0"/>
    <n v="128"/>
    <n v="0"/>
    <n v="128"/>
    <n v="0"/>
    <n v="0"/>
    <n v="0"/>
    <n v="0"/>
    <n v="0"/>
    <n v="0"/>
    <n v="0"/>
    <n v="0"/>
    <n v="0"/>
    <n v="0"/>
    <n v="1"/>
    <n v="0"/>
    <n v="1435"/>
    <m/>
  </r>
  <r>
    <x v="8"/>
    <x v="7"/>
    <n v="0.2"/>
    <n v="0"/>
    <n v="0"/>
    <n v="25.676639999999999"/>
    <n v="25.876639999999998"/>
    <n v="25.876639999999998"/>
    <n v="25.677"/>
    <n v="0.2"/>
    <n v="2.5569999999999999"/>
    <n v="54.899000000000001"/>
    <n v="3.875"/>
    <n v="55.099000000000004"/>
    <n v="55.099000000000004"/>
    <n v="4"/>
    <n v="19"/>
    <n v="0"/>
    <n v="23"/>
    <n v="0"/>
    <n v="29"/>
    <n v="0"/>
    <n v="3"/>
    <n v="2"/>
    <n v="34"/>
    <n v="2"/>
    <n v="6"/>
    <n v="34"/>
    <n v="42"/>
    <n v="1"/>
    <n v="3"/>
    <n v="38"/>
    <n v="42"/>
    <n v="17.370999999999999"/>
    <n v="0"/>
    <n v="8.3789999999999996"/>
    <n v="25.75"/>
    <n v="1"/>
    <n v="0"/>
    <n v="0"/>
    <n v="1"/>
    <n v="0"/>
    <n v="128"/>
    <n v="0"/>
    <n v="128"/>
    <n v="0"/>
    <n v="0"/>
    <n v="0"/>
    <n v="0"/>
    <n v="0"/>
    <n v="0"/>
    <n v="0"/>
    <n v="0"/>
    <n v="0"/>
    <n v="0"/>
    <n v="1"/>
    <n v="0"/>
    <n v="1435"/>
    <m/>
  </r>
  <r>
    <x v="8"/>
    <x v="8"/>
    <n v="0.2"/>
    <n v="0"/>
    <n v="0"/>
    <n v="25.676639999999999"/>
    <n v="25.876639999999998"/>
    <n v="25.876639999999998"/>
    <n v="25.677"/>
    <n v="0.2"/>
    <n v="2.5569999999999999"/>
    <n v="54.899000000000001"/>
    <n v="3.875"/>
    <n v="55.099000000000004"/>
    <n v="55.099000000000004"/>
    <n v="4"/>
    <n v="19"/>
    <n v="0"/>
    <n v="23"/>
    <n v="0"/>
    <n v="29"/>
    <n v="0"/>
    <n v="3"/>
    <n v="2"/>
    <n v="34"/>
    <n v="2"/>
    <n v="6"/>
    <n v="34"/>
    <n v="42"/>
    <n v="1"/>
    <n v="3"/>
    <n v="38"/>
    <n v="42"/>
    <n v="17.370999999999999"/>
    <n v="0"/>
    <n v="8.3789999999999996"/>
    <n v="25.75"/>
    <n v="1"/>
    <n v="0"/>
    <n v="0"/>
    <n v="1"/>
    <n v="0"/>
    <n v="128"/>
    <n v="0"/>
    <n v="128"/>
    <n v="0"/>
    <n v="0"/>
    <n v="0"/>
    <n v="0"/>
    <n v="0"/>
    <n v="0"/>
    <n v="0"/>
    <n v="0"/>
    <n v="0"/>
    <n v="0"/>
    <n v="1"/>
    <n v="0"/>
    <n v="1435"/>
    <m/>
  </r>
  <r>
    <x v="8"/>
    <x v="9"/>
    <n v="0.2"/>
    <n v="0"/>
    <n v="0"/>
    <n v="25.676639999999999"/>
    <n v="25.876639999999998"/>
    <n v="25.876639999999998"/>
    <n v="25.677"/>
    <n v="0.2"/>
    <n v="2.5569999999999999"/>
    <n v="54.899000000000001"/>
    <n v="3.875"/>
    <n v="55.099000000000004"/>
    <n v="55.099000000000004"/>
    <n v="4"/>
    <n v="19"/>
    <n v="0"/>
    <n v="23"/>
    <n v="0"/>
    <n v="29"/>
    <n v="0"/>
    <n v="3"/>
    <n v="2"/>
    <n v="34"/>
    <n v="2"/>
    <n v="6"/>
    <n v="34"/>
    <n v="42"/>
    <n v="1"/>
    <n v="3"/>
    <n v="38"/>
    <n v="42"/>
    <n v="17.370999999999999"/>
    <n v="0"/>
    <n v="8.3789999999999996"/>
    <n v="25.75"/>
    <n v="1"/>
    <n v="0"/>
    <n v="0"/>
    <n v="1"/>
    <n v="0"/>
    <n v="128"/>
    <n v="0"/>
    <n v="128"/>
    <n v="0"/>
    <n v="0"/>
    <n v="0"/>
    <n v="0"/>
    <n v="0"/>
    <n v="0"/>
    <n v="0"/>
    <n v="0"/>
    <n v="0"/>
    <n v="0"/>
    <n v="1"/>
    <n v="0"/>
    <n v="1435"/>
    <m/>
  </r>
  <r>
    <x v="8"/>
    <x v="10"/>
    <n v="0.2"/>
    <n v="0"/>
    <n v="0"/>
    <n v="25.676639999999999"/>
    <n v="25.876639999999998"/>
    <n v="25.876639999999998"/>
    <n v="25.677"/>
    <n v="0.2"/>
    <n v="2.5569999999999999"/>
    <n v="54.899000000000001"/>
    <n v="3.875"/>
    <n v="55.099000000000004"/>
    <n v="55.099000000000004"/>
    <n v="4"/>
    <n v="19"/>
    <n v="0"/>
    <n v="23"/>
    <n v="0"/>
    <n v="29"/>
    <n v="0"/>
    <n v="3"/>
    <n v="2"/>
    <n v="34"/>
    <n v="2"/>
    <n v="6"/>
    <n v="34"/>
    <n v="42"/>
    <n v="1"/>
    <n v="3"/>
    <n v="38"/>
    <n v="42"/>
    <n v="17.370999999999999"/>
    <n v="0"/>
    <n v="8.3789999999999996"/>
    <n v="25.75"/>
    <n v="1"/>
    <n v="0"/>
    <n v="0"/>
    <n v="1"/>
    <n v="0"/>
    <n v="128"/>
    <n v="0"/>
    <n v="128"/>
    <n v="0"/>
    <n v="0"/>
    <n v="0"/>
    <n v="0"/>
    <n v="0"/>
    <n v="0"/>
    <n v="0"/>
    <n v="0"/>
    <n v="0"/>
    <n v="0"/>
    <n v="1"/>
    <n v="0"/>
    <n v="1435"/>
    <m/>
  </r>
  <r>
    <x v="8"/>
    <x v="11"/>
    <n v="0.2"/>
    <n v="0"/>
    <n v="0"/>
    <n v="25.676639999999999"/>
    <n v="25.876639999999998"/>
    <n v="25.876639999999998"/>
    <n v="25.677"/>
    <n v="0.2"/>
    <n v="2.5569999999999999"/>
    <n v="54.899000000000001"/>
    <n v="3.875"/>
    <n v="55.099000000000004"/>
    <n v="55.099000000000004"/>
    <n v="4"/>
    <n v="19"/>
    <n v="0"/>
    <n v="23"/>
    <n v="0"/>
    <n v="29"/>
    <n v="0"/>
    <n v="3"/>
    <n v="2"/>
    <n v="34"/>
    <n v="2"/>
    <n v="6"/>
    <n v="34"/>
    <n v="42"/>
    <n v="1"/>
    <n v="3"/>
    <n v="38"/>
    <n v="42"/>
    <n v="17.370999999999999"/>
    <n v="0"/>
    <n v="8.3789999999999996"/>
    <n v="25.75"/>
    <n v="1"/>
    <n v="0"/>
    <n v="0"/>
    <n v="1"/>
    <n v="0"/>
    <n v="128"/>
    <n v="0"/>
    <n v="128"/>
    <n v="0"/>
    <n v="0"/>
    <n v="0"/>
    <n v="0"/>
    <n v="0"/>
    <n v="0"/>
    <n v="0"/>
    <n v="0"/>
    <n v="0"/>
    <n v="0"/>
    <n v="1"/>
    <n v="0"/>
    <n v="1435"/>
    <m/>
  </r>
  <r>
    <x v="9"/>
    <x v="0"/>
    <n v="0.2"/>
    <n v="0"/>
    <n v="0"/>
    <n v="25.676639999999999"/>
    <n v="25.876639999999998"/>
    <n v="25.876639999999998"/>
    <n v="25.677"/>
    <n v="0.2"/>
    <n v="2.5569999999999999"/>
    <n v="54.899000000000001"/>
    <n v="3.875"/>
    <n v="55.099000000000004"/>
    <n v="55.099000000000004"/>
    <n v="4"/>
    <n v="19"/>
    <n v="0"/>
    <n v="23"/>
    <n v="0"/>
    <n v="29"/>
    <n v="0"/>
    <n v="3"/>
    <n v="2"/>
    <n v="34"/>
    <n v="2"/>
    <n v="6"/>
    <n v="34"/>
    <n v="42"/>
    <n v="1"/>
    <n v="3"/>
    <n v="38"/>
    <n v="42"/>
    <n v="17.370999999999999"/>
    <n v="0"/>
    <n v="8.3789999999999996"/>
    <n v="25.75"/>
    <n v="1"/>
    <n v="0"/>
    <n v="0"/>
    <n v="1"/>
    <n v="0"/>
    <n v="128"/>
    <n v="0"/>
    <n v="128"/>
    <n v="0"/>
    <n v="0"/>
    <n v="0"/>
    <n v="0"/>
    <n v="0"/>
    <n v="0"/>
    <n v="0"/>
    <n v="0"/>
    <n v="0"/>
    <n v="0"/>
    <n v="1"/>
    <n v="0"/>
    <n v="1435"/>
    <m/>
  </r>
  <r>
    <x v="9"/>
    <x v="1"/>
    <n v="0.2"/>
    <n v="0"/>
    <n v="0"/>
    <n v="25.676639999999999"/>
    <n v="25.876639999999998"/>
    <n v="25.876639999999998"/>
    <n v="25.677"/>
    <n v="0.2"/>
    <n v="2.5569999999999999"/>
    <n v="54.899000000000001"/>
    <n v="3.875"/>
    <n v="55.099000000000004"/>
    <n v="55.099000000000004"/>
    <n v="4"/>
    <n v="19"/>
    <n v="0"/>
    <n v="23"/>
    <n v="0"/>
    <n v="29"/>
    <n v="0"/>
    <n v="3"/>
    <n v="2"/>
    <n v="34"/>
    <n v="2"/>
    <n v="6"/>
    <n v="34"/>
    <n v="42"/>
    <n v="1"/>
    <n v="3"/>
    <n v="38"/>
    <n v="42"/>
    <n v="17.370999999999999"/>
    <n v="0"/>
    <n v="8.3789999999999996"/>
    <n v="25.75"/>
    <n v="1"/>
    <n v="0"/>
    <n v="0"/>
    <n v="1"/>
    <n v="0"/>
    <n v="128"/>
    <n v="0"/>
    <n v="128"/>
    <n v="0"/>
    <n v="0"/>
    <n v="0"/>
    <n v="0"/>
    <n v="0"/>
    <n v="0"/>
    <n v="0"/>
    <n v="0"/>
    <n v="0"/>
    <n v="0"/>
    <n v="1"/>
    <n v="0"/>
    <n v="1435"/>
    <m/>
  </r>
  <r>
    <x v="9"/>
    <x v="2"/>
    <n v="0.2"/>
    <n v="0"/>
    <n v="0"/>
    <n v="25.676639999999999"/>
    <n v="25.876639999999998"/>
    <n v="25.876639999999998"/>
    <n v="25.677"/>
    <n v="0.2"/>
    <n v="2.5569999999999999"/>
    <n v="54.899000000000001"/>
    <n v="3.875"/>
    <n v="55.099000000000004"/>
    <n v="55.099000000000004"/>
    <n v="4"/>
    <n v="19"/>
    <n v="0"/>
    <n v="23"/>
    <n v="0"/>
    <n v="29"/>
    <n v="0"/>
    <n v="3"/>
    <n v="2"/>
    <n v="34"/>
    <n v="2"/>
    <n v="6"/>
    <n v="34"/>
    <n v="42"/>
    <n v="1"/>
    <n v="3"/>
    <n v="38"/>
    <n v="42"/>
    <n v="17.370999999999999"/>
    <n v="0"/>
    <n v="8.3789999999999996"/>
    <n v="25.75"/>
    <n v="1"/>
    <n v="0"/>
    <n v="0"/>
    <n v="1"/>
    <n v="0"/>
    <n v="128"/>
    <n v="0"/>
    <n v="128"/>
    <n v="0"/>
    <n v="0"/>
    <n v="0"/>
    <n v="0"/>
    <n v="0"/>
    <n v="0"/>
    <n v="0"/>
    <n v="0"/>
    <n v="0"/>
    <n v="0"/>
    <n v="1"/>
    <n v="0"/>
    <n v="1435"/>
    <m/>
  </r>
  <r>
    <x v="9"/>
    <x v="3"/>
    <n v="0.2"/>
    <n v="0"/>
    <n v="0"/>
    <n v="25.676639999999999"/>
    <n v="25.876639999999998"/>
    <n v="25.876639999999998"/>
    <n v="25.677"/>
    <n v="0.2"/>
    <n v="2.5569999999999999"/>
    <n v="54.899000000000001"/>
    <n v="3.875"/>
    <n v="55.099000000000004"/>
    <n v="55.099000000000004"/>
    <n v="4"/>
    <n v="19"/>
    <n v="0"/>
    <n v="23"/>
    <n v="0"/>
    <n v="29"/>
    <n v="0"/>
    <n v="3"/>
    <n v="2"/>
    <n v="34"/>
    <n v="2"/>
    <n v="6"/>
    <n v="34"/>
    <n v="42"/>
    <n v="1"/>
    <n v="3"/>
    <n v="38"/>
    <n v="42"/>
    <n v="17.370999999999999"/>
    <n v="0"/>
    <n v="8.3789999999999996"/>
    <n v="25.75"/>
    <n v="1"/>
    <n v="0"/>
    <n v="0"/>
    <n v="1"/>
    <n v="0"/>
    <n v="128"/>
    <n v="0"/>
    <n v="128"/>
    <n v="0"/>
    <n v="0"/>
    <n v="0"/>
    <n v="0"/>
    <n v="0"/>
    <n v="0"/>
    <n v="0"/>
    <n v="0"/>
    <n v="0"/>
    <n v="0"/>
    <n v="1"/>
    <n v="0"/>
    <n v="1435"/>
    <m/>
  </r>
  <r>
    <x v="9"/>
    <x v="4"/>
    <n v="0.2"/>
    <n v="0"/>
    <n v="0"/>
    <n v="25.676639999999999"/>
    <n v="25.876639999999998"/>
    <n v="25.876639999999998"/>
    <n v="25.677"/>
    <n v="0.2"/>
    <n v="2.5569999999999999"/>
    <n v="54.899000000000001"/>
    <n v="3.875"/>
    <n v="55.099000000000004"/>
    <n v="55.099000000000004"/>
    <n v="4"/>
    <n v="19"/>
    <n v="0"/>
    <n v="23"/>
    <n v="0"/>
    <n v="29"/>
    <n v="0"/>
    <n v="3"/>
    <n v="2"/>
    <n v="34"/>
    <n v="2"/>
    <n v="6"/>
    <n v="34"/>
    <n v="42"/>
    <n v="1"/>
    <n v="3"/>
    <n v="38"/>
    <n v="42"/>
    <n v="17.370999999999999"/>
    <n v="0"/>
    <n v="8.3789999999999996"/>
    <n v="25.75"/>
    <n v="1"/>
    <n v="0"/>
    <n v="0"/>
    <n v="1"/>
    <n v="0"/>
    <n v="128"/>
    <n v="0"/>
    <n v="128"/>
    <n v="0"/>
    <n v="0"/>
    <n v="0"/>
    <n v="0"/>
    <n v="0"/>
    <n v="0"/>
    <n v="0"/>
    <n v="0"/>
    <n v="0"/>
    <n v="0"/>
    <n v="1"/>
    <n v="0"/>
    <n v="1435"/>
    <m/>
  </r>
  <r>
    <x v="9"/>
    <x v="5"/>
    <n v="0.2"/>
    <n v="0"/>
    <n v="0"/>
    <n v="25.676639999999999"/>
    <n v="25.876639999999998"/>
    <n v="25.876639999999998"/>
    <n v="25.677"/>
    <n v="0.2"/>
    <n v="2.5569999999999999"/>
    <n v="54.899000000000001"/>
    <n v="3.875"/>
    <n v="55.099000000000004"/>
    <n v="55.099000000000004"/>
    <n v="4"/>
    <n v="19"/>
    <n v="0"/>
    <n v="23"/>
    <n v="0"/>
    <n v="29"/>
    <n v="0"/>
    <n v="3"/>
    <n v="2"/>
    <n v="34"/>
    <n v="2"/>
    <n v="6"/>
    <n v="34"/>
    <n v="42"/>
    <n v="1"/>
    <n v="3"/>
    <n v="38"/>
    <n v="42"/>
    <n v="17.370999999999999"/>
    <n v="0"/>
    <n v="8.3789999999999996"/>
    <n v="25.75"/>
    <n v="1"/>
    <n v="0"/>
    <n v="0"/>
    <n v="1"/>
    <n v="0"/>
    <n v="128"/>
    <n v="0"/>
    <n v="128"/>
    <n v="0"/>
    <n v="0"/>
    <n v="0"/>
    <n v="0"/>
    <n v="0"/>
    <n v="0"/>
    <n v="0"/>
    <n v="0"/>
    <n v="0"/>
    <n v="0"/>
    <n v="1"/>
    <n v="0"/>
    <n v="1435"/>
    <m/>
  </r>
  <r>
    <x v="9"/>
    <x v="6"/>
    <n v="0.2"/>
    <n v="0"/>
    <n v="0"/>
    <n v="25.676639999999999"/>
    <n v="25.876639999999998"/>
    <n v="25.876639999999998"/>
    <n v="25.677"/>
    <n v="0.2"/>
    <n v="2.5569999999999999"/>
    <n v="54.899000000000001"/>
    <n v="3.875"/>
    <n v="55.099000000000004"/>
    <n v="55.099000000000004"/>
    <n v="4"/>
    <n v="19"/>
    <n v="0"/>
    <n v="23"/>
    <n v="0"/>
    <n v="29"/>
    <n v="0"/>
    <n v="3"/>
    <n v="2"/>
    <n v="34"/>
    <n v="2"/>
    <n v="6"/>
    <n v="34"/>
    <n v="42"/>
    <n v="1"/>
    <n v="3"/>
    <n v="38"/>
    <n v="42"/>
    <n v="17.370999999999999"/>
    <n v="0"/>
    <n v="8.3789999999999996"/>
    <n v="25.75"/>
    <n v="1"/>
    <n v="0"/>
    <n v="0"/>
    <n v="1"/>
    <n v="0"/>
    <n v="128"/>
    <n v="0"/>
    <n v="128"/>
    <n v="0"/>
    <n v="0"/>
    <n v="0"/>
    <n v="0"/>
    <n v="0"/>
    <n v="0"/>
    <n v="0"/>
    <n v="0"/>
    <n v="0"/>
    <n v="0"/>
    <n v="1"/>
    <n v="0"/>
    <n v="1435"/>
    <m/>
  </r>
  <r>
    <x v="9"/>
    <x v="7"/>
    <n v="0.2"/>
    <n v="0"/>
    <n v="0"/>
    <n v="25.676639999999999"/>
    <n v="25.876639999999998"/>
    <n v="25.876639999999998"/>
    <n v="25.677"/>
    <n v="0.2"/>
    <n v="2.5569999999999999"/>
    <n v="54.899000000000001"/>
    <n v="3.875"/>
    <n v="55.099000000000004"/>
    <n v="55.099000000000004"/>
    <n v="4"/>
    <n v="19"/>
    <n v="0"/>
    <n v="23"/>
    <n v="0"/>
    <n v="29"/>
    <n v="0"/>
    <n v="3"/>
    <n v="2"/>
    <n v="34"/>
    <n v="2"/>
    <n v="6"/>
    <n v="34"/>
    <n v="42"/>
    <n v="1"/>
    <n v="3"/>
    <n v="38"/>
    <n v="42"/>
    <n v="17.370999999999999"/>
    <n v="0"/>
    <n v="8.3789999999999996"/>
    <n v="25.75"/>
    <n v="1"/>
    <n v="0"/>
    <n v="0"/>
    <n v="1"/>
    <n v="0"/>
    <n v="128"/>
    <n v="0"/>
    <n v="128"/>
    <n v="0"/>
    <n v="0"/>
    <n v="0"/>
    <n v="0"/>
    <n v="0"/>
    <n v="0"/>
    <n v="0"/>
    <n v="0"/>
    <n v="0"/>
    <n v="0"/>
    <n v="1"/>
    <n v="0"/>
    <n v="1435"/>
    <m/>
  </r>
  <r>
    <x v="9"/>
    <x v="8"/>
    <n v="0.2"/>
    <n v="0"/>
    <n v="0"/>
    <n v="25.676639999999999"/>
    <n v="25.876639999999998"/>
    <n v="25.876639999999998"/>
    <n v="25.677"/>
    <n v="0.2"/>
    <n v="2.5569999999999999"/>
    <n v="54.899000000000001"/>
    <n v="3.875"/>
    <n v="55.099000000000004"/>
    <n v="55.099000000000004"/>
    <n v="4"/>
    <n v="19"/>
    <n v="0"/>
    <n v="23"/>
    <n v="0"/>
    <n v="29"/>
    <n v="0"/>
    <n v="3"/>
    <n v="2"/>
    <n v="34"/>
    <n v="2"/>
    <n v="6"/>
    <n v="34"/>
    <n v="42"/>
    <n v="1"/>
    <n v="3"/>
    <n v="38"/>
    <n v="42"/>
    <n v="17.370999999999999"/>
    <n v="0"/>
    <n v="8.3789999999999996"/>
    <n v="25.75"/>
    <n v="1"/>
    <n v="0"/>
    <n v="0"/>
    <n v="1"/>
    <n v="0"/>
    <n v="128"/>
    <n v="0"/>
    <n v="128"/>
    <n v="0"/>
    <n v="0"/>
    <n v="0"/>
    <n v="0"/>
    <n v="0"/>
    <n v="0"/>
    <n v="0"/>
    <n v="0"/>
    <n v="0"/>
    <n v="0"/>
    <n v="1"/>
    <n v="0"/>
    <n v="1435"/>
    <m/>
  </r>
  <r>
    <x v="9"/>
    <x v="9"/>
    <n v="0.2"/>
    <n v="0"/>
    <n v="0"/>
    <n v="25.676639999999999"/>
    <n v="25.876639999999998"/>
    <n v="25.876639999999998"/>
    <n v="25.677"/>
    <n v="0.2"/>
    <n v="2.5569999999999999"/>
    <n v="54.899000000000001"/>
    <n v="3.875"/>
    <n v="55.099000000000004"/>
    <n v="55.099000000000004"/>
    <n v="4"/>
    <n v="19"/>
    <n v="0"/>
    <n v="23"/>
    <n v="0"/>
    <n v="29"/>
    <n v="0"/>
    <n v="3"/>
    <n v="2"/>
    <n v="34"/>
    <n v="2"/>
    <n v="6"/>
    <n v="34"/>
    <n v="42"/>
    <n v="1"/>
    <n v="3"/>
    <n v="38"/>
    <n v="42"/>
    <n v="17.370999999999999"/>
    <n v="0"/>
    <n v="8.3789999999999996"/>
    <n v="25.75"/>
    <n v="1"/>
    <n v="0"/>
    <n v="0"/>
    <n v="1"/>
    <n v="0"/>
    <n v="128"/>
    <n v="0"/>
    <n v="128"/>
    <n v="0"/>
    <n v="0"/>
    <n v="0"/>
    <n v="0"/>
    <n v="0"/>
    <n v="0"/>
    <n v="0"/>
    <n v="0"/>
    <n v="0"/>
    <n v="0"/>
    <n v="1"/>
    <n v="0"/>
    <n v="1435"/>
    <m/>
  </r>
  <r>
    <x v="9"/>
    <x v="10"/>
    <n v="0.2"/>
    <n v="0"/>
    <n v="0"/>
    <n v="25.676639999999999"/>
    <n v="25.876639999999998"/>
    <n v="25.876639999999998"/>
    <n v="25.677"/>
    <n v="0.2"/>
    <n v="2.5569999999999999"/>
    <n v="54.899000000000001"/>
    <n v="3.875"/>
    <n v="55.099000000000004"/>
    <n v="55.099000000000004"/>
    <n v="4"/>
    <n v="19"/>
    <n v="0"/>
    <n v="23"/>
    <n v="0"/>
    <n v="29"/>
    <n v="0"/>
    <n v="3"/>
    <n v="2"/>
    <n v="34"/>
    <n v="2"/>
    <n v="6"/>
    <n v="34"/>
    <n v="42"/>
    <n v="1"/>
    <n v="3"/>
    <n v="38"/>
    <n v="42"/>
    <n v="17.370999999999999"/>
    <n v="0"/>
    <n v="8.3789999999999996"/>
    <n v="25.75"/>
    <n v="1"/>
    <n v="0"/>
    <n v="0"/>
    <n v="1"/>
    <n v="0"/>
    <n v="128"/>
    <n v="0"/>
    <n v="128"/>
    <n v="0"/>
    <n v="0"/>
    <n v="0"/>
    <n v="0"/>
    <n v="0"/>
    <n v="0"/>
    <n v="0"/>
    <n v="0"/>
    <n v="0"/>
    <n v="0"/>
    <n v="1"/>
    <n v="0"/>
    <n v="1435"/>
    <m/>
  </r>
  <r>
    <x v="9"/>
    <x v="11"/>
    <n v="0.2"/>
    <n v="0"/>
    <n v="0"/>
    <n v="25.676639999999999"/>
    <n v="25.876639999999998"/>
    <n v="25.876639999999998"/>
    <n v="25.677"/>
    <n v="0.2"/>
    <n v="2.5569999999999999"/>
    <n v="54.899000000000001"/>
    <n v="3.875"/>
    <n v="55.099000000000004"/>
    <n v="55.099000000000004"/>
    <n v="4"/>
    <n v="19"/>
    <n v="0"/>
    <n v="23"/>
    <n v="0"/>
    <n v="29"/>
    <n v="0"/>
    <n v="3"/>
    <n v="2"/>
    <n v="34"/>
    <n v="2"/>
    <n v="6"/>
    <n v="34"/>
    <n v="42"/>
    <n v="1"/>
    <n v="3"/>
    <n v="38"/>
    <n v="42"/>
    <n v="17.370999999999999"/>
    <n v="0"/>
    <n v="8.3789999999999996"/>
    <n v="25.75"/>
    <n v="1"/>
    <n v="0"/>
    <n v="0"/>
    <n v="1"/>
    <n v="0"/>
    <n v="128"/>
    <n v="0"/>
    <n v="128"/>
    <n v="0"/>
    <n v="0"/>
    <n v="0"/>
    <n v="0"/>
    <n v="0"/>
    <n v="0"/>
    <n v="0"/>
    <n v="0"/>
    <n v="0"/>
    <n v="0"/>
    <n v="1"/>
    <n v="0"/>
    <n v="1435"/>
    <m/>
  </r>
  <r>
    <x v="10"/>
    <x v="0"/>
    <n v="0.2"/>
    <n v="0"/>
    <n v="0"/>
    <n v="25.676639999999999"/>
    <n v="25.876639999999998"/>
    <n v="25.876639999999998"/>
    <n v="25.677"/>
    <n v="0.2"/>
    <n v="2.5569999999999999"/>
    <n v="54.899000000000001"/>
    <n v="3.875"/>
    <n v="55.099000000000004"/>
    <n v="55.099000000000004"/>
    <n v="4"/>
    <n v="19"/>
    <n v="0"/>
    <n v="23"/>
    <n v="0"/>
    <n v="29"/>
    <n v="0"/>
    <n v="3"/>
    <n v="2"/>
    <n v="34"/>
    <n v="2"/>
    <n v="6"/>
    <n v="34"/>
    <n v="42"/>
    <n v="1"/>
    <n v="3"/>
    <n v="38"/>
    <n v="42"/>
    <n v="17.370999999999999"/>
    <n v="0"/>
    <n v="8.3789999999999996"/>
    <n v="25.75"/>
    <n v="1"/>
    <n v="0"/>
    <n v="0"/>
    <n v="1"/>
    <n v="0"/>
    <n v="128"/>
    <n v="0"/>
    <n v="128"/>
    <n v="0"/>
    <n v="0"/>
    <n v="0"/>
    <n v="0"/>
    <n v="0"/>
    <n v="0"/>
    <n v="0"/>
    <n v="0"/>
    <n v="0"/>
    <n v="0"/>
    <n v="1"/>
    <n v="0"/>
    <n v="1435"/>
    <m/>
  </r>
  <r>
    <x v="10"/>
    <x v="1"/>
    <n v="0.2"/>
    <n v="0"/>
    <n v="0"/>
    <n v="25.676639999999999"/>
    <n v="25.876639999999998"/>
    <n v="25.876639999999998"/>
    <n v="25.677"/>
    <n v="0.2"/>
    <n v="2.5569999999999999"/>
    <n v="54.899000000000001"/>
    <n v="3.875"/>
    <n v="55.099000000000004"/>
    <n v="55.099000000000004"/>
    <n v="4"/>
    <n v="19"/>
    <n v="0"/>
    <n v="23"/>
    <n v="0"/>
    <n v="29"/>
    <n v="0"/>
    <n v="3"/>
    <n v="2"/>
    <n v="34"/>
    <n v="2"/>
    <n v="6"/>
    <n v="34"/>
    <n v="42"/>
    <n v="1"/>
    <n v="3"/>
    <n v="38"/>
    <n v="42"/>
    <n v="17.370999999999999"/>
    <n v="0"/>
    <n v="8.3789999999999996"/>
    <n v="25.75"/>
    <n v="1"/>
    <n v="0"/>
    <n v="0"/>
    <n v="1"/>
    <n v="0"/>
    <n v="128"/>
    <n v="0"/>
    <n v="128"/>
    <n v="0"/>
    <n v="0"/>
    <n v="0"/>
    <n v="0"/>
    <n v="0"/>
    <n v="0"/>
    <n v="0"/>
    <n v="0"/>
    <n v="0"/>
    <n v="0"/>
    <n v="1"/>
    <n v="0"/>
    <n v="1435"/>
    <m/>
  </r>
  <r>
    <x v="10"/>
    <x v="2"/>
    <n v="0.2"/>
    <n v="0"/>
    <n v="0"/>
    <n v="25.676639999999999"/>
    <n v="25.876639999999998"/>
    <n v="25.876639999999998"/>
    <n v="25.677"/>
    <n v="0.2"/>
    <n v="2.5569999999999999"/>
    <n v="54.899000000000001"/>
    <n v="3.875"/>
    <n v="55.099000000000004"/>
    <n v="55.099000000000004"/>
    <n v="4"/>
    <n v="19"/>
    <n v="0"/>
    <n v="23"/>
    <n v="0"/>
    <n v="29"/>
    <n v="0"/>
    <n v="3"/>
    <n v="2"/>
    <n v="34"/>
    <n v="2"/>
    <n v="6"/>
    <n v="34"/>
    <n v="42"/>
    <n v="1"/>
    <n v="3"/>
    <n v="38"/>
    <n v="42"/>
    <n v="17.370999999999999"/>
    <n v="0"/>
    <n v="8.3789999999999996"/>
    <n v="25.75"/>
    <n v="1"/>
    <n v="0"/>
    <n v="0"/>
    <n v="1"/>
    <n v="0"/>
    <n v="128"/>
    <n v="0"/>
    <n v="128"/>
    <n v="0"/>
    <n v="0"/>
    <n v="0"/>
    <n v="0"/>
    <n v="0"/>
    <n v="0"/>
    <n v="0"/>
    <n v="0"/>
    <n v="0"/>
    <n v="0"/>
    <n v="1"/>
    <n v="0"/>
    <n v="1435"/>
    <m/>
  </r>
  <r>
    <x v="10"/>
    <x v="3"/>
    <n v="0.2"/>
    <n v="0"/>
    <n v="0"/>
    <n v="25.676639999999999"/>
    <n v="25.876639999999998"/>
    <n v="25.876639999999998"/>
    <n v="25.677"/>
    <n v="0.2"/>
    <n v="2.5569999999999999"/>
    <n v="54.899000000000001"/>
    <n v="3.875"/>
    <n v="55.099000000000004"/>
    <n v="55.099000000000004"/>
    <n v="4"/>
    <n v="19"/>
    <n v="0"/>
    <n v="23"/>
    <n v="0"/>
    <n v="29"/>
    <n v="0"/>
    <n v="3"/>
    <n v="2"/>
    <n v="34"/>
    <n v="2"/>
    <n v="6"/>
    <n v="34"/>
    <n v="42"/>
    <n v="1"/>
    <n v="3"/>
    <n v="38"/>
    <n v="42"/>
    <n v="17.370999999999999"/>
    <n v="0"/>
    <n v="8.3789999999999996"/>
    <n v="25.75"/>
    <n v="1"/>
    <n v="0"/>
    <n v="0"/>
    <n v="1"/>
    <n v="0"/>
    <n v="128"/>
    <n v="0"/>
    <n v="128"/>
    <n v="0"/>
    <n v="0"/>
    <n v="0"/>
    <n v="0"/>
    <n v="0"/>
    <n v="0"/>
    <n v="0"/>
    <n v="0"/>
    <n v="0"/>
    <n v="0"/>
    <n v="1"/>
    <n v="0"/>
    <n v="1435"/>
    <m/>
  </r>
  <r>
    <x v="10"/>
    <x v="4"/>
    <n v="0.2"/>
    <n v="0"/>
    <n v="0"/>
    <n v="25.676639999999999"/>
    <n v="25.876639999999998"/>
    <n v="25.876639999999998"/>
    <n v="25.677"/>
    <n v="0.2"/>
    <n v="2.5569999999999999"/>
    <n v="54.899000000000001"/>
    <n v="3.875"/>
    <n v="55.099000000000004"/>
    <n v="55.099000000000004"/>
    <n v="4"/>
    <n v="19"/>
    <n v="0"/>
    <n v="23"/>
    <n v="0"/>
    <n v="29"/>
    <n v="0"/>
    <n v="3"/>
    <n v="2"/>
    <n v="34"/>
    <n v="2"/>
    <n v="6"/>
    <n v="34"/>
    <n v="42"/>
    <n v="1"/>
    <n v="3"/>
    <n v="38"/>
    <n v="42"/>
    <n v="17.370999999999999"/>
    <n v="0"/>
    <n v="8.3789999999999996"/>
    <n v="25.75"/>
    <n v="1"/>
    <n v="0"/>
    <n v="0"/>
    <n v="1"/>
    <n v="0"/>
    <n v="128"/>
    <n v="0"/>
    <n v="128"/>
    <n v="0"/>
    <n v="0"/>
    <n v="0"/>
    <n v="0"/>
    <n v="0"/>
    <n v="0"/>
    <n v="0"/>
    <n v="0"/>
    <n v="0"/>
    <n v="0"/>
    <n v="1"/>
    <n v="0"/>
    <n v="1435"/>
    <m/>
  </r>
  <r>
    <x v="10"/>
    <x v="5"/>
    <n v="0.2"/>
    <n v="0"/>
    <n v="0"/>
    <n v="25.676639999999999"/>
    <n v="25.876639999999998"/>
    <n v="25.876639999999998"/>
    <n v="25.677"/>
    <n v="0.2"/>
    <n v="2.5569999999999999"/>
    <n v="54.899000000000001"/>
    <n v="3.875"/>
    <n v="55.099000000000004"/>
    <n v="55.099000000000004"/>
    <n v="4"/>
    <n v="19"/>
    <n v="0"/>
    <n v="23"/>
    <n v="0"/>
    <n v="29"/>
    <n v="0"/>
    <n v="3"/>
    <n v="2"/>
    <n v="34"/>
    <n v="2"/>
    <n v="6"/>
    <n v="34"/>
    <n v="42"/>
    <n v="1"/>
    <n v="3"/>
    <n v="38"/>
    <n v="42"/>
    <n v="17.370999999999999"/>
    <n v="0"/>
    <n v="8.3789999999999996"/>
    <n v="25.75"/>
    <n v="1"/>
    <n v="0"/>
    <n v="0"/>
    <n v="1"/>
    <n v="0"/>
    <n v="128"/>
    <n v="0"/>
    <n v="128"/>
    <n v="0"/>
    <n v="0"/>
    <n v="0"/>
    <n v="0"/>
    <n v="0"/>
    <n v="0"/>
    <n v="0"/>
    <n v="0"/>
    <n v="0"/>
    <n v="0"/>
    <n v="1"/>
    <n v="0"/>
    <n v="1435"/>
    <m/>
  </r>
  <r>
    <x v="10"/>
    <x v="6"/>
    <n v="0.2"/>
    <n v="0"/>
    <n v="0"/>
    <n v="25.676639999999999"/>
    <n v="25.876639999999998"/>
    <n v="25.876639999999998"/>
    <n v="25.677"/>
    <n v="0.2"/>
    <n v="2.5569999999999999"/>
    <n v="54.899000000000001"/>
    <n v="3.875"/>
    <n v="55.099000000000004"/>
    <n v="55.099000000000004"/>
    <n v="4"/>
    <n v="19"/>
    <n v="0"/>
    <n v="23"/>
    <n v="0"/>
    <n v="29"/>
    <n v="0"/>
    <n v="3"/>
    <n v="2"/>
    <n v="34"/>
    <n v="2"/>
    <n v="6"/>
    <n v="34"/>
    <n v="42"/>
    <n v="1"/>
    <n v="3"/>
    <n v="38"/>
    <n v="42"/>
    <n v="17.370999999999999"/>
    <n v="0"/>
    <n v="8.3789999999999996"/>
    <n v="25.75"/>
    <n v="1"/>
    <n v="0"/>
    <n v="0"/>
    <n v="1"/>
    <n v="0"/>
    <n v="128"/>
    <n v="0"/>
    <n v="128"/>
    <n v="0"/>
    <n v="0"/>
    <n v="0"/>
    <n v="0"/>
    <n v="0"/>
    <n v="0"/>
    <n v="0"/>
    <n v="0"/>
    <n v="0"/>
    <n v="0"/>
    <n v="1"/>
    <n v="0"/>
    <n v="1435"/>
    <m/>
  </r>
  <r>
    <x v="10"/>
    <x v="7"/>
    <n v="0.2"/>
    <n v="0"/>
    <n v="0"/>
    <n v="25.676639999999999"/>
    <n v="25.876639999999998"/>
    <n v="25.876639999999998"/>
    <n v="25.677"/>
    <n v="0.2"/>
    <n v="2.5569999999999999"/>
    <n v="54.899000000000001"/>
    <n v="3.875"/>
    <n v="55.099000000000004"/>
    <n v="55.099000000000004"/>
    <n v="4"/>
    <n v="19"/>
    <n v="0"/>
    <n v="23"/>
    <n v="0"/>
    <n v="29"/>
    <n v="0"/>
    <n v="3"/>
    <n v="2"/>
    <n v="34"/>
    <n v="2"/>
    <n v="6"/>
    <n v="34"/>
    <n v="42"/>
    <n v="1"/>
    <n v="3"/>
    <n v="38"/>
    <n v="42"/>
    <n v="17.370999999999999"/>
    <n v="0"/>
    <n v="8.3789999999999996"/>
    <n v="25.75"/>
    <n v="1"/>
    <n v="0"/>
    <n v="0"/>
    <n v="1"/>
    <n v="0"/>
    <n v="128"/>
    <n v="0"/>
    <n v="128"/>
    <n v="0"/>
    <n v="0"/>
    <n v="0"/>
    <n v="0"/>
    <n v="0"/>
    <n v="0"/>
    <n v="0"/>
    <n v="0"/>
    <n v="0"/>
    <n v="0"/>
    <n v="1"/>
    <n v="0"/>
    <n v="1435"/>
    <m/>
  </r>
  <r>
    <x v="10"/>
    <x v="8"/>
    <n v="0.2"/>
    <n v="0"/>
    <n v="0"/>
    <n v="25.676639999999999"/>
    <n v="25.876639999999998"/>
    <n v="25.876639999999998"/>
    <n v="25.677"/>
    <n v="0.2"/>
    <n v="2.5569999999999999"/>
    <n v="54.899000000000001"/>
    <n v="3.875"/>
    <n v="55.099000000000004"/>
    <n v="55.099000000000004"/>
    <n v="4"/>
    <n v="19"/>
    <n v="0"/>
    <n v="23"/>
    <n v="0"/>
    <n v="29"/>
    <n v="0"/>
    <n v="3"/>
    <n v="2"/>
    <n v="34"/>
    <n v="2"/>
    <n v="6"/>
    <n v="34"/>
    <n v="42"/>
    <n v="1"/>
    <n v="3"/>
    <n v="38"/>
    <n v="42"/>
    <n v="17.370999999999999"/>
    <n v="0"/>
    <n v="8.3789999999999996"/>
    <n v="25.75"/>
    <n v="1"/>
    <n v="0"/>
    <n v="0"/>
    <n v="1"/>
    <n v="0"/>
    <n v="128"/>
    <n v="0"/>
    <n v="128"/>
    <n v="0"/>
    <n v="0"/>
    <n v="0"/>
    <n v="0"/>
    <n v="0"/>
    <n v="0"/>
    <n v="0"/>
    <n v="0"/>
    <n v="0"/>
    <n v="0"/>
    <n v="1"/>
    <n v="0"/>
    <n v="1435"/>
    <m/>
  </r>
  <r>
    <x v="10"/>
    <x v="9"/>
    <n v="0.2"/>
    <n v="0"/>
    <n v="0"/>
    <n v="25.676639999999999"/>
    <n v="25.876639999999998"/>
    <n v="25.876639999999998"/>
    <n v="25.677"/>
    <n v="0.2"/>
    <n v="2.5569999999999999"/>
    <n v="54.899000000000001"/>
    <n v="3.875"/>
    <n v="55.099000000000004"/>
    <n v="55.099000000000004"/>
    <n v="4"/>
    <n v="19"/>
    <n v="0"/>
    <n v="23"/>
    <n v="0"/>
    <n v="29"/>
    <n v="0"/>
    <n v="3"/>
    <n v="2"/>
    <n v="34"/>
    <n v="2"/>
    <n v="6"/>
    <n v="34"/>
    <n v="42"/>
    <n v="1"/>
    <n v="3"/>
    <n v="38"/>
    <n v="42"/>
    <n v="17.370999999999999"/>
    <n v="0"/>
    <n v="8.3789999999999996"/>
    <n v="25.75"/>
    <n v="1"/>
    <n v="0"/>
    <n v="0"/>
    <n v="1"/>
    <n v="0"/>
    <n v="128"/>
    <n v="0"/>
    <n v="128"/>
    <n v="0"/>
    <n v="0"/>
    <n v="0"/>
    <n v="0"/>
    <n v="0"/>
    <n v="0"/>
    <n v="0"/>
    <n v="0"/>
    <n v="0"/>
    <n v="0"/>
    <n v="1"/>
    <n v="0"/>
    <n v="1435"/>
    <m/>
  </r>
  <r>
    <x v="10"/>
    <x v="10"/>
    <n v="0.2"/>
    <n v="0"/>
    <n v="0"/>
    <n v="25.676639999999999"/>
    <n v="25.876639999999998"/>
    <n v="25.876639999999998"/>
    <n v="25.677"/>
    <n v="0.2"/>
    <n v="2.5569999999999999"/>
    <n v="54.899000000000001"/>
    <n v="3.875"/>
    <n v="55.099000000000004"/>
    <n v="55.099000000000004"/>
    <n v="4"/>
    <n v="19"/>
    <n v="0"/>
    <n v="23"/>
    <n v="0"/>
    <n v="29"/>
    <n v="0"/>
    <n v="3"/>
    <n v="2"/>
    <n v="34"/>
    <n v="2"/>
    <n v="6"/>
    <n v="34"/>
    <n v="42"/>
    <n v="1"/>
    <n v="3"/>
    <n v="38"/>
    <n v="42"/>
    <n v="17.370999999999999"/>
    <n v="0"/>
    <n v="8.3789999999999996"/>
    <n v="25.75"/>
    <n v="1"/>
    <n v="0"/>
    <n v="0"/>
    <n v="1"/>
    <n v="0"/>
    <n v="128"/>
    <n v="0"/>
    <n v="128"/>
    <n v="0"/>
    <n v="0"/>
    <n v="0"/>
    <n v="0"/>
    <n v="0"/>
    <n v="0"/>
    <n v="0"/>
    <n v="0"/>
    <n v="0"/>
    <n v="0"/>
    <n v="1"/>
    <n v="0"/>
    <n v="1435"/>
    <m/>
  </r>
  <r>
    <x v="10"/>
    <x v="11"/>
    <n v="0.2"/>
    <n v="0"/>
    <n v="0"/>
    <n v="25.676639999999999"/>
    <n v="25.876639999999998"/>
    <n v="25.876639999999998"/>
    <n v="25.677"/>
    <n v="0.2"/>
    <n v="2.5569999999999999"/>
    <n v="54.899000000000001"/>
    <n v="3.875"/>
    <n v="55.099000000000004"/>
    <n v="55.099000000000004"/>
    <n v="4"/>
    <n v="19"/>
    <n v="0"/>
    <n v="23"/>
    <n v="0"/>
    <n v="29"/>
    <n v="0"/>
    <n v="3"/>
    <n v="2"/>
    <n v="34"/>
    <n v="2"/>
    <n v="6"/>
    <n v="34"/>
    <n v="42"/>
    <n v="1"/>
    <n v="3"/>
    <n v="38"/>
    <n v="42"/>
    <n v="17.370999999999999"/>
    <n v="0"/>
    <n v="8.3789999999999996"/>
    <n v="25.75"/>
    <n v="1"/>
    <n v="0"/>
    <n v="0"/>
    <n v="1"/>
    <n v="0"/>
    <n v="128"/>
    <n v="0"/>
    <n v="128"/>
    <n v="0"/>
    <n v="0"/>
    <n v="0"/>
    <n v="0"/>
    <n v="0"/>
    <n v="0"/>
    <n v="0"/>
    <n v="0"/>
    <n v="0"/>
    <n v="0"/>
    <n v="1"/>
    <n v="0"/>
    <n v="1435"/>
    <m/>
  </r>
  <r>
    <x v="11"/>
    <x v="0"/>
    <n v="0.2"/>
    <n v="0"/>
    <n v="0"/>
    <n v="25.676639999999999"/>
    <n v="25.876639999999998"/>
    <n v="25.876639999999998"/>
    <n v="25.677"/>
    <n v="0.2"/>
    <n v="2.5569999999999999"/>
    <n v="54.899000000000001"/>
    <n v="3.875"/>
    <n v="55.099000000000004"/>
    <n v="55.099000000000004"/>
    <n v="4"/>
    <n v="19"/>
    <n v="0"/>
    <n v="23"/>
    <n v="0"/>
    <n v="29"/>
    <n v="0"/>
    <n v="3"/>
    <n v="2"/>
    <n v="34"/>
    <n v="2"/>
    <n v="6"/>
    <n v="34"/>
    <n v="42"/>
    <n v="1"/>
    <n v="3"/>
    <n v="38"/>
    <n v="42"/>
    <n v="17.370999999999999"/>
    <n v="0"/>
    <n v="8.3789999999999996"/>
    <n v="25.75"/>
    <n v="1"/>
    <n v="0"/>
    <n v="0"/>
    <n v="1"/>
    <n v="0"/>
    <n v="128"/>
    <n v="0"/>
    <n v="128"/>
    <n v="0"/>
    <n v="0"/>
    <n v="0"/>
    <n v="0"/>
    <n v="0"/>
    <n v="0"/>
    <n v="0"/>
    <n v="0"/>
    <n v="0"/>
    <n v="0"/>
    <n v="1"/>
    <n v="0"/>
    <n v="1435"/>
    <m/>
  </r>
  <r>
    <x v="11"/>
    <x v="1"/>
    <n v="0.2"/>
    <n v="0"/>
    <n v="0"/>
    <n v="25.676639999999999"/>
    <n v="25.876639999999998"/>
    <n v="25.876639999999998"/>
    <n v="25.677"/>
    <n v="0.2"/>
    <n v="2.5569999999999999"/>
    <n v="54.899000000000001"/>
    <n v="3.875"/>
    <n v="55.099000000000004"/>
    <n v="55.099000000000004"/>
    <n v="4"/>
    <n v="19"/>
    <n v="0"/>
    <n v="23"/>
    <n v="0"/>
    <n v="29"/>
    <n v="0"/>
    <n v="3"/>
    <n v="2"/>
    <n v="34"/>
    <n v="2"/>
    <n v="6"/>
    <n v="34"/>
    <n v="42"/>
    <n v="1"/>
    <n v="3"/>
    <n v="38"/>
    <n v="42"/>
    <n v="17.370999999999999"/>
    <n v="0"/>
    <n v="8.3789999999999996"/>
    <n v="25.75"/>
    <n v="1"/>
    <n v="0"/>
    <n v="0"/>
    <n v="1"/>
    <n v="0"/>
    <n v="128"/>
    <n v="0"/>
    <n v="128"/>
    <n v="0"/>
    <n v="0"/>
    <n v="0"/>
    <n v="0"/>
    <n v="0"/>
    <n v="0"/>
    <n v="0"/>
    <n v="0"/>
    <n v="0"/>
    <n v="0"/>
    <n v="1"/>
    <n v="0"/>
    <n v="1435"/>
    <m/>
  </r>
  <r>
    <x v="11"/>
    <x v="2"/>
    <n v="0.2"/>
    <n v="0"/>
    <n v="0"/>
    <n v="25.676639999999999"/>
    <n v="25.876639999999998"/>
    <n v="25.876639999999998"/>
    <n v="25.677"/>
    <n v="0.2"/>
    <n v="2.5569999999999999"/>
    <n v="54.899000000000001"/>
    <n v="3.875"/>
    <n v="55.099000000000004"/>
    <n v="55.099000000000004"/>
    <n v="4"/>
    <n v="19"/>
    <n v="0"/>
    <n v="23"/>
    <n v="0"/>
    <n v="29"/>
    <n v="0"/>
    <n v="3"/>
    <n v="2"/>
    <n v="34"/>
    <n v="2"/>
    <n v="6"/>
    <n v="34"/>
    <n v="42"/>
    <n v="1"/>
    <n v="3"/>
    <n v="38"/>
    <n v="42"/>
    <n v="17.370999999999999"/>
    <n v="0"/>
    <n v="8.3789999999999996"/>
    <n v="25.75"/>
    <n v="1"/>
    <n v="0"/>
    <n v="0"/>
    <n v="1"/>
    <n v="0"/>
    <n v="128"/>
    <n v="0"/>
    <n v="128"/>
    <n v="0"/>
    <n v="0"/>
    <n v="0"/>
    <n v="0"/>
    <n v="0"/>
    <n v="0"/>
    <n v="0"/>
    <n v="0"/>
    <n v="0"/>
    <n v="0"/>
    <n v="1"/>
    <n v="0"/>
    <n v="1435"/>
    <m/>
  </r>
  <r>
    <x v="11"/>
    <x v="3"/>
    <n v="0.2"/>
    <n v="0"/>
    <n v="0"/>
    <n v="25.676639999999999"/>
    <n v="25.876639999999998"/>
    <n v="25.876639999999998"/>
    <n v="25.677"/>
    <n v="0.2"/>
    <n v="2.5569999999999999"/>
    <n v="54.899000000000001"/>
    <n v="3.875"/>
    <n v="55.099000000000004"/>
    <n v="55.099000000000004"/>
    <n v="4"/>
    <n v="19"/>
    <n v="0"/>
    <n v="23"/>
    <n v="0"/>
    <n v="29"/>
    <n v="0"/>
    <n v="3"/>
    <n v="2"/>
    <n v="34"/>
    <n v="2"/>
    <n v="6"/>
    <n v="34"/>
    <n v="42"/>
    <n v="1"/>
    <n v="3"/>
    <n v="38"/>
    <n v="42"/>
    <n v="17.370999999999999"/>
    <n v="0"/>
    <n v="8.3789999999999996"/>
    <n v="25.75"/>
    <n v="1"/>
    <n v="0"/>
    <n v="0"/>
    <n v="1"/>
    <n v="0"/>
    <n v="128"/>
    <n v="0"/>
    <n v="128"/>
    <n v="0"/>
    <n v="0"/>
    <n v="0"/>
    <n v="0"/>
    <n v="0"/>
    <n v="0"/>
    <n v="0"/>
    <n v="0"/>
    <n v="0"/>
    <n v="0"/>
    <n v="1"/>
    <n v="0"/>
    <n v="1435"/>
    <m/>
  </r>
  <r>
    <x v="11"/>
    <x v="4"/>
    <n v="0.2"/>
    <n v="0"/>
    <n v="0"/>
    <n v="25.676639999999999"/>
    <n v="25.876639999999998"/>
    <n v="25.876639999999998"/>
    <n v="25.677"/>
    <n v="0.2"/>
    <n v="2.5569999999999999"/>
    <n v="54.899000000000001"/>
    <n v="3.875"/>
    <n v="55.099000000000004"/>
    <n v="55.099000000000004"/>
    <n v="4"/>
    <n v="19"/>
    <n v="0"/>
    <n v="23"/>
    <n v="0"/>
    <n v="29"/>
    <n v="0"/>
    <n v="3"/>
    <n v="2"/>
    <n v="34"/>
    <n v="2"/>
    <n v="6"/>
    <n v="34"/>
    <n v="42"/>
    <n v="1"/>
    <n v="3"/>
    <n v="38"/>
    <n v="42"/>
    <n v="17.370999999999999"/>
    <n v="0"/>
    <n v="8.3789999999999996"/>
    <n v="25.75"/>
    <n v="1"/>
    <n v="0"/>
    <n v="0"/>
    <n v="1"/>
    <n v="0"/>
    <n v="128"/>
    <n v="0"/>
    <n v="128"/>
    <n v="0"/>
    <n v="0"/>
    <n v="0"/>
    <n v="0"/>
    <n v="0"/>
    <n v="0"/>
    <n v="0"/>
    <n v="0"/>
    <n v="0"/>
    <n v="0"/>
    <n v="1"/>
    <n v="0"/>
    <n v="1435"/>
    <m/>
  </r>
  <r>
    <x v="11"/>
    <x v="5"/>
    <n v="0.2"/>
    <n v="0"/>
    <n v="0"/>
    <n v="25.676639999999999"/>
    <n v="25.876639999999998"/>
    <n v="25.876639999999998"/>
    <n v="25.677"/>
    <n v="0.2"/>
    <n v="2.5569999999999999"/>
    <n v="54.899000000000001"/>
    <n v="3.875"/>
    <n v="55.099000000000004"/>
    <n v="55.099000000000004"/>
    <n v="4"/>
    <n v="19"/>
    <n v="0"/>
    <n v="23"/>
    <n v="0"/>
    <n v="29"/>
    <n v="0"/>
    <n v="3"/>
    <n v="2"/>
    <n v="34"/>
    <n v="2"/>
    <n v="6"/>
    <n v="34"/>
    <n v="42"/>
    <n v="1"/>
    <n v="3"/>
    <n v="38"/>
    <n v="42"/>
    <n v="17.370999999999999"/>
    <n v="0"/>
    <n v="8.3789999999999996"/>
    <n v="25.75"/>
    <n v="1"/>
    <n v="0"/>
    <n v="0"/>
    <n v="1"/>
    <n v="0"/>
    <n v="128"/>
    <n v="0"/>
    <n v="128"/>
    <n v="0"/>
    <n v="0"/>
    <n v="0"/>
    <n v="0"/>
    <n v="0"/>
    <n v="0"/>
    <n v="0"/>
    <n v="0"/>
    <n v="0"/>
    <n v="0"/>
    <n v="1"/>
    <n v="0"/>
    <n v="1435"/>
    <m/>
  </r>
  <r>
    <x v="11"/>
    <x v="6"/>
    <n v="0.2"/>
    <n v="0"/>
    <n v="0"/>
    <n v="25.676639999999999"/>
    <n v="25.876639999999998"/>
    <n v="25.876639999999998"/>
    <n v="25.677"/>
    <n v="0.2"/>
    <n v="2.5569999999999999"/>
    <n v="54.899000000000001"/>
    <n v="3.875"/>
    <n v="55.099000000000004"/>
    <n v="55.099000000000004"/>
    <n v="4"/>
    <n v="19"/>
    <n v="0"/>
    <n v="23"/>
    <n v="0"/>
    <n v="29"/>
    <n v="0"/>
    <n v="3"/>
    <n v="2"/>
    <n v="34"/>
    <n v="2"/>
    <n v="6"/>
    <n v="34"/>
    <n v="42"/>
    <n v="1"/>
    <n v="3"/>
    <n v="38"/>
    <n v="42"/>
    <n v="17.370999999999999"/>
    <n v="0"/>
    <n v="8.3789999999999996"/>
    <n v="25.75"/>
    <n v="1"/>
    <n v="0"/>
    <n v="0"/>
    <n v="1"/>
    <n v="0"/>
    <n v="128"/>
    <n v="0"/>
    <n v="128"/>
    <n v="0"/>
    <n v="0"/>
    <n v="0"/>
    <n v="0"/>
    <n v="0"/>
    <n v="0"/>
    <n v="0"/>
    <n v="0"/>
    <n v="0"/>
    <n v="0"/>
    <n v="1"/>
    <n v="0"/>
    <n v="1435"/>
    <m/>
  </r>
  <r>
    <x v="11"/>
    <x v="7"/>
    <n v="0.2"/>
    <n v="0"/>
    <n v="0"/>
    <n v="25.676639999999999"/>
    <n v="25.876639999999998"/>
    <n v="25.876639999999998"/>
    <n v="25.677"/>
    <n v="0.2"/>
    <n v="2.5569999999999999"/>
    <n v="54.899000000000001"/>
    <n v="3.875"/>
    <n v="55.099000000000004"/>
    <n v="55.099000000000004"/>
    <n v="4"/>
    <n v="19"/>
    <n v="0"/>
    <n v="23"/>
    <n v="0"/>
    <n v="29"/>
    <n v="0"/>
    <n v="3"/>
    <n v="2"/>
    <n v="34"/>
    <n v="2"/>
    <n v="6"/>
    <n v="34"/>
    <n v="42"/>
    <n v="1"/>
    <n v="3"/>
    <n v="38"/>
    <n v="42"/>
    <n v="17.370999999999999"/>
    <n v="0"/>
    <n v="8.3789999999999996"/>
    <n v="25.75"/>
    <n v="1"/>
    <n v="0"/>
    <n v="0"/>
    <n v="1"/>
    <n v="0"/>
    <n v="128"/>
    <n v="0"/>
    <n v="128"/>
    <n v="0"/>
    <n v="0"/>
    <n v="0"/>
    <n v="0"/>
    <n v="0"/>
    <n v="0"/>
    <n v="0"/>
    <n v="0"/>
    <n v="0"/>
    <n v="0"/>
    <n v="1"/>
    <n v="0"/>
    <n v="1435"/>
    <m/>
  </r>
  <r>
    <x v="11"/>
    <x v="8"/>
    <n v="0.2"/>
    <n v="0"/>
    <n v="0"/>
    <n v="25.676639999999999"/>
    <n v="25.876639999999998"/>
    <n v="25.876639999999998"/>
    <n v="25.677"/>
    <n v="0.2"/>
    <n v="2.5569999999999999"/>
    <n v="54.899000000000001"/>
    <n v="3.875"/>
    <n v="55.099000000000004"/>
    <n v="55.099000000000004"/>
    <n v="4"/>
    <n v="19"/>
    <n v="0"/>
    <n v="23"/>
    <n v="0"/>
    <n v="29"/>
    <n v="0"/>
    <n v="3"/>
    <n v="2"/>
    <n v="34"/>
    <n v="2"/>
    <n v="6"/>
    <n v="34"/>
    <n v="42"/>
    <n v="1"/>
    <n v="3"/>
    <n v="38"/>
    <n v="42"/>
    <n v="17.370999999999999"/>
    <n v="0"/>
    <n v="8.3789999999999996"/>
    <n v="25.75"/>
    <n v="1"/>
    <n v="0"/>
    <n v="0"/>
    <n v="1"/>
    <n v="0"/>
    <n v="128"/>
    <n v="0"/>
    <n v="128"/>
    <n v="0"/>
    <n v="0"/>
    <n v="0"/>
    <n v="0"/>
    <n v="0"/>
    <n v="0"/>
    <n v="0"/>
    <n v="0"/>
    <n v="0"/>
    <n v="0"/>
    <n v="1"/>
    <n v="0"/>
    <n v="1435"/>
    <m/>
  </r>
  <r>
    <x v="11"/>
    <x v="9"/>
    <n v="0.2"/>
    <n v="0"/>
    <n v="0"/>
    <n v="25.676639999999999"/>
    <n v="25.876639999999998"/>
    <n v="25.876639999999998"/>
    <n v="25.677"/>
    <n v="0.2"/>
    <n v="2.5569999999999999"/>
    <n v="54.899000000000001"/>
    <n v="3.875"/>
    <n v="55.099000000000004"/>
    <n v="55.099000000000004"/>
    <n v="4"/>
    <n v="19"/>
    <n v="0"/>
    <n v="23"/>
    <n v="0"/>
    <n v="29"/>
    <n v="0"/>
    <n v="3"/>
    <n v="2"/>
    <n v="34"/>
    <n v="2"/>
    <n v="6"/>
    <n v="34"/>
    <n v="42"/>
    <n v="1"/>
    <n v="3"/>
    <n v="38"/>
    <n v="42"/>
    <n v="17.370999999999999"/>
    <n v="0"/>
    <n v="8.3789999999999996"/>
    <n v="25.75"/>
    <n v="1"/>
    <n v="0"/>
    <n v="0"/>
    <n v="1"/>
    <n v="0"/>
    <n v="128"/>
    <n v="0"/>
    <n v="128"/>
    <n v="0"/>
    <n v="0"/>
    <n v="0"/>
    <n v="0"/>
    <n v="0"/>
    <n v="0"/>
    <n v="0"/>
    <n v="0"/>
    <n v="0"/>
    <n v="0"/>
    <n v="1"/>
    <n v="0"/>
    <n v="1435"/>
    <m/>
  </r>
  <r>
    <x v="11"/>
    <x v="10"/>
    <n v="0.2"/>
    <n v="0"/>
    <n v="0"/>
    <n v="25.676639999999999"/>
    <n v="25.876639999999998"/>
    <n v="25.876639999999998"/>
    <n v="25.677"/>
    <n v="0.2"/>
    <n v="2.5569999999999999"/>
    <n v="54.899000000000001"/>
    <n v="3.875"/>
    <n v="55.099000000000004"/>
    <n v="55.099000000000004"/>
    <n v="4"/>
    <n v="19"/>
    <n v="0"/>
    <n v="23"/>
    <n v="0"/>
    <n v="29"/>
    <n v="0"/>
    <n v="3"/>
    <n v="2"/>
    <n v="34"/>
    <n v="2"/>
    <n v="6"/>
    <n v="34"/>
    <n v="42"/>
    <n v="1"/>
    <n v="3"/>
    <n v="38"/>
    <n v="42"/>
    <n v="17.370999999999999"/>
    <n v="0"/>
    <n v="8.3789999999999996"/>
    <n v="25.75"/>
    <n v="1"/>
    <n v="0"/>
    <n v="0"/>
    <n v="1"/>
    <n v="0"/>
    <n v="128"/>
    <n v="0"/>
    <n v="128"/>
    <n v="0"/>
    <n v="0"/>
    <n v="0"/>
    <n v="0"/>
    <n v="0"/>
    <n v="0"/>
    <n v="0"/>
    <n v="0"/>
    <n v="0"/>
    <n v="0"/>
    <n v="1"/>
    <n v="0"/>
    <n v="1435"/>
    <m/>
  </r>
  <r>
    <x v="11"/>
    <x v="11"/>
    <n v="0.2"/>
    <n v="0"/>
    <n v="0"/>
    <n v="25.676639999999999"/>
    <n v="25.876639999999998"/>
    <n v="25.876639999999998"/>
    <n v="25.677"/>
    <n v="0.2"/>
    <n v="2.5569999999999999"/>
    <n v="54.899000000000001"/>
    <n v="3.875"/>
    <n v="55.099000000000004"/>
    <n v="55.099000000000004"/>
    <n v="4"/>
    <n v="19"/>
    <n v="0"/>
    <n v="23"/>
    <n v="0"/>
    <n v="29"/>
    <n v="0"/>
    <n v="3"/>
    <n v="2"/>
    <n v="34"/>
    <n v="2"/>
    <n v="6"/>
    <n v="34"/>
    <n v="42"/>
    <n v="1"/>
    <n v="3"/>
    <n v="38"/>
    <n v="42"/>
    <n v="17.370999999999999"/>
    <n v="0"/>
    <n v="8.3789999999999996"/>
    <n v="25.75"/>
    <n v="1"/>
    <n v="0"/>
    <n v="0"/>
    <n v="1"/>
    <n v="0"/>
    <n v="128"/>
    <n v="0"/>
    <n v="128"/>
    <n v="0"/>
    <n v="0"/>
    <n v="0"/>
    <n v="0"/>
    <n v="0"/>
    <n v="0"/>
    <n v="0"/>
    <n v="0"/>
    <n v="0"/>
    <n v="0"/>
    <n v="1"/>
    <n v="0"/>
    <n v="1435"/>
    <m/>
  </r>
  <r>
    <x v="12"/>
    <x v="0"/>
    <n v="0.2"/>
    <n v="0"/>
    <n v="0"/>
    <n v="25.676639999999999"/>
    <n v="25.876639999999998"/>
    <n v="25.876639999999998"/>
    <n v="25.677"/>
    <n v="0.2"/>
    <n v="2.5569999999999999"/>
    <n v="54.899000000000001"/>
    <n v="3.875"/>
    <n v="55.099000000000004"/>
    <n v="55.099000000000004"/>
    <n v="4"/>
    <n v="19"/>
    <n v="0"/>
    <n v="23"/>
    <n v="0"/>
    <n v="29"/>
    <n v="0"/>
    <n v="3"/>
    <n v="2"/>
    <n v="34"/>
    <n v="2"/>
    <n v="6"/>
    <n v="34"/>
    <n v="42"/>
    <n v="1"/>
    <n v="3"/>
    <n v="38"/>
    <n v="42"/>
    <n v="17.370999999999999"/>
    <n v="0"/>
    <n v="8.3789999999999996"/>
    <n v="25.75"/>
    <n v="1"/>
    <n v="0"/>
    <n v="0"/>
    <n v="1"/>
    <n v="0"/>
    <n v="128"/>
    <n v="0"/>
    <n v="128"/>
    <n v="0"/>
    <n v="0"/>
    <n v="0"/>
    <n v="0"/>
    <n v="0"/>
    <n v="0"/>
    <n v="0"/>
    <n v="0"/>
    <n v="0"/>
    <n v="0"/>
    <n v="1"/>
    <n v="0"/>
    <n v="1435"/>
    <m/>
  </r>
  <r>
    <x v="12"/>
    <x v="1"/>
    <n v="0.2"/>
    <n v="0"/>
    <n v="0"/>
    <n v="25.676639999999999"/>
    <n v="25.876639999999998"/>
    <n v="25.876639999999998"/>
    <n v="25.677"/>
    <n v="0.2"/>
    <n v="2.5569999999999999"/>
    <n v="54.899000000000001"/>
    <n v="3.875"/>
    <n v="55.099000000000004"/>
    <n v="55.099000000000004"/>
    <n v="4"/>
    <n v="19"/>
    <n v="0"/>
    <n v="23"/>
    <n v="0"/>
    <n v="29"/>
    <n v="0"/>
    <n v="3"/>
    <n v="2"/>
    <n v="34"/>
    <n v="2"/>
    <n v="6"/>
    <n v="34"/>
    <n v="42"/>
    <n v="1"/>
    <n v="3"/>
    <n v="38"/>
    <n v="42"/>
    <n v="17.370999999999999"/>
    <n v="0"/>
    <n v="8.3789999999999996"/>
    <n v="25.75"/>
    <n v="1"/>
    <n v="0"/>
    <n v="0"/>
    <n v="1"/>
    <n v="0"/>
    <n v="128"/>
    <n v="0"/>
    <n v="128"/>
    <n v="0"/>
    <n v="0"/>
    <n v="0"/>
    <n v="0"/>
    <n v="0"/>
    <n v="0"/>
    <n v="0"/>
    <n v="0"/>
    <n v="0"/>
    <n v="0"/>
    <n v="1"/>
    <n v="0"/>
    <n v="1435"/>
    <m/>
  </r>
  <r>
    <x v="12"/>
    <x v="2"/>
    <n v="0.2"/>
    <n v="0"/>
    <n v="0"/>
    <n v="25.676639999999999"/>
    <n v="25.876639999999998"/>
    <n v="25.876639999999998"/>
    <n v="25.677"/>
    <n v="0.2"/>
    <n v="2.5569999999999999"/>
    <n v="54.899000000000001"/>
    <n v="3.875"/>
    <n v="55.099000000000004"/>
    <n v="55.099000000000004"/>
    <n v="4"/>
    <n v="19"/>
    <n v="0"/>
    <n v="23"/>
    <n v="0"/>
    <n v="29"/>
    <n v="0"/>
    <n v="3"/>
    <n v="2"/>
    <n v="34"/>
    <n v="2"/>
    <n v="6"/>
    <n v="34"/>
    <n v="42"/>
    <n v="1"/>
    <n v="3"/>
    <n v="38"/>
    <n v="42"/>
    <n v="17.370999999999999"/>
    <n v="0"/>
    <n v="8.3789999999999996"/>
    <n v="25.75"/>
    <n v="1"/>
    <n v="0"/>
    <n v="0"/>
    <n v="1"/>
    <n v="0"/>
    <n v="128"/>
    <n v="0"/>
    <n v="128"/>
    <n v="0"/>
    <n v="0"/>
    <n v="0"/>
    <n v="0"/>
    <n v="0"/>
    <n v="0"/>
    <n v="0"/>
    <n v="0"/>
    <n v="0"/>
    <n v="0"/>
    <n v="1"/>
    <n v="0"/>
    <n v="1435"/>
    <m/>
  </r>
  <r>
    <x v="12"/>
    <x v="3"/>
    <n v="0.2"/>
    <n v="0"/>
    <n v="0"/>
    <n v="25.676639999999999"/>
    <n v="25.876639999999998"/>
    <n v="25.876639999999998"/>
    <n v="25.677"/>
    <n v="0.2"/>
    <n v="2.5569999999999999"/>
    <n v="54.899000000000001"/>
    <n v="3.875"/>
    <n v="55.099000000000004"/>
    <n v="55.099000000000004"/>
    <n v="4"/>
    <n v="19"/>
    <n v="0"/>
    <n v="23"/>
    <n v="0"/>
    <n v="29"/>
    <n v="0"/>
    <n v="3"/>
    <n v="2"/>
    <n v="34"/>
    <n v="2"/>
    <n v="6"/>
    <n v="34"/>
    <n v="42"/>
    <n v="1"/>
    <n v="3"/>
    <n v="38"/>
    <n v="42"/>
    <n v="17.370999999999999"/>
    <n v="0"/>
    <n v="8.3789999999999996"/>
    <n v="25.75"/>
    <n v="1"/>
    <n v="0"/>
    <n v="0"/>
    <n v="1"/>
    <n v="0"/>
    <n v="128"/>
    <n v="0"/>
    <n v="128"/>
    <n v="0"/>
    <n v="0"/>
    <n v="0"/>
    <n v="0"/>
    <n v="0"/>
    <n v="0"/>
    <n v="0"/>
    <n v="0"/>
    <n v="0"/>
    <n v="0"/>
    <n v="1"/>
    <n v="0"/>
    <n v="1435"/>
    <m/>
  </r>
  <r>
    <x v="12"/>
    <x v="4"/>
    <n v="0.2"/>
    <n v="0"/>
    <n v="0"/>
    <n v="25.676639999999999"/>
    <n v="25.876639999999998"/>
    <n v="25.876639999999998"/>
    <n v="25.677"/>
    <n v="0.2"/>
    <n v="2.5569999999999999"/>
    <n v="54.899000000000001"/>
    <n v="3.875"/>
    <n v="55.099000000000004"/>
    <n v="55.099000000000004"/>
    <n v="4"/>
    <n v="19"/>
    <n v="0"/>
    <n v="23"/>
    <n v="0"/>
    <n v="29"/>
    <n v="0"/>
    <n v="3"/>
    <n v="2"/>
    <n v="34"/>
    <n v="2"/>
    <n v="6"/>
    <n v="34"/>
    <n v="42"/>
    <n v="1"/>
    <n v="3"/>
    <n v="38"/>
    <n v="42"/>
    <n v="17.370999999999999"/>
    <n v="0"/>
    <n v="8.3789999999999996"/>
    <n v="25.75"/>
    <n v="1"/>
    <n v="0"/>
    <n v="0"/>
    <n v="1"/>
    <n v="0"/>
    <n v="128"/>
    <n v="0"/>
    <n v="128"/>
    <n v="0"/>
    <n v="0"/>
    <n v="0"/>
    <n v="0"/>
    <n v="0"/>
    <n v="0"/>
    <n v="0"/>
    <n v="0"/>
    <n v="0"/>
    <n v="0"/>
    <n v="1"/>
    <n v="0"/>
    <n v="1435"/>
    <m/>
  </r>
  <r>
    <x v="12"/>
    <x v="5"/>
    <n v="0.2"/>
    <n v="0"/>
    <n v="0"/>
    <n v="25.676639999999999"/>
    <n v="25.876639999999998"/>
    <n v="25.876639999999998"/>
    <n v="25.677"/>
    <n v="0.2"/>
    <n v="2.5569999999999999"/>
    <n v="54.899000000000001"/>
    <n v="3.875"/>
    <n v="55.099000000000004"/>
    <n v="55.099000000000004"/>
    <n v="4"/>
    <n v="19"/>
    <n v="0"/>
    <n v="23"/>
    <n v="0"/>
    <n v="29"/>
    <n v="0"/>
    <n v="3"/>
    <n v="2"/>
    <n v="34"/>
    <n v="2"/>
    <n v="6"/>
    <n v="34"/>
    <n v="42"/>
    <n v="1"/>
    <n v="3"/>
    <n v="38"/>
    <n v="42"/>
    <n v="17.370999999999999"/>
    <n v="0"/>
    <n v="8.3789999999999996"/>
    <n v="25.75"/>
    <n v="1"/>
    <n v="0"/>
    <n v="0"/>
    <n v="1"/>
    <n v="0"/>
    <n v="128"/>
    <n v="0"/>
    <n v="128"/>
    <n v="0"/>
    <n v="0"/>
    <n v="0"/>
    <n v="0"/>
    <n v="0"/>
    <n v="0"/>
    <n v="0"/>
    <n v="0"/>
    <n v="0"/>
    <n v="0"/>
    <n v="1"/>
    <n v="0"/>
    <n v="1435"/>
    <m/>
  </r>
  <r>
    <x v="12"/>
    <x v="6"/>
    <n v="0.2"/>
    <n v="0"/>
    <n v="0"/>
    <n v="25.676639999999999"/>
    <n v="25.876639999999998"/>
    <n v="25.876639999999998"/>
    <n v="25.677"/>
    <n v="0.2"/>
    <n v="2.5569999999999999"/>
    <n v="54.899000000000001"/>
    <n v="3.875"/>
    <n v="55.099000000000004"/>
    <n v="55.099000000000004"/>
    <n v="4"/>
    <n v="19"/>
    <n v="0"/>
    <n v="23"/>
    <n v="0"/>
    <n v="29"/>
    <n v="0"/>
    <n v="3"/>
    <n v="2"/>
    <n v="34"/>
    <n v="2"/>
    <n v="6"/>
    <n v="34"/>
    <n v="42"/>
    <n v="1"/>
    <n v="3"/>
    <n v="38"/>
    <n v="42"/>
    <n v="17.370999999999999"/>
    <n v="0"/>
    <n v="8.3789999999999996"/>
    <n v="25.75"/>
    <n v="1"/>
    <n v="0"/>
    <n v="0"/>
    <n v="1"/>
    <n v="0"/>
    <n v="128"/>
    <n v="0"/>
    <n v="128"/>
    <n v="0"/>
    <n v="0"/>
    <n v="0"/>
    <n v="0"/>
    <n v="0"/>
    <n v="0"/>
    <n v="0"/>
    <n v="0"/>
    <n v="0"/>
    <n v="0"/>
    <n v="1"/>
    <n v="0"/>
    <n v="1435"/>
    <m/>
  </r>
  <r>
    <x v="12"/>
    <x v="7"/>
    <n v="0.2"/>
    <n v="0"/>
    <n v="0"/>
    <n v="25.676639999999999"/>
    <n v="25.876639999999998"/>
    <n v="25.876639999999998"/>
    <n v="25.677"/>
    <n v="0.2"/>
    <n v="2.5569999999999999"/>
    <n v="54.899000000000001"/>
    <n v="3.875"/>
    <n v="55.099000000000004"/>
    <n v="55.099000000000004"/>
    <n v="4"/>
    <n v="19"/>
    <n v="0"/>
    <n v="23"/>
    <n v="0"/>
    <n v="29"/>
    <n v="0"/>
    <n v="3"/>
    <n v="2"/>
    <n v="34"/>
    <n v="2"/>
    <n v="6"/>
    <n v="34"/>
    <n v="42"/>
    <n v="1"/>
    <n v="3"/>
    <n v="38"/>
    <n v="42"/>
    <n v="17.370999999999999"/>
    <n v="0"/>
    <n v="8.3789999999999996"/>
    <n v="25.75"/>
    <n v="1"/>
    <n v="0"/>
    <n v="0"/>
    <n v="1"/>
    <n v="0"/>
    <n v="128"/>
    <n v="0"/>
    <n v="128"/>
    <n v="0"/>
    <n v="0"/>
    <n v="0"/>
    <n v="0"/>
    <n v="0"/>
    <n v="0"/>
    <n v="0"/>
    <n v="0"/>
    <n v="0"/>
    <n v="0"/>
    <n v="1"/>
    <n v="0"/>
    <n v="1435"/>
    <m/>
  </r>
  <r>
    <x v="12"/>
    <x v="8"/>
    <n v="0.2"/>
    <n v="0"/>
    <n v="0"/>
    <n v="25.676639999999999"/>
    <n v="25.876639999999998"/>
    <n v="25.876639999999998"/>
    <n v="25.677"/>
    <n v="0.2"/>
    <n v="2.5569999999999999"/>
    <n v="54.899000000000001"/>
    <n v="3.875"/>
    <n v="55.099000000000004"/>
    <n v="55.099000000000004"/>
    <n v="4"/>
    <n v="19"/>
    <n v="0"/>
    <n v="23"/>
    <n v="0"/>
    <n v="29"/>
    <n v="0"/>
    <n v="3"/>
    <n v="2"/>
    <n v="34"/>
    <n v="2"/>
    <n v="6"/>
    <n v="34"/>
    <n v="42"/>
    <n v="1"/>
    <n v="3"/>
    <n v="38"/>
    <n v="42"/>
    <n v="17.370999999999999"/>
    <n v="0"/>
    <n v="8.3789999999999996"/>
    <n v="25.75"/>
    <n v="1"/>
    <n v="0"/>
    <n v="0"/>
    <n v="1"/>
    <n v="0"/>
    <n v="128"/>
    <n v="0"/>
    <n v="128"/>
    <n v="0"/>
    <n v="0"/>
    <n v="0"/>
    <n v="0"/>
    <n v="0"/>
    <n v="0"/>
    <n v="0"/>
    <n v="0"/>
    <n v="0"/>
    <n v="0"/>
    <n v="1"/>
    <n v="0"/>
    <n v="1435"/>
    <m/>
  </r>
  <r>
    <x v="12"/>
    <x v="9"/>
    <n v="0.2"/>
    <n v="0"/>
    <n v="0"/>
    <n v="25.676639999999999"/>
    <n v="25.876639999999998"/>
    <n v="25.876639999999998"/>
    <n v="25.677"/>
    <n v="0.2"/>
    <n v="2.5569999999999999"/>
    <n v="54.899000000000001"/>
    <n v="3.875"/>
    <n v="55.099000000000004"/>
    <n v="55.099000000000004"/>
    <n v="4"/>
    <n v="19"/>
    <n v="0"/>
    <n v="23"/>
    <n v="0"/>
    <n v="29"/>
    <n v="0"/>
    <n v="3"/>
    <n v="2"/>
    <n v="34"/>
    <n v="2"/>
    <n v="6"/>
    <n v="34"/>
    <n v="42"/>
    <n v="1"/>
    <n v="3"/>
    <n v="38"/>
    <n v="42"/>
    <n v="17.370999999999999"/>
    <n v="0"/>
    <n v="8.3789999999999996"/>
    <n v="25.75"/>
    <n v="1"/>
    <n v="0"/>
    <n v="0"/>
    <n v="1"/>
    <n v="0"/>
    <n v="128"/>
    <n v="0"/>
    <n v="128"/>
    <n v="0"/>
    <n v="0"/>
    <n v="0"/>
    <n v="0"/>
    <n v="0"/>
    <n v="0"/>
    <n v="0"/>
    <n v="0"/>
    <n v="0"/>
    <n v="0"/>
    <n v="1"/>
    <n v="0"/>
    <n v="1435"/>
    <m/>
  </r>
  <r>
    <x v="12"/>
    <x v="10"/>
    <n v="0.2"/>
    <n v="0"/>
    <n v="0"/>
    <n v="25.676639999999999"/>
    <n v="25.876639999999998"/>
    <n v="25.876639999999998"/>
    <n v="25.677"/>
    <n v="0.2"/>
    <n v="2.5569999999999999"/>
    <n v="54.899000000000001"/>
    <n v="3.875"/>
    <n v="55.099000000000004"/>
    <n v="55.099000000000004"/>
    <n v="4"/>
    <n v="19"/>
    <n v="0"/>
    <n v="23"/>
    <n v="0"/>
    <n v="29"/>
    <n v="0"/>
    <n v="3"/>
    <n v="2"/>
    <n v="34"/>
    <n v="2"/>
    <n v="6"/>
    <n v="34"/>
    <n v="42"/>
    <n v="1"/>
    <n v="3"/>
    <n v="38"/>
    <n v="42"/>
    <n v="17.370999999999999"/>
    <n v="0"/>
    <n v="8.3789999999999996"/>
    <n v="25.75"/>
    <n v="1"/>
    <n v="0"/>
    <n v="0"/>
    <n v="1"/>
    <n v="0"/>
    <n v="128"/>
    <n v="0"/>
    <n v="128"/>
    <n v="0"/>
    <n v="0"/>
    <n v="0"/>
    <n v="0"/>
    <n v="0"/>
    <n v="0"/>
    <n v="0"/>
    <n v="0"/>
    <n v="0"/>
    <n v="0"/>
    <n v="1"/>
    <n v="0"/>
    <n v="1435"/>
    <m/>
  </r>
  <r>
    <x v="12"/>
    <x v="11"/>
    <n v="0.2"/>
    <n v="0"/>
    <n v="0"/>
    <n v="25.676639999999999"/>
    <n v="25.876639999999998"/>
    <n v="25.876639999999998"/>
    <n v="25.677"/>
    <n v="0.2"/>
    <n v="2.5569999999999999"/>
    <n v="54.899000000000001"/>
    <n v="3.875"/>
    <n v="55.099000000000004"/>
    <n v="55.099000000000004"/>
    <n v="4"/>
    <n v="19"/>
    <n v="0"/>
    <n v="23"/>
    <n v="0"/>
    <n v="29"/>
    <n v="0"/>
    <n v="3"/>
    <n v="2"/>
    <n v="34"/>
    <n v="2"/>
    <n v="6"/>
    <n v="34"/>
    <n v="42"/>
    <n v="1"/>
    <n v="3"/>
    <n v="38"/>
    <n v="42"/>
    <n v="17.370999999999999"/>
    <n v="0"/>
    <n v="8.3789999999999996"/>
    <n v="25.75"/>
    <n v="1"/>
    <n v="0"/>
    <n v="0"/>
    <n v="1"/>
    <n v="0"/>
    <n v="128"/>
    <n v="0"/>
    <n v="128"/>
    <n v="0"/>
    <n v="0"/>
    <n v="0"/>
    <n v="0"/>
    <n v="0"/>
    <n v="0"/>
    <n v="0"/>
    <n v="0"/>
    <n v="0"/>
    <n v="0"/>
    <n v="1"/>
    <n v="0"/>
    <n v="1435"/>
    <m/>
  </r>
  <r>
    <x v="13"/>
    <x v="0"/>
    <n v="0.2"/>
    <n v="0"/>
    <n v="0"/>
    <n v="25.676639999999999"/>
    <n v="25.876639999999998"/>
    <n v="25.876639999999998"/>
    <n v="25.677"/>
    <n v="0.2"/>
    <n v="2.5569999999999999"/>
    <n v="54.899000000000001"/>
    <n v="3.875"/>
    <n v="55.099000000000004"/>
    <n v="55.099000000000004"/>
    <n v="4"/>
    <n v="19"/>
    <n v="0"/>
    <n v="23"/>
    <n v="0"/>
    <n v="29"/>
    <n v="0"/>
    <n v="0"/>
    <n v="2"/>
    <n v="31"/>
    <n v="3"/>
    <n v="6"/>
    <n v="31"/>
    <n v="40"/>
    <n v="1"/>
    <n v="3"/>
    <n v="38"/>
    <n v="42"/>
    <n v="17.370999999999999"/>
    <n v="0"/>
    <n v="8.3789999999999996"/>
    <n v="25.75"/>
    <n v="1"/>
    <n v="0"/>
    <n v="0"/>
    <n v="1"/>
    <n v="0"/>
    <n v="128"/>
    <n v="0"/>
    <n v="128"/>
    <n v="0"/>
    <n v="0"/>
    <n v="0"/>
    <n v="0"/>
    <n v="0"/>
    <n v="0"/>
    <n v="0"/>
    <n v="0"/>
    <n v="0"/>
    <n v="0"/>
    <n v="1"/>
    <n v="0"/>
    <n v="1435"/>
    <m/>
  </r>
  <r>
    <x v="13"/>
    <x v="1"/>
    <n v="0.2"/>
    <n v="0"/>
    <n v="0"/>
    <n v="25.676639999999999"/>
    <n v="25.876639999999998"/>
    <n v="25.876639999999998"/>
    <n v="25.677"/>
    <n v="0.2"/>
    <n v="2.5569999999999999"/>
    <n v="54.899000000000001"/>
    <n v="3.875"/>
    <n v="55.099000000000004"/>
    <n v="55.099000000000004"/>
    <n v="4"/>
    <n v="19"/>
    <n v="0"/>
    <n v="23"/>
    <n v="0"/>
    <n v="29"/>
    <n v="0"/>
    <n v="0"/>
    <n v="2"/>
    <n v="31"/>
    <n v="3"/>
    <n v="6"/>
    <n v="31"/>
    <n v="40"/>
    <n v="1"/>
    <n v="3"/>
    <n v="38"/>
    <n v="42"/>
    <n v="17.370999999999999"/>
    <n v="0"/>
    <n v="8.3789999999999996"/>
    <n v="25.75"/>
    <n v="1"/>
    <n v="0"/>
    <n v="0"/>
    <n v="1"/>
    <n v="0"/>
    <n v="128"/>
    <n v="0"/>
    <n v="128"/>
    <n v="0"/>
    <n v="0"/>
    <n v="0"/>
    <n v="0"/>
    <n v="0"/>
    <n v="0"/>
    <n v="0"/>
    <n v="0"/>
    <n v="0"/>
    <n v="0"/>
    <n v="1"/>
    <n v="0"/>
    <n v="1435"/>
    <m/>
  </r>
  <r>
    <x v="13"/>
    <x v="2"/>
    <n v="0.2"/>
    <n v="0"/>
    <n v="0"/>
    <n v="25.676639999999999"/>
    <n v="25.876639999999998"/>
    <n v="25.876639999999998"/>
    <n v="25.677"/>
    <n v="0.2"/>
    <n v="2.5569999999999999"/>
    <n v="54.899000000000001"/>
    <n v="3.875"/>
    <n v="55.099000000000004"/>
    <n v="55.099000000000004"/>
    <n v="4"/>
    <n v="19"/>
    <n v="0"/>
    <n v="23"/>
    <n v="0"/>
    <n v="29"/>
    <n v="0"/>
    <n v="0"/>
    <n v="2"/>
    <n v="31"/>
    <n v="3"/>
    <n v="6"/>
    <n v="31"/>
    <n v="40"/>
    <n v="1"/>
    <n v="3"/>
    <n v="38"/>
    <n v="42"/>
    <n v="17.370999999999999"/>
    <n v="0"/>
    <n v="8.3789999999999996"/>
    <n v="25.75"/>
    <n v="1"/>
    <n v="0"/>
    <n v="0"/>
    <n v="1"/>
    <n v="0"/>
    <n v="128"/>
    <n v="0"/>
    <n v="128"/>
    <n v="0"/>
    <n v="0"/>
    <n v="0"/>
    <n v="0"/>
    <n v="0"/>
    <n v="0"/>
    <n v="0"/>
    <n v="0"/>
    <n v="0"/>
    <n v="0"/>
    <n v="1"/>
    <n v="0"/>
    <n v="1435"/>
    <m/>
  </r>
  <r>
    <x v="13"/>
    <x v="3"/>
    <n v="0.2"/>
    <n v="0"/>
    <n v="0"/>
    <n v="25.676639999999999"/>
    <n v="25.876639999999998"/>
    <n v="25.876639999999998"/>
    <n v="25.677"/>
    <n v="0.2"/>
    <n v="2.5569999999999999"/>
    <n v="54.899000000000001"/>
    <n v="3.875"/>
    <n v="55.099000000000004"/>
    <n v="55.099000000000004"/>
    <n v="4"/>
    <n v="19"/>
    <n v="0"/>
    <n v="23"/>
    <n v="0"/>
    <n v="29"/>
    <n v="0"/>
    <n v="0"/>
    <n v="2"/>
    <n v="31"/>
    <n v="3"/>
    <n v="6"/>
    <n v="31"/>
    <n v="40"/>
    <n v="1"/>
    <n v="3"/>
    <n v="38"/>
    <n v="42"/>
    <n v="17.370999999999999"/>
    <n v="0"/>
    <n v="8.3789999999999996"/>
    <n v="25.75"/>
    <n v="1"/>
    <n v="0"/>
    <n v="0"/>
    <n v="1"/>
    <n v="0"/>
    <n v="128"/>
    <n v="0"/>
    <n v="128"/>
    <n v="0"/>
    <n v="0"/>
    <n v="0"/>
    <n v="0"/>
    <n v="0"/>
    <n v="0"/>
    <n v="0"/>
    <n v="0"/>
    <n v="0"/>
    <n v="0"/>
    <n v="1"/>
    <n v="0"/>
    <n v="1435"/>
    <m/>
  </r>
  <r>
    <x v="13"/>
    <x v="4"/>
    <n v="0.2"/>
    <n v="0"/>
    <n v="0"/>
    <n v="25.676639999999999"/>
    <n v="25.876639999999998"/>
    <n v="25.876639999999998"/>
    <n v="25.677"/>
    <n v="0.2"/>
    <n v="2.5569999999999999"/>
    <n v="54.899000000000001"/>
    <n v="3.875"/>
    <n v="55.099000000000004"/>
    <n v="55.099000000000004"/>
    <n v="4"/>
    <n v="19"/>
    <n v="0"/>
    <n v="23"/>
    <n v="0"/>
    <n v="29"/>
    <n v="0"/>
    <n v="0"/>
    <n v="2"/>
    <n v="31"/>
    <n v="3"/>
    <n v="6"/>
    <n v="31"/>
    <n v="40"/>
    <n v="1"/>
    <n v="3"/>
    <n v="38"/>
    <n v="42"/>
    <n v="17.370999999999999"/>
    <n v="0"/>
    <n v="8.3789999999999996"/>
    <n v="25.75"/>
    <n v="1"/>
    <n v="0"/>
    <n v="0"/>
    <n v="1"/>
    <n v="0"/>
    <n v="128"/>
    <n v="0"/>
    <n v="128"/>
    <n v="0"/>
    <n v="0"/>
    <n v="0"/>
    <n v="0"/>
    <n v="0"/>
    <n v="0"/>
    <n v="0"/>
    <n v="0"/>
    <n v="0"/>
    <n v="0"/>
    <n v="1"/>
    <n v="0"/>
    <n v="1435"/>
    <m/>
  </r>
  <r>
    <x v="13"/>
    <x v="5"/>
    <n v="0.2"/>
    <n v="0"/>
    <n v="0"/>
    <n v="25.676639999999999"/>
    <n v="25.876639999999998"/>
    <n v="25.876639999999998"/>
    <n v="25.677"/>
    <n v="0.2"/>
    <n v="2.5569999999999999"/>
    <n v="54.899000000000001"/>
    <n v="3.875"/>
    <n v="55.099000000000004"/>
    <n v="55.099000000000004"/>
    <n v="4"/>
    <n v="19"/>
    <n v="0"/>
    <n v="23"/>
    <n v="0"/>
    <n v="29"/>
    <n v="0"/>
    <n v="0"/>
    <n v="2"/>
    <n v="31"/>
    <n v="3"/>
    <n v="6"/>
    <n v="31"/>
    <n v="40"/>
    <n v="1"/>
    <n v="3"/>
    <n v="38"/>
    <n v="42"/>
    <n v="17.370999999999999"/>
    <n v="0"/>
    <n v="8.3789999999999996"/>
    <n v="25.75"/>
    <n v="1"/>
    <n v="0"/>
    <n v="0"/>
    <n v="1"/>
    <n v="0"/>
    <n v="128"/>
    <n v="0"/>
    <n v="128"/>
    <n v="0"/>
    <n v="0"/>
    <n v="0"/>
    <n v="0"/>
    <n v="0"/>
    <n v="0"/>
    <n v="0"/>
    <n v="0"/>
    <n v="0"/>
    <n v="0"/>
    <n v="1"/>
    <n v="0"/>
    <n v="1435"/>
    <m/>
  </r>
  <r>
    <x v="13"/>
    <x v="6"/>
    <n v="0.2"/>
    <n v="0"/>
    <n v="0"/>
    <n v="25.676639999999999"/>
    <n v="25.876639999999998"/>
    <n v="25.876639999999998"/>
    <n v="25.677"/>
    <n v="0.2"/>
    <n v="2.5569999999999999"/>
    <n v="54.899000000000001"/>
    <n v="3.875"/>
    <n v="55.099000000000004"/>
    <n v="55.099000000000004"/>
    <n v="4"/>
    <n v="19"/>
    <n v="0"/>
    <n v="23"/>
    <n v="0"/>
    <n v="29"/>
    <n v="0"/>
    <n v="0"/>
    <n v="2"/>
    <n v="31"/>
    <n v="3"/>
    <n v="6"/>
    <n v="31"/>
    <n v="40"/>
    <n v="1"/>
    <n v="3"/>
    <n v="38"/>
    <n v="42"/>
    <n v="17.370999999999999"/>
    <n v="0"/>
    <n v="8.3789999999999996"/>
    <n v="25.75"/>
    <n v="1"/>
    <n v="0"/>
    <n v="0"/>
    <n v="1"/>
    <n v="0"/>
    <n v="128"/>
    <n v="0"/>
    <n v="128"/>
    <n v="0"/>
    <n v="0"/>
    <n v="0"/>
    <n v="0"/>
    <n v="0"/>
    <n v="0"/>
    <n v="0"/>
    <n v="0"/>
    <n v="0"/>
    <n v="0"/>
    <n v="1"/>
    <n v="0"/>
    <n v="1435"/>
    <m/>
  </r>
  <r>
    <x v="13"/>
    <x v="7"/>
    <n v="0.2"/>
    <n v="0"/>
    <n v="0"/>
    <n v="25.676639999999999"/>
    <n v="25.876639999999998"/>
    <n v="25.876639999999998"/>
    <n v="25.677"/>
    <n v="0.2"/>
    <n v="2.5569999999999999"/>
    <n v="54.899000000000001"/>
    <n v="3.875"/>
    <n v="55.099000000000004"/>
    <n v="55.099000000000004"/>
    <n v="4"/>
    <n v="19"/>
    <n v="0"/>
    <n v="23"/>
    <n v="0"/>
    <n v="29"/>
    <n v="0"/>
    <n v="0"/>
    <n v="2"/>
    <n v="31"/>
    <n v="3"/>
    <n v="6"/>
    <n v="31"/>
    <n v="40"/>
    <n v="1"/>
    <n v="3"/>
    <n v="38"/>
    <n v="42"/>
    <n v="17.370999999999999"/>
    <n v="0"/>
    <n v="8.3789999999999996"/>
    <n v="25.75"/>
    <n v="1"/>
    <n v="0"/>
    <n v="0"/>
    <n v="1"/>
    <n v="0"/>
    <n v="128"/>
    <n v="0"/>
    <n v="128"/>
    <n v="0"/>
    <n v="0"/>
    <n v="0"/>
    <n v="0"/>
    <n v="0"/>
    <n v="0"/>
    <n v="0"/>
    <n v="0"/>
    <n v="0"/>
    <n v="0"/>
    <n v="1"/>
    <n v="0"/>
    <n v="1435"/>
    <m/>
  </r>
  <r>
    <x v="13"/>
    <x v="8"/>
    <n v="0.2"/>
    <n v="0"/>
    <n v="0"/>
    <n v="25.676639999999999"/>
    <n v="25.876639999999998"/>
    <n v="25.876639999999998"/>
    <n v="25.677"/>
    <n v="0.2"/>
    <n v="2.5569999999999999"/>
    <n v="54.899000000000001"/>
    <n v="3.875"/>
    <n v="55.099000000000004"/>
    <n v="55.099000000000004"/>
    <n v="4"/>
    <n v="19"/>
    <n v="0"/>
    <n v="23"/>
    <n v="0"/>
    <n v="29"/>
    <n v="0"/>
    <n v="0"/>
    <n v="2"/>
    <n v="31"/>
    <n v="3"/>
    <n v="6"/>
    <n v="31"/>
    <n v="40"/>
    <n v="1"/>
    <n v="3"/>
    <n v="38"/>
    <n v="42"/>
    <n v="17.370999999999999"/>
    <n v="0"/>
    <n v="8.3789999999999996"/>
    <n v="25.75"/>
    <n v="1"/>
    <n v="0"/>
    <n v="0"/>
    <n v="1"/>
    <n v="0"/>
    <n v="128"/>
    <n v="0"/>
    <n v="128"/>
    <n v="0"/>
    <n v="0"/>
    <n v="0"/>
    <n v="0"/>
    <n v="0"/>
    <n v="0"/>
    <n v="0"/>
    <n v="0"/>
    <n v="0"/>
    <n v="0"/>
    <n v="1"/>
    <n v="0"/>
    <n v="1435"/>
    <m/>
  </r>
  <r>
    <x v="13"/>
    <x v="9"/>
    <n v="0.2"/>
    <n v="0"/>
    <n v="0"/>
    <n v="25.676639999999999"/>
    <n v="25.876639999999998"/>
    <n v="25.876639999999998"/>
    <n v="25.677"/>
    <n v="0.2"/>
    <n v="2.5569999999999999"/>
    <n v="54.899000000000001"/>
    <n v="3.875"/>
    <n v="55.099000000000004"/>
    <n v="55.099000000000004"/>
    <n v="4"/>
    <n v="19"/>
    <n v="0"/>
    <n v="23"/>
    <n v="0"/>
    <n v="29"/>
    <n v="0"/>
    <n v="0"/>
    <n v="2"/>
    <n v="31"/>
    <n v="3"/>
    <n v="6"/>
    <n v="31"/>
    <n v="40"/>
    <n v="1"/>
    <n v="3"/>
    <n v="38"/>
    <n v="42"/>
    <n v="17.370999999999999"/>
    <n v="0"/>
    <n v="8.3789999999999996"/>
    <n v="25.75"/>
    <n v="1"/>
    <n v="0"/>
    <n v="0"/>
    <n v="1"/>
    <n v="0"/>
    <n v="128"/>
    <n v="0"/>
    <n v="128"/>
    <n v="0"/>
    <n v="0"/>
    <n v="0"/>
    <n v="0"/>
    <n v="0"/>
    <n v="0"/>
    <n v="0"/>
    <n v="0"/>
    <n v="0"/>
    <n v="0"/>
    <n v="1"/>
    <n v="0"/>
    <n v="1435"/>
    <m/>
  </r>
  <r>
    <x v="13"/>
    <x v="10"/>
    <n v="0.2"/>
    <n v="0"/>
    <n v="0"/>
    <n v="25.676639999999999"/>
    <n v="25.876639999999998"/>
    <n v="25.876639999999998"/>
    <n v="25.677"/>
    <n v="0.2"/>
    <n v="2.5569999999999999"/>
    <n v="54.899000000000001"/>
    <n v="3.875"/>
    <n v="55.099000000000004"/>
    <n v="55.099000000000004"/>
    <n v="4"/>
    <n v="19"/>
    <n v="0"/>
    <n v="23"/>
    <n v="0"/>
    <n v="29"/>
    <n v="0"/>
    <n v="0"/>
    <n v="2"/>
    <n v="31"/>
    <n v="3"/>
    <n v="6"/>
    <n v="31"/>
    <n v="40"/>
    <n v="1"/>
    <n v="3"/>
    <n v="38"/>
    <n v="42"/>
    <n v="17.370999999999999"/>
    <n v="0"/>
    <n v="8.3789999999999996"/>
    <n v="25.75"/>
    <n v="1"/>
    <n v="0"/>
    <n v="0"/>
    <n v="1"/>
    <n v="0"/>
    <n v="128"/>
    <n v="0"/>
    <n v="128"/>
    <n v="0"/>
    <n v="0"/>
    <n v="0"/>
    <n v="0"/>
    <n v="0"/>
    <n v="0"/>
    <n v="0"/>
    <n v="0"/>
    <n v="0"/>
    <n v="0"/>
    <n v="1"/>
    <n v="0"/>
    <n v="1435"/>
    <m/>
  </r>
  <r>
    <x v="13"/>
    <x v="11"/>
    <n v="0.2"/>
    <n v="0"/>
    <n v="0"/>
    <n v="25.676639999999999"/>
    <n v="25.876639999999998"/>
    <n v="25.876639999999998"/>
    <n v="25.677"/>
    <n v="0.2"/>
    <n v="2.5569999999999999"/>
    <n v="54.899000000000001"/>
    <n v="3.875"/>
    <n v="55.099000000000004"/>
    <n v="55.099000000000004"/>
    <n v="4"/>
    <n v="19"/>
    <n v="0"/>
    <n v="23"/>
    <n v="0"/>
    <n v="29"/>
    <n v="0"/>
    <n v="0"/>
    <n v="2"/>
    <n v="31"/>
    <n v="3"/>
    <n v="6"/>
    <n v="31"/>
    <n v="40"/>
    <n v="1"/>
    <n v="3"/>
    <n v="38"/>
    <n v="42"/>
    <n v="17.370999999999999"/>
    <n v="0"/>
    <n v="8.3789999999999996"/>
    <n v="25.75"/>
    <n v="1"/>
    <n v="0"/>
    <n v="0"/>
    <n v="1"/>
    <n v="0"/>
    <n v="128"/>
    <n v="0"/>
    <n v="128"/>
    <n v="0"/>
    <n v="0"/>
    <n v="0"/>
    <n v="0"/>
    <n v="0"/>
    <n v="0"/>
    <n v="0"/>
    <n v="0"/>
    <n v="0"/>
    <n v="0"/>
    <n v="1"/>
    <n v="0"/>
    <n v="1435"/>
    <m/>
  </r>
  <r>
    <x v="14"/>
    <x v="0"/>
    <n v="0.2"/>
    <n v="0"/>
    <n v="0"/>
    <n v="25.676639999999999"/>
    <n v="25.876639999999998"/>
    <n v="25.876639999999998"/>
    <n v="25.677"/>
    <n v="0.2"/>
    <n v="2.5569999999999999"/>
    <n v="54.899000000000001"/>
    <n v="3.875"/>
    <n v="55.099000000000004"/>
    <n v="55.099000000000004"/>
    <n v="4"/>
    <n v="19"/>
    <n v="0"/>
    <n v="23"/>
    <n v="0"/>
    <n v="29"/>
    <n v="0"/>
    <n v="0"/>
    <n v="2"/>
    <n v="31"/>
    <n v="3"/>
    <n v="6"/>
    <n v="31"/>
    <n v="40"/>
    <n v="1"/>
    <n v="3"/>
    <n v="38"/>
    <n v="42"/>
    <n v="17.370999999999999"/>
    <n v="0"/>
    <n v="8.3789999999999996"/>
    <n v="25.75"/>
    <n v="1"/>
    <n v="0"/>
    <n v="0"/>
    <n v="1"/>
    <n v="0"/>
    <n v="128"/>
    <n v="0"/>
    <n v="128"/>
    <n v="0"/>
    <n v="0"/>
    <n v="0"/>
    <n v="0"/>
    <n v="0"/>
    <n v="0"/>
    <n v="0"/>
    <n v="0"/>
    <n v="0"/>
    <n v="0"/>
    <n v="1"/>
    <n v="0"/>
    <n v="1435"/>
    <m/>
  </r>
  <r>
    <x v="14"/>
    <x v="1"/>
    <n v="0.2"/>
    <n v="0"/>
    <n v="0"/>
    <n v="25.676639999999999"/>
    <n v="25.876639999999998"/>
    <n v="25.876639999999998"/>
    <n v="25.677"/>
    <n v="0.2"/>
    <n v="2.5569999999999999"/>
    <n v="54.899000000000001"/>
    <n v="3.875"/>
    <n v="55.099000000000004"/>
    <n v="55.099000000000004"/>
    <n v="4"/>
    <n v="19"/>
    <n v="0"/>
    <n v="23"/>
    <n v="0"/>
    <n v="29"/>
    <n v="0"/>
    <n v="0"/>
    <n v="2"/>
    <n v="31"/>
    <n v="3"/>
    <n v="6"/>
    <n v="31"/>
    <n v="40"/>
    <n v="1"/>
    <n v="3"/>
    <n v="38"/>
    <n v="42"/>
    <n v="17.370999999999999"/>
    <n v="0"/>
    <n v="8.3789999999999996"/>
    <n v="25.75"/>
    <n v="1"/>
    <n v="0"/>
    <n v="0"/>
    <n v="1"/>
    <n v="0"/>
    <n v="128"/>
    <n v="0"/>
    <n v="128"/>
    <n v="0"/>
    <n v="0"/>
    <n v="0"/>
    <n v="0"/>
    <n v="0"/>
    <n v="0"/>
    <n v="0"/>
    <n v="0"/>
    <n v="0"/>
    <n v="0"/>
    <n v="1"/>
    <n v="0"/>
    <n v="1435"/>
    <m/>
  </r>
  <r>
    <x v="14"/>
    <x v="2"/>
    <n v="0.2"/>
    <n v="0"/>
    <n v="0"/>
    <n v="25.676639999999999"/>
    <n v="25.876639999999998"/>
    <n v="25.876639999999998"/>
    <n v="25.677"/>
    <n v="0.2"/>
    <n v="2.5569999999999999"/>
    <n v="54.899000000000001"/>
    <n v="3.875"/>
    <n v="55.099000000000004"/>
    <n v="55.099000000000004"/>
    <n v="4"/>
    <n v="19"/>
    <n v="0"/>
    <n v="23"/>
    <n v="0"/>
    <n v="29"/>
    <n v="0"/>
    <n v="0"/>
    <n v="2"/>
    <n v="31"/>
    <n v="3"/>
    <n v="6"/>
    <n v="31"/>
    <n v="40"/>
    <n v="1"/>
    <n v="3"/>
    <n v="38"/>
    <n v="42"/>
    <n v="17.370999999999999"/>
    <n v="0"/>
    <n v="8.3789999999999996"/>
    <n v="25.75"/>
    <n v="1"/>
    <n v="0"/>
    <n v="0"/>
    <n v="1"/>
    <n v="0"/>
    <n v="128"/>
    <n v="0"/>
    <n v="128"/>
    <n v="0"/>
    <n v="0"/>
    <n v="0"/>
    <n v="0"/>
    <n v="0"/>
    <n v="0"/>
    <n v="0"/>
    <n v="0"/>
    <n v="0"/>
    <n v="0"/>
    <n v="1"/>
    <n v="0"/>
    <n v="1435"/>
    <m/>
  </r>
  <r>
    <x v="14"/>
    <x v="3"/>
    <n v="0.2"/>
    <n v="0"/>
    <n v="0"/>
    <n v="25.676639999999999"/>
    <n v="25.876639999999998"/>
    <n v="25.876639999999998"/>
    <n v="25.677"/>
    <n v="0.2"/>
    <n v="2.5569999999999999"/>
    <n v="54.899000000000001"/>
    <n v="3.875"/>
    <n v="55.099000000000004"/>
    <n v="55.099000000000004"/>
    <n v="4"/>
    <n v="19"/>
    <n v="0"/>
    <n v="23"/>
    <n v="0"/>
    <n v="29"/>
    <n v="0"/>
    <n v="0"/>
    <n v="2"/>
    <n v="31"/>
    <n v="3"/>
    <n v="6"/>
    <n v="31"/>
    <n v="40"/>
    <n v="1"/>
    <n v="3"/>
    <n v="38"/>
    <n v="42"/>
    <n v="17.370999999999999"/>
    <n v="0"/>
    <n v="8.3789999999999996"/>
    <n v="25.75"/>
    <n v="1"/>
    <n v="0"/>
    <n v="0"/>
    <n v="1"/>
    <n v="0"/>
    <n v="128"/>
    <n v="0"/>
    <n v="128"/>
    <n v="0"/>
    <n v="0"/>
    <n v="0"/>
    <n v="0"/>
    <n v="0"/>
    <n v="0"/>
    <n v="0"/>
    <n v="0"/>
    <n v="0"/>
    <n v="0"/>
    <n v="1"/>
    <n v="0"/>
    <n v="1435"/>
    <m/>
  </r>
  <r>
    <x v="14"/>
    <x v="4"/>
    <n v="0.2"/>
    <n v="0"/>
    <n v="0"/>
    <n v="25.676639999999999"/>
    <n v="25.876639999999998"/>
    <n v="25.876639999999998"/>
    <n v="25.677"/>
    <n v="0.2"/>
    <n v="2.5569999999999999"/>
    <n v="54.899000000000001"/>
    <n v="3.875"/>
    <n v="55.099000000000004"/>
    <n v="55.099000000000004"/>
    <n v="4"/>
    <n v="19"/>
    <n v="0"/>
    <n v="23"/>
    <n v="0"/>
    <n v="29"/>
    <n v="0"/>
    <n v="0"/>
    <n v="2"/>
    <n v="31"/>
    <n v="3"/>
    <n v="6"/>
    <n v="31"/>
    <n v="40"/>
    <n v="1"/>
    <n v="3"/>
    <n v="38"/>
    <n v="42"/>
    <n v="17.370999999999999"/>
    <n v="0"/>
    <n v="8.3789999999999996"/>
    <n v="25.75"/>
    <n v="1"/>
    <n v="0"/>
    <n v="0"/>
    <n v="1"/>
    <n v="0"/>
    <n v="128"/>
    <n v="0"/>
    <n v="128"/>
    <n v="0"/>
    <n v="0"/>
    <n v="0"/>
    <n v="0"/>
    <n v="0"/>
    <n v="0"/>
    <n v="0"/>
    <n v="0"/>
    <n v="0"/>
    <n v="0"/>
    <n v="1"/>
    <n v="0"/>
    <n v="1435"/>
    <m/>
  </r>
  <r>
    <x v="14"/>
    <x v="5"/>
    <n v="0.2"/>
    <n v="0"/>
    <n v="0"/>
    <n v="25.676639999999999"/>
    <n v="25.876639999999998"/>
    <n v="25.876639999999998"/>
    <n v="25.677"/>
    <n v="0.2"/>
    <n v="2.5569999999999999"/>
    <n v="54.899000000000001"/>
    <n v="3.875"/>
    <n v="55.099000000000004"/>
    <n v="55.099000000000004"/>
    <n v="4"/>
    <n v="19"/>
    <n v="0"/>
    <n v="23"/>
    <n v="0"/>
    <n v="29"/>
    <n v="0"/>
    <n v="0"/>
    <n v="2"/>
    <n v="31"/>
    <n v="3"/>
    <n v="6"/>
    <n v="31"/>
    <n v="40"/>
    <n v="1"/>
    <n v="3"/>
    <n v="38"/>
    <n v="42"/>
    <n v="17.370999999999999"/>
    <n v="0"/>
    <n v="8.3789999999999996"/>
    <n v="25.75"/>
    <n v="1"/>
    <n v="0"/>
    <n v="0"/>
    <n v="1"/>
    <n v="0"/>
    <n v="128"/>
    <n v="0"/>
    <n v="128"/>
    <n v="0"/>
    <n v="0"/>
    <n v="0"/>
    <n v="0"/>
    <n v="0"/>
    <n v="0"/>
    <n v="0"/>
    <n v="0"/>
    <n v="0"/>
    <n v="0"/>
    <n v="1"/>
    <n v="0"/>
    <n v="1435"/>
    <m/>
  </r>
  <r>
    <x v="14"/>
    <x v="6"/>
    <n v="0.2"/>
    <n v="0"/>
    <n v="0"/>
    <n v="25.676639999999999"/>
    <n v="25.876639999999998"/>
    <n v="25.876639999999998"/>
    <n v="25.677"/>
    <n v="0.2"/>
    <n v="2.5569999999999999"/>
    <n v="54.899000000000001"/>
    <n v="3.875"/>
    <n v="55.099000000000004"/>
    <n v="55.099000000000004"/>
    <n v="4"/>
    <n v="19"/>
    <n v="0"/>
    <n v="23"/>
    <n v="0"/>
    <n v="29"/>
    <n v="0"/>
    <n v="0"/>
    <n v="2"/>
    <n v="31"/>
    <n v="3"/>
    <n v="6"/>
    <n v="31"/>
    <n v="40"/>
    <n v="1"/>
    <n v="3"/>
    <n v="38"/>
    <n v="42"/>
    <n v="17.370999999999999"/>
    <n v="0"/>
    <n v="8.3789999999999996"/>
    <n v="25.75"/>
    <n v="1"/>
    <n v="0"/>
    <n v="0"/>
    <n v="1"/>
    <n v="0"/>
    <n v="128"/>
    <n v="0"/>
    <n v="128"/>
    <n v="0"/>
    <n v="0"/>
    <n v="0"/>
    <n v="0"/>
    <n v="0"/>
    <n v="0"/>
    <n v="0"/>
    <n v="0"/>
    <n v="0"/>
    <n v="0"/>
    <n v="1"/>
    <n v="0"/>
    <n v="1435"/>
    <m/>
  </r>
  <r>
    <x v="14"/>
    <x v="7"/>
    <n v="0.2"/>
    <n v="0"/>
    <n v="0"/>
    <n v="25.676639999999999"/>
    <n v="25.876639999999998"/>
    <n v="25.876639999999998"/>
    <n v="25.677"/>
    <n v="0.2"/>
    <n v="2.5569999999999999"/>
    <n v="54.899000000000001"/>
    <n v="3.875"/>
    <n v="55.099000000000004"/>
    <n v="55.099000000000004"/>
    <n v="4"/>
    <n v="19"/>
    <n v="0"/>
    <n v="23"/>
    <n v="0"/>
    <n v="29"/>
    <n v="0"/>
    <n v="0"/>
    <n v="2"/>
    <n v="31"/>
    <n v="3"/>
    <n v="6"/>
    <n v="31"/>
    <n v="40"/>
    <n v="1"/>
    <n v="3"/>
    <n v="38"/>
    <n v="42"/>
    <n v="17.370999999999999"/>
    <n v="0"/>
    <n v="8.3789999999999996"/>
    <n v="25.75"/>
    <n v="1"/>
    <n v="0"/>
    <n v="0"/>
    <n v="1"/>
    <n v="0"/>
    <n v="128"/>
    <n v="0"/>
    <n v="128"/>
    <n v="0"/>
    <n v="0"/>
    <n v="0"/>
    <n v="0"/>
    <n v="0"/>
    <n v="0"/>
    <n v="0"/>
    <n v="0"/>
    <n v="0"/>
    <n v="0"/>
    <n v="1"/>
    <n v="0"/>
    <n v="1435"/>
    <m/>
  </r>
  <r>
    <x v="14"/>
    <x v="8"/>
    <n v="0.2"/>
    <n v="0"/>
    <n v="0"/>
    <n v="25.676639999999999"/>
    <n v="25.876639999999998"/>
    <n v="25.876639999999998"/>
    <n v="25.677"/>
    <n v="0.2"/>
    <n v="2.5569999999999999"/>
    <n v="54.899000000000001"/>
    <n v="3.875"/>
    <n v="55.099000000000004"/>
    <n v="55.099000000000004"/>
    <n v="4"/>
    <n v="19"/>
    <n v="0"/>
    <n v="23"/>
    <n v="0"/>
    <n v="29"/>
    <n v="0"/>
    <n v="0"/>
    <n v="2"/>
    <n v="31"/>
    <n v="3"/>
    <n v="6"/>
    <n v="31"/>
    <n v="40"/>
    <n v="1"/>
    <n v="3"/>
    <n v="38"/>
    <n v="42"/>
    <n v="17.370999999999999"/>
    <n v="0"/>
    <n v="8.3789999999999996"/>
    <n v="25.75"/>
    <n v="1"/>
    <n v="0"/>
    <n v="0"/>
    <n v="1"/>
    <n v="0"/>
    <n v="128"/>
    <n v="0"/>
    <n v="128"/>
    <n v="0"/>
    <n v="0"/>
    <n v="0"/>
    <n v="0"/>
    <n v="0"/>
    <n v="0"/>
    <n v="0"/>
    <n v="0"/>
    <n v="0"/>
    <n v="0"/>
    <n v="1"/>
    <n v="0"/>
    <n v="1435"/>
    <m/>
  </r>
  <r>
    <x v="14"/>
    <x v="9"/>
    <n v="0.2"/>
    <n v="0"/>
    <n v="0"/>
    <n v="25.676639999999999"/>
    <n v="25.876639999999998"/>
    <n v="25.876639999999998"/>
    <n v="25.677"/>
    <n v="0.2"/>
    <n v="2.5569999999999999"/>
    <n v="54.899000000000001"/>
    <n v="3.875"/>
    <n v="55.099000000000004"/>
    <n v="55.099000000000004"/>
    <n v="4"/>
    <n v="19"/>
    <n v="0"/>
    <n v="23"/>
    <n v="0"/>
    <n v="29"/>
    <n v="0"/>
    <n v="0"/>
    <n v="2"/>
    <n v="31"/>
    <n v="3"/>
    <n v="6"/>
    <n v="31"/>
    <n v="40"/>
    <n v="1"/>
    <n v="3"/>
    <n v="38"/>
    <n v="42"/>
    <n v="17.370999999999999"/>
    <n v="0"/>
    <n v="8.3789999999999996"/>
    <n v="25.75"/>
    <n v="1"/>
    <n v="0"/>
    <n v="0"/>
    <n v="1"/>
    <n v="0"/>
    <n v="128"/>
    <n v="0"/>
    <n v="128"/>
    <n v="0"/>
    <n v="0"/>
    <n v="0"/>
    <n v="0"/>
    <n v="0"/>
    <n v="0"/>
    <n v="0"/>
    <n v="0"/>
    <n v="0"/>
    <n v="0"/>
    <n v="1"/>
    <n v="0"/>
    <n v="1435"/>
    <m/>
  </r>
  <r>
    <x v="14"/>
    <x v="10"/>
    <n v="0.2"/>
    <n v="0"/>
    <n v="0"/>
    <n v="25.676639999999999"/>
    <n v="25.876639999999998"/>
    <n v="25.876639999999998"/>
    <n v="25.677"/>
    <n v="0.2"/>
    <n v="2.5569999999999999"/>
    <n v="54.899000000000001"/>
    <n v="3.875"/>
    <n v="55.099000000000004"/>
    <n v="55.099000000000004"/>
    <n v="4"/>
    <n v="19"/>
    <n v="0"/>
    <n v="23"/>
    <n v="0"/>
    <n v="29"/>
    <n v="0"/>
    <n v="0"/>
    <n v="2"/>
    <n v="31"/>
    <n v="3"/>
    <n v="6"/>
    <n v="31"/>
    <n v="40"/>
    <n v="1"/>
    <n v="3"/>
    <n v="38"/>
    <n v="42"/>
    <n v="17.370999999999999"/>
    <n v="0"/>
    <n v="8.3789999999999996"/>
    <n v="25.75"/>
    <n v="1"/>
    <n v="0"/>
    <n v="0"/>
    <n v="1"/>
    <n v="0"/>
    <n v="128"/>
    <n v="0"/>
    <n v="128"/>
    <n v="0"/>
    <n v="0"/>
    <n v="0"/>
    <n v="0"/>
    <n v="0"/>
    <n v="0"/>
    <n v="0"/>
    <n v="0"/>
    <n v="0"/>
    <n v="0"/>
    <n v="1"/>
    <n v="0"/>
    <n v="1435"/>
    <m/>
  </r>
  <r>
    <x v="14"/>
    <x v="11"/>
    <n v="0.2"/>
    <n v="0"/>
    <n v="0"/>
    <n v="25.676639999999999"/>
    <n v="25.876639999999998"/>
    <n v="25.876639999999998"/>
    <n v="25.677"/>
    <n v="0.2"/>
    <n v="2.5569999999999999"/>
    <n v="54.899000000000001"/>
    <n v="3.875"/>
    <n v="55.099000000000004"/>
    <n v="55.099000000000004"/>
    <n v="4"/>
    <n v="19"/>
    <n v="0"/>
    <n v="23"/>
    <n v="0"/>
    <n v="29"/>
    <n v="0"/>
    <n v="0"/>
    <n v="2"/>
    <n v="31"/>
    <n v="3"/>
    <n v="6"/>
    <n v="31"/>
    <n v="40"/>
    <n v="1"/>
    <n v="3"/>
    <n v="38"/>
    <n v="42"/>
    <n v="17.370999999999999"/>
    <n v="0"/>
    <n v="8.3789999999999996"/>
    <n v="25.75"/>
    <n v="1"/>
    <n v="0"/>
    <n v="0"/>
    <n v="1"/>
    <n v="0"/>
    <n v="128"/>
    <n v="0"/>
    <n v="128"/>
    <n v="0"/>
    <n v="0"/>
    <n v="0"/>
    <n v="0"/>
    <n v="0"/>
    <n v="0"/>
    <n v="0"/>
    <n v="0"/>
    <n v="0"/>
    <n v="0"/>
    <n v="1"/>
    <n v="0"/>
    <n v="1435"/>
    <m/>
  </r>
  <r>
    <x v="15"/>
    <x v="0"/>
    <n v="0.2"/>
    <n v="0"/>
    <n v="0"/>
    <n v="25.676639999999999"/>
    <n v="25.876639999999998"/>
    <n v="25.876639999999998"/>
    <n v="25.677"/>
    <n v="0.2"/>
    <n v="2.5569999999999999"/>
    <n v="54.899000000000001"/>
    <n v="3.875"/>
    <n v="55.099000000000004"/>
    <n v="55.099000000000004"/>
    <n v="4"/>
    <n v="19"/>
    <n v="0"/>
    <n v="23"/>
    <n v="0"/>
    <n v="29"/>
    <n v="0"/>
    <n v="0"/>
    <n v="2"/>
    <n v="31"/>
    <n v="3"/>
    <n v="6"/>
    <n v="31"/>
    <n v="40"/>
    <n v="1"/>
    <n v="3"/>
    <n v="38"/>
    <n v="42"/>
    <n v="17.370999999999999"/>
    <n v="0"/>
    <n v="8.3789999999999996"/>
    <n v="25.75"/>
    <n v="1"/>
    <n v="0"/>
    <n v="0"/>
    <n v="1"/>
    <n v="0"/>
    <n v="128"/>
    <n v="0"/>
    <n v="128"/>
    <n v="0"/>
    <n v="0"/>
    <n v="0"/>
    <n v="0"/>
    <n v="0"/>
    <n v="0"/>
    <n v="0"/>
    <n v="0"/>
    <n v="0"/>
    <n v="0"/>
    <n v="1"/>
    <n v="0"/>
    <n v="1435"/>
    <m/>
  </r>
  <r>
    <x v="15"/>
    <x v="1"/>
    <n v="0.2"/>
    <n v="0"/>
    <n v="0"/>
    <n v="25.676639999999999"/>
    <n v="25.876639999999998"/>
    <n v="25.876639999999998"/>
    <n v="25.677"/>
    <n v="0.2"/>
    <n v="2.5569999999999999"/>
    <n v="54.899000000000001"/>
    <n v="3.875"/>
    <n v="55.099000000000004"/>
    <n v="55.099000000000004"/>
    <n v="4"/>
    <n v="19"/>
    <n v="0"/>
    <n v="23"/>
    <n v="0"/>
    <n v="29"/>
    <n v="0"/>
    <n v="0"/>
    <n v="2"/>
    <n v="31"/>
    <n v="3"/>
    <n v="6"/>
    <n v="31"/>
    <n v="40"/>
    <n v="1"/>
    <n v="3"/>
    <n v="38"/>
    <n v="42"/>
    <n v="17.370999999999999"/>
    <n v="0"/>
    <n v="8.3789999999999996"/>
    <n v="25.75"/>
    <n v="1"/>
    <n v="0"/>
    <n v="0"/>
    <n v="1"/>
    <n v="0"/>
    <n v="128"/>
    <n v="0"/>
    <n v="128"/>
    <n v="0"/>
    <n v="0"/>
    <n v="0"/>
    <n v="0"/>
    <n v="0"/>
    <n v="0"/>
    <n v="0"/>
    <n v="0"/>
    <n v="0"/>
    <n v="0"/>
    <n v="1"/>
    <n v="0"/>
    <n v="1435"/>
    <m/>
  </r>
  <r>
    <x v="15"/>
    <x v="2"/>
    <n v="0.2"/>
    <n v="0"/>
    <n v="0"/>
    <n v="25.676639999999999"/>
    <n v="25.876639999999998"/>
    <n v="25.876639999999998"/>
    <n v="25.677"/>
    <n v="0.2"/>
    <n v="2.5569999999999999"/>
    <n v="54.899000000000001"/>
    <n v="3.875"/>
    <n v="55.099000000000004"/>
    <n v="55.099000000000004"/>
    <n v="4"/>
    <n v="19"/>
    <n v="0"/>
    <n v="23"/>
    <n v="0"/>
    <n v="29"/>
    <n v="0"/>
    <n v="0"/>
    <n v="2"/>
    <n v="31"/>
    <n v="3"/>
    <n v="6"/>
    <n v="31"/>
    <n v="40"/>
    <n v="1"/>
    <n v="3"/>
    <n v="38"/>
    <n v="42"/>
    <n v="17.370999999999999"/>
    <n v="0"/>
    <n v="8.3789999999999996"/>
    <n v="25.75"/>
    <n v="1"/>
    <n v="0"/>
    <n v="0"/>
    <n v="1"/>
    <n v="0"/>
    <n v="128"/>
    <n v="0"/>
    <n v="128"/>
    <n v="0"/>
    <n v="0"/>
    <n v="0"/>
    <n v="0"/>
    <n v="0"/>
    <n v="0"/>
    <n v="0"/>
    <n v="0"/>
    <n v="0"/>
    <n v="0"/>
    <n v="1"/>
    <n v="0"/>
    <n v="1435"/>
    <m/>
  </r>
  <r>
    <x v="15"/>
    <x v="3"/>
    <n v="0.2"/>
    <n v="0"/>
    <n v="0"/>
    <n v="25.676639999999999"/>
    <n v="25.876639999999998"/>
    <n v="25.876639999999998"/>
    <n v="25.677"/>
    <n v="0.2"/>
    <n v="2.5569999999999999"/>
    <n v="54.899000000000001"/>
    <n v="3.875"/>
    <n v="55.099000000000004"/>
    <n v="55.099000000000004"/>
    <n v="4"/>
    <n v="19"/>
    <n v="0"/>
    <n v="23"/>
    <n v="0"/>
    <n v="29"/>
    <n v="0"/>
    <n v="0"/>
    <n v="2"/>
    <n v="31"/>
    <n v="3"/>
    <n v="6"/>
    <n v="31"/>
    <n v="40"/>
    <n v="1"/>
    <n v="3"/>
    <n v="38"/>
    <n v="42"/>
    <n v="17.370999999999999"/>
    <n v="0"/>
    <n v="8.3789999999999996"/>
    <n v="25.75"/>
    <n v="1"/>
    <n v="0"/>
    <n v="0"/>
    <n v="1"/>
    <n v="0"/>
    <n v="128"/>
    <n v="0"/>
    <n v="128"/>
    <n v="0"/>
    <n v="0"/>
    <n v="0"/>
    <n v="0"/>
    <n v="0"/>
    <n v="0"/>
    <n v="0"/>
    <n v="0"/>
    <n v="0"/>
    <n v="0"/>
    <n v="1"/>
    <n v="0"/>
    <n v="1435"/>
    <m/>
  </r>
  <r>
    <x v="15"/>
    <x v="4"/>
    <n v="0.2"/>
    <n v="0"/>
    <n v="0"/>
    <n v="25.676639999999999"/>
    <n v="25.876639999999998"/>
    <n v="25.876639999999998"/>
    <n v="25.677"/>
    <n v="0.2"/>
    <n v="2.5569999999999999"/>
    <n v="54.899000000000001"/>
    <n v="3.875"/>
    <n v="55.099000000000004"/>
    <n v="55.099000000000004"/>
    <n v="4"/>
    <n v="19"/>
    <n v="0"/>
    <n v="23"/>
    <n v="0"/>
    <n v="29"/>
    <n v="0"/>
    <n v="0"/>
    <n v="2"/>
    <n v="31"/>
    <n v="3"/>
    <n v="6"/>
    <n v="31"/>
    <n v="40"/>
    <n v="1"/>
    <n v="3"/>
    <n v="38"/>
    <n v="42"/>
    <n v="17.370999999999999"/>
    <n v="0"/>
    <n v="8.3789999999999996"/>
    <n v="25.75"/>
    <n v="1"/>
    <n v="0"/>
    <n v="0"/>
    <n v="1"/>
    <n v="0"/>
    <n v="128"/>
    <n v="0"/>
    <n v="128"/>
    <n v="0"/>
    <n v="0"/>
    <n v="0"/>
    <n v="0"/>
    <n v="0"/>
    <n v="0"/>
    <n v="0"/>
    <n v="0"/>
    <n v="0"/>
    <n v="0"/>
    <n v="1"/>
    <n v="0"/>
    <n v="1435"/>
    <m/>
  </r>
  <r>
    <x v="15"/>
    <x v="5"/>
    <n v="0.2"/>
    <n v="0"/>
    <n v="0"/>
    <n v="25.676639999999999"/>
    <n v="25.876639999999998"/>
    <n v="25.876639999999998"/>
    <n v="25.677"/>
    <n v="0.2"/>
    <n v="2.5569999999999999"/>
    <n v="54.899000000000001"/>
    <n v="3.875"/>
    <n v="55.099000000000004"/>
    <n v="55.099000000000004"/>
    <n v="4"/>
    <n v="19"/>
    <n v="0"/>
    <n v="23"/>
    <n v="0"/>
    <n v="29"/>
    <n v="0"/>
    <n v="0"/>
    <n v="2"/>
    <n v="31"/>
    <n v="3"/>
    <n v="6"/>
    <n v="31"/>
    <n v="40"/>
    <n v="1"/>
    <n v="3"/>
    <n v="38"/>
    <n v="42"/>
    <n v="17.370999999999999"/>
    <n v="0"/>
    <n v="8.3789999999999996"/>
    <n v="25.75"/>
    <n v="1"/>
    <n v="0"/>
    <n v="0"/>
    <n v="1"/>
    <n v="0"/>
    <n v="128"/>
    <n v="0"/>
    <n v="128"/>
    <n v="0"/>
    <n v="0"/>
    <n v="0"/>
    <n v="0"/>
    <n v="0"/>
    <n v="0"/>
    <n v="0"/>
    <n v="0"/>
    <n v="0"/>
    <n v="0"/>
    <n v="1"/>
    <n v="0"/>
    <n v="1435"/>
    <m/>
  </r>
  <r>
    <x v="15"/>
    <x v="6"/>
    <n v="0.2"/>
    <n v="0"/>
    <n v="0"/>
    <n v="25.676639999999999"/>
    <n v="25.876639999999998"/>
    <n v="25.876639999999998"/>
    <n v="25.677"/>
    <n v="0.2"/>
    <n v="2.5569999999999999"/>
    <n v="54.899000000000001"/>
    <n v="3.875"/>
    <n v="55.099000000000004"/>
    <n v="55.099000000000004"/>
    <n v="4"/>
    <n v="19"/>
    <n v="0"/>
    <n v="23"/>
    <n v="0"/>
    <n v="29"/>
    <n v="0"/>
    <n v="0"/>
    <n v="2"/>
    <n v="31"/>
    <n v="3"/>
    <n v="6"/>
    <n v="31"/>
    <n v="40"/>
    <n v="1"/>
    <n v="3"/>
    <n v="38"/>
    <n v="42"/>
    <n v="17.370999999999999"/>
    <n v="0"/>
    <n v="8.3789999999999996"/>
    <n v="25.75"/>
    <n v="1"/>
    <n v="0"/>
    <n v="0"/>
    <n v="1"/>
    <n v="0"/>
    <n v="128"/>
    <n v="0"/>
    <n v="128"/>
    <n v="0"/>
    <n v="0"/>
    <n v="0"/>
    <n v="0"/>
    <n v="0"/>
    <n v="0"/>
    <n v="0"/>
    <n v="0"/>
    <n v="0"/>
    <n v="0"/>
    <n v="1"/>
    <n v="0"/>
    <n v="1435"/>
    <m/>
  </r>
  <r>
    <x v="15"/>
    <x v="7"/>
    <n v="0.2"/>
    <n v="0"/>
    <n v="0"/>
    <n v="25.676639999999999"/>
    <n v="25.876639999999998"/>
    <n v="25.876639999999998"/>
    <n v="25.677"/>
    <n v="0.2"/>
    <n v="2.5569999999999999"/>
    <n v="54.899000000000001"/>
    <n v="3.875"/>
    <n v="55.099000000000004"/>
    <n v="55.099000000000004"/>
    <n v="4"/>
    <n v="19"/>
    <n v="0"/>
    <n v="23"/>
    <n v="0"/>
    <n v="29"/>
    <n v="0"/>
    <n v="0"/>
    <n v="2"/>
    <n v="31"/>
    <n v="3"/>
    <n v="6"/>
    <n v="31"/>
    <n v="40"/>
    <n v="1"/>
    <n v="3"/>
    <n v="38"/>
    <n v="42"/>
    <n v="17.370999999999999"/>
    <n v="0"/>
    <n v="8.3789999999999996"/>
    <n v="25.75"/>
    <n v="1"/>
    <n v="0"/>
    <n v="0"/>
    <n v="1"/>
    <n v="0"/>
    <n v="128"/>
    <n v="0"/>
    <n v="128"/>
    <n v="0"/>
    <n v="0"/>
    <n v="0"/>
    <n v="0"/>
    <n v="0"/>
    <n v="0"/>
    <n v="0"/>
    <n v="0"/>
    <n v="0"/>
    <n v="0"/>
    <n v="1"/>
    <n v="0"/>
    <n v="1435"/>
    <m/>
  </r>
  <r>
    <x v="15"/>
    <x v="8"/>
    <n v="0.2"/>
    <n v="0"/>
    <n v="0"/>
    <n v="25.676639999999999"/>
    <n v="25.876639999999998"/>
    <n v="25.876639999999998"/>
    <n v="25.677"/>
    <n v="0.2"/>
    <n v="2.5569999999999999"/>
    <n v="54.899000000000001"/>
    <n v="3.875"/>
    <n v="55.099000000000004"/>
    <n v="55.099000000000004"/>
    <n v="4"/>
    <n v="19"/>
    <n v="0"/>
    <n v="23"/>
    <n v="0"/>
    <n v="29"/>
    <n v="0"/>
    <n v="0"/>
    <n v="2"/>
    <n v="31"/>
    <n v="3"/>
    <n v="6"/>
    <n v="31"/>
    <n v="40"/>
    <n v="1"/>
    <n v="3"/>
    <n v="38"/>
    <n v="42"/>
    <n v="17.370999999999999"/>
    <n v="0"/>
    <n v="8.3789999999999996"/>
    <n v="25.75"/>
    <n v="1"/>
    <n v="0"/>
    <n v="0"/>
    <n v="1"/>
    <n v="0"/>
    <n v="128"/>
    <n v="0"/>
    <n v="128"/>
    <n v="0"/>
    <n v="0"/>
    <n v="0"/>
    <n v="0"/>
    <n v="0"/>
    <n v="0"/>
    <n v="0"/>
    <n v="0"/>
    <n v="0"/>
    <n v="0"/>
    <n v="1"/>
    <n v="0"/>
    <n v="1435"/>
    <m/>
  </r>
  <r>
    <x v="15"/>
    <x v="9"/>
    <n v="0.2"/>
    <n v="0"/>
    <n v="0"/>
    <n v="25.676639999999999"/>
    <n v="25.876639999999998"/>
    <n v="25.876639999999998"/>
    <n v="25.677"/>
    <n v="0.2"/>
    <n v="2.5569999999999999"/>
    <n v="54.899000000000001"/>
    <n v="3.875"/>
    <n v="55.099000000000004"/>
    <n v="55.099000000000004"/>
    <n v="4"/>
    <n v="19"/>
    <n v="0"/>
    <n v="23"/>
    <n v="0"/>
    <n v="29"/>
    <n v="0"/>
    <n v="0"/>
    <n v="2"/>
    <n v="31"/>
    <n v="3"/>
    <n v="6"/>
    <n v="31"/>
    <n v="40"/>
    <n v="1"/>
    <n v="3"/>
    <n v="38"/>
    <n v="42"/>
    <n v="17.370999999999999"/>
    <n v="0"/>
    <n v="8.3789999999999996"/>
    <n v="25.75"/>
    <n v="1"/>
    <n v="0"/>
    <n v="0"/>
    <n v="1"/>
    <n v="0"/>
    <n v="128"/>
    <n v="0"/>
    <n v="128"/>
    <n v="0"/>
    <n v="0"/>
    <n v="0"/>
    <n v="0"/>
    <n v="0"/>
    <n v="0"/>
    <n v="0"/>
    <n v="0"/>
    <n v="0"/>
    <n v="0"/>
    <n v="1"/>
    <n v="0"/>
    <n v="1435"/>
    <m/>
  </r>
  <r>
    <x v="15"/>
    <x v="10"/>
    <n v="0.2"/>
    <n v="0"/>
    <n v="0"/>
    <n v="25.676639999999999"/>
    <n v="25.876639999999998"/>
    <n v="25.876639999999998"/>
    <n v="25.677"/>
    <n v="0.2"/>
    <n v="2.5569999999999999"/>
    <n v="54.899000000000001"/>
    <n v="3.875"/>
    <n v="55.099000000000004"/>
    <n v="55.099000000000004"/>
    <n v="4"/>
    <n v="19"/>
    <n v="0"/>
    <n v="23"/>
    <n v="0"/>
    <n v="29"/>
    <n v="0"/>
    <n v="0"/>
    <n v="2"/>
    <n v="31"/>
    <n v="3"/>
    <n v="6"/>
    <n v="31"/>
    <n v="40"/>
    <n v="1"/>
    <n v="3"/>
    <n v="38"/>
    <n v="42"/>
    <n v="17.370999999999999"/>
    <n v="0"/>
    <n v="8.3789999999999996"/>
    <n v="25.75"/>
    <n v="1"/>
    <n v="0"/>
    <n v="0"/>
    <n v="1"/>
    <n v="0"/>
    <n v="128"/>
    <n v="0"/>
    <n v="128"/>
    <n v="0"/>
    <n v="0"/>
    <n v="0"/>
    <n v="0"/>
    <n v="0"/>
    <n v="0"/>
    <n v="0"/>
    <n v="0"/>
    <n v="0"/>
    <n v="0"/>
    <n v="1"/>
    <n v="0"/>
    <n v="1435"/>
    <m/>
  </r>
  <r>
    <x v="15"/>
    <x v="11"/>
    <n v="0.2"/>
    <n v="0"/>
    <n v="0"/>
    <n v="25.676639999999999"/>
    <n v="25.876639999999998"/>
    <n v="25.876639999999998"/>
    <n v="25.677"/>
    <n v="0.2"/>
    <n v="2.5569999999999999"/>
    <n v="54.899000000000001"/>
    <n v="3.875"/>
    <n v="55.099000000000004"/>
    <n v="55.099000000000004"/>
    <n v="4"/>
    <n v="19"/>
    <n v="0"/>
    <n v="23"/>
    <n v="0"/>
    <n v="29"/>
    <n v="0"/>
    <n v="0"/>
    <n v="2"/>
    <n v="31"/>
    <n v="3"/>
    <n v="6"/>
    <n v="31"/>
    <n v="40"/>
    <n v="1"/>
    <n v="3"/>
    <n v="38"/>
    <n v="42"/>
    <n v="17.370999999999999"/>
    <n v="0"/>
    <n v="8.3789999999999996"/>
    <n v="25.75"/>
    <n v="1"/>
    <n v="0"/>
    <n v="0"/>
    <n v="1"/>
    <n v="0"/>
    <n v="128"/>
    <n v="0"/>
    <n v="128"/>
    <n v="0"/>
    <n v="0"/>
    <n v="0"/>
    <n v="0"/>
    <n v="0"/>
    <n v="0"/>
    <n v="0"/>
    <n v="0"/>
    <n v="0"/>
    <n v="0"/>
    <n v="1"/>
    <n v="0"/>
    <n v="1435"/>
    <m/>
  </r>
  <r>
    <x v="16"/>
    <x v="0"/>
    <n v="0.2"/>
    <n v="0"/>
    <n v="0"/>
    <n v="25.676639999999999"/>
    <n v="25.876639999999998"/>
    <n v="25.876639999999998"/>
    <n v="25.677"/>
    <n v="0.2"/>
    <n v="2.5569999999999999"/>
    <n v="54.899000000000001"/>
    <n v="3.875"/>
    <n v="55.099000000000004"/>
    <n v="55.099000000000004"/>
    <n v="4"/>
    <n v="19"/>
    <n v="0"/>
    <n v="23"/>
    <n v="0"/>
    <n v="29"/>
    <n v="0"/>
    <n v="0"/>
    <n v="2"/>
    <n v="31"/>
    <n v="4"/>
    <n v="6"/>
    <n v="31"/>
    <n v="41"/>
    <n v="1"/>
    <n v="3"/>
    <n v="38"/>
    <n v="42"/>
    <n v="17.370999999999999"/>
    <n v="0"/>
    <n v="8.3789999999999996"/>
    <n v="25.75"/>
    <n v="1"/>
    <n v="0"/>
    <n v="0"/>
    <n v="1"/>
    <n v="0"/>
    <n v="128"/>
    <n v="0"/>
    <n v="128"/>
    <n v="0"/>
    <n v="0"/>
    <n v="0"/>
    <n v="0"/>
    <n v="0"/>
    <n v="0"/>
    <n v="0"/>
    <n v="0"/>
    <n v="0"/>
    <n v="0"/>
    <n v="1"/>
    <n v="0"/>
    <n v="1435"/>
    <m/>
  </r>
  <r>
    <x v="16"/>
    <x v="1"/>
    <n v="0.2"/>
    <n v="0"/>
    <n v="0"/>
    <n v="25.676639999999999"/>
    <n v="25.876639999999998"/>
    <n v="25.876639999999998"/>
    <n v="25.677"/>
    <n v="0.2"/>
    <n v="2.5569999999999999"/>
    <n v="54.899000000000001"/>
    <n v="3.875"/>
    <n v="55.099000000000004"/>
    <n v="55.099000000000004"/>
    <n v="4"/>
    <n v="19"/>
    <n v="0"/>
    <n v="23"/>
    <n v="0"/>
    <n v="29"/>
    <n v="0"/>
    <n v="0"/>
    <n v="2"/>
    <n v="31"/>
    <n v="4"/>
    <n v="6"/>
    <n v="31"/>
    <n v="41"/>
    <n v="1"/>
    <n v="3"/>
    <n v="38"/>
    <n v="42"/>
    <n v="17.370999999999999"/>
    <n v="0"/>
    <n v="8.3789999999999996"/>
    <n v="25.75"/>
    <n v="1"/>
    <n v="0"/>
    <n v="0"/>
    <n v="1"/>
    <n v="0"/>
    <n v="128"/>
    <n v="0"/>
    <n v="128"/>
    <n v="0"/>
    <n v="0"/>
    <n v="0"/>
    <n v="0"/>
    <n v="0"/>
    <n v="0"/>
    <n v="0"/>
    <n v="0"/>
    <n v="0"/>
    <n v="0"/>
    <n v="1"/>
    <n v="0"/>
    <n v="1435"/>
    <m/>
  </r>
  <r>
    <x v="16"/>
    <x v="2"/>
    <n v="0.2"/>
    <n v="0"/>
    <n v="0"/>
    <n v="25.676639999999999"/>
    <n v="25.876639999999998"/>
    <n v="25.876639999999998"/>
    <n v="25.677"/>
    <n v="0.2"/>
    <n v="2.5569999999999999"/>
    <n v="54.899000000000001"/>
    <n v="3.875"/>
    <n v="55.099000000000004"/>
    <n v="55.099000000000004"/>
    <n v="4"/>
    <n v="19"/>
    <n v="0"/>
    <n v="23"/>
    <n v="0"/>
    <n v="29"/>
    <n v="0"/>
    <n v="0"/>
    <n v="2"/>
    <n v="31"/>
    <n v="4"/>
    <n v="6"/>
    <n v="31"/>
    <n v="41"/>
    <n v="1"/>
    <n v="3"/>
    <n v="38"/>
    <n v="42"/>
    <n v="17.370999999999999"/>
    <n v="0"/>
    <n v="8.3789999999999996"/>
    <n v="25.75"/>
    <n v="1"/>
    <n v="0"/>
    <n v="0"/>
    <n v="1"/>
    <n v="0"/>
    <n v="128"/>
    <n v="0"/>
    <n v="128"/>
    <n v="0"/>
    <n v="0"/>
    <n v="0"/>
    <n v="0"/>
    <n v="0"/>
    <n v="0"/>
    <n v="0"/>
    <n v="0"/>
    <n v="0"/>
    <n v="0"/>
    <n v="1"/>
    <n v="0"/>
    <n v="1435"/>
    <m/>
  </r>
  <r>
    <x v="16"/>
    <x v="3"/>
    <n v="0.2"/>
    <n v="0"/>
    <n v="0"/>
    <n v="25.676639999999999"/>
    <n v="25.876639999999998"/>
    <n v="25.876639999999998"/>
    <n v="25.677"/>
    <n v="0.2"/>
    <n v="2.5569999999999999"/>
    <n v="54.899000000000001"/>
    <n v="3.875"/>
    <n v="55.099000000000004"/>
    <n v="55.099000000000004"/>
    <n v="4"/>
    <n v="19"/>
    <n v="0"/>
    <n v="23"/>
    <n v="0"/>
    <n v="29"/>
    <n v="0"/>
    <n v="0"/>
    <n v="2"/>
    <n v="31"/>
    <n v="4"/>
    <n v="6"/>
    <n v="31"/>
    <n v="41"/>
    <n v="1"/>
    <n v="3"/>
    <n v="38"/>
    <n v="42"/>
    <n v="17.370999999999999"/>
    <n v="0"/>
    <n v="8.3789999999999996"/>
    <n v="25.75"/>
    <n v="1"/>
    <n v="0"/>
    <n v="0"/>
    <n v="1"/>
    <n v="0"/>
    <n v="128"/>
    <n v="0"/>
    <n v="128"/>
    <n v="0"/>
    <n v="0"/>
    <n v="0"/>
    <n v="0"/>
    <n v="0"/>
    <n v="0"/>
    <n v="0"/>
    <n v="0"/>
    <n v="0"/>
    <n v="0"/>
    <n v="1"/>
    <n v="0"/>
    <n v="1435"/>
    <m/>
  </r>
  <r>
    <x v="16"/>
    <x v="4"/>
    <n v="0.2"/>
    <n v="0"/>
    <n v="0"/>
    <n v="25.676639999999999"/>
    <n v="25.876639999999998"/>
    <n v="25.876639999999998"/>
    <n v="25.677"/>
    <n v="0.2"/>
    <n v="2.5569999999999999"/>
    <n v="54.899000000000001"/>
    <n v="3.875"/>
    <n v="55.099000000000004"/>
    <n v="55.099000000000004"/>
    <n v="4"/>
    <n v="19"/>
    <n v="0"/>
    <n v="23"/>
    <n v="0"/>
    <n v="29"/>
    <n v="0"/>
    <n v="0"/>
    <n v="2"/>
    <n v="31"/>
    <n v="4"/>
    <n v="6"/>
    <n v="31"/>
    <n v="41"/>
    <n v="1"/>
    <n v="3"/>
    <n v="38"/>
    <n v="42"/>
    <n v="17.370999999999999"/>
    <n v="0"/>
    <n v="8.3789999999999996"/>
    <n v="25.75"/>
    <n v="1"/>
    <n v="0"/>
    <n v="0"/>
    <n v="1"/>
    <n v="0"/>
    <n v="128"/>
    <n v="0"/>
    <n v="128"/>
    <n v="0"/>
    <n v="0"/>
    <n v="0"/>
    <n v="0"/>
    <n v="0"/>
    <n v="0"/>
    <n v="0"/>
    <n v="0"/>
    <n v="0"/>
    <n v="0"/>
    <n v="1"/>
    <n v="0"/>
    <n v="1435"/>
    <m/>
  </r>
  <r>
    <x v="16"/>
    <x v="5"/>
    <n v="0.2"/>
    <n v="0"/>
    <n v="0"/>
    <n v="25.676639999999999"/>
    <n v="25.876639999999998"/>
    <n v="25.876639999999998"/>
    <n v="25.677"/>
    <n v="0.2"/>
    <n v="2.5569999999999999"/>
    <n v="54.899000000000001"/>
    <n v="3.875"/>
    <n v="55.099000000000004"/>
    <n v="55.099000000000004"/>
    <n v="4"/>
    <n v="19"/>
    <n v="0"/>
    <n v="23"/>
    <n v="0"/>
    <n v="29"/>
    <n v="0"/>
    <n v="0"/>
    <n v="2"/>
    <n v="31"/>
    <n v="4"/>
    <n v="6"/>
    <n v="31"/>
    <n v="41"/>
    <n v="1"/>
    <n v="3"/>
    <n v="38"/>
    <n v="42"/>
    <n v="17.370999999999999"/>
    <n v="0"/>
    <n v="8.3789999999999996"/>
    <n v="25.75"/>
    <n v="1"/>
    <n v="0"/>
    <n v="0"/>
    <n v="1"/>
    <n v="0"/>
    <n v="128"/>
    <n v="0"/>
    <n v="128"/>
    <n v="0"/>
    <n v="0"/>
    <n v="0"/>
    <n v="0"/>
    <n v="0"/>
    <n v="0"/>
    <n v="0"/>
    <n v="0"/>
    <n v="0"/>
    <n v="0"/>
    <n v="1"/>
    <n v="0"/>
    <n v="1435"/>
    <m/>
  </r>
  <r>
    <x v="16"/>
    <x v="6"/>
    <n v="0.2"/>
    <n v="0"/>
    <n v="0"/>
    <n v="25.676639999999999"/>
    <n v="25.876639999999998"/>
    <n v="25.876639999999998"/>
    <n v="25.677"/>
    <n v="0.2"/>
    <n v="2.5569999999999999"/>
    <n v="54.899000000000001"/>
    <n v="3.875"/>
    <n v="55.099000000000004"/>
    <n v="55.099000000000004"/>
    <n v="4"/>
    <n v="19"/>
    <n v="0"/>
    <n v="23"/>
    <n v="0"/>
    <n v="29"/>
    <n v="0"/>
    <n v="0"/>
    <n v="2"/>
    <n v="31"/>
    <n v="4"/>
    <n v="6"/>
    <n v="31"/>
    <n v="41"/>
    <n v="1"/>
    <n v="3"/>
    <n v="38"/>
    <n v="42"/>
    <n v="17.370999999999999"/>
    <n v="0"/>
    <n v="8.3789999999999996"/>
    <n v="25.75"/>
    <n v="1"/>
    <n v="0"/>
    <n v="0"/>
    <n v="1"/>
    <n v="0"/>
    <n v="128"/>
    <n v="0"/>
    <n v="128"/>
    <n v="0"/>
    <n v="0"/>
    <n v="0"/>
    <n v="0"/>
    <n v="0"/>
    <n v="0"/>
    <n v="0"/>
    <n v="0"/>
    <n v="0"/>
    <n v="0"/>
    <n v="1"/>
    <n v="0"/>
    <n v="1435"/>
    <m/>
  </r>
  <r>
    <x v="16"/>
    <x v="7"/>
    <n v="0.2"/>
    <n v="0"/>
    <n v="0"/>
    <n v="25.676639999999999"/>
    <n v="25.876639999999998"/>
    <n v="25.876639999999998"/>
    <n v="25.677"/>
    <n v="0.2"/>
    <n v="2.5569999999999999"/>
    <n v="54.899000000000001"/>
    <n v="3.875"/>
    <n v="55.099000000000004"/>
    <n v="55.099000000000004"/>
    <n v="4"/>
    <n v="19"/>
    <n v="0"/>
    <n v="23"/>
    <n v="0"/>
    <n v="29"/>
    <n v="0"/>
    <n v="0"/>
    <n v="2"/>
    <n v="31"/>
    <n v="4"/>
    <n v="6"/>
    <n v="31"/>
    <n v="41"/>
    <n v="1"/>
    <n v="3"/>
    <n v="38"/>
    <n v="42"/>
    <n v="17.370999999999999"/>
    <n v="0"/>
    <n v="8.3789999999999996"/>
    <n v="25.75"/>
    <n v="1"/>
    <n v="0"/>
    <n v="0"/>
    <n v="1"/>
    <n v="0"/>
    <n v="128"/>
    <n v="0"/>
    <n v="128"/>
    <n v="0"/>
    <n v="0"/>
    <n v="0"/>
    <n v="0"/>
    <n v="0"/>
    <n v="0"/>
    <n v="0"/>
    <n v="0"/>
    <n v="0"/>
    <n v="0"/>
    <n v="1"/>
    <n v="0"/>
    <n v="1435"/>
    <m/>
  </r>
  <r>
    <x v="16"/>
    <x v="8"/>
    <n v="0.2"/>
    <n v="0"/>
    <n v="0"/>
    <n v="25.676639999999999"/>
    <n v="25.876639999999998"/>
    <n v="25.876639999999998"/>
    <n v="25.677"/>
    <n v="0.2"/>
    <n v="2.5569999999999999"/>
    <n v="54.899000000000001"/>
    <n v="3.875"/>
    <n v="55.099000000000004"/>
    <n v="55.099000000000004"/>
    <n v="4"/>
    <n v="19"/>
    <n v="0"/>
    <n v="23"/>
    <n v="0"/>
    <n v="29"/>
    <n v="0"/>
    <n v="0"/>
    <n v="2"/>
    <n v="31"/>
    <n v="4"/>
    <n v="6"/>
    <n v="31"/>
    <n v="41"/>
    <n v="1"/>
    <n v="3"/>
    <n v="38"/>
    <n v="42"/>
    <n v="17.370999999999999"/>
    <n v="0"/>
    <n v="8.3789999999999996"/>
    <n v="25.75"/>
    <n v="1"/>
    <n v="0"/>
    <n v="0"/>
    <n v="1"/>
    <n v="0"/>
    <n v="128"/>
    <n v="0"/>
    <n v="128"/>
    <n v="0"/>
    <n v="0"/>
    <n v="0"/>
    <n v="0"/>
    <n v="0"/>
    <n v="0"/>
    <n v="0"/>
    <n v="0"/>
    <n v="0"/>
    <n v="0"/>
    <n v="1"/>
    <n v="0"/>
    <n v="1435"/>
    <m/>
  </r>
  <r>
    <x v="16"/>
    <x v="9"/>
    <n v="0.2"/>
    <n v="0"/>
    <n v="0"/>
    <n v="25.676639999999999"/>
    <n v="25.876639999999998"/>
    <n v="25.876639999999998"/>
    <n v="25.677"/>
    <n v="0.2"/>
    <n v="2.5569999999999999"/>
    <n v="54.899000000000001"/>
    <n v="3.875"/>
    <n v="55.099000000000004"/>
    <n v="55.099000000000004"/>
    <n v="4"/>
    <n v="19"/>
    <n v="0"/>
    <n v="23"/>
    <n v="0"/>
    <n v="29"/>
    <n v="0"/>
    <n v="0"/>
    <n v="2"/>
    <n v="31"/>
    <n v="4"/>
    <n v="6"/>
    <n v="31"/>
    <n v="41"/>
    <n v="1"/>
    <n v="3"/>
    <n v="38"/>
    <n v="42"/>
    <n v="17.370999999999999"/>
    <n v="0"/>
    <n v="8.3789999999999996"/>
    <n v="25.75"/>
    <n v="1"/>
    <n v="0"/>
    <n v="0"/>
    <n v="1"/>
    <n v="0"/>
    <n v="128"/>
    <n v="0"/>
    <n v="128"/>
    <n v="0"/>
    <n v="0"/>
    <n v="0"/>
    <n v="0"/>
    <n v="0"/>
    <n v="0"/>
    <n v="0"/>
    <n v="0"/>
    <n v="0"/>
    <n v="0"/>
    <n v="1"/>
    <n v="0"/>
    <n v="1435"/>
    <m/>
  </r>
  <r>
    <x v="16"/>
    <x v="10"/>
    <n v="0.2"/>
    <n v="0"/>
    <n v="0"/>
    <n v="25.676639999999999"/>
    <n v="25.876639999999998"/>
    <n v="25.876639999999998"/>
    <n v="25.677"/>
    <n v="0.2"/>
    <n v="2.5569999999999999"/>
    <n v="54.899000000000001"/>
    <n v="3.875"/>
    <n v="55.099000000000004"/>
    <n v="55.099000000000004"/>
    <n v="4"/>
    <n v="19"/>
    <n v="0"/>
    <n v="23"/>
    <n v="0"/>
    <n v="29"/>
    <n v="0"/>
    <n v="0"/>
    <n v="2"/>
    <n v="31"/>
    <n v="4"/>
    <n v="6"/>
    <n v="31"/>
    <n v="41"/>
    <n v="1"/>
    <n v="3"/>
    <n v="38"/>
    <n v="42"/>
    <n v="17.370999999999999"/>
    <n v="0"/>
    <n v="8.3789999999999996"/>
    <n v="25.75"/>
    <n v="1"/>
    <n v="0"/>
    <n v="0"/>
    <n v="1"/>
    <n v="0"/>
    <n v="128"/>
    <n v="0"/>
    <n v="128"/>
    <n v="0"/>
    <n v="0"/>
    <n v="0"/>
    <n v="0"/>
    <n v="0"/>
    <n v="0"/>
    <n v="0"/>
    <n v="0"/>
    <n v="0"/>
    <n v="0"/>
    <n v="1"/>
    <n v="0"/>
    <n v="1435"/>
    <m/>
  </r>
  <r>
    <x v="16"/>
    <x v="11"/>
    <n v="0.2"/>
    <n v="0"/>
    <n v="0"/>
    <n v="25.676639999999999"/>
    <n v="25.876639999999998"/>
    <n v="25.876639999999998"/>
    <n v="25.677"/>
    <n v="0.2"/>
    <n v="2.5569999999999999"/>
    <n v="54.899000000000001"/>
    <n v="3.875"/>
    <n v="55.099000000000004"/>
    <n v="55.099000000000004"/>
    <n v="4"/>
    <n v="19"/>
    <n v="0"/>
    <n v="23"/>
    <n v="0"/>
    <n v="29"/>
    <n v="0"/>
    <n v="0"/>
    <n v="2"/>
    <n v="31"/>
    <n v="4"/>
    <n v="6"/>
    <n v="31"/>
    <n v="41"/>
    <n v="1"/>
    <n v="3"/>
    <n v="38"/>
    <n v="42"/>
    <n v="17.370999999999999"/>
    <n v="0"/>
    <n v="8.3789999999999996"/>
    <n v="25.75"/>
    <n v="1"/>
    <n v="0"/>
    <n v="0"/>
    <n v="1"/>
    <n v="0"/>
    <n v="128"/>
    <n v="0"/>
    <n v="128"/>
    <n v="0"/>
    <n v="0"/>
    <n v="0"/>
    <n v="0"/>
    <n v="0"/>
    <n v="0"/>
    <n v="0"/>
    <n v="0"/>
    <n v="0"/>
    <n v="0"/>
    <n v="1"/>
    <n v="0"/>
    <n v="1435"/>
    <m/>
  </r>
  <r>
    <x v="17"/>
    <x v="0"/>
    <n v="0.2"/>
    <n v="0"/>
    <n v="0"/>
    <n v="25.676639999999999"/>
    <n v="25.876639999999998"/>
    <n v="25.876639999999998"/>
    <n v="25.677"/>
    <n v="0.2"/>
    <n v="2.5569999999999999"/>
    <n v="54.899000000000001"/>
    <n v="3.875"/>
    <n v="55.099000000000004"/>
    <n v="55.099000000000004"/>
    <n v="4"/>
    <n v="19"/>
    <n v="0"/>
    <n v="23"/>
    <n v="0"/>
    <n v="29"/>
    <n v="0"/>
    <n v="0"/>
    <n v="2"/>
    <n v="31"/>
    <n v="4"/>
    <n v="6"/>
    <n v="31"/>
    <n v="41"/>
    <n v="1"/>
    <n v="3"/>
    <n v="38"/>
    <n v="42"/>
    <n v="17.370999999999999"/>
    <n v="0"/>
    <n v="8.3789999999999996"/>
    <n v="25.75"/>
    <n v="1"/>
    <n v="0"/>
    <n v="0"/>
    <n v="1"/>
    <n v="0"/>
    <n v="128"/>
    <n v="0"/>
    <n v="128"/>
    <n v="0"/>
    <n v="0"/>
    <n v="0"/>
    <n v="0"/>
    <n v="0"/>
    <n v="0"/>
    <n v="0"/>
    <n v="0"/>
    <n v="0"/>
    <n v="0"/>
    <n v="1"/>
    <n v="0"/>
    <n v="1435"/>
    <m/>
  </r>
  <r>
    <x v="17"/>
    <x v="1"/>
    <n v="0.2"/>
    <n v="0"/>
    <n v="0"/>
    <n v="25.676639999999999"/>
    <n v="25.876639999999998"/>
    <n v="25.876639999999998"/>
    <n v="25.677"/>
    <n v="0.2"/>
    <n v="2.5569999999999999"/>
    <n v="54.899000000000001"/>
    <n v="3.875"/>
    <n v="55.099000000000004"/>
    <n v="55.099000000000004"/>
    <n v="4"/>
    <n v="19"/>
    <n v="0"/>
    <n v="23"/>
    <n v="0"/>
    <n v="29"/>
    <n v="0"/>
    <n v="0"/>
    <n v="2"/>
    <n v="31"/>
    <n v="4"/>
    <n v="6"/>
    <n v="31"/>
    <n v="41"/>
    <n v="1"/>
    <n v="3"/>
    <n v="38"/>
    <n v="42"/>
    <n v="17.370999999999999"/>
    <n v="0"/>
    <n v="8.3789999999999996"/>
    <n v="25.75"/>
    <n v="1"/>
    <n v="0"/>
    <n v="0"/>
    <n v="1"/>
    <n v="0"/>
    <n v="128"/>
    <n v="0"/>
    <n v="128"/>
    <n v="0"/>
    <n v="0"/>
    <n v="0"/>
    <n v="0"/>
    <n v="0"/>
    <n v="0"/>
    <n v="0"/>
    <n v="0"/>
    <n v="0"/>
    <n v="0"/>
    <n v="1"/>
    <n v="0"/>
    <n v="1435"/>
    <m/>
  </r>
  <r>
    <x v="17"/>
    <x v="2"/>
    <n v="0.2"/>
    <n v="0"/>
    <n v="0"/>
    <n v="25.676639999999999"/>
    <n v="25.876639999999998"/>
    <n v="25.876639999999998"/>
    <n v="25.677"/>
    <n v="0.2"/>
    <n v="2.5569999999999999"/>
    <n v="54.899000000000001"/>
    <n v="3.875"/>
    <n v="55.099000000000004"/>
    <n v="55.099000000000004"/>
    <n v="4"/>
    <n v="19"/>
    <n v="0"/>
    <n v="23"/>
    <n v="0"/>
    <n v="29"/>
    <n v="0"/>
    <n v="0"/>
    <n v="2"/>
    <n v="31"/>
    <n v="4"/>
    <n v="6"/>
    <n v="31"/>
    <n v="41"/>
    <n v="1"/>
    <n v="3"/>
    <n v="38"/>
    <n v="42"/>
    <n v="17.370999999999999"/>
    <n v="0"/>
    <n v="8.3789999999999996"/>
    <n v="25.75"/>
    <n v="1"/>
    <n v="0"/>
    <n v="0"/>
    <n v="1"/>
    <n v="0"/>
    <n v="128"/>
    <n v="0"/>
    <n v="128"/>
    <n v="0"/>
    <n v="0"/>
    <n v="0"/>
    <n v="0"/>
    <n v="0"/>
    <n v="0"/>
    <n v="0"/>
    <n v="0"/>
    <n v="0"/>
    <n v="0"/>
    <n v="1"/>
    <n v="0"/>
    <n v="1435"/>
    <m/>
  </r>
  <r>
    <x v="17"/>
    <x v="3"/>
    <n v="0.2"/>
    <n v="0"/>
    <n v="0"/>
    <n v="25.676639999999999"/>
    <n v="25.876639999999998"/>
    <n v="25.876639999999998"/>
    <n v="25.677"/>
    <n v="0.2"/>
    <n v="2.5569999999999999"/>
    <n v="54.899000000000001"/>
    <n v="3.875"/>
    <n v="55.099000000000004"/>
    <n v="55.099000000000004"/>
    <n v="4"/>
    <n v="19"/>
    <n v="0"/>
    <n v="23"/>
    <n v="0"/>
    <n v="29"/>
    <n v="0"/>
    <n v="0"/>
    <n v="2"/>
    <n v="31"/>
    <n v="4"/>
    <n v="6"/>
    <n v="31"/>
    <n v="41"/>
    <n v="1"/>
    <n v="3"/>
    <n v="38"/>
    <n v="42"/>
    <n v="17.370999999999999"/>
    <n v="0"/>
    <n v="8.3789999999999996"/>
    <n v="25.75"/>
    <n v="1"/>
    <n v="0"/>
    <n v="0"/>
    <n v="1"/>
    <n v="0"/>
    <n v="128"/>
    <n v="0"/>
    <n v="128"/>
    <n v="0"/>
    <n v="0"/>
    <n v="0"/>
    <n v="0"/>
    <n v="0"/>
    <n v="0"/>
    <n v="0"/>
    <n v="0"/>
    <n v="0"/>
    <n v="0"/>
    <n v="1"/>
    <n v="0"/>
    <n v="1435"/>
    <m/>
  </r>
  <r>
    <x v="17"/>
    <x v="4"/>
    <n v="0.2"/>
    <n v="0"/>
    <n v="0"/>
    <n v="25.676639999999999"/>
    <n v="25.876639999999998"/>
    <n v="25.876639999999998"/>
    <n v="25.677"/>
    <n v="0.2"/>
    <n v="2.5569999999999999"/>
    <n v="54.899000000000001"/>
    <n v="3.875"/>
    <n v="55.099000000000004"/>
    <n v="55.099000000000004"/>
    <n v="4"/>
    <n v="19"/>
    <n v="0"/>
    <n v="23"/>
    <n v="0"/>
    <n v="29"/>
    <n v="0"/>
    <n v="0"/>
    <n v="2"/>
    <n v="31"/>
    <n v="4"/>
    <n v="6"/>
    <n v="31"/>
    <n v="41"/>
    <n v="1"/>
    <n v="3"/>
    <n v="38"/>
    <n v="42"/>
    <n v="17.370999999999999"/>
    <n v="0"/>
    <n v="8.3789999999999996"/>
    <n v="25.75"/>
    <n v="1"/>
    <n v="0"/>
    <n v="0"/>
    <n v="1"/>
    <n v="0"/>
    <n v="128"/>
    <n v="0"/>
    <n v="128"/>
    <n v="0"/>
    <n v="0"/>
    <n v="0"/>
    <n v="0"/>
    <n v="0"/>
    <n v="0"/>
    <n v="0"/>
    <n v="0"/>
    <n v="0"/>
    <n v="0"/>
    <n v="1"/>
    <n v="0"/>
    <n v="1435"/>
    <m/>
  </r>
  <r>
    <x v="17"/>
    <x v="5"/>
    <n v="0.2"/>
    <n v="0"/>
    <n v="0"/>
    <n v="25.676639999999999"/>
    <n v="25.876639999999998"/>
    <n v="25.876639999999998"/>
    <n v="25.677"/>
    <n v="0.2"/>
    <n v="2.5569999999999999"/>
    <n v="54.899000000000001"/>
    <n v="3.875"/>
    <n v="55.099000000000004"/>
    <n v="55.099000000000004"/>
    <n v="4"/>
    <n v="19"/>
    <n v="0"/>
    <n v="23"/>
    <n v="0"/>
    <n v="29"/>
    <n v="0"/>
    <n v="0"/>
    <n v="2"/>
    <n v="31"/>
    <n v="4"/>
    <n v="6"/>
    <n v="31"/>
    <n v="41"/>
    <n v="1"/>
    <n v="3"/>
    <n v="38"/>
    <n v="42"/>
    <n v="17.370999999999999"/>
    <n v="0"/>
    <n v="8.3789999999999996"/>
    <n v="25.75"/>
    <n v="1"/>
    <n v="0"/>
    <n v="0"/>
    <n v="1"/>
    <n v="0"/>
    <n v="128"/>
    <n v="0"/>
    <n v="128"/>
    <n v="0"/>
    <n v="0"/>
    <n v="0"/>
    <n v="0"/>
    <n v="0"/>
    <n v="0"/>
    <n v="0"/>
    <n v="0"/>
    <n v="0"/>
    <n v="0"/>
    <n v="1"/>
    <n v="0"/>
    <n v="1435"/>
    <m/>
  </r>
  <r>
    <x v="17"/>
    <x v="6"/>
    <n v="0.2"/>
    <n v="0"/>
    <n v="0"/>
    <n v="25.676639999999999"/>
    <n v="25.876639999999998"/>
    <n v="25.876639999999998"/>
    <n v="25.677"/>
    <n v="0.2"/>
    <n v="2.5569999999999999"/>
    <n v="54.899000000000001"/>
    <n v="3.875"/>
    <n v="55.099000000000004"/>
    <n v="55.099000000000004"/>
    <n v="4"/>
    <n v="19"/>
    <n v="0"/>
    <n v="23"/>
    <n v="0"/>
    <n v="29"/>
    <n v="0"/>
    <n v="0"/>
    <n v="2"/>
    <n v="31"/>
    <n v="4"/>
    <n v="6"/>
    <n v="31"/>
    <n v="41"/>
    <n v="1"/>
    <n v="3"/>
    <n v="38"/>
    <n v="42"/>
    <n v="17.370999999999999"/>
    <n v="0"/>
    <n v="8.3789999999999996"/>
    <n v="25.75"/>
    <n v="1"/>
    <n v="0"/>
    <n v="0"/>
    <n v="1"/>
    <n v="0"/>
    <n v="128"/>
    <n v="0"/>
    <n v="128"/>
    <n v="0"/>
    <n v="0"/>
    <n v="0"/>
    <n v="0"/>
    <n v="0"/>
    <n v="0"/>
    <n v="0"/>
    <n v="0"/>
    <n v="0"/>
    <n v="0"/>
    <n v="1"/>
    <n v="0"/>
    <n v="1435"/>
    <m/>
  </r>
  <r>
    <x v="17"/>
    <x v="7"/>
    <n v="0.2"/>
    <n v="0"/>
    <n v="0"/>
    <n v="25.676639999999999"/>
    <n v="25.876639999999998"/>
    <n v="25.876639999999998"/>
    <n v="25.677"/>
    <n v="0.2"/>
    <n v="2.5569999999999999"/>
    <n v="54.899000000000001"/>
    <n v="3.875"/>
    <n v="55.099000000000004"/>
    <n v="55.099000000000004"/>
    <n v="4"/>
    <n v="19"/>
    <n v="0"/>
    <n v="23"/>
    <n v="0"/>
    <n v="29"/>
    <n v="0"/>
    <n v="0"/>
    <n v="2"/>
    <n v="31"/>
    <n v="4"/>
    <n v="6"/>
    <n v="31"/>
    <n v="41"/>
    <n v="1"/>
    <n v="3"/>
    <n v="38"/>
    <n v="42"/>
    <n v="17.370999999999999"/>
    <n v="0"/>
    <n v="8.3789999999999996"/>
    <n v="25.75"/>
    <n v="1"/>
    <n v="0"/>
    <n v="0"/>
    <n v="1"/>
    <n v="0"/>
    <n v="128"/>
    <n v="0"/>
    <n v="128"/>
    <n v="0"/>
    <n v="0"/>
    <n v="0"/>
    <n v="0"/>
    <n v="0"/>
    <n v="0"/>
    <n v="0"/>
    <n v="0"/>
    <n v="0"/>
    <n v="0"/>
    <n v="1"/>
    <n v="0"/>
    <n v="1435"/>
    <m/>
  </r>
  <r>
    <x v="17"/>
    <x v="8"/>
    <n v="0.2"/>
    <n v="0"/>
    <n v="0"/>
    <n v="25.676639999999999"/>
    <n v="25.876639999999998"/>
    <n v="25.876639999999998"/>
    <n v="25.677"/>
    <n v="0.2"/>
    <n v="2.5569999999999999"/>
    <n v="54.899000000000001"/>
    <n v="3.875"/>
    <n v="55.099000000000004"/>
    <n v="55.099000000000004"/>
    <n v="4"/>
    <n v="19"/>
    <n v="0"/>
    <n v="23"/>
    <n v="0"/>
    <n v="29"/>
    <n v="0"/>
    <n v="0"/>
    <n v="2"/>
    <n v="31"/>
    <n v="4"/>
    <n v="6"/>
    <n v="31"/>
    <n v="41"/>
    <n v="1"/>
    <n v="3"/>
    <n v="38"/>
    <n v="42"/>
    <n v="17.370999999999999"/>
    <n v="0"/>
    <n v="8.3789999999999996"/>
    <n v="25.75"/>
    <n v="1"/>
    <n v="0"/>
    <n v="0"/>
    <n v="1"/>
    <n v="0"/>
    <n v="128"/>
    <n v="0"/>
    <n v="128"/>
    <n v="0"/>
    <n v="0"/>
    <n v="0"/>
    <n v="0"/>
    <n v="0"/>
    <n v="0"/>
    <n v="0"/>
    <n v="0"/>
    <n v="0"/>
    <n v="0"/>
    <n v="1"/>
    <n v="0"/>
    <n v="1435"/>
    <m/>
  </r>
  <r>
    <x v="17"/>
    <x v="9"/>
    <n v="0.2"/>
    <n v="0"/>
    <n v="0"/>
    <n v="25.676639999999999"/>
    <n v="25.876639999999998"/>
    <n v="25.876639999999998"/>
    <n v="25.677"/>
    <n v="0.2"/>
    <n v="2.5569999999999999"/>
    <n v="54.899000000000001"/>
    <n v="3.875"/>
    <n v="55.099000000000004"/>
    <n v="55.099000000000004"/>
    <n v="4"/>
    <n v="19"/>
    <n v="0"/>
    <n v="23"/>
    <n v="0"/>
    <n v="29"/>
    <n v="0"/>
    <n v="0"/>
    <n v="2"/>
    <n v="31"/>
    <n v="4"/>
    <n v="6"/>
    <n v="31"/>
    <n v="41"/>
    <n v="1"/>
    <n v="3"/>
    <n v="38"/>
    <n v="42"/>
    <n v="17.370999999999999"/>
    <n v="0"/>
    <n v="8.3789999999999996"/>
    <n v="25.75"/>
    <n v="1"/>
    <n v="0"/>
    <n v="0"/>
    <n v="1"/>
    <n v="0"/>
    <n v="128"/>
    <n v="0"/>
    <n v="128"/>
    <n v="0"/>
    <n v="0"/>
    <n v="0"/>
    <n v="0"/>
    <n v="0"/>
    <n v="0"/>
    <n v="0"/>
    <n v="0"/>
    <n v="0"/>
    <n v="0"/>
    <n v="1"/>
    <n v="0"/>
    <n v="1435"/>
    <m/>
  </r>
  <r>
    <x v="17"/>
    <x v="10"/>
    <n v="0.2"/>
    <n v="0"/>
    <n v="0"/>
    <n v="25.676639999999999"/>
    <n v="25.876639999999998"/>
    <n v="25.876639999999998"/>
    <n v="25.677"/>
    <n v="0.2"/>
    <n v="2.5569999999999999"/>
    <n v="54.899000000000001"/>
    <n v="3.875"/>
    <n v="55.099000000000004"/>
    <n v="55.099000000000004"/>
    <n v="4"/>
    <n v="19"/>
    <n v="0"/>
    <n v="23"/>
    <n v="0"/>
    <n v="29"/>
    <n v="0"/>
    <n v="0"/>
    <n v="2"/>
    <n v="31"/>
    <n v="4"/>
    <n v="6"/>
    <n v="31"/>
    <n v="41"/>
    <n v="1"/>
    <n v="3"/>
    <n v="38"/>
    <n v="42"/>
    <n v="17.370999999999999"/>
    <n v="0"/>
    <n v="8.3789999999999996"/>
    <n v="25.75"/>
    <n v="1"/>
    <n v="0"/>
    <n v="0"/>
    <n v="1"/>
    <n v="0"/>
    <n v="128"/>
    <n v="0"/>
    <n v="128"/>
    <n v="0"/>
    <n v="0"/>
    <n v="0"/>
    <n v="0"/>
    <n v="0"/>
    <n v="0"/>
    <n v="0"/>
    <n v="0"/>
    <n v="0"/>
    <n v="0"/>
    <n v="1"/>
    <n v="0"/>
    <n v="1435"/>
    <m/>
  </r>
  <r>
    <x v="17"/>
    <x v="11"/>
    <n v="0.2"/>
    <n v="0"/>
    <n v="0"/>
    <n v="25.676639999999999"/>
    <n v="25.876639999999998"/>
    <n v="25.876639999999998"/>
    <n v="25.677"/>
    <n v="0.2"/>
    <n v="2.5569999999999999"/>
    <n v="54.899000000000001"/>
    <n v="3.875"/>
    <n v="55.099000000000004"/>
    <n v="55.099000000000004"/>
    <n v="4"/>
    <n v="19"/>
    <n v="0"/>
    <n v="23"/>
    <n v="0"/>
    <n v="29"/>
    <n v="0"/>
    <n v="0"/>
    <n v="2"/>
    <n v="31"/>
    <n v="4"/>
    <n v="6"/>
    <n v="31"/>
    <n v="41"/>
    <n v="1"/>
    <n v="3"/>
    <n v="38"/>
    <n v="42"/>
    <n v="17.370999999999999"/>
    <n v="0"/>
    <n v="8.3789999999999996"/>
    <n v="25.75"/>
    <n v="1"/>
    <n v="0"/>
    <n v="0"/>
    <n v="1"/>
    <n v="0"/>
    <n v="128"/>
    <n v="0"/>
    <n v="128"/>
    <n v="0"/>
    <n v="0"/>
    <n v="0"/>
    <n v="0"/>
    <n v="0"/>
    <n v="0"/>
    <n v="0"/>
    <n v="0"/>
    <n v="0"/>
    <n v="0"/>
    <n v="1"/>
    <n v="0"/>
    <n v="1435"/>
    <m/>
  </r>
  <r>
    <x v="18"/>
    <x v="0"/>
    <n v="0.2"/>
    <n v="0"/>
    <n v="0"/>
    <n v="25.676639999999999"/>
    <n v="25.876639999999998"/>
    <n v="25.876639999999998"/>
    <n v="25.677"/>
    <n v="0.2"/>
    <n v="2.5569999999999999"/>
    <n v="54.899000000000001"/>
    <n v="3.875"/>
    <n v="55.099000000000004"/>
    <n v="55.099000000000004"/>
    <n v="4"/>
    <n v="19"/>
    <n v="0"/>
    <n v="23"/>
    <n v="0"/>
    <n v="28"/>
    <n v="0"/>
    <n v="0"/>
    <n v="2"/>
    <n v="30"/>
    <n v="6"/>
    <n v="6"/>
    <n v="30"/>
    <n v="42"/>
    <n v="1"/>
    <n v="3"/>
    <n v="36"/>
    <n v="40"/>
    <n v="17.370999999999999"/>
    <n v="0"/>
    <n v="8.3789999999999996"/>
    <n v="25.75"/>
    <n v="1"/>
    <n v="0"/>
    <n v="0"/>
    <n v="1"/>
    <n v="0"/>
    <n v="128"/>
    <n v="0"/>
    <n v="128"/>
    <n v="0"/>
    <n v="0"/>
    <n v="0"/>
    <n v="0"/>
    <n v="0"/>
    <n v="0"/>
    <n v="0"/>
    <n v="0"/>
    <n v="0"/>
    <n v="0"/>
    <n v="1"/>
    <n v="0"/>
    <n v="1435"/>
    <m/>
  </r>
  <r>
    <x v="18"/>
    <x v="1"/>
    <n v="0.2"/>
    <n v="0"/>
    <n v="0"/>
    <n v="25.676639999999999"/>
    <n v="25.876639999999998"/>
    <n v="25.876639999999998"/>
    <n v="25.677"/>
    <n v="0.2"/>
    <n v="2.5569999999999999"/>
    <n v="54.899000000000001"/>
    <n v="3.875"/>
    <n v="55.099000000000004"/>
    <n v="55.099000000000004"/>
    <n v="4"/>
    <n v="19"/>
    <n v="0"/>
    <n v="23"/>
    <n v="0"/>
    <n v="28"/>
    <n v="0"/>
    <n v="0"/>
    <n v="2"/>
    <n v="30"/>
    <n v="6"/>
    <n v="6"/>
    <n v="30"/>
    <n v="42"/>
    <n v="1"/>
    <n v="3"/>
    <n v="36"/>
    <n v="40"/>
    <n v="17.370999999999999"/>
    <n v="0"/>
    <n v="8.3789999999999996"/>
    <n v="25.75"/>
    <n v="1"/>
    <n v="0"/>
    <n v="0"/>
    <n v="1"/>
    <n v="0"/>
    <n v="128"/>
    <n v="0"/>
    <n v="128"/>
    <n v="0"/>
    <n v="0"/>
    <n v="0"/>
    <n v="0"/>
    <n v="0"/>
    <n v="0"/>
    <n v="0"/>
    <n v="0"/>
    <n v="0"/>
    <n v="0"/>
    <n v="1"/>
    <n v="0"/>
    <n v="1435"/>
    <m/>
  </r>
  <r>
    <x v="18"/>
    <x v="2"/>
    <n v="0.2"/>
    <n v="0"/>
    <n v="0"/>
    <n v="25.676639999999999"/>
    <n v="25.876639999999998"/>
    <n v="25.876639999999998"/>
    <n v="25.677"/>
    <n v="0.2"/>
    <n v="2.5569999999999999"/>
    <n v="54.899000000000001"/>
    <n v="3.875"/>
    <n v="55.099000000000004"/>
    <n v="55.099000000000004"/>
    <n v="4"/>
    <n v="19"/>
    <n v="0"/>
    <n v="23"/>
    <n v="0"/>
    <n v="28"/>
    <n v="0"/>
    <n v="0"/>
    <n v="2"/>
    <n v="30"/>
    <n v="6"/>
    <n v="6"/>
    <n v="30"/>
    <n v="42"/>
    <n v="1"/>
    <n v="3"/>
    <n v="36"/>
    <n v="40"/>
    <n v="17.370999999999999"/>
    <n v="0"/>
    <n v="8.3789999999999996"/>
    <n v="25.75"/>
    <n v="1"/>
    <n v="0"/>
    <n v="0"/>
    <n v="1"/>
    <n v="0"/>
    <n v="128"/>
    <n v="0"/>
    <n v="128"/>
    <n v="0"/>
    <n v="0"/>
    <n v="0"/>
    <n v="0"/>
    <n v="0"/>
    <n v="0"/>
    <n v="0"/>
    <n v="0"/>
    <n v="0"/>
    <n v="0"/>
    <n v="1"/>
    <n v="0"/>
    <n v="1435"/>
    <m/>
  </r>
  <r>
    <x v="18"/>
    <x v="3"/>
    <n v="0.2"/>
    <n v="0"/>
    <n v="0"/>
    <n v="25.676639999999999"/>
    <n v="25.876639999999998"/>
    <n v="25.876639999999998"/>
    <n v="25.677"/>
    <n v="0.2"/>
    <n v="2.5569999999999999"/>
    <n v="54.899000000000001"/>
    <n v="3.875"/>
    <n v="55.099000000000004"/>
    <n v="55.099000000000004"/>
    <n v="4"/>
    <n v="19"/>
    <n v="0"/>
    <n v="23"/>
    <n v="0"/>
    <n v="28"/>
    <n v="0"/>
    <n v="0"/>
    <n v="2"/>
    <n v="30"/>
    <n v="6"/>
    <n v="6"/>
    <n v="30"/>
    <n v="42"/>
    <n v="1"/>
    <n v="3"/>
    <n v="36"/>
    <n v="40"/>
    <n v="17.370999999999999"/>
    <n v="0"/>
    <n v="8.3789999999999996"/>
    <n v="25.75"/>
    <n v="1"/>
    <n v="0"/>
    <n v="0"/>
    <n v="1"/>
    <n v="0"/>
    <n v="128"/>
    <n v="0"/>
    <n v="128"/>
    <n v="0"/>
    <n v="0"/>
    <n v="0"/>
    <n v="0"/>
    <n v="0"/>
    <n v="0"/>
    <n v="0"/>
    <n v="0"/>
    <n v="0"/>
    <n v="0"/>
    <n v="1"/>
    <n v="0"/>
    <n v="1435"/>
    <m/>
  </r>
  <r>
    <x v="18"/>
    <x v="4"/>
    <n v="0.2"/>
    <n v="0"/>
    <n v="0"/>
    <n v="25.676639999999999"/>
    <n v="25.876639999999998"/>
    <n v="25.876639999999998"/>
    <n v="25.677"/>
    <n v="0.2"/>
    <n v="2.5569999999999999"/>
    <n v="54.899000000000001"/>
    <n v="3.875"/>
    <n v="55.099000000000004"/>
    <n v="55.099000000000004"/>
    <n v="4"/>
    <n v="19"/>
    <n v="0"/>
    <n v="23"/>
    <n v="0"/>
    <n v="28"/>
    <n v="0"/>
    <n v="0"/>
    <n v="2"/>
    <n v="30"/>
    <n v="6"/>
    <n v="6"/>
    <n v="30"/>
    <n v="42"/>
    <n v="1"/>
    <n v="3"/>
    <n v="36"/>
    <n v="40"/>
    <n v="17.370999999999999"/>
    <n v="0"/>
    <n v="8.3789999999999996"/>
    <n v="25.75"/>
    <n v="1"/>
    <n v="0"/>
    <n v="0"/>
    <n v="1"/>
    <n v="0"/>
    <n v="128"/>
    <n v="0"/>
    <n v="128"/>
    <n v="0"/>
    <n v="0"/>
    <n v="0"/>
    <n v="0"/>
    <n v="0"/>
    <n v="0"/>
    <n v="0"/>
    <n v="0"/>
    <n v="0"/>
    <n v="0"/>
    <n v="1"/>
    <n v="0"/>
    <n v="1435"/>
    <m/>
  </r>
  <r>
    <x v="18"/>
    <x v="5"/>
    <n v="0.2"/>
    <n v="0"/>
    <n v="0"/>
    <n v="25.676639999999999"/>
    <n v="25.876639999999998"/>
    <n v="25.876639999999998"/>
    <n v="25.677"/>
    <n v="0.2"/>
    <n v="2.5569999999999999"/>
    <n v="54.899000000000001"/>
    <n v="3.875"/>
    <n v="55.099000000000004"/>
    <n v="55.099000000000004"/>
    <n v="4"/>
    <n v="19"/>
    <n v="0"/>
    <n v="23"/>
    <n v="0"/>
    <n v="28"/>
    <n v="0"/>
    <n v="0"/>
    <n v="2"/>
    <n v="30"/>
    <n v="6"/>
    <n v="6"/>
    <n v="30"/>
    <n v="42"/>
    <n v="1"/>
    <n v="3"/>
    <n v="36"/>
    <n v="40"/>
    <n v="17.370999999999999"/>
    <n v="0"/>
    <n v="8.3789999999999996"/>
    <n v="25.75"/>
    <n v="1"/>
    <n v="0"/>
    <n v="0"/>
    <n v="1"/>
    <n v="0"/>
    <n v="128"/>
    <n v="0"/>
    <n v="128"/>
    <n v="0"/>
    <n v="0"/>
    <n v="0"/>
    <n v="0"/>
    <n v="0"/>
    <n v="0"/>
    <n v="0"/>
    <n v="0"/>
    <n v="0"/>
    <n v="0"/>
    <n v="1"/>
    <n v="0"/>
    <n v="1435"/>
    <m/>
  </r>
  <r>
    <x v="18"/>
    <x v="6"/>
    <n v="0.2"/>
    <n v="0"/>
    <n v="0"/>
    <n v="25.676639999999999"/>
    <n v="25.876639999999998"/>
    <n v="25.876639999999998"/>
    <n v="25.677"/>
    <n v="0.2"/>
    <n v="2.5569999999999999"/>
    <n v="54.899000000000001"/>
    <n v="3.875"/>
    <n v="55.099000000000004"/>
    <n v="55.099000000000004"/>
    <n v="4"/>
    <n v="19"/>
    <n v="0"/>
    <n v="23"/>
    <n v="0"/>
    <n v="28"/>
    <n v="0"/>
    <n v="0"/>
    <n v="2"/>
    <n v="30"/>
    <n v="6"/>
    <n v="6"/>
    <n v="30"/>
    <n v="42"/>
    <n v="1"/>
    <n v="3"/>
    <n v="36"/>
    <n v="40"/>
    <n v="17.370999999999999"/>
    <n v="0"/>
    <n v="8.3789999999999996"/>
    <n v="25.75"/>
    <n v="1"/>
    <n v="0"/>
    <n v="0"/>
    <n v="1"/>
    <n v="0"/>
    <n v="128"/>
    <n v="0"/>
    <n v="128"/>
    <n v="0"/>
    <n v="0"/>
    <n v="0"/>
    <n v="0"/>
    <n v="0"/>
    <n v="0"/>
    <n v="0"/>
    <n v="0"/>
    <n v="0"/>
    <n v="0"/>
    <n v="1"/>
    <n v="0"/>
    <n v="1435"/>
    <m/>
  </r>
  <r>
    <x v="18"/>
    <x v="7"/>
    <n v="0.2"/>
    <n v="0"/>
    <n v="0"/>
    <n v="25.676639999999999"/>
    <n v="25.876639999999998"/>
    <n v="25.876639999999998"/>
    <n v="25.677"/>
    <n v="0.2"/>
    <n v="2.5569999999999999"/>
    <n v="54.899000000000001"/>
    <n v="3.875"/>
    <n v="55.099000000000004"/>
    <n v="55.099000000000004"/>
    <n v="4"/>
    <n v="19"/>
    <n v="0"/>
    <n v="23"/>
    <n v="0"/>
    <n v="28"/>
    <n v="0"/>
    <n v="0"/>
    <n v="2"/>
    <n v="30"/>
    <n v="6"/>
    <n v="6"/>
    <n v="30"/>
    <n v="42"/>
    <n v="1"/>
    <n v="3"/>
    <n v="36"/>
    <n v="40"/>
    <n v="17.370999999999999"/>
    <n v="0"/>
    <n v="8.3789999999999996"/>
    <n v="25.75"/>
    <n v="1"/>
    <n v="0"/>
    <n v="0"/>
    <n v="1"/>
    <n v="0"/>
    <n v="128"/>
    <n v="0"/>
    <n v="128"/>
    <n v="0"/>
    <n v="0"/>
    <n v="0"/>
    <n v="0"/>
    <n v="0"/>
    <n v="0"/>
    <n v="0"/>
    <n v="0"/>
    <n v="0"/>
    <n v="0"/>
    <n v="1"/>
    <n v="0"/>
    <n v="1435"/>
    <m/>
  </r>
  <r>
    <x v="18"/>
    <x v="8"/>
    <n v="0.2"/>
    <n v="0"/>
    <n v="0"/>
    <n v="25.676639999999999"/>
    <n v="25.876639999999998"/>
    <n v="25.876639999999998"/>
    <n v="25.677"/>
    <n v="0.2"/>
    <n v="2.5569999999999999"/>
    <n v="54.899000000000001"/>
    <n v="3.875"/>
    <n v="55.099000000000004"/>
    <n v="55.099000000000004"/>
    <n v="4"/>
    <n v="19"/>
    <n v="0"/>
    <n v="23"/>
    <n v="0"/>
    <n v="28"/>
    <n v="0"/>
    <n v="0"/>
    <n v="2"/>
    <n v="30"/>
    <n v="6"/>
    <n v="6"/>
    <n v="30"/>
    <n v="42"/>
    <n v="1"/>
    <n v="3"/>
    <n v="36"/>
    <n v="40"/>
    <n v="17.370999999999999"/>
    <n v="0"/>
    <n v="8.3789999999999996"/>
    <n v="25.75"/>
    <n v="1"/>
    <n v="0"/>
    <n v="0"/>
    <n v="1"/>
    <n v="0"/>
    <n v="128"/>
    <n v="0"/>
    <n v="128"/>
    <n v="0"/>
    <n v="0"/>
    <n v="0"/>
    <n v="0"/>
    <n v="0"/>
    <n v="0"/>
    <n v="0"/>
    <n v="0"/>
    <n v="0"/>
    <n v="0"/>
    <n v="1"/>
    <n v="0"/>
    <n v="1435"/>
    <m/>
  </r>
  <r>
    <x v="18"/>
    <x v="9"/>
    <n v="0.2"/>
    <n v="0"/>
    <n v="0"/>
    <n v="25.676639999999999"/>
    <n v="25.876639999999998"/>
    <n v="25.876639999999998"/>
    <n v="25.677"/>
    <n v="0.2"/>
    <n v="2.5569999999999999"/>
    <n v="54.899000000000001"/>
    <n v="3.875"/>
    <n v="55.099000000000004"/>
    <n v="55.099000000000004"/>
    <n v="4"/>
    <n v="19"/>
    <n v="0"/>
    <n v="23"/>
    <n v="0"/>
    <n v="28"/>
    <n v="0"/>
    <n v="0"/>
    <n v="2"/>
    <n v="30"/>
    <n v="6"/>
    <n v="6"/>
    <n v="30"/>
    <n v="42"/>
    <n v="1"/>
    <n v="3"/>
    <n v="36"/>
    <n v="40"/>
    <n v="17.370999999999999"/>
    <n v="0"/>
    <n v="8.3789999999999996"/>
    <n v="25.75"/>
    <n v="1"/>
    <n v="0"/>
    <n v="0"/>
    <n v="1"/>
    <n v="0"/>
    <n v="128"/>
    <n v="0"/>
    <n v="128"/>
    <n v="0"/>
    <n v="0"/>
    <n v="0"/>
    <n v="0"/>
    <n v="0"/>
    <n v="0"/>
    <n v="0"/>
    <n v="0"/>
    <n v="0"/>
    <n v="0"/>
    <n v="1"/>
    <n v="0"/>
    <n v="1435"/>
    <m/>
  </r>
  <r>
    <x v="18"/>
    <x v="10"/>
    <n v="0.2"/>
    <n v="0"/>
    <n v="0"/>
    <n v="25.676639999999999"/>
    <n v="25.876639999999998"/>
    <n v="25.876639999999998"/>
    <n v="25.677"/>
    <n v="0.2"/>
    <n v="2.5569999999999999"/>
    <n v="54.899000000000001"/>
    <n v="3.875"/>
    <n v="55.099000000000004"/>
    <n v="55.099000000000004"/>
    <n v="4"/>
    <n v="19"/>
    <n v="0"/>
    <n v="23"/>
    <n v="0"/>
    <n v="28"/>
    <n v="0"/>
    <n v="0"/>
    <n v="2"/>
    <n v="30"/>
    <n v="6"/>
    <n v="6"/>
    <n v="30"/>
    <n v="42"/>
    <n v="1"/>
    <n v="3"/>
    <n v="36"/>
    <n v="40"/>
    <n v="17.370999999999999"/>
    <n v="0"/>
    <n v="8.3789999999999996"/>
    <n v="25.75"/>
    <n v="1"/>
    <n v="0"/>
    <n v="0"/>
    <n v="1"/>
    <n v="0"/>
    <n v="128"/>
    <n v="0"/>
    <n v="128"/>
    <n v="0"/>
    <n v="0"/>
    <n v="0"/>
    <n v="0"/>
    <n v="0"/>
    <n v="0"/>
    <n v="0"/>
    <n v="0"/>
    <n v="0"/>
    <n v="0"/>
    <n v="1"/>
    <n v="0"/>
    <n v="1435"/>
    <m/>
  </r>
  <r>
    <x v="18"/>
    <x v="11"/>
    <n v="0.2"/>
    <n v="0"/>
    <n v="0"/>
    <n v="25.676639999999999"/>
    <n v="25.876639999999998"/>
    <n v="25.876639999999998"/>
    <n v="25.677"/>
    <n v="0.2"/>
    <n v="2.5569999999999999"/>
    <n v="54.899000000000001"/>
    <n v="3.875"/>
    <n v="55.099000000000004"/>
    <n v="55.099000000000004"/>
    <n v="4"/>
    <n v="19"/>
    <n v="0"/>
    <n v="23"/>
    <n v="0"/>
    <n v="28"/>
    <n v="0"/>
    <n v="0"/>
    <n v="2"/>
    <n v="30"/>
    <n v="6"/>
    <n v="6"/>
    <n v="30"/>
    <n v="42"/>
    <n v="1"/>
    <n v="3"/>
    <n v="36"/>
    <n v="40"/>
    <n v="17.370999999999999"/>
    <n v="0"/>
    <n v="8.3789999999999996"/>
    <n v="25.75"/>
    <n v="1"/>
    <n v="0"/>
    <n v="0"/>
    <n v="1"/>
    <n v="0"/>
    <n v="128"/>
    <n v="0"/>
    <n v="128"/>
    <n v="0"/>
    <n v="0"/>
    <n v="0"/>
    <n v="0"/>
    <n v="0"/>
    <n v="0"/>
    <n v="0"/>
    <n v="0"/>
    <n v="0"/>
    <n v="0"/>
    <n v="1"/>
    <n v="0"/>
    <n v="1435"/>
    <m/>
  </r>
  <r>
    <x v="19"/>
    <x v="0"/>
    <n v="0.2"/>
    <n v="0"/>
    <n v="0"/>
    <n v="25.676639999999999"/>
    <n v="25.876639999999998"/>
    <n v="25.876639999999998"/>
    <n v="25.677"/>
    <n v="0.2"/>
    <n v="2.5569999999999999"/>
    <n v="54.899000000000001"/>
    <n v="3.875"/>
    <n v="55.099000000000004"/>
    <n v="55.099000000000004"/>
    <n v="4"/>
    <n v="19"/>
    <n v="0"/>
    <n v="23"/>
    <n v="0"/>
    <n v="28"/>
    <n v="0"/>
    <n v="0"/>
    <n v="2"/>
    <n v="30"/>
    <n v="6"/>
    <n v="6"/>
    <n v="30"/>
    <n v="42"/>
    <n v="1"/>
    <n v="3"/>
    <n v="36"/>
    <n v="40"/>
    <n v="18.658000000000001"/>
    <n v="0"/>
    <n v="7.0919999999999996"/>
    <n v="25.75"/>
    <n v="1"/>
    <n v="0"/>
    <n v="0"/>
    <n v="1"/>
    <n v="0"/>
    <n v="128"/>
    <n v="0"/>
    <n v="128"/>
    <n v="0"/>
    <n v="0"/>
    <n v="0"/>
    <n v="0"/>
    <n v="0"/>
    <n v="0"/>
    <n v="0"/>
    <n v="0"/>
    <n v="0"/>
    <n v="0"/>
    <n v="1"/>
    <n v="0"/>
    <n v="1435"/>
    <m/>
  </r>
  <r>
    <x v="19"/>
    <x v="1"/>
    <n v="0.2"/>
    <n v="0"/>
    <n v="0"/>
    <n v="25.676639999999999"/>
    <n v="25.876639999999998"/>
    <n v="25.876639999999998"/>
    <n v="25.677"/>
    <n v="0.2"/>
    <n v="2.5569999999999999"/>
    <n v="54.899000000000001"/>
    <n v="3.875"/>
    <n v="55.099000000000004"/>
    <n v="55.099000000000004"/>
    <n v="4"/>
    <n v="19"/>
    <n v="0"/>
    <n v="23"/>
    <n v="0"/>
    <n v="28"/>
    <n v="0"/>
    <n v="0"/>
    <n v="2"/>
    <n v="30"/>
    <n v="6"/>
    <n v="6"/>
    <n v="30"/>
    <n v="42"/>
    <n v="1"/>
    <n v="3"/>
    <n v="36"/>
    <n v="40"/>
    <n v="18.658000000000001"/>
    <n v="0"/>
    <n v="7.0919999999999996"/>
    <n v="25.75"/>
    <n v="1"/>
    <n v="0"/>
    <n v="0"/>
    <n v="1"/>
    <n v="0"/>
    <n v="128"/>
    <n v="0"/>
    <n v="128"/>
    <n v="0"/>
    <n v="0"/>
    <n v="0"/>
    <n v="0"/>
    <n v="0"/>
    <n v="0"/>
    <n v="0"/>
    <n v="0"/>
    <n v="0"/>
    <n v="0"/>
    <n v="1"/>
    <n v="0"/>
    <n v="1435"/>
    <m/>
  </r>
  <r>
    <x v="19"/>
    <x v="2"/>
    <n v="0.2"/>
    <n v="0"/>
    <n v="0"/>
    <n v="25.676639999999999"/>
    <n v="25.876639999999998"/>
    <n v="25.876639999999998"/>
    <n v="25.677"/>
    <n v="0.2"/>
    <n v="2.5569999999999999"/>
    <n v="54.899000000000001"/>
    <n v="3.875"/>
    <n v="55.099000000000004"/>
    <n v="55.099000000000004"/>
    <n v="4"/>
    <n v="19"/>
    <n v="0"/>
    <n v="23"/>
    <n v="0"/>
    <n v="28"/>
    <n v="0"/>
    <n v="0"/>
    <n v="2"/>
    <n v="30"/>
    <n v="6"/>
    <n v="6"/>
    <n v="30"/>
    <n v="42"/>
    <n v="1"/>
    <n v="3"/>
    <n v="36"/>
    <n v="40"/>
    <n v="18.658000000000001"/>
    <n v="0"/>
    <n v="7.0919999999999996"/>
    <n v="25.75"/>
    <n v="1"/>
    <n v="0"/>
    <n v="0"/>
    <n v="1"/>
    <n v="0"/>
    <n v="128"/>
    <n v="0"/>
    <n v="128"/>
    <n v="0"/>
    <n v="0"/>
    <n v="0"/>
    <n v="0"/>
    <n v="0"/>
    <n v="0"/>
    <n v="0"/>
    <n v="0"/>
    <n v="0"/>
    <n v="0"/>
    <n v="1"/>
    <n v="0"/>
    <n v="1435"/>
    <m/>
  </r>
  <r>
    <x v="19"/>
    <x v="3"/>
    <n v="0.2"/>
    <n v="0"/>
    <n v="0"/>
    <n v="25.676639999999999"/>
    <n v="25.876639999999998"/>
    <n v="25.876639999999998"/>
    <n v="25.677"/>
    <n v="0.2"/>
    <n v="2.5569999999999999"/>
    <n v="54.899000000000001"/>
    <n v="3.875"/>
    <n v="55.099000000000004"/>
    <n v="55.099000000000004"/>
    <n v="4"/>
    <n v="19"/>
    <n v="0"/>
    <n v="23"/>
    <n v="0"/>
    <n v="28"/>
    <n v="0"/>
    <n v="0"/>
    <n v="2"/>
    <n v="30"/>
    <n v="6"/>
    <n v="6"/>
    <n v="30"/>
    <n v="42"/>
    <n v="1"/>
    <n v="3"/>
    <n v="36"/>
    <n v="40"/>
    <n v="18.658000000000001"/>
    <n v="0"/>
    <n v="7.0919999999999996"/>
    <n v="25.75"/>
    <n v="1"/>
    <n v="0"/>
    <n v="0"/>
    <n v="1"/>
    <n v="0"/>
    <n v="128"/>
    <n v="0"/>
    <n v="128"/>
    <n v="0"/>
    <n v="0"/>
    <n v="0"/>
    <n v="0"/>
    <n v="0"/>
    <n v="0"/>
    <n v="0"/>
    <n v="0"/>
    <n v="0"/>
    <n v="0"/>
    <n v="1"/>
    <n v="0"/>
    <n v="1435"/>
    <m/>
  </r>
  <r>
    <x v="19"/>
    <x v="4"/>
    <n v="0.2"/>
    <n v="0"/>
    <n v="0"/>
    <n v="25.676639999999999"/>
    <n v="25.876639999999998"/>
    <n v="25.876639999999998"/>
    <n v="25.677"/>
    <n v="0.2"/>
    <n v="2.5569999999999999"/>
    <n v="54.899000000000001"/>
    <n v="3.875"/>
    <n v="55.099000000000004"/>
    <n v="55.099000000000004"/>
    <n v="4"/>
    <n v="19"/>
    <n v="0"/>
    <n v="23"/>
    <n v="0"/>
    <n v="28"/>
    <n v="0"/>
    <n v="0"/>
    <n v="2"/>
    <n v="30"/>
    <n v="6"/>
    <n v="6"/>
    <n v="30"/>
    <n v="42"/>
    <n v="1"/>
    <n v="3"/>
    <n v="36"/>
    <n v="40"/>
    <n v="18.658000000000001"/>
    <n v="0"/>
    <n v="7.0919999999999996"/>
    <n v="25.75"/>
    <n v="1"/>
    <n v="0"/>
    <n v="0"/>
    <n v="1"/>
    <n v="0"/>
    <n v="128"/>
    <n v="0"/>
    <n v="128"/>
    <n v="0"/>
    <n v="0"/>
    <n v="0"/>
    <n v="0"/>
    <n v="0"/>
    <n v="0"/>
    <n v="0"/>
    <n v="0"/>
    <n v="0"/>
    <n v="0"/>
    <n v="1"/>
    <n v="0"/>
    <n v="1435"/>
    <m/>
  </r>
  <r>
    <x v="19"/>
    <x v="5"/>
    <n v="0.2"/>
    <n v="0"/>
    <n v="0"/>
    <n v="25.676639999999999"/>
    <n v="25.876639999999998"/>
    <n v="25.876639999999998"/>
    <n v="25.677"/>
    <n v="0.2"/>
    <n v="2.5569999999999999"/>
    <n v="54.899000000000001"/>
    <n v="3.875"/>
    <n v="55.099000000000004"/>
    <n v="55.099000000000004"/>
    <n v="4"/>
    <n v="19"/>
    <n v="0"/>
    <n v="23"/>
    <n v="0"/>
    <n v="28"/>
    <n v="0"/>
    <n v="0"/>
    <n v="2"/>
    <n v="30"/>
    <n v="6"/>
    <n v="6"/>
    <n v="30"/>
    <n v="42"/>
    <n v="1"/>
    <n v="3"/>
    <n v="36"/>
    <n v="40"/>
    <n v="18.658000000000001"/>
    <n v="0"/>
    <n v="7.0919999999999996"/>
    <n v="25.75"/>
    <n v="1"/>
    <n v="0"/>
    <n v="0"/>
    <n v="1"/>
    <n v="0"/>
    <n v="128"/>
    <n v="0"/>
    <n v="128"/>
    <n v="0"/>
    <n v="0"/>
    <n v="0"/>
    <n v="0"/>
    <n v="0"/>
    <n v="0"/>
    <n v="0"/>
    <n v="0"/>
    <n v="0"/>
    <n v="0"/>
    <n v="1"/>
    <n v="0"/>
    <n v="1435"/>
    <m/>
  </r>
  <r>
    <x v="19"/>
    <x v="6"/>
    <n v="0.2"/>
    <n v="0"/>
    <n v="0"/>
    <n v="25.676639999999999"/>
    <n v="25.876639999999998"/>
    <n v="25.876639999999998"/>
    <n v="25.677"/>
    <n v="0.2"/>
    <n v="2.5569999999999999"/>
    <n v="54.899000000000001"/>
    <n v="3.875"/>
    <n v="55.099000000000004"/>
    <n v="55.099000000000004"/>
    <n v="4"/>
    <n v="19"/>
    <n v="0"/>
    <n v="23"/>
    <n v="0"/>
    <n v="28"/>
    <n v="0"/>
    <n v="0"/>
    <n v="2"/>
    <n v="30"/>
    <n v="6"/>
    <n v="6"/>
    <n v="30"/>
    <n v="42"/>
    <n v="1"/>
    <n v="3"/>
    <n v="36"/>
    <n v="40"/>
    <n v="18.658000000000001"/>
    <n v="0"/>
    <n v="7.0919999999999996"/>
    <n v="25.75"/>
    <n v="1"/>
    <n v="0"/>
    <n v="0"/>
    <n v="1"/>
    <n v="0"/>
    <n v="128"/>
    <n v="0"/>
    <n v="128"/>
    <n v="0"/>
    <n v="0"/>
    <n v="0"/>
    <n v="0"/>
    <n v="0"/>
    <n v="0"/>
    <n v="0"/>
    <n v="0"/>
    <n v="0"/>
    <n v="0"/>
    <n v="1"/>
    <n v="0"/>
    <n v="1435"/>
    <m/>
  </r>
  <r>
    <x v="19"/>
    <x v="7"/>
    <n v="0.2"/>
    <n v="0"/>
    <n v="0"/>
    <n v="25.676639999999999"/>
    <n v="25.876639999999998"/>
    <n v="25.876639999999998"/>
    <n v="25.677"/>
    <n v="0.2"/>
    <n v="2.5569999999999999"/>
    <n v="54.899000000000001"/>
    <n v="3.875"/>
    <n v="55.099000000000004"/>
    <n v="55.099000000000004"/>
    <n v="4"/>
    <n v="19"/>
    <n v="0"/>
    <n v="23"/>
    <n v="0"/>
    <n v="28"/>
    <n v="0"/>
    <n v="0"/>
    <n v="2"/>
    <n v="30"/>
    <n v="6"/>
    <n v="6"/>
    <n v="30"/>
    <n v="42"/>
    <n v="1"/>
    <n v="3"/>
    <n v="36"/>
    <n v="40"/>
    <n v="18.658000000000001"/>
    <n v="0"/>
    <n v="7.0919999999999996"/>
    <n v="25.75"/>
    <n v="1"/>
    <n v="0"/>
    <n v="0"/>
    <n v="1"/>
    <n v="0"/>
    <n v="128"/>
    <n v="0"/>
    <n v="128"/>
    <n v="0"/>
    <n v="0"/>
    <n v="0"/>
    <n v="0"/>
    <n v="0"/>
    <n v="0"/>
    <n v="0"/>
    <n v="0"/>
    <n v="0"/>
    <n v="0"/>
    <n v="1"/>
    <n v="0"/>
    <n v="1435"/>
    <m/>
  </r>
  <r>
    <x v="19"/>
    <x v="8"/>
    <n v="0.2"/>
    <n v="0"/>
    <n v="0"/>
    <n v="25.676639999999999"/>
    <n v="25.876639999999998"/>
    <n v="25.876639999999998"/>
    <n v="25.677"/>
    <n v="0.2"/>
    <n v="2.5569999999999999"/>
    <n v="54.899000000000001"/>
    <n v="3.875"/>
    <n v="55.099000000000004"/>
    <n v="55.099000000000004"/>
    <n v="4"/>
    <n v="19"/>
    <n v="0"/>
    <n v="23"/>
    <n v="0"/>
    <n v="28"/>
    <n v="0"/>
    <n v="0"/>
    <n v="2"/>
    <n v="30"/>
    <n v="6"/>
    <n v="6"/>
    <n v="30"/>
    <n v="42"/>
    <n v="1"/>
    <n v="3"/>
    <n v="36"/>
    <n v="40"/>
    <n v="18.658000000000001"/>
    <n v="0"/>
    <n v="7.0919999999999996"/>
    <n v="25.75"/>
    <n v="1"/>
    <n v="0"/>
    <n v="0"/>
    <n v="1"/>
    <n v="0"/>
    <n v="128"/>
    <n v="0"/>
    <n v="128"/>
    <n v="0"/>
    <n v="0"/>
    <n v="0"/>
    <n v="0"/>
    <n v="0"/>
    <n v="0"/>
    <n v="0"/>
    <n v="0"/>
    <n v="0"/>
    <n v="0"/>
    <n v="1"/>
    <n v="0"/>
    <n v="1435"/>
    <m/>
  </r>
  <r>
    <x v="19"/>
    <x v="9"/>
    <n v="0.2"/>
    <n v="0"/>
    <n v="0"/>
    <n v="25.676639999999999"/>
    <n v="25.876639999999998"/>
    <n v="25.876639999999998"/>
    <n v="25.677"/>
    <n v="0.2"/>
    <n v="2.5569999999999999"/>
    <n v="54.899000000000001"/>
    <n v="3.875"/>
    <n v="55.099000000000004"/>
    <n v="55.099000000000004"/>
    <n v="4"/>
    <n v="19"/>
    <n v="0"/>
    <n v="23"/>
    <n v="0"/>
    <n v="28"/>
    <n v="0"/>
    <n v="0"/>
    <n v="2"/>
    <n v="30"/>
    <n v="6"/>
    <n v="6"/>
    <n v="30"/>
    <n v="42"/>
    <n v="1"/>
    <n v="3"/>
    <n v="36"/>
    <n v="40"/>
    <n v="18.658000000000001"/>
    <n v="0"/>
    <n v="7.0919999999999996"/>
    <n v="25.75"/>
    <n v="1"/>
    <n v="0"/>
    <n v="0"/>
    <n v="1"/>
    <n v="0"/>
    <n v="128"/>
    <n v="0"/>
    <n v="128"/>
    <n v="0"/>
    <n v="0"/>
    <n v="0"/>
    <n v="0"/>
    <n v="0"/>
    <n v="0"/>
    <n v="0"/>
    <n v="0"/>
    <n v="0"/>
    <n v="0"/>
    <n v="1"/>
    <n v="0"/>
    <n v="1435"/>
    <m/>
  </r>
  <r>
    <x v="19"/>
    <x v="10"/>
    <n v="0.2"/>
    <n v="0"/>
    <n v="0"/>
    <n v="25.676639999999999"/>
    <n v="25.876639999999998"/>
    <n v="25.876639999999998"/>
    <n v="25.677"/>
    <n v="0.2"/>
    <n v="2.5569999999999999"/>
    <n v="54.899000000000001"/>
    <n v="3.875"/>
    <n v="55.099000000000004"/>
    <n v="55.099000000000004"/>
    <n v="4"/>
    <n v="19"/>
    <n v="0"/>
    <n v="23"/>
    <n v="0"/>
    <n v="28"/>
    <n v="0"/>
    <n v="0"/>
    <n v="2"/>
    <n v="30"/>
    <n v="6"/>
    <n v="6"/>
    <n v="30"/>
    <n v="42"/>
    <n v="1"/>
    <n v="3"/>
    <n v="36"/>
    <n v="40"/>
    <n v="18.658000000000001"/>
    <n v="0"/>
    <n v="7.0919999999999996"/>
    <n v="25.75"/>
    <n v="1"/>
    <n v="0"/>
    <n v="0"/>
    <n v="1"/>
    <n v="0"/>
    <n v="128"/>
    <n v="0"/>
    <n v="128"/>
    <n v="0"/>
    <n v="0"/>
    <n v="0"/>
    <n v="0"/>
    <n v="0"/>
    <n v="0"/>
    <n v="0"/>
    <n v="0"/>
    <n v="0"/>
    <n v="0"/>
    <n v="1"/>
    <n v="0"/>
    <n v="1435"/>
    <m/>
  </r>
  <r>
    <x v="19"/>
    <x v="11"/>
    <n v="0.2"/>
    <n v="0"/>
    <n v="0"/>
    <n v="25.676639999999999"/>
    <n v="25.876639999999998"/>
    <n v="25.876639999999998"/>
    <n v="25.677"/>
    <n v="0.2"/>
    <n v="2.5569999999999999"/>
    <n v="54.899000000000001"/>
    <n v="3.875"/>
    <n v="55.099000000000004"/>
    <n v="55.099000000000004"/>
    <n v="4"/>
    <n v="19"/>
    <n v="0"/>
    <n v="23"/>
    <n v="0"/>
    <n v="28"/>
    <n v="0"/>
    <n v="0"/>
    <n v="2"/>
    <n v="30"/>
    <n v="6"/>
    <n v="6"/>
    <n v="30"/>
    <n v="42"/>
    <n v="1"/>
    <n v="3"/>
    <n v="36"/>
    <n v="40"/>
    <n v="18.658000000000001"/>
    <n v="0"/>
    <n v="7.0919999999999996"/>
    <n v="25.75"/>
    <n v="1"/>
    <n v="0"/>
    <n v="0"/>
    <n v="1"/>
    <n v="0"/>
    <n v="128"/>
    <n v="0"/>
    <n v="128"/>
    <n v="0"/>
    <n v="0"/>
    <n v="0"/>
    <n v="0"/>
    <n v="0"/>
    <n v="0"/>
    <n v="0"/>
    <n v="0"/>
    <n v="0"/>
    <n v="0"/>
    <n v="1"/>
    <n v="0"/>
    <n v="1435"/>
    <m/>
  </r>
  <r>
    <x v="20"/>
    <x v="0"/>
    <n v="0.2"/>
    <n v="0"/>
    <n v="0"/>
    <n v="25.676639999999999"/>
    <n v="25.876639999999998"/>
    <n v="25.876639999999998"/>
    <n v="25.677"/>
    <n v="0.2"/>
    <n v="2.5569999999999999"/>
    <n v="54.899000000000001"/>
    <n v="3.875"/>
    <n v="55.099000000000004"/>
    <n v="55.099000000000004"/>
    <n v="4"/>
    <n v="19"/>
    <n v="0"/>
    <n v="23"/>
    <n v="0"/>
    <n v="27"/>
    <n v="0"/>
    <n v="0"/>
    <n v="2"/>
    <n v="29"/>
    <n v="5"/>
    <n v="6"/>
    <n v="29"/>
    <n v="40"/>
    <n v="1"/>
    <n v="3"/>
    <n v="36"/>
    <n v="40"/>
    <n v="18.658000000000001"/>
    <n v="0"/>
    <n v="7.0919999999999996"/>
    <n v="25.75"/>
    <n v="1"/>
    <n v="0"/>
    <n v="0"/>
    <n v="1"/>
    <n v="0"/>
    <n v="128"/>
    <n v="0"/>
    <n v="128"/>
    <n v="0"/>
    <n v="0"/>
    <n v="0"/>
    <n v="0"/>
    <n v="0"/>
    <n v="0"/>
    <n v="0"/>
    <n v="0"/>
    <n v="0"/>
    <n v="0"/>
    <n v="1"/>
    <n v="0"/>
    <n v="1435"/>
    <m/>
  </r>
  <r>
    <x v="20"/>
    <x v="1"/>
    <n v="0.2"/>
    <n v="0"/>
    <n v="0"/>
    <n v="25.676639999999999"/>
    <n v="25.876639999999998"/>
    <n v="25.876639999999998"/>
    <n v="25.677"/>
    <n v="0.2"/>
    <n v="2.5569999999999999"/>
    <n v="54.899000000000001"/>
    <n v="3.875"/>
    <n v="55.099000000000004"/>
    <n v="55.099000000000004"/>
    <n v="4"/>
    <n v="19"/>
    <n v="0"/>
    <n v="23"/>
    <n v="0"/>
    <n v="27"/>
    <n v="0"/>
    <n v="0"/>
    <n v="2"/>
    <n v="29"/>
    <n v="5"/>
    <n v="6"/>
    <n v="29"/>
    <n v="40"/>
    <n v="1"/>
    <n v="3"/>
    <n v="36"/>
    <n v="40"/>
    <n v="18.658000000000001"/>
    <n v="0"/>
    <n v="7.0919999999999996"/>
    <n v="25.75"/>
    <n v="1"/>
    <n v="0"/>
    <n v="0"/>
    <n v="1"/>
    <n v="0"/>
    <n v="128"/>
    <n v="0"/>
    <n v="128"/>
    <n v="0"/>
    <n v="0"/>
    <n v="0"/>
    <n v="0"/>
    <n v="0"/>
    <n v="0"/>
    <n v="0"/>
    <n v="0"/>
    <n v="0"/>
    <n v="0"/>
    <n v="1"/>
    <n v="0"/>
    <n v="1435"/>
    <m/>
  </r>
  <r>
    <x v="20"/>
    <x v="2"/>
    <n v="0.2"/>
    <n v="0"/>
    <n v="0"/>
    <n v="25.676639999999999"/>
    <n v="25.876639999999998"/>
    <n v="25.876639999999998"/>
    <n v="25.677"/>
    <n v="0.2"/>
    <n v="2.5569999999999999"/>
    <n v="54.899000000000001"/>
    <n v="3.875"/>
    <n v="55.099000000000004"/>
    <n v="55.099000000000004"/>
    <n v="4"/>
    <n v="19"/>
    <n v="0"/>
    <n v="23"/>
    <n v="0"/>
    <n v="27"/>
    <n v="0"/>
    <n v="0"/>
    <n v="2"/>
    <n v="29"/>
    <n v="5"/>
    <n v="6"/>
    <n v="29"/>
    <n v="40"/>
    <n v="1"/>
    <n v="3"/>
    <n v="36"/>
    <n v="40"/>
    <n v="18.658000000000001"/>
    <n v="0"/>
    <n v="7.0919999999999996"/>
    <n v="25.75"/>
    <n v="1"/>
    <n v="0"/>
    <n v="0"/>
    <n v="1"/>
    <n v="0"/>
    <n v="128"/>
    <n v="0"/>
    <n v="128"/>
    <n v="0"/>
    <n v="0"/>
    <n v="0"/>
    <n v="0"/>
    <n v="0"/>
    <n v="0"/>
    <n v="0"/>
    <n v="0"/>
    <n v="0"/>
    <n v="0"/>
    <n v="1"/>
    <n v="0"/>
    <n v="1435"/>
    <m/>
  </r>
  <r>
    <x v="20"/>
    <x v="3"/>
    <n v="0.2"/>
    <n v="0"/>
    <n v="0"/>
    <n v="25.676639999999999"/>
    <n v="25.876639999999998"/>
    <n v="25.876639999999998"/>
    <n v="25.677"/>
    <n v="0.2"/>
    <n v="2.5569999999999999"/>
    <n v="54.899000000000001"/>
    <n v="3.875"/>
    <n v="55.099000000000004"/>
    <n v="55.099000000000004"/>
    <n v="4"/>
    <n v="19"/>
    <n v="0"/>
    <n v="23"/>
    <n v="0"/>
    <n v="27"/>
    <n v="0"/>
    <n v="0"/>
    <n v="2"/>
    <n v="29"/>
    <n v="5"/>
    <n v="6"/>
    <n v="29"/>
    <n v="40"/>
    <n v="1"/>
    <n v="3"/>
    <n v="36"/>
    <n v="40"/>
    <n v="18.658000000000001"/>
    <n v="0"/>
    <n v="7.0919999999999996"/>
    <n v="25.75"/>
    <n v="1"/>
    <n v="0"/>
    <n v="0"/>
    <n v="1"/>
    <n v="0"/>
    <n v="128"/>
    <n v="0"/>
    <n v="128"/>
    <n v="0"/>
    <n v="0"/>
    <n v="0"/>
    <n v="0"/>
    <n v="0"/>
    <n v="0"/>
    <n v="0"/>
    <n v="0"/>
    <n v="0"/>
    <n v="0"/>
    <n v="1"/>
    <n v="0"/>
    <n v="1435"/>
    <m/>
  </r>
  <r>
    <x v="20"/>
    <x v="4"/>
    <n v="0.2"/>
    <n v="0"/>
    <n v="0"/>
    <n v="25.676639999999999"/>
    <n v="25.876639999999998"/>
    <n v="25.876639999999998"/>
    <n v="25.677"/>
    <n v="0.2"/>
    <n v="2.5569999999999999"/>
    <n v="54.899000000000001"/>
    <n v="3.875"/>
    <n v="55.099000000000004"/>
    <n v="55.099000000000004"/>
    <n v="4"/>
    <n v="19"/>
    <n v="0"/>
    <n v="23"/>
    <n v="0"/>
    <n v="27"/>
    <n v="0"/>
    <n v="0"/>
    <n v="2"/>
    <n v="29"/>
    <n v="5"/>
    <n v="6"/>
    <n v="29"/>
    <n v="40"/>
    <n v="1"/>
    <n v="3"/>
    <n v="36"/>
    <n v="40"/>
    <n v="18.658000000000001"/>
    <n v="0"/>
    <n v="7.0919999999999996"/>
    <n v="25.75"/>
    <n v="1"/>
    <n v="0"/>
    <n v="0"/>
    <n v="1"/>
    <n v="0"/>
    <n v="128"/>
    <n v="0"/>
    <n v="128"/>
    <n v="0"/>
    <n v="0"/>
    <n v="0"/>
    <n v="0"/>
    <n v="0"/>
    <n v="0"/>
    <n v="0"/>
    <n v="0"/>
    <n v="0"/>
    <n v="0"/>
    <n v="1"/>
    <n v="0"/>
    <n v="1435"/>
    <m/>
  </r>
  <r>
    <x v="20"/>
    <x v="5"/>
    <n v="0.2"/>
    <n v="0"/>
    <n v="0"/>
    <n v="25.676639999999999"/>
    <n v="25.876639999999998"/>
    <n v="25.876639999999998"/>
    <n v="25.677"/>
    <n v="0.2"/>
    <n v="2.5569999999999999"/>
    <n v="54.899000000000001"/>
    <n v="3.875"/>
    <n v="55.099000000000004"/>
    <n v="55.099000000000004"/>
    <n v="4"/>
    <n v="19"/>
    <n v="0"/>
    <n v="23"/>
    <n v="0"/>
    <n v="27"/>
    <n v="0"/>
    <n v="0"/>
    <n v="2"/>
    <n v="29"/>
    <n v="5"/>
    <n v="6"/>
    <n v="29"/>
    <n v="40"/>
    <n v="1"/>
    <n v="3"/>
    <n v="36"/>
    <n v="40"/>
    <n v="18.658000000000001"/>
    <n v="0"/>
    <n v="7.0919999999999996"/>
    <n v="25.75"/>
    <n v="1"/>
    <n v="0"/>
    <n v="0"/>
    <n v="1"/>
    <n v="0"/>
    <n v="128"/>
    <n v="0"/>
    <n v="128"/>
    <n v="0"/>
    <n v="0"/>
    <n v="0"/>
    <n v="0"/>
    <n v="0"/>
    <n v="0"/>
    <n v="0"/>
    <n v="0"/>
    <n v="0"/>
    <n v="0"/>
    <n v="1"/>
    <n v="0"/>
    <n v="1435"/>
    <m/>
  </r>
  <r>
    <x v="20"/>
    <x v="6"/>
    <n v="0.2"/>
    <n v="0"/>
    <n v="0"/>
    <n v="25.676639999999999"/>
    <n v="25.876639999999998"/>
    <n v="25.876639999999998"/>
    <n v="25.677"/>
    <n v="0.2"/>
    <n v="2.5569999999999999"/>
    <n v="54.899000000000001"/>
    <n v="3.875"/>
    <n v="55.099000000000004"/>
    <n v="55.099000000000004"/>
    <n v="4"/>
    <n v="19"/>
    <n v="0"/>
    <n v="23"/>
    <n v="0"/>
    <n v="27"/>
    <n v="0"/>
    <n v="0"/>
    <n v="2"/>
    <n v="29"/>
    <n v="5"/>
    <n v="6"/>
    <n v="29"/>
    <n v="40"/>
    <n v="1"/>
    <n v="3"/>
    <n v="36"/>
    <n v="40"/>
    <n v="18.658000000000001"/>
    <n v="0"/>
    <n v="7.0919999999999996"/>
    <n v="25.75"/>
    <n v="1"/>
    <n v="0"/>
    <n v="0"/>
    <n v="1"/>
    <n v="0"/>
    <n v="128"/>
    <n v="0"/>
    <n v="128"/>
    <n v="0"/>
    <n v="0"/>
    <n v="0"/>
    <n v="0"/>
    <n v="0"/>
    <n v="0"/>
    <n v="0"/>
    <n v="0"/>
    <n v="0"/>
    <n v="0"/>
    <n v="1"/>
    <n v="0"/>
    <n v="1435"/>
    <m/>
  </r>
  <r>
    <x v="20"/>
    <x v="7"/>
    <n v="0.2"/>
    <n v="0"/>
    <n v="0"/>
    <n v="25.676639999999999"/>
    <n v="25.876639999999998"/>
    <n v="25.876639999999998"/>
    <n v="25.677"/>
    <n v="0.2"/>
    <n v="2.5569999999999999"/>
    <n v="54.899000000000001"/>
    <n v="3.875"/>
    <n v="55.099000000000004"/>
    <n v="55.099000000000004"/>
    <n v="4"/>
    <n v="19"/>
    <n v="0"/>
    <n v="23"/>
    <n v="0"/>
    <n v="27"/>
    <n v="0"/>
    <n v="0"/>
    <n v="2"/>
    <n v="29"/>
    <n v="5"/>
    <n v="6"/>
    <n v="29"/>
    <n v="40"/>
    <n v="1"/>
    <n v="3"/>
    <n v="36"/>
    <n v="40"/>
    <n v="18.658000000000001"/>
    <n v="0"/>
    <n v="7.0919999999999996"/>
    <n v="25.75"/>
    <n v="1"/>
    <n v="0"/>
    <n v="0"/>
    <n v="1"/>
    <n v="0"/>
    <n v="128"/>
    <n v="0"/>
    <n v="128"/>
    <n v="0"/>
    <n v="0"/>
    <n v="0"/>
    <n v="0"/>
    <n v="0"/>
    <n v="0"/>
    <n v="0"/>
    <n v="0"/>
    <n v="0"/>
    <n v="0"/>
    <n v="1"/>
    <n v="0"/>
    <n v="1435"/>
    <m/>
  </r>
  <r>
    <x v="20"/>
    <x v="8"/>
    <n v="0.2"/>
    <n v="0"/>
    <n v="0"/>
    <n v="25.676639999999999"/>
    <n v="25.876639999999998"/>
    <n v="25.876639999999998"/>
    <n v="25.677"/>
    <n v="0.2"/>
    <n v="2.5569999999999999"/>
    <n v="54.899000000000001"/>
    <n v="3.875"/>
    <n v="55.099000000000004"/>
    <n v="55.099000000000004"/>
    <n v="4"/>
    <n v="19"/>
    <n v="0"/>
    <n v="23"/>
    <n v="0"/>
    <n v="27"/>
    <n v="0"/>
    <n v="0"/>
    <n v="2"/>
    <n v="29"/>
    <n v="5"/>
    <n v="6"/>
    <n v="29"/>
    <n v="40"/>
    <n v="1"/>
    <n v="3"/>
    <n v="36"/>
    <n v="40"/>
    <n v="18.658000000000001"/>
    <n v="0"/>
    <n v="7.0919999999999996"/>
    <n v="25.75"/>
    <n v="1"/>
    <n v="0"/>
    <n v="0"/>
    <n v="1"/>
    <n v="0"/>
    <n v="128"/>
    <n v="0"/>
    <n v="128"/>
    <n v="0"/>
    <n v="0"/>
    <n v="0"/>
    <n v="0"/>
    <n v="0"/>
    <n v="0"/>
    <n v="0"/>
    <n v="0"/>
    <n v="0"/>
    <n v="0"/>
    <n v="1"/>
    <n v="0"/>
    <n v="1435"/>
    <m/>
  </r>
  <r>
    <x v="20"/>
    <x v="9"/>
    <n v="0.2"/>
    <n v="0"/>
    <n v="0"/>
    <n v="25.676639999999999"/>
    <n v="25.876639999999998"/>
    <n v="25.876639999999998"/>
    <n v="25.677"/>
    <n v="0.2"/>
    <n v="2.5569999999999999"/>
    <n v="54.899000000000001"/>
    <n v="3.875"/>
    <n v="55.099000000000004"/>
    <n v="55.099000000000004"/>
    <n v="4"/>
    <n v="19"/>
    <n v="0"/>
    <n v="23"/>
    <n v="0"/>
    <n v="27"/>
    <n v="0"/>
    <n v="0"/>
    <n v="2"/>
    <n v="29"/>
    <n v="5"/>
    <n v="6"/>
    <n v="29"/>
    <n v="40"/>
    <n v="1"/>
    <n v="3"/>
    <n v="36"/>
    <n v="40"/>
    <n v="18.658000000000001"/>
    <n v="0"/>
    <n v="7.0919999999999996"/>
    <n v="25.75"/>
    <n v="1"/>
    <n v="0"/>
    <n v="0"/>
    <n v="1"/>
    <n v="0"/>
    <n v="128"/>
    <n v="0"/>
    <n v="128"/>
    <n v="0"/>
    <n v="0"/>
    <n v="0"/>
    <n v="0"/>
    <n v="0"/>
    <n v="0"/>
    <n v="0"/>
    <n v="0"/>
    <n v="0"/>
    <n v="0"/>
    <n v="1"/>
    <n v="0"/>
    <n v="1435"/>
    <m/>
  </r>
  <r>
    <x v="20"/>
    <x v="10"/>
    <n v="0.2"/>
    <n v="0"/>
    <n v="0"/>
    <n v="25.676639999999999"/>
    <n v="25.876639999999998"/>
    <n v="25.876639999999998"/>
    <n v="25.677"/>
    <n v="0.2"/>
    <n v="2.5569999999999999"/>
    <n v="54.899000000000001"/>
    <n v="3.875"/>
    <n v="55.099000000000004"/>
    <n v="55.099000000000004"/>
    <n v="4"/>
    <n v="19"/>
    <n v="0"/>
    <n v="23"/>
    <n v="0"/>
    <n v="27"/>
    <n v="0"/>
    <n v="0"/>
    <n v="2"/>
    <n v="29"/>
    <n v="5"/>
    <n v="6"/>
    <n v="29"/>
    <n v="40"/>
    <n v="1"/>
    <n v="3"/>
    <n v="36"/>
    <n v="40"/>
    <n v="18.658000000000001"/>
    <n v="0"/>
    <n v="7.0919999999999996"/>
    <n v="25.75"/>
    <n v="1"/>
    <n v="0"/>
    <n v="0"/>
    <n v="1"/>
    <n v="0"/>
    <n v="128"/>
    <n v="0"/>
    <n v="128"/>
    <n v="0"/>
    <n v="0"/>
    <n v="0"/>
    <n v="0"/>
    <n v="0"/>
    <n v="0"/>
    <n v="0"/>
    <n v="0"/>
    <n v="0"/>
    <n v="0"/>
    <n v="1"/>
    <n v="0"/>
    <n v="1435"/>
    <m/>
  </r>
  <r>
    <x v="20"/>
    <x v="11"/>
    <n v="0.2"/>
    <n v="0"/>
    <n v="0"/>
    <n v="25.676639999999999"/>
    <n v="25.876639999999998"/>
    <n v="25.876639999999998"/>
    <n v="25.677"/>
    <n v="0.2"/>
    <n v="2.5569999999999999"/>
    <n v="54.899000000000001"/>
    <n v="3.875"/>
    <n v="55.099000000000004"/>
    <n v="55.099000000000004"/>
    <n v="4"/>
    <n v="19"/>
    <n v="0"/>
    <n v="23"/>
    <n v="0"/>
    <n v="27"/>
    <n v="0"/>
    <n v="0"/>
    <n v="2"/>
    <n v="29"/>
    <n v="5"/>
    <n v="6"/>
    <n v="29"/>
    <n v="40"/>
    <n v="1"/>
    <n v="3"/>
    <n v="36"/>
    <n v="40"/>
    <n v="18.658000000000001"/>
    <n v="0"/>
    <n v="7.0919999999999996"/>
    <n v="25.75"/>
    <n v="1"/>
    <n v="0"/>
    <n v="0"/>
    <n v="1"/>
    <n v="0"/>
    <n v="128"/>
    <n v="0"/>
    <n v="128"/>
    <n v="0"/>
    <n v="0"/>
    <n v="0"/>
    <n v="0"/>
    <n v="0"/>
    <n v="0"/>
    <n v="0"/>
    <n v="0"/>
    <n v="0"/>
    <n v="0"/>
    <n v="1"/>
    <n v="0"/>
    <n v="1435"/>
    <m/>
  </r>
  <r>
    <x v="21"/>
    <x v="0"/>
    <n v="0.2"/>
    <n v="0"/>
    <n v="0"/>
    <n v="25.676639999999999"/>
    <n v="25.876639999999998"/>
    <n v="25.876639999999998"/>
    <n v="25.677"/>
    <n v="0.2"/>
    <n v="2.5569999999999999"/>
    <n v="54.899000000000001"/>
    <n v="3.875"/>
    <n v="55.099000000000004"/>
    <n v="55.099000000000004"/>
    <n v="4"/>
    <n v="19"/>
    <n v="0"/>
    <n v="23"/>
    <n v="0"/>
    <n v="27"/>
    <n v="0"/>
    <n v="0"/>
    <n v="2"/>
    <n v="29"/>
    <n v="5"/>
    <n v="6"/>
    <n v="29"/>
    <n v="40"/>
    <n v="1"/>
    <n v="3"/>
    <n v="36"/>
    <n v="40"/>
    <n v="18.658000000000001"/>
    <n v="0"/>
    <n v="7.0919999999999996"/>
    <n v="25.75"/>
    <n v="1"/>
    <n v="0"/>
    <n v="0"/>
    <n v="1"/>
    <n v="0"/>
    <n v="128"/>
    <n v="0"/>
    <n v="128"/>
    <n v="0"/>
    <n v="0"/>
    <n v="0"/>
    <n v="0"/>
    <n v="0"/>
    <n v="0"/>
    <n v="0"/>
    <n v="0"/>
    <n v="0"/>
    <n v="0"/>
    <n v="1"/>
    <n v="0"/>
    <n v="1435"/>
    <m/>
  </r>
  <r>
    <x v="21"/>
    <x v="1"/>
    <n v="0.2"/>
    <n v="0"/>
    <n v="0"/>
    <n v="25.676639999999999"/>
    <n v="25.876639999999998"/>
    <n v="25.876639999999998"/>
    <n v="25.677"/>
    <n v="0.2"/>
    <n v="2.5569999999999999"/>
    <n v="54.899000000000001"/>
    <n v="3.875"/>
    <n v="55.099000000000004"/>
    <n v="55.099000000000004"/>
    <n v="4"/>
    <n v="19"/>
    <n v="0"/>
    <n v="23"/>
    <n v="0"/>
    <n v="27"/>
    <n v="0"/>
    <n v="0"/>
    <n v="2"/>
    <n v="29"/>
    <n v="5"/>
    <n v="6"/>
    <n v="29"/>
    <n v="40"/>
    <n v="1"/>
    <n v="3"/>
    <n v="36"/>
    <n v="40"/>
    <n v="18.658000000000001"/>
    <n v="0"/>
    <n v="7.0919999999999996"/>
    <n v="25.75"/>
    <n v="1"/>
    <n v="0"/>
    <n v="0"/>
    <n v="1"/>
    <n v="0"/>
    <n v="128"/>
    <n v="0"/>
    <n v="128"/>
    <n v="0"/>
    <n v="0"/>
    <n v="0"/>
    <n v="0"/>
    <n v="0"/>
    <n v="0"/>
    <n v="0"/>
    <n v="0"/>
    <n v="0"/>
    <n v="0"/>
    <n v="1"/>
    <n v="0"/>
    <n v="1435"/>
    <m/>
  </r>
  <r>
    <x v="21"/>
    <x v="2"/>
    <n v="0.2"/>
    <n v="0"/>
    <n v="0"/>
    <n v="25.676639999999999"/>
    <n v="25.876639999999998"/>
    <n v="25.876639999999998"/>
    <n v="25.677"/>
    <n v="0.2"/>
    <n v="2.5569999999999999"/>
    <n v="54.899000000000001"/>
    <n v="3.875"/>
    <n v="55.099000000000004"/>
    <n v="55.099000000000004"/>
    <n v="4"/>
    <n v="19"/>
    <n v="0"/>
    <n v="23"/>
    <n v="0"/>
    <n v="27"/>
    <n v="0"/>
    <n v="0"/>
    <n v="2"/>
    <n v="29"/>
    <n v="5"/>
    <n v="6"/>
    <n v="29"/>
    <n v="40"/>
    <n v="1"/>
    <n v="3"/>
    <n v="36"/>
    <n v="40"/>
    <n v="18.658000000000001"/>
    <n v="0"/>
    <n v="7.0919999999999996"/>
    <n v="25.75"/>
    <n v="1"/>
    <n v="0"/>
    <n v="0"/>
    <n v="1"/>
    <n v="0"/>
    <n v="128"/>
    <n v="0"/>
    <n v="128"/>
    <n v="0"/>
    <n v="0"/>
    <n v="0"/>
    <n v="0"/>
    <n v="0"/>
    <n v="0"/>
    <n v="0"/>
    <n v="0"/>
    <n v="0"/>
    <n v="0"/>
    <n v="1"/>
    <n v="0"/>
    <n v="1435"/>
    <m/>
  </r>
  <r>
    <x v="21"/>
    <x v="3"/>
    <n v="0.2"/>
    <n v="0"/>
    <n v="0"/>
    <n v="25.676639999999999"/>
    <n v="25.876639999999998"/>
    <n v="25.876639999999998"/>
    <n v="25.677"/>
    <n v="0.2"/>
    <n v="2.5569999999999999"/>
    <n v="54.899000000000001"/>
    <n v="3.875"/>
    <n v="55.099000000000004"/>
    <n v="55.099000000000004"/>
    <n v="4"/>
    <n v="19"/>
    <n v="0"/>
    <n v="23"/>
    <n v="0"/>
    <n v="27"/>
    <n v="0"/>
    <n v="0"/>
    <n v="2"/>
    <n v="29"/>
    <n v="5"/>
    <n v="6"/>
    <n v="29"/>
    <n v="40"/>
    <n v="1"/>
    <n v="3"/>
    <n v="36"/>
    <n v="40"/>
    <n v="18.658000000000001"/>
    <n v="0"/>
    <n v="7.0919999999999996"/>
    <n v="25.75"/>
    <n v="1"/>
    <n v="0"/>
    <n v="0"/>
    <n v="1"/>
    <n v="0"/>
    <n v="128"/>
    <n v="0"/>
    <n v="128"/>
    <n v="0"/>
    <n v="0"/>
    <n v="0"/>
    <n v="0"/>
    <n v="0"/>
    <n v="0"/>
    <n v="0"/>
    <n v="0"/>
    <n v="0"/>
    <n v="0"/>
    <n v="1"/>
    <n v="0"/>
    <n v="1435"/>
    <m/>
  </r>
  <r>
    <x v="21"/>
    <x v="4"/>
    <n v="0.2"/>
    <n v="0"/>
    <n v="0"/>
    <n v="25.676639999999999"/>
    <n v="25.876639999999998"/>
    <n v="25.876639999999998"/>
    <n v="25.677"/>
    <n v="0.2"/>
    <n v="2.5569999999999999"/>
    <n v="54.899000000000001"/>
    <n v="3.875"/>
    <n v="55.099000000000004"/>
    <n v="55.099000000000004"/>
    <n v="4"/>
    <n v="19"/>
    <n v="0"/>
    <n v="23"/>
    <n v="0"/>
    <n v="27"/>
    <n v="0"/>
    <n v="0"/>
    <n v="2"/>
    <n v="29"/>
    <n v="5"/>
    <n v="6"/>
    <n v="29"/>
    <n v="40"/>
    <n v="1"/>
    <n v="3"/>
    <n v="36"/>
    <n v="40"/>
    <n v="18.658000000000001"/>
    <n v="0"/>
    <n v="7.0919999999999996"/>
    <n v="25.75"/>
    <n v="1"/>
    <n v="0"/>
    <n v="0"/>
    <n v="1"/>
    <n v="0"/>
    <n v="128"/>
    <n v="0"/>
    <n v="128"/>
    <n v="0"/>
    <n v="0"/>
    <n v="0"/>
    <n v="0"/>
    <n v="0"/>
    <n v="0"/>
    <n v="0"/>
    <n v="0"/>
    <n v="0"/>
    <n v="0"/>
    <n v="1"/>
    <n v="0"/>
    <n v="1435"/>
    <m/>
  </r>
  <r>
    <x v="21"/>
    <x v="5"/>
    <n v="0.2"/>
    <n v="0"/>
    <n v="0"/>
    <n v="25.676639999999999"/>
    <n v="25.876639999999998"/>
    <n v="25.876639999999998"/>
    <n v="25.677"/>
    <n v="0.2"/>
    <n v="2.5569999999999999"/>
    <n v="54.899000000000001"/>
    <n v="3.875"/>
    <n v="55.099000000000004"/>
    <n v="55.099000000000004"/>
    <n v="4"/>
    <n v="19"/>
    <n v="0"/>
    <n v="23"/>
    <n v="0"/>
    <n v="27"/>
    <n v="0"/>
    <n v="0"/>
    <n v="2"/>
    <n v="29"/>
    <n v="5"/>
    <n v="6"/>
    <n v="29"/>
    <n v="40"/>
    <n v="1"/>
    <n v="3"/>
    <n v="36"/>
    <n v="40"/>
    <n v="18.658000000000001"/>
    <n v="0"/>
    <n v="7.0919999999999996"/>
    <n v="25.75"/>
    <n v="1"/>
    <n v="0"/>
    <n v="0"/>
    <n v="1"/>
    <n v="0"/>
    <n v="128"/>
    <n v="0"/>
    <n v="128"/>
    <n v="0"/>
    <n v="0"/>
    <n v="0"/>
    <n v="0"/>
    <n v="0"/>
    <n v="0"/>
    <n v="0"/>
    <n v="0"/>
    <n v="0"/>
    <n v="0"/>
    <n v="1"/>
    <n v="0"/>
    <n v="1435"/>
    <m/>
  </r>
  <r>
    <x v="21"/>
    <x v="6"/>
    <n v="0.2"/>
    <n v="0"/>
    <n v="0"/>
    <n v="25.676639999999999"/>
    <n v="25.876639999999998"/>
    <n v="25.876639999999998"/>
    <n v="25.677"/>
    <n v="0.2"/>
    <n v="2.5569999999999999"/>
    <n v="54.899000000000001"/>
    <n v="3.875"/>
    <n v="55.099000000000004"/>
    <n v="55.099000000000004"/>
    <n v="4"/>
    <n v="19"/>
    <n v="0"/>
    <n v="23"/>
    <n v="0"/>
    <n v="27"/>
    <n v="0"/>
    <n v="0"/>
    <n v="2"/>
    <n v="29"/>
    <n v="5"/>
    <n v="6"/>
    <n v="29"/>
    <n v="40"/>
    <n v="1"/>
    <n v="3"/>
    <n v="36"/>
    <n v="40"/>
    <n v="18.658000000000001"/>
    <n v="0"/>
    <n v="7.0919999999999996"/>
    <n v="25.75"/>
    <n v="1"/>
    <n v="0"/>
    <n v="0"/>
    <n v="1"/>
    <n v="0"/>
    <n v="128"/>
    <n v="0"/>
    <n v="128"/>
    <n v="0"/>
    <n v="0"/>
    <n v="0"/>
    <n v="0"/>
    <n v="0"/>
    <n v="0"/>
    <n v="0"/>
    <n v="0"/>
    <n v="0"/>
    <n v="0"/>
    <n v="1"/>
    <n v="0"/>
    <n v="1435"/>
    <m/>
  </r>
  <r>
    <x v="21"/>
    <x v="7"/>
    <n v="0.2"/>
    <n v="0"/>
    <n v="0"/>
    <n v="25.676639999999999"/>
    <n v="25.876639999999998"/>
    <n v="25.876639999999998"/>
    <n v="25.677"/>
    <n v="0.2"/>
    <n v="2.5569999999999999"/>
    <n v="54.899000000000001"/>
    <n v="3.875"/>
    <n v="55.099000000000004"/>
    <n v="55.099000000000004"/>
    <n v="4"/>
    <n v="19"/>
    <n v="0"/>
    <n v="23"/>
    <n v="0"/>
    <n v="27"/>
    <n v="0"/>
    <n v="0"/>
    <n v="2"/>
    <n v="29"/>
    <n v="5"/>
    <n v="6"/>
    <n v="29"/>
    <n v="40"/>
    <n v="1"/>
    <n v="3"/>
    <n v="36"/>
    <n v="40"/>
    <n v="18.658000000000001"/>
    <n v="0"/>
    <n v="7.0919999999999996"/>
    <n v="25.75"/>
    <n v="1"/>
    <n v="0"/>
    <n v="0"/>
    <n v="1"/>
    <n v="0"/>
    <n v="128"/>
    <n v="0"/>
    <n v="128"/>
    <n v="0"/>
    <n v="0"/>
    <n v="0"/>
    <n v="0"/>
    <n v="0"/>
    <n v="0"/>
    <n v="0"/>
    <n v="0"/>
    <n v="0"/>
    <n v="0"/>
    <n v="1"/>
    <n v="0"/>
    <n v="1435"/>
    <m/>
  </r>
  <r>
    <x v="21"/>
    <x v="8"/>
    <n v="0.2"/>
    <n v="0"/>
    <n v="0"/>
    <n v="25.676639999999999"/>
    <n v="25.876639999999998"/>
    <n v="25.876639999999998"/>
    <n v="25.677"/>
    <n v="0.2"/>
    <n v="2.5569999999999999"/>
    <n v="54.899000000000001"/>
    <n v="3.875"/>
    <n v="55.099000000000004"/>
    <n v="55.099000000000004"/>
    <n v="4"/>
    <n v="19"/>
    <n v="0"/>
    <n v="23"/>
    <n v="0"/>
    <n v="27"/>
    <n v="0"/>
    <n v="0"/>
    <n v="2"/>
    <n v="29"/>
    <n v="5"/>
    <n v="6"/>
    <n v="29"/>
    <n v="40"/>
    <n v="1"/>
    <n v="3"/>
    <n v="36"/>
    <n v="40"/>
    <n v="18.658000000000001"/>
    <n v="0"/>
    <n v="7.0919999999999996"/>
    <n v="25.75"/>
    <n v="1"/>
    <n v="0"/>
    <n v="0"/>
    <n v="1"/>
    <n v="0"/>
    <n v="128"/>
    <n v="0"/>
    <n v="128"/>
    <n v="0"/>
    <n v="0"/>
    <n v="0"/>
    <n v="0"/>
    <n v="0"/>
    <n v="0"/>
    <n v="0"/>
    <n v="0"/>
    <n v="0"/>
    <n v="0"/>
    <n v="1"/>
    <n v="0"/>
    <n v="1435"/>
    <m/>
  </r>
  <r>
    <x v="21"/>
    <x v="9"/>
    <n v="0.2"/>
    <n v="0"/>
    <n v="0"/>
    <n v="25.676639999999999"/>
    <n v="25.876639999999998"/>
    <n v="25.876639999999998"/>
    <n v="25.677"/>
    <n v="0.2"/>
    <n v="2.5569999999999999"/>
    <n v="54.899000000000001"/>
    <n v="3.875"/>
    <n v="55.099000000000004"/>
    <n v="55.099000000000004"/>
    <n v="4"/>
    <n v="19"/>
    <n v="0"/>
    <n v="23"/>
    <n v="0"/>
    <n v="27"/>
    <n v="0"/>
    <n v="0"/>
    <n v="2"/>
    <n v="29"/>
    <n v="5"/>
    <n v="6"/>
    <n v="29"/>
    <n v="40"/>
    <n v="1"/>
    <n v="3"/>
    <n v="36"/>
    <n v="40"/>
    <n v="18.658000000000001"/>
    <n v="0"/>
    <n v="7.0919999999999996"/>
    <n v="25.75"/>
    <n v="1"/>
    <n v="0"/>
    <n v="0"/>
    <n v="1"/>
    <n v="0"/>
    <n v="128"/>
    <n v="0"/>
    <n v="128"/>
    <n v="0"/>
    <n v="0"/>
    <n v="0"/>
    <n v="0"/>
    <n v="0"/>
    <n v="0"/>
    <n v="0"/>
    <n v="0"/>
    <n v="0"/>
    <n v="0"/>
    <n v="1"/>
    <n v="0"/>
    <n v="1435"/>
    <m/>
  </r>
  <r>
    <x v="21"/>
    <x v="10"/>
    <n v="0.2"/>
    <n v="0"/>
    <n v="0"/>
    <n v="25.676639999999999"/>
    <n v="25.876639999999998"/>
    <n v="25.876639999999998"/>
    <n v="25.677"/>
    <n v="0.2"/>
    <n v="2.5569999999999999"/>
    <n v="54.899000000000001"/>
    <n v="3.875"/>
    <n v="55.099000000000004"/>
    <n v="55.099000000000004"/>
    <n v="4"/>
    <n v="19"/>
    <n v="0"/>
    <n v="23"/>
    <n v="0"/>
    <n v="27"/>
    <n v="0"/>
    <n v="0"/>
    <n v="2"/>
    <n v="29"/>
    <n v="5"/>
    <n v="6"/>
    <n v="29"/>
    <n v="40"/>
    <n v="1"/>
    <n v="3"/>
    <n v="36"/>
    <n v="40"/>
    <n v="18.658000000000001"/>
    <n v="0"/>
    <n v="7.0919999999999996"/>
    <n v="25.75"/>
    <n v="1"/>
    <n v="0"/>
    <n v="0"/>
    <n v="1"/>
    <n v="0"/>
    <n v="128"/>
    <n v="0"/>
    <n v="128"/>
    <n v="0"/>
    <n v="0"/>
    <n v="0"/>
    <n v="0"/>
    <n v="0"/>
    <n v="0"/>
    <n v="0"/>
    <n v="0"/>
    <n v="0"/>
    <n v="0"/>
    <n v="1"/>
    <n v="0"/>
    <n v="1435"/>
    <m/>
  </r>
  <r>
    <x v="21"/>
    <x v="11"/>
    <n v="0.2"/>
    <n v="0"/>
    <n v="0"/>
    <n v="25.676639999999999"/>
    <n v="25.876639999999998"/>
    <n v="25.876639999999998"/>
    <n v="25.677"/>
    <n v="0.2"/>
    <n v="2.5569999999999999"/>
    <n v="54.899000000000001"/>
    <n v="3.875"/>
    <n v="55.099000000000004"/>
    <n v="55.099000000000004"/>
    <n v="4"/>
    <n v="19"/>
    <n v="0"/>
    <n v="23"/>
    <n v="0"/>
    <n v="27"/>
    <n v="0"/>
    <n v="0"/>
    <n v="2"/>
    <n v="29"/>
    <n v="5"/>
    <n v="6"/>
    <n v="29"/>
    <n v="40"/>
    <n v="1"/>
    <n v="3"/>
    <n v="36"/>
    <n v="40"/>
    <n v="18.658000000000001"/>
    <n v="0"/>
    <n v="7.0919999999999996"/>
    <n v="25.75"/>
    <n v="1"/>
    <n v="0"/>
    <n v="0"/>
    <n v="1"/>
    <n v="0"/>
    <n v="128"/>
    <n v="0"/>
    <n v="128"/>
    <n v="0"/>
    <n v="0"/>
    <n v="0"/>
    <n v="0"/>
    <n v="0"/>
    <n v="0"/>
    <n v="0"/>
    <n v="0"/>
    <n v="0"/>
    <n v="0"/>
    <n v="1"/>
    <n v="0"/>
    <n v="1435"/>
    <m/>
  </r>
  <r>
    <x v="22"/>
    <x v="0"/>
    <n v="0.2"/>
    <n v="0"/>
    <n v="0"/>
    <n v="25.676639999999999"/>
    <n v="25.876639999999998"/>
    <n v="25.876639999999998"/>
    <n v="25.677"/>
    <n v="0.2"/>
    <n v="2.5569999999999999"/>
    <n v="54.899000000000001"/>
    <n v="3.875"/>
    <n v="55.099000000000004"/>
    <n v="55.099000000000004"/>
    <n v="4"/>
    <n v="19"/>
    <n v="0"/>
    <n v="23"/>
    <n v="0"/>
    <n v="26"/>
    <n v="0"/>
    <n v="0"/>
    <n v="2"/>
    <n v="28"/>
    <n v="7"/>
    <n v="6"/>
    <n v="28"/>
    <n v="41"/>
    <n v="4"/>
    <n v="6"/>
    <n v="37"/>
    <n v="47"/>
    <n v="18.658000000000001"/>
    <n v="0"/>
    <n v="7.0919999999999996"/>
    <n v="25.75"/>
    <n v="1"/>
    <n v="0"/>
    <n v="0"/>
    <n v="1"/>
    <n v="0"/>
    <n v="128"/>
    <n v="0"/>
    <n v="128"/>
    <n v="0"/>
    <n v="0"/>
    <n v="0"/>
    <n v="0"/>
    <n v="0"/>
    <n v="0"/>
    <n v="0"/>
    <n v="0"/>
    <n v="0"/>
    <n v="0"/>
    <n v="1"/>
    <n v="0"/>
    <n v="1435"/>
    <m/>
  </r>
  <r>
    <x v="22"/>
    <x v="1"/>
    <n v="0.2"/>
    <n v="0"/>
    <n v="0"/>
    <n v="25.676639999999999"/>
    <n v="25.876639999999998"/>
    <n v="25.876639999999998"/>
    <n v="25.677"/>
    <n v="0.2"/>
    <n v="2.5569999999999999"/>
    <n v="54.899000000000001"/>
    <n v="3.875"/>
    <n v="55.099000000000004"/>
    <n v="55.099000000000004"/>
    <n v="4"/>
    <n v="19"/>
    <n v="0"/>
    <n v="23"/>
    <n v="0"/>
    <n v="26"/>
    <n v="0"/>
    <n v="0"/>
    <n v="2"/>
    <n v="28"/>
    <n v="7"/>
    <n v="6"/>
    <n v="28"/>
    <n v="41"/>
    <n v="4"/>
    <n v="6"/>
    <n v="37"/>
    <n v="47"/>
    <n v="18.658000000000001"/>
    <n v="0"/>
    <n v="7.0919999999999996"/>
    <n v="25.75"/>
    <n v="1"/>
    <n v="0"/>
    <n v="0"/>
    <n v="1"/>
    <n v="0"/>
    <n v="128"/>
    <n v="0"/>
    <n v="128"/>
    <n v="0"/>
    <n v="0"/>
    <n v="0"/>
    <n v="0"/>
    <n v="0"/>
    <n v="0"/>
    <n v="0"/>
    <n v="0"/>
    <n v="0"/>
    <n v="0"/>
    <n v="1"/>
    <n v="0"/>
    <n v="1435"/>
    <m/>
  </r>
  <r>
    <x v="22"/>
    <x v="2"/>
    <n v="0.2"/>
    <n v="0"/>
    <n v="0"/>
    <n v="25.676639999999999"/>
    <n v="25.876639999999998"/>
    <n v="25.876639999999998"/>
    <n v="25.677"/>
    <n v="0.2"/>
    <n v="2.5569999999999999"/>
    <n v="54.899000000000001"/>
    <n v="3.875"/>
    <n v="55.099000000000004"/>
    <n v="55.099000000000004"/>
    <n v="4"/>
    <n v="19"/>
    <n v="0"/>
    <n v="23"/>
    <n v="0"/>
    <n v="26"/>
    <n v="0"/>
    <n v="0"/>
    <n v="2"/>
    <n v="28"/>
    <n v="7"/>
    <n v="6"/>
    <n v="28"/>
    <n v="41"/>
    <n v="4"/>
    <n v="6"/>
    <n v="37"/>
    <n v="47"/>
    <n v="18.658000000000001"/>
    <n v="0"/>
    <n v="7.0919999999999996"/>
    <n v="25.75"/>
    <n v="1"/>
    <n v="0"/>
    <n v="0"/>
    <n v="1"/>
    <n v="0"/>
    <n v="128"/>
    <n v="0"/>
    <n v="128"/>
    <n v="0"/>
    <n v="0"/>
    <n v="0"/>
    <n v="0"/>
    <n v="0"/>
    <n v="0"/>
    <n v="0"/>
    <n v="0"/>
    <n v="0"/>
    <n v="0"/>
    <n v="1"/>
    <n v="0"/>
    <n v="1435"/>
    <m/>
  </r>
  <r>
    <x v="22"/>
    <x v="3"/>
    <n v="0.2"/>
    <n v="0"/>
    <n v="0"/>
    <n v="25.676639999999999"/>
    <n v="25.876639999999998"/>
    <n v="25.876639999999998"/>
    <n v="25.677"/>
    <n v="0.2"/>
    <n v="2.5569999999999999"/>
    <n v="54.899000000000001"/>
    <n v="3.875"/>
    <n v="55.099000000000004"/>
    <n v="55.099000000000004"/>
    <n v="4"/>
    <n v="19"/>
    <n v="0"/>
    <n v="23"/>
    <n v="0"/>
    <n v="26"/>
    <n v="0"/>
    <n v="0"/>
    <n v="2"/>
    <n v="28"/>
    <n v="7"/>
    <n v="6"/>
    <n v="28"/>
    <n v="41"/>
    <n v="4"/>
    <n v="6"/>
    <n v="37"/>
    <n v="47"/>
    <n v="18.658000000000001"/>
    <n v="0"/>
    <n v="7.0919999999999996"/>
    <n v="25.75"/>
    <n v="1"/>
    <n v="0"/>
    <n v="0"/>
    <n v="1"/>
    <n v="0"/>
    <n v="128"/>
    <n v="0"/>
    <n v="128"/>
    <n v="0"/>
    <n v="0"/>
    <n v="0"/>
    <n v="0"/>
    <n v="0"/>
    <n v="0"/>
    <n v="0"/>
    <n v="0"/>
    <n v="0"/>
    <n v="0"/>
    <n v="1"/>
    <n v="0"/>
    <n v="1435"/>
    <m/>
  </r>
  <r>
    <x v="22"/>
    <x v="4"/>
    <n v="0.2"/>
    <n v="0"/>
    <n v="0"/>
    <n v="25.676639999999999"/>
    <n v="25.876639999999998"/>
    <n v="25.876639999999998"/>
    <n v="25.677"/>
    <n v="0.2"/>
    <n v="2.5569999999999999"/>
    <n v="54.899000000000001"/>
    <n v="3.875"/>
    <n v="55.099000000000004"/>
    <n v="55.099000000000004"/>
    <n v="4"/>
    <n v="19"/>
    <n v="0"/>
    <n v="23"/>
    <n v="0"/>
    <n v="26"/>
    <n v="0"/>
    <n v="0"/>
    <n v="2"/>
    <n v="28"/>
    <n v="7"/>
    <n v="6"/>
    <n v="28"/>
    <n v="41"/>
    <n v="4"/>
    <n v="6"/>
    <n v="37"/>
    <n v="47"/>
    <n v="18.658000000000001"/>
    <n v="0"/>
    <n v="7.0919999999999996"/>
    <n v="25.75"/>
    <n v="1"/>
    <n v="0"/>
    <n v="0"/>
    <n v="1"/>
    <n v="0"/>
    <n v="128"/>
    <n v="0"/>
    <n v="128"/>
    <n v="0"/>
    <n v="0"/>
    <n v="0"/>
    <n v="0"/>
    <n v="0"/>
    <n v="0"/>
    <n v="0"/>
    <n v="0"/>
    <n v="0"/>
    <n v="0"/>
    <n v="1"/>
    <n v="0"/>
    <n v="1435"/>
    <m/>
  </r>
  <r>
    <x v="22"/>
    <x v="5"/>
    <n v="0.2"/>
    <n v="0"/>
    <n v="0"/>
    <n v="25.676639999999999"/>
    <n v="25.876639999999998"/>
    <n v="25.876639999999998"/>
    <n v="25.677"/>
    <n v="0.2"/>
    <n v="2.5569999999999999"/>
    <n v="54.899000000000001"/>
    <n v="3.875"/>
    <n v="55.099000000000004"/>
    <n v="55.099000000000004"/>
    <n v="4"/>
    <n v="19"/>
    <n v="0"/>
    <n v="23"/>
    <n v="0"/>
    <n v="26"/>
    <n v="0"/>
    <n v="0"/>
    <n v="2"/>
    <n v="28"/>
    <n v="7"/>
    <n v="6"/>
    <n v="28"/>
    <n v="41"/>
    <n v="4"/>
    <n v="6"/>
    <n v="37"/>
    <n v="47"/>
    <n v="18.658000000000001"/>
    <n v="0"/>
    <n v="7.0919999999999996"/>
    <n v="25.75"/>
    <n v="1"/>
    <n v="0"/>
    <n v="0"/>
    <n v="1"/>
    <n v="0"/>
    <n v="128"/>
    <n v="0"/>
    <n v="128"/>
    <n v="0"/>
    <n v="0"/>
    <n v="0"/>
    <n v="0"/>
    <n v="0"/>
    <n v="0"/>
    <n v="0"/>
    <n v="0"/>
    <n v="0"/>
    <n v="0"/>
    <n v="1"/>
    <n v="0"/>
    <n v="1435"/>
    <m/>
  </r>
  <r>
    <x v="22"/>
    <x v="6"/>
    <n v="0.2"/>
    <n v="0"/>
    <n v="0"/>
    <n v="25.676639999999999"/>
    <n v="25.876639999999998"/>
    <n v="25.876639999999998"/>
    <n v="25.677"/>
    <n v="0.2"/>
    <n v="2.5569999999999999"/>
    <n v="54.899000000000001"/>
    <n v="3.875"/>
    <n v="55.099000000000004"/>
    <n v="55.099000000000004"/>
    <n v="4"/>
    <n v="19"/>
    <n v="0"/>
    <n v="23"/>
    <n v="0"/>
    <n v="26"/>
    <n v="0"/>
    <n v="0"/>
    <n v="2"/>
    <n v="28"/>
    <n v="7"/>
    <n v="6"/>
    <n v="28"/>
    <n v="41"/>
    <n v="4"/>
    <n v="6"/>
    <n v="37"/>
    <n v="47"/>
    <n v="18.658000000000001"/>
    <n v="0"/>
    <n v="7.0919999999999996"/>
    <n v="25.75"/>
    <n v="1"/>
    <n v="0"/>
    <n v="0"/>
    <n v="1"/>
    <n v="0"/>
    <n v="128"/>
    <n v="0"/>
    <n v="128"/>
    <n v="0"/>
    <n v="0"/>
    <n v="0"/>
    <n v="0"/>
    <n v="0"/>
    <n v="0"/>
    <n v="0"/>
    <n v="0"/>
    <n v="0"/>
    <n v="0"/>
    <n v="1"/>
    <n v="0"/>
    <n v="1435"/>
    <m/>
  </r>
  <r>
    <x v="22"/>
    <x v="7"/>
    <n v="0.2"/>
    <n v="0"/>
    <n v="0"/>
    <n v="25.676639999999999"/>
    <n v="25.876639999999998"/>
    <n v="25.876639999999998"/>
    <n v="25.677"/>
    <n v="0.2"/>
    <n v="2.5569999999999999"/>
    <n v="54.899000000000001"/>
    <n v="3.875"/>
    <n v="55.099000000000004"/>
    <n v="55.099000000000004"/>
    <n v="4"/>
    <n v="19"/>
    <n v="0"/>
    <n v="23"/>
    <n v="0"/>
    <n v="26"/>
    <n v="0"/>
    <n v="0"/>
    <n v="2"/>
    <n v="28"/>
    <n v="7"/>
    <n v="6"/>
    <n v="28"/>
    <n v="41"/>
    <n v="4"/>
    <n v="6"/>
    <n v="37"/>
    <n v="47"/>
    <n v="18.658000000000001"/>
    <n v="0"/>
    <n v="7.0919999999999996"/>
    <n v="25.75"/>
    <n v="1"/>
    <n v="0"/>
    <n v="0"/>
    <n v="1"/>
    <n v="0"/>
    <n v="128"/>
    <n v="0"/>
    <n v="128"/>
    <n v="0"/>
    <n v="0"/>
    <n v="0"/>
    <n v="0"/>
    <n v="0"/>
    <n v="0"/>
    <n v="0"/>
    <n v="0"/>
    <n v="0"/>
    <n v="0"/>
    <n v="1"/>
    <n v="0"/>
    <n v="1435"/>
    <m/>
  </r>
  <r>
    <x v="22"/>
    <x v="8"/>
    <n v="0.2"/>
    <n v="0"/>
    <n v="0"/>
    <n v="25.676639999999999"/>
    <n v="25.876639999999998"/>
    <n v="25.876639999999998"/>
    <n v="25.677"/>
    <n v="0.2"/>
    <n v="2.5569999999999999"/>
    <n v="54.899000000000001"/>
    <n v="3.875"/>
    <n v="55.099000000000004"/>
    <n v="55.099000000000004"/>
    <n v="4"/>
    <n v="19"/>
    <n v="0"/>
    <n v="23"/>
    <n v="0"/>
    <n v="26"/>
    <n v="0"/>
    <n v="0"/>
    <n v="2"/>
    <n v="28"/>
    <n v="7"/>
    <n v="6"/>
    <n v="28"/>
    <n v="41"/>
    <n v="4"/>
    <n v="6"/>
    <n v="37"/>
    <n v="47"/>
    <n v="18.658000000000001"/>
    <n v="0"/>
    <n v="7.0919999999999996"/>
    <n v="25.75"/>
    <n v="1"/>
    <n v="0"/>
    <n v="0"/>
    <n v="1"/>
    <n v="0"/>
    <n v="128"/>
    <n v="0"/>
    <n v="128"/>
    <n v="0"/>
    <n v="0"/>
    <n v="0"/>
    <n v="0"/>
    <n v="0"/>
    <n v="0"/>
    <n v="0"/>
    <n v="0"/>
    <n v="0"/>
    <n v="0"/>
    <n v="1"/>
    <n v="0"/>
    <n v="1435"/>
    <m/>
  </r>
  <r>
    <x v="22"/>
    <x v="9"/>
    <n v="0.2"/>
    <n v="0"/>
    <n v="0"/>
    <n v="25.676639999999999"/>
    <n v="25.876639999999998"/>
    <n v="25.876639999999998"/>
    <n v="25.677"/>
    <n v="0.2"/>
    <n v="2.5569999999999999"/>
    <n v="54.899000000000001"/>
    <n v="3.875"/>
    <n v="55.099000000000004"/>
    <n v="55.099000000000004"/>
    <n v="4"/>
    <n v="19"/>
    <n v="0"/>
    <n v="23"/>
    <n v="0"/>
    <n v="26"/>
    <n v="0"/>
    <n v="0"/>
    <n v="2"/>
    <n v="28"/>
    <n v="7"/>
    <n v="6"/>
    <n v="28"/>
    <n v="41"/>
    <n v="4"/>
    <n v="6"/>
    <n v="37"/>
    <n v="47"/>
    <n v="18.658000000000001"/>
    <n v="0"/>
    <n v="7.0919999999999996"/>
    <n v="25.75"/>
    <n v="1"/>
    <n v="0"/>
    <n v="0"/>
    <n v="1"/>
    <n v="0"/>
    <n v="128"/>
    <n v="0"/>
    <n v="128"/>
    <n v="0"/>
    <n v="0"/>
    <n v="0"/>
    <n v="0"/>
    <n v="0"/>
    <n v="0"/>
    <n v="0"/>
    <n v="0"/>
    <n v="0"/>
    <n v="0"/>
    <n v="1"/>
    <n v="0"/>
    <n v="1435"/>
    <m/>
  </r>
  <r>
    <x v="22"/>
    <x v="10"/>
    <n v="0.2"/>
    <n v="0"/>
    <n v="0"/>
    <n v="25.676639999999999"/>
    <n v="25.876639999999998"/>
    <n v="25.876639999999998"/>
    <n v="25.677"/>
    <n v="0.2"/>
    <n v="2.5569999999999999"/>
    <n v="54.899000000000001"/>
    <n v="3.875"/>
    <n v="55.099000000000004"/>
    <n v="55.099000000000004"/>
    <n v="4"/>
    <n v="19"/>
    <n v="0"/>
    <n v="23"/>
    <n v="0"/>
    <n v="26"/>
    <n v="0"/>
    <n v="0"/>
    <n v="2"/>
    <n v="28"/>
    <n v="7"/>
    <n v="6"/>
    <n v="28"/>
    <n v="41"/>
    <n v="4"/>
    <n v="6"/>
    <n v="37"/>
    <n v="47"/>
    <n v="18.658000000000001"/>
    <n v="0"/>
    <n v="7.0919999999999996"/>
    <n v="25.75"/>
    <n v="1"/>
    <n v="0"/>
    <n v="0"/>
    <n v="1"/>
    <n v="0"/>
    <n v="128"/>
    <n v="0"/>
    <n v="128"/>
    <n v="0"/>
    <n v="0"/>
    <n v="0"/>
    <n v="0"/>
    <n v="0"/>
    <n v="0"/>
    <n v="0"/>
    <n v="0"/>
    <n v="0"/>
    <n v="0"/>
    <n v="1"/>
    <n v="0"/>
    <n v="1435"/>
    <m/>
  </r>
  <r>
    <x v="22"/>
    <x v="11"/>
    <n v="0.2"/>
    <n v="0"/>
    <n v="0"/>
    <n v="25.676639999999999"/>
    <n v="25.876639999999998"/>
    <n v="25.876639999999998"/>
    <n v="25.677"/>
    <n v="0.2"/>
    <n v="2.5569999999999999"/>
    <n v="54.899000000000001"/>
    <n v="3.875"/>
    <n v="55.099000000000004"/>
    <n v="55.099000000000004"/>
    <n v="4"/>
    <n v="19"/>
    <n v="0"/>
    <n v="23"/>
    <n v="0"/>
    <n v="26"/>
    <n v="0"/>
    <n v="0"/>
    <n v="2"/>
    <n v="28"/>
    <n v="7"/>
    <n v="6"/>
    <n v="28"/>
    <n v="41"/>
    <n v="4"/>
    <n v="6"/>
    <n v="37"/>
    <n v="47"/>
    <n v="18.658000000000001"/>
    <n v="0"/>
    <n v="7.0919999999999996"/>
    <n v="25.75"/>
    <n v="1"/>
    <n v="0"/>
    <n v="0"/>
    <n v="1"/>
    <n v="0"/>
    <n v="128"/>
    <n v="0"/>
    <n v="128"/>
    <n v="0"/>
    <n v="0"/>
    <n v="0"/>
    <n v="0"/>
    <n v="0"/>
    <n v="0"/>
    <n v="0"/>
    <n v="0"/>
    <n v="0"/>
    <n v="0"/>
    <n v="1"/>
    <n v="0"/>
    <n v="1435"/>
    <m/>
  </r>
  <r>
    <x v="23"/>
    <x v="0"/>
    <n v="0.2"/>
    <n v="0"/>
    <n v="0"/>
    <n v="25.676639999999999"/>
    <n v="25.876639999999998"/>
    <n v="25.876639999999998"/>
    <n v="25.677"/>
    <n v="0.2"/>
    <n v="2.5569999999999999"/>
    <n v="54.899000000000001"/>
    <n v="3.875"/>
    <n v="55.099000000000004"/>
    <n v="55.099000000000004"/>
    <n v="4"/>
    <n v="19"/>
    <n v="0"/>
    <n v="23"/>
    <n v="0"/>
    <n v="22"/>
    <n v="0"/>
    <n v="0"/>
    <n v="2"/>
    <n v="24"/>
    <n v="8"/>
    <n v="6"/>
    <n v="24"/>
    <n v="38"/>
    <n v="5"/>
    <n v="3"/>
    <n v="55"/>
    <n v="63"/>
    <n v="18.658000000000001"/>
    <n v="0"/>
    <n v="7.0919999999999996"/>
    <n v="25.75"/>
    <n v="1"/>
    <n v="0"/>
    <n v="0"/>
    <n v="1"/>
    <n v="0"/>
    <n v="128"/>
    <n v="0"/>
    <n v="128"/>
    <n v="0"/>
    <n v="0"/>
    <n v="0"/>
    <n v="0"/>
    <n v="0"/>
    <n v="0"/>
    <n v="0"/>
    <n v="0"/>
    <n v="0"/>
    <n v="0"/>
    <n v="2"/>
    <n v="0"/>
    <n v="1435"/>
    <m/>
  </r>
  <r>
    <x v="23"/>
    <x v="1"/>
    <n v="0.2"/>
    <n v="0"/>
    <n v="0"/>
    <n v="25.676639999999999"/>
    <n v="25.876639999999998"/>
    <n v="25.876639999999998"/>
    <n v="25.677"/>
    <n v="0.2"/>
    <n v="2.5569999999999999"/>
    <n v="54.899000000000001"/>
    <n v="3.875"/>
    <n v="55.099000000000004"/>
    <n v="55.099000000000004"/>
    <n v="4"/>
    <n v="19"/>
    <n v="0"/>
    <n v="23"/>
    <n v="0"/>
    <n v="22"/>
    <n v="0"/>
    <n v="0"/>
    <n v="2"/>
    <n v="24"/>
    <n v="8"/>
    <n v="6"/>
    <n v="24"/>
    <n v="38"/>
    <n v="5"/>
    <n v="3"/>
    <n v="55"/>
    <n v="63"/>
    <n v="18.658000000000001"/>
    <n v="0"/>
    <n v="7.0919999999999996"/>
    <n v="25.75"/>
    <n v="1"/>
    <n v="0"/>
    <n v="0"/>
    <n v="1"/>
    <n v="0"/>
    <n v="128"/>
    <n v="0"/>
    <n v="128"/>
    <n v="0"/>
    <n v="0"/>
    <n v="0"/>
    <n v="0"/>
    <n v="0"/>
    <n v="0"/>
    <n v="0"/>
    <n v="0"/>
    <n v="0"/>
    <n v="0"/>
    <n v="2"/>
    <n v="0"/>
    <n v="1435"/>
    <m/>
  </r>
  <r>
    <x v="23"/>
    <x v="2"/>
    <n v="0.2"/>
    <n v="0"/>
    <n v="0"/>
    <n v="25.676639999999999"/>
    <n v="25.876639999999998"/>
    <n v="25.876639999999998"/>
    <n v="25.677"/>
    <n v="0.2"/>
    <n v="2.5569999999999999"/>
    <n v="54.899000000000001"/>
    <n v="3.875"/>
    <n v="55.099000000000004"/>
    <n v="55.099000000000004"/>
    <n v="4"/>
    <n v="19"/>
    <n v="0"/>
    <n v="23"/>
    <n v="0"/>
    <n v="22"/>
    <n v="0"/>
    <n v="0"/>
    <n v="2"/>
    <n v="24"/>
    <n v="8"/>
    <n v="6"/>
    <n v="24"/>
    <n v="38"/>
    <n v="5"/>
    <n v="3"/>
    <n v="55"/>
    <n v="63"/>
    <n v="18.658000000000001"/>
    <n v="0"/>
    <n v="7.0919999999999996"/>
    <n v="25.75"/>
    <n v="1"/>
    <n v="0"/>
    <n v="0"/>
    <n v="1"/>
    <n v="0"/>
    <n v="128"/>
    <n v="0"/>
    <n v="128"/>
    <n v="0"/>
    <n v="0"/>
    <n v="0"/>
    <n v="0"/>
    <n v="0"/>
    <n v="0"/>
    <n v="0"/>
    <n v="0"/>
    <n v="0"/>
    <n v="0"/>
    <n v="2"/>
    <n v="0"/>
    <n v="1435"/>
    <m/>
  </r>
  <r>
    <x v="23"/>
    <x v="3"/>
    <n v="0.2"/>
    <n v="0"/>
    <n v="0"/>
    <n v="25.676639999999999"/>
    <n v="25.876639999999998"/>
    <n v="25.876639999999998"/>
    <n v="25.677"/>
    <n v="0.2"/>
    <n v="2.5569999999999999"/>
    <n v="54.899000000000001"/>
    <n v="3.875"/>
    <n v="55.099000000000004"/>
    <n v="55.099000000000004"/>
    <n v="4"/>
    <n v="19"/>
    <n v="0"/>
    <n v="23"/>
    <n v="0"/>
    <n v="22"/>
    <n v="0"/>
    <n v="0"/>
    <n v="2"/>
    <n v="24"/>
    <n v="8"/>
    <n v="6"/>
    <n v="24"/>
    <n v="38"/>
    <n v="5"/>
    <n v="3"/>
    <n v="55"/>
    <n v="63"/>
    <n v="18.658000000000001"/>
    <n v="0"/>
    <n v="7.0919999999999996"/>
    <n v="25.75"/>
    <n v="1"/>
    <n v="0"/>
    <n v="0"/>
    <n v="1"/>
    <n v="0"/>
    <n v="128"/>
    <n v="0"/>
    <n v="128"/>
    <n v="0"/>
    <n v="0"/>
    <n v="0"/>
    <n v="0"/>
    <n v="0"/>
    <n v="0"/>
    <n v="0"/>
    <n v="0"/>
    <n v="0"/>
    <n v="0"/>
    <n v="2"/>
    <n v="0"/>
    <n v="1435"/>
    <m/>
  </r>
  <r>
    <x v="23"/>
    <x v="4"/>
    <n v="0.2"/>
    <n v="0"/>
    <n v="0"/>
    <n v="25.676639999999999"/>
    <n v="25.876639999999998"/>
    <n v="25.876639999999998"/>
    <n v="25.677"/>
    <n v="0.2"/>
    <n v="2.5569999999999999"/>
    <n v="54.899000000000001"/>
    <n v="3.875"/>
    <n v="55.099000000000004"/>
    <n v="55.099000000000004"/>
    <n v="4"/>
    <n v="19"/>
    <n v="0"/>
    <n v="23"/>
    <n v="0"/>
    <n v="22"/>
    <n v="0"/>
    <n v="0"/>
    <n v="2"/>
    <n v="24"/>
    <n v="8"/>
    <n v="6"/>
    <n v="24"/>
    <n v="38"/>
    <n v="5"/>
    <n v="3"/>
    <n v="55"/>
    <n v="63"/>
    <n v="18.658000000000001"/>
    <n v="0"/>
    <n v="7.0919999999999996"/>
    <n v="25.75"/>
    <n v="1"/>
    <n v="0"/>
    <n v="0"/>
    <n v="1"/>
    <n v="0"/>
    <n v="128"/>
    <n v="0"/>
    <n v="128"/>
    <n v="0"/>
    <n v="0"/>
    <n v="0"/>
    <n v="0"/>
    <n v="0"/>
    <n v="0"/>
    <n v="0"/>
    <n v="0"/>
    <n v="0"/>
    <n v="0"/>
    <n v="2"/>
    <n v="0"/>
    <n v="1435"/>
    <m/>
  </r>
  <r>
    <x v="23"/>
    <x v="5"/>
    <n v="0.2"/>
    <n v="0"/>
    <n v="0"/>
    <n v="25.676639999999999"/>
    <n v="25.876639999999998"/>
    <n v="25.876639999999998"/>
    <n v="25.677"/>
    <n v="0.2"/>
    <n v="2.5569999999999999"/>
    <n v="54.899000000000001"/>
    <n v="3.875"/>
    <n v="55.099000000000004"/>
    <n v="55.099000000000004"/>
    <n v="4"/>
    <n v="19"/>
    <n v="0"/>
    <n v="23"/>
    <n v="0"/>
    <n v="22"/>
    <n v="0"/>
    <n v="0"/>
    <n v="2"/>
    <n v="24"/>
    <n v="8"/>
    <n v="6"/>
    <n v="24"/>
    <n v="38"/>
    <n v="5"/>
    <n v="3"/>
    <n v="55"/>
    <n v="63"/>
    <n v="18.658000000000001"/>
    <n v="0"/>
    <n v="7.0919999999999996"/>
    <n v="25.75"/>
    <n v="1"/>
    <n v="0"/>
    <n v="0"/>
    <n v="1"/>
    <n v="0"/>
    <n v="128"/>
    <n v="0"/>
    <n v="128"/>
    <n v="0"/>
    <n v="0"/>
    <n v="0"/>
    <n v="0"/>
    <n v="0"/>
    <n v="0"/>
    <n v="0"/>
    <n v="0"/>
    <n v="0"/>
    <n v="0"/>
    <n v="2"/>
    <n v="0"/>
    <n v="1435"/>
    <m/>
  </r>
  <r>
    <x v="23"/>
    <x v="6"/>
    <n v="0.2"/>
    <n v="0"/>
    <n v="0"/>
    <n v="25.676639999999999"/>
    <n v="25.876639999999998"/>
    <n v="25.876639999999998"/>
    <n v="25.677"/>
    <n v="0.2"/>
    <n v="2.5569999999999999"/>
    <n v="54.899000000000001"/>
    <n v="3.875"/>
    <n v="55.099000000000004"/>
    <n v="55.099000000000004"/>
    <n v="4"/>
    <n v="19"/>
    <n v="0"/>
    <n v="23"/>
    <n v="0"/>
    <n v="22"/>
    <n v="0"/>
    <n v="0"/>
    <n v="2"/>
    <n v="24"/>
    <n v="8"/>
    <n v="6"/>
    <n v="24"/>
    <n v="38"/>
    <n v="5"/>
    <n v="3"/>
    <n v="55"/>
    <n v="63"/>
    <n v="18.658000000000001"/>
    <n v="0"/>
    <n v="7.0919999999999996"/>
    <n v="25.75"/>
    <n v="1"/>
    <n v="0"/>
    <n v="0"/>
    <n v="1"/>
    <n v="0"/>
    <n v="128"/>
    <n v="0"/>
    <n v="128"/>
    <n v="0"/>
    <n v="0"/>
    <n v="0"/>
    <n v="0"/>
    <n v="0"/>
    <n v="0"/>
    <n v="0"/>
    <n v="0"/>
    <n v="0"/>
    <n v="0"/>
    <n v="2"/>
    <n v="0"/>
    <n v="1435"/>
    <m/>
  </r>
  <r>
    <x v="23"/>
    <x v="7"/>
    <n v="0.2"/>
    <n v="0"/>
    <n v="0"/>
    <n v="25.676639999999999"/>
    <n v="25.876639999999998"/>
    <n v="25.876639999999998"/>
    <n v="25.677"/>
    <n v="0.2"/>
    <n v="2.5569999999999999"/>
    <n v="54.899000000000001"/>
    <n v="3.875"/>
    <n v="55.099000000000004"/>
    <n v="55.099000000000004"/>
    <n v="4"/>
    <n v="19"/>
    <n v="0"/>
    <n v="23"/>
    <n v="0"/>
    <n v="22"/>
    <n v="0"/>
    <n v="0"/>
    <n v="2"/>
    <n v="24"/>
    <n v="8"/>
    <n v="6"/>
    <n v="24"/>
    <n v="38"/>
    <n v="5"/>
    <n v="3"/>
    <n v="55"/>
    <n v="63"/>
    <n v="18.658000000000001"/>
    <n v="0"/>
    <n v="7.0919999999999996"/>
    <n v="25.75"/>
    <n v="1"/>
    <n v="0"/>
    <n v="0"/>
    <n v="1"/>
    <n v="0"/>
    <n v="128"/>
    <n v="0"/>
    <n v="128"/>
    <n v="0"/>
    <n v="0"/>
    <n v="0"/>
    <n v="0"/>
    <n v="0"/>
    <n v="0"/>
    <n v="0"/>
    <n v="0"/>
    <n v="0"/>
    <n v="0"/>
    <n v="2"/>
    <n v="0"/>
    <n v="1435"/>
    <m/>
  </r>
  <r>
    <x v="23"/>
    <x v="8"/>
    <n v="0.2"/>
    <n v="0"/>
    <n v="0"/>
    <n v="25.676639999999999"/>
    <n v="25.876639999999998"/>
    <n v="25.876639999999998"/>
    <n v="25.677"/>
    <n v="0.2"/>
    <n v="2.5569999999999999"/>
    <n v="54.899000000000001"/>
    <n v="3.875"/>
    <n v="55.099000000000004"/>
    <n v="55.099000000000004"/>
    <n v="4"/>
    <n v="19"/>
    <n v="0"/>
    <n v="23"/>
    <n v="0"/>
    <n v="22"/>
    <n v="0"/>
    <n v="0"/>
    <n v="2"/>
    <n v="24"/>
    <n v="8"/>
    <n v="6"/>
    <n v="24"/>
    <n v="38"/>
    <n v="5"/>
    <n v="3"/>
    <n v="55"/>
    <n v="63"/>
    <n v="18.658000000000001"/>
    <n v="0"/>
    <n v="7.0919999999999996"/>
    <n v="25.75"/>
    <n v="1"/>
    <n v="0"/>
    <n v="0"/>
    <n v="1"/>
    <n v="0"/>
    <n v="128"/>
    <n v="0"/>
    <n v="128"/>
    <n v="0"/>
    <n v="0"/>
    <n v="0"/>
    <n v="0"/>
    <n v="0"/>
    <n v="0"/>
    <n v="0"/>
    <n v="0"/>
    <n v="0"/>
    <n v="0"/>
    <n v="2"/>
    <n v="0"/>
    <n v="1435"/>
    <m/>
  </r>
  <r>
    <x v="23"/>
    <x v="9"/>
    <n v="0.2"/>
    <n v="0"/>
    <n v="0"/>
    <n v="25.676639999999999"/>
    <n v="25.876639999999998"/>
    <n v="25.876639999999998"/>
    <n v="25.677"/>
    <n v="0.2"/>
    <n v="2.5569999999999999"/>
    <n v="54.899000000000001"/>
    <n v="3.875"/>
    <n v="55.099000000000004"/>
    <n v="55.099000000000004"/>
    <n v="4"/>
    <n v="19"/>
    <n v="0"/>
    <n v="23"/>
    <n v="0"/>
    <n v="22"/>
    <n v="0"/>
    <n v="0"/>
    <n v="2"/>
    <n v="24"/>
    <n v="8"/>
    <n v="6"/>
    <n v="24"/>
    <n v="38"/>
    <n v="5"/>
    <n v="3"/>
    <n v="55"/>
    <n v="63"/>
    <n v="18.658000000000001"/>
    <n v="0"/>
    <n v="7.0919999999999996"/>
    <n v="25.75"/>
    <n v="1"/>
    <n v="0"/>
    <n v="0"/>
    <n v="1"/>
    <n v="0"/>
    <n v="128"/>
    <n v="0"/>
    <n v="128"/>
    <n v="0"/>
    <n v="0"/>
    <n v="0"/>
    <n v="0"/>
    <n v="0"/>
    <n v="0"/>
    <n v="0"/>
    <n v="0"/>
    <n v="0"/>
    <n v="0"/>
    <n v="2"/>
    <n v="0"/>
    <n v="1435"/>
    <m/>
  </r>
  <r>
    <x v="23"/>
    <x v="10"/>
    <n v="0.2"/>
    <n v="0"/>
    <n v="0"/>
    <n v="25.676639999999999"/>
    <n v="25.876639999999998"/>
    <n v="25.876639999999998"/>
    <n v="25.677"/>
    <n v="0.2"/>
    <n v="2.5569999999999999"/>
    <n v="54.899000000000001"/>
    <n v="3.875"/>
    <n v="55.099000000000004"/>
    <n v="55.099000000000004"/>
    <n v="4"/>
    <n v="19"/>
    <n v="0"/>
    <n v="23"/>
    <n v="0"/>
    <n v="22"/>
    <n v="0"/>
    <n v="0"/>
    <n v="2"/>
    <n v="24"/>
    <n v="8"/>
    <n v="6"/>
    <n v="24"/>
    <n v="38"/>
    <n v="5"/>
    <n v="3"/>
    <n v="55"/>
    <n v="63"/>
    <n v="18.658000000000001"/>
    <n v="0"/>
    <n v="7.0919999999999996"/>
    <n v="25.75"/>
    <n v="1"/>
    <n v="0"/>
    <n v="0"/>
    <n v="1"/>
    <n v="0"/>
    <n v="128"/>
    <n v="0"/>
    <n v="128"/>
    <n v="0"/>
    <n v="0"/>
    <n v="0"/>
    <n v="0"/>
    <n v="0"/>
    <n v="0"/>
    <n v="0"/>
    <n v="0"/>
    <n v="0"/>
    <n v="0"/>
    <n v="2"/>
    <n v="0"/>
    <n v="1435"/>
    <m/>
  </r>
  <r>
    <x v="23"/>
    <x v="11"/>
    <n v="0.2"/>
    <n v="0"/>
    <n v="0"/>
    <n v="25.676639999999999"/>
    <n v="25.876639999999998"/>
    <n v="25.876639999999998"/>
    <n v="25.677"/>
    <n v="0.2"/>
    <n v="2.5569999999999999"/>
    <n v="54.899000000000001"/>
    <n v="3.875"/>
    <n v="55.099000000000004"/>
    <n v="55.099000000000004"/>
    <n v="4"/>
    <n v="19"/>
    <n v="0"/>
    <n v="23"/>
    <n v="0"/>
    <n v="22"/>
    <n v="0"/>
    <n v="0"/>
    <n v="2"/>
    <n v="24"/>
    <n v="8"/>
    <n v="6"/>
    <n v="24"/>
    <n v="38"/>
    <n v="5"/>
    <n v="3"/>
    <n v="55"/>
    <n v="63"/>
    <n v="18.658000000000001"/>
    <n v="0"/>
    <n v="7.0919999999999996"/>
    <n v="25.75"/>
    <n v="1"/>
    <n v="0"/>
    <n v="0"/>
    <n v="1"/>
    <n v="0"/>
    <n v="128"/>
    <n v="0"/>
    <n v="128"/>
    <n v="0"/>
    <n v="0"/>
    <n v="0"/>
    <n v="0"/>
    <n v="0"/>
    <n v="0"/>
    <n v="0"/>
    <n v="0"/>
    <n v="0"/>
    <n v="0"/>
    <n v="2"/>
    <n v="0"/>
    <n v="1435"/>
    <m/>
  </r>
  <r>
    <x v="24"/>
    <x v="0"/>
    <n v="0.2"/>
    <n v="0"/>
    <n v="0"/>
    <n v="25.676639999999999"/>
    <n v="25.876639999999998"/>
    <n v="25.876639999999998"/>
    <n v="25.677"/>
    <n v="0.2"/>
    <n v="2.5569999999999999"/>
    <n v="54.899000000000001"/>
    <n v="3.875"/>
    <n v="55.099000000000004"/>
    <n v="55.099000000000004"/>
    <n v="4"/>
    <n v="19"/>
    <n v="0"/>
    <n v="23"/>
    <n v="0"/>
    <n v="22"/>
    <n v="0"/>
    <n v="0"/>
    <n v="2"/>
    <n v="24"/>
    <n v="8"/>
    <n v="6"/>
    <n v="24"/>
    <n v="38"/>
    <n v="5"/>
    <n v="3"/>
    <n v="55"/>
    <n v="63"/>
    <n v="18.658000000000001"/>
    <n v="0"/>
    <n v="7.0919999999999996"/>
    <n v="25.75"/>
    <n v="1"/>
    <n v="0"/>
    <n v="0"/>
    <n v="1"/>
    <n v="0"/>
    <n v="128"/>
    <n v="0"/>
    <n v="128"/>
    <n v="0"/>
    <n v="0"/>
    <n v="0"/>
    <n v="0"/>
    <n v="0"/>
    <n v="0"/>
    <n v="0"/>
    <n v="0"/>
    <n v="0"/>
    <n v="0"/>
    <n v="2"/>
    <n v="0"/>
    <n v="1435"/>
    <m/>
  </r>
  <r>
    <x v="24"/>
    <x v="1"/>
    <n v="0.2"/>
    <n v="0"/>
    <n v="0"/>
    <n v="25.676639999999999"/>
    <n v="25.876639999999998"/>
    <n v="25.876639999999998"/>
    <n v="25.677"/>
    <n v="0.2"/>
    <n v="2.5569999999999999"/>
    <n v="54.899000000000001"/>
    <n v="3.875"/>
    <n v="55.099000000000004"/>
    <n v="55.099000000000004"/>
    <n v="4"/>
    <n v="19"/>
    <n v="0"/>
    <n v="23"/>
    <n v="0"/>
    <n v="22"/>
    <n v="0"/>
    <n v="0"/>
    <n v="2"/>
    <n v="24"/>
    <n v="8"/>
    <n v="6"/>
    <n v="24"/>
    <n v="38"/>
    <n v="5"/>
    <n v="3"/>
    <n v="55"/>
    <n v="63"/>
    <n v="18.658000000000001"/>
    <n v="0"/>
    <n v="7.0919999999999996"/>
    <n v="25.75"/>
    <n v="1"/>
    <n v="0"/>
    <n v="0"/>
    <n v="1"/>
    <n v="0"/>
    <n v="128"/>
    <n v="0"/>
    <n v="128"/>
    <n v="0"/>
    <n v="0"/>
    <n v="0"/>
    <n v="0"/>
    <n v="0"/>
    <n v="0"/>
    <n v="0"/>
    <n v="0"/>
    <n v="0"/>
    <n v="0"/>
    <n v="2"/>
    <n v="0"/>
    <n v="1435"/>
    <m/>
  </r>
  <r>
    <x v="24"/>
    <x v="2"/>
    <n v="0.2"/>
    <n v="0"/>
    <n v="0"/>
    <n v="25.676639999999999"/>
    <n v="25.876639999999998"/>
    <n v="25.876639999999998"/>
    <n v="25.677"/>
    <n v="0.2"/>
    <n v="2.5569999999999999"/>
    <n v="54.899000000000001"/>
    <n v="3.875"/>
    <n v="55.099000000000004"/>
    <n v="55.099000000000004"/>
    <n v="4"/>
    <n v="19"/>
    <n v="0"/>
    <n v="23"/>
    <n v="0"/>
    <n v="22"/>
    <n v="0"/>
    <n v="0"/>
    <n v="2"/>
    <n v="24"/>
    <n v="8"/>
    <n v="6"/>
    <n v="24"/>
    <n v="38"/>
    <n v="5"/>
    <n v="3"/>
    <n v="55"/>
    <n v="63"/>
    <n v="18.658000000000001"/>
    <n v="0"/>
    <n v="7.0919999999999996"/>
    <n v="25.75"/>
    <n v="1"/>
    <n v="0"/>
    <n v="0"/>
    <n v="1"/>
    <n v="0"/>
    <n v="128"/>
    <n v="0"/>
    <n v="128"/>
    <n v="0"/>
    <n v="0"/>
    <n v="0"/>
    <n v="0"/>
    <n v="0"/>
    <n v="0"/>
    <n v="0"/>
    <n v="0"/>
    <n v="0"/>
    <n v="0"/>
    <n v="2"/>
    <n v="0"/>
    <n v="1435"/>
    <m/>
  </r>
  <r>
    <x v="24"/>
    <x v="3"/>
    <n v="0.2"/>
    <n v="0"/>
    <n v="0"/>
    <n v="25.676639999999999"/>
    <n v="25.876639999999998"/>
    <n v="25.876639999999998"/>
    <n v="25.677"/>
    <n v="0.2"/>
    <n v="2.5569999999999999"/>
    <n v="54.899000000000001"/>
    <n v="3.875"/>
    <n v="55.099000000000004"/>
    <n v="55.099000000000004"/>
    <n v="4"/>
    <n v="19"/>
    <n v="0"/>
    <n v="23"/>
    <n v="0"/>
    <n v="22"/>
    <n v="0"/>
    <n v="0"/>
    <n v="2"/>
    <n v="24"/>
    <n v="8"/>
    <n v="6"/>
    <n v="24"/>
    <n v="38"/>
    <n v="5"/>
    <n v="3"/>
    <n v="55"/>
    <n v="63"/>
    <n v="18.658000000000001"/>
    <n v="0"/>
    <n v="7.0919999999999996"/>
    <n v="25.75"/>
    <n v="1"/>
    <n v="0"/>
    <n v="0"/>
    <n v="1"/>
    <n v="0"/>
    <n v="128"/>
    <n v="0"/>
    <n v="128"/>
    <n v="0"/>
    <n v="0"/>
    <n v="0"/>
    <n v="0"/>
    <n v="0"/>
    <n v="0"/>
    <n v="0"/>
    <n v="0"/>
    <n v="0"/>
    <n v="0"/>
    <n v="2"/>
    <n v="0"/>
    <n v="1435"/>
    <m/>
  </r>
  <r>
    <x v="24"/>
    <x v="4"/>
    <n v="0.2"/>
    <n v="0"/>
    <n v="0"/>
    <n v="25.676639999999999"/>
    <n v="25.876639999999998"/>
    <n v="25.876639999999998"/>
    <n v="25.677"/>
    <n v="0.2"/>
    <n v="2.5569999999999999"/>
    <n v="54.899000000000001"/>
    <n v="3.875"/>
    <n v="55.099000000000004"/>
    <n v="55.099000000000004"/>
    <n v="4"/>
    <n v="19"/>
    <n v="0"/>
    <n v="23"/>
    <n v="0"/>
    <n v="22"/>
    <n v="0"/>
    <n v="0"/>
    <n v="2"/>
    <n v="24"/>
    <n v="8"/>
    <n v="6"/>
    <n v="24"/>
    <n v="38"/>
    <n v="5"/>
    <n v="3"/>
    <n v="55"/>
    <n v="63"/>
    <n v="18.658000000000001"/>
    <n v="0"/>
    <n v="7.0919999999999996"/>
    <n v="25.75"/>
    <n v="1"/>
    <n v="0"/>
    <n v="0"/>
    <n v="1"/>
    <n v="0"/>
    <n v="128"/>
    <n v="0"/>
    <n v="128"/>
    <n v="0"/>
    <n v="0"/>
    <n v="0"/>
    <n v="0"/>
    <n v="0"/>
    <n v="0"/>
    <n v="0"/>
    <n v="0"/>
    <n v="0"/>
    <n v="0"/>
    <n v="2"/>
    <n v="0"/>
    <n v="1435"/>
    <m/>
  </r>
  <r>
    <x v="24"/>
    <x v="5"/>
    <n v="0.2"/>
    <n v="0"/>
    <n v="0"/>
    <n v="25.676639999999999"/>
    <n v="25.876639999999998"/>
    <n v="25.876639999999998"/>
    <n v="25.677"/>
    <n v="0.2"/>
    <n v="2.5569999999999999"/>
    <n v="54.899000000000001"/>
    <n v="3.875"/>
    <n v="55.099000000000004"/>
    <n v="55.099000000000004"/>
    <n v="4"/>
    <n v="19"/>
    <n v="0"/>
    <n v="23"/>
    <n v="0"/>
    <n v="22"/>
    <n v="0"/>
    <n v="0"/>
    <n v="2"/>
    <n v="24"/>
    <n v="8"/>
    <n v="6"/>
    <n v="24"/>
    <n v="38"/>
    <n v="5"/>
    <n v="3"/>
    <n v="55"/>
    <n v="63"/>
    <n v="18.658000000000001"/>
    <n v="0"/>
    <n v="7.0919999999999996"/>
    <n v="25.75"/>
    <n v="1"/>
    <n v="0"/>
    <n v="0"/>
    <n v="1"/>
    <n v="0"/>
    <n v="128"/>
    <n v="0"/>
    <n v="128"/>
    <n v="0"/>
    <n v="0"/>
    <n v="0"/>
    <n v="0"/>
    <n v="0"/>
    <n v="0"/>
    <n v="0"/>
    <n v="0"/>
    <n v="0"/>
    <n v="0"/>
    <n v="2"/>
    <n v="0"/>
    <n v="1435"/>
    <m/>
  </r>
  <r>
    <x v="24"/>
    <x v="6"/>
    <n v="0.2"/>
    <n v="0"/>
    <n v="0"/>
    <n v="25.676639999999999"/>
    <n v="25.876639999999998"/>
    <n v="25.876639999999998"/>
    <n v="25.677"/>
    <n v="0.2"/>
    <n v="2.5569999999999999"/>
    <n v="54.899000000000001"/>
    <n v="3.875"/>
    <n v="55.099000000000004"/>
    <n v="55.099000000000004"/>
    <n v="4"/>
    <n v="19"/>
    <n v="0"/>
    <n v="23"/>
    <n v="0"/>
    <n v="22"/>
    <n v="0"/>
    <n v="0"/>
    <n v="2"/>
    <n v="24"/>
    <n v="8"/>
    <n v="6"/>
    <n v="24"/>
    <n v="38"/>
    <n v="5"/>
    <n v="3"/>
    <n v="55"/>
    <n v="63"/>
    <n v="18.658000000000001"/>
    <n v="0"/>
    <n v="7.0919999999999996"/>
    <n v="25.75"/>
    <n v="1"/>
    <n v="0"/>
    <n v="0"/>
    <n v="1"/>
    <n v="0"/>
    <n v="128"/>
    <n v="0"/>
    <n v="128"/>
    <n v="0"/>
    <n v="0"/>
    <n v="0"/>
    <n v="0"/>
    <n v="0"/>
    <n v="0"/>
    <n v="0"/>
    <n v="0"/>
    <n v="0"/>
    <n v="0"/>
    <n v="2"/>
    <n v="0"/>
    <n v="1435"/>
    <m/>
  </r>
  <r>
    <x v="24"/>
    <x v="7"/>
    <n v="0.2"/>
    <n v="0"/>
    <n v="0"/>
    <n v="25.676639999999999"/>
    <n v="25.876639999999998"/>
    <n v="25.876639999999998"/>
    <n v="25.677"/>
    <n v="0.2"/>
    <n v="2.5569999999999999"/>
    <n v="54.899000000000001"/>
    <n v="3.875"/>
    <n v="55.099000000000004"/>
    <n v="55.099000000000004"/>
    <n v="4"/>
    <n v="19"/>
    <n v="0"/>
    <n v="23"/>
    <n v="0"/>
    <n v="22"/>
    <n v="0"/>
    <n v="0"/>
    <n v="2"/>
    <n v="24"/>
    <n v="8"/>
    <n v="6"/>
    <n v="24"/>
    <n v="38"/>
    <n v="5"/>
    <n v="3"/>
    <n v="55"/>
    <n v="63"/>
    <n v="18.658000000000001"/>
    <n v="0"/>
    <n v="7.0919999999999996"/>
    <n v="25.75"/>
    <n v="1"/>
    <n v="0"/>
    <n v="0"/>
    <n v="1"/>
    <n v="0"/>
    <n v="128"/>
    <n v="0"/>
    <n v="128"/>
    <n v="0"/>
    <n v="0"/>
    <n v="0"/>
    <n v="0"/>
    <n v="0"/>
    <n v="0"/>
    <n v="0"/>
    <n v="0"/>
    <n v="0"/>
    <n v="0"/>
    <n v="2"/>
    <n v="0"/>
    <n v="1435"/>
    <m/>
  </r>
  <r>
    <x v="24"/>
    <x v="8"/>
    <n v="0.2"/>
    <n v="0"/>
    <n v="0"/>
    <n v="25.676639999999999"/>
    <n v="25.876639999999998"/>
    <n v="25.876639999999998"/>
    <n v="25.677"/>
    <n v="0.2"/>
    <n v="2.5569999999999999"/>
    <n v="54.899000000000001"/>
    <n v="3.875"/>
    <n v="55.099000000000004"/>
    <n v="55.099000000000004"/>
    <n v="4"/>
    <n v="19"/>
    <n v="0"/>
    <n v="23"/>
    <n v="0"/>
    <n v="22"/>
    <n v="0"/>
    <n v="0"/>
    <n v="2"/>
    <n v="24"/>
    <n v="8"/>
    <n v="6"/>
    <n v="24"/>
    <n v="38"/>
    <n v="5"/>
    <n v="3"/>
    <n v="55"/>
    <n v="63"/>
    <n v="18.658000000000001"/>
    <n v="0"/>
    <n v="7.0919999999999996"/>
    <n v="25.75"/>
    <n v="1"/>
    <n v="0"/>
    <n v="0"/>
    <n v="1"/>
    <n v="0"/>
    <n v="128"/>
    <n v="0"/>
    <n v="128"/>
    <n v="0"/>
    <n v="0"/>
    <n v="0"/>
    <n v="0"/>
    <n v="0"/>
    <n v="0"/>
    <n v="0"/>
    <n v="0"/>
    <n v="0"/>
    <n v="0"/>
    <n v="2"/>
    <n v="0"/>
    <n v="1435"/>
    <m/>
  </r>
  <r>
    <x v="24"/>
    <x v="9"/>
    <n v="0.2"/>
    <n v="0"/>
    <n v="0"/>
    <n v="25.676639999999999"/>
    <n v="25.876639999999998"/>
    <n v="25.876639999999998"/>
    <n v="25.677"/>
    <n v="0.2"/>
    <n v="2.5569999999999999"/>
    <n v="54.899000000000001"/>
    <n v="3.875"/>
    <n v="55.099000000000004"/>
    <n v="55.099000000000004"/>
    <n v="4"/>
    <n v="19"/>
    <n v="0"/>
    <n v="23"/>
    <n v="0"/>
    <n v="22"/>
    <n v="0"/>
    <n v="0"/>
    <n v="2"/>
    <n v="24"/>
    <n v="8"/>
    <n v="6"/>
    <n v="24"/>
    <n v="38"/>
    <n v="5"/>
    <n v="3"/>
    <n v="55"/>
    <n v="63"/>
    <n v="18.658000000000001"/>
    <n v="0"/>
    <n v="7.0919999999999996"/>
    <n v="25.75"/>
    <n v="1"/>
    <n v="0"/>
    <n v="0"/>
    <n v="1"/>
    <n v="0"/>
    <n v="128"/>
    <n v="0"/>
    <n v="128"/>
    <n v="0"/>
    <n v="0"/>
    <n v="0"/>
    <n v="0"/>
    <n v="0"/>
    <n v="0"/>
    <n v="0"/>
    <n v="0"/>
    <n v="0"/>
    <n v="0"/>
    <n v="2"/>
    <n v="0"/>
    <n v="1435"/>
    <m/>
  </r>
  <r>
    <x v="24"/>
    <x v="10"/>
    <n v="0.2"/>
    <n v="0"/>
    <n v="0"/>
    <n v="25.676639999999999"/>
    <n v="25.876639999999998"/>
    <n v="25.876639999999998"/>
    <n v="25.677"/>
    <n v="0.2"/>
    <n v="2.5569999999999999"/>
    <n v="54.899000000000001"/>
    <n v="3.875"/>
    <n v="55.099000000000004"/>
    <n v="55.099000000000004"/>
    <n v="4"/>
    <n v="19"/>
    <n v="0"/>
    <n v="23"/>
    <n v="0"/>
    <n v="22"/>
    <n v="0"/>
    <n v="0"/>
    <n v="2"/>
    <n v="24"/>
    <n v="8"/>
    <n v="6"/>
    <n v="24"/>
    <n v="38"/>
    <n v="5"/>
    <n v="3"/>
    <n v="55"/>
    <n v="63"/>
    <n v="18.658000000000001"/>
    <n v="0"/>
    <n v="7.0919999999999996"/>
    <n v="25.75"/>
    <n v="1"/>
    <n v="0"/>
    <n v="0"/>
    <n v="1"/>
    <n v="0"/>
    <n v="128"/>
    <n v="0"/>
    <n v="128"/>
    <n v="0"/>
    <n v="0"/>
    <n v="0"/>
    <n v="0"/>
    <n v="0"/>
    <n v="0"/>
    <n v="0"/>
    <n v="0"/>
    <n v="0"/>
    <n v="0"/>
    <n v="2"/>
    <n v="0"/>
    <n v="1435"/>
    <m/>
  </r>
  <r>
    <x v="24"/>
    <x v="11"/>
    <n v="0.2"/>
    <n v="0"/>
    <n v="0"/>
    <n v="25.676639999999999"/>
    <n v="25.876639999999998"/>
    <n v="25.876639999999998"/>
    <n v="25.677"/>
    <n v="0.2"/>
    <n v="2.5569999999999999"/>
    <n v="54.899000000000001"/>
    <n v="3.875"/>
    <n v="55.099000000000004"/>
    <n v="55.099000000000004"/>
    <n v="4"/>
    <n v="19"/>
    <n v="0"/>
    <n v="23"/>
    <n v="0"/>
    <n v="22"/>
    <n v="0"/>
    <n v="0"/>
    <n v="2"/>
    <n v="24"/>
    <n v="8"/>
    <n v="6"/>
    <n v="24"/>
    <n v="38"/>
    <n v="5"/>
    <n v="3"/>
    <n v="55"/>
    <n v="63"/>
    <n v="18.658000000000001"/>
    <n v="0"/>
    <n v="7.0919999999999996"/>
    <n v="25.75"/>
    <n v="1"/>
    <n v="0"/>
    <n v="0"/>
    <n v="1"/>
    <n v="0"/>
    <n v="128"/>
    <n v="0"/>
    <n v="128"/>
    <n v="0"/>
    <n v="0"/>
    <n v="0"/>
    <n v="0"/>
    <n v="0"/>
    <n v="0"/>
    <n v="0"/>
    <n v="0"/>
    <n v="0"/>
    <n v="0"/>
    <n v="2"/>
    <n v="0"/>
    <n v="1435"/>
    <m/>
  </r>
  <r>
    <x v="25"/>
    <x v="0"/>
    <n v="0.2"/>
    <n v="0"/>
    <n v="0"/>
    <n v="25.676639999999999"/>
    <n v="25.876639999999998"/>
    <n v="25.876639999999998"/>
    <n v="25.677"/>
    <n v="0.2"/>
    <n v="2.5569999999999999"/>
    <n v="54.899000000000001"/>
    <n v="3.875"/>
    <n v="55.099000000000004"/>
    <n v="55.099000000000004"/>
    <n v="4"/>
    <n v="19"/>
    <n v="0"/>
    <n v="23"/>
    <n v="0"/>
    <n v="23"/>
    <n v="0"/>
    <n v="0"/>
    <n v="3"/>
    <n v="26"/>
    <n v="8"/>
    <n v="6"/>
    <n v="26"/>
    <n v="40"/>
    <n v="5"/>
    <n v="3"/>
    <n v="55"/>
    <n v="63"/>
    <n v="18.658000000000001"/>
    <n v="0"/>
    <n v="7.0919999999999996"/>
    <n v="25.75"/>
    <n v="1"/>
    <n v="0"/>
    <n v="0"/>
    <n v="1"/>
    <n v="0"/>
    <n v="128"/>
    <n v="0"/>
    <n v="128"/>
    <n v="0"/>
    <n v="0"/>
    <n v="0"/>
    <n v="0"/>
    <n v="0"/>
    <n v="0"/>
    <n v="0"/>
    <n v="0"/>
    <n v="0"/>
    <n v="0"/>
    <n v="2"/>
    <n v="0"/>
    <n v="1435"/>
    <m/>
  </r>
  <r>
    <x v="25"/>
    <x v="1"/>
    <n v="0.2"/>
    <n v="0"/>
    <n v="0"/>
    <n v="25.676639999999999"/>
    <n v="25.876639999999998"/>
    <n v="25.876639999999998"/>
    <n v="25.677"/>
    <n v="0.2"/>
    <n v="2.5569999999999999"/>
    <n v="54.899000000000001"/>
    <n v="3.875"/>
    <n v="55.099000000000004"/>
    <n v="55.099000000000004"/>
    <n v="4"/>
    <n v="19"/>
    <n v="0"/>
    <n v="23"/>
    <n v="0"/>
    <n v="23"/>
    <n v="0"/>
    <n v="0"/>
    <n v="3"/>
    <n v="26"/>
    <n v="8"/>
    <n v="6"/>
    <n v="26"/>
    <n v="40"/>
    <n v="5"/>
    <n v="3"/>
    <n v="55"/>
    <n v="63"/>
    <n v="18.658000000000001"/>
    <n v="0"/>
    <n v="7.0919999999999996"/>
    <n v="25.75"/>
    <n v="1"/>
    <n v="0"/>
    <n v="0"/>
    <n v="1"/>
    <n v="0"/>
    <n v="128"/>
    <n v="0"/>
    <n v="128"/>
    <n v="0"/>
    <n v="0"/>
    <n v="0"/>
    <n v="0"/>
    <n v="0"/>
    <n v="0"/>
    <n v="0"/>
    <n v="0"/>
    <n v="0"/>
    <n v="0"/>
    <n v="2"/>
    <n v="0"/>
    <n v="1435"/>
    <m/>
  </r>
  <r>
    <x v="25"/>
    <x v="2"/>
    <n v="0.2"/>
    <n v="0"/>
    <n v="0"/>
    <n v="25.676639999999999"/>
    <n v="25.876639999999998"/>
    <n v="25.876639999999998"/>
    <n v="25.677"/>
    <n v="0.2"/>
    <n v="2.5569999999999999"/>
    <n v="54.899000000000001"/>
    <n v="3.875"/>
    <n v="55.099000000000004"/>
    <n v="55.099000000000004"/>
    <n v="4"/>
    <n v="19"/>
    <n v="0"/>
    <n v="23"/>
    <n v="0"/>
    <n v="23"/>
    <n v="0"/>
    <n v="0"/>
    <n v="3"/>
    <n v="26"/>
    <n v="8"/>
    <n v="6"/>
    <n v="26"/>
    <n v="40"/>
    <n v="5"/>
    <n v="3"/>
    <n v="55"/>
    <n v="63"/>
    <n v="18.658000000000001"/>
    <n v="0"/>
    <n v="7.0919999999999996"/>
    <n v="25.75"/>
    <n v="1"/>
    <n v="0"/>
    <n v="0"/>
    <n v="1"/>
    <n v="0"/>
    <n v="128"/>
    <n v="0"/>
    <n v="128"/>
    <n v="0"/>
    <n v="0"/>
    <n v="0"/>
    <n v="0"/>
    <n v="0"/>
    <n v="0"/>
    <n v="0"/>
    <n v="0"/>
    <n v="0"/>
    <n v="0"/>
    <n v="2"/>
    <n v="0"/>
    <n v="1435"/>
    <m/>
  </r>
  <r>
    <x v="25"/>
    <x v="3"/>
    <n v="0.2"/>
    <n v="0"/>
    <n v="0"/>
    <n v="25.676639999999999"/>
    <n v="25.876639999999998"/>
    <n v="25.876639999999998"/>
    <n v="25.677"/>
    <n v="0.2"/>
    <n v="2.5569999999999999"/>
    <n v="54.899000000000001"/>
    <n v="3.875"/>
    <n v="55.099000000000004"/>
    <n v="55.099000000000004"/>
    <n v="4"/>
    <n v="19"/>
    <n v="0"/>
    <n v="23"/>
    <n v="0"/>
    <n v="23"/>
    <n v="0"/>
    <n v="0"/>
    <n v="3"/>
    <n v="26"/>
    <n v="8"/>
    <n v="6"/>
    <n v="26"/>
    <n v="40"/>
    <n v="5"/>
    <n v="3"/>
    <n v="55"/>
    <n v="63"/>
    <n v="18.658000000000001"/>
    <n v="0"/>
    <n v="7.0919999999999996"/>
    <n v="25.75"/>
    <n v="1"/>
    <n v="0"/>
    <n v="0"/>
    <n v="1"/>
    <n v="0"/>
    <n v="128"/>
    <n v="0"/>
    <n v="128"/>
    <n v="0"/>
    <n v="0"/>
    <n v="0"/>
    <n v="0"/>
    <n v="0"/>
    <n v="0"/>
    <n v="0"/>
    <n v="0"/>
    <n v="0"/>
    <n v="0"/>
    <n v="2"/>
    <n v="0"/>
    <n v="1435"/>
    <m/>
  </r>
  <r>
    <x v="25"/>
    <x v="4"/>
    <n v="0.2"/>
    <n v="0"/>
    <n v="0"/>
    <n v="25.676639999999999"/>
    <n v="25.876639999999998"/>
    <n v="25.876639999999998"/>
    <n v="25.677"/>
    <n v="0.2"/>
    <n v="2.5569999999999999"/>
    <n v="54.899000000000001"/>
    <n v="3.875"/>
    <n v="55.099000000000004"/>
    <n v="55.099000000000004"/>
    <n v="4"/>
    <n v="19"/>
    <n v="0"/>
    <n v="23"/>
    <n v="0"/>
    <n v="23"/>
    <n v="0"/>
    <n v="0"/>
    <n v="3"/>
    <n v="26"/>
    <n v="8"/>
    <n v="6"/>
    <n v="26"/>
    <n v="40"/>
    <n v="5"/>
    <n v="3"/>
    <n v="55"/>
    <n v="63"/>
    <n v="18.658000000000001"/>
    <n v="0"/>
    <n v="7.0919999999999996"/>
    <n v="25.75"/>
    <n v="1"/>
    <n v="0"/>
    <n v="0"/>
    <n v="1"/>
    <n v="0"/>
    <n v="128"/>
    <n v="0"/>
    <n v="128"/>
    <n v="0"/>
    <n v="0"/>
    <n v="0"/>
    <n v="0"/>
    <n v="0"/>
    <n v="0"/>
    <n v="0"/>
    <n v="0"/>
    <n v="0"/>
    <n v="0"/>
    <n v="2"/>
    <n v="0"/>
    <n v="1435"/>
    <m/>
  </r>
  <r>
    <x v="25"/>
    <x v="5"/>
    <n v="0.2"/>
    <n v="0"/>
    <n v="0"/>
    <n v="25.676639999999999"/>
    <n v="25.876639999999998"/>
    <n v="25.876639999999998"/>
    <n v="25.677"/>
    <n v="0.2"/>
    <n v="2.5569999999999999"/>
    <n v="54.899000000000001"/>
    <n v="3.875"/>
    <n v="55.099000000000004"/>
    <n v="55.099000000000004"/>
    <n v="4"/>
    <n v="19"/>
    <n v="0"/>
    <n v="23"/>
    <n v="0"/>
    <n v="23"/>
    <n v="0"/>
    <n v="0"/>
    <n v="3"/>
    <n v="26"/>
    <n v="8"/>
    <n v="6"/>
    <n v="26"/>
    <n v="40"/>
    <n v="5"/>
    <n v="3"/>
    <n v="55"/>
    <n v="63"/>
    <n v="18.658000000000001"/>
    <n v="0"/>
    <n v="7.0919999999999996"/>
    <n v="25.75"/>
    <n v="1"/>
    <n v="0"/>
    <n v="0"/>
    <n v="1"/>
    <n v="0"/>
    <n v="128"/>
    <n v="0"/>
    <n v="128"/>
    <n v="0"/>
    <n v="0"/>
    <n v="0"/>
    <n v="0"/>
    <n v="0"/>
    <n v="0"/>
    <n v="0"/>
    <n v="0"/>
    <n v="0"/>
    <n v="0"/>
    <n v="2"/>
    <n v="0"/>
    <n v="1435"/>
    <m/>
  </r>
  <r>
    <x v="25"/>
    <x v="6"/>
    <n v="0.2"/>
    <n v="0"/>
    <n v="0"/>
    <n v="25.676639999999999"/>
    <n v="25.876639999999998"/>
    <n v="25.876639999999998"/>
    <n v="25.677"/>
    <n v="0.2"/>
    <n v="2.5569999999999999"/>
    <n v="54.899000000000001"/>
    <n v="3.875"/>
    <n v="55.099000000000004"/>
    <n v="55.099000000000004"/>
    <n v="4"/>
    <n v="19"/>
    <n v="0"/>
    <n v="23"/>
    <n v="0"/>
    <n v="23"/>
    <n v="0"/>
    <n v="0"/>
    <n v="3"/>
    <n v="26"/>
    <n v="8"/>
    <n v="6"/>
    <n v="26"/>
    <n v="40"/>
    <n v="5"/>
    <n v="3"/>
    <n v="55"/>
    <n v="63"/>
    <n v="18.658000000000001"/>
    <n v="0"/>
    <n v="7.0919999999999996"/>
    <n v="25.75"/>
    <n v="1"/>
    <n v="0"/>
    <n v="0"/>
    <n v="1"/>
    <n v="0"/>
    <n v="128"/>
    <n v="0"/>
    <n v="128"/>
    <n v="0"/>
    <n v="0"/>
    <n v="0"/>
    <n v="0"/>
    <n v="0"/>
    <n v="0"/>
    <n v="0"/>
    <n v="0"/>
    <n v="0"/>
    <n v="0"/>
    <n v="2"/>
    <n v="0"/>
    <n v="1435"/>
    <m/>
  </r>
  <r>
    <x v="25"/>
    <x v="7"/>
    <n v="0.2"/>
    <n v="0"/>
    <n v="0"/>
    <n v="25.676639999999999"/>
    <n v="25.876639999999998"/>
    <n v="25.876639999999998"/>
    <n v="25.677"/>
    <n v="0.2"/>
    <n v="2.5569999999999999"/>
    <n v="54.899000000000001"/>
    <n v="3.875"/>
    <n v="55.099000000000004"/>
    <n v="55.099000000000004"/>
    <n v="4"/>
    <n v="19"/>
    <n v="0"/>
    <n v="23"/>
    <n v="0"/>
    <n v="23"/>
    <n v="0"/>
    <n v="0"/>
    <n v="3"/>
    <n v="26"/>
    <n v="8"/>
    <n v="6"/>
    <n v="26"/>
    <n v="40"/>
    <n v="5"/>
    <n v="3"/>
    <n v="55"/>
    <n v="63"/>
    <n v="18.658000000000001"/>
    <n v="0"/>
    <n v="7.0919999999999996"/>
    <n v="25.75"/>
    <n v="1"/>
    <n v="0"/>
    <n v="0"/>
    <n v="1"/>
    <n v="0"/>
    <n v="128"/>
    <n v="0"/>
    <n v="128"/>
    <n v="0"/>
    <n v="0"/>
    <n v="0"/>
    <n v="0"/>
    <n v="0"/>
    <n v="0"/>
    <n v="0"/>
    <n v="0"/>
    <n v="0"/>
    <n v="0"/>
    <n v="2"/>
    <n v="0"/>
    <n v="1435"/>
    <m/>
  </r>
  <r>
    <x v="25"/>
    <x v="8"/>
    <n v="0.2"/>
    <n v="0"/>
    <n v="0"/>
    <n v="25.676639999999999"/>
    <n v="25.876639999999998"/>
    <n v="25.876639999999998"/>
    <n v="25.677"/>
    <n v="0.2"/>
    <n v="2.5569999999999999"/>
    <n v="54.899000000000001"/>
    <n v="3.875"/>
    <n v="55.099000000000004"/>
    <n v="55.099000000000004"/>
    <n v="4"/>
    <n v="19"/>
    <n v="0"/>
    <n v="23"/>
    <n v="0"/>
    <n v="23"/>
    <n v="0"/>
    <n v="0"/>
    <n v="3"/>
    <n v="26"/>
    <n v="8"/>
    <n v="6"/>
    <n v="26"/>
    <n v="40"/>
    <n v="5"/>
    <n v="3"/>
    <n v="55"/>
    <n v="63"/>
    <n v="18.658000000000001"/>
    <n v="0"/>
    <n v="7.0919999999999996"/>
    <n v="25.75"/>
    <n v="1"/>
    <n v="0"/>
    <n v="0"/>
    <n v="1"/>
    <n v="0"/>
    <n v="128"/>
    <n v="0"/>
    <n v="128"/>
    <n v="0"/>
    <n v="0"/>
    <n v="0"/>
    <n v="0"/>
    <n v="0"/>
    <n v="0"/>
    <n v="0"/>
    <n v="0"/>
    <n v="0"/>
    <n v="0"/>
    <n v="2"/>
    <n v="0"/>
    <n v="1435"/>
    <m/>
  </r>
  <r>
    <x v="25"/>
    <x v="9"/>
    <n v="0.2"/>
    <n v="0"/>
    <n v="0"/>
    <n v="25.676639999999999"/>
    <n v="25.876639999999998"/>
    <n v="25.876639999999998"/>
    <n v="25.677"/>
    <n v="0.2"/>
    <n v="2.5569999999999999"/>
    <n v="54.899000000000001"/>
    <n v="3.875"/>
    <n v="55.099000000000004"/>
    <n v="55.099000000000004"/>
    <n v="4"/>
    <n v="19"/>
    <n v="0"/>
    <n v="23"/>
    <n v="0"/>
    <n v="23"/>
    <n v="0"/>
    <n v="0"/>
    <n v="3"/>
    <n v="26"/>
    <n v="8"/>
    <n v="6"/>
    <n v="26"/>
    <n v="40"/>
    <n v="5"/>
    <n v="3"/>
    <n v="55"/>
    <n v="63"/>
    <n v="18.658000000000001"/>
    <n v="0"/>
    <n v="7.0919999999999996"/>
    <n v="25.75"/>
    <n v="1"/>
    <n v="0"/>
    <n v="0"/>
    <n v="1"/>
    <n v="0"/>
    <n v="128"/>
    <n v="0"/>
    <n v="128"/>
    <n v="0"/>
    <n v="0"/>
    <n v="0"/>
    <n v="0"/>
    <n v="0"/>
    <n v="0"/>
    <n v="0"/>
    <n v="0"/>
    <n v="0"/>
    <n v="0"/>
    <n v="2"/>
    <n v="0"/>
    <n v="1435"/>
    <m/>
  </r>
  <r>
    <x v="25"/>
    <x v="10"/>
    <n v="0.2"/>
    <n v="0"/>
    <n v="0"/>
    <n v="25.676639999999999"/>
    <n v="25.876639999999998"/>
    <n v="25.876639999999998"/>
    <n v="25.677"/>
    <n v="0.2"/>
    <n v="2.5569999999999999"/>
    <n v="54.899000000000001"/>
    <n v="3.875"/>
    <n v="55.099000000000004"/>
    <n v="55.099000000000004"/>
    <n v="4"/>
    <n v="19"/>
    <n v="0"/>
    <n v="23"/>
    <n v="0"/>
    <n v="23"/>
    <n v="0"/>
    <n v="0"/>
    <n v="3"/>
    <n v="26"/>
    <n v="8"/>
    <n v="6"/>
    <n v="26"/>
    <n v="40"/>
    <n v="5"/>
    <n v="3"/>
    <n v="55"/>
    <n v="63"/>
    <n v="18.658000000000001"/>
    <n v="0"/>
    <n v="7.0919999999999996"/>
    <n v="25.75"/>
    <n v="1"/>
    <n v="0"/>
    <n v="0"/>
    <n v="1"/>
    <n v="0"/>
    <n v="128"/>
    <n v="0"/>
    <n v="128"/>
    <n v="0"/>
    <n v="0"/>
    <n v="0"/>
    <n v="0"/>
    <n v="0"/>
    <n v="0"/>
    <n v="0"/>
    <n v="0"/>
    <n v="0"/>
    <n v="0"/>
    <n v="2"/>
    <n v="0"/>
    <n v="1435"/>
    <m/>
  </r>
  <r>
    <x v="25"/>
    <x v="11"/>
    <n v="0.2"/>
    <n v="0"/>
    <n v="0"/>
    <n v="25.676639999999999"/>
    <n v="25.876639999999998"/>
    <n v="25.876639999999998"/>
    <n v="25.677"/>
    <n v="0.2"/>
    <n v="2.5569999999999999"/>
    <n v="54.899000000000001"/>
    <n v="3.875"/>
    <n v="55.099000000000004"/>
    <n v="55.099000000000004"/>
    <n v="4"/>
    <n v="19"/>
    <n v="0"/>
    <n v="23"/>
    <n v="0"/>
    <n v="23"/>
    <n v="0"/>
    <n v="0"/>
    <n v="3"/>
    <n v="26"/>
    <n v="8"/>
    <n v="6"/>
    <n v="26"/>
    <n v="40"/>
    <n v="5"/>
    <n v="3"/>
    <n v="55"/>
    <n v="63"/>
    <n v="18.658000000000001"/>
    <n v="0"/>
    <n v="7.0919999999999996"/>
    <n v="25.75"/>
    <n v="1"/>
    <n v="0"/>
    <n v="0"/>
    <n v="1"/>
    <n v="0"/>
    <n v="128"/>
    <n v="0"/>
    <n v="128"/>
    <n v="0"/>
    <n v="0"/>
    <n v="0"/>
    <n v="0"/>
    <n v="0"/>
    <n v="0"/>
    <n v="0"/>
    <n v="0"/>
    <n v="0"/>
    <n v="0"/>
    <n v="2"/>
    <n v="0"/>
    <n v="1435"/>
    <m/>
  </r>
  <r>
    <x v="26"/>
    <x v="0"/>
    <n v="0.2"/>
    <n v="0"/>
    <n v="0"/>
    <n v="25.676639999999999"/>
    <n v="25.876639999999998"/>
    <n v="25.876639999999998"/>
    <n v="25.677"/>
    <n v="0.2"/>
    <n v="2.5569999999999999"/>
    <n v="54.899000000000001"/>
    <n v="3.875"/>
    <n v="55.099000000000004"/>
    <n v="55.099000000000004"/>
    <n v="4"/>
    <n v="19"/>
    <n v="0"/>
    <n v="23"/>
    <n v="0"/>
    <n v="23"/>
    <n v="0"/>
    <n v="0"/>
    <n v="3"/>
    <n v="26"/>
    <n v="8"/>
    <n v="6"/>
    <n v="26"/>
    <n v="40"/>
    <n v="5"/>
    <n v="3"/>
    <n v="55"/>
    <n v="63"/>
    <n v="18.658000000000001"/>
    <n v="0"/>
    <n v="7.0919999999999996"/>
    <n v="25.75"/>
    <n v="1"/>
    <n v="0"/>
    <n v="0"/>
    <n v="1"/>
    <n v="0"/>
    <n v="128"/>
    <n v="0"/>
    <n v="128"/>
    <n v="0"/>
    <n v="0"/>
    <n v="0"/>
    <n v="0"/>
    <n v="0"/>
    <n v="0"/>
    <n v="0"/>
    <n v="0"/>
    <n v="0"/>
    <n v="0"/>
    <n v="2"/>
    <n v="0"/>
    <n v="1435"/>
    <m/>
  </r>
  <r>
    <x v="26"/>
    <x v="1"/>
    <n v="0.2"/>
    <n v="0"/>
    <n v="0"/>
    <n v="25.676639999999999"/>
    <n v="25.876639999999998"/>
    <n v="25.876639999999998"/>
    <n v="25.677"/>
    <n v="0.2"/>
    <n v="2.5569999999999999"/>
    <n v="54.899000000000001"/>
    <n v="3.875"/>
    <n v="55.099000000000004"/>
    <n v="55.099000000000004"/>
    <n v="4"/>
    <n v="19"/>
    <n v="0"/>
    <n v="23"/>
    <n v="0"/>
    <n v="23"/>
    <n v="0"/>
    <n v="0"/>
    <n v="3"/>
    <n v="26"/>
    <n v="8"/>
    <n v="6"/>
    <n v="26"/>
    <n v="40"/>
    <n v="5"/>
    <n v="3"/>
    <n v="55"/>
    <n v="63"/>
    <n v="18.658000000000001"/>
    <n v="0"/>
    <n v="7.0919999999999996"/>
    <n v="25.75"/>
    <n v="1"/>
    <n v="0"/>
    <n v="0"/>
    <n v="1"/>
    <n v="0"/>
    <n v="128"/>
    <n v="0"/>
    <n v="128"/>
    <n v="0"/>
    <n v="0"/>
    <n v="0"/>
    <n v="0"/>
    <n v="0"/>
    <n v="0"/>
    <n v="0"/>
    <n v="0"/>
    <n v="0"/>
    <n v="0"/>
    <n v="2"/>
    <n v="0"/>
    <n v="1435"/>
    <m/>
  </r>
  <r>
    <x v="26"/>
    <x v="2"/>
    <n v="0.2"/>
    <n v="0"/>
    <n v="0"/>
    <n v="25.676639999999999"/>
    <n v="25.876639999999998"/>
    <n v="25.876639999999998"/>
    <n v="25.677"/>
    <n v="0.2"/>
    <n v="2.5569999999999999"/>
    <n v="54.899000000000001"/>
    <n v="3.875"/>
    <n v="55.099000000000004"/>
    <n v="55.099000000000004"/>
    <n v="4"/>
    <n v="19"/>
    <n v="0"/>
    <n v="23"/>
    <n v="0"/>
    <n v="23"/>
    <n v="0"/>
    <n v="0"/>
    <n v="3"/>
    <n v="26"/>
    <n v="8"/>
    <n v="6"/>
    <n v="26"/>
    <n v="40"/>
    <n v="5"/>
    <n v="3"/>
    <n v="55"/>
    <n v="63"/>
    <n v="18.658000000000001"/>
    <n v="0"/>
    <n v="7.0919999999999996"/>
    <n v="25.75"/>
    <n v="1"/>
    <n v="0"/>
    <n v="0"/>
    <n v="1"/>
    <n v="0"/>
    <n v="128"/>
    <n v="0"/>
    <n v="128"/>
    <n v="0"/>
    <n v="0"/>
    <n v="0"/>
    <n v="0"/>
    <n v="0"/>
    <n v="0"/>
    <n v="0"/>
    <n v="0"/>
    <n v="0"/>
    <n v="0"/>
    <n v="2"/>
    <n v="0"/>
    <n v="1435"/>
    <m/>
  </r>
  <r>
    <x v="26"/>
    <x v="3"/>
    <n v="0.2"/>
    <n v="0"/>
    <n v="0"/>
    <n v="25.676639999999999"/>
    <n v="25.876639999999998"/>
    <n v="25.876639999999998"/>
    <n v="25.677"/>
    <n v="0.2"/>
    <n v="2.5569999999999999"/>
    <n v="54.899000000000001"/>
    <n v="3.875"/>
    <n v="55.099000000000004"/>
    <n v="55.099000000000004"/>
    <n v="4"/>
    <n v="19"/>
    <n v="0"/>
    <n v="23"/>
    <n v="0"/>
    <n v="23"/>
    <n v="0"/>
    <n v="0"/>
    <n v="3"/>
    <n v="26"/>
    <n v="8"/>
    <n v="6"/>
    <n v="26"/>
    <n v="40"/>
    <n v="5"/>
    <n v="3"/>
    <n v="55"/>
    <n v="63"/>
    <n v="18.658000000000001"/>
    <n v="0"/>
    <n v="7.0919999999999996"/>
    <n v="25.75"/>
    <n v="1"/>
    <n v="0"/>
    <n v="0"/>
    <n v="1"/>
    <n v="0"/>
    <n v="128"/>
    <n v="0"/>
    <n v="128"/>
    <n v="0"/>
    <n v="0"/>
    <n v="0"/>
    <n v="0"/>
    <n v="0"/>
    <n v="0"/>
    <n v="0"/>
    <n v="0"/>
    <n v="0"/>
    <n v="0"/>
    <n v="2"/>
    <n v="0"/>
    <n v="1435"/>
    <m/>
  </r>
  <r>
    <x v="26"/>
    <x v="4"/>
    <n v="0.2"/>
    <n v="0"/>
    <n v="0"/>
    <n v="25.676639999999999"/>
    <n v="25.876639999999998"/>
    <n v="25.876639999999998"/>
    <n v="25.677"/>
    <n v="0.2"/>
    <n v="2.5569999999999999"/>
    <n v="54.899000000000001"/>
    <n v="3.875"/>
    <n v="55.099000000000004"/>
    <n v="55.099000000000004"/>
    <n v="4"/>
    <n v="19"/>
    <n v="0"/>
    <n v="23"/>
    <n v="0"/>
    <n v="23"/>
    <n v="0"/>
    <n v="0"/>
    <n v="3"/>
    <n v="26"/>
    <n v="8"/>
    <n v="6"/>
    <n v="26"/>
    <n v="40"/>
    <n v="5"/>
    <n v="3"/>
    <n v="55"/>
    <n v="63"/>
    <n v="18.658000000000001"/>
    <n v="0"/>
    <n v="7.0919999999999996"/>
    <n v="25.75"/>
    <n v="1"/>
    <n v="0"/>
    <n v="0"/>
    <n v="1"/>
    <n v="0"/>
    <n v="128"/>
    <n v="0"/>
    <n v="128"/>
    <n v="0"/>
    <n v="0"/>
    <n v="0"/>
    <n v="0"/>
    <n v="0"/>
    <n v="0"/>
    <n v="0"/>
    <n v="0"/>
    <n v="0"/>
    <n v="0"/>
    <n v="2"/>
    <n v="0"/>
    <n v="1435"/>
    <m/>
  </r>
  <r>
    <x v="26"/>
    <x v="5"/>
    <n v="0.2"/>
    <n v="0"/>
    <n v="0"/>
    <n v="25.676639999999999"/>
    <n v="25.876639999999998"/>
    <n v="25.876639999999998"/>
    <n v="25.677"/>
    <n v="0.2"/>
    <n v="2.5569999999999999"/>
    <n v="54.899000000000001"/>
    <n v="3.875"/>
    <n v="55.099000000000004"/>
    <n v="55.099000000000004"/>
    <n v="4"/>
    <n v="19"/>
    <n v="0"/>
    <n v="23"/>
    <n v="0"/>
    <n v="23"/>
    <n v="0"/>
    <n v="0"/>
    <n v="3"/>
    <n v="26"/>
    <n v="8"/>
    <n v="6"/>
    <n v="26"/>
    <n v="40"/>
    <n v="5"/>
    <n v="3"/>
    <n v="55"/>
    <n v="63"/>
    <n v="18.658000000000001"/>
    <n v="0"/>
    <n v="7.0919999999999996"/>
    <n v="25.75"/>
    <n v="1"/>
    <n v="0"/>
    <n v="0"/>
    <n v="1"/>
    <n v="0"/>
    <n v="128"/>
    <n v="0"/>
    <n v="128"/>
    <n v="0"/>
    <n v="0"/>
    <n v="0"/>
    <n v="0"/>
    <n v="0"/>
    <n v="0"/>
    <n v="0"/>
    <n v="0"/>
    <n v="0"/>
    <n v="0"/>
    <n v="2"/>
    <n v="0"/>
    <n v="1435"/>
    <m/>
  </r>
  <r>
    <x v="26"/>
    <x v="6"/>
    <n v="0.2"/>
    <n v="0"/>
    <n v="0"/>
    <n v="25.676639999999999"/>
    <n v="25.876639999999998"/>
    <n v="25.876639999999998"/>
    <n v="25.677"/>
    <n v="0.2"/>
    <n v="2.5569999999999999"/>
    <n v="54.899000000000001"/>
    <n v="3.875"/>
    <n v="55.099000000000004"/>
    <n v="55.099000000000004"/>
    <n v="4"/>
    <n v="19"/>
    <n v="0"/>
    <n v="23"/>
    <n v="0"/>
    <n v="23"/>
    <n v="0"/>
    <n v="0"/>
    <n v="3"/>
    <n v="26"/>
    <n v="8"/>
    <n v="6"/>
    <n v="26"/>
    <n v="40"/>
    <n v="5"/>
    <n v="3"/>
    <n v="55"/>
    <n v="63"/>
    <n v="18.658000000000001"/>
    <n v="0"/>
    <n v="7.0919999999999996"/>
    <n v="25.75"/>
    <n v="1"/>
    <n v="0"/>
    <n v="0"/>
    <n v="1"/>
    <n v="0"/>
    <n v="128"/>
    <n v="0"/>
    <n v="128"/>
    <n v="0"/>
    <n v="0"/>
    <n v="0"/>
    <n v="0"/>
    <n v="0"/>
    <n v="0"/>
    <n v="0"/>
    <n v="0"/>
    <n v="0"/>
    <n v="0"/>
    <n v="2"/>
    <n v="0"/>
    <n v="1435"/>
    <m/>
  </r>
  <r>
    <x v="26"/>
    <x v="7"/>
    <n v="0.2"/>
    <n v="0"/>
    <n v="0"/>
    <n v="25.676639999999999"/>
    <n v="25.876639999999998"/>
    <n v="25.876639999999998"/>
    <n v="25.677"/>
    <n v="0.2"/>
    <n v="2.5569999999999999"/>
    <n v="54.899000000000001"/>
    <n v="3.875"/>
    <n v="55.099000000000004"/>
    <n v="55.099000000000004"/>
    <n v="4"/>
    <n v="19"/>
    <n v="0"/>
    <n v="23"/>
    <n v="0"/>
    <n v="23"/>
    <n v="0"/>
    <n v="0"/>
    <n v="3"/>
    <n v="26"/>
    <n v="8"/>
    <n v="6"/>
    <n v="26"/>
    <n v="40"/>
    <n v="5"/>
    <n v="3"/>
    <n v="55"/>
    <n v="63"/>
    <n v="18.658000000000001"/>
    <n v="0"/>
    <n v="7.0919999999999996"/>
    <n v="25.75"/>
    <n v="1"/>
    <n v="0"/>
    <n v="0"/>
    <n v="1"/>
    <n v="0"/>
    <n v="128"/>
    <n v="0"/>
    <n v="128"/>
    <n v="0"/>
    <n v="0"/>
    <n v="0"/>
    <n v="0"/>
    <n v="0"/>
    <n v="0"/>
    <n v="0"/>
    <n v="0"/>
    <n v="0"/>
    <n v="0"/>
    <n v="2"/>
    <n v="0"/>
    <n v="1435"/>
    <m/>
  </r>
  <r>
    <x v="26"/>
    <x v="8"/>
    <n v="0.2"/>
    <n v="0"/>
    <n v="0"/>
    <n v="25.676639999999999"/>
    <n v="25.876639999999998"/>
    <n v="25.876639999999998"/>
    <n v="25.677"/>
    <n v="0.2"/>
    <n v="2.5569999999999999"/>
    <n v="54.899000000000001"/>
    <n v="3.875"/>
    <n v="55.099000000000004"/>
    <n v="55.099000000000004"/>
    <n v="4"/>
    <n v="19"/>
    <n v="0"/>
    <n v="23"/>
    <n v="0"/>
    <n v="23"/>
    <n v="0"/>
    <n v="0"/>
    <n v="3"/>
    <n v="26"/>
    <n v="8"/>
    <n v="6"/>
    <n v="26"/>
    <n v="40"/>
    <n v="5"/>
    <n v="3"/>
    <n v="55"/>
    <n v="63"/>
    <n v="18.658000000000001"/>
    <n v="0"/>
    <n v="7.0919999999999996"/>
    <n v="25.75"/>
    <n v="1"/>
    <n v="0"/>
    <n v="0"/>
    <n v="1"/>
    <n v="0"/>
    <n v="128"/>
    <n v="0"/>
    <n v="128"/>
    <n v="0"/>
    <n v="0"/>
    <n v="0"/>
    <n v="0"/>
    <n v="0"/>
    <n v="0"/>
    <n v="0"/>
    <n v="0"/>
    <n v="0"/>
    <n v="0"/>
    <n v="2"/>
    <n v="0"/>
    <n v="1435"/>
    <m/>
  </r>
  <r>
    <x v="26"/>
    <x v="9"/>
    <n v="0.2"/>
    <n v="0"/>
    <n v="0"/>
    <n v="25.676639999999999"/>
    <n v="25.876639999999998"/>
    <n v="25.876639999999998"/>
    <n v="25.677"/>
    <n v="0.2"/>
    <n v="2.5569999999999999"/>
    <n v="54.899000000000001"/>
    <n v="3.875"/>
    <n v="55.099000000000004"/>
    <n v="55.099000000000004"/>
    <n v="4"/>
    <n v="19"/>
    <n v="0"/>
    <n v="23"/>
    <n v="0"/>
    <n v="23"/>
    <n v="0"/>
    <n v="0"/>
    <n v="3"/>
    <n v="26"/>
    <n v="8"/>
    <n v="6"/>
    <n v="26"/>
    <n v="40"/>
    <n v="5"/>
    <n v="3"/>
    <n v="55"/>
    <n v="63"/>
    <n v="18.658000000000001"/>
    <n v="0"/>
    <n v="7.0919999999999996"/>
    <n v="25.75"/>
    <n v="1"/>
    <n v="0"/>
    <n v="0"/>
    <n v="1"/>
    <n v="0"/>
    <n v="128"/>
    <n v="0"/>
    <n v="128"/>
    <n v="0"/>
    <n v="0"/>
    <n v="0"/>
    <n v="0"/>
    <n v="0"/>
    <n v="0"/>
    <n v="0"/>
    <n v="0"/>
    <n v="0"/>
    <n v="0"/>
    <n v="2"/>
    <n v="0"/>
    <n v="1435"/>
    <m/>
  </r>
  <r>
    <x v="26"/>
    <x v="10"/>
    <n v="0.2"/>
    <n v="0"/>
    <n v="0"/>
    <n v="25.676639999999999"/>
    <n v="25.876639999999998"/>
    <n v="25.876639999999998"/>
    <n v="25.677"/>
    <n v="0.2"/>
    <n v="2.5569999999999999"/>
    <n v="54.899000000000001"/>
    <n v="3.875"/>
    <n v="55.099000000000004"/>
    <n v="55.099000000000004"/>
    <n v="4"/>
    <n v="19"/>
    <n v="0"/>
    <n v="23"/>
    <n v="0"/>
    <n v="23"/>
    <n v="0"/>
    <n v="0"/>
    <n v="3"/>
    <n v="26"/>
    <n v="8"/>
    <n v="6"/>
    <n v="26"/>
    <n v="40"/>
    <n v="5"/>
    <n v="3"/>
    <n v="55"/>
    <n v="63"/>
    <n v="18.658000000000001"/>
    <n v="0"/>
    <n v="7.0919999999999996"/>
    <n v="25.75"/>
    <n v="1"/>
    <n v="0"/>
    <n v="0"/>
    <n v="1"/>
    <n v="0"/>
    <n v="128"/>
    <n v="0"/>
    <n v="128"/>
    <n v="0"/>
    <n v="0"/>
    <n v="0"/>
    <n v="0"/>
    <n v="0"/>
    <n v="0"/>
    <n v="0"/>
    <n v="0"/>
    <n v="0"/>
    <n v="0"/>
    <n v="2"/>
    <n v="0"/>
    <n v="1435"/>
    <m/>
  </r>
  <r>
    <x v="26"/>
    <x v="11"/>
    <n v="0.2"/>
    <n v="0"/>
    <n v="0"/>
    <n v="25.676639999999999"/>
    <n v="25.876639999999998"/>
    <n v="25.876639999999998"/>
    <n v="25.677"/>
    <n v="0.2"/>
    <n v="2.5569999999999999"/>
    <n v="54.899000000000001"/>
    <n v="3.875"/>
    <n v="55.099000000000004"/>
    <n v="55.099000000000004"/>
    <n v="4"/>
    <n v="19"/>
    <n v="0"/>
    <n v="23"/>
    <n v="0"/>
    <n v="23"/>
    <n v="0"/>
    <n v="0"/>
    <n v="3"/>
    <n v="26"/>
    <n v="8"/>
    <n v="6"/>
    <n v="26"/>
    <n v="40"/>
    <n v="5"/>
    <n v="3"/>
    <n v="55"/>
    <n v="63"/>
    <n v="18.658000000000001"/>
    <n v="0"/>
    <n v="7.0919999999999996"/>
    <n v="25.75"/>
    <n v="1"/>
    <n v="0"/>
    <n v="0"/>
    <n v="1"/>
    <n v="0"/>
    <n v="128"/>
    <n v="0"/>
    <n v="128"/>
    <n v="0"/>
    <n v="0"/>
    <n v="0"/>
    <n v="0"/>
    <n v="0"/>
    <n v="0"/>
    <n v="0"/>
    <n v="0"/>
    <n v="0"/>
    <n v="0"/>
    <n v="2"/>
    <n v="0"/>
    <n v="1435"/>
    <m/>
  </r>
  <r>
    <x v="27"/>
    <x v="0"/>
    <n v="0.2"/>
    <n v="0"/>
    <n v="0"/>
    <n v="25.676639999999999"/>
    <n v="25.876639999999998"/>
    <n v="25.876639999999998"/>
    <n v="25.677"/>
    <n v="0.2"/>
    <n v="2.5569999999999999"/>
    <n v="54.899000000000001"/>
    <n v="3.875"/>
    <n v="55.099000000000004"/>
    <n v="55.099000000000004"/>
    <n v="4"/>
    <n v="19"/>
    <n v="0"/>
    <n v="23"/>
    <n v="0"/>
    <n v="23"/>
    <n v="0"/>
    <n v="0"/>
    <n v="3"/>
    <n v="26"/>
    <n v="8"/>
    <n v="6"/>
    <n v="26"/>
    <n v="40"/>
    <n v="5"/>
    <n v="3"/>
    <n v="55"/>
    <n v="63"/>
    <n v="18.658000000000001"/>
    <n v="0"/>
    <n v="7.0919999999999996"/>
    <n v="25.75"/>
    <n v="1"/>
    <n v="0"/>
    <n v="0"/>
    <n v="1"/>
    <n v="0"/>
    <n v="128"/>
    <n v="0"/>
    <n v="128"/>
    <n v="0"/>
    <n v="0"/>
    <n v="0"/>
    <n v="0"/>
    <n v="0"/>
    <n v="0"/>
    <n v="0"/>
    <n v="0"/>
    <n v="0"/>
    <n v="0"/>
    <n v="2"/>
    <n v="0"/>
    <n v="1435"/>
    <m/>
  </r>
  <r>
    <x v="27"/>
    <x v="1"/>
    <n v="0.2"/>
    <n v="0"/>
    <n v="0"/>
    <n v="25.676639999999999"/>
    <n v="25.876639999999998"/>
    <n v="25.876639999999998"/>
    <n v="25.677"/>
    <n v="0.2"/>
    <n v="2.5569999999999999"/>
    <n v="54.899000000000001"/>
    <n v="3.875"/>
    <n v="55.099000000000004"/>
    <n v="55.099000000000004"/>
    <n v="4"/>
    <n v="19"/>
    <n v="0"/>
    <n v="23"/>
    <n v="0"/>
    <n v="23"/>
    <n v="0"/>
    <n v="0"/>
    <n v="3"/>
    <n v="26"/>
    <n v="8"/>
    <n v="6"/>
    <n v="26"/>
    <n v="40"/>
    <n v="5"/>
    <n v="3"/>
    <n v="55"/>
    <n v="63"/>
    <n v="18.658000000000001"/>
    <n v="0"/>
    <n v="7.0919999999999996"/>
    <n v="25.75"/>
    <n v="1"/>
    <n v="0"/>
    <n v="0"/>
    <n v="1"/>
    <n v="0"/>
    <n v="128"/>
    <n v="0"/>
    <n v="128"/>
    <n v="0"/>
    <n v="0"/>
    <n v="0"/>
    <n v="0"/>
    <n v="0"/>
    <n v="0"/>
    <n v="0"/>
    <n v="0"/>
    <n v="0"/>
    <n v="0"/>
    <n v="2"/>
    <n v="0"/>
    <n v="1435"/>
    <m/>
  </r>
  <r>
    <x v="27"/>
    <x v="2"/>
    <n v="0.2"/>
    <n v="0"/>
    <n v="0"/>
    <n v="25.676639999999999"/>
    <n v="25.876639999999998"/>
    <n v="25.876639999999998"/>
    <n v="25.677"/>
    <n v="0.2"/>
    <n v="2.5569999999999999"/>
    <n v="54.899000000000001"/>
    <n v="3.875"/>
    <n v="55.099000000000004"/>
    <n v="55.099000000000004"/>
    <n v="4"/>
    <n v="19"/>
    <n v="0"/>
    <n v="23"/>
    <n v="0"/>
    <n v="23"/>
    <n v="0"/>
    <n v="0"/>
    <n v="3"/>
    <n v="26"/>
    <n v="8"/>
    <n v="6"/>
    <n v="26"/>
    <n v="40"/>
    <n v="5"/>
    <n v="3"/>
    <n v="55"/>
    <n v="63"/>
    <n v="18.658000000000001"/>
    <n v="0"/>
    <n v="7.0919999999999996"/>
    <n v="25.75"/>
    <n v="1"/>
    <n v="0"/>
    <n v="0"/>
    <n v="1"/>
    <n v="0"/>
    <n v="128"/>
    <n v="0"/>
    <n v="128"/>
    <n v="0"/>
    <n v="0"/>
    <n v="0"/>
    <n v="0"/>
    <n v="0"/>
    <n v="0"/>
    <n v="0"/>
    <n v="0"/>
    <n v="0"/>
    <n v="0"/>
    <n v="2"/>
    <n v="0"/>
    <n v="1435"/>
    <m/>
  </r>
  <r>
    <x v="27"/>
    <x v="3"/>
    <n v="0.2"/>
    <n v="0"/>
    <n v="0"/>
    <n v="25.676639999999999"/>
    <n v="25.876639999999998"/>
    <n v="25.876639999999998"/>
    <n v="25.677"/>
    <n v="0.2"/>
    <n v="2.5569999999999999"/>
    <n v="54.899000000000001"/>
    <n v="3.875"/>
    <n v="55.099000000000004"/>
    <n v="55.099000000000004"/>
    <n v="4"/>
    <n v="19"/>
    <n v="0"/>
    <n v="23"/>
    <n v="0"/>
    <n v="23"/>
    <n v="0"/>
    <n v="0"/>
    <n v="3"/>
    <n v="26"/>
    <n v="8"/>
    <n v="6"/>
    <n v="26"/>
    <n v="40"/>
    <n v="5"/>
    <n v="3"/>
    <n v="55"/>
    <n v="63"/>
    <n v="18.658000000000001"/>
    <n v="0"/>
    <n v="7.0919999999999996"/>
    <n v="25.75"/>
    <n v="1"/>
    <n v="0"/>
    <n v="0"/>
    <n v="1"/>
    <n v="0"/>
    <n v="128"/>
    <n v="0"/>
    <n v="128"/>
    <n v="0"/>
    <n v="0"/>
    <n v="0"/>
    <n v="0"/>
    <n v="0"/>
    <n v="0"/>
    <n v="0"/>
    <n v="0"/>
    <n v="0"/>
    <n v="0"/>
    <n v="2"/>
    <n v="0"/>
    <n v="1435"/>
    <m/>
  </r>
  <r>
    <x v="27"/>
    <x v="4"/>
    <n v="0.2"/>
    <n v="0"/>
    <n v="0"/>
    <n v="25.676639999999999"/>
    <n v="25.876639999999998"/>
    <n v="25.876639999999998"/>
    <n v="25.677"/>
    <n v="0.2"/>
    <n v="2.5569999999999999"/>
    <n v="54.899000000000001"/>
    <n v="3.875"/>
    <n v="55.099000000000004"/>
    <n v="55.099000000000004"/>
    <n v="4"/>
    <n v="19"/>
    <n v="0"/>
    <n v="23"/>
    <n v="0"/>
    <n v="23"/>
    <n v="0"/>
    <n v="0"/>
    <n v="3"/>
    <n v="26"/>
    <n v="8"/>
    <n v="6"/>
    <n v="26"/>
    <n v="40"/>
    <n v="5"/>
    <n v="3"/>
    <n v="55"/>
    <n v="63"/>
    <n v="18.658000000000001"/>
    <n v="0"/>
    <n v="7.0919999999999996"/>
    <n v="25.75"/>
    <n v="1"/>
    <n v="0"/>
    <n v="0"/>
    <n v="1"/>
    <n v="0"/>
    <n v="128"/>
    <n v="0"/>
    <n v="128"/>
    <n v="0"/>
    <n v="0"/>
    <n v="0"/>
    <n v="0"/>
    <n v="0"/>
    <n v="0"/>
    <n v="0"/>
    <n v="0"/>
    <n v="0"/>
    <n v="0"/>
    <n v="2"/>
    <n v="0"/>
    <n v="1435"/>
    <m/>
  </r>
  <r>
    <x v="27"/>
    <x v="5"/>
    <n v="0.2"/>
    <n v="0"/>
    <n v="0"/>
    <n v="25.676639999999999"/>
    <n v="25.876639999999998"/>
    <n v="25.876639999999998"/>
    <n v="25.677"/>
    <n v="0.2"/>
    <n v="2.5569999999999999"/>
    <n v="54.899000000000001"/>
    <n v="3.875"/>
    <n v="55.099000000000004"/>
    <n v="55.099000000000004"/>
    <n v="4"/>
    <n v="19"/>
    <n v="0"/>
    <n v="23"/>
    <n v="0"/>
    <n v="23"/>
    <n v="0"/>
    <n v="0"/>
    <n v="3"/>
    <n v="26"/>
    <n v="8"/>
    <n v="6"/>
    <n v="26"/>
    <n v="40"/>
    <n v="5"/>
    <n v="3"/>
    <n v="55"/>
    <n v="63"/>
    <n v="18.658000000000001"/>
    <n v="0"/>
    <n v="7.0919999999999996"/>
    <n v="25.75"/>
    <n v="1"/>
    <n v="0"/>
    <n v="0"/>
    <n v="1"/>
    <n v="0"/>
    <n v="128"/>
    <n v="0"/>
    <n v="128"/>
    <n v="0"/>
    <n v="0"/>
    <n v="0"/>
    <n v="0"/>
    <n v="0"/>
    <n v="0"/>
    <n v="0"/>
    <n v="0"/>
    <n v="0"/>
    <n v="0"/>
    <n v="2"/>
    <n v="0"/>
    <n v="1435"/>
    <m/>
  </r>
  <r>
    <x v="27"/>
    <x v="6"/>
    <n v="0.2"/>
    <n v="0"/>
    <n v="0"/>
    <n v="25.676639999999999"/>
    <n v="25.876639999999998"/>
    <n v="25.876639999999998"/>
    <n v="25.677"/>
    <n v="0.2"/>
    <n v="2.5569999999999999"/>
    <n v="54.899000000000001"/>
    <n v="3.875"/>
    <n v="55.099000000000004"/>
    <n v="55.099000000000004"/>
    <n v="4"/>
    <n v="19"/>
    <n v="0"/>
    <n v="23"/>
    <n v="0"/>
    <n v="23"/>
    <n v="0"/>
    <n v="0"/>
    <n v="3"/>
    <n v="26"/>
    <n v="8"/>
    <n v="6"/>
    <n v="26"/>
    <n v="40"/>
    <n v="5"/>
    <n v="3"/>
    <n v="55"/>
    <n v="63"/>
    <n v="18.658000000000001"/>
    <n v="0"/>
    <n v="7.0919999999999996"/>
    <n v="25.75"/>
    <n v="1"/>
    <n v="0"/>
    <n v="0"/>
    <n v="1"/>
    <n v="0"/>
    <n v="128"/>
    <n v="0"/>
    <n v="128"/>
    <n v="0"/>
    <n v="0"/>
    <n v="0"/>
    <n v="0"/>
    <n v="0"/>
    <n v="0"/>
    <n v="0"/>
    <n v="0"/>
    <n v="0"/>
    <n v="0"/>
    <n v="2"/>
    <n v="0"/>
    <n v="1435"/>
    <m/>
  </r>
  <r>
    <x v="27"/>
    <x v="7"/>
    <n v="0.2"/>
    <n v="0"/>
    <n v="0"/>
    <n v="25.676639999999999"/>
    <n v="25.876639999999998"/>
    <n v="25.876639999999998"/>
    <n v="25.677"/>
    <n v="0.2"/>
    <n v="2.5569999999999999"/>
    <n v="54.899000000000001"/>
    <n v="3.875"/>
    <n v="55.099000000000004"/>
    <n v="55.099000000000004"/>
    <n v="4"/>
    <n v="19"/>
    <n v="0"/>
    <n v="23"/>
    <n v="0"/>
    <n v="23"/>
    <n v="0"/>
    <n v="0"/>
    <n v="3"/>
    <n v="26"/>
    <n v="8"/>
    <n v="6"/>
    <n v="26"/>
    <n v="40"/>
    <n v="5"/>
    <n v="3"/>
    <n v="55"/>
    <n v="63"/>
    <n v="18.658000000000001"/>
    <n v="0"/>
    <n v="7.0919999999999996"/>
    <n v="25.75"/>
    <n v="1"/>
    <n v="0"/>
    <n v="0"/>
    <n v="1"/>
    <n v="0"/>
    <n v="128"/>
    <n v="0"/>
    <n v="128"/>
    <n v="0"/>
    <n v="0"/>
    <n v="0"/>
    <n v="0"/>
    <n v="0"/>
    <n v="0"/>
    <n v="0"/>
    <n v="0"/>
    <n v="0"/>
    <n v="0"/>
    <n v="2"/>
    <n v="0"/>
    <n v="1435"/>
    <m/>
  </r>
  <r>
    <x v="27"/>
    <x v="8"/>
    <n v="0.2"/>
    <n v="0"/>
    <n v="0"/>
    <n v="25.676639999999999"/>
    <n v="25.876639999999998"/>
    <n v="25.876639999999998"/>
    <n v="25.677"/>
    <n v="0.2"/>
    <n v="2.5569999999999999"/>
    <n v="54.899000000000001"/>
    <n v="3.875"/>
    <n v="55.099000000000004"/>
    <n v="55.099000000000004"/>
    <n v="4"/>
    <n v="19"/>
    <n v="0"/>
    <n v="23"/>
    <n v="0"/>
    <n v="23"/>
    <n v="0"/>
    <n v="0"/>
    <n v="3"/>
    <n v="26"/>
    <n v="8"/>
    <n v="6"/>
    <n v="26"/>
    <n v="40"/>
    <n v="5"/>
    <n v="3"/>
    <n v="55"/>
    <n v="63"/>
    <n v="18.658000000000001"/>
    <n v="0"/>
    <n v="7.0919999999999996"/>
    <n v="25.75"/>
    <n v="1"/>
    <n v="0"/>
    <n v="0"/>
    <n v="1"/>
    <n v="0"/>
    <n v="128"/>
    <n v="0"/>
    <n v="128"/>
    <n v="0"/>
    <n v="0"/>
    <n v="0"/>
    <n v="0"/>
    <n v="0"/>
    <n v="0"/>
    <n v="0"/>
    <n v="0"/>
    <n v="0"/>
    <n v="0"/>
    <n v="2"/>
    <n v="0"/>
    <n v="1435"/>
    <m/>
  </r>
  <r>
    <x v="27"/>
    <x v="9"/>
    <n v="0.2"/>
    <n v="0"/>
    <n v="0"/>
    <n v="25.676639999999999"/>
    <n v="25.876639999999998"/>
    <n v="25.876639999999998"/>
    <n v="25.677"/>
    <n v="0.2"/>
    <n v="2.5569999999999999"/>
    <n v="54.899000000000001"/>
    <n v="3.875"/>
    <n v="55.099000000000004"/>
    <n v="55.099000000000004"/>
    <n v="4"/>
    <n v="19"/>
    <n v="0"/>
    <n v="23"/>
    <n v="0"/>
    <n v="23"/>
    <n v="0"/>
    <n v="0"/>
    <n v="3"/>
    <n v="26"/>
    <n v="8"/>
    <n v="6"/>
    <n v="26"/>
    <n v="40"/>
    <n v="5"/>
    <n v="3"/>
    <n v="55"/>
    <n v="63"/>
    <n v="18.658000000000001"/>
    <n v="0"/>
    <n v="7.0919999999999996"/>
    <n v="25.75"/>
    <n v="1"/>
    <n v="0"/>
    <n v="0"/>
    <n v="1"/>
    <n v="0"/>
    <n v="128"/>
    <n v="0"/>
    <n v="128"/>
    <n v="0"/>
    <n v="0"/>
    <n v="0"/>
    <n v="0"/>
    <n v="0"/>
    <n v="0"/>
    <n v="0"/>
    <n v="0"/>
    <n v="0"/>
    <n v="0"/>
    <n v="2"/>
    <n v="0"/>
    <n v="1435"/>
    <m/>
  </r>
  <r>
    <x v="27"/>
    <x v="10"/>
    <n v="0.2"/>
    <n v="0"/>
    <n v="0"/>
    <n v="25.676639999999999"/>
    <n v="25.876639999999998"/>
    <n v="25.876639999999998"/>
    <n v="25.677"/>
    <n v="0.2"/>
    <n v="2.5569999999999999"/>
    <n v="54.899000000000001"/>
    <n v="3.875"/>
    <n v="55.099000000000004"/>
    <n v="55.099000000000004"/>
    <n v="4"/>
    <n v="19"/>
    <n v="0"/>
    <n v="23"/>
    <n v="0"/>
    <n v="23"/>
    <n v="0"/>
    <n v="0"/>
    <n v="3"/>
    <n v="26"/>
    <n v="8"/>
    <n v="6"/>
    <n v="26"/>
    <n v="40"/>
    <n v="5"/>
    <n v="3"/>
    <n v="55"/>
    <n v="63"/>
    <n v="18.658000000000001"/>
    <n v="0"/>
    <n v="7.0919999999999996"/>
    <n v="25.75"/>
    <n v="1"/>
    <n v="0"/>
    <n v="0"/>
    <n v="1"/>
    <n v="0"/>
    <n v="128"/>
    <n v="0"/>
    <n v="128"/>
    <n v="0"/>
    <n v="0"/>
    <n v="0"/>
    <n v="0"/>
    <n v="0"/>
    <n v="0"/>
    <n v="0"/>
    <n v="0"/>
    <n v="0"/>
    <n v="0"/>
    <n v="2"/>
    <n v="0"/>
    <n v="1435"/>
    <m/>
  </r>
  <r>
    <x v="27"/>
    <x v="11"/>
    <n v="0.2"/>
    <n v="0"/>
    <n v="0"/>
    <n v="25.676639999999999"/>
    <n v="25.876639999999998"/>
    <n v="25.876639999999998"/>
    <n v="25.677"/>
    <n v="0.2"/>
    <n v="2.5569999999999999"/>
    <n v="54.899000000000001"/>
    <n v="3.875"/>
    <n v="55.099000000000004"/>
    <n v="55.099000000000004"/>
    <n v="4"/>
    <n v="19"/>
    <n v="0"/>
    <n v="23"/>
    <n v="0"/>
    <n v="23"/>
    <n v="0"/>
    <n v="0"/>
    <n v="3"/>
    <n v="26"/>
    <n v="8"/>
    <n v="6"/>
    <n v="26"/>
    <n v="40"/>
    <n v="5"/>
    <n v="3"/>
    <n v="55"/>
    <n v="63"/>
    <n v="18.658000000000001"/>
    <n v="0"/>
    <n v="7.0919999999999996"/>
    <n v="25.75"/>
    <n v="1"/>
    <n v="0"/>
    <n v="0"/>
    <n v="1"/>
    <n v="0"/>
    <n v="128"/>
    <n v="0"/>
    <n v="128"/>
    <n v="0"/>
    <n v="0"/>
    <n v="0"/>
    <n v="0"/>
    <n v="0"/>
    <n v="0"/>
    <n v="0"/>
    <n v="0"/>
    <n v="0"/>
    <n v="0"/>
    <n v="2"/>
    <n v="0"/>
    <n v="1435"/>
    <m/>
  </r>
  <r>
    <x v="28"/>
    <x v="0"/>
    <n v="0.2"/>
    <n v="0"/>
    <n v="0"/>
    <n v="25.676639999999999"/>
    <n v="25.876639999999998"/>
    <n v="25.876639999999998"/>
    <n v="25.677"/>
    <n v="0.2"/>
    <n v="2.5569999999999999"/>
    <n v="54.899000000000001"/>
    <n v="3.875"/>
    <n v="55.099000000000004"/>
    <n v="55.099000000000004"/>
    <n v="4"/>
    <n v="19"/>
    <n v="0"/>
    <n v="23"/>
    <n v="0"/>
    <n v="23"/>
    <n v="0"/>
    <n v="0"/>
    <n v="3"/>
    <n v="26"/>
    <n v="8"/>
    <n v="6"/>
    <n v="26"/>
    <n v="40"/>
    <n v="5"/>
    <n v="3"/>
    <n v="55"/>
    <n v="63"/>
    <n v="18.658000000000001"/>
    <n v="0"/>
    <n v="7.0919999999999996"/>
    <n v="25.75"/>
    <n v="1"/>
    <n v="0"/>
    <n v="0"/>
    <n v="1"/>
    <n v="0"/>
    <n v="128"/>
    <n v="0"/>
    <n v="128"/>
    <n v="0"/>
    <n v="0"/>
    <n v="0"/>
    <n v="0"/>
    <n v="0"/>
    <n v="0"/>
    <n v="0"/>
    <n v="0"/>
    <n v="0"/>
    <n v="0"/>
    <n v="2"/>
    <n v="0"/>
    <n v="1435"/>
    <m/>
  </r>
  <r>
    <x v="28"/>
    <x v="1"/>
    <n v="0.2"/>
    <n v="0"/>
    <n v="0"/>
    <n v="25.676639999999999"/>
    <n v="25.876639999999998"/>
    <n v="25.876639999999998"/>
    <n v="25.677"/>
    <n v="0.2"/>
    <n v="2.5569999999999999"/>
    <n v="54.899000000000001"/>
    <n v="3.875"/>
    <n v="55.099000000000004"/>
    <n v="55.099000000000004"/>
    <n v="4"/>
    <n v="19"/>
    <n v="0"/>
    <n v="23"/>
    <n v="0"/>
    <n v="23"/>
    <n v="0"/>
    <n v="0"/>
    <n v="3"/>
    <n v="26"/>
    <n v="8"/>
    <n v="6"/>
    <n v="26"/>
    <n v="40"/>
    <n v="5"/>
    <n v="3"/>
    <n v="55"/>
    <n v="63"/>
    <n v="18.658000000000001"/>
    <n v="0"/>
    <n v="7.0919999999999996"/>
    <n v="25.75"/>
    <n v="1"/>
    <n v="0"/>
    <n v="0"/>
    <n v="1"/>
    <n v="0"/>
    <n v="128"/>
    <n v="0"/>
    <n v="128"/>
    <n v="0"/>
    <n v="0"/>
    <n v="0"/>
    <n v="0"/>
    <n v="0"/>
    <n v="0"/>
    <n v="0"/>
    <n v="0"/>
    <n v="0"/>
    <n v="0"/>
    <n v="2"/>
    <n v="0"/>
    <n v="1435"/>
    <m/>
  </r>
  <r>
    <x v="28"/>
    <x v="2"/>
    <n v="0.2"/>
    <n v="0"/>
    <n v="0"/>
    <n v="25.676639999999999"/>
    <n v="25.876639999999998"/>
    <n v="25.876639999999998"/>
    <n v="25.677"/>
    <n v="0.2"/>
    <n v="2.5569999999999999"/>
    <n v="54.899000000000001"/>
    <n v="3.875"/>
    <n v="55.099000000000004"/>
    <n v="55.099000000000004"/>
    <n v="4"/>
    <n v="19"/>
    <n v="0"/>
    <n v="23"/>
    <n v="0"/>
    <n v="23"/>
    <n v="0"/>
    <n v="0"/>
    <n v="3"/>
    <n v="26"/>
    <n v="8"/>
    <n v="6"/>
    <n v="26"/>
    <n v="40"/>
    <n v="5"/>
    <n v="3"/>
    <n v="55"/>
    <n v="63"/>
    <n v="18.658000000000001"/>
    <n v="0"/>
    <n v="7.0919999999999996"/>
    <n v="25.75"/>
    <n v="1"/>
    <n v="0"/>
    <n v="0"/>
    <n v="1"/>
    <n v="0"/>
    <n v="128"/>
    <n v="0"/>
    <n v="128"/>
    <n v="0"/>
    <n v="0"/>
    <n v="0"/>
    <n v="0"/>
    <n v="0"/>
    <n v="0"/>
    <n v="0"/>
    <n v="0"/>
    <n v="0"/>
    <n v="0"/>
    <n v="2"/>
    <n v="0"/>
    <n v="1435"/>
    <m/>
  </r>
  <r>
    <x v="28"/>
    <x v="3"/>
    <n v="0.2"/>
    <n v="0"/>
    <n v="0"/>
    <n v="25.676639999999999"/>
    <n v="25.876639999999998"/>
    <n v="25.876639999999998"/>
    <n v="25.677"/>
    <n v="0.2"/>
    <n v="2.5569999999999999"/>
    <n v="54.899000000000001"/>
    <n v="3.875"/>
    <n v="55.099000000000004"/>
    <n v="55.099000000000004"/>
    <n v="4"/>
    <n v="19"/>
    <n v="0"/>
    <n v="23"/>
    <n v="0"/>
    <n v="23"/>
    <n v="0"/>
    <n v="0"/>
    <n v="3"/>
    <n v="26"/>
    <n v="8"/>
    <n v="6"/>
    <n v="26"/>
    <n v="40"/>
    <n v="5"/>
    <n v="3"/>
    <n v="55"/>
    <n v="63"/>
    <n v="18.658000000000001"/>
    <n v="0"/>
    <n v="7.0919999999999996"/>
    <n v="25.75"/>
    <n v="1"/>
    <n v="0"/>
    <n v="0"/>
    <n v="1"/>
    <n v="0"/>
    <n v="128"/>
    <n v="0"/>
    <n v="128"/>
    <n v="0"/>
    <n v="0"/>
    <n v="0"/>
    <n v="0"/>
    <n v="0"/>
    <n v="0"/>
    <n v="0"/>
    <n v="0"/>
    <n v="0"/>
    <n v="0"/>
    <n v="2"/>
    <n v="0"/>
    <n v="1435"/>
    <m/>
  </r>
  <r>
    <x v="28"/>
    <x v="4"/>
    <n v="0.2"/>
    <n v="0"/>
    <n v="0"/>
    <n v="25.676639999999999"/>
    <n v="25.876639999999998"/>
    <n v="25.876639999999998"/>
    <n v="25.677"/>
    <n v="0.2"/>
    <n v="2.5569999999999999"/>
    <n v="54.899000000000001"/>
    <n v="3.875"/>
    <n v="55.099000000000004"/>
    <n v="55.099000000000004"/>
    <n v="4"/>
    <n v="19"/>
    <n v="0"/>
    <n v="23"/>
    <n v="0"/>
    <n v="23"/>
    <n v="0"/>
    <n v="0"/>
    <n v="3"/>
    <n v="26"/>
    <n v="8"/>
    <n v="6"/>
    <n v="26"/>
    <n v="40"/>
    <n v="5"/>
    <n v="3"/>
    <n v="55"/>
    <n v="63"/>
    <n v="18.658000000000001"/>
    <n v="0"/>
    <n v="7.0919999999999996"/>
    <n v="25.75"/>
    <n v="1"/>
    <n v="0"/>
    <n v="0"/>
    <n v="1"/>
    <n v="0"/>
    <n v="128"/>
    <n v="0"/>
    <n v="128"/>
    <n v="0"/>
    <n v="0"/>
    <n v="0"/>
    <n v="0"/>
    <n v="0"/>
    <n v="0"/>
    <n v="0"/>
    <n v="0"/>
    <n v="0"/>
    <n v="0"/>
    <n v="2"/>
    <n v="0"/>
    <n v="1435"/>
    <m/>
  </r>
  <r>
    <x v="28"/>
    <x v="5"/>
    <n v="0.2"/>
    <n v="0"/>
    <n v="0"/>
    <n v="25.676639999999999"/>
    <n v="25.876639999999998"/>
    <n v="25.876639999999998"/>
    <n v="25.677"/>
    <n v="0.2"/>
    <n v="2.5569999999999999"/>
    <n v="54.899000000000001"/>
    <n v="3.875"/>
    <n v="55.099000000000004"/>
    <n v="55.099000000000004"/>
    <n v="4"/>
    <n v="19"/>
    <n v="0"/>
    <n v="23"/>
    <n v="0"/>
    <n v="23"/>
    <n v="0"/>
    <n v="0"/>
    <n v="3"/>
    <n v="26"/>
    <n v="8"/>
    <n v="6"/>
    <n v="26"/>
    <n v="40"/>
    <n v="5"/>
    <n v="3"/>
    <n v="55"/>
    <n v="63"/>
    <n v="18.658000000000001"/>
    <n v="0"/>
    <n v="7.0919999999999996"/>
    <n v="25.75"/>
    <n v="1"/>
    <n v="0"/>
    <n v="0"/>
    <n v="1"/>
    <n v="0"/>
    <n v="128"/>
    <n v="0"/>
    <n v="128"/>
    <n v="0"/>
    <n v="0"/>
    <n v="0"/>
    <n v="0"/>
    <n v="0"/>
    <n v="0"/>
    <n v="0"/>
    <n v="0"/>
    <n v="0"/>
    <n v="0"/>
    <n v="2"/>
    <n v="0"/>
    <n v="1435"/>
    <m/>
  </r>
  <r>
    <x v="28"/>
    <x v="6"/>
    <n v="0.2"/>
    <n v="0"/>
    <n v="0"/>
    <n v="25.676639999999999"/>
    <n v="25.876639999999998"/>
    <n v="25.876639999999998"/>
    <n v="25.677"/>
    <n v="0.2"/>
    <n v="2.5569999999999999"/>
    <n v="54.899000000000001"/>
    <n v="3.875"/>
    <n v="55.099000000000004"/>
    <n v="55.099000000000004"/>
    <n v="4"/>
    <n v="19"/>
    <n v="0"/>
    <n v="23"/>
    <n v="0"/>
    <n v="23"/>
    <n v="0"/>
    <n v="0"/>
    <n v="3"/>
    <n v="26"/>
    <n v="8"/>
    <n v="6"/>
    <n v="26"/>
    <n v="40"/>
    <n v="5"/>
    <n v="3"/>
    <n v="55"/>
    <n v="63"/>
    <n v="18.658000000000001"/>
    <n v="0"/>
    <n v="7.0919999999999996"/>
    <n v="25.75"/>
    <n v="1"/>
    <n v="0"/>
    <n v="0"/>
    <n v="1"/>
    <n v="0"/>
    <n v="128"/>
    <n v="0"/>
    <n v="128"/>
    <n v="0"/>
    <n v="0"/>
    <n v="0"/>
    <n v="0"/>
    <n v="0"/>
    <n v="0"/>
    <n v="0"/>
    <n v="0"/>
    <n v="0"/>
    <n v="0"/>
    <n v="2"/>
    <n v="0"/>
    <n v="1435"/>
    <m/>
  </r>
  <r>
    <x v="28"/>
    <x v="7"/>
    <n v="0.2"/>
    <n v="0"/>
    <n v="0"/>
    <n v="25.676639999999999"/>
    <n v="25.876639999999998"/>
    <n v="25.876639999999998"/>
    <n v="25.677"/>
    <n v="0.2"/>
    <n v="2.5569999999999999"/>
    <n v="54.899000000000001"/>
    <n v="3.875"/>
    <n v="55.099000000000004"/>
    <n v="55.099000000000004"/>
    <n v="4"/>
    <n v="19"/>
    <n v="0"/>
    <n v="23"/>
    <n v="0"/>
    <n v="23"/>
    <n v="0"/>
    <n v="0"/>
    <n v="3"/>
    <n v="26"/>
    <n v="8"/>
    <n v="6"/>
    <n v="26"/>
    <n v="40"/>
    <n v="5"/>
    <n v="3"/>
    <n v="55"/>
    <n v="63"/>
    <n v="18.658000000000001"/>
    <n v="0"/>
    <n v="7.0919999999999996"/>
    <n v="25.75"/>
    <n v="1"/>
    <n v="0"/>
    <n v="0"/>
    <n v="1"/>
    <n v="0"/>
    <n v="128"/>
    <n v="0"/>
    <n v="128"/>
    <n v="0"/>
    <n v="0"/>
    <n v="0"/>
    <n v="0"/>
    <n v="0"/>
    <n v="0"/>
    <n v="0"/>
    <n v="0"/>
    <n v="0"/>
    <n v="0"/>
    <n v="2"/>
    <n v="0"/>
    <n v="1435"/>
    <m/>
  </r>
  <r>
    <x v="28"/>
    <x v="8"/>
    <n v="0.2"/>
    <n v="0"/>
    <n v="0"/>
    <n v="25.676639999999999"/>
    <n v="25.876639999999998"/>
    <n v="25.876639999999998"/>
    <n v="25.677"/>
    <n v="0.2"/>
    <n v="2.5569999999999999"/>
    <n v="54.899000000000001"/>
    <n v="3.875"/>
    <n v="55.099000000000004"/>
    <n v="55.099000000000004"/>
    <n v="4"/>
    <n v="19"/>
    <n v="0"/>
    <n v="23"/>
    <n v="0"/>
    <n v="23"/>
    <n v="0"/>
    <n v="0"/>
    <n v="3"/>
    <n v="26"/>
    <n v="8"/>
    <n v="6"/>
    <n v="26"/>
    <n v="40"/>
    <n v="5"/>
    <n v="3"/>
    <n v="55"/>
    <n v="63"/>
    <n v="18.658000000000001"/>
    <n v="0"/>
    <n v="7.0919999999999996"/>
    <n v="25.75"/>
    <n v="1"/>
    <n v="0"/>
    <n v="0"/>
    <n v="1"/>
    <n v="0"/>
    <n v="128"/>
    <n v="0"/>
    <n v="128"/>
    <n v="0"/>
    <n v="0"/>
    <n v="0"/>
    <n v="0"/>
    <n v="0"/>
    <n v="0"/>
    <n v="0"/>
    <n v="0"/>
    <n v="0"/>
    <n v="0"/>
    <n v="2"/>
    <n v="0"/>
    <n v="1435"/>
    <m/>
  </r>
  <r>
    <x v="28"/>
    <x v="9"/>
    <n v="0.2"/>
    <n v="0"/>
    <n v="0"/>
    <n v="25.676639999999999"/>
    <n v="25.876639999999998"/>
    <n v="25.876639999999998"/>
    <n v="25.677"/>
    <n v="0.2"/>
    <n v="2.5569999999999999"/>
    <n v="54.899000000000001"/>
    <n v="3.875"/>
    <n v="55.099000000000004"/>
    <n v="55.099000000000004"/>
    <n v="4"/>
    <n v="19"/>
    <n v="0"/>
    <n v="23"/>
    <n v="0"/>
    <n v="23"/>
    <n v="0"/>
    <n v="0"/>
    <n v="3"/>
    <n v="26"/>
    <n v="8"/>
    <n v="6"/>
    <n v="26"/>
    <n v="40"/>
    <n v="5"/>
    <n v="3"/>
    <n v="55"/>
    <n v="63"/>
    <n v="18.658000000000001"/>
    <n v="0"/>
    <n v="7.0919999999999996"/>
    <n v="25.75"/>
    <n v="1"/>
    <n v="0"/>
    <n v="0"/>
    <n v="1"/>
    <n v="0"/>
    <n v="128"/>
    <n v="0"/>
    <n v="128"/>
    <n v="0"/>
    <n v="0"/>
    <n v="0"/>
    <n v="0"/>
    <n v="0"/>
    <n v="0"/>
    <n v="0"/>
    <n v="0"/>
    <n v="0"/>
    <n v="0"/>
    <n v="2"/>
    <n v="0"/>
    <n v="1435"/>
    <m/>
  </r>
  <r>
    <x v="28"/>
    <x v="10"/>
    <n v="0.2"/>
    <n v="0"/>
    <n v="0"/>
    <n v="25.676639999999999"/>
    <n v="25.876639999999998"/>
    <n v="25.876639999999998"/>
    <n v="25.677"/>
    <n v="0.2"/>
    <n v="2.5569999999999999"/>
    <n v="54.899000000000001"/>
    <n v="3.875"/>
    <n v="55.099000000000004"/>
    <n v="55.099000000000004"/>
    <n v="4"/>
    <n v="19"/>
    <n v="0"/>
    <n v="23"/>
    <n v="0"/>
    <n v="23"/>
    <n v="0"/>
    <n v="0"/>
    <n v="3"/>
    <n v="26"/>
    <n v="8"/>
    <n v="6"/>
    <n v="26"/>
    <n v="40"/>
    <n v="5"/>
    <n v="3"/>
    <n v="55"/>
    <n v="63"/>
    <n v="18.658000000000001"/>
    <n v="0"/>
    <n v="7.0919999999999996"/>
    <n v="25.75"/>
    <n v="1"/>
    <n v="0"/>
    <n v="0"/>
    <n v="1"/>
    <n v="0"/>
    <n v="128"/>
    <n v="0"/>
    <n v="128"/>
    <n v="0"/>
    <n v="0"/>
    <n v="0"/>
    <n v="0"/>
    <n v="0"/>
    <n v="0"/>
    <n v="0"/>
    <n v="0"/>
    <n v="0"/>
    <n v="0"/>
    <n v="2"/>
    <n v="0"/>
    <n v="1435"/>
    <m/>
  </r>
  <r>
    <x v="28"/>
    <x v="11"/>
    <n v="0.2"/>
    <n v="0"/>
    <n v="0"/>
    <n v="25.676639999999999"/>
    <n v="25.876639999999998"/>
    <n v="25.876639999999998"/>
    <n v="25.677"/>
    <n v="0.2"/>
    <n v="2.5569999999999999"/>
    <n v="54.899000000000001"/>
    <n v="3.875"/>
    <n v="55.099000000000004"/>
    <n v="55.099000000000004"/>
    <n v="4"/>
    <n v="19"/>
    <n v="0"/>
    <n v="23"/>
    <n v="0"/>
    <n v="23"/>
    <n v="0"/>
    <n v="0"/>
    <n v="3"/>
    <n v="26"/>
    <n v="8"/>
    <n v="6"/>
    <n v="26"/>
    <n v="40"/>
    <n v="5"/>
    <n v="3"/>
    <n v="55"/>
    <n v="63"/>
    <n v="18.658000000000001"/>
    <n v="0"/>
    <n v="7.0919999999999996"/>
    <n v="25.75"/>
    <n v="1"/>
    <n v="0"/>
    <n v="0"/>
    <n v="1"/>
    <n v="0"/>
    <n v="128"/>
    <n v="0"/>
    <n v="128"/>
    <n v="0"/>
    <n v="0"/>
    <n v="0"/>
    <n v="0"/>
    <n v="0"/>
    <n v="0"/>
    <n v="0"/>
    <n v="0"/>
    <n v="0"/>
    <n v="0"/>
    <n v="2"/>
    <n v="0"/>
    <n v="1435"/>
    <m/>
  </r>
  <r>
    <x v="29"/>
    <x v="0"/>
    <n v="0.2"/>
    <n v="0"/>
    <n v="0"/>
    <n v="25.676639999999999"/>
    <n v="25.876639999999998"/>
    <n v="25.876639999999998"/>
    <n v="25.677"/>
    <n v="0.2"/>
    <n v="2.5569999999999999"/>
    <n v="54.899000000000001"/>
    <n v="3.875"/>
    <n v="55.099000000000004"/>
    <n v="55.099000000000004"/>
    <n v="4"/>
    <n v="19"/>
    <n v="0"/>
    <n v="23"/>
    <n v="0"/>
    <n v="23"/>
    <n v="0"/>
    <n v="0"/>
    <n v="3"/>
    <n v="26"/>
    <n v="9"/>
    <n v="6"/>
    <n v="25"/>
    <n v="40"/>
    <n v="7"/>
    <n v="5"/>
    <n v="57"/>
    <n v="69"/>
    <n v="18.018000000000001"/>
    <n v="0"/>
    <n v="7.7320000000000002"/>
    <n v="25.75"/>
    <n v="1"/>
    <n v="0"/>
    <n v="0"/>
    <n v="1"/>
    <n v="0"/>
    <n v="128"/>
    <n v="0"/>
    <n v="128"/>
    <n v="0"/>
    <n v="0"/>
    <n v="0"/>
    <n v="0"/>
    <n v="0"/>
    <n v="0"/>
    <n v="0"/>
    <n v="0"/>
    <n v="0"/>
    <n v="0"/>
    <n v="2"/>
    <n v="0"/>
    <n v="1435"/>
    <m/>
  </r>
  <r>
    <x v="29"/>
    <x v="1"/>
    <n v="0.2"/>
    <n v="0"/>
    <n v="0"/>
    <n v="25.676639999999999"/>
    <n v="25.876639999999998"/>
    <n v="25.876639999999998"/>
    <n v="25.677"/>
    <n v="0.2"/>
    <n v="2.5569999999999999"/>
    <n v="54.899000000000001"/>
    <n v="3.875"/>
    <n v="55.099000000000004"/>
    <n v="55.099000000000004"/>
    <n v="4"/>
    <n v="19"/>
    <n v="0"/>
    <n v="23"/>
    <n v="0"/>
    <n v="23"/>
    <n v="0"/>
    <n v="0"/>
    <n v="3"/>
    <n v="26"/>
    <n v="9"/>
    <n v="6"/>
    <n v="25"/>
    <n v="40"/>
    <n v="7"/>
    <n v="5"/>
    <n v="57"/>
    <n v="69"/>
    <n v="18.018000000000001"/>
    <n v="0"/>
    <n v="7.7320000000000002"/>
    <n v="25.75"/>
    <n v="1"/>
    <n v="0"/>
    <n v="0"/>
    <n v="1"/>
    <n v="0"/>
    <n v="128"/>
    <n v="0"/>
    <n v="128"/>
    <n v="0"/>
    <n v="0"/>
    <n v="0"/>
    <n v="0"/>
    <n v="0"/>
    <n v="0"/>
    <n v="0"/>
    <n v="0"/>
    <n v="0"/>
    <n v="0"/>
    <n v="2"/>
    <n v="0"/>
    <n v="1435"/>
    <m/>
  </r>
  <r>
    <x v="29"/>
    <x v="2"/>
    <n v="0.2"/>
    <n v="0"/>
    <n v="0"/>
    <n v="25.676639999999999"/>
    <n v="25.876639999999998"/>
    <n v="25.876639999999998"/>
    <n v="25.677"/>
    <n v="0.2"/>
    <n v="2.5569999999999999"/>
    <n v="54.899000000000001"/>
    <n v="3.875"/>
    <n v="55.099000000000004"/>
    <n v="55.099000000000004"/>
    <n v="4"/>
    <n v="19"/>
    <n v="0"/>
    <n v="23"/>
    <n v="0"/>
    <n v="23"/>
    <n v="0"/>
    <n v="0"/>
    <n v="3"/>
    <n v="26"/>
    <n v="9"/>
    <n v="6"/>
    <n v="25"/>
    <n v="40"/>
    <n v="7"/>
    <n v="5"/>
    <n v="57"/>
    <n v="69"/>
    <n v="18.018000000000001"/>
    <n v="0"/>
    <n v="7.7320000000000002"/>
    <n v="25.75"/>
    <n v="1"/>
    <n v="0"/>
    <n v="0"/>
    <n v="1"/>
    <n v="0"/>
    <n v="128"/>
    <n v="0"/>
    <n v="128"/>
    <n v="0"/>
    <n v="0"/>
    <n v="0"/>
    <n v="0"/>
    <n v="0"/>
    <n v="0"/>
    <n v="0"/>
    <n v="0"/>
    <n v="0"/>
    <n v="0"/>
    <n v="2"/>
    <n v="0"/>
    <n v="1435"/>
    <m/>
  </r>
  <r>
    <x v="29"/>
    <x v="3"/>
    <n v="0.2"/>
    <n v="0"/>
    <n v="0"/>
    <n v="25.676639999999999"/>
    <n v="25.876639999999998"/>
    <n v="25.876639999999998"/>
    <n v="25.677"/>
    <n v="0.2"/>
    <n v="2.5569999999999999"/>
    <n v="54.899000000000001"/>
    <n v="3.875"/>
    <n v="55.099000000000004"/>
    <n v="55.099000000000004"/>
    <n v="4"/>
    <n v="19"/>
    <n v="0"/>
    <n v="23"/>
    <n v="0"/>
    <n v="23"/>
    <n v="0"/>
    <n v="0"/>
    <n v="3"/>
    <n v="26"/>
    <n v="9"/>
    <n v="6"/>
    <n v="25"/>
    <n v="40"/>
    <n v="7"/>
    <n v="5"/>
    <n v="57"/>
    <n v="69"/>
    <n v="18.018000000000001"/>
    <n v="0"/>
    <n v="7.7320000000000002"/>
    <n v="25.75"/>
    <n v="1"/>
    <n v="0"/>
    <n v="0"/>
    <n v="1"/>
    <n v="0"/>
    <n v="128"/>
    <n v="0"/>
    <n v="128"/>
    <n v="0"/>
    <n v="0"/>
    <n v="0"/>
    <n v="0"/>
    <n v="0"/>
    <n v="0"/>
    <n v="0"/>
    <n v="0"/>
    <n v="0"/>
    <n v="0"/>
    <n v="2"/>
    <n v="0"/>
    <n v="1435"/>
    <m/>
  </r>
  <r>
    <x v="29"/>
    <x v="4"/>
    <n v="0.2"/>
    <n v="0"/>
    <n v="0"/>
    <n v="25.676639999999999"/>
    <n v="25.876639999999998"/>
    <n v="25.876639999999998"/>
    <n v="25.677"/>
    <n v="0.2"/>
    <n v="2.5569999999999999"/>
    <n v="54.899000000000001"/>
    <n v="3.875"/>
    <n v="55.099000000000004"/>
    <n v="55.099000000000004"/>
    <n v="4"/>
    <n v="19"/>
    <n v="0"/>
    <n v="23"/>
    <n v="0"/>
    <n v="23"/>
    <n v="0"/>
    <n v="0"/>
    <n v="3"/>
    <n v="26"/>
    <n v="9"/>
    <n v="6"/>
    <n v="25"/>
    <n v="40"/>
    <n v="7"/>
    <n v="5"/>
    <n v="57"/>
    <n v="69"/>
    <n v="18.018000000000001"/>
    <n v="0"/>
    <n v="7.7320000000000002"/>
    <n v="25.75"/>
    <n v="1"/>
    <n v="0"/>
    <n v="0"/>
    <n v="1"/>
    <n v="0"/>
    <n v="128"/>
    <n v="0"/>
    <n v="128"/>
    <n v="0"/>
    <n v="0"/>
    <n v="0"/>
    <n v="0"/>
    <n v="0"/>
    <n v="0"/>
    <n v="0"/>
    <n v="0"/>
    <n v="0"/>
    <n v="0"/>
    <n v="2"/>
    <n v="0"/>
    <n v="1435"/>
    <m/>
  </r>
  <r>
    <x v="29"/>
    <x v="5"/>
    <n v="0.2"/>
    <n v="0"/>
    <n v="0"/>
    <n v="25.676639999999999"/>
    <n v="25.876639999999998"/>
    <n v="25.876639999999998"/>
    <n v="25.677"/>
    <n v="0.2"/>
    <n v="2.5569999999999999"/>
    <n v="54.899000000000001"/>
    <n v="3.875"/>
    <n v="55.099000000000004"/>
    <n v="55.099000000000004"/>
    <n v="4"/>
    <n v="19"/>
    <n v="0"/>
    <n v="23"/>
    <n v="0"/>
    <n v="23"/>
    <n v="0"/>
    <n v="0"/>
    <n v="3"/>
    <n v="26"/>
    <n v="9"/>
    <n v="6"/>
    <n v="25"/>
    <n v="40"/>
    <n v="7"/>
    <n v="5"/>
    <n v="57"/>
    <n v="69"/>
    <n v="18.018000000000001"/>
    <n v="0"/>
    <n v="7.7320000000000002"/>
    <n v="25.75"/>
    <n v="1"/>
    <n v="0"/>
    <n v="0"/>
    <n v="1"/>
    <n v="0"/>
    <n v="128"/>
    <n v="0"/>
    <n v="128"/>
    <n v="0"/>
    <n v="0"/>
    <n v="0"/>
    <n v="0"/>
    <n v="0"/>
    <n v="0"/>
    <n v="0"/>
    <n v="0"/>
    <n v="0"/>
    <n v="0"/>
    <n v="2"/>
    <n v="0"/>
    <n v="1435"/>
    <m/>
  </r>
  <r>
    <x v="29"/>
    <x v="6"/>
    <n v="0.2"/>
    <n v="0"/>
    <n v="0"/>
    <n v="25.676639999999999"/>
    <n v="25.876639999999998"/>
    <n v="25.876639999999998"/>
    <n v="25.677"/>
    <n v="0.2"/>
    <n v="2.5569999999999999"/>
    <n v="54.899000000000001"/>
    <n v="3.875"/>
    <n v="55.099000000000004"/>
    <n v="55.099000000000004"/>
    <n v="4"/>
    <n v="19"/>
    <n v="0"/>
    <n v="23"/>
    <n v="0"/>
    <n v="23"/>
    <n v="0"/>
    <n v="0"/>
    <n v="3"/>
    <n v="26"/>
    <n v="9"/>
    <n v="6"/>
    <n v="25"/>
    <n v="40"/>
    <n v="7"/>
    <n v="5"/>
    <n v="57"/>
    <n v="69"/>
    <n v="18.018000000000001"/>
    <n v="0"/>
    <n v="7.7320000000000002"/>
    <n v="25.75"/>
    <n v="1"/>
    <n v="0"/>
    <n v="0"/>
    <n v="1"/>
    <n v="0"/>
    <n v="128"/>
    <n v="0"/>
    <n v="128"/>
    <n v="0"/>
    <n v="0"/>
    <n v="0"/>
    <n v="0"/>
    <n v="0"/>
    <n v="0"/>
    <n v="0"/>
    <n v="0"/>
    <n v="0"/>
    <n v="0"/>
    <n v="2"/>
    <n v="0"/>
    <n v="1435"/>
    <m/>
  </r>
  <r>
    <x v="29"/>
    <x v="7"/>
    <n v="0.2"/>
    <n v="0"/>
    <n v="0"/>
    <n v="25.676639999999999"/>
    <n v="25.876639999999998"/>
    <n v="25.876639999999998"/>
    <n v="25.677"/>
    <n v="0.2"/>
    <n v="2.5569999999999999"/>
    <n v="54.899000000000001"/>
    <n v="3.875"/>
    <n v="55.099000000000004"/>
    <n v="55.099000000000004"/>
    <n v="4"/>
    <n v="19"/>
    <n v="0"/>
    <n v="23"/>
    <n v="0"/>
    <n v="23"/>
    <n v="0"/>
    <n v="0"/>
    <n v="3"/>
    <n v="26"/>
    <n v="9"/>
    <n v="6"/>
    <n v="25"/>
    <n v="40"/>
    <n v="7"/>
    <n v="5"/>
    <n v="57"/>
    <n v="69"/>
    <n v="18.018000000000001"/>
    <n v="0"/>
    <n v="7.7320000000000002"/>
    <n v="25.75"/>
    <n v="1"/>
    <n v="0"/>
    <n v="0"/>
    <n v="1"/>
    <n v="0"/>
    <n v="128"/>
    <n v="0"/>
    <n v="128"/>
    <n v="0"/>
    <n v="0"/>
    <n v="0"/>
    <n v="0"/>
    <n v="0"/>
    <n v="0"/>
    <n v="0"/>
    <n v="0"/>
    <n v="0"/>
    <n v="0"/>
    <n v="2"/>
    <n v="0"/>
    <n v="1435"/>
    <m/>
  </r>
  <r>
    <x v="29"/>
    <x v="8"/>
    <n v="0.2"/>
    <n v="0"/>
    <n v="0"/>
    <n v="25.676639999999999"/>
    <n v="25.876639999999998"/>
    <n v="25.876639999999998"/>
    <n v="25.677"/>
    <n v="0.2"/>
    <n v="2.5569999999999999"/>
    <n v="54.899000000000001"/>
    <n v="3.875"/>
    <n v="55.099000000000004"/>
    <n v="55.099000000000004"/>
    <n v="4"/>
    <n v="19"/>
    <n v="0"/>
    <n v="23"/>
    <n v="0"/>
    <n v="23"/>
    <n v="0"/>
    <n v="0"/>
    <n v="3"/>
    <n v="26"/>
    <n v="9"/>
    <n v="6"/>
    <n v="25"/>
    <n v="40"/>
    <n v="7"/>
    <n v="5"/>
    <n v="57"/>
    <n v="69"/>
    <n v="18.018000000000001"/>
    <n v="0"/>
    <n v="7.7320000000000002"/>
    <n v="25.75"/>
    <n v="1"/>
    <n v="0"/>
    <n v="0"/>
    <n v="1"/>
    <n v="0"/>
    <n v="128"/>
    <n v="0"/>
    <n v="128"/>
    <n v="0"/>
    <n v="0"/>
    <n v="0"/>
    <n v="0"/>
    <n v="0"/>
    <n v="0"/>
    <n v="0"/>
    <n v="0"/>
    <n v="0"/>
    <n v="0"/>
    <n v="2"/>
    <n v="0"/>
    <n v="1435"/>
    <m/>
  </r>
  <r>
    <x v="29"/>
    <x v="9"/>
    <n v="0.2"/>
    <n v="0"/>
    <n v="0"/>
    <n v="25.676639999999999"/>
    <n v="25.876639999999998"/>
    <n v="25.876639999999998"/>
    <n v="25.677"/>
    <n v="0.2"/>
    <n v="2.5569999999999999"/>
    <n v="54.899000000000001"/>
    <n v="3.875"/>
    <n v="55.099000000000004"/>
    <n v="55.099000000000004"/>
    <n v="4"/>
    <n v="19"/>
    <n v="0"/>
    <n v="23"/>
    <n v="0"/>
    <n v="23"/>
    <n v="0"/>
    <n v="0"/>
    <n v="3"/>
    <n v="26"/>
    <n v="9"/>
    <n v="6"/>
    <n v="25"/>
    <n v="40"/>
    <n v="7"/>
    <n v="5"/>
    <n v="57"/>
    <n v="69"/>
    <n v="18.018000000000001"/>
    <n v="0"/>
    <n v="7.7320000000000002"/>
    <n v="25.75"/>
    <n v="1"/>
    <n v="0"/>
    <n v="0"/>
    <n v="1"/>
    <n v="0"/>
    <n v="128"/>
    <n v="0"/>
    <n v="128"/>
    <n v="0"/>
    <n v="0"/>
    <n v="0"/>
    <n v="0"/>
    <n v="0"/>
    <n v="0"/>
    <n v="0"/>
    <n v="0"/>
    <n v="0"/>
    <n v="0"/>
    <n v="2"/>
    <n v="0"/>
    <n v="1435"/>
    <m/>
  </r>
  <r>
    <x v="29"/>
    <x v="10"/>
    <n v="0.2"/>
    <n v="0"/>
    <n v="0"/>
    <n v="25.676639999999999"/>
    <n v="25.876639999999998"/>
    <n v="25.876639999999998"/>
    <n v="25.677"/>
    <n v="0.2"/>
    <n v="2.5569999999999999"/>
    <n v="54.899000000000001"/>
    <n v="3.875"/>
    <n v="55.099000000000004"/>
    <n v="55.099000000000004"/>
    <n v="4"/>
    <n v="19"/>
    <n v="0"/>
    <n v="23"/>
    <n v="0"/>
    <n v="23"/>
    <n v="0"/>
    <n v="0"/>
    <n v="3"/>
    <n v="26"/>
    <n v="9"/>
    <n v="6"/>
    <n v="25"/>
    <n v="40"/>
    <n v="7"/>
    <n v="5"/>
    <n v="57"/>
    <n v="69"/>
    <n v="18.018000000000001"/>
    <n v="0"/>
    <n v="7.7320000000000002"/>
    <n v="25.75"/>
    <n v="1"/>
    <n v="0"/>
    <n v="0"/>
    <n v="1"/>
    <n v="0"/>
    <n v="128"/>
    <n v="0"/>
    <n v="128"/>
    <n v="0"/>
    <n v="0"/>
    <n v="0"/>
    <n v="0"/>
    <n v="0"/>
    <n v="0"/>
    <n v="0"/>
    <n v="0"/>
    <n v="0"/>
    <n v="0"/>
    <n v="2"/>
    <n v="0"/>
    <n v="1435"/>
    <m/>
  </r>
  <r>
    <x v="29"/>
    <x v="11"/>
    <n v="0.2"/>
    <n v="0"/>
    <n v="0"/>
    <n v="25.676639999999999"/>
    <n v="25.876639999999998"/>
    <n v="25.876639999999998"/>
    <n v="25.677"/>
    <n v="0.2"/>
    <n v="2.5569999999999999"/>
    <n v="54.899000000000001"/>
    <n v="3.875"/>
    <n v="55.099000000000004"/>
    <n v="55.099000000000004"/>
    <n v="4"/>
    <n v="19"/>
    <n v="0"/>
    <n v="23"/>
    <n v="0"/>
    <n v="23"/>
    <n v="0"/>
    <n v="0"/>
    <n v="3"/>
    <n v="26"/>
    <n v="9"/>
    <n v="6"/>
    <n v="25"/>
    <n v="40"/>
    <n v="7"/>
    <n v="5"/>
    <n v="57"/>
    <n v="69"/>
    <n v="18.018000000000001"/>
    <n v="0"/>
    <n v="7.7320000000000002"/>
    <n v="25.75"/>
    <n v="1"/>
    <n v="0"/>
    <n v="0"/>
    <n v="1"/>
    <n v="0"/>
    <n v="128"/>
    <n v="0"/>
    <n v="128"/>
    <n v="0"/>
    <n v="0"/>
    <n v="0"/>
    <n v="0"/>
    <n v="0"/>
    <n v="0"/>
    <n v="0"/>
    <n v="0"/>
    <n v="0"/>
    <n v="0"/>
    <n v="2"/>
    <n v="0"/>
    <n v="1435"/>
    <m/>
  </r>
</pivotCacheRecords>
</file>

<file path=xl/pivotCache/pivotCacheRecords6.xml><?xml version="1.0" encoding="utf-8"?>
<pivotCacheRecords xmlns="http://schemas.openxmlformats.org/spreadsheetml/2006/main" xmlns:r="http://schemas.openxmlformats.org/officeDocument/2006/relationships" count="360">
  <r>
    <x v="0"/>
    <x v="0"/>
    <n v="71.5"/>
    <n v="62.3"/>
    <n v="0"/>
    <n v="36.4"/>
    <n v="170.20000000000002"/>
    <n v="170.20000000000002"/>
    <n v="169.64911000000001"/>
    <n v="196.1"/>
    <n v="13.5"/>
    <n v="85"/>
    <n v="8.4"/>
    <n v="281.10000000000002"/>
    <n v="281.10000000000002"/>
    <n v="30"/>
    <n v="5"/>
    <n v="5"/>
    <n v="40"/>
    <n v="20"/>
    <n v="89"/>
    <n v="1"/>
    <n v="40"/>
    <n v="0"/>
    <n v="150"/>
    <n v="11"/>
    <n v="22"/>
    <n v="150"/>
    <n v="183"/>
    <n v="17"/>
    <n v="16"/>
    <n v="74"/>
    <n v="107"/>
    <n v="31.1"/>
    <n v="0"/>
    <n v="126.55"/>
    <n v="157.65"/>
    <n v="0"/>
    <n v="9"/>
    <n v="8"/>
    <n v="17"/>
    <n v="180"/>
    <n v="95"/>
    <n v="0"/>
    <n v="275"/>
    <n v="0"/>
    <n v="4"/>
    <n v="8"/>
    <n v="12"/>
    <n v="33"/>
    <n v="12"/>
    <n v="0"/>
    <n v="8"/>
    <n v="0"/>
    <n v="53"/>
    <n v="0"/>
    <n v="0"/>
    <n v="1676"/>
    <m/>
  </r>
  <r>
    <x v="0"/>
    <x v="1"/>
    <n v="71.5"/>
    <n v="62.3"/>
    <n v="0"/>
    <n v="36.4"/>
    <n v="170.20000000000002"/>
    <n v="170.20000000000002"/>
    <n v="169.64911000000001"/>
    <n v="196.1"/>
    <n v="13.5"/>
    <n v="85"/>
    <n v="8.4"/>
    <n v="281.10000000000002"/>
    <n v="281.10000000000002"/>
    <n v="30"/>
    <n v="5"/>
    <n v="5"/>
    <n v="40"/>
    <n v="20"/>
    <n v="89"/>
    <n v="1"/>
    <n v="40"/>
    <n v="0"/>
    <n v="150"/>
    <n v="11"/>
    <n v="22"/>
    <n v="150"/>
    <n v="183"/>
    <n v="17"/>
    <n v="16"/>
    <n v="74"/>
    <n v="107"/>
    <n v="31.1"/>
    <n v="0"/>
    <n v="126.55"/>
    <n v="157.65"/>
    <n v="0"/>
    <n v="9"/>
    <n v="8"/>
    <n v="17"/>
    <n v="180"/>
    <n v="95"/>
    <n v="0"/>
    <n v="275"/>
    <n v="0"/>
    <n v="4"/>
    <n v="8"/>
    <n v="12"/>
    <n v="33"/>
    <n v="12"/>
    <n v="0"/>
    <n v="8"/>
    <n v="0"/>
    <n v="53"/>
    <n v="0"/>
    <n v="0"/>
    <n v="1676"/>
    <m/>
  </r>
  <r>
    <x v="0"/>
    <x v="2"/>
    <n v="71.5"/>
    <n v="62.3"/>
    <n v="0"/>
    <n v="36.4"/>
    <n v="170.20000000000002"/>
    <n v="170.20000000000002"/>
    <n v="169.64911000000001"/>
    <n v="196.1"/>
    <n v="13.5"/>
    <n v="85"/>
    <n v="8.4"/>
    <n v="281.10000000000002"/>
    <n v="281.10000000000002"/>
    <n v="30"/>
    <n v="5"/>
    <n v="5"/>
    <n v="40"/>
    <n v="20"/>
    <n v="89"/>
    <n v="1"/>
    <n v="40"/>
    <n v="0"/>
    <n v="150"/>
    <n v="11"/>
    <n v="22"/>
    <n v="150"/>
    <n v="183"/>
    <n v="17"/>
    <n v="16"/>
    <n v="74"/>
    <n v="107"/>
    <n v="31.1"/>
    <n v="0"/>
    <n v="126.55"/>
    <n v="157.65"/>
    <n v="0"/>
    <n v="9"/>
    <n v="8"/>
    <n v="17"/>
    <n v="180"/>
    <n v="95"/>
    <n v="0"/>
    <n v="275"/>
    <n v="0"/>
    <n v="4"/>
    <n v="8"/>
    <n v="12"/>
    <n v="33"/>
    <n v="12"/>
    <n v="0"/>
    <n v="8"/>
    <n v="0"/>
    <n v="53"/>
    <n v="0"/>
    <n v="0"/>
    <n v="1676"/>
    <m/>
  </r>
  <r>
    <x v="0"/>
    <x v="3"/>
    <n v="71.5"/>
    <n v="62.3"/>
    <n v="0"/>
    <n v="36.4"/>
    <n v="170.20000000000002"/>
    <n v="170.20000000000002"/>
    <n v="169.64911000000001"/>
    <n v="196.1"/>
    <n v="13.5"/>
    <n v="85"/>
    <n v="8.4"/>
    <n v="281.10000000000002"/>
    <n v="281.10000000000002"/>
    <n v="30"/>
    <n v="5"/>
    <n v="5"/>
    <n v="40"/>
    <n v="20"/>
    <n v="89"/>
    <n v="1"/>
    <n v="40"/>
    <n v="0"/>
    <n v="150"/>
    <n v="11"/>
    <n v="22"/>
    <n v="150"/>
    <n v="183"/>
    <n v="17"/>
    <n v="16"/>
    <n v="74"/>
    <n v="107"/>
    <n v="31.1"/>
    <n v="0"/>
    <n v="126.55"/>
    <n v="157.65"/>
    <n v="0"/>
    <n v="9"/>
    <n v="8"/>
    <n v="17"/>
    <n v="180"/>
    <n v="95"/>
    <n v="0"/>
    <n v="275"/>
    <n v="0"/>
    <n v="4"/>
    <n v="8"/>
    <n v="12"/>
    <n v="33"/>
    <n v="12"/>
    <n v="0"/>
    <n v="8"/>
    <n v="0"/>
    <n v="53"/>
    <n v="0"/>
    <n v="0"/>
    <n v="1676"/>
    <m/>
  </r>
  <r>
    <x v="0"/>
    <x v="4"/>
    <n v="71.5"/>
    <n v="62.3"/>
    <n v="0"/>
    <n v="36.4"/>
    <n v="170.20000000000002"/>
    <n v="170.20000000000002"/>
    <n v="169.64911000000001"/>
    <n v="196.1"/>
    <n v="13.5"/>
    <n v="85"/>
    <n v="8.4"/>
    <n v="281.10000000000002"/>
    <n v="281.10000000000002"/>
    <n v="30"/>
    <n v="5"/>
    <n v="5"/>
    <n v="40"/>
    <n v="20"/>
    <n v="89"/>
    <n v="1"/>
    <n v="40"/>
    <n v="0"/>
    <n v="150"/>
    <n v="11"/>
    <n v="22"/>
    <n v="150"/>
    <n v="183"/>
    <n v="17"/>
    <n v="16"/>
    <n v="74"/>
    <n v="107"/>
    <n v="31.1"/>
    <n v="0"/>
    <n v="126.55"/>
    <n v="157.65"/>
    <n v="0"/>
    <n v="9"/>
    <n v="8"/>
    <n v="17"/>
    <n v="180"/>
    <n v="95"/>
    <n v="0"/>
    <n v="275"/>
    <n v="0"/>
    <n v="4"/>
    <n v="8"/>
    <n v="12"/>
    <n v="33"/>
    <n v="12"/>
    <n v="0"/>
    <n v="8"/>
    <n v="0"/>
    <n v="53"/>
    <n v="0"/>
    <n v="0"/>
    <n v="1676"/>
    <m/>
  </r>
  <r>
    <x v="0"/>
    <x v="5"/>
    <n v="71.5"/>
    <n v="62.3"/>
    <n v="0"/>
    <n v="36.4"/>
    <n v="170.20000000000002"/>
    <n v="170.20000000000002"/>
    <n v="169.64911000000001"/>
    <n v="196.1"/>
    <n v="13.5"/>
    <n v="85"/>
    <n v="8.4"/>
    <n v="281.10000000000002"/>
    <n v="281.10000000000002"/>
    <n v="30"/>
    <n v="5"/>
    <n v="5"/>
    <n v="40"/>
    <n v="20"/>
    <n v="89"/>
    <n v="1"/>
    <n v="40"/>
    <n v="0"/>
    <n v="150"/>
    <n v="11"/>
    <n v="22"/>
    <n v="150"/>
    <n v="183"/>
    <n v="17"/>
    <n v="16"/>
    <n v="74"/>
    <n v="107"/>
    <n v="31.1"/>
    <n v="0"/>
    <n v="126.55"/>
    <n v="157.65"/>
    <n v="0"/>
    <n v="9"/>
    <n v="8"/>
    <n v="17"/>
    <n v="180"/>
    <n v="95"/>
    <n v="0"/>
    <n v="275"/>
    <n v="0"/>
    <n v="4"/>
    <n v="8"/>
    <n v="12"/>
    <n v="33"/>
    <n v="12"/>
    <n v="0"/>
    <n v="8"/>
    <n v="0"/>
    <n v="53"/>
    <n v="0"/>
    <n v="0"/>
    <n v="1676"/>
    <m/>
  </r>
  <r>
    <x v="0"/>
    <x v="6"/>
    <n v="71.5"/>
    <n v="62.3"/>
    <n v="0"/>
    <n v="36.4"/>
    <n v="170.20000000000002"/>
    <n v="170.20000000000002"/>
    <n v="169.64911000000001"/>
    <n v="196.1"/>
    <n v="13.5"/>
    <n v="85"/>
    <n v="8.4"/>
    <n v="281.10000000000002"/>
    <n v="281.10000000000002"/>
    <n v="30"/>
    <n v="5"/>
    <n v="5"/>
    <n v="40"/>
    <n v="20"/>
    <n v="89"/>
    <n v="1"/>
    <n v="40"/>
    <n v="0"/>
    <n v="150"/>
    <n v="11"/>
    <n v="22"/>
    <n v="150"/>
    <n v="183"/>
    <n v="17"/>
    <n v="16"/>
    <n v="74"/>
    <n v="107"/>
    <n v="31.1"/>
    <n v="0"/>
    <n v="126.55"/>
    <n v="157.65"/>
    <n v="0"/>
    <n v="9"/>
    <n v="8"/>
    <n v="17"/>
    <n v="180"/>
    <n v="95"/>
    <n v="0"/>
    <n v="275"/>
    <n v="0"/>
    <n v="4"/>
    <n v="8"/>
    <n v="12"/>
    <n v="33"/>
    <n v="12"/>
    <n v="0"/>
    <n v="8"/>
    <n v="0"/>
    <n v="53"/>
    <n v="0"/>
    <n v="0"/>
    <n v="1676"/>
    <m/>
  </r>
  <r>
    <x v="0"/>
    <x v="7"/>
    <n v="71.5"/>
    <n v="62.3"/>
    <n v="0"/>
    <n v="36.4"/>
    <n v="170.20000000000002"/>
    <n v="170.20000000000002"/>
    <n v="169.64911000000001"/>
    <n v="196.1"/>
    <n v="13.5"/>
    <n v="85"/>
    <n v="8.4"/>
    <n v="281.10000000000002"/>
    <n v="281.10000000000002"/>
    <n v="30"/>
    <n v="5"/>
    <n v="5"/>
    <n v="40"/>
    <n v="20"/>
    <n v="89"/>
    <n v="1"/>
    <n v="40"/>
    <n v="0"/>
    <n v="150"/>
    <n v="11"/>
    <n v="22"/>
    <n v="150"/>
    <n v="183"/>
    <n v="17"/>
    <n v="16"/>
    <n v="74"/>
    <n v="107"/>
    <n v="31.1"/>
    <n v="0"/>
    <n v="126.55"/>
    <n v="157.65"/>
    <n v="0"/>
    <n v="9"/>
    <n v="8"/>
    <n v="17"/>
    <n v="180"/>
    <n v="95"/>
    <n v="0"/>
    <n v="275"/>
    <n v="0"/>
    <n v="4"/>
    <n v="8"/>
    <n v="12"/>
    <n v="33"/>
    <n v="12"/>
    <n v="0"/>
    <n v="8"/>
    <n v="0"/>
    <n v="53"/>
    <n v="0"/>
    <n v="0"/>
    <n v="1676"/>
    <m/>
  </r>
  <r>
    <x v="0"/>
    <x v="8"/>
    <n v="71.5"/>
    <n v="62.3"/>
    <n v="0"/>
    <n v="36.4"/>
    <n v="170.20000000000002"/>
    <n v="170.20000000000002"/>
    <n v="169.64911000000001"/>
    <n v="196.1"/>
    <n v="13.5"/>
    <n v="85"/>
    <n v="8.4"/>
    <n v="281.10000000000002"/>
    <n v="281.10000000000002"/>
    <n v="30"/>
    <n v="5"/>
    <n v="5"/>
    <n v="40"/>
    <n v="20"/>
    <n v="89"/>
    <n v="1"/>
    <n v="40"/>
    <n v="0"/>
    <n v="150"/>
    <n v="11"/>
    <n v="22"/>
    <n v="150"/>
    <n v="183"/>
    <n v="17"/>
    <n v="16"/>
    <n v="74"/>
    <n v="107"/>
    <n v="31.1"/>
    <n v="0"/>
    <n v="126.55"/>
    <n v="157.65"/>
    <n v="0"/>
    <n v="9"/>
    <n v="8"/>
    <n v="17"/>
    <n v="180"/>
    <n v="95"/>
    <n v="0"/>
    <n v="275"/>
    <n v="0"/>
    <n v="4"/>
    <n v="8"/>
    <n v="12"/>
    <n v="33"/>
    <n v="12"/>
    <n v="0"/>
    <n v="8"/>
    <n v="0"/>
    <n v="53"/>
    <n v="0"/>
    <n v="0"/>
    <n v="1676"/>
    <m/>
  </r>
  <r>
    <x v="0"/>
    <x v="9"/>
    <n v="71.5"/>
    <n v="62.3"/>
    <n v="0"/>
    <n v="36.4"/>
    <n v="170.20000000000002"/>
    <n v="170.20000000000002"/>
    <n v="169.64911000000001"/>
    <n v="196.1"/>
    <n v="13.5"/>
    <n v="85"/>
    <n v="8.4"/>
    <n v="281.10000000000002"/>
    <n v="281.10000000000002"/>
    <n v="30"/>
    <n v="5"/>
    <n v="5"/>
    <n v="40"/>
    <n v="20"/>
    <n v="89"/>
    <n v="1"/>
    <n v="40"/>
    <n v="0"/>
    <n v="150"/>
    <n v="11"/>
    <n v="22"/>
    <n v="150"/>
    <n v="183"/>
    <n v="17"/>
    <n v="16"/>
    <n v="74"/>
    <n v="107"/>
    <n v="31.1"/>
    <n v="0"/>
    <n v="126.55"/>
    <n v="157.65"/>
    <n v="0"/>
    <n v="9"/>
    <n v="8"/>
    <n v="17"/>
    <n v="180"/>
    <n v="95"/>
    <n v="0"/>
    <n v="275"/>
    <n v="0"/>
    <n v="4"/>
    <n v="8"/>
    <n v="12"/>
    <n v="33"/>
    <n v="12"/>
    <n v="0"/>
    <n v="8"/>
    <n v="0"/>
    <n v="53"/>
    <n v="0"/>
    <n v="0"/>
    <n v="1676"/>
    <m/>
  </r>
  <r>
    <x v="0"/>
    <x v="10"/>
    <n v="71.5"/>
    <n v="62.3"/>
    <n v="0"/>
    <n v="36.4"/>
    <n v="170.20000000000002"/>
    <n v="170.20000000000002"/>
    <n v="169.64911000000001"/>
    <n v="196.1"/>
    <n v="13.5"/>
    <n v="85"/>
    <n v="8.4"/>
    <n v="281.10000000000002"/>
    <n v="281.10000000000002"/>
    <n v="30"/>
    <n v="5"/>
    <n v="5"/>
    <n v="40"/>
    <n v="20"/>
    <n v="89"/>
    <n v="1"/>
    <n v="40"/>
    <n v="0"/>
    <n v="150"/>
    <n v="11"/>
    <n v="22"/>
    <n v="150"/>
    <n v="183"/>
    <n v="17"/>
    <n v="16"/>
    <n v="74"/>
    <n v="107"/>
    <n v="31.1"/>
    <n v="0"/>
    <n v="126.55"/>
    <n v="157.65"/>
    <n v="0"/>
    <n v="9"/>
    <n v="8"/>
    <n v="17"/>
    <n v="180"/>
    <n v="95"/>
    <n v="0"/>
    <n v="275"/>
    <n v="0"/>
    <n v="4"/>
    <n v="8"/>
    <n v="12"/>
    <n v="33"/>
    <n v="12"/>
    <n v="0"/>
    <n v="8"/>
    <n v="0"/>
    <n v="53"/>
    <n v="0"/>
    <n v="0"/>
    <n v="1676"/>
    <m/>
  </r>
  <r>
    <x v="0"/>
    <x v="11"/>
    <n v="71.5"/>
    <n v="62.3"/>
    <n v="0"/>
    <n v="36.4"/>
    <n v="170.20000000000002"/>
    <n v="170.20000000000002"/>
    <n v="169.64911000000001"/>
    <n v="196.1"/>
    <n v="13.5"/>
    <n v="85"/>
    <n v="8.4"/>
    <n v="281.10000000000002"/>
    <n v="281.10000000000002"/>
    <n v="30"/>
    <n v="5"/>
    <n v="5"/>
    <n v="40"/>
    <n v="20"/>
    <n v="89"/>
    <n v="1"/>
    <n v="40"/>
    <n v="0"/>
    <n v="150"/>
    <n v="11"/>
    <n v="22"/>
    <n v="150"/>
    <n v="183"/>
    <n v="17"/>
    <n v="16"/>
    <n v="74"/>
    <n v="107"/>
    <n v="31.1"/>
    <n v="0"/>
    <n v="126.55"/>
    <n v="157.65"/>
    <n v="0"/>
    <n v="9"/>
    <n v="8"/>
    <n v="17"/>
    <n v="180"/>
    <n v="95"/>
    <n v="0"/>
    <n v="275"/>
    <n v="0"/>
    <n v="4"/>
    <n v="8"/>
    <n v="12"/>
    <n v="33"/>
    <n v="12"/>
    <n v="0"/>
    <n v="8"/>
    <n v="0"/>
    <n v="53"/>
    <n v="0"/>
    <n v="0"/>
    <n v="1676"/>
    <m/>
  </r>
  <r>
    <x v="1"/>
    <x v="0"/>
    <n v="71.5"/>
    <n v="62.3"/>
    <n v="0"/>
    <n v="36.4"/>
    <n v="170.20000000000002"/>
    <n v="170.20000000000002"/>
    <n v="169.64911000000001"/>
    <n v="196.1"/>
    <n v="13.5"/>
    <n v="85"/>
    <n v="8.4"/>
    <n v="281.10000000000002"/>
    <n v="281.10000000000002"/>
    <n v="30"/>
    <n v="5"/>
    <n v="5"/>
    <n v="40"/>
    <n v="20"/>
    <n v="89"/>
    <n v="1"/>
    <n v="40"/>
    <n v="0"/>
    <n v="150"/>
    <n v="11"/>
    <n v="22"/>
    <n v="150"/>
    <n v="183"/>
    <n v="17"/>
    <n v="16"/>
    <n v="74"/>
    <n v="107"/>
    <n v="31.1"/>
    <n v="0"/>
    <n v="126.55"/>
    <n v="157.65"/>
    <n v="0"/>
    <n v="9"/>
    <n v="8"/>
    <n v="17"/>
    <n v="180"/>
    <n v="95"/>
    <n v="0"/>
    <n v="275"/>
    <n v="0"/>
    <n v="4"/>
    <n v="8"/>
    <n v="12"/>
    <n v="33"/>
    <n v="12"/>
    <n v="0"/>
    <n v="8"/>
    <n v="0"/>
    <n v="53"/>
    <n v="0"/>
    <n v="0"/>
    <n v="1676"/>
    <m/>
  </r>
  <r>
    <x v="1"/>
    <x v="1"/>
    <n v="71.5"/>
    <n v="62.3"/>
    <n v="0"/>
    <n v="36.4"/>
    <n v="170.20000000000002"/>
    <n v="170.20000000000002"/>
    <n v="169.64911000000001"/>
    <n v="196.1"/>
    <n v="13.5"/>
    <n v="85"/>
    <n v="8.4"/>
    <n v="281.10000000000002"/>
    <n v="281.10000000000002"/>
    <n v="30"/>
    <n v="5"/>
    <n v="5"/>
    <n v="40"/>
    <n v="20"/>
    <n v="89"/>
    <n v="1"/>
    <n v="40"/>
    <n v="0"/>
    <n v="150"/>
    <n v="11"/>
    <n v="22"/>
    <n v="150"/>
    <n v="183"/>
    <n v="17"/>
    <n v="16"/>
    <n v="74"/>
    <n v="107"/>
    <n v="31.1"/>
    <n v="0"/>
    <n v="126.55"/>
    <n v="157.65"/>
    <n v="0"/>
    <n v="9"/>
    <n v="8"/>
    <n v="17"/>
    <n v="180"/>
    <n v="95"/>
    <n v="0"/>
    <n v="275"/>
    <n v="0"/>
    <n v="4"/>
    <n v="8"/>
    <n v="12"/>
    <n v="33"/>
    <n v="12"/>
    <n v="0"/>
    <n v="8"/>
    <n v="0"/>
    <n v="53"/>
    <n v="0"/>
    <n v="0"/>
    <n v="1676"/>
    <m/>
  </r>
  <r>
    <x v="1"/>
    <x v="2"/>
    <n v="71.5"/>
    <n v="62.3"/>
    <n v="0"/>
    <n v="36.4"/>
    <n v="170.20000000000002"/>
    <n v="170.20000000000002"/>
    <n v="169.64911000000001"/>
    <n v="196.1"/>
    <n v="13.5"/>
    <n v="85"/>
    <n v="8.4"/>
    <n v="281.10000000000002"/>
    <n v="281.10000000000002"/>
    <n v="30"/>
    <n v="5"/>
    <n v="5"/>
    <n v="40"/>
    <n v="20"/>
    <n v="89"/>
    <n v="1"/>
    <n v="40"/>
    <n v="0"/>
    <n v="150"/>
    <n v="11"/>
    <n v="22"/>
    <n v="150"/>
    <n v="183"/>
    <n v="17"/>
    <n v="16"/>
    <n v="74"/>
    <n v="107"/>
    <n v="31.1"/>
    <n v="0"/>
    <n v="126.55"/>
    <n v="157.65"/>
    <n v="0"/>
    <n v="9"/>
    <n v="8"/>
    <n v="17"/>
    <n v="180"/>
    <n v="95"/>
    <n v="0"/>
    <n v="275"/>
    <n v="0"/>
    <n v="4"/>
    <n v="8"/>
    <n v="12"/>
    <n v="33"/>
    <n v="12"/>
    <n v="0"/>
    <n v="8"/>
    <n v="0"/>
    <n v="53"/>
    <n v="0"/>
    <n v="0"/>
    <n v="1676"/>
    <m/>
  </r>
  <r>
    <x v="1"/>
    <x v="3"/>
    <n v="71.5"/>
    <n v="62.3"/>
    <n v="0"/>
    <n v="36.4"/>
    <n v="170.20000000000002"/>
    <n v="170.20000000000002"/>
    <n v="169.64911000000001"/>
    <n v="196.1"/>
    <n v="13.5"/>
    <n v="85"/>
    <n v="8.4"/>
    <n v="281.10000000000002"/>
    <n v="281.10000000000002"/>
    <n v="30"/>
    <n v="5"/>
    <n v="5"/>
    <n v="40"/>
    <n v="20"/>
    <n v="89"/>
    <n v="1"/>
    <n v="40"/>
    <n v="0"/>
    <n v="150"/>
    <n v="11"/>
    <n v="22"/>
    <n v="150"/>
    <n v="183"/>
    <n v="17"/>
    <n v="16"/>
    <n v="74"/>
    <n v="107"/>
    <n v="31.1"/>
    <n v="0"/>
    <n v="126.55"/>
    <n v="157.65"/>
    <n v="0"/>
    <n v="9"/>
    <n v="8"/>
    <n v="17"/>
    <n v="180"/>
    <n v="95"/>
    <n v="0"/>
    <n v="275"/>
    <n v="0"/>
    <n v="4"/>
    <n v="8"/>
    <n v="12"/>
    <n v="33"/>
    <n v="12"/>
    <n v="0"/>
    <n v="8"/>
    <n v="0"/>
    <n v="53"/>
    <n v="0"/>
    <n v="0"/>
    <n v="1676"/>
    <m/>
  </r>
  <r>
    <x v="1"/>
    <x v="4"/>
    <n v="71.5"/>
    <n v="62.3"/>
    <n v="0"/>
    <n v="36.4"/>
    <n v="170.20000000000002"/>
    <n v="170.20000000000002"/>
    <n v="169.64911000000001"/>
    <n v="196.1"/>
    <n v="13.5"/>
    <n v="85"/>
    <n v="8.4"/>
    <n v="281.10000000000002"/>
    <n v="281.10000000000002"/>
    <n v="30"/>
    <n v="5"/>
    <n v="5"/>
    <n v="40"/>
    <n v="20"/>
    <n v="89"/>
    <n v="1"/>
    <n v="40"/>
    <n v="0"/>
    <n v="150"/>
    <n v="11"/>
    <n v="22"/>
    <n v="150"/>
    <n v="183"/>
    <n v="17"/>
    <n v="16"/>
    <n v="74"/>
    <n v="107"/>
    <n v="31.1"/>
    <n v="0"/>
    <n v="126.55"/>
    <n v="157.65"/>
    <n v="0"/>
    <n v="9"/>
    <n v="8"/>
    <n v="17"/>
    <n v="180"/>
    <n v="95"/>
    <n v="0"/>
    <n v="275"/>
    <n v="0"/>
    <n v="4"/>
    <n v="8"/>
    <n v="12"/>
    <n v="33"/>
    <n v="12"/>
    <n v="0"/>
    <n v="8"/>
    <n v="0"/>
    <n v="53"/>
    <n v="0"/>
    <n v="0"/>
    <n v="1676"/>
    <m/>
  </r>
  <r>
    <x v="1"/>
    <x v="5"/>
    <n v="71.5"/>
    <n v="62.3"/>
    <n v="0"/>
    <n v="36.4"/>
    <n v="170.20000000000002"/>
    <n v="170.20000000000002"/>
    <n v="169.64911000000001"/>
    <n v="196.1"/>
    <n v="13.5"/>
    <n v="85"/>
    <n v="8.4"/>
    <n v="281.10000000000002"/>
    <n v="281.10000000000002"/>
    <n v="30"/>
    <n v="5"/>
    <n v="5"/>
    <n v="40"/>
    <n v="20"/>
    <n v="89"/>
    <n v="1"/>
    <n v="40"/>
    <n v="0"/>
    <n v="150"/>
    <n v="11"/>
    <n v="22"/>
    <n v="150"/>
    <n v="183"/>
    <n v="17"/>
    <n v="16"/>
    <n v="74"/>
    <n v="107"/>
    <n v="31.1"/>
    <n v="0"/>
    <n v="126.55"/>
    <n v="157.65"/>
    <n v="0"/>
    <n v="9"/>
    <n v="8"/>
    <n v="17"/>
    <n v="180"/>
    <n v="95"/>
    <n v="0"/>
    <n v="275"/>
    <n v="0"/>
    <n v="4"/>
    <n v="8"/>
    <n v="12"/>
    <n v="33"/>
    <n v="12"/>
    <n v="0"/>
    <n v="8"/>
    <n v="0"/>
    <n v="53"/>
    <n v="0"/>
    <n v="0"/>
    <n v="1676"/>
    <m/>
  </r>
  <r>
    <x v="1"/>
    <x v="6"/>
    <n v="71.5"/>
    <n v="62.3"/>
    <n v="0"/>
    <n v="36.4"/>
    <n v="170.20000000000002"/>
    <n v="170.20000000000002"/>
    <n v="169.64911000000001"/>
    <n v="196.1"/>
    <n v="13.5"/>
    <n v="85"/>
    <n v="8.4"/>
    <n v="281.10000000000002"/>
    <n v="281.10000000000002"/>
    <n v="30"/>
    <n v="5"/>
    <n v="5"/>
    <n v="40"/>
    <n v="20"/>
    <n v="89"/>
    <n v="1"/>
    <n v="40"/>
    <n v="0"/>
    <n v="150"/>
    <n v="11"/>
    <n v="22"/>
    <n v="150"/>
    <n v="183"/>
    <n v="17"/>
    <n v="16"/>
    <n v="74"/>
    <n v="107"/>
    <n v="31.1"/>
    <n v="0"/>
    <n v="126.55"/>
    <n v="157.65"/>
    <n v="0"/>
    <n v="9"/>
    <n v="8"/>
    <n v="17"/>
    <n v="180"/>
    <n v="95"/>
    <n v="0"/>
    <n v="275"/>
    <n v="0"/>
    <n v="4"/>
    <n v="8"/>
    <n v="12"/>
    <n v="33"/>
    <n v="12"/>
    <n v="0"/>
    <n v="8"/>
    <n v="0"/>
    <n v="53"/>
    <n v="0"/>
    <n v="0"/>
    <n v="1676"/>
    <m/>
  </r>
  <r>
    <x v="1"/>
    <x v="7"/>
    <n v="71.5"/>
    <n v="62.3"/>
    <n v="0"/>
    <n v="36.4"/>
    <n v="170.20000000000002"/>
    <n v="170.20000000000002"/>
    <n v="169.64911000000001"/>
    <n v="196.1"/>
    <n v="13.5"/>
    <n v="85"/>
    <n v="8.4"/>
    <n v="281.10000000000002"/>
    <n v="281.10000000000002"/>
    <n v="30"/>
    <n v="5"/>
    <n v="5"/>
    <n v="40"/>
    <n v="20"/>
    <n v="89"/>
    <n v="1"/>
    <n v="40"/>
    <n v="0"/>
    <n v="150"/>
    <n v="11"/>
    <n v="22"/>
    <n v="150"/>
    <n v="183"/>
    <n v="17"/>
    <n v="16"/>
    <n v="74"/>
    <n v="107"/>
    <n v="31.1"/>
    <n v="0"/>
    <n v="126.55"/>
    <n v="157.65"/>
    <n v="0"/>
    <n v="9"/>
    <n v="8"/>
    <n v="17"/>
    <n v="180"/>
    <n v="95"/>
    <n v="0"/>
    <n v="275"/>
    <n v="0"/>
    <n v="4"/>
    <n v="8"/>
    <n v="12"/>
    <n v="33"/>
    <n v="12"/>
    <n v="0"/>
    <n v="8"/>
    <n v="0"/>
    <n v="53"/>
    <n v="0"/>
    <n v="0"/>
    <n v="1676"/>
    <m/>
  </r>
  <r>
    <x v="1"/>
    <x v="8"/>
    <n v="71.5"/>
    <n v="62.3"/>
    <n v="0"/>
    <n v="36.4"/>
    <n v="170.20000000000002"/>
    <n v="170.20000000000002"/>
    <n v="169.64911000000001"/>
    <n v="196.1"/>
    <n v="13.5"/>
    <n v="85"/>
    <n v="8.4"/>
    <n v="281.10000000000002"/>
    <n v="281.10000000000002"/>
    <n v="30"/>
    <n v="5"/>
    <n v="5"/>
    <n v="40"/>
    <n v="20"/>
    <n v="89"/>
    <n v="1"/>
    <n v="40"/>
    <n v="0"/>
    <n v="150"/>
    <n v="11"/>
    <n v="22"/>
    <n v="150"/>
    <n v="183"/>
    <n v="17"/>
    <n v="16"/>
    <n v="74"/>
    <n v="107"/>
    <n v="31.1"/>
    <n v="0"/>
    <n v="126.55"/>
    <n v="157.65"/>
    <n v="0"/>
    <n v="9"/>
    <n v="8"/>
    <n v="17"/>
    <n v="180"/>
    <n v="95"/>
    <n v="0"/>
    <n v="275"/>
    <n v="0"/>
    <n v="4"/>
    <n v="8"/>
    <n v="12"/>
    <n v="33"/>
    <n v="12"/>
    <n v="0"/>
    <n v="8"/>
    <n v="0"/>
    <n v="53"/>
    <n v="0"/>
    <n v="0"/>
    <n v="1676"/>
    <m/>
  </r>
  <r>
    <x v="1"/>
    <x v="9"/>
    <n v="71.5"/>
    <n v="62.3"/>
    <n v="0"/>
    <n v="36.4"/>
    <n v="170.20000000000002"/>
    <n v="170.20000000000002"/>
    <n v="169.64911000000001"/>
    <n v="196.1"/>
    <n v="13.5"/>
    <n v="85"/>
    <n v="8.4"/>
    <n v="281.10000000000002"/>
    <n v="281.10000000000002"/>
    <n v="30"/>
    <n v="5"/>
    <n v="5"/>
    <n v="40"/>
    <n v="20"/>
    <n v="89"/>
    <n v="1"/>
    <n v="40"/>
    <n v="0"/>
    <n v="150"/>
    <n v="11"/>
    <n v="22"/>
    <n v="150"/>
    <n v="183"/>
    <n v="17"/>
    <n v="16"/>
    <n v="74"/>
    <n v="107"/>
    <n v="31.1"/>
    <n v="0"/>
    <n v="126.55"/>
    <n v="157.65"/>
    <n v="0"/>
    <n v="9"/>
    <n v="8"/>
    <n v="17"/>
    <n v="180"/>
    <n v="95"/>
    <n v="0"/>
    <n v="275"/>
    <n v="0"/>
    <n v="4"/>
    <n v="8"/>
    <n v="12"/>
    <n v="33"/>
    <n v="12"/>
    <n v="0"/>
    <n v="8"/>
    <n v="0"/>
    <n v="53"/>
    <n v="0"/>
    <n v="0"/>
    <n v="1676"/>
    <m/>
  </r>
  <r>
    <x v="1"/>
    <x v="10"/>
    <n v="71.5"/>
    <n v="62.3"/>
    <n v="0"/>
    <n v="36.4"/>
    <n v="170.20000000000002"/>
    <n v="170.20000000000002"/>
    <n v="169.64911000000001"/>
    <n v="196.1"/>
    <n v="13.5"/>
    <n v="85"/>
    <n v="8.4"/>
    <n v="281.10000000000002"/>
    <n v="281.10000000000002"/>
    <n v="30"/>
    <n v="5"/>
    <n v="5"/>
    <n v="40"/>
    <n v="20"/>
    <n v="89"/>
    <n v="1"/>
    <n v="40"/>
    <n v="0"/>
    <n v="150"/>
    <n v="11"/>
    <n v="22"/>
    <n v="150"/>
    <n v="183"/>
    <n v="17"/>
    <n v="16"/>
    <n v="74"/>
    <n v="107"/>
    <n v="31.1"/>
    <n v="0"/>
    <n v="126.55"/>
    <n v="157.65"/>
    <n v="0"/>
    <n v="9"/>
    <n v="8"/>
    <n v="17"/>
    <n v="180"/>
    <n v="95"/>
    <n v="0"/>
    <n v="275"/>
    <n v="0"/>
    <n v="4"/>
    <n v="8"/>
    <n v="12"/>
    <n v="33"/>
    <n v="12"/>
    <n v="0"/>
    <n v="8"/>
    <n v="0"/>
    <n v="53"/>
    <n v="0"/>
    <n v="0"/>
    <n v="1676"/>
    <m/>
  </r>
  <r>
    <x v="1"/>
    <x v="11"/>
    <n v="71.5"/>
    <n v="62.3"/>
    <n v="0"/>
    <n v="36.4"/>
    <n v="170.20000000000002"/>
    <n v="170.20000000000002"/>
    <n v="169.64911000000001"/>
    <n v="196.1"/>
    <n v="13.5"/>
    <n v="85"/>
    <n v="8.4"/>
    <n v="281.10000000000002"/>
    <n v="281.10000000000002"/>
    <n v="30"/>
    <n v="5"/>
    <n v="5"/>
    <n v="40"/>
    <n v="20"/>
    <n v="89"/>
    <n v="1"/>
    <n v="40"/>
    <n v="0"/>
    <n v="150"/>
    <n v="11"/>
    <n v="22"/>
    <n v="150"/>
    <n v="183"/>
    <n v="17"/>
    <n v="16"/>
    <n v="74"/>
    <n v="107"/>
    <n v="31.1"/>
    <n v="0"/>
    <n v="126.55"/>
    <n v="157.65"/>
    <n v="0"/>
    <n v="9"/>
    <n v="8"/>
    <n v="17"/>
    <n v="180"/>
    <n v="95"/>
    <n v="0"/>
    <n v="275"/>
    <n v="0"/>
    <n v="4"/>
    <n v="8"/>
    <n v="12"/>
    <n v="33"/>
    <n v="12"/>
    <n v="0"/>
    <n v="8"/>
    <n v="0"/>
    <n v="53"/>
    <n v="0"/>
    <n v="0"/>
    <n v="1676"/>
    <m/>
  </r>
  <r>
    <x v="2"/>
    <x v="0"/>
    <n v="71.5"/>
    <n v="62.3"/>
    <n v="0"/>
    <n v="36.4"/>
    <n v="170.20000000000002"/>
    <n v="170.20000000000002"/>
    <n v="169.64911000000001"/>
    <n v="196.1"/>
    <n v="13.5"/>
    <n v="85"/>
    <n v="8.4"/>
    <n v="281.10000000000002"/>
    <n v="281.10000000000002"/>
    <n v="30"/>
    <n v="5"/>
    <n v="5"/>
    <n v="40"/>
    <n v="20"/>
    <n v="89"/>
    <n v="1"/>
    <n v="40"/>
    <n v="0"/>
    <n v="150"/>
    <n v="11"/>
    <n v="22"/>
    <n v="150"/>
    <n v="183"/>
    <n v="17"/>
    <n v="16"/>
    <n v="74"/>
    <n v="107"/>
    <n v="31.1"/>
    <n v="0"/>
    <n v="126.55"/>
    <n v="157.65"/>
    <n v="0"/>
    <n v="9"/>
    <n v="8"/>
    <n v="17"/>
    <n v="180"/>
    <n v="95"/>
    <n v="0"/>
    <n v="275"/>
    <n v="0"/>
    <n v="4"/>
    <n v="8"/>
    <n v="12"/>
    <n v="33"/>
    <n v="12"/>
    <n v="0"/>
    <n v="8"/>
    <n v="0"/>
    <n v="53"/>
    <n v="0"/>
    <n v="0"/>
    <n v="1676"/>
    <m/>
  </r>
  <r>
    <x v="2"/>
    <x v="1"/>
    <n v="71.5"/>
    <n v="62.3"/>
    <n v="0"/>
    <n v="36.4"/>
    <n v="170.20000000000002"/>
    <n v="170.20000000000002"/>
    <n v="169.64911000000001"/>
    <n v="196.1"/>
    <n v="13.5"/>
    <n v="85"/>
    <n v="8.4"/>
    <n v="281.10000000000002"/>
    <n v="281.10000000000002"/>
    <n v="30"/>
    <n v="5"/>
    <n v="5"/>
    <n v="40"/>
    <n v="20"/>
    <n v="89"/>
    <n v="1"/>
    <n v="40"/>
    <n v="0"/>
    <n v="150"/>
    <n v="11"/>
    <n v="22"/>
    <n v="150"/>
    <n v="183"/>
    <n v="17"/>
    <n v="16"/>
    <n v="74"/>
    <n v="107"/>
    <n v="31.1"/>
    <n v="0"/>
    <n v="126.55"/>
    <n v="157.65"/>
    <n v="0"/>
    <n v="9"/>
    <n v="8"/>
    <n v="17"/>
    <n v="180"/>
    <n v="95"/>
    <n v="0"/>
    <n v="275"/>
    <n v="0"/>
    <n v="4"/>
    <n v="8"/>
    <n v="12"/>
    <n v="33"/>
    <n v="12"/>
    <n v="0"/>
    <n v="8"/>
    <n v="0"/>
    <n v="53"/>
    <n v="0"/>
    <n v="0"/>
    <n v="1676"/>
    <m/>
  </r>
  <r>
    <x v="2"/>
    <x v="2"/>
    <n v="71.5"/>
    <n v="62.3"/>
    <n v="0"/>
    <n v="36.4"/>
    <n v="170.20000000000002"/>
    <n v="170.20000000000002"/>
    <n v="169.64911000000001"/>
    <n v="196.1"/>
    <n v="13.5"/>
    <n v="85"/>
    <n v="8.4"/>
    <n v="281.10000000000002"/>
    <n v="281.10000000000002"/>
    <n v="30"/>
    <n v="5"/>
    <n v="5"/>
    <n v="40"/>
    <n v="20"/>
    <n v="89"/>
    <n v="1"/>
    <n v="40"/>
    <n v="0"/>
    <n v="150"/>
    <n v="11"/>
    <n v="22"/>
    <n v="150"/>
    <n v="183"/>
    <n v="17"/>
    <n v="16"/>
    <n v="74"/>
    <n v="107"/>
    <n v="31.1"/>
    <n v="0"/>
    <n v="126.55"/>
    <n v="157.65"/>
    <n v="0"/>
    <n v="9"/>
    <n v="8"/>
    <n v="17"/>
    <n v="180"/>
    <n v="95"/>
    <n v="0"/>
    <n v="275"/>
    <n v="0"/>
    <n v="4"/>
    <n v="8"/>
    <n v="12"/>
    <n v="33"/>
    <n v="12"/>
    <n v="0"/>
    <n v="8"/>
    <n v="0"/>
    <n v="53"/>
    <n v="0"/>
    <n v="0"/>
    <n v="1676"/>
    <m/>
  </r>
  <r>
    <x v="2"/>
    <x v="3"/>
    <n v="71.5"/>
    <n v="62.3"/>
    <n v="0"/>
    <n v="36.4"/>
    <n v="170.20000000000002"/>
    <n v="170.20000000000002"/>
    <n v="169.64911000000001"/>
    <n v="196.1"/>
    <n v="13.5"/>
    <n v="85"/>
    <n v="8.4"/>
    <n v="281.10000000000002"/>
    <n v="281.10000000000002"/>
    <n v="30"/>
    <n v="5"/>
    <n v="5"/>
    <n v="40"/>
    <n v="20"/>
    <n v="89"/>
    <n v="1"/>
    <n v="40"/>
    <n v="0"/>
    <n v="150"/>
    <n v="11"/>
    <n v="22"/>
    <n v="150"/>
    <n v="183"/>
    <n v="17"/>
    <n v="16"/>
    <n v="74"/>
    <n v="107"/>
    <n v="31.1"/>
    <n v="0"/>
    <n v="126.55"/>
    <n v="157.65"/>
    <n v="0"/>
    <n v="9"/>
    <n v="8"/>
    <n v="17"/>
    <n v="180"/>
    <n v="95"/>
    <n v="0"/>
    <n v="275"/>
    <n v="0"/>
    <n v="4"/>
    <n v="8"/>
    <n v="12"/>
    <n v="33"/>
    <n v="12"/>
    <n v="0"/>
    <n v="8"/>
    <n v="0"/>
    <n v="53"/>
    <n v="0"/>
    <n v="0"/>
    <n v="1676"/>
    <m/>
  </r>
  <r>
    <x v="2"/>
    <x v="4"/>
    <n v="71.5"/>
    <n v="62.3"/>
    <n v="0"/>
    <n v="36.4"/>
    <n v="170.20000000000002"/>
    <n v="170.20000000000002"/>
    <n v="169.64911000000001"/>
    <n v="196.1"/>
    <n v="13.5"/>
    <n v="85"/>
    <n v="8.4"/>
    <n v="281.10000000000002"/>
    <n v="281.10000000000002"/>
    <n v="30"/>
    <n v="5"/>
    <n v="5"/>
    <n v="40"/>
    <n v="20"/>
    <n v="89"/>
    <n v="1"/>
    <n v="40"/>
    <n v="0"/>
    <n v="150"/>
    <n v="11"/>
    <n v="22"/>
    <n v="150"/>
    <n v="183"/>
    <n v="17"/>
    <n v="16"/>
    <n v="74"/>
    <n v="107"/>
    <n v="31.1"/>
    <n v="0"/>
    <n v="126.55"/>
    <n v="157.65"/>
    <n v="0"/>
    <n v="9"/>
    <n v="8"/>
    <n v="17"/>
    <n v="180"/>
    <n v="95"/>
    <n v="0"/>
    <n v="275"/>
    <n v="0"/>
    <n v="4"/>
    <n v="8"/>
    <n v="12"/>
    <n v="33"/>
    <n v="12"/>
    <n v="0"/>
    <n v="8"/>
    <n v="0"/>
    <n v="53"/>
    <n v="0"/>
    <n v="0"/>
    <n v="1676"/>
    <m/>
  </r>
  <r>
    <x v="2"/>
    <x v="5"/>
    <n v="71.5"/>
    <n v="62.3"/>
    <n v="0"/>
    <n v="36.4"/>
    <n v="170.20000000000002"/>
    <n v="170.20000000000002"/>
    <n v="169.64911000000001"/>
    <n v="196.1"/>
    <n v="13.5"/>
    <n v="85"/>
    <n v="8.4"/>
    <n v="281.10000000000002"/>
    <n v="281.10000000000002"/>
    <n v="30"/>
    <n v="5"/>
    <n v="5"/>
    <n v="40"/>
    <n v="20"/>
    <n v="89"/>
    <n v="1"/>
    <n v="40"/>
    <n v="0"/>
    <n v="150"/>
    <n v="11"/>
    <n v="22"/>
    <n v="150"/>
    <n v="183"/>
    <n v="17"/>
    <n v="16"/>
    <n v="74"/>
    <n v="107"/>
    <n v="31.1"/>
    <n v="0"/>
    <n v="126.55"/>
    <n v="157.65"/>
    <n v="0"/>
    <n v="9"/>
    <n v="8"/>
    <n v="17"/>
    <n v="180"/>
    <n v="95"/>
    <n v="0"/>
    <n v="275"/>
    <n v="0"/>
    <n v="4"/>
    <n v="8"/>
    <n v="12"/>
    <n v="33"/>
    <n v="12"/>
    <n v="0"/>
    <n v="8"/>
    <n v="0"/>
    <n v="53"/>
    <n v="0"/>
    <n v="0"/>
    <n v="1676"/>
    <m/>
  </r>
  <r>
    <x v="2"/>
    <x v="6"/>
    <n v="71.5"/>
    <n v="62.3"/>
    <n v="0"/>
    <n v="36.4"/>
    <n v="170.20000000000002"/>
    <n v="170.20000000000002"/>
    <n v="169.64911000000001"/>
    <n v="196.1"/>
    <n v="13.5"/>
    <n v="85"/>
    <n v="8.4"/>
    <n v="281.10000000000002"/>
    <n v="281.10000000000002"/>
    <n v="30"/>
    <n v="5"/>
    <n v="5"/>
    <n v="40"/>
    <n v="20"/>
    <n v="89"/>
    <n v="1"/>
    <n v="40"/>
    <n v="0"/>
    <n v="150"/>
    <n v="11"/>
    <n v="22"/>
    <n v="150"/>
    <n v="183"/>
    <n v="17"/>
    <n v="16"/>
    <n v="74"/>
    <n v="107"/>
    <n v="31.1"/>
    <n v="0"/>
    <n v="126.55"/>
    <n v="157.65"/>
    <n v="0"/>
    <n v="9"/>
    <n v="8"/>
    <n v="17"/>
    <n v="180"/>
    <n v="95"/>
    <n v="0"/>
    <n v="275"/>
    <n v="0"/>
    <n v="4"/>
    <n v="8"/>
    <n v="12"/>
    <n v="33"/>
    <n v="12"/>
    <n v="0"/>
    <n v="8"/>
    <n v="0"/>
    <n v="53"/>
    <n v="0"/>
    <n v="0"/>
    <n v="1676"/>
    <m/>
  </r>
  <r>
    <x v="2"/>
    <x v="7"/>
    <n v="71.5"/>
    <n v="62.3"/>
    <n v="0"/>
    <n v="36.4"/>
    <n v="170.20000000000002"/>
    <n v="170.20000000000002"/>
    <n v="169.64911000000001"/>
    <n v="196.1"/>
    <n v="13.5"/>
    <n v="85"/>
    <n v="8.4"/>
    <n v="281.10000000000002"/>
    <n v="281.10000000000002"/>
    <n v="30"/>
    <n v="5"/>
    <n v="5"/>
    <n v="40"/>
    <n v="20"/>
    <n v="89"/>
    <n v="1"/>
    <n v="40"/>
    <n v="0"/>
    <n v="150"/>
    <n v="11"/>
    <n v="22"/>
    <n v="150"/>
    <n v="183"/>
    <n v="17"/>
    <n v="16"/>
    <n v="74"/>
    <n v="107"/>
    <n v="31.1"/>
    <n v="0"/>
    <n v="126.55"/>
    <n v="157.65"/>
    <n v="0"/>
    <n v="9"/>
    <n v="8"/>
    <n v="17"/>
    <n v="180"/>
    <n v="95"/>
    <n v="0"/>
    <n v="275"/>
    <n v="0"/>
    <n v="4"/>
    <n v="8"/>
    <n v="12"/>
    <n v="33"/>
    <n v="12"/>
    <n v="0"/>
    <n v="8"/>
    <n v="0"/>
    <n v="53"/>
    <n v="0"/>
    <n v="0"/>
    <n v="1676"/>
    <m/>
  </r>
  <r>
    <x v="2"/>
    <x v="8"/>
    <n v="71.5"/>
    <n v="62.3"/>
    <n v="0"/>
    <n v="36.4"/>
    <n v="170.20000000000002"/>
    <n v="170.20000000000002"/>
    <n v="169.64911000000001"/>
    <n v="196.1"/>
    <n v="13.5"/>
    <n v="85"/>
    <n v="8.4"/>
    <n v="281.10000000000002"/>
    <n v="281.10000000000002"/>
    <n v="30"/>
    <n v="5"/>
    <n v="5"/>
    <n v="40"/>
    <n v="20"/>
    <n v="89"/>
    <n v="1"/>
    <n v="40"/>
    <n v="0"/>
    <n v="150"/>
    <n v="11"/>
    <n v="22"/>
    <n v="150"/>
    <n v="183"/>
    <n v="17"/>
    <n v="16"/>
    <n v="74"/>
    <n v="107"/>
    <n v="31.1"/>
    <n v="0"/>
    <n v="126.55"/>
    <n v="157.65"/>
    <n v="0"/>
    <n v="9"/>
    <n v="8"/>
    <n v="17"/>
    <n v="180"/>
    <n v="95"/>
    <n v="0"/>
    <n v="275"/>
    <n v="0"/>
    <n v="4"/>
    <n v="8"/>
    <n v="12"/>
    <n v="33"/>
    <n v="12"/>
    <n v="0"/>
    <n v="8"/>
    <n v="0"/>
    <n v="53"/>
    <n v="0"/>
    <n v="0"/>
    <n v="1676"/>
    <m/>
  </r>
  <r>
    <x v="2"/>
    <x v="9"/>
    <n v="71.5"/>
    <n v="62.3"/>
    <n v="0"/>
    <n v="36.4"/>
    <n v="170.20000000000002"/>
    <n v="170.20000000000002"/>
    <n v="169.64911000000001"/>
    <n v="196.1"/>
    <n v="13.5"/>
    <n v="85"/>
    <n v="8.4"/>
    <n v="281.10000000000002"/>
    <n v="281.10000000000002"/>
    <n v="30"/>
    <n v="5"/>
    <n v="5"/>
    <n v="40"/>
    <n v="20"/>
    <n v="89"/>
    <n v="1"/>
    <n v="40"/>
    <n v="0"/>
    <n v="150"/>
    <n v="11"/>
    <n v="22"/>
    <n v="150"/>
    <n v="183"/>
    <n v="17"/>
    <n v="16"/>
    <n v="74"/>
    <n v="107"/>
    <n v="31.1"/>
    <n v="0"/>
    <n v="126.55"/>
    <n v="157.65"/>
    <n v="0"/>
    <n v="9"/>
    <n v="8"/>
    <n v="17"/>
    <n v="180"/>
    <n v="95"/>
    <n v="0"/>
    <n v="275"/>
    <n v="0"/>
    <n v="4"/>
    <n v="8"/>
    <n v="12"/>
    <n v="33"/>
    <n v="12"/>
    <n v="0"/>
    <n v="8"/>
    <n v="0"/>
    <n v="53"/>
    <n v="0"/>
    <n v="0"/>
    <n v="1676"/>
    <m/>
  </r>
  <r>
    <x v="2"/>
    <x v="10"/>
    <n v="71.5"/>
    <n v="62.3"/>
    <n v="0"/>
    <n v="36.4"/>
    <n v="170.20000000000002"/>
    <n v="170.20000000000002"/>
    <n v="169.64911000000001"/>
    <n v="196.1"/>
    <n v="13.5"/>
    <n v="85"/>
    <n v="8.4"/>
    <n v="281.10000000000002"/>
    <n v="281.10000000000002"/>
    <n v="30"/>
    <n v="5"/>
    <n v="5"/>
    <n v="40"/>
    <n v="20"/>
    <n v="89"/>
    <n v="1"/>
    <n v="40"/>
    <n v="0"/>
    <n v="150"/>
    <n v="11"/>
    <n v="22"/>
    <n v="150"/>
    <n v="183"/>
    <n v="17"/>
    <n v="16"/>
    <n v="74"/>
    <n v="107"/>
    <n v="31.1"/>
    <n v="0"/>
    <n v="126.55"/>
    <n v="157.65"/>
    <n v="0"/>
    <n v="9"/>
    <n v="8"/>
    <n v="17"/>
    <n v="180"/>
    <n v="95"/>
    <n v="0"/>
    <n v="275"/>
    <n v="0"/>
    <n v="4"/>
    <n v="8"/>
    <n v="12"/>
    <n v="33"/>
    <n v="12"/>
    <n v="0"/>
    <n v="8"/>
    <n v="0"/>
    <n v="53"/>
    <n v="0"/>
    <n v="0"/>
    <n v="1676"/>
    <m/>
  </r>
  <r>
    <x v="2"/>
    <x v="11"/>
    <n v="71.5"/>
    <n v="62.3"/>
    <n v="0"/>
    <n v="36.4"/>
    <n v="170.20000000000002"/>
    <n v="170.20000000000002"/>
    <n v="169.64911000000001"/>
    <n v="196.1"/>
    <n v="13.5"/>
    <n v="85"/>
    <n v="8.4"/>
    <n v="281.10000000000002"/>
    <n v="281.10000000000002"/>
    <n v="30"/>
    <n v="5"/>
    <n v="5"/>
    <n v="40"/>
    <n v="20"/>
    <n v="89"/>
    <n v="1"/>
    <n v="40"/>
    <n v="0"/>
    <n v="150"/>
    <n v="11"/>
    <n v="22"/>
    <n v="150"/>
    <n v="183"/>
    <n v="17"/>
    <n v="16"/>
    <n v="74"/>
    <n v="107"/>
    <n v="31.1"/>
    <n v="0"/>
    <n v="126.55"/>
    <n v="157.65"/>
    <n v="0"/>
    <n v="9"/>
    <n v="8"/>
    <n v="17"/>
    <n v="180"/>
    <n v="95"/>
    <n v="0"/>
    <n v="275"/>
    <n v="0"/>
    <n v="4"/>
    <n v="8"/>
    <n v="12"/>
    <n v="33"/>
    <n v="12"/>
    <n v="0"/>
    <n v="8"/>
    <n v="0"/>
    <n v="53"/>
    <n v="0"/>
    <n v="0"/>
    <n v="1676"/>
    <m/>
  </r>
  <r>
    <x v="3"/>
    <x v="0"/>
    <n v="71.5"/>
    <n v="62.3"/>
    <n v="0"/>
    <n v="36.4"/>
    <n v="170.20000000000002"/>
    <n v="170.20000000000002"/>
    <n v="169.64911000000001"/>
    <n v="196.1"/>
    <n v="13.5"/>
    <n v="85"/>
    <n v="8.4"/>
    <n v="281.10000000000002"/>
    <n v="281.10000000000002"/>
    <n v="30"/>
    <n v="5"/>
    <n v="5"/>
    <n v="40"/>
    <n v="20"/>
    <n v="89"/>
    <n v="1"/>
    <n v="40"/>
    <n v="0"/>
    <n v="150"/>
    <n v="11"/>
    <n v="22"/>
    <n v="150"/>
    <n v="183"/>
    <n v="17"/>
    <n v="16"/>
    <n v="74"/>
    <n v="107"/>
    <n v="31.1"/>
    <n v="0"/>
    <n v="126.55"/>
    <n v="157.65"/>
    <n v="0"/>
    <n v="9"/>
    <n v="8"/>
    <n v="17"/>
    <n v="180"/>
    <n v="95"/>
    <n v="0"/>
    <n v="275"/>
    <n v="0"/>
    <n v="4"/>
    <n v="8"/>
    <n v="12"/>
    <n v="33"/>
    <n v="12"/>
    <n v="0"/>
    <n v="8"/>
    <n v="0"/>
    <n v="53"/>
    <n v="0"/>
    <n v="0"/>
    <n v="1676"/>
    <m/>
  </r>
  <r>
    <x v="3"/>
    <x v="1"/>
    <n v="71.5"/>
    <n v="62.3"/>
    <n v="0"/>
    <n v="36.4"/>
    <n v="170.20000000000002"/>
    <n v="170.20000000000002"/>
    <n v="169.64911000000001"/>
    <n v="196.1"/>
    <n v="13.5"/>
    <n v="85"/>
    <n v="8.4"/>
    <n v="281.10000000000002"/>
    <n v="281.10000000000002"/>
    <n v="30"/>
    <n v="5"/>
    <n v="5"/>
    <n v="40"/>
    <n v="20"/>
    <n v="89"/>
    <n v="1"/>
    <n v="40"/>
    <n v="0"/>
    <n v="150"/>
    <n v="11"/>
    <n v="22"/>
    <n v="150"/>
    <n v="183"/>
    <n v="17"/>
    <n v="16"/>
    <n v="74"/>
    <n v="107"/>
    <n v="31.1"/>
    <n v="0"/>
    <n v="126.55"/>
    <n v="157.65"/>
    <n v="0"/>
    <n v="9"/>
    <n v="8"/>
    <n v="17"/>
    <n v="180"/>
    <n v="95"/>
    <n v="0"/>
    <n v="275"/>
    <n v="0"/>
    <n v="4"/>
    <n v="8"/>
    <n v="12"/>
    <n v="33"/>
    <n v="12"/>
    <n v="0"/>
    <n v="8"/>
    <n v="0"/>
    <n v="53"/>
    <n v="0"/>
    <n v="0"/>
    <n v="1676"/>
    <m/>
  </r>
  <r>
    <x v="3"/>
    <x v="2"/>
    <n v="71.5"/>
    <n v="62.3"/>
    <n v="0"/>
    <n v="36.4"/>
    <n v="170.20000000000002"/>
    <n v="170.20000000000002"/>
    <n v="169.64911000000001"/>
    <n v="196.1"/>
    <n v="13.5"/>
    <n v="85"/>
    <n v="8.4"/>
    <n v="281.10000000000002"/>
    <n v="281.10000000000002"/>
    <n v="30"/>
    <n v="5"/>
    <n v="5"/>
    <n v="40"/>
    <n v="20"/>
    <n v="89"/>
    <n v="1"/>
    <n v="40"/>
    <n v="0"/>
    <n v="150"/>
    <n v="11"/>
    <n v="22"/>
    <n v="150"/>
    <n v="183"/>
    <n v="17"/>
    <n v="16"/>
    <n v="74"/>
    <n v="107"/>
    <n v="31.1"/>
    <n v="0"/>
    <n v="126.55"/>
    <n v="157.65"/>
    <n v="0"/>
    <n v="9"/>
    <n v="8"/>
    <n v="17"/>
    <n v="180"/>
    <n v="95"/>
    <n v="0"/>
    <n v="275"/>
    <n v="0"/>
    <n v="4"/>
    <n v="8"/>
    <n v="12"/>
    <n v="33"/>
    <n v="12"/>
    <n v="0"/>
    <n v="8"/>
    <n v="0"/>
    <n v="53"/>
    <n v="0"/>
    <n v="0"/>
    <n v="1676"/>
    <m/>
  </r>
  <r>
    <x v="3"/>
    <x v="3"/>
    <n v="71.5"/>
    <n v="62.3"/>
    <n v="0"/>
    <n v="36.4"/>
    <n v="170.20000000000002"/>
    <n v="170.20000000000002"/>
    <n v="169.64911000000001"/>
    <n v="196.1"/>
    <n v="13.5"/>
    <n v="85"/>
    <n v="8.4"/>
    <n v="281.10000000000002"/>
    <n v="281.10000000000002"/>
    <n v="30"/>
    <n v="5"/>
    <n v="5"/>
    <n v="40"/>
    <n v="20"/>
    <n v="89"/>
    <n v="1"/>
    <n v="40"/>
    <n v="0"/>
    <n v="150"/>
    <n v="11"/>
    <n v="22"/>
    <n v="150"/>
    <n v="183"/>
    <n v="17"/>
    <n v="16"/>
    <n v="74"/>
    <n v="107"/>
    <n v="31.1"/>
    <n v="0"/>
    <n v="126.55"/>
    <n v="157.65"/>
    <n v="0"/>
    <n v="9"/>
    <n v="8"/>
    <n v="17"/>
    <n v="180"/>
    <n v="95"/>
    <n v="0"/>
    <n v="275"/>
    <n v="0"/>
    <n v="4"/>
    <n v="8"/>
    <n v="12"/>
    <n v="33"/>
    <n v="12"/>
    <n v="0"/>
    <n v="8"/>
    <n v="0"/>
    <n v="53"/>
    <n v="0"/>
    <n v="0"/>
    <n v="1676"/>
    <m/>
  </r>
  <r>
    <x v="3"/>
    <x v="4"/>
    <n v="71.5"/>
    <n v="62.3"/>
    <n v="0"/>
    <n v="36.4"/>
    <n v="170.20000000000002"/>
    <n v="170.20000000000002"/>
    <n v="169.64911000000001"/>
    <n v="196.1"/>
    <n v="13.5"/>
    <n v="85"/>
    <n v="8.4"/>
    <n v="281.10000000000002"/>
    <n v="281.10000000000002"/>
    <n v="30"/>
    <n v="5"/>
    <n v="5"/>
    <n v="40"/>
    <n v="20"/>
    <n v="89"/>
    <n v="1"/>
    <n v="40"/>
    <n v="0"/>
    <n v="150"/>
    <n v="11"/>
    <n v="22"/>
    <n v="150"/>
    <n v="183"/>
    <n v="17"/>
    <n v="16"/>
    <n v="74"/>
    <n v="107"/>
    <n v="31.1"/>
    <n v="0"/>
    <n v="126.55"/>
    <n v="157.65"/>
    <n v="0"/>
    <n v="9"/>
    <n v="8"/>
    <n v="17"/>
    <n v="180"/>
    <n v="95"/>
    <n v="0"/>
    <n v="275"/>
    <n v="0"/>
    <n v="4"/>
    <n v="8"/>
    <n v="12"/>
    <n v="33"/>
    <n v="12"/>
    <n v="0"/>
    <n v="8"/>
    <n v="0"/>
    <n v="53"/>
    <n v="0"/>
    <n v="0"/>
    <n v="1676"/>
    <m/>
  </r>
  <r>
    <x v="3"/>
    <x v="5"/>
    <n v="71.5"/>
    <n v="62.3"/>
    <n v="0"/>
    <n v="36.4"/>
    <n v="170.20000000000002"/>
    <n v="170.20000000000002"/>
    <n v="169.64911000000001"/>
    <n v="196.1"/>
    <n v="13.5"/>
    <n v="85"/>
    <n v="8.4"/>
    <n v="281.10000000000002"/>
    <n v="281.10000000000002"/>
    <n v="30"/>
    <n v="5"/>
    <n v="5"/>
    <n v="40"/>
    <n v="20"/>
    <n v="89"/>
    <n v="1"/>
    <n v="40"/>
    <n v="0"/>
    <n v="150"/>
    <n v="11"/>
    <n v="22"/>
    <n v="150"/>
    <n v="183"/>
    <n v="17"/>
    <n v="16"/>
    <n v="74"/>
    <n v="107"/>
    <n v="31.1"/>
    <n v="0"/>
    <n v="126.55"/>
    <n v="157.65"/>
    <n v="0"/>
    <n v="9"/>
    <n v="8"/>
    <n v="17"/>
    <n v="180"/>
    <n v="95"/>
    <n v="0"/>
    <n v="275"/>
    <n v="0"/>
    <n v="4"/>
    <n v="8"/>
    <n v="12"/>
    <n v="33"/>
    <n v="12"/>
    <n v="0"/>
    <n v="8"/>
    <n v="0"/>
    <n v="53"/>
    <n v="0"/>
    <n v="0"/>
    <n v="1676"/>
    <m/>
  </r>
  <r>
    <x v="3"/>
    <x v="6"/>
    <n v="71.5"/>
    <n v="62.3"/>
    <n v="0"/>
    <n v="36.4"/>
    <n v="170.20000000000002"/>
    <n v="170.20000000000002"/>
    <n v="169.64911000000001"/>
    <n v="196.1"/>
    <n v="13.5"/>
    <n v="85"/>
    <n v="8.4"/>
    <n v="281.10000000000002"/>
    <n v="281.10000000000002"/>
    <n v="30"/>
    <n v="5"/>
    <n v="5"/>
    <n v="40"/>
    <n v="20"/>
    <n v="89"/>
    <n v="1"/>
    <n v="40"/>
    <n v="0"/>
    <n v="150"/>
    <n v="11"/>
    <n v="22"/>
    <n v="150"/>
    <n v="183"/>
    <n v="17"/>
    <n v="16"/>
    <n v="74"/>
    <n v="107"/>
    <n v="31.1"/>
    <n v="0"/>
    <n v="126.55"/>
    <n v="157.65"/>
    <n v="0"/>
    <n v="9"/>
    <n v="8"/>
    <n v="17"/>
    <n v="180"/>
    <n v="95"/>
    <n v="0"/>
    <n v="275"/>
    <n v="0"/>
    <n v="4"/>
    <n v="8"/>
    <n v="12"/>
    <n v="33"/>
    <n v="12"/>
    <n v="0"/>
    <n v="8"/>
    <n v="0"/>
    <n v="53"/>
    <n v="0"/>
    <n v="0"/>
    <n v="1676"/>
    <m/>
  </r>
  <r>
    <x v="3"/>
    <x v="7"/>
    <n v="71.5"/>
    <n v="62.3"/>
    <n v="0"/>
    <n v="36.4"/>
    <n v="170.20000000000002"/>
    <n v="170.20000000000002"/>
    <n v="169.64911000000001"/>
    <n v="196.1"/>
    <n v="13.5"/>
    <n v="85"/>
    <n v="8.4"/>
    <n v="281.10000000000002"/>
    <n v="281.10000000000002"/>
    <n v="30"/>
    <n v="5"/>
    <n v="5"/>
    <n v="40"/>
    <n v="20"/>
    <n v="89"/>
    <n v="1"/>
    <n v="40"/>
    <n v="0"/>
    <n v="150"/>
    <n v="11"/>
    <n v="22"/>
    <n v="150"/>
    <n v="183"/>
    <n v="17"/>
    <n v="16"/>
    <n v="74"/>
    <n v="107"/>
    <n v="31.1"/>
    <n v="0"/>
    <n v="126.55"/>
    <n v="157.65"/>
    <n v="0"/>
    <n v="9"/>
    <n v="8"/>
    <n v="17"/>
    <n v="180"/>
    <n v="95"/>
    <n v="0"/>
    <n v="275"/>
    <n v="0"/>
    <n v="4"/>
    <n v="8"/>
    <n v="12"/>
    <n v="33"/>
    <n v="12"/>
    <n v="0"/>
    <n v="8"/>
    <n v="0"/>
    <n v="53"/>
    <n v="0"/>
    <n v="0"/>
    <n v="1676"/>
    <m/>
  </r>
  <r>
    <x v="3"/>
    <x v="8"/>
    <n v="71.5"/>
    <n v="62.3"/>
    <n v="0"/>
    <n v="36.4"/>
    <n v="170.20000000000002"/>
    <n v="170.20000000000002"/>
    <n v="169.64911000000001"/>
    <n v="196.1"/>
    <n v="13.5"/>
    <n v="85"/>
    <n v="8.4"/>
    <n v="281.10000000000002"/>
    <n v="281.10000000000002"/>
    <n v="30"/>
    <n v="5"/>
    <n v="5"/>
    <n v="40"/>
    <n v="20"/>
    <n v="89"/>
    <n v="1"/>
    <n v="40"/>
    <n v="0"/>
    <n v="150"/>
    <n v="11"/>
    <n v="22"/>
    <n v="150"/>
    <n v="183"/>
    <n v="17"/>
    <n v="16"/>
    <n v="74"/>
    <n v="107"/>
    <n v="31.1"/>
    <n v="0"/>
    <n v="126.55"/>
    <n v="157.65"/>
    <n v="0"/>
    <n v="9"/>
    <n v="8"/>
    <n v="17"/>
    <n v="180"/>
    <n v="95"/>
    <n v="0"/>
    <n v="275"/>
    <n v="0"/>
    <n v="4"/>
    <n v="8"/>
    <n v="12"/>
    <n v="33"/>
    <n v="12"/>
    <n v="0"/>
    <n v="8"/>
    <n v="0"/>
    <n v="53"/>
    <n v="0"/>
    <n v="0"/>
    <n v="1676"/>
    <m/>
  </r>
  <r>
    <x v="3"/>
    <x v="9"/>
    <n v="71.5"/>
    <n v="62.3"/>
    <n v="0"/>
    <n v="36.4"/>
    <n v="170.20000000000002"/>
    <n v="170.20000000000002"/>
    <n v="169.64911000000001"/>
    <n v="196.1"/>
    <n v="13.5"/>
    <n v="85"/>
    <n v="8.4"/>
    <n v="281.10000000000002"/>
    <n v="281.10000000000002"/>
    <n v="30"/>
    <n v="5"/>
    <n v="5"/>
    <n v="40"/>
    <n v="20"/>
    <n v="89"/>
    <n v="1"/>
    <n v="40"/>
    <n v="0"/>
    <n v="150"/>
    <n v="11"/>
    <n v="22"/>
    <n v="150"/>
    <n v="183"/>
    <n v="17"/>
    <n v="16"/>
    <n v="74"/>
    <n v="107"/>
    <n v="31.1"/>
    <n v="0"/>
    <n v="126.55"/>
    <n v="157.65"/>
    <n v="0"/>
    <n v="9"/>
    <n v="8"/>
    <n v="17"/>
    <n v="180"/>
    <n v="95"/>
    <n v="0"/>
    <n v="275"/>
    <n v="0"/>
    <n v="4"/>
    <n v="8"/>
    <n v="12"/>
    <n v="33"/>
    <n v="12"/>
    <n v="0"/>
    <n v="8"/>
    <n v="0"/>
    <n v="53"/>
    <n v="0"/>
    <n v="0"/>
    <n v="1676"/>
    <m/>
  </r>
  <r>
    <x v="3"/>
    <x v="10"/>
    <n v="71.5"/>
    <n v="62.3"/>
    <n v="0"/>
    <n v="36.4"/>
    <n v="170.20000000000002"/>
    <n v="170.20000000000002"/>
    <n v="169.64911000000001"/>
    <n v="196.1"/>
    <n v="13.5"/>
    <n v="85"/>
    <n v="8.4"/>
    <n v="281.10000000000002"/>
    <n v="281.10000000000002"/>
    <n v="30"/>
    <n v="5"/>
    <n v="5"/>
    <n v="40"/>
    <n v="20"/>
    <n v="89"/>
    <n v="1"/>
    <n v="40"/>
    <n v="0"/>
    <n v="150"/>
    <n v="11"/>
    <n v="22"/>
    <n v="150"/>
    <n v="183"/>
    <n v="17"/>
    <n v="16"/>
    <n v="74"/>
    <n v="107"/>
    <n v="31.1"/>
    <n v="0"/>
    <n v="126.55"/>
    <n v="157.65"/>
    <n v="0"/>
    <n v="9"/>
    <n v="8"/>
    <n v="17"/>
    <n v="180"/>
    <n v="95"/>
    <n v="0"/>
    <n v="275"/>
    <n v="0"/>
    <n v="4"/>
    <n v="8"/>
    <n v="12"/>
    <n v="33"/>
    <n v="12"/>
    <n v="0"/>
    <n v="8"/>
    <n v="0"/>
    <n v="53"/>
    <n v="0"/>
    <n v="0"/>
    <n v="1676"/>
    <m/>
  </r>
  <r>
    <x v="3"/>
    <x v="11"/>
    <n v="71.5"/>
    <n v="62.3"/>
    <n v="0"/>
    <n v="36.4"/>
    <n v="170.20000000000002"/>
    <n v="170.20000000000002"/>
    <n v="169.64911000000001"/>
    <n v="196.1"/>
    <n v="13.5"/>
    <n v="85"/>
    <n v="8.4"/>
    <n v="281.10000000000002"/>
    <n v="281.10000000000002"/>
    <n v="30"/>
    <n v="5"/>
    <n v="5"/>
    <n v="40"/>
    <n v="20"/>
    <n v="89"/>
    <n v="1"/>
    <n v="40"/>
    <n v="0"/>
    <n v="150"/>
    <n v="11"/>
    <n v="22"/>
    <n v="150"/>
    <n v="183"/>
    <n v="17"/>
    <n v="16"/>
    <n v="74"/>
    <n v="107"/>
    <n v="31.1"/>
    <n v="0"/>
    <n v="126.55"/>
    <n v="157.65"/>
    <n v="0"/>
    <n v="9"/>
    <n v="8"/>
    <n v="17"/>
    <n v="180"/>
    <n v="95"/>
    <n v="0"/>
    <n v="275"/>
    <n v="0"/>
    <n v="4"/>
    <n v="8"/>
    <n v="12"/>
    <n v="33"/>
    <n v="12"/>
    <n v="0"/>
    <n v="8"/>
    <n v="0"/>
    <n v="53"/>
    <n v="0"/>
    <n v="0"/>
    <n v="1676"/>
    <m/>
  </r>
  <r>
    <x v="4"/>
    <x v="0"/>
    <n v="71.5"/>
    <n v="62.3"/>
    <n v="0"/>
    <n v="36.4"/>
    <n v="170.20000000000002"/>
    <n v="170.20000000000002"/>
    <n v="169.64911000000001"/>
    <n v="196.1"/>
    <n v="13.5"/>
    <n v="85"/>
    <n v="8.4"/>
    <n v="281.10000000000002"/>
    <n v="281.10000000000002"/>
    <n v="30"/>
    <n v="5"/>
    <n v="5"/>
    <n v="40"/>
    <n v="20"/>
    <n v="89"/>
    <n v="1"/>
    <n v="40"/>
    <n v="0"/>
    <n v="150"/>
    <n v="11"/>
    <n v="22"/>
    <n v="150"/>
    <n v="183"/>
    <n v="17"/>
    <n v="16"/>
    <n v="74"/>
    <n v="107"/>
    <n v="31.1"/>
    <n v="0"/>
    <n v="126.55"/>
    <n v="157.65"/>
    <n v="0"/>
    <n v="9"/>
    <n v="8"/>
    <n v="17"/>
    <n v="180"/>
    <n v="95"/>
    <n v="0"/>
    <n v="275"/>
    <n v="0"/>
    <n v="4"/>
    <n v="8"/>
    <n v="12"/>
    <n v="33"/>
    <n v="12"/>
    <n v="0"/>
    <n v="8"/>
    <n v="0"/>
    <n v="53"/>
    <n v="0"/>
    <n v="0"/>
    <n v="1676"/>
    <m/>
  </r>
  <r>
    <x v="4"/>
    <x v="1"/>
    <n v="71.5"/>
    <n v="62.3"/>
    <n v="0"/>
    <n v="36.4"/>
    <n v="170.20000000000002"/>
    <n v="170.20000000000002"/>
    <n v="169.64911000000001"/>
    <n v="196.1"/>
    <n v="13.5"/>
    <n v="85"/>
    <n v="8.4"/>
    <n v="281.10000000000002"/>
    <n v="281.10000000000002"/>
    <n v="30"/>
    <n v="5"/>
    <n v="5"/>
    <n v="40"/>
    <n v="20"/>
    <n v="89"/>
    <n v="1"/>
    <n v="40"/>
    <n v="0"/>
    <n v="150"/>
    <n v="11"/>
    <n v="22"/>
    <n v="150"/>
    <n v="183"/>
    <n v="17"/>
    <n v="16"/>
    <n v="74"/>
    <n v="107"/>
    <n v="31.1"/>
    <n v="0"/>
    <n v="126.55"/>
    <n v="157.65"/>
    <n v="0"/>
    <n v="9"/>
    <n v="8"/>
    <n v="17"/>
    <n v="180"/>
    <n v="95"/>
    <n v="0"/>
    <n v="275"/>
    <n v="0"/>
    <n v="4"/>
    <n v="8"/>
    <n v="12"/>
    <n v="33"/>
    <n v="12"/>
    <n v="0"/>
    <n v="8"/>
    <n v="0"/>
    <n v="53"/>
    <n v="0"/>
    <n v="0"/>
    <n v="1676"/>
    <m/>
  </r>
  <r>
    <x v="4"/>
    <x v="2"/>
    <n v="71.5"/>
    <n v="62.3"/>
    <n v="0"/>
    <n v="36.4"/>
    <n v="170.20000000000002"/>
    <n v="170.20000000000002"/>
    <n v="169.64911000000001"/>
    <n v="196.1"/>
    <n v="13.5"/>
    <n v="85"/>
    <n v="8.4"/>
    <n v="281.10000000000002"/>
    <n v="281.10000000000002"/>
    <n v="30"/>
    <n v="5"/>
    <n v="5"/>
    <n v="40"/>
    <n v="20"/>
    <n v="89"/>
    <n v="1"/>
    <n v="40"/>
    <n v="0"/>
    <n v="150"/>
    <n v="11"/>
    <n v="22"/>
    <n v="150"/>
    <n v="183"/>
    <n v="17"/>
    <n v="16"/>
    <n v="74"/>
    <n v="107"/>
    <n v="31.1"/>
    <n v="0"/>
    <n v="126.55"/>
    <n v="157.65"/>
    <n v="0"/>
    <n v="9"/>
    <n v="8"/>
    <n v="17"/>
    <n v="180"/>
    <n v="95"/>
    <n v="0"/>
    <n v="275"/>
    <n v="0"/>
    <n v="4"/>
    <n v="8"/>
    <n v="12"/>
    <n v="33"/>
    <n v="12"/>
    <n v="0"/>
    <n v="8"/>
    <n v="0"/>
    <n v="53"/>
    <n v="0"/>
    <n v="0"/>
    <n v="1676"/>
    <m/>
  </r>
  <r>
    <x v="4"/>
    <x v="3"/>
    <n v="71.5"/>
    <n v="62.3"/>
    <n v="0"/>
    <n v="36.4"/>
    <n v="170.20000000000002"/>
    <n v="170.20000000000002"/>
    <n v="169.64911000000001"/>
    <n v="196.1"/>
    <n v="13.5"/>
    <n v="85"/>
    <n v="8.4"/>
    <n v="281.10000000000002"/>
    <n v="281.10000000000002"/>
    <n v="30"/>
    <n v="5"/>
    <n v="5"/>
    <n v="40"/>
    <n v="20"/>
    <n v="89"/>
    <n v="1"/>
    <n v="40"/>
    <n v="0"/>
    <n v="150"/>
    <n v="11"/>
    <n v="22"/>
    <n v="150"/>
    <n v="183"/>
    <n v="17"/>
    <n v="16"/>
    <n v="74"/>
    <n v="107"/>
    <n v="31.1"/>
    <n v="0"/>
    <n v="126.55"/>
    <n v="157.65"/>
    <n v="0"/>
    <n v="9"/>
    <n v="8"/>
    <n v="17"/>
    <n v="180"/>
    <n v="95"/>
    <n v="0"/>
    <n v="275"/>
    <n v="0"/>
    <n v="4"/>
    <n v="8"/>
    <n v="12"/>
    <n v="33"/>
    <n v="12"/>
    <n v="0"/>
    <n v="8"/>
    <n v="0"/>
    <n v="53"/>
    <n v="0"/>
    <n v="0"/>
    <n v="1676"/>
    <m/>
  </r>
  <r>
    <x v="4"/>
    <x v="4"/>
    <n v="71.5"/>
    <n v="62.3"/>
    <n v="0"/>
    <n v="36.4"/>
    <n v="170.20000000000002"/>
    <n v="170.20000000000002"/>
    <n v="169.64911000000001"/>
    <n v="196.1"/>
    <n v="13.5"/>
    <n v="85"/>
    <n v="8.4"/>
    <n v="281.10000000000002"/>
    <n v="281.10000000000002"/>
    <n v="30"/>
    <n v="5"/>
    <n v="5"/>
    <n v="40"/>
    <n v="20"/>
    <n v="89"/>
    <n v="1"/>
    <n v="40"/>
    <n v="0"/>
    <n v="150"/>
    <n v="11"/>
    <n v="22"/>
    <n v="150"/>
    <n v="183"/>
    <n v="17"/>
    <n v="16"/>
    <n v="74"/>
    <n v="107"/>
    <n v="31.1"/>
    <n v="0"/>
    <n v="126.55"/>
    <n v="157.65"/>
    <n v="0"/>
    <n v="9"/>
    <n v="8"/>
    <n v="17"/>
    <n v="180"/>
    <n v="95"/>
    <n v="0"/>
    <n v="275"/>
    <n v="0"/>
    <n v="4"/>
    <n v="8"/>
    <n v="12"/>
    <n v="33"/>
    <n v="12"/>
    <n v="0"/>
    <n v="8"/>
    <n v="0"/>
    <n v="53"/>
    <n v="0"/>
    <n v="0"/>
    <n v="1676"/>
    <m/>
  </r>
  <r>
    <x v="4"/>
    <x v="5"/>
    <n v="71.5"/>
    <n v="62.3"/>
    <n v="0"/>
    <n v="36.4"/>
    <n v="170.20000000000002"/>
    <n v="170.20000000000002"/>
    <n v="169.64911000000001"/>
    <n v="196.1"/>
    <n v="13.5"/>
    <n v="85"/>
    <n v="8.4"/>
    <n v="281.10000000000002"/>
    <n v="281.10000000000002"/>
    <n v="30"/>
    <n v="5"/>
    <n v="5"/>
    <n v="40"/>
    <n v="20"/>
    <n v="89"/>
    <n v="1"/>
    <n v="40"/>
    <n v="0"/>
    <n v="150"/>
    <n v="11"/>
    <n v="22"/>
    <n v="150"/>
    <n v="183"/>
    <n v="17"/>
    <n v="16"/>
    <n v="74"/>
    <n v="107"/>
    <n v="31.1"/>
    <n v="0"/>
    <n v="126.55"/>
    <n v="157.65"/>
    <n v="0"/>
    <n v="9"/>
    <n v="8"/>
    <n v="17"/>
    <n v="180"/>
    <n v="95"/>
    <n v="0"/>
    <n v="275"/>
    <n v="0"/>
    <n v="4"/>
    <n v="8"/>
    <n v="12"/>
    <n v="33"/>
    <n v="12"/>
    <n v="0"/>
    <n v="8"/>
    <n v="0"/>
    <n v="53"/>
    <n v="0"/>
    <n v="0"/>
    <n v="1676"/>
    <m/>
  </r>
  <r>
    <x v="4"/>
    <x v="6"/>
    <n v="71.5"/>
    <n v="62.3"/>
    <n v="0"/>
    <n v="36.4"/>
    <n v="170.20000000000002"/>
    <n v="170.20000000000002"/>
    <n v="169.64911000000001"/>
    <n v="196.1"/>
    <n v="13.5"/>
    <n v="85"/>
    <n v="8.4"/>
    <n v="281.10000000000002"/>
    <n v="281.10000000000002"/>
    <n v="30"/>
    <n v="5"/>
    <n v="5"/>
    <n v="40"/>
    <n v="20"/>
    <n v="89"/>
    <n v="1"/>
    <n v="40"/>
    <n v="0"/>
    <n v="150"/>
    <n v="11"/>
    <n v="22"/>
    <n v="150"/>
    <n v="183"/>
    <n v="17"/>
    <n v="16"/>
    <n v="74"/>
    <n v="107"/>
    <n v="31.1"/>
    <n v="0"/>
    <n v="126.55"/>
    <n v="157.65"/>
    <n v="0"/>
    <n v="9"/>
    <n v="8"/>
    <n v="17"/>
    <n v="180"/>
    <n v="95"/>
    <n v="0"/>
    <n v="275"/>
    <n v="0"/>
    <n v="4"/>
    <n v="8"/>
    <n v="12"/>
    <n v="33"/>
    <n v="12"/>
    <n v="0"/>
    <n v="8"/>
    <n v="0"/>
    <n v="53"/>
    <n v="0"/>
    <n v="0"/>
    <n v="1676"/>
    <m/>
  </r>
  <r>
    <x v="4"/>
    <x v="7"/>
    <n v="71.5"/>
    <n v="62.3"/>
    <n v="0"/>
    <n v="36.4"/>
    <n v="170.20000000000002"/>
    <n v="170.20000000000002"/>
    <n v="169.64911000000001"/>
    <n v="196.1"/>
    <n v="13.5"/>
    <n v="85"/>
    <n v="8.4"/>
    <n v="281.10000000000002"/>
    <n v="281.10000000000002"/>
    <n v="30"/>
    <n v="5"/>
    <n v="5"/>
    <n v="40"/>
    <n v="20"/>
    <n v="89"/>
    <n v="1"/>
    <n v="40"/>
    <n v="0"/>
    <n v="150"/>
    <n v="11"/>
    <n v="22"/>
    <n v="150"/>
    <n v="183"/>
    <n v="17"/>
    <n v="16"/>
    <n v="74"/>
    <n v="107"/>
    <n v="31.1"/>
    <n v="0"/>
    <n v="126.55"/>
    <n v="157.65"/>
    <n v="0"/>
    <n v="9"/>
    <n v="8"/>
    <n v="17"/>
    <n v="180"/>
    <n v="95"/>
    <n v="0"/>
    <n v="275"/>
    <n v="0"/>
    <n v="4"/>
    <n v="8"/>
    <n v="12"/>
    <n v="33"/>
    <n v="12"/>
    <n v="0"/>
    <n v="8"/>
    <n v="0"/>
    <n v="53"/>
    <n v="0"/>
    <n v="0"/>
    <n v="1676"/>
    <m/>
  </r>
  <r>
    <x v="4"/>
    <x v="8"/>
    <n v="71.5"/>
    <n v="62.3"/>
    <n v="0"/>
    <n v="36.4"/>
    <n v="170.20000000000002"/>
    <n v="170.20000000000002"/>
    <n v="169.64911000000001"/>
    <n v="196.1"/>
    <n v="13.5"/>
    <n v="85"/>
    <n v="8.4"/>
    <n v="281.10000000000002"/>
    <n v="281.10000000000002"/>
    <n v="30"/>
    <n v="5"/>
    <n v="5"/>
    <n v="40"/>
    <n v="20"/>
    <n v="89"/>
    <n v="1"/>
    <n v="40"/>
    <n v="0"/>
    <n v="150"/>
    <n v="11"/>
    <n v="22"/>
    <n v="150"/>
    <n v="183"/>
    <n v="17"/>
    <n v="16"/>
    <n v="74"/>
    <n v="107"/>
    <n v="31.1"/>
    <n v="0"/>
    <n v="126.55"/>
    <n v="157.65"/>
    <n v="0"/>
    <n v="9"/>
    <n v="8"/>
    <n v="17"/>
    <n v="180"/>
    <n v="95"/>
    <n v="0"/>
    <n v="275"/>
    <n v="0"/>
    <n v="4"/>
    <n v="8"/>
    <n v="12"/>
    <n v="33"/>
    <n v="12"/>
    <n v="0"/>
    <n v="8"/>
    <n v="0"/>
    <n v="53"/>
    <n v="0"/>
    <n v="0"/>
    <n v="1676"/>
    <m/>
  </r>
  <r>
    <x v="4"/>
    <x v="9"/>
    <n v="71.5"/>
    <n v="62.3"/>
    <n v="0"/>
    <n v="36.4"/>
    <n v="170.20000000000002"/>
    <n v="170.20000000000002"/>
    <n v="169.64911000000001"/>
    <n v="196.1"/>
    <n v="13.5"/>
    <n v="85"/>
    <n v="8.4"/>
    <n v="281.10000000000002"/>
    <n v="281.10000000000002"/>
    <n v="30"/>
    <n v="5"/>
    <n v="5"/>
    <n v="40"/>
    <n v="20"/>
    <n v="89"/>
    <n v="1"/>
    <n v="40"/>
    <n v="0"/>
    <n v="150"/>
    <n v="11"/>
    <n v="22"/>
    <n v="150"/>
    <n v="183"/>
    <n v="17"/>
    <n v="16"/>
    <n v="74"/>
    <n v="107"/>
    <n v="31.1"/>
    <n v="0"/>
    <n v="126.55"/>
    <n v="157.65"/>
    <n v="0"/>
    <n v="9"/>
    <n v="8"/>
    <n v="17"/>
    <n v="180"/>
    <n v="95"/>
    <n v="0"/>
    <n v="275"/>
    <n v="0"/>
    <n v="4"/>
    <n v="8"/>
    <n v="12"/>
    <n v="33"/>
    <n v="12"/>
    <n v="0"/>
    <n v="8"/>
    <n v="0"/>
    <n v="53"/>
    <n v="0"/>
    <n v="0"/>
    <n v="1676"/>
    <m/>
  </r>
  <r>
    <x v="4"/>
    <x v="10"/>
    <n v="71.5"/>
    <n v="62.3"/>
    <n v="0"/>
    <n v="36.4"/>
    <n v="170.20000000000002"/>
    <n v="170.20000000000002"/>
    <n v="169.64911000000001"/>
    <n v="196.1"/>
    <n v="13.5"/>
    <n v="85"/>
    <n v="8.4"/>
    <n v="281.10000000000002"/>
    <n v="281.10000000000002"/>
    <n v="30"/>
    <n v="5"/>
    <n v="5"/>
    <n v="40"/>
    <n v="20"/>
    <n v="89"/>
    <n v="1"/>
    <n v="40"/>
    <n v="0"/>
    <n v="150"/>
    <n v="11"/>
    <n v="22"/>
    <n v="150"/>
    <n v="183"/>
    <n v="17"/>
    <n v="16"/>
    <n v="74"/>
    <n v="107"/>
    <n v="31.1"/>
    <n v="0"/>
    <n v="126.55"/>
    <n v="157.65"/>
    <n v="0"/>
    <n v="9"/>
    <n v="8"/>
    <n v="17"/>
    <n v="180"/>
    <n v="95"/>
    <n v="0"/>
    <n v="275"/>
    <n v="0"/>
    <n v="4"/>
    <n v="8"/>
    <n v="12"/>
    <n v="33"/>
    <n v="12"/>
    <n v="0"/>
    <n v="8"/>
    <n v="0"/>
    <n v="53"/>
    <n v="0"/>
    <n v="0"/>
    <n v="1676"/>
    <m/>
  </r>
  <r>
    <x v="4"/>
    <x v="11"/>
    <n v="71.5"/>
    <n v="62.3"/>
    <n v="0"/>
    <n v="36.4"/>
    <n v="170.20000000000002"/>
    <n v="170.20000000000002"/>
    <n v="169.64911000000001"/>
    <n v="196.1"/>
    <n v="13.5"/>
    <n v="85"/>
    <n v="8.4"/>
    <n v="281.10000000000002"/>
    <n v="281.10000000000002"/>
    <n v="30"/>
    <n v="5"/>
    <n v="5"/>
    <n v="40"/>
    <n v="20"/>
    <n v="89"/>
    <n v="1"/>
    <n v="40"/>
    <n v="0"/>
    <n v="150"/>
    <n v="11"/>
    <n v="22"/>
    <n v="150"/>
    <n v="183"/>
    <n v="17"/>
    <n v="16"/>
    <n v="74"/>
    <n v="107"/>
    <n v="31.1"/>
    <n v="0"/>
    <n v="126.55"/>
    <n v="157.65"/>
    <n v="0"/>
    <n v="9"/>
    <n v="8"/>
    <n v="17"/>
    <n v="180"/>
    <n v="95"/>
    <n v="0"/>
    <n v="275"/>
    <n v="0"/>
    <n v="4"/>
    <n v="8"/>
    <n v="12"/>
    <n v="33"/>
    <n v="12"/>
    <n v="0"/>
    <n v="8"/>
    <n v="0"/>
    <n v="53"/>
    <n v="0"/>
    <n v="0"/>
    <n v="1676"/>
    <m/>
  </r>
  <r>
    <x v="5"/>
    <x v="0"/>
    <n v="71.5"/>
    <n v="62.3"/>
    <n v="0"/>
    <n v="36.4"/>
    <n v="170.20000000000002"/>
    <n v="170.20000000000002"/>
    <n v="169.64911000000001"/>
    <n v="196.1"/>
    <n v="13.5"/>
    <n v="85"/>
    <n v="8.4"/>
    <n v="281.10000000000002"/>
    <n v="281.10000000000002"/>
    <n v="30"/>
    <n v="5"/>
    <n v="5"/>
    <n v="40"/>
    <n v="20"/>
    <n v="89"/>
    <n v="1"/>
    <n v="40"/>
    <n v="0"/>
    <n v="150"/>
    <n v="11"/>
    <n v="22"/>
    <n v="150"/>
    <n v="183"/>
    <n v="17"/>
    <n v="16"/>
    <n v="74"/>
    <n v="107"/>
    <n v="31.1"/>
    <n v="0"/>
    <n v="126.55"/>
    <n v="157.65"/>
    <n v="0"/>
    <n v="9"/>
    <n v="8"/>
    <n v="17"/>
    <n v="180"/>
    <n v="95"/>
    <n v="0"/>
    <n v="275"/>
    <n v="0"/>
    <n v="4"/>
    <n v="8"/>
    <n v="12"/>
    <n v="33"/>
    <n v="12"/>
    <n v="0"/>
    <n v="8"/>
    <n v="0"/>
    <n v="53"/>
    <n v="0"/>
    <n v="0"/>
    <n v="1676"/>
    <m/>
  </r>
  <r>
    <x v="5"/>
    <x v="1"/>
    <n v="71.5"/>
    <n v="62.3"/>
    <n v="0"/>
    <n v="36.4"/>
    <n v="170.20000000000002"/>
    <n v="170.20000000000002"/>
    <n v="169.64911000000001"/>
    <n v="196.1"/>
    <n v="13.5"/>
    <n v="85"/>
    <n v="8.4"/>
    <n v="281.10000000000002"/>
    <n v="281.10000000000002"/>
    <n v="30"/>
    <n v="5"/>
    <n v="5"/>
    <n v="40"/>
    <n v="20"/>
    <n v="89"/>
    <n v="1"/>
    <n v="40"/>
    <n v="0"/>
    <n v="150"/>
    <n v="11"/>
    <n v="22"/>
    <n v="150"/>
    <n v="183"/>
    <n v="17"/>
    <n v="16"/>
    <n v="74"/>
    <n v="107"/>
    <n v="31.1"/>
    <n v="0"/>
    <n v="126.55"/>
    <n v="157.65"/>
    <n v="0"/>
    <n v="9"/>
    <n v="8"/>
    <n v="17"/>
    <n v="180"/>
    <n v="95"/>
    <n v="0"/>
    <n v="275"/>
    <n v="0"/>
    <n v="4"/>
    <n v="8"/>
    <n v="12"/>
    <n v="33"/>
    <n v="12"/>
    <n v="0"/>
    <n v="8"/>
    <n v="0"/>
    <n v="53"/>
    <n v="0"/>
    <n v="0"/>
    <n v="1676"/>
    <m/>
  </r>
  <r>
    <x v="5"/>
    <x v="2"/>
    <n v="71.5"/>
    <n v="62.3"/>
    <n v="0"/>
    <n v="36.4"/>
    <n v="170.20000000000002"/>
    <n v="170.20000000000002"/>
    <n v="169.64911000000001"/>
    <n v="196.1"/>
    <n v="13.5"/>
    <n v="85"/>
    <n v="8.4"/>
    <n v="281.10000000000002"/>
    <n v="281.10000000000002"/>
    <n v="30"/>
    <n v="5"/>
    <n v="5"/>
    <n v="40"/>
    <n v="20"/>
    <n v="89"/>
    <n v="1"/>
    <n v="40"/>
    <n v="0"/>
    <n v="150"/>
    <n v="11"/>
    <n v="22"/>
    <n v="150"/>
    <n v="183"/>
    <n v="17"/>
    <n v="16"/>
    <n v="74"/>
    <n v="107"/>
    <n v="31.1"/>
    <n v="0"/>
    <n v="126.55"/>
    <n v="157.65"/>
    <n v="0"/>
    <n v="9"/>
    <n v="8"/>
    <n v="17"/>
    <n v="180"/>
    <n v="95"/>
    <n v="0"/>
    <n v="275"/>
    <n v="0"/>
    <n v="4"/>
    <n v="8"/>
    <n v="12"/>
    <n v="33"/>
    <n v="12"/>
    <n v="0"/>
    <n v="8"/>
    <n v="0"/>
    <n v="53"/>
    <n v="0"/>
    <n v="0"/>
    <n v="1676"/>
    <m/>
  </r>
  <r>
    <x v="5"/>
    <x v="3"/>
    <n v="71.5"/>
    <n v="62.3"/>
    <n v="0"/>
    <n v="36.4"/>
    <n v="170.20000000000002"/>
    <n v="170.20000000000002"/>
    <n v="169.64911000000001"/>
    <n v="196.1"/>
    <n v="13.5"/>
    <n v="85"/>
    <n v="8.4"/>
    <n v="281.10000000000002"/>
    <n v="281.10000000000002"/>
    <n v="30"/>
    <n v="5"/>
    <n v="5"/>
    <n v="40"/>
    <n v="20"/>
    <n v="89"/>
    <n v="1"/>
    <n v="40"/>
    <n v="0"/>
    <n v="150"/>
    <n v="11"/>
    <n v="22"/>
    <n v="150"/>
    <n v="183"/>
    <n v="17"/>
    <n v="16"/>
    <n v="74"/>
    <n v="107"/>
    <n v="31.1"/>
    <n v="0"/>
    <n v="126.55"/>
    <n v="157.65"/>
    <n v="0"/>
    <n v="9"/>
    <n v="8"/>
    <n v="17"/>
    <n v="180"/>
    <n v="95"/>
    <n v="0"/>
    <n v="275"/>
    <n v="0"/>
    <n v="4"/>
    <n v="8"/>
    <n v="12"/>
    <n v="33"/>
    <n v="12"/>
    <n v="0"/>
    <n v="8"/>
    <n v="0"/>
    <n v="53"/>
    <n v="0"/>
    <n v="0"/>
    <n v="1676"/>
    <m/>
  </r>
  <r>
    <x v="5"/>
    <x v="4"/>
    <n v="71.5"/>
    <n v="62.3"/>
    <n v="0"/>
    <n v="36.4"/>
    <n v="170.20000000000002"/>
    <n v="170.20000000000002"/>
    <n v="169.64911000000001"/>
    <n v="196.1"/>
    <n v="13.5"/>
    <n v="85"/>
    <n v="8.4"/>
    <n v="281.10000000000002"/>
    <n v="281.10000000000002"/>
    <n v="30"/>
    <n v="5"/>
    <n v="5"/>
    <n v="40"/>
    <n v="20"/>
    <n v="89"/>
    <n v="1"/>
    <n v="40"/>
    <n v="0"/>
    <n v="150"/>
    <n v="11"/>
    <n v="22"/>
    <n v="150"/>
    <n v="183"/>
    <n v="17"/>
    <n v="16"/>
    <n v="74"/>
    <n v="107"/>
    <n v="31.1"/>
    <n v="0"/>
    <n v="126.55"/>
    <n v="157.65"/>
    <n v="0"/>
    <n v="9"/>
    <n v="8"/>
    <n v="17"/>
    <n v="180"/>
    <n v="95"/>
    <n v="0"/>
    <n v="275"/>
    <n v="0"/>
    <n v="4"/>
    <n v="8"/>
    <n v="12"/>
    <n v="33"/>
    <n v="12"/>
    <n v="0"/>
    <n v="8"/>
    <n v="0"/>
    <n v="53"/>
    <n v="0"/>
    <n v="0"/>
    <n v="1676"/>
    <m/>
  </r>
  <r>
    <x v="5"/>
    <x v="5"/>
    <n v="71.5"/>
    <n v="62.3"/>
    <n v="0"/>
    <n v="36.4"/>
    <n v="170.20000000000002"/>
    <n v="170.20000000000002"/>
    <n v="169.64911000000001"/>
    <n v="196.1"/>
    <n v="13.5"/>
    <n v="85"/>
    <n v="8.4"/>
    <n v="281.10000000000002"/>
    <n v="281.10000000000002"/>
    <n v="30"/>
    <n v="5"/>
    <n v="5"/>
    <n v="40"/>
    <n v="20"/>
    <n v="89"/>
    <n v="1"/>
    <n v="40"/>
    <n v="0"/>
    <n v="150"/>
    <n v="11"/>
    <n v="22"/>
    <n v="150"/>
    <n v="183"/>
    <n v="17"/>
    <n v="16"/>
    <n v="74"/>
    <n v="107"/>
    <n v="31.1"/>
    <n v="0"/>
    <n v="126.55"/>
    <n v="157.65"/>
    <n v="0"/>
    <n v="9"/>
    <n v="8"/>
    <n v="17"/>
    <n v="180"/>
    <n v="95"/>
    <n v="0"/>
    <n v="275"/>
    <n v="0"/>
    <n v="4"/>
    <n v="8"/>
    <n v="12"/>
    <n v="33"/>
    <n v="12"/>
    <n v="0"/>
    <n v="8"/>
    <n v="0"/>
    <n v="53"/>
    <n v="0"/>
    <n v="0"/>
    <n v="1676"/>
    <m/>
  </r>
  <r>
    <x v="5"/>
    <x v="6"/>
    <n v="71.5"/>
    <n v="62.3"/>
    <n v="0"/>
    <n v="36.4"/>
    <n v="170.20000000000002"/>
    <n v="170.20000000000002"/>
    <n v="169.64911000000001"/>
    <n v="196.1"/>
    <n v="13.5"/>
    <n v="85"/>
    <n v="8.4"/>
    <n v="281.10000000000002"/>
    <n v="281.10000000000002"/>
    <n v="30"/>
    <n v="5"/>
    <n v="5"/>
    <n v="40"/>
    <n v="20"/>
    <n v="89"/>
    <n v="1"/>
    <n v="40"/>
    <n v="0"/>
    <n v="150"/>
    <n v="11"/>
    <n v="22"/>
    <n v="150"/>
    <n v="183"/>
    <n v="17"/>
    <n v="16"/>
    <n v="74"/>
    <n v="107"/>
    <n v="31.1"/>
    <n v="0"/>
    <n v="126.55"/>
    <n v="157.65"/>
    <n v="0"/>
    <n v="9"/>
    <n v="8"/>
    <n v="17"/>
    <n v="180"/>
    <n v="95"/>
    <n v="0"/>
    <n v="275"/>
    <n v="0"/>
    <n v="4"/>
    <n v="8"/>
    <n v="12"/>
    <n v="33"/>
    <n v="12"/>
    <n v="0"/>
    <n v="8"/>
    <n v="0"/>
    <n v="53"/>
    <n v="0"/>
    <n v="0"/>
    <n v="1676"/>
    <m/>
  </r>
  <r>
    <x v="5"/>
    <x v="7"/>
    <n v="71.5"/>
    <n v="62.3"/>
    <n v="0"/>
    <n v="36.4"/>
    <n v="170.20000000000002"/>
    <n v="170.20000000000002"/>
    <n v="169.64911000000001"/>
    <n v="196.1"/>
    <n v="13.5"/>
    <n v="85"/>
    <n v="8.4"/>
    <n v="281.10000000000002"/>
    <n v="281.10000000000002"/>
    <n v="30"/>
    <n v="5"/>
    <n v="5"/>
    <n v="40"/>
    <n v="20"/>
    <n v="89"/>
    <n v="1"/>
    <n v="40"/>
    <n v="0"/>
    <n v="150"/>
    <n v="11"/>
    <n v="22"/>
    <n v="150"/>
    <n v="183"/>
    <n v="17"/>
    <n v="16"/>
    <n v="74"/>
    <n v="107"/>
    <n v="31.1"/>
    <n v="0"/>
    <n v="126.55"/>
    <n v="157.65"/>
    <n v="0"/>
    <n v="9"/>
    <n v="8"/>
    <n v="17"/>
    <n v="180"/>
    <n v="95"/>
    <n v="0"/>
    <n v="275"/>
    <n v="0"/>
    <n v="4"/>
    <n v="8"/>
    <n v="12"/>
    <n v="33"/>
    <n v="12"/>
    <n v="0"/>
    <n v="8"/>
    <n v="0"/>
    <n v="53"/>
    <n v="0"/>
    <n v="0"/>
    <n v="1676"/>
    <m/>
  </r>
  <r>
    <x v="5"/>
    <x v="8"/>
    <n v="71.5"/>
    <n v="62.3"/>
    <n v="0"/>
    <n v="36.4"/>
    <n v="170.20000000000002"/>
    <n v="170.20000000000002"/>
    <n v="169.64911000000001"/>
    <n v="196.1"/>
    <n v="13.5"/>
    <n v="85"/>
    <n v="8.4"/>
    <n v="281.10000000000002"/>
    <n v="281.10000000000002"/>
    <n v="30"/>
    <n v="5"/>
    <n v="5"/>
    <n v="40"/>
    <n v="20"/>
    <n v="89"/>
    <n v="1"/>
    <n v="40"/>
    <n v="0"/>
    <n v="150"/>
    <n v="11"/>
    <n v="22"/>
    <n v="150"/>
    <n v="183"/>
    <n v="17"/>
    <n v="16"/>
    <n v="74"/>
    <n v="107"/>
    <n v="31.1"/>
    <n v="0"/>
    <n v="126.55"/>
    <n v="157.65"/>
    <n v="0"/>
    <n v="9"/>
    <n v="8"/>
    <n v="17"/>
    <n v="180"/>
    <n v="95"/>
    <n v="0"/>
    <n v="275"/>
    <n v="0"/>
    <n v="4"/>
    <n v="8"/>
    <n v="12"/>
    <n v="33"/>
    <n v="12"/>
    <n v="0"/>
    <n v="8"/>
    <n v="0"/>
    <n v="53"/>
    <n v="0"/>
    <n v="0"/>
    <n v="1676"/>
    <m/>
  </r>
  <r>
    <x v="5"/>
    <x v="9"/>
    <n v="71.5"/>
    <n v="62.3"/>
    <n v="0"/>
    <n v="36.4"/>
    <n v="170.20000000000002"/>
    <n v="170.20000000000002"/>
    <n v="169.64911000000001"/>
    <n v="196.1"/>
    <n v="13.5"/>
    <n v="85"/>
    <n v="8.4"/>
    <n v="281.10000000000002"/>
    <n v="281.10000000000002"/>
    <n v="30"/>
    <n v="5"/>
    <n v="5"/>
    <n v="40"/>
    <n v="20"/>
    <n v="89"/>
    <n v="1"/>
    <n v="40"/>
    <n v="0"/>
    <n v="150"/>
    <n v="11"/>
    <n v="22"/>
    <n v="150"/>
    <n v="183"/>
    <n v="17"/>
    <n v="16"/>
    <n v="74"/>
    <n v="107"/>
    <n v="31.1"/>
    <n v="0"/>
    <n v="126.55"/>
    <n v="157.65"/>
    <n v="0"/>
    <n v="9"/>
    <n v="8"/>
    <n v="17"/>
    <n v="180"/>
    <n v="95"/>
    <n v="0"/>
    <n v="275"/>
    <n v="0"/>
    <n v="4"/>
    <n v="8"/>
    <n v="12"/>
    <n v="33"/>
    <n v="12"/>
    <n v="0"/>
    <n v="8"/>
    <n v="0"/>
    <n v="53"/>
    <n v="0"/>
    <n v="0"/>
    <n v="1676"/>
    <m/>
  </r>
  <r>
    <x v="5"/>
    <x v="10"/>
    <n v="71.5"/>
    <n v="62.3"/>
    <n v="0"/>
    <n v="36.4"/>
    <n v="170.20000000000002"/>
    <n v="170.20000000000002"/>
    <n v="169.64911000000001"/>
    <n v="196.1"/>
    <n v="13.5"/>
    <n v="85"/>
    <n v="8.4"/>
    <n v="281.10000000000002"/>
    <n v="281.10000000000002"/>
    <n v="30"/>
    <n v="5"/>
    <n v="5"/>
    <n v="40"/>
    <n v="20"/>
    <n v="89"/>
    <n v="1"/>
    <n v="40"/>
    <n v="0"/>
    <n v="150"/>
    <n v="11"/>
    <n v="22"/>
    <n v="150"/>
    <n v="183"/>
    <n v="17"/>
    <n v="16"/>
    <n v="74"/>
    <n v="107"/>
    <n v="31.1"/>
    <n v="0"/>
    <n v="126.55"/>
    <n v="157.65"/>
    <n v="0"/>
    <n v="9"/>
    <n v="8"/>
    <n v="17"/>
    <n v="180"/>
    <n v="95"/>
    <n v="0"/>
    <n v="275"/>
    <n v="0"/>
    <n v="4"/>
    <n v="8"/>
    <n v="12"/>
    <n v="33"/>
    <n v="12"/>
    <n v="0"/>
    <n v="8"/>
    <n v="0"/>
    <n v="53"/>
    <n v="0"/>
    <n v="0"/>
    <n v="1676"/>
    <m/>
  </r>
  <r>
    <x v="5"/>
    <x v="11"/>
    <n v="71.5"/>
    <n v="62.3"/>
    <n v="0"/>
    <n v="36.4"/>
    <n v="170.20000000000002"/>
    <n v="170.20000000000002"/>
    <n v="169.64911000000001"/>
    <n v="196.1"/>
    <n v="13.5"/>
    <n v="85"/>
    <n v="8.4"/>
    <n v="281.10000000000002"/>
    <n v="281.10000000000002"/>
    <n v="30"/>
    <n v="5"/>
    <n v="5"/>
    <n v="40"/>
    <n v="20"/>
    <n v="89"/>
    <n v="1"/>
    <n v="40"/>
    <n v="0"/>
    <n v="150"/>
    <n v="11"/>
    <n v="22"/>
    <n v="150"/>
    <n v="183"/>
    <n v="17"/>
    <n v="16"/>
    <n v="74"/>
    <n v="107"/>
    <n v="31.1"/>
    <n v="0"/>
    <n v="126.55"/>
    <n v="157.65"/>
    <n v="0"/>
    <n v="9"/>
    <n v="8"/>
    <n v="17"/>
    <n v="180"/>
    <n v="95"/>
    <n v="0"/>
    <n v="275"/>
    <n v="0"/>
    <n v="4"/>
    <n v="8"/>
    <n v="12"/>
    <n v="33"/>
    <n v="12"/>
    <n v="0"/>
    <n v="8"/>
    <n v="0"/>
    <n v="53"/>
    <n v="0"/>
    <n v="0"/>
    <n v="1676"/>
    <m/>
  </r>
  <r>
    <x v="6"/>
    <x v="0"/>
    <n v="71.5"/>
    <n v="62.3"/>
    <n v="0"/>
    <n v="36.4"/>
    <n v="170.20000000000002"/>
    <n v="170.20000000000002"/>
    <n v="169.64911000000001"/>
    <n v="196.1"/>
    <n v="13.5"/>
    <n v="85"/>
    <n v="8.4"/>
    <n v="281.10000000000002"/>
    <n v="281.10000000000002"/>
    <n v="30"/>
    <n v="5"/>
    <n v="5"/>
    <n v="40"/>
    <n v="20"/>
    <n v="89"/>
    <n v="1"/>
    <n v="40"/>
    <n v="0"/>
    <n v="150"/>
    <n v="11"/>
    <n v="22"/>
    <n v="150"/>
    <n v="183"/>
    <n v="17"/>
    <n v="16"/>
    <n v="74"/>
    <n v="107"/>
    <n v="31.1"/>
    <n v="0"/>
    <n v="126.55"/>
    <n v="157.65"/>
    <n v="0"/>
    <n v="9"/>
    <n v="8"/>
    <n v="17"/>
    <n v="180"/>
    <n v="95"/>
    <n v="0"/>
    <n v="275"/>
    <n v="0"/>
    <n v="4"/>
    <n v="8"/>
    <n v="12"/>
    <n v="33"/>
    <n v="12"/>
    <n v="0"/>
    <n v="8"/>
    <n v="0"/>
    <n v="53"/>
    <n v="0"/>
    <n v="0"/>
    <n v="1676"/>
    <m/>
  </r>
  <r>
    <x v="6"/>
    <x v="1"/>
    <n v="71.5"/>
    <n v="62.3"/>
    <n v="0"/>
    <n v="36.4"/>
    <n v="170.20000000000002"/>
    <n v="170.20000000000002"/>
    <n v="169.64911000000001"/>
    <n v="196.1"/>
    <n v="13.5"/>
    <n v="85"/>
    <n v="8.4"/>
    <n v="281.10000000000002"/>
    <n v="281.10000000000002"/>
    <n v="30"/>
    <n v="5"/>
    <n v="5"/>
    <n v="40"/>
    <n v="20"/>
    <n v="89"/>
    <n v="1"/>
    <n v="40"/>
    <n v="0"/>
    <n v="150"/>
    <n v="11"/>
    <n v="22"/>
    <n v="150"/>
    <n v="183"/>
    <n v="17"/>
    <n v="16"/>
    <n v="74"/>
    <n v="107"/>
    <n v="31.1"/>
    <n v="0"/>
    <n v="126.55"/>
    <n v="157.65"/>
    <n v="0"/>
    <n v="9"/>
    <n v="8"/>
    <n v="17"/>
    <n v="180"/>
    <n v="95"/>
    <n v="0"/>
    <n v="275"/>
    <n v="0"/>
    <n v="4"/>
    <n v="8"/>
    <n v="12"/>
    <n v="33"/>
    <n v="12"/>
    <n v="0"/>
    <n v="8"/>
    <n v="0"/>
    <n v="53"/>
    <n v="0"/>
    <n v="0"/>
    <n v="1676"/>
    <m/>
  </r>
  <r>
    <x v="6"/>
    <x v="2"/>
    <n v="71.5"/>
    <n v="62.3"/>
    <n v="0"/>
    <n v="36.4"/>
    <n v="170.20000000000002"/>
    <n v="170.20000000000002"/>
    <n v="169.64911000000001"/>
    <n v="196.1"/>
    <n v="13.5"/>
    <n v="85"/>
    <n v="8.4"/>
    <n v="281.10000000000002"/>
    <n v="281.10000000000002"/>
    <n v="30"/>
    <n v="5"/>
    <n v="5"/>
    <n v="40"/>
    <n v="20"/>
    <n v="89"/>
    <n v="1"/>
    <n v="40"/>
    <n v="0"/>
    <n v="150"/>
    <n v="11"/>
    <n v="22"/>
    <n v="150"/>
    <n v="183"/>
    <n v="17"/>
    <n v="16"/>
    <n v="74"/>
    <n v="107"/>
    <n v="31.1"/>
    <n v="0"/>
    <n v="126.55"/>
    <n v="157.65"/>
    <n v="0"/>
    <n v="9"/>
    <n v="8"/>
    <n v="17"/>
    <n v="180"/>
    <n v="95"/>
    <n v="0"/>
    <n v="275"/>
    <n v="0"/>
    <n v="4"/>
    <n v="8"/>
    <n v="12"/>
    <n v="33"/>
    <n v="12"/>
    <n v="0"/>
    <n v="8"/>
    <n v="0"/>
    <n v="53"/>
    <n v="0"/>
    <n v="0"/>
    <n v="1676"/>
    <m/>
  </r>
  <r>
    <x v="6"/>
    <x v="3"/>
    <n v="71.5"/>
    <n v="62.3"/>
    <n v="0"/>
    <n v="36.4"/>
    <n v="170.20000000000002"/>
    <n v="170.20000000000002"/>
    <n v="169.64911000000001"/>
    <n v="196.1"/>
    <n v="13.5"/>
    <n v="85"/>
    <n v="8.4"/>
    <n v="281.10000000000002"/>
    <n v="281.10000000000002"/>
    <n v="30"/>
    <n v="5"/>
    <n v="5"/>
    <n v="40"/>
    <n v="20"/>
    <n v="89"/>
    <n v="1"/>
    <n v="40"/>
    <n v="0"/>
    <n v="150"/>
    <n v="11"/>
    <n v="22"/>
    <n v="150"/>
    <n v="183"/>
    <n v="17"/>
    <n v="16"/>
    <n v="74"/>
    <n v="107"/>
    <n v="31.1"/>
    <n v="0"/>
    <n v="126.55"/>
    <n v="157.65"/>
    <n v="0"/>
    <n v="9"/>
    <n v="8"/>
    <n v="17"/>
    <n v="180"/>
    <n v="95"/>
    <n v="0"/>
    <n v="275"/>
    <n v="0"/>
    <n v="4"/>
    <n v="8"/>
    <n v="12"/>
    <n v="33"/>
    <n v="12"/>
    <n v="0"/>
    <n v="8"/>
    <n v="0"/>
    <n v="53"/>
    <n v="0"/>
    <n v="0"/>
    <n v="1676"/>
    <m/>
  </r>
  <r>
    <x v="6"/>
    <x v="4"/>
    <n v="71.5"/>
    <n v="62.3"/>
    <n v="0"/>
    <n v="36.4"/>
    <n v="170.20000000000002"/>
    <n v="170.20000000000002"/>
    <n v="169.64911000000001"/>
    <n v="196.1"/>
    <n v="13.5"/>
    <n v="85"/>
    <n v="8.4"/>
    <n v="281.10000000000002"/>
    <n v="281.10000000000002"/>
    <n v="30"/>
    <n v="5"/>
    <n v="5"/>
    <n v="40"/>
    <n v="20"/>
    <n v="89"/>
    <n v="1"/>
    <n v="40"/>
    <n v="0"/>
    <n v="150"/>
    <n v="11"/>
    <n v="22"/>
    <n v="150"/>
    <n v="183"/>
    <n v="17"/>
    <n v="16"/>
    <n v="74"/>
    <n v="107"/>
    <n v="31.1"/>
    <n v="0"/>
    <n v="126.55"/>
    <n v="157.65"/>
    <n v="0"/>
    <n v="9"/>
    <n v="8"/>
    <n v="17"/>
    <n v="180"/>
    <n v="95"/>
    <n v="0"/>
    <n v="275"/>
    <n v="0"/>
    <n v="4"/>
    <n v="8"/>
    <n v="12"/>
    <n v="33"/>
    <n v="12"/>
    <n v="0"/>
    <n v="8"/>
    <n v="0"/>
    <n v="53"/>
    <n v="0"/>
    <n v="0"/>
    <n v="1676"/>
    <m/>
  </r>
  <r>
    <x v="6"/>
    <x v="5"/>
    <n v="71.5"/>
    <n v="62.3"/>
    <n v="0"/>
    <n v="36.4"/>
    <n v="170.20000000000002"/>
    <n v="170.20000000000002"/>
    <n v="169.64911000000001"/>
    <n v="196.1"/>
    <n v="13.5"/>
    <n v="85"/>
    <n v="8.4"/>
    <n v="281.10000000000002"/>
    <n v="281.10000000000002"/>
    <n v="30"/>
    <n v="5"/>
    <n v="5"/>
    <n v="40"/>
    <n v="20"/>
    <n v="89"/>
    <n v="1"/>
    <n v="40"/>
    <n v="0"/>
    <n v="150"/>
    <n v="11"/>
    <n v="22"/>
    <n v="150"/>
    <n v="183"/>
    <n v="17"/>
    <n v="16"/>
    <n v="74"/>
    <n v="107"/>
    <n v="31.1"/>
    <n v="0"/>
    <n v="126.55"/>
    <n v="157.65"/>
    <n v="0"/>
    <n v="9"/>
    <n v="8"/>
    <n v="17"/>
    <n v="180"/>
    <n v="95"/>
    <n v="0"/>
    <n v="275"/>
    <n v="0"/>
    <n v="4"/>
    <n v="8"/>
    <n v="12"/>
    <n v="33"/>
    <n v="12"/>
    <n v="0"/>
    <n v="8"/>
    <n v="0"/>
    <n v="53"/>
    <n v="0"/>
    <n v="0"/>
    <n v="1676"/>
    <m/>
  </r>
  <r>
    <x v="6"/>
    <x v="6"/>
    <n v="71.5"/>
    <n v="62.3"/>
    <n v="0"/>
    <n v="36.4"/>
    <n v="170.20000000000002"/>
    <n v="170.20000000000002"/>
    <n v="169.64911000000001"/>
    <n v="196.1"/>
    <n v="13.5"/>
    <n v="85"/>
    <n v="8.4"/>
    <n v="281.10000000000002"/>
    <n v="281.10000000000002"/>
    <n v="30"/>
    <n v="5"/>
    <n v="5"/>
    <n v="40"/>
    <n v="20"/>
    <n v="89"/>
    <n v="1"/>
    <n v="40"/>
    <n v="0"/>
    <n v="150"/>
    <n v="11"/>
    <n v="22"/>
    <n v="150"/>
    <n v="183"/>
    <n v="17"/>
    <n v="16"/>
    <n v="74"/>
    <n v="107"/>
    <n v="31.1"/>
    <n v="0"/>
    <n v="126.55"/>
    <n v="157.65"/>
    <n v="0"/>
    <n v="9"/>
    <n v="8"/>
    <n v="17"/>
    <n v="180"/>
    <n v="95"/>
    <n v="0"/>
    <n v="275"/>
    <n v="0"/>
    <n v="4"/>
    <n v="8"/>
    <n v="12"/>
    <n v="33"/>
    <n v="12"/>
    <n v="0"/>
    <n v="8"/>
    <n v="0"/>
    <n v="53"/>
    <n v="0"/>
    <n v="0"/>
    <n v="1676"/>
    <m/>
  </r>
  <r>
    <x v="6"/>
    <x v="7"/>
    <n v="71.5"/>
    <n v="62.3"/>
    <n v="0"/>
    <n v="36.4"/>
    <n v="170.20000000000002"/>
    <n v="170.20000000000002"/>
    <n v="169.64911000000001"/>
    <n v="196.1"/>
    <n v="13.5"/>
    <n v="85"/>
    <n v="8.4"/>
    <n v="281.10000000000002"/>
    <n v="281.10000000000002"/>
    <n v="30"/>
    <n v="5"/>
    <n v="5"/>
    <n v="40"/>
    <n v="20"/>
    <n v="89"/>
    <n v="1"/>
    <n v="40"/>
    <n v="0"/>
    <n v="150"/>
    <n v="11"/>
    <n v="22"/>
    <n v="150"/>
    <n v="183"/>
    <n v="17"/>
    <n v="16"/>
    <n v="74"/>
    <n v="107"/>
    <n v="31.1"/>
    <n v="0"/>
    <n v="126.55"/>
    <n v="157.65"/>
    <n v="0"/>
    <n v="9"/>
    <n v="8"/>
    <n v="17"/>
    <n v="180"/>
    <n v="95"/>
    <n v="0"/>
    <n v="275"/>
    <n v="0"/>
    <n v="4"/>
    <n v="8"/>
    <n v="12"/>
    <n v="33"/>
    <n v="12"/>
    <n v="0"/>
    <n v="8"/>
    <n v="0"/>
    <n v="53"/>
    <n v="0"/>
    <n v="0"/>
    <n v="1676"/>
    <m/>
  </r>
  <r>
    <x v="6"/>
    <x v="8"/>
    <n v="71.5"/>
    <n v="62.3"/>
    <n v="0"/>
    <n v="36.4"/>
    <n v="170.20000000000002"/>
    <n v="170.20000000000002"/>
    <n v="169.64911000000001"/>
    <n v="196.1"/>
    <n v="13.5"/>
    <n v="85"/>
    <n v="8.4"/>
    <n v="281.10000000000002"/>
    <n v="281.10000000000002"/>
    <n v="30"/>
    <n v="5"/>
    <n v="5"/>
    <n v="40"/>
    <n v="20"/>
    <n v="89"/>
    <n v="1"/>
    <n v="40"/>
    <n v="0"/>
    <n v="150"/>
    <n v="11"/>
    <n v="22"/>
    <n v="150"/>
    <n v="183"/>
    <n v="17"/>
    <n v="16"/>
    <n v="74"/>
    <n v="107"/>
    <n v="31.1"/>
    <n v="0"/>
    <n v="126.55"/>
    <n v="157.65"/>
    <n v="0"/>
    <n v="9"/>
    <n v="8"/>
    <n v="17"/>
    <n v="180"/>
    <n v="95"/>
    <n v="0"/>
    <n v="275"/>
    <n v="0"/>
    <n v="4"/>
    <n v="8"/>
    <n v="12"/>
    <n v="33"/>
    <n v="12"/>
    <n v="0"/>
    <n v="8"/>
    <n v="0"/>
    <n v="53"/>
    <n v="0"/>
    <n v="0"/>
    <n v="1676"/>
    <m/>
  </r>
  <r>
    <x v="6"/>
    <x v="9"/>
    <n v="71.5"/>
    <n v="62.3"/>
    <n v="0"/>
    <n v="36.4"/>
    <n v="170.20000000000002"/>
    <n v="170.20000000000002"/>
    <n v="169.64911000000001"/>
    <n v="196.1"/>
    <n v="13.5"/>
    <n v="85"/>
    <n v="8.4"/>
    <n v="281.10000000000002"/>
    <n v="281.10000000000002"/>
    <n v="30"/>
    <n v="5"/>
    <n v="5"/>
    <n v="40"/>
    <n v="20"/>
    <n v="89"/>
    <n v="1"/>
    <n v="40"/>
    <n v="0"/>
    <n v="150"/>
    <n v="11"/>
    <n v="22"/>
    <n v="150"/>
    <n v="183"/>
    <n v="17"/>
    <n v="16"/>
    <n v="74"/>
    <n v="107"/>
    <n v="31.1"/>
    <n v="0"/>
    <n v="126.55"/>
    <n v="157.65"/>
    <n v="0"/>
    <n v="9"/>
    <n v="8"/>
    <n v="17"/>
    <n v="180"/>
    <n v="95"/>
    <n v="0"/>
    <n v="275"/>
    <n v="0"/>
    <n v="4"/>
    <n v="8"/>
    <n v="12"/>
    <n v="33"/>
    <n v="12"/>
    <n v="0"/>
    <n v="8"/>
    <n v="0"/>
    <n v="53"/>
    <n v="0"/>
    <n v="0"/>
    <n v="1676"/>
    <m/>
  </r>
  <r>
    <x v="6"/>
    <x v="10"/>
    <n v="71.5"/>
    <n v="62.3"/>
    <n v="0"/>
    <n v="36.4"/>
    <n v="170.20000000000002"/>
    <n v="170.20000000000002"/>
    <n v="169.64911000000001"/>
    <n v="196.1"/>
    <n v="13.5"/>
    <n v="85"/>
    <n v="8.4"/>
    <n v="281.10000000000002"/>
    <n v="281.10000000000002"/>
    <n v="30"/>
    <n v="5"/>
    <n v="5"/>
    <n v="40"/>
    <n v="20"/>
    <n v="89"/>
    <n v="1"/>
    <n v="40"/>
    <n v="0"/>
    <n v="150"/>
    <n v="11"/>
    <n v="22"/>
    <n v="150"/>
    <n v="183"/>
    <n v="17"/>
    <n v="16"/>
    <n v="74"/>
    <n v="107"/>
    <n v="31.1"/>
    <n v="0"/>
    <n v="126.55"/>
    <n v="157.65"/>
    <n v="0"/>
    <n v="9"/>
    <n v="8"/>
    <n v="17"/>
    <n v="180"/>
    <n v="95"/>
    <n v="0"/>
    <n v="275"/>
    <n v="0"/>
    <n v="4"/>
    <n v="8"/>
    <n v="12"/>
    <n v="33"/>
    <n v="12"/>
    <n v="0"/>
    <n v="8"/>
    <n v="0"/>
    <n v="53"/>
    <n v="0"/>
    <n v="0"/>
    <n v="1676"/>
    <m/>
  </r>
  <r>
    <x v="6"/>
    <x v="11"/>
    <n v="71.5"/>
    <n v="62.3"/>
    <n v="0"/>
    <n v="36.4"/>
    <n v="170.20000000000002"/>
    <n v="170.20000000000002"/>
    <n v="169.64911000000001"/>
    <n v="196.1"/>
    <n v="13.5"/>
    <n v="85"/>
    <n v="8.4"/>
    <n v="281.10000000000002"/>
    <n v="281.10000000000002"/>
    <n v="30"/>
    <n v="5"/>
    <n v="5"/>
    <n v="40"/>
    <n v="20"/>
    <n v="89"/>
    <n v="1"/>
    <n v="40"/>
    <n v="0"/>
    <n v="150"/>
    <n v="11"/>
    <n v="22"/>
    <n v="150"/>
    <n v="183"/>
    <n v="17"/>
    <n v="16"/>
    <n v="74"/>
    <n v="107"/>
    <n v="31.1"/>
    <n v="0"/>
    <n v="126.55"/>
    <n v="157.65"/>
    <n v="0"/>
    <n v="9"/>
    <n v="8"/>
    <n v="17"/>
    <n v="180"/>
    <n v="95"/>
    <n v="0"/>
    <n v="275"/>
    <n v="0"/>
    <n v="4"/>
    <n v="8"/>
    <n v="12"/>
    <n v="33"/>
    <n v="12"/>
    <n v="0"/>
    <n v="8"/>
    <n v="0"/>
    <n v="53"/>
    <n v="0"/>
    <n v="0"/>
    <n v="1676"/>
    <m/>
  </r>
  <r>
    <x v="7"/>
    <x v="0"/>
    <n v="71.5"/>
    <n v="62.3"/>
    <n v="0"/>
    <n v="36.4"/>
    <n v="170.20000000000002"/>
    <n v="170.20000000000002"/>
    <n v="169.64911000000001"/>
    <n v="196.1"/>
    <n v="13.5"/>
    <n v="85"/>
    <n v="8.4"/>
    <n v="281.10000000000002"/>
    <n v="281.10000000000002"/>
    <n v="30"/>
    <n v="5"/>
    <n v="5"/>
    <n v="40"/>
    <n v="20"/>
    <n v="89"/>
    <n v="1"/>
    <n v="40"/>
    <n v="0"/>
    <n v="150"/>
    <n v="11"/>
    <n v="22"/>
    <n v="150"/>
    <n v="183"/>
    <n v="17"/>
    <n v="16"/>
    <n v="74"/>
    <n v="107"/>
    <n v="31.1"/>
    <n v="0"/>
    <n v="126.55"/>
    <n v="157.65"/>
    <n v="0"/>
    <n v="9"/>
    <n v="8"/>
    <n v="17"/>
    <n v="180"/>
    <n v="95"/>
    <n v="0"/>
    <n v="275"/>
    <n v="0"/>
    <n v="4"/>
    <n v="8"/>
    <n v="12"/>
    <n v="33"/>
    <n v="12"/>
    <n v="0"/>
    <n v="8"/>
    <n v="0"/>
    <n v="53"/>
    <n v="0"/>
    <n v="0"/>
    <n v="1676"/>
    <m/>
  </r>
  <r>
    <x v="7"/>
    <x v="1"/>
    <n v="71.5"/>
    <n v="62.3"/>
    <n v="0"/>
    <n v="36.4"/>
    <n v="170.20000000000002"/>
    <n v="170.20000000000002"/>
    <n v="169.64911000000001"/>
    <n v="196.1"/>
    <n v="13.5"/>
    <n v="85"/>
    <n v="8.4"/>
    <n v="281.10000000000002"/>
    <n v="281.10000000000002"/>
    <n v="30"/>
    <n v="5"/>
    <n v="5"/>
    <n v="40"/>
    <n v="20"/>
    <n v="89"/>
    <n v="1"/>
    <n v="40"/>
    <n v="0"/>
    <n v="150"/>
    <n v="11"/>
    <n v="22"/>
    <n v="150"/>
    <n v="183"/>
    <n v="17"/>
    <n v="16"/>
    <n v="74"/>
    <n v="107"/>
    <n v="31.1"/>
    <n v="0"/>
    <n v="126.55"/>
    <n v="157.65"/>
    <n v="0"/>
    <n v="9"/>
    <n v="8"/>
    <n v="17"/>
    <n v="180"/>
    <n v="95"/>
    <n v="0"/>
    <n v="275"/>
    <n v="0"/>
    <n v="4"/>
    <n v="8"/>
    <n v="12"/>
    <n v="33"/>
    <n v="12"/>
    <n v="0"/>
    <n v="8"/>
    <n v="0"/>
    <n v="53"/>
    <n v="0"/>
    <n v="0"/>
    <n v="1676"/>
    <m/>
  </r>
  <r>
    <x v="7"/>
    <x v="2"/>
    <n v="71.5"/>
    <n v="62.3"/>
    <n v="0"/>
    <n v="36.4"/>
    <n v="170.20000000000002"/>
    <n v="170.20000000000002"/>
    <n v="169.64911000000001"/>
    <n v="196.1"/>
    <n v="13.5"/>
    <n v="85"/>
    <n v="8.4"/>
    <n v="281.10000000000002"/>
    <n v="281.10000000000002"/>
    <n v="30"/>
    <n v="5"/>
    <n v="5"/>
    <n v="40"/>
    <n v="20"/>
    <n v="89"/>
    <n v="1"/>
    <n v="40"/>
    <n v="0"/>
    <n v="150"/>
    <n v="11"/>
    <n v="22"/>
    <n v="150"/>
    <n v="183"/>
    <n v="17"/>
    <n v="16"/>
    <n v="74"/>
    <n v="107"/>
    <n v="31.1"/>
    <n v="0"/>
    <n v="126.55"/>
    <n v="157.65"/>
    <n v="0"/>
    <n v="9"/>
    <n v="8"/>
    <n v="17"/>
    <n v="180"/>
    <n v="95"/>
    <n v="0"/>
    <n v="275"/>
    <n v="0"/>
    <n v="4"/>
    <n v="8"/>
    <n v="12"/>
    <n v="33"/>
    <n v="12"/>
    <n v="0"/>
    <n v="8"/>
    <n v="0"/>
    <n v="53"/>
    <n v="0"/>
    <n v="0"/>
    <n v="1676"/>
    <m/>
  </r>
  <r>
    <x v="7"/>
    <x v="3"/>
    <n v="71.5"/>
    <n v="62.3"/>
    <n v="0"/>
    <n v="36.4"/>
    <n v="170.20000000000002"/>
    <n v="170.20000000000002"/>
    <n v="169.64911000000001"/>
    <n v="196.1"/>
    <n v="13.5"/>
    <n v="85"/>
    <n v="8.4"/>
    <n v="281.10000000000002"/>
    <n v="281.10000000000002"/>
    <n v="30"/>
    <n v="5"/>
    <n v="5"/>
    <n v="40"/>
    <n v="20"/>
    <n v="89"/>
    <n v="1"/>
    <n v="40"/>
    <n v="0"/>
    <n v="150"/>
    <n v="11"/>
    <n v="22"/>
    <n v="150"/>
    <n v="183"/>
    <n v="17"/>
    <n v="16"/>
    <n v="74"/>
    <n v="107"/>
    <n v="31.1"/>
    <n v="0"/>
    <n v="126.55"/>
    <n v="157.65"/>
    <n v="0"/>
    <n v="9"/>
    <n v="8"/>
    <n v="17"/>
    <n v="180"/>
    <n v="95"/>
    <n v="0"/>
    <n v="275"/>
    <n v="0"/>
    <n v="4"/>
    <n v="8"/>
    <n v="12"/>
    <n v="33"/>
    <n v="12"/>
    <n v="0"/>
    <n v="8"/>
    <n v="0"/>
    <n v="53"/>
    <n v="0"/>
    <n v="0"/>
    <n v="1676"/>
    <m/>
  </r>
  <r>
    <x v="7"/>
    <x v="4"/>
    <n v="71.5"/>
    <n v="62.3"/>
    <n v="0"/>
    <n v="36.4"/>
    <n v="170.20000000000002"/>
    <n v="170.20000000000002"/>
    <n v="169.64911000000001"/>
    <n v="196.1"/>
    <n v="13.5"/>
    <n v="85"/>
    <n v="8.4"/>
    <n v="281.10000000000002"/>
    <n v="281.10000000000002"/>
    <n v="30"/>
    <n v="5"/>
    <n v="5"/>
    <n v="40"/>
    <n v="20"/>
    <n v="89"/>
    <n v="1"/>
    <n v="40"/>
    <n v="0"/>
    <n v="150"/>
    <n v="11"/>
    <n v="22"/>
    <n v="150"/>
    <n v="183"/>
    <n v="17"/>
    <n v="16"/>
    <n v="74"/>
    <n v="107"/>
    <n v="31.1"/>
    <n v="0"/>
    <n v="126.55"/>
    <n v="157.65"/>
    <n v="0"/>
    <n v="9"/>
    <n v="8"/>
    <n v="17"/>
    <n v="180"/>
    <n v="95"/>
    <n v="0"/>
    <n v="275"/>
    <n v="0"/>
    <n v="4"/>
    <n v="8"/>
    <n v="12"/>
    <n v="33"/>
    <n v="12"/>
    <n v="0"/>
    <n v="8"/>
    <n v="0"/>
    <n v="53"/>
    <n v="0"/>
    <n v="0"/>
    <n v="1676"/>
    <m/>
  </r>
  <r>
    <x v="7"/>
    <x v="5"/>
    <n v="71.5"/>
    <n v="62.3"/>
    <n v="0"/>
    <n v="36.4"/>
    <n v="170.20000000000002"/>
    <n v="170.20000000000002"/>
    <n v="169.64911000000001"/>
    <n v="196.1"/>
    <n v="13.5"/>
    <n v="85"/>
    <n v="8.4"/>
    <n v="281.10000000000002"/>
    <n v="281.10000000000002"/>
    <n v="30"/>
    <n v="5"/>
    <n v="5"/>
    <n v="40"/>
    <n v="20"/>
    <n v="89"/>
    <n v="1"/>
    <n v="40"/>
    <n v="0"/>
    <n v="150"/>
    <n v="11"/>
    <n v="22"/>
    <n v="150"/>
    <n v="183"/>
    <n v="17"/>
    <n v="16"/>
    <n v="74"/>
    <n v="107"/>
    <n v="31.1"/>
    <n v="0"/>
    <n v="126.55"/>
    <n v="157.65"/>
    <n v="0"/>
    <n v="9"/>
    <n v="8"/>
    <n v="17"/>
    <n v="180"/>
    <n v="95"/>
    <n v="0"/>
    <n v="275"/>
    <n v="0"/>
    <n v="4"/>
    <n v="8"/>
    <n v="12"/>
    <n v="33"/>
    <n v="12"/>
    <n v="0"/>
    <n v="8"/>
    <n v="0"/>
    <n v="53"/>
    <n v="0"/>
    <n v="0"/>
    <n v="1676"/>
    <m/>
  </r>
  <r>
    <x v="7"/>
    <x v="6"/>
    <n v="71.5"/>
    <n v="62.3"/>
    <n v="0"/>
    <n v="36.4"/>
    <n v="170.20000000000002"/>
    <n v="170.20000000000002"/>
    <n v="169.64911000000001"/>
    <n v="196.1"/>
    <n v="13.5"/>
    <n v="85"/>
    <n v="8.4"/>
    <n v="281.10000000000002"/>
    <n v="281.10000000000002"/>
    <n v="30"/>
    <n v="5"/>
    <n v="5"/>
    <n v="40"/>
    <n v="20"/>
    <n v="89"/>
    <n v="1"/>
    <n v="40"/>
    <n v="0"/>
    <n v="150"/>
    <n v="11"/>
    <n v="22"/>
    <n v="150"/>
    <n v="183"/>
    <n v="17"/>
    <n v="16"/>
    <n v="74"/>
    <n v="107"/>
    <n v="31.1"/>
    <n v="0"/>
    <n v="126.55"/>
    <n v="157.65"/>
    <n v="0"/>
    <n v="9"/>
    <n v="8"/>
    <n v="17"/>
    <n v="180"/>
    <n v="95"/>
    <n v="0"/>
    <n v="275"/>
    <n v="0"/>
    <n v="4"/>
    <n v="8"/>
    <n v="12"/>
    <n v="33"/>
    <n v="12"/>
    <n v="0"/>
    <n v="8"/>
    <n v="0"/>
    <n v="53"/>
    <n v="0"/>
    <n v="0"/>
    <n v="1676"/>
    <m/>
  </r>
  <r>
    <x v="7"/>
    <x v="7"/>
    <n v="71.5"/>
    <n v="62.3"/>
    <n v="0"/>
    <n v="36.4"/>
    <n v="170.20000000000002"/>
    <n v="170.20000000000002"/>
    <n v="169.64911000000001"/>
    <n v="196.1"/>
    <n v="13.5"/>
    <n v="85"/>
    <n v="8.4"/>
    <n v="281.10000000000002"/>
    <n v="281.10000000000002"/>
    <n v="30"/>
    <n v="5"/>
    <n v="5"/>
    <n v="40"/>
    <n v="20"/>
    <n v="89"/>
    <n v="1"/>
    <n v="40"/>
    <n v="0"/>
    <n v="150"/>
    <n v="11"/>
    <n v="22"/>
    <n v="150"/>
    <n v="183"/>
    <n v="17"/>
    <n v="16"/>
    <n v="74"/>
    <n v="107"/>
    <n v="31.1"/>
    <n v="0"/>
    <n v="126.55"/>
    <n v="157.65"/>
    <n v="0"/>
    <n v="9"/>
    <n v="8"/>
    <n v="17"/>
    <n v="180"/>
    <n v="95"/>
    <n v="0"/>
    <n v="275"/>
    <n v="0"/>
    <n v="4"/>
    <n v="8"/>
    <n v="12"/>
    <n v="33"/>
    <n v="12"/>
    <n v="0"/>
    <n v="8"/>
    <n v="0"/>
    <n v="53"/>
    <n v="0"/>
    <n v="0"/>
    <n v="1676"/>
    <m/>
  </r>
  <r>
    <x v="7"/>
    <x v="8"/>
    <n v="71.5"/>
    <n v="62.3"/>
    <n v="0"/>
    <n v="36.4"/>
    <n v="170.20000000000002"/>
    <n v="170.20000000000002"/>
    <n v="169.64911000000001"/>
    <n v="196.1"/>
    <n v="13.5"/>
    <n v="85"/>
    <n v="8.4"/>
    <n v="281.10000000000002"/>
    <n v="281.10000000000002"/>
    <n v="30"/>
    <n v="5"/>
    <n v="5"/>
    <n v="40"/>
    <n v="20"/>
    <n v="89"/>
    <n v="1"/>
    <n v="40"/>
    <n v="0"/>
    <n v="150"/>
    <n v="11"/>
    <n v="22"/>
    <n v="150"/>
    <n v="183"/>
    <n v="17"/>
    <n v="16"/>
    <n v="74"/>
    <n v="107"/>
    <n v="31.1"/>
    <n v="0"/>
    <n v="126.55"/>
    <n v="157.65"/>
    <n v="0"/>
    <n v="9"/>
    <n v="8"/>
    <n v="17"/>
    <n v="180"/>
    <n v="95"/>
    <n v="0"/>
    <n v="275"/>
    <n v="0"/>
    <n v="4"/>
    <n v="8"/>
    <n v="12"/>
    <n v="33"/>
    <n v="12"/>
    <n v="0"/>
    <n v="8"/>
    <n v="0"/>
    <n v="53"/>
    <n v="0"/>
    <n v="0"/>
    <n v="1676"/>
    <m/>
  </r>
  <r>
    <x v="7"/>
    <x v="9"/>
    <n v="71.5"/>
    <n v="62.3"/>
    <n v="0"/>
    <n v="36.4"/>
    <n v="170.20000000000002"/>
    <n v="170.20000000000002"/>
    <n v="169.64911000000001"/>
    <n v="196.1"/>
    <n v="13.5"/>
    <n v="85"/>
    <n v="8.4"/>
    <n v="281.10000000000002"/>
    <n v="281.10000000000002"/>
    <n v="30"/>
    <n v="5"/>
    <n v="5"/>
    <n v="40"/>
    <n v="20"/>
    <n v="89"/>
    <n v="1"/>
    <n v="40"/>
    <n v="0"/>
    <n v="150"/>
    <n v="11"/>
    <n v="22"/>
    <n v="150"/>
    <n v="183"/>
    <n v="17"/>
    <n v="16"/>
    <n v="74"/>
    <n v="107"/>
    <n v="31.1"/>
    <n v="0"/>
    <n v="126.55"/>
    <n v="157.65"/>
    <n v="0"/>
    <n v="9"/>
    <n v="8"/>
    <n v="17"/>
    <n v="180"/>
    <n v="95"/>
    <n v="0"/>
    <n v="275"/>
    <n v="0"/>
    <n v="4"/>
    <n v="8"/>
    <n v="12"/>
    <n v="33"/>
    <n v="12"/>
    <n v="0"/>
    <n v="8"/>
    <n v="0"/>
    <n v="53"/>
    <n v="0"/>
    <n v="0"/>
    <n v="1676"/>
    <m/>
  </r>
  <r>
    <x v="7"/>
    <x v="10"/>
    <n v="71.5"/>
    <n v="62.3"/>
    <n v="0"/>
    <n v="36.4"/>
    <n v="170.20000000000002"/>
    <n v="170.20000000000002"/>
    <n v="169.64911000000001"/>
    <n v="196.1"/>
    <n v="13.5"/>
    <n v="85"/>
    <n v="8.4"/>
    <n v="281.10000000000002"/>
    <n v="281.10000000000002"/>
    <n v="30"/>
    <n v="5"/>
    <n v="5"/>
    <n v="40"/>
    <n v="20"/>
    <n v="89"/>
    <n v="1"/>
    <n v="40"/>
    <n v="0"/>
    <n v="150"/>
    <n v="11"/>
    <n v="22"/>
    <n v="150"/>
    <n v="183"/>
    <n v="17"/>
    <n v="16"/>
    <n v="74"/>
    <n v="107"/>
    <n v="31.1"/>
    <n v="0"/>
    <n v="126.55"/>
    <n v="157.65"/>
    <n v="0"/>
    <n v="9"/>
    <n v="8"/>
    <n v="17"/>
    <n v="180"/>
    <n v="95"/>
    <n v="0"/>
    <n v="275"/>
    <n v="0"/>
    <n v="4"/>
    <n v="8"/>
    <n v="12"/>
    <n v="33"/>
    <n v="12"/>
    <n v="0"/>
    <n v="8"/>
    <n v="0"/>
    <n v="53"/>
    <n v="0"/>
    <n v="0"/>
    <n v="1676"/>
    <m/>
  </r>
  <r>
    <x v="7"/>
    <x v="11"/>
    <n v="71.5"/>
    <n v="62.3"/>
    <n v="0"/>
    <n v="36.4"/>
    <n v="170.20000000000002"/>
    <n v="170.20000000000002"/>
    <n v="169.64911000000001"/>
    <n v="196.1"/>
    <n v="13.5"/>
    <n v="85"/>
    <n v="8.4"/>
    <n v="281.10000000000002"/>
    <n v="281.10000000000002"/>
    <n v="30"/>
    <n v="5"/>
    <n v="5"/>
    <n v="40"/>
    <n v="20"/>
    <n v="89"/>
    <n v="1"/>
    <n v="40"/>
    <n v="0"/>
    <n v="150"/>
    <n v="11"/>
    <n v="22"/>
    <n v="150"/>
    <n v="183"/>
    <n v="17"/>
    <n v="16"/>
    <n v="74"/>
    <n v="107"/>
    <n v="31.1"/>
    <n v="0"/>
    <n v="126.55"/>
    <n v="157.65"/>
    <n v="0"/>
    <n v="9"/>
    <n v="8"/>
    <n v="17"/>
    <n v="180"/>
    <n v="95"/>
    <n v="0"/>
    <n v="275"/>
    <n v="0"/>
    <n v="4"/>
    <n v="8"/>
    <n v="12"/>
    <n v="33"/>
    <n v="12"/>
    <n v="0"/>
    <n v="8"/>
    <n v="0"/>
    <n v="53"/>
    <n v="0"/>
    <n v="0"/>
    <n v="1676"/>
    <m/>
  </r>
  <r>
    <x v="8"/>
    <x v="0"/>
    <n v="71.5"/>
    <n v="62.3"/>
    <n v="0"/>
    <n v="36.4"/>
    <n v="170.20000000000002"/>
    <n v="170.20000000000002"/>
    <n v="169.64911000000001"/>
    <n v="196.1"/>
    <n v="13.5"/>
    <n v="85"/>
    <n v="8.4"/>
    <n v="281.10000000000002"/>
    <n v="281.10000000000002"/>
    <n v="30"/>
    <n v="5"/>
    <n v="5"/>
    <n v="40"/>
    <n v="20"/>
    <n v="89"/>
    <n v="1"/>
    <n v="40"/>
    <n v="0"/>
    <n v="150"/>
    <n v="11"/>
    <n v="22"/>
    <n v="150"/>
    <n v="183"/>
    <n v="17"/>
    <n v="16"/>
    <n v="74"/>
    <n v="107"/>
    <n v="31.1"/>
    <n v="0"/>
    <n v="126.55"/>
    <n v="157.65"/>
    <n v="0"/>
    <n v="9"/>
    <n v="8"/>
    <n v="17"/>
    <n v="180"/>
    <n v="95"/>
    <n v="0"/>
    <n v="275"/>
    <n v="0"/>
    <n v="4"/>
    <n v="8"/>
    <n v="12"/>
    <n v="33"/>
    <n v="12"/>
    <n v="0"/>
    <n v="8"/>
    <n v="0"/>
    <n v="53"/>
    <n v="0"/>
    <n v="0"/>
    <n v="1676"/>
    <m/>
  </r>
  <r>
    <x v="8"/>
    <x v="1"/>
    <n v="71.5"/>
    <n v="62.3"/>
    <n v="0"/>
    <n v="36.4"/>
    <n v="170.20000000000002"/>
    <n v="170.20000000000002"/>
    <n v="169.64911000000001"/>
    <n v="196.1"/>
    <n v="13.5"/>
    <n v="85"/>
    <n v="8.4"/>
    <n v="281.10000000000002"/>
    <n v="281.10000000000002"/>
    <n v="30"/>
    <n v="5"/>
    <n v="5"/>
    <n v="40"/>
    <n v="20"/>
    <n v="89"/>
    <n v="1"/>
    <n v="40"/>
    <n v="0"/>
    <n v="150"/>
    <n v="11"/>
    <n v="22"/>
    <n v="150"/>
    <n v="183"/>
    <n v="17"/>
    <n v="16"/>
    <n v="74"/>
    <n v="107"/>
    <n v="31.1"/>
    <n v="0"/>
    <n v="126.55"/>
    <n v="157.65"/>
    <n v="0"/>
    <n v="9"/>
    <n v="8"/>
    <n v="17"/>
    <n v="180"/>
    <n v="95"/>
    <n v="0"/>
    <n v="275"/>
    <n v="0"/>
    <n v="4"/>
    <n v="8"/>
    <n v="12"/>
    <n v="33"/>
    <n v="12"/>
    <n v="0"/>
    <n v="8"/>
    <n v="0"/>
    <n v="53"/>
    <n v="0"/>
    <n v="0"/>
    <n v="1676"/>
    <m/>
  </r>
  <r>
    <x v="8"/>
    <x v="2"/>
    <n v="71.5"/>
    <n v="62.3"/>
    <n v="0"/>
    <n v="36.4"/>
    <n v="170.20000000000002"/>
    <n v="170.20000000000002"/>
    <n v="169.64911000000001"/>
    <n v="196.1"/>
    <n v="13.5"/>
    <n v="85"/>
    <n v="8.4"/>
    <n v="281.10000000000002"/>
    <n v="281.10000000000002"/>
    <n v="30"/>
    <n v="5"/>
    <n v="5"/>
    <n v="40"/>
    <n v="20"/>
    <n v="89"/>
    <n v="1"/>
    <n v="40"/>
    <n v="0"/>
    <n v="150"/>
    <n v="11"/>
    <n v="22"/>
    <n v="150"/>
    <n v="183"/>
    <n v="17"/>
    <n v="16"/>
    <n v="74"/>
    <n v="107"/>
    <n v="31.1"/>
    <n v="0"/>
    <n v="126.55"/>
    <n v="157.65"/>
    <n v="0"/>
    <n v="9"/>
    <n v="8"/>
    <n v="17"/>
    <n v="180"/>
    <n v="95"/>
    <n v="0"/>
    <n v="275"/>
    <n v="0"/>
    <n v="4"/>
    <n v="8"/>
    <n v="12"/>
    <n v="33"/>
    <n v="12"/>
    <n v="0"/>
    <n v="8"/>
    <n v="0"/>
    <n v="53"/>
    <n v="0"/>
    <n v="0"/>
    <n v="1676"/>
    <m/>
  </r>
  <r>
    <x v="8"/>
    <x v="3"/>
    <n v="71.5"/>
    <n v="62.3"/>
    <n v="0"/>
    <n v="36.4"/>
    <n v="170.20000000000002"/>
    <n v="170.20000000000002"/>
    <n v="169.64911000000001"/>
    <n v="196.1"/>
    <n v="13.5"/>
    <n v="85"/>
    <n v="8.4"/>
    <n v="281.10000000000002"/>
    <n v="281.10000000000002"/>
    <n v="30"/>
    <n v="5"/>
    <n v="5"/>
    <n v="40"/>
    <n v="20"/>
    <n v="89"/>
    <n v="1"/>
    <n v="40"/>
    <n v="0"/>
    <n v="150"/>
    <n v="11"/>
    <n v="22"/>
    <n v="150"/>
    <n v="183"/>
    <n v="17"/>
    <n v="16"/>
    <n v="74"/>
    <n v="107"/>
    <n v="31.1"/>
    <n v="0"/>
    <n v="126.55"/>
    <n v="157.65"/>
    <n v="0"/>
    <n v="9"/>
    <n v="8"/>
    <n v="17"/>
    <n v="180"/>
    <n v="95"/>
    <n v="0"/>
    <n v="275"/>
    <n v="0"/>
    <n v="4"/>
    <n v="8"/>
    <n v="12"/>
    <n v="33"/>
    <n v="12"/>
    <n v="0"/>
    <n v="8"/>
    <n v="0"/>
    <n v="53"/>
    <n v="0"/>
    <n v="0"/>
    <n v="1676"/>
    <m/>
  </r>
  <r>
    <x v="8"/>
    <x v="4"/>
    <n v="71.5"/>
    <n v="62.3"/>
    <n v="0"/>
    <n v="36.4"/>
    <n v="170.20000000000002"/>
    <n v="170.20000000000002"/>
    <n v="169.64911000000001"/>
    <n v="196.1"/>
    <n v="13.5"/>
    <n v="85"/>
    <n v="8.4"/>
    <n v="281.10000000000002"/>
    <n v="281.10000000000002"/>
    <n v="30"/>
    <n v="5"/>
    <n v="5"/>
    <n v="40"/>
    <n v="20"/>
    <n v="89"/>
    <n v="1"/>
    <n v="40"/>
    <n v="0"/>
    <n v="150"/>
    <n v="11"/>
    <n v="22"/>
    <n v="150"/>
    <n v="183"/>
    <n v="17"/>
    <n v="16"/>
    <n v="74"/>
    <n v="107"/>
    <n v="31.1"/>
    <n v="0"/>
    <n v="126.55"/>
    <n v="157.65"/>
    <n v="0"/>
    <n v="9"/>
    <n v="8"/>
    <n v="17"/>
    <n v="180"/>
    <n v="95"/>
    <n v="0"/>
    <n v="275"/>
    <n v="0"/>
    <n v="4"/>
    <n v="8"/>
    <n v="12"/>
    <n v="33"/>
    <n v="12"/>
    <n v="0"/>
    <n v="8"/>
    <n v="0"/>
    <n v="53"/>
    <n v="0"/>
    <n v="0"/>
    <n v="1676"/>
    <m/>
  </r>
  <r>
    <x v="8"/>
    <x v="5"/>
    <n v="71.5"/>
    <n v="62.3"/>
    <n v="0"/>
    <n v="36.4"/>
    <n v="170.20000000000002"/>
    <n v="170.20000000000002"/>
    <n v="169.64911000000001"/>
    <n v="196.1"/>
    <n v="13.5"/>
    <n v="85"/>
    <n v="8.4"/>
    <n v="281.10000000000002"/>
    <n v="281.10000000000002"/>
    <n v="30"/>
    <n v="5"/>
    <n v="5"/>
    <n v="40"/>
    <n v="20"/>
    <n v="89"/>
    <n v="1"/>
    <n v="40"/>
    <n v="0"/>
    <n v="150"/>
    <n v="11"/>
    <n v="22"/>
    <n v="150"/>
    <n v="183"/>
    <n v="17"/>
    <n v="16"/>
    <n v="74"/>
    <n v="107"/>
    <n v="31.1"/>
    <n v="0"/>
    <n v="126.55"/>
    <n v="157.65"/>
    <n v="0"/>
    <n v="9"/>
    <n v="8"/>
    <n v="17"/>
    <n v="180"/>
    <n v="95"/>
    <n v="0"/>
    <n v="275"/>
    <n v="0"/>
    <n v="4"/>
    <n v="8"/>
    <n v="12"/>
    <n v="33"/>
    <n v="12"/>
    <n v="0"/>
    <n v="8"/>
    <n v="0"/>
    <n v="53"/>
    <n v="0"/>
    <n v="0"/>
    <n v="1676"/>
    <m/>
  </r>
  <r>
    <x v="8"/>
    <x v="6"/>
    <n v="71.5"/>
    <n v="62.3"/>
    <n v="0"/>
    <n v="36.4"/>
    <n v="170.20000000000002"/>
    <n v="170.20000000000002"/>
    <n v="169.64911000000001"/>
    <n v="196.1"/>
    <n v="13.5"/>
    <n v="85"/>
    <n v="8.4"/>
    <n v="281.10000000000002"/>
    <n v="281.10000000000002"/>
    <n v="30"/>
    <n v="5"/>
    <n v="5"/>
    <n v="40"/>
    <n v="20"/>
    <n v="89"/>
    <n v="1"/>
    <n v="40"/>
    <n v="0"/>
    <n v="150"/>
    <n v="11"/>
    <n v="22"/>
    <n v="150"/>
    <n v="183"/>
    <n v="17"/>
    <n v="16"/>
    <n v="74"/>
    <n v="107"/>
    <n v="31.1"/>
    <n v="0"/>
    <n v="126.55"/>
    <n v="157.65"/>
    <n v="0"/>
    <n v="9"/>
    <n v="8"/>
    <n v="17"/>
    <n v="180"/>
    <n v="95"/>
    <n v="0"/>
    <n v="275"/>
    <n v="0"/>
    <n v="4"/>
    <n v="8"/>
    <n v="12"/>
    <n v="33"/>
    <n v="12"/>
    <n v="0"/>
    <n v="8"/>
    <n v="0"/>
    <n v="53"/>
    <n v="0"/>
    <n v="0"/>
    <n v="1676"/>
    <m/>
  </r>
  <r>
    <x v="8"/>
    <x v="7"/>
    <n v="71.5"/>
    <n v="62.3"/>
    <n v="0"/>
    <n v="36.4"/>
    <n v="170.20000000000002"/>
    <n v="170.20000000000002"/>
    <n v="169.64911000000001"/>
    <n v="196.1"/>
    <n v="13.5"/>
    <n v="85"/>
    <n v="8.4"/>
    <n v="281.10000000000002"/>
    <n v="281.10000000000002"/>
    <n v="30"/>
    <n v="5"/>
    <n v="5"/>
    <n v="40"/>
    <n v="20"/>
    <n v="89"/>
    <n v="1"/>
    <n v="40"/>
    <n v="0"/>
    <n v="150"/>
    <n v="11"/>
    <n v="22"/>
    <n v="150"/>
    <n v="183"/>
    <n v="17"/>
    <n v="16"/>
    <n v="74"/>
    <n v="107"/>
    <n v="31.1"/>
    <n v="0"/>
    <n v="126.55"/>
    <n v="157.65"/>
    <n v="0"/>
    <n v="9"/>
    <n v="8"/>
    <n v="17"/>
    <n v="180"/>
    <n v="95"/>
    <n v="0"/>
    <n v="275"/>
    <n v="0"/>
    <n v="4"/>
    <n v="8"/>
    <n v="12"/>
    <n v="33"/>
    <n v="12"/>
    <n v="0"/>
    <n v="8"/>
    <n v="0"/>
    <n v="53"/>
    <n v="0"/>
    <n v="0"/>
    <n v="1676"/>
    <m/>
  </r>
  <r>
    <x v="8"/>
    <x v="8"/>
    <n v="71.5"/>
    <n v="62.3"/>
    <n v="0"/>
    <n v="36.4"/>
    <n v="170.20000000000002"/>
    <n v="170.20000000000002"/>
    <n v="169.64911000000001"/>
    <n v="196.1"/>
    <n v="13.5"/>
    <n v="85"/>
    <n v="8.4"/>
    <n v="281.10000000000002"/>
    <n v="281.10000000000002"/>
    <n v="30"/>
    <n v="5"/>
    <n v="5"/>
    <n v="40"/>
    <n v="20"/>
    <n v="89"/>
    <n v="1"/>
    <n v="40"/>
    <n v="0"/>
    <n v="150"/>
    <n v="11"/>
    <n v="22"/>
    <n v="150"/>
    <n v="183"/>
    <n v="17"/>
    <n v="16"/>
    <n v="74"/>
    <n v="107"/>
    <n v="31.1"/>
    <n v="0"/>
    <n v="126.55"/>
    <n v="157.65"/>
    <n v="0"/>
    <n v="9"/>
    <n v="8"/>
    <n v="17"/>
    <n v="180"/>
    <n v="95"/>
    <n v="0"/>
    <n v="275"/>
    <n v="0"/>
    <n v="4"/>
    <n v="8"/>
    <n v="12"/>
    <n v="33"/>
    <n v="12"/>
    <n v="0"/>
    <n v="8"/>
    <n v="0"/>
    <n v="53"/>
    <n v="0"/>
    <n v="0"/>
    <n v="1676"/>
    <m/>
  </r>
  <r>
    <x v="8"/>
    <x v="9"/>
    <n v="71.5"/>
    <n v="62.3"/>
    <n v="0"/>
    <n v="36.4"/>
    <n v="170.20000000000002"/>
    <n v="170.20000000000002"/>
    <n v="169.64911000000001"/>
    <n v="196.1"/>
    <n v="13.5"/>
    <n v="85"/>
    <n v="8.4"/>
    <n v="281.10000000000002"/>
    <n v="281.10000000000002"/>
    <n v="30"/>
    <n v="5"/>
    <n v="5"/>
    <n v="40"/>
    <n v="20"/>
    <n v="89"/>
    <n v="1"/>
    <n v="40"/>
    <n v="0"/>
    <n v="150"/>
    <n v="11"/>
    <n v="22"/>
    <n v="150"/>
    <n v="183"/>
    <n v="17"/>
    <n v="16"/>
    <n v="74"/>
    <n v="107"/>
    <n v="31.1"/>
    <n v="0"/>
    <n v="126.55"/>
    <n v="157.65"/>
    <n v="0"/>
    <n v="9"/>
    <n v="8"/>
    <n v="17"/>
    <n v="180"/>
    <n v="95"/>
    <n v="0"/>
    <n v="275"/>
    <n v="0"/>
    <n v="4"/>
    <n v="8"/>
    <n v="12"/>
    <n v="33"/>
    <n v="12"/>
    <n v="0"/>
    <n v="8"/>
    <n v="0"/>
    <n v="53"/>
    <n v="0"/>
    <n v="0"/>
    <n v="1676"/>
    <m/>
  </r>
  <r>
    <x v="8"/>
    <x v="10"/>
    <n v="71.5"/>
    <n v="62.3"/>
    <n v="0"/>
    <n v="36.4"/>
    <n v="170.20000000000002"/>
    <n v="170.20000000000002"/>
    <n v="169.64911000000001"/>
    <n v="196.1"/>
    <n v="13.5"/>
    <n v="85"/>
    <n v="8.4"/>
    <n v="281.10000000000002"/>
    <n v="281.10000000000002"/>
    <n v="30"/>
    <n v="5"/>
    <n v="5"/>
    <n v="40"/>
    <n v="20"/>
    <n v="89"/>
    <n v="1"/>
    <n v="40"/>
    <n v="0"/>
    <n v="150"/>
    <n v="11"/>
    <n v="22"/>
    <n v="150"/>
    <n v="183"/>
    <n v="17"/>
    <n v="16"/>
    <n v="74"/>
    <n v="107"/>
    <n v="31.1"/>
    <n v="0"/>
    <n v="126.55"/>
    <n v="157.65"/>
    <n v="0"/>
    <n v="9"/>
    <n v="8"/>
    <n v="17"/>
    <n v="180"/>
    <n v="95"/>
    <n v="0"/>
    <n v="275"/>
    <n v="0"/>
    <n v="4"/>
    <n v="8"/>
    <n v="12"/>
    <n v="33"/>
    <n v="12"/>
    <n v="0"/>
    <n v="8"/>
    <n v="0"/>
    <n v="53"/>
    <n v="0"/>
    <n v="0"/>
    <n v="1676"/>
    <m/>
  </r>
  <r>
    <x v="8"/>
    <x v="11"/>
    <n v="71.5"/>
    <n v="62.3"/>
    <n v="0"/>
    <n v="36.4"/>
    <n v="170.20000000000002"/>
    <n v="170.20000000000002"/>
    <n v="169.64911000000001"/>
    <n v="196.1"/>
    <n v="13.5"/>
    <n v="85"/>
    <n v="8.4"/>
    <n v="281.10000000000002"/>
    <n v="281.10000000000002"/>
    <n v="30"/>
    <n v="5"/>
    <n v="5"/>
    <n v="40"/>
    <n v="20"/>
    <n v="89"/>
    <n v="1"/>
    <n v="40"/>
    <n v="0"/>
    <n v="150"/>
    <n v="11"/>
    <n v="22"/>
    <n v="150"/>
    <n v="183"/>
    <n v="17"/>
    <n v="16"/>
    <n v="74"/>
    <n v="107"/>
    <n v="31.1"/>
    <n v="0"/>
    <n v="126.55"/>
    <n v="157.65"/>
    <n v="0"/>
    <n v="9"/>
    <n v="8"/>
    <n v="17"/>
    <n v="180"/>
    <n v="95"/>
    <n v="0"/>
    <n v="275"/>
    <n v="0"/>
    <n v="4"/>
    <n v="8"/>
    <n v="12"/>
    <n v="33"/>
    <n v="12"/>
    <n v="0"/>
    <n v="8"/>
    <n v="0"/>
    <n v="53"/>
    <n v="0"/>
    <n v="0"/>
    <n v="1676"/>
    <m/>
  </r>
  <r>
    <x v="9"/>
    <x v="0"/>
    <n v="71.5"/>
    <n v="62.3"/>
    <n v="0"/>
    <n v="36.4"/>
    <n v="170.20000000000002"/>
    <n v="170.20000000000002"/>
    <n v="169.64911000000001"/>
    <n v="196.1"/>
    <n v="13.5"/>
    <n v="85"/>
    <n v="8.4"/>
    <n v="281.10000000000002"/>
    <n v="281.10000000000002"/>
    <n v="30"/>
    <n v="5"/>
    <n v="5"/>
    <n v="40"/>
    <n v="20"/>
    <n v="89"/>
    <n v="1"/>
    <n v="40"/>
    <n v="0"/>
    <n v="150"/>
    <n v="11"/>
    <n v="22"/>
    <n v="150"/>
    <n v="183"/>
    <n v="17"/>
    <n v="16"/>
    <n v="74"/>
    <n v="107"/>
    <n v="31.1"/>
    <n v="0"/>
    <n v="126.55"/>
    <n v="157.65"/>
    <n v="0"/>
    <n v="9"/>
    <n v="8"/>
    <n v="17"/>
    <n v="180"/>
    <n v="95"/>
    <n v="0"/>
    <n v="275"/>
    <n v="0"/>
    <n v="4"/>
    <n v="8"/>
    <n v="12"/>
    <n v="33"/>
    <n v="12"/>
    <n v="0"/>
    <n v="8"/>
    <n v="0"/>
    <n v="53"/>
    <n v="0"/>
    <n v="0"/>
    <n v="1676"/>
    <m/>
  </r>
  <r>
    <x v="9"/>
    <x v="1"/>
    <n v="71.5"/>
    <n v="62.3"/>
    <n v="0"/>
    <n v="36.4"/>
    <n v="170.20000000000002"/>
    <n v="170.20000000000002"/>
    <n v="169.64911000000001"/>
    <n v="196.1"/>
    <n v="13.5"/>
    <n v="85"/>
    <n v="8.4"/>
    <n v="281.10000000000002"/>
    <n v="281.10000000000002"/>
    <n v="30"/>
    <n v="5"/>
    <n v="5"/>
    <n v="40"/>
    <n v="20"/>
    <n v="89"/>
    <n v="1"/>
    <n v="40"/>
    <n v="0"/>
    <n v="150"/>
    <n v="11"/>
    <n v="22"/>
    <n v="150"/>
    <n v="183"/>
    <n v="17"/>
    <n v="16"/>
    <n v="74"/>
    <n v="107"/>
    <n v="31.1"/>
    <n v="0"/>
    <n v="126.55"/>
    <n v="157.65"/>
    <n v="0"/>
    <n v="9"/>
    <n v="8"/>
    <n v="17"/>
    <n v="180"/>
    <n v="95"/>
    <n v="0"/>
    <n v="275"/>
    <n v="0"/>
    <n v="4"/>
    <n v="8"/>
    <n v="12"/>
    <n v="33"/>
    <n v="12"/>
    <n v="0"/>
    <n v="8"/>
    <n v="0"/>
    <n v="53"/>
    <n v="0"/>
    <n v="0"/>
    <n v="1676"/>
    <m/>
  </r>
  <r>
    <x v="9"/>
    <x v="2"/>
    <n v="71.5"/>
    <n v="62.3"/>
    <n v="0"/>
    <n v="36.4"/>
    <n v="170.20000000000002"/>
    <n v="170.20000000000002"/>
    <n v="169.64911000000001"/>
    <n v="196.1"/>
    <n v="13.5"/>
    <n v="85"/>
    <n v="8.4"/>
    <n v="281.10000000000002"/>
    <n v="281.10000000000002"/>
    <n v="30"/>
    <n v="5"/>
    <n v="5"/>
    <n v="40"/>
    <n v="20"/>
    <n v="89"/>
    <n v="1"/>
    <n v="40"/>
    <n v="0"/>
    <n v="150"/>
    <n v="11"/>
    <n v="22"/>
    <n v="150"/>
    <n v="183"/>
    <n v="17"/>
    <n v="16"/>
    <n v="74"/>
    <n v="107"/>
    <n v="31.1"/>
    <n v="0"/>
    <n v="126.55"/>
    <n v="157.65"/>
    <n v="0"/>
    <n v="9"/>
    <n v="8"/>
    <n v="17"/>
    <n v="180"/>
    <n v="95"/>
    <n v="0"/>
    <n v="275"/>
    <n v="0"/>
    <n v="4"/>
    <n v="8"/>
    <n v="12"/>
    <n v="33"/>
    <n v="12"/>
    <n v="0"/>
    <n v="8"/>
    <n v="0"/>
    <n v="53"/>
    <n v="0"/>
    <n v="0"/>
    <n v="1676"/>
    <m/>
  </r>
  <r>
    <x v="9"/>
    <x v="3"/>
    <n v="71.5"/>
    <n v="62.3"/>
    <n v="0"/>
    <n v="36.4"/>
    <n v="170.20000000000002"/>
    <n v="170.20000000000002"/>
    <n v="169.64911000000001"/>
    <n v="196.1"/>
    <n v="13.5"/>
    <n v="85"/>
    <n v="8.4"/>
    <n v="281.10000000000002"/>
    <n v="281.10000000000002"/>
    <n v="30"/>
    <n v="5"/>
    <n v="5"/>
    <n v="40"/>
    <n v="20"/>
    <n v="89"/>
    <n v="1"/>
    <n v="40"/>
    <n v="0"/>
    <n v="150"/>
    <n v="11"/>
    <n v="22"/>
    <n v="150"/>
    <n v="183"/>
    <n v="17"/>
    <n v="16"/>
    <n v="74"/>
    <n v="107"/>
    <n v="31.1"/>
    <n v="0"/>
    <n v="126.55"/>
    <n v="157.65"/>
    <n v="0"/>
    <n v="9"/>
    <n v="8"/>
    <n v="17"/>
    <n v="180"/>
    <n v="95"/>
    <n v="0"/>
    <n v="275"/>
    <n v="0"/>
    <n v="4"/>
    <n v="8"/>
    <n v="12"/>
    <n v="33"/>
    <n v="12"/>
    <n v="0"/>
    <n v="8"/>
    <n v="0"/>
    <n v="53"/>
    <n v="0"/>
    <n v="0"/>
    <n v="1676"/>
    <m/>
  </r>
  <r>
    <x v="9"/>
    <x v="4"/>
    <n v="71.5"/>
    <n v="62.3"/>
    <n v="0"/>
    <n v="36.4"/>
    <n v="170.20000000000002"/>
    <n v="170.20000000000002"/>
    <n v="169.64911000000001"/>
    <n v="196.1"/>
    <n v="13.5"/>
    <n v="85"/>
    <n v="8.4"/>
    <n v="281.10000000000002"/>
    <n v="281.10000000000002"/>
    <n v="30"/>
    <n v="5"/>
    <n v="5"/>
    <n v="40"/>
    <n v="20"/>
    <n v="89"/>
    <n v="1"/>
    <n v="40"/>
    <n v="0"/>
    <n v="150"/>
    <n v="11"/>
    <n v="22"/>
    <n v="150"/>
    <n v="183"/>
    <n v="17"/>
    <n v="16"/>
    <n v="74"/>
    <n v="107"/>
    <n v="31.1"/>
    <n v="0"/>
    <n v="126.55"/>
    <n v="157.65"/>
    <n v="0"/>
    <n v="9"/>
    <n v="8"/>
    <n v="17"/>
    <n v="180"/>
    <n v="95"/>
    <n v="0"/>
    <n v="275"/>
    <n v="0"/>
    <n v="4"/>
    <n v="8"/>
    <n v="12"/>
    <n v="33"/>
    <n v="12"/>
    <n v="0"/>
    <n v="8"/>
    <n v="0"/>
    <n v="53"/>
    <n v="0"/>
    <n v="0"/>
    <n v="1676"/>
    <m/>
  </r>
  <r>
    <x v="9"/>
    <x v="5"/>
    <n v="71.5"/>
    <n v="62.3"/>
    <n v="0"/>
    <n v="36.4"/>
    <n v="170.20000000000002"/>
    <n v="170.20000000000002"/>
    <n v="169.64911000000001"/>
    <n v="196.1"/>
    <n v="13.5"/>
    <n v="85"/>
    <n v="8.4"/>
    <n v="281.10000000000002"/>
    <n v="281.10000000000002"/>
    <n v="30"/>
    <n v="5"/>
    <n v="5"/>
    <n v="40"/>
    <n v="20"/>
    <n v="89"/>
    <n v="1"/>
    <n v="40"/>
    <n v="0"/>
    <n v="150"/>
    <n v="11"/>
    <n v="22"/>
    <n v="150"/>
    <n v="183"/>
    <n v="17"/>
    <n v="16"/>
    <n v="74"/>
    <n v="107"/>
    <n v="31.1"/>
    <n v="0"/>
    <n v="126.55"/>
    <n v="157.65"/>
    <n v="0"/>
    <n v="9"/>
    <n v="8"/>
    <n v="17"/>
    <n v="180"/>
    <n v="95"/>
    <n v="0"/>
    <n v="275"/>
    <n v="0"/>
    <n v="4"/>
    <n v="8"/>
    <n v="12"/>
    <n v="33"/>
    <n v="12"/>
    <n v="0"/>
    <n v="8"/>
    <n v="0"/>
    <n v="53"/>
    <n v="0"/>
    <n v="0"/>
    <n v="1676"/>
    <m/>
  </r>
  <r>
    <x v="9"/>
    <x v="6"/>
    <n v="71.5"/>
    <n v="62.3"/>
    <n v="0"/>
    <n v="36.4"/>
    <n v="170.20000000000002"/>
    <n v="170.20000000000002"/>
    <n v="169.64911000000001"/>
    <n v="196.1"/>
    <n v="13.5"/>
    <n v="85"/>
    <n v="8.4"/>
    <n v="281.10000000000002"/>
    <n v="281.10000000000002"/>
    <n v="30"/>
    <n v="5"/>
    <n v="5"/>
    <n v="40"/>
    <n v="20"/>
    <n v="89"/>
    <n v="1"/>
    <n v="40"/>
    <n v="0"/>
    <n v="150"/>
    <n v="11"/>
    <n v="22"/>
    <n v="150"/>
    <n v="183"/>
    <n v="17"/>
    <n v="16"/>
    <n v="74"/>
    <n v="107"/>
    <n v="31.1"/>
    <n v="0"/>
    <n v="126.55"/>
    <n v="157.65"/>
    <n v="0"/>
    <n v="9"/>
    <n v="8"/>
    <n v="17"/>
    <n v="180"/>
    <n v="95"/>
    <n v="0"/>
    <n v="275"/>
    <n v="0"/>
    <n v="4"/>
    <n v="8"/>
    <n v="12"/>
    <n v="33"/>
    <n v="12"/>
    <n v="0"/>
    <n v="8"/>
    <n v="0"/>
    <n v="53"/>
    <n v="0"/>
    <n v="0"/>
    <n v="1676"/>
    <m/>
  </r>
  <r>
    <x v="9"/>
    <x v="7"/>
    <n v="71.5"/>
    <n v="62.3"/>
    <n v="0"/>
    <n v="36.4"/>
    <n v="170.20000000000002"/>
    <n v="170.20000000000002"/>
    <n v="169.64911000000001"/>
    <n v="196.1"/>
    <n v="13.5"/>
    <n v="85"/>
    <n v="8.4"/>
    <n v="281.10000000000002"/>
    <n v="281.10000000000002"/>
    <n v="30"/>
    <n v="5"/>
    <n v="5"/>
    <n v="40"/>
    <n v="20"/>
    <n v="89"/>
    <n v="1"/>
    <n v="40"/>
    <n v="0"/>
    <n v="150"/>
    <n v="11"/>
    <n v="22"/>
    <n v="150"/>
    <n v="183"/>
    <n v="17"/>
    <n v="16"/>
    <n v="74"/>
    <n v="107"/>
    <n v="31.1"/>
    <n v="0"/>
    <n v="126.55"/>
    <n v="157.65"/>
    <n v="0"/>
    <n v="9"/>
    <n v="8"/>
    <n v="17"/>
    <n v="180"/>
    <n v="95"/>
    <n v="0"/>
    <n v="275"/>
    <n v="0"/>
    <n v="4"/>
    <n v="8"/>
    <n v="12"/>
    <n v="33"/>
    <n v="12"/>
    <n v="0"/>
    <n v="8"/>
    <n v="0"/>
    <n v="53"/>
    <n v="0"/>
    <n v="0"/>
    <n v="1676"/>
    <m/>
  </r>
  <r>
    <x v="9"/>
    <x v="8"/>
    <n v="71.5"/>
    <n v="62.3"/>
    <n v="0"/>
    <n v="36.4"/>
    <n v="170.20000000000002"/>
    <n v="170.20000000000002"/>
    <n v="169.64911000000001"/>
    <n v="196.1"/>
    <n v="13.5"/>
    <n v="85"/>
    <n v="8.4"/>
    <n v="281.10000000000002"/>
    <n v="281.10000000000002"/>
    <n v="30"/>
    <n v="5"/>
    <n v="5"/>
    <n v="40"/>
    <n v="20"/>
    <n v="89"/>
    <n v="1"/>
    <n v="40"/>
    <n v="0"/>
    <n v="150"/>
    <n v="11"/>
    <n v="22"/>
    <n v="150"/>
    <n v="183"/>
    <n v="17"/>
    <n v="16"/>
    <n v="74"/>
    <n v="107"/>
    <n v="31.1"/>
    <n v="0"/>
    <n v="126.55"/>
    <n v="157.65"/>
    <n v="0"/>
    <n v="9"/>
    <n v="8"/>
    <n v="17"/>
    <n v="180"/>
    <n v="95"/>
    <n v="0"/>
    <n v="275"/>
    <n v="0"/>
    <n v="4"/>
    <n v="8"/>
    <n v="12"/>
    <n v="33"/>
    <n v="12"/>
    <n v="0"/>
    <n v="8"/>
    <n v="0"/>
    <n v="53"/>
    <n v="0"/>
    <n v="0"/>
    <n v="1676"/>
    <m/>
  </r>
  <r>
    <x v="9"/>
    <x v="9"/>
    <n v="71.5"/>
    <n v="62.3"/>
    <n v="0"/>
    <n v="36.4"/>
    <n v="170.20000000000002"/>
    <n v="170.20000000000002"/>
    <n v="169.64911000000001"/>
    <n v="196.1"/>
    <n v="13.5"/>
    <n v="85"/>
    <n v="8.4"/>
    <n v="281.10000000000002"/>
    <n v="281.10000000000002"/>
    <n v="30"/>
    <n v="5"/>
    <n v="5"/>
    <n v="40"/>
    <n v="20"/>
    <n v="89"/>
    <n v="1"/>
    <n v="40"/>
    <n v="0"/>
    <n v="150"/>
    <n v="11"/>
    <n v="22"/>
    <n v="150"/>
    <n v="183"/>
    <n v="17"/>
    <n v="16"/>
    <n v="74"/>
    <n v="107"/>
    <n v="31.1"/>
    <n v="0"/>
    <n v="126.55"/>
    <n v="157.65"/>
    <n v="0"/>
    <n v="9"/>
    <n v="8"/>
    <n v="17"/>
    <n v="180"/>
    <n v="95"/>
    <n v="0"/>
    <n v="275"/>
    <n v="0"/>
    <n v="4"/>
    <n v="8"/>
    <n v="12"/>
    <n v="33"/>
    <n v="12"/>
    <n v="0"/>
    <n v="8"/>
    <n v="0"/>
    <n v="53"/>
    <n v="0"/>
    <n v="0"/>
    <n v="1676"/>
    <m/>
  </r>
  <r>
    <x v="9"/>
    <x v="10"/>
    <n v="71.5"/>
    <n v="62.3"/>
    <n v="0"/>
    <n v="36.4"/>
    <n v="170.20000000000002"/>
    <n v="170.20000000000002"/>
    <n v="169.64911000000001"/>
    <n v="196.1"/>
    <n v="13.5"/>
    <n v="85"/>
    <n v="8.4"/>
    <n v="281.10000000000002"/>
    <n v="281.10000000000002"/>
    <n v="30"/>
    <n v="5"/>
    <n v="5"/>
    <n v="40"/>
    <n v="20"/>
    <n v="89"/>
    <n v="1"/>
    <n v="40"/>
    <n v="0"/>
    <n v="150"/>
    <n v="11"/>
    <n v="22"/>
    <n v="150"/>
    <n v="183"/>
    <n v="17"/>
    <n v="16"/>
    <n v="74"/>
    <n v="107"/>
    <n v="31.1"/>
    <n v="0"/>
    <n v="126.55"/>
    <n v="157.65"/>
    <n v="0"/>
    <n v="9"/>
    <n v="8"/>
    <n v="17"/>
    <n v="180"/>
    <n v="95"/>
    <n v="0"/>
    <n v="275"/>
    <n v="0"/>
    <n v="4"/>
    <n v="8"/>
    <n v="12"/>
    <n v="33"/>
    <n v="12"/>
    <n v="0"/>
    <n v="8"/>
    <n v="0"/>
    <n v="53"/>
    <n v="0"/>
    <n v="0"/>
    <n v="1676"/>
    <m/>
  </r>
  <r>
    <x v="9"/>
    <x v="11"/>
    <n v="71.5"/>
    <n v="62.3"/>
    <n v="0"/>
    <n v="36.4"/>
    <n v="170.20000000000002"/>
    <n v="170.20000000000002"/>
    <n v="169.64911000000001"/>
    <n v="196.1"/>
    <n v="13.5"/>
    <n v="85"/>
    <n v="8.4"/>
    <n v="281.10000000000002"/>
    <n v="281.10000000000002"/>
    <n v="30"/>
    <n v="5"/>
    <n v="5"/>
    <n v="40"/>
    <n v="20"/>
    <n v="89"/>
    <n v="1"/>
    <n v="40"/>
    <n v="0"/>
    <n v="150"/>
    <n v="11"/>
    <n v="22"/>
    <n v="150"/>
    <n v="183"/>
    <n v="17"/>
    <n v="16"/>
    <n v="74"/>
    <n v="107"/>
    <n v="31.1"/>
    <n v="0"/>
    <n v="126.55"/>
    <n v="157.65"/>
    <n v="0"/>
    <n v="9"/>
    <n v="8"/>
    <n v="17"/>
    <n v="180"/>
    <n v="95"/>
    <n v="0"/>
    <n v="275"/>
    <n v="0"/>
    <n v="4"/>
    <n v="8"/>
    <n v="12"/>
    <n v="33"/>
    <n v="12"/>
    <n v="0"/>
    <n v="8"/>
    <n v="0"/>
    <n v="53"/>
    <n v="0"/>
    <n v="0"/>
    <n v="1676"/>
    <m/>
  </r>
  <r>
    <x v="10"/>
    <x v="0"/>
    <n v="71.5"/>
    <n v="62.3"/>
    <n v="0"/>
    <n v="36.4"/>
    <n v="170.20000000000002"/>
    <n v="170.20000000000002"/>
    <n v="169.64911000000001"/>
    <n v="196.1"/>
    <n v="13.5"/>
    <n v="85"/>
    <n v="8.4"/>
    <n v="281.10000000000002"/>
    <n v="281.10000000000002"/>
    <n v="30"/>
    <n v="5"/>
    <n v="5"/>
    <n v="40"/>
    <n v="20"/>
    <n v="89"/>
    <n v="1"/>
    <n v="40"/>
    <n v="0"/>
    <n v="150"/>
    <n v="11"/>
    <n v="22"/>
    <n v="150"/>
    <n v="183"/>
    <n v="17"/>
    <n v="16"/>
    <n v="74"/>
    <n v="107"/>
    <n v="31.1"/>
    <n v="0"/>
    <n v="126.55"/>
    <n v="157.65"/>
    <n v="0"/>
    <n v="9"/>
    <n v="8"/>
    <n v="17"/>
    <n v="180"/>
    <n v="95"/>
    <n v="0"/>
    <n v="275"/>
    <n v="0"/>
    <n v="4"/>
    <n v="8"/>
    <n v="12"/>
    <n v="33"/>
    <n v="12"/>
    <n v="0"/>
    <n v="8"/>
    <n v="0"/>
    <n v="53"/>
    <n v="0"/>
    <n v="0"/>
    <n v="1676"/>
    <m/>
  </r>
  <r>
    <x v="10"/>
    <x v="1"/>
    <n v="71.5"/>
    <n v="62.3"/>
    <n v="0"/>
    <n v="36.4"/>
    <n v="170.20000000000002"/>
    <n v="170.20000000000002"/>
    <n v="169.64911000000001"/>
    <n v="196.1"/>
    <n v="13.5"/>
    <n v="85"/>
    <n v="8.4"/>
    <n v="281.10000000000002"/>
    <n v="281.10000000000002"/>
    <n v="30"/>
    <n v="5"/>
    <n v="5"/>
    <n v="40"/>
    <n v="20"/>
    <n v="89"/>
    <n v="1"/>
    <n v="40"/>
    <n v="0"/>
    <n v="150"/>
    <n v="11"/>
    <n v="22"/>
    <n v="150"/>
    <n v="183"/>
    <n v="17"/>
    <n v="16"/>
    <n v="74"/>
    <n v="107"/>
    <n v="31.1"/>
    <n v="0"/>
    <n v="126.55"/>
    <n v="157.65"/>
    <n v="0"/>
    <n v="9"/>
    <n v="8"/>
    <n v="17"/>
    <n v="180"/>
    <n v="95"/>
    <n v="0"/>
    <n v="275"/>
    <n v="0"/>
    <n v="4"/>
    <n v="8"/>
    <n v="12"/>
    <n v="33"/>
    <n v="12"/>
    <n v="0"/>
    <n v="8"/>
    <n v="0"/>
    <n v="53"/>
    <n v="0"/>
    <n v="0"/>
    <n v="1676"/>
    <m/>
  </r>
  <r>
    <x v="10"/>
    <x v="2"/>
    <n v="71.5"/>
    <n v="62.3"/>
    <n v="0"/>
    <n v="36.4"/>
    <n v="170.20000000000002"/>
    <n v="170.20000000000002"/>
    <n v="169.64911000000001"/>
    <n v="196.1"/>
    <n v="13.5"/>
    <n v="85"/>
    <n v="8.4"/>
    <n v="281.10000000000002"/>
    <n v="281.10000000000002"/>
    <n v="30"/>
    <n v="5"/>
    <n v="5"/>
    <n v="40"/>
    <n v="20"/>
    <n v="89"/>
    <n v="1"/>
    <n v="40"/>
    <n v="0"/>
    <n v="150"/>
    <n v="11"/>
    <n v="22"/>
    <n v="150"/>
    <n v="183"/>
    <n v="17"/>
    <n v="16"/>
    <n v="74"/>
    <n v="107"/>
    <n v="31.1"/>
    <n v="0"/>
    <n v="126.55"/>
    <n v="157.65"/>
    <n v="0"/>
    <n v="9"/>
    <n v="8"/>
    <n v="17"/>
    <n v="180"/>
    <n v="95"/>
    <n v="0"/>
    <n v="275"/>
    <n v="0"/>
    <n v="4"/>
    <n v="8"/>
    <n v="12"/>
    <n v="33"/>
    <n v="12"/>
    <n v="0"/>
    <n v="8"/>
    <n v="0"/>
    <n v="53"/>
    <n v="0"/>
    <n v="0"/>
    <n v="1676"/>
    <m/>
  </r>
  <r>
    <x v="10"/>
    <x v="3"/>
    <n v="71.5"/>
    <n v="62.3"/>
    <n v="0"/>
    <n v="36.4"/>
    <n v="170.20000000000002"/>
    <n v="170.20000000000002"/>
    <n v="169.64911000000001"/>
    <n v="196.1"/>
    <n v="13.5"/>
    <n v="85"/>
    <n v="8.4"/>
    <n v="281.10000000000002"/>
    <n v="281.10000000000002"/>
    <n v="30"/>
    <n v="5"/>
    <n v="5"/>
    <n v="40"/>
    <n v="20"/>
    <n v="89"/>
    <n v="1"/>
    <n v="40"/>
    <n v="0"/>
    <n v="150"/>
    <n v="11"/>
    <n v="22"/>
    <n v="150"/>
    <n v="183"/>
    <n v="17"/>
    <n v="16"/>
    <n v="74"/>
    <n v="107"/>
    <n v="31.1"/>
    <n v="0"/>
    <n v="126.55"/>
    <n v="157.65"/>
    <n v="0"/>
    <n v="9"/>
    <n v="8"/>
    <n v="17"/>
    <n v="180"/>
    <n v="95"/>
    <n v="0"/>
    <n v="275"/>
    <n v="0"/>
    <n v="4"/>
    <n v="8"/>
    <n v="12"/>
    <n v="33"/>
    <n v="12"/>
    <n v="0"/>
    <n v="8"/>
    <n v="0"/>
    <n v="53"/>
    <n v="0"/>
    <n v="0"/>
    <n v="1676"/>
    <m/>
  </r>
  <r>
    <x v="10"/>
    <x v="4"/>
    <n v="71.5"/>
    <n v="62.3"/>
    <n v="0"/>
    <n v="36.4"/>
    <n v="170.20000000000002"/>
    <n v="170.20000000000002"/>
    <n v="169.64911000000001"/>
    <n v="196.1"/>
    <n v="13.5"/>
    <n v="85"/>
    <n v="8.4"/>
    <n v="281.10000000000002"/>
    <n v="281.10000000000002"/>
    <n v="30"/>
    <n v="5"/>
    <n v="5"/>
    <n v="40"/>
    <n v="20"/>
    <n v="89"/>
    <n v="1"/>
    <n v="40"/>
    <n v="0"/>
    <n v="150"/>
    <n v="11"/>
    <n v="22"/>
    <n v="150"/>
    <n v="183"/>
    <n v="17"/>
    <n v="16"/>
    <n v="74"/>
    <n v="107"/>
    <n v="31.1"/>
    <n v="0"/>
    <n v="126.55"/>
    <n v="157.65"/>
    <n v="0"/>
    <n v="9"/>
    <n v="8"/>
    <n v="17"/>
    <n v="180"/>
    <n v="95"/>
    <n v="0"/>
    <n v="275"/>
    <n v="0"/>
    <n v="4"/>
    <n v="8"/>
    <n v="12"/>
    <n v="33"/>
    <n v="12"/>
    <n v="0"/>
    <n v="8"/>
    <n v="0"/>
    <n v="53"/>
    <n v="0"/>
    <n v="0"/>
    <n v="1676"/>
    <m/>
  </r>
  <r>
    <x v="10"/>
    <x v="5"/>
    <n v="71.5"/>
    <n v="62.3"/>
    <n v="0"/>
    <n v="36.4"/>
    <n v="170.20000000000002"/>
    <n v="170.20000000000002"/>
    <n v="169.64911000000001"/>
    <n v="196.1"/>
    <n v="13.5"/>
    <n v="85"/>
    <n v="8.4"/>
    <n v="281.10000000000002"/>
    <n v="281.10000000000002"/>
    <n v="30"/>
    <n v="5"/>
    <n v="5"/>
    <n v="40"/>
    <n v="20"/>
    <n v="89"/>
    <n v="1"/>
    <n v="40"/>
    <n v="0"/>
    <n v="150"/>
    <n v="11"/>
    <n v="22"/>
    <n v="150"/>
    <n v="183"/>
    <n v="17"/>
    <n v="16"/>
    <n v="74"/>
    <n v="107"/>
    <n v="31.1"/>
    <n v="0"/>
    <n v="126.55"/>
    <n v="157.65"/>
    <n v="0"/>
    <n v="9"/>
    <n v="8"/>
    <n v="17"/>
    <n v="180"/>
    <n v="95"/>
    <n v="0"/>
    <n v="275"/>
    <n v="0"/>
    <n v="4"/>
    <n v="8"/>
    <n v="12"/>
    <n v="33"/>
    <n v="12"/>
    <n v="0"/>
    <n v="8"/>
    <n v="0"/>
    <n v="53"/>
    <n v="0"/>
    <n v="0"/>
    <n v="1676"/>
    <m/>
  </r>
  <r>
    <x v="10"/>
    <x v="6"/>
    <n v="71.5"/>
    <n v="62.3"/>
    <n v="0"/>
    <n v="36.4"/>
    <n v="170.20000000000002"/>
    <n v="170.20000000000002"/>
    <n v="169.64911000000001"/>
    <n v="196.1"/>
    <n v="13.5"/>
    <n v="85"/>
    <n v="8.4"/>
    <n v="281.10000000000002"/>
    <n v="281.10000000000002"/>
    <n v="30"/>
    <n v="5"/>
    <n v="5"/>
    <n v="40"/>
    <n v="20"/>
    <n v="89"/>
    <n v="1"/>
    <n v="40"/>
    <n v="0"/>
    <n v="150"/>
    <n v="11"/>
    <n v="22"/>
    <n v="150"/>
    <n v="183"/>
    <n v="17"/>
    <n v="16"/>
    <n v="74"/>
    <n v="107"/>
    <n v="31.1"/>
    <n v="0"/>
    <n v="126.55"/>
    <n v="157.65"/>
    <n v="0"/>
    <n v="9"/>
    <n v="8"/>
    <n v="17"/>
    <n v="180"/>
    <n v="95"/>
    <n v="0"/>
    <n v="275"/>
    <n v="0"/>
    <n v="4"/>
    <n v="8"/>
    <n v="12"/>
    <n v="33"/>
    <n v="12"/>
    <n v="0"/>
    <n v="8"/>
    <n v="0"/>
    <n v="53"/>
    <n v="0"/>
    <n v="0"/>
    <n v="1676"/>
    <m/>
  </r>
  <r>
    <x v="10"/>
    <x v="7"/>
    <n v="71.5"/>
    <n v="62.3"/>
    <n v="0"/>
    <n v="36.4"/>
    <n v="170.20000000000002"/>
    <n v="170.20000000000002"/>
    <n v="169.64911000000001"/>
    <n v="196.1"/>
    <n v="13.5"/>
    <n v="85"/>
    <n v="8.4"/>
    <n v="281.10000000000002"/>
    <n v="281.10000000000002"/>
    <n v="30"/>
    <n v="5"/>
    <n v="5"/>
    <n v="40"/>
    <n v="20"/>
    <n v="89"/>
    <n v="1"/>
    <n v="40"/>
    <n v="0"/>
    <n v="150"/>
    <n v="11"/>
    <n v="22"/>
    <n v="150"/>
    <n v="183"/>
    <n v="17"/>
    <n v="16"/>
    <n v="74"/>
    <n v="107"/>
    <n v="31.1"/>
    <n v="0"/>
    <n v="126.55"/>
    <n v="157.65"/>
    <n v="0"/>
    <n v="9"/>
    <n v="8"/>
    <n v="17"/>
    <n v="180"/>
    <n v="95"/>
    <n v="0"/>
    <n v="275"/>
    <n v="0"/>
    <n v="4"/>
    <n v="8"/>
    <n v="12"/>
    <n v="33"/>
    <n v="12"/>
    <n v="0"/>
    <n v="8"/>
    <n v="0"/>
    <n v="53"/>
    <n v="0"/>
    <n v="0"/>
    <n v="1676"/>
    <m/>
  </r>
  <r>
    <x v="10"/>
    <x v="8"/>
    <n v="71.5"/>
    <n v="62.3"/>
    <n v="0"/>
    <n v="36.4"/>
    <n v="170.20000000000002"/>
    <n v="170.20000000000002"/>
    <n v="169.64911000000001"/>
    <n v="196.1"/>
    <n v="13.5"/>
    <n v="85"/>
    <n v="8.4"/>
    <n v="281.10000000000002"/>
    <n v="281.10000000000002"/>
    <n v="30"/>
    <n v="5"/>
    <n v="5"/>
    <n v="40"/>
    <n v="20"/>
    <n v="89"/>
    <n v="1"/>
    <n v="40"/>
    <n v="0"/>
    <n v="150"/>
    <n v="11"/>
    <n v="22"/>
    <n v="150"/>
    <n v="183"/>
    <n v="17"/>
    <n v="16"/>
    <n v="74"/>
    <n v="107"/>
    <n v="31.1"/>
    <n v="0"/>
    <n v="126.55"/>
    <n v="157.65"/>
    <n v="0"/>
    <n v="9"/>
    <n v="8"/>
    <n v="17"/>
    <n v="180"/>
    <n v="95"/>
    <n v="0"/>
    <n v="275"/>
    <n v="0"/>
    <n v="4"/>
    <n v="8"/>
    <n v="12"/>
    <n v="33"/>
    <n v="12"/>
    <n v="0"/>
    <n v="8"/>
    <n v="0"/>
    <n v="53"/>
    <n v="0"/>
    <n v="0"/>
    <n v="1676"/>
    <m/>
  </r>
  <r>
    <x v="10"/>
    <x v="9"/>
    <n v="71.5"/>
    <n v="62.3"/>
    <n v="0"/>
    <n v="36.4"/>
    <n v="170.20000000000002"/>
    <n v="170.20000000000002"/>
    <n v="169.64911000000001"/>
    <n v="196.1"/>
    <n v="13.5"/>
    <n v="85"/>
    <n v="8.4"/>
    <n v="281.10000000000002"/>
    <n v="281.10000000000002"/>
    <n v="30"/>
    <n v="5"/>
    <n v="5"/>
    <n v="40"/>
    <n v="20"/>
    <n v="89"/>
    <n v="1"/>
    <n v="40"/>
    <n v="0"/>
    <n v="150"/>
    <n v="11"/>
    <n v="22"/>
    <n v="150"/>
    <n v="183"/>
    <n v="17"/>
    <n v="16"/>
    <n v="74"/>
    <n v="107"/>
    <n v="31.1"/>
    <n v="0"/>
    <n v="126.55"/>
    <n v="157.65"/>
    <n v="0"/>
    <n v="9"/>
    <n v="8"/>
    <n v="17"/>
    <n v="180"/>
    <n v="95"/>
    <n v="0"/>
    <n v="275"/>
    <n v="0"/>
    <n v="4"/>
    <n v="8"/>
    <n v="12"/>
    <n v="33"/>
    <n v="12"/>
    <n v="0"/>
    <n v="8"/>
    <n v="0"/>
    <n v="53"/>
    <n v="0"/>
    <n v="0"/>
    <n v="1676"/>
    <m/>
  </r>
  <r>
    <x v="10"/>
    <x v="10"/>
    <n v="71.5"/>
    <n v="62.3"/>
    <n v="0"/>
    <n v="36.4"/>
    <n v="170.20000000000002"/>
    <n v="170.20000000000002"/>
    <n v="169.64911000000001"/>
    <n v="196.1"/>
    <n v="13.5"/>
    <n v="85"/>
    <n v="8.4"/>
    <n v="281.10000000000002"/>
    <n v="281.10000000000002"/>
    <n v="30"/>
    <n v="5"/>
    <n v="5"/>
    <n v="40"/>
    <n v="20"/>
    <n v="89"/>
    <n v="1"/>
    <n v="40"/>
    <n v="0"/>
    <n v="150"/>
    <n v="11"/>
    <n v="22"/>
    <n v="150"/>
    <n v="183"/>
    <n v="17"/>
    <n v="16"/>
    <n v="74"/>
    <n v="107"/>
    <n v="31.1"/>
    <n v="0"/>
    <n v="126.55"/>
    <n v="157.65"/>
    <n v="0"/>
    <n v="9"/>
    <n v="8"/>
    <n v="17"/>
    <n v="180"/>
    <n v="95"/>
    <n v="0"/>
    <n v="275"/>
    <n v="0"/>
    <n v="4"/>
    <n v="8"/>
    <n v="12"/>
    <n v="33"/>
    <n v="12"/>
    <n v="0"/>
    <n v="8"/>
    <n v="0"/>
    <n v="53"/>
    <n v="0"/>
    <n v="0"/>
    <n v="1676"/>
    <m/>
  </r>
  <r>
    <x v="10"/>
    <x v="11"/>
    <n v="71.5"/>
    <n v="62.3"/>
    <n v="0"/>
    <n v="36.4"/>
    <n v="170.20000000000002"/>
    <n v="170.20000000000002"/>
    <n v="169.64911000000001"/>
    <n v="196.1"/>
    <n v="13.5"/>
    <n v="85"/>
    <n v="8.4"/>
    <n v="281.10000000000002"/>
    <n v="281.10000000000002"/>
    <n v="30"/>
    <n v="5"/>
    <n v="5"/>
    <n v="40"/>
    <n v="20"/>
    <n v="89"/>
    <n v="1"/>
    <n v="40"/>
    <n v="0"/>
    <n v="150"/>
    <n v="11"/>
    <n v="22"/>
    <n v="150"/>
    <n v="183"/>
    <n v="17"/>
    <n v="16"/>
    <n v="74"/>
    <n v="107"/>
    <n v="31.1"/>
    <n v="0"/>
    <n v="126.55"/>
    <n v="157.65"/>
    <n v="0"/>
    <n v="9"/>
    <n v="8"/>
    <n v="17"/>
    <n v="180"/>
    <n v="95"/>
    <n v="0"/>
    <n v="275"/>
    <n v="0"/>
    <n v="4"/>
    <n v="8"/>
    <n v="12"/>
    <n v="33"/>
    <n v="12"/>
    <n v="0"/>
    <n v="8"/>
    <n v="0"/>
    <n v="53"/>
    <n v="0"/>
    <n v="0"/>
    <n v="1676"/>
    <m/>
  </r>
  <r>
    <x v="11"/>
    <x v="0"/>
    <n v="71.5"/>
    <n v="62.3"/>
    <n v="0"/>
    <n v="36.4"/>
    <n v="170.20000000000002"/>
    <n v="170.20000000000002"/>
    <n v="169.64911000000001"/>
    <n v="196.1"/>
    <n v="13.5"/>
    <n v="85"/>
    <n v="8.4"/>
    <n v="281.10000000000002"/>
    <n v="281.10000000000002"/>
    <n v="30"/>
    <n v="5"/>
    <n v="5"/>
    <n v="40"/>
    <n v="20"/>
    <n v="89"/>
    <n v="1"/>
    <n v="40"/>
    <n v="0"/>
    <n v="150"/>
    <n v="11"/>
    <n v="22"/>
    <n v="150"/>
    <n v="183"/>
    <n v="17"/>
    <n v="16"/>
    <n v="74"/>
    <n v="107"/>
    <n v="31.1"/>
    <n v="0"/>
    <n v="126.55"/>
    <n v="157.65"/>
    <n v="0"/>
    <n v="9"/>
    <n v="8"/>
    <n v="17"/>
    <n v="180"/>
    <n v="95"/>
    <n v="0"/>
    <n v="275"/>
    <n v="0"/>
    <n v="4"/>
    <n v="8"/>
    <n v="12"/>
    <n v="33"/>
    <n v="12"/>
    <n v="0"/>
    <n v="8"/>
    <n v="0"/>
    <n v="53"/>
    <n v="0"/>
    <n v="0"/>
    <n v="1676"/>
    <m/>
  </r>
  <r>
    <x v="11"/>
    <x v="1"/>
    <n v="71.5"/>
    <n v="62.3"/>
    <n v="0"/>
    <n v="36.4"/>
    <n v="170.20000000000002"/>
    <n v="170.20000000000002"/>
    <n v="169.64911000000001"/>
    <n v="196.1"/>
    <n v="13.5"/>
    <n v="85"/>
    <n v="8.4"/>
    <n v="281.10000000000002"/>
    <n v="281.10000000000002"/>
    <n v="30"/>
    <n v="5"/>
    <n v="5"/>
    <n v="40"/>
    <n v="20"/>
    <n v="89"/>
    <n v="1"/>
    <n v="40"/>
    <n v="0"/>
    <n v="150"/>
    <n v="11"/>
    <n v="22"/>
    <n v="150"/>
    <n v="183"/>
    <n v="17"/>
    <n v="16"/>
    <n v="74"/>
    <n v="107"/>
    <n v="31.1"/>
    <n v="0"/>
    <n v="126.55"/>
    <n v="157.65"/>
    <n v="0"/>
    <n v="9"/>
    <n v="8"/>
    <n v="17"/>
    <n v="180"/>
    <n v="95"/>
    <n v="0"/>
    <n v="275"/>
    <n v="0"/>
    <n v="4"/>
    <n v="8"/>
    <n v="12"/>
    <n v="33"/>
    <n v="12"/>
    <n v="0"/>
    <n v="8"/>
    <n v="0"/>
    <n v="53"/>
    <n v="0"/>
    <n v="0"/>
    <n v="1676"/>
    <m/>
  </r>
  <r>
    <x v="11"/>
    <x v="2"/>
    <n v="71.5"/>
    <n v="62.3"/>
    <n v="0"/>
    <n v="36.4"/>
    <n v="170.20000000000002"/>
    <n v="170.20000000000002"/>
    <n v="169.64911000000001"/>
    <n v="196.1"/>
    <n v="13.5"/>
    <n v="85"/>
    <n v="8.4"/>
    <n v="281.10000000000002"/>
    <n v="281.10000000000002"/>
    <n v="30"/>
    <n v="5"/>
    <n v="5"/>
    <n v="40"/>
    <n v="20"/>
    <n v="89"/>
    <n v="1"/>
    <n v="40"/>
    <n v="0"/>
    <n v="150"/>
    <n v="11"/>
    <n v="22"/>
    <n v="150"/>
    <n v="183"/>
    <n v="17"/>
    <n v="16"/>
    <n v="74"/>
    <n v="107"/>
    <n v="31.1"/>
    <n v="0"/>
    <n v="126.55"/>
    <n v="157.65"/>
    <n v="0"/>
    <n v="9"/>
    <n v="8"/>
    <n v="17"/>
    <n v="180"/>
    <n v="95"/>
    <n v="0"/>
    <n v="275"/>
    <n v="0"/>
    <n v="4"/>
    <n v="8"/>
    <n v="12"/>
    <n v="33"/>
    <n v="12"/>
    <n v="0"/>
    <n v="8"/>
    <n v="0"/>
    <n v="53"/>
    <n v="0"/>
    <n v="0"/>
    <n v="1676"/>
    <m/>
  </r>
  <r>
    <x v="11"/>
    <x v="3"/>
    <n v="71.5"/>
    <n v="62.3"/>
    <n v="0"/>
    <n v="36.4"/>
    <n v="170.20000000000002"/>
    <n v="170.20000000000002"/>
    <n v="169.64911000000001"/>
    <n v="196.1"/>
    <n v="13.5"/>
    <n v="85"/>
    <n v="8.4"/>
    <n v="281.10000000000002"/>
    <n v="281.10000000000002"/>
    <n v="30"/>
    <n v="5"/>
    <n v="5"/>
    <n v="40"/>
    <n v="20"/>
    <n v="89"/>
    <n v="1"/>
    <n v="40"/>
    <n v="0"/>
    <n v="150"/>
    <n v="11"/>
    <n v="22"/>
    <n v="150"/>
    <n v="183"/>
    <n v="17"/>
    <n v="16"/>
    <n v="74"/>
    <n v="107"/>
    <n v="31.1"/>
    <n v="0"/>
    <n v="126.55"/>
    <n v="157.65"/>
    <n v="0"/>
    <n v="9"/>
    <n v="8"/>
    <n v="17"/>
    <n v="180"/>
    <n v="95"/>
    <n v="0"/>
    <n v="275"/>
    <n v="0"/>
    <n v="4"/>
    <n v="8"/>
    <n v="12"/>
    <n v="33"/>
    <n v="12"/>
    <n v="0"/>
    <n v="8"/>
    <n v="0"/>
    <n v="53"/>
    <n v="0"/>
    <n v="0"/>
    <n v="1676"/>
    <m/>
  </r>
  <r>
    <x v="11"/>
    <x v="4"/>
    <n v="71.5"/>
    <n v="62.3"/>
    <n v="0"/>
    <n v="36.4"/>
    <n v="170.20000000000002"/>
    <n v="170.20000000000002"/>
    <n v="169.64911000000001"/>
    <n v="196.1"/>
    <n v="13.5"/>
    <n v="85"/>
    <n v="8.4"/>
    <n v="281.10000000000002"/>
    <n v="281.10000000000002"/>
    <n v="30"/>
    <n v="5"/>
    <n v="5"/>
    <n v="40"/>
    <n v="20"/>
    <n v="89"/>
    <n v="1"/>
    <n v="40"/>
    <n v="0"/>
    <n v="150"/>
    <n v="11"/>
    <n v="22"/>
    <n v="150"/>
    <n v="183"/>
    <n v="17"/>
    <n v="16"/>
    <n v="74"/>
    <n v="107"/>
    <n v="31.1"/>
    <n v="0"/>
    <n v="126.55"/>
    <n v="157.65"/>
    <n v="0"/>
    <n v="9"/>
    <n v="8"/>
    <n v="17"/>
    <n v="180"/>
    <n v="95"/>
    <n v="0"/>
    <n v="275"/>
    <n v="0"/>
    <n v="4"/>
    <n v="8"/>
    <n v="12"/>
    <n v="33"/>
    <n v="12"/>
    <n v="0"/>
    <n v="8"/>
    <n v="0"/>
    <n v="53"/>
    <n v="0"/>
    <n v="0"/>
    <n v="1676"/>
    <m/>
  </r>
  <r>
    <x v="11"/>
    <x v="5"/>
    <n v="71.5"/>
    <n v="62.3"/>
    <n v="0"/>
    <n v="36.4"/>
    <n v="170.20000000000002"/>
    <n v="170.20000000000002"/>
    <n v="169.64911000000001"/>
    <n v="196.1"/>
    <n v="13.5"/>
    <n v="85"/>
    <n v="8.4"/>
    <n v="281.10000000000002"/>
    <n v="281.10000000000002"/>
    <n v="30"/>
    <n v="5"/>
    <n v="5"/>
    <n v="40"/>
    <n v="20"/>
    <n v="89"/>
    <n v="1"/>
    <n v="40"/>
    <n v="0"/>
    <n v="150"/>
    <n v="11"/>
    <n v="22"/>
    <n v="150"/>
    <n v="183"/>
    <n v="17"/>
    <n v="16"/>
    <n v="74"/>
    <n v="107"/>
    <n v="31.1"/>
    <n v="0"/>
    <n v="126.55"/>
    <n v="157.65"/>
    <n v="0"/>
    <n v="9"/>
    <n v="8"/>
    <n v="17"/>
    <n v="180"/>
    <n v="95"/>
    <n v="0"/>
    <n v="275"/>
    <n v="0"/>
    <n v="4"/>
    <n v="8"/>
    <n v="12"/>
    <n v="33"/>
    <n v="12"/>
    <n v="0"/>
    <n v="8"/>
    <n v="0"/>
    <n v="53"/>
    <n v="0"/>
    <n v="0"/>
    <n v="1676"/>
    <m/>
  </r>
  <r>
    <x v="11"/>
    <x v="6"/>
    <n v="71.5"/>
    <n v="62.3"/>
    <n v="0"/>
    <n v="36.4"/>
    <n v="170.20000000000002"/>
    <n v="170.20000000000002"/>
    <n v="169.64911000000001"/>
    <n v="196.1"/>
    <n v="13.5"/>
    <n v="85"/>
    <n v="8.4"/>
    <n v="281.10000000000002"/>
    <n v="281.10000000000002"/>
    <n v="30"/>
    <n v="5"/>
    <n v="5"/>
    <n v="40"/>
    <n v="20"/>
    <n v="89"/>
    <n v="1"/>
    <n v="40"/>
    <n v="0"/>
    <n v="150"/>
    <n v="11"/>
    <n v="22"/>
    <n v="150"/>
    <n v="183"/>
    <n v="17"/>
    <n v="16"/>
    <n v="74"/>
    <n v="107"/>
    <n v="31.1"/>
    <n v="0"/>
    <n v="126.55"/>
    <n v="157.65"/>
    <n v="0"/>
    <n v="9"/>
    <n v="8"/>
    <n v="17"/>
    <n v="180"/>
    <n v="95"/>
    <n v="0"/>
    <n v="275"/>
    <n v="0"/>
    <n v="4"/>
    <n v="8"/>
    <n v="12"/>
    <n v="33"/>
    <n v="12"/>
    <n v="0"/>
    <n v="8"/>
    <n v="0"/>
    <n v="53"/>
    <n v="0"/>
    <n v="0"/>
    <n v="1676"/>
    <m/>
  </r>
  <r>
    <x v="11"/>
    <x v="7"/>
    <n v="71.5"/>
    <n v="62.3"/>
    <n v="0"/>
    <n v="36.4"/>
    <n v="170.20000000000002"/>
    <n v="170.20000000000002"/>
    <n v="169.64911000000001"/>
    <n v="196.1"/>
    <n v="13.5"/>
    <n v="85"/>
    <n v="8.4"/>
    <n v="281.10000000000002"/>
    <n v="281.10000000000002"/>
    <n v="30"/>
    <n v="5"/>
    <n v="5"/>
    <n v="40"/>
    <n v="20"/>
    <n v="89"/>
    <n v="1"/>
    <n v="40"/>
    <n v="0"/>
    <n v="150"/>
    <n v="11"/>
    <n v="22"/>
    <n v="150"/>
    <n v="183"/>
    <n v="17"/>
    <n v="16"/>
    <n v="74"/>
    <n v="107"/>
    <n v="31.1"/>
    <n v="0"/>
    <n v="126.55"/>
    <n v="157.65"/>
    <n v="0"/>
    <n v="9"/>
    <n v="8"/>
    <n v="17"/>
    <n v="180"/>
    <n v="95"/>
    <n v="0"/>
    <n v="275"/>
    <n v="0"/>
    <n v="4"/>
    <n v="8"/>
    <n v="12"/>
    <n v="33"/>
    <n v="12"/>
    <n v="0"/>
    <n v="8"/>
    <n v="0"/>
    <n v="53"/>
    <n v="0"/>
    <n v="0"/>
    <n v="1676"/>
    <m/>
  </r>
  <r>
    <x v="11"/>
    <x v="8"/>
    <n v="71.5"/>
    <n v="62.3"/>
    <n v="0"/>
    <n v="36.4"/>
    <n v="170.20000000000002"/>
    <n v="170.20000000000002"/>
    <n v="169.64911000000001"/>
    <n v="196.1"/>
    <n v="13.5"/>
    <n v="85"/>
    <n v="8.4"/>
    <n v="281.10000000000002"/>
    <n v="281.10000000000002"/>
    <n v="30"/>
    <n v="5"/>
    <n v="5"/>
    <n v="40"/>
    <n v="20"/>
    <n v="89"/>
    <n v="1"/>
    <n v="40"/>
    <n v="0"/>
    <n v="150"/>
    <n v="11"/>
    <n v="22"/>
    <n v="150"/>
    <n v="183"/>
    <n v="17"/>
    <n v="16"/>
    <n v="74"/>
    <n v="107"/>
    <n v="31.1"/>
    <n v="0"/>
    <n v="126.55"/>
    <n v="157.65"/>
    <n v="0"/>
    <n v="9"/>
    <n v="8"/>
    <n v="17"/>
    <n v="180"/>
    <n v="95"/>
    <n v="0"/>
    <n v="275"/>
    <n v="0"/>
    <n v="4"/>
    <n v="8"/>
    <n v="12"/>
    <n v="33"/>
    <n v="12"/>
    <n v="0"/>
    <n v="8"/>
    <n v="0"/>
    <n v="53"/>
    <n v="0"/>
    <n v="0"/>
    <n v="1676"/>
    <m/>
  </r>
  <r>
    <x v="11"/>
    <x v="9"/>
    <n v="71.5"/>
    <n v="62.3"/>
    <n v="0"/>
    <n v="36.4"/>
    <n v="170.20000000000002"/>
    <n v="170.20000000000002"/>
    <n v="169.64911000000001"/>
    <n v="196.1"/>
    <n v="13.5"/>
    <n v="85"/>
    <n v="8.4"/>
    <n v="281.10000000000002"/>
    <n v="281.10000000000002"/>
    <n v="30"/>
    <n v="5"/>
    <n v="5"/>
    <n v="40"/>
    <n v="20"/>
    <n v="89"/>
    <n v="1"/>
    <n v="40"/>
    <n v="0"/>
    <n v="150"/>
    <n v="11"/>
    <n v="22"/>
    <n v="150"/>
    <n v="183"/>
    <n v="17"/>
    <n v="16"/>
    <n v="74"/>
    <n v="107"/>
    <n v="31.1"/>
    <n v="0"/>
    <n v="126.55"/>
    <n v="157.65"/>
    <n v="0"/>
    <n v="9"/>
    <n v="8"/>
    <n v="17"/>
    <n v="180"/>
    <n v="95"/>
    <n v="0"/>
    <n v="275"/>
    <n v="0"/>
    <n v="4"/>
    <n v="8"/>
    <n v="12"/>
    <n v="33"/>
    <n v="12"/>
    <n v="0"/>
    <n v="8"/>
    <n v="0"/>
    <n v="53"/>
    <n v="0"/>
    <n v="0"/>
    <n v="1676"/>
    <m/>
  </r>
  <r>
    <x v="11"/>
    <x v="10"/>
    <n v="71.5"/>
    <n v="62.3"/>
    <n v="0"/>
    <n v="36.4"/>
    <n v="170.20000000000002"/>
    <n v="170.20000000000002"/>
    <n v="169.64911000000001"/>
    <n v="196.1"/>
    <n v="13.5"/>
    <n v="85"/>
    <n v="8.4"/>
    <n v="281.10000000000002"/>
    <n v="281.10000000000002"/>
    <n v="30"/>
    <n v="5"/>
    <n v="5"/>
    <n v="40"/>
    <n v="20"/>
    <n v="89"/>
    <n v="1"/>
    <n v="40"/>
    <n v="0"/>
    <n v="150"/>
    <n v="11"/>
    <n v="22"/>
    <n v="150"/>
    <n v="183"/>
    <n v="17"/>
    <n v="16"/>
    <n v="74"/>
    <n v="107"/>
    <n v="31.1"/>
    <n v="0"/>
    <n v="126.55"/>
    <n v="157.65"/>
    <n v="0"/>
    <n v="9"/>
    <n v="8"/>
    <n v="17"/>
    <n v="180"/>
    <n v="95"/>
    <n v="0"/>
    <n v="275"/>
    <n v="0"/>
    <n v="4"/>
    <n v="8"/>
    <n v="12"/>
    <n v="33"/>
    <n v="12"/>
    <n v="0"/>
    <n v="8"/>
    <n v="0"/>
    <n v="53"/>
    <n v="0"/>
    <n v="0"/>
    <n v="1676"/>
    <m/>
  </r>
  <r>
    <x v="11"/>
    <x v="11"/>
    <n v="71.5"/>
    <n v="62.3"/>
    <n v="0"/>
    <n v="36.4"/>
    <n v="170.20000000000002"/>
    <n v="170.20000000000002"/>
    <n v="169.64911000000001"/>
    <n v="196.1"/>
    <n v="13.5"/>
    <n v="85"/>
    <n v="8.4"/>
    <n v="281.10000000000002"/>
    <n v="281.10000000000002"/>
    <n v="30"/>
    <n v="5"/>
    <n v="5"/>
    <n v="40"/>
    <n v="20"/>
    <n v="89"/>
    <n v="1"/>
    <n v="40"/>
    <n v="0"/>
    <n v="150"/>
    <n v="11"/>
    <n v="22"/>
    <n v="150"/>
    <n v="183"/>
    <n v="17"/>
    <n v="16"/>
    <n v="74"/>
    <n v="107"/>
    <n v="31.1"/>
    <n v="0"/>
    <n v="126.55"/>
    <n v="157.65"/>
    <n v="0"/>
    <n v="9"/>
    <n v="8"/>
    <n v="17"/>
    <n v="180"/>
    <n v="95"/>
    <n v="0"/>
    <n v="275"/>
    <n v="0"/>
    <n v="4"/>
    <n v="8"/>
    <n v="12"/>
    <n v="33"/>
    <n v="12"/>
    <n v="0"/>
    <n v="8"/>
    <n v="0"/>
    <n v="53"/>
    <n v="0"/>
    <n v="0"/>
    <n v="1676"/>
    <m/>
  </r>
  <r>
    <x v="12"/>
    <x v="0"/>
    <n v="71.5"/>
    <n v="62.3"/>
    <n v="0"/>
    <n v="36.4"/>
    <n v="170.20000000000002"/>
    <n v="170.20000000000002"/>
    <n v="169.64911000000001"/>
    <n v="196.1"/>
    <n v="13.5"/>
    <n v="85"/>
    <n v="8.4"/>
    <n v="281.10000000000002"/>
    <n v="281.10000000000002"/>
    <n v="30"/>
    <n v="5"/>
    <n v="5"/>
    <n v="40"/>
    <n v="20"/>
    <n v="89"/>
    <n v="1"/>
    <n v="40"/>
    <n v="0"/>
    <n v="150"/>
    <n v="11"/>
    <n v="22"/>
    <n v="150"/>
    <n v="183"/>
    <n v="17"/>
    <n v="16"/>
    <n v="74"/>
    <n v="107"/>
    <n v="31.1"/>
    <n v="0"/>
    <n v="126.55"/>
    <n v="157.65"/>
    <n v="0"/>
    <n v="9"/>
    <n v="8"/>
    <n v="17"/>
    <n v="180"/>
    <n v="95"/>
    <n v="0"/>
    <n v="275"/>
    <n v="0"/>
    <n v="4"/>
    <n v="8"/>
    <n v="12"/>
    <n v="33"/>
    <n v="12"/>
    <n v="0"/>
    <n v="8"/>
    <n v="0"/>
    <n v="53"/>
    <n v="0"/>
    <n v="0"/>
    <n v="1676"/>
    <m/>
  </r>
  <r>
    <x v="12"/>
    <x v="1"/>
    <n v="71.5"/>
    <n v="62.3"/>
    <n v="0"/>
    <n v="36.4"/>
    <n v="170.20000000000002"/>
    <n v="170.20000000000002"/>
    <n v="169.64911000000001"/>
    <n v="196.1"/>
    <n v="13.5"/>
    <n v="85"/>
    <n v="8.4"/>
    <n v="281.10000000000002"/>
    <n v="281.10000000000002"/>
    <n v="30"/>
    <n v="5"/>
    <n v="5"/>
    <n v="40"/>
    <n v="20"/>
    <n v="89"/>
    <n v="1"/>
    <n v="40"/>
    <n v="0"/>
    <n v="150"/>
    <n v="11"/>
    <n v="22"/>
    <n v="150"/>
    <n v="183"/>
    <n v="17"/>
    <n v="16"/>
    <n v="74"/>
    <n v="107"/>
    <n v="31.1"/>
    <n v="0"/>
    <n v="126.55"/>
    <n v="157.65"/>
    <n v="0"/>
    <n v="9"/>
    <n v="8"/>
    <n v="17"/>
    <n v="180"/>
    <n v="95"/>
    <n v="0"/>
    <n v="275"/>
    <n v="0"/>
    <n v="4"/>
    <n v="8"/>
    <n v="12"/>
    <n v="33"/>
    <n v="12"/>
    <n v="0"/>
    <n v="8"/>
    <n v="0"/>
    <n v="53"/>
    <n v="0"/>
    <n v="0"/>
    <n v="1676"/>
    <m/>
  </r>
  <r>
    <x v="12"/>
    <x v="2"/>
    <n v="71.5"/>
    <n v="62.3"/>
    <n v="0"/>
    <n v="36.4"/>
    <n v="170.20000000000002"/>
    <n v="170.20000000000002"/>
    <n v="169.64911000000001"/>
    <n v="196.1"/>
    <n v="13.5"/>
    <n v="85"/>
    <n v="8.4"/>
    <n v="281.10000000000002"/>
    <n v="281.10000000000002"/>
    <n v="30"/>
    <n v="5"/>
    <n v="5"/>
    <n v="40"/>
    <n v="20"/>
    <n v="89"/>
    <n v="1"/>
    <n v="40"/>
    <n v="0"/>
    <n v="150"/>
    <n v="11"/>
    <n v="22"/>
    <n v="150"/>
    <n v="183"/>
    <n v="17"/>
    <n v="16"/>
    <n v="74"/>
    <n v="107"/>
    <n v="31.1"/>
    <n v="0"/>
    <n v="126.55"/>
    <n v="157.65"/>
    <n v="0"/>
    <n v="9"/>
    <n v="8"/>
    <n v="17"/>
    <n v="180"/>
    <n v="95"/>
    <n v="0"/>
    <n v="275"/>
    <n v="0"/>
    <n v="4"/>
    <n v="8"/>
    <n v="12"/>
    <n v="33"/>
    <n v="12"/>
    <n v="0"/>
    <n v="8"/>
    <n v="0"/>
    <n v="53"/>
    <n v="0"/>
    <n v="0"/>
    <n v="1676"/>
    <m/>
  </r>
  <r>
    <x v="12"/>
    <x v="3"/>
    <n v="71.5"/>
    <n v="62.3"/>
    <n v="0"/>
    <n v="36.4"/>
    <n v="170.20000000000002"/>
    <n v="170.20000000000002"/>
    <n v="169.64911000000001"/>
    <n v="196.1"/>
    <n v="13.5"/>
    <n v="85"/>
    <n v="8.4"/>
    <n v="281.10000000000002"/>
    <n v="281.10000000000002"/>
    <n v="30"/>
    <n v="5"/>
    <n v="5"/>
    <n v="40"/>
    <n v="20"/>
    <n v="89"/>
    <n v="1"/>
    <n v="40"/>
    <n v="0"/>
    <n v="150"/>
    <n v="11"/>
    <n v="22"/>
    <n v="150"/>
    <n v="183"/>
    <n v="17"/>
    <n v="16"/>
    <n v="74"/>
    <n v="107"/>
    <n v="31.1"/>
    <n v="0"/>
    <n v="126.55"/>
    <n v="157.65"/>
    <n v="0"/>
    <n v="9"/>
    <n v="8"/>
    <n v="17"/>
    <n v="180"/>
    <n v="95"/>
    <n v="0"/>
    <n v="275"/>
    <n v="0"/>
    <n v="4"/>
    <n v="8"/>
    <n v="12"/>
    <n v="33"/>
    <n v="12"/>
    <n v="0"/>
    <n v="8"/>
    <n v="0"/>
    <n v="53"/>
    <n v="0"/>
    <n v="0"/>
    <n v="1676"/>
    <m/>
  </r>
  <r>
    <x v="12"/>
    <x v="4"/>
    <n v="71.5"/>
    <n v="62.3"/>
    <n v="0"/>
    <n v="36.4"/>
    <n v="170.20000000000002"/>
    <n v="170.20000000000002"/>
    <n v="169.64911000000001"/>
    <n v="196.1"/>
    <n v="13.5"/>
    <n v="85"/>
    <n v="8.4"/>
    <n v="281.10000000000002"/>
    <n v="281.10000000000002"/>
    <n v="30"/>
    <n v="5"/>
    <n v="5"/>
    <n v="40"/>
    <n v="20"/>
    <n v="89"/>
    <n v="1"/>
    <n v="40"/>
    <n v="0"/>
    <n v="150"/>
    <n v="11"/>
    <n v="22"/>
    <n v="150"/>
    <n v="183"/>
    <n v="17"/>
    <n v="16"/>
    <n v="74"/>
    <n v="107"/>
    <n v="31.1"/>
    <n v="0"/>
    <n v="126.55"/>
    <n v="157.65"/>
    <n v="0"/>
    <n v="9"/>
    <n v="8"/>
    <n v="17"/>
    <n v="180"/>
    <n v="95"/>
    <n v="0"/>
    <n v="275"/>
    <n v="0"/>
    <n v="4"/>
    <n v="8"/>
    <n v="12"/>
    <n v="33"/>
    <n v="12"/>
    <n v="0"/>
    <n v="8"/>
    <n v="0"/>
    <n v="53"/>
    <n v="0"/>
    <n v="0"/>
    <n v="1676"/>
    <m/>
  </r>
  <r>
    <x v="12"/>
    <x v="5"/>
    <n v="71.5"/>
    <n v="62.3"/>
    <n v="0"/>
    <n v="36.4"/>
    <n v="170.20000000000002"/>
    <n v="170.20000000000002"/>
    <n v="169.64911000000001"/>
    <n v="196.1"/>
    <n v="13.5"/>
    <n v="85"/>
    <n v="8.4"/>
    <n v="281.10000000000002"/>
    <n v="281.10000000000002"/>
    <n v="30"/>
    <n v="5"/>
    <n v="5"/>
    <n v="40"/>
    <n v="20"/>
    <n v="89"/>
    <n v="1"/>
    <n v="40"/>
    <n v="0"/>
    <n v="150"/>
    <n v="11"/>
    <n v="22"/>
    <n v="150"/>
    <n v="183"/>
    <n v="17"/>
    <n v="16"/>
    <n v="74"/>
    <n v="107"/>
    <n v="31.1"/>
    <n v="0"/>
    <n v="126.55"/>
    <n v="157.65"/>
    <n v="0"/>
    <n v="9"/>
    <n v="8"/>
    <n v="17"/>
    <n v="180"/>
    <n v="95"/>
    <n v="0"/>
    <n v="275"/>
    <n v="0"/>
    <n v="4"/>
    <n v="8"/>
    <n v="12"/>
    <n v="33"/>
    <n v="12"/>
    <n v="0"/>
    <n v="8"/>
    <n v="0"/>
    <n v="53"/>
    <n v="0"/>
    <n v="0"/>
    <n v="1676"/>
    <m/>
  </r>
  <r>
    <x v="12"/>
    <x v="6"/>
    <n v="71.5"/>
    <n v="62.3"/>
    <n v="0"/>
    <n v="36.4"/>
    <n v="170.20000000000002"/>
    <n v="170.20000000000002"/>
    <n v="169.64911000000001"/>
    <n v="196.1"/>
    <n v="13.5"/>
    <n v="85"/>
    <n v="8.4"/>
    <n v="281.10000000000002"/>
    <n v="281.10000000000002"/>
    <n v="30"/>
    <n v="5"/>
    <n v="5"/>
    <n v="40"/>
    <n v="20"/>
    <n v="89"/>
    <n v="1"/>
    <n v="40"/>
    <n v="0"/>
    <n v="150"/>
    <n v="11"/>
    <n v="22"/>
    <n v="150"/>
    <n v="183"/>
    <n v="17"/>
    <n v="16"/>
    <n v="74"/>
    <n v="107"/>
    <n v="31.1"/>
    <n v="0"/>
    <n v="126.55"/>
    <n v="157.65"/>
    <n v="0"/>
    <n v="9"/>
    <n v="8"/>
    <n v="17"/>
    <n v="180"/>
    <n v="95"/>
    <n v="0"/>
    <n v="275"/>
    <n v="0"/>
    <n v="4"/>
    <n v="8"/>
    <n v="12"/>
    <n v="33"/>
    <n v="12"/>
    <n v="0"/>
    <n v="8"/>
    <n v="0"/>
    <n v="53"/>
    <n v="0"/>
    <n v="0"/>
    <n v="1676"/>
    <m/>
  </r>
  <r>
    <x v="12"/>
    <x v="7"/>
    <n v="71.5"/>
    <n v="62.3"/>
    <n v="0"/>
    <n v="36.4"/>
    <n v="170.20000000000002"/>
    <n v="170.20000000000002"/>
    <n v="169.64911000000001"/>
    <n v="196.1"/>
    <n v="13.5"/>
    <n v="85"/>
    <n v="8.4"/>
    <n v="281.10000000000002"/>
    <n v="281.10000000000002"/>
    <n v="30"/>
    <n v="5"/>
    <n v="5"/>
    <n v="40"/>
    <n v="20"/>
    <n v="89"/>
    <n v="1"/>
    <n v="40"/>
    <n v="0"/>
    <n v="150"/>
    <n v="11"/>
    <n v="22"/>
    <n v="150"/>
    <n v="183"/>
    <n v="17"/>
    <n v="16"/>
    <n v="74"/>
    <n v="107"/>
    <n v="31.1"/>
    <n v="0"/>
    <n v="126.55"/>
    <n v="157.65"/>
    <n v="0"/>
    <n v="9"/>
    <n v="8"/>
    <n v="17"/>
    <n v="180"/>
    <n v="95"/>
    <n v="0"/>
    <n v="275"/>
    <n v="0"/>
    <n v="4"/>
    <n v="8"/>
    <n v="12"/>
    <n v="33"/>
    <n v="12"/>
    <n v="0"/>
    <n v="8"/>
    <n v="0"/>
    <n v="53"/>
    <n v="0"/>
    <n v="0"/>
    <n v="1676"/>
    <m/>
  </r>
  <r>
    <x v="12"/>
    <x v="8"/>
    <n v="71.5"/>
    <n v="62.3"/>
    <n v="0"/>
    <n v="36.4"/>
    <n v="170.20000000000002"/>
    <n v="170.20000000000002"/>
    <n v="169.64911000000001"/>
    <n v="196.1"/>
    <n v="13.5"/>
    <n v="85"/>
    <n v="8.4"/>
    <n v="281.10000000000002"/>
    <n v="281.10000000000002"/>
    <n v="30"/>
    <n v="5"/>
    <n v="5"/>
    <n v="40"/>
    <n v="20"/>
    <n v="89"/>
    <n v="1"/>
    <n v="40"/>
    <n v="0"/>
    <n v="150"/>
    <n v="11"/>
    <n v="22"/>
    <n v="150"/>
    <n v="183"/>
    <n v="17"/>
    <n v="16"/>
    <n v="74"/>
    <n v="107"/>
    <n v="31.1"/>
    <n v="0"/>
    <n v="126.55"/>
    <n v="157.65"/>
    <n v="0"/>
    <n v="9"/>
    <n v="8"/>
    <n v="17"/>
    <n v="180"/>
    <n v="95"/>
    <n v="0"/>
    <n v="275"/>
    <n v="0"/>
    <n v="4"/>
    <n v="8"/>
    <n v="12"/>
    <n v="33"/>
    <n v="12"/>
    <n v="0"/>
    <n v="8"/>
    <n v="0"/>
    <n v="53"/>
    <n v="0"/>
    <n v="0"/>
    <n v="1676"/>
    <m/>
  </r>
  <r>
    <x v="12"/>
    <x v="9"/>
    <n v="71.5"/>
    <n v="62.3"/>
    <n v="0"/>
    <n v="36.4"/>
    <n v="170.20000000000002"/>
    <n v="170.20000000000002"/>
    <n v="169.64911000000001"/>
    <n v="196.1"/>
    <n v="13.5"/>
    <n v="85"/>
    <n v="8.4"/>
    <n v="281.10000000000002"/>
    <n v="281.10000000000002"/>
    <n v="30"/>
    <n v="5"/>
    <n v="5"/>
    <n v="40"/>
    <n v="20"/>
    <n v="89"/>
    <n v="1"/>
    <n v="40"/>
    <n v="0"/>
    <n v="150"/>
    <n v="11"/>
    <n v="22"/>
    <n v="150"/>
    <n v="183"/>
    <n v="17"/>
    <n v="16"/>
    <n v="74"/>
    <n v="107"/>
    <n v="31.1"/>
    <n v="0"/>
    <n v="126.55"/>
    <n v="157.65"/>
    <n v="0"/>
    <n v="9"/>
    <n v="8"/>
    <n v="17"/>
    <n v="180"/>
    <n v="95"/>
    <n v="0"/>
    <n v="275"/>
    <n v="0"/>
    <n v="4"/>
    <n v="8"/>
    <n v="12"/>
    <n v="33"/>
    <n v="12"/>
    <n v="0"/>
    <n v="8"/>
    <n v="0"/>
    <n v="53"/>
    <n v="0"/>
    <n v="0"/>
    <n v="1676"/>
    <m/>
  </r>
  <r>
    <x v="12"/>
    <x v="10"/>
    <n v="71.5"/>
    <n v="62.3"/>
    <n v="0"/>
    <n v="36.4"/>
    <n v="170.20000000000002"/>
    <n v="170.20000000000002"/>
    <n v="169.64911000000001"/>
    <n v="196.1"/>
    <n v="13.5"/>
    <n v="85"/>
    <n v="8.4"/>
    <n v="281.10000000000002"/>
    <n v="281.10000000000002"/>
    <n v="30"/>
    <n v="5"/>
    <n v="5"/>
    <n v="40"/>
    <n v="20"/>
    <n v="89"/>
    <n v="1"/>
    <n v="40"/>
    <n v="0"/>
    <n v="150"/>
    <n v="11"/>
    <n v="22"/>
    <n v="150"/>
    <n v="183"/>
    <n v="17"/>
    <n v="16"/>
    <n v="74"/>
    <n v="107"/>
    <n v="31.1"/>
    <n v="0"/>
    <n v="126.55"/>
    <n v="157.65"/>
    <n v="0"/>
    <n v="9"/>
    <n v="8"/>
    <n v="17"/>
    <n v="180"/>
    <n v="95"/>
    <n v="0"/>
    <n v="275"/>
    <n v="0"/>
    <n v="4"/>
    <n v="8"/>
    <n v="12"/>
    <n v="33"/>
    <n v="12"/>
    <n v="0"/>
    <n v="8"/>
    <n v="0"/>
    <n v="53"/>
    <n v="0"/>
    <n v="0"/>
    <n v="1676"/>
    <m/>
  </r>
  <r>
    <x v="12"/>
    <x v="11"/>
    <n v="71.5"/>
    <n v="62.3"/>
    <n v="0"/>
    <n v="36.4"/>
    <n v="170.20000000000002"/>
    <n v="170.20000000000002"/>
    <n v="169.64911000000001"/>
    <n v="196.1"/>
    <n v="13.5"/>
    <n v="85"/>
    <n v="8.4"/>
    <n v="281.10000000000002"/>
    <n v="281.10000000000002"/>
    <n v="30"/>
    <n v="5"/>
    <n v="5"/>
    <n v="40"/>
    <n v="20"/>
    <n v="89"/>
    <n v="1"/>
    <n v="40"/>
    <n v="0"/>
    <n v="150"/>
    <n v="11"/>
    <n v="22"/>
    <n v="150"/>
    <n v="183"/>
    <n v="17"/>
    <n v="16"/>
    <n v="74"/>
    <n v="107"/>
    <n v="31.1"/>
    <n v="0"/>
    <n v="126.55"/>
    <n v="157.65"/>
    <n v="0"/>
    <n v="9"/>
    <n v="8"/>
    <n v="17"/>
    <n v="180"/>
    <n v="95"/>
    <n v="0"/>
    <n v="275"/>
    <n v="0"/>
    <n v="4"/>
    <n v="8"/>
    <n v="12"/>
    <n v="33"/>
    <n v="12"/>
    <n v="0"/>
    <n v="8"/>
    <n v="0"/>
    <n v="53"/>
    <n v="0"/>
    <n v="0"/>
    <n v="1676"/>
    <m/>
  </r>
  <r>
    <x v="13"/>
    <x v="0"/>
    <n v="71.5"/>
    <n v="62.3"/>
    <n v="0"/>
    <n v="36.4"/>
    <n v="170.20000000000002"/>
    <n v="170.20000000000002"/>
    <n v="169.64911000000001"/>
    <n v="196.1"/>
    <n v="13.5"/>
    <n v="85"/>
    <n v="8.4"/>
    <n v="281.10000000000002"/>
    <n v="281.10000000000002"/>
    <n v="30"/>
    <n v="5"/>
    <n v="5"/>
    <n v="40"/>
    <n v="20"/>
    <n v="89"/>
    <n v="1"/>
    <n v="40"/>
    <n v="0"/>
    <n v="150"/>
    <n v="11"/>
    <n v="22"/>
    <n v="150"/>
    <n v="183"/>
    <n v="17"/>
    <n v="16"/>
    <n v="74"/>
    <n v="107"/>
    <n v="31.1"/>
    <n v="0"/>
    <n v="126.55"/>
    <n v="157.65"/>
    <n v="0"/>
    <n v="9"/>
    <n v="8"/>
    <n v="17"/>
    <n v="180"/>
    <n v="95"/>
    <n v="0"/>
    <n v="275"/>
    <n v="0"/>
    <n v="4"/>
    <n v="8"/>
    <n v="12"/>
    <n v="33"/>
    <n v="12"/>
    <n v="0"/>
    <n v="8"/>
    <n v="0"/>
    <n v="53"/>
    <n v="0"/>
    <n v="0"/>
    <n v="1676"/>
    <m/>
  </r>
  <r>
    <x v="13"/>
    <x v="1"/>
    <n v="71.5"/>
    <n v="62.3"/>
    <n v="0"/>
    <n v="36.4"/>
    <n v="170.20000000000002"/>
    <n v="170.20000000000002"/>
    <n v="169.64911000000001"/>
    <n v="196.1"/>
    <n v="13.5"/>
    <n v="85"/>
    <n v="8.4"/>
    <n v="281.10000000000002"/>
    <n v="281.10000000000002"/>
    <n v="30"/>
    <n v="5"/>
    <n v="5"/>
    <n v="40"/>
    <n v="20"/>
    <n v="89"/>
    <n v="1"/>
    <n v="40"/>
    <n v="0"/>
    <n v="150"/>
    <n v="11"/>
    <n v="22"/>
    <n v="150"/>
    <n v="183"/>
    <n v="17"/>
    <n v="16"/>
    <n v="74"/>
    <n v="107"/>
    <n v="31.1"/>
    <n v="0"/>
    <n v="126.55"/>
    <n v="157.65"/>
    <n v="0"/>
    <n v="9"/>
    <n v="8"/>
    <n v="17"/>
    <n v="180"/>
    <n v="95"/>
    <n v="0"/>
    <n v="275"/>
    <n v="0"/>
    <n v="4"/>
    <n v="8"/>
    <n v="12"/>
    <n v="33"/>
    <n v="12"/>
    <n v="0"/>
    <n v="8"/>
    <n v="0"/>
    <n v="53"/>
    <n v="0"/>
    <n v="0"/>
    <n v="1676"/>
    <m/>
  </r>
  <r>
    <x v="13"/>
    <x v="2"/>
    <n v="71.5"/>
    <n v="62.3"/>
    <n v="0"/>
    <n v="36.4"/>
    <n v="170.20000000000002"/>
    <n v="170.20000000000002"/>
    <n v="169.64911000000001"/>
    <n v="196.1"/>
    <n v="13.5"/>
    <n v="85"/>
    <n v="8.4"/>
    <n v="281.10000000000002"/>
    <n v="281.10000000000002"/>
    <n v="30"/>
    <n v="5"/>
    <n v="5"/>
    <n v="40"/>
    <n v="20"/>
    <n v="89"/>
    <n v="1"/>
    <n v="40"/>
    <n v="0"/>
    <n v="150"/>
    <n v="11"/>
    <n v="22"/>
    <n v="150"/>
    <n v="183"/>
    <n v="17"/>
    <n v="16"/>
    <n v="74"/>
    <n v="107"/>
    <n v="31.1"/>
    <n v="0"/>
    <n v="126.55"/>
    <n v="157.65"/>
    <n v="0"/>
    <n v="9"/>
    <n v="8"/>
    <n v="17"/>
    <n v="180"/>
    <n v="95"/>
    <n v="0"/>
    <n v="275"/>
    <n v="0"/>
    <n v="4"/>
    <n v="8"/>
    <n v="12"/>
    <n v="33"/>
    <n v="12"/>
    <n v="0"/>
    <n v="8"/>
    <n v="0"/>
    <n v="53"/>
    <n v="0"/>
    <n v="0"/>
    <n v="1676"/>
    <m/>
  </r>
  <r>
    <x v="13"/>
    <x v="3"/>
    <n v="71.5"/>
    <n v="62.3"/>
    <n v="0"/>
    <n v="36.4"/>
    <n v="170.20000000000002"/>
    <n v="170.20000000000002"/>
    <n v="169.64911000000001"/>
    <n v="196.1"/>
    <n v="13.5"/>
    <n v="85"/>
    <n v="8.4"/>
    <n v="281.10000000000002"/>
    <n v="281.10000000000002"/>
    <n v="30"/>
    <n v="5"/>
    <n v="5"/>
    <n v="40"/>
    <n v="20"/>
    <n v="89"/>
    <n v="1"/>
    <n v="40"/>
    <n v="0"/>
    <n v="150"/>
    <n v="11"/>
    <n v="22"/>
    <n v="150"/>
    <n v="183"/>
    <n v="17"/>
    <n v="16"/>
    <n v="74"/>
    <n v="107"/>
    <n v="31.1"/>
    <n v="0"/>
    <n v="126.55"/>
    <n v="157.65"/>
    <n v="0"/>
    <n v="9"/>
    <n v="8"/>
    <n v="17"/>
    <n v="180"/>
    <n v="95"/>
    <n v="0"/>
    <n v="275"/>
    <n v="0"/>
    <n v="4"/>
    <n v="8"/>
    <n v="12"/>
    <n v="33"/>
    <n v="12"/>
    <n v="0"/>
    <n v="8"/>
    <n v="0"/>
    <n v="53"/>
    <n v="0"/>
    <n v="0"/>
    <n v="1676"/>
    <m/>
  </r>
  <r>
    <x v="13"/>
    <x v="4"/>
    <n v="71.5"/>
    <n v="62.3"/>
    <n v="0"/>
    <n v="36.4"/>
    <n v="170.20000000000002"/>
    <n v="170.20000000000002"/>
    <n v="169.64911000000001"/>
    <n v="196.1"/>
    <n v="13.5"/>
    <n v="85"/>
    <n v="8.4"/>
    <n v="281.10000000000002"/>
    <n v="281.10000000000002"/>
    <n v="30"/>
    <n v="5"/>
    <n v="5"/>
    <n v="40"/>
    <n v="20"/>
    <n v="89"/>
    <n v="1"/>
    <n v="40"/>
    <n v="0"/>
    <n v="150"/>
    <n v="11"/>
    <n v="22"/>
    <n v="150"/>
    <n v="183"/>
    <n v="17"/>
    <n v="16"/>
    <n v="74"/>
    <n v="107"/>
    <n v="31.1"/>
    <n v="0"/>
    <n v="126.55"/>
    <n v="157.65"/>
    <n v="0"/>
    <n v="9"/>
    <n v="8"/>
    <n v="17"/>
    <n v="180"/>
    <n v="95"/>
    <n v="0"/>
    <n v="275"/>
    <n v="0"/>
    <n v="4"/>
    <n v="8"/>
    <n v="12"/>
    <n v="33"/>
    <n v="12"/>
    <n v="0"/>
    <n v="8"/>
    <n v="0"/>
    <n v="53"/>
    <n v="0"/>
    <n v="0"/>
    <n v="1676"/>
    <m/>
  </r>
  <r>
    <x v="13"/>
    <x v="5"/>
    <n v="71.5"/>
    <n v="62.3"/>
    <n v="0"/>
    <n v="36.4"/>
    <n v="170.20000000000002"/>
    <n v="170.20000000000002"/>
    <n v="169.64911000000001"/>
    <n v="196.1"/>
    <n v="13.5"/>
    <n v="85"/>
    <n v="8.4"/>
    <n v="281.10000000000002"/>
    <n v="281.10000000000002"/>
    <n v="30"/>
    <n v="5"/>
    <n v="5"/>
    <n v="40"/>
    <n v="20"/>
    <n v="89"/>
    <n v="1"/>
    <n v="40"/>
    <n v="0"/>
    <n v="150"/>
    <n v="11"/>
    <n v="22"/>
    <n v="150"/>
    <n v="183"/>
    <n v="17"/>
    <n v="16"/>
    <n v="74"/>
    <n v="107"/>
    <n v="31.1"/>
    <n v="0"/>
    <n v="126.55"/>
    <n v="157.65"/>
    <n v="0"/>
    <n v="9"/>
    <n v="8"/>
    <n v="17"/>
    <n v="180"/>
    <n v="95"/>
    <n v="0"/>
    <n v="275"/>
    <n v="0"/>
    <n v="4"/>
    <n v="8"/>
    <n v="12"/>
    <n v="33"/>
    <n v="12"/>
    <n v="0"/>
    <n v="8"/>
    <n v="0"/>
    <n v="53"/>
    <n v="0"/>
    <n v="0"/>
    <n v="1676"/>
    <m/>
  </r>
  <r>
    <x v="13"/>
    <x v="6"/>
    <n v="71.5"/>
    <n v="62.3"/>
    <n v="0"/>
    <n v="36.4"/>
    <n v="170.20000000000002"/>
    <n v="170.20000000000002"/>
    <n v="169.64911000000001"/>
    <n v="196.1"/>
    <n v="13.5"/>
    <n v="85"/>
    <n v="8.4"/>
    <n v="281.10000000000002"/>
    <n v="281.10000000000002"/>
    <n v="30"/>
    <n v="5"/>
    <n v="5"/>
    <n v="40"/>
    <n v="20"/>
    <n v="89"/>
    <n v="1"/>
    <n v="40"/>
    <n v="0"/>
    <n v="150"/>
    <n v="11"/>
    <n v="22"/>
    <n v="150"/>
    <n v="183"/>
    <n v="17"/>
    <n v="16"/>
    <n v="74"/>
    <n v="107"/>
    <n v="31.1"/>
    <n v="0"/>
    <n v="126.55"/>
    <n v="157.65"/>
    <n v="0"/>
    <n v="9"/>
    <n v="8"/>
    <n v="17"/>
    <n v="180"/>
    <n v="95"/>
    <n v="0"/>
    <n v="275"/>
    <n v="0"/>
    <n v="4"/>
    <n v="8"/>
    <n v="12"/>
    <n v="33"/>
    <n v="12"/>
    <n v="0"/>
    <n v="8"/>
    <n v="0"/>
    <n v="53"/>
    <n v="0"/>
    <n v="0"/>
    <n v="1676"/>
    <m/>
  </r>
  <r>
    <x v="13"/>
    <x v="7"/>
    <n v="71.5"/>
    <n v="62.3"/>
    <n v="0"/>
    <n v="36.4"/>
    <n v="170.20000000000002"/>
    <n v="170.20000000000002"/>
    <n v="169.64911000000001"/>
    <n v="196.1"/>
    <n v="13.5"/>
    <n v="85"/>
    <n v="8.4"/>
    <n v="281.10000000000002"/>
    <n v="281.10000000000002"/>
    <n v="30"/>
    <n v="5"/>
    <n v="5"/>
    <n v="40"/>
    <n v="20"/>
    <n v="89"/>
    <n v="1"/>
    <n v="40"/>
    <n v="0"/>
    <n v="150"/>
    <n v="11"/>
    <n v="22"/>
    <n v="150"/>
    <n v="183"/>
    <n v="17"/>
    <n v="16"/>
    <n v="74"/>
    <n v="107"/>
    <n v="31.1"/>
    <n v="0"/>
    <n v="126.55"/>
    <n v="157.65"/>
    <n v="0"/>
    <n v="9"/>
    <n v="8"/>
    <n v="17"/>
    <n v="180"/>
    <n v="95"/>
    <n v="0"/>
    <n v="275"/>
    <n v="0"/>
    <n v="4"/>
    <n v="8"/>
    <n v="12"/>
    <n v="33"/>
    <n v="12"/>
    <n v="0"/>
    <n v="8"/>
    <n v="0"/>
    <n v="53"/>
    <n v="0"/>
    <n v="0"/>
    <n v="1676"/>
    <m/>
  </r>
  <r>
    <x v="13"/>
    <x v="8"/>
    <n v="71.5"/>
    <n v="62.3"/>
    <n v="0"/>
    <n v="36.4"/>
    <n v="170.20000000000002"/>
    <n v="170.20000000000002"/>
    <n v="169.64911000000001"/>
    <n v="196.1"/>
    <n v="13.5"/>
    <n v="85"/>
    <n v="8.4"/>
    <n v="281.10000000000002"/>
    <n v="281.10000000000002"/>
    <n v="30"/>
    <n v="5"/>
    <n v="5"/>
    <n v="40"/>
    <n v="20"/>
    <n v="89"/>
    <n v="1"/>
    <n v="40"/>
    <n v="0"/>
    <n v="150"/>
    <n v="11"/>
    <n v="22"/>
    <n v="150"/>
    <n v="183"/>
    <n v="17"/>
    <n v="16"/>
    <n v="74"/>
    <n v="107"/>
    <n v="31.1"/>
    <n v="0"/>
    <n v="126.55"/>
    <n v="157.65"/>
    <n v="0"/>
    <n v="9"/>
    <n v="8"/>
    <n v="17"/>
    <n v="180"/>
    <n v="95"/>
    <n v="0"/>
    <n v="275"/>
    <n v="0"/>
    <n v="4"/>
    <n v="8"/>
    <n v="12"/>
    <n v="33"/>
    <n v="12"/>
    <n v="0"/>
    <n v="8"/>
    <n v="0"/>
    <n v="53"/>
    <n v="0"/>
    <n v="0"/>
    <n v="1676"/>
    <m/>
  </r>
  <r>
    <x v="13"/>
    <x v="9"/>
    <n v="71.5"/>
    <n v="62.3"/>
    <n v="0"/>
    <n v="36.4"/>
    <n v="170.20000000000002"/>
    <n v="170.20000000000002"/>
    <n v="169.64911000000001"/>
    <n v="196.1"/>
    <n v="13.5"/>
    <n v="85"/>
    <n v="8.4"/>
    <n v="281.10000000000002"/>
    <n v="281.10000000000002"/>
    <n v="30"/>
    <n v="5"/>
    <n v="5"/>
    <n v="40"/>
    <n v="20"/>
    <n v="89"/>
    <n v="1"/>
    <n v="40"/>
    <n v="0"/>
    <n v="150"/>
    <n v="11"/>
    <n v="22"/>
    <n v="150"/>
    <n v="183"/>
    <n v="17"/>
    <n v="16"/>
    <n v="74"/>
    <n v="107"/>
    <n v="31.1"/>
    <n v="0"/>
    <n v="126.55"/>
    <n v="157.65"/>
    <n v="0"/>
    <n v="9"/>
    <n v="8"/>
    <n v="17"/>
    <n v="180"/>
    <n v="95"/>
    <n v="0"/>
    <n v="275"/>
    <n v="0"/>
    <n v="4"/>
    <n v="8"/>
    <n v="12"/>
    <n v="33"/>
    <n v="12"/>
    <n v="0"/>
    <n v="8"/>
    <n v="0"/>
    <n v="53"/>
    <n v="0"/>
    <n v="0"/>
    <n v="1676"/>
    <m/>
  </r>
  <r>
    <x v="13"/>
    <x v="10"/>
    <n v="71.5"/>
    <n v="62.3"/>
    <n v="0"/>
    <n v="36.4"/>
    <n v="170.20000000000002"/>
    <n v="170.20000000000002"/>
    <n v="169.64911000000001"/>
    <n v="196.1"/>
    <n v="13.5"/>
    <n v="85"/>
    <n v="8.4"/>
    <n v="281.10000000000002"/>
    <n v="281.10000000000002"/>
    <n v="30"/>
    <n v="5"/>
    <n v="5"/>
    <n v="40"/>
    <n v="20"/>
    <n v="89"/>
    <n v="1"/>
    <n v="40"/>
    <n v="0"/>
    <n v="150"/>
    <n v="11"/>
    <n v="22"/>
    <n v="150"/>
    <n v="183"/>
    <n v="17"/>
    <n v="16"/>
    <n v="74"/>
    <n v="107"/>
    <n v="31.1"/>
    <n v="0"/>
    <n v="126.55"/>
    <n v="157.65"/>
    <n v="0"/>
    <n v="9"/>
    <n v="8"/>
    <n v="17"/>
    <n v="180"/>
    <n v="95"/>
    <n v="0"/>
    <n v="275"/>
    <n v="0"/>
    <n v="4"/>
    <n v="8"/>
    <n v="12"/>
    <n v="33"/>
    <n v="12"/>
    <n v="0"/>
    <n v="8"/>
    <n v="0"/>
    <n v="53"/>
    <n v="0"/>
    <n v="0"/>
    <n v="1676"/>
    <m/>
  </r>
  <r>
    <x v="13"/>
    <x v="11"/>
    <n v="71.5"/>
    <n v="62.3"/>
    <n v="0"/>
    <n v="36.4"/>
    <n v="170.20000000000002"/>
    <n v="170.20000000000002"/>
    <n v="169.64911000000001"/>
    <n v="196.1"/>
    <n v="13.5"/>
    <n v="85"/>
    <n v="8.4"/>
    <n v="281.10000000000002"/>
    <n v="281.10000000000002"/>
    <n v="30"/>
    <n v="5"/>
    <n v="5"/>
    <n v="40"/>
    <n v="20"/>
    <n v="89"/>
    <n v="1"/>
    <n v="40"/>
    <n v="0"/>
    <n v="150"/>
    <n v="11"/>
    <n v="22"/>
    <n v="150"/>
    <n v="183"/>
    <n v="17"/>
    <n v="16"/>
    <n v="74"/>
    <n v="107"/>
    <n v="31.1"/>
    <n v="0"/>
    <n v="126.55"/>
    <n v="157.65"/>
    <n v="0"/>
    <n v="9"/>
    <n v="8"/>
    <n v="17"/>
    <n v="180"/>
    <n v="95"/>
    <n v="0"/>
    <n v="275"/>
    <n v="0"/>
    <n v="4"/>
    <n v="8"/>
    <n v="12"/>
    <n v="33"/>
    <n v="12"/>
    <n v="0"/>
    <n v="8"/>
    <n v="0"/>
    <n v="53"/>
    <n v="0"/>
    <n v="0"/>
    <n v="1676"/>
    <m/>
  </r>
  <r>
    <x v="14"/>
    <x v="0"/>
    <n v="71.5"/>
    <n v="62.3"/>
    <n v="0"/>
    <n v="36.4"/>
    <n v="170.20000000000002"/>
    <n v="170.20000000000002"/>
    <n v="169.64911000000001"/>
    <n v="196.1"/>
    <n v="13.5"/>
    <n v="85"/>
    <n v="8.4"/>
    <n v="281.10000000000002"/>
    <n v="281.10000000000002"/>
    <n v="30"/>
    <n v="5"/>
    <n v="5"/>
    <n v="40"/>
    <n v="20"/>
    <n v="89"/>
    <n v="1"/>
    <n v="40"/>
    <n v="0"/>
    <n v="150"/>
    <n v="11"/>
    <n v="22"/>
    <n v="150"/>
    <n v="183"/>
    <n v="17"/>
    <n v="16"/>
    <n v="74"/>
    <n v="107"/>
    <n v="31.1"/>
    <n v="0"/>
    <n v="126.55"/>
    <n v="157.65"/>
    <n v="0"/>
    <n v="9"/>
    <n v="8"/>
    <n v="17"/>
    <n v="180"/>
    <n v="95"/>
    <n v="0"/>
    <n v="275"/>
    <n v="0"/>
    <n v="4"/>
    <n v="8"/>
    <n v="12"/>
    <n v="33"/>
    <n v="12"/>
    <n v="0"/>
    <n v="8"/>
    <n v="0"/>
    <n v="53"/>
    <n v="0"/>
    <n v="0"/>
    <n v="1676"/>
    <m/>
  </r>
  <r>
    <x v="14"/>
    <x v="1"/>
    <n v="71.5"/>
    <n v="62.3"/>
    <n v="0"/>
    <n v="36.4"/>
    <n v="170.20000000000002"/>
    <n v="170.20000000000002"/>
    <n v="169.64911000000001"/>
    <n v="196.1"/>
    <n v="13.5"/>
    <n v="85"/>
    <n v="8.4"/>
    <n v="281.10000000000002"/>
    <n v="281.10000000000002"/>
    <n v="30"/>
    <n v="5"/>
    <n v="5"/>
    <n v="40"/>
    <n v="20"/>
    <n v="89"/>
    <n v="1"/>
    <n v="40"/>
    <n v="0"/>
    <n v="150"/>
    <n v="11"/>
    <n v="22"/>
    <n v="150"/>
    <n v="183"/>
    <n v="17"/>
    <n v="16"/>
    <n v="74"/>
    <n v="107"/>
    <n v="31.1"/>
    <n v="0"/>
    <n v="126.55"/>
    <n v="157.65"/>
    <n v="0"/>
    <n v="9"/>
    <n v="8"/>
    <n v="17"/>
    <n v="180"/>
    <n v="95"/>
    <n v="0"/>
    <n v="275"/>
    <n v="0"/>
    <n v="4"/>
    <n v="8"/>
    <n v="12"/>
    <n v="33"/>
    <n v="12"/>
    <n v="0"/>
    <n v="8"/>
    <n v="0"/>
    <n v="53"/>
    <n v="0"/>
    <n v="0"/>
    <n v="1676"/>
    <m/>
  </r>
  <r>
    <x v="14"/>
    <x v="2"/>
    <n v="71.5"/>
    <n v="62.3"/>
    <n v="0"/>
    <n v="36.4"/>
    <n v="170.20000000000002"/>
    <n v="170.20000000000002"/>
    <n v="169.64911000000001"/>
    <n v="196.1"/>
    <n v="13.5"/>
    <n v="85"/>
    <n v="8.4"/>
    <n v="281.10000000000002"/>
    <n v="281.10000000000002"/>
    <n v="30"/>
    <n v="5"/>
    <n v="5"/>
    <n v="40"/>
    <n v="20"/>
    <n v="89"/>
    <n v="1"/>
    <n v="40"/>
    <n v="0"/>
    <n v="150"/>
    <n v="11"/>
    <n v="22"/>
    <n v="150"/>
    <n v="183"/>
    <n v="17"/>
    <n v="16"/>
    <n v="74"/>
    <n v="107"/>
    <n v="31.1"/>
    <n v="0"/>
    <n v="126.55"/>
    <n v="157.65"/>
    <n v="0"/>
    <n v="9"/>
    <n v="8"/>
    <n v="17"/>
    <n v="180"/>
    <n v="95"/>
    <n v="0"/>
    <n v="275"/>
    <n v="0"/>
    <n v="4"/>
    <n v="8"/>
    <n v="12"/>
    <n v="33"/>
    <n v="12"/>
    <n v="0"/>
    <n v="8"/>
    <n v="0"/>
    <n v="53"/>
    <n v="0"/>
    <n v="0"/>
    <n v="1676"/>
    <m/>
  </r>
  <r>
    <x v="14"/>
    <x v="3"/>
    <n v="71.5"/>
    <n v="62.3"/>
    <n v="0"/>
    <n v="36.4"/>
    <n v="170.20000000000002"/>
    <n v="170.20000000000002"/>
    <n v="169.64911000000001"/>
    <n v="196.1"/>
    <n v="13.5"/>
    <n v="85"/>
    <n v="8.4"/>
    <n v="281.10000000000002"/>
    <n v="281.10000000000002"/>
    <n v="30"/>
    <n v="5"/>
    <n v="5"/>
    <n v="40"/>
    <n v="20"/>
    <n v="89"/>
    <n v="1"/>
    <n v="40"/>
    <n v="0"/>
    <n v="150"/>
    <n v="11"/>
    <n v="22"/>
    <n v="150"/>
    <n v="183"/>
    <n v="17"/>
    <n v="16"/>
    <n v="74"/>
    <n v="107"/>
    <n v="31.1"/>
    <n v="0"/>
    <n v="126.55"/>
    <n v="157.65"/>
    <n v="0"/>
    <n v="9"/>
    <n v="8"/>
    <n v="17"/>
    <n v="180"/>
    <n v="95"/>
    <n v="0"/>
    <n v="275"/>
    <n v="0"/>
    <n v="4"/>
    <n v="8"/>
    <n v="12"/>
    <n v="33"/>
    <n v="12"/>
    <n v="0"/>
    <n v="8"/>
    <n v="0"/>
    <n v="53"/>
    <n v="0"/>
    <n v="0"/>
    <n v="1676"/>
    <m/>
  </r>
  <r>
    <x v="14"/>
    <x v="4"/>
    <n v="71.5"/>
    <n v="62.3"/>
    <n v="0"/>
    <n v="36.4"/>
    <n v="170.20000000000002"/>
    <n v="170.20000000000002"/>
    <n v="169.64911000000001"/>
    <n v="196.1"/>
    <n v="13.5"/>
    <n v="85"/>
    <n v="8.4"/>
    <n v="281.10000000000002"/>
    <n v="281.10000000000002"/>
    <n v="30"/>
    <n v="5"/>
    <n v="5"/>
    <n v="40"/>
    <n v="20"/>
    <n v="89"/>
    <n v="1"/>
    <n v="40"/>
    <n v="0"/>
    <n v="150"/>
    <n v="11"/>
    <n v="22"/>
    <n v="150"/>
    <n v="183"/>
    <n v="17"/>
    <n v="16"/>
    <n v="74"/>
    <n v="107"/>
    <n v="31.1"/>
    <n v="0"/>
    <n v="126.55"/>
    <n v="157.65"/>
    <n v="0"/>
    <n v="9"/>
    <n v="8"/>
    <n v="17"/>
    <n v="180"/>
    <n v="95"/>
    <n v="0"/>
    <n v="275"/>
    <n v="0"/>
    <n v="4"/>
    <n v="8"/>
    <n v="12"/>
    <n v="33"/>
    <n v="12"/>
    <n v="0"/>
    <n v="8"/>
    <n v="0"/>
    <n v="53"/>
    <n v="0"/>
    <n v="0"/>
    <n v="1676"/>
    <m/>
  </r>
  <r>
    <x v="14"/>
    <x v="5"/>
    <n v="71.5"/>
    <n v="62.3"/>
    <n v="0"/>
    <n v="36.4"/>
    <n v="170.20000000000002"/>
    <n v="170.20000000000002"/>
    <n v="169.64911000000001"/>
    <n v="196.1"/>
    <n v="13.5"/>
    <n v="85"/>
    <n v="8.4"/>
    <n v="281.10000000000002"/>
    <n v="281.10000000000002"/>
    <n v="30"/>
    <n v="5"/>
    <n v="5"/>
    <n v="40"/>
    <n v="20"/>
    <n v="89"/>
    <n v="1"/>
    <n v="40"/>
    <n v="0"/>
    <n v="150"/>
    <n v="11"/>
    <n v="22"/>
    <n v="150"/>
    <n v="183"/>
    <n v="17"/>
    <n v="16"/>
    <n v="74"/>
    <n v="107"/>
    <n v="31.1"/>
    <n v="0"/>
    <n v="126.55"/>
    <n v="157.65"/>
    <n v="0"/>
    <n v="9"/>
    <n v="8"/>
    <n v="17"/>
    <n v="180"/>
    <n v="95"/>
    <n v="0"/>
    <n v="275"/>
    <n v="0"/>
    <n v="4"/>
    <n v="8"/>
    <n v="12"/>
    <n v="33"/>
    <n v="12"/>
    <n v="0"/>
    <n v="8"/>
    <n v="0"/>
    <n v="53"/>
    <n v="0"/>
    <n v="0"/>
    <n v="1676"/>
    <m/>
  </r>
  <r>
    <x v="14"/>
    <x v="6"/>
    <n v="71.5"/>
    <n v="62.3"/>
    <n v="0"/>
    <n v="36.4"/>
    <n v="170.20000000000002"/>
    <n v="170.20000000000002"/>
    <n v="169.64911000000001"/>
    <n v="196.1"/>
    <n v="13.5"/>
    <n v="85"/>
    <n v="8.4"/>
    <n v="281.10000000000002"/>
    <n v="281.10000000000002"/>
    <n v="30"/>
    <n v="5"/>
    <n v="5"/>
    <n v="40"/>
    <n v="20"/>
    <n v="89"/>
    <n v="1"/>
    <n v="40"/>
    <n v="0"/>
    <n v="150"/>
    <n v="11"/>
    <n v="22"/>
    <n v="150"/>
    <n v="183"/>
    <n v="17"/>
    <n v="16"/>
    <n v="74"/>
    <n v="107"/>
    <n v="31.1"/>
    <n v="0"/>
    <n v="126.55"/>
    <n v="157.65"/>
    <n v="0"/>
    <n v="9"/>
    <n v="8"/>
    <n v="17"/>
    <n v="180"/>
    <n v="95"/>
    <n v="0"/>
    <n v="275"/>
    <n v="0"/>
    <n v="4"/>
    <n v="8"/>
    <n v="12"/>
    <n v="33"/>
    <n v="12"/>
    <n v="0"/>
    <n v="8"/>
    <n v="0"/>
    <n v="53"/>
    <n v="0"/>
    <n v="0"/>
    <n v="1676"/>
    <m/>
  </r>
  <r>
    <x v="14"/>
    <x v="7"/>
    <n v="71.5"/>
    <n v="62.3"/>
    <n v="0"/>
    <n v="36.4"/>
    <n v="170.20000000000002"/>
    <n v="170.20000000000002"/>
    <n v="169.64911000000001"/>
    <n v="196.1"/>
    <n v="13.5"/>
    <n v="85"/>
    <n v="8.4"/>
    <n v="281.10000000000002"/>
    <n v="281.10000000000002"/>
    <n v="30"/>
    <n v="5"/>
    <n v="5"/>
    <n v="40"/>
    <n v="20"/>
    <n v="89"/>
    <n v="1"/>
    <n v="40"/>
    <n v="0"/>
    <n v="150"/>
    <n v="11"/>
    <n v="22"/>
    <n v="150"/>
    <n v="183"/>
    <n v="17"/>
    <n v="16"/>
    <n v="74"/>
    <n v="107"/>
    <n v="31.1"/>
    <n v="0"/>
    <n v="126.55"/>
    <n v="157.65"/>
    <n v="0"/>
    <n v="9"/>
    <n v="8"/>
    <n v="17"/>
    <n v="180"/>
    <n v="95"/>
    <n v="0"/>
    <n v="275"/>
    <n v="0"/>
    <n v="4"/>
    <n v="8"/>
    <n v="12"/>
    <n v="33"/>
    <n v="12"/>
    <n v="0"/>
    <n v="8"/>
    <n v="0"/>
    <n v="53"/>
    <n v="0"/>
    <n v="0"/>
    <n v="1676"/>
    <m/>
  </r>
  <r>
    <x v="14"/>
    <x v="8"/>
    <n v="71.5"/>
    <n v="62.3"/>
    <n v="0"/>
    <n v="36.4"/>
    <n v="170.20000000000002"/>
    <n v="170.20000000000002"/>
    <n v="169.64911000000001"/>
    <n v="196.1"/>
    <n v="13.5"/>
    <n v="85"/>
    <n v="8.4"/>
    <n v="281.10000000000002"/>
    <n v="281.10000000000002"/>
    <n v="30"/>
    <n v="5"/>
    <n v="5"/>
    <n v="40"/>
    <n v="20"/>
    <n v="89"/>
    <n v="1"/>
    <n v="40"/>
    <n v="0"/>
    <n v="150"/>
    <n v="11"/>
    <n v="22"/>
    <n v="150"/>
    <n v="183"/>
    <n v="17"/>
    <n v="16"/>
    <n v="74"/>
    <n v="107"/>
    <n v="31.1"/>
    <n v="0"/>
    <n v="126.55"/>
    <n v="157.65"/>
    <n v="0"/>
    <n v="9"/>
    <n v="8"/>
    <n v="17"/>
    <n v="180"/>
    <n v="95"/>
    <n v="0"/>
    <n v="275"/>
    <n v="0"/>
    <n v="4"/>
    <n v="8"/>
    <n v="12"/>
    <n v="33"/>
    <n v="12"/>
    <n v="0"/>
    <n v="8"/>
    <n v="0"/>
    <n v="53"/>
    <n v="0"/>
    <n v="0"/>
    <n v="1676"/>
    <m/>
  </r>
  <r>
    <x v="14"/>
    <x v="9"/>
    <n v="71.5"/>
    <n v="62.3"/>
    <n v="0"/>
    <n v="36.4"/>
    <n v="170.20000000000002"/>
    <n v="170.20000000000002"/>
    <n v="169.64911000000001"/>
    <n v="196.1"/>
    <n v="13.5"/>
    <n v="85"/>
    <n v="8.4"/>
    <n v="281.10000000000002"/>
    <n v="281.10000000000002"/>
    <n v="30"/>
    <n v="5"/>
    <n v="5"/>
    <n v="40"/>
    <n v="20"/>
    <n v="89"/>
    <n v="1"/>
    <n v="40"/>
    <n v="0"/>
    <n v="150"/>
    <n v="11"/>
    <n v="22"/>
    <n v="150"/>
    <n v="183"/>
    <n v="17"/>
    <n v="16"/>
    <n v="74"/>
    <n v="107"/>
    <n v="31.1"/>
    <n v="0"/>
    <n v="126.55"/>
    <n v="157.65"/>
    <n v="0"/>
    <n v="9"/>
    <n v="8"/>
    <n v="17"/>
    <n v="180"/>
    <n v="95"/>
    <n v="0"/>
    <n v="275"/>
    <n v="0"/>
    <n v="4"/>
    <n v="8"/>
    <n v="12"/>
    <n v="33"/>
    <n v="12"/>
    <n v="0"/>
    <n v="8"/>
    <n v="0"/>
    <n v="53"/>
    <n v="0"/>
    <n v="0"/>
    <n v="1676"/>
    <m/>
  </r>
  <r>
    <x v="14"/>
    <x v="10"/>
    <n v="71.5"/>
    <n v="62.3"/>
    <n v="0"/>
    <n v="36.4"/>
    <n v="170.20000000000002"/>
    <n v="170.20000000000002"/>
    <n v="169.64911000000001"/>
    <n v="196.1"/>
    <n v="13.5"/>
    <n v="85"/>
    <n v="8.4"/>
    <n v="281.10000000000002"/>
    <n v="281.10000000000002"/>
    <n v="30"/>
    <n v="5"/>
    <n v="5"/>
    <n v="40"/>
    <n v="20"/>
    <n v="89"/>
    <n v="1"/>
    <n v="40"/>
    <n v="0"/>
    <n v="150"/>
    <n v="11"/>
    <n v="22"/>
    <n v="150"/>
    <n v="183"/>
    <n v="17"/>
    <n v="16"/>
    <n v="74"/>
    <n v="107"/>
    <n v="31.1"/>
    <n v="0"/>
    <n v="126.55"/>
    <n v="157.65"/>
    <n v="0"/>
    <n v="9"/>
    <n v="8"/>
    <n v="17"/>
    <n v="180"/>
    <n v="95"/>
    <n v="0"/>
    <n v="275"/>
    <n v="0"/>
    <n v="4"/>
    <n v="8"/>
    <n v="12"/>
    <n v="33"/>
    <n v="12"/>
    <n v="0"/>
    <n v="8"/>
    <n v="0"/>
    <n v="53"/>
    <n v="0"/>
    <n v="0"/>
    <n v="1676"/>
    <m/>
  </r>
  <r>
    <x v="14"/>
    <x v="11"/>
    <n v="71.5"/>
    <n v="62.3"/>
    <n v="0"/>
    <n v="36.4"/>
    <n v="170.20000000000002"/>
    <n v="170.20000000000002"/>
    <n v="169.64911000000001"/>
    <n v="196.1"/>
    <n v="13.5"/>
    <n v="85"/>
    <n v="8.4"/>
    <n v="281.10000000000002"/>
    <n v="281.10000000000002"/>
    <n v="30"/>
    <n v="5"/>
    <n v="5"/>
    <n v="40"/>
    <n v="20"/>
    <n v="89"/>
    <n v="1"/>
    <n v="40"/>
    <n v="0"/>
    <n v="150"/>
    <n v="11"/>
    <n v="22"/>
    <n v="150"/>
    <n v="183"/>
    <n v="17"/>
    <n v="16"/>
    <n v="74"/>
    <n v="107"/>
    <n v="31.1"/>
    <n v="0"/>
    <n v="126.55"/>
    <n v="157.65"/>
    <n v="0"/>
    <n v="9"/>
    <n v="8"/>
    <n v="17"/>
    <n v="180"/>
    <n v="95"/>
    <n v="0"/>
    <n v="275"/>
    <n v="0"/>
    <n v="4"/>
    <n v="8"/>
    <n v="12"/>
    <n v="33"/>
    <n v="12"/>
    <n v="0"/>
    <n v="8"/>
    <n v="0"/>
    <n v="53"/>
    <n v="0"/>
    <n v="0"/>
    <n v="1676"/>
    <m/>
  </r>
  <r>
    <x v="15"/>
    <x v="0"/>
    <n v="71.5"/>
    <n v="62.3"/>
    <n v="0"/>
    <n v="36.4"/>
    <n v="170.20000000000002"/>
    <n v="170.20000000000002"/>
    <n v="169.64911000000001"/>
    <n v="196.1"/>
    <n v="13.5"/>
    <n v="85"/>
    <n v="8.4"/>
    <n v="281.10000000000002"/>
    <n v="281.10000000000002"/>
    <n v="30"/>
    <n v="5"/>
    <n v="5"/>
    <n v="40"/>
    <n v="20"/>
    <n v="89"/>
    <n v="1"/>
    <n v="40"/>
    <n v="0"/>
    <n v="150"/>
    <n v="11"/>
    <n v="22"/>
    <n v="150"/>
    <n v="183"/>
    <n v="17"/>
    <n v="16"/>
    <n v="74"/>
    <n v="107"/>
    <n v="31.1"/>
    <n v="0"/>
    <n v="126.55"/>
    <n v="157.65"/>
    <n v="0"/>
    <n v="9"/>
    <n v="8"/>
    <n v="17"/>
    <n v="180"/>
    <n v="95"/>
    <n v="0"/>
    <n v="275"/>
    <n v="0"/>
    <n v="4"/>
    <n v="8"/>
    <n v="12"/>
    <n v="33"/>
    <n v="12"/>
    <n v="0"/>
    <n v="8"/>
    <n v="0"/>
    <n v="53"/>
    <n v="0"/>
    <n v="0"/>
    <n v="1676"/>
    <m/>
  </r>
  <r>
    <x v="15"/>
    <x v="1"/>
    <n v="71.5"/>
    <n v="62.3"/>
    <n v="0"/>
    <n v="36.4"/>
    <n v="170.20000000000002"/>
    <n v="170.20000000000002"/>
    <n v="169.64911000000001"/>
    <n v="196.1"/>
    <n v="13.5"/>
    <n v="85"/>
    <n v="8.4"/>
    <n v="281.10000000000002"/>
    <n v="281.10000000000002"/>
    <n v="30"/>
    <n v="5"/>
    <n v="5"/>
    <n v="40"/>
    <n v="20"/>
    <n v="89"/>
    <n v="1"/>
    <n v="40"/>
    <n v="0"/>
    <n v="150"/>
    <n v="11"/>
    <n v="22"/>
    <n v="150"/>
    <n v="183"/>
    <n v="17"/>
    <n v="16"/>
    <n v="74"/>
    <n v="107"/>
    <n v="31.1"/>
    <n v="0"/>
    <n v="126.55"/>
    <n v="157.65"/>
    <n v="0"/>
    <n v="9"/>
    <n v="8"/>
    <n v="17"/>
    <n v="180"/>
    <n v="95"/>
    <n v="0"/>
    <n v="275"/>
    <n v="0"/>
    <n v="4"/>
    <n v="8"/>
    <n v="12"/>
    <n v="33"/>
    <n v="12"/>
    <n v="0"/>
    <n v="8"/>
    <n v="0"/>
    <n v="53"/>
    <n v="0"/>
    <n v="0"/>
    <n v="1676"/>
    <m/>
  </r>
  <r>
    <x v="15"/>
    <x v="2"/>
    <n v="71.5"/>
    <n v="62.3"/>
    <n v="0"/>
    <n v="36.4"/>
    <n v="170.20000000000002"/>
    <n v="170.20000000000002"/>
    <n v="169.64911000000001"/>
    <n v="196.1"/>
    <n v="13.5"/>
    <n v="85"/>
    <n v="8.4"/>
    <n v="281.10000000000002"/>
    <n v="281.10000000000002"/>
    <n v="30"/>
    <n v="5"/>
    <n v="5"/>
    <n v="40"/>
    <n v="20"/>
    <n v="89"/>
    <n v="1"/>
    <n v="40"/>
    <n v="0"/>
    <n v="150"/>
    <n v="11"/>
    <n v="22"/>
    <n v="150"/>
    <n v="183"/>
    <n v="17"/>
    <n v="16"/>
    <n v="74"/>
    <n v="107"/>
    <n v="31.1"/>
    <n v="0"/>
    <n v="126.55"/>
    <n v="157.65"/>
    <n v="0"/>
    <n v="9"/>
    <n v="8"/>
    <n v="17"/>
    <n v="180"/>
    <n v="95"/>
    <n v="0"/>
    <n v="275"/>
    <n v="0"/>
    <n v="4"/>
    <n v="8"/>
    <n v="12"/>
    <n v="33"/>
    <n v="12"/>
    <n v="0"/>
    <n v="8"/>
    <n v="0"/>
    <n v="53"/>
    <n v="0"/>
    <n v="0"/>
    <n v="1676"/>
    <m/>
  </r>
  <r>
    <x v="15"/>
    <x v="3"/>
    <n v="71.5"/>
    <n v="62.3"/>
    <n v="0"/>
    <n v="36.4"/>
    <n v="170.20000000000002"/>
    <n v="170.20000000000002"/>
    <n v="169.64911000000001"/>
    <n v="196.1"/>
    <n v="13.5"/>
    <n v="85"/>
    <n v="8.4"/>
    <n v="281.10000000000002"/>
    <n v="281.10000000000002"/>
    <n v="30"/>
    <n v="5"/>
    <n v="5"/>
    <n v="40"/>
    <n v="20"/>
    <n v="89"/>
    <n v="1"/>
    <n v="40"/>
    <n v="0"/>
    <n v="150"/>
    <n v="11"/>
    <n v="22"/>
    <n v="150"/>
    <n v="183"/>
    <n v="17"/>
    <n v="16"/>
    <n v="74"/>
    <n v="107"/>
    <n v="31.1"/>
    <n v="0"/>
    <n v="126.55"/>
    <n v="157.65"/>
    <n v="0"/>
    <n v="9"/>
    <n v="8"/>
    <n v="17"/>
    <n v="180"/>
    <n v="95"/>
    <n v="0"/>
    <n v="275"/>
    <n v="0"/>
    <n v="4"/>
    <n v="8"/>
    <n v="12"/>
    <n v="33"/>
    <n v="12"/>
    <n v="0"/>
    <n v="8"/>
    <n v="0"/>
    <n v="53"/>
    <n v="0"/>
    <n v="0"/>
    <n v="1676"/>
    <m/>
  </r>
  <r>
    <x v="15"/>
    <x v="4"/>
    <n v="71.5"/>
    <n v="62.3"/>
    <n v="0"/>
    <n v="36.4"/>
    <n v="170.20000000000002"/>
    <n v="170.20000000000002"/>
    <n v="169.64911000000001"/>
    <n v="196.1"/>
    <n v="13.5"/>
    <n v="85"/>
    <n v="8.4"/>
    <n v="281.10000000000002"/>
    <n v="281.10000000000002"/>
    <n v="30"/>
    <n v="5"/>
    <n v="5"/>
    <n v="40"/>
    <n v="20"/>
    <n v="89"/>
    <n v="1"/>
    <n v="40"/>
    <n v="0"/>
    <n v="150"/>
    <n v="11"/>
    <n v="22"/>
    <n v="150"/>
    <n v="183"/>
    <n v="17"/>
    <n v="16"/>
    <n v="74"/>
    <n v="107"/>
    <n v="31.1"/>
    <n v="0"/>
    <n v="126.55"/>
    <n v="157.65"/>
    <n v="0"/>
    <n v="9"/>
    <n v="8"/>
    <n v="17"/>
    <n v="180"/>
    <n v="95"/>
    <n v="0"/>
    <n v="275"/>
    <n v="0"/>
    <n v="4"/>
    <n v="8"/>
    <n v="12"/>
    <n v="33"/>
    <n v="12"/>
    <n v="0"/>
    <n v="8"/>
    <n v="0"/>
    <n v="53"/>
    <n v="0"/>
    <n v="0"/>
    <n v="1676"/>
    <m/>
  </r>
  <r>
    <x v="15"/>
    <x v="5"/>
    <n v="71.5"/>
    <n v="62.3"/>
    <n v="0"/>
    <n v="36.4"/>
    <n v="170.20000000000002"/>
    <n v="170.20000000000002"/>
    <n v="169.64911000000001"/>
    <n v="196.1"/>
    <n v="13.5"/>
    <n v="85"/>
    <n v="8.4"/>
    <n v="281.10000000000002"/>
    <n v="281.10000000000002"/>
    <n v="30"/>
    <n v="5"/>
    <n v="5"/>
    <n v="40"/>
    <n v="20"/>
    <n v="89"/>
    <n v="1"/>
    <n v="40"/>
    <n v="0"/>
    <n v="150"/>
    <n v="11"/>
    <n v="22"/>
    <n v="150"/>
    <n v="183"/>
    <n v="17"/>
    <n v="16"/>
    <n v="74"/>
    <n v="107"/>
    <n v="31.1"/>
    <n v="0"/>
    <n v="126.55"/>
    <n v="157.65"/>
    <n v="0"/>
    <n v="9"/>
    <n v="8"/>
    <n v="17"/>
    <n v="180"/>
    <n v="95"/>
    <n v="0"/>
    <n v="275"/>
    <n v="0"/>
    <n v="4"/>
    <n v="8"/>
    <n v="12"/>
    <n v="33"/>
    <n v="12"/>
    <n v="0"/>
    <n v="8"/>
    <n v="0"/>
    <n v="53"/>
    <n v="0"/>
    <n v="0"/>
    <n v="1676"/>
    <m/>
  </r>
  <r>
    <x v="15"/>
    <x v="6"/>
    <n v="71.5"/>
    <n v="62.3"/>
    <n v="0"/>
    <n v="36.4"/>
    <n v="170.20000000000002"/>
    <n v="170.20000000000002"/>
    <n v="169.64911000000001"/>
    <n v="196.1"/>
    <n v="13.5"/>
    <n v="85"/>
    <n v="8.4"/>
    <n v="281.10000000000002"/>
    <n v="281.10000000000002"/>
    <n v="30"/>
    <n v="5"/>
    <n v="5"/>
    <n v="40"/>
    <n v="20"/>
    <n v="89"/>
    <n v="1"/>
    <n v="40"/>
    <n v="0"/>
    <n v="150"/>
    <n v="11"/>
    <n v="22"/>
    <n v="150"/>
    <n v="183"/>
    <n v="17"/>
    <n v="16"/>
    <n v="74"/>
    <n v="107"/>
    <n v="31.1"/>
    <n v="0"/>
    <n v="126.55"/>
    <n v="157.65"/>
    <n v="0"/>
    <n v="9"/>
    <n v="8"/>
    <n v="17"/>
    <n v="180"/>
    <n v="95"/>
    <n v="0"/>
    <n v="275"/>
    <n v="0"/>
    <n v="4"/>
    <n v="8"/>
    <n v="12"/>
    <n v="33"/>
    <n v="12"/>
    <n v="0"/>
    <n v="8"/>
    <n v="0"/>
    <n v="53"/>
    <n v="0"/>
    <n v="0"/>
    <n v="1676"/>
    <m/>
  </r>
  <r>
    <x v="15"/>
    <x v="7"/>
    <n v="71.5"/>
    <n v="62.3"/>
    <n v="0"/>
    <n v="36.4"/>
    <n v="170.20000000000002"/>
    <n v="170.20000000000002"/>
    <n v="169.64911000000001"/>
    <n v="196.1"/>
    <n v="13.5"/>
    <n v="85"/>
    <n v="8.4"/>
    <n v="281.10000000000002"/>
    <n v="281.10000000000002"/>
    <n v="30"/>
    <n v="5"/>
    <n v="5"/>
    <n v="40"/>
    <n v="20"/>
    <n v="89"/>
    <n v="1"/>
    <n v="40"/>
    <n v="0"/>
    <n v="150"/>
    <n v="11"/>
    <n v="22"/>
    <n v="150"/>
    <n v="183"/>
    <n v="17"/>
    <n v="16"/>
    <n v="74"/>
    <n v="107"/>
    <n v="31.1"/>
    <n v="0"/>
    <n v="126.55"/>
    <n v="157.65"/>
    <n v="0"/>
    <n v="9"/>
    <n v="8"/>
    <n v="17"/>
    <n v="180"/>
    <n v="95"/>
    <n v="0"/>
    <n v="275"/>
    <n v="0"/>
    <n v="4"/>
    <n v="8"/>
    <n v="12"/>
    <n v="33"/>
    <n v="12"/>
    <n v="0"/>
    <n v="8"/>
    <n v="0"/>
    <n v="53"/>
    <n v="0"/>
    <n v="0"/>
    <n v="1676"/>
    <m/>
  </r>
  <r>
    <x v="15"/>
    <x v="8"/>
    <n v="71.5"/>
    <n v="62.3"/>
    <n v="0"/>
    <n v="36.4"/>
    <n v="170.20000000000002"/>
    <n v="170.20000000000002"/>
    <n v="169.64911000000001"/>
    <n v="196.1"/>
    <n v="13.5"/>
    <n v="85"/>
    <n v="8.4"/>
    <n v="281.10000000000002"/>
    <n v="281.10000000000002"/>
    <n v="30"/>
    <n v="5"/>
    <n v="5"/>
    <n v="40"/>
    <n v="20"/>
    <n v="89"/>
    <n v="1"/>
    <n v="40"/>
    <n v="0"/>
    <n v="150"/>
    <n v="11"/>
    <n v="22"/>
    <n v="150"/>
    <n v="183"/>
    <n v="17"/>
    <n v="16"/>
    <n v="74"/>
    <n v="107"/>
    <n v="31.1"/>
    <n v="0"/>
    <n v="126.55"/>
    <n v="157.65"/>
    <n v="0"/>
    <n v="9"/>
    <n v="8"/>
    <n v="17"/>
    <n v="180"/>
    <n v="95"/>
    <n v="0"/>
    <n v="275"/>
    <n v="0"/>
    <n v="4"/>
    <n v="8"/>
    <n v="12"/>
    <n v="33"/>
    <n v="12"/>
    <n v="0"/>
    <n v="8"/>
    <n v="0"/>
    <n v="53"/>
    <n v="0"/>
    <n v="0"/>
    <n v="1676"/>
    <m/>
  </r>
  <r>
    <x v="15"/>
    <x v="9"/>
    <n v="71.5"/>
    <n v="62.3"/>
    <n v="0"/>
    <n v="36.4"/>
    <n v="170.20000000000002"/>
    <n v="170.20000000000002"/>
    <n v="169.64911000000001"/>
    <n v="196.1"/>
    <n v="13.5"/>
    <n v="85"/>
    <n v="8.4"/>
    <n v="281.10000000000002"/>
    <n v="281.10000000000002"/>
    <n v="30"/>
    <n v="5"/>
    <n v="5"/>
    <n v="40"/>
    <n v="20"/>
    <n v="89"/>
    <n v="1"/>
    <n v="40"/>
    <n v="0"/>
    <n v="150"/>
    <n v="11"/>
    <n v="22"/>
    <n v="150"/>
    <n v="183"/>
    <n v="17"/>
    <n v="16"/>
    <n v="74"/>
    <n v="107"/>
    <n v="31.1"/>
    <n v="0"/>
    <n v="126.55"/>
    <n v="157.65"/>
    <n v="0"/>
    <n v="9"/>
    <n v="8"/>
    <n v="17"/>
    <n v="180"/>
    <n v="95"/>
    <n v="0"/>
    <n v="275"/>
    <n v="0"/>
    <n v="4"/>
    <n v="8"/>
    <n v="12"/>
    <n v="33"/>
    <n v="12"/>
    <n v="0"/>
    <n v="8"/>
    <n v="0"/>
    <n v="53"/>
    <n v="0"/>
    <n v="0"/>
    <n v="1676"/>
    <m/>
  </r>
  <r>
    <x v="15"/>
    <x v="10"/>
    <n v="71.5"/>
    <n v="62.3"/>
    <n v="0"/>
    <n v="36.4"/>
    <n v="170.20000000000002"/>
    <n v="170.20000000000002"/>
    <n v="169.64911000000001"/>
    <n v="196.1"/>
    <n v="13.5"/>
    <n v="85"/>
    <n v="8.4"/>
    <n v="281.10000000000002"/>
    <n v="281.10000000000002"/>
    <n v="30"/>
    <n v="5"/>
    <n v="5"/>
    <n v="40"/>
    <n v="20"/>
    <n v="89"/>
    <n v="1"/>
    <n v="40"/>
    <n v="0"/>
    <n v="150"/>
    <n v="11"/>
    <n v="22"/>
    <n v="150"/>
    <n v="183"/>
    <n v="17"/>
    <n v="16"/>
    <n v="74"/>
    <n v="107"/>
    <n v="31.1"/>
    <n v="0"/>
    <n v="126.55"/>
    <n v="157.65"/>
    <n v="0"/>
    <n v="9"/>
    <n v="8"/>
    <n v="17"/>
    <n v="180"/>
    <n v="95"/>
    <n v="0"/>
    <n v="275"/>
    <n v="0"/>
    <n v="4"/>
    <n v="8"/>
    <n v="12"/>
    <n v="33"/>
    <n v="12"/>
    <n v="0"/>
    <n v="8"/>
    <n v="0"/>
    <n v="53"/>
    <n v="0"/>
    <n v="0"/>
    <n v="1676"/>
    <m/>
  </r>
  <r>
    <x v="15"/>
    <x v="11"/>
    <n v="71.5"/>
    <n v="62.3"/>
    <n v="0"/>
    <n v="36.4"/>
    <n v="170.20000000000002"/>
    <n v="170.20000000000002"/>
    <n v="169.64911000000001"/>
    <n v="196.1"/>
    <n v="13.5"/>
    <n v="85"/>
    <n v="8.4"/>
    <n v="281.10000000000002"/>
    <n v="281.10000000000002"/>
    <n v="30"/>
    <n v="5"/>
    <n v="5"/>
    <n v="40"/>
    <n v="20"/>
    <n v="89"/>
    <n v="1"/>
    <n v="40"/>
    <n v="0"/>
    <n v="150"/>
    <n v="11"/>
    <n v="22"/>
    <n v="150"/>
    <n v="183"/>
    <n v="17"/>
    <n v="16"/>
    <n v="74"/>
    <n v="107"/>
    <n v="31.1"/>
    <n v="0"/>
    <n v="126.55"/>
    <n v="157.65"/>
    <n v="0"/>
    <n v="9"/>
    <n v="8"/>
    <n v="17"/>
    <n v="180"/>
    <n v="95"/>
    <n v="0"/>
    <n v="275"/>
    <n v="0"/>
    <n v="4"/>
    <n v="8"/>
    <n v="12"/>
    <n v="33"/>
    <n v="12"/>
    <n v="0"/>
    <n v="8"/>
    <n v="0"/>
    <n v="53"/>
    <n v="0"/>
    <n v="0"/>
    <n v="1676"/>
    <m/>
  </r>
  <r>
    <x v="16"/>
    <x v="0"/>
    <n v="71.5"/>
    <n v="62.3"/>
    <n v="0"/>
    <n v="36.4"/>
    <n v="170.20000000000002"/>
    <n v="170.20000000000002"/>
    <n v="169.64911000000001"/>
    <n v="196.1"/>
    <n v="13.5"/>
    <n v="85"/>
    <n v="8.4"/>
    <n v="281.10000000000002"/>
    <n v="281.10000000000002"/>
    <n v="30"/>
    <n v="5"/>
    <n v="5"/>
    <n v="40"/>
    <n v="20"/>
    <n v="89"/>
    <n v="1"/>
    <n v="40"/>
    <n v="0"/>
    <n v="150"/>
    <n v="11"/>
    <n v="22"/>
    <n v="150"/>
    <n v="183"/>
    <n v="17"/>
    <n v="16"/>
    <n v="74"/>
    <n v="107"/>
    <n v="31.1"/>
    <n v="0"/>
    <n v="126.55"/>
    <n v="157.65"/>
    <n v="0"/>
    <n v="9"/>
    <n v="8"/>
    <n v="17"/>
    <n v="180"/>
    <n v="95"/>
    <n v="0"/>
    <n v="275"/>
    <n v="0"/>
    <n v="4"/>
    <n v="8"/>
    <n v="12"/>
    <n v="33"/>
    <n v="12"/>
    <n v="0"/>
    <n v="8"/>
    <n v="0"/>
    <n v="53"/>
    <n v="0"/>
    <n v="0"/>
    <n v="1676"/>
    <m/>
  </r>
  <r>
    <x v="16"/>
    <x v="1"/>
    <n v="71.5"/>
    <n v="62.3"/>
    <n v="0"/>
    <n v="36.4"/>
    <n v="170.20000000000002"/>
    <n v="170.20000000000002"/>
    <n v="169.64911000000001"/>
    <n v="196.1"/>
    <n v="13.5"/>
    <n v="85"/>
    <n v="8.4"/>
    <n v="281.10000000000002"/>
    <n v="281.10000000000002"/>
    <n v="30"/>
    <n v="5"/>
    <n v="5"/>
    <n v="40"/>
    <n v="20"/>
    <n v="89"/>
    <n v="1"/>
    <n v="40"/>
    <n v="0"/>
    <n v="150"/>
    <n v="11"/>
    <n v="22"/>
    <n v="150"/>
    <n v="183"/>
    <n v="17"/>
    <n v="16"/>
    <n v="74"/>
    <n v="107"/>
    <n v="31.1"/>
    <n v="0"/>
    <n v="126.55"/>
    <n v="157.65"/>
    <n v="0"/>
    <n v="9"/>
    <n v="8"/>
    <n v="17"/>
    <n v="180"/>
    <n v="95"/>
    <n v="0"/>
    <n v="275"/>
    <n v="0"/>
    <n v="4"/>
    <n v="8"/>
    <n v="12"/>
    <n v="33"/>
    <n v="12"/>
    <n v="0"/>
    <n v="8"/>
    <n v="0"/>
    <n v="53"/>
    <n v="0"/>
    <n v="0"/>
    <n v="1676"/>
    <m/>
  </r>
  <r>
    <x v="16"/>
    <x v="2"/>
    <n v="71.5"/>
    <n v="62.3"/>
    <n v="0"/>
    <n v="36.4"/>
    <n v="170.20000000000002"/>
    <n v="170.20000000000002"/>
    <n v="169.64911000000001"/>
    <n v="196.1"/>
    <n v="13.5"/>
    <n v="85"/>
    <n v="8.4"/>
    <n v="281.10000000000002"/>
    <n v="281.10000000000002"/>
    <n v="30"/>
    <n v="5"/>
    <n v="5"/>
    <n v="40"/>
    <n v="20"/>
    <n v="89"/>
    <n v="1"/>
    <n v="40"/>
    <n v="0"/>
    <n v="150"/>
    <n v="11"/>
    <n v="22"/>
    <n v="150"/>
    <n v="183"/>
    <n v="17"/>
    <n v="16"/>
    <n v="74"/>
    <n v="107"/>
    <n v="31.1"/>
    <n v="0"/>
    <n v="126.55"/>
    <n v="157.65"/>
    <n v="0"/>
    <n v="9"/>
    <n v="8"/>
    <n v="17"/>
    <n v="180"/>
    <n v="95"/>
    <n v="0"/>
    <n v="275"/>
    <n v="0"/>
    <n v="4"/>
    <n v="8"/>
    <n v="12"/>
    <n v="33"/>
    <n v="12"/>
    <n v="0"/>
    <n v="8"/>
    <n v="0"/>
    <n v="53"/>
    <n v="0"/>
    <n v="0"/>
    <n v="1676"/>
    <m/>
  </r>
  <r>
    <x v="16"/>
    <x v="3"/>
    <n v="71.5"/>
    <n v="62.3"/>
    <n v="0"/>
    <n v="36.4"/>
    <n v="170.20000000000002"/>
    <n v="170.20000000000002"/>
    <n v="169.64911000000001"/>
    <n v="196.1"/>
    <n v="13.5"/>
    <n v="85"/>
    <n v="8.4"/>
    <n v="281.10000000000002"/>
    <n v="281.10000000000002"/>
    <n v="30"/>
    <n v="5"/>
    <n v="5"/>
    <n v="40"/>
    <n v="20"/>
    <n v="89"/>
    <n v="1"/>
    <n v="40"/>
    <n v="0"/>
    <n v="150"/>
    <n v="11"/>
    <n v="22"/>
    <n v="150"/>
    <n v="183"/>
    <n v="17"/>
    <n v="16"/>
    <n v="74"/>
    <n v="107"/>
    <n v="31.1"/>
    <n v="0"/>
    <n v="126.55"/>
    <n v="157.65"/>
    <n v="0"/>
    <n v="9"/>
    <n v="8"/>
    <n v="17"/>
    <n v="180"/>
    <n v="95"/>
    <n v="0"/>
    <n v="275"/>
    <n v="0"/>
    <n v="4"/>
    <n v="8"/>
    <n v="12"/>
    <n v="33"/>
    <n v="12"/>
    <n v="0"/>
    <n v="8"/>
    <n v="0"/>
    <n v="53"/>
    <n v="0"/>
    <n v="0"/>
    <n v="1676"/>
    <m/>
  </r>
  <r>
    <x v="16"/>
    <x v="4"/>
    <n v="71.5"/>
    <n v="62.3"/>
    <n v="0"/>
    <n v="36.4"/>
    <n v="170.20000000000002"/>
    <n v="170.20000000000002"/>
    <n v="169.64911000000001"/>
    <n v="196.1"/>
    <n v="13.5"/>
    <n v="85"/>
    <n v="8.4"/>
    <n v="281.10000000000002"/>
    <n v="281.10000000000002"/>
    <n v="30"/>
    <n v="5"/>
    <n v="5"/>
    <n v="40"/>
    <n v="20"/>
    <n v="89"/>
    <n v="1"/>
    <n v="40"/>
    <n v="0"/>
    <n v="150"/>
    <n v="11"/>
    <n v="22"/>
    <n v="150"/>
    <n v="183"/>
    <n v="17"/>
    <n v="16"/>
    <n v="74"/>
    <n v="107"/>
    <n v="31.1"/>
    <n v="0"/>
    <n v="126.55"/>
    <n v="157.65"/>
    <n v="0"/>
    <n v="9"/>
    <n v="8"/>
    <n v="17"/>
    <n v="180"/>
    <n v="95"/>
    <n v="0"/>
    <n v="275"/>
    <n v="0"/>
    <n v="4"/>
    <n v="8"/>
    <n v="12"/>
    <n v="33"/>
    <n v="12"/>
    <n v="0"/>
    <n v="8"/>
    <n v="0"/>
    <n v="53"/>
    <n v="0"/>
    <n v="0"/>
    <n v="1676"/>
    <m/>
  </r>
  <r>
    <x v="16"/>
    <x v="5"/>
    <n v="71.5"/>
    <n v="62.3"/>
    <n v="0"/>
    <n v="36.4"/>
    <n v="170.20000000000002"/>
    <n v="170.20000000000002"/>
    <n v="169.64911000000001"/>
    <n v="196.1"/>
    <n v="13.5"/>
    <n v="85"/>
    <n v="8.4"/>
    <n v="281.10000000000002"/>
    <n v="281.10000000000002"/>
    <n v="30"/>
    <n v="5"/>
    <n v="5"/>
    <n v="40"/>
    <n v="20"/>
    <n v="89"/>
    <n v="1"/>
    <n v="40"/>
    <n v="0"/>
    <n v="150"/>
    <n v="11"/>
    <n v="22"/>
    <n v="150"/>
    <n v="183"/>
    <n v="17"/>
    <n v="16"/>
    <n v="74"/>
    <n v="107"/>
    <n v="31.1"/>
    <n v="0"/>
    <n v="126.55"/>
    <n v="157.65"/>
    <n v="0"/>
    <n v="9"/>
    <n v="8"/>
    <n v="17"/>
    <n v="180"/>
    <n v="95"/>
    <n v="0"/>
    <n v="275"/>
    <n v="0"/>
    <n v="4"/>
    <n v="8"/>
    <n v="12"/>
    <n v="33"/>
    <n v="12"/>
    <n v="0"/>
    <n v="8"/>
    <n v="0"/>
    <n v="53"/>
    <n v="0"/>
    <n v="0"/>
    <n v="1676"/>
    <m/>
  </r>
  <r>
    <x v="16"/>
    <x v="6"/>
    <n v="71.5"/>
    <n v="62.3"/>
    <n v="0"/>
    <n v="36.4"/>
    <n v="170.20000000000002"/>
    <n v="170.20000000000002"/>
    <n v="169.64911000000001"/>
    <n v="196.1"/>
    <n v="13.5"/>
    <n v="85"/>
    <n v="8.4"/>
    <n v="281.10000000000002"/>
    <n v="281.10000000000002"/>
    <n v="30"/>
    <n v="5"/>
    <n v="5"/>
    <n v="40"/>
    <n v="20"/>
    <n v="89"/>
    <n v="1"/>
    <n v="40"/>
    <n v="0"/>
    <n v="150"/>
    <n v="11"/>
    <n v="22"/>
    <n v="150"/>
    <n v="183"/>
    <n v="17"/>
    <n v="16"/>
    <n v="74"/>
    <n v="107"/>
    <n v="31.1"/>
    <n v="0"/>
    <n v="126.55"/>
    <n v="157.65"/>
    <n v="0"/>
    <n v="9"/>
    <n v="8"/>
    <n v="17"/>
    <n v="180"/>
    <n v="95"/>
    <n v="0"/>
    <n v="275"/>
    <n v="0"/>
    <n v="4"/>
    <n v="8"/>
    <n v="12"/>
    <n v="33"/>
    <n v="12"/>
    <n v="0"/>
    <n v="8"/>
    <n v="0"/>
    <n v="53"/>
    <n v="0"/>
    <n v="0"/>
    <n v="1676"/>
    <m/>
  </r>
  <r>
    <x v="16"/>
    <x v="7"/>
    <n v="71.5"/>
    <n v="62.3"/>
    <n v="0"/>
    <n v="36.4"/>
    <n v="170.20000000000002"/>
    <n v="170.20000000000002"/>
    <n v="169.64911000000001"/>
    <n v="196.1"/>
    <n v="13.5"/>
    <n v="85"/>
    <n v="8.4"/>
    <n v="281.10000000000002"/>
    <n v="281.10000000000002"/>
    <n v="30"/>
    <n v="5"/>
    <n v="5"/>
    <n v="40"/>
    <n v="20"/>
    <n v="89"/>
    <n v="1"/>
    <n v="40"/>
    <n v="0"/>
    <n v="150"/>
    <n v="11"/>
    <n v="22"/>
    <n v="150"/>
    <n v="183"/>
    <n v="17"/>
    <n v="16"/>
    <n v="74"/>
    <n v="107"/>
    <n v="31.1"/>
    <n v="0"/>
    <n v="126.55"/>
    <n v="157.65"/>
    <n v="0"/>
    <n v="9"/>
    <n v="8"/>
    <n v="17"/>
    <n v="180"/>
    <n v="95"/>
    <n v="0"/>
    <n v="275"/>
    <n v="0"/>
    <n v="4"/>
    <n v="8"/>
    <n v="12"/>
    <n v="33"/>
    <n v="12"/>
    <n v="0"/>
    <n v="8"/>
    <n v="0"/>
    <n v="53"/>
    <n v="0"/>
    <n v="0"/>
    <n v="1676"/>
    <m/>
  </r>
  <r>
    <x v="16"/>
    <x v="8"/>
    <n v="71.5"/>
    <n v="62.3"/>
    <n v="0"/>
    <n v="36.4"/>
    <n v="170.20000000000002"/>
    <n v="170.20000000000002"/>
    <n v="169.64911000000001"/>
    <n v="196.1"/>
    <n v="13.5"/>
    <n v="85"/>
    <n v="8.4"/>
    <n v="281.10000000000002"/>
    <n v="281.10000000000002"/>
    <n v="30"/>
    <n v="5"/>
    <n v="5"/>
    <n v="40"/>
    <n v="20"/>
    <n v="89"/>
    <n v="1"/>
    <n v="40"/>
    <n v="0"/>
    <n v="150"/>
    <n v="11"/>
    <n v="22"/>
    <n v="150"/>
    <n v="183"/>
    <n v="17"/>
    <n v="16"/>
    <n v="74"/>
    <n v="107"/>
    <n v="31.1"/>
    <n v="0"/>
    <n v="126.55"/>
    <n v="157.65"/>
    <n v="0"/>
    <n v="9"/>
    <n v="8"/>
    <n v="17"/>
    <n v="180"/>
    <n v="95"/>
    <n v="0"/>
    <n v="275"/>
    <n v="0"/>
    <n v="4"/>
    <n v="8"/>
    <n v="12"/>
    <n v="33"/>
    <n v="12"/>
    <n v="0"/>
    <n v="8"/>
    <n v="0"/>
    <n v="53"/>
    <n v="0"/>
    <n v="0"/>
    <n v="1676"/>
    <m/>
  </r>
  <r>
    <x v="16"/>
    <x v="9"/>
    <n v="71.5"/>
    <n v="62.3"/>
    <n v="0"/>
    <n v="36.4"/>
    <n v="170.20000000000002"/>
    <n v="170.20000000000002"/>
    <n v="169.64911000000001"/>
    <n v="196.1"/>
    <n v="13.5"/>
    <n v="85"/>
    <n v="8.4"/>
    <n v="281.10000000000002"/>
    <n v="281.10000000000002"/>
    <n v="30"/>
    <n v="5"/>
    <n v="5"/>
    <n v="40"/>
    <n v="20"/>
    <n v="89"/>
    <n v="1"/>
    <n v="40"/>
    <n v="0"/>
    <n v="150"/>
    <n v="11"/>
    <n v="22"/>
    <n v="150"/>
    <n v="183"/>
    <n v="17"/>
    <n v="16"/>
    <n v="74"/>
    <n v="107"/>
    <n v="31.1"/>
    <n v="0"/>
    <n v="126.55"/>
    <n v="157.65"/>
    <n v="0"/>
    <n v="9"/>
    <n v="8"/>
    <n v="17"/>
    <n v="180"/>
    <n v="95"/>
    <n v="0"/>
    <n v="275"/>
    <n v="0"/>
    <n v="4"/>
    <n v="8"/>
    <n v="12"/>
    <n v="33"/>
    <n v="12"/>
    <n v="0"/>
    <n v="8"/>
    <n v="0"/>
    <n v="53"/>
    <n v="0"/>
    <n v="0"/>
    <n v="1676"/>
    <m/>
  </r>
  <r>
    <x v="16"/>
    <x v="10"/>
    <n v="71.5"/>
    <n v="62.3"/>
    <n v="0"/>
    <n v="36.4"/>
    <n v="170.20000000000002"/>
    <n v="170.20000000000002"/>
    <n v="169.64911000000001"/>
    <n v="196.1"/>
    <n v="13.5"/>
    <n v="85"/>
    <n v="8.4"/>
    <n v="281.10000000000002"/>
    <n v="281.10000000000002"/>
    <n v="30"/>
    <n v="5"/>
    <n v="5"/>
    <n v="40"/>
    <n v="20"/>
    <n v="89"/>
    <n v="1"/>
    <n v="40"/>
    <n v="0"/>
    <n v="150"/>
    <n v="11"/>
    <n v="22"/>
    <n v="150"/>
    <n v="183"/>
    <n v="17"/>
    <n v="16"/>
    <n v="74"/>
    <n v="107"/>
    <n v="31.1"/>
    <n v="0"/>
    <n v="126.55"/>
    <n v="157.65"/>
    <n v="0"/>
    <n v="9"/>
    <n v="8"/>
    <n v="17"/>
    <n v="180"/>
    <n v="95"/>
    <n v="0"/>
    <n v="275"/>
    <n v="0"/>
    <n v="4"/>
    <n v="8"/>
    <n v="12"/>
    <n v="33"/>
    <n v="12"/>
    <n v="0"/>
    <n v="8"/>
    <n v="0"/>
    <n v="53"/>
    <n v="0"/>
    <n v="0"/>
    <n v="1676"/>
    <m/>
  </r>
  <r>
    <x v="16"/>
    <x v="11"/>
    <n v="71.5"/>
    <n v="62.3"/>
    <n v="0"/>
    <n v="36.4"/>
    <n v="170.20000000000002"/>
    <n v="170.20000000000002"/>
    <n v="169.64911000000001"/>
    <n v="196.1"/>
    <n v="13.5"/>
    <n v="85"/>
    <n v="8.4"/>
    <n v="281.10000000000002"/>
    <n v="281.10000000000002"/>
    <n v="30"/>
    <n v="5"/>
    <n v="5"/>
    <n v="40"/>
    <n v="20"/>
    <n v="89"/>
    <n v="1"/>
    <n v="40"/>
    <n v="0"/>
    <n v="150"/>
    <n v="11"/>
    <n v="22"/>
    <n v="150"/>
    <n v="183"/>
    <n v="17"/>
    <n v="16"/>
    <n v="74"/>
    <n v="107"/>
    <n v="31.1"/>
    <n v="0"/>
    <n v="126.55"/>
    <n v="157.65"/>
    <n v="0"/>
    <n v="9"/>
    <n v="8"/>
    <n v="17"/>
    <n v="180"/>
    <n v="95"/>
    <n v="0"/>
    <n v="275"/>
    <n v="0"/>
    <n v="4"/>
    <n v="8"/>
    <n v="12"/>
    <n v="33"/>
    <n v="12"/>
    <n v="0"/>
    <n v="8"/>
    <n v="0"/>
    <n v="53"/>
    <n v="0"/>
    <n v="0"/>
    <n v="1676"/>
    <m/>
  </r>
  <r>
    <x v="17"/>
    <x v="0"/>
    <n v="71.5"/>
    <n v="62.3"/>
    <n v="0"/>
    <n v="36.4"/>
    <n v="170.20000000000002"/>
    <n v="170.20000000000002"/>
    <n v="169.64911000000001"/>
    <n v="196.1"/>
    <n v="13.5"/>
    <n v="85"/>
    <n v="8.4"/>
    <n v="281.10000000000002"/>
    <n v="281.10000000000002"/>
    <n v="30"/>
    <n v="5"/>
    <n v="5"/>
    <n v="40"/>
    <n v="20"/>
    <n v="89"/>
    <n v="1"/>
    <n v="40"/>
    <n v="0"/>
    <n v="150"/>
    <n v="11"/>
    <n v="22"/>
    <n v="150"/>
    <n v="183"/>
    <n v="17"/>
    <n v="16"/>
    <n v="74"/>
    <n v="107"/>
    <n v="31.1"/>
    <n v="0"/>
    <n v="126.55"/>
    <n v="157.65"/>
    <n v="0"/>
    <n v="9"/>
    <n v="8"/>
    <n v="17"/>
    <n v="180"/>
    <n v="95"/>
    <n v="0"/>
    <n v="275"/>
    <n v="0"/>
    <n v="4"/>
    <n v="8"/>
    <n v="12"/>
    <n v="33"/>
    <n v="12"/>
    <n v="0"/>
    <n v="8"/>
    <n v="0"/>
    <n v="53"/>
    <n v="0"/>
    <n v="0"/>
    <n v="1676"/>
    <m/>
  </r>
  <r>
    <x v="17"/>
    <x v="1"/>
    <n v="71.5"/>
    <n v="62.3"/>
    <n v="0"/>
    <n v="36.4"/>
    <n v="170.20000000000002"/>
    <n v="170.20000000000002"/>
    <n v="169.64911000000001"/>
    <n v="196.1"/>
    <n v="13.5"/>
    <n v="85"/>
    <n v="8.4"/>
    <n v="281.10000000000002"/>
    <n v="281.10000000000002"/>
    <n v="30"/>
    <n v="5"/>
    <n v="5"/>
    <n v="40"/>
    <n v="20"/>
    <n v="89"/>
    <n v="1"/>
    <n v="40"/>
    <n v="0"/>
    <n v="150"/>
    <n v="11"/>
    <n v="22"/>
    <n v="150"/>
    <n v="183"/>
    <n v="17"/>
    <n v="16"/>
    <n v="74"/>
    <n v="107"/>
    <n v="31.1"/>
    <n v="0"/>
    <n v="126.55"/>
    <n v="157.65"/>
    <n v="0"/>
    <n v="9"/>
    <n v="8"/>
    <n v="17"/>
    <n v="180"/>
    <n v="95"/>
    <n v="0"/>
    <n v="275"/>
    <n v="0"/>
    <n v="4"/>
    <n v="8"/>
    <n v="12"/>
    <n v="33"/>
    <n v="12"/>
    <n v="0"/>
    <n v="8"/>
    <n v="0"/>
    <n v="53"/>
    <n v="0"/>
    <n v="0"/>
    <n v="1676"/>
    <m/>
  </r>
  <r>
    <x v="17"/>
    <x v="2"/>
    <n v="71.5"/>
    <n v="62.3"/>
    <n v="0"/>
    <n v="36.4"/>
    <n v="170.20000000000002"/>
    <n v="170.20000000000002"/>
    <n v="169.64911000000001"/>
    <n v="196.1"/>
    <n v="13.5"/>
    <n v="85"/>
    <n v="8.4"/>
    <n v="281.10000000000002"/>
    <n v="281.10000000000002"/>
    <n v="30"/>
    <n v="5"/>
    <n v="5"/>
    <n v="40"/>
    <n v="20"/>
    <n v="89"/>
    <n v="1"/>
    <n v="40"/>
    <n v="0"/>
    <n v="150"/>
    <n v="11"/>
    <n v="22"/>
    <n v="150"/>
    <n v="183"/>
    <n v="17"/>
    <n v="16"/>
    <n v="74"/>
    <n v="107"/>
    <n v="31.1"/>
    <n v="0"/>
    <n v="126.55"/>
    <n v="157.65"/>
    <n v="0"/>
    <n v="9"/>
    <n v="8"/>
    <n v="17"/>
    <n v="180"/>
    <n v="95"/>
    <n v="0"/>
    <n v="275"/>
    <n v="0"/>
    <n v="4"/>
    <n v="8"/>
    <n v="12"/>
    <n v="33"/>
    <n v="12"/>
    <n v="0"/>
    <n v="8"/>
    <n v="0"/>
    <n v="53"/>
    <n v="0"/>
    <n v="0"/>
    <n v="1676"/>
    <m/>
  </r>
  <r>
    <x v="17"/>
    <x v="3"/>
    <n v="71.5"/>
    <n v="62.3"/>
    <n v="0"/>
    <n v="36.4"/>
    <n v="170.20000000000002"/>
    <n v="170.20000000000002"/>
    <n v="169.64911000000001"/>
    <n v="196.1"/>
    <n v="13.5"/>
    <n v="85"/>
    <n v="8.4"/>
    <n v="281.10000000000002"/>
    <n v="281.10000000000002"/>
    <n v="30"/>
    <n v="5"/>
    <n v="5"/>
    <n v="40"/>
    <n v="20"/>
    <n v="89"/>
    <n v="1"/>
    <n v="40"/>
    <n v="0"/>
    <n v="150"/>
    <n v="11"/>
    <n v="22"/>
    <n v="150"/>
    <n v="183"/>
    <n v="17"/>
    <n v="16"/>
    <n v="74"/>
    <n v="107"/>
    <n v="31.1"/>
    <n v="0"/>
    <n v="126.55"/>
    <n v="157.65"/>
    <n v="0"/>
    <n v="9"/>
    <n v="8"/>
    <n v="17"/>
    <n v="180"/>
    <n v="95"/>
    <n v="0"/>
    <n v="275"/>
    <n v="0"/>
    <n v="4"/>
    <n v="8"/>
    <n v="12"/>
    <n v="33"/>
    <n v="12"/>
    <n v="0"/>
    <n v="8"/>
    <n v="0"/>
    <n v="53"/>
    <n v="0"/>
    <n v="0"/>
    <n v="1676"/>
    <m/>
  </r>
  <r>
    <x v="17"/>
    <x v="4"/>
    <n v="71.5"/>
    <n v="62.3"/>
    <n v="0"/>
    <n v="36.4"/>
    <n v="170.20000000000002"/>
    <n v="170.20000000000002"/>
    <n v="169.64911000000001"/>
    <n v="196.1"/>
    <n v="13.5"/>
    <n v="85"/>
    <n v="8.4"/>
    <n v="281.10000000000002"/>
    <n v="281.10000000000002"/>
    <n v="30"/>
    <n v="5"/>
    <n v="5"/>
    <n v="40"/>
    <n v="20"/>
    <n v="89"/>
    <n v="1"/>
    <n v="40"/>
    <n v="0"/>
    <n v="150"/>
    <n v="11"/>
    <n v="22"/>
    <n v="150"/>
    <n v="183"/>
    <n v="17"/>
    <n v="16"/>
    <n v="74"/>
    <n v="107"/>
    <n v="31.1"/>
    <n v="0"/>
    <n v="126.55"/>
    <n v="157.65"/>
    <n v="0"/>
    <n v="9"/>
    <n v="8"/>
    <n v="17"/>
    <n v="180"/>
    <n v="95"/>
    <n v="0"/>
    <n v="275"/>
    <n v="0"/>
    <n v="4"/>
    <n v="8"/>
    <n v="12"/>
    <n v="33"/>
    <n v="12"/>
    <n v="0"/>
    <n v="8"/>
    <n v="0"/>
    <n v="53"/>
    <n v="0"/>
    <n v="0"/>
    <n v="1676"/>
    <m/>
  </r>
  <r>
    <x v="17"/>
    <x v="5"/>
    <n v="71.5"/>
    <n v="62.3"/>
    <n v="0"/>
    <n v="36.4"/>
    <n v="170.20000000000002"/>
    <n v="170.20000000000002"/>
    <n v="169.64911000000001"/>
    <n v="196.1"/>
    <n v="13.5"/>
    <n v="85"/>
    <n v="8.4"/>
    <n v="281.10000000000002"/>
    <n v="281.10000000000002"/>
    <n v="30"/>
    <n v="5"/>
    <n v="5"/>
    <n v="40"/>
    <n v="20"/>
    <n v="89"/>
    <n v="1"/>
    <n v="40"/>
    <n v="0"/>
    <n v="150"/>
    <n v="11"/>
    <n v="22"/>
    <n v="150"/>
    <n v="183"/>
    <n v="17"/>
    <n v="16"/>
    <n v="74"/>
    <n v="107"/>
    <n v="31.1"/>
    <n v="0"/>
    <n v="126.55"/>
    <n v="157.65"/>
    <n v="0"/>
    <n v="9"/>
    <n v="8"/>
    <n v="17"/>
    <n v="180"/>
    <n v="95"/>
    <n v="0"/>
    <n v="275"/>
    <n v="0"/>
    <n v="4"/>
    <n v="8"/>
    <n v="12"/>
    <n v="33"/>
    <n v="12"/>
    <n v="0"/>
    <n v="8"/>
    <n v="0"/>
    <n v="53"/>
    <n v="0"/>
    <n v="0"/>
    <n v="1676"/>
    <m/>
  </r>
  <r>
    <x v="17"/>
    <x v="6"/>
    <n v="71.5"/>
    <n v="62.3"/>
    <n v="0"/>
    <n v="36.4"/>
    <n v="170.20000000000002"/>
    <n v="170.20000000000002"/>
    <n v="169.64911000000001"/>
    <n v="196.1"/>
    <n v="13.5"/>
    <n v="85"/>
    <n v="8.4"/>
    <n v="281.10000000000002"/>
    <n v="281.10000000000002"/>
    <n v="30"/>
    <n v="5"/>
    <n v="5"/>
    <n v="40"/>
    <n v="20"/>
    <n v="89"/>
    <n v="1"/>
    <n v="40"/>
    <n v="0"/>
    <n v="150"/>
    <n v="11"/>
    <n v="22"/>
    <n v="150"/>
    <n v="183"/>
    <n v="17"/>
    <n v="16"/>
    <n v="74"/>
    <n v="107"/>
    <n v="31.1"/>
    <n v="0"/>
    <n v="126.55"/>
    <n v="157.65"/>
    <n v="0"/>
    <n v="9"/>
    <n v="8"/>
    <n v="17"/>
    <n v="180"/>
    <n v="95"/>
    <n v="0"/>
    <n v="275"/>
    <n v="0"/>
    <n v="4"/>
    <n v="8"/>
    <n v="12"/>
    <n v="33"/>
    <n v="12"/>
    <n v="0"/>
    <n v="8"/>
    <n v="0"/>
    <n v="53"/>
    <n v="0"/>
    <n v="0"/>
    <n v="1676"/>
    <m/>
  </r>
  <r>
    <x v="17"/>
    <x v="7"/>
    <n v="71.5"/>
    <n v="62.3"/>
    <n v="0"/>
    <n v="36.4"/>
    <n v="170.20000000000002"/>
    <n v="170.20000000000002"/>
    <n v="169.64911000000001"/>
    <n v="196.1"/>
    <n v="13.5"/>
    <n v="85"/>
    <n v="8.4"/>
    <n v="281.10000000000002"/>
    <n v="281.10000000000002"/>
    <n v="30"/>
    <n v="5"/>
    <n v="5"/>
    <n v="40"/>
    <n v="20"/>
    <n v="89"/>
    <n v="1"/>
    <n v="40"/>
    <n v="0"/>
    <n v="150"/>
    <n v="11"/>
    <n v="22"/>
    <n v="150"/>
    <n v="183"/>
    <n v="17"/>
    <n v="16"/>
    <n v="74"/>
    <n v="107"/>
    <n v="31.1"/>
    <n v="0"/>
    <n v="126.55"/>
    <n v="157.65"/>
    <n v="0"/>
    <n v="9"/>
    <n v="8"/>
    <n v="17"/>
    <n v="180"/>
    <n v="95"/>
    <n v="0"/>
    <n v="275"/>
    <n v="0"/>
    <n v="4"/>
    <n v="8"/>
    <n v="12"/>
    <n v="33"/>
    <n v="12"/>
    <n v="0"/>
    <n v="8"/>
    <n v="0"/>
    <n v="53"/>
    <n v="0"/>
    <n v="0"/>
    <n v="1676"/>
    <m/>
  </r>
  <r>
    <x v="17"/>
    <x v="8"/>
    <n v="71.5"/>
    <n v="62.3"/>
    <n v="0"/>
    <n v="36.4"/>
    <n v="170.20000000000002"/>
    <n v="170.20000000000002"/>
    <n v="169.64911000000001"/>
    <n v="196.1"/>
    <n v="13.5"/>
    <n v="85"/>
    <n v="8.4"/>
    <n v="281.10000000000002"/>
    <n v="281.10000000000002"/>
    <n v="30"/>
    <n v="5"/>
    <n v="5"/>
    <n v="40"/>
    <n v="20"/>
    <n v="89"/>
    <n v="1"/>
    <n v="40"/>
    <n v="0"/>
    <n v="150"/>
    <n v="11"/>
    <n v="22"/>
    <n v="150"/>
    <n v="183"/>
    <n v="17"/>
    <n v="16"/>
    <n v="74"/>
    <n v="107"/>
    <n v="31.1"/>
    <n v="0"/>
    <n v="126.55"/>
    <n v="157.65"/>
    <n v="0"/>
    <n v="9"/>
    <n v="8"/>
    <n v="17"/>
    <n v="180"/>
    <n v="95"/>
    <n v="0"/>
    <n v="275"/>
    <n v="0"/>
    <n v="4"/>
    <n v="8"/>
    <n v="12"/>
    <n v="33"/>
    <n v="12"/>
    <n v="0"/>
    <n v="8"/>
    <n v="0"/>
    <n v="53"/>
    <n v="0"/>
    <n v="0"/>
    <n v="1676"/>
    <m/>
  </r>
  <r>
    <x v="17"/>
    <x v="9"/>
    <n v="71.5"/>
    <n v="62.3"/>
    <n v="0"/>
    <n v="36.4"/>
    <n v="170.20000000000002"/>
    <n v="170.20000000000002"/>
    <n v="169.64911000000001"/>
    <n v="196.1"/>
    <n v="13.5"/>
    <n v="85"/>
    <n v="8.4"/>
    <n v="281.10000000000002"/>
    <n v="281.10000000000002"/>
    <n v="30"/>
    <n v="5"/>
    <n v="5"/>
    <n v="40"/>
    <n v="20"/>
    <n v="89"/>
    <n v="1"/>
    <n v="40"/>
    <n v="0"/>
    <n v="150"/>
    <n v="11"/>
    <n v="22"/>
    <n v="150"/>
    <n v="183"/>
    <n v="17"/>
    <n v="16"/>
    <n v="74"/>
    <n v="107"/>
    <n v="31.1"/>
    <n v="0"/>
    <n v="126.55"/>
    <n v="157.65"/>
    <n v="0"/>
    <n v="9"/>
    <n v="8"/>
    <n v="17"/>
    <n v="180"/>
    <n v="95"/>
    <n v="0"/>
    <n v="275"/>
    <n v="0"/>
    <n v="4"/>
    <n v="8"/>
    <n v="12"/>
    <n v="33"/>
    <n v="12"/>
    <n v="0"/>
    <n v="8"/>
    <n v="0"/>
    <n v="53"/>
    <n v="0"/>
    <n v="0"/>
    <n v="1676"/>
    <m/>
  </r>
  <r>
    <x v="17"/>
    <x v="10"/>
    <n v="71.5"/>
    <n v="62.3"/>
    <n v="0"/>
    <n v="36.4"/>
    <n v="170.20000000000002"/>
    <n v="170.20000000000002"/>
    <n v="169.64911000000001"/>
    <n v="196.1"/>
    <n v="13.5"/>
    <n v="85"/>
    <n v="8.4"/>
    <n v="281.10000000000002"/>
    <n v="281.10000000000002"/>
    <n v="30"/>
    <n v="5"/>
    <n v="5"/>
    <n v="40"/>
    <n v="20"/>
    <n v="89"/>
    <n v="1"/>
    <n v="40"/>
    <n v="0"/>
    <n v="150"/>
    <n v="11"/>
    <n v="22"/>
    <n v="150"/>
    <n v="183"/>
    <n v="17"/>
    <n v="16"/>
    <n v="74"/>
    <n v="107"/>
    <n v="31.1"/>
    <n v="0"/>
    <n v="126.55"/>
    <n v="157.65"/>
    <n v="0"/>
    <n v="9"/>
    <n v="8"/>
    <n v="17"/>
    <n v="180"/>
    <n v="95"/>
    <n v="0"/>
    <n v="275"/>
    <n v="0"/>
    <n v="4"/>
    <n v="8"/>
    <n v="12"/>
    <n v="33"/>
    <n v="12"/>
    <n v="0"/>
    <n v="8"/>
    <n v="0"/>
    <n v="53"/>
    <n v="0"/>
    <n v="0"/>
    <n v="1676"/>
    <m/>
  </r>
  <r>
    <x v="17"/>
    <x v="11"/>
    <n v="71.5"/>
    <n v="62.3"/>
    <n v="0"/>
    <n v="36.4"/>
    <n v="170.20000000000002"/>
    <n v="170.20000000000002"/>
    <n v="169.64911000000001"/>
    <n v="196.1"/>
    <n v="13.5"/>
    <n v="85"/>
    <n v="8.4"/>
    <n v="281.10000000000002"/>
    <n v="281.10000000000002"/>
    <n v="30"/>
    <n v="5"/>
    <n v="5"/>
    <n v="40"/>
    <n v="20"/>
    <n v="89"/>
    <n v="1"/>
    <n v="40"/>
    <n v="0"/>
    <n v="150"/>
    <n v="11"/>
    <n v="22"/>
    <n v="150"/>
    <n v="183"/>
    <n v="17"/>
    <n v="16"/>
    <n v="74"/>
    <n v="107"/>
    <n v="31.1"/>
    <n v="0"/>
    <n v="126.55"/>
    <n v="157.65"/>
    <n v="0"/>
    <n v="9"/>
    <n v="8"/>
    <n v="17"/>
    <n v="180"/>
    <n v="95"/>
    <n v="0"/>
    <n v="275"/>
    <n v="0"/>
    <n v="4"/>
    <n v="8"/>
    <n v="12"/>
    <n v="33"/>
    <n v="12"/>
    <n v="0"/>
    <n v="8"/>
    <n v="0"/>
    <n v="53"/>
    <n v="0"/>
    <n v="0"/>
    <n v="1676"/>
    <m/>
  </r>
  <r>
    <x v="18"/>
    <x v="0"/>
    <n v="71.5"/>
    <n v="62.3"/>
    <n v="0"/>
    <n v="36.4"/>
    <n v="170.20000000000002"/>
    <n v="170.20000000000002"/>
    <n v="169.64911000000001"/>
    <n v="196.1"/>
    <n v="13.5"/>
    <n v="85"/>
    <n v="8.4"/>
    <n v="281.10000000000002"/>
    <n v="281.10000000000002"/>
    <n v="30"/>
    <n v="5"/>
    <n v="5"/>
    <n v="40"/>
    <n v="20"/>
    <n v="89"/>
    <n v="1"/>
    <n v="40"/>
    <n v="0"/>
    <n v="150"/>
    <n v="11"/>
    <n v="22"/>
    <n v="150"/>
    <n v="183"/>
    <n v="17"/>
    <n v="16"/>
    <n v="74"/>
    <n v="107"/>
    <n v="31.1"/>
    <n v="0"/>
    <n v="126.55"/>
    <n v="157.65"/>
    <n v="0"/>
    <n v="9"/>
    <n v="8"/>
    <n v="17"/>
    <n v="180"/>
    <n v="95"/>
    <n v="0"/>
    <n v="275"/>
    <n v="0"/>
    <n v="4"/>
    <n v="8"/>
    <n v="12"/>
    <n v="33"/>
    <n v="12"/>
    <n v="0"/>
    <n v="8"/>
    <n v="0"/>
    <n v="53"/>
    <n v="0"/>
    <n v="0"/>
    <n v="1676"/>
    <m/>
  </r>
  <r>
    <x v="18"/>
    <x v="1"/>
    <n v="71.5"/>
    <n v="62.3"/>
    <n v="0"/>
    <n v="36.4"/>
    <n v="170.20000000000002"/>
    <n v="170.20000000000002"/>
    <n v="169.64911000000001"/>
    <n v="196.1"/>
    <n v="13.5"/>
    <n v="85"/>
    <n v="8.4"/>
    <n v="281.10000000000002"/>
    <n v="281.10000000000002"/>
    <n v="30"/>
    <n v="5"/>
    <n v="5"/>
    <n v="40"/>
    <n v="20"/>
    <n v="89"/>
    <n v="1"/>
    <n v="40"/>
    <n v="0"/>
    <n v="150"/>
    <n v="11"/>
    <n v="22"/>
    <n v="150"/>
    <n v="183"/>
    <n v="17"/>
    <n v="16"/>
    <n v="74"/>
    <n v="107"/>
    <n v="31.1"/>
    <n v="0"/>
    <n v="126.55"/>
    <n v="157.65"/>
    <n v="0"/>
    <n v="9"/>
    <n v="8"/>
    <n v="17"/>
    <n v="180"/>
    <n v="95"/>
    <n v="0"/>
    <n v="275"/>
    <n v="0"/>
    <n v="4"/>
    <n v="8"/>
    <n v="12"/>
    <n v="33"/>
    <n v="12"/>
    <n v="0"/>
    <n v="8"/>
    <n v="0"/>
    <n v="53"/>
    <n v="0"/>
    <n v="0"/>
    <n v="1676"/>
    <m/>
  </r>
  <r>
    <x v="18"/>
    <x v="2"/>
    <n v="71.5"/>
    <n v="62.3"/>
    <n v="0"/>
    <n v="36.4"/>
    <n v="170.20000000000002"/>
    <n v="170.20000000000002"/>
    <n v="169.64911000000001"/>
    <n v="196.1"/>
    <n v="13.5"/>
    <n v="85"/>
    <n v="8.4"/>
    <n v="281.10000000000002"/>
    <n v="281.10000000000002"/>
    <n v="30"/>
    <n v="5"/>
    <n v="5"/>
    <n v="40"/>
    <n v="20"/>
    <n v="89"/>
    <n v="1"/>
    <n v="40"/>
    <n v="0"/>
    <n v="150"/>
    <n v="11"/>
    <n v="22"/>
    <n v="150"/>
    <n v="183"/>
    <n v="17"/>
    <n v="16"/>
    <n v="74"/>
    <n v="107"/>
    <n v="31.1"/>
    <n v="0"/>
    <n v="126.55"/>
    <n v="157.65"/>
    <n v="0"/>
    <n v="9"/>
    <n v="8"/>
    <n v="17"/>
    <n v="180"/>
    <n v="95"/>
    <n v="0"/>
    <n v="275"/>
    <n v="0"/>
    <n v="4"/>
    <n v="8"/>
    <n v="12"/>
    <n v="33"/>
    <n v="12"/>
    <n v="0"/>
    <n v="8"/>
    <n v="0"/>
    <n v="53"/>
    <n v="0"/>
    <n v="0"/>
    <n v="1676"/>
    <m/>
  </r>
  <r>
    <x v="18"/>
    <x v="3"/>
    <n v="71.5"/>
    <n v="62.3"/>
    <n v="0"/>
    <n v="36.4"/>
    <n v="170.20000000000002"/>
    <n v="170.20000000000002"/>
    <n v="169.64911000000001"/>
    <n v="196.1"/>
    <n v="13.5"/>
    <n v="85"/>
    <n v="8.4"/>
    <n v="281.10000000000002"/>
    <n v="281.10000000000002"/>
    <n v="30"/>
    <n v="5"/>
    <n v="5"/>
    <n v="40"/>
    <n v="20"/>
    <n v="89"/>
    <n v="1"/>
    <n v="40"/>
    <n v="0"/>
    <n v="150"/>
    <n v="11"/>
    <n v="22"/>
    <n v="150"/>
    <n v="183"/>
    <n v="17"/>
    <n v="16"/>
    <n v="74"/>
    <n v="107"/>
    <n v="31.1"/>
    <n v="0"/>
    <n v="126.55"/>
    <n v="157.65"/>
    <n v="0"/>
    <n v="9"/>
    <n v="8"/>
    <n v="17"/>
    <n v="180"/>
    <n v="95"/>
    <n v="0"/>
    <n v="275"/>
    <n v="0"/>
    <n v="4"/>
    <n v="8"/>
    <n v="12"/>
    <n v="33"/>
    <n v="12"/>
    <n v="0"/>
    <n v="8"/>
    <n v="0"/>
    <n v="53"/>
    <n v="0"/>
    <n v="0"/>
    <n v="1676"/>
    <m/>
  </r>
  <r>
    <x v="18"/>
    <x v="4"/>
    <n v="71.5"/>
    <n v="62.3"/>
    <n v="0"/>
    <n v="36.4"/>
    <n v="170.20000000000002"/>
    <n v="170.20000000000002"/>
    <n v="169.64911000000001"/>
    <n v="196.1"/>
    <n v="13.5"/>
    <n v="85"/>
    <n v="8.4"/>
    <n v="281.10000000000002"/>
    <n v="281.10000000000002"/>
    <n v="30"/>
    <n v="5"/>
    <n v="5"/>
    <n v="40"/>
    <n v="20"/>
    <n v="89"/>
    <n v="1"/>
    <n v="40"/>
    <n v="0"/>
    <n v="150"/>
    <n v="11"/>
    <n v="22"/>
    <n v="150"/>
    <n v="183"/>
    <n v="17"/>
    <n v="16"/>
    <n v="74"/>
    <n v="107"/>
    <n v="31.1"/>
    <n v="0"/>
    <n v="126.55"/>
    <n v="157.65"/>
    <n v="0"/>
    <n v="9"/>
    <n v="8"/>
    <n v="17"/>
    <n v="180"/>
    <n v="95"/>
    <n v="0"/>
    <n v="275"/>
    <n v="0"/>
    <n v="4"/>
    <n v="8"/>
    <n v="12"/>
    <n v="33"/>
    <n v="12"/>
    <n v="0"/>
    <n v="8"/>
    <n v="0"/>
    <n v="53"/>
    <n v="0"/>
    <n v="0"/>
    <n v="1676"/>
    <m/>
  </r>
  <r>
    <x v="18"/>
    <x v="5"/>
    <n v="71.5"/>
    <n v="62.3"/>
    <n v="0"/>
    <n v="36.4"/>
    <n v="170.20000000000002"/>
    <n v="170.20000000000002"/>
    <n v="169.64911000000001"/>
    <n v="196.1"/>
    <n v="13.5"/>
    <n v="85"/>
    <n v="8.4"/>
    <n v="281.10000000000002"/>
    <n v="281.10000000000002"/>
    <n v="30"/>
    <n v="5"/>
    <n v="5"/>
    <n v="40"/>
    <n v="20"/>
    <n v="89"/>
    <n v="1"/>
    <n v="40"/>
    <n v="0"/>
    <n v="150"/>
    <n v="11"/>
    <n v="22"/>
    <n v="150"/>
    <n v="183"/>
    <n v="17"/>
    <n v="16"/>
    <n v="74"/>
    <n v="107"/>
    <n v="31.1"/>
    <n v="0"/>
    <n v="126.55"/>
    <n v="157.65"/>
    <n v="0"/>
    <n v="9"/>
    <n v="8"/>
    <n v="17"/>
    <n v="180"/>
    <n v="95"/>
    <n v="0"/>
    <n v="275"/>
    <n v="0"/>
    <n v="4"/>
    <n v="8"/>
    <n v="12"/>
    <n v="33"/>
    <n v="12"/>
    <n v="0"/>
    <n v="8"/>
    <n v="0"/>
    <n v="53"/>
    <n v="0"/>
    <n v="0"/>
    <n v="1676"/>
    <m/>
  </r>
  <r>
    <x v="18"/>
    <x v="6"/>
    <n v="71.5"/>
    <n v="62.3"/>
    <n v="0"/>
    <n v="36.4"/>
    <n v="170.20000000000002"/>
    <n v="170.20000000000002"/>
    <n v="169.64911000000001"/>
    <n v="196.1"/>
    <n v="13.5"/>
    <n v="85"/>
    <n v="8.4"/>
    <n v="281.10000000000002"/>
    <n v="281.10000000000002"/>
    <n v="30"/>
    <n v="5"/>
    <n v="5"/>
    <n v="40"/>
    <n v="20"/>
    <n v="89"/>
    <n v="1"/>
    <n v="40"/>
    <n v="0"/>
    <n v="150"/>
    <n v="11"/>
    <n v="22"/>
    <n v="150"/>
    <n v="183"/>
    <n v="17"/>
    <n v="16"/>
    <n v="74"/>
    <n v="107"/>
    <n v="31.1"/>
    <n v="0"/>
    <n v="126.55"/>
    <n v="157.65"/>
    <n v="0"/>
    <n v="9"/>
    <n v="8"/>
    <n v="17"/>
    <n v="180"/>
    <n v="95"/>
    <n v="0"/>
    <n v="275"/>
    <n v="0"/>
    <n v="4"/>
    <n v="8"/>
    <n v="12"/>
    <n v="33"/>
    <n v="12"/>
    <n v="0"/>
    <n v="8"/>
    <n v="0"/>
    <n v="53"/>
    <n v="0"/>
    <n v="0"/>
    <n v="1676"/>
    <m/>
  </r>
  <r>
    <x v="18"/>
    <x v="7"/>
    <n v="71.5"/>
    <n v="62.3"/>
    <n v="0"/>
    <n v="36.4"/>
    <n v="170.20000000000002"/>
    <n v="170.20000000000002"/>
    <n v="169.64911000000001"/>
    <n v="196.1"/>
    <n v="13.5"/>
    <n v="85"/>
    <n v="8.4"/>
    <n v="281.10000000000002"/>
    <n v="281.10000000000002"/>
    <n v="30"/>
    <n v="5"/>
    <n v="5"/>
    <n v="40"/>
    <n v="20"/>
    <n v="89"/>
    <n v="1"/>
    <n v="40"/>
    <n v="0"/>
    <n v="150"/>
    <n v="11"/>
    <n v="22"/>
    <n v="150"/>
    <n v="183"/>
    <n v="17"/>
    <n v="16"/>
    <n v="74"/>
    <n v="107"/>
    <n v="31.1"/>
    <n v="0"/>
    <n v="126.55"/>
    <n v="157.65"/>
    <n v="0"/>
    <n v="9"/>
    <n v="8"/>
    <n v="17"/>
    <n v="180"/>
    <n v="95"/>
    <n v="0"/>
    <n v="275"/>
    <n v="0"/>
    <n v="4"/>
    <n v="8"/>
    <n v="12"/>
    <n v="33"/>
    <n v="12"/>
    <n v="0"/>
    <n v="8"/>
    <n v="0"/>
    <n v="53"/>
    <n v="0"/>
    <n v="0"/>
    <n v="1676"/>
    <m/>
  </r>
  <r>
    <x v="18"/>
    <x v="8"/>
    <n v="71.5"/>
    <n v="62.3"/>
    <n v="0"/>
    <n v="36.4"/>
    <n v="170.20000000000002"/>
    <n v="170.20000000000002"/>
    <n v="169.64911000000001"/>
    <n v="196.1"/>
    <n v="13.5"/>
    <n v="85"/>
    <n v="8.4"/>
    <n v="281.10000000000002"/>
    <n v="281.10000000000002"/>
    <n v="30"/>
    <n v="5"/>
    <n v="5"/>
    <n v="40"/>
    <n v="20"/>
    <n v="89"/>
    <n v="1"/>
    <n v="40"/>
    <n v="0"/>
    <n v="150"/>
    <n v="11"/>
    <n v="22"/>
    <n v="150"/>
    <n v="183"/>
    <n v="17"/>
    <n v="16"/>
    <n v="74"/>
    <n v="107"/>
    <n v="31.1"/>
    <n v="0"/>
    <n v="126.55"/>
    <n v="157.65"/>
    <n v="0"/>
    <n v="9"/>
    <n v="8"/>
    <n v="17"/>
    <n v="180"/>
    <n v="95"/>
    <n v="0"/>
    <n v="275"/>
    <n v="0"/>
    <n v="4"/>
    <n v="8"/>
    <n v="12"/>
    <n v="33"/>
    <n v="12"/>
    <n v="0"/>
    <n v="8"/>
    <n v="0"/>
    <n v="53"/>
    <n v="0"/>
    <n v="0"/>
    <n v="1676"/>
    <m/>
  </r>
  <r>
    <x v="18"/>
    <x v="9"/>
    <n v="71.5"/>
    <n v="62.3"/>
    <n v="0"/>
    <n v="36.4"/>
    <n v="170.20000000000002"/>
    <n v="170.20000000000002"/>
    <n v="169.64911000000001"/>
    <n v="196.1"/>
    <n v="13.5"/>
    <n v="85"/>
    <n v="8.4"/>
    <n v="281.10000000000002"/>
    <n v="281.10000000000002"/>
    <n v="30"/>
    <n v="5"/>
    <n v="5"/>
    <n v="40"/>
    <n v="20"/>
    <n v="89"/>
    <n v="1"/>
    <n v="40"/>
    <n v="0"/>
    <n v="150"/>
    <n v="11"/>
    <n v="22"/>
    <n v="150"/>
    <n v="183"/>
    <n v="17"/>
    <n v="16"/>
    <n v="74"/>
    <n v="107"/>
    <n v="31.1"/>
    <n v="0"/>
    <n v="126.55"/>
    <n v="157.65"/>
    <n v="0"/>
    <n v="9"/>
    <n v="8"/>
    <n v="17"/>
    <n v="180"/>
    <n v="95"/>
    <n v="0"/>
    <n v="275"/>
    <n v="0"/>
    <n v="4"/>
    <n v="8"/>
    <n v="12"/>
    <n v="33"/>
    <n v="12"/>
    <n v="0"/>
    <n v="8"/>
    <n v="0"/>
    <n v="53"/>
    <n v="0"/>
    <n v="0"/>
    <n v="1676"/>
    <m/>
  </r>
  <r>
    <x v="18"/>
    <x v="10"/>
    <n v="71.5"/>
    <n v="62.3"/>
    <n v="0"/>
    <n v="36.4"/>
    <n v="170.20000000000002"/>
    <n v="170.20000000000002"/>
    <n v="169.64911000000001"/>
    <n v="196.1"/>
    <n v="13.5"/>
    <n v="85"/>
    <n v="8.4"/>
    <n v="281.10000000000002"/>
    <n v="281.10000000000002"/>
    <n v="30"/>
    <n v="5"/>
    <n v="5"/>
    <n v="40"/>
    <n v="20"/>
    <n v="89"/>
    <n v="1"/>
    <n v="40"/>
    <n v="0"/>
    <n v="150"/>
    <n v="11"/>
    <n v="22"/>
    <n v="150"/>
    <n v="183"/>
    <n v="17"/>
    <n v="16"/>
    <n v="74"/>
    <n v="107"/>
    <n v="31.1"/>
    <n v="0"/>
    <n v="126.55"/>
    <n v="157.65"/>
    <n v="0"/>
    <n v="9"/>
    <n v="8"/>
    <n v="17"/>
    <n v="180"/>
    <n v="95"/>
    <n v="0"/>
    <n v="275"/>
    <n v="0"/>
    <n v="4"/>
    <n v="8"/>
    <n v="12"/>
    <n v="33"/>
    <n v="12"/>
    <n v="0"/>
    <n v="8"/>
    <n v="0"/>
    <n v="53"/>
    <n v="0"/>
    <n v="0"/>
    <n v="1676"/>
    <m/>
  </r>
  <r>
    <x v="18"/>
    <x v="11"/>
    <n v="71.5"/>
    <n v="62.3"/>
    <n v="0"/>
    <n v="36.4"/>
    <n v="170.20000000000002"/>
    <n v="170.20000000000002"/>
    <n v="169.64911000000001"/>
    <n v="196.1"/>
    <n v="13.5"/>
    <n v="85"/>
    <n v="8.4"/>
    <n v="281.10000000000002"/>
    <n v="281.10000000000002"/>
    <n v="30"/>
    <n v="5"/>
    <n v="5"/>
    <n v="40"/>
    <n v="20"/>
    <n v="89"/>
    <n v="1"/>
    <n v="40"/>
    <n v="0"/>
    <n v="150"/>
    <n v="11"/>
    <n v="22"/>
    <n v="150"/>
    <n v="183"/>
    <n v="17"/>
    <n v="16"/>
    <n v="74"/>
    <n v="107"/>
    <n v="31.1"/>
    <n v="0"/>
    <n v="126.55"/>
    <n v="157.65"/>
    <n v="0"/>
    <n v="9"/>
    <n v="8"/>
    <n v="17"/>
    <n v="180"/>
    <n v="95"/>
    <n v="0"/>
    <n v="275"/>
    <n v="0"/>
    <n v="4"/>
    <n v="8"/>
    <n v="12"/>
    <n v="33"/>
    <n v="12"/>
    <n v="0"/>
    <n v="8"/>
    <n v="0"/>
    <n v="53"/>
    <n v="0"/>
    <n v="0"/>
    <n v="1676"/>
    <m/>
  </r>
  <r>
    <x v="19"/>
    <x v="0"/>
    <n v="71.5"/>
    <n v="62.3"/>
    <n v="0"/>
    <n v="36.4"/>
    <n v="170.20000000000002"/>
    <n v="170.20000000000002"/>
    <n v="169.64911000000001"/>
    <n v="196.1"/>
    <n v="13.5"/>
    <n v="85"/>
    <n v="8.4"/>
    <n v="281.10000000000002"/>
    <n v="281.10000000000002"/>
    <n v="30"/>
    <n v="5"/>
    <n v="5"/>
    <n v="40"/>
    <n v="20"/>
    <n v="89"/>
    <n v="1"/>
    <n v="40"/>
    <n v="0"/>
    <n v="150"/>
    <n v="11"/>
    <n v="22"/>
    <n v="150"/>
    <n v="183"/>
    <n v="17"/>
    <n v="16"/>
    <n v="74"/>
    <n v="107"/>
    <n v="31.1"/>
    <n v="0"/>
    <n v="126.55"/>
    <n v="157.65"/>
    <n v="0"/>
    <n v="9"/>
    <n v="8"/>
    <n v="17"/>
    <n v="180"/>
    <n v="95"/>
    <n v="0"/>
    <n v="275"/>
    <n v="0"/>
    <n v="4"/>
    <n v="8"/>
    <n v="12"/>
    <n v="33"/>
    <n v="12"/>
    <n v="0"/>
    <n v="8"/>
    <n v="0"/>
    <n v="53"/>
    <n v="0"/>
    <n v="0"/>
    <n v="1676"/>
    <m/>
  </r>
  <r>
    <x v="19"/>
    <x v="1"/>
    <n v="71.5"/>
    <n v="62.3"/>
    <n v="0"/>
    <n v="36.4"/>
    <n v="170.20000000000002"/>
    <n v="170.20000000000002"/>
    <n v="169.64911000000001"/>
    <n v="196.1"/>
    <n v="13.5"/>
    <n v="85"/>
    <n v="8.4"/>
    <n v="281.10000000000002"/>
    <n v="281.10000000000002"/>
    <n v="30"/>
    <n v="5"/>
    <n v="5"/>
    <n v="40"/>
    <n v="20"/>
    <n v="89"/>
    <n v="1"/>
    <n v="40"/>
    <n v="0"/>
    <n v="150"/>
    <n v="11"/>
    <n v="22"/>
    <n v="150"/>
    <n v="183"/>
    <n v="17"/>
    <n v="16"/>
    <n v="74"/>
    <n v="107"/>
    <n v="31.1"/>
    <n v="0"/>
    <n v="126.55"/>
    <n v="157.65"/>
    <n v="0"/>
    <n v="9"/>
    <n v="8"/>
    <n v="17"/>
    <n v="180"/>
    <n v="95"/>
    <n v="0"/>
    <n v="275"/>
    <n v="0"/>
    <n v="4"/>
    <n v="8"/>
    <n v="12"/>
    <n v="33"/>
    <n v="12"/>
    <n v="0"/>
    <n v="8"/>
    <n v="0"/>
    <n v="53"/>
    <n v="0"/>
    <n v="0"/>
    <n v="1676"/>
    <m/>
  </r>
  <r>
    <x v="19"/>
    <x v="2"/>
    <n v="71.5"/>
    <n v="62.3"/>
    <n v="0"/>
    <n v="36.4"/>
    <n v="170.20000000000002"/>
    <n v="170.20000000000002"/>
    <n v="169.64911000000001"/>
    <n v="196.1"/>
    <n v="13.5"/>
    <n v="85"/>
    <n v="8.4"/>
    <n v="281.10000000000002"/>
    <n v="281.10000000000002"/>
    <n v="30"/>
    <n v="5"/>
    <n v="5"/>
    <n v="40"/>
    <n v="20"/>
    <n v="89"/>
    <n v="1"/>
    <n v="40"/>
    <n v="0"/>
    <n v="150"/>
    <n v="11"/>
    <n v="22"/>
    <n v="150"/>
    <n v="183"/>
    <n v="17"/>
    <n v="16"/>
    <n v="74"/>
    <n v="107"/>
    <n v="31.1"/>
    <n v="0"/>
    <n v="126.55"/>
    <n v="157.65"/>
    <n v="0"/>
    <n v="9"/>
    <n v="8"/>
    <n v="17"/>
    <n v="180"/>
    <n v="95"/>
    <n v="0"/>
    <n v="275"/>
    <n v="0"/>
    <n v="4"/>
    <n v="8"/>
    <n v="12"/>
    <n v="33"/>
    <n v="12"/>
    <n v="0"/>
    <n v="8"/>
    <n v="0"/>
    <n v="53"/>
    <n v="0"/>
    <n v="0"/>
    <n v="1676"/>
    <m/>
  </r>
  <r>
    <x v="19"/>
    <x v="3"/>
    <n v="71.5"/>
    <n v="62.3"/>
    <n v="0"/>
    <n v="36.4"/>
    <n v="170.20000000000002"/>
    <n v="170.20000000000002"/>
    <n v="169.64911000000001"/>
    <n v="196.1"/>
    <n v="13.5"/>
    <n v="85"/>
    <n v="8.4"/>
    <n v="281.10000000000002"/>
    <n v="281.10000000000002"/>
    <n v="30"/>
    <n v="5"/>
    <n v="5"/>
    <n v="40"/>
    <n v="20"/>
    <n v="89"/>
    <n v="1"/>
    <n v="40"/>
    <n v="0"/>
    <n v="150"/>
    <n v="11"/>
    <n v="22"/>
    <n v="150"/>
    <n v="183"/>
    <n v="17"/>
    <n v="16"/>
    <n v="74"/>
    <n v="107"/>
    <n v="31.1"/>
    <n v="0"/>
    <n v="126.55"/>
    <n v="157.65"/>
    <n v="0"/>
    <n v="9"/>
    <n v="8"/>
    <n v="17"/>
    <n v="180"/>
    <n v="95"/>
    <n v="0"/>
    <n v="275"/>
    <n v="0"/>
    <n v="4"/>
    <n v="8"/>
    <n v="12"/>
    <n v="33"/>
    <n v="12"/>
    <n v="0"/>
    <n v="8"/>
    <n v="0"/>
    <n v="53"/>
    <n v="0"/>
    <n v="0"/>
    <n v="1676"/>
    <m/>
  </r>
  <r>
    <x v="19"/>
    <x v="4"/>
    <n v="71.5"/>
    <n v="62.3"/>
    <n v="0"/>
    <n v="36.4"/>
    <n v="170.20000000000002"/>
    <n v="170.20000000000002"/>
    <n v="169.64911000000001"/>
    <n v="196.1"/>
    <n v="13.5"/>
    <n v="85"/>
    <n v="8.4"/>
    <n v="281.10000000000002"/>
    <n v="281.10000000000002"/>
    <n v="30"/>
    <n v="5"/>
    <n v="5"/>
    <n v="40"/>
    <n v="20"/>
    <n v="89"/>
    <n v="1"/>
    <n v="40"/>
    <n v="0"/>
    <n v="150"/>
    <n v="11"/>
    <n v="22"/>
    <n v="150"/>
    <n v="183"/>
    <n v="17"/>
    <n v="16"/>
    <n v="74"/>
    <n v="107"/>
    <n v="31.1"/>
    <n v="0"/>
    <n v="126.55"/>
    <n v="157.65"/>
    <n v="0"/>
    <n v="9"/>
    <n v="8"/>
    <n v="17"/>
    <n v="180"/>
    <n v="95"/>
    <n v="0"/>
    <n v="275"/>
    <n v="0"/>
    <n v="4"/>
    <n v="8"/>
    <n v="12"/>
    <n v="33"/>
    <n v="12"/>
    <n v="0"/>
    <n v="8"/>
    <n v="0"/>
    <n v="53"/>
    <n v="0"/>
    <n v="0"/>
    <n v="1676"/>
    <m/>
  </r>
  <r>
    <x v="19"/>
    <x v="5"/>
    <n v="71.5"/>
    <n v="62.3"/>
    <n v="0"/>
    <n v="36.4"/>
    <n v="170.20000000000002"/>
    <n v="170.20000000000002"/>
    <n v="169.64911000000001"/>
    <n v="196.1"/>
    <n v="13.5"/>
    <n v="85"/>
    <n v="8.4"/>
    <n v="281.10000000000002"/>
    <n v="281.10000000000002"/>
    <n v="30"/>
    <n v="5"/>
    <n v="5"/>
    <n v="40"/>
    <n v="20"/>
    <n v="89"/>
    <n v="1"/>
    <n v="40"/>
    <n v="0"/>
    <n v="150"/>
    <n v="11"/>
    <n v="22"/>
    <n v="150"/>
    <n v="183"/>
    <n v="17"/>
    <n v="16"/>
    <n v="74"/>
    <n v="107"/>
    <n v="31.1"/>
    <n v="0"/>
    <n v="126.55"/>
    <n v="157.65"/>
    <n v="0"/>
    <n v="9"/>
    <n v="8"/>
    <n v="17"/>
    <n v="180"/>
    <n v="95"/>
    <n v="0"/>
    <n v="275"/>
    <n v="0"/>
    <n v="4"/>
    <n v="8"/>
    <n v="12"/>
    <n v="33"/>
    <n v="12"/>
    <n v="0"/>
    <n v="8"/>
    <n v="0"/>
    <n v="53"/>
    <n v="0"/>
    <n v="0"/>
    <n v="1676"/>
    <m/>
  </r>
  <r>
    <x v="19"/>
    <x v="6"/>
    <n v="71.5"/>
    <n v="62.3"/>
    <n v="0"/>
    <n v="36.4"/>
    <n v="170.20000000000002"/>
    <n v="170.20000000000002"/>
    <n v="169.64911000000001"/>
    <n v="196.1"/>
    <n v="13.5"/>
    <n v="85"/>
    <n v="8.4"/>
    <n v="281.10000000000002"/>
    <n v="281.10000000000002"/>
    <n v="30"/>
    <n v="5"/>
    <n v="5"/>
    <n v="40"/>
    <n v="20"/>
    <n v="89"/>
    <n v="1"/>
    <n v="40"/>
    <n v="0"/>
    <n v="150"/>
    <n v="11"/>
    <n v="22"/>
    <n v="150"/>
    <n v="183"/>
    <n v="17"/>
    <n v="16"/>
    <n v="74"/>
    <n v="107"/>
    <n v="31.1"/>
    <n v="0"/>
    <n v="126.55"/>
    <n v="157.65"/>
    <n v="0"/>
    <n v="9"/>
    <n v="8"/>
    <n v="17"/>
    <n v="180"/>
    <n v="95"/>
    <n v="0"/>
    <n v="275"/>
    <n v="0"/>
    <n v="4"/>
    <n v="8"/>
    <n v="12"/>
    <n v="33"/>
    <n v="12"/>
    <n v="0"/>
    <n v="8"/>
    <n v="0"/>
    <n v="53"/>
    <n v="0"/>
    <n v="0"/>
    <n v="1676"/>
    <m/>
  </r>
  <r>
    <x v="19"/>
    <x v="7"/>
    <n v="71.5"/>
    <n v="62.3"/>
    <n v="0"/>
    <n v="36.4"/>
    <n v="170.20000000000002"/>
    <n v="170.20000000000002"/>
    <n v="169.64911000000001"/>
    <n v="196.1"/>
    <n v="13.5"/>
    <n v="85"/>
    <n v="8.4"/>
    <n v="281.10000000000002"/>
    <n v="281.10000000000002"/>
    <n v="30"/>
    <n v="5"/>
    <n v="5"/>
    <n v="40"/>
    <n v="20"/>
    <n v="89"/>
    <n v="1"/>
    <n v="40"/>
    <n v="0"/>
    <n v="150"/>
    <n v="11"/>
    <n v="22"/>
    <n v="150"/>
    <n v="183"/>
    <n v="17"/>
    <n v="16"/>
    <n v="74"/>
    <n v="107"/>
    <n v="31.1"/>
    <n v="0"/>
    <n v="126.55"/>
    <n v="157.65"/>
    <n v="0"/>
    <n v="9"/>
    <n v="8"/>
    <n v="17"/>
    <n v="180"/>
    <n v="95"/>
    <n v="0"/>
    <n v="275"/>
    <n v="0"/>
    <n v="4"/>
    <n v="8"/>
    <n v="12"/>
    <n v="33"/>
    <n v="12"/>
    <n v="0"/>
    <n v="8"/>
    <n v="0"/>
    <n v="53"/>
    <n v="0"/>
    <n v="0"/>
    <n v="1676"/>
    <m/>
  </r>
  <r>
    <x v="19"/>
    <x v="8"/>
    <n v="71.5"/>
    <n v="62.3"/>
    <n v="0"/>
    <n v="36.4"/>
    <n v="170.20000000000002"/>
    <n v="170.20000000000002"/>
    <n v="169.64911000000001"/>
    <n v="196.1"/>
    <n v="13.5"/>
    <n v="85"/>
    <n v="8.4"/>
    <n v="281.10000000000002"/>
    <n v="281.10000000000002"/>
    <n v="30"/>
    <n v="5"/>
    <n v="5"/>
    <n v="40"/>
    <n v="20"/>
    <n v="89"/>
    <n v="1"/>
    <n v="40"/>
    <n v="0"/>
    <n v="150"/>
    <n v="11"/>
    <n v="22"/>
    <n v="150"/>
    <n v="183"/>
    <n v="17"/>
    <n v="16"/>
    <n v="74"/>
    <n v="107"/>
    <n v="31.1"/>
    <n v="0"/>
    <n v="126.55"/>
    <n v="157.65"/>
    <n v="0"/>
    <n v="9"/>
    <n v="8"/>
    <n v="17"/>
    <n v="180"/>
    <n v="95"/>
    <n v="0"/>
    <n v="275"/>
    <n v="0"/>
    <n v="4"/>
    <n v="8"/>
    <n v="12"/>
    <n v="33"/>
    <n v="12"/>
    <n v="0"/>
    <n v="8"/>
    <n v="0"/>
    <n v="53"/>
    <n v="0"/>
    <n v="0"/>
    <n v="1676"/>
    <m/>
  </r>
  <r>
    <x v="19"/>
    <x v="9"/>
    <n v="71.5"/>
    <n v="62.3"/>
    <n v="0"/>
    <n v="36.4"/>
    <n v="170.20000000000002"/>
    <n v="170.20000000000002"/>
    <n v="169.64911000000001"/>
    <n v="196.1"/>
    <n v="13.5"/>
    <n v="85"/>
    <n v="8.4"/>
    <n v="281.10000000000002"/>
    <n v="281.10000000000002"/>
    <n v="30"/>
    <n v="5"/>
    <n v="5"/>
    <n v="40"/>
    <n v="20"/>
    <n v="89"/>
    <n v="1"/>
    <n v="40"/>
    <n v="0"/>
    <n v="150"/>
    <n v="11"/>
    <n v="22"/>
    <n v="150"/>
    <n v="183"/>
    <n v="17"/>
    <n v="16"/>
    <n v="74"/>
    <n v="107"/>
    <n v="31.1"/>
    <n v="0"/>
    <n v="126.55"/>
    <n v="157.65"/>
    <n v="0"/>
    <n v="9"/>
    <n v="8"/>
    <n v="17"/>
    <n v="180"/>
    <n v="95"/>
    <n v="0"/>
    <n v="275"/>
    <n v="0"/>
    <n v="4"/>
    <n v="8"/>
    <n v="12"/>
    <n v="33"/>
    <n v="12"/>
    <n v="0"/>
    <n v="8"/>
    <n v="0"/>
    <n v="53"/>
    <n v="0"/>
    <n v="0"/>
    <n v="1676"/>
    <m/>
  </r>
  <r>
    <x v="19"/>
    <x v="10"/>
    <n v="71.5"/>
    <n v="62.3"/>
    <n v="0"/>
    <n v="36.4"/>
    <n v="170.20000000000002"/>
    <n v="170.20000000000002"/>
    <n v="169.64911000000001"/>
    <n v="196.1"/>
    <n v="13.5"/>
    <n v="85"/>
    <n v="8.4"/>
    <n v="281.10000000000002"/>
    <n v="281.10000000000002"/>
    <n v="30"/>
    <n v="5"/>
    <n v="5"/>
    <n v="40"/>
    <n v="20"/>
    <n v="89"/>
    <n v="1"/>
    <n v="40"/>
    <n v="0"/>
    <n v="150"/>
    <n v="11"/>
    <n v="22"/>
    <n v="150"/>
    <n v="183"/>
    <n v="17"/>
    <n v="16"/>
    <n v="74"/>
    <n v="107"/>
    <n v="31.1"/>
    <n v="0"/>
    <n v="126.55"/>
    <n v="157.65"/>
    <n v="0"/>
    <n v="9"/>
    <n v="8"/>
    <n v="17"/>
    <n v="180"/>
    <n v="95"/>
    <n v="0"/>
    <n v="275"/>
    <n v="0"/>
    <n v="4"/>
    <n v="8"/>
    <n v="12"/>
    <n v="33"/>
    <n v="12"/>
    <n v="0"/>
    <n v="8"/>
    <n v="0"/>
    <n v="53"/>
    <n v="0"/>
    <n v="0"/>
    <n v="1676"/>
    <m/>
  </r>
  <r>
    <x v="19"/>
    <x v="11"/>
    <n v="71.5"/>
    <n v="62.3"/>
    <n v="0"/>
    <n v="36.4"/>
    <n v="170.20000000000002"/>
    <n v="170.20000000000002"/>
    <n v="169.64911000000001"/>
    <n v="196.1"/>
    <n v="13.5"/>
    <n v="85"/>
    <n v="8.4"/>
    <n v="281.10000000000002"/>
    <n v="281.10000000000002"/>
    <n v="30"/>
    <n v="5"/>
    <n v="5"/>
    <n v="40"/>
    <n v="20"/>
    <n v="89"/>
    <n v="1"/>
    <n v="40"/>
    <n v="0"/>
    <n v="150"/>
    <n v="11"/>
    <n v="22"/>
    <n v="150"/>
    <n v="183"/>
    <n v="17"/>
    <n v="16"/>
    <n v="74"/>
    <n v="107"/>
    <n v="31.1"/>
    <n v="0"/>
    <n v="126.55"/>
    <n v="157.65"/>
    <n v="0"/>
    <n v="9"/>
    <n v="8"/>
    <n v="17"/>
    <n v="180"/>
    <n v="95"/>
    <n v="0"/>
    <n v="275"/>
    <n v="0"/>
    <n v="4"/>
    <n v="8"/>
    <n v="12"/>
    <n v="33"/>
    <n v="12"/>
    <n v="0"/>
    <n v="8"/>
    <n v="0"/>
    <n v="53"/>
    <n v="0"/>
    <n v="0"/>
    <n v="1676"/>
    <m/>
  </r>
  <r>
    <x v="20"/>
    <x v="0"/>
    <n v="71.5"/>
    <n v="62.3"/>
    <n v="0"/>
    <n v="36.4"/>
    <n v="170.20000000000002"/>
    <n v="170.20000000000002"/>
    <n v="169.64911000000001"/>
    <n v="196.1"/>
    <n v="13.5"/>
    <n v="85"/>
    <n v="8.4"/>
    <n v="281.10000000000002"/>
    <n v="281.10000000000002"/>
    <n v="30"/>
    <n v="5"/>
    <n v="5"/>
    <n v="40"/>
    <n v="20"/>
    <n v="89"/>
    <n v="1"/>
    <n v="40"/>
    <n v="0"/>
    <n v="150"/>
    <n v="11"/>
    <n v="22"/>
    <n v="150"/>
    <n v="183"/>
    <n v="17"/>
    <n v="16"/>
    <n v="74"/>
    <n v="107"/>
    <n v="31.1"/>
    <n v="0"/>
    <n v="126.55"/>
    <n v="157.65"/>
    <n v="0"/>
    <n v="9"/>
    <n v="8"/>
    <n v="17"/>
    <n v="180"/>
    <n v="95"/>
    <n v="0"/>
    <n v="275"/>
    <n v="0"/>
    <n v="4"/>
    <n v="8"/>
    <n v="12"/>
    <n v="33"/>
    <n v="12"/>
    <n v="0"/>
    <n v="8"/>
    <n v="0"/>
    <n v="53"/>
    <n v="0"/>
    <n v="0"/>
    <n v="1676"/>
    <m/>
  </r>
  <r>
    <x v="20"/>
    <x v="1"/>
    <n v="71.5"/>
    <n v="62.3"/>
    <n v="0"/>
    <n v="36.4"/>
    <n v="170.20000000000002"/>
    <n v="170.20000000000002"/>
    <n v="169.64911000000001"/>
    <n v="196.1"/>
    <n v="13.5"/>
    <n v="85"/>
    <n v="8.4"/>
    <n v="281.10000000000002"/>
    <n v="281.10000000000002"/>
    <n v="30"/>
    <n v="5"/>
    <n v="5"/>
    <n v="40"/>
    <n v="20"/>
    <n v="89"/>
    <n v="1"/>
    <n v="40"/>
    <n v="0"/>
    <n v="150"/>
    <n v="11"/>
    <n v="22"/>
    <n v="150"/>
    <n v="183"/>
    <n v="17"/>
    <n v="16"/>
    <n v="74"/>
    <n v="107"/>
    <n v="31.1"/>
    <n v="0"/>
    <n v="126.55"/>
    <n v="157.65"/>
    <n v="0"/>
    <n v="9"/>
    <n v="8"/>
    <n v="17"/>
    <n v="180"/>
    <n v="95"/>
    <n v="0"/>
    <n v="275"/>
    <n v="0"/>
    <n v="4"/>
    <n v="8"/>
    <n v="12"/>
    <n v="33"/>
    <n v="12"/>
    <n v="0"/>
    <n v="8"/>
    <n v="0"/>
    <n v="53"/>
    <n v="0"/>
    <n v="0"/>
    <n v="1676"/>
    <m/>
  </r>
  <r>
    <x v="20"/>
    <x v="2"/>
    <n v="71.5"/>
    <n v="62.3"/>
    <n v="0"/>
    <n v="36.4"/>
    <n v="170.20000000000002"/>
    <n v="170.20000000000002"/>
    <n v="169.64911000000001"/>
    <n v="196.1"/>
    <n v="13.5"/>
    <n v="85"/>
    <n v="8.4"/>
    <n v="281.10000000000002"/>
    <n v="281.10000000000002"/>
    <n v="30"/>
    <n v="5"/>
    <n v="5"/>
    <n v="40"/>
    <n v="20"/>
    <n v="89"/>
    <n v="1"/>
    <n v="40"/>
    <n v="0"/>
    <n v="150"/>
    <n v="11"/>
    <n v="22"/>
    <n v="150"/>
    <n v="183"/>
    <n v="17"/>
    <n v="16"/>
    <n v="74"/>
    <n v="107"/>
    <n v="31.1"/>
    <n v="0"/>
    <n v="126.55"/>
    <n v="157.65"/>
    <n v="0"/>
    <n v="9"/>
    <n v="8"/>
    <n v="17"/>
    <n v="180"/>
    <n v="95"/>
    <n v="0"/>
    <n v="275"/>
    <n v="0"/>
    <n v="4"/>
    <n v="8"/>
    <n v="12"/>
    <n v="33"/>
    <n v="12"/>
    <n v="0"/>
    <n v="8"/>
    <n v="0"/>
    <n v="53"/>
    <n v="0"/>
    <n v="0"/>
    <n v="1676"/>
    <m/>
  </r>
  <r>
    <x v="20"/>
    <x v="3"/>
    <n v="71.5"/>
    <n v="62.3"/>
    <n v="0"/>
    <n v="36.4"/>
    <n v="170.20000000000002"/>
    <n v="170.20000000000002"/>
    <n v="169.64911000000001"/>
    <n v="196.1"/>
    <n v="13.5"/>
    <n v="85"/>
    <n v="8.4"/>
    <n v="281.10000000000002"/>
    <n v="281.10000000000002"/>
    <n v="30"/>
    <n v="5"/>
    <n v="5"/>
    <n v="40"/>
    <n v="20"/>
    <n v="89"/>
    <n v="1"/>
    <n v="40"/>
    <n v="0"/>
    <n v="150"/>
    <n v="11"/>
    <n v="22"/>
    <n v="150"/>
    <n v="183"/>
    <n v="17"/>
    <n v="16"/>
    <n v="74"/>
    <n v="107"/>
    <n v="31.1"/>
    <n v="0"/>
    <n v="126.55"/>
    <n v="157.65"/>
    <n v="0"/>
    <n v="9"/>
    <n v="8"/>
    <n v="17"/>
    <n v="180"/>
    <n v="95"/>
    <n v="0"/>
    <n v="275"/>
    <n v="0"/>
    <n v="4"/>
    <n v="8"/>
    <n v="12"/>
    <n v="33"/>
    <n v="12"/>
    <n v="0"/>
    <n v="8"/>
    <n v="0"/>
    <n v="53"/>
    <n v="0"/>
    <n v="0"/>
    <n v="1676"/>
    <m/>
  </r>
  <r>
    <x v="20"/>
    <x v="4"/>
    <n v="71.5"/>
    <n v="62.3"/>
    <n v="0"/>
    <n v="36.4"/>
    <n v="170.20000000000002"/>
    <n v="170.20000000000002"/>
    <n v="169.64911000000001"/>
    <n v="196.1"/>
    <n v="13.5"/>
    <n v="85"/>
    <n v="8.4"/>
    <n v="281.10000000000002"/>
    <n v="281.10000000000002"/>
    <n v="30"/>
    <n v="5"/>
    <n v="5"/>
    <n v="40"/>
    <n v="20"/>
    <n v="89"/>
    <n v="1"/>
    <n v="40"/>
    <n v="0"/>
    <n v="150"/>
    <n v="11"/>
    <n v="22"/>
    <n v="150"/>
    <n v="183"/>
    <n v="17"/>
    <n v="16"/>
    <n v="74"/>
    <n v="107"/>
    <n v="31.1"/>
    <n v="0"/>
    <n v="126.55"/>
    <n v="157.65"/>
    <n v="0"/>
    <n v="9"/>
    <n v="8"/>
    <n v="17"/>
    <n v="180"/>
    <n v="95"/>
    <n v="0"/>
    <n v="275"/>
    <n v="0"/>
    <n v="4"/>
    <n v="8"/>
    <n v="12"/>
    <n v="33"/>
    <n v="12"/>
    <n v="0"/>
    <n v="8"/>
    <n v="0"/>
    <n v="53"/>
    <n v="0"/>
    <n v="0"/>
    <n v="1676"/>
    <m/>
  </r>
  <r>
    <x v="20"/>
    <x v="5"/>
    <n v="71.5"/>
    <n v="62.3"/>
    <n v="0"/>
    <n v="36.4"/>
    <n v="170.20000000000002"/>
    <n v="170.20000000000002"/>
    <n v="169.64911000000001"/>
    <n v="196.1"/>
    <n v="13.5"/>
    <n v="85"/>
    <n v="8.4"/>
    <n v="281.10000000000002"/>
    <n v="281.10000000000002"/>
    <n v="30"/>
    <n v="5"/>
    <n v="5"/>
    <n v="40"/>
    <n v="20"/>
    <n v="89"/>
    <n v="1"/>
    <n v="40"/>
    <n v="0"/>
    <n v="150"/>
    <n v="11"/>
    <n v="22"/>
    <n v="150"/>
    <n v="183"/>
    <n v="17"/>
    <n v="16"/>
    <n v="74"/>
    <n v="107"/>
    <n v="31.1"/>
    <n v="0"/>
    <n v="126.55"/>
    <n v="157.65"/>
    <n v="0"/>
    <n v="9"/>
    <n v="8"/>
    <n v="17"/>
    <n v="180"/>
    <n v="95"/>
    <n v="0"/>
    <n v="275"/>
    <n v="0"/>
    <n v="4"/>
    <n v="8"/>
    <n v="12"/>
    <n v="33"/>
    <n v="12"/>
    <n v="0"/>
    <n v="8"/>
    <n v="0"/>
    <n v="53"/>
    <n v="0"/>
    <n v="0"/>
    <n v="1676"/>
    <m/>
  </r>
  <r>
    <x v="20"/>
    <x v="6"/>
    <n v="71.5"/>
    <n v="62.3"/>
    <n v="0"/>
    <n v="36.4"/>
    <n v="170.20000000000002"/>
    <n v="170.20000000000002"/>
    <n v="169.64911000000001"/>
    <n v="196.1"/>
    <n v="13.5"/>
    <n v="85"/>
    <n v="8.4"/>
    <n v="281.10000000000002"/>
    <n v="281.10000000000002"/>
    <n v="30"/>
    <n v="5"/>
    <n v="5"/>
    <n v="40"/>
    <n v="20"/>
    <n v="89"/>
    <n v="1"/>
    <n v="40"/>
    <n v="0"/>
    <n v="150"/>
    <n v="11"/>
    <n v="22"/>
    <n v="150"/>
    <n v="183"/>
    <n v="17"/>
    <n v="16"/>
    <n v="74"/>
    <n v="107"/>
    <n v="31.1"/>
    <n v="0"/>
    <n v="126.55"/>
    <n v="157.65"/>
    <n v="0"/>
    <n v="9"/>
    <n v="8"/>
    <n v="17"/>
    <n v="180"/>
    <n v="95"/>
    <n v="0"/>
    <n v="275"/>
    <n v="0"/>
    <n v="4"/>
    <n v="8"/>
    <n v="12"/>
    <n v="33"/>
    <n v="12"/>
    <n v="0"/>
    <n v="8"/>
    <n v="0"/>
    <n v="53"/>
    <n v="0"/>
    <n v="0"/>
    <n v="1676"/>
    <m/>
  </r>
  <r>
    <x v="20"/>
    <x v="7"/>
    <n v="71.5"/>
    <n v="62.3"/>
    <n v="0"/>
    <n v="36.4"/>
    <n v="170.20000000000002"/>
    <n v="170.20000000000002"/>
    <n v="169.64911000000001"/>
    <n v="196.1"/>
    <n v="13.5"/>
    <n v="85"/>
    <n v="8.4"/>
    <n v="281.10000000000002"/>
    <n v="281.10000000000002"/>
    <n v="30"/>
    <n v="5"/>
    <n v="5"/>
    <n v="40"/>
    <n v="20"/>
    <n v="89"/>
    <n v="1"/>
    <n v="40"/>
    <n v="0"/>
    <n v="150"/>
    <n v="11"/>
    <n v="22"/>
    <n v="150"/>
    <n v="183"/>
    <n v="17"/>
    <n v="16"/>
    <n v="74"/>
    <n v="107"/>
    <n v="31.1"/>
    <n v="0"/>
    <n v="126.55"/>
    <n v="157.65"/>
    <n v="0"/>
    <n v="9"/>
    <n v="8"/>
    <n v="17"/>
    <n v="180"/>
    <n v="95"/>
    <n v="0"/>
    <n v="275"/>
    <n v="0"/>
    <n v="4"/>
    <n v="8"/>
    <n v="12"/>
    <n v="33"/>
    <n v="12"/>
    <n v="0"/>
    <n v="8"/>
    <n v="0"/>
    <n v="53"/>
    <n v="0"/>
    <n v="0"/>
    <n v="1676"/>
    <m/>
  </r>
  <r>
    <x v="20"/>
    <x v="8"/>
    <n v="71.5"/>
    <n v="62.3"/>
    <n v="0"/>
    <n v="36.4"/>
    <n v="170.20000000000002"/>
    <n v="170.20000000000002"/>
    <n v="169.64911000000001"/>
    <n v="196.1"/>
    <n v="13.5"/>
    <n v="85"/>
    <n v="8.4"/>
    <n v="281.10000000000002"/>
    <n v="281.10000000000002"/>
    <n v="30"/>
    <n v="5"/>
    <n v="5"/>
    <n v="40"/>
    <n v="20"/>
    <n v="89"/>
    <n v="1"/>
    <n v="40"/>
    <n v="0"/>
    <n v="150"/>
    <n v="11"/>
    <n v="22"/>
    <n v="150"/>
    <n v="183"/>
    <n v="17"/>
    <n v="16"/>
    <n v="74"/>
    <n v="107"/>
    <n v="31.1"/>
    <n v="0"/>
    <n v="126.55"/>
    <n v="157.65"/>
    <n v="0"/>
    <n v="9"/>
    <n v="8"/>
    <n v="17"/>
    <n v="180"/>
    <n v="95"/>
    <n v="0"/>
    <n v="275"/>
    <n v="0"/>
    <n v="4"/>
    <n v="8"/>
    <n v="12"/>
    <n v="33"/>
    <n v="12"/>
    <n v="0"/>
    <n v="8"/>
    <n v="0"/>
    <n v="53"/>
    <n v="0"/>
    <n v="0"/>
    <n v="1676"/>
    <m/>
  </r>
  <r>
    <x v="20"/>
    <x v="9"/>
    <n v="71.5"/>
    <n v="62.3"/>
    <n v="0"/>
    <n v="36.4"/>
    <n v="170.20000000000002"/>
    <n v="170.20000000000002"/>
    <n v="169.64911000000001"/>
    <n v="196.1"/>
    <n v="13.5"/>
    <n v="85"/>
    <n v="8.4"/>
    <n v="281.10000000000002"/>
    <n v="281.10000000000002"/>
    <n v="30"/>
    <n v="5"/>
    <n v="5"/>
    <n v="40"/>
    <n v="20"/>
    <n v="89"/>
    <n v="1"/>
    <n v="40"/>
    <n v="0"/>
    <n v="150"/>
    <n v="11"/>
    <n v="22"/>
    <n v="150"/>
    <n v="183"/>
    <n v="17"/>
    <n v="16"/>
    <n v="74"/>
    <n v="107"/>
    <n v="31.1"/>
    <n v="0"/>
    <n v="126.55"/>
    <n v="157.65"/>
    <n v="0"/>
    <n v="9"/>
    <n v="8"/>
    <n v="17"/>
    <n v="180"/>
    <n v="95"/>
    <n v="0"/>
    <n v="275"/>
    <n v="0"/>
    <n v="4"/>
    <n v="8"/>
    <n v="12"/>
    <n v="33"/>
    <n v="12"/>
    <n v="0"/>
    <n v="8"/>
    <n v="0"/>
    <n v="53"/>
    <n v="0"/>
    <n v="0"/>
    <n v="1676"/>
    <m/>
  </r>
  <r>
    <x v="20"/>
    <x v="10"/>
    <n v="71.5"/>
    <n v="62.3"/>
    <n v="0"/>
    <n v="36.4"/>
    <n v="170.20000000000002"/>
    <n v="170.20000000000002"/>
    <n v="169.64911000000001"/>
    <n v="196.1"/>
    <n v="13.5"/>
    <n v="85"/>
    <n v="8.4"/>
    <n v="281.10000000000002"/>
    <n v="281.10000000000002"/>
    <n v="30"/>
    <n v="5"/>
    <n v="5"/>
    <n v="40"/>
    <n v="20"/>
    <n v="89"/>
    <n v="1"/>
    <n v="40"/>
    <n v="0"/>
    <n v="150"/>
    <n v="11"/>
    <n v="22"/>
    <n v="150"/>
    <n v="183"/>
    <n v="17"/>
    <n v="16"/>
    <n v="74"/>
    <n v="107"/>
    <n v="31.1"/>
    <n v="0"/>
    <n v="126.55"/>
    <n v="157.65"/>
    <n v="0"/>
    <n v="9"/>
    <n v="8"/>
    <n v="17"/>
    <n v="180"/>
    <n v="95"/>
    <n v="0"/>
    <n v="275"/>
    <n v="0"/>
    <n v="4"/>
    <n v="8"/>
    <n v="12"/>
    <n v="33"/>
    <n v="12"/>
    <n v="0"/>
    <n v="8"/>
    <n v="0"/>
    <n v="53"/>
    <n v="0"/>
    <n v="0"/>
    <n v="1676"/>
    <m/>
  </r>
  <r>
    <x v="20"/>
    <x v="11"/>
    <n v="71.5"/>
    <n v="62.3"/>
    <n v="0"/>
    <n v="36.4"/>
    <n v="170.20000000000002"/>
    <n v="170.20000000000002"/>
    <n v="169.64911000000001"/>
    <n v="196.1"/>
    <n v="13.5"/>
    <n v="85"/>
    <n v="8.4"/>
    <n v="281.10000000000002"/>
    <n v="281.10000000000002"/>
    <n v="30"/>
    <n v="5"/>
    <n v="5"/>
    <n v="40"/>
    <n v="20"/>
    <n v="89"/>
    <n v="1"/>
    <n v="40"/>
    <n v="0"/>
    <n v="150"/>
    <n v="11"/>
    <n v="22"/>
    <n v="150"/>
    <n v="183"/>
    <n v="17"/>
    <n v="16"/>
    <n v="74"/>
    <n v="107"/>
    <n v="31.1"/>
    <n v="0"/>
    <n v="126.55"/>
    <n v="157.65"/>
    <n v="0"/>
    <n v="9"/>
    <n v="8"/>
    <n v="17"/>
    <n v="180"/>
    <n v="95"/>
    <n v="0"/>
    <n v="275"/>
    <n v="0"/>
    <n v="4"/>
    <n v="8"/>
    <n v="12"/>
    <n v="33"/>
    <n v="12"/>
    <n v="0"/>
    <n v="8"/>
    <n v="0"/>
    <n v="53"/>
    <n v="0"/>
    <n v="0"/>
    <n v="1676"/>
    <m/>
  </r>
  <r>
    <x v="21"/>
    <x v="0"/>
    <n v="71.5"/>
    <n v="62.3"/>
    <n v="0"/>
    <n v="36.4"/>
    <n v="170.20000000000002"/>
    <n v="170.20000000000002"/>
    <n v="169.64911000000001"/>
    <n v="196.1"/>
    <n v="13.5"/>
    <n v="85"/>
    <n v="8.4"/>
    <n v="281.10000000000002"/>
    <n v="281.10000000000002"/>
    <n v="30"/>
    <n v="5"/>
    <n v="5"/>
    <n v="40"/>
    <n v="20"/>
    <n v="89"/>
    <n v="1"/>
    <n v="40"/>
    <n v="0"/>
    <n v="150"/>
    <n v="11"/>
    <n v="22"/>
    <n v="150"/>
    <n v="183"/>
    <n v="17"/>
    <n v="16"/>
    <n v="74"/>
    <n v="107"/>
    <n v="31.1"/>
    <n v="0"/>
    <n v="126.55"/>
    <n v="157.65"/>
    <n v="0"/>
    <n v="9"/>
    <n v="8"/>
    <n v="17"/>
    <n v="180"/>
    <n v="95"/>
    <n v="0"/>
    <n v="275"/>
    <n v="0"/>
    <n v="4"/>
    <n v="8"/>
    <n v="12"/>
    <n v="33"/>
    <n v="12"/>
    <n v="0"/>
    <n v="8"/>
    <n v="0"/>
    <n v="53"/>
    <n v="0"/>
    <n v="0"/>
    <n v="1676"/>
    <m/>
  </r>
  <r>
    <x v="21"/>
    <x v="1"/>
    <n v="71.5"/>
    <n v="62.3"/>
    <n v="0"/>
    <n v="36.4"/>
    <n v="170.20000000000002"/>
    <n v="170.20000000000002"/>
    <n v="169.64911000000001"/>
    <n v="196.1"/>
    <n v="13.5"/>
    <n v="85"/>
    <n v="8.4"/>
    <n v="281.10000000000002"/>
    <n v="281.10000000000002"/>
    <n v="30"/>
    <n v="5"/>
    <n v="5"/>
    <n v="40"/>
    <n v="20"/>
    <n v="89"/>
    <n v="1"/>
    <n v="40"/>
    <n v="0"/>
    <n v="150"/>
    <n v="11"/>
    <n v="22"/>
    <n v="150"/>
    <n v="183"/>
    <n v="17"/>
    <n v="16"/>
    <n v="74"/>
    <n v="107"/>
    <n v="31.1"/>
    <n v="0"/>
    <n v="126.55"/>
    <n v="157.65"/>
    <n v="0"/>
    <n v="9"/>
    <n v="8"/>
    <n v="17"/>
    <n v="180"/>
    <n v="95"/>
    <n v="0"/>
    <n v="275"/>
    <n v="0"/>
    <n v="4"/>
    <n v="8"/>
    <n v="12"/>
    <n v="33"/>
    <n v="12"/>
    <n v="0"/>
    <n v="8"/>
    <n v="0"/>
    <n v="53"/>
    <n v="0"/>
    <n v="0"/>
    <n v="1676"/>
    <m/>
  </r>
  <r>
    <x v="21"/>
    <x v="2"/>
    <n v="71.5"/>
    <n v="62.3"/>
    <n v="0"/>
    <n v="36.4"/>
    <n v="170.20000000000002"/>
    <n v="170.20000000000002"/>
    <n v="169.64911000000001"/>
    <n v="196.1"/>
    <n v="13.5"/>
    <n v="85"/>
    <n v="8.4"/>
    <n v="281.10000000000002"/>
    <n v="281.10000000000002"/>
    <n v="30"/>
    <n v="5"/>
    <n v="5"/>
    <n v="40"/>
    <n v="20"/>
    <n v="89"/>
    <n v="1"/>
    <n v="40"/>
    <n v="0"/>
    <n v="150"/>
    <n v="11"/>
    <n v="22"/>
    <n v="150"/>
    <n v="183"/>
    <n v="17"/>
    <n v="16"/>
    <n v="74"/>
    <n v="107"/>
    <n v="31.1"/>
    <n v="0"/>
    <n v="126.55"/>
    <n v="157.65"/>
    <n v="0"/>
    <n v="9"/>
    <n v="8"/>
    <n v="17"/>
    <n v="180"/>
    <n v="95"/>
    <n v="0"/>
    <n v="275"/>
    <n v="0"/>
    <n v="4"/>
    <n v="8"/>
    <n v="12"/>
    <n v="33"/>
    <n v="12"/>
    <n v="0"/>
    <n v="8"/>
    <n v="0"/>
    <n v="53"/>
    <n v="0"/>
    <n v="0"/>
    <n v="1676"/>
    <m/>
  </r>
  <r>
    <x v="21"/>
    <x v="3"/>
    <n v="71.5"/>
    <n v="62.3"/>
    <n v="0"/>
    <n v="36.4"/>
    <n v="170.20000000000002"/>
    <n v="170.20000000000002"/>
    <n v="169.64911000000001"/>
    <n v="196.1"/>
    <n v="13.5"/>
    <n v="85"/>
    <n v="8.4"/>
    <n v="281.10000000000002"/>
    <n v="281.10000000000002"/>
    <n v="30"/>
    <n v="5"/>
    <n v="5"/>
    <n v="40"/>
    <n v="20"/>
    <n v="89"/>
    <n v="1"/>
    <n v="40"/>
    <n v="0"/>
    <n v="150"/>
    <n v="11"/>
    <n v="22"/>
    <n v="150"/>
    <n v="183"/>
    <n v="17"/>
    <n v="16"/>
    <n v="74"/>
    <n v="107"/>
    <n v="31.1"/>
    <n v="0"/>
    <n v="126.55"/>
    <n v="157.65"/>
    <n v="0"/>
    <n v="9"/>
    <n v="8"/>
    <n v="17"/>
    <n v="180"/>
    <n v="95"/>
    <n v="0"/>
    <n v="275"/>
    <n v="0"/>
    <n v="4"/>
    <n v="8"/>
    <n v="12"/>
    <n v="33"/>
    <n v="12"/>
    <n v="0"/>
    <n v="8"/>
    <n v="0"/>
    <n v="53"/>
    <n v="0"/>
    <n v="0"/>
    <n v="1676"/>
    <m/>
  </r>
  <r>
    <x v="21"/>
    <x v="4"/>
    <n v="71.5"/>
    <n v="62.3"/>
    <n v="0"/>
    <n v="36.4"/>
    <n v="170.20000000000002"/>
    <n v="170.20000000000002"/>
    <n v="169.64911000000001"/>
    <n v="196.1"/>
    <n v="13.5"/>
    <n v="85"/>
    <n v="8.4"/>
    <n v="281.10000000000002"/>
    <n v="281.10000000000002"/>
    <n v="30"/>
    <n v="5"/>
    <n v="5"/>
    <n v="40"/>
    <n v="20"/>
    <n v="89"/>
    <n v="1"/>
    <n v="40"/>
    <n v="0"/>
    <n v="150"/>
    <n v="11"/>
    <n v="22"/>
    <n v="150"/>
    <n v="183"/>
    <n v="17"/>
    <n v="16"/>
    <n v="74"/>
    <n v="107"/>
    <n v="31.1"/>
    <n v="0"/>
    <n v="126.55"/>
    <n v="157.65"/>
    <n v="0"/>
    <n v="9"/>
    <n v="8"/>
    <n v="17"/>
    <n v="180"/>
    <n v="95"/>
    <n v="0"/>
    <n v="275"/>
    <n v="0"/>
    <n v="4"/>
    <n v="8"/>
    <n v="12"/>
    <n v="33"/>
    <n v="12"/>
    <n v="0"/>
    <n v="8"/>
    <n v="0"/>
    <n v="53"/>
    <n v="0"/>
    <n v="0"/>
    <n v="1676"/>
    <m/>
  </r>
  <r>
    <x v="21"/>
    <x v="5"/>
    <n v="71.5"/>
    <n v="62.3"/>
    <n v="0"/>
    <n v="36.4"/>
    <n v="170.20000000000002"/>
    <n v="170.20000000000002"/>
    <n v="169.64911000000001"/>
    <n v="196.1"/>
    <n v="13.5"/>
    <n v="85"/>
    <n v="8.4"/>
    <n v="281.10000000000002"/>
    <n v="281.10000000000002"/>
    <n v="30"/>
    <n v="5"/>
    <n v="5"/>
    <n v="40"/>
    <n v="20"/>
    <n v="89"/>
    <n v="1"/>
    <n v="40"/>
    <n v="0"/>
    <n v="150"/>
    <n v="11"/>
    <n v="22"/>
    <n v="150"/>
    <n v="183"/>
    <n v="17"/>
    <n v="16"/>
    <n v="74"/>
    <n v="107"/>
    <n v="31.1"/>
    <n v="0"/>
    <n v="126.55"/>
    <n v="157.65"/>
    <n v="0"/>
    <n v="9"/>
    <n v="8"/>
    <n v="17"/>
    <n v="180"/>
    <n v="95"/>
    <n v="0"/>
    <n v="275"/>
    <n v="0"/>
    <n v="4"/>
    <n v="8"/>
    <n v="12"/>
    <n v="33"/>
    <n v="12"/>
    <n v="0"/>
    <n v="8"/>
    <n v="0"/>
    <n v="53"/>
    <n v="0"/>
    <n v="0"/>
    <n v="1676"/>
    <m/>
  </r>
  <r>
    <x v="21"/>
    <x v="6"/>
    <n v="71.5"/>
    <n v="62.3"/>
    <n v="0"/>
    <n v="36.4"/>
    <n v="170.20000000000002"/>
    <n v="170.20000000000002"/>
    <n v="169.64911000000001"/>
    <n v="196.1"/>
    <n v="13.5"/>
    <n v="85"/>
    <n v="8.4"/>
    <n v="281.10000000000002"/>
    <n v="281.10000000000002"/>
    <n v="30"/>
    <n v="5"/>
    <n v="5"/>
    <n v="40"/>
    <n v="20"/>
    <n v="89"/>
    <n v="1"/>
    <n v="40"/>
    <n v="0"/>
    <n v="150"/>
    <n v="11"/>
    <n v="22"/>
    <n v="150"/>
    <n v="183"/>
    <n v="17"/>
    <n v="16"/>
    <n v="74"/>
    <n v="107"/>
    <n v="31.1"/>
    <n v="0"/>
    <n v="126.55"/>
    <n v="157.65"/>
    <n v="0"/>
    <n v="9"/>
    <n v="8"/>
    <n v="17"/>
    <n v="180"/>
    <n v="95"/>
    <n v="0"/>
    <n v="275"/>
    <n v="0"/>
    <n v="4"/>
    <n v="8"/>
    <n v="12"/>
    <n v="33"/>
    <n v="12"/>
    <n v="0"/>
    <n v="8"/>
    <n v="0"/>
    <n v="53"/>
    <n v="0"/>
    <n v="0"/>
    <n v="1676"/>
    <m/>
  </r>
  <r>
    <x v="21"/>
    <x v="7"/>
    <n v="71.5"/>
    <n v="62.3"/>
    <n v="0"/>
    <n v="36.4"/>
    <n v="170.20000000000002"/>
    <n v="170.20000000000002"/>
    <n v="169.64911000000001"/>
    <n v="196.1"/>
    <n v="13.5"/>
    <n v="85"/>
    <n v="8.4"/>
    <n v="281.10000000000002"/>
    <n v="281.10000000000002"/>
    <n v="30"/>
    <n v="5"/>
    <n v="5"/>
    <n v="40"/>
    <n v="20"/>
    <n v="89"/>
    <n v="1"/>
    <n v="40"/>
    <n v="0"/>
    <n v="150"/>
    <n v="11"/>
    <n v="22"/>
    <n v="150"/>
    <n v="183"/>
    <n v="17"/>
    <n v="16"/>
    <n v="74"/>
    <n v="107"/>
    <n v="31.1"/>
    <n v="0"/>
    <n v="126.55"/>
    <n v="157.65"/>
    <n v="0"/>
    <n v="9"/>
    <n v="8"/>
    <n v="17"/>
    <n v="180"/>
    <n v="95"/>
    <n v="0"/>
    <n v="275"/>
    <n v="0"/>
    <n v="4"/>
    <n v="8"/>
    <n v="12"/>
    <n v="33"/>
    <n v="12"/>
    <n v="0"/>
    <n v="8"/>
    <n v="0"/>
    <n v="53"/>
    <n v="0"/>
    <n v="0"/>
    <n v="1676"/>
    <m/>
  </r>
  <r>
    <x v="21"/>
    <x v="8"/>
    <n v="71.5"/>
    <n v="62.3"/>
    <n v="0"/>
    <n v="36.4"/>
    <n v="170.20000000000002"/>
    <n v="170.20000000000002"/>
    <n v="169.64911000000001"/>
    <n v="196.1"/>
    <n v="13.5"/>
    <n v="85"/>
    <n v="8.4"/>
    <n v="281.10000000000002"/>
    <n v="281.10000000000002"/>
    <n v="30"/>
    <n v="5"/>
    <n v="5"/>
    <n v="40"/>
    <n v="20"/>
    <n v="89"/>
    <n v="1"/>
    <n v="40"/>
    <n v="0"/>
    <n v="150"/>
    <n v="11"/>
    <n v="22"/>
    <n v="150"/>
    <n v="183"/>
    <n v="17"/>
    <n v="16"/>
    <n v="74"/>
    <n v="107"/>
    <n v="31.1"/>
    <n v="0"/>
    <n v="126.55"/>
    <n v="157.65"/>
    <n v="0"/>
    <n v="9"/>
    <n v="8"/>
    <n v="17"/>
    <n v="180"/>
    <n v="95"/>
    <n v="0"/>
    <n v="275"/>
    <n v="0"/>
    <n v="4"/>
    <n v="8"/>
    <n v="12"/>
    <n v="33"/>
    <n v="12"/>
    <n v="0"/>
    <n v="8"/>
    <n v="0"/>
    <n v="53"/>
    <n v="0"/>
    <n v="0"/>
    <n v="1676"/>
    <m/>
  </r>
  <r>
    <x v="21"/>
    <x v="9"/>
    <n v="71.5"/>
    <n v="62.3"/>
    <n v="0"/>
    <n v="36.4"/>
    <n v="170.20000000000002"/>
    <n v="170.20000000000002"/>
    <n v="169.64911000000001"/>
    <n v="196.1"/>
    <n v="13.5"/>
    <n v="85"/>
    <n v="8.4"/>
    <n v="281.10000000000002"/>
    <n v="281.10000000000002"/>
    <n v="30"/>
    <n v="5"/>
    <n v="5"/>
    <n v="40"/>
    <n v="20"/>
    <n v="89"/>
    <n v="1"/>
    <n v="40"/>
    <n v="0"/>
    <n v="150"/>
    <n v="11"/>
    <n v="22"/>
    <n v="150"/>
    <n v="183"/>
    <n v="17"/>
    <n v="16"/>
    <n v="74"/>
    <n v="107"/>
    <n v="31.1"/>
    <n v="0"/>
    <n v="126.55"/>
    <n v="157.65"/>
    <n v="0"/>
    <n v="9"/>
    <n v="8"/>
    <n v="17"/>
    <n v="180"/>
    <n v="95"/>
    <n v="0"/>
    <n v="275"/>
    <n v="0"/>
    <n v="4"/>
    <n v="8"/>
    <n v="12"/>
    <n v="33"/>
    <n v="12"/>
    <n v="0"/>
    <n v="8"/>
    <n v="0"/>
    <n v="53"/>
    <n v="0"/>
    <n v="0"/>
    <n v="1676"/>
    <m/>
  </r>
  <r>
    <x v="21"/>
    <x v="10"/>
    <n v="71.5"/>
    <n v="62.3"/>
    <n v="0"/>
    <n v="36.4"/>
    <n v="170.20000000000002"/>
    <n v="170.20000000000002"/>
    <n v="169.64911000000001"/>
    <n v="196.1"/>
    <n v="13.5"/>
    <n v="85"/>
    <n v="8.4"/>
    <n v="281.10000000000002"/>
    <n v="281.10000000000002"/>
    <n v="30"/>
    <n v="5"/>
    <n v="5"/>
    <n v="40"/>
    <n v="20"/>
    <n v="89"/>
    <n v="1"/>
    <n v="40"/>
    <n v="0"/>
    <n v="150"/>
    <n v="11"/>
    <n v="22"/>
    <n v="150"/>
    <n v="183"/>
    <n v="17"/>
    <n v="16"/>
    <n v="74"/>
    <n v="107"/>
    <n v="31.1"/>
    <n v="0"/>
    <n v="126.55"/>
    <n v="157.65"/>
    <n v="0"/>
    <n v="9"/>
    <n v="8"/>
    <n v="17"/>
    <n v="180"/>
    <n v="95"/>
    <n v="0"/>
    <n v="275"/>
    <n v="0"/>
    <n v="4"/>
    <n v="8"/>
    <n v="12"/>
    <n v="33"/>
    <n v="12"/>
    <n v="0"/>
    <n v="8"/>
    <n v="0"/>
    <n v="53"/>
    <n v="0"/>
    <n v="0"/>
    <n v="1676"/>
    <s v="Entre Noviembre de 2014 y Febrero de 2015 se incorporan los nuevos trenes eléctricos chinos CCEE"/>
  </r>
  <r>
    <x v="21"/>
    <x v="11"/>
    <n v="71.5"/>
    <n v="62.3"/>
    <n v="0"/>
    <n v="36.4"/>
    <n v="170.20000000000002"/>
    <n v="170.20000000000002"/>
    <n v="169.64911000000001"/>
    <n v="196.1"/>
    <n v="13.5"/>
    <n v="85"/>
    <n v="8.4"/>
    <n v="281.10000000000002"/>
    <n v="281.10000000000002"/>
    <n v="30"/>
    <n v="5"/>
    <n v="5"/>
    <n v="40"/>
    <n v="20"/>
    <n v="89"/>
    <n v="1"/>
    <n v="40"/>
    <n v="0"/>
    <n v="150"/>
    <n v="11"/>
    <n v="22"/>
    <n v="150"/>
    <n v="183"/>
    <n v="17"/>
    <n v="16"/>
    <n v="74"/>
    <n v="107"/>
    <n v="31.1"/>
    <n v="0"/>
    <n v="126.55"/>
    <n v="157.65"/>
    <n v="0"/>
    <n v="9"/>
    <n v="8"/>
    <n v="17"/>
    <n v="152"/>
    <n v="75"/>
    <n v="0"/>
    <n v="227"/>
    <n v="0"/>
    <n v="4"/>
    <n v="8"/>
    <n v="12"/>
    <n v="33"/>
    <n v="12"/>
    <n v="0"/>
    <n v="8"/>
    <n v="0"/>
    <n v="53"/>
    <n v="0"/>
    <n v="0"/>
    <n v="1676"/>
    <m/>
  </r>
  <r>
    <x v="22"/>
    <x v="0"/>
    <n v="71.5"/>
    <n v="62.3"/>
    <n v="0"/>
    <n v="36.4"/>
    <n v="170.20000000000002"/>
    <n v="170.20000000000002"/>
    <n v="169.64911000000001"/>
    <n v="196.1"/>
    <n v="13.5"/>
    <n v="85"/>
    <n v="8.4"/>
    <n v="281.10000000000002"/>
    <n v="281.10000000000002"/>
    <n v="30"/>
    <n v="5"/>
    <n v="5"/>
    <n v="40"/>
    <n v="20"/>
    <n v="89"/>
    <n v="1"/>
    <n v="40"/>
    <n v="0"/>
    <n v="150"/>
    <n v="11"/>
    <n v="22"/>
    <n v="150"/>
    <n v="183"/>
    <n v="17"/>
    <n v="16"/>
    <n v="74"/>
    <n v="107"/>
    <n v="31.1"/>
    <n v="0"/>
    <n v="126.55"/>
    <n v="157.65"/>
    <n v="0"/>
    <n v="9"/>
    <n v="8"/>
    <n v="17"/>
    <n v="152"/>
    <n v="75"/>
    <n v="0"/>
    <n v="227"/>
    <n v="0"/>
    <n v="4"/>
    <n v="8"/>
    <n v="12"/>
    <n v="33"/>
    <n v="12"/>
    <n v="0"/>
    <n v="8"/>
    <n v="0"/>
    <n v="53"/>
    <n v="0"/>
    <n v="0"/>
    <n v="1676"/>
    <m/>
  </r>
  <r>
    <x v="22"/>
    <x v="1"/>
    <n v="71.5"/>
    <n v="62.3"/>
    <n v="0"/>
    <n v="36.4"/>
    <n v="170.20000000000002"/>
    <n v="170.20000000000002"/>
    <n v="169.64911000000001"/>
    <n v="196.1"/>
    <n v="13.5"/>
    <n v="85"/>
    <n v="8.4"/>
    <n v="281.10000000000002"/>
    <n v="281.10000000000002"/>
    <n v="30"/>
    <n v="5"/>
    <n v="5"/>
    <n v="40"/>
    <n v="20"/>
    <n v="89"/>
    <n v="1"/>
    <n v="40"/>
    <n v="0"/>
    <n v="150"/>
    <n v="11"/>
    <n v="22"/>
    <n v="150"/>
    <n v="183"/>
    <n v="17"/>
    <n v="16"/>
    <n v="74"/>
    <n v="107"/>
    <n v="31.1"/>
    <n v="0"/>
    <n v="126.55"/>
    <n v="157.65"/>
    <n v="0"/>
    <n v="9"/>
    <n v="8"/>
    <n v="17"/>
    <n v="152"/>
    <n v="75"/>
    <n v="0"/>
    <n v="227"/>
    <n v="0"/>
    <n v="4"/>
    <n v="8"/>
    <n v="12"/>
    <n v="33"/>
    <n v="12"/>
    <n v="0"/>
    <n v="8"/>
    <n v="0"/>
    <n v="53"/>
    <n v="0"/>
    <n v="0"/>
    <n v="1676"/>
    <m/>
  </r>
  <r>
    <x v="22"/>
    <x v="2"/>
    <n v="71.5"/>
    <n v="62.3"/>
    <n v="0"/>
    <n v="36.4"/>
    <n v="170.20000000000002"/>
    <n v="170.20000000000002"/>
    <n v="169.64911000000001"/>
    <n v="196.1"/>
    <n v="13.5"/>
    <n v="85"/>
    <n v="8.4"/>
    <n v="281.10000000000002"/>
    <n v="281.10000000000002"/>
    <n v="30"/>
    <n v="5"/>
    <n v="5"/>
    <n v="40"/>
    <n v="20"/>
    <n v="89"/>
    <n v="1"/>
    <n v="40"/>
    <n v="0"/>
    <n v="150"/>
    <n v="11"/>
    <n v="22"/>
    <n v="150"/>
    <n v="183"/>
    <n v="17"/>
    <n v="16"/>
    <n v="74"/>
    <n v="107"/>
    <n v="31.1"/>
    <n v="0"/>
    <n v="126.55"/>
    <n v="157.65"/>
    <n v="0"/>
    <n v="9"/>
    <n v="8"/>
    <n v="17"/>
    <n v="152"/>
    <n v="75"/>
    <n v="0"/>
    <n v="227"/>
    <n v="0"/>
    <n v="4"/>
    <n v="8"/>
    <n v="12"/>
    <n v="33"/>
    <n v="12"/>
    <n v="0"/>
    <n v="8"/>
    <n v="0"/>
    <n v="53"/>
    <n v="0"/>
    <n v="0"/>
    <n v="1676"/>
    <m/>
  </r>
  <r>
    <x v="22"/>
    <x v="3"/>
    <n v="71.5"/>
    <n v="62.3"/>
    <n v="0"/>
    <n v="36.4"/>
    <n v="170.20000000000002"/>
    <n v="170.20000000000002"/>
    <n v="169.64911000000001"/>
    <n v="196.1"/>
    <n v="13.5"/>
    <n v="85"/>
    <n v="8.4"/>
    <n v="281.10000000000002"/>
    <n v="281.10000000000002"/>
    <n v="30"/>
    <n v="5"/>
    <n v="5"/>
    <n v="40"/>
    <n v="20"/>
    <n v="89"/>
    <n v="1"/>
    <n v="40"/>
    <n v="0"/>
    <n v="150"/>
    <n v="11"/>
    <n v="22"/>
    <n v="150"/>
    <n v="183"/>
    <n v="17"/>
    <n v="16"/>
    <n v="74"/>
    <n v="107"/>
    <n v="31.1"/>
    <n v="0"/>
    <n v="126.55"/>
    <n v="157.65"/>
    <n v="0"/>
    <n v="9"/>
    <n v="8"/>
    <n v="17"/>
    <n v="152"/>
    <n v="75"/>
    <n v="0"/>
    <n v="227"/>
    <n v="0"/>
    <n v="4"/>
    <n v="8"/>
    <n v="12"/>
    <n v="33"/>
    <n v="12"/>
    <n v="0"/>
    <n v="8"/>
    <n v="0"/>
    <n v="53"/>
    <n v="0"/>
    <n v="0"/>
    <n v="1676"/>
    <m/>
  </r>
  <r>
    <x v="22"/>
    <x v="4"/>
    <n v="71.5"/>
    <n v="62.3"/>
    <n v="0"/>
    <n v="36.4"/>
    <n v="170.20000000000002"/>
    <n v="170.20000000000002"/>
    <n v="169.64911000000001"/>
    <n v="196.1"/>
    <n v="13.5"/>
    <n v="85"/>
    <n v="8.4"/>
    <n v="281.10000000000002"/>
    <n v="281.10000000000002"/>
    <n v="30"/>
    <n v="5"/>
    <n v="5"/>
    <n v="40"/>
    <n v="20"/>
    <n v="89"/>
    <n v="1"/>
    <n v="40"/>
    <n v="0"/>
    <n v="150"/>
    <n v="11"/>
    <n v="22"/>
    <n v="150"/>
    <n v="183"/>
    <n v="17"/>
    <n v="16"/>
    <n v="74"/>
    <n v="107"/>
    <n v="31.1"/>
    <n v="0"/>
    <n v="126.55"/>
    <n v="157.65"/>
    <n v="0"/>
    <n v="9"/>
    <n v="8"/>
    <n v="17"/>
    <n v="152"/>
    <n v="75"/>
    <n v="0"/>
    <n v="227"/>
    <n v="0"/>
    <n v="4"/>
    <n v="8"/>
    <n v="12"/>
    <n v="33"/>
    <n v="12"/>
    <n v="0"/>
    <n v="8"/>
    <n v="0"/>
    <n v="53"/>
    <n v="0"/>
    <n v="0"/>
    <n v="1676"/>
    <m/>
  </r>
  <r>
    <x v="22"/>
    <x v="5"/>
    <n v="71.5"/>
    <n v="62.3"/>
    <n v="0"/>
    <n v="36.4"/>
    <n v="170.20000000000002"/>
    <n v="170.20000000000002"/>
    <n v="169.64911000000001"/>
    <n v="196.1"/>
    <n v="13.5"/>
    <n v="85"/>
    <n v="8.4"/>
    <n v="281.10000000000002"/>
    <n v="281.10000000000002"/>
    <n v="30"/>
    <n v="5"/>
    <n v="5"/>
    <n v="40"/>
    <n v="20"/>
    <n v="89"/>
    <n v="1"/>
    <n v="40"/>
    <n v="0"/>
    <n v="150"/>
    <n v="11"/>
    <n v="22"/>
    <n v="150"/>
    <n v="183"/>
    <n v="17"/>
    <n v="16"/>
    <n v="74"/>
    <n v="107"/>
    <n v="31.1"/>
    <n v="0"/>
    <n v="126.55"/>
    <n v="157.65"/>
    <n v="0"/>
    <n v="9"/>
    <n v="8"/>
    <n v="17"/>
    <n v="152"/>
    <n v="75"/>
    <n v="0"/>
    <n v="227"/>
    <n v="0"/>
    <n v="4"/>
    <n v="8"/>
    <n v="12"/>
    <n v="33"/>
    <n v="12"/>
    <n v="0"/>
    <n v="8"/>
    <n v="0"/>
    <n v="53"/>
    <n v="0"/>
    <n v="0"/>
    <n v="1676"/>
    <m/>
  </r>
  <r>
    <x v="22"/>
    <x v="6"/>
    <n v="71.5"/>
    <n v="62.3"/>
    <n v="0"/>
    <n v="36.4"/>
    <n v="170.20000000000002"/>
    <n v="170.20000000000002"/>
    <n v="169.64911000000001"/>
    <n v="196.1"/>
    <n v="13.5"/>
    <n v="85"/>
    <n v="8.4"/>
    <n v="281.10000000000002"/>
    <n v="281.10000000000002"/>
    <n v="30"/>
    <n v="5"/>
    <n v="5"/>
    <n v="40"/>
    <n v="20"/>
    <n v="89"/>
    <n v="1"/>
    <n v="40"/>
    <n v="0"/>
    <n v="150"/>
    <n v="11"/>
    <n v="22"/>
    <n v="150"/>
    <n v="183"/>
    <n v="17"/>
    <n v="16"/>
    <n v="74"/>
    <n v="107"/>
    <n v="31.1"/>
    <n v="0"/>
    <n v="126.55"/>
    <n v="157.65"/>
    <n v="0"/>
    <n v="9"/>
    <n v="8"/>
    <n v="17"/>
    <n v="152"/>
    <n v="75"/>
    <n v="0"/>
    <n v="227"/>
    <n v="0"/>
    <n v="4"/>
    <n v="8"/>
    <n v="12"/>
    <n v="33"/>
    <n v="12"/>
    <n v="0"/>
    <n v="8"/>
    <n v="0"/>
    <n v="53"/>
    <n v="0"/>
    <n v="0"/>
    <n v="1676"/>
    <m/>
  </r>
  <r>
    <x v="22"/>
    <x v="7"/>
    <n v="71.5"/>
    <n v="62.3"/>
    <n v="0"/>
    <n v="36.4"/>
    <n v="170.20000000000002"/>
    <n v="170.20000000000002"/>
    <n v="169.64911000000001"/>
    <n v="196.1"/>
    <n v="13.5"/>
    <n v="85"/>
    <n v="8.4"/>
    <n v="281.10000000000002"/>
    <n v="281.10000000000002"/>
    <n v="30"/>
    <n v="5"/>
    <n v="5"/>
    <n v="40"/>
    <n v="20"/>
    <n v="89"/>
    <n v="1"/>
    <n v="40"/>
    <n v="0"/>
    <n v="150"/>
    <n v="11"/>
    <n v="22"/>
    <n v="150"/>
    <n v="183"/>
    <n v="17"/>
    <n v="16"/>
    <n v="74"/>
    <n v="107"/>
    <n v="31.1"/>
    <n v="0"/>
    <n v="126.55"/>
    <n v="157.65"/>
    <n v="0"/>
    <n v="9"/>
    <n v="8"/>
    <n v="17"/>
    <n v="152"/>
    <n v="75"/>
    <n v="0"/>
    <n v="227"/>
    <n v="0"/>
    <n v="4"/>
    <n v="8"/>
    <n v="12"/>
    <n v="33"/>
    <n v="12"/>
    <n v="0"/>
    <n v="8"/>
    <n v="0"/>
    <n v="53"/>
    <n v="0"/>
    <n v="0"/>
    <n v="1676"/>
    <m/>
  </r>
  <r>
    <x v="22"/>
    <x v="8"/>
    <n v="71.5"/>
    <n v="62.3"/>
    <n v="0"/>
    <n v="36.4"/>
    <n v="170.20000000000002"/>
    <n v="170.20000000000002"/>
    <n v="169.64911000000001"/>
    <n v="196.1"/>
    <n v="13.5"/>
    <n v="85"/>
    <n v="8.4"/>
    <n v="281.10000000000002"/>
    <n v="281.10000000000002"/>
    <n v="30"/>
    <n v="5"/>
    <n v="5"/>
    <n v="40"/>
    <n v="20"/>
    <n v="89"/>
    <n v="1"/>
    <n v="40"/>
    <n v="0"/>
    <n v="150"/>
    <n v="11"/>
    <n v="22"/>
    <n v="150"/>
    <n v="183"/>
    <n v="17"/>
    <n v="16"/>
    <n v="74"/>
    <n v="107"/>
    <n v="31.1"/>
    <n v="0"/>
    <n v="126.55"/>
    <n v="157.65"/>
    <n v="0"/>
    <n v="9"/>
    <n v="8"/>
    <n v="17"/>
    <n v="152"/>
    <n v="75"/>
    <n v="0"/>
    <n v="227"/>
    <n v="0"/>
    <n v="4"/>
    <n v="8"/>
    <n v="12"/>
    <n v="33"/>
    <n v="12"/>
    <n v="0"/>
    <n v="8"/>
    <n v="0"/>
    <n v="53"/>
    <n v="0"/>
    <n v="0"/>
    <n v="1676"/>
    <m/>
  </r>
  <r>
    <x v="22"/>
    <x v="9"/>
    <n v="71.5"/>
    <n v="62.3"/>
    <n v="0"/>
    <n v="36.4"/>
    <n v="170.20000000000002"/>
    <n v="170.20000000000002"/>
    <n v="169.64911000000001"/>
    <n v="196.1"/>
    <n v="13.5"/>
    <n v="85"/>
    <n v="8.4"/>
    <n v="281.10000000000002"/>
    <n v="281.10000000000002"/>
    <n v="30"/>
    <n v="5"/>
    <n v="5"/>
    <n v="40"/>
    <n v="20"/>
    <n v="89"/>
    <n v="1"/>
    <n v="40"/>
    <n v="0"/>
    <n v="150"/>
    <n v="11"/>
    <n v="22"/>
    <n v="150"/>
    <n v="183"/>
    <n v="17"/>
    <n v="16"/>
    <n v="74"/>
    <n v="107"/>
    <n v="31.1"/>
    <n v="0"/>
    <n v="126.55"/>
    <n v="157.65"/>
    <n v="0"/>
    <n v="9"/>
    <n v="8"/>
    <n v="17"/>
    <n v="152"/>
    <n v="75"/>
    <n v="0"/>
    <n v="227"/>
    <n v="0"/>
    <n v="4"/>
    <n v="8"/>
    <n v="12"/>
    <n v="33"/>
    <n v="12"/>
    <n v="0"/>
    <n v="8"/>
    <n v="0"/>
    <n v="53"/>
    <n v="0"/>
    <n v="0"/>
    <n v="1676"/>
    <m/>
  </r>
  <r>
    <x v="22"/>
    <x v="10"/>
    <n v="71.5"/>
    <n v="62.3"/>
    <n v="0"/>
    <n v="36.4"/>
    <n v="170.20000000000002"/>
    <n v="170.20000000000002"/>
    <n v="169.64911000000001"/>
    <n v="196.1"/>
    <n v="13.5"/>
    <n v="85"/>
    <n v="8.4"/>
    <n v="281.10000000000002"/>
    <n v="281.10000000000002"/>
    <n v="30"/>
    <n v="5"/>
    <n v="5"/>
    <n v="40"/>
    <n v="20"/>
    <n v="89"/>
    <n v="1"/>
    <n v="40"/>
    <n v="0"/>
    <n v="150"/>
    <n v="11"/>
    <n v="22"/>
    <n v="150"/>
    <n v="183"/>
    <n v="17"/>
    <n v="16"/>
    <n v="74"/>
    <n v="107"/>
    <n v="31.1"/>
    <n v="0"/>
    <n v="126.55"/>
    <n v="157.65"/>
    <n v="0"/>
    <n v="9"/>
    <n v="8"/>
    <n v="17"/>
    <n v="152"/>
    <n v="75"/>
    <n v="0"/>
    <n v="227"/>
    <n v="0"/>
    <n v="4"/>
    <n v="8"/>
    <n v="12"/>
    <n v="33"/>
    <n v="12"/>
    <n v="0"/>
    <n v="8"/>
    <n v="0"/>
    <n v="53"/>
    <n v="0"/>
    <n v="0"/>
    <n v="1676"/>
    <m/>
  </r>
  <r>
    <x v="22"/>
    <x v="11"/>
    <n v="71.5"/>
    <n v="62.3"/>
    <n v="0"/>
    <n v="36.4"/>
    <n v="170.20000000000002"/>
    <n v="170.20000000000002"/>
    <n v="169.64911000000001"/>
    <n v="196.1"/>
    <n v="13.5"/>
    <n v="85"/>
    <n v="8.4"/>
    <n v="281.10000000000002"/>
    <n v="281.10000000000002"/>
    <n v="30"/>
    <n v="5"/>
    <n v="5"/>
    <n v="40"/>
    <n v="20"/>
    <n v="89"/>
    <n v="1"/>
    <n v="40"/>
    <n v="0"/>
    <n v="150"/>
    <n v="11"/>
    <n v="22"/>
    <n v="150"/>
    <n v="183"/>
    <n v="17"/>
    <n v="16"/>
    <n v="74"/>
    <n v="107"/>
    <n v="31.1"/>
    <n v="0"/>
    <n v="126.55"/>
    <n v="157.65"/>
    <n v="0"/>
    <n v="9"/>
    <n v="8"/>
    <n v="17"/>
    <n v="152"/>
    <n v="75"/>
    <n v="0"/>
    <n v="227"/>
    <n v="0"/>
    <n v="4"/>
    <n v="8"/>
    <n v="12"/>
    <n v="33"/>
    <n v="12"/>
    <n v="0"/>
    <n v="8"/>
    <n v="0"/>
    <n v="53"/>
    <n v="0"/>
    <n v="0"/>
    <n v="1676"/>
    <m/>
  </r>
  <r>
    <x v="23"/>
    <x v="0"/>
    <n v="71.5"/>
    <n v="62.3"/>
    <n v="0"/>
    <n v="36.4"/>
    <n v="170.20000000000002"/>
    <n v="170.20000000000002"/>
    <n v="169.64911000000001"/>
    <n v="196.1"/>
    <n v="13.5"/>
    <n v="85"/>
    <n v="8.4"/>
    <n v="281.10000000000002"/>
    <n v="281.10000000000002"/>
    <n v="30"/>
    <n v="5"/>
    <n v="5"/>
    <n v="40"/>
    <n v="20"/>
    <n v="89"/>
    <n v="1"/>
    <n v="40"/>
    <n v="0"/>
    <n v="150"/>
    <n v="11"/>
    <n v="22"/>
    <n v="150"/>
    <n v="183"/>
    <n v="17"/>
    <n v="16"/>
    <n v="74"/>
    <n v="107"/>
    <n v="31.1"/>
    <n v="0"/>
    <n v="126.55"/>
    <n v="157.65"/>
    <n v="0"/>
    <n v="9"/>
    <n v="8"/>
    <n v="17"/>
    <n v="152"/>
    <n v="75"/>
    <n v="0"/>
    <n v="227"/>
    <n v="0"/>
    <n v="4"/>
    <n v="8"/>
    <n v="12"/>
    <n v="33"/>
    <n v="12"/>
    <n v="0"/>
    <n v="8"/>
    <n v="0"/>
    <n v="53"/>
    <n v="0"/>
    <n v="0"/>
    <n v="1676"/>
    <m/>
  </r>
  <r>
    <x v="23"/>
    <x v="1"/>
    <n v="71.5"/>
    <n v="62.3"/>
    <n v="0"/>
    <n v="36.4"/>
    <n v="170.20000000000002"/>
    <n v="170.20000000000002"/>
    <n v="169.64911000000001"/>
    <n v="196.1"/>
    <n v="13.5"/>
    <n v="85"/>
    <n v="8.4"/>
    <n v="281.10000000000002"/>
    <n v="281.10000000000002"/>
    <n v="30"/>
    <n v="5"/>
    <n v="5"/>
    <n v="40"/>
    <n v="20"/>
    <n v="89"/>
    <n v="1"/>
    <n v="40"/>
    <n v="0"/>
    <n v="150"/>
    <n v="11"/>
    <n v="22"/>
    <n v="150"/>
    <n v="183"/>
    <n v="17"/>
    <n v="16"/>
    <n v="74"/>
    <n v="107"/>
    <n v="31.1"/>
    <n v="0"/>
    <n v="126.55"/>
    <n v="157.65"/>
    <n v="0"/>
    <n v="9"/>
    <n v="8"/>
    <n v="17"/>
    <n v="152"/>
    <n v="75"/>
    <n v="0"/>
    <n v="227"/>
    <n v="0"/>
    <n v="4"/>
    <n v="8"/>
    <n v="12"/>
    <n v="33"/>
    <n v="12"/>
    <n v="0"/>
    <n v="8"/>
    <n v="0"/>
    <n v="53"/>
    <n v="0"/>
    <n v="0"/>
    <n v="1676"/>
    <m/>
  </r>
  <r>
    <x v="23"/>
    <x v="2"/>
    <n v="71.5"/>
    <n v="62.3"/>
    <n v="0"/>
    <n v="36.4"/>
    <n v="170.20000000000002"/>
    <n v="170.20000000000002"/>
    <n v="169.64911000000001"/>
    <n v="196.1"/>
    <n v="13.5"/>
    <n v="85"/>
    <n v="8.4"/>
    <n v="281.10000000000002"/>
    <n v="281.10000000000002"/>
    <n v="30"/>
    <n v="5"/>
    <n v="5"/>
    <n v="40"/>
    <n v="20"/>
    <n v="89"/>
    <n v="1"/>
    <n v="40"/>
    <n v="0"/>
    <n v="150"/>
    <n v="11"/>
    <n v="22"/>
    <n v="150"/>
    <n v="183"/>
    <n v="17"/>
    <n v="16"/>
    <n v="74"/>
    <n v="107"/>
    <n v="31.1"/>
    <n v="0"/>
    <n v="126.55"/>
    <n v="157.65"/>
    <n v="0"/>
    <n v="9"/>
    <n v="8"/>
    <n v="17"/>
    <n v="152"/>
    <n v="75"/>
    <n v="0"/>
    <n v="227"/>
    <n v="0"/>
    <n v="4"/>
    <n v="8"/>
    <n v="12"/>
    <n v="33"/>
    <n v="12"/>
    <n v="0"/>
    <n v="8"/>
    <n v="0"/>
    <n v="53"/>
    <n v="0"/>
    <n v="0"/>
    <n v="1676"/>
    <m/>
  </r>
  <r>
    <x v="23"/>
    <x v="3"/>
    <n v="71.5"/>
    <n v="62.3"/>
    <n v="0"/>
    <n v="36.4"/>
    <n v="170.20000000000002"/>
    <n v="170.20000000000002"/>
    <n v="169.64911000000001"/>
    <n v="196.1"/>
    <n v="13.5"/>
    <n v="85"/>
    <n v="8.4"/>
    <n v="281.10000000000002"/>
    <n v="281.10000000000002"/>
    <n v="30"/>
    <n v="5"/>
    <n v="5"/>
    <n v="40"/>
    <n v="20"/>
    <n v="89"/>
    <n v="1"/>
    <n v="40"/>
    <n v="0"/>
    <n v="150"/>
    <n v="11"/>
    <n v="22"/>
    <n v="150"/>
    <n v="183"/>
    <n v="17"/>
    <n v="16"/>
    <n v="74"/>
    <n v="107"/>
    <n v="31.1"/>
    <n v="0"/>
    <n v="126.55"/>
    <n v="157.65"/>
    <n v="0"/>
    <n v="9"/>
    <n v="8"/>
    <n v="17"/>
    <n v="152"/>
    <n v="75"/>
    <n v="0"/>
    <n v="227"/>
    <n v="0"/>
    <n v="4"/>
    <n v="8"/>
    <n v="12"/>
    <n v="33"/>
    <n v="12"/>
    <n v="0"/>
    <n v="8"/>
    <n v="0"/>
    <n v="53"/>
    <n v="0"/>
    <n v="0"/>
    <n v="1676"/>
    <m/>
  </r>
  <r>
    <x v="23"/>
    <x v="4"/>
    <n v="71.5"/>
    <n v="62.3"/>
    <n v="0"/>
    <n v="36.4"/>
    <n v="170.20000000000002"/>
    <n v="170.20000000000002"/>
    <n v="169.64911000000001"/>
    <n v="196.1"/>
    <n v="13.5"/>
    <n v="85"/>
    <n v="8.4"/>
    <n v="281.10000000000002"/>
    <n v="281.10000000000002"/>
    <n v="30"/>
    <n v="5"/>
    <n v="5"/>
    <n v="40"/>
    <n v="20"/>
    <n v="89"/>
    <n v="1"/>
    <n v="40"/>
    <n v="0"/>
    <n v="150"/>
    <n v="11"/>
    <n v="22"/>
    <n v="150"/>
    <n v="183"/>
    <n v="17"/>
    <n v="16"/>
    <n v="74"/>
    <n v="107"/>
    <n v="31.1"/>
    <n v="0"/>
    <n v="126.55"/>
    <n v="157.65"/>
    <n v="0"/>
    <n v="9"/>
    <n v="8"/>
    <n v="17"/>
    <n v="152"/>
    <n v="75"/>
    <n v="0"/>
    <n v="227"/>
    <n v="0"/>
    <n v="4"/>
    <n v="8"/>
    <n v="12"/>
    <n v="33"/>
    <n v="12"/>
    <n v="0"/>
    <n v="8"/>
    <n v="0"/>
    <n v="53"/>
    <n v="0"/>
    <n v="0"/>
    <n v="1676"/>
    <m/>
  </r>
  <r>
    <x v="23"/>
    <x v="5"/>
    <n v="71.5"/>
    <n v="62.3"/>
    <n v="0"/>
    <n v="36.4"/>
    <n v="170.20000000000002"/>
    <n v="170.20000000000002"/>
    <n v="169.64911000000001"/>
    <n v="196.1"/>
    <n v="13.5"/>
    <n v="85"/>
    <n v="8.4"/>
    <n v="281.10000000000002"/>
    <n v="281.10000000000002"/>
    <n v="30"/>
    <n v="5"/>
    <n v="5"/>
    <n v="40"/>
    <n v="20"/>
    <n v="89"/>
    <n v="1"/>
    <n v="40"/>
    <n v="0"/>
    <n v="150"/>
    <n v="11"/>
    <n v="22"/>
    <n v="150"/>
    <n v="183"/>
    <n v="17"/>
    <n v="16"/>
    <n v="74"/>
    <n v="107"/>
    <n v="31.1"/>
    <n v="0"/>
    <n v="126.55"/>
    <n v="157.65"/>
    <n v="0"/>
    <n v="9"/>
    <n v="8"/>
    <n v="17"/>
    <n v="152"/>
    <n v="75"/>
    <n v="0"/>
    <n v="227"/>
    <n v="0"/>
    <n v="4"/>
    <n v="8"/>
    <n v="12"/>
    <n v="33"/>
    <n v="12"/>
    <n v="0"/>
    <n v="8"/>
    <n v="0"/>
    <n v="53"/>
    <n v="0"/>
    <n v="0"/>
    <n v="1676"/>
    <m/>
  </r>
  <r>
    <x v="23"/>
    <x v="6"/>
    <n v="71.5"/>
    <n v="62.3"/>
    <n v="0"/>
    <n v="36.4"/>
    <n v="170.20000000000002"/>
    <n v="170.20000000000002"/>
    <n v="169.64911000000001"/>
    <n v="196.1"/>
    <n v="13.5"/>
    <n v="85"/>
    <n v="8.4"/>
    <n v="281.10000000000002"/>
    <n v="281.10000000000002"/>
    <n v="30"/>
    <n v="5"/>
    <n v="5"/>
    <n v="40"/>
    <n v="20"/>
    <n v="89"/>
    <n v="1"/>
    <n v="40"/>
    <n v="0"/>
    <n v="150"/>
    <n v="11"/>
    <n v="22"/>
    <n v="150"/>
    <n v="183"/>
    <n v="17"/>
    <n v="16"/>
    <n v="74"/>
    <n v="107"/>
    <n v="31.1"/>
    <n v="0"/>
    <n v="126.55"/>
    <n v="157.65"/>
    <n v="0"/>
    <n v="9"/>
    <n v="8"/>
    <n v="17"/>
    <n v="152"/>
    <n v="75"/>
    <n v="0"/>
    <n v="227"/>
    <n v="0"/>
    <n v="4"/>
    <n v="8"/>
    <n v="12"/>
    <n v="33"/>
    <n v="12"/>
    <n v="0"/>
    <n v="8"/>
    <n v="0"/>
    <n v="53"/>
    <n v="0"/>
    <n v="0"/>
    <n v="1676"/>
    <m/>
  </r>
  <r>
    <x v="23"/>
    <x v="7"/>
    <n v="71.5"/>
    <n v="62.3"/>
    <n v="0"/>
    <n v="36.4"/>
    <n v="170.20000000000002"/>
    <n v="170.20000000000002"/>
    <n v="169.64911000000001"/>
    <n v="196.1"/>
    <n v="13.5"/>
    <n v="85"/>
    <n v="8.4"/>
    <n v="281.10000000000002"/>
    <n v="281.10000000000002"/>
    <n v="30"/>
    <n v="5"/>
    <n v="5"/>
    <n v="40"/>
    <n v="20"/>
    <n v="89"/>
    <n v="1"/>
    <n v="40"/>
    <n v="0"/>
    <n v="150"/>
    <n v="11"/>
    <n v="22"/>
    <n v="150"/>
    <n v="183"/>
    <n v="17"/>
    <n v="16"/>
    <n v="74"/>
    <n v="107"/>
    <n v="31.1"/>
    <n v="0"/>
    <n v="126.55"/>
    <n v="157.65"/>
    <n v="0"/>
    <n v="9"/>
    <n v="8"/>
    <n v="17"/>
    <n v="152"/>
    <n v="75"/>
    <n v="0"/>
    <n v="227"/>
    <n v="0"/>
    <n v="4"/>
    <n v="8"/>
    <n v="12"/>
    <n v="33"/>
    <n v="12"/>
    <n v="0"/>
    <n v="8"/>
    <n v="0"/>
    <n v="53"/>
    <n v="0"/>
    <n v="0"/>
    <n v="1676"/>
    <m/>
  </r>
  <r>
    <x v="23"/>
    <x v="8"/>
    <n v="71.5"/>
    <n v="62.3"/>
    <n v="0"/>
    <n v="36.4"/>
    <n v="170.20000000000002"/>
    <n v="170.20000000000002"/>
    <n v="169.64911000000001"/>
    <n v="196.1"/>
    <n v="13.5"/>
    <n v="85"/>
    <n v="8.4"/>
    <n v="281.10000000000002"/>
    <n v="281.10000000000002"/>
    <n v="30"/>
    <n v="5"/>
    <n v="5"/>
    <n v="40"/>
    <n v="20"/>
    <n v="89"/>
    <n v="1"/>
    <n v="40"/>
    <n v="0"/>
    <n v="150"/>
    <n v="11"/>
    <n v="22"/>
    <n v="150"/>
    <n v="183"/>
    <n v="17"/>
    <n v="16"/>
    <n v="74"/>
    <n v="107"/>
    <n v="31.1"/>
    <n v="0"/>
    <n v="126.55"/>
    <n v="157.65"/>
    <n v="0"/>
    <n v="9"/>
    <n v="8"/>
    <n v="17"/>
    <n v="152"/>
    <n v="75"/>
    <n v="0"/>
    <n v="227"/>
    <n v="0"/>
    <n v="4"/>
    <n v="8"/>
    <n v="12"/>
    <n v="33"/>
    <n v="12"/>
    <n v="0"/>
    <n v="8"/>
    <n v="0"/>
    <n v="53"/>
    <n v="0"/>
    <n v="0"/>
    <n v="1676"/>
    <m/>
  </r>
  <r>
    <x v="23"/>
    <x v="9"/>
    <n v="71.5"/>
    <n v="62.3"/>
    <n v="0"/>
    <n v="36.4"/>
    <n v="170.20000000000002"/>
    <n v="170.20000000000002"/>
    <n v="169.64911000000001"/>
    <n v="196.1"/>
    <n v="13.5"/>
    <n v="85"/>
    <n v="8.4"/>
    <n v="281.10000000000002"/>
    <n v="281.10000000000002"/>
    <n v="30"/>
    <n v="5"/>
    <n v="5"/>
    <n v="40"/>
    <n v="20"/>
    <n v="89"/>
    <n v="1"/>
    <n v="40"/>
    <n v="0"/>
    <n v="150"/>
    <n v="11"/>
    <n v="22"/>
    <n v="150"/>
    <n v="183"/>
    <n v="17"/>
    <n v="16"/>
    <n v="74"/>
    <n v="107"/>
    <n v="31.1"/>
    <n v="0"/>
    <n v="126.55"/>
    <n v="157.65"/>
    <n v="0"/>
    <n v="9"/>
    <n v="8"/>
    <n v="17"/>
    <n v="152"/>
    <n v="75"/>
    <n v="0"/>
    <n v="227"/>
    <n v="0"/>
    <n v="4"/>
    <n v="8"/>
    <n v="12"/>
    <n v="33"/>
    <n v="12"/>
    <n v="0"/>
    <n v="8"/>
    <n v="0"/>
    <n v="53"/>
    <n v="0"/>
    <n v="0"/>
    <n v="1676"/>
    <m/>
  </r>
  <r>
    <x v="23"/>
    <x v="10"/>
    <n v="71.5"/>
    <n v="62.3"/>
    <n v="0"/>
    <n v="36.4"/>
    <n v="170.20000000000002"/>
    <n v="170.20000000000002"/>
    <n v="169.64911000000001"/>
    <n v="196.1"/>
    <n v="13.5"/>
    <n v="85"/>
    <n v="8.4"/>
    <n v="281.10000000000002"/>
    <n v="281.10000000000002"/>
    <n v="30"/>
    <n v="5"/>
    <n v="5"/>
    <n v="40"/>
    <n v="20"/>
    <n v="89"/>
    <n v="1"/>
    <n v="40"/>
    <n v="0"/>
    <n v="150"/>
    <n v="11"/>
    <n v="22"/>
    <n v="150"/>
    <n v="183"/>
    <n v="17"/>
    <n v="16"/>
    <n v="74"/>
    <n v="107"/>
    <n v="31.1"/>
    <n v="0"/>
    <n v="126.55"/>
    <n v="157.65"/>
    <n v="0"/>
    <n v="9"/>
    <n v="8"/>
    <n v="17"/>
    <n v="152"/>
    <n v="75"/>
    <n v="0"/>
    <n v="227"/>
    <n v="0"/>
    <n v="4"/>
    <n v="8"/>
    <n v="12"/>
    <n v="33"/>
    <n v="12"/>
    <n v="0"/>
    <n v="8"/>
    <n v="0"/>
    <n v="53"/>
    <n v="0"/>
    <n v="0"/>
    <n v="1676"/>
    <m/>
  </r>
  <r>
    <x v="23"/>
    <x v="11"/>
    <n v="71.5"/>
    <n v="62.3"/>
    <n v="0"/>
    <n v="36.4"/>
    <n v="170.20000000000002"/>
    <n v="170.20000000000002"/>
    <n v="169.64911000000001"/>
    <n v="196.1"/>
    <n v="13.5"/>
    <n v="85"/>
    <n v="8.4"/>
    <n v="281.10000000000002"/>
    <n v="281.10000000000002"/>
    <n v="30"/>
    <n v="5"/>
    <n v="5"/>
    <n v="40"/>
    <n v="20"/>
    <n v="89"/>
    <n v="1"/>
    <n v="40"/>
    <n v="0"/>
    <n v="150"/>
    <n v="11"/>
    <n v="22"/>
    <n v="150"/>
    <n v="183"/>
    <n v="17"/>
    <n v="16"/>
    <n v="74"/>
    <n v="107"/>
    <n v="31.1"/>
    <n v="0"/>
    <n v="126.55"/>
    <n v="157.65"/>
    <n v="0"/>
    <n v="9"/>
    <n v="8"/>
    <n v="17"/>
    <n v="152"/>
    <n v="75"/>
    <n v="0"/>
    <n v="227"/>
    <n v="0"/>
    <n v="4"/>
    <n v="8"/>
    <n v="12"/>
    <n v="33"/>
    <n v="12"/>
    <n v="0"/>
    <n v="8"/>
    <n v="0"/>
    <n v="53"/>
    <n v="0"/>
    <n v="0"/>
    <n v="1676"/>
    <m/>
  </r>
  <r>
    <x v="24"/>
    <x v="0"/>
    <n v="71.5"/>
    <n v="62.3"/>
    <n v="0"/>
    <n v="36.4"/>
    <n v="170.20000000000002"/>
    <n v="170.20000000000002"/>
    <n v="169.64911000000001"/>
    <n v="196.1"/>
    <n v="13.5"/>
    <n v="85"/>
    <n v="8.4"/>
    <n v="281.10000000000002"/>
    <n v="281.10000000000002"/>
    <n v="30"/>
    <n v="5"/>
    <n v="5"/>
    <n v="40"/>
    <n v="20"/>
    <n v="89"/>
    <n v="1"/>
    <n v="40"/>
    <n v="0"/>
    <n v="150"/>
    <n v="11"/>
    <n v="22"/>
    <n v="150"/>
    <n v="183"/>
    <n v="17"/>
    <n v="16"/>
    <n v="74"/>
    <n v="107"/>
    <n v="31.1"/>
    <n v="0"/>
    <n v="126.55"/>
    <n v="157.65"/>
    <n v="0"/>
    <n v="9"/>
    <n v="8"/>
    <n v="17"/>
    <n v="152"/>
    <n v="75"/>
    <n v="0"/>
    <n v="227"/>
    <n v="0"/>
    <n v="4"/>
    <n v="8"/>
    <n v="12"/>
    <n v="33"/>
    <n v="12"/>
    <n v="0"/>
    <n v="8"/>
    <n v="0"/>
    <n v="53"/>
    <n v="0"/>
    <n v="0"/>
    <n v="1676"/>
    <m/>
  </r>
  <r>
    <x v="24"/>
    <x v="1"/>
    <n v="71.5"/>
    <n v="62.3"/>
    <n v="0"/>
    <n v="36.4"/>
    <n v="170.20000000000002"/>
    <n v="170.20000000000002"/>
    <n v="169.64911000000001"/>
    <n v="196.1"/>
    <n v="13.5"/>
    <n v="85"/>
    <n v="8.4"/>
    <n v="281.10000000000002"/>
    <n v="281.10000000000002"/>
    <n v="30"/>
    <n v="5"/>
    <n v="5"/>
    <n v="40"/>
    <n v="20"/>
    <n v="89"/>
    <n v="1"/>
    <n v="40"/>
    <n v="0"/>
    <n v="150"/>
    <n v="11"/>
    <n v="22"/>
    <n v="150"/>
    <n v="183"/>
    <n v="17"/>
    <n v="16"/>
    <n v="74"/>
    <n v="107"/>
    <n v="31.1"/>
    <n v="0"/>
    <n v="126.55"/>
    <n v="157.65"/>
    <n v="0"/>
    <n v="9"/>
    <n v="8"/>
    <n v="17"/>
    <n v="152"/>
    <n v="75"/>
    <n v="0"/>
    <n v="227"/>
    <n v="0"/>
    <n v="4"/>
    <n v="8"/>
    <n v="12"/>
    <n v="33"/>
    <n v="12"/>
    <n v="0"/>
    <n v="8"/>
    <n v="0"/>
    <n v="53"/>
    <n v="0"/>
    <n v="0"/>
    <n v="1676"/>
    <m/>
  </r>
  <r>
    <x v="24"/>
    <x v="2"/>
    <n v="71.5"/>
    <n v="62.3"/>
    <n v="0"/>
    <n v="36.4"/>
    <n v="170.20000000000002"/>
    <n v="170.20000000000002"/>
    <n v="169.64911000000001"/>
    <n v="196.1"/>
    <n v="13.5"/>
    <n v="85"/>
    <n v="8.4"/>
    <n v="281.10000000000002"/>
    <n v="281.10000000000002"/>
    <n v="30"/>
    <n v="5"/>
    <n v="5"/>
    <n v="40"/>
    <n v="20"/>
    <n v="89"/>
    <n v="1"/>
    <n v="40"/>
    <n v="0"/>
    <n v="150"/>
    <n v="11"/>
    <n v="22"/>
    <n v="150"/>
    <n v="183"/>
    <n v="17"/>
    <n v="16"/>
    <n v="74"/>
    <n v="107"/>
    <n v="31.1"/>
    <n v="0"/>
    <n v="126.55"/>
    <n v="157.65"/>
    <n v="0"/>
    <n v="9"/>
    <n v="8"/>
    <n v="17"/>
    <n v="152"/>
    <n v="75"/>
    <n v="0"/>
    <n v="227"/>
    <n v="0"/>
    <n v="4"/>
    <n v="8"/>
    <n v="12"/>
    <n v="33"/>
    <n v="12"/>
    <n v="0"/>
    <n v="8"/>
    <n v="0"/>
    <n v="53"/>
    <n v="0"/>
    <n v="0"/>
    <n v="1676"/>
    <m/>
  </r>
  <r>
    <x v="24"/>
    <x v="3"/>
    <n v="71.5"/>
    <n v="62.3"/>
    <n v="0"/>
    <n v="36.4"/>
    <n v="170.20000000000002"/>
    <n v="170.20000000000002"/>
    <n v="169.64911000000001"/>
    <n v="196.1"/>
    <n v="13.5"/>
    <n v="85"/>
    <n v="8.4"/>
    <n v="281.10000000000002"/>
    <n v="281.10000000000002"/>
    <n v="30"/>
    <n v="5"/>
    <n v="5"/>
    <n v="40"/>
    <n v="20"/>
    <n v="89"/>
    <n v="1"/>
    <n v="40"/>
    <n v="0"/>
    <n v="150"/>
    <n v="11"/>
    <n v="22"/>
    <n v="150"/>
    <n v="183"/>
    <n v="17"/>
    <n v="16"/>
    <n v="74"/>
    <n v="107"/>
    <n v="31.1"/>
    <n v="0"/>
    <n v="126.55"/>
    <n v="157.65"/>
    <n v="0"/>
    <n v="9"/>
    <n v="8"/>
    <n v="17"/>
    <n v="152"/>
    <n v="75"/>
    <n v="0"/>
    <n v="227"/>
    <n v="0"/>
    <n v="4"/>
    <n v="8"/>
    <n v="12"/>
    <n v="33"/>
    <n v="12"/>
    <n v="0"/>
    <n v="8"/>
    <n v="0"/>
    <n v="53"/>
    <n v="0"/>
    <n v="0"/>
    <n v="1676"/>
    <m/>
  </r>
  <r>
    <x v="24"/>
    <x v="4"/>
    <n v="71.5"/>
    <n v="62.3"/>
    <n v="0"/>
    <n v="36.4"/>
    <n v="170.20000000000002"/>
    <n v="170.20000000000002"/>
    <n v="169.64911000000001"/>
    <n v="196.1"/>
    <n v="13.5"/>
    <n v="85"/>
    <n v="8.4"/>
    <n v="281.10000000000002"/>
    <n v="281.10000000000002"/>
    <n v="30"/>
    <n v="5"/>
    <n v="5"/>
    <n v="40"/>
    <n v="20"/>
    <n v="89"/>
    <n v="1"/>
    <n v="40"/>
    <n v="0"/>
    <n v="150"/>
    <n v="11"/>
    <n v="22"/>
    <n v="150"/>
    <n v="183"/>
    <n v="17"/>
    <n v="16"/>
    <n v="74"/>
    <n v="107"/>
    <n v="31.1"/>
    <n v="0"/>
    <n v="126.55"/>
    <n v="157.65"/>
    <n v="0"/>
    <n v="9"/>
    <n v="8"/>
    <n v="17"/>
    <n v="152"/>
    <n v="75"/>
    <n v="0"/>
    <n v="227"/>
    <n v="0"/>
    <n v="4"/>
    <n v="8"/>
    <n v="12"/>
    <n v="33"/>
    <n v="12"/>
    <n v="0"/>
    <n v="8"/>
    <n v="0"/>
    <n v="53"/>
    <n v="0"/>
    <n v="0"/>
    <n v="1676"/>
    <m/>
  </r>
  <r>
    <x v="24"/>
    <x v="5"/>
    <n v="71.5"/>
    <n v="62.3"/>
    <n v="0"/>
    <n v="36.4"/>
    <n v="170.20000000000002"/>
    <n v="170.20000000000002"/>
    <n v="169.64911000000001"/>
    <n v="196.1"/>
    <n v="13.5"/>
    <n v="85"/>
    <n v="8.4"/>
    <n v="281.10000000000002"/>
    <n v="281.10000000000002"/>
    <n v="30"/>
    <n v="5"/>
    <n v="5"/>
    <n v="40"/>
    <n v="20"/>
    <n v="89"/>
    <n v="1"/>
    <n v="40"/>
    <n v="0"/>
    <n v="150"/>
    <n v="11"/>
    <n v="22"/>
    <n v="150"/>
    <n v="183"/>
    <n v="17"/>
    <n v="16"/>
    <n v="74"/>
    <n v="107"/>
    <n v="31.1"/>
    <n v="0"/>
    <n v="126.55"/>
    <n v="157.65"/>
    <n v="0"/>
    <n v="9"/>
    <n v="8"/>
    <n v="17"/>
    <n v="152"/>
    <n v="75"/>
    <n v="0"/>
    <n v="227"/>
    <n v="0"/>
    <n v="4"/>
    <n v="8"/>
    <n v="12"/>
    <n v="33"/>
    <n v="12"/>
    <n v="0"/>
    <n v="8"/>
    <n v="0"/>
    <n v="53"/>
    <n v="0"/>
    <n v="0"/>
    <n v="1676"/>
    <m/>
  </r>
  <r>
    <x v="24"/>
    <x v="6"/>
    <n v="71.5"/>
    <n v="62.3"/>
    <n v="0"/>
    <n v="36.4"/>
    <n v="170.20000000000002"/>
    <n v="170.20000000000002"/>
    <n v="169.64911000000001"/>
    <n v="196.1"/>
    <n v="13.5"/>
    <n v="85"/>
    <n v="8.4"/>
    <n v="281.10000000000002"/>
    <n v="281.10000000000002"/>
    <n v="30"/>
    <n v="5"/>
    <n v="5"/>
    <n v="40"/>
    <n v="20"/>
    <n v="89"/>
    <n v="1"/>
    <n v="40"/>
    <n v="0"/>
    <n v="150"/>
    <n v="11"/>
    <n v="22"/>
    <n v="150"/>
    <n v="183"/>
    <n v="17"/>
    <n v="16"/>
    <n v="74"/>
    <n v="107"/>
    <n v="31.1"/>
    <n v="0"/>
    <n v="126.55"/>
    <n v="157.65"/>
    <n v="0"/>
    <n v="9"/>
    <n v="8"/>
    <n v="17"/>
    <n v="152"/>
    <n v="75"/>
    <n v="0"/>
    <n v="227"/>
    <n v="0"/>
    <n v="4"/>
    <n v="8"/>
    <n v="12"/>
    <n v="33"/>
    <n v="12"/>
    <n v="0"/>
    <n v="8"/>
    <n v="0"/>
    <n v="53"/>
    <n v="0"/>
    <n v="0"/>
    <n v="1676"/>
    <m/>
  </r>
  <r>
    <x v="24"/>
    <x v="7"/>
    <n v="71.5"/>
    <n v="62.3"/>
    <n v="0"/>
    <n v="36.4"/>
    <n v="170.20000000000002"/>
    <n v="170.20000000000002"/>
    <n v="169.64911000000001"/>
    <n v="196.1"/>
    <n v="13.5"/>
    <n v="85"/>
    <n v="8.4"/>
    <n v="281.10000000000002"/>
    <n v="281.10000000000002"/>
    <n v="30"/>
    <n v="5"/>
    <n v="5"/>
    <n v="40"/>
    <n v="20"/>
    <n v="89"/>
    <n v="1"/>
    <n v="40"/>
    <n v="0"/>
    <n v="150"/>
    <n v="11"/>
    <n v="22"/>
    <n v="150"/>
    <n v="183"/>
    <n v="17"/>
    <n v="16"/>
    <n v="74"/>
    <n v="107"/>
    <n v="31.1"/>
    <n v="0"/>
    <n v="126.55"/>
    <n v="157.65"/>
    <n v="0"/>
    <n v="9"/>
    <n v="8"/>
    <n v="17"/>
    <n v="152"/>
    <n v="75"/>
    <n v="0"/>
    <n v="227"/>
    <n v="0"/>
    <n v="4"/>
    <n v="8"/>
    <n v="12"/>
    <n v="33"/>
    <n v="12"/>
    <n v="0"/>
    <n v="8"/>
    <n v="0"/>
    <n v="53"/>
    <n v="0"/>
    <n v="0"/>
    <n v="1676"/>
    <m/>
  </r>
  <r>
    <x v="24"/>
    <x v="8"/>
    <n v="71.5"/>
    <n v="62.3"/>
    <n v="0"/>
    <n v="36.4"/>
    <n v="170.20000000000002"/>
    <n v="170.20000000000002"/>
    <n v="169.64911000000001"/>
    <n v="196.1"/>
    <n v="13.5"/>
    <n v="85"/>
    <n v="8.4"/>
    <n v="281.10000000000002"/>
    <n v="281.10000000000002"/>
    <n v="30"/>
    <n v="5"/>
    <n v="5"/>
    <n v="40"/>
    <n v="20"/>
    <n v="89"/>
    <n v="1"/>
    <n v="40"/>
    <n v="0"/>
    <n v="150"/>
    <n v="11"/>
    <n v="22"/>
    <n v="150"/>
    <n v="183"/>
    <n v="17"/>
    <n v="16"/>
    <n v="74"/>
    <n v="107"/>
    <n v="31.1"/>
    <n v="0"/>
    <n v="126.55"/>
    <n v="157.65"/>
    <n v="0"/>
    <n v="9"/>
    <n v="8"/>
    <n v="17"/>
    <n v="152"/>
    <n v="75"/>
    <n v="0"/>
    <n v="227"/>
    <n v="0"/>
    <n v="4"/>
    <n v="8"/>
    <n v="12"/>
    <n v="33"/>
    <n v="12"/>
    <n v="0"/>
    <n v="8"/>
    <n v="0"/>
    <n v="53"/>
    <n v="0"/>
    <n v="0"/>
    <n v="1676"/>
    <m/>
  </r>
  <r>
    <x v="24"/>
    <x v="9"/>
    <n v="71.5"/>
    <n v="62.3"/>
    <n v="0"/>
    <n v="36.4"/>
    <n v="170.20000000000002"/>
    <n v="170.20000000000002"/>
    <n v="169.64911000000001"/>
    <n v="196.1"/>
    <n v="13.5"/>
    <n v="85"/>
    <n v="8.4"/>
    <n v="281.10000000000002"/>
    <n v="281.10000000000002"/>
    <n v="30"/>
    <n v="5"/>
    <n v="5"/>
    <n v="40"/>
    <n v="20"/>
    <n v="89"/>
    <n v="1"/>
    <n v="40"/>
    <n v="0"/>
    <n v="150"/>
    <n v="11"/>
    <n v="22"/>
    <n v="150"/>
    <n v="183"/>
    <n v="17"/>
    <n v="16"/>
    <n v="74"/>
    <n v="107"/>
    <n v="31.1"/>
    <n v="0"/>
    <n v="126.55"/>
    <n v="157.65"/>
    <n v="0"/>
    <n v="9"/>
    <n v="8"/>
    <n v="17"/>
    <n v="152"/>
    <n v="75"/>
    <n v="0"/>
    <n v="227"/>
    <n v="0"/>
    <n v="4"/>
    <n v="8"/>
    <n v="12"/>
    <n v="33"/>
    <n v="12"/>
    <n v="0"/>
    <n v="8"/>
    <n v="0"/>
    <n v="53"/>
    <n v="0"/>
    <n v="0"/>
    <n v="1676"/>
    <m/>
  </r>
  <r>
    <x v="24"/>
    <x v="10"/>
    <n v="71.5"/>
    <n v="62.3"/>
    <n v="0"/>
    <n v="36.4"/>
    <n v="170.20000000000002"/>
    <n v="170.20000000000002"/>
    <n v="169.64911000000001"/>
    <n v="196.1"/>
    <n v="13.5"/>
    <n v="85"/>
    <n v="8.4"/>
    <n v="281.10000000000002"/>
    <n v="281.10000000000002"/>
    <n v="30"/>
    <n v="5"/>
    <n v="5"/>
    <n v="40"/>
    <n v="20"/>
    <n v="89"/>
    <n v="1"/>
    <n v="40"/>
    <n v="0"/>
    <n v="150"/>
    <n v="11"/>
    <n v="22"/>
    <n v="150"/>
    <n v="183"/>
    <n v="17"/>
    <n v="16"/>
    <n v="74"/>
    <n v="107"/>
    <n v="31.1"/>
    <n v="0"/>
    <n v="126.55"/>
    <n v="157.65"/>
    <n v="0"/>
    <n v="9"/>
    <n v="8"/>
    <n v="17"/>
    <n v="152"/>
    <n v="75"/>
    <n v="0"/>
    <n v="227"/>
    <n v="0"/>
    <n v="4"/>
    <n v="8"/>
    <n v="12"/>
    <n v="33"/>
    <n v="12"/>
    <n v="0"/>
    <n v="8"/>
    <n v="0"/>
    <n v="53"/>
    <n v="0"/>
    <n v="0"/>
    <n v="1676"/>
    <m/>
  </r>
  <r>
    <x v="24"/>
    <x v="11"/>
    <n v="71.5"/>
    <n v="62.3"/>
    <n v="0"/>
    <n v="36.4"/>
    <n v="170.20000000000002"/>
    <n v="170.20000000000002"/>
    <n v="169.64911000000001"/>
    <n v="196.1"/>
    <n v="13.5"/>
    <n v="85"/>
    <n v="8.4"/>
    <n v="281.10000000000002"/>
    <n v="281.10000000000002"/>
    <n v="30"/>
    <n v="5"/>
    <n v="5"/>
    <n v="40"/>
    <n v="20"/>
    <n v="89"/>
    <n v="1"/>
    <n v="40"/>
    <n v="0"/>
    <n v="150"/>
    <n v="11"/>
    <n v="22"/>
    <n v="150"/>
    <n v="183"/>
    <n v="17"/>
    <n v="16"/>
    <n v="74"/>
    <n v="107"/>
    <n v="31.1"/>
    <n v="0"/>
    <n v="126.55"/>
    <n v="157.65"/>
    <n v="0"/>
    <n v="9"/>
    <n v="8"/>
    <n v="17"/>
    <n v="152"/>
    <n v="75"/>
    <n v="0"/>
    <n v="227"/>
    <n v="0"/>
    <n v="4"/>
    <n v="8"/>
    <n v="12"/>
    <n v="33"/>
    <n v="12"/>
    <n v="0"/>
    <n v="8"/>
    <n v="0"/>
    <n v="53"/>
    <n v="0"/>
    <n v="0"/>
    <n v="1676"/>
    <m/>
  </r>
  <r>
    <x v="25"/>
    <x v="0"/>
    <n v="71.5"/>
    <n v="62.3"/>
    <n v="0"/>
    <n v="36.4"/>
    <n v="170.20000000000002"/>
    <n v="170.20000000000002"/>
    <n v="169.64911000000001"/>
    <n v="196.1"/>
    <n v="13.5"/>
    <n v="85"/>
    <n v="8.4"/>
    <n v="281.10000000000002"/>
    <n v="281.10000000000002"/>
    <n v="30"/>
    <n v="5"/>
    <n v="5"/>
    <n v="40"/>
    <n v="20"/>
    <n v="89"/>
    <n v="1"/>
    <n v="40"/>
    <n v="0"/>
    <n v="150"/>
    <n v="11"/>
    <n v="22"/>
    <n v="150"/>
    <n v="183"/>
    <n v="17"/>
    <n v="16"/>
    <n v="74"/>
    <n v="107"/>
    <n v="31.1"/>
    <n v="0"/>
    <n v="126.55"/>
    <n v="157.65"/>
    <n v="0"/>
    <n v="9"/>
    <n v="8"/>
    <n v="17"/>
    <n v="152"/>
    <n v="75"/>
    <n v="0"/>
    <n v="227"/>
    <n v="0"/>
    <n v="4"/>
    <n v="8"/>
    <n v="12"/>
    <n v="33"/>
    <n v="12"/>
    <n v="0"/>
    <n v="8"/>
    <n v="0"/>
    <n v="53"/>
    <n v="0"/>
    <n v="0"/>
    <n v="1676"/>
    <m/>
  </r>
  <r>
    <x v="25"/>
    <x v="1"/>
    <n v="71.5"/>
    <n v="62.3"/>
    <n v="0"/>
    <n v="36.4"/>
    <n v="170.20000000000002"/>
    <n v="170.20000000000002"/>
    <n v="169.64911000000001"/>
    <n v="196.1"/>
    <n v="13.5"/>
    <n v="85"/>
    <n v="8.4"/>
    <n v="281.10000000000002"/>
    <n v="281.10000000000002"/>
    <n v="30"/>
    <n v="5"/>
    <n v="5"/>
    <n v="40"/>
    <n v="20"/>
    <n v="89"/>
    <n v="1"/>
    <n v="40"/>
    <n v="0"/>
    <n v="150"/>
    <n v="11"/>
    <n v="22"/>
    <n v="150"/>
    <n v="183"/>
    <n v="17"/>
    <n v="16"/>
    <n v="74"/>
    <n v="107"/>
    <n v="31.1"/>
    <n v="0"/>
    <n v="126.55"/>
    <n v="157.65"/>
    <n v="0"/>
    <n v="9"/>
    <n v="8"/>
    <n v="17"/>
    <n v="152"/>
    <n v="75"/>
    <n v="0"/>
    <n v="227"/>
    <n v="0"/>
    <n v="4"/>
    <n v="8"/>
    <n v="12"/>
    <n v="33"/>
    <n v="12"/>
    <n v="0"/>
    <n v="8"/>
    <n v="0"/>
    <n v="53"/>
    <n v="0"/>
    <n v="0"/>
    <n v="1676"/>
    <m/>
  </r>
  <r>
    <x v="25"/>
    <x v="2"/>
    <n v="71.5"/>
    <n v="62.3"/>
    <n v="0"/>
    <n v="36.4"/>
    <n v="170.20000000000002"/>
    <n v="170.20000000000002"/>
    <n v="169.64911000000001"/>
    <n v="196.1"/>
    <n v="13.5"/>
    <n v="85"/>
    <n v="8.4"/>
    <n v="281.10000000000002"/>
    <n v="281.10000000000002"/>
    <n v="30"/>
    <n v="5"/>
    <n v="5"/>
    <n v="40"/>
    <n v="20"/>
    <n v="89"/>
    <n v="1"/>
    <n v="40"/>
    <n v="0"/>
    <n v="150"/>
    <n v="11"/>
    <n v="22"/>
    <n v="150"/>
    <n v="183"/>
    <n v="17"/>
    <n v="16"/>
    <n v="74"/>
    <n v="107"/>
    <n v="31.1"/>
    <n v="0"/>
    <n v="126.55"/>
    <n v="157.65"/>
    <n v="0"/>
    <n v="9"/>
    <n v="8"/>
    <n v="17"/>
    <n v="152"/>
    <n v="75"/>
    <n v="0"/>
    <n v="227"/>
    <n v="0"/>
    <n v="4"/>
    <n v="8"/>
    <n v="12"/>
    <n v="33"/>
    <n v="12"/>
    <n v="0"/>
    <n v="8"/>
    <n v="0"/>
    <n v="53"/>
    <n v="0"/>
    <n v="0"/>
    <n v="1676"/>
    <m/>
  </r>
  <r>
    <x v="25"/>
    <x v="3"/>
    <n v="71.5"/>
    <n v="62.3"/>
    <n v="0"/>
    <n v="36.4"/>
    <n v="170.20000000000002"/>
    <n v="170.20000000000002"/>
    <n v="169.64911000000001"/>
    <n v="196.1"/>
    <n v="13.5"/>
    <n v="85"/>
    <n v="8.4"/>
    <n v="281.10000000000002"/>
    <n v="281.10000000000002"/>
    <n v="30"/>
    <n v="5"/>
    <n v="5"/>
    <n v="40"/>
    <n v="20"/>
    <n v="89"/>
    <n v="1"/>
    <n v="40"/>
    <n v="0"/>
    <n v="150"/>
    <n v="11"/>
    <n v="22"/>
    <n v="150"/>
    <n v="183"/>
    <n v="17"/>
    <n v="16"/>
    <n v="74"/>
    <n v="107"/>
    <n v="31.1"/>
    <n v="0"/>
    <n v="126.55"/>
    <n v="157.65"/>
    <n v="0"/>
    <n v="9"/>
    <n v="8"/>
    <n v="17"/>
    <n v="152"/>
    <n v="75"/>
    <n v="0"/>
    <n v="227"/>
    <n v="0"/>
    <n v="4"/>
    <n v="8"/>
    <n v="12"/>
    <n v="33"/>
    <n v="12"/>
    <n v="0"/>
    <n v="8"/>
    <n v="0"/>
    <n v="53"/>
    <n v="0"/>
    <n v="0"/>
    <n v="1676"/>
    <m/>
  </r>
  <r>
    <x v="25"/>
    <x v="4"/>
    <n v="71.5"/>
    <n v="62.3"/>
    <n v="0"/>
    <n v="36.4"/>
    <n v="170.20000000000002"/>
    <n v="170.20000000000002"/>
    <n v="169.64911000000001"/>
    <n v="196.1"/>
    <n v="13.5"/>
    <n v="85"/>
    <n v="8.4"/>
    <n v="281.10000000000002"/>
    <n v="281.10000000000002"/>
    <n v="30"/>
    <n v="5"/>
    <n v="5"/>
    <n v="40"/>
    <n v="20"/>
    <n v="89"/>
    <n v="1"/>
    <n v="40"/>
    <n v="0"/>
    <n v="150"/>
    <n v="11"/>
    <n v="22"/>
    <n v="150"/>
    <n v="183"/>
    <n v="17"/>
    <n v="16"/>
    <n v="74"/>
    <n v="107"/>
    <n v="31.1"/>
    <n v="0"/>
    <n v="126.55"/>
    <n v="157.65"/>
    <n v="0"/>
    <n v="9"/>
    <n v="8"/>
    <n v="17"/>
    <n v="152"/>
    <n v="75"/>
    <n v="0"/>
    <n v="227"/>
    <n v="0"/>
    <n v="4"/>
    <n v="8"/>
    <n v="12"/>
    <n v="33"/>
    <n v="12"/>
    <n v="0"/>
    <n v="8"/>
    <n v="0"/>
    <n v="53"/>
    <n v="0"/>
    <n v="0"/>
    <n v="1676"/>
    <m/>
  </r>
  <r>
    <x v="25"/>
    <x v="5"/>
    <n v="71.5"/>
    <n v="62.3"/>
    <n v="0"/>
    <n v="36.4"/>
    <n v="170.20000000000002"/>
    <n v="170.20000000000002"/>
    <n v="169.64911000000001"/>
    <n v="196.1"/>
    <n v="13.5"/>
    <n v="85"/>
    <n v="8.4"/>
    <n v="281.10000000000002"/>
    <n v="281.10000000000002"/>
    <n v="30"/>
    <n v="5"/>
    <n v="5"/>
    <n v="40"/>
    <n v="20"/>
    <n v="89"/>
    <n v="1"/>
    <n v="40"/>
    <n v="0"/>
    <n v="150"/>
    <n v="11"/>
    <n v="22"/>
    <n v="150"/>
    <n v="183"/>
    <n v="17"/>
    <n v="16"/>
    <n v="74"/>
    <n v="107"/>
    <n v="31.1"/>
    <n v="0"/>
    <n v="126.55"/>
    <n v="157.65"/>
    <n v="0"/>
    <n v="9"/>
    <n v="8"/>
    <n v="17"/>
    <n v="152"/>
    <n v="75"/>
    <n v="0"/>
    <n v="227"/>
    <n v="0"/>
    <n v="4"/>
    <n v="8"/>
    <n v="12"/>
    <n v="33"/>
    <n v="12"/>
    <n v="0"/>
    <n v="8"/>
    <n v="0"/>
    <n v="53"/>
    <n v="0"/>
    <n v="0"/>
    <n v="1676"/>
    <m/>
  </r>
  <r>
    <x v="25"/>
    <x v="6"/>
    <n v="71.5"/>
    <n v="62.3"/>
    <n v="0"/>
    <n v="36.4"/>
    <n v="170.20000000000002"/>
    <n v="170.20000000000002"/>
    <n v="169.64911000000001"/>
    <n v="196.1"/>
    <n v="13.5"/>
    <n v="85"/>
    <n v="8.4"/>
    <n v="281.10000000000002"/>
    <n v="281.10000000000002"/>
    <n v="30"/>
    <n v="5"/>
    <n v="5"/>
    <n v="40"/>
    <n v="20"/>
    <n v="89"/>
    <n v="1"/>
    <n v="40"/>
    <n v="0"/>
    <n v="150"/>
    <n v="11"/>
    <n v="22"/>
    <n v="150"/>
    <n v="183"/>
    <n v="17"/>
    <n v="16"/>
    <n v="74"/>
    <n v="107"/>
    <n v="31.1"/>
    <n v="0"/>
    <n v="126.55"/>
    <n v="157.65"/>
    <n v="0"/>
    <n v="9"/>
    <n v="8"/>
    <n v="17"/>
    <n v="152"/>
    <n v="75"/>
    <n v="0"/>
    <n v="227"/>
    <n v="0"/>
    <n v="4"/>
    <n v="8"/>
    <n v="12"/>
    <n v="33"/>
    <n v="12"/>
    <n v="0"/>
    <n v="8"/>
    <n v="0"/>
    <n v="53"/>
    <n v="0"/>
    <n v="0"/>
    <n v="1676"/>
    <m/>
  </r>
  <r>
    <x v="25"/>
    <x v="7"/>
    <n v="71.5"/>
    <n v="62.3"/>
    <n v="0"/>
    <n v="36.4"/>
    <n v="170.20000000000002"/>
    <n v="170.20000000000002"/>
    <n v="169.64911000000001"/>
    <n v="196.1"/>
    <n v="13.5"/>
    <n v="85"/>
    <n v="8.4"/>
    <n v="281.10000000000002"/>
    <n v="281.10000000000002"/>
    <n v="30"/>
    <n v="5"/>
    <n v="5"/>
    <n v="40"/>
    <n v="20"/>
    <n v="89"/>
    <n v="1"/>
    <n v="40"/>
    <n v="0"/>
    <n v="150"/>
    <n v="11"/>
    <n v="22"/>
    <n v="150"/>
    <n v="183"/>
    <n v="17"/>
    <n v="16"/>
    <n v="74"/>
    <n v="107"/>
    <n v="31.1"/>
    <n v="0"/>
    <n v="126.55"/>
    <n v="157.65"/>
    <n v="0"/>
    <n v="9"/>
    <n v="8"/>
    <n v="17"/>
    <n v="152"/>
    <n v="75"/>
    <n v="0"/>
    <n v="227"/>
    <n v="0"/>
    <n v="4"/>
    <n v="8"/>
    <n v="12"/>
    <n v="33"/>
    <n v="12"/>
    <n v="0"/>
    <n v="8"/>
    <n v="0"/>
    <n v="53"/>
    <n v="0"/>
    <n v="0"/>
    <n v="1676"/>
    <m/>
  </r>
  <r>
    <x v="25"/>
    <x v="8"/>
    <n v="71.5"/>
    <n v="62.3"/>
    <n v="0"/>
    <n v="36.4"/>
    <n v="170.20000000000002"/>
    <n v="170.20000000000002"/>
    <n v="169.64911000000001"/>
    <n v="196.1"/>
    <n v="13.5"/>
    <n v="85"/>
    <n v="8.4"/>
    <n v="281.10000000000002"/>
    <n v="281.10000000000002"/>
    <n v="30"/>
    <n v="5"/>
    <n v="5"/>
    <n v="40"/>
    <n v="20"/>
    <n v="89"/>
    <n v="1"/>
    <n v="40"/>
    <n v="0"/>
    <n v="150"/>
    <n v="11"/>
    <n v="22"/>
    <n v="150"/>
    <n v="183"/>
    <n v="17"/>
    <n v="16"/>
    <n v="74"/>
    <n v="107"/>
    <n v="31.1"/>
    <n v="0"/>
    <n v="126.55"/>
    <n v="157.65"/>
    <n v="0"/>
    <n v="9"/>
    <n v="8"/>
    <n v="17"/>
    <n v="152"/>
    <n v="75"/>
    <n v="0"/>
    <n v="227"/>
    <n v="0"/>
    <n v="4"/>
    <n v="8"/>
    <n v="12"/>
    <n v="33"/>
    <n v="12"/>
    <n v="0"/>
    <n v="8"/>
    <n v="0"/>
    <n v="53"/>
    <n v="0"/>
    <n v="0"/>
    <n v="1676"/>
    <m/>
  </r>
  <r>
    <x v="25"/>
    <x v="9"/>
    <n v="71.5"/>
    <n v="62.3"/>
    <n v="0"/>
    <n v="36.4"/>
    <n v="170.20000000000002"/>
    <n v="170.20000000000002"/>
    <n v="169.64911000000001"/>
    <n v="196.1"/>
    <n v="13.5"/>
    <n v="85"/>
    <n v="8.4"/>
    <n v="281.10000000000002"/>
    <n v="281.10000000000002"/>
    <n v="30"/>
    <n v="5"/>
    <n v="5"/>
    <n v="40"/>
    <n v="20"/>
    <n v="89"/>
    <n v="1"/>
    <n v="40"/>
    <n v="0"/>
    <n v="150"/>
    <n v="11"/>
    <n v="22"/>
    <n v="150"/>
    <n v="183"/>
    <n v="17"/>
    <n v="16"/>
    <n v="74"/>
    <n v="107"/>
    <n v="31.1"/>
    <n v="0"/>
    <n v="126.55"/>
    <n v="157.65"/>
    <n v="0"/>
    <n v="9"/>
    <n v="8"/>
    <n v="17"/>
    <n v="152"/>
    <n v="75"/>
    <n v="0"/>
    <n v="227"/>
    <n v="0"/>
    <n v="4"/>
    <n v="8"/>
    <n v="12"/>
    <n v="33"/>
    <n v="12"/>
    <n v="0"/>
    <n v="8"/>
    <n v="0"/>
    <n v="53"/>
    <n v="0"/>
    <n v="0"/>
    <n v="1676"/>
    <m/>
  </r>
  <r>
    <x v="25"/>
    <x v="10"/>
    <n v="71.5"/>
    <n v="62.3"/>
    <n v="0"/>
    <n v="36.4"/>
    <n v="170.20000000000002"/>
    <n v="170.20000000000002"/>
    <n v="169.64911000000001"/>
    <n v="196.1"/>
    <n v="13.5"/>
    <n v="85"/>
    <n v="8.4"/>
    <n v="281.10000000000002"/>
    <n v="281.10000000000002"/>
    <n v="30"/>
    <n v="5"/>
    <n v="5"/>
    <n v="40"/>
    <n v="20"/>
    <n v="89"/>
    <n v="1"/>
    <n v="40"/>
    <n v="0"/>
    <n v="150"/>
    <n v="11"/>
    <n v="22"/>
    <n v="150"/>
    <n v="183"/>
    <n v="17"/>
    <n v="16"/>
    <n v="74"/>
    <n v="107"/>
    <n v="31.1"/>
    <n v="0"/>
    <n v="126.55"/>
    <n v="157.65"/>
    <n v="0"/>
    <n v="9"/>
    <n v="8"/>
    <n v="17"/>
    <n v="152"/>
    <n v="75"/>
    <n v="0"/>
    <n v="227"/>
    <n v="0"/>
    <n v="4"/>
    <n v="8"/>
    <n v="12"/>
    <n v="33"/>
    <n v="12"/>
    <n v="0"/>
    <n v="8"/>
    <n v="0"/>
    <n v="53"/>
    <n v="0"/>
    <n v="0"/>
    <n v="1676"/>
    <m/>
  </r>
  <r>
    <x v="25"/>
    <x v="11"/>
    <n v="71.5"/>
    <n v="62.3"/>
    <n v="0"/>
    <n v="36.4"/>
    <n v="170.20000000000002"/>
    <n v="170.20000000000002"/>
    <n v="169.64911000000001"/>
    <n v="196.1"/>
    <n v="13.5"/>
    <n v="85"/>
    <n v="8.4"/>
    <n v="281.10000000000002"/>
    <n v="281.10000000000002"/>
    <n v="30"/>
    <n v="5"/>
    <n v="5"/>
    <n v="40"/>
    <n v="20"/>
    <n v="89"/>
    <n v="1"/>
    <n v="40"/>
    <n v="0"/>
    <n v="150"/>
    <n v="11"/>
    <n v="22"/>
    <n v="150"/>
    <n v="183"/>
    <n v="17"/>
    <n v="16"/>
    <n v="74"/>
    <n v="107"/>
    <n v="31.1"/>
    <n v="0"/>
    <n v="126.55"/>
    <n v="157.65"/>
    <n v="0"/>
    <n v="9"/>
    <n v="8"/>
    <n v="17"/>
    <n v="152"/>
    <n v="75"/>
    <n v="0"/>
    <n v="227"/>
    <n v="0"/>
    <n v="4"/>
    <n v="8"/>
    <n v="12"/>
    <n v="33"/>
    <n v="12"/>
    <n v="0"/>
    <n v="8"/>
    <n v="0"/>
    <n v="53"/>
    <n v="0"/>
    <n v="0"/>
    <n v="1676"/>
    <m/>
  </r>
  <r>
    <x v="26"/>
    <x v="0"/>
    <n v="71.5"/>
    <n v="62.3"/>
    <n v="0"/>
    <n v="36.4"/>
    <n v="170.20000000000002"/>
    <n v="170.20000000000002"/>
    <n v="169.64911000000001"/>
    <n v="196.1"/>
    <n v="13.5"/>
    <n v="85"/>
    <n v="8.4"/>
    <n v="281.10000000000002"/>
    <n v="281.10000000000002"/>
    <n v="30"/>
    <n v="5"/>
    <n v="5"/>
    <n v="40"/>
    <n v="20"/>
    <n v="89"/>
    <n v="1"/>
    <n v="40"/>
    <n v="0"/>
    <n v="150"/>
    <n v="11"/>
    <n v="22"/>
    <n v="150"/>
    <n v="183"/>
    <n v="17"/>
    <n v="16"/>
    <n v="74"/>
    <n v="107"/>
    <n v="31.1"/>
    <n v="0"/>
    <n v="126.55"/>
    <n v="157.65"/>
    <n v="0"/>
    <n v="9"/>
    <n v="8"/>
    <n v="17"/>
    <n v="152"/>
    <n v="75"/>
    <n v="0"/>
    <n v="227"/>
    <n v="0"/>
    <n v="4"/>
    <n v="8"/>
    <n v="12"/>
    <n v="33"/>
    <n v="12"/>
    <n v="0"/>
    <n v="8"/>
    <n v="0"/>
    <n v="53"/>
    <n v="0"/>
    <n v="0"/>
    <n v="1676"/>
    <m/>
  </r>
  <r>
    <x v="26"/>
    <x v="1"/>
    <n v="71.5"/>
    <n v="62.3"/>
    <n v="0"/>
    <n v="36.4"/>
    <n v="170.20000000000002"/>
    <n v="170.20000000000002"/>
    <n v="169.64911000000001"/>
    <n v="196.1"/>
    <n v="13.5"/>
    <n v="85"/>
    <n v="8.4"/>
    <n v="281.10000000000002"/>
    <n v="281.10000000000002"/>
    <n v="30"/>
    <n v="5"/>
    <n v="5"/>
    <n v="40"/>
    <n v="20"/>
    <n v="89"/>
    <n v="1"/>
    <n v="40"/>
    <n v="0"/>
    <n v="150"/>
    <n v="11"/>
    <n v="22"/>
    <n v="150"/>
    <n v="183"/>
    <n v="17"/>
    <n v="16"/>
    <n v="74"/>
    <n v="107"/>
    <n v="31.1"/>
    <n v="0"/>
    <n v="126.55"/>
    <n v="157.65"/>
    <n v="0"/>
    <n v="9"/>
    <n v="8"/>
    <n v="17"/>
    <n v="152"/>
    <n v="75"/>
    <n v="0"/>
    <n v="227"/>
    <n v="0"/>
    <n v="4"/>
    <n v="8"/>
    <n v="12"/>
    <n v="33"/>
    <n v="12"/>
    <n v="0"/>
    <n v="8"/>
    <n v="0"/>
    <n v="53"/>
    <n v="0"/>
    <n v="0"/>
    <n v="1676"/>
    <m/>
  </r>
  <r>
    <x v="26"/>
    <x v="2"/>
    <n v="71.5"/>
    <n v="62.3"/>
    <n v="0"/>
    <n v="36.4"/>
    <n v="170.20000000000002"/>
    <n v="170.20000000000002"/>
    <n v="169.64911000000001"/>
    <n v="196.1"/>
    <n v="13.5"/>
    <n v="85"/>
    <n v="8.4"/>
    <n v="281.10000000000002"/>
    <n v="281.10000000000002"/>
    <n v="30"/>
    <n v="5"/>
    <n v="5"/>
    <n v="40"/>
    <n v="20"/>
    <n v="89"/>
    <n v="1"/>
    <n v="40"/>
    <n v="0"/>
    <n v="150"/>
    <n v="11"/>
    <n v="22"/>
    <n v="150"/>
    <n v="183"/>
    <n v="17"/>
    <n v="16"/>
    <n v="74"/>
    <n v="107"/>
    <n v="31.1"/>
    <n v="0"/>
    <n v="126.55"/>
    <n v="157.65"/>
    <n v="0"/>
    <n v="9"/>
    <n v="8"/>
    <n v="17"/>
    <n v="152"/>
    <n v="75"/>
    <n v="0"/>
    <n v="227"/>
    <n v="0"/>
    <n v="4"/>
    <n v="8"/>
    <n v="12"/>
    <n v="33"/>
    <n v="12"/>
    <n v="0"/>
    <n v="8"/>
    <n v="0"/>
    <n v="53"/>
    <n v="0"/>
    <n v="0"/>
    <n v="1676"/>
    <m/>
  </r>
  <r>
    <x v="26"/>
    <x v="3"/>
    <n v="71.5"/>
    <n v="62.3"/>
    <n v="0"/>
    <n v="36.4"/>
    <n v="170.20000000000002"/>
    <n v="170.20000000000002"/>
    <n v="169.64911000000001"/>
    <n v="196.1"/>
    <n v="13.5"/>
    <n v="85"/>
    <n v="8.4"/>
    <n v="281.10000000000002"/>
    <n v="281.10000000000002"/>
    <n v="30"/>
    <n v="5"/>
    <n v="5"/>
    <n v="40"/>
    <n v="20"/>
    <n v="89"/>
    <n v="1"/>
    <n v="40"/>
    <n v="0"/>
    <n v="150"/>
    <n v="11"/>
    <n v="22"/>
    <n v="150"/>
    <n v="183"/>
    <n v="17"/>
    <n v="16"/>
    <n v="74"/>
    <n v="107"/>
    <n v="31.1"/>
    <n v="0"/>
    <n v="126.55"/>
    <n v="157.65"/>
    <n v="0"/>
    <n v="9"/>
    <n v="8"/>
    <n v="17"/>
    <n v="152"/>
    <n v="75"/>
    <n v="0"/>
    <n v="227"/>
    <n v="0"/>
    <n v="4"/>
    <n v="8"/>
    <n v="12"/>
    <n v="33"/>
    <n v="12"/>
    <n v="0"/>
    <n v="8"/>
    <n v="0"/>
    <n v="53"/>
    <n v="0"/>
    <n v="0"/>
    <n v="1676"/>
    <m/>
  </r>
  <r>
    <x v="26"/>
    <x v="4"/>
    <n v="71.5"/>
    <n v="62.3"/>
    <n v="0"/>
    <n v="36.4"/>
    <n v="170.20000000000002"/>
    <n v="170.20000000000002"/>
    <n v="169.64911000000001"/>
    <n v="196.1"/>
    <n v="13.5"/>
    <n v="85"/>
    <n v="8.4"/>
    <n v="281.10000000000002"/>
    <n v="281.10000000000002"/>
    <n v="30"/>
    <n v="5"/>
    <n v="5"/>
    <n v="40"/>
    <n v="20"/>
    <n v="89"/>
    <n v="1"/>
    <n v="40"/>
    <n v="0"/>
    <n v="150"/>
    <n v="11"/>
    <n v="22"/>
    <n v="150"/>
    <n v="183"/>
    <n v="17"/>
    <n v="16"/>
    <n v="74"/>
    <n v="107"/>
    <n v="31.1"/>
    <n v="0"/>
    <n v="126.55"/>
    <n v="157.65"/>
    <n v="0"/>
    <n v="9"/>
    <n v="8"/>
    <n v="17"/>
    <n v="152"/>
    <n v="75"/>
    <n v="0"/>
    <n v="227"/>
    <n v="0"/>
    <n v="4"/>
    <n v="8"/>
    <n v="12"/>
    <n v="33"/>
    <n v="12"/>
    <n v="0"/>
    <n v="8"/>
    <n v="0"/>
    <n v="53"/>
    <n v="0"/>
    <n v="0"/>
    <n v="1676"/>
    <m/>
  </r>
  <r>
    <x v="26"/>
    <x v="5"/>
    <n v="71.5"/>
    <n v="62.3"/>
    <n v="0"/>
    <n v="36.4"/>
    <n v="170.20000000000002"/>
    <n v="170.20000000000002"/>
    <n v="169.64911000000001"/>
    <n v="196.1"/>
    <n v="13.5"/>
    <n v="85"/>
    <n v="8.4"/>
    <n v="281.10000000000002"/>
    <n v="281.10000000000002"/>
    <n v="30"/>
    <n v="5"/>
    <n v="5"/>
    <n v="40"/>
    <n v="20"/>
    <n v="89"/>
    <n v="1"/>
    <n v="40"/>
    <n v="0"/>
    <n v="150"/>
    <n v="11"/>
    <n v="22"/>
    <n v="150"/>
    <n v="183"/>
    <n v="17"/>
    <n v="16"/>
    <n v="74"/>
    <n v="107"/>
    <n v="31.1"/>
    <n v="0"/>
    <n v="126.55"/>
    <n v="157.65"/>
    <n v="0"/>
    <n v="9"/>
    <n v="8"/>
    <n v="17"/>
    <n v="152"/>
    <n v="75"/>
    <n v="0"/>
    <n v="227"/>
    <n v="0"/>
    <n v="4"/>
    <n v="8"/>
    <n v="12"/>
    <n v="33"/>
    <n v="12"/>
    <n v="0"/>
    <n v="8"/>
    <n v="0"/>
    <n v="53"/>
    <n v="0"/>
    <n v="0"/>
    <n v="1676"/>
    <m/>
  </r>
  <r>
    <x v="26"/>
    <x v="6"/>
    <n v="71.5"/>
    <n v="62.3"/>
    <n v="0"/>
    <n v="36.4"/>
    <n v="170.20000000000002"/>
    <n v="170.20000000000002"/>
    <n v="169.64911000000001"/>
    <n v="196.1"/>
    <n v="13.5"/>
    <n v="85"/>
    <n v="8.4"/>
    <n v="281.10000000000002"/>
    <n v="281.10000000000002"/>
    <n v="30"/>
    <n v="5"/>
    <n v="5"/>
    <n v="40"/>
    <n v="20"/>
    <n v="89"/>
    <n v="1"/>
    <n v="40"/>
    <n v="0"/>
    <n v="150"/>
    <n v="11"/>
    <n v="22"/>
    <n v="150"/>
    <n v="183"/>
    <n v="17"/>
    <n v="16"/>
    <n v="74"/>
    <n v="107"/>
    <n v="31.1"/>
    <n v="0"/>
    <n v="126.55"/>
    <n v="157.65"/>
    <n v="0"/>
    <n v="9"/>
    <n v="8"/>
    <n v="17"/>
    <n v="152"/>
    <n v="75"/>
    <n v="0"/>
    <n v="227"/>
    <n v="0"/>
    <n v="4"/>
    <n v="8"/>
    <n v="12"/>
    <n v="33"/>
    <n v="12"/>
    <n v="0"/>
    <n v="8"/>
    <n v="0"/>
    <n v="53"/>
    <n v="0"/>
    <n v="0"/>
    <n v="1676"/>
    <m/>
  </r>
  <r>
    <x v="26"/>
    <x v="7"/>
    <n v="71.5"/>
    <n v="62.3"/>
    <n v="0"/>
    <n v="36.4"/>
    <n v="170.20000000000002"/>
    <n v="170.20000000000002"/>
    <n v="169.64911000000001"/>
    <n v="196.1"/>
    <n v="13.5"/>
    <n v="85"/>
    <n v="8.4"/>
    <n v="281.10000000000002"/>
    <n v="281.10000000000002"/>
    <n v="30"/>
    <n v="5"/>
    <n v="5"/>
    <n v="40"/>
    <n v="20"/>
    <n v="89"/>
    <n v="1"/>
    <n v="40"/>
    <n v="0"/>
    <n v="150"/>
    <n v="11"/>
    <n v="22"/>
    <n v="150"/>
    <n v="183"/>
    <n v="17"/>
    <n v="16"/>
    <n v="74"/>
    <n v="107"/>
    <n v="31.1"/>
    <n v="0"/>
    <n v="126.55"/>
    <n v="157.65"/>
    <n v="0"/>
    <n v="9"/>
    <n v="8"/>
    <n v="17"/>
    <n v="152"/>
    <n v="75"/>
    <n v="0"/>
    <n v="227"/>
    <n v="0"/>
    <n v="4"/>
    <n v="8"/>
    <n v="12"/>
    <n v="33"/>
    <n v="12"/>
    <n v="0"/>
    <n v="8"/>
    <n v="0"/>
    <n v="53"/>
    <n v="0"/>
    <n v="0"/>
    <n v="1676"/>
    <m/>
  </r>
  <r>
    <x v="26"/>
    <x v="8"/>
    <n v="71.5"/>
    <n v="62.3"/>
    <n v="0"/>
    <n v="36.4"/>
    <n v="170.20000000000002"/>
    <n v="170.20000000000002"/>
    <n v="169.64911000000001"/>
    <n v="196.1"/>
    <n v="13.5"/>
    <n v="85"/>
    <n v="8.4"/>
    <n v="281.10000000000002"/>
    <n v="281.10000000000002"/>
    <n v="30"/>
    <n v="5"/>
    <n v="5"/>
    <n v="40"/>
    <n v="20"/>
    <n v="89"/>
    <n v="1"/>
    <n v="40"/>
    <n v="0"/>
    <n v="150"/>
    <n v="11"/>
    <n v="22"/>
    <n v="150"/>
    <n v="183"/>
    <n v="17"/>
    <n v="16"/>
    <n v="74"/>
    <n v="107"/>
    <n v="31.1"/>
    <n v="0"/>
    <n v="126.55"/>
    <n v="157.65"/>
    <n v="0"/>
    <n v="9"/>
    <n v="8"/>
    <n v="17"/>
    <n v="152"/>
    <n v="75"/>
    <n v="0"/>
    <n v="227"/>
    <n v="0"/>
    <n v="4"/>
    <n v="8"/>
    <n v="12"/>
    <n v="33"/>
    <n v="12"/>
    <n v="0"/>
    <n v="8"/>
    <n v="0"/>
    <n v="53"/>
    <n v="0"/>
    <n v="0"/>
    <n v="1676"/>
    <m/>
  </r>
  <r>
    <x v="26"/>
    <x v="9"/>
    <n v="71.5"/>
    <n v="62.3"/>
    <n v="0"/>
    <n v="36.4"/>
    <n v="170.20000000000002"/>
    <n v="170.20000000000002"/>
    <n v="169.64911000000001"/>
    <n v="196.1"/>
    <n v="13.5"/>
    <n v="85"/>
    <n v="8.4"/>
    <n v="281.10000000000002"/>
    <n v="281.10000000000002"/>
    <n v="30"/>
    <n v="5"/>
    <n v="5"/>
    <n v="40"/>
    <n v="20"/>
    <n v="89"/>
    <n v="1"/>
    <n v="40"/>
    <n v="0"/>
    <n v="150"/>
    <n v="11"/>
    <n v="22"/>
    <n v="150"/>
    <n v="183"/>
    <n v="17"/>
    <n v="16"/>
    <n v="74"/>
    <n v="107"/>
    <n v="31.1"/>
    <n v="0"/>
    <n v="126.55"/>
    <n v="157.65"/>
    <n v="0"/>
    <n v="9"/>
    <n v="8"/>
    <n v="17"/>
    <n v="152"/>
    <n v="75"/>
    <n v="0"/>
    <n v="227"/>
    <n v="0"/>
    <n v="4"/>
    <n v="8"/>
    <n v="12"/>
    <n v="33"/>
    <n v="12"/>
    <n v="0"/>
    <n v="8"/>
    <n v="0"/>
    <n v="53"/>
    <n v="0"/>
    <n v="0"/>
    <n v="1676"/>
    <m/>
  </r>
  <r>
    <x v="26"/>
    <x v="10"/>
    <n v="71.5"/>
    <n v="62.3"/>
    <n v="0"/>
    <n v="36.4"/>
    <n v="170.20000000000002"/>
    <n v="170.20000000000002"/>
    <n v="169.64911000000001"/>
    <n v="196.1"/>
    <n v="13.5"/>
    <n v="85"/>
    <n v="8.4"/>
    <n v="281.10000000000002"/>
    <n v="281.10000000000002"/>
    <n v="30"/>
    <n v="5"/>
    <n v="5"/>
    <n v="40"/>
    <n v="20"/>
    <n v="89"/>
    <n v="1"/>
    <n v="40"/>
    <n v="0"/>
    <n v="150"/>
    <n v="11"/>
    <n v="22"/>
    <n v="150"/>
    <n v="183"/>
    <n v="17"/>
    <n v="16"/>
    <n v="74"/>
    <n v="107"/>
    <n v="31.1"/>
    <n v="0"/>
    <n v="126.55"/>
    <n v="157.65"/>
    <n v="0"/>
    <n v="9"/>
    <n v="8"/>
    <n v="17"/>
    <n v="152"/>
    <n v="75"/>
    <n v="0"/>
    <n v="227"/>
    <n v="0"/>
    <n v="4"/>
    <n v="8"/>
    <n v="12"/>
    <n v="33"/>
    <n v="12"/>
    <n v="0"/>
    <n v="8"/>
    <n v="0"/>
    <n v="53"/>
    <n v="0"/>
    <n v="0"/>
    <n v="1676"/>
    <m/>
  </r>
  <r>
    <x v="26"/>
    <x v="11"/>
    <n v="71.5"/>
    <n v="62.3"/>
    <n v="0"/>
    <n v="36.4"/>
    <n v="170.20000000000002"/>
    <n v="170.20000000000002"/>
    <n v="169.64911000000001"/>
    <n v="196.1"/>
    <n v="13.5"/>
    <n v="85"/>
    <n v="8.4"/>
    <n v="281.10000000000002"/>
    <n v="281.10000000000002"/>
    <n v="30"/>
    <n v="5"/>
    <n v="5"/>
    <n v="40"/>
    <n v="20"/>
    <n v="89"/>
    <n v="1"/>
    <n v="40"/>
    <n v="0"/>
    <n v="150"/>
    <n v="11"/>
    <n v="22"/>
    <n v="150"/>
    <n v="183"/>
    <n v="17"/>
    <n v="16"/>
    <n v="74"/>
    <n v="107"/>
    <n v="31.1"/>
    <n v="0"/>
    <n v="126.55"/>
    <n v="157.65"/>
    <n v="0"/>
    <n v="9"/>
    <n v="8"/>
    <n v="17"/>
    <n v="152"/>
    <n v="75"/>
    <n v="0"/>
    <n v="227"/>
    <n v="0"/>
    <n v="4"/>
    <n v="8"/>
    <n v="12"/>
    <n v="33"/>
    <n v="12"/>
    <n v="0"/>
    <n v="8"/>
    <n v="0"/>
    <n v="53"/>
    <n v="0"/>
    <n v="0"/>
    <n v="1676"/>
    <m/>
  </r>
  <r>
    <x v="27"/>
    <x v="0"/>
    <n v="71.5"/>
    <n v="62.3"/>
    <n v="0"/>
    <n v="36.4"/>
    <n v="170.20000000000002"/>
    <n v="170.20000000000002"/>
    <n v="169.64911000000001"/>
    <n v="196.1"/>
    <n v="13.5"/>
    <n v="85"/>
    <n v="8.4"/>
    <n v="281.10000000000002"/>
    <n v="281.10000000000002"/>
    <n v="31"/>
    <n v="3"/>
    <n v="6"/>
    <n v="40"/>
    <n v="32"/>
    <n v="92"/>
    <n v="1"/>
    <n v="25"/>
    <n v="0"/>
    <n v="150"/>
    <n v="11"/>
    <n v="24"/>
    <n v="150"/>
    <n v="185"/>
    <n v="3"/>
    <n v="10"/>
    <n v="36"/>
    <n v="49"/>
    <n v="31.1"/>
    <n v="13.4"/>
    <n v="126"/>
    <n v="170.5"/>
    <n v="6"/>
    <n v="11"/>
    <n v="10"/>
    <n v="27"/>
    <n v="150"/>
    <n v="77"/>
    <n v="0"/>
    <n v="227"/>
    <n v="0"/>
    <n v="4"/>
    <n v="8"/>
    <n v="12"/>
    <n v="35"/>
    <n v="10"/>
    <n v="0"/>
    <n v="11"/>
    <n v="0"/>
    <n v="56"/>
    <n v="0"/>
    <n v="38"/>
    <n v="1676"/>
    <m/>
  </r>
  <r>
    <x v="27"/>
    <x v="1"/>
    <n v="71.5"/>
    <n v="62.3"/>
    <n v="0"/>
    <n v="36.4"/>
    <n v="170.20000000000002"/>
    <n v="170.20000000000002"/>
    <n v="169.64911000000001"/>
    <n v="196.1"/>
    <n v="13.5"/>
    <n v="85"/>
    <n v="8.4"/>
    <n v="281.10000000000002"/>
    <n v="281.10000000000002"/>
    <n v="31"/>
    <n v="3"/>
    <n v="6"/>
    <n v="40"/>
    <n v="32"/>
    <n v="92"/>
    <n v="1"/>
    <n v="25"/>
    <n v="0"/>
    <n v="150"/>
    <n v="11"/>
    <n v="24"/>
    <n v="150"/>
    <n v="185"/>
    <n v="3"/>
    <n v="10"/>
    <n v="36"/>
    <n v="49"/>
    <n v="31.1"/>
    <n v="13.4"/>
    <n v="126"/>
    <n v="170.5"/>
    <n v="6"/>
    <n v="11"/>
    <n v="10"/>
    <n v="27"/>
    <n v="150"/>
    <n v="77"/>
    <n v="0"/>
    <n v="227"/>
    <n v="0"/>
    <n v="4"/>
    <n v="8"/>
    <n v="12"/>
    <n v="35"/>
    <n v="10"/>
    <n v="0"/>
    <n v="11"/>
    <n v="0"/>
    <n v="56"/>
    <n v="0"/>
    <n v="38"/>
    <n v="1676"/>
    <m/>
  </r>
  <r>
    <x v="27"/>
    <x v="2"/>
    <n v="71.5"/>
    <n v="62.3"/>
    <n v="0"/>
    <n v="36.4"/>
    <n v="170.20000000000002"/>
    <n v="170.20000000000002"/>
    <n v="169.64911000000001"/>
    <n v="196.1"/>
    <n v="13.5"/>
    <n v="85"/>
    <n v="8.4"/>
    <n v="281.10000000000002"/>
    <n v="281.10000000000002"/>
    <n v="31"/>
    <n v="3"/>
    <n v="6"/>
    <n v="40"/>
    <n v="32"/>
    <n v="92"/>
    <n v="1"/>
    <n v="25"/>
    <n v="0"/>
    <n v="150"/>
    <n v="11"/>
    <n v="24"/>
    <n v="150"/>
    <n v="185"/>
    <n v="3"/>
    <n v="10"/>
    <n v="36"/>
    <n v="49"/>
    <n v="31.1"/>
    <n v="13.4"/>
    <n v="126"/>
    <n v="170.5"/>
    <n v="6"/>
    <n v="11"/>
    <n v="10"/>
    <n v="27"/>
    <n v="150"/>
    <n v="77"/>
    <n v="0"/>
    <n v="227"/>
    <n v="0"/>
    <n v="4"/>
    <n v="8"/>
    <n v="12"/>
    <n v="35"/>
    <n v="10"/>
    <n v="0"/>
    <n v="11"/>
    <n v="0"/>
    <n v="56"/>
    <n v="0"/>
    <n v="38"/>
    <n v="1676"/>
    <m/>
  </r>
  <r>
    <x v="27"/>
    <x v="3"/>
    <n v="71.5"/>
    <n v="62.3"/>
    <n v="0"/>
    <n v="36.4"/>
    <n v="170.20000000000002"/>
    <n v="170.20000000000002"/>
    <n v="169.64911000000001"/>
    <n v="196.1"/>
    <n v="13.5"/>
    <n v="85"/>
    <n v="8.4"/>
    <n v="281.10000000000002"/>
    <n v="281.10000000000002"/>
    <n v="31"/>
    <n v="3"/>
    <n v="6"/>
    <n v="40"/>
    <n v="32"/>
    <n v="92"/>
    <n v="1"/>
    <n v="25"/>
    <n v="0"/>
    <n v="150"/>
    <n v="11"/>
    <n v="24"/>
    <n v="150"/>
    <n v="185"/>
    <n v="3"/>
    <n v="10"/>
    <n v="36"/>
    <n v="49"/>
    <n v="31.1"/>
    <n v="13.4"/>
    <n v="126"/>
    <n v="170.5"/>
    <n v="6"/>
    <n v="11"/>
    <n v="10"/>
    <n v="27"/>
    <n v="150"/>
    <n v="77"/>
    <n v="0"/>
    <n v="227"/>
    <n v="0"/>
    <n v="4"/>
    <n v="8"/>
    <n v="12"/>
    <n v="35"/>
    <n v="10"/>
    <n v="0"/>
    <n v="11"/>
    <n v="0"/>
    <n v="56"/>
    <n v="0"/>
    <n v="38"/>
    <n v="1676"/>
    <m/>
  </r>
  <r>
    <x v="27"/>
    <x v="4"/>
    <n v="71.5"/>
    <n v="62.3"/>
    <n v="0"/>
    <n v="36.4"/>
    <n v="170.20000000000002"/>
    <n v="170.20000000000002"/>
    <n v="169.64911000000001"/>
    <n v="196.1"/>
    <n v="13.5"/>
    <n v="85"/>
    <n v="8.4"/>
    <n v="281.10000000000002"/>
    <n v="281.10000000000002"/>
    <n v="31"/>
    <n v="3"/>
    <n v="6"/>
    <n v="40"/>
    <n v="32"/>
    <n v="92"/>
    <n v="1"/>
    <n v="25"/>
    <n v="0"/>
    <n v="150"/>
    <n v="11"/>
    <n v="24"/>
    <n v="150"/>
    <n v="185"/>
    <n v="3"/>
    <n v="10"/>
    <n v="36"/>
    <n v="49"/>
    <n v="31.1"/>
    <n v="13.4"/>
    <n v="126"/>
    <n v="170.5"/>
    <n v="6"/>
    <n v="11"/>
    <n v="10"/>
    <n v="27"/>
    <n v="150"/>
    <n v="77"/>
    <n v="0"/>
    <n v="227"/>
    <n v="0"/>
    <n v="4"/>
    <n v="8"/>
    <n v="12"/>
    <n v="35"/>
    <n v="10"/>
    <n v="0"/>
    <n v="11"/>
    <n v="0"/>
    <n v="56"/>
    <n v="0"/>
    <n v="38"/>
    <n v="1676"/>
    <m/>
  </r>
  <r>
    <x v="27"/>
    <x v="5"/>
    <n v="71.5"/>
    <n v="62.3"/>
    <n v="0"/>
    <n v="36.4"/>
    <n v="170.20000000000002"/>
    <n v="170.20000000000002"/>
    <n v="169.64911000000001"/>
    <n v="196.1"/>
    <n v="13.5"/>
    <n v="85"/>
    <n v="8.4"/>
    <n v="281.10000000000002"/>
    <n v="281.10000000000002"/>
    <n v="31"/>
    <n v="3"/>
    <n v="6"/>
    <n v="40"/>
    <n v="32"/>
    <n v="92"/>
    <n v="1"/>
    <n v="25"/>
    <n v="0"/>
    <n v="150"/>
    <n v="11"/>
    <n v="24"/>
    <n v="150"/>
    <n v="185"/>
    <n v="3"/>
    <n v="10"/>
    <n v="36"/>
    <n v="49"/>
    <n v="31.1"/>
    <n v="13.4"/>
    <n v="126"/>
    <n v="170.5"/>
    <n v="6"/>
    <n v="11"/>
    <n v="10"/>
    <n v="27"/>
    <n v="150"/>
    <n v="77"/>
    <n v="0"/>
    <n v="227"/>
    <n v="0"/>
    <n v="4"/>
    <n v="8"/>
    <n v="12"/>
    <n v="35"/>
    <n v="10"/>
    <n v="0"/>
    <n v="11"/>
    <n v="0"/>
    <n v="56"/>
    <n v="0"/>
    <n v="38"/>
    <n v="1676"/>
    <m/>
  </r>
  <r>
    <x v="27"/>
    <x v="6"/>
    <n v="71.5"/>
    <n v="62.3"/>
    <n v="0"/>
    <n v="36.4"/>
    <n v="170.20000000000002"/>
    <n v="170.20000000000002"/>
    <n v="169.64911000000001"/>
    <n v="196.1"/>
    <n v="13.5"/>
    <n v="85"/>
    <n v="8.4"/>
    <n v="281.10000000000002"/>
    <n v="281.10000000000002"/>
    <n v="31"/>
    <n v="3"/>
    <n v="6"/>
    <n v="40"/>
    <n v="32"/>
    <n v="92"/>
    <n v="1"/>
    <n v="25"/>
    <n v="0"/>
    <n v="150"/>
    <n v="11"/>
    <n v="24"/>
    <n v="150"/>
    <n v="185"/>
    <n v="3"/>
    <n v="10"/>
    <n v="36"/>
    <n v="49"/>
    <n v="31.1"/>
    <n v="13.4"/>
    <n v="126"/>
    <n v="170.5"/>
    <n v="6"/>
    <n v="11"/>
    <n v="10"/>
    <n v="27"/>
    <n v="150"/>
    <n v="77"/>
    <n v="0"/>
    <n v="227"/>
    <n v="0"/>
    <n v="4"/>
    <n v="8"/>
    <n v="12"/>
    <n v="35"/>
    <n v="10"/>
    <n v="0"/>
    <n v="11"/>
    <n v="0"/>
    <n v="56"/>
    <n v="0"/>
    <n v="38"/>
    <n v="1676"/>
    <m/>
  </r>
  <r>
    <x v="27"/>
    <x v="7"/>
    <n v="71.5"/>
    <n v="62.3"/>
    <n v="0"/>
    <n v="36.4"/>
    <n v="170.20000000000002"/>
    <n v="170.20000000000002"/>
    <n v="169.64911000000001"/>
    <n v="196.1"/>
    <n v="13.5"/>
    <n v="85"/>
    <n v="8.4"/>
    <n v="281.10000000000002"/>
    <n v="281.10000000000002"/>
    <n v="31"/>
    <n v="3"/>
    <n v="6"/>
    <n v="40"/>
    <n v="32"/>
    <n v="92"/>
    <n v="1"/>
    <n v="25"/>
    <n v="0"/>
    <n v="150"/>
    <n v="11"/>
    <n v="24"/>
    <n v="150"/>
    <n v="185"/>
    <n v="3"/>
    <n v="10"/>
    <n v="36"/>
    <n v="49"/>
    <n v="31.1"/>
    <n v="13.4"/>
    <n v="126"/>
    <n v="170.5"/>
    <n v="6"/>
    <n v="11"/>
    <n v="10"/>
    <n v="27"/>
    <n v="150"/>
    <n v="77"/>
    <n v="0"/>
    <n v="227"/>
    <n v="0"/>
    <n v="4"/>
    <n v="8"/>
    <n v="12"/>
    <n v="35"/>
    <n v="10"/>
    <n v="0"/>
    <n v="11"/>
    <n v="0"/>
    <n v="56"/>
    <n v="0"/>
    <n v="38"/>
    <n v="1676"/>
    <m/>
  </r>
  <r>
    <x v="27"/>
    <x v="8"/>
    <n v="71.5"/>
    <n v="62.3"/>
    <n v="0"/>
    <n v="36.4"/>
    <n v="170.20000000000002"/>
    <n v="170.20000000000002"/>
    <n v="169.64911000000001"/>
    <n v="196.1"/>
    <n v="13.5"/>
    <n v="85"/>
    <n v="8.4"/>
    <n v="281.10000000000002"/>
    <n v="281.10000000000002"/>
    <n v="31"/>
    <n v="3"/>
    <n v="6"/>
    <n v="40"/>
    <n v="32"/>
    <n v="92"/>
    <n v="1"/>
    <n v="25"/>
    <n v="0"/>
    <n v="150"/>
    <n v="11"/>
    <n v="24"/>
    <n v="150"/>
    <n v="185"/>
    <n v="3"/>
    <n v="10"/>
    <n v="36"/>
    <n v="49"/>
    <n v="31.1"/>
    <n v="13.4"/>
    <n v="126"/>
    <n v="170.5"/>
    <n v="6"/>
    <n v="11"/>
    <n v="10"/>
    <n v="27"/>
    <n v="150"/>
    <n v="77"/>
    <n v="0"/>
    <n v="227"/>
    <n v="0"/>
    <n v="4"/>
    <n v="8"/>
    <n v="12"/>
    <n v="35"/>
    <n v="10"/>
    <n v="0"/>
    <n v="11"/>
    <n v="0"/>
    <n v="56"/>
    <n v="0"/>
    <n v="38"/>
    <n v="1676"/>
    <m/>
  </r>
  <r>
    <x v="27"/>
    <x v="9"/>
    <n v="71.5"/>
    <n v="62.3"/>
    <n v="0"/>
    <n v="36.4"/>
    <n v="170.20000000000002"/>
    <n v="170.20000000000002"/>
    <n v="169.64911000000001"/>
    <n v="196.1"/>
    <n v="13.5"/>
    <n v="85"/>
    <n v="8.4"/>
    <n v="281.10000000000002"/>
    <n v="281.10000000000002"/>
    <n v="31"/>
    <n v="3"/>
    <n v="6"/>
    <n v="40"/>
    <n v="32"/>
    <n v="92"/>
    <n v="1"/>
    <n v="25"/>
    <n v="0"/>
    <n v="150"/>
    <n v="11"/>
    <n v="24"/>
    <n v="150"/>
    <n v="185"/>
    <n v="3"/>
    <n v="10"/>
    <n v="36"/>
    <n v="49"/>
    <n v="31.1"/>
    <n v="13.4"/>
    <n v="126"/>
    <n v="170.5"/>
    <n v="6"/>
    <n v="11"/>
    <n v="10"/>
    <n v="27"/>
    <n v="150"/>
    <n v="77"/>
    <n v="0"/>
    <n v="227"/>
    <n v="0"/>
    <n v="4"/>
    <n v="8"/>
    <n v="12"/>
    <n v="35"/>
    <n v="10"/>
    <n v="0"/>
    <n v="11"/>
    <n v="0"/>
    <n v="56"/>
    <n v="0"/>
    <n v="38"/>
    <n v="1676"/>
    <m/>
  </r>
  <r>
    <x v="27"/>
    <x v="10"/>
    <n v="71.5"/>
    <n v="62.3"/>
    <n v="0"/>
    <n v="36.4"/>
    <n v="170.20000000000002"/>
    <n v="170.20000000000002"/>
    <n v="169.64911000000001"/>
    <n v="196.1"/>
    <n v="13.5"/>
    <n v="85"/>
    <n v="8.4"/>
    <n v="281.10000000000002"/>
    <n v="281.10000000000002"/>
    <n v="31"/>
    <n v="3"/>
    <n v="6"/>
    <n v="40"/>
    <n v="32"/>
    <n v="92"/>
    <n v="1"/>
    <n v="25"/>
    <n v="0"/>
    <n v="150"/>
    <n v="11"/>
    <n v="24"/>
    <n v="150"/>
    <n v="185"/>
    <n v="3"/>
    <n v="10"/>
    <n v="36"/>
    <n v="49"/>
    <n v="31.1"/>
    <n v="13.4"/>
    <n v="126"/>
    <n v="170.5"/>
    <n v="6"/>
    <n v="11"/>
    <n v="10"/>
    <n v="27"/>
    <n v="150"/>
    <n v="77"/>
    <n v="0"/>
    <n v="227"/>
    <n v="0"/>
    <n v="4"/>
    <n v="8"/>
    <n v="12"/>
    <n v="35"/>
    <n v="10"/>
    <n v="0"/>
    <n v="11"/>
    <n v="0"/>
    <n v="56"/>
    <n v="0"/>
    <n v="38"/>
    <n v="1676"/>
    <m/>
  </r>
  <r>
    <x v="27"/>
    <x v="11"/>
    <n v="71.5"/>
    <n v="62.3"/>
    <n v="0"/>
    <n v="36.4"/>
    <n v="170.20000000000002"/>
    <n v="170.20000000000002"/>
    <n v="169.64911000000001"/>
    <n v="196.1"/>
    <n v="13.5"/>
    <n v="85"/>
    <n v="8.4"/>
    <n v="281.10000000000002"/>
    <n v="281.10000000000002"/>
    <n v="31"/>
    <n v="3"/>
    <n v="6"/>
    <n v="40"/>
    <n v="32"/>
    <n v="92"/>
    <n v="1"/>
    <n v="25"/>
    <n v="0"/>
    <n v="150"/>
    <n v="11"/>
    <n v="24"/>
    <n v="150"/>
    <n v="185"/>
    <n v="3"/>
    <n v="10"/>
    <n v="36"/>
    <n v="49"/>
    <n v="31.1"/>
    <n v="13.4"/>
    <n v="126"/>
    <n v="170.5"/>
    <n v="6"/>
    <n v="11"/>
    <n v="10"/>
    <n v="27"/>
    <n v="150"/>
    <n v="77"/>
    <n v="0"/>
    <n v="227"/>
    <n v="0"/>
    <n v="4"/>
    <n v="8"/>
    <n v="12"/>
    <n v="35"/>
    <n v="10"/>
    <n v="0"/>
    <n v="11"/>
    <n v="0"/>
    <n v="56"/>
    <n v="0"/>
    <n v="38"/>
    <n v="1676"/>
    <m/>
  </r>
  <r>
    <x v="28"/>
    <x v="0"/>
    <n v="71.5"/>
    <n v="62.3"/>
    <n v="0"/>
    <n v="36.4"/>
    <n v="170.20000000000002"/>
    <n v="170.20000000000002"/>
    <n v="169.64911000000001"/>
    <n v="196.1"/>
    <n v="13.5"/>
    <n v="85"/>
    <n v="8.4"/>
    <n v="281.10000000000002"/>
    <n v="281.10000000000002"/>
    <n v="31"/>
    <n v="3"/>
    <n v="6"/>
    <n v="40"/>
    <n v="32"/>
    <n v="92"/>
    <n v="1"/>
    <n v="25"/>
    <n v="0"/>
    <n v="150"/>
    <n v="11"/>
    <n v="24"/>
    <n v="150"/>
    <n v="185"/>
    <n v="3"/>
    <n v="10"/>
    <n v="36"/>
    <n v="49"/>
    <n v="31.1"/>
    <n v="13.4"/>
    <n v="126"/>
    <n v="170.5"/>
    <n v="6"/>
    <n v="11"/>
    <n v="10"/>
    <n v="27"/>
    <n v="150"/>
    <n v="77"/>
    <n v="0"/>
    <n v="227"/>
    <n v="0"/>
    <n v="4"/>
    <n v="8"/>
    <n v="12"/>
    <n v="35"/>
    <n v="10"/>
    <n v="0"/>
    <n v="11"/>
    <n v="0"/>
    <n v="56"/>
    <n v="0"/>
    <n v="38"/>
    <n v="1676"/>
    <m/>
  </r>
  <r>
    <x v="28"/>
    <x v="1"/>
    <n v="71.5"/>
    <n v="62.3"/>
    <n v="0"/>
    <n v="36.4"/>
    <n v="170.20000000000002"/>
    <n v="170.20000000000002"/>
    <n v="169.64911000000001"/>
    <n v="196.1"/>
    <n v="13.5"/>
    <n v="85"/>
    <n v="8.4"/>
    <n v="281.10000000000002"/>
    <n v="281.10000000000002"/>
    <n v="31"/>
    <n v="3"/>
    <n v="6"/>
    <n v="40"/>
    <n v="32"/>
    <n v="92"/>
    <n v="1"/>
    <n v="25"/>
    <n v="0"/>
    <n v="150"/>
    <n v="11"/>
    <n v="24"/>
    <n v="150"/>
    <n v="185"/>
    <n v="3"/>
    <n v="10"/>
    <n v="36"/>
    <n v="49"/>
    <n v="31.1"/>
    <n v="13.4"/>
    <n v="126"/>
    <n v="170.5"/>
    <n v="6"/>
    <n v="11"/>
    <n v="10"/>
    <n v="27"/>
    <n v="150"/>
    <n v="77"/>
    <n v="0"/>
    <n v="227"/>
    <n v="0"/>
    <n v="4"/>
    <n v="8"/>
    <n v="12"/>
    <n v="35"/>
    <n v="10"/>
    <n v="0"/>
    <n v="11"/>
    <n v="0"/>
    <n v="56"/>
    <n v="0"/>
    <n v="38"/>
    <n v="1676"/>
    <m/>
  </r>
  <r>
    <x v="28"/>
    <x v="2"/>
    <n v="71.5"/>
    <n v="62.3"/>
    <n v="0"/>
    <n v="36.4"/>
    <n v="170.20000000000002"/>
    <n v="170.20000000000002"/>
    <n v="169.64911000000001"/>
    <n v="196.1"/>
    <n v="13.5"/>
    <n v="85"/>
    <n v="8.4"/>
    <n v="281.10000000000002"/>
    <n v="281.10000000000002"/>
    <n v="31"/>
    <n v="3"/>
    <n v="6"/>
    <n v="40"/>
    <n v="32"/>
    <n v="92"/>
    <n v="1"/>
    <n v="25"/>
    <n v="0"/>
    <n v="150"/>
    <n v="11"/>
    <n v="24"/>
    <n v="150"/>
    <n v="185"/>
    <n v="3"/>
    <n v="10"/>
    <n v="36"/>
    <n v="49"/>
    <n v="31.1"/>
    <n v="13.4"/>
    <n v="126"/>
    <n v="170.5"/>
    <n v="6"/>
    <n v="11"/>
    <n v="10"/>
    <n v="27"/>
    <n v="150"/>
    <n v="77"/>
    <n v="0"/>
    <n v="227"/>
    <n v="0"/>
    <n v="4"/>
    <n v="8"/>
    <n v="12"/>
    <n v="35"/>
    <n v="10"/>
    <n v="0"/>
    <n v="11"/>
    <n v="0"/>
    <n v="56"/>
    <n v="0"/>
    <n v="38"/>
    <n v="1676"/>
    <m/>
  </r>
  <r>
    <x v="28"/>
    <x v="3"/>
    <n v="71.5"/>
    <n v="62.3"/>
    <n v="0"/>
    <n v="36.4"/>
    <n v="170.20000000000002"/>
    <n v="170.20000000000002"/>
    <n v="169.64911000000001"/>
    <n v="196.1"/>
    <n v="13.5"/>
    <n v="85"/>
    <n v="8.4"/>
    <n v="281.10000000000002"/>
    <n v="281.10000000000002"/>
    <n v="31"/>
    <n v="3"/>
    <n v="6"/>
    <n v="40"/>
    <n v="32"/>
    <n v="92"/>
    <n v="1"/>
    <n v="25"/>
    <n v="0"/>
    <n v="150"/>
    <n v="11"/>
    <n v="24"/>
    <n v="150"/>
    <n v="185"/>
    <n v="3"/>
    <n v="10"/>
    <n v="36"/>
    <n v="49"/>
    <n v="31.1"/>
    <n v="13.4"/>
    <n v="126"/>
    <n v="170.5"/>
    <n v="6"/>
    <n v="11"/>
    <n v="10"/>
    <n v="27"/>
    <n v="150"/>
    <n v="77"/>
    <n v="0"/>
    <n v="227"/>
    <n v="0"/>
    <n v="4"/>
    <n v="8"/>
    <n v="12"/>
    <n v="35"/>
    <n v="10"/>
    <n v="0"/>
    <n v="11"/>
    <n v="0"/>
    <n v="56"/>
    <n v="0"/>
    <n v="38"/>
    <n v="1676"/>
    <m/>
  </r>
  <r>
    <x v="28"/>
    <x v="4"/>
    <n v="71.5"/>
    <n v="62.3"/>
    <n v="0"/>
    <n v="36.4"/>
    <n v="170.20000000000002"/>
    <n v="170.20000000000002"/>
    <n v="169.64911000000001"/>
    <n v="196.1"/>
    <n v="13.5"/>
    <n v="85"/>
    <n v="8.4"/>
    <n v="281.10000000000002"/>
    <n v="281.10000000000002"/>
    <n v="31"/>
    <n v="3"/>
    <n v="6"/>
    <n v="40"/>
    <n v="32"/>
    <n v="92"/>
    <n v="1"/>
    <n v="25"/>
    <n v="0"/>
    <n v="150"/>
    <n v="11"/>
    <n v="24"/>
    <n v="150"/>
    <n v="185"/>
    <n v="3"/>
    <n v="10"/>
    <n v="36"/>
    <n v="49"/>
    <n v="31.1"/>
    <n v="13.4"/>
    <n v="126"/>
    <n v="170.5"/>
    <n v="6"/>
    <n v="11"/>
    <n v="10"/>
    <n v="27"/>
    <n v="150"/>
    <n v="77"/>
    <n v="0"/>
    <n v="227"/>
    <n v="0"/>
    <n v="4"/>
    <n v="8"/>
    <n v="12"/>
    <n v="35"/>
    <n v="10"/>
    <n v="0"/>
    <n v="11"/>
    <n v="0"/>
    <n v="56"/>
    <n v="0"/>
    <n v="38"/>
    <n v="1676"/>
    <m/>
  </r>
  <r>
    <x v="28"/>
    <x v="5"/>
    <n v="71.5"/>
    <n v="62.3"/>
    <n v="0"/>
    <n v="36.4"/>
    <n v="170.20000000000002"/>
    <n v="170.20000000000002"/>
    <n v="169.64911000000001"/>
    <n v="196.1"/>
    <n v="13.5"/>
    <n v="85"/>
    <n v="8.4"/>
    <n v="281.10000000000002"/>
    <n v="281.10000000000002"/>
    <n v="31"/>
    <n v="3"/>
    <n v="6"/>
    <n v="40"/>
    <n v="32"/>
    <n v="92"/>
    <n v="1"/>
    <n v="25"/>
    <n v="0"/>
    <n v="150"/>
    <n v="11"/>
    <n v="24"/>
    <n v="150"/>
    <n v="185"/>
    <n v="3"/>
    <n v="10"/>
    <n v="36"/>
    <n v="49"/>
    <n v="31.1"/>
    <n v="13.4"/>
    <n v="126"/>
    <n v="170.5"/>
    <n v="6"/>
    <n v="11"/>
    <n v="10"/>
    <n v="27"/>
    <n v="150"/>
    <n v="77"/>
    <n v="0"/>
    <n v="227"/>
    <n v="0"/>
    <n v="4"/>
    <n v="8"/>
    <n v="12"/>
    <n v="35"/>
    <n v="10"/>
    <n v="0"/>
    <n v="11"/>
    <n v="0"/>
    <n v="56"/>
    <n v="0"/>
    <n v="38"/>
    <n v="1676"/>
    <m/>
  </r>
  <r>
    <x v="28"/>
    <x v="6"/>
    <n v="71.5"/>
    <n v="62.3"/>
    <n v="0"/>
    <n v="36.4"/>
    <n v="170.20000000000002"/>
    <n v="170.20000000000002"/>
    <n v="169.64911000000001"/>
    <n v="196.1"/>
    <n v="13.5"/>
    <n v="85"/>
    <n v="8.4"/>
    <n v="281.10000000000002"/>
    <n v="281.10000000000002"/>
    <n v="31"/>
    <n v="3"/>
    <n v="6"/>
    <n v="40"/>
    <n v="32"/>
    <n v="92"/>
    <n v="1"/>
    <n v="25"/>
    <n v="0"/>
    <n v="150"/>
    <n v="11"/>
    <n v="24"/>
    <n v="150"/>
    <n v="185"/>
    <n v="3"/>
    <n v="10"/>
    <n v="36"/>
    <n v="49"/>
    <n v="31.1"/>
    <n v="13.4"/>
    <n v="126"/>
    <n v="170.5"/>
    <n v="6"/>
    <n v="11"/>
    <n v="10"/>
    <n v="27"/>
    <n v="150"/>
    <n v="77"/>
    <n v="0"/>
    <n v="227"/>
    <n v="0"/>
    <n v="4"/>
    <n v="8"/>
    <n v="12"/>
    <n v="35"/>
    <n v="10"/>
    <n v="0"/>
    <n v="11"/>
    <n v="0"/>
    <n v="56"/>
    <n v="0"/>
    <n v="38"/>
    <n v="1676"/>
    <m/>
  </r>
  <r>
    <x v="28"/>
    <x v="7"/>
    <n v="71.5"/>
    <n v="62.3"/>
    <n v="0"/>
    <n v="36.4"/>
    <n v="170.20000000000002"/>
    <n v="170.20000000000002"/>
    <n v="169.64911000000001"/>
    <n v="196.1"/>
    <n v="13.5"/>
    <n v="85"/>
    <n v="8.4"/>
    <n v="281.10000000000002"/>
    <n v="281.10000000000002"/>
    <n v="31"/>
    <n v="3"/>
    <n v="6"/>
    <n v="40"/>
    <n v="32"/>
    <n v="92"/>
    <n v="1"/>
    <n v="25"/>
    <n v="0"/>
    <n v="150"/>
    <n v="11"/>
    <n v="24"/>
    <n v="150"/>
    <n v="185"/>
    <n v="3"/>
    <n v="10"/>
    <n v="36"/>
    <n v="49"/>
    <n v="31.1"/>
    <n v="13.4"/>
    <n v="126"/>
    <n v="170.5"/>
    <n v="6"/>
    <n v="11"/>
    <n v="10"/>
    <n v="27"/>
    <n v="150"/>
    <n v="77"/>
    <n v="0"/>
    <n v="227"/>
    <n v="0"/>
    <n v="4"/>
    <n v="8"/>
    <n v="12"/>
    <n v="35"/>
    <n v="10"/>
    <n v="0"/>
    <n v="11"/>
    <n v="0"/>
    <n v="56"/>
    <n v="0"/>
    <n v="38"/>
    <n v="1676"/>
    <m/>
  </r>
  <r>
    <x v="28"/>
    <x v="8"/>
    <n v="71.5"/>
    <n v="62.3"/>
    <n v="0"/>
    <n v="36.4"/>
    <n v="170.20000000000002"/>
    <n v="170.20000000000002"/>
    <n v="169.64911000000001"/>
    <n v="196.1"/>
    <n v="13.5"/>
    <n v="85"/>
    <n v="8.4"/>
    <n v="281.10000000000002"/>
    <n v="281.10000000000002"/>
    <n v="31"/>
    <n v="3"/>
    <n v="6"/>
    <n v="40"/>
    <n v="32"/>
    <n v="92"/>
    <n v="1"/>
    <n v="25"/>
    <n v="0"/>
    <n v="150"/>
    <n v="11"/>
    <n v="24"/>
    <n v="150"/>
    <n v="185"/>
    <n v="3"/>
    <n v="10"/>
    <n v="36"/>
    <n v="49"/>
    <n v="31.1"/>
    <n v="13.4"/>
    <n v="126"/>
    <n v="170.5"/>
    <n v="6"/>
    <n v="11"/>
    <n v="10"/>
    <n v="27"/>
    <n v="150"/>
    <n v="77"/>
    <n v="0"/>
    <n v="227"/>
    <n v="0"/>
    <n v="4"/>
    <n v="8"/>
    <n v="12"/>
    <n v="35"/>
    <n v="10"/>
    <n v="0"/>
    <n v="11"/>
    <n v="0"/>
    <n v="56"/>
    <n v="0"/>
    <n v="38"/>
    <n v="1676"/>
    <m/>
  </r>
  <r>
    <x v="28"/>
    <x v="9"/>
    <n v="71.5"/>
    <n v="62.3"/>
    <n v="0"/>
    <n v="36.4"/>
    <n v="170.20000000000002"/>
    <n v="170.20000000000002"/>
    <n v="169.64911000000001"/>
    <n v="196.1"/>
    <n v="13.5"/>
    <n v="85"/>
    <n v="8.4"/>
    <n v="281.10000000000002"/>
    <n v="281.10000000000002"/>
    <n v="31"/>
    <n v="3"/>
    <n v="6"/>
    <n v="40"/>
    <n v="32"/>
    <n v="92"/>
    <n v="1"/>
    <n v="25"/>
    <n v="0"/>
    <n v="150"/>
    <n v="11"/>
    <n v="24"/>
    <n v="150"/>
    <n v="185"/>
    <n v="3"/>
    <n v="10"/>
    <n v="36"/>
    <n v="49"/>
    <n v="31.1"/>
    <n v="13.4"/>
    <n v="126"/>
    <n v="170.5"/>
    <n v="6"/>
    <n v="11"/>
    <n v="10"/>
    <n v="27"/>
    <n v="150"/>
    <n v="77"/>
    <n v="0"/>
    <n v="227"/>
    <n v="0"/>
    <n v="4"/>
    <n v="8"/>
    <n v="12"/>
    <n v="35"/>
    <n v="10"/>
    <n v="0"/>
    <n v="11"/>
    <n v="0"/>
    <n v="56"/>
    <n v="0"/>
    <n v="38"/>
    <n v="1676"/>
    <m/>
  </r>
  <r>
    <x v="28"/>
    <x v="10"/>
    <n v="71.5"/>
    <n v="62.3"/>
    <n v="0"/>
    <n v="36.4"/>
    <n v="170.20000000000002"/>
    <n v="170.20000000000002"/>
    <n v="169.64911000000001"/>
    <n v="196.1"/>
    <n v="13.5"/>
    <n v="85"/>
    <n v="8.4"/>
    <n v="281.10000000000002"/>
    <n v="281.10000000000002"/>
    <n v="31"/>
    <n v="3"/>
    <n v="6"/>
    <n v="40"/>
    <n v="32"/>
    <n v="92"/>
    <n v="1"/>
    <n v="25"/>
    <n v="0"/>
    <n v="150"/>
    <n v="11"/>
    <n v="24"/>
    <n v="150"/>
    <n v="185"/>
    <n v="3"/>
    <n v="10"/>
    <n v="36"/>
    <n v="49"/>
    <n v="31.1"/>
    <n v="13.4"/>
    <n v="126"/>
    <n v="170.5"/>
    <n v="6"/>
    <n v="11"/>
    <n v="10"/>
    <n v="27"/>
    <n v="150"/>
    <n v="77"/>
    <n v="0"/>
    <n v="227"/>
    <n v="0"/>
    <n v="4"/>
    <n v="8"/>
    <n v="12"/>
    <n v="35"/>
    <n v="10"/>
    <n v="0"/>
    <n v="11"/>
    <n v="0"/>
    <n v="56"/>
    <n v="0"/>
    <n v="38"/>
    <n v="1676"/>
    <m/>
  </r>
  <r>
    <x v="28"/>
    <x v="11"/>
    <n v="71.5"/>
    <n v="62.3"/>
    <n v="0"/>
    <n v="36.4"/>
    <n v="170.20000000000002"/>
    <n v="170.20000000000002"/>
    <n v="169.64911000000001"/>
    <n v="196.1"/>
    <n v="13.5"/>
    <n v="85"/>
    <n v="8.4"/>
    <n v="281.10000000000002"/>
    <n v="281.10000000000002"/>
    <n v="31"/>
    <n v="3"/>
    <n v="6"/>
    <n v="40"/>
    <n v="32"/>
    <n v="92"/>
    <n v="1"/>
    <n v="25"/>
    <n v="0"/>
    <n v="150"/>
    <n v="11"/>
    <n v="24"/>
    <n v="150"/>
    <n v="185"/>
    <n v="3"/>
    <n v="10"/>
    <n v="36"/>
    <n v="49"/>
    <n v="31.1"/>
    <n v="13.4"/>
    <n v="126"/>
    <n v="170.5"/>
    <n v="6"/>
    <n v="11"/>
    <n v="10"/>
    <n v="27"/>
    <n v="150"/>
    <n v="77"/>
    <n v="0"/>
    <n v="227"/>
    <n v="0"/>
    <n v="4"/>
    <n v="8"/>
    <n v="12"/>
    <n v="35"/>
    <n v="10"/>
    <n v="0"/>
    <n v="11"/>
    <n v="0"/>
    <n v="56"/>
    <n v="0"/>
    <n v="38"/>
    <n v="1676"/>
    <m/>
  </r>
  <r>
    <x v="29"/>
    <x v="0"/>
    <n v="71.5"/>
    <n v="61.96"/>
    <n v="0"/>
    <n v="37.04"/>
    <n v="170.5"/>
    <n v="170.5"/>
    <n v="169.64911000000001"/>
    <n v="196.1"/>
    <n v="13.5"/>
    <n v="85"/>
    <n v="8.4"/>
    <n v="281.10000000000002"/>
    <n v="281.10000000000002"/>
    <n v="31"/>
    <n v="3"/>
    <n v="6"/>
    <n v="40"/>
    <n v="32"/>
    <n v="90"/>
    <n v="1"/>
    <n v="25"/>
    <n v="0"/>
    <n v="148"/>
    <n v="11"/>
    <n v="28"/>
    <n v="159"/>
    <n v="198"/>
    <n v="2"/>
    <n v="16"/>
    <n v="50"/>
    <n v="68"/>
    <n v="31.1"/>
    <n v="13.4"/>
    <n v="126"/>
    <n v="170.5"/>
    <n v="5"/>
    <n v="11"/>
    <n v="10"/>
    <n v="26"/>
    <n v="150"/>
    <n v="77"/>
    <n v="0"/>
    <n v="227"/>
    <n v="0"/>
    <n v="0"/>
    <n v="0"/>
    <n v="0"/>
    <n v="30"/>
    <n v="11"/>
    <n v="0"/>
    <n v="21"/>
    <n v="0"/>
    <n v="62"/>
    <n v="0"/>
    <n v="38"/>
    <n v="1676"/>
    <m/>
  </r>
  <r>
    <x v="29"/>
    <x v="1"/>
    <n v="71.5"/>
    <n v="61.96"/>
    <n v="0"/>
    <n v="37.04"/>
    <n v="170.5"/>
    <n v="170.5"/>
    <n v="169.64911000000001"/>
    <n v="196.1"/>
    <n v="13.5"/>
    <n v="85"/>
    <n v="8.4"/>
    <n v="281.10000000000002"/>
    <n v="281.10000000000002"/>
    <n v="31"/>
    <n v="3"/>
    <n v="6"/>
    <n v="40"/>
    <n v="32"/>
    <n v="90"/>
    <n v="1"/>
    <n v="25"/>
    <n v="0"/>
    <n v="148"/>
    <n v="11"/>
    <n v="28"/>
    <n v="159"/>
    <n v="198"/>
    <n v="2"/>
    <n v="16"/>
    <n v="50"/>
    <n v="68"/>
    <n v="31.1"/>
    <n v="13.4"/>
    <n v="126"/>
    <n v="170.5"/>
    <n v="5"/>
    <n v="11"/>
    <n v="10"/>
    <n v="26"/>
    <n v="150"/>
    <n v="77"/>
    <n v="0"/>
    <n v="227"/>
    <n v="0"/>
    <n v="0"/>
    <n v="0"/>
    <n v="0"/>
    <n v="30"/>
    <n v="11"/>
    <n v="0"/>
    <n v="21"/>
    <n v="0"/>
    <n v="62"/>
    <n v="0"/>
    <n v="38"/>
    <n v="1676"/>
    <m/>
  </r>
  <r>
    <x v="29"/>
    <x v="2"/>
    <n v="71.5"/>
    <n v="61.96"/>
    <n v="0"/>
    <n v="37.04"/>
    <n v="170.5"/>
    <n v="170.5"/>
    <n v="169.64911000000001"/>
    <n v="196.1"/>
    <n v="13.5"/>
    <n v="85"/>
    <n v="8.4"/>
    <n v="281.10000000000002"/>
    <n v="281.10000000000002"/>
    <n v="31"/>
    <n v="3"/>
    <n v="6"/>
    <n v="40"/>
    <n v="32"/>
    <n v="90"/>
    <n v="1"/>
    <n v="25"/>
    <n v="0"/>
    <n v="148"/>
    <n v="11"/>
    <n v="28"/>
    <n v="159"/>
    <n v="198"/>
    <n v="2"/>
    <n v="16"/>
    <n v="50"/>
    <n v="68"/>
    <n v="31.1"/>
    <n v="13.4"/>
    <n v="126"/>
    <n v="170.5"/>
    <n v="5"/>
    <n v="11"/>
    <n v="10"/>
    <n v="26"/>
    <n v="150"/>
    <n v="77"/>
    <n v="0"/>
    <n v="227"/>
    <n v="0"/>
    <n v="0"/>
    <n v="0"/>
    <n v="0"/>
    <n v="30"/>
    <n v="11"/>
    <n v="0"/>
    <n v="21"/>
    <n v="0"/>
    <n v="62"/>
    <n v="0"/>
    <n v="38"/>
    <n v="1676"/>
    <m/>
  </r>
  <r>
    <x v="29"/>
    <x v="3"/>
    <n v="71.5"/>
    <n v="61.96"/>
    <n v="0"/>
    <n v="37.04"/>
    <n v="170.5"/>
    <n v="170.5"/>
    <n v="169.64911000000001"/>
    <n v="196.1"/>
    <n v="13.5"/>
    <n v="85"/>
    <n v="8.4"/>
    <n v="281.10000000000002"/>
    <n v="281.10000000000002"/>
    <n v="31"/>
    <n v="3"/>
    <n v="6"/>
    <n v="40"/>
    <n v="32"/>
    <n v="90"/>
    <n v="1"/>
    <n v="25"/>
    <n v="0"/>
    <n v="148"/>
    <n v="11"/>
    <n v="28"/>
    <n v="159"/>
    <n v="198"/>
    <n v="2"/>
    <n v="16"/>
    <n v="50"/>
    <n v="68"/>
    <n v="31.1"/>
    <n v="13.4"/>
    <n v="126"/>
    <n v="170.5"/>
    <n v="5"/>
    <n v="11"/>
    <n v="10"/>
    <n v="26"/>
    <n v="150"/>
    <n v="77"/>
    <n v="0"/>
    <n v="227"/>
    <n v="0"/>
    <n v="0"/>
    <n v="0"/>
    <n v="0"/>
    <n v="30"/>
    <n v="11"/>
    <n v="0"/>
    <n v="21"/>
    <n v="0"/>
    <n v="62"/>
    <n v="0"/>
    <n v="38"/>
    <n v="1676"/>
    <m/>
  </r>
  <r>
    <x v="29"/>
    <x v="4"/>
    <n v="71.5"/>
    <n v="61.96"/>
    <n v="0"/>
    <n v="37.04"/>
    <n v="170.5"/>
    <n v="170.5"/>
    <n v="169.64911000000001"/>
    <n v="196.1"/>
    <n v="13.5"/>
    <n v="85"/>
    <n v="8.4"/>
    <n v="281.10000000000002"/>
    <n v="281.10000000000002"/>
    <n v="31"/>
    <n v="3"/>
    <n v="6"/>
    <n v="40"/>
    <n v="32"/>
    <n v="90"/>
    <n v="1"/>
    <n v="25"/>
    <n v="0"/>
    <n v="148"/>
    <n v="11"/>
    <n v="28"/>
    <n v="159"/>
    <n v="198"/>
    <n v="2"/>
    <n v="16"/>
    <n v="50"/>
    <n v="68"/>
    <n v="31.1"/>
    <n v="13.4"/>
    <n v="126"/>
    <n v="170.5"/>
    <n v="5"/>
    <n v="11"/>
    <n v="10"/>
    <n v="26"/>
    <n v="150"/>
    <n v="77"/>
    <n v="0"/>
    <n v="227"/>
    <n v="0"/>
    <n v="0"/>
    <n v="0"/>
    <n v="0"/>
    <n v="30"/>
    <n v="11"/>
    <n v="0"/>
    <n v="21"/>
    <n v="0"/>
    <n v="62"/>
    <n v="0"/>
    <n v="38"/>
    <n v="1676"/>
    <m/>
  </r>
  <r>
    <x v="29"/>
    <x v="5"/>
    <n v="71.5"/>
    <n v="61.96"/>
    <n v="0"/>
    <n v="37.04"/>
    <n v="170.5"/>
    <n v="170.5"/>
    <n v="169.64911000000001"/>
    <n v="196.1"/>
    <n v="13.5"/>
    <n v="85"/>
    <n v="8.4"/>
    <n v="281.10000000000002"/>
    <n v="281.10000000000002"/>
    <n v="31"/>
    <n v="3"/>
    <n v="6"/>
    <n v="40"/>
    <n v="32"/>
    <n v="90"/>
    <n v="1"/>
    <n v="25"/>
    <n v="0"/>
    <n v="148"/>
    <n v="11"/>
    <n v="28"/>
    <n v="159"/>
    <n v="198"/>
    <n v="2"/>
    <n v="16"/>
    <n v="50"/>
    <n v="68"/>
    <n v="31.1"/>
    <n v="13.4"/>
    <n v="126"/>
    <n v="170.5"/>
    <n v="5"/>
    <n v="11"/>
    <n v="10"/>
    <n v="26"/>
    <n v="150"/>
    <n v="77"/>
    <n v="0"/>
    <n v="227"/>
    <n v="0"/>
    <n v="0"/>
    <n v="0"/>
    <n v="0"/>
    <n v="30"/>
    <n v="11"/>
    <n v="0"/>
    <n v="21"/>
    <n v="0"/>
    <n v="62"/>
    <n v="0"/>
    <n v="38"/>
    <n v="1676"/>
    <m/>
  </r>
  <r>
    <x v="29"/>
    <x v="6"/>
    <n v="71.5"/>
    <n v="61.96"/>
    <n v="0"/>
    <n v="37.04"/>
    <n v="170.5"/>
    <n v="170.5"/>
    <n v="169.64911000000001"/>
    <n v="196.1"/>
    <n v="13.5"/>
    <n v="85"/>
    <n v="8.4"/>
    <n v="281.10000000000002"/>
    <n v="281.10000000000002"/>
    <n v="31"/>
    <n v="3"/>
    <n v="6"/>
    <n v="40"/>
    <n v="32"/>
    <n v="90"/>
    <n v="1"/>
    <n v="25"/>
    <n v="0"/>
    <n v="148"/>
    <n v="11"/>
    <n v="28"/>
    <n v="159"/>
    <n v="198"/>
    <n v="2"/>
    <n v="16"/>
    <n v="50"/>
    <n v="68"/>
    <n v="31.1"/>
    <n v="13.4"/>
    <n v="126"/>
    <n v="170.5"/>
    <n v="5"/>
    <n v="11"/>
    <n v="10"/>
    <n v="26"/>
    <n v="150"/>
    <n v="77"/>
    <n v="0"/>
    <n v="227"/>
    <n v="0"/>
    <n v="0"/>
    <n v="0"/>
    <n v="0"/>
    <n v="30"/>
    <n v="11"/>
    <n v="0"/>
    <n v="21"/>
    <n v="0"/>
    <n v="62"/>
    <n v="0"/>
    <n v="38"/>
    <n v="1676"/>
    <m/>
  </r>
  <r>
    <x v="29"/>
    <x v="7"/>
    <n v="71.5"/>
    <n v="61.96"/>
    <n v="0"/>
    <n v="37.04"/>
    <n v="170.5"/>
    <n v="170.5"/>
    <n v="169.64911000000001"/>
    <n v="196.1"/>
    <n v="13.5"/>
    <n v="85"/>
    <n v="8.4"/>
    <n v="281.10000000000002"/>
    <n v="281.10000000000002"/>
    <n v="31"/>
    <n v="3"/>
    <n v="6"/>
    <n v="40"/>
    <n v="32"/>
    <n v="90"/>
    <n v="1"/>
    <n v="25"/>
    <n v="0"/>
    <n v="148"/>
    <n v="11"/>
    <n v="28"/>
    <n v="159"/>
    <n v="198"/>
    <n v="2"/>
    <n v="16"/>
    <n v="50"/>
    <n v="68"/>
    <n v="31.1"/>
    <n v="13.4"/>
    <n v="126"/>
    <n v="170.5"/>
    <n v="5"/>
    <n v="11"/>
    <n v="10"/>
    <n v="26"/>
    <n v="150"/>
    <n v="77"/>
    <n v="0"/>
    <n v="227"/>
    <n v="0"/>
    <n v="0"/>
    <n v="0"/>
    <n v="0"/>
    <n v="30"/>
    <n v="11"/>
    <n v="0"/>
    <n v="21"/>
    <n v="0"/>
    <n v="62"/>
    <n v="0"/>
    <n v="38"/>
    <n v="1676"/>
    <m/>
  </r>
  <r>
    <x v="29"/>
    <x v="8"/>
    <n v="71.5"/>
    <n v="61.96"/>
    <n v="0"/>
    <n v="37.04"/>
    <n v="170.5"/>
    <n v="170.5"/>
    <n v="169.64911000000001"/>
    <n v="196.1"/>
    <n v="13.5"/>
    <n v="85"/>
    <n v="8.4"/>
    <n v="281.10000000000002"/>
    <n v="281.10000000000002"/>
    <n v="31"/>
    <n v="3"/>
    <n v="6"/>
    <n v="40"/>
    <n v="32"/>
    <n v="90"/>
    <n v="1"/>
    <n v="25"/>
    <n v="0"/>
    <n v="148"/>
    <n v="11"/>
    <n v="28"/>
    <n v="159"/>
    <n v="198"/>
    <n v="2"/>
    <n v="16"/>
    <n v="50"/>
    <n v="68"/>
    <n v="31.1"/>
    <n v="13.4"/>
    <n v="126"/>
    <n v="170.5"/>
    <n v="5"/>
    <n v="11"/>
    <n v="10"/>
    <n v="26"/>
    <n v="150"/>
    <n v="77"/>
    <n v="0"/>
    <n v="227"/>
    <n v="0"/>
    <n v="0"/>
    <n v="0"/>
    <n v="0"/>
    <n v="30"/>
    <n v="11"/>
    <n v="0"/>
    <n v="21"/>
    <n v="0"/>
    <n v="62"/>
    <n v="0"/>
    <n v="38"/>
    <n v="1676"/>
    <m/>
  </r>
  <r>
    <x v="29"/>
    <x v="9"/>
    <n v="71.5"/>
    <n v="61.96"/>
    <n v="0"/>
    <n v="37.04"/>
    <n v="170.5"/>
    <n v="170.5"/>
    <n v="169.64911000000001"/>
    <n v="196.1"/>
    <n v="13.5"/>
    <n v="85"/>
    <n v="8.4"/>
    <n v="281.10000000000002"/>
    <n v="281.10000000000002"/>
    <n v="31"/>
    <n v="3"/>
    <n v="6"/>
    <n v="40"/>
    <n v="32"/>
    <n v="90"/>
    <n v="1"/>
    <n v="25"/>
    <n v="0"/>
    <n v="148"/>
    <n v="11"/>
    <n v="28"/>
    <n v="159"/>
    <n v="198"/>
    <n v="2"/>
    <n v="16"/>
    <n v="50"/>
    <n v="68"/>
    <n v="31.1"/>
    <n v="13.4"/>
    <n v="126"/>
    <n v="170.5"/>
    <n v="5"/>
    <n v="11"/>
    <n v="10"/>
    <n v="26"/>
    <n v="150"/>
    <n v="77"/>
    <n v="0"/>
    <n v="227"/>
    <n v="0"/>
    <n v="0"/>
    <n v="0"/>
    <n v="0"/>
    <n v="30"/>
    <n v="11"/>
    <n v="0"/>
    <n v="21"/>
    <n v="0"/>
    <n v="62"/>
    <n v="0"/>
    <n v="38"/>
    <n v="1676"/>
    <m/>
  </r>
  <r>
    <x v="29"/>
    <x v="10"/>
    <n v="71.5"/>
    <n v="61.96"/>
    <n v="0"/>
    <n v="37.04"/>
    <n v="170.5"/>
    <n v="170.5"/>
    <n v="169.64911000000001"/>
    <n v="196.1"/>
    <n v="13.5"/>
    <n v="85"/>
    <n v="8.4"/>
    <n v="281.10000000000002"/>
    <n v="281.10000000000002"/>
    <n v="31"/>
    <n v="3"/>
    <n v="6"/>
    <n v="40"/>
    <n v="32"/>
    <n v="90"/>
    <n v="1"/>
    <n v="25"/>
    <n v="0"/>
    <n v="148"/>
    <n v="11"/>
    <n v="28"/>
    <n v="159"/>
    <n v="198"/>
    <n v="2"/>
    <n v="16"/>
    <n v="50"/>
    <n v="68"/>
    <n v="31.1"/>
    <n v="13.4"/>
    <n v="126"/>
    <n v="170.5"/>
    <n v="5"/>
    <n v="11"/>
    <n v="10"/>
    <n v="26"/>
    <n v="150"/>
    <n v="77"/>
    <n v="0"/>
    <n v="227"/>
    <n v="0"/>
    <n v="0"/>
    <n v="0"/>
    <n v="0"/>
    <n v="30"/>
    <n v="11"/>
    <n v="0"/>
    <n v="21"/>
    <n v="0"/>
    <n v="62"/>
    <n v="0"/>
    <n v="38"/>
    <n v="1676"/>
    <m/>
  </r>
  <r>
    <x v="29"/>
    <x v="11"/>
    <n v="71.5"/>
    <n v="61.96"/>
    <n v="0"/>
    <n v="37.04"/>
    <n v="170.5"/>
    <n v="170.5"/>
    <n v="169.64911000000001"/>
    <n v="196.1"/>
    <n v="13.5"/>
    <n v="85"/>
    <n v="8.4"/>
    <n v="281.10000000000002"/>
    <n v="281.10000000000002"/>
    <n v="31"/>
    <n v="3"/>
    <n v="7"/>
    <n v="41"/>
    <n v="32"/>
    <n v="90"/>
    <n v="1"/>
    <n v="25"/>
    <n v="0"/>
    <n v="148"/>
    <n v="11"/>
    <n v="28"/>
    <n v="159"/>
    <n v="198"/>
    <n v="2"/>
    <n v="16"/>
    <n v="50"/>
    <n v="68"/>
    <n v="31.1"/>
    <n v="13.4"/>
    <n v="126"/>
    <n v="170.5"/>
    <n v="5"/>
    <n v="11"/>
    <n v="10"/>
    <n v="26"/>
    <n v="150"/>
    <n v="77"/>
    <n v="0"/>
    <n v="227"/>
    <n v="0"/>
    <n v="0"/>
    <n v="0"/>
    <n v="0"/>
    <n v="30"/>
    <n v="11"/>
    <n v="0"/>
    <n v="21"/>
    <n v="0"/>
    <n v="62"/>
    <n v="0"/>
    <n v="38"/>
    <n v="1676"/>
    <s v="Maquinista Ricardo Cal: Apeadero inaugurado el 01/12/2022, ubicado entre las estaciones Mariano Acosta y Marcos Paz (Prog. 42,8) del ramal Merlo-Lobos"/>
  </r>
</pivotCacheRecords>
</file>

<file path=xl/pivotCache/pivotCacheRecords7.xml><?xml version="1.0" encoding="utf-8"?>
<pivotCacheRecords xmlns="http://schemas.openxmlformats.org/spreadsheetml/2006/main" xmlns:r="http://schemas.openxmlformats.org/officeDocument/2006/relationships" count="360">
  <r>
    <x v="0"/>
    <x v="0"/>
    <n v="54.8"/>
    <n v="77.59"/>
    <n v="0"/>
    <n v="52.57"/>
    <n v="184.95999999999998"/>
    <n v="184.95999999999998"/>
    <n v="196.96800000000002"/>
    <n v="209.97"/>
    <n v="12.2"/>
    <n v="116.54"/>
    <n v="8"/>
    <n v="326.51"/>
    <n v="326.51"/>
    <n v="40"/>
    <n v="15"/>
    <n v="1"/>
    <n v="56"/>
    <n v="38"/>
    <n v="82"/>
    <n v="0"/>
    <n v="15"/>
    <n v="2"/>
    <n v="137"/>
    <n v="35"/>
    <n v="18"/>
    <n v="137"/>
    <n v="190"/>
    <n v="10"/>
    <n v="21"/>
    <n v="107"/>
    <n v="138"/>
    <n v="46"/>
    <n v="0"/>
    <n v="133"/>
    <n v="179"/>
    <n v="0"/>
    <n v="18"/>
    <n v="0"/>
    <n v="18"/>
    <n v="285"/>
    <n v="60"/>
    <n v="0"/>
    <n v="345"/>
    <n v="0"/>
    <n v="2"/>
    <n v="2"/>
    <n v="4"/>
    <n v="29"/>
    <n v="4"/>
    <n v="0"/>
    <n v="14"/>
    <n v="0"/>
    <n v="47"/>
    <n v="0"/>
    <n v="5"/>
    <n v="1676"/>
    <m/>
  </r>
  <r>
    <x v="0"/>
    <x v="1"/>
    <n v="54.8"/>
    <n v="77.59"/>
    <n v="0"/>
    <n v="52.57"/>
    <n v="184.95999999999998"/>
    <n v="184.95999999999998"/>
    <n v="196.96800000000002"/>
    <n v="209.97"/>
    <n v="12.2"/>
    <n v="116.54"/>
    <n v="8"/>
    <n v="326.51"/>
    <n v="326.51"/>
    <n v="40"/>
    <n v="15"/>
    <n v="1"/>
    <n v="56"/>
    <n v="38"/>
    <n v="82"/>
    <n v="0"/>
    <n v="15"/>
    <n v="2"/>
    <n v="137"/>
    <n v="35"/>
    <n v="18"/>
    <n v="137"/>
    <n v="190"/>
    <n v="10"/>
    <n v="21"/>
    <n v="107"/>
    <n v="138"/>
    <n v="46"/>
    <n v="0"/>
    <n v="133"/>
    <n v="179"/>
    <n v="0"/>
    <n v="18"/>
    <n v="0"/>
    <n v="18"/>
    <n v="285"/>
    <n v="60"/>
    <n v="0"/>
    <n v="345"/>
    <n v="0"/>
    <n v="2"/>
    <n v="2"/>
    <n v="4"/>
    <n v="29"/>
    <n v="4"/>
    <n v="0"/>
    <n v="14"/>
    <n v="0"/>
    <n v="47"/>
    <n v="0"/>
    <n v="5"/>
    <n v="1676"/>
    <m/>
  </r>
  <r>
    <x v="0"/>
    <x v="2"/>
    <n v="54.8"/>
    <n v="77.59"/>
    <n v="0"/>
    <n v="52.57"/>
    <n v="184.95999999999998"/>
    <n v="184.95999999999998"/>
    <n v="196.96800000000002"/>
    <n v="209.97"/>
    <n v="12.2"/>
    <n v="116.54"/>
    <n v="8"/>
    <n v="326.51"/>
    <n v="326.51"/>
    <n v="40"/>
    <n v="15"/>
    <n v="1"/>
    <n v="56"/>
    <n v="38"/>
    <n v="82"/>
    <n v="0"/>
    <n v="15"/>
    <n v="2"/>
    <n v="137"/>
    <n v="35"/>
    <n v="18"/>
    <n v="137"/>
    <n v="190"/>
    <n v="10"/>
    <n v="21"/>
    <n v="107"/>
    <n v="138"/>
    <n v="46"/>
    <n v="0"/>
    <n v="133"/>
    <n v="179"/>
    <n v="0"/>
    <n v="18"/>
    <n v="0"/>
    <n v="18"/>
    <n v="285"/>
    <n v="60"/>
    <n v="0"/>
    <n v="345"/>
    <n v="0"/>
    <n v="2"/>
    <n v="2"/>
    <n v="4"/>
    <n v="29"/>
    <n v="4"/>
    <n v="0"/>
    <n v="14"/>
    <n v="0"/>
    <n v="47"/>
    <n v="0"/>
    <n v="5"/>
    <n v="1676"/>
    <m/>
  </r>
  <r>
    <x v="0"/>
    <x v="3"/>
    <n v="54.8"/>
    <n v="77.59"/>
    <n v="0"/>
    <n v="52.57"/>
    <n v="184.95999999999998"/>
    <n v="184.95999999999998"/>
    <n v="196.96800000000002"/>
    <n v="209.97"/>
    <n v="12.2"/>
    <n v="116.54"/>
    <n v="8"/>
    <n v="326.51"/>
    <n v="326.51"/>
    <n v="40"/>
    <n v="15"/>
    <n v="1"/>
    <n v="56"/>
    <n v="38"/>
    <n v="82"/>
    <n v="0"/>
    <n v="15"/>
    <n v="2"/>
    <n v="137"/>
    <n v="35"/>
    <n v="18"/>
    <n v="137"/>
    <n v="190"/>
    <n v="10"/>
    <n v="21"/>
    <n v="107"/>
    <n v="138"/>
    <n v="46"/>
    <n v="0"/>
    <n v="133"/>
    <n v="179"/>
    <n v="0"/>
    <n v="18"/>
    <n v="0"/>
    <n v="18"/>
    <n v="285"/>
    <n v="60"/>
    <n v="0"/>
    <n v="345"/>
    <n v="0"/>
    <n v="2"/>
    <n v="2"/>
    <n v="4"/>
    <n v="29"/>
    <n v="4"/>
    <n v="0"/>
    <n v="14"/>
    <n v="0"/>
    <n v="47"/>
    <n v="0"/>
    <n v="5"/>
    <n v="1676"/>
    <m/>
  </r>
  <r>
    <x v="0"/>
    <x v="4"/>
    <n v="54.8"/>
    <n v="77.59"/>
    <n v="0"/>
    <n v="52.57"/>
    <n v="184.95999999999998"/>
    <n v="184.95999999999998"/>
    <n v="196.96800000000002"/>
    <n v="209.97"/>
    <n v="12.2"/>
    <n v="116.54"/>
    <n v="8"/>
    <n v="326.51"/>
    <n v="326.51"/>
    <n v="40"/>
    <n v="15"/>
    <n v="1"/>
    <n v="56"/>
    <n v="38"/>
    <n v="82"/>
    <n v="0"/>
    <n v="15"/>
    <n v="2"/>
    <n v="137"/>
    <n v="35"/>
    <n v="18"/>
    <n v="137"/>
    <n v="190"/>
    <n v="10"/>
    <n v="21"/>
    <n v="107"/>
    <n v="138"/>
    <n v="46"/>
    <n v="0"/>
    <n v="133"/>
    <n v="179"/>
    <n v="0"/>
    <n v="18"/>
    <n v="0"/>
    <n v="18"/>
    <n v="285"/>
    <n v="60"/>
    <n v="0"/>
    <n v="345"/>
    <n v="0"/>
    <n v="2"/>
    <n v="2"/>
    <n v="4"/>
    <n v="29"/>
    <n v="4"/>
    <n v="0"/>
    <n v="14"/>
    <n v="0"/>
    <n v="47"/>
    <n v="0"/>
    <n v="5"/>
    <n v="1676"/>
    <m/>
  </r>
  <r>
    <x v="0"/>
    <x v="5"/>
    <n v="54.8"/>
    <n v="77.59"/>
    <n v="0"/>
    <n v="52.57"/>
    <n v="184.95999999999998"/>
    <n v="184.95999999999998"/>
    <n v="196.96800000000002"/>
    <n v="209.97"/>
    <n v="12.2"/>
    <n v="116.54"/>
    <n v="8"/>
    <n v="326.51"/>
    <n v="326.51"/>
    <n v="40"/>
    <n v="15"/>
    <n v="1"/>
    <n v="56"/>
    <n v="38"/>
    <n v="82"/>
    <n v="0"/>
    <n v="15"/>
    <n v="2"/>
    <n v="137"/>
    <n v="35"/>
    <n v="18"/>
    <n v="137"/>
    <n v="190"/>
    <n v="10"/>
    <n v="21"/>
    <n v="107"/>
    <n v="138"/>
    <n v="46"/>
    <n v="0"/>
    <n v="133"/>
    <n v="179"/>
    <n v="0"/>
    <n v="18"/>
    <n v="0"/>
    <n v="18"/>
    <n v="285"/>
    <n v="60"/>
    <n v="0"/>
    <n v="345"/>
    <n v="0"/>
    <n v="2"/>
    <n v="2"/>
    <n v="4"/>
    <n v="29"/>
    <n v="4"/>
    <n v="0"/>
    <n v="14"/>
    <n v="0"/>
    <n v="47"/>
    <n v="0"/>
    <n v="5"/>
    <n v="1676"/>
    <m/>
  </r>
  <r>
    <x v="0"/>
    <x v="6"/>
    <n v="54.8"/>
    <n v="77.59"/>
    <n v="0"/>
    <n v="52.57"/>
    <n v="184.95999999999998"/>
    <n v="184.95999999999998"/>
    <n v="196.96800000000002"/>
    <n v="209.97"/>
    <n v="12.2"/>
    <n v="116.54"/>
    <n v="8"/>
    <n v="326.51"/>
    <n v="326.51"/>
    <n v="40"/>
    <n v="15"/>
    <n v="1"/>
    <n v="56"/>
    <n v="38"/>
    <n v="82"/>
    <n v="0"/>
    <n v="15"/>
    <n v="2"/>
    <n v="137"/>
    <n v="35"/>
    <n v="18"/>
    <n v="137"/>
    <n v="190"/>
    <n v="10"/>
    <n v="21"/>
    <n v="107"/>
    <n v="138"/>
    <n v="46"/>
    <n v="0"/>
    <n v="133"/>
    <n v="179"/>
    <n v="0"/>
    <n v="18"/>
    <n v="0"/>
    <n v="18"/>
    <n v="285"/>
    <n v="60"/>
    <n v="0"/>
    <n v="345"/>
    <n v="0"/>
    <n v="2"/>
    <n v="2"/>
    <n v="4"/>
    <n v="29"/>
    <n v="4"/>
    <n v="0"/>
    <n v="14"/>
    <n v="0"/>
    <n v="47"/>
    <n v="0"/>
    <n v="5"/>
    <n v="1676"/>
    <m/>
  </r>
  <r>
    <x v="0"/>
    <x v="7"/>
    <n v="54.8"/>
    <n v="77.59"/>
    <n v="0"/>
    <n v="52.57"/>
    <n v="184.95999999999998"/>
    <n v="184.95999999999998"/>
    <n v="196.96800000000002"/>
    <n v="209.97"/>
    <n v="12.2"/>
    <n v="116.54"/>
    <n v="8"/>
    <n v="326.51"/>
    <n v="326.51"/>
    <n v="40"/>
    <n v="15"/>
    <n v="1"/>
    <n v="56"/>
    <n v="38"/>
    <n v="82"/>
    <n v="0"/>
    <n v="15"/>
    <n v="2"/>
    <n v="137"/>
    <n v="35"/>
    <n v="18"/>
    <n v="137"/>
    <n v="190"/>
    <n v="10"/>
    <n v="21"/>
    <n v="107"/>
    <n v="138"/>
    <n v="46"/>
    <n v="0"/>
    <n v="133"/>
    <n v="179"/>
    <n v="0"/>
    <n v="18"/>
    <n v="0"/>
    <n v="18"/>
    <n v="285"/>
    <n v="60"/>
    <n v="0"/>
    <n v="345"/>
    <n v="0"/>
    <n v="2"/>
    <n v="2"/>
    <n v="4"/>
    <n v="29"/>
    <n v="4"/>
    <n v="0"/>
    <n v="14"/>
    <n v="0"/>
    <n v="47"/>
    <n v="0"/>
    <n v="5"/>
    <n v="1676"/>
    <m/>
  </r>
  <r>
    <x v="0"/>
    <x v="8"/>
    <n v="54.8"/>
    <n v="77.59"/>
    <n v="0"/>
    <n v="52.57"/>
    <n v="184.95999999999998"/>
    <n v="184.95999999999998"/>
    <n v="196.96800000000002"/>
    <n v="209.97"/>
    <n v="12.2"/>
    <n v="116.54"/>
    <n v="8"/>
    <n v="326.51"/>
    <n v="326.51"/>
    <n v="40"/>
    <n v="15"/>
    <n v="1"/>
    <n v="56"/>
    <n v="38"/>
    <n v="82"/>
    <n v="0"/>
    <n v="15"/>
    <n v="2"/>
    <n v="137"/>
    <n v="35"/>
    <n v="18"/>
    <n v="137"/>
    <n v="190"/>
    <n v="10"/>
    <n v="21"/>
    <n v="107"/>
    <n v="138"/>
    <n v="46"/>
    <n v="0"/>
    <n v="133"/>
    <n v="179"/>
    <n v="0"/>
    <n v="18"/>
    <n v="0"/>
    <n v="18"/>
    <n v="285"/>
    <n v="60"/>
    <n v="0"/>
    <n v="345"/>
    <n v="0"/>
    <n v="2"/>
    <n v="2"/>
    <n v="4"/>
    <n v="29"/>
    <n v="4"/>
    <n v="0"/>
    <n v="14"/>
    <n v="0"/>
    <n v="47"/>
    <n v="0"/>
    <n v="5"/>
    <n v="1676"/>
    <m/>
  </r>
  <r>
    <x v="0"/>
    <x v="9"/>
    <n v="54.8"/>
    <n v="77.59"/>
    <n v="0"/>
    <n v="52.57"/>
    <n v="184.95999999999998"/>
    <n v="184.95999999999998"/>
    <n v="196.96800000000002"/>
    <n v="209.97"/>
    <n v="12.2"/>
    <n v="116.54"/>
    <n v="8"/>
    <n v="326.51"/>
    <n v="326.51"/>
    <n v="40"/>
    <n v="15"/>
    <n v="1"/>
    <n v="56"/>
    <n v="38"/>
    <n v="82"/>
    <n v="0"/>
    <n v="15"/>
    <n v="2"/>
    <n v="137"/>
    <n v="35"/>
    <n v="18"/>
    <n v="137"/>
    <n v="190"/>
    <n v="10"/>
    <n v="21"/>
    <n v="107"/>
    <n v="138"/>
    <n v="46"/>
    <n v="0"/>
    <n v="133"/>
    <n v="179"/>
    <n v="0"/>
    <n v="18"/>
    <n v="0"/>
    <n v="18"/>
    <n v="285"/>
    <n v="60"/>
    <n v="0"/>
    <n v="345"/>
    <n v="0"/>
    <n v="2"/>
    <n v="2"/>
    <n v="4"/>
    <n v="29"/>
    <n v="4"/>
    <n v="0"/>
    <n v="14"/>
    <n v="0"/>
    <n v="47"/>
    <n v="0"/>
    <n v="5"/>
    <n v="1676"/>
    <m/>
  </r>
  <r>
    <x v="0"/>
    <x v="10"/>
    <n v="54.8"/>
    <n v="77.59"/>
    <n v="0"/>
    <n v="52.57"/>
    <n v="184.95999999999998"/>
    <n v="184.95999999999998"/>
    <n v="196.96800000000002"/>
    <n v="209.97"/>
    <n v="12.2"/>
    <n v="116.54"/>
    <n v="8"/>
    <n v="326.51"/>
    <n v="326.51"/>
    <n v="40"/>
    <n v="15"/>
    <n v="1"/>
    <n v="56"/>
    <n v="38"/>
    <n v="82"/>
    <n v="0"/>
    <n v="15"/>
    <n v="2"/>
    <n v="137"/>
    <n v="35"/>
    <n v="18"/>
    <n v="137"/>
    <n v="190"/>
    <n v="10"/>
    <n v="21"/>
    <n v="107"/>
    <n v="138"/>
    <n v="46"/>
    <n v="0"/>
    <n v="133"/>
    <n v="179"/>
    <n v="0"/>
    <n v="18"/>
    <n v="0"/>
    <n v="18"/>
    <n v="285"/>
    <n v="60"/>
    <n v="0"/>
    <n v="345"/>
    <n v="0"/>
    <n v="2"/>
    <n v="2"/>
    <n v="4"/>
    <n v="29"/>
    <n v="4"/>
    <n v="0"/>
    <n v="14"/>
    <n v="0"/>
    <n v="47"/>
    <n v="0"/>
    <n v="5"/>
    <n v="1676"/>
    <m/>
  </r>
  <r>
    <x v="0"/>
    <x v="11"/>
    <n v="54.8"/>
    <n v="77.59"/>
    <n v="0"/>
    <n v="52.57"/>
    <n v="184.95999999999998"/>
    <n v="184.95999999999998"/>
    <n v="196.96800000000002"/>
    <n v="209.97"/>
    <n v="12.2"/>
    <n v="116.54"/>
    <n v="8"/>
    <n v="326.51"/>
    <n v="326.51"/>
    <n v="40"/>
    <n v="15"/>
    <n v="1"/>
    <n v="56"/>
    <n v="38"/>
    <n v="82"/>
    <n v="0"/>
    <n v="15"/>
    <n v="2"/>
    <n v="137"/>
    <n v="35"/>
    <n v="18"/>
    <n v="137"/>
    <n v="190"/>
    <n v="10"/>
    <n v="21"/>
    <n v="107"/>
    <n v="138"/>
    <n v="46"/>
    <n v="0"/>
    <n v="133"/>
    <n v="179"/>
    <n v="0"/>
    <n v="18"/>
    <n v="0"/>
    <n v="18"/>
    <n v="285"/>
    <n v="60"/>
    <n v="0"/>
    <n v="345"/>
    <n v="0"/>
    <n v="2"/>
    <n v="2"/>
    <n v="4"/>
    <n v="29"/>
    <n v="4"/>
    <n v="0"/>
    <n v="14"/>
    <n v="0"/>
    <n v="47"/>
    <n v="0"/>
    <n v="5"/>
    <n v="1676"/>
    <m/>
  </r>
  <r>
    <x v="1"/>
    <x v="0"/>
    <n v="54.8"/>
    <n v="77.59"/>
    <n v="0"/>
    <n v="52.57"/>
    <n v="184.95999999999998"/>
    <n v="184.95999999999998"/>
    <n v="196.96800000000002"/>
    <n v="209.97"/>
    <n v="12.2"/>
    <n v="116.54"/>
    <n v="8"/>
    <n v="326.51"/>
    <n v="326.51"/>
    <n v="40"/>
    <n v="15"/>
    <n v="1"/>
    <n v="56"/>
    <n v="38"/>
    <n v="82"/>
    <n v="0"/>
    <n v="15"/>
    <n v="2"/>
    <n v="137"/>
    <n v="35"/>
    <n v="18"/>
    <n v="137"/>
    <n v="190"/>
    <n v="10"/>
    <n v="21"/>
    <n v="107"/>
    <n v="138"/>
    <n v="46"/>
    <n v="0"/>
    <n v="133"/>
    <n v="179"/>
    <n v="0"/>
    <n v="18"/>
    <n v="0"/>
    <n v="18"/>
    <n v="285"/>
    <n v="60"/>
    <n v="0"/>
    <n v="345"/>
    <n v="0"/>
    <n v="2"/>
    <n v="2"/>
    <n v="4"/>
    <n v="29"/>
    <n v="4"/>
    <n v="0"/>
    <n v="14"/>
    <n v="0"/>
    <n v="47"/>
    <n v="0"/>
    <n v="5"/>
    <n v="1676"/>
    <m/>
  </r>
  <r>
    <x v="1"/>
    <x v="1"/>
    <n v="54.8"/>
    <n v="77.59"/>
    <n v="0"/>
    <n v="52.57"/>
    <n v="184.95999999999998"/>
    <n v="184.95999999999998"/>
    <n v="196.96800000000002"/>
    <n v="209.97"/>
    <n v="12.2"/>
    <n v="116.54"/>
    <n v="8"/>
    <n v="326.51"/>
    <n v="326.51"/>
    <n v="40"/>
    <n v="15"/>
    <n v="1"/>
    <n v="56"/>
    <n v="38"/>
    <n v="82"/>
    <n v="0"/>
    <n v="15"/>
    <n v="2"/>
    <n v="137"/>
    <n v="35"/>
    <n v="18"/>
    <n v="137"/>
    <n v="190"/>
    <n v="10"/>
    <n v="21"/>
    <n v="107"/>
    <n v="138"/>
    <n v="46"/>
    <n v="0"/>
    <n v="133"/>
    <n v="179"/>
    <n v="0"/>
    <n v="18"/>
    <n v="0"/>
    <n v="18"/>
    <n v="285"/>
    <n v="60"/>
    <n v="0"/>
    <n v="345"/>
    <n v="0"/>
    <n v="2"/>
    <n v="2"/>
    <n v="4"/>
    <n v="29"/>
    <n v="4"/>
    <n v="0"/>
    <n v="14"/>
    <n v="0"/>
    <n v="47"/>
    <n v="0"/>
    <n v="5"/>
    <n v="1676"/>
    <m/>
  </r>
  <r>
    <x v="1"/>
    <x v="2"/>
    <n v="54.8"/>
    <n v="77.59"/>
    <n v="0"/>
    <n v="52.57"/>
    <n v="184.95999999999998"/>
    <n v="184.95999999999998"/>
    <n v="196.96800000000002"/>
    <n v="209.97"/>
    <n v="12.2"/>
    <n v="116.54"/>
    <n v="8"/>
    <n v="326.51"/>
    <n v="326.51"/>
    <n v="40"/>
    <n v="15"/>
    <n v="1"/>
    <n v="56"/>
    <n v="38"/>
    <n v="82"/>
    <n v="0"/>
    <n v="15"/>
    <n v="2"/>
    <n v="137"/>
    <n v="35"/>
    <n v="18"/>
    <n v="137"/>
    <n v="190"/>
    <n v="10"/>
    <n v="21"/>
    <n v="107"/>
    <n v="138"/>
    <n v="46"/>
    <n v="0"/>
    <n v="133"/>
    <n v="179"/>
    <n v="0"/>
    <n v="18"/>
    <n v="0"/>
    <n v="18"/>
    <n v="285"/>
    <n v="60"/>
    <n v="0"/>
    <n v="345"/>
    <n v="0"/>
    <n v="2"/>
    <n v="2"/>
    <n v="4"/>
    <n v="29"/>
    <n v="4"/>
    <n v="0"/>
    <n v="14"/>
    <n v="0"/>
    <n v="47"/>
    <n v="0"/>
    <n v="5"/>
    <n v="1676"/>
    <m/>
  </r>
  <r>
    <x v="1"/>
    <x v="3"/>
    <n v="54.8"/>
    <n v="77.59"/>
    <n v="0"/>
    <n v="52.57"/>
    <n v="184.95999999999998"/>
    <n v="184.95999999999998"/>
    <n v="196.96800000000002"/>
    <n v="209.97"/>
    <n v="12.2"/>
    <n v="116.54"/>
    <n v="8"/>
    <n v="326.51"/>
    <n v="326.51"/>
    <n v="40"/>
    <n v="15"/>
    <n v="1"/>
    <n v="56"/>
    <n v="38"/>
    <n v="82"/>
    <n v="0"/>
    <n v="15"/>
    <n v="2"/>
    <n v="137"/>
    <n v="35"/>
    <n v="18"/>
    <n v="137"/>
    <n v="190"/>
    <n v="10"/>
    <n v="21"/>
    <n v="107"/>
    <n v="138"/>
    <n v="46"/>
    <n v="0"/>
    <n v="133"/>
    <n v="179"/>
    <n v="0"/>
    <n v="18"/>
    <n v="0"/>
    <n v="18"/>
    <n v="285"/>
    <n v="60"/>
    <n v="0"/>
    <n v="345"/>
    <n v="0"/>
    <n v="2"/>
    <n v="2"/>
    <n v="4"/>
    <n v="29"/>
    <n v="4"/>
    <n v="0"/>
    <n v="14"/>
    <n v="0"/>
    <n v="47"/>
    <n v="0"/>
    <n v="5"/>
    <n v="1676"/>
    <m/>
  </r>
  <r>
    <x v="1"/>
    <x v="4"/>
    <n v="54.8"/>
    <n v="77.59"/>
    <n v="0"/>
    <n v="52.57"/>
    <n v="184.95999999999998"/>
    <n v="184.95999999999998"/>
    <n v="196.96800000000002"/>
    <n v="209.97"/>
    <n v="12.2"/>
    <n v="116.54"/>
    <n v="8"/>
    <n v="326.51"/>
    <n v="326.51"/>
    <n v="40"/>
    <n v="15"/>
    <n v="1"/>
    <n v="56"/>
    <n v="38"/>
    <n v="82"/>
    <n v="0"/>
    <n v="15"/>
    <n v="2"/>
    <n v="137"/>
    <n v="35"/>
    <n v="18"/>
    <n v="137"/>
    <n v="190"/>
    <n v="10"/>
    <n v="21"/>
    <n v="107"/>
    <n v="138"/>
    <n v="46"/>
    <n v="0"/>
    <n v="133"/>
    <n v="179"/>
    <n v="0"/>
    <n v="18"/>
    <n v="0"/>
    <n v="18"/>
    <n v="285"/>
    <n v="60"/>
    <n v="0"/>
    <n v="345"/>
    <n v="0"/>
    <n v="2"/>
    <n v="2"/>
    <n v="4"/>
    <n v="29"/>
    <n v="4"/>
    <n v="0"/>
    <n v="14"/>
    <n v="0"/>
    <n v="47"/>
    <n v="0"/>
    <n v="5"/>
    <n v="1676"/>
    <m/>
  </r>
  <r>
    <x v="1"/>
    <x v="5"/>
    <n v="54.8"/>
    <n v="77.59"/>
    <n v="0"/>
    <n v="52.57"/>
    <n v="184.95999999999998"/>
    <n v="184.95999999999998"/>
    <n v="196.96800000000002"/>
    <n v="209.97"/>
    <n v="12.2"/>
    <n v="116.54"/>
    <n v="8"/>
    <n v="326.51"/>
    <n v="326.51"/>
    <n v="40"/>
    <n v="15"/>
    <n v="1"/>
    <n v="56"/>
    <n v="38"/>
    <n v="82"/>
    <n v="0"/>
    <n v="15"/>
    <n v="2"/>
    <n v="137"/>
    <n v="35"/>
    <n v="18"/>
    <n v="137"/>
    <n v="190"/>
    <n v="10"/>
    <n v="21"/>
    <n v="107"/>
    <n v="138"/>
    <n v="46"/>
    <n v="0"/>
    <n v="133"/>
    <n v="179"/>
    <n v="0"/>
    <n v="18"/>
    <n v="0"/>
    <n v="18"/>
    <n v="285"/>
    <n v="60"/>
    <n v="0"/>
    <n v="345"/>
    <n v="0"/>
    <n v="2"/>
    <n v="2"/>
    <n v="4"/>
    <n v="29"/>
    <n v="4"/>
    <n v="0"/>
    <n v="14"/>
    <n v="0"/>
    <n v="47"/>
    <n v="0"/>
    <n v="5"/>
    <n v="1676"/>
    <m/>
  </r>
  <r>
    <x v="1"/>
    <x v="6"/>
    <n v="54.8"/>
    <n v="77.59"/>
    <n v="0"/>
    <n v="52.57"/>
    <n v="184.95999999999998"/>
    <n v="184.95999999999998"/>
    <n v="196.96800000000002"/>
    <n v="209.97"/>
    <n v="12.2"/>
    <n v="116.54"/>
    <n v="8"/>
    <n v="326.51"/>
    <n v="326.51"/>
    <n v="40"/>
    <n v="15"/>
    <n v="1"/>
    <n v="56"/>
    <n v="38"/>
    <n v="82"/>
    <n v="0"/>
    <n v="15"/>
    <n v="2"/>
    <n v="137"/>
    <n v="35"/>
    <n v="18"/>
    <n v="137"/>
    <n v="190"/>
    <n v="10"/>
    <n v="21"/>
    <n v="107"/>
    <n v="138"/>
    <n v="46"/>
    <n v="0"/>
    <n v="133"/>
    <n v="179"/>
    <n v="0"/>
    <n v="18"/>
    <n v="0"/>
    <n v="18"/>
    <n v="285"/>
    <n v="60"/>
    <n v="0"/>
    <n v="345"/>
    <n v="0"/>
    <n v="2"/>
    <n v="2"/>
    <n v="4"/>
    <n v="29"/>
    <n v="4"/>
    <n v="0"/>
    <n v="14"/>
    <n v="0"/>
    <n v="47"/>
    <n v="0"/>
    <n v="5"/>
    <n v="1676"/>
    <m/>
  </r>
  <r>
    <x v="1"/>
    <x v="7"/>
    <n v="54.8"/>
    <n v="77.59"/>
    <n v="0"/>
    <n v="52.57"/>
    <n v="184.95999999999998"/>
    <n v="184.95999999999998"/>
    <n v="196.96800000000002"/>
    <n v="209.97"/>
    <n v="12.2"/>
    <n v="116.54"/>
    <n v="8"/>
    <n v="326.51"/>
    <n v="326.51"/>
    <n v="40"/>
    <n v="15"/>
    <n v="1"/>
    <n v="56"/>
    <n v="38"/>
    <n v="82"/>
    <n v="0"/>
    <n v="15"/>
    <n v="2"/>
    <n v="137"/>
    <n v="35"/>
    <n v="18"/>
    <n v="137"/>
    <n v="190"/>
    <n v="10"/>
    <n v="21"/>
    <n v="107"/>
    <n v="138"/>
    <n v="46"/>
    <n v="0"/>
    <n v="133"/>
    <n v="179"/>
    <n v="0"/>
    <n v="18"/>
    <n v="0"/>
    <n v="18"/>
    <n v="285"/>
    <n v="60"/>
    <n v="0"/>
    <n v="345"/>
    <n v="0"/>
    <n v="2"/>
    <n v="2"/>
    <n v="4"/>
    <n v="29"/>
    <n v="4"/>
    <n v="0"/>
    <n v="14"/>
    <n v="0"/>
    <n v="47"/>
    <n v="0"/>
    <n v="5"/>
    <n v="1676"/>
    <m/>
  </r>
  <r>
    <x v="1"/>
    <x v="8"/>
    <n v="54.8"/>
    <n v="77.59"/>
    <n v="0"/>
    <n v="52.57"/>
    <n v="184.95999999999998"/>
    <n v="184.95999999999998"/>
    <n v="196.96800000000002"/>
    <n v="209.97"/>
    <n v="12.2"/>
    <n v="116.54"/>
    <n v="8"/>
    <n v="326.51"/>
    <n v="326.51"/>
    <n v="40"/>
    <n v="15"/>
    <n v="1"/>
    <n v="56"/>
    <n v="38"/>
    <n v="82"/>
    <n v="0"/>
    <n v="15"/>
    <n v="2"/>
    <n v="137"/>
    <n v="35"/>
    <n v="18"/>
    <n v="137"/>
    <n v="190"/>
    <n v="10"/>
    <n v="21"/>
    <n v="107"/>
    <n v="138"/>
    <n v="46"/>
    <n v="0"/>
    <n v="133"/>
    <n v="179"/>
    <n v="0"/>
    <n v="18"/>
    <n v="0"/>
    <n v="18"/>
    <n v="285"/>
    <n v="60"/>
    <n v="0"/>
    <n v="345"/>
    <n v="0"/>
    <n v="2"/>
    <n v="2"/>
    <n v="4"/>
    <n v="29"/>
    <n v="4"/>
    <n v="0"/>
    <n v="14"/>
    <n v="0"/>
    <n v="47"/>
    <n v="0"/>
    <n v="5"/>
    <n v="1676"/>
    <m/>
  </r>
  <r>
    <x v="1"/>
    <x v="9"/>
    <n v="54.8"/>
    <n v="77.59"/>
    <n v="0"/>
    <n v="52.57"/>
    <n v="184.95999999999998"/>
    <n v="184.95999999999998"/>
    <n v="196.96800000000002"/>
    <n v="209.97"/>
    <n v="12.2"/>
    <n v="116.54"/>
    <n v="8"/>
    <n v="326.51"/>
    <n v="326.51"/>
    <n v="40"/>
    <n v="15"/>
    <n v="1"/>
    <n v="56"/>
    <n v="38"/>
    <n v="82"/>
    <n v="0"/>
    <n v="15"/>
    <n v="2"/>
    <n v="137"/>
    <n v="35"/>
    <n v="18"/>
    <n v="137"/>
    <n v="190"/>
    <n v="10"/>
    <n v="21"/>
    <n v="107"/>
    <n v="138"/>
    <n v="46"/>
    <n v="0"/>
    <n v="133"/>
    <n v="179"/>
    <n v="0"/>
    <n v="18"/>
    <n v="0"/>
    <n v="18"/>
    <n v="285"/>
    <n v="60"/>
    <n v="0"/>
    <n v="345"/>
    <n v="0"/>
    <n v="2"/>
    <n v="2"/>
    <n v="4"/>
    <n v="29"/>
    <n v="4"/>
    <n v="0"/>
    <n v="14"/>
    <n v="0"/>
    <n v="47"/>
    <n v="0"/>
    <n v="5"/>
    <n v="1676"/>
    <m/>
  </r>
  <r>
    <x v="1"/>
    <x v="10"/>
    <n v="54.8"/>
    <n v="77.59"/>
    <n v="0"/>
    <n v="52.57"/>
    <n v="184.95999999999998"/>
    <n v="184.95999999999998"/>
    <n v="196.96800000000002"/>
    <n v="209.97"/>
    <n v="12.2"/>
    <n v="116.54"/>
    <n v="8"/>
    <n v="326.51"/>
    <n v="326.51"/>
    <n v="40"/>
    <n v="15"/>
    <n v="1"/>
    <n v="56"/>
    <n v="38"/>
    <n v="82"/>
    <n v="0"/>
    <n v="15"/>
    <n v="2"/>
    <n v="137"/>
    <n v="35"/>
    <n v="18"/>
    <n v="137"/>
    <n v="190"/>
    <n v="10"/>
    <n v="21"/>
    <n v="107"/>
    <n v="138"/>
    <n v="46"/>
    <n v="0"/>
    <n v="133"/>
    <n v="179"/>
    <n v="0"/>
    <n v="18"/>
    <n v="0"/>
    <n v="18"/>
    <n v="285"/>
    <n v="60"/>
    <n v="0"/>
    <n v="345"/>
    <n v="0"/>
    <n v="2"/>
    <n v="2"/>
    <n v="4"/>
    <n v="29"/>
    <n v="4"/>
    <n v="0"/>
    <n v="14"/>
    <n v="0"/>
    <n v="47"/>
    <n v="0"/>
    <n v="5"/>
    <n v="1676"/>
    <m/>
  </r>
  <r>
    <x v="1"/>
    <x v="11"/>
    <n v="54.8"/>
    <n v="77.59"/>
    <n v="0"/>
    <n v="52.57"/>
    <n v="184.95999999999998"/>
    <n v="184.95999999999998"/>
    <n v="196.96800000000002"/>
    <n v="209.97"/>
    <n v="12.2"/>
    <n v="116.54"/>
    <n v="8"/>
    <n v="326.51"/>
    <n v="326.51"/>
    <n v="40"/>
    <n v="15"/>
    <n v="1"/>
    <n v="56"/>
    <n v="38"/>
    <n v="82"/>
    <n v="0"/>
    <n v="15"/>
    <n v="2"/>
    <n v="137"/>
    <n v="35"/>
    <n v="18"/>
    <n v="137"/>
    <n v="190"/>
    <n v="10"/>
    <n v="21"/>
    <n v="107"/>
    <n v="138"/>
    <n v="46"/>
    <n v="0"/>
    <n v="133"/>
    <n v="179"/>
    <n v="0"/>
    <n v="18"/>
    <n v="0"/>
    <n v="18"/>
    <n v="285"/>
    <n v="60"/>
    <n v="0"/>
    <n v="345"/>
    <n v="0"/>
    <n v="2"/>
    <n v="2"/>
    <n v="4"/>
    <n v="29"/>
    <n v="4"/>
    <n v="0"/>
    <n v="14"/>
    <n v="0"/>
    <n v="47"/>
    <n v="0"/>
    <n v="5"/>
    <n v="1676"/>
    <m/>
  </r>
  <r>
    <x v="2"/>
    <x v="0"/>
    <n v="54.8"/>
    <n v="77.59"/>
    <n v="0"/>
    <n v="52.57"/>
    <n v="184.95999999999998"/>
    <n v="184.95999999999998"/>
    <n v="196.96800000000002"/>
    <n v="209.97"/>
    <n v="12.2"/>
    <n v="116.54"/>
    <n v="8"/>
    <n v="326.51"/>
    <n v="326.51"/>
    <n v="40"/>
    <n v="15"/>
    <n v="1"/>
    <n v="56"/>
    <n v="38"/>
    <n v="82"/>
    <n v="0"/>
    <n v="15"/>
    <n v="2"/>
    <n v="137"/>
    <n v="35"/>
    <n v="18"/>
    <n v="137"/>
    <n v="190"/>
    <n v="10"/>
    <n v="21"/>
    <n v="107"/>
    <n v="138"/>
    <n v="46"/>
    <n v="0"/>
    <n v="133"/>
    <n v="179"/>
    <n v="0"/>
    <n v="18"/>
    <n v="0"/>
    <n v="18"/>
    <n v="285"/>
    <n v="60"/>
    <n v="0"/>
    <n v="345"/>
    <n v="0"/>
    <n v="2"/>
    <n v="2"/>
    <n v="4"/>
    <n v="29"/>
    <n v="4"/>
    <n v="0"/>
    <n v="14"/>
    <n v="0"/>
    <n v="47"/>
    <n v="0"/>
    <n v="5"/>
    <n v="1676"/>
    <m/>
  </r>
  <r>
    <x v="2"/>
    <x v="1"/>
    <n v="54.8"/>
    <n v="77.59"/>
    <n v="0"/>
    <n v="52.57"/>
    <n v="184.95999999999998"/>
    <n v="184.95999999999998"/>
    <n v="196.96800000000002"/>
    <n v="209.97"/>
    <n v="12.2"/>
    <n v="116.54"/>
    <n v="8"/>
    <n v="326.51"/>
    <n v="326.51"/>
    <n v="40"/>
    <n v="15"/>
    <n v="1"/>
    <n v="56"/>
    <n v="38"/>
    <n v="82"/>
    <n v="0"/>
    <n v="15"/>
    <n v="2"/>
    <n v="137"/>
    <n v="35"/>
    <n v="18"/>
    <n v="137"/>
    <n v="190"/>
    <n v="10"/>
    <n v="21"/>
    <n v="107"/>
    <n v="138"/>
    <n v="46"/>
    <n v="0"/>
    <n v="133"/>
    <n v="179"/>
    <n v="0"/>
    <n v="18"/>
    <n v="0"/>
    <n v="18"/>
    <n v="285"/>
    <n v="60"/>
    <n v="0"/>
    <n v="345"/>
    <n v="0"/>
    <n v="2"/>
    <n v="2"/>
    <n v="4"/>
    <n v="29"/>
    <n v="4"/>
    <n v="0"/>
    <n v="14"/>
    <n v="0"/>
    <n v="47"/>
    <n v="0"/>
    <n v="5"/>
    <n v="1676"/>
    <m/>
  </r>
  <r>
    <x v="2"/>
    <x v="2"/>
    <n v="54.8"/>
    <n v="77.59"/>
    <n v="0"/>
    <n v="52.57"/>
    <n v="184.95999999999998"/>
    <n v="184.95999999999998"/>
    <n v="196.96800000000002"/>
    <n v="209.97"/>
    <n v="12.2"/>
    <n v="116.54"/>
    <n v="8"/>
    <n v="326.51"/>
    <n v="326.51"/>
    <n v="40"/>
    <n v="15"/>
    <n v="1"/>
    <n v="56"/>
    <n v="38"/>
    <n v="82"/>
    <n v="0"/>
    <n v="15"/>
    <n v="2"/>
    <n v="137"/>
    <n v="35"/>
    <n v="18"/>
    <n v="137"/>
    <n v="190"/>
    <n v="10"/>
    <n v="21"/>
    <n v="107"/>
    <n v="138"/>
    <n v="46"/>
    <n v="0"/>
    <n v="133"/>
    <n v="179"/>
    <n v="0"/>
    <n v="18"/>
    <n v="0"/>
    <n v="18"/>
    <n v="285"/>
    <n v="60"/>
    <n v="0"/>
    <n v="345"/>
    <n v="0"/>
    <n v="2"/>
    <n v="2"/>
    <n v="4"/>
    <n v="29"/>
    <n v="4"/>
    <n v="0"/>
    <n v="14"/>
    <n v="0"/>
    <n v="47"/>
    <n v="0"/>
    <n v="5"/>
    <n v="1676"/>
    <m/>
  </r>
  <r>
    <x v="2"/>
    <x v="3"/>
    <n v="54.8"/>
    <n v="77.59"/>
    <n v="0"/>
    <n v="52.57"/>
    <n v="184.95999999999998"/>
    <n v="184.95999999999998"/>
    <n v="196.96800000000002"/>
    <n v="209.97"/>
    <n v="12.2"/>
    <n v="116.54"/>
    <n v="8"/>
    <n v="326.51"/>
    <n v="326.51"/>
    <n v="40"/>
    <n v="15"/>
    <n v="1"/>
    <n v="56"/>
    <n v="38"/>
    <n v="82"/>
    <n v="0"/>
    <n v="15"/>
    <n v="2"/>
    <n v="137"/>
    <n v="35"/>
    <n v="18"/>
    <n v="137"/>
    <n v="190"/>
    <n v="10"/>
    <n v="21"/>
    <n v="107"/>
    <n v="138"/>
    <n v="46"/>
    <n v="0"/>
    <n v="133"/>
    <n v="179"/>
    <n v="0"/>
    <n v="18"/>
    <n v="0"/>
    <n v="18"/>
    <n v="285"/>
    <n v="60"/>
    <n v="0"/>
    <n v="345"/>
    <n v="0"/>
    <n v="2"/>
    <n v="2"/>
    <n v="4"/>
    <n v="29"/>
    <n v="4"/>
    <n v="0"/>
    <n v="14"/>
    <n v="0"/>
    <n v="47"/>
    <n v="0"/>
    <n v="5"/>
    <n v="1676"/>
    <m/>
  </r>
  <r>
    <x v="2"/>
    <x v="4"/>
    <n v="54.8"/>
    <n v="77.59"/>
    <n v="0"/>
    <n v="52.57"/>
    <n v="184.95999999999998"/>
    <n v="184.95999999999998"/>
    <n v="196.96800000000002"/>
    <n v="209.97"/>
    <n v="12.2"/>
    <n v="116.54"/>
    <n v="8"/>
    <n v="326.51"/>
    <n v="326.51"/>
    <n v="40"/>
    <n v="15"/>
    <n v="1"/>
    <n v="56"/>
    <n v="38"/>
    <n v="82"/>
    <n v="0"/>
    <n v="15"/>
    <n v="2"/>
    <n v="137"/>
    <n v="35"/>
    <n v="18"/>
    <n v="137"/>
    <n v="190"/>
    <n v="10"/>
    <n v="21"/>
    <n v="107"/>
    <n v="138"/>
    <n v="46"/>
    <n v="0"/>
    <n v="133"/>
    <n v="179"/>
    <n v="0"/>
    <n v="18"/>
    <n v="0"/>
    <n v="18"/>
    <n v="285"/>
    <n v="60"/>
    <n v="0"/>
    <n v="345"/>
    <n v="0"/>
    <n v="2"/>
    <n v="2"/>
    <n v="4"/>
    <n v="29"/>
    <n v="4"/>
    <n v="0"/>
    <n v="14"/>
    <n v="0"/>
    <n v="47"/>
    <n v="0"/>
    <n v="5"/>
    <n v="1676"/>
    <m/>
  </r>
  <r>
    <x v="2"/>
    <x v="5"/>
    <n v="54.8"/>
    <n v="77.59"/>
    <n v="0"/>
    <n v="52.57"/>
    <n v="184.95999999999998"/>
    <n v="184.95999999999998"/>
    <n v="196.96800000000002"/>
    <n v="209.97"/>
    <n v="12.2"/>
    <n v="116.54"/>
    <n v="8"/>
    <n v="326.51"/>
    <n v="326.51"/>
    <n v="40"/>
    <n v="15"/>
    <n v="1"/>
    <n v="56"/>
    <n v="38"/>
    <n v="82"/>
    <n v="0"/>
    <n v="15"/>
    <n v="2"/>
    <n v="137"/>
    <n v="35"/>
    <n v="18"/>
    <n v="137"/>
    <n v="190"/>
    <n v="10"/>
    <n v="21"/>
    <n v="107"/>
    <n v="138"/>
    <n v="46"/>
    <n v="0"/>
    <n v="133"/>
    <n v="179"/>
    <n v="0"/>
    <n v="18"/>
    <n v="0"/>
    <n v="18"/>
    <n v="285"/>
    <n v="60"/>
    <n v="0"/>
    <n v="345"/>
    <n v="0"/>
    <n v="2"/>
    <n v="2"/>
    <n v="4"/>
    <n v="29"/>
    <n v="4"/>
    <n v="0"/>
    <n v="14"/>
    <n v="0"/>
    <n v="47"/>
    <n v="0"/>
    <n v="5"/>
    <n v="1676"/>
    <m/>
  </r>
  <r>
    <x v="2"/>
    <x v="6"/>
    <n v="54.8"/>
    <n v="77.59"/>
    <n v="0"/>
    <n v="52.57"/>
    <n v="184.95999999999998"/>
    <n v="184.95999999999998"/>
    <n v="196.96800000000002"/>
    <n v="209.97"/>
    <n v="12.2"/>
    <n v="116.54"/>
    <n v="8"/>
    <n v="326.51"/>
    <n v="326.51"/>
    <n v="40"/>
    <n v="15"/>
    <n v="1"/>
    <n v="56"/>
    <n v="38"/>
    <n v="82"/>
    <n v="0"/>
    <n v="15"/>
    <n v="2"/>
    <n v="137"/>
    <n v="35"/>
    <n v="18"/>
    <n v="137"/>
    <n v="190"/>
    <n v="10"/>
    <n v="21"/>
    <n v="107"/>
    <n v="138"/>
    <n v="46"/>
    <n v="0"/>
    <n v="133"/>
    <n v="179"/>
    <n v="0"/>
    <n v="18"/>
    <n v="0"/>
    <n v="18"/>
    <n v="285"/>
    <n v="60"/>
    <n v="0"/>
    <n v="345"/>
    <n v="0"/>
    <n v="2"/>
    <n v="2"/>
    <n v="4"/>
    <n v="29"/>
    <n v="4"/>
    <n v="0"/>
    <n v="14"/>
    <n v="0"/>
    <n v="47"/>
    <n v="0"/>
    <n v="5"/>
    <n v="1676"/>
    <m/>
  </r>
  <r>
    <x v="2"/>
    <x v="7"/>
    <n v="54.8"/>
    <n v="77.59"/>
    <n v="0"/>
    <n v="52.57"/>
    <n v="184.95999999999998"/>
    <n v="184.95999999999998"/>
    <n v="196.96800000000002"/>
    <n v="209.97"/>
    <n v="12.2"/>
    <n v="116.54"/>
    <n v="8"/>
    <n v="326.51"/>
    <n v="326.51"/>
    <n v="40"/>
    <n v="15"/>
    <n v="1"/>
    <n v="56"/>
    <n v="38"/>
    <n v="82"/>
    <n v="0"/>
    <n v="15"/>
    <n v="2"/>
    <n v="137"/>
    <n v="35"/>
    <n v="18"/>
    <n v="137"/>
    <n v="190"/>
    <n v="10"/>
    <n v="21"/>
    <n v="107"/>
    <n v="138"/>
    <n v="46"/>
    <n v="0"/>
    <n v="133"/>
    <n v="179"/>
    <n v="0"/>
    <n v="18"/>
    <n v="0"/>
    <n v="18"/>
    <n v="285"/>
    <n v="60"/>
    <n v="0"/>
    <n v="345"/>
    <n v="0"/>
    <n v="2"/>
    <n v="2"/>
    <n v="4"/>
    <n v="29"/>
    <n v="4"/>
    <n v="0"/>
    <n v="14"/>
    <n v="0"/>
    <n v="47"/>
    <n v="0"/>
    <n v="5"/>
    <n v="1676"/>
    <m/>
  </r>
  <r>
    <x v="2"/>
    <x v="8"/>
    <n v="54.8"/>
    <n v="77.59"/>
    <n v="0"/>
    <n v="52.57"/>
    <n v="184.95999999999998"/>
    <n v="184.95999999999998"/>
    <n v="196.96800000000002"/>
    <n v="209.97"/>
    <n v="12.2"/>
    <n v="116.54"/>
    <n v="8"/>
    <n v="326.51"/>
    <n v="326.51"/>
    <n v="40"/>
    <n v="15"/>
    <n v="1"/>
    <n v="56"/>
    <n v="38"/>
    <n v="82"/>
    <n v="0"/>
    <n v="15"/>
    <n v="2"/>
    <n v="137"/>
    <n v="35"/>
    <n v="18"/>
    <n v="137"/>
    <n v="190"/>
    <n v="10"/>
    <n v="21"/>
    <n v="107"/>
    <n v="138"/>
    <n v="46"/>
    <n v="0"/>
    <n v="133"/>
    <n v="179"/>
    <n v="0"/>
    <n v="18"/>
    <n v="0"/>
    <n v="18"/>
    <n v="285"/>
    <n v="60"/>
    <n v="0"/>
    <n v="345"/>
    <n v="0"/>
    <n v="2"/>
    <n v="2"/>
    <n v="4"/>
    <n v="29"/>
    <n v="4"/>
    <n v="0"/>
    <n v="14"/>
    <n v="0"/>
    <n v="47"/>
    <n v="0"/>
    <n v="5"/>
    <n v="1676"/>
    <m/>
  </r>
  <r>
    <x v="2"/>
    <x v="9"/>
    <n v="54.8"/>
    <n v="77.59"/>
    <n v="0"/>
    <n v="52.57"/>
    <n v="184.95999999999998"/>
    <n v="184.95999999999998"/>
    <n v="196.96800000000002"/>
    <n v="209.97"/>
    <n v="12.2"/>
    <n v="116.54"/>
    <n v="8"/>
    <n v="326.51"/>
    <n v="326.51"/>
    <n v="40"/>
    <n v="15"/>
    <n v="1"/>
    <n v="56"/>
    <n v="38"/>
    <n v="82"/>
    <n v="0"/>
    <n v="15"/>
    <n v="2"/>
    <n v="137"/>
    <n v="35"/>
    <n v="18"/>
    <n v="137"/>
    <n v="190"/>
    <n v="10"/>
    <n v="21"/>
    <n v="107"/>
    <n v="138"/>
    <n v="46"/>
    <n v="0"/>
    <n v="133"/>
    <n v="179"/>
    <n v="0"/>
    <n v="18"/>
    <n v="0"/>
    <n v="18"/>
    <n v="285"/>
    <n v="60"/>
    <n v="0"/>
    <n v="345"/>
    <n v="0"/>
    <n v="2"/>
    <n v="2"/>
    <n v="4"/>
    <n v="29"/>
    <n v="4"/>
    <n v="0"/>
    <n v="14"/>
    <n v="0"/>
    <n v="47"/>
    <n v="0"/>
    <n v="5"/>
    <n v="1676"/>
    <m/>
  </r>
  <r>
    <x v="2"/>
    <x v="10"/>
    <n v="54.8"/>
    <n v="77.59"/>
    <n v="0"/>
    <n v="52.57"/>
    <n v="184.95999999999998"/>
    <n v="184.95999999999998"/>
    <n v="196.96800000000002"/>
    <n v="209.97"/>
    <n v="12.2"/>
    <n v="116.54"/>
    <n v="8"/>
    <n v="326.51"/>
    <n v="326.51"/>
    <n v="40"/>
    <n v="15"/>
    <n v="1"/>
    <n v="56"/>
    <n v="38"/>
    <n v="82"/>
    <n v="0"/>
    <n v="15"/>
    <n v="2"/>
    <n v="137"/>
    <n v="35"/>
    <n v="18"/>
    <n v="137"/>
    <n v="190"/>
    <n v="10"/>
    <n v="21"/>
    <n v="107"/>
    <n v="138"/>
    <n v="46"/>
    <n v="0"/>
    <n v="133"/>
    <n v="179"/>
    <n v="0"/>
    <n v="18"/>
    <n v="0"/>
    <n v="18"/>
    <n v="285"/>
    <n v="60"/>
    <n v="0"/>
    <n v="345"/>
    <n v="0"/>
    <n v="2"/>
    <n v="2"/>
    <n v="4"/>
    <n v="29"/>
    <n v="4"/>
    <n v="0"/>
    <n v="14"/>
    <n v="0"/>
    <n v="47"/>
    <n v="0"/>
    <n v="5"/>
    <n v="1676"/>
    <m/>
  </r>
  <r>
    <x v="2"/>
    <x v="11"/>
    <n v="54.8"/>
    <n v="77.59"/>
    <n v="0"/>
    <n v="52.57"/>
    <n v="184.95999999999998"/>
    <n v="184.95999999999998"/>
    <n v="196.96800000000002"/>
    <n v="209.97"/>
    <n v="12.2"/>
    <n v="116.54"/>
    <n v="8"/>
    <n v="326.51"/>
    <n v="326.51"/>
    <n v="40"/>
    <n v="15"/>
    <n v="1"/>
    <n v="56"/>
    <n v="38"/>
    <n v="82"/>
    <n v="0"/>
    <n v="15"/>
    <n v="2"/>
    <n v="137"/>
    <n v="35"/>
    <n v="18"/>
    <n v="137"/>
    <n v="190"/>
    <n v="10"/>
    <n v="21"/>
    <n v="107"/>
    <n v="138"/>
    <n v="46"/>
    <n v="0"/>
    <n v="133"/>
    <n v="179"/>
    <n v="0"/>
    <n v="18"/>
    <n v="0"/>
    <n v="18"/>
    <n v="285"/>
    <n v="60"/>
    <n v="0"/>
    <n v="345"/>
    <n v="0"/>
    <n v="2"/>
    <n v="2"/>
    <n v="4"/>
    <n v="29"/>
    <n v="4"/>
    <n v="0"/>
    <n v="14"/>
    <n v="0"/>
    <n v="47"/>
    <n v="0"/>
    <n v="5"/>
    <n v="1676"/>
    <m/>
  </r>
  <r>
    <x v="3"/>
    <x v="0"/>
    <n v="54.8"/>
    <n v="77.59"/>
    <n v="0"/>
    <n v="52.57"/>
    <n v="184.95999999999998"/>
    <n v="184.95999999999998"/>
    <n v="196.96800000000002"/>
    <n v="209.97"/>
    <n v="12.2"/>
    <n v="116.54"/>
    <n v="8"/>
    <n v="326.51"/>
    <n v="326.51"/>
    <n v="40"/>
    <n v="15"/>
    <n v="1"/>
    <n v="56"/>
    <n v="38"/>
    <n v="82"/>
    <n v="0"/>
    <n v="15"/>
    <n v="2"/>
    <n v="137"/>
    <n v="35"/>
    <n v="18"/>
    <n v="137"/>
    <n v="190"/>
    <n v="10"/>
    <n v="21"/>
    <n v="107"/>
    <n v="138"/>
    <n v="46"/>
    <n v="0"/>
    <n v="133"/>
    <n v="179"/>
    <n v="0"/>
    <n v="18"/>
    <n v="0"/>
    <n v="18"/>
    <n v="285"/>
    <n v="60"/>
    <n v="0"/>
    <n v="345"/>
    <n v="0"/>
    <n v="2"/>
    <n v="2"/>
    <n v="4"/>
    <n v="29"/>
    <n v="4"/>
    <n v="0"/>
    <n v="14"/>
    <n v="0"/>
    <n v="47"/>
    <n v="0"/>
    <n v="5"/>
    <n v="1676"/>
    <m/>
  </r>
  <r>
    <x v="3"/>
    <x v="1"/>
    <n v="54.8"/>
    <n v="77.59"/>
    <n v="0"/>
    <n v="52.57"/>
    <n v="184.95999999999998"/>
    <n v="184.95999999999998"/>
    <n v="196.96800000000002"/>
    <n v="209.97"/>
    <n v="12.2"/>
    <n v="116.54"/>
    <n v="8"/>
    <n v="326.51"/>
    <n v="326.51"/>
    <n v="40"/>
    <n v="15"/>
    <n v="1"/>
    <n v="56"/>
    <n v="38"/>
    <n v="82"/>
    <n v="0"/>
    <n v="15"/>
    <n v="2"/>
    <n v="137"/>
    <n v="35"/>
    <n v="18"/>
    <n v="137"/>
    <n v="190"/>
    <n v="10"/>
    <n v="21"/>
    <n v="107"/>
    <n v="138"/>
    <n v="46"/>
    <n v="0"/>
    <n v="133"/>
    <n v="179"/>
    <n v="0"/>
    <n v="18"/>
    <n v="0"/>
    <n v="18"/>
    <n v="285"/>
    <n v="60"/>
    <n v="0"/>
    <n v="345"/>
    <n v="0"/>
    <n v="2"/>
    <n v="2"/>
    <n v="4"/>
    <n v="29"/>
    <n v="4"/>
    <n v="0"/>
    <n v="14"/>
    <n v="0"/>
    <n v="47"/>
    <n v="0"/>
    <n v="5"/>
    <n v="1676"/>
    <m/>
  </r>
  <r>
    <x v="3"/>
    <x v="2"/>
    <n v="54.8"/>
    <n v="77.59"/>
    <n v="0"/>
    <n v="52.57"/>
    <n v="184.95999999999998"/>
    <n v="184.95999999999998"/>
    <n v="196.96800000000002"/>
    <n v="209.97"/>
    <n v="12.2"/>
    <n v="116.54"/>
    <n v="8"/>
    <n v="326.51"/>
    <n v="326.51"/>
    <n v="40"/>
    <n v="15"/>
    <n v="1"/>
    <n v="56"/>
    <n v="38"/>
    <n v="82"/>
    <n v="0"/>
    <n v="15"/>
    <n v="2"/>
    <n v="137"/>
    <n v="35"/>
    <n v="18"/>
    <n v="137"/>
    <n v="190"/>
    <n v="10"/>
    <n v="21"/>
    <n v="107"/>
    <n v="138"/>
    <n v="46"/>
    <n v="0"/>
    <n v="133"/>
    <n v="179"/>
    <n v="0"/>
    <n v="18"/>
    <n v="0"/>
    <n v="18"/>
    <n v="285"/>
    <n v="60"/>
    <n v="0"/>
    <n v="345"/>
    <n v="0"/>
    <n v="2"/>
    <n v="2"/>
    <n v="4"/>
    <n v="29"/>
    <n v="4"/>
    <n v="0"/>
    <n v="14"/>
    <n v="0"/>
    <n v="47"/>
    <n v="0"/>
    <n v="5"/>
    <n v="1676"/>
    <m/>
  </r>
  <r>
    <x v="3"/>
    <x v="3"/>
    <n v="54.8"/>
    <n v="77.59"/>
    <n v="0"/>
    <n v="52.57"/>
    <n v="184.95999999999998"/>
    <n v="184.95999999999998"/>
    <n v="196.96800000000002"/>
    <n v="209.97"/>
    <n v="12.2"/>
    <n v="116.54"/>
    <n v="8"/>
    <n v="326.51"/>
    <n v="326.51"/>
    <n v="40"/>
    <n v="15"/>
    <n v="1"/>
    <n v="56"/>
    <n v="38"/>
    <n v="82"/>
    <n v="0"/>
    <n v="15"/>
    <n v="2"/>
    <n v="137"/>
    <n v="35"/>
    <n v="18"/>
    <n v="137"/>
    <n v="190"/>
    <n v="10"/>
    <n v="21"/>
    <n v="107"/>
    <n v="138"/>
    <n v="46"/>
    <n v="0"/>
    <n v="133"/>
    <n v="179"/>
    <n v="0"/>
    <n v="18"/>
    <n v="0"/>
    <n v="18"/>
    <n v="285"/>
    <n v="60"/>
    <n v="0"/>
    <n v="345"/>
    <n v="0"/>
    <n v="2"/>
    <n v="2"/>
    <n v="4"/>
    <n v="29"/>
    <n v="4"/>
    <n v="0"/>
    <n v="14"/>
    <n v="0"/>
    <n v="47"/>
    <n v="0"/>
    <n v="5"/>
    <n v="1676"/>
    <m/>
  </r>
  <r>
    <x v="3"/>
    <x v="4"/>
    <n v="54.8"/>
    <n v="77.59"/>
    <n v="0"/>
    <n v="52.57"/>
    <n v="184.95999999999998"/>
    <n v="184.95999999999998"/>
    <n v="196.96800000000002"/>
    <n v="209.97"/>
    <n v="12.2"/>
    <n v="116.54"/>
    <n v="8"/>
    <n v="326.51"/>
    <n v="326.51"/>
    <n v="40"/>
    <n v="15"/>
    <n v="1"/>
    <n v="56"/>
    <n v="38"/>
    <n v="82"/>
    <n v="0"/>
    <n v="15"/>
    <n v="2"/>
    <n v="137"/>
    <n v="35"/>
    <n v="18"/>
    <n v="137"/>
    <n v="190"/>
    <n v="10"/>
    <n v="21"/>
    <n v="107"/>
    <n v="138"/>
    <n v="46"/>
    <n v="0"/>
    <n v="133"/>
    <n v="179"/>
    <n v="0"/>
    <n v="18"/>
    <n v="0"/>
    <n v="18"/>
    <n v="285"/>
    <n v="60"/>
    <n v="0"/>
    <n v="345"/>
    <n v="0"/>
    <n v="2"/>
    <n v="2"/>
    <n v="4"/>
    <n v="29"/>
    <n v="4"/>
    <n v="0"/>
    <n v="14"/>
    <n v="0"/>
    <n v="47"/>
    <n v="0"/>
    <n v="5"/>
    <n v="1676"/>
    <m/>
  </r>
  <r>
    <x v="3"/>
    <x v="5"/>
    <n v="54.8"/>
    <n v="77.59"/>
    <n v="0"/>
    <n v="52.57"/>
    <n v="184.95999999999998"/>
    <n v="184.95999999999998"/>
    <n v="196.96800000000002"/>
    <n v="209.97"/>
    <n v="12.2"/>
    <n v="116.54"/>
    <n v="8"/>
    <n v="326.51"/>
    <n v="326.51"/>
    <n v="40"/>
    <n v="15"/>
    <n v="1"/>
    <n v="56"/>
    <n v="38"/>
    <n v="82"/>
    <n v="0"/>
    <n v="15"/>
    <n v="2"/>
    <n v="137"/>
    <n v="35"/>
    <n v="18"/>
    <n v="137"/>
    <n v="190"/>
    <n v="10"/>
    <n v="21"/>
    <n v="107"/>
    <n v="138"/>
    <n v="46"/>
    <n v="0"/>
    <n v="133"/>
    <n v="179"/>
    <n v="0"/>
    <n v="18"/>
    <n v="0"/>
    <n v="18"/>
    <n v="285"/>
    <n v="60"/>
    <n v="0"/>
    <n v="345"/>
    <n v="0"/>
    <n v="2"/>
    <n v="2"/>
    <n v="4"/>
    <n v="29"/>
    <n v="4"/>
    <n v="0"/>
    <n v="14"/>
    <n v="0"/>
    <n v="47"/>
    <n v="0"/>
    <n v="5"/>
    <n v="1676"/>
    <m/>
  </r>
  <r>
    <x v="3"/>
    <x v="6"/>
    <n v="54.8"/>
    <n v="77.59"/>
    <n v="0"/>
    <n v="52.57"/>
    <n v="184.95999999999998"/>
    <n v="184.95999999999998"/>
    <n v="196.96800000000002"/>
    <n v="209.97"/>
    <n v="12.2"/>
    <n v="116.54"/>
    <n v="8"/>
    <n v="326.51"/>
    <n v="326.51"/>
    <n v="40"/>
    <n v="15"/>
    <n v="1"/>
    <n v="56"/>
    <n v="38"/>
    <n v="82"/>
    <n v="0"/>
    <n v="15"/>
    <n v="2"/>
    <n v="137"/>
    <n v="35"/>
    <n v="18"/>
    <n v="137"/>
    <n v="190"/>
    <n v="10"/>
    <n v="21"/>
    <n v="107"/>
    <n v="138"/>
    <n v="46"/>
    <n v="0"/>
    <n v="133"/>
    <n v="179"/>
    <n v="0"/>
    <n v="18"/>
    <n v="0"/>
    <n v="18"/>
    <n v="285"/>
    <n v="60"/>
    <n v="0"/>
    <n v="345"/>
    <n v="0"/>
    <n v="2"/>
    <n v="2"/>
    <n v="4"/>
    <n v="29"/>
    <n v="4"/>
    <n v="0"/>
    <n v="14"/>
    <n v="0"/>
    <n v="47"/>
    <n v="0"/>
    <n v="5"/>
    <n v="1676"/>
    <m/>
  </r>
  <r>
    <x v="3"/>
    <x v="7"/>
    <n v="54.8"/>
    <n v="77.59"/>
    <n v="0"/>
    <n v="52.57"/>
    <n v="184.95999999999998"/>
    <n v="184.95999999999998"/>
    <n v="196.96800000000002"/>
    <n v="209.97"/>
    <n v="12.2"/>
    <n v="116.54"/>
    <n v="8"/>
    <n v="326.51"/>
    <n v="326.51"/>
    <n v="40"/>
    <n v="15"/>
    <n v="1"/>
    <n v="56"/>
    <n v="38"/>
    <n v="82"/>
    <n v="0"/>
    <n v="15"/>
    <n v="2"/>
    <n v="137"/>
    <n v="35"/>
    <n v="18"/>
    <n v="137"/>
    <n v="190"/>
    <n v="10"/>
    <n v="21"/>
    <n v="107"/>
    <n v="138"/>
    <n v="46"/>
    <n v="0"/>
    <n v="133"/>
    <n v="179"/>
    <n v="0"/>
    <n v="18"/>
    <n v="0"/>
    <n v="18"/>
    <n v="285"/>
    <n v="60"/>
    <n v="0"/>
    <n v="345"/>
    <n v="0"/>
    <n v="2"/>
    <n v="2"/>
    <n v="4"/>
    <n v="29"/>
    <n v="4"/>
    <n v="0"/>
    <n v="14"/>
    <n v="0"/>
    <n v="47"/>
    <n v="0"/>
    <n v="5"/>
    <n v="1676"/>
    <m/>
  </r>
  <r>
    <x v="3"/>
    <x v="8"/>
    <n v="54.8"/>
    <n v="77.59"/>
    <n v="0"/>
    <n v="52.57"/>
    <n v="184.95999999999998"/>
    <n v="184.95999999999998"/>
    <n v="196.96800000000002"/>
    <n v="209.97"/>
    <n v="12.2"/>
    <n v="116.54"/>
    <n v="8"/>
    <n v="326.51"/>
    <n v="326.51"/>
    <n v="40"/>
    <n v="15"/>
    <n v="1"/>
    <n v="56"/>
    <n v="38"/>
    <n v="82"/>
    <n v="0"/>
    <n v="15"/>
    <n v="2"/>
    <n v="137"/>
    <n v="35"/>
    <n v="18"/>
    <n v="137"/>
    <n v="190"/>
    <n v="10"/>
    <n v="21"/>
    <n v="107"/>
    <n v="138"/>
    <n v="46"/>
    <n v="0"/>
    <n v="133"/>
    <n v="179"/>
    <n v="0"/>
    <n v="18"/>
    <n v="0"/>
    <n v="18"/>
    <n v="285"/>
    <n v="60"/>
    <n v="0"/>
    <n v="345"/>
    <n v="0"/>
    <n v="2"/>
    <n v="2"/>
    <n v="4"/>
    <n v="29"/>
    <n v="4"/>
    <n v="0"/>
    <n v="14"/>
    <n v="0"/>
    <n v="47"/>
    <n v="0"/>
    <n v="5"/>
    <n v="1676"/>
    <m/>
  </r>
  <r>
    <x v="3"/>
    <x v="9"/>
    <n v="54.8"/>
    <n v="77.59"/>
    <n v="0"/>
    <n v="52.57"/>
    <n v="184.95999999999998"/>
    <n v="184.95999999999998"/>
    <n v="196.96800000000002"/>
    <n v="209.97"/>
    <n v="12.2"/>
    <n v="116.54"/>
    <n v="8"/>
    <n v="326.51"/>
    <n v="326.51"/>
    <n v="40"/>
    <n v="15"/>
    <n v="1"/>
    <n v="56"/>
    <n v="38"/>
    <n v="82"/>
    <n v="0"/>
    <n v="15"/>
    <n v="2"/>
    <n v="137"/>
    <n v="35"/>
    <n v="18"/>
    <n v="137"/>
    <n v="190"/>
    <n v="10"/>
    <n v="21"/>
    <n v="107"/>
    <n v="138"/>
    <n v="46"/>
    <n v="0"/>
    <n v="133"/>
    <n v="179"/>
    <n v="0"/>
    <n v="18"/>
    <n v="0"/>
    <n v="18"/>
    <n v="285"/>
    <n v="60"/>
    <n v="0"/>
    <n v="345"/>
    <n v="0"/>
    <n v="2"/>
    <n v="2"/>
    <n v="4"/>
    <n v="29"/>
    <n v="4"/>
    <n v="0"/>
    <n v="14"/>
    <n v="0"/>
    <n v="47"/>
    <n v="0"/>
    <n v="5"/>
    <n v="1676"/>
    <m/>
  </r>
  <r>
    <x v="3"/>
    <x v="10"/>
    <n v="54.8"/>
    <n v="77.59"/>
    <n v="0"/>
    <n v="52.57"/>
    <n v="184.95999999999998"/>
    <n v="184.95999999999998"/>
    <n v="196.96800000000002"/>
    <n v="209.97"/>
    <n v="12.2"/>
    <n v="116.54"/>
    <n v="8"/>
    <n v="326.51"/>
    <n v="326.51"/>
    <n v="40"/>
    <n v="15"/>
    <n v="1"/>
    <n v="56"/>
    <n v="38"/>
    <n v="82"/>
    <n v="0"/>
    <n v="15"/>
    <n v="2"/>
    <n v="137"/>
    <n v="35"/>
    <n v="18"/>
    <n v="137"/>
    <n v="190"/>
    <n v="10"/>
    <n v="21"/>
    <n v="107"/>
    <n v="138"/>
    <n v="46"/>
    <n v="0"/>
    <n v="133"/>
    <n v="179"/>
    <n v="0"/>
    <n v="18"/>
    <n v="0"/>
    <n v="18"/>
    <n v="285"/>
    <n v="60"/>
    <n v="0"/>
    <n v="345"/>
    <n v="0"/>
    <n v="2"/>
    <n v="2"/>
    <n v="4"/>
    <n v="29"/>
    <n v="4"/>
    <n v="0"/>
    <n v="14"/>
    <n v="0"/>
    <n v="47"/>
    <n v="0"/>
    <n v="5"/>
    <n v="1676"/>
    <m/>
  </r>
  <r>
    <x v="3"/>
    <x v="11"/>
    <n v="54.8"/>
    <n v="77.59"/>
    <n v="0"/>
    <n v="52.57"/>
    <n v="184.95999999999998"/>
    <n v="184.95999999999998"/>
    <n v="196.96800000000002"/>
    <n v="209.97"/>
    <n v="12.2"/>
    <n v="116.54"/>
    <n v="8"/>
    <n v="326.51"/>
    <n v="326.51"/>
    <n v="40"/>
    <n v="15"/>
    <n v="1"/>
    <n v="56"/>
    <n v="38"/>
    <n v="82"/>
    <n v="0"/>
    <n v="15"/>
    <n v="2"/>
    <n v="137"/>
    <n v="35"/>
    <n v="18"/>
    <n v="137"/>
    <n v="190"/>
    <n v="10"/>
    <n v="21"/>
    <n v="107"/>
    <n v="138"/>
    <n v="46"/>
    <n v="0"/>
    <n v="133"/>
    <n v="179"/>
    <n v="0"/>
    <n v="18"/>
    <n v="0"/>
    <n v="18"/>
    <n v="285"/>
    <n v="60"/>
    <n v="0"/>
    <n v="345"/>
    <n v="0"/>
    <n v="2"/>
    <n v="2"/>
    <n v="4"/>
    <n v="29"/>
    <n v="4"/>
    <n v="0"/>
    <n v="14"/>
    <n v="0"/>
    <n v="47"/>
    <n v="0"/>
    <n v="5"/>
    <n v="1676"/>
    <m/>
  </r>
  <r>
    <x v="4"/>
    <x v="0"/>
    <n v="54.8"/>
    <n v="77.59"/>
    <n v="0"/>
    <n v="52.57"/>
    <n v="184.95999999999998"/>
    <n v="184.95999999999998"/>
    <n v="196.96800000000002"/>
    <n v="209.97"/>
    <n v="12.2"/>
    <n v="116.54"/>
    <n v="8"/>
    <n v="326.51"/>
    <n v="326.51"/>
    <n v="40"/>
    <n v="15"/>
    <n v="1"/>
    <n v="56"/>
    <n v="38"/>
    <n v="82"/>
    <n v="0"/>
    <n v="15"/>
    <n v="2"/>
    <n v="137"/>
    <n v="35"/>
    <n v="18"/>
    <n v="137"/>
    <n v="190"/>
    <n v="10"/>
    <n v="21"/>
    <n v="107"/>
    <n v="138"/>
    <n v="46"/>
    <n v="0"/>
    <n v="133"/>
    <n v="179"/>
    <n v="0"/>
    <n v="18"/>
    <n v="0"/>
    <n v="18"/>
    <n v="285"/>
    <n v="60"/>
    <n v="0"/>
    <n v="345"/>
    <n v="0"/>
    <n v="2"/>
    <n v="2"/>
    <n v="4"/>
    <n v="29"/>
    <n v="4"/>
    <n v="0"/>
    <n v="14"/>
    <n v="0"/>
    <n v="47"/>
    <n v="0"/>
    <n v="5"/>
    <n v="1676"/>
    <m/>
  </r>
  <r>
    <x v="4"/>
    <x v="1"/>
    <n v="54.8"/>
    <n v="77.59"/>
    <n v="0"/>
    <n v="52.57"/>
    <n v="184.95999999999998"/>
    <n v="184.95999999999998"/>
    <n v="196.96800000000002"/>
    <n v="209.97"/>
    <n v="12.2"/>
    <n v="116.54"/>
    <n v="8"/>
    <n v="326.51"/>
    <n v="326.51"/>
    <n v="40"/>
    <n v="15"/>
    <n v="1"/>
    <n v="56"/>
    <n v="38"/>
    <n v="82"/>
    <n v="0"/>
    <n v="15"/>
    <n v="2"/>
    <n v="137"/>
    <n v="35"/>
    <n v="18"/>
    <n v="137"/>
    <n v="190"/>
    <n v="10"/>
    <n v="21"/>
    <n v="107"/>
    <n v="138"/>
    <n v="46"/>
    <n v="0"/>
    <n v="133"/>
    <n v="179"/>
    <n v="0"/>
    <n v="18"/>
    <n v="0"/>
    <n v="18"/>
    <n v="285"/>
    <n v="60"/>
    <n v="0"/>
    <n v="345"/>
    <n v="0"/>
    <n v="2"/>
    <n v="2"/>
    <n v="4"/>
    <n v="29"/>
    <n v="4"/>
    <n v="0"/>
    <n v="14"/>
    <n v="0"/>
    <n v="47"/>
    <n v="0"/>
    <n v="5"/>
    <n v="1676"/>
    <m/>
  </r>
  <r>
    <x v="4"/>
    <x v="2"/>
    <n v="54.8"/>
    <n v="77.59"/>
    <n v="0"/>
    <n v="52.57"/>
    <n v="184.95999999999998"/>
    <n v="184.95999999999998"/>
    <n v="196.96800000000002"/>
    <n v="209.97"/>
    <n v="12.2"/>
    <n v="116.54"/>
    <n v="8"/>
    <n v="326.51"/>
    <n v="326.51"/>
    <n v="40"/>
    <n v="15"/>
    <n v="1"/>
    <n v="56"/>
    <n v="38"/>
    <n v="82"/>
    <n v="0"/>
    <n v="15"/>
    <n v="2"/>
    <n v="137"/>
    <n v="35"/>
    <n v="18"/>
    <n v="137"/>
    <n v="190"/>
    <n v="10"/>
    <n v="21"/>
    <n v="107"/>
    <n v="138"/>
    <n v="46"/>
    <n v="0"/>
    <n v="133"/>
    <n v="179"/>
    <n v="0"/>
    <n v="18"/>
    <n v="0"/>
    <n v="18"/>
    <n v="285"/>
    <n v="60"/>
    <n v="0"/>
    <n v="345"/>
    <n v="0"/>
    <n v="2"/>
    <n v="2"/>
    <n v="4"/>
    <n v="29"/>
    <n v="4"/>
    <n v="0"/>
    <n v="14"/>
    <n v="0"/>
    <n v="47"/>
    <n v="0"/>
    <n v="5"/>
    <n v="1676"/>
    <m/>
  </r>
  <r>
    <x v="4"/>
    <x v="3"/>
    <n v="54.8"/>
    <n v="77.59"/>
    <n v="0"/>
    <n v="52.57"/>
    <n v="184.95999999999998"/>
    <n v="184.95999999999998"/>
    <n v="196.96800000000002"/>
    <n v="209.97"/>
    <n v="12.2"/>
    <n v="116.54"/>
    <n v="8"/>
    <n v="326.51"/>
    <n v="326.51"/>
    <n v="40"/>
    <n v="15"/>
    <n v="1"/>
    <n v="56"/>
    <n v="38"/>
    <n v="82"/>
    <n v="0"/>
    <n v="15"/>
    <n v="2"/>
    <n v="137"/>
    <n v="35"/>
    <n v="18"/>
    <n v="137"/>
    <n v="190"/>
    <n v="10"/>
    <n v="21"/>
    <n v="107"/>
    <n v="138"/>
    <n v="46"/>
    <n v="0"/>
    <n v="133"/>
    <n v="179"/>
    <n v="0"/>
    <n v="18"/>
    <n v="0"/>
    <n v="18"/>
    <n v="285"/>
    <n v="60"/>
    <n v="0"/>
    <n v="345"/>
    <n v="0"/>
    <n v="2"/>
    <n v="2"/>
    <n v="4"/>
    <n v="29"/>
    <n v="4"/>
    <n v="0"/>
    <n v="14"/>
    <n v="0"/>
    <n v="47"/>
    <n v="0"/>
    <n v="5"/>
    <n v="1676"/>
    <m/>
  </r>
  <r>
    <x v="4"/>
    <x v="4"/>
    <n v="54.8"/>
    <n v="77.59"/>
    <n v="0"/>
    <n v="52.57"/>
    <n v="184.95999999999998"/>
    <n v="184.95999999999998"/>
    <n v="196.96800000000002"/>
    <n v="209.97"/>
    <n v="12.2"/>
    <n v="116.54"/>
    <n v="8"/>
    <n v="326.51"/>
    <n v="326.51"/>
    <n v="40"/>
    <n v="15"/>
    <n v="1"/>
    <n v="56"/>
    <n v="38"/>
    <n v="82"/>
    <n v="0"/>
    <n v="15"/>
    <n v="2"/>
    <n v="137"/>
    <n v="35"/>
    <n v="18"/>
    <n v="137"/>
    <n v="190"/>
    <n v="10"/>
    <n v="21"/>
    <n v="107"/>
    <n v="138"/>
    <n v="46"/>
    <n v="0"/>
    <n v="133"/>
    <n v="179"/>
    <n v="0"/>
    <n v="18"/>
    <n v="0"/>
    <n v="18"/>
    <n v="285"/>
    <n v="60"/>
    <n v="0"/>
    <n v="345"/>
    <n v="0"/>
    <n v="2"/>
    <n v="2"/>
    <n v="4"/>
    <n v="29"/>
    <n v="4"/>
    <n v="0"/>
    <n v="14"/>
    <n v="0"/>
    <n v="47"/>
    <n v="0"/>
    <n v="5"/>
    <n v="1676"/>
    <m/>
  </r>
  <r>
    <x v="4"/>
    <x v="5"/>
    <n v="54.8"/>
    <n v="77.59"/>
    <n v="0"/>
    <n v="52.57"/>
    <n v="184.95999999999998"/>
    <n v="184.95999999999998"/>
    <n v="196.96800000000002"/>
    <n v="209.97"/>
    <n v="12.2"/>
    <n v="116.54"/>
    <n v="8"/>
    <n v="326.51"/>
    <n v="326.51"/>
    <n v="40"/>
    <n v="15"/>
    <n v="1"/>
    <n v="56"/>
    <n v="38"/>
    <n v="82"/>
    <n v="0"/>
    <n v="15"/>
    <n v="2"/>
    <n v="137"/>
    <n v="35"/>
    <n v="18"/>
    <n v="137"/>
    <n v="190"/>
    <n v="10"/>
    <n v="21"/>
    <n v="107"/>
    <n v="138"/>
    <n v="46"/>
    <n v="0"/>
    <n v="133"/>
    <n v="179"/>
    <n v="0"/>
    <n v="18"/>
    <n v="0"/>
    <n v="18"/>
    <n v="285"/>
    <n v="60"/>
    <n v="0"/>
    <n v="345"/>
    <n v="0"/>
    <n v="2"/>
    <n v="2"/>
    <n v="4"/>
    <n v="29"/>
    <n v="4"/>
    <n v="0"/>
    <n v="14"/>
    <n v="0"/>
    <n v="47"/>
    <n v="0"/>
    <n v="5"/>
    <n v="1676"/>
    <m/>
  </r>
  <r>
    <x v="4"/>
    <x v="6"/>
    <n v="54.8"/>
    <n v="77.59"/>
    <n v="0"/>
    <n v="52.57"/>
    <n v="184.95999999999998"/>
    <n v="184.95999999999998"/>
    <n v="196.96800000000002"/>
    <n v="209.97"/>
    <n v="12.2"/>
    <n v="116.54"/>
    <n v="8"/>
    <n v="326.51"/>
    <n v="326.51"/>
    <n v="40"/>
    <n v="15"/>
    <n v="1"/>
    <n v="56"/>
    <n v="38"/>
    <n v="82"/>
    <n v="0"/>
    <n v="15"/>
    <n v="2"/>
    <n v="137"/>
    <n v="35"/>
    <n v="18"/>
    <n v="137"/>
    <n v="190"/>
    <n v="10"/>
    <n v="21"/>
    <n v="107"/>
    <n v="138"/>
    <n v="46"/>
    <n v="0"/>
    <n v="133"/>
    <n v="179"/>
    <n v="0"/>
    <n v="18"/>
    <n v="0"/>
    <n v="18"/>
    <n v="285"/>
    <n v="60"/>
    <n v="0"/>
    <n v="345"/>
    <n v="0"/>
    <n v="2"/>
    <n v="2"/>
    <n v="4"/>
    <n v="29"/>
    <n v="4"/>
    <n v="0"/>
    <n v="14"/>
    <n v="0"/>
    <n v="47"/>
    <n v="0"/>
    <n v="5"/>
    <n v="1676"/>
    <m/>
  </r>
  <r>
    <x v="4"/>
    <x v="7"/>
    <n v="54.8"/>
    <n v="77.59"/>
    <n v="0"/>
    <n v="52.57"/>
    <n v="184.95999999999998"/>
    <n v="184.95999999999998"/>
    <n v="196.96800000000002"/>
    <n v="209.97"/>
    <n v="12.2"/>
    <n v="116.54"/>
    <n v="8"/>
    <n v="326.51"/>
    <n v="326.51"/>
    <n v="40"/>
    <n v="15"/>
    <n v="1"/>
    <n v="56"/>
    <n v="38"/>
    <n v="82"/>
    <n v="0"/>
    <n v="15"/>
    <n v="2"/>
    <n v="137"/>
    <n v="35"/>
    <n v="18"/>
    <n v="137"/>
    <n v="190"/>
    <n v="10"/>
    <n v="21"/>
    <n v="107"/>
    <n v="138"/>
    <n v="46"/>
    <n v="0"/>
    <n v="133"/>
    <n v="179"/>
    <n v="0"/>
    <n v="18"/>
    <n v="0"/>
    <n v="18"/>
    <n v="285"/>
    <n v="60"/>
    <n v="0"/>
    <n v="345"/>
    <n v="0"/>
    <n v="2"/>
    <n v="2"/>
    <n v="4"/>
    <n v="29"/>
    <n v="4"/>
    <n v="0"/>
    <n v="14"/>
    <n v="0"/>
    <n v="47"/>
    <n v="0"/>
    <n v="5"/>
    <n v="1676"/>
    <m/>
  </r>
  <r>
    <x v="4"/>
    <x v="8"/>
    <n v="54.8"/>
    <n v="77.59"/>
    <n v="0"/>
    <n v="52.57"/>
    <n v="184.95999999999998"/>
    <n v="184.95999999999998"/>
    <n v="196.96800000000002"/>
    <n v="209.97"/>
    <n v="12.2"/>
    <n v="116.54"/>
    <n v="8"/>
    <n v="326.51"/>
    <n v="326.51"/>
    <n v="40"/>
    <n v="15"/>
    <n v="1"/>
    <n v="56"/>
    <n v="38"/>
    <n v="82"/>
    <n v="0"/>
    <n v="15"/>
    <n v="2"/>
    <n v="137"/>
    <n v="35"/>
    <n v="18"/>
    <n v="137"/>
    <n v="190"/>
    <n v="10"/>
    <n v="21"/>
    <n v="107"/>
    <n v="138"/>
    <n v="46"/>
    <n v="0"/>
    <n v="133"/>
    <n v="179"/>
    <n v="0"/>
    <n v="18"/>
    <n v="0"/>
    <n v="18"/>
    <n v="285"/>
    <n v="60"/>
    <n v="0"/>
    <n v="345"/>
    <n v="0"/>
    <n v="2"/>
    <n v="2"/>
    <n v="4"/>
    <n v="29"/>
    <n v="4"/>
    <n v="0"/>
    <n v="14"/>
    <n v="0"/>
    <n v="47"/>
    <n v="0"/>
    <n v="5"/>
    <n v="1676"/>
    <m/>
  </r>
  <r>
    <x v="4"/>
    <x v="9"/>
    <n v="54.8"/>
    <n v="77.59"/>
    <n v="0"/>
    <n v="52.57"/>
    <n v="184.95999999999998"/>
    <n v="184.95999999999998"/>
    <n v="196.96800000000002"/>
    <n v="209.97"/>
    <n v="12.2"/>
    <n v="116.54"/>
    <n v="8"/>
    <n v="326.51"/>
    <n v="326.51"/>
    <n v="40"/>
    <n v="15"/>
    <n v="1"/>
    <n v="56"/>
    <n v="38"/>
    <n v="82"/>
    <n v="0"/>
    <n v="15"/>
    <n v="2"/>
    <n v="137"/>
    <n v="35"/>
    <n v="18"/>
    <n v="137"/>
    <n v="190"/>
    <n v="10"/>
    <n v="21"/>
    <n v="107"/>
    <n v="138"/>
    <n v="46"/>
    <n v="0"/>
    <n v="133"/>
    <n v="179"/>
    <n v="0"/>
    <n v="18"/>
    <n v="0"/>
    <n v="18"/>
    <n v="285"/>
    <n v="60"/>
    <n v="0"/>
    <n v="345"/>
    <n v="0"/>
    <n v="2"/>
    <n v="2"/>
    <n v="4"/>
    <n v="29"/>
    <n v="4"/>
    <n v="0"/>
    <n v="14"/>
    <n v="0"/>
    <n v="47"/>
    <n v="0"/>
    <n v="5"/>
    <n v="1676"/>
    <m/>
  </r>
  <r>
    <x v="4"/>
    <x v="10"/>
    <n v="54.8"/>
    <n v="77.59"/>
    <n v="0"/>
    <n v="52.57"/>
    <n v="184.95999999999998"/>
    <n v="184.95999999999998"/>
    <n v="196.96800000000002"/>
    <n v="209.97"/>
    <n v="12.2"/>
    <n v="116.54"/>
    <n v="8"/>
    <n v="326.51"/>
    <n v="326.51"/>
    <n v="40"/>
    <n v="15"/>
    <n v="1"/>
    <n v="56"/>
    <n v="38"/>
    <n v="82"/>
    <n v="0"/>
    <n v="15"/>
    <n v="2"/>
    <n v="137"/>
    <n v="35"/>
    <n v="18"/>
    <n v="137"/>
    <n v="190"/>
    <n v="10"/>
    <n v="21"/>
    <n v="107"/>
    <n v="138"/>
    <n v="46"/>
    <n v="0"/>
    <n v="133"/>
    <n v="179"/>
    <n v="0"/>
    <n v="18"/>
    <n v="0"/>
    <n v="18"/>
    <n v="285"/>
    <n v="60"/>
    <n v="0"/>
    <n v="345"/>
    <n v="0"/>
    <n v="2"/>
    <n v="2"/>
    <n v="4"/>
    <n v="29"/>
    <n v="4"/>
    <n v="0"/>
    <n v="14"/>
    <n v="0"/>
    <n v="47"/>
    <n v="0"/>
    <n v="5"/>
    <n v="1676"/>
    <m/>
  </r>
  <r>
    <x v="4"/>
    <x v="11"/>
    <n v="54.8"/>
    <n v="77.59"/>
    <n v="0"/>
    <n v="52.57"/>
    <n v="184.95999999999998"/>
    <n v="184.95999999999998"/>
    <n v="196.96800000000002"/>
    <n v="209.97"/>
    <n v="12.2"/>
    <n v="116.54"/>
    <n v="8"/>
    <n v="326.51"/>
    <n v="326.51"/>
    <n v="40"/>
    <n v="15"/>
    <n v="1"/>
    <n v="56"/>
    <n v="38"/>
    <n v="82"/>
    <n v="0"/>
    <n v="15"/>
    <n v="2"/>
    <n v="137"/>
    <n v="35"/>
    <n v="18"/>
    <n v="137"/>
    <n v="190"/>
    <n v="10"/>
    <n v="21"/>
    <n v="107"/>
    <n v="138"/>
    <n v="46"/>
    <n v="0"/>
    <n v="133"/>
    <n v="179"/>
    <n v="0"/>
    <n v="18"/>
    <n v="0"/>
    <n v="18"/>
    <n v="285"/>
    <n v="60"/>
    <n v="0"/>
    <n v="345"/>
    <n v="0"/>
    <n v="2"/>
    <n v="2"/>
    <n v="4"/>
    <n v="29"/>
    <n v="4"/>
    <n v="0"/>
    <n v="14"/>
    <n v="0"/>
    <n v="47"/>
    <n v="0"/>
    <n v="5"/>
    <n v="1676"/>
    <m/>
  </r>
  <r>
    <x v="5"/>
    <x v="0"/>
    <n v="54.8"/>
    <n v="77.59"/>
    <n v="0"/>
    <n v="52.57"/>
    <n v="184.95999999999998"/>
    <n v="184.95999999999998"/>
    <n v="196.96800000000002"/>
    <n v="209.97"/>
    <n v="12.2"/>
    <n v="116.54"/>
    <n v="8"/>
    <n v="326.51"/>
    <n v="326.51"/>
    <n v="40"/>
    <n v="15"/>
    <n v="1"/>
    <n v="56"/>
    <n v="38"/>
    <n v="82"/>
    <n v="0"/>
    <n v="15"/>
    <n v="2"/>
    <n v="137"/>
    <n v="35"/>
    <n v="18"/>
    <n v="137"/>
    <n v="190"/>
    <n v="10"/>
    <n v="21"/>
    <n v="107"/>
    <n v="138"/>
    <n v="46"/>
    <n v="0"/>
    <n v="133"/>
    <n v="179"/>
    <n v="0"/>
    <n v="18"/>
    <n v="0"/>
    <n v="18"/>
    <n v="285"/>
    <n v="60"/>
    <n v="0"/>
    <n v="345"/>
    <n v="0"/>
    <n v="2"/>
    <n v="2"/>
    <n v="4"/>
    <n v="29"/>
    <n v="4"/>
    <n v="0"/>
    <n v="14"/>
    <n v="0"/>
    <n v="47"/>
    <n v="0"/>
    <n v="5"/>
    <n v="1676"/>
    <m/>
  </r>
  <r>
    <x v="5"/>
    <x v="1"/>
    <n v="54.8"/>
    <n v="77.59"/>
    <n v="0"/>
    <n v="52.57"/>
    <n v="184.95999999999998"/>
    <n v="184.95999999999998"/>
    <n v="196.96800000000002"/>
    <n v="209.97"/>
    <n v="12.2"/>
    <n v="116.54"/>
    <n v="8"/>
    <n v="326.51"/>
    <n v="326.51"/>
    <n v="40"/>
    <n v="15"/>
    <n v="1"/>
    <n v="56"/>
    <n v="38"/>
    <n v="82"/>
    <n v="0"/>
    <n v="15"/>
    <n v="2"/>
    <n v="137"/>
    <n v="35"/>
    <n v="18"/>
    <n v="137"/>
    <n v="190"/>
    <n v="10"/>
    <n v="21"/>
    <n v="107"/>
    <n v="138"/>
    <n v="46"/>
    <n v="0"/>
    <n v="133"/>
    <n v="179"/>
    <n v="0"/>
    <n v="18"/>
    <n v="0"/>
    <n v="18"/>
    <n v="285"/>
    <n v="60"/>
    <n v="0"/>
    <n v="345"/>
    <n v="0"/>
    <n v="2"/>
    <n v="2"/>
    <n v="4"/>
    <n v="29"/>
    <n v="4"/>
    <n v="0"/>
    <n v="14"/>
    <n v="0"/>
    <n v="47"/>
    <n v="0"/>
    <n v="5"/>
    <n v="1676"/>
    <m/>
  </r>
  <r>
    <x v="5"/>
    <x v="2"/>
    <n v="54.8"/>
    <n v="77.59"/>
    <n v="0"/>
    <n v="52.57"/>
    <n v="184.95999999999998"/>
    <n v="184.95999999999998"/>
    <n v="196.96800000000002"/>
    <n v="209.97"/>
    <n v="12.2"/>
    <n v="116.54"/>
    <n v="8"/>
    <n v="326.51"/>
    <n v="326.51"/>
    <n v="40"/>
    <n v="15"/>
    <n v="1"/>
    <n v="56"/>
    <n v="38"/>
    <n v="82"/>
    <n v="0"/>
    <n v="15"/>
    <n v="2"/>
    <n v="137"/>
    <n v="35"/>
    <n v="18"/>
    <n v="137"/>
    <n v="190"/>
    <n v="10"/>
    <n v="21"/>
    <n v="107"/>
    <n v="138"/>
    <n v="46"/>
    <n v="0"/>
    <n v="133"/>
    <n v="179"/>
    <n v="0"/>
    <n v="18"/>
    <n v="0"/>
    <n v="18"/>
    <n v="285"/>
    <n v="60"/>
    <n v="0"/>
    <n v="345"/>
    <n v="0"/>
    <n v="2"/>
    <n v="2"/>
    <n v="4"/>
    <n v="29"/>
    <n v="4"/>
    <n v="0"/>
    <n v="14"/>
    <n v="0"/>
    <n v="47"/>
    <n v="0"/>
    <n v="5"/>
    <n v="1676"/>
    <m/>
  </r>
  <r>
    <x v="5"/>
    <x v="3"/>
    <n v="54.8"/>
    <n v="77.59"/>
    <n v="0"/>
    <n v="52.57"/>
    <n v="184.95999999999998"/>
    <n v="184.95999999999998"/>
    <n v="196.96800000000002"/>
    <n v="209.97"/>
    <n v="12.2"/>
    <n v="116.54"/>
    <n v="8"/>
    <n v="326.51"/>
    <n v="326.51"/>
    <n v="40"/>
    <n v="15"/>
    <n v="1"/>
    <n v="56"/>
    <n v="38"/>
    <n v="82"/>
    <n v="0"/>
    <n v="15"/>
    <n v="2"/>
    <n v="137"/>
    <n v="35"/>
    <n v="18"/>
    <n v="137"/>
    <n v="190"/>
    <n v="10"/>
    <n v="21"/>
    <n v="107"/>
    <n v="138"/>
    <n v="46"/>
    <n v="0"/>
    <n v="133"/>
    <n v="179"/>
    <n v="0"/>
    <n v="18"/>
    <n v="0"/>
    <n v="18"/>
    <n v="285"/>
    <n v="60"/>
    <n v="0"/>
    <n v="345"/>
    <n v="0"/>
    <n v="2"/>
    <n v="2"/>
    <n v="4"/>
    <n v="29"/>
    <n v="4"/>
    <n v="0"/>
    <n v="14"/>
    <n v="0"/>
    <n v="47"/>
    <n v="0"/>
    <n v="5"/>
    <n v="1676"/>
    <m/>
  </r>
  <r>
    <x v="5"/>
    <x v="4"/>
    <n v="54.8"/>
    <n v="77.59"/>
    <n v="0"/>
    <n v="52.57"/>
    <n v="184.95999999999998"/>
    <n v="184.95999999999998"/>
    <n v="196.96800000000002"/>
    <n v="209.97"/>
    <n v="12.2"/>
    <n v="116.54"/>
    <n v="8"/>
    <n v="326.51"/>
    <n v="326.51"/>
    <n v="40"/>
    <n v="15"/>
    <n v="1"/>
    <n v="56"/>
    <n v="38"/>
    <n v="82"/>
    <n v="0"/>
    <n v="15"/>
    <n v="2"/>
    <n v="137"/>
    <n v="35"/>
    <n v="18"/>
    <n v="137"/>
    <n v="190"/>
    <n v="10"/>
    <n v="21"/>
    <n v="107"/>
    <n v="138"/>
    <n v="46"/>
    <n v="0"/>
    <n v="133"/>
    <n v="179"/>
    <n v="0"/>
    <n v="18"/>
    <n v="0"/>
    <n v="18"/>
    <n v="285"/>
    <n v="60"/>
    <n v="0"/>
    <n v="345"/>
    <n v="0"/>
    <n v="2"/>
    <n v="2"/>
    <n v="4"/>
    <n v="29"/>
    <n v="4"/>
    <n v="0"/>
    <n v="14"/>
    <n v="0"/>
    <n v="47"/>
    <n v="0"/>
    <n v="5"/>
    <n v="1676"/>
    <m/>
  </r>
  <r>
    <x v="5"/>
    <x v="5"/>
    <n v="54.8"/>
    <n v="77.59"/>
    <n v="0"/>
    <n v="52.57"/>
    <n v="184.95999999999998"/>
    <n v="184.95999999999998"/>
    <n v="196.96800000000002"/>
    <n v="209.97"/>
    <n v="12.2"/>
    <n v="116.54"/>
    <n v="8"/>
    <n v="326.51"/>
    <n v="326.51"/>
    <n v="40"/>
    <n v="15"/>
    <n v="1"/>
    <n v="56"/>
    <n v="38"/>
    <n v="82"/>
    <n v="0"/>
    <n v="15"/>
    <n v="2"/>
    <n v="137"/>
    <n v="35"/>
    <n v="18"/>
    <n v="137"/>
    <n v="190"/>
    <n v="10"/>
    <n v="21"/>
    <n v="107"/>
    <n v="138"/>
    <n v="46"/>
    <n v="0"/>
    <n v="133"/>
    <n v="179"/>
    <n v="0"/>
    <n v="18"/>
    <n v="0"/>
    <n v="18"/>
    <n v="285"/>
    <n v="60"/>
    <n v="0"/>
    <n v="345"/>
    <n v="0"/>
    <n v="2"/>
    <n v="2"/>
    <n v="4"/>
    <n v="29"/>
    <n v="4"/>
    <n v="0"/>
    <n v="14"/>
    <n v="0"/>
    <n v="47"/>
    <n v="0"/>
    <n v="5"/>
    <n v="1676"/>
    <m/>
  </r>
  <r>
    <x v="5"/>
    <x v="6"/>
    <n v="54.8"/>
    <n v="77.59"/>
    <n v="0"/>
    <n v="52.57"/>
    <n v="184.95999999999998"/>
    <n v="184.95999999999998"/>
    <n v="196.96800000000002"/>
    <n v="209.97"/>
    <n v="12.2"/>
    <n v="116.54"/>
    <n v="8"/>
    <n v="326.51"/>
    <n v="326.51"/>
    <n v="40"/>
    <n v="15"/>
    <n v="1"/>
    <n v="56"/>
    <n v="38"/>
    <n v="82"/>
    <n v="0"/>
    <n v="15"/>
    <n v="2"/>
    <n v="137"/>
    <n v="35"/>
    <n v="18"/>
    <n v="137"/>
    <n v="190"/>
    <n v="10"/>
    <n v="21"/>
    <n v="107"/>
    <n v="138"/>
    <n v="46"/>
    <n v="0"/>
    <n v="133"/>
    <n v="179"/>
    <n v="0"/>
    <n v="18"/>
    <n v="0"/>
    <n v="18"/>
    <n v="285"/>
    <n v="60"/>
    <n v="0"/>
    <n v="345"/>
    <n v="0"/>
    <n v="2"/>
    <n v="2"/>
    <n v="4"/>
    <n v="29"/>
    <n v="4"/>
    <n v="0"/>
    <n v="14"/>
    <n v="0"/>
    <n v="47"/>
    <n v="0"/>
    <n v="5"/>
    <n v="1676"/>
    <m/>
  </r>
  <r>
    <x v="5"/>
    <x v="7"/>
    <n v="54.8"/>
    <n v="77.59"/>
    <n v="0"/>
    <n v="52.57"/>
    <n v="184.95999999999998"/>
    <n v="184.95999999999998"/>
    <n v="196.96800000000002"/>
    <n v="209.97"/>
    <n v="12.2"/>
    <n v="116.54"/>
    <n v="8"/>
    <n v="326.51"/>
    <n v="326.51"/>
    <n v="40"/>
    <n v="15"/>
    <n v="1"/>
    <n v="56"/>
    <n v="38"/>
    <n v="82"/>
    <n v="0"/>
    <n v="15"/>
    <n v="2"/>
    <n v="137"/>
    <n v="35"/>
    <n v="18"/>
    <n v="137"/>
    <n v="190"/>
    <n v="10"/>
    <n v="21"/>
    <n v="107"/>
    <n v="138"/>
    <n v="46"/>
    <n v="0"/>
    <n v="133"/>
    <n v="179"/>
    <n v="0"/>
    <n v="18"/>
    <n v="0"/>
    <n v="18"/>
    <n v="285"/>
    <n v="60"/>
    <n v="0"/>
    <n v="345"/>
    <n v="0"/>
    <n v="2"/>
    <n v="2"/>
    <n v="4"/>
    <n v="29"/>
    <n v="4"/>
    <n v="0"/>
    <n v="14"/>
    <n v="0"/>
    <n v="47"/>
    <n v="0"/>
    <n v="5"/>
    <n v="1676"/>
    <m/>
  </r>
  <r>
    <x v="5"/>
    <x v="8"/>
    <n v="54.8"/>
    <n v="77.59"/>
    <n v="0"/>
    <n v="52.57"/>
    <n v="184.95999999999998"/>
    <n v="184.95999999999998"/>
    <n v="196.96800000000002"/>
    <n v="209.97"/>
    <n v="12.2"/>
    <n v="116.54"/>
    <n v="8"/>
    <n v="326.51"/>
    <n v="326.51"/>
    <n v="40"/>
    <n v="15"/>
    <n v="1"/>
    <n v="56"/>
    <n v="38"/>
    <n v="82"/>
    <n v="0"/>
    <n v="15"/>
    <n v="2"/>
    <n v="137"/>
    <n v="35"/>
    <n v="18"/>
    <n v="137"/>
    <n v="190"/>
    <n v="10"/>
    <n v="21"/>
    <n v="107"/>
    <n v="138"/>
    <n v="46"/>
    <n v="0"/>
    <n v="133"/>
    <n v="179"/>
    <n v="0"/>
    <n v="18"/>
    <n v="0"/>
    <n v="18"/>
    <n v="285"/>
    <n v="60"/>
    <n v="0"/>
    <n v="345"/>
    <n v="0"/>
    <n v="2"/>
    <n v="2"/>
    <n v="4"/>
    <n v="29"/>
    <n v="4"/>
    <n v="0"/>
    <n v="14"/>
    <n v="0"/>
    <n v="47"/>
    <n v="0"/>
    <n v="5"/>
    <n v="1676"/>
    <m/>
  </r>
  <r>
    <x v="5"/>
    <x v="9"/>
    <n v="54.8"/>
    <n v="77.59"/>
    <n v="0"/>
    <n v="52.57"/>
    <n v="184.95999999999998"/>
    <n v="184.95999999999998"/>
    <n v="196.96800000000002"/>
    <n v="209.97"/>
    <n v="12.2"/>
    <n v="116.54"/>
    <n v="8"/>
    <n v="326.51"/>
    <n v="326.51"/>
    <n v="40"/>
    <n v="15"/>
    <n v="1"/>
    <n v="56"/>
    <n v="38"/>
    <n v="82"/>
    <n v="0"/>
    <n v="15"/>
    <n v="2"/>
    <n v="137"/>
    <n v="35"/>
    <n v="18"/>
    <n v="137"/>
    <n v="190"/>
    <n v="10"/>
    <n v="21"/>
    <n v="107"/>
    <n v="138"/>
    <n v="46"/>
    <n v="0"/>
    <n v="133"/>
    <n v="179"/>
    <n v="0"/>
    <n v="18"/>
    <n v="0"/>
    <n v="18"/>
    <n v="285"/>
    <n v="60"/>
    <n v="0"/>
    <n v="345"/>
    <n v="0"/>
    <n v="2"/>
    <n v="2"/>
    <n v="4"/>
    <n v="29"/>
    <n v="4"/>
    <n v="0"/>
    <n v="14"/>
    <n v="0"/>
    <n v="47"/>
    <n v="0"/>
    <n v="5"/>
    <n v="1676"/>
    <m/>
  </r>
  <r>
    <x v="5"/>
    <x v="10"/>
    <n v="54.8"/>
    <n v="77.59"/>
    <n v="0"/>
    <n v="52.57"/>
    <n v="184.95999999999998"/>
    <n v="184.95999999999998"/>
    <n v="196.96800000000002"/>
    <n v="209.97"/>
    <n v="12.2"/>
    <n v="116.54"/>
    <n v="8"/>
    <n v="326.51"/>
    <n v="326.51"/>
    <n v="40"/>
    <n v="15"/>
    <n v="1"/>
    <n v="56"/>
    <n v="38"/>
    <n v="82"/>
    <n v="0"/>
    <n v="15"/>
    <n v="2"/>
    <n v="137"/>
    <n v="35"/>
    <n v="18"/>
    <n v="137"/>
    <n v="190"/>
    <n v="10"/>
    <n v="21"/>
    <n v="107"/>
    <n v="138"/>
    <n v="46"/>
    <n v="0"/>
    <n v="133"/>
    <n v="179"/>
    <n v="0"/>
    <n v="18"/>
    <n v="0"/>
    <n v="18"/>
    <n v="285"/>
    <n v="60"/>
    <n v="0"/>
    <n v="345"/>
    <n v="0"/>
    <n v="2"/>
    <n v="2"/>
    <n v="4"/>
    <n v="29"/>
    <n v="4"/>
    <n v="0"/>
    <n v="14"/>
    <n v="0"/>
    <n v="47"/>
    <n v="0"/>
    <n v="5"/>
    <n v="1676"/>
    <m/>
  </r>
  <r>
    <x v="5"/>
    <x v="11"/>
    <n v="54.8"/>
    <n v="77.59"/>
    <n v="0"/>
    <n v="52.57"/>
    <n v="184.95999999999998"/>
    <n v="184.95999999999998"/>
    <n v="196.96800000000002"/>
    <n v="209.97"/>
    <n v="12.2"/>
    <n v="116.54"/>
    <n v="8"/>
    <n v="326.51"/>
    <n v="326.51"/>
    <n v="40"/>
    <n v="15"/>
    <n v="1"/>
    <n v="56"/>
    <n v="38"/>
    <n v="82"/>
    <n v="0"/>
    <n v="15"/>
    <n v="2"/>
    <n v="137"/>
    <n v="35"/>
    <n v="18"/>
    <n v="137"/>
    <n v="190"/>
    <n v="10"/>
    <n v="21"/>
    <n v="107"/>
    <n v="138"/>
    <n v="46"/>
    <n v="0"/>
    <n v="133"/>
    <n v="179"/>
    <n v="0"/>
    <n v="18"/>
    <n v="0"/>
    <n v="18"/>
    <n v="285"/>
    <n v="60"/>
    <n v="0"/>
    <n v="345"/>
    <n v="0"/>
    <n v="2"/>
    <n v="2"/>
    <n v="4"/>
    <n v="29"/>
    <n v="4"/>
    <n v="0"/>
    <n v="14"/>
    <n v="0"/>
    <n v="47"/>
    <n v="0"/>
    <n v="5"/>
    <n v="1676"/>
    <m/>
  </r>
  <r>
    <x v="6"/>
    <x v="0"/>
    <n v="54.8"/>
    <n v="77.59"/>
    <n v="0"/>
    <n v="52.57"/>
    <n v="184.95999999999998"/>
    <n v="184.95999999999998"/>
    <n v="196.96800000000002"/>
    <n v="209.97"/>
    <n v="12.2"/>
    <n v="116.54"/>
    <n v="8"/>
    <n v="326.51"/>
    <n v="326.51"/>
    <n v="40"/>
    <n v="15"/>
    <n v="1"/>
    <n v="56"/>
    <n v="38"/>
    <n v="82"/>
    <n v="0"/>
    <n v="15"/>
    <n v="2"/>
    <n v="137"/>
    <n v="35"/>
    <n v="18"/>
    <n v="137"/>
    <n v="190"/>
    <n v="10"/>
    <n v="21"/>
    <n v="107"/>
    <n v="138"/>
    <n v="46"/>
    <n v="0"/>
    <n v="133"/>
    <n v="179"/>
    <n v="0"/>
    <n v="18"/>
    <n v="0"/>
    <n v="18"/>
    <n v="285"/>
    <n v="60"/>
    <n v="0"/>
    <n v="345"/>
    <n v="0"/>
    <n v="2"/>
    <n v="2"/>
    <n v="4"/>
    <n v="29"/>
    <n v="4"/>
    <n v="0"/>
    <n v="14"/>
    <n v="0"/>
    <n v="47"/>
    <n v="0"/>
    <n v="5"/>
    <n v="1676"/>
    <m/>
  </r>
  <r>
    <x v="6"/>
    <x v="1"/>
    <n v="54.8"/>
    <n v="77.59"/>
    <n v="0"/>
    <n v="52.57"/>
    <n v="184.95999999999998"/>
    <n v="184.95999999999998"/>
    <n v="196.96800000000002"/>
    <n v="209.97"/>
    <n v="12.2"/>
    <n v="116.54"/>
    <n v="8"/>
    <n v="326.51"/>
    <n v="326.51"/>
    <n v="40"/>
    <n v="15"/>
    <n v="1"/>
    <n v="56"/>
    <n v="38"/>
    <n v="82"/>
    <n v="0"/>
    <n v="15"/>
    <n v="2"/>
    <n v="137"/>
    <n v="35"/>
    <n v="18"/>
    <n v="137"/>
    <n v="190"/>
    <n v="10"/>
    <n v="21"/>
    <n v="107"/>
    <n v="138"/>
    <n v="46"/>
    <n v="0"/>
    <n v="133"/>
    <n v="179"/>
    <n v="0"/>
    <n v="18"/>
    <n v="0"/>
    <n v="18"/>
    <n v="285"/>
    <n v="60"/>
    <n v="0"/>
    <n v="345"/>
    <n v="0"/>
    <n v="2"/>
    <n v="2"/>
    <n v="4"/>
    <n v="29"/>
    <n v="4"/>
    <n v="0"/>
    <n v="14"/>
    <n v="0"/>
    <n v="47"/>
    <n v="0"/>
    <n v="5"/>
    <n v="1676"/>
    <m/>
  </r>
  <r>
    <x v="6"/>
    <x v="2"/>
    <n v="54.8"/>
    <n v="77.59"/>
    <n v="0"/>
    <n v="52.57"/>
    <n v="184.95999999999998"/>
    <n v="184.95999999999998"/>
    <n v="196.96800000000002"/>
    <n v="209.97"/>
    <n v="12.2"/>
    <n v="116.54"/>
    <n v="8"/>
    <n v="326.51"/>
    <n v="326.51"/>
    <n v="40"/>
    <n v="15"/>
    <n v="1"/>
    <n v="56"/>
    <n v="38"/>
    <n v="82"/>
    <n v="0"/>
    <n v="15"/>
    <n v="2"/>
    <n v="137"/>
    <n v="35"/>
    <n v="18"/>
    <n v="137"/>
    <n v="190"/>
    <n v="10"/>
    <n v="21"/>
    <n v="107"/>
    <n v="138"/>
    <n v="46"/>
    <n v="0"/>
    <n v="133"/>
    <n v="179"/>
    <n v="0"/>
    <n v="18"/>
    <n v="0"/>
    <n v="18"/>
    <n v="285"/>
    <n v="60"/>
    <n v="0"/>
    <n v="345"/>
    <n v="0"/>
    <n v="2"/>
    <n v="2"/>
    <n v="4"/>
    <n v="29"/>
    <n v="4"/>
    <n v="0"/>
    <n v="14"/>
    <n v="0"/>
    <n v="47"/>
    <n v="0"/>
    <n v="5"/>
    <n v="1676"/>
    <m/>
  </r>
  <r>
    <x v="6"/>
    <x v="3"/>
    <n v="54.8"/>
    <n v="77.59"/>
    <n v="0"/>
    <n v="52.57"/>
    <n v="184.95999999999998"/>
    <n v="184.95999999999998"/>
    <n v="196.96800000000002"/>
    <n v="209.97"/>
    <n v="12.2"/>
    <n v="116.54"/>
    <n v="8"/>
    <n v="326.51"/>
    <n v="326.51"/>
    <n v="40"/>
    <n v="15"/>
    <n v="1"/>
    <n v="56"/>
    <n v="38"/>
    <n v="82"/>
    <n v="0"/>
    <n v="15"/>
    <n v="2"/>
    <n v="137"/>
    <n v="35"/>
    <n v="18"/>
    <n v="137"/>
    <n v="190"/>
    <n v="10"/>
    <n v="21"/>
    <n v="107"/>
    <n v="138"/>
    <n v="46"/>
    <n v="0"/>
    <n v="133"/>
    <n v="179"/>
    <n v="0"/>
    <n v="18"/>
    <n v="0"/>
    <n v="18"/>
    <n v="285"/>
    <n v="60"/>
    <n v="0"/>
    <n v="345"/>
    <n v="0"/>
    <n v="2"/>
    <n v="2"/>
    <n v="4"/>
    <n v="29"/>
    <n v="4"/>
    <n v="0"/>
    <n v="14"/>
    <n v="0"/>
    <n v="47"/>
    <n v="0"/>
    <n v="5"/>
    <n v="1676"/>
    <m/>
  </r>
  <r>
    <x v="6"/>
    <x v="4"/>
    <n v="54.8"/>
    <n v="77.59"/>
    <n v="0"/>
    <n v="52.57"/>
    <n v="184.95999999999998"/>
    <n v="184.95999999999998"/>
    <n v="196.96800000000002"/>
    <n v="209.97"/>
    <n v="12.2"/>
    <n v="116.54"/>
    <n v="8"/>
    <n v="326.51"/>
    <n v="326.51"/>
    <n v="40"/>
    <n v="15"/>
    <n v="1"/>
    <n v="56"/>
    <n v="38"/>
    <n v="82"/>
    <n v="0"/>
    <n v="15"/>
    <n v="2"/>
    <n v="137"/>
    <n v="35"/>
    <n v="18"/>
    <n v="137"/>
    <n v="190"/>
    <n v="10"/>
    <n v="21"/>
    <n v="107"/>
    <n v="138"/>
    <n v="46"/>
    <n v="0"/>
    <n v="133"/>
    <n v="179"/>
    <n v="0"/>
    <n v="18"/>
    <n v="0"/>
    <n v="18"/>
    <n v="285"/>
    <n v="60"/>
    <n v="0"/>
    <n v="345"/>
    <n v="0"/>
    <n v="2"/>
    <n v="2"/>
    <n v="4"/>
    <n v="29"/>
    <n v="4"/>
    <n v="0"/>
    <n v="14"/>
    <n v="0"/>
    <n v="47"/>
    <n v="0"/>
    <n v="5"/>
    <n v="1676"/>
    <m/>
  </r>
  <r>
    <x v="6"/>
    <x v="5"/>
    <n v="54.8"/>
    <n v="77.59"/>
    <n v="0"/>
    <n v="52.57"/>
    <n v="184.95999999999998"/>
    <n v="184.95999999999998"/>
    <n v="196.96800000000002"/>
    <n v="209.97"/>
    <n v="12.2"/>
    <n v="116.54"/>
    <n v="8"/>
    <n v="326.51"/>
    <n v="326.51"/>
    <n v="40"/>
    <n v="15"/>
    <n v="1"/>
    <n v="56"/>
    <n v="38"/>
    <n v="82"/>
    <n v="0"/>
    <n v="15"/>
    <n v="2"/>
    <n v="137"/>
    <n v="35"/>
    <n v="18"/>
    <n v="137"/>
    <n v="190"/>
    <n v="10"/>
    <n v="21"/>
    <n v="107"/>
    <n v="138"/>
    <n v="46"/>
    <n v="0"/>
    <n v="133"/>
    <n v="179"/>
    <n v="0"/>
    <n v="18"/>
    <n v="0"/>
    <n v="18"/>
    <n v="285"/>
    <n v="60"/>
    <n v="0"/>
    <n v="345"/>
    <n v="0"/>
    <n v="2"/>
    <n v="2"/>
    <n v="4"/>
    <n v="29"/>
    <n v="4"/>
    <n v="0"/>
    <n v="14"/>
    <n v="0"/>
    <n v="47"/>
    <n v="0"/>
    <n v="5"/>
    <n v="1676"/>
    <m/>
  </r>
  <r>
    <x v="6"/>
    <x v="6"/>
    <n v="54.8"/>
    <n v="77.59"/>
    <n v="0"/>
    <n v="52.57"/>
    <n v="184.95999999999998"/>
    <n v="184.95999999999998"/>
    <n v="196.96800000000002"/>
    <n v="209.97"/>
    <n v="12.2"/>
    <n v="116.54"/>
    <n v="8"/>
    <n v="326.51"/>
    <n v="326.51"/>
    <n v="40"/>
    <n v="15"/>
    <n v="1"/>
    <n v="56"/>
    <n v="38"/>
    <n v="82"/>
    <n v="0"/>
    <n v="15"/>
    <n v="2"/>
    <n v="137"/>
    <n v="35"/>
    <n v="18"/>
    <n v="137"/>
    <n v="190"/>
    <n v="10"/>
    <n v="21"/>
    <n v="107"/>
    <n v="138"/>
    <n v="46"/>
    <n v="0"/>
    <n v="133"/>
    <n v="179"/>
    <n v="0"/>
    <n v="18"/>
    <n v="0"/>
    <n v="18"/>
    <n v="285"/>
    <n v="60"/>
    <n v="0"/>
    <n v="345"/>
    <n v="0"/>
    <n v="2"/>
    <n v="2"/>
    <n v="4"/>
    <n v="29"/>
    <n v="4"/>
    <n v="0"/>
    <n v="14"/>
    <n v="0"/>
    <n v="47"/>
    <n v="0"/>
    <n v="5"/>
    <n v="1676"/>
    <m/>
  </r>
  <r>
    <x v="6"/>
    <x v="7"/>
    <n v="54.8"/>
    <n v="77.59"/>
    <n v="0"/>
    <n v="52.57"/>
    <n v="184.95999999999998"/>
    <n v="184.95999999999998"/>
    <n v="196.96800000000002"/>
    <n v="209.97"/>
    <n v="12.2"/>
    <n v="116.54"/>
    <n v="8"/>
    <n v="326.51"/>
    <n v="326.51"/>
    <n v="40"/>
    <n v="15"/>
    <n v="1"/>
    <n v="56"/>
    <n v="38"/>
    <n v="82"/>
    <n v="0"/>
    <n v="15"/>
    <n v="2"/>
    <n v="137"/>
    <n v="35"/>
    <n v="18"/>
    <n v="137"/>
    <n v="190"/>
    <n v="10"/>
    <n v="21"/>
    <n v="107"/>
    <n v="138"/>
    <n v="46"/>
    <n v="0"/>
    <n v="133"/>
    <n v="179"/>
    <n v="0"/>
    <n v="18"/>
    <n v="0"/>
    <n v="18"/>
    <n v="285"/>
    <n v="60"/>
    <n v="0"/>
    <n v="345"/>
    <n v="0"/>
    <n v="2"/>
    <n v="2"/>
    <n v="4"/>
    <n v="29"/>
    <n v="4"/>
    <n v="0"/>
    <n v="14"/>
    <n v="0"/>
    <n v="47"/>
    <n v="0"/>
    <n v="5"/>
    <n v="1676"/>
    <m/>
  </r>
  <r>
    <x v="6"/>
    <x v="8"/>
    <n v="54.8"/>
    <n v="77.59"/>
    <n v="0"/>
    <n v="52.57"/>
    <n v="184.95999999999998"/>
    <n v="184.95999999999998"/>
    <n v="196.96800000000002"/>
    <n v="209.97"/>
    <n v="12.2"/>
    <n v="116.54"/>
    <n v="8"/>
    <n v="326.51"/>
    <n v="326.51"/>
    <n v="40"/>
    <n v="15"/>
    <n v="1"/>
    <n v="56"/>
    <n v="38"/>
    <n v="82"/>
    <n v="0"/>
    <n v="15"/>
    <n v="2"/>
    <n v="137"/>
    <n v="35"/>
    <n v="18"/>
    <n v="137"/>
    <n v="190"/>
    <n v="10"/>
    <n v="21"/>
    <n v="107"/>
    <n v="138"/>
    <n v="46"/>
    <n v="0"/>
    <n v="133"/>
    <n v="179"/>
    <n v="0"/>
    <n v="18"/>
    <n v="0"/>
    <n v="18"/>
    <n v="285"/>
    <n v="60"/>
    <n v="0"/>
    <n v="345"/>
    <n v="0"/>
    <n v="2"/>
    <n v="2"/>
    <n v="4"/>
    <n v="29"/>
    <n v="4"/>
    <n v="0"/>
    <n v="14"/>
    <n v="0"/>
    <n v="47"/>
    <n v="0"/>
    <n v="5"/>
    <n v="1676"/>
    <m/>
  </r>
  <r>
    <x v="6"/>
    <x v="9"/>
    <n v="54.8"/>
    <n v="77.59"/>
    <n v="0"/>
    <n v="52.57"/>
    <n v="184.95999999999998"/>
    <n v="184.95999999999998"/>
    <n v="196.96800000000002"/>
    <n v="209.97"/>
    <n v="12.2"/>
    <n v="116.54"/>
    <n v="8"/>
    <n v="326.51"/>
    <n v="326.51"/>
    <n v="40"/>
    <n v="15"/>
    <n v="1"/>
    <n v="56"/>
    <n v="38"/>
    <n v="82"/>
    <n v="0"/>
    <n v="15"/>
    <n v="2"/>
    <n v="137"/>
    <n v="35"/>
    <n v="18"/>
    <n v="137"/>
    <n v="190"/>
    <n v="10"/>
    <n v="21"/>
    <n v="107"/>
    <n v="138"/>
    <n v="46"/>
    <n v="0"/>
    <n v="133"/>
    <n v="179"/>
    <n v="0"/>
    <n v="18"/>
    <n v="0"/>
    <n v="18"/>
    <n v="285"/>
    <n v="60"/>
    <n v="0"/>
    <n v="345"/>
    <n v="0"/>
    <n v="2"/>
    <n v="2"/>
    <n v="4"/>
    <n v="29"/>
    <n v="4"/>
    <n v="0"/>
    <n v="14"/>
    <n v="0"/>
    <n v="47"/>
    <n v="0"/>
    <n v="5"/>
    <n v="1676"/>
    <m/>
  </r>
  <r>
    <x v="6"/>
    <x v="10"/>
    <n v="54.8"/>
    <n v="77.59"/>
    <n v="0"/>
    <n v="52.57"/>
    <n v="184.95999999999998"/>
    <n v="184.95999999999998"/>
    <n v="196.96800000000002"/>
    <n v="209.97"/>
    <n v="12.2"/>
    <n v="116.54"/>
    <n v="8"/>
    <n v="326.51"/>
    <n v="326.51"/>
    <n v="40"/>
    <n v="15"/>
    <n v="1"/>
    <n v="56"/>
    <n v="38"/>
    <n v="82"/>
    <n v="0"/>
    <n v="15"/>
    <n v="2"/>
    <n v="137"/>
    <n v="35"/>
    <n v="18"/>
    <n v="137"/>
    <n v="190"/>
    <n v="10"/>
    <n v="21"/>
    <n v="107"/>
    <n v="138"/>
    <n v="46"/>
    <n v="0"/>
    <n v="133"/>
    <n v="179"/>
    <n v="0"/>
    <n v="18"/>
    <n v="0"/>
    <n v="18"/>
    <n v="285"/>
    <n v="60"/>
    <n v="0"/>
    <n v="345"/>
    <n v="0"/>
    <n v="2"/>
    <n v="2"/>
    <n v="4"/>
    <n v="29"/>
    <n v="4"/>
    <n v="0"/>
    <n v="14"/>
    <n v="0"/>
    <n v="47"/>
    <n v="0"/>
    <n v="5"/>
    <n v="1676"/>
    <m/>
  </r>
  <r>
    <x v="6"/>
    <x v="11"/>
    <n v="54.8"/>
    <n v="77.59"/>
    <n v="0"/>
    <n v="52.57"/>
    <n v="184.95999999999998"/>
    <n v="184.95999999999998"/>
    <n v="196.96800000000002"/>
    <n v="209.97"/>
    <n v="12.2"/>
    <n v="116.54"/>
    <n v="8"/>
    <n v="326.51"/>
    <n v="326.51"/>
    <n v="40"/>
    <n v="15"/>
    <n v="1"/>
    <n v="56"/>
    <n v="38"/>
    <n v="82"/>
    <n v="0"/>
    <n v="15"/>
    <n v="2"/>
    <n v="137"/>
    <n v="35"/>
    <n v="18"/>
    <n v="137"/>
    <n v="190"/>
    <n v="10"/>
    <n v="21"/>
    <n v="107"/>
    <n v="138"/>
    <n v="46"/>
    <n v="0"/>
    <n v="133"/>
    <n v="179"/>
    <n v="0"/>
    <n v="18"/>
    <n v="0"/>
    <n v="18"/>
    <n v="285"/>
    <n v="60"/>
    <n v="0"/>
    <n v="345"/>
    <n v="0"/>
    <n v="2"/>
    <n v="2"/>
    <n v="4"/>
    <n v="29"/>
    <n v="4"/>
    <n v="0"/>
    <n v="14"/>
    <n v="0"/>
    <n v="47"/>
    <n v="0"/>
    <n v="5"/>
    <n v="1676"/>
    <m/>
  </r>
  <r>
    <x v="7"/>
    <x v="0"/>
    <n v="54.8"/>
    <n v="77.59"/>
    <n v="0"/>
    <n v="52.57"/>
    <n v="184.95999999999998"/>
    <n v="184.95999999999998"/>
    <n v="196.96800000000002"/>
    <n v="209.97"/>
    <n v="12.2"/>
    <n v="116.54"/>
    <n v="8"/>
    <n v="326.51"/>
    <n v="326.51"/>
    <n v="40"/>
    <n v="15"/>
    <n v="1"/>
    <n v="56"/>
    <n v="38"/>
    <n v="82"/>
    <n v="0"/>
    <n v="15"/>
    <n v="2"/>
    <n v="137"/>
    <n v="35"/>
    <n v="18"/>
    <n v="137"/>
    <n v="190"/>
    <n v="10"/>
    <n v="21"/>
    <n v="107"/>
    <n v="138"/>
    <n v="46"/>
    <n v="0"/>
    <n v="133"/>
    <n v="179"/>
    <n v="0"/>
    <n v="18"/>
    <n v="0"/>
    <n v="18"/>
    <n v="285"/>
    <n v="60"/>
    <n v="0"/>
    <n v="345"/>
    <n v="0"/>
    <n v="2"/>
    <n v="2"/>
    <n v="4"/>
    <n v="29"/>
    <n v="4"/>
    <n v="0"/>
    <n v="14"/>
    <n v="0"/>
    <n v="47"/>
    <n v="0"/>
    <n v="5"/>
    <n v="1676"/>
    <m/>
  </r>
  <r>
    <x v="7"/>
    <x v="1"/>
    <n v="54.8"/>
    <n v="77.59"/>
    <n v="0"/>
    <n v="52.57"/>
    <n v="184.95999999999998"/>
    <n v="184.95999999999998"/>
    <n v="196.96800000000002"/>
    <n v="209.97"/>
    <n v="12.2"/>
    <n v="116.54"/>
    <n v="8"/>
    <n v="326.51"/>
    <n v="326.51"/>
    <n v="40"/>
    <n v="15"/>
    <n v="1"/>
    <n v="56"/>
    <n v="38"/>
    <n v="82"/>
    <n v="0"/>
    <n v="15"/>
    <n v="2"/>
    <n v="137"/>
    <n v="35"/>
    <n v="18"/>
    <n v="137"/>
    <n v="190"/>
    <n v="10"/>
    <n v="21"/>
    <n v="107"/>
    <n v="138"/>
    <n v="46"/>
    <n v="0"/>
    <n v="133"/>
    <n v="179"/>
    <n v="0"/>
    <n v="18"/>
    <n v="0"/>
    <n v="18"/>
    <n v="285"/>
    <n v="60"/>
    <n v="0"/>
    <n v="345"/>
    <n v="0"/>
    <n v="2"/>
    <n v="2"/>
    <n v="4"/>
    <n v="29"/>
    <n v="4"/>
    <n v="0"/>
    <n v="14"/>
    <n v="0"/>
    <n v="47"/>
    <n v="0"/>
    <n v="5"/>
    <n v="1676"/>
    <m/>
  </r>
  <r>
    <x v="7"/>
    <x v="2"/>
    <n v="54.8"/>
    <n v="77.59"/>
    <n v="0"/>
    <n v="52.57"/>
    <n v="184.95999999999998"/>
    <n v="184.95999999999998"/>
    <n v="196.96800000000002"/>
    <n v="209.97"/>
    <n v="12.2"/>
    <n v="116.54"/>
    <n v="8"/>
    <n v="326.51"/>
    <n v="326.51"/>
    <n v="40"/>
    <n v="15"/>
    <n v="1"/>
    <n v="56"/>
    <n v="38"/>
    <n v="82"/>
    <n v="0"/>
    <n v="15"/>
    <n v="2"/>
    <n v="137"/>
    <n v="35"/>
    <n v="18"/>
    <n v="137"/>
    <n v="190"/>
    <n v="10"/>
    <n v="21"/>
    <n v="107"/>
    <n v="138"/>
    <n v="46"/>
    <n v="0"/>
    <n v="133"/>
    <n v="179"/>
    <n v="0"/>
    <n v="18"/>
    <n v="0"/>
    <n v="18"/>
    <n v="285"/>
    <n v="60"/>
    <n v="0"/>
    <n v="345"/>
    <n v="0"/>
    <n v="2"/>
    <n v="2"/>
    <n v="4"/>
    <n v="29"/>
    <n v="4"/>
    <n v="0"/>
    <n v="14"/>
    <n v="0"/>
    <n v="47"/>
    <n v="0"/>
    <n v="5"/>
    <n v="1676"/>
    <m/>
  </r>
  <r>
    <x v="7"/>
    <x v="3"/>
    <n v="54.8"/>
    <n v="77.59"/>
    <n v="0"/>
    <n v="52.57"/>
    <n v="184.95999999999998"/>
    <n v="184.95999999999998"/>
    <n v="196.96800000000002"/>
    <n v="209.97"/>
    <n v="12.2"/>
    <n v="116.54"/>
    <n v="8"/>
    <n v="326.51"/>
    <n v="326.51"/>
    <n v="40"/>
    <n v="15"/>
    <n v="1"/>
    <n v="56"/>
    <n v="38"/>
    <n v="82"/>
    <n v="0"/>
    <n v="15"/>
    <n v="2"/>
    <n v="137"/>
    <n v="35"/>
    <n v="18"/>
    <n v="137"/>
    <n v="190"/>
    <n v="10"/>
    <n v="21"/>
    <n v="107"/>
    <n v="138"/>
    <n v="46"/>
    <n v="0"/>
    <n v="133"/>
    <n v="179"/>
    <n v="0"/>
    <n v="18"/>
    <n v="0"/>
    <n v="18"/>
    <n v="285"/>
    <n v="60"/>
    <n v="0"/>
    <n v="345"/>
    <n v="0"/>
    <n v="2"/>
    <n v="2"/>
    <n v="4"/>
    <n v="29"/>
    <n v="4"/>
    <n v="0"/>
    <n v="14"/>
    <n v="0"/>
    <n v="47"/>
    <n v="0"/>
    <n v="5"/>
    <n v="1676"/>
    <m/>
  </r>
  <r>
    <x v="7"/>
    <x v="4"/>
    <n v="54.8"/>
    <n v="77.59"/>
    <n v="0"/>
    <n v="52.57"/>
    <n v="184.95999999999998"/>
    <n v="184.95999999999998"/>
    <n v="196.96800000000002"/>
    <n v="209.97"/>
    <n v="12.2"/>
    <n v="116.54"/>
    <n v="8"/>
    <n v="326.51"/>
    <n v="326.51"/>
    <n v="40"/>
    <n v="15"/>
    <n v="1"/>
    <n v="56"/>
    <n v="38"/>
    <n v="82"/>
    <n v="0"/>
    <n v="15"/>
    <n v="2"/>
    <n v="137"/>
    <n v="35"/>
    <n v="18"/>
    <n v="137"/>
    <n v="190"/>
    <n v="10"/>
    <n v="21"/>
    <n v="107"/>
    <n v="138"/>
    <n v="46"/>
    <n v="0"/>
    <n v="133"/>
    <n v="179"/>
    <n v="0"/>
    <n v="18"/>
    <n v="0"/>
    <n v="18"/>
    <n v="285"/>
    <n v="60"/>
    <n v="0"/>
    <n v="345"/>
    <n v="0"/>
    <n v="2"/>
    <n v="2"/>
    <n v="4"/>
    <n v="29"/>
    <n v="4"/>
    <n v="0"/>
    <n v="14"/>
    <n v="0"/>
    <n v="47"/>
    <n v="0"/>
    <n v="5"/>
    <n v="1676"/>
    <m/>
  </r>
  <r>
    <x v="7"/>
    <x v="5"/>
    <n v="54.8"/>
    <n v="77.59"/>
    <n v="0"/>
    <n v="52.57"/>
    <n v="184.95999999999998"/>
    <n v="184.95999999999998"/>
    <n v="196.96800000000002"/>
    <n v="209.97"/>
    <n v="12.2"/>
    <n v="116.54"/>
    <n v="8"/>
    <n v="326.51"/>
    <n v="326.51"/>
    <n v="40"/>
    <n v="15"/>
    <n v="1"/>
    <n v="56"/>
    <n v="38"/>
    <n v="82"/>
    <n v="0"/>
    <n v="15"/>
    <n v="2"/>
    <n v="137"/>
    <n v="35"/>
    <n v="18"/>
    <n v="137"/>
    <n v="190"/>
    <n v="10"/>
    <n v="21"/>
    <n v="107"/>
    <n v="138"/>
    <n v="46"/>
    <n v="0"/>
    <n v="133"/>
    <n v="179"/>
    <n v="0"/>
    <n v="18"/>
    <n v="0"/>
    <n v="18"/>
    <n v="285"/>
    <n v="60"/>
    <n v="0"/>
    <n v="345"/>
    <n v="0"/>
    <n v="2"/>
    <n v="2"/>
    <n v="4"/>
    <n v="29"/>
    <n v="4"/>
    <n v="0"/>
    <n v="14"/>
    <n v="0"/>
    <n v="47"/>
    <n v="0"/>
    <n v="5"/>
    <n v="1676"/>
    <m/>
  </r>
  <r>
    <x v="7"/>
    <x v="6"/>
    <n v="54.8"/>
    <n v="77.59"/>
    <n v="0"/>
    <n v="52.57"/>
    <n v="184.95999999999998"/>
    <n v="184.95999999999998"/>
    <n v="196.96800000000002"/>
    <n v="209.97"/>
    <n v="12.2"/>
    <n v="116.54"/>
    <n v="8"/>
    <n v="326.51"/>
    <n v="326.51"/>
    <n v="40"/>
    <n v="15"/>
    <n v="1"/>
    <n v="56"/>
    <n v="38"/>
    <n v="82"/>
    <n v="0"/>
    <n v="15"/>
    <n v="2"/>
    <n v="137"/>
    <n v="35"/>
    <n v="18"/>
    <n v="137"/>
    <n v="190"/>
    <n v="10"/>
    <n v="21"/>
    <n v="107"/>
    <n v="138"/>
    <n v="46"/>
    <n v="0"/>
    <n v="133"/>
    <n v="179"/>
    <n v="0"/>
    <n v="18"/>
    <n v="0"/>
    <n v="18"/>
    <n v="285"/>
    <n v="60"/>
    <n v="0"/>
    <n v="345"/>
    <n v="0"/>
    <n v="2"/>
    <n v="2"/>
    <n v="4"/>
    <n v="29"/>
    <n v="4"/>
    <n v="0"/>
    <n v="14"/>
    <n v="0"/>
    <n v="47"/>
    <n v="0"/>
    <n v="5"/>
    <n v="1676"/>
    <m/>
  </r>
  <r>
    <x v="7"/>
    <x v="7"/>
    <n v="54.8"/>
    <n v="77.59"/>
    <n v="0"/>
    <n v="52.57"/>
    <n v="184.95999999999998"/>
    <n v="184.95999999999998"/>
    <n v="196.96800000000002"/>
    <n v="209.97"/>
    <n v="12.2"/>
    <n v="116.54"/>
    <n v="8"/>
    <n v="326.51"/>
    <n v="326.51"/>
    <n v="40"/>
    <n v="15"/>
    <n v="1"/>
    <n v="56"/>
    <n v="38"/>
    <n v="82"/>
    <n v="0"/>
    <n v="15"/>
    <n v="2"/>
    <n v="137"/>
    <n v="35"/>
    <n v="18"/>
    <n v="137"/>
    <n v="190"/>
    <n v="10"/>
    <n v="21"/>
    <n v="107"/>
    <n v="138"/>
    <n v="46"/>
    <n v="0"/>
    <n v="133"/>
    <n v="179"/>
    <n v="0"/>
    <n v="18"/>
    <n v="0"/>
    <n v="18"/>
    <n v="285"/>
    <n v="60"/>
    <n v="0"/>
    <n v="345"/>
    <n v="0"/>
    <n v="2"/>
    <n v="2"/>
    <n v="4"/>
    <n v="29"/>
    <n v="4"/>
    <n v="0"/>
    <n v="14"/>
    <n v="0"/>
    <n v="47"/>
    <n v="0"/>
    <n v="5"/>
    <n v="1676"/>
    <m/>
  </r>
  <r>
    <x v="7"/>
    <x v="8"/>
    <n v="54.8"/>
    <n v="77.59"/>
    <n v="0"/>
    <n v="52.57"/>
    <n v="184.95999999999998"/>
    <n v="184.95999999999998"/>
    <n v="196.96800000000002"/>
    <n v="209.97"/>
    <n v="12.2"/>
    <n v="116.54"/>
    <n v="8"/>
    <n v="326.51"/>
    <n v="326.51"/>
    <n v="40"/>
    <n v="15"/>
    <n v="1"/>
    <n v="56"/>
    <n v="38"/>
    <n v="82"/>
    <n v="0"/>
    <n v="15"/>
    <n v="2"/>
    <n v="137"/>
    <n v="35"/>
    <n v="18"/>
    <n v="137"/>
    <n v="190"/>
    <n v="10"/>
    <n v="21"/>
    <n v="107"/>
    <n v="138"/>
    <n v="46"/>
    <n v="0"/>
    <n v="133"/>
    <n v="179"/>
    <n v="0"/>
    <n v="18"/>
    <n v="0"/>
    <n v="18"/>
    <n v="285"/>
    <n v="60"/>
    <n v="0"/>
    <n v="345"/>
    <n v="0"/>
    <n v="2"/>
    <n v="2"/>
    <n v="4"/>
    <n v="29"/>
    <n v="4"/>
    <n v="0"/>
    <n v="14"/>
    <n v="0"/>
    <n v="47"/>
    <n v="0"/>
    <n v="5"/>
    <n v="1676"/>
    <m/>
  </r>
  <r>
    <x v="7"/>
    <x v="9"/>
    <n v="54.8"/>
    <n v="77.59"/>
    <n v="0"/>
    <n v="52.57"/>
    <n v="184.95999999999998"/>
    <n v="184.95999999999998"/>
    <n v="196.96800000000002"/>
    <n v="209.97"/>
    <n v="12.2"/>
    <n v="116.54"/>
    <n v="8"/>
    <n v="326.51"/>
    <n v="326.51"/>
    <n v="40"/>
    <n v="15"/>
    <n v="1"/>
    <n v="56"/>
    <n v="38"/>
    <n v="82"/>
    <n v="0"/>
    <n v="15"/>
    <n v="2"/>
    <n v="137"/>
    <n v="35"/>
    <n v="18"/>
    <n v="137"/>
    <n v="190"/>
    <n v="10"/>
    <n v="21"/>
    <n v="107"/>
    <n v="138"/>
    <n v="46"/>
    <n v="0"/>
    <n v="133"/>
    <n v="179"/>
    <n v="0"/>
    <n v="18"/>
    <n v="0"/>
    <n v="18"/>
    <n v="285"/>
    <n v="60"/>
    <n v="0"/>
    <n v="345"/>
    <n v="0"/>
    <n v="2"/>
    <n v="2"/>
    <n v="4"/>
    <n v="29"/>
    <n v="4"/>
    <n v="0"/>
    <n v="14"/>
    <n v="0"/>
    <n v="47"/>
    <n v="0"/>
    <n v="5"/>
    <n v="1676"/>
    <m/>
  </r>
  <r>
    <x v="7"/>
    <x v="10"/>
    <n v="54.8"/>
    <n v="77.59"/>
    <n v="0"/>
    <n v="52.57"/>
    <n v="184.95999999999998"/>
    <n v="184.95999999999998"/>
    <n v="196.96800000000002"/>
    <n v="209.97"/>
    <n v="12.2"/>
    <n v="116.54"/>
    <n v="8"/>
    <n v="326.51"/>
    <n v="326.51"/>
    <n v="40"/>
    <n v="15"/>
    <n v="1"/>
    <n v="56"/>
    <n v="38"/>
    <n v="82"/>
    <n v="0"/>
    <n v="15"/>
    <n v="2"/>
    <n v="137"/>
    <n v="35"/>
    <n v="18"/>
    <n v="137"/>
    <n v="190"/>
    <n v="10"/>
    <n v="21"/>
    <n v="107"/>
    <n v="138"/>
    <n v="46"/>
    <n v="0"/>
    <n v="133"/>
    <n v="179"/>
    <n v="0"/>
    <n v="18"/>
    <n v="0"/>
    <n v="18"/>
    <n v="285"/>
    <n v="60"/>
    <n v="0"/>
    <n v="345"/>
    <n v="0"/>
    <n v="2"/>
    <n v="2"/>
    <n v="4"/>
    <n v="29"/>
    <n v="4"/>
    <n v="0"/>
    <n v="14"/>
    <n v="0"/>
    <n v="47"/>
    <n v="0"/>
    <n v="5"/>
    <n v="1676"/>
    <m/>
  </r>
  <r>
    <x v="7"/>
    <x v="11"/>
    <n v="54.8"/>
    <n v="77.59"/>
    <n v="0"/>
    <n v="52.57"/>
    <n v="184.95999999999998"/>
    <n v="184.95999999999998"/>
    <n v="196.96800000000002"/>
    <n v="209.97"/>
    <n v="12.2"/>
    <n v="116.54"/>
    <n v="8"/>
    <n v="326.51"/>
    <n v="326.51"/>
    <n v="40"/>
    <n v="15"/>
    <n v="1"/>
    <n v="56"/>
    <n v="38"/>
    <n v="82"/>
    <n v="0"/>
    <n v="15"/>
    <n v="2"/>
    <n v="137"/>
    <n v="35"/>
    <n v="18"/>
    <n v="137"/>
    <n v="190"/>
    <n v="10"/>
    <n v="21"/>
    <n v="107"/>
    <n v="138"/>
    <n v="46"/>
    <n v="0"/>
    <n v="133"/>
    <n v="179"/>
    <n v="0"/>
    <n v="18"/>
    <n v="0"/>
    <n v="18"/>
    <n v="285"/>
    <n v="60"/>
    <n v="0"/>
    <n v="345"/>
    <n v="0"/>
    <n v="2"/>
    <n v="2"/>
    <n v="4"/>
    <n v="29"/>
    <n v="4"/>
    <n v="0"/>
    <n v="14"/>
    <n v="0"/>
    <n v="47"/>
    <n v="0"/>
    <n v="5"/>
    <n v="1676"/>
    <m/>
  </r>
  <r>
    <x v="8"/>
    <x v="0"/>
    <n v="54.8"/>
    <n v="77.59"/>
    <n v="0"/>
    <n v="52.57"/>
    <n v="184.95999999999998"/>
    <n v="184.95999999999998"/>
    <n v="196.96800000000002"/>
    <n v="209.97"/>
    <n v="12.2"/>
    <n v="116.54"/>
    <n v="8"/>
    <n v="326.51"/>
    <n v="326.51"/>
    <n v="40"/>
    <n v="15"/>
    <n v="1"/>
    <n v="56"/>
    <n v="38"/>
    <n v="82"/>
    <n v="0"/>
    <n v="15"/>
    <n v="2"/>
    <n v="137"/>
    <n v="35"/>
    <n v="18"/>
    <n v="137"/>
    <n v="190"/>
    <n v="10"/>
    <n v="21"/>
    <n v="107"/>
    <n v="138"/>
    <n v="46"/>
    <n v="0"/>
    <n v="133"/>
    <n v="179"/>
    <n v="0"/>
    <n v="18"/>
    <n v="0"/>
    <n v="18"/>
    <n v="285"/>
    <n v="60"/>
    <n v="0"/>
    <n v="345"/>
    <n v="0"/>
    <n v="2"/>
    <n v="2"/>
    <n v="4"/>
    <n v="29"/>
    <n v="4"/>
    <n v="0"/>
    <n v="14"/>
    <n v="0"/>
    <n v="47"/>
    <n v="0"/>
    <n v="5"/>
    <n v="1676"/>
    <m/>
  </r>
  <r>
    <x v="8"/>
    <x v="1"/>
    <n v="54.8"/>
    <n v="77.59"/>
    <n v="0"/>
    <n v="52.57"/>
    <n v="184.95999999999998"/>
    <n v="184.95999999999998"/>
    <n v="196.96800000000002"/>
    <n v="209.97"/>
    <n v="12.2"/>
    <n v="116.54"/>
    <n v="8"/>
    <n v="326.51"/>
    <n v="326.51"/>
    <n v="40"/>
    <n v="15"/>
    <n v="1"/>
    <n v="56"/>
    <n v="38"/>
    <n v="82"/>
    <n v="0"/>
    <n v="15"/>
    <n v="2"/>
    <n v="137"/>
    <n v="35"/>
    <n v="18"/>
    <n v="137"/>
    <n v="190"/>
    <n v="10"/>
    <n v="21"/>
    <n v="107"/>
    <n v="138"/>
    <n v="46"/>
    <n v="0"/>
    <n v="133"/>
    <n v="179"/>
    <n v="0"/>
    <n v="18"/>
    <n v="0"/>
    <n v="18"/>
    <n v="285"/>
    <n v="60"/>
    <n v="0"/>
    <n v="345"/>
    <n v="0"/>
    <n v="2"/>
    <n v="2"/>
    <n v="4"/>
    <n v="29"/>
    <n v="4"/>
    <n v="0"/>
    <n v="14"/>
    <n v="0"/>
    <n v="47"/>
    <n v="0"/>
    <n v="5"/>
    <n v="1676"/>
    <m/>
  </r>
  <r>
    <x v="8"/>
    <x v="2"/>
    <n v="54.8"/>
    <n v="77.59"/>
    <n v="0"/>
    <n v="52.57"/>
    <n v="184.95999999999998"/>
    <n v="184.95999999999998"/>
    <n v="196.96800000000002"/>
    <n v="209.97"/>
    <n v="12.2"/>
    <n v="116.54"/>
    <n v="8"/>
    <n v="326.51"/>
    <n v="326.51"/>
    <n v="40"/>
    <n v="15"/>
    <n v="1"/>
    <n v="56"/>
    <n v="38"/>
    <n v="82"/>
    <n v="0"/>
    <n v="15"/>
    <n v="2"/>
    <n v="137"/>
    <n v="35"/>
    <n v="18"/>
    <n v="137"/>
    <n v="190"/>
    <n v="10"/>
    <n v="21"/>
    <n v="107"/>
    <n v="138"/>
    <n v="46"/>
    <n v="0"/>
    <n v="133"/>
    <n v="179"/>
    <n v="0"/>
    <n v="18"/>
    <n v="0"/>
    <n v="18"/>
    <n v="285"/>
    <n v="60"/>
    <n v="0"/>
    <n v="345"/>
    <n v="0"/>
    <n v="2"/>
    <n v="2"/>
    <n v="4"/>
    <n v="29"/>
    <n v="4"/>
    <n v="0"/>
    <n v="14"/>
    <n v="0"/>
    <n v="47"/>
    <n v="0"/>
    <n v="5"/>
    <n v="1676"/>
    <m/>
  </r>
  <r>
    <x v="8"/>
    <x v="3"/>
    <n v="54.8"/>
    <n v="77.59"/>
    <n v="0"/>
    <n v="52.57"/>
    <n v="184.95999999999998"/>
    <n v="184.95999999999998"/>
    <n v="196.96800000000002"/>
    <n v="209.97"/>
    <n v="12.2"/>
    <n v="116.54"/>
    <n v="8"/>
    <n v="326.51"/>
    <n v="326.51"/>
    <n v="40"/>
    <n v="15"/>
    <n v="1"/>
    <n v="56"/>
    <n v="38"/>
    <n v="82"/>
    <n v="0"/>
    <n v="15"/>
    <n v="2"/>
    <n v="137"/>
    <n v="35"/>
    <n v="18"/>
    <n v="137"/>
    <n v="190"/>
    <n v="10"/>
    <n v="21"/>
    <n v="107"/>
    <n v="138"/>
    <n v="46"/>
    <n v="0"/>
    <n v="133"/>
    <n v="179"/>
    <n v="0"/>
    <n v="18"/>
    <n v="0"/>
    <n v="18"/>
    <n v="285"/>
    <n v="60"/>
    <n v="0"/>
    <n v="345"/>
    <n v="0"/>
    <n v="2"/>
    <n v="2"/>
    <n v="4"/>
    <n v="29"/>
    <n v="4"/>
    <n v="0"/>
    <n v="14"/>
    <n v="0"/>
    <n v="47"/>
    <n v="0"/>
    <n v="5"/>
    <n v="1676"/>
    <m/>
  </r>
  <r>
    <x v="8"/>
    <x v="4"/>
    <n v="54.8"/>
    <n v="77.59"/>
    <n v="0"/>
    <n v="52.57"/>
    <n v="184.95999999999998"/>
    <n v="184.95999999999998"/>
    <n v="196.96800000000002"/>
    <n v="209.97"/>
    <n v="12.2"/>
    <n v="116.54"/>
    <n v="8"/>
    <n v="326.51"/>
    <n v="326.51"/>
    <n v="40"/>
    <n v="15"/>
    <n v="1"/>
    <n v="56"/>
    <n v="38"/>
    <n v="82"/>
    <n v="0"/>
    <n v="15"/>
    <n v="2"/>
    <n v="137"/>
    <n v="35"/>
    <n v="18"/>
    <n v="137"/>
    <n v="190"/>
    <n v="10"/>
    <n v="21"/>
    <n v="107"/>
    <n v="138"/>
    <n v="46"/>
    <n v="0"/>
    <n v="133"/>
    <n v="179"/>
    <n v="0"/>
    <n v="18"/>
    <n v="0"/>
    <n v="18"/>
    <n v="285"/>
    <n v="60"/>
    <n v="0"/>
    <n v="345"/>
    <n v="0"/>
    <n v="2"/>
    <n v="2"/>
    <n v="4"/>
    <n v="29"/>
    <n v="4"/>
    <n v="0"/>
    <n v="14"/>
    <n v="0"/>
    <n v="47"/>
    <n v="0"/>
    <n v="5"/>
    <n v="1676"/>
    <m/>
  </r>
  <r>
    <x v="8"/>
    <x v="5"/>
    <n v="54.8"/>
    <n v="77.59"/>
    <n v="0"/>
    <n v="52.57"/>
    <n v="184.95999999999998"/>
    <n v="184.95999999999998"/>
    <n v="196.96800000000002"/>
    <n v="209.97"/>
    <n v="12.2"/>
    <n v="116.54"/>
    <n v="8"/>
    <n v="326.51"/>
    <n v="326.51"/>
    <n v="40"/>
    <n v="15"/>
    <n v="1"/>
    <n v="56"/>
    <n v="38"/>
    <n v="82"/>
    <n v="0"/>
    <n v="15"/>
    <n v="2"/>
    <n v="137"/>
    <n v="35"/>
    <n v="18"/>
    <n v="137"/>
    <n v="190"/>
    <n v="10"/>
    <n v="21"/>
    <n v="107"/>
    <n v="138"/>
    <n v="46"/>
    <n v="0"/>
    <n v="133"/>
    <n v="179"/>
    <n v="0"/>
    <n v="18"/>
    <n v="0"/>
    <n v="18"/>
    <n v="285"/>
    <n v="60"/>
    <n v="0"/>
    <n v="345"/>
    <n v="0"/>
    <n v="2"/>
    <n v="2"/>
    <n v="4"/>
    <n v="29"/>
    <n v="4"/>
    <n v="0"/>
    <n v="14"/>
    <n v="0"/>
    <n v="47"/>
    <n v="0"/>
    <n v="5"/>
    <n v="1676"/>
    <m/>
  </r>
  <r>
    <x v="8"/>
    <x v="6"/>
    <n v="54.8"/>
    <n v="77.59"/>
    <n v="0"/>
    <n v="52.57"/>
    <n v="184.95999999999998"/>
    <n v="184.95999999999998"/>
    <n v="196.96800000000002"/>
    <n v="209.97"/>
    <n v="12.2"/>
    <n v="116.54"/>
    <n v="8"/>
    <n v="326.51"/>
    <n v="326.51"/>
    <n v="40"/>
    <n v="15"/>
    <n v="1"/>
    <n v="56"/>
    <n v="38"/>
    <n v="82"/>
    <n v="0"/>
    <n v="15"/>
    <n v="2"/>
    <n v="137"/>
    <n v="35"/>
    <n v="18"/>
    <n v="137"/>
    <n v="190"/>
    <n v="10"/>
    <n v="21"/>
    <n v="107"/>
    <n v="138"/>
    <n v="46"/>
    <n v="0"/>
    <n v="133"/>
    <n v="179"/>
    <n v="0"/>
    <n v="18"/>
    <n v="0"/>
    <n v="18"/>
    <n v="285"/>
    <n v="60"/>
    <n v="0"/>
    <n v="345"/>
    <n v="0"/>
    <n v="2"/>
    <n v="2"/>
    <n v="4"/>
    <n v="29"/>
    <n v="4"/>
    <n v="0"/>
    <n v="14"/>
    <n v="0"/>
    <n v="47"/>
    <n v="0"/>
    <n v="5"/>
    <n v="1676"/>
    <m/>
  </r>
  <r>
    <x v="8"/>
    <x v="7"/>
    <n v="54.8"/>
    <n v="77.59"/>
    <n v="0"/>
    <n v="52.57"/>
    <n v="184.95999999999998"/>
    <n v="184.95999999999998"/>
    <n v="196.96800000000002"/>
    <n v="209.97"/>
    <n v="12.2"/>
    <n v="116.54"/>
    <n v="8"/>
    <n v="326.51"/>
    <n v="326.51"/>
    <n v="40"/>
    <n v="15"/>
    <n v="1"/>
    <n v="56"/>
    <n v="38"/>
    <n v="82"/>
    <n v="0"/>
    <n v="15"/>
    <n v="2"/>
    <n v="137"/>
    <n v="35"/>
    <n v="18"/>
    <n v="137"/>
    <n v="190"/>
    <n v="10"/>
    <n v="21"/>
    <n v="107"/>
    <n v="138"/>
    <n v="46"/>
    <n v="0"/>
    <n v="133"/>
    <n v="179"/>
    <n v="0"/>
    <n v="18"/>
    <n v="0"/>
    <n v="18"/>
    <n v="285"/>
    <n v="60"/>
    <n v="0"/>
    <n v="345"/>
    <n v="0"/>
    <n v="2"/>
    <n v="2"/>
    <n v="4"/>
    <n v="29"/>
    <n v="4"/>
    <n v="0"/>
    <n v="14"/>
    <n v="0"/>
    <n v="47"/>
    <n v="0"/>
    <n v="5"/>
    <n v="1676"/>
    <m/>
  </r>
  <r>
    <x v="8"/>
    <x v="8"/>
    <n v="54.8"/>
    <n v="77.59"/>
    <n v="0"/>
    <n v="52.57"/>
    <n v="184.95999999999998"/>
    <n v="184.95999999999998"/>
    <n v="196.96800000000002"/>
    <n v="209.97"/>
    <n v="12.2"/>
    <n v="116.54"/>
    <n v="8"/>
    <n v="326.51"/>
    <n v="326.51"/>
    <n v="40"/>
    <n v="15"/>
    <n v="1"/>
    <n v="56"/>
    <n v="38"/>
    <n v="82"/>
    <n v="0"/>
    <n v="15"/>
    <n v="2"/>
    <n v="137"/>
    <n v="35"/>
    <n v="18"/>
    <n v="137"/>
    <n v="190"/>
    <n v="10"/>
    <n v="21"/>
    <n v="107"/>
    <n v="138"/>
    <n v="46"/>
    <n v="0"/>
    <n v="133"/>
    <n v="179"/>
    <n v="0"/>
    <n v="18"/>
    <n v="0"/>
    <n v="18"/>
    <n v="285"/>
    <n v="60"/>
    <n v="0"/>
    <n v="345"/>
    <n v="0"/>
    <n v="2"/>
    <n v="2"/>
    <n v="4"/>
    <n v="29"/>
    <n v="4"/>
    <n v="0"/>
    <n v="14"/>
    <n v="0"/>
    <n v="47"/>
    <n v="0"/>
    <n v="5"/>
    <n v="1676"/>
    <m/>
  </r>
  <r>
    <x v="8"/>
    <x v="9"/>
    <n v="54.8"/>
    <n v="77.59"/>
    <n v="0"/>
    <n v="52.57"/>
    <n v="184.95999999999998"/>
    <n v="184.95999999999998"/>
    <n v="196.96800000000002"/>
    <n v="209.97"/>
    <n v="12.2"/>
    <n v="116.54"/>
    <n v="8"/>
    <n v="326.51"/>
    <n v="326.51"/>
    <n v="40"/>
    <n v="15"/>
    <n v="1"/>
    <n v="56"/>
    <n v="38"/>
    <n v="82"/>
    <n v="0"/>
    <n v="15"/>
    <n v="2"/>
    <n v="137"/>
    <n v="35"/>
    <n v="18"/>
    <n v="137"/>
    <n v="190"/>
    <n v="10"/>
    <n v="21"/>
    <n v="107"/>
    <n v="138"/>
    <n v="46"/>
    <n v="0"/>
    <n v="133"/>
    <n v="179"/>
    <n v="0"/>
    <n v="18"/>
    <n v="0"/>
    <n v="18"/>
    <n v="285"/>
    <n v="60"/>
    <n v="0"/>
    <n v="345"/>
    <n v="0"/>
    <n v="2"/>
    <n v="2"/>
    <n v="4"/>
    <n v="29"/>
    <n v="4"/>
    <n v="0"/>
    <n v="14"/>
    <n v="0"/>
    <n v="47"/>
    <n v="0"/>
    <n v="5"/>
    <n v="1676"/>
    <m/>
  </r>
  <r>
    <x v="8"/>
    <x v="10"/>
    <n v="54.8"/>
    <n v="77.59"/>
    <n v="0"/>
    <n v="52.57"/>
    <n v="184.95999999999998"/>
    <n v="184.95999999999998"/>
    <n v="196.96800000000002"/>
    <n v="209.97"/>
    <n v="12.2"/>
    <n v="116.54"/>
    <n v="8"/>
    <n v="326.51"/>
    <n v="326.51"/>
    <n v="40"/>
    <n v="15"/>
    <n v="1"/>
    <n v="56"/>
    <n v="38"/>
    <n v="82"/>
    <n v="0"/>
    <n v="15"/>
    <n v="2"/>
    <n v="137"/>
    <n v="35"/>
    <n v="18"/>
    <n v="137"/>
    <n v="190"/>
    <n v="10"/>
    <n v="21"/>
    <n v="107"/>
    <n v="138"/>
    <n v="46"/>
    <n v="0"/>
    <n v="133"/>
    <n v="179"/>
    <n v="0"/>
    <n v="18"/>
    <n v="0"/>
    <n v="18"/>
    <n v="285"/>
    <n v="60"/>
    <n v="0"/>
    <n v="345"/>
    <n v="0"/>
    <n v="2"/>
    <n v="2"/>
    <n v="4"/>
    <n v="29"/>
    <n v="4"/>
    <n v="0"/>
    <n v="14"/>
    <n v="0"/>
    <n v="47"/>
    <n v="0"/>
    <n v="5"/>
    <n v="1676"/>
    <m/>
  </r>
  <r>
    <x v="8"/>
    <x v="11"/>
    <n v="54.8"/>
    <n v="77.59"/>
    <n v="0"/>
    <n v="52.57"/>
    <n v="184.95999999999998"/>
    <n v="184.95999999999998"/>
    <n v="196.96800000000002"/>
    <n v="209.97"/>
    <n v="12.2"/>
    <n v="116.54"/>
    <n v="8"/>
    <n v="326.51"/>
    <n v="326.51"/>
    <n v="40"/>
    <n v="15"/>
    <n v="1"/>
    <n v="56"/>
    <n v="38"/>
    <n v="82"/>
    <n v="0"/>
    <n v="15"/>
    <n v="2"/>
    <n v="137"/>
    <n v="35"/>
    <n v="18"/>
    <n v="137"/>
    <n v="190"/>
    <n v="10"/>
    <n v="21"/>
    <n v="107"/>
    <n v="138"/>
    <n v="46"/>
    <n v="0"/>
    <n v="133"/>
    <n v="179"/>
    <n v="0"/>
    <n v="18"/>
    <n v="0"/>
    <n v="18"/>
    <n v="285"/>
    <n v="60"/>
    <n v="0"/>
    <n v="345"/>
    <n v="0"/>
    <n v="2"/>
    <n v="2"/>
    <n v="4"/>
    <n v="29"/>
    <n v="4"/>
    <n v="0"/>
    <n v="14"/>
    <n v="0"/>
    <n v="47"/>
    <n v="0"/>
    <n v="5"/>
    <n v="1676"/>
    <m/>
  </r>
  <r>
    <x v="9"/>
    <x v="0"/>
    <n v="54.8"/>
    <n v="77.59"/>
    <n v="0"/>
    <n v="52.57"/>
    <n v="184.95999999999998"/>
    <n v="184.95999999999998"/>
    <n v="196.96800000000002"/>
    <n v="209.97"/>
    <n v="12.2"/>
    <n v="116.54"/>
    <n v="8"/>
    <n v="326.51"/>
    <n v="326.51"/>
    <n v="40"/>
    <n v="15"/>
    <n v="1"/>
    <n v="56"/>
    <n v="38"/>
    <n v="82"/>
    <n v="0"/>
    <n v="15"/>
    <n v="2"/>
    <n v="137"/>
    <n v="35"/>
    <n v="18"/>
    <n v="137"/>
    <n v="190"/>
    <n v="10"/>
    <n v="21"/>
    <n v="107"/>
    <n v="138"/>
    <n v="46"/>
    <n v="0"/>
    <n v="133"/>
    <n v="179"/>
    <n v="0"/>
    <n v="18"/>
    <n v="0"/>
    <n v="18"/>
    <n v="285"/>
    <n v="60"/>
    <n v="0"/>
    <n v="345"/>
    <n v="0"/>
    <n v="2"/>
    <n v="2"/>
    <n v="4"/>
    <n v="29"/>
    <n v="4"/>
    <n v="0"/>
    <n v="14"/>
    <n v="0"/>
    <n v="47"/>
    <n v="0"/>
    <n v="5"/>
    <n v="1676"/>
    <m/>
  </r>
  <r>
    <x v="9"/>
    <x v="1"/>
    <n v="54.8"/>
    <n v="77.59"/>
    <n v="0"/>
    <n v="52.57"/>
    <n v="184.95999999999998"/>
    <n v="184.95999999999998"/>
    <n v="196.96800000000002"/>
    <n v="209.97"/>
    <n v="12.2"/>
    <n v="116.54"/>
    <n v="8"/>
    <n v="326.51"/>
    <n v="326.51"/>
    <n v="40"/>
    <n v="15"/>
    <n v="1"/>
    <n v="56"/>
    <n v="38"/>
    <n v="82"/>
    <n v="0"/>
    <n v="15"/>
    <n v="2"/>
    <n v="137"/>
    <n v="35"/>
    <n v="18"/>
    <n v="137"/>
    <n v="190"/>
    <n v="10"/>
    <n v="21"/>
    <n v="107"/>
    <n v="138"/>
    <n v="46"/>
    <n v="0"/>
    <n v="133"/>
    <n v="179"/>
    <n v="0"/>
    <n v="18"/>
    <n v="0"/>
    <n v="18"/>
    <n v="285"/>
    <n v="60"/>
    <n v="0"/>
    <n v="345"/>
    <n v="0"/>
    <n v="2"/>
    <n v="2"/>
    <n v="4"/>
    <n v="29"/>
    <n v="4"/>
    <n v="0"/>
    <n v="14"/>
    <n v="0"/>
    <n v="47"/>
    <n v="0"/>
    <n v="5"/>
    <n v="1676"/>
    <m/>
  </r>
  <r>
    <x v="9"/>
    <x v="2"/>
    <n v="54.8"/>
    <n v="77.59"/>
    <n v="0"/>
    <n v="52.57"/>
    <n v="184.95999999999998"/>
    <n v="184.95999999999998"/>
    <n v="196.96800000000002"/>
    <n v="209.97"/>
    <n v="12.2"/>
    <n v="116.54"/>
    <n v="8"/>
    <n v="326.51"/>
    <n v="326.51"/>
    <n v="40"/>
    <n v="15"/>
    <n v="1"/>
    <n v="56"/>
    <n v="38"/>
    <n v="82"/>
    <n v="0"/>
    <n v="15"/>
    <n v="2"/>
    <n v="137"/>
    <n v="35"/>
    <n v="18"/>
    <n v="137"/>
    <n v="190"/>
    <n v="10"/>
    <n v="21"/>
    <n v="107"/>
    <n v="138"/>
    <n v="46"/>
    <n v="0"/>
    <n v="133"/>
    <n v="179"/>
    <n v="0"/>
    <n v="18"/>
    <n v="0"/>
    <n v="18"/>
    <n v="285"/>
    <n v="60"/>
    <n v="0"/>
    <n v="345"/>
    <n v="0"/>
    <n v="2"/>
    <n v="2"/>
    <n v="4"/>
    <n v="29"/>
    <n v="4"/>
    <n v="0"/>
    <n v="14"/>
    <n v="0"/>
    <n v="47"/>
    <n v="0"/>
    <n v="5"/>
    <n v="1676"/>
    <m/>
  </r>
  <r>
    <x v="9"/>
    <x v="3"/>
    <n v="54.8"/>
    <n v="77.59"/>
    <n v="0"/>
    <n v="52.57"/>
    <n v="184.95999999999998"/>
    <n v="184.95999999999998"/>
    <n v="196.96800000000002"/>
    <n v="209.97"/>
    <n v="12.2"/>
    <n v="116.54"/>
    <n v="8"/>
    <n v="326.51"/>
    <n v="326.51"/>
    <n v="40"/>
    <n v="15"/>
    <n v="1"/>
    <n v="56"/>
    <n v="38"/>
    <n v="82"/>
    <n v="0"/>
    <n v="15"/>
    <n v="2"/>
    <n v="137"/>
    <n v="35"/>
    <n v="18"/>
    <n v="137"/>
    <n v="190"/>
    <n v="10"/>
    <n v="21"/>
    <n v="107"/>
    <n v="138"/>
    <n v="46"/>
    <n v="0"/>
    <n v="133"/>
    <n v="179"/>
    <n v="0"/>
    <n v="18"/>
    <n v="0"/>
    <n v="18"/>
    <n v="285"/>
    <n v="60"/>
    <n v="0"/>
    <n v="345"/>
    <n v="0"/>
    <n v="2"/>
    <n v="2"/>
    <n v="4"/>
    <n v="29"/>
    <n v="4"/>
    <n v="0"/>
    <n v="14"/>
    <n v="0"/>
    <n v="47"/>
    <n v="0"/>
    <n v="5"/>
    <n v="1676"/>
    <m/>
  </r>
  <r>
    <x v="9"/>
    <x v="4"/>
    <n v="54.8"/>
    <n v="77.59"/>
    <n v="0"/>
    <n v="52.57"/>
    <n v="184.95999999999998"/>
    <n v="184.95999999999998"/>
    <n v="196.96800000000002"/>
    <n v="209.97"/>
    <n v="12.2"/>
    <n v="116.54"/>
    <n v="8"/>
    <n v="326.51"/>
    <n v="326.51"/>
    <n v="40"/>
    <n v="15"/>
    <n v="1"/>
    <n v="56"/>
    <n v="38"/>
    <n v="82"/>
    <n v="0"/>
    <n v="15"/>
    <n v="2"/>
    <n v="137"/>
    <n v="35"/>
    <n v="18"/>
    <n v="137"/>
    <n v="190"/>
    <n v="10"/>
    <n v="21"/>
    <n v="107"/>
    <n v="138"/>
    <n v="46"/>
    <n v="0"/>
    <n v="133"/>
    <n v="179"/>
    <n v="0"/>
    <n v="18"/>
    <n v="0"/>
    <n v="18"/>
    <n v="285"/>
    <n v="60"/>
    <n v="0"/>
    <n v="345"/>
    <n v="0"/>
    <n v="2"/>
    <n v="2"/>
    <n v="4"/>
    <n v="29"/>
    <n v="4"/>
    <n v="0"/>
    <n v="14"/>
    <n v="0"/>
    <n v="47"/>
    <n v="0"/>
    <n v="5"/>
    <n v="1676"/>
    <m/>
  </r>
  <r>
    <x v="9"/>
    <x v="5"/>
    <n v="54.8"/>
    <n v="77.59"/>
    <n v="0"/>
    <n v="52.57"/>
    <n v="184.95999999999998"/>
    <n v="184.95999999999998"/>
    <n v="196.96800000000002"/>
    <n v="209.97"/>
    <n v="12.2"/>
    <n v="116.54"/>
    <n v="8"/>
    <n v="326.51"/>
    <n v="326.51"/>
    <n v="40"/>
    <n v="15"/>
    <n v="1"/>
    <n v="56"/>
    <n v="38"/>
    <n v="82"/>
    <n v="0"/>
    <n v="15"/>
    <n v="2"/>
    <n v="137"/>
    <n v="35"/>
    <n v="18"/>
    <n v="137"/>
    <n v="190"/>
    <n v="10"/>
    <n v="21"/>
    <n v="107"/>
    <n v="138"/>
    <n v="46"/>
    <n v="0"/>
    <n v="133"/>
    <n v="179"/>
    <n v="0"/>
    <n v="18"/>
    <n v="0"/>
    <n v="18"/>
    <n v="285"/>
    <n v="60"/>
    <n v="0"/>
    <n v="345"/>
    <n v="0"/>
    <n v="2"/>
    <n v="2"/>
    <n v="4"/>
    <n v="29"/>
    <n v="4"/>
    <n v="0"/>
    <n v="14"/>
    <n v="0"/>
    <n v="47"/>
    <n v="0"/>
    <n v="5"/>
    <n v="1676"/>
    <m/>
  </r>
  <r>
    <x v="9"/>
    <x v="6"/>
    <n v="54.8"/>
    <n v="77.59"/>
    <n v="0"/>
    <n v="52.57"/>
    <n v="184.95999999999998"/>
    <n v="184.95999999999998"/>
    <n v="196.96800000000002"/>
    <n v="209.97"/>
    <n v="12.2"/>
    <n v="116.54"/>
    <n v="8"/>
    <n v="326.51"/>
    <n v="326.51"/>
    <n v="40"/>
    <n v="15"/>
    <n v="1"/>
    <n v="56"/>
    <n v="38"/>
    <n v="82"/>
    <n v="0"/>
    <n v="15"/>
    <n v="2"/>
    <n v="137"/>
    <n v="35"/>
    <n v="18"/>
    <n v="137"/>
    <n v="190"/>
    <n v="10"/>
    <n v="21"/>
    <n v="107"/>
    <n v="138"/>
    <n v="46"/>
    <n v="0"/>
    <n v="133"/>
    <n v="179"/>
    <n v="0"/>
    <n v="18"/>
    <n v="0"/>
    <n v="18"/>
    <n v="285"/>
    <n v="60"/>
    <n v="0"/>
    <n v="345"/>
    <n v="0"/>
    <n v="2"/>
    <n v="2"/>
    <n v="4"/>
    <n v="29"/>
    <n v="4"/>
    <n v="0"/>
    <n v="14"/>
    <n v="0"/>
    <n v="47"/>
    <n v="0"/>
    <n v="5"/>
    <n v="1676"/>
    <m/>
  </r>
  <r>
    <x v="9"/>
    <x v="7"/>
    <n v="54.8"/>
    <n v="77.59"/>
    <n v="0"/>
    <n v="52.57"/>
    <n v="184.95999999999998"/>
    <n v="184.95999999999998"/>
    <n v="196.96800000000002"/>
    <n v="209.97"/>
    <n v="12.2"/>
    <n v="116.54"/>
    <n v="8"/>
    <n v="326.51"/>
    <n v="326.51"/>
    <n v="40"/>
    <n v="15"/>
    <n v="1"/>
    <n v="56"/>
    <n v="38"/>
    <n v="82"/>
    <n v="0"/>
    <n v="15"/>
    <n v="2"/>
    <n v="137"/>
    <n v="35"/>
    <n v="18"/>
    <n v="137"/>
    <n v="190"/>
    <n v="10"/>
    <n v="21"/>
    <n v="107"/>
    <n v="138"/>
    <n v="46"/>
    <n v="0"/>
    <n v="133"/>
    <n v="179"/>
    <n v="0"/>
    <n v="18"/>
    <n v="0"/>
    <n v="18"/>
    <n v="285"/>
    <n v="60"/>
    <n v="0"/>
    <n v="345"/>
    <n v="0"/>
    <n v="2"/>
    <n v="2"/>
    <n v="4"/>
    <n v="29"/>
    <n v="4"/>
    <n v="0"/>
    <n v="14"/>
    <n v="0"/>
    <n v="47"/>
    <n v="0"/>
    <n v="5"/>
    <n v="1676"/>
    <m/>
  </r>
  <r>
    <x v="9"/>
    <x v="8"/>
    <n v="54.8"/>
    <n v="77.59"/>
    <n v="0"/>
    <n v="52.57"/>
    <n v="184.95999999999998"/>
    <n v="184.95999999999998"/>
    <n v="196.96800000000002"/>
    <n v="209.97"/>
    <n v="12.2"/>
    <n v="116.54"/>
    <n v="8"/>
    <n v="326.51"/>
    <n v="326.51"/>
    <n v="40"/>
    <n v="15"/>
    <n v="1"/>
    <n v="56"/>
    <n v="38"/>
    <n v="82"/>
    <n v="0"/>
    <n v="15"/>
    <n v="2"/>
    <n v="137"/>
    <n v="35"/>
    <n v="18"/>
    <n v="137"/>
    <n v="190"/>
    <n v="10"/>
    <n v="21"/>
    <n v="107"/>
    <n v="138"/>
    <n v="46"/>
    <n v="0"/>
    <n v="133"/>
    <n v="179"/>
    <n v="0"/>
    <n v="18"/>
    <n v="0"/>
    <n v="18"/>
    <n v="285"/>
    <n v="60"/>
    <n v="0"/>
    <n v="345"/>
    <n v="0"/>
    <n v="2"/>
    <n v="2"/>
    <n v="4"/>
    <n v="29"/>
    <n v="4"/>
    <n v="0"/>
    <n v="14"/>
    <n v="0"/>
    <n v="47"/>
    <n v="0"/>
    <n v="5"/>
    <n v="1676"/>
    <m/>
  </r>
  <r>
    <x v="9"/>
    <x v="9"/>
    <n v="54.8"/>
    <n v="77.59"/>
    <n v="0"/>
    <n v="52.57"/>
    <n v="184.95999999999998"/>
    <n v="184.95999999999998"/>
    <n v="196.96800000000002"/>
    <n v="209.97"/>
    <n v="12.2"/>
    <n v="116.54"/>
    <n v="8"/>
    <n v="326.51"/>
    <n v="326.51"/>
    <n v="40"/>
    <n v="15"/>
    <n v="1"/>
    <n v="56"/>
    <n v="38"/>
    <n v="82"/>
    <n v="0"/>
    <n v="15"/>
    <n v="2"/>
    <n v="137"/>
    <n v="35"/>
    <n v="18"/>
    <n v="137"/>
    <n v="190"/>
    <n v="10"/>
    <n v="21"/>
    <n v="107"/>
    <n v="138"/>
    <n v="46"/>
    <n v="0"/>
    <n v="133"/>
    <n v="179"/>
    <n v="0"/>
    <n v="18"/>
    <n v="0"/>
    <n v="18"/>
    <n v="285"/>
    <n v="60"/>
    <n v="0"/>
    <n v="345"/>
    <n v="0"/>
    <n v="2"/>
    <n v="2"/>
    <n v="4"/>
    <n v="29"/>
    <n v="4"/>
    <n v="0"/>
    <n v="14"/>
    <n v="0"/>
    <n v="47"/>
    <n v="0"/>
    <n v="5"/>
    <n v="1676"/>
    <m/>
  </r>
  <r>
    <x v="9"/>
    <x v="10"/>
    <n v="54.8"/>
    <n v="77.59"/>
    <n v="0"/>
    <n v="52.57"/>
    <n v="184.95999999999998"/>
    <n v="184.95999999999998"/>
    <n v="196.96800000000002"/>
    <n v="209.97"/>
    <n v="12.2"/>
    <n v="116.54"/>
    <n v="8"/>
    <n v="326.51"/>
    <n v="326.51"/>
    <n v="40"/>
    <n v="15"/>
    <n v="1"/>
    <n v="56"/>
    <n v="38"/>
    <n v="82"/>
    <n v="0"/>
    <n v="15"/>
    <n v="2"/>
    <n v="137"/>
    <n v="35"/>
    <n v="18"/>
    <n v="137"/>
    <n v="190"/>
    <n v="10"/>
    <n v="21"/>
    <n v="107"/>
    <n v="138"/>
    <n v="46"/>
    <n v="0"/>
    <n v="133"/>
    <n v="179"/>
    <n v="0"/>
    <n v="18"/>
    <n v="0"/>
    <n v="18"/>
    <n v="285"/>
    <n v="60"/>
    <n v="0"/>
    <n v="345"/>
    <n v="0"/>
    <n v="2"/>
    <n v="2"/>
    <n v="4"/>
    <n v="29"/>
    <n v="4"/>
    <n v="0"/>
    <n v="14"/>
    <n v="0"/>
    <n v="47"/>
    <n v="0"/>
    <n v="5"/>
    <n v="1676"/>
    <m/>
  </r>
  <r>
    <x v="9"/>
    <x v="11"/>
    <n v="54.8"/>
    <n v="77.59"/>
    <n v="0"/>
    <n v="52.57"/>
    <n v="184.95999999999998"/>
    <n v="184.95999999999998"/>
    <n v="196.96800000000002"/>
    <n v="209.97"/>
    <n v="12.2"/>
    <n v="116.54"/>
    <n v="8"/>
    <n v="326.51"/>
    <n v="326.51"/>
    <n v="40"/>
    <n v="15"/>
    <n v="1"/>
    <n v="56"/>
    <n v="38"/>
    <n v="82"/>
    <n v="0"/>
    <n v="15"/>
    <n v="2"/>
    <n v="137"/>
    <n v="35"/>
    <n v="18"/>
    <n v="137"/>
    <n v="190"/>
    <n v="10"/>
    <n v="21"/>
    <n v="107"/>
    <n v="138"/>
    <n v="46"/>
    <n v="0"/>
    <n v="133"/>
    <n v="179"/>
    <n v="0"/>
    <n v="18"/>
    <n v="0"/>
    <n v="18"/>
    <n v="285"/>
    <n v="60"/>
    <n v="0"/>
    <n v="345"/>
    <n v="0"/>
    <n v="2"/>
    <n v="2"/>
    <n v="4"/>
    <n v="29"/>
    <n v="4"/>
    <n v="0"/>
    <n v="14"/>
    <n v="0"/>
    <n v="47"/>
    <n v="0"/>
    <n v="5"/>
    <n v="1676"/>
    <m/>
  </r>
  <r>
    <x v="10"/>
    <x v="0"/>
    <n v="54.8"/>
    <n v="77.59"/>
    <n v="0"/>
    <n v="52.57"/>
    <n v="184.95999999999998"/>
    <n v="184.95999999999998"/>
    <n v="196.96800000000002"/>
    <n v="209.97"/>
    <n v="12.2"/>
    <n v="116.54"/>
    <n v="8"/>
    <n v="326.51"/>
    <n v="326.51"/>
    <n v="40"/>
    <n v="15"/>
    <n v="1"/>
    <n v="56"/>
    <n v="38"/>
    <n v="82"/>
    <n v="0"/>
    <n v="15"/>
    <n v="2"/>
    <n v="137"/>
    <n v="35"/>
    <n v="18"/>
    <n v="137"/>
    <n v="190"/>
    <n v="10"/>
    <n v="21"/>
    <n v="107"/>
    <n v="138"/>
    <n v="46"/>
    <n v="0"/>
    <n v="133"/>
    <n v="179"/>
    <n v="0"/>
    <n v="18"/>
    <n v="0"/>
    <n v="18"/>
    <n v="285"/>
    <n v="60"/>
    <n v="0"/>
    <n v="345"/>
    <n v="0"/>
    <n v="2"/>
    <n v="2"/>
    <n v="4"/>
    <n v="29"/>
    <n v="4"/>
    <n v="0"/>
    <n v="14"/>
    <n v="0"/>
    <n v="47"/>
    <n v="0"/>
    <n v="5"/>
    <n v="1676"/>
    <m/>
  </r>
  <r>
    <x v="10"/>
    <x v="1"/>
    <n v="54.8"/>
    <n v="77.59"/>
    <n v="0"/>
    <n v="52.57"/>
    <n v="184.95999999999998"/>
    <n v="184.95999999999998"/>
    <n v="196.96800000000002"/>
    <n v="209.97"/>
    <n v="12.2"/>
    <n v="116.54"/>
    <n v="8"/>
    <n v="326.51"/>
    <n v="326.51"/>
    <n v="40"/>
    <n v="15"/>
    <n v="1"/>
    <n v="56"/>
    <n v="38"/>
    <n v="82"/>
    <n v="0"/>
    <n v="15"/>
    <n v="2"/>
    <n v="137"/>
    <n v="35"/>
    <n v="18"/>
    <n v="137"/>
    <n v="190"/>
    <n v="10"/>
    <n v="21"/>
    <n v="107"/>
    <n v="138"/>
    <n v="46"/>
    <n v="0"/>
    <n v="133"/>
    <n v="179"/>
    <n v="0"/>
    <n v="18"/>
    <n v="0"/>
    <n v="18"/>
    <n v="285"/>
    <n v="60"/>
    <n v="0"/>
    <n v="345"/>
    <n v="0"/>
    <n v="2"/>
    <n v="2"/>
    <n v="4"/>
    <n v="29"/>
    <n v="4"/>
    <n v="0"/>
    <n v="14"/>
    <n v="0"/>
    <n v="47"/>
    <n v="0"/>
    <n v="5"/>
    <n v="1676"/>
    <m/>
  </r>
  <r>
    <x v="10"/>
    <x v="2"/>
    <n v="54.8"/>
    <n v="77.59"/>
    <n v="0"/>
    <n v="52.57"/>
    <n v="184.95999999999998"/>
    <n v="184.95999999999998"/>
    <n v="196.96800000000002"/>
    <n v="209.97"/>
    <n v="12.2"/>
    <n v="116.54"/>
    <n v="8"/>
    <n v="326.51"/>
    <n v="326.51"/>
    <n v="40"/>
    <n v="15"/>
    <n v="1"/>
    <n v="56"/>
    <n v="38"/>
    <n v="82"/>
    <n v="0"/>
    <n v="15"/>
    <n v="2"/>
    <n v="137"/>
    <n v="35"/>
    <n v="18"/>
    <n v="137"/>
    <n v="190"/>
    <n v="10"/>
    <n v="21"/>
    <n v="107"/>
    <n v="138"/>
    <n v="46"/>
    <n v="0"/>
    <n v="133"/>
    <n v="179"/>
    <n v="0"/>
    <n v="18"/>
    <n v="0"/>
    <n v="18"/>
    <n v="285"/>
    <n v="60"/>
    <n v="0"/>
    <n v="345"/>
    <n v="0"/>
    <n v="2"/>
    <n v="2"/>
    <n v="4"/>
    <n v="29"/>
    <n v="4"/>
    <n v="0"/>
    <n v="14"/>
    <n v="0"/>
    <n v="47"/>
    <n v="0"/>
    <n v="5"/>
    <n v="1676"/>
    <m/>
  </r>
  <r>
    <x v="10"/>
    <x v="3"/>
    <n v="54.8"/>
    <n v="77.59"/>
    <n v="0"/>
    <n v="52.57"/>
    <n v="184.95999999999998"/>
    <n v="184.95999999999998"/>
    <n v="196.96800000000002"/>
    <n v="209.97"/>
    <n v="12.2"/>
    <n v="116.54"/>
    <n v="8"/>
    <n v="326.51"/>
    <n v="326.51"/>
    <n v="40"/>
    <n v="15"/>
    <n v="1"/>
    <n v="56"/>
    <n v="38"/>
    <n v="82"/>
    <n v="0"/>
    <n v="15"/>
    <n v="2"/>
    <n v="137"/>
    <n v="35"/>
    <n v="18"/>
    <n v="137"/>
    <n v="190"/>
    <n v="10"/>
    <n v="21"/>
    <n v="107"/>
    <n v="138"/>
    <n v="46"/>
    <n v="0"/>
    <n v="133"/>
    <n v="179"/>
    <n v="0"/>
    <n v="18"/>
    <n v="0"/>
    <n v="18"/>
    <n v="285"/>
    <n v="60"/>
    <n v="0"/>
    <n v="345"/>
    <n v="0"/>
    <n v="2"/>
    <n v="2"/>
    <n v="4"/>
    <n v="29"/>
    <n v="4"/>
    <n v="0"/>
    <n v="14"/>
    <n v="0"/>
    <n v="47"/>
    <n v="0"/>
    <n v="5"/>
    <n v="1676"/>
    <m/>
  </r>
  <r>
    <x v="10"/>
    <x v="4"/>
    <n v="54.8"/>
    <n v="77.59"/>
    <n v="0"/>
    <n v="52.57"/>
    <n v="184.95999999999998"/>
    <n v="184.95999999999998"/>
    <n v="196.96800000000002"/>
    <n v="209.97"/>
    <n v="12.2"/>
    <n v="116.54"/>
    <n v="8"/>
    <n v="326.51"/>
    <n v="326.51"/>
    <n v="40"/>
    <n v="15"/>
    <n v="1"/>
    <n v="56"/>
    <n v="38"/>
    <n v="82"/>
    <n v="0"/>
    <n v="15"/>
    <n v="2"/>
    <n v="137"/>
    <n v="35"/>
    <n v="18"/>
    <n v="137"/>
    <n v="190"/>
    <n v="10"/>
    <n v="21"/>
    <n v="107"/>
    <n v="138"/>
    <n v="46"/>
    <n v="0"/>
    <n v="133"/>
    <n v="179"/>
    <n v="0"/>
    <n v="18"/>
    <n v="0"/>
    <n v="18"/>
    <n v="285"/>
    <n v="60"/>
    <n v="0"/>
    <n v="345"/>
    <n v="0"/>
    <n v="2"/>
    <n v="2"/>
    <n v="4"/>
    <n v="29"/>
    <n v="4"/>
    <n v="0"/>
    <n v="14"/>
    <n v="0"/>
    <n v="47"/>
    <n v="0"/>
    <n v="5"/>
    <n v="1676"/>
    <m/>
  </r>
  <r>
    <x v="10"/>
    <x v="5"/>
    <n v="54.8"/>
    <n v="77.59"/>
    <n v="0"/>
    <n v="52.57"/>
    <n v="184.95999999999998"/>
    <n v="184.95999999999998"/>
    <n v="196.96800000000002"/>
    <n v="209.97"/>
    <n v="12.2"/>
    <n v="116.54"/>
    <n v="8"/>
    <n v="326.51"/>
    <n v="326.51"/>
    <n v="40"/>
    <n v="15"/>
    <n v="1"/>
    <n v="56"/>
    <n v="38"/>
    <n v="82"/>
    <n v="0"/>
    <n v="15"/>
    <n v="2"/>
    <n v="137"/>
    <n v="35"/>
    <n v="18"/>
    <n v="137"/>
    <n v="190"/>
    <n v="10"/>
    <n v="21"/>
    <n v="107"/>
    <n v="138"/>
    <n v="46"/>
    <n v="0"/>
    <n v="133"/>
    <n v="179"/>
    <n v="0"/>
    <n v="18"/>
    <n v="0"/>
    <n v="18"/>
    <n v="285"/>
    <n v="60"/>
    <n v="0"/>
    <n v="345"/>
    <n v="0"/>
    <n v="2"/>
    <n v="2"/>
    <n v="4"/>
    <n v="29"/>
    <n v="4"/>
    <n v="0"/>
    <n v="14"/>
    <n v="0"/>
    <n v="47"/>
    <n v="0"/>
    <n v="5"/>
    <n v="1676"/>
    <m/>
  </r>
  <r>
    <x v="10"/>
    <x v="6"/>
    <n v="54.8"/>
    <n v="77.59"/>
    <n v="0"/>
    <n v="52.57"/>
    <n v="184.95999999999998"/>
    <n v="184.95999999999998"/>
    <n v="196.96800000000002"/>
    <n v="209.97"/>
    <n v="12.2"/>
    <n v="116.54"/>
    <n v="8"/>
    <n v="326.51"/>
    <n v="326.51"/>
    <n v="40"/>
    <n v="15"/>
    <n v="1"/>
    <n v="56"/>
    <n v="38"/>
    <n v="82"/>
    <n v="0"/>
    <n v="15"/>
    <n v="2"/>
    <n v="137"/>
    <n v="35"/>
    <n v="18"/>
    <n v="137"/>
    <n v="190"/>
    <n v="10"/>
    <n v="21"/>
    <n v="107"/>
    <n v="138"/>
    <n v="46"/>
    <n v="0"/>
    <n v="133"/>
    <n v="179"/>
    <n v="0"/>
    <n v="18"/>
    <n v="0"/>
    <n v="18"/>
    <n v="285"/>
    <n v="60"/>
    <n v="0"/>
    <n v="345"/>
    <n v="0"/>
    <n v="2"/>
    <n v="2"/>
    <n v="4"/>
    <n v="29"/>
    <n v="4"/>
    <n v="0"/>
    <n v="14"/>
    <n v="0"/>
    <n v="47"/>
    <n v="0"/>
    <n v="5"/>
    <n v="1676"/>
    <m/>
  </r>
  <r>
    <x v="10"/>
    <x v="7"/>
    <n v="54.8"/>
    <n v="77.59"/>
    <n v="0"/>
    <n v="52.57"/>
    <n v="184.95999999999998"/>
    <n v="184.95999999999998"/>
    <n v="196.96800000000002"/>
    <n v="209.97"/>
    <n v="12.2"/>
    <n v="116.54"/>
    <n v="8"/>
    <n v="326.51"/>
    <n v="326.51"/>
    <n v="40"/>
    <n v="15"/>
    <n v="1"/>
    <n v="56"/>
    <n v="38"/>
    <n v="82"/>
    <n v="0"/>
    <n v="15"/>
    <n v="2"/>
    <n v="137"/>
    <n v="35"/>
    <n v="18"/>
    <n v="137"/>
    <n v="190"/>
    <n v="10"/>
    <n v="21"/>
    <n v="107"/>
    <n v="138"/>
    <n v="46"/>
    <n v="0"/>
    <n v="133"/>
    <n v="179"/>
    <n v="0"/>
    <n v="18"/>
    <n v="0"/>
    <n v="18"/>
    <n v="285"/>
    <n v="60"/>
    <n v="0"/>
    <n v="345"/>
    <n v="0"/>
    <n v="2"/>
    <n v="2"/>
    <n v="4"/>
    <n v="29"/>
    <n v="4"/>
    <n v="0"/>
    <n v="14"/>
    <n v="0"/>
    <n v="47"/>
    <n v="0"/>
    <n v="5"/>
    <n v="1676"/>
    <m/>
  </r>
  <r>
    <x v="10"/>
    <x v="8"/>
    <n v="54.8"/>
    <n v="77.59"/>
    <n v="0"/>
    <n v="52.57"/>
    <n v="184.95999999999998"/>
    <n v="184.95999999999998"/>
    <n v="196.96800000000002"/>
    <n v="209.97"/>
    <n v="12.2"/>
    <n v="116.54"/>
    <n v="8"/>
    <n v="326.51"/>
    <n v="326.51"/>
    <n v="40"/>
    <n v="15"/>
    <n v="1"/>
    <n v="56"/>
    <n v="38"/>
    <n v="82"/>
    <n v="0"/>
    <n v="15"/>
    <n v="2"/>
    <n v="137"/>
    <n v="35"/>
    <n v="18"/>
    <n v="137"/>
    <n v="190"/>
    <n v="10"/>
    <n v="21"/>
    <n v="107"/>
    <n v="138"/>
    <n v="46"/>
    <n v="0"/>
    <n v="133"/>
    <n v="179"/>
    <n v="0"/>
    <n v="18"/>
    <n v="0"/>
    <n v="18"/>
    <n v="285"/>
    <n v="60"/>
    <n v="0"/>
    <n v="345"/>
    <n v="0"/>
    <n v="2"/>
    <n v="2"/>
    <n v="4"/>
    <n v="29"/>
    <n v="4"/>
    <n v="0"/>
    <n v="14"/>
    <n v="0"/>
    <n v="47"/>
    <n v="0"/>
    <n v="5"/>
    <n v="1676"/>
    <m/>
  </r>
  <r>
    <x v="10"/>
    <x v="9"/>
    <n v="54.8"/>
    <n v="77.59"/>
    <n v="0"/>
    <n v="52.57"/>
    <n v="184.95999999999998"/>
    <n v="184.95999999999998"/>
    <n v="196.96800000000002"/>
    <n v="209.97"/>
    <n v="12.2"/>
    <n v="116.54"/>
    <n v="8"/>
    <n v="326.51"/>
    <n v="326.51"/>
    <n v="40"/>
    <n v="15"/>
    <n v="1"/>
    <n v="56"/>
    <n v="38"/>
    <n v="82"/>
    <n v="0"/>
    <n v="15"/>
    <n v="2"/>
    <n v="137"/>
    <n v="35"/>
    <n v="18"/>
    <n v="137"/>
    <n v="190"/>
    <n v="10"/>
    <n v="21"/>
    <n v="107"/>
    <n v="138"/>
    <n v="46"/>
    <n v="0"/>
    <n v="133"/>
    <n v="179"/>
    <n v="0"/>
    <n v="18"/>
    <n v="0"/>
    <n v="18"/>
    <n v="285"/>
    <n v="60"/>
    <n v="0"/>
    <n v="345"/>
    <n v="0"/>
    <n v="2"/>
    <n v="2"/>
    <n v="4"/>
    <n v="29"/>
    <n v="4"/>
    <n v="0"/>
    <n v="14"/>
    <n v="0"/>
    <n v="47"/>
    <n v="0"/>
    <n v="5"/>
    <n v="1676"/>
    <m/>
  </r>
  <r>
    <x v="10"/>
    <x v="10"/>
    <n v="54.8"/>
    <n v="77.59"/>
    <n v="0"/>
    <n v="52.57"/>
    <n v="184.95999999999998"/>
    <n v="184.95999999999998"/>
    <n v="196.96800000000002"/>
    <n v="209.97"/>
    <n v="12.2"/>
    <n v="116.54"/>
    <n v="8"/>
    <n v="326.51"/>
    <n v="326.51"/>
    <n v="40"/>
    <n v="15"/>
    <n v="1"/>
    <n v="56"/>
    <n v="38"/>
    <n v="82"/>
    <n v="0"/>
    <n v="15"/>
    <n v="2"/>
    <n v="137"/>
    <n v="35"/>
    <n v="18"/>
    <n v="137"/>
    <n v="190"/>
    <n v="10"/>
    <n v="21"/>
    <n v="107"/>
    <n v="138"/>
    <n v="46"/>
    <n v="0"/>
    <n v="133"/>
    <n v="179"/>
    <n v="0"/>
    <n v="18"/>
    <n v="0"/>
    <n v="18"/>
    <n v="285"/>
    <n v="60"/>
    <n v="0"/>
    <n v="345"/>
    <n v="0"/>
    <n v="2"/>
    <n v="2"/>
    <n v="4"/>
    <n v="29"/>
    <n v="4"/>
    <n v="0"/>
    <n v="14"/>
    <n v="0"/>
    <n v="47"/>
    <n v="0"/>
    <n v="5"/>
    <n v="1676"/>
    <m/>
  </r>
  <r>
    <x v="10"/>
    <x v="11"/>
    <n v="54.8"/>
    <n v="77.59"/>
    <n v="0"/>
    <n v="52.57"/>
    <n v="184.95999999999998"/>
    <n v="184.95999999999998"/>
    <n v="196.96800000000002"/>
    <n v="209.97"/>
    <n v="12.2"/>
    <n v="116.54"/>
    <n v="8"/>
    <n v="326.51"/>
    <n v="326.51"/>
    <n v="40"/>
    <n v="15"/>
    <n v="1"/>
    <n v="56"/>
    <n v="38"/>
    <n v="82"/>
    <n v="0"/>
    <n v="15"/>
    <n v="2"/>
    <n v="137"/>
    <n v="35"/>
    <n v="18"/>
    <n v="137"/>
    <n v="190"/>
    <n v="10"/>
    <n v="21"/>
    <n v="107"/>
    <n v="138"/>
    <n v="46"/>
    <n v="0"/>
    <n v="133"/>
    <n v="179"/>
    <n v="0"/>
    <n v="18"/>
    <n v="0"/>
    <n v="18"/>
    <n v="285"/>
    <n v="60"/>
    <n v="0"/>
    <n v="345"/>
    <n v="0"/>
    <n v="2"/>
    <n v="2"/>
    <n v="4"/>
    <n v="29"/>
    <n v="4"/>
    <n v="0"/>
    <n v="14"/>
    <n v="0"/>
    <n v="47"/>
    <n v="0"/>
    <n v="5"/>
    <n v="1676"/>
    <m/>
  </r>
  <r>
    <x v="11"/>
    <x v="0"/>
    <n v="54.8"/>
    <n v="77.59"/>
    <n v="0"/>
    <n v="52.57"/>
    <n v="184.95999999999998"/>
    <n v="184.95999999999998"/>
    <n v="196.96800000000002"/>
    <n v="209.97"/>
    <n v="12.2"/>
    <n v="116.54"/>
    <n v="8"/>
    <n v="326.51"/>
    <n v="326.51"/>
    <n v="40"/>
    <n v="15"/>
    <n v="1"/>
    <n v="56"/>
    <n v="38"/>
    <n v="82"/>
    <n v="0"/>
    <n v="15"/>
    <n v="2"/>
    <n v="137"/>
    <n v="35"/>
    <n v="18"/>
    <n v="137"/>
    <n v="190"/>
    <n v="10"/>
    <n v="21"/>
    <n v="107"/>
    <n v="138"/>
    <n v="46"/>
    <n v="0"/>
    <n v="133"/>
    <n v="179"/>
    <n v="0"/>
    <n v="18"/>
    <n v="0"/>
    <n v="18"/>
    <n v="285"/>
    <n v="60"/>
    <n v="0"/>
    <n v="345"/>
    <n v="0"/>
    <n v="2"/>
    <n v="2"/>
    <n v="4"/>
    <n v="29"/>
    <n v="4"/>
    <n v="0"/>
    <n v="14"/>
    <n v="0"/>
    <n v="47"/>
    <n v="0"/>
    <n v="5"/>
    <n v="1676"/>
    <m/>
  </r>
  <r>
    <x v="11"/>
    <x v="1"/>
    <n v="54.8"/>
    <n v="77.59"/>
    <n v="0"/>
    <n v="52.57"/>
    <n v="184.95999999999998"/>
    <n v="184.95999999999998"/>
    <n v="196.96800000000002"/>
    <n v="209.97"/>
    <n v="12.2"/>
    <n v="116.54"/>
    <n v="8"/>
    <n v="326.51"/>
    <n v="326.51"/>
    <n v="40"/>
    <n v="15"/>
    <n v="1"/>
    <n v="56"/>
    <n v="38"/>
    <n v="82"/>
    <n v="0"/>
    <n v="15"/>
    <n v="2"/>
    <n v="137"/>
    <n v="35"/>
    <n v="18"/>
    <n v="137"/>
    <n v="190"/>
    <n v="10"/>
    <n v="21"/>
    <n v="107"/>
    <n v="138"/>
    <n v="46"/>
    <n v="0"/>
    <n v="133"/>
    <n v="179"/>
    <n v="0"/>
    <n v="18"/>
    <n v="0"/>
    <n v="18"/>
    <n v="285"/>
    <n v="60"/>
    <n v="0"/>
    <n v="345"/>
    <n v="0"/>
    <n v="2"/>
    <n v="2"/>
    <n v="4"/>
    <n v="29"/>
    <n v="4"/>
    <n v="0"/>
    <n v="14"/>
    <n v="0"/>
    <n v="47"/>
    <n v="0"/>
    <n v="5"/>
    <n v="1676"/>
    <m/>
  </r>
  <r>
    <x v="11"/>
    <x v="2"/>
    <n v="54.8"/>
    <n v="77.59"/>
    <n v="0"/>
    <n v="52.57"/>
    <n v="184.95999999999998"/>
    <n v="184.95999999999998"/>
    <n v="196.96800000000002"/>
    <n v="209.97"/>
    <n v="12.2"/>
    <n v="116.54"/>
    <n v="8"/>
    <n v="326.51"/>
    <n v="326.51"/>
    <n v="40"/>
    <n v="15"/>
    <n v="1"/>
    <n v="56"/>
    <n v="38"/>
    <n v="82"/>
    <n v="0"/>
    <n v="15"/>
    <n v="2"/>
    <n v="137"/>
    <n v="35"/>
    <n v="18"/>
    <n v="137"/>
    <n v="190"/>
    <n v="10"/>
    <n v="21"/>
    <n v="107"/>
    <n v="138"/>
    <n v="46"/>
    <n v="0"/>
    <n v="133"/>
    <n v="179"/>
    <n v="0"/>
    <n v="18"/>
    <n v="0"/>
    <n v="18"/>
    <n v="285"/>
    <n v="60"/>
    <n v="0"/>
    <n v="345"/>
    <n v="0"/>
    <n v="2"/>
    <n v="2"/>
    <n v="4"/>
    <n v="29"/>
    <n v="4"/>
    <n v="0"/>
    <n v="14"/>
    <n v="0"/>
    <n v="47"/>
    <n v="0"/>
    <n v="5"/>
    <n v="1676"/>
    <m/>
  </r>
  <r>
    <x v="11"/>
    <x v="3"/>
    <n v="54.8"/>
    <n v="77.59"/>
    <n v="0"/>
    <n v="52.57"/>
    <n v="184.95999999999998"/>
    <n v="184.95999999999998"/>
    <n v="196.96800000000002"/>
    <n v="209.97"/>
    <n v="12.2"/>
    <n v="116.54"/>
    <n v="8"/>
    <n v="326.51"/>
    <n v="326.51"/>
    <n v="40"/>
    <n v="15"/>
    <n v="1"/>
    <n v="56"/>
    <n v="38"/>
    <n v="82"/>
    <n v="0"/>
    <n v="15"/>
    <n v="2"/>
    <n v="137"/>
    <n v="35"/>
    <n v="18"/>
    <n v="137"/>
    <n v="190"/>
    <n v="10"/>
    <n v="21"/>
    <n v="107"/>
    <n v="138"/>
    <n v="46"/>
    <n v="0"/>
    <n v="133"/>
    <n v="179"/>
    <n v="0"/>
    <n v="18"/>
    <n v="0"/>
    <n v="18"/>
    <n v="285"/>
    <n v="60"/>
    <n v="0"/>
    <n v="345"/>
    <n v="0"/>
    <n v="2"/>
    <n v="2"/>
    <n v="4"/>
    <n v="29"/>
    <n v="4"/>
    <n v="0"/>
    <n v="14"/>
    <n v="0"/>
    <n v="47"/>
    <n v="0"/>
    <n v="5"/>
    <n v="1676"/>
    <m/>
  </r>
  <r>
    <x v="11"/>
    <x v="4"/>
    <n v="54.8"/>
    <n v="77.59"/>
    <n v="0"/>
    <n v="52.57"/>
    <n v="184.95999999999998"/>
    <n v="184.95999999999998"/>
    <n v="196.96800000000002"/>
    <n v="209.97"/>
    <n v="12.2"/>
    <n v="116.54"/>
    <n v="8"/>
    <n v="326.51"/>
    <n v="326.51"/>
    <n v="40"/>
    <n v="15"/>
    <n v="1"/>
    <n v="56"/>
    <n v="38"/>
    <n v="82"/>
    <n v="0"/>
    <n v="15"/>
    <n v="2"/>
    <n v="137"/>
    <n v="35"/>
    <n v="18"/>
    <n v="137"/>
    <n v="190"/>
    <n v="10"/>
    <n v="21"/>
    <n v="107"/>
    <n v="138"/>
    <n v="46"/>
    <n v="0"/>
    <n v="133"/>
    <n v="179"/>
    <n v="0"/>
    <n v="18"/>
    <n v="0"/>
    <n v="18"/>
    <n v="285"/>
    <n v="60"/>
    <n v="0"/>
    <n v="345"/>
    <n v="0"/>
    <n v="2"/>
    <n v="2"/>
    <n v="4"/>
    <n v="29"/>
    <n v="4"/>
    <n v="0"/>
    <n v="14"/>
    <n v="0"/>
    <n v="47"/>
    <n v="0"/>
    <n v="5"/>
    <n v="1676"/>
    <m/>
  </r>
  <r>
    <x v="11"/>
    <x v="5"/>
    <n v="54.8"/>
    <n v="77.59"/>
    <n v="0"/>
    <n v="52.57"/>
    <n v="184.95999999999998"/>
    <n v="184.95999999999998"/>
    <n v="196.96800000000002"/>
    <n v="209.97"/>
    <n v="12.2"/>
    <n v="116.54"/>
    <n v="8"/>
    <n v="326.51"/>
    <n v="326.51"/>
    <n v="40"/>
    <n v="15"/>
    <n v="1"/>
    <n v="56"/>
    <n v="38"/>
    <n v="82"/>
    <n v="0"/>
    <n v="15"/>
    <n v="2"/>
    <n v="137"/>
    <n v="35"/>
    <n v="18"/>
    <n v="137"/>
    <n v="190"/>
    <n v="10"/>
    <n v="21"/>
    <n v="107"/>
    <n v="138"/>
    <n v="46"/>
    <n v="0"/>
    <n v="133"/>
    <n v="179"/>
    <n v="0"/>
    <n v="18"/>
    <n v="0"/>
    <n v="18"/>
    <n v="285"/>
    <n v="60"/>
    <n v="0"/>
    <n v="345"/>
    <n v="0"/>
    <n v="2"/>
    <n v="2"/>
    <n v="4"/>
    <n v="29"/>
    <n v="4"/>
    <n v="0"/>
    <n v="14"/>
    <n v="0"/>
    <n v="47"/>
    <n v="0"/>
    <n v="5"/>
    <n v="1676"/>
    <m/>
  </r>
  <r>
    <x v="11"/>
    <x v="6"/>
    <n v="54.8"/>
    <n v="77.59"/>
    <n v="0"/>
    <n v="52.57"/>
    <n v="184.95999999999998"/>
    <n v="184.95999999999998"/>
    <n v="196.96800000000002"/>
    <n v="209.97"/>
    <n v="12.2"/>
    <n v="116.54"/>
    <n v="8"/>
    <n v="326.51"/>
    <n v="326.51"/>
    <n v="40"/>
    <n v="15"/>
    <n v="1"/>
    <n v="56"/>
    <n v="38"/>
    <n v="82"/>
    <n v="0"/>
    <n v="15"/>
    <n v="2"/>
    <n v="137"/>
    <n v="35"/>
    <n v="18"/>
    <n v="137"/>
    <n v="190"/>
    <n v="10"/>
    <n v="21"/>
    <n v="107"/>
    <n v="138"/>
    <n v="46"/>
    <n v="0"/>
    <n v="133"/>
    <n v="179"/>
    <n v="0"/>
    <n v="18"/>
    <n v="0"/>
    <n v="18"/>
    <n v="285"/>
    <n v="60"/>
    <n v="0"/>
    <n v="345"/>
    <n v="0"/>
    <n v="2"/>
    <n v="2"/>
    <n v="4"/>
    <n v="29"/>
    <n v="4"/>
    <n v="0"/>
    <n v="14"/>
    <n v="0"/>
    <n v="47"/>
    <n v="0"/>
    <n v="5"/>
    <n v="1676"/>
    <m/>
  </r>
  <r>
    <x v="11"/>
    <x v="7"/>
    <n v="54.8"/>
    <n v="77.59"/>
    <n v="0"/>
    <n v="52.57"/>
    <n v="184.95999999999998"/>
    <n v="184.95999999999998"/>
    <n v="196.96800000000002"/>
    <n v="209.97"/>
    <n v="12.2"/>
    <n v="116.54"/>
    <n v="8"/>
    <n v="326.51"/>
    <n v="326.51"/>
    <n v="40"/>
    <n v="15"/>
    <n v="1"/>
    <n v="56"/>
    <n v="38"/>
    <n v="82"/>
    <n v="0"/>
    <n v="15"/>
    <n v="2"/>
    <n v="137"/>
    <n v="35"/>
    <n v="18"/>
    <n v="137"/>
    <n v="190"/>
    <n v="10"/>
    <n v="21"/>
    <n v="107"/>
    <n v="138"/>
    <n v="46"/>
    <n v="0"/>
    <n v="133"/>
    <n v="179"/>
    <n v="0"/>
    <n v="18"/>
    <n v="0"/>
    <n v="18"/>
    <n v="285"/>
    <n v="60"/>
    <n v="0"/>
    <n v="345"/>
    <n v="0"/>
    <n v="2"/>
    <n v="2"/>
    <n v="4"/>
    <n v="29"/>
    <n v="4"/>
    <n v="0"/>
    <n v="14"/>
    <n v="0"/>
    <n v="47"/>
    <n v="0"/>
    <n v="5"/>
    <n v="1676"/>
    <m/>
  </r>
  <r>
    <x v="11"/>
    <x v="8"/>
    <n v="54.8"/>
    <n v="77.59"/>
    <n v="0"/>
    <n v="52.57"/>
    <n v="184.95999999999998"/>
    <n v="184.95999999999998"/>
    <n v="196.96800000000002"/>
    <n v="209.97"/>
    <n v="12.2"/>
    <n v="116.54"/>
    <n v="8"/>
    <n v="326.51"/>
    <n v="326.51"/>
    <n v="40"/>
    <n v="15"/>
    <n v="1"/>
    <n v="56"/>
    <n v="38"/>
    <n v="82"/>
    <n v="0"/>
    <n v="15"/>
    <n v="2"/>
    <n v="137"/>
    <n v="35"/>
    <n v="18"/>
    <n v="137"/>
    <n v="190"/>
    <n v="10"/>
    <n v="21"/>
    <n v="107"/>
    <n v="138"/>
    <n v="46"/>
    <n v="0"/>
    <n v="133"/>
    <n v="179"/>
    <n v="0"/>
    <n v="18"/>
    <n v="0"/>
    <n v="18"/>
    <n v="285"/>
    <n v="60"/>
    <n v="0"/>
    <n v="345"/>
    <n v="0"/>
    <n v="2"/>
    <n v="2"/>
    <n v="4"/>
    <n v="29"/>
    <n v="4"/>
    <n v="0"/>
    <n v="14"/>
    <n v="0"/>
    <n v="47"/>
    <n v="0"/>
    <n v="5"/>
    <n v="1676"/>
    <m/>
  </r>
  <r>
    <x v="11"/>
    <x v="9"/>
    <n v="54.8"/>
    <n v="77.59"/>
    <n v="0"/>
    <n v="52.57"/>
    <n v="184.95999999999998"/>
    <n v="184.95999999999998"/>
    <n v="196.96800000000002"/>
    <n v="209.97"/>
    <n v="12.2"/>
    <n v="116.54"/>
    <n v="8"/>
    <n v="326.51"/>
    <n v="326.51"/>
    <n v="40"/>
    <n v="15"/>
    <n v="1"/>
    <n v="56"/>
    <n v="38"/>
    <n v="82"/>
    <n v="0"/>
    <n v="15"/>
    <n v="2"/>
    <n v="137"/>
    <n v="35"/>
    <n v="18"/>
    <n v="137"/>
    <n v="190"/>
    <n v="10"/>
    <n v="21"/>
    <n v="107"/>
    <n v="138"/>
    <n v="46"/>
    <n v="0"/>
    <n v="133"/>
    <n v="179"/>
    <n v="0"/>
    <n v="18"/>
    <n v="0"/>
    <n v="18"/>
    <n v="285"/>
    <n v="60"/>
    <n v="0"/>
    <n v="345"/>
    <n v="0"/>
    <n v="2"/>
    <n v="2"/>
    <n v="4"/>
    <n v="29"/>
    <n v="4"/>
    <n v="0"/>
    <n v="14"/>
    <n v="0"/>
    <n v="47"/>
    <n v="0"/>
    <n v="5"/>
    <n v="1676"/>
    <m/>
  </r>
  <r>
    <x v="11"/>
    <x v="10"/>
    <n v="54.8"/>
    <n v="77.59"/>
    <n v="0"/>
    <n v="52.57"/>
    <n v="184.95999999999998"/>
    <n v="184.95999999999998"/>
    <n v="196.96800000000002"/>
    <n v="209.97"/>
    <n v="12.2"/>
    <n v="116.54"/>
    <n v="8"/>
    <n v="326.51"/>
    <n v="326.51"/>
    <n v="40"/>
    <n v="15"/>
    <n v="1"/>
    <n v="56"/>
    <n v="38"/>
    <n v="82"/>
    <n v="0"/>
    <n v="15"/>
    <n v="2"/>
    <n v="137"/>
    <n v="35"/>
    <n v="18"/>
    <n v="137"/>
    <n v="190"/>
    <n v="10"/>
    <n v="21"/>
    <n v="107"/>
    <n v="138"/>
    <n v="46"/>
    <n v="0"/>
    <n v="133"/>
    <n v="179"/>
    <n v="0"/>
    <n v="18"/>
    <n v="0"/>
    <n v="18"/>
    <n v="285"/>
    <n v="60"/>
    <n v="0"/>
    <n v="345"/>
    <n v="0"/>
    <n v="2"/>
    <n v="2"/>
    <n v="4"/>
    <n v="29"/>
    <n v="4"/>
    <n v="0"/>
    <n v="14"/>
    <n v="0"/>
    <n v="47"/>
    <n v="0"/>
    <n v="5"/>
    <n v="1676"/>
    <m/>
  </r>
  <r>
    <x v="11"/>
    <x v="11"/>
    <n v="54.8"/>
    <n v="77.59"/>
    <n v="0"/>
    <n v="52.57"/>
    <n v="184.95999999999998"/>
    <n v="184.95999999999998"/>
    <n v="196.96800000000002"/>
    <n v="209.97"/>
    <n v="12.2"/>
    <n v="116.54"/>
    <n v="8"/>
    <n v="326.51"/>
    <n v="326.51"/>
    <n v="40"/>
    <n v="15"/>
    <n v="1"/>
    <n v="56"/>
    <n v="38"/>
    <n v="82"/>
    <n v="0"/>
    <n v="15"/>
    <n v="2"/>
    <n v="137"/>
    <n v="35"/>
    <n v="18"/>
    <n v="137"/>
    <n v="190"/>
    <n v="10"/>
    <n v="21"/>
    <n v="107"/>
    <n v="138"/>
    <n v="46"/>
    <n v="0"/>
    <n v="133"/>
    <n v="179"/>
    <n v="0"/>
    <n v="18"/>
    <n v="0"/>
    <n v="18"/>
    <n v="285"/>
    <n v="60"/>
    <n v="0"/>
    <n v="345"/>
    <n v="0"/>
    <n v="2"/>
    <n v="2"/>
    <n v="4"/>
    <n v="29"/>
    <n v="4"/>
    <n v="0"/>
    <n v="14"/>
    <n v="0"/>
    <n v="47"/>
    <n v="0"/>
    <n v="5"/>
    <n v="1676"/>
    <m/>
  </r>
  <r>
    <x v="12"/>
    <x v="0"/>
    <n v="54.8"/>
    <n v="77.59"/>
    <n v="0"/>
    <n v="52.57"/>
    <n v="184.95999999999998"/>
    <n v="184.95999999999998"/>
    <n v="196.96800000000002"/>
    <n v="209.97"/>
    <n v="12.2"/>
    <n v="116.54"/>
    <n v="8"/>
    <n v="326.51"/>
    <n v="326.51"/>
    <n v="40"/>
    <n v="15"/>
    <n v="1"/>
    <n v="56"/>
    <n v="38"/>
    <n v="82"/>
    <n v="0"/>
    <n v="15"/>
    <n v="2"/>
    <n v="137"/>
    <n v="35"/>
    <n v="18"/>
    <n v="137"/>
    <n v="190"/>
    <n v="10"/>
    <n v="21"/>
    <n v="107"/>
    <n v="138"/>
    <n v="46"/>
    <n v="0"/>
    <n v="133"/>
    <n v="179"/>
    <n v="0"/>
    <n v="18"/>
    <n v="0"/>
    <n v="18"/>
    <n v="285"/>
    <n v="60"/>
    <n v="0"/>
    <n v="345"/>
    <n v="0"/>
    <n v="2"/>
    <n v="2"/>
    <n v="4"/>
    <n v="29"/>
    <n v="4"/>
    <n v="0"/>
    <n v="14"/>
    <n v="0"/>
    <n v="47"/>
    <n v="0"/>
    <n v="5"/>
    <n v="1676"/>
    <m/>
  </r>
  <r>
    <x v="12"/>
    <x v="1"/>
    <n v="54.8"/>
    <n v="77.59"/>
    <n v="0"/>
    <n v="52.57"/>
    <n v="184.95999999999998"/>
    <n v="184.95999999999998"/>
    <n v="196.96800000000002"/>
    <n v="209.97"/>
    <n v="12.2"/>
    <n v="116.54"/>
    <n v="8"/>
    <n v="326.51"/>
    <n v="326.51"/>
    <n v="40"/>
    <n v="15"/>
    <n v="1"/>
    <n v="56"/>
    <n v="38"/>
    <n v="82"/>
    <n v="0"/>
    <n v="15"/>
    <n v="2"/>
    <n v="137"/>
    <n v="35"/>
    <n v="18"/>
    <n v="137"/>
    <n v="190"/>
    <n v="10"/>
    <n v="21"/>
    <n v="107"/>
    <n v="138"/>
    <n v="46"/>
    <n v="0"/>
    <n v="133"/>
    <n v="179"/>
    <n v="0"/>
    <n v="18"/>
    <n v="0"/>
    <n v="18"/>
    <n v="285"/>
    <n v="60"/>
    <n v="0"/>
    <n v="345"/>
    <n v="0"/>
    <n v="2"/>
    <n v="2"/>
    <n v="4"/>
    <n v="29"/>
    <n v="4"/>
    <n v="0"/>
    <n v="14"/>
    <n v="0"/>
    <n v="47"/>
    <n v="0"/>
    <n v="5"/>
    <n v="1676"/>
    <m/>
  </r>
  <r>
    <x v="12"/>
    <x v="2"/>
    <n v="54.8"/>
    <n v="77.59"/>
    <n v="0"/>
    <n v="52.57"/>
    <n v="184.95999999999998"/>
    <n v="184.95999999999998"/>
    <n v="196.96800000000002"/>
    <n v="209.97"/>
    <n v="12.2"/>
    <n v="116.54"/>
    <n v="8"/>
    <n v="326.51"/>
    <n v="326.51"/>
    <n v="40"/>
    <n v="15"/>
    <n v="1"/>
    <n v="56"/>
    <n v="38"/>
    <n v="82"/>
    <n v="0"/>
    <n v="15"/>
    <n v="2"/>
    <n v="137"/>
    <n v="35"/>
    <n v="18"/>
    <n v="137"/>
    <n v="190"/>
    <n v="10"/>
    <n v="21"/>
    <n v="107"/>
    <n v="138"/>
    <n v="46"/>
    <n v="0"/>
    <n v="133"/>
    <n v="179"/>
    <n v="0"/>
    <n v="18"/>
    <n v="0"/>
    <n v="18"/>
    <n v="285"/>
    <n v="60"/>
    <n v="0"/>
    <n v="345"/>
    <n v="0"/>
    <n v="2"/>
    <n v="2"/>
    <n v="4"/>
    <n v="29"/>
    <n v="4"/>
    <n v="0"/>
    <n v="14"/>
    <n v="0"/>
    <n v="47"/>
    <n v="0"/>
    <n v="5"/>
    <n v="1676"/>
    <m/>
  </r>
  <r>
    <x v="12"/>
    <x v="3"/>
    <n v="54.8"/>
    <n v="77.59"/>
    <n v="0"/>
    <n v="52.57"/>
    <n v="184.95999999999998"/>
    <n v="184.95999999999998"/>
    <n v="196.96800000000002"/>
    <n v="209.97"/>
    <n v="12.2"/>
    <n v="116.54"/>
    <n v="8"/>
    <n v="326.51"/>
    <n v="326.51"/>
    <n v="40"/>
    <n v="15"/>
    <n v="1"/>
    <n v="56"/>
    <n v="38"/>
    <n v="82"/>
    <n v="0"/>
    <n v="15"/>
    <n v="2"/>
    <n v="137"/>
    <n v="35"/>
    <n v="18"/>
    <n v="137"/>
    <n v="190"/>
    <n v="10"/>
    <n v="21"/>
    <n v="107"/>
    <n v="138"/>
    <n v="46"/>
    <n v="0"/>
    <n v="133"/>
    <n v="179"/>
    <n v="0"/>
    <n v="18"/>
    <n v="0"/>
    <n v="18"/>
    <n v="285"/>
    <n v="60"/>
    <n v="0"/>
    <n v="345"/>
    <n v="0"/>
    <n v="2"/>
    <n v="2"/>
    <n v="4"/>
    <n v="29"/>
    <n v="4"/>
    <n v="0"/>
    <n v="14"/>
    <n v="0"/>
    <n v="47"/>
    <n v="0"/>
    <n v="5"/>
    <n v="1676"/>
    <m/>
  </r>
  <r>
    <x v="12"/>
    <x v="4"/>
    <n v="54.8"/>
    <n v="77.59"/>
    <n v="0"/>
    <n v="52.57"/>
    <n v="184.95999999999998"/>
    <n v="184.95999999999998"/>
    <n v="196.96800000000002"/>
    <n v="209.97"/>
    <n v="12.2"/>
    <n v="116.54"/>
    <n v="8"/>
    <n v="326.51"/>
    <n v="326.51"/>
    <n v="40"/>
    <n v="15"/>
    <n v="1"/>
    <n v="56"/>
    <n v="38"/>
    <n v="82"/>
    <n v="0"/>
    <n v="15"/>
    <n v="2"/>
    <n v="137"/>
    <n v="35"/>
    <n v="18"/>
    <n v="137"/>
    <n v="190"/>
    <n v="10"/>
    <n v="21"/>
    <n v="107"/>
    <n v="138"/>
    <n v="46"/>
    <n v="0"/>
    <n v="133"/>
    <n v="179"/>
    <n v="0"/>
    <n v="18"/>
    <n v="0"/>
    <n v="18"/>
    <n v="285"/>
    <n v="60"/>
    <n v="0"/>
    <n v="345"/>
    <n v="0"/>
    <n v="2"/>
    <n v="2"/>
    <n v="4"/>
    <n v="29"/>
    <n v="4"/>
    <n v="0"/>
    <n v="14"/>
    <n v="0"/>
    <n v="47"/>
    <n v="0"/>
    <n v="5"/>
    <n v="1676"/>
    <m/>
  </r>
  <r>
    <x v="12"/>
    <x v="5"/>
    <n v="54.8"/>
    <n v="77.59"/>
    <n v="0"/>
    <n v="52.57"/>
    <n v="184.95999999999998"/>
    <n v="184.95999999999998"/>
    <n v="196.96800000000002"/>
    <n v="209.97"/>
    <n v="12.2"/>
    <n v="116.54"/>
    <n v="8"/>
    <n v="326.51"/>
    <n v="326.51"/>
    <n v="40"/>
    <n v="15"/>
    <n v="1"/>
    <n v="56"/>
    <n v="38"/>
    <n v="82"/>
    <n v="0"/>
    <n v="15"/>
    <n v="2"/>
    <n v="137"/>
    <n v="35"/>
    <n v="18"/>
    <n v="137"/>
    <n v="190"/>
    <n v="10"/>
    <n v="21"/>
    <n v="107"/>
    <n v="138"/>
    <n v="46"/>
    <n v="0"/>
    <n v="133"/>
    <n v="179"/>
    <n v="0"/>
    <n v="18"/>
    <n v="0"/>
    <n v="18"/>
    <n v="285"/>
    <n v="60"/>
    <n v="0"/>
    <n v="345"/>
    <n v="0"/>
    <n v="2"/>
    <n v="2"/>
    <n v="4"/>
    <n v="29"/>
    <n v="4"/>
    <n v="0"/>
    <n v="14"/>
    <n v="0"/>
    <n v="47"/>
    <n v="0"/>
    <n v="5"/>
    <n v="1676"/>
    <m/>
  </r>
  <r>
    <x v="12"/>
    <x v="6"/>
    <n v="54.8"/>
    <n v="77.59"/>
    <n v="0"/>
    <n v="52.57"/>
    <n v="184.95999999999998"/>
    <n v="184.95999999999998"/>
    <n v="196.96800000000002"/>
    <n v="209.97"/>
    <n v="12.2"/>
    <n v="116.54"/>
    <n v="8"/>
    <n v="326.51"/>
    <n v="326.51"/>
    <n v="40"/>
    <n v="15"/>
    <n v="1"/>
    <n v="56"/>
    <n v="38"/>
    <n v="82"/>
    <n v="0"/>
    <n v="15"/>
    <n v="2"/>
    <n v="137"/>
    <n v="35"/>
    <n v="18"/>
    <n v="137"/>
    <n v="190"/>
    <n v="10"/>
    <n v="21"/>
    <n v="107"/>
    <n v="138"/>
    <n v="46"/>
    <n v="0"/>
    <n v="133"/>
    <n v="179"/>
    <n v="0"/>
    <n v="18"/>
    <n v="0"/>
    <n v="18"/>
    <n v="285"/>
    <n v="60"/>
    <n v="0"/>
    <n v="345"/>
    <n v="0"/>
    <n v="2"/>
    <n v="2"/>
    <n v="4"/>
    <n v="29"/>
    <n v="4"/>
    <n v="0"/>
    <n v="14"/>
    <n v="0"/>
    <n v="47"/>
    <n v="0"/>
    <n v="5"/>
    <n v="1676"/>
    <m/>
  </r>
  <r>
    <x v="12"/>
    <x v="7"/>
    <n v="54.8"/>
    <n v="77.59"/>
    <n v="0"/>
    <n v="52.57"/>
    <n v="184.95999999999998"/>
    <n v="184.95999999999998"/>
    <n v="196.96800000000002"/>
    <n v="209.97"/>
    <n v="12.2"/>
    <n v="116.54"/>
    <n v="8"/>
    <n v="326.51"/>
    <n v="326.51"/>
    <n v="40"/>
    <n v="15"/>
    <n v="1"/>
    <n v="56"/>
    <n v="38"/>
    <n v="82"/>
    <n v="0"/>
    <n v="15"/>
    <n v="2"/>
    <n v="137"/>
    <n v="35"/>
    <n v="18"/>
    <n v="137"/>
    <n v="190"/>
    <n v="10"/>
    <n v="21"/>
    <n v="107"/>
    <n v="138"/>
    <n v="46"/>
    <n v="0"/>
    <n v="133"/>
    <n v="179"/>
    <n v="0"/>
    <n v="18"/>
    <n v="0"/>
    <n v="18"/>
    <n v="285"/>
    <n v="60"/>
    <n v="0"/>
    <n v="345"/>
    <n v="0"/>
    <n v="2"/>
    <n v="2"/>
    <n v="4"/>
    <n v="29"/>
    <n v="4"/>
    <n v="0"/>
    <n v="14"/>
    <n v="0"/>
    <n v="47"/>
    <n v="0"/>
    <n v="5"/>
    <n v="1676"/>
    <m/>
  </r>
  <r>
    <x v="12"/>
    <x v="8"/>
    <n v="54.8"/>
    <n v="77.59"/>
    <n v="0"/>
    <n v="52.57"/>
    <n v="184.95999999999998"/>
    <n v="184.95999999999998"/>
    <n v="196.96800000000002"/>
    <n v="209.97"/>
    <n v="12.2"/>
    <n v="116.54"/>
    <n v="8"/>
    <n v="326.51"/>
    <n v="326.51"/>
    <n v="40"/>
    <n v="15"/>
    <n v="1"/>
    <n v="56"/>
    <n v="38"/>
    <n v="82"/>
    <n v="0"/>
    <n v="15"/>
    <n v="2"/>
    <n v="137"/>
    <n v="35"/>
    <n v="18"/>
    <n v="137"/>
    <n v="190"/>
    <n v="10"/>
    <n v="21"/>
    <n v="107"/>
    <n v="138"/>
    <n v="46"/>
    <n v="0"/>
    <n v="133"/>
    <n v="179"/>
    <n v="0"/>
    <n v="18"/>
    <n v="0"/>
    <n v="18"/>
    <n v="285"/>
    <n v="60"/>
    <n v="0"/>
    <n v="345"/>
    <n v="0"/>
    <n v="2"/>
    <n v="2"/>
    <n v="4"/>
    <n v="29"/>
    <n v="4"/>
    <n v="0"/>
    <n v="14"/>
    <n v="0"/>
    <n v="47"/>
    <n v="0"/>
    <n v="5"/>
    <n v="1676"/>
    <m/>
  </r>
  <r>
    <x v="12"/>
    <x v="9"/>
    <n v="54.8"/>
    <n v="77.59"/>
    <n v="0"/>
    <n v="52.57"/>
    <n v="184.95999999999998"/>
    <n v="184.95999999999998"/>
    <n v="196.96800000000002"/>
    <n v="209.97"/>
    <n v="12.2"/>
    <n v="116.54"/>
    <n v="8"/>
    <n v="326.51"/>
    <n v="326.51"/>
    <n v="40"/>
    <n v="15"/>
    <n v="1"/>
    <n v="56"/>
    <n v="38"/>
    <n v="82"/>
    <n v="0"/>
    <n v="15"/>
    <n v="2"/>
    <n v="137"/>
    <n v="35"/>
    <n v="18"/>
    <n v="137"/>
    <n v="190"/>
    <n v="10"/>
    <n v="21"/>
    <n v="107"/>
    <n v="138"/>
    <n v="46"/>
    <n v="0"/>
    <n v="133"/>
    <n v="179"/>
    <n v="0"/>
    <n v="18"/>
    <n v="0"/>
    <n v="18"/>
    <n v="285"/>
    <n v="60"/>
    <n v="0"/>
    <n v="345"/>
    <n v="0"/>
    <n v="2"/>
    <n v="2"/>
    <n v="4"/>
    <n v="29"/>
    <n v="4"/>
    <n v="0"/>
    <n v="14"/>
    <n v="0"/>
    <n v="47"/>
    <n v="0"/>
    <n v="5"/>
    <n v="1676"/>
    <m/>
  </r>
  <r>
    <x v="12"/>
    <x v="10"/>
    <n v="54.8"/>
    <n v="77.59"/>
    <n v="0"/>
    <n v="52.57"/>
    <n v="184.95999999999998"/>
    <n v="184.95999999999998"/>
    <n v="196.96800000000002"/>
    <n v="209.97"/>
    <n v="12.2"/>
    <n v="116.54"/>
    <n v="8"/>
    <n v="326.51"/>
    <n v="326.51"/>
    <n v="40"/>
    <n v="15"/>
    <n v="1"/>
    <n v="56"/>
    <n v="38"/>
    <n v="82"/>
    <n v="0"/>
    <n v="15"/>
    <n v="2"/>
    <n v="137"/>
    <n v="35"/>
    <n v="18"/>
    <n v="137"/>
    <n v="190"/>
    <n v="10"/>
    <n v="21"/>
    <n v="107"/>
    <n v="138"/>
    <n v="46"/>
    <n v="0"/>
    <n v="133"/>
    <n v="179"/>
    <n v="0"/>
    <n v="18"/>
    <n v="0"/>
    <n v="18"/>
    <n v="285"/>
    <n v="60"/>
    <n v="0"/>
    <n v="345"/>
    <n v="0"/>
    <n v="2"/>
    <n v="2"/>
    <n v="4"/>
    <n v="29"/>
    <n v="4"/>
    <n v="0"/>
    <n v="14"/>
    <n v="0"/>
    <n v="47"/>
    <n v="0"/>
    <n v="5"/>
    <n v="1676"/>
    <m/>
  </r>
  <r>
    <x v="12"/>
    <x v="11"/>
    <n v="54.8"/>
    <n v="77.59"/>
    <n v="0"/>
    <n v="52.57"/>
    <n v="184.95999999999998"/>
    <n v="184.95999999999998"/>
    <n v="196.96800000000002"/>
    <n v="209.97"/>
    <n v="12.2"/>
    <n v="116.54"/>
    <n v="8"/>
    <n v="326.51"/>
    <n v="326.51"/>
    <n v="40"/>
    <n v="15"/>
    <n v="1"/>
    <n v="56"/>
    <n v="38"/>
    <n v="82"/>
    <n v="0"/>
    <n v="15"/>
    <n v="2"/>
    <n v="137"/>
    <n v="35"/>
    <n v="18"/>
    <n v="137"/>
    <n v="190"/>
    <n v="10"/>
    <n v="21"/>
    <n v="107"/>
    <n v="138"/>
    <n v="46"/>
    <n v="0"/>
    <n v="133"/>
    <n v="179"/>
    <n v="0"/>
    <n v="18"/>
    <n v="0"/>
    <n v="18"/>
    <n v="285"/>
    <n v="60"/>
    <n v="0"/>
    <n v="345"/>
    <n v="0"/>
    <n v="2"/>
    <n v="2"/>
    <n v="4"/>
    <n v="29"/>
    <n v="4"/>
    <n v="0"/>
    <n v="14"/>
    <n v="0"/>
    <n v="47"/>
    <n v="0"/>
    <n v="5"/>
    <n v="1676"/>
    <m/>
  </r>
  <r>
    <x v="13"/>
    <x v="0"/>
    <n v="54.8"/>
    <n v="77.59"/>
    <n v="0"/>
    <n v="52.57"/>
    <n v="184.95999999999998"/>
    <n v="184.95999999999998"/>
    <n v="196.96800000000002"/>
    <n v="209.97"/>
    <n v="12.2"/>
    <n v="116.54"/>
    <n v="8"/>
    <n v="326.51"/>
    <n v="326.51"/>
    <n v="40"/>
    <n v="15"/>
    <n v="1"/>
    <n v="56"/>
    <n v="38"/>
    <n v="82"/>
    <n v="0"/>
    <n v="15"/>
    <n v="2"/>
    <n v="137"/>
    <n v="35"/>
    <n v="18"/>
    <n v="137"/>
    <n v="190"/>
    <n v="10"/>
    <n v="21"/>
    <n v="107"/>
    <n v="138"/>
    <n v="46"/>
    <n v="0"/>
    <n v="133"/>
    <n v="179"/>
    <n v="0"/>
    <n v="18"/>
    <n v="0"/>
    <n v="18"/>
    <n v="285"/>
    <n v="60"/>
    <n v="0"/>
    <n v="345"/>
    <n v="0"/>
    <n v="2"/>
    <n v="2"/>
    <n v="4"/>
    <n v="29"/>
    <n v="4"/>
    <n v="0"/>
    <n v="14"/>
    <n v="0"/>
    <n v="47"/>
    <n v="0"/>
    <n v="5"/>
    <n v="1676"/>
    <m/>
  </r>
  <r>
    <x v="13"/>
    <x v="1"/>
    <n v="54.8"/>
    <n v="77.59"/>
    <n v="0"/>
    <n v="52.57"/>
    <n v="184.95999999999998"/>
    <n v="184.95999999999998"/>
    <n v="196.96800000000002"/>
    <n v="209.97"/>
    <n v="12.2"/>
    <n v="116.54"/>
    <n v="8"/>
    <n v="326.51"/>
    <n v="326.51"/>
    <n v="40"/>
    <n v="15"/>
    <n v="1"/>
    <n v="56"/>
    <n v="38"/>
    <n v="82"/>
    <n v="0"/>
    <n v="15"/>
    <n v="2"/>
    <n v="137"/>
    <n v="35"/>
    <n v="18"/>
    <n v="137"/>
    <n v="190"/>
    <n v="10"/>
    <n v="21"/>
    <n v="107"/>
    <n v="138"/>
    <n v="46"/>
    <n v="0"/>
    <n v="133"/>
    <n v="179"/>
    <n v="0"/>
    <n v="18"/>
    <n v="0"/>
    <n v="18"/>
    <n v="285"/>
    <n v="60"/>
    <n v="0"/>
    <n v="345"/>
    <n v="0"/>
    <n v="2"/>
    <n v="2"/>
    <n v="4"/>
    <n v="29"/>
    <n v="4"/>
    <n v="0"/>
    <n v="14"/>
    <n v="0"/>
    <n v="47"/>
    <n v="0"/>
    <n v="5"/>
    <n v="1676"/>
    <m/>
  </r>
  <r>
    <x v="13"/>
    <x v="2"/>
    <n v="54.8"/>
    <n v="77.59"/>
    <n v="0"/>
    <n v="52.57"/>
    <n v="184.95999999999998"/>
    <n v="184.95999999999998"/>
    <n v="196.96800000000002"/>
    <n v="209.97"/>
    <n v="12.2"/>
    <n v="116.54"/>
    <n v="8"/>
    <n v="326.51"/>
    <n v="326.51"/>
    <n v="40"/>
    <n v="15"/>
    <n v="1"/>
    <n v="56"/>
    <n v="38"/>
    <n v="82"/>
    <n v="0"/>
    <n v="15"/>
    <n v="2"/>
    <n v="137"/>
    <n v="35"/>
    <n v="18"/>
    <n v="137"/>
    <n v="190"/>
    <n v="10"/>
    <n v="21"/>
    <n v="107"/>
    <n v="138"/>
    <n v="46"/>
    <n v="0"/>
    <n v="133"/>
    <n v="179"/>
    <n v="0"/>
    <n v="18"/>
    <n v="0"/>
    <n v="18"/>
    <n v="285"/>
    <n v="60"/>
    <n v="0"/>
    <n v="345"/>
    <n v="0"/>
    <n v="2"/>
    <n v="2"/>
    <n v="4"/>
    <n v="29"/>
    <n v="4"/>
    <n v="0"/>
    <n v="14"/>
    <n v="0"/>
    <n v="47"/>
    <n v="0"/>
    <n v="5"/>
    <n v="1676"/>
    <m/>
  </r>
  <r>
    <x v="13"/>
    <x v="3"/>
    <n v="54.8"/>
    <n v="77.59"/>
    <n v="0"/>
    <n v="52.57"/>
    <n v="184.95999999999998"/>
    <n v="184.95999999999998"/>
    <n v="196.96800000000002"/>
    <n v="209.97"/>
    <n v="12.2"/>
    <n v="116.54"/>
    <n v="8"/>
    <n v="326.51"/>
    <n v="326.51"/>
    <n v="40"/>
    <n v="15"/>
    <n v="1"/>
    <n v="56"/>
    <n v="38"/>
    <n v="82"/>
    <n v="0"/>
    <n v="15"/>
    <n v="2"/>
    <n v="137"/>
    <n v="35"/>
    <n v="18"/>
    <n v="137"/>
    <n v="190"/>
    <n v="10"/>
    <n v="21"/>
    <n v="107"/>
    <n v="138"/>
    <n v="46"/>
    <n v="0"/>
    <n v="133"/>
    <n v="179"/>
    <n v="0"/>
    <n v="18"/>
    <n v="0"/>
    <n v="18"/>
    <n v="285"/>
    <n v="60"/>
    <n v="0"/>
    <n v="345"/>
    <n v="0"/>
    <n v="2"/>
    <n v="2"/>
    <n v="4"/>
    <n v="29"/>
    <n v="4"/>
    <n v="0"/>
    <n v="14"/>
    <n v="0"/>
    <n v="47"/>
    <n v="0"/>
    <n v="5"/>
    <n v="1676"/>
    <m/>
  </r>
  <r>
    <x v="13"/>
    <x v="4"/>
    <n v="54.8"/>
    <n v="77.59"/>
    <n v="0"/>
    <n v="52.57"/>
    <n v="184.95999999999998"/>
    <n v="184.95999999999998"/>
    <n v="196.96800000000002"/>
    <n v="209.97"/>
    <n v="12.2"/>
    <n v="116.54"/>
    <n v="8"/>
    <n v="326.51"/>
    <n v="326.51"/>
    <n v="40"/>
    <n v="15"/>
    <n v="1"/>
    <n v="56"/>
    <n v="38"/>
    <n v="82"/>
    <n v="0"/>
    <n v="15"/>
    <n v="2"/>
    <n v="137"/>
    <n v="35"/>
    <n v="18"/>
    <n v="137"/>
    <n v="190"/>
    <n v="10"/>
    <n v="21"/>
    <n v="107"/>
    <n v="138"/>
    <n v="46"/>
    <n v="0"/>
    <n v="133"/>
    <n v="179"/>
    <n v="0"/>
    <n v="18"/>
    <n v="0"/>
    <n v="18"/>
    <n v="285"/>
    <n v="60"/>
    <n v="0"/>
    <n v="345"/>
    <n v="0"/>
    <n v="2"/>
    <n v="2"/>
    <n v="4"/>
    <n v="29"/>
    <n v="4"/>
    <n v="0"/>
    <n v="14"/>
    <n v="0"/>
    <n v="47"/>
    <n v="0"/>
    <n v="5"/>
    <n v="1676"/>
    <m/>
  </r>
  <r>
    <x v="13"/>
    <x v="5"/>
    <n v="54.8"/>
    <n v="77.59"/>
    <n v="0"/>
    <n v="52.57"/>
    <n v="184.95999999999998"/>
    <n v="184.95999999999998"/>
    <n v="196.96800000000002"/>
    <n v="209.97"/>
    <n v="12.2"/>
    <n v="116.54"/>
    <n v="8"/>
    <n v="326.51"/>
    <n v="326.51"/>
    <n v="40"/>
    <n v="15"/>
    <n v="1"/>
    <n v="56"/>
    <n v="38"/>
    <n v="82"/>
    <n v="0"/>
    <n v="15"/>
    <n v="2"/>
    <n v="137"/>
    <n v="35"/>
    <n v="18"/>
    <n v="137"/>
    <n v="190"/>
    <n v="10"/>
    <n v="21"/>
    <n v="107"/>
    <n v="138"/>
    <n v="46"/>
    <n v="0"/>
    <n v="133"/>
    <n v="179"/>
    <n v="0"/>
    <n v="18"/>
    <n v="0"/>
    <n v="18"/>
    <n v="285"/>
    <n v="60"/>
    <n v="0"/>
    <n v="345"/>
    <n v="0"/>
    <n v="2"/>
    <n v="2"/>
    <n v="4"/>
    <n v="29"/>
    <n v="4"/>
    <n v="0"/>
    <n v="14"/>
    <n v="0"/>
    <n v="47"/>
    <n v="0"/>
    <n v="5"/>
    <n v="1676"/>
    <m/>
  </r>
  <r>
    <x v="13"/>
    <x v="6"/>
    <n v="54.8"/>
    <n v="77.59"/>
    <n v="0"/>
    <n v="52.57"/>
    <n v="184.95999999999998"/>
    <n v="184.95999999999998"/>
    <n v="196.96800000000002"/>
    <n v="209.97"/>
    <n v="12.2"/>
    <n v="116.54"/>
    <n v="8"/>
    <n v="326.51"/>
    <n v="326.51"/>
    <n v="40"/>
    <n v="15"/>
    <n v="1"/>
    <n v="56"/>
    <n v="38"/>
    <n v="82"/>
    <n v="0"/>
    <n v="15"/>
    <n v="2"/>
    <n v="137"/>
    <n v="35"/>
    <n v="18"/>
    <n v="137"/>
    <n v="190"/>
    <n v="10"/>
    <n v="21"/>
    <n v="107"/>
    <n v="138"/>
    <n v="46"/>
    <n v="0"/>
    <n v="133"/>
    <n v="179"/>
    <n v="0"/>
    <n v="18"/>
    <n v="0"/>
    <n v="18"/>
    <n v="285"/>
    <n v="60"/>
    <n v="0"/>
    <n v="345"/>
    <n v="0"/>
    <n v="2"/>
    <n v="2"/>
    <n v="4"/>
    <n v="29"/>
    <n v="4"/>
    <n v="0"/>
    <n v="14"/>
    <n v="0"/>
    <n v="47"/>
    <n v="0"/>
    <n v="5"/>
    <n v="1676"/>
    <m/>
  </r>
  <r>
    <x v="13"/>
    <x v="7"/>
    <n v="54.8"/>
    <n v="77.59"/>
    <n v="0"/>
    <n v="52.57"/>
    <n v="184.95999999999998"/>
    <n v="184.95999999999998"/>
    <n v="196.96800000000002"/>
    <n v="209.97"/>
    <n v="12.2"/>
    <n v="116.54"/>
    <n v="8"/>
    <n v="326.51"/>
    <n v="326.51"/>
    <n v="40"/>
    <n v="15"/>
    <n v="1"/>
    <n v="56"/>
    <n v="38"/>
    <n v="82"/>
    <n v="0"/>
    <n v="15"/>
    <n v="2"/>
    <n v="137"/>
    <n v="35"/>
    <n v="18"/>
    <n v="137"/>
    <n v="190"/>
    <n v="10"/>
    <n v="21"/>
    <n v="107"/>
    <n v="138"/>
    <n v="46"/>
    <n v="0"/>
    <n v="133"/>
    <n v="179"/>
    <n v="0"/>
    <n v="18"/>
    <n v="0"/>
    <n v="18"/>
    <n v="285"/>
    <n v="60"/>
    <n v="0"/>
    <n v="345"/>
    <n v="0"/>
    <n v="2"/>
    <n v="2"/>
    <n v="4"/>
    <n v="29"/>
    <n v="4"/>
    <n v="0"/>
    <n v="14"/>
    <n v="0"/>
    <n v="47"/>
    <n v="0"/>
    <n v="5"/>
    <n v="1676"/>
    <m/>
  </r>
  <r>
    <x v="13"/>
    <x v="8"/>
    <n v="54.8"/>
    <n v="77.59"/>
    <n v="0"/>
    <n v="52.57"/>
    <n v="184.95999999999998"/>
    <n v="184.95999999999998"/>
    <n v="196.96800000000002"/>
    <n v="209.97"/>
    <n v="12.2"/>
    <n v="116.54"/>
    <n v="8"/>
    <n v="326.51"/>
    <n v="326.51"/>
    <n v="40"/>
    <n v="15"/>
    <n v="1"/>
    <n v="56"/>
    <n v="38"/>
    <n v="82"/>
    <n v="0"/>
    <n v="15"/>
    <n v="2"/>
    <n v="137"/>
    <n v="35"/>
    <n v="18"/>
    <n v="137"/>
    <n v="190"/>
    <n v="10"/>
    <n v="21"/>
    <n v="107"/>
    <n v="138"/>
    <n v="46"/>
    <n v="0"/>
    <n v="133"/>
    <n v="179"/>
    <n v="0"/>
    <n v="18"/>
    <n v="0"/>
    <n v="18"/>
    <n v="285"/>
    <n v="60"/>
    <n v="0"/>
    <n v="345"/>
    <n v="0"/>
    <n v="2"/>
    <n v="2"/>
    <n v="4"/>
    <n v="29"/>
    <n v="4"/>
    <n v="0"/>
    <n v="14"/>
    <n v="0"/>
    <n v="47"/>
    <n v="0"/>
    <n v="5"/>
    <n v="1676"/>
    <m/>
  </r>
  <r>
    <x v="13"/>
    <x v="9"/>
    <n v="54.8"/>
    <n v="77.59"/>
    <n v="0"/>
    <n v="52.57"/>
    <n v="184.95999999999998"/>
    <n v="184.95999999999998"/>
    <n v="196.96800000000002"/>
    <n v="209.97"/>
    <n v="12.2"/>
    <n v="116.54"/>
    <n v="8"/>
    <n v="326.51"/>
    <n v="326.51"/>
    <n v="40"/>
    <n v="15"/>
    <n v="1"/>
    <n v="56"/>
    <n v="38"/>
    <n v="82"/>
    <n v="0"/>
    <n v="15"/>
    <n v="2"/>
    <n v="137"/>
    <n v="35"/>
    <n v="18"/>
    <n v="137"/>
    <n v="190"/>
    <n v="10"/>
    <n v="21"/>
    <n v="107"/>
    <n v="138"/>
    <n v="46"/>
    <n v="0"/>
    <n v="133"/>
    <n v="179"/>
    <n v="0"/>
    <n v="18"/>
    <n v="0"/>
    <n v="18"/>
    <n v="285"/>
    <n v="60"/>
    <n v="0"/>
    <n v="345"/>
    <n v="0"/>
    <n v="2"/>
    <n v="2"/>
    <n v="4"/>
    <n v="29"/>
    <n v="4"/>
    <n v="0"/>
    <n v="14"/>
    <n v="0"/>
    <n v="47"/>
    <n v="0"/>
    <n v="5"/>
    <n v="1676"/>
    <m/>
  </r>
  <r>
    <x v="13"/>
    <x v="10"/>
    <n v="54.8"/>
    <n v="77.59"/>
    <n v="0"/>
    <n v="52.57"/>
    <n v="184.95999999999998"/>
    <n v="184.95999999999998"/>
    <n v="196.96800000000002"/>
    <n v="209.97"/>
    <n v="12.2"/>
    <n v="116.54"/>
    <n v="8"/>
    <n v="326.51"/>
    <n v="326.51"/>
    <n v="40"/>
    <n v="15"/>
    <n v="1"/>
    <n v="56"/>
    <n v="38"/>
    <n v="82"/>
    <n v="0"/>
    <n v="15"/>
    <n v="2"/>
    <n v="137"/>
    <n v="35"/>
    <n v="18"/>
    <n v="137"/>
    <n v="190"/>
    <n v="10"/>
    <n v="21"/>
    <n v="107"/>
    <n v="138"/>
    <n v="46"/>
    <n v="0"/>
    <n v="133"/>
    <n v="179"/>
    <n v="0"/>
    <n v="18"/>
    <n v="0"/>
    <n v="18"/>
    <n v="285"/>
    <n v="60"/>
    <n v="0"/>
    <n v="345"/>
    <n v="0"/>
    <n v="2"/>
    <n v="2"/>
    <n v="4"/>
    <n v="29"/>
    <n v="4"/>
    <n v="0"/>
    <n v="14"/>
    <n v="0"/>
    <n v="47"/>
    <n v="0"/>
    <n v="5"/>
    <n v="1676"/>
    <m/>
  </r>
  <r>
    <x v="13"/>
    <x v="11"/>
    <n v="54.8"/>
    <n v="77.59"/>
    <n v="0"/>
    <n v="52.57"/>
    <n v="184.95999999999998"/>
    <n v="184.95999999999998"/>
    <n v="196.96800000000002"/>
    <n v="209.97"/>
    <n v="12.2"/>
    <n v="116.54"/>
    <n v="8"/>
    <n v="326.51"/>
    <n v="326.51"/>
    <n v="40"/>
    <n v="15"/>
    <n v="1"/>
    <n v="56"/>
    <n v="38"/>
    <n v="82"/>
    <n v="0"/>
    <n v="15"/>
    <n v="2"/>
    <n v="137"/>
    <n v="35"/>
    <n v="18"/>
    <n v="137"/>
    <n v="190"/>
    <n v="10"/>
    <n v="21"/>
    <n v="107"/>
    <n v="138"/>
    <n v="46"/>
    <n v="0"/>
    <n v="133"/>
    <n v="179"/>
    <n v="0"/>
    <n v="18"/>
    <n v="0"/>
    <n v="18"/>
    <n v="285"/>
    <n v="60"/>
    <n v="0"/>
    <n v="345"/>
    <n v="0"/>
    <n v="2"/>
    <n v="2"/>
    <n v="4"/>
    <n v="29"/>
    <n v="4"/>
    <n v="0"/>
    <n v="14"/>
    <n v="0"/>
    <n v="47"/>
    <n v="0"/>
    <n v="5"/>
    <n v="1676"/>
    <m/>
  </r>
  <r>
    <x v="14"/>
    <x v="0"/>
    <n v="54.8"/>
    <n v="77.59"/>
    <n v="0"/>
    <n v="52.57"/>
    <n v="184.95999999999998"/>
    <n v="184.95999999999998"/>
    <n v="196.96800000000002"/>
    <n v="209.97"/>
    <n v="12.2"/>
    <n v="116.54"/>
    <n v="8"/>
    <n v="326.51"/>
    <n v="326.51"/>
    <n v="40"/>
    <n v="15"/>
    <n v="1"/>
    <n v="56"/>
    <n v="38"/>
    <n v="82"/>
    <n v="0"/>
    <n v="15"/>
    <n v="2"/>
    <n v="137"/>
    <n v="35"/>
    <n v="18"/>
    <n v="137"/>
    <n v="190"/>
    <n v="10"/>
    <n v="21"/>
    <n v="107"/>
    <n v="138"/>
    <n v="46"/>
    <n v="0"/>
    <n v="133"/>
    <n v="179"/>
    <n v="0"/>
    <n v="18"/>
    <n v="0"/>
    <n v="18"/>
    <n v="285"/>
    <n v="60"/>
    <n v="0"/>
    <n v="345"/>
    <n v="0"/>
    <n v="2"/>
    <n v="2"/>
    <n v="4"/>
    <n v="29"/>
    <n v="4"/>
    <n v="0"/>
    <n v="14"/>
    <n v="0"/>
    <n v="47"/>
    <n v="0"/>
    <n v="5"/>
    <n v="1676"/>
    <m/>
  </r>
  <r>
    <x v="14"/>
    <x v="1"/>
    <n v="54.8"/>
    <n v="77.59"/>
    <n v="0"/>
    <n v="52.57"/>
    <n v="184.95999999999998"/>
    <n v="184.95999999999998"/>
    <n v="196.96800000000002"/>
    <n v="209.97"/>
    <n v="12.2"/>
    <n v="116.54"/>
    <n v="8"/>
    <n v="326.51"/>
    <n v="326.51"/>
    <n v="40"/>
    <n v="15"/>
    <n v="1"/>
    <n v="56"/>
    <n v="38"/>
    <n v="82"/>
    <n v="0"/>
    <n v="15"/>
    <n v="2"/>
    <n v="137"/>
    <n v="35"/>
    <n v="18"/>
    <n v="137"/>
    <n v="190"/>
    <n v="10"/>
    <n v="21"/>
    <n v="107"/>
    <n v="138"/>
    <n v="46"/>
    <n v="0"/>
    <n v="133"/>
    <n v="179"/>
    <n v="0"/>
    <n v="18"/>
    <n v="0"/>
    <n v="18"/>
    <n v="285"/>
    <n v="60"/>
    <n v="0"/>
    <n v="345"/>
    <n v="0"/>
    <n v="2"/>
    <n v="2"/>
    <n v="4"/>
    <n v="29"/>
    <n v="4"/>
    <n v="0"/>
    <n v="14"/>
    <n v="0"/>
    <n v="47"/>
    <n v="0"/>
    <n v="5"/>
    <n v="1676"/>
    <m/>
  </r>
  <r>
    <x v="14"/>
    <x v="2"/>
    <n v="54.8"/>
    <n v="77.59"/>
    <n v="0"/>
    <n v="52.57"/>
    <n v="184.95999999999998"/>
    <n v="184.95999999999998"/>
    <n v="196.96800000000002"/>
    <n v="209.97"/>
    <n v="12.2"/>
    <n v="116.54"/>
    <n v="8"/>
    <n v="326.51"/>
    <n v="326.51"/>
    <n v="40"/>
    <n v="15"/>
    <n v="1"/>
    <n v="56"/>
    <n v="38"/>
    <n v="82"/>
    <n v="0"/>
    <n v="15"/>
    <n v="2"/>
    <n v="137"/>
    <n v="35"/>
    <n v="18"/>
    <n v="137"/>
    <n v="190"/>
    <n v="10"/>
    <n v="21"/>
    <n v="107"/>
    <n v="138"/>
    <n v="46"/>
    <n v="0"/>
    <n v="133"/>
    <n v="179"/>
    <n v="0"/>
    <n v="18"/>
    <n v="0"/>
    <n v="18"/>
    <n v="285"/>
    <n v="60"/>
    <n v="0"/>
    <n v="345"/>
    <n v="0"/>
    <n v="2"/>
    <n v="2"/>
    <n v="4"/>
    <n v="29"/>
    <n v="4"/>
    <n v="0"/>
    <n v="14"/>
    <n v="0"/>
    <n v="47"/>
    <n v="0"/>
    <n v="5"/>
    <n v="1676"/>
    <m/>
  </r>
  <r>
    <x v="14"/>
    <x v="3"/>
    <n v="54.8"/>
    <n v="77.59"/>
    <n v="0"/>
    <n v="52.57"/>
    <n v="184.95999999999998"/>
    <n v="184.95999999999998"/>
    <n v="196.96800000000002"/>
    <n v="209.97"/>
    <n v="12.2"/>
    <n v="116.54"/>
    <n v="8"/>
    <n v="326.51"/>
    <n v="326.51"/>
    <n v="40"/>
    <n v="15"/>
    <n v="1"/>
    <n v="56"/>
    <n v="38"/>
    <n v="82"/>
    <n v="0"/>
    <n v="15"/>
    <n v="2"/>
    <n v="137"/>
    <n v="35"/>
    <n v="18"/>
    <n v="137"/>
    <n v="190"/>
    <n v="10"/>
    <n v="21"/>
    <n v="107"/>
    <n v="138"/>
    <n v="46"/>
    <n v="0"/>
    <n v="133"/>
    <n v="179"/>
    <n v="0"/>
    <n v="18"/>
    <n v="0"/>
    <n v="18"/>
    <n v="285"/>
    <n v="60"/>
    <n v="0"/>
    <n v="345"/>
    <n v="0"/>
    <n v="2"/>
    <n v="2"/>
    <n v="4"/>
    <n v="29"/>
    <n v="4"/>
    <n v="0"/>
    <n v="14"/>
    <n v="0"/>
    <n v="47"/>
    <n v="0"/>
    <n v="5"/>
    <n v="1676"/>
    <m/>
  </r>
  <r>
    <x v="14"/>
    <x v="4"/>
    <n v="54.8"/>
    <n v="77.59"/>
    <n v="0"/>
    <n v="52.57"/>
    <n v="184.95999999999998"/>
    <n v="184.95999999999998"/>
    <n v="196.96800000000002"/>
    <n v="209.97"/>
    <n v="12.2"/>
    <n v="116.54"/>
    <n v="8"/>
    <n v="326.51"/>
    <n v="326.51"/>
    <n v="40"/>
    <n v="15"/>
    <n v="1"/>
    <n v="56"/>
    <n v="38"/>
    <n v="82"/>
    <n v="0"/>
    <n v="15"/>
    <n v="2"/>
    <n v="137"/>
    <n v="35"/>
    <n v="18"/>
    <n v="137"/>
    <n v="190"/>
    <n v="10"/>
    <n v="21"/>
    <n v="107"/>
    <n v="138"/>
    <n v="46"/>
    <n v="0"/>
    <n v="133"/>
    <n v="179"/>
    <n v="0"/>
    <n v="18"/>
    <n v="0"/>
    <n v="18"/>
    <n v="285"/>
    <n v="60"/>
    <n v="0"/>
    <n v="345"/>
    <n v="0"/>
    <n v="2"/>
    <n v="2"/>
    <n v="4"/>
    <n v="29"/>
    <n v="4"/>
    <n v="0"/>
    <n v="14"/>
    <n v="0"/>
    <n v="47"/>
    <n v="0"/>
    <n v="5"/>
    <n v="1676"/>
    <m/>
  </r>
  <r>
    <x v="14"/>
    <x v="5"/>
    <n v="54.8"/>
    <n v="77.59"/>
    <n v="0"/>
    <n v="52.57"/>
    <n v="184.95999999999998"/>
    <n v="184.95999999999998"/>
    <n v="196.96800000000002"/>
    <n v="209.97"/>
    <n v="12.2"/>
    <n v="116.54"/>
    <n v="8"/>
    <n v="326.51"/>
    <n v="326.51"/>
    <n v="40"/>
    <n v="15"/>
    <n v="1"/>
    <n v="56"/>
    <n v="38"/>
    <n v="82"/>
    <n v="0"/>
    <n v="15"/>
    <n v="2"/>
    <n v="137"/>
    <n v="35"/>
    <n v="18"/>
    <n v="137"/>
    <n v="190"/>
    <n v="10"/>
    <n v="21"/>
    <n v="107"/>
    <n v="138"/>
    <n v="46"/>
    <n v="0"/>
    <n v="133"/>
    <n v="179"/>
    <n v="0"/>
    <n v="18"/>
    <n v="0"/>
    <n v="18"/>
    <n v="285"/>
    <n v="60"/>
    <n v="0"/>
    <n v="345"/>
    <n v="0"/>
    <n v="2"/>
    <n v="2"/>
    <n v="4"/>
    <n v="29"/>
    <n v="4"/>
    <n v="0"/>
    <n v="14"/>
    <n v="0"/>
    <n v="47"/>
    <n v="0"/>
    <n v="5"/>
    <n v="1676"/>
    <m/>
  </r>
  <r>
    <x v="14"/>
    <x v="6"/>
    <n v="54.8"/>
    <n v="77.59"/>
    <n v="0"/>
    <n v="52.57"/>
    <n v="184.95999999999998"/>
    <n v="184.95999999999998"/>
    <n v="196.96800000000002"/>
    <n v="209.97"/>
    <n v="12.2"/>
    <n v="116.54"/>
    <n v="8"/>
    <n v="326.51"/>
    <n v="326.51"/>
    <n v="40"/>
    <n v="15"/>
    <n v="1"/>
    <n v="56"/>
    <n v="38"/>
    <n v="82"/>
    <n v="0"/>
    <n v="15"/>
    <n v="2"/>
    <n v="137"/>
    <n v="35"/>
    <n v="18"/>
    <n v="137"/>
    <n v="190"/>
    <n v="10"/>
    <n v="21"/>
    <n v="107"/>
    <n v="138"/>
    <n v="46"/>
    <n v="0"/>
    <n v="133"/>
    <n v="179"/>
    <n v="0"/>
    <n v="18"/>
    <n v="0"/>
    <n v="18"/>
    <n v="285"/>
    <n v="60"/>
    <n v="0"/>
    <n v="345"/>
    <n v="0"/>
    <n v="2"/>
    <n v="2"/>
    <n v="4"/>
    <n v="29"/>
    <n v="4"/>
    <n v="0"/>
    <n v="14"/>
    <n v="0"/>
    <n v="47"/>
    <n v="0"/>
    <n v="5"/>
    <n v="1676"/>
    <m/>
  </r>
  <r>
    <x v="14"/>
    <x v="7"/>
    <n v="54.8"/>
    <n v="77.59"/>
    <n v="0"/>
    <n v="52.57"/>
    <n v="184.95999999999998"/>
    <n v="184.95999999999998"/>
    <n v="196.96800000000002"/>
    <n v="209.97"/>
    <n v="12.2"/>
    <n v="116.54"/>
    <n v="8"/>
    <n v="326.51"/>
    <n v="326.51"/>
    <n v="40"/>
    <n v="15"/>
    <n v="1"/>
    <n v="56"/>
    <n v="38"/>
    <n v="82"/>
    <n v="0"/>
    <n v="15"/>
    <n v="2"/>
    <n v="137"/>
    <n v="35"/>
    <n v="18"/>
    <n v="137"/>
    <n v="190"/>
    <n v="10"/>
    <n v="21"/>
    <n v="107"/>
    <n v="138"/>
    <n v="46"/>
    <n v="0"/>
    <n v="133"/>
    <n v="179"/>
    <n v="0"/>
    <n v="18"/>
    <n v="0"/>
    <n v="18"/>
    <n v="285"/>
    <n v="60"/>
    <n v="0"/>
    <n v="345"/>
    <n v="0"/>
    <n v="2"/>
    <n v="2"/>
    <n v="4"/>
    <n v="29"/>
    <n v="4"/>
    <n v="0"/>
    <n v="14"/>
    <n v="0"/>
    <n v="47"/>
    <n v="0"/>
    <n v="5"/>
    <n v="1676"/>
    <m/>
  </r>
  <r>
    <x v="14"/>
    <x v="8"/>
    <n v="54.8"/>
    <n v="77.59"/>
    <n v="0"/>
    <n v="52.57"/>
    <n v="184.95999999999998"/>
    <n v="184.95999999999998"/>
    <n v="196.96800000000002"/>
    <n v="209.97"/>
    <n v="12.2"/>
    <n v="116.54"/>
    <n v="8"/>
    <n v="326.51"/>
    <n v="326.51"/>
    <n v="40"/>
    <n v="15"/>
    <n v="1"/>
    <n v="56"/>
    <n v="38"/>
    <n v="82"/>
    <n v="0"/>
    <n v="15"/>
    <n v="2"/>
    <n v="137"/>
    <n v="35"/>
    <n v="18"/>
    <n v="137"/>
    <n v="190"/>
    <n v="10"/>
    <n v="21"/>
    <n v="107"/>
    <n v="138"/>
    <n v="46"/>
    <n v="0"/>
    <n v="133"/>
    <n v="179"/>
    <n v="0"/>
    <n v="18"/>
    <n v="0"/>
    <n v="18"/>
    <n v="285"/>
    <n v="60"/>
    <n v="0"/>
    <n v="345"/>
    <n v="0"/>
    <n v="2"/>
    <n v="2"/>
    <n v="4"/>
    <n v="29"/>
    <n v="4"/>
    <n v="0"/>
    <n v="14"/>
    <n v="0"/>
    <n v="47"/>
    <n v="0"/>
    <n v="5"/>
    <n v="1676"/>
    <m/>
  </r>
  <r>
    <x v="14"/>
    <x v="9"/>
    <n v="54.8"/>
    <n v="77.59"/>
    <n v="0"/>
    <n v="52.57"/>
    <n v="184.95999999999998"/>
    <n v="184.95999999999998"/>
    <n v="196.96800000000002"/>
    <n v="209.97"/>
    <n v="12.2"/>
    <n v="116.54"/>
    <n v="8"/>
    <n v="326.51"/>
    <n v="326.51"/>
    <n v="40"/>
    <n v="15"/>
    <n v="1"/>
    <n v="56"/>
    <n v="38"/>
    <n v="82"/>
    <n v="0"/>
    <n v="15"/>
    <n v="2"/>
    <n v="137"/>
    <n v="35"/>
    <n v="18"/>
    <n v="137"/>
    <n v="190"/>
    <n v="10"/>
    <n v="21"/>
    <n v="107"/>
    <n v="138"/>
    <n v="46"/>
    <n v="0"/>
    <n v="133"/>
    <n v="179"/>
    <n v="0"/>
    <n v="18"/>
    <n v="0"/>
    <n v="18"/>
    <n v="285"/>
    <n v="60"/>
    <n v="0"/>
    <n v="345"/>
    <n v="0"/>
    <n v="2"/>
    <n v="2"/>
    <n v="4"/>
    <n v="29"/>
    <n v="4"/>
    <n v="0"/>
    <n v="14"/>
    <n v="0"/>
    <n v="47"/>
    <n v="0"/>
    <n v="5"/>
    <n v="1676"/>
    <m/>
  </r>
  <r>
    <x v="14"/>
    <x v="10"/>
    <n v="54.8"/>
    <n v="77.59"/>
    <n v="0"/>
    <n v="52.57"/>
    <n v="184.95999999999998"/>
    <n v="184.95999999999998"/>
    <n v="196.96800000000002"/>
    <n v="209.97"/>
    <n v="12.2"/>
    <n v="116.54"/>
    <n v="8"/>
    <n v="326.51"/>
    <n v="326.51"/>
    <n v="40"/>
    <n v="15"/>
    <n v="1"/>
    <n v="56"/>
    <n v="38"/>
    <n v="82"/>
    <n v="0"/>
    <n v="15"/>
    <n v="2"/>
    <n v="137"/>
    <n v="35"/>
    <n v="18"/>
    <n v="137"/>
    <n v="190"/>
    <n v="10"/>
    <n v="21"/>
    <n v="107"/>
    <n v="138"/>
    <n v="46"/>
    <n v="0"/>
    <n v="133"/>
    <n v="179"/>
    <n v="0"/>
    <n v="18"/>
    <n v="0"/>
    <n v="18"/>
    <n v="285"/>
    <n v="60"/>
    <n v="0"/>
    <n v="345"/>
    <n v="0"/>
    <n v="2"/>
    <n v="2"/>
    <n v="4"/>
    <n v="29"/>
    <n v="4"/>
    <n v="0"/>
    <n v="14"/>
    <n v="0"/>
    <n v="47"/>
    <n v="0"/>
    <n v="5"/>
    <n v="1676"/>
    <m/>
  </r>
  <r>
    <x v="14"/>
    <x v="11"/>
    <n v="54.8"/>
    <n v="77.59"/>
    <n v="0"/>
    <n v="52.57"/>
    <n v="184.95999999999998"/>
    <n v="184.95999999999998"/>
    <n v="196.96800000000002"/>
    <n v="209.97"/>
    <n v="12.2"/>
    <n v="116.54"/>
    <n v="8"/>
    <n v="326.51"/>
    <n v="326.51"/>
    <n v="40"/>
    <n v="15"/>
    <n v="1"/>
    <n v="56"/>
    <n v="38"/>
    <n v="82"/>
    <n v="0"/>
    <n v="15"/>
    <n v="2"/>
    <n v="137"/>
    <n v="35"/>
    <n v="18"/>
    <n v="137"/>
    <n v="190"/>
    <n v="10"/>
    <n v="21"/>
    <n v="107"/>
    <n v="138"/>
    <n v="46"/>
    <n v="0"/>
    <n v="133"/>
    <n v="179"/>
    <n v="0"/>
    <n v="18"/>
    <n v="0"/>
    <n v="18"/>
    <n v="285"/>
    <n v="60"/>
    <n v="0"/>
    <n v="345"/>
    <n v="0"/>
    <n v="2"/>
    <n v="2"/>
    <n v="4"/>
    <n v="29"/>
    <n v="4"/>
    <n v="0"/>
    <n v="14"/>
    <n v="0"/>
    <n v="47"/>
    <n v="0"/>
    <n v="5"/>
    <n v="1676"/>
    <m/>
  </r>
  <r>
    <x v="15"/>
    <x v="0"/>
    <n v="54.8"/>
    <n v="77.59"/>
    <n v="0"/>
    <n v="52.57"/>
    <n v="184.95999999999998"/>
    <n v="184.95999999999998"/>
    <n v="196.96800000000002"/>
    <n v="209.97"/>
    <n v="12.2"/>
    <n v="116.54"/>
    <n v="8"/>
    <n v="326.51"/>
    <n v="326.51"/>
    <n v="40"/>
    <n v="15"/>
    <n v="1"/>
    <n v="56"/>
    <n v="38"/>
    <n v="82"/>
    <n v="0"/>
    <n v="15"/>
    <n v="2"/>
    <n v="137"/>
    <n v="35"/>
    <n v="18"/>
    <n v="137"/>
    <n v="190"/>
    <n v="10"/>
    <n v="21"/>
    <n v="107"/>
    <n v="138"/>
    <n v="46"/>
    <n v="0"/>
    <n v="133"/>
    <n v="179"/>
    <n v="0"/>
    <n v="18"/>
    <n v="0"/>
    <n v="18"/>
    <n v="285"/>
    <n v="60"/>
    <n v="0"/>
    <n v="345"/>
    <n v="0"/>
    <n v="2"/>
    <n v="2"/>
    <n v="4"/>
    <n v="29"/>
    <n v="4"/>
    <n v="0"/>
    <n v="14"/>
    <n v="0"/>
    <n v="47"/>
    <n v="0"/>
    <n v="5"/>
    <n v="1676"/>
    <m/>
  </r>
  <r>
    <x v="15"/>
    <x v="1"/>
    <n v="54.8"/>
    <n v="77.59"/>
    <n v="0"/>
    <n v="52.57"/>
    <n v="184.95999999999998"/>
    <n v="184.95999999999998"/>
    <n v="196.96800000000002"/>
    <n v="209.97"/>
    <n v="12.2"/>
    <n v="116.54"/>
    <n v="8"/>
    <n v="326.51"/>
    <n v="326.51"/>
    <n v="40"/>
    <n v="15"/>
    <n v="1"/>
    <n v="56"/>
    <n v="38"/>
    <n v="82"/>
    <n v="0"/>
    <n v="15"/>
    <n v="2"/>
    <n v="137"/>
    <n v="35"/>
    <n v="18"/>
    <n v="137"/>
    <n v="190"/>
    <n v="10"/>
    <n v="21"/>
    <n v="107"/>
    <n v="138"/>
    <n v="46"/>
    <n v="0"/>
    <n v="133"/>
    <n v="179"/>
    <n v="0"/>
    <n v="18"/>
    <n v="0"/>
    <n v="18"/>
    <n v="285"/>
    <n v="60"/>
    <n v="0"/>
    <n v="345"/>
    <n v="0"/>
    <n v="2"/>
    <n v="2"/>
    <n v="4"/>
    <n v="29"/>
    <n v="4"/>
    <n v="0"/>
    <n v="14"/>
    <n v="0"/>
    <n v="47"/>
    <n v="0"/>
    <n v="5"/>
    <n v="1676"/>
    <m/>
  </r>
  <r>
    <x v="15"/>
    <x v="2"/>
    <n v="54.8"/>
    <n v="77.59"/>
    <n v="0"/>
    <n v="52.57"/>
    <n v="184.95999999999998"/>
    <n v="184.95999999999998"/>
    <n v="196.96800000000002"/>
    <n v="209.97"/>
    <n v="12.2"/>
    <n v="116.54"/>
    <n v="8"/>
    <n v="326.51"/>
    <n v="326.51"/>
    <n v="40"/>
    <n v="15"/>
    <n v="1"/>
    <n v="56"/>
    <n v="38"/>
    <n v="82"/>
    <n v="0"/>
    <n v="15"/>
    <n v="2"/>
    <n v="137"/>
    <n v="35"/>
    <n v="18"/>
    <n v="137"/>
    <n v="190"/>
    <n v="10"/>
    <n v="21"/>
    <n v="107"/>
    <n v="138"/>
    <n v="46"/>
    <n v="0"/>
    <n v="133"/>
    <n v="179"/>
    <n v="0"/>
    <n v="18"/>
    <n v="0"/>
    <n v="18"/>
    <n v="285"/>
    <n v="60"/>
    <n v="0"/>
    <n v="345"/>
    <n v="0"/>
    <n v="2"/>
    <n v="2"/>
    <n v="4"/>
    <n v="29"/>
    <n v="4"/>
    <n v="0"/>
    <n v="14"/>
    <n v="0"/>
    <n v="47"/>
    <n v="0"/>
    <n v="5"/>
    <n v="1676"/>
    <m/>
  </r>
  <r>
    <x v="15"/>
    <x v="3"/>
    <n v="54.8"/>
    <n v="77.59"/>
    <n v="0"/>
    <n v="52.57"/>
    <n v="184.95999999999998"/>
    <n v="184.95999999999998"/>
    <n v="196.96800000000002"/>
    <n v="209.97"/>
    <n v="12.2"/>
    <n v="116.54"/>
    <n v="8"/>
    <n v="326.51"/>
    <n v="326.51"/>
    <n v="40"/>
    <n v="15"/>
    <n v="1"/>
    <n v="56"/>
    <n v="38"/>
    <n v="82"/>
    <n v="0"/>
    <n v="15"/>
    <n v="2"/>
    <n v="137"/>
    <n v="35"/>
    <n v="18"/>
    <n v="137"/>
    <n v="190"/>
    <n v="10"/>
    <n v="21"/>
    <n v="107"/>
    <n v="138"/>
    <n v="46"/>
    <n v="0"/>
    <n v="133"/>
    <n v="179"/>
    <n v="0"/>
    <n v="18"/>
    <n v="0"/>
    <n v="18"/>
    <n v="285"/>
    <n v="60"/>
    <n v="0"/>
    <n v="345"/>
    <n v="0"/>
    <n v="2"/>
    <n v="2"/>
    <n v="4"/>
    <n v="29"/>
    <n v="4"/>
    <n v="0"/>
    <n v="14"/>
    <n v="0"/>
    <n v="47"/>
    <n v="0"/>
    <n v="5"/>
    <n v="1676"/>
    <m/>
  </r>
  <r>
    <x v="15"/>
    <x v="4"/>
    <n v="54.8"/>
    <n v="77.59"/>
    <n v="0"/>
    <n v="52.57"/>
    <n v="184.95999999999998"/>
    <n v="184.95999999999998"/>
    <n v="196.96800000000002"/>
    <n v="209.97"/>
    <n v="12.2"/>
    <n v="116.54"/>
    <n v="8"/>
    <n v="326.51"/>
    <n v="326.51"/>
    <n v="40"/>
    <n v="15"/>
    <n v="1"/>
    <n v="56"/>
    <n v="38"/>
    <n v="82"/>
    <n v="0"/>
    <n v="15"/>
    <n v="2"/>
    <n v="137"/>
    <n v="35"/>
    <n v="18"/>
    <n v="137"/>
    <n v="190"/>
    <n v="10"/>
    <n v="21"/>
    <n v="107"/>
    <n v="138"/>
    <n v="46"/>
    <n v="0"/>
    <n v="133"/>
    <n v="179"/>
    <n v="0"/>
    <n v="18"/>
    <n v="0"/>
    <n v="18"/>
    <n v="285"/>
    <n v="60"/>
    <n v="0"/>
    <n v="345"/>
    <n v="0"/>
    <n v="2"/>
    <n v="2"/>
    <n v="4"/>
    <n v="29"/>
    <n v="4"/>
    <n v="0"/>
    <n v="14"/>
    <n v="0"/>
    <n v="47"/>
    <n v="0"/>
    <n v="5"/>
    <n v="1676"/>
    <m/>
  </r>
  <r>
    <x v="15"/>
    <x v="5"/>
    <n v="54.8"/>
    <n v="77.59"/>
    <n v="0"/>
    <n v="52.57"/>
    <n v="184.95999999999998"/>
    <n v="184.95999999999998"/>
    <n v="196.96800000000002"/>
    <n v="209.97"/>
    <n v="12.2"/>
    <n v="116.54"/>
    <n v="8"/>
    <n v="326.51"/>
    <n v="326.51"/>
    <n v="40"/>
    <n v="15"/>
    <n v="1"/>
    <n v="56"/>
    <n v="38"/>
    <n v="82"/>
    <n v="0"/>
    <n v="15"/>
    <n v="2"/>
    <n v="137"/>
    <n v="35"/>
    <n v="18"/>
    <n v="137"/>
    <n v="190"/>
    <n v="10"/>
    <n v="21"/>
    <n v="107"/>
    <n v="138"/>
    <n v="46"/>
    <n v="0"/>
    <n v="133"/>
    <n v="179"/>
    <n v="0"/>
    <n v="18"/>
    <n v="0"/>
    <n v="18"/>
    <n v="285"/>
    <n v="60"/>
    <n v="0"/>
    <n v="345"/>
    <n v="0"/>
    <n v="2"/>
    <n v="2"/>
    <n v="4"/>
    <n v="29"/>
    <n v="4"/>
    <n v="0"/>
    <n v="14"/>
    <n v="0"/>
    <n v="47"/>
    <n v="0"/>
    <n v="5"/>
    <n v="1676"/>
    <m/>
  </r>
  <r>
    <x v="15"/>
    <x v="6"/>
    <n v="54.8"/>
    <n v="77.59"/>
    <n v="0"/>
    <n v="52.57"/>
    <n v="184.95999999999998"/>
    <n v="184.95999999999998"/>
    <n v="196.96800000000002"/>
    <n v="209.97"/>
    <n v="12.2"/>
    <n v="116.54"/>
    <n v="8"/>
    <n v="326.51"/>
    <n v="326.51"/>
    <n v="40"/>
    <n v="15"/>
    <n v="1"/>
    <n v="56"/>
    <n v="38"/>
    <n v="82"/>
    <n v="0"/>
    <n v="15"/>
    <n v="2"/>
    <n v="137"/>
    <n v="35"/>
    <n v="18"/>
    <n v="137"/>
    <n v="190"/>
    <n v="10"/>
    <n v="21"/>
    <n v="107"/>
    <n v="138"/>
    <n v="46"/>
    <n v="0"/>
    <n v="133"/>
    <n v="179"/>
    <n v="0"/>
    <n v="18"/>
    <n v="0"/>
    <n v="18"/>
    <n v="285"/>
    <n v="60"/>
    <n v="0"/>
    <n v="345"/>
    <n v="0"/>
    <n v="2"/>
    <n v="2"/>
    <n v="4"/>
    <n v="29"/>
    <n v="4"/>
    <n v="0"/>
    <n v="14"/>
    <n v="0"/>
    <n v="47"/>
    <n v="0"/>
    <n v="5"/>
    <n v="1676"/>
    <m/>
  </r>
  <r>
    <x v="15"/>
    <x v="7"/>
    <n v="54.8"/>
    <n v="77.59"/>
    <n v="0"/>
    <n v="52.57"/>
    <n v="184.95999999999998"/>
    <n v="184.95999999999998"/>
    <n v="196.96800000000002"/>
    <n v="209.97"/>
    <n v="12.2"/>
    <n v="116.54"/>
    <n v="8"/>
    <n v="326.51"/>
    <n v="326.51"/>
    <n v="40"/>
    <n v="15"/>
    <n v="1"/>
    <n v="56"/>
    <n v="38"/>
    <n v="82"/>
    <n v="0"/>
    <n v="15"/>
    <n v="2"/>
    <n v="137"/>
    <n v="35"/>
    <n v="18"/>
    <n v="137"/>
    <n v="190"/>
    <n v="10"/>
    <n v="21"/>
    <n v="107"/>
    <n v="138"/>
    <n v="46"/>
    <n v="0"/>
    <n v="133"/>
    <n v="179"/>
    <n v="0"/>
    <n v="18"/>
    <n v="0"/>
    <n v="18"/>
    <n v="285"/>
    <n v="60"/>
    <n v="0"/>
    <n v="345"/>
    <n v="0"/>
    <n v="2"/>
    <n v="2"/>
    <n v="4"/>
    <n v="29"/>
    <n v="4"/>
    <n v="0"/>
    <n v="14"/>
    <n v="0"/>
    <n v="47"/>
    <n v="0"/>
    <n v="5"/>
    <n v="1676"/>
    <m/>
  </r>
  <r>
    <x v="15"/>
    <x v="8"/>
    <n v="54.8"/>
    <n v="77.59"/>
    <n v="0"/>
    <n v="52.57"/>
    <n v="184.95999999999998"/>
    <n v="184.95999999999998"/>
    <n v="196.96800000000002"/>
    <n v="209.97"/>
    <n v="12.2"/>
    <n v="116.54"/>
    <n v="8"/>
    <n v="326.51"/>
    <n v="326.51"/>
    <n v="40"/>
    <n v="15"/>
    <n v="1"/>
    <n v="56"/>
    <n v="38"/>
    <n v="82"/>
    <n v="0"/>
    <n v="15"/>
    <n v="2"/>
    <n v="137"/>
    <n v="35"/>
    <n v="18"/>
    <n v="137"/>
    <n v="190"/>
    <n v="10"/>
    <n v="21"/>
    <n v="107"/>
    <n v="138"/>
    <n v="46"/>
    <n v="0"/>
    <n v="133"/>
    <n v="179"/>
    <n v="0"/>
    <n v="18"/>
    <n v="0"/>
    <n v="18"/>
    <n v="285"/>
    <n v="60"/>
    <n v="0"/>
    <n v="345"/>
    <n v="0"/>
    <n v="2"/>
    <n v="2"/>
    <n v="4"/>
    <n v="29"/>
    <n v="4"/>
    <n v="0"/>
    <n v="14"/>
    <n v="0"/>
    <n v="47"/>
    <n v="0"/>
    <n v="5"/>
    <n v="1676"/>
    <m/>
  </r>
  <r>
    <x v="15"/>
    <x v="9"/>
    <n v="54.8"/>
    <n v="77.59"/>
    <n v="0"/>
    <n v="52.57"/>
    <n v="184.95999999999998"/>
    <n v="184.95999999999998"/>
    <n v="196.96800000000002"/>
    <n v="209.97"/>
    <n v="12.2"/>
    <n v="116.54"/>
    <n v="8"/>
    <n v="326.51"/>
    <n v="326.51"/>
    <n v="40"/>
    <n v="15"/>
    <n v="1"/>
    <n v="56"/>
    <n v="38"/>
    <n v="82"/>
    <n v="0"/>
    <n v="15"/>
    <n v="2"/>
    <n v="137"/>
    <n v="35"/>
    <n v="18"/>
    <n v="137"/>
    <n v="190"/>
    <n v="10"/>
    <n v="21"/>
    <n v="107"/>
    <n v="138"/>
    <n v="46"/>
    <n v="0"/>
    <n v="133"/>
    <n v="179"/>
    <n v="0"/>
    <n v="18"/>
    <n v="0"/>
    <n v="18"/>
    <n v="285"/>
    <n v="60"/>
    <n v="0"/>
    <n v="345"/>
    <n v="0"/>
    <n v="2"/>
    <n v="2"/>
    <n v="4"/>
    <n v="29"/>
    <n v="4"/>
    <n v="0"/>
    <n v="14"/>
    <n v="0"/>
    <n v="47"/>
    <n v="0"/>
    <n v="5"/>
    <n v="1676"/>
    <m/>
  </r>
  <r>
    <x v="15"/>
    <x v="10"/>
    <n v="54.8"/>
    <n v="77.59"/>
    <n v="0"/>
    <n v="52.57"/>
    <n v="184.95999999999998"/>
    <n v="184.95999999999998"/>
    <n v="196.96800000000002"/>
    <n v="209.97"/>
    <n v="12.2"/>
    <n v="116.54"/>
    <n v="8"/>
    <n v="326.51"/>
    <n v="326.51"/>
    <n v="40"/>
    <n v="15"/>
    <n v="1"/>
    <n v="56"/>
    <n v="38"/>
    <n v="82"/>
    <n v="0"/>
    <n v="15"/>
    <n v="2"/>
    <n v="137"/>
    <n v="35"/>
    <n v="18"/>
    <n v="137"/>
    <n v="190"/>
    <n v="10"/>
    <n v="21"/>
    <n v="107"/>
    <n v="138"/>
    <n v="46"/>
    <n v="0"/>
    <n v="133"/>
    <n v="179"/>
    <n v="0"/>
    <n v="18"/>
    <n v="0"/>
    <n v="18"/>
    <n v="285"/>
    <n v="60"/>
    <n v="0"/>
    <n v="345"/>
    <n v="0"/>
    <n v="2"/>
    <n v="2"/>
    <n v="4"/>
    <n v="29"/>
    <n v="4"/>
    <n v="0"/>
    <n v="14"/>
    <n v="0"/>
    <n v="47"/>
    <n v="0"/>
    <n v="5"/>
    <n v="1676"/>
    <m/>
  </r>
  <r>
    <x v="15"/>
    <x v="11"/>
    <n v="54.8"/>
    <n v="77.59"/>
    <n v="0"/>
    <n v="52.57"/>
    <n v="184.95999999999998"/>
    <n v="184.95999999999998"/>
    <n v="196.96800000000002"/>
    <n v="209.97"/>
    <n v="12.2"/>
    <n v="116.54"/>
    <n v="8"/>
    <n v="326.51"/>
    <n v="326.51"/>
    <n v="40"/>
    <n v="15"/>
    <n v="1"/>
    <n v="56"/>
    <n v="38"/>
    <n v="82"/>
    <n v="0"/>
    <n v="15"/>
    <n v="2"/>
    <n v="137"/>
    <n v="35"/>
    <n v="18"/>
    <n v="137"/>
    <n v="190"/>
    <n v="10"/>
    <n v="21"/>
    <n v="107"/>
    <n v="138"/>
    <n v="46"/>
    <n v="0"/>
    <n v="133"/>
    <n v="179"/>
    <n v="0"/>
    <n v="18"/>
    <n v="0"/>
    <n v="18"/>
    <n v="285"/>
    <n v="60"/>
    <n v="0"/>
    <n v="345"/>
    <n v="0"/>
    <n v="2"/>
    <n v="2"/>
    <n v="4"/>
    <n v="29"/>
    <n v="4"/>
    <n v="0"/>
    <n v="14"/>
    <n v="0"/>
    <n v="47"/>
    <n v="0"/>
    <n v="5"/>
    <n v="1676"/>
    <m/>
  </r>
  <r>
    <x v="16"/>
    <x v="0"/>
    <n v="54.8"/>
    <n v="77.59"/>
    <n v="0"/>
    <n v="52.57"/>
    <n v="184.95999999999998"/>
    <n v="184.95999999999998"/>
    <n v="196.96800000000002"/>
    <n v="209.97"/>
    <n v="12.2"/>
    <n v="116.54"/>
    <n v="8"/>
    <n v="326.51"/>
    <n v="326.51"/>
    <n v="40"/>
    <n v="15"/>
    <n v="1"/>
    <n v="56"/>
    <n v="38"/>
    <n v="82"/>
    <n v="0"/>
    <n v="15"/>
    <n v="2"/>
    <n v="137"/>
    <n v="35"/>
    <n v="18"/>
    <n v="137"/>
    <n v="190"/>
    <n v="10"/>
    <n v="21"/>
    <n v="107"/>
    <n v="138"/>
    <n v="46"/>
    <n v="0"/>
    <n v="133"/>
    <n v="179"/>
    <n v="0"/>
    <n v="18"/>
    <n v="0"/>
    <n v="18"/>
    <n v="285"/>
    <n v="60"/>
    <n v="0"/>
    <n v="345"/>
    <n v="0"/>
    <n v="2"/>
    <n v="2"/>
    <n v="4"/>
    <n v="29"/>
    <n v="4"/>
    <n v="0"/>
    <n v="14"/>
    <n v="0"/>
    <n v="47"/>
    <n v="0"/>
    <n v="5"/>
    <n v="1676"/>
    <m/>
  </r>
  <r>
    <x v="16"/>
    <x v="1"/>
    <n v="54.8"/>
    <n v="77.59"/>
    <n v="0"/>
    <n v="52.57"/>
    <n v="184.95999999999998"/>
    <n v="184.95999999999998"/>
    <n v="196.96800000000002"/>
    <n v="209.97"/>
    <n v="12.2"/>
    <n v="116.54"/>
    <n v="8"/>
    <n v="326.51"/>
    <n v="326.51"/>
    <n v="40"/>
    <n v="15"/>
    <n v="1"/>
    <n v="56"/>
    <n v="38"/>
    <n v="82"/>
    <n v="0"/>
    <n v="15"/>
    <n v="2"/>
    <n v="137"/>
    <n v="35"/>
    <n v="18"/>
    <n v="137"/>
    <n v="190"/>
    <n v="10"/>
    <n v="21"/>
    <n v="107"/>
    <n v="138"/>
    <n v="46"/>
    <n v="0"/>
    <n v="133"/>
    <n v="179"/>
    <n v="0"/>
    <n v="18"/>
    <n v="0"/>
    <n v="18"/>
    <n v="285"/>
    <n v="60"/>
    <n v="0"/>
    <n v="345"/>
    <n v="0"/>
    <n v="2"/>
    <n v="2"/>
    <n v="4"/>
    <n v="29"/>
    <n v="4"/>
    <n v="0"/>
    <n v="14"/>
    <n v="0"/>
    <n v="47"/>
    <n v="0"/>
    <n v="5"/>
    <n v="1676"/>
    <m/>
  </r>
  <r>
    <x v="16"/>
    <x v="2"/>
    <n v="54.8"/>
    <n v="77.59"/>
    <n v="0"/>
    <n v="52.57"/>
    <n v="184.95999999999998"/>
    <n v="184.95999999999998"/>
    <n v="196.96800000000002"/>
    <n v="209.97"/>
    <n v="12.2"/>
    <n v="116.54"/>
    <n v="8"/>
    <n v="326.51"/>
    <n v="326.51"/>
    <n v="40"/>
    <n v="15"/>
    <n v="1"/>
    <n v="56"/>
    <n v="38"/>
    <n v="82"/>
    <n v="0"/>
    <n v="15"/>
    <n v="2"/>
    <n v="137"/>
    <n v="35"/>
    <n v="18"/>
    <n v="137"/>
    <n v="190"/>
    <n v="10"/>
    <n v="21"/>
    <n v="107"/>
    <n v="138"/>
    <n v="46"/>
    <n v="0"/>
    <n v="133"/>
    <n v="179"/>
    <n v="0"/>
    <n v="18"/>
    <n v="0"/>
    <n v="18"/>
    <n v="285"/>
    <n v="60"/>
    <n v="0"/>
    <n v="345"/>
    <n v="0"/>
    <n v="2"/>
    <n v="2"/>
    <n v="4"/>
    <n v="29"/>
    <n v="4"/>
    <n v="0"/>
    <n v="14"/>
    <n v="0"/>
    <n v="47"/>
    <n v="0"/>
    <n v="5"/>
    <n v="1676"/>
    <m/>
  </r>
  <r>
    <x v="16"/>
    <x v="3"/>
    <n v="54.8"/>
    <n v="77.59"/>
    <n v="0"/>
    <n v="52.57"/>
    <n v="184.95999999999998"/>
    <n v="184.95999999999998"/>
    <n v="196.96800000000002"/>
    <n v="209.97"/>
    <n v="12.2"/>
    <n v="116.54"/>
    <n v="8"/>
    <n v="326.51"/>
    <n v="326.51"/>
    <n v="40"/>
    <n v="15"/>
    <n v="1"/>
    <n v="56"/>
    <n v="38"/>
    <n v="82"/>
    <n v="0"/>
    <n v="15"/>
    <n v="2"/>
    <n v="137"/>
    <n v="35"/>
    <n v="18"/>
    <n v="137"/>
    <n v="190"/>
    <n v="10"/>
    <n v="21"/>
    <n v="107"/>
    <n v="138"/>
    <n v="46"/>
    <n v="0"/>
    <n v="133"/>
    <n v="179"/>
    <n v="0"/>
    <n v="18"/>
    <n v="0"/>
    <n v="18"/>
    <n v="285"/>
    <n v="60"/>
    <n v="0"/>
    <n v="345"/>
    <n v="0"/>
    <n v="2"/>
    <n v="2"/>
    <n v="4"/>
    <n v="29"/>
    <n v="4"/>
    <n v="0"/>
    <n v="14"/>
    <n v="0"/>
    <n v="47"/>
    <n v="0"/>
    <n v="5"/>
    <n v="1676"/>
    <m/>
  </r>
  <r>
    <x v="16"/>
    <x v="4"/>
    <n v="54.8"/>
    <n v="77.59"/>
    <n v="0"/>
    <n v="52.57"/>
    <n v="184.95999999999998"/>
    <n v="184.95999999999998"/>
    <n v="196.96800000000002"/>
    <n v="209.97"/>
    <n v="12.2"/>
    <n v="116.54"/>
    <n v="8"/>
    <n v="326.51"/>
    <n v="326.51"/>
    <n v="40"/>
    <n v="15"/>
    <n v="1"/>
    <n v="56"/>
    <n v="38"/>
    <n v="82"/>
    <n v="0"/>
    <n v="15"/>
    <n v="2"/>
    <n v="137"/>
    <n v="35"/>
    <n v="18"/>
    <n v="137"/>
    <n v="190"/>
    <n v="10"/>
    <n v="21"/>
    <n v="107"/>
    <n v="138"/>
    <n v="46"/>
    <n v="0"/>
    <n v="133"/>
    <n v="179"/>
    <n v="0"/>
    <n v="18"/>
    <n v="0"/>
    <n v="18"/>
    <n v="285"/>
    <n v="60"/>
    <n v="0"/>
    <n v="345"/>
    <n v="0"/>
    <n v="2"/>
    <n v="2"/>
    <n v="4"/>
    <n v="29"/>
    <n v="4"/>
    <n v="0"/>
    <n v="14"/>
    <n v="0"/>
    <n v="47"/>
    <n v="0"/>
    <n v="5"/>
    <n v="1676"/>
    <m/>
  </r>
  <r>
    <x v="16"/>
    <x v="5"/>
    <n v="54.8"/>
    <n v="77.59"/>
    <n v="0"/>
    <n v="52.57"/>
    <n v="184.95999999999998"/>
    <n v="184.95999999999998"/>
    <n v="196.96800000000002"/>
    <n v="209.97"/>
    <n v="12.2"/>
    <n v="116.54"/>
    <n v="8"/>
    <n v="326.51"/>
    <n v="326.51"/>
    <n v="40"/>
    <n v="15"/>
    <n v="1"/>
    <n v="56"/>
    <n v="38"/>
    <n v="82"/>
    <n v="0"/>
    <n v="15"/>
    <n v="2"/>
    <n v="137"/>
    <n v="35"/>
    <n v="18"/>
    <n v="137"/>
    <n v="190"/>
    <n v="10"/>
    <n v="21"/>
    <n v="107"/>
    <n v="138"/>
    <n v="46"/>
    <n v="0"/>
    <n v="133"/>
    <n v="179"/>
    <n v="0"/>
    <n v="18"/>
    <n v="0"/>
    <n v="18"/>
    <n v="285"/>
    <n v="60"/>
    <n v="0"/>
    <n v="345"/>
    <n v="0"/>
    <n v="2"/>
    <n v="2"/>
    <n v="4"/>
    <n v="29"/>
    <n v="4"/>
    <n v="0"/>
    <n v="14"/>
    <n v="0"/>
    <n v="47"/>
    <n v="0"/>
    <n v="5"/>
    <n v="1676"/>
    <m/>
  </r>
  <r>
    <x v="16"/>
    <x v="6"/>
    <n v="54.8"/>
    <n v="77.59"/>
    <n v="0"/>
    <n v="52.57"/>
    <n v="184.95999999999998"/>
    <n v="184.95999999999998"/>
    <n v="196.96800000000002"/>
    <n v="209.97"/>
    <n v="12.2"/>
    <n v="116.54"/>
    <n v="8"/>
    <n v="326.51"/>
    <n v="326.51"/>
    <n v="40"/>
    <n v="15"/>
    <n v="1"/>
    <n v="56"/>
    <n v="38"/>
    <n v="82"/>
    <n v="0"/>
    <n v="15"/>
    <n v="2"/>
    <n v="137"/>
    <n v="35"/>
    <n v="18"/>
    <n v="137"/>
    <n v="190"/>
    <n v="10"/>
    <n v="21"/>
    <n v="107"/>
    <n v="138"/>
    <n v="46"/>
    <n v="0"/>
    <n v="133"/>
    <n v="179"/>
    <n v="0"/>
    <n v="18"/>
    <n v="0"/>
    <n v="18"/>
    <n v="285"/>
    <n v="60"/>
    <n v="0"/>
    <n v="345"/>
    <n v="0"/>
    <n v="2"/>
    <n v="2"/>
    <n v="4"/>
    <n v="29"/>
    <n v="4"/>
    <n v="0"/>
    <n v="14"/>
    <n v="0"/>
    <n v="47"/>
    <n v="0"/>
    <n v="5"/>
    <n v="1676"/>
    <m/>
  </r>
  <r>
    <x v="16"/>
    <x v="7"/>
    <n v="54.8"/>
    <n v="77.59"/>
    <n v="0"/>
    <n v="52.57"/>
    <n v="184.95999999999998"/>
    <n v="184.95999999999998"/>
    <n v="196.96800000000002"/>
    <n v="209.97"/>
    <n v="12.2"/>
    <n v="116.54"/>
    <n v="8"/>
    <n v="326.51"/>
    <n v="326.51"/>
    <n v="40"/>
    <n v="15"/>
    <n v="1"/>
    <n v="56"/>
    <n v="38"/>
    <n v="82"/>
    <n v="0"/>
    <n v="15"/>
    <n v="2"/>
    <n v="137"/>
    <n v="35"/>
    <n v="18"/>
    <n v="137"/>
    <n v="190"/>
    <n v="10"/>
    <n v="21"/>
    <n v="107"/>
    <n v="138"/>
    <n v="46"/>
    <n v="0"/>
    <n v="133"/>
    <n v="179"/>
    <n v="0"/>
    <n v="18"/>
    <n v="0"/>
    <n v="18"/>
    <n v="285"/>
    <n v="60"/>
    <n v="0"/>
    <n v="345"/>
    <n v="0"/>
    <n v="2"/>
    <n v="2"/>
    <n v="4"/>
    <n v="29"/>
    <n v="4"/>
    <n v="0"/>
    <n v="14"/>
    <n v="0"/>
    <n v="47"/>
    <n v="0"/>
    <n v="5"/>
    <n v="1676"/>
    <m/>
  </r>
  <r>
    <x v="16"/>
    <x v="8"/>
    <n v="54.8"/>
    <n v="77.59"/>
    <n v="0"/>
    <n v="52.57"/>
    <n v="184.95999999999998"/>
    <n v="184.95999999999998"/>
    <n v="196.96800000000002"/>
    <n v="209.97"/>
    <n v="12.2"/>
    <n v="116.54"/>
    <n v="8"/>
    <n v="326.51"/>
    <n v="326.51"/>
    <n v="40"/>
    <n v="15"/>
    <n v="1"/>
    <n v="56"/>
    <n v="38"/>
    <n v="82"/>
    <n v="0"/>
    <n v="15"/>
    <n v="2"/>
    <n v="137"/>
    <n v="35"/>
    <n v="18"/>
    <n v="137"/>
    <n v="190"/>
    <n v="10"/>
    <n v="21"/>
    <n v="107"/>
    <n v="138"/>
    <n v="46"/>
    <n v="0"/>
    <n v="133"/>
    <n v="179"/>
    <n v="0"/>
    <n v="18"/>
    <n v="0"/>
    <n v="18"/>
    <n v="285"/>
    <n v="60"/>
    <n v="0"/>
    <n v="345"/>
    <n v="0"/>
    <n v="2"/>
    <n v="2"/>
    <n v="4"/>
    <n v="29"/>
    <n v="4"/>
    <n v="0"/>
    <n v="14"/>
    <n v="0"/>
    <n v="47"/>
    <n v="0"/>
    <n v="5"/>
    <n v="1676"/>
    <m/>
  </r>
  <r>
    <x v="16"/>
    <x v="9"/>
    <n v="54.8"/>
    <n v="77.59"/>
    <n v="0"/>
    <n v="52.57"/>
    <n v="184.95999999999998"/>
    <n v="184.95999999999998"/>
    <n v="196.96800000000002"/>
    <n v="209.97"/>
    <n v="12.2"/>
    <n v="116.54"/>
    <n v="8"/>
    <n v="326.51"/>
    <n v="326.51"/>
    <n v="40"/>
    <n v="15"/>
    <n v="1"/>
    <n v="56"/>
    <n v="38"/>
    <n v="82"/>
    <n v="0"/>
    <n v="15"/>
    <n v="2"/>
    <n v="137"/>
    <n v="35"/>
    <n v="18"/>
    <n v="137"/>
    <n v="190"/>
    <n v="10"/>
    <n v="21"/>
    <n v="107"/>
    <n v="138"/>
    <n v="46"/>
    <n v="0"/>
    <n v="133"/>
    <n v="179"/>
    <n v="0"/>
    <n v="18"/>
    <n v="0"/>
    <n v="18"/>
    <n v="285"/>
    <n v="60"/>
    <n v="0"/>
    <n v="345"/>
    <n v="0"/>
    <n v="2"/>
    <n v="2"/>
    <n v="4"/>
    <n v="29"/>
    <n v="4"/>
    <n v="0"/>
    <n v="14"/>
    <n v="0"/>
    <n v="47"/>
    <n v="0"/>
    <n v="5"/>
    <n v="1676"/>
    <m/>
  </r>
  <r>
    <x v="16"/>
    <x v="10"/>
    <n v="54.8"/>
    <n v="77.59"/>
    <n v="0"/>
    <n v="52.57"/>
    <n v="184.95999999999998"/>
    <n v="184.95999999999998"/>
    <n v="196.96800000000002"/>
    <n v="209.97"/>
    <n v="12.2"/>
    <n v="116.54"/>
    <n v="8"/>
    <n v="326.51"/>
    <n v="326.51"/>
    <n v="40"/>
    <n v="15"/>
    <n v="1"/>
    <n v="56"/>
    <n v="38"/>
    <n v="82"/>
    <n v="0"/>
    <n v="15"/>
    <n v="2"/>
    <n v="137"/>
    <n v="35"/>
    <n v="18"/>
    <n v="137"/>
    <n v="190"/>
    <n v="10"/>
    <n v="21"/>
    <n v="107"/>
    <n v="138"/>
    <n v="46"/>
    <n v="0"/>
    <n v="133"/>
    <n v="179"/>
    <n v="0"/>
    <n v="18"/>
    <n v="0"/>
    <n v="18"/>
    <n v="285"/>
    <n v="60"/>
    <n v="0"/>
    <n v="345"/>
    <n v="0"/>
    <n v="2"/>
    <n v="2"/>
    <n v="4"/>
    <n v="29"/>
    <n v="4"/>
    <n v="0"/>
    <n v="14"/>
    <n v="0"/>
    <n v="47"/>
    <n v="0"/>
    <n v="5"/>
    <n v="1676"/>
    <m/>
  </r>
  <r>
    <x v="16"/>
    <x v="11"/>
    <n v="54.8"/>
    <n v="77.59"/>
    <n v="0"/>
    <n v="52.57"/>
    <n v="184.95999999999998"/>
    <n v="184.95999999999998"/>
    <n v="196.96800000000002"/>
    <n v="209.97"/>
    <n v="12.2"/>
    <n v="116.54"/>
    <n v="8"/>
    <n v="326.51"/>
    <n v="326.51"/>
    <n v="40"/>
    <n v="15"/>
    <n v="1"/>
    <n v="56"/>
    <n v="38"/>
    <n v="82"/>
    <n v="0"/>
    <n v="15"/>
    <n v="2"/>
    <n v="137"/>
    <n v="35"/>
    <n v="18"/>
    <n v="137"/>
    <n v="190"/>
    <n v="10"/>
    <n v="21"/>
    <n v="107"/>
    <n v="138"/>
    <n v="46"/>
    <n v="0"/>
    <n v="133"/>
    <n v="179"/>
    <n v="0"/>
    <n v="18"/>
    <n v="0"/>
    <n v="18"/>
    <n v="285"/>
    <n v="60"/>
    <n v="0"/>
    <n v="345"/>
    <n v="0"/>
    <n v="2"/>
    <n v="2"/>
    <n v="4"/>
    <n v="29"/>
    <n v="4"/>
    <n v="0"/>
    <n v="14"/>
    <n v="0"/>
    <n v="47"/>
    <n v="0"/>
    <n v="5"/>
    <n v="1676"/>
    <m/>
  </r>
  <r>
    <x v="17"/>
    <x v="0"/>
    <n v="54.8"/>
    <n v="77.59"/>
    <n v="0"/>
    <n v="52.57"/>
    <n v="184.95999999999998"/>
    <n v="184.95999999999998"/>
    <n v="196.96800000000002"/>
    <n v="209.97"/>
    <n v="12.2"/>
    <n v="116.54"/>
    <n v="8"/>
    <n v="326.51"/>
    <n v="326.51"/>
    <n v="40"/>
    <n v="15"/>
    <n v="1"/>
    <n v="56"/>
    <n v="38"/>
    <n v="82"/>
    <n v="0"/>
    <n v="15"/>
    <n v="2"/>
    <n v="137"/>
    <n v="35"/>
    <n v="18"/>
    <n v="137"/>
    <n v="190"/>
    <n v="10"/>
    <n v="21"/>
    <n v="107"/>
    <n v="138"/>
    <n v="46"/>
    <n v="0"/>
    <n v="133"/>
    <n v="179"/>
    <n v="0"/>
    <n v="18"/>
    <n v="0"/>
    <n v="18"/>
    <n v="285"/>
    <n v="60"/>
    <n v="0"/>
    <n v="345"/>
    <n v="0"/>
    <n v="2"/>
    <n v="2"/>
    <n v="4"/>
    <n v="29"/>
    <n v="4"/>
    <n v="0"/>
    <n v="14"/>
    <n v="0"/>
    <n v="47"/>
    <n v="0"/>
    <n v="5"/>
    <n v="1676"/>
    <m/>
  </r>
  <r>
    <x v="17"/>
    <x v="1"/>
    <n v="54.8"/>
    <n v="77.59"/>
    <n v="0"/>
    <n v="52.57"/>
    <n v="184.95999999999998"/>
    <n v="184.95999999999998"/>
    <n v="196.96800000000002"/>
    <n v="209.97"/>
    <n v="12.2"/>
    <n v="116.54"/>
    <n v="8"/>
    <n v="326.51"/>
    <n v="326.51"/>
    <n v="40"/>
    <n v="15"/>
    <n v="1"/>
    <n v="56"/>
    <n v="38"/>
    <n v="82"/>
    <n v="0"/>
    <n v="15"/>
    <n v="2"/>
    <n v="137"/>
    <n v="35"/>
    <n v="18"/>
    <n v="137"/>
    <n v="190"/>
    <n v="10"/>
    <n v="21"/>
    <n v="107"/>
    <n v="138"/>
    <n v="46"/>
    <n v="0"/>
    <n v="133"/>
    <n v="179"/>
    <n v="0"/>
    <n v="18"/>
    <n v="0"/>
    <n v="18"/>
    <n v="285"/>
    <n v="60"/>
    <n v="0"/>
    <n v="345"/>
    <n v="0"/>
    <n v="2"/>
    <n v="2"/>
    <n v="4"/>
    <n v="29"/>
    <n v="4"/>
    <n v="0"/>
    <n v="14"/>
    <n v="0"/>
    <n v="47"/>
    <n v="0"/>
    <n v="5"/>
    <n v="1676"/>
    <m/>
  </r>
  <r>
    <x v="17"/>
    <x v="2"/>
    <n v="54.8"/>
    <n v="77.59"/>
    <n v="0"/>
    <n v="52.57"/>
    <n v="184.95999999999998"/>
    <n v="184.95999999999998"/>
    <n v="196.96800000000002"/>
    <n v="209.97"/>
    <n v="12.2"/>
    <n v="116.54"/>
    <n v="8"/>
    <n v="326.51"/>
    <n v="326.51"/>
    <n v="40"/>
    <n v="15"/>
    <n v="1"/>
    <n v="56"/>
    <n v="38"/>
    <n v="82"/>
    <n v="0"/>
    <n v="15"/>
    <n v="2"/>
    <n v="137"/>
    <n v="35"/>
    <n v="18"/>
    <n v="137"/>
    <n v="190"/>
    <n v="10"/>
    <n v="21"/>
    <n v="107"/>
    <n v="138"/>
    <n v="46"/>
    <n v="0"/>
    <n v="133"/>
    <n v="179"/>
    <n v="0"/>
    <n v="18"/>
    <n v="0"/>
    <n v="18"/>
    <n v="285"/>
    <n v="60"/>
    <n v="0"/>
    <n v="345"/>
    <n v="0"/>
    <n v="2"/>
    <n v="2"/>
    <n v="4"/>
    <n v="29"/>
    <n v="4"/>
    <n v="0"/>
    <n v="14"/>
    <n v="0"/>
    <n v="47"/>
    <n v="0"/>
    <n v="5"/>
    <n v="1676"/>
    <m/>
  </r>
  <r>
    <x v="17"/>
    <x v="3"/>
    <n v="54.8"/>
    <n v="77.59"/>
    <n v="0"/>
    <n v="52.57"/>
    <n v="184.95999999999998"/>
    <n v="184.95999999999998"/>
    <n v="196.96800000000002"/>
    <n v="209.97"/>
    <n v="12.2"/>
    <n v="116.54"/>
    <n v="8"/>
    <n v="326.51"/>
    <n v="326.51"/>
    <n v="40"/>
    <n v="15"/>
    <n v="1"/>
    <n v="56"/>
    <n v="38"/>
    <n v="82"/>
    <n v="0"/>
    <n v="15"/>
    <n v="2"/>
    <n v="137"/>
    <n v="35"/>
    <n v="18"/>
    <n v="137"/>
    <n v="190"/>
    <n v="10"/>
    <n v="21"/>
    <n v="107"/>
    <n v="138"/>
    <n v="46"/>
    <n v="0"/>
    <n v="133"/>
    <n v="179"/>
    <n v="0"/>
    <n v="18"/>
    <n v="0"/>
    <n v="18"/>
    <n v="285"/>
    <n v="60"/>
    <n v="0"/>
    <n v="345"/>
    <n v="0"/>
    <n v="2"/>
    <n v="2"/>
    <n v="4"/>
    <n v="29"/>
    <n v="4"/>
    <n v="0"/>
    <n v="14"/>
    <n v="0"/>
    <n v="47"/>
    <n v="0"/>
    <n v="5"/>
    <n v="1676"/>
    <m/>
  </r>
  <r>
    <x v="17"/>
    <x v="4"/>
    <n v="54.8"/>
    <n v="77.59"/>
    <n v="0"/>
    <n v="52.57"/>
    <n v="184.95999999999998"/>
    <n v="184.95999999999998"/>
    <n v="196.96800000000002"/>
    <n v="209.97"/>
    <n v="12.2"/>
    <n v="116.54"/>
    <n v="8"/>
    <n v="326.51"/>
    <n v="326.51"/>
    <n v="40"/>
    <n v="15"/>
    <n v="1"/>
    <n v="56"/>
    <n v="38"/>
    <n v="82"/>
    <n v="0"/>
    <n v="15"/>
    <n v="2"/>
    <n v="137"/>
    <n v="35"/>
    <n v="18"/>
    <n v="137"/>
    <n v="190"/>
    <n v="10"/>
    <n v="21"/>
    <n v="107"/>
    <n v="138"/>
    <n v="46"/>
    <n v="0"/>
    <n v="133"/>
    <n v="179"/>
    <n v="0"/>
    <n v="18"/>
    <n v="0"/>
    <n v="18"/>
    <n v="285"/>
    <n v="60"/>
    <n v="0"/>
    <n v="345"/>
    <n v="0"/>
    <n v="2"/>
    <n v="2"/>
    <n v="4"/>
    <n v="29"/>
    <n v="4"/>
    <n v="0"/>
    <n v="14"/>
    <n v="0"/>
    <n v="47"/>
    <n v="0"/>
    <n v="5"/>
    <n v="1676"/>
    <m/>
  </r>
  <r>
    <x v="17"/>
    <x v="5"/>
    <n v="54.8"/>
    <n v="77.59"/>
    <n v="0"/>
    <n v="52.57"/>
    <n v="184.95999999999998"/>
    <n v="184.95999999999998"/>
    <n v="196.96800000000002"/>
    <n v="209.97"/>
    <n v="12.2"/>
    <n v="116.54"/>
    <n v="8"/>
    <n v="326.51"/>
    <n v="326.51"/>
    <n v="40"/>
    <n v="15"/>
    <n v="1"/>
    <n v="56"/>
    <n v="38"/>
    <n v="82"/>
    <n v="0"/>
    <n v="15"/>
    <n v="2"/>
    <n v="137"/>
    <n v="35"/>
    <n v="18"/>
    <n v="137"/>
    <n v="190"/>
    <n v="10"/>
    <n v="21"/>
    <n v="107"/>
    <n v="138"/>
    <n v="46"/>
    <n v="0"/>
    <n v="133"/>
    <n v="179"/>
    <n v="0"/>
    <n v="18"/>
    <n v="0"/>
    <n v="18"/>
    <n v="285"/>
    <n v="60"/>
    <n v="0"/>
    <n v="345"/>
    <n v="0"/>
    <n v="2"/>
    <n v="2"/>
    <n v="4"/>
    <n v="29"/>
    <n v="4"/>
    <n v="0"/>
    <n v="14"/>
    <n v="0"/>
    <n v="47"/>
    <n v="0"/>
    <n v="5"/>
    <n v="1676"/>
    <m/>
  </r>
  <r>
    <x v="17"/>
    <x v="6"/>
    <n v="54.8"/>
    <n v="77.59"/>
    <n v="0"/>
    <n v="52.57"/>
    <n v="184.95999999999998"/>
    <n v="184.95999999999998"/>
    <n v="196.96800000000002"/>
    <n v="209.97"/>
    <n v="12.2"/>
    <n v="116.54"/>
    <n v="8"/>
    <n v="326.51"/>
    <n v="326.51"/>
    <n v="40"/>
    <n v="15"/>
    <n v="1"/>
    <n v="56"/>
    <n v="38"/>
    <n v="82"/>
    <n v="0"/>
    <n v="15"/>
    <n v="2"/>
    <n v="137"/>
    <n v="35"/>
    <n v="18"/>
    <n v="137"/>
    <n v="190"/>
    <n v="10"/>
    <n v="21"/>
    <n v="107"/>
    <n v="138"/>
    <n v="46"/>
    <n v="0"/>
    <n v="133"/>
    <n v="179"/>
    <n v="0"/>
    <n v="18"/>
    <n v="0"/>
    <n v="18"/>
    <n v="285"/>
    <n v="60"/>
    <n v="0"/>
    <n v="345"/>
    <n v="0"/>
    <n v="2"/>
    <n v="2"/>
    <n v="4"/>
    <n v="29"/>
    <n v="4"/>
    <n v="0"/>
    <n v="14"/>
    <n v="0"/>
    <n v="47"/>
    <n v="0"/>
    <n v="5"/>
    <n v="1676"/>
    <m/>
  </r>
  <r>
    <x v="17"/>
    <x v="7"/>
    <n v="54.8"/>
    <n v="77.59"/>
    <n v="0"/>
    <n v="52.57"/>
    <n v="184.95999999999998"/>
    <n v="184.95999999999998"/>
    <n v="196.96800000000002"/>
    <n v="209.97"/>
    <n v="12.2"/>
    <n v="116.54"/>
    <n v="8"/>
    <n v="326.51"/>
    <n v="326.51"/>
    <n v="40"/>
    <n v="15"/>
    <n v="1"/>
    <n v="56"/>
    <n v="38"/>
    <n v="82"/>
    <n v="0"/>
    <n v="15"/>
    <n v="2"/>
    <n v="137"/>
    <n v="35"/>
    <n v="18"/>
    <n v="137"/>
    <n v="190"/>
    <n v="10"/>
    <n v="21"/>
    <n v="107"/>
    <n v="138"/>
    <n v="46"/>
    <n v="0"/>
    <n v="133"/>
    <n v="179"/>
    <n v="0"/>
    <n v="18"/>
    <n v="0"/>
    <n v="18"/>
    <n v="285"/>
    <n v="60"/>
    <n v="0"/>
    <n v="345"/>
    <n v="0"/>
    <n v="2"/>
    <n v="2"/>
    <n v="4"/>
    <n v="29"/>
    <n v="4"/>
    <n v="0"/>
    <n v="14"/>
    <n v="0"/>
    <n v="47"/>
    <n v="0"/>
    <n v="5"/>
    <n v="1676"/>
    <m/>
  </r>
  <r>
    <x v="17"/>
    <x v="8"/>
    <n v="54.8"/>
    <n v="77.59"/>
    <n v="0"/>
    <n v="52.57"/>
    <n v="184.95999999999998"/>
    <n v="184.95999999999998"/>
    <n v="196.96800000000002"/>
    <n v="209.97"/>
    <n v="12.2"/>
    <n v="116.54"/>
    <n v="8"/>
    <n v="326.51"/>
    <n v="326.51"/>
    <n v="40"/>
    <n v="15"/>
    <n v="1"/>
    <n v="56"/>
    <n v="38"/>
    <n v="82"/>
    <n v="0"/>
    <n v="15"/>
    <n v="2"/>
    <n v="137"/>
    <n v="35"/>
    <n v="18"/>
    <n v="137"/>
    <n v="190"/>
    <n v="10"/>
    <n v="21"/>
    <n v="107"/>
    <n v="138"/>
    <n v="46"/>
    <n v="0"/>
    <n v="133"/>
    <n v="179"/>
    <n v="0"/>
    <n v="18"/>
    <n v="0"/>
    <n v="18"/>
    <n v="285"/>
    <n v="60"/>
    <n v="0"/>
    <n v="345"/>
    <n v="0"/>
    <n v="2"/>
    <n v="2"/>
    <n v="4"/>
    <n v="29"/>
    <n v="4"/>
    <n v="0"/>
    <n v="14"/>
    <n v="0"/>
    <n v="47"/>
    <n v="0"/>
    <n v="5"/>
    <n v="1676"/>
    <m/>
  </r>
  <r>
    <x v="17"/>
    <x v="9"/>
    <n v="54.8"/>
    <n v="77.59"/>
    <n v="0"/>
    <n v="52.57"/>
    <n v="184.95999999999998"/>
    <n v="184.95999999999998"/>
    <n v="196.96800000000002"/>
    <n v="209.97"/>
    <n v="12.2"/>
    <n v="116.54"/>
    <n v="8"/>
    <n v="326.51"/>
    <n v="326.51"/>
    <n v="40"/>
    <n v="15"/>
    <n v="1"/>
    <n v="56"/>
    <n v="38"/>
    <n v="82"/>
    <n v="0"/>
    <n v="15"/>
    <n v="2"/>
    <n v="137"/>
    <n v="35"/>
    <n v="18"/>
    <n v="137"/>
    <n v="190"/>
    <n v="10"/>
    <n v="21"/>
    <n v="107"/>
    <n v="138"/>
    <n v="46"/>
    <n v="0"/>
    <n v="133"/>
    <n v="179"/>
    <n v="0"/>
    <n v="18"/>
    <n v="0"/>
    <n v="18"/>
    <n v="285"/>
    <n v="60"/>
    <n v="0"/>
    <n v="345"/>
    <n v="0"/>
    <n v="2"/>
    <n v="2"/>
    <n v="4"/>
    <n v="29"/>
    <n v="4"/>
    <n v="0"/>
    <n v="14"/>
    <n v="0"/>
    <n v="47"/>
    <n v="0"/>
    <n v="5"/>
    <n v="1676"/>
    <m/>
  </r>
  <r>
    <x v="17"/>
    <x v="10"/>
    <n v="54.8"/>
    <n v="77.59"/>
    <n v="0"/>
    <n v="52.57"/>
    <n v="184.95999999999998"/>
    <n v="184.95999999999998"/>
    <n v="196.96800000000002"/>
    <n v="209.97"/>
    <n v="12.2"/>
    <n v="116.54"/>
    <n v="8"/>
    <n v="326.51"/>
    <n v="326.51"/>
    <n v="40"/>
    <n v="15"/>
    <n v="1"/>
    <n v="56"/>
    <n v="38"/>
    <n v="82"/>
    <n v="0"/>
    <n v="15"/>
    <n v="2"/>
    <n v="137"/>
    <n v="35"/>
    <n v="18"/>
    <n v="137"/>
    <n v="190"/>
    <n v="10"/>
    <n v="21"/>
    <n v="107"/>
    <n v="138"/>
    <n v="46"/>
    <n v="0"/>
    <n v="133"/>
    <n v="179"/>
    <n v="0"/>
    <n v="18"/>
    <n v="0"/>
    <n v="18"/>
    <n v="285"/>
    <n v="60"/>
    <n v="0"/>
    <n v="345"/>
    <n v="0"/>
    <n v="2"/>
    <n v="2"/>
    <n v="4"/>
    <n v="29"/>
    <n v="4"/>
    <n v="0"/>
    <n v="14"/>
    <n v="0"/>
    <n v="47"/>
    <n v="0"/>
    <n v="5"/>
    <n v="1676"/>
    <m/>
  </r>
  <r>
    <x v="17"/>
    <x v="11"/>
    <n v="54.8"/>
    <n v="77.59"/>
    <n v="0"/>
    <n v="52.57"/>
    <n v="184.95999999999998"/>
    <n v="184.95999999999998"/>
    <n v="196.96800000000002"/>
    <n v="209.97"/>
    <n v="12.2"/>
    <n v="116.54"/>
    <n v="8"/>
    <n v="326.51"/>
    <n v="326.51"/>
    <n v="40"/>
    <n v="15"/>
    <n v="1"/>
    <n v="56"/>
    <n v="38"/>
    <n v="82"/>
    <n v="0"/>
    <n v="15"/>
    <n v="2"/>
    <n v="137"/>
    <n v="35"/>
    <n v="18"/>
    <n v="137"/>
    <n v="190"/>
    <n v="10"/>
    <n v="21"/>
    <n v="107"/>
    <n v="138"/>
    <n v="46"/>
    <n v="0"/>
    <n v="133"/>
    <n v="179"/>
    <n v="0"/>
    <n v="18"/>
    <n v="0"/>
    <n v="18"/>
    <n v="285"/>
    <n v="60"/>
    <n v="0"/>
    <n v="345"/>
    <n v="0"/>
    <n v="2"/>
    <n v="2"/>
    <n v="4"/>
    <n v="29"/>
    <n v="4"/>
    <n v="0"/>
    <n v="14"/>
    <n v="0"/>
    <n v="47"/>
    <n v="0"/>
    <n v="5"/>
    <n v="1676"/>
    <m/>
  </r>
  <r>
    <x v="18"/>
    <x v="0"/>
    <n v="54.8"/>
    <n v="77.59"/>
    <n v="0"/>
    <n v="52.57"/>
    <n v="184.95999999999998"/>
    <n v="184.95999999999998"/>
    <n v="196.96800000000002"/>
    <n v="209.97"/>
    <n v="12.2"/>
    <n v="116.54"/>
    <n v="8"/>
    <n v="326.51"/>
    <n v="326.51"/>
    <n v="40"/>
    <n v="15"/>
    <n v="1"/>
    <n v="56"/>
    <n v="38"/>
    <n v="80"/>
    <n v="0"/>
    <n v="15"/>
    <n v="2"/>
    <n v="135"/>
    <n v="37"/>
    <n v="18"/>
    <n v="135"/>
    <n v="190"/>
    <n v="10"/>
    <n v="21"/>
    <n v="107"/>
    <n v="138"/>
    <n v="46"/>
    <n v="0"/>
    <n v="133"/>
    <n v="179"/>
    <n v="0"/>
    <n v="18"/>
    <n v="0"/>
    <n v="18"/>
    <n v="285"/>
    <n v="60"/>
    <n v="0"/>
    <n v="345"/>
    <n v="0"/>
    <n v="2"/>
    <n v="2"/>
    <n v="4"/>
    <n v="29"/>
    <n v="4"/>
    <n v="0"/>
    <n v="14"/>
    <n v="0"/>
    <n v="47"/>
    <n v="0"/>
    <n v="5"/>
    <n v="1676"/>
    <m/>
  </r>
  <r>
    <x v="18"/>
    <x v="1"/>
    <n v="54.8"/>
    <n v="77.59"/>
    <n v="0"/>
    <n v="52.57"/>
    <n v="184.95999999999998"/>
    <n v="184.95999999999998"/>
    <n v="196.96800000000002"/>
    <n v="209.97"/>
    <n v="12.2"/>
    <n v="116.54"/>
    <n v="8"/>
    <n v="326.51"/>
    <n v="326.51"/>
    <n v="40"/>
    <n v="15"/>
    <n v="1"/>
    <n v="56"/>
    <n v="38"/>
    <n v="80"/>
    <n v="0"/>
    <n v="15"/>
    <n v="2"/>
    <n v="135"/>
    <n v="37"/>
    <n v="18"/>
    <n v="135"/>
    <n v="190"/>
    <n v="10"/>
    <n v="21"/>
    <n v="107"/>
    <n v="138"/>
    <n v="46"/>
    <n v="0"/>
    <n v="133"/>
    <n v="179"/>
    <n v="0"/>
    <n v="18"/>
    <n v="0"/>
    <n v="18"/>
    <n v="285"/>
    <n v="60"/>
    <n v="0"/>
    <n v="345"/>
    <n v="0"/>
    <n v="2"/>
    <n v="2"/>
    <n v="4"/>
    <n v="29"/>
    <n v="4"/>
    <n v="0"/>
    <n v="14"/>
    <n v="0"/>
    <n v="47"/>
    <n v="0"/>
    <n v="5"/>
    <n v="1676"/>
    <m/>
  </r>
  <r>
    <x v="18"/>
    <x v="2"/>
    <n v="54.8"/>
    <n v="77.59"/>
    <n v="0"/>
    <n v="52.57"/>
    <n v="184.95999999999998"/>
    <n v="184.95999999999998"/>
    <n v="196.96800000000002"/>
    <n v="209.97"/>
    <n v="12.2"/>
    <n v="116.54"/>
    <n v="8"/>
    <n v="326.51"/>
    <n v="326.51"/>
    <n v="40"/>
    <n v="15"/>
    <n v="1"/>
    <n v="56"/>
    <n v="38"/>
    <n v="80"/>
    <n v="0"/>
    <n v="15"/>
    <n v="2"/>
    <n v="135"/>
    <n v="37"/>
    <n v="18"/>
    <n v="135"/>
    <n v="190"/>
    <n v="10"/>
    <n v="21"/>
    <n v="107"/>
    <n v="138"/>
    <n v="46"/>
    <n v="0"/>
    <n v="133"/>
    <n v="179"/>
    <n v="0"/>
    <n v="18"/>
    <n v="0"/>
    <n v="18"/>
    <n v="285"/>
    <n v="60"/>
    <n v="0"/>
    <n v="345"/>
    <n v="0"/>
    <n v="2"/>
    <n v="2"/>
    <n v="4"/>
    <n v="29"/>
    <n v="4"/>
    <n v="0"/>
    <n v="14"/>
    <n v="0"/>
    <n v="47"/>
    <n v="0"/>
    <n v="5"/>
    <n v="1676"/>
    <m/>
  </r>
  <r>
    <x v="18"/>
    <x v="3"/>
    <n v="54.8"/>
    <n v="77.59"/>
    <n v="0"/>
    <n v="52.57"/>
    <n v="184.95999999999998"/>
    <n v="184.95999999999998"/>
    <n v="196.96800000000002"/>
    <n v="209.97"/>
    <n v="12.2"/>
    <n v="116.54"/>
    <n v="8"/>
    <n v="326.51"/>
    <n v="326.51"/>
    <n v="40"/>
    <n v="15"/>
    <n v="1"/>
    <n v="56"/>
    <n v="38"/>
    <n v="80"/>
    <n v="0"/>
    <n v="15"/>
    <n v="2"/>
    <n v="135"/>
    <n v="37"/>
    <n v="18"/>
    <n v="135"/>
    <n v="190"/>
    <n v="10"/>
    <n v="21"/>
    <n v="107"/>
    <n v="138"/>
    <n v="46"/>
    <n v="0"/>
    <n v="133"/>
    <n v="179"/>
    <n v="0"/>
    <n v="18"/>
    <n v="0"/>
    <n v="18"/>
    <n v="285"/>
    <n v="60"/>
    <n v="0"/>
    <n v="345"/>
    <n v="0"/>
    <n v="2"/>
    <n v="2"/>
    <n v="4"/>
    <n v="29"/>
    <n v="4"/>
    <n v="0"/>
    <n v="14"/>
    <n v="0"/>
    <n v="47"/>
    <n v="0"/>
    <n v="5"/>
    <n v="1676"/>
    <m/>
  </r>
  <r>
    <x v="18"/>
    <x v="4"/>
    <n v="54.8"/>
    <n v="77.59"/>
    <n v="0"/>
    <n v="52.57"/>
    <n v="184.95999999999998"/>
    <n v="184.95999999999998"/>
    <n v="196.96800000000002"/>
    <n v="209.97"/>
    <n v="12.2"/>
    <n v="116.54"/>
    <n v="8"/>
    <n v="326.51"/>
    <n v="326.51"/>
    <n v="40"/>
    <n v="15"/>
    <n v="1"/>
    <n v="56"/>
    <n v="38"/>
    <n v="80"/>
    <n v="0"/>
    <n v="15"/>
    <n v="2"/>
    <n v="135"/>
    <n v="37"/>
    <n v="18"/>
    <n v="135"/>
    <n v="190"/>
    <n v="10"/>
    <n v="21"/>
    <n v="107"/>
    <n v="138"/>
    <n v="46"/>
    <n v="0"/>
    <n v="133"/>
    <n v="179"/>
    <n v="0"/>
    <n v="18"/>
    <n v="0"/>
    <n v="18"/>
    <n v="285"/>
    <n v="60"/>
    <n v="0"/>
    <n v="345"/>
    <n v="0"/>
    <n v="2"/>
    <n v="2"/>
    <n v="4"/>
    <n v="29"/>
    <n v="4"/>
    <n v="0"/>
    <n v="14"/>
    <n v="0"/>
    <n v="47"/>
    <n v="0"/>
    <n v="5"/>
    <n v="1676"/>
    <m/>
  </r>
  <r>
    <x v="18"/>
    <x v="5"/>
    <n v="54.8"/>
    <n v="77.59"/>
    <n v="0"/>
    <n v="52.57"/>
    <n v="184.95999999999998"/>
    <n v="184.95999999999998"/>
    <n v="196.96800000000002"/>
    <n v="209.97"/>
    <n v="12.2"/>
    <n v="116.54"/>
    <n v="8"/>
    <n v="326.51"/>
    <n v="326.51"/>
    <n v="40"/>
    <n v="15"/>
    <n v="1"/>
    <n v="56"/>
    <n v="38"/>
    <n v="80"/>
    <n v="0"/>
    <n v="15"/>
    <n v="2"/>
    <n v="135"/>
    <n v="37"/>
    <n v="18"/>
    <n v="135"/>
    <n v="190"/>
    <n v="10"/>
    <n v="21"/>
    <n v="107"/>
    <n v="138"/>
    <n v="46"/>
    <n v="0"/>
    <n v="133"/>
    <n v="179"/>
    <n v="0"/>
    <n v="18"/>
    <n v="0"/>
    <n v="18"/>
    <n v="285"/>
    <n v="60"/>
    <n v="0"/>
    <n v="345"/>
    <n v="0"/>
    <n v="2"/>
    <n v="2"/>
    <n v="4"/>
    <n v="29"/>
    <n v="4"/>
    <n v="0"/>
    <n v="14"/>
    <n v="0"/>
    <n v="47"/>
    <n v="0"/>
    <n v="5"/>
    <n v="1676"/>
    <m/>
  </r>
  <r>
    <x v="18"/>
    <x v="6"/>
    <n v="54.8"/>
    <n v="77.59"/>
    <n v="0"/>
    <n v="52.57"/>
    <n v="184.95999999999998"/>
    <n v="184.95999999999998"/>
    <n v="196.96800000000002"/>
    <n v="209.97"/>
    <n v="12.2"/>
    <n v="116.54"/>
    <n v="8"/>
    <n v="326.51"/>
    <n v="326.51"/>
    <n v="40"/>
    <n v="15"/>
    <n v="1"/>
    <n v="56"/>
    <n v="38"/>
    <n v="80"/>
    <n v="0"/>
    <n v="15"/>
    <n v="2"/>
    <n v="135"/>
    <n v="37"/>
    <n v="18"/>
    <n v="135"/>
    <n v="190"/>
    <n v="10"/>
    <n v="21"/>
    <n v="107"/>
    <n v="138"/>
    <n v="46"/>
    <n v="0"/>
    <n v="133"/>
    <n v="179"/>
    <n v="0"/>
    <n v="18"/>
    <n v="0"/>
    <n v="18"/>
    <n v="285"/>
    <n v="60"/>
    <n v="0"/>
    <n v="345"/>
    <n v="0"/>
    <n v="2"/>
    <n v="2"/>
    <n v="4"/>
    <n v="29"/>
    <n v="4"/>
    <n v="0"/>
    <n v="14"/>
    <n v="0"/>
    <n v="47"/>
    <n v="0"/>
    <n v="5"/>
    <n v="1676"/>
    <m/>
  </r>
  <r>
    <x v="18"/>
    <x v="7"/>
    <n v="54.8"/>
    <n v="77.59"/>
    <n v="0"/>
    <n v="52.57"/>
    <n v="184.95999999999998"/>
    <n v="184.95999999999998"/>
    <n v="196.96800000000002"/>
    <n v="209.97"/>
    <n v="12.2"/>
    <n v="116.54"/>
    <n v="8"/>
    <n v="326.51"/>
    <n v="326.51"/>
    <n v="40"/>
    <n v="15"/>
    <n v="1"/>
    <n v="56"/>
    <n v="38"/>
    <n v="80"/>
    <n v="0"/>
    <n v="15"/>
    <n v="2"/>
    <n v="135"/>
    <n v="37"/>
    <n v="18"/>
    <n v="135"/>
    <n v="190"/>
    <n v="10"/>
    <n v="21"/>
    <n v="107"/>
    <n v="138"/>
    <n v="46"/>
    <n v="0"/>
    <n v="133"/>
    <n v="179"/>
    <n v="0"/>
    <n v="18"/>
    <n v="0"/>
    <n v="18"/>
    <n v="285"/>
    <n v="60"/>
    <n v="0"/>
    <n v="345"/>
    <n v="0"/>
    <n v="2"/>
    <n v="2"/>
    <n v="4"/>
    <n v="29"/>
    <n v="4"/>
    <n v="0"/>
    <n v="14"/>
    <n v="0"/>
    <n v="47"/>
    <n v="0"/>
    <n v="5"/>
    <n v="1676"/>
    <m/>
  </r>
  <r>
    <x v="18"/>
    <x v="8"/>
    <n v="54.8"/>
    <n v="77.59"/>
    <n v="0"/>
    <n v="52.57"/>
    <n v="184.95999999999998"/>
    <n v="184.95999999999998"/>
    <n v="196.96800000000002"/>
    <n v="209.97"/>
    <n v="12.2"/>
    <n v="116.54"/>
    <n v="8"/>
    <n v="326.51"/>
    <n v="326.51"/>
    <n v="40"/>
    <n v="15"/>
    <n v="1"/>
    <n v="56"/>
    <n v="38"/>
    <n v="80"/>
    <n v="0"/>
    <n v="15"/>
    <n v="2"/>
    <n v="135"/>
    <n v="37"/>
    <n v="18"/>
    <n v="135"/>
    <n v="190"/>
    <n v="10"/>
    <n v="21"/>
    <n v="107"/>
    <n v="138"/>
    <n v="46"/>
    <n v="0"/>
    <n v="133"/>
    <n v="179"/>
    <n v="0"/>
    <n v="18"/>
    <n v="0"/>
    <n v="18"/>
    <n v="285"/>
    <n v="60"/>
    <n v="0"/>
    <n v="345"/>
    <n v="0"/>
    <n v="2"/>
    <n v="2"/>
    <n v="4"/>
    <n v="29"/>
    <n v="4"/>
    <n v="0"/>
    <n v="14"/>
    <n v="0"/>
    <n v="47"/>
    <n v="0"/>
    <n v="5"/>
    <n v="1676"/>
    <m/>
  </r>
  <r>
    <x v="18"/>
    <x v="9"/>
    <n v="54.8"/>
    <n v="77.59"/>
    <n v="0"/>
    <n v="52.57"/>
    <n v="184.95999999999998"/>
    <n v="184.95999999999998"/>
    <n v="196.96800000000002"/>
    <n v="209.97"/>
    <n v="12.2"/>
    <n v="116.54"/>
    <n v="8"/>
    <n v="326.51"/>
    <n v="326.51"/>
    <n v="40"/>
    <n v="15"/>
    <n v="1"/>
    <n v="56"/>
    <n v="38"/>
    <n v="80"/>
    <n v="0"/>
    <n v="15"/>
    <n v="2"/>
    <n v="135"/>
    <n v="37"/>
    <n v="18"/>
    <n v="135"/>
    <n v="190"/>
    <n v="10"/>
    <n v="21"/>
    <n v="107"/>
    <n v="138"/>
    <n v="46"/>
    <n v="0"/>
    <n v="133"/>
    <n v="179"/>
    <n v="0"/>
    <n v="18"/>
    <n v="0"/>
    <n v="18"/>
    <n v="285"/>
    <n v="60"/>
    <n v="0"/>
    <n v="345"/>
    <n v="0"/>
    <n v="2"/>
    <n v="2"/>
    <n v="4"/>
    <n v="29"/>
    <n v="4"/>
    <n v="0"/>
    <n v="14"/>
    <n v="0"/>
    <n v="47"/>
    <n v="0"/>
    <n v="5"/>
    <n v="1676"/>
    <m/>
  </r>
  <r>
    <x v="18"/>
    <x v="10"/>
    <n v="54.8"/>
    <n v="77.59"/>
    <n v="0"/>
    <n v="52.57"/>
    <n v="184.95999999999998"/>
    <n v="184.95999999999998"/>
    <n v="196.96800000000002"/>
    <n v="209.97"/>
    <n v="12.2"/>
    <n v="116.54"/>
    <n v="8"/>
    <n v="326.51"/>
    <n v="326.51"/>
    <n v="40"/>
    <n v="15"/>
    <n v="1"/>
    <n v="56"/>
    <n v="38"/>
    <n v="80"/>
    <n v="0"/>
    <n v="15"/>
    <n v="2"/>
    <n v="135"/>
    <n v="37"/>
    <n v="18"/>
    <n v="135"/>
    <n v="190"/>
    <n v="10"/>
    <n v="21"/>
    <n v="107"/>
    <n v="138"/>
    <n v="46"/>
    <n v="0"/>
    <n v="133"/>
    <n v="179"/>
    <n v="0"/>
    <n v="18"/>
    <n v="0"/>
    <n v="18"/>
    <n v="285"/>
    <n v="60"/>
    <n v="0"/>
    <n v="345"/>
    <n v="0"/>
    <n v="2"/>
    <n v="2"/>
    <n v="4"/>
    <n v="29"/>
    <n v="4"/>
    <n v="0"/>
    <n v="14"/>
    <n v="0"/>
    <n v="47"/>
    <n v="0"/>
    <n v="5"/>
    <n v="1676"/>
    <m/>
  </r>
  <r>
    <x v="18"/>
    <x v="11"/>
    <n v="54.8"/>
    <n v="77.59"/>
    <n v="0"/>
    <n v="52.57"/>
    <n v="184.95999999999998"/>
    <n v="184.95999999999998"/>
    <n v="196.96800000000002"/>
    <n v="209.97"/>
    <n v="12.2"/>
    <n v="116.54"/>
    <n v="8"/>
    <n v="326.51"/>
    <n v="326.51"/>
    <n v="40"/>
    <n v="15"/>
    <n v="1"/>
    <n v="56"/>
    <n v="38"/>
    <n v="80"/>
    <n v="0"/>
    <n v="15"/>
    <n v="2"/>
    <n v="135"/>
    <n v="37"/>
    <n v="18"/>
    <n v="135"/>
    <n v="190"/>
    <n v="10"/>
    <n v="21"/>
    <n v="107"/>
    <n v="138"/>
    <n v="46"/>
    <n v="0"/>
    <n v="133"/>
    <n v="179"/>
    <n v="0"/>
    <n v="18"/>
    <n v="0"/>
    <n v="18"/>
    <n v="285"/>
    <n v="60"/>
    <n v="0"/>
    <n v="345"/>
    <n v="0"/>
    <n v="2"/>
    <n v="2"/>
    <n v="4"/>
    <n v="29"/>
    <n v="4"/>
    <n v="0"/>
    <n v="14"/>
    <n v="0"/>
    <n v="47"/>
    <n v="0"/>
    <n v="5"/>
    <n v="1676"/>
    <m/>
  </r>
  <r>
    <x v="19"/>
    <x v="0"/>
    <n v="54.8"/>
    <n v="77.59"/>
    <n v="0"/>
    <n v="52.57"/>
    <n v="184.95999999999998"/>
    <n v="184.95999999999998"/>
    <n v="196.96800000000002"/>
    <n v="209.97"/>
    <n v="12.2"/>
    <n v="116.54"/>
    <n v="8"/>
    <n v="326.51"/>
    <n v="326.51"/>
    <n v="40"/>
    <n v="15"/>
    <n v="1"/>
    <n v="56"/>
    <n v="36"/>
    <n v="78"/>
    <n v="0"/>
    <n v="15"/>
    <n v="2"/>
    <n v="131"/>
    <n v="41"/>
    <n v="18"/>
    <n v="131"/>
    <n v="190"/>
    <n v="10"/>
    <n v="21"/>
    <n v="107"/>
    <n v="138"/>
    <n v="46"/>
    <n v="0"/>
    <n v="133"/>
    <n v="179"/>
    <n v="0"/>
    <n v="18"/>
    <n v="0"/>
    <n v="18"/>
    <n v="285"/>
    <n v="60"/>
    <n v="0"/>
    <n v="345"/>
    <n v="0"/>
    <n v="2"/>
    <n v="2"/>
    <n v="4"/>
    <n v="29"/>
    <n v="4"/>
    <n v="0"/>
    <n v="14"/>
    <n v="0"/>
    <n v="47"/>
    <n v="0"/>
    <n v="5"/>
    <n v="1676"/>
    <m/>
  </r>
  <r>
    <x v="19"/>
    <x v="1"/>
    <n v="54.8"/>
    <n v="77.59"/>
    <n v="0"/>
    <n v="52.57"/>
    <n v="184.95999999999998"/>
    <n v="184.95999999999998"/>
    <n v="196.96800000000002"/>
    <n v="209.97"/>
    <n v="12.2"/>
    <n v="116.54"/>
    <n v="8"/>
    <n v="326.51"/>
    <n v="326.51"/>
    <n v="40"/>
    <n v="15"/>
    <n v="1"/>
    <n v="56"/>
    <n v="36"/>
    <n v="78"/>
    <n v="0"/>
    <n v="15"/>
    <n v="2"/>
    <n v="131"/>
    <n v="41"/>
    <n v="18"/>
    <n v="131"/>
    <n v="190"/>
    <n v="10"/>
    <n v="21"/>
    <n v="107"/>
    <n v="138"/>
    <n v="46"/>
    <n v="0"/>
    <n v="133"/>
    <n v="179"/>
    <n v="0"/>
    <n v="18"/>
    <n v="0"/>
    <n v="18"/>
    <n v="285"/>
    <n v="60"/>
    <n v="0"/>
    <n v="345"/>
    <n v="0"/>
    <n v="2"/>
    <n v="2"/>
    <n v="4"/>
    <n v="29"/>
    <n v="4"/>
    <n v="0"/>
    <n v="14"/>
    <n v="0"/>
    <n v="47"/>
    <n v="0"/>
    <n v="5"/>
    <n v="1676"/>
    <m/>
  </r>
  <r>
    <x v="19"/>
    <x v="2"/>
    <n v="54.8"/>
    <n v="77.59"/>
    <n v="0"/>
    <n v="52.57"/>
    <n v="184.95999999999998"/>
    <n v="184.95999999999998"/>
    <n v="196.96800000000002"/>
    <n v="209.97"/>
    <n v="12.2"/>
    <n v="116.54"/>
    <n v="8"/>
    <n v="326.51"/>
    <n v="326.51"/>
    <n v="40"/>
    <n v="15"/>
    <n v="1"/>
    <n v="56"/>
    <n v="36"/>
    <n v="78"/>
    <n v="0"/>
    <n v="15"/>
    <n v="2"/>
    <n v="131"/>
    <n v="41"/>
    <n v="18"/>
    <n v="131"/>
    <n v="190"/>
    <n v="10"/>
    <n v="21"/>
    <n v="107"/>
    <n v="138"/>
    <n v="46"/>
    <n v="0"/>
    <n v="133"/>
    <n v="179"/>
    <n v="0"/>
    <n v="18"/>
    <n v="0"/>
    <n v="18"/>
    <n v="285"/>
    <n v="60"/>
    <n v="0"/>
    <n v="345"/>
    <n v="0"/>
    <n v="2"/>
    <n v="2"/>
    <n v="4"/>
    <n v="29"/>
    <n v="4"/>
    <n v="0"/>
    <n v="14"/>
    <n v="0"/>
    <n v="47"/>
    <n v="0"/>
    <n v="5"/>
    <n v="1676"/>
    <m/>
  </r>
  <r>
    <x v="19"/>
    <x v="3"/>
    <n v="54.8"/>
    <n v="77.59"/>
    <n v="0"/>
    <n v="52.57"/>
    <n v="184.95999999999998"/>
    <n v="184.95999999999998"/>
    <n v="196.96800000000002"/>
    <n v="209.97"/>
    <n v="12.2"/>
    <n v="116.54"/>
    <n v="8"/>
    <n v="326.51"/>
    <n v="326.51"/>
    <n v="40"/>
    <n v="15"/>
    <n v="1"/>
    <n v="56"/>
    <n v="36"/>
    <n v="78"/>
    <n v="0"/>
    <n v="15"/>
    <n v="2"/>
    <n v="131"/>
    <n v="41"/>
    <n v="18"/>
    <n v="131"/>
    <n v="190"/>
    <n v="10"/>
    <n v="21"/>
    <n v="107"/>
    <n v="138"/>
    <n v="46"/>
    <n v="0"/>
    <n v="133"/>
    <n v="179"/>
    <n v="0"/>
    <n v="18"/>
    <n v="0"/>
    <n v="18"/>
    <n v="285"/>
    <n v="60"/>
    <n v="0"/>
    <n v="345"/>
    <n v="0"/>
    <n v="2"/>
    <n v="2"/>
    <n v="4"/>
    <n v="29"/>
    <n v="4"/>
    <n v="0"/>
    <n v="14"/>
    <n v="0"/>
    <n v="47"/>
    <n v="0"/>
    <n v="5"/>
    <n v="1676"/>
    <m/>
  </r>
  <r>
    <x v="19"/>
    <x v="4"/>
    <n v="54.8"/>
    <n v="77.59"/>
    <n v="0"/>
    <n v="52.57"/>
    <n v="184.95999999999998"/>
    <n v="184.95999999999998"/>
    <n v="196.96800000000002"/>
    <n v="209.97"/>
    <n v="12.2"/>
    <n v="116.54"/>
    <n v="8"/>
    <n v="326.51"/>
    <n v="326.51"/>
    <n v="40"/>
    <n v="15"/>
    <n v="1"/>
    <n v="56"/>
    <n v="36"/>
    <n v="78"/>
    <n v="0"/>
    <n v="15"/>
    <n v="2"/>
    <n v="131"/>
    <n v="41"/>
    <n v="18"/>
    <n v="131"/>
    <n v="190"/>
    <n v="10"/>
    <n v="21"/>
    <n v="107"/>
    <n v="138"/>
    <n v="46"/>
    <n v="0"/>
    <n v="133"/>
    <n v="179"/>
    <n v="0"/>
    <n v="18"/>
    <n v="0"/>
    <n v="18"/>
    <n v="285"/>
    <n v="60"/>
    <n v="0"/>
    <n v="345"/>
    <n v="0"/>
    <n v="2"/>
    <n v="2"/>
    <n v="4"/>
    <n v="29"/>
    <n v="4"/>
    <n v="0"/>
    <n v="14"/>
    <n v="0"/>
    <n v="47"/>
    <n v="0"/>
    <n v="5"/>
    <n v="1676"/>
    <m/>
  </r>
  <r>
    <x v="19"/>
    <x v="5"/>
    <n v="54.8"/>
    <n v="77.59"/>
    <n v="0"/>
    <n v="52.57"/>
    <n v="184.95999999999998"/>
    <n v="184.95999999999998"/>
    <n v="196.96800000000002"/>
    <n v="209.97"/>
    <n v="12.2"/>
    <n v="116.54"/>
    <n v="8"/>
    <n v="326.51"/>
    <n v="326.51"/>
    <n v="40"/>
    <n v="15"/>
    <n v="1"/>
    <n v="56"/>
    <n v="36"/>
    <n v="78"/>
    <n v="0"/>
    <n v="15"/>
    <n v="2"/>
    <n v="131"/>
    <n v="41"/>
    <n v="18"/>
    <n v="131"/>
    <n v="190"/>
    <n v="10"/>
    <n v="21"/>
    <n v="107"/>
    <n v="138"/>
    <n v="46"/>
    <n v="0"/>
    <n v="133"/>
    <n v="179"/>
    <n v="0"/>
    <n v="18"/>
    <n v="0"/>
    <n v="18"/>
    <n v="285"/>
    <n v="60"/>
    <n v="0"/>
    <n v="345"/>
    <n v="0"/>
    <n v="2"/>
    <n v="2"/>
    <n v="4"/>
    <n v="29"/>
    <n v="4"/>
    <n v="0"/>
    <n v="14"/>
    <n v="0"/>
    <n v="47"/>
    <n v="0"/>
    <n v="5"/>
    <n v="1676"/>
    <m/>
  </r>
  <r>
    <x v="19"/>
    <x v="6"/>
    <n v="54.8"/>
    <n v="77.59"/>
    <n v="0"/>
    <n v="52.57"/>
    <n v="184.95999999999998"/>
    <n v="184.95999999999998"/>
    <n v="196.96800000000002"/>
    <n v="209.97"/>
    <n v="12.2"/>
    <n v="116.54"/>
    <n v="8"/>
    <n v="326.51"/>
    <n v="326.51"/>
    <n v="40"/>
    <n v="15"/>
    <n v="1"/>
    <n v="56"/>
    <n v="36"/>
    <n v="78"/>
    <n v="0"/>
    <n v="15"/>
    <n v="2"/>
    <n v="131"/>
    <n v="41"/>
    <n v="18"/>
    <n v="131"/>
    <n v="190"/>
    <n v="10"/>
    <n v="21"/>
    <n v="107"/>
    <n v="138"/>
    <n v="46"/>
    <n v="0"/>
    <n v="133"/>
    <n v="179"/>
    <n v="0"/>
    <n v="18"/>
    <n v="0"/>
    <n v="18"/>
    <n v="285"/>
    <n v="60"/>
    <n v="0"/>
    <n v="345"/>
    <n v="0"/>
    <n v="2"/>
    <n v="2"/>
    <n v="4"/>
    <n v="29"/>
    <n v="4"/>
    <n v="0"/>
    <n v="14"/>
    <n v="0"/>
    <n v="47"/>
    <n v="0"/>
    <n v="5"/>
    <n v="1676"/>
    <m/>
  </r>
  <r>
    <x v="19"/>
    <x v="7"/>
    <n v="54.8"/>
    <n v="77.59"/>
    <n v="0"/>
    <n v="52.57"/>
    <n v="184.95999999999998"/>
    <n v="184.95999999999998"/>
    <n v="196.96800000000002"/>
    <n v="209.97"/>
    <n v="12.2"/>
    <n v="116.54"/>
    <n v="8"/>
    <n v="326.51"/>
    <n v="326.51"/>
    <n v="40"/>
    <n v="15"/>
    <n v="1"/>
    <n v="56"/>
    <n v="36"/>
    <n v="78"/>
    <n v="0"/>
    <n v="15"/>
    <n v="2"/>
    <n v="131"/>
    <n v="41"/>
    <n v="18"/>
    <n v="131"/>
    <n v="190"/>
    <n v="10"/>
    <n v="21"/>
    <n v="107"/>
    <n v="138"/>
    <n v="46"/>
    <n v="0"/>
    <n v="133"/>
    <n v="179"/>
    <n v="0"/>
    <n v="18"/>
    <n v="0"/>
    <n v="18"/>
    <n v="285"/>
    <n v="60"/>
    <n v="0"/>
    <n v="345"/>
    <n v="0"/>
    <n v="2"/>
    <n v="2"/>
    <n v="4"/>
    <n v="29"/>
    <n v="4"/>
    <n v="0"/>
    <n v="14"/>
    <n v="0"/>
    <n v="47"/>
    <n v="0"/>
    <n v="5"/>
    <n v="1676"/>
    <m/>
  </r>
  <r>
    <x v="19"/>
    <x v="8"/>
    <n v="54.8"/>
    <n v="77.59"/>
    <n v="0"/>
    <n v="52.57"/>
    <n v="184.95999999999998"/>
    <n v="184.95999999999998"/>
    <n v="196.96800000000002"/>
    <n v="209.97"/>
    <n v="12.2"/>
    <n v="116.54"/>
    <n v="8"/>
    <n v="326.51"/>
    <n v="326.51"/>
    <n v="40"/>
    <n v="15"/>
    <n v="1"/>
    <n v="56"/>
    <n v="36"/>
    <n v="78"/>
    <n v="0"/>
    <n v="15"/>
    <n v="2"/>
    <n v="131"/>
    <n v="41"/>
    <n v="18"/>
    <n v="131"/>
    <n v="190"/>
    <n v="10"/>
    <n v="21"/>
    <n v="107"/>
    <n v="138"/>
    <n v="46"/>
    <n v="0"/>
    <n v="133"/>
    <n v="179"/>
    <n v="0"/>
    <n v="18"/>
    <n v="0"/>
    <n v="18"/>
    <n v="285"/>
    <n v="60"/>
    <n v="0"/>
    <n v="345"/>
    <n v="0"/>
    <n v="2"/>
    <n v="2"/>
    <n v="4"/>
    <n v="29"/>
    <n v="4"/>
    <n v="0"/>
    <n v="14"/>
    <n v="0"/>
    <n v="47"/>
    <n v="0"/>
    <n v="5"/>
    <n v="1676"/>
    <m/>
  </r>
  <r>
    <x v="19"/>
    <x v="9"/>
    <n v="54.8"/>
    <n v="77.59"/>
    <n v="0"/>
    <n v="52.57"/>
    <n v="184.95999999999998"/>
    <n v="184.95999999999998"/>
    <n v="196.96800000000002"/>
    <n v="209.97"/>
    <n v="12.2"/>
    <n v="116.54"/>
    <n v="8"/>
    <n v="326.51"/>
    <n v="326.51"/>
    <n v="40"/>
    <n v="15"/>
    <n v="1"/>
    <n v="56"/>
    <n v="36"/>
    <n v="78"/>
    <n v="0"/>
    <n v="15"/>
    <n v="2"/>
    <n v="131"/>
    <n v="41"/>
    <n v="18"/>
    <n v="131"/>
    <n v="190"/>
    <n v="10"/>
    <n v="21"/>
    <n v="107"/>
    <n v="138"/>
    <n v="46"/>
    <n v="0"/>
    <n v="133"/>
    <n v="179"/>
    <n v="0"/>
    <n v="18"/>
    <n v="0"/>
    <n v="18"/>
    <n v="285"/>
    <n v="60"/>
    <n v="0"/>
    <n v="345"/>
    <n v="0"/>
    <n v="2"/>
    <n v="2"/>
    <n v="4"/>
    <n v="29"/>
    <n v="4"/>
    <n v="0"/>
    <n v="14"/>
    <n v="0"/>
    <n v="47"/>
    <n v="0"/>
    <n v="5"/>
    <n v="1676"/>
    <m/>
  </r>
  <r>
    <x v="19"/>
    <x v="10"/>
    <n v="54.8"/>
    <n v="77.59"/>
    <n v="0"/>
    <n v="52.57"/>
    <n v="184.95999999999998"/>
    <n v="184.95999999999998"/>
    <n v="196.96800000000002"/>
    <n v="209.97"/>
    <n v="12.2"/>
    <n v="116.54"/>
    <n v="8"/>
    <n v="326.51"/>
    <n v="326.51"/>
    <n v="40"/>
    <n v="15"/>
    <n v="1"/>
    <n v="56"/>
    <n v="36"/>
    <n v="78"/>
    <n v="0"/>
    <n v="15"/>
    <n v="2"/>
    <n v="131"/>
    <n v="41"/>
    <n v="18"/>
    <n v="131"/>
    <n v="190"/>
    <n v="10"/>
    <n v="21"/>
    <n v="107"/>
    <n v="138"/>
    <n v="46"/>
    <n v="0"/>
    <n v="133"/>
    <n v="179"/>
    <n v="0"/>
    <n v="18"/>
    <n v="0"/>
    <n v="18"/>
    <n v="285"/>
    <n v="60"/>
    <n v="0"/>
    <n v="345"/>
    <n v="0"/>
    <n v="2"/>
    <n v="2"/>
    <n v="4"/>
    <n v="29"/>
    <n v="4"/>
    <n v="0"/>
    <n v="14"/>
    <n v="0"/>
    <n v="47"/>
    <n v="0"/>
    <n v="5"/>
    <n v="1676"/>
    <m/>
  </r>
  <r>
    <x v="19"/>
    <x v="11"/>
    <n v="54.8"/>
    <n v="77.59"/>
    <n v="0"/>
    <n v="52.57"/>
    <n v="184.95999999999998"/>
    <n v="184.95999999999998"/>
    <n v="196.96800000000002"/>
    <n v="209.97"/>
    <n v="12.2"/>
    <n v="116.54"/>
    <n v="8"/>
    <n v="326.51"/>
    <n v="326.51"/>
    <n v="40"/>
    <n v="15"/>
    <n v="1"/>
    <n v="56"/>
    <n v="36"/>
    <n v="78"/>
    <n v="0"/>
    <n v="15"/>
    <n v="2"/>
    <n v="131"/>
    <n v="41"/>
    <n v="18"/>
    <n v="131"/>
    <n v="190"/>
    <n v="10"/>
    <n v="21"/>
    <n v="107"/>
    <n v="138"/>
    <n v="46"/>
    <n v="0"/>
    <n v="133"/>
    <n v="179"/>
    <n v="0"/>
    <n v="18"/>
    <n v="0"/>
    <n v="18"/>
    <n v="285"/>
    <n v="60"/>
    <n v="0"/>
    <n v="345"/>
    <n v="0"/>
    <n v="2"/>
    <n v="2"/>
    <n v="4"/>
    <n v="29"/>
    <n v="4"/>
    <n v="0"/>
    <n v="14"/>
    <n v="0"/>
    <n v="47"/>
    <n v="0"/>
    <n v="5"/>
    <n v="1676"/>
    <m/>
  </r>
  <r>
    <x v="20"/>
    <x v="0"/>
    <n v="54.8"/>
    <n v="77.59"/>
    <n v="0"/>
    <n v="52.57"/>
    <n v="184.95999999999998"/>
    <n v="184.95999999999998"/>
    <n v="196.96800000000002"/>
    <n v="209.97"/>
    <n v="12.2"/>
    <n v="116.54"/>
    <n v="8"/>
    <n v="326.51"/>
    <n v="326.51"/>
    <n v="40"/>
    <n v="15"/>
    <n v="1"/>
    <n v="56"/>
    <n v="36"/>
    <n v="69"/>
    <n v="0"/>
    <n v="15"/>
    <n v="2"/>
    <n v="122"/>
    <n v="50"/>
    <n v="18"/>
    <n v="122"/>
    <n v="190"/>
    <n v="10"/>
    <n v="21"/>
    <n v="107"/>
    <n v="138"/>
    <n v="46"/>
    <n v="0"/>
    <n v="133"/>
    <n v="179"/>
    <n v="0"/>
    <n v="18"/>
    <n v="0"/>
    <n v="18"/>
    <n v="285"/>
    <n v="60"/>
    <n v="0"/>
    <n v="345"/>
    <n v="0"/>
    <n v="2"/>
    <n v="2"/>
    <n v="4"/>
    <n v="29"/>
    <n v="4"/>
    <n v="0"/>
    <n v="14"/>
    <n v="0"/>
    <n v="47"/>
    <n v="0"/>
    <n v="5"/>
    <n v="1676"/>
    <m/>
  </r>
  <r>
    <x v="20"/>
    <x v="1"/>
    <n v="54.8"/>
    <n v="77.59"/>
    <n v="0"/>
    <n v="52.57"/>
    <n v="184.95999999999998"/>
    <n v="184.95999999999998"/>
    <n v="196.96800000000002"/>
    <n v="209.97"/>
    <n v="12.2"/>
    <n v="116.54"/>
    <n v="8"/>
    <n v="326.51"/>
    <n v="326.51"/>
    <n v="40"/>
    <n v="15"/>
    <n v="1"/>
    <n v="56"/>
    <n v="36"/>
    <n v="69"/>
    <n v="0"/>
    <n v="15"/>
    <n v="2"/>
    <n v="122"/>
    <n v="50"/>
    <n v="18"/>
    <n v="122"/>
    <n v="190"/>
    <n v="10"/>
    <n v="21"/>
    <n v="107"/>
    <n v="138"/>
    <n v="46"/>
    <n v="0"/>
    <n v="133"/>
    <n v="179"/>
    <n v="0"/>
    <n v="18"/>
    <n v="0"/>
    <n v="18"/>
    <n v="285"/>
    <n v="60"/>
    <n v="0"/>
    <n v="345"/>
    <n v="0"/>
    <n v="2"/>
    <n v="2"/>
    <n v="4"/>
    <n v="29"/>
    <n v="4"/>
    <n v="0"/>
    <n v="14"/>
    <n v="0"/>
    <n v="47"/>
    <n v="0"/>
    <n v="5"/>
    <n v="1676"/>
    <m/>
  </r>
  <r>
    <x v="20"/>
    <x v="2"/>
    <n v="54.8"/>
    <n v="77.59"/>
    <n v="0"/>
    <n v="52.57"/>
    <n v="184.95999999999998"/>
    <n v="184.95999999999998"/>
    <n v="196.96800000000002"/>
    <n v="209.97"/>
    <n v="12.2"/>
    <n v="116.54"/>
    <n v="8"/>
    <n v="326.51"/>
    <n v="326.51"/>
    <n v="40"/>
    <n v="15"/>
    <n v="1"/>
    <n v="56"/>
    <n v="36"/>
    <n v="69"/>
    <n v="0"/>
    <n v="15"/>
    <n v="2"/>
    <n v="122"/>
    <n v="50"/>
    <n v="18"/>
    <n v="122"/>
    <n v="190"/>
    <n v="10"/>
    <n v="21"/>
    <n v="107"/>
    <n v="138"/>
    <n v="46"/>
    <n v="0"/>
    <n v="133"/>
    <n v="179"/>
    <n v="0"/>
    <n v="18"/>
    <n v="0"/>
    <n v="18"/>
    <n v="285"/>
    <n v="60"/>
    <n v="0"/>
    <n v="345"/>
    <n v="0"/>
    <n v="2"/>
    <n v="2"/>
    <n v="4"/>
    <n v="29"/>
    <n v="4"/>
    <n v="0"/>
    <n v="14"/>
    <n v="0"/>
    <n v="47"/>
    <n v="0"/>
    <n v="5"/>
    <n v="1676"/>
    <m/>
  </r>
  <r>
    <x v="20"/>
    <x v="3"/>
    <n v="54.8"/>
    <n v="77.59"/>
    <n v="0"/>
    <n v="52.57"/>
    <n v="184.95999999999998"/>
    <n v="184.95999999999998"/>
    <n v="196.96800000000002"/>
    <n v="209.97"/>
    <n v="12.2"/>
    <n v="116.54"/>
    <n v="8"/>
    <n v="326.51"/>
    <n v="326.51"/>
    <n v="40"/>
    <n v="15"/>
    <n v="1"/>
    <n v="56"/>
    <n v="36"/>
    <n v="69"/>
    <n v="0"/>
    <n v="15"/>
    <n v="2"/>
    <n v="122"/>
    <n v="50"/>
    <n v="18"/>
    <n v="122"/>
    <n v="190"/>
    <n v="10"/>
    <n v="21"/>
    <n v="107"/>
    <n v="138"/>
    <n v="46"/>
    <n v="0"/>
    <n v="133"/>
    <n v="179"/>
    <n v="0"/>
    <n v="18"/>
    <n v="0"/>
    <n v="18"/>
    <n v="285"/>
    <n v="60"/>
    <n v="0"/>
    <n v="345"/>
    <n v="0"/>
    <n v="2"/>
    <n v="2"/>
    <n v="4"/>
    <n v="29"/>
    <n v="4"/>
    <n v="0"/>
    <n v="14"/>
    <n v="0"/>
    <n v="47"/>
    <n v="0"/>
    <n v="5"/>
    <n v="1676"/>
    <m/>
  </r>
  <r>
    <x v="20"/>
    <x v="4"/>
    <n v="54.8"/>
    <n v="77.59"/>
    <n v="0"/>
    <n v="52.57"/>
    <n v="184.95999999999998"/>
    <n v="184.95999999999998"/>
    <n v="196.96800000000002"/>
    <n v="209.97"/>
    <n v="12.2"/>
    <n v="116.54"/>
    <n v="8"/>
    <n v="326.51"/>
    <n v="326.51"/>
    <n v="40"/>
    <n v="15"/>
    <n v="1"/>
    <n v="56"/>
    <n v="36"/>
    <n v="69"/>
    <n v="0"/>
    <n v="15"/>
    <n v="2"/>
    <n v="122"/>
    <n v="50"/>
    <n v="18"/>
    <n v="122"/>
    <n v="190"/>
    <n v="10"/>
    <n v="21"/>
    <n v="107"/>
    <n v="138"/>
    <n v="46"/>
    <n v="0"/>
    <n v="133"/>
    <n v="179"/>
    <n v="0"/>
    <n v="18"/>
    <n v="0"/>
    <n v="18"/>
    <n v="285"/>
    <n v="60"/>
    <n v="0"/>
    <n v="345"/>
    <n v="0"/>
    <n v="2"/>
    <n v="2"/>
    <n v="4"/>
    <n v="29"/>
    <n v="4"/>
    <n v="0"/>
    <n v="14"/>
    <n v="0"/>
    <n v="47"/>
    <n v="0"/>
    <n v="5"/>
    <n v="1676"/>
    <m/>
  </r>
  <r>
    <x v="20"/>
    <x v="5"/>
    <n v="54.8"/>
    <n v="77.59"/>
    <n v="0"/>
    <n v="52.57"/>
    <n v="184.95999999999998"/>
    <n v="184.95999999999998"/>
    <n v="196.96800000000002"/>
    <n v="209.97"/>
    <n v="12.2"/>
    <n v="116.54"/>
    <n v="8"/>
    <n v="326.51"/>
    <n v="326.51"/>
    <n v="40"/>
    <n v="15"/>
    <n v="1"/>
    <n v="56"/>
    <n v="36"/>
    <n v="69"/>
    <n v="0"/>
    <n v="15"/>
    <n v="2"/>
    <n v="122"/>
    <n v="50"/>
    <n v="18"/>
    <n v="122"/>
    <n v="190"/>
    <n v="10"/>
    <n v="21"/>
    <n v="107"/>
    <n v="138"/>
    <n v="46"/>
    <n v="0"/>
    <n v="133"/>
    <n v="179"/>
    <n v="0"/>
    <n v="18"/>
    <n v="0"/>
    <n v="18"/>
    <n v="285"/>
    <n v="60"/>
    <n v="0"/>
    <n v="345"/>
    <n v="0"/>
    <n v="2"/>
    <n v="2"/>
    <n v="4"/>
    <n v="29"/>
    <n v="4"/>
    <n v="0"/>
    <n v="14"/>
    <n v="0"/>
    <n v="47"/>
    <n v="0"/>
    <n v="5"/>
    <n v="1676"/>
    <m/>
  </r>
  <r>
    <x v="20"/>
    <x v="6"/>
    <n v="54.8"/>
    <n v="77.59"/>
    <n v="0"/>
    <n v="52.57"/>
    <n v="184.95999999999998"/>
    <n v="184.95999999999998"/>
    <n v="196.96800000000002"/>
    <n v="209.97"/>
    <n v="12.2"/>
    <n v="116.54"/>
    <n v="8"/>
    <n v="326.51"/>
    <n v="326.51"/>
    <n v="40"/>
    <n v="15"/>
    <n v="1"/>
    <n v="56"/>
    <n v="36"/>
    <n v="69"/>
    <n v="0"/>
    <n v="15"/>
    <n v="2"/>
    <n v="122"/>
    <n v="50"/>
    <n v="18"/>
    <n v="122"/>
    <n v="190"/>
    <n v="10"/>
    <n v="21"/>
    <n v="107"/>
    <n v="138"/>
    <n v="46"/>
    <n v="0"/>
    <n v="133"/>
    <n v="179"/>
    <n v="0"/>
    <n v="18"/>
    <n v="0"/>
    <n v="18"/>
    <n v="285"/>
    <n v="60"/>
    <n v="0"/>
    <n v="345"/>
    <n v="0"/>
    <n v="2"/>
    <n v="2"/>
    <n v="4"/>
    <n v="29"/>
    <n v="4"/>
    <n v="0"/>
    <n v="14"/>
    <n v="0"/>
    <n v="47"/>
    <n v="0"/>
    <n v="5"/>
    <n v="1676"/>
    <m/>
  </r>
  <r>
    <x v="20"/>
    <x v="7"/>
    <n v="54.8"/>
    <n v="77.59"/>
    <n v="0"/>
    <n v="52.57"/>
    <n v="184.95999999999998"/>
    <n v="184.95999999999998"/>
    <n v="196.96800000000002"/>
    <n v="209.97"/>
    <n v="12.2"/>
    <n v="116.54"/>
    <n v="8"/>
    <n v="326.51"/>
    <n v="326.51"/>
    <n v="40"/>
    <n v="15"/>
    <n v="1"/>
    <n v="56"/>
    <n v="36"/>
    <n v="69"/>
    <n v="0"/>
    <n v="15"/>
    <n v="2"/>
    <n v="122"/>
    <n v="50"/>
    <n v="18"/>
    <n v="122"/>
    <n v="190"/>
    <n v="10"/>
    <n v="21"/>
    <n v="107"/>
    <n v="138"/>
    <n v="46"/>
    <n v="0"/>
    <n v="133"/>
    <n v="179"/>
    <n v="0"/>
    <n v="18"/>
    <n v="0"/>
    <n v="18"/>
    <n v="285"/>
    <n v="60"/>
    <n v="0"/>
    <n v="345"/>
    <n v="0"/>
    <n v="2"/>
    <n v="2"/>
    <n v="4"/>
    <n v="29"/>
    <n v="4"/>
    <n v="0"/>
    <n v="14"/>
    <n v="0"/>
    <n v="47"/>
    <n v="0"/>
    <n v="5"/>
    <n v="1676"/>
    <m/>
  </r>
  <r>
    <x v="20"/>
    <x v="8"/>
    <n v="54.8"/>
    <n v="77.59"/>
    <n v="0"/>
    <n v="52.57"/>
    <n v="184.95999999999998"/>
    <n v="184.95999999999998"/>
    <n v="196.96800000000002"/>
    <n v="209.97"/>
    <n v="12.2"/>
    <n v="116.54"/>
    <n v="8"/>
    <n v="326.51"/>
    <n v="326.51"/>
    <n v="40"/>
    <n v="15"/>
    <n v="1"/>
    <n v="56"/>
    <n v="36"/>
    <n v="69"/>
    <n v="0"/>
    <n v="15"/>
    <n v="2"/>
    <n v="122"/>
    <n v="50"/>
    <n v="18"/>
    <n v="122"/>
    <n v="190"/>
    <n v="10"/>
    <n v="21"/>
    <n v="107"/>
    <n v="138"/>
    <n v="46"/>
    <n v="0"/>
    <n v="133"/>
    <n v="179"/>
    <n v="0"/>
    <n v="18"/>
    <n v="0"/>
    <n v="18"/>
    <n v="285"/>
    <n v="60"/>
    <n v="0"/>
    <n v="345"/>
    <n v="0"/>
    <n v="2"/>
    <n v="2"/>
    <n v="4"/>
    <n v="29"/>
    <n v="4"/>
    <n v="0"/>
    <n v="14"/>
    <n v="0"/>
    <n v="47"/>
    <n v="0"/>
    <n v="5"/>
    <n v="1676"/>
    <m/>
  </r>
  <r>
    <x v="20"/>
    <x v="9"/>
    <n v="54.8"/>
    <n v="77.59"/>
    <n v="0"/>
    <n v="52.57"/>
    <n v="184.95999999999998"/>
    <n v="184.95999999999998"/>
    <n v="196.96800000000002"/>
    <n v="209.97"/>
    <n v="12.2"/>
    <n v="116.54"/>
    <n v="8"/>
    <n v="326.51"/>
    <n v="326.51"/>
    <n v="40"/>
    <n v="15"/>
    <n v="1"/>
    <n v="56"/>
    <n v="36"/>
    <n v="69"/>
    <n v="0"/>
    <n v="15"/>
    <n v="2"/>
    <n v="122"/>
    <n v="50"/>
    <n v="18"/>
    <n v="122"/>
    <n v="190"/>
    <n v="10"/>
    <n v="21"/>
    <n v="107"/>
    <n v="138"/>
    <n v="46"/>
    <n v="0"/>
    <n v="133"/>
    <n v="179"/>
    <n v="0"/>
    <n v="18"/>
    <n v="0"/>
    <n v="18"/>
    <n v="285"/>
    <n v="60"/>
    <n v="0"/>
    <n v="345"/>
    <n v="0"/>
    <n v="2"/>
    <n v="2"/>
    <n v="4"/>
    <n v="29"/>
    <n v="4"/>
    <n v="0"/>
    <n v="14"/>
    <n v="0"/>
    <n v="47"/>
    <n v="0"/>
    <n v="5"/>
    <n v="1676"/>
    <m/>
  </r>
  <r>
    <x v="20"/>
    <x v="10"/>
    <n v="54.8"/>
    <n v="77.59"/>
    <n v="0"/>
    <n v="52.57"/>
    <n v="184.95999999999998"/>
    <n v="184.95999999999998"/>
    <n v="196.96800000000002"/>
    <n v="209.97"/>
    <n v="12.2"/>
    <n v="116.54"/>
    <n v="8"/>
    <n v="326.51"/>
    <n v="326.51"/>
    <n v="40"/>
    <n v="15"/>
    <n v="1"/>
    <n v="56"/>
    <n v="36"/>
    <n v="69"/>
    <n v="0"/>
    <n v="15"/>
    <n v="2"/>
    <n v="122"/>
    <n v="50"/>
    <n v="18"/>
    <n v="122"/>
    <n v="190"/>
    <n v="10"/>
    <n v="21"/>
    <n v="107"/>
    <n v="138"/>
    <n v="46"/>
    <n v="0"/>
    <n v="133"/>
    <n v="179"/>
    <n v="0"/>
    <n v="18"/>
    <n v="0"/>
    <n v="18"/>
    <n v="285"/>
    <n v="60"/>
    <n v="0"/>
    <n v="345"/>
    <n v="0"/>
    <n v="2"/>
    <n v="2"/>
    <n v="4"/>
    <n v="29"/>
    <n v="4"/>
    <n v="0"/>
    <n v="14"/>
    <n v="0"/>
    <n v="47"/>
    <n v="0"/>
    <n v="5"/>
    <n v="1676"/>
    <m/>
  </r>
  <r>
    <x v="20"/>
    <x v="11"/>
    <n v="54.8"/>
    <n v="77.59"/>
    <n v="0"/>
    <n v="52.57"/>
    <n v="184.95999999999998"/>
    <n v="184.95999999999998"/>
    <n v="196.96800000000002"/>
    <n v="209.97"/>
    <n v="12.2"/>
    <n v="116.54"/>
    <n v="8"/>
    <n v="326.51"/>
    <n v="326.51"/>
    <n v="40"/>
    <n v="15"/>
    <n v="1"/>
    <n v="56"/>
    <n v="36"/>
    <n v="69"/>
    <n v="0"/>
    <n v="15"/>
    <n v="2"/>
    <n v="122"/>
    <n v="50"/>
    <n v="18"/>
    <n v="122"/>
    <n v="190"/>
    <n v="10"/>
    <n v="21"/>
    <n v="107"/>
    <n v="138"/>
    <n v="46"/>
    <n v="0"/>
    <n v="133"/>
    <n v="179"/>
    <n v="0"/>
    <n v="18"/>
    <n v="0"/>
    <n v="18"/>
    <n v="285"/>
    <n v="60"/>
    <n v="0"/>
    <n v="345"/>
    <n v="0"/>
    <n v="2"/>
    <n v="2"/>
    <n v="4"/>
    <n v="29"/>
    <n v="4"/>
    <n v="0"/>
    <n v="14"/>
    <n v="0"/>
    <n v="47"/>
    <n v="0"/>
    <n v="5"/>
    <n v="1676"/>
    <m/>
  </r>
  <r>
    <x v="21"/>
    <x v="0"/>
    <n v="54.8"/>
    <n v="77.59"/>
    <n v="0"/>
    <n v="52.57"/>
    <n v="184.95999999999998"/>
    <n v="184.95999999999998"/>
    <n v="196.96800000000002"/>
    <n v="209.97"/>
    <n v="12.2"/>
    <n v="116.54"/>
    <n v="8"/>
    <n v="326.51"/>
    <n v="326.51"/>
    <n v="40"/>
    <n v="15"/>
    <n v="1"/>
    <n v="56"/>
    <n v="36"/>
    <n v="69"/>
    <n v="0"/>
    <n v="15"/>
    <n v="2"/>
    <n v="122"/>
    <n v="50"/>
    <n v="18"/>
    <n v="122"/>
    <n v="190"/>
    <n v="10"/>
    <n v="21"/>
    <n v="107"/>
    <n v="138"/>
    <n v="46"/>
    <n v="0"/>
    <n v="133"/>
    <n v="179"/>
    <n v="0"/>
    <n v="18"/>
    <n v="0"/>
    <n v="18"/>
    <n v="285"/>
    <n v="60"/>
    <n v="0"/>
    <n v="345"/>
    <n v="0"/>
    <n v="2"/>
    <n v="2"/>
    <n v="4"/>
    <n v="29"/>
    <n v="4"/>
    <n v="0"/>
    <n v="14"/>
    <n v="0"/>
    <n v="47"/>
    <n v="0"/>
    <n v="5"/>
    <n v="1676"/>
    <m/>
  </r>
  <r>
    <x v="21"/>
    <x v="1"/>
    <n v="54.8"/>
    <n v="77.59"/>
    <n v="0"/>
    <n v="52.57"/>
    <n v="184.95999999999998"/>
    <n v="184.95999999999998"/>
    <n v="196.96800000000002"/>
    <n v="209.97"/>
    <n v="12.2"/>
    <n v="116.54"/>
    <n v="8"/>
    <n v="326.51"/>
    <n v="326.51"/>
    <n v="40"/>
    <n v="15"/>
    <n v="1"/>
    <n v="56"/>
    <n v="36"/>
    <n v="69"/>
    <n v="0"/>
    <n v="15"/>
    <n v="2"/>
    <n v="122"/>
    <n v="50"/>
    <n v="18"/>
    <n v="122"/>
    <n v="190"/>
    <n v="10"/>
    <n v="21"/>
    <n v="107"/>
    <n v="138"/>
    <n v="46"/>
    <n v="0"/>
    <n v="133"/>
    <n v="179"/>
    <n v="0"/>
    <n v="18"/>
    <n v="0"/>
    <n v="18"/>
    <n v="285"/>
    <n v="60"/>
    <n v="0"/>
    <n v="345"/>
    <n v="0"/>
    <n v="2"/>
    <n v="2"/>
    <n v="4"/>
    <n v="29"/>
    <n v="4"/>
    <n v="0"/>
    <n v="14"/>
    <n v="0"/>
    <n v="47"/>
    <n v="0"/>
    <n v="5"/>
    <n v="1676"/>
    <m/>
  </r>
  <r>
    <x v="21"/>
    <x v="2"/>
    <n v="54.8"/>
    <n v="77.59"/>
    <n v="0"/>
    <n v="52.57"/>
    <n v="184.95999999999998"/>
    <n v="184.95999999999998"/>
    <n v="196.96800000000002"/>
    <n v="209.97"/>
    <n v="12.2"/>
    <n v="116.54"/>
    <n v="8"/>
    <n v="326.51"/>
    <n v="326.51"/>
    <n v="40"/>
    <n v="15"/>
    <n v="1"/>
    <n v="56"/>
    <n v="36"/>
    <n v="69"/>
    <n v="0"/>
    <n v="15"/>
    <n v="2"/>
    <n v="122"/>
    <n v="50"/>
    <n v="18"/>
    <n v="122"/>
    <n v="190"/>
    <n v="10"/>
    <n v="21"/>
    <n v="107"/>
    <n v="138"/>
    <n v="46"/>
    <n v="0"/>
    <n v="133"/>
    <n v="179"/>
    <n v="0"/>
    <n v="18"/>
    <n v="0"/>
    <n v="18"/>
    <n v="285"/>
    <n v="60"/>
    <n v="0"/>
    <n v="345"/>
    <n v="0"/>
    <n v="2"/>
    <n v="2"/>
    <n v="4"/>
    <n v="29"/>
    <n v="4"/>
    <n v="0"/>
    <n v="14"/>
    <n v="0"/>
    <n v="47"/>
    <n v="0"/>
    <n v="5"/>
    <n v="1676"/>
    <m/>
  </r>
  <r>
    <x v="21"/>
    <x v="3"/>
    <n v="54.8"/>
    <n v="77.59"/>
    <n v="0"/>
    <n v="52.57"/>
    <n v="184.95999999999998"/>
    <n v="184.95999999999998"/>
    <n v="196.96800000000002"/>
    <n v="209.97"/>
    <n v="12.2"/>
    <n v="116.54"/>
    <n v="8"/>
    <n v="326.51"/>
    <n v="326.51"/>
    <n v="40"/>
    <n v="15"/>
    <n v="1"/>
    <n v="56"/>
    <n v="36"/>
    <n v="69"/>
    <n v="0"/>
    <n v="15"/>
    <n v="2"/>
    <n v="122"/>
    <n v="50"/>
    <n v="18"/>
    <n v="122"/>
    <n v="190"/>
    <n v="10"/>
    <n v="21"/>
    <n v="107"/>
    <n v="138"/>
    <n v="46"/>
    <n v="0"/>
    <n v="133"/>
    <n v="179"/>
    <n v="0"/>
    <n v="18"/>
    <n v="0"/>
    <n v="18"/>
    <n v="285"/>
    <n v="60"/>
    <n v="0"/>
    <n v="345"/>
    <n v="0"/>
    <n v="2"/>
    <n v="2"/>
    <n v="4"/>
    <n v="29"/>
    <n v="4"/>
    <n v="0"/>
    <n v="14"/>
    <n v="0"/>
    <n v="47"/>
    <n v="0"/>
    <n v="5"/>
    <n v="1676"/>
    <m/>
  </r>
  <r>
    <x v="21"/>
    <x v="4"/>
    <n v="54.8"/>
    <n v="77.59"/>
    <n v="0"/>
    <n v="52.57"/>
    <n v="184.95999999999998"/>
    <n v="184.95999999999998"/>
    <n v="196.96800000000002"/>
    <n v="209.97"/>
    <n v="12.2"/>
    <n v="116.54"/>
    <n v="8"/>
    <n v="326.51"/>
    <n v="326.51"/>
    <n v="40"/>
    <n v="15"/>
    <n v="1"/>
    <n v="56"/>
    <n v="36"/>
    <n v="69"/>
    <n v="0"/>
    <n v="15"/>
    <n v="2"/>
    <n v="122"/>
    <n v="50"/>
    <n v="18"/>
    <n v="122"/>
    <n v="190"/>
    <n v="10"/>
    <n v="21"/>
    <n v="107"/>
    <n v="138"/>
    <n v="46"/>
    <n v="0"/>
    <n v="133"/>
    <n v="179"/>
    <n v="0"/>
    <n v="18"/>
    <n v="0"/>
    <n v="18"/>
    <n v="285"/>
    <n v="60"/>
    <n v="0"/>
    <n v="345"/>
    <n v="0"/>
    <n v="2"/>
    <n v="2"/>
    <n v="4"/>
    <n v="29"/>
    <n v="4"/>
    <n v="0"/>
    <n v="14"/>
    <n v="0"/>
    <n v="47"/>
    <n v="0"/>
    <n v="5"/>
    <n v="1676"/>
    <m/>
  </r>
  <r>
    <x v="21"/>
    <x v="5"/>
    <n v="54.8"/>
    <n v="77.59"/>
    <n v="0"/>
    <n v="52.57"/>
    <n v="184.95999999999998"/>
    <n v="184.95999999999998"/>
    <n v="196.96800000000002"/>
    <n v="209.97"/>
    <n v="12.2"/>
    <n v="116.54"/>
    <n v="8"/>
    <n v="326.51"/>
    <n v="326.51"/>
    <n v="40"/>
    <n v="15"/>
    <n v="1"/>
    <n v="56"/>
    <n v="36"/>
    <n v="69"/>
    <n v="0"/>
    <n v="15"/>
    <n v="2"/>
    <n v="122"/>
    <n v="50"/>
    <n v="18"/>
    <n v="122"/>
    <n v="190"/>
    <n v="10"/>
    <n v="21"/>
    <n v="107"/>
    <n v="138"/>
    <n v="46"/>
    <n v="0"/>
    <n v="133"/>
    <n v="179"/>
    <n v="0"/>
    <n v="18"/>
    <n v="0"/>
    <n v="18"/>
    <n v="285"/>
    <n v="60"/>
    <n v="0"/>
    <n v="345"/>
    <n v="0"/>
    <n v="2"/>
    <n v="2"/>
    <n v="4"/>
    <n v="29"/>
    <n v="4"/>
    <n v="0"/>
    <n v="14"/>
    <n v="0"/>
    <n v="47"/>
    <n v="0"/>
    <n v="5"/>
    <n v="1676"/>
    <m/>
  </r>
  <r>
    <x v="21"/>
    <x v="6"/>
    <n v="54.8"/>
    <n v="77.59"/>
    <n v="0"/>
    <n v="52.57"/>
    <n v="184.95999999999998"/>
    <n v="184.95999999999998"/>
    <n v="196.96800000000002"/>
    <n v="209.97"/>
    <n v="12.2"/>
    <n v="116.54"/>
    <n v="8"/>
    <n v="326.51"/>
    <n v="326.51"/>
    <n v="40"/>
    <n v="15"/>
    <n v="1"/>
    <n v="56"/>
    <n v="36"/>
    <n v="69"/>
    <n v="0"/>
    <n v="15"/>
    <n v="2"/>
    <n v="122"/>
    <n v="50"/>
    <n v="18"/>
    <n v="122"/>
    <n v="190"/>
    <n v="10"/>
    <n v="21"/>
    <n v="107"/>
    <n v="138"/>
    <n v="46"/>
    <n v="0"/>
    <n v="133"/>
    <n v="179"/>
    <n v="0"/>
    <n v="18"/>
    <n v="0"/>
    <n v="18"/>
    <n v="285"/>
    <n v="60"/>
    <n v="0"/>
    <n v="345"/>
    <n v="0"/>
    <n v="2"/>
    <n v="2"/>
    <n v="4"/>
    <n v="29"/>
    <n v="4"/>
    <n v="0"/>
    <n v="14"/>
    <n v="0"/>
    <n v="47"/>
    <n v="0"/>
    <n v="5"/>
    <n v="1676"/>
    <m/>
  </r>
  <r>
    <x v="21"/>
    <x v="7"/>
    <n v="54.8"/>
    <n v="77.59"/>
    <n v="0"/>
    <n v="52.57"/>
    <n v="184.95999999999998"/>
    <n v="184.95999999999998"/>
    <n v="196.96800000000002"/>
    <n v="209.97"/>
    <n v="12.2"/>
    <n v="116.54"/>
    <n v="8"/>
    <n v="326.51"/>
    <n v="326.51"/>
    <n v="40"/>
    <n v="15"/>
    <n v="1"/>
    <n v="56"/>
    <n v="36"/>
    <n v="69"/>
    <n v="0"/>
    <n v="15"/>
    <n v="2"/>
    <n v="122"/>
    <n v="50"/>
    <n v="18"/>
    <n v="122"/>
    <n v="190"/>
    <n v="10"/>
    <n v="21"/>
    <n v="107"/>
    <n v="138"/>
    <n v="46"/>
    <n v="0"/>
    <n v="133"/>
    <n v="179"/>
    <n v="0"/>
    <n v="18"/>
    <n v="0"/>
    <n v="18"/>
    <n v="285"/>
    <n v="60"/>
    <n v="0"/>
    <n v="345"/>
    <n v="0"/>
    <n v="2"/>
    <n v="2"/>
    <n v="4"/>
    <n v="29"/>
    <n v="4"/>
    <n v="0"/>
    <n v="14"/>
    <n v="0"/>
    <n v="47"/>
    <n v="0"/>
    <n v="5"/>
    <n v="1676"/>
    <m/>
  </r>
  <r>
    <x v="21"/>
    <x v="8"/>
    <n v="54.8"/>
    <n v="77.59"/>
    <n v="0"/>
    <n v="52.57"/>
    <n v="184.95999999999998"/>
    <n v="184.95999999999998"/>
    <n v="196.96800000000002"/>
    <n v="209.97"/>
    <n v="12.2"/>
    <n v="116.54"/>
    <n v="8"/>
    <n v="326.51"/>
    <n v="326.51"/>
    <n v="40"/>
    <n v="15"/>
    <n v="1"/>
    <n v="56"/>
    <n v="36"/>
    <n v="69"/>
    <n v="0"/>
    <n v="15"/>
    <n v="2"/>
    <n v="122"/>
    <n v="50"/>
    <n v="18"/>
    <n v="122"/>
    <n v="190"/>
    <n v="10"/>
    <n v="21"/>
    <n v="107"/>
    <n v="138"/>
    <n v="46"/>
    <n v="0"/>
    <n v="133"/>
    <n v="179"/>
    <n v="0"/>
    <n v="18"/>
    <n v="0"/>
    <n v="18"/>
    <n v="285"/>
    <n v="60"/>
    <n v="0"/>
    <n v="345"/>
    <n v="0"/>
    <n v="2"/>
    <n v="2"/>
    <n v="4"/>
    <n v="29"/>
    <n v="4"/>
    <n v="0"/>
    <n v="14"/>
    <n v="0"/>
    <n v="47"/>
    <n v="0"/>
    <n v="5"/>
    <n v="1676"/>
    <m/>
  </r>
  <r>
    <x v="21"/>
    <x v="9"/>
    <n v="54.8"/>
    <n v="77.59"/>
    <n v="0"/>
    <n v="52.57"/>
    <n v="184.95999999999998"/>
    <n v="184.95999999999998"/>
    <n v="196.96800000000002"/>
    <n v="209.97"/>
    <n v="12.2"/>
    <n v="116.54"/>
    <n v="8"/>
    <n v="326.51"/>
    <n v="326.51"/>
    <n v="40"/>
    <n v="15"/>
    <n v="1"/>
    <n v="56"/>
    <n v="36"/>
    <n v="69"/>
    <n v="0"/>
    <n v="15"/>
    <n v="2"/>
    <n v="122"/>
    <n v="50"/>
    <n v="18"/>
    <n v="122"/>
    <n v="190"/>
    <n v="10"/>
    <n v="21"/>
    <n v="107"/>
    <n v="138"/>
    <n v="46"/>
    <n v="0"/>
    <n v="133"/>
    <n v="179"/>
    <n v="0"/>
    <n v="18"/>
    <n v="0"/>
    <n v="18"/>
    <n v="285"/>
    <n v="60"/>
    <n v="0"/>
    <n v="345"/>
    <n v="0"/>
    <n v="2"/>
    <n v="2"/>
    <n v="4"/>
    <n v="29"/>
    <n v="4"/>
    <n v="0"/>
    <n v="14"/>
    <n v="0"/>
    <n v="47"/>
    <n v="0"/>
    <n v="5"/>
    <n v="1676"/>
    <m/>
  </r>
  <r>
    <x v="21"/>
    <x v="10"/>
    <n v="54.8"/>
    <n v="77.59"/>
    <n v="0"/>
    <n v="52.57"/>
    <n v="184.95999999999998"/>
    <n v="184.95999999999998"/>
    <n v="196.96800000000002"/>
    <n v="209.97"/>
    <n v="12.2"/>
    <n v="116.54"/>
    <n v="8"/>
    <n v="326.51"/>
    <n v="326.51"/>
    <n v="40"/>
    <n v="15"/>
    <n v="1"/>
    <n v="56"/>
    <n v="36"/>
    <n v="69"/>
    <n v="0"/>
    <n v="15"/>
    <n v="2"/>
    <n v="122"/>
    <n v="50"/>
    <n v="18"/>
    <n v="122"/>
    <n v="190"/>
    <n v="10"/>
    <n v="21"/>
    <n v="107"/>
    <n v="138"/>
    <n v="46"/>
    <n v="0"/>
    <n v="133"/>
    <n v="179"/>
    <n v="0"/>
    <n v="18"/>
    <n v="0"/>
    <n v="18"/>
    <n v="285"/>
    <n v="60"/>
    <n v="0"/>
    <n v="345"/>
    <n v="0"/>
    <n v="2"/>
    <n v="2"/>
    <n v="4"/>
    <n v="29"/>
    <n v="4"/>
    <n v="0"/>
    <n v="14"/>
    <n v="0"/>
    <n v="47"/>
    <n v="0"/>
    <n v="5"/>
    <n v="1676"/>
    <s v="Entre Noviembre de 2014 y Febrero de 2015 se incorporan los nuevos trenes eléctricos chinos CCEE"/>
  </r>
  <r>
    <x v="21"/>
    <x v="11"/>
    <n v="54.8"/>
    <n v="77.59"/>
    <n v="0"/>
    <n v="52.57"/>
    <n v="184.95999999999998"/>
    <n v="184.95999999999998"/>
    <n v="196.96800000000002"/>
    <n v="209.97"/>
    <n v="12.2"/>
    <n v="116.54"/>
    <n v="8"/>
    <n v="326.51"/>
    <n v="326.51"/>
    <n v="40"/>
    <n v="15"/>
    <n v="1"/>
    <n v="56"/>
    <n v="36"/>
    <n v="69"/>
    <n v="0"/>
    <n v="15"/>
    <n v="2"/>
    <n v="122"/>
    <n v="50"/>
    <n v="18"/>
    <n v="122"/>
    <n v="190"/>
    <n v="10"/>
    <n v="21"/>
    <n v="107"/>
    <n v="138"/>
    <n v="46"/>
    <n v="0"/>
    <n v="133"/>
    <n v="179"/>
    <n v="0"/>
    <n v="18"/>
    <n v="0"/>
    <n v="18"/>
    <n v="122"/>
    <n v="60"/>
    <n v="0"/>
    <n v="182"/>
    <n v="0"/>
    <n v="2"/>
    <n v="2"/>
    <n v="4"/>
    <n v="29"/>
    <n v="4"/>
    <n v="0"/>
    <n v="14"/>
    <n v="0"/>
    <n v="47"/>
    <n v="0"/>
    <n v="5"/>
    <n v="1676"/>
    <m/>
  </r>
  <r>
    <x v="22"/>
    <x v="0"/>
    <n v="54.8"/>
    <n v="77.59"/>
    <n v="0"/>
    <n v="52.57"/>
    <n v="184.95999999999998"/>
    <n v="184.95999999999998"/>
    <n v="196.96800000000002"/>
    <n v="209.97"/>
    <n v="12.2"/>
    <n v="116.54"/>
    <n v="8"/>
    <n v="326.51"/>
    <n v="326.51"/>
    <n v="40"/>
    <n v="15"/>
    <n v="1"/>
    <n v="56"/>
    <n v="36"/>
    <n v="67"/>
    <n v="0"/>
    <n v="15"/>
    <n v="2"/>
    <n v="120"/>
    <n v="51"/>
    <n v="18"/>
    <n v="120"/>
    <n v="189"/>
    <n v="10"/>
    <n v="21"/>
    <n v="107"/>
    <n v="138"/>
    <n v="46"/>
    <n v="0"/>
    <n v="133"/>
    <n v="179"/>
    <n v="0"/>
    <n v="18"/>
    <n v="0"/>
    <n v="18"/>
    <n v="122"/>
    <n v="60"/>
    <n v="0"/>
    <n v="182"/>
    <n v="0"/>
    <n v="2"/>
    <n v="2"/>
    <n v="4"/>
    <n v="29"/>
    <n v="4"/>
    <n v="0"/>
    <n v="14"/>
    <n v="0"/>
    <n v="47"/>
    <n v="0"/>
    <n v="5"/>
    <n v="1676"/>
    <m/>
  </r>
  <r>
    <x v="22"/>
    <x v="1"/>
    <n v="54.8"/>
    <n v="77.59"/>
    <n v="0"/>
    <n v="52.57"/>
    <n v="184.95999999999998"/>
    <n v="184.95999999999998"/>
    <n v="196.96800000000002"/>
    <n v="209.97"/>
    <n v="12.2"/>
    <n v="116.54"/>
    <n v="8"/>
    <n v="326.51"/>
    <n v="326.51"/>
    <n v="40"/>
    <n v="15"/>
    <n v="1"/>
    <n v="56"/>
    <n v="36"/>
    <n v="67"/>
    <n v="0"/>
    <n v="15"/>
    <n v="2"/>
    <n v="120"/>
    <n v="51"/>
    <n v="18"/>
    <n v="120"/>
    <n v="189"/>
    <n v="10"/>
    <n v="21"/>
    <n v="107"/>
    <n v="138"/>
    <n v="46"/>
    <n v="0"/>
    <n v="133"/>
    <n v="179"/>
    <n v="0"/>
    <n v="18"/>
    <n v="0"/>
    <n v="18"/>
    <n v="122"/>
    <n v="60"/>
    <n v="0"/>
    <n v="182"/>
    <n v="0"/>
    <n v="2"/>
    <n v="2"/>
    <n v="4"/>
    <n v="29"/>
    <n v="4"/>
    <n v="0"/>
    <n v="14"/>
    <n v="0"/>
    <n v="47"/>
    <n v="0"/>
    <n v="5"/>
    <n v="1676"/>
    <m/>
  </r>
  <r>
    <x v="22"/>
    <x v="2"/>
    <n v="54.8"/>
    <n v="77.59"/>
    <n v="0"/>
    <n v="52.57"/>
    <n v="184.95999999999998"/>
    <n v="184.95999999999998"/>
    <n v="196.96800000000002"/>
    <n v="209.97"/>
    <n v="12.2"/>
    <n v="116.54"/>
    <n v="8"/>
    <n v="326.51"/>
    <n v="326.51"/>
    <n v="40"/>
    <n v="15"/>
    <n v="1"/>
    <n v="56"/>
    <n v="36"/>
    <n v="67"/>
    <n v="0"/>
    <n v="15"/>
    <n v="2"/>
    <n v="120"/>
    <n v="51"/>
    <n v="18"/>
    <n v="120"/>
    <n v="189"/>
    <n v="10"/>
    <n v="21"/>
    <n v="107"/>
    <n v="138"/>
    <n v="46"/>
    <n v="0"/>
    <n v="133"/>
    <n v="179"/>
    <n v="0"/>
    <n v="18"/>
    <n v="0"/>
    <n v="18"/>
    <n v="122"/>
    <n v="60"/>
    <n v="0"/>
    <n v="182"/>
    <n v="0"/>
    <n v="2"/>
    <n v="2"/>
    <n v="4"/>
    <n v="29"/>
    <n v="4"/>
    <n v="0"/>
    <n v="14"/>
    <n v="0"/>
    <n v="47"/>
    <n v="0"/>
    <n v="5"/>
    <n v="1676"/>
    <m/>
  </r>
  <r>
    <x v="22"/>
    <x v="3"/>
    <n v="54.8"/>
    <n v="77.59"/>
    <n v="0"/>
    <n v="52.57"/>
    <n v="184.95999999999998"/>
    <n v="184.95999999999998"/>
    <n v="196.96800000000002"/>
    <n v="209.97"/>
    <n v="12.2"/>
    <n v="116.54"/>
    <n v="8"/>
    <n v="326.51"/>
    <n v="326.51"/>
    <n v="40"/>
    <n v="15"/>
    <n v="1"/>
    <n v="56"/>
    <n v="36"/>
    <n v="67"/>
    <n v="0"/>
    <n v="15"/>
    <n v="2"/>
    <n v="120"/>
    <n v="51"/>
    <n v="18"/>
    <n v="120"/>
    <n v="189"/>
    <n v="10"/>
    <n v="21"/>
    <n v="107"/>
    <n v="138"/>
    <n v="46"/>
    <n v="0"/>
    <n v="133"/>
    <n v="179"/>
    <n v="0"/>
    <n v="18"/>
    <n v="0"/>
    <n v="18"/>
    <n v="122"/>
    <n v="60"/>
    <n v="0"/>
    <n v="182"/>
    <n v="0"/>
    <n v="2"/>
    <n v="2"/>
    <n v="4"/>
    <n v="29"/>
    <n v="4"/>
    <n v="0"/>
    <n v="14"/>
    <n v="0"/>
    <n v="47"/>
    <n v="0"/>
    <n v="5"/>
    <n v="1676"/>
    <m/>
  </r>
  <r>
    <x v="22"/>
    <x v="4"/>
    <n v="54.8"/>
    <n v="77.59"/>
    <n v="0"/>
    <n v="52.57"/>
    <n v="184.95999999999998"/>
    <n v="184.95999999999998"/>
    <n v="196.96800000000002"/>
    <n v="209.97"/>
    <n v="12.2"/>
    <n v="116.54"/>
    <n v="8"/>
    <n v="326.51"/>
    <n v="326.51"/>
    <n v="40"/>
    <n v="15"/>
    <n v="1"/>
    <n v="56"/>
    <n v="36"/>
    <n v="67"/>
    <n v="0"/>
    <n v="15"/>
    <n v="2"/>
    <n v="120"/>
    <n v="51"/>
    <n v="18"/>
    <n v="120"/>
    <n v="189"/>
    <n v="10"/>
    <n v="21"/>
    <n v="107"/>
    <n v="138"/>
    <n v="46"/>
    <n v="0"/>
    <n v="133"/>
    <n v="179"/>
    <n v="0"/>
    <n v="18"/>
    <n v="0"/>
    <n v="18"/>
    <n v="122"/>
    <n v="60"/>
    <n v="0"/>
    <n v="182"/>
    <n v="0"/>
    <n v="2"/>
    <n v="2"/>
    <n v="4"/>
    <n v="29"/>
    <n v="4"/>
    <n v="0"/>
    <n v="14"/>
    <n v="0"/>
    <n v="47"/>
    <n v="0"/>
    <n v="5"/>
    <n v="1676"/>
    <m/>
  </r>
  <r>
    <x v="22"/>
    <x v="5"/>
    <n v="54.8"/>
    <n v="77.59"/>
    <n v="0"/>
    <n v="52.57"/>
    <n v="184.95999999999998"/>
    <n v="184.95999999999998"/>
    <n v="196.96800000000002"/>
    <n v="209.97"/>
    <n v="12.2"/>
    <n v="116.54"/>
    <n v="8"/>
    <n v="326.51"/>
    <n v="326.51"/>
    <n v="40"/>
    <n v="15"/>
    <n v="1"/>
    <n v="56"/>
    <n v="36"/>
    <n v="67"/>
    <n v="0"/>
    <n v="15"/>
    <n v="2"/>
    <n v="120"/>
    <n v="51"/>
    <n v="18"/>
    <n v="120"/>
    <n v="189"/>
    <n v="10"/>
    <n v="21"/>
    <n v="107"/>
    <n v="138"/>
    <n v="46"/>
    <n v="0"/>
    <n v="133"/>
    <n v="179"/>
    <n v="0"/>
    <n v="18"/>
    <n v="0"/>
    <n v="18"/>
    <n v="122"/>
    <n v="60"/>
    <n v="0"/>
    <n v="182"/>
    <n v="0"/>
    <n v="2"/>
    <n v="2"/>
    <n v="4"/>
    <n v="29"/>
    <n v="4"/>
    <n v="0"/>
    <n v="14"/>
    <n v="0"/>
    <n v="47"/>
    <n v="0"/>
    <n v="5"/>
    <n v="1676"/>
    <m/>
  </r>
  <r>
    <x v="22"/>
    <x v="6"/>
    <n v="54.8"/>
    <n v="77.59"/>
    <n v="0"/>
    <n v="52.57"/>
    <n v="184.95999999999998"/>
    <n v="184.95999999999998"/>
    <n v="196.96800000000002"/>
    <n v="209.97"/>
    <n v="12.2"/>
    <n v="116.54"/>
    <n v="8"/>
    <n v="326.51"/>
    <n v="326.51"/>
    <n v="40"/>
    <n v="15"/>
    <n v="1"/>
    <n v="56"/>
    <n v="36"/>
    <n v="67"/>
    <n v="0"/>
    <n v="15"/>
    <n v="2"/>
    <n v="120"/>
    <n v="51"/>
    <n v="18"/>
    <n v="120"/>
    <n v="189"/>
    <n v="10"/>
    <n v="21"/>
    <n v="107"/>
    <n v="138"/>
    <n v="46"/>
    <n v="0"/>
    <n v="133"/>
    <n v="179"/>
    <n v="0"/>
    <n v="18"/>
    <n v="0"/>
    <n v="18"/>
    <n v="122"/>
    <n v="60"/>
    <n v="0"/>
    <n v="182"/>
    <n v="0"/>
    <n v="2"/>
    <n v="2"/>
    <n v="4"/>
    <n v="29"/>
    <n v="4"/>
    <n v="0"/>
    <n v="14"/>
    <n v="0"/>
    <n v="47"/>
    <n v="0"/>
    <n v="5"/>
    <n v="1676"/>
    <m/>
  </r>
  <r>
    <x v="22"/>
    <x v="7"/>
    <n v="54.8"/>
    <n v="77.59"/>
    <n v="0"/>
    <n v="52.57"/>
    <n v="184.95999999999998"/>
    <n v="184.95999999999998"/>
    <n v="196.96800000000002"/>
    <n v="209.97"/>
    <n v="12.2"/>
    <n v="116.54"/>
    <n v="8"/>
    <n v="326.51"/>
    <n v="326.51"/>
    <n v="40"/>
    <n v="15"/>
    <n v="1"/>
    <n v="56"/>
    <n v="36"/>
    <n v="67"/>
    <n v="0"/>
    <n v="15"/>
    <n v="2"/>
    <n v="120"/>
    <n v="51"/>
    <n v="18"/>
    <n v="120"/>
    <n v="189"/>
    <n v="10"/>
    <n v="21"/>
    <n v="107"/>
    <n v="138"/>
    <n v="46"/>
    <n v="0"/>
    <n v="133"/>
    <n v="179"/>
    <n v="0"/>
    <n v="18"/>
    <n v="0"/>
    <n v="18"/>
    <n v="122"/>
    <n v="60"/>
    <n v="0"/>
    <n v="182"/>
    <n v="0"/>
    <n v="2"/>
    <n v="2"/>
    <n v="4"/>
    <n v="29"/>
    <n v="4"/>
    <n v="0"/>
    <n v="14"/>
    <n v="0"/>
    <n v="47"/>
    <n v="0"/>
    <n v="5"/>
    <n v="1676"/>
    <m/>
  </r>
  <r>
    <x v="22"/>
    <x v="8"/>
    <n v="54.8"/>
    <n v="77.59"/>
    <n v="0"/>
    <n v="52.57"/>
    <n v="184.95999999999998"/>
    <n v="184.95999999999998"/>
    <n v="196.96800000000002"/>
    <n v="209.97"/>
    <n v="12.2"/>
    <n v="116.54"/>
    <n v="8"/>
    <n v="326.51"/>
    <n v="326.51"/>
    <n v="40"/>
    <n v="15"/>
    <n v="1"/>
    <n v="56"/>
    <n v="36"/>
    <n v="67"/>
    <n v="0"/>
    <n v="15"/>
    <n v="2"/>
    <n v="120"/>
    <n v="51"/>
    <n v="18"/>
    <n v="120"/>
    <n v="189"/>
    <n v="10"/>
    <n v="21"/>
    <n v="107"/>
    <n v="138"/>
    <n v="46"/>
    <n v="0"/>
    <n v="133"/>
    <n v="179"/>
    <n v="0"/>
    <n v="18"/>
    <n v="0"/>
    <n v="18"/>
    <n v="122"/>
    <n v="60"/>
    <n v="0"/>
    <n v="182"/>
    <n v="0"/>
    <n v="2"/>
    <n v="2"/>
    <n v="4"/>
    <n v="29"/>
    <n v="4"/>
    <n v="0"/>
    <n v="14"/>
    <n v="0"/>
    <n v="47"/>
    <n v="0"/>
    <n v="5"/>
    <n v="1676"/>
    <m/>
  </r>
  <r>
    <x v="22"/>
    <x v="9"/>
    <n v="54.8"/>
    <n v="77.59"/>
    <n v="0"/>
    <n v="52.57"/>
    <n v="184.95999999999998"/>
    <n v="184.95999999999998"/>
    <n v="196.96800000000002"/>
    <n v="209.97"/>
    <n v="12.2"/>
    <n v="116.54"/>
    <n v="8"/>
    <n v="326.51"/>
    <n v="326.51"/>
    <n v="40"/>
    <n v="15"/>
    <n v="1"/>
    <n v="56"/>
    <n v="36"/>
    <n v="67"/>
    <n v="0"/>
    <n v="15"/>
    <n v="2"/>
    <n v="120"/>
    <n v="51"/>
    <n v="18"/>
    <n v="120"/>
    <n v="189"/>
    <n v="10"/>
    <n v="21"/>
    <n v="107"/>
    <n v="138"/>
    <n v="46"/>
    <n v="0"/>
    <n v="133"/>
    <n v="179"/>
    <n v="0"/>
    <n v="18"/>
    <n v="0"/>
    <n v="18"/>
    <n v="122"/>
    <n v="60"/>
    <n v="0"/>
    <n v="182"/>
    <n v="0"/>
    <n v="2"/>
    <n v="2"/>
    <n v="4"/>
    <n v="29"/>
    <n v="4"/>
    <n v="0"/>
    <n v="14"/>
    <n v="0"/>
    <n v="47"/>
    <n v="0"/>
    <n v="5"/>
    <n v="1676"/>
    <m/>
  </r>
  <r>
    <x v="22"/>
    <x v="10"/>
    <n v="54.8"/>
    <n v="77.59"/>
    <n v="0"/>
    <n v="52.57"/>
    <n v="184.95999999999998"/>
    <n v="184.95999999999998"/>
    <n v="196.96800000000002"/>
    <n v="209.97"/>
    <n v="12.2"/>
    <n v="116.54"/>
    <n v="8"/>
    <n v="326.51"/>
    <n v="326.51"/>
    <n v="40"/>
    <n v="15"/>
    <n v="1"/>
    <n v="56"/>
    <n v="36"/>
    <n v="67"/>
    <n v="0"/>
    <n v="15"/>
    <n v="2"/>
    <n v="120"/>
    <n v="51"/>
    <n v="18"/>
    <n v="120"/>
    <n v="189"/>
    <n v="10"/>
    <n v="21"/>
    <n v="107"/>
    <n v="138"/>
    <n v="46"/>
    <n v="0"/>
    <n v="133"/>
    <n v="179"/>
    <n v="0"/>
    <n v="18"/>
    <n v="0"/>
    <n v="18"/>
    <n v="122"/>
    <n v="60"/>
    <n v="0"/>
    <n v="182"/>
    <n v="0"/>
    <n v="2"/>
    <n v="2"/>
    <n v="4"/>
    <n v="29"/>
    <n v="4"/>
    <n v="0"/>
    <n v="14"/>
    <n v="0"/>
    <n v="47"/>
    <n v="0"/>
    <n v="5"/>
    <n v="1676"/>
    <m/>
  </r>
  <r>
    <x v="22"/>
    <x v="11"/>
    <n v="54.8"/>
    <n v="77.59"/>
    <n v="0"/>
    <n v="52.57"/>
    <n v="184.95999999999998"/>
    <n v="184.95999999999998"/>
    <n v="196.96800000000002"/>
    <n v="209.97"/>
    <n v="12.2"/>
    <n v="116.54"/>
    <n v="8"/>
    <n v="326.51"/>
    <n v="326.51"/>
    <n v="40"/>
    <n v="15"/>
    <n v="1"/>
    <n v="56"/>
    <n v="36"/>
    <n v="67"/>
    <n v="0"/>
    <n v="15"/>
    <n v="2"/>
    <n v="120"/>
    <n v="51"/>
    <n v="18"/>
    <n v="120"/>
    <n v="189"/>
    <n v="10"/>
    <n v="21"/>
    <n v="107"/>
    <n v="138"/>
    <n v="46"/>
    <n v="0"/>
    <n v="133"/>
    <n v="179"/>
    <n v="0"/>
    <n v="18"/>
    <n v="0"/>
    <n v="18"/>
    <n v="122"/>
    <n v="60"/>
    <n v="0"/>
    <n v="182"/>
    <n v="0"/>
    <n v="2"/>
    <n v="2"/>
    <n v="4"/>
    <n v="29"/>
    <n v="4"/>
    <n v="0"/>
    <n v="14"/>
    <n v="0"/>
    <n v="47"/>
    <n v="0"/>
    <n v="5"/>
    <n v="1676"/>
    <m/>
  </r>
  <r>
    <x v="23"/>
    <x v="0"/>
    <n v="54.8"/>
    <n v="77.59"/>
    <n v="0"/>
    <n v="52.57"/>
    <n v="184.95999999999998"/>
    <n v="184.95999999999998"/>
    <n v="196.96800000000002"/>
    <n v="209.97"/>
    <n v="12.2"/>
    <n v="116.54"/>
    <n v="8"/>
    <n v="326.51"/>
    <n v="326.51"/>
    <n v="40"/>
    <n v="15"/>
    <n v="1"/>
    <n v="56"/>
    <n v="36"/>
    <n v="66"/>
    <n v="0"/>
    <n v="15"/>
    <n v="2"/>
    <n v="119"/>
    <n v="52"/>
    <n v="18"/>
    <n v="119"/>
    <n v="189"/>
    <n v="10"/>
    <n v="21"/>
    <n v="107"/>
    <n v="138"/>
    <n v="46"/>
    <n v="0"/>
    <n v="133"/>
    <n v="179"/>
    <n v="0"/>
    <n v="18"/>
    <n v="0"/>
    <n v="18"/>
    <n v="122"/>
    <n v="60"/>
    <n v="0"/>
    <n v="182"/>
    <n v="0"/>
    <n v="2"/>
    <n v="2"/>
    <n v="4"/>
    <n v="29"/>
    <n v="4"/>
    <n v="0"/>
    <n v="14"/>
    <n v="0"/>
    <n v="47"/>
    <n v="0"/>
    <n v="5"/>
    <n v="1676"/>
    <m/>
  </r>
  <r>
    <x v="23"/>
    <x v="1"/>
    <n v="54.8"/>
    <n v="77.59"/>
    <n v="0"/>
    <n v="52.57"/>
    <n v="184.95999999999998"/>
    <n v="184.95999999999998"/>
    <n v="196.96800000000002"/>
    <n v="209.97"/>
    <n v="12.2"/>
    <n v="116.54"/>
    <n v="8"/>
    <n v="326.51"/>
    <n v="326.51"/>
    <n v="40"/>
    <n v="15"/>
    <n v="1"/>
    <n v="56"/>
    <n v="36"/>
    <n v="66"/>
    <n v="0"/>
    <n v="15"/>
    <n v="2"/>
    <n v="119"/>
    <n v="52"/>
    <n v="18"/>
    <n v="119"/>
    <n v="189"/>
    <n v="10"/>
    <n v="21"/>
    <n v="107"/>
    <n v="138"/>
    <n v="46"/>
    <n v="0"/>
    <n v="133"/>
    <n v="179"/>
    <n v="0"/>
    <n v="18"/>
    <n v="0"/>
    <n v="18"/>
    <n v="122"/>
    <n v="60"/>
    <n v="0"/>
    <n v="182"/>
    <n v="0"/>
    <n v="2"/>
    <n v="2"/>
    <n v="4"/>
    <n v="29"/>
    <n v="4"/>
    <n v="0"/>
    <n v="14"/>
    <n v="0"/>
    <n v="47"/>
    <n v="0"/>
    <n v="5"/>
    <n v="1676"/>
    <m/>
  </r>
  <r>
    <x v="23"/>
    <x v="2"/>
    <n v="54.8"/>
    <n v="77.59"/>
    <n v="0"/>
    <n v="52.57"/>
    <n v="184.95999999999998"/>
    <n v="184.95999999999998"/>
    <n v="196.96800000000002"/>
    <n v="209.97"/>
    <n v="12.2"/>
    <n v="116.54"/>
    <n v="8"/>
    <n v="326.51"/>
    <n v="326.51"/>
    <n v="40"/>
    <n v="15"/>
    <n v="1"/>
    <n v="56"/>
    <n v="36"/>
    <n v="66"/>
    <n v="0"/>
    <n v="15"/>
    <n v="2"/>
    <n v="119"/>
    <n v="52"/>
    <n v="18"/>
    <n v="119"/>
    <n v="189"/>
    <n v="10"/>
    <n v="21"/>
    <n v="107"/>
    <n v="138"/>
    <n v="46"/>
    <n v="0"/>
    <n v="133"/>
    <n v="179"/>
    <n v="0"/>
    <n v="18"/>
    <n v="0"/>
    <n v="18"/>
    <n v="122"/>
    <n v="60"/>
    <n v="0"/>
    <n v="182"/>
    <n v="0"/>
    <n v="2"/>
    <n v="2"/>
    <n v="4"/>
    <n v="29"/>
    <n v="4"/>
    <n v="0"/>
    <n v="14"/>
    <n v="0"/>
    <n v="47"/>
    <n v="0"/>
    <n v="5"/>
    <n v="1676"/>
    <m/>
  </r>
  <r>
    <x v="23"/>
    <x v="3"/>
    <n v="54.8"/>
    <n v="77.59"/>
    <n v="0"/>
    <n v="52.57"/>
    <n v="184.95999999999998"/>
    <n v="184.95999999999998"/>
    <n v="196.96800000000002"/>
    <n v="209.97"/>
    <n v="12.2"/>
    <n v="116.54"/>
    <n v="8"/>
    <n v="326.51"/>
    <n v="326.51"/>
    <n v="40"/>
    <n v="15"/>
    <n v="1"/>
    <n v="56"/>
    <n v="36"/>
    <n v="66"/>
    <n v="0"/>
    <n v="15"/>
    <n v="2"/>
    <n v="119"/>
    <n v="52"/>
    <n v="18"/>
    <n v="119"/>
    <n v="189"/>
    <n v="10"/>
    <n v="21"/>
    <n v="107"/>
    <n v="138"/>
    <n v="46"/>
    <n v="0"/>
    <n v="133"/>
    <n v="179"/>
    <n v="0"/>
    <n v="18"/>
    <n v="0"/>
    <n v="18"/>
    <n v="122"/>
    <n v="60"/>
    <n v="0"/>
    <n v="182"/>
    <n v="0"/>
    <n v="2"/>
    <n v="2"/>
    <n v="4"/>
    <n v="29"/>
    <n v="4"/>
    <n v="0"/>
    <n v="14"/>
    <n v="0"/>
    <n v="47"/>
    <n v="0"/>
    <n v="5"/>
    <n v="1676"/>
    <m/>
  </r>
  <r>
    <x v="23"/>
    <x v="4"/>
    <n v="54.8"/>
    <n v="77.59"/>
    <n v="0"/>
    <n v="52.57"/>
    <n v="184.95999999999998"/>
    <n v="184.95999999999998"/>
    <n v="196.96800000000002"/>
    <n v="209.97"/>
    <n v="12.2"/>
    <n v="116.54"/>
    <n v="8"/>
    <n v="326.51"/>
    <n v="326.51"/>
    <n v="40"/>
    <n v="15"/>
    <n v="1"/>
    <n v="56"/>
    <n v="36"/>
    <n v="66"/>
    <n v="0"/>
    <n v="15"/>
    <n v="2"/>
    <n v="119"/>
    <n v="52"/>
    <n v="18"/>
    <n v="119"/>
    <n v="189"/>
    <n v="10"/>
    <n v="21"/>
    <n v="107"/>
    <n v="138"/>
    <n v="46"/>
    <n v="0"/>
    <n v="133"/>
    <n v="179"/>
    <n v="0"/>
    <n v="18"/>
    <n v="0"/>
    <n v="18"/>
    <n v="122"/>
    <n v="60"/>
    <n v="0"/>
    <n v="182"/>
    <n v="0"/>
    <n v="2"/>
    <n v="2"/>
    <n v="4"/>
    <n v="29"/>
    <n v="4"/>
    <n v="0"/>
    <n v="14"/>
    <n v="0"/>
    <n v="47"/>
    <n v="0"/>
    <n v="5"/>
    <n v="1676"/>
    <m/>
  </r>
  <r>
    <x v="23"/>
    <x v="5"/>
    <n v="54.8"/>
    <n v="77.59"/>
    <n v="0"/>
    <n v="52.57"/>
    <n v="184.95999999999998"/>
    <n v="184.95999999999998"/>
    <n v="196.96800000000002"/>
    <n v="209.97"/>
    <n v="12.2"/>
    <n v="116.54"/>
    <n v="8"/>
    <n v="326.51"/>
    <n v="326.51"/>
    <n v="40"/>
    <n v="15"/>
    <n v="1"/>
    <n v="56"/>
    <n v="36"/>
    <n v="66"/>
    <n v="0"/>
    <n v="15"/>
    <n v="2"/>
    <n v="119"/>
    <n v="52"/>
    <n v="18"/>
    <n v="119"/>
    <n v="189"/>
    <n v="10"/>
    <n v="21"/>
    <n v="107"/>
    <n v="138"/>
    <n v="46"/>
    <n v="0"/>
    <n v="133"/>
    <n v="179"/>
    <n v="0"/>
    <n v="18"/>
    <n v="0"/>
    <n v="18"/>
    <n v="122"/>
    <n v="60"/>
    <n v="0"/>
    <n v="182"/>
    <n v="0"/>
    <n v="2"/>
    <n v="2"/>
    <n v="4"/>
    <n v="29"/>
    <n v="4"/>
    <n v="0"/>
    <n v="14"/>
    <n v="0"/>
    <n v="47"/>
    <n v="0"/>
    <n v="5"/>
    <n v="1676"/>
    <m/>
  </r>
  <r>
    <x v="23"/>
    <x v="6"/>
    <n v="54.8"/>
    <n v="77.59"/>
    <n v="0"/>
    <n v="52.57"/>
    <n v="184.95999999999998"/>
    <n v="184.95999999999998"/>
    <n v="196.96800000000002"/>
    <n v="209.97"/>
    <n v="12.2"/>
    <n v="116.54"/>
    <n v="8"/>
    <n v="326.51"/>
    <n v="326.51"/>
    <n v="40"/>
    <n v="15"/>
    <n v="1"/>
    <n v="56"/>
    <n v="36"/>
    <n v="66"/>
    <n v="0"/>
    <n v="15"/>
    <n v="2"/>
    <n v="119"/>
    <n v="52"/>
    <n v="18"/>
    <n v="119"/>
    <n v="189"/>
    <n v="10"/>
    <n v="21"/>
    <n v="107"/>
    <n v="138"/>
    <n v="46"/>
    <n v="0"/>
    <n v="133"/>
    <n v="179"/>
    <n v="0"/>
    <n v="18"/>
    <n v="0"/>
    <n v="18"/>
    <n v="122"/>
    <n v="60"/>
    <n v="0"/>
    <n v="182"/>
    <n v="0"/>
    <n v="2"/>
    <n v="2"/>
    <n v="4"/>
    <n v="29"/>
    <n v="4"/>
    <n v="0"/>
    <n v="14"/>
    <n v="0"/>
    <n v="47"/>
    <n v="0"/>
    <n v="5"/>
    <n v="1676"/>
    <m/>
  </r>
  <r>
    <x v="23"/>
    <x v="7"/>
    <n v="54.8"/>
    <n v="77.59"/>
    <n v="0"/>
    <n v="52.57"/>
    <n v="184.95999999999998"/>
    <n v="184.95999999999998"/>
    <n v="196.96800000000002"/>
    <n v="209.97"/>
    <n v="12.2"/>
    <n v="116.54"/>
    <n v="8"/>
    <n v="326.51"/>
    <n v="326.51"/>
    <n v="40"/>
    <n v="15"/>
    <n v="1"/>
    <n v="56"/>
    <n v="36"/>
    <n v="66"/>
    <n v="0"/>
    <n v="15"/>
    <n v="2"/>
    <n v="119"/>
    <n v="52"/>
    <n v="18"/>
    <n v="119"/>
    <n v="189"/>
    <n v="10"/>
    <n v="21"/>
    <n v="107"/>
    <n v="138"/>
    <n v="46"/>
    <n v="0"/>
    <n v="133"/>
    <n v="179"/>
    <n v="0"/>
    <n v="18"/>
    <n v="0"/>
    <n v="18"/>
    <n v="122"/>
    <n v="60"/>
    <n v="0"/>
    <n v="182"/>
    <n v="0"/>
    <n v="2"/>
    <n v="2"/>
    <n v="4"/>
    <n v="29"/>
    <n v="4"/>
    <n v="0"/>
    <n v="14"/>
    <n v="0"/>
    <n v="47"/>
    <n v="0"/>
    <n v="5"/>
    <n v="1676"/>
    <m/>
  </r>
  <r>
    <x v="23"/>
    <x v="8"/>
    <n v="54.8"/>
    <n v="77.59"/>
    <n v="0"/>
    <n v="52.57"/>
    <n v="184.95999999999998"/>
    <n v="184.95999999999998"/>
    <n v="196.96800000000002"/>
    <n v="209.97"/>
    <n v="12.2"/>
    <n v="116.54"/>
    <n v="8"/>
    <n v="326.51"/>
    <n v="326.51"/>
    <n v="40"/>
    <n v="15"/>
    <n v="1"/>
    <n v="56"/>
    <n v="36"/>
    <n v="66"/>
    <n v="0"/>
    <n v="15"/>
    <n v="2"/>
    <n v="119"/>
    <n v="52"/>
    <n v="18"/>
    <n v="119"/>
    <n v="189"/>
    <n v="10"/>
    <n v="21"/>
    <n v="107"/>
    <n v="138"/>
    <n v="46"/>
    <n v="0"/>
    <n v="133"/>
    <n v="179"/>
    <n v="0"/>
    <n v="18"/>
    <n v="0"/>
    <n v="18"/>
    <n v="122"/>
    <n v="60"/>
    <n v="0"/>
    <n v="182"/>
    <n v="0"/>
    <n v="2"/>
    <n v="2"/>
    <n v="4"/>
    <n v="29"/>
    <n v="4"/>
    <n v="0"/>
    <n v="14"/>
    <n v="0"/>
    <n v="47"/>
    <n v="0"/>
    <n v="5"/>
    <n v="1676"/>
    <m/>
  </r>
  <r>
    <x v="23"/>
    <x v="9"/>
    <n v="54.8"/>
    <n v="77.59"/>
    <n v="0"/>
    <n v="52.57"/>
    <n v="184.95999999999998"/>
    <n v="184.95999999999998"/>
    <n v="196.96800000000002"/>
    <n v="209.97"/>
    <n v="12.2"/>
    <n v="116.54"/>
    <n v="8"/>
    <n v="326.51"/>
    <n v="326.51"/>
    <n v="40"/>
    <n v="15"/>
    <n v="1"/>
    <n v="56"/>
    <n v="36"/>
    <n v="66"/>
    <n v="0"/>
    <n v="15"/>
    <n v="2"/>
    <n v="119"/>
    <n v="52"/>
    <n v="18"/>
    <n v="119"/>
    <n v="189"/>
    <n v="10"/>
    <n v="21"/>
    <n v="107"/>
    <n v="138"/>
    <n v="46"/>
    <n v="0"/>
    <n v="133"/>
    <n v="179"/>
    <n v="0"/>
    <n v="18"/>
    <n v="0"/>
    <n v="18"/>
    <n v="122"/>
    <n v="60"/>
    <n v="0"/>
    <n v="182"/>
    <n v="0"/>
    <n v="2"/>
    <n v="2"/>
    <n v="4"/>
    <n v="29"/>
    <n v="4"/>
    <n v="0"/>
    <n v="14"/>
    <n v="0"/>
    <n v="47"/>
    <n v="0"/>
    <n v="5"/>
    <n v="1676"/>
    <m/>
  </r>
  <r>
    <x v="23"/>
    <x v="10"/>
    <n v="54.8"/>
    <n v="77.59"/>
    <n v="0"/>
    <n v="52.57"/>
    <n v="184.95999999999998"/>
    <n v="184.95999999999998"/>
    <n v="196.96800000000002"/>
    <n v="209.97"/>
    <n v="12.2"/>
    <n v="116.54"/>
    <n v="8"/>
    <n v="326.51"/>
    <n v="326.51"/>
    <n v="40"/>
    <n v="15"/>
    <n v="1"/>
    <n v="56"/>
    <n v="36"/>
    <n v="66"/>
    <n v="0"/>
    <n v="15"/>
    <n v="2"/>
    <n v="119"/>
    <n v="52"/>
    <n v="18"/>
    <n v="119"/>
    <n v="189"/>
    <n v="10"/>
    <n v="21"/>
    <n v="107"/>
    <n v="138"/>
    <n v="46"/>
    <n v="0"/>
    <n v="133"/>
    <n v="179"/>
    <n v="0"/>
    <n v="18"/>
    <n v="0"/>
    <n v="18"/>
    <n v="122"/>
    <n v="60"/>
    <n v="0"/>
    <n v="182"/>
    <n v="0"/>
    <n v="2"/>
    <n v="2"/>
    <n v="4"/>
    <n v="29"/>
    <n v="4"/>
    <n v="0"/>
    <n v="14"/>
    <n v="0"/>
    <n v="47"/>
    <n v="0"/>
    <n v="5"/>
    <n v="1676"/>
    <m/>
  </r>
  <r>
    <x v="23"/>
    <x v="11"/>
    <n v="54.8"/>
    <n v="77.59"/>
    <n v="0"/>
    <n v="52.57"/>
    <n v="184.95999999999998"/>
    <n v="184.95999999999998"/>
    <n v="196.96800000000002"/>
    <n v="209.97"/>
    <n v="12.2"/>
    <n v="116.54"/>
    <n v="8"/>
    <n v="326.51"/>
    <n v="326.51"/>
    <n v="40"/>
    <n v="15"/>
    <n v="1"/>
    <n v="56"/>
    <n v="36"/>
    <n v="66"/>
    <n v="0"/>
    <n v="15"/>
    <n v="2"/>
    <n v="119"/>
    <n v="52"/>
    <n v="18"/>
    <n v="119"/>
    <n v="189"/>
    <n v="10"/>
    <n v="21"/>
    <n v="107"/>
    <n v="138"/>
    <n v="46"/>
    <n v="0"/>
    <n v="133"/>
    <n v="179"/>
    <n v="0"/>
    <n v="18"/>
    <n v="0"/>
    <n v="18"/>
    <n v="122"/>
    <n v="60"/>
    <n v="0"/>
    <n v="182"/>
    <n v="0"/>
    <n v="2"/>
    <n v="2"/>
    <n v="4"/>
    <n v="29"/>
    <n v="4"/>
    <n v="0"/>
    <n v="14"/>
    <n v="0"/>
    <n v="47"/>
    <n v="0"/>
    <n v="5"/>
    <n v="1676"/>
    <m/>
  </r>
  <r>
    <x v="24"/>
    <x v="0"/>
    <n v="54.8"/>
    <n v="77.59"/>
    <n v="0"/>
    <n v="52.57"/>
    <n v="184.95999999999998"/>
    <n v="184.95999999999998"/>
    <n v="196.96800000000002"/>
    <n v="209.97"/>
    <n v="12.2"/>
    <n v="116.54"/>
    <n v="8"/>
    <n v="326.51"/>
    <n v="326.51"/>
    <n v="40"/>
    <n v="15"/>
    <n v="1"/>
    <n v="56"/>
    <n v="36"/>
    <n v="66"/>
    <n v="0"/>
    <n v="15"/>
    <n v="2"/>
    <n v="119"/>
    <n v="52"/>
    <n v="18"/>
    <n v="119"/>
    <n v="189"/>
    <n v="10"/>
    <n v="21"/>
    <n v="107"/>
    <n v="138"/>
    <n v="46"/>
    <n v="0"/>
    <n v="133"/>
    <n v="179"/>
    <n v="0"/>
    <n v="18"/>
    <n v="0"/>
    <n v="18"/>
    <n v="122"/>
    <n v="60"/>
    <n v="0"/>
    <n v="182"/>
    <n v="0"/>
    <n v="2"/>
    <n v="2"/>
    <n v="4"/>
    <n v="29"/>
    <n v="4"/>
    <n v="0"/>
    <n v="14"/>
    <n v="0"/>
    <n v="47"/>
    <n v="0"/>
    <n v="5"/>
    <n v="1676"/>
    <m/>
  </r>
  <r>
    <x v="24"/>
    <x v="1"/>
    <n v="54.8"/>
    <n v="77.59"/>
    <n v="0"/>
    <n v="52.57"/>
    <n v="184.95999999999998"/>
    <n v="184.95999999999998"/>
    <n v="196.96800000000002"/>
    <n v="209.97"/>
    <n v="12.2"/>
    <n v="116.54"/>
    <n v="8"/>
    <n v="326.51"/>
    <n v="326.51"/>
    <n v="40"/>
    <n v="15"/>
    <n v="1"/>
    <n v="56"/>
    <n v="36"/>
    <n v="66"/>
    <n v="0"/>
    <n v="15"/>
    <n v="2"/>
    <n v="119"/>
    <n v="52"/>
    <n v="18"/>
    <n v="119"/>
    <n v="189"/>
    <n v="10"/>
    <n v="21"/>
    <n v="107"/>
    <n v="138"/>
    <n v="46"/>
    <n v="0"/>
    <n v="133"/>
    <n v="179"/>
    <n v="0"/>
    <n v="18"/>
    <n v="0"/>
    <n v="18"/>
    <n v="122"/>
    <n v="60"/>
    <n v="0"/>
    <n v="182"/>
    <n v="0"/>
    <n v="2"/>
    <n v="2"/>
    <n v="4"/>
    <n v="29"/>
    <n v="4"/>
    <n v="0"/>
    <n v="14"/>
    <n v="0"/>
    <n v="47"/>
    <n v="0"/>
    <n v="5"/>
    <n v="1676"/>
    <m/>
  </r>
  <r>
    <x v="24"/>
    <x v="2"/>
    <n v="54.8"/>
    <n v="77.59"/>
    <n v="0"/>
    <n v="52.57"/>
    <n v="184.95999999999998"/>
    <n v="184.95999999999998"/>
    <n v="196.96800000000002"/>
    <n v="209.97"/>
    <n v="12.2"/>
    <n v="116.54"/>
    <n v="8"/>
    <n v="326.51"/>
    <n v="326.51"/>
    <n v="40"/>
    <n v="15"/>
    <n v="1"/>
    <n v="56"/>
    <n v="36"/>
    <n v="66"/>
    <n v="0"/>
    <n v="15"/>
    <n v="2"/>
    <n v="119"/>
    <n v="52"/>
    <n v="18"/>
    <n v="119"/>
    <n v="189"/>
    <n v="10"/>
    <n v="21"/>
    <n v="107"/>
    <n v="138"/>
    <n v="46"/>
    <n v="0"/>
    <n v="133"/>
    <n v="179"/>
    <n v="0"/>
    <n v="18"/>
    <n v="0"/>
    <n v="18"/>
    <n v="122"/>
    <n v="60"/>
    <n v="0"/>
    <n v="182"/>
    <n v="0"/>
    <n v="2"/>
    <n v="2"/>
    <n v="4"/>
    <n v="29"/>
    <n v="4"/>
    <n v="0"/>
    <n v="14"/>
    <n v="0"/>
    <n v="47"/>
    <n v="0"/>
    <n v="5"/>
    <n v="1676"/>
    <m/>
  </r>
  <r>
    <x v="24"/>
    <x v="3"/>
    <n v="54.8"/>
    <n v="77.59"/>
    <n v="0"/>
    <n v="52.57"/>
    <n v="184.95999999999998"/>
    <n v="184.95999999999998"/>
    <n v="196.96800000000002"/>
    <n v="209.97"/>
    <n v="12.2"/>
    <n v="116.54"/>
    <n v="8"/>
    <n v="326.51"/>
    <n v="326.51"/>
    <n v="40"/>
    <n v="15"/>
    <n v="1"/>
    <n v="56"/>
    <n v="36"/>
    <n v="66"/>
    <n v="0"/>
    <n v="15"/>
    <n v="2"/>
    <n v="119"/>
    <n v="52"/>
    <n v="18"/>
    <n v="119"/>
    <n v="189"/>
    <n v="10"/>
    <n v="21"/>
    <n v="107"/>
    <n v="138"/>
    <n v="46"/>
    <n v="0"/>
    <n v="133"/>
    <n v="179"/>
    <n v="0"/>
    <n v="18"/>
    <n v="0"/>
    <n v="18"/>
    <n v="122"/>
    <n v="60"/>
    <n v="0"/>
    <n v="182"/>
    <n v="0"/>
    <n v="2"/>
    <n v="2"/>
    <n v="4"/>
    <n v="29"/>
    <n v="4"/>
    <n v="0"/>
    <n v="14"/>
    <n v="0"/>
    <n v="47"/>
    <n v="0"/>
    <n v="5"/>
    <n v="1676"/>
    <m/>
  </r>
  <r>
    <x v="24"/>
    <x v="4"/>
    <n v="54.8"/>
    <n v="77.59"/>
    <n v="0"/>
    <n v="52.57"/>
    <n v="184.95999999999998"/>
    <n v="184.95999999999998"/>
    <n v="196.96800000000002"/>
    <n v="209.97"/>
    <n v="12.2"/>
    <n v="116.54"/>
    <n v="8"/>
    <n v="326.51"/>
    <n v="326.51"/>
    <n v="40"/>
    <n v="15"/>
    <n v="1"/>
    <n v="56"/>
    <n v="36"/>
    <n v="66"/>
    <n v="0"/>
    <n v="15"/>
    <n v="2"/>
    <n v="119"/>
    <n v="52"/>
    <n v="18"/>
    <n v="119"/>
    <n v="189"/>
    <n v="10"/>
    <n v="21"/>
    <n v="107"/>
    <n v="138"/>
    <n v="46"/>
    <n v="0"/>
    <n v="133"/>
    <n v="179"/>
    <n v="0"/>
    <n v="18"/>
    <n v="0"/>
    <n v="18"/>
    <n v="122"/>
    <n v="60"/>
    <n v="0"/>
    <n v="182"/>
    <n v="0"/>
    <n v="2"/>
    <n v="2"/>
    <n v="4"/>
    <n v="29"/>
    <n v="4"/>
    <n v="0"/>
    <n v="14"/>
    <n v="0"/>
    <n v="47"/>
    <n v="0"/>
    <n v="5"/>
    <n v="1676"/>
    <m/>
  </r>
  <r>
    <x v="24"/>
    <x v="5"/>
    <n v="54.8"/>
    <n v="77.59"/>
    <n v="0"/>
    <n v="52.57"/>
    <n v="184.95999999999998"/>
    <n v="184.95999999999998"/>
    <n v="196.96800000000002"/>
    <n v="209.97"/>
    <n v="12.2"/>
    <n v="116.54"/>
    <n v="8"/>
    <n v="326.51"/>
    <n v="326.51"/>
    <n v="40"/>
    <n v="15"/>
    <n v="1"/>
    <n v="56"/>
    <n v="36"/>
    <n v="66"/>
    <n v="0"/>
    <n v="15"/>
    <n v="2"/>
    <n v="119"/>
    <n v="52"/>
    <n v="18"/>
    <n v="119"/>
    <n v="189"/>
    <n v="10"/>
    <n v="21"/>
    <n v="107"/>
    <n v="138"/>
    <n v="46"/>
    <n v="0"/>
    <n v="133"/>
    <n v="179"/>
    <n v="0"/>
    <n v="18"/>
    <n v="0"/>
    <n v="18"/>
    <n v="122"/>
    <n v="60"/>
    <n v="0"/>
    <n v="182"/>
    <n v="0"/>
    <n v="2"/>
    <n v="2"/>
    <n v="4"/>
    <n v="29"/>
    <n v="4"/>
    <n v="0"/>
    <n v="14"/>
    <n v="0"/>
    <n v="47"/>
    <n v="0"/>
    <n v="5"/>
    <n v="1676"/>
    <m/>
  </r>
  <r>
    <x v="24"/>
    <x v="6"/>
    <n v="54.8"/>
    <n v="77.59"/>
    <n v="0"/>
    <n v="52.57"/>
    <n v="184.95999999999998"/>
    <n v="184.95999999999998"/>
    <n v="196.96800000000002"/>
    <n v="209.97"/>
    <n v="12.2"/>
    <n v="116.54"/>
    <n v="8"/>
    <n v="326.51"/>
    <n v="326.51"/>
    <n v="40"/>
    <n v="15"/>
    <n v="1"/>
    <n v="56"/>
    <n v="36"/>
    <n v="66"/>
    <n v="0"/>
    <n v="15"/>
    <n v="2"/>
    <n v="119"/>
    <n v="52"/>
    <n v="18"/>
    <n v="119"/>
    <n v="189"/>
    <n v="10"/>
    <n v="21"/>
    <n v="107"/>
    <n v="138"/>
    <n v="46"/>
    <n v="0"/>
    <n v="133"/>
    <n v="179"/>
    <n v="0"/>
    <n v="18"/>
    <n v="0"/>
    <n v="18"/>
    <n v="122"/>
    <n v="60"/>
    <n v="0"/>
    <n v="182"/>
    <n v="0"/>
    <n v="2"/>
    <n v="2"/>
    <n v="4"/>
    <n v="29"/>
    <n v="4"/>
    <n v="0"/>
    <n v="14"/>
    <n v="0"/>
    <n v="47"/>
    <n v="0"/>
    <n v="5"/>
    <n v="1676"/>
    <m/>
  </r>
  <r>
    <x v="24"/>
    <x v="7"/>
    <n v="54.8"/>
    <n v="77.59"/>
    <n v="0"/>
    <n v="52.57"/>
    <n v="184.95999999999998"/>
    <n v="184.95999999999998"/>
    <n v="196.96800000000002"/>
    <n v="209.97"/>
    <n v="12.2"/>
    <n v="116.54"/>
    <n v="8"/>
    <n v="326.51"/>
    <n v="326.51"/>
    <n v="40"/>
    <n v="15"/>
    <n v="1"/>
    <n v="56"/>
    <n v="36"/>
    <n v="66"/>
    <n v="0"/>
    <n v="15"/>
    <n v="2"/>
    <n v="119"/>
    <n v="52"/>
    <n v="18"/>
    <n v="119"/>
    <n v="189"/>
    <n v="10"/>
    <n v="21"/>
    <n v="107"/>
    <n v="138"/>
    <n v="46"/>
    <n v="0"/>
    <n v="133"/>
    <n v="179"/>
    <n v="0"/>
    <n v="18"/>
    <n v="0"/>
    <n v="18"/>
    <n v="122"/>
    <n v="60"/>
    <n v="0"/>
    <n v="182"/>
    <n v="0"/>
    <n v="2"/>
    <n v="2"/>
    <n v="4"/>
    <n v="29"/>
    <n v="4"/>
    <n v="0"/>
    <n v="14"/>
    <n v="0"/>
    <n v="47"/>
    <n v="0"/>
    <n v="5"/>
    <n v="1676"/>
    <m/>
  </r>
  <r>
    <x v="24"/>
    <x v="8"/>
    <n v="54.8"/>
    <n v="77.59"/>
    <n v="0"/>
    <n v="52.57"/>
    <n v="184.95999999999998"/>
    <n v="184.95999999999998"/>
    <n v="196.96800000000002"/>
    <n v="209.97"/>
    <n v="12.2"/>
    <n v="116.54"/>
    <n v="8"/>
    <n v="326.51"/>
    <n v="326.51"/>
    <n v="40"/>
    <n v="15"/>
    <n v="1"/>
    <n v="56"/>
    <n v="36"/>
    <n v="66"/>
    <n v="0"/>
    <n v="15"/>
    <n v="2"/>
    <n v="119"/>
    <n v="52"/>
    <n v="18"/>
    <n v="119"/>
    <n v="189"/>
    <n v="10"/>
    <n v="21"/>
    <n v="107"/>
    <n v="138"/>
    <n v="46"/>
    <n v="0"/>
    <n v="133"/>
    <n v="179"/>
    <n v="0"/>
    <n v="18"/>
    <n v="0"/>
    <n v="18"/>
    <n v="122"/>
    <n v="60"/>
    <n v="0"/>
    <n v="182"/>
    <n v="0"/>
    <n v="2"/>
    <n v="2"/>
    <n v="4"/>
    <n v="29"/>
    <n v="4"/>
    <n v="0"/>
    <n v="14"/>
    <n v="0"/>
    <n v="47"/>
    <n v="0"/>
    <n v="5"/>
    <n v="1676"/>
    <m/>
  </r>
  <r>
    <x v="24"/>
    <x v="9"/>
    <n v="54.8"/>
    <n v="77.59"/>
    <n v="0"/>
    <n v="52.57"/>
    <n v="184.95999999999998"/>
    <n v="184.95999999999998"/>
    <n v="196.96800000000002"/>
    <n v="209.97"/>
    <n v="12.2"/>
    <n v="116.54"/>
    <n v="8"/>
    <n v="326.51"/>
    <n v="326.51"/>
    <n v="40"/>
    <n v="15"/>
    <n v="1"/>
    <n v="56"/>
    <n v="36"/>
    <n v="66"/>
    <n v="0"/>
    <n v="15"/>
    <n v="2"/>
    <n v="119"/>
    <n v="52"/>
    <n v="18"/>
    <n v="119"/>
    <n v="189"/>
    <n v="10"/>
    <n v="21"/>
    <n v="107"/>
    <n v="138"/>
    <n v="46"/>
    <n v="0"/>
    <n v="133"/>
    <n v="179"/>
    <n v="0"/>
    <n v="18"/>
    <n v="0"/>
    <n v="18"/>
    <n v="122"/>
    <n v="60"/>
    <n v="0"/>
    <n v="182"/>
    <n v="0"/>
    <n v="2"/>
    <n v="2"/>
    <n v="4"/>
    <n v="29"/>
    <n v="4"/>
    <n v="0"/>
    <n v="14"/>
    <n v="0"/>
    <n v="47"/>
    <n v="0"/>
    <n v="5"/>
    <n v="1676"/>
    <m/>
  </r>
  <r>
    <x v="24"/>
    <x v="10"/>
    <n v="54.8"/>
    <n v="77.59"/>
    <n v="0"/>
    <n v="52.57"/>
    <n v="184.95999999999998"/>
    <n v="184.95999999999998"/>
    <n v="196.96800000000002"/>
    <n v="209.97"/>
    <n v="12.2"/>
    <n v="116.54"/>
    <n v="8"/>
    <n v="326.51"/>
    <n v="326.51"/>
    <n v="40"/>
    <n v="15"/>
    <n v="1"/>
    <n v="56"/>
    <n v="36"/>
    <n v="66"/>
    <n v="0"/>
    <n v="15"/>
    <n v="2"/>
    <n v="119"/>
    <n v="52"/>
    <n v="18"/>
    <n v="119"/>
    <n v="189"/>
    <n v="10"/>
    <n v="21"/>
    <n v="107"/>
    <n v="138"/>
    <n v="46"/>
    <n v="0"/>
    <n v="133"/>
    <n v="179"/>
    <n v="0"/>
    <n v="18"/>
    <n v="0"/>
    <n v="18"/>
    <n v="122"/>
    <n v="60"/>
    <n v="0"/>
    <n v="182"/>
    <n v="0"/>
    <n v="2"/>
    <n v="2"/>
    <n v="4"/>
    <n v="29"/>
    <n v="4"/>
    <n v="0"/>
    <n v="14"/>
    <n v="0"/>
    <n v="47"/>
    <n v="0"/>
    <n v="5"/>
    <n v="1676"/>
    <m/>
  </r>
  <r>
    <x v="24"/>
    <x v="11"/>
    <n v="54.8"/>
    <n v="77.59"/>
    <n v="0"/>
    <n v="52.57"/>
    <n v="184.95999999999998"/>
    <n v="184.95999999999998"/>
    <n v="196.96800000000002"/>
    <n v="209.97"/>
    <n v="12.2"/>
    <n v="116.54"/>
    <n v="8"/>
    <n v="326.51"/>
    <n v="326.51"/>
    <n v="40"/>
    <n v="15"/>
    <n v="1"/>
    <n v="56"/>
    <n v="36"/>
    <n v="66"/>
    <n v="0"/>
    <n v="15"/>
    <n v="2"/>
    <n v="119"/>
    <n v="52"/>
    <n v="18"/>
    <n v="119"/>
    <n v="189"/>
    <n v="10"/>
    <n v="21"/>
    <n v="107"/>
    <n v="138"/>
    <n v="46"/>
    <n v="0"/>
    <n v="133"/>
    <n v="179"/>
    <n v="0"/>
    <n v="18"/>
    <n v="0"/>
    <n v="18"/>
    <n v="122"/>
    <n v="60"/>
    <n v="0"/>
    <n v="182"/>
    <n v="0"/>
    <n v="2"/>
    <n v="2"/>
    <n v="4"/>
    <n v="29"/>
    <n v="4"/>
    <n v="0"/>
    <n v="14"/>
    <n v="0"/>
    <n v="47"/>
    <n v="0"/>
    <n v="5"/>
    <n v="1676"/>
    <m/>
  </r>
  <r>
    <x v="25"/>
    <x v="0"/>
    <n v="54.8"/>
    <n v="77.59"/>
    <n v="0"/>
    <n v="52.57"/>
    <n v="184.95999999999998"/>
    <n v="184.95999999999998"/>
    <n v="196.96800000000002"/>
    <n v="209.97"/>
    <n v="12.2"/>
    <n v="116.54"/>
    <n v="8"/>
    <n v="326.51"/>
    <n v="326.51"/>
    <n v="40"/>
    <n v="15"/>
    <n v="1"/>
    <n v="56"/>
    <n v="36"/>
    <n v="66"/>
    <n v="0"/>
    <n v="15"/>
    <n v="2"/>
    <n v="119"/>
    <n v="52"/>
    <n v="18"/>
    <n v="119"/>
    <n v="189"/>
    <n v="10"/>
    <n v="21"/>
    <n v="107"/>
    <n v="138"/>
    <n v="46"/>
    <n v="0"/>
    <n v="133"/>
    <n v="179"/>
    <n v="0"/>
    <n v="18"/>
    <n v="0"/>
    <n v="18"/>
    <n v="122"/>
    <n v="60"/>
    <n v="0"/>
    <n v="182"/>
    <n v="0"/>
    <n v="2"/>
    <n v="2"/>
    <n v="4"/>
    <n v="29"/>
    <n v="4"/>
    <n v="0"/>
    <n v="14"/>
    <n v="0"/>
    <n v="47"/>
    <n v="0"/>
    <n v="5"/>
    <n v="1676"/>
    <m/>
  </r>
  <r>
    <x v="25"/>
    <x v="1"/>
    <n v="54.8"/>
    <n v="77.59"/>
    <n v="0"/>
    <n v="52.57"/>
    <n v="184.95999999999998"/>
    <n v="184.95999999999998"/>
    <n v="196.96800000000002"/>
    <n v="209.97"/>
    <n v="12.2"/>
    <n v="116.54"/>
    <n v="8"/>
    <n v="326.51"/>
    <n v="326.51"/>
    <n v="40"/>
    <n v="15"/>
    <n v="1"/>
    <n v="56"/>
    <n v="36"/>
    <n v="66"/>
    <n v="0"/>
    <n v="15"/>
    <n v="2"/>
    <n v="119"/>
    <n v="52"/>
    <n v="18"/>
    <n v="119"/>
    <n v="189"/>
    <n v="10"/>
    <n v="21"/>
    <n v="107"/>
    <n v="138"/>
    <n v="46"/>
    <n v="0"/>
    <n v="133"/>
    <n v="179"/>
    <n v="0"/>
    <n v="18"/>
    <n v="0"/>
    <n v="18"/>
    <n v="122"/>
    <n v="60"/>
    <n v="0"/>
    <n v="182"/>
    <n v="0"/>
    <n v="2"/>
    <n v="2"/>
    <n v="4"/>
    <n v="29"/>
    <n v="4"/>
    <n v="0"/>
    <n v="14"/>
    <n v="0"/>
    <n v="47"/>
    <n v="0"/>
    <n v="5"/>
    <n v="1676"/>
    <m/>
  </r>
  <r>
    <x v="25"/>
    <x v="2"/>
    <n v="54.8"/>
    <n v="77.59"/>
    <n v="0"/>
    <n v="52.57"/>
    <n v="184.95999999999998"/>
    <n v="184.95999999999998"/>
    <n v="196.96800000000002"/>
    <n v="209.97"/>
    <n v="12.2"/>
    <n v="116.54"/>
    <n v="8"/>
    <n v="326.51"/>
    <n v="326.51"/>
    <n v="40"/>
    <n v="15"/>
    <n v="1"/>
    <n v="56"/>
    <n v="36"/>
    <n v="66"/>
    <n v="0"/>
    <n v="15"/>
    <n v="2"/>
    <n v="119"/>
    <n v="52"/>
    <n v="18"/>
    <n v="119"/>
    <n v="189"/>
    <n v="10"/>
    <n v="21"/>
    <n v="107"/>
    <n v="138"/>
    <n v="46"/>
    <n v="0"/>
    <n v="133"/>
    <n v="179"/>
    <n v="0"/>
    <n v="18"/>
    <n v="0"/>
    <n v="18"/>
    <n v="122"/>
    <n v="60"/>
    <n v="0"/>
    <n v="182"/>
    <n v="0"/>
    <n v="2"/>
    <n v="2"/>
    <n v="4"/>
    <n v="29"/>
    <n v="4"/>
    <n v="0"/>
    <n v="14"/>
    <n v="0"/>
    <n v="47"/>
    <n v="0"/>
    <n v="5"/>
    <n v="1676"/>
    <m/>
  </r>
  <r>
    <x v="25"/>
    <x v="3"/>
    <n v="54.8"/>
    <n v="77.59"/>
    <n v="0"/>
    <n v="52.57"/>
    <n v="184.95999999999998"/>
    <n v="184.95999999999998"/>
    <n v="196.96800000000002"/>
    <n v="209.97"/>
    <n v="12.2"/>
    <n v="116.54"/>
    <n v="8"/>
    <n v="326.51"/>
    <n v="326.51"/>
    <n v="40"/>
    <n v="15"/>
    <n v="1"/>
    <n v="56"/>
    <n v="36"/>
    <n v="66"/>
    <n v="0"/>
    <n v="15"/>
    <n v="2"/>
    <n v="119"/>
    <n v="52"/>
    <n v="18"/>
    <n v="119"/>
    <n v="189"/>
    <n v="10"/>
    <n v="21"/>
    <n v="107"/>
    <n v="138"/>
    <n v="46"/>
    <n v="0"/>
    <n v="133"/>
    <n v="179"/>
    <n v="0"/>
    <n v="18"/>
    <n v="0"/>
    <n v="18"/>
    <n v="122"/>
    <n v="60"/>
    <n v="0"/>
    <n v="182"/>
    <n v="0"/>
    <n v="2"/>
    <n v="2"/>
    <n v="4"/>
    <n v="29"/>
    <n v="4"/>
    <n v="0"/>
    <n v="14"/>
    <n v="0"/>
    <n v="47"/>
    <n v="0"/>
    <n v="5"/>
    <n v="1676"/>
    <m/>
  </r>
  <r>
    <x v="25"/>
    <x v="4"/>
    <n v="54.8"/>
    <n v="77.59"/>
    <n v="0"/>
    <n v="52.57"/>
    <n v="184.95999999999998"/>
    <n v="184.95999999999998"/>
    <n v="196.96800000000002"/>
    <n v="209.97"/>
    <n v="12.2"/>
    <n v="116.54"/>
    <n v="8"/>
    <n v="326.51"/>
    <n v="326.51"/>
    <n v="40"/>
    <n v="15"/>
    <n v="1"/>
    <n v="56"/>
    <n v="36"/>
    <n v="66"/>
    <n v="0"/>
    <n v="15"/>
    <n v="2"/>
    <n v="119"/>
    <n v="52"/>
    <n v="18"/>
    <n v="119"/>
    <n v="189"/>
    <n v="10"/>
    <n v="21"/>
    <n v="107"/>
    <n v="138"/>
    <n v="46"/>
    <n v="0"/>
    <n v="133"/>
    <n v="179"/>
    <n v="0"/>
    <n v="18"/>
    <n v="0"/>
    <n v="18"/>
    <n v="122"/>
    <n v="60"/>
    <n v="0"/>
    <n v="182"/>
    <n v="0"/>
    <n v="2"/>
    <n v="2"/>
    <n v="4"/>
    <n v="29"/>
    <n v="4"/>
    <n v="0"/>
    <n v="14"/>
    <n v="0"/>
    <n v="47"/>
    <n v="0"/>
    <n v="5"/>
    <n v="1676"/>
    <m/>
  </r>
  <r>
    <x v="25"/>
    <x v="5"/>
    <n v="54.8"/>
    <n v="77.59"/>
    <n v="0"/>
    <n v="52.57"/>
    <n v="184.95999999999998"/>
    <n v="184.95999999999998"/>
    <n v="196.96800000000002"/>
    <n v="209.97"/>
    <n v="12.2"/>
    <n v="116.54"/>
    <n v="8"/>
    <n v="326.51"/>
    <n v="326.51"/>
    <n v="40"/>
    <n v="15"/>
    <n v="1"/>
    <n v="56"/>
    <n v="36"/>
    <n v="66"/>
    <n v="0"/>
    <n v="15"/>
    <n v="2"/>
    <n v="119"/>
    <n v="52"/>
    <n v="18"/>
    <n v="119"/>
    <n v="189"/>
    <n v="10"/>
    <n v="21"/>
    <n v="107"/>
    <n v="138"/>
    <n v="46"/>
    <n v="0"/>
    <n v="133"/>
    <n v="179"/>
    <n v="0"/>
    <n v="18"/>
    <n v="0"/>
    <n v="18"/>
    <n v="122"/>
    <n v="60"/>
    <n v="0"/>
    <n v="182"/>
    <n v="0"/>
    <n v="2"/>
    <n v="2"/>
    <n v="4"/>
    <n v="29"/>
    <n v="4"/>
    <n v="0"/>
    <n v="14"/>
    <n v="0"/>
    <n v="47"/>
    <n v="0"/>
    <n v="5"/>
    <n v="1676"/>
    <m/>
  </r>
  <r>
    <x v="25"/>
    <x v="6"/>
    <n v="54.8"/>
    <n v="77.59"/>
    <n v="0"/>
    <n v="52.57"/>
    <n v="184.95999999999998"/>
    <n v="184.95999999999998"/>
    <n v="196.96800000000002"/>
    <n v="209.97"/>
    <n v="12.2"/>
    <n v="116.54"/>
    <n v="8"/>
    <n v="326.51"/>
    <n v="326.51"/>
    <n v="40"/>
    <n v="15"/>
    <n v="1"/>
    <n v="56"/>
    <n v="36"/>
    <n v="66"/>
    <n v="0"/>
    <n v="15"/>
    <n v="2"/>
    <n v="119"/>
    <n v="52"/>
    <n v="18"/>
    <n v="119"/>
    <n v="189"/>
    <n v="10"/>
    <n v="21"/>
    <n v="107"/>
    <n v="138"/>
    <n v="46"/>
    <n v="0"/>
    <n v="133"/>
    <n v="179"/>
    <n v="0"/>
    <n v="18"/>
    <n v="0"/>
    <n v="18"/>
    <n v="122"/>
    <n v="60"/>
    <n v="0"/>
    <n v="182"/>
    <n v="0"/>
    <n v="2"/>
    <n v="2"/>
    <n v="4"/>
    <n v="29"/>
    <n v="4"/>
    <n v="0"/>
    <n v="14"/>
    <n v="0"/>
    <n v="47"/>
    <n v="0"/>
    <n v="5"/>
    <n v="1676"/>
    <m/>
  </r>
  <r>
    <x v="25"/>
    <x v="7"/>
    <n v="54.8"/>
    <n v="77.59"/>
    <n v="0"/>
    <n v="52.57"/>
    <n v="184.95999999999998"/>
    <n v="184.95999999999998"/>
    <n v="196.96800000000002"/>
    <n v="209.97"/>
    <n v="12.2"/>
    <n v="116.54"/>
    <n v="8"/>
    <n v="326.51"/>
    <n v="326.51"/>
    <n v="40"/>
    <n v="15"/>
    <n v="1"/>
    <n v="56"/>
    <n v="36"/>
    <n v="66"/>
    <n v="0"/>
    <n v="15"/>
    <n v="2"/>
    <n v="119"/>
    <n v="52"/>
    <n v="18"/>
    <n v="119"/>
    <n v="189"/>
    <n v="10"/>
    <n v="21"/>
    <n v="107"/>
    <n v="138"/>
    <n v="46"/>
    <n v="0"/>
    <n v="133"/>
    <n v="179"/>
    <n v="0"/>
    <n v="18"/>
    <n v="0"/>
    <n v="18"/>
    <n v="122"/>
    <n v="60"/>
    <n v="0"/>
    <n v="182"/>
    <n v="0"/>
    <n v="2"/>
    <n v="2"/>
    <n v="4"/>
    <n v="29"/>
    <n v="4"/>
    <n v="0"/>
    <n v="14"/>
    <n v="0"/>
    <n v="47"/>
    <n v="0"/>
    <n v="5"/>
    <n v="1676"/>
    <m/>
  </r>
  <r>
    <x v="25"/>
    <x v="8"/>
    <n v="54.8"/>
    <n v="77.59"/>
    <n v="0"/>
    <n v="52.57"/>
    <n v="184.95999999999998"/>
    <n v="184.95999999999998"/>
    <n v="196.96800000000002"/>
    <n v="209.97"/>
    <n v="12.2"/>
    <n v="116.54"/>
    <n v="8"/>
    <n v="326.51"/>
    <n v="326.51"/>
    <n v="40"/>
    <n v="15"/>
    <n v="1"/>
    <n v="56"/>
    <n v="36"/>
    <n v="66"/>
    <n v="0"/>
    <n v="15"/>
    <n v="2"/>
    <n v="119"/>
    <n v="52"/>
    <n v="18"/>
    <n v="119"/>
    <n v="189"/>
    <n v="10"/>
    <n v="21"/>
    <n v="107"/>
    <n v="138"/>
    <n v="46"/>
    <n v="0"/>
    <n v="133"/>
    <n v="179"/>
    <n v="0"/>
    <n v="18"/>
    <n v="0"/>
    <n v="18"/>
    <n v="122"/>
    <n v="60"/>
    <n v="0"/>
    <n v="182"/>
    <n v="0"/>
    <n v="2"/>
    <n v="2"/>
    <n v="4"/>
    <n v="29"/>
    <n v="4"/>
    <n v="0"/>
    <n v="14"/>
    <n v="0"/>
    <n v="47"/>
    <n v="0"/>
    <n v="5"/>
    <n v="1676"/>
    <m/>
  </r>
  <r>
    <x v="25"/>
    <x v="9"/>
    <n v="54.8"/>
    <n v="77.59"/>
    <n v="0"/>
    <n v="52.57"/>
    <n v="184.95999999999998"/>
    <n v="184.95999999999998"/>
    <n v="196.96800000000002"/>
    <n v="209.97"/>
    <n v="12.2"/>
    <n v="116.54"/>
    <n v="8"/>
    <n v="326.51"/>
    <n v="326.51"/>
    <n v="40"/>
    <n v="15"/>
    <n v="1"/>
    <n v="56"/>
    <n v="36"/>
    <n v="66"/>
    <n v="0"/>
    <n v="15"/>
    <n v="2"/>
    <n v="119"/>
    <n v="52"/>
    <n v="18"/>
    <n v="119"/>
    <n v="189"/>
    <n v="10"/>
    <n v="21"/>
    <n v="107"/>
    <n v="138"/>
    <n v="46"/>
    <n v="0"/>
    <n v="133"/>
    <n v="179"/>
    <n v="0"/>
    <n v="18"/>
    <n v="0"/>
    <n v="18"/>
    <n v="122"/>
    <n v="60"/>
    <n v="0"/>
    <n v="182"/>
    <n v="0"/>
    <n v="2"/>
    <n v="2"/>
    <n v="4"/>
    <n v="29"/>
    <n v="4"/>
    <n v="0"/>
    <n v="14"/>
    <n v="0"/>
    <n v="47"/>
    <n v="0"/>
    <n v="5"/>
    <n v="1676"/>
    <m/>
  </r>
  <r>
    <x v="25"/>
    <x v="10"/>
    <n v="54.8"/>
    <n v="77.59"/>
    <n v="0"/>
    <n v="52.57"/>
    <n v="184.95999999999998"/>
    <n v="184.95999999999998"/>
    <n v="196.96800000000002"/>
    <n v="209.97"/>
    <n v="12.2"/>
    <n v="116.54"/>
    <n v="8"/>
    <n v="326.51"/>
    <n v="326.51"/>
    <n v="40"/>
    <n v="15"/>
    <n v="1"/>
    <n v="56"/>
    <n v="36"/>
    <n v="66"/>
    <n v="0"/>
    <n v="15"/>
    <n v="2"/>
    <n v="119"/>
    <n v="52"/>
    <n v="18"/>
    <n v="119"/>
    <n v="189"/>
    <n v="10"/>
    <n v="21"/>
    <n v="107"/>
    <n v="138"/>
    <n v="46"/>
    <n v="0"/>
    <n v="133"/>
    <n v="179"/>
    <n v="0"/>
    <n v="18"/>
    <n v="0"/>
    <n v="18"/>
    <n v="122"/>
    <n v="60"/>
    <n v="0"/>
    <n v="182"/>
    <n v="0"/>
    <n v="2"/>
    <n v="2"/>
    <n v="4"/>
    <n v="29"/>
    <n v="4"/>
    <n v="0"/>
    <n v="14"/>
    <n v="0"/>
    <n v="47"/>
    <n v="0"/>
    <n v="5"/>
    <n v="1676"/>
    <m/>
  </r>
  <r>
    <x v="25"/>
    <x v="11"/>
    <n v="54.8"/>
    <n v="77.59"/>
    <n v="0"/>
    <n v="52.57"/>
    <n v="184.95999999999998"/>
    <n v="184.95999999999998"/>
    <n v="196.96800000000002"/>
    <n v="209.97"/>
    <n v="12.2"/>
    <n v="116.54"/>
    <n v="8"/>
    <n v="326.51"/>
    <n v="326.51"/>
    <n v="40"/>
    <n v="15"/>
    <n v="1"/>
    <n v="56"/>
    <n v="36"/>
    <n v="66"/>
    <n v="0"/>
    <n v="15"/>
    <n v="2"/>
    <n v="119"/>
    <n v="52"/>
    <n v="18"/>
    <n v="119"/>
    <n v="189"/>
    <n v="10"/>
    <n v="21"/>
    <n v="107"/>
    <n v="138"/>
    <n v="46"/>
    <n v="0"/>
    <n v="133"/>
    <n v="179"/>
    <n v="0"/>
    <n v="18"/>
    <n v="0"/>
    <n v="18"/>
    <n v="122"/>
    <n v="60"/>
    <n v="0"/>
    <n v="182"/>
    <n v="0"/>
    <n v="2"/>
    <n v="2"/>
    <n v="4"/>
    <n v="29"/>
    <n v="4"/>
    <n v="0"/>
    <n v="14"/>
    <n v="0"/>
    <n v="47"/>
    <n v="0"/>
    <n v="5"/>
    <n v="1676"/>
    <m/>
  </r>
  <r>
    <x v="26"/>
    <x v="0"/>
    <n v="54.8"/>
    <n v="77.59"/>
    <n v="0"/>
    <n v="52.57"/>
    <n v="184.95999999999998"/>
    <n v="184.95999999999998"/>
    <n v="196.96800000000002"/>
    <n v="209.97"/>
    <n v="12.2"/>
    <n v="116.54"/>
    <n v="8"/>
    <n v="326.51"/>
    <n v="326.51"/>
    <n v="40"/>
    <n v="15"/>
    <n v="1"/>
    <n v="56"/>
    <n v="36"/>
    <n v="66"/>
    <n v="0"/>
    <n v="15"/>
    <n v="2"/>
    <n v="119"/>
    <n v="52"/>
    <n v="18"/>
    <n v="119"/>
    <n v="189"/>
    <n v="10"/>
    <n v="21"/>
    <n v="107"/>
    <n v="138"/>
    <n v="46"/>
    <n v="0"/>
    <n v="133"/>
    <n v="179"/>
    <n v="0"/>
    <n v="18"/>
    <n v="0"/>
    <n v="18"/>
    <n v="122"/>
    <n v="60"/>
    <n v="0"/>
    <n v="182"/>
    <n v="0"/>
    <n v="2"/>
    <n v="2"/>
    <n v="4"/>
    <n v="29"/>
    <n v="4"/>
    <n v="0"/>
    <n v="14"/>
    <n v="0"/>
    <n v="47"/>
    <n v="0"/>
    <n v="5"/>
    <n v="1676"/>
    <m/>
  </r>
  <r>
    <x v="26"/>
    <x v="1"/>
    <n v="54.8"/>
    <n v="77.59"/>
    <n v="0"/>
    <n v="52.57"/>
    <n v="184.95999999999998"/>
    <n v="184.95999999999998"/>
    <n v="187.36644000000001"/>
    <n v="209.97"/>
    <n v="12.2"/>
    <n v="116.54"/>
    <n v="8"/>
    <n v="326.51"/>
    <n v="326.51"/>
    <n v="40"/>
    <n v="15"/>
    <n v="1"/>
    <n v="56"/>
    <n v="36"/>
    <n v="66"/>
    <n v="0"/>
    <n v="15"/>
    <n v="2"/>
    <n v="119"/>
    <n v="52"/>
    <n v="18"/>
    <n v="119"/>
    <n v="189"/>
    <n v="10"/>
    <n v="21"/>
    <n v="107"/>
    <n v="138"/>
    <n v="46"/>
    <n v="0"/>
    <n v="133"/>
    <n v="179"/>
    <n v="0"/>
    <n v="18"/>
    <n v="0"/>
    <n v="18"/>
    <n v="122"/>
    <n v="60"/>
    <n v="0"/>
    <n v="182"/>
    <n v="0"/>
    <n v="2"/>
    <n v="2"/>
    <n v="4"/>
    <n v="29"/>
    <n v="4"/>
    <n v="0"/>
    <n v="14"/>
    <n v="0"/>
    <n v="47"/>
    <n v="0"/>
    <n v="5"/>
    <n v="1676"/>
    <m/>
  </r>
  <r>
    <x v="26"/>
    <x v="2"/>
    <n v="54.8"/>
    <n v="77.59"/>
    <n v="0"/>
    <n v="52.57"/>
    <n v="184.95999999999998"/>
    <n v="184.95999999999998"/>
    <n v="187.36644000000001"/>
    <n v="209.97"/>
    <n v="12.2"/>
    <n v="116.54"/>
    <n v="8"/>
    <n v="326.51"/>
    <n v="326.51"/>
    <n v="40"/>
    <n v="15"/>
    <n v="1"/>
    <n v="56"/>
    <n v="36"/>
    <n v="66"/>
    <n v="0"/>
    <n v="15"/>
    <n v="2"/>
    <n v="119"/>
    <n v="52"/>
    <n v="18"/>
    <n v="119"/>
    <n v="189"/>
    <n v="10"/>
    <n v="21"/>
    <n v="107"/>
    <n v="138"/>
    <n v="46"/>
    <n v="0"/>
    <n v="133"/>
    <n v="179"/>
    <n v="0"/>
    <n v="18"/>
    <n v="0"/>
    <n v="18"/>
    <n v="122"/>
    <n v="60"/>
    <n v="0"/>
    <n v="182"/>
    <n v="0"/>
    <n v="2"/>
    <n v="2"/>
    <n v="4"/>
    <n v="29"/>
    <n v="4"/>
    <n v="0"/>
    <n v="14"/>
    <n v="0"/>
    <n v="47"/>
    <n v="0"/>
    <n v="5"/>
    <n v="1676"/>
    <m/>
  </r>
  <r>
    <x v="26"/>
    <x v="3"/>
    <n v="54.8"/>
    <n v="77.59"/>
    <n v="0"/>
    <n v="52.57"/>
    <n v="184.95999999999998"/>
    <n v="184.95999999999998"/>
    <n v="187.36644000000001"/>
    <n v="209.97"/>
    <n v="12.2"/>
    <n v="116.54"/>
    <n v="8"/>
    <n v="326.51"/>
    <n v="326.51"/>
    <n v="40"/>
    <n v="15"/>
    <n v="1"/>
    <n v="56"/>
    <n v="36"/>
    <n v="66"/>
    <n v="0"/>
    <n v="15"/>
    <n v="2"/>
    <n v="119"/>
    <n v="52"/>
    <n v="18"/>
    <n v="119"/>
    <n v="189"/>
    <n v="10"/>
    <n v="21"/>
    <n v="107"/>
    <n v="138"/>
    <n v="46"/>
    <n v="0"/>
    <n v="133"/>
    <n v="179"/>
    <n v="0"/>
    <n v="18"/>
    <n v="0"/>
    <n v="18"/>
    <n v="122"/>
    <n v="60"/>
    <n v="0"/>
    <n v="182"/>
    <n v="0"/>
    <n v="2"/>
    <n v="2"/>
    <n v="4"/>
    <n v="29"/>
    <n v="4"/>
    <n v="0"/>
    <n v="14"/>
    <n v="0"/>
    <n v="47"/>
    <n v="0"/>
    <n v="5"/>
    <n v="1676"/>
    <m/>
  </r>
  <r>
    <x v="26"/>
    <x v="4"/>
    <n v="54.8"/>
    <n v="77.59"/>
    <n v="0"/>
    <n v="52.57"/>
    <n v="184.95999999999998"/>
    <n v="184.95999999999998"/>
    <n v="196.96800000000002"/>
    <n v="209.97"/>
    <n v="12.2"/>
    <n v="116.54"/>
    <n v="8"/>
    <n v="326.51"/>
    <n v="326.51"/>
    <n v="40"/>
    <n v="15"/>
    <n v="1"/>
    <n v="56"/>
    <n v="36"/>
    <n v="66"/>
    <n v="0"/>
    <n v="15"/>
    <n v="2"/>
    <n v="119"/>
    <n v="52"/>
    <n v="18"/>
    <n v="119"/>
    <n v="189"/>
    <n v="10"/>
    <n v="21"/>
    <n v="107"/>
    <n v="138"/>
    <n v="46"/>
    <n v="0"/>
    <n v="133"/>
    <n v="179"/>
    <n v="0"/>
    <n v="18"/>
    <n v="0"/>
    <n v="18"/>
    <n v="122"/>
    <n v="60"/>
    <n v="0"/>
    <n v="182"/>
    <n v="0"/>
    <n v="2"/>
    <n v="2"/>
    <n v="4"/>
    <n v="29"/>
    <n v="4"/>
    <n v="0"/>
    <n v="14"/>
    <n v="0"/>
    <n v="47"/>
    <n v="0"/>
    <n v="5"/>
    <n v="1676"/>
    <m/>
  </r>
  <r>
    <x v="26"/>
    <x v="5"/>
    <n v="54.8"/>
    <n v="77.59"/>
    <n v="0"/>
    <n v="52.57"/>
    <n v="184.95999999999998"/>
    <n v="184.95999999999998"/>
    <n v="196.96800000000002"/>
    <n v="209.97"/>
    <n v="12.2"/>
    <n v="116.54"/>
    <n v="8"/>
    <n v="326.51"/>
    <n v="326.51"/>
    <n v="40"/>
    <n v="15"/>
    <n v="1"/>
    <n v="56"/>
    <n v="36"/>
    <n v="66"/>
    <n v="0"/>
    <n v="15"/>
    <n v="2"/>
    <n v="119"/>
    <n v="52"/>
    <n v="18"/>
    <n v="119"/>
    <n v="189"/>
    <n v="10"/>
    <n v="21"/>
    <n v="107"/>
    <n v="138"/>
    <n v="46"/>
    <n v="0"/>
    <n v="133"/>
    <n v="179"/>
    <n v="0"/>
    <n v="18"/>
    <n v="0"/>
    <n v="18"/>
    <n v="122"/>
    <n v="60"/>
    <n v="0"/>
    <n v="182"/>
    <n v="0"/>
    <n v="2"/>
    <n v="2"/>
    <n v="4"/>
    <n v="29"/>
    <n v="4"/>
    <n v="0"/>
    <n v="14"/>
    <n v="0"/>
    <n v="47"/>
    <n v="0"/>
    <n v="5"/>
    <n v="1676"/>
    <m/>
  </r>
  <r>
    <x v="26"/>
    <x v="6"/>
    <n v="54.8"/>
    <n v="77.59"/>
    <n v="0"/>
    <n v="52.57"/>
    <n v="184.95999999999998"/>
    <n v="184.95999999999998"/>
    <n v="196.96800000000002"/>
    <n v="209.97"/>
    <n v="12.2"/>
    <n v="116.54"/>
    <n v="8"/>
    <n v="326.51"/>
    <n v="326.51"/>
    <n v="40"/>
    <n v="15"/>
    <n v="1"/>
    <n v="56"/>
    <n v="36"/>
    <n v="66"/>
    <n v="0"/>
    <n v="15"/>
    <n v="2"/>
    <n v="119"/>
    <n v="52"/>
    <n v="18"/>
    <n v="119"/>
    <n v="189"/>
    <n v="10"/>
    <n v="21"/>
    <n v="107"/>
    <n v="138"/>
    <n v="46"/>
    <n v="0"/>
    <n v="133"/>
    <n v="179"/>
    <n v="0"/>
    <n v="18"/>
    <n v="0"/>
    <n v="18"/>
    <n v="122"/>
    <n v="60"/>
    <n v="0"/>
    <n v="182"/>
    <n v="0"/>
    <n v="2"/>
    <n v="2"/>
    <n v="4"/>
    <n v="29"/>
    <n v="4"/>
    <n v="0"/>
    <n v="14"/>
    <n v="0"/>
    <n v="47"/>
    <n v="0"/>
    <n v="5"/>
    <n v="1676"/>
    <m/>
  </r>
  <r>
    <x v="26"/>
    <x v="7"/>
    <n v="54.8"/>
    <n v="77.59"/>
    <n v="0"/>
    <n v="52.57"/>
    <n v="184.95999999999998"/>
    <n v="184.95999999999998"/>
    <n v="196.96800000000002"/>
    <n v="209.97"/>
    <n v="12.2"/>
    <n v="116.54"/>
    <n v="8"/>
    <n v="326.51"/>
    <n v="326.51"/>
    <n v="40"/>
    <n v="15"/>
    <n v="1"/>
    <n v="56"/>
    <n v="36"/>
    <n v="66"/>
    <n v="0"/>
    <n v="15"/>
    <n v="2"/>
    <n v="119"/>
    <n v="52"/>
    <n v="18"/>
    <n v="119"/>
    <n v="189"/>
    <n v="10"/>
    <n v="21"/>
    <n v="107"/>
    <n v="138"/>
    <n v="46"/>
    <n v="0"/>
    <n v="133"/>
    <n v="179"/>
    <n v="0"/>
    <n v="18"/>
    <n v="0"/>
    <n v="18"/>
    <n v="122"/>
    <n v="60"/>
    <n v="0"/>
    <n v="182"/>
    <n v="0"/>
    <n v="2"/>
    <n v="2"/>
    <n v="4"/>
    <n v="29"/>
    <n v="4"/>
    <n v="0"/>
    <n v="14"/>
    <n v="0"/>
    <n v="47"/>
    <n v="0"/>
    <n v="5"/>
    <n v="1676"/>
    <m/>
  </r>
  <r>
    <x v="26"/>
    <x v="8"/>
    <n v="54.8"/>
    <n v="77.59"/>
    <n v="0"/>
    <n v="52.57"/>
    <n v="184.95999999999998"/>
    <n v="184.95999999999998"/>
    <n v="196.96800000000002"/>
    <n v="209.97"/>
    <n v="12.2"/>
    <n v="116.54"/>
    <n v="8"/>
    <n v="326.51"/>
    <n v="326.51"/>
    <n v="40"/>
    <n v="15"/>
    <n v="1"/>
    <n v="56"/>
    <n v="36"/>
    <n v="66"/>
    <n v="0"/>
    <n v="15"/>
    <n v="2"/>
    <n v="119"/>
    <n v="52"/>
    <n v="18"/>
    <n v="119"/>
    <n v="189"/>
    <n v="10"/>
    <n v="21"/>
    <n v="107"/>
    <n v="138"/>
    <n v="46"/>
    <n v="0"/>
    <n v="133"/>
    <n v="179"/>
    <n v="0"/>
    <n v="18"/>
    <n v="0"/>
    <n v="18"/>
    <n v="122"/>
    <n v="60"/>
    <n v="0"/>
    <n v="182"/>
    <n v="0"/>
    <n v="2"/>
    <n v="2"/>
    <n v="4"/>
    <n v="29"/>
    <n v="4"/>
    <n v="0"/>
    <n v="14"/>
    <n v="0"/>
    <n v="47"/>
    <n v="0"/>
    <n v="5"/>
    <n v="1676"/>
    <m/>
  </r>
  <r>
    <x v="26"/>
    <x v="9"/>
    <n v="54.8"/>
    <n v="77.59"/>
    <n v="0"/>
    <n v="52.57"/>
    <n v="184.95999999999998"/>
    <n v="184.95999999999998"/>
    <n v="196.96800000000002"/>
    <n v="209.97"/>
    <n v="12.2"/>
    <n v="116.54"/>
    <n v="8"/>
    <n v="326.51"/>
    <n v="326.51"/>
    <n v="40"/>
    <n v="15"/>
    <n v="1"/>
    <n v="56"/>
    <n v="36"/>
    <n v="66"/>
    <n v="0"/>
    <n v="15"/>
    <n v="2"/>
    <n v="119"/>
    <n v="52"/>
    <n v="18"/>
    <n v="119"/>
    <n v="189"/>
    <n v="10"/>
    <n v="21"/>
    <n v="107"/>
    <n v="138"/>
    <n v="46"/>
    <n v="0"/>
    <n v="133"/>
    <n v="179"/>
    <n v="0"/>
    <n v="18"/>
    <n v="0"/>
    <n v="18"/>
    <n v="122"/>
    <n v="60"/>
    <n v="0"/>
    <n v="182"/>
    <n v="0"/>
    <n v="2"/>
    <n v="2"/>
    <n v="4"/>
    <n v="29"/>
    <n v="4"/>
    <n v="0"/>
    <n v="14"/>
    <n v="0"/>
    <n v="47"/>
    <n v="0"/>
    <n v="5"/>
    <n v="1676"/>
    <m/>
  </r>
  <r>
    <x v="26"/>
    <x v="10"/>
    <n v="54.8"/>
    <n v="77.59"/>
    <n v="0"/>
    <n v="52.57"/>
    <n v="184.95999999999998"/>
    <n v="184.95999999999998"/>
    <n v="196.96800000000002"/>
    <n v="209.97"/>
    <n v="12.2"/>
    <n v="116.54"/>
    <n v="8"/>
    <n v="326.51"/>
    <n v="326.51"/>
    <n v="40"/>
    <n v="15"/>
    <n v="1"/>
    <n v="56"/>
    <n v="36"/>
    <n v="66"/>
    <n v="0"/>
    <n v="15"/>
    <n v="2"/>
    <n v="119"/>
    <n v="52"/>
    <n v="18"/>
    <n v="119"/>
    <n v="189"/>
    <n v="10"/>
    <n v="21"/>
    <n v="107"/>
    <n v="138"/>
    <n v="46"/>
    <n v="0"/>
    <n v="133"/>
    <n v="179"/>
    <n v="0"/>
    <n v="18"/>
    <n v="0"/>
    <n v="18"/>
    <n v="122"/>
    <n v="60"/>
    <n v="0"/>
    <n v="182"/>
    <n v="0"/>
    <n v="2"/>
    <n v="2"/>
    <n v="4"/>
    <n v="29"/>
    <n v="4"/>
    <n v="0"/>
    <n v="14"/>
    <n v="0"/>
    <n v="47"/>
    <n v="0"/>
    <n v="5"/>
    <n v="1676"/>
    <m/>
  </r>
  <r>
    <x v="26"/>
    <x v="11"/>
    <n v="54.8"/>
    <n v="77.59"/>
    <n v="0"/>
    <n v="52.57"/>
    <n v="184.95999999999998"/>
    <n v="184.95999999999998"/>
    <n v="196.96800000000002"/>
    <n v="209.97"/>
    <n v="12.2"/>
    <n v="116.54"/>
    <n v="8"/>
    <n v="326.51"/>
    <n v="326.51"/>
    <n v="40"/>
    <n v="15"/>
    <n v="1"/>
    <n v="56"/>
    <n v="36"/>
    <n v="66"/>
    <n v="0"/>
    <n v="15"/>
    <n v="2"/>
    <n v="119"/>
    <n v="52"/>
    <n v="18"/>
    <n v="119"/>
    <n v="189"/>
    <n v="10"/>
    <n v="21"/>
    <n v="107"/>
    <n v="138"/>
    <n v="46"/>
    <n v="0"/>
    <n v="133"/>
    <n v="179"/>
    <n v="0"/>
    <n v="18"/>
    <n v="0"/>
    <n v="18"/>
    <n v="122"/>
    <n v="60"/>
    <n v="0"/>
    <n v="182"/>
    <n v="0"/>
    <n v="2"/>
    <n v="2"/>
    <n v="4"/>
    <n v="29"/>
    <n v="4"/>
    <n v="0"/>
    <n v="14"/>
    <n v="0"/>
    <n v="47"/>
    <n v="0"/>
    <n v="5"/>
    <n v="1676"/>
    <m/>
  </r>
  <r>
    <x v="27"/>
    <x v="0"/>
    <n v="54.8"/>
    <n v="77.59"/>
    <n v="0"/>
    <n v="52.57"/>
    <n v="184.95999999999998"/>
    <n v="184.95999999999998"/>
    <n v="196.96800000000002"/>
    <n v="209.97"/>
    <n v="12.2"/>
    <n v="116.54"/>
    <n v="8"/>
    <n v="326.51"/>
    <n v="326.51"/>
    <n v="53"/>
    <n v="0"/>
    <n v="3"/>
    <n v="56"/>
    <n v="35"/>
    <n v="48"/>
    <n v="0"/>
    <n v="13"/>
    <n v="3"/>
    <n v="99"/>
    <n v="96"/>
    <n v="22"/>
    <n v="99"/>
    <n v="217"/>
    <n v="8"/>
    <n v="24"/>
    <n v="53"/>
    <n v="85"/>
    <n v="44.19"/>
    <n v="117.336"/>
    <n v="33.146000000000001"/>
    <n v="194.67200000000003"/>
    <n v="10"/>
    <n v="10"/>
    <n v="14"/>
    <n v="34"/>
    <n v="122"/>
    <n v="62"/>
    <n v="0"/>
    <n v="184"/>
    <n v="0"/>
    <n v="0"/>
    <n v="0"/>
    <n v="0"/>
    <n v="29"/>
    <n v="1"/>
    <n v="0"/>
    <n v="90"/>
    <n v="0"/>
    <n v="120"/>
    <n v="1"/>
    <n v="5"/>
    <n v="1676"/>
    <m/>
  </r>
  <r>
    <x v="27"/>
    <x v="1"/>
    <n v="54.8"/>
    <n v="77.59"/>
    <n v="0"/>
    <n v="52.57"/>
    <n v="184.95999999999998"/>
    <n v="184.95999999999998"/>
    <n v="196.96800000000002"/>
    <n v="209.97"/>
    <n v="12.2"/>
    <n v="116.54"/>
    <n v="8"/>
    <n v="326.51"/>
    <n v="326.51"/>
    <n v="53"/>
    <n v="0"/>
    <n v="3"/>
    <n v="56"/>
    <n v="35"/>
    <n v="48"/>
    <n v="0"/>
    <n v="13"/>
    <n v="3"/>
    <n v="99"/>
    <n v="96"/>
    <n v="22"/>
    <n v="99"/>
    <n v="217"/>
    <n v="8"/>
    <n v="24"/>
    <n v="53"/>
    <n v="85"/>
    <n v="44.19"/>
    <n v="117.336"/>
    <n v="33.146000000000001"/>
    <n v="194.67200000000003"/>
    <n v="10"/>
    <n v="10"/>
    <n v="14"/>
    <n v="34"/>
    <n v="122"/>
    <n v="62"/>
    <n v="0"/>
    <n v="184"/>
    <n v="0"/>
    <n v="0"/>
    <n v="0"/>
    <n v="0"/>
    <n v="29"/>
    <n v="1"/>
    <n v="0"/>
    <n v="90"/>
    <n v="0"/>
    <n v="120"/>
    <n v="1"/>
    <n v="5"/>
    <n v="1676"/>
    <m/>
  </r>
  <r>
    <x v="27"/>
    <x v="2"/>
    <n v="54.8"/>
    <n v="77.59"/>
    <n v="0"/>
    <n v="52.57"/>
    <n v="184.95999999999998"/>
    <n v="184.95999999999998"/>
    <n v="196.96800000000002"/>
    <n v="209.97"/>
    <n v="12.2"/>
    <n v="116.54"/>
    <n v="8"/>
    <n v="326.51"/>
    <n v="326.51"/>
    <n v="53"/>
    <n v="0"/>
    <n v="3"/>
    <n v="56"/>
    <n v="35"/>
    <n v="48"/>
    <n v="0"/>
    <n v="13"/>
    <n v="3"/>
    <n v="99"/>
    <n v="96"/>
    <n v="22"/>
    <n v="99"/>
    <n v="217"/>
    <n v="8"/>
    <n v="24"/>
    <n v="53"/>
    <n v="85"/>
    <n v="44.19"/>
    <n v="117.336"/>
    <n v="33.146000000000001"/>
    <n v="194.67200000000003"/>
    <n v="10"/>
    <n v="10"/>
    <n v="14"/>
    <n v="34"/>
    <n v="122"/>
    <n v="62"/>
    <n v="0"/>
    <n v="184"/>
    <n v="0"/>
    <n v="0"/>
    <n v="0"/>
    <n v="0"/>
    <n v="29"/>
    <n v="1"/>
    <n v="0"/>
    <n v="90"/>
    <n v="0"/>
    <n v="120"/>
    <n v="1"/>
    <n v="5"/>
    <n v="1676"/>
    <m/>
  </r>
  <r>
    <x v="27"/>
    <x v="3"/>
    <n v="54.8"/>
    <n v="77.59"/>
    <n v="0"/>
    <n v="52.57"/>
    <n v="184.95999999999998"/>
    <n v="184.95999999999998"/>
    <n v="196.96800000000002"/>
    <n v="209.97"/>
    <n v="12.2"/>
    <n v="116.54"/>
    <n v="8"/>
    <n v="326.51"/>
    <n v="326.51"/>
    <n v="53"/>
    <n v="0"/>
    <n v="3"/>
    <n v="56"/>
    <n v="35"/>
    <n v="48"/>
    <n v="0"/>
    <n v="13"/>
    <n v="3"/>
    <n v="99"/>
    <n v="96"/>
    <n v="22"/>
    <n v="99"/>
    <n v="217"/>
    <n v="8"/>
    <n v="24"/>
    <n v="53"/>
    <n v="85"/>
    <n v="44.19"/>
    <n v="117.336"/>
    <n v="33.146000000000001"/>
    <n v="194.67200000000003"/>
    <n v="10"/>
    <n v="10"/>
    <n v="14"/>
    <n v="34"/>
    <n v="122"/>
    <n v="62"/>
    <n v="0"/>
    <n v="184"/>
    <n v="0"/>
    <n v="0"/>
    <n v="0"/>
    <n v="0"/>
    <n v="29"/>
    <n v="1"/>
    <n v="0"/>
    <n v="90"/>
    <n v="0"/>
    <n v="120"/>
    <n v="1"/>
    <n v="5"/>
    <n v="1676"/>
    <m/>
  </r>
  <r>
    <x v="27"/>
    <x v="4"/>
    <n v="54.8"/>
    <n v="77.59"/>
    <n v="0"/>
    <n v="52.57"/>
    <n v="184.95999999999998"/>
    <n v="184.95999999999998"/>
    <n v="196.96800000000002"/>
    <n v="209.97"/>
    <n v="12.2"/>
    <n v="116.54"/>
    <n v="8"/>
    <n v="326.51"/>
    <n v="326.51"/>
    <n v="53"/>
    <n v="0"/>
    <n v="3"/>
    <n v="56"/>
    <n v="35"/>
    <n v="48"/>
    <n v="0"/>
    <n v="13"/>
    <n v="3"/>
    <n v="99"/>
    <n v="96"/>
    <n v="22"/>
    <n v="99"/>
    <n v="217"/>
    <n v="8"/>
    <n v="24"/>
    <n v="53"/>
    <n v="85"/>
    <n v="44.19"/>
    <n v="117.336"/>
    <n v="33.146000000000001"/>
    <n v="194.67200000000003"/>
    <n v="10"/>
    <n v="10"/>
    <n v="14"/>
    <n v="34"/>
    <n v="122"/>
    <n v="62"/>
    <n v="0"/>
    <n v="184"/>
    <n v="0"/>
    <n v="0"/>
    <n v="0"/>
    <n v="0"/>
    <n v="29"/>
    <n v="1"/>
    <n v="0"/>
    <n v="90"/>
    <n v="0"/>
    <n v="120"/>
    <n v="1"/>
    <n v="5"/>
    <n v="1676"/>
    <m/>
  </r>
  <r>
    <x v="27"/>
    <x v="5"/>
    <n v="54.8"/>
    <n v="77.59"/>
    <n v="0"/>
    <n v="52.57"/>
    <n v="184.95999999999998"/>
    <n v="184.95999999999998"/>
    <n v="196.96800000000002"/>
    <n v="209.97"/>
    <n v="12.2"/>
    <n v="116.54"/>
    <n v="8"/>
    <n v="326.51"/>
    <n v="326.51"/>
    <n v="53"/>
    <n v="0"/>
    <n v="3"/>
    <n v="56"/>
    <n v="35"/>
    <n v="48"/>
    <n v="0"/>
    <n v="13"/>
    <n v="3"/>
    <n v="99"/>
    <n v="96"/>
    <n v="22"/>
    <n v="99"/>
    <n v="217"/>
    <n v="8"/>
    <n v="24"/>
    <n v="53"/>
    <n v="85"/>
    <n v="44.19"/>
    <n v="117.336"/>
    <n v="33.146000000000001"/>
    <n v="194.67200000000003"/>
    <n v="10"/>
    <n v="10"/>
    <n v="14"/>
    <n v="34"/>
    <n v="122"/>
    <n v="62"/>
    <n v="0"/>
    <n v="184"/>
    <n v="0"/>
    <n v="0"/>
    <n v="0"/>
    <n v="0"/>
    <n v="29"/>
    <n v="1"/>
    <n v="0"/>
    <n v="90"/>
    <n v="0"/>
    <n v="120"/>
    <n v="1"/>
    <n v="5"/>
    <n v="1676"/>
    <m/>
  </r>
  <r>
    <x v="27"/>
    <x v="6"/>
    <n v="54.8"/>
    <n v="77.59"/>
    <n v="0"/>
    <n v="52.57"/>
    <n v="184.95999999999998"/>
    <n v="184.95999999999998"/>
    <n v="196.96800000000002"/>
    <n v="209.97"/>
    <n v="12.2"/>
    <n v="116.54"/>
    <n v="8"/>
    <n v="326.51"/>
    <n v="326.51"/>
    <n v="53"/>
    <n v="0"/>
    <n v="3"/>
    <n v="56"/>
    <n v="35"/>
    <n v="48"/>
    <n v="0"/>
    <n v="13"/>
    <n v="3"/>
    <n v="99"/>
    <n v="96"/>
    <n v="22"/>
    <n v="99"/>
    <n v="217"/>
    <n v="8"/>
    <n v="24"/>
    <n v="53"/>
    <n v="85"/>
    <n v="44.19"/>
    <n v="117.336"/>
    <n v="33.146000000000001"/>
    <n v="194.67200000000003"/>
    <n v="10"/>
    <n v="10"/>
    <n v="14"/>
    <n v="34"/>
    <n v="122"/>
    <n v="62"/>
    <n v="0"/>
    <n v="184"/>
    <n v="0"/>
    <n v="0"/>
    <n v="0"/>
    <n v="0"/>
    <n v="29"/>
    <n v="1"/>
    <n v="0"/>
    <n v="90"/>
    <n v="0"/>
    <n v="120"/>
    <n v="1"/>
    <n v="5"/>
    <n v="1676"/>
    <m/>
  </r>
  <r>
    <x v="27"/>
    <x v="7"/>
    <n v="54.8"/>
    <n v="77.59"/>
    <n v="0"/>
    <n v="52.57"/>
    <n v="184.95999999999998"/>
    <n v="184.95999999999998"/>
    <n v="196.96800000000002"/>
    <n v="209.97"/>
    <n v="12.2"/>
    <n v="116.54"/>
    <n v="8"/>
    <n v="326.51"/>
    <n v="326.51"/>
    <n v="53"/>
    <n v="0"/>
    <n v="3"/>
    <n v="56"/>
    <n v="35"/>
    <n v="48"/>
    <n v="0"/>
    <n v="13"/>
    <n v="3"/>
    <n v="99"/>
    <n v="96"/>
    <n v="22"/>
    <n v="99"/>
    <n v="217"/>
    <n v="8"/>
    <n v="24"/>
    <n v="53"/>
    <n v="85"/>
    <n v="44.19"/>
    <n v="117.336"/>
    <n v="33.146000000000001"/>
    <n v="194.67200000000003"/>
    <n v="10"/>
    <n v="10"/>
    <n v="14"/>
    <n v="34"/>
    <n v="122"/>
    <n v="62"/>
    <n v="0"/>
    <n v="184"/>
    <n v="0"/>
    <n v="0"/>
    <n v="0"/>
    <n v="0"/>
    <n v="29"/>
    <n v="1"/>
    <n v="0"/>
    <n v="90"/>
    <n v="0"/>
    <n v="120"/>
    <n v="1"/>
    <n v="5"/>
    <n v="1676"/>
    <m/>
  </r>
  <r>
    <x v="27"/>
    <x v="8"/>
    <n v="54.8"/>
    <n v="77.59"/>
    <n v="0"/>
    <n v="52.57"/>
    <n v="184.95999999999998"/>
    <n v="184.95999999999998"/>
    <n v="196.96800000000002"/>
    <n v="209.97"/>
    <n v="12.2"/>
    <n v="116.54"/>
    <n v="8"/>
    <n v="326.51"/>
    <n v="326.51"/>
    <n v="53"/>
    <n v="0"/>
    <n v="3"/>
    <n v="56"/>
    <n v="35"/>
    <n v="48"/>
    <n v="0"/>
    <n v="13"/>
    <n v="3"/>
    <n v="99"/>
    <n v="96"/>
    <n v="22"/>
    <n v="99"/>
    <n v="217"/>
    <n v="8"/>
    <n v="24"/>
    <n v="53"/>
    <n v="85"/>
    <n v="44.19"/>
    <n v="117.336"/>
    <n v="33.146000000000001"/>
    <n v="194.67200000000003"/>
    <n v="10"/>
    <n v="10"/>
    <n v="14"/>
    <n v="34"/>
    <n v="122"/>
    <n v="62"/>
    <n v="0"/>
    <n v="184"/>
    <n v="0"/>
    <n v="0"/>
    <n v="0"/>
    <n v="0"/>
    <n v="29"/>
    <n v="1"/>
    <n v="0"/>
    <n v="90"/>
    <n v="0"/>
    <n v="120"/>
    <n v="1"/>
    <n v="5"/>
    <n v="1676"/>
    <m/>
  </r>
  <r>
    <x v="27"/>
    <x v="9"/>
    <n v="54.8"/>
    <n v="77.59"/>
    <n v="0"/>
    <n v="52.57"/>
    <n v="184.95999999999998"/>
    <n v="184.95999999999998"/>
    <n v="196.96800000000002"/>
    <n v="209.97"/>
    <n v="12.2"/>
    <n v="116.54"/>
    <n v="8"/>
    <n v="326.51"/>
    <n v="326.51"/>
    <n v="53"/>
    <n v="0"/>
    <n v="3"/>
    <n v="56"/>
    <n v="35"/>
    <n v="48"/>
    <n v="0"/>
    <n v="13"/>
    <n v="3"/>
    <n v="99"/>
    <n v="96"/>
    <n v="22"/>
    <n v="99"/>
    <n v="217"/>
    <n v="8"/>
    <n v="24"/>
    <n v="53"/>
    <n v="85"/>
    <n v="44.19"/>
    <n v="117.336"/>
    <n v="33.146000000000001"/>
    <n v="194.67200000000003"/>
    <n v="10"/>
    <n v="10"/>
    <n v="14"/>
    <n v="34"/>
    <n v="122"/>
    <n v="62"/>
    <n v="0"/>
    <n v="184"/>
    <n v="0"/>
    <n v="0"/>
    <n v="0"/>
    <n v="0"/>
    <n v="29"/>
    <n v="1"/>
    <n v="0"/>
    <n v="90"/>
    <n v="0"/>
    <n v="120"/>
    <n v="1"/>
    <n v="5"/>
    <n v="1676"/>
    <m/>
  </r>
  <r>
    <x v="27"/>
    <x v="10"/>
    <n v="54.8"/>
    <n v="77.59"/>
    <n v="0"/>
    <n v="52.57"/>
    <n v="184.95999999999998"/>
    <n v="184.95999999999998"/>
    <n v="196.96800000000002"/>
    <n v="209.97"/>
    <n v="12.2"/>
    <n v="116.54"/>
    <n v="8"/>
    <n v="326.51"/>
    <n v="326.51"/>
    <n v="53"/>
    <n v="0"/>
    <n v="3"/>
    <n v="56"/>
    <n v="35"/>
    <n v="48"/>
    <n v="0"/>
    <n v="13"/>
    <n v="3"/>
    <n v="99"/>
    <n v="96"/>
    <n v="22"/>
    <n v="99"/>
    <n v="217"/>
    <n v="8"/>
    <n v="24"/>
    <n v="53"/>
    <n v="85"/>
    <n v="44.19"/>
    <n v="117.336"/>
    <n v="33.146000000000001"/>
    <n v="194.67200000000003"/>
    <n v="10"/>
    <n v="10"/>
    <n v="14"/>
    <n v="34"/>
    <n v="122"/>
    <n v="62"/>
    <n v="0"/>
    <n v="184"/>
    <n v="0"/>
    <n v="0"/>
    <n v="0"/>
    <n v="0"/>
    <n v="29"/>
    <n v="1"/>
    <n v="0"/>
    <n v="90"/>
    <n v="0"/>
    <n v="120"/>
    <n v="1"/>
    <n v="5"/>
    <n v="1676"/>
    <m/>
  </r>
  <r>
    <x v="27"/>
    <x v="11"/>
    <n v="54.8"/>
    <n v="77.59"/>
    <n v="0"/>
    <n v="52.57"/>
    <n v="184.95999999999998"/>
    <n v="184.95999999999998"/>
    <n v="196.96800000000002"/>
    <n v="209.97"/>
    <n v="12.2"/>
    <n v="116.54"/>
    <n v="8"/>
    <n v="326.51"/>
    <n v="326.51"/>
    <n v="53"/>
    <n v="0"/>
    <n v="3"/>
    <n v="56"/>
    <n v="35"/>
    <n v="48"/>
    <n v="0"/>
    <n v="13"/>
    <n v="3"/>
    <n v="99"/>
    <n v="96"/>
    <n v="22"/>
    <n v="99"/>
    <n v="217"/>
    <n v="8"/>
    <n v="24"/>
    <n v="53"/>
    <n v="85"/>
    <n v="44.19"/>
    <n v="117.336"/>
    <n v="33.146000000000001"/>
    <n v="194.67200000000003"/>
    <n v="10"/>
    <n v="10"/>
    <n v="14"/>
    <n v="34"/>
    <n v="122"/>
    <n v="62"/>
    <n v="0"/>
    <n v="184"/>
    <n v="0"/>
    <n v="0"/>
    <n v="0"/>
    <n v="0"/>
    <n v="29"/>
    <n v="1"/>
    <n v="0"/>
    <n v="90"/>
    <n v="0"/>
    <n v="120"/>
    <n v="1"/>
    <n v="5"/>
    <n v="1676"/>
    <m/>
  </r>
  <r>
    <x v="28"/>
    <x v="0"/>
    <n v="54.8"/>
    <n v="77.59"/>
    <n v="0"/>
    <n v="52.57"/>
    <n v="184.95999999999998"/>
    <n v="184.95999999999998"/>
    <n v="196.96800000000002"/>
    <n v="209.97"/>
    <n v="12.2"/>
    <n v="116.54"/>
    <n v="8"/>
    <n v="326.51"/>
    <n v="326.51"/>
    <n v="53"/>
    <n v="0"/>
    <n v="3"/>
    <n v="56"/>
    <n v="35"/>
    <n v="48"/>
    <n v="0"/>
    <n v="13"/>
    <n v="3"/>
    <n v="99"/>
    <n v="96"/>
    <n v="22"/>
    <n v="99"/>
    <n v="217"/>
    <n v="8"/>
    <n v="24"/>
    <n v="53"/>
    <n v="85"/>
    <n v="44.19"/>
    <n v="117.336"/>
    <n v="33.146000000000001"/>
    <n v="194.67200000000003"/>
    <n v="10"/>
    <n v="10"/>
    <n v="14"/>
    <n v="34"/>
    <n v="122"/>
    <n v="62"/>
    <n v="0"/>
    <n v="184"/>
    <n v="0"/>
    <n v="0"/>
    <n v="0"/>
    <n v="0"/>
    <n v="29"/>
    <n v="1"/>
    <n v="0"/>
    <n v="90"/>
    <n v="0"/>
    <n v="120"/>
    <n v="1"/>
    <n v="5"/>
    <n v="1676"/>
    <m/>
  </r>
  <r>
    <x v="28"/>
    <x v="1"/>
    <n v="54.8"/>
    <n v="77.59"/>
    <n v="0"/>
    <n v="52.57"/>
    <n v="184.95999999999998"/>
    <n v="184.95999999999998"/>
    <n v="196.96800000000002"/>
    <n v="209.97"/>
    <n v="12.2"/>
    <n v="116.54"/>
    <n v="8"/>
    <n v="326.51"/>
    <n v="326.51"/>
    <n v="53"/>
    <n v="0"/>
    <n v="3"/>
    <n v="56"/>
    <n v="35"/>
    <n v="48"/>
    <n v="0"/>
    <n v="13"/>
    <n v="3"/>
    <n v="99"/>
    <n v="96"/>
    <n v="22"/>
    <n v="99"/>
    <n v="217"/>
    <n v="8"/>
    <n v="24"/>
    <n v="53"/>
    <n v="85"/>
    <n v="44.19"/>
    <n v="117.336"/>
    <n v="33.146000000000001"/>
    <n v="194.67200000000003"/>
    <n v="10"/>
    <n v="10"/>
    <n v="14"/>
    <n v="34"/>
    <n v="122"/>
    <n v="62"/>
    <n v="0"/>
    <n v="184"/>
    <n v="0"/>
    <n v="0"/>
    <n v="0"/>
    <n v="0"/>
    <n v="29"/>
    <n v="1"/>
    <n v="0"/>
    <n v="90"/>
    <n v="0"/>
    <n v="120"/>
    <n v="1"/>
    <n v="5"/>
    <n v="1676"/>
    <m/>
  </r>
  <r>
    <x v="28"/>
    <x v="2"/>
    <n v="54.8"/>
    <n v="77.59"/>
    <n v="0"/>
    <n v="52.57"/>
    <n v="184.95999999999998"/>
    <n v="184.95999999999998"/>
    <n v="196.96800000000002"/>
    <n v="209.97"/>
    <n v="12.2"/>
    <n v="116.54"/>
    <n v="8"/>
    <n v="326.51"/>
    <n v="326.51"/>
    <n v="53"/>
    <n v="0"/>
    <n v="3"/>
    <n v="56"/>
    <n v="35"/>
    <n v="48"/>
    <n v="0"/>
    <n v="13"/>
    <n v="3"/>
    <n v="99"/>
    <n v="96"/>
    <n v="22"/>
    <n v="99"/>
    <n v="217"/>
    <n v="8"/>
    <n v="24"/>
    <n v="53"/>
    <n v="85"/>
    <n v="44.19"/>
    <n v="117.336"/>
    <n v="33.146000000000001"/>
    <n v="194.67200000000003"/>
    <n v="10"/>
    <n v="10"/>
    <n v="14"/>
    <n v="34"/>
    <n v="122"/>
    <n v="62"/>
    <n v="0"/>
    <n v="184"/>
    <n v="0"/>
    <n v="0"/>
    <n v="0"/>
    <n v="0"/>
    <n v="29"/>
    <n v="1"/>
    <n v="0"/>
    <n v="90"/>
    <n v="0"/>
    <n v="120"/>
    <n v="1"/>
    <n v="5"/>
    <n v="1676"/>
    <m/>
  </r>
  <r>
    <x v="28"/>
    <x v="3"/>
    <n v="54.8"/>
    <n v="77.59"/>
    <n v="0"/>
    <n v="52.57"/>
    <n v="184.95999999999998"/>
    <n v="184.95999999999998"/>
    <n v="196.96800000000002"/>
    <n v="209.97"/>
    <n v="12.2"/>
    <n v="116.54"/>
    <n v="8"/>
    <n v="326.51"/>
    <n v="326.51"/>
    <n v="53"/>
    <n v="0"/>
    <n v="3"/>
    <n v="56"/>
    <n v="35"/>
    <n v="48"/>
    <n v="0"/>
    <n v="13"/>
    <n v="3"/>
    <n v="99"/>
    <n v="96"/>
    <n v="22"/>
    <n v="99"/>
    <n v="217"/>
    <n v="8"/>
    <n v="24"/>
    <n v="53"/>
    <n v="85"/>
    <n v="44.19"/>
    <n v="117.336"/>
    <n v="33.146000000000001"/>
    <n v="194.67200000000003"/>
    <n v="10"/>
    <n v="10"/>
    <n v="14"/>
    <n v="34"/>
    <n v="122"/>
    <n v="62"/>
    <n v="0"/>
    <n v="184"/>
    <n v="0"/>
    <n v="0"/>
    <n v="0"/>
    <n v="0"/>
    <n v="29"/>
    <n v="1"/>
    <n v="0"/>
    <n v="90"/>
    <n v="0"/>
    <n v="120"/>
    <n v="1"/>
    <n v="5"/>
    <n v="1676"/>
    <m/>
  </r>
  <r>
    <x v="28"/>
    <x v="4"/>
    <n v="54.8"/>
    <n v="77.59"/>
    <n v="0"/>
    <n v="52.57"/>
    <n v="184.95999999999998"/>
    <n v="184.95999999999998"/>
    <n v="196.96800000000002"/>
    <n v="209.97"/>
    <n v="12.2"/>
    <n v="116.54"/>
    <n v="8"/>
    <n v="326.51"/>
    <n v="326.51"/>
    <n v="53"/>
    <n v="0"/>
    <n v="3"/>
    <n v="56"/>
    <n v="35"/>
    <n v="48"/>
    <n v="0"/>
    <n v="13"/>
    <n v="3"/>
    <n v="99"/>
    <n v="96"/>
    <n v="22"/>
    <n v="99"/>
    <n v="217"/>
    <n v="8"/>
    <n v="24"/>
    <n v="53"/>
    <n v="85"/>
    <n v="44.19"/>
    <n v="117.336"/>
    <n v="33.146000000000001"/>
    <n v="194.67200000000003"/>
    <n v="10"/>
    <n v="10"/>
    <n v="14"/>
    <n v="34"/>
    <n v="122"/>
    <n v="62"/>
    <n v="0"/>
    <n v="184"/>
    <n v="0"/>
    <n v="0"/>
    <n v="0"/>
    <n v="0"/>
    <n v="29"/>
    <n v="1"/>
    <n v="0"/>
    <n v="90"/>
    <n v="0"/>
    <n v="120"/>
    <n v="1"/>
    <n v="5"/>
    <n v="1676"/>
    <m/>
  </r>
  <r>
    <x v="28"/>
    <x v="5"/>
    <n v="54.8"/>
    <n v="77.59"/>
    <n v="0"/>
    <n v="52.57"/>
    <n v="184.95999999999998"/>
    <n v="184.95999999999998"/>
    <n v="187.60390000000001"/>
    <n v="209.97"/>
    <n v="12.2"/>
    <n v="116.54"/>
    <n v="8"/>
    <n v="326.51"/>
    <n v="326.51"/>
    <n v="53"/>
    <n v="0"/>
    <n v="3"/>
    <n v="56"/>
    <n v="35"/>
    <n v="48"/>
    <n v="0"/>
    <n v="13"/>
    <n v="3"/>
    <n v="99"/>
    <n v="96"/>
    <n v="22"/>
    <n v="99"/>
    <n v="217"/>
    <n v="8"/>
    <n v="24"/>
    <n v="53"/>
    <n v="85"/>
    <n v="44.19"/>
    <n v="117.336"/>
    <n v="33.146000000000001"/>
    <n v="194.67200000000003"/>
    <n v="10"/>
    <n v="10"/>
    <n v="14"/>
    <n v="34"/>
    <n v="122"/>
    <n v="62"/>
    <n v="0"/>
    <n v="184"/>
    <n v="0"/>
    <n v="0"/>
    <n v="0"/>
    <n v="0"/>
    <n v="29"/>
    <n v="1"/>
    <n v="0"/>
    <n v="90"/>
    <n v="0"/>
    <n v="120"/>
    <n v="1"/>
    <n v="5"/>
    <n v="1676"/>
    <m/>
  </r>
  <r>
    <x v="28"/>
    <x v="6"/>
    <n v="54.8"/>
    <n v="77.59"/>
    <n v="0"/>
    <n v="52.57"/>
    <n v="184.95999999999998"/>
    <n v="184.95999999999998"/>
    <n v="187.60390000000001"/>
    <n v="209.97"/>
    <n v="12.2"/>
    <n v="116.54"/>
    <n v="8"/>
    <n v="326.51"/>
    <n v="326.51"/>
    <n v="53"/>
    <n v="0"/>
    <n v="3"/>
    <n v="56"/>
    <n v="35"/>
    <n v="48"/>
    <n v="0"/>
    <n v="13"/>
    <n v="3"/>
    <n v="99"/>
    <n v="96"/>
    <n v="22"/>
    <n v="99"/>
    <n v="217"/>
    <n v="8"/>
    <n v="24"/>
    <n v="53"/>
    <n v="85"/>
    <n v="44.19"/>
    <n v="117.336"/>
    <n v="33.146000000000001"/>
    <n v="194.67200000000003"/>
    <n v="10"/>
    <n v="10"/>
    <n v="14"/>
    <n v="34"/>
    <n v="122"/>
    <n v="62"/>
    <n v="0"/>
    <n v="184"/>
    <n v="0"/>
    <n v="0"/>
    <n v="0"/>
    <n v="0"/>
    <n v="29"/>
    <n v="1"/>
    <n v="0"/>
    <n v="90"/>
    <n v="0"/>
    <n v="120"/>
    <n v="1"/>
    <n v="5"/>
    <n v="1676"/>
    <m/>
  </r>
  <r>
    <x v="28"/>
    <x v="7"/>
    <n v="54.8"/>
    <n v="77.59"/>
    <n v="0"/>
    <n v="52.57"/>
    <n v="184.95999999999998"/>
    <n v="184.95999999999998"/>
    <n v="187.60390000000001"/>
    <n v="209.97"/>
    <n v="12.2"/>
    <n v="116.54"/>
    <n v="8"/>
    <n v="326.51"/>
    <n v="326.51"/>
    <n v="53"/>
    <n v="0"/>
    <n v="3"/>
    <n v="56"/>
    <n v="35"/>
    <n v="48"/>
    <n v="0"/>
    <n v="13"/>
    <n v="3"/>
    <n v="99"/>
    <n v="96"/>
    <n v="22"/>
    <n v="99"/>
    <n v="217"/>
    <n v="8"/>
    <n v="24"/>
    <n v="53"/>
    <n v="85"/>
    <n v="44.19"/>
    <n v="117.336"/>
    <n v="33.146000000000001"/>
    <n v="194.67200000000003"/>
    <n v="10"/>
    <n v="10"/>
    <n v="14"/>
    <n v="34"/>
    <n v="122"/>
    <n v="62"/>
    <n v="0"/>
    <n v="184"/>
    <n v="0"/>
    <n v="0"/>
    <n v="0"/>
    <n v="0"/>
    <n v="29"/>
    <n v="1"/>
    <n v="0"/>
    <n v="90"/>
    <n v="0"/>
    <n v="120"/>
    <n v="1"/>
    <n v="5"/>
    <n v="1676"/>
    <m/>
  </r>
  <r>
    <x v="28"/>
    <x v="8"/>
    <n v="54.8"/>
    <n v="77.59"/>
    <n v="0"/>
    <n v="52.57"/>
    <n v="184.95999999999998"/>
    <n v="184.95999999999998"/>
    <n v="187.60390000000001"/>
    <n v="209.97"/>
    <n v="12.2"/>
    <n v="116.54"/>
    <n v="8"/>
    <n v="326.51"/>
    <n v="326.51"/>
    <n v="53"/>
    <n v="0"/>
    <n v="3"/>
    <n v="56"/>
    <n v="35"/>
    <n v="48"/>
    <n v="0"/>
    <n v="13"/>
    <n v="3"/>
    <n v="99"/>
    <n v="96"/>
    <n v="22"/>
    <n v="99"/>
    <n v="217"/>
    <n v="8"/>
    <n v="24"/>
    <n v="53"/>
    <n v="85"/>
    <n v="44.19"/>
    <n v="117.336"/>
    <n v="33.146000000000001"/>
    <n v="194.67200000000003"/>
    <n v="10"/>
    <n v="10"/>
    <n v="14"/>
    <n v="34"/>
    <n v="122"/>
    <n v="62"/>
    <n v="0"/>
    <n v="184"/>
    <n v="0"/>
    <n v="0"/>
    <n v="0"/>
    <n v="0"/>
    <n v="29"/>
    <n v="1"/>
    <n v="0"/>
    <n v="90"/>
    <n v="0"/>
    <n v="120"/>
    <n v="1"/>
    <n v="5"/>
    <n v="1676"/>
    <m/>
  </r>
  <r>
    <x v="28"/>
    <x v="9"/>
    <n v="54.8"/>
    <n v="77.59"/>
    <n v="0"/>
    <n v="52.57"/>
    <n v="184.95999999999998"/>
    <n v="184.95999999999998"/>
    <n v="187.60390000000001"/>
    <n v="209.97"/>
    <n v="12.2"/>
    <n v="116.54"/>
    <n v="8"/>
    <n v="326.51"/>
    <n v="326.51"/>
    <n v="53"/>
    <n v="0"/>
    <n v="3"/>
    <n v="56"/>
    <n v="35"/>
    <n v="48"/>
    <n v="0"/>
    <n v="13"/>
    <n v="3"/>
    <n v="99"/>
    <n v="96"/>
    <n v="22"/>
    <n v="99"/>
    <n v="217"/>
    <n v="8"/>
    <n v="24"/>
    <n v="53"/>
    <n v="85"/>
    <n v="44.19"/>
    <n v="117.336"/>
    <n v="33.146000000000001"/>
    <n v="194.67200000000003"/>
    <n v="10"/>
    <n v="10"/>
    <n v="14"/>
    <n v="34"/>
    <n v="122"/>
    <n v="62"/>
    <n v="0"/>
    <n v="184"/>
    <n v="0"/>
    <n v="0"/>
    <n v="0"/>
    <n v="0"/>
    <n v="29"/>
    <n v="1"/>
    <n v="0"/>
    <n v="90"/>
    <n v="0"/>
    <n v="120"/>
    <n v="1"/>
    <n v="5"/>
    <n v="1676"/>
    <m/>
  </r>
  <r>
    <x v="28"/>
    <x v="10"/>
    <n v="54.8"/>
    <n v="77.59"/>
    <n v="0"/>
    <n v="52.57"/>
    <n v="184.95999999999998"/>
    <n v="184.95999999999998"/>
    <n v="187.60390000000001"/>
    <n v="209.97"/>
    <n v="12.2"/>
    <n v="116.54"/>
    <n v="8"/>
    <n v="326.51"/>
    <n v="326.51"/>
    <n v="53"/>
    <n v="0"/>
    <n v="3"/>
    <n v="56"/>
    <n v="35"/>
    <n v="48"/>
    <n v="0"/>
    <n v="13"/>
    <n v="3"/>
    <n v="99"/>
    <n v="96"/>
    <n v="22"/>
    <n v="99"/>
    <n v="217"/>
    <n v="8"/>
    <n v="24"/>
    <n v="53"/>
    <n v="85"/>
    <n v="44.19"/>
    <n v="117.336"/>
    <n v="33.146000000000001"/>
    <n v="194.67200000000003"/>
    <n v="10"/>
    <n v="10"/>
    <n v="14"/>
    <n v="34"/>
    <n v="122"/>
    <n v="62"/>
    <n v="0"/>
    <n v="184"/>
    <n v="0"/>
    <n v="0"/>
    <n v="0"/>
    <n v="0"/>
    <n v="29"/>
    <n v="1"/>
    <n v="0"/>
    <n v="90"/>
    <n v="0"/>
    <n v="120"/>
    <n v="1"/>
    <n v="5"/>
    <n v="1676"/>
    <m/>
  </r>
  <r>
    <x v="28"/>
    <x v="11"/>
    <n v="54.8"/>
    <n v="77.59"/>
    <n v="0"/>
    <n v="52.57"/>
    <n v="184.95999999999998"/>
    <n v="184.95999999999998"/>
    <n v="187.60390000000001"/>
    <n v="209.97"/>
    <n v="12.2"/>
    <n v="116.54"/>
    <n v="8"/>
    <n v="326.51"/>
    <n v="326.51"/>
    <n v="53"/>
    <n v="0"/>
    <n v="3"/>
    <n v="56"/>
    <n v="35"/>
    <n v="48"/>
    <n v="0"/>
    <n v="13"/>
    <n v="3"/>
    <n v="99"/>
    <n v="96"/>
    <n v="22"/>
    <n v="99"/>
    <n v="217"/>
    <n v="8"/>
    <n v="24"/>
    <n v="53"/>
    <n v="85"/>
    <n v="44.19"/>
    <n v="117.336"/>
    <n v="33.146000000000001"/>
    <n v="194.67200000000003"/>
    <n v="10"/>
    <n v="10"/>
    <n v="14"/>
    <n v="34"/>
    <n v="122"/>
    <n v="62"/>
    <n v="0"/>
    <n v="184"/>
    <n v="0"/>
    <n v="0"/>
    <n v="0"/>
    <n v="0"/>
    <n v="29"/>
    <n v="1"/>
    <n v="0"/>
    <n v="90"/>
    <n v="0"/>
    <n v="120"/>
    <n v="1"/>
    <n v="5"/>
    <n v="1676"/>
    <m/>
  </r>
  <r>
    <x v="29"/>
    <x v="0"/>
    <n v="54.8"/>
    <n v="77.59"/>
    <n v="0"/>
    <n v="52.57"/>
    <n v="184.95999999999998"/>
    <n v="184.95999999999998"/>
    <n v="187.60390000000001"/>
    <n v="209.97"/>
    <n v="12.2"/>
    <n v="116.54"/>
    <n v="8"/>
    <n v="326.51"/>
    <n v="326.51"/>
    <n v="53"/>
    <n v="0"/>
    <n v="3"/>
    <n v="56"/>
    <n v="35"/>
    <n v="48"/>
    <n v="0"/>
    <n v="13"/>
    <n v="3"/>
    <n v="99"/>
    <n v="96"/>
    <n v="22"/>
    <n v="99"/>
    <n v="217"/>
    <n v="9"/>
    <n v="24"/>
    <n v="58"/>
    <n v="91"/>
    <n v="44.19"/>
    <n v="117.336"/>
    <n v="33.146000000000001"/>
    <n v="194.67200000000003"/>
    <n v="0"/>
    <n v="16"/>
    <n v="16"/>
    <n v="32"/>
    <n v="122"/>
    <n v="62"/>
    <n v="0"/>
    <n v="184"/>
    <n v="1"/>
    <n v="0"/>
    <n v="1"/>
    <n v="2"/>
    <n v="0"/>
    <n v="0"/>
    <n v="34"/>
    <n v="71"/>
    <n v="0"/>
    <n v="105"/>
    <n v="1"/>
    <n v="3"/>
    <n v="1676"/>
    <m/>
  </r>
  <r>
    <x v="29"/>
    <x v="1"/>
    <n v="54.8"/>
    <n v="77.59"/>
    <n v="0"/>
    <n v="52.57"/>
    <n v="184.95999999999998"/>
    <n v="184.95999999999998"/>
    <n v="187.60390000000001"/>
    <n v="209.97"/>
    <n v="12.2"/>
    <n v="116.54"/>
    <n v="8"/>
    <n v="326.51"/>
    <n v="326.51"/>
    <n v="53"/>
    <n v="0"/>
    <n v="3"/>
    <n v="56"/>
    <n v="35"/>
    <n v="48"/>
    <n v="0"/>
    <n v="13"/>
    <n v="3"/>
    <n v="99"/>
    <n v="96"/>
    <n v="22"/>
    <n v="99"/>
    <n v="217"/>
    <n v="9"/>
    <n v="24"/>
    <n v="58"/>
    <n v="91"/>
    <n v="44.19"/>
    <n v="117.336"/>
    <n v="33.146000000000001"/>
    <n v="194.67200000000003"/>
    <n v="0"/>
    <n v="16"/>
    <n v="16"/>
    <n v="32"/>
    <n v="122"/>
    <n v="62"/>
    <n v="0"/>
    <n v="184"/>
    <n v="1"/>
    <n v="0"/>
    <n v="1"/>
    <n v="2"/>
    <n v="0"/>
    <n v="0"/>
    <n v="34"/>
    <n v="71"/>
    <n v="0"/>
    <n v="105"/>
    <n v="1"/>
    <n v="3"/>
    <n v="1676"/>
    <m/>
  </r>
  <r>
    <x v="29"/>
    <x v="2"/>
    <n v="54.8"/>
    <n v="77.59"/>
    <n v="0"/>
    <n v="52.57"/>
    <n v="184.95999999999998"/>
    <n v="184.95999999999998"/>
    <n v="187.60390000000001"/>
    <n v="209.97"/>
    <n v="12.2"/>
    <n v="116.54"/>
    <n v="8"/>
    <n v="326.51"/>
    <n v="326.51"/>
    <n v="53"/>
    <n v="0"/>
    <n v="3"/>
    <n v="56"/>
    <n v="35"/>
    <n v="48"/>
    <n v="0"/>
    <n v="13"/>
    <n v="3"/>
    <n v="99"/>
    <n v="96"/>
    <n v="22"/>
    <n v="99"/>
    <n v="217"/>
    <n v="9"/>
    <n v="24"/>
    <n v="58"/>
    <n v="91"/>
    <n v="44.19"/>
    <n v="117.336"/>
    <n v="33.146000000000001"/>
    <n v="194.67200000000003"/>
    <n v="0"/>
    <n v="16"/>
    <n v="16"/>
    <n v="32"/>
    <n v="122"/>
    <n v="62"/>
    <n v="0"/>
    <n v="184"/>
    <n v="1"/>
    <n v="0"/>
    <n v="1"/>
    <n v="2"/>
    <n v="0"/>
    <n v="0"/>
    <n v="34"/>
    <n v="71"/>
    <n v="0"/>
    <n v="105"/>
    <n v="1"/>
    <n v="3"/>
    <n v="1676"/>
    <m/>
  </r>
  <r>
    <x v="29"/>
    <x v="3"/>
    <n v="54.8"/>
    <n v="77.59"/>
    <n v="0"/>
    <n v="52.57"/>
    <n v="184.95999999999998"/>
    <n v="184.95999999999998"/>
    <n v="187.60390000000001"/>
    <n v="209.97"/>
    <n v="12.2"/>
    <n v="116.54"/>
    <n v="8"/>
    <n v="326.51"/>
    <n v="326.51"/>
    <n v="53"/>
    <n v="0"/>
    <n v="3"/>
    <n v="56"/>
    <n v="35"/>
    <n v="48"/>
    <n v="0"/>
    <n v="13"/>
    <n v="3"/>
    <n v="99"/>
    <n v="96"/>
    <n v="22"/>
    <n v="99"/>
    <n v="217"/>
    <n v="9"/>
    <n v="24"/>
    <n v="58"/>
    <n v="91"/>
    <n v="44.19"/>
    <n v="117.336"/>
    <n v="33.146000000000001"/>
    <n v="194.67200000000003"/>
    <n v="0"/>
    <n v="16"/>
    <n v="16"/>
    <n v="32"/>
    <n v="122"/>
    <n v="62"/>
    <n v="0"/>
    <n v="184"/>
    <n v="1"/>
    <n v="0"/>
    <n v="1"/>
    <n v="2"/>
    <n v="0"/>
    <n v="0"/>
    <n v="34"/>
    <n v="71"/>
    <n v="0"/>
    <n v="105"/>
    <n v="1"/>
    <n v="3"/>
    <n v="1676"/>
    <m/>
  </r>
  <r>
    <x v="29"/>
    <x v="4"/>
    <n v="54.8"/>
    <n v="77.59"/>
    <n v="0"/>
    <n v="52.57"/>
    <n v="184.95999999999998"/>
    <n v="184.95999999999998"/>
    <n v="187.60390000000001"/>
    <n v="209.97"/>
    <n v="12.2"/>
    <n v="116.54"/>
    <n v="8"/>
    <n v="326.51"/>
    <n v="326.51"/>
    <n v="53"/>
    <n v="0"/>
    <n v="3"/>
    <n v="56"/>
    <n v="35"/>
    <n v="48"/>
    <n v="0"/>
    <n v="13"/>
    <n v="3"/>
    <n v="99"/>
    <n v="96"/>
    <n v="22"/>
    <n v="99"/>
    <n v="217"/>
    <n v="9"/>
    <n v="24"/>
    <n v="58"/>
    <n v="91"/>
    <n v="44.19"/>
    <n v="117.336"/>
    <n v="33.146000000000001"/>
    <n v="194.67200000000003"/>
    <n v="0"/>
    <n v="16"/>
    <n v="16"/>
    <n v="32"/>
    <n v="122"/>
    <n v="62"/>
    <n v="0"/>
    <n v="184"/>
    <n v="1"/>
    <n v="0"/>
    <n v="1"/>
    <n v="2"/>
    <n v="0"/>
    <n v="0"/>
    <n v="34"/>
    <n v="71"/>
    <n v="0"/>
    <n v="105"/>
    <n v="1"/>
    <n v="3"/>
    <n v="1676"/>
    <m/>
  </r>
  <r>
    <x v="29"/>
    <x v="5"/>
    <n v="54.8"/>
    <n v="77.59"/>
    <n v="0"/>
    <n v="52.57"/>
    <n v="184.95999999999998"/>
    <n v="184.95999999999998"/>
    <n v="187.60390000000001"/>
    <n v="209.97"/>
    <n v="12.2"/>
    <n v="116.54"/>
    <n v="8"/>
    <n v="326.51"/>
    <n v="326.51"/>
    <n v="53"/>
    <n v="0"/>
    <n v="3"/>
    <n v="56"/>
    <n v="35"/>
    <n v="48"/>
    <n v="0"/>
    <n v="13"/>
    <n v="3"/>
    <n v="99"/>
    <n v="96"/>
    <n v="22"/>
    <n v="99"/>
    <n v="217"/>
    <n v="9"/>
    <n v="24"/>
    <n v="58"/>
    <n v="91"/>
    <n v="44.19"/>
    <n v="117.336"/>
    <n v="33.146000000000001"/>
    <n v="194.67200000000003"/>
    <n v="0"/>
    <n v="16"/>
    <n v="16"/>
    <n v="32"/>
    <n v="122"/>
    <n v="62"/>
    <n v="0"/>
    <n v="184"/>
    <n v="1"/>
    <n v="0"/>
    <n v="1"/>
    <n v="2"/>
    <n v="0"/>
    <n v="0"/>
    <n v="34"/>
    <n v="71"/>
    <n v="0"/>
    <n v="105"/>
    <n v="1"/>
    <n v="3"/>
    <n v="1676"/>
    <m/>
  </r>
  <r>
    <x v="29"/>
    <x v="6"/>
    <n v="54.8"/>
    <n v="77.59"/>
    <n v="0"/>
    <n v="52.57"/>
    <n v="184.95999999999998"/>
    <n v="184.95999999999998"/>
    <n v="187.60390000000001"/>
    <n v="209.97"/>
    <n v="12.2"/>
    <n v="116.54"/>
    <n v="8"/>
    <n v="326.51"/>
    <n v="326.51"/>
    <n v="53"/>
    <n v="0"/>
    <n v="3"/>
    <n v="56"/>
    <n v="35"/>
    <n v="48"/>
    <n v="0"/>
    <n v="13"/>
    <n v="3"/>
    <n v="99"/>
    <n v="96"/>
    <n v="22"/>
    <n v="99"/>
    <n v="217"/>
    <n v="9"/>
    <n v="24"/>
    <n v="58"/>
    <n v="91"/>
    <n v="44.19"/>
    <n v="117.336"/>
    <n v="33.146000000000001"/>
    <n v="194.67200000000003"/>
    <n v="0"/>
    <n v="16"/>
    <n v="16"/>
    <n v="32"/>
    <n v="122"/>
    <n v="62"/>
    <n v="0"/>
    <n v="184"/>
    <n v="1"/>
    <n v="0"/>
    <n v="1"/>
    <n v="2"/>
    <n v="0"/>
    <n v="0"/>
    <n v="34"/>
    <n v="71"/>
    <n v="0"/>
    <n v="105"/>
    <n v="1"/>
    <n v="3"/>
    <n v="1676"/>
    <m/>
  </r>
  <r>
    <x v="29"/>
    <x v="7"/>
    <n v="54.8"/>
    <n v="77.59"/>
    <n v="0"/>
    <n v="52.57"/>
    <n v="184.95999999999998"/>
    <n v="184.95999999999998"/>
    <n v="187.60390000000001"/>
    <n v="209.97"/>
    <n v="12.2"/>
    <n v="116.54"/>
    <n v="8"/>
    <n v="326.51"/>
    <n v="326.51"/>
    <n v="53"/>
    <n v="0"/>
    <n v="3"/>
    <n v="56"/>
    <n v="35"/>
    <n v="48"/>
    <n v="0"/>
    <n v="13"/>
    <n v="3"/>
    <n v="99"/>
    <n v="96"/>
    <n v="22"/>
    <n v="99"/>
    <n v="217"/>
    <n v="9"/>
    <n v="24"/>
    <n v="58"/>
    <n v="91"/>
    <n v="44.19"/>
    <n v="117.336"/>
    <n v="33.146000000000001"/>
    <n v="194.67200000000003"/>
    <n v="0"/>
    <n v="16"/>
    <n v="16"/>
    <n v="32"/>
    <n v="122"/>
    <n v="62"/>
    <n v="0"/>
    <n v="184"/>
    <n v="1"/>
    <n v="0"/>
    <n v="1"/>
    <n v="2"/>
    <n v="0"/>
    <n v="0"/>
    <n v="34"/>
    <n v="71"/>
    <n v="0"/>
    <n v="105"/>
    <n v="1"/>
    <n v="3"/>
    <n v="1676"/>
    <m/>
  </r>
  <r>
    <x v="29"/>
    <x v="8"/>
    <n v="54.8"/>
    <n v="77.59"/>
    <n v="0"/>
    <n v="52.57"/>
    <n v="184.95999999999998"/>
    <n v="184.95999999999998"/>
    <n v="187.60390000000001"/>
    <n v="209.97"/>
    <n v="12.2"/>
    <n v="116.54"/>
    <n v="8"/>
    <n v="326.51"/>
    <n v="326.51"/>
    <n v="53"/>
    <n v="0"/>
    <n v="3"/>
    <n v="56"/>
    <n v="35"/>
    <n v="48"/>
    <n v="0"/>
    <n v="13"/>
    <n v="3"/>
    <n v="99"/>
    <n v="96"/>
    <n v="22"/>
    <n v="99"/>
    <n v="217"/>
    <n v="9"/>
    <n v="24"/>
    <n v="58"/>
    <n v="91"/>
    <n v="44.19"/>
    <n v="117.336"/>
    <n v="33.146000000000001"/>
    <n v="194.67200000000003"/>
    <n v="0"/>
    <n v="16"/>
    <n v="16"/>
    <n v="32"/>
    <n v="122"/>
    <n v="62"/>
    <n v="0"/>
    <n v="184"/>
    <n v="1"/>
    <n v="0"/>
    <n v="1"/>
    <n v="2"/>
    <n v="0"/>
    <n v="0"/>
    <n v="34"/>
    <n v="71"/>
    <n v="0"/>
    <n v="105"/>
    <n v="1"/>
    <n v="3"/>
    <n v="1676"/>
    <m/>
  </r>
  <r>
    <x v="29"/>
    <x v="9"/>
    <n v="54.8"/>
    <n v="77.59"/>
    <n v="0"/>
    <n v="52.57"/>
    <n v="184.95999999999998"/>
    <n v="184.95999999999998"/>
    <n v="187.60390000000001"/>
    <n v="209.97"/>
    <n v="12.2"/>
    <n v="116.54"/>
    <n v="8"/>
    <n v="326.51"/>
    <n v="326.51"/>
    <n v="53"/>
    <n v="0"/>
    <n v="3"/>
    <n v="56"/>
    <n v="35"/>
    <n v="48"/>
    <n v="0"/>
    <n v="13"/>
    <n v="3"/>
    <n v="99"/>
    <n v="96"/>
    <n v="22"/>
    <n v="99"/>
    <n v="217"/>
    <n v="9"/>
    <n v="24"/>
    <n v="58"/>
    <n v="91"/>
    <n v="44.19"/>
    <n v="117.336"/>
    <n v="33.146000000000001"/>
    <n v="194.67200000000003"/>
    <n v="0"/>
    <n v="16"/>
    <n v="16"/>
    <n v="32"/>
    <n v="122"/>
    <n v="62"/>
    <n v="0"/>
    <n v="184"/>
    <n v="1"/>
    <n v="0"/>
    <n v="1"/>
    <n v="2"/>
    <n v="0"/>
    <n v="0"/>
    <n v="34"/>
    <n v="71"/>
    <n v="0"/>
    <n v="105"/>
    <n v="1"/>
    <n v="3"/>
    <n v="1676"/>
    <m/>
  </r>
  <r>
    <x v="29"/>
    <x v="10"/>
    <n v="54.8"/>
    <n v="77.59"/>
    <n v="0"/>
    <n v="52.57"/>
    <n v="184.95999999999998"/>
    <n v="184.95999999999998"/>
    <n v="187.60390000000001"/>
    <n v="209.97"/>
    <n v="12.2"/>
    <n v="116.54"/>
    <n v="8"/>
    <n v="326.51"/>
    <n v="326.51"/>
    <n v="53"/>
    <n v="0"/>
    <n v="3"/>
    <n v="56"/>
    <n v="35"/>
    <n v="48"/>
    <n v="0"/>
    <n v="13"/>
    <n v="3"/>
    <n v="99"/>
    <n v="96"/>
    <n v="22"/>
    <n v="99"/>
    <n v="217"/>
    <n v="9"/>
    <n v="24"/>
    <n v="58"/>
    <n v="91"/>
    <n v="44.19"/>
    <n v="117.336"/>
    <n v="33.146000000000001"/>
    <n v="194.67200000000003"/>
    <n v="0"/>
    <n v="16"/>
    <n v="16"/>
    <n v="32"/>
    <n v="122"/>
    <n v="62"/>
    <n v="0"/>
    <n v="184"/>
    <n v="1"/>
    <n v="0"/>
    <n v="1"/>
    <n v="2"/>
    <n v="0"/>
    <n v="0"/>
    <n v="34"/>
    <n v="71"/>
    <n v="0"/>
    <n v="105"/>
    <n v="1"/>
    <n v="3"/>
    <n v="1676"/>
    <m/>
  </r>
  <r>
    <x v="29"/>
    <x v="11"/>
    <n v="54.8"/>
    <n v="77.59"/>
    <n v="0"/>
    <n v="52.57"/>
    <n v="184.95999999999998"/>
    <n v="184.95999999999998"/>
    <n v="187.60390000000001"/>
    <n v="209.97"/>
    <n v="12.2"/>
    <n v="116.54"/>
    <n v="8"/>
    <n v="326.51"/>
    <n v="326.51"/>
    <n v="53"/>
    <n v="0"/>
    <n v="3"/>
    <n v="56"/>
    <n v="35"/>
    <n v="48"/>
    <n v="0"/>
    <n v="13"/>
    <n v="3"/>
    <n v="99"/>
    <n v="96"/>
    <n v="22"/>
    <n v="99"/>
    <n v="217"/>
    <n v="9"/>
    <n v="24"/>
    <n v="58"/>
    <n v="91"/>
    <n v="44.19"/>
    <n v="117.336"/>
    <n v="33.146000000000001"/>
    <n v="194.67200000000003"/>
    <n v="0"/>
    <n v="16"/>
    <n v="16"/>
    <n v="32"/>
    <n v="122"/>
    <n v="62"/>
    <n v="0"/>
    <n v="184"/>
    <n v="1"/>
    <n v="0"/>
    <n v="1"/>
    <n v="2"/>
    <n v="0"/>
    <n v="0"/>
    <n v="34"/>
    <n v="71"/>
    <n v="0"/>
    <n v="105"/>
    <n v="1"/>
    <n v="3"/>
    <n v="1676"/>
    <m/>
  </r>
</pivotCacheRecords>
</file>

<file path=xl/pivotCache/pivotCacheRecords8.xml><?xml version="1.0" encoding="utf-8"?>
<pivotCacheRecords xmlns="http://schemas.openxmlformats.org/spreadsheetml/2006/main" xmlns:r="http://schemas.openxmlformats.org/officeDocument/2006/relationships" count="360">
  <r>
    <x v="0"/>
    <x v="0"/>
    <n v="0"/>
    <n v="148.75800000000001"/>
    <n v="0"/>
    <n v="46.227000000000004"/>
    <n v="194.98500000000001"/>
    <n v="194.98500000000001"/>
    <n v="324.10200000000003"/>
    <n v="297.51600000000002"/>
    <n v="0"/>
    <n v="92.454000000000008"/>
    <n v="0"/>
    <n v="389.97"/>
    <n v="389.97"/>
    <n v="61"/>
    <n v="5"/>
    <n v="3"/>
    <n v="69"/>
    <n v="60"/>
    <n v="68"/>
    <n v="10"/>
    <n v="23"/>
    <n v="0"/>
    <n v="161"/>
    <n v="62"/>
    <n v="26"/>
    <n v="161"/>
    <n v="249"/>
    <n v="23"/>
    <n v="29"/>
    <n v="132"/>
    <n v="184"/>
    <n v="60.414999999999999"/>
    <n v="0"/>
    <n v="166.46899999999999"/>
    <n v="226.88399999999999"/>
    <n v="3"/>
    <n v="8"/>
    <n v="29"/>
    <n v="40"/>
    <n v="113"/>
    <n v="58"/>
    <n v="39"/>
    <n v="210"/>
    <n v="0"/>
    <n v="0"/>
    <n v="0"/>
    <n v="0"/>
    <n v="158"/>
    <n v="52"/>
    <n v="15"/>
    <n v="102"/>
    <n v="0"/>
    <n v="327"/>
    <n v="0"/>
    <n v="20"/>
    <n v="1676"/>
    <m/>
  </r>
  <r>
    <x v="0"/>
    <x v="1"/>
    <n v="0"/>
    <n v="148.75800000000001"/>
    <n v="0"/>
    <n v="46.227000000000004"/>
    <n v="194.98500000000001"/>
    <n v="194.98500000000001"/>
    <n v="324.10200000000003"/>
    <n v="297.51600000000002"/>
    <n v="0"/>
    <n v="92.454000000000008"/>
    <n v="0"/>
    <n v="389.97"/>
    <n v="389.97"/>
    <n v="61"/>
    <n v="5"/>
    <n v="3"/>
    <n v="69"/>
    <n v="60"/>
    <n v="68"/>
    <n v="10"/>
    <n v="23"/>
    <n v="0"/>
    <n v="161"/>
    <n v="62"/>
    <n v="26"/>
    <n v="161"/>
    <n v="249"/>
    <n v="23"/>
    <n v="29"/>
    <n v="132"/>
    <n v="184"/>
    <n v="60.414999999999999"/>
    <n v="0"/>
    <n v="166.46899999999999"/>
    <n v="226.88399999999999"/>
    <n v="3"/>
    <n v="8"/>
    <n v="29"/>
    <n v="40"/>
    <n v="113"/>
    <n v="58"/>
    <n v="39"/>
    <n v="210"/>
    <n v="0"/>
    <n v="0"/>
    <n v="0"/>
    <n v="0"/>
    <n v="158"/>
    <n v="52"/>
    <n v="15"/>
    <n v="102"/>
    <n v="0"/>
    <n v="327"/>
    <n v="0"/>
    <n v="20"/>
    <n v="1676"/>
    <m/>
  </r>
  <r>
    <x v="0"/>
    <x v="2"/>
    <n v="0"/>
    <n v="148.75800000000001"/>
    <n v="0"/>
    <n v="46.227000000000004"/>
    <n v="194.98500000000001"/>
    <n v="194.98500000000001"/>
    <n v="324.10200000000003"/>
    <n v="297.51600000000002"/>
    <n v="0"/>
    <n v="92.454000000000008"/>
    <n v="0"/>
    <n v="389.97"/>
    <n v="389.97"/>
    <n v="61"/>
    <n v="5"/>
    <n v="3"/>
    <n v="69"/>
    <n v="60"/>
    <n v="68"/>
    <n v="10"/>
    <n v="23"/>
    <n v="0"/>
    <n v="161"/>
    <n v="62"/>
    <n v="26"/>
    <n v="161"/>
    <n v="249"/>
    <n v="23"/>
    <n v="29"/>
    <n v="132"/>
    <n v="184"/>
    <n v="60.414999999999999"/>
    <n v="0"/>
    <n v="166.46899999999999"/>
    <n v="226.88399999999999"/>
    <n v="3"/>
    <n v="8"/>
    <n v="29"/>
    <n v="40"/>
    <n v="113"/>
    <n v="58"/>
    <n v="39"/>
    <n v="210"/>
    <n v="0"/>
    <n v="0"/>
    <n v="0"/>
    <n v="0"/>
    <n v="158"/>
    <n v="52"/>
    <n v="15"/>
    <n v="102"/>
    <n v="0"/>
    <n v="327"/>
    <n v="0"/>
    <n v="20"/>
    <n v="1676"/>
    <m/>
  </r>
  <r>
    <x v="0"/>
    <x v="3"/>
    <n v="0"/>
    <n v="148.75800000000001"/>
    <n v="0"/>
    <n v="46.227000000000004"/>
    <n v="194.98500000000001"/>
    <n v="194.98500000000001"/>
    <n v="324.10200000000003"/>
    <n v="297.51600000000002"/>
    <n v="0"/>
    <n v="92.454000000000008"/>
    <n v="0"/>
    <n v="389.97"/>
    <n v="389.97"/>
    <n v="61"/>
    <n v="5"/>
    <n v="3"/>
    <n v="69"/>
    <n v="60"/>
    <n v="68"/>
    <n v="10"/>
    <n v="23"/>
    <n v="0"/>
    <n v="161"/>
    <n v="62"/>
    <n v="26"/>
    <n v="161"/>
    <n v="249"/>
    <n v="23"/>
    <n v="29"/>
    <n v="132"/>
    <n v="184"/>
    <n v="60.414999999999999"/>
    <n v="0"/>
    <n v="166.46899999999999"/>
    <n v="226.88399999999999"/>
    <n v="3"/>
    <n v="8"/>
    <n v="29"/>
    <n v="40"/>
    <n v="113"/>
    <n v="58"/>
    <n v="39"/>
    <n v="210"/>
    <n v="0"/>
    <n v="0"/>
    <n v="0"/>
    <n v="0"/>
    <n v="158"/>
    <n v="52"/>
    <n v="15"/>
    <n v="102"/>
    <n v="0"/>
    <n v="327"/>
    <n v="0"/>
    <n v="20"/>
    <n v="1676"/>
    <m/>
  </r>
  <r>
    <x v="0"/>
    <x v="4"/>
    <n v="0"/>
    <n v="148.75800000000001"/>
    <n v="0"/>
    <n v="46.227000000000004"/>
    <n v="194.98500000000001"/>
    <n v="194.98500000000001"/>
    <n v="324.10200000000003"/>
    <n v="297.51600000000002"/>
    <n v="0"/>
    <n v="92.454000000000008"/>
    <n v="0"/>
    <n v="389.97"/>
    <n v="389.97"/>
    <n v="61"/>
    <n v="5"/>
    <n v="3"/>
    <n v="69"/>
    <n v="60"/>
    <n v="68"/>
    <n v="10"/>
    <n v="23"/>
    <n v="0"/>
    <n v="161"/>
    <n v="62"/>
    <n v="26"/>
    <n v="161"/>
    <n v="249"/>
    <n v="23"/>
    <n v="29"/>
    <n v="132"/>
    <n v="184"/>
    <n v="60.414999999999999"/>
    <n v="0"/>
    <n v="166.46899999999999"/>
    <n v="226.88399999999999"/>
    <n v="3"/>
    <n v="8"/>
    <n v="29"/>
    <n v="40"/>
    <n v="113"/>
    <n v="58"/>
    <n v="39"/>
    <n v="210"/>
    <n v="0"/>
    <n v="0"/>
    <n v="0"/>
    <n v="0"/>
    <n v="158"/>
    <n v="52"/>
    <n v="15"/>
    <n v="102"/>
    <n v="0"/>
    <n v="327"/>
    <n v="0"/>
    <n v="20"/>
    <n v="1676"/>
    <m/>
  </r>
  <r>
    <x v="0"/>
    <x v="5"/>
    <n v="0"/>
    <n v="148.75800000000001"/>
    <n v="0"/>
    <n v="46.227000000000004"/>
    <n v="194.98500000000001"/>
    <n v="194.98500000000001"/>
    <n v="324.10200000000003"/>
    <n v="297.51600000000002"/>
    <n v="0"/>
    <n v="92.454000000000008"/>
    <n v="0"/>
    <n v="389.97"/>
    <n v="389.97"/>
    <n v="61"/>
    <n v="5"/>
    <n v="3"/>
    <n v="69"/>
    <n v="60"/>
    <n v="68"/>
    <n v="10"/>
    <n v="23"/>
    <n v="0"/>
    <n v="161"/>
    <n v="62"/>
    <n v="26"/>
    <n v="161"/>
    <n v="249"/>
    <n v="23"/>
    <n v="29"/>
    <n v="132"/>
    <n v="184"/>
    <n v="60.414999999999999"/>
    <n v="0"/>
    <n v="166.46899999999999"/>
    <n v="226.88399999999999"/>
    <n v="3"/>
    <n v="8"/>
    <n v="29"/>
    <n v="40"/>
    <n v="113"/>
    <n v="58"/>
    <n v="39"/>
    <n v="210"/>
    <n v="0"/>
    <n v="0"/>
    <n v="0"/>
    <n v="0"/>
    <n v="158"/>
    <n v="52"/>
    <n v="15"/>
    <n v="102"/>
    <n v="0"/>
    <n v="327"/>
    <n v="0"/>
    <n v="20"/>
    <n v="1676"/>
    <m/>
  </r>
  <r>
    <x v="0"/>
    <x v="6"/>
    <n v="0"/>
    <n v="148.75800000000001"/>
    <n v="0"/>
    <n v="46.227000000000004"/>
    <n v="194.98500000000001"/>
    <n v="194.98500000000001"/>
    <n v="324.10200000000003"/>
    <n v="297.51600000000002"/>
    <n v="0"/>
    <n v="92.454000000000008"/>
    <n v="0"/>
    <n v="389.97"/>
    <n v="389.97"/>
    <n v="61"/>
    <n v="5"/>
    <n v="3"/>
    <n v="69"/>
    <n v="60"/>
    <n v="68"/>
    <n v="10"/>
    <n v="23"/>
    <n v="0"/>
    <n v="161"/>
    <n v="62"/>
    <n v="26"/>
    <n v="161"/>
    <n v="249"/>
    <n v="23"/>
    <n v="29"/>
    <n v="132"/>
    <n v="184"/>
    <n v="60.414999999999999"/>
    <n v="0"/>
    <n v="166.46899999999999"/>
    <n v="226.88399999999999"/>
    <n v="3"/>
    <n v="8"/>
    <n v="29"/>
    <n v="40"/>
    <n v="113"/>
    <n v="58"/>
    <n v="39"/>
    <n v="210"/>
    <n v="0"/>
    <n v="0"/>
    <n v="0"/>
    <n v="0"/>
    <n v="158"/>
    <n v="52"/>
    <n v="15"/>
    <n v="102"/>
    <n v="0"/>
    <n v="327"/>
    <n v="0"/>
    <n v="20"/>
    <n v="1676"/>
    <m/>
  </r>
  <r>
    <x v="0"/>
    <x v="7"/>
    <n v="0"/>
    <n v="148.75800000000001"/>
    <n v="0"/>
    <n v="46.227000000000004"/>
    <n v="194.98500000000001"/>
    <n v="194.98500000000001"/>
    <n v="324.10200000000003"/>
    <n v="297.51600000000002"/>
    <n v="0"/>
    <n v="92.454000000000008"/>
    <n v="0"/>
    <n v="389.97"/>
    <n v="389.97"/>
    <n v="61"/>
    <n v="5"/>
    <n v="3"/>
    <n v="69"/>
    <n v="60"/>
    <n v="68"/>
    <n v="10"/>
    <n v="23"/>
    <n v="0"/>
    <n v="161"/>
    <n v="62"/>
    <n v="26"/>
    <n v="161"/>
    <n v="249"/>
    <n v="23"/>
    <n v="29"/>
    <n v="132"/>
    <n v="184"/>
    <n v="60.414999999999999"/>
    <n v="0"/>
    <n v="166.46899999999999"/>
    <n v="226.88399999999999"/>
    <n v="3"/>
    <n v="8"/>
    <n v="29"/>
    <n v="40"/>
    <n v="113"/>
    <n v="58"/>
    <n v="39"/>
    <n v="210"/>
    <n v="0"/>
    <n v="0"/>
    <n v="0"/>
    <n v="0"/>
    <n v="158"/>
    <n v="52"/>
    <n v="15"/>
    <n v="102"/>
    <n v="0"/>
    <n v="327"/>
    <n v="0"/>
    <n v="20"/>
    <n v="1676"/>
    <m/>
  </r>
  <r>
    <x v="0"/>
    <x v="8"/>
    <n v="0"/>
    <n v="148.75800000000001"/>
    <n v="0"/>
    <n v="46.227000000000004"/>
    <n v="194.98500000000001"/>
    <n v="194.98500000000001"/>
    <n v="324.10200000000003"/>
    <n v="297.51600000000002"/>
    <n v="0"/>
    <n v="92.454000000000008"/>
    <n v="0"/>
    <n v="389.97"/>
    <n v="389.97"/>
    <n v="61"/>
    <n v="5"/>
    <n v="3"/>
    <n v="69"/>
    <n v="60"/>
    <n v="68"/>
    <n v="10"/>
    <n v="23"/>
    <n v="0"/>
    <n v="161"/>
    <n v="62"/>
    <n v="26"/>
    <n v="161"/>
    <n v="249"/>
    <n v="23"/>
    <n v="29"/>
    <n v="132"/>
    <n v="184"/>
    <n v="60.414999999999999"/>
    <n v="0"/>
    <n v="166.46899999999999"/>
    <n v="226.88399999999999"/>
    <n v="3"/>
    <n v="8"/>
    <n v="29"/>
    <n v="40"/>
    <n v="113"/>
    <n v="58"/>
    <n v="39"/>
    <n v="210"/>
    <n v="0"/>
    <n v="0"/>
    <n v="0"/>
    <n v="0"/>
    <n v="158"/>
    <n v="52"/>
    <n v="15"/>
    <n v="102"/>
    <n v="0"/>
    <n v="327"/>
    <n v="0"/>
    <n v="20"/>
    <n v="1676"/>
    <m/>
  </r>
  <r>
    <x v="0"/>
    <x v="9"/>
    <n v="0"/>
    <n v="148.75800000000001"/>
    <n v="0"/>
    <n v="46.227000000000004"/>
    <n v="194.98500000000001"/>
    <n v="194.98500000000001"/>
    <n v="324.10200000000003"/>
    <n v="297.51600000000002"/>
    <n v="0"/>
    <n v="92.454000000000008"/>
    <n v="0"/>
    <n v="389.97"/>
    <n v="389.97"/>
    <n v="61"/>
    <n v="5"/>
    <n v="3"/>
    <n v="69"/>
    <n v="60"/>
    <n v="68"/>
    <n v="10"/>
    <n v="23"/>
    <n v="0"/>
    <n v="161"/>
    <n v="62"/>
    <n v="26"/>
    <n v="161"/>
    <n v="249"/>
    <n v="23"/>
    <n v="29"/>
    <n v="132"/>
    <n v="184"/>
    <n v="60.414999999999999"/>
    <n v="0"/>
    <n v="166.46899999999999"/>
    <n v="226.88399999999999"/>
    <n v="3"/>
    <n v="8"/>
    <n v="29"/>
    <n v="40"/>
    <n v="113"/>
    <n v="58"/>
    <n v="39"/>
    <n v="210"/>
    <n v="0"/>
    <n v="0"/>
    <n v="0"/>
    <n v="0"/>
    <n v="158"/>
    <n v="52"/>
    <n v="15"/>
    <n v="102"/>
    <n v="0"/>
    <n v="327"/>
    <n v="0"/>
    <n v="20"/>
    <n v="1676"/>
    <m/>
  </r>
  <r>
    <x v="0"/>
    <x v="10"/>
    <n v="0"/>
    <n v="148.75800000000001"/>
    <n v="0"/>
    <n v="46.227000000000004"/>
    <n v="194.98500000000001"/>
    <n v="194.98500000000001"/>
    <n v="324.10200000000003"/>
    <n v="297.51600000000002"/>
    <n v="0"/>
    <n v="92.454000000000008"/>
    <n v="0"/>
    <n v="389.97"/>
    <n v="389.97"/>
    <n v="61"/>
    <n v="5"/>
    <n v="3"/>
    <n v="69"/>
    <n v="60"/>
    <n v="68"/>
    <n v="10"/>
    <n v="23"/>
    <n v="0"/>
    <n v="161"/>
    <n v="62"/>
    <n v="26"/>
    <n v="161"/>
    <n v="249"/>
    <n v="23"/>
    <n v="29"/>
    <n v="132"/>
    <n v="184"/>
    <n v="60.414999999999999"/>
    <n v="0"/>
    <n v="166.46899999999999"/>
    <n v="226.88399999999999"/>
    <n v="3"/>
    <n v="8"/>
    <n v="29"/>
    <n v="40"/>
    <n v="113"/>
    <n v="58"/>
    <n v="39"/>
    <n v="210"/>
    <n v="0"/>
    <n v="0"/>
    <n v="0"/>
    <n v="0"/>
    <n v="158"/>
    <n v="52"/>
    <n v="15"/>
    <n v="102"/>
    <n v="0"/>
    <n v="327"/>
    <n v="0"/>
    <n v="20"/>
    <n v="1676"/>
    <m/>
  </r>
  <r>
    <x v="0"/>
    <x v="11"/>
    <n v="0"/>
    <n v="148.75800000000001"/>
    <n v="0"/>
    <n v="46.227000000000004"/>
    <n v="194.98500000000001"/>
    <n v="194.98500000000001"/>
    <n v="324.10200000000003"/>
    <n v="297.51600000000002"/>
    <n v="0"/>
    <n v="92.454000000000008"/>
    <n v="0"/>
    <n v="389.97"/>
    <n v="389.97"/>
    <n v="61"/>
    <n v="5"/>
    <n v="3"/>
    <n v="69"/>
    <n v="60"/>
    <n v="68"/>
    <n v="10"/>
    <n v="23"/>
    <n v="0"/>
    <n v="161"/>
    <n v="62"/>
    <n v="26"/>
    <n v="161"/>
    <n v="249"/>
    <n v="23"/>
    <n v="29"/>
    <n v="132"/>
    <n v="184"/>
    <n v="60.414999999999999"/>
    <n v="0"/>
    <n v="166.46899999999999"/>
    <n v="226.88399999999999"/>
    <n v="3"/>
    <n v="8"/>
    <n v="29"/>
    <n v="40"/>
    <n v="113"/>
    <n v="58"/>
    <n v="39"/>
    <n v="210"/>
    <n v="0"/>
    <n v="0"/>
    <n v="0"/>
    <n v="0"/>
    <n v="158"/>
    <n v="52"/>
    <n v="15"/>
    <n v="102"/>
    <n v="0"/>
    <n v="327"/>
    <n v="0"/>
    <n v="20"/>
    <n v="1676"/>
    <m/>
  </r>
  <r>
    <x v="1"/>
    <x v="0"/>
    <n v="0"/>
    <n v="148.75800000000001"/>
    <n v="0"/>
    <n v="46.227000000000004"/>
    <n v="194.98500000000001"/>
    <n v="194.98500000000001"/>
    <n v="324.10200000000003"/>
    <n v="297.51600000000002"/>
    <n v="0"/>
    <n v="92.454000000000008"/>
    <n v="0"/>
    <n v="389.97"/>
    <n v="389.97"/>
    <n v="61"/>
    <n v="5"/>
    <n v="3"/>
    <n v="69"/>
    <n v="60"/>
    <n v="68"/>
    <n v="10"/>
    <n v="23"/>
    <n v="0"/>
    <n v="161"/>
    <n v="62"/>
    <n v="26"/>
    <n v="161"/>
    <n v="249"/>
    <n v="23"/>
    <n v="29"/>
    <n v="132"/>
    <n v="184"/>
    <n v="60.414999999999999"/>
    <n v="0"/>
    <n v="166.46899999999999"/>
    <n v="226.88399999999999"/>
    <n v="3"/>
    <n v="8"/>
    <n v="29"/>
    <n v="40"/>
    <n v="113"/>
    <n v="58"/>
    <n v="39"/>
    <n v="210"/>
    <n v="0"/>
    <n v="0"/>
    <n v="0"/>
    <n v="0"/>
    <n v="158"/>
    <n v="52"/>
    <n v="15"/>
    <n v="102"/>
    <n v="0"/>
    <n v="327"/>
    <n v="0"/>
    <n v="20"/>
    <n v="1676"/>
    <m/>
  </r>
  <r>
    <x v="1"/>
    <x v="1"/>
    <n v="0"/>
    <n v="148.75800000000001"/>
    <n v="0"/>
    <n v="46.227000000000004"/>
    <n v="194.98500000000001"/>
    <n v="194.98500000000001"/>
    <n v="324.10200000000003"/>
    <n v="297.51600000000002"/>
    <n v="0"/>
    <n v="92.454000000000008"/>
    <n v="0"/>
    <n v="389.97"/>
    <n v="389.97"/>
    <n v="61"/>
    <n v="5"/>
    <n v="3"/>
    <n v="69"/>
    <n v="60"/>
    <n v="68"/>
    <n v="10"/>
    <n v="23"/>
    <n v="0"/>
    <n v="161"/>
    <n v="62"/>
    <n v="26"/>
    <n v="161"/>
    <n v="249"/>
    <n v="23"/>
    <n v="29"/>
    <n v="132"/>
    <n v="184"/>
    <n v="60.414999999999999"/>
    <n v="0"/>
    <n v="166.46899999999999"/>
    <n v="226.88399999999999"/>
    <n v="3"/>
    <n v="8"/>
    <n v="29"/>
    <n v="40"/>
    <n v="113"/>
    <n v="58"/>
    <n v="39"/>
    <n v="210"/>
    <n v="0"/>
    <n v="0"/>
    <n v="0"/>
    <n v="0"/>
    <n v="158"/>
    <n v="52"/>
    <n v="15"/>
    <n v="102"/>
    <n v="0"/>
    <n v="327"/>
    <n v="0"/>
    <n v="20"/>
    <n v="1676"/>
    <m/>
  </r>
  <r>
    <x v="1"/>
    <x v="2"/>
    <n v="0"/>
    <n v="148.75800000000001"/>
    <n v="0"/>
    <n v="46.227000000000004"/>
    <n v="194.98500000000001"/>
    <n v="194.98500000000001"/>
    <n v="324.10200000000003"/>
    <n v="297.51600000000002"/>
    <n v="0"/>
    <n v="92.454000000000008"/>
    <n v="0"/>
    <n v="389.97"/>
    <n v="389.97"/>
    <n v="61"/>
    <n v="5"/>
    <n v="3"/>
    <n v="69"/>
    <n v="60"/>
    <n v="68"/>
    <n v="10"/>
    <n v="23"/>
    <n v="0"/>
    <n v="161"/>
    <n v="62"/>
    <n v="26"/>
    <n v="161"/>
    <n v="249"/>
    <n v="23"/>
    <n v="29"/>
    <n v="132"/>
    <n v="184"/>
    <n v="60.414999999999999"/>
    <n v="0"/>
    <n v="166.46899999999999"/>
    <n v="226.88399999999999"/>
    <n v="3"/>
    <n v="8"/>
    <n v="29"/>
    <n v="40"/>
    <n v="113"/>
    <n v="58"/>
    <n v="39"/>
    <n v="210"/>
    <n v="0"/>
    <n v="0"/>
    <n v="0"/>
    <n v="0"/>
    <n v="158"/>
    <n v="52"/>
    <n v="15"/>
    <n v="102"/>
    <n v="0"/>
    <n v="327"/>
    <n v="0"/>
    <n v="20"/>
    <n v="1676"/>
    <m/>
  </r>
  <r>
    <x v="1"/>
    <x v="3"/>
    <n v="0"/>
    <n v="148.75800000000001"/>
    <n v="0"/>
    <n v="46.227000000000004"/>
    <n v="194.98500000000001"/>
    <n v="194.98500000000001"/>
    <n v="324.10200000000003"/>
    <n v="297.51600000000002"/>
    <n v="0"/>
    <n v="92.454000000000008"/>
    <n v="0"/>
    <n v="389.97"/>
    <n v="389.97"/>
    <n v="61"/>
    <n v="5"/>
    <n v="3"/>
    <n v="69"/>
    <n v="60"/>
    <n v="68"/>
    <n v="10"/>
    <n v="23"/>
    <n v="0"/>
    <n v="161"/>
    <n v="62"/>
    <n v="26"/>
    <n v="161"/>
    <n v="249"/>
    <n v="23"/>
    <n v="29"/>
    <n v="132"/>
    <n v="184"/>
    <n v="60.414999999999999"/>
    <n v="0"/>
    <n v="166.46899999999999"/>
    <n v="226.88399999999999"/>
    <n v="3"/>
    <n v="8"/>
    <n v="29"/>
    <n v="40"/>
    <n v="113"/>
    <n v="58"/>
    <n v="39"/>
    <n v="210"/>
    <n v="0"/>
    <n v="0"/>
    <n v="0"/>
    <n v="0"/>
    <n v="158"/>
    <n v="52"/>
    <n v="15"/>
    <n v="102"/>
    <n v="0"/>
    <n v="327"/>
    <n v="0"/>
    <n v="20"/>
    <n v="1676"/>
    <m/>
  </r>
  <r>
    <x v="1"/>
    <x v="4"/>
    <n v="0"/>
    <n v="148.75800000000001"/>
    <n v="0"/>
    <n v="46.227000000000004"/>
    <n v="194.98500000000001"/>
    <n v="194.98500000000001"/>
    <n v="324.10200000000003"/>
    <n v="297.51600000000002"/>
    <n v="0"/>
    <n v="92.454000000000008"/>
    <n v="0"/>
    <n v="389.97"/>
    <n v="389.97"/>
    <n v="61"/>
    <n v="5"/>
    <n v="3"/>
    <n v="69"/>
    <n v="60"/>
    <n v="68"/>
    <n v="10"/>
    <n v="23"/>
    <n v="0"/>
    <n v="161"/>
    <n v="62"/>
    <n v="26"/>
    <n v="161"/>
    <n v="249"/>
    <n v="23"/>
    <n v="29"/>
    <n v="132"/>
    <n v="184"/>
    <n v="60.414999999999999"/>
    <n v="0"/>
    <n v="166.46899999999999"/>
    <n v="226.88399999999999"/>
    <n v="3"/>
    <n v="8"/>
    <n v="29"/>
    <n v="40"/>
    <n v="113"/>
    <n v="58"/>
    <n v="39"/>
    <n v="210"/>
    <n v="0"/>
    <n v="0"/>
    <n v="0"/>
    <n v="0"/>
    <n v="158"/>
    <n v="52"/>
    <n v="15"/>
    <n v="102"/>
    <n v="0"/>
    <n v="327"/>
    <n v="0"/>
    <n v="20"/>
    <n v="1676"/>
    <m/>
  </r>
  <r>
    <x v="1"/>
    <x v="5"/>
    <n v="0"/>
    <n v="148.75800000000001"/>
    <n v="0"/>
    <n v="46.227000000000004"/>
    <n v="194.98500000000001"/>
    <n v="194.98500000000001"/>
    <n v="324.10200000000003"/>
    <n v="297.51600000000002"/>
    <n v="0"/>
    <n v="92.454000000000008"/>
    <n v="0"/>
    <n v="389.97"/>
    <n v="389.97"/>
    <n v="61"/>
    <n v="5"/>
    <n v="3"/>
    <n v="69"/>
    <n v="60"/>
    <n v="68"/>
    <n v="10"/>
    <n v="23"/>
    <n v="0"/>
    <n v="161"/>
    <n v="62"/>
    <n v="26"/>
    <n v="161"/>
    <n v="249"/>
    <n v="23"/>
    <n v="29"/>
    <n v="132"/>
    <n v="184"/>
    <n v="60.414999999999999"/>
    <n v="0"/>
    <n v="166.46899999999999"/>
    <n v="226.88399999999999"/>
    <n v="3"/>
    <n v="8"/>
    <n v="29"/>
    <n v="40"/>
    <n v="113"/>
    <n v="58"/>
    <n v="39"/>
    <n v="210"/>
    <n v="0"/>
    <n v="0"/>
    <n v="0"/>
    <n v="0"/>
    <n v="158"/>
    <n v="52"/>
    <n v="15"/>
    <n v="102"/>
    <n v="0"/>
    <n v="327"/>
    <n v="0"/>
    <n v="20"/>
    <n v="1676"/>
    <m/>
  </r>
  <r>
    <x v="1"/>
    <x v="6"/>
    <n v="0"/>
    <n v="148.75800000000001"/>
    <n v="0"/>
    <n v="46.227000000000004"/>
    <n v="194.98500000000001"/>
    <n v="194.98500000000001"/>
    <n v="324.10200000000003"/>
    <n v="297.51600000000002"/>
    <n v="0"/>
    <n v="92.454000000000008"/>
    <n v="0"/>
    <n v="389.97"/>
    <n v="389.97"/>
    <n v="61"/>
    <n v="5"/>
    <n v="3"/>
    <n v="69"/>
    <n v="60"/>
    <n v="68"/>
    <n v="10"/>
    <n v="23"/>
    <n v="0"/>
    <n v="161"/>
    <n v="62"/>
    <n v="26"/>
    <n v="161"/>
    <n v="249"/>
    <n v="23"/>
    <n v="29"/>
    <n v="132"/>
    <n v="184"/>
    <n v="60.414999999999999"/>
    <n v="0"/>
    <n v="166.46899999999999"/>
    <n v="226.88399999999999"/>
    <n v="3"/>
    <n v="8"/>
    <n v="29"/>
    <n v="40"/>
    <n v="113"/>
    <n v="58"/>
    <n v="39"/>
    <n v="210"/>
    <n v="0"/>
    <n v="0"/>
    <n v="0"/>
    <n v="0"/>
    <n v="158"/>
    <n v="52"/>
    <n v="15"/>
    <n v="102"/>
    <n v="0"/>
    <n v="327"/>
    <n v="0"/>
    <n v="20"/>
    <n v="1676"/>
    <m/>
  </r>
  <r>
    <x v="1"/>
    <x v="7"/>
    <n v="0"/>
    <n v="148.75800000000001"/>
    <n v="0"/>
    <n v="46.227000000000004"/>
    <n v="194.98500000000001"/>
    <n v="194.98500000000001"/>
    <n v="324.10200000000003"/>
    <n v="297.51600000000002"/>
    <n v="0"/>
    <n v="92.454000000000008"/>
    <n v="0"/>
    <n v="389.97"/>
    <n v="389.97"/>
    <n v="61"/>
    <n v="5"/>
    <n v="3"/>
    <n v="69"/>
    <n v="60"/>
    <n v="68"/>
    <n v="10"/>
    <n v="23"/>
    <n v="0"/>
    <n v="161"/>
    <n v="62"/>
    <n v="26"/>
    <n v="161"/>
    <n v="249"/>
    <n v="23"/>
    <n v="29"/>
    <n v="132"/>
    <n v="184"/>
    <n v="60.414999999999999"/>
    <n v="0"/>
    <n v="166.46899999999999"/>
    <n v="226.88399999999999"/>
    <n v="3"/>
    <n v="8"/>
    <n v="29"/>
    <n v="40"/>
    <n v="113"/>
    <n v="58"/>
    <n v="39"/>
    <n v="210"/>
    <n v="0"/>
    <n v="0"/>
    <n v="0"/>
    <n v="0"/>
    <n v="158"/>
    <n v="52"/>
    <n v="15"/>
    <n v="102"/>
    <n v="0"/>
    <n v="327"/>
    <n v="0"/>
    <n v="20"/>
    <n v="1676"/>
    <m/>
  </r>
  <r>
    <x v="1"/>
    <x v="8"/>
    <n v="0"/>
    <n v="148.75800000000001"/>
    <n v="0"/>
    <n v="46.227000000000004"/>
    <n v="194.98500000000001"/>
    <n v="194.98500000000001"/>
    <n v="324.10200000000003"/>
    <n v="297.51600000000002"/>
    <n v="0"/>
    <n v="92.454000000000008"/>
    <n v="0"/>
    <n v="389.97"/>
    <n v="389.97"/>
    <n v="61"/>
    <n v="5"/>
    <n v="3"/>
    <n v="69"/>
    <n v="60"/>
    <n v="68"/>
    <n v="10"/>
    <n v="23"/>
    <n v="0"/>
    <n v="161"/>
    <n v="62"/>
    <n v="26"/>
    <n v="161"/>
    <n v="249"/>
    <n v="23"/>
    <n v="29"/>
    <n v="132"/>
    <n v="184"/>
    <n v="60.414999999999999"/>
    <n v="0"/>
    <n v="166.46899999999999"/>
    <n v="226.88399999999999"/>
    <n v="3"/>
    <n v="8"/>
    <n v="29"/>
    <n v="40"/>
    <n v="113"/>
    <n v="58"/>
    <n v="39"/>
    <n v="210"/>
    <n v="0"/>
    <n v="0"/>
    <n v="0"/>
    <n v="0"/>
    <n v="158"/>
    <n v="52"/>
    <n v="15"/>
    <n v="102"/>
    <n v="0"/>
    <n v="327"/>
    <n v="0"/>
    <n v="20"/>
    <n v="1676"/>
    <m/>
  </r>
  <r>
    <x v="1"/>
    <x v="9"/>
    <n v="0"/>
    <n v="148.75800000000001"/>
    <n v="0"/>
    <n v="46.227000000000004"/>
    <n v="194.98500000000001"/>
    <n v="194.98500000000001"/>
    <n v="324.10200000000003"/>
    <n v="297.51600000000002"/>
    <n v="0"/>
    <n v="92.454000000000008"/>
    <n v="0"/>
    <n v="389.97"/>
    <n v="389.97"/>
    <n v="61"/>
    <n v="5"/>
    <n v="3"/>
    <n v="69"/>
    <n v="60"/>
    <n v="68"/>
    <n v="10"/>
    <n v="23"/>
    <n v="0"/>
    <n v="161"/>
    <n v="62"/>
    <n v="26"/>
    <n v="161"/>
    <n v="249"/>
    <n v="23"/>
    <n v="29"/>
    <n v="132"/>
    <n v="184"/>
    <n v="60.414999999999999"/>
    <n v="0"/>
    <n v="166.46899999999999"/>
    <n v="226.88399999999999"/>
    <n v="3"/>
    <n v="8"/>
    <n v="29"/>
    <n v="40"/>
    <n v="113"/>
    <n v="58"/>
    <n v="39"/>
    <n v="210"/>
    <n v="0"/>
    <n v="0"/>
    <n v="0"/>
    <n v="0"/>
    <n v="158"/>
    <n v="52"/>
    <n v="15"/>
    <n v="102"/>
    <n v="0"/>
    <n v="327"/>
    <n v="0"/>
    <n v="20"/>
    <n v="1676"/>
    <m/>
  </r>
  <r>
    <x v="1"/>
    <x v="10"/>
    <n v="0"/>
    <n v="148.75800000000001"/>
    <n v="0"/>
    <n v="46.227000000000004"/>
    <n v="194.98500000000001"/>
    <n v="194.98500000000001"/>
    <n v="324.10200000000003"/>
    <n v="297.51600000000002"/>
    <n v="0"/>
    <n v="92.454000000000008"/>
    <n v="0"/>
    <n v="389.97"/>
    <n v="389.97"/>
    <n v="61"/>
    <n v="5"/>
    <n v="3"/>
    <n v="69"/>
    <n v="60"/>
    <n v="68"/>
    <n v="10"/>
    <n v="23"/>
    <n v="0"/>
    <n v="161"/>
    <n v="62"/>
    <n v="26"/>
    <n v="161"/>
    <n v="249"/>
    <n v="23"/>
    <n v="29"/>
    <n v="132"/>
    <n v="184"/>
    <n v="60.414999999999999"/>
    <n v="0"/>
    <n v="166.46899999999999"/>
    <n v="226.88399999999999"/>
    <n v="3"/>
    <n v="8"/>
    <n v="29"/>
    <n v="40"/>
    <n v="113"/>
    <n v="58"/>
    <n v="39"/>
    <n v="210"/>
    <n v="0"/>
    <n v="0"/>
    <n v="0"/>
    <n v="0"/>
    <n v="158"/>
    <n v="52"/>
    <n v="15"/>
    <n v="102"/>
    <n v="0"/>
    <n v="327"/>
    <n v="0"/>
    <n v="20"/>
    <n v="1676"/>
    <m/>
  </r>
  <r>
    <x v="1"/>
    <x v="11"/>
    <n v="0"/>
    <n v="148.75800000000001"/>
    <n v="0"/>
    <n v="46.227000000000004"/>
    <n v="194.98500000000001"/>
    <n v="194.98500000000001"/>
    <n v="324.10200000000003"/>
    <n v="297.51600000000002"/>
    <n v="0"/>
    <n v="92.454000000000008"/>
    <n v="0"/>
    <n v="389.97"/>
    <n v="389.97"/>
    <n v="61"/>
    <n v="5"/>
    <n v="3"/>
    <n v="69"/>
    <n v="60"/>
    <n v="68"/>
    <n v="10"/>
    <n v="23"/>
    <n v="0"/>
    <n v="161"/>
    <n v="62"/>
    <n v="26"/>
    <n v="161"/>
    <n v="249"/>
    <n v="23"/>
    <n v="29"/>
    <n v="132"/>
    <n v="184"/>
    <n v="60.414999999999999"/>
    <n v="0"/>
    <n v="166.46899999999999"/>
    <n v="226.88399999999999"/>
    <n v="3"/>
    <n v="8"/>
    <n v="29"/>
    <n v="40"/>
    <n v="113"/>
    <n v="58"/>
    <n v="39"/>
    <n v="210"/>
    <n v="0"/>
    <n v="0"/>
    <n v="0"/>
    <n v="0"/>
    <n v="158"/>
    <n v="52"/>
    <n v="15"/>
    <n v="102"/>
    <n v="0"/>
    <n v="327"/>
    <n v="0"/>
    <n v="20"/>
    <n v="1676"/>
    <m/>
  </r>
  <r>
    <x v="2"/>
    <x v="0"/>
    <n v="0"/>
    <n v="148.75800000000001"/>
    <n v="0"/>
    <n v="46.227000000000004"/>
    <n v="194.98500000000001"/>
    <n v="194.98500000000001"/>
    <n v="353.28400000000005"/>
    <n v="297.51600000000002"/>
    <n v="0"/>
    <n v="92.454000000000008"/>
    <n v="0"/>
    <n v="389.97"/>
    <n v="389.97"/>
    <n v="61"/>
    <n v="5"/>
    <n v="3"/>
    <n v="69"/>
    <n v="60"/>
    <n v="68"/>
    <n v="10"/>
    <n v="23"/>
    <n v="0"/>
    <n v="161"/>
    <n v="62"/>
    <n v="26"/>
    <n v="161"/>
    <n v="249"/>
    <n v="23"/>
    <n v="29"/>
    <n v="132"/>
    <n v="184"/>
    <n v="60.414999999999999"/>
    <n v="0"/>
    <n v="166.46899999999999"/>
    <n v="226.88399999999999"/>
    <n v="3"/>
    <n v="8"/>
    <n v="29"/>
    <n v="40"/>
    <n v="113"/>
    <n v="58"/>
    <n v="39"/>
    <n v="210"/>
    <n v="0"/>
    <n v="0"/>
    <n v="0"/>
    <n v="0"/>
    <n v="158"/>
    <n v="52"/>
    <n v="15"/>
    <n v="102"/>
    <n v="0"/>
    <n v="327"/>
    <n v="0"/>
    <n v="20"/>
    <n v="1676"/>
    <m/>
  </r>
  <r>
    <x v="2"/>
    <x v="1"/>
    <n v="0"/>
    <n v="148.75800000000001"/>
    <n v="0"/>
    <n v="46.227000000000004"/>
    <n v="194.98500000000001"/>
    <n v="194.98500000000001"/>
    <n v="353.28400000000005"/>
    <n v="297.51600000000002"/>
    <n v="0"/>
    <n v="92.454000000000008"/>
    <n v="0"/>
    <n v="389.97"/>
    <n v="389.97"/>
    <n v="61"/>
    <n v="5"/>
    <n v="3"/>
    <n v="69"/>
    <n v="60"/>
    <n v="68"/>
    <n v="10"/>
    <n v="23"/>
    <n v="0"/>
    <n v="161"/>
    <n v="62"/>
    <n v="26"/>
    <n v="161"/>
    <n v="249"/>
    <n v="23"/>
    <n v="29"/>
    <n v="132"/>
    <n v="184"/>
    <n v="60.414999999999999"/>
    <n v="0"/>
    <n v="166.46899999999999"/>
    <n v="226.88399999999999"/>
    <n v="3"/>
    <n v="8"/>
    <n v="29"/>
    <n v="40"/>
    <n v="113"/>
    <n v="58"/>
    <n v="39"/>
    <n v="210"/>
    <n v="0"/>
    <n v="0"/>
    <n v="0"/>
    <n v="0"/>
    <n v="158"/>
    <n v="52"/>
    <n v="15"/>
    <n v="102"/>
    <n v="0"/>
    <n v="327"/>
    <n v="0"/>
    <n v="20"/>
    <n v="1676"/>
    <m/>
  </r>
  <r>
    <x v="2"/>
    <x v="2"/>
    <n v="0"/>
    <n v="148.75800000000001"/>
    <n v="0"/>
    <n v="46.227000000000004"/>
    <n v="194.98500000000001"/>
    <n v="194.98500000000001"/>
    <n v="353.28400000000005"/>
    <n v="297.51600000000002"/>
    <n v="0"/>
    <n v="92.454000000000008"/>
    <n v="0"/>
    <n v="389.97"/>
    <n v="389.97"/>
    <n v="61"/>
    <n v="5"/>
    <n v="3"/>
    <n v="69"/>
    <n v="60"/>
    <n v="68"/>
    <n v="10"/>
    <n v="23"/>
    <n v="0"/>
    <n v="161"/>
    <n v="62"/>
    <n v="26"/>
    <n v="161"/>
    <n v="249"/>
    <n v="23"/>
    <n v="29"/>
    <n v="132"/>
    <n v="184"/>
    <n v="60.414999999999999"/>
    <n v="0"/>
    <n v="166.46899999999999"/>
    <n v="226.88399999999999"/>
    <n v="3"/>
    <n v="8"/>
    <n v="29"/>
    <n v="40"/>
    <n v="113"/>
    <n v="58"/>
    <n v="39"/>
    <n v="210"/>
    <n v="0"/>
    <n v="0"/>
    <n v="0"/>
    <n v="0"/>
    <n v="158"/>
    <n v="52"/>
    <n v="15"/>
    <n v="102"/>
    <n v="0"/>
    <n v="327"/>
    <n v="0"/>
    <n v="20"/>
    <n v="1676"/>
    <m/>
  </r>
  <r>
    <x v="2"/>
    <x v="3"/>
    <n v="0"/>
    <n v="148.75800000000001"/>
    <n v="0"/>
    <n v="46.227000000000004"/>
    <n v="194.98500000000001"/>
    <n v="194.98500000000001"/>
    <n v="353.28400000000005"/>
    <n v="297.51600000000002"/>
    <n v="0"/>
    <n v="92.454000000000008"/>
    <n v="0"/>
    <n v="389.97"/>
    <n v="389.97"/>
    <n v="61"/>
    <n v="5"/>
    <n v="3"/>
    <n v="69"/>
    <n v="60"/>
    <n v="68"/>
    <n v="10"/>
    <n v="23"/>
    <n v="0"/>
    <n v="161"/>
    <n v="62"/>
    <n v="26"/>
    <n v="161"/>
    <n v="249"/>
    <n v="23"/>
    <n v="29"/>
    <n v="132"/>
    <n v="184"/>
    <n v="60.414999999999999"/>
    <n v="0"/>
    <n v="166.46899999999999"/>
    <n v="226.88399999999999"/>
    <n v="3"/>
    <n v="8"/>
    <n v="29"/>
    <n v="40"/>
    <n v="113"/>
    <n v="58"/>
    <n v="39"/>
    <n v="210"/>
    <n v="0"/>
    <n v="0"/>
    <n v="0"/>
    <n v="0"/>
    <n v="158"/>
    <n v="52"/>
    <n v="15"/>
    <n v="102"/>
    <n v="0"/>
    <n v="327"/>
    <n v="0"/>
    <n v="20"/>
    <n v="1676"/>
    <m/>
  </r>
  <r>
    <x v="2"/>
    <x v="4"/>
    <n v="0"/>
    <n v="148.75800000000001"/>
    <n v="0"/>
    <n v="46.227000000000004"/>
    <n v="194.98500000000001"/>
    <n v="194.98500000000001"/>
    <n v="353.28400000000005"/>
    <n v="297.51600000000002"/>
    <n v="0"/>
    <n v="92.454000000000008"/>
    <n v="0"/>
    <n v="389.97"/>
    <n v="389.97"/>
    <n v="61"/>
    <n v="5"/>
    <n v="3"/>
    <n v="69"/>
    <n v="60"/>
    <n v="68"/>
    <n v="10"/>
    <n v="23"/>
    <n v="0"/>
    <n v="161"/>
    <n v="62"/>
    <n v="26"/>
    <n v="161"/>
    <n v="249"/>
    <n v="23"/>
    <n v="29"/>
    <n v="132"/>
    <n v="184"/>
    <n v="60.414999999999999"/>
    <n v="0"/>
    <n v="166.46899999999999"/>
    <n v="226.88399999999999"/>
    <n v="3"/>
    <n v="8"/>
    <n v="29"/>
    <n v="40"/>
    <n v="113"/>
    <n v="58"/>
    <n v="39"/>
    <n v="210"/>
    <n v="0"/>
    <n v="0"/>
    <n v="0"/>
    <n v="0"/>
    <n v="158"/>
    <n v="52"/>
    <n v="15"/>
    <n v="102"/>
    <n v="0"/>
    <n v="327"/>
    <n v="0"/>
    <n v="20"/>
    <n v="1676"/>
    <m/>
  </r>
  <r>
    <x v="2"/>
    <x v="5"/>
    <n v="0"/>
    <n v="148.75800000000001"/>
    <n v="0"/>
    <n v="46.227000000000004"/>
    <n v="194.98500000000001"/>
    <n v="194.98500000000001"/>
    <n v="353.28400000000005"/>
    <n v="297.51600000000002"/>
    <n v="0"/>
    <n v="92.454000000000008"/>
    <n v="0"/>
    <n v="389.97"/>
    <n v="389.97"/>
    <n v="61"/>
    <n v="5"/>
    <n v="3"/>
    <n v="69"/>
    <n v="60"/>
    <n v="68"/>
    <n v="10"/>
    <n v="23"/>
    <n v="0"/>
    <n v="161"/>
    <n v="62"/>
    <n v="26"/>
    <n v="161"/>
    <n v="249"/>
    <n v="23"/>
    <n v="29"/>
    <n v="132"/>
    <n v="184"/>
    <n v="60.414999999999999"/>
    <n v="0"/>
    <n v="166.46899999999999"/>
    <n v="226.88399999999999"/>
    <n v="3"/>
    <n v="8"/>
    <n v="29"/>
    <n v="40"/>
    <n v="113"/>
    <n v="58"/>
    <n v="39"/>
    <n v="210"/>
    <n v="0"/>
    <n v="0"/>
    <n v="0"/>
    <n v="0"/>
    <n v="158"/>
    <n v="52"/>
    <n v="15"/>
    <n v="102"/>
    <n v="0"/>
    <n v="327"/>
    <n v="0"/>
    <n v="20"/>
    <n v="1676"/>
    <m/>
  </r>
  <r>
    <x v="2"/>
    <x v="6"/>
    <n v="0"/>
    <n v="148.75800000000001"/>
    <n v="0"/>
    <n v="46.227000000000004"/>
    <n v="194.98500000000001"/>
    <n v="194.98500000000001"/>
    <n v="353.28400000000005"/>
    <n v="297.51600000000002"/>
    <n v="0"/>
    <n v="92.454000000000008"/>
    <n v="0"/>
    <n v="389.97"/>
    <n v="389.97"/>
    <n v="61"/>
    <n v="5"/>
    <n v="3"/>
    <n v="69"/>
    <n v="60"/>
    <n v="68"/>
    <n v="10"/>
    <n v="23"/>
    <n v="0"/>
    <n v="161"/>
    <n v="62"/>
    <n v="26"/>
    <n v="161"/>
    <n v="249"/>
    <n v="23"/>
    <n v="29"/>
    <n v="132"/>
    <n v="184"/>
    <n v="60.414999999999999"/>
    <n v="0"/>
    <n v="166.46899999999999"/>
    <n v="226.88399999999999"/>
    <n v="3"/>
    <n v="8"/>
    <n v="29"/>
    <n v="40"/>
    <n v="113"/>
    <n v="58"/>
    <n v="39"/>
    <n v="210"/>
    <n v="0"/>
    <n v="0"/>
    <n v="0"/>
    <n v="0"/>
    <n v="158"/>
    <n v="52"/>
    <n v="15"/>
    <n v="102"/>
    <n v="0"/>
    <n v="327"/>
    <n v="0"/>
    <n v="20"/>
    <n v="1676"/>
    <m/>
  </r>
  <r>
    <x v="2"/>
    <x v="7"/>
    <n v="0"/>
    <n v="148.75800000000001"/>
    <n v="0"/>
    <n v="46.227000000000004"/>
    <n v="194.98500000000001"/>
    <n v="194.98500000000001"/>
    <n v="353.28400000000005"/>
    <n v="297.51600000000002"/>
    <n v="0"/>
    <n v="92.454000000000008"/>
    <n v="0"/>
    <n v="389.97"/>
    <n v="389.97"/>
    <n v="61"/>
    <n v="5"/>
    <n v="3"/>
    <n v="69"/>
    <n v="60"/>
    <n v="68"/>
    <n v="10"/>
    <n v="23"/>
    <n v="0"/>
    <n v="161"/>
    <n v="62"/>
    <n v="26"/>
    <n v="161"/>
    <n v="249"/>
    <n v="23"/>
    <n v="29"/>
    <n v="132"/>
    <n v="184"/>
    <n v="60.414999999999999"/>
    <n v="0"/>
    <n v="166.46899999999999"/>
    <n v="226.88399999999999"/>
    <n v="3"/>
    <n v="8"/>
    <n v="29"/>
    <n v="40"/>
    <n v="113"/>
    <n v="58"/>
    <n v="39"/>
    <n v="210"/>
    <n v="0"/>
    <n v="0"/>
    <n v="0"/>
    <n v="0"/>
    <n v="158"/>
    <n v="52"/>
    <n v="15"/>
    <n v="102"/>
    <n v="0"/>
    <n v="327"/>
    <n v="0"/>
    <n v="20"/>
    <n v="1676"/>
    <m/>
  </r>
  <r>
    <x v="2"/>
    <x v="8"/>
    <n v="0"/>
    <n v="148.75800000000001"/>
    <n v="0"/>
    <n v="46.227000000000004"/>
    <n v="194.98500000000001"/>
    <n v="194.98500000000001"/>
    <n v="353.28400000000005"/>
    <n v="297.51600000000002"/>
    <n v="0"/>
    <n v="92.454000000000008"/>
    <n v="0"/>
    <n v="389.97"/>
    <n v="389.97"/>
    <n v="61"/>
    <n v="5"/>
    <n v="3"/>
    <n v="69"/>
    <n v="60"/>
    <n v="68"/>
    <n v="10"/>
    <n v="23"/>
    <n v="0"/>
    <n v="161"/>
    <n v="62"/>
    <n v="26"/>
    <n v="161"/>
    <n v="249"/>
    <n v="23"/>
    <n v="29"/>
    <n v="132"/>
    <n v="184"/>
    <n v="60.414999999999999"/>
    <n v="0"/>
    <n v="166.46899999999999"/>
    <n v="226.88399999999999"/>
    <n v="3"/>
    <n v="8"/>
    <n v="29"/>
    <n v="40"/>
    <n v="113"/>
    <n v="58"/>
    <n v="39"/>
    <n v="210"/>
    <n v="0"/>
    <n v="0"/>
    <n v="0"/>
    <n v="0"/>
    <n v="158"/>
    <n v="52"/>
    <n v="15"/>
    <n v="102"/>
    <n v="0"/>
    <n v="327"/>
    <n v="0"/>
    <n v="20"/>
    <n v="1676"/>
    <m/>
  </r>
  <r>
    <x v="2"/>
    <x v="9"/>
    <n v="0"/>
    <n v="148.75800000000001"/>
    <n v="0"/>
    <n v="46.227000000000004"/>
    <n v="194.98500000000001"/>
    <n v="194.98500000000001"/>
    <n v="353.28400000000005"/>
    <n v="297.51600000000002"/>
    <n v="0"/>
    <n v="92.454000000000008"/>
    <n v="0"/>
    <n v="389.97"/>
    <n v="389.97"/>
    <n v="61"/>
    <n v="5"/>
    <n v="3"/>
    <n v="69"/>
    <n v="60"/>
    <n v="68"/>
    <n v="10"/>
    <n v="23"/>
    <n v="0"/>
    <n v="161"/>
    <n v="62"/>
    <n v="26"/>
    <n v="161"/>
    <n v="249"/>
    <n v="23"/>
    <n v="29"/>
    <n v="132"/>
    <n v="184"/>
    <n v="60.414999999999999"/>
    <n v="0"/>
    <n v="166.46899999999999"/>
    <n v="226.88399999999999"/>
    <n v="3"/>
    <n v="8"/>
    <n v="29"/>
    <n v="40"/>
    <n v="113"/>
    <n v="58"/>
    <n v="39"/>
    <n v="210"/>
    <n v="0"/>
    <n v="0"/>
    <n v="0"/>
    <n v="0"/>
    <n v="158"/>
    <n v="52"/>
    <n v="15"/>
    <n v="102"/>
    <n v="0"/>
    <n v="327"/>
    <n v="0"/>
    <n v="20"/>
    <n v="1676"/>
    <m/>
  </r>
  <r>
    <x v="2"/>
    <x v="10"/>
    <n v="0"/>
    <n v="148.75800000000001"/>
    <n v="0"/>
    <n v="46.227000000000004"/>
    <n v="194.98500000000001"/>
    <n v="194.98500000000001"/>
    <n v="353.28400000000005"/>
    <n v="297.51600000000002"/>
    <n v="0"/>
    <n v="92.454000000000008"/>
    <n v="0"/>
    <n v="389.97"/>
    <n v="389.97"/>
    <n v="61"/>
    <n v="5"/>
    <n v="3"/>
    <n v="69"/>
    <n v="60"/>
    <n v="68"/>
    <n v="10"/>
    <n v="23"/>
    <n v="0"/>
    <n v="161"/>
    <n v="62"/>
    <n v="26"/>
    <n v="161"/>
    <n v="249"/>
    <n v="23"/>
    <n v="29"/>
    <n v="132"/>
    <n v="184"/>
    <n v="60.414999999999999"/>
    <n v="0"/>
    <n v="166.46899999999999"/>
    <n v="226.88399999999999"/>
    <n v="3"/>
    <n v="8"/>
    <n v="29"/>
    <n v="40"/>
    <n v="113"/>
    <n v="58"/>
    <n v="39"/>
    <n v="210"/>
    <n v="0"/>
    <n v="0"/>
    <n v="0"/>
    <n v="0"/>
    <n v="158"/>
    <n v="52"/>
    <n v="15"/>
    <n v="102"/>
    <n v="0"/>
    <n v="327"/>
    <n v="0"/>
    <n v="20"/>
    <n v="1676"/>
    <m/>
  </r>
  <r>
    <x v="2"/>
    <x v="11"/>
    <n v="0"/>
    <n v="148.75800000000001"/>
    <n v="0"/>
    <n v="46.227000000000004"/>
    <n v="194.98500000000001"/>
    <n v="194.98500000000001"/>
    <n v="353.28400000000005"/>
    <n v="297.51600000000002"/>
    <n v="0"/>
    <n v="92.454000000000008"/>
    <n v="0"/>
    <n v="389.97"/>
    <n v="389.97"/>
    <n v="61"/>
    <n v="5"/>
    <n v="3"/>
    <n v="69"/>
    <n v="60"/>
    <n v="68"/>
    <n v="10"/>
    <n v="23"/>
    <n v="0"/>
    <n v="161"/>
    <n v="62"/>
    <n v="26"/>
    <n v="161"/>
    <n v="249"/>
    <n v="23"/>
    <n v="29"/>
    <n v="132"/>
    <n v="184"/>
    <n v="60.414999999999999"/>
    <n v="0"/>
    <n v="166.46899999999999"/>
    <n v="226.88399999999999"/>
    <n v="3"/>
    <n v="8"/>
    <n v="29"/>
    <n v="40"/>
    <n v="113"/>
    <n v="58"/>
    <n v="39"/>
    <n v="210"/>
    <n v="0"/>
    <n v="0"/>
    <n v="0"/>
    <n v="0"/>
    <n v="158"/>
    <n v="52"/>
    <n v="15"/>
    <n v="102"/>
    <n v="0"/>
    <n v="327"/>
    <n v="0"/>
    <n v="20"/>
    <n v="1676"/>
    <s v="Durante 1995 de clausura la estación Juan Vucetich"/>
  </r>
  <r>
    <x v="3"/>
    <x v="0"/>
    <n v="0"/>
    <n v="148.75800000000001"/>
    <n v="0"/>
    <n v="46.227000000000004"/>
    <n v="194.98500000000001"/>
    <n v="194.98500000000001"/>
    <n v="353.28400000000005"/>
    <n v="297.51600000000002"/>
    <n v="0"/>
    <n v="92.454000000000008"/>
    <n v="0"/>
    <n v="389.97"/>
    <n v="389.97"/>
    <n v="61"/>
    <n v="5"/>
    <n v="3"/>
    <n v="69"/>
    <n v="60"/>
    <n v="68"/>
    <n v="10"/>
    <n v="23"/>
    <n v="0"/>
    <n v="161"/>
    <n v="62"/>
    <n v="26"/>
    <n v="161"/>
    <n v="249"/>
    <n v="23"/>
    <n v="29"/>
    <n v="132"/>
    <n v="184"/>
    <n v="60.414999999999999"/>
    <n v="0"/>
    <n v="166.46899999999999"/>
    <n v="226.88399999999999"/>
    <n v="3"/>
    <n v="8"/>
    <n v="29"/>
    <n v="40"/>
    <n v="113"/>
    <n v="58"/>
    <n v="39"/>
    <n v="210"/>
    <n v="0"/>
    <n v="0"/>
    <n v="0"/>
    <n v="0"/>
    <n v="158"/>
    <n v="52"/>
    <n v="15"/>
    <n v="102"/>
    <n v="0"/>
    <n v="327"/>
    <n v="0"/>
    <n v="20"/>
    <n v="1676"/>
    <m/>
  </r>
  <r>
    <x v="3"/>
    <x v="1"/>
    <n v="0"/>
    <n v="148.75800000000001"/>
    <n v="0"/>
    <n v="46.227000000000004"/>
    <n v="194.98500000000001"/>
    <n v="194.98500000000001"/>
    <n v="353.28400000000005"/>
    <n v="297.51600000000002"/>
    <n v="0"/>
    <n v="92.454000000000008"/>
    <n v="0"/>
    <n v="389.97"/>
    <n v="389.97"/>
    <n v="61"/>
    <n v="5"/>
    <n v="3"/>
    <n v="69"/>
    <n v="60"/>
    <n v="68"/>
    <n v="10"/>
    <n v="23"/>
    <n v="0"/>
    <n v="161"/>
    <n v="62"/>
    <n v="26"/>
    <n v="161"/>
    <n v="249"/>
    <n v="23"/>
    <n v="29"/>
    <n v="132"/>
    <n v="184"/>
    <n v="60.414999999999999"/>
    <n v="0"/>
    <n v="166.46899999999999"/>
    <n v="226.88399999999999"/>
    <n v="3"/>
    <n v="8"/>
    <n v="29"/>
    <n v="40"/>
    <n v="113"/>
    <n v="58"/>
    <n v="39"/>
    <n v="210"/>
    <n v="0"/>
    <n v="0"/>
    <n v="0"/>
    <n v="0"/>
    <n v="158"/>
    <n v="52"/>
    <n v="15"/>
    <n v="102"/>
    <n v="0"/>
    <n v="327"/>
    <n v="0"/>
    <n v="20"/>
    <n v="1676"/>
    <m/>
  </r>
  <r>
    <x v="3"/>
    <x v="2"/>
    <n v="0"/>
    <n v="148.75800000000001"/>
    <n v="0"/>
    <n v="46.227000000000004"/>
    <n v="194.98500000000001"/>
    <n v="194.98500000000001"/>
    <n v="353.28400000000005"/>
    <n v="297.51600000000002"/>
    <n v="0"/>
    <n v="92.454000000000008"/>
    <n v="0"/>
    <n v="389.97"/>
    <n v="389.97"/>
    <n v="61"/>
    <n v="5"/>
    <n v="3"/>
    <n v="69"/>
    <n v="60"/>
    <n v="68"/>
    <n v="10"/>
    <n v="23"/>
    <n v="0"/>
    <n v="161"/>
    <n v="62"/>
    <n v="26"/>
    <n v="161"/>
    <n v="249"/>
    <n v="23"/>
    <n v="29"/>
    <n v="132"/>
    <n v="184"/>
    <n v="60.414999999999999"/>
    <n v="0"/>
    <n v="166.46899999999999"/>
    <n v="226.88399999999999"/>
    <n v="3"/>
    <n v="8"/>
    <n v="29"/>
    <n v="40"/>
    <n v="113"/>
    <n v="58"/>
    <n v="39"/>
    <n v="210"/>
    <n v="0"/>
    <n v="0"/>
    <n v="0"/>
    <n v="0"/>
    <n v="158"/>
    <n v="52"/>
    <n v="15"/>
    <n v="102"/>
    <n v="0"/>
    <n v="327"/>
    <n v="0"/>
    <n v="20"/>
    <n v="1676"/>
    <m/>
  </r>
  <r>
    <x v="3"/>
    <x v="3"/>
    <n v="0"/>
    <n v="148.75800000000001"/>
    <n v="0"/>
    <n v="46.227000000000004"/>
    <n v="194.98500000000001"/>
    <n v="194.98500000000001"/>
    <n v="353.28400000000005"/>
    <n v="297.51600000000002"/>
    <n v="0"/>
    <n v="92.454000000000008"/>
    <n v="0"/>
    <n v="389.97"/>
    <n v="389.97"/>
    <n v="61"/>
    <n v="5"/>
    <n v="3"/>
    <n v="69"/>
    <n v="60"/>
    <n v="68"/>
    <n v="10"/>
    <n v="23"/>
    <n v="0"/>
    <n v="161"/>
    <n v="62"/>
    <n v="26"/>
    <n v="161"/>
    <n v="249"/>
    <n v="23"/>
    <n v="29"/>
    <n v="132"/>
    <n v="184"/>
    <n v="60.414999999999999"/>
    <n v="0"/>
    <n v="166.46899999999999"/>
    <n v="226.88399999999999"/>
    <n v="3"/>
    <n v="8"/>
    <n v="29"/>
    <n v="40"/>
    <n v="113"/>
    <n v="58"/>
    <n v="39"/>
    <n v="210"/>
    <n v="0"/>
    <n v="0"/>
    <n v="0"/>
    <n v="0"/>
    <n v="158"/>
    <n v="52"/>
    <n v="15"/>
    <n v="102"/>
    <n v="0"/>
    <n v="327"/>
    <n v="0"/>
    <n v="20"/>
    <n v="1676"/>
    <m/>
  </r>
  <r>
    <x v="3"/>
    <x v="4"/>
    <n v="0"/>
    <n v="148.75800000000001"/>
    <n v="0"/>
    <n v="46.227000000000004"/>
    <n v="194.98500000000001"/>
    <n v="194.98500000000001"/>
    <n v="353.28400000000005"/>
    <n v="297.51600000000002"/>
    <n v="0"/>
    <n v="92.454000000000008"/>
    <n v="0"/>
    <n v="389.97"/>
    <n v="389.97"/>
    <n v="61"/>
    <n v="5"/>
    <n v="3"/>
    <n v="69"/>
    <n v="60"/>
    <n v="68"/>
    <n v="10"/>
    <n v="23"/>
    <n v="0"/>
    <n v="161"/>
    <n v="62"/>
    <n v="26"/>
    <n v="161"/>
    <n v="249"/>
    <n v="23"/>
    <n v="29"/>
    <n v="132"/>
    <n v="184"/>
    <n v="60.414999999999999"/>
    <n v="0"/>
    <n v="166.46899999999999"/>
    <n v="226.88399999999999"/>
    <n v="3"/>
    <n v="8"/>
    <n v="29"/>
    <n v="40"/>
    <n v="113"/>
    <n v="58"/>
    <n v="39"/>
    <n v="210"/>
    <n v="0"/>
    <n v="0"/>
    <n v="0"/>
    <n v="0"/>
    <n v="158"/>
    <n v="52"/>
    <n v="15"/>
    <n v="102"/>
    <n v="0"/>
    <n v="327"/>
    <n v="0"/>
    <n v="20"/>
    <n v="1676"/>
    <m/>
  </r>
  <r>
    <x v="3"/>
    <x v="5"/>
    <n v="0"/>
    <n v="148.75800000000001"/>
    <n v="0"/>
    <n v="46.227000000000004"/>
    <n v="194.98500000000001"/>
    <n v="194.98500000000001"/>
    <n v="353.28400000000005"/>
    <n v="297.51600000000002"/>
    <n v="0"/>
    <n v="92.454000000000008"/>
    <n v="0"/>
    <n v="389.97"/>
    <n v="389.97"/>
    <n v="61"/>
    <n v="5"/>
    <n v="3"/>
    <n v="69"/>
    <n v="60"/>
    <n v="68"/>
    <n v="10"/>
    <n v="23"/>
    <n v="0"/>
    <n v="161"/>
    <n v="62"/>
    <n v="26"/>
    <n v="161"/>
    <n v="249"/>
    <n v="23"/>
    <n v="29"/>
    <n v="132"/>
    <n v="184"/>
    <n v="60.414999999999999"/>
    <n v="0"/>
    <n v="166.46899999999999"/>
    <n v="226.88399999999999"/>
    <n v="3"/>
    <n v="8"/>
    <n v="29"/>
    <n v="40"/>
    <n v="113"/>
    <n v="58"/>
    <n v="39"/>
    <n v="210"/>
    <n v="0"/>
    <n v="0"/>
    <n v="0"/>
    <n v="0"/>
    <n v="158"/>
    <n v="52"/>
    <n v="15"/>
    <n v="102"/>
    <n v="0"/>
    <n v="327"/>
    <n v="0"/>
    <n v="20"/>
    <n v="1676"/>
    <m/>
  </r>
  <r>
    <x v="3"/>
    <x v="6"/>
    <n v="0"/>
    <n v="148.75800000000001"/>
    <n v="0"/>
    <n v="46.227000000000004"/>
    <n v="194.98500000000001"/>
    <n v="194.98500000000001"/>
    <n v="353.28400000000005"/>
    <n v="297.51600000000002"/>
    <n v="0"/>
    <n v="92.454000000000008"/>
    <n v="0"/>
    <n v="389.97"/>
    <n v="389.97"/>
    <n v="61"/>
    <n v="5"/>
    <n v="3"/>
    <n v="69"/>
    <n v="60"/>
    <n v="68"/>
    <n v="10"/>
    <n v="23"/>
    <n v="0"/>
    <n v="161"/>
    <n v="62"/>
    <n v="26"/>
    <n v="161"/>
    <n v="249"/>
    <n v="23"/>
    <n v="29"/>
    <n v="132"/>
    <n v="184"/>
    <n v="60.414999999999999"/>
    <n v="0"/>
    <n v="166.46899999999999"/>
    <n v="226.88399999999999"/>
    <n v="3"/>
    <n v="8"/>
    <n v="29"/>
    <n v="40"/>
    <n v="113"/>
    <n v="58"/>
    <n v="39"/>
    <n v="210"/>
    <n v="0"/>
    <n v="0"/>
    <n v="0"/>
    <n v="0"/>
    <n v="158"/>
    <n v="52"/>
    <n v="15"/>
    <n v="102"/>
    <n v="0"/>
    <n v="327"/>
    <n v="0"/>
    <n v="20"/>
    <n v="1676"/>
    <m/>
  </r>
  <r>
    <x v="3"/>
    <x v="7"/>
    <n v="0"/>
    <n v="148.75800000000001"/>
    <n v="0"/>
    <n v="46.227000000000004"/>
    <n v="194.98500000000001"/>
    <n v="194.98500000000001"/>
    <n v="353.28400000000005"/>
    <n v="297.51600000000002"/>
    <n v="0"/>
    <n v="92.454000000000008"/>
    <n v="0"/>
    <n v="389.97"/>
    <n v="389.97"/>
    <n v="61"/>
    <n v="5"/>
    <n v="3"/>
    <n v="69"/>
    <n v="60"/>
    <n v="68"/>
    <n v="10"/>
    <n v="23"/>
    <n v="0"/>
    <n v="161"/>
    <n v="62"/>
    <n v="26"/>
    <n v="161"/>
    <n v="249"/>
    <n v="23"/>
    <n v="29"/>
    <n v="132"/>
    <n v="184"/>
    <n v="60.414999999999999"/>
    <n v="0"/>
    <n v="166.46899999999999"/>
    <n v="226.88399999999999"/>
    <n v="3"/>
    <n v="8"/>
    <n v="29"/>
    <n v="40"/>
    <n v="113"/>
    <n v="58"/>
    <n v="39"/>
    <n v="210"/>
    <n v="0"/>
    <n v="0"/>
    <n v="0"/>
    <n v="0"/>
    <n v="158"/>
    <n v="52"/>
    <n v="15"/>
    <n v="102"/>
    <n v="0"/>
    <n v="327"/>
    <n v="0"/>
    <n v="20"/>
    <n v="1676"/>
    <m/>
  </r>
  <r>
    <x v="3"/>
    <x v="8"/>
    <n v="0"/>
    <n v="148.75800000000001"/>
    <n v="0"/>
    <n v="46.227000000000004"/>
    <n v="194.98500000000001"/>
    <n v="194.98500000000001"/>
    <n v="353.28400000000005"/>
    <n v="297.51600000000002"/>
    <n v="0"/>
    <n v="92.454000000000008"/>
    <n v="0"/>
    <n v="389.97"/>
    <n v="389.97"/>
    <n v="61"/>
    <n v="5"/>
    <n v="3"/>
    <n v="69"/>
    <n v="60"/>
    <n v="68"/>
    <n v="10"/>
    <n v="23"/>
    <n v="0"/>
    <n v="161"/>
    <n v="62"/>
    <n v="26"/>
    <n v="161"/>
    <n v="249"/>
    <n v="23"/>
    <n v="29"/>
    <n v="132"/>
    <n v="184"/>
    <n v="60.414999999999999"/>
    <n v="0"/>
    <n v="166.46899999999999"/>
    <n v="226.88399999999999"/>
    <n v="3"/>
    <n v="8"/>
    <n v="29"/>
    <n v="40"/>
    <n v="113"/>
    <n v="58"/>
    <n v="39"/>
    <n v="210"/>
    <n v="0"/>
    <n v="0"/>
    <n v="0"/>
    <n v="0"/>
    <n v="158"/>
    <n v="52"/>
    <n v="15"/>
    <n v="102"/>
    <n v="0"/>
    <n v="327"/>
    <n v="0"/>
    <n v="20"/>
    <n v="1676"/>
    <m/>
  </r>
  <r>
    <x v="3"/>
    <x v="9"/>
    <n v="0"/>
    <n v="148.75800000000001"/>
    <n v="0"/>
    <n v="46.227000000000004"/>
    <n v="194.98500000000001"/>
    <n v="194.98500000000001"/>
    <n v="353.28400000000005"/>
    <n v="297.51600000000002"/>
    <n v="0"/>
    <n v="92.454000000000008"/>
    <n v="0"/>
    <n v="389.97"/>
    <n v="389.97"/>
    <n v="61"/>
    <n v="5"/>
    <n v="3"/>
    <n v="69"/>
    <n v="60"/>
    <n v="68"/>
    <n v="10"/>
    <n v="23"/>
    <n v="0"/>
    <n v="161"/>
    <n v="62"/>
    <n v="26"/>
    <n v="161"/>
    <n v="249"/>
    <n v="23"/>
    <n v="29"/>
    <n v="132"/>
    <n v="184"/>
    <n v="60.414999999999999"/>
    <n v="0"/>
    <n v="166.46899999999999"/>
    <n v="226.88399999999999"/>
    <n v="3"/>
    <n v="8"/>
    <n v="29"/>
    <n v="40"/>
    <n v="113"/>
    <n v="58"/>
    <n v="39"/>
    <n v="210"/>
    <n v="0"/>
    <n v="0"/>
    <n v="0"/>
    <n v="0"/>
    <n v="158"/>
    <n v="52"/>
    <n v="15"/>
    <n v="102"/>
    <n v="0"/>
    <n v="327"/>
    <n v="0"/>
    <n v="20"/>
    <n v="1676"/>
    <m/>
  </r>
  <r>
    <x v="3"/>
    <x v="10"/>
    <n v="0"/>
    <n v="148.75800000000001"/>
    <n v="0"/>
    <n v="46.227000000000004"/>
    <n v="194.98500000000001"/>
    <n v="194.98500000000001"/>
    <n v="353.28400000000005"/>
    <n v="297.51600000000002"/>
    <n v="0"/>
    <n v="92.454000000000008"/>
    <n v="0"/>
    <n v="389.97"/>
    <n v="389.97"/>
    <n v="61"/>
    <n v="5"/>
    <n v="3"/>
    <n v="69"/>
    <n v="60"/>
    <n v="68"/>
    <n v="10"/>
    <n v="23"/>
    <n v="0"/>
    <n v="161"/>
    <n v="62"/>
    <n v="26"/>
    <n v="161"/>
    <n v="249"/>
    <n v="23"/>
    <n v="29"/>
    <n v="132"/>
    <n v="184"/>
    <n v="60.414999999999999"/>
    <n v="0"/>
    <n v="166.46899999999999"/>
    <n v="226.88399999999999"/>
    <n v="3"/>
    <n v="8"/>
    <n v="29"/>
    <n v="40"/>
    <n v="113"/>
    <n v="58"/>
    <n v="39"/>
    <n v="210"/>
    <n v="0"/>
    <n v="0"/>
    <n v="0"/>
    <n v="0"/>
    <n v="158"/>
    <n v="52"/>
    <n v="15"/>
    <n v="102"/>
    <n v="0"/>
    <n v="327"/>
    <n v="0"/>
    <n v="20"/>
    <n v="1676"/>
    <m/>
  </r>
  <r>
    <x v="3"/>
    <x v="11"/>
    <n v="0"/>
    <n v="148.75800000000001"/>
    <n v="0"/>
    <n v="46.227000000000004"/>
    <n v="194.98500000000001"/>
    <n v="194.98500000000001"/>
    <n v="353.28400000000005"/>
    <n v="297.51600000000002"/>
    <n v="0"/>
    <n v="92.454000000000008"/>
    <n v="0"/>
    <n v="389.97"/>
    <n v="389.97"/>
    <n v="61"/>
    <n v="5"/>
    <n v="3"/>
    <n v="69"/>
    <n v="60"/>
    <n v="68"/>
    <n v="10"/>
    <n v="23"/>
    <n v="0"/>
    <n v="161"/>
    <n v="62"/>
    <n v="26"/>
    <n v="161"/>
    <n v="249"/>
    <n v="23"/>
    <n v="29"/>
    <n v="132"/>
    <n v="184"/>
    <n v="60.414999999999999"/>
    <n v="0"/>
    <n v="166.46899999999999"/>
    <n v="226.88399999999999"/>
    <n v="3"/>
    <n v="8"/>
    <n v="29"/>
    <n v="40"/>
    <n v="113"/>
    <n v="58"/>
    <n v="39"/>
    <n v="210"/>
    <n v="0"/>
    <n v="0"/>
    <n v="0"/>
    <n v="0"/>
    <n v="158"/>
    <n v="52"/>
    <n v="15"/>
    <n v="102"/>
    <n v="0"/>
    <n v="327"/>
    <n v="0"/>
    <n v="20"/>
    <n v="1676"/>
    <m/>
  </r>
  <r>
    <x v="4"/>
    <x v="0"/>
    <n v="0"/>
    <n v="148.75800000000001"/>
    <n v="0"/>
    <n v="46.227000000000004"/>
    <n v="194.98500000000001"/>
    <n v="194.98500000000001"/>
    <n v="353.28400000000005"/>
    <n v="297.51600000000002"/>
    <n v="0"/>
    <n v="92.454000000000008"/>
    <n v="0"/>
    <n v="389.97"/>
    <n v="389.97"/>
    <n v="61"/>
    <n v="5"/>
    <n v="3"/>
    <n v="69"/>
    <n v="60"/>
    <n v="68"/>
    <n v="10"/>
    <n v="23"/>
    <n v="0"/>
    <n v="161"/>
    <n v="62"/>
    <n v="26"/>
    <n v="161"/>
    <n v="249"/>
    <n v="23"/>
    <n v="29"/>
    <n v="132"/>
    <n v="184"/>
    <n v="60.414999999999999"/>
    <n v="0"/>
    <n v="166.46899999999999"/>
    <n v="226.88399999999999"/>
    <n v="3"/>
    <n v="8"/>
    <n v="29"/>
    <n v="40"/>
    <n v="113"/>
    <n v="58"/>
    <n v="39"/>
    <n v="210"/>
    <n v="0"/>
    <n v="0"/>
    <n v="0"/>
    <n v="0"/>
    <n v="158"/>
    <n v="52"/>
    <n v="15"/>
    <n v="102"/>
    <n v="0"/>
    <n v="327"/>
    <n v="0"/>
    <n v="20"/>
    <n v="1676"/>
    <m/>
  </r>
  <r>
    <x v="4"/>
    <x v="1"/>
    <n v="0"/>
    <n v="148.75800000000001"/>
    <n v="0"/>
    <n v="46.227000000000004"/>
    <n v="194.98500000000001"/>
    <n v="194.98500000000001"/>
    <n v="353.28400000000005"/>
    <n v="297.51600000000002"/>
    <n v="0"/>
    <n v="92.454000000000008"/>
    <n v="0"/>
    <n v="389.97"/>
    <n v="389.97"/>
    <n v="61"/>
    <n v="5"/>
    <n v="3"/>
    <n v="69"/>
    <n v="60"/>
    <n v="68"/>
    <n v="10"/>
    <n v="23"/>
    <n v="0"/>
    <n v="161"/>
    <n v="62"/>
    <n v="26"/>
    <n v="161"/>
    <n v="249"/>
    <n v="23"/>
    <n v="29"/>
    <n v="132"/>
    <n v="184"/>
    <n v="60.414999999999999"/>
    <n v="0"/>
    <n v="166.46899999999999"/>
    <n v="226.88399999999999"/>
    <n v="3"/>
    <n v="8"/>
    <n v="29"/>
    <n v="40"/>
    <n v="113"/>
    <n v="58"/>
    <n v="39"/>
    <n v="210"/>
    <n v="0"/>
    <n v="0"/>
    <n v="0"/>
    <n v="0"/>
    <n v="158"/>
    <n v="52"/>
    <n v="15"/>
    <n v="102"/>
    <n v="0"/>
    <n v="327"/>
    <n v="0"/>
    <n v="20"/>
    <n v="1676"/>
    <m/>
  </r>
  <r>
    <x v="4"/>
    <x v="2"/>
    <n v="0"/>
    <n v="148.75800000000001"/>
    <n v="0"/>
    <n v="46.227000000000004"/>
    <n v="194.98500000000001"/>
    <n v="194.98500000000001"/>
    <n v="353.28400000000005"/>
    <n v="297.51600000000002"/>
    <n v="0"/>
    <n v="92.454000000000008"/>
    <n v="0"/>
    <n v="389.97"/>
    <n v="389.97"/>
    <n v="61"/>
    <n v="5"/>
    <n v="3"/>
    <n v="69"/>
    <n v="60"/>
    <n v="68"/>
    <n v="10"/>
    <n v="23"/>
    <n v="0"/>
    <n v="161"/>
    <n v="62"/>
    <n v="26"/>
    <n v="161"/>
    <n v="249"/>
    <n v="23"/>
    <n v="29"/>
    <n v="132"/>
    <n v="184"/>
    <n v="60.414999999999999"/>
    <n v="0"/>
    <n v="166.46899999999999"/>
    <n v="226.88399999999999"/>
    <n v="3"/>
    <n v="8"/>
    <n v="29"/>
    <n v="40"/>
    <n v="113"/>
    <n v="58"/>
    <n v="39"/>
    <n v="210"/>
    <n v="0"/>
    <n v="0"/>
    <n v="0"/>
    <n v="0"/>
    <n v="158"/>
    <n v="52"/>
    <n v="15"/>
    <n v="102"/>
    <n v="0"/>
    <n v="327"/>
    <n v="0"/>
    <n v="20"/>
    <n v="1676"/>
    <m/>
  </r>
  <r>
    <x v="4"/>
    <x v="3"/>
    <n v="0"/>
    <n v="148.75800000000001"/>
    <n v="0"/>
    <n v="46.227000000000004"/>
    <n v="194.98500000000001"/>
    <n v="194.98500000000001"/>
    <n v="353.28400000000005"/>
    <n v="297.51600000000002"/>
    <n v="0"/>
    <n v="92.454000000000008"/>
    <n v="0"/>
    <n v="389.97"/>
    <n v="389.97"/>
    <n v="61"/>
    <n v="5"/>
    <n v="3"/>
    <n v="69"/>
    <n v="60"/>
    <n v="68"/>
    <n v="10"/>
    <n v="23"/>
    <n v="0"/>
    <n v="161"/>
    <n v="62"/>
    <n v="26"/>
    <n v="161"/>
    <n v="249"/>
    <n v="23"/>
    <n v="29"/>
    <n v="132"/>
    <n v="184"/>
    <n v="60.414999999999999"/>
    <n v="0"/>
    <n v="166.46899999999999"/>
    <n v="226.88399999999999"/>
    <n v="3"/>
    <n v="8"/>
    <n v="29"/>
    <n v="40"/>
    <n v="113"/>
    <n v="58"/>
    <n v="39"/>
    <n v="210"/>
    <n v="0"/>
    <n v="0"/>
    <n v="0"/>
    <n v="0"/>
    <n v="158"/>
    <n v="52"/>
    <n v="15"/>
    <n v="102"/>
    <n v="0"/>
    <n v="327"/>
    <n v="0"/>
    <n v="20"/>
    <n v="1676"/>
    <m/>
  </r>
  <r>
    <x v="4"/>
    <x v="4"/>
    <n v="0"/>
    <n v="148.75800000000001"/>
    <n v="0"/>
    <n v="46.227000000000004"/>
    <n v="194.98500000000001"/>
    <n v="194.98500000000001"/>
    <n v="353.28400000000005"/>
    <n v="297.51600000000002"/>
    <n v="0"/>
    <n v="92.454000000000008"/>
    <n v="0"/>
    <n v="389.97"/>
    <n v="389.97"/>
    <n v="61"/>
    <n v="5"/>
    <n v="3"/>
    <n v="69"/>
    <n v="60"/>
    <n v="68"/>
    <n v="10"/>
    <n v="23"/>
    <n v="0"/>
    <n v="161"/>
    <n v="62"/>
    <n v="26"/>
    <n v="161"/>
    <n v="249"/>
    <n v="23"/>
    <n v="29"/>
    <n v="132"/>
    <n v="184"/>
    <n v="60.414999999999999"/>
    <n v="0"/>
    <n v="166.46899999999999"/>
    <n v="226.88399999999999"/>
    <n v="3"/>
    <n v="8"/>
    <n v="29"/>
    <n v="40"/>
    <n v="113"/>
    <n v="58"/>
    <n v="39"/>
    <n v="210"/>
    <n v="0"/>
    <n v="0"/>
    <n v="0"/>
    <n v="0"/>
    <n v="158"/>
    <n v="52"/>
    <n v="15"/>
    <n v="102"/>
    <n v="0"/>
    <n v="327"/>
    <n v="0"/>
    <n v="20"/>
    <n v="1676"/>
    <m/>
  </r>
  <r>
    <x v="4"/>
    <x v="5"/>
    <n v="0"/>
    <n v="148.75800000000001"/>
    <n v="0"/>
    <n v="46.227000000000004"/>
    <n v="194.98500000000001"/>
    <n v="194.98500000000001"/>
    <n v="353.28400000000005"/>
    <n v="297.51600000000002"/>
    <n v="0"/>
    <n v="92.454000000000008"/>
    <n v="0"/>
    <n v="389.97"/>
    <n v="389.97"/>
    <n v="61"/>
    <n v="5"/>
    <n v="3"/>
    <n v="69"/>
    <n v="60"/>
    <n v="68"/>
    <n v="10"/>
    <n v="23"/>
    <n v="0"/>
    <n v="161"/>
    <n v="62"/>
    <n v="26"/>
    <n v="161"/>
    <n v="249"/>
    <n v="23"/>
    <n v="29"/>
    <n v="132"/>
    <n v="184"/>
    <n v="60.414999999999999"/>
    <n v="0"/>
    <n v="166.46899999999999"/>
    <n v="226.88399999999999"/>
    <n v="3"/>
    <n v="8"/>
    <n v="29"/>
    <n v="40"/>
    <n v="113"/>
    <n v="58"/>
    <n v="39"/>
    <n v="210"/>
    <n v="0"/>
    <n v="0"/>
    <n v="0"/>
    <n v="0"/>
    <n v="158"/>
    <n v="52"/>
    <n v="15"/>
    <n v="102"/>
    <n v="0"/>
    <n v="327"/>
    <n v="0"/>
    <n v="20"/>
    <n v="1676"/>
    <m/>
  </r>
  <r>
    <x v="4"/>
    <x v="6"/>
    <n v="0"/>
    <n v="148.75800000000001"/>
    <n v="0"/>
    <n v="46.227000000000004"/>
    <n v="194.98500000000001"/>
    <n v="194.98500000000001"/>
    <n v="353.28400000000005"/>
    <n v="297.51600000000002"/>
    <n v="0"/>
    <n v="92.454000000000008"/>
    <n v="0"/>
    <n v="389.97"/>
    <n v="389.97"/>
    <n v="61"/>
    <n v="5"/>
    <n v="3"/>
    <n v="69"/>
    <n v="60"/>
    <n v="68"/>
    <n v="10"/>
    <n v="23"/>
    <n v="0"/>
    <n v="161"/>
    <n v="62"/>
    <n v="26"/>
    <n v="161"/>
    <n v="249"/>
    <n v="23"/>
    <n v="29"/>
    <n v="132"/>
    <n v="184"/>
    <n v="60.414999999999999"/>
    <n v="0"/>
    <n v="166.46899999999999"/>
    <n v="226.88399999999999"/>
    <n v="3"/>
    <n v="8"/>
    <n v="29"/>
    <n v="40"/>
    <n v="113"/>
    <n v="58"/>
    <n v="39"/>
    <n v="210"/>
    <n v="0"/>
    <n v="0"/>
    <n v="0"/>
    <n v="0"/>
    <n v="158"/>
    <n v="52"/>
    <n v="15"/>
    <n v="102"/>
    <n v="0"/>
    <n v="327"/>
    <n v="0"/>
    <n v="20"/>
    <n v="1676"/>
    <m/>
  </r>
  <r>
    <x v="4"/>
    <x v="7"/>
    <n v="0"/>
    <n v="148.75800000000001"/>
    <n v="0"/>
    <n v="46.227000000000004"/>
    <n v="194.98500000000001"/>
    <n v="194.98500000000001"/>
    <n v="353.28400000000005"/>
    <n v="297.51600000000002"/>
    <n v="0"/>
    <n v="92.454000000000008"/>
    <n v="0"/>
    <n v="389.97"/>
    <n v="389.97"/>
    <n v="61"/>
    <n v="5"/>
    <n v="3"/>
    <n v="69"/>
    <n v="60"/>
    <n v="68"/>
    <n v="10"/>
    <n v="23"/>
    <n v="0"/>
    <n v="161"/>
    <n v="62"/>
    <n v="26"/>
    <n v="161"/>
    <n v="249"/>
    <n v="23"/>
    <n v="29"/>
    <n v="132"/>
    <n v="184"/>
    <n v="60.414999999999999"/>
    <n v="0"/>
    <n v="166.46899999999999"/>
    <n v="226.88399999999999"/>
    <n v="3"/>
    <n v="8"/>
    <n v="29"/>
    <n v="40"/>
    <n v="113"/>
    <n v="58"/>
    <n v="39"/>
    <n v="210"/>
    <n v="0"/>
    <n v="0"/>
    <n v="0"/>
    <n v="0"/>
    <n v="158"/>
    <n v="52"/>
    <n v="15"/>
    <n v="102"/>
    <n v="0"/>
    <n v="327"/>
    <n v="0"/>
    <n v="20"/>
    <n v="1676"/>
    <m/>
  </r>
  <r>
    <x v="4"/>
    <x v="8"/>
    <n v="0"/>
    <n v="148.75800000000001"/>
    <n v="0"/>
    <n v="46.227000000000004"/>
    <n v="194.98500000000001"/>
    <n v="194.98500000000001"/>
    <n v="353.28400000000005"/>
    <n v="297.51600000000002"/>
    <n v="0"/>
    <n v="92.454000000000008"/>
    <n v="0"/>
    <n v="389.97"/>
    <n v="389.97"/>
    <n v="61"/>
    <n v="5"/>
    <n v="3"/>
    <n v="69"/>
    <n v="60"/>
    <n v="68"/>
    <n v="10"/>
    <n v="23"/>
    <n v="0"/>
    <n v="161"/>
    <n v="62"/>
    <n v="26"/>
    <n v="161"/>
    <n v="249"/>
    <n v="23"/>
    <n v="29"/>
    <n v="132"/>
    <n v="184"/>
    <n v="60.414999999999999"/>
    <n v="0"/>
    <n v="166.46899999999999"/>
    <n v="226.88399999999999"/>
    <n v="3"/>
    <n v="8"/>
    <n v="29"/>
    <n v="40"/>
    <n v="113"/>
    <n v="58"/>
    <n v="39"/>
    <n v="210"/>
    <n v="0"/>
    <n v="0"/>
    <n v="0"/>
    <n v="0"/>
    <n v="158"/>
    <n v="52"/>
    <n v="15"/>
    <n v="102"/>
    <n v="0"/>
    <n v="327"/>
    <n v="0"/>
    <n v="20"/>
    <n v="1676"/>
    <m/>
  </r>
  <r>
    <x v="4"/>
    <x v="9"/>
    <n v="0"/>
    <n v="148.75800000000001"/>
    <n v="0"/>
    <n v="46.227000000000004"/>
    <n v="194.98500000000001"/>
    <n v="194.98500000000001"/>
    <n v="353.28400000000005"/>
    <n v="297.51600000000002"/>
    <n v="0"/>
    <n v="92.454000000000008"/>
    <n v="0"/>
    <n v="389.97"/>
    <n v="389.97"/>
    <n v="61"/>
    <n v="5"/>
    <n v="3"/>
    <n v="69"/>
    <n v="60"/>
    <n v="68"/>
    <n v="10"/>
    <n v="23"/>
    <n v="0"/>
    <n v="161"/>
    <n v="62"/>
    <n v="26"/>
    <n v="161"/>
    <n v="249"/>
    <n v="23"/>
    <n v="29"/>
    <n v="132"/>
    <n v="184"/>
    <n v="60.414999999999999"/>
    <n v="0"/>
    <n v="166.46899999999999"/>
    <n v="226.88399999999999"/>
    <n v="3"/>
    <n v="8"/>
    <n v="29"/>
    <n v="40"/>
    <n v="113"/>
    <n v="58"/>
    <n v="39"/>
    <n v="210"/>
    <n v="0"/>
    <n v="0"/>
    <n v="0"/>
    <n v="0"/>
    <n v="158"/>
    <n v="52"/>
    <n v="15"/>
    <n v="102"/>
    <n v="0"/>
    <n v="327"/>
    <n v="0"/>
    <n v="20"/>
    <n v="1676"/>
    <m/>
  </r>
  <r>
    <x v="4"/>
    <x v="10"/>
    <n v="0"/>
    <n v="148.75800000000001"/>
    <n v="0"/>
    <n v="46.227000000000004"/>
    <n v="194.98500000000001"/>
    <n v="194.98500000000001"/>
    <n v="353.28400000000005"/>
    <n v="297.51600000000002"/>
    <n v="0"/>
    <n v="92.454000000000008"/>
    <n v="0"/>
    <n v="389.97"/>
    <n v="389.97"/>
    <n v="61"/>
    <n v="5"/>
    <n v="3"/>
    <n v="69"/>
    <n v="60"/>
    <n v="68"/>
    <n v="10"/>
    <n v="23"/>
    <n v="0"/>
    <n v="161"/>
    <n v="62"/>
    <n v="26"/>
    <n v="161"/>
    <n v="249"/>
    <n v="23"/>
    <n v="29"/>
    <n v="132"/>
    <n v="184"/>
    <n v="60.414999999999999"/>
    <n v="0"/>
    <n v="166.46899999999999"/>
    <n v="226.88399999999999"/>
    <n v="3"/>
    <n v="8"/>
    <n v="29"/>
    <n v="40"/>
    <n v="113"/>
    <n v="58"/>
    <n v="39"/>
    <n v="210"/>
    <n v="0"/>
    <n v="0"/>
    <n v="0"/>
    <n v="0"/>
    <n v="158"/>
    <n v="52"/>
    <n v="15"/>
    <n v="102"/>
    <n v="0"/>
    <n v="327"/>
    <n v="0"/>
    <n v="20"/>
    <n v="1676"/>
    <m/>
  </r>
  <r>
    <x v="4"/>
    <x v="11"/>
    <n v="0"/>
    <n v="148.75800000000001"/>
    <n v="0"/>
    <n v="46.227000000000004"/>
    <n v="194.98500000000001"/>
    <n v="194.98500000000001"/>
    <n v="353.28400000000005"/>
    <n v="297.51600000000002"/>
    <n v="0"/>
    <n v="92.454000000000008"/>
    <n v="0"/>
    <n v="389.97"/>
    <n v="389.97"/>
    <n v="61"/>
    <n v="5"/>
    <n v="3"/>
    <n v="69"/>
    <n v="60"/>
    <n v="68"/>
    <n v="10"/>
    <n v="23"/>
    <n v="0"/>
    <n v="161"/>
    <n v="62"/>
    <n v="26"/>
    <n v="161"/>
    <n v="249"/>
    <n v="23"/>
    <n v="29"/>
    <n v="132"/>
    <n v="184"/>
    <n v="60.414999999999999"/>
    <n v="0"/>
    <n v="166.46899999999999"/>
    <n v="226.88399999999999"/>
    <n v="3"/>
    <n v="8"/>
    <n v="29"/>
    <n v="40"/>
    <n v="113"/>
    <n v="58"/>
    <n v="39"/>
    <n v="210"/>
    <n v="0"/>
    <n v="0"/>
    <n v="0"/>
    <n v="0"/>
    <n v="158"/>
    <n v="52"/>
    <n v="15"/>
    <n v="102"/>
    <n v="0"/>
    <n v="327"/>
    <n v="0"/>
    <n v="20"/>
    <n v="1676"/>
    <m/>
  </r>
  <r>
    <x v="5"/>
    <x v="0"/>
    <n v="0"/>
    <n v="148.75800000000001"/>
    <n v="0"/>
    <n v="46.227000000000004"/>
    <n v="194.98500000000001"/>
    <n v="194.98500000000001"/>
    <n v="353.28400000000005"/>
    <n v="297.51600000000002"/>
    <n v="0"/>
    <n v="92.454000000000008"/>
    <n v="0"/>
    <n v="389.97"/>
    <n v="389.97"/>
    <n v="61"/>
    <n v="5"/>
    <n v="3"/>
    <n v="69"/>
    <n v="60"/>
    <n v="68"/>
    <n v="10"/>
    <n v="23"/>
    <n v="0"/>
    <n v="161"/>
    <n v="62"/>
    <n v="26"/>
    <n v="161"/>
    <n v="249"/>
    <n v="23"/>
    <n v="29"/>
    <n v="132"/>
    <n v="184"/>
    <n v="60.414999999999999"/>
    <n v="0"/>
    <n v="166.46899999999999"/>
    <n v="226.88399999999999"/>
    <n v="3"/>
    <n v="8"/>
    <n v="29"/>
    <n v="40"/>
    <n v="113"/>
    <n v="58"/>
    <n v="39"/>
    <n v="210"/>
    <n v="0"/>
    <n v="0"/>
    <n v="0"/>
    <n v="0"/>
    <n v="158"/>
    <n v="52"/>
    <n v="15"/>
    <n v="102"/>
    <n v="0"/>
    <n v="327"/>
    <n v="0"/>
    <n v="20"/>
    <n v="1676"/>
    <m/>
  </r>
  <r>
    <x v="5"/>
    <x v="1"/>
    <n v="0"/>
    <n v="148.75800000000001"/>
    <n v="0"/>
    <n v="46.227000000000004"/>
    <n v="194.98500000000001"/>
    <n v="194.98500000000001"/>
    <n v="353.28400000000005"/>
    <n v="297.51600000000002"/>
    <n v="0"/>
    <n v="92.454000000000008"/>
    <n v="0"/>
    <n v="389.97"/>
    <n v="389.97"/>
    <n v="61"/>
    <n v="5"/>
    <n v="3"/>
    <n v="69"/>
    <n v="60"/>
    <n v="68"/>
    <n v="10"/>
    <n v="23"/>
    <n v="0"/>
    <n v="161"/>
    <n v="62"/>
    <n v="26"/>
    <n v="161"/>
    <n v="249"/>
    <n v="23"/>
    <n v="29"/>
    <n v="132"/>
    <n v="184"/>
    <n v="60.414999999999999"/>
    <n v="0"/>
    <n v="166.46899999999999"/>
    <n v="226.88399999999999"/>
    <n v="3"/>
    <n v="8"/>
    <n v="29"/>
    <n v="40"/>
    <n v="113"/>
    <n v="58"/>
    <n v="39"/>
    <n v="210"/>
    <n v="0"/>
    <n v="0"/>
    <n v="0"/>
    <n v="0"/>
    <n v="158"/>
    <n v="52"/>
    <n v="15"/>
    <n v="102"/>
    <n v="0"/>
    <n v="327"/>
    <n v="0"/>
    <n v="20"/>
    <n v="1676"/>
    <m/>
  </r>
  <r>
    <x v="5"/>
    <x v="2"/>
    <n v="0"/>
    <n v="148.75800000000001"/>
    <n v="0"/>
    <n v="46.227000000000004"/>
    <n v="194.98500000000001"/>
    <n v="194.98500000000001"/>
    <n v="353.28400000000005"/>
    <n v="297.51600000000002"/>
    <n v="0"/>
    <n v="92.454000000000008"/>
    <n v="0"/>
    <n v="389.97"/>
    <n v="389.97"/>
    <n v="61"/>
    <n v="5"/>
    <n v="3"/>
    <n v="69"/>
    <n v="60"/>
    <n v="68"/>
    <n v="10"/>
    <n v="23"/>
    <n v="0"/>
    <n v="161"/>
    <n v="62"/>
    <n v="26"/>
    <n v="161"/>
    <n v="249"/>
    <n v="23"/>
    <n v="29"/>
    <n v="132"/>
    <n v="184"/>
    <n v="60.414999999999999"/>
    <n v="0"/>
    <n v="166.46899999999999"/>
    <n v="226.88399999999999"/>
    <n v="3"/>
    <n v="8"/>
    <n v="29"/>
    <n v="40"/>
    <n v="113"/>
    <n v="58"/>
    <n v="39"/>
    <n v="210"/>
    <n v="0"/>
    <n v="0"/>
    <n v="0"/>
    <n v="0"/>
    <n v="158"/>
    <n v="52"/>
    <n v="15"/>
    <n v="102"/>
    <n v="0"/>
    <n v="327"/>
    <n v="0"/>
    <n v="20"/>
    <n v="1676"/>
    <m/>
  </r>
  <r>
    <x v="5"/>
    <x v="3"/>
    <n v="0"/>
    <n v="148.75800000000001"/>
    <n v="0"/>
    <n v="46.227000000000004"/>
    <n v="194.98500000000001"/>
    <n v="194.98500000000001"/>
    <n v="353.28400000000005"/>
    <n v="297.51600000000002"/>
    <n v="0"/>
    <n v="92.454000000000008"/>
    <n v="0"/>
    <n v="389.97"/>
    <n v="389.97"/>
    <n v="61"/>
    <n v="5"/>
    <n v="3"/>
    <n v="69"/>
    <n v="60"/>
    <n v="68"/>
    <n v="10"/>
    <n v="23"/>
    <n v="0"/>
    <n v="161"/>
    <n v="62"/>
    <n v="26"/>
    <n v="161"/>
    <n v="249"/>
    <n v="23"/>
    <n v="29"/>
    <n v="132"/>
    <n v="184"/>
    <n v="60.414999999999999"/>
    <n v="0"/>
    <n v="166.46899999999999"/>
    <n v="226.88399999999999"/>
    <n v="3"/>
    <n v="8"/>
    <n v="29"/>
    <n v="40"/>
    <n v="113"/>
    <n v="58"/>
    <n v="39"/>
    <n v="210"/>
    <n v="0"/>
    <n v="0"/>
    <n v="0"/>
    <n v="0"/>
    <n v="158"/>
    <n v="52"/>
    <n v="15"/>
    <n v="102"/>
    <n v="0"/>
    <n v="327"/>
    <n v="0"/>
    <n v="20"/>
    <n v="1676"/>
    <m/>
  </r>
  <r>
    <x v="5"/>
    <x v="4"/>
    <n v="0"/>
    <n v="148.75800000000001"/>
    <n v="0"/>
    <n v="46.227000000000004"/>
    <n v="194.98500000000001"/>
    <n v="194.98500000000001"/>
    <n v="353.28400000000005"/>
    <n v="297.51600000000002"/>
    <n v="0"/>
    <n v="92.454000000000008"/>
    <n v="0"/>
    <n v="389.97"/>
    <n v="389.97"/>
    <n v="61"/>
    <n v="5"/>
    <n v="3"/>
    <n v="69"/>
    <n v="60"/>
    <n v="68"/>
    <n v="10"/>
    <n v="23"/>
    <n v="0"/>
    <n v="161"/>
    <n v="62"/>
    <n v="26"/>
    <n v="161"/>
    <n v="249"/>
    <n v="23"/>
    <n v="29"/>
    <n v="132"/>
    <n v="184"/>
    <n v="60.414999999999999"/>
    <n v="0"/>
    <n v="166.46899999999999"/>
    <n v="226.88399999999999"/>
    <n v="3"/>
    <n v="8"/>
    <n v="29"/>
    <n v="40"/>
    <n v="113"/>
    <n v="58"/>
    <n v="39"/>
    <n v="210"/>
    <n v="0"/>
    <n v="0"/>
    <n v="0"/>
    <n v="0"/>
    <n v="158"/>
    <n v="52"/>
    <n v="15"/>
    <n v="102"/>
    <n v="0"/>
    <n v="327"/>
    <n v="0"/>
    <n v="20"/>
    <n v="1676"/>
    <m/>
  </r>
  <r>
    <x v="5"/>
    <x v="5"/>
    <n v="0"/>
    <n v="148.75800000000001"/>
    <n v="0"/>
    <n v="46.227000000000004"/>
    <n v="194.98500000000001"/>
    <n v="194.98500000000001"/>
    <n v="353.28400000000005"/>
    <n v="297.51600000000002"/>
    <n v="0"/>
    <n v="92.454000000000008"/>
    <n v="0"/>
    <n v="389.97"/>
    <n v="389.97"/>
    <n v="61"/>
    <n v="5"/>
    <n v="3"/>
    <n v="69"/>
    <n v="60"/>
    <n v="68"/>
    <n v="10"/>
    <n v="23"/>
    <n v="0"/>
    <n v="161"/>
    <n v="62"/>
    <n v="26"/>
    <n v="161"/>
    <n v="249"/>
    <n v="23"/>
    <n v="29"/>
    <n v="132"/>
    <n v="184"/>
    <n v="60.414999999999999"/>
    <n v="0"/>
    <n v="166.46899999999999"/>
    <n v="226.88399999999999"/>
    <n v="3"/>
    <n v="8"/>
    <n v="29"/>
    <n v="40"/>
    <n v="113"/>
    <n v="58"/>
    <n v="39"/>
    <n v="210"/>
    <n v="0"/>
    <n v="0"/>
    <n v="0"/>
    <n v="0"/>
    <n v="158"/>
    <n v="52"/>
    <n v="15"/>
    <n v="102"/>
    <n v="0"/>
    <n v="327"/>
    <n v="0"/>
    <n v="20"/>
    <n v="1676"/>
    <m/>
  </r>
  <r>
    <x v="5"/>
    <x v="6"/>
    <n v="0"/>
    <n v="148.75800000000001"/>
    <n v="0"/>
    <n v="46.227000000000004"/>
    <n v="194.98500000000001"/>
    <n v="194.98500000000001"/>
    <n v="353.28400000000005"/>
    <n v="297.51600000000002"/>
    <n v="0"/>
    <n v="92.454000000000008"/>
    <n v="0"/>
    <n v="389.97"/>
    <n v="389.97"/>
    <n v="61"/>
    <n v="5"/>
    <n v="3"/>
    <n v="69"/>
    <n v="60"/>
    <n v="68"/>
    <n v="10"/>
    <n v="23"/>
    <n v="0"/>
    <n v="161"/>
    <n v="62"/>
    <n v="26"/>
    <n v="161"/>
    <n v="249"/>
    <n v="23"/>
    <n v="29"/>
    <n v="132"/>
    <n v="184"/>
    <n v="60.414999999999999"/>
    <n v="0"/>
    <n v="166.46899999999999"/>
    <n v="226.88399999999999"/>
    <n v="3"/>
    <n v="8"/>
    <n v="29"/>
    <n v="40"/>
    <n v="113"/>
    <n v="58"/>
    <n v="39"/>
    <n v="210"/>
    <n v="0"/>
    <n v="0"/>
    <n v="0"/>
    <n v="0"/>
    <n v="158"/>
    <n v="52"/>
    <n v="15"/>
    <n v="102"/>
    <n v="0"/>
    <n v="327"/>
    <n v="0"/>
    <n v="20"/>
    <n v="1676"/>
    <m/>
  </r>
  <r>
    <x v="5"/>
    <x v="7"/>
    <n v="0"/>
    <n v="148.75800000000001"/>
    <n v="0"/>
    <n v="46.227000000000004"/>
    <n v="194.98500000000001"/>
    <n v="194.98500000000001"/>
    <n v="353.28400000000005"/>
    <n v="297.51600000000002"/>
    <n v="0"/>
    <n v="92.454000000000008"/>
    <n v="0"/>
    <n v="389.97"/>
    <n v="389.97"/>
    <n v="61"/>
    <n v="5"/>
    <n v="3"/>
    <n v="69"/>
    <n v="60"/>
    <n v="68"/>
    <n v="10"/>
    <n v="23"/>
    <n v="0"/>
    <n v="161"/>
    <n v="62"/>
    <n v="26"/>
    <n v="161"/>
    <n v="249"/>
    <n v="23"/>
    <n v="29"/>
    <n v="132"/>
    <n v="184"/>
    <n v="60.414999999999999"/>
    <n v="0"/>
    <n v="166.46899999999999"/>
    <n v="226.88399999999999"/>
    <n v="3"/>
    <n v="8"/>
    <n v="29"/>
    <n v="40"/>
    <n v="113"/>
    <n v="58"/>
    <n v="39"/>
    <n v="210"/>
    <n v="0"/>
    <n v="0"/>
    <n v="0"/>
    <n v="0"/>
    <n v="158"/>
    <n v="52"/>
    <n v="15"/>
    <n v="102"/>
    <n v="0"/>
    <n v="327"/>
    <n v="0"/>
    <n v="20"/>
    <n v="1676"/>
    <m/>
  </r>
  <r>
    <x v="5"/>
    <x v="8"/>
    <n v="0"/>
    <n v="148.75800000000001"/>
    <n v="0"/>
    <n v="46.227000000000004"/>
    <n v="194.98500000000001"/>
    <n v="194.98500000000001"/>
    <n v="353.28400000000005"/>
    <n v="297.51600000000002"/>
    <n v="0"/>
    <n v="92.454000000000008"/>
    <n v="0"/>
    <n v="389.97"/>
    <n v="389.97"/>
    <n v="61"/>
    <n v="5"/>
    <n v="3"/>
    <n v="69"/>
    <n v="60"/>
    <n v="68"/>
    <n v="10"/>
    <n v="23"/>
    <n v="0"/>
    <n v="161"/>
    <n v="62"/>
    <n v="26"/>
    <n v="161"/>
    <n v="249"/>
    <n v="23"/>
    <n v="29"/>
    <n v="132"/>
    <n v="184"/>
    <n v="60.414999999999999"/>
    <n v="0"/>
    <n v="166.46899999999999"/>
    <n v="226.88399999999999"/>
    <n v="3"/>
    <n v="8"/>
    <n v="29"/>
    <n v="40"/>
    <n v="113"/>
    <n v="58"/>
    <n v="39"/>
    <n v="210"/>
    <n v="0"/>
    <n v="0"/>
    <n v="0"/>
    <n v="0"/>
    <n v="158"/>
    <n v="52"/>
    <n v="15"/>
    <n v="102"/>
    <n v="0"/>
    <n v="327"/>
    <n v="0"/>
    <n v="20"/>
    <n v="1676"/>
    <m/>
  </r>
  <r>
    <x v="5"/>
    <x v="9"/>
    <n v="0"/>
    <n v="148.75800000000001"/>
    <n v="0"/>
    <n v="46.227000000000004"/>
    <n v="194.98500000000001"/>
    <n v="194.98500000000001"/>
    <n v="353.28400000000005"/>
    <n v="297.51600000000002"/>
    <n v="0"/>
    <n v="92.454000000000008"/>
    <n v="0"/>
    <n v="389.97"/>
    <n v="389.97"/>
    <n v="61"/>
    <n v="5"/>
    <n v="3"/>
    <n v="69"/>
    <n v="60"/>
    <n v="68"/>
    <n v="10"/>
    <n v="23"/>
    <n v="0"/>
    <n v="161"/>
    <n v="62"/>
    <n v="26"/>
    <n v="161"/>
    <n v="249"/>
    <n v="23"/>
    <n v="29"/>
    <n v="132"/>
    <n v="184"/>
    <n v="60.414999999999999"/>
    <n v="0"/>
    <n v="166.46899999999999"/>
    <n v="226.88399999999999"/>
    <n v="3"/>
    <n v="8"/>
    <n v="29"/>
    <n v="40"/>
    <n v="113"/>
    <n v="58"/>
    <n v="39"/>
    <n v="210"/>
    <n v="0"/>
    <n v="0"/>
    <n v="0"/>
    <n v="0"/>
    <n v="158"/>
    <n v="52"/>
    <n v="15"/>
    <n v="102"/>
    <n v="0"/>
    <n v="327"/>
    <n v="0"/>
    <n v="20"/>
    <n v="1676"/>
    <m/>
  </r>
  <r>
    <x v="5"/>
    <x v="10"/>
    <n v="0"/>
    <n v="148.75800000000001"/>
    <n v="0"/>
    <n v="46.227000000000004"/>
    <n v="194.98500000000001"/>
    <n v="194.98500000000001"/>
    <n v="353.28400000000005"/>
    <n v="297.51600000000002"/>
    <n v="0"/>
    <n v="92.454000000000008"/>
    <n v="0"/>
    <n v="389.97"/>
    <n v="389.97"/>
    <n v="61"/>
    <n v="5"/>
    <n v="3"/>
    <n v="69"/>
    <n v="60"/>
    <n v="68"/>
    <n v="10"/>
    <n v="23"/>
    <n v="0"/>
    <n v="161"/>
    <n v="62"/>
    <n v="26"/>
    <n v="161"/>
    <n v="249"/>
    <n v="23"/>
    <n v="29"/>
    <n v="132"/>
    <n v="184"/>
    <n v="60.414999999999999"/>
    <n v="0"/>
    <n v="166.46899999999999"/>
    <n v="226.88399999999999"/>
    <n v="3"/>
    <n v="8"/>
    <n v="29"/>
    <n v="40"/>
    <n v="113"/>
    <n v="58"/>
    <n v="39"/>
    <n v="210"/>
    <n v="0"/>
    <n v="0"/>
    <n v="0"/>
    <n v="0"/>
    <n v="158"/>
    <n v="52"/>
    <n v="15"/>
    <n v="102"/>
    <n v="0"/>
    <n v="327"/>
    <n v="0"/>
    <n v="20"/>
    <n v="1676"/>
    <m/>
  </r>
  <r>
    <x v="5"/>
    <x v="11"/>
    <n v="0"/>
    <n v="148.75800000000001"/>
    <n v="0"/>
    <n v="46.227000000000004"/>
    <n v="194.98500000000001"/>
    <n v="194.98500000000001"/>
    <n v="353.28400000000005"/>
    <n v="297.51600000000002"/>
    <n v="0"/>
    <n v="92.454000000000008"/>
    <n v="0"/>
    <n v="389.97"/>
    <n v="389.97"/>
    <n v="61"/>
    <n v="5"/>
    <n v="3"/>
    <n v="69"/>
    <n v="60"/>
    <n v="68"/>
    <n v="10"/>
    <n v="23"/>
    <n v="0"/>
    <n v="161"/>
    <n v="62"/>
    <n v="26"/>
    <n v="161"/>
    <n v="249"/>
    <n v="23"/>
    <n v="29"/>
    <n v="132"/>
    <n v="184"/>
    <n v="60.414999999999999"/>
    <n v="0"/>
    <n v="166.46899999999999"/>
    <n v="226.88399999999999"/>
    <n v="3"/>
    <n v="8"/>
    <n v="29"/>
    <n v="40"/>
    <n v="113"/>
    <n v="58"/>
    <n v="39"/>
    <n v="210"/>
    <n v="0"/>
    <n v="0"/>
    <n v="0"/>
    <n v="0"/>
    <n v="158"/>
    <n v="52"/>
    <n v="15"/>
    <n v="102"/>
    <n v="0"/>
    <n v="327"/>
    <n v="0"/>
    <n v="20"/>
    <n v="1676"/>
    <m/>
  </r>
  <r>
    <x v="6"/>
    <x v="0"/>
    <n v="0"/>
    <n v="148.75800000000001"/>
    <n v="0"/>
    <n v="46.227000000000004"/>
    <n v="194.98500000000001"/>
    <n v="194.98500000000001"/>
    <n v="353.28400000000005"/>
    <n v="297.51600000000002"/>
    <n v="0"/>
    <n v="92.454000000000008"/>
    <n v="0"/>
    <n v="389.97"/>
    <n v="389.97"/>
    <n v="61"/>
    <n v="5"/>
    <n v="3"/>
    <n v="69"/>
    <n v="60"/>
    <n v="68"/>
    <n v="10"/>
    <n v="23"/>
    <n v="0"/>
    <n v="161"/>
    <n v="62"/>
    <n v="26"/>
    <n v="161"/>
    <n v="249"/>
    <n v="23"/>
    <n v="29"/>
    <n v="132"/>
    <n v="184"/>
    <n v="60.414999999999999"/>
    <n v="0"/>
    <n v="166.46899999999999"/>
    <n v="226.88399999999999"/>
    <n v="3"/>
    <n v="8"/>
    <n v="29"/>
    <n v="40"/>
    <n v="113"/>
    <n v="58"/>
    <n v="39"/>
    <n v="210"/>
    <n v="0"/>
    <n v="0"/>
    <n v="0"/>
    <n v="0"/>
    <n v="158"/>
    <n v="52"/>
    <n v="15"/>
    <n v="102"/>
    <n v="0"/>
    <n v="327"/>
    <n v="0"/>
    <n v="20"/>
    <n v="1676"/>
    <m/>
  </r>
  <r>
    <x v="6"/>
    <x v="1"/>
    <n v="0"/>
    <n v="148.75800000000001"/>
    <n v="0"/>
    <n v="46.227000000000004"/>
    <n v="194.98500000000001"/>
    <n v="194.98500000000001"/>
    <n v="353.28400000000005"/>
    <n v="297.51600000000002"/>
    <n v="0"/>
    <n v="92.454000000000008"/>
    <n v="0"/>
    <n v="389.97"/>
    <n v="389.97"/>
    <n v="61"/>
    <n v="5"/>
    <n v="3"/>
    <n v="69"/>
    <n v="60"/>
    <n v="68"/>
    <n v="10"/>
    <n v="23"/>
    <n v="0"/>
    <n v="161"/>
    <n v="62"/>
    <n v="26"/>
    <n v="161"/>
    <n v="249"/>
    <n v="23"/>
    <n v="29"/>
    <n v="132"/>
    <n v="184"/>
    <n v="60.414999999999999"/>
    <n v="0"/>
    <n v="166.46899999999999"/>
    <n v="226.88399999999999"/>
    <n v="3"/>
    <n v="8"/>
    <n v="29"/>
    <n v="40"/>
    <n v="113"/>
    <n v="58"/>
    <n v="39"/>
    <n v="210"/>
    <n v="0"/>
    <n v="0"/>
    <n v="0"/>
    <n v="0"/>
    <n v="158"/>
    <n v="52"/>
    <n v="15"/>
    <n v="102"/>
    <n v="0"/>
    <n v="327"/>
    <n v="0"/>
    <n v="20"/>
    <n v="1676"/>
    <m/>
  </r>
  <r>
    <x v="6"/>
    <x v="2"/>
    <n v="0"/>
    <n v="148.75800000000001"/>
    <n v="0"/>
    <n v="46.227000000000004"/>
    <n v="194.98500000000001"/>
    <n v="194.98500000000001"/>
    <n v="353.28400000000005"/>
    <n v="297.51600000000002"/>
    <n v="0"/>
    <n v="92.454000000000008"/>
    <n v="0"/>
    <n v="389.97"/>
    <n v="389.97"/>
    <n v="61"/>
    <n v="5"/>
    <n v="3"/>
    <n v="69"/>
    <n v="60"/>
    <n v="68"/>
    <n v="10"/>
    <n v="23"/>
    <n v="0"/>
    <n v="161"/>
    <n v="62"/>
    <n v="26"/>
    <n v="161"/>
    <n v="249"/>
    <n v="23"/>
    <n v="29"/>
    <n v="132"/>
    <n v="184"/>
    <n v="60.414999999999999"/>
    <n v="0"/>
    <n v="166.46899999999999"/>
    <n v="226.88399999999999"/>
    <n v="3"/>
    <n v="8"/>
    <n v="29"/>
    <n v="40"/>
    <n v="113"/>
    <n v="58"/>
    <n v="39"/>
    <n v="210"/>
    <n v="0"/>
    <n v="0"/>
    <n v="0"/>
    <n v="0"/>
    <n v="158"/>
    <n v="52"/>
    <n v="15"/>
    <n v="102"/>
    <n v="0"/>
    <n v="327"/>
    <n v="0"/>
    <n v="20"/>
    <n v="1676"/>
    <m/>
  </r>
  <r>
    <x v="6"/>
    <x v="3"/>
    <n v="0"/>
    <n v="148.75800000000001"/>
    <n v="0"/>
    <n v="46.227000000000004"/>
    <n v="194.98500000000001"/>
    <n v="194.98500000000001"/>
    <n v="353.28400000000005"/>
    <n v="297.51600000000002"/>
    <n v="0"/>
    <n v="92.454000000000008"/>
    <n v="0"/>
    <n v="389.97"/>
    <n v="389.97"/>
    <n v="61"/>
    <n v="5"/>
    <n v="3"/>
    <n v="69"/>
    <n v="60"/>
    <n v="68"/>
    <n v="10"/>
    <n v="23"/>
    <n v="0"/>
    <n v="161"/>
    <n v="62"/>
    <n v="26"/>
    <n v="161"/>
    <n v="249"/>
    <n v="23"/>
    <n v="29"/>
    <n v="132"/>
    <n v="184"/>
    <n v="60.414999999999999"/>
    <n v="0"/>
    <n v="166.46899999999999"/>
    <n v="226.88399999999999"/>
    <n v="3"/>
    <n v="8"/>
    <n v="29"/>
    <n v="40"/>
    <n v="113"/>
    <n v="58"/>
    <n v="39"/>
    <n v="210"/>
    <n v="0"/>
    <n v="0"/>
    <n v="0"/>
    <n v="0"/>
    <n v="158"/>
    <n v="52"/>
    <n v="15"/>
    <n v="102"/>
    <n v="0"/>
    <n v="327"/>
    <n v="0"/>
    <n v="20"/>
    <n v="1676"/>
    <m/>
  </r>
  <r>
    <x v="6"/>
    <x v="4"/>
    <n v="0"/>
    <n v="148.75800000000001"/>
    <n v="0"/>
    <n v="46.227000000000004"/>
    <n v="194.98500000000001"/>
    <n v="194.98500000000001"/>
    <n v="353.28400000000005"/>
    <n v="297.51600000000002"/>
    <n v="0"/>
    <n v="92.454000000000008"/>
    <n v="0"/>
    <n v="389.97"/>
    <n v="389.97"/>
    <n v="61"/>
    <n v="5"/>
    <n v="3"/>
    <n v="69"/>
    <n v="60"/>
    <n v="68"/>
    <n v="10"/>
    <n v="23"/>
    <n v="0"/>
    <n v="161"/>
    <n v="62"/>
    <n v="26"/>
    <n v="161"/>
    <n v="249"/>
    <n v="23"/>
    <n v="29"/>
    <n v="132"/>
    <n v="184"/>
    <n v="60.414999999999999"/>
    <n v="0"/>
    <n v="166.46899999999999"/>
    <n v="226.88399999999999"/>
    <n v="3"/>
    <n v="8"/>
    <n v="29"/>
    <n v="40"/>
    <n v="113"/>
    <n v="58"/>
    <n v="39"/>
    <n v="210"/>
    <n v="0"/>
    <n v="0"/>
    <n v="0"/>
    <n v="0"/>
    <n v="158"/>
    <n v="52"/>
    <n v="15"/>
    <n v="102"/>
    <n v="0"/>
    <n v="327"/>
    <n v="0"/>
    <n v="20"/>
    <n v="1676"/>
    <m/>
  </r>
  <r>
    <x v="6"/>
    <x v="5"/>
    <n v="0"/>
    <n v="148.75800000000001"/>
    <n v="0"/>
    <n v="46.227000000000004"/>
    <n v="194.98500000000001"/>
    <n v="194.98500000000001"/>
    <n v="353.28400000000005"/>
    <n v="297.51600000000002"/>
    <n v="0"/>
    <n v="92.454000000000008"/>
    <n v="0"/>
    <n v="389.97"/>
    <n v="389.97"/>
    <n v="61"/>
    <n v="5"/>
    <n v="3"/>
    <n v="69"/>
    <n v="60"/>
    <n v="68"/>
    <n v="10"/>
    <n v="23"/>
    <n v="0"/>
    <n v="161"/>
    <n v="62"/>
    <n v="26"/>
    <n v="161"/>
    <n v="249"/>
    <n v="23"/>
    <n v="29"/>
    <n v="132"/>
    <n v="184"/>
    <n v="60.414999999999999"/>
    <n v="0"/>
    <n v="166.46899999999999"/>
    <n v="226.88399999999999"/>
    <n v="3"/>
    <n v="8"/>
    <n v="29"/>
    <n v="40"/>
    <n v="113"/>
    <n v="58"/>
    <n v="39"/>
    <n v="210"/>
    <n v="0"/>
    <n v="0"/>
    <n v="0"/>
    <n v="0"/>
    <n v="158"/>
    <n v="52"/>
    <n v="15"/>
    <n v="102"/>
    <n v="0"/>
    <n v="327"/>
    <n v="0"/>
    <n v="20"/>
    <n v="1676"/>
    <m/>
  </r>
  <r>
    <x v="6"/>
    <x v="6"/>
    <n v="0"/>
    <n v="148.75800000000001"/>
    <n v="0"/>
    <n v="46.227000000000004"/>
    <n v="194.98500000000001"/>
    <n v="194.98500000000001"/>
    <n v="353.28400000000005"/>
    <n v="297.51600000000002"/>
    <n v="0"/>
    <n v="92.454000000000008"/>
    <n v="0"/>
    <n v="389.97"/>
    <n v="389.97"/>
    <n v="61"/>
    <n v="5"/>
    <n v="3"/>
    <n v="69"/>
    <n v="60"/>
    <n v="68"/>
    <n v="10"/>
    <n v="23"/>
    <n v="0"/>
    <n v="161"/>
    <n v="62"/>
    <n v="26"/>
    <n v="161"/>
    <n v="249"/>
    <n v="23"/>
    <n v="29"/>
    <n v="132"/>
    <n v="184"/>
    <n v="60.414999999999999"/>
    <n v="0"/>
    <n v="166.46899999999999"/>
    <n v="226.88399999999999"/>
    <n v="3"/>
    <n v="8"/>
    <n v="29"/>
    <n v="40"/>
    <n v="113"/>
    <n v="58"/>
    <n v="39"/>
    <n v="210"/>
    <n v="0"/>
    <n v="0"/>
    <n v="0"/>
    <n v="0"/>
    <n v="158"/>
    <n v="52"/>
    <n v="15"/>
    <n v="102"/>
    <n v="0"/>
    <n v="327"/>
    <n v="0"/>
    <n v="20"/>
    <n v="1676"/>
    <m/>
  </r>
  <r>
    <x v="6"/>
    <x v="7"/>
    <n v="0"/>
    <n v="148.75800000000001"/>
    <n v="0"/>
    <n v="46.227000000000004"/>
    <n v="194.98500000000001"/>
    <n v="194.98500000000001"/>
    <n v="353.28400000000005"/>
    <n v="297.51600000000002"/>
    <n v="0"/>
    <n v="92.454000000000008"/>
    <n v="0"/>
    <n v="389.97"/>
    <n v="389.97"/>
    <n v="61"/>
    <n v="5"/>
    <n v="3"/>
    <n v="69"/>
    <n v="60"/>
    <n v="68"/>
    <n v="10"/>
    <n v="23"/>
    <n v="0"/>
    <n v="161"/>
    <n v="62"/>
    <n v="26"/>
    <n v="161"/>
    <n v="249"/>
    <n v="23"/>
    <n v="29"/>
    <n v="132"/>
    <n v="184"/>
    <n v="60.414999999999999"/>
    <n v="0"/>
    <n v="166.46899999999999"/>
    <n v="226.88399999999999"/>
    <n v="3"/>
    <n v="8"/>
    <n v="29"/>
    <n v="40"/>
    <n v="113"/>
    <n v="58"/>
    <n v="39"/>
    <n v="210"/>
    <n v="0"/>
    <n v="0"/>
    <n v="0"/>
    <n v="0"/>
    <n v="158"/>
    <n v="52"/>
    <n v="15"/>
    <n v="102"/>
    <n v="0"/>
    <n v="327"/>
    <n v="0"/>
    <n v="20"/>
    <n v="1676"/>
    <m/>
  </r>
  <r>
    <x v="6"/>
    <x v="8"/>
    <n v="0"/>
    <n v="148.75800000000001"/>
    <n v="0"/>
    <n v="46.227000000000004"/>
    <n v="194.98500000000001"/>
    <n v="194.98500000000001"/>
    <n v="353.28400000000005"/>
    <n v="297.51600000000002"/>
    <n v="0"/>
    <n v="92.454000000000008"/>
    <n v="0"/>
    <n v="389.97"/>
    <n v="389.97"/>
    <n v="61"/>
    <n v="5"/>
    <n v="3"/>
    <n v="69"/>
    <n v="60"/>
    <n v="68"/>
    <n v="10"/>
    <n v="23"/>
    <n v="0"/>
    <n v="161"/>
    <n v="62"/>
    <n v="26"/>
    <n v="161"/>
    <n v="249"/>
    <n v="23"/>
    <n v="29"/>
    <n v="132"/>
    <n v="184"/>
    <n v="60.414999999999999"/>
    <n v="0"/>
    <n v="166.46899999999999"/>
    <n v="226.88399999999999"/>
    <n v="3"/>
    <n v="8"/>
    <n v="29"/>
    <n v="40"/>
    <n v="113"/>
    <n v="58"/>
    <n v="39"/>
    <n v="210"/>
    <n v="0"/>
    <n v="0"/>
    <n v="0"/>
    <n v="0"/>
    <n v="158"/>
    <n v="52"/>
    <n v="15"/>
    <n v="102"/>
    <n v="0"/>
    <n v="327"/>
    <n v="0"/>
    <n v="20"/>
    <n v="1676"/>
    <m/>
  </r>
  <r>
    <x v="6"/>
    <x v="9"/>
    <n v="0"/>
    <n v="148.75800000000001"/>
    <n v="0"/>
    <n v="46.227000000000004"/>
    <n v="194.98500000000001"/>
    <n v="194.98500000000001"/>
    <n v="353.28400000000005"/>
    <n v="297.51600000000002"/>
    <n v="0"/>
    <n v="92.454000000000008"/>
    <n v="0"/>
    <n v="389.97"/>
    <n v="389.97"/>
    <n v="61"/>
    <n v="5"/>
    <n v="3"/>
    <n v="69"/>
    <n v="60"/>
    <n v="68"/>
    <n v="10"/>
    <n v="23"/>
    <n v="0"/>
    <n v="161"/>
    <n v="62"/>
    <n v="26"/>
    <n v="161"/>
    <n v="249"/>
    <n v="23"/>
    <n v="29"/>
    <n v="132"/>
    <n v="184"/>
    <n v="60.414999999999999"/>
    <n v="0"/>
    <n v="166.46899999999999"/>
    <n v="226.88399999999999"/>
    <n v="3"/>
    <n v="8"/>
    <n v="29"/>
    <n v="40"/>
    <n v="113"/>
    <n v="58"/>
    <n v="39"/>
    <n v="210"/>
    <n v="0"/>
    <n v="0"/>
    <n v="0"/>
    <n v="0"/>
    <n v="158"/>
    <n v="52"/>
    <n v="15"/>
    <n v="102"/>
    <n v="0"/>
    <n v="327"/>
    <n v="0"/>
    <n v="20"/>
    <n v="1676"/>
    <m/>
  </r>
  <r>
    <x v="6"/>
    <x v="10"/>
    <n v="0"/>
    <n v="148.75800000000001"/>
    <n v="0"/>
    <n v="46.227000000000004"/>
    <n v="194.98500000000001"/>
    <n v="194.98500000000001"/>
    <n v="353.28400000000005"/>
    <n v="297.51600000000002"/>
    <n v="0"/>
    <n v="92.454000000000008"/>
    <n v="0"/>
    <n v="389.97"/>
    <n v="389.97"/>
    <n v="61"/>
    <n v="5"/>
    <n v="3"/>
    <n v="69"/>
    <n v="60"/>
    <n v="68"/>
    <n v="10"/>
    <n v="23"/>
    <n v="0"/>
    <n v="161"/>
    <n v="62"/>
    <n v="26"/>
    <n v="161"/>
    <n v="249"/>
    <n v="23"/>
    <n v="29"/>
    <n v="132"/>
    <n v="184"/>
    <n v="60.414999999999999"/>
    <n v="0"/>
    <n v="166.46899999999999"/>
    <n v="226.88399999999999"/>
    <n v="3"/>
    <n v="8"/>
    <n v="29"/>
    <n v="40"/>
    <n v="113"/>
    <n v="58"/>
    <n v="39"/>
    <n v="210"/>
    <n v="0"/>
    <n v="0"/>
    <n v="0"/>
    <n v="0"/>
    <n v="158"/>
    <n v="52"/>
    <n v="15"/>
    <n v="102"/>
    <n v="0"/>
    <n v="327"/>
    <n v="0"/>
    <n v="20"/>
    <n v="1676"/>
    <m/>
  </r>
  <r>
    <x v="6"/>
    <x v="11"/>
    <n v="0"/>
    <n v="148.75800000000001"/>
    <n v="0"/>
    <n v="46.227000000000004"/>
    <n v="194.98500000000001"/>
    <n v="194.98500000000001"/>
    <n v="353.28400000000005"/>
    <n v="297.51600000000002"/>
    <n v="0"/>
    <n v="92.454000000000008"/>
    <n v="0"/>
    <n v="389.97"/>
    <n v="389.97"/>
    <n v="61"/>
    <n v="5"/>
    <n v="3"/>
    <n v="69"/>
    <n v="60"/>
    <n v="68"/>
    <n v="10"/>
    <n v="23"/>
    <n v="0"/>
    <n v="161"/>
    <n v="62"/>
    <n v="26"/>
    <n v="161"/>
    <n v="249"/>
    <n v="23"/>
    <n v="29"/>
    <n v="132"/>
    <n v="184"/>
    <n v="60.414999999999999"/>
    <n v="0"/>
    <n v="166.46899999999999"/>
    <n v="226.88399999999999"/>
    <n v="3"/>
    <n v="8"/>
    <n v="29"/>
    <n v="40"/>
    <n v="113"/>
    <n v="58"/>
    <n v="39"/>
    <n v="210"/>
    <n v="0"/>
    <n v="0"/>
    <n v="0"/>
    <n v="0"/>
    <n v="158"/>
    <n v="52"/>
    <n v="15"/>
    <n v="102"/>
    <n v="0"/>
    <n v="327"/>
    <n v="0"/>
    <n v="20"/>
    <n v="1676"/>
    <m/>
  </r>
  <r>
    <x v="7"/>
    <x v="0"/>
    <n v="0"/>
    <n v="148.75800000000001"/>
    <n v="0"/>
    <n v="46.227000000000004"/>
    <n v="194.98500000000001"/>
    <n v="194.98500000000001"/>
    <n v="353.28400000000005"/>
    <n v="297.51600000000002"/>
    <n v="0"/>
    <n v="92.454000000000008"/>
    <n v="0"/>
    <n v="389.97"/>
    <n v="389.97"/>
    <n v="61"/>
    <n v="5"/>
    <n v="3"/>
    <n v="69"/>
    <n v="60"/>
    <n v="68"/>
    <n v="10"/>
    <n v="23"/>
    <n v="0"/>
    <n v="161"/>
    <n v="62"/>
    <n v="26"/>
    <n v="161"/>
    <n v="249"/>
    <n v="23"/>
    <n v="29"/>
    <n v="132"/>
    <n v="184"/>
    <n v="60.414999999999999"/>
    <n v="0"/>
    <n v="166.46899999999999"/>
    <n v="226.88399999999999"/>
    <n v="3"/>
    <n v="8"/>
    <n v="29"/>
    <n v="40"/>
    <n v="113"/>
    <n v="58"/>
    <n v="39"/>
    <n v="210"/>
    <n v="0"/>
    <n v="0"/>
    <n v="0"/>
    <n v="0"/>
    <n v="158"/>
    <n v="52"/>
    <n v="15"/>
    <n v="102"/>
    <n v="0"/>
    <n v="327"/>
    <n v="0"/>
    <n v="20"/>
    <n v="1676"/>
    <m/>
  </r>
  <r>
    <x v="7"/>
    <x v="1"/>
    <n v="0"/>
    <n v="148.75800000000001"/>
    <n v="0"/>
    <n v="46.227000000000004"/>
    <n v="194.98500000000001"/>
    <n v="194.98500000000001"/>
    <n v="353.28400000000005"/>
    <n v="297.51600000000002"/>
    <n v="0"/>
    <n v="92.454000000000008"/>
    <n v="0"/>
    <n v="389.97"/>
    <n v="389.97"/>
    <n v="61"/>
    <n v="5"/>
    <n v="3"/>
    <n v="69"/>
    <n v="60"/>
    <n v="68"/>
    <n v="10"/>
    <n v="23"/>
    <n v="0"/>
    <n v="161"/>
    <n v="62"/>
    <n v="26"/>
    <n v="161"/>
    <n v="249"/>
    <n v="23"/>
    <n v="29"/>
    <n v="132"/>
    <n v="184"/>
    <n v="60.414999999999999"/>
    <n v="0"/>
    <n v="166.46899999999999"/>
    <n v="226.88399999999999"/>
    <n v="3"/>
    <n v="8"/>
    <n v="29"/>
    <n v="40"/>
    <n v="113"/>
    <n v="58"/>
    <n v="39"/>
    <n v="210"/>
    <n v="0"/>
    <n v="0"/>
    <n v="0"/>
    <n v="0"/>
    <n v="158"/>
    <n v="52"/>
    <n v="15"/>
    <n v="102"/>
    <n v="0"/>
    <n v="327"/>
    <n v="0"/>
    <n v="20"/>
    <n v="1676"/>
    <m/>
  </r>
  <r>
    <x v="7"/>
    <x v="2"/>
    <n v="0"/>
    <n v="148.75800000000001"/>
    <n v="0"/>
    <n v="46.227000000000004"/>
    <n v="194.98500000000001"/>
    <n v="194.98500000000001"/>
    <n v="353.28400000000005"/>
    <n v="297.51600000000002"/>
    <n v="0"/>
    <n v="92.454000000000008"/>
    <n v="0"/>
    <n v="389.97"/>
    <n v="389.97"/>
    <n v="61"/>
    <n v="5"/>
    <n v="3"/>
    <n v="69"/>
    <n v="60"/>
    <n v="68"/>
    <n v="10"/>
    <n v="23"/>
    <n v="0"/>
    <n v="161"/>
    <n v="62"/>
    <n v="26"/>
    <n v="161"/>
    <n v="249"/>
    <n v="23"/>
    <n v="29"/>
    <n v="132"/>
    <n v="184"/>
    <n v="60.414999999999999"/>
    <n v="0"/>
    <n v="166.46899999999999"/>
    <n v="226.88399999999999"/>
    <n v="3"/>
    <n v="8"/>
    <n v="29"/>
    <n v="40"/>
    <n v="113"/>
    <n v="58"/>
    <n v="39"/>
    <n v="210"/>
    <n v="0"/>
    <n v="0"/>
    <n v="0"/>
    <n v="0"/>
    <n v="158"/>
    <n v="52"/>
    <n v="15"/>
    <n v="102"/>
    <n v="0"/>
    <n v="327"/>
    <n v="0"/>
    <n v="20"/>
    <n v="1676"/>
    <m/>
  </r>
  <r>
    <x v="7"/>
    <x v="3"/>
    <n v="0"/>
    <n v="148.75800000000001"/>
    <n v="0"/>
    <n v="46.227000000000004"/>
    <n v="194.98500000000001"/>
    <n v="194.98500000000001"/>
    <n v="353.28400000000005"/>
    <n v="297.51600000000002"/>
    <n v="0"/>
    <n v="92.454000000000008"/>
    <n v="0"/>
    <n v="389.97"/>
    <n v="389.97"/>
    <n v="61"/>
    <n v="5"/>
    <n v="3"/>
    <n v="69"/>
    <n v="60"/>
    <n v="68"/>
    <n v="10"/>
    <n v="23"/>
    <n v="0"/>
    <n v="161"/>
    <n v="62"/>
    <n v="26"/>
    <n v="161"/>
    <n v="249"/>
    <n v="23"/>
    <n v="29"/>
    <n v="132"/>
    <n v="184"/>
    <n v="60.414999999999999"/>
    <n v="0"/>
    <n v="166.46899999999999"/>
    <n v="226.88399999999999"/>
    <n v="3"/>
    <n v="8"/>
    <n v="29"/>
    <n v="40"/>
    <n v="113"/>
    <n v="58"/>
    <n v="39"/>
    <n v="210"/>
    <n v="0"/>
    <n v="0"/>
    <n v="0"/>
    <n v="0"/>
    <n v="158"/>
    <n v="52"/>
    <n v="15"/>
    <n v="102"/>
    <n v="0"/>
    <n v="327"/>
    <n v="0"/>
    <n v="20"/>
    <n v="1676"/>
    <m/>
  </r>
  <r>
    <x v="7"/>
    <x v="4"/>
    <n v="0"/>
    <n v="148.75800000000001"/>
    <n v="0"/>
    <n v="46.227000000000004"/>
    <n v="194.98500000000001"/>
    <n v="194.98500000000001"/>
    <n v="353.28400000000005"/>
    <n v="297.51600000000002"/>
    <n v="0"/>
    <n v="92.454000000000008"/>
    <n v="0"/>
    <n v="389.97"/>
    <n v="389.97"/>
    <n v="61"/>
    <n v="5"/>
    <n v="3"/>
    <n v="69"/>
    <n v="60"/>
    <n v="68"/>
    <n v="10"/>
    <n v="23"/>
    <n v="0"/>
    <n v="161"/>
    <n v="62"/>
    <n v="26"/>
    <n v="161"/>
    <n v="249"/>
    <n v="23"/>
    <n v="29"/>
    <n v="132"/>
    <n v="184"/>
    <n v="60.414999999999999"/>
    <n v="0"/>
    <n v="166.46899999999999"/>
    <n v="226.88399999999999"/>
    <n v="3"/>
    <n v="8"/>
    <n v="29"/>
    <n v="40"/>
    <n v="113"/>
    <n v="58"/>
    <n v="39"/>
    <n v="210"/>
    <n v="0"/>
    <n v="0"/>
    <n v="0"/>
    <n v="0"/>
    <n v="158"/>
    <n v="52"/>
    <n v="15"/>
    <n v="102"/>
    <n v="0"/>
    <n v="327"/>
    <n v="0"/>
    <n v="20"/>
    <n v="1676"/>
    <m/>
  </r>
  <r>
    <x v="7"/>
    <x v="5"/>
    <n v="0"/>
    <n v="148.75800000000001"/>
    <n v="0"/>
    <n v="46.227000000000004"/>
    <n v="194.98500000000001"/>
    <n v="194.98500000000001"/>
    <n v="353.28400000000005"/>
    <n v="297.51600000000002"/>
    <n v="0"/>
    <n v="92.454000000000008"/>
    <n v="0"/>
    <n v="389.97"/>
    <n v="389.97"/>
    <n v="61"/>
    <n v="5"/>
    <n v="3"/>
    <n v="69"/>
    <n v="60"/>
    <n v="68"/>
    <n v="10"/>
    <n v="23"/>
    <n v="0"/>
    <n v="161"/>
    <n v="62"/>
    <n v="26"/>
    <n v="161"/>
    <n v="249"/>
    <n v="23"/>
    <n v="29"/>
    <n v="132"/>
    <n v="184"/>
    <n v="60.414999999999999"/>
    <n v="0"/>
    <n v="166.46899999999999"/>
    <n v="226.88399999999999"/>
    <n v="3"/>
    <n v="8"/>
    <n v="29"/>
    <n v="40"/>
    <n v="113"/>
    <n v="58"/>
    <n v="39"/>
    <n v="210"/>
    <n v="0"/>
    <n v="0"/>
    <n v="0"/>
    <n v="0"/>
    <n v="158"/>
    <n v="52"/>
    <n v="15"/>
    <n v="102"/>
    <n v="0"/>
    <n v="327"/>
    <n v="0"/>
    <n v="20"/>
    <n v="1676"/>
    <m/>
  </r>
  <r>
    <x v="7"/>
    <x v="6"/>
    <n v="0"/>
    <n v="148.75800000000001"/>
    <n v="0"/>
    <n v="46.227000000000004"/>
    <n v="194.98500000000001"/>
    <n v="194.98500000000001"/>
    <n v="353.28400000000005"/>
    <n v="297.51600000000002"/>
    <n v="0"/>
    <n v="92.454000000000008"/>
    <n v="0"/>
    <n v="389.97"/>
    <n v="389.97"/>
    <n v="61"/>
    <n v="5"/>
    <n v="3"/>
    <n v="69"/>
    <n v="60"/>
    <n v="68"/>
    <n v="10"/>
    <n v="23"/>
    <n v="0"/>
    <n v="161"/>
    <n v="62"/>
    <n v="26"/>
    <n v="161"/>
    <n v="249"/>
    <n v="23"/>
    <n v="29"/>
    <n v="132"/>
    <n v="184"/>
    <n v="60.414999999999999"/>
    <n v="0"/>
    <n v="166.46899999999999"/>
    <n v="226.88399999999999"/>
    <n v="3"/>
    <n v="8"/>
    <n v="29"/>
    <n v="40"/>
    <n v="113"/>
    <n v="58"/>
    <n v="39"/>
    <n v="210"/>
    <n v="0"/>
    <n v="0"/>
    <n v="0"/>
    <n v="0"/>
    <n v="158"/>
    <n v="52"/>
    <n v="15"/>
    <n v="102"/>
    <n v="0"/>
    <n v="327"/>
    <n v="0"/>
    <n v="20"/>
    <n v="1676"/>
    <m/>
  </r>
  <r>
    <x v="7"/>
    <x v="7"/>
    <n v="0"/>
    <n v="148.75800000000001"/>
    <n v="0"/>
    <n v="46.227000000000004"/>
    <n v="194.98500000000001"/>
    <n v="194.98500000000001"/>
    <n v="353.28400000000005"/>
    <n v="297.51600000000002"/>
    <n v="0"/>
    <n v="92.454000000000008"/>
    <n v="0"/>
    <n v="389.97"/>
    <n v="389.97"/>
    <n v="61"/>
    <n v="5"/>
    <n v="3"/>
    <n v="69"/>
    <n v="60"/>
    <n v="68"/>
    <n v="10"/>
    <n v="23"/>
    <n v="0"/>
    <n v="161"/>
    <n v="62"/>
    <n v="26"/>
    <n v="161"/>
    <n v="249"/>
    <n v="23"/>
    <n v="29"/>
    <n v="132"/>
    <n v="184"/>
    <n v="60.414999999999999"/>
    <n v="0"/>
    <n v="166.46899999999999"/>
    <n v="226.88399999999999"/>
    <n v="3"/>
    <n v="8"/>
    <n v="29"/>
    <n v="40"/>
    <n v="113"/>
    <n v="58"/>
    <n v="39"/>
    <n v="210"/>
    <n v="0"/>
    <n v="0"/>
    <n v="0"/>
    <n v="0"/>
    <n v="158"/>
    <n v="52"/>
    <n v="15"/>
    <n v="102"/>
    <n v="0"/>
    <n v="327"/>
    <n v="0"/>
    <n v="20"/>
    <n v="1676"/>
    <m/>
  </r>
  <r>
    <x v="7"/>
    <x v="8"/>
    <n v="0"/>
    <n v="148.75800000000001"/>
    <n v="0"/>
    <n v="46.227000000000004"/>
    <n v="194.98500000000001"/>
    <n v="194.98500000000001"/>
    <n v="353.28400000000005"/>
    <n v="297.51600000000002"/>
    <n v="0"/>
    <n v="92.454000000000008"/>
    <n v="0"/>
    <n v="389.97"/>
    <n v="389.97"/>
    <n v="61"/>
    <n v="5"/>
    <n v="3"/>
    <n v="69"/>
    <n v="60"/>
    <n v="68"/>
    <n v="10"/>
    <n v="23"/>
    <n v="0"/>
    <n v="161"/>
    <n v="62"/>
    <n v="26"/>
    <n v="161"/>
    <n v="249"/>
    <n v="23"/>
    <n v="29"/>
    <n v="132"/>
    <n v="184"/>
    <n v="60.414999999999999"/>
    <n v="0"/>
    <n v="166.46899999999999"/>
    <n v="226.88399999999999"/>
    <n v="3"/>
    <n v="8"/>
    <n v="29"/>
    <n v="40"/>
    <n v="113"/>
    <n v="58"/>
    <n v="39"/>
    <n v="210"/>
    <n v="0"/>
    <n v="0"/>
    <n v="0"/>
    <n v="0"/>
    <n v="158"/>
    <n v="52"/>
    <n v="15"/>
    <n v="102"/>
    <n v="0"/>
    <n v="327"/>
    <n v="0"/>
    <n v="20"/>
    <n v="1676"/>
    <m/>
  </r>
  <r>
    <x v="7"/>
    <x v="9"/>
    <n v="0"/>
    <n v="148.75800000000001"/>
    <n v="0"/>
    <n v="46.227000000000004"/>
    <n v="194.98500000000001"/>
    <n v="194.98500000000001"/>
    <n v="353.28400000000005"/>
    <n v="297.51600000000002"/>
    <n v="0"/>
    <n v="92.454000000000008"/>
    <n v="0"/>
    <n v="389.97"/>
    <n v="389.97"/>
    <n v="61"/>
    <n v="5"/>
    <n v="3"/>
    <n v="69"/>
    <n v="60"/>
    <n v="68"/>
    <n v="10"/>
    <n v="23"/>
    <n v="0"/>
    <n v="161"/>
    <n v="62"/>
    <n v="26"/>
    <n v="161"/>
    <n v="249"/>
    <n v="23"/>
    <n v="29"/>
    <n v="132"/>
    <n v="184"/>
    <n v="60.414999999999999"/>
    <n v="0"/>
    <n v="166.46899999999999"/>
    <n v="226.88399999999999"/>
    <n v="3"/>
    <n v="8"/>
    <n v="29"/>
    <n v="40"/>
    <n v="113"/>
    <n v="58"/>
    <n v="39"/>
    <n v="210"/>
    <n v="0"/>
    <n v="0"/>
    <n v="0"/>
    <n v="0"/>
    <n v="158"/>
    <n v="52"/>
    <n v="15"/>
    <n v="102"/>
    <n v="0"/>
    <n v="327"/>
    <n v="0"/>
    <n v="20"/>
    <n v="1676"/>
    <m/>
  </r>
  <r>
    <x v="7"/>
    <x v="10"/>
    <n v="0"/>
    <n v="148.75800000000001"/>
    <n v="0"/>
    <n v="46.227000000000004"/>
    <n v="194.98500000000001"/>
    <n v="194.98500000000001"/>
    <n v="353.28400000000005"/>
    <n v="297.51600000000002"/>
    <n v="0"/>
    <n v="92.454000000000008"/>
    <n v="0"/>
    <n v="389.97"/>
    <n v="389.97"/>
    <n v="61"/>
    <n v="5"/>
    <n v="3"/>
    <n v="69"/>
    <n v="60"/>
    <n v="68"/>
    <n v="10"/>
    <n v="23"/>
    <n v="0"/>
    <n v="161"/>
    <n v="62"/>
    <n v="26"/>
    <n v="161"/>
    <n v="249"/>
    <n v="23"/>
    <n v="29"/>
    <n v="132"/>
    <n v="184"/>
    <n v="60.414999999999999"/>
    <n v="0"/>
    <n v="166.46899999999999"/>
    <n v="226.88399999999999"/>
    <n v="3"/>
    <n v="8"/>
    <n v="29"/>
    <n v="40"/>
    <n v="113"/>
    <n v="58"/>
    <n v="39"/>
    <n v="210"/>
    <n v="0"/>
    <n v="0"/>
    <n v="0"/>
    <n v="0"/>
    <n v="158"/>
    <n v="52"/>
    <n v="15"/>
    <n v="102"/>
    <n v="0"/>
    <n v="327"/>
    <n v="0"/>
    <n v="20"/>
    <n v="1676"/>
    <m/>
  </r>
  <r>
    <x v="7"/>
    <x v="11"/>
    <n v="0"/>
    <n v="148.75800000000001"/>
    <n v="0"/>
    <n v="46.227000000000004"/>
    <n v="194.98500000000001"/>
    <n v="194.98500000000001"/>
    <n v="353.28400000000005"/>
    <n v="297.51600000000002"/>
    <n v="0"/>
    <n v="92.454000000000008"/>
    <n v="0"/>
    <n v="389.97"/>
    <n v="389.97"/>
    <n v="61"/>
    <n v="5"/>
    <n v="3"/>
    <n v="69"/>
    <n v="60"/>
    <n v="68"/>
    <n v="10"/>
    <n v="23"/>
    <n v="0"/>
    <n v="161"/>
    <n v="62"/>
    <n v="26"/>
    <n v="161"/>
    <n v="249"/>
    <n v="23"/>
    <n v="29"/>
    <n v="132"/>
    <n v="184"/>
    <n v="60.414999999999999"/>
    <n v="0"/>
    <n v="166.46899999999999"/>
    <n v="226.88399999999999"/>
    <n v="3"/>
    <n v="8"/>
    <n v="29"/>
    <n v="40"/>
    <n v="113"/>
    <n v="58"/>
    <n v="39"/>
    <n v="210"/>
    <n v="0"/>
    <n v="0"/>
    <n v="0"/>
    <n v="0"/>
    <n v="158"/>
    <n v="52"/>
    <n v="15"/>
    <n v="102"/>
    <n v="0"/>
    <n v="327"/>
    <n v="0"/>
    <n v="20"/>
    <n v="1676"/>
    <m/>
  </r>
  <r>
    <x v="8"/>
    <x v="0"/>
    <n v="0"/>
    <n v="148.75800000000001"/>
    <n v="0"/>
    <n v="46.227000000000004"/>
    <n v="194.98500000000001"/>
    <n v="194.98500000000001"/>
    <n v="353.28400000000005"/>
    <n v="297.51600000000002"/>
    <n v="0"/>
    <n v="92.454000000000008"/>
    <n v="0"/>
    <n v="389.97"/>
    <n v="389.97"/>
    <n v="61"/>
    <n v="5"/>
    <n v="3"/>
    <n v="69"/>
    <n v="60"/>
    <n v="68"/>
    <n v="10"/>
    <n v="23"/>
    <n v="0"/>
    <n v="161"/>
    <n v="62"/>
    <n v="26"/>
    <n v="161"/>
    <n v="249"/>
    <n v="23"/>
    <n v="29"/>
    <n v="132"/>
    <n v="184"/>
    <n v="60.414999999999999"/>
    <n v="0"/>
    <n v="166.46899999999999"/>
    <n v="226.88399999999999"/>
    <n v="3"/>
    <n v="8"/>
    <n v="29"/>
    <n v="40"/>
    <n v="113"/>
    <n v="58"/>
    <n v="39"/>
    <n v="210"/>
    <n v="0"/>
    <n v="0"/>
    <n v="0"/>
    <n v="0"/>
    <n v="158"/>
    <n v="52"/>
    <n v="15"/>
    <n v="102"/>
    <n v="0"/>
    <n v="327"/>
    <n v="0"/>
    <n v="20"/>
    <n v="1676"/>
    <m/>
  </r>
  <r>
    <x v="8"/>
    <x v="1"/>
    <n v="0"/>
    <n v="148.75800000000001"/>
    <n v="0"/>
    <n v="46.227000000000004"/>
    <n v="194.98500000000001"/>
    <n v="194.98500000000001"/>
    <n v="353.28400000000005"/>
    <n v="297.51600000000002"/>
    <n v="0"/>
    <n v="92.454000000000008"/>
    <n v="0"/>
    <n v="389.97"/>
    <n v="389.97"/>
    <n v="61"/>
    <n v="5"/>
    <n v="3"/>
    <n v="69"/>
    <n v="60"/>
    <n v="68"/>
    <n v="10"/>
    <n v="23"/>
    <n v="0"/>
    <n v="161"/>
    <n v="62"/>
    <n v="26"/>
    <n v="161"/>
    <n v="249"/>
    <n v="23"/>
    <n v="29"/>
    <n v="132"/>
    <n v="184"/>
    <n v="60.414999999999999"/>
    <n v="0"/>
    <n v="166.46899999999999"/>
    <n v="226.88399999999999"/>
    <n v="3"/>
    <n v="8"/>
    <n v="29"/>
    <n v="40"/>
    <n v="113"/>
    <n v="58"/>
    <n v="39"/>
    <n v="210"/>
    <n v="0"/>
    <n v="0"/>
    <n v="0"/>
    <n v="0"/>
    <n v="158"/>
    <n v="52"/>
    <n v="15"/>
    <n v="102"/>
    <n v="0"/>
    <n v="327"/>
    <n v="0"/>
    <n v="20"/>
    <n v="1676"/>
    <m/>
  </r>
  <r>
    <x v="8"/>
    <x v="2"/>
    <n v="0"/>
    <n v="148.75800000000001"/>
    <n v="0"/>
    <n v="46.227000000000004"/>
    <n v="194.98500000000001"/>
    <n v="194.98500000000001"/>
    <n v="353.28400000000005"/>
    <n v="297.51600000000002"/>
    <n v="0"/>
    <n v="92.454000000000008"/>
    <n v="0"/>
    <n v="389.97"/>
    <n v="389.97"/>
    <n v="61"/>
    <n v="5"/>
    <n v="3"/>
    <n v="69"/>
    <n v="60"/>
    <n v="68"/>
    <n v="10"/>
    <n v="23"/>
    <n v="0"/>
    <n v="161"/>
    <n v="62"/>
    <n v="26"/>
    <n v="161"/>
    <n v="249"/>
    <n v="23"/>
    <n v="29"/>
    <n v="132"/>
    <n v="184"/>
    <n v="60.414999999999999"/>
    <n v="0"/>
    <n v="166.46899999999999"/>
    <n v="226.88399999999999"/>
    <n v="3"/>
    <n v="8"/>
    <n v="29"/>
    <n v="40"/>
    <n v="113"/>
    <n v="58"/>
    <n v="39"/>
    <n v="210"/>
    <n v="0"/>
    <n v="0"/>
    <n v="0"/>
    <n v="0"/>
    <n v="158"/>
    <n v="52"/>
    <n v="15"/>
    <n v="102"/>
    <n v="0"/>
    <n v="327"/>
    <n v="0"/>
    <n v="20"/>
    <n v="1676"/>
    <m/>
  </r>
  <r>
    <x v="8"/>
    <x v="3"/>
    <n v="0"/>
    <n v="148.75800000000001"/>
    <n v="0"/>
    <n v="46.227000000000004"/>
    <n v="194.98500000000001"/>
    <n v="194.98500000000001"/>
    <n v="353.28400000000005"/>
    <n v="297.51600000000002"/>
    <n v="0"/>
    <n v="92.454000000000008"/>
    <n v="0"/>
    <n v="389.97"/>
    <n v="389.97"/>
    <n v="61"/>
    <n v="5"/>
    <n v="3"/>
    <n v="69"/>
    <n v="60"/>
    <n v="68"/>
    <n v="10"/>
    <n v="23"/>
    <n v="0"/>
    <n v="161"/>
    <n v="62"/>
    <n v="26"/>
    <n v="161"/>
    <n v="249"/>
    <n v="23"/>
    <n v="29"/>
    <n v="132"/>
    <n v="184"/>
    <n v="60.414999999999999"/>
    <n v="0"/>
    <n v="166.46899999999999"/>
    <n v="226.88399999999999"/>
    <n v="3"/>
    <n v="8"/>
    <n v="29"/>
    <n v="40"/>
    <n v="113"/>
    <n v="58"/>
    <n v="39"/>
    <n v="210"/>
    <n v="0"/>
    <n v="0"/>
    <n v="0"/>
    <n v="0"/>
    <n v="158"/>
    <n v="52"/>
    <n v="15"/>
    <n v="102"/>
    <n v="0"/>
    <n v="327"/>
    <n v="0"/>
    <n v="20"/>
    <n v="1676"/>
    <m/>
  </r>
  <r>
    <x v="8"/>
    <x v="4"/>
    <n v="0"/>
    <n v="148.75800000000001"/>
    <n v="0"/>
    <n v="46.227000000000004"/>
    <n v="194.98500000000001"/>
    <n v="194.98500000000001"/>
    <n v="353.28400000000005"/>
    <n v="297.51600000000002"/>
    <n v="0"/>
    <n v="92.454000000000008"/>
    <n v="0"/>
    <n v="389.97"/>
    <n v="389.97"/>
    <n v="61"/>
    <n v="5"/>
    <n v="3"/>
    <n v="69"/>
    <n v="60"/>
    <n v="68"/>
    <n v="10"/>
    <n v="23"/>
    <n v="0"/>
    <n v="161"/>
    <n v="62"/>
    <n v="26"/>
    <n v="161"/>
    <n v="249"/>
    <n v="23"/>
    <n v="29"/>
    <n v="132"/>
    <n v="184"/>
    <n v="60.414999999999999"/>
    <n v="0"/>
    <n v="166.46899999999999"/>
    <n v="226.88399999999999"/>
    <n v="3"/>
    <n v="8"/>
    <n v="29"/>
    <n v="40"/>
    <n v="113"/>
    <n v="58"/>
    <n v="39"/>
    <n v="210"/>
    <n v="0"/>
    <n v="0"/>
    <n v="0"/>
    <n v="0"/>
    <n v="158"/>
    <n v="52"/>
    <n v="15"/>
    <n v="102"/>
    <n v="0"/>
    <n v="327"/>
    <n v="0"/>
    <n v="20"/>
    <n v="1676"/>
    <m/>
  </r>
  <r>
    <x v="8"/>
    <x v="5"/>
    <n v="0"/>
    <n v="148.75800000000001"/>
    <n v="0"/>
    <n v="46.227000000000004"/>
    <n v="194.98500000000001"/>
    <n v="194.98500000000001"/>
    <n v="353.28400000000005"/>
    <n v="297.51600000000002"/>
    <n v="0"/>
    <n v="92.454000000000008"/>
    <n v="0"/>
    <n v="389.97"/>
    <n v="389.97"/>
    <n v="61"/>
    <n v="5"/>
    <n v="3"/>
    <n v="69"/>
    <n v="60"/>
    <n v="68"/>
    <n v="10"/>
    <n v="23"/>
    <n v="0"/>
    <n v="161"/>
    <n v="62"/>
    <n v="26"/>
    <n v="161"/>
    <n v="249"/>
    <n v="23"/>
    <n v="29"/>
    <n v="132"/>
    <n v="184"/>
    <n v="60.414999999999999"/>
    <n v="0"/>
    <n v="166.46899999999999"/>
    <n v="226.88399999999999"/>
    <n v="3"/>
    <n v="8"/>
    <n v="29"/>
    <n v="40"/>
    <n v="113"/>
    <n v="58"/>
    <n v="39"/>
    <n v="210"/>
    <n v="0"/>
    <n v="0"/>
    <n v="0"/>
    <n v="0"/>
    <n v="158"/>
    <n v="52"/>
    <n v="15"/>
    <n v="102"/>
    <n v="0"/>
    <n v="327"/>
    <n v="0"/>
    <n v="20"/>
    <n v="1676"/>
    <m/>
  </r>
  <r>
    <x v="8"/>
    <x v="6"/>
    <n v="0"/>
    <n v="148.75800000000001"/>
    <n v="0"/>
    <n v="46.227000000000004"/>
    <n v="194.98500000000001"/>
    <n v="194.98500000000001"/>
    <n v="353.28400000000005"/>
    <n v="297.51600000000002"/>
    <n v="0"/>
    <n v="92.454000000000008"/>
    <n v="0"/>
    <n v="389.97"/>
    <n v="389.97"/>
    <n v="61"/>
    <n v="5"/>
    <n v="3"/>
    <n v="69"/>
    <n v="60"/>
    <n v="68"/>
    <n v="10"/>
    <n v="23"/>
    <n v="0"/>
    <n v="161"/>
    <n v="62"/>
    <n v="26"/>
    <n v="161"/>
    <n v="249"/>
    <n v="23"/>
    <n v="29"/>
    <n v="132"/>
    <n v="184"/>
    <n v="60.414999999999999"/>
    <n v="0"/>
    <n v="166.46899999999999"/>
    <n v="226.88399999999999"/>
    <n v="3"/>
    <n v="8"/>
    <n v="29"/>
    <n v="40"/>
    <n v="113"/>
    <n v="58"/>
    <n v="39"/>
    <n v="210"/>
    <n v="0"/>
    <n v="0"/>
    <n v="0"/>
    <n v="0"/>
    <n v="158"/>
    <n v="52"/>
    <n v="15"/>
    <n v="102"/>
    <n v="0"/>
    <n v="327"/>
    <n v="0"/>
    <n v="20"/>
    <n v="1676"/>
    <m/>
  </r>
  <r>
    <x v="8"/>
    <x v="7"/>
    <n v="0"/>
    <n v="148.75800000000001"/>
    <n v="0"/>
    <n v="46.227000000000004"/>
    <n v="194.98500000000001"/>
    <n v="194.98500000000001"/>
    <n v="353.28400000000005"/>
    <n v="297.51600000000002"/>
    <n v="0"/>
    <n v="92.454000000000008"/>
    <n v="0"/>
    <n v="389.97"/>
    <n v="389.97"/>
    <n v="61"/>
    <n v="5"/>
    <n v="3"/>
    <n v="69"/>
    <n v="60"/>
    <n v="68"/>
    <n v="10"/>
    <n v="23"/>
    <n v="0"/>
    <n v="161"/>
    <n v="62"/>
    <n v="26"/>
    <n v="161"/>
    <n v="249"/>
    <n v="23"/>
    <n v="29"/>
    <n v="132"/>
    <n v="184"/>
    <n v="60.414999999999999"/>
    <n v="0"/>
    <n v="166.46899999999999"/>
    <n v="226.88399999999999"/>
    <n v="3"/>
    <n v="8"/>
    <n v="29"/>
    <n v="40"/>
    <n v="113"/>
    <n v="58"/>
    <n v="39"/>
    <n v="210"/>
    <n v="0"/>
    <n v="0"/>
    <n v="0"/>
    <n v="0"/>
    <n v="158"/>
    <n v="52"/>
    <n v="15"/>
    <n v="102"/>
    <n v="0"/>
    <n v="327"/>
    <n v="0"/>
    <n v="20"/>
    <n v="1676"/>
    <m/>
  </r>
  <r>
    <x v="8"/>
    <x v="8"/>
    <n v="0"/>
    <n v="148.75800000000001"/>
    <n v="0"/>
    <n v="46.227000000000004"/>
    <n v="194.98500000000001"/>
    <n v="194.98500000000001"/>
    <n v="353.28400000000005"/>
    <n v="297.51600000000002"/>
    <n v="0"/>
    <n v="92.454000000000008"/>
    <n v="0"/>
    <n v="389.97"/>
    <n v="389.97"/>
    <n v="61"/>
    <n v="5"/>
    <n v="3"/>
    <n v="69"/>
    <n v="60"/>
    <n v="68"/>
    <n v="10"/>
    <n v="23"/>
    <n v="0"/>
    <n v="161"/>
    <n v="62"/>
    <n v="26"/>
    <n v="161"/>
    <n v="249"/>
    <n v="23"/>
    <n v="29"/>
    <n v="132"/>
    <n v="184"/>
    <n v="60.414999999999999"/>
    <n v="0"/>
    <n v="166.46899999999999"/>
    <n v="226.88399999999999"/>
    <n v="3"/>
    <n v="8"/>
    <n v="29"/>
    <n v="40"/>
    <n v="113"/>
    <n v="58"/>
    <n v="39"/>
    <n v="210"/>
    <n v="0"/>
    <n v="0"/>
    <n v="0"/>
    <n v="0"/>
    <n v="158"/>
    <n v="52"/>
    <n v="15"/>
    <n v="102"/>
    <n v="0"/>
    <n v="327"/>
    <n v="0"/>
    <n v="20"/>
    <n v="1676"/>
    <m/>
  </r>
  <r>
    <x v="8"/>
    <x v="9"/>
    <n v="0"/>
    <n v="148.75800000000001"/>
    <n v="0"/>
    <n v="46.227000000000004"/>
    <n v="194.98500000000001"/>
    <n v="194.98500000000001"/>
    <n v="353.28400000000005"/>
    <n v="297.51600000000002"/>
    <n v="0"/>
    <n v="92.454000000000008"/>
    <n v="0"/>
    <n v="389.97"/>
    <n v="389.97"/>
    <n v="61"/>
    <n v="5"/>
    <n v="3"/>
    <n v="69"/>
    <n v="60"/>
    <n v="68"/>
    <n v="10"/>
    <n v="23"/>
    <n v="0"/>
    <n v="161"/>
    <n v="62"/>
    <n v="26"/>
    <n v="161"/>
    <n v="249"/>
    <n v="23"/>
    <n v="29"/>
    <n v="132"/>
    <n v="184"/>
    <n v="60.414999999999999"/>
    <n v="0"/>
    <n v="166.46899999999999"/>
    <n v="226.88399999999999"/>
    <n v="3"/>
    <n v="8"/>
    <n v="29"/>
    <n v="40"/>
    <n v="113"/>
    <n v="58"/>
    <n v="39"/>
    <n v="210"/>
    <n v="0"/>
    <n v="0"/>
    <n v="0"/>
    <n v="0"/>
    <n v="158"/>
    <n v="52"/>
    <n v="15"/>
    <n v="102"/>
    <n v="0"/>
    <n v="327"/>
    <n v="0"/>
    <n v="20"/>
    <n v="1676"/>
    <m/>
  </r>
  <r>
    <x v="8"/>
    <x v="10"/>
    <n v="0"/>
    <n v="148.75800000000001"/>
    <n v="0"/>
    <n v="46.227000000000004"/>
    <n v="194.98500000000001"/>
    <n v="194.98500000000001"/>
    <n v="353.28400000000005"/>
    <n v="297.51600000000002"/>
    <n v="0"/>
    <n v="92.454000000000008"/>
    <n v="0"/>
    <n v="389.97"/>
    <n v="389.97"/>
    <n v="61"/>
    <n v="5"/>
    <n v="3"/>
    <n v="69"/>
    <n v="60"/>
    <n v="68"/>
    <n v="10"/>
    <n v="23"/>
    <n v="0"/>
    <n v="161"/>
    <n v="62"/>
    <n v="26"/>
    <n v="161"/>
    <n v="249"/>
    <n v="23"/>
    <n v="29"/>
    <n v="132"/>
    <n v="184"/>
    <n v="60.414999999999999"/>
    <n v="0"/>
    <n v="166.46899999999999"/>
    <n v="226.88399999999999"/>
    <n v="3"/>
    <n v="8"/>
    <n v="29"/>
    <n v="40"/>
    <n v="113"/>
    <n v="58"/>
    <n v="39"/>
    <n v="210"/>
    <n v="0"/>
    <n v="0"/>
    <n v="0"/>
    <n v="0"/>
    <n v="158"/>
    <n v="52"/>
    <n v="15"/>
    <n v="102"/>
    <n v="0"/>
    <n v="327"/>
    <n v="0"/>
    <n v="20"/>
    <n v="1676"/>
    <m/>
  </r>
  <r>
    <x v="8"/>
    <x v="11"/>
    <n v="0"/>
    <n v="148.75800000000001"/>
    <n v="0"/>
    <n v="46.227000000000004"/>
    <n v="194.98500000000001"/>
    <n v="194.98500000000001"/>
    <n v="353.28400000000005"/>
    <n v="297.51600000000002"/>
    <n v="0"/>
    <n v="92.454000000000008"/>
    <n v="0"/>
    <n v="389.97"/>
    <n v="389.97"/>
    <n v="61"/>
    <n v="5"/>
    <n v="3"/>
    <n v="69"/>
    <n v="60"/>
    <n v="68"/>
    <n v="10"/>
    <n v="23"/>
    <n v="0"/>
    <n v="161"/>
    <n v="62"/>
    <n v="26"/>
    <n v="161"/>
    <n v="249"/>
    <n v="23"/>
    <n v="29"/>
    <n v="132"/>
    <n v="184"/>
    <n v="60.414999999999999"/>
    <n v="0"/>
    <n v="166.46899999999999"/>
    <n v="226.88399999999999"/>
    <n v="3"/>
    <n v="8"/>
    <n v="29"/>
    <n v="40"/>
    <n v="113"/>
    <n v="58"/>
    <n v="39"/>
    <n v="210"/>
    <n v="0"/>
    <n v="0"/>
    <n v="0"/>
    <n v="0"/>
    <n v="158"/>
    <n v="52"/>
    <n v="15"/>
    <n v="102"/>
    <n v="0"/>
    <n v="327"/>
    <n v="0"/>
    <n v="20"/>
    <n v="1676"/>
    <m/>
  </r>
  <r>
    <x v="9"/>
    <x v="0"/>
    <n v="0"/>
    <n v="148.75800000000001"/>
    <n v="0"/>
    <n v="46.227000000000004"/>
    <n v="194.98500000000001"/>
    <n v="194.98500000000001"/>
    <n v="353.28400000000005"/>
    <n v="297.51600000000002"/>
    <n v="0"/>
    <n v="92.454000000000008"/>
    <n v="0"/>
    <n v="389.97"/>
    <n v="389.97"/>
    <n v="61"/>
    <n v="5"/>
    <n v="3"/>
    <n v="69"/>
    <n v="60"/>
    <n v="68"/>
    <n v="10"/>
    <n v="23"/>
    <n v="0"/>
    <n v="161"/>
    <n v="62"/>
    <n v="26"/>
    <n v="161"/>
    <n v="249"/>
    <n v="23"/>
    <n v="29"/>
    <n v="132"/>
    <n v="184"/>
    <n v="60.414999999999999"/>
    <n v="0"/>
    <n v="166.46899999999999"/>
    <n v="226.88399999999999"/>
    <n v="3"/>
    <n v="8"/>
    <n v="29"/>
    <n v="40"/>
    <n v="113"/>
    <n v="58"/>
    <n v="39"/>
    <n v="210"/>
    <n v="0"/>
    <n v="0"/>
    <n v="0"/>
    <n v="0"/>
    <n v="158"/>
    <n v="52"/>
    <n v="15"/>
    <n v="102"/>
    <n v="0"/>
    <n v="327"/>
    <n v="0"/>
    <n v="20"/>
    <n v="1676"/>
    <m/>
  </r>
  <r>
    <x v="9"/>
    <x v="1"/>
    <n v="0"/>
    <n v="148.75800000000001"/>
    <n v="0"/>
    <n v="46.227000000000004"/>
    <n v="194.98500000000001"/>
    <n v="194.98500000000001"/>
    <n v="353.28400000000005"/>
    <n v="297.51600000000002"/>
    <n v="0"/>
    <n v="92.454000000000008"/>
    <n v="0"/>
    <n v="389.97"/>
    <n v="389.97"/>
    <n v="61"/>
    <n v="5"/>
    <n v="3"/>
    <n v="69"/>
    <n v="60"/>
    <n v="68"/>
    <n v="10"/>
    <n v="23"/>
    <n v="0"/>
    <n v="161"/>
    <n v="62"/>
    <n v="26"/>
    <n v="161"/>
    <n v="249"/>
    <n v="23"/>
    <n v="29"/>
    <n v="132"/>
    <n v="184"/>
    <n v="60.414999999999999"/>
    <n v="0"/>
    <n v="166.46899999999999"/>
    <n v="226.88399999999999"/>
    <n v="3"/>
    <n v="8"/>
    <n v="29"/>
    <n v="40"/>
    <n v="113"/>
    <n v="58"/>
    <n v="39"/>
    <n v="210"/>
    <n v="0"/>
    <n v="0"/>
    <n v="0"/>
    <n v="0"/>
    <n v="158"/>
    <n v="52"/>
    <n v="15"/>
    <n v="102"/>
    <n v="0"/>
    <n v="327"/>
    <n v="0"/>
    <n v="20"/>
    <n v="1676"/>
    <m/>
  </r>
  <r>
    <x v="9"/>
    <x v="2"/>
    <n v="0"/>
    <n v="148.75800000000001"/>
    <n v="0"/>
    <n v="46.227000000000004"/>
    <n v="194.98500000000001"/>
    <n v="194.98500000000001"/>
    <n v="353.28400000000005"/>
    <n v="297.51600000000002"/>
    <n v="0"/>
    <n v="92.454000000000008"/>
    <n v="0"/>
    <n v="389.97"/>
    <n v="389.97"/>
    <n v="61"/>
    <n v="5"/>
    <n v="3"/>
    <n v="69"/>
    <n v="60"/>
    <n v="68"/>
    <n v="10"/>
    <n v="23"/>
    <n v="0"/>
    <n v="161"/>
    <n v="62"/>
    <n v="26"/>
    <n v="161"/>
    <n v="249"/>
    <n v="23"/>
    <n v="29"/>
    <n v="132"/>
    <n v="184"/>
    <n v="60.414999999999999"/>
    <n v="0"/>
    <n v="166.46899999999999"/>
    <n v="226.88399999999999"/>
    <n v="3"/>
    <n v="8"/>
    <n v="29"/>
    <n v="40"/>
    <n v="113"/>
    <n v="58"/>
    <n v="39"/>
    <n v="210"/>
    <n v="0"/>
    <n v="0"/>
    <n v="0"/>
    <n v="0"/>
    <n v="158"/>
    <n v="52"/>
    <n v="15"/>
    <n v="102"/>
    <n v="0"/>
    <n v="327"/>
    <n v="0"/>
    <n v="20"/>
    <n v="1676"/>
    <m/>
  </r>
  <r>
    <x v="9"/>
    <x v="3"/>
    <n v="0"/>
    <n v="148.75800000000001"/>
    <n v="0"/>
    <n v="46.227000000000004"/>
    <n v="194.98500000000001"/>
    <n v="194.98500000000001"/>
    <n v="353.28400000000005"/>
    <n v="297.51600000000002"/>
    <n v="0"/>
    <n v="92.454000000000008"/>
    <n v="0"/>
    <n v="389.97"/>
    <n v="389.97"/>
    <n v="61"/>
    <n v="5"/>
    <n v="3"/>
    <n v="69"/>
    <n v="60"/>
    <n v="68"/>
    <n v="10"/>
    <n v="23"/>
    <n v="0"/>
    <n v="161"/>
    <n v="62"/>
    <n v="26"/>
    <n v="161"/>
    <n v="249"/>
    <n v="23"/>
    <n v="29"/>
    <n v="132"/>
    <n v="184"/>
    <n v="60.414999999999999"/>
    <n v="0"/>
    <n v="166.46899999999999"/>
    <n v="226.88399999999999"/>
    <n v="3"/>
    <n v="8"/>
    <n v="29"/>
    <n v="40"/>
    <n v="113"/>
    <n v="58"/>
    <n v="39"/>
    <n v="210"/>
    <n v="0"/>
    <n v="0"/>
    <n v="0"/>
    <n v="0"/>
    <n v="158"/>
    <n v="52"/>
    <n v="15"/>
    <n v="102"/>
    <n v="0"/>
    <n v="327"/>
    <n v="0"/>
    <n v="20"/>
    <n v="1676"/>
    <m/>
  </r>
  <r>
    <x v="9"/>
    <x v="4"/>
    <n v="0"/>
    <n v="148.75800000000001"/>
    <n v="0"/>
    <n v="46.227000000000004"/>
    <n v="194.98500000000001"/>
    <n v="194.98500000000001"/>
    <n v="353.28400000000005"/>
    <n v="297.51600000000002"/>
    <n v="0"/>
    <n v="92.454000000000008"/>
    <n v="0"/>
    <n v="389.97"/>
    <n v="389.97"/>
    <n v="61"/>
    <n v="5"/>
    <n v="3"/>
    <n v="69"/>
    <n v="60"/>
    <n v="68"/>
    <n v="10"/>
    <n v="23"/>
    <n v="0"/>
    <n v="161"/>
    <n v="62"/>
    <n v="26"/>
    <n v="161"/>
    <n v="249"/>
    <n v="23"/>
    <n v="29"/>
    <n v="132"/>
    <n v="184"/>
    <n v="60.414999999999999"/>
    <n v="0"/>
    <n v="166.46899999999999"/>
    <n v="226.88399999999999"/>
    <n v="3"/>
    <n v="8"/>
    <n v="29"/>
    <n v="40"/>
    <n v="113"/>
    <n v="58"/>
    <n v="39"/>
    <n v="210"/>
    <n v="0"/>
    <n v="0"/>
    <n v="0"/>
    <n v="0"/>
    <n v="158"/>
    <n v="52"/>
    <n v="15"/>
    <n v="102"/>
    <n v="0"/>
    <n v="327"/>
    <n v="0"/>
    <n v="20"/>
    <n v="1676"/>
    <m/>
  </r>
  <r>
    <x v="9"/>
    <x v="5"/>
    <n v="0"/>
    <n v="148.75800000000001"/>
    <n v="0"/>
    <n v="46.227000000000004"/>
    <n v="194.98500000000001"/>
    <n v="194.98500000000001"/>
    <n v="353.28400000000005"/>
    <n v="297.51600000000002"/>
    <n v="0"/>
    <n v="92.454000000000008"/>
    <n v="0"/>
    <n v="389.97"/>
    <n v="389.97"/>
    <n v="61"/>
    <n v="5"/>
    <n v="3"/>
    <n v="69"/>
    <n v="60"/>
    <n v="68"/>
    <n v="10"/>
    <n v="23"/>
    <n v="0"/>
    <n v="161"/>
    <n v="62"/>
    <n v="26"/>
    <n v="161"/>
    <n v="249"/>
    <n v="23"/>
    <n v="29"/>
    <n v="132"/>
    <n v="184"/>
    <n v="60.414999999999999"/>
    <n v="0"/>
    <n v="166.46899999999999"/>
    <n v="226.88399999999999"/>
    <n v="3"/>
    <n v="8"/>
    <n v="29"/>
    <n v="40"/>
    <n v="113"/>
    <n v="58"/>
    <n v="39"/>
    <n v="210"/>
    <n v="0"/>
    <n v="0"/>
    <n v="0"/>
    <n v="0"/>
    <n v="158"/>
    <n v="52"/>
    <n v="15"/>
    <n v="102"/>
    <n v="0"/>
    <n v="327"/>
    <n v="0"/>
    <n v="20"/>
    <n v="1676"/>
    <m/>
  </r>
  <r>
    <x v="9"/>
    <x v="6"/>
    <n v="0"/>
    <n v="148.75800000000001"/>
    <n v="0"/>
    <n v="46.227000000000004"/>
    <n v="194.98500000000001"/>
    <n v="194.98500000000001"/>
    <n v="353.28400000000005"/>
    <n v="297.51600000000002"/>
    <n v="0"/>
    <n v="92.454000000000008"/>
    <n v="0"/>
    <n v="389.97"/>
    <n v="389.97"/>
    <n v="61"/>
    <n v="5"/>
    <n v="3"/>
    <n v="69"/>
    <n v="60"/>
    <n v="68"/>
    <n v="10"/>
    <n v="23"/>
    <n v="0"/>
    <n v="161"/>
    <n v="62"/>
    <n v="26"/>
    <n v="161"/>
    <n v="249"/>
    <n v="23"/>
    <n v="29"/>
    <n v="132"/>
    <n v="184"/>
    <n v="60.414999999999999"/>
    <n v="0"/>
    <n v="166.46899999999999"/>
    <n v="226.88399999999999"/>
    <n v="3"/>
    <n v="8"/>
    <n v="29"/>
    <n v="40"/>
    <n v="113"/>
    <n v="58"/>
    <n v="39"/>
    <n v="210"/>
    <n v="0"/>
    <n v="0"/>
    <n v="0"/>
    <n v="0"/>
    <n v="158"/>
    <n v="52"/>
    <n v="15"/>
    <n v="102"/>
    <n v="0"/>
    <n v="327"/>
    <n v="0"/>
    <n v="20"/>
    <n v="1676"/>
    <m/>
  </r>
  <r>
    <x v="9"/>
    <x v="7"/>
    <n v="0"/>
    <n v="148.75800000000001"/>
    <n v="0"/>
    <n v="46.227000000000004"/>
    <n v="194.98500000000001"/>
    <n v="194.98500000000001"/>
    <n v="353.28400000000005"/>
    <n v="297.51600000000002"/>
    <n v="0"/>
    <n v="92.454000000000008"/>
    <n v="0"/>
    <n v="389.97"/>
    <n v="389.97"/>
    <n v="61"/>
    <n v="5"/>
    <n v="3"/>
    <n v="69"/>
    <n v="60"/>
    <n v="68"/>
    <n v="10"/>
    <n v="23"/>
    <n v="0"/>
    <n v="161"/>
    <n v="62"/>
    <n v="26"/>
    <n v="161"/>
    <n v="249"/>
    <n v="23"/>
    <n v="29"/>
    <n v="132"/>
    <n v="184"/>
    <n v="60.414999999999999"/>
    <n v="0"/>
    <n v="166.46899999999999"/>
    <n v="226.88399999999999"/>
    <n v="3"/>
    <n v="8"/>
    <n v="29"/>
    <n v="40"/>
    <n v="113"/>
    <n v="58"/>
    <n v="39"/>
    <n v="210"/>
    <n v="0"/>
    <n v="0"/>
    <n v="0"/>
    <n v="0"/>
    <n v="158"/>
    <n v="52"/>
    <n v="15"/>
    <n v="102"/>
    <n v="0"/>
    <n v="327"/>
    <n v="0"/>
    <n v="20"/>
    <n v="1676"/>
    <m/>
  </r>
  <r>
    <x v="9"/>
    <x v="8"/>
    <n v="0"/>
    <n v="148.75800000000001"/>
    <n v="0"/>
    <n v="46.227000000000004"/>
    <n v="194.98500000000001"/>
    <n v="194.98500000000001"/>
    <n v="353.28400000000005"/>
    <n v="297.51600000000002"/>
    <n v="0"/>
    <n v="92.454000000000008"/>
    <n v="0"/>
    <n v="389.97"/>
    <n v="389.97"/>
    <n v="61"/>
    <n v="5"/>
    <n v="3"/>
    <n v="69"/>
    <n v="60"/>
    <n v="68"/>
    <n v="10"/>
    <n v="23"/>
    <n v="0"/>
    <n v="161"/>
    <n v="62"/>
    <n v="26"/>
    <n v="161"/>
    <n v="249"/>
    <n v="23"/>
    <n v="29"/>
    <n v="132"/>
    <n v="184"/>
    <n v="60.414999999999999"/>
    <n v="0"/>
    <n v="166.46899999999999"/>
    <n v="226.88399999999999"/>
    <n v="3"/>
    <n v="8"/>
    <n v="29"/>
    <n v="40"/>
    <n v="113"/>
    <n v="58"/>
    <n v="39"/>
    <n v="210"/>
    <n v="0"/>
    <n v="0"/>
    <n v="0"/>
    <n v="0"/>
    <n v="158"/>
    <n v="52"/>
    <n v="15"/>
    <n v="102"/>
    <n v="0"/>
    <n v="327"/>
    <n v="0"/>
    <n v="20"/>
    <n v="1676"/>
    <m/>
  </r>
  <r>
    <x v="9"/>
    <x v="9"/>
    <n v="0"/>
    <n v="148.75800000000001"/>
    <n v="0"/>
    <n v="46.227000000000004"/>
    <n v="194.98500000000001"/>
    <n v="194.98500000000001"/>
    <n v="353.28400000000005"/>
    <n v="297.51600000000002"/>
    <n v="0"/>
    <n v="92.454000000000008"/>
    <n v="0"/>
    <n v="389.97"/>
    <n v="389.97"/>
    <n v="61"/>
    <n v="5"/>
    <n v="3"/>
    <n v="69"/>
    <n v="60"/>
    <n v="68"/>
    <n v="10"/>
    <n v="23"/>
    <n v="0"/>
    <n v="161"/>
    <n v="62"/>
    <n v="26"/>
    <n v="161"/>
    <n v="249"/>
    <n v="23"/>
    <n v="29"/>
    <n v="132"/>
    <n v="184"/>
    <n v="60.414999999999999"/>
    <n v="0"/>
    <n v="166.46899999999999"/>
    <n v="226.88399999999999"/>
    <n v="3"/>
    <n v="8"/>
    <n v="29"/>
    <n v="40"/>
    <n v="113"/>
    <n v="58"/>
    <n v="39"/>
    <n v="210"/>
    <n v="0"/>
    <n v="0"/>
    <n v="0"/>
    <n v="0"/>
    <n v="158"/>
    <n v="52"/>
    <n v="15"/>
    <n v="102"/>
    <n v="0"/>
    <n v="327"/>
    <n v="0"/>
    <n v="20"/>
    <n v="1676"/>
    <m/>
  </r>
  <r>
    <x v="9"/>
    <x v="10"/>
    <n v="0"/>
    <n v="148.75800000000001"/>
    <n v="0"/>
    <n v="46.227000000000004"/>
    <n v="194.98500000000001"/>
    <n v="194.98500000000001"/>
    <n v="353.28400000000005"/>
    <n v="297.51600000000002"/>
    <n v="0"/>
    <n v="92.454000000000008"/>
    <n v="0"/>
    <n v="389.97"/>
    <n v="389.97"/>
    <n v="61"/>
    <n v="5"/>
    <n v="3"/>
    <n v="69"/>
    <n v="60"/>
    <n v="68"/>
    <n v="10"/>
    <n v="23"/>
    <n v="0"/>
    <n v="161"/>
    <n v="62"/>
    <n v="26"/>
    <n v="161"/>
    <n v="249"/>
    <n v="23"/>
    <n v="29"/>
    <n v="132"/>
    <n v="184"/>
    <n v="60.414999999999999"/>
    <n v="0"/>
    <n v="166.46899999999999"/>
    <n v="226.88399999999999"/>
    <n v="3"/>
    <n v="8"/>
    <n v="29"/>
    <n v="40"/>
    <n v="113"/>
    <n v="58"/>
    <n v="39"/>
    <n v="210"/>
    <n v="0"/>
    <n v="0"/>
    <n v="0"/>
    <n v="0"/>
    <n v="158"/>
    <n v="52"/>
    <n v="15"/>
    <n v="102"/>
    <n v="0"/>
    <n v="327"/>
    <n v="0"/>
    <n v="20"/>
    <n v="1676"/>
    <m/>
  </r>
  <r>
    <x v="9"/>
    <x v="11"/>
    <n v="0"/>
    <n v="148.75800000000001"/>
    <n v="0"/>
    <n v="46.227000000000004"/>
    <n v="194.98500000000001"/>
    <n v="194.98500000000001"/>
    <n v="353.28400000000005"/>
    <n v="297.51600000000002"/>
    <n v="0"/>
    <n v="92.454000000000008"/>
    <n v="0"/>
    <n v="389.97"/>
    <n v="389.97"/>
    <n v="61"/>
    <n v="5"/>
    <n v="3"/>
    <n v="69"/>
    <n v="60"/>
    <n v="68"/>
    <n v="10"/>
    <n v="23"/>
    <n v="0"/>
    <n v="161"/>
    <n v="62"/>
    <n v="26"/>
    <n v="161"/>
    <n v="249"/>
    <n v="23"/>
    <n v="29"/>
    <n v="132"/>
    <n v="184"/>
    <n v="60.414999999999999"/>
    <n v="0"/>
    <n v="166.46899999999999"/>
    <n v="226.88399999999999"/>
    <n v="3"/>
    <n v="8"/>
    <n v="29"/>
    <n v="40"/>
    <n v="113"/>
    <n v="58"/>
    <n v="39"/>
    <n v="210"/>
    <n v="0"/>
    <n v="0"/>
    <n v="0"/>
    <n v="0"/>
    <n v="158"/>
    <n v="52"/>
    <n v="15"/>
    <n v="102"/>
    <n v="0"/>
    <n v="327"/>
    <n v="0"/>
    <n v="20"/>
    <n v="1676"/>
    <m/>
  </r>
  <r>
    <x v="10"/>
    <x v="0"/>
    <n v="0"/>
    <n v="148.75800000000001"/>
    <n v="0"/>
    <n v="46.227000000000004"/>
    <n v="194.98500000000001"/>
    <n v="194.98500000000001"/>
    <n v="353.28400000000005"/>
    <n v="297.51600000000002"/>
    <n v="0"/>
    <n v="92.454000000000008"/>
    <n v="0"/>
    <n v="389.97"/>
    <n v="389.97"/>
    <n v="61"/>
    <n v="5"/>
    <n v="3"/>
    <n v="69"/>
    <n v="60"/>
    <n v="68"/>
    <n v="10"/>
    <n v="23"/>
    <n v="0"/>
    <n v="161"/>
    <n v="62"/>
    <n v="26"/>
    <n v="161"/>
    <n v="249"/>
    <n v="23"/>
    <n v="29"/>
    <n v="132"/>
    <n v="184"/>
    <n v="60.414999999999999"/>
    <n v="0"/>
    <n v="166.46899999999999"/>
    <n v="226.88399999999999"/>
    <n v="3"/>
    <n v="8"/>
    <n v="29"/>
    <n v="40"/>
    <n v="113"/>
    <n v="58"/>
    <n v="39"/>
    <n v="210"/>
    <n v="0"/>
    <n v="0"/>
    <n v="0"/>
    <n v="0"/>
    <n v="158"/>
    <n v="52"/>
    <n v="15"/>
    <n v="102"/>
    <n v="0"/>
    <n v="327"/>
    <n v="0"/>
    <n v="20"/>
    <n v="1676"/>
    <m/>
  </r>
  <r>
    <x v="10"/>
    <x v="1"/>
    <n v="0"/>
    <n v="148.75800000000001"/>
    <n v="0"/>
    <n v="46.227000000000004"/>
    <n v="194.98500000000001"/>
    <n v="194.98500000000001"/>
    <n v="353.28400000000005"/>
    <n v="297.51600000000002"/>
    <n v="0"/>
    <n v="92.454000000000008"/>
    <n v="0"/>
    <n v="389.97"/>
    <n v="389.97"/>
    <n v="61"/>
    <n v="5"/>
    <n v="3"/>
    <n v="69"/>
    <n v="60"/>
    <n v="68"/>
    <n v="10"/>
    <n v="23"/>
    <n v="0"/>
    <n v="161"/>
    <n v="62"/>
    <n v="26"/>
    <n v="161"/>
    <n v="249"/>
    <n v="23"/>
    <n v="29"/>
    <n v="132"/>
    <n v="184"/>
    <n v="60.414999999999999"/>
    <n v="0"/>
    <n v="166.46899999999999"/>
    <n v="226.88399999999999"/>
    <n v="3"/>
    <n v="8"/>
    <n v="29"/>
    <n v="40"/>
    <n v="113"/>
    <n v="58"/>
    <n v="39"/>
    <n v="210"/>
    <n v="0"/>
    <n v="0"/>
    <n v="0"/>
    <n v="0"/>
    <n v="158"/>
    <n v="52"/>
    <n v="15"/>
    <n v="102"/>
    <n v="0"/>
    <n v="327"/>
    <n v="0"/>
    <n v="20"/>
    <n v="1676"/>
    <m/>
  </r>
  <r>
    <x v="10"/>
    <x v="2"/>
    <n v="0"/>
    <n v="148.75800000000001"/>
    <n v="0"/>
    <n v="46.227000000000004"/>
    <n v="194.98500000000001"/>
    <n v="194.98500000000001"/>
    <n v="353.28400000000005"/>
    <n v="297.51600000000002"/>
    <n v="0"/>
    <n v="92.454000000000008"/>
    <n v="0"/>
    <n v="389.97"/>
    <n v="389.97"/>
    <n v="61"/>
    <n v="5"/>
    <n v="3"/>
    <n v="69"/>
    <n v="60"/>
    <n v="68"/>
    <n v="10"/>
    <n v="23"/>
    <n v="0"/>
    <n v="161"/>
    <n v="62"/>
    <n v="26"/>
    <n v="161"/>
    <n v="249"/>
    <n v="23"/>
    <n v="29"/>
    <n v="132"/>
    <n v="184"/>
    <n v="60.414999999999999"/>
    <n v="0"/>
    <n v="166.46899999999999"/>
    <n v="226.88399999999999"/>
    <n v="3"/>
    <n v="8"/>
    <n v="29"/>
    <n v="40"/>
    <n v="113"/>
    <n v="58"/>
    <n v="39"/>
    <n v="210"/>
    <n v="0"/>
    <n v="0"/>
    <n v="0"/>
    <n v="0"/>
    <n v="158"/>
    <n v="52"/>
    <n v="15"/>
    <n v="102"/>
    <n v="0"/>
    <n v="327"/>
    <n v="0"/>
    <n v="20"/>
    <n v="1676"/>
    <m/>
  </r>
  <r>
    <x v="10"/>
    <x v="3"/>
    <n v="0"/>
    <n v="148.75800000000001"/>
    <n v="0"/>
    <n v="46.227000000000004"/>
    <n v="194.98500000000001"/>
    <n v="194.98500000000001"/>
    <n v="353.28400000000005"/>
    <n v="297.51600000000002"/>
    <n v="0"/>
    <n v="92.454000000000008"/>
    <n v="0"/>
    <n v="389.97"/>
    <n v="389.97"/>
    <n v="61"/>
    <n v="5"/>
    <n v="3"/>
    <n v="69"/>
    <n v="60"/>
    <n v="68"/>
    <n v="10"/>
    <n v="23"/>
    <n v="0"/>
    <n v="161"/>
    <n v="62"/>
    <n v="26"/>
    <n v="161"/>
    <n v="249"/>
    <n v="23"/>
    <n v="29"/>
    <n v="132"/>
    <n v="184"/>
    <n v="60.414999999999999"/>
    <n v="0"/>
    <n v="166.46899999999999"/>
    <n v="226.88399999999999"/>
    <n v="3"/>
    <n v="8"/>
    <n v="29"/>
    <n v="40"/>
    <n v="113"/>
    <n v="58"/>
    <n v="39"/>
    <n v="210"/>
    <n v="0"/>
    <n v="0"/>
    <n v="0"/>
    <n v="0"/>
    <n v="158"/>
    <n v="52"/>
    <n v="15"/>
    <n v="102"/>
    <n v="0"/>
    <n v="327"/>
    <n v="0"/>
    <n v="20"/>
    <n v="1676"/>
    <m/>
  </r>
  <r>
    <x v="10"/>
    <x v="4"/>
    <n v="0"/>
    <n v="148.75800000000001"/>
    <n v="0"/>
    <n v="46.227000000000004"/>
    <n v="194.98500000000001"/>
    <n v="194.98500000000001"/>
    <n v="353.28400000000005"/>
    <n v="297.51600000000002"/>
    <n v="0"/>
    <n v="92.454000000000008"/>
    <n v="0"/>
    <n v="389.97"/>
    <n v="389.97"/>
    <n v="61"/>
    <n v="5"/>
    <n v="3"/>
    <n v="69"/>
    <n v="60"/>
    <n v="68"/>
    <n v="10"/>
    <n v="23"/>
    <n v="0"/>
    <n v="161"/>
    <n v="62"/>
    <n v="26"/>
    <n v="161"/>
    <n v="249"/>
    <n v="23"/>
    <n v="29"/>
    <n v="132"/>
    <n v="184"/>
    <n v="60.414999999999999"/>
    <n v="0"/>
    <n v="166.46899999999999"/>
    <n v="226.88399999999999"/>
    <n v="3"/>
    <n v="8"/>
    <n v="29"/>
    <n v="40"/>
    <n v="113"/>
    <n v="58"/>
    <n v="39"/>
    <n v="210"/>
    <n v="0"/>
    <n v="0"/>
    <n v="0"/>
    <n v="0"/>
    <n v="158"/>
    <n v="52"/>
    <n v="15"/>
    <n v="102"/>
    <n v="0"/>
    <n v="327"/>
    <n v="0"/>
    <n v="20"/>
    <n v="1676"/>
    <m/>
  </r>
  <r>
    <x v="10"/>
    <x v="5"/>
    <n v="0"/>
    <n v="148.75800000000001"/>
    <n v="0"/>
    <n v="46.227000000000004"/>
    <n v="194.98500000000001"/>
    <n v="194.98500000000001"/>
    <n v="353.28400000000005"/>
    <n v="297.51600000000002"/>
    <n v="0"/>
    <n v="92.454000000000008"/>
    <n v="0"/>
    <n v="389.97"/>
    <n v="389.97"/>
    <n v="61"/>
    <n v="5"/>
    <n v="3"/>
    <n v="69"/>
    <n v="60"/>
    <n v="68"/>
    <n v="10"/>
    <n v="23"/>
    <n v="0"/>
    <n v="161"/>
    <n v="62"/>
    <n v="26"/>
    <n v="161"/>
    <n v="249"/>
    <n v="23"/>
    <n v="29"/>
    <n v="132"/>
    <n v="184"/>
    <n v="60.414999999999999"/>
    <n v="0"/>
    <n v="166.46899999999999"/>
    <n v="226.88399999999999"/>
    <n v="3"/>
    <n v="8"/>
    <n v="29"/>
    <n v="40"/>
    <n v="113"/>
    <n v="58"/>
    <n v="39"/>
    <n v="210"/>
    <n v="0"/>
    <n v="0"/>
    <n v="0"/>
    <n v="0"/>
    <n v="158"/>
    <n v="52"/>
    <n v="15"/>
    <n v="102"/>
    <n v="0"/>
    <n v="327"/>
    <n v="0"/>
    <n v="20"/>
    <n v="1676"/>
    <m/>
  </r>
  <r>
    <x v="10"/>
    <x v="6"/>
    <n v="0"/>
    <n v="148.75800000000001"/>
    <n v="0"/>
    <n v="46.227000000000004"/>
    <n v="194.98500000000001"/>
    <n v="194.98500000000001"/>
    <n v="353.28400000000005"/>
    <n v="297.51600000000002"/>
    <n v="0"/>
    <n v="92.454000000000008"/>
    <n v="0"/>
    <n v="389.97"/>
    <n v="389.97"/>
    <n v="61"/>
    <n v="5"/>
    <n v="3"/>
    <n v="69"/>
    <n v="60"/>
    <n v="68"/>
    <n v="10"/>
    <n v="23"/>
    <n v="0"/>
    <n v="161"/>
    <n v="62"/>
    <n v="26"/>
    <n v="161"/>
    <n v="249"/>
    <n v="23"/>
    <n v="29"/>
    <n v="132"/>
    <n v="184"/>
    <n v="60.414999999999999"/>
    <n v="0"/>
    <n v="166.46899999999999"/>
    <n v="226.88399999999999"/>
    <n v="3"/>
    <n v="8"/>
    <n v="29"/>
    <n v="40"/>
    <n v="113"/>
    <n v="58"/>
    <n v="39"/>
    <n v="210"/>
    <n v="0"/>
    <n v="0"/>
    <n v="0"/>
    <n v="0"/>
    <n v="158"/>
    <n v="52"/>
    <n v="15"/>
    <n v="102"/>
    <n v="0"/>
    <n v="327"/>
    <n v="0"/>
    <n v="20"/>
    <n v="1676"/>
    <m/>
  </r>
  <r>
    <x v="10"/>
    <x v="7"/>
    <n v="0"/>
    <n v="148.75800000000001"/>
    <n v="0"/>
    <n v="46.227000000000004"/>
    <n v="194.98500000000001"/>
    <n v="194.98500000000001"/>
    <n v="353.28400000000005"/>
    <n v="297.51600000000002"/>
    <n v="0"/>
    <n v="92.454000000000008"/>
    <n v="0"/>
    <n v="389.97"/>
    <n v="389.97"/>
    <n v="61"/>
    <n v="5"/>
    <n v="3"/>
    <n v="69"/>
    <n v="60"/>
    <n v="68"/>
    <n v="10"/>
    <n v="23"/>
    <n v="0"/>
    <n v="161"/>
    <n v="62"/>
    <n v="26"/>
    <n v="161"/>
    <n v="249"/>
    <n v="23"/>
    <n v="29"/>
    <n v="132"/>
    <n v="184"/>
    <n v="60.414999999999999"/>
    <n v="0"/>
    <n v="166.46899999999999"/>
    <n v="226.88399999999999"/>
    <n v="3"/>
    <n v="8"/>
    <n v="29"/>
    <n v="40"/>
    <n v="113"/>
    <n v="58"/>
    <n v="39"/>
    <n v="210"/>
    <n v="0"/>
    <n v="0"/>
    <n v="0"/>
    <n v="0"/>
    <n v="158"/>
    <n v="52"/>
    <n v="15"/>
    <n v="102"/>
    <n v="0"/>
    <n v="327"/>
    <n v="0"/>
    <n v="20"/>
    <n v="1676"/>
    <m/>
  </r>
  <r>
    <x v="10"/>
    <x v="8"/>
    <n v="0"/>
    <n v="148.75800000000001"/>
    <n v="0"/>
    <n v="46.227000000000004"/>
    <n v="194.98500000000001"/>
    <n v="194.98500000000001"/>
    <n v="353.28400000000005"/>
    <n v="297.51600000000002"/>
    <n v="0"/>
    <n v="92.454000000000008"/>
    <n v="0"/>
    <n v="389.97"/>
    <n v="389.97"/>
    <n v="61"/>
    <n v="5"/>
    <n v="3"/>
    <n v="69"/>
    <n v="60"/>
    <n v="68"/>
    <n v="10"/>
    <n v="23"/>
    <n v="0"/>
    <n v="161"/>
    <n v="62"/>
    <n v="26"/>
    <n v="161"/>
    <n v="249"/>
    <n v="23"/>
    <n v="29"/>
    <n v="132"/>
    <n v="184"/>
    <n v="60.414999999999999"/>
    <n v="0"/>
    <n v="166.46899999999999"/>
    <n v="226.88399999999999"/>
    <n v="3"/>
    <n v="8"/>
    <n v="29"/>
    <n v="40"/>
    <n v="113"/>
    <n v="58"/>
    <n v="39"/>
    <n v="210"/>
    <n v="0"/>
    <n v="0"/>
    <n v="0"/>
    <n v="0"/>
    <n v="158"/>
    <n v="52"/>
    <n v="15"/>
    <n v="102"/>
    <n v="0"/>
    <n v="327"/>
    <n v="0"/>
    <n v="20"/>
    <n v="1676"/>
    <m/>
  </r>
  <r>
    <x v="10"/>
    <x v="9"/>
    <n v="0"/>
    <n v="148.75800000000001"/>
    <n v="0"/>
    <n v="46.227000000000004"/>
    <n v="194.98500000000001"/>
    <n v="194.98500000000001"/>
    <n v="353.28400000000005"/>
    <n v="297.51600000000002"/>
    <n v="0"/>
    <n v="92.454000000000008"/>
    <n v="0"/>
    <n v="389.97"/>
    <n v="389.97"/>
    <n v="61"/>
    <n v="5"/>
    <n v="3"/>
    <n v="69"/>
    <n v="60"/>
    <n v="68"/>
    <n v="10"/>
    <n v="23"/>
    <n v="0"/>
    <n v="161"/>
    <n v="62"/>
    <n v="26"/>
    <n v="161"/>
    <n v="249"/>
    <n v="23"/>
    <n v="29"/>
    <n v="132"/>
    <n v="184"/>
    <n v="60.414999999999999"/>
    <n v="0"/>
    <n v="166.46899999999999"/>
    <n v="226.88399999999999"/>
    <n v="3"/>
    <n v="8"/>
    <n v="29"/>
    <n v="40"/>
    <n v="113"/>
    <n v="58"/>
    <n v="39"/>
    <n v="210"/>
    <n v="0"/>
    <n v="0"/>
    <n v="0"/>
    <n v="0"/>
    <n v="158"/>
    <n v="52"/>
    <n v="15"/>
    <n v="102"/>
    <n v="0"/>
    <n v="327"/>
    <n v="0"/>
    <n v="20"/>
    <n v="1676"/>
    <m/>
  </r>
  <r>
    <x v="10"/>
    <x v="10"/>
    <n v="0"/>
    <n v="148.75800000000001"/>
    <n v="0"/>
    <n v="46.227000000000004"/>
    <n v="194.98500000000001"/>
    <n v="194.98500000000001"/>
    <n v="353.28400000000005"/>
    <n v="297.51600000000002"/>
    <n v="0"/>
    <n v="92.454000000000008"/>
    <n v="0"/>
    <n v="389.97"/>
    <n v="389.97"/>
    <n v="61"/>
    <n v="5"/>
    <n v="3"/>
    <n v="69"/>
    <n v="60"/>
    <n v="68"/>
    <n v="10"/>
    <n v="23"/>
    <n v="0"/>
    <n v="161"/>
    <n v="62"/>
    <n v="26"/>
    <n v="161"/>
    <n v="249"/>
    <n v="23"/>
    <n v="29"/>
    <n v="132"/>
    <n v="184"/>
    <n v="60.414999999999999"/>
    <n v="0"/>
    <n v="166.46899999999999"/>
    <n v="226.88399999999999"/>
    <n v="3"/>
    <n v="8"/>
    <n v="29"/>
    <n v="40"/>
    <n v="113"/>
    <n v="58"/>
    <n v="39"/>
    <n v="210"/>
    <n v="0"/>
    <n v="0"/>
    <n v="0"/>
    <n v="0"/>
    <n v="158"/>
    <n v="52"/>
    <n v="15"/>
    <n v="102"/>
    <n v="0"/>
    <n v="327"/>
    <n v="0"/>
    <n v="20"/>
    <n v="1676"/>
    <m/>
  </r>
  <r>
    <x v="10"/>
    <x v="11"/>
    <n v="0"/>
    <n v="148.75800000000001"/>
    <n v="0"/>
    <n v="46.227000000000004"/>
    <n v="194.98500000000001"/>
    <n v="194.98500000000001"/>
    <n v="353.28400000000005"/>
    <n v="297.51600000000002"/>
    <n v="0"/>
    <n v="92.454000000000008"/>
    <n v="0"/>
    <n v="389.97"/>
    <n v="389.97"/>
    <n v="61"/>
    <n v="5"/>
    <n v="3"/>
    <n v="69"/>
    <n v="60"/>
    <n v="68"/>
    <n v="10"/>
    <n v="23"/>
    <n v="0"/>
    <n v="161"/>
    <n v="62"/>
    <n v="26"/>
    <n v="161"/>
    <n v="249"/>
    <n v="23"/>
    <n v="29"/>
    <n v="132"/>
    <n v="184"/>
    <n v="60.414999999999999"/>
    <n v="0"/>
    <n v="166.46899999999999"/>
    <n v="226.88399999999999"/>
    <n v="3"/>
    <n v="8"/>
    <n v="29"/>
    <n v="40"/>
    <n v="113"/>
    <n v="58"/>
    <n v="39"/>
    <n v="210"/>
    <n v="0"/>
    <n v="0"/>
    <n v="0"/>
    <n v="0"/>
    <n v="158"/>
    <n v="52"/>
    <n v="15"/>
    <n v="102"/>
    <n v="0"/>
    <n v="327"/>
    <n v="0"/>
    <n v="20"/>
    <n v="1676"/>
    <m/>
  </r>
  <r>
    <x v="11"/>
    <x v="0"/>
    <n v="0"/>
    <n v="148.75800000000001"/>
    <n v="0"/>
    <n v="46.227000000000004"/>
    <n v="194.98500000000001"/>
    <n v="194.98500000000001"/>
    <n v="353.28400000000005"/>
    <n v="297.51600000000002"/>
    <n v="0"/>
    <n v="92.454000000000008"/>
    <n v="0"/>
    <n v="389.97"/>
    <n v="389.97"/>
    <n v="61"/>
    <n v="5"/>
    <n v="3"/>
    <n v="69"/>
    <n v="60"/>
    <n v="68"/>
    <n v="10"/>
    <n v="23"/>
    <n v="0"/>
    <n v="161"/>
    <n v="62"/>
    <n v="26"/>
    <n v="161"/>
    <n v="249"/>
    <n v="23"/>
    <n v="29"/>
    <n v="132"/>
    <n v="184"/>
    <n v="60.414999999999999"/>
    <n v="0"/>
    <n v="166.46899999999999"/>
    <n v="226.88399999999999"/>
    <n v="3"/>
    <n v="8"/>
    <n v="29"/>
    <n v="40"/>
    <n v="113"/>
    <n v="58"/>
    <n v="39"/>
    <n v="210"/>
    <n v="0"/>
    <n v="0"/>
    <n v="0"/>
    <n v="0"/>
    <n v="158"/>
    <n v="52"/>
    <n v="15"/>
    <n v="102"/>
    <n v="0"/>
    <n v="327"/>
    <n v="0"/>
    <n v="20"/>
    <n v="1676"/>
    <m/>
  </r>
  <r>
    <x v="11"/>
    <x v="1"/>
    <n v="0"/>
    <n v="148.75800000000001"/>
    <n v="0"/>
    <n v="46.227000000000004"/>
    <n v="194.98500000000001"/>
    <n v="194.98500000000001"/>
    <n v="353.28400000000005"/>
    <n v="297.51600000000002"/>
    <n v="0"/>
    <n v="92.454000000000008"/>
    <n v="0"/>
    <n v="389.97"/>
    <n v="389.97"/>
    <n v="61"/>
    <n v="5"/>
    <n v="3"/>
    <n v="69"/>
    <n v="60"/>
    <n v="68"/>
    <n v="10"/>
    <n v="23"/>
    <n v="0"/>
    <n v="161"/>
    <n v="62"/>
    <n v="26"/>
    <n v="161"/>
    <n v="249"/>
    <n v="23"/>
    <n v="29"/>
    <n v="132"/>
    <n v="184"/>
    <n v="60.414999999999999"/>
    <n v="0"/>
    <n v="166.46899999999999"/>
    <n v="226.88399999999999"/>
    <n v="3"/>
    <n v="8"/>
    <n v="29"/>
    <n v="40"/>
    <n v="113"/>
    <n v="58"/>
    <n v="39"/>
    <n v="210"/>
    <n v="0"/>
    <n v="0"/>
    <n v="0"/>
    <n v="0"/>
    <n v="158"/>
    <n v="52"/>
    <n v="15"/>
    <n v="102"/>
    <n v="0"/>
    <n v="327"/>
    <n v="0"/>
    <n v="20"/>
    <n v="1676"/>
    <m/>
  </r>
  <r>
    <x v="11"/>
    <x v="2"/>
    <n v="0"/>
    <n v="148.75800000000001"/>
    <n v="0"/>
    <n v="46.227000000000004"/>
    <n v="194.98500000000001"/>
    <n v="194.98500000000001"/>
    <n v="353.28400000000005"/>
    <n v="297.51600000000002"/>
    <n v="0"/>
    <n v="92.454000000000008"/>
    <n v="0"/>
    <n v="389.97"/>
    <n v="389.97"/>
    <n v="61"/>
    <n v="5"/>
    <n v="3"/>
    <n v="69"/>
    <n v="60"/>
    <n v="68"/>
    <n v="10"/>
    <n v="23"/>
    <n v="0"/>
    <n v="161"/>
    <n v="62"/>
    <n v="26"/>
    <n v="161"/>
    <n v="249"/>
    <n v="23"/>
    <n v="29"/>
    <n v="132"/>
    <n v="184"/>
    <n v="60.414999999999999"/>
    <n v="0"/>
    <n v="166.46899999999999"/>
    <n v="226.88399999999999"/>
    <n v="3"/>
    <n v="8"/>
    <n v="29"/>
    <n v="40"/>
    <n v="113"/>
    <n v="58"/>
    <n v="39"/>
    <n v="210"/>
    <n v="0"/>
    <n v="0"/>
    <n v="0"/>
    <n v="0"/>
    <n v="158"/>
    <n v="52"/>
    <n v="15"/>
    <n v="102"/>
    <n v="0"/>
    <n v="327"/>
    <n v="0"/>
    <n v="20"/>
    <n v="1676"/>
    <m/>
  </r>
  <r>
    <x v="11"/>
    <x v="3"/>
    <n v="0"/>
    <n v="148.75800000000001"/>
    <n v="0"/>
    <n v="46.227000000000004"/>
    <n v="194.98500000000001"/>
    <n v="194.98500000000001"/>
    <n v="353.28400000000005"/>
    <n v="297.51600000000002"/>
    <n v="0"/>
    <n v="92.454000000000008"/>
    <n v="0"/>
    <n v="389.97"/>
    <n v="389.97"/>
    <n v="61"/>
    <n v="5"/>
    <n v="3"/>
    <n v="69"/>
    <n v="60"/>
    <n v="68"/>
    <n v="10"/>
    <n v="23"/>
    <n v="0"/>
    <n v="161"/>
    <n v="62"/>
    <n v="26"/>
    <n v="161"/>
    <n v="249"/>
    <n v="23"/>
    <n v="29"/>
    <n v="132"/>
    <n v="184"/>
    <n v="60.414999999999999"/>
    <n v="0"/>
    <n v="166.46899999999999"/>
    <n v="226.88399999999999"/>
    <n v="3"/>
    <n v="8"/>
    <n v="29"/>
    <n v="40"/>
    <n v="113"/>
    <n v="58"/>
    <n v="39"/>
    <n v="210"/>
    <n v="0"/>
    <n v="0"/>
    <n v="0"/>
    <n v="0"/>
    <n v="158"/>
    <n v="52"/>
    <n v="15"/>
    <n v="102"/>
    <n v="0"/>
    <n v="327"/>
    <n v="0"/>
    <n v="20"/>
    <n v="1676"/>
    <m/>
  </r>
  <r>
    <x v="11"/>
    <x v="4"/>
    <n v="0"/>
    <n v="148.75800000000001"/>
    <n v="0"/>
    <n v="46.227000000000004"/>
    <n v="194.98500000000001"/>
    <n v="194.98500000000001"/>
    <n v="353.28400000000005"/>
    <n v="297.51600000000002"/>
    <n v="0"/>
    <n v="92.454000000000008"/>
    <n v="0"/>
    <n v="389.97"/>
    <n v="389.97"/>
    <n v="61"/>
    <n v="5"/>
    <n v="3"/>
    <n v="69"/>
    <n v="60"/>
    <n v="68"/>
    <n v="10"/>
    <n v="23"/>
    <n v="0"/>
    <n v="161"/>
    <n v="62"/>
    <n v="26"/>
    <n v="161"/>
    <n v="249"/>
    <n v="23"/>
    <n v="29"/>
    <n v="132"/>
    <n v="184"/>
    <n v="60.414999999999999"/>
    <n v="0"/>
    <n v="166.46899999999999"/>
    <n v="226.88399999999999"/>
    <n v="3"/>
    <n v="8"/>
    <n v="29"/>
    <n v="40"/>
    <n v="113"/>
    <n v="58"/>
    <n v="39"/>
    <n v="210"/>
    <n v="0"/>
    <n v="0"/>
    <n v="0"/>
    <n v="0"/>
    <n v="158"/>
    <n v="52"/>
    <n v="15"/>
    <n v="102"/>
    <n v="0"/>
    <n v="327"/>
    <n v="0"/>
    <n v="20"/>
    <n v="1676"/>
    <m/>
  </r>
  <r>
    <x v="11"/>
    <x v="5"/>
    <n v="0"/>
    <n v="148.75800000000001"/>
    <n v="0"/>
    <n v="46.227000000000004"/>
    <n v="194.98500000000001"/>
    <n v="194.98500000000001"/>
    <n v="353.28400000000005"/>
    <n v="297.51600000000002"/>
    <n v="0"/>
    <n v="92.454000000000008"/>
    <n v="0"/>
    <n v="389.97"/>
    <n v="389.97"/>
    <n v="61"/>
    <n v="5"/>
    <n v="3"/>
    <n v="69"/>
    <n v="60"/>
    <n v="68"/>
    <n v="10"/>
    <n v="23"/>
    <n v="0"/>
    <n v="161"/>
    <n v="62"/>
    <n v="26"/>
    <n v="161"/>
    <n v="249"/>
    <n v="23"/>
    <n v="29"/>
    <n v="132"/>
    <n v="184"/>
    <n v="60.414999999999999"/>
    <n v="0"/>
    <n v="166.46899999999999"/>
    <n v="226.88399999999999"/>
    <n v="3"/>
    <n v="8"/>
    <n v="29"/>
    <n v="40"/>
    <n v="113"/>
    <n v="58"/>
    <n v="39"/>
    <n v="210"/>
    <n v="0"/>
    <n v="0"/>
    <n v="0"/>
    <n v="0"/>
    <n v="158"/>
    <n v="52"/>
    <n v="15"/>
    <n v="102"/>
    <n v="0"/>
    <n v="327"/>
    <n v="0"/>
    <n v="20"/>
    <n v="1676"/>
    <m/>
  </r>
  <r>
    <x v="11"/>
    <x v="6"/>
    <n v="0"/>
    <n v="148.75800000000001"/>
    <n v="0"/>
    <n v="46.227000000000004"/>
    <n v="194.98500000000001"/>
    <n v="194.98500000000001"/>
    <n v="353.28400000000005"/>
    <n v="297.51600000000002"/>
    <n v="0"/>
    <n v="92.454000000000008"/>
    <n v="0"/>
    <n v="389.97"/>
    <n v="389.97"/>
    <n v="61"/>
    <n v="5"/>
    <n v="3"/>
    <n v="69"/>
    <n v="60"/>
    <n v="68"/>
    <n v="10"/>
    <n v="23"/>
    <n v="0"/>
    <n v="161"/>
    <n v="62"/>
    <n v="26"/>
    <n v="161"/>
    <n v="249"/>
    <n v="23"/>
    <n v="29"/>
    <n v="132"/>
    <n v="184"/>
    <n v="60.414999999999999"/>
    <n v="0"/>
    <n v="166.46899999999999"/>
    <n v="226.88399999999999"/>
    <n v="3"/>
    <n v="8"/>
    <n v="29"/>
    <n v="40"/>
    <n v="113"/>
    <n v="58"/>
    <n v="39"/>
    <n v="210"/>
    <n v="0"/>
    <n v="0"/>
    <n v="0"/>
    <n v="0"/>
    <n v="158"/>
    <n v="52"/>
    <n v="15"/>
    <n v="102"/>
    <n v="0"/>
    <n v="327"/>
    <n v="0"/>
    <n v="20"/>
    <n v="1676"/>
    <m/>
  </r>
  <r>
    <x v="11"/>
    <x v="7"/>
    <n v="0"/>
    <n v="148.75800000000001"/>
    <n v="0"/>
    <n v="46.227000000000004"/>
    <n v="194.98500000000001"/>
    <n v="194.98500000000001"/>
    <n v="353.28400000000005"/>
    <n v="297.51600000000002"/>
    <n v="0"/>
    <n v="92.454000000000008"/>
    <n v="0"/>
    <n v="389.97"/>
    <n v="389.97"/>
    <n v="61"/>
    <n v="5"/>
    <n v="3"/>
    <n v="69"/>
    <n v="60"/>
    <n v="68"/>
    <n v="10"/>
    <n v="23"/>
    <n v="0"/>
    <n v="161"/>
    <n v="62"/>
    <n v="26"/>
    <n v="161"/>
    <n v="249"/>
    <n v="23"/>
    <n v="29"/>
    <n v="132"/>
    <n v="184"/>
    <n v="60.414999999999999"/>
    <n v="0"/>
    <n v="166.46899999999999"/>
    <n v="226.88399999999999"/>
    <n v="3"/>
    <n v="8"/>
    <n v="29"/>
    <n v="40"/>
    <n v="113"/>
    <n v="58"/>
    <n v="39"/>
    <n v="210"/>
    <n v="0"/>
    <n v="0"/>
    <n v="0"/>
    <n v="0"/>
    <n v="158"/>
    <n v="52"/>
    <n v="15"/>
    <n v="102"/>
    <n v="0"/>
    <n v="327"/>
    <n v="0"/>
    <n v="20"/>
    <n v="1676"/>
    <m/>
  </r>
  <r>
    <x v="11"/>
    <x v="8"/>
    <n v="0"/>
    <n v="148.75800000000001"/>
    <n v="0"/>
    <n v="46.227000000000004"/>
    <n v="194.98500000000001"/>
    <n v="194.98500000000001"/>
    <n v="353.28400000000005"/>
    <n v="297.51600000000002"/>
    <n v="0"/>
    <n v="92.454000000000008"/>
    <n v="0"/>
    <n v="389.97"/>
    <n v="389.97"/>
    <n v="61"/>
    <n v="5"/>
    <n v="3"/>
    <n v="69"/>
    <n v="60"/>
    <n v="68"/>
    <n v="10"/>
    <n v="23"/>
    <n v="0"/>
    <n v="161"/>
    <n v="62"/>
    <n v="26"/>
    <n v="161"/>
    <n v="249"/>
    <n v="23"/>
    <n v="29"/>
    <n v="132"/>
    <n v="184"/>
    <n v="60.414999999999999"/>
    <n v="0"/>
    <n v="166.46899999999999"/>
    <n v="226.88399999999999"/>
    <n v="3"/>
    <n v="8"/>
    <n v="29"/>
    <n v="40"/>
    <n v="113"/>
    <n v="58"/>
    <n v="39"/>
    <n v="210"/>
    <n v="0"/>
    <n v="0"/>
    <n v="0"/>
    <n v="0"/>
    <n v="158"/>
    <n v="52"/>
    <n v="15"/>
    <n v="102"/>
    <n v="0"/>
    <n v="327"/>
    <n v="0"/>
    <n v="20"/>
    <n v="1676"/>
    <m/>
  </r>
  <r>
    <x v="11"/>
    <x v="9"/>
    <n v="0"/>
    <n v="148.75800000000001"/>
    <n v="0"/>
    <n v="46.227000000000004"/>
    <n v="194.98500000000001"/>
    <n v="194.98500000000001"/>
    <n v="353.28400000000005"/>
    <n v="297.51600000000002"/>
    <n v="0"/>
    <n v="92.454000000000008"/>
    <n v="0"/>
    <n v="389.97"/>
    <n v="389.97"/>
    <n v="61"/>
    <n v="5"/>
    <n v="3"/>
    <n v="69"/>
    <n v="60"/>
    <n v="68"/>
    <n v="10"/>
    <n v="23"/>
    <n v="0"/>
    <n v="161"/>
    <n v="62"/>
    <n v="26"/>
    <n v="161"/>
    <n v="249"/>
    <n v="23"/>
    <n v="29"/>
    <n v="132"/>
    <n v="184"/>
    <n v="60.414999999999999"/>
    <n v="0"/>
    <n v="166.46899999999999"/>
    <n v="226.88399999999999"/>
    <n v="3"/>
    <n v="8"/>
    <n v="29"/>
    <n v="40"/>
    <n v="113"/>
    <n v="58"/>
    <n v="39"/>
    <n v="210"/>
    <n v="0"/>
    <n v="0"/>
    <n v="0"/>
    <n v="0"/>
    <n v="158"/>
    <n v="52"/>
    <n v="15"/>
    <n v="102"/>
    <n v="0"/>
    <n v="327"/>
    <n v="0"/>
    <n v="20"/>
    <n v="1676"/>
    <m/>
  </r>
  <r>
    <x v="11"/>
    <x v="10"/>
    <n v="0"/>
    <n v="148.75800000000001"/>
    <n v="0"/>
    <n v="46.227000000000004"/>
    <n v="194.98500000000001"/>
    <n v="194.98500000000001"/>
    <n v="353.28400000000005"/>
    <n v="297.51600000000002"/>
    <n v="0"/>
    <n v="92.454000000000008"/>
    <n v="0"/>
    <n v="389.97"/>
    <n v="389.97"/>
    <n v="61"/>
    <n v="5"/>
    <n v="3"/>
    <n v="69"/>
    <n v="60"/>
    <n v="68"/>
    <n v="10"/>
    <n v="23"/>
    <n v="0"/>
    <n v="161"/>
    <n v="62"/>
    <n v="26"/>
    <n v="161"/>
    <n v="249"/>
    <n v="23"/>
    <n v="29"/>
    <n v="132"/>
    <n v="184"/>
    <n v="60.414999999999999"/>
    <n v="0"/>
    <n v="166.46899999999999"/>
    <n v="226.88399999999999"/>
    <n v="3"/>
    <n v="8"/>
    <n v="29"/>
    <n v="40"/>
    <n v="113"/>
    <n v="58"/>
    <n v="39"/>
    <n v="210"/>
    <n v="0"/>
    <n v="0"/>
    <n v="0"/>
    <n v="0"/>
    <n v="158"/>
    <n v="52"/>
    <n v="15"/>
    <n v="102"/>
    <n v="0"/>
    <n v="327"/>
    <n v="0"/>
    <n v="20"/>
    <n v="1676"/>
    <m/>
  </r>
  <r>
    <x v="11"/>
    <x v="11"/>
    <n v="0"/>
    <n v="148.75800000000001"/>
    <n v="0"/>
    <n v="46.227000000000004"/>
    <n v="194.98500000000001"/>
    <n v="194.98500000000001"/>
    <n v="353.28400000000005"/>
    <n v="297.51600000000002"/>
    <n v="0"/>
    <n v="92.454000000000008"/>
    <n v="0"/>
    <n v="389.97"/>
    <n v="389.97"/>
    <n v="61"/>
    <n v="5"/>
    <n v="3"/>
    <n v="69"/>
    <n v="60"/>
    <n v="68"/>
    <n v="10"/>
    <n v="23"/>
    <n v="0"/>
    <n v="161"/>
    <n v="62"/>
    <n v="26"/>
    <n v="161"/>
    <n v="249"/>
    <n v="23"/>
    <n v="29"/>
    <n v="132"/>
    <n v="184"/>
    <n v="60.414999999999999"/>
    <n v="0"/>
    <n v="166.46899999999999"/>
    <n v="226.88399999999999"/>
    <n v="3"/>
    <n v="8"/>
    <n v="29"/>
    <n v="40"/>
    <n v="113"/>
    <n v="58"/>
    <n v="39"/>
    <n v="210"/>
    <n v="0"/>
    <n v="0"/>
    <n v="0"/>
    <n v="0"/>
    <n v="158"/>
    <n v="52"/>
    <n v="15"/>
    <n v="102"/>
    <n v="0"/>
    <n v="327"/>
    <n v="0"/>
    <n v="20"/>
    <n v="1676"/>
    <m/>
  </r>
  <r>
    <x v="12"/>
    <x v="0"/>
    <n v="0"/>
    <n v="148.75800000000001"/>
    <n v="0"/>
    <n v="46.227000000000004"/>
    <n v="194.98500000000001"/>
    <n v="194.98500000000001"/>
    <n v="353.28400000000005"/>
    <n v="297.51600000000002"/>
    <n v="0"/>
    <n v="92.454000000000008"/>
    <n v="0"/>
    <n v="389.97"/>
    <n v="389.97"/>
    <n v="61"/>
    <n v="5"/>
    <n v="3"/>
    <n v="69"/>
    <n v="60"/>
    <n v="68"/>
    <n v="10"/>
    <n v="23"/>
    <n v="0"/>
    <n v="161"/>
    <n v="62"/>
    <n v="26"/>
    <n v="161"/>
    <n v="249"/>
    <n v="23"/>
    <n v="29"/>
    <n v="132"/>
    <n v="184"/>
    <n v="60.414999999999999"/>
    <n v="0"/>
    <n v="166.46899999999999"/>
    <n v="226.88399999999999"/>
    <n v="3"/>
    <n v="8"/>
    <n v="29"/>
    <n v="40"/>
    <n v="113"/>
    <n v="58"/>
    <n v="39"/>
    <n v="210"/>
    <n v="0"/>
    <n v="0"/>
    <n v="0"/>
    <n v="0"/>
    <n v="158"/>
    <n v="52"/>
    <n v="15"/>
    <n v="102"/>
    <n v="0"/>
    <n v="327"/>
    <n v="0"/>
    <n v="20"/>
    <n v="1676"/>
    <m/>
  </r>
  <r>
    <x v="12"/>
    <x v="1"/>
    <n v="0"/>
    <n v="148.75800000000001"/>
    <n v="0"/>
    <n v="46.227000000000004"/>
    <n v="194.98500000000001"/>
    <n v="194.98500000000001"/>
    <n v="353.28400000000005"/>
    <n v="297.51600000000002"/>
    <n v="0"/>
    <n v="92.454000000000008"/>
    <n v="0"/>
    <n v="389.97"/>
    <n v="389.97"/>
    <n v="61"/>
    <n v="5"/>
    <n v="3"/>
    <n v="69"/>
    <n v="60"/>
    <n v="68"/>
    <n v="10"/>
    <n v="23"/>
    <n v="0"/>
    <n v="161"/>
    <n v="62"/>
    <n v="26"/>
    <n v="161"/>
    <n v="249"/>
    <n v="23"/>
    <n v="29"/>
    <n v="132"/>
    <n v="184"/>
    <n v="60.414999999999999"/>
    <n v="0"/>
    <n v="166.46899999999999"/>
    <n v="226.88399999999999"/>
    <n v="3"/>
    <n v="8"/>
    <n v="29"/>
    <n v="40"/>
    <n v="113"/>
    <n v="58"/>
    <n v="39"/>
    <n v="210"/>
    <n v="0"/>
    <n v="0"/>
    <n v="0"/>
    <n v="0"/>
    <n v="158"/>
    <n v="52"/>
    <n v="15"/>
    <n v="102"/>
    <n v="0"/>
    <n v="327"/>
    <n v="0"/>
    <n v="20"/>
    <n v="1676"/>
    <m/>
  </r>
  <r>
    <x v="12"/>
    <x v="2"/>
    <n v="0"/>
    <n v="148.75800000000001"/>
    <n v="0"/>
    <n v="46.227000000000004"/>
    <n v="194.98500000000001"/>
    <n v="194.98500000000001"/>
    <n v="353.28400000000005"/>
    <n v="297.51600000000002"/>
    <n v="0"/>
    <n v="92.454000000000008"/>
    <n v="0"/>
    <n v="389.97"/>
    <n v="389.97"/>
    <n v="61"/>
    <n v="5"/>
    <n v="3"/>
    <n v="69"/>
    <n v="60"/>
    <n v="68"/>
    <n v="10"/>
    <n v="23"/>
    <n v="0"/>
    <n v="161"/>
    <n v="62"/>
    <n v="26"/>
    <n v="161"/>
    <n v="249"/>
    <n v="23"/>
    <n v="29"/>
    <n v="132"/>
    <n v="184"/>
    <n v="60.414999999999999"/>
    <n v="0"/>
    <n v="166.46899999999999"/>
    <n v="226.88399999999999"/>
    <n v="3"/>
    <n v="8"/>
    <n v="29"/>
    <n v="40"/>
    <n v="113"/>
    <n v="58"/>
    <n v="39"/>
    <n v="210"/>
    <n v="0"/>
    <n v="0"/>
    <n v="0"/>
    <n v="0"/>
    <n v="158"/>
    <n v="52"/>
    <n v="15"/>
    <n v="102"/>
    <n v="0"/>
    <n v="327"/>
    <n v="0"/>
    <n v="20"/>
    <n v="1676"/>
    <m/>
  </r>
  <r>
    <x v="12"/>
    <x v="3"/>
    <n v="0"/>
    <n v="148.75800000000001"/>
    <n v="0"/>
    <n v="46.227000000000004"/>
    <n v="194.98500000000001"/>
    <n v="194.98500000000001"/>
    <n v="353.28400000000005"/>
    <n v="297.51600000000002"/>
    <n v="0"/>
    <n v="92.454000000000008"/>
    <n v="0"/>
    <n v="389.97"/>
    <n v="389.97"/>
    <n v="61"/>
    <n v="5"/>
    <n v="3"/>
    <n v="69"/>
    <n v="60"/>
    <n v="68"/>
    <n v="10"/>
    <n v="23"/>
    <n v="0"/>
    <n v="161"/>
    <n v="62"/>
    <n v="26"/>
    <n v="161"/>
    <n v="249"/>
    <n v="23"/>
    <n v="29"/>
    <n v="132"/>
    <n v="184"/>
    <n v="60.414999999999999"/>
    <n v="0"/>
    <n v="166.46899999999999"/>
    <n v="226.88399999999999"/>
    <n v="3"/>
    <n v="8"/>
    <n v="29"/>
    <n v="40"/>
    <n v="113"/>
    <n v="58"/>
    <n v="39"/>
    <n v="210"/>
    <n v="0"/>
    <n v="0"/>
    <n v="0"/>
    <n v="0"/>
    <n v="158"/>
    <n v="52"/>
    <n v="15"/>
    <n v="102"/>
    <n v="0"/>
    <n v="327"/>
    <n v="0"/>
    <n v="20"/>
    <n v="1676"/>
    <m/>
  </r>
  <r>
    <x v="12"/>
    <x v="4"/>
    <n v="0"/>
    <n v="148.75800000000001"/>
    <n v="0"/>
    <n v="46.227000000000004"/>
    <n v="194.98500000000001"/>
    <n v="194.98500000000001"/>
    <n v="353.28400000000005"/>
    <n v="297.51600000000002"/>
    <n v="0"/>
    <n v="92.454000000000008"/>
    <n v="0"/>
    <n v="389.97"/>
    <n v="389.97"/>
    <n v="61"/>
    <n v="5"/>
    <n v="3"/>
    <n v="69"/>
    <n v="60"/>
    <n v="68"/>
    <n v="10"/>
    <n v="23"/>
    <n v="0"/>
    <n v="161"/>
    <n v="62"/>
    <n v="26"/>
    <n v="161"/>
    <n v="249"/>
    <n v="23"/>
    <n v="29"/>
    <n v="132"/>
    <n v="184"/>
    <n v="60.414999999999999"/>
    <n v="0"/>
    <n v="166.46899999999999"/>
    <n v="226.88399999999999"/>
    <n v="3"/>
    <n v="8"/>
    <n v="29"/>
    <n v="40"/>
    <n v="113"/>
    <n v="58"/>
    <n v="39"/>
    <n v="210"/>
    <n v="0"/>
    <n v="0"/>
    <n v="0"/>
    <n v="0"/>
    <n v="158"/>
    <n v="52"/>
    <n v="15"/>
    <n v="102"/>
    <n v="0"/>
    <n v="327"/>
    <n v="0"/>
    <n v="20"/>
    <n v="1676"/>
    <m/>
  </r>
  <r>
    <x v="12"/>
    <x v="5"/>
    <n v="0"/>
    <n v="148.75800000000001"/>
    <n v="0"/>
    <n v="46.227000000000004"/>
    <n v="194.98500000000001"/>
    <n v="194.98500000000001"/>
    <n v="353.28400000000005"/>
    <n v="297.51600000000002"/>
    <n v="0"/>
    <n v="92.454000000000008"/>
    <n v="0"/>
    <n v="389.97"/>
    <n v="389.97"/>
    <n v="61"/>
    <n v="5"/>
    <n v="3"/>
    <n v="69"/>
    <n v="60"/>
    <n v="68"/>
    <n v="10"/>
    <n v="23"/>
    <n v="0"/>
    <n v="161"/>
    <n v="62"/>
    <n v="26"/>
    <n v="161"/>
    <n v="249"/>
    <n v="23"/>
    <n v="29"/>
    <n v="132"/>
    <n v="184"/>
    <n v="60.414999999999999"/>
    <n v="0"/>
    <n v="166.46899999999999"/>
    <n v="226.88399999999999"/>
    <n v="3"/>
    <n v="8"/>
    <n v="29"/>
    <n v="40"/>
    <n v="113"/>
    <n v="58"/>
    <n v="39"/>
    <n v="210"/>
    <n v="0"/>
    <n v="0"/>
    <n v="0"/>
    <n v="0"/>
    <n v="158"/>
    <n v="52"/>
    <n v="15"/>
    <n v="102"/>
    <n v="0"/>
    <n v="327"/>
    <n v="0"/>
    <n v="20"/>
    <n v="1676"/>
    <m/>
  </r>
  <r>
    <x v="12"/>
    <x v="6"/>
    <n v="0"/>
    <n v="148.75800000000001"/>
    <n v="0"/>
    <n v="46.227000000000004"/>
    <n v="194.98500000000001"/>
    <n v="194.98500000000001"/>
    <n v="353.28400000000005"/>
    <n v="297.51600000000002"/>
    <n v="0"/>
    <n v="92.454000000000008"/>
    <n v="0"/>
    <n v="389.97"/>
    <n v="389.97"/>
    <n v="61"/>
    <n v="5"/>
    <n v="3"/>
    <n v="69"/>
    <n v="60"/>
    <n v="68"/>
    <n v="10"/>
    <n v="23"/>
    <n v="0"/>
    <n v="161"/>
    <n v="62"/>
    <n v="26"/>
    <n v="161"/>
    <n v="249"/>
    <n v="23"/>
    <n v="29"/>
    <n v="132"/>
    <n v="184"/>
    <n v="60.414999999999999"/>
    <n v="0"/>
    <n v="166.46899999999999"/>
    <n v="226.88399999999999"/>
    <n v="3"/>
    <n v="8"/>
    <n v="29"/>
    <n v="40"/>
    <n v="113"/>
    <n v="58"/>
    <n v="39"/>
    <n v="210"/>
    <n v="0"/>
    <n v="0"/>
    <n v="0"/>
    <n v="0"/>
    <n v="158"/>
    <n v="52"/>
    <n v="15"/>
    <n v="102"/>
    <n v="0"/>
    <n v="327"/>
    <n v="0"/>
    <n v="20"/>
    <n v="1676"/>
    <m/>
  </r>
  <r>
    <x v="12"/>
    <x v="7"/>
    <n v="0"/>
    <n v="148.75800000000001"/>
    <n v="0"/>
    <n v="46.227000000000004"/>
    <n v="194.98500000000001"/>
    <n v="194.98500000000001"/>
    <n v="353.28400000000005"/>
    <n v="297.51600000000002"/>
    <n v="0"/>
    <n v="92.454000000000008"/>
    <n v="0"/>
    <n v="389.97"/>
    <n v="389.97"/>
    <n v="61"/>
    <n v="5"/>
    <n v="3"/>
    <n v="69"/>
    <n v="60"/>
    <n v="68"/>
    <n v="10"/>
    <n v="23"/>
    <n v="0"/>
    <n v="161"/>
    <n v="62"/>
    <n v="26"/>
    <n v="161"/>
    <n v="249"/>
    <n v="23"/>
    <n v="29"/>
    <n v="132"/>
    <n v="184"/>
    <n v="60.414999999999999"/>
    <n v="0"/>
    <n v="166.46899999999999"/>
    <n v="226.88399999999999"/>
    <n v="3"/>
    <n v="8"/>
    <n v="29"/>
    <n v="40"/>
    <n v="113"/>
    <n v="58"/>
    <n v="39"/>
    <n v="210"/>
    <n v="0"/>
    <n v="0"/>
    <n v="0"/>
    <n v="0"/>
    <n v="158"/>
    <n v="52"/>
    <n v="15"/>
    <n v="102"/>
    <n v="0"/>
    <n v="327"/>
    <n v="0"/>
    <n v="20"/>
    <n v="1676"/>
    <m/>
  </r>
  <r>
    <x v="12"/>
    <x v="8"/>
    <n v="0"/>
    <n v="148.75800000000001"/>
    <n v="0"/>
    <n v="46.227000000000004"/>
    <n v="194.98500000000001"/>
    <n v="194.98500000000001"/>
    <n v="353.28400000000005"/>
    <n v="297.51600000000002"/>
    <n v="0"/>
    <n v="92.454000000000008"/>
    <n v="0"/>
    <n v="389.97"/>
    <n v="389.97"/>
    <n v="61"/>
    <n v="5"/>
    <n v="3"/>
    <n v="69"/>
    <n v="60"/>
    <n v="68"/>
    <n v="10"/>
    <n v="23"/>
    <n v="0"/>
    <n v="161"/>
    <n v="62"/>
    <n v="26"/>
    <n v="161"/>
    <n v="249"/>
    <n v="23"/>
    <n v="29"/>
    <n v="132"/>
    <n v="184"/>
    <n v="60.414999999999999"/>
    <n v="0"/>
    <n v="166.46899999999999"/>
    <n v="226.88399999999999"/>
    <n v="3"/>
    <n v="8"/>
    <n v="29"/>
    <n v="40"/>
    <n v="113"/>
    <n v="58"/>
    <n v="39"/>
    <n v="210"/>
    <n v="0"/>
    <n v="0"/>
    <n v="0"/>
    <n v="0"/>
    <n v="158"/>
    <n v="52"/>
    <n v="15"/>
    <n v="102"/>
    <n v="0"/>
    <n v="327"/>
    <n v="0"/>
    <n v="20"/>
    <n v="1676"/>
    <m/>
  </r>
  <r>
    <x v="12"/>
    <x v="9"/>
    <n v="0"/>
    <n v="148.75800000000001"/>
    <n v="0"/>
    <n v="46.227000000000004"/>
    <n v="194.98500000000001"/>
    <n v="194.98500000000001"/>
    <n v="353.28400000000005"/>
    <n v="297.51600000000002"/>
    <n v="0"/>
    <n v="92.454000000000008"/>
    <n v="0"/>
    <n v="389.97"/>
    <n v="389.97"/>
    <n v="61"/>
    <n v="5"/>
    <n v="3"/>
    <n v="69"/>
    <n v="60"/>
    <n v="68"/>
    <n v="10"/>
    <n v="23"/>
    <n v="0"/>
    <n v="161"/>
    <n v="62"/>
    <n v="26"/>
    <n v="161"/>
    <n v="249"/>
    <n v="23"/>
    <n v="29"/>
    <n v="132"/>
    <n v="184"/>
    <n v="60.414999999999999"/>
    <n v="0"/>
    <n v="166.46899999999999"/>
    <n v="226.88399999999999"/>
    <n v="3"/>
    <n v="8"/>
    <n v="29"/>
    <n v="40"/>
    <n v="113"/>
    <n v="58"/>
    <n v="39"/>
    <n v="210"/>
    <n v="0"/>
    <n v="0"/>
    <n v="0"/>
    <n v="0"/>
    <n v="158"/>
    <n v="52"/>
    <n v="15"/>
    <n v="102"/>
    <n v="0"/>
    <n v="327"/>
    <n v="0"/>
    <n v="20"/>
    <n v="1676"/>
    <m/>
  </r>
  <r>
    <x v="12"/>
    <x v="10"/>
    <n v="0"/>
    <n v="148.75800000000001"/>
    <n v="0"/>
    <n v="46.227000000000004"/>
    <n v="194.98500000000001"/>
    <n v="194.98500000000001"/>
    <n v="353.28400000000005"/>
    <n v="297.51600000000002"/>
    <n v="0"/>
    <n v="92.454000000000008"/>
    <n v="0"/>
    <n v="389.97"/>
    <n v="389.97"/>
    <n v="61"/>
    <n v="5"/>
    <n v="3"/>
    <n v="69"/>
    <n v="60"/>
    <n v="68"/>
    <n v="10"/>
    <n v="23"/>
    <n v="0"/>
    <n v="161"/>
    <n v="62"/>
    <n v="26"/>
    <n v="161"/>
    <n v="249"/>
    <n v="23"/>
    <n v="29"/>
    <n v="132"/>
    <n v="184"/>
    <n v="60.414999999999999"/>
    <n v="0"/>
    <n v="166.46899999999999"/>
    <n v="226.88399999999999"/>
    <n v="3"/>
    <n v="8"/>
    <n v="29"/>
    <n v="40"/>
    <n v="113"/>
    <n v="58"/>
    <n v="39"/>
    <n v="210"/>
    <n v="0"/>
    <n v="0"/>
    <n v="0"/>
    <n v="0"/>
    <n v="158"/>
    <n v="52"/>
    <n v="15"/>
    <n v="102"/>
    <n v="0"/>
    <n v="327"/>
    <n v="0"/>
    <n v="20"/>
    <n v="1676"/>
    <m/>
  </r>
  <r>
    <x v="12"/>
    <x v="11"/>
    <n v="0"/>
    <n v="148.75800000000001"/>
    <n v="0"/>
    <n v="46.227000000000004"/>
    <n v="194.98500000000001"/>
    <n v="194.98500000000001"/>
    <n v="353.28400000000005"/>
    <n v="297.51600000000002"/>
    <n v="0"/>
    <n v="92.454000000000008"/>
    <n v="0"/>
    <n v="389.97"/>
    <n v="389.97"/>
    <n v="61"/>
    <n v="5"/>
    <n v="3"/>
    <n v="69"/>
    <n v="60"/>
    <n v="68"/>
    <n v="10"/>
    <n v="23"/>
    <n v="0"/>
    <n v="161"/>
    <n v="62"/>
    <n v="26"/>
    <n v="161"/>
    <n v="249"/>
    <n v="23"/>
    <n v="29"/>
    <n v="132"/>
    <n v="184"/>
    <n v="60.414999999999999"/>
    <n v="0"/>
    <n v="166.46899999999999"/>
    <n v="226.88399999999999"/>
    <n v="3"/>
    <n v="8"/>
    <n v="29"/>
    <n v="40"/>
    <n v="113"/>
    <n v="58"/>
    <n v="39"/>
    <n v="210"/>
    <n v="0"/>
    <n v="0"/>
    <n v="0"/>
    <n v="0"/>
    <n v="158"/>
    <n v="52"/>
    <n v="15"/>
    <n v="102"/>
    <n v="0"/>
    <n v="327"/>
    <n v="0"/>
    <n v="20"/>
    <n v="1676"/>
    <m/>
  </r>
  <r>
    <x v="13"/>
    <x v="0"/>
    <n v="0"/>
    <n v="148.75800000000001"/>
    <n v="0"/>
    <n v="46.227000000000004"/>
    <n v="194.98500000000001"/>
    <n v="194.98500000000001"/>
    <n v="353.28400000000005"/>
    <n v="297.51600000000002"/>
    <n v="0"/>
    <n v="92.454000000000008"/>
    <n v="0"/>
    <n v="389.97"/>
    <n v="389.97"/>
    <n v="61"/>
    <n v="5"/>
    <n v="3"/>
    <n v="69"/>
    <n v="60"/>
    <n v="68"/>
    <n v="10"/>
    <n v="23"/>
    <n v="0"/>
    <n v="161"/>
    <n v="62"/>
    <n v="26"/>
    <n v="161"/>
    <n v="249"/>
    <n v="23"/>
    <n v="29"/>
    <n v="132"/>
    <n v="184"/>
    <n v="60.414999999999999"/>
    <n v="0"/>
    <n v="166.46899999999999"/>
    <n v="226.88399999999999"/>
    <n v="3"/>
    <n v="8"/>
    <n v="29"/>
    <n v="40"/>
    <n v="113"/>
    <n v="58"/>
    <n v="39"/>
    <n v="210"/>
    <n v="0"/>
    <n v="0"/>
    <n v="0"/>
    <n v="0"/>
    <n v="158"/>
    <n v="52"/>
    <n v="15"/>
    <n v="102"/>
    <n v="0"/>
    <n v="327"/>
    <n v="0"/>
    <n v="20"/>
    <n v="1676"/>
    <m/>
  </r>
  <r>
    <x v="13"/>
    <x v="1"/>
    <n v="0"/>
    <n v="148.75800000000001"/>
    <n v="0"/>
    <n v="46.227000000000004"/>
    <n v="194.98500000000001"/>
    <n v="194.98500000000001"/>
    <n v="353.28400000000005"/>
    <n v="297.51600000000002"/>
    <n v="0"/>
    <n v="92.454000000000008"/>
    <n v="0"/>
    <n v="389.97"/>
    <n v="389.97"/>
    <n v="61"/>
    <n v="5"/>
    <n v="3"/>
    <n v="69"/>
    <n v="60"/>
    <n v="68"/>
    <n v="10"/>
    <n v="23"/>
    <n v="0"/>
    <n v="161"/>
    <n v="62"/>
    <n v="26"/>
    <n v="161"/>
    <n v="249"/>
    <n v="23"/>
    <n v="29"/>
    <n v="132"/>
    <n v="184"/>
    <n v="60.414999999999999"/>
    <n v="0"/>
    <n v="166.46899999999999"/>
    <n v="226.88399999999999"/>
    <n v="3"/>
    <n v="8"/>
    <n v="29"/>
    <n v="40"/>
    <n v="113"/>
    <n v="58"/>
    <n v="39"/>
    <n v="210"/>
    <n v="0"/>
    <n v="0"/>
    <n v="0"/>
    <n v="0"/>
    <n v="158"/>
    <n v="52"/>
    <n v="15"/>
    <n v="102"/>
    <n v="0"/>
    <n v="327"/>
    <n v="0"/>
    <n v="20"/>
    <n v="1676"/>
    <m/>
  </r>
  <r>
    <x v="13"/>
    <x v="2"/>
    <n v="0"/>
    <n v="148.75800000000001"/>
    <n v="0"/>
    <n v="46.227000000000004"/>
    <n v="194.98500000000001"/>
    <n v="194.98500000000001"/>
    <n v="353.28400000000005"/>
    <n v="297.51600000000002"/>
    <n v="0"/>
    <n v="92.454000000000008"/>
    <n v="0"/>
    <n v="389.97"/>
    <n v="389.97"/>
    <n v="61"/>
    <n v="5"/>
    <n v="3"/>
    <n v="69"/>
    <n v="60"/>
    <n v="68"/>
    <n v="10"/>
    <n v="23"/>
    <n v="0"/>
    <n v="161"/>
    <n v="62"/>
    <n v="26"/>
    <n v="161"/>
    <n v="249"/>
    <n v="23"/>
    <n v="29"/>
    <n v="132"/>
    <n v="184"/>
    <n v="60.414999999999999"/>
    <n v="0"/>
    <n v="166.46899999999999"/>
    <n v="226.88399999999999"/>
    <n v="3"/>
    <n v="8"/>
    <n v="29"/>
    <n v="40"/>
    <n v="113"/>
    <n v="58"/>
    <n v="39"/>
    <n v="210"/>
    <n v="0"/>
    <n v="0"/>
    <n v="0"/>
    <n v="0"/>
    <n v="158"/>
    <n v="52"/>
    <n v="15"/>
    <n v="102"/>
    <n v="0"/>
    <n v="327"/>
    <n v="0"/>
    <n v="20"/>
    <n v="1676"/>
    <m/>
  </r>
  <r>
    <x v="13"/>
    <x v="3"/>
    <n v="0"/>
    <n v="148.75800000000001"/>
    <n v="0"/>
    <n v="46.227000000000004"/>
    <n v="194.98500000000001"/>
    <n v="194.98500000000001"/>
    <n v="353.28400000000005"/>
    <n v="297.51600000000002"/>
    <n v="0"/>
    <n v="92.454000000000008"/>
    <n v="0"/>
    <n v="389.97"/>
    <n v="389.97"/>
    <n v="61"/>
    <n v="5"/>
    <n v="3"/>
    <n v="69"/>
    <n v="60"/>
    <n v="68"/>
    <n v="10"/>
    <n v="23"/>
    <n v="0"/>
    <n v="161"/>
    <n v="62"/>
    <n v="26"/>
    <n v="161"/>
    <n v="249"/>
    <n v="23"/>
    <n v="29"/>
    <n v="132"/>
    <n v="184"/>
    <n v="60.414999999999999"/>
    <n v="0"/>
    <n v="166.46899999999999"/>
    <n v="226.88399999999999"/>
    <n v="3"/>
    <n v="8"/>
    <n v="29"/>
    <n v="40"/>
    <n v="113"/>
    <n v="58"/>
    <n v="39"/>
    <n v="210"/>
    <n v="0"/>
    <n v="0"/>
    <n v="0"/>
    <n v="0"/>
    <n v="158"/>
    <n v="52"/>
    <n v="15"/>
    <n v="102"/>
    <n v="0"/>
    <n v="327"/>
    <n v="0"/>
    <n v="20"/>
    <n v="1676"/>
    <m/>
  </r>
  <r>
    <x v="13"/>
    <x v="4"/>
    <n v="0"/>
    <n v="148.75800000000001"/>
    <n v="0"/>
    <n v="46.227000000000004"/>
    <n v="194.98500000000001"/>
    <n v="194.98500000000001"/>
    <n v="353.28400000000005"/>
    <n v="297.51600000000002"/>
    <n v="0"/>
    <n v="92.454000000000008"/>
    <n v="0"/>
    <n v="389.97"/>
    <n v="389.97"/>
    <n v="61"/>
    <n v="5"/>
    <n v="3"/>
    <n v="69"/>
    <n v="60"/>
    <n v="68"/>
    <n v="10"/>
    <n v="23"/>
    <n v="0"/>
    <n v="161"/>
    <n v="62"/>
    <n v="26"/>
    <n v="161"/>
    <n v="249"/>
    <n v="23"/>
    <n v="29"/>
    <n v="132"/>
    <n v="184"/>
    <n v="60.414999999999999"/>
    <n v="0"/>
    <n v="166.46899999999999"/>
    <n v="226.88399999999999"/>
    <n v="3"/>
    <n v="8"/>
    <n v="29"/>
    <n v="40"/>
    <n v="113"/>
    <n v="58"/>
    <n v="39"/>
    <n v="210"/>
    <n v="0"/>
    <n v="0"/>
    <n v="0"/>
    <n v="0"/>
    <n v="158"/>
    <n v="52"/>
    <n v="15"/>
    <n v="102"/>
    <n v="0"/>
    <n v="327"/>
    <n v="0"/>
    <n v="20"/>
    <n v="1676"/>
    <m/>
  </r>
  <r>
    <x v="13"/>
    <x v="5"/>
    <n v="0"/>
    <n v="148.75800000000001"/>
    <n v="0"/>
    <n v="46.227000000000004"/>
    <n v="194.98500000000001"/>
    <n v="194.98500000000001"/>
    <n v="353.28400000000005"/>
    <n v="297.51600000000002"/>
    <n v="0"/>
    <n v="92.454000000000008"/>
    <n v="0"/>
    <n v="389.97"/>
    <n v="389.97"/>
    <n v="61"/>
    <n v="5"/>
    <n v="3"/>
    <n v="69"/>
    <n v="60"/>
    <n v="68"/>
    <n v="10"/>
    <n v="23"/>
    <n v="0"/>
    <n v="161"/>
    <n v="62"/>
    <n v="26"/>
    <n v="161"/>
    <n v="249"/>
    <n v="23"/>
    <n v="29"/>
    <n v="132"/>
    <n v="184"/>
    <n v="60.414999999999999"/>
    <n v="0"/>
    <n v="166.46899999999999"/>
    <n v="226.88399999999999"/>
    <n v="3"/>
    <n v="8"/>
    <n v="29"/>
    <n v="40"/>
    <n v="113"/>
    <n v="58"/>
    <n v="39"/>
    <n v="210"/>
    <n v="0"/>
    <n v="0"/>
    <n v="0"/>
    <n v="0"/>
    <n v="158"/>
    <n v="52"/>
    <n v="15"/>
    <n v="102"/>
    <n v="0"/>
    <n v="327"/>
    <n v="0"/>
    <n v="20"/>
    <n v="1676"/>
    <m/>
  </r>
  <r>
    <x v="13"/>
    <x v="6"/>
    <n v="0"/>
    <n v="148.75800000000001"/>
    <n v="0"/>
    <n v="46.227000000000004"/>
    <n v="194.98500000000001"/>
    <n v="194.98500000000001"/>
    <n v="353.28400000000005"/>
    <n v="297.51600000000002"/>
    <n v="0"/>
    <n v="92.454000000000008"/>
    <n v="0"/>
    <n v="389.97"/>
    <n v="389.97"/>
    <n v="61"/>
    <n v="5"/>
    <n v="3"/>
    <n v="69"/>
    <n v="60"/>
    <n v="68"/>
    <n v="10"/>
    <n v="23"/>
    <n v="0"/>
    <n v="161"/>
    <n v="62"/>
    <n v="26"/>
    <n v="161"/>
    <n v="249"/>
    <n v="23"/>
    <n v="29"/>
    <n v="132"/>
    <n v="184"/>
    <n v="60.414999999999999"/>
    <n v="0"/>
    <n v="166.46899999999999"/>
    <n v="226.88399999999999"/>
    <n v="3"/>
    <n v="8"/>
    <n v="29"/>
    <n v="40"/>
    <n v="113"/>
    <n v="58"/>
    <n v="39"/>
    <n v="210"/>
    <n v="0"/>
    <n v="0"/>
    <n v="0"/>
    <n v="0"/>
    <n v="158"/>
    <n v="52"/>
    <n v="15"/>
    <n v="102"/>
    <n v="0"/>
    <n v="327"/>
    <n v="0"/>
    <n v="20"/>
    <n v="1676"/>
    <m/>
  </r>
  <r>
    <x v="13"/>
    <x v="7"/>
    <n v="0"/>
    <n v="148.75800000000001"/>
    <n v="0"/>
    <n v="46.227000000000004"/>
    <n v="194.98500000000001"/>
    <n v="194.98500000000001"/>
    <n v="353.28400000000005"/>
    <n v="297.51600000000002"/>
    <n v="0"/>
    <n v="92.454000000000008"/>
    <n v="0"/>
    <n v="389.97"/>
    <n v="389.97"/>
    <n v="61"/>
    <n v="5"/>
    <n v="3"/>
    <n v="69"/>
    <n v="60"/>
    <n v="68"/>
    <n v="10"/>
    <n v="23"/>
    <n v="0"/>
    <n v="161"/>
    <n v="62"/>
    <n v="26"/>
    <n v="161"/>
    <n v="249"/>
    <n v="23"/>
    <n v="29"/>
    <n v="132"/>
    <n v="184"/>
    <n v="60.414999999999999"/>
    <n v="0"/>
    <n v="166.46899999999999"/>
    <n v="226.88399999999999"/>
    <n v="3"/>
    <n v="8"/>
    <n v="29"/>
    <n v="40"/>
    <n v="113"/>
    <n v="58"/>
    <n v="39"/>
    <n v="210"/>
    <n v="0"/>
    <n v="0"/>
    <n v="0"/>
    <n v="0"/>
    <n v="158"/>
    <n v="52"/>
    <n v="15"/>
    <n v="102"/>
    <n v="0"/>
    <n v="327"/>
    <n v="0"/>
    <n v="20"/>
    <n v="1676"/>
    <m/>
  </r>
  <r>
    <x v="13"/>
    <x v="8"/>
    <n v="0"/>
    <n v="148.75800000000001"/>
    <n v="0"/>
    <n v="46.227000000000004"/>
    <n v="194.98500000000001"/>
    <n v="194.98500000000001"/>
    <n v="353.28400000000005"/>
    <n v="297.51600000000002"/>
    <n v="0"/>
    <n v="92.454000000000008"/>
    <n v="0"/>
    <n v="389.97"/>
    <n v="389.97"/>
    <n v="61"/>
    <n v="5"/>
    <n v="3"/>
    <n v="69"/>
    <n v="60"/>
    <n v="68"/>
    <n v="10"/>
    <n v="23"/>
    <n v="0"/>
    <n v="161"/>
    <n v="62"/>
    <n v="26"/>
    <n v="161"/>
    <n v="249"/>
    <n v="23"/>
    <n v="29"/>
    <n v="132"/>
    <n v="184"/>
    <n v="60.414999999999999"/>
    <n v="0"/>
    <n v="166.46899999999999"/>
    <n v="226.88399999999999"/>
    <n v="3"/>
    <n v="8"/>
    <n v="29"/>
    <n v="40"/>
    <n v="113"/>
    <n v="58"/>
    <n v="39"/>
    <n v="210"/>
    <n v="0"/>
    <n v="0"/>
    <n v="0"/>
    <n v="0"/>
    <n v="158"/>
    <n v="52"/>
    <n v="15"/>
    <n v="102"/>
    <n v="0"/>
    <n v="327"/>
    <n v="0"/>
    <n v="20"/>
    <n v="1676"/>
    <m/>
  </r>
  <r>
    <x v="13"/>
    <x v="9"/>
    <n v="0"/>
    <n v="148.75800000000001"/>
    <n v="0"/>
    <n v="46.227000000000004"/>
    <n v="194.98500000000001"/>
    <n v="194.98500000000001"/>
    <n v="353.28400000000005"/>
    <n v="297.51600000000002"/>
    <n v="0"/>
    <n v="92.454000000000008"/>
    <n v="0"/>
    <n v="389.97"/>
    <n v="389.97"/>
    <n v="61"/>
    <n v="5"/>
    <n v="3"/>
    <n v="69"/>
    <n v="60"/>
    <n v="68"/>
    <n v="10"/>
    <n v="23"/>
    <n v="0"/>
    <n v="161"/>
    <n v="62"/>
    <n v="26"/>
    <n v="161"/>
    <n v="249"/>
    <n v="23"/>
    <n v="29"/>
    <n v="132"/>
    <n v="184"/>
    <n v="60.414999999999999"/>
    <n v="0"/>
    <n v="166.46899999999999"/>
    <n v="226.88399999999999"/>
    <n v="3"/>
    <n v="8"/>
    <n v="29"/>
    <n v="40"/>
    <n v="113"/>
    <n v="58"/>
    <n v="39"/>
    <n v="210"/>
    <n v="0"/>
    <n v="0"/>
    <n v="0"/>
    <n v="0"/>
    <n v="158"/>
    <n v="52"/>
    <n v="15"/>
    <n v="102"/>
    <n v="0"/>
    <n v="327"/>
    <n v="0"/>
    <n v="20"/>
    <n v="1676"/>
    <m/>
  </r>
  <r>
    <x v="13"/>
    <x v="10"/>
    <n v="0"/>
    <n v="138.45500000000001"/>
    <n v="0"/>
    <n v="56.53"/>
    <n v="194.98500000000001"/>
    <n v="194.98500000000001"/>
    <n v="392.76900000000001"/>
    <n v="276.91000000000003"/>
    <n v="0"/>
    <n v="113.06"/>
    <n v="0"/>
    <n v="389.97"/>
    <n v="389.97"/>
    <n v="61"/>
    <n v="5"/>
    <n v="3"/>
    <n v="69"/>
    <n v="60"/>
    <n v="68"/>
    <n v="10"/>
    <n v="23"/>
    <n v="0"/>
    <n v="161"/>
    <n v="62"/>
    <n v="26"/>
    <n v="161"/>
    <n v="249"/>
    <n v="23"/>
    <n v="29"/>
    <n v="132"/>
    <n v="184"/>
    <n v="60.414999999999999"/>
    <n v="0"/>
    <n v="166.46899999999999"/>
    <n v="226.88399999999999"/>
    <n v="3"/>
    <n v="8"/>
    <n v="29"/>
    <n v="40"/>
    <n v="113"/>
    <n v="58"/>
    <n v="39"/>
    <n v="210"/>
    <n v="0"/>
    <n v="0"/>
    <n v="0"/>
    <n v="0"/>
    <n v="158"/>
    <n v="52"/>
    <n v="15"/>
    <n v="102"/>
    <n v="0"/>
    <n v="327"/>
    <n v="0"/>
    <n v="20"/>
    <n v="1676"/>
    <s v="Electrificación del sector Glew-Korn, cuamdno 10,303km al servicio electrificado"/>
  </r>
  <r>
    <x v="13"/>
    <x v="11"/>
    <n v="0"/>
    <n v="138.45500000000001"/>
    <n v="0"/>
    <n v="56.53"/>
    <n v="194.98500000000001"/>
    <n v="194.98500000000001"/>
    <n v="392.76900000000001"/>
    <n v="276.91000000000003"/>
    <n v="0"/>
    <n v="113.06"/>
    <n v="0"/>
    <n v="389.97"/>
    <n v="389.97"/>
    <n v="61"/>
    <n v="5"/>
    <n v="3"/>
    <n v="69"/>
    <n v="60"/>
    <n v="68"/>
    <n v="10"/>
    <n v="23"/>
    <n v="0"/>
    <n v="161"/>
    <n v="62"/>
    <n v="26"/>
    <n v="161"/>
    <n v="249"/>
    <n v="23"/>
    <n v="29"/>
    <n v="132"/>
    <n v="184"/>
    <n v="60.414999999999999"/>
    <n v="0"/>
    <n v="166.46899999999999"/>
    <n v="226.88399999999999"/>
    <n v="3"/>
    <n v="8"/>
    <n v="29"/>
    <n v="40"/>
    <n v="113"/>
    <n v="58"/>
    <n v="39"/>
    <n v="210"/>
    <n v="0"/>
    <n v="0"/>
    <n v="0"/>
    <n v="0"/>
    <n v="158"/>
    <n v="52"/>
    <n v="15"/>
    <n v="102"/>
    <n v="0"/>
    <n v="327"/>
    <n v="0"/>
    <n v="20"/>
    <n v="1676"/>
    <m/>
  </r>
  <r>
    <x v="14"/>
    <x v="0"/>
    <n v="0"/>
    <n v="138.45500000000001"/>
    <n v="0"/>
    <n v="56.53"/>
    <n v="194.98500000000001"/>
    <n v="194.98500000000001"/>
    <n v="392.76900000000001"/>
    <n v="276.91000000000003"/>
    <n v="0"/>
    <n v="113.06"/>
    <n v="0"/>
    <n v="389.97"/>
    <n v="389.97"/>
    <n v="61"/>
    <n v="5"/>
    <n v="3"/>
    <n v="69"/>
    <n v="60"/>
    <n v="68"/>
    <n v="10"/>
    <n v="23"/>
    <n v="0"/>
    <n v="161"/>
    <n v="62"/>
    <n v="26"/>
    <n v="161"/>
    <n v="249"/>
    <n v="23"/>
    <n v="29"/>
    <n v="132"/>
    <n v="184"/>
    <n v="60.414999999999999"/>
    <n v="0"/>
    <n v="166.46899999999999"/>
    <n v="226.88399999999999"/>
    <n v="3"/>
    <n v="8"/>
    <n v="29"/>
    <n v="40"/>
    <n v="113"/>
    <n v="58"/>
    <n v="39"/>
    <n v="210"/>
    <n v="0"/>
    <n v="0"/>
    <n v="0"/>
    <n v="0"/>
    <n v="158"/>
    <n v="52"/>
    <n v="15"/>
    <n v="102"/>
    <n v="0"/>
    <n v="327"/>
    <n v="0"/>
    <n v="20"/>
    <n v="1676"/>
    <m/>
  </r>
  <r>
    <x v="14"/>
    <x v="1"/>
    <n v="0"/>
    <n v="138.45500000000001"/>
    <n v="0"/>
    <n v="56.53"/>
    <n v="194.98500000000001"/>
    <n v="194.98500000000001"/>
    <n v="392.76900000000001"/>
    <n v="276.91000000000003"/>
    <n v="0"/>
    <n v="113.06"/>
    <n v="0"/>
    <n v="389.97"/>
    <n v="389.97"/>
    <n v="61"/>
    <n v="5"/>
    <n v="3"/>
    <n v="69"/>
    <n v="60"/>
    <n v="68"/>
    <n v="10"/>
    <n v="23"/>
    <n v="0"/>
    <n v="161"/>
    <n v="62"/>
    <n v="26"/>
    <n v="161"/>
    <n v="249"/>
    <n v="23"/>
    <n v="29"/>
    <n v="132"/>
    <n v="184"/>
    <n v="60.414999999999999"/>
    <n v="0"/>
    <n v="166.46899999999999"/>
    <n v="226.88399999999999"/>
    <n v="3"/>
    <n v="8"/>
    <n v="29"/>
    <n v="40"/>
    <n v="113"/>
    <n v="58"/>
    <n v="39"/>
    <n v="210"/>
    <n v="0"/>
    <n v="0"/>
    <n v="0"/>
    <n v="0"/>
    <n v="158"/>
    <n v="52"/>
    <n v="15"/>
    <n v="102"/>
    <n v="0"/>
    <n v="327"/>
    <n v="0"/>
    <n v="20"/>
    <n v="1676"/>
    <m/>
  </r>
  <r>
    <x v="14"/>
    <x v="2"/>
    <n v="0"/>
    <n v="138.45500000000001"/>
    <n v="0"/>
    <n v="56.53"/>
    <n v="194.98500000000001"/>
    <n v="194.98500000000001"/>
    <n v="392.76900000000001"/>
    <n v="276.91000000000003"/>
    <n v="0"/>
    <n v="113.06"/>
    <n v="0"/>
    <n v="389.97"/>
    <n v="389.97"/>
    <n v="61"/>
    <n v="5"/>
    <n v="3"/>
    <n v="69"/>
    <n v="60"/>
    <n v="68"/>
    <n v="10"/>
    <n v="23"/>
    <n v="0"/>
    <n v="161"/>
    <n v="62"/>
    <n v="26"/>
    <n v="161"/>
    <n v="249"/>
    <n v="23"/>
    <n v="29"/>
    <n v="132"/>
    <n v="184"/>
    <n v="60.414999999999999"/>
    <n v="0"/>
    <n v="166.46899999999999"/>
    <n v="226.88399999999999"/>
    <n v="3"/>
    <n v="8"/>
    <n v="29"/>
    <n v="40"/>
    <n v="113"/>
    <n v="58"/>
    <n v="39"/>
    <n v="210"/>
    <n v="0"/>
    <n v="0"/>
    <n v="0"/>
    <n v="0"/>
    <n v="158"/>
    <n v="52"/>
    <n v="15"/>
    <n v="102"/>
    <n v="0"/>
    <n v="327"/>
    <n v="0"/>
    <n v="20"/>
    <n v="1676"/>
    <m/>
  </r>
  <r>
    <x v="14"/>
    <x v="3"/>
    <n v="0"/>
    <n v="138.45500000000001"/>
    <n v="0"/>
    <n v="56.53"/>
    <n v="194.98500000000001"/>
    <n v="194.98500000000001"/>
    <n v="392.76900000000001"/>
    <n v="276.91000000000003"/>
    <n v="0"/>
    <n v="113.06"/>
    <n v="0"/>
    <n v="389.97"/>
    <n v="389.97"/>
    <n v="61"/>
    <n v="5"/>
    <n v="3"/>
    <n v="69"/>
    <n v="60"/>
    <n v="68"/>
    <n v="10"/>
    <n v="23"/>
    <n v="0"/>
    <n v="161"/>
    <n v="62"/>
    <n v="26"/>
    <n v="161"/>
    <n v="249"/>
    <n v="23"/>
    <n v="29"/>
    <n v="132"/>
    <n v="184"/>
    <n v="60.414999999999999"/>
    <n v="0"/>
    <n v="166.46899999999999"/>
    <n v="226.88399999999999"/>
    <n v="3"/>
    <n v="8"/>
    <n v="29"/>
    <n v="40"/>
    <n v="113"/>
    <n v="58"/>
    <n v="39"/>
    <n v="210"/>
    <n v="0"/>
    <n v="0"/>
    <n v="0"/>
    <n v="0"/>
    <n v="158"/>
    <n v="52"/>
    <n v="15"/>
    <n v="102"/>
    <n v="0"/>
    <n v="327"/>
    <n v="0"/>
    <n v="20"/>
    <n v="1676"/>
    <m/>
  </r>
  <r>
    <x v="14"/>
    <x v="4"/>
    <n v="0"/>
    <n v="138.45500000000001"/>
    <n v="0"/>
    <n v="56.53"/>
    <n v="194.98500000000001"/>
    <n v="194.98500000000001"/>
    <n v="392.76900000000001"/>
    <n v="276.91000000000003"/>
    <n v="0"/>
    <n v="113.06"/>
    <n v="0"/>
    <n v="389.97"/>
    <n v="389.97"/>
    <n v="61"/>
    <n v="5"/>
    <n v="3"/>
    <n v="69"/>
    <n v="60"/>
    <n v="68"/>
    <n v="10"/>
    <n v="23"/>
    <n v="0"/>
    <n v="161"/>
    <n v="62"/>
    <n v="26"/>
    <n v="161"/>
    <n v="249"/>
    <n v="23"/>
    <n v="29"/>
    <n v="132"/>
    <n v="184"/>
    <n v="60.414999999999999"/>
    <n v="0"/>
    <n v="166.46899999999999"/>
    <n v="226.88399999999999"/>
    <n v="3"/>
    <n v="8"/>
    <n v="29"/>
    <n v="40"/>
    <n v="113"/>
    <n v="58"/>
    <n v="39"/>
    <n v="210"/>
    <n v="0"/>
    <n v="0"/>
    <n v="0"/>
    <n v="0"/>
    <n v="158"/>
    <n v="52"/>
    <n v="15"/>
    <n v="102"/>
    <n v="0"/>
    <n v="327"/>
    <n v="0"/>
    <n v="20"/>
    <n v="1676"/>
    <m/>
  </r>
  <r>
    <x v="14"/>
    <x v="5"/>
    <n v="0"/>
    <n v="138.45500000000001"/>
    <n v="0"/>
    <n v="56.53"/>
    <n v="194.98500000000001"/>
    <n v="194.98500000000001"/>
    <n v="392.76900000000001"/>
    <n v="276.91000000000003"/>
    <n v="0"/>
    <n v="113.06"/>
    <n v="0"/>
    <n v="389.97"/>
    <n v="389.97"/>
    <n v="61"/>
    <n v="5"/>
    <n v="3"/>
    <n v="69"/>
    <n v="60"/>
    <n v="68"/>
    <n v="10"/>
    <n v="23"/>
    <n v="0"/>
    <n v="161"/>
    <n v="62"/>
    <n v="26"/>
    <n v="161"/>
    <n v="249"/>
    <n v="23"/>
    <n v="29"/>
    <n v="132"/>
    <n v="184"/>
    <n v="60.414999999999999"/>
    <n v="0"/>
    <n v="166.46899999999999"/>
    <n v="226.88399999999999"/>
    <n v="3"/>
    <n v="8"/>
    <n v="29"/>
    <n v="40"/>
    <n v="113"/>
    <n v="58"/>
    <n v="39"/>
    <n v="210"/>
    <n v="0"/>
    <n v="0"/>
    <n v="0"/>
    <n v="0"/>
    <n v="158"/>
    <n v="52"/>
    <n v="15"/>
    <n v="102"/>
    <n v="0"/>
    <n v="327"/>
    <n v="0"/>
    <n v="20"/>
    <n v="1676"/>
    <m/>
  </r>
  <r>
    <x v="14"/>
    <x v="6"/>
    <n v="0"/>
    <n v="138.45500000000001"/>
    <n v="0"/>
    <n v="56.53"/>
    <n v="194.98500000000001"/>
    <n v="194.98500000000001"/>
    <n v="392.76900000000001"/>
    <n v="276.91000000000003"/>
    <n v="0"/>
    <n v="113.06"/>
    <n v="0"/>
    <n v="389.97"/>
    <n v="389.97"/>
    <n v="61"/>
    <n v="5"/>
    <n v="3"/>
    <n v="69"/>
    <n v="60"/>
    <n v="68"/>
    <n v="10"/>
    <n v="23"/>
    <n v="0"/>
    <n v="161"/>
    <n v="62"/>
    <n v="26"/>
    <n v="161"/>
    <n v="249"/>
    <n v="23"/>
    <n v="29"/>
    <n v="132"/>
    <n v="184"/>
    <n v="60.414999999999999"/>
    <n v="0"/>
    <n v="166.46899999999999"/>
    <n v="226.88399999999999"/>
    <n v="3"/>
    <n v="8"/>
    <n v="29"/>
    <n v="40"/>
    <n v="113"/>
    <n v="58"/>
    <n v="39"/>
    <n v="210"/>
    <n v="0"/>
    <n v="0"/>
    <n v="0"/>
    <n v="0"/>
    <n v="158"/>
    <n v="52"/>
    <n v="15"/>
    <n v="102"/>
    <n v="0"/>
    <n v="327"/>
    <n v="0"/>
    <n v="20"/>
    <n v="1676"/>
    <m/>
  </r>
  <r>
    <x v="14"/>
    <x v="7"/>
    <n v="0"/>
    <n v="138.45500000000001"/>
    <n v="0"/>
    <n v="56.53"/>
    <n v="194.98500000000001"/>
    <n v="194.98500000000001"/>
    <n v="392.76900000000001"/>
    <n v="276.91000000000003"/>
    <n v="0"/>
    <n v="113.06"/>
    <n v="0"/>
    <n v="389.97"/>
    <n v="389.97"/>
    <n v="61"/>
    <n v="5"/>
    <n v="3"/>
    <n v="69"/>
    <n v="60"/>
    <n v="68"/>
    <n v="10"/>
    <n v="23"/>
    <n v="0"/>
    <n v="161"/>
    <n v="62"/>
    <n v="26"/>
    <n v="161"/>
    <n v="249"/>
    <n v="23"/>
    <n v="29"/>
    <n v="132"/>
    <n v="184"/>
    <n v="60.414999999999999"/>
    <n v="0"/>
    <n v="166.46899999999999"/>
    <n v="226.88399999999999"/>
    <n v="3"/>
    <n v="8"/>
    <n v="29"/>
    <n v="40"/>
    <n v="113"/>
    <n v="58"/>
    <n v="39"/>
    <n v="210"/>
    <n v="0"/>
    <n v="0"/>
    <n v="0"/>
    <n v="0"/>
    <n v="158"/>
    <n v="52"/>
    <n v="15"/>
    <n v="102"/>
    <n v="0"/>
    <n v="327"/>
    <n v="0"/>
    <n v="20"/>
    <n v="1676"/>
    <m/>
  </r>
  <r>
    <x v="14"/>
    <x v="8"/>
    <n v="0"/>
    <n v="138.45500000000001"/>
    <n v="0"/>
    <n v="56.53"/>
    <n v="194.98500000000001"/>
    <n v="194.98500000000001"/>
    <n v="392.76900000000001"/>
    <n v="276.91000000000003"/>
    <n v="0"/>
    <n v="113.06"/>
    <n v="0"/>
    <n v="389.97"/>
    <n v="389.97"/>
    <n v="61"/>
    <n v="5"/>
    <n v="3"/>
    <n v="69"/>
    <n v="60"/>
    <n v="68"/>
    <n v="10"/>
    <n v="23"/>
    <n v="0"/>
    <n v="161"/>
    <n v="62"/>
    <n v="26"/>
    <n v="161"/>
    <n v="249"/>
    <n v="23"/>
    <n v="29"/>
    <n v="132"/>
    <n v="184"/>
    <n v="60.414999999999999"/>
    <n v="0"/>
    <n v="166.46899999999999"/>
    <n v="226.88399999999999"/>
    <n v="3"/>
    <n v="8"/>
    <n v="29"/>
    <n v="40"/>
    <n v="113"/>
    <n v="58"/>
    <n v="39"/>
    <n v="210"/>
    <n v="0"/>
    <n v="0"/>
    <n v="0"/>
    <n v="0"/>
    <n v="158"/>
    <n v="52"/>
    <n v="15"/>
    <n v="102"/>
    <n v="0"/>
    <n v="327"/>
    <n v="0"/>
    <n v="20"/>
    <n v="1676"/>
    <m/>
  </r>
  <r>
    <x v="14"/>
    <x v="9"/>
    <n v="0"/>
    <n v="138.45500000000001"/>
    <n v="0"/>
    <n v="56.53"/>
    <n v="194.98500000000001"/>
    <n v="194.98500000000001"/>
    <n v="392.76900000000001"/>
    <n v="276.91000000000003"/>
    <n v="0"/>
    <n v="113.06"/>
    <n v="0"/>
    <n v="389.97"/>
    <n v="389.97"/>
    <n v="61"/>
    <n v="5"/>
    <n v="3"/>
    <n v="69"/>
    <n v="60"/>
    <n v="68"/>
    <n v="10"/>
    <n v="23"/>
    <n v="0"/>
    <n v="161"/>
    <n v="62"/>
    <n v="26"/>
    <n v="161"/>
    <n v="249"/>
    <n v="23"/>
    <n v="29"/>
    <n v="132"/>
    <n v="184"/>
    <n v="60.414999999999999"/>
    <n v="0"/>
    <n v="166.46899999999999"/>
    <n v="226.88399999999999"/>
    <n v="3"/>
    <n v="8"/>
    <n v="29"/>
    <n v="40"/>
    <n v="113"/>
    <n v="58"/>
    <n v="39"/>
    <n v="210"/>
    <n v="0"/>
    <n v="0"/>
    <n v="0"/>
    <n v="0"/>
    <n v="158"/>
    <n v="52"/>
    <n v="15"/>
    <n v="102"/>
    <n v="0"/>
    <n v="327"/>
    <n v="0"/>
    <n v="20"/>
    <n v="1676"/>
    <m/>
  </r>
  <r>
    <x v="14"/>
    <x v="10"/>
    <n v="0"/>
    <n v="138.45500000000001"/>
    <n v="0"/>
    <n v="56.53"/>
    <n v="194.98500000000001"/>
    <n v="194.98500000000001"/>
    <n v="392.76900000000001"/>
    <n v="276.91000000000003"/>
    <n v="0"/>
    <n v="113.06"/>
    <n v="0"/>
    <n v="389.97"/>
    <n v="389.97"/>
    <n v="61"/>
    <n v="5"/>
    <n v="3"/>
    <n v="69"/>
    <n v="60"/>
    <n v="68"/>
    <n v="10"/>
    <n v="23"/>
    <n v="0"/>
    <n v="161"/>
    <n v="62"/>
    <n v="26"/>
    <n v="161"/>
    <n v="249"/>
    <n v="23"/>
    <n v="29"/>
    <n v="132"/>
    <n v="184"/>
    <n v="60.414999999999999"/>
    <n v="0"/>
    <n v="166.46899999999999"/>
    <n v="226.88399999999999"/>
    <n v="3"/>
    <n v="8"/>
    <n v="29"/>
    <n v="40"/>
    <n v="113"/>
    <n v="58"/>
    <n v="39"/>
    <n v="210"/>
    <n v="0"/>
    <n v="0"/>
    <n v="0"/>
    <n v="0"/>
    <n v="158"/>
    <n v="52"/>
    <n v="15"/>
    <n v="102"/>
    <n v="0"/>
    <n v="327"/>
    <n v="0"/>
    <n v="20"/>
    <n v="1676"/>
    <m/>
  </r>
  <r>
    <x v="14"/>
    <x v="11"/>
    <n v="0"/>
    <n v="138.45500000000001"/>
    <n v="0"/>
    <n v="56.53"/>
    <n v="194.98500000000001"/>
    <n v="194.98500000000001"/>
    <n v="392.76900000000001"/>
    <n v="276.91000000000003"/>
    <n v="0"/>
    <n v="113.06"/>
    <n v="0"/>
    <n v="389.97"/>
    <n v="389.97"/>
    <n v="61"/>
    <n v="5"/>
    <n v="3"/>
    <n v="69"/>
    <n v="60"/>
    <n v="68"/>
    <n v="10"/>
    <n v="23"/>
    <n v="0"/>
    <n v="161"/>
    <n v="62"/>
    <n v="26"/>
    <n v="161"/>
    <n v="249"/>
    <n v="23"/>
    <n v="29"/>
    <n v="132"/>
    <n v="184"/>
    <n v="60.414999999999999"/>
    <n v="0"/>
    <n v="166.46899999999999"/>
    <n v="226.88399999999999"/>
    <n v="3"/>
    <n v="8"/>
    <n v="29"/>
    <n v="40"/>
    <n v="113"/>
    <n v="58"/>
    <n v="39"/>
    <n v="210"/>
    <n v="0"/>
    <n v="0"/>
    <n v="0"/>
    <n v="0"/>
    <n v="158"/>
    <n v="52"/>
    <n v="15"/>
    <n v="102"/>
    <n v="0"/>
    <n v="327"/>
    <n v="0"/>
    <n v="20"/>
    <n v="1676"/>
    <m/>
  </r>
  <r>
    <x v="15"/>
    <x v="0"/>
    <n v="0"/>
    <n v="138.45500000000001"/>
    <n v="0"/>
    <n v="56.53"/>
    <n v="194.98500000000001"/>
    <n v="194.98500000000001"/>
    <n v="392.76900000000001"/>
    <n v="276.91000000000003"/>
    <n v="0"/>
    <n v="113.06"/>
    <n v="0"/>
    <n v="389.97"/>
    <n v="389.97"/>
    <n v="61"/>
    <n v="5"/>
    <n v="3"/>
    <n v="69"/>
    <n v="60"/>
    <n v="68"/>
    <n v="10"/>
    <n v="23"/>
    <n v="0"/>
    <n v="161"/>
    <n v="62"/>
    <n v="26"/>
    <n v="161"/>
    <n v="249"/>
    <n v="23"/>
    <n v="29"/>
    <n v="132"/>
    <n v="184"/>
    <n v="60.414999999999999"/>
    <n v="0"/>
    <n v="166.46899999999999"/>
    <n v="226.88399999999999"/>
    <n v="3"/>
    <n v="8"/>
    <n v="29"/>
    <n v="40"/>
    <n v="113"/>
    <n v="58"/>
    <n v="39"/>
    <n v="210"/>
    <n v="0"/>
    <n v="0"/>
    <n v="0"/>
    <n v="0"/>
    <n v="158"/>
    <n v="52"/>
    <n v="15"/>
    <n v="102"/>
    <n v="0"/>
    <n v="327"/>
    <n v="0"/>
    <n v="20"/>
    <n v="1676"/>
    <m/>
  </r>
  <r>
    <x v="15"/>
    <x v="1"/>
    <n v="0"/>
    <n v="138.45500000000001"/>
    <n v="0"/>
    <n v="56.53"/>
    <n v="194.98500000000001"/>
    <n v="194.98500000000001"/>
    <n v="392.76900000000001"/>
    <n v="276.91000000000003"/>
    <n v="0"/>
    <n v="113.06"/>
    <n v="0"/>
    <n v="389.97"/>
    <n v="389.97"/>
    <n v="61"/>
    <n v="5"/>
    <n v="3"/>
    <n v="69"/>
    <n v="60"/>
    <n v="68"/>
    <n v="10"/>
    <n v="23"/>
    <n v="0"/>
    <n v="161"/>
    <n v="62"/>
    <n v="26"/>
    <n v="161"/>
    <n v="249"/>
    <n v="23"/>
    <n v="29"/>
    <n v="132"/>
    <n v="184"/>
    <n v="60.414999999999999"/>
    <n v="0"/>
    <n v="166.46899999999999"/>
    <n v="226.88399999999999"/>
    <n v="3"/>
    <n v="8"/>
    <n v="29"/>
    <n v="40"/>
    <n v="113"/>
    <n v="58"/>
    <n v="39"/>
    <n v="210"/>
    <n v="0"/>
    <n v="0"/>
    <n v="0"/>
    <n v="0"/>
    <n v="158"/>
    <n v="52"/>
    <n v="15"/>
    <n v="102"/>
    <n v="0"/>
    <n v="327"/>
    <n v="0"/>
    <n v="20"/>
    <n v="1676"/>
    <m/>
  </r>
  <r>
    <x v="15"/>
    <x v="2"/>
    <n v="0"/>
    <n v="138.45500000000001"/>
    <n v="0"/>
    <n v="56.53"/>
    <n v="194.98500000000001"/>
    <n v="194.98500000000001"/>
    <n v="392.76900000000001"/>
    <n v="276.91000000000003"/>
    <n v="0"/>
    <n v="113.06"/>
    <n v="0"/>
    <n v="389.97"/>
    <n v="389.97"/>
    <n v="61"/>
    <n v="5"/>
    <n v="3"/>
    <n v="69"/>
    <n v="60"/>
    <n v="68"/>
    <n v="10"/>
    <n v="23"/>
    <n v="0"/>
    <n v="161"/>
    <n v="62"/>
    <n v="26"/>
    <n v="161"/>
    <n v="249"/>
    <n v="23"/>
    <n v="29"/>
    <n v="132"/>
    <n v="184"/>
    <n v="60.414999999999999"/>
    <n v="0"/>
    <n v="166.46899999999999"/>
    <n v="226.88399999999999"/>
    <n v="3"/>
    <n v="8"/>
    <n v="29"/>
    <n v="40"/>
    <n v="113"/>
    <n v="58"/>
    <n v="39"/>
    <n v="210"/>
    <n v="0"/>
    <n v="0"/>
    <n v="0"/>
    <n v="0"/>
    <n v="158"/>
    <n v="52"/>
    <n v="15"/>
    <n v="102"/>
    <n v="0"/>
    <n v="327"/>
    <n v="0"/>
    <n v="20"/>
    <n v="1676"/>
    <m/>
  </r>
  <r>
    <x v="15"/>
    <x v="3"/>
    <n v="0"/>
    <n v="138.45500000000001"/>
    <n v="0"/>
    <n v="56.53"/>
    <n v="194.98500000000001"/>
    <n v="194.98500000000001"/>
    <n v="392.76900000000001"/>
    <n v="276.91000000000003"/>
    <n v="0"/>
    <n v="113.06"/>
    <n v="0"/>
    <n v="389.97"/>
    <n v="389.97"/>
    <n v="61"/>
    <n v="5"/>
    <n v="3"/>
    <n v="69"/>
    <n v="60"/>
    <n v="68"/>
    <n v="10"/>
    <n v="23"/>
    <n v="0"/>
    <n v="161"/>
    <n v="62"/>
    <n v="26"/>
    <n v="161"/>
    <n v="249"/>
    <n v="23"/>
    <n v="29"/>
    <n v="132"/>
    <n v="184"/>
    <n v="60.414999999999999"/>
    <n v="0"/>
    <n v="166.46899999999999"/>
    <n v="226.88399999999999"/>
    <n v="3"/>
    <n v="8"/>
    <n v="29"/>
    <n v="40"/>
    <n v="113"/>
    <n v="58"/>
    <n v="39"/>
    <n v="210"/>
    <n v="0"/>
    <n v="0"/>
    <n v="0"/>
    <n v="0"/>
    <n v="158"/>
    <n v="52"/>
    <n v="15"/>
    <n v="102"/>
    <n v="0"/>
    <n v="327"/>
    <n v="0"/>
    <n v="20"/>
    <n v="1676"/>
    <m/>
  </r>
  <r>
    <x v="15"/>
    <x v="4"/>
    <n v="0"/>
    <n v="138.45500000000001"/>
    <n v="0"/>
    <n v="56.53"/>
    <n v="194.98500000000001"/>
    <n v="194.98500000000001"/>
    <n v="392.76900000000001"/>
    <n v="276.91000000000003"/>
    <n v="0"/>
    <n v="113.06"/>
    <n v="0"/>
    <n v="389.97"/>
    <n v="389.97"/>
    <n v="61"/>
    <n v="5"/>
    <n v="3"/>
    <n v="69"/>
    <n v="60"/>
    <n v="68"/>
    <n v="10"/>
    <n v="23"/>
    <n v="0"/>
    <n v="161"/>
    <n v="62"/>
    <n v="26"/>
    <n v="161"/>
    <n v="249"/>
    <n v="23"/>
    <n v="29"/>
    <n v="132"/>
    <n v="184"/>
    <n v="60.414999999999999"/>
    <n v="0"/>
    <n v="166.46899999999999"/>
    <n v="226.88399999999999"/>
    <n v="3"/>
    <n v="8"/>
    <n v="29"/>
    <n v="40"/>
    <n v="113"/>
    <n v="58"/>
    <n v="39"/>
    <n v="210"/>
    <n v="0"/>
    <n v="0"/>
    <n v="0"/>
    <n v="0"/>
    <n v="158"/>
    <n v="52"/>
    <n v="15"/>
    <n v="102"/>
    <n v="0"/>
    <n v="327"/>
    <n v="0"/>
    <n v="20"/>
    <n v="1676"/>
    <m/>
  </r>
  <r>
    <x v="15"/>
    <x v="5"/>
    <n v="0"/>
    <n v="138.45500000000001"/>
    <n v="0"/>
    <n v="56.53"/>
    <n v="194.98500000000001"/>
    <n v="194.98500000000001"/>
    <n v="392.76900000000001"/>
    <n v="276.91000000000003"/>
    <n v="0"/>
    <n v="113.06"/>
    <n v="0"/>
    <n v="389.97"/>
    <n v="389.97"/>
    <n v="61"/>
    <n v="5"/>
    <n v="3"/>
    <n v="69"/>
    <n v="60"/>
    <n v="68"/>
    <n v="10"/>
    <n v="23"/>
    <n v="0"/>
    <n v="161"/>
    <n v="62"/>
    <n v="26"/>
    <n v="161"/>
    <n v="249"/>
    <n v="23"/>
    <n v="29"/>
    <n v="132"/>
    <n v="184"/>
    <n v="60.414999999999999"/>
    <n v="0"/>
    <n v="166.46899999999999"/>
    <n v="226.88399999999999"/>
    <n v="3"/>
    <n v="8"/>
    <n v="29"/>
    <n v="40"/>
    <n v="113"/>
    <n v="58"/>
    <n v="39"/>
    <n v="210"/>
    <n v="0"/>
    <n v="0"/>
    <n v="0"/>
    <n v="0"/>
    <n v="158"/>
    <n v="52"/>
    <n v="15"/>
    <n v="102"/>
    <n v="0"/>
    <n v="327"/>
    <n v="0"/>
    <n v="20"/>
    <n v="1676"/>
    <m/>
  </r>
  <r>
    <x v="15"/>
    <x v="6"/>
    <n v="0"/>
    <n v="138.45500000000001"/>
    <n v="0"/>
    <n v="56.53"/>
    <n v="194.98500000000001"/>
    <n v="194.98500000000001"/>
    <n v="392.76900000000001"/>
    <n v="276.91000000000003"/>
    <n v="0"/>
    <n v="113.06"/>
    <n v="0"/>
    <n v="389.97"/>
    <n v="389.97"/>
    <n v="61"/>
    <n v="5"/>
    <n v="3"/>
    <n v="69"/>
    <n v="60"/>
    <n v="68"/>
    <n v="10"/>
    <n v="23"/>
    <n v="0"/>
    <n v="161"/>
    <n v="62"/>
    <n v="26"/>
    <n v="161"/>
    <n v="249"/>
    <n v="23"/>
    <n v="29"/>
    <n v="132"/>
    <n v="184"/>
    <n v="60.414999999999999"/>
    <n v="0"/>
    <n v="166.46899999999999"/>
    <n v="226.88399999999999"/>
    <n v="3"/>
    <n v="8"/>
    <n v="29"/>
    <n v="40"/>
    <n v="113"/>
    <n v="58"/>
    <n v="39"/>
    <n v="210"/>
    <n v="0"/>
    <n v="0"/>
    <n v="0"/>
    <n v="0"/>
    <n v="158"/>
    <n v="52"/>
    <n v="15"/>
    <n v="102"/>
    <n v="0"/>
    <n v="327"/>
    <n v="0"/>
    <n v="20"/>
    <n v="1676"/>
    <m/>
  </r>
  <r>
    <x v="15"/>
    <x v="7"/>
    <n v="0"/>
    <n v="138.45500000000001"/>
    <n v="0"/>
    <n v="56.53"/>
    <n v="194.98500000000001"/>
    <n v="194.98500000000001"/>
    <n v="392.76900000000001"/>
    <n v="276.91000000000003"/>
    <n v="0"/>
    <n v="113.06"/>
    <n v="0"/>
    <n v="389.97"/>
    <n v="389.97"/>
    <n v="61"/>
    <n v="5"/>
    <n v="3"/>
    <n v="69"/>
    <n v="60"/>
    <n v="68"/>
    <n v="10"/>
    <n v="23"/>
    <n v="0"/>
    <n v="161"/>
    <n v="62"/>
    <n v="26"/>
    <n v="161"/>
    <n v="249"/>
    <n v="23"/>
    <n v="29"/>
    <n v="132"/>
    <n v="184"/>
    <n v="60.414999999999999"/>
    <n v="0"/>
    <n v="166.46899999999999"/>
    <n v="226.88399999999999"/>
    <n v="3"/>
    <n v="8"/>
    <n v="29"/>
    <n v="40"/>
    <n v="113"/>
    <n v="58"/>
    <n v="39"/>
    <n v="210"/>
    <n v="0"/>
    <n v="0"/>
    <n v="0"/>
    <n v="0"/>
    <n v="158"/>
    <n v="52"/>
    <n v="15"/>
    <n v="102"/>
    <n v="0"/>
    <n v="327"/>
    <n v="0"/>
    <n v="20"/>
    <n v="1676"/>
    <m/>
  </r>
  <r>
    <x v="15"/>
    <x v="8"/>
    <n v="0"/>
    <n v="138.45500000000001"/>
    <n v="0"/>
    <n v="56.53"/>
    <n v="194.98500000000001"/>
    <n v="194.98500000000001"/>
    <n v="392.76900000000001"/>
    <n v="276.91000000000003"/>
    <n v="0"/>
    <n v="113.06"/>
    <n v="0"/>
    <n v="389.97"/>
    <n v="389.97"/>
    <n v="61"/>
    <n v="5"/>
    <n v="3"/>
    <n v="69"/>
    <n v="60"/>
    <n v="68"/>
    <n v="10"/>
    <n v="23"/>
    <n v="0"/>
    <n v="161"/>
    <n v="62"/>
    <n v="26"/>
    <n v="161"/>
    <n v="249"/>
    <n v="23"/>
    <n v="29"/>
    <n v="132"/>
    <n v="184"/>
    <n v="60.414999999999999"/>
    <n v="0"/>
    <n v="166.46899999999999"/>
    <n v="226.88399999999999"/>
    <n v="3"/>
    <n v="8"/>
    <n v="29"/>
    <n v="40"/>
    <n v="113"/>
    <n v="58"/>
    <n v="39"/>
    <n v="210"/>
    <n v="0"/>
    <n v="0"/>
    <n v="0"/>
    <n v="0"/>
    <n v="158"/>
    <n v="52"/>
    <n v="15"/>
    <n v="102"/>
    <n v="0"/>
    <n v="327"/>
    <n v="0"/>
    <n v="20"/>
    <n v="1676"/>
    <m/>
  </r>
  <r>
    <x v="15"/>
    <x v="9"/>
    <n v="0"/>
    <n v="138.45500000000001"/>
    <n v="0"/>
    <n v="56.53"/>
    <n v="194.98500000000001"/>
    <n v="194.98500000000001"/>
    <n v="392.76900000000001"/>
    <n v="276.91000000000003"/>
    <n v="0"/>
    <n v="113.06"/>
    <n v="0"/>
    <n v="389.97"/>
    <n v="389.97"/>
    <n v="61"/>
    <n v="5"/>
    <n v="3"/>
    <n v="69"/>
    <n v="60"/>
    <n v="68"/>
    <n v="10"/>
    <n v="23"/>
    <n v="0"/>
    <n v="161"/>
    <n v="62"/>
    <n v="26"/>
    <n v="161"/>
    <n v="249"/>
    <n v="23"/>
    <n v="29"/>
    <n v="132"/>
    <n v="184"/>
    <n v="60.414999999999999"/>
    <n v="0"/>
    <n v="166.46899999999999"/>
    <n v="226.88399999999999"/>
    <n v="3"/>
    <n v="8"/>
    <n v="29"/>
    <n v="40"/>
    <n v="113"/>
    <n v="58"/>
    <n v="39"/>
    <n v="210"/>
    <n v="0"/>
    <n v="0"/>
    <n v="0"/>
    <n v="0"/>
    <n v="158"/>
    <n v="52"/>
    <n v="15"/>
    <n v="102"/>
    <n v="0"/>
    <n v="327"/>
    <n v="0"/>
    <n v="20"/>
    <n v="1676"/>
    <m/>
  </r>
  <r>
    <x v="15"/>
    <x v="10"/>
    <n v="0"/>
    <n v="138.45500000000001"/>
    <n v="0"/>
    <n v="56.53"/>
    <n v="194.98500000000001"/>
    <n v="194.98500000000001"/>
    <n v="392.76900000000001"/>
    <n v="276.91000000000003"/>
    <n v="0"/>
    <n v="113.06"/>
    <n v="0"/>
    <n v="389.97"/>
    <n v="389.97"/>
    <n v="61"/>
    <n v="5"/>
    <n v="3"/>
    <n v="69"/>
    <n v="60"/>
    <n v="68"/>
    <n v="10"/>
    <n v="23"/>
    <n v="0"/>
    <n v="161"/>
    <n v="62"/>
    <n v="26"/>
    <n v="161"/>
    <n v="249"/>
    <n v="23"/>
    <n v="29"/>
    <n v="132"/>
    <n v="184"/>
    <n v="60.414999999999999"/>
    <n v="0"/>
    <n v="166.46899999999999"/>
    <n v="226.88399999999999"/>
    <n v="3"/>
    <n v="8"/>
    <n v="29"/>
    <n v="40"/>
    <n v="113"/>
    <n v="58"/>
    <n v="39"/>
    <n v="210"/>
    <n v="0"/>
    <n v="0"/>
    <n v="0"/>
    <n v="0"/>
    <n v="158"/>
    <n v="52"/>
    <n v="15"/>
    <n v="102"/>
    <n v="0"/>
    <n v="327"/>
    <n v="0"/>
    <n v="20"/>
    <n v="1676"/>
    <m/>
  </r>
  <r>
    <x v="15"/>
    <x v="11"/>
    <n v="0"/>
    <n v="138.45500000000001"/>
    <n v="0"/>
    <n v="56.53"/>
    <n v="194.98500000000001"/>
    <n v="194.98500000000001"/>
    <n v="392.76900000000001"/>
    <n v="276.91000000000003"/>
    <n v="0"/>
    <n v="113.06"/>
    <n v="0"/>
    <n v="389.97"/>
    <n v="389.97"/>
    <n v="61"/>
    <n v="5"/>
    <n v="3"/>
    <n v="69"/>
    <n v="60"/>
    <n v="68"/>
    <n v="10"/>
    <n v="23"/>
    <n v="0"/>
    <n v="161"/>
    <n v="62"/>
    <n v="26"/>
    <n v="161"/>
    <n v="249"/>
    <n v="23"/>
    <n v="29"/>
    <n v="132"/>
    <n v="184"/>
    <n v="60.414999999999999"/>
    <n v="0"/>
    <n v="166.46899999999999"/>
    <n v="226.88399999999999"/>
    <n v="3"/>
    <n v="8"/>
    <n v="29"/>
    <n v="40"/>
    <n v="113"/>
    <n v="58"/>
    <n v="39"/>
    <n v="210"/>
    <n v="0"/>
    <n v="0"/>
    <n v="0"/>
    <n v="0"/>
    <n v="158"/>
    <n v="52"/>
    <n v="15"/>
    <n v="102"/>
    <n v="0"/>
    <n v="327"/>
    <n v="0"/>
    <n v="20"/>
    <n v="1676"/>
    <m/>
  </r>
  <r>
    <x v="16"/>
    <x v="0"/>
    <n v="0"/>
    <n v="138.45500000000001"/>
    <n v="0"/>
    <n v="56.53"/>
    <n v="194.98500000000001"/>
    <n v="194.98500000000001"/>
    <n v="392.76900000000001"/>
    <n v="276.91000000000003"/>
    <n v="0"/>
    <n v="113.06"/>
    <n v="0"/>
    <n v="389.97"/>
    <n v="389.97"/>
    <n v="61"/>
    <n v="5"/>
    <n v="3"/>
    <n v="69"/>
    <n v="60"/>
    <n v="68"/>
    <n v="10"/>
    <n v="23"/>
    <n v="0"/>
    <n v="161"/>
    <n v="62"/>
    <n v="26"/>
    <n v="161"/>
    <n v="249"/>
    <n v="23"/>
    <n v="29"/>
    <n v="132"/>
    <n v="184"/>
    <n v="60.414999999999999"/>
    <n v="0"/>
    <n v="166.46899999999999"/>
    <n v="226.88399999999999"/>
    <n v="3"/>
    <n v="8"/>
    <n v="29"/>
    <n v="40"/>
    <n v="113"/>
    <n v="58"/>
    <n v="39"/>
    <n v="210"/>
    <n v="0"/>
    <n v="0"/>
    <n v="0"/>
    <n v="0"/>
    <n v="158"/>
    <n v="52"/>
    <n v="15"/>
    <n v="102"/>
    <n v="0"/>
    <n v="327"/>
    <n v="0"/>
    <n v="20"/>
    <n v="1676"/>
    <m/>
  </r>
  <r>
    <x v="16"/>
    <x v="1"/>
    <n v="0"/>
    <n v="138.45500000000001"/>
    <n v="0"/>
    <n v="56.53"/>
    <n v="194.98500000000001"/>
    <n v="194.98500000000001"/>
    <n v="392.76900000000001"/>
    <n v="276.91000000000003"/>
    <n v="0"/>
    <n v="113.06"/>
    <n v="0"/>
    <n v="389.97"/>
    <n v="389.97"/>
    <n v="61"/>
    <n v="5"/>
    <n v="3"/>
    <n v="69"/>
    <n v="60"/>
    <n v="68"/>
    <n v="10"/>
    <n v="23"/>
    <n v="0"/>
    <n v="161"/>
    <n v="62"/>
    <n v="26"/>
    <n v="161"/>
    <n v="249"/>
    <n v="23"/>
    <n v="29"/>
    <n v="132"/>
    <n v="184"/>
    <n v="60.414999999999999"/>
    <n v="0"/>
    <n v="166.46899999999999"/>
    <n v="226.88399999999999"/>
    <n v="3"/>
    <n v="8"/>
    <n v="29"/>
    <n v="40"/>
    <n v="113"/>
    <n v="58"/>
    <n v="39"/>
    <n v="210"/>
    <n v="0"/>
    <n v="0"/>
    <n v="0"/>
    <n v="0"/>
    <n v="158"/>
    <n v="52"/>
    <n v="15"/>
    <n v="102"/>
    <n v="0"/>
    <n v="327"/>
    <n v="0"/>
    <n v="20"/>
    <n v="1676"/>
    <m/>
  </r>
  <r>
    <x v="16"/>
    <x v="2"/>
    <n v="0"/>
    <n v="138.45500000000001"/>
    <n v="0"/>
    <n v="56.53"/>
    <n v="194.98500000000001"/>
    <n v="194.98500000000001"/>
    <n v="392.76900000000001"/>
    <n v="276.91000000000003"/>
    <n v="0"/>
    <n v="113.06"/>
    <n v="0"/>
    <n v="389.97"/>
    <n v="389.97"/>
    <n v="61"/>
    <n v="5"/>
    <n v="3"/>
    <n v="69"/>
    <n v="60"/>
    <n v="68"/>
    <n v="10"/>
    <n v="23"/>
    <n v="0"/>
    <n v="161"/>
    <n v="62"/>
    <n v="26"/>
    <n v="161"/>
    <n v="249"/>
    <n v="23"/>
    <n v="29"/>
    <n v="132"/>
    <n v="184"/>
    <n v="60.414999999999999"/>
    <n v="0"/>
    <n v="166.46899999999999"/>
    <n v="226.88399999999999"/>
    <n v="3"/>
    <n v="8"/>
    <n v="29"/>
    <n v="40"/>
    <n v="113"/>
    <n v="58"/>
    <n v="39"/>
    <n v="210"/>
    <n v="0"/>
    <n v="0"/>
    <n v="0"/>
    <n v="0"/>
    <n v="158"/>
    <n v="52"/>
    <n v="15"/>
    <n v="102"/>
    <n v="0"/>
    <n v="327"/>
    <n v="0"/>
    <n v="20"/>
    <n v="1676"/>
    <m/>
  </r>
  <r>
    <x v="16"/>
    <x v="3"/>
    <n v="0"/>
    <n v="138.45500000000001"/>
    <n v="0"/>
    <n v="56.53"/>
    <n v="194.98500000000001"/>
    <n v="194.98500000000001"/>
    <n v="392.76900000000001"/>
    <n v="276.91000000000003"/>
    <n v="0"/>
    <n v="113.06"/>
    <n v="0"/>
    <n v="389.97"/>
    <n v="389.97"/>
    <n v="61"/>
    <n v="5"/>
    <n v="3"/>
    <n v="69"/>
    <n v="60"/>
    <n v="68"/>
    <n v="10"/>
    <n v="23"/>
    <n v="0"/>
    <n v="161"/>
    <n v="62"/>
    <n v="26"/>
    <n v="161"/>
    <n v="249"/>
    <n v="23"/>
    <n v="29"/>
    <n v="132"/>
    <n v="184"/>
    <n v="60.414999999999999"/>
    <n v="0"/>
    <n v="166.46899999999999"/>
    <n v="226.88399999999999"/>
    <n v="3"/>
    <n v="8"/>
    <n v="29"/>
    <n v="40"/>
    <n v="113"/>
    <n v="58"/>
    <n v="39"/>
    <n v="210"/>
    <n v="0"/>
    <n v="0"/>
    <n v="0"/>
    <n v="0"/>
    <n v="158"/>
    <n v="52"/>
    <n v="15"/>
    <n v="102"/>
    <n v="0"/>
    <n v="327"/>
    <n v="0"/>
    <n v="20"/>
    <n v="1676"/>
    <m/>
  </r>
  <r>
    <x v="16"/>
    <x v="4"/>
    <n v="0"/>
    <n v="138.45500000000001"/>
    <n v="0"/>
    <n v="56.53"/>
    <n v="194.98500000000001"/>
    <n v="194.98500000000001"/>
    <n v="392.76900000000001"/>
    <n v="276.91000000000003"/>
    <n v="0"/>
    <n v="113.06"/>
    <n v="0"/>
    <n v="389.97"/>
    <n v="389.97"/>
    <n v="61"/>
    <n v="5"/>
    <n v="3"/>
    <n v="69"/>
    <n v="60"/>
    <n v="68"/>
    <n v="10"/>
    <n v="23"/>
    <n v="0"/>
    <n v="161"/>
    <n v="62"/>
    <n v="26"/>
    <n v="161"/>
    <n v="249"/>
    <n v="23"/>
    <n v="29"/>
    <n v="132"/>
    <n v="184"/>
    <n v="60.414999999999999"/>
    <n v="0"/>
    <n v="166.46899999999999"/>
    <n v="226.88399999999999"/>
    <n v="3"/>
    <n v="8"/>
    <n v="29"/>
    <n v="40"/>
    <n v="113"/>
    <n v="58"/>
    <n v="39"/>
    <n v="210"/>
    <n v="0"/>
    <n v="0"/>
    <n v="0"/>
    <n v="0"/>
    <n v="158"/>
    <n v="52"/>
    <n v="15"/>
    <n v="102"/>
    <n v="0"/>
    <n v="327"/>
    <n v="0"/>
    <n v="20"/>
    <n v="1676"/>
    <m/>
  </r>
  <r>
    <x v="16"/>
    <x v="5"/>
    <n v="0"/>
    <n v="138.45500000000001"/>
    <n v="0"/>
    <n v="56.53"/>
    <n v="194.98500000000001"/>
    <n v="194.98500000000001"/>
    <n v="392.76900000000001"/>
    <n v="276.91000000000003"/>
    <n v="0"/>
    <n v="113.06"/>
    <n v="0"/>
    <n v="389.97"/>
    <n v="389.97"/>
    <n v="61"/>
    <n v="5"/>
    <n v="3"/>
    <n v="69"/>
    <n v="60"/>
    <n v="68"/>
    <n v="10"/>
    <n v="23"/>
    <n v="0"/>
    <n v="161"/>
    <n v="62"/>
    <n v="26"/>
    <n v="161"/>
    <n v="249"/>
    <n v="23"/>
    <n v="29"/>
    <n v="132"/>
    <n v="184"/>
    <n v="60.414999999999999"/>
    <n v="0"/>
    <n v="166.46899999999999"/>
    <n v="226.88399999999999"/>
    <n v="3"/>
    <n v="8"/>
    <n v="29"/>
    <n v="40"/>
    <n v="113"/>
    <n v="58"/>
    <n v="39"/>
    <n v="210"/>
    <n v="0"/>
    <n v="0"/>
    <n v="0"/>
    <n v="0"/>
    <n v="158"/>
    <n v="52"/>
    <n v="15"/>
    <n v="102"/>
    <n v="0"/>
    <n v="327"/>
    <n v="0"/>
    <n v="20"/>
    <n v="1676"/>
    <m/>
  </r>
  <r>
    <x v="16"/>
    <x v="6"/>
    <n v="0"/>
    <n v="138.45500000000001"/>
    <n v="0"/>
    <n v="56.53"/>
    <n v="194.98500000000001"/>
    <n v="194.98500000000001"/>
    <n v="392.76900000000001"/>
    <n v="276.91000000000003"/>
    <n v="0"/>
    <n v="113.06"/>
    <n v="0"/>
    <n v="389.97"/>
    <n v="389.97"/>
    <n v="61"/>
    <n v="5"/>
    <n v="3"/>
    <n v="69"/>
    <n v="60"/>
    <n v="68"/>
    <n v="10"/>
    <n v="23"/>
    <n v="0"/>
    <n v="161"/>
    <n v="62"/>
    <n v="26"/>
    <n v="161"/>
    <n v="249"/>
    <n v="23"/>
    <n v="29"/>
    <n v="132"/>
    <n v="184"/>
    <n v="60.414999999999999"/>
    <n v="0"/>
    <n v="166.46899999999999"/>
    <n v="226.88399999999999"/>
    <n v="3"/>
    <n v="8"/>
    <n v="29"/>
    <n v="40"/>
    <n v="113"/>
    <n v="58"/>
    <n v="39"/>
    <n v="210"/>
    <n v="0"/>
    <n v="0"/>
    <n v="0"/>
    <n v="0"/>
    <n v="158"/>
    <n v="52"/>
    <n v="15"/>
    <n v="102"/>
    <n v="0"/>
    <n v="327"/>
    <n v="0"/>
    <n v="20"/>
    <n v="1676"/>
    <m/>
  </r>
  <r>
    <x v="16"/>
    <x v="7"/>
    <n v="0"/>
    <n v="138.45500000000001"/>
    <n v="0"/>
    <n v="56.53"/>
    <n v="194.98500000000001"/>
    <n v="194.98500000000001"/>
    <n v="392.76900000000001"/>
    <n v="276.91000000000003"/>
    <n v="0"/>
    <n v="113.06"/>
    <n v="0"/>
    <n v="389.97"/>
    <n v="389.97"/>
    <n v="61"/>
    <n v="5"/>
    <n v="3"/>
    <n v="69"/>
    <n v="60"/>
    <n v="68"/>
    <n v="10"/>
    <n v="23"/>
    <n v="0"/>
    <n v="161"/>
    <n v="62"/>
    <n v="26"/>
    <n v="161"/>
    <n v="249"/>
    <n v="23"/>
    <n v="29"/>
    <n v="132"/>
    <n v="184"/>
    <n v="60.414999999999999"/>
    <n v="0"/>
    <n v="166.46899999999999"/>
    <n v="226.88399999999999"/>
    <n v="3"/>
    <n v="8"/>
    <n v="29"/>
    <n v="40"/>
    <n v="113"/>
    <n v="58"/>
    <n v="39"/>
    <n v="210"/>
    <n v="0"/>
    <n v="0"/>
    <n v="0"/>
    <n v="0"/>
    <n v="158"/>
    <n v="52"/>
    <n v="15"/>
    <n v="102"/>
    <n v="0"/>
    <n v="327"/>
    <n v="0"/>
    <n v="20"/>
    <n v="1676"/>
    <m/>
  </r>
  <r>
    <x v="16"/>
    <x v="8"/>
    <n v="0"/>
    <n v="138.45500000000001"/>
    <n v="0"/>
    <n v="56.53"/>
    <n v="194.98500000000001"/>
    <n v="194.98500000000001"/>
    <n v="392.76900000000001"/>
    <n v="276.91000000000003"/>
    <n v="0"/>
    <n v="113.06"/>
    <n v="0"/>
    <n v="389.97"/>
    <n v="389.97"/>
    <n v="61"/>
    <n v="5"/>
    <n v="3"/>
    <n v="69"/>
    <n v="60"/>
    <n v="68"/>
    <n v="10"/>
    <n v="23"/>
    <n v="0"/>
    <n v="161"/>
    <n v="62"/>
    <n v="26"/>
    <n v="161"/>
    <n v="249"/>
    <n v="23"/>
    <n v="29"/>
    <n v="132"/>
    <n v="184"/>
    <n v="60.414999999999999"/>
    <n v="0"/>
    <n v="166.46899999999999"/>
    <n v="226.88399999999999"/>
    <n v="3"/>
    <n v="8"/>
    <n v="29"/>
    <n v="40"/>
    <n v="113"/>
    <n v="58"/>
    <n v="39"/>
    <n v="210"/>
    <n v="0"/>
    <n v="0"/>
    <n v="0"/>
    <n v="0"/>
    <n v="158"/>
    <n v="52"/>
    <n v="15"/>
    <n v="102"/>
    <n v="0"/>
    <n v="327"/>
    <n v="0"/>
    <n v="20"/>
    <n v="1676"/>
    <m/>
  </r>
  <r>
    <x v="16"/>
    <x v="9"/>
    <n v="0"/>
    <n v="138.45500000000001"/>
    <n v="0"/>
    <n v="56.53"/>
    <n v="194.98500000000001"/>
    <n v="194.98500000000001"/>
    <n v="392.76900000000001"/>
    <n v="276.91000000000003"/>
    <n v="0"/>
    <n v="113.06"/>
    <n v="0"/>
    <n v="389.97"/>
    <n v="389.97"/>
    <n v="61"/>
    <n v="5"/>
    <n v="3"/>
    <n v="69"/>
    <n v="60"/>
    <n v="68"/>
    <n v="10"/>
    <n v="23"/>
    <n v="0"/>
    <n v="161"/>
    <n v="62"/>
    <n v="26"/>
    <n v="161"/>
    <n v="249"/>
    <n v="23"/>
    <n v="29"/>
    <n v="132"/>
    <n v="184"/>
    <n v="60.414999999999999"/>
    <n v="0"/>
    <n v="166.46899999999999"/>
    <n v="226.88399999999999"/>
    <n v="3"/>
    <n v="8"/>
    <n v="29"/>
    <n v="40"/>
    <n v="113"/>
    <n v="58"/>
    <n v="39"/>
    <n v="210"/>
    <n v="0"/>
    <n v="0"/>
    <n v="0"/>
    <n v="0"/>
    <n v="158"/>
    <n v="52"/>
    <n v="15"/>
    <n v="102"/>
    <n v="0"/>
    <n v="327"/>
    <n v="0"/>
    <n v="20"/>
    <n v="1676"/>
    <m/>
  </r>
  <r>
    <x v="16"/>
    <x v="10"/>
    <n v="0"/>
    <n v="138.45500000000001"/>
    <n v="0"/>
    <n v="56.53"/>
    <n v="194.98500000000001"/>
    <n v="194.98500000000001"/>
    <n v="392.76900000000001"/>
    <n v="276.91000000000003"/>
    <n v="0"/>
    <n v="113.06"/>
    <n v="0"/>
    <n v="389.97"/>
    <n v="389.97"/>
    <n v="61"/>
    <n v="5"/>
    <n v="3"/>
    <n v="69"/>
    <n v="60"/>
    <n v="68"/>
    <n v="10"/>
    <n v="23"/>
    <n v="0"/>
    <n v="161"/>
    <n v="62"/>
    <n v="26"/>
    <n v="161"/>
    <n v="249"/>
    <n v="23"/>
    <n v="29"/>
    <n v="132"/>
    <n v="184"/>
    <n v="60.414999999999999"/>
    <n v="0"/>
    <n v="166.46899999999999"/>
    <n v="226.88399999999999"/>
    <n v="3"/>
    <n v="8"/>
    <n v="29"/>
    <n v="40"/>
    <n v="113"/>
    <n v="58"/>
    <n v="39"/>
    <n v="210"/>
    <n v="0"/>
    <n v="0"/>
    <n v="0"/>
    <n v="0"/>
    <n v="158"/>
    <n v="52"/>
    <n v="15"/>
    <n v="102"/>
    <n v="0"/>
    <n v="327"/>
    <n v="0"/>
    <n v="20"/>
    <n v="1676"/>
    <m/>
  </r>
  <r>
    <x v="16"/>
    <x v="11"/>
    <n v="0"/>
    <n v="138.45500000000001"/>
    <n v="0"/>
    <n v="56.53"/>
    <n v="194.98500000000001"/>
    <n v="194.98500000000001"/>
    <n v="392.76900000000001"/>
    <n v="276.91000000000003"/>
    <n v="0"/>
    <n v="113.06"/>
    <n v="0"/>
    <n v="389.97"/>
    <n v="389.97"/>
    <n v="61"/>
    <n v="5"/>
    <n v="3"/>
    <n v="69"/>
    <n v="60"/>
    <n v="68"/>
    <n v="10"/>
    <n v="23"/>
    <n v="0"/>
    <n v="161"/>
    <n v="62"/>
    <n v="26"/>
    <n v="161"/>
    <n v="249"/>
    <n v="23"/>
    <n v="29"/>
    <n v="132"/>
    <n v="184"/>
    <n v="60.414999999999999"/>
    <n v="0"/>
    <n v="166.46899999999999"/>
    <n v="226.88399999999999"/>
    <n v="3"/>
    <n v="8"/>
    <n v="29"/>
    <n v="40"/>
    <n v="113"/>
    <n v="58"/>
    <n v="39"/>
    <n v="210"/>
    <n v="0"/>
    <n v="0"/>
    <n v="0"/>
    <n v="0"/>
    <n v="158"/>
    <n v="52"/>
    <n v="15"/>
    <n v="102"/>
    <n v="0"/>
    <n v="327"/>
    <n v="0"/>
    <n v="20"/>
    <n v="1676"/>
    <m/>
  </r>
  <r>
    <x v="17"/>
    <x v="0"/>
    <n v="0"/>
    <n v="138.45500000000001"/>
    <n v="0"/>
    <n v="56.53"/>
    <n v="194.98500000000001"/>
    <n v="194.98500000000001"/>
    <n v="392.76900000000001"/>
    <n v="276.91000000000003"/>
    <n v="0"/>
    <n v="113.06"/>
    <n v="0"/>
    <n v="389.97"/>
    <n v="389.97"/>
    <n v="61"/>
    <n v="5"/>
    <n v="3"/>
    <n v="69"/>
    <n v="60"/>
    <n v="68"/>
    <n v="10"/>
    <n v="23"/>
    <n v="0"/>
    <n v="161"/>
    <n v="62"/>
    <n v="26"/>
    <n v="161"/>
    <n v="249"/>
    <n v="23"/>
    <n v="29"/>
    <n v="132"/>
    <n v="184"/>
    <n v="60.414999999999999"/>
    <n v="0"/>
    <n v="166.46899999999999"/>
    <n v="226.88399999999999"/>
    <n v="3"/>
    <n v="8"/>
    <n v="29"/>
    <n v="40"/>
    <n v="113"/>
    <n v="58"/>
    <n v="39"/>
    <n v="210"/>
    <n v="0"/>
    <n v="0"/>
    <n v="0"/>
    <n v="0"/>
    <n v="158"/>
    <n v="52"/>
    <n v="15"/>
    <n v="102"/>
    <n v="0"/>
    <n v="327"/>
    <n v="0"/>
    <n v="20"/>
    <n v="1676"/>
    <m/>
  </r>
  <r>
    <x v="17"/>
    <x v="1"/>
    <n v="0"/>
    <n v="138.45500000000001"/>
    <n v="0"/>
    <n v="56.53"/>
    <n v="194.98500000000001"/>
    <n v="194.98500000000001"/>
    <n v="392.76900000000001"/>
    <n v="276.91000000000003"/>
    <n v="0"/>
    <n v="113.06"/>
    <n v="0"/>
    <n v="389.97"/>
    <n v="389.97"/>
    <n v="61"/>
    <n v="5"/>
    <n v="3"/>
    <n v="69"/>
    <n v="60"/>
    <n v="68"/>
    <n v="10"/>
    <n v="23"/>
    <n v="0"/>
    <n v="161"/>
    <n v="62"/>
    <n v="26"/>
    <n v="161"/>
    <n v="249"/>
    <n v="23"/>
    <n v="29"/>
    <n v="132"/>
    <n v="184"/>
    <n v="60.414999999999999"/>
    <n v="0"/>
    <n v="166.46899999999999"/>
    <n v="226.88399999999999"/>
    <n v="3"/>
    <n v="8"/>
    <n v="29"/>
    <n v="40"/>
    <n v="113"/>
    <n v="58"/>
    <n v="39"/>
    <n v="210"/>
    <n v="0"/>
    <n v="0"/>
    <n v="0"/>
    <n v="0"/>
    <n v="158"/>
    <n v="52"/>
    <n v="15"/>
    <n v="102"/>
    <n v="0"/>
    <n v="327"/>
    <n v="0"/>
    <n v="20"/>
    <n v="1676"/>
    <m/>
  </r>
  <r>
    <x v="17"/>
    <x v="2"/>
    <n v="0"/>
    <n v="138.45500000000001"/>
    <n v="0"/>
    <n v="56.53"/>
    <n v="194.98500000000001"/>
    <n v="194.98500000000001"/>
    <n v="392.76900000000001"/>
    <n v="276.91000000000003"/>
    <n v="0"/>
    <n v="113.06"/>
    <n v="0"/>
    <n v="389.97"/>
    <n v="389.97"/>
    <n v="61"/>
    <n v="5"/>
    <n v="3"/>
    <n v="69"/>
    <n v="60"/>
    <n v="68"/>
    <n v="10"/>
    <n v="23"/>
    <n v="0"/>
    <n v="161"/>
    <n v="62"/>
    <n v="26"/>
    <n v="161"/>
    <n v="249"/>
    <n v="23"/>
    <n v="29"/>
    <n v="132"/>
    <n v="184"/>
    <n v="60.414999999999999"/>
    <n v="0"/>
    <n v="166.46899999999999"/>
    <n v="226.88399999999999"/>
    <n v="3"/>
    <n v="8"/>
    <n v="29"/>
    <n v="40"/>
    <n v="113"/>
    <n v="58"/>
    <n v="39"/>
    <n v="210"/>
    <n v="0"/>
    <n v="0"/>
    <n v="0"/>
    <n v="0"/>
    <n v="158"/>
    <n v="52"/>
    <n v="15"/>
    <n v="102"/>
    <n v="0"/>
    <n v="327"/>
    <n v="0"/>
    <n v="20"/>
    <n v="1676"/>
    <m/>
  </r>
  <r>
    <x v="17"/>
    <x v="3"/>
    <n v="0"/>
    <n v="138.45500000000001"/>
    <n v="0"/>
    <n v="56.53"/>
    <n v="194.98500000000001"/>
    <n v="194.98500000000001"/>
    <n v="392.76900000000001"/>
    <n v="276.91000000000003"/>
    <n v="0"/>
    <n v="113.06"/>
    <n v="0"/>
    <n v="389.97"/>
    <n v="389.97"/>
    <n v="61"/>
    <n v="5"/>
    <n v="3"/>
    <n v="69"/>
    <n v="60"/>
    <n v="68"/>
    <n v="10"/>
    <n v="23"/>
    <n v="0"/>
    <n v="161"/>
    <n v="62"/>
    <n v="26"/>
    <n v="161"/>
    <n v="249"/>
    <n v="23"/>
    <n v="29"/>
    <n v="132"/>
    <n v="184"/>
    <n v="60.414999999999999"/>
    <n v="0"/>
    <n v="166.46899999999999"/>
    <n v="226.88399999999999"/>
    <n v="3"/>
    <n v="8"/>
    <n v="29"/>
    <n v="40"/>
    <n v="113"/>
    <n v="58"/>
    <n v="39"/>
    <n v="210"/>
    <n v="0"/>
    <n v="0"/>
    <n v="0"/>
    <n v="0"/>
    <n v="158"/>
    <n v="52"/>
    <n v="15"/>
    <n v="102"/>
    <n v="0"/>
    <n v="327"/>
    <n v="0"/>
    <n v="20"/>
    <n v="1676"/>
    <m/>
  </r>
  <r>
    <x v="17"/>
    <x v="4"/>
    <n v="0"/>
    <n v="138.45500000000001"/>
    <n v="0"/>
    <n v="56.53"/>
    <n v="194.98500000000001"/>
    <n v="194.98500000000001"/>
    <n v="392.76900000000001"/>
    <n v="276.91000000000003"/>
    <n v="0"/>
    <n v="113.06"/>
    <n v="0"/>
    <n v="389.97"/>
    <n v="389.97"/>
    <n v="61"/>
    <n v="5"/>
    <n v="3"/>
    <n v="69"/>
    <n v="60"/>
    <n v="68"/>
    <n v="10"/>
    <n v="23"/>
    <n v="0"/>
    <n v="161"/>
    <n v="62"/>
    <n v="26"/>
    <n v="161"/>
    <n v="249"/>
    <n v="23"/>
    <n v="29"/>
    <n v="132"/>
    <n v="184"/>
    <n v="60.414999999999999"/>
    <n v="0"/>
    <n v="166.46899999999999"/>
    <n v="226.88399999999999"/>
    <n v="3"/>
    <n v="8"/>
    <n v="29"/>
    <n v="40"/>
    <n v="113"/>
    <n v="58"/>
    <n v="39"/>
    <n v="210"/>
    <n v="0"/>
    <n v="0"/>
    <n v="0"/>
    <n v="0"/>
    <n v="158"/>
    <n v="52"/>
    <n v="15"/>
    <n v="102"/>
    <n v="0"/>
    <n v="327"/>
    <n v="0"/>
    <n v="20"/>
    <n v="1676"/>
    <m/>
  </r>
  <r>
    <x v="17"/>
    <x v="5"/>
    <n v="0"/>
    <n v="138.45500000000001"/>
    <n v="0"/>
    <n v="56.53"/>
    <n v="194.98500000000001"/>
    <n v="194.98500000000001"/>
    <n v="392.76900000000001"/>
    <n v="276.91000000000003"/>
    <n v="0"/>
    <n v="113.06"/>
    <n v="0"/>
    <n v="389.97"/>
    <n v="389.97"/>
    <n v="61"/>
    <n v="5"/>
    <n v="3"/>
    <n v="69"/>
    <n v="60"/>
    <n v="68"/>
    <n v="10"/>
    <n v="23"/>
    <n v="0"/>
    <n v="161"/>
    <n v="62"/>
    <n v="26"/>
    <n v="161"/>
    <n v="249"/>
    <n v="23"/>
    <n v="29"/>
    <n v="132"/>
    <n v="184"/>
    <n v="60.414999999999999"/>
    <n v="0"/>
    <n v="166.46899999999999"/>
    <n v="226.88399999999999"/>
    <n v="3"/>
    <n v="8"/>
    <n v="29"/>
    <n v="40"/>
    <n v="113"/>
    <n v="58"/>
    <n v="39"/>
    <n v="210"/>
    <n v="0"/>
    <n v="0"/>
    <n v="0"/>
    <n v="0"/>
    <n v="158"/>
    <n v="52"/>
    <n v="15"/>
    <n v="102"/>
    <n v="0"/>
    <n v="327"/>
    <n v="0"/>
    <n v="20"/>
    <n v="1676"/>
    <m/>
  </r>
  <r>
    <x v="17"/>
    <x v="6"/>
    <n v="0"/>
    <n v="138.45500000000001"/>
    <n v="0"/>
    <n v="56.53"/>
    <n v="194.98500000000001"/>
    <n v="194.98500000000001"/>
    <n v="392.76900000000001"/>
    <n v="276.91000000000003"/>
    <n v="0"/>
    <n v="113.06"/>
    <n v="0"/>
    <n v="389.97"/>
    <n v="389.97"/>
    <n v="61"/>
    <n v="5"/>
    <n v="3"/>
    <n v="69"/>
    <n v="60"/>
    <n v="68"/>
    <n v="10"/>
    <n v="23"/>
    <n v="0"/>
    <n v="161"/>
    <n v="62"/>
    <n v="26"/>
    <n v="161"/>
    <n v="249"/>
    <n v="23"/>
    <n v="29"/>
    <n v="132"/>
    <n v="184"/>
    <n v="60.414999999999999"/>
    <n v="0"/>
    <n v="166.46899999999999"/>
    <n v="226.88399999999999"/>
    <n v="3"/>
    <n v="8"/>
    <n v="29"/>
    <n v="40"/>
    <n v="113"/>
    <n v="58"/>
    <n v="39"/>
    <n v="210"/>
    <n v="0"/>
    <n v="0"/>
    <n v="0"/>
    <n v="0"/>
    <n v="158"/>
    <n v="52"/>
    <n v="15"/>
    <n v="102"/>
    <n v="0"/>
    <n v="327"/>
    <n v="0"/>
    <n v="20"/>
    <n v="1676"/>
    <m/>
  </r>
  <r>
    <x v="17"/>
    <x v="7"/>
    <n v="0"/>
    <n v="138.45500000000001"/>
    <n v="0"/>
    <n v="56.53"/>
    <n v="194.98500000000001"/>
    <n v="194.98500000000001"/>
    <n v="392.76900000000001"/>
    <n v="276.91000000000003"/>
    <n v="0"/>
    <n v="113.06"/>
    <n v="0"/>
    <n v="389.97"/>
    <n v="389.97"/>
    <n v="61"/>
    <n v="5"/>
    <n v="3"/>
    <n v="69"/>
    <n v="60"/>
    <n v="68"/>
    <n v="10"/>
    <n v="23"/>
    <n v="0"/>
    <n v="161"/>
    <n v="62"/>
    <n v="26"/>
    <n v="161"/>
    <n v="249"/>
    <n v="23"/>
    <n v="29"/>
    <n v="132"/>
    <n v="184"/>
    <n v="60.414999999999999"/>
    <n v="0"/>
    <n v="166.46899999999999"/>
    <n v="226.88399999999999"/>
    <n v="3"/>
    <n v="8"/>
    <n v="29"/>
    <n v="40"/>
    <n v="113"/>
    <n v="58"/>
    <n v="39"/>
    <n v="210"/>
    <n v="0"/>
    <n v="0"/>
    <n v="0"/>
    <n v="0"/>
    <n v="158"/>
    <n v="52"/>
    <n v="15"/>
    <n v="102"/>
    <n v="0"/>
    <n v="327"/>
    <n v="0"/>
    <n v="20"/>
    <n v="1676"/>
    <m/>
  </r>
  <r>
    <x v="17"/>
    <x v="8"/>
    <n v="0"/>
    <n v="138.45500000000001"/>
    <n v="0"/>
    <n v="56.53"/>
    <n v="194.98500000000001"/>
    <n v="194.98500000000001"/>
    <n v="392.76900000000001"/>
    <n v="276.91000000000003"/>
    <n v="0"/>
    <n v="113.06"/>
    <n v="0"/>
    <n v="389.97"/>
    <n v="389.97"/>
    <n v="61"/>
    <n v="5"/>
    <n v="3"/>
    <n v="69"/>
    <n v="60"/>
    <n v="68"/>
    <n v="10"/>
    <n v="23"/>
    <n v="0"/>
    <n v="161"/>
    <n v="62"/>
    <n v="26"/>
    <n v="161"/>
    <n v="249"/>
    <n v="23"/>
    <n v="29"/>
    <n v="132"/>
    <n v="184"/>
    <n v="60.414999999999999"/>
    <n v="0"/>
    <n v="166.46899999999999"/>
    <n v="226.88399999999999"/>
    <n v="3"/>
    <n v="8"/>
    <n v="29"/>
    <n v="40"/>
    <n v="113"/>
    <n v="58"/>
    <n v="39"/>
    <n v="210"/>
    <n v="0"/>
    <n v="0"/>
    <n v="0"/>
    <n v="0"/>
    <n v="158"/>
    <n v="52"/>
    <n v="15"/>
    <n v="102"/>
    <n v="0"/>
    <n v="327"/>
    <n v="0"/>
    <n v="20"/>
    <n v="1676"/>
    <m/>
  </r>
  <r>
    <x v="17"/>
    <x v="9"/>
    <n v="0"/>
    <n v="138.45500000000001"/>
    <n v="0"/>
    <n v="56.53"/>
    <n v="194.98500000000001"/>
    <n v="194.98500000000001"/>
    <n v="392.76900000000001"/>
    <n v="276.91000000000003"/>
    <n v="0"/>
    <n v="113.06"/>
    <n v="0"/>
    <n v="389.97"/>
    <n v="389.97"/>
    <n v="61"/>
    <n v="5"/>
    <n v="3"/>
    <n v="69"/>
    <n v="60"/>
    <n v="68"/>
    <n v="10"/>
    <n v="23"/>
    <n v="0"/>
    <n v="161"/>
    <n v="62"/>
    <n v="26"/>
    <n v="161"/>
    <n v="249"/>
    <n v="23"/>
    <n v="29"/>
    <n v="132"/>
    <n v="184"/>
    <n v="60.414999999999999"/>
    <n v="0"/>
    <n v="166.46899999999999"/>
    <n v="226.88399999999999"/>
    <n v="3"/>
    <n v="8"/>
    <n v="29"/>
    <n v="40"/>
    <n v="113"/>
    <n v="58"/>
    <n v="39"/>
    <n v="210"/>
    <n v="0"/>
    <n v="0"/>
    <n v="0"/>
    <n v="0"/>
    <n v="158"/>
    <n v="52"/>
    <n v="15"/>
    <n v="102"/>
    <n v="0"/>
    <n v="327"/>
    <n v="0"/>
    <n v="20"/>
    <n v="1676"/>
    <m/>
  </r>
  <r>
    <x v="17"/>
    <x v="10"/>
    <n v="0"/>
    <n v="138.45500000000001"/>
    <n v="0"/>
    <n v="56.53"/>
    <n v="194.98500000000001"/>
    <n v="194.98500000000001"/>
    <n v="392.76900000000001"/>
    <n v="276.91000000000003"/>
    <n v="0"/>
    <n v="113.06"/>
    <n v="0"/>
    <n v="389.97"/>
    <n v="389.97"/>
    <n v="61"/>
    <n v="5"/>
    <n v="3"/>
    <n v="69"/>
    <n v="60"/>
    <n v="68"/>
    <n v="10"/>
    <n v="23"/>
    <n v="0"/>
    <n v="161"/>
    <n v="62"/>
    <n v="26"/>
    <n v="161"/>
    <n v="249"/>
    <n v="23"/>
    <n v="29"/>
    <n v="132"/>
    <n v="184"/>
    <n v="60.414999999999999"/>
    <n v="0"/>
    <n v="166.46899999999999"/>
    <n v="226.88399999999999"/>
    <n v="3"/>
    <n v="8"/>
    <n v="29"/>
    <n v="40"/>
    <n v="113"/>
    <n v="58"/>
    <n v="39"/>
    <n v="210"/>
    <n v="0"/>
    <n v="0"/>
    <n v="0"/>
    <n v="0"/>
    <n v="158"/>
    <n v="52"/>
    <n v="15"/>
    <n v="102"/>
    <n v="0"/>
    <n v="327"/>
    <n v="0"/>
    <n v="20"/>
    <n v="1676"/>
    <m/>
  </r>
  <r>
    <x v="17"/>
    <x v="11"/>
    <n v="0"/>
    <n v="138.45500000000001"/>
    <n v="0"/>
    <n v="56.53"/>
    <n v="194.98500000000001"/>
    <n v="194.98500000000001"/>
    <n v="392.76900000000001"/>
    <n v="276.91000000000003"/>
    <n v="0"/>
    <n v="113.06"/>
    <n v="0"/>
    <n v="389.97"/>
    <n v="389.97"/>
    <n v="61"/>
    <n v="5"/>
    <n v="3"/>
    <n v="69"/>
    <n v="60"/>
    <n v="68"/>
    <n v="10"/>
    <n v="23"/>
    <n v="0"/>
    <n v="161"/>
    <n v="62"/>
    <n v="26"/>
    <n v="161"/>
    <n v="249"/>
    <n v="23"/>
    <n v="29"/>
    <n v="132"/>
    <n v="184"/>
    <n v="60.414999999999999"/>
    <n v="0"/>
    <n v="166.46899999999999"/>
    <n v="226.88399999999999"/>
    <n v="3"/>
    <n v="8"/>
    <n v="29"/>
    <n v="40"/>
    <n v="113"/>
    <n v="58"/>
    <n v="39"/>
    <n v="210"/>
    <n v="0"/>
    <n v="0"/>
    <n v="0"/>
    <n v="0"/>
    <n v="158"/>
    <n v="52"/>
    <n v="15"/>
    <n v="102"/>
    <n v="0"/>
    <n v="327"/>
    <n v="0"/>
    <n v="20"/>
    <n v="1676"/>
    <m/>
  </r>
  <r>
    <x v="18"/>
    <x v="0"/>
    <n v="0"/>
    <n v="138.45500000000001"/>
    <n v="0"/>
    <n v="56.53"/>
    <n v="194.98500000000001"/>
    <n v="194.98500000000001"/>
    <n v="392.76900000000001"/>
    <n v="276.91000000000003"/>
    <n v="0"/>
    <n v="113.06"/>
    <n v="0"/>
    <n v="389.97"/>
    <n v="389.97"/>
    <n v="61"/>
    <n v="5"/>
    <n v="3"/>
    <n v="69"/>
    <n v="60"/>
    <n v="68"/>
    <n v="10"/>
    <n v="23"/>
    <n v="0"/>
    <n v="161"/>
    <n v="62"/>
    <n v="26"/>
    <n v="161"/>
    <n v="249"/>
    <n v="23"/>
    <n v="29"/>
    <n v="132"/>
    <n v="184"/>
    <n v="60.414999999999999"/>
    <n v="0"/>
    <n v="166.46899999999999"/>
    <n v="226.88399999999999"/>
    <n v="3"/>
    <n v="8"/>
    <n v="29"/>
    <n v="40"/>
    <n v="113"/>
    <n v="58"/>
    <n v="39"/>
    <n v="210"/>
    <n v="0"/>
    <n v="0"/>
    <n v="0"/>
    <n v="0"/>
    <n v="158"/>
    <n v="52"/>
    <n v="15"/>
    <n v="102"/>
    <n v="0"/>
    <n v="327"/>
    <n v="0"/>
    <n v="20"/>
    <n v="1676"/>
    <m/>
  </r>
  <r>
    <x v="18"/>
    <x v="1"/>
    <n v="0"/>
    <n v="138.45500000000001"/>
    <n v="0"/>
    <n v="56.53"/>
    <n v="194.98500000000001"/>
    <n v="194.98500000000001"/>
    <n v="392.76900000000001"/>
    <n v="276.91000000000003"/>
    <n v="0"/>
    <n v="113.06"/>
    <n v="0"/>
    <n v="389.97"/>
    <n v="389.97"/>
    <n v="61"/>
    <n v="5"/>
    <n v="3"/>
    <n v="69"/>
    <n v="60"/>
    <n v="68"/>
    <n v="10"/>
    <n v="23"/>
    <n v="0"/>
    <n v="161"/>
    <n v="62"/>
    <n v="26"/>
    <n v="161"/>
    <n v="249"/>
    <n v="23"/>
    <n v="29"/>
    <n v="132"/>
    <n v="184"/>
    <n v="60.414999999999999"/>
    <n v="0"/>
    <n v="166.46899999999999"/>
    <n v="226.88399999999999"/>
    <n v="3"/>
    <n v="8"/>
    <n v="29"/>
    <n v="40"/>
    <n v="113"/>
    <n v="58"/>
    <n v="39"/>
    <n v="210"/>
    <n v="0"/>
    <n v="0"/>
    <n v="0"/>
    <n v="0"/>
    <n v="158"/>
    <n v="52"/>
    <n v="15"/>
    <n v="102"/>
    <n v="0"/>
    <n v="327"/>
    <n v="0"/>
    <n v="20"/>
    <n v="1676"/>
    <m/>
  </r>
  <r>
    <x v="18"/>
    <x v="2"/>
    <n v="0"/>
    <n v="138.45500000000001"/>
    <n v="0"/>
    <n v="56.53"/>
    <n v="194.98500000000001"/>
    <n v="194.98500000000001"/>
    <n v="392.76900000000001"/>
    <n v="276.91000000000003"/>
    <n v="0"/>
    <n v="113.06"/>
    <n v="0"/>
    <n v="389.97"/>
    <n v="389.97"/>
    <n v="61"/>
    <n v="5"/>
    <n v="3"/>
    <n v="69"/>
    <n v="60"/>
    <n v="68"/>
    <n v="10"/>
    <n v="23"/>
    <n v="0"/>
    <n v="161"/>
    <n v="62"/>
    <n v="26"/>
    <n v="161"/>
    <n v="249"/>
    <n v="23"/>
    <n v="29"/>
    <n v="132"/>
    <n v="184"/>
    <n v="60.414999999999999"/>
    <n v="0"/>
    <n v="166.46899999999999"/>
    <n v="226.88399999999999"/>
    <n v="3"/>
    <n v="8"/>
    <n v="29"/>
    <n v="40"/>
    <n v="113"/>
    <n v="58"/>
    <n v="39"/>
    <n v="210"/>
    <n v="0"/>
    <n v="0"/>
    <n v="0"/>
    <n v="0"/>
    <n v="158"/>
    <n v="52"/>
    <n v="15"/>
    <n v="102"/>
    <n v="0"/>
    <n v="327"/>
    <n v="0"/>
    <n v="20"/>
    <n v="1676"/>
    <m/>
  </r>
  <r>
    <x v="18"/>
    <x v="3"/>
    <n v="0"/>
    <n v="138.45500000000001"/>
    <n v="0"/>
    <n v="56.53"/>
    <n v="194.98500000000001"/>
    <n v="194.98500000000001"/>
    <n v="392.76900000000001"/>
    <n v="276.91000000000003"/>
    <n v="0"/>
    <n v="113.06"/>
    <n v="0"/>
    <n v="389.97"/>
    <n v="389.97"/>
    <n v="61"/>
    <n v="5"/>
    <n v="3"/>
    <n v="69"/>
    <n v="60"/>
    <n v="68"/>
    <n v="10"/>
    <n v="23"/>
    <n v="0"/>
    <n v="161"/>
    <n v="62"/>
    <n v="26"/>
    <n v="161"/>
    <n v="249"/>
    <n v="23"/>
    <n v="29"/>
    <n v="132"/>
    <n v="184"/>
    <n v="60.414999999999999"/>
    <n v="0"/>
    <n v="166.46899999999999"/>
    <n v="226.88399999999999"/>
    <n v="3"/>
    <n v="8"/>
    <n v="29"/>
    <n v="40"/>
    <n v="113"/>
    <n v="58"/>
    <n v="39"/>
    <n v="210"/>
    <n v="0"/>
    <n v="0"/>
    <n v="0"/>
    <n v="0"/>
    <n v="158"/>
    <n v="52"/>
    <n v="15"/>
    <n v="102"/>
    <n v="0"/>
    <n v="327"/>
    <n v="0"/>
    <n v="20"/>
    <n v="1676"/>
    <m/>
  </r>
  <r>
    <x v="18"/>
    <x v="4"/>
    <n v="0"/>
    <n v="138.45500000000001"/>
    <n v="0"/>
    <n v="56.53"/>
    <n v="194.98500000000001"/>
    <n v="194.98500000000001"/>
    <n v="392.76900000000001"/>
    <n v="276.91000000000003"/>
    <n v="0"/>
    <n v="113.06"/>
    <n v="0"/>
    <n v="389.97"/>
    <n v="389.97"/>
    <n v="61"/>
    <n v="5"/>
    <n v="3"/>
    <n v="69"/>
    <n v="60"/>
    <n v="68"/>
    <n v="10"/>
    <n v="23"/>
    <n v="0"/>
    <n v="161"/>
    <n v="62"/>
    <n v="26"/>
    <n v="161"/>
    <n v="249"/>
    <n v="23"/>
    <n v="29"/>
    <n v="132"/>
    <n v="184"/>
    <n v="60.414999999999999"/>
    <n v="0"/>
    <n v="166.46899999999999"/>
    <n v="226.88399999999999"/>
    <n v="3"/>
    <n v="8"/>
    <n v="29"/>
    <n v="40"/>
    <n v="113"/>
    <n v="58"/>
    <n v="39"/>
    <n v="210"/>
    <n v="0"/>
    <n v="0"/>
    <n v="0"/>
    <n v="0"/>
    <n v="158"/>
    <n v="52"/>
    <n v="15"/>
    <n v="102"/>
    <n v="0"/>
    <n v="327"/>
    <n v="0"/>
    <n v="20"/>
    <n v="1676"/>
    <m/>
  </r>
  <r>
    <x v="18"/>
    <x v="5"/>
    <n v="0"/>
    <n v="138.45500000000001"/>
    <n v="0"/>
    <n v="56.53"/>
    <n v="194.98500000000001"/>
    <n v="194.98500000000001"/>
    <n v="392.76900000000001"/>
    <n v="276.91000000000003"/>
    <n v="0"/>
    <n v="113.06"/>
    <n v="0"/>
    <n v="389.97"/>
    <n v="389.97"/>
    <n v="61"/>
    <n v="5"/>
    <n v="3"/>
    <n v="69"/>
    <n v="60"/>
    <n v="68"/>
    <n v="10"/>
    <n v="23"/>
    <n v="0"/>
    <n v="161"/>
    <n v="62"/>
    <n v="26"/>
    <n v="161"/>
    <n v="249"/>
    <n v="23"/>
    <n v="29"/>
    <n v="132"/>
    <n v="184"/>
    <n v="60.414999999999999"/>
    <n v="0"/>
    <n v="166.46899999999999"/>
    <n v="226.88399999999999"/>
    <n v="3"/>
    <n v="8"/>
    <n v="29"/>
    <n v="40"/>
    <n v="113"/>
    <n v="58"/>
    <n v="39"/>
    <n v="210"/>
    <n v="0"/>
    <n v="0"/>
    <n v="0"/>
    <n v="0"/>
    <n v="158"/>
    <n v="52"/>
    <n v="15"/>
    <n v="102"/>
    <n v="0"/>
    <n v="327"/>
    <n v="0"/>
    <n v="20"/>
    <n v="1676"/>
    <m/>
  </r>
  <r>
    <x v="18"/>
    <x v="6"/>
    <n v="0"/>
    <n v="138.45500000000001"/>
    <n v="0"/>
    <n v="56.53"/>
    <n v="194.98500000000001"/>
    <n v="194.98500000000001"/>
    <n v="392.76900000000001"/>
    <n v="276.91000000000003"/>
    <n v="0"/>
    <n v="113.06"/>
    <n v="0"/>
    <n v="389.97"/>
    <n v="389.97"/>
    <n v="61"/>
    <n v="5"/>
    <n v="3"/>
    <n v="69"/>
    <n v="60"/>
    <n v="68"/>
    <n v="10"/>
    <n v="23"/>
    <n v="0"/>
    <n v="161"/>
    <n v="62"/>
    <n v="26"/>
    <n v="161"/>
    <n v="249"/>
    <n v="23"/>
    <n v="29"/>
    <n v="132"/>
    <n v="184"/>
    <n v="60.414999999999999"/>
    <n v="0"/>
    <n v="166.46899999999999"/>
    <n v="226.88399999999999"/>
    <n v="3"/>
    <n v="8"/>
    <n v="29"/>
    <n v="40"/>
    <n v="113"/>
    <n v="58"/>
    <n v="39"/>
    <n v="210"/>
    <n v="0"/>
    <n v="0"/>
    <n v="0"/>
    <n v="0"/>
    <n v="158"/>
    <n v="52"/>
    <n v="15"/>
    <n v="102"/>
    <n v="0"/>
    <n v="327"/>
    <n v="0"/>
    <n v="20"/>
    <n v="1676"/>
    <m/>
  </r>
  <r>
    <x v="18"/>
    <x v="7"/>
    <n v="0"/>
    <n v="138.45500000000001"/>
    <n v="0"/>
    <n v="56.53"/>
    <n v="194.98500000000001"/>
    <n v="194.98500000000001"/>
    <n v="392.76900000000001"/>
    <n v="276.91000000000003"/>
    <n v="0"/>
    <n v="113.06"/>
    <n v="0"/>
    <n v="389.97"/>
    <n v="389.97"/>
    <n v="61"/>
    <n v="5"/>
    <n v="3"/>
    <n v="69"/>
    <n v="60"/>
    <n v="68"/>
    <n v="10"/>
    <n v="23"/>
    <n v="0"/>
    <n v="161"/>
    <n v="62"/>
    <n v="26"/>
    <n v="161"/>
    <n v="249"/>
    <n v="23"/>
    <n v="29"/>
    <n v="132"/>
    <n v="184"/>
    <n v="60.414999999999999"/>
    <n v="0"/>
    <n v="166.46899999999999"/>
    <n v="226.88399999999999"/>
    <n v="3"/>
    <n v="8"/>
    <n v="29"/>
    <n v="40"/>
    <n v="113"/>
    <n v="58"/>
    <n v="39"/>
    <n v="210"/>
    <n v="0"/>
    <n v="0"/>
    <n v="0"/>
    <n v="0"/>
    <n v="158"/>
    <n v="52"/>
    <n v="15"/>
    <n v="102"/>
    <n v="0"/>
    <n v="327"/>
    <n v="0"/>
    <n v="20"/>
    <n v="1676"/>
    <m/>
  </r>
  <r>
    <x v="18"/>
    <x v="8"/>
    <n v="0"/>
    <n v="138.45500000000001"/>
    <n v="0"/>
    <n v="56.53"/>
    <n v="194.98500000000001"/>
    <n v="194.98500000000001"/>
    <n v="392.76900000000001"/>
    <n v="276.91000000000003"/>
    <n v="0"/>
    <n v="113.06"/>
    <n v="0"/>
    <n v="389.97"/>
    <n v="389.97"/>
    <n v="61"/>
    <n v="5"/>
    <n v="3"/>
    <n v="69"/>
    <n v="60"/>
    <n v="68"/>
    <n v="10"/>
    <n v="23"/>
    <n v="0"/>
    <n v="161"/>
    <n v="62"/>
    <n v="26"/>
    <n v="161"/>
    <n v="249"/>
    <n v="23"/>
    <n v="29"/>
    <n v="132"/>
    <n v="184"/>
    <n v="60.414999999999999"/>
    <n v="0"/>
    <n v="166.46899999999999"/>
    <n v="226.88399999999999"/>
    <n v="3"/>
    <n v="8"/>
    <n v="29"/>
    <n v="40"/>
    <n v="113"/>
    <n v="58"/>
    <n v="39"/>
    <n v="210"/>
    <n v="0"/>
    <n v="0"/>
    <n v="0"/>
    <n v="0"/>
    <n v="158"/>
    <n v="52"/>
    <n v="15"/>
    <n v="102"/>
    <n v="0"/>
    <n v="327"/>
    <n v="0"/>
    <n v="20"/>
    <n v="1676"/>
    <m/>
  </r>
  <r>
    <x v="18"/>
    <x v="9"/>
    <n v="0"/>
    <n v="138.45500000000001"/>
    <n v="0"/>
    <n v="56.53"/>
    <n v="194.98500000000001"/>
    <n v="194.98500000000001"/>
    <n v="392.76900000000001"/>
    <n v="276.91000000000003"/>
    <n v="0"/>
    <n v="113.06"/>
    <n v="0"/>
    <n v="389.97"/>
    <n v="389.97"/>
    <n v="61"/>
    <n v="5"/>
    <n v="3"/>
    <n v="69"/>
    <n v="60"/>
    <n v="68"/>
    <n v="10"/>
    <n v="23"/>
    <n v="0"/>
    <n v="161"/>
    <n v="62"/>
    <n v="26"/>
    <n v="161"/>
    <n v="249"/>
    <n v="23"/>
    <n v="29"/>
    <n v="132"/>
    <n v="184"/>
    <n v="60.414999999999999"/>
    <n v="0"/>
    <n v="166.46899999999999"/>
    <n v="226.88399999999999"/>
    <n v="3"/>
    <n v="8"/>
    <n v="29"/>
    <n v="40"/>
    <n v="113"/>
    <n v="58"/>
    <n v="39"/>
    <n v="210"/>
    <n v="0"/>
    <n v="0"/>
    <n v="0"/>
    <n v="0"/>
    <n v="158"/>
    <n v="52"/>
    <n v="15"/>
    <n v="102"/>
    <n v="0"/>
    <n v="327"/>
    <n v="0"/>
    <n v="20"/>
    <n v="1676"/>
    <m/>
  </r>
  <r>
    <x v="18"/>
    <x v="10"/>
    <n v="0"/>
    <n v="138.45500000000001"/>
    <n v="0"/>
    <n v="56.53"/>
    <n v="194.98500000000001"/>
    <n v="194.98500000000001"/>
    <n v="392.76900000000001"/>
    <n v="276.91000000000003"/>
    <n v="0"/>
    <n v="113.06"/>
    <n v="0"/>
    <n v="389.97"/>
    <n v="389.97"/>
    <n v="61"/>
    <n v="5"/>
    <n v="3"/>
    <n v="69"/>
    <n v="60"/>
    <n v="68"/>
    <n v="10"/>
    <n v="23"/>
    <n v="0"/>
    <n v="161"/>
    <n v="62"/>
    <n v="26"/>
    <n v="161"/>
    <n v="249"/>
    <n v="23"/>
    <n v="29"/>
    <n v="132"/>
    <n v="184"/>
    <n v="60.414999999999999"/>
    <n v="0"/>
    <n v="166.46899999999999"/>
    <n v="226.88399999999999"/>
    <n v="3"/>
    <n v="8"/>
    <n v="29"/>
    <n v="40"/>
    <n v="113"/>
    <n v="58"/>
    <n v="39"/>
    <n v="210"/>
    <n v="0"/>
    <n v="0"/>
    <n v="0"/>
    <n v="0"/>
    <n v="158"/>
    <n v="52"/>
    <n v="15"/>
    <n v="102"/>
    <n v="0"/>
    <n v="327"/>
    <n v="0"/>
    <n v="20"/>
    <n v="1676"/>
    <m/>
  </r>
  <r>
    <x v="18"/>
    <x v="11"/>
    <n v="0"/>
    <n v="138.45500000000001"/>
    <n v="0"/>
    <n v="56.53"/>
    <n v="194.98500000000001"/>
    <n v="194.98500000000001"/>
    <n v="392.76900000000001"/>
    <n v="276.91000000000003"/>
    <n v="0"/>
    <n v="113.06"/>
    <n v="0"/>
    <n v="389.97"/>
    <n v="389.97"/>
    <n v="61"/>
    <n v="5"/>
    <n v="3"/>
    <n v="69"/>
    <n v="60"/>
    <n v="68"/>
    <n v="10"/>
    <n v="23"/>
    <n v="0"/>
    <n v="161"/>
    <n v="62"/>
    <n v="26"/>
    <n v="161"/>
    <n v="249"/>
    <n v="23"/>
    <n v="29"/>
    <n v="132"/>
    <n v="184"/>
    <n v="60.414999999999999"/>
    <n v="0"/>
    <n v="166.46899999999999"/>
    <n v="226.88399999999999"/>
    <n v="3"/>
    <n v="8"/>
    <n v="29"/>
    <n v="40"/>
    <n v="113"/>
    <n v="58"/>
    <n v="39"/>
    <n v="210"/>
    <n v="0"/>
    <n v="0"/>
    <n v="0"/>
    <n v="0"/>
    <n v="158"/>
    <n v="52"/>
    <n v="15"/>
    <n v="102"/>
    <n v="0"/>
    <n v="327"/>
    <n v="0"/>
    <n v="20"/>
    <n v="1676"/>
    <m/>
  </r>
  <r>
    <x v="19"/>
    <x v="0"/>
    <n v="0"/>
    <n v="138.45500000000001"/>
    <n v="0"/>
    <n v="56.53"/>
    <n v="194.98500000000001"/>
    <n v="194.98500000000001"/>
    <n v="392.76900000000001"/>
    <n v="276.91000000000003"/>
    <n v="0"/>
    <n v="113.06"/>
    <n v="0"/>
    <n v="389.97"/>
    <n v="389.97"/>
    <n v="61"/>
    <n v="5"/>
    <n v="3"/>
    <n v="69"/>
    <n v="60"/>
    <n v="68"/>
    <n v="10"/>
    <n v="23"/>
    <n v="0"/>
    <n v="161"/>
    <n v="62"/>
    <n v="26"/>
    <n v="161"/>
    <n v="249"/>
    <n v="23"/>
    <n v="29"/>
    <n v="132"/>
    <n v="184"/>
    <n v="60.414999999999999"/>
    <n v="0"/>
    <n v="166.46899999999999"/>
    <n v="226.88399999999999"/>
    <n v="3"/>
    <n v="8"/>
    <n v="29"/>
    <n v="40"/>
    <n v="113"/>
    <n v="58"/>
    <n v="39"/>
    <n v="210"/>
    <n v="0"/>
    <n v="0"/>
    <n v="0"/>
    <n v="0"/>
    <n v="158"/>
    <n v="52"/>
    <n v="15"/>
    <n v="102"/>
    <n v="0"/>
    <n v="327"/>
    <n v="0"/>
    <n v="20"/>
    <n v="1676"/>
    <m/>
  </r>
  <r>
    <x v="19"/>
    <x v="1"/>
    <n v="0"/>
    <n v="138.45500000000001"/>
    <n v="0"/>
    <n v="56.53"/>
    <n v="194.98500000000001"/>
    <n v="194.98500000000001"/>
    <n v="392.76900000000001"/>
    <n v="276.91000000000003"/>
    <n v="0"/>
    <n v="113.06"/>
    <n v="0"/>
    <n v="389.97"/>
    <n v="389.97"/>
    <n v="61"/>
    <n v="5"/>
    <n v="3"/>
    <n v="69"/>
    <n v="60"/>
    <n v="68"/>
    <n v="10"/>
    <n v="23"/>
    <n v="0"/>
    <n v="161"/>
    <n v="62"/>
    <n v="26"/>
    <n v="161"/>
    <n v="249"/>
    <n v="23"/>
    <n v="29"/>
    <n v="132"/>
    <n v="184"/>
    <n v="60.414999999999999"/>
    <n v="0"/>
    <n v="166.46899999999999"/>
    <n v="226.88399999999999"/>
    <n v="3"/>
    <n v="8"/>
    <n v="29"/>
    <n v="40"/>
    <n v="113"/>
    <n v="58"/>
    <n v="39"/>
    <n v="210"/>
    <n v="0"/>
    <n v="0"/>
    <n v="0"/>
    <n v="0"/>
    <n v="158"/>
    <n v="52"/>
    <n v="15"/>
    <n v="102"/>
    <n v="0"/>
    <n v="327"/>
    <n v="0"/>
    <n v="20"/>
    <n v="1676"/>
    <m/>
  </r>
  <r>
    <x v="19"/>
    <x v="2"/>
    <n v="0"/>
    <n v="138.45500000000001"/>
    <n v="0"/>
    <n v="56.53"/>
    <n v="194.98500000000001"/>
    <n v="194.98500000000001"/>
    <n v="392.76900000000001"/>
    <n v="276.91000000000003"/>
    <n v="0"/>
    <n v="113.06"/>
    <n v="0"/>
    <n v="389.97"/>
    <n v="389.97"/>
    <n v="61"/>
    <n v="5"/>
    <n v="3"/>
    <n v="69"/>
    <n v="60"/>
    <n v="68"/>
    <n v="10"/>
    <n v="23"/>
    <n v="0"/>
    <n v="161"/>
    <n v="62"/>
    <n v="26"/>
    <n v="161"/>
    <n v="249"/>
    <n v="23"/>
    <n v="29"/>
    <n v="132"/>
    <n v="184"/>
    <n v="60.414999999999999"/>
    <n v="0"/>
    <n v="166.46899999999999"/>
    <n v="226.88399999999999"/>
    <n v="3"/>
    <n v="8"/>
    <n v="29"/>
    <n v="40"/>
    <n v="113"/>
    <n v="58"/>
    <n v="39"/>
    <n v="210"/>
    <n v="0"/>
    <n v="0"/>
    <n v="0"/>
    <n v="0"/>
    <n v="158"/>
    <n v="52"/>
    <n v="15"/>
    <n v="102"/>
    <n v="0"/>
    <n v="327"/>
    <n v="0"/>
    <n v="20"/>
    <n v="1676"/>
    <m/>
  </r>
  <r>
    <x v="19"/>
    <x v="3"/>
    <n v="0"/>
    <n v="138.45500000000001"/>
    <n v="0"/>
    <n v="56.53"/>
    <n v="194.98500000000001"/>
    <n v="194.98500000000001"/>
    <n v="392.76900000000001"/>
    <n v="276.91000000000003"/>
    <n v="0"/>
    <n v="113.06"/>
    <n v="0"/>
    <n v="389.97"/>
    <n v="389.97"/>
    <n v="61"/>
    <n v="5"/>
    <n v="3"/>
    <n v="69"/>
    <n v="60"/>
    <n v="68"/>
    <n v="10"/>
    <n v="23"/>
    <n v="0"/>
    <n v="161"/>
    <n v="62"/>
    <n v="26"/>
    <n v="161"/>
    <n v="249"/>
    <n v="23"/>
    <n v="29"/>
    <n v="132"/>
    <n v="184"/>
    <n v="60.414999999999999"/>
    <n v="0"/>
    <n v="166.46899999999999"/>
    <n v="226.88399999999999"/>
    <n v="3"/>
    <n v="8"/>
    <n v="29"/>
    <n v="40"/>
    <n v="113"/>
    <n v="58"/>
    <n v="39"/>
    <n v="210"/>
    <n v="0"/>
    <n v="0"/>
    <n v="0"/>
    <n v="0"/>
    <n v="158"/>
    <n v="52"/>
    <n v="15"/>
    <n v="102"/>
    <n v="0"/>
    <n v="327"/>
    <n v="0"/>
    <n v="20"/>
    <n v="1676"/>
    <m/>
  </r>
  <r>
    <x v="19"/>
    <x v="4"/>
    <n v="0"/>
    <n v="138.45500000000001"/>
    <n v="0"/>
    <n v="56.53"/>
    <n v="194.98500000000001"/>
    <n v="194.98500000000001"/>
    <n v="392.76900000000001"/>
    <n v="276.91000000000003"/>
    <n v="0"/>
    <n v="113.06"/>
    <n v="0"/>
    <n v="389.97"/>
    <n v="389.97"/>
    <n v="61"/>
    <n v="5"/>
    <n v="3"/>
    <n v="69"/>
    <n v="60"/>
    <n v="68"/>
    <n v="10"/>
    <n v="23"/>
    <n v="0"/>
    <n v="161"/>
    <n v="62"/>
    <n v="26"/>
    <n v="161"/>
    <n v="249"/>
    <n v="23"/>
    <n v="29"/>
    <n v="132"/>
    <n v="184"/>
    <n v="60.414999999999999"/>
    <n v="0"/>
    <n v="166.46899999999999"/>
    <n v="226.88399999999999"/>
    <n v="3"/>
    <n v="8"/>
    <n v="29"/>
    <n v="40"/>
    <n v="113"/>
    <n v="58"/>
    <n v="39"/>
    <n v="210"/>
    <n v="0"/>
    <n v="0"/>
    <n v="0"/>
    <n v="0"/>
    <n v="158"/>
    <n v="52"/>
    <n v="15"/>
    <n v="102"/>
    <n v="0"/>
    <n v="327"/>
    <n v="0"/>
    <n v="20"/>
    <n v="1676"/>
    <m/>
  </r>
  <r>
    <x v="19"/>
    <x v="5"/>
    <n v="0"/>
    <n v="138.45500000000001"/>
    <n v="0"/>
    <n v="56.53"/>
    <n v="194.98500000000001"/>
    <n v="194.98500000000001"/>
    <n v="392.76900000000001"/>
    <n v="276.91000000000003"/>
    <n v="0"/>
    <n v="113.06"/>
    <n v="0"/>
    <n v="389.97"/>
    <n v="389.97"/>
    <n v="61"/>
    <n v="5"/>
    <n v="3"/>
    <n v="69"/>
    <n v="60"/>
    <n v="68"/>
    <n v="10"/>
    <n v="23"/>
    <n v="0"/>
    <n v="161"/>
    <n v="62"/>
    <n v="26"/>
    <n v="161"/>
    <n v="249"/>
    <n v="23"/>
    <n v="29"/>
    <n v="132"/>
    <n v="184"/>
    <n v="60.414999999999999"/>
    <n v="0"/>
    <n v="166.46899999999999"/>
    <n v="226.88399999999999"/>
    <n v="3"/>
    <n v="8"/>
    <n v="29"/>
    <n v="40"/>
    <n v="113"/>
    <n v="58"/>
    <n v="39"/>
    <n v="210"/>
    <n v="0"/>
    <n v="0"/>
    <n v="0"/>
    <n v="0"/>
    <n v="158"/>
    <n v="52"/>
    <n v="15"/>
    <n v="102"/>
    <n v="0"/>
    <n v="327"/>
    <n v="0"/>
    <n v="20"/>
    <n v="1676"/>
    <m/>
  </r>
  <r>
    <x v="19"/>
    <x v="6"/>
    <n v="0"/>
    <n v="138.45500000000001"/>
    <n v="0"/>
    <n v="56.53"/>
    <n v="194.98500000000001"/>
    <n v="194.98500000000001"/>
    <n v="392.76900000000001"/>
    <n v="276.91000000000003"/>
    <n v="0"/>
    <n v="113.06"/>
    <n v="0"/>
    <n v="389.97"/>
    <n v="389.97"/>
    <n v="61"/>
    <n v="5"/>
    <n v="3"/>
    <n v="69"/>
    <n v="60"/>
    <n v="68"/>
    <n v="10"/>
    <n v="23"/>
    <n v="0"/>
    <n v="161"/>
    <n v="62"/>
    <n v="26"/>
    <n v="161"/>
    <n v="249"/>
    <n v="23"/>
    <n v="29"/>
    <n v="132"/>
    <n v="184"/>
    <n v="60.414999999999999"/>
    <n v="0"/>
    <n v="166.46899999999999"/>
    <n v="226.88399999999999"/>
    <n v="3"/>
    <n v="8"/>
    <n v="29"/>
    <n v="40"/>
    <n v="113"/>
    <n v="58"/>
    <n v="39"/>
    <n v="210"/>
    <n v="0"/>
    <n v="0"/>
    <n v="0"/>
    <n v="0"/>
    <n v="158"/>
    <n v="52"/>
    <n v="15"/>
    <n v="102"/>
    <n v="0"/>
    <n v="327"/>
    <n v="0"/>
    <n v="20"/>
    <n v="1676"/>
    <m/>
  </r>
  <r>
    <x v="19"/>
    <x v="7"/>
    <n v="0"/>
    <n v="138.45500000000001"/>
    <n v="0"/>
    <n v="56.53"/>
    <n v="194.98500000000001"/>
    <n v="194.98500000000001"/>
    <n v="392.76900000000001"/>
    <n v="276.91000000000003"/>
    <n v="0"/>
    <n v="113.06"/>
    <n v="0"/>
    <n v="389.97"/>
    <n v="389.97"/>
    <n v="61"/>
    <n v="5"/>
    <n v="3"/>
    <n v="69"/>
    <n v="60"/>
    <n v="68"/>
    <n v="10"/>
    <n v="23"/>
    <n v="0"/>
    <n v="161"/>
    <n v="62"/>
    <n v="26"/>
    <n v="161"/>
    <n v="249"/>
    <n v="23"/>
    <n v="29"/>
    <n v="132"/>
    <n v="184"/>
    <n v="60.414999999999999"/>
    <n v="0"/>
    <n v="166.46899999999999"/>
    <n v="226.88399999999999"/>
    <n v="3"/>
    <n v="8"/>
    <n v="29"/>
    <n v="40"/>
    <n v="113"/>
    <n v="58"/>
    <n v="39"/>
    <n v="210"/>
    <n v="0"/>
    <n v="0"/>
    <n v="0"/>
    <n v="0"/>
    <n v="158"/>
    <n v="52"/>
    <n v="15"/>
    <n v="102"/>
    <n v="0"/>
    <n v="327"/>
    <n v="0"/>
    <n v="20"/>
    <n v="1676"/>
    <m/>
  </r>
  <r>
    <x v="19"/>
    <x v="8"/>
    <n v="0"/>
    <n v="138.45500000000001"/>
    <n v="0"/>
    <n v="56.53"/>
    <n v="194.98500000000001"/>
    <n v="194.98500000000001"/>
    <n v="392.76900000000001"/>
    <n v="276.91000000000003"/>
    <n v="0"/>
    <n v="113.06"/>
    <n v="0"/>
    <n v="389.97"/>
    <n v="389.97"/>
    <n v="61"/>
    <n v="5"/>
    <n v="3"/>
    <n v="69"/>
    <n v="60"/>
    <n v="68"/>
    <n v="10"/>
    <n v="23"/>
    <n v="0"/>
    <n v="161"/>
    <n v="62"/>
    <n v="26"/>
    <n v="161"/>
    <n v="249"/>
    <n v="23"/>
    <n v="29"/>
    <n v="132"/>
    <n v="184"/>
    <n v="60.414999999999999"/>
    <n v="0"/>
    <n v="166.46899999999999"/>
    <n v="226.88399999999999"/>
    <n v="3"/>
    <n v="8"/>
    <n v="29"/>
    <n v="40"/>
    <n v="113"/>
    <n v="58"/>
    <n v="39"/>
    <n v="210"/>
    <n v="0"/>
    <n v="0"/>
    <n v="0"/>
    <n v="0"/>
    <n v="158"/>
    <n v="52"/>
    <n v="15"/>
    <n v="102"/>
    <n v="0"/>
    <n v="327"/>
    <n v="0"/>
    <n v="20"/>
    <n v="1676"/>
    <m/>
  </r>
  <r>
    <x v="19"/>
    <x v="9"/>
    <n v="0"/>
    <n v="138.45500000000001"/>
    <n v="0"/>
    <n v="56.53"/>
    <n v="194.98500000000001"/>
    <n v="194.98500000000001"/>
    <n v="392.76900000000001"/>
    <n v="276.91000000000003"/>
    <n v="0"/>
    <n v="113.06"/>
    <n v="0"/>
    <n v="389.97"/>
    <n v="389.97"/>
    <n v="61"/>
    <n v="5"/>
    <n v="3"/>
    <n v="69"/>
    <n v="60"/>
    <n v="68"/>
    <n v="10"/>
    <n v="23"/>
    <n v="0"/>
    <n v="161"/>
    <n v="62"/>
    <n v="26"/>
    <n v="161"/>
    <n v="249"/>
    <n v="23"/>
    <n v="29"/>
    <n v="132"/>
    <n v="184"/>
    <n v="60.414999999999999"/>
    <n v="0"/>
    <n v="166.46899999999999"/>
    <n v="226.88399999999999"/>
    <n v="3"/>
    <n v="8"/>
    <n v="29"/>
    <n v="40"/>
    <n v="113"/>
    <n v="58"/>
    <n v="39"/>
    <n v="210"/>
    <n v="0"/>
    <n v="0"/>
    <n v="0"/>
    <n v="0"/>
    <n v="158"/>
    <n v="52"/>
    <n v="15"/>
    <n v="102"/>
    <n v="0"/>
    <n v="327"/>
    <n v="0"/>
    <n v="20"/>
    <n v="1676"/>
    <m/>
  </r>
  <r>
    <x v="19"/>
    <x v="10"/>
    <n v="0"/>
    <n v="138.45500000000001"/>
    <n v="0"/>
    <n v="56.53"/>
    <n v="194.98500000000001"/>
    <n v="194.98500000000001"/>
    <n v="392.76900000000001"/>
    <n v="276.91000000000003"/>
    <n v="0"/>
    <n v="113.06"/>
    <n v="0"/>
    <n v="389.97"/>
    <n v="389.97"/>
    <n v="61"/>
    <n v="5"/>
    <n v="3"/>
    <n v="69"/>
    <n v="60"/>
    <n v="68"/>
    <n v="10"/>
    <n v="23"/>
    <n v="0"/>
    <n v="161"/>
    <n v="62"/>
    <n v="26"/>
    <n v="161"/>
    <n v="249"/>
    <n v="23"/>
    <n v="29"/>
    <n v="132"/>
    <n v="184"/>
    <n v="60.414999999999999"/>
    <n v="0"/>
    <n v="166.46899999999999"/>
    <n v="226.88399999999999"/>
    <n v="3"/>
    <n v="8"/>
    <n v="29"/>
    <n v="40"/>
    <n v="113"/>
    <n v="58"/>
    <n v="39"/>
    <n v="210"/>
    <n v="0"/>
    <n v="0"/>
    <n v="0"/>
    <n v="0"/>
    <n v="158"/>
    <n v="52"/>
    <n v="15"/>
    <n v="102"/>
    <n v="0"/>
    <n v="327"/>
    <n v="0"/>
    <n v="20"/>
    <n v="1676"/>
    <m/>
  </r>
  <r>
    <x v="19"/>
    <x v="11"/>
    <n v="0"/>
    <n v="138.45500000000001"/>
    <n v="0"/>
    <n v="56.53"/>
    <n v="194.98500000000001"/>
    <n v="194.98500000000001"/>
    <n v="392.76900000000001"/>
    <n v="276.91000000000003"/>
    <n v="0"/>
    <n v="113.06"/>
    <n v="0"/>
    <n v="389.97"/>
    <n v="389.97"/>
    <n v="61"/>
    <n v="5"/>
    <n v="3"/>
    <n v="69"/>
    <n v="60"/>
    <n v="68"/>
    <n v="10"/>
    <n v="23"/>
    <n v="0"/>
    <n v="161"/>
    <n v="62"/>
    <n v="26"/>
    <n v="161"/>
    <n v="249"/>
    <n v="23"/>
    <n v="29"/>
    <n v="132"/>
    <n v="184"/>
    <n v="60.414999999999999"/>
    <n v="0"/>
    <n v="166.46899999999999"/>
    <n v="226.88399999999999"/>
    <n v="3"/>
    <n v="8"/>
    <n v="29"/>
    <n v="40"/>
    <n v="113"/>
    <n v="58"/>
    <n v="39"/>
    <n v="210"/>
    <n v="0"/>
    <n v="0"/>
    <n v="0"/>
    <n v="0"/>
    <n v="158"/>
    <n v="52"/>
    <n v="15"/>
    <n v="102"/>
    <n v="0"/>
    <n v="327"/>
    <n v="0"/>
    <n v="20"/>
    <n v="1676"/>
    <m/>
  </r>
  <r>
    <x v="20"/>
    <x v="0"/>
    <n v="0"/>
    <n v="138.45500000000001"/>
    <n v="0"/>
    <n v="56.53"/>
    <n v="194.98500000000001"/>
    <n v="194.98500000000001"/>
    <n v="392.76900000000001"/>
    <n v="276.91000000000003"/>
    <n v="0"/>
    <n v="113.06"/>
    <n v="0"/>
    <n v="389.97"/>
    <n v="389.97"/>
    <n v="61"/>
    <n v="5"/>
    <n v="3"/>
    <n v="69"/>
    <n v="60"/>
    <n v="68"/>
    <n v="10"/>
    <n v="23"/>
    <n v="0"/>
    <n v="161"/>
    <n v="62"/>
    <n v="26"/>
    <n v="161"/>
    <n v="249"/>
    <n v="23"/>
    <n v="29"/>
    <n v="132"/>
    <n v="184"/>
    <n v="60.414999999999999"/>
    <n v="0"/>
    <n v="166.46899999999999"/>
    <n v="226.88399999999999"/>
    <n v="3"/>
    <n v="8"/>
    <n v="29"/>
    <n v="40"/>
    <n v="113"/>
    <n v="58"/>
    <n v="39"/>
    <n v="210"/>
    <n v="0"/>
    <n v="0"/>
    <n v="0"/>
    <n v="0"/>
    <n v="158"/>
    <n v="52"/>
    <n v="15"/>
    <n v="102"/>
    <n v="0"/>
    <n v="327"/>
    <n v="0"/>
    <n v="20"/>
    <n v="1676"/>
    <m/>
  </r>
  <r>
    <x v="20"/>
    <x v="1"/>
    <n v="0"/>
    <n v="138.45500000000001"/>
    <n v="0"/>
    <n v="56.53"/>
    <n v="194.98500000000001"/>
    <n v="194.98500000000001"/>
    <n v="392.76900000000001"/>
    <n v="276.91000000000003"/>
    <n v="0"/>
    <n v="113.06"/>
    <n v="0"/>
    <n v="389.97"/>
    <n v="389.97"/>
    <n v="61"/>
    <n v="5"/>
    <n v="3"/>
    <n v="69"/>
    <n v="60"/>
    <n v="68"/>
    <n v="10"/>
    <n v="23"/>
    <n v="0"/>
    <n v="161"/>
    <n v="62"/>
    <n v="26"/>
    <n v="161"/>
    <n v="249"/>
    <n v="23"/>
    <n v="29"/>
    <n v="132"/>
    <n v="184"/>
    <n v="60.414999999999999"/>
    <n v="0"/>
    <n v="166.46899999999999"/>
    <n v="226.88399999999999"/>
    <n v="3"/>
    <n v="8"/>
    <n v="29"/>
    <n v="40"/>
    <n v="113"/>
    <n v="58"/>
    <n v="39"/>
    <n v="210"/>
    <n v="0"/>
    <n v="0"/>
    <n v="0"/>
    <n v="0"/>
    <n v="158"/>
    <n v="52"/>
    <n v="15"/>
    <n v="102"/>
    <n v="0"/>
    <n v="327"/>
    <n v="0"/>
    <n v="20"/>
    <n v="1676"/>
    <m/>
  </r>
  <r>
    <x v="20"/>
    <x v="2"/>
    <n v="0"/>
    <n v="138.45500000000001"/>
    <n v="0"/>
    <n v="56.53"/>
    <n v="194.98500000000001"/>
    <n v="194.98500000000001"/>
    <n v="392.76900000000001"/>
    <n v="276.91000000000003"/>
    <n v="0"/>
    <n v="113.06"/>
    <n v="0"/>
    <n v="389.97"/>
    <n v="389.97"/>
    <n v="61"/>
    <n v="5"/>
    <n v="3"/>
    <n v="69"/>
    <n v="60"/>
    <n v="68"/>
    <n v="10"/>
    <n v="23"/>
    <n v="0"/>
    <n v="161"/>
    <n v="62"/>
    <n v="26"/>
    <n v="161"/>
    <n v="249"/>
    <n v="23"/>
    <n v="29"/>
    <n v="132"/>
    <n v="184"/>
    <n v="60.414999999999999"/>
    <n v="0"/>
    <n v="166.46899999999999"/>
    <n v="226.88399999999999"/>
    <n v="3"/>
    <n v="8"/>
    <n v="29"/>
    <n v="40"/>
    <n v="113"/>
    <n v="58"/>
    <n v="39"/>
    <n v="210"/>
    <n v="0"/>
    <n v="0"/>
    <n v="0"/>
    <n v="0"/>
    <n v="158"/>
    <n v="52"/>
    <n v="15"/>
    <n v="102"/>
    <n v="0"/>
    <n v="327"/>
    <n v="0"/>
    <n v="20"/>
    <n v="1676"/>
    <m/>
  </r>
  <r>
    <x v="20"/>
    <x v="3"/>
    <n v="0"/>
    <n v="138.45500000000001"/>
    <n v="0"/>
    <n v="56.53"/>
    <n v="194.98500000000001"/>
    <n v="194.98500000000001"/>
    <n v="392.76900000000001"/>
    <n v="276.91000000000003"/>
    <n v="0"/>
    <n v="113.06"/>
    <n v="0"/>
    <n v="389.97"/>
    <n v="389.97"/>
    <n v="61"/>
    <n v="5"/>
    <n v="3"/>
    <n v="69"/>
    <n v="60"/>
    <n v="68"/>
    <n v="10"/>
    <n v="23"/>
    <n v="0"/>
    <n v="161"/>
    <n v="62"/>
    <n v="26"/>
    <n v="161"/>
    <n v="249"/>
    <n v="23"/>
    <n v="29"/>
    <n v="132"/>
    <n v="184"/>
    <n v="60.414999999999999"/>
    <n v="0"/>
    <n v="166.46899999999999"/>
    <n v="226.88399999999999"/>
    <n v="3"/>
    <n v="8"/>
    <n v="29"/>
    <n v="40"/>
    <n v="113"/>
    <n v="58"/>
    <n v="39"/>
    <n v="210"/>
    <n v="0"/>
    <n v="0"/>
    <n v="0"/>
    <n v="0"/>
    <n v="158"/>
    <n v="52"/>
    <n v="15"/>
    <n v="102"/>
    <n v="0"/>
    <n v="327"/>
    <n v="0"/>
    <n v="20"/>
    <n v="1676"/>
    <m/>
  </r>
  <r>
    <x v="20"/>
    <x v="4"/>
    <n v="0"/>
    <n v="138.45500000000001"/>
    <n v="0"/>
    <n v="56.53"/>
    <n v="194.98500000000001"/>
    <n v="194.98500000000001"/>
    <n v="392.76900000000001"/>
    <n v="276.91000000000003"/>
    <n v="0"/>
    <n v="113.06"/>
    <n v="0"/>
    <n v="389.97"/>
    <n v="389.97"/>
    <n v="61"/>
    <n v="5"/>
    <n v="3"/>
    <n v="69"/>
    <n v="60"/>
    <n v="68"/>
    <n v="10"/>
    <n v="23"/>
    <n v="0"/>
    <n v="161"/>
    <n v="62"/>
    <n v="26"/>
    <n v="161"/>
    <n v="249"/>
    <n v="23"/>
    <n v="29"/>
    <n v="132"/>
    <n v="184"/>
    <n v="60.414999999999999"/>
    <n v="0"/>
    <n v="166.46899999999999"/>
    <n v="226.88399999999999"/>
    <n v="3"/>
    <n v="8"/>
    <n v="29"/>
    <n v="40"/>
    <n v="113"/>
    <n v="58"/>
    <n v="39"/>
    <n v="210"/>
    <n v="0"/>
    <n v="0"/>
    <n v="0"/>
    <n v="0"/>
    <n v="158"/>
    <n v="52"/>
    <n v="15"/>
    <n v="102"/>
    <n v="0"/>
    <n v="327"/>
    <n v="0"/>
    <n v="20"/>
    <n v="1676"/>
    <m/>
  </r>
  <r>
    <x v="20"/>
    <x v="5"/>
    <n v="0"/>
    <n v="138.45500000000001"/>
    <n v="0"/>
    <n v="56.53"/>
    <n v="194.98500000000001"/>
    <n v="194.98500000000001"/>
    <n v="392.76900000000001"/>
    <n v="276.91000000000003"/>
    <n v="0"/>
    <n v="113.06"/>
    <n v="0"/>
    <n v="389.97"/>
    <n v="389.97"/>
    <n v="61"/>
    <n v="5"/>
    <n v="3"/>
    <n v="69"/>
    <n v="60"/>
    <n v="68"/>
    <n v="10"/>
    <n v="23"/>
    <n v="0"/>
    <n v="161"/>
    <n v="62"/>
    <n v="26"/>
    <n v="161"/>
    <n v="249"/>
    <n v="23"/>
    <n v="29"/>
    <n v="132"/>
    <n v="184"/>
    <n v="60.414999999999999"/>
    <n v="0"/>
    <n v="166.46899999999999"/>
    <n v="226.88399999999999"/>
    <n v="3"/>
    <n v="8"/>
    <n v="29"/>
    <n v="40"/>
    <n v="113"/>
    <n v="58"/>
    <n v="39"/>
    <n v="210"/>
    <n v="0"/>
    <n v="0"/>
    <n v="0"/>
    <n v="0"/>
    <n v="158"/>
    <n v="52"/>
    <n v="15"/>
    <n v="102"/>
    <n v="0"/>
    <n v="327"/>
    <n v="0"/>
    <n v="20"/>
    <n v="1676"/>
    <m/>
  </r>
  <r>
    <x v="20"/>
    <x v="6"/>
    <n v="0"/>
    <n v="138.45500000000001"/>
    <n v="0"/>
    <n v="56.53"/>
    <n v="194.98500000000001"/>
    <n v="194.98500000000001"/>
    <n v="392.76900000000001"/>
    <n v="276.91000000000003"/>
    <n v="0"/>
    <n v="113.06"/>
    <n v="0"/>
    <n v="389.97"/>
    <n v="389.97"/>
    <n v="61"/>
    <n v="5"/>
    <n v="3"/>
    <n v="69"/>
    <n v="60"/>
    <n v="68"/>
    <n v="10"/>
    <n v="23"/>
    <n v="0"/>
    <n v="161"/>
    <n v="62"/>
    <n v="26"/>
    <n v="161"/>
    <n v="249"/>
    <n v="23"/>
    <n v="29"/>
    <n v="132"/>
    <n v="184"/>
    <n v="60.414999999999999"/>
    <n v="0"/>
    <n v="166.46899999999999"/>
    <n v="226.88399999999999"/>
    <n v="3"/>
    <n v="8"/>
    <n v="29"/>
    <n v="40"/>
    <n v="113"/>
    <n v="58"/>
    <n v="39"/>
    <n v="210"/>
    <n v="0"/>
    <n v="0"/>
    <n v="0"/>
    <n v="0"/>
    <n v="158"/>
    <n v="52"/>
    <n v="15"/>
    <n v="102"/>
    <n v="0"/>
    <n v="327"/>
    <n v="0"/>
    <n v="20"/>
    <n v="1676"/>
    <m/>
  </r>
  <r>
    <x v="20"/>
    <x v="7"/>
    <n v="0"/>
    <n v="138.45500000000001"/>
    <n v="0"/>
    <n v="56.53"/>
    <n v="194.98500000000001"/>
    <n v="194.98500000000001"/>
    <n v="392.76900000000001"/>
    <n v="276.91000000000003"/>
    <n v="0"/>
    <n v="113.06"/>
    <n v="0"/>
    <n v="389.97"/>
    <n v="389.97"/>
    <n v="61"/>
    <n v="5"/>
    <n v="3"/>
    <n v="69"/>
    <n v="60"/>
    <n v="68"/>
    <n v="10"/>
    <n v="23"/>
    <n v="0"/>
    <n v="161"/>
    <n v="62"/>
    <n v="26"/>
    <n v="161"/>
    <n v="249"/>
    <n v="23"/>
    <n v="29"/>
    <n v="132"/>
    <n v="184"/>
    <n v="60.414999999999999"/>
    <n v="0"/>
    <n v="166.46899999999999"/>
    <n v="226.88399999999999"/>
    <n v="3"/>
    <n v="8"/>
    <n v="29"/>
    <n v="40"/>
    <n v="113"/>
    <n v="58"/>
    <n v="39"/>
    <n v="210"/>
    <n v="0"/>
    <n v="0"/>
    <n v="0"/>
    <n v="0"/>
    <n v="158"/>
    <n v="52"/>
    <n v="15"/>
    <n v="102"/>
    <n v="0"/>
    <n v="327"/>
    <n v="0"/>
    <n v="20"/>
    <n v="1676"/>
    <m/>
  </r>
  <r>
    <x v="20"/>
    <x v="8"/>
    <n v="0"/>
    <n v="138.45500000000001"/>
    <n v="0"/>
    <n v="56.53"/>
    <n v="194.98500000000001"/>
    <n v="194.98500000000001"/>
    <n v="392.76900000000001"/>
    <n v="276.91000000000003"/>
    <n v="0"/>
    <n v="113.06"/>
    <n v="0"/>
    <n v="389.97"/>
    <n v="389.97"/>
    <n v="61"/>
    <n v="5"/>
    <n v="3"/>
    <n v="69"/>
    <n v="60"/>
    <n v="68"/>
    <n v="10"/>
    <n v="23"/>
    <n v="0"/>
    <n v="161"/>
    <n v="62"/>
    <n v="26"/>
    <n v="161"/>
    <n v="249"/>
    <n v="23"/>
    <n v="29"/>
    <n v="132"/>
    <n v="184"/>
    <n v="60.414999999999999"/>
    <n v="0"/>
    <n v="166.46899999999999"/>
    <n v="226.88399999999999"/>
    <n v="3"/>
    <n v="8"/>
    <n v="29"/>
    <n v="40"/>
    <n v="113"/>
    <n v="58"/>
    <n v="39"/>
    <n v="210"/>
    <n v="0"/>
    <n v="0"/>
    <n v="0"/>
    <n v="0"/>
    <n v="158"/>
    <n v="52"/>
    <n v="15"/>
    <n v="102"/>
    <n v="0"/>
    <n v="327"/>
    <n v="0"/>
    <n v="20"/>
    <n v="1676"/>
    <m/>
  </r>
  <r>
    <x v="20"/>
    <x v="9"/>
    <n v="0"/>
    <n v="138.45500000000001"/>
    <n v="0"/>
    <n v="56.53"/>
    <n v="194.98500000000001"/>
    <n v="194.98500000000001"/>
    <n v="392.76900000000001"/>
    <n v="276.91000000000003"/>
    <n v="0"/>
    <n v="113.06"/>
    <n v="0"/>
    <n v="389.97"/>
    <n v="389.97"/>
    <n v="61"/>
    <n v="5"/>
    <n v="3"/>
    <n v="69"/>
    <n v="60"/>
    <n v="68"/>
    <n v="10"/>
    <n v="23"/>
    <n v="0"/>
    <n v="161"/>
    <n v="62"/>
    <n v="26"/>
    <n v="161"/>
    <n v="249"/>
    <n v="23"/>
    <n v="29"/>
    <n v="132"/>
    <n v="184"/>
    <n v="60.414999999999999"/>
    <n v="0"/>
    <n v="166.46899999999999"/>
    <n v="226.88399999999999"/>
    <n v="3"/>
    <n v="8"/>
    <n v="29"/>
    <n v="40"/>
    <n v="113"/>
    <n v="58"/>
    <n v="39"/>
    <n v="210"/>
    <n v="0"/>
    <n v="0"/>
    <n v="0"/>
    <n v="0"/>
    <n v="158"/>
    <n v="52"/>
    <n v="15"/>
    <n v="102"/>
    <n v="0"/>
    <n v="327"/>
    <n v="0"/>
    <n v="20"/>
    <n v="1676"/>
    <m/>
  </r>
  <r>
    <x v="20"/>
    <x v="10"/>
    <n v="0"/>
    <n v="138.45500000000001"/>
    <n v="0"/>
    <n v="56.53"/>
    <n v="194.98500000000001"/>
    <n v="194.98500000000001"/>
    <n v="392.76900000000001"/>
    <n v="276.91000000000003"/>
    <n v="0"/>
    <n v="113.06"/>
    <n v="0"/>
    <n v="389.97"/>
    <n v="389.97"/>
    <n v="61"/>
    <n v="5"/>
    <n v="3"/>
    <n v="69"/>
    <n v="60"/>
    <n v="68"/>
    <n v="10"/>
    <n v="23"/>
    <n v="0"/>
    <n v="161"/>
    <n v="62"/>
    <n v="26"/>
    <n v="161"/>
    <n v="249"/>
    <n v="23"/>
    <n v="29"/>
    <n v="132"/>
    <n v="184"/>
    <n v="60.414999999999999"/>
    <n v="0"/>
    <n v="166.46899999999999"/>
    <n v="226.88399999999999"/>
    <n v="3"/>
    <n v="8"/>
    <n v="29"/>
    <n v="40"/>
    <n v="113"/>
    <n v="58"/>
    <n v="39"/>
    <n v="210"/>
    <n v="0"/>
    <n v="0"/>
    <n v="0"/>
    <n v="0"/>
    <n v="158"/>
    <n v="52"/>
    <n v="15"/>
    <n v="102"/>
    <n v="0"/>
    <n v="327"/>
    <n v="0"/>
    <n v="20"/>
    <n v="1676"/>
    <m/>
  </r>
  <r>
    <x v="20"/>
    <x v="11"/>
    <n v="0"/>
    <n v="138.45500000000001"/>
    <n v="0"/>
    <n v="56.53"/>
    <n v="194.98500000000001"/>
    <n v="194.98500000000001"/>
    <n v="392.76900000000001"/>
    <n v="276.91000000000003"/>
    <n v="0"/>
    <n v="113.06"/>
    <n v="0"/>
    <n v="389.97"/>
    <n v="389.97"/>
    <n v="61"/>
    <n v="5"/>
    <n v="3"/>
    <n v="69"/>
    <n v="60"/>
    <n v="68"/>
    <n v="10"/>
    <n v="23"/>
    <n v="0"/>
    <n v="161"/>
    <n v="62"/>
    <n v="26"/>
    <n v="161"/>
    <n v="249"/>
    <n v="23"/>
    <n v="29"/>
    <n v="132"/>
    <n v="184"/>
    <n v="60.414999999999999"/>
    <n v="0"/>
    <n v="166.46899999999999"/>
    <n v="226.88399999999999"/>
    <n v="3"/>
    <n v="8"/>
    <n v="29"/>
    <n v="40"/>
    <n v="113"/>
    <n v="58"/>
    <n v="39"/>
    <n v="210"/>
    <n v="0"/>
    <n v="0"/>
    <n v="0"/>
    <n v="0"/>
    <n v="158"/>
    <n v="52"/>
    <n v="15"/>
    <n v="102"/>
    <n v="0"/>
    <n v="327"/>
    <n v="0"/>
    <n v="20"/>
    <n v="1676"/>
    <m/>
  </r>
  <r>
    <x v="21"/>
    <x v="0"/>
    <n v="0"/>
    <n v="138.45500000000001"/>
    <n v="0"/>
    <n v="56.53"/>
    <n v="194.98500000000001"/>
    <n v="194.98500000000001"/>
    <n v="392.76900000000001"/>
    <n v="276.91000000000003"/>
    <n v="0"/>
    <n v="113.06"/>
    <n v="0"/>
    <n v="389.97"/>
    <n v="389.97"/>
    <n v="61"/>
    <n v="5"/>
    <n v="3"/>
    <n v="69"/>
    <n v="60"/>
    <n v="68"/>
    <n v="10"/>
    <n v="23"/>
    <n v="0"/>
    <n v="161"/>
    <n v="62"/>
    <n v="26"/>
    <n v="161"/>
    <n v="249"/>
    <n v="23"/>
    <n v="29"/>
    <n v="132"/>
    <n v="184"/>
    <n v="60.414999999999999"/>
    <n v="0"/>
    <n v="166.46899999999999"/>
    <n v="226.88399999999999"/>
    <n v="3"/>
    <n v="8"/>
    <n v="29"/>
    <n v="40"/>
    <n v="113"/>
    <n v="58"/>
    <n v="39"/>
    <n v="210"/>
    <n v="0"/>
    <n v="0"/>
    <n v="0"/>
    <n v="0"/>
    <n v="158"/>
    <n v="52"/>
    <n v="15"/>
    <n v="102"/>
    <n v="0"/>
    <n v="327"/>
    <n v="0"/>
    <n v="20"/>
    <n v="1676"/>
    <m/>
  </r>
  <r>
    <x v="21"/>
    <x v="1"/>
    <n v="0"/>
    <n v="138.45500000000001"/>
    <n v="0"/>
    <n v="56.53"/>
    <n v="194.98500000000001"/>
    <n v="194.98500000000001"/>
    <n v="392.76900000000001"/>
    <n v="276.91000000000003"/>
    <n v="0"/>
    <n v="113.06"/>
    <n v="0"/>
    <n v="389.97"/>
    <n v="389.97"/>
    <n v="61"/>
    <n v="5"/>
    <n v="3"/>
    <n v="69"/>
    <n v="60"/>
    <n v="68"/>
    <n v="10"/>
    <n v="23"/>
    <n v="0"/>
    <n v="161"/>
    <n v="62"/>
    <n v="26"/>
    <n v="161"/>
    <n v="249"/>
    <n v="23"/>
    <n v="29"/>
    <n v="132"/>
    <n v="184"/>
    <n v="60.414999999999999"/>
    <n v="0"/>
    <n v="166.46899999999999"/>
    <n v="226.88399999999999"/>
    <n v="3"/>
    <n v="8"/>
    <n v="29"/>
    <n v="40"/>
    <n v="113"/>
    <n v="58"/>
    <n v="39"/>
    <n v="210"/>
    <n v="0"/>
    <n v="0"/>
    <n v="0"/>
    <n v="0"/>
    <n v="158"/>
    <n v="52"/>
    <n v="15"/>
    <n v="102"/>
    <n v="0"/>
    <n v="327"/>
    <n v="0"/>
    <n v="20"/>
    <n v="1676"/>
    <m/>
  </r>
  <r>
    <x v="21"/>
    <x v="2"/>
    <n v="0"/>
    <n v="138.45500000000001"/>
    <n v="0"/>
    <n v="56.53"/>
    <n v="194.98500000000001"/>
    <n v="194.98500000000001"/>
    <n v="392.76900000000001"/>
    <n v="276.91000000000003"/>
    <n v="0"/>
    <n v="113.06"/>
    <n v="0"/>
    <n v="389.97"/>
    <n v="389.97"/>
    <n v="61"/>
    <n v="5"/>
    <n v="3"/>
    <n v="69"/>
    <n v="60"/>
    <n v="68"/>
    <n v="10"/>
    <n v="23"/>
    <n v="0"/>
    <n v="161"/>
    <n v="62"/>
    <n v="26"/>
    <n v="161"/>
    <n v="249"/>
    <n v="23"/>
    <n v="29"/>
    <n v="132"/>
    <n v="184"/>
    <n v="60.414999999999999"/>
    <n v="0"/>
    <n v="166.46899999999999"/>
    <n v="226.88399999999999"/>
    <n v="3"/>
    <n v="8"/>
    <n v="29"/>
    <n v="40"/>
    <n v="113"/>
    <n v="58"/>
    <n v="39"/>
    <n v="210"/>
    <n v="0"/>
    <n v="0"/>
    <n v="0"/>
    <n v="0"/>
    <n v="158"/>
    <n v="52"/>
    <n v="15"/>
    <n v="102"/>
    <n v="0"/>
    <n v="327"/>
    <n v="0"/>
    <n v="20"/>
    <n v="1676"/>
    <m/>
  </r>
  <r>
    <x v="21"/>
    <x v="3"/>
    <n v="0"/>
    <n v="138.45500000000001"/>
    <n v="0"/>
    <n v="56.53"/>
    <n v="194.98500000000001"/>
    <n v="194.98500000000001"/>
    <n v="392.76900000000001"/>
    <n v="276.91000000000003"/>
    <n v="0"/>
    <n v="113.06"/>
    <n v="0"/>
    <n v="389.97"/>
    <n v="389.97"/>
    <n v="61"/>
    <n v="5"/>
    <n v="3"/>
    <n v="69"/>
    <n v="60"/>
    <n v="68"/>
    <n v="10"/>
    <n v="23"/>
    <n v="0"/>
    <n v="161"/>
    <n v="62"/>
    <n v="26"/>
    <n v="161"/>
    <n v="249"/>
    <n v="23"/>
    <n v="29"/>
    <n v="132"/>
    <n v="184"/>
    <n v="60.414999999999999"/>
    <n v="0"/>
    <n v="166.46899999999999"/>
    <n v="226.88399999999999"/>
    <n v="3"/>
    <n v="8"/>
    <n v="29"/>
    <n v="40"/>
    <n v="113"/>
    <n v="58"/>
    <n v="39"/>
    <n v="210"/>
    <n v="0"/>
    <n v="0"/>
    <n v="0"/>
    <n v="0"/>
    <n v="158"/>
    <n v="52"/>
    <n v="15"/>
    <n v="102"/>
    <n v="0"/>
    <n v="327"/>
    <n v="0"/>
    <n v="20"/>
    <n v="1676"/>
    <m/>
  </r>
  <r>
    <x v="21"/>
    <x v="4"/>
    <n v="0"/>
    <n v="138.45500000000001"/>
    <n v="0"/>
    <n v="56.53"/>
    <n v="194.98500000000001"/>
    <n v="194.98500000000001"/>
    <n v="392.76900000000001"/>
    <n v="276.91000000000003"/>
    <n v="0"/>
    <n v="113.06"/>
    <n v="0"/>
    <n v="389.97"/>
    <n v="389.97"/>
    <n v="61"/>
    <n v="5"/>
    <n v="3"/>
    <n v="69"/>
    <n v="60"/>
    <n v="68"/>
    <n v="10"/>
    <n v="23"/>
    <n v="0"/>
    <n v="161"/>
    <n v="62"/>
    <n v="26"/>
    <n v="161"/>
    <n v="249"/>
    <n v="23"/>
    <n v="29"/>
    <n v="132"/>
    <n v="184"/>
    <n v="60.414999999999999"/>
    <n v="0"/>
    <n v="166.46899999999999"/>
    <n v="226.88399999999999"/>
    <n v="3"/>
    <n v="8"/>
    <n v="29"/>
    <n v="40"/>
    <n v="113"/>
    <n v="58"/>
    <n v="39"/>
    <n v="210"/>
    <n v="0"/>
    <n v="0"/>
    <n v="0"/>
    <n v="0"/>
    <n v="158"/>
    <n v="52"/>
    <n v="15"/>
    <n v="102"/>
    <n v="0"/>
    <n v="327"/>
    <n v="0"/>
    <n v="20"/>
    <n v="1676"/>
    <m/>
  </r>
  <r>
    <x v="21"/>
    <x v="5"/>
    <n v="0"/>
    <n v="138.45500000000001"/>
    <n v="0"/>
    <n v="56.53"/>
    <n v="194.98500000000001"/>
    <n v="194.98500000000001"/>
    <n v="392.76900000000001"/>
    <n v="276.91000000000003"/>
    <n v="0"/>
    <n v="113.06"/>
    <n v="0"/>
    <n v="389.97"/>
    <n v="389.97"/>
    <n v="61"/>
    <n v="5"/>
    <n v="3"/>
    <n v="69"/>
    <n v="60"/>
    <n v="68"/>
    <n v="10"/>
    <n v="23"/>
    <n v="0"/>
    <n v="161"/>
    <n v="62"/>
    <n v="26"/>
    <n v="161"/>
    <n v="249"/>
    <n v="23"/>
    <n v="29"/>
    <n v="132"/>
    <n v="184"/>
    <n v="60.414999999999999"/>
    <n v="0"/>
    <n v="166.46899999999999"/>
    <n v="226.88399999999999"/>
    <n v="3"/>
    <n v="8"/>
    <n v="29"/>
    <n v="40"/>
    <n v="113"/>
    <n v="58"/>
    <n v="39"/>
    <n v="210"/>
    <n v="0"/>
    <n v="0"/>
    <n v="0"/>
    <n v="0"/>
    <n v="158"/>
    <n v="52"/>
    <n v="15"/>
    <n v="102"/>
    <n v="0"/>
    <n v="327"/>
    <n v="0"/>
    <n v="20"/>
    <n v="1676"/>
    <m/>
  </r>
  <r>
    <x v="21"/>
    <x v="6"/>
    <n v="0"/>
    <n v="138.45500000000001"/>
    <n v="0"/>
    <n v="56.53"/>
    <n v="194.98500000000001"/>
    <n v="194.98500000000001"/>
    <n v="392.76900000000001"/>
    <n v="276.91000000000003"/>
    <n v="0"/>
    <n v="113.06"/>
    <n v="0"/>
    <n v="389.97"/>
    <n v="389.97"/>
    <n v="61"/>
    <n v="5"/>
    <n v="3"/>
    <n v="69"/>
    <n v="60"/>
    <n v="68"/>
    <n v="10"/>
    <n v="23"/>
    <n v="0"/>
    <n v="161"/>
    <n v="62"/>
    <n v="26"/>
    <n v="161"/>
    <n v="249"/>
    <n v="23"/>
    <n v="29"/>
    <n v="132"/>
    <n v="184"/>
    <n v="60.414999999999999"/>
    <n v="0"/>
    <n v="166.46899999999999"/>
    <n v="226.88399999999999"/>
    <n v="3"/>
    <n v="8"/>
    <n v="29"/>
    <n v="40"/>
    <n v="113"/>
    <n v="58"/>
    <n v="39"/>
    <n v="210"/>
    <n v="0"/>
    <n v="0"/>
    <n v="0"/>
    <n v="0"/>
    <n v="158"/>
    <n v="52"/>
    <n v="15"/>
    <n v="102"/>
    <n v="0"/>
    <n v="327"/>
    <n v="0"/>
    <n v="20"/>
    <n v="1676"/>
    <m/>
  </r>
  <r>
    <x v="21"/>
    <x v="7"/>
    <n v="0"/>
    <n v="138.45500000000001"/>
    <n v="0"/>
    <n v="56.53"/>
    <n v="194.98500000000001"/>
    <n v="194.98500000000001"/>
    <n v="392.76900000000001"/>
    <n v="276.91000000000003"/>
    <n v="0"/>
    <n v="113.06"/>
    <n v="0"/>
    <n v="389.97"/>
    <n v="389.97"/>
    <n v="61"/>
    <n v="5"/>
    <n v="3"/>
    <n v="69"/>
    <n v="60"/>
    <n v="68"/>
    <n v="10"/>
    <n v="23"/>
    <n v="0"/>
    <n v="161"/>
    <n v="62"/>
    <n v="26"/>
    <n v="161"/>
    <n v="249"/>
    <n v="23"/>
    <n v="29"/>
    <n v="132"/>
    <n v="184"/>
    <n v="60.414999999999999"/>
    <n v="0"/>
    <n v="166.46899999999999"/>
    <n v="226.88399999999999"/>
    <n v="3"/>
    <n v="8"/>
    <n v="29"/>
    <n v="40"/>
    <n v="113"/>
    <n v="58"/>
    <n v="39"/>
    <n v="210"/>
    <n v="0"/>
    <n v="0"/>
    <n v="0"/>
    <n v="0"/>
    <n v="158"/>
    <n v="52"/>
    <n v="15"/>
    <n v="102"/>
    <n v="0"/>
    <n v="327"/>
    <n v="0"/>
    <n v="20"/>
    <n v="1676"/>
    <m/>
  </r>
  <r>
    <x v="21"/>
    <x v="8"/>
    <n v="0"/>
    <n v="138.45500000000001"/>
    <n v="0"/>
    <n v="56.53"/>
    <n v="194.98500000000001"/>
    <n v="194.98500000000001"/>
    <n v="392.76900000000001"/>
    <n v="276.91000000000003"/>
    <n v="0"/>
    <n v="113.06"/>
    <n v="0"/>
    <n v="389.97"/>
    <n v="389.97"/>
    <n v="61"/>
    <n v="5"/>
    <n v="3"/>
    <n v="69"/>
    <n v="60"/>
    <n v="68"/>
    <n v="10"/>
    <n v="23"/>
    <n v="0"/>
    <n v="161"/>
    <n v="62"/>
    <n v="26"/>
    <n v="161"/>
    <n v="249"/>
    <n v="23"/>
    <n v="29"/>
    <n v="132"/>
    <n v="184"/>
    <n v="60.414999999999999"/>
    <n v="0"/>
    <n v="166.46899999999999"/>
    <n v="226.88399999999999"/>
    <n v="3"/>
    <n v="8"/>
    <n v="29"/>
    <n v="40"/>
    <n v="113"/>
    <n v="58"/>
    <n v="39"/>
    <n v="210"/>
    <n v="0"/>
    <n v="0"/>
    <n v="0"/>
    <n v="0"/>
    <n v="158"/>
    <n v="52"/>
    <n v="15"/>
    <n v="102"/>
    <n v="0"/>
    <n v="327"/>
    <n v="0"/>
    <n v="20"/>
    <n v="1676"/>
    <m/>
  </r>
  <r>
    <x v="21"/>
    <x v="9"/>
    <n v="0"/>
    <n v="138.45500000000001"/>
    <n v="0"/>
    <n v="56.53"/>
    <n v="194.98500000000001"/>
    <n v="194.98500000000001"/>
    <n v="392.76900000000001"/>
    <n v="276.91000000000003"/>
    <n v="0"/>
    <n v="113.06"/>
    <n v="0"/>
    <n v="389.97"/>
    <n v="389.97"/>
    <n v="61"/>
    <n v="5"/>
    <n v="3"/>
    <n v="69"/>
    <n v="60"/>
    <n v="68"/>
    <n v="10"/>
    <n v="23"/>
    <n v="0"/>
    <n v="161"/>
    <n v="62"/>
    <n v="26"/>
    <n v="161"/>
    <n v="249"/>
    <n v="23"/>
    <n v="29"/>
    <n v="132"/>
    <n v="184"/>
    <n v="60.414999999999999"/>
    <n v="0"/>
    <n v="166.46899999999999"/>
    <n v="226.88399999999999"/>
    <n v="3"/>
    <n v="8"/>
    <n v="29"/>
    <n v="40"/>
    <n v="113"/>
    <n v="58"/>
    <n v="39"/>
    <n v="210"/>
    <n v="0"/>
    <n v="0"/>
    <n v="0"/>
    <n v="0"/>
    <n v="158"/>
    <n v="52"/>
    <n v="15"/>
    <n v="102"/>
    <n v="0"/>
    <n v="327"/>
    <n v="0"/>
    <n v="20"/>
    <n v="1676"/>
    <m/>
  </r>
  <r>
    <x v="21"/>
    <x v="10"/>
    <n v="0"/>
    <n v="138.45500000000001"/>
    <n v="0"/>
    <n v="56.53"/>
    <n v="194.98500000000001"/>
    <n v="194.98500000000001"/>
    <n v="392.76900000000001"/>
    <n v="276.91000000000003"/>
    <n v="0"/>
    <n v="113.06"/>
    <n v="0"/>
    <n v="389.97"/>
    <n v="389.97"/>
    <n v="61"/>
    <n v="5"/>
    <n v="3"/>
    <n v="69"/>
    <n v="60"/>
    <n v="68"/>
    <n v="10"/>
    <n v="23"/>
    <n v="0"/>
    <n v="161"/>
    <n v="62"/>
    <n v="26"/>
    <n v="161"/>
    <n v="249"/>
    <n v="23"/>
    <n v="29"/>
    <n v="132"/>
    <n v="184"/>
    <n v="60.414999999999999"/>
    <n v="0"/>
    <n v="166.46899999999999"/>
    <n v="226.88399999999999"/>
    <n v="3"/>
    <n v="8"/>
    <n v="29"/>
    <n v="40"/>
    <n v="113"/>
    <n v="58"/>
    <n v="39"/>
    <n v="210"/>
    <n v="0"/>
    <n v="0"/>
    <n v="0"/>
    <n v="0"/>
    <n v="158"/>
    <n v="52"/>
    <n v="15"/>
    <n v="102"/>
    <n v="0"/>
    <n v="327"/>
    <n v="0"/>
    <n v="20"/>
    <n v="1676"/>
    <m/>
  </r>
  <r>
    <x v="21"/>
    <x v="11"/>
    <n v="0"/>
    <n v="138.45500000000001"/>
    <n v="0"/>
    <n v="56.53"/>
    <n v="194.98500000000001"/>
    <n v="194.98500000000001"/>
    <n v="392.76900000000001"/>
    <n v="276.91000000000003"/>
    <n v="0"/>
    <n v="113.06"/>
    <n v="0"/>
    <n v="389.97"/>
    <n v="389.97"/>
    <n v="61"/>
    <n v="5"/>
    <n v="3"/>
    <n v="69"/>
    <n v="60"/>
    <n v="68"/>
    <n v="10"/>
    <n v="23"/>
    <n v="0"/>
    <n v="161"/>
    <n v="62"/>
    <n v="26"/>
    <n v="161"/>
    <n v="249"/>
    <n v="23"/>
    <n v="29"/>
    <n v="132"/>
    <n v="184"/>
    <n v="60.414999999999999"/>
    <n v="0"/>
    <n v="166.46899999999999"/>
    <n v="226.88399999999999"/>
    <n v="3"/>
    <n v="8"/>
    <n v="29"/>
    <n v="40"/>
    <n v="113"/>
    <n v="58"/>
    <n v="39"/>
    <n v="210"/>
    <n v="0"/>
    <n v="0"/>
    <n v="0"/>
    <n v="0"/>
    <n v="158"/>
    <n v="52"/>
    <n v="15"/>
    <n v="102"/>
    <n v="0"/>
    <n v="327"/>
    <n v="0"/>
    <n v="20"/>
    <n v="1676"/>
    <m/>
  </r>
  <r>
    <x v="22"/>
    <x v="0"/>
    <n v="0"/>
    <n v="138.45500000000001"/>
    <n v="0"/>
    <n v="56.53"/>
    <n v="194.98500000000001"/>
    <n v="194.98500000000001"/>
    <n v="392.76900000000001"/>
    <n v="276.91000000000003"/>
    <n v="0"/>
    <n v="113.06"/>
    <n v="0"/>
    <n v="389.97"/>
    <n v="389.97"/>
    <n v="61"/>
    <n v="5"/>
    <n v="3"/>
    <n v="69"/>
    <n v="60"/>
    <n v="68"/>
    <n v="10"/>
    <n v="23"/>
    <n v="0"/>
    <n v="161"/>
    <n v="62"/>
    <n v="26"/>
    <n v="161"/>
    <n v="249"/>
    <n v="23"/>
    <n v="29"/>
    <n v="132"/>
    <n v="184"/>
    <n v="60.414999999999999"/>
    <n v="0"/>
    <n v="166.46899999999999"/>
    <n v="226.88399999999999"/>
    <n v="3"/>
    <n v="8"/>
    <n v="29"/>
    <n v="40"/>
    <n v="113"/>
    <n v="58"/>
    <n v="39"/>
    <n v="210"/>
    <n v="0"/>
    <n v="0"/>
    <n v="0"/>
    <n v="0"/>
    <n v="158"/>
    <n v="52"/>
    <n v="15"/>
    <n v="102"/>
    <n v="0"/>
    <n v="327"/>
    <n v="0"/>
    <n v="20"/>
    <n v="1676"/>
    <m/>
  </r>
  <r>
    <x v="22"/>
    <x v="1"/>
    <n v="0"/>
    <n v="138.45500000000001"/>
    <n v="0"/>
    <n v="56.53"/>
    <n v="194.98500000000001"/>
    <n v="194.98500000000001"/>
    <n v="392.76900000000001"/>
    <n v="276.91000000000003"/>
    <n v="0"/>
    <n v="113.06"/>
    <n v="0"/>
    <n v="389.97"/>
    <n v="389.97"/>
    <n v="61"/>
    <n v="5"/>
    <n v="3"/>
    <n v="69"/>
    <n v="60"/>
    <n v="68"/>
    <n v="10"/>
    <n v="23"/>
    <n v="0"/>
    <n v="161"/>
    <n v="62"/>
    <n v="26"/>
    <n v="161"/>
    <n v="249"/>
    <n v="23"/>
    <n v="29"/>
    <n v="132"/>
    <n v="184"/>
    <n v="60.414999999999999"/>
    <n v="0"/>
    <n v="166.46899999999999"/>
    <n v="226.88399999999999"/>
    <n v="3"/>
    <n v="8"/>
    <n v="29"/>
    <n v="40"/>
    <n v="113"/>
    <n v="58"/>
    <n v="39"/>
    <n v="210"/>
    <n v="0"/>
    <n v="0"/>
    <n v="0"/>
    <n v="0"/>
    <n v="158"/>
    <n v="52"/>
    <n v="15"/>
    <n v="102"/>
    <n v="0"/>
    <n v="327"/>
    <n v="0"/>
    <n v="20"/>
    <n v="1676"/>
    <m/>
  </r>
  <r>
    <x v="22"/>
    <x v="2"/>
    <n v="0"/>
    <n v="138.45500000000001"/>
    <n v="0"/>
    <n v="56.53"/>
    <n v="194.98500000000001"/>
    <n v="194.98500000000001"/>
    <n v="392.76900000000001"/>
    <n v="276.91000000000003"/>
    <n v="0"/>
    <n v="113.06"/>
    <n v="0"/>
    <n v="389.97"/>
    <n v="389.97"/>
    <n v="61"/>
    <n v="5"/>
    <n v="3"/>
    <n v="69"/>
    <n v="60"/>
    <n v="68"/>
    <n v="10"/>
    <n v="23"/>
    <n v="0"/>
    <n v="161"/>
    <n v="62"/>
    <n v="26"/>
    <n v="161"/>
    <n v="249"/>
    <n v="23"/>
    <n v="29"/>
    <n v="132"/>
    <n v="184"/>
    <n v="60.414999999999999"/>
    <n v="0"/>
    <n v="166.46899999999999"/>
    <n v="226.88399999999999"/>
    <n v="3"/>
    <n v="8"/>
    <n v="29"/>
    <n v="40"/>
    <n v="113"/>
    <n v="58"/>
    <n v="39"/>
    <n v="210"/>
    <n v="0"/>
    <n v="0"/>
    <n v="0"/>
    <n v="0"/>
    <n v="158"/>
    <n v="52"/>
    <n v="15"/>
    <n v="102"/>
    <n v="0"/>
    <n v="327"/>
    <n v="0"/>
    <n v="20"/>
    <n v="1676"/>
    <m/>
  </r>
  <r>
    <x v="22"/>
    <x v="3"/>
    <n v="0"/>
    <n v="138.45500000000001"/>
    <n v="0"/>
    <n v="56.53"/>
    <n v="194.98500000000001"/>
    <n v="194.98500000000001"/>
    <n v="392.76900000000001"/>
    <n v="276.91000000000003"/>
    <n v="0"/>
    <n v="113.06"/>
    <n v="0"/>
    <n v="389.97"/>
    <n v="389.97"/>
    <n v="61"/>
    <n v="5"/>
    <n v="3"/>
    <n v="69"/>
    <n v="60"/>
    <n v="68"/>
    <n v="10"/>
    <n v="23"/>
    <n v="0"/>
    <n v="161"/>
    <n v="62"/>
    <n v="26"/>
    <n v="161"/>
    <n v="249"/>
    <n v="23"/>
    <n v="29"/>
    <n v="132"/>
    <n v="184"/>
    <n v="60.414999999999999"/>
    <n v="0"/>
    <n v="166.46899999999999"/>
    <n v="226.88399999999999"/>
    <n v="3"/>
    <n v="8"/>
    <n v="29"/>
    <n v="40"/>
    <n v="113"/>
    <n v="58"/>
    <n v="39"/>
    <n v="210"/>
    <n v="0"/>
    <n v="0"/>
    <n v="0"/>
    <n v="0"/>
    <n v="158"/>
    <n v="52"/>
    <n v="15"/>
    <n v="102"/>
    <n v="0"/>
    <n v="327"/>
    <n v="0"/>
    <n v="20"/>
    <n v="1676"/>
    <m/>
  </r>
  <r>
    <x v="22"/>
    <x v="4"/>
    <n v="0"/>
    <n v="138.45500000000001"/>
    <n v="0"/>
    <n v="56.53"/>
    <n v="194.98500000000001"/>
    <n v="194.98500000000001"/>
    <n v="392.76900000000001"/>
    <n v="276.91000000000003"/>
    <n v="0"/>
    <n v="113.06"/>
    <n v="0"/>
    <n v="389.97"/>
    <n v="389.97"/>
    <n v="61"/>
    <n v="5"/>
    <n v="3"/>
    <n v="69"/>
    <n v="60"/>
    <n v="68"/>
    <n v="10"/>
    <n v="23"/>
    <n v="0"/>
    <n v="161"/>
    <n v="62"/>
    <n v="26"/>
    <n v="161"/>
    <n v="249"/>
    <n v="23"/>
    <n v="29"/>
    <n v="132"/>
    <n v="184"/>
    <n v="60.414999999999999"/>
    <n v="0"/>
    <n v="166.46899999999999"/>
    <n v="226.88399999999999"/>
    <n v="3"/>
    <n v="8"/>
    <n v="29"/>
    <n v="40"/>
    <n v="113"/>
    <n v="58"/>
    <n v="39"/>
    <n v="210"/>
    <n v="0"/>
    <n v="0"/>
    <n v="0"/>
    <n v="0"/>
    <n v="158"/>
    <n v="52"/>
    <n v="15"/>
    <n v="102"/>
    <n v="0"/>
    <n v="327"/>
    <n v="0"/>
    <n v="20"/>
    <n v="1676"/>
    <m/>
  </r>
  <r>
    <x v="22"/>
    <x v="5"/>
    <n v="0"/>
    <n v="138.45500000000001"/>
    <n v="0"/>
    <n v="56.53"/>
    <n v="194.98500000000001"/>
    <n v="194.98500000000001"/>
    <n v="392.76900000000001"/>
    <n v="276.91000000000003"/>
    <n v="0"/>
    <n v="113.06"/>
    <n v="0"/>
    <n v="389.97"/>
    <n v="389.97"/>
    <n v="61"/>
    <n v="5"/>
    <n v="3"/>
    <n v="69"/>
    <n v="60"/>
    <n v="68"/>
    <n v="10"/>
    <n v="23"/>
    <n v="0"/>
    <n v="161"/>
    <n v="62"/>
    <n v="26"/>
    <n v="161"/>
    <n v="249"/>
    <n v="23"/>
    <n v="29"/>
    <n v="132"/>
    <n v="184"/>
    <n v="60.414999999999999"/>
    <n v="0"/>
    <n v="166.46899999999999"/>
    <n v="226.88399999999999"/>
    <n v="3"/>
    <n v="8"/>
    <n v="29"/>
    <n v="40"/>
    <n v="272"/>
    <n v="136"/>
    <n v="72"/>
    <n v="480"/>
    <n v="0"/>
    <n v="0"/>
    <n v="0"/>
    <n v="0"/>
    <n v="158"/>
    <n v="52"/>
    <n v="15"/>
    <n v="102"/>
    <n v="0"/>
    <n v="327"/>
    <n v="0"/>
    <n v="20"/>
    <n v="1676"/>
    <m/>
  </r>
  <r>
    <x v="22"/>
    <x v="6"/>
    <n v="0"/>
    <n v="138.45500000000001"/>
    <n v="0"/>
    <n v="56.53"/>
    <n v="194.98500000000001"/>
    <n v="194.98500000000001"/>
    <n v="392.76900000000001"/>
    <n v="276.91000000000003"/>
    <n v="0"/>
    <n v="113.06"/>
    <n v="0"/>
    <n v="389.97"/>
    <n v="389.97"/>
    <n v="61"/>
    <n v="5"/>
    <n v="3"/>
    <n v="69"/>
    <n v="60"/>
    <n v="68"/>
    <n v="10"/>
    <n v="23"/>
    <n v="0"/>
    <n v="161"/>
    <n v="62"/>
    <n v="26"/>
    <n v="161"/>
    <n v="249"/>
    <n v="23"/>
    <n v="29"/>
    <n v="132"/>
    <n v="184"/>
    <n v="60.414999999999999"/>
    <n v="0"/>
    <n v="166.46899999999999"/>
    <n v="226.88399999999999"/>
    <n v="3"/>
    <n v="8"/>
    <n v="29"/>
    <n v="40"/>
    <n v="272"/>
    <n v="136"/>
    <n v="72"/>
    <n v="480"/>
    <n v="0"/>
    <n v="0"/>
    <n v="0"/>
    <n v="0"/>
    <n v="158"/>
    <n v="52"/>
    <n v="15"/>
    <n v="102"/>
    <n v="0"/>
    <n v="327"/>
    <n v="0"/>
    <n v="20"/>
    <n v="1676"/>
    <m/>
  </r>
  <r>
    <x v="22"/>
    <x v="7"/>
    <n v="0"/>
    <n v="138.45500000000001"/>
    <n v="0"/>
    <n v="56.53"/>
    <n v="194.98500000000001"/>
    <n v="194.98500000000001"/>
    <n v="392.76900000000001"/>
    <n v="276.91000000000003"/>
    <n v="0"/>
    <n v="113.06"/>
    <n v="0"/>
    <n v="389.97"/>
    <n v="389.97"/>
    <n v="61"/>
    <n v="5"/>
    <n v="3"/>
    <n v="69"/>
    <n v="60"/>
    <n v="68"/>
    <n v="10"/>
    <n v="23"/>
    <n v="0"/>
    <n v="161"/>
    <n v="62"/>
    <n v="26"/>
    <n v="161"/>
    <n v="249"/>
    <n v="23"/>
    <n v="29"/>
    <n v="132"/>
    <n v="184"/>
    <n v="60.414999999999999"/>
    <n v="0"/>
    <n v="166.46899999999999"/>
    <n v="226.88399999999999"/>
    <n v="3"/>
    <n v="8"/>
    <n v="29"/>
    <n v="40"/>
    <n v="272"/>
    <n v="136"/>
    <n v="72"/>
    <n v="480"/>
    <n v="0"/>
    <n v="0"/>
    <n v="0"/>
    <n v="0"/>
    <n v="158"/>
    <n v="52"/>
    <n v="15"/>
    <n v="102"/>
    <n v="0"/>
    <n v="327"/>
    <n v="0"/>
    <n v="20"/>
    <n v="1676"/>
    <m/>
  </r>
  <r>
    <x v="22"/>
    <x v="8"/>
    <n v="0"/>
    <n v="138.45500000000001"/>
    <n v="0"/>
    <n v="56.53"/>
    <n v="194.98500000000001"/>
    <n v="194.98500000000001"/>
    <n v="375.96699999999998"/>
    <n v="276.91000000000003"/>
    <n v="0"/>
    <n v="113.06"/>
    <n v="0"/>
    <n v="389.97"/>
    <n v="389.97"/>
    <n v="61"/>
    <n v="5"/>
    <n v="3"/>
    <n v="69"/>
    <n v="60"/>
    <n v="68"/>
    <n v="10"/>
    <n v="23"/>
    <n v="0"/>
    <n v="161"/>
    <n v="62"/>
    <n v="26"/>
    <n v="161"/>
    <n v="249"/>
    <n v="23"/>
    <n v="29"/>
    <n v="132"/>
    <n v="184"/>
    <n v="60.414999999999999"/>
    <n v="0"/>
    <n v="166.46899999999999"/>
    <n v="226.88399999999999"/>
    <n v="3"/>
    <n v="8"/>
    <n v="29"/>
    <n v="40"/>
    <n v="272"/>
    <n v="136"/>
    <n v="72"/>
    <n v="480"/>
    <n v="0"/>
    <n v="0"/>
    <n v="0"/>
    <n v="0"/>
    <n v="158"/>
    <n v="52"/>
    <n v="15"/>
    <n v="102"/>
    <n v="0"/>
    <n v="327"/>
    <n v="0"/>
    <n v="20"/>
    <n v="1676"/>
    <m/>
  </r>
  <r>
    <x v="22"/>
    <x v="9"/>
    <n v="0"/>
    <n v="138.45500000000001"/>
    <n v="0"/>
    <n v="56.53"/>
    <n v="194.98500000000001"/>
    <n v="194.98500000000001"/>
    <n v="375.96699999999998"/>
    <n v="276.91000000000003"/>
    <n v="0"/>
    <n v="113.06"/>
    <n v="0"/>
    <n v="389.97"/>
    <n v="389.97"/>
    <n v="61"/>
    <n v="5"/>
    <n v="3"/>
    <n v="69"/>
    <n v="60"/>
    <n v="68"/>
    <n v="10"/>
    <n v="23"/>
    <n v="0"/>
    <n v="161"/>
    <n v="62"/>
    <n v="26"/>
    <n v="161"/>
    <n v="249"/>
    <n v="23"/>
    <n v="29"/>
    <n v="132"/>
    <n v="184"/>
    <n v="60.414999999999999"/>
    <n v="0"/>
    <n v="166.46899999999999"/>
    <n v="226.88399999999999"/>
    <n v="3"/>
    <n v="8"/>
    <n v="29"/>
    <n v="40"/>
    <n v="272"/>
    <n v="136"/>
    <n v="72"/>
    <n v="480"/>
    <n v="0"/>
    <n v="0"/>
    <n v="0"/>
    <n v="0"/>
    <n v="158"/>
    <n v="52"/>
    <n v="15"/>
    <n v="102"/>
    <n v="0"/>
    <n v="327"/>
    <n v="0"/>
    <n v="20"/>
    <n v="1676"/>
    <m/>
  </r>
  <r>
    <x v="22"/>
    <x v="10"/>
    <n v="0"/>
    <n v="138.45500000000001"/>
    <n v="0"/>
    <n v="56.53"/>
    <n v="194.98500000000001"/>
    <n v="194.98500000000001"/>
    <n v="375.96699999999998"/>
    <n v="276.91000000000003"/>
    <n v="0"/>
    <n v="113.06"/>
    <n v="0"/>
    <n v="389.97"/>
    <n v="389.97"/>
    <n v="61"/>
    <n v="5"/>
    <n v="3"/>
    <n v="69"/>
    <n v="60"/>
    <n v="68"/>
    <n v="10"/>
    <n v="23"/>
    <n v="0"/>
    <n v="161"/>
    <n v="62"/>
    <n v="26"/>
    <n v="161"/>
    <n v="249"/>
    <n v="23"/>
    <n v="29"/>
    <n v="132"/>
    <n v="184"/>
    <n v="60.414999999999999"/>
    <n v="0"/>
    <n v="166.46899999999999"/>
    <n v="226.88399999999999"/>
    <n v="3"/>
    <n v="8"/>
    <n v="29"/>
    <n v="40"/>
    <n v="272"/>
    <n v="136"/>
    <n v="72"/>
    <n v="480"/>
    <n v="0"/>
    <n v="0"/>
    <n v="0"/>
    <n v="0"/>
    <n v="158"/>
    <n v="52"/>
    <n v="15"/>
    <n v="102"/>
    <n v="0"/>
    <n v="327"/>
    <n v="0"/>
    <n v="20"/>
    <n v="1676"/>
    <m/>
  </r>
  <r>
    <x v="22"/>
    <x v="11"/>
    <n v="0"/>
    <n v="138.45500000000001"/>
    <n v="0"/>
    <n v="56.53"/>
    <n v="194.98500000000001"/>
    <n v="194.98500000000001"/>
    <n v="375.96699999999998"/>
    <n v="276.91000000000003"/>
    <n v="0"/>
    <n v="113.06"/>
    <n v="0"/>
    <n v="389.97"/>
    <n v="389.97"/>
    <n v="61"/>
    <n v="5"/>
    <n v="3"/>
    <n v="69"/>
    <n v="60"/>
    <n v="68"/>
    <n v="10"/>
    <n v="23"/>
    <n v="0"/>
    <n v="161"/>
    <n v="62"/>
    <n v="26"/>
    <n v="161"/>
    <n v="249"/>
    <n v="23"/>
    <n v="29"/>
    <n v="132"/>
    <n v="184"/>
    <n v="60.414999999999999"/>
    <n v="0"/>
    <n v="166.46899999999999"/>
    <n v="226.88399999999999"/>
    <n v="3"/>
    <n v="8"/>
    <n v="29"/>
    <n v="40"/>
    <n v="272"/>
    <n v="136"/>
    <n v="72"/>
    <n v="480"/>
    <n v="0"/>
    <n v="0"/>
    <n v="0"/>
    <n v="0"/>
    <n v="158"/>
    <n v="52"/>
    <n v="15"/>
    <n v="102"/>
    <n v="0"/>
    <n v="327"/>
    <n v="0"/>
    <n v="20"/>
    <n v="1676"/>
    <m/>
  </r>
  <r>
    <x v="23"/>
    <x v="0"/>
    <n v="0"/>
    <n v="138.45500000000001"/>
    <n v="0"/>
    <n v="56.53"/>
    <n v="194.98500000000001"/>
    <n v="194.98500000000001"/>
    <n v="375.96699999999998"/>
    <n v="276.91000000000003"/>
    <n v="0"/>
    <n v="113.06"/>
    <n v="0"/>
    <n v="389.97"/>
    <n v="389.97"/>
    <n v="61"/>
    <n v="5"/>
    <n v="3"/>
    <n v="69"/>
    <n v="60"/>
    <n v="68"/>
    <n v="10"/>
    <n v="23"/>
    <n v="0"/>
    <n v="161"/>
    <n v="62"/>
    <n v="26"/>
    <n v="161"/>
    <n v="249"/>
    <n v="23"/>
    <n v="29"/>
    <n v="132"/>
    <n v="184"/>
    <n v="60.414999999999999"/>
    <n v="0"/>
    <n v="166.46899999999999"/>
    <n v="226.88399999999999"/>
    <n v="3"/>
    <n v="8"/>
    <n v="29"/>
    <n v="40"/>
    <n v="272"/>
    <n v="136"/>
    <n v="72"/>
    <n v="480"/>
    <n v="0"/>
    <n v="0"/>
    <n v="0"/>
    <n v="0"/>
    <n v="158"/>
    <n v="52"/>
    <n v="15"/>
    <n v="102"/>
    <n v="0"/>
    <n v="327"/>
    <n v="0"/>
    <n v="20"/>
    <n v="1676"/>
    <m/>
  </r>
  <r>
    <x v="23"/>
    <x v="1"/>
    <n v="0"/>
    <n v="138.45500000000001"/>
    <n v="0"/>
    <n v="56.53"/>
    <n v="194.98500000000001"/>
    <n v="194.98500000000001"/>
    <n v="375.96699999999998"/>
    <n v="276.91000000000003"/>
    <n v="0"/>
    <n v="113.06"/>
    <n v="0"/>
    <n v="389.97"/>
    <n v="389.97"/>
    <n v="61"/>
    <n v="5"/>
    <n v="3"/>
    <n v="69"/>
    <n v="60"/>
    <n v="68"/>
    <n v="10"/>
    <n v="23"/>
    <n v="0"/>
    <n v="161"/>
    <n v="62"/>
    <n v="26"/>
    <n v="161"/>
    <n v="249"/>
    <n v="23"/>
    <n v="29"/>
    <n v="132"/>
    <n v="184"/>
    <n v="60.414999999999999"/>
    <n v="0"/>
    <n v="166.46899999999999"/>
    <n v="226.88399999999999"/>
    <n v="3"/>
    <n v="8"/>
    <n v="29"/>
    <n v="40"/>
    <n v="272"/>
    <n v="136"/>
    <n v="72"/>
    <n v="480"/>
    <n v="0"/>
    <n v="0"/>
    <n v="0"/>
    <n v="0"/>
    <n v="158"/>
    <n v="52"/>
    <n v="15"/>
    <n v="102"/>
    <n v="0"/>
    <n v="327"/>
    <n v="0"/>
    <n v="20"/>
    <n v="1676"/>
    <m/>
  </r>
  <r>
    <x v="23"/>
    <x v="2"/>
    <n v="0"/>
    <n v="138.45500000000001"/>
    <n v="0"/>
    <n v="56.53"/>
    <n v="194.98500000000001"/>
    <n v="194.98500000000001"/>
    <n v="340.66100000000006"/>
    <n v="276.91000000000003"/>
    <n v="0"/>
    <n v="113.06"/>
    <n v="0"/>
    <n v="389.97"/>
    <n v="389.97"/>
    <n v="61"/>
    <n v="5"/>
    <n v="3"/>
    <n v="69"/>
    <n v="60"/>
    <n v="68"/>
    <n v="10"/>
    <n v="23"/>
    <n v="0"/>
    <n v="161"/>
    <n v="62"/>
    <n v="26"/>
    <n v="161"/>
    <n v="249"/>
    <n v="23"/>
    <n v="29"/>
    <n v="132"/>
    <n v="184"/>
    <n v="60.414999999999999"/>
    <n v="0"/>
    <n v="166.46899999999999"/>
    <n v="226.88399999999999"/>
    <n v="3"/>
    <n v="8"/>
    <n v="29"/>
    <n v="40"/>
    <n v="272"/>
    <n v="136"/>
    <n v="72"/>
    <n v="480"/>
    <n v="0"/>
    <n v="0"/>
    <n v="0"/>
    <n v="0"/>
    <n v="158"/>
    <n v="52"/>
    <n v="15"/>
    <n v="102"/>
    <n v="0"/>
    <n v="327"/>
    <n v="0"/>
    <n v="20"/>
    <n v="1676"/>
    <m/>
  </r>
  <r>
    <x v="23"/>
    <x v="3"/>
    <n v="0"/>
    <n v="138.45500000000001"/>
    <n v="0"/>
    <n v="56.53"/>
    <n v="194.98500000000001"/>
    <n v="194.98500000000001"/>
    <n v="340.66100000000006"/>
    <n v="276.91000000000003"/>
    <n v="0"/>
    <n v="113.06"/>
    <n v="0"/>
    <n v="389.97"/>
    <n v="389.97"/>
    <n v="61"/>
    <n v="5"/>
    <n v="3"/>
    <n v="69"/>
    <n v="60"/>
    <n v="68"/>
    <n v="10"/>
    <n v="23"/>
    <n v="0"/>
    <n v="161"/>
    <n v="62"/>
    <n v="26"/>
    <n v="161"/>
    <n v="249"/>
    <n v="23"/>
    <n v="29"/>
    <n v="132"/>
    <n v="184"/>
    <n v="60.414999999999999"/>
    <n v="0"/>
    <n v="166.46899999999999"/>
    <n v="226.88399999999999"/>
    <n v="3"/>
    <n v="8"/>
    <n v="29"/>
    <n v="40"/>
    <n v="272"/>
    <n v="136"/>
    <n v="72"/>
    <n v="480"/>
    <n v="0"/>
    <n v="0"/>
    <n v="0"/>
    <n v="0"/>
    <n v="158"/>
    <n v="52"/>
    <n v="15"/>
    <n v="102"/>
    <n v="0"/>
    <n v="327"/>
    <n v="0"/>
    <n v="20"/>
    <n v="1676"/>
    <m/>
  </r>
  <r>
    <x v="23"/>
    <x v="4"/>
    <n v="0"/>
    <n v="138.45500000000001"/>
    <n v="0"/>
    <n v="56.53"/>
    <n v="194.98500000000001"/>
    <n v="194.98500000000001"/>
    <n v="340.66100000000006"/>
    <n v="276.91000000000003"/>
    <n v="0"/>
    <n v="113.06"/>
    <n v="0"/>
    <n v="389.97"/>
    <n v="389.97"/>
    <n v="61"/>
    <n v="5"/>
    <n v="3"/>
    <n v="69"/>
    <n v="60"/>
    <n v="68"/>
    <n v="10"/>
    <n v="23"/>
    <n v="0"/>
    <n v="161"/>
    <n v="62"/>
    <n v="26"/>
    <n v="161"/>
    <n v="249"/>
    <n v="23"/>
    <n v="29"/>
    <n v="132"/>
    <n v="184"/>
    <n v="60.414999999999999"/>
    <n v="0"/>
    <n v="166.46899999999999"/>
    <n v="226.88399999999999"/>
    <n v="3"/>
    <n v="8"/>
    <n v="29"/>
    <n v="40"/>
    <n v="272"/>
    <n v="136"/>
    <n v="72"/>
    <n v="480"/>
    <n v="0"/>
    <n v="0"/>
    <n v="0"/>
    <n v="0"/>
    <n v="158"/>
    <n v="52"/>
    <n v="15"/>
    <n v="102"/>
    <n v="0"/>
    <n v="327"/>
    <n v="0"/>
    <n v="20"/>
    <n v="1676"/>
    <m/>
  </r>
  <r>
    <x v="23"/>
    <x v="5"/>
    <n v="0"/>
    <n v="138.45500000000001"/>
    <n v="0"/>
    <n v="56.53"/>
    <n v="194.98500000000001"/>
    <n v="194.98500000000001"/>
    <n v="347.16100000000006"/>
    <n v="276.91000000000003"/>
    <n v="0"/>
    <n v="113.06"/>
    <n v="0"/>
    <n v="389.97"/>
    <n v="389.97"/>
    <n v="61"/>
    <n v="5"/>
    <n v="3"/>
    <n v="69"/>
    <n v="60"/>
    <n v="68"/>
    <n v="10"/>
    <n v="23"/>
    <n v="0"/>
    <n v="161"/>
    <n v="62"/>
    <n v="26"/>
    <n v="161"/>
    <n v="249"/>
    <n v="23"/>
    <n v="29"/>
    <n v="132"/>
    <n v="184"/>
    <n v="60.414999999999999"/>
    <n v="0"/>
    <n v="166.46899999999999"/>
    <n v="226.88399999999999"/>
    <n v="3"/>
    <n v="8"/>
    <n v="29"/>
    <n v="40"/>
    <n v="272"/>
    <n v="136"/>
    <n v="72"/>
    <n v="480"/>
    <n v="0"/>
    <n v="0"/>
    <n v="0"/>
    <n v="0"/>
    <n v="158"/>
    <n v="52"/>
    <n v="15"/>
    <n v="102"/>
    <n v="0"/>
    <n v="327"/>
    <n v="0"/>
    <n v="20"/>
    <n v="1676"/>
    <m/>
  </r>
  <r>
    <x v="23"/>
    <x v="6"/>
    <n v="0"/>
    <n v="138.45500000000001"/>
    <n v="0"/>
    <n v="56.53"/>
    <n v="194.98500000000001"/>
    <n v="194.98500000000001"/>
    <n v="347.16100000000006"/>
    <n v="276.91000000000003"/>
    <n v="0"/>
    <n v="113.06"/>
    <n v="0"/>
    <n v="389.97"/>
    <n v="389.97"/>
    <n v="61"/>
    <n v="5"/>
    <n v="3"/>
    <n v="69"/>
    <n v="60"/>
    <n v="68"/>
    <n v="10"/>
    <n v="23"/>
    <n v="0"/>
    <n v="161"/>
    <n v="62"/>
    <n v="26"/>
    <n v="161"/>
    <n v="249"/>
    <n v="23"/>
    <n v="29"/>
    <n v="132"/>
    <n v="184"/>
    <n v="60.414999999999999"/>
    <n v="0"/>
    <n v="166.46899999999999"/>
    <n v="226.88399999999999"/>
    <n v="3"/>
    <n v="8"/>
    <n v="29"/>
    <n v="40"/>
    <n v="272"/>
    <n v="136"/>
    <n v="72"/>
    <n v="480"/>
    <n v="0"/>
    <n v="0"/>
    <n v="0"/>
    <n v="0"/>
    <n v="158"/>
    <n v="52"/>
    <n v="15"/>
    <n v="102"/>
    <n v="0"/>
    <n v="327"/>
    <n v="0"/>
    <n v="20"/>
    <n v="1676"/>
    <m/>
  </r>
  <r>
    <x v="23"/>
    <x v="7"/>
    <n v="0"/>
    <n v="138.45500000000001"/>
    <n v="0"/>
    <n v="56.53"/>
    <n v="194.98500000000001"/>
    <n v="194.98500000000001"/>
    <n v="347.16100000000006"/>
    <n v="276.91000000000003"/>
    <n v="0"/>
    <n v="113.06"/>
    <n v="0"/>
    <n v="389.97"/>
    <n v="389.97"/>
    <n v="61"/>
    <n v="5"/>
    <n v="3"/>
    <n v="69"/>
    <n v="60"/>
    <n v="68"/>
    <n v="10"/>
    <n v="23"/>
    <n v="0"/>
    <n v="161"/>
    <n v="62"/>
    <n v="26"/>
    <n v="161"/>
    <n v="249"/>
    <n v="23"/>
    <n v="29"/>
    <n v="132"/>
    <n v="184"/>
    <n v="60.414999999999999"/>
    <n v="0"/>
    <n v="166.46899999999999"/>
    <n v="226.88399999999999"/>
    <n v="3"/>
    <n v="8"/>
    <n v="29"/>
    <n v="40"/>
    <n v="272"/>
    <n v="136"/>
    <n v="72"/>
    <n v="480"/>
    <n v="0"/>
    <n v="0"/>
    <n v="0"/>
    <n v="0"/>
    <n v="158"/>
    <n v="52"/>
    <n v="15"/>
    <n v="102"/>
    <n v="0"/>
    <n v="327"/>
    <n v="0"/>
    <n v="20"/>
    <n v="1676"/>
    <m/>
  </r>
  <r>
    <x v="23"/>
    <x v="8"/>
    <n v="0"/>
    <n v="138.45500000000001"/>
    <n v="0"/>
    <n v="56.53"/>
    <n v="194.98500000000001"/>
    <n v="194.98500000000001"/>
    <n v="347.16100000000006"/>
    <n v="276.91000000000003"/>
    <n v="0"/>
    <n v="113.06"/>
    <n v="0"/>
    <n v="389.97"/>
    <n v="389.97"/>
    <n v="61"/>
    <n v="5"/>
    <n v="3"/>
    <n v="69"/>
    <n v="60"/>
    <n v="68"/>
    <n v="10"/>
    <n v="23"/>
    <n v="0"/>
    <n v="161"/>
    <n v="62"/>
    <n v="26"/>
    <n v="161"/>
    <n v="249"/>
    <n v="23"/>
    <n v="29"/>
    <n v="132"/>
    <n v="184"/>
    <n v="60.414999999999999"/>
    <n v="0"/>
    <n v="166.46899999999999"/>
    <n v="226.88399999999999"/>
    <n v="3"/>
    <n v="8"/>
    <n v="29"/>
    <n v="40"/>
    <n v="272"/>
    <n v="136"/>
    <n v="72"/>
    <n v="480"/>
    <n v="0"/>
    <n v="0"/>
    <n v="0"/>
    <n v="0"/>
    <n v="158"/>
    <n v="52"/>
    <n v="15"/>
    <n v="102"/>
    <n v="0"/>
    <n v="327"/>
    <n v="0"/>
    <n v="20"/>
    <n v="1676"/>
    <m/>
  </r>
  <r>
    <x v="23"/>
    <x v="9"/>
    <n v="0"/>
    <n v="138.45500000000001"/>
    <n v="0"/>
    <n v="56.53"/>
    <n v="194.98500000000001"/>
    <n v="194.98500000000001"/>
    <n v="347.16100000000006"/>
    <n v="276.91000000000003"/>
    <n v="0"/>
    <n v="113.06"/>
    <n v="0"/>
    <n v="389.97"/>
    <n v="389.97"/>
    <n v="61"/>
    <n v="5"/>
    <n v="3"/>
    <n v="69"/>
    <n v="60"/>
    <n v="68"/>
    <n v="10"/>
    <n v="23"/>
    <n v="0"/>
    <n v="161"/>
    <n v="62"/>
    <n v="26"/>
    <n v="161"/>
    <n v="249"/>
    <n v="23"/>
    <n v="29"/>
    <n v="132"/>
    <n v="184"/>
    <n v="60.414999999999999"/>
    <n v="0"/>
    <n v="166.46899999999999"/>
    <n v="226.88399999999999"/>
    <n v="3"/>
    <n v="8"/>
    <n v="29"/>
    <n v="40"/>
    <n v="272"/>
    <n v="136"/>
    <n v="72"/>
    <n v="480"/>
    <n v="0"/>
    <n v="0"/>
    <n v="0"/>
    <n v="0"/>
    <n v="158"/>
    <n v="52"/>
    <n v="15"/>
    <n v="102"/>
    <n v="0"/>
    <n v="327"/>
    <n v="0"/>
    <n v="20"/>
    <n v="1676"/>
    <m/>
  </r>
  <r>
    <x v="23"/>
    <x v="10"/>
    <n v="0"/>
    <n v="138.45500000000001"/>
    <n v="0"/>
    <n v="56.53"/>
    <n v="194.98500000000001"/>
    <n v="194.98500000000001"/>
    <n v="347.16100000000006"/>
    <n v="276.91000000000003"/>
    <n v="0"/>
    <n v="113.06"/>
    <n v="0"/>
    <n v="389.97"/>
    <n v="389.97"/>
    <n v="61"/>
    <n v="5"/>
    <n v="3"/>
    <n v="69"/>
    <n v="60"/>
    <n v="68"/>
    <n v="10"/>
    <n v="23"/>
    <n v="0"/>
    <n v="161"/>
    <n v="62"/>
    <n v="26"/>
    <n v="161"/>
    <n v="249"/>
    <n v="23"/>
    <n v="29"/>
    <n v="132"/>
    <n v="184"/>
    <n v="60.414999999999999"/>
    <n v="0"/>
    <n v="166.46899999999999"/>
    <n v="226.88399999999999"/>
    <n v="3"/>
    <n v="8"/>
    <n v="29"/>
    <n v="40"/>
    <n v="272"/>
    <n v="136"/>
    <n v="72"/>
    <n v="480"/>
    <n v="0"/>
    <n v="0"/>
    <n v="0"/>
    <n v="0"/>
    <n v="158"/>
    <n v="52"/>
    <n v="15"/>
    <n v="102"/>
    <n v="0"/>
    <n v="327"/>
    <n v="0"/>
    <n v="20"/>
    <n v="1676"/>
    <m/>
  </r>
  <r>
    <x v="23"/>
    <x v="11"/>
    <n v="0"/>
    <n v="138.45500000000001"/>
    <n v="0"/>
    <n v="56.53"/>
    <n v="194.98500000000001"/>
    <n v="194.98500000000001"/>
    <n v="347.16100000000006"/>
    <n v="276.91000000000003"/>
    <n v="0"/>
    <n v="113.06"/>
    <n v="0"/>
    <n v="389.97"/>
    <n v="389.97"/>
    <n v="61"/>
    <n v="5"/>
    <n v="3"/>
    <n v="69"/>
    <n v="60"/>
    <n v="68"/>
    <n v="10"/>
    <n v="23"/>
    <n v="0"/>
    <n v="161"/>
    <n v="62"/>
    <n v="26"/>
    <n v="161"/>
    <n v="249"/>
    <n v="23"/>
    <n v="29"/>
    <n v="132"/>
    <n v="184"/>
    <n v="60.414999999999999"/>
    <n v="0"/>
    <n v="166.46899999999999"/>
    <n v="226.88399999999999"/>
    <n v="3"/>
    <n v="8"/>
    <n v="29"/>
    <n v="40"/>
    <n v="272"/>
    <n v="136"/>
    <n v="72"/>
    <n v="480"/>
    <n v="0"/>
    <n v="0"/>
    <n v="0"/>
    <n v="0"/>
    <n v="158"/>
    <n v="52"/>
    <n v="15"/>
    <n v="102"/>
    <n v="0"/>
    <n v="327"/>
    <n v="0"/>
    <n v="20"/>
    <n v="1676"/>
    <m/>
  </r>
  <r>
    <x v="24"/>
    <x v="0"/>
    <n v="0"/>
    <n v="138.45500000000001"/>
    <n v="0"/>
    <n v="56.53"/>
    <n v="194.98500000000001"/>
    <n v="194.98500000000001"/>
    <n v="347.16100000000006"/>
    <n v="276.91000000000003"/>
    <n v="0"/>
    <n v="113.06"/>
    <n v="0"/>
    <n v="389.97"/>
    <n v="389.97"/>
    <n v="61"/>
    <n v="5"/>
    <n v="3"/>
    <n v="69"/>
    <n v="60"/>
    <n v="68"/>
    <n v="10"/>
    <n v="23"/>
    <n v="0"/>
    <n v="161"/>
    <n v="62"/>
    <n v="26"/>
    <n v="161"/>
    <n v="249"/>
    <n v="23"/>
    <n v="29"/>
    <n v="132"/>
    <n v="184"/>
    <n v="60.414999999999999"/>
    <n v="0"/>
    <n v="166.46899999999999"/>
    <n v="226.88399999999999"/>
    <n v="3"/>
    <n v="8"/>
    <n v="29"/>
    <n v="40"/>
    <n v="272"/>
    <n v="136"/>
    <n v="72"/>
    <n v="480"/>
    <n v="0"/>
    <n v="0"/>
    <n v="0"/>
    <n v="0"/>
    <n v="158"/>
    <n v="52"/>
    <n v="15"/>
    <n v="102"/>
    <n v="0"/>
    <n v="327"/>
    <n v="0"/>
    <n v="20"/>
    <n v="1676"/>
    <m/>
  </r>
  <r>
    <x v="24"/>
    <x v="1"/>
    <n v="0"/>
    <n v="138.45500000000001"/>
    <n v="0"/>
    <n v="56.53"/>
    <n v="194.98500000000001"/>
    <n v="194.98500000000001"/>
    <n v="347.16100000000006"/>
    <n v="276.91000000000003"/>
    <n v="0"/>
    <n v="113.06"/>
    <n v="0"/>
    <n v="389.97"/>
    <n v="389.97"/>
    <n v="61"/>
    <n v="5"/>
    <n v="3"/>
    <n v="69"/>
    <n v="60"/>
    <n v="68"/>
    <n v="10"/>
    <n v="23"/>
    <n v="0"/>
    <n v="161"/>
    <n v="62"/>
    <n v="26"/>
    <n v="161"/>
    <n v="249"/>
    <n v="23"/>
    <n v="29"/>
    <n v="132"/>
    <n v="184"/>
    <n v="60.414999999999999"/>
    <n v="0"/>
    <n v="166.46899999999999"/>
    <n v="226.88399999999999"/>
    <n v="3"/>
    <n v="8"/>
    <n v="29"/>
    <n v="40"/>
    <n v="272"/>
    <n v="136"/>
    <n v="72"/>
    <n v="480"/>
    <n v="0"/>
    <n v="0"/>
    <n v="0"/>
    <n v="0"/>
    <n v="158"/>
    <n v="52"/>
    <n v="15"/>
    <n v="102"/>
    <n v="0"/>
    <n v="327"/>
    <n v="0"/>
    <n v="20"/>
    <n v="1676"/>
    <m/>
  </r>
  <r>
    <x v="24"/>
    <x v="2"/>
    <n v="0"/>
    <n v="138.45500000000001"/>
    <n v="0"/>
    <n v="56.53"/>
    <n v="194.98500000000001"/>
    <n v="194.98500000000001"/>
    <n v="366.19299999999998"/>
    <n v="276.91000000000003"/>
    <n v="0"/>
    <n v="113.06"/>
    <n v="0"/>
    <n v="389.97"/>
    <n v="389.97"/>
    <n v="61"/>
    <n v="5"/>
    <n v="3"/>
    <n v="69"/>
    <n v="60"/>
    <n v="68"/>
    <n v="10"/>
    <n v="23"/>
    <n v="0"/>
    <n v="161"/>
    <n v="62"/>
    <n v="26"/>
    <n v="161"/>
    <n v="249"/>
    <n v="23"/>
    <n v="29"/>
    <n v="132"/>
    <n v="184"/>
    <n v="60.414999999999999"/>
    <n v="0"/>
    <n v="166.46899999999999"/>
    <n v="226.88399999999999"/>
    <n v="3"/>
    <n v="8"/>
    <n v="29"/>
    <n v="40"/>
    <n v="272"/>
    <n v="136"/>
    <n v="72"/>
    <n v="480"/>
    <n v="0"/>
    <n v="0"/>
    <n v="0"/>
    <n v="0"/>
    <n v="158"/>
    <n v="52"/>
    <n v="15"/>
    <n v="102"/>
    <n v="0"/>
    <n v="327"/>
    <n v="0"/>
    <n v="20"/>
    <n v="1676"/>
    <m/>
  </r>
  <r>
    <x v="24"/>
    <x v="3"/>
    <n v="0"/>
    <n v="138.45500000000001"/>
    <n v="0"/>
    <n v="56.53"/>
    <n v="194.98500000000001"/>
    <n v="194.98500000000001"/>
    <n v="366.19299999999998"/>
    <n v="276.91000000000003"/>
    <n v="0"/>
    <n v="113.06"/>
    <n v="0"/>
    <n v="389.97"/>
    <n v="389.97"/>
    <n v="61"/>
    <n v="5"/>
    <n v="3"/>
    <n v="69"/>
    <n v="60"/>
    <n v="68"/>
    <n v="10"/>
    <n v="23"/>
    <n v="0"/>
    <n v="161"/>
    <n v="62"/>
    <n v="26"/>
    <n v="161"/>
    <n v="249"/>
    <n v="23"/>
    <n v="29"/>
    <n v="132"/>
    <n v="184"/>
    <n v="60.414999999999999"/>
    <n v="0"/>
    <n v="166.46899999999999"/>
    <n v="226.88399999999999"/>
    <n v="3"/>
    <n v="8"/>
    <n v="29"/>
    <n v="40"/>
    <n v="272"/>
    <n v="136"/>
    <n v="72"/>
    <n v="480"/>
    <n v="0"/>
    <n v="0"/>
    <n v="0"/>
    <n v="0"/>
    <n v="158"/>
    <n v="52"/>
    <n v="15"/>
    <n v="102"/>
    <n v="0"/>
    <n v="327"/>
    <n v="0"/>
    <n v="20"/>
    <n v="1676"/>
    <m/>
  </r>
  <r>
    <x v="24"/>
    <x v="4"/>
    <n v="0"/>
    <n v="138.45500000000001"/>
    <n v="0"/>
    <n v="56.53"/>
    <n v="194.98500000000001"/>
    <n v="194.98500000000001"/>
    <n v="366.19299999999998"/>
    <n v="276.91000000000003"/>
    <n v="0"/>
    <n v="113.06"/>
    <n v="0"/>
    <n v="389.97"/>
    <n v="389.97"/>
    <n v="61"/>
    <n v="5"/>
    <n v="3"/>
    <n v="69"/>
    <n v="60"/>
    <n v="68"/>
    <n v="10"/>
    <n v="23"/>
    <n v="0"/>
    <n v="161"/>
    <n v="62"/>
    <n v="26"/>
    <n v="161"/>
    <n v="249"/>
    <n v="23"/>
    <n v="29"/>
    <n v="132"/>
    <n v="184"/>
    <n v="60.414999999999999"/>
    <n v="0"/>
    <n v="166.46899999999999"/>
    <n v="226.88399999999999"/>
    <n v="3"/>
    <n v="8"/>
    <n v="29"/>
    <n v="40"/>
    <n v="272"/>
    <n v="136"/>
    <n v="72"/>
    <n v="480"/>
    <n v="0"/>
    <n v="0"/>
    <n v="0"/>
    <n v="0"/>
    <n v="158"/>
    <n v="52"/>
    <n v="15"/>
    <n v="102"/>
    <n v="0"/>
    <n v="327"/>
    <n v="0"/>
    <n v="20"/>
    <n v="1676"/>
    <m/>
  </r>
  <r>
    <x v="24"/>
    <x v="5"/>
    <n v="0"/>
    <n v="138.45500000000001"/>
    <n v="0"/>
    <n v="56.53"/>
    <n v="194.98500000000001"/>
    <n v="194.98500000000001"/>
    <n v="366.19299999999998"/>
    <n v="276.91000000000003"/>
    <n v="0"/>
    <n v="113.06"/>
    <n v="0"/>
    <n v="389.97"/>
    <n v="389.97"/>
    <n v="61"/>
    <n v="5"/>
    <n v="3"/>
    <n v="69"/>
    <n v="60"/>
    <n v="68"/>
    <n v="10"/>
    <n v="23"/>
    <n v="0"/>
    <n v="161"/>
    <n v="62"/>
    <n v="26"/>
    <n v="161"/>
    <n v="249"/>
    <n v="23"/>
    <n v="29"/>
    <n v="132"/>
    <n v="184"/>
    <n v="60.414999999999999"/>
    <n v="0"/>
    <n v="166.46899999999999"/>
    <n v="226.88399999999999"/>
    <n v="3"/>
    <n v="8"/>
    <n v="29"/>
    <n v="40"/>
    <n v="272"/>
    <n v="136"/>
    <n v="72"/>
    <n v="480"/>
    <n v="0"/>
    <n v="0"/>
    <n v="0"/>
    <n v="0"/>
    <n v="158"/>
    <n v="52"/>
    <n v="15"/>
    <n v="102"/>
    <n v="0"/>
    <n v="327"/>
    <n v="0"/>
    <n v="20"/>
    <n v="1676"/>
    <m/>
  </r>
  <r>
    <x v="24"/>
    <x v="6"/>
    <n v="0"/>
    <n v="138.45500000000001"/>
    <n v="0"/>
    <n v="56.53"/>
    <n v="194.98500000000001"/>
    <n v="194.98500000000001"/>
    <n v="366.19299999999998"/>
    <n v="276.91000000000003"/>
    <n v="0"/>
    <n v="113.06"/>
    <n v="0"/>
    <n v="389.97"/>
    <n v="389.97"/>
    <n v="61"/>
    <n v="5"/>
    <n v="3"/>
    <n v="69"/>
    <n v="60"/>
    <n v="68"/>
    <n v="10"/>
    <n v="23"/>
    <n v="0"/>
    <n v="161"/>
    <n v="62"/>
    <n v="26"/>
    <n v="161"/>
    <n v="249"/>
    <n v="23"/>
    <n v="29"/>
    <n v="132"/>
    <n v="184"/>
    <n v="60.414999999999999"/>
    <n v="0"/>
    <n v="166.46899999999999"/>
    <n v="226.88399999999999"/>
    <n v="3"/>
    <n v="8"/>
    <n v="29"/>
    <n v="40"/>
    <n v="272"/>
    <n v="136"/>
    <n v="72"/>
    <n v="480"/>
    <n v="0"/>
    <n v="0"/>
    <n v="0"/>
    <n v="0"/>
    <n v="158"/>
    <n v="52"/>
    <n v="15"/>
    <n v="102"/>
    <n v="0"/>
    <n v="327"/>
    <n v="0"/>
    <n v="20"/>
    <n v="1676"/>
    <m/>
  </r>
  <r>
    <x v="24"/>
    <x v="7"/>
    <n v="0"/>
    <n v="138.45500000000001"/>
    <n v="0"/>
    <n v="56.53"/>
    <n v="194.98500000000001"/>
    <n v="194.98500000000001"/>
    <n v="366.19299999999998"/>
    <n v="276.91000000000003"/>
    <n v="0"/>
    <n v="113.06"/>
    <n v="0"/>
    <n v="389.97"/>
    <n v="389.97"/>
    <n v="61"/>
    <n v="5"/>
    <n v="3"/>
    <n v="69"/>
    <n v="60"/>
    <n v="68"/>
    <n v="10"/>
    <n v="23"/>
    <n v="0"/>
    <n v="161"/>
    <n v="62"/>
    <n v="26"/>
    <n v="161"/>
    <n v="249"/>
    <n v="23"/>
    <n v="29"/>
    <n v="132"/>
    <n v="184"/>
    <n v="60.414999999999999"/>
    <n v="0"/>
    <n v="166.46899999999999"/>
    <n v="226.88399999999999"/>
    <n v="3"/>
    <n v="8"/>
    <n v="29"/>
    <n v="40"/>
    <n v="272"/>
    <n v="136"/>
    <n v="72"/>
    <n v="480"/>
    <n v="0"/>
    <n v="0"/>
    <n v="0"/>
    <n v="0"/>
    <n v="158"/>
    <n v="52"/>
    <n v="15"/>
    <n v="102"/>
    <n v="0"/>
    <n v="327"/>
    <n v="0"/>
    <n v="20"/>
    <n v="1676"/>
    <m/>
  </r>
  <r>
    <x v="24"/>
    <x v="8"/>
    <n v="0"/>
    <n v="138.45500000000001"/>
    <n v="0"/>
    <n v="56.53"/>
    <n v="194.98500000000001"/>
    <n v="194.98500000000001"/>
    <n v="366.19299999999998"/>
    <n v="276.91000000000003"/>
    <n v="0"/>
    <n v="113.06"/>
    <n v="0"/>
    <n v="389.97"/>
    <n v="389.97"/>
    <n v="61"/>
    <n v="5"/>
    <n v="3"/>
    <n v="69"/>
    <n v="60"/>
    <n v="68"/>
    <n v="10"/>
    <n v="23"/>
    <n v="0"/>
    <n v="161"/>
    <n v="62"/>
    <n v="26"/>
    <n v="161"/>
    <n v="249"/>
    <n v="23"/>
    <n v="29"/>
    <n v="132"/>
    <n v="184"/>
    <n v="60.414999999999999"/>
    <n v="0"/>
    <n v="166.46899999999999"/>
    <n v="226.88399999999999"/>
    <n v="3"/>
    <n v="8"/>
    <n v="29"/>
    <n v="40"/>
    <n v="272"/>
    <n v="136"/>
    <n v="72"/>
    <n v="480"/>
    <n v="0"/>
    <n v="0"/>
    <n v="0"/>
    <n v="0"/>
    <n v="158"/>
    <n v="52"/>
    <n v="15"/>
    <n v="102"/>
    <n v="0"/>
    <n v="327"/>
    <n v="0"/>
    <n v="20"/>
    <n v="1676"/>
    <m/>
  </r>
  <r>
    <x v="24"/>
    <x v="9"/>
    <n v="0"/>
    <n v="75.47"/>
    <n v="0"/>
    <n v="119.515"/>
    <n v="194.98500000000001"/>
    <n v="194.98500000000001"/>
    <n v="369.41900000000004"/>
    <n v="150.94"/>
    <n v="0"/>
    <n v="239.03"/>
    <n v="0"/>
    <n v="389.97"/>
    <n v="389.97"/>
    <n v="61"/>
    <n v="5"/>
    <n v="3"/>
    <n v="69"/>
    <n v="60"/>
    <n v="68"/>
    <n v="10"/>
    <n v="23"/>
    <n v="0"/>
    <n v="161"/>
    <n v="62"/>
    <n v="26"/>
    <n v="161"/>
    <n v="249"/>
    <n v="23"/>
    <n v="29"/>
    <n v="132"/>
    <n v="184"/>
    <n v="60.414999999999999"/>
    <n v="0"/>
    <n v="166.46899999999999"/>
    <n v="226.88399999999999"/>
    <n v="3"/>
    <n v="8"/>
    <n v="29"/>
    <n v="40"/>
    <n v="272"/>
    <n v="136"/>
    <n v="72"/>
    <n v="480"/>
    <n v="0"/>
    <n v="0"/>
    <n v="0"/>
    <n v="0"/>
    <n v="158"/>
    <n v="52"/>
    <n v="15"/>
    <n v="102"/>
    <n v="0"/>
    <n v="327"/>
    <n v="0"/>
    <n v="20"/>
    <n v="1676"/>
    <s v="Electrificación sector Claypole-Bosques 10,179km desde el 04/10/2017 y Const-La Plata 52,806km desde el 18/10/2017"/>
  </r>
  <r>
    <x v="24"/>
    <x v="10"/>
    <n v="0"/>
    <n v="75.47"/>
    <n v="0"/>
    <n v="119.515"/>
    <n v="194.98500000000001"/>
    <n v="194.98500000000001"/>
    <n v="369.41900000000004"/>
    <n v="150.94"/>
    <n v="0"/>
    <n v="239.03"/>
    <n v="0"/>
    <n v="389.97"/>
    <n v="389.97"/>
    <n v="61"/>
    <n v="5"/>
    <n v="3"/>
    <n v="69"/>
    <n v="60"/>
    <n v="68"/>
    <n v="10"/>
    <n v="23"/>
    <n v="0"/>
    <n v="161"/>
    <n v="62"/>
    <n v="26"/>
    <n v="161"/>
    <n v="249"/>
    <n v="23"/>
    <n v="29"/>
    <n v="132"/>
    <n v="184"/>
    <n v="60.414999999999999"/>
    <n v="0"/>
    <n v="166.46899999999999"/>
    <n v="226.88399999999999"/>
    <n v="3"/>
    <n v="8"/>
    <n v="29"/>
    <n v="40"/>
    <n v="272"/>
    <n v="136"/>
    <n v="72"/>
    <n v="480"/>
    <n v="0"/>
    <n v="0"/>
    <n v="0"/>
    <n v="0"/>
    <n v="158"/>
    <n v="52"/>
    <n v="15"/>
    <n v="102"/>
    <n v="0"/>
    <n v="327"/>
    <n v="0"/>
    <n v="20"/>
    <n v="1676"/>
    <m/>
  </r>
  <r>
    <x v="24"/>
    <x v="11"/>
    <n v="7.5150000000000103"/>
    <n v="153.35499999999999"/>
    <n v="0"/>
    <n v="119.515"/>
    <n v="280.38499999999999"/>
    <n v="280.38499999999999"/>
    <n v="369.41900000000004"/>
    <n v="314.22499999999997"/>
    <n v="0"/>
    <n v="239.03"/>
    <n v="0"/>
    <n v="553.255"/>
    <n v="553.255"/>
    <n v="66"/>
    <n v="5"/>
    <n v="3"/>
    <n v="74"/>
    <n v="60"/>
    <n v="68"/>
    <n v="10"/>
    <n v="23"/>
    <n v="0"/>
    <n v="161"/>
    <n v="62"/>
    <n v="26"/>
    <n v="161"/>
    <n v="249"/>
    <n v="23"/>
    <n v="29"/>
    <n v="132"/>
    <n v="184"/>
    <n v="60.414999999999999"/>
    <n v="0"/>
    <n v="166.46899999999999"/>
    <n v="226.88399999999999"/>
    <n v="3"/>
    <n v="8"/>
    <n v="29"/>
    <n v="40"/>
    <n v="272"/>
    <n v="136"/>
    <n v="72"/>
    <n v="480"/>
    <n v="0"/>
    <n v="0"/>
    <n v="0"/>
    <n v="0"/>
    <n v="158"/>
    <n v="52"/>
    <n v="15"/>
    <n v="102"/>
    <n v="0"/>
    <n v="327"/>
    <n v="0"/>
    <n v="20"/>
    <n v="1676"/>
    <s v="A.Korn-Chascomús: Nuevo ramal que se suma a la red metropolitana a partir del 02/12/2017, agregando 5 estaciones."/>
  </r>
  <r>
    <x v="25"/>
    <x v="0"/>
    <n v="7.5150000000000103"/>
    <n v="153.35499999999999"/>
    <n v="0"/>
    <n v="119.515"/>
    <n v="280.38499999999999"/>
    <n v="280.38499999999999"/>
    <n v="369.41900000000004"/>
    <n v="314.22499999999997"/>
    <n v="0"/>
    <n v="239.03"/>
    <n v="0"/>
    <n v="553.255"/>
    <n v="553.255"/>
    <n v="66"/>
    <n v="5"/>
    <n v="3"/>
    <n v="74"/>
    <n v="60"/>
    <n v="68"/>
    <n v="10"/>
    <n v="23"/>
    <n v="0"/>
    <n v="161"/>
    <n v="62"/>
    <n v="26"/>
    <n v="161"/>
    <n v="249"/>
    <n v="23"/>
    <n v="29"/>
    <n v="132"/>
    <n v="184"/>
    <n v="60.414999999999999"/>
    <n v="0"/>
    <n v="166.46899999999999"/>
    <n v="226.88399999999999"/>
    <n v="3"/>
    <n v="8"/>
    <n v="29"/>
    <n v="40"/>
    <n v="272"/>
    <n v="136"/>
    <n v="72"/>
    <n v="480"/>
    <n v="0"/>
    <n v="0"/>
    <n v="0"/>
    <n v="0"/>
    <n v="158"/>
    <n v="52"/>
    <n v="15"/>
    <n v="102"/>
    <n v="0"/>
    <n v="327"/>
    <n v="0"/>
    <n v="20"/>
    <n v="1676"/>
    <m/>
  </r>
  <r>
    <x v="25"/>
    <x v="1"/>
    <n v="7.5150000000000103"/>
    <n v="153.35499999999999"/>
    <n v="0"/>
    <n v="119.515"/>
    <n v="280.38499999999999"/>
    <n v="280.38499999999999"/>
    <n v="369.41900000000004"/>
    <n v="314.22499999999997"/>
    <n v="0"/>
    <n v="239.03"/>
    <n v="0"/>
    <n v="553.255"/>
    <n v="553.255"/>
    <n v="66"/>
    <n v="5"/>
    <n v="3"/>
    <n v="74"/>
    <n v="60"/>
    <n v="68"/>
    <n v="10"/>
    <n v="23"/>
    <n v="0"/>
    <n v="161"/>
    <n v="62"/>
    <n v="26"/>
    <n v="161"/>
    <n v="249"/>
    <n v="23"/>
    <n v="29"/>
    <n v="132"/>
    <n v="184"/>
    <n v="60.414999999999999"/>
    <n v="0"/>
    <n v="166.46899999999999"/>
    <n v="226.88399999999999"/>
    <n v="3"/>
    <n v="8"/>
    <n v="29"/>
    <n v="40"/>
    <n v="272"/>
    <n v="136"/>
    <n v="72"/>
    <n v="480"/>
    <n v="0"/>
    <n v="0"/>
    <n v="0"/>
    <n v="0"/>
    <n v="158"/>
    <n v="52"/>
    <n v="15"/>
    <n v="102"/>
    <n v="0"/>
    <n v="327"/>
    <n v="0"/>
    <n v="20"/>
    <n v="1676"/>
    <m/>
  </r>
  <r>
    <x v="25"/>
    <x v="2"/>
    <n v="50.314999999999998"/>
    <n v="153.35499999999999"/>
    <n v="0"/>
    <n v="119.515"/>
    <n v="323.185"/>
    <n v="323.185"/>
    <n v="412.19600000000003"/>
    <n v="357.02499999999998"/>
    <n v="0"/>
    <n v="239.03"/>
    <n v="0"/>
    <n v="596.05499999999995"/>
    <n v="596.05499999999995"/>
    <n v="69"/>
    <n v="5"/>
    <n v="3"/>
    <n v="77"/>
    <n v="60"/>
    <n v="68"/>
    <n v="10"/>
    <n v="23"/>
    <n v="0"/>
    <n v="161"/>
    <n v="62"/>
    <n v="26"/>
    <n v="161"/>
    <n v="249"/>
    <n v="23"/>
    <n v="29"/>
    <n v="132"/>
    <n v="184"/>
    <n v="60.414999999999999"/>
    <n v="0"/>
    <n v="166.46899999999999"/>
    <n v="226.88399999999999"/>
    <n v="3"/>
    <n v="8"/>
    <n v="29"/>
    <n v="40"/>
    <n v="272"/>
    <n v="136"/>
    <n v="72"/>
    <n v="480"/>
    <n v="0"/>
    <n v="0"/>
    <n v="0"/>
    <n v="0"/>
    <n v="158"/>
    <n v="52"/>
    <n v="15"/>
    <n v="102"/>
    <n v="0"/>
    <n v="327"/>
    <n v="0"/>
    <n v="20"/>
    <n v="1676"/>
    <s v="Cañuelas-Monte: Desde 03/2018 se extiende el servicio agregando las estación La Noria y Abbot mas allá de Cañuelas."/>
  </r>
  <r>
    <x v="25"/>
    <x v="3"/>
    <n v="50.314999999999998"/>
    <n v="153.35499999999999"/>
    <n v="0"/>
    <n v="119.515"/>
    <n v="323.185"/>
    <n v="323.185"/>
    <n v="412.19600000000003"/>
    <n v="357.02499999999998"/>
    <n v="0"/>
    <n v="239.03"/>
    <n v="0"/>
    <n v="596.05499999999995"/>
    <n v="596.05499999999995"/>
    <n v="69"/>
    <n v="5"/>
    <n v="3"/>
    <n v="77"/>
    <n v="60"/>
    <n v="68"/>
    <n v="10"/>
    <n v="23"/>
    <n v="0"/>
    <n v="161"/>
    <n v="62"/>
    <n v="26"/>
    <n v="161"/>
    <n v="249"/>
    <n v="23"/>
    <n v="29"/>
    <n v="132"/>
    <n v="184"/>
    <n v="60.414999999999999"/>
    <n v="0"/>
    <n v="166.46899999999999"/>
    <n v="226.88399999999999"/>
    <n v="3"/>
    <n v="8"/>
    <n v="29"/>
    <n v="40"/>
    <n v="272"/>
    <n v="136"/>
    <n v="72"/>
    <n v="480"/>
    <n v="0"/>
    <n v="0"/>
    <n v="0"/>
    <n v="0"/>
    <n v="158"/>
    <n v="52"/>
    <n v="15"/>
    <n v="102"/>
    <n v="0"/>
    <n v="327"/>
    <n v="0"/>
    <n v="20"/>
    <n v="1676"/>
    <m/>
  </r>
  <r>
    <x v="25"/>
    <x v="4"/>
    <n v="50.314999999999998"/>
    <n v="153.35499999999999"/>
    <n v="0"/>
    <n v="119.515"/>
    <n v="323.185"/>
    <n v="323.185"/>
    <n v="412.19600000000003"/>
    <n v="357.02499999999998"/>
    <n v="0"/>
    <n v="239.03"/>
    <n v="0"/>
    <n v="596.05499999999995"/>
    <n v="596.05499999999995"/>
    <n v="69"/>
    <n v="5"/>
    <n v="3"/>
    <n v="77"/>
    <n v="60"/>
    <n v="68"/>
    <n v="10"/>
    <n v="23"/>
    <n v="0"/>
    <n v="161"/>
    <n v="62"/>
    <n v="26"/>
    <n v="161"/>
    <n v="249"/>
    <n v="23"/>
    <n v="29"/>
    <n v="132"/>
    <n v="184"/>
    <n v="60.414999999999999"/>
    <n v="0"/>
    <n v="166.46899999999999"/>
    <n v="226.88399999999999"/>
    <n v="3"/>
    <n v="8"/>
    <n v="29"/>
    <n v="40"/>
    <n v="272"/>
    <n v="136"/>
    <n v="72"/>
    <n v="480"/>
    <n v="0"/>
    <n v="0"/>
    <n v="0"/>
    <n v="0"/>
    <n v="158"/>
    <n v="52"/>
    <n v="15"/>
    <n v="102"/>
    <n v="0"/>
    <n v="327"/>
    <n v="0"/>
    <n v="20"/>
    <n v="1676"/>
    <m/>
  </r>
  <r>
    <x v="25"/>
    <x v="5"/>
    <n v="50.314999999999998"/>
    <n v="153.35499999999999"/>
    <n v="0"/>
    <n v="119.515"/>
    <n v="323.185"/>
    <n v="323.185"/>
    <n v="412.19600000000003"/>
    <n v="357.02499999999998"/>
    <n v="0"/>
    <n v="239.03"/>
    <n v="0"/>
    <n v="596.05499999999995"/>
    <n v="596.05499999999995"/>
    <n v="69"/>
    <n v="5"/>
    <n v="3"/>
    <n v="77"/>
    <n v="60"/>
    <n v="68"/>
    <n v="10"/>
    <n v="23"/>
    <n v="0"/>
    <n v="161"/>
    <n v="62"/>
    <n v="26"/>
    <n v="161"/>
    <n v="249"/>
    <n v="23"/>
    <n v="29"/>
    <n v="132"/>
    <n v="184"/>
    <n v="60.414999999999999"/>
    <n v="0"/>
    <n v="166.46899999999999"/>
    <n v="226.88399999999999"/>
    <n v="3"/>
    <n v="8"/>
    <n v="29"/>
    <n v="40"/>
    <n v="272"/>
    <n v="136"/>
    <n v="72"/>
    <n v="480"/>
    <n v="0"/>
    <n v="0"/>
    <n v="0"/>
    <n v="0"/>
    <n v="158"/>
    <n v="52"/>
    <n v="15"/>
    <n v="102"/>
    <n v="0"/>
    <n v="327"/>
    <n v="0"/>
    <n v="20"/>
    <n v="1676"/>
    <m/>
  </r>
  <r>
    <x v="25"/>
    <x v="6"/>
    <n v="50.314999999999998"/>
    <n v="153.35499999999999"/>
    <n v="0"/>
    <n v="119.515"/>
    <n v="323.185"/>
    <n v="323.185"/>
    <n v="412.19600000000003"/>
    <n v="357.02499999999998"/>
    <n v="0"/>
    <n v="239.03"/>
    <n v="0"/>
    <n v="596.05499999999995"/>
    <n v="596.05499999999995"/>
    <n v="69"/>
    <n v="5"/>
    <n v="3"/>
    <n v="77"/>
    <n v="60"/>
    <n v="68"/>
    <n v="10"/>
    <n v="23"/>
    <n v="0"/>
    <n v="161"/>
    <n v="62"/>
    <n v="26"/>
    <n v="161"/>
    <n v="249"/>
    <n v="23"/>
    <n v="29"/>
    <n v="132"/>
    <n v="184"/>
    <n v="60.414999999999999"/>
    <n v="0"/>
    <n v="166.46899999999999"/>
    <n v="226.88399999999999"/>
    <n v="3"/>
    <n v="8"/>
    <n v="29"/>
    <n v="40"/>
    <n v="272"/>
    <n v="136"/>
    <n v="72"/>
    <n v="480"/>
    <n v="0"/>
    <n v="0"/>
    <n v="0"/>
    <n v="0"/>
    <n v="158"/>
    <n v="52"/>
    <n v="15"/>
    <n v="102"/>
    <n v="0"/>
    <n v="327"/>
    <n v="0"/>
    <n v="20"/>
    <n v="1676"/>
    <m/>
  </r>
  <r>
    <x v="25"/>
    <x v="7"/>
    <n v="50.314999999999998"/>
    <n v="153.35499999999999"/>
    <n v="0"/>
    <n v="119.515"/>
    <n v="323.185"/>
    <n v="323.185"/>
    <n v="412.19600000000003"/>
    <n v="357.02499999999998"/>
    <n v="0"/>
    <n v="239.03"/>
    <n v="0"/>
    <n v="596.05499999999995"/>
    <n v="596.05499999999995"/>
    <n v="69"/>
    <n v="5"/>
    <n v="3"/>
    <n v="77"/>
    <n v="60"/>
    <n v="68"/>
    <n v="10"/>
    <n v="23"/>
    <n v="0"/>
    <n v="161"/>
    <n v="62"/>
    <n v="26"/>
    <n v="161"/>
    <n v="249"/>
    <n v="23"/>
    <n v="29"/>
    <n v="132"/>
    <n v="184"/>
    <n v="60.414999999999999"/>
    <n v="0"/>
    <n v="166.46899999999999"/>
    <n v="226.88399999999999"/>
    <n v="3"/>
    <n v="8"/>
    <n v="29"/>
    <n v="40"/>
    <n v="272"/>
    <n v="136"/>
    <n v="72"/>
    <n v="480"/>
    <n v="0"/>
    <n v="0"/>
    <n v="0"/>
    <n v="0"/>
    <n v="158"/>
    <n v="52"/>
    <n v="15"/>
    <n v="102"/>
    <n v="0"/>
    <n v="327"/>
    <n v="0"/>
    <n v="20"/>
    <n v="1676"/>
    <m/>
  </r>
  <r>
    <x v="25"/>
    <x v="8"/>
    <n v="50.314999999999998"/>
    <n v="153.35499999999999"/>
    <n v="0"/>
    <n v="119.515"/>
    <n v="323.185"/>
    <n v="323.185"/>
    <n v="412.19600000000003"/>
    <n v="357.02499999999998"/>
    <n v="0"/>
    <n v="239.03"/>
    <n v="0"/>
    <n v="596.05499999999995"/>
    <n v="596.05499999999995"/>
    <n v="69"/>
    <n v="5"/>
    <n v="3"/>
    <n v="77"/>
    <n v="60"/>
    <n v="68"/>
    <n v="10"/>
    <n v="23"/>
    <n v="0"/>
    <n v="161"/>
    <n v="62"/>
    <n v="26"/>
    <n v="161"/>
    <n v="249"/>
    <n v="23"/>
    <n v="29"/>
    <n v="132"/>
    <n v="184"/>
    <n v="60.414999999999999"/>
    <n v="0"/>
    <n v="166.46899999999999"/>
    <n v="226.88399999999999"/>
    <n v="3"/>
    <n v="8"/>
    <n v="29"/>
    <n v="40"/>
    <n v="272"/>
    <n v="136"/>
    <n v="72"/>
    <n v="480"/>
    <n v="0"/>
    <n v="0"/>
    <n v="0"/>
    <n v="0"/>
    <n v="158"/>
    <n v="52"/>
    <n v="15"/>
    <n v="102"/>
    <n v="0"/>
    <n v="327"/>
    <n v="0"/>
    <n v="20"/>
    <n v="1676"/>
    <m/>
  </r>
  <r>
    <x v="25"/>
    <x v="9"/>
    <n v="50.314999999999998"/>
    <n v="145.27000000000001"/>
    <n v="0"/>
    <n v="127.6"/>
    <n v="323.185"/>
    <n v="323.185"/>
    <n v="412.19600000000003"/>
    <n v="340.85500000000002"/>
    <n v="0"/>
    <n v="255.2"/>
    <n v="0"/>
    <n v="596.05500000000006"/>
    <n v="596.05500000000006"/>
    <n v="69"/>
    <n v="5"/>
    <n v="3"/>
    <n v="77"/>
    <n v="60"/>
    <n v="68"/>
    <n v="10"/>
    <n v="23"/>
    <n v="0"/>
    <n v="161"/>
    <n v="62"/>
    <n v="26"/>
    <n v="161"/>
    <n v="249"/>
    <n v="23"/>
    <n v="29"/>
    <n v="132"/>
    <n v="184"/>
    <n v="60.414999999999999"/>
    <n v="0"/>
    <n v="166.46899999999999"/>
    <n v="226.88399999999999"/>
    <n v="3"/>
    <n v="8"/>
    <n v="29"/>
    <n v="40"/>
    <n v="272"/>
    <n v="136"/>
    <n v="72"/>
    <n v="480"/>
    <n v="0"/>
    <n v="0"/>
    <n v="0"/>
    <n v="0"/>
    <n v="158"/>
    <n v="52"/>
    <n v="15"/>
    <n v="102"/>
    <n v="0"/>
    <n v="327"/>
    <n v="0"/>
    <n v="20"/>
    <n v="1676"/>
    <s v="Electrificación sector Berazategui-Bosques 8,085 desde el 13/12/2018 / Cañuelas Monte: En 09/2018 se agrega la estación Monte."/>
  </r>
  <r>
    <x v="25"/>
    <x v="10"/>
    <n v="84.215000000000003"/>
    <n v="145.27000000000001"/>
    <n v="0"/>
    <n v="127.6"/>
    <n v="357.08500000000004"/>
    <n v="357.08500000000004"/>
    <n v="449.77300000000002"/>
    <n v="374.755"/>
    <n v="0"/>
    <n v="255.2"/>
    <n v="0"/>
    <n v="629.95499999999993"/>
    <n v="629.95499999999993"/>
    <n v="70"/>
    <n v="5"/>
    <n v="3"/>
    <n v="78"/>
    <n v="60"/>
    <n v="68"/>
    <n v="10"/>
    <n v="23"/>
    <n v="0"/>
    <n v="161"/>
    <n v="62"/>
    <n v="26"/>
    <n v="161"/>
    <n v="249"/>
    <n v="23"/>
    <n v="29"/>
    <n v="132"/>
    <n v="184"/>
    <n v="60.414999999999999"/>
    <n v="0"/>
    <n v="166.46899999999999"/>
    <n v="226.88399999999999"/>
    <n v="3"/>
    <n v="8"/>
    <n v="29"/>
    <n v="40"/>
    <n v="272"/>
    <n v="136"/>
    <n v="72"/>
    <n v="480"/>
    <n v="0"/>
    <n v="0"/>
    <n v="0"/>
    <n v="0"/>
    <n v="158"/>
    <n v="52"/>
    <n v="15"/>
    <n v="102"/>
    <n v="0"/>
    <n v="327"/>
    <n v="0"/>
    <n v="20"/>
    <n v="1676"/>
    <s v="Cañuelas-Lobos: Desde Noviembre de 2018 se extiende el servicio agregando las estación Uribelarrea, Empalme Lobos y Lobos mas allá de Cañuelas. Las estaciones Empalme Lobos y Lobos son compartidas con la Línea Sarmiento y para el recuento de estaciones se contabilizan en dicha línea y no en la línea Roca."/>
  </r>
  <r>
    <x v="25"/>
    <x v="11"/>
    <n v="84.215000000000003"/>
    <n v="145.27000000000001"/>
    <n v="0"/>
    <n v="127.6"/>
    <n v="357.08500000000004"/>
    <n v="357.08500000000004"/>
    <n v="449.77300000000002"/>
    <n v="374.755"/>
    <n v="0"/>
    <n v="255.2"/>
    <n v="0"/>
    <n v="629.95499999999993"/>
    <n v="629.95499999999993"/>
    <n v="70"/>
    <n v="5"/>
    <n v="3"/>
    <n v="78"/>
    <n v="60"/>
    <n v="68"/>
    <n v="10"/>
    <n v="23"/>
    <n v="0"/>
    <n v="161"/>
    <n v="62"/>
    <n v="26"/>
    <n v="161"/>
    <n v="249"/>
    <n v="23"/>
    <n v="29"/>
    <n v="132"/>
    <n v="184"/>
    <n v="60.414999999999999"/>
    <n v="0"/>
    <n v="166.46899999999999"/>
    <n v="226.88399999999999"/>
    <n v="3"/>
    <n v="8"/>
    <n v="29"/>
    <n v="40"/>
    <n v="272"/>
    <n v="136"/>
    <n v="72"/>
    <n v="480"/>
    <n v="0"/>
    <n v="0"/>
    <n v="0"/>
    <n v="0"/>
    <n v="158"/>
    <n v="52"/>
    <n v="15"/>
    <n v="102"/>
    <n v="0"/>
    <n v="327"/>
    <n v="0"/>
    <n v="20"/>
    <n v="1676"/>
    <m/>
  </r>
  <r>
    <x v="26"/>
    <x v="0"/>
    <n v="84.215000000000003"/>
    <n v="145.27000000000001"/>
    <n v="0"/>
    <n v="127.6"/>
    <n v="357.08500000000004"/>
    <n v="357.08500000000004"/>
    <n v="449.77300000000002"/>
    <n v="374.755"/>
    <n v="0"/>
    <n v="255.2"/>
    <n v="0"/>
    <n v="629.95499999999993"/>
    <n v="629.95499999999993"/>
    <n v="70"/>
    <n v="5"/>
    <n v="3"/>
    <n v="78"/>
    <n v="60"/>
    <n v="68"/>
    <n v="10"/>
    <n v="23"/>
    <n v="0"/>
    <n v="161"/>
    <n v="62"/>
    <n v="26"/>
    <n v="161"/>
    <n v="249"/>
    <n v="23"/>
    <n v="29"/>
    <n v="132"/>
    <n v="184"/>
    <n v="60.414999999999999"/>
    <n v="0"/>
    <n v="166.46899999999999"/>
    <n v="226.88399999999999"/>
    <n v="3"/>
    <n v="8"/>
    <n v="29"/>
    <n v="40"/>
    <n v="272"/>
    <n v="136"/>
    <n v="72"/>
    <n v="480"/>
    <n v="0"/>
    <n v="0"/>
    <n v="0"/>
    <n v="0"/>
    <n v="158"/>
    <n v="52"/>
    <n v="15"/>
    <n v="102"/>
    <n v="0"/>
    <n v="327"/>
    <n v="0"/>
    <n v="20"/>
    <n v="1676"/>
    <m/>
  </r>
  <r>
    <x v="26"/>
    <x v="1"/>
    <n v="84.215000000000003"/>
    <n v="145.27000000000001"/>
    <n v="0"/>
    <n v="127.6"/>
    <n v="357.08500000000004"/>
    <n v="357.08500000000004"/>
    <n v="449.77300000000002"/>
    <n v="374.755"/>
    <n v="0"/>
    <n v="255.2"/>
    <n v="0"/>
    <n v="629.95499999999993"/>
    <n v="629.95499999999993"/>
    <n v="70"/>
    <n v="5"/>
    <n v="3"/>
    <n v="78"/>
    <n v="60"/>
    <n v="68"/>
    <n v="10"/>
    <n v="23"/>
    <n v="0"/>
    <n v="161"/>
    <n v="62"/>
    <n v="26"/>
    <n v="161"/>
    <n v="249"/>
    <n v="23"/>
    <n v="29"/>
    <n v="132"/>
    <n v="184"/>
    <n v="60.414999999999999"/>
    <n v="0"/>
    <n v="166.46899999999999"/>
    <n v="226.88399999999999"/>
    <n v="3"/>
    <n v="8"/>
    <n v="29"/>
    <n v="40"/>
    <n v="272"/>
    <n v="136"/>
    <n v="72"/>
    <n v="480"/>
    <n v="0"/>
    <n v="0"/>
    <n v="0"/>
    <n v="0"/>
    <n v="158"/>
    <n v="52"/>
    <n v="15"/>
    <n v="102"/>
    <n v="0"/>
    <n v="327"/>
    <n v="0"/>
    <n v="20"/>
    <n v="1676"/>
    <m/>
  </r>
  <r>
    <x v="26"/>
    <x v="2"/>
    <n v="84.215000000000003"/>
    <n v="145.27000000000001"/>
    <n v="0"/>
    <n v="127.6"/>
    <n v="357.08500000000004"/>
    <n v="357.08500000000004"/>
    <n v="449.77300000000002"/>
    <n v="374.755"/>
    <n v="0"/>
    <n v="255.2"/>
    <n v="0"/>
    <n v="629.95499999999993"/>
    <n v="629.95499999999993"/>
    <n v="70"/>
    <n v="5"/>
    <n v="3"/>
    <n v="78"/>
    <n v="60"/>
    <n v="68"/>
    <n v="10"/>
    <n v="23"/>
    <n v="0"/>
    <n v="161"/>
    <n v="62"/>
    <n v="26"/>
    <n v="161"/>
    <n v="249"/>
    <n v="23"/>
    <n v="29"/>
    <n v="132"/>
    <n v="184"/>
    <n v="60.414999999999999"/>
    <n v="0"/>
    <n v="166.46899999999999"/>
    <n v="226.88399999999999"/>
    <n v="3"/>
    <n v="8"/>
    <n v="29"/>
    <n v="40"/>
    <n v="272"/>
    <n v="136"/>
    <n v="72"/>
    <n v="480"/>
    <n v="0"/>
    <n v="0"/>
    <n v="0"/>
    <n v="0"/>
    <n v="158"/>
    <n v="52"/>
    <n v="15"/>
    <n v="102"/>
    <n v="0"/>
    <n v="327"/>
    <n v="0"/>
    <n v="20"/>
    <n v="1676"/>
    <m/>
  </r>
  <r>
    <x v="26"/>
    <x v="3"/>
    <n v="84.215000000000003"/>
    <n v="145.27000000000001"/>
    <n v="0"/>
    <n v="127.6"/>
    <n v="357.08500000000004"/>
    <n v="357.08500000000004"/>
    <n v="449.77300000000002"/>
    <n v="374.755"/>
    <n v="0"/>
    <n v="255.2"/>
    <n v="0"/>
    <n v="629.95499999999993"/>
    <n v="629.95499999999993"/>
    <n v="70"/>
    <n v="5"/>
    <n v="3"/>
    <n v="78"/>
    <n v="60"/>
    <n v="68"/>
    <n v="10"/>
    <n v="23"/>
    <n v="0"/>
    <n v="161"/>
    <n v="62"/>
    <n v="26"/>
    <n v="161"/>
    <n v="249"/>
    <n v="23"/>
    <n v="29"/>
    <n v="132"/>
    <n v="184"/>
    <n v="60.414999999999999"/>
    <n v="0"/>
    <n v="166.46899999999999"/>
    <n v="226.88399999999999"/>
    <n v="3"/>
    <n v="8"/>
    <n v="29"/>
    <n v="40"/>
    <n v="272"/>
    <n v="136"/>
    <n v="72"/>
    <n v="480"/>
    <n v="0"/>
    <n v="0"/>
    <n v="0"/>
    <n v="0"/>
    <n v="158"/>
    <n v="52"/>
    <n v="15"/>
    <n v="102"/>
    <n v="0"/>
    <n v="327"/>
    <n v="0"/>
    <n v="20"/>
    <n v="1676"/>
    <m/>
  </r>
  <r>
    <x v="26"/>
    <x v="4"/>
    <n v="84.215000000000003"/>
    <n v="145.27000000000001"/>
    <n v="0"/>
    <n v="127.6"/>
    <n v="357.08500000000004"/>
    <n v="357.08500000000004"/>
    <n v="449.77300000000002"/>
    <n v="374.755"/>
    <n v="0"/>
    <n v="255.2"/>
    <n v="0"/>
    <n v="629.95499999999993"/>
    <n v="629.95499999999993"/>
    <n v="70"/>
    <n v="5"/>
    <n v="3"/>
    <n v="78"/>
    <n v="60"/>
    <n v="68"/>
    <n v="10"/>
    <n v="23"/>
    <n v="0"/>
    <n v="161"/>
    <n v="62"/>
    <n v="26"/>
    <n v="161"/>
    <n v="249"/>
    <n v="23"/>
    <n v="29"/>
    <n v="132"/>
    <n v="184"/>
    <n v="60.414999999999999"/>
    <n v="0"/>
    <n v="166.46899999999999"/>
    <n v="226.88399999999999"/>
    <n v="3"/>
    <n v="8"/>
    <n v="29"/>
    <n v="40"/>
    <n v="272"/>
    <n v="136"/>
    <n v="72"/>
    <n v="480"/>
    <n v="0"/>
    <n v="0"/>
    <n v="0"/>
    <n v="0"/>
    <n v="158"/>
    <n v="52"/>
    <n v="15"/>
    <n v="102"/>
    <n v="0"/>
    <n v="327"/>
    <n v="0"/>
    <n v="20"/>
    <n v="1676"/>
    <m/>
  </r>
  <r>
    <x v="26"/>
    <x v="5"/>
    <n v="84.215000000000003"/>
    <n v="145.27000000000001"/>
    <n v="0"/>
    <n v="127.6"/>
    <n v="357.08500000000004"/>
    <n v="357.08500000000004"/>
    <n v="449.77300000000002"/>
    <n v="374.755"/>
    <n v="0"/>
    <n v="255.2"/>
    <n v="0"/>
    <n v="629.95499999999993"/>
    <n v="629.95499999999993"/>
    <n v="70"/>
    <n v="5"/>
    <n v="3"/>
    <n v="78"/>
    <n v="60"/>
    <n v="68"/>
    <n v="10"/>
    <n v="23"/>
    <n v="0"/>
    <n v="161"/>
    <n v="62"/>
    <n v="26"/>
    <n v="161"/>
    <n v="249"/>
    <n v="23"/>
    <n v="29"/>
    <n v="132"/>
    <n v="184"/>
    <n v="60.414999999999999"/>
    <n v="0"/>
    <n v="166.46899999999999"/>
    <n v="226.88399999999999"/>
    <n v="3"/>
    <n v="8"/>
    <n v="29"/>
    <n v="40"/>
    <n v="272"/>
    <n v="136"/>
    <n v="72"/>
    <n v="480"/>
    <n v="0"/>
    <n v="0"/>
    <n v="0"/>
    <n v="0"/>
    <n v="158"/>
    <n v="52"/>
    <n v="15"/>
    <n v="102"/>
    <n v="0"/>
    <n v="327"/>
    <n v="0"/>
    <n v="20"/>
    <n v="1676"/>
    <m/>
  </r>
  <r>
    <x v="26"/>
    <x v="6"/>
    <n v="84.215000000000003"/>
    <n v="145.27000000000001"/>
    <n v="0"/>
    <n v="127.6"/>
    <n v="357.08500000000004"/>
    <n v="357.08500000000004"/>
    <n v="449.77300000000002"/>
    <n v="374.755"/>
    <n v="0"/>
    <n v="255.2"/>
    <n v="0"/>
    <n v="629.95499999999993"/>
    <n v="629.95499999999993"/>
    <n v="70"/>
    <n v="5"/>
    <n v="3"/>
    <n v="78"/>
    <n v="60"/>
    <n v="68"/>
    <n v="10"/>
    <n v="23"/>
    <n v="0"/>
    <n v="161"/>
    <n v="62"/>
    <n v="26"/>
    <n v="161"/>
    <n v="249"/>
    <n v="23"/>
    <n v="29"/>
    <n v="132"/>
    <n v="184"/>
    <n v="60.414999999999999"/>
    <n v="0"/>
    <n v="166.46899999999999"/>
    <n v="226.88399999999999"/>
    <n v="3"/>
    <n v="8"/>
    <n v="29"/>
    <n v="40"/>
    <n v="272"/>
    <n v="136"/>
    <n v="72"/>
    <n v="480"/>
    <n v="0"/>
    <n v="0"/>
    <n v="0"/>
    <n v="0"/>
    <n v="158"/>
    <n v="52"/>
    <n v="15"/>
    <n v="102"/>
    <n v="0"/>
    <n v="327"/>
    <n v="0"/>
    <n v="20"/>
    <n v="1676"/>
    <m/>
  </r>
  <r>
    <x v="26"/>
    <x v="7"/>
    <n v="84.215000000000003"/>
    <n v="145.27000000000001"/>
    <n v="0"/>
    <n v="127.6"/>
    <n v="357.08500000000004"/>
    <n v="357.08500000000004"/>
    <n v="449.77300000000002"/>
    <n v="374.755"/>
    <n v="0"/>
    <n v="255.2"/>
    <n v="0"/>
    <n v="629.95499999999993"/>
    <n v="629.95499999999993"/>
    <n v="70"/>
    <n v="5"/>
    <n v="3"/>
    <n v="78"/>
    <n v="60"/>
    <n v="68"/>
    <n v="10"/>
    <n v="23"/>
    <n v="0"/>
    <n v="161"/>
    <n v="62"/>
    <n v="26"/>
    <n v="161"/>
    <n v="249"/>
    <n v="23"/>
    <n v="29"/>
    <n v="132"/>
    <n v="184"/>
    <n v="60.414999999999999"/>
    <n v="0"/>
    <n v="166.46899999999999"/>
    <n v="226.88399999999999"/>
    <n v="3"/>
    <n v="8"/>
    <n v="29"/>
    <n v="40"/>
    <n v="272"/>
    <n v="136"/>
    <n v="72"/>
    <n v="480"/>
    <n v="0"/>
    <n v="0"/>
    <n v="0"/>
    <n v="0"/>
    <n v="158"/>
    <n v="52"/>
    <n v="15"/>
    <n v="102"/>
    <n v="0"/>
    <n v="327"/>
    <n v="0"/>
    <n v="20"/>
    <n v="1676"/>
    <m/>
  </r>
  <r>
    <x v="26"/>
    <x v="8"/>
    <n v="84.215000000000003"/>
    <n v="145.27000000000001"/>
    <n v="0"/>
    <n v="127.6"/>
    <n v="357.08500000000004"/>
    <n v="357.08500000000004"/>
    <n v="449.77300000000002"/>
    <n v="374.755"/>
    <n v="0"/>
    <n v="255.2"/>
    <n v="0"/>
    <n v="629.95499999999993"/>
    <n v="629.95499999999993"/>
    <n v="70"/>
    <n v="5"/>
    <n v="3"/>
    <n v="78"/>
    <n v="60"/>
    <n v="68"/>
    <n v="10"/>
    <n v="23"/>
    <n v="0"/>
    <n v="161"/>
    <n v="62"/>
    <n v="26"/>
    <n v="161"/>
    <n v="249"/>
    <n v="23"/>
    <n v="29"/>
    <n v="132"/>
    <n v="184"/>
    <n v="60.414999999999999"/>
    <n v="0"/>
    <n v="166.46899999999999"/>
    <n v="226.88399999999999"/>
    <n v="3"/>
    <n v="8"/>
    <n v="29"/>
    <n v="40"/>
    <n v="272"/>
    <n v="136"/>
    <n v="72"/>
    <n v="480"/>
    <n v="0"/>
    <n v="0"/>
    <n v="0"/>
    <n v="0"/>
    <n v="158"/>
    <n v="52"/>
    <n v="15"/>
    <n v="102"/>
    <n v="0"/>
    <n v="327"/>
    <n v="0"/>
    <n v="20"/>
    <n v="1676"/>
    <m/>
  </r>
  <r>
    <x v="26"/>
    <x v="9"/>
    <n v="84.215000000000003"/>
    <n v="145.27000000000001"/>
    <n v="0"/>
    <n v="127.6"/>
    <n v="357.08500000000004"/>
    <n v="357.08500000000004"/>
    <n v="449.77300000000002"/>
    <n v="374.755"/>
    <n v="0"/>
    <n v="255.2"/>
    <n v="0"/>
    <n v="629.95499999999993"/>
    <n v="629.95499999999993"/>
    <n v="70"/>
    <n v="5"/>
    <n v="3"/>
    <n v="78"/>
    <n v="60"/>
    <n v="68"/>
    <n v="10"/>
    <n v="23"/>
    <n v="0"/>
    <n v="161"/>
    <n v="62"/>
    <n v="26"/>
    <n v="161"/>
    <n v="249"/>
    <n v="23"/>
    <n v="29"/>
    <n v="132"/>
    <n v="184"/>
    <n v="60.414999999999999"/>
    <n v="0"/>
    <n v="166.46899999999999"/>
    <n v="226.88399999999999"/>
    <n v="3"/>
    <n v="8"/>
    <n v="29"/>
    <n v="40"/>
    <n v="272"/>
    <n v="136"/>
    <n v="72"/>
    <n v="480"/>
    <n v="0"/>
    <n v="0"/>
    <n v="0"/>
    <n v="0"/>
    <n v="158"/>
    <n v="52"/>
    <n v="15"/>
    <n v="102"/>
    <n v="0"/>
    <n v="327"/>
    <n v="0"/>
    <n v="20"/>
    <n v="1676"/>
    <m/>
  </r>
  <r>
    <x v="26"/>
    <x v="10"/>
    <n v="84.215000000000003"/>
    <n v="145.27000000000001"/>
    <n v="0"/>
    <n v="127.6"/>
    <n v="357.08500000000004"/>
    <n v="357.08500000000004"/>
    <n v="449.77300000000002"/>
    <n v="374.755"/>
    <n v="0"/>
    <n v="255.2"/>
    <n v="0"/>
    <n v="629.95499999999993"/>
    <n v="629.95499999999993"/>
    <n v="70"/>
    <n v="5"/>
    <n v="3"/>
    <n v="78"/>
    <n v="60"/>
    <n v="68"/>
    <n v="10"/>
    <n v="23"/>
    <n v="0"/>
    <n v="161"/>
    <n v="62"/>
    <n v="26"/>
    <n v="161"/>
    <n v="249"/>
    <n v="23"/>
    <n v="29"/>
    <n v="132"/>
    <n v="184"/>
    <n v="60.414999999999999"/>
    <n v="0"/>
    <n v="166.46899999999999"/>
    <n v="226.88399999999999"/>
    <n v="3"/>
    <n v="8"/>
    <n v="29"/>
    <n v="40"/>
    <n v="272"/>
    <n v="136"/>
    <n v="72"/>
    <n v="480"/>
    <n v="0"/>
    <n v="0"/>
    <n v="0"/>
    <n v="0"/>
    <n v="158"/>
    <n v="52"/>
    <n v="15"/>
    <n v="102"/>
    <n v="0"/>
    <n v="327"/>
    <n v="0"/>
    <n v="20"/>
    <n v="1676"/>
    <s v="A.Korn-Chascomus: Desde el 09/11/2019 se suma la estación Domselaar"/>
  </r>
  <r>
    <x v="26"/>
    <x v="11"/>
    <n v="84.215000000000003"/>
    <n v="145.27000000000001"/>
    <n v="0"/>
    <n v="127.6"/>
    <n v="357.08500000000004"/>
    <n v="357.08500000000004"/>
    <n v="449.77300000000002"/>
    <n v="374.755"/>
    <n v="0"/>
    <n v="255.2"/>
    <n v="0"/>
    <n v="629.95499999999993"/>
    <n v="629.95499999999993"/>
    <n v="71"/>
    <n v="5"/>
    <n v="3"/>
    <n v="79"/>
    <n v="60"/>
    <n v="68"/>
    <n v="10"/>
    <n v="23"/>
    <n v="0"/>
    <n v="161"/>
    <n v="62"/>
    <n v="26"/>
    <n v="161"/>
    <n v="249"/>
    <n v="23"/>
    <n v="29"/>
    <n v="132"/>
    <n v="184"/>
    <n v="60.414999999999999"/>
    <n v="0"/>
    <n v="166.46899999999999"/>
    <n v="226.88399999999999"/>
    <n v="3"/>
    <n v="8"/>
    <n v="29"/>
    <n v="40"/>
    <n v="272"/>
    <n v="136"/>
    <n v="72"/>
    <n v="480"/>
    <n v="0"/>
    <n v="0"/>
    <n v="0"/>
    <n v="0"/>
    <n v="158"/>
    <n v="52"/>
    <n v="15"/>
    <n v="102"/>
    <n v="0"/>
    <n v="327"/>
    <n v="0"/>
    <n v="20"/>
    <n v="1676"/>
    <m/>
  </r>
  <r>
    <x v="27"/>
    <x v="0"/>
    <n v="84.215000000000003"/>
    <n v="145.27000000000001"/>
    <n v="0"/>
    <n v="127.6"/>
    <n v="357.08500000000004"/>
    <n v="357.08500000000004"/>
    <n v="449.77300000000002"/>
    <n v="374.755"/>
    <n v="0"/>
    <n v="255.2"/>
    <n v="0"/>
    <n v="629.95499999999993"/>
    <n v="629.95499999999993"/>
    <n v="50"/>
    <n v="17"/>
    <n v="12"/>
    <n v="79"/>
    <n v="40"/>
    <n v="89"/>
    <n v="8"/>
    <n v="31"/>
    <n v="6"/>
    <n v="174"/>
    <n v="75"/>
    <n v="26"/>
    <n v="174"/>
    <n v="275"/>
    <n v="22"/>
    <n v="31"/>
    <n v="144"/>
    <n v="197"/>
    <n v="73.900999999999996"/>
    <n v="17.989000000000001"/>
    <n v="145.79599999999999"/>
    <n v="237.68599999999998"/>
    <n v="3"/>
    <n v="0"/>
    <n v="28"/>
    <n v="31"/>
    <n v="222"/>
    <n v="112"/>
    <n v="59"/>
    <n v="393"/>
    <n v="0"/>
    <n v="0"/>
    <n v="5"/>
    <n v="5"/>
    <n v="45"/>
    <n v="17"/>
    <n v="0"/>
    <n v="108"/>
    <n v="18"/>
    <n v="188"/>
    <n v="0"/>
    <n v="26"/>
    <n v="1676"/>
    <m/>
  </r>
  <r>
    <x v="27"/>
    <x v="1"/>
    <n v="84.215000000000003"/>
    <n v="145.27000000000001"/>
    <n v="0"/>
    <n v="127.6"/>
    <n v="357.08500000000004"/>
    <n v="357.08500000000004"/>
    <n v="449.77300000000002"/>
    <n v="374.755"/>
    <n v="0"/>
    <n v="255.2"/>
    <n v="0"/>
    <n v="629.95499999999993"/>
    <n v="629.95499999999993"/>
    <n v="50"/>
    <n v="17"/>
    <n v="12"/>
    <n v="79"/>
    <n v="40"/>
    <n v="89"/>
    <n v="8"/>
    <n v="31"/>
    <n v="6"/>
    <n v="174"/>
    <n v="75"/>
    <n v="26"/>
    <n v="174"/>
    <n v="275"/>
    <n v="22"/>
    <n v="31"/>
    <n v="144"/>
    <n v="197"/>
    <n v="73.900999999999996"/>
    <n v="17.989000000000001"/>
    <n v="145.79599999999999"/>
    <n v="237.68599999999998"/>
    <n v="3"/>
    <n v="0"/>
    <n v="28"/>
    <n v="31"/>
    <n v="222"/>
    <n v="112"/>
    <n v="59"/>
    <n v="393"/>
    <n v="0"/>
    <n v="0"/>
    <n v="5"/>
    <n v="5"/>
    <n v="45"/>
    <n v="17"/>
    <n v="0"/>
    <n v="108"/>
    <n v="18"/>
    <n v="188"/>
    <n v="0"/>
    <n v="26"/>
    <n v="1676"/>
    <m/>
  </r>
  <r>
    <x v="27"/>
    <x v="2"/>
    <n v="84.215000000000003"/>
    <n v="145.27000000000001"/>
    <n v="0"/>
    <n v="127.6"/>
    <n v="357.08500000000004"/>
    <n v="357.08500000000004"/>
    <n v="369.41900000000004"/>
    <n v="374.755"/>
    <n v="0"/>
    <n v="255.2"/>
    <n v="0"/>
    <n v="629.95499999999993"/>
    <n v="629.95499999999993"/>
    <n v="50"/>
    <n v="17"/>
    <n v="12"/>
    <n v="79"/>
    <n v="40"/>
    <n v="89"/>
    <n v="8"/>
    <n v="31"/>
    <n v="6"/>
    <n v="174"/>
    <n v="75"/>
    <n v="26"/>
    <n v="174"/>
    <n v="275"/>
    <n v="22"/>
    <n v="31"/>
    <n v="144"/>
    <n v="197"/>
    <n v="73.900999999999996"/>
    <n v="17.989000000000001"/>
    <n v="145.79599999999999"/>
    <n v="237.68599999999998"/>
    <n v="3"/>
    <n v="0"/>
    <n v="28"/>
    <n v="31"/>
    <n v="222"/>
    <n v="112"/>
    <n v="59"/>
    <n v="393"/>
    <n v="0"/>
    <n v="0"/>
    <n v="5"/>
    <n v="5"/>
    <n v="45"/>
    <n v="17"/>
    <n v="0"/>
    <n v="108"/>
    <n v="18"/>
    <n v="188"/>
    <n v="0"/>
    <n v="26"/>
    <n v="1676"/>
    <m/>
  </r>
  <r>
    <x v="27"/>
    <x v="3"/>
    <n v="84.215000000000003"/>
    <n v="145.27000000000001"/>
    <n v="0"/>
    <n v="127.6"/>
    <n v="357.08500000000004"/>
    <n v="357.08500000000004"/>
    <n v="369.41900000000004"/>
    <n v="374.755"/>
    <n v="0"/>
    <n v="255.2"/>
    <n v="0"/>
    <n v="629.95499999999993"/>
    <n v="629.95499999999993"/>
    <n v="50"/>
    <n v="17"/>
    <n v="12"/>
    <n v="79"/>
    <n v="40"/>
    <n v="89"/>
    <n v="8"/>
    <n v="31"/>
    <n v="6"/>
    <n v="174"/>
    <n v="75"/>
    <n v="26"/>
    <n v="174"/>
    <n v="275"/>
    <n v="22"/>
    <n v="31"/>
    <n v="144"/>
    <n v="197"/>
    <n v="73.900999999999996"/>
    <n v="17.989000000000001"/>
    <n v="145.79599999999999"/>
    <n v="237.68599999999998"/>
    <n v="3"/>
    <n v="0"/>
    <n v="28"/>
    <n v="31"/>
    <n v="222"/>
    <n v="112"/>
    <n v="59"/>
    <n v="393"/>
    <n v="0"/>
    <n v="0"/>
    <n v="5"/>
    <n v="5"/>
    <n v="45"/>
    <n v="17"/>
    <n v="0"/>
    <n v="108"/>
    <n v="18"/>
    <n v="188"/>
    <n v="0"/>
    <n v="26"/>
    <n v="1676"/>
    <m/>
  </r>
  <r>
    <x v="27"/>
    <x v="4"/>
    <n v="84.215000000000003"/>
    <n v="145.27000000000001"/>
    <n v="0"/>
    <n v="127.6"/>
    <n v="357.08500000000004"/>
    <n v="357.08500000000004"/>
    <n v="369.41900000000004"/>
    <n v="374.755"/>
    <n v="0"/>
    <n v="255.2"/>
    <n v="0"/>
    <n v="629.95499999999993"/>
    <n v="629.95499999999993"/>
    <n v="50"/>
    <n v="17"/>
    <n v="12"/>
    <n v="79"/>
    <n v="40"/>
    <n v="89"/>
    <n v="8"/>
    <n v="31"/>
    <n v="6"/>
    <n v="174"/>
    <n v="75"/>
    <n v="26"/>
    <n v="174"/>
    <n v="275"/>
    <n v="22"/>
    <n v="31"/>
    <n v="144"/>
    <n v="197"/>
    <n v="73.900999999999996"/>
    <n v="17.989000000000001"/>
    <n v="145.79599999999999"/>
    <n v="237.68599999999998"/>
    <n v="3"/>
    <n v="0"/>
    <n v="28"/>
    <n v="31"/>
    <n v="222"/>
    <n v="112"/>
    <n v="59"/>
    <n v="393"/>
    <n v="0"/>
    <n v="0"/>
    <n v="5"/>
    <n v="5"/>
    <n v="45"/>
    <n v="17"/>
    <n v="0"/>
    <n v="108"/>
    <n v="18"/>
    <n v="188"/>
    <n v="0"/>
    <n v="26"/>
    <n v="1676"/>
    <m/>
  </r>
  <r>
    <x v="27"/>
    <x v="5"/>
    <n v="84.215000000000003"/>
    <n v="145.27000000000001"/>
    <n v="0"/>
    <n v="127.6"/>
    <n v="357.08500000000004"/>
    <n v="357.08500000000004"/>
    <n v="369.41900000000004"/>
    <n v="374.755"/>
    <n v="0"/>
    <n v="255.2"/>
    <n v="0"/>
    <n v="629.95499999999993"/>
    <n v="629.95499999999993"/>
    <n v="50"/>
    <n v="17"/>
    <n v="12"/>
    <n v="79"/>
    <n v="40"/>
    <n v="89"/>
    <n v="8"/>
    <n v="31"/>
    <n v="6"/>
    <n v="174"/>
    <n v="75"/>
    <n v="26"/>
    <n v="174"/>
    <n v="275"/>
    <n v="22"/>
    <n v="31"/>
    <n v="144"/>
    <n v="197"/>
    <n v="73.900999999999996"/>
    <n v="17.989000000000001"/>
    <n v="145.79599999999999"/>
    <n v="237.68599999999998"/>
    <n v="3"/>
    <n v="0"/>
    <n v="28"/>
    <n v="31"/>
    <n v="222"/>
    <n v="112"/>
    <n v="59"/>
    <n v="393"/>
    <n v="0"/>
    <n v="0"/>
    <n v="5"/>
    <n v="5"/>
    <n v="45"/>
    <n v="17"/>
    <n v="0"/>
    <n v="108"/>
    <n v="18"/>
    <n v="188"/>
    <n v="0"/>
    <n v="26"/>
    <n v="1676"/>
    <m/>
  </r>
  <r>
    <x v="27"/>
    <x v="6"/>
    <n v="84.215000000000003"/>
    <n v="145.27000000000001"/>
    <n v="0"/>
    <n v="127.6"/>
    <n v="357.08500000000004"/>
    <n v="357.08500000000004"/>
    <n v="369.41900000000004"/>
    <n v="374.755"/>
    <n v="0"/>
    <n v="255.2"/>
    <n v="0"/>
    <n v="629.95499999999993"/>
    <n v="629.95499999999993"/>
    <n v="50"/>
    <n v="17"/>
    <n v="12"/>
    <n v="79"/>
    <n v="40"/>
    <n v="89"/>
    <n v="8"/>
    <n v="31"/>
    <n v="6"/>
    <n v="174"/>
    <n v="75"/>
    <n v="26"/>
    <n v="174"/>
    <n v="275"/>
    <n v="22"/>
    <n v="31"/>
    <n v="144"/>
    <n v="197"/>
    <n v="73.900999999999996"/>
    <n v="17.989000000000001"/>
    <n v="145.79599999999999"/>
    <n v="237.68599999999998"/>
    <n v="3"/>
    <n v="0"/>
    <n v="28"/>
    <n v="31"/>
    <n v="222"/>
    <n v="112"/>
    <n v="59"/>
    <n v="393"/>
    <n v="0"/>
    <n v="0"/>
    <n v="5"/>
    <n v="5"/>
    <n v="45"/>
    <n v="17"/>
    <n v="0"/>
    <n v="108"/>
    <n v="18"/>
    <n v="188"/>
    <n v="0"/>
    <n v="26"/>
    <n v="1676"/>
    <m/>
  </r>
  <r>
    <x v="27"/>
    <x v="7"/>
    <n v="84.215000000000003"/>
    <n v="145.27000000000001"/>
    <n v="0"/>
    <n v="127.6"/>
    <n v="357.08500000000004"/>
    <n v="357.08500000000004"/>
    <n v="369.41900000000004"/>
    <n v="374.755"/>
    <n v="0"/>
    <n v="255.2"/>
    <n v="0"/>
    <n v="629.95499999999993"/>
    <n v="629.95499999999993"/>
    <n v="50"/>
    <n v="17"/>
    <n v="12"/>
    <n v="79"/>
    <n v="40"/>
    <n v="89"/>
    <n v="8"/>
    <n v="31"/>
    <n v="6"/>
    <n v="174"/>
    <n v="75"/>
    <n v="26"/>
    <n v="174"/>
    <n v="275"/>
    <n v="22"/>
    <n v="31"/>
    <n v="144"/>
    <n v="197"/>
    <n v="73.900999999999996"/>
    <n v="17.989000000000001"/>
    <n v="145.79599999999999"/>
    <n v="237.68599999999998"/>
    <n v="3"/>
    <n v="0"/>
    <n v="28"/>
    <n v="31"/>
    <n v="222"/>
    <n v="112"/>
    <n v="59"/>
    <n v="393"/>
    <n v="0"/>
    <n v="0"/>
    <n v="5"/>
    <n v="5"/>
    <n v="45"/>
    <n v="17"/>
    <n v="0"/>
    <n v="108"/>
    <n v="18"/>
    <n v="188"/>
    <n v="0"/>
    <n v="26"/>
    <n v="1676"/>
    <m/>
  </r>
  <r>
    <x v="27"/>
    <x v="8"/>
    <n v="84.215000000000003"/>
    <n v="145.27000000000001"/>
    <n v="0"/>
    <n v="127.6"/>
    <n v="357.08500000000004"/>
    <n v="357.08500000000004"/>
    <n v="369.41900000000004"/>
    <n v="374.755"/>
    <n v="0"/>
    <n v="255.2"/>
    <n v="0"/>
    <n v="629.95499999999993"/>
    <n v="629.95499999999993"/>
    <n v="50"/>
    <n v="17"/>
    <n v="12"/>
    <n v="79"/>
    <n v="40"/>
    <n v="89"/>
    <n v="8"/>
    <n v="31"/>
    <n v="6"/>
    <n v="174"/>
    <n v="75"/>
    <n v="26"/>
    <n v="174"/>
    <n v="275"/>
    <n v="22"/>
    <n v="31"/>
    <n v="144"/>
    <n v="197"/>
    <n v="73.900999999999996"/>
    <n v="17.989000000000001"/>
    <n v="145.79599999999999"/>
    <n v="237.68599999999998"/>
    <n v="3"/>
    <n v="0"/>
    <n v="28"/>
    <n v="31"/>
    <n v="222"/>
    <n v="112"/>
    <n v="59"/>
    <n v="393"/>
    <n v="0"/>
    <n v="0"/>
    <n v="5"/>
    <n v="5"/>
    <n v="45"/>
    <n v="17"/>
    <n v="0"/>
    <n v="108"/>
    <n v="18"/>
    <n v="188"/>
    <n v="0"/>
    <n v="26"/>
    <n v="1676"/>
    <m/>
  </r>
  <r>
    <x v="27"/>
    <x v="9"/>
    <n v="84.215000000000003"/>
    <n v="145.27000000000001"/>
    <n v="0"/>
    <n v="127.6"/>
    <n v="357.08500000000004"/>
    <n v="357.08500000000004"/>
    <n v="369.41900000000004"/>
    <n v="374.755"/>
    <n v="0"/>
    <n v="255.2"/>
    <n v="0"/>
    <n v="629.95499999999993"/>
    <n v="629.95499999999993"/>
    <n v="50"/>
    <n v="17"/>
    <n v="12"/>
    <n v="79"/>
    <n v="40"/>
    <n v="89"/>
    <n v="8"/>
    <n v="31"/>
    <n v="6"/>
    <n v="174"/>
    <n v="75"/>
    <n v="26"/>
    <n v="174"/>
    <n v="275"/>
    <n v="22"/>
    <n v="31"/>
    <n v="144"/>
    <n v="197"/>
    <n v="73.900999999999996"/>
    <n v="17.989000000000001"/>
    <n v="145.79599999999999"/>
    <n v="237.68599999999998"/>
    <n v="3"/>
    <n v="0"/>
    <n v="28"/>
    <n v="31"/>
    <n v="222"/>
    <n v="112"/>
    <n v="59"/>
    <n v="393"/>
    <n v="0"/>
    <n v="0"/>
    <n v="5"/>
    <n v="5"/>
    <n v="45"/>
    <n v="17"/>
    <n v="0"/>
    <n v="108"/>
    <n v="18"/>
    <n v="188"/>
    <n v="0"/>
    <n v="26"/>
    <n v="1676"/>
    <m/>
  </r>
  <r>
    <x v="27"/>
    <x v="10"/>
    <n v="84.215000000000003"/>
    <n v="145.27000000000001"/>
    <n v="0"/>
    <n v="127.6"/>
    <n v="357.08500000000004"/>
    <n v="357.08500000000004"/>
    <n v="369.41900000000004"/>
    <n v="374.755"/>
    <n v="0"/>
    <n v="255.2"/>
    <n v="0"/>
    <n v="629.95499999999993"/>
    <n v="629.95499999999993"/>
    <n v="50"/>
    <n v="17"/>
    <n v="12"/>
    <n v="79"/>
    <n v="40"/>
    <n v="89"/>
    <n v="8"/>
    <n v="31"/>
    <n v="6"/>
    <n v="174"/>
    <n v="75"/>
    <n v="26"/>
    <n v="174"/>
    <n v="275"/>
    <n v="22"/>
    <n v="31"/>
    <n v="144"/>
    <n v="197"/>
    <n v="73.900999999999996"/>
    <n v="17.989000000000001"/>
    <n v="145.79599999999999"/>
    <n v="237.68599999999998"/>
    <n v="3"/>
    <n v="0"/>
    <n v="28"/>
    <n v="31"/>
    <n v="222"/>
    <n v="112"/>
    <n v="59"/>
    <n v="393"/>
    <n v="0"/>
    <n v="0"/>
    <n v="5"/>
    <n v="5"/>
    <n v="45"/>
    <n v="17"/>
    <n v="0"/>
    <n v="108"/>
    <n v="18"/>
    <n v="188"/>
    <n v="0"/>
    <n v="26"/>
    <n v="1676"/>
    <m/>
  </r>
  <r>
    <x v="27"/>
    <x v="11"/>
    <n v="84.215000000000003"/>
    <n v="145.27000000000001"/>
    <n v="0"/>
    <n v="127.6"/>
    <n v="357.08500000000004"/>
    <n v="357.08500000000004"/>
    <n v="404.64800000000002"/>
    <n v="374.755"/>
    <n v="0"/>
    <n v="255.2"/>
    <n v="0"/>
    <n v="629.95499999999993"/>
    <n v="629.95499999999993"/>
    <n v="50"/>
    <n v="17"/>
    <n v="12"/>
    <n v="79"/>
    <n v="40"/>
    <n v="89"/>
    <n v="8"/>
    <n v="31"/>
    <n v="6"/>
    <n v="174"/>
    <n v="75"/>
    <n v="26"/>
    <n v="174"/>
    <n v="275"/>
    <n v="22"/>
    <n v="31"/>
    <n v="144"/>
    <n v="197"/>
    <n v="73.900999999999996"/>
    <n v="17.989000000000001"/>
    <n v="145.79599999999999"/>
    <n v="237.68599999999998"/>
    <n v="3"/>
    <n v="0"/>
    <n v="28"/>
    <n v="31"/>
    <n v="222"/>
    <n v="112"/>
    <n v="59"/>
    <n v="393"/>
    <n v="0"/>
    <n v="0"/>
    <n v="5"/>
    <n v="5"/>
    <n v="45"/>
    <n v="17"/>
    <n v="0"/>
    <n v="108"/>
    <n v="18"/>
    <n v="188"/>
    <n v="0"/>
    <n v="26"/>
    <n v="1676"/>
    <m/>
  </r>
  <r>
    <x v="28"/>
    <x v="0"/>
    <n v="84.215000000000003"/>
    <n v="145.27000000000001"/>
    <n v="0"/>
    <n v="127.6"/>
    <n v="357.08500000000004"/>
    <n v="357.08500000000004"/>
    <n v="404.64800000000002"/>
    <n v="374.755"/>
    <n v="0"/>
    <n v="255.2"/>
    <n v="0"/>
    <n v="629.95499999999993"/>
    <n v="629.95499999999993"/>
    <n v="50"/>
    <n v="17"/>
    <n v="12"/>
    <n v="79"/>
    <n v="40"/>
    <n v="89"/>
    <n v="8"/>
    <n v="31"/>
    <n v="6"/>
    <n v="174"/>
    <n v="75"/>
    <n v="26"/>
    <n v="174"/>
    <n v="275"/>
    <n v="22"/>
    <n v="31"/>
    <n v="144"/>
    <n v="197"/>
    <n v="73.900999999999996"/>
    <n v="17.989000000000001"/>
    <n v="145.79599999999999"/>
    <n v="237.68599999999998"/>
    <n v="3"/>
    <n v="0"/>
    <n v="28"/>
    <n v="31"/>
    <n v="222"/>
    <n v="112"/>
    <n v="59"/>
    <n v="393"/>
    <n v="0"/>
    <n v="0"/>
    <n v="5"/>
    <n v="5"/>
    <n v="45"/>
    <n v="17"/>
    <n v="0"/>
    <n v="108"/>
    <n v="18"/>
    <n v="188"/>
    <n v="0"/>
    <n v="26"/>
    <n v="1676"/>
    <m/>
  </r>
  <r>
    <x v="28"/>
    <x v="1"/>
    <n v="84.215000000000003"/>
    <n v="145.27000000000001"/>
    <n v="0"/>
    <n v="127.6"/>
    <n v="357.08500000000004"/>
    <n v="357.08500000000004"/>
    <n v="404.64800000000002"/>
    <n v="374.755"/>
    <n v="0"/>
    <n v="255.2"/>
    <n v="0"/>
    <n v="629.95499999999993"/>
    <n v="629.95499999999993"/>
    <n v="50"/>
    <n v="17"/>
    <n v="12"/>
    <n v="79"/>
    <n v="40"/>
    <n v="89"/>
    <n v="8"/>
    <n v="31"/>
    <n v="6"/>
    <n v="174"/>
    <n v="75"/>
    <n v="26"/>
    <n v="174"/>
    <n v="275"/>
    <n v="22"/>
    <n v="31"/>
    <n v="144"/>
    <n v="197"/>
    <n v="73.900999999999996"/>
    <n v="17.989000000000001"/>
    <n v="145.79599999999999"/>
    <n v="237.68599999999998"/>
    <n v="3"/>
    <n v="0"/>
    <n v="28"/>
    <n v="31"/>
    <n v="222"/>
    <n v="112"/>
    <n v="59"/>
    <n v="393"/>
    <n v="0"/>
    <n v="0"/>
    <n v="5"/>
    <n v="5"/>
    <n v="45"/>
    <n v="17"/>
    <n v="0"/>
    <n v="108"/>
    <n v="18"/>
    <n v="188"/>
    <n v="0"/>
    <n v="26"/>
    <n v="1676"/>
    <m/>
  </r>
  <r>
    <x v="28"/>
    <x v="2"/>
    <n v="84.215000000000003"/>
    <n v="145.27000000000001"/>
    <n v="0"/>
    <n v="127.6"/>
    <n v="357.08500000000004"/>
    <n v="357.08500000000004"/>
    <n v="404.64800000000002"/>
    <n v="374.755"/>
    <n v="0"/>
    <n v="255.2"/>
    <n v="0"/>
    <n v="629.95499999999993"/>
    <n v="629.95499999999993"/>
    <n v="50"/>
    <n v="17"/>
    <n v="12"/>
    <n v="79"/>
    <n v="40"/>
    <n v="89"/>
    <n v="8"/>
    <n v="31"/>
    <n v="6"/>
    <n v="174"/>
    <n v="75"/>
    <n v="26"/>
    <n v="174"/>
    <n v="275"/>
    <n v="22"/>
    <n v="31"/>
    <n v="144"/>
    <n v="197"/>
    <n v="73.900999999999996"/>
    <n v="17.989000000000001"/>
    <n v="145.79599999999999"/>
    <n v="237.68599999999998"/>
    <n v="3"/>
    <n v="0"/>
    <n v="28"/>
    <n v="31"/>
    <n v="222"/>
    <n v="112"/>
    <n v="59"/>
    <n v="393"/>
    <n v="0"/>
    <n v="0"/>
    <n v="5"/>
    <n v="5"/>
    <n v="45"/>
    <n v="17"/>
    <n v="0"/>
    <n v="108"/>
    <n v="18"/>
    <n v="188"/>
    <n v="0"/>
    <n v="26"/>
    <n v="1676"/>
    <m/>
  </r>
  <r>
    <x v="28"/>
    <x v="3"/>
    <n v="84.215000000000003"/>
    <n v="145.27000000000001"/>
    <n v="0"/>
    <n v="127.6"/>
    <n v="357.08500000000004"/>
    <n v="357.08500000000004"/>
    <n v="404.64800000000002"/>
    <n v="374.755"/>
    <n v="0"/>
    <n v="255.2"/>
    <n v="0"/>
    <n v="629.95499999999993"/>
    <n v="629.95499999999993"/>
    <n v="50"/>
    <n v="17"/>
    <n v="12"/>
    <n v="79"/>
    <n v="40"/>
    <n v="89"/>
    <n v="8"/>
    <n v="31"/>
    <n v="6"/>
    <n v="174"/>
    <n v="75"/>
    <n v="26"/>
    <n v="174"/>
    <n v="275"/>
    <n v="22"/>
    <n v="31"/>
    <n v="144"/>
    <n v="197"/>
    <n v="73.900999999999996"/>
    <n v="17.989000000000001"/>
    <n v="145.79599999999999"/>
    <n v="237.68599999999998"/>
    <n v="3"/>
    <n v="0"/>
    <n v="28"/>
    <n v="31"/>
    <n v="222"/>
    <n v="112"/>
    <n v="59"/>
    <n v="393"/>
    <n v="0"/>
    <n v="0"/>
    <n v="5"/>
    <n v="5"/>
    <n v="45"/>
    <n v="17"/>
    <n v="0"/>
    <n v="108"/>
    <n v="18"/>
    <n v="188"/>
    <n v="0"/>
    <n v="26"/>
    <n v="1676"/>
    <m/>
  </r>
  <r>
    <x v="28"/>
    <x v="4"/>
    <n v="84.215000000000003"/>
    <n v="145.27000000000001"/>
    <n v="0"/>
    <n v="127.6"/>
    <n v="357.08500000000004"/>
    <n v="357.08500000000004"/>
    <n v="404.64800000000002"/>
    <n v="374.755"/>
    <n v="0"/>
    <n v="255.2"/>
    <n v="0"/>
    <n v="629.95499999999993"/>
    <n v="629.95499999999993"/>
    <n v="50"/>
    <n v="17"/>
    <n v="12"/>
    <n v="79"/>
    <n v="40"/>
    <n v="89"/>
    <n v="8"/>
    <n v="31"/>
    <n v="6"/>
    <n v="174"/>
    <n v="75"/>
    <n v="26"/>
    <n v="174"/>
    <n v="275"/>
    <n v="22"/>
    <n v="31"/>
    <n v="144"/>
    <n v="197"/>
    <n v="73.900999999999996"/>
    <n v="17.989000000000001"/>
    <n v="145.79599999999999"/>
    <n v="237.68599999999998"/>
    <n v="3"/>
    <n v="0"/>
    <n v="28"/>
    <n v="31"/>
    <n v="222"/>
    <n v="112"/>
    <n v="59"/>
    <n v="393"/>
    <n v="0"/>
    <n v="0"/>
    <n v="5"/>
    <n v="5"/>
    <n v="45"/>
    <n v="17"/>
    <n v="0"/>
    <n v="108"/>
    <n v="18"/>
    <n v="188"/>
    <n v="0"/>
    <n v="26"/>
    <n v="1676"/>
    <m/>
  </r>
  <r>
    <x v="28"/>
    <x v="5"/>
    <n v="84.215000000000003"/>
    <n v="145.27000000000001"/>
    <n v="0"/>
    <n v="127.6"/>
    <n v="357.08500000000004"/>
    <n v="357.08500000000004"/>
    <n v="404.64800000000002"/>
    <n v="374.755"/>
    <n v="0"/>
    <n v="255.2"/>
    <n v="0"/>
    <n v="629.95499999999993"/>
    <n v="629.95499999999993"/>
    <n v="50"/>
    <n v="17"/>
    <n v="12"/>
    <n v="79"/>
    <n v="40"/>
    <n v="89"/>
    <n v="8"/>
    <n v="31"/>
    <n v="6"/>
    <n v="174"/>
    <n v="75"/>
    <n v="26"/>
    <n v="174"/>
    <n v="275"/>
    <n v="22"/>
    <n v="31"/>
    <n v="144"/>
    <n v="197"/>
    <n v="73.900999999999996"/>
    <n v="17.989000000000001"/>
    <n v="145.79599999999999"/>
    <n v="237.68599999999998"/>
    <n v="3"/>
    <n v="0"/>
    <n v="28"/>
    <n v="31"/>
    <n v="222"/>
    <n v="112"/>
    <n v="59"/>
    <n v="393"/>
    <n v="0"/>
    <n v="0"/>
    <n v="5"/>
    <n v="5"/>
    <n v="45"/>
    <n v="17"/>
    <n v="0"/>
    <n v="108"/>
    <n v="18"/>
    <n v="188"/>
    <n v="0"/>
    <n v="26"/>
    <n v="1676"/>
    <m/>
  </r>
  <r>
    <x v="28"/>
    <x v="6"/>
    <n v="84.215000000000003"/>
    <n v="145.27000000000001"/>
    <n v="0"/>
    <n v="127.6"/>
    <n v="357.08500000000004"/>
    <n v="357.08500000000004"/>
    <n v="365.16300000000001"/>
    <n v="374.755"/>
    <n v="0"/>
    <n v="255.2"/>
    <n v="0"/>
    <n v="629.95499999999993"/>
    <n v="629.95499999999993"/>
    <n v="50"/>
    <n v="17"/>
    <n v="12"/>
    <n v="79"/>
    <n v="40"/>
    <n v="89"/>
    <n v="8"/>
    <n v="31"/>
    <n v="6"/>
    <n v="174"/>
    <n v="75"/>
    <n v="26"/>
    <n v="174"/>
    <n v="275"/>
    <n v="22"/>
    <n v="31"/>
    <n v="144"/>
    <n v="197"/>
    <n v="73.900999999999996"/>
    <n v="17.989000000000001"/>
    <n v="145.79599999999999"/>
    <n v="237.68599999999998"/>
    <n v="3"/>
    <n v="0"/>
    <n v="28"/>
    <n v="31"/>
    <n v="222"/>
    <n v="112"/>
    <n v="59"/>
    <n v="393"/>
    <n v="0"/>
    <n v="0"/>
    <n v="5"/>
    <n v="5"/>
    <n v="45"/>
    <n v="17"/>
    <n v="0"/>
    <n v="108"/>
    <n v="18"/>
    <n v="188"/>
    <n v="0"/>
    <n v="26"/>
    <n v="1676"/>
    <m/>
  </r>
  <r>
    <x v="28"/>
    <x v="7"/>
    <n v="84.215000000000003"/>
    <n v="145.27000000000001"/>
    <n v="0"/>
    <n v="127.6"/>
    <n v="357.08500000000004"/>
    <n v="357.08500000000004"/>
    <n v="365.16300000000001"/>
    <n v="374.755"/>
    <n v="0"/>
    <n v="255.2"/>
    <n v="0"/>
    <n v="629.95499999999993"/>
    <n v="629.95499999999993"/>
    <n v="50"/>
    <n v="17"/>
    <n v="12"/>
    <n v="79"/>
    <n v="40"/>
    <n v="89"/>
    <n v="8"/>
    <n v="31"/>
    <n v="6"/>
    <n v="174"/>
    <n v="75"/>
    <n v="26"/>
    <n v="174"/>
    <n v="275"/>
    <n v="22"/>
    <n v="31"/>
    <n v="144"/>
    <n v="197"/>
    <n v="73.900999999999996"/>
    <n v="17.989000000000001"/>
    <n v="145.79599999999999"/>
    <n v="237.68599999999998"/>
    <n v="3"/>
    <n v="0"/>
    <n v="28"/>
    <n v="31"/>
    <n v="222"/>
    <n v="112"/>
    <n v="59"/>
    <n v="393"/>
    <n v="0"/>
    <n v="0"/>
    <n v="5"/>
    <n v="5"/>
    <n v="45"/>
    <n v="17"/>
    <n v="0"/>
    <n v="108"/>
    <n v="18"/>
    <n v="188"/>
    <n v="0"/>
    <n v="26"/>
    <n v="1676"/>
    <m/>
  </r>
  <r>
    <x v="28"/>
    <x v="8"/>
    <n v="84.215000000000003"/>
    <n v="145.27000000000001"/>
    <n v="0"/>
    <n v="127.6"/>
    <n v="357.08500000000004"/>
    <n v="357.08500000000004"/>
    <n v="365.16300000000001"/>
    <n v="374.755"/>
    <n v="0"/>
    <n v="255.2"/>
    <n v="0"/>
    <n v="629.95499999999993"/>
    <n v="629.95499999999993"/>
    <n v="50"/>
    <n v="17"/>
    <n v="12"/>
    <n v="79"/>
    <n v="40"/>
    <n v="89"/>
    <n v="8"/>
    <n v="31"/>
    <n v="6"/>
    <n v="174"/>
    <n v="75"/>
    <n v="26"/>
    <n v="174"/>
    <n v="275"/>
    <n v="22"/>
    <n v="31"/>
    <n v="144"/>
    <n v="197"/>
    <n v="73.900999999999996"/>
    <n v="17.989000000000001"/>
    <n v="145.79599999999999"/>
    <n v="237.68599999999998"/>
    <n v="3"/>
    <n v="0"/>
    <n v="28"/>
    <n v="31"/>
    <n v="222"/>
    <n v="112"/>
    <n v="59"/>
    <n v="393"/>
    <n v="0"/>
    <n v="0"/>
    <n v="5"/>
    <n v="5"/>
    <n v="45"/>
    <n v="17"/>
    <n v="0"/>
    <n v="108"/>
    <n v="18"/>
    <n v="188"/>
    <n v="0"/>
    <n v="26"/>
    <n v="1676"/>
    <m/>
  </r>
  <r>
    <x v="28"/>
    <x v="9"/>
    <n v="84.215000000000003"/>
    <n v="145.27000000000001"/>
    <n v="0"/>
    <n v="127.6"/>
    <n v="357.08500000000004"/>
    <n v="357.08500000000004"/>
    <n v="365.16300000000001"/>
    <n v="374.755"/>
    <n v="0"/>
    <n v="255.2"/>
    <n v="0"/>
    <n v="629.95499999999993"/>
    <n v="629.95499999999993"/>
    <n v="50"/>
    <n v="17"/>
    <n v="12"/>
    <n v="79"/>
    <n v="40"/>
    <n v="89"/>
    <n v="8"/>
    <n v="31"/>
    <n v="6"/>
    <n v="174"/>
    <n v="75"/>
    <n v="26"/>
    <n v="174"/>
    <n v="275"/>
    <n v="22"/>
    <n v="31"/>
    <n v="144"/>
    <n v="197"/>
    <n v="73.900999999999996"/>
    <n v="17.989000000000001"/>
    <n v="145.79599999999999"/>
    <n v="237.68599999999998"/>
    <n v="3"/>
    <n v="0"/>
    <n v="28"/>
    <n v="31"/>
    <n v="222"/>
    <n v="112"/>
    <n v="59"/>
    <n v="393"/>
    <n v="0"/>
    <n v="0"/>
    <n v="5"/>
    <n v="5"/>
    <n v="45"/>
    <n v="17"/>
    <n v="0"/>
    <n v="108"/>
    <n v="18"/>
    <n v="188"/>
    <n v="0"/>
    <n v="26"/>
    <n v="1676"/>
    <m/>
  </r>
  <r>
    <x v="28"/>
    <x v="10"/>
    <n v="84.215000000000003"/>
    <n v="145.27000000000001"/>
    <n v="0"/>
    <n v="127.6"/>
    <n v="357.08500000000004"/>
    <n v="357.08500000000004"/>
    <n v="365.16300000000001"/>
    <n v="374.755"/>
    <n v="0"/>
    <n v="255.2"/>
    <n v="0"/>
    <n v="629.95499999999993"/>
    <n v="629.95499999999993"/>
    <n v="50"/>
    <n v="17"/>
    <n v="12"/>
    <n v="79"/>
    <n v="40"/>
    <n v="89"/>
    <n v="8"/>
    <n v="31"/>
    <n v="6"/>
    <n v="174"/>
    <n v="75"/>
    <n v="26"/>
    <n v="174"/>
    <n v="275"/>
    <n v="22"/>
    <n v="31"/>
    <n v="144"/>
    <n v="197"/>
    <n v="73.900999999999996"/>
    <n v="17.989000000000001"/>
    <n v="145.79599999999999"/>
    <n v="237.68599999999998"/>
    <n v="3"/>
    <n v="0"/>
    <n v="28"/>
    <n v="31"/>
    <n v="222"/>
    <n v="112"/>
    <n v="59"/>
    <n v="393"/>
    <n v="0"/>
    <n v="0"/>
    <n v="5"/>
    <n v="5"/>
    <n v="45"/>
    <n v="17"/>
    <n v="0"/>
    <n v="108"/>
    <n v="18"/>
    <n v="188"/>
    <n v="0"/>
    <n v="26"/>
    <n v="1676"/>
    <m/>
  </r>
  <r>
    <x v="28"/>
    <x v="11"/>
    <n v="84.215000000000003"/>
    <n v="145.27000000000001"/>
    <n v="0"/>
    <n v="127.6"/>
    <n v="357.08500000000004"/>
    <n v="357.08500000000004"/>
    <n v="410.28800000000001"/>
    <n v="374.755"/>
    <n v="0"/>
    <n v="255.2"/>
    <n v="0"/>
    <n v="629.95499999999993"/>
    <n v="629.95499999999993"/>
    <n v="50"/>
    <n v="17"/>
    <n v="12"/>
    <n v="79"/>
    <n v="40"/>
    <n v="89"/>
    <n v="8"/>
    <n v="31"/>
    <n v="6"/>
    <n v="174"/>
    <n v="75"/>
    <n v="26"/>
    <n v="174"/>
    <n v="275"/>
    <n v="22"/>
    <n v="31"/>
    <n v="144"/>
    <n v="197"/>
    <n v="73.900999999999996"/>
    <n v="17.989000000000001"/>
    <n v="145.79599999999999"/>
    <n v="237.68599999999998"/>
    <n v="3"/>
    <n v="0"/>
    <n v="28"/>
    <n v="31"/>
    <n v="222"/>
    <n v="112"/>
    <n v="59"/>
    <n v="393"/>
    <n v="0"/>
    <n v="0"/>
    <n v="5"/>
    <n v="5"/>
    <n v="45"/>
    <n v="17"/>
    <n v="0"/>
    <n v="108"/>
    <n v="18"/>
    <n v="188"/>
    <n v="0"/>
    <n v="26"/>
    <n v="1676"/>
    <m/>
  </r>
  <r>
    <x v="29"/>
    <x v="0"/>
    <n v="84.215000000000003"/>
    <n v="145.27000000000001"/>
    <n v="0"/>
    <n v="127.6"/>
    <n v="357.08500000000004"/>
    <n v="357.08500000000004"/>
    <n v="410.28800000000001"/>
    <n v="374.755"/>
    <n v="0"/>
    <n v="255.2"/>
    <n v="0"/>
    <n v="629.95499999999993"/>
    <n v="629.95499999999993"/>
    <n v="50"/>
    <n v="17"/>
    <n v="12"/>
    <n v="79"/>
    <n v="38"/>
    <n v="89"/>
    <n v="8"/>
    <n v="30"/>
    <n v="6"/>
    <n v="171"/>
    <n v="78"/>
    <n v="27"/>
    <n v="173"/>
    <n v="278"/>
    <n v="22"/>
    <n v="33"/>
    <n v="145"/>
    <n v="200"/>
    <n v="73.900999999999996"/>
    <n v="17.989000000000001"/>
    <n v="145.79599999999999"/>
    <n v="237.68599999999998"/>
    <n v="3"/>
    <n v="0"/>
    <n v="29"/>
    <n v="32"/>
    <n v="222"/>
    <n v="112"/>
    <n v="59"/>
    <n v="393"/>
    <n v="3"/>
    <n v="0"/>
    <n v="11"/>
    <n v="14"/>
    <n v="42"/>
    <n v="17"/>
    <n v="0"/>
    <n v="103"/>
    <n v="14"/>
    <n v="176"/>
    <n v="0"/>
    <n v="19"/>
    <n v="1676"/>
    <m/>
  </r>
  <r>
    <x v="29"/>
    <x v="1"/>
    <n v="84.215000000000003"/>
    <n v="145.27000000000001"/>
    <n v="0"/>
    <n v="127.6"/>
    <n v="357.08500000000004"/>
    <n v="357.08500000000004"/>
    <n v="410.28800000000001"/>
    <n v="374.755"/>
    <n v="0"/>
    <n v="255.2"/>
    <n v="0"/>
    <n v="629.95499999999993"/>
    <n v="629.95499999999993"/>
    <n v="50"/>
    <n v="17"/>
    <n v="12"/>
    <n v="79"/>
    <n v="38"/>
    <n v="89"/>
    <n v="8"/>
    <n v="30"/>
    <n v="6"/>
    <n v="171"/>
    <n v="78"/>
    <n v="27"/>
    <n v="173"/>
    <n v="278"/>
    <n v="22"/>
    <n v="33"/>
    <n v="145"/>
    <n v="200"/>
    <n v="73.900999999999996"/>
    <n v="17.989000000000001"/>
    <n v="145.79599999999999"/>
    <n v="237.68599999999998"/>
    <n v="3"/>
    <n v="0"/>
    <n v="29"/>
    <n v="32"/>
    <n v="222"/>
    <n v="112"/>
    <n v="59"/>
    <n v="393"/>
    <n v="3"/>
    <n v="0"/>
    <n v="11"/>
    <n v="14"/>
    <n v="42"/>
    <n v="17"/>
    <n v="0"/>
    <n v="103"/>
    <n v="14"/>
    <n v="176"/>
    <n v="0"/>
    <n v="19"/>
    <n v="1676"/>
    <m/>
  </r>
  <r>
    <x v="29"/>
    <x v="2"/>
    <n v="84.215000000000003"/>
    <n v="145.27000000000001"/>
    <n v="0"/>
    <n v="127.6"/>
    <n v="357.08500000000004"/>
    <n v="357.08500000000004"/>
    <n v="410.28800000000001"/>
    <n v="374.755"/>
    <n v="0"/>
    <n v="255.2"/>
    <n v="0"/>
    <n v="629.95499999999993"/>
    <n v="629.95499999999993"/>
    <n v="50"/>
    <n v="17"/>
    <n v="12"/>
    <n v="79"/>
    <n v="38"/>
    <n v="89"/>
    <n v="8"/>
    <n v="30"/>
    <n v="6"/>
    <n v="171"/>
    <n v="78"/>
    <n v="27"/>
    <n v="173"/>
    <n v="278"/>
    <n v="22"/>
    <n v="33"/>
    <n v="145"/>
    <n v="200"/>
    <n v="73.900999999999996"/>
    <n v="17.989000000000001"/>
    <n v="145.79599999999999"/>
    <n v="237.68599999999998"/>
    <n v="3"/>
    <n v="0"/>
    <n v="29"/>
    <n v="32"/>
    <n v="222"/>
    <n v="112"/>
    <n v="59"/>
    <n v="393"/>
    <n v="3"/>
    <n v="0"/>
    <n v="11"/>
    <n v="14"/>
    <n v="42"/>
    <n v="17"/>
    <n v="0"/>
    <n v="103"/>
    <n v="14"/>
    <n v="176"/>
    <n v="0"/>
    <n v="19"/>
    <n v="1676"/>
    <m/>
  </r>
  <r>
    <x v="29"/>
    <x v="3"/>
    <n v="84.215000000000003"/>
    <n v="145.27000000000001"/>
    <n v="0"/>
    <n v="127.6"/>
    <n v="357.08500000000004"/>
    <n v="357.08500000000004"/>
    <n v="410.28800000000001"/>
    <n v="374.755"/>
    <n v="0"/>
    <n v="255.2"/>
    <n v="0"/>
    <n v="629.95499999999993"/>
    <n v="629.95499999999993"/>
    <n v="50"/>
    <n v="17"/>
    <n v="12"/>
    <n v="79"/>
    <n v="38"/>
    <n v="89"/>
    <n v="8"/>
    <n v="30"/>
    <n v="6"/>
    <n v="171"/>
    <n v="78"/>
    <n v="27"/>
    <n v="173"/>
    <n v="278"/>
    <n v="22"/>
    <n v="33"/>
    <n v="145"/>
    <n v="200"/>
    <n v="73.900999999999996"/>
    <n v="17.989000000000001"/>
    <n v="145.79599999999999"/>
    <n v="237.68599999999998"/>
    <n v="3"/>
    <n v="0"/>
    <n v="29"/>
    <n v="32"/>
    <n v="222"/>
    <n v="112"/>
    <n v="59"/>
    <n v="393"/>
    <n v="3"/>
    <n v="0"/>
    <n v="11"/>
    <n v="14"/>
    <n v="42"/>
    <n v="17"/>
    <n v="0"/>
    <n v="103"/>
    <n v="14"/>
    <n v="176"/>
    <n v="0"/>
    <n v="19"/>
    <n v="1676"/>
    <m/>
  </r>
  <r>
    <x v="29"/>
    <x v="4"/>
    <n v="84.215000000000003"/>
    <n v="145.27000000000001"/>
    <n v="0"/>
    <n v="127.6"/>
    <n v="357.08500000000004"/>
    <n v="357.08500000000004"/>
    <n v="410.28800000000001"/>
    <n v="374.755"/>
    <n v="0"/>
    <n v="255.2"/>
    <n v="0"/>
    <n v="629.95499999999993"/>
    <n v="629.95499999999993"/>
    <n v="50"/>
    <n v="17"/>
    <n v="12"/>
    <n v="79"/>
    <n v="38"/>
    <n v="89"/>
    <n v="8"/>
    <n v="30"/>
    <n v="6"/>
    <n v="171"/>
    <n v="78"/>
    <n v="27"/>
    <n v="173"/>
    <n v="278"/>
    <n v="22"/>
    <n v="33"/>
    <n v="145"/>
    <n v="200"/>
    <n v="73.900999999999996"/>
    <n v="17.989000000000001"/>
    <n v="145.79599999999999"/>
    <n v="237.68599999999998"/>
    <n v="3"/>
    <n v="0"/>
    <n v="29"/>
    <n v="32"/>
    <n v="222"/>
    <n v="112"/>
    <n v="59"/>
    <n v="393"/>
    <n v="3"/>
    <n v="0"/>
    <n v="11"/>
    <n v="14"/>
    <n v="42"/>
    <n v="17"/>
    <n v="0"/>
    <n v="103"/>
    <n v="14"/>
    <n v="176"/>
    <n v="0"/>
    <n v="19"/>
    <n v="1676"/>
    <m/>
  </r>
  <r>
    <x v="29"/>
    <x v="5"/>
    <n v="84.215000000000003"/>
    <n v="145.27000000000001"/>
    <n v="0"/>
    <n v="127.6"/>
    <n v="357.08500000000004"/>
    <n v="357.08500000000004"/>
    <n v="410.28800000000001"/>
    <n v="374.755"/>
    <n v="0"/>
    <n v="255.2"/>
    <n v="0"/>
    <n v="629.95499999999993"/>
    <n v="629.95499999999993"/>
    <n v="50"/>
    <n v="17"/>
    <n v="12"/>
    <n v="79"/>
    <n v="38"/>
    <n v="89"/>
    <n v="8"/>
    <n v="30"/>
    <n v="6"/>
    <n v="171"/>
    <n v="78"/>
    <n v="27"/>
    <n v="173"/>
    <n v="278"/>
    <n v="22"/>
    <n v="33"/>
    <n v="145"/>
    <n v="200"/>
    <n v="73.900999999999996"/>
    <n v="17.989000000000001"/>
    <n v="145.79599999999999"/>
    <n v="237.68599999999998"/>
    <n v="3"/>
    <n v="0"/>
    <n v="29"/>
    <n v="32"/>
    <n v="222"/>
    <n v="112"/>
    <n v="59"/>
    <n v="393"/>
    <n v="3"/>
    <n v="0"/>
    <n v="11"/>
    <n v="14"/>
    <n v="42"/>
    <n v="17"/>
    <n v="0"/>
    <n v="103"/>
    <n v="14"/>
    <n v="176"/>
    <n v="0"/>
    <n v="19"/>
    <n v="1676"/>
    <m/>
  </r>
  <r>
    <x v="29"/>
    <x v="6"/>
    <n v="84.215000000000003"/>
    <n v="145.27000000000001"/>
    <n v="0"/>
    <n v="127.6"/>
    <n v="357.08500000000004"/>
    <n v="357.08500000000004"/>
    <n v="410.28800000000001"/>
    <n v="374.755"/>
    <n v="0"/>
    <n v="255.2"/>
    <n v="0"/>
    <n v="629.95499999999993"/>
    <n v="629.95499999999993"/>
    <n v="50"/>
    <n v="17"/>
    <n v="12"/>
    <n v="79"/>
    <n v="38"/>
    <n v="89"/>
    <n v="8"/>
    <n v="30"/>
    <n v="6"/>
    <n v="171"/>
    <n v="78"/>
    <n v="27"/>
    <n v="173"/>
    <n v="278"/>
    <n v="22"/>
    <n v="33"/>
    <n v="145"/>
    <n v="200"/>
    <n v="73.900999999999996"/>
    <n v="17.989000000000001"/>
    <n v="145.79599999999999"/>
    <n v="237.68599999999998"/>
    <n v="3"/>
    <n v="0"/>
    <n v="29"/>
    <n v="32"/>
    <n v="222"/>
    <n v="112"/>
    <n v="59"/>
    <n v="393"/>
    <n v="3"/>
    <n v="0"/>
    <n v="11"/>
    <n v="14"/>
    <n v="42"/>
    <n v="17"/>
    <n v="0"/>
    <n v="103"/>
    <n v="14"/>
    <n v="176"/>
    <n v="0"/>
    <n v="19"/>
    <n v="1676"/>
    <m/>
  </r>
  <r>
    <x v="29"/>
    <x v="7"/>
    <n v="84.215000000000003"/>
    <n v="145.27000000000001"/>
    <n v="0"/>
    <n v="127.6"/>
    <n v="357.08500000000004"/>
    <n v="357.08500000000004"/>
    <n v="410.28800000000001"/>
    <n v="374.755"/>
    <n v="0"/>
    <n v="255.2"/>
    <n v="0"/>
    <n v="629.95499999999993"/>
    <n v="629.95499999999993"/>
    <n v="50"/>
    <n v="17"/>
    <n v="12"/>
    <n v="79"/>
    <n v="38"/>
    <n v="89"/>
    <n v="8"/>
    <n v="30"/>
    <n v="6"/>
    <n v="171"/>
    <n v="78"/>
    <n v="27"/>
    <n v="173"/>
    <n v="278"/>
    <n v="22"/>
    <n v="33"/>
    <n v="145"/>
    <n v="200"/>
    <n v="73.900999999999996"/>
    <n v="17.989000000000001"/>
    <n v="145.79599999999999"/>
    <n v="237.68599999999998"/>
    <n v="3"/>
    <n v="0"/>
    <n v="29"/>
    <n v="32"/>
    <n v="222"/>
    <n v="112"/>
    <n v="59"/>
    <n v="393"/>
    <n v="3"/>
    <n v="0"/>
    <n v="11"/>
    <n v="14"/>
    <n v="42"/>
    <n v="17"/>
    <n v="0"/>
    <n v="103"/>
    <n v="14"/>
    <n v="176"/>
    <n v="0"/>
    <n v="19"/>
    <n v="1676"/>
    <m/>
  </r>
  <r>
    <x v="29"/>
    <x v="8"/>
    <n v="84.215000000000003"/>
    <n v="145.27000000000001"/>
    <n v="0"/>
    <n v="127.6"/>
    <n v="357.08500000000004"/>
    <n v="357.08500000000004"/>
    <n v="410.28800000000001"/>
    <n v="374.755"/>
    <n v="0"/>
    <n v="255.2"/>
    <n v="0"/>
    <n v="629.95499999999993"/>
    <n v="629.95499999999993"/>
    <n v="50"/>
    <n v="17"/>
    <n v="12"/>
    <n v="79"/>
    <n v="38"/>
    <n v="89"/>
    <n v="8"/>
    <n v="30"/>
    <n v="6"/>
    <n v="171"/>
    <n v="78"/>
    <n v="27"/>
    <n v="173"/>
    <n v="278"/>
    <n v="22"/>
    <n v="33"/>
    <n v="145"/>
    <n v="200"/>
    <n v="73.900999999999996"/>
    <n v="17.989000000000001"/>
    <n v="145.79599999999999"/>
    <n v="237.68599999999998"/>
    <n v="3"/>
    <n v="0"/>
    <n v="29"/>
    <n v="32"/>
    <n v="222"/>
    <n v="112"/>
    <n v="59"/>
    <n v="393"/>
    <n v="3"/>
    <n v="0"/>
    <n v="11"/>
    <n v="14"/>
    <n v="42"/>
    <n v="17"/>
    <n v="0"/>
    <n v="103"/>
    <n v="14"/>
    <n v="176"/>
    <n v="0"/>
    <n v="19"/>
    <n v="1676"/>
    <m/>
  </r>
  <r>
    <x v="29"/>
    <x v="9"/>
    <n v="84.215000000000003"/>
    <n v="145.27000000000001"/>
    <n v="0"/>
    <n v="127.6"/>
    <n v="357.08500000000004"/>
    <n v="357.08500000000004"/>
    <n v="410.28800000000001"/>
    <n v="374.755"/>
    <n v="0"/>
    <n v="255.2"/>
    <n v="0"/>
    <n v="629.95499999999993"/>
    <n v="629.95499999999993"/>
    <n v="50"/>
    <n v="17"/>
    <n v="12"/>
    <n v="79"/>
    <n v="38"/>
    <n v="89"/>
    <n v="8"/>
    <n v="30"/>
    <n v="6"/>
    <n v="171"/>
    <n v="78"/>
    <n v="27"/>
    <n v="173"/>
    <n v="278"/>
    <n v="22"/>
    <n v="33"/>
    <n v="145"/>
    <n v="200"/>
    <n v="73.900999999999996"/>
    <n v="17.989000000000001"/>
    <n v="145.79599999999999"/>
    <n v="237.68599999999998"/>
    <n v="3"/>
    <n v="0"/>
    <n v="29"/>
    <n v="32"/>
    <n v="222"/>
    <n v="112"/>
    <n v="59"/>
    <n v="393"/>
    <n v="3"/>
    <n v="0"/>
    <n v="11"/>
    <n v="14"/>
    <n v="42"/>
    <n v="17"/>
    <n v="0"/>
    <n v="103"/>
    <n v="14"/>
    <n v="176"/>
    <n v="0"/>
    <n v="19"/>
    <n v="1676"/>
    <m/>
  </r>
  <r>
    <x v="29"/>
    <x v="10"/>
    <n v="84.215000000000003"/>
    <n v="145.27000000000001"/>
    <n v="0"/>
    <n v="127.6"/>
    <n v="357.08500000000004"/>
    <n v="357.08500000000004"/>
    <n v="410.28800000000001"/>
    <n v="374.755"/>
    <n v="0"/>
    <n v="255.2"/>
    <n v="0"/>
    <n v="629.95499999999993"/>
    <n v="629.95499999999993"/>
    <n v="50"/>
    <n v="17"/>
    <n v="12"/>
    <n v="79"/>
    <n v="38"/>
    <n v="89"/>
    <n v="8"/>
    <n v="30"/>
    <n v="6"/>
    <n v="171"/>
    <n v="78"/>
    <n v="27"/>
    <n v="173"/>
    <n v="278"/>
    <n v="22"/>
    <n v="33"/>
    <n v="145"/>
    <n v="200"/>
    <n v="73.900999999999996"/>
    <n v="17.989000000000001"/>
    <n v="145.79599999999999"/>
    <n v="237.68599999999998"/>
    <n v="3"/>
    <n v="0"/>
    <n v="29"/>
    <n v="32"/>
    <n v="222"/>
    <n v="112"/>
    <n v="59"/>
    <n v="393"/>
    <n v="3"/>
    <n v="0"/>
    <n v="11"/>
    <n v="14"/>
    <n v="42"/>
    <n v="17"/>
    <n v="0"/>
    <n v="103"/>
    <n v="14"/>
    <n v="176"/>
    <n v="0"/>
    <n v="19"/>
    <n v="1676"/>
    <m/>
  </r>
  <r>
    <x v="29"/>
    <x v="11"/>
    <n v="84.215000000000003"/>
    <n v="145.27000000000001"/>
    <n v="0"/>
    <n v="127.6"/>
    <n v="357.08500000000004"/>
    <n v="357.08500000000004"/>
    <n v="410.28800000000001"/>
    <n v="374.755"/>
    <n v="0"/>
    <n v="255.2"/>
    <n v="0"/>
    <n v="629.95499999999993"/>
    <n v="629.95499999999993"/>
    <n v="50"/>
    <n v="17"/>
    <n v="12"/>
    <n v="79"/>
    <n v="38"/>
    <n v="89"/>
    <n v="8"/>
    <n v="30"/>
    <n v="6"/>
    <n v="171"/>
    <n v="78"/>
    <n v="27"/>
    <n v="173"/>
    <n v="278"/>
    <n v="22"/>
    <n v="33"/>
    <n v="145"/>
    <n v="200"/>
    <n v="73.900999999999996"/>
    <n v="17.989000000000001"/>
    <n v="145.79599999999999"/>
    <n v="237.68599999999998"/>
    <n v="3"/>
    <n v="0"/>
    <n v="29"/>
    <n v="32"/>
    <n v="222"/>
    <n v="112"/>
    <n v="59"/>
    <n v="393"/>
    <n v="3"/>
    <n v="0"/>
    <n v="11"/>
    <n v="14"/>
    <n v="42"/>
    <n v="17"/>
    <n v="0"/>
    <n v="103"/>
    <n v="14"/>
    <n v="176"/>
    <n v="0"/>
    <n v="19"/>
    <n v="1676"/>
    <m/>
  </r>
</pivotCacheRecords>
</file>

<file path=xl/pivotCache/pivotCacheRecords9.xml><?xml version="1.0" encoding="utf-8"?>
<pivotCacheRecords xmlns="http://schemas.openxmlformats.org/spreadsheetml/2006/main" xmlns:r="http://schemas.openxmlformats.org/officeDocument/2006/relationships" count="360">
  <r>
    <x v="0"/>
    <x v="0"/>
    <n v="147.21299999999999"/>
    <n v="444.30600000000004"/>
    <n v="0"/>
    <n v="160.87363999999999"/>
    <n v="752.39264000000003"/>
    <n v="752.39264000000003"/>
    <n v="927.77611000000013"/>
    <n v="1060.415"/>
    <n v="54.516999999999996"/>
    <n v="348.89300000000003"/>
    <n v="20.274999999999999"/>
    <n v="1409.308"/>
    <n v="1409.308"/>
    <n v="194"/>
    <n v="56"/>
    <n v="10"/>
    <n v="260"/>
    <n v="138"/>
    <n v="392"/>
    <n v="11"/>
    <n v="116"/>
    <n v="4"/>
    <n v="661"/>
    <n v="146"/>
    <n v="95"/>
    <n v="661"/>
    <n v="902"/>
    <n v="54"/>
    <n v="81"/>
    <n v="397"/>
    <n v="532"/>
    <n v="264.22699999999998"/>
    <n v="2.4"/>
    <n v="498.71500000000003"/>
    <n v="765.34199999999998"/>
    <n v="9"/>
    <n v="57"/>
    <n v="82"/>
    <n v="148"/>
    <n v="578"/>
    <n v="341"/>
    <n v="39"/>
    <n v="958"/>
    <n v="0"/>
    <n v="6"/>
    <n v="10"/>
    <n v="16"/>
    <n v="427"/>
    <n v="165"/>
    <n v="15"/>
    <n v="150"/>
    <n v="0"/>
    <n v="757"/>
    <n v="10"/>
    <n v="94"/>
    <m/>
    <m/>
  </r>
  <r>
    <x v="0"/>
    <x v="1"/>
    <n v="147.21299999999999"/>
    <n v="444.30600000000004"/>
    <n v="0"/>
    <n v="160.87363999999999"/>
    <n v="752.39264000000003"/>
    <n v="752.39264000000003"/>
    <n v="927.77611000000013"/>
    <n v="1060.415"/>
    <n v="54.516999999999996"/>
    <n v="348.89300000000003"/>
    <n v="20.274999999999999"/>
    <n v="1409.308"/>
    <n v="1409.308"/>
    <n v="194"/>
    <n v="56"/>
    <n v="10"/>
    <n v="260"/>
    <n v="138"/>
    <n v="392"/>
    <n v="11"/>
    <n v="116"/>
    <n v="4"/>
    <n v="661"/>
    <n v="146"/>
    <n v="95"/>
    <n v="661"/>
    <n v="902"/>
    <n v="54"/>
    <n v="81"/>
    <n v="397"/>
    <n v="532"/>
    <n v="264.22699999999998"/>
    <n v="2.4"/>
    <n v="498.71500000000003"/>
    <n v="765.34199999999998"/>
    <n v="9"/>
    <n v="57"/>
    <n v="82"/>
    <n v="148"/>
    <n v="578"/>
    <n v="341"/>
    <n v="39"/>
    <n v="958"/>
    <n v="0"/>
    <n v="6"/>
    <n v="10"/>
    <n v="16"/>
    <n v="427"/>
    <n v="165"/>
    <n v="15"/>
    <n v="150"/>
    <n v="0"/>
    <n v="757"/>
    <n v="10"/>
    <n v="94"/>
    <m/>
    <m/>
  </r>
  <r>
    <x v="0"/>
    <x v="2"/>
    <n v="147.21299999999999"/>
    <n v="444.30600000000004"/>
    <n v="0"/>
    <n v="160.87363999999999"/>
    <n v="752.39264000000003"/>
    <n v="752.39264000000003"/>
    <n v="927.77611000000013"/>
    <n v="1060.415"/>
    <n v="54.516999999999996"/>
    <n v="348.89300000000003"/>
    <n v="20.274999999999999"/>
    <n v="1409.308"/>
    <n v="1409.308"/>
    <n v="194"/>
    <n v="56"/>
    <n v="10"/>
    <n v="260"/>
    <n v="138"/>
    <n v="392"/>
    <n v="11"/>
    <n v="116"/>
    <n v="4"/>
    <n v="661"/>
    <n v="146"/>
    <n v="95"/>
    <n v="661"/>
    <n v="902"/>
    <n v="54"/>
    <n v="81"/>
    <n v="397"/>
    <n v="532"/>
    <n v="264.22699999999998"/>
    <n v="2.4"/>
    <n v="498.71500000000003"/>
    <n v="765.34199999999998"/>
    <n v="9"/>
    <n v="57"/>
    <n v="82"/>
    <n v="148"/>
    <n v="578"/>
    <n v="341"/>
    <n v="39"/>
    <n v="958"/>
    <n v="0"/>
    <n v="6"/>
    <n v="10"/>
    <n v="16"/>
    <n v="427"/>
    <n v="165"/>
    <n v="15"/>
    <n v="150"/>
    <n v="0"/>
    <n v="757"/>
    <n v="10"/>
    <n v="94"/>
    <m/>
    <m/>
  </r>
  <r>
    <x v="0"/>
    <x v="3"/>
    <n v="147.21299999999999"/>
    <n v="444.30600000000004"/>
    <n v="0"/>
    <n v="160.87363999999999"/>
    <n v="752.39264000000003"/>
    <n v="752.39264000000003"/>
    <n v="927.77611000000013"/>
    <n v="1060.415"/>
    <n v="54.516999999999996"/>
    <n v="348.89300000000003"/>
    <n v="20.274999999999999"/>
    <n v="1409.308"/>
    <n v="1409.308"/>
    <n v="194"/>
    <n v="56"/>
    <n v="10"/>
    <n v="260"/>
    <n v="138"/>
    <n v="392"/>
    <n v="11"/>
    <n v="116"/>
    <n v="4"/>
    <n v="661"/>
    <n v="146"/>
    <n v="95"/>
    <n v="661"/>
    <n v="902"/>
    <n v="54"/>
    <n v="81"/>
    <n v="397"/>
    <n v="532"/>
    <n v="264.22699999999998"/>
    <n v="2.4"/>
    <n v="498.71500000000003"/>
    <n v="765.34199999999998"/>
    <n v="9"/>
    <n v="57"/>
    <n v="82"/>
    <n v="148"/>
    <n v="578"/>
    <n v="341"/>
    <n v="39"/>
    <n v="958"/>
    <n v="0"/>
    <n v="6"/>
    <n v="10"/>
    <n v="16"/>
    <n v="427"/>
    <n v="165"/>
    <n v="15"/>
    <n v="150"/>
    <n v="0"/>
    <n v="757"/>
    <n v="10"/>
    <n v="94"/>
    <m/>
    <m/>
  </r>
  <r>
    <x v="0"/>
    <x v="4"/>
    <n v="147.21299999999999"/>
    <n v="444.30600000000004"/>
    <n v="0"/>
    <n v="160.87363999999999"/>
    <n v="752.39264000000003"/>
    <n v="752.39264000000003"/>
    <n v="927.77611000000013"/>
    <n v="1060.415"/>
    <n v="54.516999999999996"/>
    <n v="348.89300000000003"/>
    <n v="20.274999999999999"/>
    <n v="1409.308"/>
    <n v="1409.308"/>
    <n v="194"/>
    <n v="56"/>
    <n v="10"/>
    <n v="260"/>
    <n v="138"/>
    <n v="392"/>
    <n v="11"/>
    <n v="116"/>
    <n v="4"/>
    <n v="661"/>
    <n v="146"/>
    <n v="95"/>
    <n v="661"/>
    <n v="902"/>
    <n v="54"/>
    <n v="81"/>
    <n v="397"/>
    <n v="532"/>
    <n v="264.22699999999998"/>
    <n v="2.4"/>
    <n v="498.71500000000003"/>
    <n v="765.34199999999998"/>
    <n v="9"/>
    <n v="57"/>
    <n v="82"/>
    <n v="148"/>
    <n v="578"/>
    <n v="341"/>
    <n v="39"/>
    <n v="958"/>
    <n v="0"/>
    <n v="6"/>
    <n v="10"/>
    <n v="16"/>
    <n v="427"/>
    <n v="165"/>
    <n v="15"/>
    <n v="150"/>
    <n v="0"/>
    <n v="757"/>
    <n v="10"/>
    <n v="94"/>
    <m/>
    <m/>
  </r>
  <r>
    <x v="0"/>
    <x v="5"/>
    <n v="147.21299999999999"/>
    <n v="444.30600000000004"/>
    <n v="0"/>
    <n v="160.87363999999999"/>
    <n v="752.39264000000003"/>
    <n v="752.39264000000003"/>
    <n v="927.77611000000013"/>
    <n v="1060.415"/>
    <n v="54.516999999999996"/>
    <n v="348.89300000000003"/>
    <n v="20.274999999999999"/>
    <n v="1409.308"/>
    <n v="1409.308"/>
    <n v="194"/>
    <n v="56"/>
    <n v="10"/>
    <n v="260"/>
    <n v="138"/>
    <n v="392"/>
    <n v="11"/>
    <n v="116"/>
    <n v="4"/>
    <n v="661"/>
    <n v="146"/>
    <n v="95"/>
    <n v="661"/>
    <n v="902"/>
    <n v="54"/>
    <n v="81"/>
    <n v="397"/>
    <n v="532"/>
    <n v="264.22699999999998"/>
    <n v="2.4"/>
    <n v="498.71500000000003"/>
    <n v="765.34199999999998"/>
    <n v="9"/>
    <n v="57"/>
    <n v="82"/>
    <n v="148"/>
    <n v="578"/>
    <n v="341"/>
    <n v="39"/>
    <n v="958"/>
    <n v="0"/>
    <n v="6"/>
    <n v="10"/>
    <n v="16"/>
    <n v="427"/>
    <n v="165"/>
    <n v="15"/>
    <n v="150"/>
    <n v="0"/>
    <n v="757"/>
    <n v="10"/>
    <n v="94"/>
    <m/>
    <m/>
  </r>
  <r>
    <x v="0"/>
    <x v="6"/>
    <n v="147.21299999999999"/>
    <n v="444.30600000000004"/>
    <n v="0"/>
    <n v="160.87363999999999"/>
    <n v="752.39264000000003"/>
    <n v="752.39264000000003"/>
    <n v="927.77611000000013"/>
    <n v="1060.415"/>
    <n v="54.516999999999996"/>
    <n v="348.89300000000003"/>
    <n v="20.274999999999999"/>
    <n v="1409.308"/>
    <n v="1409.308"/>
    <n v="194"/>
    <n v="56"/>
    <n v="10"/>
    <n v="260"/>
    <n v="138"/>
    <n v="392"/>
    <n v="11"/>
    <n v="116"/>
    <n v="4"/>
    <n v="661"/>
    <n v="146"/>
    <n v="95"/>
    <n v="661"/>
    <n v="902"/>
    <n v="54"/>
    <n v="81"/>
    <n v="397"/>
    <n v="532"/>
    <n v="264.22699999999998"/>
    <n v="2.4"/>
    <n v="498.71500000000003"/>
    <n v="765.34199999999998"/>
    <n v="9"/>
    <n v="57"/>
    <n v="82"/>
    <n v="148"/>
    <n v="578"/>
    <n v="341"/>
    <n v="39"/>
    <n v="958"/>
    <n v="0"/>
    <n v="6"/>
    <n v="10"/>
    <n v="16"/>
    <n v="427"/>
    <n v="165"/>
    <n v="15"/>
    <n v="150"/>
    <n v="0"/>
    <n v="757"/>
    <n v="10"/>
    <n v="94"/>
    <m/>
    <m/>
  </r>
  <r>
    <x v="0"/>
    <x v="7"/>
    <n v="147.21299999999999"/>
    <n v="444.30600000000004"/>
    <n v="0"/>
    <n v="160.87363999999999"/>
    <n v="752.39264000000003"/>
    <n v="752.39264000000003"/>
    <n v="927.77611000000013"/>
    <n v="1060.415"/>
    <n v="54.516999999999996"/>
    <n v="348.89300000000003"/>
    <n v="20.274999999999999"/>
    <n v="1409.308"/>
    <n v="1409.308"/>
    <n v="194"/>
    <n v="56"/>
    <n v="10"/>
    <n v="260"/>
    <n v="138"/>
    <n v="392"/>
    <n v="11"/>
    <n v="116"/>
    <n v="4"/>
    <n v="661"/>
    <n v="146"/>
    <n v="95"/>
    <n v="661"/>
    <n v="902"/>
    <n v="54"/>
    <n v="81"/>
    <n v="397"/>
    <n v="532"/>
    <n v="264.22699999999998"/>
    <n v="2.4"/>
    <n v="498.71500000000003"/>
    <n v="765.34199999999998"/>
    <n v="9"/>
    <n v="57"/>
    <n v="82"/>
    <n v="148"/>
    <n v="578"/>
    <n v="341"/>
    <n v="39"/>
    <n v="958"/>
    <n v="0"/>
    <n v="6"/>
    <n v="10"/>
    <n v="16"/>
    <n v="427"/>
    <n v="165"/>
    <n v="15"/>
    <n v="150"/>
    <n v="0"/>
    <n v="757"/>
    <n v="10"/>
    <n v="94"/>
    <m/>
    <m/>
  </r>
  <r>
    <x v="0"/>
    <x v="8"/>
    <n v="147.21299999999999"/>
    <n v="444.30600000000004"/>
    <n v="0"/>
    <n v="160.87363999999999"/>
    <n v="752.39264000000003"/>
    <n v="752.39264000000003"/>
    <n v="927.77611000000013"/>
    <n v="1060.415"/>
    <n v="54.516999999999996"/>
    <n v="348.89300000000003"/>
    <n v="20.274999999999999"/>
    <n v="1409.308"/>
    <n v="1409.308"/>
    <n v="194"/>
    <n v="56"/>
    <n v="10"/>
    <n v="260"/>
    <n v="138"/>
    <n v="392"/>
    <n v="11"/>
    <n v="116"/>
    <n v="4"/>
    <n v="661"/>
    <n v="146"/>
    <n v="95"/>
    <n v="661"/>
    <n v="902"/>
    <n v="54"/>
    <n v="81"/>
    <n v="397"/>
    <n v="532"/>
    <n v="264.22699999999998"/>
    <n v="2.4"/>
    <n v="498.71500000000003"/>
    <n v="765.34199999999998"/>
    <n v="9"/>
    <n v="57"/>
    <n v="82"/>
    <n v="148"/>
    <n v="578"/>
    <n v="341"/>
    <n v="39"/>
    <n v="958"/>
    <n v="0"/>
    <n v="6"/>
    <n v="10"/>
    <n v="16"/>
    <n v="427"/>
    <n v="165"/>
    <n v="15"/>
    <n v="150"/>
    <n v="0"/>
    <n v="757"/>
    <n v="10"/>
    <n v="94"/>
    <m/>
    <m/>
  </r>
  <r>
    <x v="0"/>
    <x v="9"/>
    <n v="147.21299999999999"/>
    <n v="444.30600000000004"/>
    <n v="0"/>
    <n v="160.87363999999999"/>
    <n v="752.39264000000003"/>
    <n v="752.39264000000003"/>
    <n v="927.77611000000013"/>
    <n v="1060.415"/>
    <n v="54.516999999999996"/>
    <n v="348.89300000000003"/>
    <n v="20.274999999999999"/>
    <n v="1409.308"/>
    <n v="1409.308"/>
    <n v="194"/>
    <n v="56"/>
    <n v="10"/>
    <n v="260"/>
    <n v="138"/>
    <n v="392"/>
    <n v="11"/>
    <n v="116"/>
    <n v="4"/>
    <n v="661"/>
    <n v="146"/>
    <n v="95"/>
    <n v="661"/>
    <n v="902"/>
    <n v="54"/>
    <n v="81"/>
    <n v="397"/>
    <n v="532"/>
    <n v="264.22699999999998"/>
    <n v="2.4"/>
    <n v="498.71500000000003"/>
    <n v="765.34199999999998"/>
    <n v="9"/>
    <n v="57"/>
    <n v="82"/>
    <n v="148"/>
    <n v="578"/>
    <n v="341"/>
    <n v="39"/>
    <n v="958"/>
    <n v="0"/>
    <n v="6"/>
    <n v="10"/>
    <n v="16"/>
    <n v="427"/>
    <n v="165"/>
    <n v="15"/>
    <n v="150"/>
    <n v="0"/>
    <n v="757"/>
    <n v="10"/>
    <n v="94"/>
    <m/>
    <m/>
  </r>
  <r>
    <x v="0"/>
    <x v="10"/>
    <n v="147.21299999999999"/>
    <n v="444.30600000000004"/>
    <n v="0"/>
    <n v="160.87363999999999"/>
    <n v="752.39264000000003"/>
    <n v="752.39264000000003"/>
    <n v="927.77611000000013"/>
    <n v="1060.415"/>
    <n v="54.516999999999996"/>
    <n v="348.89300000000003"/>
    <n v="20.274999999999999"/>
    <n v="1409.308"/>
    <n v="1409.308"/>
    <n v="194"/>
    <n v="56"/>
    <n v="10"/>
    <n v="260"/>
    <n v="138"/>
    <n v="392"/>
    <n v="11"/>
    <n v="116"/>
    <n v="4"/>
    <n v="661"/>
    <n v="146"/>
    <n v="95"/>
    <n v="661"/>
    <n v="902"/>
    <n v="54"/>
    <n v="81"/>
    <n v="397"/>
    <n v="532"/>
    <n v="264.22699999999998"/>
    <n v="2.4"/>
    <n v="498.71500000000003"/>
    <n v="765.34199999999998"/>
    <n v="9"/>
    <n v="57"/>
    <n v="82"/>
    <n v="148"/>
    <n v="578"/>
    <n v="341"/>
    <n v="39"/>
    <n v="958"/>
    <n v="0"/>
    <n v="6"/>
    <n v="10"/>
    <n v="16"/>
    <n v="427"/>
    <n v="165"/>
    <n v="15"/>
    <n v="150"/>
    <n v="0"/>
    <n v="757"/>
    <n v="10"/>
    <n v="94"/>
    <m/>
    <m/>
  </r>
  <r>
    <x v="0"/>
    <x v="11"/>
    <n v="147.21299999999999"/>
    <n v="444.30600000000004"/>
    <n v="0"/>
    <n v="160.87363999999999"/>
    <n v="752.39264000000003"/>
    <n v="752.39264000000003"/>
    <n v="927.77611000000013"/>
    <n v="1060.415"/>
    <n v="54.516999999999996"/>
    <n v="348.89300000000003"/>
    <n v="20.274999999999999"/>
    <n v="1409.308"/>
    <n v="1409.308"/>
    <n v="194"/>
    <n v="56"/>
    <n v="10"/>
    <n v="260"/>
    <n v="138"/>
    <n v="392"/>
    <n v="11"/>
    <n v="116"/>
    <n v="4"/>
    <n v="661"/>
    <n v="146"/>
    <n v="95"/>
    <n v="661"/>
    <n v="902"/>
    <n v="54"/>
    <n v="81"/>
    <n v="397"/>
    <n v="532"/>
    <n v="264.22699999999998"/>
    <n v="2.4"/>
    <n v="498.71500000000003"/>
    <n v="765.34199999999998"/>
    <n v="9"/>
    <n v="57"/>
    <n v="82"/>
    <n v="148"/>
    <n v="578"/>
    <n v="341"/>
    <n v="39"/>
    <n v="958"/>
    <n v="0"/>
    <n v="6"/>
    <n v="10"/>
    <n v="16"/>
    <n v="427"/>
    <n v="165"/>
    <n v="15"/>
    <n v="150"/>
    <n v="0"/>
    <n v="757"/>
    <n v="10"/>
    <n v="94"/>
    <m/>
    <m/>
  </r>
  <r>
    <x v="1"/>
    <x v="0"/>
    <n v="147.21299999999999"/>
    <n v="444.30600000000004"/>
    <n v="0"/>
    <n v="160.87363999999999"/>
    <n v="752.39264000000003"/>
    <n v="752.39264000000003"/>
    <n v="927.77611000000013"/>
    <n v="1060.415"/>
    <n v="54.516999999999996"/>
    <n v="348.89300000000003"/>
    <n v="20.274999999999999"/>
    <n v="1409.308"/>
    <n v="1409.308"/>
    <n v="194"/>
    <n v="56"/>
    <n v="10"/>
    <n v="260"/>
    <n v="138"/>
    <n v="392"/>
    <n v="11"/>
    <n v="116"/>
    <n v="4"/>
    <n v="661"/>
    <n v="146"/>
    <n v="95"/>
    <n v="661"/>
    <n v="902"/>
    <n v="54"/>
    <n v="81"/>
    <n v="397"/>
    <n v="532"/>
    <n v="264.22699999999998"/>
    <n v="2.4"/>
    <n v="498.71500000000003"/>
    <n v="765.34199999999998"/>
    <n v="9"/>
    <n v="57"/>
    <n v="82"/>
    <n v="148"/>
    <n v="578"/>
    <n v="341"/>
    <n v="39"/>
    <n v="958"/>
    <n v="0"/>
    <n v="6"/>
    <n v="10"/>
    <n v="16"/>
    <n v="427"/>
    <n v="165"/>
    <n v="15"/>
    <n v="150"/>
    <n v="0"/>
    <n v="757"/>
    <n v="10"/>
    <n v="94"/>
    <m/>
    <m/>
  </r>
  <r>
    <x v="1"/>
    <x v="1"/>
    <n v="147.21299999999999"/>
    <n v="444.30600000000004"/>
    <n v="0"/>
    <n v="160.87363999999999"/>
    <n v="752.39264000000003"/>
    <n v="752.39264000000003"/>
    <n v="927.77611000000013"/>
    <n v="1060.415"/>
    <n v="54.516999999999996"/>
    <n v="348.89300000000003"/>
    <n v="20.274999999999999"/>
    <n v="1409.308"/>
    <n v="1409.308"/>
    <n v="194"/>
    <n v="56"/>
    <n v="10"/>
    <n v="260"/>
    <n v="138"/>
    <n v="392"/>
    <n v="11"/>
    <n v="116"/>
    <n v="4"/>
    <n v="661"/>
    <n v="146"/>
    <n v="95"/>
    <n v="661"/>
    <n v="902"/>
    <n v="54"/>
    <n v="81"/>
    <n v="397"/>
    <n v="532"/>
    <n v="264.22699999999998"/>
    <n v="2.4"/>
    <n v="498.71500000000003"/>
    <n v="765.34199999999998"/>
    <n v="9"/>
    <n v="57"/>
    <n v="82"/>
    <n v="148"/>
    <n v="578"/>
    <n v="341"/>
    <n v="39"/>
    <n v="958"/>
    <n v="0"/>
    <n v="6"/>
    <n v="10"/>
    <n v="16"/>
    <n v="427"/>
    <n v="165"/>
    <n v="15"/>
    <n v="150"/>
    <n v="0"/>
    <n v="757"/>
    <n v="10"/>
    <n v="94"/>
    <m/>
    <m/>
  </r>
  <r>
    <x v="1"/>
    <x v="2"/>
    <n v="147.21299999999999"/>
    <n v="444.30600000000004"/>
    <n v="0"/>
    <n v="160.87363999999999"/>
    <n v="752.39264000000003"/>
    <n v="752.39264000000003"/>
    <n v="927.77611000000013"/>
    <n v="1060.415"/>
    <n v="54.516999999999996"/>
    <n v="348.89300000000003"/>
    <n v="20.274999999999999"/>
    <n v="1409.308"/>
    <n v="1409.308"/>
    <n v="194"/>
    <n v="56"/>
    <n v="10"/>
    <n v="260"/>
    <n v="138"/>
    <n v="392"/>
    <n v="11"/>
    <n v="116"/>
    <n v="4"/>
    <n v="661"/>
    <n v="146"/>
    <n v="95"/>
    <n v="661"/>
    <n v="902"/>
    <n v="54"/>
    <n v="81"/>
    <n v="397"/>
    <n v="532"/>
    <n v="264.22699999999998"/>
    <n v="2.4"/>
    <n v="498.71500000000003"/>
    <n v="765.34199999999998"/>
    <n v="9"/>
    <n v="57"/>
    <n v="82"/>
    <n v="148"/>
    <n v="578"/>
    <n v="341"/>
    <n v="39"/>
    <n v="958"/>
    <n v="0"/>
    <n v="6"/>
    <n v="10"/>
    <n v="16"/>
    <n v="427"/>
    <n v="165"/>
    <n v="15"/>
    <n v="150"/>
    <n v="0"/>
    <n v="757"/>
    <n v="10"/>
    <n v="94"/>
    <m/>
    <m/>
  </r>
  <r>
    <x v="1"/>
    <x v="3"/>
    <n v="147.21299999999999"/>
    <n v="444.30600000000004"/>
    <n v="0"/>
    <n v="160.87363999999999"/>
    <n v="752.39264000000003"/>
    <n v="752.39264000000003"/>
    <n v="927.77611000000013"/>
    <n v="1060.415"/>
    <n v="54.516999999999996"/>
    <n v="348.89300000000003"/>
    <n v="20.274999999999999"/>
    <n v="1409.308"/>
    <n v="1409.308"/>
    <n v="194"/>
    <n v="56"/>
    <n v="10"/>
    <n v="260"/>
    <n v="138"/>
    <n v="392"/>
    <n v="11"/>
    <n v="116"/>
    <n v="4"/>
    <n v="661"/>
    <n v="146"/>
    <n v="95"/>
    <n v="661"/>
    <n v="902"/>
    <n v="54"/>
    <n v="81"/>
    <n v="397"/>
    <n v="532"/>
    <n v="264.22699999999998"/>
    <n v="2.4"/>
    <n v="498.71500000000003"/>
    <n v="765.34199999999998"/>
    <n v="9"/>
    <n v="57"/>
    <n v="82"/>
    <n v="148"/>
    <n v="578"/>
    <n v="341"/>
    <n v="39"/>
    <n v="958"/>
    <n v="0"/>
    <n v="6"/>
    <n v="10"/>
    <n v="16"/>
    <n v="427"/>
    <n v="165"/>
    <n v="15"/>
    <n v="150"/>
    <n v="0"/>
    <n v="757"/>
    <n v="10"/>
    <n v="94"/>
    <m/>
    <m/>
  </r>
  <r>
    <x v="1"/>
    <x v="4"/>
    <n v="147.21299999999999"/>
    <n v="444.30600000000004"/>
    <n v="0"/>
    <n v="160.87363999999999"/>
    <n v="752.39264000000003"/>
    <n v="752.39264000000003"/>
    <n v="927.77611000000013"/>
    <n v="1060.415"/>
    <n v="54.516999999999996"/>
    <n v="348.89300000000003"/>
    <n v="20.274999999999999"/>
    <n v="1409.308"/>
    <n v="1409.308"/>
    <n v="194"/>
    <n v="56"/>
    <n v="10"/>
    <n v="260"/>
    <n v="138"/>
    <n v="392"/>
    <n v="11"/>
    <n v="116"/>
    <n v="4"/>
    <n v="661"/>
    <n v="146"/>
    <n v="95"/>
    <n v="661"/>
    <n v="902"/>
    <n v="54"/>
    <n v="81"/>
    <n v="397"/>
    <n v="532"/>
    <n v="264.22699999999998"/>
    <n v="2.4"/>
    <n v="498.71500000000003"/>
    <n v="765.34199999999998"/>
    <n v="9"/>
    <n v="57"/>
    <n v="82"/>
    <n v="148"/>
    <n v="578"/>
    <n v="341"/>
    <n v="39"/>
    <n v="958"/>
    <n v="0"/>
    <n v="6"/>
    <n v="10"/>
    <n v="16"/>
    <n v="427"/>
    <n v="165"/>
    <n v="15"/>
    <n v="150"/>
    <n v="0"/>
    <n v="757"/>
    <n v="10"/>
    <n v="94"/>
    <m/>
    <m/>
  </r>
  <r>
    <x v="1"/>
    <x v="5"/>
    <n v="147.21299999999999"/>
    <n v="444.30600000000004"/>
    <n v="0"/>
    <n v="160.87363999999999"/>
    <n v="752.39264000000003"/>
    <n v="752.39264000000003"/>
    <n v="927.77611000000013"/>
    <n v="1060.415"/>
    <n v="54.516999999999996"/>
    <n v="348.89300000000003"/>
    <n v="20.274999999999999"/>
    <n v="1409.308"/>
    <n v="1409.308"/>
    <n v="194"/>
    <n v="56"/>
    <n v="10"/>
    <n v="260"/>
    <n v="138"/>
    <n v="392"/>
    <n v="11"/>
    <n v="116"/>
    <n v="4"/>
    <n v="661"/>
    <n v="146"/>
    <n v="95"/>
    <n v="661"/>
    <n v="902"/>
    <n v="54"/>
    <n v="81"/>
    <n v="397"/>
    <n v="532"/>
    <n v="264.22699999999998"/>
    <n v="2.4"/>
    <n v="498.71500000000003"/>
    <n v="765.34199999999998"/>
    <n v="9"/>
    <n v="57"/>
    <n v="82"/>
    <n v="148"/>
    <n v="578"/>
    <n v="341"/>
    <n v="39"/>
    <n v="958"/>
    <n v="0"/>
    <n v="6"/>
    <n v="10"/>
    <n v="16"/>
    <n v="427"/>
    <n v="165"/>
    <n v="15"/>
    <n v="150"/>
    <n v="0"/>
    <n v="757"/>
    <n v="10"/>
    <n v="94"/>
    <m/>
    <m/>
  </r>
  <r>
    <x v="1"/>
    <x v="6"/>
    <n v="147.21299999999999"/>
    <n v="444.30600000000004"/>
    <n v="0"/>
    <n v="160.87363999999999"/>
    <n v="752.39264000000003"/>
    <n v="752.39264000000003"/>
    <n v="927.77611000000013"/>
    <n v="1060.415"/>
    <n v="54.516999999999996"/>
    <n v="348.89300000000003"/>
    <n v="20.274999999999999"/>
    <n v="1409.308"/>
    <n v="1409.308"/>
    <n v="194"/>
    <n v="56"/>
    <n v="10"/>
    <n v="260"/>
    <n v="138"/>
    <n v="392"/>
    <n v="11"/>
    <n v="116"/>
    <n v="4"/>
    <n v="661"/>
    <n v="146"/>
    <n v="95"/>
    <n v="661"/>
    <n v="902"/>
    <n v="54"/>
    <n v="81"/>
    <n v="397"/>
    <n v="532"/>
    <n v="264.22699999999998"/>
    <n v="2.4"/>
    <n v="498.71500000000003"/>
    <n v="765.34199999999998"/>
    <n v="9"/>
    <n v="57"/>
    <n v="82"/>
    <n v="148"/>
    <n v="578"/>
    <n v="341"/>
    <n v="39"/>
    <n v="958"/>
    <n v="0"/>
    <n v="6"/>
    <n v="10"/>
    <n v="16"/>
    <n v="427"/>
    <n v="165"/>
    <n v="15"/>
    <n v="150"/>
    <n v="0"/>
    <n v="757"/>
    <n v="10"/>
    <n v="94"/>
    <m/>
    <m/>
  </r>
  <r>
    <x v="1"/>
    <x v="7"/>
    <n v="147.21299999999999"/>
    <n v="444.30600000000004"/>
    <n v="0"/>
    <n v="160.87363999999999"/>
    <n v="752.39264000000003"/>
    <n v="752.39264000000003"/>
    <n v="927.77611000000013"/>
    <n v="1060.415"/>
    <n v="54.516999999999996"/>
    <n v="348.89300000000003"/>
    <n v="20.274999999999999"/>
    <n v="1409.308"/>
    <n v="1409.308"/>
    <n v="194"/>
    <n v="56"/>
    <n v="10"/>
    <n v="260"/>
    <n v="138"/>
    <n v="392"/>
    <n v="11"/>
    <n v="116"/>
    <n v="4"/>
    <n v="661"/>
    <n v="146"/>
    <n v="95"/>
    <n v="661"/>
    <n v="902"/>
    <n v="54"/>
    <n v="81"/>
    <n v="397"/>
    <n v="532"/>
    <n v="264.22699999999998"/>
    <n v="2.4"/>
    <n v="498.71500000000003"/>
    <n v="765.34199999999998"/>
    <n v="9"/>
    <n v="57"/>
    <n v="82"/>
    <n v="148"/>
    <n v="578"/>
    <n v="341"/>
    <n v="39"/>
    <n v="958"/>
    <n v="0"/>
    <n v="6"/>
    <n v="10"/>
    <n v="16"/>
    <n v="427"/>
    <n v="165"/>
    <n v="15"/>
    <n v="150"/>
    <n v="0"/>
    <n v="757"/>
    <n v="10"/>
    <n v="94"/>
    <m/>
    <m/>
  </r>
  <r>
    <x v="1"/>
    <x v="8"/>
    <n v="147.21299999999999"/>
    <n v="444.30600000000004"/>
    <n v="0"/>
    <n v="160.87363999999999"/>
    <n v="752.39264000000003"/>
    <n v="752.39264000000003"/>
    <n v="927.77611000000013"/>
    <n v="1060.415"/>
    <n v="54.516999999999996"/>
    <n v="348.89300000000003"/>
    <n v="20.274999999999999"/>
    <n v="1409.308"/>
    <n v="1409.308"/>
    <n v="194"/>
    <n v="56"/>
    <n v="10"/>
    <n v="260"/>
    <n v="138"/>
    <n v="392"/>
    <n v="11"/>
    <n v="116"/>
    <n v="4"/>
    <n v="661"/>
    <n v="146"/>
    <n v="95"/>
    <n v="661"/>
    <n v="902"/>
    <n v="54"/>
    <n v="81"/>
    <n v="397"/>
    <n v="532"/>
    <n v="264.22699999999998"/>
    <n v="2.4"/>
    <n v="498.71500000000003"/>
    <n v="765.34199999999998"/>
    <n v="9"/>
    <n v="57"/>
    <n v="82"/>
    <n v="148"/>
    <n v="578"/>
    <n v="341"/>
    <n v="39"/>
    <n v="958"/>
    <n v="0"/>
    <n v="6"/>
    <n v="10"/>
    <n v="16"/>
    <n v="427"/>
    <n v="165"/>
    <n v="15"/>
    <n v="150"/>
    <n v="0"/>
    <n v="757"/>
    <n v="10"/>
    <n v="94"/>
    <m/>
    <m/>
  </r>
  <r>
    <x v="1"/>
    <x v="9"/>
    <n v="147.21299999999999"/>
    <n v="444.30600000000004"/>
    <n v="0"/>
    <n v="160.87363999999999"/>
    <n v="752.39264000000003"/>
    <n v="752.39264000000003"/>
    <n v="927.77611000000013"/>
    <n v="1060.415"/>
    <n v="54.516999999999996"/>
    <n v="348.89300000000003"/>
    <n v="20.274999999999999"/>
    <n v="1409.308"/>
    <n v="1409.308"/>
    <n v="194"/>
    <n v="56"/>
    <n v="10"/>
    <n v="260"/>
    <n v="138"/>
    <n v="392"/>
    <n v="11"/>
    <n v="116"/>
    <n v="4"/>
    <n v="661"/>
    <n v="146"/>
    <n v="95"/>
    <n v="661"/>
    <n v="902"/>
    <n v="54"/>
    <n v="81"/>
    <n v="397"/>
    <n v="532"/>
    <n v="264.22699999999998"/>
    <n v="2.4"/>
    <n v="498.71500000000003"/>
    <n v="765.34199999999998"/>
    <n v="9"/>
    <n v="57"/>
    <n v="82"/>
    <n v="148"/>
    <n v="578"/>
    <n v="341"/>
    <n v="39"/>
    <n v="958"/>
    <n v="0"/>
    <n v="6"/>
    <n v="10"/>
    <n v="16"/>
    <n v="427"/>
    <n v="165"/>
    <n v="15"/>
    <n v="150"/>
    <n v="0"/>
    <n v="757"/>
    <n v="10"/>
    <n v="94"/>
    <m/>
    <m/>
  </r>
  <r>
    <x v="1"/>
    <x v="10"/>
    <n v="147.21299999999999"/>
    <n v="444.30600000000004"/>
    <n v="0"/>
    <n v="160.87363999999999"/>
    <n v="752.39264000000003"/>
    <n v="752.39264000000003"/>
    <n v="927.77611000000013"/>
    <n v="1060.415"/>
    <n v="54.516999999999996"/>
    <n v="348.89300000000003"/>
    <n v="20.274999999999999"/>
    <n v="1409.308"/>
    <n v="1409.308"/>
    <n v="194"/>
    <n v="56"/>
    <n v="10"/>
    <n v="260"/>
    <n v="138"/>
    <n v="392"/>
    <n v="11"/>
    <n v="116"/>
    <n v="4"/>
    <n v="661"/>
    <n v="146"/>
    <n v="95"/>
    <n v="661"/>
    <n v="902"/>
    <n v="54"/>
    <n v="81"/>
    <n v="397"/>
    <n v="532"/>
    <n v="264.22699999999998"/>
    <n v="2.4"/>
    <n v="498.71500000000003"/>
    <n v="765.34199999999998"/>
    <n v="9"/>
    <n v="57"/>
    <n v="82"/>
    <n v="148"/>
    <n v="578"/>
    <n v="341"/>
    <n v="39"/>
    <n v="958"/>
    <n v="0"/>
    <n v="6"/>
    <n v="10"/>
    <n v="16"/>
    <n v="427"/>
    <n v="165"/>
    <n v="15"/>
    <n v="150"/>
    <n v="0"/>
    <n v="757"/>
    <n v="10"/>
    <n v="94"/>
    <m/>
    <m/>
  </r>
  <r>
    <x v="1"/>
    <x v="11"/>
    <n v="147.21299999999999"/>
    <n v="444.30600000000004"/>
    <n v="0"/>
    <n v="160.87363999999999"/>
    <n v="752.39264000000003"/>
    <n v="752.39264000000003"/>
    <n v="927.77611000000013"/>
    <n v="1060.415"/>
    <n v="54.516999999999996"/>
    <n v="348.89300000000003"/>
    <n v="20.274999999999999"/>
    <n v="1409.308"/>
    <n v="1409.308"/>
    <n v="194"/>
    <n v="56"/>
    <n v="10"/>
    <n v="260"/>
    <n v="138"/>
    <n v="392"/>
    <n v="11"/>
    <n v="116"/>
    <n v="4"/>
    <n v="661"/>
    <n v="146"/>
    <n v="95"/>
    <n v="661"/>
    <n v="902"/>
    <n v="54"/>
    <n v="81"/>
    <n v="397"/>
    <n v="532"/>
    <n v="264.22699999999998"/>
    <n v="2.4"/>
    <n v="498.71500000000003"/>
    <n v="765.34199999999998"/>
    <n v="9"/>
    <n v="57"/>
    <n v="82"/>
    <n v="148"/>
    <n v="578"/>
    <n v="341"/>
    <n v="39"/>
    <n v="958"/>
    <n v="0"/>
    <n v="6"/>
    <n v="10"/>
    <n v="16"/>
    <n v="427"/>
    <n v="165"/>
    <n v="15"/>
    <n v="150"/>
    <n v="0"/>
    <n v="757"/>
    <n v="10"/>
    <n v="94"/>
    <m/>
    <m/>
  </r>
  <r>
    <x v="2"/>
    <x v="0"/>
    <n v="147.21299999999999"/>
    <n v="444.30600000000004"/>
    <n v="0"/>
    <n v="160.87363999999999"/>
    <n v="752.39264000000003"/>
    <n v="752.39264000000003"/>
    <n v="956.95811000000015"/>
    <n v="1060.415"/>
    <n v="54.516999999999996"/>
    <n v="348.89300000000003"/>
    <n v="20.274999999999999"/>
    <n v="1409.308"/>
    <n v="1409.308"/>
    <n v="194"/>
    <n v="56"/>
    <n v="10"/>
    <n v="260"/>
    <n v="137"/>
    <n v="393"/>
    <n v="15"/>
    <n v="110"/>
    <n v="4"/>
    <n v="659"/>
    <n v="146"/>
    <n v="97"/>
    <n v="659"/>
    <n v="902"/>
    <n v="54"/>
    <n v="83"/>
    <n v="400"/>
    <n v="537"/>
    <n v="257.59499999999997"/>
    <n v="9.032"/>
    <n v="498.71500000000003"/>
    <n v="765.34199999999987"/>
    <n v="9"/>
    <n v="57"/>
    <n v="82"/>
    <n v="148"/>
    <n v="578"/>
    <n v="341"/>
    <n v="39"/>
    <n v="958"/>
    <n v="0"/>
    <n v="6"/>
    <n v="10"/>
    <n v="16"/>
    <n v="427"/>
    <n v="165"/>
    <n v="15"/>
    <n v="150"/>
    <n v="0"/>
    <n v="757"/>
    <n v="10"/>
    <n v="94"/>
    <m/>
    <m/>
  </r>
  <r>
    <x v="2"/>
    <x v="1"/>
    <n v="147.21299999999999"/>
    <n v="444.30600000000004"/>
    <n v="0"/>
    <n v="160.87363999999999"/>
    <n v="752.39264000000003"/>
    <n v="752.39264000000003"/>
    <n v="956.95811000000015"/>
    <n v="1060.415"/>
    <n v="54.516999999999996"/>
    <n v="348.89300000000003"/>
    <n v="20.274999999999999"/>
    <n v="1409.308"/>
    <n v="1409.308"/>
    <n v="194"/>
    <n v="56"/>
    <n v="10"/>
    <n v="260"/>
    <n v="137"/>
    <n v="393"/>
    <n v="15"/>
    <n v="110"/>
    <n v="4"/>
    <n v="659"/>
    <n v="146"/>
    <n v="97"/>
    <n v="659"/>
    <n v="902"/>
    <n v="54"/>
    <n v="83"/>
    <n v="400"/>
    <n v="537"/>
    <n v="257.59499999999997"/>
    <n v="9.032"/>
    <n v="498.71500000000003"/>
    <n v="765.34199999999987"/>
    <n v="9"/>
    <n v="57"/>
    <n v="82"/>
    <n v="148"/>
    <n v="578"/>
    <n v="341"/>
    <n v="39"/>
    <n v="958"/>
    <n v="0"/>
    <n v="6"/>
    <n v="10"/>
    <n v="16"/>
    <n v="427"/>
    <n v="165"/>
    <n v="15"/>
    <n v="150"/>
    <n v="0"/>
    <n v="757"/>
    <n v="10"/>
    <n v="94"/>
    <m/>
    <m/>
  </r>
  <r>
    <x v="2"/>
    <x v="2"/>
    <n v="147.21299999999999"/>
    <n v="444.30600000000004"/>
    <n v="0"/>
    <n v="160.87363999999999"/>
    <n v="752.39264000000003"/>
    <n v="752.39264000000003"/>
    <n v="956.95811000000015"/>
    <n v="1060.415"/>
    <n v="54.516999999999996"/>
    <n v="348.89300000000003"/>
    <n v="20.274999999999999"/>
    <n v="1409.308"/>
    <n v="1409.308"/>
    <n v="194"/>
    <n v="56"/>
    <n v="10"/>
    <n v="260"/>
    <n v="137"/>
    <n v="393"/>
    <n v="15"/>
    <n v="110"/>
    <n v="4"/>
    <n v="659"/>
    <n v="146"/>
    <n v="97"/>
    <n v="659"/>
    <n v="902"/>
    <n v="54"/>
    <n v="83"/>
    <n v="400"/>
    <n v="537"/>
    <n v="257.59499999999997"/>
    <n v="9.032"/>
    <n v="498.71500000000003"/>
    <n v="765.34199999999987"/>
    <n v="9"/>
    <n v="57"/>
    <n v="82"/>
    <n v="148"/>
    <n v="578"/>
    <n v="341"/>
    <n v="39"/>
    <n v="958"/>
    <n v="0"/>
    <n v="6"/>
    <n v="10"/>
    <n v="16"/>
    <n v="427"/>
    <n v="165"/>
    <n v="15"/>
    <n v="150"/>
    <n v="0"/>
    <n v="757"/>
    <n v="10"/>
    <n v="94"/>
    <m/>
    <m/>
  </r>
  <r>
    <x v="2"/>
    <x v="3"/>
    <n v="147.21299999999999"/>
    <n v="444.30600000000004"/>
    <n v="0"/>
    <n v="176.17364000000001"/>
    <n v="767.69263999999998"/>
    <n v="767.69263999999998"/>
    <n v="972.2581100000001"/>
    <n v="1060.415"/>
    <n v="54.516999999999996"/>
    <n v="379.49300000000005"/>
    <n v="21.314999999999998"/>
    <n v="1439.9079999999999"/>
    <n v="1439.9079999999999"/>
    <n v="205"/>
    <n v="56"/>
    <n v="10"/>
    <n v="271"/>
    <n v="137"/>
    <n v="429"/>
    <n v="15"/>
    <n v="110"/>
    <n v="4"/>
    <n v="695"/>
    <n v="152"/>
    <n v="99"/>
    <n v="695"/>
    <n v="946"/>
    <n v="54"/>
    <n v="92"/>
    <n v="416"/>
    <n v="562"/>
    <n v="272.89499999999998"/>
    <n v="9.032"/>
    <n v="498.71500000000003"/>
    <n v="780.64199999999983"/>
    <n v="9"/>
    <n v="57"/>
    <n v="82"/>
    <n v="148"/>
    <n v="596"/>
    <n v="341"/>
    <n v="39"/>
    <n v="976"/>
    <n v="0"/>
    <n v="6"/>
    <n v="10"/>
    <n v="16"/>
    <n v="427"/>
    <n v="165"/>
    <n v="15"/>
    <n v="150"/>
    <n v="0"/>
    <n v="757"/>
    <n v="12"/>
    <n v="94"/>
    <m/>
    <m/>
  </r>
  <r>
    <x v="2"/>
    <x v="4"/>
    <n v="147.21299999999999"/>
    <n v="444.30600000000004"/>
    <n v="0"/>
    <n v="176.17364000000001"/>
    <n v="767.69263999999998"/>
    <n v="767.69263999999998"/>
    <n v="972.2581100000001"/>
    <n v="1060.415"/>
    <n v="54.516999999999996"/>
    <n v="379.49300000000005"/>
    <n v="21.314999999999998"/>
    <n v="1439.9079999999999"/>
    <n v="1439.9079999999999"/>
    <n v="205"/>
    <n v="56"/>
    <n v="10"/>
    <n v="271"/>
    <n v="137"/>
    <n v="429"/>
    <n v="15"/>
    <n v="110"/>
    <n v="4"/>
    <n v="695"/>
    <n v="152"/>
    <n v="99"/>
    <n v="695"/>
    <n v="946"/>
    <n v="54"/>
    <n v="92"/>
    <n v="416"/>
    <n v="562"/>
    <n v="272.89499999999998"/>
    <n v="9.032"/>
    <n v="498.71500000000003"/>
    <n v="780.64199999999983"/>
    <n v="9"/>
    <n v="57"/>
    <n v="82"/>
    <n v="148"/>
    <n v="596"/>
    <n v="341"/>
    <n v="39"/>
    <n v="976"/>
    <n v="0"/>
    <n v="6"/>
    <n v="10"/>
    <n v="16"/>
    <n v="427"/>
    <n v="165"/>
    <n v="15"/>
    <n v="150"/>
    <n v="0"/>
    <n v="757"/>
    <n v="12"/>
    <n v="94"/>
    <m/>
    <m/>
  </r>
  <r>
    <x v="2"/>
    <x v="5"/>
    <n v="147.21299999999999"/>
    <n v="444.30600000000004"/>
    <n v="0"/>
    <n v="176.17364000000001"/>
    <n v="767.69263999999998"/>
    <n v="767.69263999999998"/>
    <n v="972.2581100000001"/>
    <n v="1060.415"/>
    <n v="54.516999999999996"/>
    <n v="379.49300000000005"/>
    <n v="21.314999999999998"/>
    <n v="1439.9079999999999"/>
    <n v="1439.9079999999999"/>
    <n v="205"/>
    <n v="56"/>
    <n v="10"/>
    <n v="271"/>
    <n v="137"/>
    <n v="429"/>
    <n v="15"/>
    <n v="110"/>
    <n v="4"/>
    <n v="695"/>
    <n v="152"/>
    <n v="99"/>
    <n v="695"/>
    <n v="946"/>
    <n v="54"/>
    <n v="92"/>
    <n v="416"/>
    <n v="562"/>
    <n v="272.89499999999998"/>
    <n v="9.032"/>
    <n v="498.71500000000003"/>
    <n v="780.64199999999983"/>
    <n v="9"/>
    <n v="57"/>
    <n v="82"/>
    <n v="148"/>
    <n v="596"/>
    <n v="341"/>
    <n v="39"/>
    <n v="976"/>
    <n v="0"/>
    <n v="6"/>
    <n v="10"/>
    <n v="16"/>
    <n v="427"/>
    <n v="165"/>
    <n v="15"/>
    <n v="150"/>
    <n v="0"/>
    <n v="757"/>
    <n v="12"/>
    <n v="94"/>
    <m/>
    <m/>
  </r>
  <r>
    <x v="2"/>
    <x v="6"/>
    <n v="147.21299999999999"/>
    <n v="444.30600000000004"/>
    <n v="0"/>
    <n v="176.17364000000001"/>
    <n v="767.69263999999998"/>
    <n v="767.69263999999998"/>
    <n v="972.2581100000001"/>
    <n v="1060.415"/>
    <n v="54.516999999999996"/>
    <n v="379.49300000000005"/>
    <n v="21.314999999999998"/>
    <n v="1439.9079999999999"/>
    <n v="1439.9079999999999"/>
    <n v="205"/>
    <n v="56"/>
    <n v="10"/>
    <n v="271"/>
    <n v="137"/>
    <n v="429"/>
    <n v="15"/>
    <n v="110"/>
    <n v="4"/>
    <n v="695"/>
    <n v="152"/>
    <n v="99"/>
    <n v="695"/>
    <n v="946"/>
    <n v="54"/>
    <n v="92"/>
    <n v="416"/>
    <n v="562"/>
    <n v="272.89499999999998"/>
    <n v="9.032"/>
    <n v="498.71500000000003"/>
    <n v="780.64199999999983"/>
    <n v="9"/>
    <n v="57"/>
    <n v="82"/>
    <n v="148"/>
    <n v="596"/>
    <n v="341"/>
    <n v="39"/>
    <n v="976"/>
    <n v="0"/>
    <n v="6"/>
    <n v="10"/>
    <n v="16"/>
    <n v="427"/>
    <n v="165"/>
    <n v="15"/>
    <n v="150"/>
    <n v="0"/>
    <n v="757"/>
    <n v="12"/>
    <n v="94"/>
    <m/>
    <m/>
  </r>
  <r>
    <x v="2"/>
    <x v="7"/>
    <n v="147.21299999999999"/>
    <n v="444.30600000000004"/>
    <n v="0"/>
    <n v="176.17364000000001"/>
    <n v="767.69263999999998"/>
    <n v="767.69263999999998"/>
    <n v="972.2581100000001"/>
    <n v="1060.415"/>
    <n v="54.516999999999996"/>
    <n v="379.49300000000005"/>
    <n v="21.314999999999998"/>
    <n v="1439.9079999999999"/>
    <n v="1439.9079999999999"/>
    <n v="205"/>
    <n v="56"/>
    <n v="10"/>
    <n v="271"/>
    <n v="137"/>
    <n v="429"/>
    <n v="15"/>
    <n v="110"/>
    <n v="4"/>
    <n v="695"/>
    <n v="152"/>
    <n v="99"/>
    <n v="695"/>
    <n v="946"/>
    <n v="54"/>
    <n v="92"/>
    <n v="416"/>
    <n v="562"/>
    <n v="272.89499999999998"/>
    <n v="9.032"/>
    <n v="498.71500000000003"/>
    <n v="780.64199999999983"/>
    <n v="9"/>
    <n v="57"/>
    <n v="82"/>
    <n v="148"/>
    <n v="596"/>
    <n v="341"/>
    <n v="39"/>
    <n v="976"/>
    <n v="0"/>
    <n v="6"/>
    <n v="10"/>
    <n v="16"/>
    <n v="427"/>
    <n v="165"/>
    <n v="15"/>
    <n v="150"/>
    <n v="0"/>
    <n v="757"/>
    <n v="12"/>
    <n v="94"/>
    <m/>
    <m/>
  </r>
  <r>
    <x v="2"/>
    <x v="8"/>
    <n v="147.21299999999999"/>
    <n v="444.30600000000004"/>
    <n v="0"/>
    <n v="176.17364000000001"/>
    <n v="767.69263999999998"/>
    <n v="767.69263999999998"/>
    <n v="972.2581100000001"/>
    <n v="1060.415"/>
    <n v="54.516999999999996"/>
    <n v="379.49300000000005"/>
    <n v="21.314999999999998"/>
    <n v="1439.9079999999999"/>
    <n v="1439.9079999999999"/>
    <n v="205"/>
    <n v="56"/>
    <n v="10"/>
    <n v="271"/>
    <n v="137"/>
    <n v="429"/>
    <n v="15"/>
    <n v="110"/>
    <n v="4"/>
    <n v="695"/>
    <n v="152"/>
    <n v="99"/>
    <n v="695"/>
    <n v="946"/>
    <n v="54"/>
    <n v="92"/>
    <n v="416"/>
    <n v="562"/>
    <n v="272.89499999999998"/>
    <n v="9.032"/>
    <n v="498.71500000000003"/>
    <n v="780.64199999999983"/>
    <n v="9"/>
    <n v="57"/>
    <n v="82"/>
    <n v="148"/>
    <n v="596"/>
    <n v="341"/>
    <n v="39"/>
    <n v="976"/>
    <n v="0"/>
    <n v="6"/>
    <n v="10"/>
    <n v="16"/>
    <n v="427"/>
    <n v="165"/>
    <n v="15"/>
    <n v="150"/>
    <n v="0"/>
    <n v="757"/>
    <n v="12"/>
    <n v="94"/>
    <m/>
    <m/>
  </r>
  <r>
    <x v="2"/>
    <x v="9"/>
    <n v="147.21299999999999"/>
    <n v="444.30600000000004"/>
    <n v="0"/>
    <n v="176.17364000000001"/>
    <n v="767.69263999999998"/>
    <n v="767.69263999999998"/>
    <n v="972.2581100000001"/>
    <n v="1060.415"/>
    <n v="54.516999999999996"/>
    <n v="379.49300000000005"/>
    <n v="21.314999999999998"/>
    <n v="1439.9079999999999"/>
    <n v="1439.9079999999999"/>
    <n v="205"/>
    <n v="56"/>
    <n v="10"/>
    <n v="271"/>
    <n v="137"/>
    <n v="429"/>
    <n v="15"/>
    <n v="110"/>
    <n v="4"/>
    <n v="695"/>
    <n v="152"/>
    <n v="99"/>
    <n v="695"/>
    <n v="946"/>
    <n v="54"/>
    <n v="92"/>
    <n v="416"/>
    <n v="562"/>
    <n v="272.89499999999998"/>
    <n v="9.032"/>
    <n v="498.71500000000003"/>
    <n v="780.64199999999983"/>
    <n v="9"/>
    <n v="57"/>
    <n v="82"/>
    <n v="148"/>
    <n v="596"/>
    <n v="341"/>
    <n v="39"/>
    <n v="976"/>
    <n v="0"/>
    <n v="6"/>
    <n v="10"/>
    <n v="16"/>
    <n v="427"/>
    <n v="165"/>
    <n v="15"/>
    <n v="150"/>
    <n v="0"/>
    <n v="757"/>
    <n v="12"/>
    <n v="94"/>
    <m/>
    <m/>
  </r>
  <r>
    <x v="2"/>
    <x v="10"/>
    <n v="147.21299999999999"/>
    <n v="444.30600000000004"/>
    <n v="0"/>
    <n v="176.17364000000001"/>
    <n v="767.69263999999998"/>
    <n v="767.69263999999998"/>
    <n v="972.2581100000001"/>
    <n v="1060.415"/>
    <n v="54.516999999999996"/>
    <n v="379.49300000000005"/>
    <n v="21.314999999999998"/>
    <n v="1439.9079999999999"/>
    <n v="1439.9079999999999"/>
    <n v="205"/>
    <n v="56"/>
    <n v="10"/>
    <n v="271"/>
    <n v="137"/>
    <n v="429"/>
    <n v="15"/>
    <n v="110"/>
    <n v="4"/>
    <n v="695"/>
    <n v="152"/>
    <n v="99"/>
    <n v="695"/>
    <n v="946"/>
    <n v="54"/>
    <n v="92"/>
    <n v="416"/>
    <n v="562"/>
    <n v="272.89499999999998"/>
    <n v="9.032"/>
    <n v="498.71500000000003"/>
    <n v="780.64199999999983"/>
    <n v="9"/>
    <n v="57"/>
    <n v="82"/>
    <n v="148"/>
    <n v="596"/>
    <n v="341"/>
    <n v="39"/>
    <n v="976"/>
    <n v="0"/>
    <n v="6"/>
    <n v="10"/>
    <n v="16"/>
    <n v="427"/>
    <n v="165"/>
    <n v="15"/>
    <n v="150"/>
    <n v="0"/>
    <n v="757"/>
    <n v="12"/>
    <n v="94"/>
    <m/>
    <m/>
  </r>
  <r>
    <x v="2"/>
    <x v="11"/>
    <n v="147.21299999999999"/>
    <n v="444.30600000000004"/>
    <n v="0"/>
    <n v="176.17364000000001"/>
    <n v="767.69263999999998"/>
    <n v="767.69263999999998"/>
    <n v="972.2581100000001"/>
    <n v="1060.415"/>
    <n v="54.516999999999996"/>
    <n v="379.49300000000005"/>
    <n v="21.314999999999998"/>
    <n v="1439.9079999999999"/>
    <n v="1439.9079999999999"/>
    <n v="205"/>
    <n v="56"/>
    <n v="10"/>
    <n v="271"/>
    <n v="137"/>
    <n v="429"/>
    <n v="15"/>
    <n v="110"/>
    <n v="4"/>
    <n v="695"/>
    <n v="152"/>
    <n v="99"/>
    <n v="695"/>
    <n v="946"/>
    <n v="54"/>
    <n v="92"/>
    <n v="416"/>
    <n v="562"/>
    <n v="272.89499999999998"/>
    <n v="9.032"/>
    <n v="498.71500000000003"/>
    <n v="780.64199999999983"/>
    <n v="9"/>
    <n v="57"/>
    <n v="82"/>
    <n v="148"/>
    <n v="596"/>
    <n v="341"/>
    <n v="39"/>
    <n v="976"/>
    <n v="0"/>
    <n v="6"/>
    <n v="10"/>
    <n v="16"/>
    <n v="427"/>
    <n v="165"/>
    <n v="15"/>
    <n v="150"/>
    <n v="0"/>
    <n v="757"/>
    <n v="12"/>
    <n v="94"/>
    <m/>
    <m/>
  </r>
  <r>
    <x v="3"/>
    <x v="0"/>
    <n v="147.21299999999999"/>
    <n v="444.30600000000004"/>
    <n v="0"/>
    <n v="176.17364000000001"/>
    <n v="767.69263999999998"/>
    <n v="767.69263999999998"/>
    <n v="972.2581100000001"/>
    <n v="1060.415"/>
    <n v="54.516999999999996"/>
    <n v="379.49300000000005"/>
    <n v="21.314999999999998"/>
    <n v="1439.9079999999999"/>
    <n v="1439.9079999999999"/>
    <n v="205"/>
    <n v="56"/>
    <n v="10"/>
    <n v="271"/>
    <n v="137"/>
    <n v="432"/>
    <n v="11"/>
    <n v="112"/>
    <n v="4"/>
    <n v="696"/>
    <n v="152"/>
    <n v="100"/>
    <n v="696"/>
    <n v="948"/>
    <n v="54"/>
    <n v="93"/>
    <n v="417"/>
    <n v="564"/>
    <n v="272.89499999999998"/>
    <n v="9.032"/>
    <n v="498.71500000000003"/>
    <n v="780.64199999999983"/>
    <n v="9"/>
    <n v="57"/>
    <n v="82"/>
    <n v="148"/>
    <n v="596"/>
    <n v="341"/>
    <n v="39"/>
    <n v="976"/>
    <n v="0"/>
    <n v="6"/>
    <n v="10"/>
    <n v="16"/>
    <n v="427"/>
    <n v="165"/>
    <n v="15"/>
    <n v="150"/>
    <n v="0"/>
    <n v="757"/>
    <n v="12"/>
    <n v="94"/>
    <m/>
    <m/>
  </r>
  <r>
    <x v="3"/>
    <x v="1"/>
    <n v="147.21299999999999"/>
    <n v="444.30600000000004"/>
    <n v="0"/>
    <n v="176.17364000000001"/>
    <n v="767.69263999999998"/>
    <n v="767.69263999999998"/>
    <n v="972.2581100000001"/>
    <n v="1060.415"/>
    <n v="54.516999999999996"/>
    <n v="379.49300000000005"/>
    <n v="21.314999999999998"/>
    <n v="1439.9079999999999"/>
    <n v="1439.9079999999999"/>
    <n v="205"/>
    <n v="56"/>
    <n v="10"/>
    <n v="271"/>
    <n v="137"/>
    <n v="432"/>
    <n v="11"/>
    <n v="112"/>
    <n v="4"/>
    <n v="696"/>
    <n v="152"/>
    <n v="100"/>
    <n v="696"/>
    <n v="948"/>
    <n v="54"/>
    <n v="93"/>
    <n v="417"/>
    <n v="564"/>
    <n v="272.89499999999998"/>
    <n v="9.032"/>
    <n v="498.71500000000003"/>
    <n v="780.64199999999983"/>
    <n v="9"/>
    <n v="57"/>
    <n v="82"/>
    <n v="148"/>
    <n v="596"/>
    <n v="341"/>
    <n v="39"/>
    <n v="976"/>
    <n v="0"/>
    <n v="6"/>
    <n v="10"/>
    <n v="16"/>
    <n v="427"/>
    <n v="165"/>
    <n v="15"/>
    <n v="150"/>
    <n v="0"/>
    <n v="757"/>
    <n v="12"/>
    <n v="94"/>
    <m/>
    <m/>
  </r>
  <r>
    <x v="3"/>
    <x v="2"/>
    <n v="147.21299999999999"/>
    <n v="444.30600000000004"/>
    <n v="0"/>
    <n v="176.17364000000001"/>
    <n v="767.69263999999998"/>
    <n v="767.69263999999998"/>
    <n v="972.2581100000001"/>
    <n v="1060.415"/>
    <n v="54.516999999999996"/>
    <n v="379.49300000000005"/>
    <n v="21.314999999999998"/>
    <n v="1439.9079999999999"/>
    <n v="1439.9079999999999"/>
    <n v="205"/>
    <n v="56"/>
    <n v="10"/>
    <n v="271"/>
    <n v="137"/>
    <n v="432"/>
    <n v="11"/>
    <n v="112"/>
    <n v="4"/>
    <n v="696"/>
    <n v="152"/>
    <n v="100"/>
    <n v="696"/>
    <n v="948"/>
    <n v="54"/>
    <n v="93"/>
    <n v="417"/>
    <n v="564"/>
    <n v="272.89499999999998"/>
    <n v="9.032"/>
    <n v="498.71500000000003"/>
    <n v="780.64199999999983"/>
    <n v="9"/>
    <n v="57"/>
    <n v="82"/>
    <n v="148"/>
    <n v="596"/>
    <n v="341"/>
    <n v="39"/>
    <n v="976"/>
    <n v="0"/>
    <n v="6"/>
    <n v="10"/>
    <n v="16"/>
    <n v="427"/>
    <n v="165"/>
    <n v="15"/>
    <n v="150"/>
    <n v="0"/>
    <n v="757"/>
    <n v="12"/>
    <n v="94"/>
    <m/>
    <m/>
  </r>
  <r>
    <x v="3"/>
    <x v="3"/>
    <n v="147.21299999999999"/>
    <n v="444.30600000000004"/>
    <n v="0"/>
    <n v="176.17364000000001"/>
    <n v="767.69263999999998"/>
    <n v="767.69263999999998"/>
    <n v="972.2581100000001"/>
    <n v="1060.415"/>
    <n v="54.516999999999996"/>
    <n v="379.49300000000005"/>
    <n v="21.314999999999998"/>
    <n v="1439.9079999999999"/>
    <n v="1439.9079999999999"/>
    <n v="205"/>
    <n v="56"/>
    <n v="10"/>
    <n v="271"/>
    <n v="137"/>
    <n v="432"/>
    <n v="11"/>
    <n v="112"/>
    <n v="4"/>
    <n v="696"/>
    <n v="152"/>
    <n v="100"/>
    <n v="696"/>
    <n v="948"/>
    <n v="54"/>
    <n v="93"/>
    <n v="417"/>
    <n v="564"/>
    <n v="272.89499999999998"/>
    <n v="9.032"/>
    <n v="498.71500000000003"/>
    <n v="780.64199999999983"/>
    <n v="9"/>
    <n v="57"/>
    <n v="82"/>
    <n v="148"/>
    <n v="596"/>
    <n v="341"/>
    <n v="39"/>
    <n v="976"/>
    <n v="0"/>
    <n v="6"/>
    <n v="10"/>
    <n v="16"/>
    <n v="427"/>
    <n v="165"/>
    <n v="15"/>
    <n v="150"/>
    <n v="0"/>
    <n v="757"/>
    <n v="12"/>
    <n v="94"/>
    <m/>
    <m/>
  </r>
  <r>
    <x v="3"/>
    <x v="4"/>
    <n v="147.21299999999999"/>
    <n v="444.30600000000004"/>
    <n v="0"/>
    <n v="176.17364000000001"/>
    <n v="767.69263999999998"/>
    <n v="767.69263999999998"/>
    <n v="972.2581100000001"/>
    <n v="1060.415"/>
    <n v="54.516999999999996"/>
    <n v="379.49300000000005"/>
    <n v="21.314999999999998"/>
    <n v="1439.9079999999999"/>
    <n v="1439.9079999999999"/>
    <n v="205"/>
    <n v="56"/>
    <n v="10"/>
    <n v="271"/>
    <n v="137"/>
    <n v="432"/>
    <n v="11"/>
    <n v="112"/>
    <n v="4"/>
    <n v="696"/>
    <n v="152"/>
    <n v="100"/>
    <n v="696"/>
    <n v="948"/>
    <n v="54"/>
    <n v="93"/>
    <n v="417"/>
    <n v="564"/>
    <n v="272.89499999999998"/>
    <n v="9.032"/>
    <n v="498.71500000000003"/>
    <n v="780.64199999999983"/>
    <n v="9"/>
    <n v="57"/>
    <n v="82"/>
    <n v="148"/>
    <n v="596"/>
    <n v="341"/>
    <n v="39"/>
    <n v="976"/>
    <n v="0"/>
    <n v="6"/>
    <n v="10"/>
    <n v="16"/>
    <n v="427"/>
    <n v="165"/>
    <n v="15"/>
    <n v="150"/>
    <n v="0"/>
    <n v="757"/>
    <n v="12"/>
    <n v="94"/>
    <m/>
    <m/>
  </r>
  <r>
    <x v="3"/>
    <x v="5"/>
    <n v="147.21299999999999"/>
    <n v="444.30600000000004"/>
    <n v="0"/>
    <n v="176.17364000000001"/>
    <n v="767.69263999999998"/>
    <n v="767.69263999999998"/>
    <n v="972.2581100000001"/>
    <n v="1060.415"/>
    <n v="54.516999999999996"/>
    <n v="379.49300000000005"/>
    <n v="21.314999999999998"/>
    <n v="1439.9079999999999"/>
    <n v="1439.9079999999999"/>
    <n v="205"/>
    <n v="56"/>
    <n v="10"/>
    <n v="271"/>
    <n v="137"/>
    <n v="432"/>
    <n v="11"/>
    <n v="112"/>
    <n v="4"/>
    <n v="696"/>
    <n v="152"/>
    <n v="100"/>
    <n v="696"/>
    <n v="948"/>
    <n v="54"/>
    <n v="93"/>
    <n v="417"/>
    <n v="564"/>
    <n v="272.89499999999998"/>
    <n v="9.032"/>
    <n v="498.71500000000003"/>
    <n v="780.64199999999983"/>
    <n v="9"/>
    <n v="57"/>
    <n v="82"/>
    <n v="148"/>
    <n v="596"/>
    <n v="341"/>
    <n v="39"/>
    <n v="976"/>
    <n v="0"/>
    <n v="6"/>
    <n v="10"/>
    <n v="16"/>
    <n v="427"/>
    <n v="165"/>
    <n v="15"/>
    <n v="150"/>
    <n v="0"/>
    <n v="757"/>
    <n v="12"/>
    <n v="94"/>
    <m/>
    <m/>
  </r>
  <r>
    <x v="3"/>
    <x v="6"/>
    <n v="147.21299999999999"/>
    <n v="444.30600000000004"/>
    <n v="0"/>
    <n v="176.17364000000001"/>
    <n v="767.69263999999998"/>
    <n v="767.69263999999998"/>
    <n v="972.2581100000001"/>
    <n v="1060.415"/>
    <n v="54.516999999999996"/>
    <n v="379.49300000000005"/>
    <n v="21.314999999999998"/>
    <n v="1439.9079999999999"/>
    <n v="1439.9079999999999"/>
    <n v="205"/>
    <n v="56"/>
    <n v="10"/>
    <n v="271"/>
    <n v="137"/>
    <n v="432"/>
    <n v="11"/>
    <n v="112"/>
    <n v="4"/>
    <n v="696"/>
    <n v="152"/>
    <n v="100"/>
    <n v="696"/>
    <n v="948"/>
    <n v="54"/>
    <n v="93"/>
    <n v="417"/>
    <n v="564"/>
    <n v="272.89499999999998"/>
    <n v="9.032"/>
    <n v="498.71500000000003"/>
    <n v="780.64199999999983"/>
    <n v="9"/>
    <n v="57"/>
    <n v="82"/>
    <n v="148"/>
    <n v="596"/>
    <n v="341"/>
    <n v="39"/>
    <n v="976"/>
    <n v="0"/>
    <n v="6"/>
    <n v="10"/>
    <n v="16"/>
    <n v="427"/>
    <n v="165"/>
    <n v="15"/>
    <n v="150"/>
    <n v="0"/>
    <n v="757"/>
    <n v="12"/>
    <n v="94"/>
    <m/>
    <m/>
  </r>
  <r>
    <x v="3"/>
    <x v="7"/>
    <n v="147.21299999999999"/>
    <n v="444.30600000000004"/>
    <n v="0"/>
    <n v="176.17364000000001"/>
    <n v="767.69263999999998"/>
    <n v="767.69263999999998"/>
    <n v="972.2581100000001"/>
    <n v="1060.415"/>
    <n v="54.516999999999996"/>
    <n v="379.49300000000005"/>
    <n v="21.314999999999998"/>
    <n v="1439.9079999999999"/>
    <n v="1439.9079999999999"/>
    <n v="205"/>
    <n v="56"/>
    <n v="10"/>
    <n v="271"/>
    <n v="137"/>
    <n v="432"/>
    <n v="11"/>
    <n v="112"/>
    <n v="4"/>
    <n v="696"/>
    <n v="152"/>
    <n v="100"/>
    <n v="696"/>
    <n v="948"/>
    <n v="54"/>
    <n v="93"/>
    <n v="417"/>
    <n v="564"/>
    <n v="272.89499999999998"/>
    <n v="9.032"/>
    <n v="498.71500000000003"/>
    <n v="780.64199999999983"/>
    <n v="9"/>
    <n v="57"/>
    <n v="82"/>
    <n v="148"/>
    <n v="596"/>
    <n v="341"/>
    <n v="39"/>
    <n v="976"/>
    <n v="0"/>
    <n v="6"/>
    <n v="10"/>
    <n v="16"/>
    <n v="427"/>
    <n v="165"/>
    <n v="15"/>
    <n v="150"/>
    <n v="0"/>
    <n v="757"/>
    <n v="12"/>
    <n v="94"/>
    <m/>
    <m/>
  </r>
  <r>
    <x v="3"/>
    <x v="8"/>
    <n v="147.21299999999999"/>
    <n v="444.30600000000004"/>
    <n v="0"/>
    <n v="176.17364000000001"/>
    <n v="767.69263999999998"/>
    <n v="767.69263999999998"/>
    <n v="972.2581100000001"/>
    <n v="1060.415"/>
    <n v="54.516999999999996"/>
    <n v="379.49300000000005"/>
    <n v="21.314999999999998"/>
    <n v="1439.9079999999999"/>
    <n v="1439.9079999999999"/>
    <n v="205"/>
    <n v="56"/>
    <n v="10"/>
    <n v="271"/>
    <n v="137"/>
    <n v="432"/>
    <n v="11"/>
    <n v="112"/>
    <n v="4"/>
    <n v="696"/>
    <n v="152"/>
    <n v="100"/>
    <n v="696"/>
    <n v="948"/>
    <n v="54"/>
    <n v="93"/>
    <n v="417"/>
    <n v="564"/>
    <n v="272.89499999999998"/>
    <n v="9.032"/>
    <n v="498.71500000000003"/>
    <n v="780.64199999999983"/>
    <n v="9"/>
    <n v="57"/>
    <n v="82"/>
    <n v="148"/>
    <n v="596"/>
    <n v="341"/>
    <n v="39"/>
    <n v="976"/>
    <n v="0"/>
    <n v="6"/>
    <n v="10"/>
    <n v="16"/>
    <n v="427"/>
    <n v="165"/>
    <n v="15"/>
    <n v="150"/>
    <n v="0"/>
    <n v="757"/>
    <n v="12"/>
    <n v="94"/>
    <m/>
    <m/>
  </r>
  <r>
    <x v="3"/>
    <x v="9"/>
    <n v="147.21299999999999"/>
    <n v="444.30600000000004"/>
    <n v="0"/>
    <n v="176.17364000000001"/>
    <n v="767.69263999999998"/>
    <n v="767.69263999999998"/>
    <n v="972.2581100000001"/>
    <n v="1060.415"/>
    <n v="54.516999999999996"/>
    <n v="379.49300000000005"/>
    <n v="21.314999999999998"/>
    <n v="1439.9079999999999"/>
    <n v="1439.9079999999999"/>
    <n v="205"/>
    <n v="56"/>
    <n v="10"/>
    <n v="271"/>
    <n v="137"/>
    <n v="432"/>
    <n v="11"/>
    <n v="112"/>
    <n v="4"/>
    <n v="696"/>
    <n v="152"/>
    <n v="100"/>
    <n v="696"/>
    <n v="948"/>
    <n v="54"/>
    <n v="93"/>
    <n v="417"/>
    <n v="564"/>
    <n v="272.89499999999998"/>
    <n v="9.032"/>
    <n v="498.71500000000003"/>
    <n v="780.64199999999983"/>
    <n v="9"/>
    <n v="57"/>
    <n v="82"/>
    <n v="148"/>
    <n v="596"/>
    <n v="341"/>
    <n v="39"/>
    <n v="976"/>
    <n v="0"/>
    <n v="6"/>
    <n v="10"/>
    <n v="16"/>
    <n v="427"/>
    <n v="165"/>
    <n v="15"/>
    <n v="150"/>
    <n v="0"/>
    <n v="757"/>
    <n v="12"/>
    <n v="94"/>
    <m/>
    <m/>
  </r>
  <r>
    <x v="3"/>
    <x v="10"/>
    <n v="147.21299999999999"/>
    <n v="444.30600000000004"/>
    <n v="0"/>
    <n v="176.17364000000001"/>
    <n v="767.69263999999998"/>
    <n v="767.69263999999998"/>
    <n v="972.2581100000001"/>
    <n v="1060.415"/>
    <n v="54.516999999999996"/>
    <n v="379.49300000000005"/>
    <n v="21.314999999999998"/>
    <n v="1439.9079999999999"/>
    <n v="1439.9079999999999"/>
    <n v="205"/>
    <n v="56"/>
    <n v="10"/>
    <n v="271"/>
    <n v="137"/>
    <n v="432"/>
    <n v="11"/>
    <n v="112"/>
    <n v="4"/>
    <n v="696"/>
    <n v="152"/>
    <n v="100"/>
    <n v="696"/>
    <n v="948"/>
    <n v="54"/>
    <n v="93"/>
    <n v="417"/>
    <n v="564"/>
    <n v="272.89499999999998"/>
    <n v="9.032"/>
    <n v="498.71500000000003"/>
    <n v="780.64199999999983"/>
    <n v="9"/>
    <n v="57"/>
    <n v="82"/>
    <n v="148"/>
    <n v="596"/>
    <n v="341"/>
    <n v="39"/>
    <n v="976"/>
    <n v="0"/>
    <n v="6"/>
    <n v="10"/>
    <n v="16"/>
    <n v="427"/>
    <n v="165"/>
    <n v="15"/>
    <n v="150"/>
    <n v="0"/>
    <n v="757"/>
    <n v="12"/>
    <n v="94"/>
    <m/>
    <m/>
  </r>
  <r>
    <x v="3"/>
    <x v="11"/>
    <n v="147.21299999999999"/>
    <n v="444.30600000000004"/>
    <n v="0"/>
    <n v="176.17364000000001"/>
    <n v="767.69263999999998"/>
    <n v="767.69263999999998"/>
    <n v="972.2581100000001"/>
    <n v="1060.415"/>
    <n v="54.516999999999996"/>
    <n v="379.49300000000005"/>
    <n v="21.314999999999998"/>
    <n v="1439.9079999999999"/>
    <n v="1439.9079999999999"/>
    <n v="205"/>
    <n v="56"/>
    <n v="10"/>
    <n v="271"/>
    <n v="137"/>
    <n v="432"/>
    <n v="11"/>
    <n v="112"/>
    <n v="4"/>
    <n v="696"/>
    <n v="152"/>
    <n v="100"/>
    <n v="696"/>
    <n v="948"/>
    <n v="54"/>
    <n v="93"/>
    <n v="417"/>
    <n v="564"/>
    <n v="272.89499999999998"/>
    <n v="9.032"/>
    <n v="498.71500000000003"/>
    <n v="780.64199999999983"/>
    <n v="9"/>
    <n v="57"/>
    <n v="82"/>
    <n v="148"/>
    <n v="596"/>
    <n v="341"/>
    <n v="39"/>
    <n v="976"/>
    <n v="0"/>
    <n v="6"/>
    <n v="10"/>
    <n v="16"/>
    <n v="427"/>
    <n v="165"/>
    <n v="15"/>
    <n v="150"/>
    <n v="0"/>
    <n v="757"/>
    <n v="12"/>
    <n v="94"/>
    <m/>
    <m/>
  </r>
  <r>
    <x v="4"/>
    <x v="0"/>
    <n v="147.21299999999999"/>
    <n v="444.30600000000004"/>
    <n v="0"/>
    <n v="176.17364000000001"/>
    <n v="767.69263999999998"/>
    <n v="767.69263999999998"/>
    <n v="972.2581100000001"/>
    <n v="1060.415"/>
    <n v="54.516999999999996"/>
    <n v="379.49300000000005"/>
    <n v="21.314999999999998"/>
    <n v="1439.9079999999999"/>
    <n v="1439.9079999999999"/>
    <n v="203"/>
    <n v="58"/>
    <n v="10"/>
    <n v="271"/>
    <n v="136"/>
    <n v="433"/>
    <n v="11"/>
    <n v="112"/>
    <n v="4"/>
    <n v="696"/>
    <n v="152"/>
    <n v="100"/>
    <n v="696"/>
    <n v="948"/>
    <n v="54"/>
    <n v="93"/>
    <n v="417"/>
    <n v="564"/>
    <n v="272.89499999999998"/>
    <n v="9.032"/>
    <n v="498.71500000000003"/>
    <n v="780.64199999999983"/>
    <n v="9"/>
    <n v="57"/>
    <n v="82"/>
    <n v="148"/>
    <n v="596"/>
    <n v="341"/>
    <n v="39"/>
    <n v="976"/>
    <n v="0"/>
    <n v="6"/>
    <n v="10"/>
    <n v="16"/>
    <n v="427"/>
    <n v="165"/>
    <n v="15"/>
    <n v="150"/>
    <n v="0"/>
    <n v="757"/>
    <n v="12"/>
    <n v="94"/>
    <m/>
    <m/>
  </r>
  <r>
    <x v="4"/>
    <x v="1"/>
    <n v="147.21299999999999"/>
    <n v="444.30600000000004"/>
    <n v="0"/>
    <n v="176.17364000000001"/>
    <n v="767.69263999999998"/>
    <n v="767.69263999999998"/>
    <n v="972.2581100000001"/>
    <n v="1060.415"/>
    <n v="54.516999999999996"/>
    <n v="379.49300000000005"/>
    <n v="21.314999999999998"/>
    <n v="1439.9079999999999"/>
    <n v="1439.9079999999999"/>
    <n v="203"/>
    <n v="58"/>
    <n v="10"/>
    <n v="271"/>
    <n v="136"/>
    <n v="433"/>
    <n v="11"/>
    <n v="112"/>
    <n v="4"/>
    <n v="696"/>
    <n v="152"/>
    <n v="100"/>
    <n v="696"/>
    <n v="948"/>
    <n v="54"/>
    <n v="93"/>
    <n v="417"/>
    <n v="564"/>
    <n v="272.89499999999998"/>
    <n v="9.032"/>
    <n v="498.71500000000003"/>
    <n v="780.64199999999983"/>
    <n v="9"/>
    <n v="57"/>
    <n v="82"/>
    <n v="148"/>
    <n v="596"/>
    <n v="341"/>
    <n v="39"/>
    <n v="976"/>
    <n v="0"/>
    <n v="6"/>
    <n v="10"/>
    <n v="16"/>
    <n v="427"/>
    <n v="165"/>
    <n v="15"/>
    <n v="150"/>
    <n v="0"/>
    <n v="757"/>
    <n v="12"/>
    <n v="94"/>
    <m/>
    <m/>
  </r>
  <r>
    <x v="4"/>
    <x v="2"/>
    <n v="147.21299999999999"/>
    <n v="444.30600000000004"/>
    <n v="0"/>
    <n v="176.17364000000001"/>
    <n v="767.69263999999998"/>
    <n v="767.69263999999998"/>
    <n v="972.2581100000001"/>
    <n v="1060.415"/>
    <n v="54.516999999999996"/>
    <n v="379.49300000000005"/>
    <n v="21.314999999999998"/>
    <n v="1439.9079999999999"/>
    <n v="1439.9079999999999"/>
    <n v="203"/>
    <n v="58"/>
    <n v="10"/>
    <n v="271"/>
    <n v="136"/>
    <n v="433"/>
    <n v="11"/>
    <n v="112"/>
    <n v="4"/>
    <n v="696"/>
    <n v="152"/>
    <n v="100"/>
    <n v="696"/>
    <n v="948"/>
    <n v="54"/>
    <n v="93"/>
    <n v="417"/>
    <n v="564"/>
    <n v="272.89499999999998"/>
    <n v="9.032"/>
    <n v="498.71500000000003"/>
    <n v="780.64199999999983"/>
    <n v="9"/>
    <n v="57"/>
    <n v="82"/>
    <n v="148"/>
    <n v="596"/>
    <n v="341"/>
    <n v="39"/>
    <n v="976"/>
    <n v="0"/>
    <n v="6"/>
    <n v="10"/>
    <n v="16"/>
    <n v="427"/>
    <n v="165"/>
    <n v="15"/>
    <n v="150"/>
    <n v="0"/>
    <n v="757"/>
    <n v="12"/>
    <n v="94"/>
    <m/>
    <m/>
  </r>
  <r>
    <x v="4"/>
    <x v="3"/>
    <n v="147.21299999999999"/>
    <n v="444.30600000000004"/>
    <n v="0"/>
    <n v="176.17364000000001"/>
    <n v="767.69263999999998"/>
    <n v="767.69263999999998"/>
    <n v="972.2581100000001"/>
    <n v="1060.415"/>
    <n v="54.516999999999996"/>
    <n v="379.49300000000005"/>
    <n v="21.314999999999998"/>
    <n v="1439.9079999999999"/>
    <n v="1439.9079999999999"/>
    <n v="203"/>
    <n v="58"/>
    <n v="10"/>
    <n v="271"/>
    <n v="136"/>
    <n v="433"/>
    <n v="11"/>
    <n v="112"/>
    <n v="4"/>
    <n v="696"/>
    <n v="152"/>
    <n v="100"/>
    <n v="696"/>
    <n v="948"/>
    <n v="54"/>
    <n v="93"/>
    <n v="417"/>
    <n v="564"/>
    <n v="272.89499999999998"/>
    <n v="9.032"/>
    <n v="498.71500000000003"/>
    <n v="780.64199999999983"/>
    <n v="9"/>
    <n v="57"/>
    <n v="82"/>
    <n v="148"/>
    <n v="596"/>
    <n v="341"/>
    <n v="39"/>
    <n v="976"/>
    <n v="0"/>
    <n v="6"/>
    <n v="10"/>
    <n v="16"/>
    <n v="427"/>
    <n v="165"/>
    <n v="15"/>
    <n v="150"/>
    <n v="0"/>
    <n v="757"/>
    <n v="12"/>
    <n v="94"/>
    <m/>
    <m/>
  </r>
  <r>
    <x v="4"/>
    <x v="4"/>
    <n v="147.21299999999999"/>
    <n v="444.30600000000004"/>
    <n v="0"/>
    <n v="176.17364000000001"/>
    <n v="767.69263999999998"/>
    <n v="767.69263999999998"/>
    <n v="972.2581100000001"/>
    <n v="1060.415"/>
    <n v="54.516999999999996"/>
    <n v="379.49300000000005"/>
    <n v="21.314999999999998"/>
    <n v="1439.9079999999999"/>
    <n v="1439.9079999999999"/>
    <n v="203"/>
    <n v="58"/>
    <n v="10"/>
    <n v="271"/>
    <n v="136"/>
    <n v="433"/>
    <n v="11"/>
    <n v="112"/>
    <n v="4"/>
    <n v="696"/>
    <n v="152"/>
    <n v="100"/>
    <n v="696"/>
    <n v="948"/>
    <n v="54"/>
    <n v="93"/>
    <n v="417"/>
    <n v="564"/>
    <n v="272.89499999999998"/>
    <n v="9.032"/>
    <n v="498.71500000000003"/>
    <n v="780.64199999999983"/>
    <n v="9"/>
    <n v="57"/>
    <n v="82"/>
    <n v="148"/>
    <n v="596"/>
    <n v="341"/>
    <n v="39"/>
    <n v="976"/>
    <n v="0"/>
    <n v="6"/>
    <n v="10"/>
    <n v="16"/>
    <n v="427"/>
    <n v="165"/>
    <n v="15"/>
    <n v="150"/>
    <n v="0"/>
    <n v="757"/>
    <n v="12"/>
    <n v="94"/>
    <m/>
    <m/>
  </r>
  <r>
    <x v="4"/>
    <x v="5"/>
    <n v="147.21299999999999"/>
    <n v="444.30600000000004"/>
    <n v="0"/>
    <n v="176.17364000000001"/>
    <n v="767.69263999999998"/>
    <n v="767.69263999999998"/>
    <n v="972.2581100000001"/>
    <n v="1060.415"/>
    <n v="54.516999999999996"/>
    <n v="379.49300000000005"/>
    <n v="21.314999999999998"/>
    <n v="1439.9079999999999"/>
    <n v="1439.9079999999999"/>
    <n v="203"/>
    <n v="58"/>
    <n v="10"/>
    <n v="271"/>
    <n v="136"/>
    <n v="433"/>
    <n v="11"/>
    <n v="112"/>
    <n v="4"/>
    <n v="696"/>
    <n v="152"/>
    <n v="100"/>
    <n v="696"/>
    <n v="948"/>
    <n v="54"/>
    <n v="93"/>
    <n v="417"/>
    <n v="564"/>
    <n v="272.89499999999998"/>
    <n v="9.032"/>
    <n v="498.71500000000003"/>
    <n v="780.64199999999983"/>
    <n v="9"/>
    <n v="57"/>
    <n v="82"/>
    <n v="148"/>
    <n v="596"/>
    <n v="341"/>
    <n v="39"/>
    <n v="976"/>
    <n v="0"/>
    <n v="6"/>
    <n v="10"/>
    <n v="16"/>
    <n v="427"/>
    <n v="165"/>
    <n v="15"/>
    <n v="150"/>
    <n v="0"/>
    <n v="757"/>
    <n v="12"/>
    <n v="94"/>
    <m/>
    <m/>
  </r>
  <r>
    <x v="4"/>
    <x v="6"/>
    <n v="147.21299999999999"/>
    <n v="444.30600000000004"/>
    <n v="0"/>
    <n v="176.17364000000001"/>
    <n v="767.69263999999998"/>
    <n v="767.69263999999998"/>
    <n v="972.2581100000001"/>
    <n v="1060.415"/>
    <n v="54.516999999999996"/>
    <n v="379.49300000000005"/>
    <n v="21.314999999999998"/>
    <n v="1439.9079999999999"/>
    <n v="1439.9079999999999"/>
    <n v="203"/>
    <n v="58"/>
    <n v="10"/>
    <n v="271"/>
    <n v="136"/>
    <n v="433"/>
    <n v="11"/>
    <n v="112"/>
    <n v="4"/>
    <n v="696"/>
    <n v="152"/>
    <n v="100"/>
    <n v="696"/>
    <n v="948"/>
    <n v="54"/>
    <n v="93"/>
    <n v="417"/>
    <n v="564"/>
    <n v="272.89499999999998"/>
    <n v="9.032"/>
    <n v="498.71500000000003"/>
    <n v="780.64199999999983"/>
    <n v="9"/>
    <n v="57"/>
    <n v="82"/>
    <n v="148"/>
    <n v="596"/>
    <n v="341"/>
    <n v="39"/>
    <n v="976"/>
    <n v="0"/>
    <n v="6"/>
    <n v="10"/>
    <n v="16"/>
    <n v="427"/>
    <n v="165"/>
    <n v="15"/>
    <n v="150"/>
    <n v="0"/>
    <n v="757"/>
    <n v="12"/>
    <n v="94"/>
    <m/>
    <m/>
  </r>
  <r>
    <x v="4"/>
    <x v="7"/>
    <n v="147.21299999999999"/>
    <n v="444.30600000000004"/>
    <n v="0"/>
    <n v="176.17364000000001"/>
    <n v="767.69263999999998"/>
    <n v="767.69263999999998"/>
    <n v="972.2581100000001"/>
    <n v="1060.415"/>
    <n v="54.516999999999996"/>
    <n v="379.49300000000005"/>
    <n v="21.314999999999998"/>
    <n v="1439.9079999999999"/>
    <n v="1439.9079999999999"/>
    <n v="203"/>
    <n v="58"/>
    <n v="10"/>
    <n v="271"/>
    <n v="136"/>
    <n v="433"/>
    <n v="11"/>
    <n v="112"/>
    <n v="4"/>
    <n v="696"/>
    <n v="152"/>
    <n v="100"/>
    <n v="696"/>
    <n v="948"/>
    <n v="54"/>
    <n v="93"/>
    <n v="417"/>
    <n v="564"/>
    <n v="272.89499999999998"/>
    <n v="9.032"/>
    <n v="498.71500000000003"/>
    <n v="780.64199999999983"/>
    <n v="9"/>
    <n v="57"/>
    <n v="82"/>
    <n v="148"/>
    <n v="596"/>
    <n v="341"/>
    <n v="39"/>
    <n v="976"/>
    <n v="0"/>
    <n v="6"/>
    <n v="10"/>
    <n v="16"/>
    <n v="427"/>
    <n v="165"/>
    <n v="15"/>
    <n v="150"/>
    <n v="0"/>
    <n v="757"/>
    <n v="12"/>
    <n v="94"/>
    <m/>
    <m/>
  </r>
  <r>
    <x v="4"/>
    <x v="8"/>
    <n v="147.21299999999999"/>
    <n v="444.30600000000004"/>
    <n v="0"/>
    <n v="176.17364000000001"/>
    <n v="767.69263999999998"/>
    <n v="767.69263999999998"/>
    <n v="972.2581100000001"/>
    <n v="1060.415"/>
    <n v="54.516999999999996"/>
    <n v="379.49300000000005"/>
    <n v="21.314999999999998"/>
    <n v="1439.9079999999999"/>
    <n v="1439.9079999999999"/>
    <n v="203"/>
    <n v="58"/>
    <n v="10"/>
    <n v="271"/>
    <n v="136"/>
    <n v="433"/>
    <n v="11"/>
    <n v="112"/>
    <n v="4"/>
    <n v="696"/>
    <n v="152"/>
    <n v="100"/>
    <n v="696"/>
    <n v="948"/>
    <n v="54"/>
    <n v="93"/>
    <n v="417"/>
    <n v="564"/>
    <n v="272.89499999999998"/>
    <n v="9.032"/>
    <n v="498.71500000000003"/>
    <n v="780.64199999999983"/>
    <n v="9"/>
    <n v="57"/>
    <n v="82"/>
    <n v="148"/>
    <n v="596"/>
    <n v="341"/>
    <n v="39"/>
    <n v="976"/>
    <n v="0"/>
    <n v="6"/>
    <n v="10"/>
    <n v="16"/>
    <n v="427"/>
    <n v="165"/>
    <n v="15"/>
    <n v="150"/>
    <n v="0"/>
    <n v="757"/>
    <n v="12"/>
    <n v="94"/>
    <m/>
    <m/>
  </r>
  <r>
    <x v="4"/>
    <x v="9"/>
    <n v="147.21299999999999"/>
    <n v="444.30600000000004"/>
    <n v="0"/>
    <n v="176.17364000000001"/>
    <n v="767.69263999999998"/>
    <n v="767.69263999999998"/>
    <n v="972.2581100000001"/>
    <n v="1060.415"/>
    <n v="54.516999999999996"/>
    <n v="379.49300000000005"/>
    <n v="21.314999999999998"/>
    <n v="1439.9079999999999"/>
    <n v="1439.9079999999999"/>
    <n v="203"/>
    <n v="58"/>
    <n v="10"/>
    <n v="271"/>
    <n v="136"/>
    <n v="433"/>
    <n v="11"/>
    <n v="112"/>
    <n v="4"/>
    <n v="696"/>
    <n v="152"/>
    <n v="100"/>
    <n v="696"/>
    <n v="948"/>
    <n v="54"/>
    <n v="93"/>
    <n v="417"/>
    <n v="564"/>
    <n v="272.89499999999998"/>
    <n v="9.032"/>
    <n v="498.71500000000003"/>
    <n v="780.64199999999983"/>
    <n v="9"/>
    <n v="57"/>
    <n v="82"/>
    <n v="148"/>
    <n v="596"/>
    <n v="341"/>
    <n v="39"/>
    <n v="976"/>
    <n v="0"/>
    <n v="6"/>
    <n v="10"/>
    <n v="16"/>
    <n v="427"/>
    <n v="165"/>
    <n v="15"/>
    <n v="150"/>
    <n v="0"/>
    <n v="757"/>
    <n v="12"/>
    <n v="94"/>
    <m/>
    <m/>
  </r>
  <r>
    <x v="4"/>
    <x v="10"/>
    <n v="147.21299999999999"/>
    <n v="444.30600000000004"/>
    <n v="0"/>
    <n v="176.17364000000001"/>
    <n v="767.69263999999998"/>
    <n v="767.69263999999998"/>
    <n v="972.2581100000001"/>
    <n v="1060.415"/>
    <n v="54.516999999999996"/>
    <n v="379.49300000000005"/>
    <n v="21.314999999999998"/>
    <n v="1439.9079999999999"/>
    <n v="1439.9079999999999"/>
    <n v="203"/>
    <n v="58"/>
    <n v="10"/>
    <n v="271"/>
    <n v="136"/>
    <n v="433"/>
    <n v="11"/>
    <n v="112"/>
    <n v="4"/>
    <n v="696"/>
    <n v="152"/>
    <n v="100"/>
    <n v="696"/>
    <n v="948"/>
    <n v="54"/>
    <n v="93"/>
    <n v="417"/>
    <n v="564"/>
    <n v="272.89499999999998"/>
    <n v="9.032"/>
    <n v="498.71500000000003"/>
    <n v="780.64199999999983"/>
    <n v="9"/>
    <n v="57"/>
    <n v="82"/>
    <n v="148"/>
    <n v="596"/>
    <n v="341"/>
    <n v="39"/>
    <n v="976"/>
    <n v="0"/>
    <n v="6"/>
    <n v="10"/>
    <n v="16"/>
    <n v="427"/>
    <n v="165"/>
    <n v="15"/>
    <n v="150"/>
    <n v="0"/>
    <n v="757"/>
    <n v="12"/>
    <n v="94"/>
    <m/>
    <m/>
  </r>
  <r>
    <x v="4"/>
    <x v="11"/>
    <n v="147.21299999999999"/>
    <n v="444.30600000000004"/>
    <n v="0"/>
    <n v="176.17364000000001"/>
    <n v="767.69263999999998"/>
    <n v="767.69263999999998"/>
    <n v="972.2581100000001"/>
    <n v="1060.415"/>
    <n v="54.516999999999996"/>
    <n v="379.49300000000005"/>
    <n v="21.314999999999998"/>
    <n v="1439.9079999999999"/>
    <n v="1439.9079999999999"/>
    <n v="203"/>
    <n v="58"/>
    <n v="10"/>
    <n v="271"/>
    <n v="136"/>
    <n v="433"/>
    <n v="11"/>
    <n v="112"/>
    <n v="4"/>
    <n v="696"/>
    <n v="152"/>
    <n v="100"/>
    <n v="696"/>
    <n v="948"/>
    <n v="54"/>
    <n v="93"/>
    <n v="417"/>
    <n v="564"/>
    <n v="272.89499999999998"/>
    <n v="9.032"/>
    <n v="498.71500000000003"/>
    <n v="780.64199999999983"/>
    <n v="9"/>
    <n v="57"/>
    <n v="82"/>
    <n v="148"/>
    <n v="596"/>
    <n v="341"/>
    <n v="39"/>
    <n v="976"/>
    <n v="0"/>
    <n v="6"/>
    <n v="10"/>
    <n v="16"/>
    <n v="427"/>
    <n v="165"/>
    <n v="15"/>
    <n v="150"/>
    <n v="0"/>
    <n v="757"/>
    <n v="12"/>
    <n v="94"/>
    <m/>
    <m/>
  </r>
  <r>
    <x v="5"/>
    <x v="0"/>
    <n v="147.21299999999999"/>
    <n v="444.30600000000004"/>
    <n v="0"/>
    <n v="176.17364000000001"/>
    <n v="767.69263999999998"/>
    <n v="767.69263999999998"/>
    <n v="972.2581100000001"/>
    <n v="1060.415"/>
    <n v="54.516999999999996"/>
    <n v="379.49300000000005"/>
    <n v="21.314999999999998"/>
    <n v="1439.9079999999999"/>
    <n v="1439.9079999999999"/>
    <n v="203"/>
    <n v="58"/>
    <n v="10"/>
    <n v="271"/>
    <n v="136"/>
    <n v="433"/>
    <n v="11"/>
    <n v="112"/>
    <n v="4"/>
    <n v="696"/>
    <n v="154"/>
    <n v="100"/>
    <n v="696"/>
    <n v="950"/>
    <n v="54"/>
    <n v="96"/>
    <n v="417"/>
    <n v="567"/>
    <n v="272.89499999999998"/>
    <n v="9.032"/>
    <n v="498.71500000000003"/>
    <n v="780.64199999999983"/>
    <n v="9"/>
    <n v="57"/>
    <n v="82"/>
    <n v="148"/>
    <n v="596"/>
    <n v="341"/>
    <n v="39"/>
    <n v="976"/>
    <n v="0"/>
    <n v="6"/>
    <n v="10"/>
    <n v="16"/>
    <n v="428"/>
    <n v="165"/>
    <n v="15"/>
    <n v="150"/>
    <n v="0"/>
    <n v="758"/>
    <n v="13"/>
    <n v="94"/>
    <m/>
    <m/>
  </r>
  <r>
    <x v="5"/>
    <x v="1"/>
    <n v="147.21299999999999"/>
    <n v="444.30600000000004"/>
    <n v="0"/>
    <n v="176.17364000000001"/>
    <n v="767.69263999999998"/>
    <n v="767.69263999999998"/>
    <n v="972.2581100000001"/>
    <n v="1060.415"/>
    <n v="54.516999999999996"/>
    <n v="379.49300000000005"/>
    <n v="21.314999999999998"/>
    <n v="1439.9079999999999"/>
    <n v="1439.9079999999999"/>
    <n v="203"/>
    <n v="58"/>
    <n v="10"/>
    <n v="271"/>
    <n v="136"/>
    <n v="433"/>
    <n v="11"/>
    <n v="112"/>
    <n v="4"/>
    <n v="696"/>
    <n v="154"/>
    <n v="100"/>
    <n v="696"/>
    <n v="950"/>
    <n v="54"/>
    <n v="96"/>
    <n v="417"/>
    <n v="567"/>
    <n v="272.89499999999998"/>
    <n v="9.032"/>
    <n v="498.71500000000003"/>
    <n v="780.64199999999983"/>
    <n v="9"/>
    <n v="57"/>
    <n v="82"/>
    <n v="148"/>
    <n v="596"/>
    <n v="341"/>
    <n v="39"/>
    <n v="976"/>
    <n v="0"/>
    <n v="6"/>
    <n v="10"/>
    <n v="16"/>
    <n v="428"/>
    <n v="165"/>
    <n v="15"/>
    <n v="150"/>
    <n v="0"/>
    <n v="758"/>
    <n v="13"/>
    <n v="94"/>
    <m/>
    <m/>
  </r>
  <r>
    <x v="5"/>
    <x v="2"/>
    <n v="147.21299999999999"/>
    <n v="444.30600000000004"/>
    <n v="0"/>
    <n v="176.17364000000001"/>
    <n v="767.69263999999998"/>
    <n v="767.69263999999998"/>
    <n v="972.2581100000001"/>
    <n v="1060.415"/>
    <n v="54.516999999999996"/>
    <n v="379.49300000000005"/>
    <n v="21.314999999999998"/>
    <n v="1439.9079999999999"/>
    <n v="1439.9079999999999"/>
    <n v="203"/>
    <n v="58"/>
    <n v="10"/>
    <n v="271"/>
    <n v="136"/>
    <n v="433"/>
    <n v="11"/>
    <n v="112"/>
    <n v="4"/>
    <n v="696"/>
    <n v="154"/>
    <n v="100"/>
    <n v="696"/>
    <n v="950"/>
    <n v="54"/>
    <n v="96"/>
    <n v="417"/>
    <n v="567"/>
    <n v="272.89499999999998"/>
    <n v="9.032"/>
    <n v="498.71500000000003"/>
    <n v="780.64199999999983"/>
    <n v="9"/>
    <n v="57"/>
    <n v="82"/>
    <n v="148"/>
    <n v="596"/>
    <n v="341"/>
    <n v="39"/>
    <n v="976"/>
    <n v="0"/>
    <n v="6"/>
    <n v="10"/>
    <n v="16"/>
    <n v="428"/>
    <n v="165"/>
    <n v="15"/>
    <n v="150"/>
    <n v="0"/>
    <n v="758"/>
    <n v="13"/>
    <n v="94"/>
    <m/>
    <m/>
  </r>
  <r>
    <x v="5"/>
    <x v="3"/>
    <n v="147.21299999999999"/>
    <n v="444.30600000000004"/>
    <n v="0"/>
    <n v="176.17364000000001"/>
    <n v="767.69263999999998"/>
    <n v="767.69263999999998"/>
    <n v="972.2581100000001"/>
    <n v="1060.415"/>
    <n v="54.516999999999996"/>
    <n v="379.49300000000005"/>
    <n v="21.314999999999998"/>
    <n v="1439.9079999999999"/>
    <n v="1439.9079999999999"/>
    <n v="203"/>
    <n v="58"/>
    <n v="10"/>
    <n v="271"/>
    <n v="136"/>
    <n v="433"/>
    <n v="11"/>
    <n v="112"/>
    <n v="4"/>
    <n v="696"/>
    <n v="154"/>
    <n v="100"/>
    <n v="696"/>
    <n v="950"/>
    <n v="54"/>
    <n v="96"/>
    <n v="417"/>
    <n v="567"/>
    <n v="272.89499999999998"/>
    <n v="9.032"/>
    <n v="498.71500000000003"/>
    <n v="780.64199999999983"/>
    <n v="9"/>
    <n v="57"/>
    <n v="82"/>
    <n v="148"/>
    <n v="596"/>
    <n v="341"/>
    <n v="39"/>
    <n v="976"/>
    <n v="0"/>
    <n v="6"/>
    <n v="10"/>
    <n v="16"/>
    <n v="428"/>
    <n v="165"/>
    <n v="15"/>
    <n v="150"/>
    <n v="0"/>
    <n v="758"/>
    <n v="13"/>
    <n v="94"/>
    <m/>
    <m/>
  </r>
  <r>
    <x v="5"/>
    <x v="4"/>
    <n v="147.21299999999999"/>
    <n v="444.30600000000004"/>
    <n v="0"/>
    <n v="176.17364000000001"/>
    <n v="767.69263999999998"/>
    <n v="767.69263999999998"/>
    <n v="972.2581100000001"/>
    <n v="1060.415"/>
    <n v="54.516999999999996"/>
    <n v="379.49300000000005"/>
    <n v="21.314999999999998"/>
    <n v="1439.9079999999999"/>
    <n v="1439.9079999999999"/>
    <n v="203"/>
    <n v="58"/>
    <n v="10"/>
    <n v="271"/>
    <n v="136"/>
    <n v="433"/>
    <n v="11"/>
    <n v="112"/>
    <n v="4"/>
    <n v="696"/>
    <n v="154"/>
    <n v="100"/>
    <n v="696"/>
    <n v="950"/>
    <n v="54"/>
    <n v="96"/>
    <n v="417"/>
    <n v="567"/>
    <n v="272.89499999999998"/>
    <n v="9.032"/>
    <n v="498.71500000000003"/>
    <n v="780.64199999999983"/>
    <n v="9"/>
    <n v="57"/>
    <n v="82"/>
    <n v="148"/>
    <n v="596"/>
    <n v="341"/>
    <n v="39"/>
    <n v="976"/>
    <n v="0"/>
    <n v="6"/>
    <n v="10"/>
    <n v="16"/>
    <n v="428"/>
    <n v="165"/>
    <n v="15"/>
    <n v="150"/>
    <n v="0"/>
    <n v="758"/>
    <n v="13"/>
    <n v="94"/>
    <m/>
    <m/>
  </r>
  <r>
    <x v="5"/>
    <x v="5"/>
    <n v="147.21299999999999"/>
    <n v="444.30600000000004"/>
    <n v="0"/>
    <n v="176.17364000000001"/>
    <n v="767.69263999999998"/>
    <n v="767.69263999999998"/>
    <n v="972.2581100000001"/>
    <n v="1060.415"/>
    <n v="54.516999999999996"/>
    <n v="379.49300000000005"/>
    <n v="21.314999999999998"/>
    <n v="1439.9079999999999"/>
    <n v="1439.9079999999999"/>
    <n v="203"/>
    <n v="58"/>
    <n v="10"/>
    <n v="271"/>
    <n v="136"/>
    <n v="433"/>
    <n v="11"/>
    <n v="112"/>
    <n v="4"/>
    <n v="696"/>
    <n v="154"/>
    <n v="100"/>
    <n v="696"/>
    <n v="950"/>
    <n v="54"/>
    <n v="96"/>
    <n v="417"/>
    <n v="567"/>
    <n v="272.89499999999998"/>
    <n v="9.032"/>
    <n v="498.71500000000003"/>
    <n v="780.64199999999983"/>
    <n v="9"/>
    <n v="57"/>
    <n v="82"/>
    <n v="148"/>
    <n v="596"/>
    <n v="341"/>
    <n v="39"/>
    <n v="976"/>
    <n v="0"/>
    <n v="6"/>
    <n v="10"/>
    <n v="16"/>
    <n v="428"/>
    <n v="165"/>
    <n v="15"/>
    <n v="150"/>
    <n v="0"/>
    <n v="758"/>
    <n v="13"/>
    <n v="94"/>
    <m/>
    <m/>
  </r>
  <r>
    <x v="5"/>
    <x v="6"/>
    <n v="147.21299999999999"/>
    <n v="444.30600000000004"/>
    <n v="0"/>
    <n v="176.17364000000001"/>
    <n v="767.69263999999998"/>
    <n v="767.69263999999998"/>
    <n v="972.2581100000001"/>
    <n v="1060.415"/>
    <n v="54.516999999999996"/>
    <n v="379.49300000000005"/>
    <n v="21.314999999999998"/>
    <n v="1439.9079999999999"/>
    <n v="1439.9079999999999"/>
    <n v="203"/>
    <n v="58"/>
    <n v="10"/>
    <n v="271"/>
    <n v="136"/>
    <n v="433"/>
    <n v="11"/>
    <n v="112"/>
    <n v="4"/>
    <n v="696"/>
    <n v="154"/>
    <n v="100"/>
    <n v="696"/>
    <n v="950"/>
    <n v="54"/>
    <n v="96"/>
    <n v="417"/>
    <n v="567"/>
    <n v="272.89499999999998"/>
    <n v="9.032"/>
    <n v="498.71500000000003"/>
    <n v="780.64199999999983"/>
    <n v="9"/>
    <n v="57"/>
    <n v="82"/>
    <n v="148"/>
    <n v="596"/>
    <n v="341"/>
    <n v="39"/>
    <n v="976"/>
    <n v="0"/>
    <n v="6"/>
    <n v="10"/>
    <n v="16"/>
    <n v="428"/>
    <n v="165"/>
    <n v="15"/>
    <n v="150"/>
    <n v="0"/>
    <n v="758"/>
    <n v="13"/>
    <n v="94"/>
    <m/>
    <m/>
  </r>
  <r>
    <x v="5"/>
    <x v="7"/>
    <n v="147.21299999999999"/>
    <n v="444.30600000000004"/>
    <n v="0"/>
    <n v="176.17364000000001"/>
    <n v="767.69263999999998"/>
    <n v="767.69263999999998"/>
    <n v="972.2581100000001"/>
    <n v="1060.415"/>
    <n v="54.516999999999996"/>
    <n v="379.49300000000005"/>
    <n v="21.314999999999998"/>
    <n v="1439.9079999999999"/>
    <n v="1439.9079999999999"/>
    <n v="203"/>
    <n v="58"/>
    <n v="10"/>
    <n v="271"/>
    <n v="136"/>
    <n v="433"/>
    <n v="11"/>
    <n v="112"/>
    <n v="4"/>
    <n v="696"/>
    <n v="154"/>
    <n v="100"/>
    <n v="696"/>
    <n v="950"/>
    <n v="54"/>
    <n v="96"/>
    <n v="417"/>
    <n v="567"/>
    <n v="272.89499999999998"/>
    <n v="9.032"/>
    <n v="498.71500000000003"/>
    <n v="780.64199999999983"/>
    <n v="9"/>
    <n v="57"/>
    <n v="82"/>
    <n v="148"/>
    <n v="596"/>
    <n v="341"/>
    <n v="39"/>
    <n v="976"/>
    <n v="0"/>
    <n v="6"/>
    <n v="10"/>
    <n v="16"/>
    <n v="428"/>
    <n v="165"/>
    <n v="15"/>
    <n v="150"/>
    <n v="0"/>
    <n v="758"/>
    <n v="13"/>
    <n v="94"/>
    <m/>
    <m/>
  </r>
  <r>
    <x v="5"/>
    <x v="8"/>
    <n v="147.21299999999999"/>
    <n v="444.30600000000004"/>
    <n v="0"/>
    <n v="176.17364000000001"/>
    <n v="767.69263999999998"/>
    <n v="767.69263999999998"/>
    <n v="972.2581100000001"/>
    <n v="1060.415"/>
    <n v="54.516999999999996"/>
    <n v="379.49300000000005"/>
    <n v="21.314999999999998"/>
    <n v="1439.9079999999999"/>
    <n v="1439.9079999999999"/>
    <n v="203"/>
    <n v="58"/>
    <n v="10"/>
    <n v="271"/>
    <n v="136"/>
    <n v="433"/>
    <n v="11"/>
    <n v="112"/>
    <n v="4"/>
    <n v="696"/>
    <n v="154"/>
    <n v="100"/>
    <n v="696"/>
    <n v="950"/>
    <n v="54"/>
    <n v="96"/>
    <n v="417"/>
    <n v="567"/>
    <n v="272.89499999999998"/>
    <n v="9.032"/>
    <n v="498.71500000000003"/>
    <n v="780.64199999999983"/>
    <n v="9"/>
    <n v="57"/>
    <n v="82"/>
    <n v="148"/>
    <n v="596"/>
    <n v="341"/>
    <n v="39"/>
    <n v="976"/>
    <n v="0"/>
    <n v="6"/>
    <n v="10"/>
    <n v="16"/>
    <n v="428"/>
    <n v="165"/>
    <n v="15"/>
    <n v="150"/>
    <n v="0"/>
    <n v="758"/>
    <n v="13"/>
    <n v="94"/>
    <m/>
    <m/>
  </r>
  <r>
    <x v="5"/>
    <x v="9"/>
    <n v="147.21299999999999"/>
    <n v="444.30600000000004"/>
    <n v="0"/>
    <n v="176.17364000000001"/>
    <n v="767.69263999999998"/>
    <n v="767.69263999999998"/>
    <n v="972.2581100000001"/>
    <n v="1060.415"/>
    <n v="54.516999999999996"/>
    <n v="379.49300000000005"/>
    <n v="21.314999999999998"/>
    <n v="1439.9079999999999"/>
    <n v="1439.9079999999999"/>
    <n v="203"/>
    <n v="58"/>
    <n v="10"/>
    <n v="271"/>
    <n v="136"/>
    <n v="433"/>
    <n v="11"/>
    <n v="112"/>
    <n v="4"/>
    <n v="696"/>
    <n v="154"/>
    <n v="100"/>
    <n v="696"/>
    <n v="950"/>
    <n v="54"/>
    <n v="96"/>
    <n v="417"/>
    <n v="567"/>
    <n v="272.89499999999998"/>
    <n v="9.032"/>
    <n v="498.71500000000003"/>
    <n v="780.64199999999983"/>
    <n v="9"/>
    <n v="57"/>
    <n v="82"/>
    <n v="148"/>
    <n v="596"/>
    <n v="341"/>
    <n v="39"/>
    <n v="976"/>
    <n v="0"/>
    <n v="6"/>
    <n v="10"/>
    <n v="16"/>
    <n v="428"/>
    <n v="165"/>
    <n v="15"/>
    <n v="150"/>
    <n v="0"/>
    <n v="758"/>
    <n v="13"/>
    <n v="94"/>
    <m/>
    <m/>
  </r>
  <r>
    <x v="5"/>
    <x v="10"/>
    <n v="147.21299999999999"/>
    <n v="444.30600000000004"/>
    <n v="0"/>
    <n v="176.17364000000001"/>
    <n v="767.69263999999998"/>
    <n v="767.69263999999998"/>
    <n v="972.2581100000001"/>
    <n v="1060.415"/>
    <n v="54.516999999999996"/>
    <n v="379.49300000000005"/>
    <n v="21.314999999999998"/>
    <n v="1439.9079999999999"/>
    <n v="1439.9079999999999"/>
    <n v="203"/>
    <n v="58"/>
    <n v="10"/>
    <n v="271"/>
    <n v="136"/>
    <n v="433"/>
    <n v="11"/>
    <n v="112"/>
    <n v="4"/>
    <n v="696"/>
    <n v="154"/>
    <n v="100"/>
    <n v="696"/>
    <n v="950"/>
    <n v="54"/>
    <n v="96"/>
    <n v="417"/>
    <n v="567"/>
    <n v="272.89499999999998"/>
    <n v="9.032"/>
    <n v="498.71500000000003"/>
    <n v="780.64199999999983"/>
    <n v="9"/>
    <n v="57"/>
    <n v="82"/>
    <n v="148"/>
    <n v="596"/>
    <n v="341"/>
    <n v="39"/>
    <n v="976"/>
    <n v="0"/>
    <n v="6"/>
    <n v="10"/>
    <n v="16"/>
    <n v="428"/>
    <n v="165"/>
    <n v="15"/>
    <n v="150"/>
    <n v="0"/>
    <n v="758"/>
    <n v="13"/>
    <n v="94"/>
    <m/>
    <m/>
  </r>
  <r>
    <x v="5"/>
    <x v="11"/>
    <n v="147.21299999999999"/>
    <n v="444.30600000000004"/>
    <n v="0"/>
    <n v="176.17364000000001"/>
    <n v="767.69263999999998"/>
    <n v="767.69263999999998"/>
    <n v="972.2581100000001"/>
    <n v="1060.415"/>
    <n v="54.516999999999996"/>
    <n v="379.49300000000005"/>
    <n v="21.314999999999998"/>
    <n v="1439.9079999999999"/>
    <n v="1439.9079999999999"/>
    <n v="203"/>
    <n v="58"/>
    <n v="10"/>
    <n v="271"/>
    <n v="136"/>
    <n v="433"/>
    <n v="11"/>
    <n v="112"/>
    <n v="4"/>
    <n v="696"/>
    <n v="154"/>
    <n v="100"/>
    <n v="696"/>
    <n v="950"/>
    <n v="54"/>
    <n v="96"/>
    <n v="417"/>
    <n v="567"/>
    <n v="272.89499999999998"/>
    <n v="9.032"/>
    <n v="498.71500000000003"/>
    <n v="780.64199999999983"/>
    <n v="9"/>
    <n v="57"/>
    <n v="82"/>
    <n v="148"/>
    <n v="596"/>
    <n v="341"/>
    <n v="39"/>
    <n v="976"/>
    <n v="0"/>
    <n v="6"/>
    <n v="10"/>
    <n v="16"/>
    <n v="428"/>
    <n v="165"/>
    <n v="15"/>
    <n v="150"/>
    <n v="0"/>
    <n v="758"/>
    <n v="13"/>
    <n v="94"/>
    <m/>
    <m/>
  </r>
  <r>
    <x v="6"/>
    <x v="0"/>
    <n v="147.21299999999999"/>
    <n v="444.30600000000004"/>
    <n v="0"/>
    <n v="176.17364000000001"/>
    <n v="767.69263999999998"/>
    <n v="767.69263999999998"/>
    <n v="972.2581100000001"/>
    <n v="1060.415"/>
    <n v="54.516999999999996"/>
    <n v="379.49300000000005"/>
    <n v="21.314999999999998"/>
    <n v="1439.9079999999999"/>
    <n v="1439.9079999999999"/>
    <n v="203"/>
    <n v="58"/>
    <n v="10"/>
    <n v="271"/>
    <n v="136"/>
    <n v="433"/>
    <n v="12"/>
    <n v="111"/>
    <n v="4"/>
    <n v="696"/>
    <n v="155"/>
    <n v="101"/>
    <n v="696"/>
    <n v="952"/>
    <n v="54"/>
    <n v="96"/>
    <n v="417"/>
    <n v="567"/>
    <n v="274.60699999999997"/>
    <n v="7.32"/>
    <n v="498.71500000000003"/>
    <n v="780.64199999999994"/>
    <n v="9"/>
    <n v="57"/>
    <n v="82"/>
    <n v="148"/>
    <n v="596"/>
    <n v="341"/>
    <n v="39"/>
    <n v="976"/>
    <n v="0"/>
    <n v="6"/>
    <n v="10"/>
    <n v="16"/>
    <n v="433"/>
    <n v="170"/>
    <n v="15"/>
    <n v="150"/>
    <n v="0"/>
    <n v="768"/>
    <n v="13"/>
    <n v="94"/>
    <m/>
    <m/>
  </r>
  <r>
    <x v="6"/>
    <x v="1"/>
    <n v="147.21299999999999"/>
    <n v="444.30600000000004"/>
    <n v="0"/>
    <n v="176.17364000000001"/>
    <n v="767.69263999999998"/>
    <n v="767.69263999999998"/>
    <n v="972.2581100000001"/>
    <n v="1060.415"/>
    <n v="54.516999999999996"/>
    <n v="379.49300000000005"/>
    <n v="21.314999999999998"/>
    <n v="1439.9079999999999"/>
    <n v="1439.9079999999999"/>
    <n v="203"/>
    <n v="58"/>
    <n v="10"/>
    <n v="271"/>
    <n v="136"/>
    <n v="433"/>
    <n v="12"/>
    <n v="111"/>
    <n v="4"/>
    <n v="696"/>
    <n v="155"/>
    <n v="101"/>
    <n v="696"/>
    <n v="952"/>
    <n v="54"/>
    <n v="96"/>
    <n v="417"/>
    <n v="567"/>
    <n v="274.60699999999997"/>
    <n v="7.32"/>
    <n v="498.71500000000003"/>
    <n v="780.64199999999994"/>
    <n v="9"/>
    <n v="57"/>
    <n v="82"/>
    <n v="148"/>
    <n v="596"/>
    <n v="341"/>
    <n v="39"/>
    <n v="976"/>
    <n v="0"/>
    <n v="6"/>
    <n v="10"/>
    <n v="16"/>
    <n v="433"/>
    <n v="170"/>
    <n v="15"/>
    <n v="150"/>
    <n v="0"/>
    <n v="768"/>
    <n v="13"/>
    <n v="94"/>
    <m/>
    <m/>
  </r>
  <r>
    <x v="6"/>
    <x v="2"/>
    <n v="147.21299999999999"/>
    <n v="444.30600000000004"/>
    <n v="0"/>
    <n v="176.17364000000001"/>
    <n v="767.69263999999998"/>
    <n v="767.69263999999998"/>
    <n v="972.2581100000001"/>
    <n v="1060.415"/>
    <n v="54.516999999999996"/>
    <n v="379.49300000000005"/>
    <n v="21.314999999999998"/>
    <n v="1439.9079999999999"/>
    <n v="1439.9079999999999"/>
    <n v="203"/>
    <n v="58"/>
    <n v="10"/>
    <n v="271"/>
    <n v="136"/>
    <n v="433"/>
    <n v="12"/>
    <n v="111"/>
    <n v="4"/>
    <n v="696"/>
    <n v="155"/>
    <n v="101"/>
    <n v="696"/>
    <n v="952"/>
    <n v="54"/>
    <n v="96"/>
    <n v="417"/>
    <n v="567"/>
    <n v="274.60699999999997"/>
    <n v="7.32"/>
    <n v="498.71500000000003"/>
    <n v="780.64199999999994"/>
    <n v="9"/>
    <n v="57"/>
    <n v="82"/>
    <n v="148"/>
    <n v="596"/>
    <n v="341"/>
    <n v="39"/>
    <n v="976"/>
    <n v="0"/>
    <n v="6"/>
    <n v="10"/>
    <n v="16"/>
    <n v="433"/>
    <n v="170"/>
    <n v="15"/>
    <n v="150"/>
    <n v="0"/>
    <n v="768"/>
    <n v="13"/>
    <n v="94"/>
    <m/>
    <m/>
  </r>
  <r>
    <x v="6"/>
    <x v="3"/>
    <n v="147.21299999999999"/>
    <n v="444.30600000000004"/>
    <n v="0"/>
    <n v="176.17364000000001"/>
    <n v="767.69263999999998"/>
    <n v="767.69263999999998"/>
    <n v="972.2581100000001"/>
    <n v="1060.415"/>
    <n v="54.516999999999996"/>
    <n v="379.49300000000005"/>
    <n v="21.314999999999998"/>
    <n v="1439.9079999999999"/>
    <n v="1439.9079999999999"/>
    <n v="203"/>
    <n v="58"/>
    <n v="10"/>
    <n v="271"/>
    <n v="136"/>
    <n v="433"/>
    <n v="12"/>
    <n v="111"/>
    <n v="4"/>
    <n v="696"/>
    <n v="155"/>
    <n v="101"/>
    <n v="696"/>
    <n v="952"/>
    <n v="54"/>
    <n v="96"/>
    <n v="417"/>
    <n v="567"/>
    <n v="274.60699999999997"/>
    <n v="7.32"/>
    <n v="498.71500000000003"/>
    <n v="780.64199999999994"/>
    <n v="9"/>
    <n v="57"/>
    <n v="82"/>
    <n v="148"/>
    <n v="596"/>
    <n v="341"/>
    <n v="39"/>
    <n v="976"/>
    <n v="0"/>
    <n v="6"/>
    <n v="10"/>
    <n v="16"/>
    <n v="433"/>
    <n v="170"/>
    <n v="15"/>
    <n v="150"/>
    <n v="0"/>
    <n v="768"/>
    <n v="13"/>
    <n v="94"/>
    <m/>
    <m/>
  </r>
  <r>
    <x v="6"/>
    <x v="4"/>
    <n v="147.21299999999999"/>
    <n v="444.30600000000004"/>
    <n v="0"/>
    <n v="176.17364000000001"/>
    <n v="767.69263999999998"/>
    <n v="767.69263999999998"/>
    <n v="972.2581100000001"/>
    <n v="1060.415"/>
    <n v="54.516999999999996"/>
    <n v="379.49300000000005"/>
    <n v="21.314999999999998"/>
    <n v="1439.9079999999999"/>
    <n v="1439.9079999999999"/>
    <n v="203"/>
    <n v="58"/>
    <n v="10"/>
    <n v="271"/>
    <n v="136"/>
    <n v="433"/>
    <n v="12"/>
    <n v="111"/>
    <n v="4"/>
    <n v="696"/>
    <n v="155"/>
    <n v="101"/>
    <n v="696"/>
    <n v="952"/>
    <n v="54"/>
    <n v="96"/>
    <n v="417"/>
    <n v="567"/>
    <n v="274.60699999999997"/>
    <n v="7.32"/>
    <n v="498.71500000000003"/>
    <n v="780.64199999999994"/>
    <n v="9"/>
    <n v="57"/>
    <n v="82"/>
    <n v="148"/>
    <n v="596"/>
    <n v="341"/>
    <n v="39"/>
    <n v="976"/>
    <n v="0"/>
    <n v="6"/>
    <n v="10"/>
    <n v="16"/>
    <n v="433"/>
    <n v="170"/>
    <n v="15"/>
    <n v="150"/>
    <n v="0"/>
    <n v="768"/>
    <n v="13"/>
    <n v="94"/>
    <m/>
    <m/>
  </r>
  <r>
    <x v="6"/>
    <x v="5"/>
    <n v="147.21299999999999"/>
    <n v="444.30600000000004"/>
    <n v="0"/>
    <n v="176.17364000000001"/>
    <n v="767.69263999999998"/>
    <n v="767.69263999999998"/>
    <n v="972.2581100000001"/>
    <n v="1060.415"/>
    <n v="54.516999999999996"/>
    <n v="379.49300000000005"/>
    <n v="21.314999999999998"/>
    <n v="1439.9079999999999"/>
    <n v="1439.9079999999999"/>
    <n v="203"/>
    <n v="58"/>
    <n v="10"/>
    <n v="271"/>
    <n v="136"/>
    <n v="433"/>
    <n v="12"/>
    <n v="111"/>
    <n v="4"/>
    <n v="696"/>
    <n v="155"/>
    <n v="101"/>
    <n v="696"/>
    <n v="952"/>
    <n v="54"/>
    <n v="96"/>
    <n v="417"/>
    <n v="567"/>
    <n v="274.60699999999997"/>
    <n v="7.32"/>
    <n v="498.71500000000003"/>
    <n v="780.64199999999994"/>
    <n v="9"/>
    <n v="57"/>
    <n v="82"/>
    <n v="148"/>
    <n v="596"/>
    <n v="341"/>
    <n v="39"/>
    <n v="976"/>
    <n v="0"/>
    <n v="6"/>
    <n v="10"/>
    <n v="16"/>
    <n v="433"/>
    <n v="170"/>
    <n v="15"/>
    <n v="150"/>
    <n v="0"/>
    <n v="768"/>
    <n v="13"/>
    <n v="94"/>
    <m/>
    <m/>
  </r>
  <r>
    <x v="6"/>
    <x v="6"/>
    <n v="147.21299999999999"/>
    <n v="444.30600000000004"/>
    <n v="0"/>
    <n v="176.17364000000001"/>
    <n v="767.69263999999998"/>
    <n v="767.69263999999998"/>
    <n v="972.2581100000001"/>
    <n v="1060.415"/>
    <n v="54.516999999999996"/>
    <n v="379.49300000000005"/>
    <n v="21.314999999999998"/>
    <n v="1439.9079999999999"/>
    <n v="1439.9079999999999"/>
    <n v="203"/>
    <n v="58"/>
    <n v="10"/>
    <n v="271"/>
    <n v="136"/>
    <n v="433"/>
    <n v="12"/>
    <n v="111"/>
    <n v="4"/>
    <n v="696"/>
    <n v="155"/>
    <n v="101"/>
    <n v="696"/>
    <n v="952"/>
    <n v="54"/>
    <n v="96"/>
    <n v="417"/>
    <n v="567"/>
    <n v="274.60699999999997"/>
    <n v="7.32"/>
    <n v="498.71500000000003"/>
    <n v="780.64199999999994"/>
    <n v="9"/>
    <n v="57"/>
    <n v="82"/>
    <n v="148"/>
    <n v="596"/>
    <n v="341"/>
    <n v="39"/>
    <n v="976"/>
    <n v="0"/>
    <n v="6"/>
    <n v="10"/>
    <n v="16"/>
    <n v="433"/>
    <n v="170"/>
    <n v="15"/>
    <n v="150"/>
    <n v="0"/>
    <n v="768"/>
    <n v="13"/>
    <n v="94"/>
    <m/>
    <m/>
  </r>
  <r>
    <x v="6"/>
    <x v="7"/>
    <n v="147.21299999999999"/>
    <n v="444.30600000000004"/>
    <n v="0"/>
    <n v="176.17364000000001"/>
    <n v="767.69263999999998"/>
    <n v="767.69263999999998"/>
    <n v="972.2581100000001"/>
    <n v="1060.415"/>
    <n v="54.516999999999996"/>
    <n v="379.49300000000005"/>
    <n v="21.314999999999998"/>
    <n v="1439.9079999999999"/>
    <n v="1439.9079999999999"/>
    <n v="203"/>
    <n v="58"/>
    <n v="10"/>
    <n v="271"/>
    <n v="136"/>
    <n v="433"/>
    <n v="12"/>
    <n v="111"/>
    <n v="4"/>
    <n v="696"/>
    <n v="155"/>
    <n v="101"/>
    <n v="696"/>
    <n v="952"/>
    <n v="54"/>
    <n v="96"/>
    <n v="417"/>
    <n v="567"/>
    <n v="274.60699999999997"/>
    <n v="7.32"/>
    <n v="498.71500000000003"/>
    <n v="780.64199999999994"/>
    <n v="9"/>
    <n v="57"/>
    <n v="82"/>
    <n v="148"/>
    <n v="596"/>
    <n v="341"/>
    <n v="39"/>
    <n v="976"/>
    <n v="0"/>
    <n v="6"/>
    <n v="10"/>
    <n v="16"/>
    <n v="433"/>
    <n v="170"/>
    <n v="15"/>
    <n v="150"/>
    <n v="0"/>
    <n v="768"/>
    <n v="13"/>
    <n v="94"/>
    <m/>
    <m/>
  </r>
  <r>
    <x v="6"/>
    <x v="8"/>
    <n v="147.21299999999999"/>
    <n v="444.30600000000004"/>
    <n v="0"/>
    <n v="176.17364000000001"/>
    <n v="767.69263999999998"/>
    <n v="767.69263999999998"/>
    <n v="972.2581100000001"/>
    <n v="1060.415"/>
    <n v="54.516999999999996"/>
    <n v="379.49300000000005"/>
    <n v="21.314999999999998"/>
    <n v="1439.9079999999999"/>
    <n v="1439.9079999999999"/>
    <n v="203"/>
    <n v="58"/>
    <n v="10"/>
    <n v="271"/>
    <n v="136"/>
    <n v="433"/>
    <n v="12"/>
    <n v="111"/>
    <n v="4"/>
    <n v="696"/>
    <n v="155"/>
    <n v="101"/>
    <n v="696"/>
    <n v="952"/>
    <n v="54"/>
    <n v="96"/>
    <n v="417"/>
    <n v="567"/>
    <n v="274.60699999999997"/>
    <n v="7.32"/>
    <n v="498.71500000000003"/>
    <n v="780.64199999999994"/>
    <n v="9"/>
    <n v="57"/>
    <n v="82"/>
    <n v="148"/>
    <n v="596"/>
    <n v="341"/>
    <n v="39"/>
    <n v="976"/>
    <n v="0"/>
    <n v="6"/>
    <n v="10"/>
    <n v="16"/>
    <n v="433"/>
    <n v="170"/>
    <n v="15"/>
    <n v="150"/>
    <n v="0"/>
    <n v="768"/>
    <n v="13"/>
    <n v="94"/>
    <m/>
    <m/>
  </r>
  <r>
    <x v="6"/>
    <x v="9"/>
    <n v="147.21299999999999"/>
    <n v="444.30600000000004"/>
    <n v="0"/>
    <n v="176.17364000000001"/>
    <n v="767.69263999999998"/>
    <n v="767.69263999999998"/>
    <n v="972.2581100000001"/>
    <n v="1060.415"/>
    <n v="54.516999999999996"/>
    <n v="379.49300000000005"/>
    <n v="21.314999999999998"/>
    <n v="1439.9079999999999"/>
    <n v="1439.9079999999999"/>
    <n v="203"/>
    <n v="58"/>
    <n v="10"/>
    <n v="271"/>
    <n v="136"/>
    <n v="433"/>
    <n v="12"/>
    <n v="111"/>
    <n v="4"/>
    <n v="696"/>
    <n v="155"/>
    <n v="101"/>
    <n v="696"/>
    <n v="952"/>
    <n v="54"/>
    <n v="96"/>
    <n v="417"/>
    <n v="567"/>
    <n v="274.60699999999997"/>
    <n v="7.32"/>
    <n v="498.71500000000003"/>
    <n v="780.64199999999994"/>
    <n v="9"/>
    <n v="57"/>
    <n v="82"/>
    <n v="148"/>
    <n v="596"/>
    <n v="341"/>
    <n v="39"/>
    <n v="976"/>
    <n v="0"/>
    <n v="6"/>
    <n v="10"/>
    <n v="16"/>
    <n v="433"/>
    <n v="170"/>
    <n v="15"/>
    <n v="150"/>
    <n v="0"/>
    <n v="768"/>
    <n v="13"/>
    <n v="94"/>
    <m/>
    <m/>
  </r>
  <r>
    <x v="6"/>
    <x v="10"/>
    <n v="147.21299999999999"/>
    <n v="444.30600000000004"/>
    <n v="0"/>
    <n v="176.17364000000001"/>
    <n v="767.69263999999998"/>
    <n v="767.69263999999998"/>
    <n v="972.2581100000001"/>
    <n v="1060.415"/>
    <n v="54.516999999999996"/>
    <n v="379.49300000000005"/>
    <n v="21.314999999999998"/>
    <n v="1439.9079999999999"/>
    <n v="1439.9079999999999"/>
    <n v="203"/>
    <n v="58"/>
    <n v="10"/>
    <n v="271"/>
    <n v="136"/>
    <n v="433"/>
    <n v="12"/>
    <n v="111"/>
    <n v="4"/>
    <n v="696"/>
    <n v="155"/>
    <n v="101"/>
    <n v="696"/>
    <n v="952"/>
    <n v="54"/>
    <n v="96"/>
    <n v="417"/>
    <n v="567"/>
    <n v="274.60699999999997"/>
    <n v="7.32"/>
    <n v="498.71500000000003"/>
    <n v="780.64199999999994"/>
    <n v="9"/>
    <n v="57"/>
    <n v="82"/>
    <n v="148"/>
    <n v="596"/>
    <n v="341"/>
    <n v="39"/>
    <n v="976"/>
    <n v="0"/>
    <n v="6"/>
    <n v="10"/>
    <n v="16"/>
    <n v="433"/>
    <n v="170"/>
    <n v="15"/>
    <n v="150"/>
    <n v="0"/>
    <n v="768"/>
    <n v="13"/>
    <n v="94"/>
    <m/>
    <m/>
  </r>
  <r>
    <x v="6"/>
    <x v="11"/>
    <n v="147.21299999999999"/>
    <n v="444.30600000000004"/>
    <n v="0"/>
    <n v="176.17364000000001"/>
    <n v="767.69263999999998"/>
    <n v="767.69263999999998"/>
    <n v="972.2581100000001"/>
    <n v="1060.415"/>
    <n v="54.516999999999996"/>
    <n v="379.49300000000005"/>
    <n v="21.314999999999998"/>
    <n v="1439.9079999999999"/>
    <n v="1439.9079999999999"/>
    <n v="203"/>
    <n v="58"/>
    <n v="10"/>
    <n v="271"/>
    <n v="136"/>
    <n v="433"/>
    <n v="12"/>
    <n v="111"/>
    <n v="4"/>
    <n v="696"/>
    <n v="155"/>
    <n v="101"/>
    <n v="696"/>
    <n v="952"/>
    <n v="54"/>
    <n v="96"/>
    <n v="417"/>
    <n v="567"/>
    <n v="274.60699999999997"/>
    <n v="7.32"/>
    <n v="498.71500000000003"/>
    <n v="780.64199999999994"/>
    <n v="9"/>
    <n v="57"/>
    <n v="82"/>
    <n v="148"/>
    <n v="596"/>
    <n v="341"/>
    <n v="39"/>
    <n v="976"/>
    <n v="0"/>
    <n v="6"/>
    <n v="10"/>
    <n v="16"/>
    <n v="433"/>
    <n v="170"/>
    <n v="15"/>
    <n v="150"/>
    <n v="0"/>
    <n v="768"/>
    <n v="13"/>
    <n v="94"/>
    <m/>
    <m/>
  </r>
  <r>
    <x v="7"/>
    <x v="0"/>
    <n v="147.21299999999999"/>
    <n v="444.30600000000004"/>
    <n v="0"/>
    <n v="176.17364000000001"/>
    <n v="767.69263999999998"/>
    <n v="767.69263999999998"/>
    <n v="972.2581100000001"/>
    <n v="1060.415"/>
    <n v="54.516999999999996"/>
    <n v="379.49300000000005"/>
    <n v="21.314999999999998"/>
    <n v="1439.9079999999999"/>
    <n v="1439.9079999999999"/>
    <n v="203"/>
    <n v="58"/>
    <n v="10"/>
    <n v="271"/>
    <n v="136"/>
    <n v="432"/>
    <n v="12"/>
    <n v="111"/>
    <n v="4"/>
    <n v="695"/>
    <n v="160"/>
    <n v="102"/>
    <n v="695"/>
    <n v="957"/>
    <n v="54"/>
    <n v="96"/>
    <n v="443"/>
    <n v="593"/>
    <n v="274.60699999999997"/>
    <n v="7.32"/>
    <n v="498.71500000000003"/>
    <n v="780.64199999999994"/>
    <n v="9"/>
    <n v="57"/>
    <n v="82"/>
    <n v="148"/>
    <n v="596"/>
    <n v="341"/>
    <n v="39"/>
    <n v="976"/>
    <n v="0"/>
    <n v="6"/>
    <n v="10"/>
    <n v="16"/>
    <n v="433"/>
    <n v="170"/>
    <n v="15"/>
    <n v="150"/>
    <n v="0"/>
    <n v="768"/>
    <n v="13"/>
    <n v="92"/>
    <m/>
    <m/>
  </r>
  <r>
    <x v="7"/>
    <x v="1"/>
    <n v="147.21299999999999"/>
    <n v="444.30600000000004"/>
    <n v="0"/>
    <n v="176.17364000000001"/>
    <n v="767.69263999999998"/>
    <n v="767.69263999999998"/>
    <n v="972.2581100000001"/>
    <n v="1060.415"/>
    <n v="54.516999999999996"/>
    <n v="379.49300000000005"/>
    <n v="21.314999999999998"/>
    <n v="1439.9079999999999"/>
    <n v="1439.9079999999999"/>
    <n v="203"/>
    <n v="58"/>
    <n v="10"/>
    <n v="271"/>
    <n v="136"/>
    <n v="432"/>
    <n v="12"/>
    <n v="111"/>
    <n v="4"/>
    <n v="695"/>
    <n v="160"/>
    <n v="102"/>
    <n v="695"/>
    <n v="957"/>
    <n v="54"/>
    <n v="96"/>
    <n v="443"/>
    <n v="593"/>
    <n v="274.60699999999997"/>
    <n v="7.32"/>
    <n v="498.71500000000003"/>
    <n v="780.64199999999994"/>
    <n v="9"/>
    <n v="57"/>
    <n v="82"/>
    <n v="148"/>
    <n v="596"/>
    <n v="341"/>
    <n v="39"/>
    <n v="976"/>
    <n v="0"/>
    <n v="6"/>
    <n v="10"/>
    <n v="16"/>
    <n v="433"/>
    <n v="170"/>
    <n v="15"/>
    <n v="150"/>
    <n v="0"/>
    <n v="768"/>
    <n v="13"/>
    <n v="92"/>
    <m/>
    <m/>
  </r>
  <r>
    <x v="7"/>
    <x v="2"/>
    <n v="147.21299999999999"/>
    <n v="444.30600000000004"/>
    <n v="0"/>
    <n v="176.17364000000001"/>
    <n v="767.69263999999998"/>
    <n v="767.69263999999998"/>
    <n v="972.2581100000001"/>
    <n v="1060.415"/>
    <n v="54.516999999999996"/>
    <n v="379.49300000000005"/>
    <n v="21.314999999999998"/>
    <n v="1439.9079999999999"/>
    <n v="1439.9079999999999"/>
    <n v="203"/>
    <n v="58"/>
    <n v="10"/>
    <n v="271"/>
    <n v="136"/>
    <n v="432"/>
    <n v="12"/>
    <n v="111"/>
    <n v="4"/>
    <n v="695"/>
    <n v="160"/>
    <n v="102"/>
    <n v="695"/>
    <n v="957"/>
    <n v="54"/>
    <n v="96"/>
    <n v="443"/>
    <n v="593"/>
    <n v="274.60699999999997"/>
    <n v="7.32"/>
    <n v="498.71500000000003"/>
    <n v="780.64199999999994"/>
    <n v="9"/>
    <n v="57"/>
    <n v="82"/>
    <n v="148"/>
    <n v="596"/>
    <n v="341"/>
    <n v="39"/>
    <n v="976"/>
    <n v="0"/>
    <n v="6"/>
    <n v="10"/>
    <n v="16"/>
    <n v="433"/>
    <n v="170"/>
    <n v="15"/>
    <n v="150"/>
    <n v="0"/>
    <n v="768"/>
    <n v="13"/>
    <n v="92"/>
    <m/>
    <m/>
  </r>
  <r>
    <x v="7"/>
    <x v="3"/>
    <n v="147.21299999999999"/>
    <n v="444.30600000000004"/>
    <n v="0"/>
    <n v="176.17364000000001"/>
    <n v="767.69263999999998"/>
    <n v="767.69263999999998"/>
    <n v="972.2581100000001"/>
    <n v="1060.415"/>
    <n v="54.516999999999996"/>
    <n v="379.49300000000005"/>
    <n v="21.314999999999998"/>
    <n v="1439.9079999999999"/>
    <n v="1439.9079999999999"/>
    <n v="203"/>
    <n v="58"/>
    <n v="10"/>
    <n v="271"/>
    <n v="136"/>
    <n v="432"/>
    <n v="12"/>
    <n v="111"/>
    <n v="4"/>
    <n v="695"/>
    <n v="160"/>
    <n v="102"/>
    <n v="695"/>
    <n v="957"/>
    <n v="54"/>
    <n v="96"/>
    <n v="443"/>
    <n v="593"/>
    <n v="274.60699999999997"/>
    <n v="7.32"/>
    <n v="498.71500000000003"/>
    <n v="780.64199999999994"/>
    <n v="9"/>
    <n v="57"/>
    <n v="82"/>
    <n v="148"/>
    <n v="596"/>
    <n v="341"/>
    <n v="39"/>
    <n v="976"/>
    <n v="0"/>
    <n v="6"/>
    <n v="10"/>
    <n v="16"/>
    <n v="433"/>
    <n v="170"/>
    <n v="15"/>
    <n v="150"/>
    <n v="0"/>
    <n v="768"/>
    <n v="13"/>
    <n v="92"/>
    <m/>
    <m/>
  </r>
  <r>
    <x v="7"/>
    <x v="4"/>
    <n v="147.21299999999999"/>
    <n v="444.30600000000004"/>
    <n v="0"/>
    <n v="176.17364000000001"/>
    <n v="767.69263999999998"/>
    <n v="767.69263999999998"/>
    <n v="972.2581100000001"/>
    <n v="1060.415"/>
    <n v="54.516999999999996"/>
    <n v="379.49300000000005"/>
    <n v="21.314999999999998"/>
    <n v="1439.9079999999999"/>
    <n v="1439.9079999999999"/>
    <n v="203"/>
    <n v="58"/>
    <n v="10"/>
    <n v="271"/>
    <n v="136"/>
    <n v="432"/>
    <n v="12"/>
    <n v="111"/>
    <n v="4"/>
    <n v="695"/>
    <n v="160"/>
    <n v="102"/>
    <n v="695"/>
    <n v="957"/>
    <n v="54"/>
    <n v="96"/>
    <n v="443"/>
    <n v="593"/>
    <n v="274.60699999999997"/>
    <n v="7.32"/>
    <n v="498.71500000000003"/>
    <n v="780.64199999999994"/>
    <n v="9"/>
    <n v="57"/>
    <n v="82"/>
    <n v="148"/>
    <n v="596"/>
    <n v="341"/>
    <n v="39"/>
    <n v="976"/>
    <n v="0"/>
    <n v="6"/>
    <n v="10"/>
    <n v="16"/>
    <n v="433"/>
    <n v="170"/>
    <n v="15"/>
    <n v="150"/>
    <n v="0"/>
    <n v="768"/>
    <n v="13"/>
    <n v="92"/>
    <m/>
    <m/>
  </r>
  <r>
    <x v="7"/>
    <x v="5"/>
    <n v="147.21299999999999"/>
    <n v="444.30600000000004"/>
    <n v="0"/>
    <n v="176.17364000000001"/>
    <n v="767.69263999999998"/>
    <n v="767.69263999999998"/>
    <n v="972.2581100000001"/>
    <n v="1060.415"/>
    <n v="54.516999999999996"/>
    <n v="379.49300000000005"/>
    <n v="21.314999999999998"/>
    <n v="1439.9079999999999"/>
    <n v="1439.9079999999999"/>
    <n v="203"/>
    <n v="58"/>
    <n v="10"/>
    <n v="271"/>
    <n v="136"/>
    <n v="432"/>
    <n v="12"/>
    <n v="111"/>
    <n v="4"/>
    <n v="695"/>
    <n v="160"/>
    <n v="102"/>
    <n v="695"/>
    <n v="957"/>
    <n v="54"/>
    <n v="96"/>
    <n v="443"/>
    <n v="593"/>
    <n v="274.60699999999997"/>
    <n v="7.32"/>
    <n v="498.71500000000003"/>
    <n v="780.64199999999994"/>
    <n v="9"/>
    <n v="57"/>
    <n v="82"/>
    <n v="148"/>
    <n v="596"/>
    <n v="341"/>
    <n v="39"/>
    <n v="976"/>
    <n v="0"/>
    <n v="6"/>
    <n v="10"/>
    <n v="16"/>
    <n v="433"/>
    <n v="170"/>
    <n v="15"/>
    <n v="150"/>
    <n v="0"/>
    <n v="768"/>
    <n v="13"/>
    <n v="92"/>
    <m/>
    <m/>
  </r>
  <r>
    <x v="7"/>
    <x v="6"/>
    <n v="147.21299999999999"/>
    <n v="444.30600000000004"/>
    <n v="0"/>
    <n v="176.17364000000001"/>
    <n v="767.69263999999998"/>
    <n v="767.69263999999998"/>
    <n v="972.2581100000001"/>
    <n v="1060.415"/>
    <n v="54.516999999999996"/>
    <n v="379.49300000000005"/>
    <n v="21.314999999999998"/>
    <n v="1439.9079999999999"/>
    <n v="1439.9079999999999"/>
    <n v="203"/>
    <n v="58"/>
    <n v="10"/>
    <n v="271"/>
    <n v="136"/>
    <n v="432"/>
    <n v="12"/>
    <n v="111"/>
    <n v="4"/>
    <n v="695"/>
    <n v="160"/>
    <n v="102"/>
    <n v="695"/>
    <n v="957"/>
    <n v="54"/>
    <n v="96"/>
    <n v="443"/>
    <n v="593"/>
    <n v="274.60699999999997"/>
    <n v="7.32"/>
    <n v="498.71500000000003"/>
    <n v="780.64199999999994"/>
    <n v="9"/>
    <n v="57"/>
    <n v="82"/>
    <n v="148"/>
    <n v="596"/>
    <n v="341"/>
    <n v="39"/>
    <n v="976"/>
    <n v="0"/>
    <n v="6"/>
    <n v="10"/>
    <n v="16"/>
    <n v="433"/>
    <n v="170"/>
    <n v="15"/>
    <n v="150"/>
    <n v="0"/>
    <n v="768"/>
    <n v="13"/>
    <n v="92"/>
    <m/>
    <m/>
  </r>
  <r>
    <x v="7"/>
    <x v="7"/>
    <n v="147.21299999999999"/>
    <n v="444.30600000000004"/>
    <n v="0"/>
    <n v="176.17364000000001"/>
    <n v="767.69263999999998"/>
    <n v="767.69263999999998"/>
    <n v="972.2581100000001"/>
    <n v="1060.415"/>
    <n v="54.516999999999996"/>
    <n v="379.49300000000005"/>
    <n v="21.314999999999998"/>
    <n v="1439.9079999999999"/>
    <n v="1439.9079999999999"/>
    <n v="203"/>
    <n v="58"/>
    <n v="10"/>
    <n v="271"/>
    <n v="136"/>
    <n v="432"/>
    <n v="12"/>
    <n v="111"/>
    <n v="4"/>
    <n v="695"/>
    <n v="160"/>
    <n v="102"/>
    <n v="695"/>
    <n v="957"/>
    <n v="54"/>
    <n v="96"/>
    <n v="443"/>
    <n v="593"/>
    <n v="274.60699999999997"/>
    <n v="7.32"/>
    <n v="498.71500000000003"/>
    <n v="780.64199999999994"/>
    <n v="9"/>
    <n v="57"/>
    <n v="82"/>
    <n v="148"/>
    <n v="596"/>
    <n v="341"/>
    <n v="39"/>
    <n v="976"/>
    <n v="0"/>
    <n v="6"/>
    <n v="10"/>
    <n v="16"/>
    <n v="433"/>
    <n v="170"/>
    <n v="15"/>
    <n v="150"/>
    <n v="0"/>
    <n v="768"/>
    <n v="13"/>
    <n v="92"/>
    <m/>
    <m/>
  </r>
  <r>
    <x v="7"/>
    <x v="8"/>
    <n v="147.21299999999999"/>
    <n v="444.30600000000004"/>
    <n v="0"/>
    <n v="176.17364000000001"/>
    <n v="767.69263999999998"/>
    <n v="767.69263999999998"/>
    <n v="972.2581100000001"/>
    <n v="1060.415"/>
    <n v="54.516999999999996"/>
    <n v="379.49300000000005"/>
    <n v="21.314999999999998"/>
    <n v="1439.9079999999999"/>
    <n v="1439.9079999999999"/>
    <n v="203"/>
    <n v="58"/>
    <n v="10"/>
    <n v="271"/>
    <n v="136"/>
    <n v="432"/>
    <n v="12"/>
    <n v="111"/>
    <n v="4"/>
    <n v="695"/>
    <n v="160"/>
    <n v="102"/>
    <n v="695"/>
    <n v="957"/>
    <n v="54"/>
    <n v="96"/>
    <n v="443"/>
    <n v="593"/>
    <n v="274.60699999999997"/>
    <n v="7.32"/>
    <n v="498.71500000000003"/>
    <n v="780.64199999999994"/>
    <n v="9"/>
    <n v="57"/>
    <n v="82"/>
    <n v="148"/>
    <n v="596"/>
    <n v="341"/>
    <n v="39"/>
    <n v="976"/>
    <n v="0"/>
    <n v="6"/>
    <n v="10"/>
    <n v="16"/>
    <n v="433"/>
    <n v="170"/>
    <n v="15"/>
    <n v="150"/>
    <n v="0"/>
    <n v="768"/>
    <n v="13"/>
    <n v="92"/>
    <m/>
    <m/>
  </r>
  <r>
    <x v="7"/>
    <x v="9"/>
    <n v="147.21299999999999"/>
    <n v="444.30600000000004"/>
    <n v="0"/>
    <n v="176.17364000000001"/>
    <n v="767.69263999999998"/>
    <n v="767.69263999999998"/>
    <n v="972.2581100000001"/>
    <n v="1060.415"/>
    <n v="54.516999999999996"/>
    <n v="379.49300000000005"/>
    <n v="21.314999999999998"/>
    <n v="1439.9079999999999"/>
    <n v="1439.9079999999999"/>
    <n v="203"/>
    <n v="58"/>
    <n v="10"/>
    <n v="271"/>
    <n v="136"/>
    <n v="432"/>
    <n v="12"/>
    <n v="111"/>
    <n v="4"/>
    <n v="695"/>
    <n v="160"/>
    <n v="102"/>
    <n v="695"/>
    <n v="957"/>
    <n v="54"/>
    <n v="96"/>
    <n v="443"/>
    <n v="593"/>
    <n v="274.60699999999997"/>
    <n v="7.32"/>
    <n v="498.71500000000003"/>
    <n v="780.64199999999994"/>
    <n v="9"/>
    <n v="57"/>
    <n v="82"/>
    <n v="148"/>
    <n v="596"/>
    <n v="341"/>
    <n v="39"/>
    <n v="976"/>
    <n v="0"/>
    <n v="6"/>
    <n v="10"/>
    <n v="16"/>
    <n v="433"/>
    <n v="170"/>
    <n v="15"/>
    <n v="150"/>
    <n v="0"/>
    <n v="768"/>
    <n v="13"/>
    <n v="92"/>
    <m/>
    <m/>
  </r>
  <r>
    <x v="7"/>
    <x v="10"/>
    <n v="147.21299999999999"/>
    <n v="444.30600000000004"/>
    <n v="0"/>
    <n v="176.17364000000001"/>
    <n v="767.69263999999998"/>
    <n v="767.69263999999998"/>
    <n v="972.2581100000001"/>
    <n v="1060.415"/>
    <n v="54.516999999999996"/>
    <n v="379.49300000000005"/>
    <n v="21.314999999999998"/>
    <n v="1439.9079999999999"/>
    <n v="1439.9079999999999"/>
    <n v="203"/>
    <n v="58"/>
    <n v="10"/>
    <n v="271"/>
    <n v="136"/>
    <n v="432"/>
    <n v="12"/>
    <n v="111"/>
    <n v="4"/>
    <n v="695"/>
    <n v="160"/>
    <n v="102"/>
    <n v="695"/>
    <n v="957"/>
    <n v="54"/>
    <n v="96"/>
    <n v="443"/>
    <n v="593"/>
    <n v="274.60699999999997"/>
    <n v="7.32"/>
    <n v="498.71500000000003"/>
    <n v="780.64199999999994"/>
    <n v="9"/>
    <n v="57"/>
    <n v="82"/>
    <n v="148"/>
    <n v="596"/>
    <n v="341"/>
    <n v="39"/>
    <n v="976"/>
    <n v="0"/>
    <n v="6"/>
    <n v="10"/>
    <n v="16"/>
    <n v="433"/>
    <n v="170"/>
    <n v="15"/>
    <n v="150"/>
    <n v="0"/>
    <n v="768"/>
    <n v="13"/>
    <n v="92"/>
    <m/>
    <m/>
  </r>
  <r>
    <x v="7"/>
    <x v="11"/>
    <n v="147.21299999999999"/>
    <n v="444.30600000000004"/>
    <n v="0"/>
    <n v="176.17364000000001"/>
    <n v="767.69263999999998"/>
    <n v="767.69263999999998"/>
    <n v="972.2581100000001"/>
    <n v="1060.415"/>
    <n v="54.516999999999996"/>
    <n v="379.49300000000005"/>
    <n v="21.314999999999998"/>
    <n v="1439.9079999999999"/>
    <n v="1439.9079999999999"/>
    <n v="203"/>
    <n v="58"/>
    <n v="10"/>
    <n v="271"/>
    <n v="136"/>
    <n v="432"/>
    <n v="12"/>
    <n v="111"/>
    <n v="4"/>
    <n v="695"/>
    <n v="160"/>
    <n v="102"/>
    <n v="695"/>
    <n v="957"/>
    <n v="54"/>
    <n v="96"/>
    <n v="443"/>
    <n v="593"/>
    <n v="274.60699999999997"/>
    <n v="7.32"/>
    <n v="498.71500000000003"/>
    <n v="780.64199999999994"/>
    <n v="9"/>
    <n v="57"/>
    <n v="82"/>
    <n v="148"/>
    <n v="596"/>
    <n v="341"/>
    <n v="39"/>
    <n v="976"/>
    <n v="0"/>
    <n v="6"/>
    <n v="10"/>
    <n v="16"/>
    <n v="433"/>
    <n v="170"/>
    <n v="15"/>
    <n v="150"/>
    <n v="0"/>
    <n v="768"/>
    <n v="13"/>
    <n v="92"/>
    <m/>
    <m/>
  </r>
  <r>
    <x v="8"/>
    <x v="0"/>
    <n v="147.21299999999999"/>
    <n v="444.30600000000004"/>
    <n v="0"/>
    <n v="176.17364000000001"/>
    <n v="767.69263999999998"/>
    <n v="767.69263999999998"/>
    <n v="972.2581100000001"/>
    <n v="1060.415"/>
    <n v="54.516999999999996"/>
    <n v="379.49300000000005"/>
    <n v="21.314999999999998"/>
    <n v="1439.9079999999999"/>
    <n v="1439.9079999999999"/>
    <n v="203"/>
    <n v="58"/>
    <n v="10"/>
    <n v="271"/>
    <n v="136"/>
    <n v="434"/>
    <n v="11"/>
    <n v="112"/>
    <n v="4"/>
    <n v="697"/>
    <n v="160"/>
    <n v="102"/>
    <n v="697"/>
    <n v="959"/>
    <n v="54"/>
    <n v="96"/>
    <n v="444"/>
    <n v="594"/>
    <n v="274.60699999999997"/>
    <n v="7.32"/>
    <n v="498.71500000000003"/>
    <n v="780.64199999999994"/>
    <n v="9"/>
    <n v="57"/>
    <n v="82"/>
    <n v="148"/>
    <n v="596"/>
    <n v="341"/>
    <n v="39"/>
    <n v="976"/>
    <n v="0"/>
    <n v="6"/>
    <n v="10"/>
    <n v="16"/>
    <n v="433"/>
    <n v="170"/>
    <n v="15"/>
    <n v="150"/>
    <n v="0"/>
    <n v="768"/>
    <n v="12"/>
    <n v="92"/>
    <m/>
    <m/>
  </r>
  <r>
    <x v="8"/>
    <x v="1"/>
    <n v="147.21299999999999"/>
    <n v="444.30600000000004"/>
    <n v="0"/>
    <n v="176.17364000000001"/>
    <n v="767.69263999999998"/>
    <n v="767.69263999999998"/>
    <n v="972.2581100000001"/>
    <n v="1060.415"/>
    <n v="54.516999999999996"/>
    <n v="379.49300000000005"/>
    <n v="21.314999999999998"/>
    <n v="1439.9079999999999"/>
    <n v="1439.9079999999999"/>
    <n v="203"/>
    <n v="58"/>
    <n v="10"/>
    <n v="271"/>
    <n v="136"/>
    <n v="434"/>
    <n v="11"/>
    <n v="112"/>
    <n v="4"/>
    <n v="697"/>
    <n v="160"/>
    <n v="102"/>
    <n v="697"/>
    <n v="959"/>
    <n v="54"/>
    <n v="96"/>
    <n v="444"/>
    <n v="594"/>
    <n v="274.60699999999997"/>
    <n v="7.32"/>
    <n v="498.71500000000003"/>
    <n v="780.64199999999994"/>
    <n v="9"/>
    <n v="57"/>
    <n v="82"/>
    <n v="148"/>
    <n v="596"/>
    <n v="341"/>
    <n v="39"/>
    <n v="976"/>
    <n v="0"/>
    <n v="6"/>
    <n v="10"/>
    <n v="16"/>
    <n v="433"/>
    <n v="170"/>
    <n v="15"/>
    <n v="150"/>
    <n v="0"/>
    <n v="768"/>
    <n v="12"/>
    <n v="92"/>
    <m/>
    <m/>
  </r>
  <r>
    <x v="8"/>
    <x v="2"/>
    <n v="147.21299999999999"/>
    <n v="444.30600000000004"/>
    <n v="0"/>
    <n v="176.17364000000001"/>
    <n v="767.69263999999998"/>
    <n v="767.69263999999998"/>
    <n v="972.2581100000001"/>
    <n v="1060.415"/>
    <n v="54.516999999999996"/>
    <n v="379.49300000000005"/>
    <n v="21.314999999999998"/>
    <n v="1439.9079999999999"/>
    <n v="1439.9079999999999"/>
    <n v="203"/>
    <n v="58"/>
    <n v="10"/>
    <n v="271"/>
    <n v="136"/>
    <n v="434"/>
    <n v="11"/>
    <n v="112"/>
    <n v="4"/>
    <n v="697"/>
    <n v="160"/>
    <n v="102"/>
    <n v="697"/>
    <n v="959"/>
    <n v="54"/>
    <n v="96"/>
    <n v="444"/>
    <n v="594"/>
    <n v="274.60699999999997"/>
    <n v="7.32"/>
    <n v="498.71500000000003"/>
    <n v="780.64199999999994"/>
    <n v="9"/>
    <n v="57"/>
    <n v="82"/>
    <n v="148"/>
    <n v="596"/>
    <n v="341"/>
    <n v="39"/>
    <n v="976"/>
    <n v="0"/>
    <n v="6"/>
    <n v="10"/>
    <n v="16"/>
    <n v="433"/>
    <n v="170"/>
    <n v="15"/>
    <n v="150"/>
    <n v="0"/>
    <n v="768"/>
    <n v="12"/>
    <n v="92"/>
    <m/>
    <m/>
  </r>
  <r>
    <x v="8"/>
    <x v="3"/>
    <n v="147.21299999999999"/>
    <n v="444.30600000000004"/>
    <n v="0"/>
    <n v="176.17364000000001"/>
    <n v="767.69263999999998"/>
    <n v="767.69263999999998"/>
    <n v="972.2581100000001"/>
    <n v="1060.415"/>
    <n v="54.516999999999996"/>
    <n v="379.49300000000005"/>
    <n v="21.314999999999998"/>
    <n v="1439.9079999999999"/>
    <n v="1439.9079999999999"/>
    <n v="203"/>
    <n v="58"/>
    <n v="10"/>
    <n v="271"/>
    <n v="136"/>
    <n v="434"/>
    <n v="11"/>
    <n v="112"/>
    <n v="4"/>
    <n v="697"/>
    <n v="160"/>
    <n v="102"/>
    <n v="697"/>
    <n v="959"/>
    <n v="54"/>
    <n v="96"/>
    <n v="444"/>
    <n v="594"/>
    <n v="274.60699999999997"/>
    <n v="7.32"/>
    <n v="498.71500000000003"/>
    <n v="780.64199999999994"/>
    <n v="9"/>
    <n v="57"/>
    <n v="82"/>
    <n v="148"/>
    <n v="596"/>
    <n v="341"/>
    <n v="39"/>
    <n v="976"/>
    <n v="0"/>
    <n v="6"/>
    <n v="10"/>
    <n v="16"/>
    <n v="433"/>
    <n v="170"/>
    <n v="15"/>
    <n v="150"/>
    <n v="0"/>
    <n v="768"/>
    <n v="12"/>
    <n v="92"/>
    <m/>
    <m/>
  </r>
  <r>
    <x v="8"/>
    <x v="4"/>
    <n v="147.21299999999999"/>
    <n v="444.30600000000004"/>
    <n v="0"/>
    <n v="176.17364000000001"/>
    <n v="767.69263999999998"/>
    <n v="767.69263999999998"/>
    <n v="972.2581100000001"/>
    <n v="1060.415"/>
    <n v="54.516999999999996"/>
    <n v="379.49300000000005"/>
    <n v="21.314999999999998"/>
    <n v="1439.9079999999999"/>
    <n v="1439.9079999999999"/>
    <n v="203"/>
    <n v="58"/>
    <n v="10"/>
    <n v="271"/>
    <n v="136"/>
    <n v="434"/>
    <n v="11"/>
    <n v="112"/>
    <n v="4"/>
    <n v="697"/>
    <n v="160"/>
    <n v="102"/>
    <n v="697"/>
    <n v="959"/>
    <n v="54"/>
    <n v="96"/>
    <n v="444"/>
    <n v="594"/>
    <n v="274.60699999999997"/>
    <n v="7.32"/>
    <n v="498.71500000000003"/>
    <n v="780.64199999999994"/>
    <n v="9"/>
    <n v="57"/>
    <n v="82"/>
    <n v="148"/>
    <n v="596"/>
    <n v="341"/>
    <n v="39"/>
    <n v="976"/>
    <n v="0"/>
    <n v="6"/>
    <n v="10"/>
    <n v="16"/>
    <n v="433"/>
    <n v="170"/>
    <n v="15"/>
    <n v="150"/>
    <n v="0"/>
    <n v="768"/>
    <n v="12"/>
    <n v="92"/>
    <m/>
    <m/>
  </r>
  <r>
    <x v="8"/>
    <x v="5"/>
    <n v="147.21299999999999"/>
    <n v="444.30600000000004"/>
    <n v="0"/>
    <n v="176.17364000000001"/>
    <n v="767.69263999999998"/>
    <n v="767.69263999999998"/>
    <n v="972.2581100000001"/>
    <n v="1060.415"/>
    <n v="54.516999999999996"/>
    <n v="379.49300000000005"/>
    <n v="21.314999999999998"/>
    <n v="1439.9079999999999"/>
    <n v="1439.9079999999999"/>
    <n v="203"/>
    <n v="58"/>
    <n v="10"/>
    <n v="271"/>
    <n v="136"/>
    <n v="434"/>
    <n v="11"/>
    <n v="112"/>
    <n v="4"/>
    <n v="697"/>
    <n v="160"/>
    <n v="102"/>
    <n v="697"/>
    <n v="959"/>
    <n v="54"/>
    <n v="96"/>
    <n v="444"/>
    <n v="594"/>
    <n v="274.60699999999997"/>
    <n v="7.32"/>
    <n v="498.71500000000003"/>
    <n v="780.64199999999994"/>
    <n v="9"/>
    <n v="57"/>
    <n v="82"/>
    <n v="148"/>
    <n v="596"/>
    <n v="341"/>
    <n v="39"/>
    <n v="976"/>
    <n v="0"/>
    <n v="6"/>
    <n v="10"/>
    <n v="16"/>
    <n v="433"/>
    <n v="170"/>
    <n v="15"/>
    <n v="150"/>
    <n v="0"/>
    <n v="768"/>
    <n v="12"/>
    <n v="92"/>
    <m/>
    <m/>
  </r>
  <r>
    <x v="8"/>
    <x v="6"/>
    <n v="147.21299999999999"/>
    <n v="444.30600000000004"/>
    <n v="0"/>
    <n v="176.17364000000001"/>
    <n v="767.69263999999998"/>
    <n v="767.69263999999998"/>
    <n v="972.2581100000001"/>
    <n v="1060.415"/>
    <n v="54.516999999999996"/>
    <n v="379.49300000000005"/>
    <n v="21.314999999999998"/>
    <n v="1439.9079999999999"/>
    <n v="1439.9079999999999"/>
    <n v="203"/>
    <n v="58"/>
    <n v="10"/>
    <n v="271"/>
    <n v="136"/>
    <n v="434"/>
    <n v="11"/>
    <n v="112"/>
    <n v="4"/>
    <n v="697"/>
    <n v="160"/>
    <n v="102"/>
    <n v="697"/>
    <n v="959"/>
    <n v="54"/>
    <n v="96"/>
    <n v="444"/>
    <n v="594"/>
    <n v="274.60699999999997"/>
    <n v="7.32"/>
    <n v="498.71500000000003"/>
    <n v="780.64199999999994"/>
    <n v="9"/>
    <n v="57"/>
    <n v="82"/>
    <n v="148"/>
    <n v="596"/>
    <n v="341"/>
    <n v="39"/>
    <n v="976"/>
    <n v="0"/>
    <n v="6"/>
    <n v="10"/>
    <n v="16"/>
    <n v="433"/>
    <n v="170"/>
    <n v="15"/>
    <n v="150"/>
    <n v="0"/>
    <n v="768"/>
    <n v="12"/>
    <n v="92"/>
    <m/>
    <m/>
  </r>
  <r>
    <x v="8"/>
    <x v="7"/>
    <n v="147.21299999999999"/>
    <n v="444.30600000000004"/>
    <n v="0"/>
    <n v="176.17364000000001"/>
    <n v="767.69263999999998"/>
    <n v="767.69263999999998"/>
    <n v="972.2581100000001"/>
    <n v="1060.415"/>
    <n v="54.516999999999996"/>
    <n v="379.49300000000005"/>
    <n v="21.314999999999998"/>
    <n v="1439.9079999999999"/>
    <n v="1439.9079999999999"/>
    <n v="203"/>
    <n v="58"/>
    <n v="10"/>
    <n v="271"/>
    <n v="136"/>
    <n v="434"/>
    <n v="11"/>
    <n v="112"/>
    <n v="4"/>
    <n v="697"/>
    <n v="160"/>
    <n v="102"/>
    <n v="697"/>
    <n v="959"/>
    <n v="54"/>
    <n v="96"/>
    <n v="444"/>
    <n v="594"/>
    <n v="274.60699999999997"/>
    <n v="7.32"/>
    <n v="498.71500000000003"/>
    <n v="780.64199999999994"/>
    <n v="9"/>
    <n v="57"/>
    <n v="82"/>
    <n v="148"/>
    <n v="596"/>
    <n v="341"/>
    <n v="39"/>
    <n v="976"/>
    <n v="0"/>
    <n v="6"/>
    <n v="10"/>
    <n v="16"/>
    <n v="433"/>
    <n v="170"/>
    <n v="15"/>
    <n v="150"/>
    <n v="0"/>
    <n v="768"/>
    <n v="12"/>
    <n v="92"/>
    <m/>
    <m/>
  </r>
  <r>
    <x v="8"/>
    <x v="8"/>
    <n v="147.21299999999999"/>
    <n v="444.30600000000004"/>
    <n v="0"/>
    <n v="176.17364000000001"/>
    <n v="767.69263999999998"/>
    <n v="767.69263999999998"/>
    <n v="972.2581100000001"/>
    <n v="1060.415"/>
    <n v="54.516999999999996"/>
    <n v="379.49300000000005"/>
    <n v="21.314999999999998"/>
    <n v="1439.9079999999999"/>
    <n v="1439.9079999999999"/>
    <n v="203"/>
    <n v="58"/>
    <n v="10"/>
    <n v="271"/>
    <n v="136"/>
    <n v="434"/>
    <n v="11"/>
    <n v="112"/>
    <n v="4"/>
    <n v="697"/>
    <n v="160"/>
    <n v="102"/>
    <n v="697"/>
    <n v="959"/>
    <n v="54"/>
    <n v="96"/>
    <n v="444"/>
    <n v="594"/>
    <n v="274.60699999999997"/>
    <n v="7.32"/>
    <n v="498.71500000000003"/>
    <n v="780.64199999999994"/>
    <n v="9"/>
    <n v="57"/>
    <n v="82"/>
    <n v="148"/>
    <n v="596"/>
    <n v="341"/>
    <n v="39"/>
    <n v="976"/>
    <n v="0"/>
    <n v="6"/>
    <n v="10"/>
    <n v="16"/>
    <n v="433"/>
    <n v="170"/>
    <n v="15"/>
    <n v="150"/>
    <n v="0"/>
    <n v="768"/>
    <n v="12"/>
    <n v="92"/>
    <m/>
    <m/>
  </r>
  <r>
    <x v="8"/>
    <x v="9"/>
    <n v="147.21299999999999"/>
    <n v="444.30600000000004"/>
    <n v="0"/>
    <n v="176.17364000000001"/>
    <n v="767.69263999999998"/>
    <n v="767.69263999999998"/>
    <n v="972.2581100000001"/>
    <n v="1060.415"/>
    <n v="54.516999999999996"/>
    <n v="379.49300000000005"/>
    <n v="21.314999999999998"/>
    <n v="1439.9079999999999"/>
    <n v="1439.9079999999999"/>
    <n v="203"/>
    <n v="58"/>
    <n v="10"/>
    <n v="271"/>
    <n v="136"/>
    <n v="434"/>
    <n v="11"/>
    <n v="112"/>
    <n v="4"/>
    <n v="697"/>
    <n v="160"/>
    <n v="102"/>
    <n v="697"/>
    <n v="959"/>
    <n v="54"/>
    <n v="96"/>
    <n v="444"/>
    <n v="594"/>
    <n v="274.60699999999997"/>
    <n v="7.32"/>
    <n v="498.71500000000003"/>
    <n v="780.64199999999994"/>
    <n v="9"/>
    <n v="57"/>
    <n v="82"/>
    <n v="148"/>
    <n v="596"/>
    <n v="341"/>
    <n v="39"/>
    <n v="976"/>
    <n v="0"/>
    <n v="6"/>
    <n v="10"/>
    <n v="16"/>
    <n v="433"/>
    <n v="170"/>
    <n v="15"/>
    <n v="150"/>
    <n v="0"/>
    <n v="768"/>
    <n v="12"/>
    <n v="92"/>
    <m/>
    <m/>
  </r>
  <r>
    <x v="8"/>
    <x v="10"/>
    <n v="147.21299999999999"/>
    <n v="444.30600000000004"/>
    <n v="0"/>
    <n v="176.17364000000001"/>
    <n v="767.69263999999998"/>
    <n v="767.69263999999998"/>
    <n v="972.2581100000001"/>
    <n v="1060.415"/>
    <n v="54.516999999999996"/>
    <n v="379.49300000000005"/>
    <n v="21.314999999999998"/>
    <n v="1439.9079999999999"/>
    <n v="1439.9079999999999"/>
    <n v="203"/>
    <n v="58"/>
    <n v="10"/>
    <n v="271"/>
    <n v="136"/>
    <n v="434"/>
    <n v="11"/>
    <n v="112"/>
    <n v="4"/>
    <n v="697"/>
    <n v="160"/>
    <n v="102"/>
    <n v="697"/>
    <n v="959"/>
    <n v="54"/>
    <n v="96"/>
    <n v="444"/>
    <n v="594"/>
    <n v="274.60699999999997"/>
    <n v="7.32"/>
    <n v="498.71500000000003"/>
    <n v="780.64199999999994"/>
    <n v="9"/>
    <n v="57"/>
    <n v="82"/>
    <n v="148"/>
    <n v="596"/>
    <n v="341"/>
    <n v="39"/>
    <n v="976"/>
    <n v="0"/>
    <n v="6"/>
    <n v="10"/>
    <n v="16"/>
    <n v="433"/>
    <n v="170"/>
    <n v="15"/>
    <n v="150"/>
    <n v="0"/>
    <n v="768"/>
    <n v="12"/>
    <n v="92"/>
    <m/>
    <m/>
  </r>
  <r>
    <x v="8"/>
    <x v="11"/>
    <n v="147.21299999999999"/>
    <n v="444.30600000000004"/>
    <n v="0"/>
    <n v="176.17364000000001"/>
    <n v="767.69263999999998"/>
    <n v="767.69263999999998"/>
    <n v="972.2581100000001"/>
    <n v="1060.415"/>
    <n v="54.516999999999996"/>
    <n v="379.49300000000005"/>
    <n v="21.314999999999998"/>
    <n v="1439.9079999999999"/>
    <n v="1439.9079999999999"/>
    <n v="203"/>
    <n v="58"/>
    <n v="10"/>
    <n v="271"/>
    <n v="136"/>
    <n v="434"/>
    <n v="11"/>
    <n v="112"/>
    <n v="4"/>
    <n v="697"/>
    <n v="160"/>
    <n v="102"/>
    <n v="697"/>
    <n v="959"/>
    <n v="54"/>
    <n v="96"/>
    <n v="444"/>
    <n v="594"/>
    <n v="274.60699999999997"/>
    <n v="7.32"/>
    <n v="498.71500000000003"/>
    <n v="780.64199999999994"/>
    <n v="9"/>
    <n v="57"/>
    <n v="82"/>
    <n v="148"/>
    <n v="596"/>
    <n v="341"/>
    <n v="39"/>
    <n v="976"/>
    <n v="0"/>
    <n v="6"/>
    <n v="10"/>
    <n v="16"/>
    <n v="433"/>
    <n v="170"/>
    <n v="15"/>
    <n v="150"/>
    <n v="0"/>
    <n v="768"/>
    <n v="12"/>
    <n v="92"/>
    <m/>
    <m/>
  </r>
  <r>
    <x v="9"/>
    <x v="0"/>
    <n v="147.21299999999999"/>
    <n v="444.30600000000004"/>
    <n v="0"/>
    <n v="176.17364000000001"/>
    <n v="767.69263999999998"/>
    <n v="767.69263999999998"/>
    <n v="972.2581100000001"/>
    <n v="1060.415"/>
    <n v="54.516999999999996"/>
    <n v="379.49300000000005"/>
    <n v="21.314999999999998"/>
    <n v="1439.9079999999999"/>
    <n v="1439.9079999999999"/>
    <n v="203"/>
    <n v="58"/>
    <n v="10"/>
    <n v="271"/>
    <n v="136"/>
    <n v="434"/>
    <n v="11"/>
    <n v="112"/>
    <n v="4"/>
    <n v="697"/>
    <n v="160"/>
    <n v="102"/>
    <n v="697"/>
    <n v="959"/>
    <n v="54"/>
    <n v="96"/>
    <n v="446"/>
    <n v="596"/>
    <n v="274.60699999999997"/>
    <n v="7.32"/>
    <n v="498.71500000000003"/>
    <n v="780.64199999999994"/>
    <n v="9"/>
    <n v="57"/>
    <n v="82"/>
    <n v="148"/>
    <n v="596"/>
    <n v="341"/>
    <n v="39"/>
    <n v="976"/>
    <n v="0"/>
    <n v="6"/>
    <n v="10"/>
    <n v="16"/>
    <n v="427"/>
    <n v="169"/>
    <n v="15"/>
    <n v="150"/>
    <n v="0"/>
    <n v="761"/>
    <n v="12"/>
    <n v="92"/>
    <m/>
    <m/>
  </r>
  <r>
    <x v="9"/>
    <x v="1"/>
    <n v="147.21299999999999"/>
    <n v="444.30600000000004"/>
    <n v="0"/>
    <n v="176.17364000000001"/>
    <n v="767.69263999999998"/>
    <n v="767.69263999999998"/>
    <n v="972.2581100000001"/>
    <n v="1060.415"/>
    <n v="54.516999999999996"/>
    <n v="379.49300000000005"/>
    <n v="21.314999999999998"/>
    <n v="1439.9079999999999"/>
    <n v="1439.9079999999999"/>
    <n v="203"/>
    <n v="58"/>
    <n v="10"/>
    <n v="271"/>
    <n v="136"/>
    <n v="434"/>
    <n v="11"/>
    <n v="112"/>
    <n v="4"/>
    <n v="697"/>
    <n v="160"/>
    <n v="102"/>
    <n v="697"/>
    <n v="959"/>
    <n v="54"/>
    <n v="96"/>
    <n v="446"/>
    <n v="596"/>
    <n v="274.60699999999997"/>
    <n v="7.32"/>
    <n v="498.71500000000003"/>
    <n v="780.64199999999994"/>
    <n v="9"/>
    <n v="57"/>
    <n v="82"/>
    <n v="148"/>
    <n v="596"/>
    <n v="341"/>
    <n v="39"/>
    <n v="976"/>
    <n v="0"/>
    <n v="6"/>
    <n v="10"/>
    <n v="16"/>
    <n v="427"/>
    <n v="169"/>
    <n v="15"/>
    <n v="150"/>
    <n v="0"/>
    <n v="761"/>
    <n v="12"/>
    <n v="92"/>
    <m/>
    <m/>
  </r>
  <r>
    <x v="9"/>
    <x v="2"/>
    <n v="147.21299999999999"/>
    <n v="444.30600000000004"/>
    <n v="0"/>
    <n v="176.17364000000001"/>
    <n v="767.69263999999998"/>
    <n v="767.69263999999998"/>
    <n v="972.2581100000001"/>
    <n v="1060.415"/>
    <n v="54.516999999999996"/>
    <n v="379.49300000000005"/>
    <n v="21.314999999999998"/>
    <n v="1439.9079999999999"/>
    <n v="1439.9079999999999"/>
    <n v="203"/>
    <n v="58"/>
    <n v="10"/>
    <n v="271"/>
    <n v="136"/>
    <n v="434"/>
    <n v="11"/>
    <n v="112"/>
    <n v="4"/>
    <n v="697"/>
    <n v="160"/>
    <n v="102"/>
    <n v="697"/>
    <n v="959"/>
    <n v="54"/>
    <n v="96"/>
    <n v="446"/>
    <n v="596"/>
    <n v="274.60699999999997"/>
    <n v="7.32"/>
    <n v="498.71500000000003"/>
    <n v="780.64199999999994"/>
    <n v="9"/>
    <n v="57"/>
    <n v="82"/>
    <n v="148"/>
    <n v="596"/>
    <n v="341"/>
    <n v="39"/>
    <n v="976"/>
    <n v="0"/>
    <n v="6"/>
    <n v="10"/>
    <n v="16"/>
    <n v="427"/>
    <n v="169"/>
    <n v="15"/>
    <n v="150"/>
    <n v="0"/>
    <n v="761"/>
    <n v="12"/>
    <n v="92"/>
    <m/>
    <m/>
  </r>
  <r>
    <x v="9"/>
    <x v="3"/>
    <n v="147.21299999999999"/>
    <n v="444.30600000000004"/>
    <n v="0"/>
    <n v="176.17364000000001"/>
    <n v="767.69263999999998"/>
    <n v="767.69263999999998"/>
    <n v="972.2581100000001"/>
    <n v="1060.415"/>
    <n v="54.516999999999996"/>
    <n v="379.49300000000005"/>
    <n v="21.314999999999998"/>
    <n v="1439.9079999999999"/>
    <n v="1439.9079999999999"/>
    <n v="203"/>
    <n v="58"/>
    <n v="10"/>
    <n v="271"/>
    <n v="136"/>
    <n v="434"/>
    <n v="11"/>
    <n v="112"/>
    <n v="4"/>
    <n v="697"/>
    <n v="160"/>
    <n v="102"/>
    <n v="697"/>
    <n v="959"/>
    <n v="54"/>
    <n v="96"/>
    <n v="446"/>
    <n v="596"/>
    <n v="274.60699999999997"/>
    <n v="7.32"/>
    <n v="498.71500000000003"/>
    <n v="780.64199999999994"/>
    <n v="9"/>
    <n v="57"/>
    <n v="82"/>
    <n v="148"/>
    <n v="596"/>
    <n v="341"/>
    <n v="39"/>
    <n v="976"/>
    <n v="0"/>
    <n v="6"/>
    <n v="10"/>
    <n v="16"/>
    <n v="427"/>
    <n v="169"/>
    <n v="15"/>
    <n v="150"/>
    <n v="0"/>
    <n v="761"/>
    <n v="12"/>
    <n v="92"/>
    <m/>
    <m/>
  </r>
  <r>
    <x v="9"/>
    <x v="4"/>
    <n v="147.21299999999999"/>
    <n v="444.30600000000004"/>
    <n v="0"/>
    <n v="176.17364000000001"/>
    <n v="767.69263999999998"/>
    <n v="767.69263999999998"/>
    <n v="972.2581100000001"/>
    <n v="1060.415"/>
    <n v="54.516999999999996"/>
    <n v="379.49300000000005"/>
    <n v="21.314999999999998"/>
    <n v="1439.9079999999999"/>
    <n v="1439.9079999999999"/>
    <n v="203"/>
    <n v="58"/>
    <n v="10"/>
    <n v="271"/>
    <n v="136"/>
    <n v="434"/>
    <n v="11"/>
    <n v="112"/>
    <n v="4"/>
    <n v="697"/>
    <n v="160"/>
    <n v="102"/>
    <n v="697"/>
    <n v="959"/>
    <n v="54"/>
    <n v="96"/>
    <n v="446"/>
    <n v="596"/>
    <n v="274.60699999999997"/>
    <n v="7.32"/>
    <n v="498.71500000000003"/>
    <n v="780.64199999999994"/>
    <n v="9"/>
    <n v="57"/>
    <n v="82"/>
    <n v="148"/>
    <n v="596"/>
    <n v="341"/>
    <n v="39"/>
    <n v="976"/>
    <n v="0"/>
    <n v="6"/>
    <n v="10"/>
    <n v="16"/>
    <n v="427"/>
    <n v="169"/>
    <n v="15"/>
    <n v="150"/>
    <n v="0"/>
    <n v="761"/>
    <n v="12"/>
    <n v="92"/>
    <m/>
    <m/>
  </r>
  <r>
    <x v="9"/>
    <x v="5"/>
    <n v="147.21299999999999"/>
    <n v="444.30600000000004"/>
    <n v="0"/>
    <n v="176.17364000000001"/>
    <n v="767.69263999999998"/>
    <n v="767.69263999999998"/>
    <n v="972.2581100000001"/>
    <n v="1060.415"/>
    <n v="54.516999999999996"/>
    <n v="379.49300000000005"/>
    <n v="21.314999999999998"/>
    <n v="1439.9079999999999"/>
    <n v="1439.9079999999999"/>
    <n v="203"/>
    <n v="58"/>
    <n v="10"/>
    <n v="271"/>
    <n v="136"/>
    <n v="434"/>
    <n v="11"/>
    <n v="112"/>
    <n v="4"/>
    <n v="697"/>
    <n v="160"/>
    <n v="102"/>
    <n v="697"/>
    <n v="959"/>
    <n v="54"/>
    <n v="96"/>
    <n v="446"/>
    <n v="596"/>
    <n v="274.60699999999997"/>
    <n v="7.32"/>
    <n v="498.71500000000003"/>
    <n v="780.64199999999994"/>
    <n v="9"/>
    <n v="57"/>
    <n v="82"/>
    <n v="148"/>
    <n v="596"/>
    <n v="341"/>
    <n v="39"/>
    <n v="976"/>
    <n v="0"/>
    <n v="6"/>
    <n v="10"/>
    <n v="16"/>
    <n v="427"/>
    <n v="169"/>
    <n v="15"/>
    <n v="150"/>
    <n v="0"/>
    <n v="761"/>
    <n v="12"/>
    <n v="92"/>
    <m/>
    <m/>
  </r>
  <r>
    <x v="9"/>
    <x v="6"/>
    <n v="147.21299999999999"/>
    <n v="444.30600000000004"/>
    <n v="0"/>
    <n v="176.17364000000001"/>
    <n v="767.69263999999998"/>
    <n v="767.69263999999998"/>
    <n v="972.2581100000001"/>
    <n v="1060.415"/>
    <n v="54.516999999999996"/>
    <n v="379.49300000000005"/>
    <n v="21.314999999999998"/>
    <n v="1439.9079999999999"/>
    <n v="1439.9079999999999"/>
    <n v="203"/>
    <n v="58"/>
    <n v="10"/>
    <n v="271"/>
    <n v="136"/>
    <n v="434"/>
    <n v="11"/>
    <n v="112"/>
    <n v="4"/>
    <n v="697"/>
    <n v="160"/>
    <n v="102"/>
    <n v="697"/>
    <n v="959"/>
    <n v="54"/>
    <n v="96"/>
    <n v="446"/>
    <n v="596"/>
    <n v="274.60699999999997"/>
    <n v="7.32"/>
    <n v="498.71500000000003"/>
    <n v="780.64199999999994"/>
    <n v="9"/>
    <n v="57"/>
    <n v="82"/>
    <n v="148"/>
    <n v="596"/>
    <n v="341"/>
    <n v="39"/>
    <n v="976"/>
    <n v="0"/>
    <n v="6"/>
    <n v="10"/>
    <n v="16"/>
    <n v="427"/>
    <n v="169"/>
    <n v="15"/>
    <n v="150"/>
    <n v="0"/>
    <n v="761"/>
    <n v="12"/>
    <n v="92"/>
    <m/>
    <m/>
  </r>
  <r>
    <x v="9"/>
    <x v="7"/>
    <n v="147.21299999999999"/>
    <n v="444.30600000000004"/>
    <n v="0"/>
    <n v="176.17364000000001"/>
    <n v="767.69263999999998"/>
    <n v="767.69263999999998"/>
    <n v="972.2581100000001"/>
    <n v="1060.415"/>
    <n v="54.516999999999996"/>
    <n v="379.49300000000005"/>
    <n v="21.314999999999998"/>
    <n v="1439.9079999999999"/>
    <n v="1439.9079999999999"/>
    <n v="203"/>
    <n v="58"/>
    <n v="10"/>
    <n v="271"/>
    <n v="136"/>
    <n v="434"/>
    <n v="11"/>
    <n v="112"/>
    <n v="4"/>
    <n v="697"/>
    <n v="160"/>
    <n v="102"/>
    <n v="697"/>
    <n v="959"/>
    <n v="54"/>
    <n v="96"/>
    <n v="446"/>
    <n v="596"/>
    <n v="274.60699999999997"/>
    <n v="7.32"/>
    <n v="498.71500000000003"/>
    <n v="780.64199999999994"/>
    <n v="9"/>
    <n v="57"/>
    <n v="82"/>
    <n v="148"/>
    <n v="596"/>
    <n v="341"/>
    <n v="39"/>
    <n v="976"/>
    <n v="0"/>
    <n v="6"/>
    <n v="10"/>
    <n v="16"/>
    <n v="427"/>
    <n v="169"/>
    <n v="15"/>
    <n v="150"/>
    <n v="0"/>
    <n v="761"/>
    <n v="12"/>
    <n v="92"/>
    <m/>
    <m/>
  </r>
  <r>
    <x v="9"/>
    <x v="8"/>
    <n v="147.21299999999999"/>
    <n v="444.30600000000004"/>
    <n v="0"/>
    <n v="176.17364000000001"/>
    <n v="767.69263999999998"/>
    <n v="767.69263999999998"/>
    <n v="972.2581100000001"/>
    <n v="1060.415"/>
    <n v="54.516999999999996"/>
    <n v="379.49300000000005"/>
    <n v="21.314999999999998"/>
    <n v="1439.9079999999999"/>
    <n v="1439.9079999999999"/>
    <n v="203"/>
    <n v="58"/>
    <n v="10"/>
    <n v="271"/>
    <n v="136"/>
    <n v="434"/>
    <n v="11"/>
    <n v="112"/>
    <n v="4"/>
    <n v="697"/>
    <n v="160"/>
    <n v="102"/>
    <n v="697"/>
    <n v="959"/>
    <n v="54"/>
    <n v="96"/>
    <n v="446"/>
    <n v="596"/>
    <n v="274.60699999999997"/>
    <n v="7.32"/>
    <n v="498.71500000000003"/>
    <n v="780.64199999999994"/>
    <n v="9"/>
    <n v="57"/>
    <n v="82"/>
    <n v="148"/>
    <n v="596"/>
    <n v="341"/>
    <n v="39"/>
    <n v="976"/>
    <n v="0"/>
    <n v="6"/>
    <n v="10"/>
    <n v="16"/>
    <n v="427"/>
    <n v="169"/>
    <n v="15"/>
    <n v="150"/>
    <n v="0"/>
    <n v="761"/>
    <n v="12"/>
    <n v="92"/>
    <m/>
    <m/>
  </r>
  <r>
    <x v="9"/>
    <x v="9"/>
    <n v="147.21299999999999"/>
    <n v="444.30600000000004"/>
    <n v="0"/>
    <n v="176.17364000000001"/>
    <n v="767.69263999999998"/>
    <n v="767.69263999999998"/>
    <n v="972.2581100000001"/>
    <n v="1060.415"/>
    <n v="54.516999999999996"/>
    <n v="379.49300000000005"/>
    <n v="21.314999999999998"/>
    <n v="1439.9079999999999"/>
    <n v="1439.9079999999999"/>
    <n v="203"/>
    <n v="58"/>
    <n v="10"/>
    <n v="271"/>
    <n v="136"/>
    <n v="434"/>
    <n v="11"/>
    <n v="112"/>
    <n v="4"/>
    <n v="697"/>
    <n v="160"/>
    <n v="102"/>
    <n v="697"/>
    <n v="959"/>
    <n v="54"/>
    <n v="96"/>
    <n v="446"/>
    <n v="596"/>
    <n v="274.60699999999997"/>
    <n v="7.32"/>
    <n v="498.71500000000003"/>
    <n v="780.64199999999994"/>
    <n v="9"/>
    <n v="57"/>
    <n v="82"/>
    <n v="148"/>
    <n v="596"/>
    <n v="341"/>
    <n v="39"/>
    <n v="976"/>
    <n v="0"/>
    <n v="6"/>
    <n v="10"/>
    <n v="16"/>
    <n v="427"/>
    <n v="169"/>
    <n v="15"/>
    <n v="150"/>
    <n v="0"/>
    <n v="761"/>
    <n v="12"/>
    <n v="92"/>
    <m/>
    <m/>
  </r>
  <r>
    <x v="9"/>
    <x v="10"/>
    <n v="147.21299999999999"/>
    <n v="444.30600000000004"/>
    <n v="0"/>
    <n v="176.17364000000001"/>
    <n v="767.69263999999998"/>
    <n v="767.69263999999998"/>
    <n v="972.2581100000001"/>
    <n v="1060.415"/>
    <n v="54.516999999999996"/>
    <n v="379.49300000000005"/>
    <n v="21.314999999999998"/>
    <n v="1439.9079999999999"/>
    <n v="1439.9079999999999"/>
    <n v="203"/>
    <n v="58"/>
    <n v="10"/>
    <n v="271"/>
    <n v="136"/>
    <n v="434"/>
    <n v="11"/>
    <n v="112"/>
    <n v="4"/>
    <n v="697"/>
    <n v="160"/>
    <n v="102"/>
    <n v="697"/>
    <n v="959"/>
    <n v="54"/>
    <n v="96"/>
    <n v="446"/>
    <n v="596"/>
    <n v="274.60699999999997"/>
    <n v="7.32"/>
    <n v="498.71500000000003"/>
    <n v="780.64199999999994"/>
    <n v="9"/>
    <n v="57"/>
    <n v="82"/>
    <n v="148"/>
    <n v="596"/>
    <n v="341"/>
    <n v="39"/>
    <n v="976"/>
    <n v="0"/>
    <n v="6"/>
    <n v="10"/>
    <n v="16"/>
    <n v="427"/>
    <n v="169"/>
    <n v="15"/>
    <n v="150"/>
    <n v="0"/>
    <n v="761"/>
    <n v="12"/>
    <n v="92"/>
    <m/>
    <m/>
  </r>
  <r>
    <x v="9"/>
    <x v="11"/>
    <n v="147.21299999999999"/>
    <n v="444.30600000000004"/>
    <n v="0"/>
    <n v="176.17364000000001"/>
    <n v="767.69263999999998"/>
    <n v="767.69263999999998"/>
    <n v="972.2581100000001"/>
    <n v="1060.415"/>
    <n v="54.516999999999996"/>
    <n v="379.49300000000005"/>
    <n v="21.314999999999998"/>
    <n v="1439.9079999999999"/>
    <n v="1439.9079999999999"/>
    <n v="203"/>
    <n v="58"/>
    <n v="10"/>
    <n v="271"/>
    <n v="136"/>
    <n v="434"/>
    <n v="11"/>
    <n v="112"/>
    <n v="4"/>
    <n v="697"/>
    <n v="160"/>
    <n v="102"/>
    <n v="697"/>
    <n v="959"/>
    <n v="54"/>
    <n v="96"/>
    <n v="446"/>
    <n v="596"/>
    <n v="274.60699999999997"/>
    <n v="7.32"/>
    <n v="498.71500000000003"/>
    <n v="780.64199999999994"/>
    <n v="9"/>
    <n v="57"/>
    <n v="82"/>
    <n v="148"/>
    <n v="596"/>
    <n v="341"/>
    <n v="39"/>
    <n v="976"/>
    <n v="0"/>
    <n v="6"/>
    <n v="10"/>
    <n v="16"/>
    <n v="427"/>
    <n v="169"/>
    <n v="15"/>
    <n v="150"/>
    <n v="0"/>
    <n v="761"/>
    <n v="12"/>
    <n v="92"/>
    <m/>
    <m/>
  </r>
  <r>
    <x v="10"/>
    <x v="0"/>
    <n v="147.21299999999999"/>
    <n v="444.30600000000004"/>
    <n v="0"/>
    <n v="176.17364000000001"/>
    <n v="767.69263999999998"/>
    <n v="767.69263999999998"/>
    <n v="972.2581100000001"/>
    <n v="1060.415"/>
    <n v="54.516999999999996"/>
    <n v="379.49300000000005"/>
    <n v="21.314999999999998"/>
    <n v="1439.9079999999999"/>
    <n v="1439.9079999999999"/>
    <n v="203"/>
    <n v="58"/>
    <n v="10"/>
    <n v="271"/>
    <n v="136"/>
    <n v="434"/>
    <n v="11"/>
    <n v="110"/>
    <n v="4"/>
    <n v="695"/>
    <n v="160"/>
    <n v="102"/>
    <n v="695"/>
    <n v="957"/>
    <n v="54"/>
    <n v="96"/>
    <n v="448"/>
    <n v="598"/>
    <n v="274.60699999999997"/>
    <n v="7.32"/>
    <n v="498.71500000000003"/>
    <n v="780.64199999999994"/>
    <n v="9"/>
    <n v="57"/>
    <n v="82"/>
    <n v="148"/>
    <n v="596"/>
    <n v="341"/>
    <n v="39"/>
    <n v="976"/>
    <n v="0"/>
    <n v="6"/>
    <n v="10"/>
    <n v="16"/>
    <n v="433"/>
    <n v="169"/>
    <n v="15"/>
    <n v="150"/>
    <n v="0"/>
    <n v="767"/>
    <n v="12"/>
    <n v="92"/>
    <m/>
    <m/>
  </r>
  <r>
    <x v="10"/>
    <x v="1"/>
    <n v="147.21299999999999"/>
    <n v="444.30600000000004"/>
    <n v="0"/>
    <n v="176.17364000000001"/>
    <n v="767.69263999999998"/>
    <n v="767.69263999999998"/>
    <n v="972.2581100000001"/>
    <n v="1060.415"/>
    <n v="54.516999999999996"/>
    <n v="379.49300000000005"/>
    <n v="21.314999999999998"/>
    <n v="1439.9079999999999"/>
    <n v="1439.9079999999999"/>
    <n v="203"/>
    <n v="58"/>
    <n v="10"/>
    <n v="271"/>
    <n v="136"/>
    <n v="434"/>
    <n v="11"/>
    <n v="110"/>
    <n v="4"/>
    <n v="695"/>
    <n v="160"/>
    <n v="102"/>
    <n v="695"/>
    <n v="957"/>
    <n v="54"/>
    <n v="96"/>
    <n v="448"/>
    <n v="598"/>
    <n v="274.60699999999997"/>
    <n v="7.32"/>
    <n v="498.71500000000003"/>
    <n v="780.64199999999994"/>
    <n v="9"/>
    <n v="57"/>
    <n v="82"/>
    <n v="148"/>
    <n v="596"/>
    <n v="341"/>
    <n v="39"/>
    <n v="976"/>
    <n v="0"/>
    <n v="6"/>
    <n v="10"/>
    <n v="16"/>
    <n v="433"/>
    <n v="169"/>
    <n v="15"/>
    <n v="150"/>
    <n v="0"/>
    <n v="767"/>
    <n v="12"/>
    <n v="92"/>
    <m/>
    <m/>
  </r>
  <r>
    <x v="10"/>
    <x v="2"/>
    <n v="147.21299999999999"/>
    <n v="444.30600000000004"/>
    <n v="0"/>
    <n v="176.17364000000001"/>
    <n v="767.69263999999998"/>
    <n v="767.69263999999998"/>
    <n v="972.2581100000001"/>
    <n v="1060.415"/>
    <n v="54.516999999999996"/>
    <n v="379.49300000000005"/>
    <n v="21.314999999999998"/>
    <n v="1439.9079999999999"/>
    <n v="1439.9079999999999"/>
    <n v="203"/>
    <n v="58"/>
    <n v="10"/>
    <n v="271"/>
    <n v="136"/>
    <n v="434"/>
    <n v="11"/>
    <n v="110"/>
    <n v="4"/>
    <n v="695"/>
    <n v="160"/>
    <n v="102"/>
    <n v="695"/>
    <n v="957"/>
    <n v="54"/>
    <n v="96"/>
    <n v="448"/>
    <n v="598"/>
    <n v="274.60699999999997"/>
    <n v="7.32"/>
    <n v="498.71500000000003"/>
    <n v="780.64199999999994"/>
    <n v="9"/>
    <n v="57"/>
    <n v="82"/>
    <n v="148"/>
    <n v="596"/>
    <n v="341"/>
    <n v="39"/>
    <n v="976"/>
    <n v="0"/>
    <n v="6"/>
    <n v="10"/>
    <n v="16"/>
    <n v="433"/>
    <n v="169"/>
    <n v="15"/>
    <n v="150"/>
    <n v="0"/>
    <n v="767"/>
    <n v="12"/>
    <n v="92"/>
    <m/>
    <m/>
  </r>
  <r>
    <x v="10"/>
    <x v="3"/>
    <n v="147.21299999999999"/>
    <n v="444.30600000000004"/>
    <n v="0"/>
    <n v="176.17364000000001"/>
    <n v="767.69263999999998"/>
    <n v="767.69263999999998"/>
    <n v="972.2581100000001"/>
    <n v="1060.415"/>
    <n v="54.516999999999996"/>
    <n v="379.49300000000005"/>
    <n v="21.314999999999998"/>
    <n v="1439.9079999999999"/>
    <n v="1439.9079999999999"/>
    <n v="203"/>
    <n v="58"/>
    <n v="10"/>
    <n v="271"/>
    <n v="136"/>
    <n v="434"/>
    <n v="11"/>
    <n v="110"/>
    <n v="4"/>
    <n v="695"/>
    <n v="160"/>
    <n v="102"/>
    <n v="695"/>
    <n v="957"/>
    <n v="54"/>
    <n v="96"/>
    <n v="448"/>
    <n v="598"/>
    <n v="274.60699999999997"/>
    <n v="7.32"/>
    <n v="498.71500000000003"/>
    <n v="780.64199999999994"/>
    <n v="9"/>
    <n v="57"/>
    <n v="82"/>
    <n v="148"/>
    <n v="596"/>
    <n v="341"/>
    <n v="39"/>
    <n v="976"/>
    <n v="0"/>
    <n v="6"/>
    <n v="10"/>
    <n v="16"/>
    <n v="433"/>
    <n v="169"/>
    <n v="15"/>
    <n v="150"/>
    <n v="0"/>
    <n v="767"/>
    <n v="12"/>
    <n v="92"/>
    <m/>
    <m/>
  </r>
  <r>
    <x v="10"/>
    <x v="4"/>
    <n v="147.21299999999999"/>
    <n v="444.30600000000004"/>
    <n v="0"/>
    <n v="176.17364000000001"/>
    <n v="767.69263999999998"/>
    <n v="767.69263999999998"/>
    <n v="972.2581100000001"/>
    <n v="1060.415"/>
    <n v="54.516999999999996"/>
    <n v="379.49300000000005"/>
    <n v="21.314999999999998"/>
    <n v="1439.9079999999999"/>
    <n v="1439.9079999999999"/>
    <n v="203"/>
    <n v="58"/>
    <n v="10"/>
    <n v="271"/>
    <n v="136"/>
    <n v="434"/>
    <n v="11"/>
    <n v="110"/>
    <n v="4"/>
    <n v="695"/>
    <n v="160"/>
    <n v="102"/>
    <n v="695"/>
    <n v="957"/>
    <n v="54"/>
    <n v="96"/>
    <n v="448"/>
    <n v="598"/>
    <n v="274.60699999999997"/>
    <n v="7.32"/>
    <n v="498.71500000000003"/>
    <n v="780.64199999999994"/>
    <n v="9"/>
    <n v="57"/>
    <n v="82"/>
    <n v="148"/>
    <n v="596"/>
    <n v="341"/>
    <n v="39"/>
    <n v="976"/>
    <n v="0"/>
    <n v="6"/>
    <n v="10"/>
    <n v="16"/>
    <n v="433"/>
    <n v="169"/>
    <n v="15"/>
    <n v="150"/>
    <n v="0"/>
    <n v="767"/>
    <n v="12"/>
    <n v="92"/>
    <m/>
    <m/>
  </r>
  <r>
    <x v="10"/>
    <x v="5"/>
    <n v="147.21299999999999"/>
    <n v="444.30600000000004"/>
    <n v="0"/>
    <n v="176.17364000000001"/>
    <n v="767.69263999999998"/>
    <n v="767.69263999999998"/>
    <n v="972.2581100000001"/>
    <n v="1060.415"/>
    <n v="54.516999999999996"/>
    <n v="379.49300000000005"/>
    <n v="21.314999999999998"/>
    <n v="1439.9079999999999"/>
    <n v="1439.9079999999999"/>
    <n v="203"/>
    <n v="58"/>
    <n v="10"/>
    <n v="271"/>
    <n v="136"/>
    <n v="434"/>
    <n v="11"/>
    <n v="110"/>
    <n v="4"/>
    <n v="695"/>
    <n v="160"/>
    <n v="102"/>
    <n v="695"/>
    <n v="957"/>
    <n v="54"/>
    <n v="96"/>
    <n v="448"/>
    <n v="598"/>
    <n v="274.60699999999997"/>
    <n v="7.32"/>
    <n v="498.71500000000003"/>
    <n v="780.64199999999994"/>
    <n v="9"/>
    <n v="57"/>
    <n v="82"/>
    <n v="148"/>
    <n v="596"/>
    <n v="341"/>
    <n v="39"/>
    <n v="976"/>
    <n v="0"/>
    <n v="6"/>
    <n v="10"/>
    <n v="16"/>
    <n v="433"/>
    <n v="169"/>
    <n v="15"/>
    <n v="150"/>
    <n v="0"/>
    <n v="767"/>
    <n v="12"/>
    <n v="92"/>
    <m/>
    <m/>
  </r>
  <r>
    <x v="10"/>
    <x v="6"/>
    <n v="147.21299999999999"/>
    <n v="444.30600000000004"/>
    <n v="0"/>
    <n v="176.17364000000001"/>
    <n v="767.69263999999998"/>
    <n v="767.69263999999998"/>
    <n v="972.2581100000001"/>
    <n v="1060.415"/>
    <n v="54.516999999999996"/>
    <n v="379.49300000000005"/>
    <n v="21.314999999999998"/>
    <n v="1439.9079999999999"/>
    <n v="1439.9079999999999"/>
    <n v="203"/>
    <n v="58"/>
    <n v="10"/>
    <n v="271"/>
    <n v="136"/>
    <n v="434"/>
    <n v="11"/>
    <n v="110"/>
    <n v="4"/>
    <n v="695"/>
    <n v="160"/>
    <n v="102"/>
    <n v="695"/>
    <n v="957"/>
    <n v="54"/>
    <n v="96"/>
    <n v="448"/>
    <n v="598"/>
    <n v="274.60699999999997"/>
    <n v="7.32"/>
    <n v="498.71500000000003"/>
    <n v="780.64199999999994"/>
    <n v="9"/>
    <n v="57"/>
    <n v="82"/>
    <n v="148"/>
    <n v="596"/>
    <n v="341"/>
    <n v="39"/>
    <n v="976"/>
    <n v="0"/>
    <n v="6"/>
    <n v="10"/>
    <n v="16"/>
    <n v="433"/>
    <n v="169"/>
    <n v="15"/>
    <n v="150"/>
    <n v="0"/>
    <n v="767"/>
    <n v="12"/>
    <n v="92"/>
    <m/>
    <m/>
  </r>
  <r>
    <x v="10"/>
    <x v="7"/>
    <n v="147.21299999999999"/>
    <n v="444.30600000000004"/>
    <n v="0"/>
    <n v="176.17364000000001"/>
    <n v="767.69263999999998"/>
    <n v="767.69263999999998"/>
    <n v="972.2581100000001"/>
    <n v="1060.415"/>
    <n v="54.516999999999996"/>
    <n v="379.49300000000005"/>
    <n v="21.314999999999998"/>
    <n v="1439.9079999999999"/>
    <n v="1439.9079999999999"/>
    <n v="203"/>
    <n v="58"/>
    <n v="10"/>
    <n v="271"/>
    <n v="136"/>
    <n v="434"/>
    <n v="11"/>
    <n v="110"/>
    <n v="4"/>
    <n v="695"/>
    <n v="160"/>
    <n v="102"/>
    <n v="695"/>
    <n v="957"/>
    <n v="54"/>
    <n v="96"/>
    <n v="448"/>
    <n v="598"/>
    <n v="274.60699999999997"/>
    <n v="7.32"/>
    <n v="498.71500000000003"/>
    <n v="780.64199999999994"/>
    <n v="9"/>
    <n v="57"/>
    <n v="82"/>
    <n v="148"/>
    <n v="596"/>
    <n v="341"/>
    <n v="39"/>
    <n v="976"/>
    <n v="0"/>
    <n v="6"/>
    <n v="10"/>
    <n v="16"/>
    <n v="433"/>
    <n v="169"/>
    <n v="15"/>
    <n v="150"/>
    <n v="0"/>
    <n v="767"/>
    <n v="12"/>
    <n v="92"/>
    <m/>
    <m/>
  </r>
  <r>
    <x v="10"/>
    <x v="8"/>
    <n v="147.21299999999999"/>
    <n v="444.30600000000004"/>
    <n v="0"/>
    <n v="176.17364000000001"/>
    <n v="767.69263999999998"/>
    <n v="767.69263999999998"/>
    <n v="972.2581100000001"/>
    <n v="1060.415"/>
    <n v="54.516999999999996"/>
    <n v="379.49300000000005"/>
    <n v="21.314999999999998"/>
    <n v="1439.9079999999999"/>
    <n v="1439.9079999999999"/>
    <n v="203"/>
    <n v="58"/>
    <n v="10"/>
    <n v="271"/>
    <n v="136"/>
    <n v="434"/>
    <n v="11"/>
    <n v="110"/>
    <n v="4"/>
    <n v="695"/>
    <n v="160"/>
    <n v="102"/>
    <n v="695"/>
    <n v="957"/>
    <n v="54"/>
    <n v="96"/>
    <n v="448"/>
    <n v="598"/>
    <n v="274.60699999999997"/>
    <n v="7.32"/>
    <n v="498.71500000000003"/>
    <n v="780.64199999999994"/>
    <n v="9"/>
    <n v="57"/>
    <n v="82"/>
    <n v="148"/>
    <n v="596"/>
    <n v="341"/>
    <n v="39"/>
    <n v="976"/>
    <n v="0"/>
    <n v="6"/>
    <n v="10"/>
    <n v="16"/>
    <n v="433"/>
    <n v="169"/>
    <n v="15"/>
    <n v="150"/>
    <n v="0"/>
    <n v="767"/>
    <n v="12"/>
    <n v="92"/>
    <m/>
    <m/>
  </r>
  <r>
    <x v="10"/>
    <x v="9"/>
    <n v="147.21299999999999"/>
    <n v="444.30600000000004"/>
    <n v="0"/>
    <n v="176.17364000000001"/>
    <n v="767.69263999999998"/>
    <n v="767.69263999999998"/>
    <n v="972.2581100000001"/>
    <n v="1060.415"/>
    <n v="54.516999999999996"/>
    <n v="379.49300000000005"/>
    <n v="21.314999999999998"/>
    <n v="1439.9079999999999"/>
    <n v="1439.9079999999999"/>
    <n v="203"/>
    <n v="58"/>
    <n v="10"/>
    <n v="271"/>
    <n v="136"/>
    <n v="434"/>
    <n v="11"/>
    <n v="110"/>
    <n v="4"/>
    <n v="695"/>
    <n v="160"/>
    <n v="102"/>
    <n v="695"/>
    <n v="957"/>
    <n v="54"/>
    <n v="96"/>
    <n v="448"/>
    <n v="598"/>
    <n v="274.60699999999997"/>
    <n v="7.32"/>
    <n v="498.71500000000003"/>
    <n v="780.64199999999994"/>
    <n v="9"/>
    <n v="57"/>
    <n v="82"/>
    <n v="148"/>
    <n v="596"/>
    <n v="341"/>
    <n v="39"/>
    <n v="976"/>
    <n v="0"/>
    <n v="6"/>
    <n v="10"/>
    <n v="16"/>
    <n v="433"/>
    <n v="169"/>
    <n v="15"/>
    <n v="150"/>
    <n v="0"/>
    <n v="767"/>
    <n v="12"/>
    <n v="92"/>
    <m/>
    <m/>
  </r>
  <r>
    <x v="10"/>
    <x v="10"/>
    <n v="147.21299999999999"/>
    <n v="444.30600000000004"/>
    <n v="0"/>
    <n v="176.17364000000001"/>
    <n v="767.69263999999998"/>
    <n v="767.69263999999998"/>
    <n v="972.2581100000001"/>
    <n v="1060.415"/>
    <n v="54.516999999999996"/>
    <n v="379.49300000000005"/>
    <n v="21.314999999999998"/>
    <n v="1439.9079999999999"/>
    <n v="1439.9079999999999"/>
    <n v="203"/>
    <n v="58"/>
    <n v="10"/>
    <n v="271"/>
    <n v="136"/>
    <n v="434"/>
    <n v="11"/>
    <n v="110"/>
    <n v="4"/>
    <n v="695"/>
    <n v="160"/>
    <n v="102"/>
    <n v="695"/>
    <n v="957"/>
    <n v="54"/>
    <n v="96"/>
    <n v="448"/>
    <n v="598"/>
    <n v="274.60699999999997"/>
    <n v="7.32"/>
    <n v="498.71500000000003"/>
    <n v="780.64199999999994"/>
    <n v="9"/>
    <n v="57"/>
    <n v="82"/>
    <n v="148"/>
    <n v="596"/>
    <n v="341"/>
    <n v="39"/>
    <n v="976"/>
    <n v="0"/>
    <n v="6"/>
    <n v="10"/>
    <n v="16"/>
    <n v="433"/>
    <n v="169"/>
    <n v="15"/>
    <n v="150"/>
    <n v="0"/>
    <n v="767"/>
    <n v="12"/>
    <n v="92"/>
    <m/>
    <m/>
  </r>
  <r>
    <x v="10"/>
    <x v="11"/>
    <n v="147.21299999999999"/>
    <n v="444.30600000000004"/>
    <n v="0"/>
    <n v="176.17364000000001"/>
    <n v="767.69263999999998"/>
    <n v="767.69263999999998"/>
    <n v="972.2581100000001"/>
    <n v="1060.415"/>
    <n v="54.516999999999996"/>
    <n v="379.49300000000005"/>
    <n v="21.314999999999998"/>
    <n v="1439.9079999999999"/>
    <n v="1439.9079999999999"/>
    <n v="203"/>
    <n v="58"/>
    <n v="10"/>
    <n v="271"/>
    <n v="136"/>
    <n v="434"/>
    <n v="11"/>
    <n v="110"/>
    <n v="4"/>
    <n v="695"/>
    <n v="160"/>
    <n v="102"/>
    <n v="695"/>
    <n v="957"/>
    <n v="54"/>
    <n v="96"/>
    <n v="448"/>
    <n v="598"/>
    <n v="274.60699999999997"/>
    <n v="7.32"/>
    <n v="498.71500000000003"/>
    <n v="780.64199999999994"/>
    <n v="9"/>
    <n v="57"/>
    <n v="82"/>
    <n v="148"/>
    <n v="596"/>
    <n v="341"/>
    <n v="39"/>
    <n v="976"/>
    <n v="0"/>
    <n v="6"/>
    <n v="10"/>
    <n v="16"/>
    <n v="433"/>
    <n v="169"/>
    <n v="15"/>
    <n v="150"/>
    <n v="0"/>
    <n v="767"/>
    <n v="12"/>
    <n v="92"/>
    <m/>
    <m/>
  </r>
  <r>
    <x v="11"/>
    <x v="0"/>
    <n v="147.21299999999999"/>
    <n v="444.30600000000004"/>
    <n v="0"/>
    <n v="176.17364000000001"/>
    <n v="767.69263999999998"/>
    <n v="767.69263999999998"/>
    <n v="972.2581100000001"/>
    <n v="1060.415"/>
    <n v="54.516999999999996"/>
    <n v="379.49300000000005"/>
    <n v="21.314999999999998"/>
    <n v="1439.9079999999999"/>
    <n v="1439.9079999999999"/>
    <n v="203"/>
    <n v="58"/>
    <n v="10"/>
    <n v="271"/>
    <n v="136"/>
    <n v="434"/>
    <n v="11"/>
    <n v="110"/>
    <n v="4"/>
    <n v="695"/>
    <n v="160"/>
    <n v="102"/>
    <n v="695"/>
    <n v="957"/>
    <n v="54"/>
    <n v="96"/>
    <n v="448"/>
    <n v="598"/>
    <n v="274.60699999999997"/>
    <n v="7.32"/>
    <n v="498.71500000000003"/>
    <n v="780.64199999999994"/>
    <n v="9"/>
    <n v="57"/>
    <n v="82"/>
    <n v="148"/>
    <n v="596"/>
    <n v="341"/>
    <n v="39"/>
    <n v="976"/>
    <n v="0"/>
    <n v="6"/>
    <n v="10"/>
    <n v="16"/>
    <n v="437"/>
    <n v="173"/>
    <n v="15"/>
    <n v="150"/>
    <n v="0"/>
    <n v="775"/>
    <n v="12"/>
    <n v="92"/>
    <m/>
    <m/>
  </r>
  <r>
    <x v="11"/>
    <x v="1"/>
    <n v="147.21299999999999"/>
    <n v="444.30600000000004"/>
    <n v="0"/>
    <n v="176.17364000000001"/>
    <n v="767.69263999999998"/>
    <n v="767.69263999999998"/>
    <n v="972.2581100000001"/>
    <n v="1060.415"/>
    <n v="54.516999999999996"/>
    <n v="379.49300000000005"/>
    <n v="21.314999999999998"/>
    <n v="1439.9079999999999"/>
    <n v="1439.9079999999999"/>
    <n v="203"/>
    <n v="58"/>
    <n v="10"/>
    <n v="271"/>
    <n v="136"/>
    <n v="434"/>
    <n v="11"/>
    <n v="110"/>
    <n v="4"/>
    <n v="695"/>
    <n v="160"/>
    <n v="102"/>
    <n v="695"/>
    <n v="957"/>
    <n v="54"/>
    <n v="96"/>
    <n v="448"/>
    <n v="598"/>
    <n v="274.60699999999997"/>
    <n v="7.32"/>
    <n v="498.71500000000003"/>
    <n v="780.64199999999994"/>
    <n v="9"/>
    <n v="57"/>
    <n v="82"/>
    <n v="148"/>
    <n v="596"/>
    <n v="341"/>
    <n v="39"/>
    <n v="976"/>
    <n v="0"/>
    <n v="6"/>
    <n v="10"/>
    <n v="16"/>
    <n v="437"/>
    <n v="173"/>
    <n v="15"/>
    <n v="150"/>
    <n v="0"/>
    <n v="775"/>
    <n v="12"/>
    <n v="92"/>
    <m/>
    <m/>
  </r>
  <r>
    <x v="11"/>
    <x v="2"/>
    <n v="147.21299999999999"/>
    <n v="444.30600000000004"/>
    <n v="0"/>
    <n v="176.17364000000001"/>
    <n v="767.69263999999998"/>
    <n v="767.69263999999998"/>
    <n v="972.2581100000001"/>
    <n v="1060.415"/>
    <n v="54.516999999999996"/>
    <n v="379.49300000000005"/>
    <n v="21.314999999999998"/>
    <n v="1439.9079999999999"/>
    <n v="1439.9079999999999"/>
    <n v="203"/>
    <n v="58"/>
    <n v="10"/>
    <n v="271"/>
    <n v="136"/>
    <n v="434"/>
    <n v="11"/>
    <n v="110"/>
    <n v="4"/>
    <n v="695"/>
    <n v="160"/>
    <n v="102"/>
    <n v="695"/>
    <n v="957"/>
    <n v="54"/>
    <n v="96"/>
    <n v="448"/>
    <n v="598"/>
    <n v="274.60699999999997"/>
    <n v="7.32"/>
    <n v="498.71500000000003"/>
    <n v="780.64199999999994"/>
    <n v="9"/>
    <n v="57"/>
    <n v="82"/>
    <n v="148"/>
    <n v="596"/>
    <n v="341"/>
    <n v="39"/>
    <n v="976"/>
    <n v="0"/>
    <n v="6"/>
    <n v="10"/>
    <n v="16"/>
    <n v="437"/>
    <n v="173"/>
    <n v="15"/>
    <n v="150"/>
    <n v="0"/>
    <n v="775"/>
    <n v="12"/>
    <n v="92"/>
    <m/>
    <m/>
  </r>
  <r>
    <x v="11"/>
    <x v="3"/>
    <n v="147.21299999999999"/>
    <n v="444.30600000000004"/>
    <n v="0"/>
    <n v="176.17364000000001"/>
    <n v="767.69263999999998"/>
    <n v="767.69263999999998"/>
    <n v="972.2581100000001"/>
    <n v="1060.415"/>
    <n v="54.516999999999996"/>
    <n v="379.49300000000005"/>
    <n v="21.314999999999998"/>
    <n v="1439.9079999999999"/>
    <n v="1439.9079999999999"/>
    <n v="203"/>
    <n v="58"/>
    <n v="10"/>
    <n v="271"/>
    <n v="136"/>
    <n v="434"/>
    <n v="11"/>
    <n v="110"/>
    <n v="4"/>
    <n v="695"/>
    <n v="160"/>
    <n v="102"/>
    <n v="695"/>
    <n v="957"/>
    <n v="54"/>
    <n v="96"/>
    <n v="448"/>
    <n v="598"/>
    <n v="274.60699999999997"/>
    <n v="7.32"/>
    <n v="498.71500000000003"/>
    <n v="780.64199999999994"/>
    <n v="9"/>
    <n v="57"/>
    <n v="82"/>
    <n v="148"/>
    <n v="596"/>
    <n v="341"/>
    <n v="39"/>
    <n v="976"/>
    <n v="0"/>
    <n v="6"/>
    <n v="10"/>
    <n v="16"/>
    <n v="437"/>
    <n v="173"/>
    <n v="15"/>
    <n v="150"/>
    <n v="0"/>
    <n v="775"/>
    <n v="12"/>
    <n v="92"/>
    <m/>
    <m/>
  </r>
  <r>
    <x v="11"/>
    <x v="4"/>
    <n v="147.21299999999999"/>
    <n v="444.30600000000004"/>
    <n v="0"/>
    <n v="176.17364000000001"/>
    <n v="767.69263999999998"/>
    <n v="767.69263999999998"/>
    <n v="972.2581100000001"/>
    <n v="1060.415"/>
    <n v="54.516999999999996"/>
    <n v="379.49300000000005"/>
    <n v="21.314999999999998"/>
    <n v="1439.9079999999999"/>
    <n v="1439.9079999999999"/>
    <n v="203"/>
    <n v="58"/>
    <n v="10"/>
    <n v="271"/>
    <n v="136"/>
    <n v="434"/>
    <n v="11"/>
    <n v="110"/>
    <n v="4"/>
    <n v="695"/>
    <n v="160"/>
    <n v="102"/>
    <n v="695"/>
    <n v="957"/>
    <n v="54"/>
    <n v="96"/>
    <n v="448"/>
    <n v="598"/>
    <n v="274.60699999999997"/>
    <n v="7.32"/>
    <n v="498.71500000000003"/>
    <n v="780.64199999999994"/>
    <n v="9"/>
    <n v="57"/>
    <n v="82"/>
    <n v="148"/>
    <n v="596"/>
    <n v="341"/>
    <n v="39"/>
    <n v="976"/>
    <n v="0"/>
    <n v="6"/>
    <n v="10"/>
    <n v="16"/>
    <n v="437"/>
    <n v="173"/>
    <n v="15"/>
    <n v="150"/>
    <n v="0"/>
    <n v="775"/>
    <n v="12"/>
    <n v="92"/>
    <m/>
    <m/>
  </r>
  <r>
    <x v="11"/>
    <x v="5"/>
    <n v="147.21299999999999"/>
    <n v="444.30600000000004"/>
    <n v="0"/>
    <n v="176.17364000000001"/>
    <n v="767.69263999999998"/>
    <n v="767.69263999999998"/>
    <n v="972.2581100000001"/>
    <n v="1060.415"/>
    <n v="54.516999999999996"/>
    <n v="379.49300000000005"/>
    <n v="21.314999999999998"/>
    <n v="1439.9079999999999"/>
    <n v="1439.9079999999999"/>
    <n v="203"/>
    <n v="58"/>
    <n v="10"/>
    <n v="271"/>
    <n v="136"/>
    <n v="434"/>
    <n v="11"/>
    <n v="110"/>
    <n v="4"/>
    <n v="695"/>
    <n v="160"/>
    <n v="102"/>
    <n v="695"/>
    <n v="957"/>
    <n v="54"/>
    <n v="96"/>
    <n v="448"/>
    <n v="598"/>
    <n v="274.60699999999997"/>
    <n v="7.32"/>
    <n v="498.71500000000003"/>
    <n v="780.64199999999994"/>
    <n v="9"/>
    <n v="57"/>
    <n v="82"/>
    <n v="148"/>
    <n v="596"/>
    <n v="341"/>
    <n v="39"/>
    <n v="976"/>
    <n v="0"/>
    <n v="6"/>
    <n v="10"/>
    <n v="16"/>
    <n v="437"/>
    <n v="173"/>
    <n v="15"/>
    <n v="150"/>
    <n v="0"/>
    <n v="775"/>
    <n v="12"/>
    <n v="92"/>
    <m/>
    <m/>
  </r>
  <r>
    <x v="11"/>
    <x v="6"/>
    <n v="147.21299999999999"/>
    <n v="444.30600000000004"/>
    <n v="0"/>
    <n v="176.17364000000001"/>
    <n v="767.69263999999998"/>
    <n v="767.69263999999998"/>
    <n v="972.2581100000001"/>
    <n v="1060.415"/>
    <n v="54.516999999999996"/>
    <n v="379.49300000000005"/>
    <n v="21.314999999999998"/>
    <n v="1439.9079999999999"/>
    <n v="1439.9079999999999"/>
    <n v="203"/>
    <n v="58"/>
    <n v="10"/>
    <n v="271"/>
    <n v="136"/>
    <n v="434"/>
    <n v="11"/>
    <n v="110"/>
    <n v="4"/>
    <n v="695"/>
    <n v="160"/>
    <n v="102"/>
    <n v="695"/>
    <n v="957"/>
    <n v="54"/>
    <n v="96"/>
    <n v="448"/>
    <n v="598"/>
    <n v="274.60699999999997"/>
    <n v="7.32"/>
    <n v="498.71500000000003"/>
    <n v="780.64199999999994"/>
    <n v="9"/>
    <n v="57"/>
    <n v="82"/>
    <n v="148"/>
    <n v="596"/>
    <n v="341"/>
    <n v="39"/>
    <n v="976"/>
    <n v="0"/>
    <n v="6"/>
    <n v="10"/>
    <n v="16"/>
    <n v="437"/>
    <n v="173"/>
    <n v="15"/>
    <n v="150"/>
    <n v="0"/>
    <n v="775"/>
    <n v="12"/>
    <n v="92"/>
    <m/>
    <m/>
  </r>
  <r>
    <x v="11"/>
    <x v="7"/>
    <n v="147.21299999999999"/>
    <n v="444.30600000000004"/>
    <n v="0"/>
    <n v="176.17364000000001"/>
    <n v="767.69263999999998"/>
    <n v="767.69263999999998"/>
    <n v="972.2581100000001"/>
    <n v="1060.415"/>
    <n v="54.516999999999996"/>
    <n v="379.49300000000005"/>
    <n v="21.314999999999998"/>
    <n v="1439.9079999999999"/>
    <n v="1439.9079999999999"/>
    <n v="203"/>
    <n v="58"/>
    <n v="10"/>
    <n v="271"/>
    <n v="136"/>
    <n v="434"/>
    <n v="11"/>
    <n v="110"/>
    <n v="4"/>
    <n v="695"/>
    <n v="160"/>
    <n v="102"/>
    <n v="695"/>
    <n v="957"/>
    <n v="54"/>
    <n v="96"/>
    <n v="448"/>
    <n v="598"/>
    <n v="274.60699999999997"/>
    <n v="7.32"/>
    <n v="498.71500000000003"/>
    <n v="780.64199999999994"/>
    <n v="9"/>
    <n v="57"/>
    <n v="82"/>
    <n v="148"/>
    <n v="596"/>
    <n v="341"/>
    <n v="39"/>
    <n v="976"/>
    <n v="0"/>
    <n v="6"/>
    <n v="10"/>
    <n v="16"/>
    <n v="437"/>
    <n v="173"/>
    <n v="15"/>
    <n v="150"/>
    <n v="0"/>
    <n v="775"/>
    <n v="12"/>
    <n v="92"/>
    <m/>
    <m/>
  </r>
  <r>
    <x v="11"/>
    <x v="8"/>
    <n v="147.21299999999999"/>
    <n v="444.30600000000004"/>
    <n v="0"/>
    <n v="176.17364000000001"/>
    <n v="767.69263999999998"/>
    <n v="767.69263999999998"/>
    <n v="972.2581100000001"/>
    <n v="1060.415"/>
    <n v="54.516999999999996"/>
    <n v="379.49300000000005"/>
    <n v="21.314999999999998"/>
    <n v="1439.9079999999999"/>
    <n v="1439.9079999999999"/>
    <n v="203"/>
    <n v="58"/>
    <n v="10"/>
    <n v="271"/>
    <n v="136"/>
    <n v="434"/>
    <n v="11"/>
    <n v="110"/>
    <n v="4"/>
    <n v="695"/>
    <n v="160"/>
    <n v="102"/>
    <n v="695"/>
    <n v="957"/>
    <n v="54"/>
    <n v="96"/>
    <n v="448"/>
    <n v="598"/>
    <n v="274.60699999999997"/>
    <n v="7.32"/>
    <n v="498.71500000000003"/>
    <n v="780.64199999999994"/>
    <n v="9"/>
    <n v="57"/>
    <n v="82"/>
    <n v="148"/>
    <n v="596"/>
    <n v="341"/>
    <n v="39"/>
    <n v="976"/>
    <n v="0"/>
    <n v="6"/>
    <n v="10"/>
    <n v="16"/>
    <n v="437"/>
    <n v="173"/>
    <n v="15"/>
    <n v="150"/>
    <n v="0"/>
    <n v="775"/>
    <n v="12"/>
    <n v="92"/>
    <m/>
    <m/>
  </r>
  <r>
    <x v="11"/>
    <x v="9"/>
    <n v="147.21299999999999"/>
    <n v="444.30600000000004"/>
    <n v="0"/>
    <n v="176.17364000000001"/>
    <n v="767.69263999999998"/>
    <n v="767.69263999999998"/>
    <n v="972.2581100000001"/>
    <n v="1060.415"/>
    <n v="54.516999999999996"/>
    <n v="379.49300000000005"/>
    <n v="21.314999999999998"/>
    <n v="1439.9079999999999"/>
    <n v="1439.9079999999999"/>
    <n v="203"/>
    <n v="58"/>
    <n v="10"/>
    <n v="271"/>
    <n v="136"/>
    <n v="434"/>
    <n v="11"/>
    <n v="110"/>
    <n v="4"/>
    <n v="695"/>
    <n v="160"/>
    <n v="102"/>
    <n v="695"/>
    <n v="957"/>
    <n v="54"/>
    <n v="96"/>
    <n v="448"/>
    <n v="598"/>
    <n v="274.60699999999997"/>
    <n v="7.32"/>
    <n v="498.71500000000003"/>
    <n v="780.64199999999994"/>
    <n v="9"/>
    <n v="57"/>
    <n v="82"/>
    <n v="148"/>
    <n v="596"/>
    <n v="341"/>
    <n v="39"/>
    <n v="976"/>
    <n v="0"/>
    <n v="6"/>
    <n v="10"/>
    <n v="16"/>
    <n v="437"/>
    <n v="173"/>
    <n v="15"/>
    <n v="150"/>
    <n v="0"/>
    <n v="775"/>
    <n v="12"/>
    <n v="92"/>
    <m/>
    <m/>
  </r>
  <r>
    <x v="11"/>
    <x v="10"/>
    <n v="147.21299999999999"/>
    <n v="444.30600000000004"/>
    <n v="0"/>
    <n v="176.17364000000001"/>
    <n v="767.69263999999998"/>
    <n v="767.69263999999998"/>
    <n v="972.2581100000001"/>
    <n v="1060.415"/>
    <n v="54.516999999999996"/>
    <n v="379.49300000000005"/>
    <n v="21.314999999999998"/>
    <n v="1439.9079999999999"/>
    <n v="1439.9079999999999"/>
    <n v="203"/>
    <n v="58"/>
    <n v="10"/>
    <n v="271"/>
    <n v="136"/>
    <n v="434"/>
    <n v="11"/>
    <n v="110"/>
    <n v="4"/>
    <n v="695"/>
    <n v="160"/>
    <n v="102"/>
    <n v="695"/>
    <n v="957"/>
    <n v="54"/>
    <n v="96"/>
    <n v="448"/>
    <n v="598"/>
    <n v="274.60699999999997"/>
    <n v="7.32"/>
    <n v="498.71500000000003"/>
    <n v="780.64199999999994"/>
    <n v="9"/>
    <n v="57"/>
    <n v="82"/>
    <n v="148"/>
    <n v="596"/>
    <n v="341"/>
    <n v="39"/>
    <n v="976"/>
    <n v="0"/>
    <n v="6"/>
    <n v="10"/>
    <n v="16"/>
    <n v="437"/>
    <n v="173"/>
    <n v="15"/>
    <n v="150"/>
    <n v="0"/>
    <n v="775"/>
    <n v="12"/>
    <n v="92"/>
    <m/>
    <m/>
  </r>
  <r>
    <x v="11"/>
    <x v="11"/>
    <n v="147.21299999999999"/>
    <n v="444.30600000000004"/>
    <n v="0"/>
    <n v="176.17364000000001"/>
    <n v="767.69263999999998"/>
    <n v="767.69263999999998"/>
    <n v="972.2581100000001"/>
    <n v="1060.415"/>
    <n v="54.516999999999996"/>
    <n v="379.49300000000005"/>
    <n v="21.314999999999998"/>
    <n v="1439.9079999999999"/>
    <n v="1439.9079999999999"/>
    <n v="203"/>
    <n v="58"/>
    <n v="10"/>
    <n v="271"/>
    <n v="136"/>
    <n v="434"/>
    <n v="11"/>
    <n v="110"/>
    <n v="4"/>
    <n v="695"/>
    <n v="160"/>
    <n v="102"/>
    <n v="695"/>
    <n v="957"/>
    <n v="54"/>
    <n v="96"/>
    <n v="448"/>
    <n v="598"/>
    <n v="274.60699999999997"/>
    <n v="7.32"/>
    <n v="498.71500000000003"/>
    <n v="780.64199999999994"/>
    <n v="9"/>
    <n v="57"/>
    <n v="82"/>
    <n v="148"/>
    <n v="596"/>
    <n v="341"/>
    <n v="39"/>
    <n v="976"/>
    <n v="0"/>
    <n v="6"/>
    <n v="10"/>
    <n v="16"/>
    <n v="437"/>
    <n v="173"/>
    <n v="15"/>
    <n v="150"/>
    <n v="0"/>
    <n v="775"/>
    <n v="12"/>
    <n v="92"/>
    <m/>
    <m/>
  </r>
  <r>
    <x v="12"/>
    <x v="0"/>
    <n v="147.21299999999999"/>
    <n v="444.30600000000004"/>
    <n v="0"/>
    <n v="176.17364000000001"/>
    <n v="767.69263999999998"/>
    <n v="767.69263999999998"/>
    <n v="972.2581100000001"/>
    <n v="1060.415"/>
    <n v="54.516999999999996"/>
    <n v="379.49300000000005"/>
    <n v="21.314999999999998"/>
    <n v="1439.9079999999999"/>
    <n v="1439.9079999999999"/>
    <n v="203"/>
    <n v="58"/>
    <n v="10"/>
    <n v="271"/>
    <n v="136"/>
    <n v="434"/>
    <n v="11"/>
    <n v="110"/>
    <n v="4"/>
    <n v="695"/>
    <n v="160"/>
    <n v="102"/>
    <n v="695"/>
    <n v="957"/>
    <n v="54"/>
    <n v="96"/>
    <n v="448"/>
    <n v="598"/>
    <n v="274.60699999999997"/>
    <n v="7.32"/>
    <n v="498.71500000000003"/>
    <n v="780.64199999999994"/>
    <n v="9"/>
    <n v="57"/>
    <n v="82"/>
    <n v="148"/>
    <n v="596"/>
    <n v="341"/>
    <n v="39"/>
    <n v="976"/>
    <n v="0"/>
    <n v="6"/>
    <n v="10"/>
    <n v="16"/>
    <n v="437"/>
    <n v="173"/>
    <n v="15"/>
    <n v="150"/>
    <n v="0"/>
    <n v="775"/>
    <n v="12"/>
    <n v="92"/>
    <m/>
    <m/>
  </r>
  <r>
    <x v="12"/>
    <x v="1"/>
    <n v="147.21299999999999"/>
    <n v="444.30600000000004"/>
    <n v="0"/>
    <n v="176.17364000000001"/>
    <n v="767.69263999999998"/>
    <n v="767.69263999999998"/>
    <n v="972.2581100000001"/>
    <n v="1060.415"/>
    <n v="54.516999999999996"/>
    <n v="379.49300000000005"/>
    <n v="21.314999999999998"/>
    <n v="1439.9079999999999"/>
    <n v="1439.9079999999999"/>
    <n v="203"/>
    <n v="58"/>
    <n v="10"/>
    <n v="271"/>
    <n v="136"/>
    <n v="434"/>
    <n v="11"/>
    <n v="110"/>
    <n v="4"/>
    <n v="695"/>
    <n v="160"/>
    <n v="102"/>
    <n v="695"/>
    <n v="957"/>
    <n v="54"/>
    <n v="96"/>
    <n v="448"/>
    <n v="598"/>
    <n v="274.60699999999997"/>
    <n v="7.32"/>
    <n v="498.71500000000003"/>
    <n v="780.64199999999994"/>
    <n v="9"/>
    <n v="57"/>
    <n v="82"/>
    <n v="148"/>
    <n v="596"/>
    <n v="341"/>
    <n v="39"/>
    <n v="976"/>
    <n v="0"/>
    <n v="6"/>
    <n v="10"/>
    <n v="16"/>
    <n v="437"/>
    <n v="173"/>
    <n v="15"/>
    <n v="150"/>
    <n v="0"/>
    <n v="775"/>
    <n v="12"/>
    <n v="92"/>
    <m/>
    <m/>
  </r>
  <r>
    <x v="12"/>
    <x v="2"/>
    <n v="147.21299999999999"/>
    <n v="444.30600000000004"/>
    <n v="0"/>
    <n v="176.17364000000001"/>
    <n v="767.69263999999998"/>
    <n v="767.69263999999998"/>
    <n v="972.2581100000001"/>
    <n v="1060.415"/>
    <n v="54.516999999999996"/>
    <n v="379.49300000000005"/>
    <n v="21.314999999999998"/>
    <n v="1439.9079999999999"/>
    <n v="1439.9079999999999"/>
    <n v="203"/>
    <n v="58"/>
    <n v="10"/>
    <n v="271"/>
    <n v="136"/>
    <n v="434"/>
    <n v="11"/>
    <n v="110"/>
    <n v="4"/>
    <n v="695"/>
    <n v="160"/>
    <n v="102"/>
    <n v="695"/>
    <n v="957"/>
    <n v="54"/>
    <n v="96"/>
    <n v="448"/>
    <n v="598"/>
    <n v="274.60699999999997"/>
    <n v="7.32"/>
    <n v="498.71500000000003"/>
    <n v="780.64199999999994"/>
    <n v="9"/>
    <n v="57"/>
    <n v="82"/>
    <n v="148"/>
    <n v="596"/>
    <n v="341"/>
    <n v="39"/>
    <n v="976"/>
    <n v="0"/>
    <n v="6"/>
    <n v="10"/>
    <n v="16"/>
    <n v="437"/>
    <n v="173"/>
    <n v="15"/>
    <n v="150"/>
    <n v="0"/>
    <n v="775"/>
    <n v="12"/>
    <n v="92"/>
    <m/>
    <m/>
  </r>
  <r>
    <x v="12"/>
    <x v="3"/>
    <n v="147.21299999999999"/>
    <n v="444.30600000000004"/>
    <n v="0"/>
    <n v="176.17364000000001"/>
    <n v="767.69263999999998"/>
    <n v="767.69263999999998"/>
    <n v="972.2581100000001"/>
    <n v="1060.415"/>
    <n v="54.516999999999996"/>
    <n v="379.49300000000005"/>
    <n v="21.314999999999998"/>
    <n v="1439.9079999999999"/>
    <n v="1439.9079999999999"/>
    <n v="203"/>
    <n v="58"/>
    <n v="10"/>
    <n v="271"/>
    <n v="136"/>
    <n v="434"/>
    <n v="11"/>
    <n v="110"/>
    <n v="4"/>
    <n v="695"/>
    <n v="160"/>
    <n v="102"/>
    <n v="695"/>
    <n v="957"/>
    <n v="54"/>
    <n v="96"/>
    <n v="448"/>
    <n v="598"/>
    <n v="274.60699999999997"/>
    <n v="7.32"/>
    <n v="498.71500000000003"/>
    <n v="780.64199999999994"/>
    <n v="9"/>
    <n v="57"/>
    <n v="82"/>
    <n v="148"/>
    <n v="596"/>
    <n v="341"/>
    <n v="39"/>
    <n v="976"/>
    <n v="0"/>
    <n v="6"/>
    <n v="10"/>
    <n v="16"/>
    <n v="437"/>
    <n v="173"/>
    <n v="15"/>
    <n v="150"/>
    <n v="0"/>
    <n v="775"/>
    <n v="12"/>
    <n v="92"/>
    <m/>
    <m/>
  </r>
  <r>
    <x v="12"/>
    <x v="4"/>
    <n v="147.21299999999999"/>
    <n v="444.30600000000004"/>
    <n v="0"/>
    <n v="176.17364000000001"/>
    <n v="767.69263999999998"/>
    <n v="767.69263999999998"/>
    <n v="972.2581100000001"/>
    <n v="1060.415"/>
    <n v="54.516999999999996"/>
    <n v="379.49300000000005"/>
    <n v="21.314999999999998"/>
    <n v="1439.9079999999999"/>
    <n v="1439.9079999999999"/>
    <n v="203"/>
    <n v="58"/>
    <n v="10"/>
    <n v="271"/>
    <n v="136"/>
    <n v="434"/>
    <n v="11"/>
    <n v="110"/>
    <n v="4"/>
    <n v="695"/>
    <n v="160"/>
    <n v="102"/>
    <n v="695"/>
    <n v="957"/>
    <n v="54"/>
    <n v="96"/>
    <n v="448"/>
    <n v="598"/>
    <n v="274.60699999999997"/>
    <n v="7.32"/>
    <n v="498.71500000000003"/>
    <n v="780.64199999999994"/>
    <n v="9"/>
    <n v="57"/>
    <n v="82"/>
    <n v="148"/>
    <n v="596"/>
    <n v="341"/>
    <n v="39"/>
    <n v="976"/>
    <n v="0"/>
    <n v="6"/>
    <n v="10"/>
    <n v="16"/>
    <n v="437"/>
    <n v="173"/>
    <n v="15"/>
    <n v="150"/>
    <n v="0"/>
    <n v="775"/>
    <n v="12"/>
    <n v="92"/>
    <m/>
    <m/>
  </r>
  <r>
    <x v="12"/>
    <x v="5"/>
    <n v="147.21299999999999"/>
    <n v="444.30600000000004"/>
    <n v="0"/>
    <n v="176.17364000000001"/>
    <n v="767.69263999999998"/>
    <n v="767.69263999999998"/>
    <n v="972.2581100000001"/>
    <n v="1060.415"/>
    <n v="54.516999999999996"/>
    <n v="379.49300000000005"/>
    <n v="21.314999999999998"/>
    <n v="1439.9079999999999"/>
    <n v="1439.9079999999999"/>
    <n v="203"/>
    <n v="58"/>
    <n v="10"/>
    <n v="271"/>
    <n v="136"/>
    <n v="434"/>
    <n v="11"/>
    <n v="110"/>
    <n v="4"/>
    <n v="695"/>
    <n v="160"/>
    <n v="102"/>
    <n v="695"/>
    <n v="957"/>
    <n v="54"/>
    <n v="96"/>
    <n v="448"/>
    <n v="598"/>
    <n v="274.60699999999997"/>
    <n v="7.32"/>
    <n v="498.71500000000003"/>
    <n v="780.64199999999994"/>
    <n v="9"/>
    <n v="57"/>
    <n v="82"/>
    <n v="148"/>
    <n v="596"/>
    <n v="341"/>
    <n v="39"/>
    <n v="976"/>
    <n v="0"/>
    <n v="6"/>
    <n v="10"/>
    <n v="16"/>
    <n v="437"/>
    <n v="173"/>
    <n v="15"/>
    <n v="150"/>
    <n v="0"/>
    <n v="775"/>
    <n v="12"/>
    <n v="92"/>
    <m/>
    <m/>
  </r>
  <r>
    <x v="12"/>
    <x v="6"/>
    <n v="147.21299999999999"/>
    <n v="444.30600000000004"/>
    <n v="0"/>
    <n v="176.17364000000001"/>
    <n v="767.69263999999998"/>
    <n v="767.69263999999998"/>
    <n v="972.2581100000001"/>
    <n v="1060.415"/>
    <n v="54.516999999999996"/>
    <n v="379.49300000000005"/>
    <n v="21.314999999999998"/>
    <n v="1439.9079999999999"/>
    <n v="1439.9079999999999"/>
    <n v="203"/>
    <n v="58"/>
    <n v="10"/>
    <n v="271"/>
    <n v="136"/>
    <n v="434"/>
    <n v="11"/>
    <n v="110"/>
    <n v="4"/>
    <n v="695"/>
    <n v="160"/>
    <n v="102"/>
    <n v="695"/>
    <n v="957"/>
    <n v="54"/>
    <n v="96"/>
    <n v="448"/>
    <n v="598"/>
    <n v="274.60699999999997"/>
    <n v="7.32"/>
    <n v="498.71500000000003"/>
    <n v="780.64199999999994"/>
    <n v="9"/>
    <n v="57"/>
    <n v="82"/>
    <n v="148"/>
    <n v="596"/>
    <n v="341"/>
    <n v="39"/>
    <n v="976"/>
    <n v="0"/>
    <n v="6"/>
    <n v="10"/>
    <n v="16"/>
    <n v="437"/>
    <n v="173"/>
    <n v="15"/>
    <n v="150"/>
    <n v="0"/>
    <n v="775"/>
    <n v="12"/>
    <n v="92"/>
    <m/>
    <m/>
  </r>
  <r>
    <x v="12"/>
    <x v="7"/>
    <n v="147.21299999999999"/>
    <n v="444.30600000000004"/>
    <n v="0"/>
    <n v="176.17364000000001"/>
    <n v="767.69263999999998"/>
    <n v="767.69263999999998"/>
    <n v="972.2581100000001"/>
    <n v="1060.415"/>
    <n v="54.516999999999996"/>
    <n v="379.49300000000005"/>
    <n v="21.314999999999998"/>
    <n v="1439.9079999999999"/>
    <n v="1439.9079999999999"/>
    <n v="203"/>
    <n v="58"/>
    <n v="10"/>
    <n v="271"/>
    <n v="136"/>
    <n v="434"/>
    <n v="11"/>
    <n v="110"/>
    <n v="4"/>
    <n v="695"/>
    <n v="160"/>
    <n v="102"/>
    <n v="695"/>
    <n v="957"/>
    <n v="54"/>
    <n v="96"/>
    <n v="448"/>
    <n v="598"/>
    <n v="274.60699999999997"/>
    <n v="7.32"/>
    <n v="498.71500000000003"/>
    <n v="780.64199999999994"/>
    <n v="9"/>
    <n v="57"/>
    <n v="82"/>
    <n v="148"/>
    <n v="596"/>
    <n v="341"/>
    <n v="39"/>
    <n v="976"/>
    <n v="0"/>
    <n v="6"/>
    <n v="10"/>
    <n v="16"/>
    <n v="437"/>
    <n v="173"/>
    <n v="15"/>
    <n v="150"/>
    <n v="0"/>
    <n v="775"/>
    <n v="12"/>
    <n v="92"/>
    <m/>
    <m/>
  </r>
  <r>
    <x v="12"/>
    <x v="8"/>
    <n v="147.21299999999999"/>
    <n v="444.30600000000004"/>
    <n v="0"/>
    <n v="176.17364000000001"/>
    <n v="767.69263999999998"/>
    <n v="767.69263999999998"/>
    <n v="972.2581100000001"/>
    <n v="1060.415"/>
    <n v="54.516999999999996"/>
    <n v="379.49300000000005"/>
    <n v="21.314999999999998"/>
    <n v="1439.9079999999999"/>
    <n v="1439.9079999999999"/>
    <n v="203"/>
    <n v="58"/>
    <n v="10"/>
    <n v="271"/>
    <n v="136"/>
    <n v="434"/>
    <n v="11"/>
    <n v="110"/>
    <n v="4"/>
    <n v="695"/>
    <n v="160"/>
    <n v="102"/>
    <n v="695"/>
    <n v="957"/>
    <n v="54"/>
    <n v="96"/>
    <n v="448"/>
    <n v="598"/>
    <n v="274.60699999999997"/>
    <n v="7.32"/>
    <n v="498.71500000000003"/>
    <n v="780.64199999999994"/>
    <n v="9"/>
    <n v="57"/>
    <n v="82"/>
    <n v="148"/>
    <n v="596"/>
    <n v="341"/>
    <n v="39"/>
    <n v="976"/>
    <n v="0"/>
    <n v="6"/>
    <n v="10"/>
    <n v="16"/>
    <n v="437"/>
    <n v="173"/>
    <n v="15"/>
    <n v="150"/>
    <n v="0"/>
    <n v="775"/>
    <n v="12"/>
    <n v="92"/>
    <m/>
    <m/>
  </r>
  <r>
    <x v="12"/>
    <x v="9"/>
    <n v="147.21299999999999"/>
    <n v="444.30600000000004"/>
    <n v="0"/>
    <n v="176.17364000000001"/>
    <n v="767.69263999999998"/>
    <n v="767.69263999999998"/>
    <n v="972.2581100000001"/>
    <n v="1060.415"/>
    <n v="54.516999999999996"/>
    <n v="379.49300000000005"/>
    <n v="21.314999999999998"/>
    <n v="1439.9079999999999"/>
    <n v="1439.9079999999999"/>
    <n v="203"/>
    <n v="58"/>
    <n v="10"/>
    <n v="271"/>
    <n v="136"/>
    <n v="434"/>
    <n v="11"/>
    <n v="110"/>
    <n v="4"/>
    <n v="695"/>
    <n v="160"/>
    <n v="102"/>
    <n v="695"/>
    <n v="957"/>
    <n v="54"/>
    <n v="96"/>
    <n v="448"/>
    <n v="598"/>
    <n v="274.60699999999997"/>
    <n v="7.32"/>
    <n v="498.71500000000003"/>
    <n v="780.64199999999994"/>
    <n v="9"/>
    <n v="57"/>
    <n v="82"/>
    <n v="148"/>
    <n v="596"/>
    <n v="341"/>
    <n v="39"/>
    <n v="976"/>
    <n v="0"/>
    <n v="6"/>
    <n v="10"/>
    <n v="16"/>
    <n v="437"/>
    <n v="173"/>
    <n v="15"/>
    <n v="150"/>
    <n v="0"/>
    <n v="775"/>
    <n v="12"/>
    <n v="92"/>
    <m/>
    <m/>
  </r>
  <r>
    <x v="12"/>
    <x v="10"/>
    <n v="147.21299999999999"/>
    <n v="444.30600000000004"/>
    <n v="0"/>
    <n v="176.17364000000001"/>
    <n v="767.69263999999998"/>
    <n v="767.69263999999998"/>
    <n v="972.2581100000001"/>
    <n v="1060.415"/>
    <n v="54.516999999999996"/>
    <n v="379.49300000000005"/>
    <n v="21.314999999999998"/>
    <n v="1439.9079999999999"/>
    <n v="1439.9079999999999"/>
    <n v="203"/>
    <n v="58"/>
    <n v="10"/>
    <n v="271"/>
    <n v="136"/>
    <n v="434"/>
    <n v="11"/>
    <n v="110"/>
    <n v="4"/>
    <n v="695"/>
    <n v="160"/>
    <n v="102"/>
    <n v="695"/>
    <n v="957"/>
    <n v="54"/>
    <n v="96"/>
    <n v="448"/>
    <n v="598"/>
    <n v="274.60699999999997"/>
    <n v="7.32"/>
    <n v="498.71500000000003"/>
    <n v="780.64199999999994"/>
    <n v="9"/>
    <n v="57"/>
    <n v="82"/>
    <n v="148"/>
    <n v="596"/>
    <n v="341"/>
    <n v="39"/>
    <n v="976"/>
    <n v="0"/>
    <n v="6"/>
    <n v="10"/>
    <n v="16"/>
    <n v="437"/>
    <n v="173"/>
    <n v="15"/>
    <n v="150"/>
    <n v="0"/>
    <n v="775"/>
    <n v="12"/>
    <n v="92"/>
    <m/>
    <m/>
  </r>
  <r>
    <x v="12"/>
    <x v="11"/>
    <n v="147.21299999999999"/>
    <n v="444.30600000000004"/>
    <n v="0"/>
    <n v="176.17364000000001"/>
    <n v="767.69263999999998"/>
    <n v="767.69263999999998"/>
    <n v="972.2581100000001"/>
    <n v="1060.415"/>
    <n v="54.516999999999996"/>
    <n v="379.49300000000005"/>
    <n v="21.314999999999998"/>
    <n v="1439.9079999999999"/>
    <n v="1439.9079999999999"/>
    <n v="203"/>
    <n v="58"/>
    <n v="10"/>
    <n v="271"/>
    <n v="136"/>
    <n v="434"/>
    <n v="11"/>
    <n v="110"/>
    <n v="4"/>
    <n v="695"/>
    <n v="160"/>
    <n v="102"/>
    <n v="695"/>
    <n v="957"/>
    <n v="54"/>
    <n v="96"/>
    <n v="448"/>
    <n v="598"/>
    <n v="274.60699999999997"/>
    <n v="7.32"/>
    <n v="498.71500000000003"/>
    <n v="780.64199999999994"/>
    <n v="9"/>
    <n v="57"/>
    <n v="82"/>
    <n v="148"/>
    <n v="596"/>
    <n v="341"/>
    <n v="39"/>
    <n v="976"/>
    <n v="0"/>
    <n v="6"/>
    <n v="10"/>
    <n v="16"/>
    <n v="437"/>
    <n v="173"/>
    <n v="15"/>
    <n v="150"/>
    <n v="0"/>
    <n v="775"/>
    <n v="12"/>
    <n v="92"/>
    <m/>
    <m/>
  </r>
  <r>
    <x v="13"/>
    <x v="0"/>
    <n v="147.21299999999999"/>
    <n v="444.30600000000004"/>
    <n v="0"/>
    <n v="176.17364000000001"/>
    <n v="767.69263999999998"/>
    <n v="767.69263999999998"/>
    <n v="972.2581100000001"/>
    <n v="1060.415"/>
    <n v="54.516999999999996"/>
    <n v="379.49300000000005"/>
    <n v="21.314999999999998"/>
    <n v="1439.9079999999999"/>
    <n v="1439.9079999999999"/>
    <n v="203"/>
    <n v="58"/>
    <n v="10"/>
    <n v="271"/>
    <n v="136"/>
    <n v="434"/>
    <n v="11"/>
    <n v="107"/>
    <n v="4"/>
    <n v="692"/>
    <n v="161"/>
    <n v="102"/>
    <n v="692"/>
    <n v="955"/>
    <n v="54"/>
    <n v="96"/>
    <n v="447"/>
    <n v="597"/>
    <n v="274.60699999999997"/>
    <n v="7.32"/>
    <n v="498.71500000000003"/>
    <n v="780.64199999999994"/>
    <n v="10"/>
    <n v="57"/>
    <n v="82"/>
    <n v="149"/>
    <n v="596"/>
    <n v="341"/>
    <n v="39"/>
    <n v="976"/>
    <n v="0"/>
    <n v="6"/>
    <n v="10"/>
    <n v="16"/>
    <n v="437"/>
    <n v="173"/>
    <n v="15"/>
    <n v="150"/>
    <n v="0"/>
    <n v="775"/>
    <n v="12"/>
    <n v="92"/>
    <m/>
    <m/>
  </r>
  <r>
    <x v="13"/>
    <x v="1"/>
    <n v="147.21299999999999"/>
    <n v="444.30600000000004"/>
    <n v="0"/>
    <n v="176.17364000000001"/>
    <n v="767.69263999999998"/>
    <n v="767.69263999999998"/>
    <n v="972.2581100000001"/>
    <n v="1060.415"/>
    <n v="54.516999999999996"/>
    <n v="379.49300000000005"/>
    <n v="21.314999999999998"/>
    <n v="1439.9079999999999"/>
    <n v="1439.9079999999999"/>
    <n v="203"/>
    <n v="58"/>
    <n v="10"/>
    <n v="271"/>
    <n v="136"/>
    <n v="434"/>
    <n v="11"/>
    <n v="107"/>
    <n v="4"/>
    <n v="692"/>
    <n v="161"/>
    <n v="102"/>
    <n v="692"/>
    <n v="955"/>
    <n v="54"/>
    <n v="96"/>
    <n v="447"/>
    <n v="597"/>
    <n v="274.60699999999997"/>
    <n v="7.32"/>
    <n v="498.71500000000003"/>
    <n v="780.64199999999994"/>
    <n v="10"/>
    <n v="57"/>
    <n v="82"/>
    <n v="149"/>
    <n v="596"/>
    <n v="341"/>
    <n v="39"/>
    <n v="976"/>
    <n v="0"/>
    <n v="6"/>
    <n v="10"/>
    <n v="16"/>
    <n v="437"/>
    <n v="173"/>
    <n v="15"/>
    <n v="150"/>
    <n v="0"/>
    <n v="775"/>
    <n v="12"/>
    <n v="92"/>
    <m/>
    <m/>
  </r>
  <r>
    <x v="13"/>
    <x v="2"/>
    <n v="147.21299999999999"/>
    <n v="444.30600000000004"/>
    <n v="0"/>
    <n v="176.17364000000001"/>
    <n v="767.69263999999998"/>
    <n v="767.69263999999998"/>
    <n v="972.2581100000001"/>
    <n v="1060.415"/>
    <n v="54.516999999999996"/>
    <n v="379.49300000000005"/>
    <n v="21.314999999999998"/>
    <n v="1439.9079999999999"/>
    <n v="1439.9079999999999"/>
    <n v="203"/>
    <n v="58"/>
    <n v="10"/>
    <n v="271"/>
    <n v="136"/>
    <n v="434"/>
    <n v="11"/>
    <n v="107"/>
    <n v="4"/>
    <n v="692"/>
    <n v="161"/>
    <n v="102"/>
    <n v="692"/>
    <n v="955"/>
    <n v="54"/>
    <n v="96"/>
    <n v="447"/>
    <n v="597"/>
    <n v="274.60699999999997"/>
    <n v="7.32"/>
    <n v="498.71500000000003"/>
    <n v="780.64199999999994"/>
    <n v="10"/>
    <n v="57"/>
    <n v="82"/>
    <n v="149"/>
    <n v="596"/>
    <n v="341"/>
    <n v="39"/>
    <n v="976"/>
    <n v="0"/>
    <n v="6"/>
    <n v="10"/>
    <n v="16"/>
    <n v="437"/>
    <n v="173"/>
    <n v="15"/>
    <n v="150"/>
    <n v="0"/>
    <n v="775"/>
    <n v="12"/>
    <n v="92"/>
    <m/>
    <m/>
  </r>
  <r>
    <x v="13"/>
    <x v="3"/>
    <n v="147.21299999999999"/>
    <n v="444.30600000000004"/>
    <n v="0"/>
    <n v="176.17364000000001"/>
    <n v="767.69263999999998"/>
    <n v="767.69263999999998"/>
    <n v="972.2581100000001"/>
    <n v="1060.415"/>
    <n v="54.516999999999996"/>
    <n v="379.49300000000005"/>
    <n v="21.314999999999998"/>
    <n v="1439.9079999999999"/>
    <n v="1439.9079999999999"/>
    <n v="203"/>
    <n v="58"/>
    <n v="10"/>
    <n v="271"/>
    <n v="136"/>
    <n v="434"/>
    <n v="11"/>
    <n v="107"/>
    <n v="4"/>
    <n v="692"/>
    <n v="161"/>
    <n v="102"/>
    <n v="692"/>
    <n v="955"/>
    <n v="54"/>
    <n v="96"/>
    <n v="447"/>
    <n v="597"/>
    <n v="274.60699999999997"/>
    <n v="7.32"/>
    <n v="498.71500000000003"/>
    <n v="780.64199999999994"/>
    <n v="10"/>
    <n v="57"/>
    <n v="82"/>
    <n v="149"/>
    <n v="596"/>
    <n v="341"/>
    <n v="39"/>
    <n v="976"/>
    <n v="0"/>
    <n v="6"/>
    <n v="10"/>
    <n v="16"/>
    <n v="437"/>
    <n v="173"/>
    <n v="15"/>
    <n v="150"/>
    <n v="0"/>
    <n v="775"/>
    <n v="12"/>
    <n v="92"/>
    <m/>
    <m/>
  </r>
  <r>
    <x v="13"/>
    <x v="4"/>
    <n v="147.21299999999999"/>
    <n v="444.30600000000004"/>
    <n v="0"/>
    <n v="176.17364000000001"/>
    <n v="767.69263999999998"/>
    <n v="767.69263999999998"/>
    <n v="972.2581100000001"/>
    <n v="1060.415"/>
    <n v="54.516999999999996"/>
    <n v="379.49300000000005"/>
    <n v="21.314999999999998"/>
    <n v="1439.9079999999999"/>
    <n v="1439.9079999999999"/>
    <n v="203"/>
    <n v="58"/>
    <n v="10"/>
    <n v="271"/>
    <n v="136"/>
    <n v="434"/>
    <n v="11"/>
    <n v="107"/>
    <n v="4"/>
    <n v="692"/>
    <n v="161"/>
    <n v="102"/>
    <n v="692"/>
    <n v="955"/>
    <n v="54"/>
    <n v="96"/>
    <n v="447"/>
    <n v="597"/>
    <n v="274.60699999999997"/>
    <n v="7.32"/>
    <n v="498.71500000000003"/>
    <n v="780.64199999999994"/>
    <n v="10"/>
    <n v="57"/>
    <n v="82"/>
    <n v="149"/>
    <n v="596"/>
    <n v="341"/>
    <n v="39"/>
    <n v="976"/>
    <n v="0"/>
    <n v="6"/>
    <n v="10"/>
    <n v="16"/>
    <n v="437"/>
    <n v="173"/>
    <n v="15"/>
    <n v="150"/>
    <n v="0"/>
    <n v="775"/>
    <n v="12"/>
    <n v="92"/>
    <m/>
    <m/>
  </r>
  <r>
    <x v="13"/>
    <x v="5"/>
    <n v="147.21299999999999"/>
    <n v="444.30600000000004"/>
    <n v="0"/>
    <n v="176.17364000000001"/>
    <n v="767.69263999999998"/>
    <n v="767.69263999999998"/>
    <n v="972.2581100000001"/>
    <n v="1060.415"/>
    <n v="54.516999999999996"/>
    <n v="379.49300000000005"/>
    <n v="21.314999999999998"/>
    <n v="1439.9079999999999"/>
    <n v="1439.9079999999999"/>
    <n v="203"/>
    <n v="58"/>
    <n v="10"/>
    <n v="271"/>
    <n v="136"/>
    <n v="434"/>
    <n v="11"/>
    <n v="107"/>
    <n v="4"/>
    <n v="692"/>
    <n v="161"/>
    <n v="102"/>
    <n v="692"/>
    <n v="955"/>
    <n v="54"/>
    <n v="96"/>
    <n v="447"/>
    <n v="597"/>
    <n v="274.60699999999997"/>
    <n v="7.32"/>
    <n v="498.71500000000003"/>
    <n v="780.64199999999994"/>
    <n v="10"/>
    <n v="57"/>
    <n v="82"/>
    <n v="149"/>
    <n v="596"/>
    <n v="341"/>
    <n v="39"/>
    <n v="976"/>
    <n v="0"/>
    <n v="6"/>
    <n v="10"/>
    <n v="16"/>
    <n v="437"/>
    <n v="173"/>
    <n v="15"/>
    <n v="150"/>
    <n v="0"/>
    <n v="775"/>
    <n v="12"/>
    <n v="92"/>
    <m/>
    <m/>
  </r>
  <r>
    <x v="13"/>
    <x v="6"/>
    <n v="147.21299999999999"/>
    <n v="444.30600000000004"/>
    <n v="0"/>
    <n v="176.17364000000001"/>
    <n v="767.69263999999998"/>
    <n v="767.69263999999998"/>
    <n v="972.2581100000001"/>
    <n v="1060.415"/>
    <n v="54.516999999999996"/>
    <n v="379.49300000000005"/>
    <n v="21.314999999999998"/>
    <n v="1439.9079999999999"/>
    <n v="1439.9079999999999"/>
    <n v="203"/>
    <n v="58"/>
    <n v="10"/>
    <n v="271"/>
    <n v="136"/>
    <n v="434"/>
    <n v="11"/>
    <n v="107"/>
    <n v="4"/>
    <n v="692"/>
    <n v="161"/>
    <n v="102"/>
    <n v="692"/>
    <n v="955"/>
    <n v="54"/>
    <n v="96"/>
    <n v="447"/>
    <n v="597"/>
    <n v="274.60699999999997"/>
    <n v="7.32"/>
    <n v="498.71500000000003"/>
    <n v="780.64199999999994"/>
    <n v="10"/>
    <n v="57"/>
    <n v="82"/>
    <n v="149"/>
    <n v="596"/>
    <n v="341"/>
    <n v="39"/>
    <n v="976"/>
    <n v="0"/>
    <n v="6"/>
    <n v="10"/>
    <n v="16"/>
    <n v="437"/>
    <n v="173"/>
    <n v="15"/>
    <n v="150"/>
    <n v="0"/>
    <n v="775"/>
    <n v="12"/>
    <n v="92"/>
    <m/>
    <m/>
  </r>
  <r>
    <x v="13"/>
    <x v="7"/>
    <n v="147.21299999999999"/>
    <n v="444.30600000000004"/>
    <n v="0"/>
    <n v="176.17364000000001"/>
    <n v="767.69263999999998"/>
    <n v="767.69263999999998"/>
    <n v="972.2581100000001"/>
    <n v="1060.415"/>
    <n v="54.516999999999996"/>
    <n v="379.49300000000005"/>
    <n v="21.314999999999998"/>
    <n v="1439.9079999999999"/>
    <n v="1439.9079999999999"/>
    <n v="203"/>
    <n v="58"/>
    <n v="10"/>
    <n v="271"/>
    <n v="136"/>
    <n v="434"/>
    <n v="11"/>
    <n v="107"/>
    <n v="4"/>
    <n v="692"/>
    <n v="161"/>
    <n v="102"/>
    <n v="692"/>
    <n v="955"/>
    <n v="54"/>
    <n v="96"/>
    <n v="447"/>
    <n v="597"/>
    <n v="274.60699999999997"/>
    <n v="7.32"/>
    <n v="498.71500000000003"/>
    <n v="780.64199999999994"/>
    <n v="10"/>
    <n v="57"/>
    <n v="82"/>
    <n v="149"/>
    <n v="596"/>
    <n v="341"/>
    <n v="39"/>
    <n v="976"/>
    <n v="0"/>
    <n v="6"/>
    <n v="10"/>
    <n v="16"/>
    <n v="437"/>
    <n v="173"/>
    <n v="15"/>
    <n v="150"/>
    <n v="0"/>
    <n v="775"/>
    <n v="12"/>
    <n v="92"/>
    <m/>
    <m/>
  </r>
  <r>
    <x v="13"/>
    <x v="8"/>
    <n v="147.21299999999999"/>
    <n v="444.30600000000004"/>
    <n v="0"/>
    <n v="176.17364000000001"/>
    <n v="767.69263999999998"/>
    <n v="767.69263999999998"/>
    <n v="972.2581100000001"/>
    <n v="1060.415"/>
    <n v="54.516999999999996"/>
    <n v="379.49300000000005"/>
    <n v="21.314999999999998"/>
    <n v="1439.9079999999999"/>
    <n v="1439.9079999999999"/>
    <n v="203"/>
    <n v="58"/>
    <n v="10"/>
    <n v="271"/>
    <n v="136"/>
    <n v="434"/>
    <n v="11"/>
    <n v="107"/>
    <n v="4"/>
    <n v="692"/>
    <n v="161"/>
    <n v="102"/>
    <n v="692"/>
    <n v="955"/>
    <n v="54"/>
    <n v="96"/>
    <n v="447"/>
    <n v="597"/>
    <n v="274.60699999999997"/>
    <n v="7.32"/>
    <n v="498.71500000000003"/>
    <n v="780.64199999999994"/>
    <n v="10"/>
    <n v="57"/>
    <n v="82"/>
    <n v="149"/>
    <n v="596"/>
    <n v="341"/>
    <n v="39"/>
    <n v="976"/>
    <n v="0"/>
    <n v="6"/>
    <n v="10"/>
    <n v="16"/>
    <n v="437"/>
    <n v="173"/>
    <n v="15"/>
    <n v="150"/>
    <n v="0"/>
    <n v="775"/>
    <n v="12"/>
    <n v="92"/>
    <m/>
    <m/>
  </r>
  <r>
    <x v="13"/>
    <x v="9"/>
    <n v="147.21299999999999"/>
    <n v="444.30600000000004"/>
    <n v="0"/>
    <n v="176.17364000000001"/>
    <n v="767.69263999999998"/>
    <n v="767.69263999999998"/>
    <n v="972.2581100000001"/>
    <n v="1060.415"/>
    <n v="54.516999999999996"/>
    <n v="379.49300000000005"/>
    <n v="21.314999999999998"/>
    <n v="1439.9079999999999"/>
    <n v="1439.9079999999999"/>
    <n v="203"/>
    <n v="58"/>
    <n v="10"/>
    <n v="271"/>
    <n v="136"/>
    <n v="434"/>
    <n v="11"/>
    <n v="107"/>
    <n v="4"/>
    <n v="692"/>
    <n v="161"/>
    <n v="102"/>
    <n v="692"/>
    <n v="955"/>
    <n v="54"/>
    <n v="96"/>
    <n v="447"/>
    <n v="597"/>
    <n v="274.60699999999997"/>
    <n v="7.32"/>
    <n v="498.71500000000003"/>
    <n v="780.64199999999994"/>
    <n v="10"/>
    <n v="57"/>
    <n v="82"/>
    <n v="149"/>
    <n v="596"/>
    <n v="341"/>
    <n v="39"/>
    <n v="976"/>
    <n v="0"/>
    <n v="6"/>
    <n v="10"/>
    <n v="16"/>
    <n v="437"/>
    <n v="173"/>
    <n v="15"/>
    <n v="150"/>
    <n v="0"/>
    <n v="775"/>
    <n v="12"/>
    <n v="92"/>
    <m/>
    <m/>
  </r>
  <r>
    <x v="13"/>
    <x v="10"/>
    <n v="147.21299999999999"/>
    <n v="434.00300000000004"/>
    <n v="0"/>
    <n v="186.47664"/>
    <n v="767.69263999999998"/>
    <n v="767.69263999999998"/>
    <n v="1011.74311"/>
    <n v="1039.809"/>
    <n v="54.516999999999996"/>
    <n v="400.09900000000005"/>
    <n v="21.314999999999998"/>
    <n v="1439.9079999999999"/>
    <n v="1439.9079999999999"/>
    <n v="203"/>
    <n v="58"/>
    <n v="10"/>
    <n v="271"/>
    <n v="136"/>
    <n v="434"/>
    <n v="11"/>
    <n v="107"/>
    <n v="4"/>
    <n v="692"/>
    <n v="161"/>
    <n v="102"/>
    <n v="692"/>
    <n v="955"/>
    <n v="54"/>
    <n v="96"/>
    <n v="447"/>
    <n v="597"/>
    <n v="274.60699999999997"/>
    <n v="7.32"/>
    <n v="498.71500000000003"/>
    <n v="780.64199999999994"/>
    <n v="10"/>
    <n v="57"/>
    <n v="82"/>
    <n v="149"/>
    <n v="596"/>
    <n v="341"/>
    <n v="39"/>
    <n v="976"/>
    <n v="0"/>
    <n v="6"/>
    <n v="10"/>
    <n v="16"/>
    <n v="437"/>
    <n v="173"/>
    <n v="15"/>
    <n v="150"/>
    <n v="0"/>
    <n v="775"/>
    <n v="12"/>
    <n v="92"/>
    <m/>
    <m/>
  </r>
  <r>
    <x v="13"/>
    <x v="11"/>
    <n v="147.21299999999999"/>
    <n v="434.00300000000004"/>
    <n v="0"/>
    <n v="186.47664"/>
    <n v="767.69263999999998"/>
    <n v="767.69263999999998"/>
    <n v="1011.74311"/>
    <n v="1039.809"/>
    <n v="54.516999999999996"/>
    <n v="400.09900000000005"/>
    <n v="21.314999999999998"/>
    <n v="1439.9079999999999"/>
    <n v="1439.9079999999999"/>
    <n v="203"/>
    <n v="58"/>
    <n v="10"/>
    <n v="271"/>
    <n v="136"/>
    <n v="434"/>
    <n v="11"/>
    <n v="107"/>
    <n v="4"/>
    <n v="692"/>
    <n v="161"/>
    <n v="102"/>
    <n v="692"/>
    <n v="955"/>
    <n v="54"/>
    <n v="96"/>
    <n v="447"/>
    <n v="597"/>
    <n v="274.60699999999997"/>
    <n v="7.32"/>
    <n v="498.71500000000003"/>
    <n v="780.64199999999994"/>
    <n v="10"/>
    <n v="57"/>
    <n v="82"/>
    <n v="149"/>
    <n v="596"/>
    <n v="341"/>
    <n v="39"/>
    <n v="976"/>
    <n v="0"/>
    <n v="6"/>
    <n v="10"/>
    <n v="16"/>
    <n v="437"/>
    <n v="173"/>
    <n v="15"/>
    <n v="150"/>
    <n v="0"/>
    <n v="775"/>
    <n v="12"/>
    <n v="92"/>
    <m/>
    <m/>
  </r>
  <r>
    <x v="14"/>
    <x v="0"/>
    <n v="147.21299999999999"/>
    <n v="434.00300000000004"/>
    <n v="0"/>
    <n v="186.47664"/>
    <n v="767.69263999999998"/>
    <n v="767.69263999999998"/>
    <n v="1011.74311"/>
    <n v="1039.809"/>
    <n v="54.516999999999996"/>
    <n v="400.09900000000005"/>
    <n v="21.314999999999998"/>
    <n v="1439.9079999999999"/>
    <n v="1439.9079999999999"/>
    <n v="203"/>
    <n v="58"/>
    <n v="10"/>
    <n v="271"/>
    <n v="136"/>
    <n v="434"/>
    <n v="11"/>
    <n v="107"/>
    <n v="4"/>
    <n v="692"/>
    <n v="161"/>
    <n v="102"/>
    <n v="692"/>
    <n v="955"/>
    <n v="54"/>
    <n v="96"/>
    <n v="447"/>
    <n v="597"/>
    <n v="274.60699999999997"/>
    <n v="7.32"/>
    <n v="498.71500000000003"/>
    <n v="780.64199999999994"/>
    <n v="12"/>
    <n v="57"/>
    <n v="82"/>
    <n v="151"/>
    <n v="596"/>
    <n v="341"/>
    <n v="39"/>
    <n v="976"/>
    <n v="0"/>
    <n v="6"/>
    <n v="10"/>
    <n v="16"/>
    <n v="437"/>
    <n v="173"/>
    <n v="15"/>
    <n v="163"/>
    <n v="0"/>
    <n v="788"/>
    <n v="12"/>
    <n v="92"/>
    <m/>
    <m/>
  </r>
  <r>
    <x v="14"/>
    <x v="1"/>
    <n v="147.21299999999999"/>
    <n v="434.00300000000004"/>
    <n v="0"/>
    <n v="186.47664"/>
    <n v="767.69263999999998"/>
    <n v="767.69263999999998"/>
    <n v="1011.74311"/>
    <n v="1039.809"/>
    <n v="54.516999999999996"/>
    <n v="400.09900000000005"/>
    <n v="21.314999999999998"/>
    <n v="1439.9079999999999"/>
    <n v="1439.9079999999999"/>
    <n v="203"/>
    <n v="58"/>
    <n v="10"/>
    <n v="271"/>
    <n v="136"/>
    <n v="434"/>
    <n v="11"/>
    <n v="107"/>
    <n v="4"/>
    <n v="692"/>
    <n v="161"/>
    <n v="102"/>
    <n v="692"/>
    <n v="955"/>
    <n v="54"/>
    <n v="96"/>
    <n v="447"/>
    <n v="597"/>
    <n v="274.60699999999997"/>
    <n v="7.32"/>
    <n v="498.71500000000003"/>
    <n v="780.64199999999994"/>
    <n v="12"/>
    <n v="57"/>
    <n v="82"/>
    <n v="151"/>
    <n v="596"/>
    <n v="341"/>
    <n v="39"/>
    <n v="976"/>
    <n v="0"/>
    <n v="6"/>
    <n v="10"/>
    <n v="16"/>
    <n v="437"/>
    <n v="173"/>
    <n v="15"/>
    <n v="163"/>
    <n v="0"/>
    <n v="788"/>
    <n v="12"/>
    <n v="92"/>
    <m/>
    <m/>
  </r>
  <r>
    <x v="14"/>
    <x v="2"/>
    <n v="147.21299999999999"/>
    <n v="434.00300000000004"/>
    <n v="0"/>
    <n v="186.47664"/>
    <n v="767.69263999999998"/>
    <n v="767.69263999999998"/>
    <n v="1011.74311"/>
    <n v="1039.809"/>
    <n v="54.516999999999996"/>
    <n v="400.09900000000005"/>
    <n v="21.314999999999998"/>
    <n v="1439.9079999999999"/>
    <n v="1439.9079999999999"/>
    <n v="203"/>
    <n v="58"/>
    <n v="10"/>
    <n v="271"/>
    <n v="136"/>
    <n v="434"/>
    <n v="11"/>
    <n v="107"/>
    <n v="4"/>
    <n v="692"/>
    <n v="161"/>
    <n v="102"/>
    <n v="692"/>
    <n v="955"/>
    <n v="54"/>
    <n v="96"/>
    <n v="447"/>
    <n v="597"/>
    <n v="274.60699999999997"/>
    <n v="7.32"/>
    <n v="498.71500000000003"/>
    <n v="780.64199999999994"/>
    <n v="12"/>
    <n v="57"/>
    <n v="82"/>
    <n v="151"/>
    <n v="596"/>
    <n v="341"/>
    <n v="39"/>
    <n v="976"/>
    <n v="0"/>
    <n v="6"/>
    <n v="10"/>
    <n v="16"/>
    <n v="437"/>
    <n v="173"/>
    <n v="15"/>
    <n v="163"/>
    <n v="0"/>
    <n v="788"/>
    <n v="12"/>
    <n v="92"/>
    <m/>
    <m/>
  </r>
  <r>
    <x v="14"/>
    <x v="3"/>
    <n v="147.21299999999999"/>
    <n v="434.00300000000004"/>
    <n v="0"/>
    <n v="186.47664"/>
    <n v="767.69263999999998"/>
    <n v="767.69263999999998"/>
    <n v="1011.74311"/>
    <n v="1039.809"/>
    <n v="54.516999999999996"/>
    <n v="400.09900000000005"/>
    <n v="21.314999999999998"/>
    <n v="1439.9079999999999"/>
    <n v="1439.9079999999999"/>
    <n v="203"/>
    <n v="58"/>
    <n v="10"/>
    <n v="271"/>
    <n v="136"/>
    <n v="434"/>
    <n v="11"/>
    <n v="107"/>
    <n v="4"/>
    <n v="692"/>
    <n v="161"/>
    <n v="102"/>
    <n v="692"/>
    <n v="955"/>
    <n v="54"/>
    <n v="96"/>
    <n v="447"/>
    <n v="597"/>
    <n v="274.60699999999997"/>
    <n v="7.32"/>
    <n v="498.71500000000003"/>
    <n v="780.64199999999994"/>
    <n v="12"/>
    <n v="57"/>
    <n v="82"/>
    <n v="151"/>
    <n v="596"/>
    <n v="341"/>
    <n v="39"/>
    <n v="976"/>
    <n v="0"/>
    <n v="6"/>
    <n v="10"/>
    <n v="16"/>
    <n v="437"/>
    <n v="173"/>
    <n v="15"/>
    <n v="163"/>
    <n v="0"/>
    <n v="788"/>
    <n v="12"/>
    <n v="92"/>
    <m/>
    <m/>
  </r>
  <r>
    <x v="14"/>
    <x v="4"/>
    <n v="147.21299999999999"/>
    <n v="434.00300000000004"/>
    <n v="0"/>
    <n v="186.47664"/>
    <n v="767.69263999999998"/>
    <n v="767.69263999999998"/>
    <n v="1011.74311"/>
    <n v="1039.809"/>
    <n v="54.516999999999996"/>
    <n v="400.09900000000005"/>
    <n v="21.314999999999998"/>
    <n v="1439.9079999999999"/>
    <n v="1439.9079999999999"/>
    <n v="203"/>
    <n v="58"/>
    <n v="10"/>
    <n v="271"/>
    <n v="136"/>
    <n v="434"/>
    <n v="11"/>
    <n v="107"/>
    <n v="4"/>
    <n v="692"/>
    <n v="161"/>
    <n v="102"/>
    <n v="692"/>
    <n v="955"/>
    <n v="54"/>
    <n v="96"/>
    <n v="447"/>
    <n v="597"/>
    <n v="274.60699999999997"/>
    <n v="7.32"/>
    <n v="498.71500000000003"/>
    <n v="780.64199999999994"/>
    <n v="12"/>
    <n v="57"/>
    <n v="82"/>
    <n v="151"/>
    <n v="596"/>
    <n v="341"/>
    <n v="39"/>
    <n v="976"/>
    <n v="0"/>
    <n v="6"/>
    <n v="10"/>
    <n v="16"/>
    <n v="437"/>
    <n v="173"/>
    <n v="15"/>
    <n v="163"/>
    <n v="0"/>
    <n v="788"/>
    <n v="12"/>
    <n v="92"/>
    <m/>
    <m/>
  </r>
  <r>
    <x v="14"/>
    <x v="5"/>
    <n v="147.21299999999999"/>
    <n v="434.00300000000004"/>
    <n v="0"/>
    <n v="186.47664"/>
    <n v="767.69263999999998"/>
    <n v="767.69263999999998"/>
    <n v="1011.74311"/>
    <n v="1039.809"/>
    <n v="54.516999999999996"/>
    <n v="400.09900000000005"/>
    <n v="21.314999999999998"/>
    <n v="1439.9079999999999"/>
    <n v="1439.9079999999999"/>
    <n v="203"/>
    <n v="58"/>
    <n v="10"/>
    <n v="271"/>
    <n v="136"/>
    <n v="434"/>
    <n v="11"/>
    <n v="107"/>
    <n v="4"/>
    <n v="692"/>
    <n v="161"/>
    <n v="102"/>
    <n v="692"/>
    <n v="955"/>
    <n v="54"/>
    <n v="96"/>
    <n v="447"/>
    <n v="597"/>
    <n v="274.60699999999997"/>
    <n v="7.32"/>
    <n v="498.71500000000003"/>
    <n v="780.64199999999994"/>
    <n v="12"/>
    <n v="57"/>
    <n v="82"/>
    <n v="151"/>
    <n v="596"/>
    <n v="341"/>
    <n v="39"/>
    <n v="976"/>
    <n v="0"/>
    <n v="6"/>
    <n v="10"/>
    <n v="16"/>
    <n v="437"/>
    <n v="173"/>
    <n v="15"/>
    <n v="163"/>
    <n v="0"/>
    <n v="788"/>
    <n v="12"/>
    <n v="92"/>
    <m/>
    <m/>
  </r>
  <r>
    <x v="14"/>
    <x v="6"/>
    <n v="147.21299999999999"/>
    <n v="434.00300000000004"/>
    <n v="0"/>
    <n v="186.47664"/>
    <n v="767.69263999999998"/>
    <n v="767.69263999999998"/>
    <n v="1011.74311"/>
    <n v="1039.809"/>
    <n v="54.516999999999996"/>
    <n v="400.09900000000005"/>
    <n v="21.314999999999998"/>
    <n v="1439.9079999999999"/>
    <n v="1439.9079999999999"/>
    <n v="203"/>
    <n v="58"/>
    <n v="10"/>
    <n v="271"/>
    <n v="136"/>
    <n v="434"/>
    <n v="11"/>
    <n v="107"/>
    <n v="4"/>
    <n v="692"/>
    <n v="161"/>
    <n v="102"/>
    <n v="692"/>
    <n v="955"/>
    <n v="54"/>
    <n v="96"/>
    <n v="447"/>
    <n v="597"/>
    <n v="274.60699999999997"/>
    <n v="7.32"/>
    <n v="498.71500000000003"/>
    <n v="780.64199999999994"/>
    <n v="12"/>
    <n v="57"/>
    <n v="82"/>
    <n v="151"/>
    <n v="596"/>
    <n v="341"/>
    <n v="39"/>
    <n v="976"/>
    <n v="0"/>
    <n v="6"/>
    <n v="10"/>
    <n v="16"/>
    <n v="437"/>
    <n v="173"/>
    <n v="15"/>
    <n v="163"/>
    <n v="0"/>
    <n v="788"/>
    <n v="12"/>
    <n v="92"/>
    <m/>
    <m/>
  </r>
  <r>
    <x v="14"/>
    <x v="7"/>
    <n v="147.21299999999999"/>
    <n v="434.00300000000004"/>
    <n v="0"/>
    <n v="186.47664"/>
    <n v="767.69263999999998"/>
    <n v="767.69263999999998"/>
    <n v="1011.74311"/>
    <n v="1039.809"/>
    <n v="54.516999999999996"/>
    <n v="400.09900000000005"/>
    <n v="21.314999999999998"/>
    <n v="1439.9079999999999"/>
    <n v="1439.9079999999999"/>
    <n v="203"/>
    <n v="58"/>
    <n v="10"/>
    <n v="271"/>
    <n v="136"/>
    <n v="434"/>
    <n v="11"/>
    <n v="107"/>
    <n v="4"/>
    <n v="692"/>
    <n v="161"/>
    <n v="102"/>
    <n v="692"/>
    <n v="955"/>
    <n v="54"/>
    <n v="96"/>
    <n v="447"/>
    <n v="597"/>
    <n v="274.60699999999997"/>
    <n v="7.32"/>
    <n v="498.71500000000003"/>
    <n v="780.64199999999994"/>
    <n v="12"/>
    <n v="57"/>
    <n v="82"/>
    <n v="151"/>
    <n v="596"/>
    <n v="341"/>
    <n v="39"/>
    <n v="976"/>
    <n v="0"/>
    <n v="6"/>
    <n v="10"/>
    <n v="16"/>
    <n v="437"/>
    <n v="173"/>
    <n v="15"/>
    <n v="163"/>
    <n v="0"/>
    <n v="788"/>
    <n v="12"/>
    <n v="92"/>
    <m/>
    <m/>
  </r>
  <r>
    <x v="14"/>
    <x v="8"/>
    <n v="147.21299999999999"/>
    <n v="434.00300000000004"/>
    <n v="0"/>
    <n v="186.47664"/>
    <n v="767.69263999999998"/>
    <n v="767.69263999999998"/>
    <n v="1011.74311"/>
    <n v="1039.809"/>
    <n v="54.516999999999996"/>
    <n v="400.09900000000005"/>
    <n v="21.314999999999998"/>
    <n v="1439.9079999999999"/>
    <n v="1439.9079999999999"/>
    <n v="203"/>
    <n v="58"/>
    <n v="10"/>
    <n v="271"/>
    <n v="136"/>
    <n v="434"/>
    <n v="11"/>
    <n v="107"/>
    <n v="4"/>
    <n v="692"/>
    <n v="161"/>
    <n v="102"/>
    <n v="692"/>
    <n v="955"/>
    <n v="54"/>
    <n v="96"/>
    <n v="447"/>
    <n v="597"/>
    <n v="274.60699999999997"/>
    <n v="7.32"/>
    <n v="498.71500000000003"/>
    <n v="780.64199999999994"/>
    <n v="12"/>
    <n v="57"/>
    <n v="82"/>
    <n v="151"/>
    <n v="596"/>
    <n v="341"/>
    <n v="39"/>
    <n v="976"/>
    <n v="0"/>
    <n v="6"/>
    <n v="10"/>
    <n v="16"/>
    <n v="437"/>
    <n v="173"/>
    <n v="15"/>
    <n v="163"/>
    <n v="0"/>
    <n v="788"/>
    <n v="12"/>
    <n v="92"/>
    <m/>
    <m/>
  </r>
  <r>
    <x v="14"/>
    <x v="9"/>
    <n v="147.21299999999999"/>
    <n v="434.00300000000004"/>
    <n v="0"/>
    <n v="186.47664"/>
    <n v="767.69263999999998"/>
    <n v="767.69263999999998"/>
    <n v="1011.74311"/>
    <n v="1039.809"/>
    <n v="54.516999999999996"/>
    <n v="400.09900000000005"/>
    <n v="21.314999999999998"/>
    <n v="1439.9079999999999"/>
    <n v="1439.9079999999999"/>
    <n v="203"/>
    <n v="58"/>
    <n v="10"/>
    <n v="271"/>
    <n v="136"/>
    <n v="434"/>
    <n v="11"/>
    <n v="107"/>
    <n v="4"/>
    <n v="692"/>
    <n v="161"/>
    <n v="102"/>
    <n v="692"/>
    <n v="955"/>
    <n v="54"/>
    <n v="96"/>
    <n v="447"/>
    <n v="597"/>
    <n v="274.60699999999997"/>
    <n v="7.32"/>
    <n v="498.71500000000003"/>
    <n v="780.64199999999994"/>
    <n v="12"/>
    <n v="57"/>
    <n v="82"/>
    <n v="151"/>
    <n v="596"/>
    <n v="341"/>
    <n v="39"/>
    <n v="976"/>
    <n v="0"/>
    <n v="6"/>
    <n v="10"/>
    <n v="16"/>
    <n v="437"/>
    <n v="173"/>
    <n v="15"/>
    <n v="163"/>
    <n v="0"/>
    <n v="788"/>
    <n v="12"/>
    <n v="92"/>
    <m/>
    <m/>
  </r>
  <r>
    <x v="14"/>
    <x v="10"/>
    <n v="147.21299999999999"/>
    <n v="434.00300000000004"/>
    <n v="0"/>
    <n v="186.47664"/>
    <n v="767.69263999999998"/>
    <n v="767.69263999999998"/>
    <n v="1011.74311"/>
    <n v="1039.809"/>
    <n v="54.516999999999996"/>
    <n v="400.09900000000005"/>
    <n v="21.314999999999998"/>
    <n v="1439.9079999999999"/>
    <n v="1439.9079999999999"/>
    <n v="203"/>
    <n v="58"/>
    <n v="10"/>
    <n v="271"/>
    <n v="136"/>
    <n v="434"/>
    <n v="11"/>
    <n v="107"/>
    <n v="4"/>
    <n v="692"/>
    <n v="161"/>
    <n v="102"/>
    <n v="692"/>
    <n v="955"/>
    <n v="54"/>
    <n v="96"/>
    <n v="447"/>
    <n v="597"/>
    <n v="274.60699999999997"/>
    <n v="7.32"/>
    <n v="498.71500000000003"/>
    <n v="780.64199999999994"/>
    <n v="12"/>
    <n v="57"/>
    <n v="82"/>
    <n v="151"/>
    <n v="596"/>
    <n v="341"/>
    <n v="39"/>
    <n v="976"/>
    <n v="0"/>
    <n v="6"/>
    <n v="10"/>
    <n v="16"/>
    <n v="437"/>
    <n v="173"/>
    <n v="15"/>
    <n v="163"/>
    <n v="0"/>
    <n v="788"/>
    <n v="12"/>
    <n v="92"/>
    <m/>
    <m/>
  </r>
  <r>
    <x v="14"/>
    <x v="11"/>
    <n v="147.21299999999999"/>
    <n v="434.00300000000004"/>
    <n v="0"/>
    <n v="186.47664"/>
    <n v="767.69263999999998"/>
    <n v="767.69263999999998"/>
    <n v="1011.74311"/>
    <n v="1039.809"/>
    <n v="54.516999999999996"/>
    <n v="400.09900000000005"/>
    <n v="21.314999999999998"/>
    <n v="1439.9079999999999"/>
    <n v="1439.9079999999999"/>
    <n v="203"/>
    <n v="58"/>
    <n v="10"/>
    <n v="271"/>
    <n v="136"/>
    <n v="434"/>
    <n v="11"/>
    <n v="107"/>
    <n v="4"/>
    <n v="692"/>
    <n v="161"/>
    <n v="102"/>
    <n v="692"/>
    <n v="955"/>
    <n v="54"/>
    <n v="96"/>
    <n v="447"/>
    <n v="597"/>
    <n v="274.60699999999997"/>
    <n v="7.32"/>
    <n v="498.71500000000003"/>
    <n v="780.64199999999994"/>
    <n v="12"/>
    <n v="57"/>
    <n v="82"/>
    <n v="151"/>
    <n v="596"/>
    <n v="341"/>
    <n v="39"/>
    <n v="976"/>
    <n v="0"/>
    <n v="6"/>
    <n v="10"/>
    <n v="16"/>
    <n v="437"/>
    <n v="173"/>
    <n v="15"/>
    <n v="163"/>
    <n v="0"/>
    <n v="788"/>
    <n v="12"/>
    <n v="92"/>
    <m/>
    <m/>
  </r>
  <r>
    <x v="15"/>
    <x v="0"/>
    <n v="147.21299999999999"/>
    <n v="434.00300000000004"/>
    <n v="0"/>
    <n v="186.47664"/>
    <n v="767.69263999999998"/>
    <n v="767.69263999999998"/>
    <n v="1011.74311"/>
    <n v="1039.809"/>
    <n v="54.516999999999996"/>
    <n v="400.09900000000005"/>
    <n v="21.314999999999998"/>
    <n v="1439.9079999999999"/>
    <n v="1439.9079999999999"/>
    <n v="203"/>
    <n v="58"/>
    <n v="10"/>
    <n v="271"/>
    <n v="136"/>
    <n v="435"/>
    <n v="11"/>
    <n v="107"/>
    <n v="4"/>
    <n v="693"/>
    <n v="162"/>
    <n v="101"/>
    <n v="693"/>
    <n v="956"/>
    <n v="54"/>
    <n v="96"/>
    <n v="448"/>
    <n v="598"/>
    <n v="274.60699999999997"/>
    <n v="7.32"/>
    <n v="498.71500000000003"/>
    <n v="780.64199999999994"/>
    <n v="12"/>
    <n v="57"/>
    <n v="82"/>
    <n v="151"/>
    <n v="596"/>
    <n v="341"/>
    <n v="39"/>
    <n v="976"/>
    <n v="0"/>
    <n v="6"/>
    <n v="10"/>
    <n v="16"/>
    <n v="437"/>
    <n v="173"/>
    <n v="15"/>
    <n v="163"/>
    <n v="0"/>
    <n v="788"/>
    <n v="12"/>
    <n v="92"/>
    <m/>
    <m/>
  </r>
  <r>
    <x v="15"/>
    <x v="1"/>
    <n v="147.21299999999999"/>
    <n v="434.00300000000004"/>
    <n v="0"/>
    <n v="186.47664"/>
    <n v="767.69263999999998"/>
    <n v="767.69263999999998"/>
    <n v="1011.74311"/>
    <n v="1039.809"/>
    <n v="54.516999999999996"/>
    <n v="400.09900000000005"/>
    <n v="21.314999999999998"/>
    <n v="1439.9079999999999"/>
    <n v="1439.9079999999999"/>
    <n v="203"/>
    <n v="58"/>
    <n v="10"/>
    <n v="271"/>
    <n v="136"/>
    <n v="435"/>
    <n v="11"/>
    <n v="107"/>
    <n v="4"/>
    <n v="693"/>
    <n v="162"/>
    <n v="101"/>
    <n v="693"/>
    <n v="956"/>
    <n v="54"/>
    <n v="96"/>
    <n v="448"/>
    <n v="598"/>
    <n v="274.60699999999997"/>
    <n v="7.32"/>
    <n v="498.71500000000003"/>
    <n v="780.64199999999994"/>
    <n v="12"/>
    <n v="57"/>
    <n v="82"/>
    <n v="151"/>
    <n v="596"/>
    <n v="341"/>
    <n v="39"/>
    <n v="976"/>
    <n v="0"/>
    <n v="6"/>
    <n v="10"/>
    <n v="16"/>
    <n v="437"/>
    <n v="173"/>
    <n v="15"/>
    <n v="163"/>
    <n v="0"/>
    <n v="788"/>
    <n v="12"/>
    <n v="92"/>
    <m/>
    <m/>
  </r>
  <r>
    <x v="15"/>
    <x v="2"/>
    <n v="147.21299999999999"/>
    <n v="434.00300000000004"/>
    <n v="0"/>
    <n v="186.47664"/>
    <n v="767.69263999999998"/>
    <n v="767.69263999999998"/>
    <n v="1011.74311"/>
    <n v="1039.809"/>
    <n v="54.516999999999996"/>
    <n v="400.09900000000005"/>
    <n v="21.314999999999998"/>
    <n v="1439.9079999999999"/>
    <n v="1439.9079999999999"/>
    <n v="203"/>
    <n v="58"/>
    <n v="10"/>
    <n v="271"/>
    <n v="136"/>
    <n v="435"/>
    <n v="11"/>
    <n v="107"/>
    <n v="4"/>
    <n v="693"/>
    <n v="162"/>
    <n v="101"/>
    <n v="693"/>
    <n v="956"/>
    <n v="54"/>
    <n v="96"/>
    <n v="448"/>
    <n v="598"/>
    <n v="274.60699999999997"/>
    <n v="7.32"/>
    <n v="498.71500000000003"/>
    <n v="780.64199999999994"/>
    <n v="12"/>
    <n v="57"/>
    <n v="82"/>
    <n v="151"/>
    <n v="596"/>
    <n v="341"/>
    <n v="39"/>
    <n v="976"/>
    <n v="0"/>
    <n v="6"/>
    <n v="10"/>
    <n v="16"/>
    <n v="437"/>
    <n v="173"/>
    <n v="15"/>
    <n v="163"/>
    <n v="0"/>
    <n v="788"/>
    <n v="12"/>
    <n v="92"/>
    <m/>
    <m/>
  </r>
  <r>
    <x v="15"/>
    <x v="3"/>
    <n v="147.21299999999999"/>
    <n v="434.00300000000004"/>
    <n v="0"/>
    <n v="186.47664"/>
    <n v="767.69263999999998"/>
    <n v="767.69263999999998"/>
    <n v="1011.74311"/>
    <n v="1039.809"/>
    <n v="54.516999999999996"/>
    <n v="400.09900000000005"/>
    <n v="21.314999999999998"/>
    <n v="1439.9079999999999"/>
    <n v="1439.9079999999999"/>
    <n v="203"/>
    <n v="58"/>
    <n v="10"/>
    <n v="271"/>
    <n v="136"/>
    <n v="435"/>
    <n v="11"/>
    <n v="107"/>
    <n v="4"/>
    <n v="693"/>
    <n v="162"/>
    <n v="101"/>
    <n v="693"/>
    <n v="956"/>
    <n v="54"/>
    <n v="96"/>
    <n v="448"/>
    <n v="598"/>
    <n v="274.60699999999997"/>
    <n v="7.32"/>
    <n v="498.71500000000003"/>
    <n v="780.64199999999994"/>
    <n v="12"/>
    <n v="57"/>
    <n v="82"/>
    <n v="151"/>
    <n v="596"/>
    <n v="341"/>
    <n v="39"/>
    <n v="976"/>
    <n v="0"/>
    <n v="6"/>
    <n v="10"/>
    <n v="16"/>
    <n v="437"/>
    <n v="173"/>
    <n v="15"/>
    <n v="163"/>
    <n v="0"/>
    <n v="788"/>
    <n v="12"/>
    <n v="92"/>
    <m/>
    <m/>
  </r>
  <r>
    <x v="15"/>
    <x v="4"/>
    <n v="147.21299999999999"/>
    <n v="434.00300000000004"/>
    <n v="0"/>
    <n v="186.47664"/>
    <n v="767.69263999999998"/>
    <n v="767.69263999999998"/>
    <n v="1011.74311"/>
    <n v="1039.809"/>
    <n v="54.516999999999996"/>
    <n v="400.09900000000005"/>
    <n v="21.314999999999998"/>
    <n v="1439.9079999999999"/>
    <n v="1439.9079999999999"/>
    <n v="203"/>
    <n v="58"/>
    <n v="10"/>
    <n v="271"/>
    <n v="136"/>
    <n v="435"/>
    <n v="11"/>
    <n v="107"/>
    <n v="4"/>
    <n v="693"/>
    <n v="162"/>
    <n v="101"/>
    <n v="693"/>
    <n v="956"/>
    <n v="54"/>
    <n v="96"/>
    <n v="448"/>
    <n v="598"/>
    <n v="274.60699999999997"/>
    <n v="7.32"/>
    <n v="498.71500000000003"/>
    <n v="780.64199999999994"/>
    <n v="12"/>
    <n v="57"/>
    <n v="82"/>
    <n v="151"/>
    <n v="596"/>
    <n v="341"/>
    <n v="39"/>
    <n v="976"/>
    <n v="0"/>
    <n v="6"/>
    <n v="10"/>
    <n v="16"/>
    <n v="437"/>
    <n v="173"/>
    <n v="15"/>
    <n v="163"/>
    <n v="0"/>
    <n v="788"/>
    <n v="12"/>
    <n v="92"/>
    <m/>
    <m/>
  </r>
  <r>
    <x v="15"/>
    <x v="5"/>
    <n v="147.21299999999999"/>
    <n v="434.00300000000004"/>
    <n v="0"/>
    <n v="186.47664"/>
    <n v="767.69263999999998"/>
    <n v="767.69263999999998"/>
    <n v="1011.74311"/>
    <n v="1039.809"/>
    <n v="54.516999999999996"/>
    <n v="400.09900000000005"/>
    <n v="21.314999999999998"/>
    <n v="1439.9079999999999"/>
    <n v="1439.9079999999999"/>
    <n v="203"/>
    <n v="58"/>
    <n v="10"/>
    <n v="271"/>
    <n v="136"/>
    <n v="435"/>
    <n v="11"/>
    <n v="107"/>
    <n v="4"/>
    <n v="693"/>
    <n v="162"/>
    <n v="101"/>
    <n v="693"/>
    <n v="956"/>
    <n v="54"/>
    <n v="96"/>
    <n v="448"/>
    <n v="598"/>
    <n v="274.60699999999997"/>
    <n v="7.32"/>
    <n v="498.71500000000003"/>
    <n v="780.64199999999994"/>
    <n v="12"/>
    <n v="57"/>
    <n v="82"/>
    <n v="151"/>
    <n v="596"/>
    <n v="341"/>
    <n v="39"/>
    <n v="976"/>
    <n v="0"/>
    <n v="6"/>
    <n v="10"/>
    <n v="16"/>
    <n v="437"/>
    <n v="173"/>
    <n v="15"/>
    <n v="163"/>
    <n v="0"/>
    <n v="788"/>
    <n v="12"/>
    <n v="92"/>
    <m/>
    <m/>
  </r>
  <r>
    <x v="15"/>
    <x v="6"/>
    <n v="147.21299999999999"/>
    <n v="434.00300000000004"/>
    <n v="0"/>
    <n v="186.47664"/>
    <n v="767.69263999999998"/>
    <n v="767.69263999999998"/>
    <n v="1011.74311"/>
    <n v="1039.809"/>
    <n v="54.516999999999996"/>
    <n v="400.09900000000005"/>
    <n v="21.314999999999998"/>
    <n v="1439.9079999999999"/>
    <n v="1439.9079999999999"/>
    <n v="203"/>
    <n v="58"/>
    <n v="10"/>
    <n v="271"/>
    <n v="136"/>
    <n v="435"/>
    <n v="11"/>
    <n v="107"/>
    <n v="4"/>
    <n v="693"/>
    <n v="162"/>
    <n v="101"/>
    <n v="693"/>
    <n v="956"/>
    <n v="54"/>
    <n v="96"/>
    <n v="448"/>
    <n v="598"/>
    <n v="274.60699999999997"/>
    <n v="7.32"/>
    <n v="498.71500000000003"/>
    <n v="780.64199999999994"/>
    <n v="12"/>
    <n v="57"/>
    <n v="82"/>
    <n v="151"/>
    <n v="596"/>
    <n v="341"/>
    <n v="39"/>
    <n v="976"/>
    <n v="0"/>
    <n v="6"/>
    <n v="10"/>
    <n v="16"/>
    <n v="437"/>
    <n v="173"/>
    <n v="15"/>
    <n v="163"/>
    <n v="0"/>
    <n v="788"/>
    <n v="12"/>
    <n v="92"/>
    <m/>
    <m/>
  </r>
  <r>
    <x v="15"/>
    <x v="7"/>
    <n v="147.21299999999999"/>
    <n v="434.00300000000004"/>
    <n v="0"/>
    <n v="186.47664"/>
    <n v="767.69263999999998"/>
    <n v="767.69263999999998"/>
    <n v="1011.74311"/>
    <n v="1039.809"/>
    <n v="54.516999999999996"/>
    <n v="400.09900000000005"/>
    <n v="21.314999999999998"/>
    <n v="1439.9079999999999"/>
    <n v="1439.9079999999999"/>
    <n v="203"/>
    <n v="58"/>
    <n v="10"/>
    <n v="271"/>
    <n v="136"/>
    <n v="435"/>
    <n v="11"/>
    <n v="107"/>
    <n v="4"/>
    <n v="693"/>
    <n v="162"/>
    <n v="101"/>
    <n v="693"/>
    <n v="956"/>
    <n v="54"/>
    <n v="96"/>
    <n v="448"/>
    <n v="598"/>
    <n v="274.60699999999997"/>
    <n v="7.32"/>
    <n v="498.71500000000003"/>
    <n v="780.64199999999994"/>
    <n v="12"/>
    <n v="57"/>
    <n v="82"/>
    <n v="151"/>
    <n v="596"/>
    <n v="341"/>
    <n v="39"/>
    <n v="976"/>
    <n v="0"/>
    <n v="6"/>
    <n v="10"/>
    <n v="16"/>
    <n v="437"/>
    <n v="173"/>
    <n v="15"/>
    <n v="163"/>
    <n v="0"/>
    <n v="788"/>
    <n v="12"/>
    <n v="92"/>
    <m/>
    <m/>
  </r>
  <r>
    <x v="15"/>
    <x v="8"/>
    <n v="147.21299999999999"/>
    <n v="434.00300000000004"/>
    <n v="0"/>
    <n v="186.47664"/>
    <n v="767.69263999999998"/>
    <n v="767.69263999999998"/>
    <n v="1011.74311"/>
    <n v="1039.809"/>
    <n v="54.516999999999996"/>
    <n v="400.09900000000005"/>
    <n v="21.314999999999998"/>
    <n v="1439.9079999999999"/>
    <n v="1439.9079999999999"/>
    <n v="203"/>
    <n v="58"/>
    <n v="10"/>
    <n v="271"/>
    <n v="136"/>
    <n v="435"/>
    <n v="11"/>
    <n v="107"/>
    <n v="4"/>
    <n v="693"/>
    <n v="162"/>
    <n v="101"/>
    <n v="693"/>
    <n v="956"/>
    <n v="54"/>
    <n v="96"/>
    <n v="448"/>
    <n v="598"/>
    <n v="274.60699999999997"/>
    <n v="7.32"/>
    <n v="498.71500000000003"/>
    <n v="780.64199999999994"/>
    <n v="12"/>
    <n v="57"/>
    <n v="82"/>
    <n v="151"/>
    <n v="596"/>
    <n v="341"/>
    <n v="39"/>
    <n v="976"/>
    <n v="0"/>
    <n v="6"/>
    <n v="10"/>
    <n v="16"/>
    <n v="437"/>
    <n v="173"/>
    <n v="15"/>
    <n v="163"/>
    <n v="0"/>
    <n v="788"/>
    <n v="12"/>
    <n v="92"/>
    <m/>
    <m/>
  </r>
  <r>
    <x v="15"/>
    <x v="9"/>
    <n v="147.21299999999999"/>
    <n v="434.00300000000004"/>
    <n v="0"/>
    <n v="186.47664"/>
    <n v="767.69263999999998"/>
    <n v="767.69263999999998"/>
    <n v="1011.74311"/>
    <n v="1039.809"/>
    <n v="54.516999999999996"/>
    <n v="400.09900000000005"/>
    <n v="21.314999999999998"/>
    <n v="1439.9079999999999"/>
    <n v="1439.9079999999999"/>
    <n v="203"/>
    <n v="58"/>
    <n v="10"/>
    <n v="271"/>
    <n v="136"/>
    <n v="435"/>
    <n v="11"/>
    <n v="107"/>
    <n v="4"/>
    <n v="693"/>
    <n v="162"/>
    <n v="101"/>
    <n v="693"/>
    <n v="956"/>
    <n v="54"/>
    <n v="96"/>
    <n v="448"/>
    <n v="598"/>
    <n v="274.60699999999997"/>
    <n v="7.32"/>
    <n v="498.71500000000003"/>
    <n v="780.64199999999994"/>
    <n v="12"/>
    <n v="57"/>
    <n v="82"/>
    <n v="151"/>
    <n v="596"/>
    <n v="341"/>
    <n v="39"/>
    <n v="976"/>
    <n v="0"/>
    <n v="6"/>
    <n v="10"/>
    <n v="16"/>
    <n v="437"/>
    <n v="173"/>
    <n v="15"/>
    <n v="163"/>
    <n v="0"/>
    <n v="788"/>
    <n v="12"/>
    <n v="92"/>
    <m/>
    <m/>
  </r>
  <r>
    <x v="15"/>
    <x v="10"/>
    <n v="147.21299999999999"/>
    <n v="434.00300000000004"/>
    <n v="0"/>
    <n v="186.47664"/>
    <n v="767.69263999999998"/>
    <n v="767.69263999999998"/>
    <n v="1011.74311"/>
    <n v="1039.809"/>
    <n v="54.516999999999996"/>
    <n v="400.09900000000005"/>
    <n v="21.314999999999998"/>
    <n v="1439.9079999999999"/>
    <n v="1439.9079999999999"/>
    <n v="203"/>
    <n v="58"/>
    <n v="10"/>
    <n v="271"/>
    <n v="136"/>
    <n v="435"/>
    <n v="11"/>
    <n v="107"/>
    <n v="4"/>
    <n v="693"/>
    <n v="162"/>
    <n v="101"/>
    <n v="693"/>
    <n v="956"/>
    <n v="54"/>
    <n v="96"/>
    <n v="448"/>
    <n v="598"/>
    <n v="274.60699999999997"/>
    <n v="7.32"/>
    <n v="498.71500000000003"/>
    <n v="780.64199999999994"/>
    <n v="12"/>
    <n v="57"/>
    <n v="82"/>
    <n v="151"/>
    <n v="596"/>
    <n v="341"/>
    <n v="39"/>
    <n v="976"/>
    <n v="0"/>
    <n v="6"/>
    <n v="10"/>
    <n v="16"/>
    <n v="437"/>
    <n v="173"/>
    <n v="15"/>
    <n v="163"/>
    <n v="0"/>
    <n v="788"/>
    <n v="12"/>
    <n v="92"/>
    <m/>
    <m/>
  </r>
  <r>
    <x v="15"/>
    <x v="11"/>
    <n v="147.21299999999999"/>
    <n v="434.00300000000004"/>
    <n v="0"/>
    <n v="186.47664"/>
    <n v="767.69263999999998"/>
    <n v="767.69263999999998"/>
    <n v="1011.74311"/>
    <n v="1039.809"/>
    <n v="54.516999999999996"/>
    <n v="400.09900000000005"/>
    <n v="21.314999999999998"/>
    <n v="1439.9079999999999"/>
    <n v="1439.9079999999999"/>
    <n v="203"/>
    <n v="58"/>
    <n v="10"/>
    <n v="271"/>
    <n v="136"/>
    <n v="435"/>
    <n v="11"/>
    <n v="107"/>
    <n v="4"/>
    <n v="693"/>
    <n v="162"/>
    <n v="101"/>
    <n v="693"/>
    <n v="956"/>
    <n v="54"/>
    <n v="96"/>
    <n v="448"/>
    <n v="598"/>
    <n v="274.60699999999997"/>
    <n v="7.32"/>
    <n v="498.71500000000003"/>
    <n v="780.64199999999994"/>
    <n v="12"/>
    <n v="57"/>
    <n v="82"/>
    <n v="151"/>
    <n v="596"/>
    <n v="341"/>
    <n v="39"/>
    <n v="976"/>
    <n v="0"/>
    <n v="6"/>
    <n v="10"/>
    <n v="16"/>
    <n v="437"/>
    <n v="173"/>
    <n v="15"/>
    <n v="163"/>
    <n v="0"/>
    <n v="788"/>
    <n v="12"/>
    <n v="92"/>
    <m/>
    <m/>
  </r>
  <r>
    <x v="16"/>
    <x v="0"/>
    <n v="147.21299999999999"/>
    <n v="434.00300000000004"/>
    <n v="0"/>
    <n v="186.47664"/>
    <n v="767.69263999999998"/>
    <n v="767.69263999999998"/>
    <n v="1011.74311"/>
    <n v="1039.809"/>
    <n v="54.516999999999996"/>
    <n v="400.09900000000005"/>
    <n v="21.314999999999998"/>
    <n v="1439.9079999999999"/>
    <n v="1439.9079999999999"/>
    <n v="203"/>
    <n v="58"/>
    <n v="10"/>
    <n v="271"/>
    <n v="136"/>
    <n v="434"/>
    <n v="11"/>
    <n v="107"/>
    <n v="4"/>
    <n v="692"/>
    <n v="164"/>
    <n v="101"/>
    <n v="692"/>
    <n v="957"/>
    <n v="54"/>
    <n v="95"/>
    <n v="449"/>
    <n v="598"/>
    <n v="274.60699999999997"/>
    <n v="7.32"/>
    <n v="498.71500000000003"/>
    <n v="780.64199999999994"/>
    <n v="12"/>
    <n v="57"/>
    <n v="82"/>
    <n v="151"/>
    <n v="596"/>
    <n v="341"/>
    <n v="39"/>
    <n v="976"/>
    <n v="0"/>
    <n v="6"/>
    <n v="10"/>
    <n v="16"/>
    <n v="437"/>
    <n v="173"/>
    <n v="15"/>
    <n v="163"/>
    <n v="0"/>
    <n v="788"/>
    <n v="12"/>
    <n v="92"/>
    <m/>
    <m/>
  </r>
  <r>
    <x v="16"/>
    <x v="1"/>
    <n v="147.21299999999999"/>
    <n v="434.00300000000004"/>
    <n v="0"/>
    <n v="186.47664"/>
    <n v="767.69263999999998"/>
    <n v="767.69263999999998"/>
    <n v="1011.74311"/>
    <n v="1039.809"/>
    <n v="54.516999999999996"/>
    <n v="400.09900000000005"/>
    <n v="21.314999999999998"/>
    <n v="1439.9079999999999"/>
    <n v="1439.9079999999999"/>
    <n v="203"/>
    <n v="58"/>
    <n v="10"/>
    <n v="271"/>
    <n v="136"/>
    <n v="434"/>
    <n v="11"/>
    <n v="107"/>
    <n v="4"/>
    <n v="692"/>
    <n v="164"/>
    <n v="101"/>
    <n v="692"/>
    <n v="957"/>
    <n v="54"/>
    <n v="95"/>
    <n v="449"/>
    <n v="598"/>
    <n v="274.60699999999997"/>
    <n v="7.32"/>
    <n v="498.71500000000003"/>
    <n v="780.64199999999994"/>
    <n v="12"/>
    <n v="57"/>
    <n v="82"/>
    <n v="151"/>
    <n v="596"/>
    <n v="341"/>
    <n v="39"/>
    <n v="976"/>
    <n v="0"/>
    <n v="6"/>
    <n v="10"/>
    <n v="16"/>
    <n v="437"/>
    <n v="173"/>
    <n v="15"/>
    <n v="163"/>
    <n v="0"/>
    <n v="788"/>
    <n v="12"/>
    <n v="92"/>
    <m/>
    <m/>
  </r>
  <r>
    <x v="16"/>
    <x v="2"/>
    <n v="147.21299999999999"/>
    <n v="434.00300000000004"/>
    <n v="0"/>
    <n v="186.47664"/>
    <n v="767.69263999999998"/>
    <n v="767.69263999999998"/>
    <n v="1011.74311"/>
    <n v="1039.809"/>
    <n v="54.516999999999996"/>
    <n v="400.09900000000005"/>
    <n v="21.314999999999998"/>
    <n v="1439.9079999999999"/>
    <n v="1439.9079999999999"/>
    <n v="203"/>
    <n v="58"/>
    <n v="10"/>
    <n v="271"/>
    <n v="136"/>
    <n v="434"/>
    <n v="11"/>
    <n v="107"/>
    <n v="4"/>
    <n v="692"/>
    <n v="164"/>
    <n v="101"/>
    <n v="692"/>
    <n v="957"/>
    <n v="54"/>
    <n v="95"/>
    <n v="449"/>
    <n v="598"/>
    <n v="274.60699999999997"/>
    <n v="7.32"/>
    <n v="498.71500000000003"/>
    <n v="780.64199999999994"/>
    <n v="12"/>
    <n v="57"/>
    <n v="82"/>
    <n v="151"/>
    <n v="596"/>
    <n v="341"/>
    <n v="39"/>
    <n v="976"/>
    <n v="0"/>
    <n v="6"/>
    <n v="10"/>
    <n v="16"/>
    <n v="437"/>
    <n v="173"/>
    <n v="15"/>
    <n v="163"/>
    <n v="0"/>
    <n v="788"/>
    <n v="12"/>
    <n v="92"/>
    <m/>
    <m/>
  </r>
  <r>
    <x v="16"/>
    <x v="3"/>
    <n v="147.21299999999999"/>
    <n v="434.00300000000004"/>
    <n v="0"/>
    <n v="186.47664"/>
    <n v="767.69263999999998"/>
    <n v="767.69263999999998"/>
    <n v="1011.74311"/>
    <n v="1039.809"/>
    <n v="54.516999999999996"/>
    <n v="400.09900000000005"/>
    <n v="21.314999999999998"/>
    <n v="1439.9079999999999"/>
    <n v="1439.9079999999999"/>
    <n v="203"/>
    <n v="58"/>
    <n v="10"/>
    <n v="271"/>
    <n v="136"/>
    <n v="434"/>
    <n v="11"/>
    <n v="107"/>
    <n v="4"/>
    <n v="692"/>
    <n v="164"/>
    <n v="101"/>
    <n v="692"/>
    <n v="957"/>
    <n v="54"/>
    <n v="95"/>
    <n v="449"/>
    <n v="598"/>
    <n v="274.60699999999997"/>
    <n v="7.32"/>
    <n v="498.71500000000003"/>
    <n v="780.64199999999994"/>
    <n v="12"/>
    <n v="57"/>
    <n v="82"/>
    <n v="151"/>
    <n v="596"/>
    <n v="341"/>
    <n v="39"/>
    <n v="976"/>
    <n v="0"/>
    <n v="6"/>
    <n v="10"/>
    <n v="16"/>
    <n v="437"/>
    <n v="173"/>
    <n v="15"/>
    <n v="163"/>
    <n v="0"/>
    <n v="788"/>
    <n v="12"/>
    <n v="92"/>
    <m/>
    <m/>
  </r>
  <r>
    <x v="16"/>
    <x v="4"/>
    <n v="147.21299999999999"/>
    <n v="434.00300000000004"/>
    <n v="0"/>
    <n v="186.47664"/>
    <n v="767.69263999999998"/>
    <n v="767.69263999999998"/>
    <n v="1011.74311"/>
    <n v="1039.809"/>
    <n v="54.516999999999996"/>
    <n v="400.09900000000005"/>
    <n v="21.314999999999998"/>
    <n v="1439.9079999999999"/>
    <n v="1439.9079999999999"/>
    <n v="203"/>
    <n v="58"/>
    <n v="10"/>
    <n v="271"/>
    <n v="136"/>
    <n v="434"/>
    <n v="11"/>
    <n v="107"/>
    <n v="4"/>
    <n v="692"/>
    <n v="164"/>
    <n v="101"/>
    <n v="692"/>
    <n v="957"/>
    <n v="54"/>
    <n v="95"/>
    <n v="449"/>
    <n v="598"/>
    <n v="274.60699999999997"/>
    <n v="7.32"/>
    <n v="498.71500000000003"/>
    <n v="780.64199999999994"/>
    <n v="12"/>
    <n v="57"/>
    <n v="82"/>
    <n v="151"/>
    <n v="596"/>
    <n v="341"/>
    <n v="39"/>
    <n v="976"/>
    <n v="0"/>
    <n v="6"/>
    <n v="10"/>
    <n v="16"/>
    <n v="437"/>
    <n v="173"/>
    <n v="15"/>
    <n v="163"/>
    <n v="0"/>
    <n v="788"/>
    <n v="12"/>
    <n v="92"/>
    <m/>
    <m/>
  </r>
  <r>
    <x v="16"/>
    <x v="5"/>
    <n v="147.21299999999999"/>
    <n v="434.00300000000004"/>
    <n v="0"/>
    <n v="186.47664"/>
    <n v="767.69263999999998"/>
    <n v="767.69263999999998"/>
    <n v="1011.74311"/>
    <n v="1039.809"/>
    <n v="54.516999999999996"/>
    <n v="400.09900000000005"/>
    <n v="21.314999999999998"/>
    <n v="1439.9079999999999"/>
    <n v="1439.9079999999999"/>
    <n v="203"/>
    <n v="58"/>
    <n v="10"/>
    <n v="271"/>
    <n v="136"/>
    <n v="434"/>
    <n v="11"/>
    <n v="107"/>
    <n v="4"/>
    <n v="692"/>
    <n v="164"/>
    <n v="101"/>
    <n v="692"/>
    <n v="957"/>
    <n v="54"/>
    <n v="95"/>
    <n v="449"/>
    <n v="598"/>
    <n v="274.60699999999997"/>
    <n v="7.32"/>
    <n v="498.71500000000003"/>
    <n v="780.64199999999994"/>
    <n v="12"/>
    <n v="57"/>
    <n v="82"/>
    <n v="151"/>
    <n v="596"/>
    <n v="341"/>
    <n v="39"/>
    <n v="976"/>
    <n v="0"/>
    <n v="6"/>
    <n v="10"/>
    <n v="16"/>
    <n v="437"/>
    <n v="173"/>
    <n v="15"/>
    <n v="163"/>
    <n v="0"/>
    <n v="788"/>
    <n v="12"/>
    <n v="92"/>
    <m/>
    <m/>
  </r>
  <r>
    <x v="16"/>
    <x v="6"/>
    <n v="147.21299999999999"/>
    <n v="434.00300000000004"/>
    <n v="0"/>
    <n v="186.47664"/>
    <n v="767.69263999999998"/>
    <n v="767.69263999999998"/>
    <n v="1011.74311"/>
    <n v="1039.809"/>
    <n v="54.516999999999996"/>
    <n v="400.09900000000005"/>
    <n v="21.314999999999998"/>
    <n v="1439.9079999999999"/>
    <n v="1439.9079999999999"/>
    <n v="203"/>
    <n v="58"/>
    <n v="10"/>
    <n v="271"/>
    <n v="136"/>
    <n v="434"/>
    <n v="11"/>
    <n v="107"/>
    <n v="4"/>
    <n v="692"/>
    <n v="164"/>
    <n v="101"/>
    <n v="692"/>
    <n v="957"/>
    <n v="54"/>
    <n v="95"/>
    <n v="449"/>
    <n v="598"/>
    <n v="274.60699999999997"/>
    <n v="7.32"/>
    <n v="498.71500000000003"/>
    <n v="780.64199999999994"/>
    <n v="12"/>
    <n v="57"/>
    <n v="82"/>
    <n v="151"/>
    <n v="596"/>
    <n v="341"/>
    <n v="39"/>
    <n v="976"/>
    <n v="0"/>
    <n v="6"/>
    <n v="10"/>
    <n v="16"/>
    <n v="437"/>
    <n v="173"/>
    <n v="15"/>
    <n v="163"/>
    <n v="0"/>
    <n v="788"/>
    <n v="12"/>
    <n v="92"/>
    <m/>
    <m/>
  </r>
  <r>
    <x v="16"/>
    <x v="7"/>
    <n v="147.21299999999999"/>
    <n v="434.00300000000004"/>
    <n v="0"/>
    <n v="186.47664"/>
    <n v="767.69263999999998"/>
    <n v="767.69263999999998"/>
    <n v="1011.74311"/>
    <n v="1039.809"/>
    <n v="54.516999999999996"/>
    <n v="400.09900000000005"/>
    <n v="21.314999999999998"/>
    <n v="1439.9079999999999"/>
    <n v="1439.9079999999999"/>
    <n v="203"/>
    <n v="58"/>
    <n v="10"/>
    <n v="271"/>
    <n v="136"/>
    <n v="434"/>
    <n v="11"/>
    <n v="107"/>
    <n v="4"/>
    <n v="692"/>
    <n v="164"/>
    <n v="101"/>
    <n v="692"/>
    <n v="957"/>
    <n v="54"/>
    <n v="95"/>
    <n v="449"/>
    <n v="598"/>
    <n v="274.60699999999997"/>
    <n v="7.32"/>
    <n v="498.71500000000003"/>
    <n v="780.64199999999994"/>
    <n v="12"/>
    <n v="57"/>
    <n v="82"/>
    <n v="151"/>
    <n v="596"/>
    <n v="341"/>
    <n v="39"/>
    <n v="976"/>
    <n v="0"/>
    <n v="6"/>
    <n v="10"/>
    <n v="16"/>
    <n v="437"/>
    <n v="173"/>
    <n v="15"/>
    <n v="163"/>
    <n v="0"/>
    <n v="788"/>
    <n v="12"/>
    <n v="92"/>
    <m/>
    <m/>
  </r>
  <r>
    <x v="16"/>
    <x v="8"/>
    <n v="147.21299999999999"/>
    <n v="434.00300000000004"/>
    <n v="0"/>
    <n v="186.47664"/>
    <n v="767.69263999999998"/>
    <n v="767.69263999999998"/>
    <n v="1011.74311"/>
    <n v="1039.809"/>
    <n v="54.516999999999996"/>
    <n v="400.09900000000005"/>
    <n v="21.314999999999998"/>
    <n v="1439.9079999999999"/>
    <n v="1439.9079999999999"/>
    <n v="203"/>
    <n v="58"/>
    <n v="10"/>
    <n v="271"/>
    <n v="136"/>
    <n v="434"/>
    <n v="11"/>
    <n v="107"/>
    <n v="4"/>
    <n v="692"/>
    <n v="164"/>
    <n v="101"/>
    <n v="692"/>
    <n v="957"/>
    <n v="54"/>
    <n v="95"/>
    <n v="449"/>
    <n v="598"/>
    <n v="274.60699999999997"/>
    <n v="7.32"/>
    <n v="498.71500000000003"/>
    <n v="780.64199999999994"/>
    <n v="12"/>
    <n v="57"/>
    <n v="82"/>
    <n v="151"/>
    <n v="596"/>
    <n v="341"/>
    <n v="39"/>
    <n v="976"/>
    <n v="0"/>
    <n v="6"/>
    <n v="10"/>
    <n v="16"/>
    <n v="437"/>
    <n v="173"/>
    <n v="15"/>
    <n v="163"/>
    <n v="0"/>
    <n v="788"/>
    <n v="12"/>
    <n v="92"/>
    <m/>
    <m/>
  </r>
  <r>
    <x v="16"/>
    <x v="9"/>
    <n v="147.21299999999999"/>
    <n v="434.00300000000004"/>
    <n v="0"/>
    <n v="186.47664"/>
    <n v="767.69263999999998"/>
    <n v="767.69263999999998"/>
    <n v="1011.74311"/>
    <n v="1039.809"/>
    <n v="54.516999999999996"/>
    <n v="400.09900000000005"/>
    <n v="21.314999999999998"/>
    <n v="1439.9079999999999"/>
    <n v="1439.9079999999999"/>
    <n v="203"/>
    <n v="58"/>
    <n v="10"/>
    <n v="271"/>
    <n v="136"/>
    <n v="434"/>
    <n v="11"/>
    <n v="107"/>
    <n v="4"/>
    <n v="692"/>
    <n v="164"/>
    <n v="101"/>
    <n v="692"/>
    <n v="957"/>
    <n v="54"/>
    <n v="95"/>
    <n v="449"/>
    <n v="598"/>
    <n v="274.60699999999997"/>
    <n v="7.32"/>
    <n v="498.71500000000003"/>
    <n v="780.64199999999994"/>
    <n v="12"/>
    <n v="57"/>
    <n v="82"/>
    <n v="151"/>
    <n v="596"/>
    <n v="341"/>
    <n v="39"/>
    <n v="976"/>
    <n v="0"/>
    <n v="6"/>
    <n v="10"/>
    <n v="16"/>
    <n v="437"/>
    <n v="173"/>
    <n v="15"/>
    <n v="163"/>
    <n v="0"/>
    <n v="788"/>
    <n v="12"/>
    <n v="92"/>
    <m/>
    <m/>
  </r>
  <r>
    <x v="16"/>
    <x v="10"/>
    <n v="147.21299999999999"/>
    <n v="434.00300000000004"/>
    <n v="0"/>
    <n v="186.47664"/>
    <n v="767.69263999999998"/>
    <n v="767.69263999999998"/>
    <n v="1011.74311"/>
    <n v="1039.809"/>
    <n v="54.516999999999996"/>
    <n v="400.09900000000005"/>
    <n v="21.314999999999998"/>
    <n v="1439.9079999999999"/>
    <n v="1439.9079999999999"/>
    <n v="203"/>
    <n v="58"/>
    <n v="10"/>
    <n v="271"/>
    <n v="136"/>
    <n v="434"/>
    <n v="11"/>
    <n v="107"/>
    <n v="4"/>
    <n v="692"/>
    <n v="164"/>
    <n v="101"/>
    <n v="692"/>
    <n v="957"/>
    <n v="54"/>
    <n v="95"/>
    <n v="449"/>
    <n v="598"/>
    <n v="274.60699999999997"/>
    <n v="7.32"/>
    <n v="498.71500000000003"/>
    <n v="780.64199999999994"/>
    <n v="12"/>
    <n v="57"/>
    <n v="82"/>
    <n v="151"/>
    <n v="596"/>
    <n v="341"/>
    <n v="39"/>
    <n v="976"/>
    <n v="0"/>
    <n v="6"/>
    <n v="10"/>
    <n v="16"/>
    <n v="437"/>
    <n v="173"/>
    <n v="15"/>
    <n v="163"/>
    <n v="0"/>
    <n v="788"/>
    <n v="12"/>
    <n v="92"/>
    <m/>
    <m/>
  </r>
  <r>
    <x v="16"/>
    <x v="11"/>
    <n v="147.21299999999999"/>
    <n v="434.00300000000004"/>
    <n v="0"/>
    <n v="186.47664"/>
    <n v="767.69263999999998"/>
    <n v="767.69263999999998"/>
    <n v="1011.74311"/>
    <n v="1039.809"/>
    <n v="54.516999999999996"/>
    <n v="400.09900000000005"/>
    <n v="21.314999999999998"/>
    <n v="1439.9079999999999"/>
    <n v="1439.9079999999999"/>
    <n v="203"/>
    <n v="58"/>
    <n v="10"/>
    <n v="271"/>
    <n v="136"/>
    <n v="434"/>
    <n v="11"/>
    <n v="107"/>
    <n v="4"/>
    <n v="692"/>
    <n v="164"/>
    <n v="101"/>
    <n v="692"/>
    <n v="957"/>
    <n v="54"/>
    <n v="95"/>
    <n v="449"/>
    <n v="598"/>
    <n v="274.60699999999997"/>
    <n v="7.32"/>
    <n v="498.71500000000003"/>
    <n v="780.64199999999994"/>
    <n v="12"/>
    <n v="57"/>
    <n v="82"/>
    <n v="151"/>
    <n v="596"/>
    <n v="341"/>
    <n v="39"/>
    <n v="976"/>
    <n v="0"/>
    <n v="6"/>
    <n v="10"/>
    <n v="16"/>
    <n v="437"/>
    <n v="173"/>
    <n v="15"/>
    <n v="163"/>
    <n v="0"/>
    <n v="788"/>
    <n v="12"/>
    <n v="92"/>
    <m/>
    <m/>
  </r>
  <r>
    <x v="17"/>
    <x v="0"/>
    <n v="147.21299999999999"/>
    <n v="434.00300000000004"/>
    <n v="0"/>
    <n v="186.47664"/>
    <n v="767.69263999999998"/>
    <n v="767.69263999999998"/>
    <n v="1011.74311"/>
    <n v="1039.809"/>
    <n v="54.516999999999996"/>
    <n v="400.09900000000005"/>
    <n v="21.314999999999998"/>
    <n v="1439.9079999999999"/>
    <n v="1439.9079999999999"/>
    <n v="203"/>
    <n v="58"/>
    <n v="10"/>
    <n v="271"/>
    <n v="136"/>
    <n v="433"/>
    <n v="11"/>
    <n v="107"/>
    <n v="4"/>
    <n v="691"/>
    <n v="165"/>
    <n v="100"/>
    <n v="691"/>
    <n v="956"/>
    <n v="54"/>
    <n v="95"/>
    <n v="449"/>
    <n v="598"/>
    <n v="279.92699999999996"/>
    <n v="2"/>
    <n v="498.71500000000003"/>
    <n v="780.64199999999994"/>
    <n v="12"/>
    <n v="58"/>
    <n v="82"/>
    <n v="152"/>
    <n v="596"/>
    <n v="341"/>
    <n v="39"/>
    <n v="976"/>
    <n v="12"/>
    <n v="6"/>
    <n v="10"/>
    <n v="28"/>
    <n v="437"/>
    <n v="173"/>
    <n v="15"/>
    <n v="164"/>
    <n v="0"/>
    <n v="789"/>
    <n v="12"/>
    <n v="92"/>
    <m/>
    <m/>
  </r>
  <r>
    <x v="17"/>
    <x v="1"/>
    <n v="147.21299999999999"/>
    <n v="434.00300000000004"/>
    <n v="0"/>
    <n v="186.47664"/>
    <n v="767.69263999999998"/>
    <n v="767.69263999999998"/>
    <n v="1011.74311"/>
    <n v="1039.809"/>
    <n v="54.516999999999996"/>
    <n v="400.09900000000005"/>
    <n v="21.314999999999998"/>
    <n v="1439.9079999999999"/>
    <n v="1439.9079999999999"/>
    <n v="203"/>
    <n v="58"/>
    <n v="10"/>
    <n v="271"/>
    <n v="136"/>
    <n v="433"/>
    <n v="11"/>
    <n v="107"/>
    <n v="4"/>
    <n v="691"/>
    <n v="165"/>
    <n v="100"/>
    <n v="691"/>
    <n v="956"/>
    <n v="54"/>
    <n v="95"/>
    <n v="449"/>
    <n v="598"/>
    <n v="279.92699999999996"/>
    <n v="2"/>
    <n v="498.71500000000003"/>
    <n v="780.64199999999994"/>
    <n v="12"/>
    <n v="58"/>
    <n v="82"/>
    <n v="152"/>
    <n v="596"/>
    <n v="341"/>
    <n v="39"/>
    <n v="976"/>
    <n v="12"/>
    <n v="6"/>
    <n v="10"/>
    <n v="28"/>
    <n v="437"/>
    <n v="173"/>
    <n v="15"/>
    <n v="164"/>
    <n v="0"/>
    <n v="789"/>
    <n v="12"/>
    <n v="92"/>
    <m/>
    <m/>
  </r>
  <r>
    <x v="17"/>
    <x v="2"/>
    <n v="147.21299999999999"/>
    <n v="434.00300000000004"/>
    <n v="0"/>
    <n v="186.47664"/>
    <n v="767.69263999999998"/>
    <n v="767.69263999999998"/>
    <n v="1011.74311"/>
    <n v="1039.809"/>
    <n v="54.516999999999996"/>
    <n v="400.09900000000005"/>
    <n v="21.314999999999998"/>
    <n v="1439.9079999999999"/>
    <n v="1439.9079999999999"/>
    <n v="203"/>
    <n v="58"/>
    <n v="10"/>
    <n v="271"/>
    <n v="136"/>
    <n v="433"/>
    <n v="11"/>
    <n v="107"/>
    <n v="4"/>
    <n v="691"/>
    <n v="165"/>
    <n v="100"/>
    <n v="691"/>
    <n v="956"/>
    <n v="54"/>
    <n v="95"/>
    <n v="449"/>
    <n v="598"/>
    <n v="279.92699999999996"/>
    <n v="2"/>
    <n v="498.71500000000003"/>
    <n v="780.64199999999994"/>
    <n v="12"/>
    <n v="58"/>
    <n v="82"/>
    <n v="152"/>
    <n v="596"/>
    <n v="341"/>
    <n v="39"/>
    <n v="976"/>
    <n v="12"/>
    <n v="6"/>
    <n v="10"/>
    <n v="28"/>
    <n v="437"/>
    <n v="173"/>
    <n v="15"/>
    <n v="164"/>
    <n v="0"/>
    <n v="789"/>
    <n v="12"/>
    <n v="92"/>
    <m/>
    <m/>
  </r>
  <r>
    <x v="17"/>
    <x v="3"/>
    <n v="147.21299999999999"/>
    <n v="434.00300000000004"/>
    <n v="0"/>
    <n v="186.47664"/>
    <n v="767.69263999999998"/>
    <n v="767.69263999999998"/>
    <n v="1011.74311"/>
    <n v="1039.809"/>
    <n v="54.516999999999996"/>
    <n v="400.09900000000005"/>
    <n v="21.314999999999998"/>
    <n v="1439.9079999999999"/>
    <n v="1439.9079999999999"/>
    <n v="203"/>
    <n v="58"/>
    <n v="10"/>
    <n v="271"/>
    <n v="136"/>
    <n v="433"/>
    <n v="11"/>
    <n v="107"/>
    <n v="4"/>
    <n v="691"/>
    <n v="165"/>
    <n v="100"/>
    <n v="691"/>
    <n v="956"/>
    <n v="54"/>
    <n v="95"/>
    <n v="449"/>
    <n v="598"/>
    <n v="279.92699999999996"/>
    <n v="2"/>
    <n v="498.71500000000003"/>
    <n v="780.64199999999994"/>
    <n v="12"/>
    <n v="58"/>
    <n v="82"/>
    <n v="152"/>
    <n v="596"/>
    <n v="341"/>
    <n v="39"/>
    <n v="976"/>
    <n v="12"/>
    <n v="6"/>
    <n v="10"/>
    <n v="28"/>
    <n v="437"/>
    <n v="173"/>
    <n v="15"/>
    <n v="164"/>
    <n v="0"/>
    <n v="789"/>
    <n v="12"/>
    <n v="92"/>
    <m/>
    <m/>
  </r>
  <r>
    <x v="17"/>
    <x v="4"/>
    <n v="147.21299999999999"/>
    <n v="434.00300000000004"/>
    <n v="0"/>
    <n v="186.47664"/>
    <n v="767.69263999999998"/>
    <n v="767.69263999999998"/>
    <n v="1011.74311"/>
    <n v="1039.809"/>
    <n v="54.516999999999996"/>
    <n v="400.09900000000005"/>
    <n v="21.314999999999998"/>
    <n v="1439.9079999999999"/>
    <n v="1439.9079999999999"/>
    <n v="203"/>
    <n v="58"/>
    <n v="10"/>
    <n v="271"/>
    <n v="136"/>
    <n v="433"/>
    <n v="11"/>
    <n v="107"/>
    <n v="4"/>
    <n v="691"/>
    <n v="165"/>
    <n v="100"/>
    <n v="691"/>
    <n v="956"/>
    <n v="54"/>
    <n v="95"/>
    <n v="449"/>
    <n v="598"/>
    <n v="279.92699999999996"/>
    <n v="2"/>
    <n v="498.71500000000003"/>
    <n v="780.64199999999994"/>
    <n v="12"/>
    <n v="58"/>
    <n v="82"/>
    <n v="152"/>
    <n v="596"/>
    <n v="341"/>
    <n v="39"/>
    <n v="976"/>
    <n v="12"/>
    <n v="6"/>
    <n v="10"/>
    <n v="28"/>
    <n v="437"/>
    <n v="173"/>
    <n v="15"/>
    <n v="164"/>
    <n v="0"/>
    <n v="789"/>
    <n v="12"/>
    <n v="92"/>
    <m/>
    <m/>
  </r>
  <r>
    <x v="17"/>
    <x v="5"/>
    <n v="147.21299999999999"/>
    <n v="434.00300000000004"/>
    <n v="0"/>
    <n v="186.47664"/>
    <n v="767.69263999999998"/>
    <n v="767.69263999999998"/>
    <n v="1011.74311"/>
    <n v="1039.809"/>
    <n v="54.516999999999996"/>
    <n v="400.09900000000005"/>
    <n v="21.314999999999998"/>
    <n v="1439.9079999999999"/>
    <n v="1439.9079999999999"/>
    <n v="203"/>
    <n v="58"/>
    <n v="10"/>
    <n v="271"/>
    <n v="136"/>
    <n v="433"/>
    <n v="11"/>
    <n v="107"/>
    <n v="4"/>
    <n v="691"/>
    <n v="165"/>
    <n v="100"/>
    <n v="691"/>
    <n v="956"/>
    <n v="54"/>
    <n v="95"/>
    <n v="449"/>
    <n v="598"/>
    <n v="279.92699999999996"/>
    <n v="2"/>
    <n v="498.71500000000003"/>
    <n v="780.64199999999994"/>
    <n v="12"/>
    <n v="58"/>
    <n v="82"/>
    <n v="152"/>
    <n v="596"/>
    <n v="341"/>
    <n v="39"/>
    <n v="976"/>
    <n v="12"/>
    <n v="6"/>
    <n v="10"/>
    <n v="28"/>
    <n v="437"/>
    <n v="173"/>
    <n v="15"/>
    <n v="164"/>
    <n v="0"/>
    <n v="789"/>
    <n v="12"/>
    <n v="92"/>
    <m/>
    <m/>
  </r>
  <r>
    <x v="17"/>
    <x v="6"/>
    <n v="147.21299999999999"/>
    <n v="434.00300000000004"/>
    <n v="0"/>
    <n v="186.47664"/>
    <n v="767.69263999999998"/>
    <n v="767.69263999999998"/>
    <n v="1011.74311"/>
    <n v="1039.809"/>
    <n v="54.516999999999996"/>
    <n v="400.09900000000005"/>
    <n v="21.314999999999998"/>
    <n v="1439.9079999999999"/>
    <n v="1439.9079999999999"/>
    <n v="203"/>
    <n v="58"/>
    <n v="10"/>
    <n v="271"/>
    <n v="136"/>
    <n v="433"/>
    <n v="11"/>
    <n v="107"/>
    <n v="4"/>
    <n v="691"/>
    <n v="165"/>
    <n v="100"/>
    <n v="691"/>
    <n v="956"/>
    <n v="54"/>
    <n v="95"/>
    <n v="449"/>
    <n v="598"/>
    <n v="279.92699999999996"/>
    <n v="2"/>
    <n v="498.71500000000003"/>
    <n v="780.64199999999994"/>
    <n v="12"/>
    <n v="58"/>
    <n v="82"/>
    <n v="152"/>
    <n v="596"/>
    <n v="341"/>
    <n v="39"/>
    <n v="976"/>
    <n v="12"/>
    <n v="6"/>
    <n v="10"/>
    <n v="28"/>
    <n v="437"/>
    <n v="173"/>
    <n v="15"/>
    <n v="164"/>
    <n v="0"/>
    <n v="789"/>
    <n v="12"/>
    <n v="92"/>
    <m/>
    <m/>
  </r>
  <r>
    <x v="17"/>
    <x v="7"/>
    <n v="147.21299999999999"/>
    <n v="434.00300000000004"/>
    <n v="0"/>
    <n v="186.47664"/>
    <n v="767.69263999999998"/>
    <n v="767.69263999999998"/>
    <n v="1011.74311"/>
    <n v="1039.809"/>
    <n v="54.516999999999996"/>
    <n v="400.09900000000005"/>
    <n v="21.314999999999998"/>
    <n v="1439.9079999999999"/>
    <n v="1439.9079999999999"/>
    <n v="203"/>
    <n v="58"/>
    <n v="10"/>
    <n v="271"/>
    <n v="136"/>
    <n v="433"/>
    <n v="11"/>
    <n v="107"/>
    <n v="4"/>
    <n v="691"/>
    <n v="165"/>
    <n v="100"/>
    <n v="691"/>
    <n v="956"/>
    <n v="54"/>
    <n v="95"/>
    <n v="449"/>
    <n v="598"/>
    <n v="279.92699999999996"/>
    <n v="2"/>
    <n v="498.71500000000003"/>
    <n v="780.64199999999994"/>
    <n v="12"/>
    <n v="58"/>
    <n v="82"/>
    <n v="152"/>
    <n v="596"/>
    <n v="341"/>
    <n v="39"/>
    <n v="976"/>
    <n v="12"/>
    <n v="6"/>
    <n v="10"/>
    <n v="28"/>
    <n v="437"/>
    <n v="173"/>
    <n v="15"/>
    <n v="164"/>
    <n v="0"/>
    <n v="789"/>
    <n v="12"/>
    <n v="92"/>
    <m/>
    <m/>
  </r>
  <r>
    <x v="17"/>
    <x v="8"/>
    <n v="147.21299999999999"/>
    <n v="434.00300000000004"/>
    <n v="0"/>
    <n v="186.47664"/>
    <n v="767.69263999999998"/>
    <n v="767.69263999999998"/>
    <n v="1011.74311"/>
    <n v="1039.809"/>
    <n v="54.516999999999996"/>
    <n v="400.09900000000005"/>
    <n v="21.314999999999998"/>
    <n v="1439.9079999999999"/>
    <n v="1439.9079999999999"/>
    <n v="203"/>
    <n v="58"/>
    <n v="10"/>
    <n v="271"/>
    <n v="136"/>
    <n v="433"/>
    <n v="11"/>
    <n v="107"/>
    <n v="4"/>
    <n v="691"/>
    <n v="165"/>
    <n v="100"/>
    <n v="691"/>
    <n v="956"/>
    <n v="54"/>
    <n v="95"/>
    <n v="449"/>
    <n v="598"/>
    <n v="279.92699999999996"/>
    <n v="2"/>
    <n v="498.71500000000003"/>
    <n v="780.64199999999994"/>
    <n v="12"/>
    <n v="58"/>
    <n v="82"/>
    <n v="152"/>
    <n v="596"/>
    <n v="341"/>
    <n v="39"/>
    <n v="976"/>
    <n v="12"/>
    <n v="6"/>
    <n v="10"/>
    <n v="28"/>
    <n v="437"/>
    <n v="173"/>
    <n v="15"/>
    <n v="164"/>
    <n v="0"/>
    <n v="789"/>
    <n v="12"/>
    <n v="92"/>
    <m/>
    <m/>
  </r>
  <r>
    <x v="17"/>
    <x v="9"/>
    <n v="147.21299999999999"/>
    <n v="434.00300000000004"/>
    <n v="0"/>
    <n v="186.47664"/>
    <n v="767.69263999999998"/>
    <n v="767.69263999999998"/>
    <n v="1011.74311"/>
    <n v="1039.809"/>
    <n v="54.516999999999996"/>
    <n v="400.09900000000005"/>
    <n v="21.314999999999998"/>
    <n v="1439.9079999999999"/>
    <n v="1439.9079999999999"/>
    <n v="203"/>
    <n v="58"/>
    <n v="10"/>
    <n v="271"/>
    <n v="136"/>
    <n v="433"/>
    <n v="11"/>
    <n v="107"/>
    <n v="4"/>
    <n v="691"/>
    <n v="165"/>
    <n v="100"/>
    <n v="691"/>
    <n v="956"/>
    <n v="54"/>
    <n v="95"/>
    <n v="449"/>
    <n v="598"/>
    <n v="279.92699999999996"/>
    <n v="2"/>
    <n v="498.71500000000003"/>
    <n v="780.64199999999994"/>
    <n v="12"/>
    <n v="58"/>
    <n v="82"/>
    <n v="152"/>
    <n v="596"/>
    <n v="341"/>
    <n v="39"/>
    <n v="976"/>
    <n v="12"/>
    <n v="6"/>
    <n v="10"/>
    <n v="28"/>
    <n v="437"/>
    <n v="173"/>
    <n v="15"/>
    <n v="164"/>
    <n v="0"/>
    <n v="789"/>
    <n v="12"/>
    <n v="92"/>
    <m/>
    <m/>
  </r>
  <r>
    <x v="17"/>
    <x v="10"/>
    <n v="147.21299999999999"/>
    <n v="434.00300000000004"/>
    <n v="0"/>
    <n v="186.47664"/>
    <n v="767.69263999999998"/>
    <n v="767.69263999999998"/>
    <n v="1011.74311"/>
    <n v="1039.809"/>
    <n v="54.516999999999996"/>
    <n v="400.09900000000005"/>
    <n v="21.314999999999998"/>
    <n v="1439.9079999999999"/>
    <n v="1439.9079999999999"/>
    <n v="203"/>
    <n v="58"/>
    <n v="10"/>
    <n v="271"/>
    <n v="136"/>
    <n v="433"/>
    <n v="11"/>
    <n v="107"/>
    <n v="4"/>
    <n v="691"/>
    <n v="165"/>
    <n v="100"/>
    <n v="691"/>
    <n v="956"/>
    <n v="54"/>
    <n v="95"/>
    <n v="449"/>
    <n v="598"/>
    <n v="279.92699999999996"/>
    <n v="2"/>
    <n v="498.71500000000003"/>
    <n v="780.64199999999994"/>
    <n v="12"/>
    <n v="58"/>
    <n v="82"/>
    <n v="152"/>
    <n v="596"/>
    <n v="341"/>
    <n v="39"/>
    <n v="976"/>
    <n v="12"/>
    <n v="6"/>
    <n v="10"/>
    <n v="28"/>
    <n v="437"/>
    <n v="173"/>
    <n v="15"/>
    <n v="164"/>
    <n v="0"/>
    <n v="789"/>
    <n v="12"/>
    <n v="92"/>
    <m/>
    <m/>
  </r>
  <r>
    <x v="17"/>
    <x v="11"/>
    <n v="147.21299999999999"/>
    <n v="434.00300000000004"/>
    <n v="0"/>
    <n v="186.47664"/>
    <n v="767.69263999999998"/>
    <n v="767.69263999999998"/>
    <n v="1011.74311"/>
    <n v="1039.809"/>
    <n v="54.516999999999996"/>
    <n v="400.09900000000005"/>
    <n v="21.314999999999998"/>
    <n v="1439.9079999999999"/>
    <n v="1439.9079999999999"/>
    <n v="203"/>
    <n v="58"/>
    <n v="10"/>
    <n v="271"/>
    <n v="136"/>
    <n v="433"/>
    <n v="11"/>
    <n v="107"/>
    <n v="4"/>
    <n v="691"/>
    <n v="165"/>
    <n v="100"/>
    <n v="691"/>
    <n v="956"/>
    <n v="54"/>
    <n v="95"/>
    <n v="449"/>
    <n v="598"/>
    <n v="279.92699999999996"/>
    <n v="2"/>
    <n v="498.71500000000003"/>
    <n v="780.64199999999994"/>
    <n v="12"/>
    <n v="58"/>
    <n v="82"/>
    <n v="152"/>
    <n v="596"/>
    <n v="341"/>
    <n v="39"/>
    <n v="976"/>
    <n v="12"/>
    <n v="6"/>
    <n v="10"/>
    <n v="28"/>
    <n v="437"/>
    <n v="173"/>
    <n v="15"/>
    <n v="164"/>
    <n v="0"/>
    <n v="789"/>
    <n v="12"/>
    <n v="92"/>
    <m/>
    <m/>
  </r>
  <r>
    <x v="18"/>
    <x v="0"/>
    <n v="147.21299999999999"/>
    <n v="434.00300000000004"/>
    <n v="0"/>
    <n v="186.47664"/>
    <n v="767.69263999999998"/>
    <n v="767.69263999999998"/>
    <n v="1011.74311"/>
    <n v="1039.809"/>
    <n v="54.516999999999996"/>
    <n v="400.09900000000005"/>
    <n v="21.314999999999998"/>
    <n v="1439.9079999999999"/>
    <n v="1439.9079999999999"/>
    <n v="203"/>
    <n v="58"/>
    <n v="10"/>
    <n v="271"/>
    <n v="136"/>
    <n v="430"/>
    <n v="11"/>
    <n v="107"/>
    <n v="4"/>
    <n v="688"/>
    <n v="169"/>
    <n v="101"/>
    <n v="688"/>
    <n v="958"/>
    <n v="54"/>
    <n v="95"/>
    <n v="447"/>
    <n v="596"/>
    <n v="279.92699999999996"/>
    <n v="2"/>
    <n v="498.71500000000003"/>
    <n v="780.64199999999994"/>
    <n v="12"/>
    <n v="58"/>
    <n v="82"/>
    <n v="152"/>
    <n v="596"/>
    <n v="341"/>
    <n v="39"/>
    <n v="976"/>
    <n v="12"/>
    <n v="6"/>
    <n v="10"/>
    <n v="28"/>
    <n v="437"/>
    <n v="173"/>
    <n v="15"/>
    <n v="164"/>
    <n v="0"/>
    <n v="789"/>
    <n v="12"/>
    <n v="92"/>
    <m/>
    <m/>
  </r>
  <r>
    <x v="18"/>
    <x v="1"/>
    <n v="147.21299999999999"/>
    <n v="434.00300000000004"/>
    <n v="0"/>
    <n v="186.47664"/>
    <n v="767.69263999999998"/>
    <n v="767.69263999999998"/>
    <n v="1011.74311"/>
    <n v="1039.809"/>
    <n v="54.516999999999996"/>
    <n v="400.09900000000005"/>
    <n v="21.314999999999998"/>
    <n v="1439.9079999999999"/>
    <n v="1439.9079999999999"/>
    <n v="203"/>
    <n v="58"/>
    <n v="10"/>
    <n v="271"/>
    <n v="136"/>
    <n v="430"/>
    <n v="11"/>
    <n v="107"/>
    <n v="4"/>
    <n v="688"/>
    <n v="169"/>
    <n v="101"/>
    <n v="688"/>
    <n v="958"/>
    <n v="54"/>
    <n v="95"/>
    <n v="447"/>
    <n v="596"/>
    <n v="279.92699999999996"/>
    <n v="2"/>
    <n v="498.71500000000003"/>
    <n v="780.64199999999994"/>
    <n v="12"/>
    <n v="58"/>
    <n v="82"/>
    <n v="152"/>
    <n v="596"/>
    <n v="341"/>
    <n v="39"/>
    <n v="976"/>
    <n v="12"/>
    <n v="6"/>
    <n v="10"/>
    <n v="28"/>
    <n v="437"/>
    <n v="173"/>
    <n v="15"/>
    <n v="164"/>
    <n v="0"/>
    <n v="789"/>
    <n v="12"/>
    <n v="92"/>
    <m/>
    <m/>
  </r>
  <r>
    <x v="18"/>
    <x v="2"/>
    <n v="147.21299999999999"/>
    <n v="434.00300000000004"/>
    <n v="0"/>
    <n v="186.47664"/>
    <n v="767.69263999999998"/>
    <n v="767.69263999999998"/>
    <n v="1011.74311"/>
    <n v="1039.809"/>
    <n v="54.516999999999996"/>
    <n v="400.09900000000005"/>
    <n v="21.314999999999998"/>
    <n v="1439.9079999999999"/>
    <n v="1439.9079999999999"/>
    <n v="203"/>
    <n v="58"/>
    <n v="10"/>
    <n v="271"/>
    <n v="136"/>
    <n v="430"/>
    <n v="11"/>
    <n v="107"/>
    <n v="4"/>
    <n v="688"/>
    <n v="169"/>
    <n v="101"/>
    <n v="688"/>
    <n v="958"/>
    <n v="54"/>
    <n v="95"/>
    <n v="447"/>
    <n v="596"/>
    <n v="279.92699999999996"/>
    <n v="2"/>
    <n v="498.71500000000003"/>
    <n v="780.64199999999994"/>
    <n v="12"/>
    <n v="58"/>
    <n v="82"/>
    <n v="152"/>
    <n v="596"/>
    <n v="341"/>
    <n v="39"/>
    <n v="976"/>
    <n v="12"/>
    <n v="6"/>
    <n v="10"/>
    <n v="28"/>
    <n v="437"/>
    <n v="173"/>
    <n v="15"/>
    <n v="164"/>
    <n v="0"/>
    <n v="789"/>
    <n v="12"/>
    <n v="92"/>
    <m/>
    <m/>
  </r>
  <r>
    <x v="18"/>
    <x v="3"/>
    <n v="147.21299999999999"/>
    <n v="434.00300000000004"/>
    <n v="0"/>
    <n v="186.47664"/>
    <n v="767.69263999999998"/>
    <n v="767.69263999999998"/>
    <n v="1011.74311"/>
    <n v="1039.809"/>
    <n v="54.516999999999996"/>
    <n v="400.09900000000005"/>
    <n v="21.314999999999998"/>
    <n v="1439.9079999999999"/>
    <n v="1439.9079999999999"/>
    <n v="203"/>
    <n v="58"/>
    <n v="10"/>
    <n v="271"/>
    <n v="136"/>
    <n v="430"/>
    <n v="11"/>
    <n v="107"/>
    <n v="4"/>
    <n v="688"/>
    <n v="169"/>
    <n v="101"/>
    <n v="688"/>
    <n v="958"/>
    <n v="54"/>
    <n v="95"/>
    <n v="447"/>
    <n v="596"/>
    <n v="279.92699999999996"/>
    <n v="2"/>
    <n v="498.71500000000003"/>
    <n v="780.64199999999994"/>
    <n v="12"/>
    <n v="58"/>
    <n v="82"/>
    <n v="152"/>
    <n v="596"/>
    <n v="341"/>
    <n v="39"/>
    <n v="976"/>
    <n v="12"/>
    <n v="6"/>
    <n v="10"/>
    <n v="28"/>
    <n v="437"/>
    <n v="173"/>
    <n v="15"/>
    <n v="164"/>
    <n v="0"/>
    <n v="789"/>
    <n v="12"/>
    <n v="92"/>
    <m/>
    <m/>
  </r>
  <r>
    <x v="18"/>
    <x v="4"/>
    <n v="147.21299999999999"/>
    <n v="434.00300000000004"/>
    <n v="0"/>
    <n v="186.47664"/>
    <n v="767.69263999999998"/>
    <n v="767.69263999999998"/>
    <n v="1011.74311"/>
    <n v="1039.809"/>
    <n v="54.516999999999996"/>
    <n v="400.09900000000005"/>
    <n v="21.314999999999998"/>
    <n v="1439.9079999999999"/>
    <n v="1439.9079999999999"/>
    <n v="203"/>
    <n v="58"/>
    <n v="10"/>
    <n v="271"/>
    <n v="136"/>
    <n v="430"/>
    <n v="11"/>
    <n v="107"/>
    <n v="4"/>
    <n v="688"/>
    <n v="169"/>
    <n v="101"/>
    <n v="688"/>
    <n v="958"/>
    <n v="54"/>
    <n v="95"/>
    <n v="447"/>
    <n v="596"/>
    <n v="279.92699999999996"/>
    <n v="2"/>
    <n v="498.71500000000003"/>
    <n v="780.64199999999994"/>
    <n v="12"/>
    <n v="58"/>
    <n v="82"/>
    <n v="152"/>
    <n v="596"/>
    <n v="341"/>
    <n v="39"/>
    <n v="976"/>
    <n v="12"/>
    <n v="6"/>
    <n v="10"/>
    <n v="28"/>
    <n v="437"/>
    <n v="173"/>
    <n v="15"/>
    <n v="164"/>
    <n v="0"/>
    <n v="789"/>
    <n v="12"/>
    <n v="92"/>
    <m/>
    <m/>
  </r>
  <r>
    <x v="18"/>
    <x v="5"/>
    <n v="147.21299999999999"/>
    <n v="434.00300000000004"/>
    <n v="0"/>
    <n v="186.47664"/>
    <n v="767.69263999999998"/>
    <n v="767.69263999999998"/>
    <n v="1011.74311"/>
    <n v="1039.809"/>
    <n v="54.516999999999996"/>
    <n v="400.09900000000005"/>
    <n v="21.314999999999998"/>
    <n v="1439.9079999999999"/>
    <n v="1439.9079999999999"/>
    <n v="203"/>
    <n v="58"/>
    <n v="10"/>
    <n v="271"/>
    <n v="136"/>
    <n v="430"/>
    <n v="11"/>
    <n v="107"/>
    <n v="4"/>
    <n v="688"/>
    <n v="169"/>
    <n v="101"/>
    <n v="688"/>
    <n v="958"/>
    <n v="54"/>
    <n v="95"/>
    <n v="447"/>
    <n v="596"/>
    <n v="279.92699999999996"/>
    <n v="2"/>
    <n v="498.71500000000003"/>
    <n v="780.64199999999994"/>
    <n v="12"/>
    <n v="58"/>
    <n v="82"/>
    <n v="152"/>
    <n v="596"/>
    <n v="341"/>
    <n v="39"/>
    <n v="976"/>
    <n v="12"/>
    <n v="6"/>
    <n v="10"/>
    <n v="28"/>
    <n v="437"/>
    <n v="173"/>
    <n v="15"/>
    <n v="164"/>
    <n v="0"/>
    <n v="789"/>
    <n v="12"/>
    <n v="92"/>
    <m/>
    <m/>
  </r>
  <r>
    <x v="18"/>
    <x v="6"/>
    <n v="147.21299999999999"/>
    <n v="434.00300000000004"/>
    <n v="0"/>
    <n v="186.47664"/>
    <n v="767.69263999999998"/>
    <n v="767.69263999999998"/>
    <n v="1011.74311"/>
    <n v="1039.809"/>
    <n v="54.516999999999996"/>
    <n v="400.09900000000005"/>
    <n v="21.314999999999998"/>
    <n v="1439.9079999999999"/>
    <n v="1439.9079999999999"/>
    <n v="203"/>
    <n v="58"/>
    <n v="10"/>
    <n v="271"/>
    <n v="136"/>
    <n v="430"/>
    <n v="11"/>
    <n v="107"/>
    <n v="4"/>
    <n v="688"/>
    <n v="169"/>
    <n v="101"/>
    <n v="688"/>
    <n v="958"/>
    <n v="54"/>
    <n v="95"/>
    <n v="447"/>
    <n v="596"/>
    <n v="279.92699999999996"/>
    <n v="2"/>
    <n v="498.71500000000003"/>
    <n v="780.64199999999994"/>
    <n v="12"/>
    <n v="58"/>
    <n v="82"/>
    <n v="152"/>
    <n v="596"/>
    <n v="341"/>
    <n v="39"/>
    <n v="976"/>
    <n v="12"/>
    <n v="6"/>
    <n v="10"/>
    <n v="28"/>
    <n v="437"/>
    <n v="173"/>
    <n v="15"/>
    <n v="164"/>
    <n v="0"/>
    <n v="789"/>
    <n v="12"/>
    <n v="92"/>
    <m/>
    <m/>
  </r>
  <r>
    <x v="18"/>
    <x v="7"/>
    <n v="147.21299999999999"/>
    <n v="434.00300000000004"/>
    <n v="0"/>
    <n v="186.47664"/>
    <n v="767.69263999999998"/>
    <n v="767.69263999999998"/>
    <n v="1011.74311"/>
    <n v="1039.809"/>
    <n v="54.516999999999996"/>
    <n v="400.09900000000005"/>
    <n v="21.314999999999998"/>
    <n v="1439.9079999999999"/>
    <n v="1439.9079999999999"/>
    <n v="203"/>
    <n v="58"/>
    <n v="10"/>
    <n v="271"/>
    <n v="136"/>
    <n v="430"/>
    <n v="11"/>
    <n v="107"/>
    <n v="4"/>
    <n v="688"/>
    <n v="169"/>
    <n v="101"/>
    <n v="688"/>
    <n v="958"/>
    <n v="54"/>
    <n v="95"/>
    <n v="447"/>
    <n v="596"/>
    <n v="279.92699999999996"/>
    <n v="2"/>
    <n v="498.71500000000003"/>
    <n v="780.64199999999994"/>
    <n v="12"/>
    <n v="58"/>
    <n v="82"/>
    <n v="152"/>
    <n v="596"/>
    <n v="341"/>
    <n v="39"/>
    <n v="976"/>
    <n v="12"/>
    <n v="6"/>
    <n v="10"/>
    <n v="28"/>
    <n v="437"/>
    <n v="173"/>
    <n v="15"/>
    <n v="164"/>
    <n v="0"/>
    <n v="789"/>
    <n v="12"/>
    <n v="92"/>
    <m/>
    <m/>
  </r>
  <r>
    <x v="18"/>
    <x v="8"/>
    <n v="147.21299999999999"/>
    <n v="434.00300000000004"/>
    <n v="0"/>
    <n v="186.47664"/>
    <n v="767.69263999999998"/>
    <n v="767.69263999999998"/>
    <n v="1011.74311"/>
    <n v="1039.809"/>
    <n v="54.516999999999996"/>
    <n v="400.09900000000005"/>
    <n v="21.314999999999998"/>
    <n v="1439.9079999999999"/>
    <n v="1439.9079999999999"/>
    <n v="203"/>
    <n v="58"/>
    <n v="10"/>
    <n v="271"/>
    <n v="136"/>
    <n v="430"/>
    <n v="11"/>
    <n v="107"/>
    <n v="4"/>
    <n v="688"/>
    <n v="169"/>
    <n v="101"/>
    <n v="688"/>
    <n v="958"/>
    <n v="54"/>
    <n v="95"/>
    <n v="447"/>
    <n v="596"/>
    <n v="279.92699999999996"/>
    <n v="2"/>
    <n v="498.71500000000003"/>
    <n v="780.64199999999994"/>
    <n v="12"/>
    <n v="58"/>
    <n v="82"/>
    <n v="152"/>
    <n v="596"/>
    <n v="341"/>
    <n v="39"/>
    <n v="976"/>
    <n v="12"/>
    <n v="6"/>
    <n v="10"/>
    <n v="28"/>
    <n v="437"/>
    <n v="173"/>
    <n v="15"/>
    <n v="164"/>
    <n v="0"/>
    <n v="789"/>
    <n v="12"/>
    <n v="92"/>
    <m/>
    <m/>
  </r>
  <r>
    <x v="18"/>
    <x v="9"/>
    <n v="147.21299999999999"/>
    <n v="434.00300000000004"/>
    <n v="0"/>
    <n v="186.47664"/>
    <n v="767.69263999999998"/>
    <n v="767.69263999999998"/>
    <n v="1011.74311"/>
    <n v="1039.809"/>
    <n v="54.516999999999996"/>
    <n v="400.09900000000005"/>
    <n v="21.314999999999998"/>
    <n v="1439.9079999999999"/>
    <n v="1439.9079999999999"/>
    <n v="203"/>
    <n v="58"/>
    <n v="10"/>
    <n v="271"/>
    <n v="136"/>
    <n v="430"/>
    <n v="11"/>
    <n v="107"/>
    <n v="4"/>
    <n v="688"/>
    <n v="169"/>
    <n v="101"/>
    <n v="688"/>
    <n v="958"/>
    <n v="54"/>
    <n v="95"/>
    <n v="447"/>
    <n v="596"/>
    <n v="279.92699999999996"/>
    <n v="2"/>
    <n v="498.71500000000003"/>
    <n v="780.64199999999994"/>
    <n v="12"/>
    <n v="58"/>
    <n v="82"/>
    <n v="152"/>
    <n v="596"/>
    <n v="341"/>
    <n v="39"/>
    <n v="976"/>
    <n v="12"/>
    <n v="6"/>
    <n v="10"/>
    <n v="28"/>
    <n v="437"/>
    <n v="173"/>
    <n v="15"/>
    <n v="164"/>
    <n v="0"/>
    <n v="789"/>
    <n v="12"/>
    <n v="92"/>
    <m/>
    <m/>
  </r>
  <r>
    <x v="18"/>
    <x v="10"/>
    <n v="147.21299999999999"/>
    <n v="434.00300000000004"/>
    <n v="0"/>
    <n v="186.47664"/>
    <n v="767.69263999999998"/>
    <n v="767.69263999999998"/>
    <n v="1011.74311"/>
    <n v="1039.809"/>
    <n v="54.516999999999996"/>
    <n v="400.09900000000005"/>
    <n v="21.314999999999998"/>
    <n v="1439.9079999999999"/>
    <n v="1439.9079999999999"/>
    <n v="203"/>
    <n v="58"/>
    <n v="10"/>
    <n v="271"/>
    <n v="136"/>
    <n v="430"/>
    <n v="11"/>
    <n v="107"/>
    <n v="4"/>
    <n v="688"/>
    <n v="169"/>
    <n v="101"/>
    <n v="688"/>
    <n v="958"/>
    <n v="54"/>
    <n v="95"/>
    <n v="447"/>
    <n v="596"/>
    <n v="279.92699999999996"/>
    <n v="2"/>
    <n v="498.71500000000003"/>
    <n v="780.64199999999994"/>
    <n v="12"/>
    <n v="58"/>
    <n v="82"/>
    <n v="152"/>
    <n v="596"/>
    <n v="341"/>
    <n v="39"/>
    <n v="976"/>
    <n v="12"/>
    <n v="6"/>
    <n v="10"/>
    <n v="28"/>
    <n v="437"/>
    <n v="173"/>
    <n v="15"/>
    <n v="164"/>
    <n v="0"/>
    <n v="789"/>
    <n v="12"/>
    <n v="92"/>
    <m/>
    <m/>
  </r>
  <r>
    <x v="18"/>
    <x v="11"/>
    <n v="147.21299999999999"/>
    <n v="434.00300000000004"/>
    <n v="0"/>
    <n v="186.47664"/>
    <n v="767.69263999999998"/>
    <n v="767.69263999999998"/>
    <n v="1011.74311"/>
    <n v="1039.809"/>
    <n v="54.516999999999996"/>
    <n v="400.09900000000005"/>
    <n v="21.314999999999998"/>
    <n v="1439.9079999999999"/>
    <n v="1439.9079999999999"/>
    <n v="203"/>
    <n v="58"/>
    <n v="10"/>
    <n v="271"/>
    <n v="136"/>
    <n v="430"/>
    <n v="11"/>
    <n v="107"/>
    <n v="4"/>
    <n v="688"/>
    <n v="169"/>
    <n v="101"/>
    <n v="688"/>
    <n v="958"/>
    <n v="54"/>
    <n v="95"/>
    <n v="447"/>
    <n v="596"/>
    <n v="279.92699999999996"/>
    <n v="2"/>
    <n v="498.71500000000003"/>
    <n v="780.64199999999994"/>
    <n v="12"/>
    <n v="58"/>
    <n v="82"/>
    <n v="152"/>
    <n v="596"/>
    <n v="341"/>
    <n v="39"/>
    <n v="976"/>
    <n v="12"/>
    <n v="6"/>
    <n v="10"/>
    <n v="28"/>
    <n v="437"/>
    <n v="173"/>
    <n v="15"/>
    <n v="164"/>
    <n v="0"/>
    <n v="789"/>
    <n v="12"/>
    <n v="92"/>
    <m/>
    <m/>
  </r>
  <r>
    <x v="19"/>
    <x v="0"/>
    <n v="147.21299999999999"/>
    <n v="434.00300000000004"/>
    <n v="0"/>
    <n v="186.47664"/>
    <n v="767.69263999999998"/>
    <n v="767.69263999999998"/>
    <n v="1011.74311"/>
    <n v="1039.809"/>
    <n v="54.516999999999996"/>
    <n v="400.09900000000005"/>
    <n v="21.314999999999998"/>
    <n v="1439.9079999999999"/>
    <n v="1439.9079999999999"/>
    <n v="203"/>
    <n v="58"/>
    <n v="10"/>
    <n v="271"/>
    <n v="134"/>
    <n v="427"/>
    <n v="11"/>
    <n v="107"/>
    <n v="4"/>
    <n v="683"/>
    <n v="173"/>
    <n v="101"/>
    <n v="683"/>
    <n v="957"/>
    <n v="54"/>
    <n v="95"/>
    <n v="447"/>
    <n v="596"/>
    <n v="281.214"/>
    <n v="2"/>
    <n v="497.428"/>
    <n v="780.64199999999994"/>
    <n v="12"/>
    <n v="58"/>
    <n v="82"/>
    <n v="152"/>
    <n v="596"/>
    <n v="341"/>
    <n v="39"/>
    <n v="976"/>
    <n v="12"/>
    <n v="6"/>
    <n v="10"/>
    <n v="28"/>
    <n v="440"/>
    <n v="170"/>
    <n v="15"/>
    <n v="164"/>
    <n v="0"/>
    <n v="789"/>
    <n v="12"/>
    <n v="92"/>
    <m/>
    <m/>
  </r>
  <r>
    <x v="19"/>
    <x v="1"/>
    <n v="147.21299999999999"/>
    <n v="434.00300000000004"/>
    <n v="0"/>
    <n v="186.47664"/>
    <n v="767.69263999999998"/>
    <n v="767.69263999999998"/>
    <n v="1011.74311"/>
    <n v="1039.809"/>
    <n v="54.516999999999996"/>
    <n v="400.09900000000005"/>
    <n v="21.314999999999998"/>
    <n v="1439.9079999999999"/>
    <n v="1439.9079999999999"/>
    <n v="203"/>
    <n v="58"/>
    <n v="10"/>
    <n v="271"/>
    <n v="134"/>
    <n v="427"/>
    <n v="11"/>
    <n v="107"/>
    <n v="4"/>
    <n v="683"/>
    <n v="173"/>
    <n v="101"/>
    <n v="683"/>
    <n v="957"/>
    <n v="54"/>
    <n v="95"/>
    <n v="447"/>
    <n v="596"/>
    <n v="281.214"/>
    <n v="2"/>
    <n v="497.428"/>
    <n v="780.64199999999994"/>
    <n v="12"/>
    <n v="58"/>
    <n v="82"/>
    <n v="152"/>
    <n v="596"/>
    <n v="341"/>
    <n v="39"/>
    <n v="976"/>
    <n v="12"/>
    <n v="6"/>
    <n v="10"/>
    <n v="28"/>
    <n v="440"/>
    <n v="170"/>
    <n v="15"/>
    <n v="164"/>
    <n v="0"/>
    <n v="789"/>
    <n v="12"/>
    <n v="92"/>
    <m/>
    <m/>
  </r>
  <r>
    <x v="19"/>
    <x v="2"/>
    <n v="147.21299999999999"/>
    <n v="434.00300000000004"/>
    <n v="0"/>
    <n v="186.47664"/>
    <n v="767.69263999999998"/>
    <n v="767.69263999999998"/>
    <n v="1011.74311"/>
    <n v="1039.809"/>
    <n v="54.516999999999996"/>
    <n v="400.09900000000005"/>
    <n v="21.314999999999998"/>
    <n v="1439.9079999999999"/>
    <n v="1439.9079999999999"/>
    <n v="203"/>
    <n v="58"/>
    <n v="10"/>
    <n v="271"/>
    <n v="134"/>
    <n v="427"/>
    <n v="11"/>
    <n v="107"/>
    <n v="4"/>
    <n v="683"/>
    <n v="173"/>
    <n v="101"/>
    <n v="683"/>
    <n v="957"/>
    <n v="54"/>
    <n v="95"/>
    <n v="447"/>
    <n v="596"/>
    <n v="281.214"/>
    <n v="2"/>
    <n v="497.428"/>
    <n v="780.64199999999994"/>
    <n v="12"/>
    <n v="58"/>
    <n v="82"/>
    <n v="152"/>
    <n v="596"/>
    <n v="341"/>
    <n v="39"/>
    <n v="976"/>
    <n v="12"/>
    <n v="6"/>
    <n v="10"/>
    <n v="28"/>
    <n v="440"/>
    <n v="170"/>
    <n v="15"/>
    <n v="164"/>
    <n v="0"/>
    <n v="789"/>
    <n v="12"/>
    <n v="92"/>
    <m/>
    <m/>
  </r>
  <r>
    <x v="19"/>
    <x v="3"/>
    <n v="147.21299999999999"/>
    <n v="434.00300000000004"/>
    <n v="0"/>
    <n v="186.47664"/>
    <n v="767.69263999999998"/>
    <n v="767.69263999999998"/>
    <n v="1011.74311"/>
    <n v="1039.809"/>
    <n v="54.516999999999996"/>
    <n v="400.09900000000005"/>
    <n v="21.314999999999998"/>
    <n v="1439.9079999999999"/>
    <n v="1439.9079999999999"/>
    <n v="203"/>
    <n v="58"/>
    <n v="10"/>
    <n v="271"/>
    <n v="134"/>
    <n v="427"/>
    <n v="11"/>
    <n v="107"/>
    <n v="4"/>
    <n v="683"/>
    <n v="173"/>
    <n v="101"/>
    <n v="683"/>
    <n v="957"/>
    <n v="54"/>
    <n v="95"/>
    <n v="447"/>
    <n v="596"/>
    <n v="281.214"/>
    <n v="2"/>
    <n v="497.428"/>
    <n v="780.64199999999994"/>
    <n v="12"/>
    <n v="58"/>
    <n v="82"/>
    <n v="152"/>
    <n v="596"/>
    <n v="341"/>
    <n v="39"/>
    <n v="976"/>
    <n v="12"/>
    <n v="6"/>
    <n v="10"/>
    <n v="28"/>
    <n v="440"/>
    <n v="170"/>
    <n v="15"/>
    <n v="164"/>
    <n v="0"/>
    <n v="789"/>
    <n v="12"/>
    <n v="92"/>
    <m/>
    <m/>
  </r>
  <r>
    <x v="19"/>
    <x v="4"/>
    <n v="147.21299999999999"/>
    <n v="434.00300000000004"/>
    <n v="0"/>
    <n v="186.47664"/>
    <n v="767.69263999999998"/>
    <n v="767.69263999999998"/>
    <n v="1011.74311"/>
    <n v="1039.809"/>
    <n v="54.516999999999996"/>
    <n v="400.09900000000005"/>
    <n v="21.314999999999998"/>
    <n v="1439.9079999999999"/>
    <n v="1439.9079999999999"/>
    <n v="203"/>
    <n v="58"/>
    <n v="10"/>
    <n v="271"/>
    <n v="134"/>
    <n v="427"/>
    <n v="11"/>
    <n v="107"/>
    <n v="4"/>
    <n v="683"/>
    <n v="173"/>
    <n v="101"/>
    <n v="683"/>
    <n v="957"/>
    <n v="54"/>
    <n v="95"/>
    <n v="447"/>
    <n v="596"/>
    <n v="281.214"/>
    <n v="2"/>
    <n v="497.428"/>
    <n v="780.64199999999994"/>
    <n v="12"/>
    <n v="58"/>
    <n v="82"/>
    <n v="152"/>
    <n v="596"/>
    <n v="341"/>
    <n v="39"/>
    <n v="976"/>
    <n v="12"/>
    <n v="6"/>
    <n v="10"/>
    <n v="28"/>
    <n v="440"/>
    <n v="170"/>
    <n v="15"/>
    <n v="164"/>
    <n v="0"/>
    <n v="789"/>
    <n v="12"/>
    <n v="92"/>
    <m/>
    <m/>
  </r>
  <r>
    <x v="19"/>
    <x v="5"/>
    <n v="147.21299999999999"/>
    <n v="434.00300000000004"/>
    <n v="0"/>
    <n v="186.47664"/>
    <n v="767.69263999999998"/>
    <n v="767.69263999999998"/>
    <n v="1011.74311"/>
    <n v="1039.809"/>
    <n v="54.516999999999996"/>
    <n v="400.09900000000005"/>
    <n v="21.314999999999998"/>
    <n v="1439.9079999999999"/>
    <n v="1439.9079999999999"/>
    <n v="203"/>
    <n v="58"/>
    <n v="10"/>
    <n v="271"/>
    <n v="134"/>
    <n v="427"/>
    <n v="11"/>
    <n v="107"/>
    <n v="4"/>
    <n v="683"/>
    <n v="173"/>
    <n v="101"/>
    <n v="683"/>
    <n v="957"/>
    <n v="54"/>
    <n v="95"/>
    <n v="447"/>
    <n v="596"/>
    <n v="281.214"/>
    <n v="2"/>
    <n v="497.428"/>
    <n v="780.64199999999994"/>
    <n v="12"/>
    <n v="58"/>
    <n v="82"/>
    <n v="152"/>
    <n v="596"/>
    <n v="341"/>
    <n v="39"/>
    <n v="976"/>
    <n v="12"/>
    <n v="6"/>
    <n v="10"/>
    <n v="28"/>
    <n v="440"/>
    <n v="170"/>
    <n v="15"/>
    <n v="164"/>
    <n v="0"/>
    <n v="789"/>
    <n v="12"/>
    <n v="92"/>
    <m/>
    <m/>
  </r>
  <r>
    <x v="19"/>
    <x v="6"/>
    <n v="147.21299999999999"/>
    <n v="434.00300000000004"/>
    <n v="0"/>
    <n v="186.47664"/>
    <n v="767.69263999999998"/>
    <n v="767.69263999999998"/>
    <n v="1011.74311"/>
    <n v="1039.809"/>
    <n v="54.516999999999996"/>
    <n v="400.09900000000005"/>
    <n v="21.314999999999998"/>
    <n v="1439.9079999999999"/>
    <n v="1439.9079999999999"/>
    <n v="203"/>
    <n v="58"/>
    <n v="10"/>
    <n v="271"/>
    <n v="134"/>
    <n v="427"/>
    <n v="11"/>
    <n v="107"/>
    <n v="4"/>
    <n v="683"/>
    <n v="173"/>
    <n v="101"/>
    <n v="683"/>
    <n v="957"/>
    <n v="54"/>
    <n v="95"/>
    <n v="447"/>
    <n v="596"/>
    <n v="281.214"/>
    <n v="2"/>
    <n v="497.428"/>
    <n v="780.64199999999994"/>
    <n v="12"/>
    <n v="58"/>
    <n v="82"/>
    <n v="152"/>
    <n v="596"/>
    <n v="341"/>
    <n v="39"/>
    <n v="976"/>
    <n v="12"/>
    <n v="6"/>
    <n v="10"/>
    <n v="28"/>
    <n v="440"/>
    <n v="170"/>
    <n v="15"/>
    <n v="164"/>
    <n v="0"/>
    <n v="789"/>
    <n v="12"/>
    <n v="92"/>
    <m/>
    <m/>
  </r>
  <r>
    <x v="19"/>
    <x v="7"/>
    <n v="147.21299999999999"/>
    <n v="434.00300000000004"/>
    <n v="0"/>
    <n v="186.47664"/>
    <n v="767.69263999999998"/>
    <n v="767.69263999999998"/>
    <n v="1011.74311"/>
    <n v="1039.809"/>
    <n v="54.516999999999996"/>
    <n v="400.09900000000005"/>
    <n v="21.314999999999998"/>
    <n v="1439.9079999999999"/>
    <n v="1439.9079999999999"/>
    <n v="203"/>
    <n v="58"/>
    <n v="10"/>
    <n v="271"/>
    <n v="134"/>
    <n v="427"/>
    <n v="11"/>
    <n v="107"/>
    <n v="4"/>
    <n v="683"/>
    <n v="173"/>
    <n v="101"/>
    <n v="683"/>
    <n v="957"/>
    <n v="54"/>
    <n v="95"/>
    <n v="447"/>
    <n v="596"/>
    <n v="281.214"/>
    <n v="2"/>
    <n v="497.428"/>
    <n v="780.64199999999994"/>
    <n v="12"/>
    <n v="58"/>
    <n v="82"/>
    <n v="152"/>
    <n v="596"/>
    <n v="341"/>
    <n v="39"/>
    <n v="976"/>
    <n v="12"/>
    <n v="6"/>
    <n v="10"/>
    <n v="28"/>
    <n v="440"/>
    <n v="170"/>
    <n v="15"/>
    <n v="164"/>
    <n v="0"/>
    <n v="789"/>
    <n v="12"/>
    <n v="92"/>
    <m/>
    <m/>
  </r>
  <r>
    <x v="19"/>
    <x v="8"/>
    <n v="147.21299999999999"/>
    <n v="434.00300000000004"/>
    <n v="0"/>
    <n v="186.47664"/>
    <n v="767.69263999999998"/>
    <n v="767.69263999999998"/>
    <n v="1011.74311"/>
    <n v="1039.809"/>
    <n v="54.516999999999996"/>
    <n v="400.09900000000005"/>
    <n v="21.314999999999998"/>
    <n v="1439.9079999999999"/>
    <n v="1439.9079999999999"/>
    <n v="203"/>
    <n v="58"/>
    <n v="10"/>
    <n v="271"/>
    <n v="134"/>
    <n v="427"/>
    <n v="11"/>
    <n v="107"/>
    <n v="4"/>
    <n v="683"/>
    <n v="173"/>
    <n v="101"/>
    <n v="683"/>
    <n v="957"/>
    <n v="54"/>
    <n v="95"/>
    <n v="447"/>
    <n v="596"/>
    <n v="281.214"/>
    <n v="2"/>
    <n v="497.428"/>
    <n v="780.64199999999994"/>
    <n v="12"/>
    <n v="58"/>
    <n v="82"/>
    <n v="152"/>
    <n v="596"/>
    <n v="341"/>
    <n v="39"/>
    <n v="976"/>
    <n v="12"/>
    <n v="6"/>
    <n v="10"/>
    <n v="28"/>
    <n v="440"/>
    <n v="170"/>
    <n v="15"/>
    <n v="164"/>
    <n v="0"/>
    <n v="789"/>
    <n v="12"/>
    <n v="92"/>
    <m/>
    <m/>
  </r>
  <r>
    <x v="19"/>
    <x v="9"/>
    <n v="147.21299999999999"/>
    <n v="434.00300000000004"/>
    <n v="0"/>
    <n v="186.47664"/>
    <n v="767.69263999999998"/>
    <n v="767.69263999999998"/>
    <n v="1011.74311"/>
    <n v="1039.809"/>
    <n v="54.516999999999996"/>
    <n v="400.09900000000005"/>
    <n v="21.314999999999998"/>
    <n v="1439.9079999999999"/>
    <n v="1439.9079999999999"/>
    <n v="203"/>
    <n v="58"/>
    <n v="10"/>
    <n v="271"/>
    <n v="134"/>
    <n v="427"/>
    <n v="11"/>
    <n v="107"/>
    <n v="4"/>
    <n v="683"/>
    <n v="173"/>
    <n v="101"/>
    <n v="683"/>
    <n v="957"/>
    <n v="54"/>
    <n v="95"/>
    <n v="447"/>
    <n v="596"/>
    <n v="281.214"/>
    <n v="2"/>
    <n v="497.428"/>
    <n v="780.64199999999994"/>
    <n v="12"/>
    <n v="58"/>
    <n v="82"/>
    <n v="152"/>
    <n v="596"/>
    <n v="341"/>
    <n v="39"/>
    <n v="976"/>
    <n v="12"/>
    <n v="6"/>
    <n v="10"/>
    <n v="28"/>
    <n v="440"/>
    <n v="170"/>
    <n v="15"/>
    <n v="164"/>
    <n v="0"/>
    <n v="789"/>
    <n v="12"/>
    <n v="92"/>
    <m/>
    <m/>
  </r>
  <r>
    <x v="19"/>
    <x v="10"/>
    <n v="147.21299999999999"/>
    <n v="434.00300000000004"/>
    <n v="0"/>
    <n v="186.47664"/>
    <n v="767.69263999999998"/>
    <n v="767.69263999999998"/>
    <n v="1011.74311"/>
    <n v="1039.809"/>
    <n v="54.516999999999996"/>
    <n v="400.09900000000005"/>
    <n v="21.314999999999998"/>
    <n v="1439.9079999999999"/>
    <n v="1439.9079999999999"/>
    <n v="203"/>
    <n v="58"/>
    <n v="10"/>
    <n v="271"/>
    <n v="134"/>
    <n v="427"/>
    <n v="11"/>
    <n v="107"/>
    <n v="4"/>
    <n v="683"/>
    <n v="173"/>
    <n v="101"/>
    <n v="683"/>
    <n v="957"/>
    <n v="54"/>
    <n v="95"/>
    <n v="447"/>
    <n v="596"/>
    <n v="281.214"/>
    <n v="2"/>
    <n v="497.428"/>
    <n v="780.64199999999994"/>
    <n v="12"/>
    <n v="58"/>
    <n v="82"/>
    <n v="152"/>
    <n v="596"/>
    <n v="341"/>
    <n v="39"/>
    <n v="976"/>
    <n v="12"/>
    <n v="6"/>
    <n v="10"/>
    <n v="28"/>
    <n v="440"/>
    <n v="170"/>
    <n v="15"/>
    <n v="164"/>
    <n v="0"/>
    <n v="789"/>
    <n v="12"/>
    <n v="92"/>
    <m/>
    <m/>
  </r>
  <r>
    <x v="19"/>
    <x v="11"/>
    <n v="147.21299999999999"/>
    <n v="434.00300000000004"/>
    <n v="0"/>
    <n v="186.47664"/>
    <n v="767.69263999999998"/>
    <n v="767.69263999999998"/>
    <n v="1011.74311"/>
    <n v="1039.809"/>
    <n v="54.516999999999996"/>
    <n v="400.09900000000005"/>
    <n v="21.314999999999998"/>
    <n v="1439.9079999999999"/>
    <n v="1439.9079999999999"/>
    <n v="203"/>
    <n v="58"/>
    <n v="10"/>
    <n v="271"/>
    <n v="134"/>
    <n v="427"/>
    <n v="11"/>
    <n v="107"/>
    <n v="4"/>
    <n v="683"/>
    <n v="173"/>
    <n v="101"/>
    <n v="683"/>
    <n v="957"/>
    <n v="54"/>
    <n v="95"/>
    <n v="447"/>
    <n v="596"/>
    <n v="281.214"/>
    <n v="2"/>
    <n v="497.428"/>
    <n v="780.64199999999994"/>
    <n v="12"/>
    <n v="58"/>
    <n v="82"/>
    <n v="152"/>
    <n v="596"/>
    <n v="341"/>
    <n v="39"/>
    <n v="976"/>
    <n v="12"/>
    <n v="6"/>
    <n v="10"/>
    <n v="28"/>
    <n v="440"/>
    <n v="170"/>
    <n v="15"/>
    <n v="164"/>
    <n v="0"/>
    <n v="789"/>
    <n v="12"/>
    <n v="92"/>
    <m/>
    <m/>
  </r>
  <r>
    <x v="20"/>
    <x v="0"/>
    <n v="147.21299999999999"/>
    <n v="434.00300000000004"/>
    <n v="0"/>
    <n v="186.47664"/>
    <n v="767.69263999999998"/>
    <n v="767.69263999999998"/>
    <n v="1011.74311"/>
    <n v="1039.809"/>
    <n v="54.516999999999996"/>
    <n v="400.09900000000005"/>
    <n v="21.314999999999998"/>
    <n v="1439.9079999999999"/>
    <n v="1439.9079999999999"/>
    <n v="203"/>
    <n v="58"/>
    <n v="10"/>
    <n v="271"/>
    <n v="134"/>
    <n v="417"/>
    <n v="11"/>
    <n v="107"/>
    <n v="4"/>
    <n v="673"/>
    <n v="182"/>
    <n v="101"/>
    <n v="673"/>
    <n v="956"/>
    <n v="54"/>
    <n v="95"/>
    <n v="447"/>
    <n v="596"/>
    <n v="281.214"/>
    <n v="2"/>
    <n v="497.428"/>
    <n v="780.64199999999994"/>
    <n v="12"/>
    <n v="60"/>
    <n v="82"/>
    <n v="154"/>
    <n v="596"/>
    <n v="341"/>
    <n v="39"/>
    <n v="976"/>
    <n v="12"/>
    <n v="6"/>
    <n v="10"/>
    <n v="28"/>
    <n v="440"/>
    <n v="170"/>
    <n v="15"/>
    <n v="164"/>
    <n v="0"/>
    <n v="789"/>
    <n v="12"/>
    <n v="92"/>
    <m/>
    <m/>
  </r>
  <r>
    <x v="20"/>
    <x v="1"/>
    <n v="147.21299999999999"/>
    <n v="434.00300000000004"/>
    <n v="0"/>
    <n v="186.47664"/>
    <n v="767.69263999999998"/>
    <n v="767.69263999999998"/>
    <n v="1011.74311"/>
    <n v="1039.809"/>
    <n v="54.516999999999996"/>
    <n v="400.09900000000005"/>
    <n v="21.314999999999998"/>
    <n v="1439.9079999999999"/>
    <n v="1439.9079999999999"/>
    <n v="203"/>
    <n v="58"/>
    <n v="10"/>
    <n v="271"/>
    <n v="134"/>
    <n v="417"/>
    <n v="11"/>
    <n v="107"/>
    <n v="4"/>
    <n v="673"/>
    <n v="182"/>
    <n v="101"/>
    <n v="673"/>
    <n v="956"/>
    <n v="54"/>
    <n v="95"/>
    <n v="447"/>
    <n v="596"/>
    <n v="281.214"/>
    <n v="2"/>
    <n v="497.428"/>
    <n v="780.64199999999994"/>
    <n v="12"/>
    <n v="60"/>
    <n v="82"/>
    <n v="154"/>
    <n v="596"/>
    <n v="341"/>
    <n v="39"/>
    <n v="976"/>
    <n v="12"/>
    <n v="6"/>
    <n v="10"/>
    <n v="28"/>
    <n v="440"/>
    <n v="170"/>
    <n v="15"/>
    <n v="164"/>
    <n v="0"/>
    <n v="789"/>
    <n v="12"/>
    <n v="92"/>
    <m/>
    <m/>
  </r>
  <r>
    <x v="20"/>
    <x v="2"/>
    <n v="147.21299999999999"/>
    <n v="434.00300000000004"/>
    <n v="0"/>
    <n v="186.47664"/>
    <n v="767.69263999999998"/>
    <n v="767.69263999999998"/>
    <n v="1011.74311"/>
    <n v="1039.809"/>
    <n v="54.516999999999996"/>
    <n v="400.09900000000005"/>
    <n v="21.314999999999998"/>
    <n v="1439.9079999999999"/>
    <n v="1439.9079999999999"/>
    <n v="203"/>
    <n v="58"/>
    <n v="10"/>
    <n v="271"/>
    <n v="134"/>
    <n v="417"/>
    <n v="11"/>
    <n v="107"/>
    <n v="4"/>
    <n v="673"/>
    <n v="182"/>
    <n v="101"/>
    <n v="673"/>
    <n v="956"/>
    <n v="54"/>
    <n v="95"/>
    <n v="447"/>
    <n v="596"/>
    <n v="281.214"/>
    <n v="2"/>
    <n v="497.428"/>
    <n v="780.64199999999994"/>
    <n v="12"/>
    <n v="60"/>
    <n v="82"/>
    <n v="154"/>
    <n v="596"/>
    <n v="341"/>
    <n v="39"/>
    <n v="976"/>
    <n v="12"/>
    <n v="6"/>
    <n v="10"/>
    <n v="28"/>
    <n v="440"/>
    <n v="170"/>
    <n v="15"/>
    <n v="164"/>
    <n v="0"/>
    <n v="789"/>
    <n v="12"/>
    <n v="92"/>
    <m/>
    <m/>
  </r>
  <r>
    <x v="20"/>
    <x v="3"/>
    <n v="147.21299999999999"/>
    <n v="434.00300000000004"/>
    <n v="0"/>
    <n v="186.47664"/>
    <n v="767.69263999999998"/>
    <n v="767.69263999999998"/>
    <n v="1011.74311"/>
    <n v="1039.809"/>
    <n v="54.516999999999996"/>
    <n v="400.09900000000005"/>
    <n v="21.314999999999998"/>
    <n v="1439.9079999999999"/>
    <n v="1439.9079999999999"/>
    <n v="203"/>
    <n v="58"/>
    <n v="10"/>
    <n v="271"/>
    <n v="134"/>
    <n v="417"/>
    <n v="11"/>
    <n v="107"/>
    <n v="4"/>
    <n v="673"/>
    <n v="182"/>
    <n v="101"/>
    <n v="673"/>
    <n v="956"/>
    <n v="54"/>
    <n v="95"/>
    <n v="447"/>
    <n v="596"/>
    <n v="281.214"/>
    <n v="2"/>
    <n v="497.428"/>
    <n v="780.64199999999994"/>
    <n v="12"/>
    <n v="60"/>
    <n v="82"/>
    <n v="154"/>
    <n v="596"/>
    <n v="341"/>
    <n v="39"/>
    <n v="976"/>
    <n v="12"/>
    <n v="6"/>
    <n v="10"/>
    <n v="28"/>
    <n v="440"/>
    <n v="170"/>
    <n v="15"/>
    <n v="164"/>
    <n v="0"/>
    <n v="789"/>
    <n v="12"/>
    <n v="92"/>
    <m/>
    <m/>
  </r>
  <r>
    <x v="20"/>
    <x v="4"/>
    <n v="147.21299999999999"/>
    <n v="434.00300000000004"/>
    <n v="0"/>
    <n v="186.47664"/>
    <n v="767.69263999999998"/>
    <n v="767.69263999999998"/>
    <n v="1011.74311"/>
    <n v="1039.809"/>
    <n v="54.516999999999996"/>
    <n v="400.09900000000005"/>
    <n v="21.314999999999998"/>
    <n v="1439.9079999999999"/>
    <n v="1439.9079999999999"/>
    <n v="203"/>
    <n v="58"/>
    <n v="10"/>
    <n v="271"/>
    <n v="134"/>
    <n v="417"/>
    <n v="11"/>
    <n v="107"/>
    <n v="4"/>
    <n v="673"/>
    <n v="182"/>
    <n v="101"/>
    <n v="673"/>
    <n v="956"/>
    <n v="54"/>
    <n v="95"/>
    <n v="447"/>
    <n v="596"/>
    <n v="281.214"/>
    <n v="2"/>
    <n v="497.428"/>
    <n v="780.64199999999994"/>
    <n v="12"/>
    <n v="60"/>
    <n v="82"/>
    <n v="154"/>
    <n v="596"/>
    <n v="341"/>
    <n v="39"/>
    <n v="976"/>
    <n v="12"/>
    <n v="6"/>
    <n v="10"/>
    <n v="28"/>
    <n v="440"/>
    <n v="170"/>
    <n v="15"/>
    <n v="164"/>
    <n v="0"/>
    <n v="789"/>
    <n v="12"/>
    <n v="92"/>
    <m/>
    <m/>
  </r>
  <r>
    <x v="20"/>
    <x v="5"/>
    <n v="147.21299999999999"/>
    <n v="434.00300000000004"/>
    <n v="0"/>
    <n v="186.47664"/>
    <n v="767.69263999999998"/>
    <n v="767.69263999999998"/>
    <n v="1011.74311"/>
    <n v="1039.809"/>
    <n v="54.516999999999996"/>
    <n v="400.09900000000005"/>
    <n v="21.314999999999998"/>
    <n v="1439.9079999999999"/>
    <n v="1439.9079999999999"/>
    <n v="203"/>
    <n v="58"/>
    <n v="10"/>
    <n v="271"/>
    <n v="134"/>
    <n v="417"/>
    <n v="11"/>
    <n v="107"/>
    <n v="4"/>
    <n v="673"/>
    <n v="182"/>
    <n v="101"/>
    <n v="673"/>
    <n v="956"/>
    <n v="54"/>
    <n v="95"/>
    <n v="447"/>
    <n v="596"/>
    <n v="281.214"/>
    <n v="2"/>
    <n v="497.428"/>
    <n v="780.64199999999994"/>
    <n v="12"/>
    <n v="60"/>
    <n v="82"/>
    <n v="154"/>
    <n v="596"/>
    <n v="341"/>
    <n v="39"/>
    <n v="976"/>
    <n v="12"/>
    <n v="6"/>
    <n v="10"/>
    <n v="28"/>
    <n v="440"/>
    <n v="170"/>
    <n v="15"/>
    <n v="164"/>
    <n v="0"/>
    <n v="789"/>
    <n v="12"/>
    <n v="92"/>
    <m/>
    <m/>
  </r>
  <r>
    <x v="20"/>
    <x v="6"/>
    <n v="147.21299999999999"/>
    <n v="434.00300000000004"/>
    <n v="0"/>
    <n v="186.47664"/>
    <n v="767.69263999999998"/>
    <n v="767.69263999999998"/>
    <n v="1011.74311"/>
    <n v="1039.809"/>
    <n v="54.516999999999996"/>
    <n v="400.09900000000005"/>
    <n v="21.314999999999998"/>
    <n v="1439.9079999999999"/>
    <n v="1439.9079999999999"/>
    <n v="203"/>
    <n v="58"/>
    <n v="10"/>
    <n v="271"/>
    <n v="134"/>
    <n v="417"/>
    <n v="11"/>
    <n v="107"/>
    <n v="4"/>
    <n v="673"/>
    <n v="182"/>
    <n v="101"/>
    <n v="673"/>
    <n v="956"/>
    <n v="54"/>
    <n v="95"/>
    <n v="447"/>
    <n v="596"/>
    <n v="281.214"/>
    <n v="2"/>
    <n v="497.428"/>
    <n v="780.64199999999994"/>
    <n v="12"/>
    <n v="60"/>
    <n v="82"/>
    <n v="154"/>
    <n v="596"/>
    <n v="341"/>
    <n v="39"/>
    <n v="976"/>
    <n v="12"/>
    <n v="6"/>
    <n v="10"/>
    <n v="28"/>
    <n v="440"/>
    <n v="170"/>
    <n v="15"/>
    <n v="164"/>
    <n v="0"/>
    <n v="789"/>
    <n v="12"/>
    <n v="92"/>
    <m/>
    <m/>
  </r>
  <r>
    <x v="20"/>
    <x v="7"/>
    <n v="147.21299999999999"/>
    <n v="434.00300000000004"/>
    <n v="0"/>
    <n v="186.47664"/>
    <n v="767.69263999999998"/>
    <n v="767.69263999999998"/>
    <n v="1011.74311"/>
    <n v="1039.809"/>
    <n v="54.516999999999996"/>
    <n v="400.09900000000005"/>
    <n v="21.314999999999998"/>
    <n v="1439.9079999999999"/>
    <n v="1439.9079999999999"/>
    <n v="203"/>
    <n v="58"/>
    <n v="10"/>
    <n v="271"/>
    <n v="134"/>
    <n v="417"/>
    <n v="11"/>
    <n v="107"/>
    <n v="4"/>
    <n v="673"/>
    <n v="182"/>
    <n v="101"/>
    <n v="673"/>
    <n v="956"/>
    <n v="54"/>
    <n v="95"/>
    <n v="447"/>
    <n v="596"/>
    <n v="281.214"/>
    <n v="2"/>
    <n v="497.428"/>
    <n v="780.64199999999994"/>
    <n v="12"/>
    <n v="60"/>
    <n v="82"/>
    <n v="154"/>
    <n v="596"/>
    <n v="341"/>
    <n v="39"/>
    <n v="976"/>
    <n v="12"/>
    <n v="6"/>
    <n v="10"/>
    <n v="28"/>
    <n v="440"/>
    <n v="170"/>
    <n v="15"/>
    <n v="164"/>
    <n v="0"/>
    <n v="789"/>
    <n v="12"/>
    <n v="92"/>
    <m/>
    <m/>
  </r>
  <r>
    <x v="20"/>
    <x v="8"/>
    <n v="147.21299999999999"/>
    <n v="434.00300000000004"/>
    <n v="0"/>
    <n v="186.47664"/>
    <n v="767.69263999999998"/>
    <n v="767.69263999999998"/>
    <n v="1011.74311"/>
    <n v="1039.809"/>
    <n v="54.516999999999996"/>
    <n v="400.09900000000005"/>
    <n v="21.314999999999998"/>
    <n v="1439.9079999999999"/>
    <n v="1439.9079999999999"/>
    <n v="203"/>
    <n v="58"/>
    <n v="10"/>
    <n v="271"/>
    <n v="134"/>
    <n v="417"/>
    <n v="11"/>
    <n v="107"/>
    <n v="4"/>
    <n v="673"/>
    <n v="182"/>
    <n v="101"/>
    <n v="673"/>
    <n v="956"/>
    <n v="54"/>
    <n v="95"/>
    <n v="447"/>
    <n v="596"/>
    <n v="281.214"/>
    <n v="2"/>
    <n v="497.428"/>
    <n v="780.64199999999994"/>
    <n v="12"/>
    <n v="60"/>
    <n v="82"/>
    <n v="154"/>
    <n v="596"/>
    <n v="341"/>
    <n v="39"/>
    <n v="976"/>
    <n v="12"/>
    <n v="6"/>
    <n v="10"/>
    <n v="28"/>
    <n v="440"/>
    <n v="170"/>
    <n v="15"/>
    <n v="164"/>
    <n v="0"/>
    <n v="789"/>
    <n v="12"/>
    <n v="92"/>
    <m/>
    <m/>
  </r>
  <r>
    <x v="20"/>
    <x v="9"/>
    <n v="147.21299999999999"/>
    <n v="434.00300000000004"/>
    <n v="0"/>
    <n v="186.47664"/>
    <n v="767.69263999999998"/>
    <n v="767.69263999999998"/>
    <n v="1011.74311"/>
    <n v="1039.809"/>
    <n v="54.516999999999996"/>
    <n v="400.09900000000005"/>
    <n v="21.314999999999998"/>
    <n v="1439.9079999999999"/>
    <n v="1439.9079999999999"/>
    <n v="203"/>
    <n v="58"/>
    <n v="10"/>
    <n v="271"/>
    <n v="134"/>
    <n v="417"/>
    <n v="11"/>
    <n v="107"/>
    <n v="4"/>
    <n v="673"/>
    <n v="182"/>
    <n v="101"/>
    <n v="673"/>
    <n v="956"/>
    <n v="54"/>
    <n v="95"/>
    <n v="447"/>
    <n v="596"/>
    <n v="281.214"/>
    <n v="2"/>
    <n v="497.428"/>
    <n v="780.64199999999994"/>
    <n v="9"/>
    <n v="58"/>
    <n v="77"/>
    <n v="144"/>
    <n v="596"/>
    <n v="341"/>
    <n v="39"/>
    <n v="976"/>
    <n v="12"/>
    <n v="6"/>
    <n v="10"/>
    <n v="28"/>
    <n v="496"/>
    <n v="128"/>
    <n v="15"/>
    <n v="164"/>
    <n v="0"/>
    <n v="803"/>
    <n v="32"/>
    <n v="103"/>
    <m/>
    <m/>
  </r>
  <r>
    <x v="20"/>
    <x v="10"/>
    <n v="147.21299999999999"/>
    <n v="434.00300000000004"/>
    <n v="0"/>
    <n v="186.47664"/>
    <n v="767.69263999999998"/>
    <n v="767.69263999999998"/>
    <n v="1011.74311"/>
    <n v="1039.809"/>
    <n v="54.516999999999996"/>
    <n v="400.09900000000005"/>
    <n v="21.314999999999998"/>
    <n v="1439.9079999999999"/>
    <n v="1439.9079999999999"/>
    <n v="203"/>
    <n v="58"/>
    <n v="10"/>
    <n v="271"/>
    <n v="134"/>
    <n v="417"/>
    <n v="11"/>
    <n v="107"/>
    <n v="4"/>
    <n v="673"/>
    <n v="182"/>
    <n v="101"/>
    <n v="673"/>
    <n v="956"/>
    <n v="54"/>
    <n v="95"/>
    <n v="447"/>
    <n v="596"/>
    <n v="281.214"/>
    <n v="2"/>
    <n v="497.428"/>
    <n v="780.64199999999994"/>
    <n v="9"/>
    <n v="58"/>
    <n v="77"/>
    <n v="144"/>
    <n v="596"/>
    <n v="341"/>
    <n v="39"/>
    <n v="976"/>
    <n v="12"/>
    <n v="6"/>
    <n v="10"/>
    <n v="28"/>
    <n v="496"/>
    <n v="128"/>
    <n v="15"/>
    <n v="164"/>
    <n v="0"/>
    <n v="803"/>
    <n v="32"/>
    <n v="103"/>
    <m/>
    <m/>
  </r>
  <r>
    <x v="20"/>
    <x v="11"/>
    <n v="147.21299999999999"/>
    <n v="434.00300000000004"/>
    <n v="0"/>
    <n v="186.47664"/>
    <n v="767.69263999999998"/>
    <n v="767.69263999999998"/>
    <n v="1011.74311"/>
    <n v="1039.809"/>
    <n v="54.516999999999996"/>
    <n v="400.09900000000005"/>
    <n v="21.314999999999998"/>
    <n v="1439.9079999999999"/>
    <n v="1439.9079999999999"/>
    <n v="203"/>
    <n v="58"/>
    <n v="10"/>
    <n v="271"/>
    <n v="134"/>
    <n v="417"/>
    <n v="11"/>
    <n v="107"/>
    <n v="4"/>
    <n v="673"/>
    <n v="182"/>
    <n v="101"/>
    <n v="673"/>
    <n v="956"/>
    <n v="54"/>
    <n v="95"/>
    <n v="447"/>
    <n v="596"/>
    <n v="281.214"/>
    <n v="2"/>
    <n v="497.428"/>
    <n v="780.64199999999994"/>
    <n v="9"/>
    <n v="58"/>
    <n v="77"/>
    <n v="144"/>
    <n v="596"/>
    <n v="341"/>
    <n v="39"/>
    <n v="976"/>
    <n v="12"/>
    <n v="6"/>
    <n v="10"/>
    <n v="28"/>
    <n v="496"/>
    <n v="128"/>
    <n v="15"/>
    <n v="164"/>
    <n v="0"/>
    <n v="803"/>
    <n v="32"/>
    <n v="103"/>
    <m/>
    <m/>
  </r>
  <r>
    <x v="21"/>
    <x v="0"/>
    <n v="147.21299999999999"/>
    <n v="434.00300000000004"/>
    <n v="0"/>
    <n v="186.47664"/>
    <n v="767.69263999999998"/>
    <n v="767.69263999999998"/>
    <n v="1011.74311"/>
    <n v="1039.809"/>
    <n v="54.516999999999996"/>
    <n v="400.09900000000005"/>
    <n v="21.314999999999998"/>
    <n v="1439.9079999999999"/>
    <n v="1439.9079999999999"/>
    <n v="203"/>
    <n v="58"/>
    <n v="10"/>
    <n v="271"/>
    <n v="134"/>
    <n v="417"/>
    <n v="11"/>
    <n v="107"/>
    <n v="4"/>
    <n v="673"/>
    <n v="183"/>
    <n v="101"/>
    <n v="673"/>
    <n v="957"/>
    <n v="54"/>
    <n v="95"/>
    <n v="447"/>
    <n v="596"/>
    <n v="280.81400000000002"/>
    <n v="2.4"/>
    <n v="497.428"/>
    <n v="780.64199999999994"/>
    <n v="9"/>
    <n v="56"/>
    <n v="77"/>
    <n v="142"/>
    <n v="596"/>
    <n v="341"/>
    <n v="39"/>
    <n v="976"/>
    <n v="12"/>
    <n v="6"/>
    <n v="10"/>
    <n v="28"/>
    <n v="496"/>
    <n v="128"/>
    <n v="15"/>
    <n v="164"/>
    <n v="0"/>
    <n v="803"/>
    <n v="32"/>
    <n v="103"/>
    <m/>
    <m/>
  </r>
  <r>
    <x v="21"/>
    <x v="1"/>
    <n v="147.21299999999999"/>
    <n v="434.00300000000004"/>
    <n v="0"/>
    <n v="186.47664"/>
    <n v="767.69263999999998"/>
    <n v="767.69263999999998"/>
    <n v="1011.74311"/>
    <n v="1039.809"/>
    <n v="54.516999999999996"/>
    <n v="400.09900000000005"/>
    <n v="21.314999999999998"/>
    <n v="1439.9079999999999"/>
    <n v="1439.9079999999999"/>
    <n v="203"/>
    <n v="58"/>
    <n v="10"/>
    <n v="271"/>
    <n v="134"/>
    <n v="417"/>
    <n v="11"/>
    <n v="107"/>
    <n v="4"/>
    <n v="673"/>
    <n v="183"/>
    <n v="101"/>
    <n v="673"/>
    <n v="957"/>
    <n v="54"/>
    <n v="95"/>
    <n v="447"/>
    <n v="596"/>
    <n v="280.81400000000002"/>
    <n v="2.4"/>
    <n v="497.428"/>
    <n v="780.64199999999994"/>
    <n v="9"/>
    <n v="56"/>
    <n v="77"/>
    <n v="142"/>
    <n v="596"/>
    <n v="341"/>
    <n v="39"/>
    <n v="976"/>
    <n v="12"/>
    <n v="6"/>
    <n v="10"/>
    <n v="28"/>
    <n v="496"/>
    <n v="128"/>
    <n v="15"/>
    <n v="164"/>
    <n v="0"/>
    <n v="803"/>
    <n v="32"/>
    <n v="103"/>
    <m/>
    <m/>
  </r>
  <r>
    <x v="21"/>
    <x v="2"/>
    <n v="147.21299999999999"/>
    <n v="434.00300000000004"/>
    <n v="0"/>
    <n v="186.47664"/>
    <n v="767.69263999999998"/>
    <n v="767.69263999999998"/>
    <n v="1011.74311"/>
    <n v="1039.809"/>
    <n v="54.516999999999996"/>
    <n v="400.09900000000005"/>
    <n v="21.314999999999998"/>
    <n v="1439.9079999999999"/>
    <n v="1439.9079999999999"/>
    <n v="203"/>
    <n v="58"/>
    <n v="10"/>
    <n v="271"/>
    <n v="134"/>
    <n v="417"/>
    <n v="11"/>
    <n v="107"/>
    <n v="4"/>
    <n v="673"/>
    <n v="183"/>
    <n v="101"/>
    <n v="673"/>
    <n v="957"/>
    <n v="54"/>
    <n v="95"/>
    <n v="447"/>
    <n v="596"/>
    <n v="280.81400000000002"/>
    <n v="2.4"/>
    <n v="497.428"/>
    <n v="780.64199999999994"/>
    <n v="9"/>
    <n v="56"/>
    <n v="77"/>
    <n v="142"/>
    <n v="596"/>
    <n v="341"/>
    <n v="39"/>
    <n v="976"/>
    <n v="12"/>
    <n v="6"/>
    <n v="10"/>
    <n v="28"/>
    <n v="496"/>
    <n v="128"/>
    <n v="15"/>
    <n v="164"/>
    <n v="0"/>
    <n v="803"/>
    <n v="32"/>
    <n v="103"/>
    <m/>
    <m/>
  </r>
  <r>
    <x v="21"/>
    <x v="3"/>
    <n v="147.21299999999999"/>
    <n v="434.00300000000004"/>
    <n v="0"/>
    <n v="186.47664"/>
    <n v="767.69263999999998"/>
    <n v="767.69263999999998"/>
    <n v="1011.74311"/>
    <n v="1039.809"/>
    <n v="54.516999999999996"/>
    <n v="400.09900000000005"/>
    <n v="21.314999999999998"/>
    <n v="1439.9079999999999"/>
    <n v="1439.9079999999999"/>
    <n v="203"/>
    <n v="58"/>
    <n v="10"/>
    <n v="271"/>
    <n v="134"/>
    <n v="417"/>
    <n v="11"/>
    <n v="107"/>
    <n v="4"/>
    <n v="673"/>
    <n v="183"/>
    <n v="101"/>
    <n v="673"/>
    <n v="957"/>
    <n v="54"/>
    <n v="95"/>
    <n v="447"/>
    <n v="596"/>
    <n v="280.81400000000002"/>
    <n v="2.4"/>
    <n v="497.428"/>
    <n v="780.64199999999994"/>
    <n v="9"/>
    <n v="56"/>
    <n v="77"/>
    <n v="142"/>
    <n v="596"/>
    <n v="341"/>
    <n v="39"/>
    <n v="976"/>
    <n v="12"/>
    <n v="6"/>
    <n v="10"/>
    <n v="28"/>
    <n v="496"/>
    <n v="128"/>
    <n v="15"/>
    <n v="164"/>
    <n v="0"/>
    <n v="803"/>
    <n v="32"/>
    <n v="103"/>
    <m/>
    <m/>
  </r>
  <r>
    <x v="21"/>
    <x v="4"/>
    <n v="164.07300000000001"/>
    <n v="434.00300000000004"/>
    <n v="0"/>
    <n v="186.47664"/>
    <n v="784.55263999999988"/>
    <n v="784.55263999999988"/>
    <n v="1028.60311"/>
    <n v="1056.6689100000001"/>
    <n v="54.516999999999996"/>
    <n v="400.09900000000005"/>
    <n v="21.314999999999998"/>
    <n v="1456.7679099999998"/>
    <n v="1456.7679099999998"/>
    <n v="205"/>
    <n v="58"/>
    <n v="10"/>
    <n v="273"/>
    <n v="137"/>
    <n v="415"/>
    <n v="11"/>
    <n v="117"/>
    <n v="4"/>
    <n v="684"/>
    <n v="187"/>
    <n v="103"/>
    <n v="684"/>
    <n v="974"/>
    <n v="55"/>
    <n v="100"/>
    <n v="451"/>
    <n v="606"/>
    <n v="280.81400000000002"/>
    <n v="2.4"/>
    <n v="514.28800000000001"/>
    <n v="797.50199999999995"/>
    <n v="9"/>
    <n v="56"/>
    <n v="77"/>
    <n v="142"/>
    <n v="596"/>
    <n v="341"/>
    <n v="39"/>
    <n v="976"/>
    <n v="12"/>
    <n v="6"/>
    <n v="10"/>
    <n v="28"/>
    <n v="496"/>
    <n v="128"/>
    <n v="15"/>
    <n v="164"/>
    <n v="0"/>
    <n v="803"/>
    <n v="32"/>
    <n v="103"/>
    <m/>
    <m/>
  </r>
  <r>
    <x v="21"/>
    <x v="5"/>
    <n v="164.07300000000001"/>
    <n v="434.00300000000004"/>
    <n v="0"/>
    <n v="186.47664"/>
    <n v="784.55263999999988"/>
    <n v="784.55263999999988"/>
    <n v="1028.60311"/>
    <n v="1056.6689100000001"/>
    <n v="54.516999999999996"/>
    <n v="400.09900000000005"/>
    <n v="21.314999999999998"/>
    <n v="1456.7679099999998"/>
    <n v="1456.7679099999998"/>
    <n v="205"/>
    <n v="58"/>
    <n v="10"/>
    <n v="273"/>
    <n v="137"/>
    <n v="415"/>
    <n v="11"/>
    <n v="117"/>
    <n v="4"/>
    <n v="684"/>
    <n v="187"/>
    <n v="103"/>
    <n v="684"/>
    <n v="974"/>
    <n v="55"/>
    <n v="100"/>
    <n v="451"/>
    <n v="606"/>
    <n v="280.81400000000002"/>
    <n v="2.4"/>
    <n v="514.28800000000001"/>
    <n v="797.50199999999995"/>
    <n v="9"/>
    <n v="56"/>
    <n v="77"/>
    <n v="142"/>
    <n v="596"/>
    <n v="341"/>
    <n v="39"/>
    <n v="976"/>
    <n v="12"/>
    <n v="6"/>
    <n v="10"/>
    <n v="28"/>
    <n v="496"/>
    <n v="128"/>
    <n v="15"/>
    <n v="164"/>
    <n v="0"/>
    <n v="803"/>
    <n v="32"/>
    <n v="103"/>
    <m/>
    <m/>
  </r>
  <r>
    <x v="21"/>
    <x v="6"/>
    <n v="164.07300000000001"/>
    <n v="434.00300000000004"/>
    <n v="0"/>
    <n v="186.47664"/>
    <n v="784.55263999999988"/>
    <n v="784.55263999999988"/>
    <n v="1028.60311"/>
    <n v="1056.6689100000001"/>
    <n v="54.516999999999996"/>
    <n v="400.09900000000005"/>
    <n v="21.314999999999998"/>
    <n v="1456.7679099999998"/>
    <n v="1456.7679099999998"/>
    <n v="205"/>
    <n v="58"/>
    <n v="10"/>
    <n v="273"/>
    <n v="137"/>
    <n v="415"/>
    <n v="11"/>
    <n v="117"/>
    <n v="4"/>
    <n v="684"/>
    <n v="187"/>
    <n v="103"/>
    <n v="684"/>
    <n v="974"/>
    <n v="55"/>
    <n v="100"/>
    <n v="451"/>
    <n v="606"/>
    <n v="280.81400000000002"/>
    <n v="2.4"/>
    <n v="514.28800000000001"/>
    <n v="797.50199999999995"/>
    <n v="9"/>
    <n v="56"/>
    <n v="77"/>
    <n v="142"/>
    <n v="596"/>
    <n v="341"/>
    <n v="39"/>
    <n v="976"/>
    <n v="12"/>
    <n v="6"/>
    <n v="10"/>
    <n v="28"/>
    <n v="496"/>
    <n v="128"/>
    <n v="15"/>
    <n v="164"/>
    <n v="0"/>
    <n v="803"/>
    <n v="32"/>
    <n v="103"/>
    <m/>
    <m/>
  </r>
  <r>
    <x v="21"/>
    <x v="7"/>
    <n v="164.07300000000001"/>
    <n v="434.00300000000004"/>
    <n v="0"/>
    <n v="186.47664"/>
    <n v="784.55263999999988"/>
    <n v="784.55263999999988"/>
    <n v="1028.60311"/>
    <n v="1056.6689100000001"/>
    <n v="54.516999999999996"/>
    <n v="400.09900000000005"/>
    <n v="21.314999999999998"/>
    <n v="1456.7679099999998"/>
    <n v="1456.7679099999998"/>
    <n v="205"/>
    <n v="58"/>
    <n v="10"/>
    <n v="273"/>
    <n v="137"/>
    <n v="415"/>
    <n v="11"/>
    <n v="117"/>
    <n v="4"/>
    <n v="684"/>
    <n v="187"/>
    <n v="103"/>
    <n v="684"/>
    <n v="974"/>
    <n v="55"/>
    <n v="100"/>
    <n v="451"/>
    <n v="606"/>
    <n v="280.81400000000002"/>
    <n v="2.4"/>
    <n v="514.28800000000001"/>
    <n v="797.50199999999995"/>
    <n v="9"/>
    <n v="56"/>
    <n v="77"/>
    <n v="142"/>
    <n v="596"/>
    <n v="341"/>
    <n v="39"/>
    <n v="976"/>
    <n v="12"/>
    <n v="6"/>
    <n v="10"/>
    <n v="28"/>
    <n v="496"/>
    <n v="128"/>
    <n v="15"/>
    <n v="164"/>
    <n v="0"/>
    <n v="803"/>
    <n v="32"/>
    <n v="103"/>
    <m/>
    <m/>
  </r>
  <r>
    <x v="21"/>
    <x v="8"/>
    <n v="164.07300000000001"/>
    <n v="434.00300000000004"/>
    <n v="0"/>
    <n v="186.47664"/>
    <n v="784.55263999999988"/>
    <n v="784.55263999999988"/>
    <n v="1028.60311"/>
    <n v="1056.6689100000001"/>
    <n v="54.516999999999996"/>
    <n v="400.09900000000005"/>
    <n v="21.314999999999998"/>
    <n v="1456.7679099999998"/>
    <n v="1456.7679099999998"/>
    <n v="205"/>
    <n v="58"/>
    <n v="10"/>
    <n v="273"/>
    <n v="137"/>
    <n v="415"/>
    <n v="11"/>
    <n v="117"/>
    <n v="4"/>
    <n v="684"/>
    <n v="187"/>
    <n v="103"/>
    <n v="684"/>
    <n v="974"/>
    <n v="55"/>
    <n v="100"/>
    <n v="451"/>
    <n v="606"/>
    <n v="280.81400000000002"/>
    <n v="2.4"/>
    <n v="514.28800000000001"/>
    <n v="797.50199999999995"/>
    <n v="9"/>
    <n v="56"/>
    <n v="77"/>
    <n v="142"/>
    <n v="596"/>
    <n v="341"/>
    <n v="39"/>
    <n v="976"/>
    <n v="12"/>
    <n v="6"/>
    <n v="10"/>
    <n v="28"/>
    <n v="496"/>
    <n v="128"/>
    <n v="15"/>
    <n v="164"/>
    <n v="0"/>
    <n v="803"/>
    <n v="32"/>
    <n v="103"/>
    <m/>
    <m/>
  </r>
  <r>
    <x v="21"/>
    <x v="9"/>
    <n v="164.07300000000001"/>
    <n v="434.00300000000004"/>
    <n v="0"/>
    <n v="186.47664"/>
    <n v="784.55263999999988"/>
    <n v="784.55263999999988"/>
    <n v="1028.60311"/>
    <n v="1056.6689100000001"/>
    <n v="54.516999999999996"/>
    <n v="400.09900000000005"/>
    <n v="21.314999999999998"/>
    <n v="1456.7679099999998"/>
    <n v="1456.7679099999998"/>
    <n v="205"/>
    <n v="58"/>
    <n v="10"/>
    <n v="273"/>
    <n v="137"/>
    <n v="415"/>
    <n v="11"/>
    <n v="117"/>
    <n v="4"/>
    <n v="684"/>
    <n v="187"/>
    <n v="103"/>
    <n v="684"/>
    <n v="974"/>
    <n v="55"/>
    <n v="100"/>
    <n v="451"/>
    <n v="606"/>
    <n v="280.81400000000002"/>
    <n v="2.4"/>
    <n v="514.28800000000001"/>
    <n v="797.50199999999995"/>
    <n v="9"/>
    <n v="56"/>
    <n v="77"/>
    <n v="142"/>
    <n v="596"/>
    <n v="341"/>
    <n v="39"/>
    <n v="976"/>
    <n v="12"/>
    <n v="6"/>
    <n v="10"/>
    <n v="28"/>
    <n v="496"/>
    <n v="128"/>
    <n v="15"/>
    <n v="164"/>
    <n v="0"/>
    <n v="803"/>
    <n v="32"/>
    <n v="103"/>
    <m/>
    <m/>
  </r>
  <r>
    <x v="21"/>
    <x v="10"/>
    <n v="164.07300000000001"/>
    <n v="434.00300000000004"/>
    <n v="0"/>
    <n v="186.47664"/>
    <n v="784.55263999999988"/>
    <n v="784.55263999999988"/>
    <n v="1028.60311"/>
    <n v="1056.6689100000001"/>
    <n v="54.516999999999996"/>
    <n v="400.09900000000005"/>
    <n v="21.314999999999998"/>
    <n v="1456.7679099999998"/>
    <n v="1456.7679099999998"/>
    <n v="205"/>
    <n v="58"/>
    <n v="10"/>
    <n v="273"/>
    <n v="137"/>
    <n v="415"/>
    <n v="11"/>
    <n v="117"/>
    <n v="4"/>
    <n v="684"/>
    <n v="187"/>
    <n v="103"/>
    <n v="684"/>
    <n v="974"/>
    <n v="55"/>
    <n v="100"/>
    <n v="451"/>
    <n v="606"/>
    <n v="280.81400000000002"/>
    <n v="2.4"/>
    <n v="514.28800000000001"/>
    <n v="797.50199999999995"/>
    <n v="9"/>
    <n v="56"/>
    <n v="77"/>
    <n v="142"/>
    <n v="596"/>
    <n v="341"/>
    <n v="39"/>
    <n v="976"/>
    <n v="12"/>
    <n v="6"/>
    <n v="10"/>
    <n v="28"/>
    <n v="496"/>
    <n v="128"/>
    <n v="15"/>
    <n v="164"/>
    <n v="0"/>
    <n v="803"/>
    <n v="32"/>
    <n v="103"/>
    <m/>
    <s v="Entre Noviembre de 2014 y Febrero de 2015 se incorporan los nuevos trenes eléctricos chinos CCEE"/>
  </r>
  <r>
    <x v="21"/>
    <x v="11"/>
    <n v="164.07300000000001"/>
    <n v="434.00300000000004"/>
    <n v="0"/>
    <n v="186.47664"/>
    <n v="784.55263999999988"/>
    <n v="784.55263999999988"/>
    <n v="1028.60311"/>
    <n v="1056.6689100000001"/>
    <n v="54.516999999999996"/>
    <n v="400.09900000000005"/>
    <n v="21.314999999999998"/>
    <n v="1456.7679099999998"/>
    <n v="1456.7679099999998"/>
    <n v="205"/>
    <n v="58"/>
    <n v="10"/>
    <n v="273"/>
    <n v="137"/>
    <n v="415"/>
    <n v="11"/>
    <n v="117"/>
    <n v="4"/>
    <n v="684"/>
    <n v="187"/>
    <n v="103"/>
    <n v="684"/>
    <n v="974"/>
    <n v="55"/>
    <n v="100"/>
    <n v="451"/>
    <n v="606"/>
    <n v="280.81400000000002"/>
    <n v="2.4"/>
    <n v="514.28800000000001"/>
    <n v="797.50199999999995"/>
    <n v="9"/>
    <n v="56"/>
    <n v="77"/>
    <n v="142"/>
    <n v="405"/>
    <n v="321"/>
    <n v="39"/>
    <n v="765"/>
    <n v="12"/>
    <n v="6"/>
    <n v="10"/>
    <n v="28"/>
    <n v="496"/>
    <n v="128"/>
    <n v="15"/>
    <n v="164"/>
    <n v="0"/>
    <n v="803"/>
    <n v="32"/>
    <n v="103"/>
    <m/>
    <m/>
  </r>
  <r>
    <x v="22"/>
    <x v="0"/>
    <n v="164.07300000000001"/>
    <n v="434.00300000000004"/>
    <n v="0"/>
    <n v="186.47664"/>
    <n v="784.55263999999988"/>
    <n v="784.55263999999988"/>
    <n v="1028.60311"/>
    <n v="1056.6689100000001"/>
    <n v="54.516999999999996"/>
    <n v="400.09900000000005"/>
    <n v="21.314999999999998"/>
    <n v="1456.7679099999998"/>
    <n v="1456.7679099999998"/>
    <n v="205"/>
    <n v="58"/>
    <n v="10"/>
    <n v="273"/>
    <n v="137"/>
    <n v="412"/>
    <n v="11"/>
    <n v="117"/>
    <n v="4"/>
    <n v="681"/>
    <n v="191"/>
    <n v="103"/>
    <n v="681"/>
    <n v="975"/>
    <n v="58"/>
    <n v="104"/>
    <n v="452"/>
    <n v="614"/>
    <n v="280.81400000000002"/>
    <n v="2.4"/>
    <n v="514.28800000000001"/>
    <n v="797.50199999999995"/>
    <n v="9"/>
    <n v="56"/>
    <n v="77"/>
    <n v="142"/>
    <n v="405"/>
    <n v="321"/>
    <n v="39"/>
    <n v="765"/>
    <n v="12"/>
    <n v="6"/>
    <n v="10"/>
    <n v="28"/>
    <n v="496"/>
    <n v="128"/>
    <n v="15"/>
    <n v="164"/>
    <n v="0"/>
    <n v="803"/>
    <n v="32"/>
    <n v="103"/>
    <m/>
    <m/>
  </r>
  <r>
    <x v="22"/>
    <x v="1"/>
    <n v="164.07300000000001"/>
    <n v="434.00300000000004"/>
    <n v="0"/>
    <n v="186.47664"/>
    <n v="784.55263999999988"/>
    <n v="784.55263999999988"/>
    <n v="1028.60311"/>
    <n v="1056.6689100000001"/>
    <n v="54.516999999999996"/>
    <n v="400.09900000000005"/>
    <n v="21.314999999999998"/>
    <n v="1456.7679099999998"/>
    <n v="1456.7679099999998"/>
    <n v="205"/>
    <n v="58"/>
    <n v="10"/>
    <n v="273"/>
    <n v="137"/>
    <n v="412"/>
    <n v="11"/>
    <n v="117"/>
    <n v="4"/>
    <n v="681"/>
    <n v="191"/>
    <n v="103"/>
    <n v="681"/>
    <n v="975"/>
    <n v="58"/>
    <n v="104"/>
    <n v="452"/>
    <n v="614"/>
    <n v="280.81400000000002"/>
    <n v="2.4"/>
    <n v="514.28800000000001"/>
    <n v="797.50199999999995"/>
    <n v="9"/>
    <n v="56"/>
    <n v="77"/>
    <n v="142"/>
    <n v="405"/>
    <n v="321"/>
    <n v="39"/>
    <n v="765"/>
    <n v="12"/>
    <n v="6"/>
    <n v="10"/>
    <n v="28"/>
    <n v="496"/>
    <n v="128"/>
    <n v="15"/>
    <n v="164"/>
    <n v="0"/>
    <n v="803"/>
    <n v="32"/>
    <n v="103"/>
    <m/>
    <m/>
  </r>
  <r>
    <x v="22"/>
    <x v="2"/>
    <n v="164.07300000000001"/>
    <n v="434.00300000000004"/>
    <n v="0"/>
    <n v="186.47664"/>
    <n v="784.55263999999988"/>
    <n v="784.55263999999988"/>
    <n v="1028.60311"/>
    <n v="1056.6689100000001"/>
    <n v="54.516999999999996"/>
    <n v="400.09900000000005"/>
    <n v="21.314999999999998"/>
    <n v="1456.7679099999998"/>
    <n v="1456.7679099999998"/>
    <n v="205"/>
    <n v="58"/>
    <n v="10"/>
    <n v="273"/>
    <n v="137"/>
    <n v="412"/>
    <n v="11"/>
    <n v="117"/>
    <n v="4"/>
    <n v="681"/>
    <n v="191"/>
    <n v="103"/>
    <n v="681"/>
    <n v="975"/>
    <n v="58"/>
    <n v="104"/>
    <n v="452"/>
    <n v="614"/>
    <n v="280.81400000000002"/>
    <n v="2.4"/>
    <n v="514.28800000000001"/>
    <n v="797.50199999999995"/>
    <n v="9"/>
    <n v="56"/>
    <n v="77"/>
    <n v="142"/>
    <n v="405"/>
    <n v="321"/>
    <n v="39"/>
    <n v="765"/>
    <n v="12"/>
    <n v="6"/>
    <n v="10"/>
    <n v="28"/>
    <n v="496"/>
    <n v="128"/>
    <n v="15"/>
    <n v="164"/>
    <n v="0"/>
    <n v="803"/>
    <n v="32"/>
    <n v="103"/>
    <m/>
    <m/>
  </r>
  <r>
    <x v="22"/>
    <x v="3"/>
    <n v="164.07300000000001"/>
    <n v="434.00300000000004"/>
    <n v="0"/>
    <n v="186.47664"/>
    <n v="784.55263999999988"/>
    <n v="784.55263999999988"/>
    <n v="1028.60311"/>
    <n v="1056.6689100000001"/>
    <n v="54.516999999999996"/>
    <n v="400.09900000000005"/>
    <n v="21.314999999999998"/>
    <n v="1456.7679099999998"/>
    <n v="1456.7679099999998"/>
    <n v="205"/>
    <n v="58"/>
    <n v="10"/>
    <n v="273"/>
    <n v="137"/>
    <n v="412"/>
    <n v="11"/>
    <n v="117"/>
    <n v="4"/>
    <n v="681"/>
    <n v="191"/>
    <n v="103"/>
    <n v="681"/>
    <n v="975"/>
    <n v="58"/>
    <n v="104"/>
    <n v="452"/>
    <n v="614"/>
    <n v="280.81400000000002"/>
    <n v="2.4"/>
    <n v="514.28800000000001"/>
    <n v="797.50199999999995"/>
    <n v="9"/>
    <n v="56"/>
    <n v="77"/>
    <n v="142"/>
    <n v="405"/>
    <n v="321"/>
    <n v="39"/>
    <n v="765"/>
    <n v="12"/>
    <n v="6"/>
    <n v="10"/>
    <n v="28"/>
    <n v="496"/>
    <n v="128"/>
    <n v="15"/>
    <n v="164"/>
    <n v="0"/>
    <n v="803"/>
    <n v="32"/>
    <n v="103"/>
    <m/>
    <m/>
  </r>
  <r>
    <x v="22"/>
    <x v="4"/>
    <n v="164.07300000000001"/>
    <n v="434.00300000000004"/>
    <n v="0"/>
    <n v="186.47664"/>
    <n v="784.55263999999988"/>
    <n v="784.55263999999988"/>
    <n v="1028.60311"/>
    <n v="1056.6689100000001"/>
    <n v="54.516999999999996"/>
    <n v="400.09900000000005"/>
    <n v="21.314999999999998"/>
    <n v="1456.7679099999998"/>
    <n v="1456.7679099999998"/>
    <n v="205"/>
    <n v="58"/>
    <n v="10"/>
    <n v="273"/>
    <n v="137"/>
    <n v="412"/>
    <n v="11"/>
    <n v="117"/>
    <n v="4"/>
    <n v="681"/>
    <n v="191"/>
    <n v="103"/>
    <n v="681"/>
    <n v="975"/>
    <n v="58"/>
    <n v="104"/>
    <n v="452"/>
    <n v="614"/>
    <n v="280.81400000000002"/>
    <n v="2.4"/>
    <n v="514.28800000000001"/>
    <n v="797.50199999999995"/>
    <n v="9"/>
    <n v="56"/>
    <n v="77"/>
    <n v="142"/>
    <n v="405"/>
    <n v="321"/>
    <n v="39"/>
    <n v="765"/>
    <n v="12"/>
    <n v="6"/>
    <n v="10"/>
    <n v="28"/>
    <n v="496"/>
    <n v="128"/>
    <n v="15"/>
    <n v="164"/>
    <n v="0"/>
    <n v="803"/>
    <n v="32"/>
    <n v="103"/>
    <m/>
    <m/>
  </r>
  <r>
    <x v="22"/>
    <x v="5"/>
    <n v="164.07300000000001"/>
    <n v="434.00300000000004"/>
    <n v="0"/>
    <n v="186.47664"/>
    <n v="784.55263999999988"/>
    <n v="784.55263999999988"/>
    <n v="1028.60311"/>
    <n v="1056.6689100000001"/>
    <n v="54.516999999999996"/>
    <n v="400.09900000000005"/>
    <n v="21.314999999999998"/>
    <n v="1456.7679099999998"/>
    <n v="1456.7679099999998"/>
    <n v="205"/>
    <n v="58"/>
    <n v="10"/>
    <n v="273"/>
    <n v="137"/>
    <n v="412"/>
    <n v="11"/>
    <n v="117"/>
    <n v="4"/>
    <n v="681"/>
    <n v="191"/>
    <n v="103"/>
    <n v="681"/>
    <n v="975"/>
    <n v="58"/>
    <n v="104"/>
    <n v="452"/>
    <n v="614"/>
    <n v="280.81400000000002"/>
    <n v="2.4"/>
    <n v="514.28800000000001"/>
    <n v="797.50199999999995"/>
    <n v="9"/>
    <n v="56"/>
    <n v="77"/>
    <n v="142"/>
    <n v="564"/>
    <n v="399"/>
    <n v="72"/>
    <n v="1035"/>
    <n v="12"/>
    <n v="6"/>
    <n v="10"/>
    <n v="28"/>
    <n v="496"/>
    <n v="128"/>
    <n v="15"/>
    <n v="164"/>
    <n v="0"/>
    <n v="803"/>
    <n v="32"/>
    <n v="103"/>
    <m/>
    <m/>
  </r>
  <r>
    <x v="22"/>
    <x v="6"/>
    <n v="164.07300000000001"/>
    <n v="434.00300000000004"/>
    <n v="0"/>
    <n v="186.47664"/>
    <n v="784.55263999999988"/>
    <n v="784.55263999999988"/>
    <n v="1028.60311"/>
    <n v="1056.6689100000001"/>
    <n v="54.516999999999996"/>
    <n v="400.09900000000005"/>
    <n v="21.314999999999998"/>
    <n v="1456.7679099999998"/>
    <n v="1456.7679099999998"/>
    <n v="205"/>
    <n v="58"/>
    <n v="10"/>
    <n v="273"/>
    <n v="137"/>
    <n v="412"/>
    <n v="11"/>
    <n v="117"/>
    <n v="4"/>
    <n v="681"/>
    <n v="191"/>
    <n v="103"/>
    <n v="681"/>
    <n v="975"/>
    <n v="58"/>
    <n v="104"/>
    <n v="452"/>
    <n v="614"/>
    <n v="280.81400000000002"/>
    <n v="2.4"/>
    <n v="514.28800000000001"/>
    <n v="797.50199999999995"/>
    <n v="9"/>
    <n v="56"/>
    <n v="77"/>
    <n v="142"/>
    <n v="564"/>
    <n v="399"/>
    <n v="72"/>
    <n v="1035"/>
    <n v="12"/>
    <n v="6"/>
    <n v="10"/>
    <n v="28"/>
    <n v="496"/>
    <n v="128"/>
    <n v="15"/>
    <n v="164"/>
    <n v="0"/>
    <n v="803"/>
    <n v="32"/>
    <n v="103"/>
    <m/>
    <m/>
  </r>
  <r>
    <x v="22"/>
    <x v="7"/>
    <n v="164.07300000000001"/>
    <n v="434.00300000000004"/>
    <n v="0"/>
    <n v="186.47664"/>
    <n v="784.55263999999988"/>
    <n v="784.55263999999988"/>
    <n v="1028.60311"/>
    <n v="1056.6689100000001"/>
    <n v="54.516999999999996"/>
    <n v="400.09900000000005"/>
    <n v="21.314999999999998"/>
    <n v="1456.7679099999998"/>
    <n v="1456.7679099999998"/>
    <n v="205"/>
    <n v="58"/>
    <n v="10"/>
    <n v="273"/>
    <n v="137"/>
    <n v="412"/>
    <n v="11"/>
    <n v="117"/>
    <n v="4"/>
    <n v="681"/>
    <n v="191"/>
    <n v="103"/>
    <n v="681"/>
    <n v="975"/>
    <n v="58"/>
    <n v="104"/>
    <n v="452"/>
    <n v="614"/>
    <n v="280.81400000000002"/>
    <n v="2.4"/>
    <n v="514.28800000000001"/>
    <n v="797.50199999999995"/>
    <n v="9"/>
    <n v="56"/>
    <n v="77"/>
    <n v="142"/>
    <n v="564"/>
    <n v="399"/>
    <n v="72"/>
    <n v="1035"/>
    <n v="12"/>
    <n v="6"/>
    <n v="10"/>
    <n v="28"/>
    <n v="496"/>
    <n v="128"/>
    <n v="15"/>
    <n v="164"/>
    <n v="0"/>
    <n v="803"/>
    <n v="32"/>
    <n v="103"/>
    <m/>
    <m/>
  </r>
  <r>
    <x v="22"/>
    <x v="8"/>
    <n v="164.07300000000001"/>
    <n v="434.00300000000004"/>
    <n v="0"/>
    <n v="186.47664"/>
    <n v="784.55263999999988"/>
    <n v="784.55263999999988"/>
    <n v="1011.8011099999999"/>
    <n v="1056.6689100000001"/>
    <n v="54.516999999999996"/>
    <n v="400.09900000000005"/>
    <n v="21.314999999999998"/>
    <n v="1456.7679099999998"/>
    <n v="1456.7679099999998"/>
    <n v="205"/>
    <n v="58"/>
    <n v="10"/>
    <n v="273"/>
    <n v="137"/>
    <n v="412"/>
    <n v="11"/>
    <n v="117"/>
    <n v="4"/>
    <n v="681"/>
    <n v="191"/>
    <n v="103"/>
    <n v="681"/>
    <n v="975"/>
    <n v="58"/>
    <n v="104"/>
    <n v="452"/>
    <n v="614"/>
    <n v="280.81400000000002"/>
    <n v="2.4"/>
    <n v="514.28800000000001"/>
    <n v="797.50199999999995"/>
    <n v="9"/>
    <n v="56"/>
    <n v="77"/>
    <n v="142"/>
    <n v="564"/>
    <n v="399"/>
    <n v="72"/>
    <n v="1035"/>
    <n v="12"/>
    <n v="6"/>
    <n v="10"/>
    <n v="28"/>
    <n v="496"/>
    <n v="128"/>
    <n v="15"/>
    <n v="164"/>
    <n v="0"/>
    <n v="803"/>
    <n v="32"/>
    <n v="103"/>
    <m/>
    <m/>
  </r>
  <r>
    <x v="22"/>
    <x v="9"/>
    <n v="164.07300000000001"/>
    <n v="434.00300000000004"/>
    <n v="0"/>
    <n v="186.47664"/>
    <n v="784.55263999999988"/>
    <n v="784.55263999999988"/>
    <n v="1011.8011099999999"/>
    <n v="1056.6689100000001"/>
    <n v="54.516999999999996"/>
    <n v="400.09900000000005"/>
    <n v="21.314999999999998"/>
    <n v="1456.7679099999998"/>
    <n v="1456.7679099999998"/>
    <n v="205"/>
    <n v="58"/>
    <n v="10"/>
    <n v="273"/>
    <n v="137"/>
    <n v="412"/>
    <n v="11"/>
    <n v="117"/>
    <n v="4"/>
    <n v="681"/>
    <n v="191"/>
    <n v="103"/>
    <n v="681"/>
    <n v="975"/>
    <n v="58"/>
    <n v="104"/>
    <n v="452"/>
    <n v="614"/>
    <n v="280.81400000000002"/>
    <n v="2.4"/>
    <n v="514.28800000000001"/>
    <n v="797.50199999999995"/>
    <n v="9"/>
    <n v="56"/>
    <n v="77"/>
    <n v="142"/>
    <n v="564"/>
    <n v="399"/>
    <n v="72"/>
    <n v="1035"/>
    <n v="12"/>
    <n v="6"/>
    <n v="10"/>
    <n v="28"/>
    <n v="496"/>
    <n v="128"/>
    <n v="15"/>
    <n v="164"/>
    <n v="0"/>
    <n v="803"/>
    <n v="32"/>
    <n v="103"/>
    <m/>
    <m/>
  </r>
  <r>
    <x v="22"/>
    <x v="10"/>
    <n v="164.07300000000001"/>
    <n v="434.00300000000004"/>
    <n v="0"/>
    <n v="186.47664"/>
    <n v="784.55263999999988"/>
    <n v="784.55263999999988"/>
    <n v="1011.8011099999999"/>
    <n v="1056.6689100000001"/>
    <n v="54.516999999999996"/>
    <n v="400.09900000000005"/>
    <n v="21.314999999999998"/>
    <n v="1456.7679099999998"/>
    <n v="1456.7679099999998"/>
    <n v="205"/>
    <n v="58"/>
    <n v="10"/>
    <n v="273"/>
    <n v="137"/>
    <n v="412"/>
    <n v="11"/>
    <n v="117"/>
    <n v="4"/>
    <n v="681"/>
    <n v="191"/>
    <n v="103"/>
    <n v="681"/>
    <n v="975"/>
    <n v="58"/>
    <n v="104"/>
    <n v="452"/>
    <n v="614"/>
    <n v="280.81400000000002"/>
    <n v="2.4"/>
    <n v="514.28800000000001"/>
    <n v="797.50199999999995"/>
    <n v="9"/>
    <n v="56"/>
    <n v="77"/>
    <n v="142"/>
    <n v="564"/>
    <n v="399"/>
    <n v="72"/>
    <n v="1035"/>
    <n v="12"/>
    <n v="6"/>
    <n v="10"/>
    <n v="28"/>
    <n v="496"/>
    <n v="128"/>
    <n v="15"/>
    <n v="164"/>
    <n v="0"/>
    <n v="803"/>
    <n v="32"/>
    <n v="103"/>
    <m/>
    <m/>
  </r>
  <r>
    <x v="22"/>
    <x v="11"/>
    <n v="164.07300000000001"/>
    <n v="434.00300000000004"/>
    <n v="0"/>
    <n v="186.47664"/>
    <n v="784.55263999999988"/>
    <n v="784.55263999999988"/>
    <n v="1011.8011099999999"/>
    <n v="1056.6689100000001"/>
    <n v="54.516999999999996"/>
    <n v="400.09900000000005"/>
    <n v="21.314999999999998"/>
    <n v="1456.7679099999998"/>
    <n v="1456.7679099999998"/>
    <n v="205"/>
    <n v="58"/>
    <n v="10"/>
    <n v="273"/>
    <n v="137"/>
    <n v="412"/>
    <n v="11"/>
    <n v="117"/>
    <n v="4"/>
    <n v="681"/>
    <n v="191"/>
    <n v="103"/>
    <n v="681"/>
    <n v="975"/>
    <n v="58"/>
    <n v="104"/>
    <n v="452"/>
    <n v="614"/>
    <n v="280.81400000000002"/>
    <n v="2.4"/>
    <n v="514.28800000000001"/>
    <n v="797.50199999999995"/>
    <n v="9"/>
    <n v="56"/>
    <n v="77"/>
    <n v="142"/>
    <n v="564"/>
    <n v="399"/>
    <n v="72"/>
    <n v="1035"/>
    <n v="12"/>
    <n v="6"/>
    <n v="10"/>
    <n v="28"/>
    <n v="496"/>
    <n v="128"/>
    <n v="15"/>
    <n v="164"/>
    <n v="0"/>
    <n v="803"/>
    <n v="32"/>
    <n v="103"/>
    <m/>
    <m/>
  </r>
  <r>
    <x v="23"/>
    <x v="0"/>
    <n v="164.07300000000001"/>
    <n v="434.00300000000004"/>
    <n v="0"/>
    <n v="186.47664"/>
    <n v="784.55263999999988"/>
    <n v="784.55263999999988"/>
    <n v="1011.8011099999999"/>
    <n v="1056.6689100000001"/>
    <n v="54.516999999999996"/>
    <n v="400.09900000000005"/>
    <n v="21.314999999999998"/>
    <n v="1456.7679099999998"/>
    <n v="1456.7679099999998"/>
    <n v="205"/>
    <n v="58"/>
    <n v="10"/>
    <n v="273"/>
    <n v="137"/>
    <n v="407"/>
    <n v="11"/>
    <n v="117"/>
    <n v="4"/>
    <n v="676"/>
    <n v="193"/>
    <n v="103"/>
    <n v="676"/>
    <n v="972"/>
    <n v="59"/>
    <n v="101"/>
    <n v="470"/>
    <n v="630"/>
    <n v="280.81400000000002"/>
    <n v="2.4"/>
    <n v="514.28800000000001"/>
    <n v="797.50199999999995"/>
    <n v="9"/>
    <n v="56"/>
    <n v="77"/>
    <n v="142"/>
    <n v="564"/>
    <n v="399"/>
    <n v="72"/>
    <n v="1035"/>
    <n v="12"/>
    <n v="6"/>
    <n v="10"/>
    <n v="28"/>
    <n v="496"/>
    <n v="128"/>
    <n v="15"/>
    <n v="164"/>
    <n v="0"/>
    <n v="803"/>
    <n v="33"/>
    <n v="103"/>
    <m/>
    <m/>
  </r>
  <r>
    <x v="23"/>
    <x v="1"/>
    <n v="164.07300000000001"/>
    <n v="434.00300000000004"/>
    <n v="0"/>
    <n v="186.47664"/>
    <n v="784.55263999999988"/>
    <n v="784.55263999999988"/>
    <n v="1011.8011099999999"/>
    <n v="1056.6689100000001"/>
    <n v="54.516999999999996"/>
    <n v="400.09900000000005"/>
    <n v="21.314999999999998"/>
    <n v="1456.7679099999998"/>
    <n v="1456.7679099999998"/>
    <n v="205"/>
    <n v="58"/>
    <n v="10"/>
    <n v="273"/>
    <n v="137"/>
    <n v="407"/>
    <n v="11"/>
    <n v="117"/>
    <n v="4"/>
    <n v="676"/>
    <n v="193"/>
    <n v="103"/>
    <n v="676"/>
    <n v="972"/>
    <n v="59"/>
    <n v="101"/>
    <n v="470"/>
    <n v="630"/>
    <n v="280.81400000000002"/>
    <n v="2.4"/>
    <n v="514.28800000000001"/>
    <n v="797.50199999999995"/>
    <n v="9"/>
    <n v="56"/>
    <n v="77"/>
    <n v="142"/>
    <n v="564"/>
    <n v="399"/>
    <n v="72"/>
    <n v="1035"/>
    <n v="12"/>
    <n v="6"/>
    <n v="10"/>
    <n v="28"/>
    <n v="496"/>
    <n v="128"/>
    <n v="15"/>
    <n v="164"/>
    <n v="0"/>
    <n v="803"/>
    <n v="33"/>
    <n v="103"/>
    <m/>
    <m/>
  </r>
  <r>
    <x v="23"/>
    <x v="2"/>
    <n v="164.07300000000001"/>
    <n v="434.00300000000004"/>
    <n v="0"/>
    <n v="186.47664"/>
    <n v="784.55263999999988"/>
    <n v="784.55263999999988"/>
    <n v="976.49510999999995"/>
    <n v="1056.6689100000001"/>
    <n v="54.516999999999996"/>
    <n v="400.09900000000005"/>
    <n v="21.314999999999998"/>
    <n v="1456.7679099999998"/>
    <n v="1456.7679099999998"/>
    <n v="205"/>
    <n v="58"/>
    <n v="10"/>
    <n v="273"/>
    <n v="137"/>
    <n v="407"/>
    <n v="11"/>
    <n v="117"/>
    <n v="4"/>
    <n v="676"/>
    <n v="193"/>
    <n v="103"/>
    <n v="676"/>
    <n v="972"/>
    <n v="59"/>
    <n v="101"/>
    <n v="470"/>
    <n v="630"/>
    <n v="280.81400000000002"/>
    <n v="2.4"/>
    <n v="514.28800000000001"/>
    <n v="797.50199999999995"/>
    <n v="9"/>
    <n v="56"/>
    <n v="77"/>
    <n v="142"/>
    <n v="564"/>
    <n v="399"/>
    <n v="72"/>
    <n v="1035"/>
    <n v="12"/>
    <n v="6"/>
    <n v="10"/>
    <n v="28"/>
    <n v="496"/>
    <n v="128"/>
    <n v="15"/>
    <n v="164"/>
    <n v="0"/>
    <n v="803"/>
    <n v="33"/>
    <n v="103"/>
    <m/>
    <m/>
  </r>
  <r>
    <x v="23"/>
    <x v="3"/>
    <n v="164.07300000000001"/>
    <n v="434.00300000000004"/>
    <n v="0"/>
    <n v="186.47664"/>
    <n v="784.55263999999988"/>
    <n v="784.55263999999988"/>
    <n v="976.49510999999995"/>
    <n v="1056.6689100000001"/>
    <n v="54.516999999999996"/>
    <n v="400.09900000000005"/>
    <n v="21.314999999999998"/>
    <n v="1456.7679099999998"/>
    <n v="1456.7679099999998"/>
    <n v="205"/>
    <n v="58"/>
    <n v="10"/>
    <n v="273"/>
    <n v="137"/>
    <n v="407"/>
    <n v="11"/>
    <n v="117"/>
    <n v="4"/>
    <n v="676"/>
    <n v="193"/>
    <n v="103"/>
    <n v="676"/>
    <n v="972"/>
    <n v="59"/>
    <n v="101"/>
    <n v="470"/>
    <n v="630"/>
    <n v="280.81400000000002"/>
    <n v="2.4"/>
    <n v="514.28800000000001"/>
    <n v="797.50199999999995"/>
    <n v="9"/>
    <n v="56"/>
    <n v="77"/>
    <n v="142"/>
    <n v="564"/>
    <n v="399"/>
    <n v="72"/>
    <n v="1035"/>
    <n v="12"/>
    <n v="6"/>
    <n v="10"/>
    <n v="28"/>
    <n v="496"/>
    <n v="128"/>
    <n v="15"/>
    <n v="164"/>
    <n v="0"/>
    <n v="803"/>
    <n v="33"/>
    <n v="103"/>
    <m/>
    <m/>
  </r>
  <r>
    <x v="23"/>
    <x v="4"/>
    <n v="164.07300000000001"/>
    <n v="434.00300000000004"/>
    <n v="0"/>
    <n v="186.47664"/>
    <n v="784.55263999999988"/>
    <n v="784.55263999999988"/>
    <n v="976.49510999999995"/>
    <n v="1056.6689100000001"/>
    <n v="54.516999999999996"/>
    <n v="400.09900000000005"/>
    <n v="21.314999999999998"/>
    <n v="1456.7679099999998"/>
    <n v="1456.7679099999998"/>
    <n v="205"/>
    <n v="58"/>
    <n v="10"/>
    <n v="273"/>
    <n v="137"/>
    <n v="407"/>
    <n v="11"/>
    <n v="117"/>
    <n v="4"/>
    <n v="676"/>
    <n v="193"/>
    <n v="103"/>
    <n v="676"/>
    <n v="972"/>
    <n v="59"/>
    <n v="101"/>
    <n v="470"/>
    <n v="630"/>
    <n v="280.81400000000002"/>
    <n v="2.4"/>
    <n v="514.28800000000001"/>
    <n v="797.50199999999995"/>
    <n v="9"/>
    <n v="56"/>
    <n v="77"/>
    <n v="142"/>
    <n v="564"/>
    <n v="399"/>
    <n v="72"/>
    <n v="1035"/>
    <n v="12"/>
    <n v="6"/>
    <n v="10"/>
    <n v="28"/>
    <n v="496"/>
    <n v="128"/>
    <n v="15"/>
    <n v="164"/>
    <n v="0"/>
    <n v="803"/>
    <n v="33"/>
    <n v="103"/>
    <m/>
    <m/>
  </r>
  <r>
    <x v="23"/>
    <x v="5"/>
    <n v="164.07300000000001"/>
    <n v="434.00300000000004"/>
    <n v="0"/>
    <n v="186.47664"/>
    <n v="784.55263999999988"/>
    <n v="784.55263999999988"/>
    <n v="982.99510999999995"/>
    <n v="1056.6689100000001"/>
    <n v="54.516999999999996"/>
    <n v="400.09900000000005"/>
    <n v="21.314999999999998"/>
    <n v="1456.7679099999998"/>
    <n v="1456.7679099999998"/>
    <n v="205"/>
    <n v="58"/>
    <n v="10"/>
    <n v="273"/>
    <n v="137"/>
    <n v="407"/>
    <n v="11"/>
    <n v="117"/>
    <n v="4"/>
    <n v="676"/>
    <n v="193"/>
    <n v="103"/>
    <n v="676"/>
    <n v="972"/>
    <n v="59"/>
    <n v="101"/>
    <n v="470"/>
    <n v="630"/>
    <n v="280.81400000000002"/>
    <n v="2.4"/>
    <n v="514.28800000000001"/>
    <n v="797.50199999999995"/>
    <n v="9"/>
    <n v="56"/>
    <n v="77"/>
    <n v="142"/>
    <n v="564"/>
    <n v="399"/>
    <n v="72"/>
    <n v="1035"/>
    <n v="12"/>
    <n v="6"/>
    <n v="10"/>
    <n v="28"/>
    <n v="496"/>
    <n v="128"/>
    <n v="15"/>
    <n v="164"/>
    <n v="0"/>
    <n v="803"/>
    <n v="33"/>
    <n v="103"/>
    <m/>
    <m/>
  </r>
  <r>
    <x v="23"/>
    <x v="6"/>
    <n v="164.07300000000001"/>
    <n v="434.00300000000004"/>
    <n v="0"/>
    <n v="186.47664"/>
    <n v="784.55263999999988"/>
    <n v="784.55263999999988"/>
    <n v="982.99510999999995"/>
    <n v="1056.6689100000001"/>
    <n v="54.516999999999996"/>
    <n v="400.09900000000005"/>
    <n v="21.314999999999998"/>
    <n v="1456.7679099999998"/>
    <n v="1456.7679099999998"/>
    <n v="205"/>
    <n v="58"/>
    <n v="10"/>
    <n v="273"/>
    <n v="137"/>
    <n v="407"/>
    <n v="11"/>
    <n v="117"/>
    <n v="4"/>
    <n v="676"/>
    <n v="193"/>
    <n v="103"/>
    <n v="676"/>
    <n v="972"/>
    <n v="59"/>
    <n v="101"/>
    <n v="470"/>
    <n v="630"/>
    <n v="280.81400000000002"/>
    <n v="2.4"/>
    <n v="514.28800000000001"/>
    <n v="797.50199999999995"/>
    <n v="9"/>
    <n v="56"/>
    <n v="77"/>
    <n v="142"/>
    <n v="564"/>
    <n v="399"/>
    <n v="72"/>
    <n v="1035"/>
    <n v="12"/>
    <n v="6"/>
    <n v="10"/>
    <n v="28"/>
    <n v="496"/>
    <n v="128"/>
    <n v="15"/>
    <n v="164"/>
    <n v="0"/>
    <n v="803"/>
    <n v="33"/>
    <n v="103"/>
    <m/>
    <m/>
  </r>
  <r>
    <x v="23"/>
    <x v="7"/>
    <n v="164.07300000000001"/>
    <n v="434.00300000000004"/>
    <n v="0"/>
    <n v="186.47664"/>
    <n v="784.55263999999988"/>
    <n v="784.55263999999988"/>
    <n v="982.99510999999995"/>
    <n v="1056.6689100000001"/>
    <n v="54.516999999999996"/>
    <n v="400.09900000000005"/>
    <n v="21.314999999999998"/>
    <n v="1456.7679099999998"/>
    <n v="1456.7679099999998"/>
    <n v="205"/>
    <n v="58"/>
    <n v="10"/>
    <n v="273"/>
    <n v="137"/>
    <n v="407"/>
    <n v="11"/>
    <n v="117"/>
    <n v="4"/>
    <n v="676"/>
    <n v="193"/>
    <n v="103"/>
    <n v="676"/>
    <n v="972"/>
    <n v="59"/>
    <n v="101"/>
    <n v="470"/>
    <n v="630"/>
    <n v="280.81400000000002"/>
    <n v="2.4"/>
    <n v="514.28800000000001"/>
    <n v="797.50199999999995"/>
    <n v="9"/>
    <n v="56"/>
    <n v="77"/>
    <n v="142"/>
    <n v="564"/>
    <n v="399"/>
    <n v="72"/>
    <n v="1035"/>
    <n v="12"/>
    <n v="6"/>
    <n v="10"/>
    <n v="28"/>
    <n v="496"/>
    <n v="128"/>
    <n v="15"/>
    <n v="164"/>
    <n v="0"/>
    <n v="803"/>
    <n v="33"/>
    <n v="103"/>
    <m/>
    <m/>
  </r>
  <r>
    <x v="23"/>
    <x v="8"/>
    <n v="164.07300000000001"/>
    <n v="434.00300000000004"/>
    <n v="0"/>
    <n v="186.47664"/>
    <n v="784.55263999999988"/>
    <n v="784.55263999999988"/>
    <n v="982.99510999999995"/>
    <n v="1056.6689100000001"/>
    <n v="54.516999999999996"/>
    <n v="400.09900000000005"/>
    <n v="21.314999999999998"/>
    <n v="1456.7679099999998"/>
    <n v="1456.7679099999998"/>
    <n v="205"/>
    <n v="58"/>
    <n v="10"/>
    <n v="273"/>
    <n v="137"/>
    <n v="407"/>
    <n v="11"/>
    <n v="117"/>
    <n v="4"/>
    <n v="676"/>
    <n v="193"/>
    <n v="103"/>
    <n v="676"/>
    <n v="972"/>
    <n v="59"/>
    <n v="101"/>
    <n v="470"/>
    <n v="630"/>
    <n v="280.81400000000002"/>
    <n v="2.4"/>
    <n v="514.28800000000001"/>
    <n v="797.50199999999995"/>
    <n v="9"/>
    <n v="56"/>
    <n v="77"/>
    <n v="142"/>
    <n v="564"/>
    <n v="399"/>
    <n v="72"/>
    <n v="1035"/>
    <n v="12"/>
    <n v="6"/>
    <n v="10"/>
    <n v="28"/>
    <n v="496"/>
    <n v="128"/>
    <n v="15"/>
    <n v="164"/>
    <n v="0"/>
    <n v="803"/>
    <n v="33"/>
    <n v="103"/>
    <m/>
    <m/>
  </r>
  <r>
    <x v="23"/>
    <x v="9"/>
    <n v="164.07300000000001"/>
    <n v="434.00300000000004"/>
    <n v="0"/>
    <n v="186.47664"/>
    <n v="784.55263999999988"/>
    <n v="784.55263999999988"/>
    <n v="982.99510999999995"/>
    <n v="1056.6689100000001"/>
    <n v="54.516999999999996"/>
    <n v="400.09900000000005"/>
    <n v="21.314999999999998"/>
    <n v="1456.7679099999998"/>
    <n v="1456.7679099999998"/>
    <n v="205"/>
    <n v="58"/>
    <n v="10"/>
    <n v="273"/>
    <n v="137"/>
    <n v="407"/>
    <n v="11"/>
    <n v="117"/>
    <n v="4"/>
    <n v="676"/>
    <n v="193"/>
    <n v="103"/>
    <n v="676"/>
    <n v="972"/>
    <n v="59"/>
    <n v="101"/>
    <n v="470"/>
    <n v="630"/>
    <n v="280.81400000000002"/>
    <n v="2.4"/>
    <n v="514.28800000000001"/>
    <n v="797.50199999999995"/>
    <n v="9"/>
    <n v="56"/>
    <n v="77"/>
    <n v="142"/>
    <n v="564"/>
    <n v="399"/>
    <n v="72"/>
    <n v="1035"/>
    <n v="12"/>
    <n v="6"/>
    <n v="10"/>
    <n v="28"/>
    <n v="496"/>
    <n v="128"/>
    <n v="15"/>
    <n v="164"/>
    <n v="0"/>
    <n v="803"/>
    <n v="33"/>
    <n v="103"/>
    <m/>
    <m/>
  </r>
  <r>
    <x v="23"/>
    <x v="10"/>
    <n v="164.07300000000001"/>
    <n v="434.00300000000004"/>
    <n v="0"/>
    <n v="186.47664"/>
    <n v="784.55263999999988"/>
    <n v="784.55263999999988"/>
    <n v="982.99510999999995"/>
    <n v="1056.6689100000001"/>
    <n v="54.516999999999996"/>
    <n v="400.09900000000005"/>
    <n v="21.314999999999998"/>
    <n v="1456.7679099999998"/>
    <n v="1456.7679099999998"/>
    <n v="205"/>
    <n v="58"/>
    <n v="10"/>
    <n v="273"/>
    <n v="137"/>
    <n v="407"/>
    <n v="11"/>
    <n v="117"/>
    <n v="4"/>
    <n v="676"/>
    <n v="193"/>
    <n v="103"/>
    <n v="676"/>
    <n v="972"/>
    <n v="59"/>
    <n v="101"/>
    <n v="470"/>
    <n v="630"/>
    <n v="280.81400000000002"/>
    <n v="2.4"/>
    <n v="514.28800000000001"/>
    <n v="797.50199999999995"/>
    <n v="9"/>
    <n v="56"/>
    <n v="77"/>
    <n v="142"/>
    <n v="564"/>
    <n v="399"/>
    <n v="72"/>
    <n v="1035"/>
    <n v="12"/>
    <n v="6"/>
    <n v="10"/>
    <n v="28"/>
    <n v="496"/>
    <n v="128"/>
    <n v="15"/>
    <n v="164"/>
    <n v="0"/>
    <n v="803"/>
    <n v="33"/>
    <n v="103"/>
    <m/>
    <m/>
  </r>
  <r>
    <x v="23"/>
    <x v="11"/>
    <n v="164.07300000000001"/>
    <n v="434.00300000000004"/>
    <n v="0"/>
    <n v="186.47664"/>
    <n v="784.55263999999988"/>
    <n v="784.55263999999988"/>
    <n v="982.99510999999995"/>
    <n v="1056.6689100000001"/>
    <n v="54.516999999999996"/>
    <n v="400.09900000000005"/>
    <n v="21.314999999999998"/>
    <n v="1456.7679099999998"/>
    <n v="1456.7679099999998"/>
    <n v="205"/>
    <n v="58"/>
    <n v="10"/>
    <n v="273"/>
    <n v="137"/>
    <n v="407"/>
    <n v="11"/>
    <n v="117"/>
    <n v="4"/>
    <n v="676"/>
    <n v="193"/>
    <n v="103"/>
    <n v="676"/>
    <n v="972"/>
    <n v="59"/>
    <n v="101"/>
    <n v="470"/>
    <n v="630"/>
    <n v="280.81400000000002"/>
    <n v="2.4"/>
    <n v="514.28800000000001"/>
    <n v="797.50199999999995"/>
    <n v="9"/>
    <n v="56"/>
    <n v="77"/>
    <n v="142"/>
    <n v="564"/>
    <n v="399"/>
    <n v="72"/>
    <n v="1035"/>
    <n v="12"/>
    <n v="6"/>
    <n v="10"/>
    <n v="28"/>
    <n v="496"/>
    <n v="128"/>
    <n v="15"/>
    <n v="164"/>
    <n v="0"/>
    <n v="803"/>
    <n v="33"/>
    <n v="103"/>
    <m/>
    <m/>
  </r>
  <r>
    <x v="24"/>
    <x v="0"/>
    <n v="164.07300000000001"/>
    <n v="434.00300000000004"/>
    <n v="0"/>
    <n v="186.47664"/>
    <n v="784.55263999999988"/>
    <n v="784.55263999999988"/>
    <n v="982.99510999999995"/>
    <n v="1056.6689100000001"/>
    <n v="54.516999999999996"/>
    <n v="400.09900000000005"/>
    <n v="21.314999999999998"/>
    <n v="1456.7679099999998"/>
    <n v="1456.7679099999998"/>
    <n v="205"/>
    <n v="58"/>
    <n v="10"/>
    <n v="273"/>
    <n v="137"/>
    <n v="407"/>
    <n v="11"/>
    <n v="117"/>
    <n v="4"/>
    <n v="676"/>
    <n v="194"/>
    <n v="103"/>
    <n v="676"/>
    <n v="973"/>
    <n v="59"/>
    <n v="101"/>
    <n v="470"/>
    <n v="630"/>
    <n v="280.81400000000002"/>
    <n v="2.4"/>
    <n v="514.28800000000001"/>
    <n v="797.50199999999995"/>
    <n v="9"/>
    <n v="56"/>
    <n v="77"/>
    <n v="142"/>
    <n v="564"/>
    <n v="399"/>
    <n v="72"/>
    <n v="1035"/>
    <n v="12"/>
    <n v="6"/>
    <n v="10"/>
    <n v="28"/>
    <n v="493"/>
    <n v="131"/>
    <n v="15"/>
    <n v="163"/>
    <n v="0"/>
    <n v="802"/>
    <n v="33"/>
    <n v="103"/>
    <m/>
    <m/>
  </r>
  <r>
    <x v="24"/>
    <x v="1"/>
    <n v="164.07300000000001"/>
    <n v="434.00300000000004"/>
    <n v="0"/>
    <n v="186.47664"/>
    <n v="784.55263999999988"/>
    <n v="784.55263999999988"/>
    <n v="982.99510999999995"/>
    <n v="1056.6689100000001"/>
    <n v="54.516999999999996"/>
    <n v="400.09900000000005"/>
    <n v="21.314999999999998"/>
    <n v="1456.7679099999998"/>
    <n v="1456.7679099999998"/>
    <n v="205"/>
    <n v="58"/>
    <n v="10"/>
    <n v="273"/>
    <n v="137"/>
    <n v="407"/>
    <n v="11"/>
    <n v="117"/>
    <n v="4"/>
    <n v="676"/>
    <n v="194"/>
    <n v="103"/>
    <n v="676"/>
    <n v="973"/>
    <n v="59"/>
    <n v="101"/>
    <n v="470"/>
    <n v="630"/>
    <n v="280.81400000000002"/>
    <n v="2.4"/>
    <n v="514.28800000000001"/>
    <n v="797.50199999999995"/>
    <n v="9"/>
    <n v="56"/>
    <n v="77"/>
    <n v="142"/>
    <n v="564"/>
    <n v="399"/>
    <n v="72"/>
    <n v="1035"/>
    <n v="12"/>
    <n v="6"/>
    <n v="10"/>
    <n v="28"/>
    <n v="493"/>
    <n v="131"/>
    <n v="15"/>
    <n v="163"/>
    <n v="0"/>
    <n v="802"/>
    <n v="33"/>
    <n v="103"/>
    <m/>
    <m/>
  </r>
  <r>
    <x v="24"/>
    <x v="2"/>
    <n v="164.07300000000001"/>
    <n v="434.00300000000004"/>
    <n v="0"/>
    <n v="186.47664"/>
    <n v="784.55263999999988"/>
    <n v="784.55263999999988"/>
    <n v="1002.0271099999999"/>
    <n v="1056.6689100000001"/>
    <n v="54.516999999999996"/>
    <n v="400.09900000000005"/>
    <n v="21.314999999999998"/>
    <n v="1456.7679099999998"/>
    <n v="1456.7679099999998"/>
    <n v="205"/>
    <n v="58"/>
    <n v="10"/>
    <n v="273"/>
    <n v="137"/>
    <n v="407"/>
    <n v="11"/>
    <n v="117"/>
    <n v="4"/>
    <n v="676"/>
    <n v="194"/>
    <n v="103"/>
    <n v="676"/>
    <n v="973"/>
    <n v="59"/>
    <n v="101"/>
    <n v="470"/>
    <n v="630"/>
    <n v="280.81400000000002"/>
    <n v="2.4"/>
    <n v="514.28800000000001"/>
    <n v="797.50199999999995"/>
    <n v="9"/>
    <n v="56"/>
    <n v="77"/>
    <n v="142"/>
    <n v="564"/>
    <n v="399"/>
    <n v="72"/>
    <n v="1035"/>
    <n v="12"/>
    <n v="6"/>
    <n v="10"/>
    <n v="28"/>
    <n v="493"/>
    <n v="131"/>
    <n v="15"/>
    <n v="163"/>
    <n v="0"/>
    <n v="802"/>
    <n v="33"/>
    <n v="103"/>
    <m/>
    <m/>
  </r>
  <r>
    <x v="24"/>
    <x v="3"/>
    <n v="164.07300000000001"/>
    <n v="434.00300000000004"/>
    <n v="0"/>
    <n v="186.47664"/>
    <n v="784.55263999999988"/>
    <n v="784.55263999999988"/>
    <n v="1002.0271099999999"/>
    <n v="1056.6689100000001"/>
    <n v="54.516999999999996"/>
    <n v="400.09900000000005"/>
    <n v="21.314999999999998"/>
    <n v="1456.7679099999998"/>
    <n v="1456.7679099999998"/>
    <n v="205"/>
    <n v="58"/>
    <n v="10"/>
    <n v="273"/>
    <n v="137"/>
    <n v="407"/>
    <n v="11"/>
    <n v="117"/>
    <n v="4"/>
    <n v="676"/>
    <n v="194"/>
    <n v="103"/>
    <n v="676"/>
    <n v="973"/>
    <n v="59"/>
    <n v="101"/>
    <n v="470"/>
    <n v="630"/>
    <n v="280.81400000000002"/>
    <n v="2.4"/>
    <n v="514.28800000000001"/>
    <n v="797.50199999999995"/>
    <n v="9"/>
    <n v="56"/>
    <n v="77"/>
    <n v="142"/>
    <n v="564"/>
    <n v="399"/>
    <n v="72"/>
    <n v="1035"/>
    <n v="12"/>
    <n v="6"/>
    <n v="10"/>
    <n v="28"/>
    <n v="493"/>
    <n v="131"/>
    <n v="15"/>
    <n v="163"/>
    <n v="0"/>
    <n v="802"/>
    <n v="33"/>
    <n v="103"/>
    <m/>
    <m/>
  </r>
  <r>
    <x v="24"/>
    <x v="4"/>
    <n v="164.07300000000001"/>
    <n v="434.00300000000004"/>
    <n v="0"/>
    <n v="186.47664"/>
    <n v="784.55263999999988"/>
    <n v="784.55263999999988"/>
    <n v="1002.0271099999999"/>
    <n v="1056.6689100000001"/>
    <n v="54.516999999999996"/>
    <n v="400.09900000000005"/>
    <n v="21.314999999999998"/>
    <n v="1456.7679099999998"/>
    <n v="1456.7679099999998"/>
    <n v="205"/>
    <n v="58"/>
    <n v="10"/>
    <n v="273"/>
    <n v="137"/>
    <n v="407"/>
    <n v="11"/>
    <n v="117"/>
    <n v="4"/>
    <n v="676"/>
    <n v="194"/>
    <n v="103"/>
    <n v="676"/>
    <n v="973"/>
    <n v="59"/>
    <n v="101"/>
    <n v="470"/>
    <n v="630"/>
    <n v="280.81400000000002"/>
    <n v="2.4"/>
    <n v="514.28800000000001"/>
    <n v="797.50199999999995"/>
    <n v="9"/>
    <n v="56"/>
    <n v="77"/>
    <n v="142"/>
    <n v="564"/>
    <n v="399"/>
    <n v="72"/>
    <n v="1035"/>
    <n v="12"/>
    <n v="6"/>
    <n v="10"/>
    <n v="28"/>
    <n v="493"/>
    <n v="131"/>
    <n v="15"/>
    <n v="163"/>
    <n v="0"/>
    <n v="802"/>
    <n v="33"/>
    <n v="103"/>
    <m/>
    <m/>
  </r>
  <r>
    <x v="24"/>
    <x v="5"/>
    <n v="164.07300000000001"/>
    <n v="434.00300000000004"/>
    <n v="0"/>
    <n v="186.47664"/>
    <n v="784.55263999999988"/>
    <n v="784.55263999999988"/>
    <n v="1002.0271099999999"/>
    <n v="1056.6689100000001"/>
    <n v="54.516999999999996"/>
    <n v="400.09900000000005"/>
    <n v="21.314999999999998"/>
    <n v="1456.7679099999998"/>
    <n v="1456.7679099999998"/>
    <n v="205"/>
    <n v="58"/>
    <n v="10"/>
    <n v="273"/>
    <n v="137"/>
    <n v="407"/>
    <n v="11"/>
    <n v="117"/>
    <n v="4"/>
    <n v="676"/>
    <n v="194"/>
    <n v="103"/>
    <n v="676"/>
    <n v="973"/>
    <n v="59"/>
    <n v="101"/>
    <n v="470"/>
    <n v="630"/>
    <n v="280.81400000000002"/>
    <n v="2.4"/>
    <n v="514.28800000000001"/>
    <n v="797.50199999999995"/>
    <n v="9"/>
    <n v="56"/>
    <n v="77"/>
    <n v="142"/>
    <n v="564"/>
    <n v="399"/>
    <n v="72"/>
    <n v="1035"/>
    <n v="12"/>
    <n v="6"/>
    <n v="10"/>
    <n v="28"/>
    <n v="493"/>
    <n v="131"/>
    <n v="15"/>
    <n v="163"/>
    <n v="0"/>
    <n v="802"/>
    <n v="33"/>
    <n v="103"/>
    <m/>
    <m/>
  </r>
  <r>
    <x v="24"/>
    <x v="6"/>
    <n v="164.07300000000001"/>
    <n v="434.00300000000004"/>
    <n v="0"/>
    <n v="186.47664"/>
    <n v="784.55263999999988"/>
    <n v="784.55263999999988"/>
    <n v="1002.0271099999999"/>
    <n v="1056.6689100000001"/>
    <n v="54.516999999999996"/>
    <n v="400.09900000000005"/>
    <n v="21.314999999999998"/>
    <n v="1456.7679099999998"/>
    <n v="1456.7679099999998"/>
    <n v="205"/>
    <n v="58"/>
    <n v="10"/>
    <n v="273"/>
    <n v="137"/>
    <n v="407"/>
    <n v="11"/>
    <n v="117"/>
    <n v="4"/>
    <n v="676"/>
    <n v="194"/>
    <n v="103"/>
    <n v="676"/>
    <n v="973"/>
    <n v="59"/>
    <n v="101"/>
    <n v="470"/>
    <n v="630"/>
    <n v="280.81400000000002"/>
    <n v="2.4"/>
    <n v="514.28800000000001"/>
    <n v="797.50199999999995"/>
    <n v="9"/>
    <n v="56"/>
    <n v="77"/>
    <n v="142"/>
    <n v="564"/>
    <n v="399"/>
    <n v="72"/>
    <n v="1035"/>
    <n v="12"/>
    <n v="6"/>
    <n v="10"/>
    <n v="28"/>
    <n v="493"/>
    <n v="131"/>
    <n v="15"/>
    <n v="163"/>
    <n v="0"/>
    <n v="802"/>
    <n v="33"/>
    <n v="103"/>
    <m/>
    <m/>
  </r>
  <r>
    <x v="24"/>
    <x v="7"/>
    <n v="164.07300000000001"/>
    <n v="434.00300000000004"/>
    <n v="0"/>
    <n v="186.47664"/>
    <n v="784.55263999999988"/>
    <n v="770.5326399999999"/>
    <n v="965.29410999999993"/>
    <n v="1056.6689100000001"/>
    <n v="54.516999999999996"/>
    <n v="400.09900000000005"/>
    <n v="21.314999999999998"/>
    <n v="1456.7679099999998"/>
    <n v="1443.2249099999999"/>
    <n v="205"/>
    <n v="58"/>
    <n v="10"/>
    <n v="273"/>
    <n v="137"/>
    <n v="407"/>
    <n v="11"/>
    <n v="117"/>
    <n v="4"/>
    <n v="676"/>
    <n v="194"/>
    <n v="103"/>
    <n v="676"/>
    <n v="973"/>
    <n v="59"/>
    <n v="101"/>
    <n v="470"/>
    <n v="630"/>
    <n v="280.81400000000002"/>
    <n v="2.4"/>
    <n v="514.28800000000001"/>
    <n v="797.50199999999995"/>
    <n v="9"/>
    <n v="56"/>
    <n v="77"/>
    <n v="142"/>
    <n v="564"/>
    <n v="399"/>
    <n v="72"/>
    <n v="1035"/>
    <n v="12"/>
    <n v="6"/>
    <n v="10"/>
    <n v="28"/>
    <n v="493"/>
    <n v="131"/>
    <n v="15"/>
    <n v="163"/>
    <n v="0"/>
    <n v="802"/>
    <n v="33"/>
    <n v="103"/>
    <m/>
    <m/>
  </r>
  <r>
    <x v="24"/>
    <x v="8"/>
    <n v="164.07300000000001"/>
    <n v="434.00300000000004"/>
    <n v="0"/>
    <n v="186.47664"/>
    <n v="784.55263999999988"/>
    <n v="770.5326399999999"/>
    <n v="965.29410999999993"/>
    <n v="1056.6689100000001"/>
    <n v="54.516999999999996"/>
    <n v="400.09900000000005"/>
    <n v="21.314999999999998"/>
    <n v="1456.7679099999998"/>
    <n v="1443.2249099999999"/>
    <n v="205"/>
    <n v="58"/>
    <n v="10"/>
    <n v="273"/>
    <n v="137"/>
    <n v="407"/>
    <n v="11"/>
    <n v="117"/>
    <n v="4"/>
    <n v="676"/>
    <n v="194"/>
    <n v="103"/>
    <n v="676"/>
    <n v="973"/>
    <n v="59"/>
    <n v="101"/>
    <n v="470"/>
    <n v="630"/>
    <n v="280.81400000000002"/>
    <n v="2.4"/>
    <n v="514.28800000000001"/>
    <n v="797.50199999999995"/>
    <n v="9"/>
    <n v="56"/>
    <n v="77"/>
    <n v="142"/>
    <n v="564"/>
    <n v="399"/>
    <n v="72"/>
    <n v="1035"/>
    <n v="12"/>
    <n v="33"/>
    <n v="64"/>
    <n v="109"/>
    <n v="493"/>
    <n v="131"/>
    <n v="15"/>
    <n v="163"/>
    <n v="0"/>
    <n v="802"/>
    <n v="33"/>
    <n v="103"/>
    <m/>
    <m/>
  </r>
  <r>
    <x v="24"/>
    <x v="9"/>
    <n v="164.07300000000001"/>
    <n v="371.01799999999997"/>
    <n v="0"/>
    <n v="249.46163999999999"/>
    <n v="784.55263999999988"/>
    <n v="770.5326399999999"/>
    <n v="968.52011000000005"/>
    <n v="930.69891000000007"/>
    <n v="54.516999999999996"/>
    <n v="526.06900000000007"/>
    <n v="21.314999999999998"/>
    <n v="1456.7679099999998"/>
    <n v="1443.2249099999999"/>
    <n v="205"/>
    <n v="58"/>
    <n v="10"/>
    <n v="273"/>
    <n v="137"/>
    <n v="407"/>
    <n v="11"/>
    <n v="117"/>
    <n v="4"/>
    <n v="676"/>
    <n v="194"/>
    <n v="103"/>
    <n v="676"/>
    <n v="973"/>
    <n v="59"/>
    <n v="101"/>
    <n v="470"/>
    <n v="630"/>
    <n v="280.81400000000002"/>
    <n v="2.4"/>
    <n v="514.28800000000001"/>
    <n v="797.50199999999995"/>
    <n v="9"/>
    <n v="56"/>
    <n v="77"/>
    <n v="142"/>
    <n v="564"/>
    <n v="399"/>
    <n v="72"/>
    <n v="1035"/>
    <n v="12"/>
    <n v="33"/>
    <n v="64"/>
    <n v="109"/>
    <n v="493"/>
    <n v="131"/>
    <n v="15"/>
    <n v="163"/>
    <n v="0"/>
    <n v="802"/>
    <n v="33"/>
    <n v="103"/>
    <m/>
    <m/>
  </r>
  <r>
    <x v="24"/>
    <x v="10"/>
    <n v="164.07300000000001"/>
    <n v="371.01799999999997"/>
    <n v="0"/>
    <n v="249.46163999999999"/>
    <n v="784.55263999999988"/>
    <n v="770.5326399999999"/>
    <n v="968.52011000000005"/>
    <n v="930.69891000000007"/>
    <n v="54.516999999999996"/>
    <n v="526.06900000000007"/>
    <n v="21.314999999999998"/>
    <n v="1456.7679099999998"/>
    <n v="1443.2249099999999"/>
    <n v="205"/>
    <n v="58"/>
    <n v="10"/>
    <n v="273"/>
    <n v="137"/>
    <n v="407"/>
    <n v="11"/>
    <n v="117"/>
    <n v="4"/>
    <n v="676"/>
    <n v="194"/>
    <n v="103"/>
    <n v="676"/>
    <n v="973"/>
    <n v="59"/>
    <n v="101"/>
    <n v="470"/>
    <n v="630"/>
    <n v="280.81400000000002"/>
    <n v="2.4"/>
    <n v="514.28800000000001"/>
    <n v="797.50199999999995"/>
    <n v="9"/>
    <n v="56"/>
    <n v="77"/>
    <n v="142"/>
    <n v="564"/>
    <n v="399"/>
    <n v="72"/>
    <n v="1035"/>
    <n v="12"/>
    <n v="33"/>
    <n v="64"/>
    <n v="109"/>
    <n v="493"/>
    <n v="131"/>
    <n v="15"/>
    <n v="163"/>
    <n v="0"/>
    <n v="802"/>
    <n v="33"/>
    <n v="103"/>
    <m/>
    <m/>
  </r>
  <r>
    <x v="24"/>
    <x v="11"/>
    <n v="171.58799999999999"/>
    <n v="448.90300000000002"/>
    <n v="0"/>
    <n v="249.46163999999999"/>
    <n v="869.95263999999997"/>
    <n v="855.93263999999999"/>
    <n v="968.52011000000005"/>
    <n v="1093.9839099999999"/>
    <n v="54.516999999999996"/>
    <n v="526.06900000000007"/>
    <n v="21.314999999999998"/>
    <n v="1620.0529099999997"/>
    <n v="1606.5099099999998"/>
    <n v="210"/>
    <n v="58"/>
    <n v="10"/>
    <n v="278"/>
    <n v="137"/>
    <n v="407"/>
    <n v="11"/>
    <n v="117"/>
    <n v="4"/>
    <n v="676"/>
    <n v="194"/>
    <n v="103"/>
    <n v="676"/>
    <n v="973"/>
    <n v="59"/>
    <n v="101"/>
    <n v="470"/>
    <n v="630"/>
    <n v="280.81400000000002"/>
    <n v="2.4"/>
    <n v="514.28800000000001"/>
    <n v="797.50199999999995"/>
    <n v="9"/>
    <n v="56"/>
    <n v="77"/>
    <n v="142"/>
    <n v="564"/>
    <n v="399"/>
    <n v="72"/>
    <n v="1035"/>
    <n v="12"/>
    <n v="33"/>
    <n v="64"/>
    <n v="109"/>
    <n v="493"/>
    <n v="131"/>
    <n v="15"/>
    <n v="163"/>
    <n v="0"/>
    <n v="802"/>
    <n v="33"/>
    <n v="103"/>
    <m/>
    <m/>
  </r>
  <r>
    <x v="25"/>
    <x v="0"/>
    <n v="171.58799999999999"/>
    <n v="448.90300000000002"/>
    <n v="0"/>
    <n v="249.46163999999999"/>
    <n v="869.95263999999997"/>
    <n v="855.93263999999999"/>
    <n v="968.52011000000005"/>
    <n v="1093.9839099999999"/>
    <n v="54.516999999999996"/>
    <n v="526.06900000000007"/>
    <n v="21.314999999999998"/>
    <n v="1620.0529099999997"/>
    <n v="1606.5099099999998"/>
    <n v="210"/>
    <n v="58"/>
    <n v="10"/>
    <n v="278"/>
    <n v="137"/>
    <n v="407"/>
    <n v="11"/>
    <n v="117"/>
    <n v="5"/>
    <n v="677"/>
    <n v="195"/>
    <n v="103"/>
    <n v="677"/>
    <n v="975"/>
    <n v="59"/>
    <n v="101"/>
    <n v="471"/>
    <n v="631"/>
    <n v="280.81400000000002"/>
    <n v="2.4"/>
    <n v="514.28800000000001"/>
    <n v="797.50199999999995"/>
    <n v="9"/>
    <n v="56"/>
    <n v="77"/>
    <n v="142"/>
    <n v="564"/>
    <n v="399"/>
    <n v="72"/>
    <n v="1035"/>
    <n v="12"/>
    <n v="33"/>
    <n v="64"/>
    <n v="109"/>
    <n v="496"/>
    <n v="128"/>
    <n v="15"/>
    <n v="164"/>
    <n v="0"/>
    <n v="803"/>
    <n v="33"/>
    <n v="103"/>
    <m/>
    <m/>
  </r>
  <r>
    <x v="25"/>
    <x v="1"/>
    <n v="171.58799999999999"/>
    <n v="448.90300000000002"/>
    <n v="0"/>
    <n v="249.46163999999999"/>
    <n v="869.95263999999997"/>
    <n v="855.93263999999999"/>
    <n v="968.52011000000005"/>
    <n v="1093.9839099999999"/>
    <n v="54.516999999999996"/>
    <n v="526.06900000000007"/>
    <n v="21.314999999999998"/>
    <n v="1620.0529099999997"/>
    <n v="1606.5099099999998"/>
    <n v="210"/>
    <n v="58"/>
    <n v="10"/>
    <n v="278"/>
    <n v="137"/>
    <n v="407"/>
    <n v="11"/>
    <n v="117"/>
    <n v="5"/>
    <n v="677"/>
    <n v="195"/>
    <n v="103"/>
    <n v="677"/>
    <n v="975"/>
    <n v="59"/>
    <n v="101"/>
    <n v="471"/>
    <n v="631"/>
    <n v="280.81400000000002"/>
    <n v="2.4"/>
    <n v="514.28800000000001"/>
    <n v="797.50199999999995"/>
    <n v="9"/>
    <n v="56"/>
    <n v="77"/>
    <n v="142"/>
    <n v="564"/>
    <n v="399"/>
    <n v="72"/>
    <n v="1035"/>
    <n v="12"/>
    <n v="33"/>
    <n v="64"/>
    <n v="109"/>
    <n v="496"/>
    <n v="128"/>
    <n v="15"/>
    <n v="164"/>
    <n v="0"/>
    <n v="803"/>
    <n v="33"/>
    <n v="103"/>
    <m/>
    <m/>
  </r>
  <r>
    <x v="25"/>
    <x v="2"/>
    <n v="214.38800000000001"/>
    <n v="448.90300000000002"/>
    <n v="0"/>
    <n v="249.46163999999999"/>
    <n v="912.75263999999993"/>
    <n v="899.67563999999993"/>
    <n v="1028.3211100000001"/>
    <n v="1136.7839099999999"/>
    <n v="54.516999999999996"/>
    <n v="526.06900000000007"/>
    <n v="21.314999999999998"/>
    <n v="1662.8529099999998"/>
    <n v="1650.2529099999999"/>
    <n v="213"/>
    <n v="58"/>
    <n v="10"/>
    <n v="281"/>
    <n v="137"/>
    <n v="407"/>
    <n v="11"/>
    <n v="117"/>
    <n v="5"/>
    <n v="677"/>
    <n v="195"/>
    <n v="103"/>
    <n v="677"/>
    <n v="975"/>
    <n v="59"/>
    <n v="101"/>
    <n v="471"/>
    <n v="631"/>
    <n v="280.81400000000002"/>
    <n v="2.4"/>
    <n v="514.28800000000001"/>
    <n v="797.50199999999995"/>
    <n v="9"/>
    <n v="56"/>
    <n v="77"/>
    <n v="142"/>
    <n v="564"/>
    <n v="399"/>
    <n v="72"/>
    <n v="1035"/>
    <n v="12"/>
    <n v="33"/>
    <n v="64"/>
    <n v="109"/>
    <n v="496"/>
    <n v="128"/>
    <n v="15"/>
    <n v="164"/>
    <n v="0"/>
    <n v="803"/>
    <n v="33"/>
    <n v="103"/>
    <m/>
    <m/>
  </r>
  <r>
    <x v="25"/>
    <x v="3"/>
    <n v="214.38800000000001"/>
    <n v="448.90300000000002"/>
    <n v="0"/>
    <n v="249.46163999999999"/>
    <n v="912.75263999999993"/>
    <n v="899.67563999999993"/>
    <n v="1028.3211100000001"/>
    <n v="1136.7839099999999"/>
    <n v="54.516999999999996"/>
    <n v="526.06900000000007"/>
    <n v="21.314999999999998"/>
    <n v="1662.8529099999998"/>
    <n v="1650.2529099999999"/>
    <n v="213"/>
    <n v="58"/>
    <n v="10"/>
    <n v="281"/>
    <n v="137"/>
    <n v="407"/>
    <n v="11"/>
    <n v="117"/>
    <n v="5"/>
    <n v="677"/>
    <n v="195"/>
    <n v="103"/>
    <n v="677"/>
    <n v="975"/>
    <n v="59"/>
    <n v="101"/>
    <n v="471"/>
    <n v="631"/>
    <n v="280.81400000000002"/>
    <n v="2.4"/>
    <n v="514.28800000000001"/>
    <n v="797.50199999999995"/>
    <n v="9"/>
    <n v="56"/>
    <n v="77"/>
    <n v="142"/>
    <n v="564"/>
    <n v="399"/>
    <n v="72"/>
    <n v="1035"/>
    <n v="12"/>
    <n v="33"/>
    <n v="64"/>
    <n v="109"/>
    <n v="496"/>
    <n v="128"/>
    <n v="15"/>
    <n v="164"/>
    <n v="0"/>
    <n v="803"/>
    <n v="33"/>
    <n v="103"/>
    <m/>
    <m/>
  </r>
  <r>
    <x v="25"/>
    <x v="4"/>
    <n v="214.38800000000001"/>
    <n v="448.90300000000002"/>
    <n v="0"/>
    <n v="249.46163999999999"/>
    <n v="912.75263999999993"/>
    <n v="897.24363999999991"/>
    <n v="1023.4571099999999"/>
    <n v="1136.7839099999999"/>
    <n v="54.516999999999996"/>
    <n v="526.06900000000007"/>
    <n v="21.314999999999998"/>
    <n v="1662.8529099999998"/>
    <n v="1645.3889099999999"/>
    <n v="213"/>
    <n v="58"/>
    <n v="10"/>
    <n v="281"/>
    <n v="137"/>
    <n v="407"/>
    <n v="11"/>
    <n v="117"/>
    <n v="5"/>
    <n v="677"/>
    <n v="195"/>
    <n v="103"/>
    <n v="677"/>
    <n v="975"/>
    <n v="59"/>
    <n v="101"/>
    <n v="471"/>
    <n v="631"/>
    <n v="280.81400000000002"/>
    <n v="2.4"/>
    <n v="514.28800000000001"/>
    <n v="797.50199999999995"/>
    <n v="9"/>
    <n v="56"/>
    <n v="77"/>
    <n v="142"/>
    <n v="564"/>
    <n v="399"/>
    <n v="72"/>
    <n v="1035"/>
    <n v="12"/>
    <n v="33"/>
    <n v="64"/>
    <n v="109"/>
    <n v="496"/>
    <n v="128"/>
    <n v="15"/>
    <n v="164"/>
    <n v="0"/>
    <n v="803"/>
    <n v="33"/>
    <n v="103"/>
    <m/>
    <m/>
  </r>
  <r>
    <x v="25"/>
    <x v="5"/>
    <n v="214.38800000000001"/>
    <n v="448.90300000000002"/>
    <n v="0"/>
    <n v="249.46163999999999"/>
    <n v="912.75263999999993"/>
    <n v="897.24363999999991"/>
    <n v="1023.4571099999999"/>
    <n v="1136.7839099999999"/>
    <n v="54.516999999999996"/>
    <n v="526.06900000000007"/>
    <n v="21.314999999999998"/>
    <n v="1662.8529099999998"/>
    <n v="1645.3889099999999"/>
    <n v="213"/>
    <n v="58"/>
    <n v="10"/>
    <n v="281"/>
    <n v="137"/>
    <n v="407"/>
    <n v="11"/>
    <n v="117"/>
    <n v="5"/>
    <n v="677"/>
    <n v="195"/>
    <n v="103"/>
    <n v="677"/>
    <n v="975"/>
    <n v="59"/>
    <n v="101"/>
    <n v="471"/>
    <n v="631"/>
    <n v="280.81400000000002"/>
    <n v="2.4"/>
    <n v="514.28800000000001"/>
    <n v="797.50199999999995"/>
    <n v="9"/>
    <n v="56"/>
    <n v="77"/>
    <n v="142"/>
    <n v="564"/>
    <n v="399"/>
    <n v="72"/>
    <n v="1035"/>
    <n v="12"/>
    <n v="33"/>
    <n v="64"/>
    <n v="109"/>
    <n v="496"/>
    <n v="128"/>
    <n v="15"/>
    <n v="164"/>
    <n v="0"/>
    <n v="803"/>
    <n v="33"/>
    <n v="103"/>
    <m/>
    <m/>
  </r>
  <r>
    <x v="25"/>
    <x v="6"/>
    <n v="214.38800000000001"/>
    <n v="448.90300000000002"/>
    <n v="0"/>
    <n v="249.46163999999999"/>
    <n v="912.75263999999993"/>
    <n v="897.24363999999991"/>
    <n v="1023.4571099999999"/>
    <n v="1136.7839099999999"/>
    <n v="54.516999999999996"/>
    <n v="526.06900000000007"/>
    <n v="21.314999999999998"/>
    <n v="1662.8529099999998"/>
    <n v="1645.3889099999999"/>
    <n v="213"/>
    <n v="58"/>
    <n v="10"/>
    <n v="281"/>
    <n v="137"/>
    <n v="407"/>
    <n v="11"/>
    <n v="117"/>
    <n v="5"/>
    <n v="677"/>
    <n v="195"/>
    <n v="103"/>
    <n v="677"/>
    <n v="975"/>
    <n v="59"/>
    <n v="101"/>
    <n v="471"/>
    <n v="631"/>
    <n v="280.81400000000002"/>
    <n v="2.4"/>
    <n v="514.28800000000001"/>
    <n v="797.50199999999995"/>
    <n v="9"/>
    <n v="56"/>
    <n v="77"/>
    <n v="142"/>
    <n v="564"/>
    <n v="399"/>
    <n v="72"/>
    <n v="1035"/>
    <n v="12"/>
    <n v="33"/>
    <n v="64"/>
    <n v="109"/>
    <n v="496"/>
    <n v="128"/>
    <n v="15"/>
    <n v="164"/>
    <n v="0"/>
    <n v="803"/>
    <n v="33"/>
    <n v="103"/>
    <m/>
    <m/>
  </r>
  <r>
    <x v="25"/>
    <x v="7"/>
    <n v="214.38800000000001"/>
    <n v="448.90300000000002"/>
    <n v="0"/>
    <n v="249.46163999999999"/>
    <n v="912.75263999999993"/>
    <n v="897.24363999999991"/>
    <n v="1023.4571099999999"/>
    <n v="1136.7839099999999"/>
    <n v="54.516999999999996"/>
    <n v="526.06900000000007"/>
    <n v="21.314999999999998"/>
    <n v="1662.8529099999998"/>
    <n v="1645.3889099999999"/>
    <n v="213"/>
    <n v="58"/>
    <n v="10"/>
    <n v="281"/>
    <n v="137"/>
    <n v="407"/>
    <n v="11"/>
    <n v="117"/>
    <n v="5"/>
    <n v="677"/>
    <n v="195"/>
    <n v="103"/>
    <n v="677"/>
    <n v="975"/>
    <n v="59"/>
    <n v="101"/>
    <n v="471"/>
    <n v="631"/>
    <n v="280.81400000000002"/>
    <n v="2.4"/>
    <n v="514.28800000000001"/>
    <n v="797.50199999999995"/>
    <n v="9"/>
    <n v="56"/>
    <n v="77"/>
    <n v="142"/>
    <n v="564"/>
    <n v="399"/>
    <n v="72"/>
    <n v="1035"/>
    <n v="12"/>
    <n v="33"/>
    <n v="64"/>
    <n v="109"/>
    <n v="496"/>
    <n v="128"/>
    <n v="15"/>
    <n v="164"/>
    <n v="0"/>
    <n v="803"/>
    <n v="33"/>
    <n v="103"/>
    <m/>
    <m/>
  </r>
  <r>
    <x v="25"/>
    <x v="8"/>
    <n v="214.38800000000001"/>
    <n v="448.90300000000002"/>
    <n v="0"/>
    <n v="249.46163999999999"/>
    <n v="912.75263999999993"/>
    <n v="897.24363999999991"/>
    <n v="1023.4571099999999"/>
    <n v="1136.7839099999999"/>
    <n v="54.516999999999996"/>
    <n v="526.06900000000007"/>
    <n v="21.314999999999998"/>
    <n v="1662.8529099999998"/>
    <n v="1645.3889099999999"/>
    <n v="213"/>
    <n v="58"/>
    <n v="10"/>
    <n v="281"/>
    <n v="137"/>
    <n v="407"/>
    <n v="11"/>
    <n v="117"/>
    <n v="5"/>
    <n v="677"/>
    <n v="195"/>
    <n v="103"/>
    <n v="677"/>
    <n v="975"/>
    <n v="59"/>
    <n v="101"/>
    <n v="471"/>
    <n v="631"/>
    <n v="280.81400000000002"/>
    <n v="2.4"/>
    <n v="514.28800000000001"/>
    <n v="797.50199999999995"/>
    <n v="9"/>
    <n v="56"/>
    <n v="77"/>
    <n v="142"/>
    <n v="564"/>
    <n v="399"/>
    <n v="72"/>
    <n v="1035"/>
    <n v="12"/>
    <n v="33"/>
    <n v="64"/>
    <n v="109"/>
    <n v="496"/>
    <n v="128"/>
    <n v="15"/>
    <n v="164"/>
    <n v="0"/>
    <n v="803"/>
    <n v="33"/>
    <n v="103"/>
    <m/>
    <m/>
  </r>
  <r>
    <x v="25"/>
    <x v="9"/>
    <n v="214.38800000000001"/>
    <n v="440.81799999999998"/>
    <n v="0"/>
    <n v="257.54663999999997"/>
    <n v="912.75263999999993"/>
    <n v="897.24363999999991"/>
    <n v="1023.4571099999999"/>
    <n v="1120.61391"/>
    <n v="54.516999999999996"/>
    <n v="542.23900000000003"/>
    <n v="21.314999999999998"/>
    <n v="1662.8529099999998"/>
    <n v="1645.3889099999999"/>
    <n v="213"/>
    <n v="58"/>
    <n v="10"/>
    <n v="281"/>
    <n v="137"/>
    <n v="407"/>
    <n v="11"/>
    <n v="117"/>
    <n v="5"/>
    <n v="677"/>
    <n v="195"/>
    <n v="103"/>
    <n v="677"/>
    <n v="975"/>
    <n v="59"/>
    <n v="101"/>
    <n v="471"/>
    <n v="631"/>
    <n v="280.81400000000002"/>
    <n v="2.4"/>
    <n v="514.28800000000001"/>
    <n v="797.50199999999995"/>
    <n v="9"/>
    <n v="56"/>
    <n v="77"/>
    <n v="142"/>
    <n v="564"/>
    <n v="399"/>
    <n v="72"/>
    <n v="1035"/>
    <n v="12"/>
    <n v="33"/>
    <n v="64"/>
    <n v="109"/>
    <n v="496"/>
    <n v="128"/>
    <n v="15"/>
    <n v="164"/>
    <n v="0"/>
    <n v="803"/>
    <n v="33"/>
    <n v="103"/>
    <m/>
    <m/>
  </r>
  <r>
    <x v="25"/>
    <x v="10"/>
    <n v="248.28799999999998"/>
    <n v="440.81799999999998"/>
    <n v="0"/>
    <n v="257.54663999999997"/>
    <n v="946.65264000000002"/>
    <n v="931.14364"/>
    <n v="1061.0341099999998"/>
    <n v="1154.5139099999999"/>
    <n v="54.516999999999996"/>
    <n v="542.23900000000003"/>
    <n v="21.314999999999998"/>
    <n v="1696.7529099999997"/>
    <n v="1679.2889099999998"/>
    <n v="214"/>
    <n v="58"/>
    <n v="10"/>
    <n v="282"/>
    <n v="137"/>
    <n v="407"/>
    <n v="11"/>
    <n v="117"/>
    <n v="5"/>
    <n v="677"/>
    <n v="195"/>
    <n v="103"/>
    <n v="677"/>
    <n v="975"/>
    <n v="59"/>
    <n v="101"/>
    <n v="471"/>
    <n v="631"/>
    <n v="280.81400000000002"/>
    <n v="2.4"/>
    <n v="514.28800000000001"/>
    <n v="797.50199999999995"/>
    <n v="9"/>
    <n v="56"/>
    <n v="77"/>
    <n v="142"/>
    <n v="564"/>
    <n v="399"/>
    <n v="72"/>
    <n v="1035"/>
    <n v="12"/>
    <n v="33"/>
    <n v="64"/>
    <n v="109"/>
    <n v="496"/>
    <n v="128"/>
    <n v="15"/>
    <n v="164"/>
    <n v="0"/>
    <n v="803"/>
    <n v="33"/>
    <n v="103"/>
    <m/>
    <m/>
  </r>
  <r>
    <x v="25"/>
    <x v="11"/>
    <n v="248.28799999999998"/>
    <n v="440.81799999999998"/>
    <n v="0"/>
    <n v="257.54663999999997"/>
    <n v="946.65264000000002"/>
    <n v="931.14364"/>
    <n v="1061.0341099999998"/>
    <n v="1154.5139099999999"/>
    <n v="54.516999999999996"/>
    <n v="542.23900000000003"/>
    <n v="21.314999999999998"/>
    <n v="1696.7529099999997"/>
    <n v="1679.2889099999998"/>
    <n v="214"/>
    <n v="58"/>
    <n v="10"/>
    <n v="282"/>
    <n v="137"/>
    <n v="407"/>
    <n v="11"/>
    <n v="117"/>
    <n v="5"/>
    <n v="677"/>
    <n v="195"/>
    <n v="103"/>
    <n v="677"/>
    <n v="975"/>
    <n v="59"/>
    <n v="101"/>
    <n v="471"/>
    <n v="631"/>
    <n v="280.81400000000002"/>
    <n v="2.4"/>
    <n v="514.28800000000001"/>
    <n v="797.50199999999995"/>
    <n v="9"/>
    <n v="56"/>
    <n v="77"/>
    <n v="142"/>
    <n v="564"/>
    <n v="399"/>
    <n v="72"/>
    <n v="1035"/>
    <n v="12"/>
    <n v="33"/>
    <n v="64"/>
    <n v="109"/>
    <n v="496"/>
    <n v="128"/>
    <n v="15"/>
    <n v="164"/>
    <n v="0"/>
    <n v="803"/>
    <n v="33"/>
    <n v="103"/>
    <m/>
    <m/>
  </r>
  <r>
    <x v="26"/>
    <x v="0"/>
    <n v="248.28799999999998"/>
    <n v="440.81799999999998"/>
    <n v="0"/>
    <n v="257.54663999999997"/>
    <n v="946.65264000000002"/>
    <n v="931.14364"/>
    <n v="1061.0341099999998"/>
    <n v="1154.5139099999999"/>
    <n v="54.516999999999996"/>
    <n v="542.23900000000003"/>
    <n v="21.314999999999998"/>
    <n v="1696.7529099999997"/>
    <n v="1679.2889099999998"/>
    <n v="214"/>
    <n v="58"/>
    <n v="10"/>
    <n v="282"/>
    <n v="137"/>
    <n v="407"/>
    <n v="11"/>
    <n v="117"/>
    <n v="5"/>
    <n v="677"/>
    <n v="196"/>
    <n v="103"/>
    <n v="677"/>
    <n v="976"/>
    <n v="59"/>
    <n v="101"/>
    <n v="469"/>
    <n v="629"/>
    <n v="280.81400000000002"/>
    <n v="2.4"/>
    <n v="514.28800000000001"/>
    <n v="797.50199999999995"/>
    <n v="9"/>
    <n v="56"/>
    <n v="77"/>
    <n v="142"/>
    <n v="564"/>
    <n v="399"/>
    <n v="72"/>
    <n v="1035"/>
    <n v="12"/>
    <n v="33"/>
    <n v="64"/>
    <n v="109"/>
    <n v="496"/>
    <n v="128"/>
    <n v="15"/>
    <n v="164"/>
    <n v="0"/>
    <n v="803"/>
    <n v="33"/>
    <n v="103"/>
    <m/>
    <m/>
  </r>
  <r>
    <x v="26"/>
    <x v="1"/>
    <n v="248.28799999999998"/>
    <n v="440.81799999999998"/>
    <n v="0"/>
    <n v="257.54663999999997"/>
    <n v="946.65264000000002"/>
    <n v="931.14364"/>
    <n v="1051.43255"/>
    <n v="1154.5139099999999"/>
    <n v="54.516999999999996"/>
    <n v="542.23900000000003"/>
    <n v="21.314999999999998"/>
    <n v="1696.7529099999997"/>
    <n v="1679.2889099999998"/>
    <n v="214"/>
    <n v="58"/>
    <n v="10"/>
    <n v="282"/>
    <n v="137"/>
    <n v="407"/>
    <n v="11"/>
    <n v="117"/>
    <n v="5"/>
    <n v="677"/>
    <n v="196"/>
    <n v="103"/>
    <n v="677"/>
    <n v="976"/>
    <n v="59"/>
    <n v="101"/>
    <n v="469"/>
    <n v="629"/>
    <n v="280.81400000000002"/>
    <n v="2.4"/>
    <n v="514.28800000000001"/>
    <n v="797.50199999999995"/>
    <n v="9"/>
    <n v="56"/>
    <n v="77"/>
    <n v="142"/>
    <n v="564"/>
    <n v="399"/>
    <n v="72"/>
    <n v="1035"/>
    <n v="12"/>
    <n v="33"/>
    <n v="64"/>
    <n v="109"/>
    <n v="496"/>
    <n v="128"/>
    <n v="15"/>
    <n v="164"/>
    <n v="0"/>
    <n v="803"/>
    <n v="33"/>
    <n v="103"/>
    <m/>
    <m/>
  </r>
  <r>
    <x v="26"/>
    <x v="2"/>
    <n v="248.28799999999998"/>
    <n v="440.81799999999998"/>
    <n v="0"/>
    <n v="257.54663999999997"/>
    <n v="946.65264000000002"/>
    <n v="931.14364"/>
    <n v="1051.43255"/>
    <n v="1154.5139099999999"/>
    <n v="54.516999999999996"/>
    <n v="542.23900000000003"/>
    <n v="21.314999999999998"/>
    <n v="1696.7529099999997"/>
    <n v="1679.2889099999998"/>
    <n v="214"/>
    <n v="58"/>
    <n v="10"/>
    <n v="282"/>
    <n v="137"/>
    <n v="407"/>
    <n v="11"/>
    <n v="117"/>
    <n v="5"/>
    <n v="677"/>
    <n v="196"/>
    <n v="103"/>
    <n v="677"/>
    <n v="976"/>
    <n v="59"/>
    <n v="101"/>
    <n v="469"/>
    <n v="629"/>
    <n v="280.81400000000002"/>
    <n v="2.4"/>
    <n v="514.28800000000001"/>
    <n v="797.50199999999995"/>
    <n v="9"/>
    <n v="56"/>
    <n v="77"/>
    <n v="142"/>
    <n v="564"/>
    <n v="399"/>
    <n v="72"/>
    <n v="1035"/>
    <n v="12"/>
    <n v="33"/>
    <n v="64"/>
    <n v="109"/>
    <n v="496"/>
    <n v="128"/>
    <n v="15"/>
    <n v="164"/>
    <n v="0"/>
    <n v="803"/>
    <n v="33"/>
    <n v="103"/>
    <m/>
    <m/>
  </r>
  <r>
    <x v="26"/>
    <x v="3"/>
    <n v="248.28799999999998"/>
    <n v="440.81799999999998"/>
    <n v="0"/>
    <n v="257.54663999999997"/>
    <n v="946.65264000000002"/>
    <n v="931.14364"/>
    <n v="1051.43255"/>
    <n v="1154.5139099999999"/>
    <n v="54.516999999999996"/>
    <n v="542.23900000000003"/>
    <n v="21.314999999999998"/>
    <n v="1696.7529099999997"/>
    <n v="1679.2889099999998"/>
    <n v="214"/>
    <n v="58"/>
    <n v="10"/>
    <n v="282"/>
    <n v="137"/>
    <n v="407"/>
    <n v="11"/>
    <n v="117"/>
    <n v="5"/>
    <n v="677"/>
    <n v="196"/>
    <n v="103"/>
    <n v="677"/>
    <n v="976"/>
    <n v="59"/>
    <n v="101"/>
    <n v="469"/>
    <n v="629"/>
    <n v="280.81400000000002"/>
    <n v="2.4"/>
    <n v="514.28800000000001"/>
    <n v="797.50199999999995"/>
    <n v="9"/>
    <n v="56"/>
    <n v="77"/>
    <n v="142"/>
    <n v="564"/>
    <n v="399"/>
    <n v="72"/>
    <n v="1035"/>
    <n v="12"/>
    <n v="33"/>
    <n v="64"/>
    <n v="109"/>
    <n v="496"/>
    <n v="128"/>
    <n v="15"/>
    <n v="164"/>
    <n v="0"/>
    <n v="803"/>
    <n v="33"/>
    <n v="103"/>
    <m/>
    <m/>
  </r>
  <r>
    <x v="26"/>
    <x v="4"/>
    <n v="248.28799999999998"/>
    <n v="440.81799999999998"/>
    <n v="0"/>
    <n v="257.54663999999997"/>
    <n v="946.65264000000002"/>
    <n v="931.14364"/>
    <n v="1061.0341099999998"/>
    <n v="1154.5139099999999"/>
    <n v="54.516999999999996"/>
    <n v="542.23900000000003"/>
    <n v="21.314999999999998"/>
    <n v="1696.7529099999997"/>
    <n v="1679.2889099999998"/>
    <n v="214"/>
    <n v="58"/>
    <n v="10"/>
    <n v="282"/>
    <n v="137"/>
    <n v="407"/>
    <n v="11"/>
    <n v="117"/>
    <n v="5"/>
    <n v="677"/>
    <n v="196"/>
    <n v="103"/>
    <n v="677"/>
    <n v="976"/>
    <n v="59"/>
    <n v="101"/>
    <n v="469"/>
    <n v="629"/>
    <n v="280.81400000000002"/>
    <n v="2.4"/>
    <n v="514.28800000000001"/>
    <n v="797.50199999999995"/>
    <n v="9"/>
    <n v="56"/>
    <n v="77"/>
    <n v="142"/>
    <n v="564"/>
    <n v="399"/>
    <n v="72"/>
    <n v="1035"/>
    <n v="12"/>
    <n v="33"/>
    <n v="64"/>
    <n v="109"/>
    <n v="496"/>
    <n v="128"/>
    <n v="15"/>
    <n v="164"/>
    <n v="0"/>
    <n v="803"/>
    <n v="33"/>
    <n v="103"/>
    <m/>
    <m/>
  </r>
  <r>
    <x v="26"/>
    <x v="5"/>
    <n v="248.28799999999998"/>
    <n v="440.81799999999998"/>
    <n v="0"/>
    <n v="257.54663999999997"/>
    <n v="946.65264000000002"/>
    <n v="931.14364"/>
    <n v="1061.0341099999998"/>
    <n v="1154.5139099999999"/>
    <n v="54.516999999999996"/>
    <n v="542.23900000000003"/>
    <n v="21.314999999999998"/>
    <n v="1696.7529099999997"/>
    <n v="1679.2889099999998"/>
    <n v="214"/>
    <n v="58"/>
    <n v="10"/>
    <n v="282"/>
    <n v="137"/>
    <n v="407"/>
    <n v="11"/>
    <n v="117"/>
    <n v="5"/>
    <n v="677"/>
    <n v="196"/>
    <n v="103"/>
    <n v="677"/>
    <n v="976"/>
    <n v="59"/>
    <n v="101"/>
    <n v="469"/>
    <n v="629"/>
    <n v="280.81400000000002"/>
    <n v="2.4"/>
    <n v="514.28800000000001"/>
    <n v="797.50199999999995"/>
    <n v="9"/>
    <n v="56"/>
    <n v="77"/>
    <n v="142"/>
    <n v="564"/>
    <n v="399"/>
    <n v="72"/>
    <n v="1035"/>
    <n v="12"/>
    <n v="33"/>
    <n v="64"/>
    <n v="109"/>
    <n v="496"/>
    <n v="128"/>
    <n v="15"/>
    <n v="164"/>
    <n v="0"/>
    <n v="803"/>
    <n v="33"/>
    <n v="103"/>
    <m/>
    <m/>
  </r>
  <r>
    <x v="26"/>
    <x v="6"/>
    <n v="248.28799999999998"/>
    <n v="440.81799999999998"/>
    <n v="0"/>
    <n v="257.54663999999997"/>
    <n v="946.65264000000002"/>
    <n v="931.14364"/>
    <n v="1061.0341099999998"/>
    <n v="1154.5139099999999"/>
    <n v="54.516999999999996"/>
    <n v="542.23900000000003"/>
    <n v="21.314999999999998"/>
    <n v="1696.7529099999997"/>
    <n v="1679.2889099999998"/>
    <n v="214"/>
    <n v="58"/>
    <n v="10"/>
    <n v="282"/>
    <n v="137"/>
    <n v="407"/>
    <n v="11"/>
    <n v="117"/>
    <n v="5"/>
    <n v="677"/>
    <n v="196"/>
    <n v="103"/>
    <n v="677"/>
    <n v="976"/>
    <n v="59"/>
    <n v="101"/>
    <n v="469"/>
    <n v="629"/>
    <n v="280.81400000000002"/>
    <n v="2.4"/>
    <n v="514.28800000000001"/>
    <n v="797.50199999999995"/>
    <n v="9"/>
    <n v="56"/>
    <n v="77"/>
    <n v="142"/>
    <n v="564"/>
    <n v="399"/>
    <n v="72"/>
    <n v="1035"/>
    <n v="12"/>
    <n v="33"/>
    <n v="64"/>
    <n v="109"/>
    <n v="496"/>
    <n v="128"/>
    <n v="15"/>
    <n v="164"/>
    <n v="0"/>
    <n v="803"/>
    <n v="33"/>
    <n v="103"/>
    <m/>
    <m/>
  </r>
  <r>
    <x v="26"/>
    <x v="7"/>
    <n v="248.28799999999998"/>
    <n v="440.81799999999998"/>
    <n v="0"/>
    <n v="257.54663999999997"/>
    <n v="946.65264000000002"/>
    <n v="931.14364"/>
    <n v="1061.0341099999998"/>
    <n v="1154.5139099999999"/>
    <n v="54.516999999999996"/>
    <n v="542.23900000000003"/>
    <n v="21.314999999999998"/>
    <n v="1696.7529099999997"/>
    <n v="1679.2889099999998"/>
    <n v="214"/>
    <n v="58"/>
    <n v="10"/>
    <n v="282"/>
    <n v="137"/>
    <n v="407"/>
    <n v="11"/>
    <n v="117"/>
    <n v="5"/>
    <n v="677"/>
    <n v="196"/>
    <n v="103"/>
    <n v="677"/>
    <n v="976"/>
    <n v="59"/>
    <n v="101"/>
    <n v="469"/>
    <n v="629"/>
    <n v="280.81400000000002"/>
    <n v="2.4"/>
    <n v="514.28800000000001"/>
    <n v="797.50199999999995"/>
    <n v="9"/>
    <n v="56"/>
    <n v="77"/>
    <n v="142"/>
    <n v="564"/>
    <n v="399"/>
    <n v="72"/>
    <n v="1035"/>
    <n v="12"/>
    <n v="33"/>
    <n v="64"/>
    <n v="109"/>
    <n v="496"/>
    <n v="128"/>
    <n v="15"/>
    <n v="164"/>
    <n v="0"/>
    <n v="803"/>
    <n v="33"/>
    <n v="103"/>
    <m/>
    <m/>
  </r>
  <r>
    <x v="26"/>
    <x v="8"/>
    <n v="248.28799999999998"/>
    <n v="440.81799999999998"/>
    <n v="0"/>
    <n v="257.54663999999997"/>
    <n v="946.65264000000002"/>
    <n v="931.14364"/>
    <n v="1061.0341099999998"/>
    <n v="1154.5139099999999"/>
    <n v="54.516999999999996"/>
    <n v="542.23900000000003"/>
    <n v="21.314999999999998"/>
    <n v="1696.7529099999997"/>
    <n v="1679.2889099999998"/>
    <n v="214"/>
    <n v="58"/>
    <n v="10"/>
    <n v="282"/>
    <n v="137"/>
    <n v="407"/>
    <n v="11"/>
    <n v="117"/>
    <n v="5"/>
    <n v="677"/>
    <n v="196"/>
    <n v="103"/>
    <n v="677"/>
    <n v="976"/>
    <n v="59"/>
    <n v="101"/>
    <n v="469"/>
    <n v="629"/>
    <n v="280.81400000000002"/>
    <n v="2.4"/>
    <n v="514.28800000000001"/>
    <n v="797.50199999999995"/>
    <n v="9"/>
    <n v="56"/>
    <n v="77"/>
    <n v="142"/>
    <n v="564"/>
    <n v="399"/>
    <n v="72"/>
    <n v="1035"/>
    <n v="12"/>
    <n v="33"/>
    <n v="64"/>
    <n v="109"/>
    <n v="496"/>
    <n v="128"/>
    <n v="15"/>
    <n v="164"/>
    <n v="0"/>
    <n v="803"/>
    <n v="33"/>
    <n v="103"/>
    <m/>
    <m/>
  </r>
  <r>
    <x v="26"/>
    <x v="9"/>
    <n v="248.28799999999998"/>
    <n v="440.81799999999998"/>
    <n v="0"/>
    <n v="257.54663999999997"/>
    <n v="946.65264000000002"/>
    <n v="931.14364"/>
    <n v="1061.0341099999998"/>
    <n v="1154.5139099999999"/>
    <n v="54.516999999999996"/>
    <n v="542.23900000000003"/>
    <n v="21.314999999999998"/>
    <n v="1696.7529099999997"/>
    <n v="1679.2889099999998"/>
    <n v="214"/>
    <n v="58"/>
    <n v="10"/>
    <n v="282"/>
    <n v="137"/>
    <n v="407"/>
    <n v="11"/>
    <n v="117"/>
    <n v="5"/>
    <n v="677"/>
    <n v="196"/>
    <n v="103"/>
    <n v="677"/>
    <n v="976"/>
    <n v="59"/>
    <n v="101"/>
    <n v="469"/>
    <n v="629"/>
    <n v="280.81400000000002"/>
    <n v="2.4"/>
    <n v="514.28800000000001"/>
    <n v="797.50199999999995"/>
    <n v="9"/>
    <n v="56"/>
    <n v="77"/>
    <n v="142"/>
    <n v="564"/>
    <n v="399"/>
    <n v="72"/>
    <n v="1035"/>
    <n v="12"/>
    <n v="33"/>
    <n v="64"/>
    <n v="109"/>
    <n v="496"/>
    <n v="128"/>
    <n v="15"/>
    <n v="164"/>
    <n v="0"/>
    <n v="803"/>
    <n v="33"/>
    <n v="103"/>
    <m/>
    <m/>
  </r>
  <r>
    <x v="26"/>
    <x v="10"/>
    <n v="256.92999999999995"/>
    <n v="440.81799999999998"/>
    <n v="0"/>
    <n v="257.54663999999997"/>
    <n v="955.29464000000007"/>
    <n v="939.79464000000007"/>
    <n v="1069.7341099999999"/>
    <n v="1163.2139099999999"/>
    <n v="54.516999999999996"/>
    <n v="542.23900000000003"/>
    <n v="21.314999999999998"/>
    <n v="1705.4529099999997"/>
    <n v="1687.9889099999998"/>
    <n v="215"/>
    <n v="58"/>
    <n v="10"/>
    <n v="283"/>
    <n v="137"/>
    <n v="407"/>
    <n v="11"/>
    <n v="117"/>
    <n v="5"/>
    <n v="677"/>
    <n v="196"/>
    <n v="103"/>
    <n v="677"/>
    <n v="976"/>
    <n v="59"/>
    <n v="101"/>
    <n v="469"/>
    <n v="629"/>
    <n v="280.81400000000002"/>
    <n v="2.4"/>
    <n v="514.28800000000001"/>
    <n v="797.50199999999995"/>
    <n v="9"/>
    <n v="56"/>
    <n v="77"/>
    <n v="142"/>
    <n v="564"/>
    <n v="399"/>
    <n v="72"/>
    <n v="1035"/>
    <n v="12"/>
    <n v="33"/>
    <n v="64"/>
    <n v="109"/>
    <n v="496"/>
    <n v="128"/>
    <n v="15"/>
    <n v="164"/>
    <n v="0"/>
    <n v="803"/>
    <n v="33"/>
    <n v="103"/>
    <m/>
    <m/>
  </r>
  <r>
    <x v="26"/>
    <x v="11"/>
    <n v="256.92999999999995"/>
    <n v="440.81799999999998"/>
    <n v="0"/>
    <n v="257.54663999999997"/>
    <n v="955.29464000000007"/>
    <n v="939.79464000000007"/>
    <n v="1069.7341099999999"/>
    <n v="1163.2139099999999"/>
    <n v="54.516999999999996"/>
    <n v="542.23900000000003"/>
    <n v="21.314999999999998"/>
    <n v="1705.4529099999997"/>
    <n v="1687.9889099999998"/>
    <n v="216"/>
    <n v="58"/>
    <n v="10"/>
    <n v="284"/>
    <n v="137"/>
    <n v="407"/>
    <n v="11"/>
    <n v="117"/>
    <n v="5"/>
    <n v="677"/>
    <n v="196"/>
    <n v="103"/>
    <n v="677"/>
    <n v="976"/>
    <n v="59"/>
    <n v="101"/>
    <n v="469"/>
    <n v="629"/>
    <n v="280.81400000000002"/>
    <n v="2.4"/>
    <n v="514.28800000000001"/>
    <n v="797.50199999999995"/>
    <n v="9"/>
    <n v="56"/>
    <n v="77"/>
    <n v="142"/>
    <n v="564"/>
    <n v="399"/>
    <n v="72"/>
    <n v="1035"/>
    <n v="12"/>
    <n v="33"/>
    <n v="64"/>
    <n v="109"/>
    <n v="496"/>
    <n v="128"/>
    <n v="15"/>
    <n v="164"/>
    <n v="0"/>
    <n v="803"/>
    <n v="33"/>
    <n v="103"/>
    <m/>
    <m/>
  </r>
  <r>
    <x v="27"/>
    <x v="0"/>
    <n v="256.92999999999995"/>
    <n v="440.81799999999998"/>
    <n v="0"/>
    <n v="257.54663999999997"/>
    <n v="955.29464000000007"/>
    <n v="939.79464000000007"/>
    <n v="1069.7341099999999"/>
    <n v="1163.2139099999999"/>
    <n v="54.516999999999996"/>
    <n v="542.23900000000003"/>
    <n v="21.314999999999998"/>
    <n v="1705.4529099999997"/>
    <n v="1687.9889099999998"/>
    <n v="210"/>
    <n v="52"/>
    <n v="22"/>
    <n v="284"/>
    <n v="139"/>
    <n v="397"/>
    <n v="9"/>
    <n v="99"/>
    <n v="12"/>
    <n v="656"/>
    <n v="282"/>
    <n v="109"/>
    <n v="656"/>
    <n v="1047"/>
    <n v="40"/>
    <n v="110"/>
    <n v="404"/>
    <n v="554"/>
    <n v="291.44200000000001"/>
    <n v="190.75200000000001"/>
    <n v="376.24299999999999"/>
    <n v="858.43700000000001"/>
    <n v="28"/>
    <n v="55"/>
    <n v="85"/>
    <n v="168"/>
    <n v="512"/>
    <n v="379"/>
    <n v="59"/>
    <n v="950"/>
    <n v="45"/>
    <n v="7"/>
    <n v="67"/>
    <n v="119"/>
    <n v="300"/>
    <n v="206"/>
    <n v="0"/>
    <n v="234"/>
    <n v="18"/>
    <n v="758"/>
    <n v="7"/>
    <n v="160"/>
    <m/>
    <m/>
  </r>
  <r>
    <x v="27"/>
    <x v="1"/>
    <n v="256.92999999999995"/>
    <n v="440.81799999999998"/>
    <n v="0"/>
    <n v="257.54663999999997"/>
    <n v="955.29464000000007"/>
    <n v="939.79464000000007"/>
    <n v="1069.7341099999999"/>
    <n v="1163.2139099999999"/>
    <n v="54.516999999999996"/>
    <n v="542.23900000000003"/>
    <n v="21.314999999999998"/>
    <n v="1705.4529099999997"/>
    <n v="1687.9889099999998"/>
    <n v="210"/>
    <n v="52"/>
    <n v="22"/>
    <n v="284"/>
    <n v="139"/>
    <n v="397"/>
    <n v="9"/>
    <n v="99"/>
    <n v="12"/>
    <n v="656"/>
    <n v="282"/>
    <n v="109"/>
    <n v="656"/>
    <n v="1047"/>
    <n v="40"/>
    <n v="110"/>
    <n v="404"/>
    <n v="554"/>
    <n v="291.44200000000001"/>
    <n v="190.75200000000001"/>
    <n v="376.24299999999999"/>
    <n v="858.43700000000001"/>
    <n v="28"/>
    <n v="55"/>
    <n v="85"/>
    <n v="168"/>
    <n v="512"/>
    <n v="379"/>
    <n v="59"/>
    <n v="950"/>
    <n v="45"/>
    <n v="7"/>
    <n v="67"/>
    <n v="119"/>
    <n v="300"/>
    <n v="206"/>
    <n v="0"/>
    <n v="234"/>
    <n v="18"/>
    <n v="758"/>
    <n v="7"/>
    <n v="160"/>
    <m/>
    <m/>
  </r>
  <r>
    <x v="27"/>
    <x v="2"/>
    <n v="256.92999999999995"/>
    <n v="440.81799999999998"/>
    <n v="0"/>
    <n v="257.54663999999997"/>
    <n v="955.29464000000007"/>
    <n v="939.79464000000007"/>
    <n v="989.38011000000006"/>
    <n v="1163.2139099999999"/>
    <n v="54.516999999999996"/>
    <n v="542.23900000000003"/>
    <n v="21.314999999999998"/>
    <n v="1705.4529099999997"/>
    <n v="1687.9889099999998"/>
    <n v="210"/>
    <n v="52"/>
    <n v="22"/>
    <n v="284"/>
    <n v="139"/>
    <n v="397"/>
    <n v="9"/>
    <n v="99"/>
    <n v="12"/>
    <n v="656"/>
    <n v="282"/>
    <n v="109"/>
    <n v="656"/>
    <n v="1047"/>
    <n v="40"/>
    <n v="110"/>
    <n v="404"/>
    <n v="554"/>
    <n v="291.44200000000001"/>
    <n v="190.75200000000001"/>
    <n v="376.24299999999999"/>
    <n v="858.43700000000001"/>
    <n v="28"/>
    <n v="55"/>
    <n v="85"/>
    <n v="168"/>
    <n v="512"/>
    <n v="379"/>
    <n v="59"/>
    <n v="950"/>
    <n v="45"/>
    <n v="7"/>
    <n v="67"/>
    <n v="119"/>
    <n v="300"/>
    <n v="206"/>
    <n v="0"/>
    <n v="234"/>
    <n v="18"/>
    <n v="758"/>
    <n v="7"/>
    <n v="160"/>
    <m/>
    <m/>
  </r>
  <r>
    <x v="27"/>
    <x v="3"/>
    <n v="256.92999999999995"/>
    <n v="440.81799999999998"/>
    <n v="0"/>
    <n v="257.54663999999997"/>
    <n v="955.29464000000007"/>
    <n v="938.85164000000009"/>
    <n v="963.65611000000001"/>
    <n v="1163.2139099999999"/>
    <n v="54.516999999999996"/>
    <n v="542.23900000000003"/>
    <n v="21.314999999999998"/>
    <n v="1705.4529099999997"/>
    <n v="1687.9889099999998"/>
    <n v="210"/>
    <n v="52"/>
    <n v="22"/>
    <n v="284"/>
    <n v="139"/>
    <n v="397"/>
    <n v="9"/>
    <n v="99"/>
    <n v="12"/>
    <n v="656"/>
    <n v="282"/>
    <n v="109"/>
    <n v="656"/>
    <n v="1047"/>
    <n v="40"/>
    <n v="110"/>
    <n v="404"/>
    <n v="554"/>
    <n v="291.44200000000001"/>
    <n v="190.75200000000001"/>
    <n v="376.24299999999999"/>
    <n v="858.43700000000001"/>
    <n v="28"/>
    <n v="55"/>
    <n v="85"/>
    <n v="168"/>
    <n v="512"/>
    <n v="379"/>
    <n v="59"/>
    <n v="950"/>
    <n v="45"/>
    <n v="7"/>
    <n v="67"/>
    <n v="119"/>
    <n v="300"/>
    <n v="206"/>
    <n v="0"/>
    <n v="234"/>
    <n v="18"/>
    <n v="758"/>
    <n v="7"/>
    <n v="160"/>
    <m/>
    <m/>
  </r>
  <r>
    <x v="27"/>
    <x v="4"/>
    <n v="256.92999999999995"/>
    <n v="440.81799999999998"/>
    <n v="0"/>
    <n v="257.54663999999997"/>
    <n v="955.29464000000007"/>
    <n v="938.85164000000009"/>
    <n v="963.65611000000001"/>
    <n v="1163.2139099999999"/>
    <n v="54.516999999999996"/>
    <n v="542.23900000000003"/>
    <n v="21.314999999999998"/>
    <n v="1705.4529099999997"/>
    <n v="1687.9889099999998"/>
    <n v="210"/>
    <n v="52"/>
    <n v="22"/>
    <n v="284"/>
    <n v="139"/>
    <n v="397"/>
    <n v="9"/>
    <n v="99"/>
    <n v="12"/>
    <n v="656"/>
    <n v="282"/>
    <n v="109"/>
    <n v="656"/>
    <n v="1047"/>
    <n v="40"/>
    <n v="110"/>
    <n v="404"/>
    <n v="554"/>
    <n v="291.44200000000001"/>
    <n v="190.75200000000001"/>
    <n v="376.24299999999999"/>
    <n v="858.43700000000001"/>
    <n v="28"/>
    <n v="55"/>
    <n v="85"/>
    <n v="168"/>
    <n v="512"/>
    <n v="379"/>
    <n v="59"/>
    <n v="950"/>
    <n v="45"/>
    <n v="7"/>
    <n v="67"/>
    <n v="119"/>
    <n v="300"/>
    <n v="206"/>
    <n v="0"/>
    <n v="234"/>
    <n v="18"/>
    <n v="758"/>
    <n v="7"/>
    <n v="160"/>
    <m/>
    <m/>
  </r>
  <r>
    <x v="27"/>
    <x v="5"/>
    <n v="256.92999999999995"/>
    <n v="440.81799999999998"/>
    <n v="0"/>
    <n v="257.54663999999997"/>
    <n v="955.29464000000007"/>
    <n v="938.85164000000009"/>
    <n v="963.65611000000001"/>
    <n v="1163.2139099999999"/>
    <n v="54.516999999999996"/>
    <n v="542.23900000000003"/>
    <n v="21.314999999999998"/>
    <n v="1705.4529099999997"/>
    <n v="1687.9889099999998"/>
    <n v="210"/>
    <n v="52"/>
    <n v="22"/>
    <n v="284"/>
    <n v="139"/>
    <n v="397"/>
    <n v="9"/>
    <n v="99"/>
    <n v="12"/>
    <n v="656"/>
    <n v="282"/>
    <n v="109"/>
    <n v="656"/>
    <n v="1047"/>
    <n v="40"/>
    <n v="110"/>
    <n v="404"/>
    <n v="554"/>
    <n v="291.44200000000001"/>
    <n v="190.75200000000001"/>
    <n v="376.24299999999999"/>
    <n v="858.43700000000001"/>
    <n v="28"/>
    <n v="55"/>
    <n v="85"/>
    <n v="168"/>
    <n v="512"/>
    <n v="379"/>
    <n v="59"/>
    <n v="950"/>
    <n v="45"/>
    <n v="7"/>
    <n v="67"/>
    <n v="119"/>
    <n v="300"/>
    <n v="206"/>
    <n v="0"/>
    <n v="234"/>
    <n v="18"/>
    <n v="758"/>
    <n v="7"/>
    <n v="160"/>
    <m/>
    <m/>
  </r>
  <r>
    <x v="27"/>
    <x v="6"/>
    <n v="256.92999999999995"/>
    <n v="440.81799999999998"/>
    <n v="0"/>
    <n v="257.54663999999997"/>
    <n v="955.29464000000007"/>
    <n v="938.85164000000009"/>
    <n v="963.65611000000001"/>
    <n v="1163.2139099999999"/>
    <n v="54.516999999999996"/>
    <n v="542.23900000000003"/>
    <n v="21.314999999999998"/>
    <n v="1705.4529099999997"/>
    <n v="1687.9889099999998"/>
    <n v="210"/>
    <n v="52"/>
    <n v="22"/>
    <n v="284"/>
    <n v="139"/>
    <n v="397"/>
    <n v="9"/>
    <n v="99"/>
    <n v="12"/>
    <n v="656"/>
    <n v="282"/>
    <n v="109"/>
    <n v="656"/>
    <n v="1047"/>
    <n v="40"/>
    <n v="110"/>
    <n v="404"/>
    <n v="554"/>
    <n v="291.44200000000001"/>
    <n v="190.75200000000001"/>
    <n v="376.24299999999999"/>
    <n v="858.43700000000001"/>
    <n v="28"/>
    <n v="55"/>
    <n v="85"/>
    <n v="168"/>
    <n v="512"/>
    <n v="379"/>
    <n v="59"/>
    <n v="950"/>
    <n v="45"/>
    <n v="7"/>
    <n v="67"/>
    <n v="119"/>
    <n v="300"/>
    <n v="206"/>
    <n v="0"/>
    <n v="234"/>
    <n v="18"/>
    <n v="758"/>
    <n v="7"/>
    <n v="160"/>
    <m/>
    <m/>
  </r>
  <r>
    <x v="27"/>
    <x v="7"/>
    <n v="256.92999999999995"/>
    <n v="440.81799999999998"/>
    <n v="0"/>
    <n v="257.54663999999997"/>
    <n v="955.29464000000007"/>
    <n v="938.85164000000009"/>
    <n v="963.65611000000001"/>
    <n v="1163.2139099999999"/>
    <n v="54.516999999999996"/>
    <n v="542.23900000000003"/>
    <n v="21.314999999999998"/>
    <n v="1705.4529099999997"/>
    <n v="1687.9889099999998"/>
    <n v="210"/>
    <n v="52"/>
    <n v="22"/>
    <n v="284"/>
    <n v="139"/>
    <n v="397"/>
    <n v="9"/>
    <n v="99"/>
    <n v="12"/>
    <n v="656"/>
    <n v="282"/>
    <n v="109"/>
    <n v="656"/>
    <n v="1047"/>
    <n v="40"/>
    <n v="110"/>
    <n v="404"/>
    <n v="554"/>
    <n v="291.44200000000001"/>
    <n v="190.75200000000001"/>
    <n v="376.24299999999999"/>
    <n v="858.43700000000001"/>
    <n v="28"/>
    <n v="55"/>
    <n v="85"/>
    <n v="168"/>
    <n v="512"/>
    <n v="379"/>
    <n v="59"/>
    <n v="950"/>
    <n v="45"/>
    <n v="7"/>
    <n v="67"/>
    <n v="119"/>
    <n v="300"/>
    <n v="206"/>
    <n v="0"/>
    <n v="234"/>
    <n v="18"/>
    <n v="758"/>
    <n v="7"/>
    <n v="160"/>
    <m/>
    <m/>
  </r>
  <r>
    <x v="27"/>
    <x v="8"/>
    <n v="256.92999999999995"/>
    <n v="440.81799999999998"/>
    <n v="0"/>
    <n v="257.54663999999997"/>
    <n v="955.29464000000007"/>
    <n v="938.85164000000009"/>
    <n v="963.65611000000001"/>
    <n v="1163.2139099999999"/>
    <n v="54.516999999999996"/>
    <n v="542.23900000000003"/>
    <n v="21.314999999999998"/>
    <n v="1705.4529099999997"/>
    <n v="1687.9889099999998"/>
    <n v="210"/>
    <n v="52"/>
    <n v="22"/>
    <n v="284"/>
    <n v="139"/>
    <n v="397"/>
    <n v="9"/>
    <n v="99"/>
    <n v="12"/>
    <n v="656"/>
    <n v="282"/>
    <n v="109"/>
    <n v="656"/>
    <n v="1047"/>
    <n v="40"/>
    <n v="110"/>
    <n v="404"/>
    <n v="554"/>
    <n v="291.44200000000001"/>
    <n v="190.75200000000001"/>
    <n v="376.24299999999999"/>
    <n v="858.43700000000001"/>
    <n v="28"/>
    <n v="55"/>
    <n v="85"/>
    <n v="168"/>
    <n v="512"/>
    <n v="379"/>
    <n v="59"/>
    <n v="950"/>
    <n v="45"/>
    <n v="7"/>
    <n v="67"/>
    <n v="119"/>
    <n v="300"/>
    <n v="206"/>
    <n v="0"/>
    <n v="234"/>
    <n v="18"/>
    <n v="758"/>
    <n v="7"/>
    <n v="160"/>
    <m/>
    <m/>
  </r>
  <r>
    <x v="27"/>
    <x v="9"/>
    <n v="256.92999999999995"/>
    <n v="440.81799999999998"/>
    <n v="0"/>
    <n v="257.54663999999997"/>
    <n v="955.29464000000007"/>
    <n v="938.85164000000009"/>
    <n v="963.65611000000001"/>
    <n v="1163.2139099999999"/>
    <n v="54.516999999999996"/>
    <n v="542.23900000000003"/>
    <n v="21.314999999999998"/>
    <n v="1705.4529099999997"/>
    <n v="1687.9889099999998"/>
    <n v="210"/>
    <n v="52"/>
    <n v="22"/>
    <n v="284"/>
    <n v="139"/>
    <n v="397"/>
    <n v="9"/>
    <n v="99"/>
    <n v="12"/>
    <n v="656"/>
    <n v="282"/>
    <n v="109"/>
    <n v="656"/>
    <n v="1047"/>
    <n v="40"/>
    <n v="110"/>
    <n v="404"/>
    <n v="554"/>
    <n v="291.44200000000001"/>
    <n v="190.75200000000001"/>
    <n v="376.24299999999999"/>
    <n v="858.43700000000001"/>
    <n v="28"/>
    <n v="55"/>
    <n v="85"/>
    <n v="168"/>
    <n v="512"/>
    <n v="379"/>
    <n v="59"/>
    <n v="950"/>
    <n v="45"/>
    <n v="7"/>
    <n v="67"/>
    <n v="119"/>
    <n v="300"/>
    <n v="206"/>
    <n v="0"/>
    <n v="234"/>
    <n v="18"/>
    <n v="758"/>
    <n v="7"/>
    <n v="160"/>
    <m/>
    <m/>
  </r>
  <r>
    <x v="27"/>
    <x v="10"/>
    <n v="256.92999999999995"/>
    <n v="440.81799999999998"/>
    <n v="0"/>
    <n v="257.54663999999997"/>
    <n v="955.29464000000007"/>
    <n v="938.85164000000009"/>
    <n v="963.65611000000001"/>
    <n v="1163.2139099999999"/>
    <n v="54.516999999999996"/>
    <n v="542.23900000000003"/>
    <n v="21.314999999999998"/>
    <n v="1705.4529099999997"/>
    <n v="1687.9889099999998"/>
    <n v="210"/>
    <n v="52"/>
    <n v="22"/>
    <n v="284"/>
    <n v="139"/>
    <n v="397"/>
    <n v="9"/>
    <n v="99"/>
    <n v="12"/>
    <n v="656"/>
    <n v="282"/>
    <n v="109"/>
    <n v="656"/>
    <n v="1047"/>
    <n v="40"/>
    <n v="110"/>
    <n v="404"/>
    <n v="554"/>
    <n v="291.44200000000001"/>
    <n v="190.75200000000001"/>
    <n v="376.24299999999999"/>
    <n v="858.43700000000001"/>
    <n v="28"/>
    <n v="55"/>
    <n v="85"/>
    <n v="168"/>
    <n v="512"/>
    <n v="379"/>
    <n v="59"/>
    <n v="950"/>
    <n v="45"/>
    <n v="7"/>
    <n v="67"/>
    <n v="119"/>
    <n v="300"/>
    <n v="206"/>
    <n v="0"/>
    <n v="234"/>
    <n v="18"/>
    <n v="758"/>
    <n v="7"/>
    <n v="160"/>
    <m/>
    <m/>
  </r>
  <r>
    <x v="27"/>
    <x v="11"/>
    <n v="256.92999999999995"/>
    <n v="440.81799999999998"/>
    <n v="0"/>
    <n v="257.54663999999997"/>
    <n v="955.29464000000007"/>
    <n v="938.85164000000009"/>
    <n v="1007.58511"/>
    <n v="1163.2139099999999"/>
    <n v="54.516999999999996"/>
    <n v="542.23900000000003"/>
    <n v="21.314999999999998"/>
    <n v="1705.4529099999997"/>
    <n v="1687.9889099999998"/>
    <n v="210"/>
    <n v="52"/>
    <n v="22"/>
    <n v="284"/>
    <n v="139"/>
    <n v="397"/>
    <n v="9"/>
    <n v="99"/>
    <n v="12"/>
    <n v="656"/>
    <n v="282"/>
    <n v="109"/>
    <n v="656"/>
    <n v="1047"/>
    <n v="40"/>
    <n v="110"/>
    <n v="404"/>
    <n v="554"/>
    <n v="291.44200000000001"/>
    <n v="190.75200000000001"/>
    <n v="376.24299999999999"/>
    <n v="858.43700000000001"/>
    <n v="28"/>
    <n v="55"/>
    <n v="85"/>
    <n v="168"/>
    <n v="512"/>
    <n v="379"/>
    <n v="59"/>
    <n v="950"/>
    <n v="45"/>
    <n v="7"/>
    <n v="67"/>
    <n v="119"/>
    <n v="300"/>
    <n v="206"/>
    <n v="0"/>
    <n v="234"/>
    <n v="18"/>
    <n v="758"/>
    <n v="7"/>
    <n v="160"/>
    <m/>
    <m/>
  </r>
  <r>
    <x v="28"/>
    <x v="0"/>
    <n v="256.92999999999995"/>
    <n v="440.81799999999998"/>
    <n v="0"/>
    <n v="257.54663999999997"/>
    <n v="955.29464000000007"/>
    <n v="938.85164000000009"/>
    <n v="1007.58511"/>
    <n v="1163.2139099999999"/>
    <n v="54.516999999999996"/>
    <n v="542.23900000000003"/>
    <n v="21.314999999999998"/>
    <n v="1705.4529099999997"/>
    <n v="1687.9889099999998"/>
    <n v="210"/>
    <n v="52"/>
    <n v="22"/>
    <n v="284"/>
    <n v="139"/>
    <n v="397"/>
    <n v="9"/>
    <n v="99"/>
    <n v="12"/>
    <n v="656"/>
    <n v="282"/>
    <n v="109"/>
    <n v="656"/>
    <n v="1047"/>
    <n v="40"/>
    <n v="110"/>
    <n v="404"/>
    <n v="554"/>
    <n v="291.44200000000001"/>
    <n v="190.75200000000001"/>
    <n v="376.24299999999999"/>
    <n v="858.43700000000001"/>
    <n v="28"/>
    <n v="55"/>
    <n v="85"/>
    <n v="168"/>
    <n v="512"/>
    <n v="379"/>
    <n v="59"/>
    <n v="950"/>
    <n v="45"/>
    <n v="7"/>
    <n v="67"/>
    <n v="119"/>
    <n v="300"/>
    <n v="206"/>
    <n v="0"/>
    <n v="234"/>
    <n v="18"/>
    <n v="758"/>
    <n v="7"/>
    <n v="160"/>
    <m/>
    <m/>
  </r>
  <r>
    <x v="28"/>
    <x v="1"/>
    <n v="256.92999999999995"/>
    <n v="440.81799999999998"/>
    <n v="0"/>
    <n v="257.54663999999997"/>
    <n v="955.29464000000007"/>
    <n v="938.85164000000009"/>
    <n v="1007.58511"/>
    <n v="1163.2139099999999"/>
    <n v="54.516999999999996"/>
    <n v="542.23900000000003"/>
    <n v="21.314999999999998"/>
    <n v="1705.4529099999997"/>
    <n v="1687.9889099999998"/>
    <n v="210"/>
    <n v="52"/>
    <n v="22"/>
    <n v="284"/>
    <n v="139"/>
    <n v="397"/>
    <n v="9"/>
    <n v="99"/>
    <n v="12"/>
    <n v="656"/>
    <n v="282"/>
    <n v="109"/>
    <n v="656"/>
    <n v="1047"/>
    <n v="40"/>
    <n v="110"/>
    <n v="404"/>
    <n v="554"/>
    <n v="291.44200000000001"/>
    <n v="190.75200000000001"/>
    <n v="376.24299999999999"/>
    <n v="858.43700000000001"/>
    <n v="28"/>
    <n v="55"/>
    <n v="85"/>
    <n v="168"/>
    <n v="512"/>
    <n v="379"/>
    <n v="59"/>
    <n v="950"/>
    <n v="45"/>
    <n v="7"/>
    <n v="67"/>
    <n v="119"/>
    <n v="300"/>
    <n v="206"/>
    <n v="0"/>
    <n v="234"/>
    <n v="18"/>
    <n v="758"/>
    <n v="7"/>
    <n v="160"/>
    <m/>
    <m/>
  </r>
  <r>
    <x v="28"/>
    <x v="2"/>
    <n v="256.92999999999995"/>
    <n v="440.81799999999998"/>
    <n v="0"/>
    <n v="257.54663999999997"/>
    <n v="955.29464000000007"/>
    <n v="938.85164000000009"/>
    <n v="1007.58511"/>
    <n v="1163.2139099999999"/>
    <n v="54.516999999999996"/>
    <n v="542.23900000000003"/>
    <n v="21.314999999999998"/>
    <n v="1705.4529099999997"/>
    <n v="1687.9889099999998"/>
    <n v="210"/>
    <n v="52"/>
    <n v="22"/>
    <n v="284"/>
    <n v="139"/>
    <n v="397"/>
    <n v="9"/>
    <n v="99"/>
    <n v="12"/>
    <n v="656"/>
    <n v="282"/>
    <n v="109"/>
    <n v="656"/>
    <n v="1047"/>
    <n v="40"/>
    <n v="110"/>
    <n v="404"/>
    <n v="554"/>
    <n v="291.44200000000001"/>
    <n v="190.75200000000001"/>
    <n v="376.24299999999999"/>
    <n v="858.43700000000001"/>
    <n v="28"/>
    <n v="55"/>
    <n v="85"/>
    <n v="168"/>
    <n v="512"/>
    <n v="379"/>
    <n v="59"/>
    <n v="950"/>
    <n v="45"/>
    <n v="7"/>
    <n v="67"/>
    <n v="119"/>
    <n v="300"/>
    <n v="206"/>
    <n v="0"/>
    <n v="234"/>
    <n v="18"/>
    <n v="758"/>
    <n v="7"/>
    <n v="160"/>
    <m/>
    <m/>
  </r>
  <r>
    <x v="28"/>
    <x v="3"/>
    <n v="256.92999999999995"/>
    <n v="440.81799999999998"/>
    <n v="0"/>
    <n v="257.54663999999997"/>
    <n v="955.29464000000007"/>
    <n v="938.85164000000009"/>
    <n v="1007.58511"/>
    <n v="1163.2139099999999"/>
    <n v="54.516999999999996"/>
    <n v="542.23900000000003"/>
    <n v="21.314999999999998"/>
    <n v="1705.4529099999997"/>
    <n v="1687.9889099999998"/>
    <n v="210"/>
    <n v="52"/>
    <n v="22"/>
    <n v="284"/>
    <n v="139"/>
    <n v="397"/>
    <n v="9"/>
    <n v="99"/>
    <n v="12"/>
    <n v="656"/>
    <n v="282"/>
    <n v="109"/>
    <n v="656"/>
    <n v="1047"/>
    <n v="40"/>
    <n v="110"/>
    <n v="404"/>
    <n v="554"/>
    <n v="291.44200000000001"/>
    <n v="190.75200000000001"/>
    <n v="376.24299999999999"/>
    <n v="858.43700000000001"/>
    <n v="28"/>
    <n v="55"/>
    <n v="85"/>
    <n v="168"/>
    <n v="512"/>
    <n v="379"/>
    <n v="59"/>
    <n v="950"/>
    <n v="45"/>
    <n v="7"/>
    <n v="67"/>
    <n v="119"/>
    <n v="300"/>
    <n v="206"/>
    <n v="0"/>
    <n v="234"/>
    <n v="18"/>
    <n v="758"/>
    <n v="7"/>
    <n v="160"/>
    <m/>
    <m/>
  </r>
  <r>
    <x v="28"/>
    <x v="4"/>
    <n v="256.92999999999995"/>
    <n v="440.81799999999998"/>
    <n v="0"/>
    <n v="257.54663999999997"/>
    <n v="955.29464000000007"/>
    <n v="938.85164000000009"/>
    <n v="1007.58511"/>
    <n v="1163.2139099999999"/>
    <n v="54.516999999999996"/>
    <n v="542.23900000000003"/>
    <n v="21.314999999999998"/>
    <n v="1705.4529099999997"/>
    <n v="1687.9889099999998"/>
    <n v="210"/>
    <n v="52"/>
    <n v="22"/>
    <n v="284"/>
    <n v="139"/>
    <n v="397"/>
    <n v="9"/>
    <n v="99"/>
    <n v="12"/>
    <n v="656"/>
    <n v="282"/>
    <n v="109"/>
    <n v="656"/>
    <n v="1047"/>
    <n v="40"/>
    <n v="110"/>
    <n v="404"/>
    <n v="554"/>
    <n v="291.44200000000001"/>
    <n v="190.75200000000001"/>
    <n v="376.24299999999999"/>
    <n v="858.43700000000001"/>
    <n v="28"/>
    <n v="55"/>
    <n v="85"/>
    <n v="168"/>
    <n v="512"/>
    <n v="379"/>
    <n v="59"/>
    <n v="950"/>
    <n v="45"/>
    <n v="7"/>
    <n v="67"/>
    <n v="119"/>
    <n v="300"/>
    <n v="206"/>
    <n v="0"/>
    <n v="234"/>
    <n v="18"/>
    <n v="758"/>
    <n v="7"/>
    <n v="160"/>
    <m/>
    <m/>
  </r>
  <r>
    <x v="28"/>
    <x v="5"/>
    <n v="256.92999999999995"/>
    <n v="440.81799999999998"/>
    <n v="0"/>
    <n v="257.54663999999997"/>
    <n v="955.29464000000007"/>
    <n v="938.85164000000009"/>
    <n v="998.22100999999998"/>
    <n v="1163.2139099999999"/>
    <n v="54.516999999999996"/>
    <n v="542.23900000000003"/>
    <n v="21.314999999999998"/>
    <n v="1705.4529099999997"/>
    <n v="1687.9889099999998"/>
    <n v="210"/>
    <n v="52"/>
    <n v="22"/>
    <n v="284"/>
    <n v="139"/>
    <n v="397"/>
    <n v="9"/>
    <n v="99"/>
    <n v="12"/>
    <n v="656"/>
    <n v="282"/>
    <n v="109"/>
    <n v="656"/>
    <n v="1047"/>
    <n v="40"/>
    <n v="110"/>
    <n v="404"/>
    <n v="554"/>
    <n v="291.44200000000001"/>
    <n v="190.75200000000001"/>
    <n v="376.24299999999999"/>
    <n v="858.43700000000001"/>
    <n v="28"/>
    <n v="55"/>
    <n v="85"/>
    <n v="168"/>
    <n v="512"/>
    <n v="379"/>
    <n v="59"/>
    <n v="950"/>
    <n v="45"/>
    <n v="7"/>
    <n v="67"/>
    <n v="119"/>
    <n v="300"/>
    <n v="206"/>
    <n v="0"/>
    <n v="234"/>
    <n v="18"/>
    <n v="758"/>
    <n v="7"/>
    <n v="160"/>
    <m/>
    <m/>
  </r>
  <r>
    <x v="28"/>
    <x v="6"/>
    <n v="256.92999999999995"/>
    <n v="440.81799999999998"/>
    <n v="0"/>
    <n v="257.54663999999997"/>
    <n v="955.29464000000007"/>
    <n v="938.85164000000009"/>
    <n v="958.73600999999996"/>
    <n v="1163.2139099999999"/>
    <n v="54.516999999999996"/>
    <n v="542.23900000000003"/>
    <n v="21.314999999999998"/>
    <n v="1705.4529099999997"/>
    <n v="1687.9889099999998"/>
    <n v="210"/>
    <n v="52"/>
    <n v="22"/>
    <n v="284"/>
    <n v="139"/>
    <n v="397"/>
    <n v="9"/>
    <n v="99"/>
    <n v="12"/>
    <n v="656"/>
    <n v="282"/>
    <n v="109"/>
    <n v="656"/>
    <n v="1047"/>
    <n v="40"/>
    <n v="110"/>
    <n v="404"/>
    <n v="554"/>
    <n v="291.44200000000001"/>
    <n v="190.75200000000001"/>
    <n v="376.24299999999999"/>
    <n v="858.43700000000001"/>
    <n v="28"/>
    <n v="55"/>
    <n v="85"/>
    <n v="168"/>
    <n v="512"/>
    <n v="379"/>
    <n v="59"/>
    <n v="950"/>
    <n v="45"/>
    <n v="7"/>
    <n v="67"/>
    <n v="119"/>
    <n v="300"/>
    <n v="206"/>
    <n v="0"/>
    <n v="234"/>
    <n v="18"/>
    <n v="758"/>
    <n v="7"/>
    <n v="160"/>
    <m/>
    <m/>
  </r>
  <r>
    <x v="28"/>
    <x v="7"/>
    <n v="265.52699999999999"/>
    <n v="440.81799999999998"/>
    <n v="0"/>
    <n v="257.54663999999997"/>
    <n v="963.89164000000005"/>
    <n v="947.44864000000007"/>
    <n v="967.28400999999985"/>
    <n v="1171.7639099999999"/>
    <n v="54.516999999999996"/>
    <n v="542.23900000000003"/>
    <n v="21.314999999999998"/>
    <n v="1714.0029099999997"/>
    <n v="1696.5389099999998"/>
    <n v="211"/>
    <n v="52"/>
    <n v="22"/>
    <n v="285"/>
    <n v="139"/>
    <n v="397"/>
    <n v="9"/>
    <n v="99"/>
    <n v="12"/>
    <n v="656"/>
    <n v="282"/>
    <n v="109"/>
    <n v="656"/>
    <n v="1047"/>
    <n v="40"/>
    <n v="110"/>
    <n v="404"/>
    <n v="554"/>
    <n v="291.44200000000001"/>
    <n v="190.75200000000001"/>
    <n v="376.24299999999999"/>
    <n v="858.43700000000001"/>
    <n v="28"/>
    <n v="55"/>
    <n v="85"/>
    <n v="168"/>
    <n v="512"/>
    <n v="379"/>
    <n v="59"/>
    <n v="950"/>
    <n v="45"/>
    <n v="7"/>
    <n v="67"/>
    <n v="119"/>
    <n v="300"/>
    <n v="206"/>
    <n v="0"/>
    <n v="234"/>
    <n v="18"/>
    <n v="758"/>
    <n v="7"/>
    <n v="160"/>
    <m/>
    <m/>
  </r>
  <r>
    <x v="28"/>
    <x v="8"/>
    <n v="265.52699999999999"/>
    <n v="440.81799999999998"/>
    <n v="0"/>
    <n v="257.54663999999997"/>
    <n v="963.89164000000005"/>
    <n v="947.44864000000007"/>
    <n v="967.28400999999985"/>
    <n v="1171.7639099999999"/>
    <n v="54.516999999999996"/>
    <n v="542.23900000000003"/>
    <n v="21.314999999999998"/>
    <n v="1714.0029099999997"/>
    <n v="1696.5389099999998"/>
    <n v="211"/>
    <n v="52"/>
    <n v="22"/>
    <n v="285"/>
    <n v="139"/>
    <n v="397"/>
    <n v="9"/>
    <n v="99"/>
    <n v="12"/>
    <n v="656"/>
    <n v="282"/>
    <n v="109"/>
    <n v="656"/>
    <n v="1047"/>
    <n v="40"/>
    <n v="110"/>
    <n v="404"/>
    <n v="554"/>
    <n v="291.44200000000001"/>
    <n v="190.75200000000001"/>
    <n v="376.24299999999999"/>
    <n v="858.43700000000001"/>
    <n v="28"/>
    <n v="55"/>
    <n v="85"/>
    <n v="168"/>
    <n v="512"/>
    <n v="379"/>
    <n v="59"/>
    <n v="950"/>
    <n v="45"/>
    <n v="7"/>
    <n v="67"/>
    <n v="119"/>
    <n v="300"/>
    <n v="206"/>
    <n v="0"/>
    <n v="234"/>
    <n v="18"/>
    <n v="758"/>
    <n v="7"/>
    <n v="160"/>
    <m/>
    <m/>
  </r>
  <r>
    <x v="28"/>
    <x v="9"/>
    <n v="265.52699999999999"/>
    <n v="440.81799999999998"/>
    <n v="0"/>
    <n v="257.54663999999997"/>
    <n v="963.89164000000005"/>
    <n v="947.44864000000007"/>
    <n v="967.28400999999985"/>
    <n v="1171.7639099999999"/>
    <n v="54.516999999999996"/>
    <n v="542.23900000000003"/>
    <n v="21.314999999999998"/>
    <n v="1714.0029099999997"/>
    <n v="1696.5389099999998"/>
    <n v="211"/>
    <n v="52"/>
    <n v="22"/>
    <n v="285"/>
    <n v="139"/>
    <n v="397"/>
    <n v="9"/>
    <n v="99"/>
    <n v="12"/>
    <n v="656"/>
    <n v="282"/>
    <n v="109"/>
    <n v="656"/>
    <n v="1047"/>
    <n v="40"/>
    <n v="110"/>
    <n v="404"/>
    <n v="554"/>
    <n v="291.44200000000001"/>
    <n v="190.75200000000001"/>
    <n v="376.24299999999999"/>
    <n v="858.43700000000001"/>
    <n v="28"/>
    <n v="55"/>
    <n v="85"/>
    <n v="168"/>
    <n v="512"/>
    <n v="379"/>
    <n v="59"/>
    <n v="950"/>
    <n v="45"/>
    <n v="7"/>
    <n v="67"/>
    <n v="119"/>
    <n v="300"/>
    <n v="206"/>
    <n v="0"/>
    <n v="234"/>
    <n v="18"/>
    <n v="758"/>
    <n v="7"/>
    <n v="160"/>
    <m/>
    <m/>
  </r>
  <r>
    <x v="28"/>
    <x v="10"/>
    <n v="265.52699999999999"/>
    <n v="440.81799999999998"/>
    <n v="0"/>
    <n v="257.54663999999997"/>
    <n v="963.89164000000005"/>
    <n v="947.44864000000007"/>
    <n v="967.28400999999985"/>
    <n v="1171.7639099999999"/>
    <n v="54.516999999999996"/>
    <n v="542.23900000000003"/>
    <n v="21.314999999999998"/>
    <n v="1714.0029099999997"/>
    <n v="1696.5389099999998"/>
    <n v="211"/>
    <n v="52"/>
    <n v="22"/>
    <n v="285"/>
    <n v="139"/>
    <n v="397"/>
    <n v="9"/>
    <n v="99"/>
    <n v="12"/>
    <n v="656"/>
    <n v="282"/>
    <n v="109"/>
    <n v="656"/>
    <n v="1047"/>
    <n v="40"/>
    <n v="110"/>
    <n v="404"/>
    <n v="554"/>
    <n v="291.44200000000001"/>
    <n v="190.75200000000001"/>
    <n v="376.24299999999999"/>
    <n v="858.43700000000001"/>
    <n v="28"/>
    <n v="55"/>
    <n v="85"/>
    <n v="168"/>
    <n v="512"/>
    <n v="379"/>
    <n v="59"/>
    <n v="950"/>
    <n v="45"/>
    <n v="7"/>
    <n v="67"/>
    <n v="119"/>
    <n v="300"/>
    <n v="206"/>
    <n v="0"/>
    <n v="234"/>
    <n v="18"/>
    <n v="758"/>
    <n v="7"/>
    <n v="160"/>
    <m/>
    <m/>
  </r>
  <r>
    <x v="28"/>
    <x v="11"/>
    <n v="265.52699999999999"/>
    <n v="440.81799999999998"/>
    <n v="0"/>
    <n v="257.54663999999997"/>
    <n v="963.89164000000005"/>
    <n v="947.44864000000007"/>
    <n v="1012.4090099999999"/>
    <n v="1171.7639099999999"/>
    <n v="54.516999999999996"/>
    <n v="542.23900000000003"/>
    <n v="21.314999999999998"/>
    <n v="1714.0029099999997"/>
    <n v="1696.5389099999998"/>
    <n v="211"/>
    <n v="52"/>
    <n v="22"/>
    <n v="285"/>
    <n v="139"/>
    <n v="397"/>
    <n v="9"/>
    <n v="99"/>
    <n v="12"/>
    <n v="656"/>
    <n v="282"/>
    <n v="109"/>
    <n v="656"/>
    <n v="1047"/>
    <n v="40"/>
    <n v="110"/>
    <n v="404"/>
    <n v="554"/>
    <n v="291.44200000000001"/>
    <n v="190.75200000000001"/>
    <n v="376.24299999999999"/>
    <n v="858.43700000000001"/>
    <n v="28"/>
    <n v="55"/>
    <n v="85"/>
    <n v="168"/>
    <n v="512"/>
    <n v="379"/>
    <n v="59"/>
    <n v="950"/>
    <n v="45"/>
    <n v="7"/>
    <n v="67"/>
    <n v="119"/>
    <n v="300"/>
    <n v="206"/>
    <n v="0"/>
    <n v="234"/>
    <n v="18"/>
    <n v="758"/>
    <n v="7"/>
    <n v="160"/>
    <m/>
    <m/>
  </r>
  <r>
    <x v="29"/>
    <x v="0"/>
    <n v="265.52699999999999"/>
    <n v="440.47800000000007"/>
    <n v="0"/>
    <n v="258.18664000000001"/>
    <n v="964.19164000000001"/>
    <n v="947.74864000000002"/>
    <n v="1012.4090099999999"/>
    <n v="1171.7639099999999"/>
    <n v="54.516999999999996"/>
    <n v="542.23900000000003"/>
    <n v="21.314999999999998"/>
    <n v="1714.0029099999997"/>
    <n v="1696.5389099999998"/>
    <n v="211"/>
    <n v="53"/>
    <n v="21"/>
    <n v="285"/>
    <n v="131"/>
    <n v="406"/>
    <n v="15"/>
    <n v="102"/>
    <n v="36"/>
    <n v="690"/>
    <n v="288"/>
    <n v="114"/>
    <n v="695"/>
    <n v="1097"/>
    <n v="44"/>
    <n v="117"/>
    <n v="432"/>
    <n v="593"/>
    <n v="290.80200000000002"/>
    <n v="211.15700000000001"/>
    <n v="376.88299999999998"/>
    <n v="878.84199999999998"/>
    <n v="15"/>
    <n v="63"/>
    <n v="87"/>
    <n v="165"/>
    <n v="504"/>
    <n v="379"/>
    <n v="59"/>
    <n v="942"/>
    <n v="43"/>
    <n v="3"/>
    <n v="66"/>
    <n v="112"/>
    <n v="314"/>
    <n v="139"/>
    <n v="34"/>
    <n v="228"/>
    <n v="14"/>
    <n v="729"/>
    <n v="4"/>
    <n v="131"/>
    <m/>
    <m/>
  </r>
  <r>
    <x v="29"/>
    <x v="1"/>
    <n v="265.52699999999999"/>
    <n v="440.47800000000007"/>
    <n v="0"/>
    <n v="258.18664000000001"/>
    <n v="964.19164000000001"/>
    <n v="947.74864000000002"/>
    <n v="1012.4090099999999"/>
    <n v="1171.7639099999999"/>
    <n v="54.516999999999996"/>
    <n v="542.23900000000003"/>
    <n v="21.314999999999998"/>
    <n v="1714.0029099999997"/>
    <n v="1696.5389099999998"/>
    <n v="211"/>
    <n v="53"/>
    <n v="21"/>
    <n v="285"/>
    <n v="131"/>
    <n v="406"/>
    <n v="15"/>
    <n v="102"/>
    <n v="36"/>
    <n v="690"/>
    <n v="288"/>
    <n v="114"/>
    <n v="695"/>
    <n v="1097"/>
    <n v="44"/>
    <n v="117"/>
    <n v="432"/>
    <n v="593"/>
    <n v="290.80200000000002"/>
    <n v="211.15700000000001"/>
    <n v="376.88299999999998"/>
    <n v="878.84199999999998"/>
    <n v="15"/>
    <n v="63"/>
    <n v="87"/>
    <n v="165"/>
    <n v="504"/>
    <n v="379"/>
    <n v="59"/>
    <n v="942"/>
    <n v="43"/>
    <n v="3"/>
    <n v="66"/>
    <n v="112"/>
    <n v="314"/>
    <n v="139"/>
    <n v="34"/>
    <n v="228"/>
    <n v="14"/>
    <n v="729"/>
    <n v="4"/>
    <n v="131"/>
    <m/>
    <m/>
  </r>
  <r>
    <x v="29"/>
    <x v="2"/>
    <n v="265.52699999999999"/>
    <n v="440.47800000000007"/>
    <n v="0"/>
    <n v="258.18664000000001"/>
    <n v="964.19164000000001"/>
    <n v="947.74864000000002"/>
    <n v="1012.4090099999999"/>
    <n v="1171.7639099999999"/>
    <n v="54.516999999999996"/>
    <n v="542.23900000000003"/>
    <n v="21.314999999999998"/>
    <n v="1714.0029099999997"/>
    <n v="1696.5389099999998"/>
    <n v="211"/>
    <n v="53"/>
    <n v="21"/>
    <n v="285"/>
    <n v="131"/>
    <n v="406"/>
    <n v="15"/>
    <n v="102"/>
    <n v="36"/>
    <n v="690"/>
    <n v="288"/>
    <n v="114"/>
    <n v="695"/>
    <n v="1097"/>
    <n v="44"/>
    <n v="117"/>
    <n v="432"/>
    <n v="593"/>
    <n v="290.80200000000002"/>
    <n v="211.15700000000001"/>
    <n v="376.88299999999998"/>
    <n v="878.84199999999998"/>
    <n v="15"/>
    <n v="63"/>
    <n v="87"/>
    <n v="165"/>
    <n v="504"/>
    <n v="379"/>
    <n v="59"/>
    <n v="942"/>
    <n v="43"/>
    <n v="3"/>
    <n v="66"/>
    <n v="112"/>
    <n v="314"/>
    <n v="139"/>
    <n v="34"/>
    <n v="228"/>
    <n v="14"/>
    <n v="729"/>
    <n v="4"/>
    <n v="131"/>
    <m/>
    <m/>
  </r>
  <r>
    <x v="29"/>
    <x v="3"/>
    <n v="265.52699999999999"/>
    <n v="440.47800000000007"/>
    <n v="0"/>
    <n v="258.18664000000001"/>
    <n v="964.19164000000001"/>
    <n v="947.74864000000002"/>
    <n v="1012.4090099999999"/>
    <n v="1171.7639099999999"/>
    <n v="54.516999999999996"/>
    <n v="542.23900000000003"/>
    <n v="21.314999999999998"/>
    <n v="1714.0029099999997"/>
    <n v="1696.5389099999998"/>
    <n v="211"/>
    <n v="53"/>
    <n v="21"/>
    <n v="285"/>
    <n v="131"/>
    <n v="406"/>
    <n v="15"/>
    <n v="102"/>
    <n v="36"/>
    <n v="690"/>
    <n v="288"/>
    <n v="114"/>
    <n v="695"/>
    <n v="1097"/>
    <n v="44"/>
    <n v="117"/>
    <n v="432"/>
    <n v="593"/>
    <n v="290.80200000000002"/>
    <n v="211.15700000000001"/>
    <n v="376.88299999999998"/>
    <n v="878.84199999999998"/>
    <n v="15"/>
    <n v="63"/>
    <n v="87"/>
    <n v="165"/>
    <n v="504"/>
    <n v="379"/>
    <n v="59"/>
    <n v="942"/>
    <n v="43"/>
    <n v="3"/>
    <n v="66"/>
    <n v="112"/>
    <n v="314"/>
    <n v="139"/>
    <n v="34"/>
    <n v="228"/>
    <n v="14"/>
    <n v="729"/>
    <n v="4"/>
    <n v="131"/>
    <m/>
    <m/>
  </r>
  <r>
    <x v="29"/>
    <x v="4"/>
    <n v="265.52699999999999"/>
    <n v="440.47800000000007"/>
    <n v="0"/>
    <n v="258.18664000000001"/>
    <n v="964.19164000000001"/>
    <n v="947.74864000000002"/>
    <n v="1012.4090099999999"/>
    <n v="1171.7639099999999"/>
    <n v="54.516999999999996"/>
    <n v="542.23900000000003"/>
    <n v="21.314999999999998"/>
    <n v="1714.0029099999997"/>
    <n v="1696.5389099999998"/>
    <n v="211"/>
    <n v="53"/>
    <n v="21"/>
    <n v="285"/>
    <n v="131"/>
    <n v="406"/>
    <n v="15"/>
    <n v="102"/>
    <n v="36"/>
    <n v="690"/>
    <n v="288"/>
    <n v="114"/>
    <n v="695"/>
    <n v="1097"/>
    <n v="44"/>
    <n v="117"/>
    <n v="432"/>
    <n v="593"/>
    <n v="290.80200000000002"/>
    <n v="211.15700000000001"/>
    <n v="376.88299999999998"/>
    <n v="878.84199999999998"/>
    <n v="15"/>
    <n v="63"/>
    <n v="87"/>
    <n v="165"/>
    <n v="504"/>
    <n v="379"/>
    <n v="59"/>
    <n v="942"/>
    <n v="43"/>
    <n v="3"/>
    <n v="66"/>
    <n v="112"/>
    <n v="314"/>
    <n v="139"/>
    <n v="34"/>
    <n v="228"/>
    <n v="14"/>
    <n v="729"/>
    <n v="4"/>
    <n v="131"/>
    <m/>
    <m/>
  </r>
  <r>
    <x v="29"/>
    <x v="5"/>
    <n v="265.52699999999999"/>
    <n v="440.47800000000007"/>
    <n v="0"/>
    <n v="258.18664000000001"/>
    <n v="964.19164000000001"/>
    <n v="947.74864000000002"/>
    <n v="1012.4090099999999"/>
    <n v="1171.7639099999999"/>
    <n v="54.516999999999996"/>
    <n v="542.23900000000003"/>
    <n v="21.314999999999998"/>
    <n v="1714.0029099999997"/>
    <n v="1696.5389099999998"/>
    <n v="211"/>
    <n v="53"/>
    <n v="21"/>
    <n v="285"/>
    <n v="131"/>
    <n v="406"/>
    <n v="15"/>
    <n v="102"/>
    <n v="36"/>
    <n v="690"/>
    <n v="288"/>
    <n v="114"/>
    <n v="695"/>
    <n v="1097"/>
    <n v="44"/>
    <n v="117"/>
    <n v="432"/>
    <n v="593"/>
    <n v="290.80200000000002"/>
    <n v="211.15700000000001"/>
    <n v="376.88299999999998"/>
    <n v="878.84199999999998"/>
    <n v="15"/>
    <n v="63"/>
    <n v="87"/>
    <n v="165"/>
    <n v="504"/>
    <n v="379"/>
    <n v="59"/>
    <n v="942"/>
    <n v="43"/>
    <n v="3"/>
    <n v="66"/>
    <n v="112"/>
    <n v="314"/>
    <n v="139"/>
    <n v="34"/>
    <n v="228"/>
    <n v="14"/>
    <n v="729"/>
    <n v="4"/>
    <n v="131"/>
    <m/>
    <m/>
  </r>
  <r>
    <x v="29"/>
    <x v="6"/>
    <n v="265.52699999999999"/>
    <n v="440.47800000000007"/>
    <n v="0"/>
    <n v="258.18664000000001"/>
    <n v="964.19164000000001"/>
    <n v="947.74864000000002"/>
    <n v="1012.4090099999999"/>
    <n v="1171.7639099999999"/>
    <n v="54.516999999999996"/>
    <n v="542.23900000000003"/>
    <n v="21.314999999999998"/>
    <n v="1714.0029099999997"/>
    <n v="1696.5389099999998"/>
    <n v="211"/>
    <n v="53"/>
    <n v="21"/>
    <n v="285"/>
    <n v="131"/>
    <n v="406"/>
    <n v="15"/>
    <n v="102"/>
    <n v="36"/>
    <n v="690"/>
    <n v="288"/>
    <n v="114"/>
    <n v="695"/>
    <n v="1097"/>
    <n v="44"/>
    <n v="117"/>
    <n v="432"/>
    <n v="593"/>
    <n v="290.80200000000002"/>
    <n v="211.15700000000001"/>
    <n v="376.88299999999998"/>
    <n v="878.84199999999998"/>
    <n v="15"/>
    <n v="63"/>
    <n v="87"/>
    <n v="165"/>
    <n v="504"/>
    <n v="379"/>
    <n v="59"/>
    <n v="942"/>
    <n v="43"/>
    <n v="3"/>
    <n v="66"/>
    <n v="112"/>
    <n v="314"/>
    <n v="139"/>
    <n v="34"/>
    <n v="228"/>
    <n v="14"/>
    <n v="729"/>
    <n v="4"/>
    <n v="131"/>
    <m/>
    <m/>
  </r>
  <r>
    <x v="29"/>
    <x v="7"/>
    <n v="265.52699999999999"/>
    <n v="440.47800000000007"/>
    <n v="0"/>
    <n v="258.18664000000001"/>
    <n v="964.19164000000001"/>
    <n v="947.74864000000002"/>
    <n v="1012.4090099999999"/>
    <n v="1171.7639099999999"/>
    <n v="54.516999999999996"/>
    <n v="542.23900000000003"/>
    <n v="21.314999999999998"/>
    <n v="1714.0029099999997"/>
    <n v="1696.5389099999998"/>
    <n v="211"/>
    <n v="53"/>
    <n v="21"/>
    <n v="285"/>
    <n v="131"/>
    <n v="406"/>
    <n v="15"/>
    <n v="102"/>
    <n v="36"/>
    <n v="690"/>
    <n v="288"/>
    <n v="114"/>
    <n v="695"/>
    <n v="1097"/>
    <n v="44"/>
    <n v="117"/>
    <n v="432"/>
    <n v="593"/>
    <n v="290.80200000000002"/>
    <n v="211.15700000000001"/>
    <n v="376.88299999999998"/>
    <n v="878.84199999999998"/>
    <n v="15"/>
    <n v="63"/>
    <n v="87"/>
    <n v="165"/>
    <n v="504"/>
    <n v="379"/>
    <n v="59"/>
    <n v="942"/>
    <n v="43"/>
    <n v="3"/>
    <n v="66"/>
    <n v="112"/>
    <n v="314"/>
    <n v="139"/>
    <n v="34"/>
    <n v="228"/>
    <n v="14"/>
    <n v="729"/>
    <n v="4"/>
    <n v="131"/>
    <m/>
    <m/>
  </r>
  <r>
    <x v="29"/>
    <x v="8"/>
    <n v="265.52699999999999"/>
    <n v="440.47800000000007"/>
    <n v="0"/>
    <n v="258.18664000000001"/>
    <n v="964.19164000000001"/>
    <n v="947.74864000000002"/>
    <n v="1012.4090099999999"/>
    <n v="1171.7639099999999"/>
    <n v="54.516999999999996"/>
    <n v="542.23900000000003"/>
    <n v="21.314999999999998"/>
    <n v="1714.0029099999997"/>
    <n v="1696.5389099999998"/>
    <n v="211"/>
    <n v="53"/>
    <n v="21"/>
    <n v="285"/>
    <n v="131"/>
    <n v="406"/>
    <n v="15"/>
    <n v="102"/>
    <n v="36"/>
    <n v="690"/>
    <n v="288"/>
    <n v="114"/>
    <n v="695"/>
    <n v="1097"/>
    <n v="44"/>
    <n v="117"/>
    <n v="432"/>
    <n v="593"/>
    <n v="290.80200000000002"/>
    <n v="211.15700000000001"/>
    <n v="376.88299999999998"/>
    <n v="878.84199999999998"/>
    <n v="15"/>
    <n v="63"/>
    <n v="87"/>
    <n v="165"/>
    <n v="504"/>
    <n v="379"/>
    <n v="59"/>
    <n v="942"/>
    <n v="43"/>
    <n v="3"/>
    <n v="66"/>
    <n v="112"/>
    <n v="314"/>
    <n v="139"/>
    <n v="34"/>
    <n v="228"/>
    <n v="14"/>
    <n v="729"/>
    <n v="4"/>
    <n v="131"/>
    <m/>
    <m/>
  </r>
  <r>
    <x v="29"/>
    <x v="9"/>
    <n v="265.52699999999999"/>
    <n v="440.47800000000007"/>
    <n v="0"/>
    <n v="258.18664000000001"/>
    <n v="964.19164000000001"/>
    <n v="947.74864000000002"/>
    <n v="1012.4090099999999"/>
    <n v="1171.7639099999999"/>
    <n v="54.516999999999996"/>
    <n v="542.23900000000003"/>
    <n v="21.314999999999998"/>
    <n v="1714.0029099999997"/>
    <n v="1696.5389099999998"/>
    <n v="211"/>
    <n v="53"/>
    <n v="21"/>
    <n v="285"/>
    <n v="131"/>
    <n v="406"/>
    <n v="15"/>
    <n v="102"/>
    <n v="36"/>
    <n v="690"/>
    <n v="288"/>
    <n v="114"/>
    <n v="695"/>
    <n v="1097"/>
    <n v="44"/>
    <n v="117"/>
    <n v="432"/>
    <n v="593"/>
    <n v="290.80200000000002"/>
    <n v="211.15700000000001"/>
    <n v="376.88299999999998"/>
    <n v="878.84199999999998"/>
    <n v="15"/>
    <n v="63"/>
    <n v="87"/>
    <n v="165"/>
    <n v="504"/>
    <n v="379"/>
    <n v="59"/>
    <n v="942"/>
    <n v="43"/>
    <n v="3"/>
    <n v="66"/>
    <n v="112"/>
    <n v="314"/>
    <n v="139"/>
    <n v="34"/>
    <n v="228"/>
    <n v="14"/>
    <n v="729"/>
    <n v="4"/>
    <n v="131"/>
    <m/>
    <m/>
  </r>
  <r>
    <x v="29"/>
    <x v="10"/>
    <n v="265.52699999999999"/>
    <n v="440.47800000000007"/>
    <n v="0"/>
    <n v="258.18664000000001"/>
    <n v="964.19164000000001"/>
    <n v="947.74864000000002"/>
    <n v="1012.4090099999999"/>
    <n v="1171.7639099999999"/>
    <n v="54.516999999999996"/>
    <n v="542.23900000000003"/>
    <n v="21.314999999999998"/>
    <n v="1714.0029099999997"/>
    <n v="1696.5389099999998"/>
    <n v="211"/>
    <n v="53"/>
    <n v="21"/>
    <n v="285"/>
    <n v="131"/>
    <n v="406"/>
    <n v="15"/>
    <n v="102"/>
    <n v="36"/>
    <n v="690"/>
    <n v="288"/>
    <n v="114"/>
    <n v="695"/>
    <n v="1097"/>
    <n v="44"/>
    <n v="117"/>
    <n v="432"/>
    <n v="593"/>
    <n v="290.80200000000002"/>
    <n v="211.15700000000001"/>
    <n v="376.88299999999998"/>
    <n v="878.84199999999998"/>
    <n v="15"/>
    <n v="63"/>
    <n v="87"/>
    <n v="165"/>
    <n v="504"/>
    <n v="379"/>
    <n v="59"/>
    <n v="942"/>
    <n v="43"/>
    <n v="3"/>
    <n v="66"/>
    <n v="112"/>
    <n v="314"/>
    <n v="139"/>
    <n v="34"/>
    <n v="228"/>
    <n v="14"/>
    <n v="729"/>
    <n v="4"/>
    <n v="131"/>
    <m/>
    <m/>
  </r>
  <r>
    <x v="29"/>
    <x v="11"/>
    <n v="277.08299999999997"/>
    <n v="437.46400000000006"/>
    <n v="0"/>
    <n v="258.18664000000001"/>
    <n v="972.73363999999992"/>
    <n v="959.56863999999996"/>
    <n v="1012.4090099999999"/>
    <n v="1177.2759099999998"/>
    <n v="54.516999999999996"/>
    <n v="542.23900000000003"/>
    <n v="21.314999999999998"/>
    <n v="1719.5149099999999"/>
    <n v="1708.3609099999996"/>
    <n v="212"/>
    <n v="53"/>
    <n v="22"/>
    <n v="287"/>
    <n v="131"/>
    <n v="406"/>
    <n v="15"/>
    <n v="102"/>
    <n v="36"/>
    <n v="690"/>
    <n v="288"/>
    <n v="114"/>
    <n v="695"/>
    <n v="1097"/>
    <n v="44"/>
    <n v="117"/>
    <n v="432"/>
    <n v="593"/>
    <n v="290.80200000000002"/>
    <n v="211.15700000000001"/>
    <n v="376.88299999999998"/>
    <n v="878.84199999999998"/>
    <n v="15"/>
    <n v="63"/>
    <n v="87"/>
    <n v="165"/>
    <n v="504"/>
    <n v="379"/>
    <n v="59"/>
    <n v="942"/>
    <n v="43"/>
    <n v="3"/>
    <n v="66"/>
    <n v="112"/>
    <n v="314"/>
    <n v="139"/>
    <n v="34"/>
    <n v="228"/>
    <n v="14"/>
    <n v="729"/>
    <n v="4"/>
    <n v="131"/>
    <m/>
    <s v="El 01/12/2022 la línea Sarmiento pone en servicio el apeadero Maquinista Ricardo Cal, en la progresiva 42,8 del ramal Merlo-Lobos."/>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8.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Tabla dinámica7" cacheId="8" dataOnRows="1" applyNumberFormats="0" applyBorderFormats="0" applyFontFormats="0" applyPatternFormats="0" applyAlignmentFormats="0" applyWidthHeightFormats="1" dataCaption="Valores" updatedVersion="6" minRefreshableVersion="3" showDrill="0" showDataTips="0" rowGrandTotals="0" colGrandTotals="0" createdVersion="5" indent="0" showHeaders="0" outline="1" outlineData="1" multipleFieldFilters="0">
  <location ref="A13:C69" firstHeaderRow="0" firstDataRow="2" firstDataCol="1"/>
  <pivotFields count="59">
    <pivotField axis="axisCol" showAll="0">
      <items count="31">
        <item h="1" x="0"/>
        <item h="1" x="1"/>
        <item h="1" x="2"/>
        <item h="1" x="3"/>
        <item h="1" x="4"/>
        <item h="1" x="5"/>
        <item h="1" x="6"/>
        <item h="1" x="7"/>
        <item h="1" x="8"/>
        <item h="1" x="9"/>
        <item h="1" x="10"/>
        <item h="1" x="11"/>
        <item h="1" x="12"/>
        <item h="1" x="13"/>
        <item h="1" x="14"/>
        <item h="1" x="15"/>
        <item h="1" x="16"/>
        <item h="1" x="17"/>
        <item h="1" x="18"/>
        <item h="1" x="19"/>
        <item h="1" x="20"/>
        <item h="1" x="21"/>
        <item h="1" x="22"/>
        <item h="1" x="23"/>
        <item h="1" x="24"/>
        <item h="1" x="25"/>
        <item h="1" x="26"/>
        <item h="1" x="27"/>
        <item h="1" x="28"/>
        <item x="29"/>
        <item t="default"/>
      </items>
    </pivotField>
    <pivotField axis="axisCol" showAll="0">
      <items count="13">
        <item h="1" x="0"/>
        <item h="1" x="1"/>
        <item h="1" x="2"/>
        <item h="1" x="3"/>
        <item h="1" x="4"/>
        <item h="1" x="5"/>
        <item h="1" x="6"/>
        <item h="1" x="7"/>
        <item h="1" x="8"/>
        <item h="1" x="9"/>
        <item h="1" x="10"/>
        <item x="11"/>
        <item t="default"/>
      </items>
    </pivotField>
    <pivotField dataField="1" numFmtId="4" showAll="0"/>
    <pivotField dataField="1" numFmtId="4" showAll="0"/>
    <pivotField dataField="1" numFmtId="4" showAll="0"/>
    <pivotField dataField="1" numFmtId="4" showAll="0"/>
    <pivotField name="Total Líneas de Explotación 2" dataField="1" numFmtId="4" showAll="0"/>
    <pivotField dataField="1" numFmtId="4" showAll="0"/>
    <pivotField dataField="1" numFmtId="4" showAll="0"/>
    <pivotField dataField="1" numFmtId="4" showAll="0"/>
    <pivotField dataField="1" numFmtId="4" showAll="0"/>
    <pivotField dataField="1" numFmtId="4" showAll="0"/>
    <pivotField dataField="1" numFmtId="4" showAll="0"/>
    <pivotField dataField="1" numFmtId="4" showAll="0"/>
    <pivotField dataField="1" numFmtId="4"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defaultSubtotal="0"/>
    <pivotField dataField="1" showAll="0"/>
    <pivotField dataField="1" showAll="0"/>
    <pivotField dataField="1" showAll="0"/>
    <pivotField dataField="1" showAll="0" defaultSubtotal="0"/>
    <pivotField dataField="1" numFmtId="166" showAll="0"/>
    <pivotField dataField="1" numFmtId="166" showAll="0"/>
    <pivotField dataField="1" numFmtId="166" showAll="0"/>
    <pivotField dataField="1" numFmtId="166"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numFmtId="3" showAll="0"/>
    <pivotField showAll="0"/>
  </pivotFields>
  <rowFields count="1">
    <field x="-2"/>
  </rowFields>
  <rowItems count="55">
    <i>
      <x/>
    </i>
    <i i="1">
      <x v="1"/>
    </i>
    <i i="2">
      <x v="2"/>
    </i>
    <i i="3">
      <x v="3"/>
    </i>
    <i i="4">
      <x v="4"/>
    </i>
    <i i="5">
      <x v="5"/>
    </i>
    <i i="6">
      <x v="6"/>
    </i>
    <i i="7">
      <x v="7"/>
    </i>
    <i i="8">
      <x v="8"/>
    </i>
    <i i="9">
      <x v="9"/>
    </i>
    <i i="10">
      <x v="10"/>
    </i>
    <i i="11">
      <x v="11"/>
    </i>
    <i i="12">
      <x v="12"/>
    </i>
    <i i="13">
      <x v="13"/>
    </i>
    <i i="14">
      <x v="14"/>
    </i>
    <i i="15">
      <x v="15"/>
    </i>
    <i i="16">
      <x v="16"/>
    </i>
    <i i="17">
      <x v="17"/>
    </i>
    <i i="18">
      <x v="18"/>
    </i>
    <i i="19">
      <x v="19"/>
    </i>
    <i i="20">
      <x v="20"/>
    </i>
    <i i="21">
      <x v="21"/>
    </i>
    <i i="22">
      <x v="22"/>
    </i>
    <i i="23">
      <x v="23"/>
    </i>
    <i i="24">
      <x v="24"/>
    </i>
    <i i="25">
      <x v="25"/>
    </i>
    <i i="26">
      <x v="26"/>
    </i>
    <i i="27">
      <x v="27"/>
    </i>
    <i i="28">
      <x v="28"/>
    </i>
    <i i="29">
      <x v="29"/>
    </i>
    <i i="30">
      <x v="30"/>
    </i>
    <i i="31">
      <x v="31"/>
    </i>
    <i i="32">
      <x v="32"/>
    </i>
    <i i="33">
      <x v="33"/>
    </i>
    <i i="34">
      <x v="34"/>
    </i>
    <i i="35">
      <x v="35"/>
    </i>
    <i i="36">
      <x v="36"/>
    </i>
    <i i="37">
      <x v="37"/>
    </i>
    <i i="38">
      <x v="38"/>
    </i>
    <i i="39">
      <x v="39"/>
    </i>
    <i i="40">
      <x v="40"/>
    </i>
    <i i="41">
      <x v="41"/>
    </i>
    <i i="42">
      <x v="42"/>
    </i>
    <i i="43">
      <x v="43"/>
    </i>
    <i i="44">
      <x v="44"/>
    </i>
    <i i="45">
      <x v="45"/>
    </i>
    <i i="46">
      <x v="46"/>
    </i>
    <i i="47">
      <x v="47"/>
    </i>
    <i i="48">
      <x v="48"/>
    </i>
    <i i="49">
      <x v="49"/>
    </i>
    <i i="50">
      <x v="50"/>
    </i>
    <i i="51">
      <x v="51"/>
    </i>
    <i i="52">
      <x v="52"/>
    </i>
    <i i="53">
      <x v="53"/>
    </i>
    <i i="54">
      <x v="54"/>
    </i>
  </rowItems>
  <colFields count="2">
    <field x="0"/>
    <field x="1"/>
  </colFields>
  <colItems count="2">
    <i>
      <x v="29"/>
      <x v="11"/>
    </i>
    <i t="default">
      <x v="29"/>
    </i>
  </colItems>
  <dataFields count="55">
    <dataField name="A.01.1 -  Longitud de Líneas de Explotación No Electrificadas Vía Simple (km) " fld="2" subtotal="average" baseField="0" baseItem="0" numFmtId="4"/>
    <dataField name="A.01.2 -  Longitud de Líneas de Explotación No Electrificadas Vía Doble o Múltiple (km) " fld="3" subtotal="average" baseField="0" baseItem="0" numFmtId="4"/>
    <dataField name="A.02.1 -  Longitud de Líneas de Explotación Electrificadas Vía Simple (km) " fld="4" subtotal="average" baseField="0" baseItem="0" numFmtId="4"/>
    <dataField name="A.02.2 -  Longitud de Líneas de Explotación Electrificadas Vía Doble o Múltiple (km) " fld="5" subtotal="average" baseField="0" baseItem="0" numFmtId="4"/>
    <dataField name="Total Líneas de Explotación " fld="6" subtotal="average" baseField="0" baseItem="27"/>
    <dataField name="Total Líneas de Servicios entre Cabeceras (km) (Progresiva) (en uso) " fld="8" subtotal="average" baseField="0" baseItem="27"/>
    <dataField name="Total Líneas de Explotación (EN USO) " fld="7" subtotal="average" baseField="0" baseItem="27"/>
    <dataField name="A.03.1 -  Longitud de Vías de Explotación No Electrificadas Troncales y Ramales (vía principal) (km) " fld="9" subtotal="average" baseField="0" baseItem="0" numFmtId="4"/>
    <dataField name="A.03.2 -  Longitud de Vías de Explotación No Electrificadas Auxiliares (vías de playa) (km) " fld="10" subtotal="average" baseField="0" baseItem="0" numFmtId="4"/>
    <dataField name="A.04.1 -  Longitud de Vías de Explotación Electrificadas Troncales y Ramales (vía principal) (km) " fld="11" subtotal="average" baseField="0" baseItem="0" numFmtId="4"/>
    <dataField name="A.04.2 -  Longitud de Vías de Explotación Electrificadas Auxiliares (vías de playa) (km) " fld="12" subtotal="average" baseField="0" baseItem="0" numFmtId="4"/>
    <dataField name="Total Vías (excluido Auxiliares) " fld="13" subtotal="average" baseField="0" baseItem="0" numFmtId="4"/>
    <dataField name="Total Vías (excluído Auxiliares) (EN USO) " fld="14" subtotal="average" baseField="0" baseItem="27" numFmtId="168"/>
    <dataField name="A.05.1 - Número de Estaciones en Explotación (cantidad) " fld="15" subtotal="average" baseField="0" baseItem="0" numFmtId="3"/>
    <dataField name="A.06.1 - Número de Paradas en Explotación (cantidad) " fld="16" subtotal="average" baseField="0" baseItem="0" numFmtId="3"/>
    <dataField name="A.07.1 - Número de Apeaderos en Explotación (cantidad) " fld="17" subtotal="average" baseField="0" baseItem="0" numFmtId="3"/>
    <dataField name="Total Estaciones " fld="18" subtotal="average" baseField="0" baseItem="0" numFmtId="3"/>
    <dataField name="A.08.1 - Pasos Vehiculares a Nivel Con Barreras Manuales (cantidad) " fld="19" subtotal="average" baseField="0" baseItem="0" numFmtId="3"/>
    <dataField name="A.08.2 - Pasos Vehiculares a Nivel Con Barreras Automáticas (cantidad) " fld="20" subtotal="average" baseField="0" baseItem="0" numFmtId="3"/>
    <dataField name="A.08.3 - Pasos Vehiculares a Nivel Con Señales Fonoluminosas (cantidad) " fld="21" subtotal="average" baseField="0" baseItem="0" numFmtId="3"/>
    <dataField name="A.08.4 - Pasos Vehiculares a Nivel Con Cruz de San Andrés (cantidad) " fld="22" subtotal="average" baseField="0" baseItem="0" numFmtId="3"/>
    <dataField name="A.08.5 - Pasos Vehiculares a Nivel Sin Señalización (cantidad) " fld="23" subtotal="average" baseField="0" baseItem="0" numFmtId="3"/>
    <dataField name="Total Pasos Vehiculares a Nivel " fld="24" subtotal="average" baseField="0" baseItem="0" numFmtId="3"/>
    <dataField name="A.09.1 - Pasos Vehiculares Bajo Nivel (vial + vial peatonal) (cantidad) " fld="25" subtotal="average" baseField="0" baseItem="0" numFmtId="3"/>
    <dataField name="A.09.2 - Pasos Vehiculares Sobre Nivel (vial + vial peatonal) (cantidad) " fld="26" subtotal="average" baseField="0" baseItem="0" numFmtId="3"/>
    <dataField name="A.09.3 - Pasos Vehiculares A Nivel (vial + vial peatonal) (cantidad) " fld="27" subtotal="average" baseField="0" baseItem="0" numFmtId="3"/>
    <dataField name="Total Pasos Vehiculares " fld="28" subtotal="average" baseField="0" baseItem="27" numFmtId="3"/>
    <dataField name="A.10.1 - Pasos Peatonales Bajo Nivel (cantidad) " fld="29" subtotal="average" baseField="0" baseItem="0" numFmtId="3"/>
    <dataField name="A.10.2 - Pasos Peatonales Sobre Nivel (cantidad) " fld="30" subtotal="average" baseField="0" baseItem="0" numFmtId="3"/>
    <dataField name="A.10.3 - Pasos Peatonales A Nivel (cantidad) " fld="31" subtotal="average" baseField="0" baseItem="0" numFmtId="3"/>
    <dataField name="Total Pasos Peatonales " fld="32" subtotal="average" baseField="0" baseItem="27" numFmtId="3"/>
    <dataField name="A.11.1 - Señalamiento Automático (km de línea) " fld="33" subtotal="average" baseField="0" baseItem="0" numFmtId="4"/>
    <dataField name="A.11.2 - Señalamiento Sin Señalamiento (km de línea) " fld="34" subtotal="average" baseField="0" baseItem="0" numFmtId="4"/>
    <dataField name="A.11.3 - Señalamiento Manual (km de línea) " fld="35" subtotal="average" baseField="0" baseItem="0" numFmtId="4"/>
    <dataField name="Total Señalamiento " fld="36" subtotal="average" baseField="0" baseItem="0" numFmtId="4"/>
    <dataField name="B.01.1 - Parque de Locomotoras Diesel Hasta 1300HP " fld="37" subtotal="average" baseField="0" baseItem="0" numFmtId="3"/>
    <dataField name="B.01.2 - Parque de Locomotoras Diesel desde 1301HP Hasta 1700HP " fld="38" subtotal="average" baseField="0" baseItem="0" numFmtId="3"/>
    <dataField name="B.01.2 - Parque de Locomotoras Diesel desde 1701HP " fld="39" subtotal="average" baseField="0" baseItem="0" numFmtId="3"/>
    <dataField name="Total Locomotoras " fld="40" subtotal="average" baseField="0" baseItem="0" numFmtId="3"/>
    <dataField name="B.02.1 - Parque de Coches Eléctricos Motrices " fld="41" subtotal="average" baseField="0" baseItem="0" numFmtId="3"/>
    <dataField name="B.02.2 - Parque de Coches Eléctricos Motrices Remolcados Tipo R " fld="42" subtotal="average" baseField="0" baseItem="0" numFmtId="3"/>
    <dataField name="B.02.3 - Parque de Coches Eléctricos Motrices Tipo R " fld="43" subtotal="average" baseField="0" baseItem="0" numFmtId="3"/>
    <dataField name="Total Coches Eléctricos " fld="44" subtotal="average" baseField="0" baseItem="0" numFmtId="3"/>
    <dataField name="B.03.1 - Parque de Coches Motores Motrices Remolcados " fld="45" subtotal="average" baseField="0" baseItem="0" numFmtId="3"/>
    <dataField name="B.03.2 - Parque de Coches Motores Motrices Intermedios " fld="46" subtotal="average" baseField="0" baseItem="0" numFmtId="3"/>
    <dataField name="B.03.3 - Parque de Coches Motores Motrices Cabina " fld="47" subtotal="average" baseField="0" baseItem="0" numFmtId="3"/>
    <dataField name="Total coches Motores " fld="48" subtotal="average" baseField="0" baseItem="0" numFmtId="3"/>
    <dataField name="B.04.1 - Parque de Coches Remolcados Clase Unica " fld="49" subtotal="average" baseField="0" baseItem="0" numFmtId="3"/>
    <dataField name="B.04.2 - Parque de Coches Remolcados Clase Unica Furgón " fld="50" subtotal="average" baseField="0" baseItem="0" numFmtId="3"/>
    <dataField name="B.04.3 - Parque de Coches Remolcados Clase Unica Cabina " fld="51" subtotal="average" baseField="0" baseItem="0" numFmtId="3"/>
    <dataField name="B.04.4 - Parque de Coches Remolcados de Larga Distancia (Turista+Pullman) " fld="52" subtotal="average" baseField="0" baseItem="0" numFmtId="3"/>
    <dataField name="B.04.5 - Parque de Coches Remolcados para Servicios Especiales (Cartoneros) " fld="53" subtotal="average" baseField="0" baseItem="0" numFmtId="3"/>
    <dataField name="Total Coches Remolcados " fld="54" subtotal="average" baseField="0" baseItem="0" numFmtId="3"/>
    <dataField name="B.05.1 - Parque de Locotractores " fld="55" subtotal="average" baseField="0" baseItem="0" numFmtId="3"/>
    <dataField name="B.06.1 - Parque de Vagones de Servicios Internos " fld="56" subtotal="average" baseField="0" baseItem="0" numFmtId="3"/>
  </dataFields>
  <formats count="83">
    <format dxfId="1449">
      <pivotArea type="all" dataOnly="0" outline="0" fieldPosition="0"/>
    </format>
    <format dxfId="1448">
      <pivotArea outline="0" collapsedLevelsAreSubtotals="1" fieldPosition="0"/>
    </format>
    <format dxfId="1447">
      <pivotArea dataOnly="0" labelOnly="1" outline="0" fieldPosition="0">
        <references count="1">
          <reference field="4294967294" count="46">
            <x v="0"/>
            <x v="1"/>
            <x v="2"/>
            <x v="3"/>
            <x v="7"/>
            <x v="8"/>
            <x v="9"/>
            <x v="10"/>
            <x v="11"/>
            <x v="13"/>
            <x v="14"/>
            <x v="15"/>
            <x v="16"/>
            <x v="17"/>
            <x v="18"/>
            <x v="19"/>
            <x v="20"/>
            <x v="21"/>
            <x v="22"/>
            <x v="23"/>
            <x v="24"/>
            <x v="25"/>
            <x v="27"/>
            <x v="28"/>
            <x v="29"/>
            <x v="31"/>
            <x v="32"/>
            <x v="33"/>
            <x v="34"/>
            <x v="35"/>
            <x v="36"/>
            <x v="37"/>
            <x v="38"/>
            <x v="39"/>
            <x v="40"/>
            <x v="41"/>
            <x v="42"/>
            <x v="43"/>
            <x v="44"/>
            <x v="45"/>
            <x v="46"/>
            <x v="47"/>
            <x v="48"/>
            <x v="49"/>
            <x v="50"/>
            <x v="51"/>
          </reference>
        </references>
      </pivotArea>
    </format>
    <format dxfId="1446">
      <pivotArea dataOnly="0" labelOnly="1" outline="0" fieldPosition="0">
        <references count="1">
          <reference field="4294967294" count="3">
            <x v="52"/>
            <x v="53"/>
            <x v="54"/>
          </reference>
        </references>
      </pivotArea>
    </format>
    <format dxfId="1445">
      <pivotArea dataOnly="0" labelOnly="1" grandCol="1" outline="0" fieldPosition="0"/>
    </format>
    <format dxfId="1444">
      <pivotArea outline="0" fieldPosition="0">
        <references count="1">
          <reference field="4294967294" count="1">
            <x v="1"/>
          </reference>
        </references>
      </pivotArea>
    </format>
    <format dxfId="1443">
      <pivotArea outline="0" fieldPosition="0">
        <references count="1">
          <reference field="4294967294" count="1">
            <x v="0"/>
          </reference>
        </references>
      </pivotArea>
    </format>
    <format dxfId="1442">
      <pivotArea outline="0" fieldPosition="0">
        <references count="1">
          <reference field="4294967294" count="1">
            <x v="2"/>
          </reference>
        </references>
      </pivotArea>
    </format>
    <format dxfId="1441">
      <pivotArea outline="0" fieldPosition="0">
        <references count="1">
          <reference field="4294967294" count="1">
            <x v="3"/>
          </reference>
        </references>
      </pivotArea>
    </format>
    <format dxfId="1440">
      <pivotArea outline="0" fieldPosition="0">
        <references count="1">
          <reference field="4294967294" count="1">
            <x v="7"/>
          </reference>
        </references>
      </pivotArea>
    </format>
    <format dxfId="1439">
      <pivotArea outline="0" fieldPosition="0">
        <references count="1">
          <reference field="4294967294" count="1">
            <x v="8"/>
          </reference>
        </references>
      </pivotArea>
    </format>
    <format dxfId="1438">
      <pivotArea outline="0" fieldPosition="0">
        <references count="1">
          <reference field="4294967294" count="1">
            <x v="9"/>
          </reference>
        </references>
      </pivotArea>
    </format>
    <format dxfId="1437">
      <pivotArea outline="0" fieldPosition="0">
        <references count="1">
          <reference field="4294967294" count="1">
            <x v="10"/>
          </reference>
        </references>
      </pivotArea>
    </format>
    <format dxfId="1436">
      <pivotArea outline="0" fieldPosition="0">
        <references count="1">
          <reference field="4294967294" count="1">
            <x v="11"/>
          </reference>
        </references>
      </pivotArea>
    </format>
    <format dxfId="1435">
      <pivotArea outline="0" fieldPosition="0">
        <references count="1">
          <reference field="4294967294" count="1">
            <x v="18"/>
          </reference>
        </references>
      </pivotArea>
    </format>
    <format dxfId="1434">
      <pivotArea outline="0" fieldPosition="0">
        <references count="1">
          <reference field="4294967294" count="1">
            <x v="13"/>
          </reference>
        </references>
      </pivotArea>
    </format>
    <format dxfId="1433">
      <pivotArea outline="0" fieldPosition="0">
        <references count="1">
          <reference field="4294967294" count="1">
            <x v="14"/>
          </reference>
        </references>
      </pivotArea>
    </format>
    <format dxfId="1432">
      <pivotArea outline="0" fieldPosition="0">
        <references count="1">
          <reference field="4294967294" count="1">
            <x v="15"/>
          </reference>
        </references>
      </pivotArea>
    </format>
    <format dxfId="1431">
      <pivotArea outline="0" fieldPosition="0">
        <references count="1">
          <reference field="4294967294" count="1">
            <x v="16"/>
          </reference>
        </references>
      </pivotArea>
    </format>
    <format dxfId="1430">
      <pivotArea outline="0" fieldPosition="0">
        <references count="1">
          <reference field="4294967294" count="1">
            <x v="17"/>
          </reference>
        </references>
      </pivotArea>
    </format>
    <format dxfId="1429">
      <pivotArea outline="0" fieldPosition="0">
        <references count="1">
          <reference field="4294967294" count="1">
            <x v="19"/>
          </reference>
        </references>
      </pivotArea>
    </format>
    <format dxfId="1428">
      <pivotArea outline="0" fieldPosition="0">
        <references count="1">
          <reference field="4294967294" count="1">
            <x v="20"/>
          </reference>
        </references>
      </pivotArea>
    </format>
    <format dxfId="1427">
      <pivotArea outline="0" fieldPosition="0">
        <references count="1">
          <reference field="4294967294" count="1">
            <x v="21"/>
          </reference>
        </references>
      </pivotArea>
    </format>
    <format dxfId="1426">
      <pivotArea outline="0" fieldPosition="0">
        <references count="1">
          <reference field="4294967294" count="1">
            <x v="22"/>
          </reference>
        </references>
      </pivotArea>
    </format>
    <format dxfId="1425">
      <pivotArea outline="0" fieldPosition="0">
        <references count="1">
          <reference field="4294967294" count="1">
            <x v="23"/>
          </reference>
        </references>
      </pivotArea>
    </format>
    <format dxfId="1424">
      <pivotArea outline="0" fieldPosition="0">
        <references count="1">
          <reference field="4294967294" count="1">
            <x v="24"/>
          </reference>
        </references>
      </pivotArea>
    </format>
    <format dxfId="1423">
      <pivotArea outline="0" fieldPosition="0">
        <references count="1">
          <reference field="4294967294" count="1">
            <x v="25"/>
          </reference>
        </references>
      </pivotArea>
    </format>
    <format dxfId="1422">
      <pivotArea outline="0" fieldPosition="0">
        <references count="1">
          <reference field="4294967294" count="1">
            <x v="27"/>
          </reference>
        </references>
      </pivotArea>
    </format>
    <format dxfId="1421">
      <pivotArea outline="0" fieldPosition="0">
        <references count="1">
          <reference field="4294967294" count="1">
            <x v="28"/>
          </reference>
        </references>
      </pivotArea>
    </format>
    <format dxfId="1420">
      <pivotArea outline="0" fieldPosition="0">
        <references count="1">
          <reference field="4294967294" count="1">
            <x v="29"/>
          </reference>
        </references>
      </pivotArea>
    </format>
    <format dxfId="1419">
      <pivotArea outline="0" fieldPosition="0">
        <references count="1">
          <reference field="4294967294" count="1">
            <x v="31"/>
          </reference>
        </references>
      </pivotArea>
    </format>
    <format dxfId="1418">
      <pivotArea outline="0" fieldPosition="0">
        <references count="1">
          <reference field="4294967294" count="1">
            <x v="32"/>
          </reference>
        </references>
      </pivotArea>
    </format>
    <format dxfId="1417">
      <pivotArea outline="0" fieldPosition="0">
        <references count="1">
          <reference field="4294967294" count="1">
            <x v="33"/>
          </reference>
        </references>
      </pivotArea>
    </format>
    <format dxfId="1416">
      <pivotArea outline="0" fieldPosition="0">
        <references count="1">
          <reference field="4294967294" count="1">
            <x v="34"/>
          </reference>
        </references>
      </pivotArea>
    </format>
    <format dxfId="1415">
      <pivotArea outline="0" fieldPosition="0">
        <references count="1">
          <reference field="4294967294" count="1">
            <x v="35"/>
          </reference>
        </references>
      </pivotArea>
    </format>
    <format dxfId="1414">
      <pivotArea outline="0" fieldPosition="0">
        <references count="1">
          <reference field="4294967294" count="1">
            <x v="36"/>
          </reference>
        </references>
      </pivotArea>
    </format>
    <format dxfId="1413">
      <pivotArea outline="0" fieldPosition="0">
        <references count="1">
          <reference field="4294967294" count="1">
            <x v="37"/>
          </reference>
        </references>
      </pivotArea>
    </format>
    <format dxfId="1412">
      <pivotArea outline="0" fieldPosition="0">
        <references count="1">
          <reference field="4294967294" count="1">
            <x v="39"/>
          </reference>
        </references>
      </pivotArea>
    </format>
    <format dxfId="1411">
      <pivotArea outline="0" fieldPosition="0">
        <references count="1">
          <reference field="4294967294" count="1">
            <x v="38"/>
          </reference>
        </references>
      </pivotArea>
    </format>
    <format dxfId="1410">
      <pivotArea outline="0" fieldPosition="0">
        <references count="1">
          <reference field="4294967294" count="1">
            <x v="40"/>
          </reference>
        </references>
      </pivotArea>
    </format>
    <format dxfId="1409">
      <pivotArea outline="0" fieldPosition="0">
        <references count="1">
          <reference field="4294967294" count="1">
            <x v="41"/>
          </reference>
        </references>
      </pivotArea>
    </format>
    <format dxfId="1408">
      <pivotArea outline="0" fieldPosition="0">
        <references count="1">
          <reference field="4294967294" count="1">
            <x v="43"/>
          </reference>
        </references>
      </pivotArea>
    </format>
    <format dxfId="1407">
      <pivotArea outline="0" fieldPosition="0">
        <references count="1">
          <reference field="4294967294" count="1">
            <x v="42"/>
          </reference>
        </references>
      </pivotArea>
    </format>
    <format dxfId="1406">
      <pivotArea outline="0" fieldPosition="0">
        <references count="1">
          <reference field="4294967294" count="1">
            <x v="44"/>
          </reference>
        </references>
      </pivotArea>
    </format>
    <format dxfId="1405">
      <pivotArea outline="0" fieldPosition="0">
        <references count="1">
          <reference field="4294967294" count="1">
            <x v="45"/>
          </reference>
        </references>
      </pivotArea>
    </format>
    <format dxfId="1404">
      <pivotArea outline="0" fieldPosition="0">
        <references count="1">
          <reference field="4294967294" count="1">
            <x v="46"/>
          </reference>
        </references>
      </pivotArea>
    </format>
    <format dxfId="1403">
      <pivotArea outline="0" fieldPosition="0">
        <references count="1">
          <reference field="4294967294" count="1">
            <x v="47"/>
          </reference>
        </references>
      </pivotArea>
    </format>
    <format dxfId="1402">
      <pivotArea outline="0" fieldPosition="0">
        <references count="1">
          <reference field="4294967294" count="1">
            <x v="48"/>
          </reference>
        </references>
      </pivotArea>
    </format>
    <format dxfId="1401">
      <pivotArea outline="0" fieldPosition="0">
        <references count="1">
          <reference field="4294967294" count="1">
            <x v="49"/>
          </reference>
        </references>
      </pivotArea>
    </format>
    <format dxfId="1400">
      <pivotArea outline="0" fieldPosition="0">
        <references count="1">
          <reference field="4294967294" count="1">
            <x v="50"/>
          </reference>
        </references>
      </pivotArea>
    </format>
    <format dxfId="1399">
      <pivotArea outline="0" fieldPosition="0">
        <references count="1">
          <reference field="4294967294" count="1">
            <x v="51"/>
          </reference>
        </references>
      </pivotArea>
    </format>
    <format dxfId="1398">
      <pivotArea outline="0" fieldPosition="0">
        <references count="1">
          <reference field="4294967294" count="1">
            <x v="52"/>
          </reference>
        </references>
      </pivotArea>
    </format>
    <format dxfId="1397">
      <pivotArea outline="0" fieldPosition="0">
        <references count="1">
          <reference field="4294967294" count="1">
            <x v="53"/>
          </reference>
        </references>
      </pivotArea>
    </format>
    <format dxfId="1396">
      <pivotArea outline="0" fieldPosition="0">
        <references count="1">
          <reference field="4294967294" count="1">
            <x v="54"/>
          </reference>
        </references>
      </pivotArea>
    </format>
    <format dxfId="1395">
      <pivotArea collapsedLevelsAreSubtotals="1" fieldPosition="0">
        <references count="1">
          <reference field="4294967294" count="1">
            <x v="11"/>
          </reference>
        </references>
      </pivotArea>
    </format>
    <format dxfId="1394">
      <pivotArea dataOnly="0" labelOnly="1" outline="0" fieldPosition="0">
        <references count="1">
          <reference field="4294967294" count="1">
            <x v="11"/>
          </reference>
        </references>
      </pivotArea>
    </format>
    <format dxfId="1393">
      <pivotArea collapsedLevelsAreSubtotals="1" fieldPosition="0">
        <references count="1">
          <reference field="4294967294" count="1">
            <x v="16"/>
          </reference>
        </references>
      </pivotArea>
    </format>
    <format dxfId="1392">
      <pivotArea dataOnly="0" labelOnly="1" outline="0" fieldPosition="0">
        <references count="1">
          <reference field="4294967294" count="1">
            <x v="16"/>
          </reference>
        </references>
      </pivotArea>
    </format>
    <format dxfId="1391">
      <pivotArea collapsedLevelsAreSubtotals="1" fieldPosition="0">
        <references count="1">
          <reference field="4294967294" count="1">
            <x v="22"/>
          </reference>
        </references>
      </pivotArea>
    </format>
    <format dxfId="1390">
      <pivotArea dataOnly="0" labelOnly="1" outline="0" fieldPosition="0">
        <references count="1">
          <reference field="4294967294" count="1">
            <x v="22"/>
          </reference>
        </references>
      </pivotArea>
    </format>
    <format dxfId="1389">
      <pivotArea collapsedLevelsAreSubtotals="1" fieldPosition="0">
        <references count="1">
          <reference field="4294967294" count="1">
            <x v="34"/>
          </reference>
        </references>
      </pivotArea>
    </format>
    <format dxfId="1388">
      <pivotArea dataOnly="0" labelOnly="1" outline="0" fieldPosition="0">
        <references count="1">
          <reference field="4294967294" count="1">
            <x v="34"/>
          </reference>
        </references>
      </pivotArea>
    </format>
    <format dxfId="1387">
      <pivotArea collapsedLevelsAreSubtotals="1" fieldPosition="0">
        <references count="1">
          <reference field="4294967294" count="1">
            <x v="38"/>
          </reference>
        </references>
      </pivotArea>
    </format>
    <format dxfId="1386">
      <pivotArea dataOnly="0" labelOnly="1" outline="0" fieldPosition="0">
        <references count="1">
          <reference field="4294967294" count="1">
            <x v="38"/>
          </reference>
        </references>
      </pivotArea>
    </format>
    <format dxfId="1385">
      <pivotArea collapsedLevelsAreSubtotals="1" fieldPosition="0">
        <references count="1">
          <reference field="4294967294" count="1">
            <x v="42"/>
          </reference>
        </references>
      </pivotArea>
    </format>
    <format dxfId="1384">
      <pivotArea dataOnly="0" labelOnly="1" outline="0" fieldPosition="0">
        <references count="1">
          <reference field="4294967294" count="1">
            <x v="42"/>
          </reference>
        </references>
      </pivotArea>
    </format>
    <format dxfId="1383">
      <pivotArea collapsedLevelsAreSubtotals="1" fieldPosition="0">
        <references count="1">
          <reference field="4294967294" count="1">
            <x v="46"/>
          </reference>
        </references>
      </pivotArea>
    </format>
    <format dxfId="1382">
      <pivotArea dataOnly="0" labelOnly="1" outline="0" fieldPosition="0">
        <references count="1">
          <reference field="4294967294" count="1">
            <x v="46"/>
          </reference>
        </references>
      </pivotArea>
    </format>
    <format dxfId="1381">
      <pivotArea collapsedLevelsAreSubtotals="1" fieldPosition="0">
        <references count="1">
          <reference field="4294967294" count="1">
            <x v="52"/>
          </reference>
        </references>
      </pivotArea>
    </format>
    <format dxfId="1380">
      <pivotArea dataOnly="0" labelOnly="1" outline="0" fieldPosition="0">
        <references count="1">
          <reference field="4294967294" count="1">
            <x v="52"/>
          </reference>
        </references>
      </pivotArea>
    </format>
    <format dxfId="1379">
      <pivotArea collapsedLevelsAreSubtotals="1" fieldPosition="0">
        <references count="1">
          <reference field="4294967294" count="3">
            <x v="4"/>
            <x v="5"/>
            <x v="6"/>
          </reference>
        </references>
      </pivotArea>
    </format>
    <format dxfId="1378">
      <pivotArea dataOnly="0" labelOnly="1" outline="0" fieldPosition="0">
        <references count="1">
          <reference field="4294967294" count="3">
            <x v="4"/>
            <x v="5"/>
            <x v="6"/>
          </reference>
        </references>
      </pivotArea>
    </format>
    <format dxfId="1377">
      <pivotArea outline="0" fieldPosition="0">
        <references count="1">
          <reference field="4294967294" count="1">
            <x v="12"/>
          </reference>
        </references>
      </pivotArea>
    </format>
    <format dxfId="1376">
      <pivotArea collapsedLevelsAreSubtotals="1" fieldPosition="0">
        <references count="1">
          <reference field="4294967294" count="1">
            <x v="12"/>
          </reference>
        </references>
      </pivotArea>
    </format>
    <format dxfId="1375">
      <pivotArea dataOnly="0" labelOnly="1" outline="0" fieldPosition="0">
        <references count="1">
          <reference field="4294967294" count="1">
            <x v="12"/>
          </reference>
        </references>
      </pivotArea>
    </format>
    <format dxfId="1374">
      <pivotArea outline="0" fieldPosition="0">
        <references count="1">
          <reference field="4294967294" count="1">
            <x v="26"/>
          </reference>
        </references>
      </pivotArea>
    </format>
    <format dxfId="1373">
      <pivotArea collapsedLevelsAreSubtotals="1" fieldPosition="0">
        <references count="1">
          <reference field="4294967294" count="1">
            <x v="26"/>
          </reference>
        </references>
      </pivotArea>
    </format>
    <format dxfId="1372">
      <pivotArea dataOnly="0" labelOnly="1" outline="0" fieldPosition="0">
        <references count="1">
          <reference field="4294967294" count="1">
            <x v="26"/>
          </reference>
        </references>
      </pivotArea>
    </format>
    <format dxfId="1371">
      <pivotArea outline="0" fieldPosition="0">
        <references count="1">
          <reference field="4294967294" count="1">
            <x v="30"/>
          </reference>
        </references>
      </pivotArea>
    </format>
    <format dxfId="1370">
      <pivotArea collapsedLevelsAreSubtotals="1" fieldPosition="0">
        <references count="1">
          <reference field="4294967294" count="1">
            <x v="30"/>
          </reference>
        </references>
      </pivotArea>
    </format>
    <format dxfId="1369">
      <pivotArea dataOnly="0" labelOnly="1" outline="0" fieldPosition="0">
        <references count="1">
          <reference field="4294967294" count="1">
            <x v="30"/>
          </reference>
        </references>
      </pivotArea>
    </format>
    <format dxfId="1368">
      <pivotArea collapsedLevelsAreSubtotals="1" fieldPosition="0">
        <references count="1">
          <reference field="4294967294" count="3">
            <x v="4"/>
            <x v="5"/>
            <x v="6"/>
          </reference>
        </references>
      </pivotArea>
    </format>
    <format dxfId="1367">
      <pivotArea dataOnly="0" labelOnly="1" outline="0" fieldPosition="0">
        <references count="1">
          <reference field="4294967294" count="3">
            <x v="4"/>
            <x v="5"/>
            <x v="6"/>
          </reference>
        </references>
      </pivotArea>
    </format>
  </formats>
  <pivotTableStyleInfo name="PivotStyleMedium2" showRowHeaders="1" showColHeaders="1" showRowStripes="0" showColStripes="1"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Tabla dinámica7" cacheId="6" dataOnRows="1" applyNumberFormats="0" applyBorderFormats="0" applyFontFormats="0" applyPatternFormats="0" applyAlignmentFormats="0" applyWidthHeightFormats="1" dataCaption="Valores" updatedVersion="6" minRefreshableVersion="3" showDrill="0" showDataTips="0" rowGrandTotals="0" colGrandTotals="0" createdVersion="5" indent="0" showHeaders="0" outline="1" outlineData="1" multipleFieldFilters="0">
  <location ref="A13:C70" firstHeaderRow="0" firstDataRow="2" firstDataCol="1"/>
  <pivotFields count="59">
    <pivotField axis="axisCol" showAll="0">
      <items count="31">
        <item h="1" x="0"/>
        <item h="1" x="1"/>
        <item h="1" x="2"/>
        <item h="1" x="3"/>
        <item h="1" x="4"/>
        <item h="1" x="5"/>
        <item h="1" x="6"/>
        <item h="1" x="7"/>
        <item h="1" x="8"/>
        <item h="1" x="9"/>
        <item h="1" x="10"/>
        <item h="1" x="11"/>
        <item h="1" x="12"/>
        <item h="1" x="13"/>
        <item h="1" x="14"/>
        <item h="1" x="15"/>
        <item h="1" x="16"/>
        <item h="1" x="17"/>
        <item h="1" x="18"/>
        <item h="1" x="19"/>
        <item h="1" x="20"/>
        <item h="1" x="21"/>
        <item h="1" x="22"/>
        <item h="1" x="23"/>
        <item h="1" x="24"/>
        <item h="1" x="25"/>
        <item h="1" x="26"/>
        <item h="1" x="27"/>
        <item h="1" x="28"/>
        <item x="29"/>
        <item t="default"/>
      </items>
    </pivotField>
    <pivotField axis="axisCol" showAll="0">
      <items count="13">
        <item h="1" x="0"/>
        <item h="1" x="1"/>
        <item h="1" x="2"/>
        <item h="1" x="3"/>
        <item h="1" x="4"/>
        <item h="1" x="5"/>
        <item h="1" x="6"/>
        <item h="1" x="7"/>
        <item h="1" x="8"/>
        <item h="1" x="9"/>
        <item h="1" x="10"/>
        <item x="11"/>
        <item t="default"/>
      </items>
    </pivotField>
    <pivotField dataField="1" numFmtId="4" showAll="0"/>
    <pivotField dataField="1" numFmtId="4" showAll="0"/>
    <pivotField dataField="1" numFmtId="4" showAll="0"/>
    <pivotField dataField="1" numFmtId="4" showAll="0"/>
    <pivotField name="Total Líneas de Explotación 2" dataField="1" numFmtId="4" showAll="0"/>
    <pivotField dataField="1" numFmtId="4" showAll="0"/>
    <pivotField dataField="1" numFmtId="4" showAll="0"/>
    <pivotField dataField="1" numFmtId="4" showAll="0"/>
    <pivotField dataField="1" numFmtId="4" showAll="0"/>
    <pivotField dataField="1" numFmtId="4" showAll="0"/>
    <pivotField dataField="1" numFmtId="4" showAll="0"/>
    <pivotField dataField="1" numFmtId="4" showAll="0"/>
    <pivotField dataField="1" numFmtId="4"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defaultSubtotal="0"/>
    <pivotField dataField="1" showAll="0"/>
    <pivotField dataField="1" showAll="0"/>
    <pivotField dataField="1" showAll="0"/>
    <pivotField dataField="1" showAll="0" defaultSubtotal="0"/>
    <pivotField dataField="1" numFmtId="166" showAll="0"/>
    <pivotField dataField="1" numFmtId="166" showAll="0"/>
    <pivotField dataField="1" numFmtId="166" showAll="0"/>
    <pivotField dataField="1" numFmtId="166"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numFmtId="3" showAll="0"/>
    <pivotField showAll="0"/>
  </pivotFields>
  <rowFields count="1">
    <field x="-2"/>
  </rowFields>
  <rowItems count="56">
    <i>
      <x/>
    </i>
    <i i="1">
      <x v="1"/>
    </i>
    <i i="2">
      <x v="2"/>
    </i>
    <i i="3">
      <x v="3"/>
    </i>
    <i i="4">
      <x v="4"/>
    </i>
    <i i="5">
      <x v="5"/>
    </i>
    <i i="6">
      <x v="6"/>
    </i>
    <i i="7">
      <x v="7"/>
    </i>
    <i i="8">
      <x v="8"/>
    </i>
    <i i="9">
      <x v="9"/>
    </i>
    <i i="10">
      <x v="10"/>
    </i>
    <i i="11">
      <x v="11"/>
    </i>
    <i i="12">
      <x v="12"/>
    </i>
    <i i="13">
      <x v="13"/>
    </i>
    <i i="14">
      <x v="14"/>
    </i>
    <i i="15">
      <x v="15"/>
    </i>
    <i i="16">
      <x v="16"/>
    </i>
    <i i="17">
      <x v="17"/>
    </i>
    <i i="18">
      <x v="18"/>
    </i>
    <i i="19">
      <x v="19"/>
    </i>
    <i i="20">
      <x v="20"/>
    </i>
    <i i="21">
      <x v="21"/>
    </i>
    <i i="22">
      <x v="22"/>
    </i>
    <i i="23">
      <x v="23"/>
    </i>
    <i i="24">
      <x v="24"/>
    </i>
    <i i="25">
      <x v="25"/>
    </i>
    <i i="26">
      <x v="26"/>
    </i>
    <i i="27">
      <x v="27"/>
    </i>
    <i i="28">
      <x v="28"/>
    </i>
    <i i="29">
      <x v="29"/>
    </i>
    <i i="30">
      <x v="30"/>
    </i>
    <i i="31">
      <x v="31"/>
    </i>
    <i i="32">
      <x v="32"/>
    </i>
    <i i="33">
      <x v="33"/>
    </i>
    <i i="34">
      <x v="34"/>
    </i>
    <i i="35">
      <x v="35"/>
    </i>
    <i i="36">
      <x v="36"/>
    </i>
    <i i="37">
      <x v="37"/>
    </i>
    <i i="38">
      <x v="38"/>
    </i>
    <i i="39">
      <x v="39"/>
    </i>
    <i i="40">
      <x v="40"/>
    </i>
    <i i="41">
      <x v="41"/>
    </i>
    <i i="42">
      <x v="42"/>
    </i>
    <i i="43">
      <x v="43"/>
    </i>
    <i i="44">
      <x v="44"/>
    </i>
    <i i="45">
      <x v="45"/>
    </i>
    <i i="46">
      <x v="46"/>
    </i>
    <i i="47">
      <x v="47"/>
    </i>
    <i i="48">
      <x v="48"/>
    </i>
    <i i="49">
      <x v="49"/>
    </i>
    <i i="50">
      <x v="50"/>
    </i>
    <i i="51">
      <x v="51"/>
    </i>
    <i i="52">
      <x v="52"/>
    </i>
    <i i="53">
      <x v="53"/>
    </i>
    <i i="54">
      <x v="54"/>
    </i>
    <i i="55">
      <x v="55"/>
    </i>
  </rowItems>
  <colFields count="2">
    <field x="0"/>
    <field x="1"/>
  </colFields>
  <colItems count="2">
    <i>
      <x v="29"/>
      <x v="11"/>
    </i>
    <i t="default">
      <x v="29"/>
    </i>
  </colItems>
  <dataFields count="56">
    <dataField name="A.01.1 -  Longitud de Líneas de Explotación No Electrificadas Vía Simple (km) " fld="2" subtotal="average" baseField="0" baseItem="0" numFmtId="4"/>
    <dataField name="A.01.2 -  Longitud de Líneas de Explotación No Electrificadas Vía Doble o Múltiple (km) " fld="3" subtotal="average" baseField="0" baseItem="0" numFmtId="4"/>
    <dataField name="A.02.1 -  Longitud de Líneas de Explotación Electrificadas Vía Simple (km) " fld="4" subtotal="average" baseField="0" baseItem="0" numFmtId="4"/>
    <dataField name="A.02.2 -  Longitud de Líneas de Explotación Electrificadas Vía Doble o Múltiple (km) " fld="5" subtotal="average" baseField="0" baseItem="0" numFmtId="4"/>
    <dataField name="Total Líneas de Explotación " fld="6" subtotal="average" baseField="0" baseItem="27"/>
    <dataField name="Total Líneas de Servicios entre Cabeceras (km) (Progresiva) (en uso) " fld="8" subtotal="average" baseField="0" baseItem="27"/>
    <dataField name="Total Líneas de Explotación (EN USO) " fld="7" subtotal="average" baseField="0" baseItem="27"/>
    <dataField name="A.03.1 -  Longitud de Vías de Explotación No Electrificadas Troncales y Ramales (vía principal) (km) " fld="9" subtotal="average" baseField="0" baseItem="0" numFmtId="4"/>
    <dataField name="A.03.2 -  Longitud de Vías de Explotación No Electrificadas Auxiliares (vías de playa) (km) " fld="10" subtotal="average" baseField="0" baseItem="0" numFmtId="4"/>
    <dataField name="A.04.1 -  Longitud de Vías de Explotación Electrificadas Troncales y Ramales (vía principal) (km) " fld="11" subtotal="average" baseField="0" baseItem="0" numFmtId="4"/>
    <dataField name="A.04.2 -  Longitud de Vías de Explotación Electrificadas Auxiliares (vías de playa) (km) " fld="12" subtotal="average" baseField="0" baseItem="0" numFmtId="4"/>
    <dataField name="Total Vías (excluido Auxiliares) " fld="13" subtotal="average" baseField="0" baseItem="0" numFmtId="4"/>
    <dataField name="Total Vías (excluído Auxiliares) (EN USO) " fld="14" subtotal="average" baseField="0" baseItem="27" numFmtId="168"/>
    <dataField name="A.05.1 - Número de Estaciones en Explotación (cantidad) " fld="15" subtotal="average" baseField="0" baseItem="0" numFmtId="3"/>
    <dataField name="A.06.1 - Número de Paradas en Explotación (cantidad) " fld="16" subtotal="average" baseField="0" baseItem="0" numFmtId="3"/>
    <dataField name="A.07.1 - Número de Apeaderos en Explotación (cantidad) " fld="17" subtotal="average" baseField="0" baseItem="0" numFmtId="3"/>
    <dataField name="Total Estaciones " fld="18" subtotal="average" baseField="0" baseItem="0" numFmtId="3"/>
    <dataField name="A.08.1 - Pasos Vehiculares a Nivel Con Barreras Manuales (cantidad) " fld="19" subtotal="average" baseField="0" baseItem="0" numFmtId="3"/>
    <dataField name="A.08.2 - Pasos Vehiculares a Nivel Con Barreras Automáticas (cantidad) " fld="20" subtotal="average" baseField="0" baseItem="0" numFmtId="3"/>
    <dataField name="A.08.3 - Pasos Vehiculares a Nivel Con Señales Fonoluminosas (cantidad) " fld="21" subtotal="average" baseField="0" baseItem="0" numFmtId="3"/>
    <dataField name="A.08.4 - Pasos Vehiculares a Nivel Con Cruz de San Andrés (cantidad) " fld="22" subtotal="average" baseField="0" baseItem="0" numFmtId="3"/>
    <dataField name="A.08.5 - Pasos Vehiculares a Nivel Sin Señalización (cantidad) " fld="23" subtotal="average" baseField="0" baseItem="0" numFmtId="3"/>
    <dataField name="Total Pasos Vehiculares a Nivel " fld="24" subtotal="average" baseField="0" baseItem="0" numFmtId="3"/>
    <dataField name="A.09.1 - Pasos Vehiculares Bajo Nivel (vial + vial peatonal) (cantidad) " fld="25" subtotal="average" baseField="0" baseItem="0" numFmtId="3"/>
    <dataField name="A.09.2 - Pasos Vehiculares Sobre Nivel (vial + vial peatonal) (cantidad) " fld="26" subtotal="average" baseField="0" baseItem="0" numFmtId="3"/>
    <dataField name="A.09.3 - Pasos Vehiculares A Nivel (vial + vial peatonal) (cantidad) " fld="27" subtotal="average" baseField="0" baseItem="0" numFmtId="3"/>
    <dataField name="Total Pasos Vehiculares " fld="28" subtotal="average" baseField="0" baseItem="27" numFmtId="3"/>
    <dataField name="A.10.1 - Pasos Peatonales Bajo Nivel (cantidad) " fld="29" subtotal="average" baseField="0" baseItem="0" numFmtId="3"/>
    <dataField name="A.10.2 - Pasos Peatonales Sobre Nivel (cantidad) " fld="30" subtotal="average" baseField="0" baseItem="0" numFmtId="3"/>
    <dataField name="A.10.3 - Pasos Peatonales A Nivel (cantidad) " fld="31" subtotal="average" baseField="0" baseItem="0" numFmtId="3"/>
    <dataField name="Total Pasos Peatonales " fld="32" subtotal="average" baseField="0" baseItem="27" numFmtId="3"/>
    <dataField name="A.11.1 - Señalamiento Automático (km de línea) " fld="33" subtotal="average" baseField="0" baseItem="0" numFmtId="4"/>
    <dataField name="A.11.2 - Señalamiento Sin Señalamiento (km de línea) " fld="34" subtotal="average" baseField="0" baseItem="0" numFmtId="4"/>
    <dataField name="A.11.3 - Señalamiento Manual (km de línea) " fld="35" subtotal="average" baseField="0" baseItem="0" numFmtId="4"/>
    <dataField name="Total Señalamiento " fld="36" subtotal="average" baseField="0" baseItem="0" numFmtId="4"/>
    <dataField name="B.01.1 - Parque de Locomotoras Diesel Hasta 1300HP " fld="37" subtotal="average" baseField="0" baseItem="0" numFmtId="3"/>
    <dataField name="B.01.2 - Parque de Locomotoras Diesel desde 1301HP Hasta 1700HP " fld="38" subtotal="average" baseField="0" baseItem="0" numFmtId="3"/>
    <dataField name="B.01.2 - Parque de Locomotoras Diesel desde 1701HP " fld="39" subtotal="average" baseField="0" baseItem="0" numFmtId="3"/>
    <dataField name="Total Locomotoras " fld="40" subtotal="average" baseField="0" baseItem="0" numFmtId="3"/>
    <dataField name="B.02.1 - Parque de Coches Eléctricos Motrices " fld="41" subtotal="average" baseField="0" baseItem="0" numFmtId="3"/>
    <dataField name="B.02.2 - Parque de Coches Eléctricos Motrices Remolcados Tipo R " fld="42" subtotal="average" baseField="0" baseItem="0" numFmtId="3"/>
    <dataField name="B.02.3 - Parque de Coches Eléctricos Motrices Tipo R " fld="43" subtotal="average" baseField="0" baseItem="0" numFmtId="3"/>
    <dataField name="Total Coches Eléctricos " fld="44" subtotal="average" baseField="0" baseItem="0" numFmtId="3"/>
    <dataField name="B.03.1 - Parque de Coches Motores Motrices Remolcados " fld="45" subtotal="average" baseField="0" baseItem="0" numFmtId="3"/>
    <dataField name="B.03.2 - Parque de Coches Motores Motrices Intermedios " fld="46" subtotal="average" baseField="0" baseItem="0" numFmtId="3"/>
    <dataField name="B.03.3 - Parque de Coches Motores Motrices Cabina " fld="47" subtotal="average" baseField="0" baseItem="0" numFmtId="3"/>
    <dataField name="Total coches Motores " fld="48" subtotal="average" baseField="0" baseItem="0" numFmtId="3"/>
    <dataField name="B.04.1 - Parque de Coches Remolcados Clase Unica " fld="49" subtotal="average" baseField="0" baseItem="0" numFmtId="3"/>
    <dataField name="B.04.2 - Parque de Coches Remolcados Clase Unica Furgón " fld="50" subtotal="average" baseField="0" baseItem="0" numFmtId="3"/>
    <dataField name="B.04.3 - Parque de Coches Remolcados Clase Unica Cabina " fld="51" subtotal="average" baseField="0" baseItem="0" numFmtId="3"/>
    <dataField name="B.04.4 - Parque de Coches Remolcados de Larga Distancia (Turista+Pullman) " fld="52" subtotal="average" baseField="0" baseItem="0" numFmtId="3"/>
    <dataField name="B.04.5 - Parque de Coches Remolcados para Servicios Especiales (Cartoneros) " fld="53" subtotal="average" baseField="0" baseItem="0" numFmtId="3"/>
    <dataField name="Total Coches Remolcados " fld="54" subtotal="average" baseField="0" baseItem="0" numFmtId="3"/>
    <dataField name="B.05.1 - Parque de Locotractores " fld="55" subtotal="average" baseField="0" baseItem="0" numFmtId="3"/>
    <dataField name="B.06.1 - Parque de Vagones de Servicios Internos " fld="56" subtotal="average" baseField="0" baseItem="0" numFmtId="3"/>
    <dataField name="Trocha (mm) " fld="57" subtotal="average" baseField="0" baseItem="27" numFmtId="3"/>
  </dataFields>
  <formats count="86">
    <format dxfId="1307">
      <pivotArea type="all" dataOnly="0" outline="0" fieldPosition="0"/>
    </format>
    <format dxfId="1306">
      <pivotArea outline="0" collapsedLevelsAreSubtotals="1" fieldPosition="0"/>
    </format>
    <format dxfId="1305">
      <pivotArea dataOnly="0" labelOnly="1" outline="0" fieldPosition="0">
        <references count="1">
          <reference field="4294967294" count="46">
            <x v="0"/>
            <x v="1"/>
            <x v="2"/>
            <x v="3"/>
            <x v="7"/>
            <x v="8"/>
            <x v="9"/>
            <x v="10"/>
            <x v="11"/>
            <x v="13"/>
            <x v="14"/>
            <x v="15"/>
            <x v="16"/>
            <x v="17"/>
            <x v="18"/>
            <x v="19"/>
            <x v="20"/>
            <x v="21"/>
            <x v="22"/>
            <x v="23"/>
            <x v="24"/>
            <x v="25"/>
            <x v="27"/>
            <x v="28"/>
            <x v="29"/>
            <x v="31"/>
            <x v="32"/>
            <x v="33"/>
            <x v="34"/>
            <x v="35"/>
            <x v="36"/>
            <x v="37"/>
            <x v="38"/>
            <x v="39"/>
            <x v="40"/>
            <x v="41"/>
            <x v="42"/>
            <x v="43"/>
            <x v="44"/>
            <x v="45"/>
            <x v="46"/>
            <x v="47"/>
            <x v="48"/>
            <x v="49"/>
            <x v="50"/>
            <x v="51"/>
          </reference>
        </references>
      </pivotArea>
    </format>
    <format dxfId="1304">
      <pivotArea dataOnly="0" labelOnly="1" outline="0" fieldPosition="0">
        <references count="1">
          <reference field="4294967294" count="3">
            <x v="52"/>
            <x v="53"/>
            <x v="54"/>
          </reference>
        </references>
      </pivotArea>
    </format>
    <format dxfId="1303">
      <pivotArea dataOnly="0" labelOnly="1" fieldPosition="0">
        <references count="1">
          <reference field="0" count="0"/>
        </references>
      </pivotArea>
    </format>
    <format dxfId="1302">
      <pivotArea dataOnly="0" labelOnly="1" grandCol="1" outline="0" fieldPosition="0"/>
    </format>
    <format dxfId="1301">
      <pivotArea outline="0" fieldPosition="0">
        <references count="1">
          <reference field="4294967294" count="1">
            <x v="1"/>
          </reference>
        </references>
      </pivotArea>
    </format>
    <format dxfId="1300">
      <pivotArea outline="0" fieldPosition="0">
        <references count="1">
          <reference field="4294967294" count="1">
            <x v="0"/>
          </reference>
        </references>
      </pivotArea>
    </format>
    <format dxfId="1299">
      <pivotArea outline="0" fieldPosition="0">
        <references count="1">
          <reference field="4294967294" count="1">
            <x v="2"/>
          </reference>
        </references>
      </pivotArea>
    </format>
    <format dxfId="1298">
      <pivotArea outline="0" fieldPosition="0">
        <references count="1">
          <reference field="4294967294" count="1">
            <x v="3"/>
          </reference>
        </references>
      </pivotArea>
    </format>
    <format dxfId="1297">
      <pivotArea outline="0" fieldPosition="0">
        <references count="1">
          <reference field="4294967294" count="1">
            <x v="7"/>
          </reference>
        </references>
      </pivotArea>
    </format>
    <format dxfId="1296">
      <pivotArea outline="0" fieldPosition="0">
        <references count="1">
          <reference field="4294967294" count="1">
            <x v="8"/>
          </reference>
        </references>
      </pivotArea>
    </format>
    <format dxfId="1295">
      <pivotArea outline="0" fieldPosition="0">
        <references count="1">
          <reference field="4294967294" count="1">
            <x v="9"/>
          </reference>
        </references>
      </pivotArea>
    </format>
    <format dxfId="1294">
      <pivotArea outline="0" fieldPosition="0">
        <references count="1">
          <reference field="4294967294" count="1">
            <x v="10"/>
          </reference>
        </references>
      </pivotArea>
    </format>
    <format dxfId="1293">
      <pivotArea outline="0" fieldPosition="0">
        <references count="1">
          <reference field="4294967294" count="1">
            <x v="11"/>
          </reference>
        </references>
      </pivotArea>
    </format>
    <format dxfId="1292">
      <pivotArea outline="0" fieldPosition="0">
        <references count="1">
          <reference field="4294967294" count="1">
            <x v="18"/>
          </reference>
        </references>
      </pivotArea>
    </format>
    <format dxfId="1291">
      <pivotArea outline="0" fieldPosition="0">
        <references count="1">
          <reference field="4294967294" count="1">
            <x v="13"/>
          </reference>
        </references>
      </pivotArea>
    </format>
    <format dxfId="1290">
      <pivotArea outline="0" fieldPosition="0">
        <references count="1">
          <reference field="4294967294" count="1">
            <x v="14"/>
          </reference>
        </references>
      </pivotArea>
    </format>
    <format dxfId="1289">
      <pivotArea outline="0" fieldPosition="0">
        <references count="1">
          <reference field="4294967294" count="1">
            <x v="15"/>
          </reference>
        </references>
      </pivotArea>
    </format>
    <format dxfId="1288">
      <pivotArea outline="0" fieldPosition="0">
        <references count="1">
          <reference field="4294967294" count="1">
            <x v="16"/>
          </reference>
        </references>
      </pivotArea>
    </format>
    <format dxfId="1287">
      <pivotArea outline="0" fieldPosition="0">
        <references count="1">
          <reference field="4294967294" count="1">
            <x v="17"/>
          </reference>
        </references>
      </pivotArea>
    </format>
    <format dxfId="1286">
      <pivotArea outline="0" fieldPosition="0">
        <references count="1">
          <reference field="4294967294" count="1">
            <x v="19"/>
          </reference>
        </references>
      </pivotArea>
    </format>
    <format dxfId="1285">
      <pivotArea outline="0" fieldPosition="0">
        <references count="1">
          <reference field="4294967294" count="1">
            <x v="20"/>
          </reference>
        </references>
      </pivotArea>
    </format>
    <format dxfId="1284">
      <pivotArea outline="0" fieldPosition="0">
        <references count="1">
          <reference field="4294967294" count="1">
            <x v="21"/>
          </reference>
        </references>
      </pivotArea>
    </format>
    <format dxfId="1283">
      <pivotArea outline="0" fieldPosition="0">
        <references count="1">
          <reference field="4294967294" count="1">
            <x v="22"/>
          </reference>
        </references>
      </pivotArea>
    </format>
    <format dxfId="1282">
      <pivotArea outline="0" fieldPosition="0">
        <references count="1">
          <reference field="4294967294" count="1">
            <x v="23"/>
          </reference>
        </references>
      </pivotArea>
    </format>
    <format dxfId="1281">
      <pivotArea outline="0" fieldPosition="0">
        <references count="1">
          <reference field="4294967294" count="1">
            <x v="24"/>
          </reference>
        </references>
      </pivotArea>
    </format>
    <format dxfId="1280">
      <pivotArea outline="0" fieldPosition="0">
        <references count="1">
          <reference field="4294967294" count="1">
            <x v="25"/>
          </reference>
        </references>
      </pivotArea>
    </format>
    <format dxfId="1279">
      <pivotArea outline="0" fieldPosition="0">
        <references count="1">
          <reference field="4294967294" count="1">
            <x v="27"/>
          </reference>
        </references>
      </pivotArea>
    </format>
    <format dxfId="1278">
      <pivotArea outline="0" fieldPosition="0">
        <references count="1">
          <reference field="4294967294" count="1">
            <x v="28"/>
          </reference>
        </references>
      </pivotArea>
    </format>
    <format dxfId="1277">
      <pivotArea outline="0" fieldPosition="0">
        <references count="1">
          <reference field="4294967294" count="1">
            <x v="29"/>
          </reference>
        </references>
      </pivotArea>
    </format>
    <format dxfId="1276">
      <pivotArea outline="0" fieldPosition="0">
        <references count="1">
          <reference field="4294967294" count="1">
            <x v="31"/>
          </reference>
        </references>
      </pivotArea>
    </format>
    <format dxfId="1275">
      <pivotArea outline="0" fieldPosition="0">
        <references count="1">
          <reference field="4294967294" count="1">
            <x v="32"/>
          </reference>
        </references>
      </pivotArea>
    </format>
    <format dxfId="1274">
      <pivotArea outline="0" fieldPosition="0">
        <references count="1">
          <reference field="4294967294" count="1">
            <x v="33"/>
          </reference>
        </references>
      </pivotArea>
    </format>
    <format dxfId="1273">
      <pivotArea outline="0" fieldPosition="0">
        <references count="1">
          <reference field="4294967294" count="1">
            <x v="34"/>
          </reference>
        </references>
      </pivotArea>
    </format>
    <format dxfId="1272">
      <pivotArea outline="0" fieldPosition="0">
        <references count="1">
          <reference field="4294967294" count="1">
            <x v="35"/>
          </reference>
        </references>
      </pivotArea>
    </format>
    <format dxfId="1271">
      <pivotArea outline="0" fieldPosition="0">
        <references count="1">
          <reference field="4294967294" count="1">
            <x v="36"/>
          </reference>
        </references>
      </pivotArea>
    </format>
    <format dxfId="1270">
      <pivotArea outline="0" fieldPosition="0">
        <references count="1">
          <reference field="4294967294" count="1">
            <x v="37"/>
          </reference>
        </references>
      </pivotArea>
    </format>
    <format dxfId="1269">
      <pivotArea outline="0" fieldPosition="0">
        <references count="1">
          <reference field="4294967294" count="1">
            <x v="39"/>
          </reference>
        </references>
      </pivotArea>
    </format>
    <format dxfId="1268">
      <pivotArea outline="0" fieldPosition="0">
        <references count="1">
          <reference field="4294967294" count="1">
            <x v="38"/>
          </reference>
        </references>
      </pivotArea>
    </format>
    <format dxfId="1267">
      <pivotArea outline="0" fieldPosition="0">
        <references count="1">
          <reference field="4294967294" count="1">
            <x v="40"/>
          </reference>
        </references>
      </pivotArea>
    </format>
    <format dxfId="1266">
      <pivotArea outline="0" fieldPosition="0">
        <references count="1">
          <reference field="4294967294" count="1">
            <x v="41"/>
          </reference>
        </references>
      </pivotArea>
    </format>
    <format dxfId="1265">
      <pivotArea outline="0" fieldPosition="0">
        <references count="1">
          <reference field="4294967294" count="1">
            <x v="43"/>
          </reference>
        </references>
      </pivotArea>
    </format>
    <format dxfId="1264">
      <pivotArea outline="0" fieldPosition="0">
        <references count="1">
          <reference field="4294967294" count="1">
            <x v="42"/>
          </reference>
        </references>
      </pivotArea>
    </format>
    <format dxfId="1263">
      <pivotArea outline="0" fieldPosition="0">
        <references count="1">
          <reference field="4294967294" count="1">
            <x v="44"/>
          </reference>
        </references>
      </pivotArea>
    </format>
    <format dxfId="1262">
      <pivotArea outline="0" fieldPosition="0">
        <references count="1">
          <reference field="4294967294" count="1">
            <x v="45"/>
          </reference>
        </references>
      </pivotArea>
    </format>
    <format dxfId="1261">
      <pivotArea outline="0" fieldPosition="0">
        <references count="1">
          <reference field="4294967294" count="1">
            <x v="46"/>
          </reference>
        </references>
      </pivotArea>
    </format>
    <format dxfId="1260">
      <pivotArea outline="0" fieldPosition="0">
        <references count="1">
          <reference field="4294967294" count="1">
            <x v="47"/>
          </reference>
        </references>
      </pivotArea>
    </format>
    <format dxfId="1259">
      <pivotArea outline="0" fieldPosition="0">
        <references count="1">
          <reference field="4294967294" count="1">
            <x v="48"/>
          </reference>
        </references>
      </pivotArea>
    </format>
    <format dxfId="1258">
      <pivotArea outline="0" fieldPosition="0">
        <references count="1">
          <reference field="4294967294" count="1">
            <x v="49"/>
          </reference>
        </references>
      </pivotArea>
    </format>
    <format dxfId="1257">
      <pivotArea outline="0" fieldPosition="0">
        <references count="1">
          <reference field="4294967294" count="1">
            <x v="50"/>
          </reference>
        </references>
      </pivotArea>
    </format>
    <format dxfId="1256">
      <pivotArea outline="0" fieldPosition="0">
        <references count="1">
          <reference field="4294967294" count="1">
            <x v="51"/>
          </reference>
        </references>
      </pivotArea>
    </format>
    <format dxfId="1255">
      <pivotArea outline="0" fieldPosition="0">
        <references count="1">
          <reference field="4294967294" count="1">
            <x v="52"/>
          </reference>
        </references>
      </pivotArea>
    </format>
    <format dxfId="1254">
      <pivotArea outline="0" fieldPosition="0">
        <references count="1">
          <reference field="4294967294" count="1">
            <x v="53"/>
          </reference>
        </references>
      </pivotArea>
    </format>
    <format dxfId="1253">
      <pivotArea outline="0" fieldPosition="0">
        <references count="1">
          <reference field="4294967294" count="1">
            <x v="54"/>
          </reference>
        </references>
      </pivotArea>
    </format>
    <format dxfId="1252">
      <pivotArea collapsedLevelsAreSubtotals="1" fieldPosition="0">
        <references count="1">
          <reference field="4294967294" count="1">
            <x v="11"/>
          </reference>
        </references>
      </pivotArea>
    </format>
    <format dxfId="1251">
      <pivotArea dataOnly="0" labelOnly="1" outline="0" fieldPosition="0">
        <references count="1">
          <reference field="4294967294" count="1">
            <x v="11"/>
          </reference>
        </references>
      </pivotArea>
    </format>
    <format dxfId="1250">
      <pivotArea collapsedLevelsAreSubtotals="1" fieldPosition="0">
        <references count="1">
          <reference field="4294967294" count="1">
            <x v="16"/>
          </reference>
        </references>
      </pivotArea>
    </format>
    <format dxfId="1249">
      <pivotArea dataOnly="0" labelOnly="1" outline="0" fieldPosition="0">
        <references count="1">
          <reference field="4294967294" count="1">
            <x v="16"/>
          </reference>
        </references>
      </pivotArea>
    </format>
    <format dxfId="1248">
      <pivotArea collapsedLevelsAreSubtotals="1" fieldPosition="0">
        <references count="1">
          <reference field="4294967294" count="1">
            <x v="22"/>
          </reference>
        </references>
      </pivotArea>
    </format>
    <format dxfId="1247">
      <pivotArea dataOnly="0" labelOnly="1" outline="0" fieldPosition="0">
        <references count="1">
          <reference field="4294967294" count="1">
            <x v="22"/>
          </reference>
        </references>
      </pivotArea>
    </format>
    <format dxfId="1246">
      <pivotArea collapsedLevelsAreSubtotals="1" fieldPosition="0">
        <references count="1">
          <reference field="4294967294" count="1">
            <x v="34"/>
          </reference>
        </references>
      </pivotArea>
    </format>
    <format dxfId="1245">
      <pivotArea dataOnly="0" labelOnly="1" outline="0" fieldPosition="0">
        <references count="1">
          <reference field="4294967294" count="1">
            <x v="34"/>
          </reference>
        </references>
      </pivotArea>
    </format>
    <format dxfId="1244">
      <pivotArea collapsedLevelsAreSubtotals="1" fieldPosition="0">
        <references count="1">
          <reference field="4294967294" count="1">
            <x v="38"/>
          </reference>
        </references>
      </pivotArea>
    </format>
    <format dxfId="1243">
      <pivotArea dataOnly="0" labelOnly="1" outline="0" fieldPosition="0">
        <references count="1">
          <reference field="4294967294" count="1">
            <x v="38"/>
          </reference>
        </references>
      </pivotArea>
    </format>
    <format dxfId="1242">
      <pivotArea collapsedLevelsAreSubtotals="1" fieldPosition="0">
        <references count="1">
          <reference field="4294967294" count="1">
            <x v="42"/>
          </reference>
        </references>
      </pivotArea>
    </format>
    <format dxfId="1241">
      <pivotArea dataOnly="0" labelOnly="1" outline="0" fieldPosition="0">
        <references count="1">
          <reference field="4294967294" count="1">
            <x v="42"/>
          </reference>
        </references>
      </pivotArea>
    </format>
    <format dxfId="1240">
      <pivotArea collapsedLevelsAreSubtotals="1" fieldPosition="0">
        <references count="1">
          <reference field="4294967294" count="1">
            <x v="46"/>
          </reference>
        </references>
      </pivotArea>
    </format>
    <format dxfId="1239">
      <pivotArea dataOnly="0" labelOnly="1" outline="0" fieldPosition="0">
        <references count="1">
          <reference field="4294967294" count="1">
            <x v="46"/>
          </reference>
        </references>
      </pivotArea>
    </format>
    <format dxfId="1238">
      <pivotArea collapsedLevelsAreSubtotals="1" fieldPosition="0">
        <references count="1">
          <reference field="4294967294" count="1">
            <x v="52"/>
          </reference>
        </references>
      </pivotArea>
    </format>
    <format dxfId="1237">
      <pivotArea dataOnly="0" labelOnly="1" outline="0" fieldPosition="0">
        <references count="1">
          <reference field="4294967294" count="1">
            <x v="52"/>
          </reference>
        </references>
      </pivotArea>
    </format>
    <format dxfId="1236">
      <pivotArea collapsedLevelsAreSubtotals="1" fieldPosition="0">
        <references count="1">
          <reference field="4294967294" count="3">
            <x v="4"/>
            <x v="5"/>
            <x v="6"/>
          </reference>
        </references>
      </pivotArea>
    </format>
    <format dxfId="1235">
      <pivotArea dataOnly="0" labelOnly="1" outline="0" fieldPosition="0">
        <references count="1">
          <reference field="4294967294" count="3">
            <x v="4"/>
            <x v="5"/>
            <x v="6"/>
          </reference>
        </references>
      </pivotArea>
    </format>
    <format dxfId="1234">
      <pivotArea outline="0" fieldPosition="0">
        <references count="1">
          <reference field="4294967294" count="1">
            <x v="12"/>
          </reference>
        </references>
      </pivotArea>
    </format>
    <format dxfId="1233">
      <pivotArea collapsedLevelsAreSubtotals="1" fieldPosition="0">
        <references count="1">
          <reference field="4294967294" count="1">
            <x v="12"/>
          </reference>
        </references>
      </pivotArea>
    </format>
    <format dxfId="1232">
      <pivotArea dataOnly="0" labelOnly="1" outline="0" fieldPosition="0">
        <references count="1">
          <reference field="4294967294" count="1">
            <x v="12"/>
          </reference>
        </references>
      </pivotArea>
    </format>
    <format dxfId="1231">
      <pivotArea outline="0" fieldPosition="0">
        <references count="1">
          <reference field="4294967294" count="1">
            <x v="26"/>
          </reference>
        </references>
      </pivotArea>
    </format>
    <format dxfId="1230">
      <pivotArea collapsedLevelsAreSubtotals="1" fieldPosition="0">
        <references count="1">
          <reference field="4294967294" count="1">
            <x v="26"/>
          </reference>
        </references>
      </pivotArea>
    </format>
    <format dxfId="1229">
      <pivotArea dataOnly="0" labelOnly="1" outline="0" fieldPosition="0">
        <references count="1">
          <reference field="4294967294" count="1">
            <x v="26"/>
          </reference>
        </references>
      </pivotArea>
    </format>
    <format dxfId="1228">
      <pivotArea outline="0" fieldPosition="0">
        <references count="1">
          <reference field="4294967294" count="1">
            <x v="30"/>
          </reference>
        </references>
      </pivotArea>
    </format>
    <format dxfId="1227">
      <pivotArea collapsedLevelsAreSubtotals="1" fieldPosition="0">
        <references count="1">
          <reference field="4294967294" count="1">
            <x v="30"/>
          </reference>
        </references>
      </pivotArea>
    </format>
    <format dxfId="1226">
      <pivotArea dataOnly="0" labelOnly="1" outline="0" fieldPosition="0">
        <references count="1">
          <reference field="4294967294" count="1">
            <x v="30"/>
          </reference>
        </references>
      </pivotArea>
    </format>
    <format dxfId="1225">
      <pivotArea outline="0" fieldPosition="0">
        <references count="1">
          <reference field="4294967294" count="1">
            <x v="55"/>
          </reference>
        </references>
      </pivotArea>
    </format>
    <format dxfId="1224">
      <pivotArea collapsedLevelsAreSubtotals="1" fieldPosition="0">
        <references count="1">
          <reference field="4294967294" count="1">
            <x v="55"/>
          </reference>
        </references>
      </pivotArea>
    </format>
    <format dxfId="1223">
      <pivotArea dataOnly="0" labelOnly="1" outline="0" fieldPosition="0">
        <references count="1">
          <reference field="4294967294" count="1">
            <x v="55"/>
          </reference>
        </references>
      </pivotArea>
    </format>
    <format dxfId="1222">
      <pivotArea collapsedLevelsAreSubtotals="1" fieldPosition="0">
        <references count="1">
          <reference field="4294967294" count="1">
            <x v="5"/>
          </reference>
        </references>
      </pivotArea>
    </format>
  </formats>
  <pivotTableStyleInfo name="PivotStyleMedium2" showRowHeaders="1" showColHeaders="1" showRowStripes="0" showColStripes="1"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xml><?xml version="1.0" encoding="utf-8"?>
<pivotTableDefinition xmlns="http://schemas.openxmlformats.org/spreadsheetml/2006/main" name="Tabla dinámica7" cacheId="5" dataOnRows="1" applyNumberFormats="0" applyBorderFormats="0" applyFontFormats="0" applyPatternFormats="0" applyAlignmentFormats="0" applyWidthHeightFormats="1" dataCaption="Valores" updatedVersion="6" minRefreshableVersion="3" showDrill="0" showDataTips="0" rowGrandTotals="0" colGrandTotals="0" createdVersion="5" indent="0" showHeaders="0" outline="1" outlineData="1" multipleFieldFilters="0">
  <location ref="A13:C70" firstHeaderRow="0" firstDataRow="2" firstDataCol="1"/>
  <pivotFields count="59">
    <pivotField axis="axisCol" showAll="0">
      <items count="31">
        <item h="1" x="0"/>
        <item h="1" x="1"/>
        <item h="1" x="2"/>
        <item h="1" x="3"/>
        <item h="1" x="4"/>
        <item h="1" x="5"/>
        <item h="1" x="6"/>
        <item h="1" x="7"/>
        <item h="1" x="8"/>
        <item h="1" x="9"/>
        <item h="1" x="10"/>
        <item h="1" x="11"/>
        <item h="1" x="12"/>
        <item h="1" x="13"/>
        <item h="1" x="14"/>
        <item h="1" x="15"/>
        <item h="1" x="16"/>
        <item h="1" x="17"/>
        <item h="1" x="18"/>
        <item h="1" x="19"/>
        <item h="1" x="20"/>
        <item h="1" x="21"/>
        <item h="1" x="22"/>
        <item h="1" x="23"/>
        <item h="1" x="24"/>
        <item h="1" x="25"/>
        <item h="1" x="26"/>
        <item h="1" x="27"/>
        <item h="1" x="28"/>
        <item x="29"/>
        <item t="default"/>
      </items>
    </pivotField>
    <pivotField axis="axisCol" showAll="0">
      <items count="13">
        <item h="1" x="0"/>
        <item h="1" x="1"/>
        <item h="1" x="2"/>
        <item h="1" x="3"/>
        <item h="1" x="4"/>
        <item h="1" x="5"/>
        <item h="1" x="6"/>
        <item h="1" x="7"/>
        <item h="1" x="8"/>
        <item h="1" x="9"/>
        <item h="1" x="10"/>
        <item x="11"/>
        <item t="default"/>
      </items>
    </pivotField>
    <pivotField dataField="1" numFmtId="4" showAll="0"/>
    <pivotField dataField="1" numFmtId="4" showAll="0"/>
    <pivotField dataField="1" numFmtId="4" showAll="0"/>
    <pivotField dataField="1" numFmtId="4" showAll="0"/>
    <pivotField name="Total Líneas de Explotación 2" dataField="1" numFmtId="4" showAll="0"/>
    <pivotField dataField="1" numFmtId="4" showAll="0"/>
    <pivotField dataField="1" numFmtId="4" showAll="0"/>
    <pivotField dataField="1" numFmtId="4" showAll="0"/>
    <pivotField dataField="1" numFmtId="4" showAll="0"/>
    <pivotField dataField="1" numFmtId="4" showAll="0"/>
    <pivotField dataField="1" numFmtId="4" showAll="0"/>
    <pivotField dataField="1" numFmtId="4" showAll="0"/>
    <pivotField dataField="1" numFmtId="4"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defaultSubtotal="0"/>
    <pivotField dataField="1" showAll="0"/>
    <pivotField dataField="1" showAll="0"/>
    <pivotField dataField="1" showAll="0"/>
    <pivotField dataField="1" showAll="0" defaultSubtotal="0"/>
    <pivotField dataField="1" numFmtId="166" showAll="0"/>
    <pivotField dataField="1" numFmtId="166" showAll="0"/>
    <pivotField dataField="1" numFmtId="166" showAll="0"/>
    <pivotField dataField="1" numFmtId="166"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numFmtId="3" showAll="0"/>
    <pivotField showAll="0"/>
  </pivotFields>
  <rowFields count="1">
    <field x="-2"/>
  </rowFields>
  <rowItems count="56">
    <i>
      <x/>
    </i>
    <i i="1">
      <x v="1"/>
    </i>
    <i i="2">
      <x v="2"/>
    </i>
    <i i="3">
      <x v="3"/>
    </i>
    <i i="4">
      <x v="4"/>
    </i>
    <i i="5">
      <x v="5"/>
    </i>
    <i i="6">
      <x v="6"/>
    </i>
    <i i="7">
      <x v="7"/>
    </i>
    <i i="8">
      <x v="8"/>
    </i>
    <i i="9">
      <x v="9"/>
    </i>
    <i i="10">
      <x v="10"/>
    </i>
    <i i="11">
      <x v="11"/>
    </i>
    <i i="12">
      <x v="12"/>
    </i>
    <i i="13">
      <x v="13"/>
    </i>
    <i i="14">
      <x v="14"/>
    </i>
    <i i="15">
      <x v="15"/>
    </i>
    <i i="16">
      <x v="16"/>
    </i>
    <i i="17">
      <x v="17"/>
    </i>
    <i i="18">
      <x v="18"/>
    </i>
    <i i="19">
      <x v="19"/>
    </i>
    <i i="20">
      <x v="20"/>
    </i>
    <i i="21">
      <x v="21"/>
    </i>
    <i i="22">
      <x v="22"/>
    </i>
    <i i="23">
      <x v="23"/>
    </i>
    <i i="24">
      <x v="24"/>
    </i>
    <i i="25">
      <x v="25"/>
    </i>
    <i i="26">
      <x v="26"/>
    </i>
    <i i="27">
      <x v="27"/>
    </i>
    <i i="28">
      <x v="28"/>
    </i>
    <i i="29">
      <x v="29"/>
    </i>
    <i i="30">
      <x v="30"/>
    </i>
    <i i="31">
      <x v="31"/>
    </i>
    <i i="32">
      <x v="32"/>
    </i>
    <i i="33">
      <x v="33"/>
    </i>
    <i i="34">
      <x v="34"/>
    </i>
    <i i="35">
      <x v="35"/>
    </i>
    <i i="36">
      <x v="36"/>
    </i>
    <i i="37">
      <x v="37"/>
    </i>
    <i i="38">
      <x v="38"/>
    </i>
    <i i="39">
      <x v="39"/>
    </i>
    <i i="40">
      <x v="40"/>
    </i>
    <i i="41">
      <x v="41"/>
    </i>
    <i i="42">
      <x v="42"/>
    </i>
    <i i="43">
      <x v="43"/>
    </i>
    <i i="44">
      <x v="44"/>
    </i>
    <i i="45">
      <x v="45"/>
    </i>
    <i i="46">
      <x v="46"/>
    </i>
    <i i="47">
      <x v="47"/>
    </i>
    <i i="48">
      <x v="48"/>
    </i>
    <i i="49">
      <x v="49"/>
    </i>
    <i i="50">
      <x v="50"/>
    </i>
    <i i="51">
      <x v="51"/>
    </i>
    <i i="52">
      <x v="52"/>
    </i>
    <i i="53">
      <x v="53"/>
    </i>
    <i i="54">
      <x v="54"/>
    </i>
    <i i="55">
      <x v="55"/>
    </i>
  </rowItems>
  <colFields count="2">
    <field x="0"/>
    <field x="1"/>
  </colFields>
  <colItems count="2">
    <i>
      <x v="29"/>
      <x v="11"/>
    </i>
    <i t="default">
      <x v="29"/>
    </i>
  </colItems>
  <dataFields count="56">
    <dataField name="A.01.1 -  Longitud de Líneas de Explotación No Electrificadas Vía Simple (km) " fld="2" subtotal="average" baseField="0" baseItem="0" numFmtId="4"/>
    <dataField name="A.01.2 -  Longitud de Líneas de Explotación No Electrificadas Vía Doble o Múltiple (km) " fld="3" subtotal="average" baseField="0" baseItem="0" numFmtId="4"/>
    <dataField name="A.02.1 -  Longitud de Líneas de Explotación Electrificadas Vía Simple (km) " fld="4" subtotal="average" baseField="0" baseItem="0" numFmtId="4"/>
    <dataField name="A.02.2 -  Longitud de Líneas de Explotación Electrificadas Vía Doble o Múltiple (km) " fld="5" subtotal="average" baseField="0" baseItem="0" numFmtId="4"/>
    <dataField name="Total Líneas de Explotación " fld="6" subtotal="average" baseField="0" baseItem="27"/>
    <dataField name="Total Líneas de Servicios entre Cabeceras (km) (Progresiva) (en uso) " fld="8" subtotal="average" baseField="0" baseItem="27"/>
    <dataField name="Total Líneas de Explotación (EN USO) " fld="7" subtotal="average" baseField="0" baseItem="27"/>
    <dataField name="A.03.1 -  Longitud de Vías de Explotación No Electrificadas Troncales y Ramales (vía principal) (km) " fld="9" subtotal="average" baseField="0" baseItem="0" numFmtId="4"/>
    <dataField name="A.03.2 -  Longitud de Vías de Explotación No Electrificadas Auxiliares (vías de playa) (km) " fld="10" subtotal="average" baseField="0" baseItem="0" numFmtId="4"/>
    <dataField name="A.04.1 -  Longitud de Vías de Explotación Electrificadas Troncales y Ramales (vía principal) (km) " fld="11" subtotal="average" baseField="0" baseItem="0" numFmtId="4"/>
    <dataField name="A.04.2 -  Longitud de Vías de Explotación Electrificadas Auxiliares (vías de playa) (km) " fld="12" subtotal="average" baseField="0" baseItem="0" numFmtId="4"/>
    <dataField name="Total Vías (excluido Auxiliares) " fld="13" subtotal="average" baseField="0" baseItem="0" numFmtId="4"/>
    <dataField name="Total Vías (excluído Auxiliares) (EN USO) " fld="14" subtotal="average" baseField="0" baseItem="27" numFmtId="168"/>
    <dataField name="A.05.1 - Número de Estaciones en Explotación (cantidad) " fld="15" subtotal="average" baseField="0" baseItem="0" numFmtId="3"/>
    <dataField name="A.06.1 - Número de Paradas en Explotación (cantidad) " fld="16" subtotal="average" baseField="0" baseItem="0" numFmtId="3"/>
    <dataField name="A.07.1 - Número de Apeaderos en Explotación (cantidad) " fld="17" subtotal="average" baseField="0" baseItem="0" numFmtId="3"/>
    <dataField name="Total Estaciones " fld="18" subtotal="average" baseField="0" baseItem="0" numFmtId="3"/>
    <dataField name="A.08.1 - Pasos Vehiculares a Nivel Con Barreras Manuales (cantidad) " fld="19" subtotal="average" baseField="0" baseItem="0" numFmtId="3"/>
    <dataField name="A.08.2 - Pasos Vehiculares a Nivel Con Barreras Automáticas (cantidad) " fld="20" subtotal="average" baseField="0" baseItem="0" numFmtId="3"/>
    <dataField name="A.08.3 - Pasos Vehiculares a Nivel Con Señales Fonoluminosas (cantidad) " fld="21" subtotal="average" baseField="0" baseItem="0" numFmtId="3"/>
    <dataField name="A.08.4 - Pasos Vehiculares a Nivel Con Cruz de San Andrés (cantidad) " fld="22" subtotal="average" baseField="0" baseItem="0" numFmtId="3"/>
    <dataField name="A.08.5 - Pasos Vehiculares a Nivel Sin Señalización (cantidad) " fld="23" subtotal="average" baseField="0" baseItem="0" numFmtId="3"/>
    <dataField name="Total Pasos Vehiculares a Nivel " fld="24" subtotal="average" baseField="0" baseItem="0" numFmtId="3"/>
    <dataField name="A.09.1 - Pasos Vehiculares Bajo Nivel (vial + vial peatonal) (cantidad) " fld="25" subtotal="average" baseField="0" baseItem="0" numFmtId="3"/>
    <dataField name="A.09.2 - Pasos Vehiculares Sobre Nivel (vial + vial peatonal) (cantidad) " fld="26" subtotal="average" baseField="0" baseItem="0" numFmtId="3"/>
    <dataField name="A.09.3 - Pasos Vehiculares A Nivel (vial + vial peatonal) (cantidad) " fld="27" subtotal="average" baseField="0" baseItem="0" numFmtId="3"/>
    <dataField name="Total Pasos Vehiculares " fld="28" subtotal="average" baseField="0" baseItem="27" numFmtId="3"/>
    <dataField name="A.10.1 - Pasos Peatonales Bajo Nivel (cantidad) " fld="29" subtotal="average" baseField="0" baseItem="0" numFmtId="3"/>
    <dataField name="A.10.2 - Pasos Peatonales Sobre Nivel (cantidad) " fld="30" subtotal="average" baseField="0" baseItem="0" numFmtId="3"/>
    <dataField name="A.10.3 - Pasos Peatonales A Nivel (cantidad) " fld="31" subtotal="average" baseField="0" baseItem="0" numFmtId="3"/>
    <dataField name="Total Pasos Peatonales " fld="32" subtotal="average" baseField="0" baseItem="27" numFmtId="3"/>
    <dataField name="A.11.1 - Señalamiento Automático (km de línea) " fld="33" subtotal="average" baseField="0" baseItem="0" numFmtId="4"/>
    <dataField name="A.11.2 - Señalamiento Sin Señalamiento (km de línea) " fld="34" subtotal="average" baseField="0" baseItem="0" numFmtId="4"/>
    <dataField name="A.11.3 - Señalamiento Manual (km de línea) " fld="35" subtotal="average" baseField="0" baseItem="0" numFmtId="4"/>
    <dataField name="Total Señalamiento " fld="36" subtotal="average" baseField="0" baseItem="0" numFmtId="4"/>
    <dataField name="B.01.1 - Parque de Locomotoras Diesel Hasta 1300HP " fld="37" subtotal="average" baseField="0" baseItem="0" numFmtId="3"/>
    <dataField name="B.01.2 - Parque de Locomotoras Diesel desde 1301HP Hasta 1700HP " fld="38" subtotal="average" baseField="0" baseItem="0" numFmtId="3"/>
    <dataField name="B.01.2 - Parque de Locomotoras Diesel desde 1701HP " fld="39" subtotal="average" baseField="0" baseItem="0" numFmtId="3"/>
    <dataField name="Total Locomotoras " fld="40" subtotal="average" baseField="0" baseItem="0" numFmtId="3"/>
    <dataField name="B.02.1 - Parque de Coches Eléctricos Motrices " fld="41" subtotal="average" baseField="0" baseItem="0" numFmtId="3"/>
    <dataField name="B.02.2 - Parque de Coches Eléctricos Motrices Remolcados Tipo R " fld="42" subtotal="average" baseField="0" baseItem="0" numFmtId="3"/>
    <dataField name="B.02.3 - Parque de Coches Eléctricos Motrices Tipo R " fld="43" subtotal="average" baseField="0" baseItem="0" numFmtId="3"/>
    <dataField name="Total Coches Eléctricos " fld="44" subtotal="average" baseField="0" baseItem="0" numFmtId="3"/>
    <dataField name="B.03.1 - Parque de Coches Motores Motrices Remolcados " fld="45" subtotal="average" baseField="0" baseItem="0" numFmtId="3"/>
    <dataField name="B.03.2 - Parque de Coches Motores Motrices Intermedios " fld="46" subtotal="average" baseField="0" baseItem="0" numFmtId="3"/>
    <dataField name="B.03.3 - Parque de Coches Motores Motrices Cabina " fld="47" subtotal="average" baseField="0" baseItem="0" numFmtId="3"/>
    <dataField name="Total coches Motores " fld="48" subtotal="average" baseField="0" baseItem="0" numFmtId="3"/>
    <dataField name="B.04.1 - Parque de Coches Remolcados Clase Unica " fld="49" subtotal="average" baseField="0" baseItem="0" numFmtId="3"/>
    <dataField name="B.04.2 - Parque de Coches Remolcados Clase Unica Furgón " fld="50" subtotal="average" baseField="0" baseItem="0" numFmtId="3"/>
    <dataField name="B.04.3 - Parque de Coches Remolcados Clase Unica Cabina " fld="51" subtotal="average" baseField="0" baseItem="0" numFmtId="3"/>
    <dataField name="B.04.4 - Parque de Coches Remolcados de Larga Distancia (Turista+Pullman) " fld="52" subtotal="average" baseField="0" baseItem="0" numFmtId="3"/>
    <dataField name="B.04.5 - Parque de Coches Remolcados para Servicios Especiales (Cartoneros) " fld="53" subtotal="average" baseField="0" baseItem="0" numFmtId="3"/>
    <dataField name="Total Coches Remolcados " fld="54" subtotal="average" baseField="0" baseItem="0" numFmtId="3"/>
    <dataField name="B.05.1 - Parque de Locotractores " fld="55" subtotal="average" baseField="0" baseItem="0" numFmtId="3"/>
    <dataField name="B.06.1 - Parque de Vagones de Servicios Internos " fld="56" subtotal="average" baseField="0" baseItem="0" numFmtId="3"/>
    <dataField name="Trocha (mm) " fld="57" subtotal="average" baseField="0" baseItem="27" numFmtId="3"/>
  </dataFields>
  <formats count="86">
    <format dxfId="1221">
      <pivotArea type="all" dataOnly="0" outline="0" fieldPosition="0"/>
    </format>
    <format dxfId="1220">
      <pivotArea outline="0" collapsedLevelsAreSubtotals="1" fieldPosition="0"/>
    </format>
    <format dxfId="1219">
      <pivotArea dataOnly="0" labelOnly="1" outline="0" fieldPosition="0">
        <references count="1">
          <reference field="4294967294" count="46">
            <x v="0"/>
            <x v="1"/>
            <x v="2"/>
            <x v="3"/>
            <x v="7"/>
            <x v="8"/>
            <x v="9"/>
            <x v="10"/>
            <x v="11"/>
            <x v="13"/>
            <x v="14"/>
            <x v="15"/>
            <x v="16"/>
            <x v="17"/>
            <x v="18"/>
            <x v="19"/>
            <x v="20"/>
            <x v="21"/>
            <x v="22"/>
            <x v="23"/>
            <x v="24"/>
            <x v="25"/>
            <x v="27"/>
            <x v="28"/>
            <x v="29"/>
            <x v="31"/>
            <x v="32"/>
            <x v="33"/>
            <x v="34"/>
            <x v="35"/>
            <x v="36"/>
            <x v="37"/>
            <x v="38"/>
            <x v="39"/>
            <x v="40"/>
            <x v="41"/>
            <x v="42"/>
            <x v="43"/>
            <x v="44"/>
            <x v="45"/>
            <x v="46"/>
            <x v="47"/>
            <x v="48"/>
            <x v="49"/>
            <x v="50"/>
            <x v="51"/>
          </reference>
        </references>
      </pivotArea>
    </format>
    <format dxfId="1218">
      <pivotArea dataOnly="0" labelOnly="1" outline="0" fieldPosition="0">
        <references count="1">
          <reference field="4294967294" count="3">
            <x v="52"/>
            <x v="53"/>
            <x v="54"/>
          </reference>
        </references>
      </pivotArea>
    </format>
    <format dxfId="1217">
      <pivotArea dataOnly="0" labelOnly="1" fieldPosition="0">
        <references count="1">
          <reference field="0" count="0"/>
        </references>
      </pivotArea>
    </format>
    <format dxfId="1216">
      <pivotArea dataOnly="0" labelOnly="1" grandCol="1" outline="0" fieldPosition="0"/>
    </format>
    <format dxfId="1215">
      <pivotArea outline="0" fieldPosition="0">
        <references count="1">
          <reference field="4294967294" count="1">
            <x v="1"/>
          </reference>
        </references>
      </pivotArea>
    </format>
    <format dxfId="1214">
      <pivotArea outline="0" fieldPosition="0">
        <references count="1">
          <reference field="4294967294" count="1">
            <x v="0"/>
          </reference>
        </references>
      </pivotArea>
    </format>
    <format dxfId="1213">
      <pivotArea outline="0" fieldPosition="0">
        <references count="1">
          <reference field="4294967294" count="1">
            <x v="2"/>
          </reference>
        </references>
      </pivotArea>
    </format>
    <format dxfId="1212">
      <pivotArea outline="0" fieldPosition="0">
        <references count="1">
          <reference field="4294967294" count="1">
            <x v="3"/>
          </reference>
        </references>
      </pivotArea>
    </format>
    <format dxfId="1211">
      <pivotArea outline="0" fieldPosition="0">
        <references count="1">
          <reference field="4294967294" count="1">
            <x v="7"/>
          </reference>
        </references>
      </pivotArea>
    </format>
    <format dxfId="1210">
      <pivotArea outline="0" fieldPosition="0">
        <references count="1">
          <reference field="4294967294" count="1">
            <x v="8"/>
          </reference>
        </references>
      </pivotArea>
    </format>
    <format dxfId="1209">
      <pivotArea outline="0" fieldPosition="0">
        <references count="1">
          <reference field="4294967294" count="1">
            <x v="9"/>
          </reference>
        </references>
      </pivotArea>
    </format>
    <format dxfId="1208">
      <pivotArea outline="0" fieldPosition="0">
        <references count="1">
          <reference field="4294967294" count="1">
            <x v="10"/>
          </reference>
        </references>
      </pivotArea>
    </format>
    <format dxfId="1207">
      <pivotArea outline="0" fieldPosition="0">
        <references count="1">
          <reference field="4294967294" count="1">
            <x v="11"/>
          </reference>
        </references>
      </pivotArea>
    </format>
    <format dxfId="1206">
      <pivotArea outline="0" fieldPosition="0">
        <references count="1">
          <reference field="4294967294" count="1">
            <x v="18"/>
          </reference>
        </references>
      </pivotArea>
    </format>
    <format dxfId="1205">
      <pivotArea outline="0" fieldPosition="0">
        <references count="1">
          <reference field="4294967294" count="1">
            <x v="13"/>
          </reference>
        </references>
      </pivotArea>
    </format>
    <format dxfId="1204">
      <pivotArea outline="0" fieldPosition="0">
        <references count="1">
          <reference field="4294967294" count="1">
            <x v="14"/>
          </reference>
        </references>
      </pivotArea>
    </format>
    <format dxfId="1203">
      <pivotArea outline="0" fieldPosition="0">
        <references count="1">
          <reference field="4294967294" count="1">
            <x v="15"/>
          </reference>
        </references>
      </pivotArea>
    </format>
    <format dxfId="1202">
      <pivotArea outline="0" fieldPosition="0">
        <references count="1">
          <reference field="4294967294" count="1">
            <x v="16"/>
          </reference>
        </references>
      </pivotArea>
    </format>
    <format dxfId="1201">
      <pivotArea outline="0" fieldPosition="0">
        <references count="1">
          <reference field="4294967294" count="1">
            <x v="17"/>
          </reference>
        </references>
      </pivotArea>
    </format>
    <format dxfId="1200">
      <pivotArea outline="0" fieldPosition="0">
        <references count="1">
          <reference field="4294967294" count="1">
            <x v="19"/>
          </reference>
        </references>
      </pivotArea>
    </format>
    <format dxfId="1199">
      <pivotArea outline="0" fieldPosition="0">
        <references count="1">
          <reference field="4294967294" count="1">
            <x v="20"/>
          </reference>
        </references>
      </pivotArea>
    </format>
    <format dxfId="1198">
      <pivotArea outline="0" fieldPosition="0">
        <references count="1">
          <reference field="4294967294" count="1">
            <x v="21"/>
          </reference>
        </references>
      </pivotArea>
    </format>
    <format dxfId="1197">
      <pivotArea outline="0" fieldPosition="0">
        <references count="1">
          <reference field="4294967294" count="1">
            <x v="22"/>
          </reference>
        </references>
      </pivotArea>
    </format>
    <format dxfId="1196">
      <pivotArea outline="0" fieldPosition="0">
        <references count="1">
          <reference field="4294967294" count="1">
            <x v="23"/>
          </reference>
        </references>
      </pivotArea>
    </format>
    <format dxfId="1195">
      <pivotArea outline="0" fieldPosition="0">
        <references count="1">
          <reference field="4294967294" count="1">
            <x v="24"/>
          </reference>
        </references>
      </pivotArea>
    </format>
    <format dxfId="1194">
      <pivotArea outline="0" fieldPosition="0">
        <references count="1">
          <reference field="4294967294" count="1">
            <x v="25"/>
          </reference>
        </references>
      </pivotArea>
    </format>
    <format dxfId="1193">
      <pivotArea outline="0" fieldPosition="0">
        <references count="1">
          <reference field="4294967294" count="1">
            <x v="27"/>
          </reference>
        </references>
      </pivotArea>
    </format>
    <format dxfId="1192">
      <pivotArea outline="0" fieldPosition="0">
        <references count="1">
          <reference field="4294967294" count="1">
            <x v="28"/>
          </reference>
        </references>
      </pivotArea>
    </format>
    <format dxfId="1191">
      <pivotArea outline="0" fieldPosition="0">
        <references count="1">
          <reference field="4294967294" count="1">
            <x v="29"/>
          </reference>
        </references>
      </pivotArea>
    </format>
    <format dxfId="1190">
      <pivotArea outline="0" fieldPosition="0">
        <references count="1">
          <reference field="4294967294" count="1">
            <x v="31"/>
          </reference>
        </references>
      </pivotArea>
    </format>
    <format dxfId="1189">
      <pivotArea outline="0" fieldPosition="0">
        <references count="1">
          <reference field="4294967294" count="1">
            <x v="32"/>
          </reference>
        </references>
      </pivotArea>
    </format>
    <format dxfId="1188">
      <pivotArea outline="0" fieldPosition="0">
        <references count="1">
          <reference field="4294967294" count="1">
            <x v="33"/>
          </reference>
        </references>
      </pivotArea>
    </format>
    <format dxfId="1187">
      <pivotArea outline="0" fieldPosition="0">
        <references count="1">
          <reference field="4294967294" count="1">
            <x v="34"/>
          </reference>
        </references>
      </pivotArea>
    </format>
    <format dxfId="1186">
      <pivotArea outline="0" fieldPosition="0">
        <references count="1">
          <reference field="4294967294" count="1">
            <x v="35"/>
          </reference>
        </references>
      </pivotArea>
    </format>
    <format dxfId="1185">
      <pivotArea outline="0" fieldPosition="0">
        <references count="1">
          <reference field="4294967294" count="1">
            <x v="36"/>
          </reference>
        </references>
      </pivotArea>
    </format>
    <format dxfId="1184">
      <pivotArea outline="0" fieldPosition="0">
        <references count="1">
          <reference field="4294967294" count="1">
            <x v="37"/>
          </reference>
        </references>
      </pivotArea>
    </format>
    <format dxfId="1183">
      <pivotArea outline="0" fieldPosition="0">
        <references count="1">
          <reference field="4294967294" count="1">
            <x v="39"/>
          </reference>
        </references>
      </pivotArea>
    </format>
    <format dxfId="1182">
      <pivotArea outline="0" fieldPosition="0">
        <references count="1">
          <reference field="4294967294" count="1">
            <x v="38"/>
          </reference>
        </references>
      </pivotArea>
    </format>
    <format dxfId="1181">
      <pivotArea outline="0" fieldPosition="0">
        <references count="1">
          <reference field="4294967294" count="1">
            <x v="40"/>
          </reference>
        </references>
      </pivotArea>
    </format>
    <format dxfId="1180">
      <pivotArea outline="0" fieldPosition="0">
        <references count="1">
          <reference field="4294967294" count="1">
            <x v="41"/>
          </reference>
        </references>
      </pivotArea>
    </format>
    <format dxfId="1179">
      <pivotArea outline="0" fieldPosition="0">
        <references count="1">
          <reference field="4294967294" count="1">
            <x v="43"/>
          </reference>
        </references>
      </pivotArea>
    </format>
    <format dxfId="1178">
      <pivotArea outline="0" fieldPosition="0">
        <references count="1">
          <reference field="4294967294" count="1">
            <x v="42"/>
          </reference>
        </references>
      </pivotArea>
    </format>
    <format dxfId="1177">
      <pivotArea outline="0" fieldPosition="0">
        <references count="1">
          <reference field="4294967294" count="1">
            <x v="44"/>
          </reference>
        </references>
      </pivotArea>
    </format>
    <format dxfId="1176">
      <pivotArea outline="0" fieldPosition="0">
        <references count="1">
          <reference field="4294967294" count="1">
            <x v="45"/>
          </reference>
        </references>
      </pivotArea>
    </format>
    <format dxfId="1175">
      <pivotArea outline="0" fieldPosition="0">
        <references count="1">
          <reference field="4294967294" count="1">
            <x v="46"/>
          </reference>
        </references>
      </pivotArea>
    </format>
    <format dxfId="1174">
      <pivotArea outline="0" fieldPosition="0">
        <references count="1">
          <reference field="4294967294" count="1">
            <x v="47"/>
          </reference>
        </references>
      </pivotArea>
    </format>
    <format dxfId="1173">
      <pivotArea outline="0" fieldPosition="0">
        <references count="1">
          <reference field="4294967294" count="1">
            <x v="48"/>
          </reference>
        </references>
      </pivotArea>
    </format>
    <format dxfId="1172">
      <pivotArea outline="0" fieldPosition="0">
        <references count="1">
          <reference field="4294967294" count="1">
            <x v="49"/>
          </reference>
        </references>
      </pivotArea>
    </format>
    <format dxfId="1171">
      <pivotArea outline="0" fieldPosition="0">
        <references count="1">
          <reference field="4294967294" count="1">
            <x v="50"/>
          </reference>
        </references>
      </pivotArea>
    </format>
    <format dxfId="1170">
      <pivotArea outline="0" fieldPosition="0">
        <references count="1">
          <reference field="4294967294" count="1">
            <x v="51"/>
          </reference>
        </references>
      </pivotArea>
    </format>
    <format dxfId="1169">
      <pivotArea outline="0" fieldPosition="0">
        <references count="1">
          <reference field="4294967294" count="1">
            <x v="52"/>
          </reference>
        </references>
      </pivotArea>
    </format>
    <format dxfId="1168">
      <pivotArea outline="0" fieldPosition="0">
        <references count="1">
          <reference field="4294967294" count="1">
            <x v="53"/>
          </reference>
        </references>
      </pivotArea>
    </format>
    <format dxfId="1167">
      <pivotArea outline="0" fieldPosition="0">
        <references count="1">
          <reference field="4294967294" count="1">
            <x v="54"/>
          </reference>
        </references>
      </pivotArea>
    </format>
    <format dxfId="1166">
      <pivotArea collapsedLevelsAreSubtotals="1" fieldPosition="0">
        <references count="1">
          <reference field="4294967294" count="1">
            <x v="11"/>
          </reference>
        </references>
      </pivotArea>
    </format>
    <format dxfId="1165">
      <pivotArea dataOnly="0" labelOnly="1" outline="0" fieldPosition="0">
        <references count="1">
          <reference field="4294967294" count="1">
            <x v="11"/>
          </reference>
        </references>
      </pivotArea>
    </format>
    <format dxfId="1164">
      <pivotArea collapsedLevelsAreSubtotals="1" fieldPosition="0">
        <references count="1">
          <reference field="4294967294" count="1">
            <x v="16"/>
          </reference>
        </references>
      </pivotArea>
    </format>
    <format dxfId="1163">
      <pivotArea dataOnly="0" labelOnly="1" outline="0" fieldPosition="0">
        <references count="1">
          <reference field="4294967294" count="1">
            <x v="16"/>
          </reference>
        </references>
      </pivotArea>
    </format>
    <format dxfId="1162">
      <pivotArea collapsedLevelsAreSubtotals="1" fieldPosition="0">
        <references count="1">
          <reference field="4294967294" count="1">
            <x v="22"/>
          </reference>
        </references>
      </pivotArea>
    </format>
    <format dxfId="1161">
      <pivotArea dataOnly="0" labelOnly="1" outline="0" fieldPosition="0">
        <references count="1">
          <reference field="4294967294" count="1">
            <x v="22"/>
          </reference>
        </references>
      </pivotArea>
    </format>
    <format dxfId="1160">
      <pivotArea collapsedLevelsAreSubtotals="1" fieldPosition="0">
        <references count="1">
          <reference field="4294967294" count="1">
            <x v="34"/>
          </reference>
        </references>
      </pivotArea>
    </format>
    <format dxfId="1159">
      <pivotArea dataOnly="0" labelOnly="1" outline="0" fieldPosition="0">
        <references count="1">
          <reference field="4294967294" count="1">
            <x v="34"/>
          </reference>
        </references>
      </pivotArea>
    </format>
    <format dxfId="1158">
      <pivotArea collapsedLevelsAreSubtotals="1" fieldPosition="0">
        <references count="1">
          <reference field="4294967294" count="1">
            <x v="38"/>
          </reference>
        </references>
      </pivotArea>
    </format>
    <format dxfId="1157">
      <pivotArea dataOnly="0" labelOnly="1" outline="0" fieldPosition="0">
        <references count="1">
          <reference field="4294967294" count="1">
            <x v="38"/>
          </reference>
        </references>
      </pivotArea>
    </format>
    <format dxfId="1156">
      <pivotArea collapsedLevelsAreSubtotals="1" fieldPosition="0">
        <references count="1">
          <reference field="4294967294" count="1">
            <x v="42"/>
          </reference>
        </references>
      </pivotArea>
    </format>
    <format dxfId="1155">
      <pivotArea dataOnly="0" labelOnly="1" outline="0" fieldPosition="0">
        <references count="1">
          <reference field="4294967294" count="1">
            <x v="42"/>
          </reference>
        </references>
      </pivotArea>
    </format>
    <format dxfId="1154">
      <pivotArea collapsedLevelsAreSubtotals="1" fieldPosition="0">
        <references count="1">
          <reference field="4294967294" count="1">
            <x v="46"/>
          </reference>
        </references>
      </pivotArea>
    </format>
    <format dxfId="1153">
      <pivotArea dataOnly="0" labelOnly="1" outline="0" fieldPosition="0">
        <references count="1">
          <reference field="4294967294" count="1">
            <x v="46"/>
          </reference>
        </references>
      </pivotArea>
    </format>
    <format dxfId="1152">
      <pivotArea collapsedLevelsAreSubtotals="1" fieldPosition="0">
        <references count="1">
          <reference field="4294967294" count="1">
            <x v="52"/>
          </reference>
        </references>
      </pivotArea>
    </format>
    <format dxfId="1151">
      <pivotArea dataOnly="0" labelOnly="1" outline="0" fieldPosition="0">
        <references count="1">
          <reference field="4294967294" count="1">
            <x v="52"/>
          </reference>
        </references>
      </pivotArea>
    </format>
    <format dxfId="1150">
      <pivotArea collapsedLevelsAreSubtotals="1" fieldPosition="0">
        <references count="1">
          <reference field="4294967294" count="3">
            <x v="4"/>
            <x v="5"/>
            <x v="6"/>
          </reference>
        </references>
      </pivotArea>
    </format>
    <format dxfId="1149">
      <pivotArea dataOnly="0" labelOnly="1" outline="0" fieldPosition="0">
        <references count="1">
          <reference field="4294967294" count="3">
            <x v="4"/>
            <x v="5"/>
            <x v="6"/>
          </reference>
        </references>
      </pivotArea>
    </format>
    <format dxfId="1148">
      <pivotArea outline="0" fieldPosition="0">
        <references count="1">
          <reference field="4294967294" count="1">
            <x v="12"/>
          </reference>
        </references>
      </pivotArea>
    </format>
    <format dxfId="1147">
      <pivotArea collapsedLevelsAreSubtotals="1" fieldPosition="0">
        <references count="1">
          <reference field="4294967294" count="1">
            <x v="12"/>
          </reference>
        </references>
      </pivotArea>
    </format>
    <format dxfId="1146">
      <pivotArea dataOnly="0" labelOnly="1" outline="0" fieldPosition="0">
        <references count="1">
          <reference field="4294967294" count="1">
            <x v="12"/>
          </reference>
        </references>
      </pivotArea>
    </format>
    <format dxfId="1145">
      <pivotArea outline="0" fieldPosition="0">
        <references count="1">
          <reference field="4294967294" count="1">
            <x v="26"/>
          </reference>
        </references>
      </pivotArea>
    </format>
    <format dxfId="1144">
      <pivotArea collapsedLevelsAreSubtotals="1" fieldPosition="0">
        <references count="1">
          <reference field="4294967294" count="1">
            <x v="26"/>
          </reference>
        </references>
      </pivotArea>
    </format>
    <format dxfId="1143">
      <pivotArea dataOnly="0" labelOnly="1" outline="0" fieldPosition="0">
        <references count="1">
          <reference field="4294967294" count="1">
            <x v="26"/>
          </reference>
        </references>
      </pivotArea>
    </format>
    <format dxfId="1142">
      <pivotArea outline="0" fieldPosition="0">
        <references count="1">
          <reference field="4294967294" count="1">
            <x v="30"/>
          </reference>
        </references>
      </pivotArea>
    </format>
    <format dxfId="1141">
      <pivotArea collapsedLevelsAreSubtotals="1" fieldPosition="0">
        <references count="1">
          <reference field="4294967294" count="1">
            <x v="30"/>
          </reference>
        </references>
      </pivotArea>
    </format>
    <format dxfId="1140">
      <pivotArea dataOnly="0" labelOnly="1" outline="0" fieldPosition="0">
        <references count="1">
          <reference field="4294967294" count="1">
            <x v="30"/>
          </reference>
        </references>
      </pivotArea>
    </format>
    <format dxfId="1139">
      <pivotArea outline="0" fieldPosition="0">
        <references count="1">
          <reference field="4294967294" count="1">
            <x v="55"/>
          </reference>
        </references>
      </pivotArea>
    </format>
    <format dxfId="1138">
      <pivotArea collapsedLevelsAreSubtotals="1" fieldPosition="0">
        <references count="1">
          <reference field="4294967294" count="1">
            <x v="55"/>
          </reference>
        </references>
      </pivotArea>
    </format>
    <format dxfId="1137">
      <pivotArea dataOnly="0" labelOnly="1" outline="0" fieldPosition="0">
        <references count="1">
          <reference field="4294967294" count="1">
            <x v="55"/>
          </reference>
        </references>
      </pivotArea>
    </format>
    <format dxfId="1136">
      <pivotArea collapsedLevelsAreSubtotals="1" fieldPosition="0">
        <references count="1">
          <reference field="4294967294" count="1">
            <x v="5"/>
          </reference>
        </references>
      </pivotArea>
    </format>
  </formats>
  <pivotTableStyleInfo name="PivotStyleMedium2" showRowHeaders="1" showColHeaders="1" showRowStripes="0" showColStripes="1"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xml><?xml version="1.0" encoding="utf-8"?>
<pivotTableDefinition xmlns="http://schemas.openxmlformats.org/spreadsheetml/2006/main" name="Tabla dinámica7" cacheId="4" dataOnRows="1" applyNumberFormats="0" applyBorderFormats="0" applyFontFormats="0" applyPatternFormats="0" applyAlignmentFormats="0" applyWidthHeightFormats="1" dataCaption="Valores" updatedVersion="6" minRefreshableVersion="3" showDrill="0" showDataTips="0" rowGrandTotals="0" colGrandTotals="0" createdVersion="5" indent="0" showHeaders="0" outline="1" outlineData="1" multipleFieldFilters="0">
  <location ref="A13:C70" firstHeaderRow="0" firstDataRow="2" firstDataCol="1"/>
  <pivotFields count="59">
    <pivotField axis="axisCol" showAll="0">
      <items count="31">
        <item h="1" x="0"/>
        <item h="1" x="1"/>
        <item h="1" x="2"/>
        <item h="1" x="3"/>
        <item h="1" x="4"/>
        <item h="1" x="5"/>
        <item h="1" x="6"/>
        <item h="1" x="7"/>
        <item h="1" x="8"/>
        <item h="1" x="9"/>
        <item h="1" x="10"/>
        <item h="1" x="11"/>
        <item h="1" x="12"/>
        <item h="1" x="13"/>
        <item h="1" x="14"/>
        <item h="1" x="15"/>
        <item h="1" x="16"/>
        <item h="1" x="17"/>
        <item h="1" x="18"/>
        <item h="1" x="19"/>
        <item h="1" x="20"/>
        <item h="1" x="21"/>
        <item h="1" x="22"/>
        <item h="1" x="23"/>
        <item h="1" x="24"/>
        <item h="1" x="25"/>
        <item h="1" x="26"/>
        <item h="1" x="27"/>
        <item h="1" x="28"/>
        <item x="29"/>
        <item t="default"/>
      </items>
    </pivotField>
    <pivotField axis="axisCol" showAll="0">
      <items count="13">
        <item h="1" x="0"/>
        <item h="1" x="1"/>
        <item h="1" x="2"/>
        <item h="1" x="3"/>
        <item h="1" x="4"/>
        <item h="1" x="5"/>
        <item h="1" x="6"/>
        <item h="1" x="7"/>
        <item h="1" x="8"/>
        <item h="1" x="9"/>
        <item h="1" x="10"/>
        <item x="11"/>
        <item t="default"/>
      </items>
    </pivotField>
    <pivotField dataField="1" numFmtId="4" showAll="0"/>
    <pivotField dataField="1" numFmtId="4" showAll="0"/>
    <pivotField dataField="1" numFmtId="4" showAll="0"/>
    <pivotField dataField="1" numFmtId="4" showAll="0"/>
    <pivotField name="Total Líneas de Explotación 2" dataField="1" numFmtId="4" showAll="0"/>
    <pivotField dataField="1" numFmtId="4" showAll="0"/>
    <pivotField dataField="1" numFmtId="4" showAll="0"/>
    <pivotField dataField="1" numFmtId="4" showAll="0"/>
    <pivotField dataField="1" numFmtId="4" showAll="0"/>
    <pivotField dataField="1" numFmtId="4" showAll="0"/>
    <pivotField dataField="1" numFmtId="4" showAll="0"/>
    <pivotField dataField="1" numFmtId="4" showAll="0"/>
    <pivotField dataField="1" numFmtId="4"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defaultSubtotal="0"/>
    <pivotField dataField="1" showAll="0"/>
    <pivotField dataField="1" showAll="0"/>
    <pivotField dataField="1" showAll="0"/>
    <pivotField dataField="1" showAll="0" defaultSubtotal="0"/>
    <pivotField dataField="1" numFmtId="166" showAll="0"/>
    <pivotField dataField="1" numFmtId="166" showAll="0"/>
    <pivotField dataField="1" numFmtId="166" showAll="0"/>
    <pivotField dataField="1" numFmtId="166"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numFmtId="3" showAll="0"/>
    <pivotField showAll="0"/>
  </pivotFields>
  <rowFields count="1">
    <field x="-2"/>
  </rowFields>
  <rowItems count="56">
    <i>
      <x/>
    </i>
    <i i="1">
      <x v="1"/>
    </i>
    <i i="2">
      <x v="2"/>
    </i>
    <i i="3">
      <x v="3"/>
    </i>
    <i i="4">
      <x v="4"/>
    </i>
    <i i="5">
      <x v="5"/>
    </i>
    <i i="6">
      <x v="6"/>
    </i>
    <i i="7">
      <x v="7"/>
    </i>
    <i i="8">
      <x v="8"/>
    </i>
    <i i="9">
      <x v="9"/>
    </i>
    <i i="10">
      <x v="10"/>
    </i>
    <i i="11">
      <x v="11"/>
    </i>
    <i i="12">
      <x v="12"/>
    </i>
    <i i="13">
      <x v="13"/>
    </i>
    <i i="14">
      <x v="14"/>
    </i>
    <i i="15">
      <x v="15"/>
    </i>
    <i i="16">
      <x v="16"/>
    </i>
    <i i="17">
      <x v="17"/>
    </i>
    <i i="18">
      <x v="18"/>
    </i>
    <i i="19">
      <x v="19"/>
    </i>
    <i i="20">
      <x v="20"/>
    </i>
    <i i="21">
      <x v="21"/>
    </i>
    <i i="22">
      <x v="22"/>
    </i>
    <i i="23">
      <x v="23"/>
    </i>
    <i i="24">
      <x v="24"/>
    </i>
    <i i="25">
      <x v="25"/>
    </i>
    <i i="26">
      <x v="26"/>
    </i>
    <i i="27">
      <x v="27"/>
    </i>
    <i i="28">
      <x v="28"/>
    </i>
    <i i="29">
      <x v="29"/>
    </i>
    <i i="30">
      <x v="30"/>
    </i>
    <i i="31">
      <x v="31"/>
    </i>
    <i i="32">
      <x v="32"/>
    </i>
    <i i="33">
      <x v="33"/>
    </i>
    <i i="34">
      <x v="34"/>
    </i>
    <i i="35">
      <x v="35"/>
    </i>
    <i i="36">
      <x v="36"/>
    </i>
    <i i="37">
      <x v="37"/>
    </i>
    <i i="38">
      <x v="38"/>
    </i>
    <i i="39">
      <x v="39"/>
    </i>
    <i i="40">
      <x v="40"/>
    </i>
    <i i="41">
      <x v="41"/>
    </i>
    <i i="42">
      <x v="42"/>
    </i>
    <i i="43">
      <x v="43"/>
    </i>
    <i i="44">
      <x v="44"/>
    </i>
    <i i="45">
      <x v="45"/>
    </i>
    <i i="46">
      <x v="46"/>
    </i>
    <i i="47">
      <x v="47"/>
    </i>
    <i i="48">
      <x v="48"/>
    </i>
    <i i="49">
      <x v="49"/>
    </i>
    <i i="50">
      <x v="50"/>
    </i>
    <i i="51">
      <x v="51"/>
    </i>
    <i i="52">
      <x v="52"/>
    </i>
    <i i="53">
      <x v="53"/>
    </i>
    <i i="54">
      <x v="54"/>
    </i>
    <i i="55">
      <x v="55"/>
    </i>
  </rowItems>
  <colFields count="2">
    <field x="0"/>
    <field x="1"/>
  </colFields>
  <colItems count="2">
    <i>
      <x v="29"/>
      <x v="11"/>
    </i>
    <i t="default">
      <x v="29"/>
    </i>
  </colItems>
  <dataFields count="56">
    <dataField name="A.01.1 -  Longitud de Líneas de Explotación No Electrificadas Vía Simple (km) " fld="2" subtotal="average" baseField="0" baseItem="0" numFmtId="4"/>
    <dataField name="A.01.2 -  Longitud de Líneas de Explotación No Electrificadas Vía Doble o Múltiple (km) " fld="3" subtotal="average" baseField="0" baseItem="0" numFmtId="4"/>
    <dataField name="A.02.1 -  Longitud de Líneas de Explotación Electrificadas Vía Simple (km) " fld="4" subtotal="average" baseField="0" baseItem="0" numFmtId="4"/>
    <dataField name="A.02.2 -  Longitud de Líneas de Explotación Electrificadas Vía Doble o Múltiple (km) " fld="5" subtotal="average" baseField="0" baseItem="0" numFmtId="4"/>
    <dataField name="Total Líneas de Explotación " fld="6" subtotal="average" baseField="0" baseItem="27"/>
    <dataField name="Total Líneas de Servicios entre Cabeceras (km) (Progresiva) (en uso) " fld="8" subtotal="average" baseField="0" baseItem="27"/>
    <dataField name="Total Líneas de Explotación (EN USO) " fld="7" subtotal="average" baseField="0" baseItem="27"/>
    <dataField name="A.03.1 -  Longitud de Vías de Explotación No Electrificadas Troncales y Ramales (vía principal) (km) " fld="9" subtotal="average" baseField="0" baseItem="0" numFmtId="4"/>
    <dataField name="A.03.2 -  Longitud de Vías de Explotación No Electrificadas Auxiliares (vías de playa) (km) " fld="10" subtotal="average" baseField="0" baseItem="0" numFmtId="4"/>
    <dataField name="A.04.1 -  Longitud de Vías de Explotación Electrificadas Troncales y Ramales (vía principal) (km) " fld="11" subtotal="average" baseField="0" baseItem="0" numFmtId="4"/>
    <dataField name="A.04.2 -  Longitud de Vías de Explotación Electrificadas Auxiliares (vías de playa) (km) " fld="12" subtotal="average" baseField="0" baseItem="0" numFmtId="4"/>
    <dataField name="Total Vías (excluido Auxiliares) " fld="13" subtotal="average" baseField="0" baseItem="0" numFmtId="4"/>
    <dataField name="Total Vías (excluído Auxiliares) (EN USO) " fld="14" subtotal="average" baseField="0" baseItem="27" numFmtId="168"/>
    <dataField name="A.05.1 - Número de Estaciones en Explotación (cantidad) " fld="15" subtotal="average" baseField="0" baseItem="0" numFmtId="3"/>
    <dataField name="A.06.1 - Número de Paradas en Explotación (cantidad) " fld="16" subtotal="average" baseField="0" baseItem="0" numFmtId="3"/>
    <dataField name="A.07.1 - Número de Apeaderos en Explotación (cantidad) " fld="17" subtotal="average" baseField="0" baseItem="0" numFmtId="3"/>
    <dataField name="Total Estaciones " fld="18" subtotal="average" baseField="0" baseItem="0" numFmtId="3"/>
    <dataField name="A.08.1 - Pasos Vehiculares a Nivel Con Barreras Manuales (cantidad) " fld="19" subtotal="average" baseField="0" baseItem="0" numFmtId="3"/>
    <dataField name="A.08.2 - Pasos Vehiculares a Nivel Con Barreras Automáticas (cantidad) " fld="20" subtotal="average" baseField="0" baseItem="0" numFmtId="3"/>
    <dataField name="A.08.3 - Pasos Vehiculares a Nivel Con Señales Fonoluminosas (cantidad) " fld="21" subtotal="average" baseField="0" baseItem="0" numFmtId="3"/>
    <dataField name="A.08.4 - Pasos Vehiculares a Nivel Con Cruz de San Andrés (cantidad) " fld="22" subtotal="average" baseField="0" baseItem="0" numFmtId="3"/>
    <dataField name="A.08.5 - Pasos Vehiculares a Nivel Sin Señalización (cantidad) " fld="23" subtotal="average" baseField="0" baseItem="0" numFmtId="3"/>
    <dataField name="Total Pasos Vehiculares a Nivel " fld="24" subtotal="average" baseField="0" baseItem="0" numFmtId="3"/>
    <dataField name="A.09.1 - Pasos Vehiculares Bajo Nivel (vial + vial peatonal) (cantidad) " fld="25" subtotal="average" baseField="0" baseItem="0" numFmtId="3"/>
    <dataField name="A.09.2 - Pasos Vehiculares Sobre Nivel (vial + vial peatonal) (cantidad) " fld="26" subtotal="average" baseField="0" baseItem="0" numFmtId="3"/>
    <dataField name="A.09.3 - Pasos Vehiculares A Nivel (vial + vial peatonal) (cantidad) " fld="27" subtotal="average" baseField="0" baseItem="0" numFmtId="3"/>
    <dataField name="Total Pasos Vehiculares " fld="28" subtotal="average" baseField="0" baseItem="27" numFmtId="3"/>
    <dataField name="A.10.1 - Pasos Peatonales Bajo Nivel (cantidad) " fld="29" subtotal="average" baseField="0" baseItem="0" numFmtId="3"/>
    <dataField name="A.10.2 - Pasos Peatonales Sobre Nivel (cantidad) " fld="30" subtotal="average" baseField="0" baseItem="0" numFmtId="3"/>
    <dataField name="A.10.3 - Pasos Peatonales A Nivel (cantidad) " fld="31" subtotal="average" baseField="0" baseItem="0" numFmtId="3"/>
    <dataField name="Total Pasos Peatonales " fld="32" subtotal="average" baseField="0" baseItem="27" numFmtId="3"/>
    <dataField name="A.11.1 - Señalamiento Automático (km de línea) " fld="33" subtotal="average" baseField="0" baseItem="0" numFmtId="4"/>
    <dataField name="A.11.2 - Señalamiento Sin Señalamiento (km de línea) " fld="34" subtotal="average" baseField="0" baseItem="0" numFmtId="4"/>
    <dataField name="A.11.3 - Señalamiento Manual (km de línea) " fld="35" subtotal="average" baseField="0" baseItem="0" numFmtId="4"/>
    <dataField name="Total Señalamiento " fld="36" subtotal="average" baseField="0" baseItem="0" numFmtId="4"/>
    <dataField name="B.01.1 - Parque de Locomotoras Diesel Hasta 1300HP " fld="37" subtotal="average" baseField="0" baseItem="0" numFmtId="3"/>
    <dataField name="B.01.2 - Parque de Locomotoras Diesel desde 1301HP Hasta 1700HP " fld="38" subtotal="average" baseField="0" baseItem="0" numFmtId="3"/>
    <dataField name="B.01.2 - Parque de Locomotoras Diesel desde 1701HP " fld="39" subtotal="average" baseField="0" baseItem="0" numFmtId="3"/>
    <dataField name="Total Locomotoras " fld="40" subtotal="average" baseField="0" baseItem="0" numFmtId="3"/>
    <dataField name="B.02.1 - Parque de Coches Eléctricos Motrices " fld="41" subtotal="average" baseField="0" baseItem="0" numFmtId="3"/>
    <dataField name="B.02.2 - Parque de Coches Eléctricos Motrices Remolcados Tipo R " fld="42" subtotal="average" baseField="0" baseItem="0" numFmtId="3"/>
    <dataField name="B.02.3 - Parque de Coches Eléctricos Motrices Tipo R " fld="43" subtotal="average" baseField="0" baseItem="0" numFmtId="3"/>
    <dataField name="Total Coches Eléctricos " fld="44" subtotal="average" baseField="0" baseItem="0" numFmtId="3"/>
    <dataField name="B.03.1 - Parque de Coches Motores Motrices Remolcados " fld="45" subtotal="average" baseField="0" baseItem="0" numFmtId="3"/>
    <dataField name="B.03.2 - Parque de Coches Motores Motrices Intermedios " fld="46" subtotal="average" baseField="0" baseItem="0" numFmtId="3"/>
    <dataField name="B.03.3 - Parque de Coches Motores Motrices Cabina " fld="47" subtotal="average" baseField="0" baseItem="0" numFmtId="3"/>
    <dataField name="Total coches Motores " fld="48" subtotal="average" baseField="0" baseItem="0" numFmtId="3"/>
    <dataField name="B.04.1 - Parque de Coches Remolcados Clase Unica " fld="49" subtotal="average" baseField="0" baseItem="0" numFmtId="3"/>
    <dataField name="B.04.2 - Parque de Coches Remolcados Clase Unica Furgón " fld="50" subtotal="average" baseField="0" baseItem="0" numFmtId="3"/>
    <dataField name="B.04.3 - Parque de Coches Remolcados Clase Unica Cabina " fld="51" subtotal="average" baseField="0" baseItem="0" numFmtId="3"/>
    <dataField name="B.04.4 - Parque de Coches Remolcados de Larga Distancia (Turista+Pullman) " fld="52" subtotal="average" baseField="0" baseItem="0" numFmtId="3"/>
    <dataField name="B.04.5 - Parque de Coches Remolcados para Servicios Especiales (Cartoneros) " fld="53" subtotal="average" baseField="0" baseItem="0" numFmtId="3"/>
    <dataField name="Total Coches Remolcados " fld="54" subtotal="average" baseField="0" baseItem="0" numFmtId="3"/>
    <dataField name="B.05.1 - Parque de Locotractores " fld="55" subtotal="average" baseField="0" baseItem="0" numFmtId="3"/>
    <dataField name="B.06.1 - Parque de Vagones de Servicios Internos " fld="56" subtotal="average" baseField="0" baseItem="0" numFmtId="3"/>
    <dataField name="Trocha (mm) " fld="57" subtotal="average" baseField="0" baseItem="27" numFmtId="3"/>
  </dataFields>
  <formats count="88">
    <format dxfId="1135">
      <pivotArea type="all" dataOnly="0" outline="0" fieldPosition="0"/>
    </format>
    <format dxfId="1134">
      <pivotArea outline="0" collapsedLevelsAreSubtotals="1" fieldPosition="0"/>
    </format>
    <format dxfId="1133">
      <pivotArea dataOnly="0" labelOnly="1" outline="0" fieldPosition="0">
        <references count="1">
          <reference field="4294967294" count="46">
            <x v="0"/>
            <x v="1"/>
            <x v="2"/>
            <x v="3"/>
            <x v="7"/>
            <x v="8"/>
            <x v="9"/>
            <x v="10"/>
            <x v="11"/>
            <x v="13"/>
            <x v="14"/>
            <x v="15"/>
            <x v="16"/>
            <x v="17"/>
            <x v="18"/>
            <x v="19"/>
            <x v="20"/>
            <x v="21"/>
            <x v="22"/>
            <x v="23"/>
            <x v="24"/>
            <x v="25"/>
            <x v="27"/>
            <x v="28"/>
            <x v="29"/>
            <x v="31"/>
            <x v="32"/>
            <x v="33"/>
            <x v="34"/>
            <x v="35"/>
            <x v="36"/>
            <x v="37"/>
            <x v="38"/>
            <x v="39"/>
            <x v="40"/>
            <x v="41"/>
            <x v="42"/>
            <x v="43"/>
            <x v="44"/>
            <x v="45"/>
            <x v="46"/>
            <x v="47"/>
            <x v="48"/>
            <x v="49"/>
            <x v="50"/>
            <x v="51"/>
          </reference>
        </references>
      </pivotArea>
    </format>
    <format dxfId="1132">
      <pivotArea dataOnly="0" labelOnly="1" outline="0" fieldPosition="0">
        <references count="1">
          <reference field="4294967294" count="3">
            <x v="52"/>
            <x v="53"/>
            <x v="54"/>
          </reference>
        </references>
      </pivotArea>
    </format>
    <format dxfId="1131">
      <pivotArea dataOnly="0" labelOnly="1" fieldPosition="0">
        <references count="1">
          <reference field="0" count="0"/>
        </references>
      </pivotArea>
    </format>
    <format dxfId="1130">
      <pivotArea dataOnly="0" labelOnly="1" grandCol="1" outline="0" fieldPosition="0"/>
    </format>
    <format dxfId="1129">
      <pivotArea outline="0" fieldPosition="0">
        <references count="1">
          <reference field="4294967294" count="1">
            <x v="1"/>
          </reference>
        </references>
      </pivotArea>
    </format>
    <format dxfId="1128">
      <pivotArea outline="0" fieldPosition="0">
        <references count="1">
          <reference field="4294967294" count="1">
            <x v="0"/>
          </reference>
        </references>
      </pivotArea>
    </format>
    <format dxfId="1127">
      <pivotArea outline="0" fieldPosition="0">
        <references count="1">
          <reference field="4294967294" count="1">
            <x v="2"/>
          </reference>
        </references>
      </pivotArea>
    </format>
    <format dxfId="1126">
      <pivotArea outline="0" fieldPosition="0">
        <references count="1">
          <reference field="4294967294" count="1">
            <x v="3"/>
          </reference>
        </references>
      </pivotArea>
    </format>
    <format dxfId="1125">
      <pivotArea outline="0" fieldPosition="0">
        <references count="1">
          <reference field="4294967294" count="1">
            <x v="7"/>
          </reference>
        </references>
      </pivotArea>
    </format>
    <format dxfId="1124">
      <pivotArea outline="0" fieldPosition="0">
        <references count="1">
          <reference field="4294967294" count="1">
            <x v="8"/>
          </reference>
        </references>
      </pivotArea>
    </format>
    <format dxfId="1123">
      <pivotArea outline="0" fieldPosition="0">
        <references count="1">
          <reference field="4294967294" count="1">
            <x v="9"/>
          </reference>
        </references>
      </pivotArea>
    </format>
    <format dxfId="1122">
      <pivotArea outline="0" fieldPosition="0">
        <references count="1">
          <reference field="4294967294" count="1">
            <x v="10"/>
          </reference>
        </references>
      </pivotArea>
    </format>
    <format dxfId="1121">
      <pivotArea outline="0" fieldPosition="0">
        <references count="1">
          <reference field="4294967294" count="1">
            <x v="11"/>
          </reference>
        </references>
      </pivotArea>
    </format>
    <format dxfId="1120">
      <pivotArea outline="0" fieldPosition="0">
        <references count="1">
          <reference field="4294967294" count="1">
            <x v="18"/>
          </reference>
        </references>
      </pivotArea>
    </format>
    <format dxfId="1119">
      <pivotArea outline="0" fieldPosition="0">
        <references count="1">
          <reference field="4294967294" count="1">
            <x v="13"/>
          </reference>
        </references>
      </pivotArea>
    </format>
    <format dxfId="1118">
      <pivotArea outline="0" fieldPosition="0">
        <references count="1">
          <reference field="4294967294" count="1">
            <x v="14"/>
          </reference>
        </references>
      </pivotArea>
    </format>
    <format dxfId="1117">
      <pivotArea outline="0" fieldPosition="0">
        <references count="1">
          <reference field="4294967294" count="1">
            <x v="15"/>
          </reference>
        </references>
      </pivotArea>
    </format>
    <format dxfId="1116">
      <pivotArea outline="0" fieldPosition="0">
        <references count="1">
          <reference field="4294967294" count="1">
            <x v="16"/>
          </reference>
        </references>
      </pivotArea>
    </format>
    <format dxfId="1115">
      <pivotArea outline="0" fieldPosition="0">
        <references count="1">
          <reference field="4294967294" count="1">
            <x v="17"/>
          </reference>
        </references>
      </pivotArea>
    </format>
    <format dxfId="1114">
      <pivotArea outline="0" fieldPosition="0">
        <references count="1">
          <reference field="4294967294" count="1">
            <x v="19"/>
          </reference>
        </references>
      </pivotArea>
    </format>
    <format dxfId="1113">
      <pivotArea outline="0" fieldPosition="0">
        <references count="1">
          <reference field="4294967294" count="1">
            <x v="20"/>
          </reference>
        </references>
      </pivotArea>
    </format>
    <format dxfId="1112">
      <pivotArea outline="0" fieldPosition="0">
        <references count="1">
          <reference field="4294967294" count="1">
            <x v="21"/>
          </reference>
        </references>
      </pivotArea>
    </format>
    <format dxfId="1111">
      <pivotArea outline="0" fieldPosition="0">
        <references count="1">
          <reference field="4294967294" count="1">
            <x v="22"/>
          </reference>
        </references>
      </pivotArea>
    </format>
    <format dxfId="1110">
      <pivotArea outline="0" fieldPosition="0">
        <references count="1">
          <reference field="4294967294" count="1">
            <x v="23"/>
          </reference>
        </references>
      </pivotArea>
    </format>
    <format dxfId="1109">
      <pivotArea outline="0" fieldPosition="0">
        <references count="1">
          <reference field="4294967294" count="1">
            <x v="24"/>
          </reference>
        </references>
      </pivotArea>
    </format>
    <format dxfId="1108">
      <pivotArea outline="0" fieldPosition="0">
        <references count="1">
          <reference field="4294967294" count="1">
            <x v="25"/>
          </reference>
        </references>
      </pivotArea>
    </format>
    <format dxfId="1107">
      <pivotArea outline="0" fieldPosition="0">
        <references count="1">
          <reference field="4294967294" count="1">
            <x v="27"/>
          </reference>
        </references>
      </pivotArea>
    </format>
    <format dxfId="1106">
      <pivotArea outline="0" fieldPosition="0">
        <references count="1">
          <reference field="4294967294" count="1">
            <x v="28"/>
          </reference>
        </references>
      </pivotArea>
    </format>
    <format dxfId="1105">
      <pivotArea outline="0" fieldPosition="0">
        <references count="1">
          <reference field="4294967294" count="1">
            <x v="29"/>
          </reference>
        </references>
      </pivotArea>
    </format>
    <format dxfId="1104">
      <pivotArea outline="0" fieldPosition="0">
        <references count="1">
          <reference field="4294967294" count="1">
            <x v="31"/>
          </reference>
        </references>
      </pivotArea>
    </format>
    <format dxfId="1103">
      <pivotArea outline="0" fieldPosition="0">
        <references count="1">
          <reference field="4294967294" count="1">
            <x v="32"/>
          </reference>
        </references>
      </pivotArea>
    </format>
    <format dxfId="1102">
      <pivotArea outline="0" fieldPosition="0">
        <references count="1">
          <reference field="4294967294" count="1">
            <x v="33"/>
          </reference>
        </references>
      </pivotArea>
    </format>
    <format dxfId="1101">
      <pivotArea outline="0" fieldPosition="0">
        <references count="1">
          <reference field="4294967294" count="1">
            <x v="34"/>
          </reference>
        </references>
      </pivotArea>
    </format>
    <format dxfId="1100">
      <pivotArea outline="0" fieldPosition="0">
        <references count="1">
          <reference field="4294967294" count="1">
            <x v="35"/>
          </reference>
        </references>
      </pivotArea>
    </format>
    <format dxfId="1099">
      <pivotArea outline="0" fieldPosition="0">
        <references count="1">
          <reference field="4294967294" count="1">
            <x v="36"/>
          </reference>
        </references>
      </pivotArea>
    </format>
    <format dxfId="1098">
      <pivotArea outline="0" fieldPosition="0">
        <references count="1">
          <reference field="4294967294" count="1">
            <x v="37"/>
          </reference>
        </references>
      </pivotArea>
    </format>
    <format dxfId="1097">
      <pivotArea outline="0" fieldPosition="0">
        <references count="1">
          <reference field="4294967294" count="1">
            <x v="39"/>
          </reference>
        </references>
      </pivotArea>
    </format>
    <format dxfId="1096">
      <pivotArea outline="0" fieldPosition="0">
        <references count="1">
          <reference field="4294967294" count="1">
            <x v="38"/>
          </reference>
        </references>
      </pivotArea>
    </format>
    <format dxfId="1095">
      <pivotArea outline="0" fieldPosition="0">
        <references count="1">
          <reference field="4294967294" count="1">
            <x v="40"/>
          </reference>
        </references>
      </pivotArea>
    </format>
    <format dxfId="1094">
      <pivotArea outline="0" fieldPosition="0">
        <references count="1">
          <reference field="4294967294" count="1">
            <x v="41"/>
          </reference>
        </references>
      </pivotArea>
    </format>
    <format dxfId="1093">
      <pivotArea outline="0" fieldPosition="0">
        <references count="1">
          <reference field="4294967294" count="1">
            <x v="43"/>
          </reference>
        </references>
      </pivotArea>
    </format>
    <format dxfId="1092">
      <pivotArea outline="0" fieldPosition="0">
        <references count="1">
          <reference field="4294967294" count="1">
            <x v="42"/>
          </reference>
        </references>
      </pivotArea>
    </format>
    <format dxfId="1091">
      <pivotArea outline="0" fieldPosition="0">
        <references count="1">
          <reference field="4294967294" count="1">
            <x v="44"/>
          </reference>
        </references>
      </pivotArea>
    </format>
    <format dxfId="1090">
      <pivotArea outline="0" fieldPosition="0">
        <references count="1">
          <reference field="4294967294" count="1">
            <x v="45"/>
          </reference>
        </references>
      </pivotArea>
    </format>
    <format dxfId="1089">
      <pivotArea outline="0" fieldPosition="0">
        <references count="1">
          <reference field="4294967294" count="1">
            <x v="46"/>
          </reference>
        </references>
      </pivotArea>
    </format>
    <format dxfId="1088">
      <pivotArea outline="0" fieldPosition="0">
        <references count="1">
          <reference field="4294967294" count="1">
            <x v="47"/>
          </reference>
        </references>
      </pivotArea>
    </format>
    <format dxfId="1087">
      <pivotArea outline="0" fieldPosition="0">
        <references count="1">
          <reference field="4294967294" count="1">
            <x v="48"/>
          </reference>
        </references>
      </pivotArea>
    </format>
    <format dxfId="1086">
      <pivotArea outline="0" fieldPosition="0">
        <references count="1">
          <reference field="4294967294" count="1">
            <x v="49"/>
          </reference>
        </references>
      </pivotArea>
    </format>
    <format dxfId="1085">
      <pivotArea outline="0" fieldPosition="0">
        <references count="1">
          <reference field="4294967294" count="1">
            <x v="50"/>
          </reference>
        </references>
      </pivotArea>
    </format>
    <format dxfId="1084">
      <pivotArea outline="0" fieldPosition="0">
        <references count="1">
          <reference field="4294967294" count="1">
            <x v="51"/>
          </reference>
        </references>
      </pivotArea>
    </format>
    <format dxfId="1083">
      <pivotArea outline="0" fieldPosition="0">
        <references count="1">
          <reference field="4294967294" count="1">
            <x v="52"/>
          </reference>
        </references>
      </pivotArea>
    </format>
    <format dxfId="1082">
      <pivotArea outline="0" fieldPosition="0">
        <references count="1">
          <reference field="4294967294" count="1">
            <x v="53"/>
          </reference>
        </references>
      </pivotArea>
    </format>
    <format dxfId="1081">
      <pivotArea outline="0" fieldPosition="0">
        <references count="1">
          <reference field="4294967294" count="1">
            <x v="54"/>
          </reference>
        </references>
      </pivotArea>
    </format>
    <format dxfId="1080">
      <pivotArea collapsedLevelsAreSubtotals="1" fieldPosition="0">
        <references count="1">
          <reference field="4294967294" count="1">
            <x v="11"/>
          </reference>
        </references>
      </pivotArea>
    </format>
    <format dxfId="1079">
      <pivotArea dataOnly="0" labelOnly="1" outline="0" fieldPosition="0">
        <references count="1">
          <reference field="4294967294" count="1">
            <x v="11"/>
          </reference>
        </references>
      </pivotArea>
    </format>
    <format dxfId="1078">
      <pivotArea collapsedLevelsAreSubtotals="1" fieldPosition="0">
        <references count="1">
          <reference field="4294967294" count="1">
            <x v="16"/>
          </reference>
        </references>
      </pivotArea>
    </format>
    <format dxfId="1077">
      <pivotArea dataOnly="0" labelOnly="1" outline="0" fieldPosition="0">
        <references count="1">
          <reference field="4294967294" count="1">
            <x v="16"/>
          </reference>
        </references>
      </pivotArea>
    </format>
    <format dxfId="1076">
      <pivotArea collapsedLevelsAreSubtotals="1" fieldPosition="0">
        <references count="1">
          <reference field="4294967294" count="1">
            <x v="22"/>
          </reference>
        </references>
      </pivotArea>
    </format>
    <format dxfId="1075">
      <pivotArea dataOnly="0" labelOnly="1" outline="0" fieldPosition="0">
        <references count="1">
          <reference field="4294967294" count="1">
            <x v="22"/>
          </reference>
        </references>
      </pivotArea>
    </format>
    <format dxfId="1074">
      <pivotArea collapsedLevelsAreSubtotals="1" fieldPosition="0">
        <references count="1">
          <reference field="4294967294" count="1">
            <x v="34"/>
          </reference>
        </references>
      </pivotArea>
    </format>
    <format dxfId="1073">
      <pivotArea dataOnly="0" labelOnly="1" outline="0" fieldPosition="0">
        <references count="1">
          <reference field="4294967294" count="1">
            <x v="34"/>
          </reference>
        </references>
      </pivotArea>
    </format>
    <format dxfId="1072">
      <pivotArea collapsedLevelsAreSubtotals="1" fieldPosition="0">
        <references count="1">
          <reference field="4294967294" count="1">
            <x v="38"/>
          </reference>
        </references>
      </pivotArea>
    </format>
    <format dxfId="1071">
      <pivotArea dataOnly="0" labelOnly="1" outline="0" fieldPosition="0">
        <references count="1">
          <reference field="4294967294" count="1">
            <x v="38"/>
          </reference>
        </references>
      </pivotArea>
    </format>
    <format dxfId="1070">
      <pivotArea collapsedLevelsAreSubtotals="1" fieldPosition="0">
        <references count="1">
          <reference field="4294967294" count="1">
            <x v="42"/>
          </reference>
        </references>
      </pivotArea>
    </format>
    <format dxfId="1069">
      <pivotArea dataOnly="0" labelOnly="1" outline="0" fieldPosition="0">
        <references count="1">
          <reference field="4294967294" count="1">
            <x v="42"/>
          </reference>
        </references>
      </pivotArea>
    </format>
    <format dxfId="1068">
      <pivotArea collapsedLevelsAreSubtotals="1" fieldPosition="0">
        <references count="1">
          <reference field="4294967294" count="1">
            <x v="46"/>
          </reference>
        </references>
      </pivotArea>
    </format>
    <format dxfId="1067">
      <pivotArea dataOnly="0" labelOnly="1" outline="0" fieldPosition="0">
        <references count="1">
          <reference field="4294967294" count="1">
            <x v="46"/>
          </reference>
        </references>
      </pivotArea>
    </format>
    <format dxfId="1066">
      <pivotArea collapsedLevelsAreSubtotals="1" fieldPosition="0">
        <references count="1">
          <reference field="4294967294" count="1">
            <x v="52"/>
          </reference>
        </references>
      </pivotArea>
    </format>
    <format dxfId="1065">
      <pivotArea dataOnly="0" labelOnly="1" outline="0" fieldPosition="0">
        <references count="1">
          <reference field="4294967294" count="1">
            <x v="52"/>
          </reference>
        </references>
      </pivotArea>
    </format>
    <format dxfId="1064">
      <pivotArea collapsedLevelsAreSubtotals="1" fieldPosition="0">
        <references count="1">
          <reference field="4294967294" count="3">
            <x v="4"/>
            <x v="5"/>
            <x v="6"/>
          </reference>
        </references>
      </pivotArea>
    </format>
    <format dxfId="1063">
      <pivotArea dataOnly="0" labelOnly="1" outline="0" fieldPosition="0">
        <references count="1">
          <reference field="4294967294" count="3">
            <x v="4"/>
            <x v="5"/>
            <x v="6"/>
          </reference>
        </references>
      </pivotArea>
    </format>
    <format dxfId="1062">
      <pivotArea outline="0" fieldPosition="0">
        <references count="1">
          <reference field="4294967294" count="1">
            <x v="12"/>
          </reference>
        </references>
      </pivotArea>
    </format>
    <format dxfId="1061">
      <pivotArea collapsedLevelsAreSubtotals="1" fieldPosition="0">
        <references count="1">
          <reference field="4294967294" count="1">
            <x v="12"/>
          </reference>
        </references>
      </pivotArea>
    </format>
    <format dxfId="1060">
      <pivotArea dataOnly="0" labelOnly="1" outline="0" fieldPosition="0">
        <references count="1">
          <reference field="4294967294" count="1">
            <x v="12"/>
          </reference>
        </references>
      </pivotArea>
    </format>
    <format dxfId="1059">
      <pivotArea outline="0" fieldPosition="0">
        <references count="1">
          <reference field="4294967294" count="1">
            <x v="26"/>
          </reference>
        </references>
      </pivotArea>
    </format>
    <format dxfId="1058">
      <pivotArea collapsedLevelsAreSubtotals="1" fieldPosition="0">
        <references count="1">
          <reference field="4294967294" count="1">
            <x v="26"/>
          </reference>
        </references>
      </pivotArea>
    </format>
    <format dxfId="1057">
      <pivotArea dataOnly="0" labelOnly="1" outline="0" fieldPosition="0">
        <references count="1">
          <reference field="4294967294" count="1">
            <x v="26"/>
          </reference>
        </references>
      </pivotArea>
    </format>
    <format dxfId="1056">
      <pivotArea outline="0" fieldPosition="0">
        <references count="1">
          <reference field="4294967294" count="1">
            <x v="30"/>
          </reference>
        </references>
      </pivotArea>
    </format>
    <format dxfId="1055">
      <pivotArea collapsedLevelsAreSubtotals="1" fieldPosition="0">
        <references count="1">
          <reference field="4294967294" count="1">
            <x v="30"/>
          </reference>
        </references>
      </pivotArea>
    </format>
    <format dxfId="1054">
      <pivotArea dataOnly="0" labelOnly="1" outline="0" fieldPosition="0">
        <references count="1">
          <reference field="4294967294" count="1">
            <x v="30"/>
          </reference>
        </references>
      </pivotArea>
    </format>
    <format dxfId="1053">
      <pivotArea outline="0" fieldPosition="0">
        <references count="1">
          <reference field="4294967294" count="1">
            <x v="55"/>
          </reference>
        </references>
      </pivotArea>
    </format>
    <format dxfId="1052">
      <pivotArea collapsedLevelsAreSubtotals="1" fieldPosition="0">
        <references count="1">
          <reference field="4294967294" count="1">
            <x v="55"/>
          </reference>
        </references>
      </pivotArea>
    </format>
    <format dxfId="1051">
      <pivotArea dataOnly="0" labelOnly="1" outline="0" fieldPosition="0">
        <references count="1">
          <reference field="4294967294" count="1">
            <x v="55"/>
          </reference>
        </references>
      </pivotArea>
    </format>
    <format dxfId="1050">
      <pivotArea collapsedLevelsAreSubtotals="1" fieldPosition="0">
        <references count="1">
          <reference field="4294967294" count="1">
            <x v="5"/>
          </reference>
        </references>
      </pivotArea>
    </format>
    <format dxfId="1049">
      <pivotArea collapsedLevelsAreSubtotals="1" fieldPosition="0">
        <references count="1">
          <reference field="4294967294" count="1">
            <x v="4"/>
          </reference>
        </references>
      </pivotArea>
    </format>
    <format dxfId="1048">
      <pivotArea collapsedLevelsAreSubtotals="1" fieldPosition="0">
        <references count="1">
          <reference field="4294967294" count="1">
            <x v="6"/>
          </reference>
        </references>
      </pivotArea>
    </format>
  </formats>
  <pivotTableStyleInfo name="PivotStyleMedium2" showRowHeaders="1" showColHeaders="1" showRowStripes="0" showColStripes="1"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5.xml><?xml version="1.0" encoding="utf-8"?>
<pivotTableDefinition xmlns="http://schemas.openxmlformats.org/spreadsheetml/2006/main" name="Tabla dinámica7" cacheId="7" dataOnRows="1" applyNumberFormats="0" applyBorderFormats="0" applyFontFormats="0" applyPatternFormats="0" applyAlignmentFormats="0" applyWidthHeightFormats="1" dataCaption="Valores" updatedVersion="6" minRefreshableVersion="3" showDrill="0" showDataTips="0" rowGrandTotals="0" colGrandTotals="0" createdVersion="5" indent="0" showHeaders="0" outline="1" outlineData="1" multipleFieldFilters="0">
  <location ref="A13:C70" firstHeaderRow="0" firstDataRow="2" firstDataCol="1"/>
  <pivotFields count="59">
    <pivotField axis="axisCol" showAll="0">
      <items count="31">
        <item h="1" x="0"/>
        <item h="1" x="1"/>
        <item h="1" x="2"/>
        <item h="1" x="3"/>
        <item h="1" x="4"/>
        <item h="1" x="5"/>
        <item h="1" x="6"/>
        <item h="1" x="7"/>
        <item h="1" x="8"/>
        <item h="1" x="9"/>
        <item h="1" x="10"/>
        <item h="1" x="11"/>
        <item h="1" x="12"/>
        <item h="1" x="13"/>
        <item h="1" x="14"/>
        <item h="1" x="15"/>
        <item h="1" x="16"/>
        <item h="1" x="17"/>
        <item h="1" x="18"/>
        <item h="1" x="19"/>
        <item h="1" x="20"/>
        <item h="1" x="21"/>
        <item h="1" x="22"/>
        <item h="1" x="23"/>
        <item h="1" x="24"/>
        <item h="1" x="25"/>
        <item h="1" x="26"/>
        <item h="1" x="27"/>
        <item h="1" x="28"/>
        <item x="29"/>
        <item t="default"/>
      </items>
    </pivotField>
    <pivotField axis="axisCol" showAll="0">
      <items count="13">
        <item h="1" x="0"/>
        <item h="1" x="1"/>
        <item h="1" x="2"/>
        <item h="1" x="3"/>
        <item h="1" x="4"/>
        <item h="1" x="5"/>
        <item h="1" x="6"/>
        <item h="1" x="7"/>
        <item h="1" x="8"/>
        <item h="1" x="9"/>
        <item h="1" x="10"/>
        <item x="11"/>
        <item t="default"/>
      </items>
    </pivotField>
    <pivotField dataField="1" numFmtId="4" showAll="0"/>
    <pivotField dataField="1" numFmtId="4" showAll="0"/>
    <pivotField dataField="1" numFmtId="4" showAll="0"/>
    <pivotField dataField="1" numFmtId="4" showAll="0"/>
    <pivotField name="Total Líneas de Explotación 2" dataField="1" numFmtId="4" showAll="0"/>
    <pivotField dataField="1" numFmtId="4" showAll="0"/>
    <pivotField dataField="1" numFmtId="4" showAll="0"/>
    <pivotField dataField="1" numFmtId="4" showAll="0"/>
    <pivotField dataField="1" numFmtId="4" showAll="0"/>
    <pivotField dataField="1" numFmtId="4" showAll="0"/>
    <pivotField dataField="1" numFmtId="4" showAll="0"/>
    <pivotField dataField="1" numFmtId="4" showAll="0"/>
    <pivotField dataField="1" numFmtId="4"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defaultSubtotal="0"/>
    <pivotField dataField="1" showAll="0"/>
    <pivotField dataField="1" showAll="0"/>
    <pivotField dataField="1" showAll="0"/>
    <pivotField dataField="1" showAll="0" defaultSubtotal="0"/>
    <pivotField dataField="1" numFmtId="166" showAll="0"/>
    <pivotField dataField="1" numFmtId="166" showAll="0"/>
    <pivotField dataField="1" numFmtId="166" showAll="0"/>
    <pivotField dataField="1" numFmtId="166"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numFmtId="3" showAll="0"/>
    <pivotField showAll="0"/>
  </pivotFields>
  <rowFields count="1">
    <field x="-2"/>
  </rowFields>
  <rowItems count="56">
    <i>
      <x/>
    </i>
    <i i="1">
      <x v="1"/>
    </i>
    <i i="2">
      <x v="2"/>
    </i>
    <i i="3">
      <x v="3"/>
    </i>
    <i i="4">
      <x v="4"/>
    </i>
    <i i="5">
      <x v="5"/>
    </i>
    <i i="6">
      <x v="6"/>
    </i>
    <i i="7">
      <x v="7"/>
    </i>
    <i i="8">
      <x v="8"/>
    </i>
    <i i="9">
      <x v="9"/>
    </i>
    <i i="10">
      <x v="10"/>
    </i>
    <i i="11">
      <x v="11"/>
    </i>
    <i i="12">
      <x v="12"/>
    </i>
    <i i="13">
      <x v="13"/>
    </i>
    <i i="14">
      <x v="14"/>
    </i>
    <i i="15">
      <x v="15"/>
    </i>
    <i i="16">
      <x v="16"/>
    </i>
    <i i="17">
      <x v="17"/>
    </i>
    <i i="18">
      <x v="18"/>
    </i>
    <i i="19">
      <x v="19"/>
    </i>
    <i i="20">
      <x v="20"/>
    </i>
    <i i="21">
      <x v="21"/>
    </i>
    <i i="22">
      <x v="22"/>
    </i>
    <i i="23">
      <x v="23"/>
    </i>
    <i i="24">
      <x v="24"/>
    </i>
    <i i="25">
      <x v="25"/>
    </i>
    <i i="26">
      <x v="26"/>
    </i>
    <i i="27">
      <x v="27"/>
    </i>
    <i i="28">
      <x v="28"/>
    </i>
    <i i="29">
      <x v="29"/>
    </i>
    <i i="30">
      <x v="30"/>
    </i>
    <i i="31">
      <x v="31"/>
    </i>
    <i i="32">
      <x v="32"/>
    </i>
    <i i="33">
      <x v="33"/>
    </i>
    <i i="34">
      <x v="34"/>
    </i>
    <i i="35">
      <x v="35"/>
    </i>
    <i i="36">
      <x v="36"/>
    </i>
    <i i="37">
      <x v="37"/>
    </i>
    <i i="38">
      <x v="38"/>
    </i>
    <i i="39">
      <x v="39"/>
    </i>
    <i i="40">
      <x v="40"/>
    </i>
    <i i="41">
      <x v="41"/>
    </i>
    <i i="42">
      <x v="42"/>
    </i>
    <i i="43">
      <x v="43"/>
    </i>
    <i i="44">
      <x v="44"/>
    </i>
    <i i="45">
      <x v="45"/>
    </i>
    <i i="46">
      <x v="46"/>
    </i>
    <i i="47">
      <x v="47"/>
    </i>
    <i i="48">
      <x v="48"/>
    </i>
    <i i="49">
      <x v="49"/>
    </i>
    <i i="50">
      <x v="50"/>
    </i>
    <i i="51">
      <x v="51"/>
    </i>
    <i i="52">
      <x v="52"/>
    </i>
    <i i="53">
      <x v="53"/>
    </i>
    <i i="54">
      <x v="54"/>
    </i>
    <i i="55">
      <x v="55"/>
    </i>
  </rowItems>
  <colFields count="2">
    <field x="0"/>
    <field x="1"/>
  </colFields>
  <colItems count="2">
    <i>
      <x v="29"/>
      <x v="11"/>
    </i>
    <i t="default">
      <x v="29"/>
    </i>
  </colItems>
  <dataFields count="56">
    <dataField name="A.01.1 -  Longitud de Líneas de Explotación No Electrificadas Vía Simple (km) " fld="2" subtotal="average" baseField="0" baseItem="0" numFmtId="4"/>
    <dataField name="A.01.2 -  Longitud de Líneas de Explotación No Electrificadas Vía Doble o Múltiple (km) " fld="3" subtotal="average" baseField="0" baseItem="0" numFmtId="4"/>
    <dataField name="A.02.1 -  Longitud de Líneas de Explotación Electrificadas Vía Simple (km) " fld="4" subtotal="average" baseField="0" baseItem="0" numFmtId="4"/>
    <dataField name="A.02.2 -  Longitud de Líneas de Explotación Electrificadas Vía Doble o Múltiple (km) " fld="5" subtotal="average" baseField="0" baseItem="0" numFmtId="4"/>
    <dataField name="Total Líneas de Explotación " fld="6" subtotal="average" baseField="0" baseItem="27"/>
    <dataField name="Total Líneas de Servicios entre Cabeceras (km) (Progresiva) (en uso) " fld="8" subtotal="average" baseField="0" baseItem="27"/>
    <dataField name="Total Líneas de Explotación (EN USO) " fld="7" subtotal="average" baseField="0" baseItem="27"/>
    <dataField name="A.03.1 -  Longitud de Vías de Explotación No Electrificadas Troncales y Ramales (vía principal) (km) " fld="9" subtotal="average" baseField="0" baseItem="0" numFmtId="4"/>
    <dataField name="A.03.2 -  Longitud de Vías de Explotación No Electrificadas Auxiliares (vías de playa) (km) " fld="10" subtotal="average" baseField="0" baseItem="0" numFmtId="4"/>
    <dataField name="A.04.1 -  Longitud de Vías de Explotación Electrificadas Troncales y Ramales (vía principal) (km) " fld="11" subtotal="average" baseField="0" baseItem="0" numFmtId="4"/>
    <dataField name="A.04.2 -  Longitud de Vías de Explotación Electrificadas Auxiliares (vías de playa) (km) " fld="12" subtotal="average" baseField="0" baseItem="0" numFmtId="4"/>
    <dataField name="Total Vías (excluido Auxiliares) " fld="13" subtotal="average" baseField="0" baseItem="0" numFmtId="4"/>
    <dataField name="Total Vías (excluído Auxiliares) (EN USO) " fld="14" subtotal="average" baseField="0" baseItem="27" numFmtId="168"/>
    <dataField name="A.05.1 - Número de Estaciones en Explotación (cantidad) " fld="15" subtotal="average" baseField="0" baseItem="0" numFmtId="3"/>
    <dataField name="A.06.1 - Número de Paradas en Explotación (cantidad) " fld="16" subtotal="average" baseField="0" baseItem="0" numFmtId="3"/>
    <dataField name="A.07.1 - Número de Apeaderos en Explotación (cantidad) " fld="17" subtotal="average" baseField="0" baseItem="0" numFmtId="3"/>
    <dataField name="Total Estaciones " fld="18" subtotal="average" baseField="0" baseItem="0" numFmtId="3"/>
    <dataField name="A.08.1 - Pasos Vehiculares a Nivel Con Barreras Manuales (cantidad) " fld="19" subtotal="average" baseField="0" baseItem="0" numFmtId="3"/>
    <dataField name="A.08.2 - Pasos Vehiculares a Nivel Con Barreras Automáticas (cantidad) " fld="20" subtotal="average" baseField="0" baseItem="0" numFmtId="3"/>
    <dataField name="A.08.3 - Pasos Vehiculares a Nivel Con Señales Fonoluminosas (cantidad) " fld="21" subtotal="average" baseField="0" baseItem="0" numFmtId="3"/>
    <dataField name="A.08.4 - Pasos Vehiculares a Nivel Con Cruz de San Andrés (cantidad) " fld="22" subtotal="average" baseField="0" baseItem="0" numFmtId="3"/>
    <dataField name="A.08.5 - Pasos Vehiculares a Nivel Sin Señalización (cantidad) " fld="23" subtotal="average" baseField="0" baseItem="0" numFmtId="3"/>
    <dataField name="Total Pasos Vehiculares a Nivel " fld="24" subtotal="average" baseField="0" baseItem="0" numFmtId="3"/>
    <dataField name="A.09.1 - Pasos Vehiculares Bajo Nivel (vial + vial peatonal) (cantidad) " fld="25" subtotal="average" baseField="0" baseItem="0" numFmtId="3"/>
    <dataField name="A.09.2 - Pasos Vehiculares Sobre Nivel (vial + vial peatonal) (cantidad) " fld="26" subtotal="average" baseField="0" baseItem="0" numFmtId="3"/>
    <dataField name="A.09.3 - Pasos Vehiculares A Nivel (vial + vial peatonal) (cantidad) " fld="27" subtotal="average" baseField="0" baseItem="0" numFmtId="3"/>
    <dataField name="Total Pasos Vehiculares " fld="28" subtotal="average" baseField="0" baseItem="27" numFmtId="3"/>
    <dataField name="A.10.1 - Pasos Peatonales Bajo Nivel (cantidad) " fld="29" subtotal="average" baseField="0" baseItem="0" numFmtId="3"/>
    <dataField name="A.10.2 - Pasos Peatonales Sobre Nivel (cantidad) " fld="30" subtotal="average" baseField="0" baseItem="0" numFmtId="3"/>
    <dataField name="A.10.3 - Pasos Peatonales A Nivel (cantidad) " fld="31" subtotal="average" baseField="0" baseItem="0" numFmtId="3"/>
    <dataField name="Total Pasos Peatonales " fld="32" subtotal="average" baseField="0" baseItem="27" numFmtId="3"/>
    <dataField name="A.11.1 - Señalamiento Automático (km de línea) " fld="33" subtotal="average" baseField="0" baseItem="0" numFmtId="4"/>
    <dataField name="A.11.2 - Señalamiento Sin Señalamiento (km de línea) " fld="34" subtotal="average" baseField="0" baseItem="0" numFmtId="4"/>
    <dataField name="A.11.3 - Señalamiento Manual (km de línea) " fld="35" subtotal="average" baseField="0" baseItem="0" numFmtId="4"/>
    <dataField name="Total Señalamiento " fld="36" subtotal="average" baseField="0" baseItem="0" numFmtId="4"/>
    <dataField name="B.01.1 - Parque de Locomotoras Diesel Hasta 1300HP " fld="37" subtotal="average" baseField="0" baseItem="0" numFmtId="3"/>
    <dataField name="B.01.2 - Parque de Locomotoras Diesel desde 1301HP Hasta 1700HP " fld="38" subtotal="average" baseField="0" baseItem="0" numFmtId="3"/>
    <dataField name="B.01.2 - Parque de Locomotoras Diesel desde 1701HP " fld="39" subtotal="average" baseField="0" baseItem="0" numFmtId="3"/>
    <dataField name="Total Locomotoras " fld="40" subtotal="average" baseField="0" baseItem="0" numFmtId="3"/>
    <dataField name="B.02.1 - Parque de Coches Eléctricos Motrices " fld="41" subtotal="average" baseField="0" baseItem="0" numFmtId="3"/>
    <dataField name="B.02.2 - Parque de Coches Eléctricos Motrices Remolcados Tipo R " fld="42" subtotal="average" baseField="0" baseItem="0" numFmtId="3"/>
    <dataField name="B.02.3 - Parque de Coches Eléctricos Motrices Tipo R " fld="43" subtotal="average" baseField="0" baseItem="0" numFmtId="3"/>
    <dataField name="Total Coches Eléctricos " fld="44" subtotal="average" baseField="0" baseItem="0" numFmtId="3"/>
    <dataField name="B.03.1 - Parque de Coches Motores Motrices Remolcados " fld="45" subtotal="average" baseField="0" baseItem="0" numFmtId="3"/>
    <dataField name="B.03.2 - Parque de Coches Motores Motrices Intermedios " fld="46" subtotal="average" baseField="0" baseItem="0" numFmtId="3"/>
    <dataField name="B.03.3 - Parque de Coches Motores Motrices Cabina " fld="47" subtotal="average" baseField="0" baseItem="0" numFmtId="3"/>
    <dataField name="Total coches Motores " fld="48" subtotal="average" baseField="0" baseItem="0" numFmtId="3"/>
    <dataField name="B.04.1 - Parque de Coches Remolcados Clase Unica " fld="49" subtotal="average" baseField="0" baseItem="0" numFmtId="3"/>
    <dataField name="B.04.2 - Parque de Coches Remolcados Clase Unica Furgón " fld="50" subtotal="average" baseField="0" baseItem="0" numFmtId="3"/>
    <dataField name="B.04.3 - Parque de Coches Remolcados Clase Unica Cabina " fld="51" subtotal="average" baseField="0" baseItem="0" numFmtId="3"/>
    <dataField name="B.04.4 - Parque de Coches Remolcados de Larga Distancia (Turista+Pullman) " fld="52" subtotal="average" baseField="0" baseItem="0" numFmtId="3"/>
    <dataField name="B.04.5 - Parque de Coches Remolcados para Servicios Especiales (Cartoneros) " fld="53" subtotal="average" baseField="0" baseItem="0" numFmtId="3"/>
    <dataField name="Total Coches Remolcados " fld="54" subtotal="average" baseField="0" baseItem="0" numFmtId="3"/>
    <dataField name="B.05.1 - Parque de Locotractores " fld="55" subtotal="average" baseField="0" baseItem="0" numFmtId="3"/>
    <dataField name="B.06.1 - Parque de Vagones de Servicios Internos " fld="56" subtotal="average" baseField="0" baseItem="0" numFmtId="3"/>
    <dataField name="Trocha (mm) " fld="57" subtotal="average" baseField="0" baseItem="27" numFmtId="3"/>
  </dataFields>
  <formats count="87">
    <format dxfId="1047">
      <pivotArea type="all" dataOnly="0" outline="0" fieldPosition="0"/>
    </format>
    <format dxfId="1046">
      <pivotArea outline="0" collapsedLevelsAreSubtotals="1" fieldPosition="0"/>
    </format>
    <format dxfId="1045">
      <pivotArea dataOnly="0" labelOnly="1" outline="0" fieldPosition="0">
        <references count="1">
          <reference field="4294967294" count="46">
            <x v="0"/>
            <x v="1"/>
            <x v="2"/>
            <x v="3"/>
            <x v="7"/>
            <x v="8"/>
            <x v="9"/>
            <x v="10"/>
            <x v="11"/>
            <x v="13"/>
            <x v="14"/>
            <x v="15"/>
            <x v="16"/>
            <x v="17"/>
            <x v="18"/>
            <x v="19"/>
            <x v="20"/>
            <x v="21"/>
            <x v="22"/>
            <x v="23"/>
            <x v="24"/>
            <x v="25"/>
            <x v="27"/>
            <x v="28"/>
            <x v="29"/>
            <x v="31"/>
            <x v="32"/>
            <x v="33"/>
            <x v="34"/>
            <x v="35"/>
            <x v="36"/>
            <x v="37"/>
            <x v="38"/>
            <x v="39"/>
            <x v="40"/>
            <x v="41"/>
            <x v="42"/>
            <x v="43"/>
            <x v="44"/>
            <x v="45"/>
            <x v="46"/>
            <x v="47"/>
            <x v="48"/>
            <x v="49"/>
            <x v="50"/>
            <x v="51"/>
          </reference>
        </references>
      </pivotArea>
    </format>
    <format dxfId="1044">
      <pivotArea dataOnly="0" labelOnly="1" outline="0" fieldPosition="0">
        <references count="1">
          <reference field="4294967294" count="3">
            <x v="52"/>
            <x v="53"/>
            <x v="54"/>
          </reference>
        </references>
      </pivotArea>
    </format>
    <format dxfId="1043">
      <pivotArea dataOnly="0" labelOnly="1" fieldPosition="0">
        <references count="1">
          <reference field="0" count="0"/>
        </references>
      </pivotArea>
    </format>
    <format dxfId="1042">
      <pivotArea dataOnly="0" labelOnly="1" grandCol="1" outline="0" fieldPosition="0"/>
    </format>
    <format dxfId="1041">
      <pivotArea outline="0" fieldPosition="0">
        <references count="1">
          <reference field="4294967294" count="1">
            <x v="1"/>
          </reference>
        </references>
      </pivotArea>
    </format>
    <format dxfId="1040">
      <pivotArea outline="0" fieldPosition="0">
        <references count="1">
          <reference field="4294967294" count="1">
            <x v="0"/>
          </reference>
        </references>
      </pivotArea>
    </format>
    <format dxfId="1039">
      <pivotArea outline="0" fieldPosition="0">
        <references count="1">
          <reference field="4294967294" count="1">
            <x v="2"/>
          </reference>
        </references>
      </pivotArea>
    </format>
    <format dxfId="1038">
      <pivotArea outline="0" fieldPosition="0">
        <references count="1">
          <reference field="4294967294" count="1">
            <x v="3"/>
          </reference>
        </references>
      </pivotArea>
    </format>
    <format dxfId="1037">
      <pivotArea outline="0" fieldPosition="0">
        <references count="1">
          <reference field="4294967294" count="1">
            <x v="7"/>
          </reference>
        </references>
      </pivotArea>
    </format>
    <format dxfId="1036">
      <pivotArea outline="0" fieldPosition="0">
        <references count="1">
          <reference field="4294967294" count="1">
            <x v="8"/>
          </reference>
        </references>
      </pivotArea>
    </format>
    <format dxfId="1035">
      <pivotArea outline="0" fieldPosition="0">
        <references count="1">
          <reference field="4294967294" count="1">
            <x v="9"/>
          </reference>
        </references>
      </pivotArea>
    </format>
    <format dxfId="1034">
      <pivotArea outline="0" fieldPosition="0">
        <references count="1">
          <reference field="4294967294" count="1">
            <x v="10"/>
          </reference>
        </references>
      </pivotArea>
    </format>
    <format dxfId="1033">
      <pivotArea outline="0" fieldPosition="0">
        <references count="1">
          <reference field="4294967294" count="1">
            <x v="11"/>
          </reference>
        </references>
      </pivotArea>
    </format>
    <format dxfId="1032">
      <pivotArea outline="0" fieldPosition="0">
        <references count="1">
          <reference field="4294967294" count="1">
            <x v="18"/>
          </reference>
        </references>
      </pivotArea>
    </format>
    <format dxfId="1031">
      <pivotArea outline="0" fieldPosition="0">
        <references count="1">
          <reference field="4294967294" count="1">
            <x v="13"/>
          </reference>
        </references>
      </pivotArea>
    </format>
    <format dxfId="1030">
      <pivotArea outline="0" fieldPosition="0">
        <references count="1">
          <reference field="4294967294" count="1">
            <x v="14"/>
          </reference>
        </references>
      </pivotArea>
    </format>
    <format dxfId="1029">
      <pivotArea outline="0" fieldPosition="0">
        <references count="1">
          <reference field="4294967294" count="1">
            <x v="15"/>
          </reference>
        </references>
      </pivotArea>
    </format>
    <format dxfId="1028">
      <pivotArea outline="0" fieldPosition="0">
        <references count="1">
          <reference field="4294967294" count="1">
            <x v="16"/>
          </reference>
        </references>
      </pivotArea>
    </format>
    <format dxfId="1027">
      <pivotArea outline="0" fieldPosition="0">
        <references count="1">
          <reference field="4294967294" count="1">
            <x v="17"/>
          </reference>
        </references>
      </pivotArea>
    </format>
    <format dxfId="1026">
      <pivotArea outline="0" fieldPosition="0">
        <references count="1">
          <reference field="4294967294" count="1">
            <x v="19"/>
          </reference>
        </references>
      </pivotArea>
    </format>
    <format dxfId="1025">
      <pivotArea outline="0" fieldPosition="0">
        <references count="1">
          <reference field="4294967294" count="1">
            <x v="20"/>
          </reference>
        </references>
      </pivotArea>
    </format>
    <format dxfId="1024">
      <pivotArea outline="0" fieldPosition="0">
        <references count="1">
          <reference field="4294967294" count="1">
            <x v="21"/>
          </reference>
        </references>
      </pivotArea>
    </format>
    <format dxfId="1023">
      <pivotArea outline="0" fieldPosition="0">
        <references count="1">
          <reference field="4294967294" count="1">
            <x v="22"/>
          </reference>
        </references>
      </pivotArea>
    </format>
    <format dxfId="1022">
      <pivotArea outline="0" fieldPosition="0">
        <references count="1">
          <reference field="4294967294" count="1">
            <x v="23"/>
          </reference>
        </references>
      </pivotArea>
    </format>
    <format dxfId="1021">
      <pivotArea outline="0" fieldPosition="0">
        <references count="1">
          <reference field="4294967294" count="1">
            <x v="24"/>
          </reference>
        </references>
      </pivotArea>
    </format>
    <format dxfId="1020">
      <pivotArea outline="0" fieldPosition="0">
        <references count="1">
          <reference field="4294967294" count="1">
            <x v="25"/>
          </reference>
        </references>
      </pivotArea>
    </format>
    <format dxfId="1019">
      <pivotArea outline="0" fieldPosition="0">
        <references count="1">
          <reference field="4294967294" count="1">
            <x v="27"/>
          </reference>
        </references>
      </pivotArea>
    </format>
    <format dxfId="1018">
      <pivotArea outline="0" fieldPosition="0">
        <references count="1">
          <reference field="4294967294" count="1">
            <x v="28"/>
          </reference>
        </references>
      </pivotArea>
    </format>
    <format dxfId="1017">
      <pivotArea outline="0" fieldPosition="0">
        <references count="1">
          <reference field="4294967294" count="1">
            <x v="29"/>
          </reference>
        </references>
      </pivotArea>
    </format>
    <format dxfId="1016">
      <pivotArea outline="0" fieldPosition="0">
        <references count="1">
          <reference field="4294967294" count="1">
            <x v="31"/>
          </reference>
        </references>
      </pivotArea>
    </format>
    <format dxfId="1015">
      <pivotArea outline="0" fieldPosition="0">
        <references count="1">
          <reference field="4294967294" count="1">
            <x v="32"/>
          </reference>
        </references>
      </pivotArea>
    </format>
    <format dxfId="1014">
      <pivotArea outline="0" fieldPosition="0">
        <references count="1">
          <reference field="4294967294" count="1">
            <x v="33"/>
          </reference>
        </references>
      </pivotArea>
    </format>
    <format dxfId="1013">
      <pivotArea outline="0" fieldPosition="0">
        <references count="1">
          <reference field="4294967294" count="1">
            <x v="34"/>
          </reference>
        </references>
      </pivotArea>
    </format>
    <format dxfId="1012">
      <pivotArea outline="0" fieldPosition="0">
        <references count="1">
          <reference field="4294967294" count="1">
            <x v="35"/>
          </reference>
        </references>
      </pivotArea>
    </format>
    <format dxfId="1011">
      <pivotArea outline="0" fieldPosition="0">
        <references count="1">
          <reference field="4294967294" count="1">
            <x v="36"/>
          </reference>
        </references>
      </pivotArea>
    </format>
    <format dxfId="1010">
      <pivotArea outline="0" fieldPosition="0">
        <references count="1">
          <reference field="4294967294" count="1">
            <x v="37"/>
          </reference>
        </references>
      </pivotArea>
    </format>
    <format dxfId="1009">
      <pivotArea outline="0" fieldPosition="0">
        <references count="1">
          <reference field="4294967294" count="1">
            <x v="39"/>
          </reference>
        </references>
      </pivotArea>
    </format>
    <format dxfId="1008">
      <pivotArea outline="0" fieldPosition="0">
        <references count="1">
          <reference field="4294967294" count="1">
            <x v="38"/>
          </reference>
        </references>
      </pivotArea>
    </format>
    <format dxfId="1007">
      <pivotArea outline="0" fieldPosition="0">
        <references count="1">
          <reference field="4294967294" count="1">
            <x v="40"/>
          </reference>
        </references>
      </pivotArea>
    </format>
    <format dxfId="1006">
      <pivotArea outline="0" fieldPosition="0">
        <references count="1">
          <reference field="4294967294" count="1">
            <x v="41"/>
          </reference>
        </references>
      </pivotArea>
    </format>
    <format dxfId="1005">
      <pivotArea outline="0" fieldPosition="0">
        <references count="1">
          <reference field="4294967294" count="1">
            <x v="43"/>
          </reference>
        </references>
      </pivotArea>
    </format>
    <format dxfId="1004">
      <pivotArea outline="0" fieldPosition="0">
        <references count="1">
          <reference field="4294967294" count="1">
            <x v="42"/>
          </reference>
        </references>
      </pivotArea>
    </format>
    <format dxfId="1003">
      <pivotArea outline="0" fieldPosition="0">
        <references count="1">
          <reference field="4294967294" count="1">
            <x v="44"/>
          </reference>
        </references>
      </pivotArea>
    </format>
    <format dxfId="1002">
      <pivotArea outline="0" fieldPosition="0">
        <references count="1">
          <reference field="4294967294" count="1">
            <x v="45"/>
          </reference>
        </references>
      </pivotArea>
    </format>
    <format dxfId="1001">
      <pivotArea outline="0" fieldPosition="0">
        <references count="1">
          <reference field="4294967294" count="1">
            <x v="46"/>
          </reference>
        </references>
      </pivotArea>
    </format>
    <format dxfId="1000">
      <pivotArea outline="0" fieldPosition="0">
        <references count="1">
          <reference field="4294967294" count="1">
            <x v="47"/>
          </reference>
        </references>
      </pivotArea>
    </format>
    <format dxfId="999">
      <pivotArea outline="0" fieldPosition="0">
        <references count="1">
          <reference field="4294967294" count="1">
            <x v="48"/>
          </reference>
        </references>
      </pivotArea>
    </format>
    <format dxfId="998">
      <pivotArea outline="0" fieldPosition="0">
        <references count="1">
          <reference field="4294967294" count="1">
            <x v="49"/>
          </reference>
        </references>
      </pivotArea>
    </format>
    <format dxfId="997">
      <pivotArea outline="0" fieldPosition="0">
        <references count="1">
          <reference field="4294967294" count="1">
            <x v="50"/>
          </reference>
        </references>
      </pivotArea>
    </format>
    <format dxfId="996">
      <pivotArea outline="0" fieldPosition="0">
        <references count="1">
          <reference field="4294967294" count="1">
            <x v="51"/>
          </reference>
        </references>
      </pivotArea>
    </format>
    <format dxfId="995">
      <pivotArea outline="0" fieldPosition="0">
        <references count="1">
          <reference field="4294967294" count="1">
            <x v="52"/>
          </reference>
        </references>
      </pivotArea>
    </format>
    <format dxfId="994">
      <pivotArea outline="0" fieldPosition="0">
        <references count="1">
          <reference field="4294967294" count="1">
            <x v="53"/>
          </reference>
        </references>
      </pivotArea>
    </format>
    <format dxfId="993">
      <pivotArea outline="0" fieldPosition="0">
        <references count="1">
          <reference field="4294967294" count="1">
            <x v="54"/>
          </reference>
        </references>
      </pivotArea>
    </format>
    <format dxfId="992">
      <pivotArea collapsedLevelsAreSubtotals="1" fieldPosition="0">
        <references count="1">
          <reference field="4294967294" count="1">
            <x v="11"/>
          </reference>
        </references>
      </pivotArea>
    </format>
    <format dxfId="991">
      <pivotArea dataOnly="0" labelOnly="1" outline="0" fieldPosition="0">
        <references count="1">
          <reference field="4294967294" count="1">
            <x v="11"/>
          </reference>
        </references>
      </pivotArea>
    </format>
    <format dxfId="990">
      <pivotArea collapsedLevelsAreSubtotals="1" fieldPosition="0">
        <references count="1">
          <reference field="4294967294" count="1">
            <x v="16"/>
          </reference>
        </references>
      </pivotArea>
    </format>
    <format dxfId="989">
      <pivotArea dataOnly="0" labelOnly="1" outline="0" fieldPosition="0">
        <references count="1">
          <reference field="4294967294" count="1">
            <x v="16"/>
          </reference>
        </references>
      </pivotArea>
    </format>
    <format dxfId="988">
      <pivotArea collapsedLevelsAreSubtotals="1" fieldPosition="0">
        <references count="1">
          <reference field="4294967294" count="1">
            <x v="22"/>
          </reference>
        </references>
      </pivotArea>
    </format>
    <format dxfId="987">
      <pivotArea dataOnly="0" labelOnly="1" outline="0" fieldPosition="0">
        <references count="1">
          <reference field="4294967294" count="1">
            <x v="22"/>
          </reference>
        </references>
      </pivotArea>
    </format>
    <format dxfId="986">
      <pivotArea collapsedLevelsAreSubtotals="1" fieldPosition="0">
        <references count="1">
          <reference field="4294967294" count="1">
            <x v="34"/>
          </reference>
        </references>
      </pivotArea>
    </format>
    <format dxfId="985">
      <pivotArea dataOnly="0" labelOnly="1" outline="0" fieldPosition="0">
        <references count="1">
          <reference field="4294967294" count="1">
            <x v="34"/>
          </reference>
        </references>
      </pivotArea>
    </format>
    <format dxfId="984">
      <pivotArea collapsedLevelsAreSubtotals="1" fieldPosition="0">
        <references count="1">
          <reference field="4294967294" count="1">
            <x v="38"/>
          </reference>
        </references>
      </pivotArea>
    </format>
    <format dxfId="983">
      <pivotArea dataOnly="0" labelOnly="1" outline="0" fieldPosition="0">
        <references count="1">
          <reference field="4294967294" count="1">
            <x v="38"/>
          </reference>
        </references>
      </pivotArea>
    </format>
    <format dxfId="982">
      <pivotArea collapsedLevelsAreSubtotals="1" fieldPosition="0">
        <references count="1">
          <reference field="4294967294" count="1">
            <x v="42"/>
          </reference>
        </references>
      </pivotArea>
    </format>
    <format dxfId="981">
      <pivotArea dataOnly="0" labelOnly="1" outline="0" fieldPosition="0">
        <references count="1">
          <reference field="4294967294" count="1">
            <x v="42"/>
          </reference>
        </references>
      </pivotArea>
    </format>
    <format dxfId="980">
      <pivotArea collapsedLevelsAreSubtotals="1" fieldPosition="0">
        <references count="1">
          <reference field="4294967294" count="1">
            <x v="46"/>
          </reference>
        </references>
      </pivotArea>
    </format>
    <format dxfId="979">
      <pivotArea dataOnly="0" labelOnly="1" outline="0" fieldPosition="0">
        <references count="1">
          <reference field="4294967294" count="1">
            <x v="46"/>
          </reference>
        </references>
      </pivotArea>
    </format>
    <format dxfId="978">
      <pivotArea collapsedLevelsAreSubtotals="1" fieldPosition="0">
        <references count="1">
          <reference field="4294967294" count="1">
            <x v="52"/>
          </reference>
        </references>
      </pivotArea>
    </format>
    <format dxfId="977">
      <pivotArea dataOnly="0" labelOnly="1" outline="0" fieldPosition="0">
        <references count="1">
          <reference field="4294967294" count="1">
            <x v="52"/>
          </reference>
        </references>
      </pivotArea>
    </format>
    <format dxfId="976">
      <pivotArea collapsedLevelsAreSubtotals="1" fieldPosition="0">
        <references count="1">
          <reference field="4294967294" count="3">
            <x v="4"/>
            <x v="5"/>
            <x v="6"/>
          </reference>
        </references>
      </pivotArea>
    </format>
    <format dxfId="975">
      <pivotArea dataOnly="0" labelOnly="1" outline="0" fieldPosition="0">
        <references count="1">
          <reference field="4294967294" count="3">
            <x v="4"/>
            <x v="5"/>
            <x v="6"/>
          </reference>
        </references>
      </pivotArea>
    </format>
    <format dxfId="974">
      <pivotArea outline="0" fieldPosition="0">
        <references count="1">
          <reference field="4294967294" count="1">
            <x v="12"/>
          </reference>
        </references>
      </pivotArea>
    </format>
    <format dxfId="973">
      <pivotArea collapsedLevelsAreSubtotals="1" fieldPosition="0">
        <references count="1">
          <reference field="4294967294" count="1">
            <x v="12"/>
          </reference>
        </references>
      </pivotArea>
    </format>
    <format dxfId="972">
      <pivotArea dataOnly="0" labelOnly="1" outline="0" fieldPosition="0">
        <references count="1">
          <reference field="4294967294" count="1">
            <x v="12"/>
          </reference>
        </references>
      </pivotArea>
    </format>
    <format dxfId="971">
      <pivotArea outline="0" fieldPosition="0">
        <references count="1">
          <reference field="4294967294" count="1">
            <x v="26"/>
          </reference>
        </references>
      </pivotArea>
    </format>
    <format dxfId="970">
      <pivotArea collapsedLevelsAreSubtotals="1" fieldPosition="0">
        <references count="1">
          <reference field="4294967294" count="1">
            <x v="26"/>
          </reference>
        </references>
      </pivotArea>
    </format>
    <format dxfId="969">
      <pivotArea dataOnly="0" labelOnly="1" outline="0" fieldPosition="0">
        <references count="1">
          <reference field="4294967294" count="1">
            <x v="26"/>
          </reference>
        </references>
      </pivotArea>
    </format>
    <format dxfId="968">
      <pivotArea outline="0" fieldPosition="0">
        <references count="1">
          <reference field="4294967294" count="1">
            <x v="30"/>
          </reference>
        </references>
      </pivotArea>
    </format>
    <format dxfId="967">
      <pivotArea collapsedLevelsAreSubtotals="1" fieldPosition="0">
        <references count="1">
          <reference field="4294967294" count="1">
            <x v="30"/>
          </reference>
        </references>
      </pivotArea>
    </format>
    <format dxfId="966">
      <pivotArea dataOnly="0" labelOnly="1" outline="0" fieldPosition="0">
        <references count="1">
          <reference field="4294967294" count="1">
            <x v="30"/>
          </reference>
        </references>
      </pivotArea>
    </format>
    <format dxfId="965">
      <pivotArea outline="0" fieldPosition="0">
        <references count="1">
          <reference field="4294967294" count="1">
            <x v="55"/>
          </reference>
        </references>
      </pivotArea>
    </format>
    <format dxfId="964">
      <pivotArea collapsedLevelsAreSubtotals="1" fieldPosition="0">
        <references count="1">
          <reference field="4294967294" count="1">
            <x v="55"/>
          </reference>
        </references>
      </pivotArea>
    </format>
    <format dxfId="963">
      <pivotArea dataOnly="0" labelOnly="1" outline="0" fieldPosition="0">
        <references count="1">
          <reference field="4294967294" count="1">
            <x v="55"/>
          </reference>
        </references>
      </pivotArea>
    </format>
    <format dxfId="962">
      <pivotArea collapsedLevelsAreSubtotals="1" fieldPosition="0">
        <references count="1">
          <reference field="4294967294" count="1">
            <x v="5"/>
          </reference>
        </references>
      </pivotArea>
    </format>
    <format dxfId="961">
      <pivotArea collapsedLevelsAreSubtotals="1" fieldPosition="0">
        <references count="1">
          <reference field="4294967294" count="3">
            <x v="4"/>
            <x v="5"/>
            <x v="6"/>
          </reference>
        </references>
      </pivotArea>
    </format>
  </formats>
  <pivotTableStyleInfo name="PivotStyleMedium2" showRowHeaders="1" showColHeaders="1" showRowStripes="0" showColStripes="1"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6.xml><?xml version="1.0" encoding="utf-8"?>
<pivotTableDefinition xmlns="http://schemas.openxmlformats.org/spreadsheetml/2006/main" name="Tabla dinámica7" cacheId="3" dataOnRows="1" applyNumberFormats="0" applyBorderFormats="0" applyFontFormats="0" applyPatternFormats="0" applyAlignmentFormats="0" applyWidthHeightFormats="1" dataCaption="Valores" updatedVersion="6" minRefreshableVersion="3" showDrill="0" showDataTips="0" rowGrandTotals="0" colGrandTotals="0" createdVersion="5" indent="0" showHeaders="0" outline="1" outlineData="1" multipleFieldFilters="0">
  <location ref="A13:C70" firstHeaderRow="0" firstDataRow="2" firstDataCol="1"/>
  <pivotFields count="59">
    <pivotField axis="axisCol" showAll="0">
      <items count="31">
        <item h="1" x="0"/>
        <item h="1" x="1"/>
        <item h="1" x="2"/>
        <item h="1" x="3"/>
        <item h="1" x="4"/>
        <item h="1" x="5"/>
        <item h="1" x="6"/>
        <item h="1" x="7"/>
        <item h="1" x="8"/>
        <item h="1" x="9"/>
        <item h="1" x="10"/>
        <item h="1" x="11"/>
        <item h="1" x="12"/>
        <item h="1" x="13"/>
        <item h="1" x="14"/>
        <item h="1" x="15"/>
        <item h="1" x="16"/>
        <item h="1" x="17"/>
        <item h="1" x="18"/>
        <item h="1" x="19"/>
        <item h="1" x="20"/>
        <item h="1" x="21"/>
        <item h="1" x="22"/>
        <item h="1" x="23"/>
        <item h="1" x="24"/>
        <item h="1" x="25"/>
        <item h="1" x="26"/>
        <item h="1" x="27"/>
        <item h="1" x="28"/>
        <item x="29"/>
        <item t="default"/>
      </items>
    </pivotField>
    <pivotField axis="axisCol" showAll="0">
      <items count="13">
        <item h="1" x="0"/>
        <item h="1" x="1"/>
        <item h="1" x="2"/>
        <item h="1" x="3"/>
        <item h="1" x="4"/>
        <item h="1" x="5"/>
        <item h="1" x="6"/>
        <item h="1" x="7"/>
        <item h="1" x="8"/>
        <item h="1" x="9"/>
        <item h="1" x="10"/>
        <item x="11"/>
        <item t="default"/>
      </items>
    </pivotField>
    <pivotField dataField="1" numFmtId="4" showAll="0"/>
    <pivotField dataField="1" numFmtId="4" showAll="0"/>
    <pivotField dataField="1" numFmtId="4" showAll="0"/>
    <pivotField dataField="1" numFmtId="4" showAll="0"/>
    <pivotField name="Total Líneas de Explotación 2" dataField="1" numFmtId="4" showAll="0"/>
    <pivotField dataField="1" numFmtId="4" showAll="0"/>
    <pivotField dataField="1" numFmtId="4" showAll="0"/>
    <pivotField dataField="1" numFmtId="4" showAll="0"/>
    <pivotField dataField="1" numFmtId="4" showAll="0"/>
    <pivotField dataField="1" numFmtId="4" showAll="0"/>
    <pivotField dataField="1" numFmtId="4" showAll="0"/>
    <pivotField dataField="1" numFmtId="4" showAll="0"/>
    <pivotField dataField="1" numFmtId="4"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defaultSubtotal="0"/>
    <pivotField dataField="1" showAll="0"/>
    <pivotField dataField="1" showAll="0"/>
    <pivotField dataField="1" showAll="0"/>
    <pivotField dataField="1" showAll="0" defaultSubtotal="0"/>
    <pivotField dataField="1" numFmtId="166" showAll="0"/>
    <pivotField dataField="1" numFmtId="166" showAll="0"/>
    <pivotField dataField="1" numFmtId="166" showAll="0"/>
    <pivotField dataField="1" numFmtId="166"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numFmtId="3" showAll="0"/>
    <pivotField showAll="0"/>
  </pivotFields>
  <rowFields count="1">
    <field x="-2"/>
  </rowFields>
  <rowItems count="56">
    <i>
      <x/>
    </i>
    <i i="1">
      <x v="1"/>
    </i>
    <i i="2">
      <x v="2"/>
    </i>
    <i i="3">
      <x v="3"/>
    </i>
    <i i="4">
      <x v="4"/>
    </i>
    <i i="5">
      <x v="5"/>
    </i>
    <i i="6">
      <x v="6"/>
    </i>
    <i i="7">
      <x v="7"/>
    </i>
    <i i="8">
      <x v="8"/>
    </i>
    <i i="9">
      <x v="9"/>
    </i>
    <i i="10">
      <x v="10"/>
    </i>
    <i i="11">
      <x v="11"/>
    </i>
    <i i="12">
      <x v="12"/>
    </i>
    <i i="13">
      <x v="13"/>
    </i>
    <i i="14">
      <x v="14"/>
    </i>
    <i i="15">
      <x v="15"/>
    </i>
    <i i="16">
      <x v="16"/>
    </i>
    <i i="17">
      <x v="17"/>
    </i>
    <i i="18">
      <x v="18"/>
    </i>
    <i i="19">
      <x v="19"/>
    </i>
    <i i="20">
      <x v="20"/>
    </i>
    <i i="21">
      <x v="21"/>
    </i>
    <i i="22">
      <x v="22"/>
    </i>
    <i i="23">
      <x v="23"/>
    </i>
    <i i="24">
      <x v="24"/>
    </i>
    <i i="25">
      <x v="25"/>
    </i>
    <i i="26">
      <x v="26"/>
    </i>
    <i i="27">
      <x v="27"/>
    </i>
    <i i="28">
      <x v="28"/>
    </i>
    <i i="29">
      <x v="29"/>
    </i>
    <i i="30">
      <x v="30"/>
    </i>
    <i i="31">
      <x v="31"/>
    </i>
    <i i="32">
      <x v="32"/>
    </i>
    <i i="33">
      <x v="33"/>
    </i>
    <i i="34">
      <x v="34"/>
    </i>
    <i i="35">
      <x v="35"/>
    </i>
    <i i="36">
      <x v="36"/>
    </i>
    <i i="37">
      <x v="37"/>
    </i>
    <i i="38">
      <x v="38"/>
    </i>
    <i i="39">
      <x v="39"/>
    </i>
    <i i="40">
      <x v="40"/>
    </i>
    <i i="41">
      <x v="41"/>
    </i>
    <i i="42">
      <x v="42"/>
    </i>
    <i i="43">
      <x v="43"/>
    </i>
    <i i="44">
      <x v="44"/>
    </i>
    <i i="45">
      <x v="45"/>
    </i>
    <i i="46">
      <x v="46"/>
    </i>
    <i i="47">
      <x v="47"/>
    </i>
    <i i="48">
      <x v="48"/>
    </i>
    <i i="49">
      <x v="49"/>
    </i>
    <i i="50">
      <x v="50"/>
    </i>
    <i i="51">
      <x v="51"/>
    </i>
    <i i="52">
      <x v="52"/>
    </i>
    <i i="53">
      <x v="53"/>
    </i>
    <i i="54">
      <x v="54"/>
    </i>
    <i i="55">
      <x v="55"/>
    </i>
  </rowItems>
  <colFields count="2">
    <field x="0"/>
    <field x="1"/>
  </colFields>
  <colItems count="2">
    <i>
      <x v="29"/>
      <x v="11"/>
    </i>
    <i t="default">
      <x v="29"/>
    </i>
  </colItems>
  <dataFields count="56">
    <dataField name="A.01.1 -  Longitud de Líneas de Explotación No Electrificadas Vía Simple (km) " fld="2" subtotal="average" baseField="0" baseItem="0" numFmtId="4"/>
    <dataField name="A.01.2 -  Longitud de Líneas de Explotación No Electrificadas Vía Doble o Múltiple (km) " fld="3" subtotal="average" baseField="0" baseItem="0" numFmtId="4"/>
    <dataField name="A.02.1 -  Longitud de Líneas de Explotación Electrificadas Vía Simple (km) " fld="4" subtotal="average" baseField="0" baseItem="0" numFmtId="4"/>
    <dataField name="A.02.2 -  Longitud de Líneas de Explotación Electrificadas Vía Doble o Múltiple (km) " fld="5" subtotal="average" baseField="0" baseItem="0" numFmtId="4"/>
    <dataField name="Total Líneas de Explotación " fld="6" subtotal="average" baseField="0" baseItem="27"/>
    <dataField name="Total Líneas de Servicios entre Cabeceras (km) (Progresiva) (en uso) " fld="8" subtotal="average" baseField="0" baseItem="27"/>
    <dataField name="Total Líneas de Explotación (EN USO) " fld="7" subtotal="average" baseField="0" baseItem="27"/>
    <dataField name="A.03.1 -  Longitud de Vías de Explotación No Electrificadas Troncales y Ramales (vía principal) (km) " fld="9" subtotal="average" baseField="0" baseItem="0" numFmtId="4"/>
    <dataField name="A.03.2 -  Longitud de Vías de Explotación No Electrificadas Auxiliares (vías de playa) (km) " fld="10" subtotal="average" baseField="0" baseItem="0" numFmtId="4"/>
    <dataField name="A.04.1 -  Longitud de Vías de Explotación Electrificadas Troncales y Ramales (vía principal) (km) " fld="11" subtotal="average" baseField="0" baseItem="0" numFmtId="4"/>
    <dataField name="A.04.2 -  Longitud de Vías de Explotación Electrificadas Auxiliares (vías de playa) (km) " fld="12" subtotal="average" baseField="0" baseItem="0" numFmtId="4"/>
    <dataField name="Total Vías (excluido Auxiliares) " fld="13" subtotal="average" baseField="0" baseItem="0" numFmtId="4"/>
    <dataField name="Total Vías (excluído Auxiliares) (EN USO) " fld="14" subtotal="average" baseField="0" baseItem="27" numFmtId="168"/>
    <dataField name="A.05.1 - Número de Estaciones en Explotación (cantidad) " fld="15" subtotal="average" baseField="0" baseItem="0" numFmtId="3"/>
    <dataField name="A.06.1 - Número de Paradas en Explotación (cantidad) " fld="16" subtotal="average" baseField="0" baseItem="0" numFmtId="3"/>
    <dataField name="A.07.1 - Número de Apeaderos en Explotación (cantidad) " fld="17" subtotal="average" baseField="0" baseItem="0" numFmtId="3"/>
    <dataField name="Total Estaciones " fld="18" subtotal="average" baseField="0" baseItem="0" numFmtId="3"/>
    <dataField name="A.08.1 - Pasos Vehiculares a Nivel Con Barreras Manuales (cantidad) " fld="19" subtotal="average" baseField="0" baseItem="0" numFmtId="3"/>
    <dataField name="A.08.2 - Pasos Vehiculares a Nivel Con Barreras Automáticas (cantidad) " fld="20" subtotal="average" baseField="0" baseItem="0" numFmtId="3"/>
    <dataField name="A.08.3 - Pasos Vehiculares a Nivel Con Señales Fonoluminosas (cantidad) " fld="21" subtotal="average" baseField="0" baseItem="0" numFmtId="3"/>
    <dataField name="A.08.4 - Pasos Vehiculares a Nivel Con Cruz de San Andrés (cantidad) " fld="22" subtotal="average" baseField="0" baseItem="0" numFmtId="3"/>
    <dataField name="A.08.5 - Pasos Vehiculares a Nivel Sin Señalización (cantidad) " fld="23" subtotal="average" baseField="0" baseItem="0" numFmtId="3"/>
    <dataField name="Total Pasos Vehiculares a Nivel " fld="24" subtotal="average" baseField="0" baseItem="0" numFmtId="3"/>
    <dataField name="A.09.1 - Pasos Vehiculares Bajo Nivel (vial + vial peatonal) (cantidad) " fld="25" subtotal="average" baseField="0" baseItem="0" numFmtId="3"/>
    <dataField name="A.09.2 - Pasos Vehiculares Sobre Nivel (vial + vial peatonal) (cantidad) " fld="26" subtotal="average" baseField="0" baseItem="0" numFmtId="3"/>
    <dataField name="A.09.3 - Pasos Vehiculares A Nivel (vial + vial peatonal) (cantidad) " fld="27" subtotal="average" baseField="0" baseItem="0" numFmtId="3"/>
    <dataField name="Total Pasos Vehiculares " fld="28" subtotal="average" baseField="0" baseItem="27" numFmtId="3"/>
    <dataField name="A.10.1 - Pasos Peatonales Bajo Nivel (cantidad) " fld="29" subtotal="average" baseField="0" baseItem="0" numFmtId="3"/>
    <dataField name="A.10.2 - Pasos Peatonales Sobre Nivel (cantidad) " fld="30" subtotal="average" baseField="0" baseItem="0" numFmtId="3"/>
    <dataField name="A.10.3 - Pasos Peatonales A Nivel (cantidad) " fld="31" subtotal="average" baseField="0" baseItem="0" numFmtId="3"/>
    <dataField name="Total Pasos Peatonales " fld="32" subtotal="average" baseField="0" baseItem="27" numFmtId="3"/>
    <dataField name="A.11.1 - Señalamiento Automático (km de línea) " fld="33" subtotal="average" baseField="0" baseItem="0" numFmtId="4"/>
    <dataField name="A.11.2 - Señalamiento Sin Señalamiento (km de línea) " fld="34" subtotal="average" baseField="0" baseItem="0" numFmtId="4"/>
    <dataField name="A.11.3 - Señalamiento Manual (km de línea) " fld="35" subtotal="average" baseField="0" baseItem="0" numFmtId="4"/>
    <dataField name="Total Señalamiento " fld="36" subtotal="average" baseField="0" baseItem="0" numFmtId="4"/>
    <dataField name="B.01.1 - Parque de Locomotoras Diesel Hasta 1300HP " fld="37" subtotal="average" baseField="0" baseItem="0" numFmtId="3"/>
    <dataField name="B.01.2 - Parque de Locomotoras Diesel desde 1301HP Hasta 1700HP " fld="38" subtotal="average" baseField="0" baseItem="0" numFmtId="3"/>
    <dataField name="B.01.2 - Parque de Locomotoras Diesel desde 1701HP " fld="39" subtotal="average" baseField="0" baseItem="0" numFmtId="3"/>
    <dataField name="Total Locomotoras " fld="40" subtotal="average" baseField="0" baseItem="0" numFmtId="3"/>
    <dataField name="B.02.1 - Parque de Coches Eléctricos Motrices " fld="41" subtotal="average" baseField="0" baseItem="0" numFmtId="3"/>
    <dataField name="B.02.2 - Parque de Coches Eléctricos Motrices Remolcados Tipo R " fld="42" subtotal="average" baseField="0" baseItem="0" numFmtId="3"/>
    <dataField name="B.02.3 - Parque de Coches Eléctricos Motrices Tipo R " fld="43" subtotal="average" baseField="0" baseItem="0" numFmtId="3"/>
    <dataField name="Total Coches Eléctricos " fld="44" subtotal="average" baseField="0" baseItem="0" numFmtId="3"/>
    <dataField name="B.03.1 - Parque de Coches Motores Motrices Remolcados " fld="45" subtotal="average" baseField="0" baseItem="0" numFmtId="3"/>
    <dataField name="B.03.2 - Parque de Coches Motores Motrices Intermedios " fld="46" subtotal="average" baseField="0" baseItem="0" numFmtId="3"/>
    <dataField name="B.03.3 - Parque de Coches Motores Motrices Cabina " fld="47" subtotal="average" baseField="0" baseItem="0" numFmtId="3"/>
    <dataField name="Total coches Motores " fld="48" subtotal="average" baseField="0" baseItem="0" numFmtId="3"/>
    <dataField name="B.04.1 - Parque de Coches Remolcados Clase Unica " fld="49" subtotal="average" baseField="0" baseItem="0" numFmtId="3"/>
    <dataField name="B.04.2 - Parque de Coches Remolcados Clase Unica Furgón " fld="50" subtotal="average" baseField="0" baseItem="0" numFmtId="3"/>
    <dataField name="B.04.3 - Parque de Coches Remolcados Clase Unica Cabina " fld="51" subtotal="average" baseField="0" baseItem="0" numFmtId="3"/>
    <dataField name="B.04.4 - Parque de Coches Remolcados de Larga Distancia (Turista+Pullman) " fld="52" subtotal="average" baseField="0" baseItem="0" numFmtId="3"/>
    <dataField name="B.04.5 - Parque de Coches Remolcados para Servicios Especiales (Cartoneros) " fld="53" subtotal="average" baseField="0" baseItem="0" numFmtId="3"/>
    <dataField name="Total Coches Remolcados " fld="54" subtotal="average" baseField="0" baseItem="0" numFmtId="3"/>
    <dataField name="B.05.1 - Parque de Locotractores " fld="55" subtotal="average" baseField="0" baseItem="0" numFmtId="3"/>
    <dataField name="B.06.1 - Parque de Vagones de Servicios Internos " fld="56" subtotal="average" baseField="0" baseItem="0" numFmtId="3"/>
    <dataField name="Trocha (mm) " fld="57" subtotal="average" baseField="0" baseItem="27" numFmtId="3"/>
  </dataFields>
  <formats count="85">
    <format dxfId="960">
      <pivotArea type="all" dataOnly="0" outline="0" fieldPosition="0"/>
    </format>
    <format dxfId="959">
      <pivotArea outline="0" collapsedLevelsAreSubtotals="1" fieldPosition="0"/>
    </format>
    <format dxfId="958">
      <pivotArea dataOnly="0" labelOnly="1" outline="0" fieldPosition="0">
        <references count="1">
          <reference field="4294967294" count="46">
            <x v="0"/>
            <x v="1"/>
            <x v="2"/>
            <x v="3"/>
            <x v="7"/>
            <x v="8"/>
            <x v="9"/>
            <x v="10"/>
            <x v="11"/>
            <x v="13"/>
            <x v="14"/>
            <x v="15"/>
            <x v="16"/>
            <x v="17"/>
            <x v="18"/>
            <x v="19"/>
            <x v="20"/>
            <x v="21"/>
            <x v="22"/>
            <x v="23"/>
            <x v="24"/>
            <x v="25"/>
            <x v="27"/>
            <x v="28"/>
            <x v="29"/>
            <x v="31"/>
            <x v="32"/>
            <x v="33"/>
            <x v="34"/>
            <x v="35"/>
            <x v="36"/>
            <x v="37"/>
            <x v="38"/>
            <x v="39"/>
            <x v="40"/>
            <x v="41"/>
            <x v="42"/>
            <x v="43"/>
            <x v="44"/>
            <x v="45"/>
            <x v="46"/>
            <x v="47"/>
            <x v="48"/>
            <x v="49"/>
            <x v="50"/>
            <x v="51"/>
          </reference>
        </references>
      </pivotArea>
    </format>
    <format dxfId="957">
      <pivotArea dataOnly="0" labelOnly="1" outline="0" fieldPosition="0">
        <references count="1">
          <reference field="4294967294" count="3">
            <x v="52"/>
            <x v="53"/>
            <x v="54"/>
          </reference>
        </references>
      </pivotArea>
    </format>
    <format dxfId="956">
      <pivotArea dataOnly="0" labelOnly="1" fieldPosition="0">
        <references count="1">
          <reference field="0" count="0"/>
        </references>
      </pivotArea>
    </format>
    <format dxfId="955">
      <pivotArea dataOnly="0" labelOnly="1" grandCol="1" outline="0" fieldPosition="0"/>
    </format>
    <format dxfId="954">
      <pivotArea outline="0" fieldPosition="0">
        <references count="1">
          <reference field="4294967294" count="1">
            <x v="1"/>
          </reference>
        </references>
      </pivotArea>
    </format>
    <format dxfId="953">
      <pivotArea outline="0" fieldPosition="0">
        <references count="1">
          <reference field="4294967294" count="1">
            <x v="0"/>
          </reference>
        </references>
      </pivotArea>
    </format>
    <format dxfId="952">
      <pivotArea outline="0" fieldPosition="0">
        <references count="1">
          <reference field="4294967294" count="1">
            <x v="2"/>
          </reference>
        </references>
      </pivotArea>
    </format>
    <format dxfId="951">
      <pivotArea outline="0" fieldPosition="0">
        <references count="1">
          <reference field="4294967294" count="1">
            <x v="3"/>
          </reference>
        </references>
      </pivotArea>
    </format>
    <format dxfId="950">
      <pivotArea outline="0" fieldPosition="0">
        <references count="1">
          <reference field="4294967294" count="1">
            <x v="7"/>
          </reference>
        </references>
      </pivotArea>
    </format>
    <format dxfId="949">
      <pivotArea outline="0" fieldPosition="0">
        <references count="1">
          <reference field="4294967294" count="1">
            <x v="8"/>
          </reference>
        </references>
      </pivotArea>
    </format>
    <format dxfId="948">
      <pivotArea outline="0" fieldPosition="0">
        <references count="1">
          <reference field="4294967294" count="1">
            <x v="9"/>
          </reference>
        </references>
      </pivotArea>
    </format>
    <format dxfId="947">
      <pivotArea outline="0" fieldPosition="0">
        <references count="1">
          <reference field="4294967294" count="1">
            <x v="10"/>
          </reference>
        </references>
      </pivotArea>
    </format>
    <format dxfId="946">
      <pivotArea outline="0" fieldPosition="0">
        <references count="1">
          <reference field="4294967294" count="1">
            <x v="11"/>
          </reference>
        </references>
      </pivotArea>
    </format>
    <format dxfId="945">
      <pivotArea outline="0" fieldPosition="0">
        <references count="1">
          <reference field="4294967294" count="1">
            <x v="18"/>
          </reference>
        </references>
      </pivotArea>
    </format>
    <format dxfId="944">
      <pivotArea outline="0" fieldPosition="0">
        <references count="1">
          <reference field="4294967294" count="1">
            <x v="13"/>
          </reference>
        </references>
      </pivotArea>
    </format>
    <format dxfId="943">
      <pivotArea outline="0" fieldPosition="0">
        <references count="1">
          <reference field="4294967294" count="1">
            <x v="14"/>
          </reference>
        </references>
      </pivotArea>
    </format>
    <format dxfId="942">
      <pivotArea outline="0" fieldPosition="0">
        <references count="1">
          <reference field="4294967294" count="1">
            <x v="15"/>
          </reference>
        </references>
      </pivotArea>
    </format>
    <format dxfId="941">
      <pivotArea outline="0" fieldPosition="0">
        <references count="1">
          <reference field="4294967294" count="1">
            <x v="16"/>
          </reference>
        </references>
      </pivotArea>
    </format>
    <format dxfId="940">
      <pivotArea outline="0" fieldPosition="0">
        <references count="1">
          <reference field="4294967294" count="1">
            <x v="17"/>
          </reference>
        </references>
      </pivotArea>
    </format>
    <format dxfId="939">
      <pivotArea outline="0" fieldPosition="0">
        <references count="1">
          <reference field="4294967294" count="1">
            <x v="19"/>
          </reference>
        </references>
      </pivotArea>
    </format>
    <format dxfId="938">
      <pivotArea outline="0" fieldPosition="0">
        <references count="1">
          <reference field="4294967294" count="1">
            <x v="20"/>
          </reference>
        </references>
      </pivotArea>
    </format>
    <format dxfId="937">
      <pivotArea outline="0" fieldPosition="0">
        <references count="1">
          <reference field="4294967294" count="1">
            <x v="21"/>
          </reference>
        </references>
      </pivotArea>
    </format>
    <format dxfId="936">
      <pivotArea outline="0" fieldPosition="0">
        <references count="1">
          <reference field="4294967294" count="1">
            <x v="22"/>
          </reference>
        </references>
      </pivotArea>
    </format>
    <format dxfId="935">
      <pivotArea outline="0" fieldPosition="0">
        <references count="1">
          <reference field="4294967294" count="1">
            <x v="23"/>
          </reference>
        </references>
      </pivotArea>
    </format>
    <format dxfId="934">
      <pivotArea outline="0" fieldPosition="0">
        <references count="1">
          <reference field="4294967294" count="1">
            <x v="24"/>
          </reference>
        </references>
      </pivotArea>
    </format>
    <format dxfId="933">
      <pivotArea outline="0" fieldPosition="0">
        <references count="1">
          <reference field="4294967294" count="1">
            <x v="25"/>
          </reference>
        </references>
      </pivotArea>
    </format>
    <format dxfId="932">
      <pivotArea outline="0" fieldPosition="0">
        <references count="1">
          <reference field="4294967294" count="1">
            <x v="27"/>
          </reference>
        </references>
      </pivotArea>
    </format>
    <format dxfId="931">
      <pivotArea outline="0" fieldPosition="0">
        <references count="1">
          <reference field="4294967294" count="1">
            <x v="28"/>
          </reference>
        </references>
      </pivotArea>
    </format>
    <format dxfId="930">
      <pivotArea outline="0" fieldPosition="0">
        <references count="1">
          <reference field="4294967294" count="1">
            <x v="29"/>
          </reference>
        </references>
      </pivotArea>
    </format>
    <format dxfId="929">
      <pivotArea outline="0" fieldPosition="0">
        <references count="1">
          <reference field="4294967294" count="1">
            <x v="31"/>
          </reference>
        </references>
      </pivotArea>
    </format>
    <format dxfId="928">
      <pivotArea outline="0" fieldPosition="0">
        <references count="1">
          <reference field="4294967294" count="1">
            <x v="32"/>
          </reference>
        </references>
      </pivotArea>
    </format>
    <format dxfId="927">
      <pivotArea outline="0" fieldPosition="0">
        <references count="1">
          <reference field="4294967294" count="1">
            <x v="33"/>
          </reference>
        </references>
      </pivotArea>
    </format>
    <format dxfId="926">
      <pivotArea outline="0" fieldPosition="0">
        <references count="1">
          <reference field="4294967294" count="1">
            <x v="34"/>
          </reference>
        </references>
      </pivotArea>
    </format>
    <format dxfId="925">
      <pivotArea outline="0" fieldPosition="0">
        <references count="1">
          <reference field="4294967294" count="1">
            <x v="35"/>
          </reference>
        </references>
      </pivotArea>
    </format>
    <format dxfId="924">
      <pivotArea outline="0" fieldPosition="0">
        <references count="1">
          <reference field="4294967294" count="1">
            <x v="36"/>
          </reference>
        </references>
      </pivotArea>
    </format>
    <format dxfId="923">
      <pivotArea outline="0" fieldPosition="0">
        <references count="1">
          <reference field="4294967294" count="1">
            <x v="37"/>
          </reference>
        </references>
      </pivotArea>
    </format>
    <format dxfId="922">
      <pivotArea outline="0" fieldPosition="0">
        <references count="1">
          <reference field="4294967294" count="1">
            <x v="39"/>
          </reference>
        </references>
      </pivotArea>
    </format>
    <format dxfId="921">
      <pivotArea outline="0" fieldPosition="0">
        <references count="1">
          <reference field="4294967294" count="1">
            <x v="38"/>
          </reference>
        </references>
      </pivotArea>
    </format>
    <format dxfId="920">
      <pivotArea outline="0" fieldPosition="0">
        <references count="1">
          <reference field="4294967294" count="1">
            <x v="40"/>
          </reference>
        </references>
      </pivotArea>
    </format>
    <format dxfId="919">
      <pivotArea outline="0" fieldPosition="0">
        <references count="1">
          <reference field="4294967294" count="1">
            <x v="41"/>
          </reference>
        </references>
      </pivotArea>
    </format>
    <format dxfId="918">
      <pivotArea outline="0" fieldPosition="0">
        <references count="1">
          <reference field="4294967294" count="1">
            <x v="43"/>
          </reference>
        </references>
      </pivotArea>
    </format>
    <format dxfId="917">
      <pivotArea outline="0" fieldPosition="0">
        <references count="1">
          <reference field="4294967294" count="1">
            <x v="42"/>
          </reference>
        </references>
      </pivotArea>
    </format>
    <format dxfId="916">
      <pivotArea outline="0" fieldPosition="0">
        <references count="1">
          <reference field="4294967294" count="1">
            <x v="44"/>
          </reference>
        </references>
      </pivotArea>
    </format>
    <format dxfId="915">
      <pivotArea outline="0" fieldPosition="0">
        <references count="1">
          <reference field="4294967294" count="1">
            <x v="45"/>
          </reference>
        </references>
      </pivotArea>
    </format>
    <format dxfId="914">
      <pivotArea outline="0" fieldPosition="0">
        <references count="1">
          <reference field="4294967294" count="1">
            <x v="46"/>
          </reference>
        </references>
      </pivotArea>
    </format>
    <format dxfId="913">
      <pivotArea outline="0" fieldPosition="0">
        <references count="1">
          <reference field="4294967294" count="1">
            <x v="47"/>
          </reference>
        </references>
      </pivotArea>
    </format>
    <format dxfId="912">
      <pivotArea outline="0" fieldPosition="0">
        <references count="1">
          <reference field="4294967294" count="1">
            <x v="48"/>
          </reference>
        </references>
      </pivotArea>
    </format>
    <format dxfId="911">
      <pivotArea outline="0" fieldPosition="0">
        <references count="1">
          <reference field="4294967294" count="1">
            <x v="49"/>
          </reference>
        </references>
      </pivotArea>
    </format>
    <format dxfId="910">
      <pivotArea outline="0" fieldPosition="0">
        <references count="1">
          <reference field="4294967294" count="1">
            <x v="50"/>
          </reference>
        </references>
      </pivotArea>
    </format>
    <format dxfId="909">
      <pivotArea outline="0" fieldPosition="0">
        <references count="1">
          <reference field="4294967294" count="1">
            <x v="51"/>
          </reference>
        </references>
      </pivotArea>
    </format>
    <format dxfId="908">
      <pivotArea outline="0" fieldPosition="0">
        <references count="1">
          <reference field="4294967294" count="1">
            <x v="52"/>
          </reference>
        </references>
      </pivotArea>
    </format>
    <format dxfId="907">
      <pivotArea outline="0" fieldPosition="0">
        <references count="1">
          <reference field="4294967294" count="1">
            <x v="53"/>
          </reference>
        </references>
      </pivotArea>
    </format>
    <format dxfId="906">
      <pivotArea outline="0" fieldPosition="0">
        <references count="1">
          <reference field="4294967294" count="1">
            <x v="54"/>
          </reference>
        </references>
      </pivotArea>
    </format>
    <format dxfId="905">
      <pivotArea collapsedLevelsAreSubtotals="1" fieldPosition="0">
        <references count="1">
          <reference field="4294967294" count="1">
            <x v="11"/>
          </reference>
        </references>
      </pivotArea>
    </format>
    <format dxfId="904">
      <pivotArea dataOnly="0" labelOnly="1" outline="0" fieldPosition="0">
        <references count="1">
          <reference field="4294967294" count="1">
            <x v="11"/>
          </reference>
        </references>
      </pivotArea>
    </format>
    <format dxfId="903">
      <pivotArea collapsedLevelsAreSubtotals="1" fieldPosition="0">
        <references count="1">
          <reference field="4294967294" count="1">
            <x v="16"/>
          </reference>
        </references>
      </pivotArea>
    </format>
    <format dxfId="902">
      <pivotArea dataOnly="0" labelOnly="1" outline="0" fieldPosition="0">
        <references count="1">
          <reference field="4294967294" count="1">
            <x v="16"/>
          </reference>
        </references>
      </pivotArea>
    </format>
    <format dxfId="901">
      <pivotArea collapsedLevelsAreSubtotals="1" fieldPosition="0">
        <references count="1">
          <reference field="4294967294" count="1">
            <x v="22"/>
          </reference>
        </references>
      </pivotArea>
    </format>
    <format dxfId="900">
      <pivotArea dataOnly="0" labelOnly="1" outline="0" fieldPosition="0">
        <references count="1">
          <reference field="4294967294" count="1">
            <x v="22"/>
          </reference>
        </references>
      </pivotArea>
    </format>
    <format dxfId="899">
      <pivotArea collapsedLevelsAreSubtotals="1" fieldPosition="0">
        <references count="1">
          <reference field="4294967294" count="1">
            <x v="34"/>
          </reference>
        </references>
      </pivotArea>
    </format>
    <format dxfId="898">
      <pivotArea dataOnly="0" labelOnly="1" outline="0" fieldPosition="0">
        <references count="1">
          <reference field="4294967294" count="1">
            <x v="34"/>
          </reference>
        </references>
      </pivotArea>
    </format>
    <format dxfId="897">
      <pivotArea collapsedLevelsAreSubtotals="1" fieldPosition="0">
        <references count="1">
          <reference field="4294967294" count="1">
            <x v="38"/>
          </reference>
        </references>
      </pivotArea>
    </format>
    <format dxfId="896">
      <pivotArea dataOnly="0" labelOnly="1" outline="0" fieldPosition="0">
        <references count="1">
          <reference field="4294967294" count="1">
            <x v="38"/>
          </reference>
        </references>
      </pivotArea>
    </format>
    <format dxfId="895">
      <pivotArea collapsedLevelsAreSubtotals="1" fieldPosition="0">
        <references count="1">
          <reference field="4294967294" count="1">
            <x v="42"/>
          </reference>
        </references>
      </pivotArea>
    </format>
    <format dxfId="894">
      <pivotArea dataOnly="0" labelOnly="1" outline="0" fieldPosition="0">
        <references count="1">
          <reference field="4294967294" count="1">
            <x v="42"/>
          </reference>
        </references>
      </pivotArea>
    </format>
    <format dxfId="893">
      <pivotArea collapsedLevelsAreSubtotals="1" fieldPosition="0">
        <references count="1">
          <reference field="4294967294" count="1">
            <x v="46"/>
          </reference>
        </references>
      </pivotArea>
    </format>
    <format dxfId="892">
      <pivotArea dataOnly="0" labelOnly="1" outline="0" fieldPosition="0">
        <references count="1">
          <reference field="4294967294" count="1">
            <x v="46"/>
          </reference>
        </references>
      </pivotArea>
    </format>
    <format dxfId="891">
      <pivotArea collapsedLevelsAreSubtotals="1" fieldPosition="0">
        <references count="1">
          <reference field="4294967294" count="1">
            <x v="52"/>
          </reference>
        </references>
      </pivotArea>
    </format>
    <format dxfId="890">
      <pivotArea dataOnly="0" labelOnly="1" outline="0" fieldPosition="0">
        <references count="1">
          <reference field="4294967294" count="1">
            <x v="52"/>
          </reference>
        </references>
      </pivotArea>
    </format>
    <format dxfId="889">
      <pivotArea collapsedLevelsAreSubtotals="1" fieldPosition="0">
        <references count="1">
          <reference field="4294967294" count="3">
            <x v="4"/>
            <x v="5"/>
            <x v="6"/>
          </reference>
        </references>
      </pivotArea>
    </format>
    <format dxfId="888">
      <pivotArea dataOnly="0" labelOnly="1" outline="0" fieldPosition="0">
        <references count="1">
          <reference field="4294967294" count="3">
            <x v="4"/>
            <x v="5"/>
            <x v="6"/>
          </reference>
        </references>
      </pivotArea>
    </format>
    <format dxfId="887">
      <pivotArea outline="0" fieldPosition="0">
        <references count="1">
          <reference field="4294967294" count="1">
            <x v="12"/>
          </reference>
        </references>
      </pivotArea>
    </format>
    <format dxfId="886">
      <pivotArea collapsedLevelsAreSubtotals="1" fieldPosition="0">
        <references count="1">
          <reference field="4294967294" count="1">
            <x v="12"/>
          </reference>
        </references>
      </pivotArea>
    </format>
    <format dxfId="885">
      <pivotArea dataOnly="0" labelOnly="1" outline="0" fieldPosition="0">
        <references count="1">
          <reference field="4294967294" count="1">
            <x v="12"/>
          </reference>
        </references>
      </pivotArea>
    </format>
    <format dxfId="884">
      <pivotArea outline="0" fieldPosition="0">
        <references count="1">
          <reference field="4294967294" count="1">
            <x v="26"/>
          </reference>
        </references>
      </pivotArea>
    </format>
    <format dxfId="883">
      <pivotArea collapsedLevelsAreSubtotals="1" fieldPosition="0">
        <references count="1">
          <reference field="4294967294" count="1">
            <x v="26"/>
          </reference>
        </references>
      </pivotArea>
    </format>
    <format dxfId="882">
      <pivotArea dataOnly="0" labelOnly="1" outline="0" fieldPosition="0">
        <references count="1">
          <reference field="4294967294" count="1">
            <x v="26"/>
          </reference>
        </references>
      </pivotArea>
    </format>
    <format dxfId="881">
      <pivotArea outline="0" fieldPosition="0">
        <references count="1">
          <reference field="4294967294" count="1">
            <x v="30"/>
          </reference>
        </references>
      </pivotArea>
    </format>
    <format dxfId="880">
      <pivotArea collapsedLevelsAreSubtotals="1" fieldPosition="0">
        <references count="1">
          <reference field="4294967294" count="1">
            <x v="30"/>
          </reference>
        </references>
      </pivotArea>
    </format>
    <format dxfId="879">
      <pivotArea dataOnly="0" labelOnly="1" outline="0" fieldPosition="0">
        <references count="1">
          <reference field="4294967294" count="1">
            <x v="30"/>
          </reference>
        </references>
      </pivotArea>
    </format>
    <format dxfId="878">
      <pivotArea outline="0" fieldPosition="0">
        <references count="1">
          <reference field="4294967294" count="1">
            <x v="55"/>
          </reference>
        </references>
      </pivotArea>
    </format>
    <format dxfId="877">
      <pivotArea collapsedLevelsAreSubtotals="1" fieldPosition="0">
        <references count="1">
          <reference field="4294967294" count="1">
            <x v="55"/>
          </reference>
        </references>
      </pivotArea>
    </format>
    <format dxfId="876">
      <pivotArea dataOnly="0" labelOnly="1" outline="0" fieldPosition="0">
        <references count="1">
          <reference field="4294967294" count="1">
            <x v="55"/>
          </reference>
        </references>
      </pivotArea>
    </format>
  </formats>
  <pivotTableStyleInfo name="PivotStyleMedium2" showRowHeaders="1" showColHeaders="1" showRowStripes="0" showColStripes="1"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7.xml><?xml version="1.0" encoding="utf-8"?>
<pivotTableDefinition xmlns="http://schemas.openxmlformats.org/spreadsheetml/2006/main" name="Tabla dinámica7" cacheId="2" dataOnRows="1" applyNumberFormats="0" applyBorderFormats="0" applyFontFormats="0" applyPatternFormats="0" applyAlignmentFormats="0" applyWidthHeightFormats="1" dataCaption="Valores" updatedVersion="6" minRefreshableVersion="3" showDrill="0" showDataTips="0" rowGrandTotals="0" colGrandTotals="0" createdVersion="5" indent="0" showHeaders="0" outline="1" outlineData="1" multipleFieldFilters="0">
  <location ref="A13:C70" firstHeaderRow="0" firstDataRow="2" firstDataCol="1"/>
  <pivotFields count="59">
    <pivotField axis="axisCol" showAll="0">
      <items count="31">
        <item h="1" x="0"/>
        <item h="1" x="1"/>
        <item h="1" x="2"/>
        <item h="1" x="3"/>
        <item h="1" x="4"/>
        <item h="1" x="5"/>
        <item h="1" x="6"/>
        <item h="1" x="7"/>
        <item h="1" x="8"/>
        <item h="1" x="9"/>
        <item h="1" x="10"/>
        <item h="1" x="11"/>
        <item h="1" x="12"/>
        <item h="1" x="13"/>
        <item h="1" x="14"/>
        <item h="1" x="15"/>
        <item h="1" x="16"/>
        <item h="1" x="17"/>
        <item h="1" x="18"/>
        <item h="1" x="19"/>
        <item h="1" x="20"/>
        <item h="1" x="21"/>
        <item h="1" x="22"/>
        <item h="1" x="23"/>
        <item h="1" x="24"/>
        <item h="1" x="25"/>
        <item h="1" x="26"/>
        <item h="1" x="27"/>
        <item h="1" x="28"/>
        <item x="29"/>
        <item t="default"/>
      </items>
    </pivotField>
    <pivotField axis="axisCol" showAll="0">
      <items count="13">
        <item h="1" x="0"/>
        <item h="1" x="1"/>
        <item h="1" x="2"/>
        <item h="1" x="3"/>
        <item h="1" x="4"/>
        <item h="1" x="5"/>
        <item h="1" x="6"/>
        <item h="1" x="7"/>
        <item h="1" x="8"/>
        <item h="1" x="9"/>
        <item h="1" x="10"/>
        <item x="11"/>
        <item t="default"/>
      </items>
    </pivotField>
    <pivotField dataField="1" numFmtId="4" showAll="0"/>
    <pivotField dataField="1" numFmtId="4" showAll="0"/>
    <pivotField dataField="1" numFmtId="4" showAll="0"/>
    <pivotField dataField="1" numFmtId="4" showAll="0"/>
    <pivotField name="Total Líneas de Explotación 2" dataField="1" numFmtId="4" showAll="0"/>
    <pivotField dataField="1" numFmtId="4" showAll="0"/>
    <pivotField dataField="1" numFmtId="4" showAll="0"/>
    <pivotField dataField="1" numFmtId="4" showAll="0"/>
    <pivotField dataField="1" numFmtId="4" showAll="0"/>
    <pivotField dataField="1" numFmtId="4" showAll="0"/>
    <pivotField dataField="1" numFmtId="4" showAll="0"/>
    <pivotField dataField="1" numFmtId="4" showAll="0"/>
    <pivotField dataField="1" numFmtId="4"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defaultSubtotal="0"/>
    <pivotField dataField="1" showAll="0"/>
    <pivotField dataField="1" showAll="0"/>
    <pivotField dataField="1" showAll="0"/>
    <pivotField dataField="1" showAll="0" defaultSubtotal="0"/>
    <pivotField dataField="1" numFmtId="166" showAll="0"/>
    <pivotField dataField="1" numFmtId="166" showAll="0"/>
    <pivotField dataField="1" numFmtId="166" showAll="0"/>
    <pivotField dataField="1" numFmtId="166"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numFmtId="3" showAll="0"/>
    <pivotField showAll="0"/>
  </pivotFields>
  <rowFields count="1">
    <field x="-2"/>
  </rowFields>
  <rowItems count="56">
    <i>
      <x/>
    </i>
    <i i="1">
      <x v="1"/>
    </i>
    <i i="2">
      <x v="2"/>
    </i>
    <i i="3">
      <x v="3"/>
    </i>
    <i i="4">
      <x v="4"/>
    </i>
    <i i="5">
      <x v="5"/>
    </i>
    <i i="6">
      <x v="6"/>
    </i>
    <i i="7">
      <x v="7"/>
    </i>
    <i i="8">
      <x v="8"/>
    </i>
    <i i="9">
      <x v="9"/>
    </i>
    <i i="10">
      <x v="10"/>
    </i>
    <i i="11">
      <x v="11"/>
    </i>
    <i i="12">
      <x v="12"/>
    </i>
    <i i="13">
      <x v="13"/>
    </i>
    <i i="14">
      <x v="14"/>
    </i>
    <i i="15">
      <x v="15"/>
    </i>
    <i i="16">
      <x v="16"/>
    </i>
    <i i="17">
      <x v="17"/>
    </i>
    <i i="18">
      <x v="18"/>
    </i>
    <i i="19">
      <x v="19"/>
    </i>
    <i i="20">
      <x v="20"/>
    </i>
    <i i="21">
      <x v="21"/>
    </i>
    <i i="22">
      <x v="22"/>
    </i>
    <i i="23">
      <x v="23"/>
    </i>
    <i i="24">
      <x v="24"/>
    </i>
    <i i="25">
      <x v="25"/>
    </i>
    <i i="26">
      <x v="26"/>
    </i>
    <i i="27">
      <x v="27"/>
    </i>
    <i i="28">
      <x v="28"/>
    </i>
    <i i="29">
      <x v="29"/>
    </i>
    <i i="30">
      <x v="30"/>
    </i>
    <i i="31">
      <x v="31"/>
    </i>
    <i i="32">
      <x v="32"/>
    </i>
    <i i="33">
      <x v="33"/>
    </i>
    <i i="34">
      <x v="34"/>
    </i>
    <i i="35">
      <x v="35"/>
    </i>
    <i i="36">
      <x v="36"/>
    </i>
    <i i="37">
      <x v="37"/>
    </i>
    <i i="38">
      <x v="38"/>
    </i>
    <i i="39">
      <x v="39"/>
    </i>
    <i i="40">
      <x v="40"/>
    </i>
    <i i="41">
      <x v="41"/>
    </i>
    <i i="42">
      <x v="42"/>
    </i>
    <i i="43">
      <x v="43"/>
    </i>
    <i i="44">
      <x v="44"/>
    </i>
    <i i="45">
      <x v="45"/>
    </i>
    <i i="46">
      <x v="46"/>
    </i>
    <i i="47">
      <x v="47"/>
    </i>
    <i i="48">
      <x v="48"/>
    </i>
    <i i="49">
      <x v="49"/>
    </i>
    <i i="50">
      <x v="50"/>
    </i>
    <i i="51">
      <x v="51"/>
    </i>
    <i i="52">
      <x v="52"/>
    </i>
    <i i="53">
      <x v="53"/>
    </i>
    <i i="54">
      <x v="54"/>
    </i>
    <i i="55">
      <x v="55"/>
    </i>
  </rowItems>
  <colFields count="2">
    <field x="0"/>
    <field x="1"/>
  </colFields>
  <colItems count="2">
    <i>
      <x v="29"/>
      <x v="11"/>
    </i>
    <i t="default">
      <x v="29"/>
    </i>
  </colItems>
  <dataFields count="56">
    <dataField name="A.01.1 -  Longitud de Líneas de Explotación No Electrificadas Vía Simple (km) " fld="2" subtotal="average" baseField="0" baseItem="0" numFmtId="4"/>
    <dataField name="A.01.2 -  Longitud de Líneas de Explotación No Electrificadas Vía Doble o Múltiple (km) " fld="3" subtotal="average" baseField="0" baseItem="0" numFmtId="4"/>
    <dataField name="A.02.1 -  Longitud de Líneas de Explotación Electrificadas Vía Simple (km) " fld="4" subtotal="average" baseField="0" baseItem="0" numFmtId="4"/>
    <dataField name="A.02.2 -  Longitud de Líneas de Explotación Electrificadas Vía Doble o Múltiple (km) " fld="5" subtotal="average" baseField="0" baseItem="0" numFmtId="4"/>
    <dataField name="Total Líneas de Explotación " fld="6" subtotal="average" baseField="0" baseItem="27"/>
    <dataField name="Total Líneas de Servicios entre Cabeceras (km) (Progresiva) (en uso) " fld="8" subtotal="average" baseField="0" baseItem="27"/>
    <dataField name="Total Líneas de Explotación (EN USO) " fld="7" subtotal="average" baseField="0" baseItem="27"/>
    <dataField name="A.03.1 -  Longitud de Vías de Explotación No Electrificadas Troncales y Ramales (vía principal) (km) " fld="9" subtotal="average" baseField="0" baseItem="0" numFmtId="4"/>
    <dataField name="A.03.2 -  Longitud de Vías de Explotación No Electrificadas Auxiliares (vías de playa) (km) " fld="10" subtotal="average" baseField="0" baseItem="0" numFmtId="4"/>
    <dataField name="A.04.1 -  Longitud de Vías de Explotación Electrificadas Troncales y Ramales (vía principal) (km) " fld="11" subtotal="average" baseField="0" baseItem="0" numFmtId="4"/>
    <dataField name="A.04.2 -  Longitud de Vías de Explotación Electrificadas Auxiliares (vías de playa) (km) " fld="12" subtotal="average" baseField="0" baseItem="0" numFmtId="4"/>
    <dataField name="Total Vías (excluido Auxiliares) " fld="13" subtotal="average" baseField="0" baseItem="0" numFmtId="4"/>
    <dataField name="Total Vías (excluído Auxiliares) (EN USO) " fld="14" subtotal="average" baseField="0" baseItem="27" numFmtId="168"/>
    <dataField name="A.05.1 - Número de Estaciones en Explotación (cantidad) " fld="15" subtotal="average" baseField="0" baseItem="0" numFmtId="3"/>
    <dataField name="A.06.1 - Número de Paradas en Explotación (cantidad) " fld="16" subtotal="average" baseField="0" baseItem="0" numFmtId="3"/>
    <dataField name="A.07.1 - Número de Apeaderos en Explotación (cantidad) " fld="17" subtotal="average" baseField="0" baseItem="0" numFmtId="3"/>
    <dataField name="Total Estaciones " fld="18" subtotal="average" baseField="0" baseItem="0" numFmtId="3"/>
    <dataField name="A.08.1 - Pasos Vehiculares a Nivel Con Barreras Manuales (cantidad) " fld="19" subtotal="average" baseField="0" baseItem="0" numFmtId="3"/>
    <dataField name="A.08.2 - Pasos Vehiculares a Nivel Con Barreras Automáticas (cantidad) " fld="20" subtotal="average" baseField="0" baseItem="0" numFmtId="3"/>
    <dataField name="A.08.3 - Pasos Vehiculares a Nivel Con Señales Fonoluminosas (cantidad) " fld="21" subtotal="average" baseField="0" baseItem="0" numFmtId="3"/>
    <dataField name="A.08.4 - Pasos Vehiculares a Nivel Con Cruz de San Andrés (cantidad) " fld="22" subtotal="average" baseField="0" baseItem="0" numFmtId="3"/>
    <dataField name="A.08.5 - Pasos Vehiculares a Nivel Sin Señalización (cantidad) " fld="23" subtotal="average" baseField="0" baseItem="0" numFmtId="3"/>
    <dataField name="Total Pasos Vehiculares a Nivel " fld="24" subtotal="average" baseField="0" baseItem="0" numFmtId="3"/>
    <dataField name="A.09.1 - Pasos Vehiculares Bajo Nivel (vial + vial peatonal) (cantidad) " fld="25" subtotal="average" baseField="0" baseItem="0" numFmtId="3"/>
    <dataField name="A.09.2 - Pasos Vehiculares Sobre Nivel (vial + vial peatonal) (cantidad) " fld="26" subtotal="average" baseField="0" baseItem="0" numFmtId="3"/>
    <dataField name="A.09.3 - Pasos Vehiculares A Nivel (vial + vial peatonal) (cantidad) " fld="27" subtotal="average" baseField="0" baseItem="0" numFmtId="3"/>
    <dataField name="Total Pasos Vehiculares " fld="28" subtotal="average" baseField="0" baseItem="27" numFmtId="3"/>
    <dataField name="A.10.1 - Pasos Peatonales Bajo Nivel (cantidad) " fld="29" subtotal="average" baseField="0" baseItem="0" numFmtId="3"/>
    <dataField name="A.10.2 - Pasos Peatonales Sobre Nivel (cantidad) " fld="30" subtotal="average" baseField="0" baseItem="0" numFmtId="3"/>
    <dataField name="A.10.3 - Pasos Peatonales A Nivel (cantidad) " fld="31" subtotal="average" baseField="0" baseItem="0" numFmtId="3"/>
    <dataField name="Total Pasos Peatonales " fld="32" subtotal="average" baseField="0" baseItem="27" numFmtId="3"/>
    <dataField name="A.11.1 - Señalamiento Automático (km de línea) " fld="33" subtotal="average" baseField="0" baseItem="0" numFmtId="4"/>
    <dataField name="A.11.2 - Señalamiento Sin Señalamiento (km de línea) " fld="34" subtotal="average" baseField="0" baseItem="0" numFmtId="4"/>
    <dataField name="A.11.3 - Señalamiento Manual (km de línea) " fld="35" subtotal="average" baseField="0" baseItem="0" numFmtId="4"/>
    <dataField name="Total Señalamiento " fld="36" subtotal="average" baseField="0" baseItem="0" numFmtId="4"/>
    <dataField name="B.01.1 - Parque de Locomotoras Diesel Hasta 1300HP " fld="37" subtotal="average" baseField="0" baseItem="0" numFmtId="3"/>
    <dataField name="B.01.2 - Parque de Locomotoras Diesel desde 1301HP Hasta 1700HP " fld="38" subtotal="average" baseField="0" baseItem="0" numFmtId="3"/>
    <dataField name="B.01.2 - Parque de Locomotoras Diesel desde 1701HP " fld="39" subtotal="average" baseField="0" baseItem="0" numFmtId="3"/>
    <dataField name="Total Locomotoras " fld="40" subtotal="average" baseField="0" baseItem="0" numFmtId="3"/>
    <dataField name="B.02.1 - Parque de Coches Eléctricos Motrices " fld="41" subtotal="average" baseField="0" baseItem="0" numFmtId="3"/>
    <dataField name="B.02.2 - Parque de Coches Eléctricos Motrices Remolcados Tipo R " fld="42" subtotal="average" baseField="0" baseItem="0" numFmtId="3"/>
    <dataField name="B.02.3 - Parque de Coches Eléctricos Motrices Tipo R " fld="43" subtotal="average" baseField="0" baseItem="0" numFmtId="3"/>
    <dataField name="Total Coches Eléctricos " fld="44" subtotal="average" baseField="0" baseItem="0" numFmtId="3"/>
    <dataField name="B.03.1 - Parque de Coches Motores Motrices Remolcados " fld="45" subtotal="average" baseField="0" baseItem="0" numFmtId="3"/>
    <dataField name="B.03.2 - Parque de Coches Motores Motrices Intermedios " fld="46" subtotal="average" baseField="0" baseItem="0" numFmtId="3"/>
    <dataField name="B.03.3 - Parque de Coches Motores Motrices Cabina " fld="47" subtotal="average" baseField="0" baseItem="0" numFmtId="3"/>
    <dataField name="Total coches Motores " fld="48" subtotal="average" baseField="0" baseItem="0" numFmtId="3"/>
    <dataField name="B.04.1 - Parque de Coches Remolcados Clase Unica " fld="49" subtotal="average" baseField="0" baseItem="0" numFmtId="3"/>
    <dataField name="B.04.2 - Parque de Coches Remolcados Clase Unica Furgón " fld="50" subtotal="average" baseField="0" baseItem="0" numFmtId="3"/>
    <dataField name="B.04.3 - Parque de Coches Remolcados Clase Unica Cabina " fld="51" subtotal="average" baseField="0" baseItem="0" numFmtId="3"/>
    <dataField name="B.04.4 - Parque de Coches Remolcados de Larga Distancia (Turista+Pullman) " fld="52" subtotal="average" baseField="0" baseItem="0" numFmtId="3"/>
    <dataField name="B.04.5 - Parque de Coches Remolcados para Servicios Especiales (Cartoneros) " fld="53" subtotal="average" baseField="0" baseItem="0" numFmtId="3"/>
    <dataField name="Total Coches Remolcados " fld="54" subtotal="average" baseField="0" baseItem="0" numFmtId="3"/>
    <dataField name="B.05.1 - Parque de Locotractores " fld="55" subtotal="average" baseField="0" baseItem="0" numFmtId="3"/>
    <dataField name="B.06.1 - Parque de Vagones de Servicios Internos " fld="56" subtotal="average" baseField="0" baseItem="0" numFmtId="3"/>
    <dataField name="Trocha (mm) " fld="57" subtotal="average" baseField="0" baseItem="27" numFmtId="3"/>
  </dataFields>
  <formats count="85">
    <format dxfId="875">
      <pivotArea type="all" dataOnly="0" outline="0" fieldPosition="0"/>
    </format>
    <format dxfId="874">
      <pivotArea outline="0" collapsedLevelsAreSubtotals="1" fieldPosition="0"/>
    </format>
    <format dxfId="873">
      <pivotArea dataOnly="0" labelOnly="1" outline="0" fieldPosition="0">
        <references count="1">
          <reference field="4294967294" count="46">
            <x v="0"/>
            <x v="1"/>
            <x v="2"/>
            <x v="3"/>
            <x v="7"/>
            <x v="8"/>
            <x v="9"/>
            <x v="10"/>
            <x v="11"/>
            <x v="13"/>
            <x v="14"/>
            <x v="15"/>
            <x v="16"/>
            <x v="17"/>
            <x v="18"/>
            <x v="19"/>
            <x v="20"/>
            <x v="21"/>
            <x v="22"/>
            <x v="23"/>
            <x v="24"/>
            <x v="25"/>
            <x v="27"/>
            <x v="28"/>
            <x v="29"/>
            <x v="31"/>
            <x v="32"/>
            <x v="33"/>
            <x v="34"/>
            <x v="35"/>
            <x v="36"/>
            <x v="37"/>
            <x v="38"/>
            <x v="39"/>
            <x v="40"/>
            <x v="41"/>
            <x v="42"/>
            <x v="43"/>
            <x v="44"/>
            <x v="45"/>
            <x v="46"/>
            <x v="47"/>
            <x v="48"/>
            <x v="49"/>
            <x v="50"/>
            <x v="51"/>
          </reference>
        </references>
      </pivotArea>
    </format>
    <format dxfId="872">
      <pivotArea dataOnly="0" labelOnly="1" outline="0" fieldPosition="0">
        <references count="1">
          <reference field="4294967294" count="3">
            <x v="52"/>
            <x v="53"/>
            <x v="54"/>
          </reference>
        </references>
      </pivotArea>
    </format>
    <format dxfId="871">
      <pivotArea dataOnly="0" labelOnly="1" fieldPosition="0">
        <references count="1">
          <reference field="0" count="0"/>
        </references>
      </pivotArea>
    </format>
    <format dxfId="870">
      <pivotArea dataOnly="0" labelOnly="1" grandCol="1" outline="0" fieldPosition="0"/>
    </format>
    <format dxfId="869">
      <pivotArea outline="0" fieldPosition="0">
        <references count="1">
          <reference field="4294967294" count="1">
            <x v="1"/>
          </reference>
        </references>
      </pivotArea>
    </format>
    <format dxfId="868">
      <pivotArea outline="0" fieldPosition="0">
        <references count="1">
          <reference field="4294967294" count="1">
            <x v="0"/>
          </reference>
        </references>
      </pivotArea>
    </format>
    <format dxfId="867">
      <pivotArea outline="0" fieldPosition="0">
        <references count="1">
          <reference field="4294967294" count="1">
            <x v="2"/>
          </reference>
        </references>
      </pivotArea>
    </format>
    <format dxfId="866">
      <pivotArea outline="0" fieldPosition="0">
        <references count="1">
          <reference field="4294967294" count="1">
            <x v="3"/>
          </reference>
        </references>
      </pivotArea>
    </format>
    <format dxfId="865">
      <pivotArea outline="0" fieldPosition="0">
        <references count="1">
          <reference field="4294967294" count="1">
            <x v="7"/>
          </reference>
        </references>
      </pivotArea>
    </format>
    <format dxfId="864">
      <pivotArea outline="0" fieldPosition="0">
        <references count="1">
          <reference field="4294967294" count="1">
            <x v="8"/>
          </reference>
        </references>
      </pivotArea>
    </format>
    <format dxfId="863">
      <pivotArea outline="0" fieldPosition="0">
        <references count="1">
          <reference field="4294967294" count="1">
            <x v="9"/>
          </reference>
        </references>
      </pivotArea>
    </format>
    <format dxfId="862">
      <pivotArea outline="0" fieldPosition="0">
        <references count="1">
          <reference field="4294967294" count="1">
            <x v="10"/>
          </reference>
        </references>
      </pivotArea>
    </format>
    <format dxfId="861">
      <pivotArea outline="0" fieldPosition="0">
        <references count="1">
          <reference field="4294967294" count="1">
            <x v="11"/>
          </reference>
        </references>
      </pivotArea>
    </format>
    <format dxfId="860">
      <pivotArea outline="0" fieldPosition="0">
        <references count="1">
          <reference field="4294967294" count="1">
            <x v="18"/>
          </reference>
        </references>
      </pivotArea>
    </format>
    <format dxfId="859">
      <pivotArea outline="0" fieldPosition="0">
        <references count="1">
          <reference field="4294967294" count="1">
            <x v="13"/>
          </reference>
        </references>
      </pivotArea>
    </format>
    <format dxfId="858">
      <pivotArea outline="0" fieldPosition="0">
        <references count="1">
          <reference field="4294967294" count="1">
            <x v="14"/>
          </reference>
        </references>
      </pivotArea>
    </format>
    <format dxfId="857">
      <pivotArea outline="0" fieldPosition="0">
        <references count="1">
          <reference field="4294967294" count="1">
            <x v="15"/>
          </reference>
        </references>
      </pivotArea>
    </format>
    <format dxfId="856">
      <pivotArea outline="0" fieldPosition="0">
        <references count="1">
          <reference field="4294967294" count="1">
            <x v="16"/>
          </reference>
        </references>
      </pivotArea>
    </format>
    <format dxfId="855">
      <pivotArea outline="0" fieldPosition="0">
        <references count="1">
          <reference field="4294967294" count="1">
            <x v="17"/>
          </reference>
        </references>
      </pivotArea>
    </format>
    <format dxfId="854">
      <pivotArea outline="0" fieldPosition="0">
        <references count="1">
          <reference field="4294967294" count="1">
            <x v="19"/>
          </reference>
        </references>
      </pivotArea>
    </format>
    <format dxfId="853">
      <pivotArea outline="0" fieldPosition="0">
        <references count="1">
          <reference field="4294967294" count="1">
            <x v="20"/>
          </reference>
        </references>
      </pivotArea>
    </format>
    <format dxfId="852">
      <pivotArea outline="0" fieldPosition="0">
        <references count="1">
          <reference field="4294967294" count="1">
            <x v="21"/>
          </reference>
        </references>
      </pivotArea>
    </format>
    <format dxfId="851">
      <pivotArea outline="0" fieldPosition="0">
        <references count="1">
          <reference field="4294967294" count="1">
            <x v="22"/>
          </reference>
        </references>
      </pivotArea>
    </format>
    <format dxfId="850">
      <pivotArea outline="0" fieldPosition="0">
        <references count="1">
          <reference field="4294967294" count="1">
            <x v="23"/>
          </reference>
        </references>
      </pivotArea>
    </format>
    <format dxfId="849">
      <pivotArea outline="0" fieldPosition="0">
        <references count="1">
          <reference field="4294967294" count="1">
            <x v="24"/>
          </reference>
        </references>
      </pivotArea>
    </format>
    <format dxfId="848">
      <pivotArea outline="0" fieldPosition="0">
        <references count="1">
          <reference field="4294967294" count="1">
            <x v="25"/>
          </reference>
        </references>
      </pivotArea>
    </format>
    <format dxfId="847">
      <pivotArea outline="0" fieldPosition="0">
        <references count="1">
          <reference field="4294967294" count="1">
            <x v="27"/>
          </reference>
        </references>
      </pivotArea>
    </format>
    <format dxfId="846">
      <pivotArea outline="0" fieldPosition="0">
        <references count="1">
          <reference field="4294967294" count="1">
            <x v="28"/>
          </reference>
        </references>
      </pivotArea>
    </format>
    <format dxfId="845">
      <pivotArea outline="0" fieldPosition="0">
        <references count="1">
          <reference field="4294967294" count="1">
            <x v="29"/>
          </reference>
        </references>
      </pivotArea>
    </format>
    <format dxfId="844">
      <pivotArea outline="0" fieldPosition="0">
        <references count="1">
          <reference field="4294967294" count="1">
            <x v="31"/>
          </reference>
        </references>
      </pivotArea>
    </format>
    <format dxfId="843">
      <pivotArea outline="0" fieldPosition="0">
        <references count="1">
          <reference field="4294967294" count="1">
            <x v="32"/>
          </reference>
        </references>
      </pivotArea>
    </format>
    <format dxfId="842">
      <pivotArea outline="0" fieldPosition="0">
        <references count="1">
          <reference field="4294967294" count="1">
            <x v="33"/>
          </reference>
        </references>
      </pivotArea>
    </format>
    <format dxfId="841">
      <pivotArea outline="0" fieldPosition="0">
        <references count="1">
          <reference field="4294967294" count="1">
            <x v="34"/>
          </reference>
        </references>
      </pivotArea>
    </format>
    <format dxfId="840">
      <pivotArea outline="0" fieldPosition="0">
        <references count="1">
          <reference field="4294967294" count="1">
            <x v="35"/>
          </reference>
        </references>
      </pivotArea>
    </format>
    <format dxfId="839">
      <pivotArea outline="0" fieldPosition="0">
        <references count="1">
          <reference field="4294967294" count="1">
            <x v="36"/>
          </reference>
        </references>
      </pivotArea>
    </format>
    <format dxfId="838">
      <pivotArea outline="0" fieldPosition="0">
        <references count="1">
          <reference field="4294967294" count="1">
            <x v="37"/>
          </reference>
        </references>
      </pivotArea>
    </format>
    <format dxfId="837">
      <pivotArea outline="0" fieldPosition="0">
        <references count="1">
          <reference field="4294967294" count="1">
            <x v="39"/>
          </reference>
        </references>
      </pivotArea>
    </format>
    <format dxfId="836">
      <pivotArea outline="0" fieldPosition="0">
        <references count="1">
          <reference field="4294967294" count="1">
            <x v="38"/>
          </reference>
        </references>
      </pivotArea>
    </format>
    <format dxfId="835">
      <pivotArea outline="0" fieldPosition="0">
        <references count="1">
          <reference field="4294967294" count="1">
            <x v="40"/>
          </reference>
        </references>
      </pivotArea>
    </format>
    <format dxfId="834">
      <pivotArea outline="0" fieldPosition="0">
        <references count="1">
          <reference field="4294967294" count="1">
            <x v="41"/>
          </reference>
        </references>
      </pivotArea>
    </format>
    <format dxfId="833">
      <pivotArea outline="0" fieldPosition="0">
        <references count="1">
          <reference field="4294967294" count="1">
            <x v="43"/>
          </reference>
        </references>
      </pivotArea>
    </format>
    <format dxfId="832">
      <pivotArea outline="0" fieldPosition="0">
        <references count="1">
          <reference field="4294967294" count="1">
            <x v="42"/>
          </reference>
        </references>
      </pivotArea>
    </format>
    <format dxfId="831">
      <pivotArea outline="0" fieldPosition="0">
        <references count="1">
          <reference field="4294967294" count="1">
            <x v="44"/>
          </reference>
        </references>
      </pivotArea>
    </format>
    <format dxfId="830">
      <pivotArea outline="0" fieldPosition="0">
        <references count="1">
          <reference field="4294967294" count="1">
            <x v="45"/>
          </reference>
        </references>
      </pivotArea>
    </format>
    <format dxfId="829">
      <pivotArea outline="0" fieldPosition="0">
        <references count="1">
          <reference field="4294967294" count="1">
            <x v="46"/>
          </reference>
        </references>
      </pivotArea>
    </format>
    <format dxfId="828">
      <pivotArea outline="0" fieldPosition="0">
        <references count="1">
          <reference field="4294967294" count="1">
            <x v="47"/>
          </reference>
        </references>
      </pivotArea>
    </format>
    <format dxfId="827">
      <pivotArea outline="0" fieldPosition="0">
        <references count="1">
          <reference field="4294967294" count="1">
            <x v="48"/>
          </reference>
        </references>
      </pivotArea>
    </format>
    <format dxfId="826">
      <pivotArea outline="0" fieldPosition="0">
        <references count="1">
          <reference field="4294967294" count="1">
            <x v="49"/>
          </reference>
        </references>
      </pivotArea>
    </format>
    <format dxfId="825">
      <pivotArea outline="0" fieldPosition="0">
        <references count="1">
          <reference field="4294967294" count="1">
            <x v="50"/>
          </reference>
        </references>
      </pivotArea>
    </format>
    <format dxfId="824">
      <pivotArea outline="0" fieldPosition="0">
        <references count="1">
          <reference field="4294967294" count="1">
            <x v="51"/>
          </reference>
        </references>
      </pivotArea>
    </format>
    <format dxfId="823">
      <pivotArea outline="0" fieldPosition="0">
        <references count="1">
          <reference field="4294967294" count="1">
            <x v="52"/>
          </reference>
        </references>
      </pivotArea>
    </format>
    <format dxfId="822">
      <pivotArea outline="0" fieldPosition="0">
        <references count="1">
          <reference field="4294967294" count="1">
            <x v="53"/>
          </reference>
        </references>
      </pivotArea>
    </format>
    <format dxfId="821">
      <pivotArea outline="0" fieldPosition="0">
        <references count="1">
          <reference field="4294967294" count="1">
            <x v="54"/>
          </reference>
        </references>
      </pivotArea>
    </format>
    <format dxfId="820">
      <pivotArea collapsedLevelsAreSubtotals="1" fieldPosition="0">
        <references count="1">
          <reference field="4294967294" count="1">
            <x v="11"/>
          </reference>
        </references>
      </pivotArea>
    </format>
    <format dxfId="819">
      <pivotArea dataOnly="0" labelOnly="1" outline="0" fieldPosition="0">
        <references count="1">
          <reference field="4294967294" count="1">
            <x v="11"/>
          </reference>
        </references>
      </pivotArea>
    </format>
    <format dxfId="818">
      <pivotArea collapsedLevelsAreSubtotals="1" fieldPosition="0">
        <references count="1">
          <reference field="4294967294" count="1">
            <x v="16"/>
          </reference>
        </references>
      </pivotArea>
    </format>
    <format dxfId="817">
      <pivotArea dataOnly="0" labelOnly="1" outline="0" fieldPosition="0">
        <references count="1">
          <reference field="4294967294" count="1">
            <x v="16"/>
          </reference>
        </references>
      </pivotArea>
    </format>
    <format dxfId="816">
      <pivotArea collapsedLevelsAreSubtotals="1" fieldPosition="0">
        <references count="1">
          <reference field="4294967294" count="1">
            <x v="22"/>
          </reference>
        </references>
      </pivotArea>
    </format>
    <format dxfId="815">
      <pivotArea dataOnly="0" labelOnly="1" outline="0" fieldPosition="0">
        <references count="1">
          <reference field="4294967294" count="1">
            <x v="22"/>
          </reference>
        </references>
      </pivotArea>
    </format>
    <format dxfId="814">
      <pivotArea collapsedLevelsAreSubtotals="1" fieldPosition="0">
        <references count="1">
          <reference field="4294967294" count="1">
            <x v="34"/>
          </reference>
        </references>
      </pivotArea>
    </format>
    <format dxfId="813">
      <pivotArea dataOnly="0" labelOnly="1" outline="0" fieldPosition="0">
        <references count="1">
          <reference field="4294967294" count="1">
            <x v="34"/>
          </reference>
        </references>
      </pivotArea>
    </format>
    <format dxfId="812">
      <pivotArea collapsedLevelsAreSubtotals="1" fieldPosition="0">
        <references count="1">
          <reference field="4294967294" count="1">
            <x v="38"/>
          </reference>
        </references>
      </pivotArea>
    </format>
    <format dxfId="811">
      <pivotArea dataOnly="0" labelOnly="1" outline="0" fieldPosition="0">
        <references count="1">
          <reference field="4294967294" count="1">
            <x v="38"/>
          </reference>
        </references>
      </pivotArea>
    </format>
    <format dxfId="810">
      <pivotArea collapsedLevelsAreSubtotals="1" fieldPosition="0">
        <references count="1">
          <reference field="4294967294" count="1">
            <x v="42"/>
          </reference>
        </references>
      </pivotArea>
    </format>
    <format dxfId="809">
      <pivotArea dataOnly="0" labelOnly="1" outline="0" fieldPosition="0">
        <references count="1">
          <reference field="4294967294" count="1">
            <x v="42"/>
          </reference>
        </references>
      </pivotArea>
    </format>
    <format dxfId="808">
      <pivotArea collapsedLevelsAreSubtotals="1" fieldPosition="0">
        <references count="1">
          <reference field="4294967294" count="1">
            <x v="46"/>
          </reference>
        </references>
      </pivotArea>
    </format>
    <format dxfId="807">
      <pivotArea dataOnly="0" labelOnly="1" outline="0" fieldPosition="0">
        <references count="1">
          <reference field="4294967294" count="1">
            <x v="46"/>
          </reference>
        </references>
      </pivotArea>
    </format>
    <format dxfId="806">
      <pivotArea collapsedLevelsAreSubtotals="1" fieldPosition="0">
        <references count="1">
          <reference field="4294967294" count="1">
            <x v="52"/>
          </reference>
        </references>
      </pivotArea>
    </format>
    <format dxfId="805">
      <pivotArea dataOnly="0" labelOnly="1" outline="0" fieldPosition="0">
        <references count="1">
          <reference field="4294967294" count="1">
            <x v="52"/>
          </reference>
        </references>
      </pivotArea>
    </format>
    <format dxfId="804">
      <pivotArea collapsedLevelsAreSubtotals="1" fieldPosition="0">
        <references count="1">
          <reference field="4294967294" count="3">
            <x v="4"/>
            <x v="5"/>
            <x v="6"/>
          </reference>
        </references>
      </pivotArea>
    </format>
    <format dxfId="803">
      <pivotArea dataOnly="0" labelOnly="1" outline="0" fieldPosition="0">
        <references count="1">
          <reference field="4294967294" count="3">
            <x v="4"/>
            <x v="5"/>
            <x v="6"/>
          </reference>
        </references>
      </pivotArea>
    </format>
    <format dxfId="802">
      <pivotArea outline="0" fieldPosition="0">
        <references count="1">
          <reference field="4294967294" count="1">
            <x v="12"/>
          </reference>
        </references>
      </pivotArea>
    </format>
    <format dxfId="801">
      <pivotArea collapsedLevelsAreSubtotals="1" fieldPosition="0">
        <references count="1">
          <reference field="4294967294" count="1">
            <x v="12"/>
          </reference>
        </references>
      </pivotArea>
    </format>
    <format dxfId="800">
      <pivotArea dataOnly="0" labelOnly="1" outline="0" fieldPosition="0">
        <references count="1">
          <reference field="4294967294" count="1">
            <x v="12"/>
          </reference>
        </references>
      </pivotArea>
    </format>
    <format dxfId="799">
      <pivotArea outline="0" fieldPosition="0">
        <references count="1">
          <reference field="4294967294" count="1">
            <x v="26"/>
          </reference>
        </references>
      </pivotArea>
    </format>
    <format dxfId="798">
      <pivotArea collapsedLevelsAreSubtotals="1" fieldPosition="0">
        <references count="1">
          <reference field="4294967294" count="1">
            <x v="26"/>
          </reference>
        </references>
      </pivotArea>
    </format>
    <format dxfId="797">
      <pivotArea dataOnly="0" labelOnly="1" outline="0" fieldPosition="0">
        <references count="1">
          <reference field="4294967294" count="1">
            <x v="26"/>
          </reference>
        </references>
      </pivotArea>
    </format>
    <format dxfId="796">
      <pivotArea outline="0" fieldPosition="0">
        <references count="1">
          <reference field="4294967294" count="1">
            <x v="30"/>
          </reference>
        </references>
      </pivotArea>
    </format>
    <format dxfId="795">
      <pivotArea collapsedLevelsAreSubtotals="1" fieldPosition="0">
        <references count="1">
          <reference field="4294967294" count="1">
            <x v="30"/>
          </reference>
        </references>
      </pivotArea>
    </format>
    <format dxfId="794">
      <pivotArea dataOnly="0" labelOnly="1" outline="0" fieldPosition="0">
        <references count="1">
          <reference field="4294967294" count="1">
            <x v="30"/>
          </reference>
        </references>
      </pivotArea>
    </format>
    <format dxfId="793">
      <pivotArea outline="0" fieldPosition="0">
        <references count="1">
          <reference field="4294967294" count="1">
            <x v="55"/>
          </reference>
        </references>
      </pivotArea>
    </format>
    <format dxfId="792">
      <pivotArea collapsedLevelsAreSubtotals="1" fieldPosition="0">
        <references count="1">
          <reference field="4294967294" count="1">
            <x v="55"/>
          </reference>
        </references>
      </pivotArea>
    </format>
    <format dxfId="791">
      <pivotArea dataOnly="0" labelOnly="1" outline="0" fieldPosition="0">
        <references count="1">
          <reference field="4294967294" count="1">
            <x v="55"/>
          </reference>
        </references>
      </pivotArea>
    </format>
  </formats>
  <pivotTableStyleInfo name="PivotStyleMedium2" showRowHeaders="1" showColHeaders="1" showRowStripes="0" showColStripes="1"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8.xml><?xml version="1.0" encoding="utf-8"?>
<pivotTableDefinition xmlns="http://schemas.openxmlformats.org/spreadsheetml/2006/main" name="Tabla dinámica7" cacheId="1" dataOnRows="1" applyNumberFormats="0" applyBorderFormats="0" applyFontFormats="0" applyPatternFormats="0" applyAlignmentFormats="0" applyWidthHeightFormats="1" dataCaption="Valores" updatedVersion="6" minRefreshableVersion="3" showDrill="0" showDataTips="0" rowGrandTotals="0" colGrandTotals="0" createdVersion="5" indent="0" showHeaders="0" outline="1" outlineData="1" multipleFieldFilters="0">
  <location ref="A13:C70" firstHeaderRow="0" firstDataRow="2" firstDataCol="1"/>
  <pivotFields count="59">
    <pivotField axis="axisCol" showAll="0">
      <items count="31">
        <item h="1" x="0"/>
        <item h="1" x="1"/>
        <item h="1" x="2"/>
        <item h="1" x="3"/>
        <item h="1" x="4"/>
        <item h="1" x="5"/>
        <item h="1" x="6"/>
        <item h="1" x="7"/>
        <item h="1" x="8"/>
        <item h="1" x="9"/>
        <item h="1" x="10"/>
        <item h="1" x="11"/>
        <item h="1" x="12"/>
        <item h="1" x="13"/>
        <item h="1" x="14"/>
        <item h="1" x="15"/>
        <item h="1" x="16"/>
        <item h="1" x="17"/>
        <item h="1" x="18"/>
        <item h="1" x="19"/>
        <item h="1" x="20"/>
        <item h="1" x="21"/>
        <item h="1" x="22"/>
        <item h="1" x="23"/>
        <item h="1" x="24"/>
        <item h="1" x="25"/>
        <item h="1" x="26"/>
        <item h="1" x="27"/>
        <item h="1" x="28"/>
        <item x="29"/>
        <item t="default"/>
      </items>
    </pivotField>
    <pivotField axis="axisCol" showAll="0">
      <items count="13">
        <item h="1" x="0"/>
        <item h="1" x="1"/>
        <item h="1" x="2"/>
        <item h="1" x="3"/>
        <item h="1" x="4"/>
        <item h="1" x="5"/>
        <item h="1" x="6"/>
        <item h="1" x="7"/>
        <item h="1" x="8"/>
        <item h="1" x="9"/>
        <item h="1" x="10"/>
        <item x="11"/>
        <item t="default"/>
      </items>
    </pivotField>
    <pivotField dataField="1" numFmtId="4" showAll="0"/>
    <pivotField dataField="1" numFmtId="4" showAll="0"/>
    <pivotField dataField="1" numFmtId="4" showAll="0"/>
    <pivotField dataField="1" numFmtId="4" showAll="0"/>
    <pivotField name="Total Líneas de Explotación 2" dataField="1" numFmtId="4" showAll="0"/>
    <pivotField dataField="1" numFmtId="4" showAll="0"/>
    <pivotField dataField="1" numFmtId="4" showAll="0"/>
    <pivotField dataField="1" numFmtId="4" showAll="0"/>
    <pivotField dataField="1" numFmtId="4" showAll="0"/>
    <pivotField dataField="1" numFmtId="4" showAll="0"/>
    <pivotField dataField="1" numFmtId="4" showAll="0"/>
    <pivotField dataField="1" numFmtId="4" showAll="0"/>
    <pivotField dataField="1" numFmtId="4"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defaultSubtotal="0"/>
    <pivotField dataField="1" showAll="0"/>
    <pivotField dataField="1" showAll="0"/>
    <pivotField dataField="1" showAll="0"/>
    <pivotField dataField="1" showAll="0" defaultSubtotal="0"/>
    <pivotField dataField="1" numFmtId="166" showAll="0"/>
    <pivotField dataField="1" numFmtId="166" showAll="0"/>
    <pivotField dataField="1" numFmtId="166" showAll="0"/>
    <pivotField dataField="1" numFmtId="166"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numFmtId="3" showAll="0"/>
    <pivotField showAll="0"/>
  </pivotFields>
  <rowFields count="1">
    <field x="-2"/>
  </rowFields>
  <rowItems count="56">
    <i>
      <x/>
    </i>
    <i i="1">
      <x v="1"/>
    </i>
    <i i="2">
      <x v="2"/>
    </i>
    <i i="3">
      <x v="3"/>
    </i>
    <i i="4">
      <x v="4"/>
    </i>
    <i i="5">
      <x v="5"/>
    </i>
    <i i="6">
      <x v="6"/>
    </i>
    <i i="7">
      <x v="7"/>
    </i>
    <i i="8">
      <x v="8"/>
    </i>
    <i i="9">
      <x v="9"/>
    </i>
    <i i="10">
      <x v="10"/>
    </i>
    <i i="11">
      <x v="11"/>
    </i>
    <i i="12">
      <x v="12"/>
    </i>
    <i i="13">
      <x v="13"/>
    </i>
    <i i="14">
      <x v="14"/>
    </i>
    <i i="15">
      <x v="15"/>
    </i>
    <i i="16">
      <x v="16"/>
    </i>
    <i i="17">
      <x v="17"/>
    </i>
    <i i="18">
      <x v="18"/>
    </i>
    <i i="19">
      <x v="19"/>
    </i>
    <i i="20">
      <x v="20"/>
    </i>
    <i i="21">
      <x v="21"/>
    </i>
    <i i="22">
      <x v="22"/>
    </i>
    <i i="23">
      <x v="23"/>
    </i>
    <i i="24">
      <x v="24"/>
    </i>
    <i i="25">
      <x v="25"/>
    </i>
    <i i="26">
      <x v="26"/>
    </i>
    <i i="27">
      <x v="27"/>
    </i>
    <i i="28">
      <x v="28"/>
    </i>
    <i i="29">
      <x v="29"/>
    </i>
    <i i="30">
      <x v="30"/>
    </i>
    <i i="31">
      <x v="31"/>
    </i>
    <i i="32">
      <x v="32"/>
    </i>
    <i i="33">
      <x v="33"/>
    </i>
    <i i="34">
      <x v="34"/>
    </i>
    <i i="35">
      <x v="35"/>
    </i>
    <i i="36">
      <x v="36"/>
    </i>
    <i i="37">
      <x v="37"/>
    </i>
    <i i="38">
      <x v="38"/>
    </i>
    <i i="39">
      <x v="39"/>
    </i>
    <i i="40">
      <x v="40"/>
    </i>
    <i i="41">
      <x v="41"/>
    </i>
    <i i="42">
      <x v="42"/>
    </i>
    <i i="43">
      <x v="43"/>
    </i>
    <i i="44">
      <x v="44"/>
    </i>
    <i i="45">
      <x v="45"/>
    </i>
    <i i="46">
      <x v="46"/>
    </i>
    <i i="47">
      <x v="47"/>
    </i>
    <i i="48">
      <x v="48"/>
    </i>
    <i i="49">
      <x v="49"/>
    </i>
    <i i="50">
      <x v="50"/>
    </i>
    <i i="51">
      <x v="51"/>
    </i>
    <i i="52">
      <x v="52"/>
    </i>
    <i i="53">
      <x v="53"/>
    </i>
    <i i="54">
      <x v="54"/>
    </i>
    <i i="55">
      <x v="55"/>
    </i>
  </rowItems>
  <colFields count="2">
    <field x="0"/>
    <field x="1"/>
  </colFields>
  <colItems count="2">
    <i>
      <x v="29"/>
      <x v="11"/>
    </i>
    <i t="default">
      <x v="29"/>
    </i>
  </colItems>
  <dataFields count="56">
    <dataField name="A.01.1 -  Longitud de Líneas de Explotación No Electrificadas Vía Simple (km) " fld="2" subtotal="average" baseField="0" baseItem="0" numFmtId="4"/>
    <dataField name="A.01.2 -  Longitud de Líneas de Explotación No Electrificadas Vía Doble o Múltiple (km) " fld="3" subtotal="average" baseField="0" baseItem="0" numFmtId="4"/>
    <dataField name="A.02.1 -  Longitud de Líneas de Explotación Electrificadas Vía Simple (km) " fld="4" subtotal="average" baseField="0" baseItem="0" numFmtId="4"/>
    <dataField name="A.02.2 -  Longitud de Líneas de Explotación Electrificadas Vía Doble o Múltiple (km) " fld="5" subtotal="average" baseField="0" baseItem="0" numFmtId="4"/>
    <dataField name="Total Líneas de Explotación " fld="6" subtotal="average" baseField="0" baseItem="27"/>
    <dataField name="Total Líneas de Servicios entre Cabeceras (km) (Progresiva) (en uso) " fld="8" subtotal="average" baseField="0" baseItem="27"/>
    <dataField name="Total Líneas de Explotación (EN USO) " fld="7" subtotal="average" baseField="0" baseItem="27"/>
    <dataField name="A.03.1 -  Longitud de Vías de Explotación No Electrificadas Troncales y Ramales (vía principal) (km) " fld="9" subtotal="average" baseField="0" baseItem="0" numFmtId="4"/>
    <dataField name="A.03.2 -  Longitud de Vías de Explotación No Electrificadas Auxiliares (vías de playa) (km) " fld="10" subtotal="average" baseField="0" baseItem="0" numFmtId="4"/>
    <dataField name="A.04.1 -  Longitud de Vías de Explotación Electrificadas Troncales y Ramales (vía principal) (km) " fld="11" subtotal="average" baseField="0" baseItem="0" numFmtId="4"/>
    <dataField name="A.04.2 -  Longitud de Vías de Explotación Electrificadas Auxiliares (vías de playa) (km) " fld="12" subtotal="average" baseField="0" baseItem="0" numFmtId="4"/>
    <dataField name="Total Vías (excluido Auxiliares) " fld="13" subtotal="average" baseField="0" baseItem="0" numFmtId="4"/>
    <dataField name="Total Vías (excluído Auxiliares) (EN USO) " fld="14" subtotal="average" baseField="0" baseItem="27" numFmtId="168"/>
    <dataField name="A.05.1 - Número de Estaciones en Explotación (cantidad) " fld="15" subtotal="average" baseField="0" baseItem="0" numFmtId="3"/>
    <dataField name="A.06.1 - Número de Paradas en Explotación (cantidad) " fld="16" subtotal="average" baseField="0" baseItem="0" numFmtId="3"/>
    <dataField name="A.07.1 - Número de Apeaderos en Explotación (cantidad) " fld="17" subtotal="average" baseField="0" baseItem="0" numFmtId="3"/>
    <dataField name="Total Estaciones " fld="18" subtotal="average" baseField="0" baseItem="0" numFmtId="3"/>
    <dataField name="A.08.1 - Pasos Vehiculares a Nivel Con Barreras Manuales (cantidad) " fld="19" subtotal="average" baseField="0" baseItem="0" numFmtId="3"/>
    <dataField name="A.08.2 - Pasos Vehiculares a Nivel Con Barreras Automáticas (cantidad) " fld="20" subtotal="average" baseField="0" baseItem="0" numFmtId="3"/>
    <dataField name="A.08.3 - Pasos Vehiculares a Nivel Con Señales Fonoluminosas (cantidad) " fld="21" subtotal="average" baseField="0" baseItem="0" numFmtId="3"/>
    <dataField name="A.08.4 - Pasos Vehiculares a Nivel Con Cruz de San Andrés (cantidad) " fld="22" subtotal="average" baseField="0" baseItem="0" numFmtId="3"/>
    <dataField name="A.08.5 - Pasos Vehiculares a Nivel Sin Señalización (cantidad) " fld="23" subtotal="average" baseField="0" baseItem="0" numFmtId="3"/>
    <dataField name="Total Pasos Vehiculares a Nivel " fld="24" subtotal="average" baseField="0" baseItem="0" numFmtId="3"/>
    <dataField name="A.09.1 - Pasos Vehiculares Bajo Nivel (vial + vial peatonal) (cantidad) " fld="25" subtotal="average" baseField="0" baseItem="0" numFmtId="3"/>
    <dataField name="A.09.2 - Pasos Vehiculares Sobre Nivel (vial + vial peatonal) (cantidad) " fld="26" subtotal="average" baseField="0" baseItem="0" numFmtId="3"/>
    <dataField name="A.09.3 - Pasos Vehiculares A Nivel (vial + vial peatonal) (cantidad) " fld="27" subtotal="average" baseField="0" baseItem="0" numFmtId="3"/>
    <dataField name="Total Pasos Vehiculares " fld="28" subtotal="average" baseField="0" baseItem="27" numFmtId="3"/>
    <dataField name="A.10.1 - Pasos Peatonales Bajo Nivel (cantidad) " fld="29" subtotal="average" baseField="0" baseItem="0" numFmtId="3"/>
    <dataField name="A.10.2 - Pasos Peatonales Sobre Nivel (cantidad) " fld="30" subtotal="average" baseField="0" baseItem="0" numFmtId="3"/>
    <dataField name="A.10.3 - Pasos Peatonales A Nivel (cantidad) " fld="31" subtotal="average" baseField="0" baseItem="0" numFmtId="3"/>
    <dataField name="Total Pasos Peatonales " fld="32" subtotal="average" baseField="0" baseItem="27" numFmtId="3"/>
    <dataField name="A.11.1 - Señalamiento Automático (km de línea) " fld="33" subtotal="average" baseField="0" baseItem="0" numFmtId="4"/>
    <dataField name="A.11.2 - Señalamiento Sin Señalamiento (km de línea) " fld="34" subtotal="average" baseField="0" baseItem="0" numFmtId="4"/>
    <dataField name="A.11.3 - Señalamiento Manual (km de línea) " fld="35" subtotal="average" baseField="0" baseItem="0" numFmtId="4"/>
    <dataField name="Total Señalamiento " fld="36" subtotal="average" baseField="0" baseItem="0" numFmtId="4"/>
    <dataField name="B.01.1 - Parque de Locomotoras Diesel Hasta 1300HP " fld="37" subtotal="average" baseField="0" baseItem="0" numFmtId="3"/>
    <dataField name="B.01.2 - Parque de Locomotoras Diesel desde 1301HP Hasta 1700HP " fld="38" subtotal="average" baseField="0" baseItem="0" numFmtId="3"/>
    <dataField name="B.01.2 - Parque de Locomotoras Diesel desde 1701HP " fld="39" subtotal="average" baseField="0" baseItem="0" numFmtId="3"/>
    <dataField name="Total Locomotoras " fld="40" subtotal="average" baseField="0" baseItem="0" numFmtId="3"/>
    <dataField name="B.02.1 - Parque de Coches Eléctricos Motrices " fld="41" subtotal="average" baseField="0" baseItem="0" numFmtId="3"/>
    <dataField name="B.02.2 - Parque de Coches Eléctricos Motrices Remolcados Tipo R " fld="42" subtotal="average" baseField="0" baseItem="0" numFmtId="3"/>
    <dataField name="B.02.3 - Parque de Coches Eléctricos Motrices Tipo R " fld="43" subtotal="average" baseField="0" baseItem="0" numFmtId="3"/>
    <dataField name="Total Coches Eléctricos " fld="44" subtotal="average" baseField="0" baseItem="0" numFmtId="3"/>
    <dataField name="B.03.1 - Parque de Coches Motores Motrices Remolcados " fld="45" subtotal="average" baseField="0" baseItem="0" numFmtId="3"/>
    <dataField name="B.03.2 - Parque de Coches Motores Motrices Intermedios " fld="46" subtotal="average" baseField="0" baseItem="0" numFmtId="3"/>
    <dataField name="B.03.3 - Parque de Coches Motores Motrices Cabina " fld="47" subtotal="average" baseField="0" baseItem="0" numFmtId="3"/>
    <dataField name="Total coches Motores " fld="48" subtotal="average" baseField="0" baseItem="0" numFmtId="3"/>
    <dataField name="B.04.1 - Parque de Coches Remolcados Clase Unica " fld="49" subtotal="average" baseField="0" baseItem="0" numFmtId="3"/>
    <dataField name="B.04.2 - Parque de Coches Remolcados Clase Unica Furgón " fld="50" subtotal="average" baseField="0" baseItem="0" numFmtId="3"/>
    <dataField name="B.04.3 - Parque de Coches Remolcados Clase Unica Cabina " fld="51" subtotal="average" baseField="0" baseItem="0" numFmtId="3"/>
    <dataField name="B.04.4 - Parque de Coches Remolcados de Larga Distancia (Turista+Pullman) " fld="52" subtotal="average" baseField="0" baseItem="0" numFmtId="3"/>
    <dataField name="B.04.5 - Parque de Coches Remolcados para Servicios Especiales (Cartoneros) " fld="53" subtotal="average" baseField="0" baseItem="0" numFmtId="3"/>
    <dataField name="Total Coches Remolcados " fld="54" subtotal="average" baseField="0" baseItem="0" numFmtId="3"/>
    <dataField name="B.05.1 - Parque de Locotractores " fld="55" subtotal="average" baseField="0" baseItem="0" numFmtId="3"/>
    <dataField name="B.06.1 - Parque de Vagones de Servicios Internos " fld="56" subtotal="average" baseField="0" baseItem="0" numFmtId="3"/>
    <dataField name="Trocha (mm) " fld="57" subtotal="average" baseField="0" baseItem="27" numFmtId="166"/>
  </dataFields>
  <formats count="87">
    <format dxfId="790">
      <pivotArea type="all" dataOnly="0" outline="0" fieldPosition="0"/>
    </format>
    <format dxfId="789">
      <pivotArea outline="0" collapsedLevelsAreSubtotals="1" fieldPosition="0"/>
    </format>
    <format dxfId="788">
      <pivotArea dataOnly="0" labelOnly="1" outline="0" fieldPosition="0">
        <references count="1">
          <reference field="4294967294" count="46">
            <x v="0"/>
            <x v="1"/>
            <x v="2"/>
            <x v="3"/>
            <x v="7"/>
            <x v="8"/>
            <x v="9"/>
            <x v="10"/>
            <x v="11"/>
            <x v="13"/>
            <x v="14"/>
            <x v="15"/>
            <x v="16"/>
            <x v="17"/>
            <x v="18"/>
            <x v="19"/>
            <x v="20"/>
            <x v="21"/>
            <x v="22"/>
            <x v="23"/>
            <x v="24"/>
            <x v="25"/>
            <x v="27"/>
            <x v="28"/>
            <x v="29"/>
            <x v="31"/>
            <x v="32"/>
            <x v="33"/>
            <x v="34"/>
            <x v="35"/>
            <x v="36"/>
            <x v="37"/>
            <x v="38"/>
            <x v="39"/>
            <x v="40"/>
            <x v="41"/>
            <x v="42"/>
            <x v="43"/>
            <x v="44"/>
            <x v="45"/>
            <x v="46"/>
            <x v="47"/>
            <x v="48"/>
            <x v="49"/>
            <x v="50"/>
            <x v="51"/>
          </reference>
        </references>
      </pivotArea>
    </format>
    <format dxfId="787">
      <pivotArea dataOnly="0" labelOnly="1" outline="0" fieldPosition="0">
        <references count="1">
          <reference field="4294967294" count="3">
            <x v="52"/>
            <x v="53"/>
            <x v="54"/>
          </reference>
        </references>
      </pivotArea>
    </format>
    <format dxfId="786">
      <pivotArea dataOnly="0" labelOnly="1" grandCol="1" outline="0" fieldPosition="0"/>
    </format>
    <format dxfId="785">
      <pivotArea outline="0" fieldPosition="0">
        <references count="1">
          <reference field="4294967294" count="1">
            <x v="1"/>
          </reference>
        </references>
      </pivotArea>
    </format>
    <format dxfId="784">
      <pivotArea outline="0" fieldPosition="0">
        <references count="1">
          <reference field="4294967294" count="1">
            <x v="0"/>
          </reference>
        </references>
      </pivotArea>
    </format>
    <format dxfId="783">
      <pivotArea outline="0" fieldPosition="0">
        <references count="1">
          <reference field="4294967294" count="1">
            <x v="2"/>
          </reference>
        </references>
      </pivotArea>
    </format>
    <format dxfId="782">
      <pivotArea outline="0" fieldPosition="0">
        <references count="1">
          <reference field="4294967294" count="1">
            <x v="3"/>
          </reference>
        </references>
      </pivotArea>
    </format>
    <format dxfId="781">
      <pivotArea outline="0" fieldPosition="0">
        <references count="1">
          <reference field="4294967294" count="1">
            <x v="7"/>
          </reference>
        </references>
      </pivotArea>
    </format>
    <format dxfId="780">
      <pivotArea outline="0" fieldPosition="0">
        <references count="1">
          <reference field="4294967294" count="1">
            <x v="8"/>
          </reference>
        </references>
      </pivotArea>
    </format>
    <format dxfId="779">
      <pivotArea outline="0" fieldPosition="0">
        <references count="1">
          <reference field="4294967294" count="1">
            <x v="9"/>
          </reference>
        </references>
      </pivotArea>
    </format>
    <format dxfId="778">
      <pivotArea outline="0" fieldPosition="0">
        <references count="1">
          <reference field="4294967294" count="1">
            <x v="10"/>
          </reference>
        </references>
      </pivotArea>
    </format>
    <format dxfId="777">
      <pivotArea outline="0" fieldPosition="0">
        <references count="1">
          <reference field="4294967294" count="1">
            <x v="11"/>
          </reference>
        </references>
      </pivotArea>
    </format>
    <format dxfId="776">
      <pivotArea outline="0" fieldPosition="0">
        <references count="1">
          <reference field="4294967294" count="1">
            <x v="18"/>
          </reference>
        </references>
      </pivotArea>
    </format>
    <format dxfId="775">
      <pivotArea outline="0" fieldPosition="0">
        <references count="1">
          <reference field="4294967294" count="1">
            <x v="13"/>
          </reference>
        </references>
      </pivotArea>
    </format>
    <format dxfId="774">
      <pivotArea outline="0" fieldPosition="0">
        <references count="1">
          <reference field="4294967294" count="1">
            <x v="14"/>
          </reference>
        </references>
      </pivotArea>
    </format>
    <format dxfId="773">
      <pivotArea outline="0" fieldPosition="0">
        <references count="1">
          <reference field="4294967294" count="1">
            <x v="15"/>
          </reference>
        </references>
      </pivotArea>
    </format>
    <format dxfId="772">
      <pivotArea outline="0" fieldPosition="0">
        <references count="1">
          <reference field="4294967294" count="1">
            <x v="16"/>
          </reference>
        </references>
      </pivotArea>
    </format>
    <format dxfId="771">
      <pivotArea outline="0" fieldPosition="0">
        <references count="1">
          <reference field="4294967294" count="1">
            <x v="17"/>
          </reference>
        </references>
      </pivotArea>
    </format>
    <format dxfId="770">
      <pivotArea outline="0" fieldPosition="0">
        <references count="1">
          <reference field="4294967294" count="1">
            <x v="19"/>
          </reference>
        </references>
      </pivotArea>
    </format>
    <format dxfId="769">
      <pivotArea outline="0" fieldPosition="0">
        <references count="1">
          <reference field="4294967294" count="1">
            <x v="20"/>
          </reference>
        </references>
      </pivotArea>
    </format>
    <format dxfId="768">
      <pivotArea outline="0" fieldPosition="0">
        <references count="1">
          <reference field="4294967294" count="1">
            <x v="21"/>
          </reference>
        </references>
      </pivotArea>
    </format>
    <format dxfId="767">
      <pivotArea outline="0" fieldPosition="0">
        <references count="1">
          <reference field="4294967294" count="1">
            <x v="22"/>
          </reference>
        </references>
      </pivotArea>
    </format>
    <format dxfId="766">
      <pivotArea outline="0" fieldPosition="0">
        <references count="1">
          <reference field="4294967294" count="1">
            <x v="23"/>
          </reference>
        </references>
      </pivotArea>
    </format>
    <format dxfId="765">
      <pivotArea outline="0" fieldPosition="0">
        <references count="1">
          <reference field="4294967294" count="1">
            <x v="24"/>
          </reference>
        </references>
      </pivotArea>
    </format>
    <format dxfId="764">
      <pivotArea outline="0" fieldPosition="0">
        <references count="1">
          <reference field="4294967294" count="1">
            <x v="25"/>
          </reference>
        </references>
      </pivotArea>
    </format>
    <format dxfId="763">
      <pivotArea outline="0" fieldPosition="0">
        <references count="1">
          <reference field="4294967294" count="1">
            <x v="27"/>
          </reference>
        </references>
      </pivotArea>
    </format>
    <format dxfId="762">
      <pivotArea outline="0" fieldPosition="0">
        <references count="1">
          <reference field="4294967294" count="1">
            <x v="28"/>
          </reference>
        </references>
      </pivotArea>
    </format>
    <format dxfId="761">
      <pivotArea outline="0" fieldPosition="0">
        <references count="1">
          <reference field="4294967294" count="1">
            <x v="29"/>
          </reference>
        </references>
      </pivotArea>
    </format>
    <format dxfId="760">
      <pivotArea outline="0" fieldPosition="0">
        <references count="1">
          <reference field="4294967294" count="1">
            <x v="31"/>
          </reference>
        </references>
      </pivotArea>
    </format>
    <format dxfId="759">
      <pivotArea outline="0" fieldPosition="0">
        <references count="1">
          <reference field="4294967294" count="1">
            <x v="32"/>
          </reference>
        </references>
      </pivotArea>
    </format>
    <format dxfId="758">
      <pivotArea outline="0" fieldPosition="0">
        <references count="1">
          <reference field="4294967294" count="1">
            <x v="33"/>
          </reference>
        </references>
      </pivotArea>
    </format>
    <format dxfId="757">
      <pivotArea outline="0" fieldPosition="0">
        <references count="1">
          <reference field="4294967294" count="1">
            <x v="34"/>
          </reference>
        </references>
      </pivotArea>
    </format>
    <format dxfId="756">
      <pivotArea outline="0" fieldPosition="0">
        <references count="1">
          <reference field="4294967294" count="1">
            <x v="35"/>
          </reference>
        </references>
      </pivotArea>
    </format>
    <format dxfId="755">
      <pivotArea outline="0" fieldPosition="0">
        <references count="1">
          <reference field="4294967294" count="1">
            <x v="36"/>
          </reference>
        </references>
      </pivotArea>
    </format>
    <format dxfId="754">
      <pivotArea outline="0" fieldPosition="0">
        <references count="1">
          <reference field="4294967294" count="1">
            <x v="37"/>
          </reference>
        </references>
      </pivotArea>
    </format>
    <format dxfId="753">
      <pivotArea outline="0" fieldPosition="0">
        <references count="1">
          <reference field="4294967294" count="1">
            <x v="39"/>
          </reference>
        </references>
      </pivotArea>
    </format>
    <format dxfId="752">
      <pivotArea outline="0" fieldPosition="0">
        <references count="1">
          <reference field="4294967294" count="1">
            <x v="38"/>
          </reference>
        </references>
      </pivotArea>
    </format>
    <format dxfId="751">
      <pivotArea outline="0" fieldPosition="0">
        <references count="1">
          <reference field="4294967294" count="1">
            <x v="40"/>
          </reference>
        </references>
      </pivotArea>
    </format>
    <format dxfId="750">
      <pivotArea outline="0" fieldPosition="0">
        <references count="1">
          <reference field="4294967294" count="1">
            <x v="41"/>
          </reference>
        </references>
      </pivotArea>
    </format>
    <format dxfId="749">
      <pivotArea outline="0" fieldPosition="0">
        <references count="1">
          <reference field="4294967294" count="1">
            <x v="43"/>
          </reference>
        </references>
      </pivotArea>
    </format>
    <format dxfId="748">
      <pivotArea outline="0" fieldPosition="0">
        <references count="1">
          <reference field="4294967294" count="1">
            <x v="42"/>
          </reference>
        </references>
      </pivotArea>
    </format>
    <format dxfId="747">
      <pivotArea outline="0" fieldPosition="0">
        <references count="1">
          <reference field="4294967294" count="1">
            <x v="44"/>
          </reference>
        </references>
      </pivotArea>
    </format>
    <format dxfId="746">
      <pivotArea outline="0" fieldPosition="0">
        <references count="1">
          <reference field="4294967294" count="1">
            <x v="45"/>
          </reference>
        </references>
      </pivotArea>
    </format>
    <format dxfId="745">
      <pivotArea outline="0" fieldPosition="0">
        <references count="1">
          <reference field="4294967294" count="1">
            <x v="46"/>
          </reference>
        </references>
      </pivotArea>
    </format>
    <format dxfId="744">
      <pivotArea outline="0" fieldPosition="0">
        <references count="1">
          <reference field="4294967294" count="1">
            <x v="47"/>
          </reference>
        </references>
      </pivotArea>
    </format>
    <format dxfId="743">
      <pivotArea outline="0" fieldPosition="0">
        <references count="1">
          <reference field="4294967294" count="1">
            <x v="48"/>
          </reference>
        </references>
      </pivotArea>
    </format>
    <format dxfId="742">
      <pivotArea outline="0" fieldPosition="0">
        <references count="1">
          <reference field="4294967294" count="1">
            <x v="49"/>
          </reference>
        </references>
      </pivotArea>
    </format>
    <format dxfId="741">
      <pivotArea outline="0" fieldPosition="0">
        <references count="1">
          <reference field="4294967294" count="1">
            <x v="50"/>
          </reference>
        </references>
      </pivotArea>
    </format>
    <format dxfId="740">
      <pivotArea outline="0" fieldPosition="0">
        <references count="1">
          <reference field="4294967294" count="1">
            <x v="51"/>
          </reference>
        </references>
      </pivotArea>
    </format>
    <format dxfId="739">
      <pivotArea outline="0" fieldPosition="0">
        <references count="1">
          <reference field="4294967294" count="1">
            <x v="52"/>
          </reference>
        </references>
      </pivotArea>
    </format>
    <format dxfId="738">
      <pivotArea outline="0" fieldPosition="0">
        <references count="1">
          <reference field="4294967294" count="1">
            <x v="53"/>
          </reference>
        </references>
      </pivotArea>
    </format>
    <format dxfId="737">
      <pivotArea outline="0" fieldPosition="0">
        <references count="1">
          <reference field="4294967294" count="1">
            <x v="54"/>
          </reference>
        </references>
      </pivotArea>
    </format>
    <format dxfId="736">
      <pivotArea collapsedLevelsAreSubtotals="1" fieldPosition="0">
        <references count="1">
          <reference field="4294967294" count="1">
            <x v="11"/>
          </reference>
        </references>
      </pivotArea>
    </format>
    <format dxfId="735">
      <pivotArea dataOnly="0" labelOnly="1" outline="0" fieldPosition="0">
        <references count="1">
          <reference field="4294967294" count="1">
            <x v="11"/>
          </reference>
        </references>
      </pivotArea>
    </format>
    <format dxfId="734">
      <pivotArea collapsedLevelsAreSubtotals="1" fieldPosition="0">
        <references count="1">
          <reference field="4294967294" count="1">
            <x v="16"/>
          </reference>
        </references>
      </pivotArea>
    </format>
    <format dxfId="733">
      <pivotArea dataOnly="0" labelOnly="1" outline="0" fieldPosition="0">
        <references count="1">
          <reference field="4294967294" count="1">
            <x v="16"/>
          </reference>
        </references>
      </pivotArea>
    </format>
    <format dxfId="732">
      <pivotArea collapsedLevelsAreSubtotals="1" fieldPosition="0">
        <references count="1">
          <reference field="4294967294" count="1">
            <x v="22"/>
          </reference>
        </references>
      </pivotArea>
    </format>
    <format dxfId="731">
      <pivotArea dataOnly="0" labelOnly="1" outline="0" fieldPosition="0">
        <references count="1">
          <reference field="4294967294" count="1">
            <x v="22"/>
          </reference>
        </references>
      </pivotArea>
    </format>
    <format dxfId="730">
      <pivotArea collapsedLevelsAreSubtotals="1" fieldPosition="0">
        <references count="1">
          <reference field="4294967294" count="1">
            <x v="34"/>
          </reference>
        </references>
      </pivotArea>
    </format>
    <format dxfId="729">
      <pivotArea dataOnly="0" labelOnly="1" outline="0" fieldPosition="0">
        <references count="1">
          <reference field="4294967294" count="1">
            <x v="34"/>
          </reference>
        </references>
      </pivotArea>
    </format>
    <format dxfId="728">
      <pivotArea collapsedLevelsAreSubtotals="1" fieldPosition="0">
        <references count="1">
          <reference field="4294967294" count="1">
            <x v="38"/>
          </reference>
        </references>
      </pivotArea>
    </format>
    <format dxfId="727">
      <pivotArea dataOnly="0" labelOnly="1" outline="0" fieldPosition="0">
        <references count="1">
          <reference field="4294967294" count="1">
            <x v="38"/>
          </reference>
        </references>
      </pivotArea>
    </format>
    <format dxfId="726">
      <pivotArea collapsedLevelsAreSubtotals="1" fieldPosition="0">
        <references count="1">
          <reference field="4294967294" count="1">
            <x v="42"/>
          </reference>
        </references>
      </pivotArea>
    </format>
    <format dxfId="725">
      <pivotArea dataOnly="0" labelOnly="1" outline="0" fieldPosition="0">
        <references count="1">
          <reference field="4294967294" count="1">
            <x v="42"/>
          </reference>
        </references>
      </pivotArea>
    </format>
    <format dxfId="724">
      <pivotArea collapsedLevelsAreSubtotals="1" fieldPosition="0">
        <references count="1">
          <reference field="4294967294" count="1">
            <x v="46"/>
          </reference>
        </references>
      </pivotArea>
    </format>
    <format dxfId="723">
      <pivotArea dataOnly="0" labelOnly="1" outline="0" fieldPosition="0">
        <references count="1">
          <reference field="4294967294" count="1">
            <x v="46"/>
          </reference>
        </references>
      </pivotArea>
    </format>
    <format dxfId="722">
      <pivotArea collapsedLevelsAreSubtotals="1" fieldPosition="0">
        <references count="1">
          <reference field="4294967294" count="1">
            <x v="52"/>
          </reference>
        </references>
      </pivotArea>
    </format>
    <format dxfId="721">
      <pivotArea dataOnly="0" labelOnly="1" outline="0" fieldPosition="0">
        <references count="1">
          <reference field="4294967294" count="1">
            <x v="52"/>
          </reference>
        </references>
      </pivotArea>
    </format>
    <format dxfId="720">
      <pivotArea collapsedLevelsAreSubtotals="1" fieldPosition="0">
        <references count="1">
          <reference field="4294967294" count="3">
            <x v="4"/>
            <x v="5"/>
            <x v="6"/>
          </reference>
        </references>
      </pivotArea>
    </format>
    <format dxfId="719">
      <pivotArea dataOnly="0" labelOnly="1" outline="0" fieldPosition="0">
        <references count="1">
          <reference field="4294967294" count="3">
            <x v="4"/>
            <x v="5"/>
            <x v="6"/>
          </reference>
        </references>
      </pivotArea>
    </format>
    <format dxfId="718">
      <pivotArea outline="0" fieldPosition="0">
        <references count="1">
          <reference field="4294967294" count="1">
            <x v="12"/>
          </reference>
        </references>
      </pivotArea>
    </format>
    <format dxfId="717">
      <pivotArea collapsedLevelsAreSubtotals="1" fieldPosition="0">
        <references count="1">
          <reference field="4294967294" count="1">
            <x v="12"/>
          </reference>
        </references>
      </pivotArea>
    </format>
    <format dxfId="716">
      <pivotArea dataOnly="0" labelOnly="1" outline="0" fieldPosition="0">
        <references count="1">
          <reference field="4294967294" count="1">
            <x v="12"/>
          </reference>
        </references>
      </pivotArea>
    </format>
    <format dxfId="715">
      <pivotArea outline="0" fieldPosition="0">
        <references count="1">
          <reference field="4294967294" count="1">
            <x v="26"/>
          </reference>
        </references>
      </pivotArea>
    </format>
    <format dxfId="714">
      <pivotArea collapsedLevelsAreSubtotals="1" fieldPosition="0">
        <references count="1">
          <reference field="4294967294" count="1">
            <x v="26"/>
          </reference>
        </references>
      </pivotArea>
    </format>
    <format dxfId="713">
      <pivotArea dataOnly="0" labelOnly="1" outline="0" fieldPosition="0">
        <references count="1">
          <reference field="4294967294" count="1">
            <x v="26"/>
          </reference>
        </references>
      </pivotArea>
    </format>
    <format dxfId="712">
      <pivotArea outline="0" fieldPosition="0">
        <references count="1">
          <reference field="4294967294" count="1">
            <x v="30"/>
          </reference>
        </references>
      </pivotArea>
    </format>
    <format dxfId="711">
      <pivotArea collapsedLevelsAreSubtotals="1" fieldPosition="0">
        <references count="1">
          <reference field="4294967294" count="1">
            <x v="30"/>
          </reference>
        </references>
      </pivotArea>
    </format>
    <format dxfId="710">
      <pivotArea dataOnly="0" labelOnly="1" outline="0" fieldPosition="0">
        <references count="1">
          <reference field="4294967294" count="1">
            <x v="30"/>
          </reference>
        </references>
      </pivotArea>
    </format>
    <format dxfId="709">
      <pivotArea collapsedLevelsAreSubtotals="1" fieldPosition="0">
        <references count="1">
          <reference field="4294967294" count="1">
            <x v="55"/>
          </reference>
        </references>
      </pivotArea>
    </format>
    <format dxfId="708">
      <pivotArea dataOnly="0" labelOnly="1" outline="0" fieldPosition="0">
        <references count="1">
          <reference field="4294967294" count="1">
            <x v="55"/>
          </reference>
        </references>
      </pivotArea>
    </format>
    <format dxfId="707">
      <pivotArea outline="0" fieldPosition="0">
        <references count="1">
          <reference field="4294967294" count="1">
            <x v="55"/>
          </reference>
        </references>
      </pivotArea>
    </format>
    <format dxfId="706">
      <pivotArea collapsedLevelsAreSubtotals="1" fieldPosition="0">
        <references count="1">
          <reference field="4294967294" count="1">
            <x v="5"/>
          </reference>
        </references>
      </pivotArea>
    </format>
    <format dxfId="705">
      <pivotArea collapsedLevelsAreSubtotals="1" fieldPosition="0">
        <references count="1">
          <reference field="4294967294" count="1">
            <x v="5"/>
          </reference>
        </references>
      </pivotArea>
    </format>
    <format dxfId="704">
      <pivotArea collapsedLevelsAreSubtotals="1" fieldPosition="0">
        <references count="1">
          <reference field="4294967294" count="1">
            <x v="5"/>
          </reference>
        </references>
      </pivotArea>
    </format>
  </formats>
  <pivotTableStyleInfo name="PivotStyleMedium2" showRowHeaders="1" showColHeaders="1" showRowStripes="0" showColStripes="1"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9.xml><?xml version="1.0" encoding="utf-8"?>
<pivotTableDefinition xmlns="http://schemas.openxmlformats.org/spreadsheetml/2006/main" name="Tabla dinámica7" cacheId="0" dataOnRows="1" applyNumberFormats="0" applyBorderFormats="0" applyFontFormats="0" applyPatternFormats="0" applyAlignmentFormats="0" applyWidthHeightFormats="1" dataCaption="Valores" updatedVersion="6" minRefreshableVersion="3" showDrill="0" showDataTips="0" rowGrandTotals="0" colGrandTotals="0" createdVersion="5" indent="0" showHeaders="0" outline="1" outlineData="1" multipleFieldFilters="0">
  <location ref="A13:C70" firstHeaderRow="0" firstDataRow="2" firstDataCol="1"/>
  <pivotFields count="59">
    <pivotField axis="axisCol" showAll="0">
      <items count="31">
        <item h="1" x="0"/>
        <item h="1" x="1"/>
        <item h="1" x="2"/>
        <item h="1" x="3"/>
        <item h="1" x="4"/>
        <item h="1" x="5"/>
        <item h="1" x="6"/>
        <item h="1" x="7"/>
        <item h="1" x="8"/>
        <item h="1" x="9"/>
        <item h="1" x="10"/>
        <item h="1" x="11"/>
        <item h="1" x="12"/>
        <item h="1" x="13"/>
        <item h="1" x="14"/>
        <item h="1" x="15"/>
        <item h="1" x="16"/>
        <item h="1" x="17"/>
        <item h="1" x="18"/>
        <item h="1" x="19"/>
        <item h="1" x="20"/>
        <item h="1" x="21"/>
        <item h="1" x="22"/>
        <item h="1" x="23"/>
        <item h="1" x="24"/>
        <item h="1" x="25"/>
        <item h="1" x="26"/>
        <item h="1" x="27"/>
        <item h="1" x="28"/>
        <item x="29"/>
        <item t="default"/>
      </items>
    </pivotField>
    <pivotField axis="axisCol" showAll="0">
      <items count="13">
        <item h="1" x="0"/>
        <item h="1" x="1"/>
        <item h="1" x="2"/>
        <item h="1" x="3"/>
        <item h="1" x="4"/>
        <item h="1" x="5"/>
        <item h="1" x="6"/>
        <item h="1" x="7"/>
        <item h="1" x="8"/>
        <item h="1" x="9"/>
        <item h="1" x="10"/>
        <item x="11"/>
        <item t="default"/>
      </items>
    </pivotField>
    <pivotField dataField="1" numFmtId="4" showAll="0"/>
    <pivotField dataField="1" numFmtId="4" showAll="0"/>
    <pivotField dataField="1" numFmtId="4" showAll="0"/>
    <pivotField dataField="1" numFmtId="4" showAll="0"/>
    <pivotField name="Total Líneas de Explotación 2" dataField="1" numFmtId="4" showAll="0"/>
    <pivotField dataField="1" numFmtId="4" showAll="0"/>
    <pivotField dataField="1" numFmtId="4" showAll="0"/>
    <pivotField dataField="1" numFmtId="4" showAll="0"/>
    <pivotField dataField="1" numFmtId="4" showAll="0"/>
    <pivotField dataField="1" numFmtId="4" showAll="0"/>
    <pivotField dataField="1" numFmtId="4" showAll="0"/>
    <pivotField dataField="1" numFmtId="4" showAll="0"/>
    <pivotField dataField="1" numFmtId="4"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defaultSubtotal="0"/>
    <pivotField dataField="1" showAll="0"/>
    <pivotField dataField="1" showAll="0"/>
    <pivotField dataField="1" showAll="0"/>
    <pivotField dataField="1" showAll="0" defaultSubtotal="0"/>
    <pivotField dataField="1" numFmtId="166" showAll="0"/>
    <pivotField dataField="1" numFmtId="166" showAll="0"/>
    <pivotField dataField="1" numFmtId="166" showAll="0"/>
    <pivotField dataField="1" numFmtId="166"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numFmtId="3" showAll="0"/>
    <pivotField showAll="0"/>
  </pivotFields>
  <rowFields count="1">
    <field x="-2"/>
  </rowFields>
  <rowItems count="56">
    <i>
      <x/>
    </i>
    <i i="1">
      <x v="1"/>
    </i>
    <i i="2">
      <x v="2"/>
    </i>
    <i i="3">
      <x v="3"/>
    </i>
    <i i="4">
      <x v="4"/>
    </i>
    <i i="5">
      <x v="5"/>
    </i>
    <i i="6">
      <x v="6"/>
    </i>
    <i i="7">
      <x v="7"/>
    </i>
    <i i="8">
      <x v="8"/>
    </i>
    <i i="9">
      <x v="9"/>
    </i>
    <i i="10">
      <x v="10"/>
    </i>
    <i i="11">
      <x v="11"/>
    </i>
    <i i="12">
      <x v="12"/>
    </i>
    <i i="13">
      <x v="13"/>
    </i>
    <i i="14">
      <x v="14"/>
    </i>
    <i i="15">
      <x v="15"/>
    </i>
    <i i="16">
      <x v="16"/>
    </i>
    <i i="17">
      <x v="17"/>
    </i>
    <i i="18">
      <x v="18"/>
    </i>
    <i i="19">
      <x v="19"/>
    </i>
    <i i="20">
      <x v="20"/>
    </i>
    <i i="21">
      <x v="21"/>
    </i>
    <i i="22">
      <x v="22"/>
    </i>
    <i i="23">
      <x v="23"/>
    </i>
    <i i="24">
      <x v="24"/>
    </i>
    <i i="25">
      <x v="25"/>
    </i>
    <i i="26">
      <x v="26"/>
    </i>
    <i i="27">
      <x v="27"/>
    </i>
    <i i="28">
      <x v="28"/>
    </i>
    <i i="29">
      <x v="29"/>
    </i>
    <i i="30">
      <x v="30"/>
    </i>
    <i i="31">
      <x v="31"/>
    </i>
    <i i="32">
      <x v="32"/>
    </i>
    <i i="33">
      <x v="33"/>
    </i>
    <i i="34">
      <x v="34"/>
    </i>
    <i i="35">
      <x v="35"/>
    </i>
    <i i="36">
      <x v="36"/>
    </i>
    <i i="37">
      <x v="37"/>
    </i>
    <i i="38">
      <x v="38"/>
    </i>
    <i i="39">
      <x v="39"/>
    </i>
    <i i="40">
      <x v="40"/>
    </i>
    <i i="41">
      <x v="41"/>
    </i>
    <i i="42">
      <x v="42"/>
    </i>
    <i i="43">
      <x v="43"/>
    </i>
    <i i="44">
      <x v="44"/>
    </i>
    <i i="45">
      <x v="45"/>
    </i>
    <i i="46">
      <x v="46"/>
    </i>
    <i i="47">
      <x v="47"/>
    </i>
    <i i="48">
      <x v="48"/>
    </i>
    <i i="49">
      <x v="49"/>
    </i>
    <i i="50">
      <x v="50"/>
    </i>
    <i i="51">
      <x v="51"/>
    </i>
    <i i="52">
      <x v="52"/>
    </i>
    <i i="53">
      <x v="53"/>
    </i>
    <i i="54">
      <x v="54"/>
    </i>
    <i i="55">
      <x v="55"/>
    </i>
  </rowItems>
  <colFields count="2">
    <field x="0"/>
    <field x="1"/>
  </colFields>
  <colItems count="2">
    <i>
      <x v="29"/>
      <x v="11"/>
    </i>
    <i t="default">
      <x v="29"/>
    </i>
  </colItems>
  <dataFields count="56">
    <dataField name="A.01.1 -  Longitud de Líneas de Explotación No Electrificadas Vía Simple (km) " fld="2" subtotal="average" baseField="0" baseItem="0" numFmtId="4"/>
    <dataField name="A.01.2 -  Longitud de Líneas de Explotación No Electrificadas Vía Doble o Múltiple (km) " fld="3" subtotal="average" baseField="0" baseItem="0" numFmtId="4"/>
    <dataField name="A.02.1 -  Longitud de Líneas de Explotación Electrificadas Vía Simple (km) " fld="4" subtotal="average" baseField="0" baseItem="0" numFmtId="4"/>
    <dataField name="A.02.2 -  Longitud de Líneas de Explotación Electrificadas Vía Doble o Múltiple (km) " fld="5" subtotal="average" baseField="0" baseItem="0" numFmtId="4"/>
    <dataField name="Total Líneas de Explotación " fld="6" subtotal="average" baseField="0" baseItem="27"/>
    <dataField name="Total Líneas de Servicios entre Cabeceras (km) (Progresiva) (en uso) " fld="8" subtotal="average" baseField="0" baseItem="27"/>
    <dataField name="Total Líneas de Explotación (EN USO) " fld="7" subtotal="average" baseField="0" baseItem="27"/>
    <dataField name="A.03.1 -  Longitud de Vías de Explotación No Electrificadas Troncales y Ramales (vía principal) (km) " fld="9" subtotal="average" baseField="0" baseItem="0" numFmtId="4"/>
    <dataField name="A.03.2 -  Longitud de Vías de Explotación No Electrificadas Auxiliares (vías de playa) (km) " fld="10" subtotal="average" baseField="0" baseItem="0" numFmtId="4"/>
    <dataField name="A.04.1 -  Longitud de Vías de Explotación Electrificadas Troncales y Ramales (vía principal) (km) " fld="11" subtotal="average" baseField="0" baseItem="0" numFmtId="4"/>
    <dataField name="A.04.2 -  Longitud de Vías de Explotación Electrificadas Auxiliares (vías de playa) (km) " fld="12" subtotal="average" baseField="0" baseItem="0" numFmtId="4"/>
    <dataField name="Total Vías (excluido Auxiliares) " fld="13" subtotal="average" baseField="0" baseItem="0" numFmtId="4"/>
    <dataField name="Total Vías (excluído Auxiliares) (EN USO) " fld="14" subtotal="average" baseField="0" baseItem="27" numFmtId="168"/>
    <dataField name="A.05.1 - Número de Estaciones en Explotación (cantidad) " fld="15" subtotal="average" baseField="0" baseItem="0" numFmtId="3"/>
    <dataField name="A.06.1 - Número de Paradas en Explotación (cantidad) " fld="16" subtotal="average" baseField="0" baseItem="0" numFmtId="3"/>
    <dataField name="A.07.1 - Número de Apeaderos en Explotación (cantidad) " fld="17" subtotal="average" baseField="0" baseItem="0" numFmtId="3"/>
    <dataField name="Total Estaciones " fld="18" subtotal="average" baseField="0" baseItem="0" numFmtId="3"/>
    <dataField name="A.08.1 - Pasos Vehiculares a Nivel Con Barreras Manuales (cantidad) " fld="19" subtotal="average" baseField="0" baseItem="0" numFmtId="3"/>
    <dataField name="A.08.2 - Pasos Vehiculares a Nivel Con Barreras Automáticas (cantidad) " fld="20" subtotal="average" baseField="0" baseItem="0" numFmtId="3"/>
    <dataField name="A.08.3 - Pasos Vehiculares a Nivel Con Señales Fonoluminosas (cantidad) " fld="21" subtotal="average" baseField="0" baseItem="0" numFmtId="3"/>
    <dataField name="A.08.4 - Pasos Vehiculares a Nivel Con Cruz de San Andrés (cantidad) " fld="22" subtotal="average" baseField="0" baseItem="0" numFmtId="3"/>
    <dataField name="A.08.5 - Pasos Vehiculares a Nivel Sin Señalización (cantidad) " fld="23" subtotal="average" baseField="0" baseItem="0" numFmtId="3"/>
    <dataField name="Total Pasos Vehiculares a Nivel " fld="24" subtotal="average" baseField="0" baseItem="0" numFmtId="3"/>
    <dataField name="A.09.1 - Pasos Vehiculares Bajo Nivel (vial + vial peatonal) (cantidad) " fld="25" subtotal="average" baseField="0" baseItem="0" numFmtId="3"/>
    <dataField name="A.09.2 - Pasos Vehiculares Sobre Nivel (vial + vial peatonal) (cantidad) " fld="26" subtotal="average" baseField="0" baseItem="0" numFmtId="3"/>
    <dataField name="A.09.3 - Pasos Vehiculares A Nivel (vial + vial peatonal) (cantidad) " fld="27" subtotal="average" baseField="0" baseItem="0" numFmtId="3"/>
    <dataField name="Total Pasos Vehiculares " fld="28" subtotal="average" baseField="0" baseItem="27" numFmtId="3"/>
    <dataField name="A.10.1 - Pasos Peatonales Bajo Nivel (cantidad) " fld="29" subtotal="average" baseField="0" baseItem="0" numFmtId="3"/>
    <dataField name="A.10.2 - Pasos Peatonales Sobre Nivel (cantidad) " fld="30" subtotal="average" baseField="0" baseItem="0" numFmtId="3"/>
    <dataField name="A.10.3 - Pasos Peatonales A Nivel (cantidad) " fld="31" subtotal="average" baseField="0" baseItem="0" numFmtId="3"/>
    <dataField name="Total Pasos Peatonales " fld="32" subtotal="average" baseField="0" baseItem="27" numFmtId="3"/>
    <dataField name="A.11.1 - Señalamiento Automático (km de línea) " fld="33" subtotal="average" baseField="0" baseItem="0" numFmtId="4"/>
    <dataField name="A.11.2 - Señalamiento Sin Señalamiento (km de línea) " fld="34" subtotal="average" baseField="0" baseItem="0" numFmtId="4"/>
    <dataField name="A.11.3 - Señalamiento Manual (km de línea) " fld="35" subtotal="average" baseField="0" baseItem="0" numFmtId="4"/>
    <dataField name="Total Señalamiento " fld="36" subtotal="average" baseField="0" baseItem="0" numFmtId="4"/>
    <dataField name="B.01.1 - Parque de Locomotoras Diesel Hasta 1300HP " fld="37" subtotal="average" baseField="0" baseItem="0" numFmtId="3"/>
    <dataField name="B.01.2 - Parque de Locomotoras Diesel desde 1301HP Hasta 1700HP " fld="38" subtotal="average" baseField="0" baseItem="0" numFmtId="3"/>
    <dataField name="B.01.2 - Parque de Locomotoras Diesel desde 1701HP " fld="39" subtotal="average" baseField="0" baseItem="0" numFmtId="3"/>
    <dataField name="Total Locomotoras " fld="40" subtotal="average" baseField="0" baseItem="0" numFmtId="3"/>
    <dataField name="B.02.1 - Parque de Coches Eléctricos Motrices " fld="41" subtotal="average" baseField="0" baseItem="0" numFmtId="3"/>
    <dataField name="B.02.2 - Parque de Coches Eléctricos Motrices Remolcados Tipo R " fld="42" subtotal="average" baseField="0" baseItem="0" numFmtId="3"/>
    <dataField name="B.02.3 - Parque de Coches Eléctricos Motrices Tipo R " fld="43" subtotal="average" baseField="0" baseItem="0" numFmtId="3"/>
    <dataField name="Total Coches Eléctricos " fld="44" subtotal="average" baseField="0" baseItem="0" numFmtId="3"/>
    <dataField name="B.03.1 - Parque de Coches Motores Motrices Remolcados " fld="45" subtotal="average" baseField="0" baseItem="0" numFmtId="3"/>
    <dataField name="B.03.2 - Parque de Coches Motores Motrices Intermedios " fld="46" subtotal="average" baseField="0" baseItem="0" numFmtId="3"/>
    <dataField name="B.03.3 - Parque de Coches Motores Motrices Cabina " fld="47" subtotal="average" baseField="0" baseItem="0" numFmtId="3"/>
    <dataField name="Total coches Motores " fld="48" subtotal="average" baseField="0" baseItem="0" numFmtId="3"/>
    <dataField name="B.04.1 - Parque de Coches Remolcados Clase Unica " fld="49" subtotal="average" baseField="0" baseItem="0" numFmtId="3"/>
    <dataField name="B.04.2 - Parque de Coches Remolcados Clase Unica Furgón " fld="50" subtotal="average" baseField="0" baseItem="0" numFmtId="3"/>
    <dataField name="B.04.3 - Parque de Coches Remolcados Clase Unica Cabina " fld="51" subtotal="average" baseField="0" baseItem="0" numFmtId="3"/>
    <dataField name="B.04.4 - Parque de Coches Remolcados de Larga Distancia (Turista+Pullman) " fld="52" subtotal="average" baseField="0" baseItem="0" numFmtId="3"/>
    <dataField name="B.04.5 - Parque de Coches Remolcados para Servicios Especiales (Cartoneros) " fld="53" subtotal="average" baseField="0" baseItem="0" numFmtId="3"/>
    <dataField name="Total Coches Remolcados " fld="54" subtotal="average" baseField="0" baseItem="0" numFmtId="3"/>
    <dataField name="B.05.1 - Parque de Locotractores " fld="55" subtotal="average" baseField="0" baseItem="0" numFmtId="3"/>
    <dataField name="B.06.1 - Parque de Vagones de Servicios Internos " fld="56" subtotal="average" baseField="0" baseItem="0" numFmtId="3"/>
    <dataField name="Trocha (mm) " fld="57" subtotal="average" baseField="0" baseItem="27" numFmtId="3"/>
  </dataFields>
  <formats count="86">
    <format dxfId="703">
      <pivotArea type="all" dataOnly="0" outline="0" fieldPosition="0"/>
    </format>
    <format dxfId="702">
      <pivotArea outline="0" collapsedLevelsAreSubtotals="1" fieldPosition="0"/>
    </format>
    <format dxfId="701">
      <pivotArea dataOnly="0" labelOnly="1" outline="0" fieldPosition="0">
        <references count="1">
          <reference field="4294967294" count="46">
            <x v="0"/>
            <x v="1"/>
            <x v="2"/>
            <x v="3"/>
            <x v="7"/>
            <x v="8"/>
            <x v="9"/>
            <x v="10"/>
            <x v="11"/>
            <x v="13"/>
            <x v="14"/>
            <x v="15"/>
            <x v="16"/>
            <x v="17"/>
            <x v="18"/>
            <x v="19"/>
            <x v="20"/>
            <x v="21"/>
            <x v="22"/>
            <x v="23"/>
            <x v="24"/>
            <x v="25"/>
            <x v="27"/>
            <x v="28"/>
            <x v="29"/>
            <x v="31"/>
            <x v="32"/>
            <x v="33"/>
            <x v="34"/>
            <x v="35"/>
            <x v="36"/>
            <x v="37"/>
            <x v="38"/>
            <x v="39"/>
            <x v="40"/>
            <x v="41"/>
            <x v="42"/>
            <x v="43"/>
            <x v="44"/>
            <x v="45"/>
            <x v="46"/>
            <x v="47"/>
            <x v="48"/>
            <x v="49"/>
            <x v="50"/>
            <x v="51"/>
          </reference>
        </references>
      </pivotArea>
    </format>
    <format dxfId="700">
      <pivotArea dataOnly="0" labelOnly="1" outline="0" fieldPosition="0">
        <references count="1">
          <reference field="4294967294" count="3">
            <x v="52"/>
            <x v="53"/>
            <x v="54"/>
          </reference>
        </references>
      </pivotArea>
    </format>
    <format dxfId="699">
      <pivotArea dataOnly="0" labelOnly="1" fieldPosition="0">
        <references count="1">
          <reference field="0" count="0"/>
        </references>
      </pivotArea>
    </format>
    <format dxfId="698">
      <pivotArea dataOnly="0" labelOnly="1" grandCol="1" outline="0" fieldPosition="0"/>
    </format>
    <format dxfId="697">
      <pivotArea outline="0" fieldPosition="0">
        <references count="1">
          <reference field="4294967294" count="1">
            <x v="1"/>
          </reference>
        </references>
      </pivotArea>
    </format>
    <format dxfId="696">
      <pivotArea outline="0" fieldPosition="0">
        <references count="1">
          <reference field="4294967294" count="1">
            <x v="0"/>
          </reference>
        </references>
      </pivotArea>
    </format>
    <format dxfId="695">
      <pivotArea outline="0" fieldPosition="0">
        <references count="1">
          <reference field="4294967294" count="1">
            <x v="2"/>
          </reference>
        </references>
      </pivotArea>
    </format>
    <format dxfId="694">
      <pivotArea outline="0" fieldPosition="0">
        <references count="1">
          <reference field="4294967294" count="1">
            <x v="3"/>
          </reference>
        </references>
      </pivotArea>
    </format>
    <format dxfId="693">
      <pivotArea outline="0" fieldPosition="0">
        <references count="1">
          <reference field="4294967294" count="1">
            <x v="7"/>
          </reference>
        </references>
      </pivotArea>
    </format>
    <format dxfId="692">
      <pivotArea outline="0" fieldPosition="0">
        <references count="1">
          <reference field="4294967294" count="1">
            <x v="8"/>
          </reference>
        </references>
      </pivotArea>
    </format>
    <format dxfId="691">
      <pivotArea outline="0" fieldPosition="0">
        <references count="1">
          <reference field="4294967294" count="1">
            <x v="9"/>
          </reference>
        </references>
      </pivotArea>
    </format>
    <format dxfId="690">
      <pivotArea outline="0" fieldPosition="0">
        <references count="1">
          <reference field="4294967294" count="1">
            <x v="10"/>
          </reference>
        </references>
      </pivotArea>
    </format>
    <format dxfId="689">
      <pivotArea outline="0" fieldPosition="0">
        <references count="1">
          <reference field="4294967294" count="1">
            <x v="11"/>
          </reference>
        </references>
      </pivotArea>
    </format>
    <format dxfId="688">
      <pivotArea outline="0" fieldPosition="0">
        <references count="1">
          <reference field="4294967294" count="1">
            <x v="18"/>
          </reference>
        </references>
      </pivotArea>
    </format>
    <format dxfId="687">
      <pivotArea outline="0" fieldPosition="0">
        <references count="1">
          <reference field="4294967294" count="1">
            <x v="13"/>
          </reference>
        </references>
      </pivotArea>
    </format>
    <format dxfId="686">
      <pivotArea outline="0" fieldPosition="0">
        <references count="1">
          <reference field="4294967294" count="1">
            <x v="14"/>
          </reference>
        </references>
      </pivotArea>
    </format>
    <format dxfId="685">
      <pivotArea outline="0" fieldPosition="0">
        <references count="1">
          <reference field="4294967294" count="1">
            <x v="15"/>
          </reference>
        </references>
      </pivotArea>
    </format>
    <format dxfId="684">
      <pivotArea outline="0" fieldPosition="0">
        <references count="1">
          <reference field="4294967294" count="1">
            <x v="16"/>
          </reference>
        </references>
      </pivotArea>
    </format>
    <format dxfId="683">
      <pivotArea outline="0" fieldPosition="0">
        <references count="1">
          <reference field="4294967294" count="1">
            <x v="17"/>
          </reference>
        </references>
      </pivotArea>
    </format>
    <format dxfId="682">
      <pivotArea outline="0" fieldPosition="0">
        <references count="1">
          <reference field="4294967294" count="1">
            <x v="19"/>
          </reference>
        </references>
      </pivotArea>
    </format>
    <format dxfId="681">
      <pivotArea outline="0" fieldPosition="0">
        <references count="1">
          <reference field="4294967294" count="1">
            <x v="20"/>
          </reference>
        </references>
      </pivotArea>
    </format>
    <format dxfId="680">
      <pivotArea outline="0" fieldPosition="0">
        <references count="1">
          <reference field="4294967294" count="1">
            <x v="21"/>
          </reference>
        </references>
      </pivotArea>
    </format>
    <format dxfId="679">
      <pivotArea outline="0" fieldPosition="0">
        <references count="1">
          <reference field="4294967294" count="1">
            <x v="22"/>
          </reference>
        </references>
      </pivotArea>
    </format>
    <format dxfId="678">
      <pivotArea outline="0" fieldPosition="0">
        <references count="1">
          <reference field="4294967294" count="1">
            <x v="23"/>
          </reference>
        </references>
      </pivotArea>
    </format>
    <format dxfId="677">
      <pivotArea outline="0" fieldPosition="0">
        <references count="1">
          <reference field="4294967294" count="1">
            <x v="24"/>
          </reference>
        </references>
      </pivotArea>
    </format>
    <format dxfId="676">
      <pivotArea outline="0" fieldPosition="0">
        <references count="1">
          <reference field="4294967294" count="1">
            <x v="25"/>
          </reference>
        </references>
      </pivotArea>
    </format>
    <format dxfId="675">
      <pivotArea outline="0" fieldPosition="0">
        <references count="1">
          <reference field="4294967294" count="1">
            <x v="27"/>
          </reference>
        </references>
      </pivotArea>
    </format>
    <format dxfId="674">
      <pivotArea outline="0" fieldPosition="0">
        <references count="1">
          <reference field="4294967294" count="1">
            <x v="28"/>
          </reference>
        </references>
      </pivotArea>
    </format>
    <format dxfId="673">
      <pivotArea outline="0" fieldPosition="0">
        <references count="1">
          <reference field="4294967294" count="1">
            <x v="29"/>
          </reference>
        </references>
      </pivotArea>
    </format>
    <format dxfId="672">
      <pivotArea outline="0" fieldPosition="0">
        <references count="1">
          <reference field="4294967294" count="1">
            <x v="31"/>
          </reference>
        </references>
      </pivotArea>
    </format>
    <format dxfId="671">
      <pivotArea outline="0" fieldPosition="0">
        <references count="1">
          <reference field="4294967294" count="1">
            <x v="32"/>
          </reference>
        </references>
      </pivotArea>
    </format>
    <format dxfId="670">
      <pivotArea outline="0" fieldPosition="0">
        <references count="1">
          <reference field="4294967294" count="1">
            <x v="33"/>
          </reference>
        </references>
      </pivotArea>
    </format>
    <format dxfId="669">
      <pivotArea outline="0" fieldPosition="0">
        <references count="1">
          <reference field="4294967294" count="1">
            <x v="34"/>
          </reference>
        </references>
      </pivotArea>
    </format>
    <format dxfId="668">
      <pivotArea outline="0" fieldPosition="0">
        <references count="1">
          <reference field="4294967294" count="1">
            <x v="35"/>
          </reference>
        </references>
      </pivotArea>
    </format>
    <format dxfId="667">
      <pivotArea outline="0" fieldPosition="0">
        <references count="1">
          <reference field="4294967294" count="1">
            <x v="36"/>
          </reference>
        </references>
      </pivotArea>
    </format>
    <format dxfId="666">
      <pivotArea outline="0" fieldPosition="0">
        <references count="1">
          <reference field="4294967294" count="1">
            <x v="37"/>
          </reference>
        </references>
      </pivotArea>
    </format>
    <format dxfId="665">
      <pivotArea outline="0" fieldPosition="0">
        <references count="1">
          <reference field="4294967294" count="1">
            <x v="39"/>
          </reference>
        </references>
      </pivotArea>
    </format>
    <format dxfId="664">
      <pivotArea outline="0" fieldPosition="0">
        <references count="1">
          <reference field="4294967294" count="1">
            <x v="38"/>
          </reference>
        </references>
      </pivotArea>
    </format>
    <format dxfId="663">
      <pivotArea outline="0" fieldPosition="0">
        <references count="1">
          <reference field="4294967294" count="1">
            <x v="40"/>
          </reference>
        </references>
      </pivotArea>
    </format>
    <format dxfId="662">
      <pivotArea outline="0" fieldPosition="0">
        <references count="1">
          <reference field="4294967294" count="1">
            <x v="41"/>
          </reference>
        </references>
      </pivotArea>
    </format>
    <format dxfId="661">
      <pivotArea outline="0" fieldPosition="0">
        <references count="1">
          <reference field="4294967294" count="1">
            <x v="43"/>
          </reference>
        </references>
      </pivotArea>
    </format>
    <format dxfId="660">
      <pivotArea outline="0" fieldPosition="0">
        <references count="1">
          <reference field="4294967294" count="1">
            <x v="42"/>
          </reference>
        </references>
      </pivotArea>
    </format>
    <format dxfId="659">
      <pivotArea outline="0" fieldPosition="0">
        <references count="1">
          <reference field="4294967294" count="1">
            <x v="44"/>
          </reference>
        </references>
      </pivotArea>
    </format>
    <format dxfId="658">
      <pivotArea outline="0" fieldPosition="0">
        <references count="1">
          <reference field="4294967294" count="1">
            <x v="45"/>
          </reference>
        </references>
      </pivotArea>
    </format>
    <format dxfId="657">
      <pivotArea outline="0" fieldPosition="0">
        <references count="1">
          <reference field="4294967294" count="1">
            <x v="46"/>
          </reference>
        </references>
      </pivotArea>
    </format>
    <format dxfId="656">
      <pivotArea outline="0" fieldPosition="0">
        <references count="1">
          <reference field="4294967294" count="1">
            <x v="47"/>
          </reference>
        </references>
      </pivotArea>
    </format>
    <format dxfId="655">
      <pivotArea outline="0" fieldPosition="0">
        <references count="1">
          <reference field="4294967294" count="1">
            <x v="48"/>
          </reference>
        </references>
      </pivotArea>
    </format>
    <format dxfId="654">
      <pivotArea outline="0" fieldPosition="0">
        <references count="1">
          <reference field="4294967294" count="1">
            <x v="49"/>
          </reference>
        </references>
      </pivotArea>
    </format>
    <format dxfId="653">
      <pivotArea outline="0" fieldPosition="0">
        <references count="1">
          <reference field="4294967294" count="1">
            <x v="50"/>
          </reference>
        </references>
      </pivotArea>
    </format>
    <format dxfId="652">
      <pivotArea outline="0" fieldPosition="0">
        <references count="1">
          <reference field="4294967294" count="1">
            <x v="51"/>
          </reference>
        </references>
      </pivotArea>
    </format>
    <format dxfId="651">
      <pivotArea outline="0" fieldPosition="0">
        <references count="1">
          <reference field="4294967294" count="1">
            <x v="52"/>
          </reference>
        </references>
      </pivotArea>
    </format>
    <format dxfId="650">
      <pivotArea outline="0" fieldPosition="0">
        <references count="1">
          <reference field="4294967294" count="1">
            <x v="53"/>
          </reference>
        </references>
      </pivotArea>
    </format>
    <format dxfId="649">
      <pivotArea outline="0" fieldPosition="0">
        <references count="1">
          <reference field="4294967294" count="1">
            <x v="54"/>
          </reference>
        </references>
      </pivotArea>
    </format>
    <format dxfId="648">
      <pivotArea collapsedLevelsAreSubtotals="1" fieldPosition="0">
        <references count="1">
          <reference field="4294967294" count="1">
            <x v="11"/>
          </reference>
        </references>
      </pivotArea>
    </format>
    <format dxfId="647">
      <pivotArea dataOnly="0" labelOnly="1" outline="0" fieldPosition="0">
        <references count="1">
          <reference field="4294967294" count="1">
            <x v="11"/>
          </reference>
        </references>
      </pivotArea>
    </format>
    <format dxfId="646">
      <pivotArea collapsedLevelsAreSubtotals="1" fieldPosition="0">
        <references count="1">
          <reference field="4294967294" count="1">
            <x v="16"/>
          </reference>
        </references>
      </pivotArea>
    </format>
    <format dxfId="645">
      <pivotArea dataOnly="0" labelOnly="1" outline="0" fieldPosition="0">
        <references count="1">
          <reference field="4294967294" count="1">
            <x v="16"/>
          </reference>
        </references>
      </pivotArea>
    </format>
    <format dxfId="644">
      <pivotArea collapsedLevelsAreSubtotals="1" fieldPosition="0">
        <references count="1">
          <reference field="4294967294" count="1">
            <x v="22"/>
          </reference>
        </references>
      </pivotArea>
    </format>
    <format dxfId="643">
      <pivotArea dataOnly="0" labelOnly="1" outline="0" fieldPosition="0">
        <references count="1">
          <reference field="4294967294" count="1">
            <x v="22"/>
          </reference>
        </references>
      </pivotArea>
    </format>
    <format dxfId="642">
      <pivotArea collapsedLevelsAreSubtotals="1" fieldPosition="0">
        <references count="1">
          <reference field="4294967294" count="1">
            <x v="34"/>
          </reference>
        </references>
      </pivotArea>
    </format>
    <format dxfId="641">
      <pivotArea dataOnly="0" labelOnly="1" outline="0" fieldPosition="0">
        <references count="1">
          <reference field="4294967294" count="1">
            <x v="34"/>
          </reference>
        </references>
      </pivotArea>
    </format>
    <format dxfId="640">
      <pivotArea collapsedLevelsAreSubtotals="1" fieldPosition="0">
        <references count="1">
          <reference field="4294967294" count="1">
            <x v="38"/>
          </reference>
        </references>
      </pivotArea>
    </format>
    <format dxfId="639">
      <pivotArea dataOnly="0" labelOnly="1" outline="0" fieldPosition="0">
        <references count="1">
          <reference field="4294967294" count="1">
            <x v="38"/>
          </reference>
        </references>
      </pivotArea>
    </format>
    <format dxfId="638">
      <pivotArea collapsedLevelsAreSubtotals="1" fieldPosition="0">
        <references count="1">
          <reference field="4294967294" count="1">
            <x v="42"/>
          </reference>
        </references>
      </pivotArea>
    </format>
    <format dxfId="637">
      <pivotArea dataOnly="0" labelOnly="1" outline="0" fieldPosition="0">
        <references count="1">
          <reference field="4294967294" count="1">
            <x v="42"/>
          </reference>
        </references>
      </pivotArea>
    </format>
    <format dxfId="636">
      <pivotArea collapsedLevelsAreSubtotals="1" fieldPosition="0">
        <references count="1">
          <reference field="4294967294" count="1">
            <x v="46"/>
          </reference>
        </references>
      </pivotArea>
    </format>
    <format dxfId="635">
      <pivotArea dataOnly="0" labelOnly="1" outline="0" fieldPosition="0">
        <references count="1">
          <reference field="4294967294" count="1">
            <x v="46"/>
          </reference>
        </references>
      </pivotArea>
    </format>
    <format dxfId="634">
      <pivotArea collapsedLevelsAreSubtotals="1" fieldPosition="0">
        <references count="1">
          <reference field="4294967294" count="1">
            <x v="52"/>
          </reference>
        </references>
      </pivotArea>
    </format>
    <format dxfId="633">
      <pivotArea dataOnly="0" labelOnly="1" outline="0" fieldPosition="0">
        <references count="1">
          <reference field="4294967294" count="1">
            <x v="52"/>
          </reference>
        </references>
      </pivotArea>
    </format>
    <format dxfId="632">
      <pivotArea collapsedLevelsAreSubtotals="1" fieldPosition="0">
        <references count="1">
          <reference field="4294967294" count="3">
            <x v="4"/>
            <x v="5"/>
            <x v="6"/>
          </reference>
        </references>
      </pivotArea>
    </format>
    <format dxfId="631">
      <pivotArea dataOnly="0" labelOnly="1" outline="0" fieldPosition="0">
        <references count="1">
          <reference field="4294967294" count="3">
            <x v="4"/>
            <x v="5"/>
            <x v="6"/>
          </reference>
        </references>
      </pivotArea>
    </format>
    <format dxfId="630">
      <pivotArea outline="0" fieldPosition="0">
        <references count="1">
          <reference field="4294967294" count="1">
            <x v="12"/>
          </reference>
        </references>
      </pivotArea>
    </format>
    <format dxfId="629">
      <pivotArea collapsedLevelsAreSubtotals="1" fieldPosition="0">
        <references count="1">
          <reference field="4294967294" count="1">
            <x v="12"/>
          </reference>
        </references>
      </pivotArea>
    </format>
    <format dxfId="628">
      <pivotArea dataOnly="0" labelOnly="1" outline="0" fieldPosition="0">
        <references count="1">
          <reference field="4294967294" count="1">
            <x v="12"/>
          </reference>
        </references>
      </pivotArea>
    </format>
    <format dxfId="627">
      <pivotArea outline="0" fieldPosition="0">
        <references count="1">
          <reference field="4294967294" count="1">
            <x v="26"/>
          </reference>
        </references>
      </pivotArea>
    </format>
    <format dxfId="626">
      <pivotArea collapsedLevelsAreSubtotals="1" fieldPosition="0">
        <references count="1">
          <reference field="4294967294" count="1">
            <x v="26"/>
          </reference>
        </references>
      </pivotArea>
    </format>
    <format dxfId="625">
      <pivotArea dataOnly="0" labelOnly="1" outline="0" fieldPosition="0">
        <references count="1">
          <reference field="4294967294" count="1">
            <x v="26"/>
          </reference>
        </references>
      </pivotArea>
    </format>
    <format dxfId="624">
      <pivotArea outline="0" fieldPosition="0">
        <references count="1">
          <reference field="4294967294" count="1">
            <x v="30"/>
          </reference>
        </references>
      </pivotArea>
    </format>
    <format dxfId="623">
      <pivotArea collapsedLevelsAreSubtotals="1" fieldPosition="0">
        <references count="1">
          <reference field="4294967294" count="1">
            <x v="30"/>
          </reference>
        </references>
      </pivotArea>
    </format>
    <format dxfId="622">
      <pivotArea dataOnly="0" labelOnly="1" outline="0" fieldPosition="0">
        <references count="1">
          <reference field="4294967294" count="1">
            <x v="30"/>
          </reference>
        </references>
      </pivotArea>
    </format>
    <format dxfId="621">
      <pivotArea outline="0" fieldPosition="0">
        <references count="1">
          <reference field="4294967294" count="1">
            <x v="55"/>
          </reference>
        </references>
      </pivotArea>
    </format>
    <format dxfId="620">
      <pivotArea collapsedLevelsAreSubtotals="1" fieldPosition="0">
        <references count="1">
          <reference field="4294967294" count="1">
            <x v="55"/>
          </reference>
        </references>
      </pivotArea>
    </format>
    <format dxfId="619">
      <pivotArea dataOnly="0" labelOnly="1" outline="0" fieldPosition="0">
        <references count="1">
          <reference field="4294967294" count="1">
            <x v="55"/>
          </reference>
        </references>
      </pivotArea>
    </format>
    <format dxfId="618">
      <pivotArea collapsedLevelsAreSubtotals="1" fieldPosition="0">
        <references count="1">
          <reference field="4294967294" count="1">
            <x v="5"/>
          </reference>
        </references>
      </pivotArea>
    </format>
  </formats>
  <pivotTableStyleInfo name="PivotStyleMedium2" showRowHeaders="1" showColHeaders="1" showRowStripes="0" showColStripes="1" showLastColumn="1"/>
  <extLst>
    <ext xmlns:x14="http://schemas.microsoft.com/office/spreadsheetml/2009/9/main" uri="{962EF5D1-5CA2-4c93-8EF4-DBF5C05439D2}">
      <x14:pivotTableDefinition xmlns:xm="http://schemas.microsoft.com/office/excel/2006/main" hideValuesRow="1"/>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mc:Ignorable="x" name="SegmentaciónDeDatos_AÑO413" sourceName="AÑO">
  <pivotTables>
    <pivotTable tabId="84" name="Tabla dinámica7"/>
  </pivotTables>
  <data>
    <tabular pivotCacheId="8" sortOrder="descending">
      <items count="30">
        <i x="29" s="1"/>
        <i x="28"/>
        <i x="27"/>
        <i x="26"/>
        <i x="25"/>
        <i x="24"/>
        <i x="23"/>
        <i x="22"/>
        <i x="21"/>
        <i x="20"/>
        <i x="19"/>
        <i x="18"/>
        <i x="17"/>
        <i x="16"/>
        <i x="15"/>
        <i x="14"/>
        <i x="13"/>
        <i x="12"/>
        <i x="11"/>
        <i x="10"/>
        <i x="9"/>
        <i x="8"/>
        <i x="7"/>
        <i x="6"/>
        <i x="5"/>
        <i x="4"/>
        <i x="3"/>
        <i x="2"/>
        <i x="1"/>
        <i x="0"/>
      </items>
    </tabular>
  </data>
</slicerCacheDefinition>
</file>

<file path=xl/slicerCaches/slicerCache10.xml><?xml version="1.0" encoding="utf-8"?>
<slicerCacheDefinition xmlns="http://schemas.microsoft.com/office/spreadsheetml/2009/9/main" xmlns:mc="http://schemas.openxmlformats.org/markup-compatibility/2006" xmlns:x="http://schemas.openxmlformats.org/spreadsheetml/2006/main" mc:Ignorable="x" name="SegmentaciónDeDatos_MES" sourceName="MES">
  <pivotTables>
    <pivotTable tabId="61" name="Tabla dinámica7"/>
  </pivotTables>
  <data>
    <tabular pivotCacheId="9">
      <items count="12">
        <i x="0"/>
        <i x="1"/>
        <i x="2"/>
        <i x="3"/>
        <i x="4"/>
        <i x="5"/>
        <i x="6"/>
        <i x="7"/>
        <i x="8"/>
        <i x="9"/>
        <i x="10"/>
        <i x="11" s="1"/>
      </items>
    </tabular>
  </data>
</slicerCacheDefinition>
</file>

<file path=xl/slicerCaches/slicerCache11.xml><?xml version="1.0" encoding="utf-8"?>
<slicerCacheDefinition xmlns="http://schemas.microsoft.com/office/spreadsheetml/2009/9/main" xmlns:mc="http://schemas.openxmlformats.org/markup-compatibility/2006" xmlns:x="http://schemas.openxmlformats.org/spreadsheetml/2006/main" mc:Ignorable="x" name="SegmentaciónDeDatos_MES1" sourceName="MES">
  <pivotTables>
    <pivotTable tabId="84" name="Tabla dinámica7"/>
  </pivotTables>
  <data>
    <tabular pivotCacheId="8">
      <items count="12">
        <i x="0"/>
        <i x="1"/>
        <i x="2"/>
        <i x="3"/>
        <i x="4"/>
        <i x="5"/>
        <i x="6"/>
        <i x="7"/>
        <i x="8"/>
        <i x="9"/>
        <i x="10"/>
        <i x="11" s="1"/>
      </items>
    </tabular>
  </data>
</slicerCacheDefinition>
</file>

<file path=xl/slicerCaches/slicerCache12.xml><?xml version="1.0" encoding="utf-8"?>
<slicerCacheDefinition xmlns="http://schemas.microsoft.com/office/spreadsheetml/2009/9/main" xmlns:mc="http://schemas.openxmlformats.org/markup-compatibility/2006" xmlns:x="http://schemas.openxmlformats.org/spreadsheetml/2006/main" mc:Ignorable="x" name="SegmentaciónDeDatos_MES2" sourceName="MES">
  <pivotTables>
    <pivotTable tabId="65" name="Tabla dinámica7"/>
  </pivotTables>
  <data>
    <tabular pivotCacheId="7">
      <items count="12">
        <i x="0"/>
        <i x="1"/>
        <i x="2"/>
        <i x="3"/>
        <i x="4"/>
        <i x="5"/>
        <i x="6"/>
        <i x="7"/>
        <i x="8"/>
        <i x="9"/>
        <i x="10"/>
        <i x="11" s="1"/>
      </items>
    </tabular>
  </data>
</slicerCacheDefinition>
</file>

<file path=xl/slicerCaches/slicerCache13.xml><?xml version="1.0" encoding="utf-8"?>
<slicerCacheDefinition xmlns="http://schemas.microsoft.com/office/spreadsheetml/2009/9/main" xmlns:mc="http://schemas.openxmlformats.org/markup-compatibility/2006" xmlns:x="http://schemas.openxmlformats.org/spreadsheetml/2006/main" mc:Ignorable="x" name="SegmentaciónDeDatos_MES3" sourceName="MES">
  <pivotTables>
    <pivotTable tabId="71" name="Tabla dinámica7"/>
  </pivotTables>
  <data>
    <tabular pivotCacheId="6">
      <items count="12">
        <i x="0"/>
        <i x="1"/>
        <i x="2"/>
        <i x="3"/>
        <i x="4"/>
        <i x="5"/>
        <i x="6"/>
        <i x="7"/>
        <i x="8"/>
        <i x="9"/>
        <i x="10"/>
        <i x="11" s="1"/>
      </items>
    </tabular>
  </data>
</slicerCacheDefinition>
</file>

<file path=xl/slicerCaches/slicerCache14.xml><?xml version="1.0" encoding="utf-8"?>
<slicerCacheDefinition xmlns="http://schemas.microsoft.com/office/spreadsheetml/2009/9/main" xmlns:mc="http://schemas.openxmlformats.org/markup-compatibility/2006" xmlns:x="http://schemas.openxmlformats.org/spreadsheetml/2006/main" mc:Ignorable="x" name="SegmentaciónDeDatos_MES4" sourceName="MES">
  <pivotTables>
    <pivotTable tabId="74" name="Tabla dinámica7"/>
  </pivotTables>
  <data>
    <tabular pivotCacheId="5">
      <items count="12">
        <i x="0"/>
        <i x="1"/>
        <i x="2"/>
        <i x="3"/>
        <i x="4"/>
        <i x="5"/>
        <i x="6"/>
        <i x="7"/>
        <i x="8"/>
        <i x="9"/>
        <i x="10"/>
        <i x="11" s="1"/>
      </items>
    </tabular>
  </data>
</slicerCacheDefinition>
</file>

<file path=xl/slicerCaches/slicerCache15.xml><?xml version="1.0" encoding="utf-8"?>
<slicerCacheDefinition xmlns="http://schemas.microsoft.com/office/spreadsheetml/2009/9/main" xmlns:mc="http://schemas.openxmlformats.org/markup-compatibility/2006" xmlns:x="http://schemas.openxmlformats.org/spreadsheetml/2006/main" mc:Ignorable="x" name="SegmentaciónDeDatos_MES5" sourceName="MES">
  <pivotTables>
    <pivotTable tabId="68" name="Tabla dinámica7"/>
  </pivotTables>
  <data>
    <tabular pivotCacheId="4">
      <items count="12">
        <i x="0"/>
        <i x="1"/>
        <i x="2"/>
        <i x="3"/>
        <i x="4"/>
        <i x="5"/>
        <i x="6"/>
        <i x="7"/>
        <i x="8"/>
        <i x="9"/>
        <i x="10"/>
        <i x="11" s="1"/>
      </items>
    </tabular>
  </data>
</slicerCacheDefinition>
</file>

<file path=xl/slicerCaches/slicerCache16.xml><?xml version="1.0" encoding="utf-8"?>
<slicerCacheDefinition xmlns="http://schemas.microsoft.com/office/spreadsheetml/2009/9/main" xmlns:mc="http://schemas.openxmlformats.org/markup-compatibility/2006" xmlns:x="http://schemas.openxmlformats.org/spreadsheetml/2006/main" mc:Ignorable="x" name="SegmentaciónDeDatos_MES6" sourceName="MES">
  <pivotTables>
    <pivotTable tabId="80" name="Tabla dinámica7"/>
  </pivotTables>
  <data>
    <tabular pivotCacheId="3">
      <items count="12">
        <i x="0"/>
        <i x="1"/>
        <i x="2"/>
        <i x="3"/>
        <i x="4"/>
        <i x="5"/>
        <i x="6"/>
        <i x="7"/>
        <i x="8"/>
        <i x="9"/>
        <i x="10"/>
        <i x="11" s="1"/>
      </items>
    </tabular>
  </data>
</slicerCacheDefinition>
</file>

<file path=xl/slicerCaches/slicerCache17.xml><?xml version="1.0" encoding="utf-8"?>
<slicerCacheDefinition xmlns="http://schemas.microsoft.com/office/spreadsheetml/2009/9/main" xmlns:mc="http://schemas.openxmlformats.org/markup-compatibility/2006" xmlns:x="http://schemas.openxmlformats.org/spreadsheetml/2006/main" mc:Ignorable="x" name="SegmentaciónDeDatos_MES7" sourceName="MES">
  <pivotTables>
    <pivotTable tabId="58" name="Tabla dinámica7"/>
  </pivotTables>
  <data>
    <tabular pivotCacheId="2">
      <items count="12">
        <i x="0"/>
        <i x="1"/>
        <i x="2"/>
        <i x="3"/>
        <i x="4"/>
        <i x="5"/>
        <i x="6"/>
        <i x="7"/>
        <i x="8"/>
        <i x="9"/>
        <i x="10"/>
        <i x="11" s="1"/>
      </items>
    </tabular>
  </data>
</slicerCacheDefinition>
</file>

<file path=xl/slicerCaches/slicerCache18.xml><?xml version="1.0" encoding="utf-8"?>
<slicerCacheDefinition xmlns="http://schemas.microsoft.com/office/spreadsheetml/2009/9/main" xmlns:mc="http://schemas.openxmlformats.org/markup-compatibility/2006" xmlns:x="http://schemas.openxmlformats.org/spreadsheetml/2006/main" mc:Ignorable="x" name="SegmentaciónDeDatos_MES8" sourceName="MES">
  <pivotTables>
    <pivotTable tabId="77" name="Tabla dinámica7"/>
  </pivotTables>
  <data>
    <tabular pivotCacheId="1">
      <items count="12">
        <i x="0"/>
        <i x="1"/>
        <i x="2"/>
        <i x="3"/>
        <i x="4"/>
        <i x="5"/>
        <i x="6"/>
        <i x="7"/>
        <i x="8"/>
        <i x="9"/>
        <i x="10"/>
        <i x="11" s="1"/>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mc:Ignorable="x" name="SegmentaciónDeDatos_AÑO43" sourceName="AÑO">
  <pivotTables>
    <pivotTable tabId="80" name="Tabla dinámica7"/>
  </pivotTables>
  <data>
    <tabular pivotCacheId="3" sortOrder="descending">
      <items count="30">
        <i x="29" s="1"/>
        <i x="28"/>
        <i x="27"/>
        <i x="26"/>
        <i x="25"/>
        <i x="24"/>
        <i x="23"/>
        <i x="22"/>
        <i x="21"/>
        <i x="20"/>
        <i x="19"/>
        <i x="18"/>
        <i x="17"/>
        <i x="16"/>
        <i x="15"/>
        <i x="14"/>
        <i x="13"/>
        <i x="12"/>
        <i x="11"/>
        <i x="10"/>
        <i x="9"/>
        <i x="8"/>
        <i x="7"/>
        <i x="6"/>
        <i x="5"/>
        <i x="4"/>
        <i x="3"/>
        <i x="2"/>
        <i x="1"/>
        <i x="0"/>
      </items>
    </tabular>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mc:Ignorable="x" name="SegmentaciónDeDatos_AÑO41211" sourceName="AÑO">
  <pivotTables>
    <pivotTable tabId="77" name="Tabla dinámica7"/>
  </pivotTables>
  <data>
    <tabular pivotCacheId="1" sortOrder="descending">
      <items count="30">
        <i x="29" s="1"/>
        <i x="28"/>
        <i x="27"/>
        <i x="26"/>
        <i x="25"/>
        <i x="24"/>
        <i x="23"/>
        <i x="22"/>
        <i x="21"/>
        <i x="20"/>
        <i x="19"/>
        <i x="18"/>
        <i x="17"/>
        <i x="16"/>
        <i x="15"/>
        <i x="14"/>
        <i x="13"/>
        <i x="12"/>
        <i x="11"/>
        <i x="10"/>
        <i x="9"/>
        <i x="8"/>
        <i x="7"/>
        <i x="6"/>
        <i x="5"/>
        <i x="4"/>
        <i x="3"/>
        <i x="2"/>
        <i x="1"/>
        <i x="0"/>
      </items>
    </tabular>
  </data>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mc:Ignorable="x" name="SegmentaciónDeDatos_AÑO4121" sourceName="AÑO">
  <pivotTables>
    <pivotTable tabId="74" name="Tabla dinámica7"/>
  </pivotTables>
  <data>
    <tabular pivotCacheId="5" sortOrder="descending">
      <items count="30">
        <i x="29" s="1"/>
        <i x="28"/>
        <i x="27"/>
        <i x="26"/>
        <i x="25"/>
        <i x="24"/>
        <i x="23"/>
        <i x="22"/>
        <i x="21"/>
        <i x="20"/>
        <i x="19"/>
        <i x="18"/>
        <i x="17"/>
        <i x="16"/>
        <i x="15"/>
        <i x="14"/>
        <i x="13"/>
        <i x="12"/>
        <i x="11"/>
        <i x="10"/>
        <i x="9"/>
        <i x="8"/>
        <i x="7"/>
        <i x="6"/>
        <i x="5"/>
        <i x="4"/>
        <i x="3"/>
        <i x="2"/>
        <i x="1"/>
        <i x="0"/>
      </items>
    </tabular>
  </data>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mc:Ignorable="x" name="SegmentaciónDeDatos_AÑO412" sourceName="AÑO">
  <pivotTables>
    <pivotTable tabId="71" name="Tabla dinámica7"/>
  </pivotTables>
  <data>
    <tabular pivotCacheId="6" sortOrder="descending">
      <items count="30">
        <i x="29" s="1"/>
        <i x="28"/>
        <i x="27"/>
        <i x="26"/>
        <i x="25"/>
        <i x="24"/>
        <i x="23"/>
        <i x="22"/>
        <i x="21"/>
        <i x="20"/>
        <i x="19"/>
        <i x="18"/>
        <i x="17"/>
        <i x="16"/>
        <i x="15"/>
        <i x="14"/>
        <i x="13"/>
        <i x="12"/>
        <i x="11"/>
        <i x="10"/>
        <i x="9"/>
        <i x="8"/>
        <i x="7"/>
        <i x="6"/>
        <i x="5"/>
        <i x="4"/>
        <i x="3"/>
        <i x="2"/>
        <i x="1"/>
        <i x="0"/>
      </items>
    </tabular>
  </data>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mc:Ignorable="x" name="SegmentaciónDeDatos_AÑO411" sourceName="AÑO">
  <pivotTables>
    <pivotTable tabId="68" name="Tabla dinámica7"/>
  </pivotTables>
  <data>
    <tabular pivotCacheId="4" sortOrder="descending">
      <items count="30">
        <i x="29" s="1"/>
        <i x="28"/>
        <i x="27"/>
        <i x="26"/>
        <i x="25"/>
        <i x="24"/>
        <i x="23"/>
        <i x="22"/>
        <i x="21"/>
        <i x="20"/>
        <i x="19"/>
        <i x="18"/>
        <i x="17"/>
        <i x="16"/>
        <i x="15"/>
        <i x="14"/>
        <i x="13"/>
        <i x="12"/>
        <i x="11"/>
        <i x="10"/>
        <i x="9"/>
        <i x="8"/>
        <i x="7"/>
        <i x="6"/>
        <i x="5"/>
        <i x="4"/>
        <i x="3"/>
        <i x="2"/>
        <i x="1"/>
        <i x="0"/>
      </items>
    </tabular>
  </data>
</slicerCacheDefinition>
</file>

<file path=xl/slicerCaches/slicerCache7.xml><?xml version="1.0" encoding="utf-8"?>
<slicerCacheDefinition xmlns="http://schemas.microsoft.com/office/spreadsheetml/2009/9/main" xmlns:mc="http://schemas.openxmlformats.org/markup-compatibility/2006" xmlns:x="http://schemas.openxmlformats.org/spreadsheetml/2006/main" mc:Ignorable="x" name="SegmentaciónDeDatos_AÑO41" sourceName="AÑO">
  <pivotTables>
    <pivotTable tabId="65" name="Tabla dinámica7"/>
  </pivotTables>
  <data>
    <tabular pivotCacheId="7" sortOrder="descending">
      <items count="30">
        <i x="29" s="1"/>
        <i x="28"/>
        <i x="27"/>
        <i x="26"/>
        <i x="25"/>
        <i x="24"/>
        <i x="23"/>
        <i x="22"/>
        <i x="21"/>
        <i x="20"/>
        <i x="19"/>
        <i x="18"/>
        <i x="17"/>
        <i x="16"/>
        <i x="15"/>
        <i x="14"/>
        <i x="13"/>
        <i x="12"/>
        <i x="11"/>
        <i x="10"/>
        <i x="9"/>
        <i x="8"/>
        <i x="7"/>
        <i x="6"/>
        <i x="5"/>
        <i x="4"/>
        <i x="3"/>
        <i x="2"/>
        <i x="1"/>
        <i x="0"/>
      </items>
    </tabular>
  </data>
</slicerCacheDefinition>
</file>

<file path=xl/slicerCaches/slicerCache8.xml><?xml version="1.0" encoding="utf-8"?>
<slicerCacheDefinition xmlns="http://schemas.microsoft.com/office/spreadsheetml/2009/9/main" xmlns:mc="http://schemas.openxmlformats.org/markup-compatibility/2006" xmlns:x="http://schemas.openxmlformats.org/spreadsheetml/2006/main" mc:Ignorable="x" name="SegmentaciónDeDatos_AÑO42" sourceName="AÑO">
  <pivotTables>
    <pivotTable tabId="61" name="Tabla dinámica7"/>
  </pivotTables>
  <data>
    <tabular pivotCacheId="9" sortOrder="descending">
      <items count="30">
        <i x="29" s="1"/>
        <i x="28"/>
        <i x="27"/>
        <i x="26"/>
        <i x="25"/>
        <i x="24"/>
        <i x="23"/>
        <i x="22"/>
        <i x="21"/>
        <i x="20"/>
        <i x="19"/>
        <i x="18"/>
        <i x="17"/>
        <i x="16"/>
        <i x="15"/>
        <i x="14"/>
        <i x="13"/>
        <i x="12"/>
        <i x="11"/>
        <i x="10"/>
        <i x="9"/>
        <i x="8"/>
        <i x="7"/>
        <i x="6"/>
        <i x="5"/>
        <i x="4"/>
        <i x="3"/>
        <i x="2"/>
        <i x="1"/>
        <i x="0"/>
      </items>
    </tabular>
  </data>
</slicerCacheDefinition>
</file>

<file path=xl/slicerCaches/slicerCache9.xml><?xml version="1.0" encoding="utf-8"?>
<slicerCacheDefinition xmlns="http://schemas.microsoft.com/office/spreadsheetml/2009/9/main" xmlns:mc="http://schemas.openxmlformats.org/markup-compatibility/2006" xmlns:x="http://schemas.openxmlformats.org/spreadsheetml/2006/main" mc:Ignorable="x" name="SegmentaciónDeDatos_AÑO4" sourceName="AÑO">
  <pivotTables>
    <pivotTable tabId="58" name="Tabla dinámica7"/>
  </pivotTables>
  <data>
    <tabular pivotCacheId="2" sortOrder="descending">
      <items count="30">
        <i x="29" s="1"/>
        <i x="28"/>
        <i x="27"/>
        <i x="26"/>
        <i x="25"/>
        <i x="24"/>
        <i x="23"/>
        <i x="22"/>
        <i x="21"/>
        <i x="20"/>
        <i x="19"/>
        <i x="18"/>
        <i x="17"/>
        <i x="16"/>
        <i x="15"/>
        <i x="14"/>
        <i x="13"/>
        <i x="12"/>
        <i x="11"/>
        <i x="10"/>
        <i x="9"/>
        <i x="8"/>
        <i x="7"/>
        <i x="6"/>
        <i x="5"/>
        <i x="4"/>
        <i x="3"/>
        <i x="2"/>
        <i x="1"/>
        <i x="0"/>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mc:Ignorable="x">
  <slicer name="AÑO 12" cache="SegmentaciónDeDatos_AÑO413" caption="AÑO" columnCount="12" style="SlicerStyleDark1 2" rowHeight="263465"/>
  <slicer name="MES 1" cache="SegmentaciónDeDatos_MES1" caption="MES" columnCount="4" style="SlicerStyleDark1 2" rowHeight="257175"/>
</slicers>
</file>

<file path=xl/slicers/slicer2.xml><?xml version="1.0" encoding="utf-8"?>
<slicers xmlns="http://schemas.microsoft.com/office/spreadsheetml/2009/9/main" xmlns:mc="http://schemas.openxmlformats.org/markup-compatibility/2006" xmlns:x="http://schemas.openxmlformats.org/spreadsheetml/2006/main" mc:Ignorable="x">
  <slicer name="AÑO 6" cache="SegmentaciónDeDatos_AÑO41" caption="AÑO" columnCount="12" style="SlicerStyleDark1 2" rowHeight="263465"/>
  <slicer name="MES 2" cache="SegmentaciónDeDatos_MES2" caption="MES" columnCount="4" style="SlicerStyleDark1 2" rowHeight="257175"/>
</slicers>
</file>

<file path=xl/slicers/slicer3.xml><?xml version="1.0" encoding="utf-8"?>
<slicers xmlns="http://schemas.microsoft.com/office/spreadsheetml/2009/9/main" xmlns:mc="http://schemas.openxmlformats.org/markup-compatibility/2006" xmlns:x="http://schemas.openxmlformats.org/spreadsheetml/2006/main" mc:Ignorable="x">
  <slicer name="AÑO 8" cache="SegmentaciónDeDatos_AÑO412" caption="AÑO" columnCount="12" style="SlicerStyleDark1 2" rowHeight="263465"/>
  <slicer name="MES 3" cache="SegmentaciónDeDatos_MES3" caption="MES" columnCount="4" style="SlicerStyleDark1 2" rowHeight="257175"/>
</slicers>
</file>

<file path=xl/slicers/slicer4.xml><?xml version="1.0" encoding="utf-8"?>
<slicers xmlns="http://schemas.microsoft.com/office/spreadsheetml/2009/9/main" xmlns:mc="http://schemas.openxmlformats.org/markup-compatibility/2006" xmlns:x="http://schemas.openxmlformats.org/spreadsheetml/2006/main" mc:Ignorable="x">
  <slicer name="AÑO 9" cache="SegmentaciónDeDatos_AÑO4121" caption="AÑO" columnCount="12" style="SlicerStyleDark1 2" rowHeight="263465"/>
  <slicer name="MES 4" cache="SegmentaciónDeDatos_MES4" caption="MES" columnCount="4" style="SlicerStyleDark1 2" rowHeight="257175"/>
</slicers>
</file>

<file path=xl/slicers/slicer5.xml><?xml version="1.0" encoding="utf-8"?>
<slicers xmlns="http://schemas.microsoft.com/office/spreadsheetml/2009/9/main" xmlns:mc="http://schemas.openxmlformats.org/markup-compatibility/2006" xmlns:x="http://schemas.openxmlformats.org/spreadsheetml/2006/main" mc:Ignorable="x">
  <slicer name="AÑO 7" cache="SegmentaciónDeDatos_AÑO411" caption="AÑO" columnCount="12" style="SlicerStyleDark1 2" rowHeight="263465"/>
  <slicer name="MES 5" cache="SegmentaciónDeDatos_MES5" caption="MES" columnCount="4" style="SlicerStyleDark1 2" rowHeight="257175"/>
</slicers>
</file>

<file path=xl/slicers/slicer6.xml><?xml version="1.0" encoding="utf-8"?>
<slicers xmlns="http://schemas.microsoft.com/office/spreadsheetml/2009/9/main" xmlns:mc="http://schemas.openxmlformats.org/markup-compatibility/2006" xmlns:x="http://schemas.openxmlformats.org/spreadsheetml/2006/main" mc:Ignorable="x">
  <slicer name="AÑO 11" cache="SegmentaciónDeDatos_AÑO43" caption="AÑO" columnCount="12" style="SlicerStyleDark1 2" rowHeight="263465"/>
  <slicer name="MES 6" cache="SegmentaciónDeDatos_MES6" caption="MES" columnCount="4" style="SlicerStyleDark1 2" rowHeight="257175"/>
</slicers>
</file>

<file path=xl/slicers/slicer7.xml><?xml version="1.0" encoding="utf-8"?>
<slicers xmlns="http://schemas.microsoft.com/office/spreadsheetml/2009/9/main" xmlns:mc="http://schemas.openxmlformats.org/markup-compatibility/2006" xmlns:x="http://schemas.openxmlformats.org/spreadsheetml/2006/main" mc:Ignorable="x">
  <slicer name="AÑO 4" cache="SegmentaciónDeDatos_AÑO4" caption="AÑO" columnCount="12" style="SlicerStyleDark1 2" rowHeight="263465"/>
  <slicer name="MES 7" cache="SegmentaciónDeDatos_MES7" caption="MES" columnCount="4" style="SlicerStyleDark1 2" rowHeight="257175"/>
</slicers>
</file>

<file path=xl/slicers/slicer8.xml><?xml version="1.0" encoding="utf-8"?>
<slicers xmlns="http://schemas.microsoft.com/office/spreadsheetml/2009/9/main" xmlns:mc="http://schemas.openxmlformats.org/markup-compatibility/2006" xmlns:x="http://schemas.openxmlformats.org/spreadsheetml/2006/main" mc:Ignorable="x">
  <slicer name="AÑO 5" cache="SegmentaciónDeDatos_AÑO42" caption="AÑO" columnCount="12" style="SlicerStyleDark1 2" rowHeight="263465"/>
  <slicer name="MES" cache="SegmentaciónDeDatos_MES" caption="MES" columnCount="4" style="SlicerStyleDark1 2" rowHeight="257175"/>
</slicers>
</file>

<file path=xl/slicers/slicer9.xml><?xml version="1.0" encoding="utf-8"?>
<slicers xmlns="http://schemas.microsoft.com/office/spreadsheetml/2009/9/main" xmlns:mc="http://schemas.openxmlformats.org/markup-compatibility/2006" xmlns:x="http://schemas.openxmlformats.org/spreadsheetml/2006/main" mc:Ignorable="x">
  <slicer name="AÑO 10" cache="SegmentaciónDeDatos_AÑO41211" caption="AÑO" columnCount="12" style="SlicerStyleDark1 2" rowHeight="263465"/>
  <slicer name="MES 8" cache="SegmentaciónDeDatos_MES8" caption="MES" columnCount="4" style="SlicerStyleDark1 2" rowHeight="257175"/>
</slicers>
</file>

<file path=xl/tables/table1.xml><?xml version="1.0" encoding="utf-8"?>
<table xmlns="http://schemas.openxmlformats.org/spreadsheetml/2006/main" id="37" name="RED_InfraMR" displayName="RED_InfraMR" ref="A1:BG361" totalsRowShown="0">
  <autoFilter ref="A1:BG361"/>
  <tableColumns count="59">
    <tableColumn id="1" name="AÑO" dataDxfId="1366"/>
    <tableColumn id="2" name="MES" dataDxfId="1365"/>
    <tableColumn id="3" name="A.01.1 -  Longitud de Líneas de Explotación No Electrificadas Vía Simple (km)" dataDxfId="1364">
      <calculatedColumnFormula>+'MIT Da'!C2+'SAR Da'!C2+'URQ Da'!C2+'ROC Da'!C2+'SM Da'!C2+'BN Da'!C2+'BS Da'!C2+'TDC Da'!C2</calculatedColumnFormula>
    </tableColumn>
    <tableColumn id="4" name="A.01.2 -  Longitud de Líneas de Explotación No Electrificadas Vía Doble o Múltiple (km)" dataDxfId="1363">
      <calculatedColumnFormula>+'MIT Da'!D2+'SAR Da'!D2+'URQ Da'!D2+'ROC Da'!D2+'SM Da'!D2+'BN Da'!D2+'BS Da'!D2+'TDC Da'!D2</calculatedColumnFormula>
    </tableColumn>
    <tableColumn id="5" name="A.02.1 -  Longitud de Líneas de Explotación Electrificadas Vía Simple (km)" dataDxfId="1362">
      <calculatedColumnFormula>+'MIT Da'!E2+'SAR Da'!E2+'URQ Da'!E2+'ROC Da'!E2+'SM Da'!E2+'BN Da'!E2+'BS Da'!E2+'TDC Da'!E2</calculatedColumnFormula>
    </tableColumn>
    <tableColumn id="6" name="A.02.2 -  Longitud de Líneas de Explotación Electrificadas Vía Doble o Múltiple (km)" dataDxfId="1361">
      <calculatedColumnFormula>+'MIT Da'!F2+'SAR Da'!F2+'URQ Da'!F2+'ROC Da'!F2+'SM Da'!F2+'BN Da'!F2+'BS Da'!F2+'TDC Da'!F2</calculatedColumnFormula>
    </tableColumn>
    <tableColumn id="7" name="Total Líneas de Explotación " dataDxfId="1360">
      <calculatedColumnFormula>+'MIT Da'!G2+'SAR Da'!G2+'URQ Da'!G2+'ROC Da'!G2+'SM Da'!G2+'BN Da'!G2+'BS Da'!G2+'TDC Da'!G2</calculatedColumnFormula>
    </tableColumn>
    <tableColumn id="34" name="Total Líneas de Explotación (EN USO)" dataDxfId="1359">
      <calculatedColumnFormula>+'MIT Da'!H2+'SAR Da'!H2+'URQ Da'!H2+'ROC Da'!H2+'SM Da'!H2+'BN Da'!H2+'BS Da'!H2+'TDC Da'!H2</calculatedColumnFormula>
    </tableColumn>
    <tableColumn id="62" name="Total Líneas de Servicios entre Cabeceras (km) (Progresiva) (en uso)" dataDxfId="1358">
      <calculatedColumnFormula>+'MIT Da'!I2+'SAR Da'!I2+'URQ Da'!I2+'ROC Da'!I2+'SM Da'!I2+'BN Da'!I2+'BS Da'!I2+'TDC Da'!I2</calculatedColumnFormula>
    </tableColumn>
    <tableColumn id="8" name="A.03.1 -  Longitud de Vías de Explotación No Electrificadas Troncales y Ramales (vía principal) (km)" dataDxfId="1357">
      <calculatedColumnFormula>+'MIT Da'!J2+'SAR Da'!J2+'URQ Da'!J2+'ROC Da'!J2+'SM Da'!J2+'BN Da'!J2+'BS Da'!J2+'TDC Da'!J2</calculatedColumnFormula>
    </tableColumn>
    <tableColumn id="9" name="A.03.2 -  Longitud de Vías de Explotación No Electrificadas Auxiliares (vías de playa) (km)" dataDxfId="1356">
      <calculatedColumnFormula>+'MIT Da'!K2+'SAR Da'!K2+'URQ Da'!K2+'ROC Da'!K2+'SM Da'!K2+'BN Da'!K2+'BS Da'!K2+'TDC Da'!K2</calculatedColumnFormula>
    </tableColumn>
    <tableColumn id="10" name="A.04.1 -  Longitud de Vías de Explotación Electrificadas Troncales y Ramales (vía principal) (km)" dataDxfId="1355">
      <calculatedColumnFormula>+'MIT Da'!L2+'SAR Da'!L2+'URQ Da'!L2+'ROC Da'!L2+'SM Da'!L2+'BN Da'!L2+'BS Da'!L2+'TDC Da'!L2</calculatedColumnFormula>
    </tableColumn>
    <tableColumn id="11" name="A.04.2 -  Longitud de Vías de Explotación Electrificadas Auxiliares (vías de playa) (km)" dataDxfId="1354">
      <calculatedColumnFormula>+'MIT Da'!M2+'SAR Da'!M2+'URQ Da'!M2+'ROC Da'!M2+'SM Da'!M2+'BN Da'!M2+'BS Da'!M2+'TDC Da'!M2</calculatedColumnFormula>
    </tableColumn>
    <tableColumn id="12" name="Total Vías (excluido Auxiliares)" dataDxfId="1353">
      <calculatedColumnFormula>+'MIT Da'!N2+'SAR Da'!N2+'URQ Da'!N2+'ROC Da'!N2+'SM Da'!N2+'BN Da'!N2+'BS Da'!N2+'TDC Da'!N2</calculatedColumnFormula>
    </tableColumn>
    <tableColumn id="35" name="Total Vías (excluído Auxiliares (EN USO)" dataDxfId="1352">
      <calculatedColumnFormula>+'MIT Da'!O2+'SAR Da'!O2+'URQ Da'!O2+'ROC Da'!O2+'SM Da'!O2+'BN Da'!O2+'BS Da'!O2+'TDC Da'!O2</calculatedColumnFormula>
    </tableColumn>
    <tableColumn id="13" name="A.05.1 - Número de Estaciones en Explotación (cantidad)" dataDxfId="1351">
      <calculatedColumnFormula>+'MIT Da'!P2+'SAR Da'!P2+'URQ Da'!P2+'ROC Da'!P2+'SM Da'!P2+'BN Da'!P2+'BS Da'!P2+'TDC Da'!P2</calculatedColumnFormula>
    </tableColumn>
    <tableColumn id="14" name="A.06.1 - Número de Paradas en Explotación (cantidad)" dataDxfId="1350">
      <calculatedColumnFormula>+'MIT Da'!Q2+'SAR Da'!Q2+'URQ Da'!Q2+'ROC Da'!Q2+'SM Da'!Q2+'BN Da'!Q2+'BS Da'!Q2+'TDC Da'!Q2</calculatedColumnFormula>
    </tableColumn>
    <tableColumn id="15" name="A.07.1 - Número de Apeaderos en Explotación (cantidad)" dataDxfId="1349">
      <calculatedColumnFormula>+'MIT Da'!R2+'SAR Da'!R2+'URQ Da'!R2+'ROC Da'!R2+'SM Da'!R2+'BN Da'!R2+'BS Da'!R2+'TDC Da'!R2</calculatedColumnFormula>
    </tableColumn>
    <tableColumn id="16" name="Total Estaciones" dataDxfId="1348">
      <calculatedColumnFormula>+'MIT Da'!S2+'SAR Da'!S2+'URQ Da'!S2+'ROC Da'!S2+'SM Da'!S2+'BN Da'!S2+'BS Da'!S2+'TDC Da'!S2</calculatedColumnFormula>
    </tableColumn>
    <tableColumn id="17" name="A.08.1 - Pasos Vehiculares a Nivel Con Barreras Manuales (cantidad)" dataDxfId="1347">
      <calculatedColumnFormula>+'MIT Da'!T2+'SAR Da'!T2+'URQ Da'!T2+'ROC Da'!T2+'SM Da'!T2+'BN Da'!T2+'BS Da'!T2+'TDC Da'!T2</calculatedColumnFormula>
    </tableColumn>
    <tableColumn id="18" name="A.08.2 - Pasos Vehiculares a Nivel Con Barreras Automáticas (cantidad)" dataDxfId="1346">
      <calculatedColumnFormula>+'MIT Da'!U2+'SAR Da'!U2+'URQ Da'!U2+'ROC Da'!U2+'SM Da'!U2+'BN Da'!U2+'BS Da'!U2+'TDC Da'!U2</calculatedColumnFormula>
    </tableColumn>
    <tableColumn id="19" name="A.08.3 - Pasos Vehiculares a Nivel Con Señales Fonoluminosas (cantidad)" dataDxfId="1345">
      <calculatedColumnFormula>+'MIT Da'!V2+'SAR Da'!V2+'URQ Da'!V2+'ROC Da'!V2+'SM Da'!V2+'BN Da'!V2+'BS Da'!V2+'TDC Da'!V2</calculatedColumnFormula>
    </tableColumn>
    <tableColumn id="20" name="A.08.4 - Pasos Vehiculares a Nivel Con Cruz de San Andrés (cantidad)" dataDxfId="1344">
      <calculatedColumnFormula>+'MIT Da'!W2+'SAR Da'!W2+'URQ Da'!W2+'ROC Da'!W2+'SM Da'!W2+'BN Da'!W2+'BS Da'!W2+'TDC Da'!W2</calculatedColumnFormula>
    </tableColumn>
    <tableColumn id="21" name="A.08.5 - Pasos Vehiculares a Nivel Sin Señalización (cantidad)" dataDxfId="1343">
      <calculatedColumnFormula>+'MIT Da'!X2+'SAR Da'!X2+'URQ Da'!X2+'ROC Da'!X2+'SM Da'!X2+'BN Da'!X2+'BS Da'!X2+'TDC Da'!X2</calculatedColumnFormula>
    </tableColumn>
    <tableColumn id="54" name="Total Pasos Vehiculares a Nivel" dataDxfId="1342">
      <calculatedColumnFormula>+'MIT Da'!Y2+'SAR Da'!Y2+'URQ Da'!Y2+'ROC Da'!Y2+'SM Da'!Y2+'BN Da'!Y2+'BS Da'!Y2+'TDC Da'!Y2</calculatedColumnFormula>
    </tableColumn>
    <tableColumn id="22" name="A.09.1 - Pasos Vehiculares Bajo Nivel (vial + vial peatonal) (cantidad)" dataDxfId="1341">
      <calculatedColumnFormula>+'MIT Da'!Z2+'SAR Da'!Z2+'URQ Da'!Z2+'ROC Da'!Z2+'SM Da'!Z2+'BN Da'!Z2+'BS Da'!Z2+'TDC Da'!Z2</calculatedColumnFormula>
    </tableColumn>
    <tableColumn id="23" name="A.09.2 - Pasos Vehiculares Sobre Nivel (vial + vial peatonal) (cantidad)" dataDxfId="1340">
      <calculatedColumnFormula>+'MIT Da'!AA2+'SAR Da'!AA2+'URQ Da'!AA2+'ROC Da'!AA2+'SM Da'!AA2+'BN Da'!AA2+'BS Da'!AA2+'TDC Da'!AA2</calculatedColumnFormula>
    </tableColumn>
    <tableColumn id="24" name="A.09.3 - Pasos Vehiculares A Nivel (vial + vial peatonal) (cantidad)" dataDxfId="1339">
      <calculatedColumnFormula>+'MIT Da'!AB2+'SAR Da'!AB2+'URQ Da'!AB2+'ROC Da'!AB2+'SM Da'!AB2+'BN Da'!AB2+'BS Da'!AB2+'TDC Da'!AB2</calculatedColumnFormula>
    </tableColumn>
    <tableColumn id="55" name="Total Pasos Vehiculares" dataDxfId="1338">
      <calculatedColumnFormula>+'MIT Da'!AC2+'SAR Da'!AC2+'URQ Da'!AC2+'ROC Da'!AC2+'SM Da'!AC2+'BN Da'!AC2+'BS Da'!AC2+'TDC Da'!AC2</calculatedColumnFormula>
    </tableColumn>
    <tableColumn id="25" name="A.10.1 - Pasos Peatonales Bajo Nivel (cantidad)" dataDxfId="1337">
      <calculatedColumnFormula>+'MIT Da'!AD2+'SAR Da'!AD2+'URQ Da'!AD2+'ROC Da'!AD2+'SM Da'!AD2+'BN Da'!AD2+'BS Da'!AD2+'TDC Da'!AD2</calculatedColumnFormula>
    </tableColumn>
    <tableColumn id="26" name="A.10.2 - Pasos Peatonales Sobre Nivel (cantidad)" dataDxfId="1336">
      <calculatedColumnFormula>+'MIT Da'!AE2+'SAR Da'!AE2+'URQ Da'!AE2+'ROC Da'!AE2+'SM Da'!AE2+'BN Da'!AE2+'BS Da'!AE2+'TDC Da'!AE2</calculatedColumnFormula>
    </tableColumn>
    <tableColumn id="27" name="A.10.3 - Pasos Peatonales A Nivel (cantidad)" dataDxfId="1335">
      <calculatedColumnFormula>+'MIT Da'!AF2+'SAR Da'!AF2+'URQ Da'!AF2+'ROC Da'!AF2+'SM Da'!AF2+'BN Da'!AF2+'BS Da'!AF2+'TDC Da'!AF2</calculatedColumnFormula>
    </tableColumn>
    <tableColumn id="56" name="Total Pasos Peatonales" dataDxfId="1334">
      <calculatedColumnFormula>+'MIT Da'!AG2+'SAR Da'!AG2+'URQ Da'!AG2+'ROC Da'!AG2+'SM Da'!AG2+'BN Da'!AG2+'BS Da'!AG2+'TDC Da'!AG2</calculatedColumnFormula>
    </tableColumn>
    <tableColumn id="28" name="A.11.1 - Señalamiento Automático (km de línea)" dataDxfId="1333">
      <calculatedColumnFormula>+'MIT Da'!AH2+'SAR Da'!AH2+'URQ Da'!AH2+'ROC Da'!AH2+'SM Da'!AH2+'BN Da'!AH2+'BS Da'!AH2+'TDC Da'!AH2</calculatedColumnFormula>
    </tableColumn>
    <tableColumn id="29" name="A.11.2 - Señalamiento Sin Señalamiento (km de línea)" dataDxfId="1332">
      <calculatedColumnFormula>+'MIT Da'!AI2+'SAR Da'!AI2+'URQ Da'!AI2+'ROC Da'!AI2+'SM Da'!AI2+'BN Da'!AI2+'BS Da'!AI2+'TDC Da'!AI2</calculatedColumnFormula>
    </tableColumn>
    <tableColumn id="30" name="A.11.3 - Señalamiento Manual (km de línea)" dataDxfId="1331">
      <calculatedColumnFormula>+'MIT Da'!AJ2+'SAR Da'!AJ2+'URQ Da'!AJ2+'ROC Da'!AJ2+'SM Da'!AJ2+'BN Da'!AJ2+'BS Da'!AJ2+'TDC Da'!AJ2</calculatedColumnFormula>
    </tableColumn>
    <tableColumn id="57" name="Total Señalamiento" dataDxfId="1330">
      <calculatedColumnFormula>+'MIT Da'!AK2+'SAR Da'!AK2+'URQ Da'!AK2+'ROC Da'!AK2+'SM Da'!AK2+'BN Da'!AK2+'BS Da'!AK2+'TDC Da'!AK2</calculatedColumnFormula>
    </tableColumn>
    <tableColumn id="38" name="B.01.1 - Parque de Locomotoras Diesel Hasta 1300HP" dataDxfId="1329">
      <calculatedColumnFormula>+'MIT Da'!AL2+'SAR Da'!AL2+'URQ Da'!AL2+'ROC Da'!AL2+'SM Da'!AL2+'BN Da'!AL2+'BS Da'!AL2+'TDC Da'!AL2</calculatedColumnFormula>
    </tableColumn>
    <tableColumn id="39" name="B.01.2 - Parque de Locomotoras Diesel desde 1301HP Hasta 1700HP" dataDxfId="1328">
      <calculatedColumnFormula>+'MIT Da'!AM2+'SAR Da'!AM2+'URQ Da'!AM2+'ROC Da'!AM2+'SM Da'!AM2+'BN Da'!AM2+'BS Da'!AM2+'TDC Da'!AM2</calculatedColumnFormula>
    </tableColumn>
    <tableColumn id="40" name="B.01.2 - Parque de Locomotoras Diesel desde 1701HP" dataDxfId="1327">
      <calculatedColumnFormula>+'MIT Da'!AN2+'SAR Da'!AN2+'URQ Da'!AN2+'ROC Da'!AN2+'SM Da'!AN2+'BN Da'!AN2+'BS Da'!AN2+'TDC Da'!AN2</calculatedColumnFormula>
    </tableColumn>
    <tableColumn id="31" name="Total Locomotoras" dataDxfId="1326">
      <calculatedColumnFormula>+'MIT Da'!AO2+'SAR Da'!AO2+'URQ Da'!AO2+'ROC Da'!AO2+'SM Da'!AO2+'BN Da'!AO2+'BS Da'!AO2+'TDC Da'!AO2</calculatedColumnFormula>
    </tableColumn>
    <tableColumn id="41" name="B.02.1 - Parque de Coches Eléctricos Motrices" dataDxfId="1325">
      <calculatedColumnFormula>+'MIT Da'!AP2+'SAR Da'!AP2+'URQ Da'!AP2+'ROC Da'!AP2+'SM Da'!AP2+'BN Da'!AP2+'BS Da'!AP2+'TDC Da'!AP2</calculatedColumnFormula>
    </tableColumn>
    <tableColumn id="42" name="B.02.2 - Parque de Coches Eléctricos Motrices Remolcados Tipo R" dataDxfId="1324">
      <calculatedColumnFormula>+'MIT Da'!AQ2+'SAR Da'!AQ2+'URQ Da'!AQ2+'ROC Da'!AQ2+'SM Da'!AQ2+'BN Da'!AQ2+'BS Da'!AQ2+'TDC Da'!AQ2</calculatedColumnFormula>
    </tableColumn>
    <tableColumn id="43" name="B.02.3 - Parque de Coches Eléctricos Motrices Tipo R" dataDxfId="1323">
      <calculatedColumnFormula>+'MIT Da'!AR2+'SAR Da'!AR2+'URQ Da'!AR2+'ROC Da'!AR2+'SM Da'!AR2+'BN Da'!AR2+'BS Da'!AR2+'TDC Da'!AR2</calculatedColumnFormula>
    </tableColumn>
    <tableColumn id="36" name="Total Coches Eléctricos" dataDxfId="1322">
      <calculatedColumnFormula>+SUM(RED_InfraMR[[#This Row],[B.02.1 - Parque de Coches Eléctricos Motrices]:[B.02.3 - Parque de Coches Eléctricos Motrices Tipo R]])</calculatedColumnFormula>
    </tableColumn>
    <tableColumn id="44" name="B.03.1 - Parque de Coches Motores Motrices Remolcados" dataDxfId="1321">
      <calculatedColumnFormula>+'MIT Da'!AT2+'SAR Da'!AT2+'URQ Da'!AT2+'ROC Da'!AT2+'SM Da'!AT2+'BN Da'!AT2+'BS Da'!AT2+'TDC Da'!AT2</calculatedColumnFormula>
    </tableColumn>
    <tableColumn id="45" name="B.03.2 - Parque de Coches Motores Motrices Intermedios" dataDxfId="1320">
      <calculatedColumnFormula>+'MIT Da'!AU2+'SAR Da'!AU2+'URQ Da'!AU2+'ROC Da'!AU2+'SM Da'!AU2+'BN Da'!AU2+'BS Da'!AU2+'TDC Da'!AU2</calculatedColumnFormula>
    </tableColumn>
    <tableColumn id="46" name="B.03.3 - Parque de Coches Motores Motrices Cabina" dataDxfId="1319">
      <calculatedColumnFormula>+'MIT Da'!AV2+'SAR Da'!AV2+'URQ Da'!AV2+'ROC Da'!AV2+'SM Da'!AV2+'BN Da'!AV2+'BS Da'!AV2+'TDC Da'!AV2</calculatedColumnFormula>
    </tableColumn>
    <tableColumn id="60" name="Total coches Motores" dataDxfId="1318">
      <calculatedColumnFormula>+SUM(RED_InfraMR[[#This Row],[B.03.1 - Parque de Coches Motores Motrices Remolcados]:[B.03.3 - Parque de Coches Motores Motrices Cabina]])</calculatedColumnFormula>
    </tableColumn>
    <tableColumn id="47" name="B.04.1 - Parque de Coches Remolcados Clase Unica" dataDxfId="1317">
      <calculatedColumnFormula>+'MIT Da'!AX2+'SAR Da'!AX2+'URQ Da'!AX2+'ROC Da'!AX2+'SM Da'!AX2+'BN Da'!AX2+'BS Da'!AX2+'TDC Da'!AX2</calculatedColumnFormula>
    </tableColumn>
    <tableColumn id="48" name="B.04.2 - Parque de Coches Remolcados Clase Unica Furgón" dataDxfId="1316">
      <calculatedColumnFormula>+'MIT Da'!AY2+'SAR Da'!AY2+'URQ Da'!AY2+'ROC Da'!AY2+'SM Da'!AY2+'BN Da'!AY2+'BS Da'!AY2+'TDC Da'!AY2</calculatedColumnFormula>
    </tableColumn>
    <tableColumn id="49" name="B.04.3 - Parque de Coches Remolcados Clase Unica Cabina" dataDxfId="1315">
      <calculatedColumnFormula>+'MIT Da'!AZ2+'SAR Da'!AZ2+'URQ Da'!AZ2+'ROC Da'!AZ2+'SM Da'!AZ2+'BN Da'!AZ2+'BS Da'!AZ2+'TDC Da'!AZ2</calculatedColumnFormula>
    </tableColumn>
    <tableColumn id="50" name="B.04.4 - Parque de Coches Remolcados de Larga Distancia (Turista+Pullman)" dataDxfId="1314">
      <calculatedColumnFormula>+'MIT Da'!BA2+'SAR Da'!BA2+'URQ Da'!BA2+'ROC Da'!BA2+'SM Da'!BA2+'BN Da'!BA2+'BS Da'!BA2+'TDC Da'!BA2</calculatedColumnFormula>
    </tableColumn>
    <tableColumn id="51" name="B.04.5 - Parque de Coches Remolcados para Servicios Especiales (Cartoneros)" dataDxfId="1313">
      <calculatedColumnFormula>+'MIT Da'!BB2+'SAR Da'!BB2+'URQ Da'!BB2+'ROC Da'!BB2+'SM Da'!BB2+'BN Da'!BB2+'BS Da'!BB2+'TDC Da'!BB2</calculatedColumnFormula>
    </tableColumn>
    <tableColumn id="61" name="Total Coches Remolcados" dataDxfId="1312">
      <calculatedColumnFormula>+SUM(RED_InfraMR[[#This Row],[B.04.1 - Parque de Coches Remolcados Clase Unica]:[B.04.5 - Parque de Coches Remolcados para Servicios Especiales (Cartoneros)]])</calculatedColumnFormula>
    </tableColumn>
    <tableColumn id="52" name="B.05.1 - Parque de Locotractores" dataDxfId="1311">
      <calculatedColumnFormula>+'MIT Da'!BD2+'SAR Da'!BD2+'URQ Da'!BD2+'ROC Da'!BD2+'SM Da'!BD2+'BN Da'!BD2+'BS Da'!BD2+'TDC Da'!BD2</calculatedColumnFormula>
    </tableColumn>
    <tableColumn id="53" name="B.06.1 - Parque de Vagones de Servicios Internos" dataDxfId="1310">
      <calculatedColumnFormula>+'MIT Da'!BE2+'SAR Da'!BE2+'URQ Da'!BE2+'ROC Da'!BE2+'SM Da'!BE2+'BN Da'!BE2+'BS Da'!BE2+'TDC Da'!BE2</calculatedColumnFormula>
    </tableColumn>
    <tableColumn id="32" name="Trocha (mm)" dataDxfId="1309"/>
    <tableColumn id="33" name="Observaciones" dataDxfId="1308"/>
  </tableColumns>
  <tableStyleInfo name="TableStyleMedium9" showFirstColumn="0" showLastColumn="0" showRowStripes="1" showColumnStripes="0"/>
</table>
</file>

<file path=xl/tables/table10.xml><?xml version="1.0" encoding="utf-8"?>
<table xmlns="http://schemas.openxmlformats.org/spreadsheetml/2006/main" id="4" name="Tabla9265" displayName="Tabla9265" ref="I5:K21" totalsRowShown="0" headerRowDxfId="477">
  <autoFilter ref="I5:K21"/>
  <tableColumns count="3">
    <tableColumn id="1" name="Nº" dataDxfId="476"/>
    <tableColumn id="2" name="Progre-siva" dataDxfId="475"/>
    <tableColumn id="3" name="Once - Moreno (e.)" dataDxfId="474"/>
  </tableColumns>
  <tableStyleInfo name="TableStyleLight9" showFirstColumn="0" showLastColumn="0" showRowStripes="1" showColumnStripes="0"/>
</table>
</file>

<file path=xl/tables/table11.xml><?xml version="1.0" encoding="utf-8"?>
<table xmlns="http://schemas.openxmlformats.org/spreadsheetml/2006/main" id="40" name="Tabla102741" displayName="Tabla102741" ref="M5:O19" totalsRowShown="0" headerRowDxfId="473" tableBorderDxfId="472">
  <autoFilter ref="M5:O19"/>
  <tableColumns count="3">
    <tableColumn id="1" name="Nº" dataDxfId="471"/>
    <tableColumn id="2" name="Progre-siva" dataDxfId="470"/>
    <tableColumn id="3" name="Moreno - Mercedes (d)" dataDxfId="469"/>
  </tableColumns>
  <tableStyleInfo name="TableStyleLight9" showFirstColumn="0" showLastColumn="0" showRowStripes="1" showColumnStripes="0"/>
</table>
</file>

<file path=xl/tables/table12.xml><?xml version="1.0" encoding="utf-8"?>
<table xmlns="http://schemas.openxmlformats.org/spreadsheetml/2006/main" id="43" name="Tabla112844" displayName="Tabla112844" ref="Q5:S18" totalsRowShown="0" headerRowDxfId="468" tableBorderDxfId="467">
  <autoFilter ref="Q5:S18"/>
  <tableColumns count="3">
    <tableColumn id="1" name="Nº" dataDxfId="466"/>
    <tableColumn id="2" name="Progre-siva" dataDxfId="465"/>
    <tableColumn id="3" name="Merlo - Lobos (d)" dataDxfId="464"/>
  </tableColumns>
  <tableStyleInfo name="TableStyleLight9" showFirstColumn="0" showLastColumn="0" showRowStripes="1" showColumnStripes="0"/>
</table>
</file>

<file path=xl/tables/table13.xml><?xml version="1.0" encoding="utf-8"?>
<table xmlns="http://schemas.openxmlformats.org/spreadsheetml/2006/main" id="44" name="Tabla3545" displayName="Tabla3545" ref="A5:G47" totalsRowShown="0" headerRowDxfId="463" dataDxfId="462">
  <autoFilter ref="A5:G47"/>
  <tableColumns count="7">
    <tableColumn id="1" name="Nº" dataDxfId="461"/>
    <tableColumn id="2" name="Progresiva" dataDxfId="460" dataCellStyle="Millares"/>
    <tableColumn id="3" name="Estación" dataDxfId="459"/>
    <tableColumn id="4" name="Denominación" dataDxfId="458"/>
    <tableColumn id="5" name="Partido" dataDxfId="457"/>
    <tableColumn id="6" name="Longitud" dataDxfId="456" dataCellStyle="Millares"/>
    <tableColumn id="7" name="Latitud" dataDxfId="455" dataCellStyle="Millares"/>
  </tableColumns>
  <tableStyleInfo name="TableStyleMedium9" showFirstColumn="0" showLastColumn="0" showRowStripes="1" showColumnStripes="0"/>
</table>
</file>

<file path=xl/tables/table14.xml><?xml version="1.0" encoding="utf-8"?>
<table xmlns="http://schemas.openxmlformats.org/spreadsheetml/2006/main" id="30" name="Urq_InfraMR" displayName="Urq_InfraMR" ref="A1:BG361" totalsRowShown="0">
  <autoFilter ref="A1:BG361"/>
  <tableColumns count="59">
    <tableColumn id="1" name="AÑO" dataDxfId="454"/>
    <tableColumn id="2" name="MES" dataDxfId="453"/>
    <tableColumn id="3" name="A.01.1 -  Longitud de Líneas de Explotación No Electrificadas Vía Simple (km)" dataDxfId="452"/>
    <tableColumn id="4" name="A.01.2 -  Longitud de Líneas de Explotación No Electrificadas Vía Doble o Múltiple (km)" dataDxfId="451"/>
    <tableColumn id="5" name="A.02.1 -  Longitud de Líneas de Explotación Electrificadas Vía Simple (km)" dataDxfId="450"/>
    <tableColumn id="6" name="A.02.2 -  Longitud de Líneas de Explotación Electrificadas Vía Doble o Múltiple (km)" dataDxfId="449"/>
    <tableColumn id="7" name="Total Líneas de Explotación " dataDxfId="448">
      <calculatedColumnFormula>SUM(C2:F2)</calculatedColumnFormula>
    </tableColumn>
    <tableColumn id="32" name="Total Líneas de Explotación (EN USO)" dataDxfId="447">
      <calculatedColumnFormula>+Urq_InfraMR[[#This Row],[Total Líneas de Explotación ]]</calculatedColumnFormula>
    </tableColumn>
    <tableColumn id="62" name="Total Líneas de Servicios entre Cabeceras (km) (Progresiva) (en uso)" dataDxfId="446"/>
    <tableColumn id="8" name="A.03.1 -  Longitud de Vías de Explotación No Electrificadas Troncales y Ramales (vía principal) (km)" dataDxfId="445"/>
    <tableColumn id="9" name="A.03.2 -  Longitud de Vías de Explotación No Electrificadas Auxiliares (vías de playa) (km)" dataDxfId="444"/>
    <tableColumn id="10" name="A.04.1 -  Longitud de Vías de Explotación Electrificadas Troncales y Ramales (vía principal) (km)" dataDxfId="443"/>
    <tableColumn id="11" name="A.04.2 -  Longitud de Vías de Explotación Electrificadas Auxiliares (vías de playa) (km)" dataDxfId="442"/>
    <tableColumn id="12" name="Total Vías (excluido Auxiliares)" dataDxfId="441">
      <calculatedColumnFormula>+Urq_InfraMR[[#This Row],[A.03.1 -  Longitud de Vías de Explotación No Electrificadas Troncales y Ramales (vía principal) (km)]]+Urq_InfraMR[[#This Row],[A.04.1 -  Longitud de Vías de Explotación Electrificadas Troncales y Ramales (vía principal) (km)]]</calculatedColumnFormula>
    </tableColumn>
    <tableColumn id="33" name="Total Vías (excluído Auxiliares (EN USO)" dataDxfId="440">
      <calculatedColumnFormula>+Urq_InfraMR[[#This Row],[Total Vías (excluido Auxiliares)]]</calculatedColumnFormula>
    </tableColumn>
    <tableColumn id="13" name="A.05.1 - Número de Estaciones en Explotación (cantidad)" dataDxfId="439"/>
    <tableColumn id="14" name="A.06.1 - Número de Paradas en Explotación (cantidad)" dataDxfId="438"/>
    <tableColumn id="15" name="A.07.1 - Número de Apeaderos en Explotación (cantidad)" dataDxfId="437"/>
    <tableColumn id="16" name="Total Estaciones" dataDxfId="436">
      <calculatedColumnFormula>SUM(P2:R2)</calculatedColumnFormula>
    </tableColumn>
    <tableColumn id="17" name="A.08.1 - Pasos Vehiculares a Nivel Con Barreras Manuales (cantidad)" dataDxfId="435"/>
    <tableColumn id="18" name="A.08.2 - Pasos Vehiculares a Nivel Con Barreras Automáticas (cantidad)" dataDxfId="434"/>
    <tableColumn id="19" name="A.08.3 - Pasos Vehiculares a Nivel Con Señales Fonoluminosas (cantidad)" dataDxfId="433"/>
    <tableColumn id="20" name="A.08.4 - Pasos Vehiculares a Nivel Con Cruz de San Andrés (cantidad)" dataDxfId="432"/>
    <tableColumn id="21" name="A.08.5 - Pasos Vehiculares a Nivel Sin Señalización (cantidad)" dataDxfId="431"/>
    <tableColumn id="54" name="Total Pasos Vehiculares a Nivel" dataDxfId="430">
      <calculatedColumnFormula>SUM(T2:X2)</calculatedColumnFormula>
    </tableColumn>
    <tableColumn id="22" name="A.09.1 - Pasos Vehiculares Bajo Nivel (vial + vial peatonal) (cantidad)" dataDxfId="429"/>
    <tableColumn id="23" name="A.09.2 - Pasos Vehiculares Sobre Nivel (vial + vial peatonal) (cantidad)" dataDxfId="428"/>
    <tableColumn id="24" name="A.09.3 - Pasos Vehiculares A Nivel (vial + vial peatonal) (cantidad)" dataDxfId="427">
      <calculatedColumnFormula>+Urq_InfraMR[[#This Row],[Total Pasos Vehiculares a Nivel]]</calculatedColumnFormula>
    </tableColumn>
    <tableColumn id="55" name="Total Pasos Vehiculares" dataDxfId="426">
      <calculatedColumnFormula>SUM(Z2:AB2)</calculatedColumnFormula>
    </tableColumn>
    <tableColumn id="25" name="A.10.1 - Pasos Peatonales Bajo Nivel (cantidad)" dataDxfId="425"/>
    <tableColumn id="26" name="A.10.2 - Pasos Peatonales Sobre Nivel (cantidad)" dataDxfId="424"/>
    <tableColumn id="27" name="A.10.3 - Pasos Peatonales A Nivel (cantidad)" dataDxfId="423"/>
    <tableColumn id="56" name="Total Pasos Peatonales" dataDxfId="422">
      <calculatedColumnFormula>SUM(AD2:AF2)</calculatedColumnFormula>
    </tableColumn>
    <tableColumn id="28" name="A.11.1 - Señalamiento Automático (km de línea)" dataDxfId="421"/>
    <tableColumn id="29" name="A.11.2 - Señalamiento Sin Señalamiento (km de línea)" dataDxfId="420"/>
    <tableColumn id="30" name="A.11.3 - Señalamiento Manual (km de línea)" dataDxfId="419"/>
    <tableColumn id="57" name="Total Señalamiento" dataDxfId="418">
      <calculatedColumnFormula>SUM(AH2:AJ2)</calculatedColumnFormula>
    </tableColumn>
    <tableColumn id="38" name="B.01.1 - Parque de Locomotoras Diesel Hasta 1300HP" dataDxfId="417"/>
    <tableColumn id="39" name="B.01.2 - Parque de Locomotoras Diesel desde 1301HP Hasta 1700HP" dataDxfId="416"/>
    <tableColumn id="40" name="B.01.2 - Parque de Locomotoras Diesel desde 1701HP" dataDxfId="415"/>
    <tableColumn id="31" name="Total Locomotoras" dataDxfId="414">
      <calculatedColumnFormula>SUM(AL2:AN2)</calculatedColumnFormula>
    </tableColumn>
    <tableColumn id="41" name="B.02.1 - Parque de Coches Eléctricos Motrices" dataDxfId="413"/>
    <tableColumn id="42" name="B.02.2 - Parque de Coches Eléctricos Motrices Remolcados Tipo R" dataDxfId="412"/>
    <tableColumn id="43" name="B.02.3 - Parque de Coches Eléctricos Motrices Tipo R" dataDxfId="411"/>
    <tableColumn id="36" name="Total Coches Eléctricos" dataDxfId="410">
      <calculatedColumnFormula>+Urq_InfraMR[[#This Row],[B.02.1 - Parque de Coches Eléctricos Motrices]]+Urq_InfraMR[[#This Row],[B.02.2 - Parque de Coches Eléctricos Motrices Remolcados Tipo R]]+Urq_InfraMR[[#This Row],[B.02.3 - Parque de Coches Eléctricos Motrices Tipo R]]</calculatedColumnFormula>
    </tableColumn>
    <tableColumn id="44" name="B.03.1 - Parque de Coches Motores Motrices Remolcados" dataDxfId="409"/>
    <tableColumn id="45" name="B.03.2 - Parque de Coches Motores Motrices Intermedios" dataDxfId="408"/>
    <tableColumn id="46" name="B.03.3 - Parque de Coches Motores Motrices Cabina" dataDxfId="407"/>
    <tableColumn id="60" name="Total coches Motores" dataDxfId="406">
      <calculatedColumnFormula>+Urq_InfraMR[[#This Row],[B.03.1 - Parque de Coches Motores Motrices Remolcados]]+Urq_InfraMR[[#This Row],[B.03.2 - Parque de Coches Motores Motrices Intermedios]]+Urq_InfraMR[[#This Row],[B.03.3 - Parque de Coches Motores Motrices Cabina]]</calculatedColumnFormula>
    </tableColumn>
    <tableColumn id="47" name="B.04.1 - Parque de Coches Remolcados Clase Unica" dataDxfId="405"/>
    <tableColumn id="48" name="B.04.2 - Parque de Coches Remolcados Clase Unica Furgón" dataDxfId="404"/>
    <tableColumn id="49" name="B.04.3 - Parque de Coches Remolcados Clase Unica Cabina" dataDxfId="403"/>
    <tableColumn id="50" name="B.04.4 - Parque de Coches Remolcados de Larga Distancia (Turista+Pullman)" dataDxfId="402"/>
    <tableColumn id="51" name="B.04.5 - Parque de Coches Remolcados para Servicios Especiales (Cartoneros)" dataDxfId="401"/>
    <tableColumn id="61" name="Total Coches Remolcados" dataDxfId="400">
      <calculatedColumnFormula>+Urq_InfraMR[[#This Row],[B.04.5 - Parque de Coches Remolcados para Servicios Especiales (Cartoneros)]]+Urq_InfraMR[[#This Row],[B.04.4 - Parque de Coches Remolcados de Larga Distancia (Turista+Pullman)]]+Urq_InfraMR[[#This Row],[B.04.3 - Parque de Coches Remolcados Clase Unica Cabina]]+Urq_InfraMR[[#This Row],[B.04.2 - Parque de Coches Remolcados Clase Unica Furgón]]+Urq_InfraMR[[#This Row],[B.04.1 - Parque de Coches Remolcados Clase Unica]]</calculatedColumnFormula>
    </tableColumn>
    <tableColumn id="52" name="B.05.1 - Parque de Locotractores" dataDxfId="399"/>
    <tableColumn id="53" name="B.06.1 - Parque de Vagones de Servicios Internos" dataDxfId="398"/>
    <tableColumn id="34" name="Trocha (mm)" dataDxfId="397"/>
    <tableColumn id="35" name="Observaciones" dataDxfId="396"/>
  </tableColumns>
  <tableStyleInfo name="TableStyleMedium9" showFirstColumn="0" showLastColumn="0" showRowStripes="1" showColumnStripes="0"/>
</table>
</file>

<file path=xl/tables/table15.xml><?xml version="1.0" encoding="utf-8"?>
<table xmlns="http://schemas.openxmlformats.org/spreadsheetml/2006/main" id="29" name="Tabla2" displayName="Tabla2" ref="A5:G28" totalsRowShown="0">
  <autoFilter ref="A5:G28"/>
  <tableColumns count="7">
    <tableColumn id="1" name="Nº" dataDxfId="395"/>
    <tableColumn id="2" name="Progre-siva" dataDxfId="394"/>
    <tableColumn id="3" name="F.Lacroze - Gral. Lemos (e.)" dataDxfId="393"/>
    <tableColumn id="4" name="Denominación" dataDxfId="392"/>
    <tableColumn id="5" name="Partido" dataDxfId="391"/>
    <tableColumn id="6" name="Longitud" dataDxfId="390"/>
    <tableColumn id="7" name="Latitud" dataDxfId="389"/>
  </tableColumns>
  <tableStyleInfo name="TableStyleMedium9" showFirstColumn="0" showLastColumn="0" showRowStripes="1" showColumnStripes="0"/>
</table>
</file>

<file path=xl/tables/table16.xml><?xml version="1.0" encoding="utf-8"?>
<table xmlns="http://schemas.openxmlformats.org/spreadsheetml/2006/main" id="14" name="Roc_InfraMR" displayName="Roc_InfraMR" ref="A1:BG361" totalsRowShown="0">
  <autoFilter ref="A1:BG361"/>
  <tableColumns count="59">
    <tableColumn id="1" name="AÑO" dataDxfId="388"/>
    <tableColumn id="2" name="MES" dataDxfId="387"/>
    <tableColumn id="3" name="A.01.1 -  Longitud de Líneas de Explotación No Electrificadas Vía Simple (km)" dataDxfId="386"/>
    <tableColumn id="4" name="A.01.2 -  Longitud de Líneas de Explotación No Electrificadas Vía Doble o Múltiple (km)" dataDxfId="385"/>
    <tableColumn id="5" name="A.02.1 -  Longitud de Líneas de Explotación Electrificadas Vía Simple (km)" dataDxfId="384"/>
    <tableColumn id="6" name="A.02.2 -  Longitud de Líneas de Explotación Electrificadas Vía Doble o Múltiple (km)" dataDxfId="383"/>
    <tableColumn id="7" name="Total Líneas de Explotación " dataDxfId="382">
      <calculatedColumnFormula>SUM(C2:F2)</calculatedColumnFormula>
    </tableColumn>
    <tableColumn id="32" name="Total Líneas de Explotación (EN USO)" dataDxfId="381">
      <calculatedColumnFormula>+Roc_InfraMR[[#This Row],[Total Líneas de Explotación ]]</calculatedColumnFormula>
    </tableColumn>
    <tableColumn id="62" name="Total Líneas de Servicios entre Cabeceras (km) (Progresiva) (en uso)" dataDxfId="380"/>
    <tableColumn id="8" name="A.03.1 -  Longitud de Vías de Explotación No Electrificadas Troncales y Ramales (vía principal) (km)" dataDxfId="379">
      <calculatedColumnFormula>+Roc_InfraMR[[#This Row],[A.01.2 -  Longitud de Líneas de Explotación No Electrificadas Vía Doble o Múltiple (km)]]*2+Roc_InfraMR[[#This Row],[A.01.1 -  Longitud de Líneas de Explotación No Electrificadas Vía Simple (km)]]</calculatedColumnFormula>
    </tableColumn>
    <tableColumn id="9" name="A.03.2 -  Longitud de Vías de Explotación No Electrificadas Auxiliares (vías de playa) (km)" dataDxfId="378"/>
    <tableColumn id="10" name="A.04.1 -  Longitud de Vías de Explotación Electrificadas Troncales y Ramales (vía principal) (km)" dataDxfId="377">
      <calculatedColumnFormula>+Roc_InfraMR[[#This Row],[A.02.2 -  Longitud de Líneas de Explotación Electrificadas Vía Doble o Múltiple (km)]]*2</calculatedColumnFormula>
    </tableColumn>
    <tableColumn id="11" name="A.04.2 -  Longitud de Vías de Explotación Electrificadas Auxiliares (vías de playa) (km)" dataDxfId="376"/>
    <tableColumn id="12" name="Total Vías (excluido Auxiliares)" dataDxfId="375">
      <calculatedColumnFormula>+Roc_InfraMR[[#This Row],[A.03.1 -  Longitud de Vías de Explotación No Electrificadas Troncales y Ramales (vía principal) (km)]]+Roc_InfraMR[[#This Row],[A.04.1 -  Longitud de Vías de Explotación Electrificadas Troncales y Ramales (vía principal) (km)]]</calculatedColumnFormula>
    </tableColumn>
    <tableColumn id="33" name="Total Vías (excluído Auxiliares (EN USO)" dataDxfId="374">
      <calculatedColumnFormula>+Roc_InfraMR[[#This Row],[Total Vías (excluido Auxiliares)]]</calculatedColumnFormula>
    </tableColumn>
    <tableColumn id="13" name="A.05.1 - Número de Estaciones en Explotación (cantidad)" dataDxfId="373"/>
    <tableColumn id="14" name="A.06.1 - Número de Paradas en Explotación (cantidad)" dataDxfId="372"/>
    <tableColumn id="15" name="A.07.1 - Número de Apeaderos en Explotación (cantidad)" dataDxfId="371"/>
    <tableColumn id="16" name="Total Estaciones" dataDxfId="370">
      <calculatedColumnFormula>SUM(P2:R2)</calculatedColumnFormula>
    </tableColumn>
    <tableColumn id="17" name="A.08.1 - Pasos Vehiculares a Nivel Con Barreras Manuales (cantidad)" dataDxfId="369"/>
    <tableColumn id="18" name="A.08.2 - Pasos Vehiculares a Nivel Con Barreras Automáticas (cantidad)" dataDxfId="368"/>
    <tableColumn id="19" name="A.08.3 - Pasos Vehiculares a Nivel Con Señales Fonoluminosas (cantidad)" dataDxfId="367"/>
    <tableColumn id="20" name="A.08.4 - Pasos Vehiculares a Nivel Con Cruz de San Andrés (cantidad)" dataDxfId="366"/>
    <tableColumn id="21" name="A.08.5 - Pasos Vehiculares a Nivel Sin Señalización (cantidad)" dataDxfId="365"/>
    <tableColumn id="54" name="Total Pasos Vehiculares a Nivel" dataDxfId="364">
      <calculatedColumnFormula>SUM(T2:X2)</calculatedColumnFormula>
    </tableColumn>
    <tableColumn id="22" name="A.09.1 - Pasos Vehiculares Bajo Nivel (vial + vial peatonal) (cantidad)" dataDxfId="363"/>
    <tableColumn id="23" name="A.09.2 - Pasos Vehiculares Sobre Nivel (vial + vial peatonal) (cantidad)" dataDxfId="362"/>
    <tableColumn id="24" name="A.09.3 - Pasos Vehiculares A Nivel (vial + vial peatonal) (cantidad)" dataDxfId="361"/>
    <tableColumn id="55" name="Total Pasos Vehiculares" dataDxfId="360">
      <calculatedColumnFormula>SUM(Z2:AB2)</calculatedColumnFormula>
    </tableColumn>
    <tableColumn id="25" name="A.10.1 - Pasos Peatonales Bajo Nivel (cantidad)" dataDxfId="359"/>
    <tableColumn id="26" name="A.10.2 - Pasos Peatonales Sobre Nivel (cantidad)" dataDxfId="358"/>
    <tableColumn id="27" name="A.10.3 - Pasos Peatonales A Nivel (cantidad)" dataDxfId="357"/>
    <tableColumn id="56" name="Total Pasos Peatonales" dataDxfId="356">
      <calculatedColumnFormula>SUM(AD2:AF2)</calculatedColumnFormula>
    </tableColumn>
    <tableColumn id="28" name="A.11.1 - Señalamiento Automático (km de línea)" dataDxfId="355"/>
    <tableColumn id="29" name="A.11.2 - Señalamiento Sin Señalamiento (km de línea)" dataDxfId="354"/>
    <tableColumn id="30" name="A.11.3 - Señalamiento Manual (km de línea)" dataDxfId="353"/>
    <tableColumn id="57" name="Total Señalamiento" dataDxfId="352">
      <calculatedColumnFormula>SUM(AH2:AJ2)</calculatedColumnFormula>
    </tableColumn>
    <tableColumn id="38" name="B.01.1 - Parque de Locomotoras Diesel Hasta 1300HP" dataDxfId="351"/>
    <tableColumn id="39" name="B.01.2 - Parque de Locomotoras Diesel desde 1301HP Hasta 1700HP" dataDxfId="350"/>
    <tableColumn id="40" name="B.01.2 - Parque de Locomotoras Diesel desde 1701HP" dataDxfId="349"/>
    <tableColumn id="31" name="Total Locomotoras" dataDxfId="348">
      <calculatedColumnFormula>SUM(AL2:AN2)</calculatedColumnFormula>
    </tableColumn>
    <tableColumn id="41" name="B.02.1 - Parque de Coches Eléctricos Motrices" dataDxfId="347"/>
    <tableColumn id="42" name="B.02.2 - Parque de Coches Eléctricos Motrices Remolcados Tipo R" dataDxfId="346"/>
    <tableColumn id="43" name="B.02.3 - Parque de Coches Eléctricos Motrices Tipo R" dataDxfId="345"/>
    <tableColumn id="36" name="Total Coches Eléctricos" dataDxfId="344">
      <calculatedColumnFormula>+Roc_InfraMR[[#This Row],[B.02.3 - Parque de Coches Eléctricos Motrices Tipo R]]+Roc_InfraMR[[#This Row],[B.02.2 - Parque de Coches Eléctricos Motrices Remolcados Tipo R]]+Roc_InfraMR[[#This Row],[B.02.1 - Parque de Coches Eléctricos Motrices]]</calculatedColumnFormula>
    </tableColumn>
    <tableColumn id="44" name="B.03.1 - Parque de Coches Motores Motrices Remolcados" dataDxfId="343"/>
    <tableColumn id="45" name="B.03.2 - Parque de Coches Motores Motrices Intermedios" dataDxfId="342"/>
    <tableColumn id="46" name="B.03.3 - Parque de Coches Motores Motrices Cabina" dataDxfId="341"/>
    <tableColumn id="60" name="Total coches Motores" dataDxfId="340">
      <calculatedColumnFormula>+SUM(Roc_InfraMR[[#This Row],[B.03.1 - Parque de Coches Motores Motrices Remolcados]:[B.03.3 - Parque de Coches Motores Motrices Cabina]])</calculatedColumnFormula>
    </tableColumn>
    <tableColumn id="47" name="B.04.1 - Parque de Coches Remolcados Clase Unica" dataDxfId="339"/>
    <tableColumn id="48" name="B.04.2 - Parque de Coches Remolcados Clase Unica Furgón" dataDxfId="338"/>
    <tableColumn id="49" name="B.04.3 - Parque de Coches Remolcados Clase Unica Cabina" dataDxfId="337"/>
    <tableColumn id="50" name="B.04.4 - Parque de Coches Remolcados de Larga Distancia (Turista+Pullman)" dataDxfId="336"/>
    <tableColumn id="51" name="B.04.5 - Parque de Coches Remolcados para Servicios Especiales (Cartoneros)" dataDxfId="335"/>
    <tableColumn id="61" name="Total Coches Remolcados" dataDxfId="334">
      <calculatedColumnFormula>SUM(AX2:BB2)</calculatedColumnFormula>
    </tableColumn>
    <tableColumn id="52" name="B.05.1 - Parque de Locotractores" dataDxfId="333"/>
    <tableColumn id="53" name="B.06.1 - Parque de Vagones de Servicios Internos" dataDxfId="332"/>
    <tableColumn id="34" name="Trocha (mm)" dataDxfId="331"/>
    <tableColumn id="35" name="Observaciones" dataDxfId="330"/>
  </tableColumns>
  <tableStyleInfo name="TableStyleMedium9" showFirstColumn="0" showLastColumn="0" showRowStripes="1" showColumnStripes="0"/>
</table>
</file>

<file path=xl/tables/table17.xml><?xml version="1.0" encoding="utf-8"?>
<table xmlns="http://schemas.openxmlformats.org/spreadsheetml/2006/main" id="15" name="Tabla1416" displayName="Tabla1416" ref="I5:K20">
  <autoFilter ref="I5:K20">
    <filterColumn colId="0" hiddenButton="1"/>
    <filterColumn colId="1" hiddenButton="1"/>
    <filterColumn colId="2" hiddenButton="1"/>
  </autoFilter>
  <tableColumns count="3">
    <tableColumn id="1" name="Nº" totalsRowLabel="Total" dataDxfId="329"/>
    <tableColumn id="2" name="Progre-siva" totalsRowFunction="sum" dataDxfId="328"/>
    <tableColumn id="3" name="P. Constitución-Glew-A. Korn (e)" totalsRowFunction="count" dataDxfId="327"/>
  </tableColumns>
  <tableStyleInfo name="TableStyleLight9" showFirstColumn="0" showLastColumn="0" showRowStripes="1" showColumnStripes="0"/>
</table>
</file>

<file path=xl/tables/table18.xml><?xml version="1.0" encoding="utf-8"?>
<table xmlns="http://schemas.openxmlformats.org/spreadsheetml/2006/main" id="16" name="Tabla15" displayName="Tabla15" ref="M5:O20" totalsRowShown="0">
  <autoFilter ref="M5:O20">
    <filterColumn colId="0" hiddenButton="1"/>
    <filterColumn colId="1" hiddenButton="1"/>
    <filterColumn colId="2" hiddenButton="1"/>
  </autoFilter>
  <tableColumns count="3">
    <tableColumn id="1" name="Nº" dataDxfId="326"/>
    <tableColumn id="2" name="Progre-siva" dataDxfId="325"/>
    <tableColumn id="3" name="P. Constitución-Ezeiza (e)" dataDxfId="324"/>
  </tableColumns>
  <tableStyleInfo name="TableStyleLight9" showFirstColumn="0" showLastColumn="0" showRowStripes="1" showColumnStripes="0"/>
</table>
</file>

<file path=xl/tables/table19.xml><?xml version="1.0" encoding="utf-8"?>
<table xmlns="http://schemas.openxmlformats.org/spreadsheetml/2006/main" id="17" name="Tabla16" displayName="Tabla16" ref="Q5:S24" totalsRowShown="0">
  <autoFilter ref="Q5:S24">
    <filterColumn colId="0" hiddenButton="1"/>
    <filterColumn colId="1" hiddenButton="1"/>
    <filterColumn colId="2" hiddenButton="1"/>
  </autoFilter>
  <tableColumns count="3">
    <tableColumn id="1" name="Nº" dataDxfId="323"/>
    <tableColumn id="2" name="Progre-siva" dataDxfId="322"/>
    <tableColumn id="3" name="P. Constitución-La Plata (e) " dataDxfId="321"/>
  </tableColumns>
  <tableStyleInfo name="TableStyleLight9" showFirstColumn="0" showLastColumn="0" showRowStripes="1" showColumnStripes="0"/>
</table>
</file>

<file path=xl/tables/table2.xml><?xml version="1.0" encoding="utf-8"?>
<table xmlns="http://schemas.openxmlformats.org/spreadsheetml/2006/main" id="8" name="MIT_InfraMR" displayName="MIT_InfraMR" ref="A1:BG361" totalsRowShown="0">
  <autoFilter ref="A1:BG361"/>
  <tableColumns count="59">
    <tableColumn id="1" name="AÑO" dataDxfId="617"/>
    <tableColumn id="2" name="MES" dataDxfId="616"/>
    <tableColumn id="3" name="A.01.1 -  Longitud de Líneas de Explotación No Electrificadas Vía Simple (km)" dataDxfId="615"/>
    <tableColumn id="4" name="A.01.2 -  Longitud de Líneas de Explotación No Electrificadas Vía Doble o Múltiple (km)" dataDxfId="614"/>
    <tableColumn id="5" name="A.02.1 -  Longitud de Líneas de Explotación Electrificadas Vía Simple (km)" dataDxfId="613"/>
    <tableColumn id="6" name="A.02.2 -  Longitud de Líneas de Explotación Electrificadas Vía Doble o Múltiple (km)" dataDxfId="612"/>
    <tableColumn id="7" name="Total Líneas de Explotación " dataDxfId="611">
      <calculatedColumnFormula>SUM(C2:F2)</calculatedColumnFormula>
    </tableColumn>
    <tableColumn id="34" name="Total Líneas de Explotación (EN USO)" dataDxfId="610">
      <calculatedColumnFormula>+MIT_InfraMR[[#This Row],[Total Líneas de Explotación ]]</calculatedColumnFormula>
    </tableColumn>
    <tableColumn id="62" name="Total Líneas de Servicios entre Cabeceras (km) (Progresiva) (en uso)" dataDxfId="609"/>
    <tableColumn id="8" name="A.03.1 -  Longitud de Vías de Explotación No Electrificadas Troncales y Ramales (vía principal) (km)" dataDxfId="608"/>
    <tableColumn id="9" name="A.03.2 -  Longitud de Vías de Explotación No Electrificadas Auxiliares (vías de playa) (km)" dataDxfId="607"/>
    <tableColumn id="10" name="A.04.1 -  Longitud de Vías de Explotación Electrificadas Troncales y Ramales (vía principal) (km)" dataDxfId="606"/>
    <tableColumn id="11" name="A.04.2 -  Longitud de Vías de Explotación Electrificadas Auxiliares (vías de playa) (km)" dataDxfId="605"/>
    <tableColumn id="12" name="Total Vías (excluido Auxiliares)" dataDxfId="604">
      <calculatedColumnFormula>+MIT_InfraMR[[#This Row],[A.03.1 -  Longitud de Vías de Explotación No Electrificadas Troncales y Ramales (vía principal) (km)]]+MIT_InfraMR[[#This Row],[A.04.1 -  Longitud de Vías de Explotación Electrificadas Troncales y Ramales (vía principal) (km)]]</calculatedColumnFormula>
    </tableColumn>
    <tableColumn id="35" name="Total Vías (excluído Auxiliares (EN USO)" dataDxfId="603">
      <calculatedColumnFormula>+MIT_InfraMR[[#This Row],[Total Vías (excluido Auxiliares)]]</calculatedColumnFormula>
    </tableColumn>
    <tableColumn id="13" name="A.05.1 - Número de Estaciones en Explotación (cantidad)" dataDxfId="602"/>
    <tableColumn id="14" name="A.06.1 - Número de Paradas en Explotación (cantidad)" dataDxfId="601"/>
    <tableColumn id="15" name="A.07.1 - Número de Apeaderos en Explotación (cantidad)" dataDxfId="600"/>
    <tableColumn id="16" name="Total Estaciones" dataDxfId="599">
      <calculatedColumnFormula>SUM(P2:R2)</calculatedColumnFormula>
    </tableColumn>
    <tableColumn id="17" name="A.08.1 - Pasos Vehiculares a Nivel Con Barreras Manuales (cantidad)" dataDxfId="598"/>
    <tableColumn id="18" name="A.08.2 - Pasos Vehiculares a Nivel Con Barreras Automáticas (cantidad)" dataDxfId="597"/>
    <tableColumn id="19" name="A.08.3 - Pasos Vehiculares a Nivel Con Señales Fonoluminosas (cantidad)" dataDxfId="596"/>
    <tableColumn id="20" name="A.08.4 - Pasos Vehiculares a Nivel Con Cruz de San Andrés (cantidad)" dataDxfId="595"/>
    <tableColumn id="21" name="A.08.5 - Pasos Vehiculares a Nivel Sin Señalización (cantidad)" dataDxfId="594"/>
    <tableColumn id="54" name="Total Pasos Vehiculares a Nivel" dataDxfId="593">
      <calculatedColumnFormula>SUM(T2:X2)</calculatedColumnFormula>
    </tableColumn>
    <tableColumn id="22" name="A.09.1 - Pasos Vehiculares Bajo Nivel (vial + vial peatonal) (cantidad)" dataDxfId="592"/>
    <tableColumn id="23" name="A.09.2 - Pasos Vehiculares Sobre Nivel (vial + vial peatonal) (cantidad)" dataDxfId="591"/>
    <tableColumn id="24" name="A.09.3 - Pasos Vehiculares A Nivel (vial + vial peatonal) (cantidad)" dataDxfId="590">
      <calculatedColumnFormula>+MIT_InfraMR[[#This Row],[Total Pasos Vehiculares a Nivel]]</calculatedColumnFormula>
    </tableColumn>
    <tableColumn id="55" name="Total Pasos Vehiculares" dataDxfId="589">
      <calculatedColumnFormula>SUM(Z2:AB2)</calculatedColumnFormula>
    </tableColumn>
    <tableColumn id="25" name="A.10.1 - Pasos Peatonales Bajo Nivel (cantidad)" dataDxfId="588"/>
    <tableColumn id="26" name="A.10.2 - Pasos Peatonales Sobre Nivel (cantidad)" dataDxfId="587"/>
    <tableColumn id="27" name="A.10.3 - Pasos Peatonales A Nivel (cantidad)" dataDxfId="586"/>
    <tableColumn id="56" name="Total Pasos Peatonales" dataDxfId="585">
      <calculatedColumnFormula>SUM(AD2:AF2)</calculatedColumnFormula>
    </tableColumn>
    <tableColumn id="28" name="A.11.1 - Señalamiento Automático (km de línea)" dataDxfId="584"/>
    <tableColumn id="29" name="A.11.2 - Señalamiento Sin Señalamiento (km de línea)" dataDxfId="583"/>
    <tableColumn id="30" name="A.11.3 - Señalamiento Manual (km de línea)" dataDxfId="582"/>
    <tableColumn id="57" name="Total Señalamiento" dataDxfId="581">
      <calculatedColumnFormula>SUM(AH2:AJ2)</calculatedColumnFormula>
    </tableColumn>
    <tableColumn id="38" name="B.01.1 - Parque de Locomotoras Diesel Hasta 1300HP" dataDxfId="580"/>
    <tableColumn id="39" name="B.01.2 - Parque de Locomotoras Diesel desde 1301HP Hasta 1700HP" dataDxfId="579"/>
    <tableColumn id="40" name="B.01.2 - Parque de Locomotoras Diesel desde 1701HP" dataDxfId="578">
      <calculatedColumnFormula>12+2</calculatedColumnFormula>
    </tableColumn>
    <tableColumn id="31" name="Total Locomotoras" dataDxfId="577">
      <calculatedColumnFormula>SUM(AL2:AN2)</calculatedColumnFormula>
    </tableColumn>
    <tableColumn id="41" name="B.02.1 - Parque de Coches Eléctricos Motrices" dataDxfId="576"/>
    <tableColumn id="42" name="B.02.2 - Parque de Coches Eléctricos Motrices Remolcados Tipo R" dataDxfId="575"/>
    <tableColumn id="43" name="B.02.3 - Parque de Coches Eléctricos Motrices Tipo R" dataDxfId="574"/>
    <tableColumn id="36" name="Total Coches Eléctricos" dataDxfId="573">
      <calculatedColumnFormula>+SUM(MIT_InfraMR[[#This Row],[B.02.1 - Parque de Coches Eléctricos Motrices]:[B.02.3 - Parque de Coches Eléctricos Motrices Tipo R]])</calculatedColumnFormula>
    </tableColumn>
    <tableColumn id="44" name="B.03.1 - Parque de Coches Motores Motrices Remolcados" dataDxfId="572"/>
    <tableColumn id="45" name="B.03.2 - Parque de Coches Motores Motrices Intermedios" dataDxfId="571"/>
    <tableColumn id="46" name="B.03.3 - Parque de Coches Motores Motrices Cabina" dataDxfId="570"/>
    <tableColumn id="60" name="Total coches Motores" dataDxfId="569">
      <calculatedColumnFormula>+SUM(MIT_InfraMR[[#This Row],[B.03.1 - Parque de Coches Motores Motrices Remolcados]:[B.03.3 - Parque de Coches Motores Motrices Cabina]])</calculatedColumnFormula>
    </tableColumn>
    <tableColumn id="47" name="B.04.1 - Parque de Coches Remolcados Clase Unica" dataDxfId="568"/>
    <tableColumn id="48" name="B.04.2 - Parque de Coches Remolcados Clase Unica Furgón" dataDxfId="567"/>
    <tableColumn id="49" name="B.04.3 - Parque de Coches Remolcados Clase Unica Cabina" dataDxfId="566"/>
    <tableColumn id="50" name="B.04.4 - Parque de Coches Remolcados de Larga Distancia (Turista+Pullman)" dataDxfId="565"/>
    <tableColumn id="51" name="B.04.5 - Parque de Coches Remolcados para Servicios Especiales (Cartoneros)" dataDxfId="564"/>
    <tableColumn id="61" name="Total Coches Remolcados" dataDxfId="563">
      <calculatedColumnFormula>SUM(AX2:BB2)</calculatedColumnFormula>
    </tableColumn>
    <tableColumn id="52" name="B.05.1 - Parque de Locotractores" dataDxfId="562"/>
    <tableColumn id="53" name="B.06.1 - Parque de Vagones de Servicios Internos" dataDxfId="561"/>
    <tableColumn id="32" name="Trocha (mm)" dataDxfId="560"/>
    <tableColumn id="33" name="Observaciones" dataDxfId="559"/>
  </tableColumns>
  <tableStyleInfo name="TableStyleMedium9" showFirstColumn="0" showLastColumn="0" showRowStripes="1" showColumnStripes="0"/>
</table>
</file>

<file path=xl/tables/table20.xml><?xml version="1.0" encoding="utf-8"?>
<table xmlns="http://schemas.openxmlformats.org/spreadsheetml/2006/main" id="18" name="Tabla17" displayName="Tabla17" ref="U5:W21" totalsRowShown="0">
  <autoFilter ref="U5:W21">
    <filterColumn colId="0" hiddenButton="1"/>
    <filterColumn colId="1" hiddenButton="1"/>
    <filterColumn colId="2" hiddenButton="1"/>
  </autoFilter>
  <tableColumns count="3">
    <tableColumn id="1" name="Nº" dataDxfId="320"/>
    <tableColumn id="2" name="Progre-siva" dataDxfId="319"/>
    <tableColumn id="3" name="P. Constitución-Bosques (vía Temperley) (e)" dataDxfId="318"/>
  </tableColumns>
  <tableStyleInfo name="TableStyleLight9" showFirstColumn="0" showLastColumn="0" showRowStripes="1" showColumnStripes="0"/>
</table>
</file>

<file path=xl/tables/table21.xml><?xml version="1.0" encoding="utf-8"?>
<table xmlns="http://schemas.openxmlformats.org/spreadsheetml/2006/main" id="19" name="Tabla18" displayName="Tabla18" ref="Y5:AA19" totalsRowShown="0">
  <autoFilter ref="Y5:AA19">
    <filterColumn colId="0" hiddenButton="1"/>
    <filterColumn colId="1" hiddenButton="1"/>
    <filterColumn colId="2" hiddenButton="1"/>
  </autoFilter>
  <tableColumns count="3">
    <tableColumn id="1" name="Nº" dataDxfId="317"/>
    <tableColumn id="2" name="Progre-siva" dataDxfId="316">
      <calculatedColumnFormula>+Z5+2.5</calculatedColumnFormula>
    </tableColumn>
    <tableColumn id="3" name="P. Constitución-Bosques (vía Quilmes) (e)" dataDxfId="315"/>
  </tableColumns>
  <tableStyleInfo name="TableStyleLight9" showFirstColumn="0" showLastColumn="0" showRowStripes="1" showColumnStripes="0"/>
</table>
</file>

<file path=xl/tables/table22.xml><?xml version="1.0" encoding="utf-8"?>
<table xmlns="http://schemas.openxmlformats.org/spreadsheetml/2006/main" id="20" name="Tabla19" displayName="Tabla19" ref="AG5:AI16" totalsRowShown="0">
  <autoFilter ref="AG5:AI16">
    <filterColumn colId="0" hiddenButton="1"/>
    <filterColumn colId="1" hiddenButton="1"/>
    <filterColumn colId="2" hiddenButton="1"/>
  </autoFilter>
  <tableColumns count="3">
    <tableColumn id="1" name="Nº" dataDxfId="314"/>
    <tableColumn id="2" name="Progre-siva" dataDxfId="313"/>
    <tableColumn id="3" name="Temperley-Haedo (d)" dataDxfId="312"/>
  </tableColumns>
  <tableStyleInfo name="TableStyleLight9" showFirstColumn="0" showLastColumn="0" showRowStripes="1" showColumnStripes="0"/>
</table>
</file>

<file path=xl/tables/table23.xml><?xml version="1.0" encoding="utf-8"?>
<table xmlns="http://schemas.openxmlformats.org/spreadsheetml/2006/main" id="21" name="Tabla20" displayName="Tabla20" ref="AK5:AM15" totalsRowShown="0">
  <autoFilter ref="AK5:AM15">
    <filterColumn colId="0" hiddenButton="1"/>
    <filterColumn colId="1" hiddenButton="1"/>
    <filterColumn colId="2" hiddenButton="1"/>
  </autoFilter>
  <tableColumns count="3">
    <tableColumn id="1" name="Nº" dataDxfId="311"/>
    <tableColumn id="2" name="Progre-siva" dataDxfId="310"/>
    <tableColumn id="3" name="Ezeiza-Cañuelas (d)" dataDxfId="309"/>
  </tableColumns>
  <tableStyleInfo name="TableStyleLight9" showFirstColumn="0" showLastColumn="0" showRowStripes="1" showColumnStripes="0"/>
</table>
</file>

<file path=xl/tables/table24.xml><?xml version="1.0" encoding="utf-8"?>
<table xmlns="http://schemas.openxmlformats.org/spreadsheetml/2006/main" id="22" name="Tabla21" displayName="Tabla21" ref="AO5:AQ9" totalsRowShown="0">
  <autoFilter ref="AO5:AQ9">
    <filterColumn colId="0" hiddenButton="1"/>
    <filterColumn colId="1" hiddenButton="1"/>
    <filterColumn colId="2" hiddenButton="1"/>
  </autoFilter>
  <tableColumns count="3">
    <tableColumn id="1" name="Nº" dataDxfId="308"/>
    <tableColumn id="2" name="Progre-siva" dataDxfId="307"/>
    <tableColumn id="3" name="Cañuelas-Monte (d)" dataDxfId="306"/>
  </tableColumns>
  <tableStyleInfo name="TableStyleLight9" showFirstColumn="0" showLastColumn="0" showRowStripes="1" showColumnStripes="0"/>
</table>
</file>

<file path=xl/tables/table25.xml><?xml version="1.0" encoding="utf-8"?>
<table xmlns="http://schemas.openxmlformats.org/spreadsheetml/2006/main" id="23" name="Tabla22" displayName="Tabla22" ref="AS5:AU9" totalsRowShown="0">
  <autoFilter ref="AS5:AU9">
    <filterColumn colId="0" hiddenButton="1"/>
    <filterColumn colId="1" hiddenButton="1"/>
    <filterColumn colId="2" hiddenButton="1"/>
  </autoFilter>
  <tableColumns count="3">
    <tableColumn id="1" name="Nº" dataDxfId="305"/>
    <tableColumn id="2" name="Progre-siva" dataDxfId="304"/>
    <tableColumn id="3" name="Cañuelas-Lobos (d)" dataDxfId="303"/>
  </tableColumns>
  <tableStyleInfo name="TableStyleLight9" showFirstColumn="0" showLastColumn="0" showRowStripes="1" showColumnStripes="0"/>
</table>
</file>

<file path=xl/tables/table26.xml><?xml version="1.0" encoding="utf-8"?>
<table xmlns="http://schemas.openxmlformats.org/spreadsheetml/2006/main" id="24" name="Tabla23" displayName="Tabla23" ref="AW5:AY12" totalsRowShown="0">
  <autoFilter ref="AW5:AY12">
    <filterColumn colId="0" hiddenButton="1"/>
    <filterColumn colId="1" hiddenButton="1"/>
    <filterColumn colId="2" hiddenButton="1"/>
  </autoFilter>
  <tableColumns count="3">
    <tableColumn id="1" name="Nº" dataDxfId="302"/>
    <tableColumn id="2" name="Progre-siva" dataDxfId="301"/>
    <tableColumn id="3" name="A.Korn-Chascomús (d)" dataDxfId="300"/>
  </tableColumns>
  <tableStyleInfo name="TableStyleLight9" showFirstColumn="0" showLastColumn="0" showRowStripes="1" showColumnStripes="0"/>
</table>
</file>

<file path=xl/tables/table27.xml><?xml version="1.0" encoding="utf-8"?>
<table xmlns="http://schemas.openxmlformats.org/spreadsheetml/2006/main" id="38" name="Tabla38" displayName="Tabla38" ref="AC5:AE8" totalsRowShown="0">
  <autoFilter ref="AC5:AE8">
    <filterColumn colId="0" hiddenButton="1"/>
    <filterColumn colId="1" hiddenButton="1"/>
    <filterColumn colId="2" hiddenButton="1"/>
  </autoFilter>
  <tableColumns count="3">
    <tableColumn id="1" name="Nº" dataDxfId="299"/>
    <tableColumn id="2" name="Progre-siva" dataDxfId="298"/>
    <tableColumn id="3" name="Bosques-Gutiérrez (d)" dataDxfId="297"/>
  </tableColumns>
  <tableStyleInfo name="TableStyleLight9" showFirstColumn="0" showLastColumn="0" showRowStripes="1" showColumnStripes="0"/>
</table>
</file>

<file path=xl/tables/table28.xml><?xml version="1.0" encoding="utf-8"?>
<table xmlns="http://schemas.openxmlformats.org/spreadsheetml/2006/main" id="41" name="Tabla41" displayName="Tabla41" ref="A5:G86" totalsRowShown="0">
  <autoFilter ref="A5:G86">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name="Nº" dataDxfId="296"/>
    <tableColumn id="2" name="Progresiva" dataDxfId="295"/>
    <tableColumn id="3" name="Estación" dataDxfId="294"/>
    <tableColumn id="4" name="Denominación" dataDxfId="293"/>
    <tableColumn id="5" name="Partido" dataDxfId="292"/>
    <tableColumn id="6" name="Longitud" dataDxfId="291"/>
    <tableColumn id="7" name="Latitud" dataDxfId="290"/>
  </tableColumns>
  <tableStyleInfo name="TableStyleMedium9" showFirstColumn="0" showLastColumn="0" showRowStripes="1" showColumnStripes="0"/>
</table>
</file>

<file path=xl/tables/table29.xml><?xml version="1.0" encoding="utf-8"?>
<table xmlns="http://schemas.openxmlformats.org/spreadsheetml/2006/main" id="34" name="SMar_InfraMR" displayName="SMar_InfraMR" ref="A1:BG361" totalsRowShown="0">
  <autoFilter ref="A1:BG361"/>
  <tableColumns count="59">
    <tableColumn id="1" name="AÑO" dataDxfId="289"/>
    <tableColumn id="2" name="MES" dataDxfId="288"/>
    <tableColumn id="3" name="A.01.1 -  Longitud de Líneas de Explotación No Electrificadas Vía Simple (km)" dataDxfId="287"/>
    <tableColumn id="4" name="A.01.2 -  Longitud de Líneas de Explotación No Electrificadas Vía Doble o Múltiple (km)" dataDxfId="286"/>
    <tableColumn id="5" name="A.02.1 -  Longitud de Líneas de Explotación Electrificadas Vía Simple (km)" dataDxfId="285"/>
    <tableColumn id="6" name="A.02.2 -  Longitud de Líneas de Explotación Electrificadas Vía Doble o Múltiple (km)" dataDxfId="284"/>
    <tableColumn id="7" name="Total Líneas de Explotación " dataDxfId="283">
      <calculatedColumnFormula>SUM(C2:F2)</calculatedColumnFormula>
    </tableColumn>
    <tableColumn id="33" name="Total Líneas de Explotación (EN USO)" dataDxfId="282">
      <calculatedColumnFormula>+SMar_InfraMR[[#This Row],[Total Líneas de Explotación ]]</calculatedColumnFormula>
    </tableColumn>
    <tableColumn id="62" name="Total Líneas de Servicios entre Cabeceras (km) (Progresiva) (en uso)" dataDxfId="281">
      <calculatedColumnFormula>+SMar_InfraMR[[#This Row],[Total Líneas de Explotación ]]</calculatedColumnFormula>
    </tableColumn>
    <tableColumn id="8" name="A.03.1 -  Longitud de Vías de Explotación No Electrificadas Troncales y Ramales (vía principal) (km)" dataDxfId="280"/>
    <tableColumn id="9" name="A.03.2 -  Longitud de Vías de Explotación No Electrificadas Auxiliares (vías de playa) (km)" dataDxfId="279"/>
    <tableColumn id="10" name="A.04.1 -  Longitud de Vías de Explotación Electrificadas Troncales y Ramales (vía principal) (km)" dataDxfId="278"/>
    <tableColumn id="11" name="A.04.2 -  Longitud de Vías de Explotación Electrificadas Auxiliares (vías de playa) (km)" dataDxfId="277"/>
    <tableColumn id="12" name="Total Vías (excluido Auxiliares)" dataDxfId="276">
      <calculatedColumnFormula>+SMar_InfraMR[[#This Row],[A.03.1 -  Longitud de Vías de Explotación No Electrificadas Troncales y Ramales (vía principal) (km)]]+SMar_InfraMR[[#This Row],[A.04.1 -  Longitud de Vías de Explotación Electrificadas Troncales y Ramales (vía principal) (km)]]</calculatedColumnFormula>
    </tableColumn>
    <tableColumn id="34" name="Total Vías (excluído Auxiliares (EN USO)" dataDxfId="275">
      <calculatedColumnFormula>+SMar_InfraMR[[#This Row],[Total Vías (excluido Auxiliares)]]</calculatedColumnFormula>
    </tableColumn>
    <tableColumn id="13" name="A.05.1 - Número de Estaciones en Explotación (cantidad)" dataDxfId="274"/>
    <tableColumn id="14" name="A.06.1 - Número de Paradas en Explotación (cantidad)" dataDxfId="273"/>
    <tableColumn id="15" name="A.07.1 - Número de Apeaderos en Explotación (cantidad)" dataDxfId="272"/>
    <tableColumn id="16" name="Total Estaciones" dataDxfId="271">
      <calculatedColumnFormula>SUM(P2:R2)</calculatedColumnFormula>
    </tableColumn>
    <tableColumn id="17" name="A.08.1 - Pasos Vehiculares a Nivel Con Barreras Manuales (cantidad)" dataDxfId="270"/>
    <tableColumn id="18" name="A.08.2 - Pasos Vehiculares a Nivel Con Barreras Automáticas (cantidad)" dataDxfId="269"/>
    <tableColumn id="19" name="A.08.3 - Pasos Vehiculares a Nivel Con Señales Fonoluminosas (cantidad)" dataDxfId="268"/>
    <tableColumn id="20" name="A.08.4 - Pasos Vehiculares a Nivel Con Cruz de San Andrés (cantidad)" dataDxfId="267"/>
    <tableColumn id="21" name="A.08.5 - Pasos Vehiculares a Nivel Sin Señalización (cantidad)" dataDxfId="266"/>
    <tableColumn id="54" name="Total Pasos Vehiculares a Nivel" dataDxfId="265">
      <calculatedColumnFormula>SUM(T2:X2)</calculatedColumnFormula>
    </tableColumn>
    <tableColumn id="22" name="A.09.1 - Pasos Vehiculares Bajo Nivel (vial + vial peatonal) (cantidad)" dataDxfId="264"/>
    <tableColumn id="23" name="A.09.2 - Pasos Vehiculares Sobre Nivel (vial + vial peatonal) (cantidad)" dataDxfId="263"/>
    <tableColumn id="24" name="A.09.3 - Pasos Vehiculares A Nivel (vial + vial peatonal) (cantidad)" dataDxfId="262">
      <calculatedColumnFormula>+SMar_InfraMR[[#This Row],[Total Pasos Vehiculares a Nivel]]</calculatedColumnFormula>
    </tableColumn>
    <tableColumn id="55" name="Total Pasos Vehiculares" dataDxfId="261">
      <calculatedColumnFormula>SUM(Z2:AB2)</calculatedColumnFormula>
    </tableColumn>
    <tableColumn id="25" name="A.10.1 - Pasos Peatonales Bajo Nivel (cantidad)" dataDxfId="260"/>
    <tableColumn id="26" name="A.10.2 - Pasos Peatonales Sobre Nivel (cantidad)" dataDxfId="259"/>
    <tableColumn id="27" name="A.10.3 - Pasos Peatonales A Nivel (cantidad)" dataDxfId="258"/>
    <tableColumn id="56" name="Total Pasos Peatonales" dataDxfId="257">
      <calculatedColumnFormula>SUM(AD2:AF2)</calculatedColumnFormula>
    </tableColumn>
    <tableColumn id="28" name="A.11.1 - Señalamiento Automático (km de línea)" dataDxfId="256"/>
    <tableColumn id="29" name="A.11.2 - Señalamiento Sin Señalamiento (km de línea)" dataDxfId="255"/>
    <tableColumn id="30" name="A.11.3 - Señalamiento Manual (km de línea)" dataDxfId="254"/>
    <tableColumn id="57" name="Total Señalamiento" dataDxfId="253">
      <calculatedColumnFormula>SUM(AH2:AJ2)</calculatedColumnFormula>
    </tableColumn>
    <tableColumn id="38" name="B.01.1 - Parque de Locomotoras Diesel Hasta 1300HP" dataDxfId="252"/>
    <tableColumn id="39" name="B.01.2 - Parque de Locomotoras Diesel desde 1301HP Hasta 1700HP" dataDxfId="251"/>
    <tableColumn id="40" name="B.01.2 - Parque de Locomotoras Diesel desde 1701HP" dataDxfId="250"/>
    <tableColumn id="31" name="Total Locomotoras" dataDxfId="249">
      <calculatedColumnFormula>SUM(AL2:AN2)</calculatedColumnFormula>
    </tableColumn>
    <tableColumn id="41" name="B.02.1 - Parque de Coches Eléctricos Motrices" dataDxfId="248"/>
    <tableColumn id="42" name="B.02.2 - Parque de Coches Eléctricos Motrices Remolcados Tipo R" dataDxfId="247"/>
    <tableColumn id="43" name="B.02.3 - Parque de Coches Eléctricos Motrices Tipo R" dataDxfId="246"/>
    <tableColumn id="32" name="Total Coches Eléctricos" dataDxfId="245">
      <calculatedColumnFormula>SUM(AP2:AR2)</calculatedColumnFormula>
    </tableColumn>
    <tableColumn id="44" name="B.03.1 - Parque de Coches Motores Motrices Remolcados" dataDxfId="244"/>
    <tableColumn id="45" name="B.03.2 - Parque de Coches Motores Motrices Intermedios" dataDxfId="243"/>
    <tableColumn id="46" name="B.03.3 - Parque de Coches Motores Motrices Cabina" dataDxfId="242"/>
    <tableColumn id="60" name="Total coches Motores" dataDxfId="241">
      <calculatedColumnFormula>SUM(AT2:AV2)</calculatedColumnFormula>
    </tableColumn>
    <tableColumn id="47" name="B.04.1 - Parque de Coches Remolcados Clase Unica" dataDxfId="240"/>
    <tableColumn id="48" name="B.04.2 - Parque de Coches Remolcados Clase Unica Furgón" dataDxfId="239"/>
    <tableColumn id="49" name="B.04.3 - Parque de Coches Remolcados Clase Unica Cabina" dataDxfId="238"/>
    <tableColumn id="50" name="B.04.4 - Parque de Coches Remolcados de Larga Distancia (Turista+Pullman)" dataDxfId="237"/>
    <tableColumn id="51" name="B.04.5 - Parque de Coches Remolcados para Servicios Especiales (Cartoneros)" dataDxfId="236"/>
    <tableColumn id="61" name="Total Coches Remolcados" dataDxfId="235">
      <calculatedColumnFormula>SUM(AX2:BB2)</calculatedColumnFormula>
    </tableColumn>
    <tableColumn id="52" name="B.05.1 - Parque de Locotractores" dataDxfId="234"/>
    <tableColumn id="53" name="B.06.1 - Parque de Vagones de Servicios Internos" dataDxfId="233"/>
    <tableColumn id="35" name="Trocha (mm)" dataDxfId="232"/>
    <tableColumn id="36" name="Observaciones" dataDxfId="231"/>
  </tableColumns>
  <tableStyleInfo name="TableStyleMedium9" showFirstColumn="0" showLastColumn="0" showRowStripes="1" showColumnStripes="0"/>
</table>
</file>

<file path=xl/tables/table3.xml><?xml version="1.0" encoding="utf-8"?>
<table xmlns="http://schemas.openxmlformats.org/spreadsheetml/2006/main" id="9" name="Tabla95" displayName="Tabla95" ref="I5:K22" totalsRowShown="0">
  <autoFilter ref="I5:K22"/>
  <tableColumns count="3">
    <tableColumn id="1" name="Nº" dataDxfId="558"/>
    <tableColumn id="2" name="Progre-siva" dataDxfId="557"/>
    <tableColumn id="3" name="Retiro - Tigre (e.)" dataDxfId="556"/>
  </tableColumns>
  <tableStyleInfo name="TableStyleLight9" showFirstColumn="0" showLastColumn="0" showRowStripes="1" showColumnStripes="0"/>
</table>
</file>

<file path=xl/tables/table30.xml><?xml version="1.0" encoding="utf-8"?>
<table xmlns="http://schemas.openxmlformats.org/spreadsheetml/2006/main" id="33" name="Tabla434" displayName="Tabla434" ref="A5:G27" totalsRowShown="0">
  <autoFilter ref="A5:G27">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name="Nº" dataDxfId="230"/>
    <tableColumn id="2" name="Progre-siva" dataDxfId="229"/>
    <tableColumn id="3" name="Retiro-Cabred (d)" dataDxfId="228"/>
    <tableColumn id="4" name="Denominación" dataDxfId="227"/>
    <tableColumn id="5" name="Partido" dataDxfId="226"/>
    <tableColumn id="6" name="Longitud" dataDxfId="225"/>
    <tableColumn id="7" name="Latitud" dataDxfId="224"/>
  </tableColumns>
  <tableStyleInfo name="TableStyleMedium9" showFirstColumn="0" showLastColumn="0" showRowStripes="1" showColumnStripes="0"/>
</table>
</file>

<file path=xl/tables/table31.xml><?xml version="1.0" encoding="utf-8"?>
<table xmlns="http://schemas.openxmlformats.org/spreadsheetml/2006/main" id="3" name="BN_InfraMR" displayName="BN_InfraMR" ref="A1:BG361" totalsRowShown="0" headerRowDxfId="223" dataDxfId="222">
  <autoFilter ref="A1:BG361"/>
  <tableColumns count="59">
    <tableColumn id="1" name="AÑO" dataDxfId="221"/>
    <tableColumn id="2" name="MES" dataDxfId="220"/>
    <tableColumn id="3" name="A.01.1 -  Longitud de Líneas de Explotación No Electrificadas Vía Simple (km)" dataDxfId="219"/>
    <tableColumn id="4" name="A.01.2 -  Longitud de Líneas de Explotación No Electrificadas Vía Doble o Múltiple (km)" dataDxfId="218"/>
    <tableColumn id="5" name="A.02.1 -  Longitud de Líneas de Explotación Electrificadas Vía Simple (km)" dataDxfId="217"/>
    <tableColumn id="6" name="A.02.2 -  Longitud de Líneas de Explotación Electrificadas Vía Doble o Múltiple (km)" dataDxfId="216"/>
    <tableColumn id="7" name="Total Líneas de Explotación " dataDxfId="215">
      <calculatedColumnFormula>SUM(C2:F2)</calculatedColumnFormula>
    </tableColumn>
    <tableColumn id="8" name="Total Líneas de Explotación (EN USO)" dataDxfId="214"/>
    <tableColumn id="9" name="Total Líneas de Servicios entre Cabeceras (km) (Progresiva) (en uso)" dataDxfId="213"/>
    <tableColumn id="10" name="A.03.1 -  Longitud de Vías de Explotación No Electrificadas Troncales y Ramales (vía principal) (km)" dataDxfId="212"/>
    <tableColumn id="11" name="A.03.2 -  Longitud de Vías de Explotación No Electrificadas Auxiliares (vías de playa) (km)" dataDxfId="211"/>
    <tableColumn id="12" name="A.04.1 -  Longitud de Vías de Explotación Electrificadas Troncales y Ramales (vía principal) (km)" dataDxfId="210"/>
    <tableColumn id="13" name="A.04.2 -  Longitud de Vías de Explotación Electrificadas Auxiliares (vías de playa) (km)" dataDxfId="209"/>
    <tableColumn id="14" name="Total Vías (excluido Auxiliares)" dataDxfId="208">
      <calculatedColumnFormula>+BN_InfraMR[[#This Row],[A.03.1 -  Longitud de Vías de Explotación No Electrificadas Troncales y Ramales (vía principal) (km)]]+BN_InfraMR[[#This Row],[A.04.1 -  Longitud de Vías de Explotación Electrificadas Troncales y Ramales (vía principal) (km)]]</calculatedColumnFormula>
    </tableColumn>
    <tableColumn id="15" name="Total Vías (excluído Auxiliares (EN USO)" dataDxfId="207"/>
    <tableColumn id="16" name="A.05.1 - Número de Estaciones en Explotación (cantidad)" dataDxfId="206"/>
    <tableColumn id="17" name="A.06.1 - Número de Paradas en Explotación (cantidad)" dataDxfId="205"/>
    <tableColumn id="18" name="A.07.1 - Número de Apeaderos en Explotación (cantidad)" dataDxfId="204"/>
    <tableColumn id="19" name="Total Estaciones" dataDxfId="203">
      <calculatedColumnFormula>SUM(P2:R2)</calculatedColumnFormula>
    </tableColumn>
    <tableColumn id="20" name="A.08.1 - Pasos Vehiculares a Nivel Con Barreras Manuales (cantidad)" dataDxfId="202"/>
    <tableColumn id="21" name="A.08.2 - Pasos Vehiculares a Nivel Con Barreras Automáticas (cantidad)" dataDxfId="201"/>
    <tableColumn id="22" name="A.08.3 - Pasos Vehiculares a Nivel Con Señales Fonoluminosas (cantidad)" dataDxfId="200"/>
    <tableColumn id="23" name="A.08.4 - Pasos Vehiculares a Nivel Con Cruz de San Andrés (cantidad)" dataDxfId="199"/>
    <tableColumn id="24" name="A.08.5 - Pasos Vehiculares a Nivel Sin Señalización (cantidad)" dataDxfId="198"/>
    <tableColumn id="25" name="Total Pasos Vehiculares a Nivel" dataDxfId="197">
      <calculatedColumnFormula>SUM(T2:X2)</calculatedColumnFormula>
    </tableColumn>
    <tableColumn id="26" name="A.09.1 - Pasos Vehiculares Bajo Nivel (vial + vial peatonal) (cantidad)" dataDxfId="196"/>
    <tableColumn id="27" name="A.09.2 - Pasos Vehiculares Sobre Nivel (vial + vial peatonal) (cantidad)" dataDxfId="195"/>
    <tableColumn id="28" name="A.09.3 - Pasos Vehiculares A Nivel (vial + vial peatonal) (cantidad)" dataDxfId="194">
      <calculatedColumnFormula>+BN_InfraMR[[#This Row],[Total Pasos Vehiculares a Nivel]]</calculatedColumnFormula>
    </tableColumn>
    <tableColumn id="29" name="Total Pasos Vehiculares" dataDxfId="193">
      <calculatedColumnFormula>SUM(Z2:AB2)</calculatedColumnFormula>
    </tableColumn>
    <tableColumn id="30" name="A.10.1 - Pasos Peatonales Bajo Nivel (cantidad)" dataDxfId="192"/>
    <tableColumn id="31" name="A.10.2 - Pasos Peatonales Sobre Nivel (cantidad)" dataDxfId="191"/>
    <tableColumn id="32" name="A.10.3 - Pasos Peatonales A Nivel (cantidad)" dataDxfId="190"/>
    <tableColumn id="33" name="Total Pasos Peatonales" dataDxfId="189">
      <calculatedColumnFormula>SUM(AD2:AF2)</calculatedColumnFormula>
    </tableColumn>
    <tableColumn id="34" name="A.11.1 - Señalamiento Automático (km de línea)" dataDxfId="188"/>
    <tableColumn id="35" name="A.11.2 - Señalamiento Sin Señalamiento (km de línea)" dataDxfId="187"/>
    <tableColumn id="36" name="A.11.3 - Señalamiento Manual (km de línea)" dataDxfId="186"/>
    <tableColumn id="37" name="Total Señalamiento" dataDxfId="185">
      <calculatedColumnFormula>SUM(AH2:AJ2)</calculatedColumnFormula>
    </tableColumn>
    <tableColumn id="38" name="B.01.1 - Parque de Locomotoras Diesel Hasta 1300HP" dataDxfId="184"/>
    <tableColumn id="39" name="B.01.2 - Parque de Locomotoras Diesel desde 1301HP Hasta 1700HP" dataDxfId="183"/>
    <tableColumn id="40" name="B.01.2 - Parque de Locomotoras Diesel desde 1701HP" dataDxfId="182"/>
    <tableColumn id="41" name="Total Locomotoras" dataDxfId="181">
      <calculatedColumnFormula>SUM(AL2:AN2)</calculatedColumnFormula>
    </tableColumn>
    <tableColumn id="42" name="B.02.1 - Parque de Coches Eléctricos Motrices" dataDxfId="180"/>
    <tableColumn id="43" name="B.02.2 - Parque de Coches Eléctricos Motrices Remolcados Tipo R" dataDxfId="179"/>
    <tableColumn id="44" name="B.02.3 - Parque de Coches Eléctricos Motrices Tipo R" dataDxfId="178"/>
    <tableColumn id="45" name="Total Coches Eléctricos" dataDxfId="177">
      <calculatedColumnFormula>SUM(AP2:AR2)</calculatedColumnFormula>
    </tableColumn>
    <tableColumn id="46" name="B.03.1 - Parque de Coches Motores Motrices Remolcados" dataDxfId="176"/>
    <tableColumn id="47" name="B.03.2 - Parque de Coches Motores Motrices Intermedios" dataDxfId="175"/>
    <tableColumn id="48" name="B.03.3 - Parque de Coches Motores Motrices Cabina" dataDxfId="174"/>
    <tableColumn id="49" name="Total coches Motores" dataDxfId="173">
      <calculatedColumnFormula>SUM(AT2:AV2)</calculatedColumnFormula>
    </tableColumn>
    <tableColumn id="50" name="B.04.1 - Parque de Coches Remolcados Clase Unica" dataDxfId="172"/>
    <tableColumn id="51" name="B.04.2 - Parque de Coches Remolcados Clase Unica Furgón" dataDxfId="171"/>
    <tableColumn id="52" name="B.04.3 - Parque de Coches Remolcados Clase Unica Cabina" dataDxfId="170"/>
    <tableColumn id="53" name="B.04.4 - Parque de Coches Remolcados de Larga Distancia (Turista+Pullman)" dataDxfId="169"/>
    <tableColumn id="54" name="B.04.5 - Parque de Coches Remolcados para Servicios Especiales (Cartoneros)" dataDxfId="168"/>
    <tableColumn id="55" name="Total Coches Remolcados" dataDxfId="167">
      <calculatedColumnFormula>SUM(AX2:BB2)</calculatedColumnFormula>
    </tableColumn>
    <tableColumn id="56" name="B.05.1 - Parque de Locotractores" dataDxfId="166"/>
    <tableColumn id="57" name="B.06.1 - Parque de Vagones de Servicios Internos" dataDxfId="165"/>
    <tableColumn id="58" name="Trocha (mm)" dataDxfId="164"/>
    <tableColumn id="59" name="Observaciones" dataDxfId="163"/>
  </tableColumns>
  <tableStyleInfo name="TableStyleMedium9" showFirstColumn="0" showLastColumn="0" showRowStripes="1" showColumnStripes="0"/>
</table>
</file>

<file path=xl/tables/table32.xml><?xml version="1.0" encoding="utf-8"?>
<table xmlns="http://schemas.openxmlformats.org/spreadsheetml/2006/main" id="39" name="Tabla44" displayName="Tabla44" ref="A4:G27" totalsRowShown="0" headerRowDxfId="162" dataDxfId="161">
  <autoFilter ref="A4:G27"/>
  <tableColumns count="7">
    <tableColumn id="1" name="Nº" dataDxfId="160"/>
    <tableColumn id="2" name="Progresiva" dataDxfId="159"/>
    <tableColumn id="3" name="Retiro-Villa Rosa (d)" dataDxfId="158"/>
    <tableColumn id="4" name="Denominación" dataDxfId="157"/>
    <tableColumn id="5" name="Partido" dataDxfId="156"/>
    <tableColumn id="6" name="Longitud" dataDxfId="155" dataCellStyle="Millares"/>
    <tableColumn id="7" name="Latitud" dataDxfId="154" dataCellStyle="Millares"/>
  </tableColumns>
  <tableStyleInfo name="TableStyleMedium9" showFirstColumn="0" showLastColumn="0" showRowStripes="1" showColumnStripes="0"/>
</table>
</file>

<file path=xl/tables/table33.xml><?xml version="1.0" encoding="utf-8"?>
<table xmlns="http://schemas.openxmlformats.org/spreadsheetml/2006/main" id="1" name="BS_InfraMR" displayName="BS_InfraMR" ref="A1:BG361" totalsRowShown="0">
  <autoFilter ref="A1:BG361"/>
  <tableColumns count="59">
    <tableColumn id="1" name="AÑO" dataDxfId="153"/>
    <tableColumn id="2" name="MES" dataDxfId="152"/>
    <tableColumn id="3" name="A.01.1 -  Longitud de Líneas de Explotación No Electrificadas Vía Simple (km)" dataDxfId="151"/>
    <tableColumn id="4" name="A.01.2 -  Longitud de Líneas de Explotación No Electrificadas Vía Doble o Múltiple (km)" dataDxfId="150"/>
    <tableColumn id="5" name="A.02.1 -  Longitud de Líneas de Explotación Electrificadas Vía Simple (km)" dataDxfId="149"/>
    <tableColumn id="6" name="A.02.2 -  Longitud de Líneas de Explotación Electrificadas Vía Doble o Múltiple (km)" dataDxfId="148"/>
    <tableColumn id="7" name="Total Líneas de Explotación " dataDxfId="147">
      <calculatedColumnFormula>SUM(C2:F2)</calculatedColumnFormula>
    </tableColumn>
    <tableColumn id="34" name="Total Líneas de Explotación (EN USO)" dataDxfId="146"/>
    <tableColumn id="62" name="Total Líneas de Servicios entre Cabeceras (km) (Progresiva) (en uso)" dataDxfId="145"/>
    <tableColumn id="8" name="A.03.1 -  Longitud de Vías de Explotación No Electrificadas Troncales y Ramales (vía principal) (km)" dataDxfId="144"/>
    <tableColumn id="9" name="A.03.2 -  Longitud de Vías de Explotación No Electrificadas Auxiliares (vías de playa) (km)" dataDxfId="143"/>
    <tableColumn id="10" name="A.04.1 -  Longitud de Vías de Explotación Electrificadas Troncales y Ramales (vía principal) (km)" dataDxfId="142"/>
    <tableColumn id="11" name="A.04.2 -  Longitud de Vías de Explotación Electrificadas Auxiliares (vías de playa) (km)" dataDxfId="141"/>
    <tableColumn id="12" name="Total Vías (excluido Auxiliares)" dataDxfId="140">
      <calculatedColumnFormula>+BS_InfraMR[[#This Row],[A.03.1 -  Longitud de Vías de Explotación No Electrificadas Troncales y Ramales (vía principal) (km)]]+BS_InfraMR[[#This Row],[A.04.1 -  Longitud de Vías de Explotación Electrificadas Troncales y Ramales (vía principal) (km)]]</calculatedColumnFormula>
    </tableColumn>
    <tableColumn id="35" name="Total Vías (excluído Auxiliares (EN USO)" dataDxfId="139"/>
    <tableColumn id="13" name="A.05.1 - Número de Estaciones en Explotación (cantidad)" dataDxfId="138"/>
    <tableColumn id="14" name="A.06.1 - Número de Paradas en Explotación (cantidad)" dataDxfId="137"/>
    <tableColumn id="15" name="A.07.1 - Número de Apeaderos en Explotación (cantidad)" dataDxfId="136"/>
    <tableColumn id="16" name="Total Estaciones" dataDxfId="135">
      <calculatedColumnFormula>+SUM(BS_InfraMR[[#This Row],[A.05.1 - Número de Estaciones en Explotación (cantidad)]:[A.07.1 - Número de Apeaderos en Explotación (cantidad)]])</calculatedColumnFormula>
    </tableColumn>
    <tableColumn id="17" name="A.08.1 - Pasos Vehiculares a Nivel Con Barreras Manuales (cantidad)" dataDxfId="134"/>
    <tableColumn id="18" name="A.08.2 - Pasos Vehiculares a Nivel Con Barreras Automáticas (cantidad)" dataDxfId="133"/>
    <tableColumn id="19" name="A.08.3 - Pasos Vehiculares a Nivel Con Señales Fonoluminosas (cantidad)" dataDxfId="132"/>
    <tableColumn id="20" name="A.08.4 - Pasos Vehiculares a Nivel Con Cruz de San Andrés (cantidad)" dataDxfId="131"/>
    <tableColumn id="21" name="A.08.5 - Pasos Vehiculares a Nivel Sin Señalización (cantidad)" dataDxfId="130"/>
    <tableColumn id="54" name="Total Pasos Vehiculares a Nivel" dataDxfId="129">
      <calculatedColumnFormula>SUM(T2:X2)</calculatedColumnFormula>
    </tableColumn>
    <tableColumn id="22" name="A.09.1 - Pasos Vehiculares Bajo Nivel (vial + vial peatonal) (cantidad)" dataDxfId="128"/>
    <tableColumn id="23" name="A.09.2 - Pasos Vehiculares Sobre Nivel (vial + vial peatonal) (cantidad)" dataDxfId="127"/>
    <tableColumn id="24" name="A.09.3 - Pasos Vehiculares A Nivel (vial + vial peatonal) (cantidad)" dataDxfId="126"/>
    <tableColumn id="55" name="Total Pasos Vehiculares" dataDxfId="125">
      <calculatedColumnFormula>SUM(Z2:AB2)</calculatedColumnFormula>
    </tableColumn>
    <tableColumn id="25" name="A.10.1 - Pasos Peatonales Bajo Nivel (cantidad)" dataDxfId="124"/>
    <tableColumn id="26" name="A.10.2 - Pasos Peatonales Sobre Nivel (cantidad)" dataDxfId="123"/>
    <tableColumn id="27" name="A.10.3 - Pasos Peatonales A Nivel (cantidad)" dataDxfId="122"/>
    <tableColumn id="56" name="Total Pasos Peatonales" dataDxfId="121">
      <calculatedColumnFormula>SUM(AD2:AF2)</calculatedColumnFormula>
    </tableColumn>
    <tableColumn id="28" name="A.11.1 - Señalamiento Automático (km de línea)" dataDxfId="120"/>
    <tableColumn id="29" name="A.11.2 - Señalamiento Sin Señalamiento (km de línea)" dataDxfId="119"/>
    <tableColumn id="30" name="A.11.3 - Señalamiento Manual (km de línea)" dataDxfId="118"/>
    <tableColumn id="57" name="Total Señalamiento" dataDxfId="117">
      <calculatedColumnFormula>SUM(AH2:AJ2)</calculatedColumnFormula>
    </tableColumn>
    <tableColumn id="38" name="B.01.1 - Parque de Locomotoras Diesel Hasta 1300HP" dataDxfId="116"/>
    <tableColumn id="39" name="B.01.2 - Parque de Locomotoras Diesel desde 1301HP Hasta 1700HP" dataDxfId="115"/>
    <tableColumn id="40" name="B.01.2 - Parque de Locomotoras Diesel desde 1701HP" dataDxfId="114"/>
    <tableColumn id="31" name="Total Locomotoras" dataDxfId="113">
      <calculatedColumnFormula>SUM(AL2:AN2)</calculatedColumnFormula>
    </tableColumn>
    <tableColumn id="41" name="B.02.1 - Parque de Coches Eléctricos Motrices" dataDxfId="112"/>
    <tableColumn id="42" name="B.02.2 - Parque de Coches Eléctricos Motrices Remolcados Tipo R" dataDxfId="111"/>
    <tableColumn id="43" name="B.02.3 - Parque de Coches Eléctricos Motrices Tipo R" dataDxfId="110"/>
    <tableColumn id="36" name="Total Coches Eléctricos" dataDxfId="109">
      <calculatedColumnFormula>+SUM(BS_InfraMR[[#This Row],[B.02.1 - Parque de Coches Eléctricos Motrices]:[B.02.3 - Parque de Coches Eléctricos Motrices Tipo R]])</calculatedColumnFormula>
    </tableColumn>
    <tableColumn id="44" name="B.03.1 - Parque de Coches Motores Motrices Remolcados" dataDxfId="108"/>
    <tableColumn id="45" name="B.03.2 - Parque de Coches Motores Motrices Intermedios" dataDxfId="107"/>
    <tableColumn id="46" name="B.03.3 - Parque de Coches Motores Motrices Cabina" dataDxfId="106"/>
    <tableColumn id="60" name="Total coches Motores" dataDxfId="105">
      <calculatedColumnFormula>+SUM(BS_InfraMR[[#This Row],[B.03.1 - Parque de Coches Motores Motrices Remolcados]:[B.03.3 - Parque de Coches Motores Motrices Cabina]])</calculatedColumnFormula>
    </tableColumn>
    <tableColumn id="47" name="B.04.1 - Parque de Coches Remolcados Clase Unica" dataDxfId="104"/>
    <tableColumn id="48" name="B.04.2 - Parque de Coches Remolcados Clase Unica Furgón" dataDxfId="103"/>
    <tableColumn id="49" name="B.04.3 - Parque de Coches Remolcados Clase Unica Cabina" dataDxfId="102"/>
    <tableColumn id="50" name="B.04.4 - Parque de Coches Remolcados de Larga Distancia (Turista+Pullman)" dataDxfId="101"/>
    <tableColumn id="51" name="B.04.5 - Parque de Coches Remolcados para Servicios Especiales (Cartoneros)" dataDxfId="100"/>
    <tableColumn id="61" name="Total Coches Remolcados" dataDxfId="99">
      <calculatedColumnFormula>SUM(AX2:BB2)</calculatedColumnFormula>
    </tableColumn>
    <tableColumn id="52" name="B.05.1 - Parque de Locotractores" dataDxfId="98"/>
    <tableColumn id="53" name="B.06.1 - Parque de Vagones de Servicios Internos" dataDxfId="97"/>
    <tableColumn id="32" name="Trocha (mm)" dataDxfId="96"/>
    <tableColumn id="33" name="Observaciones" dataDxfId="95"/>
  </tableColumns>
  <tableStyleInfo name="TableStyleMedium9" showFirstColumn="0" showLastColumn="0" showRowStripes="1" showColumnStripes="0"/>
</table>
</file>

<file path=xl/tables/table34.xml><?xml version="1.0" encoding="utf-8"?>
<table xmlns="http://schemas.openxmlformats.org/spreadsheetml/2006/main" id="25" name="Tabla435" displayName="Tabla435" ref="I5:K22" totalsRowShown="0" headerRowDxfId="94" dataDxfId="93">
  <autoFilter ref="I5:K22"/>
  <tableColumns count="3">
    <tableColumn id="1" name="Nº" dataDxfId="92"/>
    <tableColumn id="2" name="Progresiva" dataDxfId="91"/>
    <tableColumn id="3" name="Buenos Aires - Gonzalez Catán (d)" dataDxfId="90"/>
  </tableColumns>
  <tableStyleInfo name="TableStyleLight9" showFirstColumn="0" showLastColumn="0" showRowStripes="1" showColumnStripes="0"/>
</table>
</file>

<file path=xl/tables/table35.xml><?xml version="1.0" encoding="utf-8"?>
<table xmlns="http://schemas.openxmlformats.org/spreadsheetml/2006/main" id="26" name="Tabla527" displayName="Tabla527" ref="M5:O22" totalsRowShown="0" headerRowDxfId="89" dataDxfId="88">
  <autoFilter ref="M5:O22"/>
  <tableColumns count="3">
    <tableColumn id="1" name="Nº" dataDxfId="87"/>
    <tableColumn id="2" name="Progresiva" dataDxfId="86"/>
    <tableColumn id="3" name="Buenos Aires - Marinos Gral. Belgrano (d)" dataDxfId="85"/>
  </tableColumns>
  <tableStyleInfo name="TableStyleLight9" showFirstColumn="0" showLastColumn="0" showRowStripes="1" showColumnStripes="0"/>
</table>
</file>

<file path=xl/tables/table36.xml><?xml version="1.0" encoding="utf-8"?>
<table xmlns="http://schemas.openxmlformats.org/spreadsheetml/2006/main" id="27" name="Tabla628" displayName="Tabla628" ref="Q5:S13" totalsRowShown="0" headerRowDxfId="84" dataDxfId="83">
  <autoFilter ref="Q5:S13"/>
  <tableColumns count="3">
    <tableColumn id="1" name="Nº" dataDxfId="82"/>
    <tableColumn id="2" name="Progresiva" dataDxfId="81"/>
    <tableColumn id="3" name="Pte. Alsina - Aldo Bonzi (d)" dataDxfId="80"/>
  </tableColumns>
  <tableStyleInfo name="TableStyleLight9" showFirstColumn="0" showLastColumn="0" showRowStripes="1" showColumnStripes="0"/>
</table>
</file>

<file path=xl/tables/table37.xml><?xml version="1.0" encoding="utf-8"?>
<table xmlns="http://schemas.openxmlformats.org/spreadsheetml/2006/main" id="35" name="Tabla736" displayName="Tabla736" ref="U5:W14" totalsRowShown="0" headerRowDxfId="79" dataDxfId="78">
  <autoFilter ref="U5:W14"/>
  <tableColumns count="3">
    <tableColumn id="1" name="Nº" dataDxfId="77"/>
    <tableColumn id="2" name="Progresiva" dataDxfId="76"/>
    <tableColumn id="3" name="Km.12 - Libertad (d)" dataDxfId="75"/>
  </tableColumns>
  <tableStyleInfo name="TableStyleLight9" showFirstColumn="0" showLastColumn="0" showRowStripes="1" showColumnStripes="0"/>
</table>
</file>

<file path=xl/tables/table38.xml><?xml version="1.0" encoding="utf-8"?>
<table xmlns="http://schemas.openxmlformats.org/spreadsheetml/2006/main" id="45" name="Tabla4213" displayName="Tabla4213" ref="A5:G38" totalsRowShown="0" headerRowDxfId="74" dataDxfId="73">
  <autoFilter ref="A5:G38"/>
  <tableColumns count="7">
    <tableColumn id="1" name="Nº" dataDxfId="72"/>
    <tableColumn id="2" name="Progresiva" dataDxfId="71" dataCellStyle="Millares"/>
    <tableColumn id="3" name="Retiro-Villa Rosa (d)" dataDxfId="70"/>
    <tableColumn id="4" name="Denominación" dataDxfId="69"/>
    <tableColumn id="5" name="Partido" dataDxfId="68"/>
    <tableColumn id="6" name="Longitud" dataDxfId="67" dataCellStyle="Millares"/>
    <tableColumn id="7" name="Latitud" dataDxfId="66" dataCellStyle="Millares"/>
  </tableColumns>
  <tableStyleInfo name="TableStyleMedium9" showFirstColumn="0" showLastColumn="0" showRowStripes="1" showColumnStripes="0"/>
</table>
</file>

<file path=xl/tables/table39.xml><?xml version="1.0" encoding="utf-8"?>
<table xmlns="http://schemas.openxmlformats.org/spreadsheetml/2006/main" id="32" name="TDC_InfraMR" displayName="TDC_InfraMR" ref="A1:BG361" totalsRowShown="0">
  <autoFilter ref="A1:BG361"/>
  <tableColumns count="59">
    <tableColumn id="1" name="AÑO" dataDxfId="65"/>
    <tableColumn id="2" name="MES" dataDxfId="64"/>
    <tableColumn id="3" name="A.01.1 -  Longitud de Líneas de Explotación No Electrificadas Vía Simple (km)" dataDxfId="63"/>
    <tableColumn id="4" name="A.01.2 -  Longitud de Líneas de Explotación No Electrificadas Vía Doble o Múltiple (km)" dataDxfId="62"/>
    <tableColumn id="5" name="A.02.1 -  Longitud de Líneas de Explotación Electrificadas Vía Simple (km)" dataDxfId="61"/>
    <tableColumn id="6" name="A.02.2 -  Longitud de Líneas de Explotación Electrificadas Vía Doble o Múltiple (km)" dataDxfId="60"/>
    <tableColumn id="7" name="Total Líneas de Explotación " dataDxfId="59">
      <calculatedColumnFormula>SUM(C2:F2)</calculatedColumnFormula>
    </tableColumn>
    <tableColumn id="32" name="Total Líneas de Explotación (EN USO)" dataDxfId="58">
      <calculatedColumnFormula>+TDC_InfraMR[[#This Row],[Total Líneas de Explotación ]]</calculatedColumnFormula>
    </tableColumn>
    <tableColumn id="62" name="Total Líneas de Servicios entre Cabeceras (km) (Progresiva) (en uso)" dataDxfId="57"/>
    <tableColumn id="8" name="A.03.1 -  Longitud de Vías de Explotación No Electrificadas Troncales y Ramales (vía principal) (km)" dataDxfId="56"/>
    <tableColumn id="9" name="A.03.2 -  Longitud de Vías de Explotación No Electrificadas Auxiliares (vías de playa) (km)" dataDxfId="55"/>
    <tableColumn id="10" name="A.04.1 -  Longitud de Vías de Explotación Electrificadas Troncales y Ramales (vía principal) (km)" dataDxfId="54"/>
    <tableColumn id="11" name="A.04.2 -  Longitud de Vías de Explotación Electrificadas Auxiliares (vías de playa) (km)" dataDxfId="53"/>
    <tableColumn id="12" name="Total Vías (excluido Auxiliares)" dataDxfId="52">
      <calculatedColumnFormula>+TDC_InfraMR[[#This Row],[A.03.1 -  Longitud de Vías de Explotación No Electrificadas Troncales y Ramales (vía principal) (km)]]+TDC_InfraMR[[#This Row],[A.04.1 -  Longitud de Vías de Explotación Electrificadas Troncales y Ramales (vía principal) (km)]]</calculatedColumnFormula>
    </tableColumn>
    <tableColumn id="33" name="Total Vías (excluído Auxiliares (EN USO)" dataDxfId="51">
      <calculatedColumnFormula>+TDC_InfraMR[[#This Row],[Total Vías (excluido Auxiliares)]]</calculatedColumnFormula>
    </tableColumn>
    <tableColumn id="13" name="A.05.1 - Número de Estaciones en Explotación (cantidad)" dataDxfId="50"/>
    <tableColumn id="14" name="A.06.1 - Número de Paradas en Explotación (cantidad)" dataDxfId="49"/>
    <tableColumn id="15" name="A.07.1 - Número de Apeaderos en Explotación (cantidad)" dataDxfId="48"/>
    <tableColumn id="16" name="Total Estaciones" dataDxfId="47">
      <calculatedColumnFormula>SUM(P2:R2)</calculatedColumnFormula>
    </tableColumn>
    <tableColumn id="17" name="A.08.1 - Pasos Vehiculares a Nivel Con Barreras Manuales (cantidad)" dataDxfId="46"/>
    <tableColumn id="18" name="A.08.2 - Pasos Vehiculares a Nivel Con Barreras Automáticas (cantidad)" dataDxfId="45"/>
    <tableColumn id="19" name="A.08.3 - Pasos Vehiculares a Nivel Con Señales Fonoluminosas (cantidad)" dataDxfId="44"/>
    <tableColumn id="20" name="A.08.4 - Pasos Vehiculares a Nivel Con Cruz de San Andrés (cantidad)" dataDxfId="43"/>
    <tableColumn id="21" name="A.08.5 - Pasos Vehiculares a Nivel Sin Señalización (cantidad)" dataDxfId="42"/>
    <tableColumn id="54" name="Total Pasos Vehiculares a Nivel" dataDxfId="41">
      <calculatedColumnFormula>SUM(T2:X2)</calculatedColumnFormula>
    </tableColumn>
    <tableColumn id="22" name="A.09.1 - Pasos Vehiculares Bajo Nivel (vial + vial peatonal) (cantidad)" dataDxfId="40"/>
    <tableColumn id="23" name="A.09.2 - Pasos Vehiculares Sobre Nivel (vial + vial peatonal) (cantidad)" dataDxfId="39"/>
    <tableColumn id="24" name="A.09.3 - Pasos Vehiculares A Nivel (vial + vial peatonal) (cantidad)" dataDxfId="38">
      <calculatedColumnFormula>+TDC_InfraMR[[#This Row],[Total Pasos Vehiculares a Nivel]]</calculatedColumnFormula>
    </tableColumn>
    <tableColumn id="55" name="Total Pasos Vehiculares" dataDxfId="37">
      <calculatedColumnFormula>SUM(Z2:AB2)</calculatedColumnFormula>
    </tableColumn>
    <tableColumn id="25" name="A.10.1 - Pasos Peatonales Bajo Nivel (cantidad)" dataDxfId="36"/>
    <tableColumn id="26" name="A.10.2 - Pasos Peatonales Sobre Nivel (cantidad)" dataDxfId="35"/>
    <tableColumn id="27" name="A.10.3 - Pasos Peatonales A Nivel (cantidad)" dataDxfId="34"/>
    <tableColumn id="56" name="Total Pasos Peatonales" dataDxfId="33">
      <calculatedColumnFormula>SUM(AD2:AF2)</calculatedColumnFormula>
    </tableColumn>
    <tableColumn id="28" name="A.11.1 - Señalamiento Automático (km de línea)" dataDxfId="32"/>
    <tableColumn id="29" name="A.11.2 - Señalamiento Sin Señalamiento (km de línea)" dataDxfId="31"/>
    <tableColumn id="30" name="A.11.3 - Señalamiento Manual (km de línea)" dataDxfId="30"/>
    <tableColumn id="57" name="Total Señalamiento" dataDxfId="29">
      <calculatedColumnFormula>SUM(AH2:AJ2)</calculatedColumnFormula>
    </tableColumn>
    <tableColumn id="38" name="B.01.1 - Parque de Locomotoras Diesel Hasta 1300HP" dataDxfId="28"/>
    <tableColumn id="39" name="B.01.2 - Parque de Locomotoras Diesel desde 1301HP Hasta 1700HP" dataDxfId="27"/>
    <tableColumn id="40" name="B.01.2 - Parque de Locomotoras Diesel desde 1701HP" dataDxfId="26"/>
    <tableColumn id="31" name="Total Locomotoras" dataDxfId="25">
      <calculatedColumnFormula>SUM(AL2:AN2)</calculatedColumnFormula>
    </tableColumn>
    <tableColumn id="41" name="B.02.1 - Parque de Coches Eléctricos Motrices" dataDxfId="24"/>
    <tableColumn id="42" name="B.02.2 - Parque de Coches Eléctricos Motrices Remolcados Tipo R" dataDxfId="23"/>
    <tableColumn id="43" name="B.02.3 - Parque de Coches Eléctricos Motrices Tipo R" dataDxfId="22"/>
    <tableColumn id="36" name="Total Coches Eléctricos" dataDxfId="21">
      <calculatedColumnFormula>+TDC_InfraMR[[#This Row],[B.02.1 - Parque de Coches Eléctricos Motrices]]+TDC_InfraMR[[#This Row],[B.02.2 - Parque de Coches Eléctricos Motrices Remolcados Tipo R]]+TDC_InfraMR[[#This Row],[B.02.3 - Parque de Coches Eléctricos Motrices Tipo R]]</calculatedColumnFormula>
    </tableColumn>
    <tableColumn id="44" name="B.03.1 - Parque de Coches Motores Motrices Remolcados" dataDxfId="20"/>
    <tableColumn id="45" name="B.03.2 - Parque de Coches Motores Motrices Intermedios" dataDxfId="19"/>
    <tableColumn id="46" name="B.03.3 - Parque de Coches Motores Motrices Cabina" dataDxfId="18"/>
    <tableColumn id="60" name="Total coches Motores" dataDxfId="17">
      <calculatedColumnFormula>+TDC_InfraMR[[#This Row],[B.03.1 - Parque de Coches Motores Motrices Remolcados]]+TDC_InfraMR[[#This Row],[B.03.2 - Parque de Coches Motores Motrices Intermedios]]+TDC_InfraMR[[#This Row],[B.03.3 - Parque de Coches Motores Motrices Cabina]]</calculatedColumnFormula>
    </tableColumn>
    <tableColumn id="47" name="B.04.1 - Parque de Coches Remolcados Clase Unica" dataDxfId="16"/>
    <tableColumn id="48" name="B.04.2 - Parque de Coches Remolcados Clase Unica Furgón" dataDxfId="15"/>
    <tableColumn id="49" name="B.04.3 - Parque de Coches Remolcados Clase Unica Cabina" dataDxfId="14"/>
    <tableColumn id="50" name="B.04.4 - Parque de Coches Remolcados de Larga Distancia (Turista+Pullman)" dataDxfId="13"/>
    <tableColumn id="51" name="B.04.5 - Parque de Coches Remolcados para Servicios Especiales (Cartoneros)" dataDxfId="12"/>
    <tableColumn id="61" name="Total Coches Remolcados" dataDxfId="11">
      <calculatedColumnFormula>+TDC_InfraMR[[#This Row],[B.04.1 - Parque de Coches Remolcados Clase Unica]]+TDC_InfraMR[[#This Row],[B.04.2 - Parque de Coches Remolcados Clase Unica Furgón]]+TDC_InfraMR[[#This Row],[B.04.3 - Parque de Coches Remolcados Clase Unica Cabina]]+TDC_InfraMR[[#This Row],[B.04.4 - Parque de Coches Remolcados de Larga Distancia (Turista+Pullman)]]+TDC_InfraMR[[#This Row],[B.04.5 - Parque de Coches Remolcados para Servicios Especiales (Cartoneros)]]</calculatedColumnFormula>
    </tableColumn>
    <tableColumn id="52" name="B.05.1 - Parque de Locotractores" dataDxfId="10"/>
    <tableColumn id="53" name="B.06.1 - Parque de Vagones de Servicios Internos" dataDxfId="9"/>
    <tableColumn id="34" name="Trocha (mm)" dataDxfId="8"/>
    <tableColumn id="35" name="Observaciones" dataDxfId="7"/>
  </tableColumns>
  <tableStyleInfo name="TableStyleMedium9" showFirstColumn="0" showLastColumn="0" showRowStripes="1" showColumnStripes="0"/>
</table>
</file>

<file path=xl/tables/table4.xml><?xml version="1.0" encoding="utf-8"?>
<table xmlns="http://schemas.openxmlformats.org/spreadsheetml/2006/main" id="10" name="Tabla106" displayName="Tabla106" ref="M5:O16" totalsRowShown="0">
  <autoFilter ref="M5:O16"/>
  <tableColumns count="3">
    <tableColumn id="1" name="Nº" dataDxfId="555"/>
    <tableColumn id="2" name="Progre-siva" dataDxfId="554"/>
    <tableColumn id="3" name="Retiro - Mitre (e.)" dataDxfId="553"/>
  </tableColumns>
  <tableStyleInfo name="TableStyleLight9" showFirstColumn="0" showLastColumn="0" showRowStripes="1" showColumnStripes="0"/>
</table>
</file>

<file path=xl/tables/table40.xml><?xml version="1.0" encoding="utf-8"?>
<table xmlns="http://schemas.openxmlformats.org/spreadsheetml/2006/main" id="31" name="Tabla232" displayName="Tabla232" ref="A5:G16" totalsRowShown="0">
  <autoFilter ref="A5:G16">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name="Nº" dataDxfId="6"/>
    <tableColumn id="2" name="Progre-siva" dataDxfId="5"/>
    <tableColumn id="3" name="Maipú-Delta" dataDxfId="4"/>
    <tableColumn id="4" name="Denominación" dataDxfId="3"/>
    <tableColumn id="5" name="Partido" dataDxfId="2"/>
    <tableColumn id="6" name="Longitud" dataDxfId="1"/>
    <tableColumn id="7" name="Latitud" dataDxfId="0"/>
  </tableColumns>
  <tableStyleInfo name="TableStyleMedium9" showFirstColumn="0" showLastColumn="0" showRowStripes="1" showColumnStripes="0"/>
</table>
</file>

<file path=xl/tables/table5.xml><?xml version="1.0" encoding="utf-8"?>
<table xmlns="http://schemas.openxmlformats.org/spreadsheetml/2006/main" id="11" name="Tabla117" displayName="Tabla117" ref="Q5:S20" totalsRowShown="0">
  <autoFilter ref="Q5:S20"/>
  <tableColumns count="3">
    <tableColumn id="1" name="Nº" dataDxfId="552"/>
    <tableColumn id="2" name="Progre-siva" dataDxfId="551"/>
    <tableColumn id="3" name="Retiro - J.L.Suarez (e.)" dataDxfId="550"/>
  </tableColumns>
  <tableStyleInfo name="TableStyleLight9" showFirstColumn="0" showLastColumn="0" showRowStripes="1" showColumnStripes="0"/>
</table>
</file>

<file path=xl/tables/table6.xml><?xml version="1.0" encoding="utf-8"?>
<table xmlns="http://schemas.openxmlformats.org/spreadsheetml/2006/main" id="12" name="Tabla128" displayName="Tabla128" ref="U5:W15" totalsRowShown="0">
  <autoFilter ref="U5:W15"/>
  <tableColumns count="3">
    <tableColumn id="1" name="Nº" dataDxfId="549"/>
    <tableColumn id="2" name="Progre-siva" dataDxfId="548"/>
    <tableColumn id="3" name="Victoria - Capilla del Señor (d)" dataDxfId="547"/>
  </tableColumns>
  <tableStyleInfo name="TableStyleLight9" showFirstColumn="0" showLastColumn="0" showRowStripes="1" showColumnStripes="0"/>
</table>
</file>

<file path=xl/tables/table7.xml><?xml version="1.0" encoding="utf-8"?>
<table xmlns="http://schemas.openxmlformats.org/spreadsheetml/2006/main" id="13" name="Tabla1413" displayName="Tabla1413" ref="Y5:AA17" totalsRowShown="0">
  <autoFilter ref="Y5:AA17"/>
  <tableColumns count="3">
    <tableColumn id="1" name="Nº" dataDxfId="546"/>
    <tableColumn id="2" name="Progre-siva" dataDxfId="545"/>
    <tableColumn id="3" name="V. Ballester - Zárate (d)" dataDxfId="544"/>
  </tableColumns>
  <tableStyleInfo name="TableStyleLight9" showFirstColumn="0" showLastColumn="0" showRowStripes="1" showColumnStripes="0"/>
</table>
</file>

<file path=xl/tables/table8.xml><?xml version="1.0" encoding="utf-8"?>
<table xmlns="http://schemas.openxmlformats.org/spreadsheetml/2006/main" id="36" name="Tabla36" displayName="Tabla36" ref="A5:G61" totalsRowShown="0">
  <autoFilter ref="A5:G61"/>
  <tableColumns count="7">
    <tableColumn id="1" name="Nº" dataDxfId="543"/>
    <tableColumn id="2" name="Progresiva" dataDxfId="542"/>
    <tableColumn id="3" name="Estación" dataDxfId="541"/>
    <tableColumn id="4" name="Denominación" dataDxfId="540"/>
    <tableColumn id="5" name="Partido" dataDxfId="539"/>
    <tableColumn id="6" name="Longitud" dataDxfId="538"/>
    <tableColumn id="7" name="Latitud" dataDxfId="537"/>
  </tableColumns>
  <tableStyleInfo name="TableStyleMedium9" showFirstColumn="0" showLastColumn="0" showRowStripes="1" showColumnStripes="0"/>
</table>
</file>

<file path=xl/tables/table9.xml><?xml version="1.0" encoding="utf-8"?>
<table xmlns="http://schemas.openxmlformats.org/spreadsheetml/2006/main" id="28" name="Sar_InfraMR" displayName="Sar_InfraMR" ref="A1:BG361" totalsRowShown="0">
  <autoFilter ref="A1:BG361"/>
  <tableColumns count="59">
    <tableColumn id="1" name="AÑO" dataDxfId="536"/>
    <tableColumn id="2" name="MES" dataDxfId="535"/>
    <tableColumn id="3" name="A.01.1 -  Longitud de Líneas de Explotación No Electrificadas Vía Simple (km)" dataDxfId="534"/>
    <tableColumn id="4" name="A.01.2 -  Longitud de Líneas de Explotación No Electrificadas Vía Doble o Múltiple (km)" dataDxfId="533"/>
    <tableColumn id="5" name="A.02.1 -  Longitud de Líneas de Explotación Electrificadas Vía Simple (km)" dataDxfId="532"/>
    <tableColumn id="6" name="A.02.2 -  Longitud de Líneas de Explotación Electrificadas Vía Doble o Múltiple (km)" dataDxfId="531"/>
    <tableColumn id="7" name="Total Líneas de Explotación " dataDxfId="530">
      <calculatedColumnFormula>SUM(C2:F2)</calculatedColumnFormula>
    </tableColumn>
    <tableColumn id="34" name="Total Líneas de Explotación (EN USO)" dataDxfId="529">
      <calculatedColumnFormula>+Sar_InfraMR[[#This Row],[Total Líneas de Explotación ]]</calculatedColumnFormula>
    </tableColumn>
    <tableColumn id="62" name="Total Líneas de Servicios entre Cabeceras (km) (Progresiva) (en uso)" dataDxfId="528"/>
    <tableColumn id="8" name="A.03.1 -  Longitud de Vías de Explotación No Electrificadas Troncales y Ramales (vía principal) (km)" dataDxfId="527"/>
    <tableColumn id="9" name="A.03.2 -  Longitud de Vías de Explotación No Electrificadas Auxiliares (vías de playa) (km)" dataDxfId="526"/>
    <tableColumn id="10" name="A.04.1 -  Longitud de Vías de Explotación Electrificadas Troncales y Ramales (vía principal) (km)" dataDxfId="525"/>
    <tableColumn id="11" name="A.04.2 -  Longitud de Vías de Explotación Electrificadas Auxiliares (vías de playa) (km)" dataDxfId="524"/>
    <tableColumn id="12" name="Total Vías (excluido Auxiliares)" dataDxfId="523">
      <calculatedColumnFormula>+Sar_InfraMR[[#This Row],[A.03.1 -  Longitud de Vías de Explotación No Electrificadas Troncales y Ramales (vía principal) (km)]]+Sar_InfraMR[[#This Row],[A.04.1 -  Longitud de Vías de Explotación Electrificadas Troncales y Ramales (vía principal) (km)]]</calculatedColumnFormula>
    </tableColumn>
    <tableColumn id="35" name="Total Vías (excluído Auxiliares (EN USO)" dataDxfId="522">
      <calculatedColumnFormula>+Sar_InfraMR[[#This Row],[Total Vías (excluido Auxiliares)]]</calculatedColumnFormula>
    </tableColumn>
    <tableColumn id="13" name="A.05.1 - Número de Estaciones en Explotación (cantidad)" dataDxfId="521"/>
    <tableColumn id="14" name="A.06.1 - Número de Paradas en Explotación (cantidad)" dataDxfId="520"/>
    <tableColumn id="15" name="A.07.1 - Número de Apeaderos en Explotación (cantidad)" dataDxfId="519"/>
    <tableColumn id="16" name="Total Estaciones" dataDxfId="518">
      <calculatedColumnFormula>SUM(P2:R2)</calculatedColumnFormula>
    </tableColumn>
    <tableColumn id="17" name="A.08.1 - Pasos Vehiculares a Nivel Con Barreras Manuales (cantidad)" dataDxfId="517"/>
    <tableColumn id="18" name="A.08.2 - Pasos Vehiculares a Nivel Con Barreras Automáticas (cantidad)" dataDxfId="516"/>
    <tableColumn id="19" name="A.08.3 - Pasos Vehiculares a Nivel Con Señales Fonoluminosas (cantidad)" dataDxfId="515"/>
    <tableColumn id="20" name="A.08.4 - Pasos Vehiculares a Nivel Con Cruz de San Andrés (cantidad)" dataDxfId="514"/>
    <tableColumn id="21" name="A.08.5 - Pasos Vehiculares a Nivel Sin Señalización (cantidad)" dataDxfId="513"/>
    <tableColumn id="54" name="Total Pasos Vehiculares a Nivel" dataDxfId="512">
      <calculatedColumnFormula>SUM(T2:X2)</calculatedColumnFormula>
    </tableColumn>
    <tableColumn id="22" name="A.09.1 - Pasos Vehiculares Bajo Nivel (vial + vial peatonal) (cantidad)" dataDxfId="511"/>
    <tableColumn id="23" name="A.09.2 - Pasos Vehiculares Sobre Nivel (vial + vial peatonal) (cantidad)" dataDxfId="510"/>
    <tableColumn id="24" name="A.09.3 - Pasos Vehiculares A Nivel (vial + vial peatonal) (cantidad)" dataDxfId="509">
      <calculatedColumnFormula>+Sar_InfraMR[[#This Row],[Total Pasos Vehiculares a Nivel]]</calculatedColumnFormula>
    </tableColumn>
    <tableColumn id="55" name="Total Pasos Vehiculares" dataDxfId="508">
      <calculatedColumnFormula>SUM(Z2:AB2)</calculatedColumnFormula>
    </tableColumn>
    <tableColumn id="25" name="A.10.1 - Pasos Peatonales Bajo Nivel (cantidad)" dataDxfId="507"/>
    <tableColumn id="26" name="A.10.2 - Pasos Peatonales Sobre Nivel (cantidad)" dataDxfId="506"/>
    <tableColumn id="27" name="A.10.3 - Pasos Peatonales A Nivel (cantidad)" dataDxfId="505"/>
    <tableColumn id="56" name="Total Pasos Peatonales" dataDxfId="504">
      <calculatedColumnFormula>SUM(AD2:AF2)</calculatedColumnFormula>
    </tableColumn>
    <tableColumn id="28" name="A.11.1 - Señalamiento Automático (km de línea)" dataDxfId="503"/>
    <tableColumn id="29" name="A.11.2 - Señalamiento Sin Señalamiento (km de línea)" dataDxfId="502"/>
    <tableColumn id="30" name="A.11.3 - Señalamiento Manual (km de línea)" dataDxfId="501"/>
    <tableColumn id="57" name="Total Señalamiento" dataDxfId="500">
      <calculatedColumnFormula>SUM(AH2:AJ2)</calculatedColumnFormula>
    </tableColumn>
    <tableColumn id="38" name="B.01.1 - Parque de Locomotoras Diesel Hasta 1300HP" dataDxfId="499"/>
    <tableColumn id="39" name="B.01.2 - Parque de Locomotoras Diesel desde 1301HP Hasta 1700HP" dataDxfId="498"/>
    <tableColumn id="40" name="B.01.2 - Parque de Locomotoras Diesel desde 1701HP" dataDxfId="497"/>
    <tableColumn id="31" name="Total Locomotoras" dataDxfId="496">
      <calculatedColumnFormula>SUM(AL2:AN2)</calculatedColumnFormula>
    </tableColumn>
    <tableColumn id="41" name="B.02.1 - Parque de Coches Eléctricos Motrices" dataDxfId="495"/>
    <tableColumn id="42" name="B.02.2 - Parque de Coches Eléctricos Motrices Remolcados Tipo R" dataDxfId="494"/>
    <tableColumn id="43" name="B.02.3 - Parque de Coches Eléctricos Motrices Tipo R" dataDxfId="493"/>
    <tableColumn id="36" name="Total Coches Eléctricos" dataDxfId="492">
      <calculatedColumnFormula>+Sar_InfraMR[[#This Row],[B.02.1 - Parque de Coches Eléctricos Motrices]]+Sar_InfraMR[[#This Row],[B.02.2 - Parque de Coches Eléctricos Motrices Remolcados Tipo R]]+Sar_InfraMR[[#This Row],[B.02.3 - Parque de Coches Eléctricos Motrices Tipo R]]</calculatedColumnFormula>
    </tableColumn>
    <tableColumn id="44" name="B.03.1 - Parque de Coches Motores Motrices Remolcados" dataDxfId="491"/>
    <tableColumn id="45" name="B.03.2 - Parque de Coches Motores Motrices Intermedios" dataDxfId="490"/>
    <tableColumn id="46" name="B.03.3 - Parque de Coches Motores Motrices Cabina" dataDxfId="489"/>
    <tableColumn id="60" name="Total coches Motores" dataDxfId="488">
      <calculatedColumnFormula>+Sar_InfraMR[[#This Row],[B.03.1 - Parque de Coches Motores Motrices Remolcados]]+Sar_InfraMR[[#This Row],[B.03.2 - Parque de Coches Motores Motrices Intermedios]]+Sar_InfraMR[[#This Row],[B.03.3 - Parque de Coches Motores Motrices Cabina]]</calculatedColumnFormula>
    </tableColumn>
    <tableColumn id="47" name="B.04.1 - Parque de Coches Remolcados Clase Unica" dataDxfId="487"/>
    <tableColumn id="48" name="B.04.2 - Parque de Coches Remolcados Clase Unica Furgón" dataDxfId="486"/>
    <tableColumn id="49" name="B.04.3 - Parque de Coches Remolcados Clase Unica Cabina" dataDxfId="485"/>
    <tableColumn id="50" name="B.04.4 - Parque de Coches Remolcados de Larga Distancia (Turista+Pullman)" dataDxfId="484"/>
    <tableColumn id="51" name="B.04.5 - Parque de Coches Remolcados para Servicios Especiales (Cartoneros)" dataDxfId="483"/>
    <tableColumn id="61" name="Total Coches Remolcados" dataDxfId="482">
      <calculatedColumnFormula>+Sar_InfraMR[[#This Row],[B.04.1 - Parque de Coches Remolcados Clase Unica]]+Sar_InfraMR[[#This Row],[B.04.2 - Parque de Coches Remolcados Clase Unica Furgón]]+Sar_InfraMR[[#This Row],[B.04.3 - Parque de Coches Remolcados Clase Unica Cabina]]+Sar_InfraMR[[#This Row],[B.04.4 - Parque de Coches Remolcados de Larga Distancia (Turista+Pullman)]]+Sar_InfraMR[[#This Row],[B.04.5 - Parque de Coches Remolcados para Servicios Especiales (Cartoneros)]]</calculatedColumnFormula>
    </tableColumn>
    <tableColumn id="52" name="B.05.1 - Parque de Locotractores" dataDxfId="481"/>
    <tableColumn id="53" name="B.06.1 - Parque de Vagones de Servicios Internos" dataDxfId="480"/>
    <tableColumn id="32" name="Trocha (mm)" dataDxfId="479"/>
    <tableColumn id="33" name="Observaciones" dataDxfId="478"/>
  </tableColumns>
  <tableStyleInfo name="TableStyleMedium9"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microsoft.com/office/2007/relationships/slicer" Target="../slicers/slicer1.xml"/><Relationship Id="rId2" Type="http://schemas.openxmlformats.org/officeDocument/2006/relationships/drawing" Target="../drawings/drawing1.xml"/><Relationship Id="rId1" Type="http://schemas.openxmlformats.org/officeDocument/2006/relationships/pivotTable" Target="../pivotTables/pivotTable1.xml"/></Relationships>
</file>

<file path=xl/worksheets/_rels/sheet10.xml.rels><?xml version="1.0" encoding="UTF-8" standalone="yes"?>
<Relationships xmlns="http://schemas.openxmlformats.org/package/2006/relationships"><Relationship Id="rId3" Type="http://schemas.microsoft.com/office/2007/relationships/slicer" Target="../slicers/slicer9.xml"/><Relationship Id="rId2" Type="http://schemas.openxmlformats.org/officeDocument/2006/relationships/drawing" Target="../drawings/drawing9.xml"/><Relationship Id="rId1" Type="http://schemas.openxmlformats.org/officeDocument/2006/relationships/pivotTable" Target="../pivotTables/pivotTable9.xml"/></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table" Target="../tables/table2.xml"/><Relationship Id="rId1" Type="http://schemas.openxmlformats.org/officeDocument/2006/relationships/vmlDrawing" Target="../drawings/vmlDrawing2.vml"/></Relationships>
</file>

<file path=xl/worksheets/_rels/sheet12.xml.rels><?xml version="1.0" encoding="UTF-8" standalone="yes"?>
<Relationships xmlns="http://schemas.openxmlformats.org/package/2006/relationships"><Relationship Id="rId3" Type="http://schemas.openxmlformats.org/officeDocument/2006/relationships/table" Target="../tables/table4.xml"/><Relationship Id="rId7" Type="http://schemas.openxmlformats.org/officeDocument/2006/relationships/table" Target="../tables/table8.xml"/><Relationship Id="rId2" Type="http://schemas.openxmlformats.org/officeDocument/2006/relationships/table" Target="../tables/table3.xml"/><Relationship Id="rId1" Type="http://schemas.openxmlformats.org/officeDocument/2006/relationships/drawing" Target="../drawings/drawing10.xml"/><Relationship Id="rId6" Type="http://schemas.openxmlformats.org/officeDocument/2006/relationships/table" Target="../tables/table7.xml"/><Relationship Id="rId5" Type="http://schemas.openxmlformats.org/officeDocument/2006/relationships/table" Target="../tables/table6.xml"/><Relationship Id="rId4" Type="http://schemas.openxmlformats.org/officeDocument/2006/relationships/table" Target="../tables/table5.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table" Target="../tables/table9.xml"/><Relationship Id="rId1" Type="http://schemas.openxmlformats.org/officeDocument/2006/relationships/vmlDrawing" Target="../drawings/vmlDrawing3.vml"/></Relationships>
</file>

<file path=xl/worksheets/_rels/sheet14.xml.rels><?xml version="1.0" encoding="UTF-8" standalone="yes"?>
<Relationships xmlns="http://schemas.openxmlformats.org/package/2006/relationships"><Relationship Id="rId3" Type="http://schemas.openxmlformats.org/officeDocument/2006/relationships/table" Target="../tables/table11.xml"/><Relationship Id="rId2" Type="http://schemas.openxmlformats.org/officeDocument/2006/relationships/table" Target="../tables/table10.xml"/><Relationship Id="rId1" Type="http://schemas.openxmlformats.org/officeDocument/2006/relationships/drawing" Target="../drawings/drawing11.xml"/><Relationship Id="rId5" Type="http://schemas.openxmlformats.org/officeDocument/2006/relationships/table" Target="../tables/table13.xml"/><Relationship Id="rId4" Type="http://schemas.openxmlformats.org/officeDocument/2006/relationships/table" Target="../tables/table12.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table" Target="../tables/table14.xml"/><Relationship Id="rId1" Type="http://schemas.openxmlformats.org/officeDocument/2006/relationships/vmlDrawing" Target="../drawings/vmlDrawing4.vml"/></Relationships>
</file>

<file path=xl/worksheets/_rels/sheet16.xml.rels><?xml version="1.0" encoding="UTF-8" standalone="yes"?>
<Relationships xmlns="http://schemas.openxmlformats.org/package/2006/relationships"><Relationship Id="rId2" Type="http://schemas.openxmlformats.org/officeDocument/2006/relationships/table" Target="../tables/table15.xml"/><Relationship Id="rId1" Type="http://schemas.openxmlformats.org/officeDocument/2006/relationships/drawing" Target="../drawings/drawing12.xml"/></Relationships>
</file>

<file path=xl/worksheets/_rels/sheet1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table" Target="../tables/table16.xml"/><Relationship Id="rId1" Type="http://schemas.openxmlformats.org/officeDocument/2006/relationships/vmlDrawing" Target="../drawings/vmlDrawing5.vml"/></Relationships>
</file>

<file path=xl/worksheets/_rels/sheet18.xml.rels><?xml version="1.0" encoding="UTF-8" standalone="yes"?>
<Relationships xmlns="http://schemas.openxmlformats.org/package/2006/relationships"><Relationship Id="rId8" Type="http://schemas.openxmlformats.org/officeDocument/2006/relationships/table" Target="../tables/table23.xml"/><Relationship Id="rId13" Type="http://schemas.openxmlformats.org/officeDocument/2006/relationships/table" Target="../tables/table28.xml"/><Relationship Id="rId3" Type="http://schemas.openxmlformats.org/officeDocument/2006/relationships/table" Target="../tables/table18.xml"/><Relationship Id="rId7" Type="http://schemas.openxmlformats.org/officeDocument/2006/relationships/table" Target="../tables/table22.xml"/><Relationship Id="rId12" Type="http://schemas.openxmlformats.org/officeDocument/2006/relationships/table" Target="../tables/table27.xml"/><Relationship Id="rId2" Type="http://schemas.openxmlformats.org/officeDocument/2006/relationships/table" Target="../tables/table17.xml"/><Relationship Id="rId1" Type="http://schemas.openxmlformats.org/officeDocument/2006/relationships/drawing" Target="../drawings/drawing13.xml"/><Relationship Id="rId6" Type="http://schemas.openxmlformats.org/officeDocument/2006/relationships/table" Target="../tables/table21.xml"/><Relationship Id="rId11" Type="http://schemas.openxmlformats.org/officeDocument/2006/relationships/table" Target="../tables/table26.xml"/><Relationship Id="rId5" Type="http://schemas.openxmlformats.org/officeDocument/2006/relationships/table" Target="../tables/table20.xml"/><Relationship Id="rId10" Type="http://schemas.openxmlformats.org/officeDocument/2006/relationships/table" Target="../tables/table25.xml"/><Relationship Id="rId4" Type="http://schemas.openxmlformats.org/officeDocument/2006/relationships/table" Target="../tables/table19.xml"/><Relationship Id="rId9" Type="http://schemas.openxmlformats.org/officeDocument/2006/relationships/table" Target="../tables/table24.xml"/></Relationships>
</file>

<file path=xl/worksheets/_rels/sheet19.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table" Target="../tables/table29.xml"/><Relationship Id="rId1" Type="http://schemas.openxmlformats.org/officeDocument/2006/relationships/vmlDrawing" Target="../drawings/vmlDrawing6.vml"/></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table" Target="../tables/table1.xml"/><Relationship Id="rId1"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2" Type="http://schemas.openxmlformats.org/officeDocument/2006/relationships/table" Target="../tables/table30.xml"/><Relationship Id="rId1" Type="http://schemas.openxmlformats.org/officeDocument/2006/relationships/drawing" Target="../drawings/drawing14.xml"/></Relationships>
</file>

<file path=xl/worksheets/_rels/sheet21.xml.rels><?xml version="1.0" encoding="UTF-8" standalone="yes"?>
<Relationships xmlns="http://schemas.openxmlformats.org/package/2006/relationships"><Relationship Id="rId2" Type="http://schemas.openxmlformats.org/officeDocument/2006/relationships/table" Target="../tables/table31.xml"/><Relationship Id="rId1" Type="http://schemas.openxmlformats.org/officeDocument/2006/relationships/printerSettings" Target="../printerSettings/printerSettings1.bin"/></Relationships>
</file>

<file path=xl/worksheets/_rels/sheet22.xml.rels><?xml version="1.0" encoding="UTF-8" standalone="yes"?>
<Relationships xmlns="http://schemas.openxmlformats.org/package/2006/relationships"><Relationship Id="rId2" Type="http://schemas.openxmlformats.org/officeDocument/2006/relationships/table" Target="../tables/table32.xml"/><Relationship Id="rId1" Type="http://schemas.openxmlformats.org/officeDocument/2006/relationships/drawing" Target="../drawings/drawing15.xml"/></Relationships>
</file>

<file path=xl/worksheets/_rels/sheet23.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table" Target="../tables/table33.xml"/><Relationship Id="rId1" Type="http://schemas.openxmlformats.org/officeDocument/2006/relationships/vmlDrawing" Target="../drawings/vmlDrawing7.vml"/></Relationships>
</file>

<file path=xl/worksheets/_rels/sheet24.xml.rels><?xml version="1.0" encoding="UTF-8" standalone="yes"?>
<Relationships xmlns="http://schemas.openxmlformats.org/package/2006/relationships"><Relationship Id="rId3" Type="http://schemas.openxmlformats.org/officeDocument/2006/relationships/table" Target="../tables/table35.xml"/><Relationship Id="rId2" Type="http://schemas.openxmlformats.org/officeDocument/2006/relationships/table" Target="../tables/table34.xml"/><Relationship Id="rId1" Type="http://schemas.openxmlformats.org/officeDocument/2006/relationships/drawing" Target="../drawings/drawing16.xml"/><Relationship Id="rId6" Type="http://schemas.openxmlformats.org/officeDocument/2006/relationships/table" Target="../tables/table38.xml"/><Relationship Id="rId5" Type="http://schemas.openxmlformats.org/officeDocument/2006/relationships/table" Target="../tables/table37.xml"/><Relationship Id="rId4" Type="http://schemas.openxmlformats.org/officeDocument/2006/relationships/table" Target="../tables/table36.xml"/></Relationships>
</file>

<file path=xl/worksheets/_rels/sheet25.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table" Target="../tables/table39.xml"/><Relationship Id="rId1" Type="http://schemas.openxmlformats.org/officeDocument/2006/relationships/vmlDrawing" Target="../drawings/vmlDrawing8.vml"/></Relationships>
</file>

<file path=xl/worksheets/_rels/sheet26.xml.rels><?xml version="1.0" encoding="UTF-8" standalone="yes"?>
<Relationships xmlns="http://schemas.openxmlformats.org/package/2006/relationships"><Relationship Id="rId2" Type="http://schemas.openxmlformats.org/officeDocument/2006/relationships/table" Target="../tables/table40.xml"/><Relationship Id="rId1" Type="http://schemas.openxmlformats.org/officeDocument/2006/relationships/drawing" Target="../drawings/drawing17.xml"/></Relationships>
</file>

<file path=xl/worksheets/_rels/sheet3.xml.rels><?xml version="1.0" encoding="UTF-8" standalone="yes"?>
<Relationships xmlns="http://schemas.openxmlformats.org/package/2006/relationships"><Relationship Id="rId3" Type="http://schemas.microsoft.com/office/2007/relationships/slicer" Target="../slicers/slicer2.xml"/><Relationship Id="rId2" Type="http://schemas.openxmlformats.org/officeDocument/2006/relationships/drawing" Target="../drawings/drawing2.xml"/><Relationship Id="rId1" Type="http://schemas.openxmlformats.org/officeDocument/2006/relationships/pivotTable" Target="../pivotTables/pivotTable2.xml"/></Relationships>
</file>

<file path=xl/worksheets/_rels/sheet4.xml.rels><?xml version="1.0" encoding="UTF-8" standalone="yes"?>
<Relationships xmlns="http://schemas.openxmlformats.org/package/2006/relationships"><Relationship Id="rId3" Type="http://schemas.microsoft.com/office/2007/relationships/slicer" Target="../slicers/slicer3.xml"/><Relationship Id="rId2" Type="http://schemas.openxmlformats.org/officeDocument/2006/relationships/drawing" Target="../drawings/drawing3.xml"/><Relationship Id="rId1" Type="http://schemas.openxmlformats.org/officeDocument/2006/relationships/pivotTable" Target="../pivotTables/pivotTable3.xml"/></Relationships>
</file>

<file path=xl/worksheets/_rels/sheet5.xml.rels><?xml version="1.0" encoding="UTF-8" standalone="yes"?>
<Relationships xmlns="http://schemas.openxmlformats.org/package/2006/relationships"><Relationship Id="rId3" Type="http://schemas.microsoft.com/office/2007/relationships/slicer" Target="../slicers/slicer4.xml"/><Relationship Id="rId2" Type="http://schemas.openxmlformats.org/officeDocument/2006/relationships/drawing" Target="../drawings/drawing4.xml"/><Relationship Id="rId1" Type="http://schemas.openxmlformats.org/officeDocument/2006/relationships/pivotTable" Target="../pivotTables/pivotTable4.xml"/></Relationships>
</file>

<file path=xl/worksheets/_rels/sheet6.xml.rels><?xml version="1.0" encoding="UTF-8" standalone="yes"?>
<Relationships xmlns="http://schemas.openxmlformats.org/package/2006/relationships"><Relationship Id="rId3" Type="http://schemas.microsoft.com/office/2007/relationships/slicer" Target="../slicers/slicer5.xml"/><Relationship Id="rId2" Type="http://schemas.openxmlformats.org/officeDocument/2006/relationships/drawing" Target="../drawings/drawing5.xml"/><Relationship Id="rId1" Type="http://schemas.openxmlformats.org/officeDocument/2006/relationships/pivotTable" Target="../pivotTables/pivotTable5.xml"/></Relationships>
</file>

<file path=xl/worksheets/_rels/sheet7.xml.rels><?xml version="1.0" encoding="UTF-8" standalone="yes"?>
<Relationships xmlns="http://schemas.openxmlformats.org/package/2006/relationships"><Relationship Id="rId3" Type="http://schemas.microsoft.com/office/2007/relationships/slicer" Target="../slicers/slicer6.xml"/><Relationship Id="rId2" Type="http://schemas.openxmlformats.org/officeDocument/2006/relationships/drawing" Target="../drawings/drawing6.xml"/><Relationship Id="rId1" Type="http://schemas.openxmlformats.org/officeDocument/2006/relationships/pivotTable" Target="../pivotTables/pivotTable6.xml"/></Relationships>
</file>

<file path=xl/worksheets/_rels/sheet8.xml.rels><?xml version="1.0" encoding="UTF-8" standalone="yes"?>
<Relationships xmlns="http://schemas.openxmlformats.org/package/2006/relationships"><Relationship Id="rId3" Type="http://schemas.microsoft.com/office/2007/relationships/slicer" Target="../slicers/slicer7.xml"/><Relationship Id="rId2" Type="http://schemas.openxmlformats.org/officeDocument/2006/relationships/drawing" Target="../drawings/drawing7.xml"/><Relationship Id="rId1" Type="http://schemas.openxmlformats.org/officeDocument/2006/relationships/pivotTable" Target="../pivotTables/pivotTable7.xml"/></Relationships>
</file>

<file path=xl/worksheets/_rels/sheet9.xml.rels><?xml version="1.0" encoding="UTF-8" standalone="yes"?>
<Relationships xmlns="http://schemas.openxmlformats.org/package/2006/relationships"><Relationship Id="rId3" Type="http://schemas.microsoft.com/office/2007/relationships/slicer" Target="../slicers/slicer8.xml"/><Relationship Id="rId2" Type="http://schemas.openxmlformats.org/officeDocument/2006/relationships/drawing" Target="../drawings/drawing8.xml"/><Relationship Id="rId1" Type="http://schemas.openxmlformats.org/officeDocument/2006/relationships/pivotTable" Target="../pivotTables/pivotTable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1:AD69"/>
  <sheetViews>
    <sheetView showGridLines="0" tabSelected="1" zoomScale="80" zoomScaleNormal="80" workbookViewId="0">
      <selection activeCell="E15" sqref="E15"/>
    </sheetView>
  </sheetViews>
  <sheetFormatPr baseColWidth="10" defaultColWidth="11.21875" defaultRowHeight="12.75"/>
  <cols>
    <col min="1" max="1" width="68.88671875" style="1" customWidth="1"/>
    <col min="2" max="98" width="9.33203125" style="1" customWidth="1"/>
    <col min="99" max="108" width="10.6640625" style="1" customWidth="1"/>
    <col min="109" max="16384" width="11.21875" style="1"/>
  </cols>
  <sheetData>
    <row r="1" spans="1:30" ht="30">
      <c r="A1" s="78" t="s">
        <v>0</v>
      </c>
    </row>
    <row r="2" spans="1:30" s="76" customFormat="1" ht="29.25">
      <c r="A2" s="91" t="s">
        <v>1</v>
      </c>
    </row>
    <row r="3" spans="1:30">
      <c r="A3" s="203" t="s">
        <v>686</v>
      </c>
      <c r="B3" s="204">
        <v>45002</v>
      </c>
      <c r="C3" s="205"/>
      <c r="D3" s="205"/>
      <c r="E3" s="205"/>
      <c r="F3" s="205"/>
      <c r="G3" s="205"/>
    </row>
    <row r="13" spans="1:30" ht="15">
      <c r="B13" s="1">
        <v>2022</v>
      </c>
      <c r="C13" s="1" t="s">
        <v>696</v>
      </c>
      <c r="D13"/>
      <c r="E13"/>
      <c r="F13"/>
      <c r="G13"/>
      <c r="H13"/>
      <c r="I13"/>
      <c r="J13"/>
      <c r="K13"/>
      <c r="L13"/>
      <c r="M13"/>
      <c r="N13"/>
      <c r="O13"/>
      <c r="P13"/>
      <c r="Q13"/>
      <c r="R13"/>
      <c r="S13"/>
      <c r="T13"/>
      <c r="U13"/>
      <c r="V13"/>
      <c r="W13"/>
      <c r="X13"/>
      <c r="Y13"/>
      <c r="Z13"/>
      <c r="AA13"/>
      <c r="AB13"/>
      <c r="AC13"/>
      <c r="AD13"/>
    </row>
    <row r="14" spans="1:30" ht="15">
      <c r="B14" s="1" t="s">
        <v>126</v>
      </c>
      <c r="D14"/>
      <c r="E14"/>
      <c r="F14"/>
      <c r="G14"/>
      <c r="H14"/>
      <c r="I14"/>
      <c r="J14"/>
      <c r="K14"/>
      <c r="L14"/>
      <c r="M14"/>
      <c r="N14"/>
      <c r="O14"/>
      <c r="P14"/>
      <c r="Q14"/>
      <c r="R14"/>
      <c r="S14"/>
      <c r="T14"/>
      <c r="U14"/>
      <c r="V14"/>
      <c r="W14"/>
      <c r="X14"/>
      <c r="Y14"/>
      <c r="Z14"/>
      <c r="AA14"/>
      <c r="AB14"/>
      <c r="AC14"/>
      <c r="AD14"/>
    </row>
    <row r="15" spans="1:30" ht="15">
      <c r="A15" s="92" t="s">
        <v>2</v>
      </c>
      <c r="B15" s="12">
        <v>277.08299999999997</v>
      </c>
      <c r="C15" s="12">
        <v>277.08299999999997</v>
      </c>
      <c r="D15"/>
      <c r="E15"/>
      <c r="F15"/>
      <c r="G15"/>
      <c r="H15"/>
      <c r="I15"/>
      <c r="J15"/>
      <c r="K15"/>
      <c r="L15"/>
      <c r="M15"/>
      <c r="N15"/>
      <c r="O15"/>
      <c r="P15"/>
      <c r="Q15"/>
      <c r="R15"/>
      <c r="S15"/>
      <c r="T15"/>
      <c r="U15"/>
      <c r="V15"/>
      <c r="W15"/>
      <c r="X15"/>
      <c r="Y15"/>
      <c r="Z15"/>
      <c r="AA15"/>
      <c r="AB15"/>
      <c r="AC15"/>
      <c r="AD15"/>
    </row>
    <row r="16" spans="1:30" ht="15">
      <c r="A16" s="92" t="s">
        <v>3</v>
      </c>
      <c r="B16" s="12">
        <v>437.46400000000006</v>
      </c>
      <c r="C16" s="12">
        <v>437.46400000000006</v>
      </c>
      <c r="D16"/>
      <c r="E16"/>
      <c r="F16"/>
      <c r="G16"/>
      <c r="H16"/>
      <c r="I16"/>
      <c r="J16"/>
      <c r="K16"/>
      <c r="L16"/>
      <c r="M16"/>
      <c r="N16"/>
      <c r="O16"/>
      <c r="P16"/>
      <c r="Q16"/>
      <c r="R16"/>
      <c r="S16"/>
      <c r="T16"/>
      <c r="U16"/>
      <c r="V16"/>
      <c r="W16"/>
      <c r="X16"/>
      <c r="Y16"/>
      <c r="Z16"/>
      <c r="AA16"/>
      <c r="AB16"/>
      <c r="AC16"/>
      <c r="AD16"/>
    </row>
    <row r="17" spans="1:30" ht="15">
      <c r="A17" s="92" t="s">
        <v>4</v>
      </c>
      <c r="B17" s="12">
        <v>0</v>
      </c>
      <c r="C17" s="12">
        <v>0</v>
      </c>
      <c r="D17"/>
      <c r="E17"/>
      <c r="F17"/>
      <c r="G17"/>
      <c r="H17"/>
      <c r="I17"/>
      <c r="J17"/>
      <c r="K17"/>
      <c r="L17"/>
      <c r="M17"/>
      <c r="N17"/>
      <c r="O17"/>
      <c r="P17"/>
      <c r="Q17"/>
      <c r="R17"/>
      <c r="S17"/>
      <c r="T17"/>
      <c r="U17"/>
      <c r="V17"/>
      <c r="W17"/>
      <c r="X17"/>
      <c r="Y17"/>
      <c r="Z17"/>
      <c r="AA17"/>
      <c r="AB17"/>
      <c r="AC17"/>
      <c r="AD17"/>
    </row>
    <row r="18" spans="1:30" s="83" customFormat="1" ht="15.75">
      <c r="A18" s="92" t="s">
        <v>5</v>
      </c>
      <c r="B18" s="12">
        <v>258.18664000000001</v>
      </c>
      <c r="C18" s="12">
        <v>258.18664000000001</v>
      </c>
      <c r="D18"/>
      <c r="E18"/>
      <c r="F18" s="221"/>
      <c r="G18"/>
      <c r="H18"/>
      <c r="I18"/>
      <c r="J18"/>
      <c r="K18"/>
      <c r="L18"/>
      <c r="M18"/>
      <c r="N18"/>
      <c r="O18"/>
      <c r="P18"/>
      <c r="Q18"/>
      <c r="R18" s="84"/>
      <c r="S18" s="84"/>
      <c r="T18" s="84"/>
      <c r="U18" s="84"/>
      <c r="V18" s="84"/>
      <c r="W18" s="84"/>
      <c r="X18" s="84"/>
      <c r="Y18" s="84"/>
      <c r="Z18" s="84"/>
      <c r="AA18" s="84"/>
      <c r="AB18" s="84"/>
      <c r="AC18" s="84"/>
      <c r="AD18" s="84"/>
    </row>
    <row r="19" spans="1:30" s="83" customFormat="1" ht="15.75">
      <c r="A19" s="97" t="s">
        <v>6</v>
      </c>
      <c r="B19" s="93">
        <v>972.73363999999992</v>
      </c>
      <c r="C19" s="93">
        <v>972.73363999999992</v>
      </c>
      <c r="D19"/>
      <c r="E19"/>
      <c r="F19" s="221"/>
      <c r="G19"/>
      <c r="H19"/>
      <c r="I19"/>
      <c r="J19"/>
      <c r="K19"/>
      <c r="L19"/>
      <c r="M19"/>
      <c r="N19"/>
      <c r="O19"/>
      <c r="P19"/>
      <c r="Q19"/>
      <c r="R19" s="84"/>
      <c r="S19" s="84"/>
      <c r="T19" s="84"/>
      <c r="U19" s="84"/>
      <c r="V19" s="84"/>
      <c r="W19" s="84"/>
      <c r="X19" s="84"/>
      <c r="Y19" s="84"/>
      <c r="Z19" s="84"/>
      <c r="AA19" s="84"/>
      <c r="AB19" s="84"/>
      <c r="AC19" s="84"/>
      <c r="AD19" s="84"/>
    </row>
    <row r="20" spans="1:30" s="83" customFormat="1" ht="15.75">
      <c r="A20" s="97" t="s">
        <v>7</v>
      </c>
      <c r="B20" s="93">
        <v>1012.4090099999999</v>
      </c>
      <c r="C20" s="93">
        <v>1012.4090099999999</v>
      </c>
      <c r="D20"/>
      <c r="E20"/>
      <c r="F20"/>
      <c r="G20"/>
      <c r="H20"/>
      <c r="I20"/>
      <c r="J20"/>
      <c r="K20"/>
      <c r="L20"/>
      <c r="M20"/>
      <c r="N20"/>
      <c r="O20"/>
      <c r="P20"/>
      <c r="Q20"/>
      <c r="R20" s="84"/>
      <c r="S20" s="84"/>
      <c r="T20" s="84"/>
      <c r="U20" s="84"/>
      <c r="V20" s="84"/>
      <c r="W20" s="84"/>
      <c r="X20" s="84"/>
      <c r="Y20" s="84"/>
      <c r="Z20" s="84"/>
      <c r="AA20" s="84"/>
      <c r="AB20" s="84"/>
      <c r="AC20" s="84"/>
      <c r="AD20" s="84"/>
    </row>
    <row r="21" spans="1:30" ht="15">
      <c r="A21" s="97" t="s">
        <v>8</v>
      </c>
      <c r="B21" s="93">
        <v>959.56863999999996</v>
      </c>
      <c r="C21" s="93">
        <v>959.56863999999996</v>
      </c>
      <c r="D21"/>
      <c r="E21"/>
      <c r="F21"/>
      <c r="G21"/>
      <c r="H21"/>
      <c r="I21"/>
      <c r="J21"/>
      <c r="K21"/>
      <c r="L21"/>
      <c r="M21"/>
      <c r="N21"/>
      <c r="O21"/>
      <c r="P21"/>
      <c r="Q21"/>
      <c r="R21"/>
      <c r="S21"/>
      <c r="T21"/>
      <c r="U21"/>
      <c r="V21"/>
      <c r="W21"/>
      <c r="X21"/>
      <c r="Y21"/>
      <c r="Z21"/>
      <c r="AA21"/>
      <c r="AB21"/>
      <c r="AC21"/>
      <c r="AD21"/>
    </row>
    <row r="22" spans="1:30" ht="15">
      <c r="A22" s="92" t="s">
        <v>9</v>
      </c>
      <c r="B22" s="12">
        <v>1177.2759099999998</v>
      </c>
      <c r="C22" s="12">
        <v>1177.2759099999998</v>
      </c>
      <c r="D22"/>
      <c r="E22"/>
      <c r="F22"/>
      <c r="G22"/>
      <c r="H22"/>
      <c r="I22"/>
      <c r="J22"/>
      <c r="K22"/>
      <c r="L22"/>
      <c r="M22"/>
      <c r="N22"/>
      <c r="O22"/>
      <c r="P22"/>
      <c r="Q22"/>
      <c r="R22"/>
      <c r="S22"/>
      <c r="T22"/>
      <c r="U22"/>
      <c r="V22"/>
      <c r="W22"/>
      <c r="X22"/>
      <c r="Y22"/>
      <c r="Z22"/>
      <c r="AA22"/>
      <c r="AB22"/>
      <c r="AC22"/>
      <c r="AD22"/>
    </row>
    <row r="23" spans="1:30" ht="15">
      <c r="A23" s="92" t="s">
        <v>10</v>
      </c>
      <c r="B23" s="12">
        <v>54.516999999999996</v>
      </c>
      <c r="C23" s="12">
        <v>54.516999999999996</v>
      </c>
      <c r="D23"/>
      <c r="E23"/>
      <c r="F23"/>
      <c r="G23"/>
      <c r="H23"/>
      <c r="I23"/>
      <c r="J23"/>
      <c r="K23"/>
      <c r="L23"/>
      <c r="M23"/>
      <c r="N23"/>
      <c r="O23"/>
      <c r="P23"/>
      <c r="Q23"/>
      <c r="R23"/>
      <c r="S23"/>
      <c r="T23"/>
      <c r="U23"/>
      <c r="V23"/>
      <c r="W23"/>
      <c r="X23"/>
      <c r="Y23"/>
      <c r="Z23"/>
      <c r="AA23"/>
      <c r="AB23"/>
      <c r="AC23"/>
      <c r="AD23"/>
    </row>
    <row r="24" spans="1:30" s="77" customFormat="1" ht="15.75">
      <c r="A24" s="92" t="s">
        <v>11</v>
      </c>
      <c r="B24" s="12">
        <v>542.23900000000003</v>
      </c>
      <c r="C24" s="12">
        <v>542.23900000000003</v>
      </c>
      <c r="D24"/>
      <c r="E24"/>
      <c r="F24"/>
      <c r="G24"/>
      <c r="H24"/>
      <c r="I24"/>
      <c r="J24"/>
      <c r="K24"/>
      <c r="L24"/>
      <c r="M24"/>
      <c r="N24"/>
      <c r="O24"/>
      <c r="P24"/>
      <c r="Q24"/>
      <c r="R24"/>
      <c r="S24"/>
      <c r="T24"/>
      <c r="U24"/>
      <c r="V24"/>
      <c r="W24"/>
      <c r="X24"/>
      <c r="Y24"/>
      <c r="Z24"/>
      <c r="AA24"/>
      <c r="AB24"/>
      <c r="AC24"/>
      <c r="AD24" s="80"/>
    </row>
    <row r="25" spans="1:30" ht="15">
      <c r="A25" s="92" t="s">
        <v>12</v>
      </c>
      <c r="B25" s="12">
        <v>21.314999999999998</v>
      </c>
      <c r="C25" s="12">
        <v>21.314999999999998</v>
      </c>
      <c r="D25"/>
      <c r="E25"/>
      <c r="F25"/>
      <c r="G25"/>
      <c r="H25"/>
      <c r="I25"/>
      <c r="J25"/>
      <c r="K25"/>
      <c r="L25"/>
      <c r="M25"/>
      <c r="N25"/>
      <c r="O25"/>
      <c r="P25"/>
      <c r="Q25"/>
      <c r="R25"/>
      <c r="S25"/>
      <c r="T25"/>
      <c r="U25"/>
      <c r="V25"/>
      <c r="W25"/>
      <c r="X25"/>
      <c r="Y25"/>
      <c r="Z25"/>
      <c r="AA25"/>
      <c r="AB25"/>
      <c r="AC25"/>
      <c r="AD25"/>
    </row>
    <row r="26" spans="1:30" s="77" customFormat="1" ht="15.75">
      <c r="A26" s="94" t="s">
        <v>13</v>
      </c>
      <c r="B26" s="93">
        <v>1719.5149099999999</v>
      </c>
      <c r="C26" s="93">
        <v>1719.5149099999999</v>
      </c>
      <c r="D26"/>
      <c r="E26"/>
      <c r="F26"/>
      <c r="G26"/>
      <c r="H26"/>
      <c r="I26"/>
      <c r="J26"/>
      <c r="K26"/>
      <c r="L26"/>
      <c r="M26"/>
      <c r="N26"/>
      <c r="O26"/>
      <c r="P26"/>
      <c r="Q26"/>
      <c r="R26" s="80"/>
      <c r="S26" s="80"/>
      <c r="T26" s="80"/>
      <c r="U26" s="80"/>
      <c r="V26" s="80"/>
      <c r="W26" s="80"/>
      <c r="X26" s="80"/>
      <c r="Y26" s="80"/>
      <c r="Z26" s="80"/>
      <c r="AA26" s="80"/>
      <c r="AB26" s="80"/>
      <c r="AC26" s="80"/>
      <c r="AD26" s="80"/>
    </row>
    <row r="27" spans="1:30" ht="15">
      <c r="A27" s="94" t="s">
        <v>14</v>
      </c>
      <c r="B27" s="96">
        <v>1708.3609099999996</v>
      </c>
      <c r="C27" s="96">
        <v>1708.3609099999996</v>
      </c>
      <c r="D27"/>
      <c r="E27"/>
      <c r="F27"/>
      <c r="G27"/>
      <c r="H27"/>
      <c r="I27"/>
      <c r="J27"/>
      <c r="K27"/>
      <c r="L27"/>
      <c r="M27"/>
      <c r="N27"/>
      <c r="O27"/>
      <c r="P27"/>
      <c r="Q27"/>
      <c r="R27"/>
      <c r="S27"/>
      <c r="T27"/>
      <c r="U27"/>
      <c r="V27"/>
      <c r="W27"/>
      <c r="X27"/>
      <c r="Y27"/>
      <c r="Z27"/>
      <c r="AA27"/>
      <c r="AB27"/>
      <c r="AC27"/>
      <c r="AD27"/>
    </row>
    <row r="28" spans="1:30" s="77" customFormat="1" ht="15.75">
      <c r="A28" s="92" t="s">
        <v>15</v>
      </c>
      <c r="B28" s="16">
        <v>212</v>
      </c>
      <c r="C28" s="16">
        <v>212</v>
      </c>
      <c r="D28"/>
      <c r="E28"/>
      <c r="F28"/>
      <c r="G28"/>
      <c r="H28"/>
      <c r="I28"/>
      <c r="J28"/>
      <c r="K28"/>
      <c r="L28"/>
      <c r="M28"/>
      <c r="N28"/>
      <c r="O28"/>
      <c r="P28"/>
      <c r="Q28"/>
      <c r="R28"/>
      <c r="S28"/>
      <c r="T28"/>
      <c r="U28"/>
      <c r="V28"/>
      <c r="W28"/>
      <c r="X28"/>
      <c r="Y28"/>
      <c r="Z28"/>
      <c r="AA28"/>
      <c r="AB28"/>
      <c r="AC28"/>
      <c r="AD28" s="80"/>
    </row>
    <row r="29" spans="1:30" ht="15">
      <c r="A29" s="92" t="s">
        <v>16</v>
      </c>
      <c r="B29" s="16">
        <v>53</v>
      </c>
      <c r="C29" s="16">
        <v>53</v>
      </c>
      <c r="D29"/>
      <c r="E29"/>
      <c r="F29"/>
      <c r="G29"/>
      <c r="H29"/>
      <c r="I29"/>
      <c r="J29"/>
      <c r="K29"/>
      <c r="L29"/>
      <c r="M29"/>
      <c r="N29"/>
      <c r="O29"/>
      <c r="P29"/>
      <c r="Q29"/>
      <c r="R29"/>
      <c r="S29"/>
      <c r="T29"/>
      <c r="U29"/>
      <c r="V29"/>
      <c r="W29"/>
      <c r="X29"/>
      <c r="Y29"/>
      <c r="Z29"/>
      <c r="AA29"/>
      <c r="AB29"/>
      <c r="AC29"/>
      <c r="AD29"/>
    </row>
    <row r="30" spans="1:30" ht="15">
      <c r="A30" s="92" t="s">
        <v>17</v>
      </c>
      <c r="B30" s="16">
        <v>22</v>
      </c>
      <c r="C30" s="16">
        <v>22</v>
      </c>
      <c r="D30"/>
      <c r="E30"/>
      <c r="F30"/>
      <c r="G30"/>
      <c r="H30"/>
      <c r="I30"/>
      <c r="J30"/>
      <c r="K30"/>
      <c r="L30"/>
      <c r="M30"/>
      <c r="N30"/>
      <c r="O30"/>
      <c r="P30"/>
      <c r="Q30"/>
      <c r="R30"/>
      <c r="S30"/>
      <c r="T30"/>
      <c r="U30"/>
      <c r="V30"/>
      <c r="W30"/>
      <c r="X30"/>
      <c r="Y30"/>
      <c r="Z30"/>
      <c r="AA30"/>
      <c r="AB30"/>
      <c r="AC30"/>
      <c r="AD30"/>
    </row>
    <row r="31" spans="1:30" ht="15">
      <c r="A31" s="94" t="s">
        <v>18</v>
      </c>
      <c r="B31" s="95">
        <v>287</v>
      </c>
      <c r="C31" s="95">
        <v>287</v>
      </c>
      <c r="D31"/>
      <c r="E31"/>
      <c r="F31"/>
      <c r="G31"/>
      <c r="H31"/>
      <c r="I31"/>
      <c r="J31"/>
      <c r="K31"/>
      <c r="L31"/>
      <c r="M31"/>
      <c r="N31"/>
      <c r="O31"/>
      <c r="P31"/>
      <c r="Q31"/>
      <c r="R31"/>
      <c r="S31"/>
      <c r="T31"/>
      <c r="U31"/>
      <c r="V31"/>
      <c r="W31"/>
      <c r="X31"/>
      <c r="Y31"/>
      <c r="Z31"/>
      <c r="AA31"/>
      <c r="AB31"/>
      <c r="AC31"/>
      <c r="AD31"/>
    </row>
    <row r="32" spans="1:30" ht="15">
      <c r="A32" s="92" t="s">
        <v>19</v>
      </c>
      <c r="B32" s="16">
        <v>131</v>
      </c>
      <c r="C32" s="16">
        <v>131</v>
      </c>
      <c r="D32"/>
      <c r="E32"/>
      <c r="F32"/>
      <c r="G32"/>
      <c r="H32"/>
      <c r="I32"/>
      <c r="J32"/>
      <c r="K32"/>
      <c r="L32"/>
      <c r="M32"/>
      <c r="N32"/>
      <c r="O32"/>
      <c r="P32"/>
      <c r="Q32"/>
      <c r="R32"/>
      <c r="S32"/>
      <c r="T32"/>
      <c r="U32"/>
      <c r="V32"/>
      <c r="W32"/>
      <c r="X32"/>
      <c r="Y32"/>
      <c r="Z32"/>
      <c r="AA32"/>
      <c r="AB32"/>
      <c r="AC32"/>
      <c r="AD32"/>
    </row>
    <row r="33" spans="1:30" ht="15">
      <c r="A33" s="92" t="s">
        <v>20</v>
      </c>
      <c r="B33" s="16">
        <v>406</v>
      </c>
      <c r="C33" s="16">
        <v>406</v>
      </c>
      <c r="D33"/>
      <c r="E33"/>
      <c r="F33"/>
      <c r="G33"/>
      <c r="H33"/>
      <c r="I33"/>
      <c r="J33"/>
      <c r="K33"/>
      <c r="L33"/>
      <c r="M33"/>
      <c r="N33"/>
      <c r="O33"/>
      <c r="P33"/>
      <c r="Q33"/>
      <c r="R33"/>
      <c r="S33"/>
      <c r="T33"/>
      <c r="U33"/>
      <c r="V33"/>
      <c r="W33"/>
      <c r="X33"/>
      <c r="Y33"/>
      <c r="Z33"/>
      <c r="AA33"/>
      <c r="AB33"/>
      <c r="AC33"/>
      <c r="AD33"/>
    </row>
    <row r="34" spans="1:30" s="77" customFormat="1" ht="15.75">
      <c r="A34" s="92" t="s">
        <v>21</v>
      </c>
      <c r="B34" s="16">
        <v>15</v>
      </c>
      <c r="C34" s="16">
        <v>15</v>
      </c>
      <c r="D34"/>
      <c r="E34"/>
      <c r="F34"/>
      <c r="G34"/>
      <c r="H34"/>
      <c r="I34"/>
      <c r="J34"/>
      <c r="K34"/>
      <c r="L34"/>
      <c r="M34"/>
      <c r="N34"/>
      <c r="O34"/>
      <c r="P34"/>
      <c r="Q34"/>
      <c r="R34"/>
      <c r="S34"/>
      <c r="T34"/>
      <c r="U34"/>
      <c r="V34"/>
      <c r="W34"/>
      <c r="X34"/>
      <c r="Y34"/>
      <c r="Z34"/>
      <c r="AA34"/>
      <c r="AB34"/>
      <c r="AC34"/>
      <c r="AD34" s="80"/>
    </row>
    <row r="35" spans="1:30" ht="15">
      <c r="A35" s="92" t="s">
        <v>22</v>
      </c>
      <c r="B35" s="16">
        <v>102</v>
      </c>
      <c r="C35" s="16">
        <v>102</v>
      </c>
      <c r="D35"/>
      <c r="E35"/>
      <c r="F35"/>
      <c r="G35"/>
      <c r="H35"/>
      <c r="I35"/>
      <c r="J35"/>
      <c r="K35"/>
      <c r="L35"/>
      <c r="M35"/>
      <c r="N35"/>
      <c r="O35"/>
      <c r="P35"/>
      <c r="Q35"/>
      <c r="R35"/>
      <c r="S35"/>
      <c r="T35"/>
      <c r="U35"/>
      <c r="V35"/>
      <c r="W35"/>
      <c r="X35"/>
      <c r="Y35"/>
      <c r="Z35"/>
      <c r="AA35"/>
      <c r="AB35"/>
      <c r="AC35"/>
      <c r="AD35"/>
    </row>
    <row r="36" spans="1:30" ht="15">
      <c r="A36" s="92" t="s">
        <v>23</v>
      </c>
      <c r="B36" s="16">
        <v>36</v>
      </c>
      <c r="C36" s="16">
        <v>36</v>
      </c>
      <c r="D36"/>
      <c r="E36"/>
      <c r="F36"/>
      <c r="G36"/>
      <c r="H36"/>
      <c r="I36"/>
      <c r="J36"/>
      <c r="K36"/>
      <c r="L36"/>
      <c r="M36"/>
      <c r="N36"/>
      <c r="O36"/>
      <c r="P36"/>
      <c r="Q36"/>
      <c r="R36"/>
      <c r="S36"/>
      <c r="T36"/>
      <c r="U36"/>
      <c r="V36"/>
      <c r="W36"/>
      <c r="X36"/>
      <c r="Y36"/>
      <c r="Z36"/>
      <c r="AA36"/>
      <c r="AB36"/>
      <c r="AC36"/>
      <c r="AD36"/>
    </row>
    <row r="37" spans="1:30" ht="15">
      <c r="A37" s="94" t="s">
        <v>24</v>
      </c>
      <c r="B37" s="95">
        <v>690</v>
      </c>
      <c r="C37" s="95">
        <v>690</v>
      </c>
      <c r="D37"/>
      <c r="E37"/>
      <c r="F37"/>
      <c r="G37"/>
      <c r="H37"/>
      <c r="I37"/>
      <c r="J37"/>
      <c r="K37"/>
      <c r="L37"/>
      <c r="M37"/>
      <c r="N37"/>
      <c r="O37"/>
      <c r="P37"/>
      <c r="Q37"/>
      <c r="R37"/>
      <c r="S37"/>
      <c r="T37"/>
      <c r="U37"/>
      <c r="V37"/>
      <c r="W37"/>
      <c r="X37"/>
      <c r="Y37"/>
      <c r="Z37"/>
      <c r="AA37"/>
      <c r="AB37"/>
      <c r="AC37"/>
      <c r="AD37"/>
    </row>
    <row r="38" spans="1:30" s="77" customFormat="1" ht="15.75">
      <c r="A38" s="92" t="s">
        <v>25</v>
      </c>
      <c r="B38" s="16">
        <v>288</v>
      </c>
      <c r="C38" s="16">
        <v>288</v>
      </c>
      <c r="D38"/>
      <c r="E38"/>
      <c r="F38"/>
      <c r="G38"/>
      <c r="H38"/>
      <c r="I38"/>
      <c r="J38"/>
      <c r="K38"/>
      <c r="L38"/>
      <c r="M38"/>
      <c r="N38"/>
      <c r="O38"/>
      <c r="P38"/>
      <c r="Q38"/>
      <c r="R38"/>
      <c r="S38"/>
      <c r="T38"/>
      <c r="U38"/>
      <c r="V38"/>
      <c r="W38"/>
      <c r="X38"/>
      <c r="Y38"/>
      <c r="Z38"/>
      <c r="AA38"/>
      <c r="AB38"/>
      <c r="AC38"/>
      <c r="AD38" s="80"/>
    </row>
    <row r="39" spans="1:30" ht="15">
      <c r="A39" s="92" t="s">
        <v>26</v>
      </c>
      <c r="B39" s="16">
        <v>114</v>
      </c>
      <c r="C39" s="16">
        <v>114</v>
      </c>
      <c r="D39"/>
      <c r="E39"/>
      <c r="F39"/>
      <c r="G39"/>
      <c r="H39"/>
      <c r="I39"/>
      <c r="J39"/>
      <c r="K39"/>
      <c r="L39"/>
      <c r="M39"/>
      <c r="N39"/>
      <c r="O39"/>
      <c r="P39"/>
      <c r="Q39"/>
      <c r="R39"/>
      <c r="S39"/>
      <c r="T39"/>
      <c r="U39"/>
      <c r="V39"/>
      <c r="W39"/>
      <c r="X39"/>
      <c r="Y39"/>
      <c r="Z39"/>
      <c r="AA39"/>
      <c r="AB39"/>
      <c r="AC39"/>
      <c r="AD39"/>
    </row>
    <row r="40" spans="1:30" s="77" customFormat="1" ht="15.75">
      <c r="A40" s="92" t="s">
        <v>27</v>
      </c>
      <c r="B40" s="16">
        <v>695</v>
      </c>
      <c r="C40" s="16">
        <v>695</v>
      </c>
      <c r="D40"/>
      <c r="E40"/>
      <c r="F40"/>
      <c r="G40"/>
      <c r="H40"/>
      <c r="I40"/>
      <c r="J40"/>
      <c r="K40"/>
      <c r="L40"/>
      <c r="M40"/>
      <c r="N40"/>
      <c r="O40"/>
      <c r="P40"/>
      <c r="Q40"/>
      <c r="R40" s="80"/>
      <c r="S40" s="80"/>
      <c r="T40" s="80"/>
      <c r="U40" s="80"/>
      <c r="V40" s="80"/>
      <c r="W40" s="80"/>
      <c r="X40" s="80"/>
      <c r="Y40" s="80"/>
      <c r="Z40" s="80"/>
      <c r="AA40" s="80"/>
      <c r="AB40" s="80"/>
      <c r="AC40" s="80"/>
      <c r="AD40" s="80"/>
    </row>
    <row r="41" spans="1:30" ht="15">
      <c r="A41" s="94" t="s">
        <v>28</v>
      </c>
      <c r="B41" s="95">
        <v>1097</v>
      </c>
      <c r="C41" s="95">
        <v>1097</v>
      </c>
      <c r="D41"/>
      <c r="E41"/>
      <c r="F41"/>
      <c r="G41"/>
      <c r="H41"/>
      <c r="I41"/>
      <c r="J41"/>
      <c r="K41"/>
      <c r="L41"/>
      <c r="M41"/>
      <c r="N41"/>
      <c r="O41"/>
      <c r="P41"/>
      <c r="Q41"/>
      <c r="R41"/>
      <c r="S41"/>
      <c r="T41"/>
      <c r="U41"/>
      <c r="V41"/>
      <c r="W41"/>
      <c r="X41"/>
      <c r="Y41"/>
      <c r="Z41"/>
      <c r="AA41"/>
      <c r="AB41"/>
      <c r="AC41"/>
      <c r="AD41"/>
    </row>
    <row r="42" spans="1:30" s="77" customFormat="1" ht="15.75">
      <c r="A42" s="92" t="s">
        <v>29</v>
      </c>
      <c r="B42" s="16">
        <v>44</v>
      </c>
      <c r="C42" s="16">
        <v>44</v>
      </c>
      <c r="D42"/>
      <c r="E42"/>
      <c r="F42"/>
      <c r="G42"/>
      <c r="H42"/>
      <c r="I42"/>
      <c r="J42"/>
      <c r="K42"/>
      <c r="L42"/>
      <c r="M42"/>
      <c r="N42"/>
      <c r="O42"/>
      <c r="P42"/>
      <c r="Q42"/>
      <c r="R42"/>
      <c r="S42"/>
      <c r="T42"/>
      <c r="U42"/>
      <c r="V42"/>
      <c r="W42"/>
      <c r="X42"/>
      <c r="Y42"/>
      <c r="Z42"/>
      <c r="AA42"/>
      <c r="AB42"/>
      <c r="AC42"/>
      <c r="AD42" s="80"/>
    </row>
    <row r="43" spans="1:30" ht="15">
      <c r="A43" s="92" t="s">
        <v>30</v>
      </c>
      <c r="B43" s="16">
        <v>117</v>
      </c>
      <c r="C43" s="16">
        <v>117</v>
      </c>
      <c r="D43"/>
      <c r="E43"/>
      <c r="F43"/>
      <c r="G43"/>
      <c r="H43"/>
      <c r="I43"/>
      <c r="J43"/>
      <c r="K43"/>
      <c r="L43"/>
      <c r="M43"/>
      <c r="N43"/>
      <c r="O43"/>
      <c r="P43"/>
      <c r="Q43"/>
      <c r="R43"/>
      <c r="S43"/>
      <c r="T43"/>
      <c r="U43"/>
      <c r="V43"/>
      <c r="W43"/>
      <c r="X43"/>
      <c r="Y43"/>
      <c r="Z43"/>
      <c r="AA43"/>
      <c r="AB43"/>
      <c r="AC43"/>
      <c r="AD43"/>
    </row>
    <row r="44" spans="1:30" s="77" customFormat="1" ht="15.75">
      <c r="A44" s="92" t="s">
        <v>31</v>
      </c>
      <c r="B44" s="16">
        <v>432</v>
      </c>
      <c r="C44" s="16">
        <v>432</v>
      </c>
      <c r="D44"/>
      <c r="E44"/>
      <c r="F44"/>
      <c r="G44"/>
      <c r="H44"/>
      <c r="I44"/>
      <c r="J44"/>
      <c r="K44"/>
      <c r="L44"/>
      <c r="M44"/>
      <c r="N44"/>
      <c r="O44"/>
      <c r="P44"/>
      <c r="Q44"/>
      <c r="R44" s="80"/>
      <c r="S44" s="80"/>
      <c r="T44" s="80"/>
      <c r="U44" s="80"/>
      <c r="V44" s="80"/>
      <c r="W44" s="80"/>
      <c r="X44" s="80"/>
      <c r="Y44" s="80"/>
      <c r="Z44" s="80"/>
      <c r="AA44" s="80"/>
      <c r="AB44" s="80"/>
      <c r="AC44" s="80"/>
      <c r="AD44" s="80"/>
    </row>
    <row r="45" spans="1:30" ht="15">
      <c r="A45" s="94" t="s">
        <v>32</v>
      </c>
      <c r="B45" s="95">
        <v>593</v>
      </c>
      <c r="C45" s="95">
        <v>593</v>
      </c>
      <c r="D45"/>
      <c r="E45"/>
      <c r="F45"/>
      <c r="G45"/>
      <c r="H45"/>
      <c r="I45"/>
      <c r="J45"/>
      <c r="K45"/>
      <c r="L45"/>
      <c r="M45"/>
      <c r="N45"/>
      <c r="O45"/>
      <c r="P45"/>
      <c r="Q45"/>
      <c r="R45"/>
      <c r="S45"/>
      <c r="T45"/>
      <c r="U45"/>
      <c r="V45"/>
      <c r="W45"/>
      <c r="X45"/>
      <c r="Y45"/>
      <c r="Z45"/>
      <c r="AA45"/>
      <c r="AB45"/>
      <c r="AC45"/>
      <c r="AD45"/>
    </row>
    <row r="46" spans="1:30" s="77" customFormat="1" ht="15.75">
      <c r="A46" s="92" t="s">
        <v>33</v>
      </c>
      <c r="B46" s="12">
        <v>290.80200000000002</v>
      </c>
      <c r="C46" s="12">
        <v>290.80200000000002</v>
      </c>
      <c r="D46"/>
      <c r="E46"/>
      <c r="F46"/>
      <c r="G46"/>
      <c r="H46"/>
      <c r="I46"/>
      <c r="J46"/>
      <c r="K46"/>
      <c r="L46"/>
      <c r="M46"/>
      <c r="N46"/>
      <c r="O46"/>
      <c r="P46"/>
      <c r="Q46"/>
      <c r="R46"/>
      <c r="S46"/>
      <c r="T46"/>
      <c r="U46"/>
      <c r="V46"/>
      <c r="W46"/>
      <c r="X46"/>
      <c r="Y46"/>
      <c r="Z46"/>
      <c r="AA46"/>
      <c r="AB46"/>
      <c r="AC46"/>
      <c r="AD46" s="80"/>
    </row>
    <row r="47" spans="1:30" ht="15">
      <c r="A47" s="92" t="s">
        <v>34</v>
      </c>
      <c r="B47" s="12">
        <v>211.15700000000001</v>
      </c>
      <c r="C47" s="12">
        <v>211.15700000000001</v>
      </c>
      <c r="D47"/>
      <c r="E47"/>
      <c r="F47"/>
      <c r="G47"/>
      <c r="H47"/>
      <c r="I47"/>
      <c r="J47"/>
      <c r="K47"/>
      <c r="L47"/>
      <c r="M47"/>
      <c r="N47"/>
      <c r="O47"/>
      <c r="P47"/>
      <c r="Q47"/>
      <c r="R47"/>
      <c r="S47"/>
      <c r="T47"/>
      <c r="U47"/>
      <c r="V47"/>
      <c r="W47"/>
      <c r="X47"/>
      <c r="Y47"/>
      <c r="Z47"/>
      <c r="AA47"/>
      <c r="AB47"/>
      <c r="AC47"/>
      <c r="AD47"/>
    </row>
    <row r="48" spans="1:30" ht="15">
      <c r="A48" s="92" t="s">
        <v>35</v>
      </c>
      <c r="B48" s="12">
        <v>376.88299999999998</v>
      </c>
      <c r="C48" s="12">
        <v>376.88299999999998</v>
      </c>
      <c r="D48"/>
      <c r="E48"/>
      <c r="F48"/>
      <c r="G48"/>
      <c r="H48"/>
      <c r="I48"/>
      <c r="J48"/>
      <c r="K48"/>
      <c r="L48"/>
      <c r="M48"/>
      <c r="N48"/>
      <c r="O48"/>
      <c r="P48"/>
      <c r="Q48"/>
      <c r="R48"/>
      <c r="S48"/>
      <c r="T48"/>
      <c r="U48"/>
      <c r="V48"/>
      <c r="W48"/>
      <c r="X48"/>
      <c r="Y48"/>
      <c r="Z48"/>
      <c r="AA48"/>
      <c r="AB48"/>
      <c r="AC48"/>
      <c r="AD48"/>
    </row>
    <row r="49" spans="1:30" ht="15">
      <c r="A49" s="94" t="s">
        <v>36</v>
      </c>
      <c r="B49" s="93">
        <v>878.84199999999998</v>
      </c>
      <c r="C49" s="93">
        <v>878.84199999999998</v>
      </c>
      <c r="D49"/>
      <c r="E49"/>
      <c r="F49"/>
      <c r="G49"/>
      <c r="H49"/>
      <c r="I49"/>
      <c r="J49"/>
      <c r="K49"/>
      <c r="L49"/>
      <c r="M49"/>
      <c r="N49"/>
      <c r="O49"/>
      <c r="P49"/>
      <c r="Q49"/>
      <c r="R49"/>
      <c r="S49"/>
      <c r="T49"/>
      <c r="U49"/>
      <c r="V49"/>
      <c r="W49"/>
      <c r="X49"/>
      <c r="Y49"/>
      <c r="Z49"/>
      <c r="AA49"/>
      <c r="AB49"/>
      <c r="AC49"/>
      <c r="AD49"/>
    </row>
    <row r="50" spans="1:30" ht="15">
      <c r="A50" s="92" t="s">
        <v>37</v>
      </c>
      <c r="B50" s="16">
        <v>15</v>
      </c>
      <c r="C50" s="16">
        <v>15</v>
      </c>
      <c r="D50"/>
      <c r="E50"/>
      <c r="F50"/>
      <c r="G50"/>
      <c r="H50"/>
      <c r="I50"/>
      <c r="J50"/>
      <c r="K50"/>
      <c r="L50"/>
      <c r="M50"/>
      <c r="N50"/>
      <c r="O50"/>
      <c r="P50"/>
      <c r="Q50"/>
      <c r="R50"/>
      <c r="S50"/>
      <c r="T50"/>
      <c r="U50"/>
      <c r="V50"/>
      <c r="W50"/>
      <c r="X50"/>
      <c r="Y50"/>
      <c r="Z50"/>
      <c r="AA50"/>
      <c r="AB50"/>
      <c r="AC50"/>
      <c r="AD50"/>
    </row>
    <row r="51" spans="1:30" s="77" customFormat="1" ht="15.75">
      <c r="A51" s="92" t="s">
        <v>38</v>
      </c>
      <c r="B51" s="16">
        <v>63</v>
      </c>
      <c r="C51" s="16">
        <v>63</v>
      </c>
      <c r="D51"/>
      <c r="E51"/>
      <c r="F51"/>
      <c r="G51"/>
      <c r="H51"/>
      <c r="I51"/>
      <c r="J51"/>
      <c r="K51"/>
      <c r="L51"/>
      <c r="M51"/>
      <c r="N51"/>
      <c r="O51"/>
      <c r="P51"/>
      <c r="Q51"/>
      <c r="R51"/>
      <c r="S51"/>
      <c r="T51"/>
      <c r="U51"/>
      <c r="V51"/>
      <c r="W51"/>
      <c r="X51"/>
      <c r="Y51"/>
      <c r="Z51"/>
      <c r="AA51"/>
      <c r="AB51"/>
      <c r="AC51"/>
      <c r="AD51" s="80"/>
    </row>
    <row r="52" spans="1:30" ht="15">
      <c r="A52" s="92" t="s">
        <v>39</v>
      </c>
      <c r="B52" s="16">
        <v>87</v>
      </c>
      <c r="C52" s="16">
        <v>87</v>
      </c>
      <c r="D52"/>
      <c r="E52"/>
      <c r="F52"/>
      <c r="G52"/>
      <c r="H52"/>
      <c r="I52"/>
      <c r="J52"/>
      <c r="K52"/>
      <c r="L52"/>
      <c r="M52"/>
      <c r="N52"/>
      <c r="O52"/>
      <c r="P52"/>
      <c r="Q52"/>
      <c r="R52"/>
      <c r="S52"/>
      <c r="T52"/>
      <c r="U52"/>
      <c r="V52"/>
      <c r="W52"/>
      <c r="X52"/>
      <c r="Y52"/>
      <c r="Z52"/>
      <c r="AA52"/>
      <c r="AB52"/>
      <c r="AC52"/>
      <c r="AD52"/>
    </row>
    <row r="53" spans="1:30" ht="15">
      <c r="A53" s="94" t="s">
        <v>40</v>
      </c>
      <c r="B53" s="95">
        <v>165</v>
      </c>
      <c r="C53" s="95">
        <v>165</v>
      </c>
      <c r="D53"/>
      <c r="E53"/>
      <c r="F53"/>
      <c r="G53"/>
      <c r="H53"/>
      <c r="I53"/>
      <c r="J53"/>
      <c r="K53"/>
      <c r="L53"/>
      <c r="M53"/>
      <c r="N53"/>
      <c r="O53"/>
      <c r="P53"/>
      <c r="Q53"/>
      <c r="R53"/>
      <c r="S53"/>
      <c r="T53"/>
      <c r="U53"/>
      <c r="V53"/>
      <c r="W53"/>
      <c r="X53"/>
      <c r="Y53"/>
      <c r="Z53"/>
      <c r="AA53"/>
      <c r="AB53"/>
      <c r="AC53"/>
      <c r="AD53"/>
    </row>
    <row r="54" spans="1:30" ht="15">
      <c r="A54" s="92" t="s">
        <v>41</v>
      </c>
      <c r="B54" s="16">
        <v>504</v>
      </c>
      <c r="C54" s="16">
        <v>504</v>
      </c>
      <c r="D54"/>
      <c r="E54"/>
      <c r="F54"/>
      <c r="G54"/>
      <c r="H54"/>
      <c r="I54"/>
      <c r="J54"/>
      <c r="K54"/>
      <c r="L54"/>
      <c r="M54"/>
      <c r="N54"/>
      <c r="O54"/>
      <c r="P54"/>
      <c r="Q54"/>
      <c r="R54"/>
      <c r="S54"/>
      <c r="T54"/>
      <c r="U54"/>
      <c r="V54"/>
      <c r="W54"/>
      <c r="X54"/>
      <c r="Y54"/>
      <c r="Z54"/>
      <c r="AA54"/>
      <c r="AB54"/>
      <c r="AC54"/>
      <c r="AD54"/>
    </row>
    <row r="55" spans="1:30" s="77" customFormat="1" ht="15.75">
      <c r="A55" s="92" t="s">
        <v>42</v>
      </c>
      <c r="B55" s="16">
        <v>379</v>
      </c>
      <c r="C55" s="16">
        <v>379</v>
      </c>
      <c r="D55"/>
      <c r="E55"/>
      <c r="F55"/>
      <c r="G55"/>
      <c r="H55"/>
      <c r="I55"/>
      <c r="J55"/>
      <c r="K55"/>
      <c r="L55"/>
      <c r="M55"/>
      <c r="N55"/>
      <c r="O55"/>
      <c r="P55"/>
      <c r="Q55"/>
      <c r="R55"/>
      <c r="S55"/>
      <c r="T55"/>
      <c r="U55"/>
      <c r="V55"/>
      <c r="W55"/>
      <c r="X55"/>
      <c r="Y55"/>
      <c r="Z55"/>
      <c r="AA55"/>
      <c r="AB55"/>
      <c r="AC55"/>
      <c r="AD55" s="80"/>
    </row>
    <row r="56" spans="1:30" ht="15">
      <c r="A56" s="92" t="s">
        <v>43</v>
      </c>
      <c r="B56" s="16">
        <v>59</v>
      </c>
      <c r="C56" s="16">
        <v>59</v>
      </c>
      <c r="D56"/>
      <c r="E56"/>
      <c r="F56"/>
      <c r="G56"/>
      <c r="H56"/>
      <c r="I56"/>
      <c r="J56"/>
      <c r="K56"/>
      <c r="L56"/>
      <c r="M56"/>
      <c r="N56"/>
      <c r="O56"/>
      <c r="P56"/>
      <c r="Q56"/>
      <c r="R56"/>
      <c r="S56"/>
      <c r="T56"/>
      <c r="U56"/>
      <c r="V56"/>
      <c r="W56"/>
      <c r="X56"/>
      <c r="Y56"/>
      <c r="Z56"/>
      <c r="AA56"/>
      <c r="AB56"/>
      <c r="AC56"/>
      <c r="AD56"/>
    </row>
    <row r="57" spans="1:30" ht="15">
      <c r="A57" s="94" t="s">
        <v>44</v>
      </c>
      <c r="B57" s="95">
        <v>942</v>
      </c>
      <c r="C57" s="95">
        <v>942</v>
      </c>
      <c r="D57"/>
      <c r="E57"/>
      <c r="F57"/>
      <c r="G57"/>
      <c r="H57"/>
      <c r="I57"/>
      <c r="J57"/>
      <c r="K57"/>
      <c r="L57"/>
      <c r="M57"/>
      <c r="N57"/>
      <c r="O57"/>
      <c r="P57"/>
      <c r="Q57"/>
      <c r="R57"/>
      <c r="S57"/>
      <c r="T57"/>
      <c r="U57"/>
      <c r="V57"/>
      <c r="W57"/>
      <c r="X57"/>
      <c r="Y57"/>
      <c r="Z57"/>
      <c r="AA57"/>
      <c r="AB57"/>
      <c r="AC57"/>
      <c r="AD57"/>
    </row>
    <row r="58" spans="1:30" s="77" customFormat="1" ht="15.75">
      <c r="A58" s="92" t="s">
        <v>45</v>
      </c>
      <c r="B58" s="16">
        <v>43</v>
      </c>
      <c r="C58" s="16">
        <v>43</v>
      </c>
      <c r="D58"/>
      <c r="E58"/>
      <c r="F58"/>
      <c r="G58"/>
      <c r="H58"/>
      <c r="I58"/>
      <c r="J58"/>
      <c r="K58"/>
      <c r="L58"/>
      <c r="M58"/>
      <c r="N58"/>
      <c r="O58"/>
      <c r="P58"/>
      <c r="Q58"/>
      <c r="R58"/>
      <c r="S58"/>
      <c r="T58"/>
      <c r="U58"/>
      <c r="V58"/>
      <c r="W58"/>
      <c r="X58"/>
      <c r="Y58"/>
      <c r="Z58"/>
      <c r="AA58"/>
      <c r="AB58"/>
      <c r="AC58"/>
      <c r="AD58" s="80"/>
    </row>
    <row r="59" spans="1:30" ht="15">
      <c r="A59" s="92" t="s">
        <v>46</v>
      </c>
      <c r="B59" s="16">
        <v>3</v>
      </c>
      <c r="C59" s="16">
        <v>3</v>
      </c>
      <c r="D59"/>
      <c r="E59"/>
      <c r="F59"/>
      <c r="G59"/>
      <c r="H59"/>
      <c r="I59"/>
      <c r="J59"/>
      <c r="K59"/>
      <c r="L59"/>
      <c r="M59"/>
      <c r="N59"/>
      <c r="O59"/>
      <c r="P59"/>
      <c r="Q59"/>
      <c r="R59"/>
      <c r="S59"/>
      <c r="T59"/>
      <c r="U59"/>
      <c r="V59"/>
      <c r="W59"/>
      <c r="X59"/>
      <c r="Y59"/>
      <c r="Z59"/>
      <c r="AA59"/>
      <c r="AB59"/>
      <c r="AC59"/>
      <c r="AD59"/>
    </row>
    <row r="60" spans="1:30" ht="15">
      <c r="A60" s="92" t="s">
        <v>47</v>
      </c>
      <c r="B60" s="16">
        <v>66</v>
      </c>
      <c r="C60" s="16">
        <v>66</v>
      </c>
      <c r="D60"/>
      <c r="E60"/>
      <c r="F60"/>
      <c r="G60"/>
      <c r="H60"/>
      <c r="I60"/>
      <c r="J60"/>
      <c r="K60"/>
      <c r="L60"/>
      <c r="M60"/>
      <c r="N60"/>
      <c r="O60"/>
      <c r="P60"/>
      <c r="Q60"/>
      <c r="R60"/>
      <c r="S60"/>
      <c r="T60"/>
      <c r="U60"/>
      <c r="V60"/>
      <c r="W60"/>
      <c r="X60"/>
      <c r="Y60"/>
      <c r="Z60"/>
      <c r="AA60"/>
      <c r="AB60"/>
      <c r="AC60"/>
      <c r="AD60"/>
    </row>
    <row r="61" spans="1:30" ht="15">
      <c r="A61" s="94" t="s">
        <v>48</v>
      </c>
      <c r="B61" s="95">
        <v>112</v>
      </c>
      <c r="C61" s="95">
        <v>112</v>
      </c>
      <c r="D61"/>
      <c r="E61"/>
      <c r="F61"/>
      <c r="G61"/>
      <c r="H61"/>
      <c r="I61"/>
      <c r="J61"/>
      <c r="K61"/>
      <c r="L61"/>
      <c r="M61"/>
      <c r="N61"/>
      <c r="O61"/>
      <c r="P61"/>
      <c r="Q61"/>
      <c r="R61"/>
      <c r="S61"/>
      <c r="T61"/>
      <c r="U61"/>
      <c r="V61"/>
      <c r="W61"/>
      <c r="X61"/>
      <c r="Y61"/>
      <c r="Z61"/>
      <c r="AA61"/>
      <c r="AB61"/>
      <c r="AC61"/>
      <c r="AD61"/>
    </row>
    <row r="62" spans="1:30" ht="15">
      <c r="A62" s="92" t="s">
        <v>49</v>
      </c>
      <c r="B62" s="16">
        <v>314</v>
      </c>
      <c r="C62" s="16">
        <v>314</v>
      </c>
      <c r="D62"/>
      <c r="E62"/>
      <c r="F62"/>
      <c r="G62"/>
      <c r="H62"/>
      <c r="I62"/>
      <c r="J62"/>
      <c r="K62"/>
      <c r="L62"/>
      <c r="M62"/>
      <c r="N62"/>
      <c r="O62"/>
      <c r="P62"/>
      <c r="Q62"/>
      <c r="R62"/>
      <c r="S62"/>
      <c r="T62"/>
      <c r="U62"/>
      <c r="V62"/>
      <c r="W62"/>
      <c r="X62"/>
      <c r="Y62"/>
      <c r="Z62"/>
      <c r="AA62"/>
      <c r="AB62"/>
      <c r="AC62"/>
      <c r="AD62"/>
    </row>
    <row r="63" spans="1:30" ht="15">
      <c r="A63" s="92" t="s">
        <v>50</v>
      </c>
      <c r="B63" s="16">
        <v>139</v>
      </c>
      <c r="C63" s="16">
        <v>139</v>
      </c>
      <c r="D63"/>
      <c r="E63"/>
      <c r="F63"/>
      <c r="G63"/>
      <c r="H63"/>
      <c r="I63"/>
      <c r="J63"/>
      <c r="K63"/>
      <c r="L63"/>
      <c r="M63"/>
      <c r="N63"/>
      <c r="O63"/>
      <c r="P63"/>
      <c r="Q63"/>
      <c r="R63"/>
      <c r="S63"/>
      <c r="T63"/>
      <c r="U63"/>
      <c r="V63"/>
      <c r="W63"/>
      <c r="X63"/>
      <c r="Y63"/>
      <c r="Z63"/>
      <c r="AA63"/>
      <c r="AB63"/>
      <c r="AC63"/>
      <c r="AD63"/>
    </row>
    <row r="64" spans="1:30" s="77" customFormat="1" ht="15.75">
      <c r="A64" s="92" t="s">
        <v>51</v>
      </c>
      <c r="B64" s="16">
        <v>34</v>
      </c>
      <c r="C64" s="16">
        <v>34</v>
      </c>
      <c r="D64"/>
      <c r="E64"/>
      <c r="F64"/>
      <c r="G64"/>
      <c r="H64"/>
      <c r="I64"/>
      <c r="J64"/>
      <c r="K64"/>
      <c r="L64"/>
      <c r="M64"/>
      <c r="N64"/>
      <c r="O64"/>
      <c r="P64"/>
      <c r="Q64"/>
      <c r="R64"/>
      <c r="S64"/>
      <c r="T64"/>
      <c r="U64"/>
      <c r="V64"/>
      <c r="W64"/>
      <c r="X64"/>
      <c r="Y64"/>
      <c r="Z64"/>
      <c r="AA64"/>
      <c r="AB64"/>
      <c r="AC64"/>
      <c r="AD64" s="80"/>
    </row>
    <row r="65" spans="1:30" ht="15">
      <c r="A65" s="92" t="s">
        <v>52</v>
      </c>
      <c r="B65" s="16">
        <v>228</v>
      </c>
      <c r="C65" s="16">
        <v>228</v>
      </c>
      <c r="D65"/>
      <c r="E65"/>
      <c r="F65"/>
      <c r="G65"/>
      <c r="H65"/>
      <c r="I65"/>
      <c r="J65"/>
      <c r="K65"/>
      <c r="L65"/>
      <c r="M65"/>
      <c r="N65"/>
      <c r="O65"/>
      <c r="P65"/>
      <c r="Q65"/>
      <c r="R65"/>
      <c r="S65"/>
      <c r="T65"/>
      <c r="U65"/>
      <c r="V65"/>
      <c r="W65"/>
      <c r="X65"/>
      <c r="Y65"/>
      <c r="Z65"/>
      <c r="AA65"/>
      <c r="AB65"/>
      <c r="AC65"/>
      <c r="AD65"/>
    </row>
    <row r="66" spans="1:30" ht="15">
      <c r="A66" s="92" t="s">
        <v>53</v>
      </c>
      <c r="B66" s="16">
        <v>14</v>
      </c>
      <c r="C66" s="16">
        <v>14</v>
      </c>
      <c r="D66"/>
      <c r="E66"/>
      <c r="F66"/>
      <c r="G66"/>
      <c r="H66"/>
      <c r="I66"/>
      <c r="J66"/>
      <c r="K66"/>
      <c r="L66"/>
      <c r="M66"/>
      <c r="N66"/>
      <c r="O66"/>
      <c r="P66"/>
      <c r="Q66"/>
      <c r="R66"/>
      <c r="S66"/>
      <c r="T66"/>
      <c r="U66"/>
      <c r="V66"/>
      <c r="W66"/>
      <c r="X66"/>
      <c r="Y66"/>
      <c r="Z66"/>
      <c r="AA66"/>
      <c r="AB66"/>
      <c r="AC66"/>
      <c r="AD66"/>
    </row>
    <row r="67" spans="1:30" ht="15">
      <c r="A67" s="94" t="s">
        <v>54</v>
      </c>
      <c r="B67" s="95">
        <v>729</v>
      </c>
      <c r="C67" s="95">
        <v>729</v>
      </c>
      <c r="D67"/>
      <c r="E67"/>
      <c r="F67"/>
      <c r="G67"/>
      <c r="H67"/>
      <c r="I67"/>
      <c r="J67"/>
      <c r="K67"/>
      <c r="L67"/>
      <c r="M67"/>
      <c r="N67"/>
      <c r="O67"/>
      <c r="P67"/>
      <c r="Q67"/>
      <c r="R67"/>
      <c r="S67"/>
      <c r="T67"/>
      <c r="U67"/>
      <c r="V67"/>
      <c r="W67"/>
      <c r="X67"/>
      <c r="Y67"/>
      <c r="Z67"/>
      <c r="AA67"/>
      <c r="AB67"/>
      <c r="AC67"/>
      <c r="AD67"/>
    </row>
    <row r="68" spans="1:30" ht="15">
      <c r="A68" s="92" t="s">
        <v>55</v>
      </c>
      <c r="B68" s="16">
        <v>4</v>
      </c>
      <c r="C68" s="16">
        <v>4</v>
      </c>
      <c r="D68"/>
      <c r="E68"/>
      <c r="F68"/>
      <c r="G68"/>
      <c r="H68"/>
      <c r="I68"/>
      <c r="J68"/>
      <c r="K68"/>
      <c r="L68"/>
      <c r="M68"/>
      <c r="N68"/>
      <c r="O68"/>
      <c r="P68"/>
      <c r="Q68"/>
    </row>
    <row r="69" spans="1:30" s="77" customFormat="1" ht="15">
      <c r="A69" s="92" t="s">
        <v>56</v>
      </c>
      <c r="B69" s="16">
        <v>131</v>
      </c>
      <c r="C69" s="16">
        <v>131</v>
      </c>
      <c r="D69"/>
      <c r="E69"/>
      <c r="F69"/>
      <c r="G69"/>
      <c r="H69"/>
      <c r="I69"/>
      <c r="J69"/>
      <c r="K69"/>
      <c r="L69"/>
      <c r="M69"/>
      <c r="N69"/>
      <c r="O69"/>
      <c r="P69"/>
      <c r="Q69"/>
    </row>
  </sheetData>
  <pageMargins left="0.7" right="0.7" top="0.75" bottom="0.75" header="0.3" footer="0.3"/>
  <pageSetup paperSize="9" orientation="portrait"/>
  <drawing r:id="rId2"/>
  <extLst>
    <ext xmlns:x14="http://schemas.microsoft.com/office/spreadsheetml/2009/9/main" uri="{A8765BA9-456A-4dab-B4F3-ACF838C121DE}">
      <x14:slicerList>
        <x14:slicer r:id="rId3"/>
      </x14:slicerList>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14996795556505021"/>
  </sheetPr>
  <dimension ref="A1:AD70"/>
  <sheetViews>
    <sheetView showGridLines="0" topLeftCell="A35" zoomScale="80" zoomScaleNormal="80" workbookViewId="0">
      <selection activeCell="B15" sqref="B15:B70"/>
    </sheetView>
  </sheetViews>
  <sheetFormatPr baseColWidth="10" defaultColWidth="9.33203125" defaultRowHeight="12.75"/>
  <cols>
    <col min="1" max="1" width="68.88671875" style="1" customWidth="1"/>
    <col min="2" max="16384" width="9.33203125" style="1"/>
  </cols>
  <sheetData>
    <row r="1" spans="1:30" ht="30">
      <c r="A1" s="78" t="s">
        <v>0</v>
      </c>
    </row>
    <row r="2" spans="1:30" s="76" customFormat="1" ht="29.25">
      <c r="A2" s="79" t="s">
        <v>136</v>
      </c>
    </row>
    <row r="13" spans="1:30" ht="15">
      <c r="B13" s="1">
        <v>2022</v>
      </c>
      <c r="C13" s="1" t="s">
        <v>696</v>
      </c>
      <c r="D13"/>
      <c r="E13"/>
      <c r="F13"/>
      <c r="G13"/>
      <c r="H13"/>
      <c r="I13"/>
      <c r="J13"/>
      <c r="K13"/>
      <c r="L13"/>
      <c r="M13"/>
      <c r="N13"/>
      <c r="O13"/>
      <c r="P13"/>
      <c r="Q13"/>
      <c r="R13"/>
      <c r="S13"/>
      <c r="T13"/>
      <c r="U13"/>
      <c r="V13"/>
      <c r="W13"/>
      <c r="X13"/>
      <c r="Y13"/>
      <c r="Z13"/>
      <c r="AA13"/>
      <c r="AB13"/>
      <c r="AC13"/>
      <c r="AD13"/>
    </row>
    <row r="14" spans="1:30" ht="15">
      <c r="B14" s="1" t="s">
        <v>126</v>
      </c>
      <c r="D14"/>
      <c r="E14"/>
      <c r="F14"/>
      <c r="G14"/>
      <c r="H14"/>
      <c r="I14"/>
      <c r="J14"/>
      <c r="K14"/>
      <c r="L14"/>
      <c r="M14"/>
      <c r="N14"/>
      <c r="O14"/>
      <c r="P14"/>
      <c r="Q14"/>
      <c r="R14"/>
      <c r="S14"/>
      <c r="T14"/>
      <c r="U14"/>
      <c r="V14"/>
      <c r="W14"/>
      <c r="X14"/>
      <c r="Y14"/>
      <c r="Z14"/>
      <c r="AA14"/>
      <c r="AB14"/>
      <c r="AC14"/>
      <c r="AD14"/>
    </row>
    <row r="15" spans="1:30" ht="15">
      <c r="A15" s="92" t="s">
        <v>2</v>
      </c>
      <c r="B15" s="12">
        <v>0</v>
      </c>
      <c r="C15" s="12">
        <v>0</v>
      </c>
      <c r="D15"/>
      <c r="E15"/>
      <c r="F15"/>
      <c r="G15"/>
      <c r="H15"/>
      <c r="I15"/>
      <c r="J15"/>
      <c r="K15"/>
      <c r="L15"/>
      <c r="M15"/>
      <c r="N15"/>
      <c r="O15"/>
      <c r="P15"/>
      <c r="Q15"/>
      <c r="R15"/>
      <c r="S15"/>
      <c r="T15"/>
      <c r="U15"/>
      <c r="V15"/>
      <c r="W15"/>
      <c r="X15"/>
      <c r="Y15"/>
      <c r="Z15"/>
      <c r="AA15"/>
      <c r="AB15"/>
      <c r="AC15"/>
      <c r="AD15"/>
    </row>
    <row r="16" spans="1:30" ht="15">
      <c r="A16" s="92" t="s">
        <v>3</v>
      </c>
      <c r="B16" s="12">
        <v>0</v>
      </c>
      <c r="C16" s="12">
        <v>0</v>
      </c>
      <c r="D16"/>
      <c r="E16"/>
      <c r="F16"/>
      <c r="G16"/>
      <c r="H16"/>
      <c r="I16"/>
      <c r="J16"/>
      <c r="K16"/>
      <c r="L16"/>
      <c r="M16"/>
      <c r="N16"/>
      <c r="O16"/>
      <c r="P16"/>
      <c r="Q16"/>
      <c r="R16"/>
      <c r="S16"/>
      <c r="T16"/>
      <c r="U16"/>
      <c r="V16"/>
      <c r="W16"/>
      <c r="X16"/>
      <c r="Y16"/>
      <c r="Z16"/>
      <c r="AA16"/>
      <c r="AB16"/>
      <c r="AC16"/>
      <c r="AD16"/>
    </row>
    <row r="17" spans="1:30" ht="15">
      <c r="A17" s="92" t="s">
        <v>4</v>
      </c>
      <c r="B17" s="12">
        <v>0</v>
      </c>
      <c r="C17" s="12">
        <v>0</v>
      </c>
      <c r="D17"/>
      <c r="E17"/>
      <c r="F17"/>
      <c r="G17"/>
      <c r="H17"/>
      <c r="I17"/>
      <c r="J17"/>
      <c r="K17"/>
      <c r="L17"/>
      <c r="M17"/>
      <c r="N17"/>
      <c r="O17"/>
      <c r="P17"/>
      <c r="Q17"/>
      <c r="R17"/>
      <c r="S17"/>
      <c r="T17"/>
      <c r="U17"/>
      <c r="V17"/>
      <c r="W17"/>
      <c r="X17"/>
      <c r="Y17"/>
      <c r="Z17"/>
      <c r="AA17"/>
      <c r="AB17"/>
      <c r="AC17"/>
      <c r="AD17"/>
    </row>
    <row r="18" spans="1:30" s="77" customFormat="1" ht="15.75">
      <c r="A18" s="92" t="s">
        <v>5</v>
      </c>
      <c r="B18" s="12">
        <v>15.3</v>
      </c>
      <c r="C18" s="12">
        <v>15.3</v>
      </c>
      <c r="D18"/>
      <c r="E18"/>
      <c r="F18"/>
      <c r="G18"/>
      <c r="H18"/>
      <c r="I18"/>
      <c r="J18"/>
      <c r="K18"/>
      <c r="L18"/>
      <c r="M18"/>
      <c r="N18"/>
      <c r="O18" s="80"/>
      <c r="P18" s="80"/>
      <c r="Q18" s="80"/>
      <c r="R18" s="80"/>
      <c r="S18" s="80"/>
      <c r="T18" s="80"/>
      <c r="U18" s="80"/>
      <c r="V18" s="80"/>
      <c r="W18" s="80"/>
      <c r="X18" s="80"/>
      <c r="Y18" s="80"/>
      <c r="Z18" s="80"/>
      <c r="AA18" s="80"/>
      <c r="AB18" s="80"/>
      <c r="AC18" s="80"/>
      <c r="AD18" s="80"/>
    </row>
    <row r="19" spans="1:30" s="77" customFormat="1" ht="15.75">
      <c r="A19" s="94" t="s">
        <v>6</v>
      </c>
      <c r="B19" s="217">
        <v>15.3</v>
      </c>
      <c r="C19" s="217">
        <v>15.3</v>
      </c>
      <c r="D19"/>
      <c r="E19"/>
      <c r="F19"/>
      <c r="G19"/>
      <c r="H19"/>
      <c r="I19"/>
      <c r="J19"/>
      <c r="K19"/>
      <c r="L19"/>
      <c r="M19"/>
      <c r="N19"/>
      <c r="O19" s="80"/>
      <c r="P19" s="80"/>
      <c r="Q19" s="80"/>
      <c r="R19" s="80"/>
      <c r="S19" s="80"/>
      <c r="T19" s="80"/>
      <c r="U19" s="80"/>
      <c r="V19" s="80"/>
      <c r="W19" s="80"/>
      <c r="X19" s="80"/>
      <c r="Y19" s="80"/>
      <c r="Z19" s="80"/>
      <c r="AA19" s="80"/>
      <c r="AB19" s="80"/>
      <c r="AC19" s="80"/>
      <c r="AD19" s="80"/>
    </row>
    <row r="20" spans="1:30" s="77" customFormat="1" ht="15.75">
      <c r="A20" s="94" t="s">
        <v>7</v>
      </c>
      <c r="B20" s="93">
        <v>15.3</v>
      </c>
      <c r="C20" s="93">
        <v>15.3</v>
      </c>
      <c r="D20"/>
      <c r="E20"/>
      <c r="F20"/>
      <c r="G20"/>
      <c r="H20"/>
      <c r="I20"/>
      <c r="J20"/>
      <c r="K20"/>
      <c r="L20"/>
      <c r="M20"/>
      <c r="N20"/>
      <c r="O20" s="80"/>
      <c r="P20" s="80"/>
      <c r="Q20" s="80"/>
      <c r="R20" s="80"/>
      <c r="S20" s="80"/>
      <c r="T20" s="80"/>
      <c r="U20" s="80"/>
      <c r="V20" s="80"/>
      <c r="W20" s="80"/>
      <c r="X20" s="80"/>
      <c r="Y20" s="80"/>
      <c r="Z20" s="80"/>
      <c r="AA20" s="80"/>
      <c r="AB20" s="80"/>
      <c r="AC20" s="80"/>
      <c r="AD20" s="80"/>
    </row>
    <row r="21" spans="1:30" ht="15">
      <c r="A21" s="94" t="s">
        <v>8</v>
      </c>
      <c r="B21" s="217">
        <v>15.3</v>
      </c>
      <c r="C21" s="217">
        <v>15.3</v>
      </c>
      <c r="D21"/>
      <c r="E21"/>
      <c r="F21"/>
      <c r="G21"/>
      <c r="H21"/>
      <c r="I21"/>
      <c r="J21"/>
      <c r="K21"/>
      <c r="L21"/>
      <c r="M21"/>
      <c r="N21"/>
      <c r="O21"/>
      <c r="P21"/>
      <c r="Q21"/>
      <c r="R21"/>
      <c r="S21"/>
      <c r="T21"/>
      <c r="U21"/>
      <c r="V21"/>
      <c r="W21"/>
      <c r="X21"/>
      <c r="Y21"/>
      <c r="Z21"/>
      <c r="AA21"/>
      <c r="AB21"/>
      <c r="AC21"/>
      <c r="AD21"/>
    </row>
    <row r="22" spans="1:30" ht="15">
      <c r="A22" s="92" t="s">
        <v>9</v>
      </c>
      <c r="B22" s="12">
        <v>0</v>
      </c>
      <c r="C22" s="12">
        <v>0</v>
      </c>
      <c r="D22"/>
      <c r="E22"/>
      <c r="F22"/>
      <c r="G22"/>
      <c r="H22"/>
      <c r="I22"/>
      <c r="J22"/>
      <c r="K22"/>
      <c r="L22"/>
      <c r="M22"/>
      <c r="N22"/>
      <c r="O22"/>
      <c r="P22"/>
      <c r="Q22"/>
      <c r="R22"/>
      <c r="S22"/>
      <c r="T22"/>
      <c r="U22"/>
      <c r="V22"/>
      <c r="W22"/>
      <c r="X22"/>
      <c r="Y22"/>
      <c r="Z22"/>
      <c r="AA22"/>
      <c r="AB22"/>
      <c r="AC22"/>
      <c r="AD22"/>
    </row>
    <row r="23" spans="1:30" ht="15">
      <c r="A23" s="92" t="s">
        <v>10</v>
      </c>
      <c r="B23" s="12">
        <v>0</v>
      </c>
      <c r="C23" s="12">
        <v>0</v>
      </c>
      <c r="D23"/>
      <c r="E23"/>
      <c r="F23"/>
      <c r="G23"/>
      <c r="H23"/>
      <c r="I23"/>
      <c r="J23"/>
      <c r="K23"/>
      <c r="L23"/>
      <c r="M23"/>
      <c r="N23"/>
      <c r="O23"/>
      <c r="P23"/>
      <c r="Q23"/>
      <c r="R23"/>
      <c r="S23"/>
      <c r="T23"/>
      <c r="U23"/>
      <c r="V23"/>
      <c r="W23"/>
      <c r="X23"/>
      <c r="Y23"/>
      <c r="Z23"/>
      <c r="AA23"/>
      <c r="AB23"/>
      <c r="AC23"/>
      <c r="AD23"/>
    </row>
    <row r="24" spans="1:30" s="77" customFormat="1" ht="15.75">
      <c r="A24" s="92" t="s">
        <v>11</v>
      </c>
      <c r="B24" s="12">
        <v>30.6</v>
      </c>
      <c r="C24" s="12">
        <v>30.6</v>
      </c>
      <c r="D24"/>
      <c r="E24"/>
      <c r="F24"/>
      <c r="G24"/>
      <c r="H24"/>
      <c r="I24"/>
      <c r="J24"/>
      <c r="K24"/>
      <c r="L24"/>
      <c r="M24"/>
      <c r="N24"/>
      <c r="O24"/>
      <c r="P24"/>
      <c r="Q24"/>
      <c r="R24"/>
      <c r="S24"/>
      <c r="T24"/>
      <c r="U24"/>
      <c r="V24"/>
      <c r="W24"/>
      <c r="X24"/>
      <c r="Y24"/>
      <c r="Z24"/>
      <c r="AA24"/>
      <c r="AB24"/>
      <c r="AC24"/>
      <c r="AD24" s="80"/>
    </row>
    <row r="25" spans="1:30" ht="15">
      <c r="A25" s="92" t="s">
        <v>12</v>
      </c>
      <c r="B25" s="12">
        <v>1.04</v>
      </c>
      <c r="C25" s="12">
        <v>1.04</v>
      </c>
      <c r="D25"/>
      <c r="E25"/>
      <c r="F25"/>
      <c r="G25"/>
      <c r="H25"/>
      <c r="I25"/>
      <c r="J25"/>
      <c r="K25"/>
      <c r="L25"/>
      <c r="M25"/>
      <c r="N25"/>
      <c r="O25"/>
      <c r="P25"/>
      <c r="Q25"/>
      <c r="R25"/>
      <c r="S25"/>
      <c r="T25"/>
      <c r="U25"/>
      <c r="V25"/>
      <c r="W25"/>
      <c r="X25"/>
      <c r="Y25"/>
      <c r="Z25"/>
      <c r="AA25"/>
      <c r="AB25"/>
      <c r="AC25"/>
      <c r="AD25"/>
    </row>
    <row r="26" spans="1:30" s="77" customFormat="1" ht="15.75">
      <c r="A26" s="94" t="s">
        <v>13</v>
      </c>
      <c r="B26" s="93">
        <v>30.6</v>
      </c>
      <c r="C26" s="93">
        <v>30.6</v>
      </c>
      <c r="D26"/>
      <c r="E26"/>
      <c r="F26"/>
      <c r="G26"/>
      <c r="H26"/>
      <c r="I26"/>
      <c r="J26"/>
      <c r="K26"/>
      <c r="L26"/>
      <c r="M26"/>
      <c r="N26"/>
      <c r="O26" s="80"/>
      <c r="P26" s="80"/>
      <c r="Q26" s="80"/>
      <c r="R26" s="80"/>
      <c r="S26" s="80"/>
      <c r="T26" s="80"/>
      <c r="U26" s="80"/>
      <c r="V26" s="80"/>
      <c r="W26" s="80"/>
      <c r="X26" s="80"/>
      <c r="Y26" s="80"/>
      <c r="Z26" s="80"/>
      <c r="AA26" s="80"/>
      <c r="AB26" s="80"/>
      <c r="AC26" s="80"/>
      <c r="AD26" s="80"/>
    </row>
    <row r="27" spans="1:30" ht="15">
      <c r="A27" s="94" t="s">
        <v>14</v>
      </c>
      <c r="B27" s="96">
        <v>30.6</v>
      </c>
      <c r="C27" s="96">
        <v>30.6</v>
      </c>
      <c r="D27"/>
      <c r="E27"/>
      <c r="F27"/>
      <c r="G27"/>
      <c r="H27"/>
      <c r="I27"/>
      <c r="J27"/>
      <c r="K27"/>
      <c r="L27"/>
      <c r="M27"/>
      <c r="N27"/>
      <c r="O27"/>
      <c r="P27"/>
      <c r="Q27"/>
      <c r="R27"/>
      <c r="S27"/>
      <c r="T27"/>
      <c r="U27"/>
      <c r="V27"/>
      <c r="W27"/>
      <c r="X27"/>
      <c r="Y27"/>
      <c r="Z27"/>
      <c r="AA27"/>
      <c r="AB27"/>
      <c r="AC27"/>
      <c r="AD27"/>
    </row>
    <row r="28" spans="1:30" s="77" customFormat="1" ht="15.75">
      <c r="A28" s="92" t="s">
        <v>15</v>
      </c>
      <c r="B28" s="16">
        <v>11</v>
      </c>
      <c r="C28" s="16">
        <v>11</v>
      </c>
      <c r="D28"/>
      <c r="E28"/>
      <c r="F28"/>
      <c r="G28"/>
      <c r="H28"/>
      <c r="I28"/>
      <c r="J28"/>
      <c r="K28"/>
      <c r="L28"/>
      <c r="M28"/>
      <c r="N28"/>
      <c r="O28"/>
      <c r="P28"/>
      <c r="Q28"/>
      <c r="R28"/>
      <c r="S28"/>
      <c r="T28"/>
      <c r="U28"/>
      <c r="V28"/>
      <c r="W28"/>
      <c r="X28"/>
      <c r="Y28"/>
      <c r="Z28"/>
      <c r="AA28"/>
      <c r="AB28"/>
      <c r="AC28"/>
      <c r="AD28" s="80"/>
    </row>
    <row r="29" spans="1:30" ht="15">
      <c r="A29" s="92" t="s">
        <v>16</v>
      </c>
      <c r="B29" s="16">
        <v>0</v>
      </c>
      <c r="C29" s="16">
        <v>0</v>
      </c>
      <c r="D29"/>
      <c r="E29"/>
      <c r="F29"/>
      <c r="G29"/>
      <c r="H29"/>
      <c r="I29"/>
      <c r="J29"/>
      <c r="K29"/>
      <c r="L29"/>
      <c r="M29"/>
      <c r="N29"/>
      <c r="O29"/>
      <c r="P29"/>
      <c r="Q29"/>
      <c r="R29"/>
      <c r="S29"/>
      <c r="T29"/>
      <c r="U29"/>
      <c r="V29"/>
      <c r="W29"/>
      <c r="X29"/>
      <c r="Y29"/>
      <c r="Z29"/>
      <c r="AA29"/>
      <c r="AB29"/>
      <c r="AC29"/>
      <c r="AD29"/>
    </row>
    <row r="30" spans="1:30" ht="15">
      <c r="A30" s="92" t="s">
        <v>17</v>
      </c>
      <c r="B30" s="16">
        <v>0</v>
      </c>
      <c r="C30" s="16">
        <v>0</v>
      </c>
      <c r="D30"/>
      <c r="E30"/>
      <c r="F30"/>
      <c r="G30"/>
      <c r="H30"/>
      <c r="I30"/>
      <c r="J30"/>
      <c r="K30"/>
      <c r="L30"/>
      <c r="M30"/>
      <c r="N30"/>
      <c r="O30"/>
      <c r="P30"/>
      <c r="Q30"/>
      <c r="R30"/>
      <c r="S30"/>
      <c r="T30"/>
      <c r="U30"/>
      <c r="V30"/>
      <c r="W30"/>
      <c r="X30"/>
      <c r="Y30"/>
      <c r="Z30"/>
      <c r="AA30"/>
      <c r="AB30"/>
      <c r="AC30"/>
      <c r="AD30"/>
    </row>
    <row r="31" spans="1:30" ht="15">
      <c r="A31" s="94" t="s">
        <v>18</v>
      </c>
      <c r="B31" s="95">
        <v>11</v>
      </c>
      <c r="C31" s="95">
        <v>11</v>
      </c>
      <c r="D31"/>
      <c r="E31"/>
      <c r="F31"/>
      <c r="G31"/>
      <c r="H31"/>
      <c r="I31"/>
      <c r="J31"/>
      <c r="K31"/>
      <c r="L31"/>
      <c r="M31"/>
      <c r="N31"/>
      <c r="O31"/>
      <c r="P31"/>
      <c r="Q31"/>
      <c r="R31"/>
      <c r="S31"/>
      <c r="T31"/>
      <c r="U31"/>
      <c r="V31"/>
      <c r="W31"/>
      <c r="X31"/>
      <c r="Y31"/>
      <c r="Z31"/>
      <c r="AA31"/>
      <c r="AB31"/>
      <c r="AC31"/>
      <c r="AD31"/>
    </row>
    <row r="32" spans="1:30" ht="15">
      <c r="A32" s="92" t="s">
        <v>19</v>
      </c>
      <c r="B32" s="16">
        <v>0</v>
      </c>
      <c r="C32" s="16">
        <v>0</v>
      </c>
      <c r="D32"/>
      <c r="E32"/>
      <c r="F32"/>
      <c r="G32"/>
      <c r="H32"/>
      <c r="I32"/>
      <c r="J32"/>
      <c r="K32"/>
      <c r="L32"/>
      <c r="M32"/>
      <c r="N32"/>
      <c r="O32"/>
      <c r="P32"/>
      <c r="Q32"/>
      <c r="R32"/>
      <c r="S32"/>
      <c r="T32"/>
      <c r="U32"/>
      <c r="V32"/>
      <c r="W32"/>
      <c r="X32"/>
      <c r="Y32"/>
      <c r="Z32"/>
      <c r="AA32"/>
      <c r="AB32"/>
      <c r="AC32"/>
      <c r="AD32"/>
    </row>
    <row r="33" spans="1:30" ht="15">
      <c r="A33" s="92" t="s">
        <v>20</v>
      </c>
      <c r="B33" s="16">
        <v>36</v>
      </c>
      <c r="C33" s="16">
        <v>36</v>
      </c>
      <c r="D33"/>
      <c r="E33"/>
      <c r="F33"/>
      <c r="G33"/>
      <c r="H33"/>
      <c r="I33"/>
      <c r="J33"/>
      <c r="K33"/>
      <c r="L33"/>
      <c r="M33"/>
      <c r="N33"/>
      <c r="O33"/>
      <c r="P33"/>
      <c r="Q33"/>
      <c r="R33"/>
      <c r="S33"/>
      <c r="T33"/>
      <c r="U33"/>
      <c r="V33"/>
      <c r="W33"/>
      <c r="X33"/>
      <c r="Y33"/>
      <c r="Z33"/>
      <c r="AA33"/>
      <c r="AB33"/>
      <c r="AC33"/>
      <c r="AD33"/>
    </row>
    <row r="34" spans="1:30" s="77" customFormat="1" ht="15.75">
      <c r="A34" s="92" t="s">
        <v>21</v>
      </c>
      <c r="B34" s="16">
        <v>0</v>
      </c>
      <c r="C34" s="16">
        <v>0</v>
      </c>
      <c r="D34"/>
      <c r="E34"/>
      <c r="F34"/>
      <c r="G34"/>
      <c r="H34"/>
      <c r="I34"/>
      <c r="J34"/>
      <c r="K34"/>
      <c r="L34"/>
      <c r="M34"/>
      <c r="N34"/>
      <c r="O34"/>
      <c r="P34"/>
      <c r="Q34"/>
      <c r="R34"/>
      <c r="S34"/>
      <c r="T34"/>
      <c r="U34"/>
      <c r="V34"/>
      <c r="W34"/>
      <c r="X34"/>
      <c r="Y34"/>
      <c r="Z34"/>
      <c r="AA34"/>
      <c r="AB34"/>
      <c r="AC34"/>
      <c r="AD34" s="80"/>
    </row>
    <row r="35" spans="1:30" ht="15">
      <c r="A35" s="92" t="s">
        <v>22</v>
      </c>
      <c r="B35" s="16">
        <v>0</v>
      </c>
      <c r="C35" s="16">
        <v>0</v>
      </c>
      <c r="D35"/>
      <c r="E35"/>
      <c r="F35"/>
      <c r="G35"/>
      <c r="H35"/>
      <c r="I35"/>
      <c r="J35"/>
      <c r="K35"/>
      <c r="L35"/>
      <c r="M35"/>
      <c r="N35"/>
      <c r="O35"/>
      <c r="P35"/>
      <c r="Q35"/>
      <c r="R35"/>
      <c r="S35"/>
      <c r="T35"/>
      <c r="U35"/>
      <c r="V35"/>
      <c r="W35"/>
      <c r="X35"/>
      <c r="Y35"/>
      <c r="Z35"/>
      <c r="AA35"/>
      <c r="AB35"/>
      <c r="AC35"/>
      <c r="AD35"/>
    </row>
    <row r="36" spans="1:30" ht="15">
      <c r="A36" s="92" t="s">
        <v>23</v>
      </c>
      <c r="B36" s="16">
        <v>0</v>
      </c>
      <c r="C36" s="16">
        <v>0</v>
      </c>
      <c r="D36"/>
      <c r="E36"/>
      <c r="F36"/>
      <c r="G36"/>
      <c r="H36"/>
      <c r="I36"/>
      <c r="J36"/>
      <c r="K36"/>
      <c r="L36"/>
      <c r="M36"/>
      <c r="N36"/>
      <c r="O36"/>
      <c r="P36"/>
      <c r="Q36"/>
      <c r="R36"/>
      <c r="S36"/>
      <c r="T36"/>
      <c r="U36"/>
      <c r="V36"/>
      <c r="W36"/>
      <c r="X36"/>
      <c r="Y36"/>
      <c r="Z36"/>
      <c r="AA36"/>
      <c r="AB36"/>
      <c r="AC36"/>
      <c r="AD36"/>
    </row>
    <row r="37" spans="1:30" ht="15">
      <c r="A37" s="94" t="s">
        <v>24</v>
      </c>
      <c r="B37" s="95">
        <v>36</v>
      </c>
      <c r="C37" s="95">
        <v>36</v>
      </c>
      <c r="D37"/>
      <c r="E37"/>
      <c r="F37"/>
      <c r="G37"/>
      <c r="H37"/>
      <c r="I37"/>
      <c r="J37"/>
      <c r="K37"/>
      <c r="L37"/>
      <c r="M37"/>
      <c r="N37"/>
      <c r="O37"/>
      <c r="P37"/>
      <c r="Q37"/>
      <c r="R37"/>
      <c r="S37"/>
      <c r="T37"/>
      <c r="U37"/>
      <c r="V37"/>
      <c r="W37"/>
      <c r="X37"/>
      <c r="Y37"/>
      <c r="Z37"/>
      <c r="AA37"/>
      <c r="AB37"/>
      <c r="AC37"/>
      <c r="AD37"/>
    </row>
    <row r="38" spans="1:30" s="77" customFormat="1" ht="15.75">
      <c r="A38" s="92" t="s">
        <v>25</v>
      </c>
      <c r="B38" s="16">
        <v>6</v>
      </c>
      <c r="C38" s="16">
        <v>6</v>
      </c>
      <c r="D38"/>
      <c r="E38"/>
      <c r="F38"/>
      <c r="G38"/>
      <c r="H38"/>
      <c r="I38"/>
      <c r="J38"/>
      <c r="K38"/>
      <c r="L38"/>
      <c r="M38"/>
      <c r="N38"/>
      <c r="O38"/>
      <c r="P38"/>
      <c r="Q38"/>
      <c r="R38"/>
      <c r="S38"/>
      <c r="T38"/>
      <c r="U38"/>
      <c r="V38"/>
      <c r="W38"/>
      <c r="X38"/>
      <c r="Y38"/>
      <c r="Z38"/>
      <c r="AA38"/>
      <c r="AB38"/>
      <c r="AC38"/>
      <c r="AD38" s="80"/>
    </row>
    <row r="39" spans="1:30" ht="15">
      <c r="A39" s="92" t="s">
        <v>26</v>
      </c>
      <c r="B39" s="16">
        <v>2</v>
      </c>
      <c r="C39" s="16">
        <v>2</v>
      </c>
      <c r="D39"/>
      <c r="E39"/>
      <c r="F39"/>
      <c r="G39"/>
      <c r="H39"/>
      <c r="I39"/>
      <c r="J39"/>
      <c r="K39"/>
      <c r="L39"/>
      <c r="M39"/>
      <c r="N39"/>
      <c r="O39"/>
      <c r="P39"/>
      <c r="Q39"/>
      <c r="R39"/>
      <c r="S39"/>
      <c r="T39"/>
      <c r="U39"/>
      <c r="V39"/>
      <c r="W39"/>
      <c r="X39"/>
      <c r="Y39"/>
      <c r="Z39"/>
      <c r="AA39"/>
      <c r="AB39"/>
      <c r="AC39"/>
      <c r="AD39"/>
    </row>
    <row r="40" spans="1:30" s="77" customFormat="1" ht="15.75">
      <c r="A40" s="92" t="s">
        <v>27</v>
      </c>
      <c r="B40" s="16">
        <v>36</v>
      </c>
      <c r="C40" s="16">
        <v>36</v>
      </c>
      <c r="D40"/>
      <c r="E40"/>
      <c r="F40"/>
      <c r="G40"/>
      <c r="H40"/>
      <c r="I40"/>
      <c r="J40"/>
      <c r="K40"/>
      <c r="L40"/>
      <c r="M40"/>
      <c r="N40"/>
      <c r="O40" s="80"/>
      <c r="P40" s="80"/>
      <c r="Q40" s="80"/>
      <c r="R40" s="80"/>
      <c r="S40" s="80"/>
      <c r="T40" s="80"/>
      <c r="U40" s="80"/>
      <c r="V40" s="80"/>
      <c r="W40" s="80"/>
      <c r="X40" s="80"/>
      <c r="Y40" s="80"/>
      <c r="Z40" s="80"/>
      <c r="AA40" s="80"/>
      <c r="AB40" s="80"/>
      <c r="AC40" s="80"/>
      <c r="AD40" s="80"/>
    </row>
    <row r="41" spans="1:30" ht="15">
      <c r="A41" s="94" t="s">
        <v>28</v>
      </c>
      <c r="B41" s="95">
        <v>44</v>
      </c>
      <c r="C41" s="95">
        <v>44</v>
      </c>
      <c r="D41"/>
      <c r="E41"/>
      <c r="F41"/>
      <c r="G41"/>
      <c r="H41"/>
      <c r="I41"/>
      <c r="J41"/>
      <c r="K41"/>
      <c r="L41"/>
      <c r="M41"/>
      <c r="N41"/>
      <c r="O41"/>
      <c r="P41"/>
      <c r="Q41"/>
      <c r="R41"/>
      <c r="S41"/>
      <c r="T41"/>
      <c r="U41"/>
      <c r="V41"/>
      <c r="W41"/>
      <c r="X41"/>
      <c r="Y41"/>
      <c r="Z41"/>
      <c r="AA41"/>
      <c r="AB41"/>
      <c r="AC41"/>
      <c r="AD41"/>
    </row>
    <row r="42" spans="1:30" s="77" customFormat="1" ht="15.75">
      <c r="A42" s="92" t="s">
        <v>29</v>
      </c>
      <c r="B42" s="16">
        <v>0</v>
      </c>
      <c r="C42" s="16">
        <v>0</v>
      </c>
      <c r="D42"/>
      <c r="E42"/>
      <c r="F42"/>
      <c r="G42"/>
      <c r="H42"/>
      <c r="I42"/>
      <c r="J42"/>
      <c r="K42"/>
      <c r="L42"/>
      <c r="M42"/>
      <c r="N42"/>
      <c r="O42"/>
      <c r="P42"/>
      <c r="Q42"/>
      <c r="R42"/>
      <c r="S42"/>
      <c r="T42"/>
      <c r="U42"/>
      <c r="V42"/>
      <c r="W42"/>
      <c r="X42"/>
      <c r="Y42"/>
      <c r="Z42"/>
      <c r="AA42"/>
      <c r="AB42"/>
      <c r="AC42"/>
      <c r="AD42" s="80"/>
    </row>
    <row r="43" spans="1:30" ht="15">
      <c r="A43" s="92" t="s">
        <v>30</v>
      </c>
      <c r="B43" s="16">
        <v>7</v>
      </c>
      <c r="C43" s="16">
        <v>7</v>
      </c>
      <c r="D43"/>
      <c r="E43"/>
      <c r="F43"/>
      <c r="G43"/>
      <c r="H43"/>
      <c r="I43"/>
      <c r="J43"/>
      <c r="K43"/>
      <c r="L43"/>
      <c r="M43"/>
      <c r="N43"/>
      <c r="O43"/>
      <c r="P43"/>
      <c r="Q43"/>
      <c r="R43"/>
      <c r="S43"/>
      <c r="T43"/>
      <c r="U43"/>
      <c r="V43"/>
      <c r="W43"/>
      <c r="X43"/>
      <c r="Y43"/>
      <c r="Z43"/>
      <c r="AA43"/>
      <c r="AB43"/>
      <c r="AC43"/>
      <c r="AD43"/>
    </row>
    <row r="44" spans="1:30" s="77" customFormat="1" ht="15.75">
      <c r="A44" s="92" t="s">
        <v>31</v>
      </c>
      <c r="B44" s="16">
        <v>9</v>
      </c>
      <c r="C44" s="16">
        <v>9</v>
      </c>
      <c r="D44"/>
      <c r="E44"/>
      <c r="F44"/>
      <c r="G44"/>
      <c r="H44"/>
      <c r="I44"/>
      <c r="J44"/>
      <c r="K44"/>
      <c r="L44"/>
      <c r="M44"/>
      <c r="N44"/>
      <c r="O44" s="80"/>
      <c r="P44" s="80"/>
      <c r="Q44" s="80"/>
      <c r="R44" s="80"/>
      <c r="S44" s="80"/>
      <c r="T44" s="80"/>
      <c r="U44" s="80"/>
      <c r="V44" s="80"/>
      <c r="W44" s="80"/>
      <c r="X44" s="80"/>
      <c r="Y44" s="80"/>
      <c r="Z44" s="80"/>
      <c r="AA44" s="80"/>
      <c r="AB44" s="80"/>
      <c r="AC44" s="80"/>
      <c r="AD44" s="80"/>
    </row>
    <row r="45" spans="1:30" ht="15">
      <c r="A45" s="94" t="s">
        <v>32</v>
      </c>
      <c r="B45" s="95">
        <v>16</v>
      </c>
      <c r="C45" s="95">
        <v>16</v>
      </c>
      <c r="D45"/>
      <c r="E45"/>
      <c r="F45"/>
      <c r="G45"/>
      <c r="H45"/>
      <c r="I45"/>
      <c r="J45"/>
      <c r="K45"/>
      <c r="L45"/>
      <c r="M45"/>
      <c r="N45"/>
      <c r="O45"/>
      <c r="P45"/>
      <c r="Q45"/>
      <c r="R45"/>
      <c r="S45"/>
      <c r="T45"/>
      <c r="U45"/>
      <c r="V45"/>
      <c r="W45"/>
      <c r="X45"/>
      <c r="Y45"/>
      <c r="Z45"/>
      <c r="AA45"/>
      <c r="AB45"/>
      <c r="AC45"/>
      <c r="AD45"/>
    </row>
    <row r="46" spans="1:30" s="77" customFormat="1" ht="15.75">
      <c r="A46" s="92" t="s">
        <v>33</v>
      </c>
      <c r="B46" s="12">
        <v>15.3</v>
      </c>
      <c r="C46" s="12">
        <v>15.3</v>
      </c>
      <c r="D46"/>
      <c r="E46"/>
      <c r="F46"/>
      <c r="G46"/>
      <c r="H46"/>
      <c r="I46"/>
      <c r="J46"/>
      <c r="K46"/>
      <c r="L46"/>
      <c r="M46"/>
      <c r="N46"/>
      <c r="O46"/>
      <c r="P46"/>
      <c r="Q46"/>
      <c r="R46"/>
      <c r="S46"/>
      <c r="T46"/>
      <c r="U46"/>
      <c r="V46"/>
      <c r="W46"/>
      <c r="X46"/>
      <c r="Y46"/>
      <c r="Z46"/>
      <c r="AA46"/>
      <c r="AB46"/>
      <c r="AC46"/>
      <c r="AD46" s="80"/>
    </row>
    <row r="47" spans="1:30" ht="15">
      <c r="A47" s="92" t="s">
        <v>34</v>
      </c>
      <c r="B47" s="12">
        <v>0</v>
      </c>
      <c r="C47" s="12">
        <v>0</v>
      </c>
      <c r="D47"/>
      <c r="E47"/>
      <c r="F47"/>
      <c r="G47"/>
      <c r="H47"/>
      <c r="I47"/>
      <c r="J47"/>
      <c r="K47"/>
      <c r="L47"/>
      <c r="M47"/>
      <c r="N47"/>
      <c r="O47"/>
      <c r="P47"/>
      <c r="Q47"/>
      <c r="R47"/>
      <c r="S47"/>
      <c r="T47"/>
      <c r="U47"/>
      <c r="V47"/>
      <c r="W47"/>
      <c r="X47"/>
      <c r="Y47"/>
      <c r="Z47"/>
      <c r="AA47"/>
      <c r="AB47"/>
      <c r="AC47"/>
      <c r="AD47"/>
    </row>
    <row r="48" spans="1:30" ht="15">
      <c r="A48" s="92" t="s">
        <v>35</v>
      </c>
      <c r="B48" s="12">
        <v>0</v>
      </c>
      <c r="C48" s="12">
        <v>0</v>
      </c>
      <c r="D48"/>
      <c r="E48"/>
      <c r="F48"/>
      <c r="G48"/>
      <c r="H48"/>
      <c r="I48"/>
      <c r="J48"/>
      <c r="K48"/>
      <c r="L48"/>
      <c r="M48"/>
      <c r="N48"/>
      <c r="O48"/>
      <c r="P48"/>
      <c r="Q48"/>
      <c r="R48"/>
      <c r="S48"/>
      <c r="T48"/>
      <c r="U48"/>
      <c r="V48"/>
      <c r="W48"/>
      <c r="X48"/>
      <c r="Y48"/>
      <c r="Z48"/>
      <c r="AA48"/>
      <c r="AB48"/>
      <c r="AC48"/>
      <c r="AD48"/>
    </row>
    <row r="49" spans="1:30" ht="15">
      <c r="A49" s="94" t="s">
        <v>36</v>
      </c>
      <c r="B49" s="93">
        <v>15.3</v>
      </c>
      <c r="C49" s="93">
        <v>15.3</v>
      </c>
      <c r="D49"/>
      <c r="E49"/>
      <c r="F49"/>
      <c r="G49"/>
      <c r="H49"/>
      <c r="I49"/>
      <c r="J49"/>
      <c r="K49"/>
      <c r="L49"/>
      <c r="M49"/>
      <c r="N49"/>
      <c r="O49"/>
      <c r="P49"/>
      <c r="Q49"/>
      <c r="R49"/>
      <c r="S49"/>
      <c r="T49"/>
      <c r="U49"/>
      <c r="V49"/>
      <c r="W49"/>
      <c r="X49"/>
      <c r="Y49"/>
      <c r="Z49"/>
      <c r="AA49"/>
      <c r="AB49"/>
      <c r="AC49"/>
      <c r="AD49"/>
    </row>
    <row r="50" spans="1:30" ht="15">
      <c r="A50" s="92" t="s">
        <v>37</v>
      </c>
      <c r="B50" s="16">
        <v>0</v>
      </c>
      <c r="C50" s="16">
        <v>0</v>
      </c>
      <c r="D50"/>
      <c r="E50"/>
      <c r="F50"/>
      <c r="G50"/>
      <c r="H50"/>
      <c r="I50"/>
      <c r="J50"/>
      <c r="K50"/>
      <c r="L50"/>
      <c r="M50"/>
      <c r="N50"/>
      <c r="O50"/>
      <c r="P50"/>
      <c r="Q50"/>
      <c r="R50"/>
      <c r="S50"/>
      <c r="T50"/>
      <c r="U50"/>
      <c r="V50"/>
      <c r="W50"/>
      <c r="X50"/>
      <c r="Y50"/>
      <c r="Z50"/>
      <c r="AA50"/>
      <c r="AB50"/>
      <c r="AC50"/>
      <c r="AD50"/>
    </row>
    <row r="51" spans="1:30" s="77" customFormat="1" ht="15.75">
      <c r="A51" s="92" t="s">
        <v>38</v>
      </c>
      <c r="B51" s="16">
        <v>0</v>
      </c>
      <c r="C51" s="16">
        <v>0</v>
      </c>
      <c r="D51"/>
      <c r="E51"/>
      <c r="F51"/>
      <c r="G51"/>
      <c r="H51"/>
      <c r="I51"/>
      <c r="J51"/>
      <c r="K51"/>
      <c r="L51"/>
      <c r="M51"/>
      <c r="N51"/>
      <c r="O51"/>
      <c r="P51"/>
      <c r="Q51"/>
      <c r="R51"/>
      <c r="S51"/>
      <c r="T51"/>
      <c r="U51"/>
      <c r="V51"/>
      <c r="W51"/>
      <c r="X51"/>
      <c r="Y51"/>
      <c r="Z51"/>
      <c r="AA51"/>
      <c r="AB51"/>
      <c r="AC51"/>
      <c r="AD51" s="80"/>
    </row>
    <row r="52" spans="1:30" ht="15">
      <c r="A52" s="92" t="s">
        <v>39</v>
      </c>
      <c r="B52" s="16">
        <v>0</v>
      </c>
      <c r="C52" s="16">
        <v>0</v>
      </c>
      <c r="D52"/>
      <c r="E52"/>
      <c r="F52"/>
      <c r="G52"/>
      <c r="H52"/>
      <c r="I52"/>
      <c r="J52"/>
      <c r="K52"/>
      <c r="L52"/>
      <c r="M52"/>
      <c r="N52"/>
      <c r="O52"/>
      <c r="P52"/>
      <c r="Q52"/>
      <c r="R52"/>
      <c r="S52"/>
      <c r="T52"/>
      <c r="U52"/>
      <c r="V52"/>
      <c r="W52"/>
      <c r="X52"/>
      <c r="Y52"/>
      <c r="Z52"/>
      <c r="AA52"/>
      <c r="AB52"/>
      <c r="AC52"/>
      <c r="AD52"/>
    </row>
    <row r="53" spans="1:30" ht="15">
      <c r="A53" s="94" t="s">
        <v>40</v>
      </c>
      <c r="B53" s="95">
        <v>0</v>
      </c>
      <c r="C53" s="95">
        <v>0</v>
      </c>
      <c r="D53"/>
      <c r="E53"/>
      <c r="F53"/>
      <c r="G53"/>
      <c r="H53"/>
      <c r="I53"/>
      <c r="J53"/>
      <c r="K53"/>
      <c r="L53"/>
      <c r="M53"/>
      <c r="N53"/>
      <c r="O53"/>
      <c r="P53"/>
      <c r="Q53"/>
      <c r="R53"/>
      <c r="S53"/>
      <c r="T53"/>
      <c r="U53"/>
      <c r="V53"/>
      <c r="W53"/>
      <c r="X53"/>
      <c r="Y53"/>
      <c r="Z53"/>
      <c r="AA53"/>
      <c r="AB53"/>
      <c r="AC53"/>
      <c r="AD53"/>
    </row>
    <row r="54" spans="1:30" ht="15">
      <c r="A54" s="92" t="s">
        <v>41</v>
      </c>
      <c r="B54" s="16">
        <v>10</v>
      </c>
      <c r="C54" s="16">
        <v>10</v>
      </c>
      <c r="D54"/>
      <c r="E54"/>
      <c r="F54"/>
      <c r="G54"/>
      <c r="H54"/>
      <c r="I54"/>
      <c r="J54"/>
      <c r="K54"/>
      <c r="L54"/>
      <c r="M54"/>
      <c r="N54"/>
      <c r="O54"/>
      <c r="P54"/>
      <c r="Q54"/>
      <c r="R54"/>
      <c r="S54"/>
      <c r="T54"/>
      <c r="U54"/>
      <c r="V54"/>
      <c r="W54"/>
      <c r="X54"/>
      <c r="Y54"/>
      <c r="Z54"/>
      <c r="AA54"/>
      <c r="AB54"/>
      <c r="AC54"/>
      <c r="AD54"/>
    </row>
    <row r="55" spans="1:30" s="77" customFormat="1" ht="15.75">
      <c r="A55" s="92" t="s">
        <v>42</v>
      </c>
      <c r="B55" s="16">
        <v>0</v>
      </c>
      <c r="C55" s="16">
        <v>0</v>
      </c>
      <c r="D55"/>
      <c r="E55"/>
      <c r="F55"/>
      <c r="G55"/>
      <c r="H55"/>
      <c r="I55"/>
      <c r="J55"/>
      <c r="K55"/>
      <c r="L55"/>
      <c r="M55"/>
      <c r="N55"/>
      <c r="O55"/>
      <c r="P55"/>
      <c r="Q55"/>
      <c r="R55"/>
      <c r="S55"/>
      <c r="T55"/>
      <c r="U55"/>
      <c r="V55"/>
      <c r="W55"/>
      <c r="X55"/>
      <c r="Y55"/>
      <c r="Z55"/>
      <c r="AA55"/>
      <c r="AB55"/>
      <c r="AC55"/>
      <c r="AD55" s="80"/>
    </row>
    <row r="56" spans="1:30" ht="15">
      <c r="A56" s="92" t="s">
        <v>43</v>
      </c>
      <c r="B56" s="16">
        <v>0</v>
      </c>
      <c r="C56" s="16">
        <v>0</v>
      </c>
      <c r="D56"/>
      <c r="E56"/>
      <c r="F56"/>
      <c r="G56"/>
      <c r="H56"/>
      <c r="I56"/>
      <c r="J56"/>
      <c r="K56"/>
      <c r="L56"/>
      <c r="M56"/>
      <c r="N56"/>
      <c r="O56"/>
      <c r="P56"/>
      <c r="Q56"/>
      <c r="R56"/>
      <c r="S56"/>
      <c r="T56"/>
      <c r="U56"/>
      <c r="V56"/>
      <c r="W56"/>
      <c r="X56"/>
      <c r="Y56"/>
      <c r="Z56"/>
      <c r="AA56"/>
      <c r="AB56"/>
      <c r="AC56"/>
      <c r="AD56"/>
    </row>
    <row r="57" spans="1:30" ht="15">
      <c r="A57" s="94" t="s">
        <v>44</v>
      </c>
      <c r="B57" s="95">
        <v>10</v>
      </c>
      <c r="C57" s="95">
        <v>10</v>
      </c>
      <c r="D57"/>
      <c r="E57"/>
      <c r="F57"/>
      <c r="G57"/>
      <c r="H57"/>
      <c r="I57"/>
      <c r="J57"/>
      <c r="K57"/>
      <c r="L57"/>
      <c r="M57"/>
      <c r="N57"/>
      <c r="O57"/>
      <c r="P57"/>
      <c r="Q57"/>
      <c r="R57"/>
      <c r="S57"/>
      <c r="T57"/>
      <c r="U57"/>
      <c r="V57"/>
      <c r="W57"/>
      <c r="X57"/>
      <c r="Y57"/>
      <c r="Z57"/>
      <c r="AA57"/>
      <c r="AB57"/>
      <c r="AC57"/>
      <c r="AD57"/>
    </row>
    <row r="58" spans="1:30" s="77" customFormat="1" ht="15.75">
      <c r="A58" s="92" t="s">
        <v>45</v>
      </c>
      <c r="B58" s="16">
        <v>0</v>
      </c>
      <c r="C58" s="16">
        <v>0</v>
      </c>
      <c r="D58"/>
      <c r="E58"/>
      <c r="F58"/>
      <c r="G58"/>
      <c r="H58"/>
      <c r="I58"/>
      <c r="J58"/>
      <c r="K58"/>
      <c r="L58"/>
      <c r="M58"/>
      <c r="N58"/>
      <c r="O58"/>
      <c r="P58"/>
      <c r="Q58"/>
      <c r="R58"/>
      <c r="S58"/>
      <c r="T58"/>
      <c r="U58"/>
      <c r="V58"/>
      <c r="W58"/>
      <c r="X58"/>
      <c r="Y58"/>
      <c r="Z58"/>
      <c r="AA58"/>
      <c r="AB58"/>
      <c r="AC58"/>
      <c r="AD58" s="80"/>
    </row>
    <row r="59" spans="1:30" ht="15">
      <c r="A59" s="92" t="s">
        <v>46</v>
      </c>
      <c r="B59" s="16">
        <v>0</v>
      </c>
      <c r="C59" s="16">
        <v>0</v>
      </c>
      <c r="D59"/>
      <c r="E59"/>
      <c r="F59"/>
      <c r="G59"/>
      <c r="H59"/>
      <c r="I59"/>
      <c r="J59"/>
      <c r="K59"/>
      <c r="L59"/>
      <c r="M59"/>
      <c r="N59"/>
      <c r="O59"/>
      <c r="P59"/>
      <c r="Q59"/>
      <c r="R59"/>
      <c r="S59"/>
      <c r="T59"/>
      <c r="U59"/>
      <c r="V59"/>
      <c r="W59"/>
      <c r="X59"/>
      <c r="Y59"/>
      <c r="Z59"/>
      <c r="AA59"/>
      <c r="AB59"/>
      <c r="AC59"/>
      <c r="AD59"/>
    </row>
    <row r="60" spans="1:30" ht="15">
      <c r="A60" s="92" t="s">
        <v>47</v>
      </c>
      <c r="B60" s="16">
        <v>0</v>
      </c>
      <c r="C60" s="16">
        <v>0</v>
      </c>
      <c r="D60"/>
      <c r="E60"/>
      <c r="F60"/>
      <c r="G60"/>
      <c r="H60"/>
      <c r="I60"/>
      <c r="J60"/>
      <c r="K60"/>
      <c r="L60"/>
      <c r="M60"/>
      <c r="N60"/>
      <c r="O60"/>
      <c r="P60"/>
      <c r="Q60"/>
      <c r="R60"/>
      <c r="S60"/>
      <c r="T60"/>
      <c r="U60"/>
      <c r="V60"/>
      <c r="W60"/>
      <c r="X60"/>
      <c r="Y60"/>
      <c r="Z60"/>
      <c r="AA60"/>
      <c r="AB60"/>
      <c r="AC60"/>
      <c r="AD60"/>
    </row>
    <row r="61" spans="1:30" ht="15">
      <c r="A61" s="94" t="s">
        <v>48</v>
      </c>
      <c r="B61" s="95">
        <v>0</v>
      </c>
      <c r="C61" s="95">
        <v>0</v>
      </c>
      <c r="D61"/>
      <c r="E61"/>
      <c r="F61"/>
      <c r="G61"/>
      <c r="H61"/>
      <c r="I61"/>
      <c r="J61"/>
      <c r="K61"/>
      <c r="L61"/>
      <c r="M61"/>
      <c r="N61"/>
      <c r="O61"/>
      <c r="P61"/>
      <c r="Q61"/>
      <c r="R61"/>
      <c r="S61"/>
      <c r="T61"/>
      <c r="U61"/>
      <c r="V61"/>
      <c r="W61"/>
      <c r="X61"/>
      <c r="Y61"/>
      <c r="Z61"/>
      <c r="AA61"/>
      <c r="AB61"/>
      <c r="AC61"/>
      <c r="AD61"/>
    </row>
    <row r="62" spans="1:30" ht="15">
      <c r="A62" s="92" t="s">
        <v>49</v>
      </c>
      <c r="B62" s="16">
        <v>0</v>
      </c>
      <c r="C62" s="16">
        <v>0</v>
      </c>
      <c r="D62"/>
      <c r="E62"/>
      <c r="F62"/>
      <c r="G62"/>
      <c r="H62"/>
      <c r="I62"/>
      <c r="J62"/>
      <c r="K62"/>
      <c r="L62"/>
      <c r="M62"/>
      <c r="N62"/>
      <c r="O62"/>
      <c r="P62"/>
      <c r="Q62"/>
      <c r="R62"/>
      <c r="S62"/>
      <c r="T62"/>
      <c r="U62"/>
      <c r="V62"/>
      <c r="W62"/>
      <c r="X62"/>
      <c r="Y62"/>
      <c r="Z62"/>
      <c r="AA62"/>
      <c r="AB62"/>
      <c r="AC62"/>
      <c r="AD62"/>
    </row>
    <row r="63" spans="1:30" ht="15">
      <c r="A63" s="92" t="s">
        <v>50</v>
      </c>
      <c r="B63" s="16">
        <v>0</v>
      </c>
      <c r="C63" s="16">
        <v>0</v>
      </c>
      <c r="D63"/>
      <c r="E63"/>
      <c r="F63"/>
      <c r="G63"/>
      <c r="H63"/>
      <c r="I63"/>
      <c r="J63"/>
      <c r="K63"/>
      <c r="L63"/>
      <c r="M63"/>
      <c r="N63"/>
      <c r="O63"/>
      <c r="P63"/>
      <c r="Q63"/>
      <c r="R63"/>
      <c r="S63"/>
      <c r="T63"/>
      <c r="U63"/>
      <c r="V63"/>
      <c r="W63"/>
      <c r="X63"/>
      <c r="Y63"/>
      <c r="Z63"/>
      <c r="AA63"/>
      <c r="AB63"/>
      <c r="AC63"/>
      <c r="AD63"/>
    </row>
    <row r="64" spans="1:30" s="77" customFormat="1" ht="15.75">
      <c r="A64" s="92" t="s">
        <v>51</v>
      </c>
      <c r="B64" s="16">
        <v>0</v>
      </c>
      <c r="C64" s="16">
        <v>0</v>
      </c>
      <c r="D64"/>
      <c r="E64"/>
      <c r="F64"/>
      <c r="G64"/>
      <c r="H64"/>
      <c r="I64"/>
      <c r="J64"/>
      <c r="K64"/>
      <c r="L64"/>
      <c r="M64"/>
      <c r="N64"/>
      <c r="O64"/>
      <c r="P64"/>
      <c r="Q64"/>
      <c r="R64"/>
      <c r="S64"/>
      <c r="T64"/>
      <c r="U64"/>
      <c r="V64"/>
      <c r="W64"/>
      <c r="X64"/>
      <c r="Y64"/>
      <c r="Z64"/>
      <c r="AA64"/>
      <c r="AB64"/>
      <c r="AC64"/>
      <c r="AD64" s="80"/>
    </row>
    <row r="65" spans="1:30" ht="15">
      <c r="A65" s="92" t="s">
        <v>52</v>
      </c>
      <c r="B65" s="16">
        <v>0</v>
      </c>
      <c r="C65" s="16">
        <v>0</v>
      </c>
      <c r="D65"/>
      <c r="E65"/>
      <c r="F65"/>
      <c r="G65"/>
      <c r="H65"/>
      <c r="I65"/>
      <c r="J65"/>
      <c r="K65"/>
      <c r="L65"/>
      <c r="M65"/>
      <c r="N65"/>
      <c r="O65"/>
      <c r="P65"/>
      <c r="Q65"/>
      <c r="R65"/>
      <c r="S65"/>
      <c r="T65"/>
      <c r="U65"/>
      <c r="V65"/>
      <c r="W65"/>
      <c r="X65"/>
      <c r="Y65"/>
      <c r="Z65"/>
      <c r="AA65"/>
      <c r="AB65"/>
      <c r="AC65"/>
      <c r="AD65"/>
    </row>
    <row r="66" spans="1:30" ht="15">
      <c r="A66" s="92" t="s">
        <v>53</v>
      </c>
      <c r="B66" s="16">
        <v>0</v>
      </c>
      <c r="C66" s="16">
        <v>0</v>
      </c>
      <c r="D66"/>
      <c r="E66"/>
      <c r="F66"/>
      <c r="G66"/>
      <c r="H66"/>
      <c r="I66"/>
      <c r="J66"/>
      <c r="K66"/>
      <c r="L66"/>
      <c r="M66"/>
      <c r="N66"/>
      <c r="O66"/>
      <c r="P66"/>
      <c r="Q66"/>
      <c r="R66"/>
      <c r="S66"/>
      <c r="T66"/>
      <c r="U66"/>
      <c r="V66"/>
      <c r="W66"/>
      <c r="X66"/>
      <c r="Y66"/>
      <c r="Z66"/>
      <c r="AA66"/>
      <c r="AB66"/>
      <c r="AC66"/>
      <c r="AD66"/>
    </row>
    <row r="67" spans="1:30" ht="15">
      <c r="A67" s="94" t="s">
        <v>54</v>
      </c>
      <c r="B67" s="95">
        <v>0</v>
      </c>
      <c r="C67" s="95">
        <v>0</v>
      </c>
      <c r="D67"/>
      <c r="E67"/>
      <c r="F67"/>
      <c r="G67"/>
      <c r="H67"/>
      <c r="I67"/>
      <c r="J67"/>
      <c r="K67"/>
      <c r="L67"/>
      <c r="M67"/>
      <c r="N67"/>
      <c r="O67"/>
      <c r="P67"/>
      <c r="Q67"/>
      <c r="R67"/>
      <c r="S67"/>
      <c r="T67"/>
      <c r="U67"/>
      <c r="V67"/>
      <c r="W67"/>
      <c r="X67"/>
      <c r="Y67"/>
      <c r="Z67"/>
      <c r="AA67"/>
      <c r="AB67"/>
      <c r="AC67"/>
      <c r="AD67"/>
    </row>
    <row r="68" spans="1:30" ht="15">
      <c r="A68" s="92" t="s">
        <v>55</v>
      </c>
      <c r="B68" s="16">
        <v>0</v>
      </c>
      <c r="C68" s="16">
        <v>0</v>
      </c>
      <c r="D68"/>
      <c r="E68"/>
      <c r="F68"/>
      <c r="G68"/>
      <c r="H68"/>
      <c r="I68"/>
      <c r="J68"/>
      <c r="K68"/>
      <c r="L68"/>
      <c r="M68"/>
      <c r="N68"/>
    </row>
    <row r="69" spans="1:30" s="77" customFormat="1" ht="15">
      <c r="A69" s="92" t="s">
        <v>56</v>
      </c>
      <c r="B69" s="16">
        <v>0</v>
      </c>
      <c r="C69" s="16">
        <v>0</v>
      </c>
      <c r="D69"/>
      <c r="E69"/>
      <c r="F69"/>
      <c r="G69"/>
      <c r="H69"/>
      <c r="I69"/>
      <c r="J69"/>
      <c r="K69"/>
      <c r="L69"/>
      <c r="M69"/>
      <c r="N69"/>
    </row>
    <row r="70" spans="1:30" ht="15">
      <c r="A70" s="94" t="s">
        <v>129</v>
      </c>
      <c r="B70" s="95">
        <v>1435</v>
      </c>
      <c r="C70" s="95">
        <v>1435</v>
      </c>
      <c r="D70"/>
      <c r="E70"/>
      <c r="F70"/>
      <c r="G70"/>
      <c r="H70"/>
      <c r="I70"/>
      <c r="J70"/>
      <c r="K70"/>
      <c r="L70"/>
      <c r="M70"/>
      <c r="N70"/>
    </row>
  </sheetData>
  <pageMargins left="0.7" right="0.7" top="0.75" bottom="0.75" header="0.3" footer="0.3"/>
  <pageSetup paperSize="9" orientation="portrait"/>
  <drawing r:id="rId2"/>
  <extLst>
    <ext xmlns:x14="http://schemas.microsoft.com/office/spreadsheetml/2009/9/main" uri="{A8765BA9-456A-4dab-B4F3-ACF838C121DE}">
      <x14:slicerList>
        <x14:slicer r:id="rId3"/>
      </x14:slicerList>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tint="-4.9989318521683403E-2"/>
  </sheetPr>
  <dimension ref="A1:BG361"/>
  <sheetViews>
    <sheetView zoomScale="80" zoomScaleNormal="80" workbookViewId="0">
      <pane xSplit="2" ySplit="1" topLeftCell="AU336" activePane="bottomRight" state="frozen"/>
      <selection pane="topRight"/>
      <selection pane="bottomLeft"/>
      <selection pane="bottomRight" activeCell="BE350" sqref="BE350:BE361"/>
    </sheetView>
  </sheetViews>
  <sheetFormatPr baseColWidth="10" defaultColWidth="11.21875" defaultRowHeight="12.75"/>
  <cols>
    <col min="1" max="1" width="5.21875" style="1" customWidth="1"/>
    <col min="2" max="2" width="9.33203125" style="1" customWidth="1"/>
    <col min="3" max="15" width="11.6640625" style="12" customWidth="1"/>
    <col min="16" max="33" width="11.6640625" style="1" customWidth="1"/>
    <col min="34" max="37" width="11.6640625" style="13" customWidth="1"/>
    <col min="38" max="57" width="11.6640625" style="1" customWidth="1"/>
    <col min="58" max="58" width="11.21875" style="1"/>
    <col min="59" max="59" width="39.6640625" style="1" customWidth="1"/>
    <col min="60" max="16384" width="11.21875" style="1"/>
  </cols>
  <sheetData>
    <row r="1" spans="1:59" s="39" customFormat="1" ht="110.85" customHeight="1">
      <c r="A1" s="39" t="s">
        <v>57</v>
      </c>
      <c r="B1" s="39" t="s">
        <v>58</v>
      </c>
      <c r="C1" s="40" t="s">
        <v>59</v>
      </c>
      <c r="D1" s="40" t="s">
        <v>60</v>
      </c>
      <c r="E1" s="40" t="s">
        <v>61</v>
      </c>
      <c r="F1" s="40" t="s">
        <v>62</v>
      </c>
      <c r="G1" s="40" t="s">
        <v>6</v>
      </c>
      <c r="H1" s="40" t="s">
        <v>63</v>
      </c>
      <c r="I1" s="40" t="s">
        <v>64</v>
      </c>
      <c r="J1" s="40" t="s">
        <v>65</v>
      </c>
      <c r="K1" s="40" t="s">
        <v>66</v>
      </c>
      <c r="L1" s="40" t="s">
        <v>67</v>
      </c>
      <c r="M1" s="40" t="s">
        <v>68</v>
      </c>
      <c r="N1" s="40" t="s">
        <v>69</v>
      </c>
      <c r="O1" s="40" t="s">
        <v>70</v>
      </c>
      <c r="P1" s="39" t="s">
        <v>71</v>
      </c>
      <c r="Q1" s="39" t="s">
        <v>72</v>
      </c>
      <c r="R1" s="39" t="s">
        <v>73</v>
      </c>
      <c r="S1" s="39" t="s">
        <v>74</v>
      </c>
      <c r="T1" s="39" t="s">
        <v>75</v>
      </c>
      <c r="U1" s="39" t="s">
        <v>76</v>
      </c>
      <c r="V1" s="39" t="s">
        <v>77</v>
      </c>
      <c r="W1" s="39" t="s">
        <v>78</v>
      </c>
      <c r="X1" s="39" t="s">
        <v>79</v>
      </c>
      <c r="Y1" s="39" t="s">
        <v>80</v>
      </c>
      <c r="Z1" s="39" t="s">
        <v>81</v>
      </c>
      <c r="AA1" s="39" t="s">
        <v>82</v>
      </c>
      <c r="AB1" s="39" t="s">
        <v>83</v>
      </c>
      <c r="AC1" s="39" t="s">
        <v>84</v>
      </c>
      <c r="AD1" s="39" t="s">
        <v>85</v>
      </c>
      <c r="AE1" s="39" t="s">
        <v>86</v>
      </c>
      <c r="AF1" s="39" t="s">
        <v>87</v>
      </c>
      <c r="AG1" s="39" t="s">
        <v>88</v>
      </c>
      <c r="AH1" s="41" t="s">
        <v>89</v>
      </c>
      <c r="AI1" s="41" t="s">
        <v>90</v>
      </c>
      <c r="AJ1" s="41" t="s">
        <v>91</v>
      </c>
      <c r="AK1" s="41" t="s">
        <v>92</v>
      </c>
      <c r="AL1" s="39" t="s">
        <v>93</v>
      </c>
      <c r="AM1" s="39" t="s">
        <v>94</v>
      </c>
      <c r="AN1" s="39" t="s">
        <v>95</v>
      </c>
      <c r="AO1" s="39" t="s">
        <v>96</v>
      </c>
      <c r="AP1" s="39" t="s">
        <v>97</v>
      </c>
      <c r="AQ1" s="39" t="s">
        <v>98</v>
      </c>
      <c r="AR1" s="39" t="s">
        <v>99</v>
      </c>
      <c r="AS1" s="39" t="s">
        <v>100</v>
      </c>
      <c r="AT1" s="39" t="s">
        <v>101</v>
      </c>
      <c r="AU1" s="39" t="s">
        <v>102</v>
      </c>
      <c r="AV1" s="39" t="s">
        <v>103</v>
      </c>
      <c r="AW1" s="39" t="s">
        <v>104</v>
      </c>
      <c r="AX1" s="39" t="s">
        <v>105</v>
      </c>
      <c r="AY1" s="39" t="s">
        <v>106</v>
      </c>
      <c r="AZ1" s="39" t="s">
        <v>107</v>
      </c>
      <c r="BA1" s="39" t="s">
        <v>108</v>
      </c>
      <c r="BB1" s="39" t="s">
        <v>109</v>
      </c>
      <c r="BC1" s="39" t="s">
        <v>110</v>
      </c>
      <c r="BD1" s="39" t="s">
        <v>111</v>
      </c>
      <c r="BE1" s="39" t="s">
        <v>112</v>
      </c>
      <c r="BF1" s="39" t="s">
        <v>113</v>
      </c>
      <c r="BG1" s="39" t="s">
        <v>114</v>
      </c>
    </row>
    <row r="2" spans="1:59">
      <c r="A2" s="1">
        <v>1993</v>
      </c>
      <c r="B2" s="1" t="s">
        <v>115</v>
      </c>
      <c r="C2" s="12">
        <v>54.8</v>
      </c>
      <c r="D2" s="12">
        <v>77.59</v>
      </c>
      <c r="E2" s="12">
        <v>0</v>
      </c>
      <c r="F2" s="12">
        <v>52.57</v>
      </c>
      <c r="G2" s="12">
        <f t="shared" ref="G2:G65" si="0">SUM(C2:F2)</f>
        <v>184.95999999999998</v>
      </c>
      <c r="H2" s="12">
        <f>+MIT_InfraMR[[#This Row],[Total Líneas de Explotación ]]</f>
        <v>184.95999999999998</v>
      </c>
      <c r="I2" s="12">
        <v>196.96800000000002</v>
      </c>
      <c r="J2" s="12">
        <v>209.97</v>
      </c>
      <c r="K2" s="12">
        <v>12.2</v>
      </c>
      <c r="L2" s="12">
        <v>116.54</v>
      </c>
      <c r="M2" s="12">
        <v>8</v>
      </c>
      <c r="N2" s="12">
        <f>+MIT_InfraMR[[#This Row],[A.03.1 -  Longitud de Vías de Explotación No Electrificadas Troncales y Ramales (vía principal) (km)]]+MIT_InfraMR[[#This Row],[A.04.1 -  Longitud de Vías de Explotación Electrificadas Troncales y Ramales (vía principal) (km)]]</f>
        <v>326.51</v>
      </c>
      <c r="O2" s="12">
        <f>+MIT_InfraMR[[#This Row],[Total Vías (excluido Auxiliares)]]</f>
        <v>326.51</v>
      </c>
      <c r="P2" s="1">
        <v>40</v>
      </c>
      <c r="Q2" s="1">
        <v>15</v>
      </c>
      <c r="R2" s="1">
        <v>1</v>
      </c>
      <c r="S2" s="1">
        <f t="shared" ref="S2:S65" si="1">SUM(P2:R2)</f>
        <v>56</v>
      </c>
      <c r="T2" s="1">
        <v>38</v>
      </c>
      <c r="U2" s="1">
        <v>82</v>
      </c>
      <c r="V2" s="1">
        <v>0</v>
      </c>
      <c r="W2" s="1">
        <v>15</v>
      </c>
      <c r="X2" s="1">
        <v>2</v>
      </c>
      <c r="Y2" s="1">
        <f t="shared" ref="Y2:Y65" si="2">SUM(T2:X2)</f>
        <v>137</v>
      </c>
      <c r="Z2" s="1">
        <v>35</v>
      </c>
      <c r="AA2" s="1">
        <v>18</v>
      </c>
      <c r="AB2" s="1">
        <f>+MIT_InfraMR[[#This Row],[Total Pasos Vehiculares a Nivel]]</f>
        <v>137</v>
      </c>
      <c r="AC2" s="1">
        <f t="shared" ref="AC2:AC65" si="3">SUM(Z2:AB2)</f>
        <v>190</v>
      </c>
      <c r="AD2" s="1">
        <v>10</v>
      </c>
      <c r="AE2" s="1">
        <v>21</v>
      </c>
      <c r="AF2" s="1">
        <v>107</v>
      </c>
      <c r="AG2" s="1">
        <f t="shared" ref="AG2:AG65" si="4">SUM(AD2:AF2)</f>
        <v>138</v>
      </c>
      <c r="AH2" s="12">
        <v>46</v>
      </c>
      <c r="AI2" s="12">
        <v>0</v>
      </c>
      <c r="AJ2" s="12">
        <v>133</v>
      </c>
      <c r="AK2" s="12">
        <f t="shared" ref="AK2:AK65" si="5">SUM(AH2:AJ2)</f>
        <v>179</v>
      </c>
      <c r="AL2" s="1">
        <v>0</v>
      </c>
      <c r="AM2" s="1">
        <v>18</v>
      </c>
      <c r="AN2" s="1">
        <v>0</v>
      </c>
      <c r="AO2" s="1">
        <f t="shared" ref="AO2:AO65" si="6">SUM(AL2:AN2)</f>
        <v>18</v>
      </c>
      <c r="AP2" s="1">
        <v>285</v>
      </c>
      <c r="AQ2" s="1">
        <v>60</v>
      </c>
      <c r="AR2" s="1">
        <v>0</v>
      </c>
      <c r="AS2" s="1">
        <f>+SUM(MIT_InfraMR[[#This Row],[B.02.1 - Parque de Coches Eléctricos Motrices]:[B.02.3 - Parque de Coches Eléctricos Motrices Tipo R]])</f>
        <v>345</v>
      </c>
      <c r="AT2" s="1">
        <v>0</v>
      </c>
      <c r="AU2" s="1">
        <v>2</v>
      </c>
      <c r="AV2" s="1">
        <v>2</v>
      </c>
      <c r="AW2" s="1">
        <f>+SUM(MIT_InfraMR[[#This Row],[B.03.1 - Parque de Coches Motores Motrices Remolcados]:[B.03.3 - Parque de Coches Motores Motrices Cabina]])</f>
        <v>4</v>
      </c>
      <c r="AX2" s="1">
        <v>29</v>
      </c>
      <c r="AY2" s="1">
        <v>4</v>
      </c>
      <c r="AZ2" s="1">
        <v>0</v>
      </c>
      <c r="BA2" s="1">
        <v>14</v>
      </c>
      <c r="BB2" s="1">
        <v>0</v>
      </c>
      <c r="BC2" s="1">
        <f t="shared" ref="BC2:BC65" si="7">SUM(AX2:BB2)</f>
        <v>47</v>
      </c>
      <c r="BD2" s="1">
        <v>0</v>
      </c>
      <c r="BE2" s="1">
        <v>5</v>
      </c>
      <c r="BF2" s="16">
        <v>1676</v>
      </c>
    </row>
    <row r="3" spans="1:59">
      <c r="A3" s="1">
        <v>1993</v>
      </c>
      <c r="B3" s="1" t="s">
        <v>116</v>
      </c>
      <c r="C3" s="12">
        <v>54.8</v>
      </c>
      <c r="D3" s="12">
        <v>77.59</v>
      </c>
      <c r="E3" s="12">
        <v>0</v>
      </c>
      <c r="F3" s="12">
        <v>52.57</v>
      </c>
      <c r="G3" s="12">
        <f t="shared" si="0"/>
        <v>184.95999999999998</v>
      </c>
      <c r="H3" s="12">
        <f>+MIT_InfraMR[[#This Row],[Total Líneas de Explotación ]]</f>
        <v>184.95999999999998</v>
      </c>
      <c r="I3" s="12">
        <v>196.96800000000002</v>
      </c>
      <c r="J3" s="12">
        <v>209.97</v>
      </c>
      <c r="K3" s="12">
        <v>12.2</v>
      </c>
      <c r="L3" s="12">
        <v>116.54</v>
      </c>
      <c r="M3" s="12">
        <v>8</v>
      </c>
      <c r="N3" s="12">
        <f>+MIT_InfraMR[[#This Row],[A.03.1 -  Longitud de Vías de Explotación No Electrificadas Troncales y Ramales (vía principal) (km)]]+MIT_InfraMR[[#This Row],[A.04.1 -  Longitud de Vías de Explotación Electrificadas Troncales y Ramales (vía principal) (km)]]</f>
        <v>326.51</v>
      </c>
      <c r="O3" s="12">
        <f>+MIT_InfraMR[[#This Row],[Total Vías (excluido Auxiliares)]]</f>
        <v>326.51</v>
      </c>
      <c r="P3" s="1">
        <v>40</v>
      </c>
      <c r="Q3" s="1">
        <v>15</v>
      </c>
      <c r="R3" s="1">
        <v>1</v>
      </c>
      <c r="S3" s="1">
        <f t="shared" si="1"/>
        <v>56</v>
      </c>
      <c r="T3" s="1">
        <v>38</v>
      </c>
      <c r="U3" s="1">
        <v>82</v>
      </c>
      <c r="V3" s="1">
        <v>0</v>
      </c>
      <c r="W3" s="1">
        <v>15</v>
      </c>
      <c r="X3" s="1">
        <v>2</v>
      </c>
      <c r="Y3" s="1">
        <f t="shared" si="2"/>
        <v>137</v>
      </c>
      <c r="Z3" s="1">
        <v>35</v>
      </c>
      <c r="AA3" s="1">
        <v>18</v>
      </c>
      <c r="AB3" s="1">
        <f>+MIT_InfraMR[[#This Row],[Total Pasos Vehiculares a Nivel]]</f>
        <v>137</v>
      </c>
      <c r="AC3" s="1">
        <f t="shared" si="3"/>
        <v>190</v>
      </c>
      <c r="AD3" s="1">
        <v>10</v>
      </c>
      <c r="AE3" s="1">
        <v>21</v>
      </c>
      <c r="AF3" s="1">
        <v>107</v>
      </c>
      <c r="AG3" s="1">
        <f t="shared" si="4"/>
        <v>138</v>
      </c>
      <c r="AH3" s="12">
        <v>46</v>
      </c>
      <c r="AI3" s="12">
        <v>0</v>
      </c>
      <c r="AJ3" s="12">
        <v>133</v>
      </c>
      <c r="AK3" s="12">
        <f t="shared" si="5"/>
        <v>179</v>
      </c>
      <c r="AL3" s="1">
        <v>0</v>
      </c>
      <c r="AM3" s="1">
        <v>18</v>
      </c>
      <c r="AN3" s="1">
        <v>0</v>
      </c>
      <c r="AO3" s="1">
        <f t="shared" si="6"/>
        <v>18</v>
      </c>
      <c r="AP3" s="1">
        <v>285</v>
      </c>
      <c r="AQ3" s="1">
        <v>60</v>
      </c>
      <c r="AR3" s="1">
        <v>0</v>
      </c>
      <c r="AS3" s="1">
        <f>+SUM(MIT_InfraMR[[#This Row],[B.02.1 - Parque de Coches Eléctricos Motrices]:[B.02.3 - Parque de Coches Eléctricos Motrices Tipo R]])</f>
        <v>345</v>
      </c>
      <c r="AT3" s="1">
        <v>0</v>
      </c>
      <c r="AU3" s="1">
        <v>2</v>
      </c>
      <c r="AV3" s="1">
        <v>2</v>
      </c>
      <c r="AW3" s="1">
        <f>+SUM(MIT_InfraMR[[#This Row],[B.03.1 - Parque de Coches Motores Motrices Remolcados]:[B.03.3 - Parque de Coches Motores Motrices Cabina]])</f>
        <v>4</v>
      </c>
      <c r="AX3" s="1">
        <v>29</v>
      </c>
      <c r="AY3" s="1">
        <v>4</v>
      </c>
      <c r="AZ3" s="1">
        <v>0</v>
      </c>
      <c r="BA3" s="1">
        <v>14</v>
      </c>
      <c r="BB3" s="1">
        <v>0</v>
      </c>
      <c r="BC3" s="1">
        <f t="shared" si="7"/>
        <v>47</v>
      </c>
      <c r="BD3" s="1">
        <v>0</v>
      </c>
      <c r="BE3" s="1">
        <v>5</v>
      </c>
      <c r="BF3" s="16">
        <v>1676</v>
      </c>
    </row>
    <row r="4" spans="1:59">
      <c r="A4" s="1">
        <v>1993</v>
      </c>
      <c r="B4" s="1" t="s">
        <v>117</v>
      </c>
      <c r="C4" s="12">
        <v>54.8</v>
      </c>
      <c r="D4" s="12">
        <v>77.59</v>
      </c>
      <c r="E4" s="12">
        <v>0</v>
      </c>
      <c r="F4" s="12">
        <v>52.57</v>
      </c>
      <c r="G4" s="12">
        <f t="shared" si="0"/>
        <v>184.95999999999998</v>
      </c>
      <c r="H4" s="12">
        <f>+MIT_InfraMR[[#This Row],[Total Líneas de Explotación ]]</f>
        <v>184.95999999999998</v>
      </c>
      <c r="I4" s="12">
        <v>196.96800000000002</v>
      </c>
      <c r="J4" s="12">
        <v>209.97</v>
      </c>
      <c r="K4" s="12">
        <v>12.2</v>
      </c>
      <c r="L4" s="12">
        <v>116.54</v>
      </c>
      <c r="M4" s="12">
        <v>8</v>
      </c>
      <c r="N4" s="12">
        <f>+MIT_InfraMR[[#This Row],[A.03.1 -  Longitud de Vías de Explotación No Electrificadas Troncales y Ramales (vía principal) (km)]]+MIT_InfraMR[[#This Row],[A.04.1 -  Longitud de Vías de Explotación Electrificadas Troncales y Ramales (vía principal) (km)]]</f>
        <v>326.51</v>
      </c>
      <c r="O4" s="12">
        <f>+MIT_InfraMR[[#This Row],[Total Vías (excluido Auxiliares)]]</f>
        <v>326.51</v>
      </c>
      <c r="P4" s="1">
        <v>40</v>
      </c>
      <c r="Q4" s="1">
        <v>15</v>
      </c>
      <c r="R4" s="1">
        <v>1</v>
      </c>
      <c r="S4" s="1">
        <f t="shared" si="1"/>
        <v>56</v>
      </c>
      <c r="T4" s="1">
        <v>38</v>
      </c>
      <c r="U4" s="1">
        <v>82</v>
      </c>
      <c r="V4" s="1">
        <v>0</v>
      </c>
      <c r="W4" s="1">
        <v>15</v>
      </c>
      <c r="X4" s="1">
        <v>2</v>
      </c>
      <c r="Y4" s="1">
        <f t="shared" si="2"/>
        <v>137</v>
      </c>
      <c r="Z4" s="1">
        <v>35</v>
      </c>
      <c r="AA4" s="1">
        <v>18</v>
      </c>
      <c r="AB4" s="1">
        <f>+MIT_InfraMR[[#This Row],[Total Pasos Vehiculares a Nivel]]</f>
        <v>137</v>
      </c>
      <c r="AC4" s="1">
        <f t="shared" si="3"/>
        <v>190</v>
      </c>
      <c r="AD4" s="1">
        <v>10</v>
      </c>
      <c r="AE4" s="1">
        <v>21</v>
      </c>
      <c r="AF4" s="1">
        <v>107</v>
      </c>
      <c r="AG4" s="1">
        <f t="shared" si="4"/>
        <v>138</v>
      </c>
      <c r="AH4" s="12">
        <v>46</v>
      </c>
      <c r="AI4" s="12">
        <v>0</v>
      </c>
      <c r="AJ4" s="12">
        <v>133</v>
      </c>
      <c r="AK4" s="12">
        <f t="shared" si="5"/>
        <v>179</v>
      </c>
      <c r="AL4" s="1">
        <v>0</v>
      </c>
      <c r="AM4" s="1">
        <v>18</v>
      </c>
      <c r="AN4" s="1">
        <v>0</v>
      </c>
      <c r="AO4" s="1">
        <f t="shared" si="6"/>
        <v>18</v>
      </c>
      <c r="AP4" s="1">
        <v>285</v>
      </c>
      <c r="AQ4" s="1">
        <v>60</v>
      </c>
      <c r="AR4" s="1">
        <v>0</v>
      </c>
      <c r="AS4" s="1">
        <f>+SUM(MIT_InfraMR[[#This Row],[B.02.1 - Parque de Coches Eléctricos Motrices]:[B.02.3 - Parque de Coches Eléctricos Motrices Tipo R]])</f>
        <v>345</v>
      </c>
      <c r="AT4" s="1">
        <v>0</v>
      </c>
      <c r="AU4" s="1">
        <v>2</v>
      </c>
      <c r="AV4" s="1">
        <v>2</v>
      </c>
      <c r="AW4" s="1">
        <f>+SUM(MIT_InfraMR[[#This Row],[B.03.1 - Parque de Coches Motores Motrices Remolcados]:[B.03.3 - Parque de Coches Motores Motrices Cabina]])</f>
        <v>4</v>
      </c>
      <c r="AX4" s="1">
        <v>29</v>
      </c>
      <c r="AY4" s="1">
        <v>4</v>
      </c>
      <c r="AZ4" s="1">
        <v>0</v>
      </c>
      <c r="BA4" s="1">
        <v>14</v>
      </c>
      <c r="BB4" s="1">
        <v>0</v>
      </c>
      <c r="BC4" s="1">
        <f t="shared" si="7"/>
        <v>47</v>
      </c>
      <c r="BD4" s="1">
        <v>0</v>
      </c>
      <c r="BE4" s="1">
        <v>5</v>
      </c>
      <c r="BF4" s="16">
        <v>1676</v>
      </c>
    </row>
    <row r="5" spans="1:59">
      <c r="A5" s="1">
        <v>1993</v>
      </c>
      <c r="B5" s="1" t="s">
        <v>118</v>
      </c>
      <c r="C5" s="12">
        <v>54.8</v>
      </c>
      <c r="D5" s="12">
        <v>77.59</v>
      </c>
      <c r="E5" s="12">
        <v>0</v>
      </c>
      <c r="F5" s="12">
        <v>52.57</v>
      </c>
      <c r="G5" s="12">
        <f t="shared" si="0"/>
        <v>184.95999999999998</v>
      </c>
      <c r="H5" s="12">
        <f>+MIT_InfraMR[[#This Row],[Total Líneas de Explotación ]]</f>
        <v>184.95999999999998</v>
      </c>
      <c r="I5" s="12">
        <v>196.96800000000002</v>
      </c>
      <c r="J5" s="12">
        <v>209.97</v>
      </c>
      <c r="K5" s="12">
        <v>12.2</v>
      </c>
      <c r="L5" s="12">
        <v>116.54</v>
      </c>
      <c r="M5" s="12">
        <v>8</v>
      </c>
      <c r="N5" s="12">
        <f>+MIT_InfraMR[[#This Row],[A.03.1 -  Longitud de Vías de Explotación No Electrificadas Troncales y Ramales (vía principal) (km)]]+MIT_InfraMR[[#This Row],[A.04.1 -  Longitud de Vías de Explotación Electrificadas Troncales y Ramales (vía principal) (km)]]</f>
        <v>326.51</v>
      </c>
      <c r="O5" s="12">
        <f>+MIT_InfraMR[[#This Row],[Total Vías (excluido Auxiliares)]]</f>
        <v>326.51</v>
      </c>
      <c r="P5" s="1">
        <v>40</v>
      </c>
      <c r="Q5" s="1">
        <v>15</v>
      </c>
      <c r="R5" s="1">
        <v>1</v>
      </c>
      <c r="S5" s="1">
        <f t="shared" si="1"/>
        <v>56</v>
      </c>
      <c r="T5" s="1">
        <v>38</v>
      </c>
      <c r="U5" s="1">
        <v>82</v>
      </c>
      <c r="V5" s="1">
        <v>0</v>
      </c>
      <c r="W5" s="1">
        <v>15</v>
      </c>
      <c r="X5" s="1">
        <v>2</v>
      </c>
      <c r="Y5" s="1">
        <f t="shared" si="2"/>
        <v>137</v>
      </c>
      <c r="Z5" s="1">
        <v>35</v>
      </c>
      <c r="AA5" s="1">
        <v>18</v>
      </c>
      <c r="AB5" s="1">
        <f>+MIT_InfraMR[[#This Row],[Total Pasos Vehiculares a Nivel]]</f>
        <v>137</v>
      </c>
      <c r="AC5" s="1">
        <f t="shared" si="3"/>
        <v>190</v>
      </c>
      <c r="AD5" s="1">
        <v>10</v>
      </c>
      <c r="AE5" s="1">
        <v>21</v>
      </c>
      <c r="AF5" s="1">
        <v>107</v>
      </c>
      <c r="AG5" s="1">
        <f t="shared" si="4"/>
        <v>138</v>
      </c>
      <c r="AH5" s="12">
        <v>46</v>
      </c>
      <c r="AI5" s="12">
        <v>0</v>
      </c>
      <c r="AJ5" s="12">
        <v>133</v>
      </c>
      <c r="AK5" s="12">
        <f t="shared" si="5"/>
        <v>179</v>
      </c>
      <c r="AL5" s="1">
        <v>0</v>
      </c>
      <c r="AM5" s="1">
        <v>18</v>
      </c>
      <c r="AN5" s="1">
        <v>0</v>
      </c>
      <c r="AO5" s="1">
        <f t="shared" si="6"/>
        <v>18</v>
      </c>
      <c r="AP5" s="1">
        <v>285</v>
      </c>
      <c r="AQ5" s="1">
        <v>60</v>
      </c>
      <c r="AR5" s="1">
        <v>0</v>
      </c>
      <c r="AS5" s="1">
        <f>+SUM(MIT_InfraMR[[#This Row],[B.02.1 - Parque de Coches Eléctricos Motrices]:[B.02.3 - Parque de Coches Eléctricos Motrices Tipo R]])</f>
        <v>345</v>
      </c>
      <c r="AT5" s="1">
        <v>0</v>
      </c>
      <c r="AU5" s="1">
        <v>2</v>
      </c>
      <c r="AV5" s="1">
        <v>2</v>
      </c>
      <c r="AW5" s="1">
        <f>+SUM(MIT_InfraMR[[#This Row],[B.03.1 - Parque de Coches Motores Motrices Remolcados]:[B.03.3 - Parque de Coches Motores Motrices Cabina]])</f>
        <v>4</v>
      </c>
      <c r="AX5" s="1">
        <v>29</v>
      </c>
      <c r="AY5" s="1">
        <v>4</v>
      </c>
      <c r="AZ5" s="1">
        <v>0</v>
      </c>
      <c r="BA5" s="1">
        <v>14</v>
      </c>
      <c r="BB5" s="1">
        <v>0</v>
      </c>
      <c r="BC5" s="1">
        <f t="shared" si="7"/>
        <v>47</v>
      </c>
      <c r="BD5" s="1">
        <v>0</v>
      </c>
      <c r="BE5" s="1">
        <v>5</v>
      </c>
      <c r="BF5" s="16">
        <v>1676</v>
      </c>
    </row>
    <row r="6" spans="1:59">
      <c r="A6" s="1">
        <v>1993</v>
      </c>
      <c r="B6" s="1" t="s">
        <v>119</v>
      </c>
      <c r="C6" s="12">
        <v>54.8</v>
      </c>
      <c r="D6" s="12">
        <v>77.59</v>
      </c>
      <c r="E6" s="12">
        <v>0</v>
      </c>
      <c r="F6" s="12">
        <v>52.57</v>
      </c>
      <c r="G6" s="12">
        <f t="shared" si="0"/>
        <v>184.95999999999998</v>
      </c>
      <c r="H6" s="12">
        <f>+MIT_InfraMR[[#This Row],[Total Líneas de Explotación ]]</f>
        <v>184.95999999999998</v>
      </c>
      <c r="I6" s="12">
        <v>196.96800000000002</v>
      </c>
      <c r="J6" s="12">
        <v>209.97</v>
      </c>
      <c r="K6" s="12">
        <v>12.2</v>
      </c>
      <c r="L6" s="12">
        <v>116.54</v>
      </c>
      <c r="M6" s="12">
        <v>8</v>
      </c>
      <c r="N6" s="12">
        <f>+MIT_InfraMR[[#This Row],[A.03.1 -  Longitud de Vías de Explotación No Electrificadas Troncales y Ramales (vía principal) (km)]]+MIT_InfraMR[[#This Row],[A.04.1 -  Longitud de Vías de Explotación Electrificadas Troncales y Ramales (vía principal) (km)]]</f>
        <v>326.51</v>
      </c>
      <c r="O6" s="12">
        <f>+MIT_InfraMR[[#This Row],[Total Vías (excluido Auxiliares)]]</f>
        <v>326.51</v>
      </c>
      <c r="P6" s="1">
        <v>40</v>
      </c>
      <c r="Q6" s="1">
        <v>15</v>
      </c>
      <c r="R6" s="1">
        <v>1</v>
      </c>
      <c r="S6" s="1">
        <f t="shared" si="1"/>
        <v>56</v>
      </c>
      <c r="T6" s="1">
        <v>38</v>
      </c>
      <c r="U6" s="1">
        <v>82</v>
      </c>
      <c r="V6" s="1">
        <v>0</v>
      </c>
      <c r="W6" s="1">
        <v>15</v>
      </c>
      <c r="X6" s="1">
        <v>2</v>
      </c>
      <c r="Y6" s="1">
        <f t="shared" si="2"/>
        <v>137</v>
      </c>
      <c r="Z6" s="1">
        <v>35</v>
      </c>
      <c r="AA6" s="1">
        <v>18</v>
      </c>
      <c r="AB6" s="1">
        <f>+MIT_InfraMR[[#This Row],[Total Pasos Vehiculares a Nivel]]</f>
        <v>137</v>
      </c>
      <c r="AC6" s="1">
        <f t="shared" si="3"/>
        <v>190</v>
      </c>
      <c r="AD6" s="1">
        <v>10</v>
      </c>
      <c r="AE6" s="1">
        <v>21</v>
      </c>
      <c r="AF6" s="1">
        <v>107</v>
      </c>
      <c r="AG6" s="1">
        <f t="shared" si="4"/>
        <v>138</v>
      </c>
      <c r="AH6" s="12">
        <v>46</v>
      </c>
      <c r="AI6" s="12">
        <v>0</v>
      </c>
      <c r="AJ6" s="12">
        <v>133</v>
      </c>
      <c r="AK6" s="12">
        <f t="shared" si="5"/>
        <v>179</v>
      </c>
      <c r="AL6" s="1">
        <v>0</v>
      </c>
      <c r="AM6" s="1">
        <v>18</v>
      </c>
      <c r="AN6" s="1">
        <v>0</v>
      </c>
      <c r="AO6" s="1">
        <f t="shared" si="6"/>
        <v>18</v>
      </c>
      <c r="AP6" s="1">
        <v>285</v>
      </c>
      <c r="AQ6" s="1">
        <v>60</v>
      </c>
      <c r="AR6" s="1">
        <v>0</v>
      </c>
      <c r="AS6" s="1">
        <f>+SUM(MIT_InfraMR[[#This Row],[B.02.1 - Parque de Coches Eléctricos Motrices]:[B.02.3 - Parque de Coches Eléctricos Motrices Tipo R]])</f>
        <v>345</v>
      </c>
      <c r="AT6" s="1">
        <v>0</v>
      </c>
      <c r="AU6" s="1">
        <v>2</v>
      </c>
      <c r="AV6" s="1">
        <v>2</v>
      </c>
      <c r="AW6" s="1">
        <f>+SUM(MIT_InfraMR[[#This Row],[B.03.1 - Parque de Coches Motores Motrices Remolcados]:[B.03.3 - Parque de Coches Motores Motrices Cabina]])</f>
        <v>4</v>
      </c>
      <c r="AX6" s="1">
        <v>29</v>
      </c>
      <c r="AY6" s="1">
        <v>4</v>
      </c>
      <c r="AZ6" s="1">
        <v>0</v>
      </c>
      <c r="BA6" s="1">
        <v>14</v>
      </c>
      <c r="BB6" s="1">
        <v>0</v>
      </c>
      <c r="BC6" s="1">
        <f t="shared" si="7"/>
        <v>47</v>
      </c>
      <c r="BD6" s="1">
        <v>0</v>
      </c>
      <c r="BE6" s="1">
        <v>5</v>
      </c>
      <c r="BF6" s="16">
        <v>1676</v>
      </c>
    </row>
    <row r="7" spans="1:59">
      <c r="A7" s="1">
        <v>1993</v>
      </c>
      <c r="B7" s="1" t="s">
        <v>120</v>
      </c>
      <c r="C7" s="12">
        <v>54.8</v>
      </c>
      <c r="D7" s="12">
        <v>77.59</v>
      </c>
      <c r="E7" s="12">
        <v>0</v>
      </c>
      <c r="F7" s="12">
        <v>52.57</v>
      </c>
      <c r="G7" s="12">
        <f t="shared" si="0"/>
        <v>184.95999999999998</v>
      </c>
      <c r="H7" s="12">
        <f>+MIT_InfraMR[[#This Row],[Total Líneas de Explotación ]]</f>
        <v>184.95999999999998</v>
      </c>
      <c r="I7" s="12">
        <v>196.96800000000002</v>
      </c>
      <c r="J7" s="12">
        <v>209.97</v>
      </c>
      <c r="K7" s="12">
        <v>12.2</v>
      </c>
      <c r="L7" s="12">
        <v>116.54</v>
      </c>
      <c r="M7" s="12">
        <v>8</v>
      </c>
      <c r="N7" s="12">
        <f>+MIT_InfraMR[[#This Row],[A.03.1 -  Longitud de Vías de Explotación No Electrificadas Troncales y Ramales (vía principal) (km)]]+MIT_InfraMR[[#This Row],[A.04.1 -  Longitud de Vías de Explotación Electrificadas Troncales y Ramales (vía principal) (km)]]</f>
        <v>326.51</v>
      </c>
      <c r="O7" s="12">
        <f>+MIT_InfraMR[[#This Row],[Total Vías (excluido Auxiliares)]]</f>
        <v>326.51</v>
      </c>
      <c r="P7" s="1">
        <v>40</v>
      </c>
      <c r="Q7" s="1">
        <v>15</v>
      </c>
      <c r="R7" s="1">
        <v>1</v>
      </c>
      <c r="S7" s="1">
        <f t="shared" si="1"/>
        <v>56</v>
      </c>
      <c r="T7" s="1">
        <v>38</v>
      </c>
      <c r="U7" s="1">
        <v>82</v>
      </c>
      <c r="V7" s="1">
        <v>0</v>
      </c>
      <c r="W7" s="1">
        <v>15</v>
      </c>
      <c r="X7" s="1">
        <v>2</v>
      </c>
      <c r="Y7" s="1">
        <f t="shared" si="2"/>
        <v>137</v>
      </c>
      <c r="Z7" s="1">
        <v>35</v>
      </c>
      <c r="AA7" s="1">
        <v>18</v>
      </c>
      <c r="AB7" s="1">
        <f>+MIT_InfraMR[[#This Row],[Total Pasos Vehiculares a Nivel]]</f>
        <v>137</v>
      </c>
      <c r="AC7" s="1">
        <f t="shared" si="3"/>
        <v>190</v>
      </c>
      <c r="AD7" s="1">
        <v>10</v>
      </c>
      <c r="AE7" s="1">
        <v>21</v>
      </c>
      <c r="AF7" s="1">
        <v>107</v>
      </c>
      <c r="AG7" s="1">
        <f t="shared" si="4"/>
        <v>138</v>
      </c>
      <c r="AH7" s="12">
        <v>46</v>
      </c>
      <c r="AI7" s="12">
        <v>0</v>
      </c>
      <c r="AJ7" s="12">
        <v>133</v>
      </c>
      <c r="AK7" s="12">
        <f t="shared" si="5"/>
        <v>179</v>
      </c>
      <c r="AL7" s="1">
        <v>0</v>
      </c>
      <c r="AM7" s="1">
        <v>18</v>
      </c>
      <c r="AN7" s="1">
        <v>0</v>
      </c>
      <c r="AO7" s="1">
        <f t="shared" si="6"/>
        <v>18</v>
      </c>
      <c r="AP7" s="1">
        <v>285</v>
      </c>
      <c r="AQ7" s="1">
        <v>60</v>
      </c>
      <c r="AR7" s="1">
        <v>0</v>
      </c>
      <c r="AS7" s="1">
        <f>+SUM(MIT_InfraMR[[#This Row],[B.02.1 - Parque de Coches Eléctricos Motrices]:[B.02.3 - Parque de Coches Eléctricos Motrices Tipo R]])</f>
        <v>345</v>
      </c>
      <c r="AT7" s="1">
        <v>0</v>
      </c>
      <c r="AU7" s="1">
        <v>2</v>
      </c>
      <c r="AV7" s="1">
        <v>2</v>
      </c>
      <c r="AW7" s="1">
        <f>+SUM(MIT_InfraMR[[#This Row],[B.03.1 - Parque de Coches Motores Motrices Remolcados]:[B.03.3 - Parque de Coches Motores Motrices Cabina]])</f>
        <v>4</v>
      </c>
      <c r="AX7" s="1">
        <v>29</v>
      </c>
      <c r="AY7" s="1">
        <v>4</v>
      </c>
      <c r="AZ7" s="1">
        <v>0</v>
      </c>
      <c r="BA7" s="1">
        <v>14</v>
      </c>
      <c r="BB7" s="1">
        <v>0</v>
      </c>
      <c r="BC7" s="1">
        <f t="shared" si="7"/>
        <v>47</v>
      </c>
      <c r="BD7" s="1">
        <v>0</v>
      </c>
      <c r="BE7" s="1">
        <v>5</v>
      </c>
      <c r="BF7" s="16">
        <v>1676</v>
      </c>
    </row>
    <row r="8" spans="1:59">
      <c r="A8" s="1">
        <v>1993</v>
      </c>
      <c r="B8" s="1" t="s">
        <v>121</v>
      </c>
      <c r="C8" s="12">
        <v>54.8</v>
      </c>
      <c r="D8" s="12">
        <v>77.59</v>
      </c>
      <c r="E8" s="12">
        <v>0</v>
      </c>
      <c r="F8" s="12">
        <v>52.57</v>
      </c>
      <c r="G8" s="12">
        <f t="shared" si="0"/>
        <v>184.95999999999998</v>
      </c>
      <c r="H8" s="12">
        <f>+MIT_InfraMR[[#This Row],[Total Líneas de Explotación ]]</f>
        <v>184.95999999999998</v>
      </c>
      <c r="I8" s="12">
        <v>196.96800000000002</v>
      </c>
      <c r="J8" s="12">
        <v>209.97</v>
      </c>
      <c r="K8" s="12">
        <v>12.2</v>
      </c>
      <c r="L8" s="12">
        <v>116.54</v>
      </c>
      <c r="M8" s="12">
        <v>8</v>
      </c>
      <c r="N8" s="12">
        <f>+MIT_InfraMR[[#This Row],[A.03.1 -  Longitud de Vías de Explotación No Electrificadas Troncales y Ramales (vía principal) (km)]]+MIT_InfraMR[[#This Row],[A.04.1 -  Longitud de Vías de Explotación Electrificadas Troncales y Ramales (vía principal) (km)]]</f>
        <v>326.51</v>
      </c>
      <c r="O8" s="12">
        <f>+MIT_InfraMR[[#This Row],[Total Vías (excluido Auxiliares)]]</f>
        <v>326.51</v>
      </c>
      <c r="P8" s="1">
        <v>40</v>
      </c>
      <c r="Q8" s="1">
        <v>15</v>
      </c>
      <c r="R8" s="1">
        <v>1</v>
      </c>
      <c r="S8" s="1">
        <f t="shared" si="1"/>
        <v>56</v>
      </c>
      <c r="T8" s="1">
        <v>38</v>
      </c>
      <c r="U8" s="1">
        <v>82</v>
      </c>
      <c r="V8" s="1">
        <v>0</v>
      </c>
      <c r="W8" s="1">
        <v>15</v>
      </c>
      <c r="X8" s="1">
        <v>2</v>
      </c>
      <c r="Y8" s="1">
        <f t="shared" si="2"/>
        <v>137</v>
      </c>
      <c r="Z8" s="1">
        <v>35</v>
      </c>
      <c r="AA8" s="1">
        <v>18</v>
      </c>
      <c r="AB8" s="1">
        <f>+MIT_InfraMR[[#This Row],[Total Pasos Vehiculares a Nivel]]</f>
        <v>137</v>
      </c>
      <c r="AC8" s="1">
        <f t="shared" si="3"/>
        <v>190</v>
      </c>
      <c r="AD8" s="1">
        <v>10</v>
      </c>
      <c r="AE8" s="1">
        <v>21</v>
      </c>
      <c r="AF8" s="1">
        <v>107</v>
      </c>
      <c r="AG8" s="1">
        <f t="shared" si="4"/>
        <v>138</v>
      </c>
      <c r="AH8" s="12">
        <v>46</v>
      </c>
      <c r="AI8" s="12">
        <v>0</v>
      </c>
      <c r="AJ8" s="12">
        <v>133</v>
      </c>
      <c r="AK8" s="12">
        <f t="shared" si="5"/>
        <v>179</v>
      </c>
      <c r="AL8" s="1">
        <v>0</v>
      </c>
      <c r="AM8" s="1">
        <v>18</v>
      </c>
      <c r="AN8" s="1">
        <v>0</v>
      </c>
      <c r="AO8" s="1">
        <f t="shared" si="6"/>
        <v>18</v>
      </c>
      <c r="AP8" s="1">
        <v>285</v>
      </c>
      <c r="AQ8" s="1">
        <v>60</v>
      </c>
      <c r="AR8" s="1">
        <v>0</v>
      </c>
      <c r="AS8" s="1">
        <f>+SUM(MIT_InfraMR[[#This Row],[B.02.1 - Parque de Coches Eléctricos Motrices]:[B.02.3 - Parque de Coches Eléctricos Motrices Tipo R]])</f>
        <v>345</v>
      </c>
      <c r="AT8" s="1">
        <v>0</v>
      </c>
      <c r="AU8" s="1">
        <v>2</v>
      </c>
      <c r="AV8" s="1">
        <v>2</v>
      </c>
      <c r="AW8" s="1">
        <f>+SUM(MIT_InfraMR[[#This Row],[B.03.1 - Parque de Coches Motores Motrices Remolcados]:[B.03.3 - Parque de Coches Motores Motrices Cabina]])</f>
        <v>4</v>
      </c>
      <c r="AX8" s="1">
        <v>29</v>
      </c>
      <c r="AY8" s="1">
        <v>4</v>
      </c>
      <c r="AZ8" s="1">
        <v>0</v>
      </c>
      <c r="BA8" s="1">
        <v>14</v>
      </c>
      <c r="BB8" s="1">
        <v>0</v>
      </c>
      <c r="BC8" s="1">
        <f t="shared" si="7"/>
        <v>47</v>
      </c>
      <c r="BD8" s="1">
        <v>0</v>
      </c>
      <c r="BE8" s="1">
        <v>5</v>
      </c>
      <c r="BF8" s="16">
        <v>1676</v>
      </c>
    </row>
    <row r="9" spans="1:59">
      <c r="A9" s="1">
        <v>1993</v>
      </c>
      <c r="B9" s="1" t="s">
        <v>122</v>
      </c>
      <c r="C9" s="12">
        <v>54.8</v>
      </c>
      <c r="D9" s="12">
        <v>77.59</v>
      </c>
      <c r="E9" s="12">
        <v>0</v>
      </c>
      <c r="F9" s="12">
        <v>52.57</v>
      </c>
      <c r="G9" s="12">
        <f t="shared" si="0"/>
        <v>184.95999999999998</v>
      </c>
      <c r="H9" s="12">
        <f>+MIT_InfraMR[[#This Row],[Total Líneas de Explotación ]]</f>
        <v>184.95999999999998</v>
      </c>
      <c r="I9" s="12">
        <v>196.96800000000002</v>
      </c>
      <c r="J9" s="12">
        <v>209.97</v>
      </c>
      <c r="K9" s="12">
        <v>12.2</v>
      </c>
      <c r="L9" s="12">
        <v>116.54</v>
      </c>
      <c r="M9" s="12">
        <v>8</v>
      </c>
      <c r="N9" s="12">
        <f>+MIT_InfraMR[[#This Row],[A.03.1 -  Longitud de Vías de Explotación No Electrificadas Troncales y Ramales (vía principal) (km)]]+MIT_InfraMR[[#This Row],[A.04.1 -  Longitud de Vías de Explotación Electrificadas Troncales y Ramales (vía principal) (km)]]</f>
        <v>326.51</v>
      </c>
      <c r="O9" s="12">
        <f>+MIT_InfraMR[[#This Row],[Total Vías (excluido Auxiliares)]]</f>
        <v>326.51</v>
      </c>
      <c r="P9" s="1">
        <v>40</v>
      </c>
      <c r="Q9" s="1">
        <v>15</v>
      </c>
      <c r="R9" s="1">
        <v>1</v>
      </c>
      <c r="S9" s="1">
        <f t="shared" si="1"/>
        <v>56</v>
      </c>
      <c r="T9" s="1">
        <v>38</v>
      </c>
      <c r="U9" s="1">
        <v>82</v>
      </c>
      <c r="V9" s="1">
        <v>0</v>
      </c>
      <c r="W9" s="1">
        <v>15</v>
      </c>
      <c r="X9" s="1">
        <v>2</v>
      </c>
      <c r="Y9" s="1">
        <f t="shared" si="2"/>
        <v>137</v>
      </c>
      <c r="Z9" s="1">
        <v>35</v>
      </c>
      <c r="AA9" s="1">
        <v>18</v>
      </c>
      <c r="AB9" s="1">
        <f>+MIT_InfraMR[[#This Row],[Total Pasos Vehiculares a Nivel]]</f>
        <v>137</v>
      </c>
      <c r="AC9" s="1">
        <f t="shared" si="3"/>
        <v>190</v>
      </c>
      <c r="AD9" s="1">
        <v>10</v>
      </c>
      <c r="AE9" s="1">
        <v>21</v>
      </c>
      <c r="AF9" s="1">
        <v>107</v>
      </c>
      <c r="AG9" s="1">
        <f t="shared" si="4"/>
        <v>138</v>
      </c>
      <c r="AH9" s="12">
        <v>46</v>
      </c>
      <c r="AI9" s="12">
        <v>0</v>
      </c>
      <c r="AJ9" s="12">
        <v>133</v>
      </c>
      <c r="AK9" s="12">
        <f t="shared" si="5"/>
        <v>179</v>
      </c>
      <c r="AL9" s="1">
        <v>0</v>
      </c>
      <c r="AM9" s="1">
        <v>18</v>
      </c>
      <c r="AN9" s="1">
        <v>0</v>
      </c>
      <c r="AO9" s="1">
        <f t="shared" si="6"/>
        <v>18</v>
      </c>
      <c r="AP9" s="1">
        <v>285</v>
      </c>
      <c r="AQ9" s="1">
        <v>60</v>
      </c>
      <c r="AR9" s="1">
        <v>0</v>
      </c>
      <c r="AS9" s="1">
        <f>+SUM(MIT_InfraMR[[#This Row],[B.02.1 - Parque de Coches Eléctricos Motrices]:[B.02.3 - Parque de Coches Eléctricos Motrices Tipo R]])</f>
        <v>345</v>
      </c>
      <c r="AT9" s="1">
        <v>0</v>
      </c>
      <c r="AU9" s="1">
        <v>2</v>
      </c>
      <c r="AV9" s="1">
        <v>2</v>
      </c>
      <c r="AW9" s="1">
        <f>+SUM(MIT_InfraMR[[#This Row],[B.03.1 - Parque de Coches Motores Motrices Remolcados]:[B.03.3 - Parque de Coches Motores Motrices Cabina]])</f>
        <v>4</v>
      </c>
      <c r="AX9" s="1">
        <v>29</v>
      </c>
      <c r="AY9" s="1">
        <v>4</v>
      </c>
      <c r="AZ9" s="1">
        <v>0</v>
      </c>
      <c r="BA9" s="1">
        <v>14</v>
      </c>
      <c r="BB9" s="1">
        <v>0</v>
      </c>
      <c r="BC9" s="1">
        <f t="shared" si="7"/>
        <v>47</v>
      </c>
      <c r="BD9" s="1">
        <v>0</v>
      </c>
      <c r="BE9" s="1">
        <v>5</v>
      </c>
      <c r="BF9" s="16">
        <v>1676</v>
      </c>
    </row>
    <row r="10" spans="1:59">
      <c r="A10" s="1">
        <v>1993</v>
      </c>
      <c r="B10" s="1" t="s">
        <v>123</v>
      </c>
      <c r="C10" s="12">
        <v>54.8</v>
      </c>
      <c r="D10" s="12">
        <v>77.59</v>
      </c>
      <c r="E10" s="12">
        <v>0</v>
      </c>
      <c r="F10" s="12">
        <v>52.57</v>
      </c>
      <c r="G10" s="12">
        <f t="shared" si="0"/>
        <v>184.95999999999998</v>
      </c>
      <c r="H10" s="12">
        <f>+MIT_InfraMR[[#This Row],[Total Líneas de Explotación ]]</f>
        <v>184.95999999999998</v>
      </c>
      <c r="I10" s="12">
        <v>196.96800000000002</v>
      </c>
      <c r="J10" s="12">
        <v>209.97</v>
      </c>
      <c r="K10" s="12">
        <v>12.2</v>
      </c>
      <c r="L10" s="12">
        <v>116.54</v>
      </c>
      <c r="M10" s="12">
        <v>8</v>
      </c>
      <c r="N10" s="12">
        <f>+MIT_InfraMR[[#This Row],[A.03.1 -  Longitud de Vías de Explotación No Electrificadas Troncales y Ramales (vía principal) (km)]]+MIT_InfraMR[[#This Row],[A.04.1 -  Longitud de Vías de Explotación Electrificadas Troncales y Ramales (vía principal) (km)]]</f>
        <v>326.51</v>
      </c>
      <c r="O10" s="12">
        <f>+MIT_InfraMR[[#This Row],[Total Vías (excluido Auxiliares)]]</f>
        <v>326.51</v>
      </c>
      <c r="P10" s="1">
        <v>40</v>
      </c>
      <c r="Q10" s="1">
        <v>15</v>
      </c>
      <c r="R10" s="1">
        <v>1</v>
      </c>
      <c r="S10" s="1">
        <f t="shared" si="1"/>
        <v>56</v>
      </c>
      <c r="T10" s="1">
        <v>38</v>
      </c>
      <c r="U10" s="1">
        <v>82</v>
      </c>
      <c r="V10" s="1">
        <v>0</v>
      </c>
      <c r="W10" s="1">
        <v>15</v>
      </c>
      <c r="X10" s="1">
        <v>2</v>
      </c>
      <c r="Y10" s="1">
        <f t="shared" si="2"/>
        <v>137</v>
      </c>
      <c r="Z10" s="1">
        <v>35</v>
      </c>
      <c r="AA10" s="1">
        <v>18</v>
      </c>
      <c r="AB10" s="1">
        <f>+MIT_InfraMR[[#This Row],[Total Pasos Vehiculares a Nivel]]</f>
        <v>137</v>
      </c>
      <c r="AC10" s="1">
        <f t="shared" si="3"/>
        <v>190</v>
      </c>
      <c r="AD10" s="1">
        <v>10</v>
      </c>
      <c r="AE10" s="1">
        <v>21</v>
      </c>
      <c r="AF10" s="1">
        <v>107</v>
      </c>
      <c r="AG10" s="1">
        <f t="shared" si="4"/>
        <v>138</v>
      </c>
      <c r="AH10" s="12">
        <v>46</v>
      </c>
      <c r="AI10" s="12">
        <v>0</v>
      </c>
      <c r="AJ10" s="12">
        <v>133</v>
      </c>
      <c r="AK10" s="12">
        <f t="shared" si="5"/>
        <v>179</v>
      </c>
      <c r="AL10" s="1">
        <v>0</v>
      </c>
      <c r="AM10" s="1">
        <v>18</v>
      </c>
      <c r="AN10" s="1">
        <v>0</v>
      </c>
      <c r="AO10" s="1">
        <f t="shared" si="6"/>
        <v>18</v>
      </c>
      <c r="AP10" s="1">
        <v>285</v>
      </c>
      <c r="AQ10" s="1">
        <v>60</v>
      </c>
      <c r="AR10" s="1">
        <v>0</v>
      </c>
      <c r="AS10" s="1">
        <f>+SUM(MIT_InfraMR[[#This Row],[B.02.1 - Parque de Coches Eléctricos Motrices]:[B.02.3 - Parque de Coches Eléctricos Motrices Tipo R]])</f>
        <v>345</v>
      </c>
      <c r="AT10" s="1">
        <v>0</v>
      </c>
      <c r="AU10" s="1">
        <v>2</v>
      </c>
      <c r="AV10" s="1">
        <v>2</v>
      </c>
      <c r="AW10" s="1">
        <f>+SUM(MIT_InfraMR[[#This Row],[B.03.1 - Parque de Coches Motores Motrices Remolcados]:[B.03.3 - Parque de Coches Motores Motrices Cabina]])</f>
        <v>4</v>
      </c>
      <c r="AX10" s="1">
        <v>29</v>
      </c>
      <c r="AY10" s="1">
        <v>4</v>
      </c>
      <c r="AZ10" s="1">
        <v>0</v>
      </c>
      <c r="BA10" s="1">
        <v>14</v>
      </c>
      <c r="BB10" s="1">
        <v>0</v>
      </c>
      <c r="BC10" s="1">
        <f t="shared" si="7"/>
        <v>47</v>
      </c>
      <c r="BD10" s="1">
        <v>0</v>
      </c>
      <c r="BE10" s="1">
        <v>5</v>
      </c>
      <c r="BF10" s="16">
        <v>1676</v>
      </c>
    </row>
    <row r="11" spans="1:59">
      <c r="A11" s="1">
        <v>1993</v>
      </c>
      <c r="B11" s="1" t="s">
        <v>124</v>
      </c>
      <c r="C11" s="12">
        <v>54.8</v>
      </c>
      <c r="D11" s="12">
        <v>77.59</v>
      </c>
      <c r="E11" s="12">
        <v>0</v>
      </c>
      <c r="F11" s="12">
        <v>52.57</v>
      </c>
      <c r="G11" s="12">
        <f t="shared" si="0"/>
        <v>184.95999999999998</v>
      </c>
      <c r="H11" s="12">
        <f>+MIT_InfraMR[[#This Row],[Total Líneas de Explotación ]]</f>
        <v>184.95999999999998</v>
      </c>
      <c r="I11" s="12">
        <v>196.96800000000002</v>
      </c>
      <c r="J11" s="12">
        <v>209.97</v>
      </c>
      <c r="K11" s="12">
        <v>12.2</v>
      </c>
      <c r="L11" s="12">
        <v>116.54</v>
      </c>
      <c r="M11" s="12">
        <v>8</v>
      </c>
      <c r="N11" s="12">
        <f>+MIT_InfraMR[[#This Row],[A.03.1 -  Longitud de Vías de Explotación No Electrificadas Troncales y Ramales (vía principal) (km)]]+MIT_InfraMR[[#This Row],[A.04.1 -  Longitud de Vías de Explotación Electrificadas Troncales y Ramales (vía principal) (km)]]</f>
        <v>326.51</v>
      </c>
      <c r="O11" s="12">
        <f>+MIT_InfraMR[[#This Row],[Total Vías (excluido Auxiliares)]]</f>
        <v>326.51</v>
      </c>
      <c r="P11" s="1">
        <v>40</v>
      </c>
      <c r="Q11" s="1">
        <v>15</v>
      </c>
      <c r="R11" s="1">
        <v>1</v>
      </c>
      <c r="S11" s="1">
        <f t="shared" si="1"/>
        <v>56</v>
      </c>
      <c r="T11" s="1">
        <v>38</v>
      </c>
      <c r="U11" s="1">
        <v>82</v>
      </c>
      <c r="V11" s="1">
        <v>0</v>
      </c>
      <c r="W11" s="1">
        <v>15</v>
      </c>
      <c r="X11" s="1">
        <v>2</v>
      </c>
      <c r="Y11" s="1">
        <f t="shared" si="2"/>
        <v>137</v>
      </c>
      <c r="Z11" s="1">
        <v>35</v>
      </c>
      <c r="AA11" s="1">
        <v>18</v>
      </c>
      <c r="AB11" s="1">
        <f>+MIT_InfraMR[[#This Row],[Total Pasos Vehiculares a Nivel]]</f>
        <v>137</v>
      </c>
      <c r="AC11" s="1">
        <f t="shared" si="3"/>
        <v>190</v>
      </c>
      <c r="AD11" s="1">
        <v>10</v>
      </c>
      <c r="AE11" s="1">
        <v>21</v>
      </c>
      <c r="AF11" s="1">
        <v>107</v>
      </c>
      <c r="AG11" s="1">
        <f t="shared" si="4"/>
        <v>138</v>
      </c>
      <c r="AH11" s="12">
        <v>46</v>
      </c>
      <c r="AI11" s="12">
        <v>0</v>
      </c>
      <c r="AJ11" s="12">
        <v>133</v>
      </c>
      <c r="AK11" s="12">
        <f t="shared" si="5"/>
        <v>179</v>
      </c>
      <c r="AL11" s="1">
        <v>0</v>
      </c>
      <c r="AM11" s="1">
        <v>18</v>
      </c>
      <c r="AN11" s="1">
        <v>0</v>
      </c>
      <c r="AO11" s="1">
        <f t="shared" si="6"/>
        <v>18</v>
      </c>
      <c r="AP11" s="1">
        <v>285</v>
      </c>
      <c r="AQ11" s="1">
        <v>60</v>
      </c>
      <c r="AR11" s="1">
        <v>0</v>
      </c>
      <c r="AS11" s="1">
        <f>+SUM(MIT_InfraMR[[#This Row],[B.02.1 - Parque de Coches Eléctricos Motrices]:[B.02.3 - Parque de Coches Eléctricos Motrices Tipo R]])</f>
        <v>345</v>
      </c>
      <c r="AT11" s="1">
        <v>0</v>
      </c>
      <c r="AU11" s="1">
        <v>2</v>
      </c>
      <c r="AV11" s="1">
        <v>2</v>
      </c>
      <c r="AW11" s="1">
        <f>+SUM(MIT_InfraMR[[#This Row],[B.03.1 - Parque de Coches Motores Motrices Remolcados]:[B.03.3 - Parque de Coches Motores Motrices Cabina]])</f>
        <v>4</v>
      </c>
      <c r="AX11" s="1">
        <v>29</v>
      </c>
      <c r="AY11" s="1">
        <v>4</v>
      </c>
      <c r="AZ11" s="1">
        <v>0</v>
      </c>
      <c r="BA11" s="1">
        <v>14</v>
      </c>
      <c r="BB11" s="1">
        <v>0</v>
      </c>
      <c r="BC11" s="1">
        <f t="shared" si="7"/>
        <v>47</v>
      </c>
      <c r="BD11" s="1">
        <v>0</v>
      </c>
      <c r="BE11" s="1">
        <v>5</v>
      </c>
      <c r="BF11" s="16">
        <v>1676</v>
      </c>
    </row>
    <row r="12" spans="1:59">
      <c r="A12" s="1">
        <v>1993</v>
      </c>
      <c r="B12" s="1" t="s">
        <v>125</v>
      </c>
      <c r="C12" s="12">
        <v>54.8</v>
      </c>
      <c r="D12" s="12">
        <v>77.59</v>
      </c>
      <c r="E12" s="12">
        <v>0</v>
      </c>
      <c r="F12" s="12">
        <v>52.57</v>
      </c>
      <c r="G12" s="12">
        <f t="shared" si="0"/>
        <v>184.95999999999998</v>
      </c>
      <c r="H12" s="12">
        <f>+MIT_InfraMR[[#This Row],[Total Líneas de Explotación ]]</f>
        <v>184.95999999999998</v>
      </c>
      <c r="I12" s="12">
        <v>196.96800000000002</v>
      </c>
      <c r="J12" s="12">
        <v>209.97</v>
      </c>
      <c r="K12" s="12">
        <v>12.2</v>
      </c>
      <c r="L12" s="12">
        <v>116.54</v>
      </c>
      <c r="M12" s="12">
        <v>8</v>
      </c>
      <c r="N12" s="12">
        <f>+MIT_InfraMR[[#This Row],[A.03.1 -  Longitud de Vías de Explotación No Electrificadas Troncales y Ramales (vía principal) (km)]]+MIT_InfraMR[[#This Row],[A.04.1 -  Longitud de Vías de Explotación Electrificadas Troncales y Ramales (vía principal) (km)]]</f>
        <v>326.51</v>
      </c>
      <c r="O12" s="12">
        <f>+MIT_InfraMR[[#This Row],[Total Vías (excluido Auxiliares)]]</f>
        <v>326.51</v>
      </c>
      <c r="P12" s="1">
        <v>40</v>
      </c>
      <c r="Q12" s="1">
        <v>15</v>
      </c>
      <c r="R12" s="1">
        <v>1</v>
      </c>
      <c r="S12" s="1">
        <f t="shared" si="1"/>
        <v>56</v>
      </c>
      <c r="T12" s="1">
        <v>38</v>
      </c>
      <c r="U12" s="1">
        <v>82</v>
      </c>
      <c r="V12" s="1">
        <v>0</v>
      </c>
      <c r="W12" s="1">
        <v>15</v>
      </c>
      <c r="X12" s="1">
        <v>2</v>
      </c>
      <c r="Y12" s="1">
        <f t="shared" si="2"/>
        <v>137</v>
      </c>
      <c r="Z12" s="1">
        <v>35</v>
      </c>
      <c r="AA12" s="1">
        <v>18</v>
      </c>
      <c r="AB12" s="1">
        <f>+MIT_InfraMR[[#This Row],[Total Pasos Vehiculares a Nivel]]</f>
        <v>137</v>
      </c>
      <c r="AC12" s="1">
        <f t="shared" si="3"/>
        <v>190</v>
      </c>
      <c r="AD12" s="1">
        <v>10</v>
      </c>
      <c r="AE12" s="1">
        <v>21</v>
      </c>
      <c r="AF12" s="1">
        <v>107</v>
      </c>
      <c r="AG12" s="1">
        <f t="shared" si="4"/>
        <v>138</v>
      </c>
      <c r="AH12" s="12">
        <v>46</v>
      </c>
      <c r="AI12" s="12">
        <v>0</v>
      </c>
      <c r="AJ12" s="12">
        <v>133</v>
      </c>
      <c r="AK12" s="12">
        <f t="shared" si="5"/>
        <v>179</v>
      </c>
      <c r="AL12" s="1">
        <v>0</v>
      </c>
      <c r="AM12" s="1">
        <v>18</v>
      </c>
      <c r="AN12" s="1">
        <v>0</v>
      </c>
      <c r="AO12" s="1">
        <f t="shared" si="6"/>
        <v>18</v>
      </c>
      <c r="AP12" s="1">
        <v>285</v>
      </c>
      <c r="AQ12" s="1">
        <v>60</v>
      </c>
      <c r="AR12" s="1">
        <v>0</v>
      </c>
      <c r="AS12" s="1">
        <f>+SUM(MIT_InfraMR[[#This Row],[B.02.1 - Parque de Coches Eléctricos Motrices]:[B.02.3 - Parque de Coches Eléctricos Motrices Tipo R]])</f>
        <v>345</v>
      </c>
      <c r="AT12" s="1">
        <v>0</v>
      </c>
      <c r="AU12" s="1">
        <v>2</v>
      </c>
      <c r="AV12" s="1">
        <v>2</v>
      </c>
      <c r="AW12" s="1">
        <f>+SUM(MIT_InfraMR[[#This Row],[B.03.1 - Parque de Coches Motores Motrices Remolcados]:[B.03.3 - Parque de Coches Motores Motrices Cabina]])</f>
        <v>4</v>
      </c>
      <c r="AX12" s="1">
        <v>29</v>
      </c>
      <c r="AY12" s="1">
        <v>4</v>
      </c>
      <c r="AZ12" s="1">
        <v>0</v>
      </c>
      <c r="BA12" s="1">
        <v>14</v>
      </c>
      <c r="BB12" s="1">
        <v>0</v>
      </c>
      <c r="BC12" s="1">
        <f t="shared" si="7"/>
        <v>47</v>
      </c>
      <c r="BD12" s="1">
        <v>0</v>
      </c>
      <c r="BE12" s="1">
        <v>5</v>
      </c>
      <c r="BF12" s="16">
        <v>1676</v>
      </c>
    </row>
    <row r="13" spans="1:59">
      <c r="A13" s="1">
        <v>1993</v>
      </c>
      <c r="B13" s="1" t="s">
        <v>126</v>
      </c>
      <c r="C13" s="12">
        <v>54.8</v>
      </c>
      <c r="D13" s="12">
        <v>77.59</v>
      </c>
      <c r="E13" s="12">
        <v>0</v>
      </c>
      <c r="F13" s="12">
        <v>52.57</v>
      </c>
      <c r="G13" s="12">
        <f t="shared" si="0"/>
        <v>184.95999999999998</v>
      </c>
      <c r="H13" s="12">
        <f>+MIT_InfraMR[[#This Row],[Total Líneas de Explotación ]]</f>
        <v>184.95999999999998</v>
      </c>
      <c r="I13" s="12">
        <v>196.96800000000002</v>
      </c>
      <c r="J13" s="12">
        <v>209.97</v>
      </c>
      <c r="K13" s="12">
        <v>12.2</v>
      </c>
      <c r="L13" s="12">
        <v>116.54</v>
      </c>
      <c r="M13" s="12">
        <v>8</v>
      </c>
      <c r="N13" s="12">
        <f>+MIT_InfraMR[[#This Row],[A.03.1 -  Longitud de Vías de Explotación No Electrificadas Troncales y Ramales (vía principal) (km)]]+MIT_InfraMR[[#This Row],[A.04.1 -  Longitud de Vías de Explotación Electrificadas Troncales y Ramales (vía principal) (km)]]</f>
        <v>326.51</v>
      </c>
      <c r="O13" s="12">
        <f>+MIT_InfraMR[[#This Row],[Total Vías (excluido Auxiliares)]]</f>
        <v>326.51</v>
      </c>
      <c r="P13" s="1">
        <v>40</v>
      </c>
      <c r="Q13" s="1">
        <v>15</v>
      </c>
      <c r="R13" s="1">
        <v>1</v>
      </c>
      <c r="S13" s="1">
        <f t="shared" si="1"/>
        <v>56</v>
      </c>
      <c r="T13" s="1">
        <v>38</v>
      </c>
      <c r="U13" s="1">
        <v>82</v>
      </c>
      <c r="V13" s="1">
        <v>0</v>
      </c>
      <c r="W13" s="1">
        <v>15</v>
      </c>
      <c r="X13" s="1">
        <v>2</v>
      </c>
      <c r="Y13" s="1">
        <f t="shared" si="2"/>
        <v>137</v>
      </c>
      <c r="Z13" s="1">
        <v>35</v>
      </c>
      <c r="AA13" s="1">
        <v>18</v>
      </c>
      <c r="AB13" s="1">
        <f>+MIT_InfraMR[[#This Row],[Total Pasos Vehiculares a Nivel]]</f>
        <v>137</v>
      </c>
      <c r="AC13" s="1">
        <f t="shared" si="3"/>
        <v>190</v>
      </c>
      <c r="AD13" s="1">
        <v>10</v>
      </c>
      <c r="AE13" s="1">
        <v>21</v>
      </c>
      <c r="AF13" s="1">
        <v>107</v>
      </c>
      <c r="AG13" s="1">
        <f t="shared" si="4"/>
        <v>138</v>
      </c>
      <c r="AH13" s="12">
        <v>46</v>
      </c>
      <c r="AI13" s="12">
        <v>0</v>
      </c>
      <c r="AJ13" s="12">
        <v>133</v>
      </c>
      <c r="AK13" s="12">
        <f t="shared" si="5"/>
        <v>179</v>
      </c>
      <c r="AL13" s="1">
        <v>0</v>
      </c>
      <c r="AM13" s="1">
        <v>18</v>
      </c>
      <c r="AN13" s="1">
        <v>0</v>
      </c>
      <c r="AO13" s="1">
        <f t="shared" si="6"/>
        <v>18</v>
      </c>
      <c r="AP13" s="1">
        <v>285</v>
      </c>
      <c r="AQ13" s="1">
        <v>60</v>
      </c>
      <c r="AR13" s="1">
        <v>0</v>
      </c>
      <c r="AS13" s="1">
        <f>+SUM(MIT_InfraMR[[#This Row],[B.02.1 - Parque de Coches Eléctricos Motrices]:[B.02.3 - Parque de Coches Eléctricos Motrices Tipo R]])</f>
        <v>345</v>
      </c>
      <c r="AT13" s="1">
        <v>0</v>
      </c>
      <c r="AU13" s="1">
        <v>2</v>
      </c>
      <c r="AV13" s="1">
        <v>2</v>
      </c>
      <c r="AW13" s="1">
        <f>+SUM(MIT_InfraMR[[#This Row],[B.03.1 - Parque de Coches Motores Motrices Remolcados]:[B.03.3 - Parque de Coches Motores Motrices Cabina]])</f>
        <v>4</v>
      </c>
      <c r="AX13" s="1">
        <v>29</v>
      </c>
      <c r="AY13" s="1">
        <v>4</v>
      </c>
      <c r="AZ13" s="1">
        <v>0</v>
      </c>
      <c r="BA13" s="1">
        <v>14</v>
      </c>
      <c r="BB13" s="1">
        <v>0</v>
      </c>
      <c r="BC13" s="1">
        <f t="shared" si="7"/>
        <v>47</v>
      </c>
      <c r="BD13" s="1">
        <v>0</v>
      </c>
      <c r="BE13" s="1">
        <v>5</v>
      </c>
      <c r="BF13" s="16">
        <v>1676</v>
      </c>
    </row>
    <row r="14" spans="1:59">
      <c r="A14" s="1">
        <v>1994</v>
      </c>
      <c r="B14" s="1" t="s">
        <v>115</v>
      </c>
      <c r="C14" s="12">
        <v>54.8</v>
      </c>
      <c r="D14" s="12">
        <v>77.59</v>
      </c>
      <c r="E14" s="12">
        <v>0</v>
      </c>
      <c r="F14" s="12">
        <v>52.57</v>
      </c>
      <c r="G14" s="12">
        <f t="shared" si="0"/>
        <v>184.95999999999998</v>
      </c>
      <c r="H14" s="12">
        <f>+MIT_InfraMR[[#This Row],[Total Líneas de Explotación ]]</f>
        <v>184.95999999999998</v>
      </c>
      <c r="I14" s="12">
        <v>196.96800000000002</v>
      </c>
      <c r="J14" s="12">
        <v>209.97</v>
      </c>
      <c r="K14" s="12">
        <v>12.2</v>
      </c>
      <c r="L14" s="12">
        <v>116.54</v>
      </c>
      <c r="M14" s="12">
        <v>8</v>
      </c>
      <c r="N14" s="12">
        <f>+MIT_InfraMR[[#This Row],[A.03.1 -  Longitud de Vías de Explotación No Electrificadas Troncales y Ramales (vía principal) (km)]]+MIT_InfraMR[[#This Row],[A.04.1 -  Longitud de Vías de Explotación Electrificadas Troncales y Ramales (vía principal) (km)]]</f>
        <v>326.51</v>
      </c>
      <c r="O14" s="12">
        <f>+MIT_InfraMR[[#This Row],[Total Vías (excluido Auxiliares)]]</f>
        <v>326.51</v>
      </c>
      <c r="P14" s="1">
        <v>40</v>
      </c>
      <c r="Q14" s="1">
        <v>15</v>
      </c>
      <c r="R14" s="1">
        <v>1</v>
      </c>
      <c r="S14" s="1">
        <f t="shared" si="1"/>
        <v>56</v>
      </c>
      <c r="T14" s="1">
        <v>38</v>
      </c>
      <c r="U14" s="1">
        <v>82</v>
      </c>
      <c r="V14" s="1">
        <v>0</v>
      </c>
      <c r="W14" s="1">
        <v>15</v>
      </c>
      <c r="X14" s="1">
        <v>2</v>
      </c>
      <c r="Y14" s="1">
        <f t="shared" si="2"/>
        <v>137</v>
      </c>
      <c r="Z14" s="1">
        <v>35</v>
      </c>
      <c r="AA14" s="1">
        <v>18</v>
      </c>
      <c r="AB14" s="1">
        <f>+MIT_InfraMR[[#This Row],[Total Pasos Vehiculares a Nivel]]</f>
        <v>137</v>
      </c>
      <c r="AC14" s="1">
        <f t="shared" si="3"/>
        <v>190</v>
      </c>
      <c r="AD14" s="1">
        <v>10</v>
      </c>
      <c r="AE14" s="1">
        <v>21</v>
      </c>
      <c r="AF14" s="1">
        <v>107</v>
      </c>
      <c r="AG14" s="1">
        <f t="shared" si="4"/>
        <v>138</v>
      </c>
      <c r="AH14" s="12">
        <v>46</v>
      </c>
      <c r="AI14" s="12">
        <v>0</v>
      </c>
      <c r="AJ14" s="12">
        <v>133</v>
      </c>
      <c r="AK14" s="12">
        <f t="shared" si="5"/>
        <v>179</v>
      </c>
      <c r="AL14" s="1">
        <v>0</v>
      </c>
      <c r="AM14" s="1">
        <v>18</v>
      </c>
      <c r="AN14" s="1">
        <v>0</v>
      </c>
      <c r="AO14" s="1">
        <f t="shared" si="6"/>
        <v>18</v>
      </c>
      <c r="AP14" s="1">
        <v>285</v>
      </c>
      <c r="AQ14" s="1">
        <v>60</v>
      </c>
      <c r="AR14" s="1">
        <v>0</v>
      </c>
      <c r="AS14" s="1">
        <f>+SUM(MIT_InfraMR[[#This Row],[B.02.1 - Parque de Coches Eléctricos Motrices]:[B.02.3 - Parque de Coches Eléctricos Motrices Tipo R]])</f>
        <v>345</v>
      </c>
      <c r="AT14" s="1">
        <v>0</v>
      </c>
      <c r="AU14" s="1">
        <v>2</v>
      </c>
      <c r="AV14" s="1">
        <v>2</v>
      </c>
      <c r="AW14" s="1">
        <f>+SUM(MIT_InfraMR[[#This Row],[B.03.1 - Parque de Coches Motores Motrices Remolcados]:[B.03.3 - Parque de Coches Motores Motrices Cabina]])</f>
        <v>4</v>
      </c>
      <c r="AX14" s="1">
        <v>29</v>
      </c>
      <c r="AY14" s="1">
        <v>4</v>
      </c>
      <c r="AZ14" s="1">
        <v>0</v>
      </c>
      <c r="BA14" s="1">
        <v>14</v>
      </c>
      <c r="BB14" s="1">
        <v>0</v>
      </c>
      <c r="BC14" s="1">
        <f t="shared" si="7"/>
        <v>47</v>
      </c>
      <c r="BD14" s="1">
        <v>0</v>
      </c>
      <c r="BE14" s="1">
        <v>5</v>
      </c>
      <c r="BF14" s="16">
        <v>1676</v>
      </c>
    </row>
    <row r="15" spans="1:59">
      <c r="A15" s="1">
        <v>1994</v>
      </c>
      <c r="B15" s="1" t="s">
        <v>116</v>
      </c>
      <c r="C15" s="12">
        <v>54.8</v>
      </c>
      <c r="D15" s="12">
        <v>77.59</v>
      </c>
      <c r="E15" s="12">
        <v>0</v>
      </c>
      <c r="F15" s="12">
        <v>52.57</v>
      </c>
      <c r="G15" s="12">
        <f t="shared" si="0"/>
        <v>184.95999999999998</v>
      </c>
      <c r="H15" s="12">
        <f>+MIT_InfraMR[[#This Row],[Total Líneas de Explotación ]]</f>
        <v>184.95999999999998</v>
      </c>
      <c r="I15" s="12">
        <v>196.96800000000002</v>
      </c>
      <c r="J15" s="12">
        <v>209.97</v>
      </c>
      <c r="K15" s="12">
        <v>12.2</v>
      </c>
      <c r="L15" s="12">
        <v>116.54</v>
      </c>
      <c r="M15" s="12">
        <v>8</v>
      </c>
      <c r="N15" s="12">
        <f>+MIT_InfraMR[[#This Row],[A.03.1 -  Longitud de Vías de Explotación No Electrificadas Troncales y Ramales (vía principal) (km)]]+MIT_InfraMR[[#This Row],[A.04.1 -  Longitud de Vías de Explotación Electrificadas Troncales y Ramales (vía principal) (km)]]</f>
        <v>326.51</v>
      </c>
      <c r="O15" s="12">
        <f>+MIT_InfraMR[[#This Row],[Total Vías (excluido Auxiliares)]]</f>
        <v>326.51</v>
      </c>
      <c r="P15" s="1">
        <v>40</v>
      </c>
      <c r="Q15" s="1">
        <v>15</v>
      </c>
      <c r="R15" s="1">
        <v>1</v>
      </c>
      <c r="S15" s="1">
        <f t="shared" si="1"/>
        <v>56</v>
      </c>
      <c r="T15" s="1">
        <v>38</v>
      </c>
      <c r="U15" s="1">
        <v>82</v>
      </c>
      <c r="V15" s="1">
        <v>0</v>
      </c>
      <c r="W15" s="1">
        <v>15</v>
      </c>
      <c r="X15" s="1">
        <v>2</v>
      </c>
      <c r="Y15" s="1">
        <f t="shared" si="2"/>
        <v>137</v>
      </c>
      <c r="Z15" s="1">
        <v>35</v>
      </c>
      <c r="AA15" s="1">
        <v>18</v>
      </c>
      <c r="AB15" s="1">
        <f>+MIT_InfraMR[[#This Row],[Total Pasos Vehiculares a Nivel]]</f>
        <v>137</v>
      </c>
      <c r="AC15" s="1">
        <f t="shared" si="3"/>
        <v>190</v>
      </c>
      <c r="AD15" s="1">
        <v>10</v>
      </c>
      <c r="AE15" s="1">
        <v>21</v>
      </c>
      <c r="AF15" s="1">
        <v>107</v>
      </c>
      <c r="AG15" s="1">
        <f t="shared" si="4"/>
        <v>138</v>
      </c>
      <c r="AH15" s="12">
        <v>46</v>
      </c>
      <c r="AI15" s="12">
        <v>0</v>
      </c>
      <c r="AJ15" s="12">
        <v>133</v>
      </c>
      <c r="AK15" s="12">
        <f t="shared" si="5"/>
        <v>179</v>
      </c>
      <c r="AL15" s="1">
        <v>0</v>
      </c>
      <c r="AM15" s="1">
        <v>18</v>
      </c>
      <c r="AN15" s="1">
        <v>0</v>
      </c>
      <c r="AO15" s="1">
        <f t="shared" si="6"/>
        <v>18</v>
      </c>
      <c r="AP15" s="1">
        <v>285</v>
      </c>
      <c r="AQ15" s="1">
        <v>60</v>
      </c>
      <c r="AR15" s="1">
        <v>0</v>
      </c>
      <c r="AS15" s="1">
        <f>+SUM(MIT_InfraMR[[#This Row],[B.02.1 - Parque de Coches Eléctricos Motrices]:[B.02.3 - Parque de Coches Eléctricos Motrices Tipo R]])</f>
        <v>345</v>
      </c>
      <c r="AT15" s="1">
        <v>0</v>
      </c>
      <c r="AU15" s="1">
        <v>2</v>
      </c>
      <c r="AV15" s="1">
        <v>2</v>
      </c>
      <c r="AW15" s="1">
        <f>+SUM(MIT_InfraMR[[#This Row],[B.03.1 - Parque de Coches Motores Motrices Remolcados]:[B.03.3 - Parque de Coches Motores Motrices Cabina]])</f>
        <v>4</v>
      </c>
      <c r="AX15" s="1">
        <v>29</v>
      </c>
      <c r="AY15" s="1">
        <v>4</v>
      </c>
      <c r="AZ15" s="1">
        <v>0</v>
      </c>
      <c r="BA15" s="1">
        <v>14</v>
      </c>
      <c r="BB15" s="1">
        <v>0</v>
      </c>
      <c r="BC15" s="1">
        <f t="shared" si="7"/>
        <v>47</v>
      </c>
      <c r="BD15" s="1">
        <v>0</v>
      </c>
      <c r="BE15" s="1">
        <v>5</v>
      </c>
      <c r="BF15" s="16">
        <v>1676</v>
      </c>
    </row>
    <row r="16" spans="1:59">
      <c r="A16" s="1">
        <v>1994</v>
      </c>
      <c r="B16" s="1" t="s">
        <v>117</v>
      </c>
      <c r="C16" s="12">
        <v>54.8</v>
      </c>
      <c r="D16" s="12">
        <v>77.59</v>
      </c>
      <c r="E16" s="12">
        <v>0</v>
      </c>
      <c r="F16" s="12">
        <v>52.57</v>
      </c>
      <c r="G16" s="12">
        <f t="shared" si="0"/>
        <v>184.95999999999998</v>
      </c>
      <c r="H16" s="12">
        <f>+MIT_InfraMR[[#This Row],[Total Líneas de Explotación ]]</f>
        <v>184.95999999999998</v>
      </c>
      <c r="I16" s="12">
        <v>196.96800000000002</v>
      </c>
      <c r="J16" s="12">
        <v>209.97</v>
      </c>
      <c r="K16" s="12">
        <v>12.2</v>
      </c>
      <c r="L16" s="12">
        <v>116.54</v>
      </c>
      <c r="M16" s="12">
        <v>8</v>
      </c>
      <c r="N16" s="12">
        <f>+MIT_InfraMR[[#This Row],[A.03.1 -  Longitud de Vías de Explotación No Electrificadas Troncales y Ramales (vía principal) (km)]]+MIT_InfraMR[[#This Row],[A.04.1 -  Longitud de Vías de Explotación Electrificadas Troncales y Ramales (vía principal) (km)]]</f>
        <v>326.51</v>
      </c>
      <c r="O16" s="12">
        <f>+MIT_InfraMR[[#This Row],[Total Vías (excluido Auxiliares)]]</f>
        <v>326.51</v>
      </c>
      <c r="P16" s="1">
        <v>40</v>
      </c>
      <c r="Q16" s="1">
        <v>15</v>
      </c>
      <c r="R16" s="1">
        <v>1</v>
      </c>
      <c r="S16" s="1">
        <f t="shared" si="1"/>
        <v>56</v>
      </c>
      <c r="T16" s="1">
        <v>38</v>
      </c>
      <c r="U16" s="1">
        <v>82</v>
      </c>
      <c r="V16" s="1">
        <v>0</v>
      </c>
      <c r="W16" s="1">
        <v>15</v>
      </c>
      <c r="X16" s="1">
        <v>2</v>
      </c>
      <c r="Y16" s="1">
        <f t="shared" si="2"/>
        <v>137</v>
      </c>
      <c r="Z16" s="1">
        <v>35</v>
      </c>
      <c r="AA16" s="1">
        <v>18</v>
      </c>
      <c r="AB16" s="1">
        <f>+MIT_InfraMR[[#This Row],[Total Pasos Vehiculares a Nivel]]</f>
        <v>137</v>
      </c>
      <c r="AC16" s="1">
        <f t="shared" si="3"/>
        <v>190</v>
      </c>
      <c r="AD16" s="1">
        <v>10</v>
      </c>
      <c r="AE16" s="1">
        <v>21</v>
      </c>
      <c r="AF16" s="1">
        <v>107</v>
      </c>
      <c r="AG16" s="1">
        <f t="shared" si="4"/>
        <v>138</v>
      </c>
      <c r="AH16" s="12">
        <v>46</v>
      </c>
      <c r="AI16" s="12">
        <v>0</v>
      </c>
      <c r="AJ16" s="12">
        <v>133</v>
      </c>
      <c r="AK16" s="12">
        <f t="shared" si="5"/>
        <v>179</v>
      </c>
      <c r="AL16" s="1">
        <v>0</v>
      </c>
      <c r="AM16" s="1">
        <v>18</v>
      </c>
      <c r="AN16" s="1">
        <v>0</v>
      </c>
      <c r="AO16" s="1">
        <f t="shared" si="6"/>
        <v>18</v>
      </c>
      <c r="AP16" s="1">
        <v>285</v>
      </c>
      <c r="AQ16" s="1">
        <v>60</v>
      </c>
      <c r="AR16" s="1">
        <v>0</v>
      </c>
      <c r="AS16" s="1">
        <f>+SUM(MIT_InfraMR[[#This Row],[B.02.1 - Parque de Coches Eléctricos Motrices]:[B.02.3 - Parque de Coches Eléctricos Motrices Tipo R]])</f>
        <v>345</v>
      </c>
      <c r="AT16" s="1">
        <v>0</v>
      </c>
      <c r="AU16" s="1">
        <v>2</v>
      </c>
      <c r="AV16" s="1">
        <v>2</v>
      </c>
      <c r="AW16" s="1">
        <f>+SUM(MIT_InfraMR[[#This Row],[B.03.1 - Parque de Coches Motores Motrices Remolcados]:[B.03.3 - Parque de Coches Motores Motrices Cabina]])</f>
        <v>4</v>
      </c>
      <c r="AX16" s="1">
        <v>29</v>
      </c>
      <c r="AY16" s="1">
        <v>4</v>
      </c>
      <c r="AZ16" s="1">
        <v>0</v>
      </c>
      <c r="BA16" s="1">
        <v>14</v>
      </c>
      <c r="BB16" s="1">
        <v>0</v>
      </c>
      <c r="BC16" s="1">
        <f t="shared" si="7"/>
        <v>47</v>
      </c>
      <c r="BD16" s="1">
        <v>0</v>
      </c>
      <c r="BE16" s="1">
        <v>5</v>
      </c>
      <c r="BF16" s="16">
        <v>1676</v>
      </c>
    </row>
    <row r="17" spans="1:58">
      <c r="A17" s="1">
        <v>1994</v>
      </c>
      <c r="B17" s="1" t="s">
        <v>118</v>
      </c>
      <c r="C17" s="12">
        <v>54.8</v>
      </c>
      <c r="D17" s="12">
        <v>77.59</v>
      </c>
      <c r="E17" s="12">
        <v>0</v>
      </c>
      <c r="F17" s="12">
        <v>52.57</v>
      </c>
      <c r="G17" s="12">
        <f t="shared" si="0"/>
        <v>184.95999999999998</v>
      </c>
      <c r="H17" s="12">
        <f>+MIT_InfraMR[[#This Row],[Total Líneas de Explotación ]]</f>
        <v>184.95999999999998</v>
      </c>
      <c r="I17" s="12">
        <v>196.96800000000002</v>
      </c>
      <c r="J17" s="12">
        <v>209.97</v>
      </c>
      <c r="K17" s="12">
        <v>12.2</v>
      </c>
      <c r="L17" s="12">
        <v>116.54</v>
      </c>
      <c r="M17" s="12">
        <v>8</v>
      </c>
      <c r="N17" s="12">
        <f>+MIT_InfraMR[[#This Row],[A.03.1 -  Longitud de Vías de Explotación No Electrificadas Troncales y Ramales (vía principal) (km)]]+MIT_InfraMR[[#This Row],[A.04.1 -  Longitud de Vías de Explotación Electrificadas Troncales y Ramales (vía principal) (km)]]</f>
        <v>326.51</v>
      </c>
      <c r="O17" s="12">
        <f>+MIT_InfraMR[[#This Row],[Total Vías (excluido Auxiliares)]]</f>
        <v>326.51</v>
      </c>
      <c r="P17" s="1">
        <v>40</v>
      </c>
      <c r="Q17" s="1">
        <v>15</v>
      </c>
      <c r="R17" s="1">
        <v>1</v>
      </c>
      <c r="S17" s="1">
        <f t="shared" si="1"/>
        <v>56</v>
      </c>
      <c r="T17" s="1">
        <v>38</v>
      </c>
      <c r="U17" s="1">
        <v>82</v>
      </c>
      <c r="V17" s="1">
        <v>0</v>
      </c>
      <c r="W17" s="1">
        <v>15</v>
      </c>
      <c r="X17" s="1">
        <v>2</v>
      </c>
      <c r="Y17" s="1">
        <f t="shared" si="2"/>
        <v>137</v>
      </c>
      <c r="Z17" s="1">
        <v>35</v>
      </c>
      <c r="AA17" s="1">
        <v>18</v>
      </c>
      <c r="AB17" s="1">
        <f>+MIT_InfraMR[[#This Row],[Total Pasos Vehiculares a Nivel]]</f>
        <v>137</v>
      </c>
      <c r="AC17" s="1">
        <f t="shared" si="3"/>
        <v>190</v>
      </c>
      <c r="AD17" s="1">
        <v>10</v>
      </c>
      <c r="AE17" s="1">
        <v>21</v>
      </c>
      <c r="AF17" s="1">
        <v>107</v>
      </c>
      <c r="AG17" s="1">
        <f t="shared" si="4"/>
        <v>138</v>
      </c>
      <c r="AH17" s="12">
        <v>46</v>
      </c>
      <c r="AI17" s="12">
        <v>0</v>
      </c>
      <c r="AJ17" s="12">
        <v>133</v>
      </c>
      <c r="AK17" s="12">
        <f t="shared" si="5"/>
        <v>179</v>
      </c>
      <c r="AL17" s="1">
        <v>0</v>
      </c>
      <c r="AM17" s="1">
        <v>18</v>
      </c>
      <c r="AN17" s="1">
        <v>0</v>
      </c>
      <c r="AO17" s="1">
        <f t="shared" si="6"/>
        <v>18</v>
      </c>
      <c r="AP17" s="1">
        <v>285</v>
      </c>
      <c r="AQ17" s="1">
        <v>60</v>
      </c>
      <c r="AR17" s="1">
        <v>0</v>
      </c>
      <c r="AS17" s="1">
        <f>+SUM(MIT_InfraMR[[#This Row],[B.02.1 - Parque de Coches Eléctricos Motrices]:[B.02.3 - Parque de Coches Eléctricos Motrices Tipo R]])</f>
        <v>345</v>
      </c>
      <c r="AT17" s="1">
        <v>0</v>
      </c>
      <c r="AU17" s="1">
        <v>2</v>
      </c>
      <c r="AV17" s="1">
        <v>2</v>
      </c>
      <c r="AW17" s="1">
        <f>+SUM(MIT_InfraMR[[#This Row],[B.03.1 - Parque de Coches Motores Motrices Remolcados]:[B.03.3 - Parque de Coches Motores Motrices Cabina]])</f>
        <v>4</v>
      </c>
      <c r="AX17" s="1">
        <v>29</v>
      </c>
      <c r="AY17" s="1">
        <v>4</v>
      </c>
      <c r="AZ17" s="1">
        <v>0</v>
      </c>
      <c r="BA17" s="1">
        <v>14</v>
      </c>
      <c r="BB17" s="1">
        <v>0</v>
      </c>
      <c r="BC17" s="1">
        <f t="shared" si="7"/>
        <v>47</v>
      </c>
      <c r="BD17" s="1">
        <v>0</v>
      </c>
      <c r="BE17" s="1">
        <v>5</v>
      </c>
      <c r="BF17" s="16">
        <v>1676</v>
      </c>
    </row>
    <row r="18" spans="1:58">
      <c r="A18" s="1">
        <v>1994</v>
      </c>
      <c r="B18" s="1" t="s">
        <v>119</v>
      </c>
      <c r="C18" s="12">
        <v>54.8</v>
      </c>
      <c r="D18" s="12">
        <v>77.59</v>
      </c>
      <c r="E18" s="12">
        <v>0</v>
      </c>
      <c r="F18" s="12">
        <v>52.57</v>
      </c>
      <c r="G18" s="12">
        <f t="shared" si="0"/>
        <v>184.95999999999998</v>
      </c>
      <c r="H18" s="12">
        <f>+MIT_InfraMR[[#This Row],[Total Líneas de Explotación ]]</f>
        <v>184.95999999999998</v>
      </c>
      <c r="I18" s="12">
        <v>196.96800000000002</v>
      </c>
      <c r="J18" s="12">
        <v>209.97</v>
      </c>
      <c r="K18" s="12">
        <v>12.2</v>
      </c>
      <c r="L18" s="12">
        <v>116.54</v>
      </c>
      <c r="M18" s="12">
        <v>8</v>
      </c>
      <c r="N18" s="12">
        <f>+MIT_InfraMR[[#This Row],[A.03.1 -  Longitud de Vías de Explotación No Electrificadas Troncales y Ramales (vía principal) (km)]]+MIT_InfraMR[[#This Row],[A.04.1 -  Longitud de Vías de Explotación Electrificadas Troncales y Ramales (vía principal) (km)]]</f>
        <v>326.51</v>
      </c>
      <c r="O18" s="12">
        <f>+MIT_InfraMR[[#This Row],[Total Vías (excluido Auxiliares)]]</f>
        <v>326.51</v>
      </c>
      <c r="P18" s="1">
        <v>40</v>
      </c>
      <c r="Q18" s="1">
        <v>15</v>
      </c>
      <c r="R18" s="1">
        <v>1</v>
      </c>
      <c r="S18" s="1">
        <f t="shared" si="1"/>
        <v>56</v>
      </c>
      <c r="T18" s="1">
        <v>38</v>
      </c>
      <c r="U18" s="1">
        <v>82</v>
      </c>
      <c r="V18" s="1">
        <v>0</v>
      </c>
      <c r="W18" s="1">
        <v>15</v>
      </c>
      <c r="X18" s="1">
        <v>2</v>
      </c>
      <c r="Y18" s="1">
        <f t="shared" si="2"/>
        <v>137</v>
      </c>
      <c r="Z18" s="1">
        <v>35</v>
      </c>
      <c r="AA18" s="1">
        <v>18</v>
      </c>
      <c r="AB18" s="1">
        <f>+MIT_InfraMR[[#This Row],[Total Pasos Vehiculares a Nivel]]</f>
        <v>137</v>
      </c>
      <c r="AC18" s="1">
        <f t="shared" si="3"/>
        <v>190</v>
      </c>
      <c r="AD18" s="1">
        <v>10</v>
      </c>
      <c r="AE18" s="1">
        <v>21</v>
      </c>
      <c r="AF18" s="1">
        <v>107</v>
      </c>
      <c r="AG18" s="1">
        <f t="shared" si="4"/>
        <v>138</v>
      </c>
      <c r="AH18" s="12">
        <v>46</v>
      </c>
      <c r="AI18" s="12">
        <v>0</v>
      </c>
      <c r="AJ18" s="12">
        <v>133</v>
      </c>
      <c r="AK18" s="12">
        <f t="shared" si="5"/>
        <v>179</v>
      </c>
      <c r="AL18" s="1">
        <v>0</v>
      </c>
      <c r="AM18" s="1">
        <v>18</v>
      </c>
      <c r="AN18" s="1">
        <v>0</v>
      </c>
      <c r="AO18" s="1">
        <f t="shared" si="6"/>
        <v>18</v>
      </c>
      <c r="AP18" s="1">
        <v>285</v>
      </c>
      <c r="AQ18" s="1">
        <v>60</v>
      </c>
      <c r="AR18" s="1">
        <v>0</v>
      </c>
      <c r="AS18" s="1">
        <f>+SUM(MIT_InfraMR[[#This Row],[B.02.1 - Parque de Coches Eléctricos Motrices]:[B.02.3 - Parque de Coches Eléctricos Motrices Tipo R]])</f>
        <v>345</v>
      </c>
      <c r="AT18" s="1">
        <v>0</v>
      </c>
      <c r="AU18" s="1">
        <v>2</v>
      </c>
      <c r="AV18" s="1">
        <v>2</v>
      </c>
      <c r="AW18" s="1">
        <f>+SUM(MIT_InfraMR[[#This Row],[B.03.1 - Parque de Coches Motores Motrices Remolcados]:[B.03.3 - Parque de Coches Motores Motrices Cabina]])</f>
        <v>4</v>
      </c>
      <c r="AX18" s="1">
        <v>29</v>
      </c>
      <c r="AY18" s="1">
        <v>4</v>
      </c>
      <c r="AZ18" s="1">
        <v>0</v>
      </c>
      <c r="BA18" s="1">
        <v>14</v>
      </c>
      <c r="BB18" s="1">
        <v>0</v>
      </c>
      <c r="BC18" s="1">
        <f t="shared" si="7"/>
        <v>47</v>
      </c>
      <c r="BD18" s="1">
        <v>0</v>
      </c>
      <c r="BE18" s="1">
        <v>5</v>
      </c>
      <c r="BF18" s="16">
        <v>1676</v>
      </c>
    </row>
    <row r="19" spans="1:58">
      <c r="A19" s="1">
        <v>1994</v>
      </c>
      <c r="B19" s="1" t="s">
        <v>120</v>
      </c>
      <c r="C19" s="12">
        <v>54.8</v>
      </c>
      <c r="D19" s="12">
        <v>77.59</v>
      </c>
      <c r="E19" s="12">
        <v>0</v>
      </c>
      <c r="F19" s="12">
        <v>52.57</v>
      </c>
      <c r="G19" s="12">
        <f t="shared" si="0"/>
        <v>184.95999999999998</v>
      </c>
      <c r="H19" s="12">
        <f>+MIT_InfraMR[[#This Row],[Total Líneas de Explotación ]]</f>
        <v>184.95999999999998</v>
      </c>
      <c r="I19" s="12">
        <v>196.96800000000002</v>
      </c>
      <c r="J19" s="12">
        <v>209.97</v>
      </c>
      <c r="K19" s="12">
        <v>12.2</v>
      </c>
      <c r="L19" s="12">
        <v>116.54</v>
      </c>
      <c r="M19" s="12">
        <v>8</v>
      </c>
      <c r="N19" s="12">
        <f>+MIT_InfraMR[[#This Row],[A.03.1 -  Longitud de Vías de Explotación No Electrificadas Troncales y Ramales (vía principal) (km)]]+MIT_InfraMR[[#This Row],[A.04.1 -  Longitud de Vías de Explotación Electrificadas Troncales y Ramales (vía principal) (km)]]</f>
        <v>326.51</v>
      </c>
      <c r="O19" s="12">
        <f>+MIT_InfraMR[[#This Row],[Total Vías (excluido Auxiliares)]]</f>
        <v>326.51</v>
      </c>
      <c r="P19" s="1">
        <v>40</v>
      </c>
      <c r="Q19" s="1">
        <v>15</v>
      </c>
      <c r="R19" s="1">
        <v>1</v>
      </c>
      <c r="S19" s="1">
        <f t="shared" si="1"/>
        <v>56</v>
      </c>
      <c r="T19" s="1">
        <v>38</v>
      </c>
      <c r="U19" s="1">
        <v>82</v>
      </c>
      <c r="V19" s="1">
        <v>0</v>
      </c>
      <c r="W19" s="1">
        <v>15</v>
      </c>
      <c r="X19" s="1">
        <v>2</v>
      </c>
      <c r="Y19" s="1">
        <f t="shared" si="2"/>
        <v>137</v>
      </c>
      <c r="Z19" s="1">
        <v>35</v>
      </c>
      <c r="AA19" s="1">
        <v>18</v>
      </c>
      <c r="AB19" s="1">
        <f>+MIT_InfraMR[[#This Row],[Total Pasos Vehiculares a Nivel]]</f>
        <v>137</v>
      </c>
      <c r="AC19" s="1">
        <f t="shared" si="3"/>
        <v>190</v>
      </c>
      <c r="AD19" s="1">
        <v>10</v>
      </c>
      <c r="AE19" s="1">
        <v>21</v>
      </c>
      <c r="AF19" s="1">
        <v>107</v>
      </c>
      <c r="AG19" s="1">
        <f t="shared" si="4"/>
        <v>138</v>
      </c>
      <c r="AH19" s="12">
        <v>46</v>
      </c>
      <c r="AI19" s="12">
        <v>0</v>
      </c>
      <c r="AJ19" s="12">
        <v>133</v>
      </c>
      <c r="AK19" s="12">
        <f t="shared" si="5"/>
        <v>179</v>
      </c>
      <c r="AL19" s="1">
        <v>0</v>
      </c>
      <c r="AM19" s="1">
        <v>18</v>
      </c>
      <c r="AN19" s="1">
        <v>0</v>
      </c>
      <c r="AO19" s="1">
        <f t="shared" si="6"/>
        <v>18</v>
      </c>
      <c r="AP19" s="1">
        <v>285</v>
      </c>
      <c r="AQ19" s="1">
        <v>60</v>
      </c>
      <c r="AR19" s="1">
        <v>0</v>
      </c>
      <c r="AS19" s="1">
        <f>+SUM(MIT_InfraMR[[#This Row],[B.02.1 - Parque de Coches Eléctricos Motrices]:[B.02.3 - Parque de Coches Eléctricos Motrices Tipo R]])</f>
        <v>345</v>
      </c>
      <c r="AT19" s="1">
        <v>0</v>
      </c>
      <c r="AU19" s="1">
        <v>2</v>
      </c>
      <c r="AV19" s="1">
        <v>2</v>
      </c>
      <c r="AW19" s="1">
        <f>+SUM(MIT_InfraMR[[#This Row],[B.03.1 - Parque de Coches Motores Motrices Remolcados]:[B.03.3 - Parque de Coches Motores Motrices Cabina]])</f>
        <v>4</v>
      </c>
      <c r="AX19" s="1">
        <v>29</v>
      </c>
      <c r="AY19" s="1">
        <v>4</v>
      </c>
      <c r="AZ19" s="1">
        <v>0</v>
      </c>
      <c r="BA19" s="1">
        <v>14</v>
      </c>
      <c r="BB19" s="1">
        <v>0</v>
      </c>
      <c r="BC19" s="1">
        <f t="shared" si="7"/>
        <v>47</v>
      </c>
      <c r="BD19" s="1">
        <v>0</v>
      </c>
      <c r="BE19" s="1">
        <v>5</v>
      </c>
      <c r="BF19" s="16">
        <v>1676</v>
      </c>
    </row>
    <row r="20" spans="1:58">
      <c r="A20" s="1">
        <v>1994</v>
      </c>
      <c r="B20" s="1" t="s">
        <v>121</v>
      </c>
      <c r="C20" s="12">
        <v>54.8</v>
      </c>
      <c r="D20" s="12">
        <v>77.59</v>
      </c>
      <c r="E20" s="12">
        <v>0</v>
      </c>
      <c r="F20" s="12">
        <v>52.57</v>
      </c>
      <c r="G20" s="12">
        <f t="shared" si="0"/>
        <v>184.95999999999998</v>
      </c>
      <c r="H20" s="12">
        <f>+MIT_InfraMR[[#This Row],[Total Líneas de Explotación ]]</f>
        <v>184.95999999999998</v>
      </c>
      <c r="I20" s="12">
        <v>196.96800000000002</v>
      </c>
      <c r="J20" s="12">
        <v>209.97</v>
      </c>
      <c r="K20" s="12">
        <v>12.2</v>
      </c>
      <c r="L20" s="12">
        <v>116.54</v>
      </c>
      <c r="M20" s="12">
        <v>8</v>
      </c>
      <c r="N20" s="12">
        <f>+MIT_InfraMR[[#This Row],[A.03.1 -  Longitud de Vías de Explotación No Electrificadas Troncales y Ramales (vía principal) (km)]]+MIT_InfraMR[[#This Row],[A.04.1 -  Longitud de Vías de Explotación Electrificadas Troncales y Ramales (vía principal) (km)]]</f>
        <v>326.51</v>
      </c>
      <c r="O20" s="12">
        <f>+MIT_InfraMR[[#This Row],[Total Vías (excluido Auxiliares)]]</f>
        <v>326.51</v>
      </c>
      <c r="P20" s="1">
        <v>40</v>
      </c>
      <c r="Q20" s="1">
        <v>15</v>
      </c>
      <c r="R20" s="1">
        <v>1</v>
      </c>
      <c r="S20" s="1">
        <f t="shared" si="1"/>
        <v>56</v>
      </c>
      <c r="T20" s="1">
        <v>38</v>
      </c>
      <c r="U20" s="1">
        <v>82</v>
      </c>
      <c r="V20" s="1">
        <v>0</v>
      </c>
      <c r="W20" s="1">
        <v>15</v>
      </c>
      <c r="X20" s="1">
        <v>2</v>
      </c>
      <c r="Y20" s="1">
        <f t="shared" si="2"/>
        <v>137</v>
      </c>
      <c r="Z20" s="1">
        <v>35</v>
      </c>
      <c r="AA20" s="1">
        <v>18</v>
      </c>
      <c r="AB20" s="1">
        <f>+MIT_InfraMR[[#This Row],[Total Pasos Vehiculares a Nivel]]</f>
        <v>137</v>
      </c>
      <c r="AC20" s="1">
        <f t="shared" si="3"/>
        <v>190</v>
      </c>
      <c r="AD20" s="1">
        <v>10</v>
      </c>
      <c r="AE20" s="1">
        <v>21</v>
      </c>
      <c r="AF20" s="1">
        <v>107</v>
      </c>
      <c r="AG20" s="1">
        <f t="shared" si="4"/>
        <v>138</v>
      </c>
      <c r="AH20" s="12">
        <v>46</v>
      </c>
      <c r="AI20" s="12">
        <v>0</v>
      </c>
      <c r="AJ20" s="12">
        <v>133</v>
      </c>
      <c r="AK20" s="12">
        <f t="shared" si="5"/>
        <v>179</v>
      </c>
      <c r="AL20" s="1">
        <v>0</v>
      </c>
      <c r="AM20" s="1">
        <v>18</v>
      </c>
      <c r="AN20" s="1">
        <v>0</v>
      </c>
      <c r="AO20" s="1">
        <f t="shared" si="6"/>
        <v>18</v>
      </c>
      <c r="AP20" s="1">
        <v>285</v>
      </c>
      <c r="AQ20" s="1">
        <v>60</v>
      </c>
      <c r="AR20" s="1">
        <v>0</v>
      </c>
      <c r="AS20" s="1">
        <f>+SUM(MIT_InfraMR[[#This Row],[B.02.1 - Parque de Coches Eléctricos Motrices]:[B.02.3 - Parque de Coches Eléctricos Motrices Tipo R]])</f>
        <v>345</v>
      </c>
      <c r="AT20" s="1">
        <v>0</v>
      </c>
      <c r="AU20" s="1">
        <v>2</v>
      </c>
      <c r="AV20" s="1">
        <v>2</v>
      </c>
      <c r="AW20" s="1">
        <f>+SUM(MIT_InfraMR[[#This Row],[B.03.1 - Parque de Coches Motores Motrices Remolcados]:[B.03.3 - Parque de Coches Motores Motrices Cabina]])</f>
        <v>4</v>
      </c>
      <c r="AX20" s="1">
        <v>29</v>
      </c>
      <c r="AY20" s="1">
        <v>4</v>
      </c>
      <c r="AZ20" s="1">
        <v>0</v>
      </c>
      <c r="BA20" s="1">
        <v>14</v>
      </c>
      <c r="BB20" s="1">
        <v>0</v>
      </c>
      <c r="BC20" s="1">
        <f t="shared" si="7"/>
        <v>47</v>
      </c>
      <c r="BD20" s="1">
        <v>0</v>
      </c>
      <c r="BE20" s="1">
        <v>5</v>
      </c>
      <c r="BF20" s="16">
        <v>1676</v>
      </c>
    </row>
    <row r="21" spans="1:58">
      <c r="A21" s="1">
        <v>1994</v>
      </c>
      <c r="B21" s="1" t="s">
        <v>122</v>
      </c>
      <c r="C21" s="12">
        <v>54.8</v>
      </c>
      <c r="D21" s="12">
        <v>77.59</v>
      </c>
      <c r="E21" s="12">
        <v>0</v>
      </c>
      <c r="F21" s="12">
        <v>52.57</v>
      </c>
      <c r="G21" s="12">
        <f t="shared" si="0"/>
        <v>184.95999999999998</v>
      </c>
      <c r="H21" s="12">
        <f>+MIT_InfraMR[[#This Row],[Total Líneas de Explotación ]]</f>
        <v>184.95999999999998</v>
      </c>
      <c r="I21" s="12">
        <v>196.96800000000002</v>
      </c>
      <c r="J21" s="12">
        <v>209.97</v>
      </c>
      <c r="K21" s="12">
        <v>12.2</v>
      </c>
      <c r="L21" s="12">
        <v>116.54</v>
      </c>
      <c r="M21" s="12">
        <v>8</v>
      </c>
      <c r="N21" s="12">
        <f>+MIT_InfraMR[[#This Row],[A.03.1 -  Longitud de Vías de Explotación No Electrificadas Troncales y Ramales (vía principal) (km)]]+MIT_InfraMR[[#This Row],[A.04.1 -  Longitud de Vías de Explotación Electrificadas Troncales y Ramales (vía principal) (km)]]</f>
        <v>326.51</v>
      </c>
      <c r="O21" s="12">
        <f>+MIT_InfraMR[[#This Row],[Total Vías (excluido Auxiliares)]]</f>
        <v>326.51</v>
      </c>
      <c r="P21" s="1">
        <v>40</v>
      </c>
      <c r="Q21" s="1">
        <v>15</v>
      </c>
      <c r="R21" s="1">
        <v>1</v>
      </c>
      <c r="S21" s="1">
        <f t="shared" si="1"/>
        <v>56</v>
      </c>
      <c r="T21" s="1">
        <v>38</v>
      </c>
      <c r="U21" s="1">
        <v>82</v>
      </c>
      <c r="V21" s="1">
        <v>0</v>
      </c>
      <c r="W21" s="1">
        <v>15</v>
      </c>
      <c r="X21" s="1">
        <v>2</v>
      </c>
      <c r="Y21" s="1">
        <f t="shared" si="2"/>
        <v>137</v>
      </c>
      <c r="Z21" s="1">
        <v>35</v>
      </c>
      <c r="AA21" s="1">
        <v>18</v>
      </c>
      <c r="AB21" s="1">
        <f>+MIT_InfraMR[[#This Row],[Total Pasos Vehiculares a Nivel]]</f>
        <v>137</v>
      </c>
      <c r="AC21" s="1">
        <f t="shared" si="3"/>
        <v>190</v>
      </c>
      <c r="AD21" s="1">
        <v>10</v>
      </c>
      <c r="AE21" s="1">
        <v>21</v>
      </c>
      <c r="AF21" s="1">
        <v>107</v>
      </c>
      <c r="AG21" s="1">
        <f t="shared" si="4"/>
        <v>138</v>
      </c>
      <c r="AH21" s="12">
        <v>46</v>
      </c>
      <c r="AI21" s="12">
        <v>0</v>
      </c>
      <c r="AJ21" s="12">
        <v>133</v>
      </c>
      <c r="AK21" s="12">
        <f t="shared" si="5"/>
        <v>179</v>
      </c>
      <c r="AL21" s="1">
        <v>0</v>
      </c>
      <c r="AM21" s="1">
        <v>18</v>
      </c>
      <c r="AN21" s="1">
        <v>0</v>
      </c>
      <c r="AO21" s="1">
        <f t="shared" si="6"/>
        <v>18</v>
      </c>
      <c r="AP21" s="1">
        <v>285</v>
      </c>
      <c r="AQ21" s="1">
        <v>60</v>
      </c>
      <c r="AR21" s="1">
        <v>0</v>
      </c>
      <c r="AS21" s="1">
        <f>+SUM(MIT_InfraMR[[#This Row],[B.02.1 - Parque de Coches Eléctricos Motrices]:[B.02.3 - Parque de Coches Eléctricos Motrices Tipo R]])</f>
        <v>345</v>
      </c>
      <c r="AT21" s="1">
        <v>0</v>
      </c>
      <c r="AU21" s="1">
        <v>2</v>
      </c>
      <c r="AV21" s="1">
        <v>2</v>
      </c>
      <c r="AW21" s="1">
        <f>+SUM(MIT_InfraMR[[#This Row],[B.03.1 - Parque de Coches Motores Motrices Remolcados]:[B.03.3 - Parque de Coches Motores Motrices Cabina]])</f>
        <v>4</v>
      </c>
      <c r="AX21" s="1">
        <v>29</v>
      </c>
      <c r="AY21" s="1">
        <v>4</v>
      </c>
      <c r="AZ21" s="1">
        <v>0</v>
      </c>
      <c r="BA21" s="1">
        <v>14</v>
      </c>
      <c r="BB21" s="1">
        <v>0</v>
      </c>
      <c r="BC21" s="1">
        <f t="shared" si="7"/>
        <v>47</v>
      </c>
      <c r="BD21" s="1">
        <v>0</v>
      </c>
      <c r="BE21" s="1">
        <v>5</v>
      </c>
      <c r="BF21" s="16">
        <v>1676</v>
      </c>
    </row>
    <row r="22" spans="1:58">
      <c r="A22" s="1">
        <v>1994</v>
      </c>
      <c r="B22" s="1" t="s">
        <v>123</v>
      </c>
      <c r="C22" s="12">
        <v>54.8</v>
      </c>
      <c r="D22" s="12">
        <v>77.59</v>
      </c>
      <c r="E22" s="12">
        <v>0</v>
      </c>
      <c r="F22" s="12">
        <v>52.57</v>
      </c>
      <c r="G22" s="12">
        <f t="shared" si="0"/>
        <v>184.95999999999998</v>
      </c>
      <c r="H22" s="12">
        <f>+MIT_InfraMR[[#This Row],[Total Líneas de Explotación ]]</f>
        <v>184.95999999999998</v>
      </c>
      <c r="I22" s="12">
        <v>196.96800000000002</v>
      </c>
      <c r="J22" s="12">
        <v>209.97</v>
      </c>
      <c r="K22" s="12">
        <v>12.2</v>
      </c>
      <c r="L22" s="12">
        <v>116.54</v>
      </c>
      <c r="M22" s="12">
        <v>8</v>
      </c>
      <c r="N22" s="12">
        <f>+MIT_InfraMR[[#This Row],[A.03.1 -  Longitud de Vías de Explotación No Electrificadas Troncales y Ramales (vía principal) (km)]]+MIT_InfraMR[[#This Row],[A.04.1 -  Longitud de Vías de Explotación Electrificadas Troncales y Ramales (vía principal) (km)]]</f>
        <v>326.51</v>
      </c>
      <c r="O22" s="12">
        <f>+MIT_InfraMR[[#This Row],[Total Vías (excluido Auxiliares)]]</f>
        <v>326.51</v>
      </c>
      <c r="P22" s="1">
        <v>40</v>
      </c>
      <c r="Q22" s="1">
        <v>15</v>
      </c>
      <c r="R22" s="1">
        <v>1</v>
      </c>
      <c r="S22" s="1">
        <f t="shared" si="1"/>
        <v>56</v>
      </c>
      <c r="T22" s="1">
        <v>38</v>
      </c>
      <c r="U22" s="1">
        <v>82</v>
      </c>
      <c r="V22" s="1">
        <v>0</v>
      </c>
      <c r="W22" s="1">
        <v>15</v>
      </c>
      <c r="X22" s="1">
        <v>2</v>
      </c>
      <c r="Y22" s="1">
        <f t="shared" si="2"/>
        <v>137</v>
      </c>
      <c r="Z22" s="1">
        <v>35</v>
      </c>
      <c r="AA22" s="1">
        <v>18</v>
      </c>
      <c r="AB22" s="1">
        <f>+MIT_InfraMR[[#This Row],[Total Pasos Vehiculares a Nivel]]</f>
        <v>137</v>
      </c>
      <c r="AC22" s="1">
        <f t="shared" si="3"/>
        <v>190</v>
      </c>
      <c r="AD22" s="1">
        <v>10</v>
      </c>
      <c r="AE22" s="1">
        <v>21</v>
      </c>
      <c r="AF22" s="1">
        <v>107</v>
      </c>
      <c r="AG22" s="1">
        <f t="shared" si="4"/>
        <v>138</v>
      </c>
      <c r="AH22" s="12">
        <v>46</v>
      </c>
      <c r="AI22" s="12">
        <v>0</v>
      </c>
      <c r="AJ22" s="12">
        <v>133</v>
      </c>
      <c r="AK22" s="12">
        <f t="shared" si="5"/>
        <v>179</v>
      </c>
      <c r="AL22" s="1">
        <v>0</v>
      </c>
      <c r="AM22" s="1">
        <v>18</v>
      </c>
      <c r="AN22" s="1">
        <v>0</v>
      </c>
      <c r="AO22" s="1">
        <f t="shared" si="6"/>
        <v>18</v>
      </c>
      <c r="AP22" s="1">
        <v>285</v>
      </c>
      <c r="AQ22" s="1">
        <v>60</v>
      </c>
      <c r="AR22" s="1">
        <v>0</v>
      </c>
      <c r="AS22" s="1">
        <f>+SUM(MIT_InfraMR[[#This Row],[B.02.1 - Parque de Coches Eléctricos Motrices]:[B.02.3 - Parque de Coches Eléctricos Motrices Tipo R]])</f>
        <v>345</v>
      </c>
      <c r="AT22" s="1">
        <v>0</v>
      </c>
      <c r="AU22" s="1">
        <v>2</v>
      </c>
      <c r="AV22" s="1">
        <v>2</v>
      </c>
      <c r="AW22" s="1">
        <f>+SUM(MIT_InfraMR[[#This Row],[B.03.1 - Parque de Coches Motores Motrices Remolcados]:[B.03.3 - Parque de Coches Motores Motrices Cabina]])</f>
        <v>4</v>
      </c>
      <c r="AX22" s="1">
        <v>29</v>
      </c>
      <c r="AY22" s="1">
        <v>4</v>
      </c>
      <c r="AZ22" s="1">
        <v>0</v>
      </c>
      <c r="BA22" s="1">
        <v>14</v>
      </c>
      <c r="BB22" s="1">
        <v>0</v>
      </c>
      <c r="BC22" s="1">
        <f t="shared" si="7"/>
        <v>47</v>
      </c>
      <c r="BD22" s="1">
        <v>0</v>
      </c>
      <c r="BE22" s="1">
        <v>5</v>
      </c>
      <c r="BF22" s="16">
        <v>1676</v>
      </c>
    </row>
    <row r="23" spans="1:58">
      <c r="A23" s="1">
        <v>1994</v>
      </c>
      <c r="B23" s="1" t="s">
        <v>124</v>
      </c>
      <c r="C23" s="12">
        <v>54.8</v>
      </c>
      <c r="D23" s="12">
        <v>77.59</v>
      </c>
      <c r="E23" s="12">
        <v>0</v>
      </c>
      <c r="F23" s="12">
        <v>52.57</v>
      </c>
      <c r="G23" s="12">
        <f t="shared" si="0"/>
        <v>184.95999999999998</v>
      </c>
      <c r="H23" s="12">
        <f>+MIT_InfraMR[[#This Row],[Total Líneas de Explotación ]]</f>
        <v>184.95999999999998</v>
      </c>
      <c r="I23" s="12">
        <v>196.96800000000002</v>
      </c>
      <c r="J23" s="12">
        <v>209.97</v>
      </c>
      <c r="K23" s="12">
        <v>12.2</v>
      </c>
      <c r="L23" s="12">
        <v>116.54</v>
      </c>
      <c r="M23" s="12">
        <v>8</v>
      </c>
      <c r="N23" s="12">
        <f>+MIT_InfraMR[[#This Row],[A.03.1 -  Longitud de Vías de Explotación No Electrificadas Troncales y Ramales (vía principal) (km)]]+MIT_InfraMR[[#This Row],[A.04.1 -  Longitud de Vías de Explotación Electrificadas Troncales y Ramales (vía principal) (km)]]</f>
        <v>326.51</v>
      </c>
      <c r="O23" s="12">
        <f>+MIT_InfraMR[[#This Row],[Total Vías (excluido Auxiliares)]]</f>
        <v>326.51</v>
      </c>
      <c r="P23" s="1">
        <v>40</v>
      </c>
      <c r="Q23" s="1">
        <v>15</v>
      </c>
      <c r="R23" s="1">
        <v>1</v>
      </c>
      <c r="S23" s="1">
        <f t="shared" si="1"/>
        <v>56</v>
      </c>
      <c r="T23" s="1">
        <v>38</v>
      </c>
      <c r="U23" s="1">
        <v>82</v>
      </c>
      <c r="V23" s="1">
        <v>0</v>
      </c>
      <c r="W23" s="1">
        <v>15</v>
      </c>
      <c r="X23" s="1">
        <v>2</v>
      </c>
      <c r="Y23" s="1">
        <f t="shared" si="2"/>
        <v>137</v>
      </c>
      <c r="Z23" s="1">
        <v>35</v>
      </c>
      <c r="AA23" s="1">
        <v>18</v>
      </c>
      <c r="AB23" s="1">
        <f>+MIT_InfraMR[[#This Row],[Total Pasos Vehiculares a Nivel]]</f>
        <v>137</v>
      </c>
      <c r="AC23" s="1">
        <f t="shared" si="3"/>
        <v>190</v>
      </c>
      <c r="AD23" s="1">
        <v>10</v>
      </c>
      <c r="AE23" s="1">
        <v>21</v>
      </c>
      <c r="AF23" s="1">
        <v>107</v>
      </c>
      <c r="AG23" s="1">
        <f t="shared" si="4"/>
        <v>138</v>
      </c>
      <c r="AH23" s="12">
        <v>46</v>
      </c>
      <c r="AI23" s="12">
        <v>0</v>
      </c>
      <c r="AJ23" s="12">
        <v>133</v>
      </c>
      <c r="AK23" s="12">
        <f t="shared" si="5"/>
        <v>179</v>
      </c>
      <c r="AL23" s="1">
        <v>0</v>
      </c>
      <c r="AM23" s="1">
        <v>18</v>
      </c>
      <c r="AN23" s="1">
        <v>0</v>
      </c>
      <c r="AO23" s="1">
        <f t="shared" si="6"/>
        <v>18</v>
      </c>
      <c r="AP23" s="1">
        <v>285</v>
      </c>
      <c r="AQ23" s="1">
        <v>60</v>
      </c>
      <c r="AR23" s="1">
        <v>0</v>
      </c>
      <c r="AS23" s="1">
        <f>+SUM(MIT_InfraMR[[#This Row],[B.02.1 - Parque de Coches Eléctricos Motrices]:[B.02.3 - Parque de Coches Eléctricos Motrices Tipo R]])</f>
        <v>345</v>
      </c>
      <c r="AT23" s="1">
        <v>0</v>
      </c>
      <c r="AU23" s="1">
        <v>2</v>
      </c>
      <c r="AV23" s="1">
        <v>2</v>
      </c>
      <c r="AW23" s="1">
        <f>+SUM(MIT_InfraMR[[#This Row],[B.03.1 - Parque de Coches Motores Motrices Remolcados]:[B.03.3 - Parque de Coches Motores Motrices Cabina]])</f>
        <v>4</v>
      </c>
      <c r="AX23" s="1">
        <v>29</v>
      </c>
      <c r="AY23" s="1">
        <v>4</v>
      </c>
      <c r="AZ23" s="1">
        <v>0</v>
      </c>
      <c r="BA23" s="1">
        <v>14</v>
      </c>
      <c r="BB23" s="1">
        <v>0</v>
      </c>
      <c r="BC23" s="1">
        <f t="shared" si="7"/>
        <v>47</v>
      </c>
      <c r="BD23" s="1">
        <v>0</v>
      </c>
      <c r="BE23" s="1">
        <v>5</v>
      </c>
      <c r="BF23" s="16">
        <v>1676</v>
      </c>
    </row>
    <row r="24" spans="1:58">
      <c r="A24" s="1">
        <v>1994</v>
      </c>
      <c r="B24" s="1" t="s">
        <v>125</v>
      </c>
      <c r="C24" s="12">
        <v>54.8</v>
      </c>
      <c r="D24" s="12">
        <v>77.59</v>
      </c>
      <c r="E24" s="12">
        <v>0</v>
      </c>
      <c r="F24" s="12">
        <v>52.57</v>
      </c>
      <c r="G24" s="12">
        <f t="shared" si="0"/>
        <v>184.95999999999998</v>
      </c>
      <c r="H24" s="12">
        <f>+MIT_InfraMR[[#This Row],[Total Líneas de Explotación ]]</f>
        <v>184.95999999999998</v>
      </c>
      <c r="I24" s="12">
        <v>196.96800000000002</v>
      </c>
      <c r="J24" s="12">
        <v>209.97</v>
      </c>
      <c r="K24" s="12">
        <v>12.2</v>
      </c>
      <c r="L24" s="12">
        <v>116.54</v>
      </c>
      <c r="M24" s="12">
        <v>8</v>
      </c>
      <c r="N24" s="12">
        <f>+MIT_InfraMR[[#This Row],[A.03.1 -  Longitud de Vías de Explotación No Electrificadas Troncales y Ramales (vía principal) (km)]]+MIT_InfraMR[[#This Row],[A.04.1 -  Longitud de Vías de Explotación Electrificadas Troncales y Ramales (vía principal) (km)]]</f>
        <v>326.51</v>
      </c>
      <c r="O24" s="12">
        <f>+MIT_InfraMR[[#This Row],[Total Vías (excluido Auxiliares)]]</f>
        <v>326.51</v>
      </c>
      <c r="P24" s="1">
        <v>40</v>
      </c>
      <c r="Q24" s="1">
        <v>15</v>
      </c>
      <c r="R24" s="1">
        <v>1</v>
      </c>
      <c r="S24" s="1">
        <f t="shared" si="1"/>
        <v>56</v>
      </c>
      <c r="T24" s="1">
        <v>38</v>
      </c>
      <c r="U24" s="1">
        <v>82</v>
      </c>
      <c r="V24" s="1">
        <v>0</v>
      </c>
      <c r="W24" s="1">
        <v>15</v>
      </c>
      <c r="X24" s="1">
        <v>2</v>
      </c>
      <c r="Y24" s="1">
        <f t="shared" si="2"/>
        <v>137</v>
      </c>
      <c r="Z24" s="1">
        <v>35</v>
      </c>
      <c r="AA24" s="1">
        <v>18</v>
      </c>
      <c r="AB24" s="1">
        <f>+MIT_InfraMR[[#This Row],[Total Pasos Vehiculares a Nivel]]</f>
        <v>137</v>
      </c>
      <c r="AC24" s="1">
        <f t="shared" si="3"/>
        <v>190</v>
      </c>
      <c r="AD24" s="1">
        <v>10</v>
      </c>
      <c r="AE24" s="1">
        <v>21</v>
      </c>
      <c r="AF24" s="1">
        <v>107</v>
      </c>
      <c r="AG24" s="1">
        <f t="shared" si="4"/>
        <v>138</v>
      </c>
      <c r="AH24" s="12">
        <v>46</v>
      </c>
      <c r="AI24" s="12">
        <v>0</v>
      </c>
      <c r="AJ24" s="12">
        <v>133</v>
      </c>
      <c r="AK24" s="12">
        <f t="shared" si="5"/>
        <v>179</v>
      </c>
      <c r="AL24" s="1">
        <v>0</v>
      </c>
      <c r="AM24" s="1">
        <v>18</v>
      </c>
      <c r="AN24" s="1">
        <v>0</v>
      </c>
      <c r="AO24" s="1">
        <f t="shared" si="6"/>
        <v>18</v>
      </c>
      <c r="AP24" s="1">
        <v>285</v>
      </c>
      <c r="AQ24" s="1">
        <v>60</v>
      </c>
      <c r="AR24" s="1">
        <v>0</v>
      </c>
      <c r="AS24" s="1">
        <f>+SUM(MIT_InfraMR[[#This Row],[B.02.1 - Parque de Coches Eléctricos Motrices]:[B.02.3 - Parque de Coches Eléctricos Motrices Tipo R]])</f>
        <v>345</v>
      </c>
      <c r="AT24" s="1">
        <v>0</v>
      </c>
      <c r="AU24" s="1">
        <v>2</v>
      </c>
      <c r="AV24" s="1">
        <v>2</v>
      </c>
      <c r="AW24" s="1">
        <f>+SUM(MIT_InfraMR[[#This Row],[B.03.1 - Parque de Coches Motores Motrices Remolcados]:[B.03.3 - Parque de Coches Motores Motrices Cabina]])</f>
        <v>4</v>
      </c>
      <c r="AX24" s="1">
        <v>29</v>
      </c>
      <c r="AY24" s="1">
        <v>4</v>
      </c>
      <c r="AZ24" s="1">
        <v>0</v>
      </c>
      <c r="BA24" s="1">
        <v>14</v>
      </c>
      <c r="BB24" s="1">
        <v>0</v>
      </c>
      <c r="BC24" s="1">
        <f t="shared" si="7"/>
        <v>47</v>
      </c>
      <c r="BD24" s="1">
        <v>0</v>
      </c>
      <c r="BE24" s="1">
        <v>5</v>
      </c>
      <c r="BF24" s="16">
        <v>1676</v>
      </c>
    </row>
    <row r="25" spans="1:58">
      <c r="A25" s="1">
        <v>1994</v>
      </c>
      <c r="B25" s="1" t="s">
        <v>126</v>
      </c>
      <c r="C25" s="12">
        <v>54.8</v>
      </c>
      <c r="D25" s="12">
        <v>77.59</v>
      </c>
      <c r="E25" s="12">
        <v>0</v>
      </c>
      <c r="F25" s="12">
        <v>52.57</v>
      </c>
      <c r="G25" s="12">
        <f t="shared" si="0"/>
        <v>184.95999999999998</v>
      </c>
      <c r="H25" s="12">
        <f>+MIT_InfraMR[[#This Row],[Total Líneas de Explotación ]]</f>
        <v>184.95999999999998</v>
      </c>
      <c r="I25" s="12">
        <v>196.96800000000002</v>
      </c>
      <c r="J25" s="12">
        <v>209.97</v>
      </c>
      <c r="K25" s="12">
        <v>12.2</v>
      </c>
      <c r="L25" s="12">
        <v>116.54</v>
      </c>
      <c r="M25" s="12">
        <v>8</v>
      </c>
      <c r="N25" s="12">
        <f>+MIT_InfraMR[[#This Row],[A.03.1 -  Longitud de Vías de Explotación No Electrificadas Troncales y Ramales (vía principal) (km)]]+MIT_InfraMR[[#This Row],[A.04.1 -  Longitud de Vías de Explotación Electrificadas Troncales y Ramales (vía principal) (km)]]</f>
        <v>326.51</v>
      </c>
      <c r="O25" s="12">
        <f>+MIT_InfraMR[[#This Row],[Total Vías (excluido Auxiliares)]]</f>
        <v>326.51</v>
      </c>
      <c r="P25" s="1">
        <v>40</v>
      </c>
      <c r="Q25" s="1">
        <v>15</v>
      </c>
      <c r="R25" s="1">
        <v>1</v>
      </c>
      <c r="S25" s="1">
        <f t="shared" si="1"/>
        <v>56</v>
      </c>
      <c r="T25" s="1">
        <v>38</v>
      </c>
      <c r="U25" s="1">
        <v>82</v>
      </c>
      <c r="V25" s="1">
        <v>0</v>
      </c>
      <c r="W25" s="1">
        <v>15</v>
      </c>
      <c r="X25" s="1">
        <v>2</v>
      </c>
      <c r="Y25" s="1">
        <f t="shared" si="2"/>
        <v>137</v>
      </c>
      <c r="Z25" s="1">
        <v>35</v>
      </c>
      <c r="AA25" s="1">
        <v>18</v>
      </c>
      <c r="AB25" s="1">
        <f>+MIT_InfraMR[[#This Row],[Total Pasos Vehiculares a Nivel]]</f>
        <v>137</v>
      </c>
      <c r="AC25" s="1">
        <f t="shared" si="3"/>
        <v>190</v>
      </c>
      <c r="AD25" s="1">
        <v>10</v>
      </c>
      <c r="AE25" s="1">
        <v>21</v>
      </c>
      <c r="AF25" s="1">
        <v>107</v>
      </c>
      <c r="AG25" s="1">
        <f t="shared" si="4"/>
        <v>138</v>
      </c>
      <c r="AH25" s="12">
        <v>46</v>
      </c>
      <c r="AI25" s="12">
        <v>0</v>
      </c>
      <c r="AJ25" s="12">
        <v>133</v>
      </c>
      <c r="AK25" s="12">
        <f t="shared" si="5"/>
        <v>179</v>
      </c>
      <c r="AL25" s="1">
        <v>0</v>
      </c>
      <c r="AM25" s="1">
        <v>18</v>
      </c>
      <c r="AN25" s="1">
        <v>0</v>
      </c>
      <c r="AO25" s="1">
        <f t="shared" si="6"/>
        <v>18</v>
      </c>
      <c r="AP25" s="1">
        <v>285</v>
      </c>
      <c r="AQ25" s="1">
        <v>60</v>
      </c>
      <c r="AR25" s="1">
        <v>0</v>
      </c>
      <c r="AS25" s="1">
        <f>+SUM(MIT_InfraMR[[#This Row],[B.02.1 - Parque de Coches Eléctricos Motrices]:[B.02.3 - Parque de Coches Eléctricos Motrices Tipo R]])</f>
        <v>345</v>
      </c>
      <c r="AT25" s="1">
        <v>0</v>
      </c>
      <c r="AU25" s="1">
        <v>2</v>
      </c>
      <c r="AV25" s="1">
        <v>2</v>
      </c>
      <c r="AW25" s="1">
        <f>+SUM(MIT_InfraMR[[#This Row],[B.03.1 - Parque de Coches Motores Motrices Remolcados]:[B.03.3 - Parque de Coches Motores Motrices Cabina]])</f>
        <v>4</v>
      </c>
      <c r="AX25" s="1">
        <v>29</v>
      </c>
      <c r="AY25" s="1">
        <v>4</v>
      </c>
      <c r="AZ25" s="1">
        <v>0</v>
      </c>
      <c r="BA25" s="1">
        <v>14</v>
      </c>
      <c r="BB25" s="1">
        <v>0</v>
      </c>
      <c r="BC25" s="1">
        <f t="shared" si="7"/>
        <v>47</v>
      </c>
      <c r="BD25" s="1">
        <v>0</v>
      </c>
      <c r="BE25" s="1">
        <v>5</v>
      </c>
      <c r="BF25" s="16">
        <v>1676</v>
      </c>
    </row>
    <row r="26" spans="1:58">
      <c r="A26" s="1">
        <v>1995</v>
      </c>
      <c r="B26" s="1" t="s">
        <v>115</v>
      </c>
      <c r="C26" s="12">
        <v>54.8</v>
      </c>
      <c r="D26" s="12">
        <v>77.59</v>
      </c>
      <c r="E26" s="12">
        <v>0</v>
      </c>
      <c r="F26" s="12">
        <v>52.57</v>
      </c>
      <c r="G26" s="12">
        <f t="shared" si="0"/>
        <v>184.95999999999998</v>
      </c>
      <c r="H26" s="12">
        <f>+MIT_InfraMR[[#This Row],[Total Líneas de Explotación ]]</f>
        <v>184.95999999999998</v>
      </c>
      <c r="I26" s="12">
        <v>196.96800000000002</v>
      </c>
      <c r="J26" s="12">
        <v>209.97</v>
      </c>
      <c r="K26" s="12">
        <v>12.2</v>
      </c>
      <c r="L26" s="12">
        <v>116.54</v>
      </c>
      <c r="M26" s="12">
        <v>8</v>
      </c>
      <c r="N26" s="12">
        <f>+MIT_InfraMR[[#This Row],[A.03.1 -  Longitud de Vías de Explotación No Electrificadas Troncales y Ramales (vía principal) (km)]]+MIT_InfraMR[[#This Row],[A.04.1 -  Longitud de Vías de Explotación Electrificadas Troncales y Ramales (vía principal) (km)]]</f>
        <v>326.51</v>
      </c>
      <c r="O26" s="12">
        <f>+MIT_InfraMR[[#This Row],[Total Vías (excluido Auxiliares)]]</f>
        <v>326.51</v>
      </c>
      <c r="P26" s="1">
        <v>40</v>
      </c>
      <c r="Q26" s="1">
        <v>15</v>
      </c>
      <c r="R26" s="1">
        <v>1</v>
      </c>
      <c r="S26" s="1">
        <f t="shared" si="1"/>
        <v>56</v>
      </c>
      <c r="T26" s="1">
        <v>38</v>
      </c>
      <c r="U26" s="1">
        <v>82</v>
      </c>
      <c r="V26" s="1">
        <v>0</v>
      </c>
      <c r="W26" s="1">
        <v>15</v>
      </c>
      <c r="X26" s="1">
        <v>2</v>
      </c>
      <c r="Y26" s="1">
        <f t="shared" si="2"/>
        <v>137</v>
      </c>
      <c r="Z26" s="1">
        <v>35</v>
      </c>
      <c r="AA26" s="1">
        <v>18</v>
      </c>
      <c r="AB26" s="1">
        <f>+MIT_InfraMR[[#This Row],[Total Pasos Vehiculares a Nivel]]</f>
        <v>137</v>
      </c>
      <c r="AC26" s="1">
        <f t="shared" si="3"/>
        <v>190</v>
      </c>
      <c r="AD26" s="1">
        <v>10</v>
      </c>
      <c r="AE26" s="1">
        <v>21</v>
      </c>
      <c r="AF26" s="1">
        <v>107</v>
      </c>
      <c r="AG26" s="1">
        <f t="shared" si="4"/>
        <v>138</v>
      </c>
      <c r="AH26" s="12">
        <v>46</v>
      </c>
      <c r="AI26" s="12">
        <v>0</v>
      </c>
      <c r="AJ26" s="12">
        <v>133</v>
      </c>
      <c r="AK26" s="12">
        <f t="shared" si="5"/>
        <v>179</v>
      </c>
      <c r="AL26" s="1">
        <v>0</v>
      </c>
      <c r="AM26" s="1">
        <v>18</v>
      </c>
      <c r="AN26" s="1">
        <v>0</v>
      </c>
      <c r="AO26" s="1">
        <f t="shared" si="6"/>
        <v>18</v>
      </c>
      <c r="AP26" s="1">
        <v>285</v>
      </c>
      <c r="AQ26" s="1">
        <v>60</v>
      </c>
      <c r="AR26" s="1">
        <v>0</v>
      </c>
      <c r="AS26" s="1">
        <f>+SUM(MIT_InfraMR[[#This Row],[B.02.1 - Parque de Coches Eléctricos Motrices]:[B.02.3 - Parque de Coches Eléctricos Motrices Tipo R]])</f>
        <v>345</v>
      </c>
      <c r="AT26" s="1">
        <v>0</v>
      </c>
      <c r="AU26" s="1">
        <v>2</v>
      </c>
      <c r="AV26" s="1">
        <v>2</v>
      </c>
      <c r="AW26" s="1">
        <f>+SUM(MIT_InfraMR[[#This Row],[B.03.1 - Parque de Coches Motores Motrices Remolcados]:[B.03.3 - Parque de Coches Motores Motrices Cabina]])</f>
        <v>4</v>
      </c>
      <c r="AX26" s="1">
        <v>29</v>
      </c>
      <c r="AY26" s="1">
        <v>4</v>
      </c>
      <c r="AZ26" s="1">
        <v>0</v>
      </c>
      <c r="BA26" s="1">
        <v>14</v>
      </c>
      <c r="BB26" s="1">
        <v>0</v>
      </c>
      <c r="BC26" s="1">
        <f t="shared" si="7"/>
        <v>47</v>
      </c>
      <c r="BD26" s="1">
        <v>0</v>
      </c>
      <c r="BE26" s="1">
        <v>5</v>
      </c>
      <c r="BF26" s="16">
        <v>1676</v>
      </c>
    </row>
    <row r="27" spans="1:58">
      <c r="A27" s="1">
        <v>1995</v>
      </c>
      <c r="B27" s="1" t="s">
        <v>116</v>
      </c>
      <c r="C27" s="12">
        <v>54.8</v>
      </c>
      <c r="D27" s="12">
        <v>77.59</v>
      </c>
      <c r="E27" s="12">
        <v>0</v>
      </c>
      <c r="F27" s="12">
        <v>52.57</v>
      </c>
      <c r="G27" s="12">
        <f t="shared" si="0"/>
        <v>184.95999999999998</v>
      </c>
      <c r="H27" s="12">
        <f>+MIT_InfraMR[[#This Row],[Total Líneas de Explotación ]]</f>
        <v>184.95999999999998</v>
      </c>
      <c r="I27" s="12">
        <v>196.96800000000002</v>
      </c>
      <c r="J27" s="12">
        <v>209.97</v>
      </c>
      <c r="K27" s="12">
        <v>12.2</v>
      </c>
      <c r="L27" s="12">
        <v>116.54</v>
      </c>
      <c r="M27" s="12">
        <v>8</v>
      </c>
      <c r="N27" s="12">
        <f>+MIT_InfraMR[[#This Row],[A.03.1 -  Longitud de Vías de Explotación No Electrificadas Troncales y Ramales (vía principal) (km)]]+MIT_InfraMR[[#This Row],[A.04.1 -  Longitud de Vías de Explotación Electrificadas Troncales y Ramales (vía principal) (km)]]</f>
        <v>326.51</v>
      </c>
      <c r="O27" s="12">
        <f>+MIT_InfraMR[[#This Row],[Total Vías (excluido Auxiliares)]]</f>
        <v>326.51</v>
      </c>
      <c r="P27" s="1">
        <v>40</v>
      </c>
      <c r="Q27" s="1">
        <v>15</v>
      </c>
      <c r="R27" s="1">
        <v>1</v>
      </c>
      <c r="S27" s="1">
        <f t="shared" si="1"/>
        <v>56</v>
      </c>
      <c r="T27" s="1">
        <v>38</v>
      </c>
      <c r="U27" s="1">
        <v>82</v>
      </c>
      <c r="V27" s="1">
        <v>0</v>
      </c>
      <c r="W27" s="1">
        <v>15</v>
      </c>
      <c r="X27" s="1">
        <v>2</v>
      </c>
      <c r="Y27" s="1">
        <f t="shared" si="2"/>
        <v>137</v>
      </c>
      <c r="Z27" s="1">
        <v>35</v>
      </c>
      <c r="AA27" s="1">
        <v>18</v>
      </c>
      <c r="AB27" s="1">
        <f>+MIT_InfraMR[[#This Row],[Total Pasos Vehiculares a Nivel]]</f>
        <v>137</v>
      </c>
      <c r="AC27" s="1">
        <f t="shared" si="3"/>
        <v>190</v>
      </c>
      <c r="AD27" s="1">
        <v>10</v>
      </c>
      <c r="AE27" s="1">
        <v>21</v>
      </c>
      <c r="AF27" s="1">
        <v>107</v>
      </c>
      <c r="AG27" s="1">
        <f t="shared" si="4"/>
        <v>138</v>
      </c>
      <c r="AH27" s="12">
        <v>46</v>
      </c>
      <c r="AI27" s="12">
        <v>0</v>
      </c>
      <c r="AJ27" s="12">
        <v>133</v>
      </c>
      <c r="AK27" s="12">
        <f t="shared" si="5"/>
        <v>179</v>
      </c>
      <c r="AL27" s="1">
        <v>0</v>
      </c>
      <c r="AM27" s="1">
        <v>18</v>
      </c>
      <c r="AN27" s="1">
        <v>0</v>
      </c>
      <c r="AO27" s="1">
        <f t="shared" si="6"/>
        <v>18</v>
      </c>
      <c r="AP27" s="1">
        <v>285</v>
      </c>
      <c r="AQ27" s="1">
        <v>60</v>
      </c>
      <c r="AR27" s="1">
        <v>0</v>
      </c>
      <c r="AS27" s="1">
        <f>+SUM(MIT_InfraMR[[#This Row],[B.02.1 - Parque de Coches Eléctricos Motrices]:[B.02.3 - Parque de Coches Eléctricos Motrices Tipo R]])</f>
        <v>345</v>
      </c>
      <c r="AT27" s="1">
        <v>0</v>
      </c>
      <c r="AU27" s="1">
        <v>2</v>
      </c>
      <c r="AV27" s="1">
        <v>2</v>
      </c>
      <c r="AW27" s="1">
        <f>+SUM(MIT_InfraMR[[#This Row],[B.03.1 - Parque de Coches Motores Motrices Remolcados]:[B.03.3 - Parque de Coches Motores Motrices Cabina]])</f>
        <v>4</v>
      </c>
      <c r="AX27" s="1">
        <v>29</v>
      </c>
      <c r="AY27" s="1">
        <v>4</v>
      </c>
      <c r="AZ27" s="1">
        <v>0</v>
      </c>
      <c r="BA27" s="1">
        <v>14</v>
      </c>
      <c r="BB27" s="1">
        <v>0</v>
      </c>
      <c r="BC27" s="1">
        <f t="shared" si="7"/>
        <v>47</v>
      </c>
      <c r="BD27" s="1">
        <v>0</v>
      </c>
      <c r="BE27" s="1">
        <v>5</v>
      </c>
      <c r="BF27" s="16">
        <v>1676</v>
      </c>
    </row>
    <row r="28" spans="1:58">
      <c r="A28" s="1">
        <v>1995</v>
      </c>
      <c r="B28" s="1" t="s">
        <v>117</v>
      </c>
      <c r="C28" s="12">
        <v>54.8</v>
      </c>
      <c r="D28" s="12">
        <v>77.59</v>
      </c>
      <c r="E28" s="12">
        <v>0</v>
      </c>
      <c r="F28" s="12">
        <v>52.57</v>
      </c>
      <c r="G28" s="12">
        <f t="shared" si="0"/>
        <v>184.95999999999998</v>
      </c>
      <c r="H28" s="12">
        <f>+MIT_InfraMR[[#This Row],[Total Líneas de Explotación ]]</f>
        <v>184.95999999999998</v>
      </c>
      <c r="I28" s="12">
        <v>196.96800000000002</v>
      </c>
      <c r="J28" s="12">
        <v>209.97</v>
      </c>
      <c r="K28" s="12">
        <v>12.2</v>
      </c>
      <c r="L28" s="12">
        <v>116.54</v>
      </c>
      <c r="M28" s="12">
        <v>8</v>
      </c>
      <c r="N28" s="12">
        <f>+MIT_InfraMR[[#This Row],[A.03.1 -  Longitud de Vías de Explotación No Electrificadas Troncales y Ramales (vía principal) (km)]]+MIT_InfraMR[[#This Row],[A.04.1 -  Longitud de Vías de Explotación Electrificadas Troncales y Ramales (vía principal) (km)]]</f>
        <v>326.51</v>
      </c>
      <c r="O28" s="12">
        <f>+MIT_InfraMR[[#This Row],[Total Vías (excluido Auxiliares)]]</f>
        <v>326.51</v>
      </c>
      <c r="P28" s="1">
        <v>40</v>
      </c>
      <c r="Q28" s="1">
        <v>15</v>
      </c>
      <c r="R28" s="1">
        <v>1</v>
      </c>
      <c r="S28" s="1">
        <f t="shared" si="1"/>
        <v>56</v>
      </c>
      <c r="T28" s="1">
        <v>38</v>
      </c>
      <c r="U28" s="1">
        <v>82</v>
      </c>
      <c r="V28" s="1">
        <v>0</v>
      </c>
      <c r="W28" s="1">
        <v>15</v>
      </c>
      <c r="X28" s="1">
        <v>2</v>
      </c>
      <c r="Y28" s="1">
        <f t="shared" si="2"/>
        <v>137</v>
      </c>
      <c r="Z28" s="1">
        <v>35</v>
      </c>
      <c r="AA28" s="1">
        <v>18</v>
      </c>
      <c r="AB28" s="1">
        <f>+MIT_InfraMR[[#This Row],[Total Pasos Vehiculares a Nivel]]</f>
        <v>137</v>
      </c>
      <c r="AC28" s="1">
        <f t="shared" si="3"/>
        <v>190</v>
      </c>
      <c r="AD28" s="1">
        <v>10</v>
      </c>
      <c r="AE28" s="1">
        <v>21</v>
      </c>
      <c r="AF28" s="1">
        <v>107</v>
      </c>
      <c r="AG28" s="1">
        <f t="shared" si="4"/>
        <v>138</v>
      </c>
      <c r="AH28" s="12">
        <v>46</v>
      </c>
      <c r="AI28" s="12">
        <v>0</v>
      </c>
      <c r="AJ28" s="12">
        <v>133</v>
      </c>
      <c r="AK28" s="12">
        <f t="shared" si="5"/>
        <v>179</v>
      </c>
      <c r="AL28" s="1">
        <v>0</v>
      </c>
      <c r="AM28" s="1">
        <v>18</v>
      </c>
      <c r="AN28" s="1">
        <v>0</v>
      </c>
      <c r="AO28" s="1">
        <f t="shared" si="6"/>
        <v>18</v>
      </c>
      <c r="AP28" s="1">
        <v>285</v>
      </c>
      <c r="AQ28" s="1">
        <v>60</v>
      </c>
      <c r="AR28" s="1">
        <v>0</v>
      </c>
      <c r="AS28" s="1">
        <f>+SUM(MIT_InfraMR[[#This Row],[B.02.1 - Parque de Coches Eléctricos Motrices]:[B.02.3 - Parque de Coches Eléctricos Motrices Tipo R]])</f>
        <v>345</v>
      </c>
      <c r="AT28" s="1">
        <v>0</v>
      </c>
      <c r="AU28" s="1">
        <v>2</v>
      </c>
      <c r="AV28" s="1">
        <v>2</v>
      </c>
      <c r="AW28" s="1">
        <f>+SUM(MIT_InfraMR[[#This Row],[B.03.1 - Parque de Coches Motores Motrices Remolcados]:[B.03.3 - Parque de Coches Motores Motrices Cabina]])</f>
        <v>4</v>
      </c>
      <c r="AX28" s="1">
        <v>29</v>
      </c>
      <c r="AY28" s="1">
        <v>4</v>
      </c>
      <c r="AZ28" s="1">
        <v>0</v>
      </c>
      <c r="BA28" s="1">
        <v>14</v>
      </c>
      <c r="BB28" s="1">
        <v>0</v>
      </c>
      <c r="BC28" s="1">
        <f t="shared" si="7"/>
        <v>47</v>
      </c>
      <c r="BD28" s="1">
        <v>0</v>
      </c>
      <c r="BE28" s="1">
        <v>5</v>
      </c>
      <c r="BF28" s="16">
        <v>1676</v>
      </c>
    </row>
    <row r="29" spans="1:58">
      <c r="A29" s="1">
        <v>1995</v>
      </c>
      <c r="B29" s="1" t="s">
        <v>118</v>
      </c>
      <c r="C29" s="12">
        <v>54.8</v>
      </c>
      <c r="D29" s="12">
        <v>77.59</v>
      </c>
      <c r="E29" s="12">
        <v>0</v>
      </c>
      <c r="F29" s="12">
        <v>52.57</v>
      </c>
      <c r="G29" s="12">
        <f t="shared" si="0"/>
        <v>184.95999999999998</v>
      </c>
      <c r="H29" s="12">
        <f>+MIT_InfraMR[[#This Row],[Total Líneas de Explotación ]]</f>
        <v>184.95999999999998</v>
      </c>
      <c r="I29" s="12">
        <v>196.96800000000002</v>
      </c>
      <c r="J29" s="12">
        <v>209.97</v>
      </c>
      <c r="K29" s="12">
        <v>12.2</v>
      </c>
      <c r="L29" s="12">
        <v>116.54</v>
      </c>
      <c r="M29" s="12">
        <v>8</v>
      </c>
      <c r="N29" s="12">
        <f>+MIT_InfraMR[[#This Row],[A.03.1 -  Longitud de Vías de Explotación No Electrificadas Troncales y Ramales (vía principal) (km)]]+MIT_InfraMR[[#This Row],[A.04.1 -  Longitud de Vías de Explotación Electrificadas Troncales y Ramales (vía principal) (km)]]</f>
        <v>326.51</v>
      </c>
      <c r="O29" s="12">
        <f>+MIT_InfraMR[[#This Row],[Total Vías (excluido Auxiliares)]]</f>
        <v>326.51</v>
      </c>
      <c r="P29" s="1">
        <v>40</v>
      </c>
      <c r="Q29" s="1">
        <v>15</v>
      </c>
      <c r="R29" s="1">
        <v>1</v>
      </c>
      <c r="S29" s="1">
        <f t="shared" si="1"/>
        <v>56</v>
      </c>
      <c r="T29" s="1">
        <v>38</v>
      </c>
      <c r="U29" s="1">
        <v>82</v>
      </c>
      <c r="V29" s="1">
        <v>0</v>
      </c>
      <c r="W29" s="1">
        <v>15</v>
      </c>
      <c r="X29" s="1">
        <v>2</v>
      </c>
      <c r="Y29" s="1">
        <f t="shared" si="2"/>
        <v>137</v>
      </c>
      <c r="Z29" s="1">
        <v>35</v>
      </c>
      <c r="AA29" s="1">
        <v>18</v>
      </c>
      <c r="AB29" s="1">
        <f>+MIT_InfraMR[[#This Row],[Total Pasos Vehiculares a Nivel]]</f>
        <v>137</v>
      </c>
      <c r="AC29" s="1">
        <f t="shared" si="3"/>
        <v>190</v>
      </c>
      <c r="AD29" s="1">
        <v>10</v>
      </c>
      <c r="AE29" s="1">
        <v>21</v>
      </c>
      <c r="AF29" s="1">
        <v>107</v>
      </c>
      <c r="AG29" s="1">
        <f t="shared" si="4"/>
        <v>138</v>
      </c>
      <c r="AH29" s="12">
        <v>46</v>
      </c>
      <c r="AI29" s="12">
        <v>0</v>
      </c>
      <c r="AJ29" s="12">
        <v>133</v>
      </c>
      <c r="AK29" s="12">
        <f t="shared" si="5"/>
        <v>179</v>
      </c>
      <c r="AL29" s="1">
        <v>0</v>
      </c>
      <c r="AM29" s="1">
        <v>18</v>
      </c>
      <c r="AN29" s="1">
        <v>0</v>
      </c>
      <c r="AO29" s="1">
        <f t="shared" si="6"/>
        <v>18</v>
      </c>
      <c r="AP29" s="1">
        <v>285</v>
      </c>
      <c r="AQ29" s="1">
        <v>60</v>
      </c>
      <c r="AR29" s="1">
        <v>0</v>
      </c>
      <c r="AS29" s="1">
        <f>+SUM(MIT_InfraMR[[#This Row],[B.02.1 - Parque de Coches Eléctricos Motrices]:[B.02.3 - Parque de Coches Eléctricos Motrices Tipo R]])</f>
        <v>345</v>
      </c>
      <c r="AT29" s="1">
        <v>0</v>
      </c>
      <c r="AU29" s="1">
        <v>2</v>
      </c>
      <c r="AV29" s="1">
        <v>2</v>
      </c>
      <c r="AW29" s="1">
        <f>+SUM(MIT_InfraMR[[#This Row],[B.03.1 - Parque de Coches Motores Motrices Remolcados]:[B.03.3 - Parque de Coches Motores Motrices Cabina]])</f>
        <v>4</v>
      </c>
      <c r="AX29" s="1">
        <v>29</v>
      </c>
      <c r="AY29" s="1">
        <v>4</v>
      </c>
      <c r="AZ29" s="1">
        <v>0</v>
      </c>
      <c r="BA29" s="1">
        <v>14</v>
      </c>
      <c r="BB29" s="1">
        <v>0</v>
      </c>
      <c r="BC29" s="1">
        <f t="shared" si="7"/>
        <v>47</v>
      </c>
      <c r="BD29" s="1">
        <v>0</v>
      </c>
      <c r="BE29" s="1">
        <v>5</v>
      </c>
      <c r="BF29" s="16">
        <v>1676</v>
      </c>
    </row>
    <row r="30" spans="1:58">
      <c r="A30" s="1">
        <v>1995</v>
      </c>
      <c r="B30" s="1" t="s">
        <v>119</v>
      </c>
      <c r="C30" s="12">
        <v>54.8</v>
      </c>
      <c r="D30" s="12">
        <v>77.59</v>
      </c>
      <c r="E30" s="12">
        <v>0</v>
      </c>
      <c r="F30" s="12">
        <v>52.57</v>
      </c>
      <c r="G30" s="12">
        <f t="shared" si="0"/>
        <v>184.95999999999998</v>
      </c>
      <c r="H30" s="12">
        <f>+MIT_InfraMR[[#This Row],[Total Líneas de Explotación ]]</f>
        <v>184.95999999999998</v>
      </c>
      <c r="I30" s="12">
        <v>196.96800000000002</v>
      </c>
      <c r="J30" s="12">
        <v>209.97</v>
      </c>
      <c r="K30" s="12">
        <v>12.2</v>
      </c>
      <c r="L30" s="12">
        <v>116.54</v>
      </c>
      <c r="M30" s="12">
        <v>8</v>
      </c>
      <c r="N30" s="12">
        <f>+MIT_InfraMR[[#This Row],[A.03.1 -  Longitud de Vías de Explotación No Electrificadas Troncales y Ramales (vía principal) (km)]]+MIT_InfraMR[[#This Row],[A.04.1 -  Longitud de Vías de Explotación Electrificadas Troncales y Ramales (vía principal) (km)]]</f>
        <v>326.51</v>
      </c>
      <c r="O30" s="12">
        <f>+MIT_InfraMR[[#This Row],[Total Vías (excluido Auxiliares)]]</f>
        <v>326.51</v>
      </c>
      <c r="P30" s="1">
        <v>40</v>
      </c>
      <c r="Q30" s="1">
        <v>15</v>
      </c>
      <c r="R30" s="1">
        <v>1</v>
      </c>
      <c r="S30" s="1">
        <f t="shared" si="1"/>
        <v>56</v>
      </c>
      <c r="T30" s="1">
        <v>38</v>
      </c>
      <c r="U30" s="1">
        <v>82</v>
      </c>
      <c r="V30" s="1">
        <v>0</v>
      </c>
      <c r="W30" s="1">
        <v>15</v>
      </c>
      <c r="X30" s="1">
        <v>2</v>
      </c>
      <c r="Y30" s="1">
        <f t="shared" si="2"/>
        <v>137</v>
      </c>
      <c r="Z30" s="1">
        <v>35</v>
      </c>
      <c r="AA30" s="1">
        <v>18</v>
      </c>
      <c r="AB30" s="1">
        <f>+MIT_InfraMR[[#This Row],[Total Pasos Vehiculares a Nivel]]</f>
        <v>137</v>
      </c>
      <c r="AC30" s="1">
        <f t="shared" si="3"/>
        <v>190</v>
      </c>
      <c r="AD30" s="1">
        <v>10</v>
      </c>
      <c r="AE30" s="1">
        <v>21</v>
      </c>
      <c r="AF30" s="1">
        <v>107</v>
      </c>
      <c r="AG30" s="1">
        <f t="shared" si="4"/>
        <v>138</v>
      </c>
      <c r="AH30" s="12">
        <v>46</v>
      </c>
      <c r="AI30" s="12">
        <v>0</v>
      </c>
      <c r="AJ30" s="12">
        <v>133</v>
      </c>
      <c r="AK30" s="12">
        <f t="shared" si="5"/>
        <v>179</v>
      </c>
      <c r="AL30" s="1">
        <v>0</v>
      </c>
      <c r="AM30" s="1">
        <v>18</v>
      </c>
      <c r="AN30" s="1">
        <v>0</v>
      </c>
      <c r="AO30" s="1">
        <f t="shared" si="6"/>
        <v>18</v>
      </c>
      <c r="AP30" s="1">
        <v>285</v>
      </c>
      <c r="AQ30" s="1">
        <v>60</v>
      </c>
      <c r="AR30" s="1">
        <v>0</v>
      </c>
      <c r="AS30" s="1">
        <f>+SUM(MIT_InfraMR[[#This Row],[B.02.1 - Parque de Coches Eléctricos Motrices]:[B.02.3 - Parque de Coches Eléctricos Motrices Tipo R]])</f>
        <v>345</v>
      </c>
      <c r="AT30" s="1">
        <v>0</v>
      </c>
      <c r="AU30" s="1">
        <v>2</v>
      </c>
      <c r="AV30" s="1">
        <v>2</v>
      </c>
      <c r="AW30" s="1">
        <f>+SUM(MIT_InfraMR[[#This Row],[B.03.1 - Parque de Coches Motores Motrices Remolcados]:[B.03.3 - Parque de Coches Motores Motrices Cabina]])</f>
        <v>4</v>
      </c>
      <c r="AX30" s="1">
        <v>29</v>
      </c>
      <c r="AY30" s="1">
        <v>4</v>
      </c>
      <c r="AZ30" s="1">
        <v>0</v>
      </c>
      <c r="BA30" s="1">
        <v>14</v>
      </c>
      <c r="BB30" s="1">
        <v>0</v>
      </c>
      <c r="BC30" s="1">
        <f t="shared" si="7"/>
        <v>47</v>
      </c>
      <c r="BD30" s="1">
        <v>0</v>
      </c>
      <c r="BE30" s="1">
        <v>5</v>
      </c>
      <c r="BF30" s="16">
        <v>1676</v>
      </c>
    </row>
    <row r="31" spans="1:58">
      <c r="A31" s="1">
        <v>1995</v>
      </c>
      <c r="B31" s="1" t="s">
        <v>120</v>
      </c>
      <c r="C31" s="12">
        <v>54.8</v>
      </c>
      <c r="D31" s="12">
        <v>77.59</v>
      </c>
      <c r="E31" s="12">
        <v>0</v>
      </c>
      <c r="F31" s="12">
        <v>52.57</v>
      </c>
      <c r="G31" s="12">
        <f t="shared" si="0"/>
        <v>184.95999999999998</v>
      </c>
      <c r="H31" s="12">
        <f>+MIT_InfraMR[[#This Row],[Total Líneas de Explotación ]]</f>
        <v>184.95999999999998</v>
      </c>
      <c r="I31" s="12">
        <v>196.96800000000002</v>
      </c>
      <c r="J31" s="12">
        <v>209.97</v>
      </c>
      <c r="K31" s="12">
        <v>12.2</v>
      </c>
      <c r="L31" s="12">
        <v>116.54</v>
      </c>
      <c r="M31" s="12">
        <v>8</v>
      </c>
      <c r="N31" s="12">
        <f>+MIT_InfraMR[[#This Row],[A.03.1 -  Longitud de Vías de Explotación No Electrificadas Troncales y Ramales (vía principal) (km)]]+MIT_InfraMR[[#This Row],[A.04.1 -  Longitud de Vías de Explotación Electrificadas Troncales y Ramales (vía principal) (km)]]</f>
        <v>326.51</v>
      </c>
      <c r="O31" s="12">
        <f>+MIT_InfraMR[[#This Row],[Total Vías (excluido Auxiliares)]]</f>
        <v>326.51</v>
      </c>
      <c r="P31" s="1">
        <v>40</v>
      </c>
      <c r="Q31" s="1">
        <v>15</v>
      </c>
      <c r="R31" s="1">
        <v>1</v>
      </c>
      <c r="S31" s="1">
        <f t="shared" si="1"/>
        <v>56</v>
      </c>
      <c r="T31" s="1">
        <v>38</v>
      </c>
      <c r="U31" s="1">
        <v>82</v>
      </c>
      <c r="V31" s="1">
        <v>0</v>
      </c>
      <c r="W31" s="1">
        <v>15</v>
      </c>
      <c r="X31" s="1">
        <v>2</v>
      </c>
      <c r="Y31" s="1">
        <f t="shared" si="2"/>
        <v>137</v>
      </c>
      <c r="Z31" s="1">
        <v>35</v>
      </c>
      <c r="AA31" s="1">
        <v>18</v>
      </c>
      <c r="AB31" s="1">
        <f>+MIT_InfraMR[[#This Row],[Total Pasos Vehiculares a Nivel]]</f>
        <v>137</v>
      </c>
      <c r="AC31" s="1">
        <f t="shared" si="3"/>
        <v>190</v>
      </c>
      <c r="AD31" s="1">
        <v>10</v>
      </c>
      <c r="AE31" s="1">
        <v>21</v>
      </c>
      <c r="AF31" s="1">
        <v>107</v>
      </c>
      <c r="AG31" s="1">
        <f t="shared" si="4"/>
        <v>138</v>
      </c>
      <c r="AH31" s="12">
        <v>46</v>
      </c>
      <c r="AI31" s="12">
        <v>0</v>
      </c>
      <c r="AJ31" s="12">
        <v>133</v>
      </c>
      <c r="AK31" s="12">
        <f t="shared" si="5"/>
        <v>179</v>
      </c>
      <c r="AL31" s="1">
        <v>0</v>
      </c>
      <c r="AM31" s="1">
        <v>18</v>
      </c>
      <c r="AN31" s="1">
        <v>0</v>
      </c>
      <c r="AO31" s="1">
        <f t="shared" si="6"/>
        <v>18</v>
      </c>
      <c r="AP31" s="1">
        <v>285</v>
      </c>
      <c r="AQ31" s="1">
        <v>60</v>
      </c>
      <c r="AR31" s="1">
        <v>0</v>
      </c>
      <c r="AS31" s="1">
        <f>+SUM(MIT_InfraMR[[#This Row],[B.02.1 - Parque de Coches Eléctricos Motrices]:[B.02.3 - Parque de Coches Eléctricos Motrices Tipo R]])</f>
        <v>345</v>
      </c>
      <c r="AT31" s="1">
        <v>0</v>
      </c>
      <c r="AU31" s="1">
        <v>2</v>
      </c>
      <c r="AV31" s="1">
        <v>2</v>
      </c>
      <c r="AW31" s="1">
        <f>+SUM(MIT_InfraMR[[#This Row],[B.03.1 - Parque de Coches Motores Motrices Remolcados]:[B.03.3 - Parque de Coches Motores Motrices Cabina]])</f>
        <v>4</v>
      </c>
      <c r="AX31" s="1">
        <v>29</v>
      </c>
      <c r="AY31" s="1">
        <v>4</v>
      </c>
      <c r="AZ31" s="1">
        <v>0</v>
      </c>
      <c r="BA31" s="1">
        <v>14</v>
      </c>
      <c r="BB31" s="1">
        <v>0</v>
      </c>
      <c r="BC31" s="1">
        <f t="shared" si="7"/>
        <v>47</v>
      </c>
      <c r="BD31" s="1">
        <v>0</v>
      </c>
      <c r="BE31" s="1">
        <v>5</v>
      </c>
      <c r="BF31" s="16">
        <v>1676</v>
      </c>
    </row>
    <row r="32" spans="1:58">
      <c r="A32" s="1">
        <v>1995</v>
      </c>
      <c r="B32" s="1" t="s">
        <v>121</v>
      </c>
      <c r="C32" s="12">
        <v>54.8</v>
      </c>
      <c r="D32" s="12">
        <v>77.59</v>
      </c>
      <c r="E32" s="12">
        <v>0</v>
      </c>
      <c r="F32" s="12">
        <v>52.57</v>
      </c>
      <c r="G32" s="12">
        <f t="shared" si="0"/>
        <v>184.95999999999998</v>
      </c>
      <c r="H32" s="12">
        <f>+MIT_InfraMR[[#This Row],[Total Líneas de Explotación ]]</f>
        <v>184.95999999999998</v>
      </c>
      <c r="I32" s="12">
        <v>196.96800000000002</v>
      </c>
      <c r="J32" s="12">
        <v>209.97</v>
      </c>
      <c r="K32" s="12">
        <v>12.2</v>
      </c>
      <c r="L32" s="12">
        <v>116.54</v>
      </c>
      <c r="M32" s="12">
        <v>8</v>
      </c>
      <c r="N32" s="12">
        <f>+MIT_InfraMR[[#This Row],[A.03.1 -  Longitud de Vías de Explotación No Electrificadas Troncales y Ramales (vía principal) (km)]]+MIT_InfraMR[[#This Row],[A.04.1 -  Longitud de Vías de Explotación Electrificadas Troncales y Ramales (vía principal) (km)]]</f>
        <v>326.51</v>
      </c>
      <c r="O32" s="12">
        <f>+MIT_InfraMR[[#This Row],[Total Vías (excluido Auxiliares)]]</f>
        <v>326.51</v>
      </c>
      <c r="P32" s="1">
        <v>40</v>
      </c>
      <c r="Q32" s="1">
        <v>15</v>
      </c>
      <c r="R32" s="1">
        <v>1</v>
      </c>
      <c r="S32" s="1">
        <f t="shared" si="1"/>
        <v>56</v>
      </c>
      <c r="T32" s="1">
        <v>38</v>
      </c>
      <c r="U32" s="1">
        <v>82</v>
      </c>
      <c r="V32" s="1">
        <v>0</v>
      </c>
      <c r="W32" s="1">
        <v>15</v>
      </c>
      <c r="X32" s="1">
        <v>2</v>
      </c>
      <c r="Y32" s="1">
        <f t="shared" si="2"/>
        <v>137</v>
      </c>
      <c r="Z32" s="1">
        <v>35</v>
      </c>
      <c r="AA32" s="1">
        <v>18</v>
      </c>
      <c r="AB32" s="1">
        <f>+MIT_InfraMR[[#This Row],[Total Pasos Vehiculares a Nivel]]</f>
        <v>137</v>
      </c>
      <c r="AC32" s="1">
        <f t="shared" si="3"/>
        <v>190</v>
      </c>
      <c r="AD32" s="1">
        <v>10</v>
      </c>
      <c r="AE32" s="1">
        <v>21</v>
      </c>
      <c r="AF32" s="1">
        <v>107</v>
      </c>
      <c r="AG32" s="1">
        <f t="shared" si="4"/>
        <v>138</v>
      </c>
      <c r="AH32" s="12">
        <v>46</v>
      </c>
      <c r="AI32" s="12">
        <v>0</v>
      </c>
      <c r="AJ32" s="12">
        <v>133</v>
      </c>
      <c r="AK32" s="12">
        <f t="shared" si="5"/>
        <v>179</v>
      </c>
      <c r="AL32" s="1">
        <v>0</v>
      </c>
      <c r="AM32" s="1">
        <v>18</v>
      </c>
      <c r="AN32" s="1">
        <v>0</v>
      </c>
      <c r="AO32" s="1">
        <f t="shared" si="6"/>
        <v>18</v>
      </c>
      <c r="AP32" s="1">
        <v>285</v>
      </c>
      <c r="AQ32" s="1">
        <v>60</v>
      </c>
      <c r="AR32" s="1">
        <v>0</v>
      </c>
      <c r="AS32" s="1">
        <f>+SUM(MIT_InfraMR[[#This Row],[B.02.1 - Parque de Coches Eléctricos Motrices]:[B.02.3 - Parque de Coches Eléctricos Motrices Tipo R]])</f>
        <v>345</v>
      </c>
      <c r="AT32" s="1">
        <v>0</v>
      </c>
      <c r="AU32" s="1">
        <v>2</v>
      </c>
      <c r="AV32" s="1">
        <v>2</v>
      </c>
      <c r="AW32" s="1">
        <f>+SUM(MIT_InfraMR[[#This Row],[B.03.1 - Parque de Coches Motores Motrices Remolcados]:[B.03.3 - Parque de Coches Motores Motrices Cabina]])</f>
        <v>4</v>
      </c>
      <c r="AX32" s="1">
        <v>29</v>
      </c>
      <c r="AY32" s="1">
        <v>4</v>
      </c>
      <c r="AZ32" s="1">
        <v>0</v>
      </c>
      <c r="BA32" s="1">
        <v>14</v>
      </c>
      <c r="BB32" s="1">
        <v>0</v>
      </c>
      <c r="BC32" s="1">
        <f t="shared" si="7"/>
        <v>47</v>
      </c>
      <c r="BD32" s="1">
        <v>0</v>
      </c>
      <c r="BE32" s="1">
        <v>5</v>
      </c>
      <c r="BF32" s="16">
        <v>1676</v>
      </c>
    </row>
    <row r="33" spans="1:58">
      <c r="A33" s="1">
        <v>1995</v>
      </c>
      <c r="B33" s="1" t="s">
        <v>122</v>
      </c>
      <c r="C33" s="12">
        <v>54.8</v>
      </c>
      <c r="D33" s="12">
        <v>77.59</v>
      </c>
      <c r="E33" s="12">
        <v>0</v>
      </c>
      <c r="F33" s="12">
        <v>52.57</v>
      </c>
      <c r="G33" s="12">
        <f t="shared" si="0"/>
        <v>184.95999999999998</v>
      </c>
      <c r="H33" s="12">
        <f>+MIT_InfraMR[[#This Row],[Total Líneas de Explotación ]]</f>
        <v>184.95999999999998</v>
      </c>
      <c r="I33" s="12">
        <v>196.96800000000002</v>
      </c>
      <c r="J33" s="12">
        <v>209.97</v>
      </c>
      <c r="K33" s="12">
        <v>12.2</v>
      </c>
      <c r="L33" s="12">
        <v>116.54</v>
      </c>
      <c r="M33" s="12">
        <v>8</v>
      </c>
      <c r="N33" s="12">
        <f>+MIT_InfraMR[[#This Row],[A.03.1 -  Longitud de Vías de Explotación No Electrificadas Troncales y Ramales (vía principal) (km)]]+MIT_InfraMR[[#This Row],[A.04.1 -  Longitud de Vías de Explotación Electrificadas Troncales y Ramales (vía principal) (km)]]</f>
        <v>326.51</v>
      </c>
      <c r="O33" s="12">
        <f>+MIT_InfraMR[[#This Row],[Total Vías (excluido Auxiliares)]]</f>
        <v>326.51</v>
      </c>
      <c r="P33" s="1">
        <v>40</v>
      </c>
      <c r="Q33" s="1">
        <v>15</v>
      </c>
      <c r="R33" s="1">
        <v>1</v>
      </c>
      <c r="S33" s="1">
        <f t="shared" si="1"/>
        <v>56</v>
      </c>
      <c r="T33" s="1">
        <v>38</v>
      </c>
      <c r="U33" s="1">
        <v>82</v>
      </c>
      <c r="V33" s="1">
        <v>0</v>
      </c>
      <c r="W33" s="1">
        <v>15</v>
      </c>
      <c r="X33" s="1">
        <v>2</v>
      </c>
      <c r="Y33" s="1">
        <f t="shared" si="2"/>
        <v>137</v>
      </c>
      <c r="Z33" s="1">
        <v>35</v>
      </c>
      <c r="AA33" s="1">
        <v>18</v>
      </c>
      <c r="AB33" s="1">
        <f>+MIT_InfraMR[[#This Row],[Total Pasos Vehiculares a Nivel]]</f>
        <v>137</v>
      </c>
      <c r="AC33" s="1">
        <f t="shared" si="3"/>
        <v>190</v>
      </c>
      <c r="AD33" s="1">
        <v>10</v>
      </c>
      <c r="AE33" s="1">
        <v>21</v>
      </c>
      <c r="AF33" s="1">
        <v>107</v>
      </c>
      <c r="AG33" s="1">
        <f t="shared" si="4"/>
        <v>138</v>
      </c>
      <c r="AH33" s="12">
        <v>46</v>
      </c>
      <c r="AI33" s="12">
        <v>0</v>
      </c>
      <c r="AJ33" s="12">
        <v>133</v>
      </c>
      <c r="AK33" s="12">
        <f t="shared" si="5"/>
        <v>179</v>
      </c>
      <c r="AL33" s="1">
        <v>0</v>
      </c>
      <c r="AM33" s="1">
        <v>18</v>
      </c>
      <c r="AN33" s="1">
        <v>0</v>
      </c>
      <c r="AO33" s="1">
        <f t="shared" si="6"/>
        <v>18</v>
      </c>
      <c r="AP33" s="1">
        <v>285</v>
      </c>
      <c r="AQ33" s="1">
        <v>60</v>
      </c>
      <c r="AR33" s="1">
        <v>0</v>
      </c>
      <c r="AS33" s="1">
        <f>+SUM(MIT_InfraMR[[#This Row],[B.02.1 - Parque de Coches Eléctricos Motrices]:[B.02.3 - Parque de Coches Eléctricos Motrices Tipo R]])</f>
        <v>345</v>
      </c>
      <c r="AT33" s="1">
        <v>0</v>
      </c>
      <c r="AU33" s="1">
        <v>2</v>
      </c>
      <c r="AV33" s="1">
        <v>2</v>
      </c>
      <c r="AW33" s="1">
        <f>+SUM(MIT_InfraMR[[#This Row],[B.03.1 - Parque de Coches Motores Motrices Remolcados]:[B.03.3 - Parque de Coches Motores Motrices Cabina]])</f>
        <v>4</v>
      </c>
      <c r="AX33" s="1">
        <v>29</v>
      </c>
      <c r="AY33" s="1">
        <v>4</v>
      </c>
      <c r="AZ33" s="1">
        <v>0</v>
      </c>
      <c r="BA33" s="1">
        <v>14</v>
      </c>
      <c r="BB33" s="1">
        <v>0</v>
      </c>
      <c r="BC33" s="1">
        <f t="shared" si="7"/>
        <v>47</v>
      </c>
      <c r="BD33" s="1">
        <v>0</v>
      </c>
      <c r="BE33" s="1">
        <v>5</v>
      </c>
      <c r="BF33" s="16">
        <v>1676</v>
      </c>
    </row>
    <row r="34" spans="1:58">
      <c r="A34" s="1">
        <v>1995</v>
      </c>
      <c r="B34" s="1" t="s">
        <v>123</v>
      </c>
      <c r="C34" s="12">
        <v>54.8</v>
      </c>
      <c r="D34" s="12">
        <v>77.59</v>
      </c>
      <c r="E34" s="12">
        <v>0</v>
      </c>
      <c r="F34" s="12">
        <v>52.57</v>
      </c>
      <c r="G34" s="12">
        <f t="shared" si="0"/>
        <v>184.95999999999998</v>
      </c>
      <c r="H34" s="12">
        <f>+MIT_InfraMR[[#This Row],[Total Líneas de Explotación ]]</f>
        <v>184.95999999999998</v>
      </c>
      <c r="I34" s="12">
        <v>196.96800000000002</v>
      </c>
      <c r="J34" s="12">
        <v>209.97</v>
      </c>
      <c r="K34" s="12">
        <v>12.2</v>
      </c>
      <c r="L34" s="12">
        <v>116.54</v>
      </c>
      <c r="M34" s="12">
        <v>8</v>
      </c>
      <c r="N34" s="12">
        <f>+MIT_InfraMR[[#This Row],[A.03.1 -  Longitud de Vías de Explotación No Electrificadas Troncales y Ramales (vía principal) (km)]]+MIT_InfraMR[[#This Row],[A.04.1 -  Longitud de Vías de Explotación Electrificadas Troncales y Ramales (vía principal) (km)]]</f>
        <v>326.51</v>
      </c>
      <c r="O34" s="12">
        <f>+MIT_InfraMR[[#This Row],[Total Vías (excluido Auxiliares)]]</f>
        <v>326.51</v>
      </c>
      <c r="P34" s="1">
        <v>40</v>
      </c>
      <c r="Q34" s="1">
        <v>15</v>
      </c>
      <c r="R34" s="1">
        <v>1</v>
      </c>
      <c r="S34" s="1">
        <f t="shared" si="1"/>
        <v>56</v>
      </c>
      <c r="T34" s="1">
        <v>38</v>
      </c>
      <c r="U34" s="1">
        <v>82</v>
      </c>
      <c r="V34" s="1">
        <v>0</v>
      </c>
      <c r="W34" s="1">
        <v>15</v>
      </c>
      <c r="X34" s="1">
        <v>2</v>
      </c>
      <c r="Y34" s="1">
        <f t="shared" si="2"/>
        <v>137</v>
      </c>
      <c r="Z34" s="1">
        <v>35</v>
      </c>
      <c r="AA34" s="1">
        <v>18</v>
      </c>
      <c r="AB34" s="1">
        <f>+MIT_InfraMR[[#This Row],[Total Pasos Vehiculares a Nivel]]</f>
        <v>137</v>
      </c>
      <c r="AC34" s="1">
        <f t="shared" si="3"/>
        <v>190</v>
      </c>
      <c r="AD34" s="1">
        <v>10</v>
      </c>
      <c r="AE34" s="1">
        <v>21</v>
      </c>
      <c r="AF34" s="1">
        <v>107</v>
      </c>
      <c r="AG34" s="1">
        <f t="shared" si="4"/>
        <v>138</v>
      </c>
      <c r="AH34" s="12">
        <v>46</v>
      </c>
      <c r="AI34" s="12">
        <v>0</v>
      </c>
      <c r="AJ34" s="12">
        <v>133</v>
      </c>
      <c r="AK34" s="12">
        <f t="shared" si="5"/>
        <v>179</v>
      </c>
      <c r="AL34" s="1">
        <v>0</v>
      </c>
      <c r="AM34" s="1">
        <v>18</v>
      </c>
      <c r="AN34" s="1">
        <v>0</v>
      </c>
      <c r="AO34" s="1">
        <f t="shared" si="6"/>
        <v>18</v>
      </c>
      <c r="AP34" s="1">
        <v>285</v>
      </c>
      <c r="AQ34" s="1">
        <v>60</v>
      </c>
      <c r="AR34" s="1">
        <v>0</v>
      </c>
      <c r="AS34" s="1">
        <f>+SUM(MIT_InfraMR[[#This Row],[B.02.1 - Parque de Coches Eléctricos Motrices]:[B.02.3 - Parque de Coches Eléctricos Motrices Tipo R]])</f>
        <v>345</v>
      </c>
      <c r="AT34" s="1">
        <v>0</v>
      </c>
      <c r="AU34" s="1">
        <v>2</v>
      </c>
      <c r="AV34" s="1">
        <v>2</v>
      </c>
      <c r="AW34" s="1">
        <f>+SUM(MIT_InfraMR[[#This Row],[B.03.1 - Parque de Coches Motores Motrices Remolcados]:[B.03.3 - Parque de Coches Motores Motrices Cabina]])</f>
        <v>4</v>
      </c>
      <c r="AX34" s="1">
        <v>29</v>
      </c>
      <c r="AY34" s="1">
        <v>4</v>
      </c>
      <c r="AZ34" s="1">
        <v>0</v>
      </c>
      <c r="BA34" s="1">
        <v>14</v>
      </c>
      <c r="BB34" s="1">
        <v>0</v>
      </c>
      <c r="BC34" s="1">
        <f t="shared" si="7"/>
        <v>47</v>
      </c>
      <c r="BD34" s="1">
        <v>0</v>
      </c>
      <c r="BE34" s="1">
        <v>5</v>
      </c>
      <c r="BF34" s="16">
        <v>1676</v>
      </c>
    </row>
    <row r="35" spans="1:58">
      <c r="A35" s="1">
        <v>1995</v>
      </c>
      <c r="B35" s="1" t="s">
        <v>124</v>
      </c>
      <c r="C35" s="12">
        <v>54.8</v>
      </c>
      <c r="D35" s="12">
        <v>77.59</v>
      </c>
      <c r="E35" s="12">
        <v>0</v>
      </c>
      <c r="F35" s="12">
        <v>52.57</v>
      </c>
      <c r="G35" s="12">
        <f t="shared" si="0"/>
        <v>184.95999999999998</v>
      </c>
      <c r="H35" s="12">
        <f>+MIT_InfraMR[[#This Row],[Total Líneas de Explotación ]]</f>
        <v>184.95999999999998</v>
      </c>
      <c r="I35" s="12">
        <v>196.96800000000002</v>
      </c>
      <c r="J35" s="12">
        <v>209.97</v>
      </c>
      <c r="K35" s="12">
        <v>12.2</v>
      </c>
      <c r="L35" s="12">
        <v>116.54</v>
      </c>
      <c r="M35" s="12">
        <v>8</v>
      </c>
      <c r="N35" s="12">
        <f>+MIT_InfraMR[[#This Row],[A.03.1 -  Longitud de Vías de Explotación No Electrificadas Troncales y Ramales (vía principal) (km)]]+MIT_InfraMR[[#This Row],[A.04.1 -  Longitud de Vías de Explotación Electrificadas Troncales y Ramales (vía principal) (km)]]</f>
        <v>326.51</v>
      </c>
      <c r="O35" s="12">
        <f>+MIT_InfraMR[[#This Row],[Total Vías (excluido Auxiliares)]]</f>
        <v>326.51</v>
      </c>
      <c r="P35" s="1">
        <v>40</v>
      </c>
      <c r="Q35" s="1">
        <v>15</v>
      </c>
      <c r="R35" s="1">
        <v>1</v>
      </c>
      <c r="S35" s="1">
        <f t="shared" si="1"/>
        <v>56</v>
      </c>
      <c r="T35" s="1">
        <v>38</v>
      </c>
      <c r="U35" s="1">
        <v>82</v>
      </c>
      <c r="V35" s="1">
        <v>0</v>
      </c>
      <c r="W35" s="1">
        <v>15</v>
      </c>
      <c r="X35" s="1">
        <v>2</v>
      </c>
      <c r="Y35" s="1">
        <f t="shared" si="2"/>
        <v>137</v>
      </c>
      <c r="Z35" s="1">
        <v>35</v>
      </c>
      <c r="AA35" s="1">
        <v>18</v>
      </c>
      <c r="AB35" s="1">
        <f>+MIT_InfraMR[[#This Row],[Total Pasos Vehiculares a Nivel]]</f>
        <v>137</v>
      </c>
      <c r="AC35" s="1">
        <f t="shared" si="3"/>
        <v>190</v>
      </c>
      <c r="AD35" s="1">
        <v>10</v>
      </c>
      <c r="AE35" s="1">
        <v>21</v>
      </c>
      <c r="AF35" s="1">
        <v>107</v>
      </c>
      <c r="AG35" s="1">
        <f t="shared" si="4"/>
        <v>138</v>
      </c>
      <c r="AH35" s="12">
        <v>46</v>
      </c>
      <c r="AI35" s="12">
        <v>0</v>
      </c>
      <c r="AJ35" s="12">
        <v>133</v>
      </c>
      <c r="AK35" s="12">
        <f t="shared" si="5"/>
        <v>179</v>
      </c>
      <c r="AL35" s="1">
        <v>0</v>
      </c>
      <c r="AM35" s="1">
        <v>18</v>
      </c>
      <c r="AN35" s="1">
        <v>0</v>
      </c>
      <c r="AO35" s="1">
        <f t="shared" si="6"/>
        <v>18</v>
      </c>
      <c r="AP35" s="1">
        <v>285</v>
      </c>
      <c r="AQ35" s="1">
        <v>60</v>
      </c>
      <c r="AR35" s="1">
        <v>0</v>
      </c>
      <c r="AS35" s="1">
        <f>+SUM(MIT_InfraMR[[#This Row],[B.02.1 - Parque de Coches Eléctricos Motrices]:[B.02.3 - Parque de Coches Eléctricos Motrices Tipo R]])</f>
        <v>345</v>
      </c>
      <c r="AT35" s="1">
        <v>0</v>
      </c>
      <c r="AU35" s="1">
        <v>2</v>
      </c>
      <c r="AV35" s="1">
        <v>2</v>
      </c>
      <c r="AW35" s="1">
        <f>+SUM(MIT_InfraMR[[#This Row],[B.03.1 - Parque de Coches Motores Motrices Remolcados]:[B.03.3 - Parque de Coches Motores Motrices Cabina]])</f>
        <v>4</v>
      </c>
      <c r="AX35" s="1">
        <v>29</v>
      </c>
      <c r="AY35" s="1">
        <v>4</v>
      </c>
      <c r="AZ35" s="1">
        <v>0</v>
      </c>
      <c r="BA35" s="1">
        <v>14</v>
      </c>
      <c r="BB35" s="1">
        <v>0</v>
      </c>
      <c r="BC35" s="1">
        <f t="shared" si="7"/>
        <v>47</v>
      </c>
      <c r="BD35" s="1">
        <v>0</v>
      </c>
      <c r="BE35" s="1">
        <v>5</v>
      </c>
      <c r="BF35" s="16">
        <v>1676</v>
      </c>
    </row>
    <row r="36" spans="1:58">
      <c r="A36" s="1">
        <v>1995</v>
      </c>
      <c r="B36" s="1" t="s">
        <v>125</v>
      </c>
      <c r="C36" s="12">
        <v>54.8</v>
      </c>
      <c r="D36" s="12">
        <v>77.59</v>
      </c>
      <c r="E36" s="12">
        <v>0</v>
      </c>
      <c r="F36" s="12">
        <v>52.57</v>
      </c>
      <c r="G36" s="12">
        <f t="shared" si="0"/>
        <v>184.95999999999998</v>
      </c>
      <c r="H36" s="12">
        <f>+MIT_InfraMR[[#This Row],[Total Líneas de Explotación ]]</f>
        <v>184.95999999999998</v>
      </c>
      <c r="I36" s="12">
        <v>196.96800000000002</v>
      </c>
      <c r="J36" s="12">
        <v>209.97</v>
      </c>
      <c r="K36" s="12">
        <v>12.2</v>
      </c>
      <c r="L36" s="12">
        <v>116.54</v>
      </c>
      <c r="M36" s="12">
        <v>8</v>
      </c>
      <c r="N36" s="12">
        <f>+MIT_InfraMR[[#This Row],[A.03.1 -  Longitud de Vías de Explotación No Electrificadas Troncales y Ramales (vía principal) (km)]]+MIT_InfraMR[[#This Row],[A.04.1 -  Longitud de Vías de Explotación Electrificadas Troncales y Ramales (vía principal) (km)]]</f>
        <v>326.51</v>
      </c>
      <c r="O36" s="12">
        <f>+MIT_InfraMR[[#This Row],[Total Vías (excluido Auxiliares)]]</f>
        <v>326.51</v>
      </c>
      <c r="P36" s="1">
        <v>40</v>
      </c>
      <c r="Q36" s="1">
        <v>15</v>
      </c>
      <c r="R36" s="1">
        <v>1</v>
      </c>
      <c r="S36" s="1">
        <f t="shared" si="1"/>
        <v>56</v>
      </c>
      <c r="T36" s="1">
        <v>38</v>
      </c>
      <c r="U36" s="1">
        <v>82</v>
      </c>
      <c r="V36" s="1">
        <v>0</v>
      </c>
      <c r="W36" s="1">
        <v>15</v>
      </c>
      <c r="X36" s="1">
        <v>2</v>
      </c>
      <c r="Y36" s="1">
        <f t="shared" si="2"/>
        <v>137</v>
      </c>
      <c r="Z36" s="1">
        <v>35</v>
      </c>
      <c r="AA36" s="1">
        <v>18</v>
      </c>
      <c r="AB36" s="1">
        <f>+MIT_InfraMR[[#This Row],[Total Pasos Vehiculares a Nivel]]</f>
        <v>137</v>
      </c>
      <c r="AC36" s="1">
        <f t="shared" si="3"/>
        <v>190</v>
      </c>
      <c r="AD36" s="1">
        <v>10</v>
      </c>
      <c r="AE36" s="1">
        <v>21</v>
      </c>
      <c r="AF36" s="1">
        <v>107</v>
      </c>
      <c r="AG36" s="1">
        <f t="shared" si="4"/>
        <v>138</v>
      </c>
      <c r="AH36" s="12">
        <v>46</v>
      </c>
      <c r="AI36" s="12">
        <v>0</v>
      </c>
      <c r="AJ36" s="12">
        <v>133</v>
      </c>
      <c r="AK36" s="12">
        <f t="shared" si="5"/>
        <v>179</v>
      </c>
      <c r="AL36" s="1">
        <v>0</v>
      </c>
      <c r="AM36" s="1">
        <v>18</v>
      </c>
      <c r="AN36" s="1">
        <v>0</v>
      </c>
      <c r="AO36" s="1">
        <f t="shared" si="6"/>
        <v>18</v>
      </c>
      <c r="AP36" s="1">
        <v>285</v>
      </c>
      <c r="AQ36" s="1">
        <v>60</v>
      </c>
      <c r="AR36" s="1">
        <v>0</v>
      </c>
      <c r="AS36" s="1">
        <f>+SUM(MIT_InfraMR[[#This Row],[B.02.1 - Parque de Coches Eléctricos Motrices]:[B.02.3 - Parque de Coches Eléctricos Motrices Tipo R]])</f>
        <v>345</v>
      </c>
      <c r="AT36" s="1">
        <v>0</v>
      </c>
      <c r="AU36" s="1">
        <v>2</v>
      </c>
      <c r="AV36" s="1">
        <v>2</v>
      </c>
      <c r="AW36" s="1">
        <f>+SUM(MIT_InfraMR[[#This Row],[B.03.1 - Parque de Coches Motores Motrices Remolcados]:[B.03.3 - Parque de Coches Motores Motrices Cabina]])</f>
        <v>4</v>
      </c>
      <c r="AX36" s="1">
        <v>29</v>
      </c>
      <c r="AY36" s="1">
        <v>4</v>
      </c>
      <c r="AZ36" s="1">
        <v>0</v>
      </c>
      <c r="BA36" s="1">
        <v>14</v>
      </c>
      <c r="BB36" s="1">
        <v>0</v>
      </c>
      <c r="BC36" s="1">
        <f t="shared" si="7"/>
        <v>47</v>
      </c>
      <c r="BD36" s="1">
        <v>0</v>
      </c>
      <c r="BE36" s="1">
        <v>5</v>
      </c>
      <c r="BF36" s="16">
        <v>1676</v>
      </c>
    </row>
    <row r="37" spans="1:58">
      <c r="A37" s="1">
        <v>1995</v>
      </c>
      <c r="B37" s="1" t="s">
        <v>126</v>
      </c>
      <c r="C37" s="12">
        <v>54.8</v>
      </c>
      <c r="D37" s="12">
        <v>77.59</v>
      </c>
      <c r="E37" s="12">
        <v>0</v>
      </c>
      <c r="F37" s="12">
        <v>52.57</v>
      </c>
      <c r="G37" s="12">
        <f t="shared" si="0"/>
        <v>184.95999999999998</v>
      </c>
      <c r="H37" s="12">
        <f>+MIT_InfraMR[[#This Row],[Total Líneas de Explotación ]]</f>
        <v>184.95999999999998</v>
      </c>
      <c r="I37" s="12">
        <v>196.96800000000002</v>
      </c>
      <c r="J37" s="12">
        <v>209.97</v>
      </c>
      <c r="K37" s="12">
        <v>12.2</v>
      </c>
      <c r="L37" s="12">
        <v>116.54</v>
      </c>
      <c r="M37" s="12">
        <v>8</v>
      </c>
      <c r="N37" s="12">
        <f>+MIT_InfraMR[[#This Row],[A.03.1 -  Longitud de Vías de Explotación No Electrificadas Troncales y Ramales (vía principal) (km)]]+MIT_InfraMR[[#This Row],[A.04.1 -  Longitud de Vías de Explotación Electrificadas Troncales y Ramales (vía principal) (km)]]</f>
        <v>326.51</v>
      </c>
      <c r="O37" s="12">
        <f>+MIT_InfraMR[[#This Row],[Total Vías (excluido Auxiliares)]]</f>
        <v>326.51</v>
      </c>
      <c r="P37" s="1">
        <v>40</v>
      </c>
      <c r="Q37" s="1">
        <v>15</v>
      </c>
      <c r="R37" s="1">
        <v>1</v>
      </c>
      <c r="S37" s="1">
        <f t="shared" si="1"/>
        <v>56</v>
      </c>
      <c r="T37" s="1">
        <v>38</v>
      </c>
      <c r="U37" s="1">
        <v>82</v>
      </c>
      <c r="V37" s="1">
        <v>0</v>
      </c>
      <c r="W37" s="1">
        <v>15</v>
      </c>
      <c r="X37" s="1">
        <v>2</v>
      </c>
      <c r="Y37" s="1">
        <f t="shared" si="2"/>
        <v>137</v>
      </c>
      <c r="Z37" s="1">
        <v>35</v>
      </c>
      <c r="AA37" s="1">
        <v>18</v>
      </c>
      <c r="AB37" s="1">
        <f>+MIT_InfraMR[[#This Row],[Total Pasos Vehiculares a Nivel]]</f>
        <v>137</v>
      </c>
      <c r="AC37" s="1">
        <f t="shared" si="3"/>
        <v>190</v>
      </c>
      <c r="AD37" s="1">
        <v>10</v>
      </c>
      <c r="AE37" s="1">
        <v>21</v>
      </c>
      <c r="AF37" s="1">
        <v>107</v>
      </c>
      <c r="AG37" s="1">
        <f t="shared" si="4"/>
        <v>138</v>
      </c>
      <c r="AH37" s="12">
        <v>46</v>
      </c>
      <c r="AI37" s="12">
        <v>0</v>
      </c>
      <c r="AJ37" s="12">
        <v>133</v>
      </c>
      <c r="AK37" s="12">
        <f t="shared" si="5"/>
        <v>179</v>
      </c>
      <c r="AL37" s="1">
        <v>0</v>
      </c>
      <c r="AM37" s="1">
        <v>18</v>
      </c>
      <c r="AN37" s="1">
        <v>0</v>
      </c>
      <c r="AO37" s="1">
        <f t="shared" si="6"/>
        <v>18</v>
      </c>
      <c r="AP37" s="1">
        <v>285</v>
      </c>
      <c r="AQ37" s="1">
        <v>60</v>
      </c>
      <c r="AR37" s="1">
        <v>0</v>
      </c>
      <c r="AS37" s="1">
        <f>+SUM(MIT_InfraMR[[#This Row],[B.02.1 - Parque de Coches Eléctricos Motrices]:[B.02.3 - Parque de Coches Eléctricos Motrices Tipo R]])</f>
        <v>345</v>
      </c>
      <c r="AT37" s="1">
        <v>0</v>
      </c>
      <c r="AU37" s="1">
        <v>2</v>
      </c>
      <c r="AV37" s="1">
        <v>2</v>
      </c>
      <c r="AW37" s="1">
        <f>+SUM(MIT_InfraMR[[#This Row],[B.03.1 - Parque de Coches Motores Motrices Remolcados]:[B.03.3 - Parque de Coches Motores Motrices Cabina]])</f>
        <v>4</v>
      </c>
      <c r="AX37" s="1">
        <v>29</v>
      </c>
      <c r="AY37" s="1">
        <v>4</v>
      </c>
      <c r="AZ37" s="1">
        <v>0</v>
      </c>
      <c r="BA37" s="1">
        <v>14</v>
      </c>
      <c r="BB37" s="1">
        <v>0</v>
      </c>
      <c r="BC37" s="1">
        <f t="shared" si="7"/>
        <v>47</v>
      </c>
      <c r="BD37" s="1">
        <v>0</v>
      </c>
      <c r="BE37" s="1">
        <v>5</v>
      </c>
      <c r="BF37" s="16">
        <v>1676</v>
      </c>
    </row>
    <row r="38" spans="1:58">
      <c r="A38" s="1">
        <v>1996</v>
      </c>
      <c r="B38" s="1" t="s">
        <v>115</v>
      </c>
      <c r="C38" s="12">
        <v>54.8</v>
      </c>
      <c r="D38" s="12">
        <v>77.59</v>
      </c>
      <c r="E38" s="12">
        <v>0</v>
      </c>
      <c r="F38" s="12">
        <v>52.57</v>
      </c>
      <c r="G38" s="12">
        <f t="shared" si="0"/>
        <v>184.95999999999998</v>
      </c>
      <c r="H38" s="12">
        <f>+MIT_InfraMR[[#This Row],[Total Líneas de Explotación ]]</f>
        <v>184.95999999999998</v>
      </c>
      <c r="I38" s="12">
        <v>196.96800000000002</v>
      </c>
      <c r="J38" s="12">
        <v>209.97</v>
      </c>
      <c r="K38" s="12">
        <v>12.2</v>
      </c>
      <c r="L38" s="12">
        <v>116.54</v>
      </c>
      <c r="M38" s="12">
        <v>8</v>
      </c>
      <c r="N38" s="12">
        <f>+MIT_InfraMR[[#This Row],[A.03.1 -  Longitud de Vías de Explotación No Electrificadas Troncales y Ramales (vía principal) (km)]]+MIT_InfraMR[[#This Row],[A.04.1 -  Longitud de Vías de Explotación Electrificadas Troncales y Ramales (vía principal) (km)]]</f>
        <v>326.51</v>
      </c>
      <c r="O38" s="12">
        <f>+MIT_InfraMR[[#This Row],[Total Vías (excluido Auxiliares)]]</f>
        <v>326.51</v>
      </c>
      <c r="P38" s="1">
        <v>40</v>
      </c>
      <c r="Q38" s="1">
        <v>15</v>
      </c>
      <c r="R38" s="1">
        <v>1</v>
      </c>
      <c r="S38" s="1">
        <f t="shared" si="1"/>
        <v>56</v>
      </c>
      <c r="T38" s="1">
        <v>38</v>
      </c>
      <c r="U38" s="1">
        <v>82</v>
      </c>
      <c r="V38" s="1">
        <v>0</v>
      </c>
      <c r="W38" s="1">
        <v>15</v>
      </c>
      <c r="X38" s="1">
        <v>2</v>
      </c>
      <c r="Y38" s="1">
        <f t="shared" si="2"/>
        <v>137</v>
      </c>
      <c r="Z38" s="1">
        <v>35</v>
      </c>
      <c r="AA38" s="1">
        <v>18</v>
      </c>
      <c r="AB38" s="1">
        <f>+MIT_InfraMR[[#This Row],[Total Pasos Vehiculares a Nivel]]</f>
        <v>137</v>
      </c>
      <c r="AC38" s="1">
        <f t="shared" si="3"/>
        <v>190</v>
      </c>
      <c r="AD38" s="1">
        <v>10</v>
      </c>
      <c r="AE38" s="1">
        <v>21</v>
      </c>
      <c r="AF38" s="1">
        <v>107</v>
      </c>
      <c r="AG38" s="1">
        <f t="shared" si="4"/>
        <v>138</v>
      </c>
      <c r="AH38" s="12">
        <v>46</v>
      </c>
      <c r="AI38" s="12">
        <v>0</v>
      </c>
      <c r="AJ38" s="12">
        <v>133</v>
      </c>
      <c r="AK38" s="12">
        <f t="shared" si="5"/>
        <v>179</v>
      </c>
      <c r="AL38" s="1">
        <v>0</v>
      </c>
      <c r="AM38" s="1">
        <v>18</v>
      </c>
      <c r="AN38" s="1">
        <v>0</v>
      </c>
      <c r="AO38" s="1">
        <f t="shared" si="6"/>
        <v>18</v>
      </c>
      <c r="AP38" s="1">
        <v>285</v>
      </c>
      <c r="AQ38" s="1">
        <v>60</v>
      </c>
      <c r="AR38" s="1">
        <v>0</v>
      </c>
      <c r="AS38" s="1">
        <f>+SUM(MIT_InfraMR[[#This Row],[B.02.1 - Parque de Coches Eléctricos Motrices]:[B.02.3 - Parque de Coches Eléctricos Motrices Tipo R]])</f>
        <v>345</v>
      </c>
      <c r="AT38" s="1">
        <v>0</v>
      </c>
      <c r="AU38" s="1">
        <v>2</v>
      </c>
      <c r="AV38" s="1">
        <v>2</v>
      </c>
      <c r="AW38" s="1">
        <f>+SUM(MIT_InfraMR[[#This Row],[B.03.1 - Parque de Coches Motores Motrices Remolcados]:[B.03.3 - Parque de Coches Motores Motrices Cabina]])</f>
        <v>4</v>
      </c>
      <c r="AX38" s="1">
        <v>29</v>
      </c>
      <c r="AY38" s="1">
        <v>4</v>
      </c>
      <c r="AZ38" s="1">
        <v>0</v>
      </c>
      <c r="BA38" s="1">
        <v>14</v>
      </c>
      <c r="BB38" s="1">
        <v>0</v>
      </c>
      <c r="BC38" s="1">
        <f t="shared" si="7"/>
        <v>47</v>
      </c>
      <c r="BD38" s="1">
        <v>0</v>
      </c>
      <c r="BE38" s="1">
        <v>5</v>
      </c>
      <c r="BF38" s="16">
        <v>1676</v>
      </c>
    </row>
    <row r="39" spans="1:58">
      <c r="A39" s="1">
        <v>1996</v>
      </c>
      <c r="B39" s="1" t="s">
        <v>116</v>
      </c>
      <c r="C39" s="12">
        <v>54.8</v>
      </c>
      <c r="D39" s="12">
        <v>77.59</v>
      </c>
      <c r="E39" s="12">
        <v>0</v>
      </c>
      <c r="F39" s="12">
        <v>52.57</v>
      </c>
      <c r="G39" s="12">
        <f t="shared" si="0"/>
        <v>184.95999999999998</v>
      </c>
      <c r="H39" s="12">
        <f>+MIT_InfraMR[[#This Row],[Total Líneas de Explotación ]]</f>
        <v>184.95999999999998</v>
      </c>
      <c r="I39" s="12">
        <v>196.96800000000002</v>
      </c>
      <c r="J39" s="12">
        <v>209.97</v>
      </c>
      <c r="K39" s="12">
        <v>12.2</v>
      </c>
      <c r="L39" s="12">
        <v>116.54</v>
      </c>
      <c r="M39" s="12">
        <v>8</v>
      </c>
      <c r="N39" s="12">
        <f>+MIT_InfraMR[[#This Row],[A.03.1 -  Longitud de Vías de Explotación No Electrificadas Troncales y Ramales (vía principal) (km)]]+MIT_InfraMR[[#This Row],[A.04.1 -  Longitud de Vías de Explotación Electrificadas Troncales y Ramales (vía principal) (km)]]</f>
        <v>326.51</v>
      </c>
      <c r="O39" s="12">
        <f>+MIT_InfraMR[[#This Row],[Total Vías (excluido Auxiliares)]]</f>
        <v>326.51</v>
      </c>
      <c r="P39" s="1">
        <v>40</v>
      </c>
      <c r="Q39" s="1">
        <v>15</v>
      </c>
      <c r="R39" s="1">
        <v>1</v>
      </c>
      <c r="S39" s="1">
        <f t="shared" si="1"/>
        <v>56</v>
      </c>
      <c r="T39" s="1">
        <v>38</v>
      </c>
      <c r="U39" s="1">
        <v>82</v>
      </c>
      <c r="V39" s="1">
        <v>0</v>
      </c>
      <c r="W39" s="1">
        <v>15</v>
      </c>
      <c r="X39" s="1">
        <v>2</v>
      </c>
      <c r="Y39" s="1">
        <f t="shared" si="2"/>
        <v>137</v>
      </c>
      <c r="Z39" s="1">
        <v>35</v>
      </c>
      <c r="AA39" s="1">
        <v>18</v>
      </c>
      <c r="AB39" s="1">
        <f>+MIT_InfraMR[[#This Row],[Total Pasos Vehiculares a Nivel]]</f>
        <v>137</v>
      </c>
      <c r="AC39" s="1">
        <f t="shared" si="3"/>
        <v>190</v>
      </c>
      <c r="AD39" s="1">
        <v>10</v>
      </c>
      <c r="AE39" s="1">
        <v>21</v>
      </c>
      <c r="AF39" s="1">
        <v>107</v>
      </c>
      <c r="AG39" s="1">
        <f t="shared" si="4"/>
        <v>138</v>
      </c>
      <c r="AH39" s="12">
        <v>46</v>
      </c>
      <c r="AI39" s="12">
        <v>0</v>
      </c>
      <c r="AJ39" s="12">
        <v>133</v>
      </c>
      <c r="AK39" s="12">
        <f t="shared" si="5"/>
        <v>179</v>
      </c>
      <c r="AL39" s="1">
        <v>0</v>
      </c>
      <c r="AM39" s="1">
        <v>18</v>
      </c>
      <c r="AN39" s="1">
        <v>0</v>
      </c>
      <c r="AO39" s="1">
        <f t="shared" si="6"/>
        <v>18</v>
      </c>
      <c r="AP39" s="1">
        <v>285</v>
      </c>
      <c r="AQ39" s="1">
        <v>60</v>
      </c>
      <c r="AR39" s="1">
        <v>0</v>
      </c>
      <c r="AS39" s="1">
        <f>+SUM(MIT_InfraMR[[#This Row],[B.02.1 - Parque de Coches Eléctricos Motrices]:[B.02.3 - Parque de Coches Eléctricos Motrices Tipo R]])</f>
        <v>345</v>
      </c>
      <c r="AT39" s="1">
        <v>0</v>
      </c>
      <c r="AU39" s="1">
        <v>2</v>
      </c>
      <c r="AV39" s="1">
        <v>2</v>
      </c>
      <c r="AW39" s="1">
        <f>+SUM(MIT_InfraMR[[#This Row],[B.03.1 - Parque de Coches Motores Motrices Remolcados]:[B.03.3 - Parque de Coches Motores Motrices Cabina]])</f>
        <v>4</v>
      </c>
      <c r="AX39" s="1">
        <v>29</v>
      </c>
      <c r="AY39" s="1">
        <v>4</v>
      </c>
      <c r="AZ39" s="1">
        <v>0</v>
      </c>
      <c r="BA39" s="1">
        <v>14</v>
      </c>
      <c r="BB39" s="1">
        <v>0</v>
      </c>
      <c r="BC39" s="1">
        <f t="shared" si="7"/>
        <v>47</v>
      </c>
      <c r="BD39" s="1">
        <v>0</v>
      </c>
      <c r="BE39" s="1">
        <v>5</v>
      </c>
      <c r="BF39" s="16">
        <v>1676</v>
      </c>
    </row>
    <row r="40" spans="1:58">
      <c r="A40" s="1">
        <v>1996</v>
      </c>
      <c r="B40" s="1" t="s">
        <v>117</v>
      </c>
      <c r="C40" s="12">
        <v>54.8</v>
      </c>
      <c r="D40" s="12">
        <v>77.59</v>
      </c>
      <c r="E40" s="12">
        <v>0</v>
      </c>
      <c r="F40" s="12">
        <v>52.57</v>
      </c>
      <c r="G40" s="12">
        <f t="shared" si="0"/>
        <v>184.95999999999998</v>
      </c>
      <c r="H40" s="12">
        <f>+MIT_InfraMR[[#This Row],[Total Líneas de Explotación ]]</f>
        <v>184.95999999999998</v>
      </c>
      <c r="I40" s="12">
        <v>196.96800000000002</v>
      </c>
      <c r="J40" s="12">
        <v>209.97</v>
      </c>
      <c r="K40" s="12">
        <v>12.2</v>
      </c>
      <c r="L40" s="12">
        <v>116.54</v>
      </c>
      <c r="M40" s="12">
        <v>8</v>
      </c>
      <c r="N40" s="12">
        <f>+MIT_InfraMR[[#This Row],[A.03.1 -  Longitud de Vías de Explotación No Electrificadas Troncales y Ramales (vía principal) (km)]]+MIT_InfraMR[[#This Row],[A.04.1 -  Longitud de Vías de Explotación Electrificadas Troncales y Ramales (vía principal) (km)]]</f>
        <v>326.51</v>
      </c>
      <c r="O40" s="12">
        <f>+MIT_InfraMR[[#This Row],[Total Vías (excluido Auxiliares)]]</f>
        <v>326.51</v>
      </c>
      <c r="P40" s="1">
        <v>40</v>
      </c>
      <c r="Q40" s="1">
        <v>15</v>
      </c>
      <c r="R40" s="1">
        <v>1</v>
      </c>
      <c r="S40" s="1">
        <f t="shared" si="1"/>
        <v>56</v>
      </c>
      <c r="T40" s="1">
        <v>38</v>
      </c>
      <c r="U40" s="1">
        <v>82</v>
      </c>
      <c r="V40" s="1">
        <v>0</v>
      </c>
      <c r="W40" s="1">
        <v>15</v>
      </c>
      <c r="X40" s="1">
        <v>2</v>
      </c>
      <c r="Y40" s="1">
        <f t="shared" si="2"/>
        <v>137</v>
      </c>
      <c r="Z40" s="1">
        <v>35</v>
      </c>
      <c r="AA40" s="1">
        <v>18</v>
      </c>
      <c r="AB40" s="1">
        <f>+MIT_InfraMR[[#This Row],[Total Pasos Vehiculares a Nivel]]</f>
        <v>137</v>
      </c>
      <c r="AC40" s="1">
        <f t="shared" si="3"/>
        <v>190</v>
      </c>
      <c r="AD40" s="1">
        <v>10</v>
      </c>
      <c r="AE40" s="1">
        <v>21</v>
      </c>
      <c r="AF40" s="1">
        <v>107</v>
      </c>
      <c r="AG40" s="1">
        <f t="shared" si="4"/>
        <v>138</v>
      </c>
      <c r="AH40" s="12">
        <v>46</v>
      </c>
      <c r="AI40" s="12">
        <v>0</v>
      </c>
      <c r="AJ40" s="12">
        <v>133</v>
      </c>
      <c r="AK40" s="12">
        <f t="shared" si="5"/>
        <v>179</v>
      </c>
      <c r="AL40" s="1">
        <v>0</v>
      </c>
      <c r="AM40" s="1">
        <v>18</v>
      </c>
      <c r="AN40" s="1">
        <v>0</v>
      </c>
      <c r="AO40" s="1">
        <f t="shared" si="6"/>
        <v>18</v>
      </c>
      <c r="AP40" s="1">
        <v>285</v>
      </c>
      <c r="AQ40" s="1">
        <v>60</v>
      </c>
      <c r="AR40" s="1">
        <v>0</v>
      </c>
      <c r="AS40" s="1">
        <f>+SUM(MIT_InfraMR[[#This Row],[B.02.1 - Parque de Coches Eléctricos Motrices]:[B.02.3 - Parque de Coches Eléctricos Motrices Tipo R]])</f>
        <v>345</v>
      </c>
      <c r="AT40" s="1">
        <v>0</v>
      </c>
      <c r="AU40" s="1">
        <v>2</v>
      </c>
      <c r="AV40" s="1">
        <v>2</v>
      </c>
      <c r="AW40" s="1">
        <f>+SUM(MIT_InfraMR[[#This Row],[B.03.1 - Parque de Coches Motores Motrices Remolcados]:[B.03.3 - Parque de Coches Motores Motrices Cabina]])</f>
        <v>4</v>
      </c>
      <c r="AX40" s="1">
        <v>29</v>
      </c>
      <c r="AY40" s="1">
        <v>4</v>
      </c>
      <c r="AZ40" s="1">
        <v>0</v>
      </c>
      <c r="BA40" s="1">
        <v>14</v>
      </c>
      <c r="BB40" s="1">
        <v>0</v>
      </c>
      <c r="BC40" s="1">
        <f t="shared" si="7"/>
        <v>47</v>
      </c>
      <c r="BD40" s="1">
        <v>0</v>
      </c>
      <c r="BE40" s="1">
        <v>5</v>
      </c>
      <c r="BF40" s="16">
        <v>1676</v>
      </c>
    </row>
    <row r="41" spans="1:58">
      <c r="A41" s="1">
        <v>1996</v>
      </c>
      <c r="B41" s="1" t="s">
        <v>118</v>
      </c>
      <c r="C41" s="12">
        <v>54.8</v>
      </c>
      <c r="D41" s="12">
        <v>77.59</v>
      </c>
      <c r="E41" s="12">
        <v>0</v>
      </c>
      <c r="F41" s="12">
        <v>52.57</v>
      </c>
      <c r="G41" s="12">
        <f t="shared" si="0"/>
        <v>184.95999999999998</v>
      </c>
      <c r="H41" s="12">
        <f>+MIT_InfraMR[[#This Row],[Total Líneas de Explotación ]]</f>
        <v>184.95999999999998</v>
      </c>
      <c r="I41" s="12">
        <v>196.96800000000002</v>
      </c>
      <c r="J41" s="12">
        <v>209.97</v>
      </c>
      <c r="K41" s="12">
        <v>12.2</v>
      </c>
      <c r="L41" s="12">
        <v>116.54</v>
      </c>
      <c r="M41" s="12">
        <v>8</v>
      </c>
      <c r="N41" s="12">
        <f>+MIT_InfraMR[[#This Row],[A.03.1 -  Longitud de Vías de Explotación No Electrificadas Troncales y Ramales (vía principal) (km)]]+MIT_InfraMR[[#This Row],[A.04.1 -  Longitud de Vías de Explotación Electrificadas Troncales y Ramales (vía principal) (km)]]</f>
        <v>326.51</v>
      </c>
      <c r="O41" s="12">
        <f>+MIT_InfraMR[[#This Row],[Total Vías (excluido Auxiliares)]]</f>
        <v>326.51</v>
      </c>
      <c r="P41" s="1">
        <v>40</v>
      </c>
      <c r="Q41" s="1">
        <v>15</v>
      </c>
      <c r="R41" s="1">
        <v>1</v>
      </c>
      <c r="S41" s="1">
        <f t="shared" si="1"/>
        <v>56</v>
      </c>
      <c r="T41" s="1">
        <v>38</v>
      </c>
      <c r="U41" s="1">
        <v>82</v>
      </c>
      <c r="V41" s="1">
        <v>0</v>
      </c>
      <c r="W41" s="1">
        <v>15</v>
      </c>
      <c r="X41" s="1">
        <v>2</v>
      </c>
      <c r="Y41" s="1">
        <f t="shared" si="2"/>
        <v>137</v>
      </c>
      <c r="Z41" s="1">
        <v>35</v>
      </c>
      <c r="AA41" s="1">
        <v>18</v>
      </c>
      <c r="AB41" s="1">
        <f>+MIT_InfraMR[[#This Row],[Total Pasos Vehiculares a Nivel]]</f>
        <v>137</v>
      </c>
      <c r="AC41" s="1">
        <f t="shared" si="3"/>
        <v>190</v>
      </c>
      <c r="AD41" s="1">
        <v>10</v>
      </c>
      <c r="AE41" s="1">
        <v>21</v>
      </c>
      <c r="AF41" s="1">
        <v>107</v>
      </c>
      <c r="AG41" s="1">
        <f t="shared" si="4"/>
        <v>138</v>
      </c>
      <c r="AH41" s="12">
        <v>46</v>
      </c>
      <c r="AI41" s="12">
        <v>0</v>
      </c>
      <c r="AJ41" s="12">
        <v>133</v>
      </c>
      <c r="AK41" s="12">
        <f t="shared" si="5"/>
        <v>179</v>
      </c>
      <c r="AL41" s="1">
        <v>0</v>
      </c>
      <c r="AM41" s="1">
        <v>18</v>
      </c>
      <c r="AN41" s="1">
        <v>0</v>
      </c>
      <c r="AO41" s="1">
        <f t="shared" si="6"/>
        <v>18</v>
      </c>
      <c r="AP41" s="1">
        <v>285</v>
      </c>
      <c r="AQ41" s="1">
        <v>60</v>
      </c>
      <c r="AR41" s="1">
        <v>0</v>
      </c>
      <c r="AS41" s="1">
        <f>+SUM(MIT_InfraMR[[#This Row],[B.02.1 - Parque de Coches Eléctricos Motrices]:[B.02.3 - Parque de Coches Eléctricos Motrices Tipo R]])</f>
        <v>345</v>
      </c>
      <c r="AT41" s="1">
        <v>0</v>
      </c>
      <c r="AU41" s="1">
        <v>2</v>
      </c>
      <c r="AV41" s="1">
        <v>2</v>
      </c>
      <c r="AW41" s="1">
        <f>+SUM(MIT_InfraMR[[#This Row],[B.03.1 - Parque de Coches Motores Motrices Remolcados]:[B.03.3 - Parque de Coches Motores Motrices Cabina]])</f>
        <v>4</v>
      </c>
      <c r="AX41" s="1">
        <v>29</v>
      </c>
      <c r="AY41" s="1">
        <v>4</v>
      </c>
      <c r="AZ41" s="1">
        <v>0</v>
      </c>
      <c r="BA41" s="1">
        <v>14</v>
      </c>
      <c r="BB41" s="1">
        <v>0</v>
      </c>
      <c r="BC41" s="1">
        <f t="shared" si="7"/>
        <v>47</v>
      </c>
      <c r="BD41" s="1">
        <v>0</v>
      </c>
      <c r="BE41" s="1">
        <v>5</v>
      </c>
      <c r="BF41" s="16">
        <v>1676</v>
      </c>
    </row>
    <row r="42" spans="1:58">
      <c r="A42" s="1">
        <v>1996</v>
      </c>
      <c r="B42" s="1" t="s">
        <v>119</v>
      </c>
      <c r="C42" s="12">
        <v>54.8</v>
      </c>
      <c r="D42" s="12">
        <v>77.59</v>
      </c>
      <c r="E42" s="12">
        <v>0</v>
      </c>
      <c r="F42" s="12">
        <v>52.57</v>
      </c>
      <c r="G42" s="12">
        <f t="shared" si="0"/>
        <v>184.95999999999998</v>
      </c>
      <c r="H42" s="12">
        <f>+MIT_InfraMR[[#This Row],[Total Líneas de Explotación ]]</f>
        <v>184.95999999999998</v>
      </c>
      <c r="I42" s="12">
        <v>196.96800000000002</v>
      </c>
      <c r="J42" s="12">
        <v>209.97</v>
      </c>
      <c r="K42" s="12">
        <v>12.2</v>
      </c>
      <c r="L42" s="12">
        <v>116.54</v>
      </c>
      <c r="M42" s="12">
        <v>8</v>
      </c>
      <c r="N42" s="12">
        <f>+MIT_InfraMR[[#This Row],[A.03.1 -  Longitud de Vías de Explotación No Electrificadas Troncales y Ramales (vía principal) (km)]]+MIT_InfraMR[[#This Row],[A.04.1 -  Longitud de Vías de Explotación Electrificadas Troncales y Ramales (vía principal) (km)]]</f>
        <v>326.51</v>
      </c>
      <c r="O42" s="12">
        <f>+MIT_InfraMR[[#This Row],[Total Vías (excluido Auxiliares)]]</f>
        <v>326.51</v>
      </c>
      <c r="P42" s="1">
        <v>40</v>
      </c>
      <c r="Q42" s="1">
        <v>15</v>
      </c>
      <c r="R42" s="1">
        <v>1</v>
      </c>
      <c r="S42" s="1">
        <f t="shared" si="1"/>
        <v>56</v>
      </c>
      <c r="T42" s="1">
        <v>38</v>
      </c>
      <c r="U42" s="1">
        <v>82</v>
      </c>
      <c r="V42" s="1">
        <v>0</v>
      </c>
      <c r="W42" s="1">
        <v>15</v>
      </c>
      <c r="X42" s="1">
        <v>2</v>
      </c>
      <c r="Y42" s="1">
        <f t="shared" si="2"/>
        <v>137</v>
      </c>
      <c r="Z42" s="1">
        <v>35</v>
      </c>
      <c r="AA42" s="1">
        <v>18</v>
      </c>
      <c r="AB42" s="1">
        <f>+MIT_InfraMR[[#This Row],[Total Pasos Vehiculares a Nivel]]</f>
        <v>137</v>
      </c>
      <c r="AC42" s="1">
        <f t="shared" si="3"/>
        <v>190</v>
      </c>
      <c r="AD42" s="1">
        <v>10</v>
      </c>
      <c r="AE42" s="1">
        <v>21</v>
      </c>
      <c r="AF42" s="1">
        <v>107</v>
      </c>
      <c r="AG42" s="1">
        <f t="shared" si="4"/>
        <v>138</v>
      </c>
      <c r="AH42" s="12">
        <v>46</v>
      </c>
      <c r="AI42" s="12">
        <v>0</v>
      </c>
      <c r="AJ42" s="12">
        <v>133</v>
      </c>
      <c r="AK42" s="12">
        <f t="shared" si="5"/>
        <v>179</v>
      </c>
      <c r="AL42" s="1">
        <v>0</v>
      </c>
      <c r="AM42" s="1">
        <v>18</v>
      </c>
      <c r="AN42" s="1">
        <v>0</v>
      </c>
      <c r="AO42" s="1">
        <f t="shared" si="6"/>
        <v>18</v>
      </c>
      <c r="AP42" s="1">
        <v>285</v>
      </c>
      <c r="AQ42" s="1">
        <v>60</v>
      </c>
      <c r="AR42" s="1">
        <v>0</v>
      </c>
      <c r="AS42" s="1">
        <f>+SUM(MIT_InfraMR[[#This Row],[B.02.1 - Parque de Coches Eléctricos Motrices]:[B.02.3 - Parque de Coches Eléctricos Motrices Tipo R]])</f>
        <v>345</v>
      </c>
      <c r="AT42" s="1">
        <v>0</v>
      </c>
      <c r="AU42" s="1">
        <v>2</v>
      </c>
      <c r="AV42" s="1">
        <v>2</v>
      </c>
      <c r="AW42" s="1">
        <f>+SUM(MIT_InfraMR[[#This Row],[B.03.1 - Parque de Coches Motores Motrices Remolcados]:[B.03.3 - Parque de Coches Motores Motrices Cabina]])</f>
        <v>4</v>
      </c>
      <c r="AX42" s="1">
        <v>29</v>
      </c>
      <c r="AY42" s="1">
        <v>4</v>
      </c>
      <c r="AZ42" s="1">
        <v>0</v>
      </c>
      <c r="BA42" s="1">
        <v>14</v>
      </c>
      <c r="BB42" s="1">
        <v>0</v>
      </c>
      <c r="BC42" s="1">
        <f t="shared" si="7"/>
        <v>47</v>
      </c>
      <c r="BD42" s="1">
        <v>0</v>
      </c>
      <c r="BE42" s="1">
        <v>5</v>
      </c>
      <c r="BF42" s="16">
        <v>1676</v>
      </c>
    </row>
    <row r="43" spans="1:58">
      <c r="A43" s="1">
        <v>1996</v>
      </c>
      <c r="B43" s="1" t="s">
        <v>120</v>
      </c>
      <c r="C43" s="12">
        <v>54.8</v>
      </c>
      <c r="D43" s="12">
        <v>77.59</v>
      </c>
      <c r="E43" s="12">
        <v>0</v>
      </c>
      <c r="F43" s="12">
        <v>52.57</v>
      </c>
      <c r="G43" s="12">
        <f t="shared" si="0"/>
        <v>184.95999999999998</v>
      </c>
      <c r="H43" s="12">
        <f>+MIT_InfraMR[[#This Row],[Total Líneas de Explotación ]]</f>
        <v>184.95999999999998</v>
      </c>
      <c r="I43" s="12">
        <v>196.96800000000002</v>
      </c>
      <c r="J43" s="12">
        <v>209.97</v>
      </c>
      <c r="K43" s="12">
        <v>12.2</v>
      </c>
      <c r="L43" s="12">
        <v>116.54</v>
      </c>
      <c r="M43" s="12">
        <v>8</v>
      </c>
      <c r="N43" s="12">
        <f>+MIT_InfraMR[[#This Row],[A.03.1 -  Longitud de Vías de Explotación No Electrificadas Troncales y Ramales (vía principal) (km)]]+MIT_InfraMR[[#This Row],[A.04.1 -  Longitud de Vías de Explotación Electrificadas Troncales y Ramales (vía principal) (km)]]</f>
        <v>326.51</v>
      </c>
      <c r="O43" s="12">
        <f>+MIT_InfraMR[[#This Row],[Total Vías (excluido Auxiliares)]]</f>
        <v>326.51</v>
      </c>
      <c r="P43" s="1">
        <v>40</v>
      </c>
      <c r="Q43" s="1">
        <v>15</v>
      </c>
      <c r="R43" s="1">
        <v>1</v>
      </c>
      <c r="S43" s="1">
        <f t="shared" si="1"/>
        <v>56</v>
      </c>
      <c r="T43" s="1">
        <v>38</v>
      </c>
      <c r="U43" s="1">
        <v>82</v>
      </c>
      <c r="V43" s="1">
        <v>0</v>
      </c>
      <c r="W43" s="1">
        <v>15</v>
      </c>
      <c r="X43" s="1">
        <v>2</v>
      </c>
      <c r="Y43" s="1">
        <f t="shared" si="2"/>
        <v>137</v>
      </c>
      <c r="Z43" s="1">
        <v>35</v>
      </c>
      <c r="AA43" s="1">
        <v>18</v>
      </c>
      <c r="AB43" s="1">
        <f>+MIT_InfraMR[[#This Row],[Total Pasos Vehiculares a Nivel]]</f>
        <v>137</v>
      </c>
      <c r="AC43" s="1">
        <f t="shared" si="3"/>
        <v>190</v>
      </c>
      <c r="AD43" s="1">
        <v>10</v>
      </c>
      <c r="AE43" s="1">
        <v>21</v>
      </c>
      <c r="AF43" s="1">
        <v>107</v>
      </c>
      <c r="AG43" s="1">
        <f t="shared" si="4"/>
        <v>138</v>
      </c>
      <c r="AH43" s="12">
        <v>46</v>
      </c>
      <c r="AI43" s="12">
        <v>0</v>
      </c>
      <c r="AJ43" s="12">
        <v>133</v>
      </c>
      <c r="AK43" s="12">
        <f t="shared" si="5"/>
        <v>179</v>
      </c>
      <c r="AL43" s="1">
        <v>0</v>
      </c>
      <c r="AM43" s="1">
        <v>18</v>
      </c>
      <c r="AN43" s="1">
        <v>0</v>
      </c>
      <c r="AO43" s="1">
        <f t="shared" si="6"/>
        <v>18</v>
      </c>
      <c r="AP43" s="1">
        <v>285</v>
      </c>
      <c r="AQ43" s="1">
        <v>60</v>
      </c>
      <c r="AR43" s="1">
        <v>0</v>
      </c>
      <c r="AS43" s="1">
        <f>+SUM(MIT_InfraMR[[#This Row],[B.02.1 - Parque de Coches Eléctricos Motrices]:[B.02.3 - Parque de Coches Eléctricos Motrices Tipo R]])</f>
        <v>345</v>
      </c>
      <c r="AT43" s="1">
        <v>0</v>
      </c>
      <c r="AU43" s="1">
        <v>2</v>
      </c>
      <c r="AV43" s="1">
        <v>2</v>
      </c>
      <c r="AW43" s="1">
        <f>+SUM(MIT_InfraMR[[#This Row],[B.03.1 - Parque de Coches Motores Motrices Remolcados]:[B.03.3 - Parque de Coches Motores Motrices Cabina]])</f>
        <v>4</v>
      </c>
      <c r="AX43" s="1">
        <v>29</v>
      </c>
      <c r="AY43" s="1">
        <v>4</v>
      </c>
      <c r="AZ43" s="1">
        <v>0</v>
      </c>
      <c r="BA43" s="1">
        <v>14</v>
      </c>
      <c r="BB43" s="1">
        <v>0</v>
      </c>
      <c r="BC43" s="1">
        <f t="shared" si="7"/>
        <v>47</v>
      </c>
      <c r="BD43" s="1">
        <v>0</v>
      </c>
      <c r="BE43" s="1">
        <v>5</v>
      </c>
      <c r="BF43" s="16">
        <v>1676</v>
      </c>
    </row>
    <row r="44" spans="1:58">
      <c r="A44" s="1">
        <v>1996</v>
      </c>
      <c r="B44" s="1" t="s">
        <v>121</v>
      </c>
      <c r="C44" s="12">
        <v>54.8</v>
      </c>
      <c r="D44" s="12">
        <v>77.59</v>
      </c>
      <c r="E44" s="12">
        <v>0</v>
      </c>
      <c r="F44" s="12">
        <v>52.57</v>
      </c>
      <c r="G44" s="12">
        <f t="shared" si="0"/>
        <v>184.95999999999998</v>
      </c>
      <c r="H44" s="12">
        <f>+MIT_InfraMR[[#This Row],[Total Líneas de Explotación ]]</f>
        <v>184.95999999999998</v>
      </c>
      <c r="I44" s="12">
        <v>196.96800000000002</v>
      </c>
      <c r="J44" s="12">
        <v>209.97</v>
      </c>
      <c r="K44" s="12">
        <v>12.2</v>
      </c>
      <c r="L44" s="12">
        <v>116.54</v>
      </c>
      <c r="M44" s="12">
        <v>8</v>
      </c>
      <c r="N44" s="12">
        <f>+MIT_InfraMR[[#This Row],[A.03.1 -  Longitud de Vías de Explotación No Electrificadas Troncales y Ramales (vía principal) (km)]]+MIT_InfraMR[[#This Row],[A.04.1 -  Longitud de Vías de Explotación Electrificadas Troncales y Ramales (vía principal) (km)]]</f>
        <v>326.51</v>
      </c>
      <c r="O44" s="12">
        <f>+MIT_InfraMR[[#This Row],[Total Vías (excluido Auxiliares)]]</f>
        <v>326.51</v>
      </c>
      <c r="P44" s="1">
        <v>40</v>
      </c>
      <c r="Q44" s="1">
        <v>15</v>
      </c>
      <c r="R44" s="1">
        <v>1</v>
      </c>
      <c r="S44" s="1">
        <f t="shared" si="1"/>
        <v>56</v>
      </c>
      <c r="T44" s="1">
        <v>38</v>
      </c>
      <c r="U44" s="1">
        <v>82</v>
      </c>
      <c r="V44" s="1">
        <v>0</v>
      </c>
      <c r="W44" s="1">
        <v>15</v>
      </c>
      <c r="X44" s="1">
        <v>2</v>
      </c>
      <c r="Y44" s="1">
        <f t="shared" si="2"/>
        <v>137</v>
      </c>
      <c r="Z44" s="1">
        <v>35</v>
      </c>
      <c r="AA44" s="1">
        <v>18</v>
      </c>
      <c r="AB44" s="1">
        <f>+MIT_InfraMR[[#This Row],[Total Pasos Vehiculares a Nivel]]</f>
        <v>137</v>
      </c>
      <c r="AC44" s="1">
        <f t="shared" si="3"/>
        <v>190</v>
      </c>
      <c r="AD44" s="1">
        <v>10</v>
      </c>
      <c r="AE44" s="1">
        <v>21</v>
      </c>
      <c r="AF44" s="1">
        <v>107</v>
      </c>
      <c r="AG44" s="1">
        <f t="shared" si="4"/>
        <v>138</v>
      </c>
      <c r="AH44" s="12">
        <v>46</v>
      </c>
      <c r="AI44" s="12">
        <v>0</v>
      </c>
      <c r="AJ44" s="12">
        <v>133</v>
      </c>
      <c r="AK44" s="12">
        <f t="shared" si="5"/>
        <v>179</v>
      </c>
      <c r="AL44" s="1">
        <v>0</v>
      </c>
      <c r="AM44" s="1">
        <v>18</v>
      </c>
      <c r="AN44" s="1">
        <v>0</v>
      </c>
      <c r="AO44" s="1">
        <f t="shared" si="6"/>
        <v>18</v>
      </c>
      <c r="AP44" s="1">
        <v>285</v>
      </c>
      <c r="AQ44" s="1">
        <v>60</v>
      </c>
      <c r="AR44" s="1">
        <v>0</v>
      </c>
      <c r="AS44" s="1">
        <f>+SUM(MIT_InfraMR[[#This Row],[B.02.1 - Parque de Coches Eléctricos Motrices]:[B.02.3 - Parque de Coches Eléctricos Motrices Tipo R]])</f>
        <v>345</v>
      </c>
      <c r="AT44" s="1">
        <v>0</v>
      </c>
      <c r="AU44" s="1">
        <v>2</v>
      </c>
      <c r="AV44" s="1">
        <v>2</v>
      </c>
      <c r="AW44" s="1">
        <f>+SUM(MIT_InfraMR[[#This Row],[B.03.1 - Parque de Coches Motores Motrices Remolcados]:[B.03.3 - Parque de Coches Motores Motrices Cabina]])</f>
        <v>4</v>
      </c>
      <c r="AX44" s="1">
        <v>29</v>
      </c>
      <c r="AY44" s="1">
        <v>4</v>
      </c>
      <c r="AZ44" s="1">
        <v>0</v>
      </c>
      <c r="BA44" s="1">
        <v>14</v>
      </c>
      <c r="BB44" s="1">
        <v>0</v>
      </c>
      <c r="BC44" s="1">
        <f t="shared" si="7"/>
        <v>47</v>
      </c>
      <c r="BD44" s="1">
        <v>0</v>
      </c>
      <c r="BE44" s="1">
        <v>5</v>
      </c>
      <c r="BF44" s="16">
        <v>1676</v>
      </c>
    </row>
    <row r="45" spans="1:58">
      <c r="A45" s="1">
        <v>1996</v>
      </c>
      <c r="B45" s="1" t="s">
        <v>122</v>
      </c>
      <c r="C45" s="12">
        <v>54.8</v>
      </c>
      <c r="D45" s="12">
        <v>77.59</v>
      </c>
      <c r="E45" s="12">
        <v>0</v>
      </c>
      <c r="F45" s="12">
        <v>52.57</v>
      </c>
      <c r="G45" s="12">
        <f t="shared" si="0"/>
        <v>184.95999999999998</v>
      </c>
      <c r="H45" s="12">
        <f>+MIT_InfraMR[[#This Row],[Total Líneas de Explotación ]]</f>
        <v>184.95999999999998</v>
      </c>
      <c r="I45" s="12">
        <v>196.96800000000002</v>
      </c>
      <c r="J45" s="12">
        <v>209.97</v>
      </c>
      <c r="K45" s="12">
        <v>12.2</v>
      </c>
      <c r="L45" s="12">
        <v>116.54</v>
      </c>
      <c r="M45" s="12">
        <v>8</v>
      </c>
      <c r="N45" s="12">
        <f>+MIT_InfraMR[[#This Row],[A.03.1 -  Longitud de Vías de Explotación No Electrificadas Troncales y Ramales (vía principal) (km)]]+MIT_InfraMR[[#This Row],[A.04.1 -  Longitud de Vías de Explotación Electrificadas Troncales y Ramales (vía principal) (km)]]</f>
        <v>326.51</v>
      </c>
      <c r="O45" s="12">
        <f>+MIT_InfraMR[[#This Row],[Total Vías (excluido Auxiliares)]]</f>
        <v>326.51</v>
      </c>
      <c r="P45" s="1">
        <v>40</v>
      </c>
      <c r="Q45" s="1">
        <v>15</v>
      </c>
      <c r="R45" s="1">
        <v>1</v>
      </c>
      <c r="S45" s="1">
        <f t="shared" si="1"/>
        <v>56</v>
      </c>
      <c r="T45" s="1">
        <v>38</v>
      </c>
      <c r="U45" s="1">
        <v>82</v>
      </c>
      <c r="V45" s="1">
        <v>0</v>
      </c>
      <c r="W45" s="1">
        <v>15</v>
      </c>
      <c r="X45" s="1">
        <v>2</v>
      </c>
      <c r="Y45" s="1">
        <f t="shared" si="2"/>
        <v>137</v>
      </c>
      <c r="Z45" s="1">
        <v>35</v>
      </c>
      <c r="AA45" s="1">
        <v>18</v>
      </c>
      <c r="AB45" s="1">
        <f>+MIT_InfraMR[[#This Row],[Total Pasos Vehiculares a Nivel]]</f>
        <v>137</v>
      </c>
      <c r="AC45" s="1">
        <f t="shared" si="3"/>
        <v>190</v>
      </c>
      <c r="AD45" s="1">
        <v>10</v>
      </c>
      <c r="AE45" s="1">
        <v>21</v>
      </c>
      <c r="AF45" s="1">
        <v>107</v>
      </c>
      <c r="AG45" s="1">
        <f t="shared" si="4"/>
        <v>138</v>
      </c>
      <c r="AH45" s="12">
        <v>46</v>
      </c>
      <c r="AI45" s="12">
        <v>0</v>
      </c>
      <c r="AJ45" s="12">
        <v>133</v>
      </c>
      <c r="AK45" s="12">
        <f t="shared" si="5"/>
        <v>179</v>
      </c>
      <c r="AL45" s="1">
        <v>0</v>
      </c>
      <c r="AM45" s="1">
        <v>18</v>
      </c>
      <c r="AN45" s="1">
        <v>0</v>
      </c>
      <c r="AO45" s="1">
        <f t="shared" si="6"/>
        <v>18</v>
      </c>
      <c r="AP45" s="1">
        <v>285</v>
      </c>
      <c r="AQ45" s="1">
        <v>60</v>
      </c>
      <c r="AR45" s="1">
        <v>0</v>
      </c>
      <c r="AS45" s="1">
        <f>+SUM(MIT_InfraMR[[#This Row],[B.02.1 - Parque de Coches Eléctricos Motrices]:[B.02.3 - Parque de Coches Eléctricos Motrices Tipo R]])</f>
        <v>345</v>
      </c>
      <c r="AT45" s="1">
        <v>0</v>
      </c>
      <c r="AU45" s="1">
        <v>2</v>
      </c>
      <c r="AV45" s="1">
        <v>2</v>
      </c>
      <c r="AW45" s="1">
        <f>+SUM(MIT_InfraMR[[#This Row],[B.03.1 - Parque de Coches Motores Motrices Remolcados]:[B.03.3 - Parque de Coches Motores Motrices Cabina]])</f>
        <v>4</v>
      </c>
      <c r="AX45" s="1">
        <v>29</v>
      </c>
      <c r="AY45" s="1">
        <v>4</v>
      </c>
      <c r="AZ45" s="1">
        <v>0</v>
      </c>
      <c r="BA45" s="1">
        <v>14</v>
      </c>
      <c r="BB45" s="1">
        <v>0</v>
      </c>
      <c r="BC45" s="1">
        <f t="shared" si="7"/>
        <v>47</v>
      </c>
      <c r="BD45" s="1">
        <v>0</v>
      </c>
      <c r="BE45" s="1">
        <v>5</v>
      </c>
      <c r="BF45" s="16">
        <v>1676</v>
      </c>
    </row>
    <row r="46" spans="1:58">
      <c r="A46" s="1">
        <v>1996</v>
      </c>
      <c r="B46" s="1" t="s">
        <v>123</v>
      </c>
      <c r="C46" s="12">
        <v>54.8</v>
      </c>
      <c r="D46" s="12">
        <v>77.59</v>
      </c>
      <c r="E46" s="12">
        <v>0</v>
      </c>
      <c r="F46" s="12">
        <v>52.57</v>
      </c>
      <c r="G46" s="12">
        <f t="shared" si="0"/>
        <v>184.95999999999998</v>
      </c>
      <c r="H46" s="12">
        <f>+MIT_InfraMR[[#This Row],[Total Líneas de Explotación ]]</f>
        <v>184.95999999999998</v>
      </c>
      <c r="I46" s="12">
        <v>196.96800000000002</v>
      </c>
      <c r="J46" s="12">
        <v>209.97</v>
      </c>
      <c r="K46" s="12">
        <v>12.2</v>
      </c>
      <c r="L46" s="12">
        <v>116.54</v>
      </c>
      <c r="M46" s="12">
        <v>8</v>
      </c>
      <c r="N46" s="12">
        <f>+MIT_InfraMR[[#This Row],[A.03.1 -  Longitud de Vías de Explotación No Electrificadas Troncales y Ramales (vía principal) (km)]]+MIT_InfraMR[[#This Row],[A.04.1 -  Longitud de Vías de Explotación Electrificadas Troncales y Ramales (vía principal) (km)]]</f>
        <v>326.51</v>
      </c>
      <c r="O46" s="12">
        <f>+MIT_InfraMR[[#This Row],[Total Vías (excluido Auxiliares)]]</f>
        <v>326.51</v>
      </c>
      <c r="P46" s="1">
        <v>40</v>
      </c>
      <c r="Q46" s="1">
        <v>15</v>
      </c>
      <c r="R46" s="1">
        <v>1</v>
      </c>
      <c r="S46" s="1">
        <f t="shared" si="1"/>
        <v>56</v>
      </c>
      <c r="T46" s="1">
        <v>38</v>
      </c>
      <c r="U46" s="1">
        <v>82</v>
      </c>
      <c r="V46" s="1">
        <v>0</v>
      </c>
      <c r="W46" s="1">
        <v>15</v>
      </c>
      <c r="X46" s="1">
        <v>2</v>
      </c>
      <c r="Y46" s="1">
        <f t="shared" si="2"/>
        <v>137</v>
      </c>
      <c r="Z46" s="1">
        <v>35</v>
      </c>
      <c r="AA46" s="1">
        <v>18</v>
      </c>
      <c r="AB46" s="1">
        <f>+MIT_InfraMR[[#This Row],[Total Pasos Vehiculares a Nivel]]</f>
        <v>137</v>
      </c>
      <c r="AC46" s="1">
        <f t="shared" si="3"/>
        <v>190</v>
      </c>
      <c r="AD46" s="1">
        <v>10</v>
      </c>
      <c r="AE46" s="1">
        <v>21</v>
      </c>
      <c r="AF46" s="1">
        <v>107</v>
      </c>
      <c r="AG46" s="1">
        <f t="shared" si="4"/>
        <v>138</v>
      </c>
      <c r="AH46" s="12">
        <v>46</v>
      </c>
      <c r="AI46" s="12">
        <v>0</v>
      </c>
      <c r="AJ46" s="12">
        <v>133</v>
      </c>
      <c r="AK46" s="12">
        <f t="shared" si="5"/>
        <v>179</v>
      </c>
      <c r="AL46" s="1">
        <v>0</v>
      </c>
      <c r="AM46" s="1">
        <v>18</v>
      </c>
      <c r="AN46" s="1">
        <v>0</v>
      </c>
      <c r="AO46" s="1">
        <f t="shared" si="6"/>
        <v>18</v>
      </c>
      <c r="AP46" s="1">
        <v>285</v>
      </c>
      <c r="AQ46" s="1">
        <v>60</v>
      </c>
      <c r="AR46" s="1">
        <v>0</v>
      </c>
      <c r="AS46" s="1">
        <f>+SUM(MIT_InfraMR[[#This Row],[B.02.1 - Parque de Coches Eléctricos Motrices]:[B.02.3 - Parque de Coches Eléctricos Motrices Tipo R]])</f>
        <v>345</v>
      </c>
      <c r="AT46" s="1">
        <v>0</v>
      </c>
      <c r="AU46" s="1">
        <v>2</v>
      </c>
      <c r="AV46" s="1">
        <v>2</v>
      </c>
      <c r="AW46" s="1">
        <f>+SUM(MIT_InfraMR[[#This Row],[B.03.1 - Parque de Coches Motores Motrices Remolcados]:[B.03.3 - Parque de Coches Motores Motrices Cabina]])</f>
        <v>4</v>
      </c>
      <c r="AX46" s="1">
        <v>29</v>
      </c>
      <c r="AY46" s="1">
        <v>4</v>
      </c>
      <c r="AZ46" s="1">
        <v>0</v>
      </c>
      <c r="BA46" s="1">
        <v>14</v>
      </c>
      <c r="BB46" s="1">
        <v>0</v>
      </c>
      <c r="BC46" s="1">
        <f t="shared" si="7"/>
        <v>47</v>
      </c>
      <c r="BD46" s="1">
        <v>0</v>
      </c>
      <c r="BE46" s="1">
        <v>5</v>
      </c>
      <c r="BF46" s="16">
        <v>1676</v>
      </c>
    </row>
    <row r="47" spans="1:58">
      <c r="A47" s="1">
        <v>1996</v>
      </c>
      <c r="B47" s="1" t="s">
        <v>124</v>
      </c>
      <c r="C47" s="12">
        <v>54.8</v>
      </c>
      <c r="D47" s="12">
        <v>77.59</v>
      </c>
      <c r="E47" s="12">
        <v>0</v>
      </c>
      <c r="F47" s="12">
        <v>52.57</v>
      </c>
      <c r="G47" s="12">
        <f t="shared" si="0"/>
        <v>184.95999999999998</v>
      </c>
      <c r="H47" s="12">
        <f>+MIT_InfraMR[[#This Row],[Total Líneas de Explotación ]]</f>
        <v>184.95999999999998</v>
      </c>
      <c r="I47" s="12">
        <v>196.96800000000002</v>
      </c>
      <c r="J47" s="12">
        <v>209.97</v>
      </c>
      <c r="K47" s="12">
        <v>12.2</v>
      </c>
      <c r="L47" s="12">
        <v>116.54</v>
      </c>
      <c r="M47" s="12">
        <v>8</v>
      </c>
      <c r="N47" s="12">
        <f>+MIT_InfraMR[[#This Row],[A.03.1 -  Longitud de Vías de Explotación No Electrificadas Troncales y Ramales (vía principal) (km)]]+MIT_InfraMR[[#This Row],[A.04.1 -  Longitud de Vías de Explotación Electrificadas Troncales y Ramales (vía principal) (km)]]</f>
        <v>326.51</v>
      </c>
      <c r="O47" s="12">
        <f>+MIT_InfraMR[[#This Row],[Total Vías (excluido Auxiliares)]]</f>
        <v>326.51</v>
      </c>
      <c r="P47" s="1">
        <v>40</v>
      </c>
      <c r="Q47" s="1">
        <v>15</v>
      </c>
      <c r="R47" s="1">
        <v>1</v>
      </c>
      <c r="S47" s="1">
        <f t="shared" si="1"/>
        <v>56</v>
      </c>
      <c r="T47" s="1">
        <v>38</v>
      </c>
      <c r="U47" s="1">
        <v>82</v>
      </c>
      <c r="V47" s="1">
        <v>0</v>
      </c>
      <c r="W47" s="1">
        <v>15</v>
      </c>
      <c r="X47" s="1">
        <v>2</v>
      </c>
      <c r="Y47" s="1">
        <f t="shared" si="2"/>
        <v>137</v>
      </c>
      <c r="Z47" s="1">
        <v>35</v>
      </c>
      <c r="AA47" s="1">
        <v>18</v>
      </c>
      <c r="AB47" s="1">
        <f>+MIT_InfraMR[[#This Row],[Total Pasos Vehiculares a Nivel]]</f>
        <v>137</v>
      </c>
      <c r="AC47" s="1">
        <f t="shared" si="3"/>
        <v>190</v>
      </c>
      <c r="AD47" s="1">
        <v>10</v>
      </c>
      <c r="AE47" s="1">
        <v>21</v>
      </c>
      <c r="AF47" s="1">
        <v>107</v>
      </c>
      <c r="AG47" s="1">
        <f t="shared" si="4"/>
        <v>138</v>
      </c>
      <c r="AH47" s="12">
        <v>46</v>
      </c>
      <c r="AI47" s="12">
        <v>0</v>
      </c>
      <c r="AJ47" s="12">
        <v>133</v>
      </c>
      <c r="AK47" s="12">
        <f t="shared" si="5"/>
        <v>179</v>
      </c>
      <c r="AL47" s="1">
        <v>0</v>
      </c>
      <c r="AM47" s="1">
        <v>18</v>
      </c>
      <c r="AN47" s="1">
        <v>0</v>
      </c>
      <c r="AO47" s="1">
        <f t="shared" si="6"/>
        <v>18</v>
      </c>
      <c r="AP47" s="1">
        <v>285</v>
      </c>
      <c r="AQ47" s="1">
        <v>60</v>
      </c>
      <c r="AR47" s="1">
        <v>0</v>
      </c>
      <c r="AS47" s="1">
        <f>+SUM(MIT_InfraMR[[#This Row],[B.02.1 - Parque de Coches Eléctricos Motrices]:[B.02.3 - Parque de Coches Eléctricos Motrices Tipo R]])</f>
        <v>345</v>
      </c>
      <c r="AT47" s="1">
        <v>0</v>
      </c>
      <c r="AU47" s="1">
        <v>2</v>
      </c>
      <c r="AV47" s="1">
        <v>2</v>
      </c>
      <c r="AW47" s="1">
        <f>+SUM(MIT_InfraMR[[#This Row],[B.03.1 - Parque de Coches Motores Motrices Remolcados]:[B.03.3 - Parque de Coches Motores Motrices Cabina]])</f>
        <v>4</v>
      </c>
      <c r="AX47" s="1">
        <v>29</v>
      </c>
      <c r="AY47" s="1">
        <v>4</v>
      </c>
      <c r="AZ47" s="1">
        <v>0</v>
      </c>
      <c r="BA47" s="1">
        <v>14</v>
      </c>
      <c r="BB47" s="1">
        <v>0</v>
      </c>
      <c r="BC47" s="1">
        <f t="shared" si="7"/>
        <v>47</v>
      </c>
      <c r="BD47" s="1">
        <v>0</v>
      </c>
      <c r="BE47" s="1">
        <v>5</v>
      </c>
      <c r="BF47" s="16">
        <v>1676</v>
      </c>
    </row>
    <row r="48" spans="1:58">
      <c r="A48" s="1">
        <v>1996</v>
      </c>
      <c r="B48" s="1" t="s">
        <v>125</v>
      </c>
      <c r="C48" s="12">
        <v>54.8</v>
      </c>
      <c r="D48" s="12">
        <v>77.59</v>
      </c>
      <c r="E48" s="12">
        <v>0</v>
      </c>
      <c r="F48" s="12">
        <v>52.57</v>
      </c>
      <c r="G48" s="12">
        <f t="shared" si="0"/>
        <v>184.95999999999998</v>
      </c>
      <c r="H48" s="12">
        <f>+MIT_InfraMR[[#This Row],[Total Líneas de Explotación ]]</f>
        <v>184.95999999999998</v>
      </c>
      <c r="I48" s="12">
        <v>196.96800000000002</v>
      </c>
      <c r="J48" s="12">
        <v>209.97</v>
      </c>
      <c r="K48" s="12">
        <v>12.2</v>
      </c>
      <c r="L48" s="12">
        <v>116.54</v>
      </c>
      <c r="M48" s="12">
        <v>8</v>
      </c>
      <c r="N48" s="12">
        <f>+MIT_InfraMR[[#This Row],[A.03.1 -  Longitud de Vías de Explotación No Electrificadas Troncales y Ramales (vía principal) (km)]]+MIT_InfraMR[[#This Row],[A.04.1 -  Longitud de Vías de Explotación Electrificadas Troncales y Ramales (vía principal) (km)]]</f>
        <v>326.51</v>
      </c>
      <c r="O48" s="12">
        <f>+MIT_InfraMR[[#This Row],[Total Vías (excluido Auxiliares)]]</f>
        <v>326.51</v>
      </c>
      <c r="P48" s="1">
        <v>40</v>
      </c>
      <c r="Q48" s="1">
        <v>15</v>
      </c>
      <c r="R48" s="1">
        <v>1</v>
      </c>
      <c r="S48" s="1">
        <f t="shared" si="1"/>
        <v>56</v>
      </c>
      <c r="T48" s="1">
        <v>38</v>
      </c>
      <c r="U48" s="1">
        <v>82</v>
      </c>
      <c r="V48" s="1">
        <v>0</v>
      </c>
      <c r="W48" s="1">
        <v>15</v>
      </c>
      <c r="X48" s="1">
        <v>2</v>
      </c>
      <c r="Y48" s="1">
        <f t="shared" si="2"/>
        <v>137</v>
      </c>
      <c r="Z48" s="1">
        <v>35</v>
      </c>
      <c r="AA48" s="1">
        <v>18</v>
      </c>
      <c r="AB48" s="1">
        <f>+MIT_InfraMR[[#This Row],[Total Pasos Vehiculares a Nivel]]</f>
        <v>137</v>
      </c>
      <c r="AC48" s="1">
        <f t="shared" si="3"/>
        <v>190</v>
      </c>
      <c r="AD48" s="1">
        <v>10</v>
      </c>
      <c r="AE48" s="1">
        <v>21</v>
      </c>
      <c r="AF48" s="1">
        <v>107</v>
      </c>
      <c r="AG48" s="1">
        <f t="shared" si="4"/>
        <v>138</v>
      </c>
      <c r="AH48" s="12">
        <v>46</v>
      </c>
      <c r="AI48" s="12">
        <v>0</v>
      </c>
      <c r="AJ48" s="12">
        <v>133</v>
      </c>
      <c r="AK48" s="12">
        <f t="shared" si="5"/>
        <v>179</v>
      </c>
      <c r="AL48" s="1">
        <v>0</v>
      </c>
      <c r="AM48" s="1">
        <v>18</v>
      </c>
      <c r="AN48" s="1">
        <v>0</v>
      </c>
      <c r="AO48" s="1">
        <f t="shared" si="6"/>
        <v>18</v>
      </c>
      <c r="AP48" s="1">
        <v>285</v>
      </c>
      <c r="AQ48" s="1">
        <v>60</v>
      </c>
      <c r="AR48" s="1">
        <v>0</v>
      </c>
      <c r="AS48" s="1">
        <f>+SUM(MIT_InfraMR[[#This Row],[B.02.1 - Parque de Coches Eléctricos Motrices]:[B.02.3 - Parque de Coches Eléctricos Motrices Tipo R]])</f>
        <v>345</v>
      </c>
      <c r="AT48" s="1">
        <v>0</v>
      </c>
      <c r="AU48" s="1">
        <v>2</v>
      </c>
      <c r="AV48" s="1">
        <v>2</v>
      </c>
      <c r="AW48" s="1">
        <f>+SUM(MIT_InfraMR[[#This Row],[B.03.1 - Parque de Coches Motores Motrices Remolcados]:[B.03.3 - Parque de Coches Motores Motrices Cabina]])</f>
        <v>4</v>
      </c>
      <c r="AX48" s="1">
        <v>29</v>
      </c>
      <c r="AY48" s="1">
        <v>4</v>
      </c>
      <c r="AZ48" s="1">
        <v>0</v>
      </c>
      <c r="BA48" s="1">
        <v>14</v>
      </c>
      <c r="BB48" s="1">
        <v>0</v>
      </c>
      <c r="BC48" s="1">
        <f t="shared" si="7"/>
        <v>47</v>
      </c>
      <c r="BD48" s="1">
        <v>0</v>
      </c>
      <c r="BE48" s="1">
        <v>5</v>
      </c>
      <c r="BF48" s="16">
        <v>1676</v>
      </c>
    </row>
    <row r="49" spans="1:58">
      <c r="A49" s="1">
        <v>1996</v>
      </c>
      <c r="B49" s="1" t="s">
        <v>126</v>
      </c>
      <c r="C49" s="12">
        <v>54.8</v>
      </c>
      <c r="D49" s="12">
        <v>77.59</v>
      </c>
      <c r="E49" s="12">
        <v>0</v>
      </c>
      <c r="F49" s="12">
        <v>52.57</v>
      </c>
      <c r="G49" s="12">
        <f t="shared" si="0"/>
        <v>184.95999999999998</v>
      </c>
      <c r="H49" s="12">
        <f>+MIT_InfraMR[[#This Row],[Total Líneas de Explotación ]]</f>
        <v>184.95999999999998</v>
      </c>
      <c r="I49" s="12">
        <v>196.96800000000002</v>
      </c>
      <c r="J49" s="12">
        <v>209.97</v>
      </c>
      <c r="K49" s="12">
        <v>12.2</v>
      </c>
      <c r="L49" s="12">
        <v>116.54</v>
      </c>
      <c r="M49" s="12">
        <v>8</v>
      </c>
      <c r="N49" s="12">
        <f>+MIT_InfraMR[[#This Row],[A.03.1 -  Longitud de Vías de Explotación No Electrificadas Troncales y Ramales (vía principal) (km)]]+MIT_InfraMR[[#This Row],[A.04.1 -  Longitud de Vías de Explotación Electrificadas Troncales y Ramales (vía principal) (km)]]</f>
        <v>326.51</v>
      </c>
      <c r="O49" s="12">
        <f>+MIT_InfraMR[[#This Row],[Total Vías (excluido Auxiliares)]]</f>
        <v>326.51</v>
      </c>
      <c r="P49" s="1">
        <v>40</v>
      </c>
      <c r="Q49" s="1">
        <v>15</v>
      </c>
      <c r="R49" s="1">
        <v>1</v>
      </c>
      <c r="S49" s="1">
        <f t="shared" si="1"/>
        <v>56</v>
      </c>
      <c r="T49" s="1">
        <v>38</v>
      </c>
      <c r="U49" s="1">
        <v>82</v>
      </c>
      <c r="V49" s="1">
        <v>0</v>
      </c>
      <c r="W49" s="1">
        <v>15</v>
      </c>
      <c r="X49" s="1">
        <v>2</v>
      </c>
      <c r="Y49" s="1">
        <f t="shared" si="2"/>
        <v>137</v>
      </c>
      <c r="Z49" s="1">
        <v>35</v>
      </c>
      <c r="AA49" s="1">
        <v>18</v>
      </c>
      <c r="AB49" s="1">
        <f>+MIT_InfraMR[[#This Row],[Total Pasos Vehiculares a Nivel]]</f>
        <v>137</v>
      </c>
      <c r="AC49" s="1">
        <f t="shared" si="3"/>
        <v>190</v>
      </c>
      <c r="AD49" s="1">
        <v>10</v>
      </c>
      <c r="AE49" s="1">
        <v>21</v>
      </c>
      <c r="AF49" s="1">
        <v>107</v>
      </c>
      <c r="AG49" s="1">
        <f t="shared" si="4"/>
        <v>138</v>
      </c>
      <c r="AH49" s="12">
        <v>46</v>
      </c>
      <c r="AI49" s="12">
        <v>0</v>
      </c>
      <c r="AJ49" s="12">
        <v>133</v>
      </c>
      <c r="AK49" s="12">
        <f t="shared" si="5"/>
        <v>179</v>
      </c>
      <c r="AL49" s="1">
        <v>0</v>
      </c>
      <c r="AM49" s="1">
        <v>18</v>
      </c>
      <c r="AN49" s="1">
        <v>0</v>
      </c>
      <c r="AO49" s="1">
        <f t="shared" si="6"/>
        <v>18</v>
      </c>
      <c r="AP49" s="1">
        <v>285</v>
      </c>
      <c r="AQ49" s="1">
        <v>60</v>
      </c>
      <c r="AR49" s="1">
        <v>0</v>
      </c>
      <c r="AS49" s="1">
        <f>+SUM(MIT_InfraMR[[#This Row],[B.02.1 - Parque de Coches Eléctricos Motrices]:[B.02.3 - Parque de Coches Eléctricos Motrices Tipo R]])</f>
        <v>345</v>
      </c>
      <c r="AT49" s="1">
        <v>0</v>
      </c>
      <c r="AU49" s="1">
        <v>2</v>
      </c>
      <c r="AV49" s="1">
        <v>2</v>
      </c>
      <c r="AW49" s="1">
        <f>+SUM(MIT_InfraMR[[#This Row],[B.03.1 - Parque de Coches Motores Motrices Remolcados]:[B.03.3 - Parque de Coches Motores Motrices Cabina]])</f>
        <v>4</v>
      </c>
      <c r="AX49" s="1">
        <v>29</v>
      </c>
      <c r="AY49" s="1">
        <v>4</v>
      </c>
      <c r="AZ49" s="1">
        <v>0</v>
      </c>
      <c r="BA49" s="1">
        <v>14</v>
      </c>
      <c r="BB49" s="1">
        <v>0</v>
      </c>
      <c r="BC49" s="1">
        <f t="shared" si="7"/>
        <v>47</v>
      </c>
      <c r="BD49" s="1">
        <v>0</v>
      </c>
      <c r="BE49" s="1">
        <v>5</v>
      </c>
      <c r="BF49" s="16">
        <v>1676</v>
      </c>
    </row>
    <row r="50" spans="1:58">
      <c r="A50" s="1">
        <v>1997</v>
      </c>
      <c r="B50" s="1" t="s">
        <v>115</v>
      </c>
      <c r="C50" s="12">
        <v>54.8</v>
      </c>
      <c r="D50" s="12">
        <v>77.59</v>
      </c>
      <c r="E50" s="12">
        <v>0</v>
      </c>
      <c r="F50" s="12">
        <v>52.57</v>
      </c>
      <c r="G50" s="12">
        <f t="shared" si="0"/>
        <v>184.95999999999998</v>
      </c>
      <c r="H50" s="12">
        <f>+MIT_InfraMR[[#This Row],[Total Líneas de Explotación ]]</f>
        <v>184.95999999999998</v>
      </c>
      <c r="I50" s="12">
        <v>196.96800000000002</v>
      </c>
      <c r="J50" s="12">
        <v>209.97</v>
      </c>
      <c r="K50" s="12">
        <v>12.2</v>
      </c>
      <c r="L50" s="12">
        <v>116.54</v>
      </c>
      <c r="M50" s="12">
        <v>8</v>
      </c>
      <c r="N50" s="12">
        <f>+MIT_InfraMR[[#This Row],[A.03.1 -  Longitud de Vías de Explotación No Electrificadas Troncales y Ramales (vía principal) (km)]]+MIT_InfraMR[[#This Row],[A.04.1 -  Longitud de Vías de Explotación Electrificadas Troncales y Ramales (vía principal) (km)]]</f>
        <v>326.51</v>
      </c>
      <c r="O50" s="12">
        <f>+MIT_InfraMR[[#This Row],[Total Vías (excluido Auxiliares)]]</f>
        <v>326.51</v>
      </c>
      <c r="P50" s="1">
        <v>40</v>
      </c>
      <c r="Q50" s="1">
        <v>15</v>
      </c>
      <c r="R50" s="1">
        <v>1</v>
      </c>
      <c r="S50" s="1">
        <f t="shared" si="1"/>
        <v>56</v>
      </c>
      <c r="T50" s="1">
        <v>38</v>
      </c>
      <c r="U50" s="1">
        <v>82</v>
      </c>
      <c r="V50" s="1">
        <v>0</v>
      </c>
      <c r="W50" s="1">
        <v>15</v>
      </c>
      <c r="X50" s="1">
        <v>2</v>
      </c>
      <c r="Y50" s="1">
        <f t="shared" si="2"/>
        <v>137</v>
      </c>
      <c r="Z50" s="1">
        <v>35</v>
      </c>
      <c r="AA50" s="1">
        <v>18</v>
      </c>
      <c r="AB50" s="1">
        <f>+MIT_InfraMR[[#This Row],[Total Pasos Vehiculares a Nivel]]</f>
        <v>137</v>
      </c>
      <c r="AC50" s="1">
        <f t="shared" si="3"/>
        <v>190</v>
      </c>
      <c r="AD50" s="1">
        <v>10</v>
      </c>
      <c r="AE50" s="1">
        <v>21</v>
      </c>
      <c r="AF50" s="1">
        <v>107</v>
      </c>
      <c r="AG50" s="1">
        <f t="shared" si="4"/>
        <v>138</v>
      </c>
      <c r="AH50" s="12">
        <v>46</v>
      </c>
      <c r="AI50" s="12">
        <v>0</v>
      </c>
      <c r="AJ50" s="12">
        <v>133</v>
      </c>
      <c r="AK50" s="12">
        <f t="shared" si="5"/>
        <v>179</v>
      </c>
      <c r="AL50" s="1">
        <v>0</v>
      </c>
      <c r="AM50" s="1">
        <v>18</v>
      </c>
      <c r="AN50" s="1">
        <v>0</v>
      </c>
      <c r="AO50" s="1">
        <f t="shared" si="6"/>
        <v>18</v>
      </c>
      <c r="AP50" s="1">
        <v>285</v>
      </c>
      <c r="AQ50" s="1">
        <v>60</v>
      </c>
      <c r="AR50" s="1">
        <v>0</v>
      </c>
      <c r="AS50" s="1">
        <f>+SUM(MIT_InfraMR[[#This Row],[B.02.1 - Parque de Coches Eléctricos Motrices]:[B.02.3 - Parque de Coches Eléctricos Motrices Tipo R]])</f>
        <v>345</v>
      </c>
      <c r="AT50" s="1">
        <v>0</v>
      </c>
      <c r="AU50" s="1">
        <v>2</v>
      </c>
      <c r="AV50" s="1">
        <v>2</v>
      </c>
      <c r="AW50" s="1">
        <f>+SUM(MIT_InfraMR[[#This Row],[B.03.1 - Parque de Coches Motores Motrices Remolcados]:[B.03.3 - Parque de Coches Motores Motrices Cabina]])</f>
        <v>4</v>
      </c>
      <c r="AX50" s="1">
        <v>29</v>
      </c>
      <c r="AY50" s="1">
        <v>4</v>
      </c>
      <c r="AZ50" s="1">
        <v>0</v>
      </c>
      <c r="BA50" s="1">
        <v>14</v>
      </c>
      <c r="BB50" s="1">
        <v>0</v>
      </c>
      <c r="BC50" s="1">
        <f t="shared" si="7"/>
        <v>47</v>
      </c>
      <c r="BD50" s="1">
        <v>0</v>
      </c>
      <c r="BE50" s="1">
        <v>5</v>
      </c>
      <c r="BF50" s="16">
        <v>1676</v>
      </c>
    </row>
    <row r="51" spans="1:58">
      <c r="A51" s="1">
        <v>1997</v>
      </c>
      <c r="B51" s="1" t="s">
        <v>116</v>
      </c>
      <c r="C51" s="12">
        <v>54.8</v>
      </c>
      <c r="D51" s="12">
        <v>77.59</v>
      </c>
      <c r="E51" s="12">
        <v>0</v>
      </c>
      <c r="F51" s="12">
        <v>52.57</v>
      </c>
      <c r="G51" s="12">
        <f t="shared" si="0"/>
        <v>184.95999999999998</v>
      </c>
      <c r="H51" s="12">
        <f>+MIT_InfraMR[[#This Row],[Total Líneas de Explotación ]]</f>
        <v>184.95999999999998</v>
      </c>
      <c r="I51" s="12">
        <v>196.96800000000002</v>
      </c>
      <c r="J51" s="12">
        <v>209.97</v>
      </c>
      <c r="K51" s="12">
        <v>12.2</v>
      </c>
      <c r="L51" s="12">
        <v>116.54</v>
      </c>
      <c r="M51" s="12">
        <v>8</v>
      </c>
      <c r="N51" s="12">
        <f>+MIT_InfraMR[[#This Row],[A.03.1 -  Longitud de Vías de Explotación No Electrificadas Troncales y Ramales (vía principal) (km)]]+MIT_InfraMR[[#This Row],[A.04.1 -  Longitud de Vías de Explotación Electrificadas Troncales y Ramales (vía principal) (km)]]</f>
        <v>326.51</v>
      </c>
      <c r="O51" s="12">
        <f>+MIT_InfraMR[[#This Row],[Total Vías (excluido Auxiliares)]]</f>
        <v>326.51</v>
      </c>
      <c r="P51" s="1">
        <v>40</v>
      </c>
      <c r="Q51" s="1">
        <v>15</v>
      </c>
      <c r="R51" s="1">
        <v>1</v>
      </c>
      <c r="S51" s="1">
        <f t="shared" si="1"/>
        <v>56</v>
      </c>
      <c r="T51" s="1">
        <v>38</v>
      </c>
      <c r="U51" s="1">
        <v>82</v>
      </c>
      <c r="V51" s="1">
        <v>0</v>
      </c>
      <c r="W51" s="1">
        <v>15</v>
      </c>
      <c r="X51" s="1">
        <v>2</v>
      </c>
      <c r="Y51" s="1">
        <f t="shared" si="2"/>
        <v>137</v>
      </c>
      <c r="Z51" s="1">
        <v>35</v>
      </c>
      <c r="AA51" s="1">
        <v>18</v>
      </c>
      <c r="AB51" s="1">
        <f>+MIT_InfraMR[[#This Row],[Total Pasos Vehiculares a Nivel]]</f>
        <v>137</v>
      </c>
      <c r="AC51" s="1">
        <f t="shared" si="3"/>
        <v>190</v>
      </c>
      <c r="AD51" s="1">
        <v>10</v>
      </c>
      <c r="AE51" s="1">
        <v>21</v>
      </c>
      <c r="AF51" s="1">
        <v>107</v>
      </c>
      <c r="AG51" s="1">
        <f t="shared" si="4"/>
        <v>138</v>
      </c>
      <c r="AH51" s="12">
        <v>46</v>
      </c>
      <c r="AI51" s="12">
        <v>0</v>
      </c>
      <c r="AJ51" s="12">
        <v>133</v>
      </c>
      <c r="AK51" s="12">
        <f t="shared" si="5"/>
        <v>179</v>
      </c>
      <c r="AL51" s="1">
        <v>0</v>
      </c>
      <c r="AM51" s="1">
        <v>18</v>
      </c>
      <c r="AN51" s="1">
        <v>0</v>
      </c>
      <c r="AO51" s="1">
        <f t="shared" si="6"/>
        <v>18</v>
      </c>
      <c r="AP51" s="1">
        <v>285</v>
      </c>
      <c r="AQ51" s="1">
        <v>60</v>
      </c>
      <c r="AR51" s="1">
        <v>0</v>
      </c>
      <c r="AS51" s="1">
        <f>+SUM(MIT_InfraMR[[#This Row],[B.02.1 - Parque de Coches Eléctricos Motrices]:[B.02.3 - Parque de Coches Eléctricos Motrices Tipo R]])</f>
        <v>345</v>
      </c>
      <c r="AT51" s="1">
        <v>0</v>
      </c>
      <c r="AU51" s="1">
        <v>2</v>
      </c>
      <c r="AV51" s="1">
        <v>2</v>
      </c>
      <c r="AW51" s="1">
        <f>+SUM(MIT_InfraMR[[#This Row],[B.03.1 - Parque de Coches Motores Motrices Remolcados]:[B.03.3 - Parque de Coches Motores Motrices Cabina]])</f>
        <v>4</v>
      </c>
      <c r="AX51" s="1">
        <v>29</v>
      </c>
      <c r="AY51" s="1">
        <v>4</v>
      </c>
      <c r="AZ51" s="1">
        <v>0</v>
      </c>
      <c r="BA51" s="1">
        <v>14</v>
      </c>
      <c r="BB51" s="1">
        <v>0</v>
      </c>
      <c r="BC51" s="1">
        <f t="shared" si="7"/>
        <v>47</v>
      </c>
      <c r="BD51" s="1">
        <v>0</v>
      </c>
      <c r="BE51" s="1">
        <v>5</v>
      </c>
      <c r="BF51" s="16">
        <v>1676</v>
      </c>
    </row>
    <row r="52" spans="1:58">
      <c r="A52" s="1">
        <v>1997</v>
      </c>
      <c r="B52" s="1" t="s">
        <v>117</v>
      </c>
      <c r="C52" s="12">
        <v>54.8</v>
      </c>
      <c r="D52" s="12">
        <v>77.59</v>
      </c>
      <c r="E52" s="12">
        <v>0</v>
      </c>
      <c r="F52" s="12">
        <v>52.57</v>
      </c>
      <c r="G52" s="12">
        <f t="shared" si="0"/>
        <v>184.95999999999998</v>
      </c>
      <c r="H52" s="12">
        <f>+MIT_InfraMR[[#This Row],[Total Líneas de Explotación ]]</f>
        <v>184.95999999999998</v>
      </c>
      <c r="I52" s="12">
        <v>196.96800000000002</v>
      </c>
      <c r="J52" s="12">
        <v>209.97</v>
      </c>
      <c r="K52" s="12">
        <v>12.2</v>
      </c>
      <c r="L52" s="12">
        <v>116.54</v>
      </c>
      <c r="M52" s="12">
        <v>8</v>
      </c>
      <c r="N52" s="12">
        <f>+MIT_InfraMR[[#This Row],[A.03.1 -  Longitud de Vías de Explotación No Electrificadas Troncales y Ramales (vía principal) (km)]]+MIT_InfraMR[[#This Row],[A.04.1 -  Longitud de Vías de Explotación Electrificadas Troncales y Ramales (vía principal) (km)]]</f>
        <v>326.51</v>
      </c>
      <c r="O52" s="12">
        <f>+MIT_InfraMR[[#This Row],[Total Vías (excluido Auxiliares)]]</f>
        <v>326.51</v>
      </c>
      <c r="P52" s="1">
        <v>40</v>
      </c>
      <c r="Q52" s="1">
        <v>15</v>
      </c>
      <c r="R52" s="1">
        <v>1</v>
      </c>
      <c r="S52" s="1">
        <f t="shared" si="1"/>
        <v>56</v>
      </c>
      <c r="T52" s="1">
        <v>38</v>
      </c>
      <c r="U52" s="1">
        <v>82</v>
      </c>
      <c r="V52" s="1">
        <v>0</v>
      </c>
      <c r="W52" s="1">
        <v>15</v>
      </c>
      <c r="X52" s="1">
        <v>2</v>
      </c>
      <c r="Y52" s="1">
        <f t="shared" si="2"/>
        <v>137</v>
      </c>
      <c r="Z52" s="1">
        <v>35</v>
      </c>
      <c r="AA52" s="1">
        <v>18</v>
      </c>
      <c r="AB52" s="1">
        <f>+MIT_InfraMR[[#This Row],[Total Pasos Vehiculares a Nivel]]</f>
        <v>137</v>
      </c>
      <c r="AC52" s="1">
        <f t="shared" si="3"/>
        <v>190</v>
      </c>
      <c r="AD52" s="1">
        <v>10</v>
      </c>
      <c r="AE52" s="1">
        <v>21</v>
      </c>
      <c r="AF52" s="1">
        <v>107</v>
      </c>
      <c r="AG52" s="1">
        <f t="shared" si="4"/>
        <v>138</v>
      </c>
      <c r="AH52" s="12">
        <v>46</v>
      </c>
      <c r="AI52" s="12">
        <v>0</v>
      </c>
      <c r="AJ52" s="12">
        <v>133</v>
      </c>
      <c r="AK52" s="12">
        <f t="shared" si="5"/>
        <v>179</v>
      </c>
      <c r="AL52" s="1">
        <v>0</v>
      </c>
      <c r="AM52" s="1">
        <v>18</v>
      </c>
      <c r="AN52" s="1">
        <v>0</v>
      </c>
      <c r="AO52" s="1">
        <f t="shared" si="6"/>
        <v>18</v>
      </c>
      <c r="AP52" s="1">
        <v>285</v>
      </c>
      <c r="AQ52" s="1">
        <v>60</v>
      </c>
      <c r="AR52" s="1">
        <v>0</v>
      </c>
      <c r="AS52" s="1">
        <f>+SUM(MIT_InfraMR[[#This Row],[B.02.1 - Parque de Coches Eléctricos Motrices]:[B.02.3 - Parque de Coches Eléctricos Motrices Tipo R]])</f>
        <v>345</v>
      </c>
      <c r="AT52" s="1">
        <v>0</v>
      </c>
      <c r="AU52" s="1">
        <v>2</v>
      </c>
      <c r="AV52" s="1">
        <v>2</v>
      </c>
      <c r="AW52" s="1">
        <f>+SUM(MIT_InfraMR[[#This Row],[B.03.1 - Parque de Coches Motores Motrices Remolcados]:[B.03.3 - Parque de Coches Motores Motrices Cabina]])</f>
        <v>4</v>
      </c>
      <c r="AX52" s="1">
        <v>29</v>
      </c>
      <c r="AY52" s="1">
        <v>4</v>
      </c>
      <c r="AZ52" s="1">
        <v>0</v>
      </c>
      <c r="BA52" s="1">
        <v>14</v>
      </c>
      <c r="BB52" s="1">
        <v>0</v>
      </c>
      <c r="BC52" s="1">
        <f t="shared" si="7"/>
        <v>47</v>
      </c>
      <c r="BD52" s="1">
        <v>0</v>
      </c>
      <c r="BE52" s="1">
        <v>5</v>
      </c>
      <c r="BF52" s="16">
        <v>1676</v>
      </c>
    </row>
    <row r="53" spans="1:58">
      <c r="A53" s="1">
        <v>1997</v>
      </c>
      <c r="B53" s="1" t="s">
        <v>118</v>
      </c>
      <c r="C53" s="12">
        <v>54.8</v>
      </c>
      <c r="D53" s="12">
        <v>77.59</v>
      </c>
      <c r="E53" s="12">
        <v>0</v>
      </c>
      <c r="F53" s="12">
        <v>52.57</v>
      </c>
      <c r="G53" s="12">
        <f t="shared" si="0"/>
        <v>184.95999999999998</v>
      </c>
      <c r="H53" s="12">
        <f>+MIT_InfraMR[[#This Row],[Total Líneas de Explotación ]]</f>
        <v>184.95999999999998</v>
      </c>
      <c r="I53" s="12">
        <v>196.96800000000002</v>
      </c>
      <c r="J53" s="12">
        <v>209.97</v>
      </c>
      <c r="K53" s="12">
        <v>12.2</v>
      </c>
      <c r="L53" s="12">
        <v>116.54</v>
      </c>
      <c r="M53" s="12">
        <v>8</v>
      </c>
      <c r="N53" s="12">
        <f>+MIT_InfraMR[[#This Row],[A.03.1 -  Longitud de Vías de Explotación No Electrificadas Troncales y Ramales (vía principal) (km)]]+MIT_InfraMR[[#This Row],[A.04.1 -  Longitud de Vías de Explotación Electrificadas Troncales y Ramales (vía principal) (km)]]</f>
        <v>326.51</v>
      </c>
      <c r="O53" s="12">
        <f>+MIT_InfraMR[[#This Row],[Total Vías (excluido Auxiliares)]]</f>
        <v>326.51</v>
      </c>
      <c r="P53" s="1">
        <v>40</v>
      </c>
      <c r="Q53" s="1">
        <v>15</v>
      </c>
      <c r="R53" s="1">
        <v>1</v>
      </c>
      <c r="S53" s="1">
        <f t="shared" si="1"/>
        <v>56</v>
      </c>
      <c r="T53" s="1">
        <v>38</v>
      </c>
      <c r="U53" s="1">
        <v>82</v>
      </c>
      <c r="V53" s="1">
        <v>0</v>
      </c>
      <c r="W53" s="1">
        <v>15</v>
      </c>
      <c r="X53" s="1">
        <v>2</v>
      </c>
      <c r="Y53" s="1">
        <f t="shared" si="2"/>
        <v>137</v>
      </c>
      <c r="Z53" s="1">
        <v>35</v>
      </c>
      <c r="AA53" s="1">
        <v>18</v>
      </c>
      <c r="AB53" s="1">
        <f>+MIT_InfraMR[[#This Row],[Total Pasos Vehiculares a Nivel]]</f>
        <v>137</v>
      </c>
      <c r="AC53" s="1">
        <f t="shared" si="3"/>
        <v>190</v>
      </c>
      <c r="AD53" s="1">
        <v>10</v>
      </c>
      <c r="AE53" s="1">
        <v>21</v>
      </c>
      <c r="AF53" s="1">
        <v>107</v>
      </c>
      <c r="AG53" s="1">
        <f t="shared" si="4"/>
        <v>138</v>
      </c>
      <c r="AH53" s="12">
        <v>46</v>
      </c>
      <c r="AI53" s="12">
        <v>0</v>
      </c>
      <c r="AJ53" s="12">
        <v>133</v>
      </c>
      <c r="AK53" s="12">
        <f t="shared" si="5"/>
        <v>179</v>
      </c>
      <c r="AL53" s="1">
        <v>0</v>
      </c>
      <c r="AM53" s="1">
        <v>18</v>
      </c>
      <c r="AN53" s="1">
        <v>0</v>
      </c>
      <c r="AO53" s="1">
        <f t="shared" si="6"/>
        <v>18</v>
      </c>
      <c r="AP53" s="1">
        <v>285</v>
      </c>
      <c r="AQ53" s="1">
        <v>60</v>
      </c>
      <c r="AR53" s="1">
        <v>0</v>
      </c>
      <c r="AS53" s="1">
        <f>+SUM(MIT_InfraMR[[#This Row],[B.02.1 - Parque de Coches Eléctricos Motrices]:[B.02.3 - Parque de Coches Eléctricos Motrices Tipo R]])</f>
        <v>345</v>
      </c>
      <c r="AT53" s="1">
        <v>0</v>
      </c>
      <c r="AU53" s="1">
        <v>2</v>
      </c>
      <c r="AV53" s="1">
        <v>2</v>
      </c>
      <c r="AW53" s="1">
        <f>+SUM(MIT_InfraMR[[#This Row],[B.03.1 - Parque de Coches Motores Motrices Remolcados]:[B.03.3 - Parque de Coches Motores Motrices Cabina]])</f>
        <v>4</v>
      </c>
      <c r="AX53" s="1">
        <v>29</v>
      </c>
      <c r="AY53" s="1">
        <v>4</v>
      </c>
      <c r="AZ53" s="1">
        <v>0</v>
      </c>
      <c r="BA53" s="1">
        <v>14</v>
      </c>
      <c r="BB53" s="1">
        <v>0</v>
      </c>
      <c r="BC53" s="1">
        <f t="shared" si="7"/>
        <v>47</v>
      </c>
      <c r="BD53" s="1">
        <v>0</v>
      </c>
      <c r="BE53" s="1">
        <v>5</v>
      </c>
      <c r="BF53" s="16">
        <v>1676</v>
      </c>
    </row>
    <row r="54" spans="1:58">
      <c r="A54" s="1">
        <v>1997</v>
      </c>
      <c r="B54" s="1" t="s">
        <v>119</v>
      </c>
      <c r="C54" s="12">
        <v>54.8</v>
      </c>
      <c r="D54" s="12">
        <v>77.59</v>
      </c>
      <c r="E54" s="12">
        <v>0</v>
      </c>
      <c r="F54" s="12">
        <v>52.57</v>
      </c>
      <c r="G54" s="12">
        <f t="shared" si="0"/>
        <v>184.95999999999998</v>
      </c>
      <c r="H54" s="12">
        <f>+MIT_InfraMR[[#This Row],[Total Líneas de Explotación ]]</f>
        <v>184.95999999999998</v>
      </c>
      <c r="I54" s="12">
        <v>196.96800000000002</v>
      </c>
      <c r="J54" s="12">
        <v>209.97</v>
      </c>
      <c r="K54" s="12">
        <v>12.2</v>
      </c>
      <c r="L54" s="12">
        <v>116.54</v>
      </c>
      <c r="M54" s="12">
        <v>8</v>
      </c>
      <c r="N54" s="12">
        <f>+MIT_InfraMR[[#This Row],[A.03.1 -  Longitud de Vías de Explotación No Electrificadas Troncales y Ramales (vía principal) (km)]]+MIT_InfraMR[[#This Row],[A.04.1 -  Longitud de Vías de Explotación Electrificadas Troncales y Ramales (vía principal) (km)]]</f>
        <v>326.51</v>
      </c>
      <c r="O54" s="12">
        <f>+MIT_InfraMR[[#This Row],[Total Vías (excluido Auxiliares)]]</f>
        <v>326.51</v>
      </c>
      <c r="P54" s="1">
        <v>40</v>
      </c>
      <c r="Q54" s="1">
        <v>15</v>
      </c>
      <c r="R54" s="1">
        <v>1</v>
      </c>
      <c r="S54" s="1">
        <f t="shared" si="1"/>
        <v>56</v>
      </c>
      <c r="T54" s="1">
        <v>38</v>
      </c>
      <c r="U54" s="1">
        <v>82</v>
      </c>
      <c r="V54" s="1">
        <v>0</v>
      </c>
      <c r="W54" s="1">
        <v>15</v>
      </c>
      <c r="X54" s="1">
        <v>2</v>
      </c>
      <c r="Y54" s="1">
        <f t="shared" si="2"/>
        <v>137</v>
      </c>
      <c r="Z54" s="1">
        <v>35</v>
      </c>
      <c r="AA54" s="1">
        <v>18</v>
      </c>
      <c r="AB54" s="1">
        <f>+MIT_InfraMR[[#This Row],[Total Pasos Vehiculares a Nivel]]</f>
        <v>137</v>
      </c>
      <c r="AC54" s="1">
        <f t="shared" si="3"/>
        <v>190</v>
      </c>
      <c r="AD54" s="1">
        <v>10</v>
      </c>
      <c r="AE54" s="1">
        <v>21</v>
      </c>
      <c r="AF54" s="1">
        <v>107</v>
      </c>
      <c r="AG54" s="1">
        <f t="shared" si="4"/>
        <v>138</v>
      </c>
      <c r="AH54" s="12">
        <v>46</v>
      </c>
      <c r="AI54" s="12">
        <v>0</v>
      </c>
      <c r="AJ54" s="12">
        <v>133</v>
      </c>
      <c r="AK54" s="12">
        <f t="shared" si="5"/>
        <v>179</v>
      </c>
      <c r="AL54" s="1">
        <v>0</v>
      </c>
      <c r="AM54" s="1">
        <v>18</v>
      </c>
      <c r="AN54" s="1">
        <v>0</v>
      </c>
      <c r="AO54" s="1">
        <f t="shared" si="6"/>
        <v>18</v>
      </c>
      <c r="AP54" s="1">
        <v>285</v>
      </c>
      <c r="AQ54" s="1">
        <v>60</v>
      </c>
      <c r="AR54" s="1">
        <v>0</v>
      </c>
      <c r="AS54" s="1">
        <f>+SUM(MIT_InfraMR[[#This Row],[B.02.1 - Parque de Coches Eléctricos Motrices]:[B.02.3 - Parque de Coches Eléctricos Motrices Tipo R]])</f>
        <v>345</v>
      </c>
      <c r="AT54" s="1">
        <v>0</v>
      </c>
      <c r="AU54" s="1">
        <v>2</v>
      </c>
      <c r="AV54" s="1">
        <v>2</v>
      </c>
      <c r="AW54" s="1">
        <f>+SUM(MIT_InfraMR[[#This Row],[B.03.1 - Parque de Coches Motores Motrices Remolcados]:[B.03.3 - Parque de Coches Motores Motrices Cabina]])</f>
        <v>4</v>
      </c>
      <c r="AX54" s="1">
        <v>29</v>
      </c>
      <c r="AY54" s="1">
        <v>4</v>
      </c>
      <c r="AZ54" s="1">
        <v>0</v>
      </c>
      <c r="BA54" s="1">
        <v>14</v>
      </c>
      <c r="BB54" s="1">
        <v>0</v>
      </c>
      <c r="BC54" s="1">
        <f t="shared" si="7"/>
        <v>47</v>
      </c>
      <c r="BD54" s="1">
        <v>0</v>
      </c>
      <c r="BE54" s="1">
        <v>5</v>
      </c>
      <c r="BF54" s="16">
        <v>1676</v>
      </c>
    </row>
    <row r="55" spans="1:58">
      <c r="A55" s="1">
        <v>1997</v>
      </c>
      <c r="B55" s="1" t="s">
        <v>120</v>
      </c>
      <c r="C55" s="12">
        <v>54.8</v>
      </c>
      <c r="D55" s="12">
        <v>77.59</v>
      </c>
      <c r="E55" s="12">
        <v>0</v>
      </c>
      <c r="F55" s="12">
        <v>52.57</v>
      </c>
      <c r="G55" s="12">
        <f t="shared" si="0"/>
        <v>184.95999999999998</v>
      </c>
      <c r="H55" s="12">
        <f>+MIT_InfraMR[[#This Row],[Total Líneas de Explotación ]]</f>
        <v>184.95999999999998</v>
      </c>
      <c r="I55" s="12">
        <v>196.96800000000002</v>
      </c>
      <c r="J55" s="12">
        <v>209.97</v>
      </c>
      <c r="K55" s="12">
        <v>12.2</v>
      </c>
      <c r="L55" s="12">
        <v>116.54</v>
      </c>
      <c r="M55" s="12">
        <v>8</v>
      </c>
      <c r="N55" s="12">
        <f>+MIT_InfraMR[[#This Row],[A.03.1 -  Longitud de Vías de Explotación No Electrificadas Troncales y Ramales (vía principal) (km)]]+MIT_InfraMR[[#This Row],[A.04.1 -  Longitud de Vías de Explotación Electrificadas Troncales y Ramales (vía principal) (km)]]</f>
        <v>326.51</v>
      </c>
      <c r="O55" s="12">
        <f>+MIT_InfraMR[[#This Row],[Total Vías (excluido Auxiliares)]]</f>
        <v>326.51</v>
      </c>
      <c r="P55" s="1">
        <v>40</v>
      </c>
      <c r="Q55" s="1">
        <v>15</v>
      </c>
      <c r="R55" s="1">
        <v>1</v>
      </c>
      <c r="S55" s="1">
        <f t="shared" si="1"/>
        <v>56</v>
      </c>
      <c r="T55" s="1">
        <v>38</v>
      </c>
      <c r="U55" s="1">
        <v>82</v>
      </c>
      <c r="V55" s="1">
        <v>0</v>
      </c>
      <c r="W55" s="1">
        <v>15</v>
      </c>
      <c r="X55" s="1">
        <v>2</v>
      </c>
      <c r="Y55" s="1">
        <f t="shared" si="2"/>
        <v>137</v>
      </c>
      <c r="Z55" s="1">
        <v>35</v>
      </c>
      <c r="AA55" s="1">
        <v>18</v>
      </c>
      <c r="AB55" s="1">
        <f>+MIT_InfraMR[[#This Row],[Total Pasos Vehiculares a Nivel]]</f>
        <v>137</v>
      </c>
      <c r="AC55" s="1">
        <f t="shared" si="3"/>
        <v>190</v>
      </c>
      <c r="AD55" s="1">
        <v>10</v>
      </c>
      <c r="AE55" s="1">
        <v>21</v>
      </c>
      <c r="AF55" s="1">
        <v>107</v>
      </c>
      <c r="AG55" s="1">
        <f t="shared" si="4"/>
        <v>138</v>
      </c>
      <c r="AH55" s="12">
        <v>46</v>
      </c>
      <c r="AI55" s="12">
        <v>0</v>
      </c>
      <c r="AJ55" s="12">
        <v>133</v>
      </c>
      <c r="AK55" s="12">
        <f t="shared" si="5"/>
        <v>179</v>
      </c>
      <c r="AL55" s="1">
        <v>0</v>
      </c>
      <c r="AM55" s="1">
        <v>18</v>
      </c>
      <c r="AN55" s="1">
        <v>0</v>
      </c>
      <c r="AO55" s="1">
        <f t="shared" si="6"/>
        <v>18</v>
      </c>
      <c r="AP55" s="1">
        <v>285</v>
      </c>
      <c r="AQ55" s="1">
        <v>60</v>
      </c>
      <c r="AR55" s="1">
        <v>0</v>
      </c>
      <c r="AS55" s="1">
        <f>+SUM(MIT_InfraMR[[#This Row],[B.02.1 - Parque de Coches Eléctricos Motrices]:[B.02.3 - Parque de Coches Eléctricos Motrices Tipo R]])</f>
        <v>345</v>
      </c>
      <c r="AT55" s="1">
        <v>0</v>
      </c>
      <c r="AU55" s="1">
        <v>2</v>
      </c>
      <c r="AV55" s="1">
        <v>2</v>
      </c>
      <c r="AW55" s="1">
        <f>+SUM(MIT_InfraMR[[#This Row],[B.03.1 - Parque de Coches Motores Motrices Remolcados]:[B.03.3 - Parque de Coches Motores Motrices Cabina]])</f>
        <v>4</v>
      </c>
      <c r="AX55" s="1">
        <v>29</v>
      </c>
      <c r="AY55" s="1">
        <v>4</v>
      </c>
      <c r="AZ55" s="1">
        <v>0</v>
      </c>
      <c r="BA55" s="1">
        <v>14</v>
      </c>
      <c r="BB55" s="1">
        <v>0</v>
      </c>
      <c r="BC55" s="1">
        <f t="shared" si="7"/>
        <v>47</v>
      </c>
      <c r="BD55" s="1">
        <v>0</v>
      </c>
      <c r="BE55" s="1">
        <v>5</v>
      </c>
      <c r="BF55" s="16">
        <v>1676</v>
      </c>
    </row>
    <row r="56" spans="1:58">
      <c r="A56" s="1">
        <v>1997</v>
      </c>
      <c r="B56" s="1" t="s">
        <v>121</v>
      </c>
      <c r="C56" s="12">
        <v>54.8</v>
      </c>
      <c r="D56" s="12">
        <v>77.59</v>
      </c>
      <c r="E56" s="12">
        <v>0</v>
      </c>
      <c r="F56" s="12">
        <v>52.57</v>
      </c>
      <c r="G56" s="12">
        <f t="shared" si="0"/>
        <v>184.95999999999998</v>
      </c>
      <c r="H56" s="12">
        <f>+MIT_InfraMR[[#This Row],[Total Líneas de Explotación ]]</f>
        <v>184.95999999999998</v>
      </c>
      <c r="I56" s="12">
        <v>196.96800000000002</v>
      </c>
      <c r="J56" s="12">
        <v>209.97</v>
      </c>
      <c r="K56" s="12">
        <v>12.2</v>
      </c>
      <c r="L56" s="12">
        <v>116.54</v>
      </c>
      <c r="M56" s="12">
        <v>8</v>
      </c>
      <c r="N56" s="12">
        <f>+MIT_InfraMR[[#This Row],[A.03.1 -  Longitud de Vías de Explotación No Electrificadas Troncales y Ramales (vía principal) (km)]]+MIT_InfraMR[[#This Row],[A.04.1 -  Longitud de Vías de Explotación Electrificadas Troncales y Ramales (vía principal) (km)]]</f>
        <v>326.51</v>
      </c>
      <c r="O56" s="12">
        <f>+MIT_InfraMR[[#This Row],[Total Vías (excluido Auxiliares)]]</f>
        <v>326.51</v>
      </c>
      <c r="P56" s="1">
        <v>40</v>
      </c>
      <c r="Q56" s="1">
        <v>15</v>
      </c>
      <c r="R56" s="1">
        <v>1</v>
      </c>
      <c r="S56" s="1">
        <f t="shared" si="1"/>
        <v>56</v>
      </c>
      <c r="T56" s="1">
        <v>38</v>
      </c>
      <c r="U56" s="1">
        <v>82</v>
      </c>
      <c r="V56" s="1">
        <v>0</v>
      </c>
      <c r="W56" s="1">
        <v>15</v>
      </c>
      <c r="X56" s="1">
        <v>2</v>
      </c>
      <c r="Y56" s="1">
        <f t="shared" si="2"/>
        <v>137</v>
      </c>
      <c r="Z56" s="1">
        <v>35</v>
      </c>
      <c r="AA56" s="1">
        <v>18</v>
      </c>
      <c r="AB56" s="1">
        <f>+MIT_InfraMR[[#This Row],[Total Pasos Vehiculares a Nivel]]</f>
        <v>137</v>
      </c>
      <c r="AC56" s="1">
        <f t="shared" si="3"/>
        <v>190</v>
      </c>
      <c r="AD56" s="1">
        <v>10</v>
      </c>
      <c r="AE56" s="1">
        <v>21</v>
      </c>
      <c r="AF56" s="1">
        <v>107</v>
      </c>
      <c r="AG56" s="1">
        <f t="shared" si="4"/>
        <v>138</v>
      </c>
      <c r="AH56" s="12">
        <v>46</v>
      </c>
      <c r="AI56" s="12">
        <v>0</v>
      </c>
      <c r="AJ56" s="12">
        <v>133</v>
      </c>
      <c r="AK56" s="12">
        <f t="shared" si="5"/>
        <v>179</v>
      </c>
      <c r="AL56" s="1">
        <v>0</v>
      </c>
      <c r="AM56" s="1">
        <v>18</v>
      </c>
      <c r="AN56" s="1">
        <v>0</v>
      </c>
      <c r="AO56" s="1">
        <f t="shared" si="6"/>
        <v>18</v>
      </c>
      <c r="AP56" s="1">
        <v>285</v>
      </c>
      <c r="AQ56" s="1">
        <v>60</v>
      </c>
      <c r="AR56" s="1">
        <v>0</v>
      </c>
      <c r="AS56" s="1">
        <f>+SUM(MIT_InfraMR[[#This Row],[B.02.1 - Parque de Coches Eléctricos Motrices]:[B.02.3 - Parque de Coches Eléctricos Motrices Tipo R]])</f>
        <v>345</v>
      </c>
      <c r="AT56" s="1">
        <v>0</v>
      </c>
      <c r="AU56" s="1">
        <v>2</v>
      </c>
      <c r="AV56" s="1">
        <v>2</v>
      </c>
      <c r="AW56" s="1">
        <f>+SUM(MIT_InfraMR[[#This Row],[B.03.1 - Parque de Coches Motores Motrices Remolcados]:[B.03.3 - Parque de Coches Motores Motrices Cabina]])</f>
        <v>4</v>
      </c>
      <c r="AX56" s="1">
        <v>29</v>
      </c>
      <c r="AY56" s="1">
        <v>4</v>
      </c>
      <c r="AZ56" s="1">
        <v>0</v>
      </c>
      <c r="BA56" s="1">
        <v>14</v>
      </c>
      <c r="BB56" s="1">
        <v>0</v>
      </c>
      <c r="BC56" s="1">
        <f t="shared" si="7"/>
        <v>47</v>
      </c>
      <c r="BD56" s="1">
        <v>0</v>
      </c>
      <c r="BE56" s="1">
        <v>5</v>
      </c>
      <c r="BF56" s="16">
        <v>1676</v>
      </c>
    </row>
    <row r="57" spans="1:58">
      <c r="A57" s="1">
        <v>1997</v>
      </c>
      <c r="B57" s="1" t="s">
        <v>122</v>
      </c>
      <c r="C57" s="12">
        <v>54.8</v>
      </c>
      <c r="D57" s="12">
        <v>77.59</v>
      </c>
      <c r="E57" s="12">
        <v>0</v>
      </c>
      <c r="F57" s="12">
        <v>52.57</v>
      </c>
      <c r="G57" s="12">
        <f t="shared" si="0"/>
        <v>184.95999999999998</v>
      </c>
      <c r="H57" s="12">
        <f>+MIT_InfraMR[[#This Row],[Total Líneas de Explotación ]]</f>
        <v>184.95999999999998</v>
      </c>
      <c r="I57" s="12">
        <v>196.96800000000002</v>
      </c>
      <c r="J57" s="12">
        <v>209.97</v>
      </c>
      <c r="K57" s="12">
        <v>12.2</v>
      </c>
      <c r="L57" s="12">
        <v>116.54</v>
      </c>
      <c r="M57" s="12">
        <v>8</v>
      </c>
      <c r="N57" s="12">
        <f>+MIT_InfraMR[[#This Row],[A.03.1 -  Longitud de Vías de Explotación No Electrificadas Troncales y Ramales (vía principal) (km)]]+MIT_InfraMR[[#This Row],[A.04.1 -  Longitud de Vías de Explotación Electrificadas Troncales y Ramales (vía principal) (km)]]</f>
        <v>326.51</v>
      </c>
      <c r="O57" s="12">
        <f>+MIT_InfraMR[[#This Row],[Total Vías (excluido Auxiliares)]]</f>
        <v>326.51</v>
      </c>
      <c r="P57" s="1">
        <v>40</v>
      </c>
      <c r="Q57" s="1">
        <v>15</v>
      </c>
      <c r="R57" s="1">
        <v>1</v>
      </c>
      <c r="S57" s="1">
        <f t="shared" si="1"/>
        <v>56</v>
      </c>
      <c r="T57" s="1">
        <v>38</v>
      </c>
      <c r="U57" s="1">
        <v>82</v>
      </c>
      <c r="V57" s="1">
        <v>0</v>
      </c>
      <c r="W57" s="1">
        <v>15</v>
      </c>
      <c r="X57" s="1">
        <v>2</v>
      </c>
      <c r="Y57" s="1">
        <f t="shared" si="2"/>
        <v>137</v>
      </c>
      <c r="Z57" s="1">
        <v>35</v>
      </c>
      <c r="AA57" s="1">
        <v>18</v>
      </c>
      <c r="AB57" s="1">
        <f>+MIT_InfraMR[[#This Row],[Total Pasos Vehiculares a Nivel]]</f>
        <v>137</v>
      </c>
      <c r="AC57" s="1">
        <f t="shared" si="3"/>
        <v>190</v>
      </c>
      <c r="AD57" s="1">
        <v>10</v>
      </c>
      <c r="AE57" s="1">
        <v>21</v>
      </c>
      <c r="AF57" s="1">
        <v>107</v>
      </c>
      <c r="AG57" s="1">
        <f t="shared" si="4"/>
        <v>138</v>
      </c>
      <c r="AH57" s="12">
        <v>46</v>
      </c>
      <c r="AI57" s="12">
        <v>0</v>
      </c>
      <c r="AJ57" s="12">
        <v>133</v>
      </c>
      <c r="AK57" s="12">
        <f t="shared" si="5"/>
        <v>179</v>
      </c>
      <c r="AL57" s="1">
        <v>0</v>
      </c>
      <c r="AM57" s="1">
        <v>18</v>
      </c>
      <c r="AN57" s="1">
        <v>0</v>
      </c>
      <c r="AO57" s="1">
        <f t="shared" si="6"/>
        <v>18</v>
      </c>
      <c r="AP57" s="1">
        <v>285</v>
      </c>
      <c r="AQ57" s="1">
        <v>60</v>
      </c>
      <c r="AR57" s="1">
        <v>0</v>
      </c>
      <c r="AS57" s="1">
        <f>+SUM(MIT_InfraMR[[#This Row],[B.02.1 - Parque de Coches Eléctricos Motrices]:[B.02.3 - Parque de Coches Eléctricos Motrices Tipo R]])</f>
        <v>345</v>
      </c>
      <c r="AT57" s="1">
        <v>0</v>
      </c>
      <c r="AU57" s="1">
        <v>2</v>
      </c>
      <c r="AV57" s="1">
        <v>2</v>
      </c>
      <c r="AW57" s="1">
        <f>+SUM(MIT_InfraMR[[#This Row],[B.03.1 - Parque de Coches Motores Motrices Remolcados]:[B.03.3 - Parque de Coches Motores Motrices Cabina]])</f>
        <v>4</v>
      </c>
      <c r="AX57" s="1">
        <v>29</v>
      </c>
      <c r="AY57" s="1">
        <v>4</v>
      </c>
      <c r="AZ57" s="1">
        <v>0</v>
      </c>
      <c r="BA57" s="1">
        <v>14</v>
      </c>
      <c r="BB57" s="1">
        <v>0</v>
      </c>
      <c r="BC57" s="1">
        <f t="shared" si="7"/>
        <v>47</v>
      </c>
      <c r="BD57" s="1">
        <v>0</v>
      </c>
      <c r="BE57" s="1">
        <v>5</v>
      </c>
      <c r="BF57" s="16">
        <v>1676</v>
      </c>
    </row>
    <row r="58" spans="1:58">
      <c r="A58" s="1">
        <v>1997</v>
      </c>
      <c r="B58" s="1" t="s">
        <v>123</v>
      </c>
      <c r="C58" s="12">
        <v>54.8</v>
      </c>
      <c r="D58" s="12">
        <v>77.59</v>
      </c>
      <c r="E58" s="12">
        <v>0</v>
      </c>
      <c r="F58" s="12">
        <v>52.57</v>
      </c>
      <c r="G58" s="12">
        <f t="shared" si="0"/>
        <v>184.95999999999998</v>
      </c>
      <c r="H58" s="12">
        <f>+MIT_InfraMR[[#This Row],[Total Líneas de Explotación ]]</f>
        <v>184.95999999999998</v>
      </c>
      <c r="I58" s="12">
        <v>196.96800000000002</v>
      </c>
      <c r="J58" s="12">
        <v>209.97</v>
      </c>
      <c r="K58" s="12">
        <v>12.2</v>
      </c>
      <c r="L58" s="12">
        <v>116.54</v>
      </c>
      <c r="M58" s="12">
        <v>8</v>
      </c>
      <c r="N58" s="12">
        <f>+MIT_InfraMR[[#This Row],[A.03.1 -  Longitud de Vías de Explotación No Electrificadas Troncales y Ramales (vía principal) (km)]]+MIT_InfraMR[[#This Row],[A.04.1 -  Longitud de Vías de Explotación Electrificadas Troncales y Ramales (vía principal) (km)]]</f>
        <v>326.51</v>
      </c>
      <c r="O58" s="12">
        <f>+MIT_InfraMR[[#This Row],[Total Vías (excluido Auxiliares)]]</f>
        <v>326.51</v>
      </c>
      <c r="P58" s="1">
        <v>40</v>
      </c>
      <c r="Q58" s="1">
        <v>15</v>
      </c>
      <c r="R58" s="1">
        <v>1</v>
      </c>
      <c r="S58" s="1">
        <f t="shared" si="1"/>
        <v>56</v>
      </c>
      <c r="T58" s="1">
        <v>38</v>
      </c>
      <c r="U58" s="1">
        <v>82</v>
      </c>
      <c r="V58" s="1">
        <v>0</v>
      </c>
      <c r="W58" s="1">
        <v>15</v>
      </c>
      <c r="X58" s="1">
        <v>2</v>
      </c>
      <c r="Y58" s="1">
        <f t="shared" si="2"/>
        <v>137</v>
      </c>
      <c r="Z58" s="1">
        <v>35</v>
      </c>
      <c r="AA58" s="1">
        <v>18</v>
      </c>
      <c r="AB58" s="1">
        <f>+MIT_InfraMR[[#This Row],[Total Pasos Vehiculares a Nivel]]</f>
        <v>137</v>
      </c>
      <c r="AC58" s="1">
        <f t="shared" si="3"/>
        <v>190</v>
      </c>
      <c r="AD58" s="1">
        <v>10</v>
      </c>
      <c r="AE58" s="1">
        <v>21</v>
      </c>
      <c r="AF58" s="1">
        <v>107</v>
      </c>
      <c r="AG58" s="1">
        <f t="shared" si="4"/>
        <v>138</v>
      </c>
      <c r="AH58" s="12">
        <v>46</v>
      </c>
      <c r="AI58" s="12">
        <v>0</v>
      </c>
      <c r="AJ58" s="12">
        <v>133</v>
      </c>
      <c r="AK58" s="12">
        <f t="shared" si="5"/>
        <v>179</v>
      </c>
      <c r="AL58" s="1">
        <v>0</v>
      </c>
      <c r="AM58" s="1">
        <v>18</v>
      </c>
      <c r="AN58" s="1">
        <v>0</v>
      </c>
      <c r="AO58" s="1">
        <f t="shared" si="6"/>
        <v>18</v>
      </c>
      <c r="AP58" s="1">
        <v>285</v>
      </c>
      <c r="AQ58" s="1">
        <v>60</v>
      </c>
      <c r="AR58" s="1">
        <v>0</v>
      </c>
      <c r="AS58" s="1">
        <f>+SUM(MIT_InfraMR[[#This Row],[B.02.1 - Parque de Coches Eléctricos Motrices]:[B.02.3 - Parque de Coches Eléctricos Motrices Tipo R]])</f>
        <v>345</v>
      </c>
      <c r="AT58" s="1">
        <v>0</v>
      </c>
      <c r="AU58" s="1">
        <v>2</v>
      </c>
      <c r="AV58" s="1">
        <v>2</v>
      </c>
      <c r="AW58" s="1">
        <f>+SUM(MIT_InfraMR[[#This Row],[B.03.1 - Parque de Coches Motores Motrices Remolcados]:[B.03.3 - Parque de Coches Motores Motrices Cabina]])</f>
        <v>4</v>
      </c>
      <c r="AX58" s="1">
        <v>29</v>
      </c>
      <c r="AY58" s="1">
        <v>4</v>
      </c>
      <c r="AZ58" s="1">
        <v>0</v>
      </c>
      <c r="BA58" s="1">
        <v>14</v>
      </c>
      <c r="BB58" s="1">
        <v>0</v>
      </c>
      <c r="BC58" s="1">
        <f t="shared" si="7"/>
        <v>47</v>
      </c>
      <c r="BD58" s="1">
        <v>0</v>
      </c>
      <c r="BE58" s="1">
        <v>5</v>
      </c>
      <c r="BF58" s="16">
        <v>1676</v>
      </c>
    </row>
    <row r="59" spans="1:58">
      <c r="A59" s="1">
        <v>1997</v>
      </c>
      <c r="B59" s="1" t="s">
        <v>124</v>
      </c>
      <c r="C59" s="12">
        <v>54.8</v>
      </c>
      <c r="D59" s="12">
        <v>77.59</v>
      </c>
      <c r="E59" s="12">
        <v>0</v>
      </c>
      <c r="F59" s="12">
        <v>52.57</v>
      </c>
      <c r="G59" s="12">
        <f t="shared" si="0"/>
        <v>184.95999999999998</v>
      </c>
      <c r="H59" s="12">
        <f>+MIT_InfraMR[[#This Row],[Total Líneas de Explotación ]]</f>
        <v>184.95999999999998</v>
      </c>
      <c r="I59" s="12">
        <v>196.96800000000002</v>
      </c>
      <c r="J59" s="12">
        <v>209.97</v>
      </c>
      <c r="K59" s="12">
        <v>12.2</v>
      </c>
      <c r="L59" s="12">
        <v>116.54</v>
      </c>
      <c r="M59" s="12">
        <v>8</v>
      </c>
      <c r="N59" s="12">
        <f>+MIT_InfraMR[[#This Row],[A.03.1 -  Longitud de Vías de Explotación No Electrificadas Troncales y Ramales (vía principal) (km)]]+MIT_InfraMR[[#This Row],[A.04.1 -  Longitud de Vías de Explotación Electrificadas Troncales y Ramales (vía principal) (km)]]</f>
        <v>326.51</v>
      </c>
      <c r="O59" s="12">
        <f>+MIT_InfraMR[[#This Row],[Total Vías (excluido Auxiliares)]]</f>
        <v>326.51</v>
      </c>
      <c r="P59" s="1">
        <v>40</v>
      </c>
      <c r="Q59" s="1">
        <v>15</v>
      </c>
      <c r="R59" s="1">
        <v>1</v>
      </c>
      <c r="S59" s="1">
        <f t="shared" si="1"/>
        <v>56</v>
      </c>
      <c r="T59" s="1">
        <v>38</v>
      </c>
      <c r="U59" s="1">
        <v>82</v>
      </c>
      <c r="V59" s="1">
        <v>0</v>
      </c>
      <c r="W59" s="1">
        <v>15</v>
      </c>
      <c r="X59" s="1">
        <v>2</v>
      </c>
      <c r="Y59" s="1">
        <f t="shared" si="2"/>
        <v>137</v>
      </c>
      <c r="Z59" s="1">
        <v>35</v>
      </c>
      <c r="AA59" s="1">
        <v>18</v>
      </c>
      <c r="AB59" s="1">
        <f>+MIT_InfraMR[[#This Row],[Total Pasos Vehiculares a Nivel]]</f>
        <v>137</v>
      </c>
      <c r="AC59" s="1">
        <f t="shared" si="3"/>
        <v>190</v>
      </c>
      <c r="AD59" s="1">
        <v>10</v>
      </c>
      <c r="AE59" s="1">
        <v>21</v>
      </c>
      <c r="AF59" s="1">
        <v>107</v>
      </c>
      <c r="AG59" s="1">
        <f t="shared" si="4"/>
        <v>138</v>
      </c>
      <c r="AH59" s="12">
        <v>46</v>
      </c>
      <c r="AI59" s="12">
        <v>0</v>
      </c>
      <c r="AJ59" s="12">
        <v>133</v>
      </c>
      <c r="AK59" s="12">
        <f t="shared" si="5"/>
        <v>179</v>
      </c>
      <c r="AL59" s="1">
        <v>0</v>
      </c>
      <c r="AM59" s="1">
        <v>18</v>
      </c>
      <c r="AN59" s="1">
        <v>0</v>
      </c>
      <c r="AO59" s="1">
        <f t="shared" si="6"/>
        <v>18</v>
      </c>
      <c r="AP59" s="1">
        <v>285</v>
      </c>
      <c r="AQ59" s="1">
        <v>60</v>
      </c>
      <c r="AR59" s="1">
        <v>0</v>
      </c>
      <c r="AS59" s="1">
        <f>+SUM(MIT_InfraMR[[#This Row],[B.02.1 - Parque de Coches Eléctricos Motrices]:[B.02.3 - Parque de Coches Eléctricos Motrices Tipo R]])</f>
        <v>345</v>
      </c>
      <c r="AT59" s="1">
        <v>0</v>
      </c>
      <c r="AU59" s="1">
        <v>2</v>
      </c>
      <c r="AV59" s="1">
        <v>2</v>
      </c>
      <c r="AW59" s="1">
        <f>+SUM(MIT_InfraMR[[#This Row],[B.03.1 - Parque de Coches Motores Motrices Remolcados]:[B.03.3 - Parque de Coches Motores Motrices Cabina]])</f>
        <v>4</v>
      </c>
      <c r="AX59" s="1">
        <v>29</v>
      </c>
      <c r="AY59" s="1">
        <v>4</v>
      </c>
      <c r="AZ59" s="1">
        <v>0</v>
      </c>
      <c r="BA59" s="1">
        <v>14</v>
      </c>
      <c r="BB59" s="1">
        <v>0</v>
      </c>
      <c r="BC59" s="1">
        <f t="shared" si="7"/>
        <v>47</v>
      </c>
      <c r="BD59" s="1">
        <v>0</v>
      </c>
      <c r="BE59" s="1">
        <v>5</v>
      </c>
      <c r="BF59" s="16">
        <v>1676</v>
      </c>
    </row>
    <row r="60" spans="1:58">
      <c r="A60" s="1">
        <v>1997</v>
      </c>
      <c r="B60" s="1" t="s">
        <v>125</v>
      </c>
      <c r="C60" s="12">
        <v>54.8</v>
      </c>
      <c r="D60" s="12">
        <v>77.59</v>
      </c>
      <c r="E60" s="12">
        <v>0</v>
      </c>
      <c r="F60" s="12">
        <v>52.57</v>
      </c>
      <c r="G60" s="12">
        <f t="shared" si="0"/>
        <v>184.95999999999998</v>
      </c>
      <c r="H60" s="12">
        <f>+MIT_InfraMR[[#This Row],[Total Líneas de Explotación ]]</f>
        <v>184.95999999999998</v>
      </c>
      <c r="I60" s="12">
        <v>196.96800000000002</v>
      </c>
      <c r="J60" s="12">
        <v>209.97</v>
      </c>
      <c r="K60" s="12">
        <v>12.2</v>
      </c>
      <c r="L60" s="12">
        <v>116.54</v>
      </c>
      <c r="M60" s="12">
        <v>8</v>
      </c>
      <c r="N60" s="12">
        <f>+MIT_InfraMR[[#This Row],[A.03.1 -  Longitud de Vías de Explotación No Electrificadas Troncales y Ramales (vía principal) (km)]]+MIT_InfraMR[[#This Row],[A.04.1 -  Longitud de Vías de Explotación Electrificadas Troncales y Ramales (vía principal) (km)]]</f>
        <v>326.51</v>
      </c>
      <c r="O60" s="12">
        <f>+MIT_InfraMR[[#This Row],[Total Vías (excluido Auxiliares)]]</f>
        <v>326.51</v>
      </c>
      <c r="P60" s="1">
        <v>40</v>
      </c>
      <c r="Q60" s="1">
        <v>15</v>
      </c>
      <c r="R60" s="1">
        <v>1</v>
      </c>
      <c r="S60" s="1">
        <f t="shared" si="1"/>
        <v>56</v>
      </c>
      <c r="T60" s="1">
        <v>38</v>
      </c>
      <c r="U60" s="1">
        <v>82</v>
      </c>
      <c r="V60" s="1">
        <v>0</v>
      </c>
      <c r="W60" s="1">
        <v>15</v>
      </c>
      <c r="X60" s="1">
        <v>2</v>
      </c>
      <c r="Y60" s="1">
        <f t="shared" si="2"/>
        <v>137</v>
      </c>
      <c r="Z60" s="1">
        <v>35</v>
      </c>
      <c r="AA60" s="1">
        <v>18</v>
      </c>
      <c r="AB60" s="1">
        <f>+MIT_InfraMR[[#This Row],[Total Pasos Vehiculares a Nivel]]</f>
        <v>137</v>
      </c>
      <c r="AC60" s="1">
        <f t="shared" si="3"/>
        <v>190</v>
      </c>
      <c r="AD60" s="1">
        <v>10</v>
      </c>
      <c r="AE60" s="1">
        <v>21</v>
      </c>
      <c r="AF60" s="1">
        <v>107</v>
      </c>
      <c r="AG60" s="1">
        <f t="shared" si="4"/>
        <v>138</v>
      </c>
      <c r="AH60" s="12">
        <v>46</v>
      </c>
      <c r="AI60" s="12">
        <v>0</v>
      </c>
      <c r="AJ60" s="12">
        <v>133</v>
      </c>
      <c r="AK60" s="12">
        <f t="shared" si="5"/>
        <v>179</v>
      </c>
      <c r="AL60" s="1">
        <v>0</v>
      </c>
      <c r="AM60" s="1">
        <v>18</v>
      </c>
      <c r="AN60" s="1">
        <v>0</v>
      </c>
      <c r="AO60" s="1">
        <f t="shared" si="6"/>
        <v>18</v>
      </c>
      <c r="AP60" s="1">
        <v>285</v>
      </c>
      <c r="AQ60" s="1">
        <v>60</v>
      </c>
      <c r="AR60" s="1">
        <v>0</v>
      </c>
      <c r="AS60" s="1">
        <f>+SUM(MIT_InfraMR[[#This Row],[B.02.1 - Parque de Coches Eléctricos Motrices]:[B.02.3 - Parque de Coches Eléctricos Motrices Tipo R]])</f>
        <v>345</v>
      </c>
      <c r="AT60" s="1">
        <v>0</v>
      </c>
      <c r="AU60" s="1">
        <v>2</v>
      </c>
      <c r="AV60" s="1">
        <v>2</v>
      </c>
      <c r="AW60" s="1">
        <f>+SUM(MIT_InfraMR[[#This Row],[B.03.1 - Parque de Coches Motores Motrices Remolcados]:[B.03.3 - Parque de Coches Motores Motrices Cabina]])</f>
        <v>4</v>
      </c>
      <c r="AX60" s="1">
        <v>29</v>
      </c>
      <c r="AY60" s="1">
        <v>4</v>
      </c>
      <c r="AZ60" s="1">
        <v>0</v>
      </c>
      <c r="BA60" s="1">
        <v>14</v>
      </c>
      <c r="BB60" s="1">
        <v>0</v>
      </c>
      <c r="BC60" s="1">
        <f t="shared" si="7"/>
        <v>47</v>
      </c>
      <c r="BD60" s="1">
        <v>0</v>
      </c>
      <c r="BE60" s="1">
        <v>5</v>
      </c>
      <c r="BF60" s="16">
        <v>1676</v>
      </c>
    </row>
    <row r="61" spans="1:58">
      <c r="A61" s="1">
        <v>1997</v>
      </c>
      <c r="B61" s="1" t="s">
        <v>126</v>
      </c>
      <c r="C61" s="12">
        <v>54.8</v>
      </c>
      <c r="D61" s="12">
        <v>77.59</v>
      </c>
      <c r="E61" s="12">
        <v>0</v>
      </c>
      <c r="F61" s="12">
        <v>52.57</v>
      </c>
      <c r="G61" s="12">
        <f t="shared" si="0"/>
        <v>184.95999999999998</v>
      </c>
      <c r="H61" s="12">
        <f>+MIT_InfraMR[[#This Row],[Total Líneas de Explotación ]]</f>
        <v>184.95999999999998</v>
      </c>
      <c r="I61" s="12">
        <v>196.96800000000002</v>
      </c>
      <c r="J61" s="12">
        <v>209.97</v>
      </c>
      <c r="K61" s="12">
        <v>12.2</v>
      </c>
      <c r="L61" s="12">
        <v>116.54</v>
      </c>
      <c r="M61" s="12">
        <v>8</v>
      </c>
      <c r="N61" s="12">
        <f>+MIT_InfraMR[[#This Row],[A.03.1 -  Longitud de Vías de Explotación No Electrificadas Troncales y Ramales (vía principal) (km)]]+MIT_InfraMR[[#This Row],[A.04.1 -  Longitud de Vías de Explotación Electrificadas Troncales y Ramales (vía principal) (km)]]</f>
        <v>326.51</v>
      </c>
      <c r="O61" s="12">
        <f>+MIT_InfraMR[[#This Row],[Total Vías (excluido Auxiliares)]]</f>
        <v>326.51</v>
      </c>
      <c r="P61" s="1">
        <v>40</v>
      </c>
      <c r="Q61" s="1">
        <v>15</v>
      </c>
      <c r="R61" s="1">
        <v>1</v>
      </c>
      <c r="S61" s="1">
        <f t="shared" si="1"/>
        <v>56</v>
      </c>
      <c r="T61" s="1">
        <v>38</v>
      </c>
      <c r="U61" s="1">
        <v>82</v>
      </c>
      <c r="V61" s="1">
        <v>0</v>
      </c>
      <c r="W61" s="1">
        <v>15</v>
      </c>
      <c r="X61" s="1">
        <v>2</v>
      </c>
      <c r="Y61" s="1">
        <f t="shared" si="2"/>
        <v>137</v>
      </c>
      <c r="Z61" s="1">
        <v>35</v>
      </c>
      <c r="AA61" s="1">
        <v>18</v>
      </c>
      <c r="AB61" s="1">
        <f>+MIT_InfraMR[[#This Row],[Total Pasos Vehiculares a Nivel]]</f>
        <v>137</v>
      </c>
      <c r="AC61" s="1">
        <f t="shared" si="3"/>
        <v>190</v>
      </c>
      <c r="AD61" s="1">
        <v>10</v>
      </c>
      <c r="AE61" s="1">
        <v>21</v>
      </c>
      <c r="AF61" s="1">
        <v>107</v>
      </c>
      <c r="AG61" s="1">
        <f t="shared" si="4"/>
        <v>138</v>
      </c>
      <c r="AH61" s="12">
        <v>46</v>
      </c>
      <c r="AI61" s="12">
        <v>0</v>
      </c>
      <c r="AJ61" s="12">
        <v>133</v>
      </c>
      <c r="AK61" s="12">
        <f t="shared" si="5"/>
        <v>179</v>
      </c>
      <c r="AL61" s="1">
        <v>0</v>
      </c>
      <c r="AM61" s="1">
        <v>18</v>
      </c>
      <c r="AN61" s="1">
        <v>0</v>
      </c>
      <c r="AO61" s="1">
        <f t="shared" si="6"/>
        <v>18</v>
      </c>
      <c r="AP61" s="1">
        <v>285</v>
      </c>
      <c r="AQ61" s="1">
        <v>60</v>
      </c>
      <c r="AR61" s="1">
        <v>0</v>
      </c>
      <c r="AS61" s="1">
        <f>+SUM(MIT_InfraMR[[#This Row],[B.02.1 - Parque de Coches Eléctricos Motrices]:[B.02.3 - Parque de Coches Eléctricos Motrices Tipo R]])</f>
        <v>345</v>
      </c>
      <c r="AT61" s="1">
        <v>0</v>
      </c>
      <c r="AU61" s="1">
        <v>2</v>
      </c>
      <c r="AV61" s="1">
        <v>2</v>
      </c>
      <c r="AW61" s="1">
        <f>+SUM(MIT_InfraMR[[#This Row],[B.03.1 - Parque de Coches Motores Motrices Remolcados]:[B.03.3 - Parque de Coches Motores Motrices Cabina]])</f>
        <v>4</v>
      </c>
      <c r="AX61" s="1">
        <v>29</v>
      </c>
      <c r="AY61" s="1">
        <v>4</v>
      </c>
      <c r="AZ61" s="1">
        <v>0</v>
      </c>
      <c r="BA61" s="1">
        <v>14</v>
      </c>
      <c r="BB61" s="1">
        <v>0</v>
      </c>
      <c r="BC61" s="1">
        <f t="shared" si="7"/>
        <v>47</v>
      </c>
      <c r="BD61" s="1">
        <v>0</v>
      </c>
      <c r="BE61" s="1">
        <v>5</v>
      </c>
      <c r="BF61" s="16">
        <v>1676</v>
      </c>
    </row>
    <row r="62" spans="1:58">
      <c r="A62" s="1">
        <v>1998</v>
      </c>
      <c r="B62" s="1" t="s">
        <v>115</v>
      </c>
      <c r="C62" s="12">
        <v>54.8</v>
      </c>
      <c r="D62" s="12">
        <v>77.59</v>
      </c>
      <c r="E62" s="12">
        <v>0</v>
      </c>
      <c r="F62" s="12">
        <v>52.57</v>
      </c>
      <c r="G62" s="12">
        <f t="shared" si="0"/>
        <v>184.95999999999998</v>
      </c>
      <c r="H62" s="12">
        <f>+MIT_InfraMR[[#This Row],[Total Líneas de Explotación ]]</f>
        <v>184.95999999999998</v>
      </c>
      <c r="I62" s="12">
        <v>196.96800000000002</v>
      </c>
      <c r="J62" s="12">
        <v>209.97</v>
      </c>
      <c r="K62" s="12">
        <v>12.2</v>
      </c>
      <c r="L62" s="12">
        <v>116.54</v>
      </c>
      <c r="M62" s="12">
        <v>8</v>
      </c>
      <c r="N62" s="12">
        <f>+MIT_InfraMR[[#This Row],[A.03.1 -  Longitud de Vías de Explotación No Electrificadas Troncales y Ramales (vía principal) (km)]]+MIT_InfraMR[[#This Row],[A.04.1 -  Longitud de Vías de Explotación Electrificadas Troncales y Ramales (vía principal) (km)]]</f>
        <v>326.51</v>
      </c>
      <c r="O62" s="12">
        <f>+MIT_InfraMR[[#This Row],[Total Vías (excluido Auxiliares)]]</f>
        <v>326.51</v>
      </c>
      <c r="P62" s="1">
        <v>40</v>
      </c>
      <c r="Q62" s="1">
        <v>15</v>
      </c>
      <c r="R62" s="1">
        <v>1</v>
      </c>
      <c r="S62" s="1">
        <f t="shared" si="1"/>
        <v>56</v>
      </c>
      <c r="T62" s="1">
        <v>38</v>
      </c>
      <c r="U62" s="1">
        <v>82</v>
      </c>
      <c r="V62" s="1">
        <v>0</v>
      </c>
      <c r="W62" s="1">
        <v>15</v>
      </c>
      <c r="X62" s="1">
        <v>2</v>
      </c>
      <c r="Y62" s="1">
        <f t="shared" si="2"/>
        <v>137</v>
      </c>
      <c r="Z62" s="1">
        <v>35</v>
      </c>
      <c r="AA62" s="1">
        <v>18</v>
      </c>
      <c r="AB62" s="1">
        <f>+MIT_InfraMR[[#This Row],[Total Pasos Vehiculares a Nivel]]</f>
        <v>137</v>
      </c>
      <c r="AC62" s="1">
        <f t="shared" si="3"/>
        <v>190</v>
      </c>
      <c r="AD62" s="1">
        <v>10</v>
      </c>
      <c r="AE62" s="1">
        <v>21</v>
      </c>
      <c r="AF62" s="1">
        <v>107</v>
      </c>
      <c r="AG62" s="1">
        <f t="shared" si="4"/>
        <v>138</v>
      </c>
      <c r="AH62" s="12">
        <v>46</v>
      </c>
      <c r="AI62" s="12">
        <v>0</v>
      </c>
      <c r="AJ62" s="12">
        <v>133</v>
      </c>
      <c r="AK62" s="12">
        <f t="shared" si="5"/>
        <v>179</v>
      </c>
      <c r="AL62" s="1">
        <v>0</v>
      </c>
      <c r="AM62" s="1">
        <v>18</v>
      </c>
      <c r="AN62" s="1">
        <v>0</v>
      </c>
      <c r="AO62" s="1">
        <f t="shared" si="6"/>
        <v>18</v>
      </c>
      <c r="AP62" s="1">
        <v>285</v>
      </c>
      <c r="AQ62" s="1">
        <v>60</v>
      </c>
      <c r="AR62" s="1">
        <v>0</v>
      </c>
      <c r="AS62" s="1">
        <f>+SUM(MIT_InfraMR[[#This Row],[B.02.1 - Parque de Coches Eléctricos Motrices]:[B.02.3 - Parque de Coches Eléctricos Motrices Tipo R]])</f>
        <v>345</v>
      </c>
      <c r="AT62" s="1">
        <v>0</v>
      </c>
      <c r="AU62" s="1">
        <v>2</v>
      </c>
      <c r="AV62" s="1">
        <v>2</v>
      </c>
      <c r="AW62" s="1">
        <f>+SUM(MIT_InfraMR[[#This Row],[B.03.1 - Parque de Coches Motores Motrices Remolcados]:[B.03.3 - Parque de Coches Motores Motrices Cabina]])</f>
        <v>4</v>
      </c>
      <c r="AX62" s="1">
        <v>29</v>
      </c>
      <c r="AY62" s="1">
        <v>4</v>
      </c>
      <c r="AZ62" s="1">
        <v>0</v>
      </c>
      <c r="BA62" s="1">
        <v>14</v>
      </c>
      <c r="BB62" s="1">
        <v>0</v>
      </c>
      <c r="BC62" s="1">
        <f t="shared" si="7"/>
        <v>47</v>
      </c>
      <c r="BD62" s="1">
        <v>0</v>
      </c>
      <c r="BE62" s="1">
        <v>5</v>
      </c>
      <c r="BF62" s="16">
        <v>1676</v>
      </c>
    </row>
    <row r="63" spans="1:58">
      <c r="A63" s="1">
        <v>1998</v>
      </c>
      <c r="B63" s="1" t="s">
        <v>116</v>
      </c>
      <c r="C63" s="12">
        <v>54.8</v>
      </c>
      <c r="D63" s="12">
        <v>77.59</v>
      </c>
      <c r="E63" s="12">
        <v>0</v>
      </c>
      <c r="F63" s="12">
        <v>52.57</v>
      </c>
      <c r="G63" s="12">
        <f t="shared" si="0"/>
        <v>184.95999999999998</v>
      </c>
      <c r="H63" s="12">
        <f>+MIT_InfraMR[[#This Row],[Total Líneas de Explotación ]]</f>
        <v>184.95999999999998</v>
      </c>
      <c r="I63" s="12">
        <v>196.96800000000002</v>
      </c>
      <c r="J63" s="12">
        <v>209.97</v>
      </c>
      <c r="K63" s="12">
        <v>12.2</v>
      </c>
      <c r="L63" s="12">
        <v>116.54</v>
      </c>
      <c r="M63" s="12">
        <v>8</v>
      </c>
      <c r="N63" s="12">
        <f>+MIT_InfraMR[[#This Row],[A.03.1 -  Longitud de Vías de Explotación No Electrificadas Troncales y Ramales (vía principal) (km)]]+MIT_InfraMR[[#This Row],[A.04.1 -  Longitud de Vías de Explotación Electrificadas Troncales y Ramales (vía principal) (km)]]</f>
        <v>326.51</v>
      </c>
      <c r="O63" s="12">
        <f>+MIT_InfraMR[[#This Row],[Total Vías (excluido Auxiliares)]]</f>
        <v>326.51</v>
      </c>
      <c r="P63" s="1">
        <v>40</v>
      </c>
      <c r="Q63" s="1">
        <v>15</v>
      </c>
      <c r="R63" s="1">
        <v>1</v>
      </c>
      <c r="S63" s="1">
        <f t="shared" si="1"/>
        <v>56</v>
      </c>
      <c r="T63" s="1">
        <v>38</v>
      </c>
      <c r="U63" s="1">
        <v>82</v>
      </c>
      <c r="V63" s="1">
        <v>0</v>
      </c>
      <c r="W63" s="1">
        <v>15</v>
      </c>
      <c r="X63" s="1">
        <v>2</v>
      </c>
      <c r="Y63" s="1">
        <f t="shared" si="2"/>
        <v>137</v>
      </c>
      <c r="Z63" s="1">
        <v>35</v>
      </c>
      <c r="AA63" s="1">
        <v>18</v>
      </c>
      <c r="AB63" s="1">
        <f>+MIT_InfraMR[[#This Row],[Total Pasos Vehiculares a Nivel]]</f>
        <v>137</v>
      </c>
      <c r="AC63" s="1">
        <f t="shared" si="3"/>
        <v>190</v>
      </c>
      <c r="AD63" s="1">
        <v>10</v>
      </c>
      <c r="AE63" s="1">
        <v>21</v>
      </c>
      <c r="AF63" s="1">
        <v>107</v>
      </c>
      <c r="AG63" s="1">
        <f t="shared" si="4"/>
        <v>138</v>
      </c>
      <c r="AH63" s="12">
        <v>46</v>
      </c>
      <c r="AI63" s="12">
        <v>0</v>
      </c>
      <c r="AJ63" s="12">
        <v>133</v>
      </c>
      <c r="AK63" s="12">
        <f t="shared" si="5"/>
        <v>179</v>
      </c>
      <c r="AL63" s="1">
        <v>0</v>
      </c>
      <c r="AM63" s="1">
        <v>18</v>
      </c>
      <c r="AN63" s="1">
        <v>0</v>
      </c>
      <c r="AO63" s="1">
        <f t="shared" si="6"/>
        <v>18</v>
      </c>
      <c r="AP63" s="1">
        <v>285</v>
      </c>
      <c r="AQ63" s="1">
        <v>60</v>
      </c>
      <c r="AR63" s="1">
        <v>0</v>
      </c>
      <c r="AS63" s="1">
        <f>+SUM(MIT_InfraMR[[#This Row],[B.02.1 - Parque de Coches Eléctricos Motrices]:[B.02.3 - Parque de Coches Eléctricos Motrices Tipo R]])</f>
        <v>345</v>
      </c>
      <c r="AT63" s="1">
        <v>0</v>
      </c>
      <c r="AU63" s="1">
        <v>2</v>
      </c>
      <c r="AV63" s="1">
        <v>2</v>
      </c>
      <c r="AW63" s="1">
        <f>+SUM(MIT_InfraMR[[#This Row],[B.03.1 - Parque de Coches Motores Motrices Remolcados]:[B.03.3 - Parque de Coches Motores Motrices Cabina]])</f>
        <v>4</v>
      </c>
      <c r="AX63" s="1">
        <v>29</v>
      </c>
      <c r="AY63" s="1">
        <v>4</v>
      </c>
      <c r="AZ63" s="1">
        <v>0</v>
      </c>
      <c r="BA63" s="1">
        <v>14</v>
      </c>
      <c r="BB63" s="1">
        <v>0</v>
      </c>
      <c r="BC63" s="1">
        <f t="shared" si="7"/>
        <v>47</v>
      </c>
      <c r="BD63" s="1">
        <v>0</v>
      </c>
      <c r="BE63" s="1">
        <v>5</v>
      </c>
      <c r="BF63" s="16">
        <v>1676</v>
      </c>
    </row>
    <row r="64" spans="1:58">
      <c r="A64" s="1">
        <v>1998</v>
      </c>
      <c r="B64" s="1" t="s">
        <v>117</v>
      </c>
      <c r="C64" s="12">
        <v>54.8</v>
      </c>
      <c r="D64" s="12">
        <v>77.59</v>
      </c>
      <c r="E64" s="12">
        <v>0</v>
      </c>
      <c r="F64" s="12">
        <v>52.57</v>
      </c>
      <c r="G64" s="12">
        <f t="shared" si="0"/>
        <v>184.95999999999998</v>
      </c>
      <c r="H64" s="12">
        <f>+MIT_InfraMR[[#This Row],[Total Líneas de Explotación ]]</f>
        <v>184.95999999999998</v>
      </c>
      <c r="I64" s="12">
        <v>196.96800000000002</v>
      </c>
      <c r="J64" s="12">
        <v>209.97</v>
      </c>
      <c r="K64" s="12">
        <v>12.2</v>
      </c>
      <c r="L64" s="12">
        <v>116.54</v>
      </c>
      <c r="M64" s="12">
        <v>8</v>
      </c>
      <c r="N64" s="12">
        <f>+MIT_InfraMR[[#This Row],[A.03.1 -  Longitud de Vías de Explotación No Electrificadas Troncales y Ramales (vía principal) (km)]]+MIT_InfraMR[[#This Row],[A.04.1 -  Longitud de Vías de Explotación Electrificadas Troncales y Ramales (vía principal) (km)]]</f>
        <v>326.51</v>
      </c>
      <c r="O64" s="12">
        <f>+MIT_InfraMR[[#This Row],[Total Vías (excluido Auxiliares)]]</f>
        <v>326.51</v>
      </c>
      <c r="P64" s="1">
        <v>40</v>
      </c>
      <c r="Q64" s="1">
        <v>15</v>
      </c>
      <c r="R64" s="1">
        <v>1</v>
      </c>
      <c r="S64" s="1">
        <f t="shared" si="1"/>
        <v>56</v>
      </c>
      <c r="T64" s="1">
        <v>38</v>
      </c>
      <c r="U64" s="1">
        <v>82</v>
      </c>
      <c r="V64" s="1">
        <v>0</v>
      </c>
      <c r="W64" s="1">
        <v>15</v>
      </c>
      <c r="X64" s="1">
        <v>2</v>
      </c>
      <c r="Y64" s="1">
        <f t="shared" si="2"/>
        <v>137</v>
      </c>
      <c r="Z64" s="1">
        <v>35</v>
      </c>
      <c r="AA64" s="1">
        <v>18</v>
      </c>
      <c r="AB64" s="1">
        <f>+MIT_InfraMR[[#This Row],[Total Pasos Vehiculares a Nivel]]</f>
        <v>137</v>
      </c>
      <c r="AC64" s="1">
        <f t="shared" si="3"/>
        <v>190</v>
      </c>
      <c r="AD64" s="1">
        <v>10</v>
      </c>
      <c r="AE64" s="1">
        <v>21</v>
      </c>
      <c r="AF64" s="1">
        <v>107</v>
      </c>
      <c r="AG64" s="1">
        <f t="shared" si="4"/>
        <v>138</v>
      </c>
      <c r="AH64" s="12">
        <v>46</v>
      </c>
      <c r="AI64" s="12">
        <v>0</v>
      </c>
      <c r="AJ64" s="12">
        <v>133</v>
      </c>
      <c r="AK64" s="12">
        <f t="shared" si="5"/>
        <v>179</v>
      </c>
      <c r="AL64" s="1">
        <v>0</v>
      </c>
      <c r="AM64" s="1">
        <v>18</v>
      </c>
      <c r="AN64" s="1">
        <v>0</v>
      </c>
      <c r="AO64" s="1">
        <f t="shared" si="6"/>
        <v>18</v>
      </c>
      <c r="AP64" s="1">
        <v>285</v>
      </c>
      <c r="AQ64" s="1">
        <v>60</v>
      </c>
      <c r="AR64" s="1">
        <v>0</v>
      </c>
      <c r="AS64" s="1">
        <f>+SUM(MIT_InfraMR[[#This Row],[B.02.1 - Parque de Coches Eléctricos Motrices]:[B.02.3 - Parque de Coches Eléctricos Motrices Tipo R]])</f>
        <v>345</v>
      </c>
      <c r="AT64" s="1">
        <v>0</v>
      </c>
      <c r="AU64" s="1">
        <v>2</v>
      </c>
      <c r="AV64" s="1">
        <v>2</v>
      </c>
      <c r="AW64" s="1">
        <f>+SUM(MIT_InfraMR[[#This Row],[B.03.1 - Parque de Coches Motores Motrices Remolcados]:[B.03.3 - Parque de Coches Motores Motrices Cabina]])</f>
        <v>4</v>
      </c>
      <c r="AX64" s="1">
        <v>29</v>
      </c>
      <c r="AY64" s="1">
        <v>4</v>
      </c>
      <c r="AZ64" s="1">
        <v>0</v>
      </c>
      <c r="BA64" s="1">
        <v>14</v>
      </c>
      <c r="BB64" s="1">
        <v>0</v>
      </c>
      <c r="BC64" s="1">
        <f t="shared" si="7"/>
        <v>47</v>
      </c>
      <c r="BD64" s="1">
        <v>0</v>
      </c>
      <c r="BE64" s="1">
        <v>5</v>
      </c>
      <c r="BF64" s="16">
        <v>1676</v>
      </c>
    </row>
    <row r="65" spans="1:58">
      <c r="A65" s="1">
        <v>1998</v>
      </c>
      <c r="B65" s="1" t="s">
        <v>118</v>
      </c>
      <c r="C65" s="12">
        <v>54.8</v>
      </c>
      <c r="D65" s="12">
        <v>77.59</v>
      </c>
      <c r="E65" s="12">
        <v>0</v>
      </c>
      <c r="F65" s="12">
        <v>52.57</v>
      </c>
      <c r="G65" s="12">
        <f t="shared" si="0"/>
        <v>184.95999999999998</v>
      </c>
      <c r="H65" s="12">
        <f>+MIT_InfraMR[[#This Row],[Total Líneas de Explotación ]]</f>
        <v>184.95999999999998</v>
      </c>
      <c r="I65" s="12">
        <v>196.96800000000002</v>
      </c>
      <c r="J65" s="12">
        <v>209.97</v>
      </c>
      <c r="K65" s="12">
        <v>12.2</v>
      </c>
      <c r="L65" s="12">
        <v>116.54</v>
      </c>
      <c r="M65" s="12">
        <v>8</v>
      </c>
      <c r="N65" s="12">
        <f>+MIT_InfraMR[[#This Row],[A.03.1 -  Longitud de Vías de Explotación No Electrificadas Troncales y Ramales (vía principal) (km)]]+MIT_InfraMR[[#This Row],[A.04.1 -  Longitud de Vías de Explotación Electrificadas Troncales y Ramales (vía principal) (km)]]</f>
        <v>326.51</v>
      </c>
      <c r="O65" s="12">
        <f>+MIT_InfraMR[[#This Row],[Total Vías (excluido Auxiliares)]]</f>
        <v>326.51</v>
      </c>
      <c r="P65" s="1">
        <v>40</v>
      </c>
      <c r="Q65" s="1">
        <v>15</v>
      </c>
      <c r="R65" s="1">
        <v>1</v>
      </c>
      <c r="S65" s="1">
        <f t="shared" si="1"/>
        <v>56</v>
      </c>
      <c r="T65" s="1">
        <v>38</v>
      </c>
      <c r="U65" s="1">
        <v>82</v>
      </c>
      <c r="V65" s="1">
        <v>0</v>
      </c>
      <c r="W65" s="1">
        <v>15</v>
      </c>
      <c r="X65" s="1">
        <v>2</v>
      </c>
      <c r="Y65" s="1">
        <f t="shared" si="2"/>
        <v>137</v>
      </c>
      <c r="Z65" s="1">
        <v>35</v>
      </c>
      <c r="AA65" s="1">
        <v>18</v>
      </c>
      <c r="AB65" s="1">
        <f>+MIT_InfraMR[[#This Row],[Total Pasos Vehiculares a Nivel]]</f>
        <v>137</v>
      </c>
      <c r="AC65" s="1">
        <f t="shared" si="3"/>
        <v>190</v>
      </c>
      <c r="AD65" s="1">
        <v>10</v>
      </c>
      <c r="AE65" s="1">
        <v>21</v>
      </c>
      <c r="AF65" s="1">
        <v>107</v>
      </c>
      <c r="AG65" s="1">
        <f t="shared" si="4"/>
        <v>138</v>
      </c>
      <c r="AH65" s="12">
        <v>46</v>
      </c>
      <c r="AI65" s="12">
        <v>0</v>
      </c>
      <c r="AJ65" s="12">
        <v>133</v>
      </c>
      <c r="AK65" s="12">
        <f t="shared" si="5"/>
        <v>179</v>
      </c>
      <c r="AL65" s="1">
        <v>0</v>
      </c>
      <c r="AM65" s="1">
        <v>18</v>
      </c>
      <c r="AN65" s="1">
        <v>0</v>
      </c>
      <c r="AO65" s="1">
        <f t="shared" si="6"/>
        <v>18</v>
      </c>
      <c r="AP65" s="1">
        <v>285</v>
      </c>
      <c r="AQ65" s="1">
        <v>60</v>
      </c>
      <c r="AR65" s="1">
        <v>0</v>
      </c>
      <c r="AS65" s="1">
        <f>+SUM(MIT_InfraMR[[#This Row],[B.02.1 - Parque de Coches Eléctricos Motrices]:[B.02.3 - Parque de Coches Eléctricos Motrices Tipo R]])</f>
        <v>345</v>
      </c>
      <c r="AT65" s="1">
        <v>0</v>
      </c>
      <c r="AU65" s="1">
        <v>2</v>
      </c>
      <c r="AV65" s="1">
        <v>2</v>
      </c>
      <c r="AW65" s="1">
        <f>+SUM(MIT_InfraMR[[#This Row],[B.03.1 - Parque de Coches Motores Motrices Remolcados]:[B.03.3 - Parque de Coches Motores Motrices Cabina]])</f>
        <v>4</v>
      </c>
      <c r="AX65" s="1">
        <v>29</v>
      </c>
      <c r="AY65" s="1">
        <v>4</v>
      </c>
      <c r="AZ65" s="1">
        <v>0</v>
      </c>
      <c r="BA65" s="1">
        <v>14</v>
      </c>
      <c r="BB65" s="1">
        <v>0</v>
      </c>
      <c r="BC65" s="1">
        <f t="shared" si="7"/>
        <v>47</v>
      </c>
      <c r="BD65" s="1">
        <v>0</v>
      </c>
      <c r="BE65" s="1">
        <v>5</v>
      </c>
      <c r="BF65" s="16">
        <v>1676</v>
      </c>
    </row>
    <row r="66" spans="1:58">
      <c r="A66" s="1">
        <v>1998</v>
      </c>
      <c r="B66" s="1" t="s">
        <v>119</v>
      </c>
      <c r="C66" s="12">
        <v>54.8</v>
      </c>
      <c r="D66" s="12">
        <v>77.59</v>
      </c>
      <c r="E66" s="12">
        <v>0</v>
      </c>
      <c r="F66" s="12">
        <v>52.57</v>
      </c>
      <c r="G66" s="12">
        <f t="shared" ref="G66:G129" si="8">SUM(C66:F66)</f>
        <v>184.95999999999998</v>
      </c>
      <c r="H66" s="12">
        <f>+MIT_InfraMR[[#This Row],[Total Líneas de Explotación ]]</f>
        <v>184.95999999999998</v>
      </c>
      <c r="I66" s="12">
        <v>196.96800000000002</v>
      </c>
      <c r="J66" s="12">
        <v>209.97</v>
      </c>
      <c r="K66" s="12">
        <v>12.2</v>
      </c>
      <c r="L66" s="12">
        <v>116.54</v>
      </c>
      <c r="M66" s="12">
        <v>8</v>
      </c>
      <c r="N66" s="12">
        <f>+MIT_InfraMR[[#This Row],[A.03.1 -  Longitud de Vías de Explotación No Electrificadas Troncales y Ramales (vía principal) (km)]]+MIT_InfraMR[[#This Row],[A.04.1 -  Longitud de Vías de Explotación Electrificadas Troncales y Ramales (vía principal) (km)]]</f>
        <v>326.51</v>
      </c>
      <c r="O66" s="12">
        <f>+MIT_InfraMR[[#This Row],[Total Vías (excluido Auxiliares)]]</f>
        <v>326.51</v>
      </c>
      <c r="P66" s="1">
        <v>40</v>
      </c>
      <c r="Q66" s="1">
        <v>15</v>
      </c>
      <c r="R66" s="1">
        <v>1</v>
      </c>
      <c r="S66" s="1">
        <f t="shared" ref="S66:S129" si="9">SUM(P66:R66)</f>
        <v>56</v>
      </c>
      <c r="T66" s="1">
        <v>38</v>
      </c>
      <c r="U66" s="1">
        <v>82</v>
      </c>
      <c r="V66" s="1">
        <v>0</v>
      </c>
      <c r="W66" s="1">
        <v>15</v>
      </c>
      <c r="X66" s="1">
        <v>2</v>
      </c>
      <c r="Y66" s="1">
        <f t="shared" ref="Y66:Y129" si="10">SUM(T66:X66)</f>
        <v>137</v>
      </c>
      <c r="Z66" s="1">
        <v>35</v>
      </c>
      <c r="AA66" s="1">
        <v>18</v>
      </c>
      <c r="AB66" s="1">
        <f>+MIT_InfraMR[[#This Row],[Total Pasos Vehiculares a Nivel]]</f>
        <v>137</v>
      </c>
      <c r="AC66" s="1">
        <f t="shared" ref="AC66:AC129" si="11">SUM(Z66:AB66)</f>
        <v>190</v>
      </c>
      <c r="AD66" s="1">
        <v>10</v>
      </c>
      <c r="AE66" s="1">
        <v>21</v>
      </c>
      <c r="AF66" s="1">
        <v>107</v>
      </c>
      <c r="AG66" s="1">
        <f t="shared" ref="AG66:AG129" si="12">SUM(AD66:AF66)</f>
        <v>138</v>
      </c>
      <c r="AH66" s="12">
        <v>46</v>
      </c>
      <c r="AI66" s="12">
        <v>0</v>
      </c>
      <c r="AJ66" s="12">
        <v>133</v>
      </c>
      <c r="AK66" s="12">
        <f t="shared" ref="AK66:AK129" si="13">SUM(AH66:AJ66)</f>
        <v>179</v>
      </c>
      <c r="AL66" s="1">
        <v>0</v>
      </c>
      <c r="AM66" s="1">
        <v>18</v>
      </c>
      <c r="AN66" s="1">
        <v>0</v>
      </c>
      <c r="AO66" s="1">
        <f t="shared" ref="AO66:AO129" si="14">SUM(AL66:AN66)</f>
        <v>18</v>
      </c>
      <c r="AP66" s="1">
        <v>285</v>
      </c>
      <c r="AQ66" s="1">
        <v>60</v>
      </c>
      <c r="AR66" s="1">
        <v>0</v>
      </c>
      <c r="AS66" s="1">
        <f>+SUM(MIT_InfraMR[[#This Row],[B.02.1 - Parque de Coches Eléctricos Motrices]:[B.02.3 - Parque de Coches Eléctricos Motrices Tipo R]])</f>
        <v>345</v>
      </c>
      <c r="AT66" s="1">
        <v>0</v>
      </c>
      <c r="AU66" s="1">
        <v>2</v>
      </c>
      <c r="AV66" s="1">
        <v>2</v>
      </c>
      <c r="AW66" s="1">
        <f>+SUM(MIT_InfraMR[[#This Row],[B.03.1 - Parque de Coches Motores Motrices Remolcados]:[B.03.3 - Parque de Coches Motores Motrices Cabina]])</f>
        <v>4</v>
      </c>
      <c r="AX66" s="1">
        <v>29</v>
      </c>
      <c r="AY66" s="1">
        <v>4</v>
      </c>
      <c r="AZ66" s="1">
        <v>0</v>
      </c>
      <c r="BA66" s="1">
        <v>14</v>
      </c>
      <c r="BB66" s="1">
        <v>0</v>
      </c>
      <c r="BC66" s="1">
        <f t="shared" ref="BC66:BC129" si="15">SUM(AX66:BB66)</f>
        <v>47</v>
      </c>
      <c r="BD66" s="1">
        <v>0</v>
      </c>
      <c r="BE66" s="1">
        <v>5</v>
      </c>
      <c r="BF66" s="16">
        <v>1676</v>
      </c>
    </row>
    <row r="67" spans="1:58">
      <c r="A67" s="1">
        <v>1998</v>
      </c>
      <c r="B67" s="1" t="s">
        <v>120</v>
      </c>
      <c r="C67" s="12">
        <v>54.8</v>
      </c>
      <c r="D67" s="12">
        <v>77.59</v>
      </c>
      <c r="E67" s="12">
        <v>0</v>
      </c>
      <c r="F67" s="12">
        <v>52.57</v>
      </c>
      <c r="G67" s="12">
        <f t="shared" si="8"/>
        <v>184.95999999999998</v>
      </c>
      <c r="H67" s="12">
        <f>+MIT_InfraMR[[#This Row],[Total Líneas de Explotación ]]</f>
        <v>184.95999999999998</v>
      </c>
      <c r="I67" s="12">
        <v>196.96800000000002</v>
      </c>
      <c r="J67" s="12">
        <v>209.97</v>
      </c>
      <c r="K67" s="12">
        <v>12.2</v>
      </c>
      <c r="L67" s="12">
        <v>116.54</v>
      </c>
      <c r="M67" s="12">
        <v>8</v>
      </c>
      <c r="N67" s="12">
        <f>+MIT_InfraMR[[#This Row],[A.03.1 -  Longitud de Vías de Explotación No Electrificadas Troncales y Ramales (vía principal) (km)]]+MIT_InfraMR[[#This Row],[A.04.1 -  Longitud de Vías de Explotación Electrificadas Troncales y Ramales (vía principal) (km)]]</f>
        <v>326.51</v>
      </c>
      <c r="O67" s="12">
        <f>+MIT_InfraMR[[#This Row],[Total Vías (excluido Auxiliares)]]</f>
        <v>326.51</v>
      </c>
      <c r="P67" s="1">
        <v>40</v>
      </c>
      <c r="Q67" s="1">
        <v>15</v>
      </c>
      <c r="R67" s="1">
        <v>1</v>
      </c>
      <c r="S67" s="1">
        <f t="shared" si="9"/>
        <v>56</v>
      </c>
      <c r="T67" s="1">
        <v>38</v>
      </c>
      <c r="U67" s="1">
        <v>82</v>
      </c>
      <c r="V67" s="1">
        <v>0</v>
      </c>
      <c r="W67" s="1">
        <v>15</v>
      </c>
      <c r="X67" s="1">
        <v>2</v>
      </c>
      <c r="Y67" s="1">
        <f t="shared" si="10"/>
        <v>137</v>
      </c>
      <c r="Z67" s="1">
        <v>35</v>
      </c>
      <c r="AA67" s="1">
        <v>18</v>
      </c>
      <c r="AB67" s="1">
        <f>+MIT_InfraMR[[#This Row],[Total Pasos Vehiculares a Nivel]]</f>
        <v>137</v>
      </c>
      <c r="AC67" s="1">
        <f t="shared" si="11"/>
        <v>190</v>
      </c>
      <c r="AD67" s="1">
        <v>10</v>
      </c>
      <c r="AE67" s="1">
        <v>21</v>
      </c>
      <c r="AF67" s="1">
        <v>107</v>
      </c>
      <c r="AG67" s="1">
        <f t="shared" si="12"/>
        <v>138</v>
      </c>
      <c r="AH67" s="12">
        <v>46</v>
      </c>
      <c r="AI67" s="12">
        <v>0</v>
      </c>
      <c r="AJ67" s="12">
        <v>133</v>
      </c>
      <c r="AK67" s="12">
        <f t="shared" si="13"/>
        <v>179</v>
      </c>
      <c r="AL67" s="1">
        <v>0</v>
      </c>
      <c r="AM67" s="1">
        <v>18</v>
      </c>
      <c r="AN67" s="1">
        <v>0</v>
      </c>
      <c r="AO67" s="1">
        <f t="shared" si="14"/>
        <v>18</v>
      </c>
      <c r="AP67" s="1">
        <v>285</v>
      </c>
      <c r="AQ67" s="1">
        <v>60</v>
      </c>
      <c r="AR67" s="1">
        <v>0</v>
      </c>
      <c r="AS67" s="1">
        <f>+SUM(MIT_InfraMR[[#This Row],[B.02.1 - Parque de Coches Eléctricos Motrices]:[B.02.3 - Parque de Coches Eléctricos Motrices Tipo R]])</f>
        <v>345</v>
      </c>
      <c r="AT67" s="1">
        <v>0</v>
      </c>
      <c r="AU67" s="1">
        <v>2</v>
      </c>
      <c r="AV67" s="1">
        <v>2</v>
      </c>
      <c r="AW67" s="1">
        <f>+SUM(MIT_InfraMR[[#This Row],[B.03.1 - Parque de Coches Motores Motrices Remolcados]:[B.03.3 - Parque de Coches Motores Motrices Cabina]])</f>
        <v>4</v>
      </c>
      <c r="AX67" s="1">
        <v>29</v>
      </c>
      <c r="AY67" s="1">
        <v>4</v>
      </c>
      <c r="AZ67" s="1">
        <v>0</v>
      </c>
      <c r="BA67" s="1">
        <v>14</v>
      </c>
      <c r="BB67" s="1">
        <v>0</v>
      </c>
      <c r="BC67" s="1">
        <f t="shared" si="15"/>
        <v>47</v>
      </c>
      <c r="BD67" s="1">
        <v>0</v>
      </c>
      <c r="BE67" s="1">
        <v>5</v>
      </c>
      <c r="BF67" s="16">
        <v>1676</v>
      </c>
    </row>
    <row r="68" spans="1:58">
      <c r="A68" s="1">
        <v>1998</v>
      </c>
      <c r="B68" s="1" t="s">
        <v>121</v>
      </c>
      <c r="C68" s="12">
        <v>54.8</v>
      </c>
      <c r="D68" s="12">
        <v>77.59</v>
      </c>
      <c r="E68" s="12">
        <v>0</v>
      </c>
      <c r="F68" s="12">
        <v>52.57</v>
      </c>
      <c r="G68" s="12">
        <f t="shared" si="8"/>
        <v>184.95999999999998</v>
      </c>
      <c r="H68" s="12">
        <f>+MIT_InfraMR[[#This Row],[Total Líneas de Explotación ]]</f>
        <v>184.95999999999998</v>
      </c>
      <c r="I68" s="12">
        <v>196.96800000000002</v>
      </c>
      <c r="J68" s="12">
        <v>209.97</v>
      </c>
      <c r="K68" s="12">
        <v>12.2</v>
      </c>
      <c r="L68" s="12">
        <v>116.54</v>
      </c>
      <c r="M68" s="12">
        <v>8</v>
      </c>
      <c r="N68" s="12">
        <f>+MIT_InfraMR[[#This Row],[A.03.1 -  Longitud de Vías de Explotación No Electrificadas Troncales y Ramales (vía principal) (km)]]+MIT_InfraMR[[#This Row],[A.04.1 -  Longitud de Vías de Explotación Electrificadas Troncales y Ramales (vía principal) (km)]]</f>
        <v>326.51</v>
      </c>
      <c r="O68" s="12">
        <f>+MIT_InfraMR[[#This Row],[Total Vías (excluido Auxiliares)]]</f>
        <v>326.51</v>
      </c>
      <c r="P68" s="1">
        <v>40</v>
      </c>
      <c r="Q68" s="1">
        <v>15</v>
      </c>
      <c r="R68" s="1">
        <v>1</v>
      </c>
      <c r="S68" s="1">
        <f t="shared" si="9"/>
        <v>56</v>
      </c>
      <c r="T68" s="1">
        <v>38</v>
      </c>
      <c r="U68" s="1">
        <v>82</v>
      </c>
      <c r="V68" s="1">
        <v>0</v>
      </c>
      <c r="W68" s="1">
        <v>15</v>
      </c>
      <c r="X68" s="1">
        <v>2</v>
      </c>
      <c r="Y68" s="1">
        <f t="shared" si="10"/>
        <v>137</v>
      </c>
      <c r="Z68" s="1">
        <v>35</v>
      </c>
      <c r="AA68" s="1">
        <v>18</v>
      </c>
      <c r="AB68" s="1">
        <f>+MIT_InfraMR[[#This Row],[Total Pasos Vehiculares a Nivel]]</f>
        <v>137</v>
      </c>
      <c r="AC68" s="1">
        <f t="shared" si="11"/>
        <v>190</v>
      </c>
      <c r="AD68" s="1">
        <v>10</v>
      </c>
      <c r="AE68" s="1">
        <v>21</v>
      </c>
      <c r="AF68" s="1">
        <v>107</v>
      </c>
      <c r="AG68" s="1">
        <f t="shared" si="12"/>
        <v>138</v>
      </c>
      <c r="AH68" s="12">
        <v>46</v>
      </c>
      <c r="AI68" s="12">
        <v>0</v>
      </c>
      <c r="AJ68" s="12">
        <v>133</v>
      </c>
      <c r="AK68" s="12">
        <f t="shared" si="13"/>
        <v>179</v>
      </c>
      <c r="AL68" s="1">
        <v>0</v>
      </c>
      <c r="AM68" s="1">
        <v>18</v>
      </c>
      <c r="AN68" s="1">
        <v>0</v>
      </c>
      <c r="AO68" s="1">
        <f t="shared" si="14"/>
        <v>18</v>
      </c>
      <c r="AP68" s="1">
        <v>285</v>
      </c>
      <c r="AQ68" s="1">
        <v>60</v>
      </c>
      <c r="AR68" s="1">
        <v>0</v>
      </c>
      <c r="AS68" s="1">
        <f>+SUM(MIT_InfraMR[[#This Row],[B.02.1 - Parque de Coches Eléctricos Motrices]:[B.02.3 - Parque de Coches Eléctricos Motrices Tipo R]])</f>
        <v>345</v>
      </c>
      <c r="AT68" s="1">
        <v>0</v>
      </c>
      <c r="AU68" s="1">
        <v>2</v>
      </c>
      <c r="AV68" s="1">
        <v>2</v>
      </c>
      <c r="AW68" s="1">
        <f>+SUM(MIT_InfraMR[[#This Row],[B.03.1 - Parque de Coches Motores Motrices Remolcados]:[B.03.3 - Parque de Coches Motores Motrices Cabina]])</f>
        <v>4</v>
      </c>
      <c r="AX68" s="1">
        <v>29</v>
      </c>
      <c r="AY68" s="1">
        <v>4</v>
      </c>
      <c r="AZ68" s="1">
        <v>0</v>
      </c>
      <c r="BA68" s="1">
        <v>14</v>
      </c>
      <c r="BB68" s="1">
        <v>0</v>
      </c>
      <c r="BC68" s="1">
        <f t="shared" si="15"/>
        <v>47</v>
      </c>
      <c r="BD68" s="1">
        <v>0</v>
      </c>
      <c r="BE68" s="1">
        <v>5</v>
      </c>
      <c r="BF68" s="16">
        <v>1676</v>
      </c>
    </row>
    <row r="69" spans="1:58">
      <c r="A69" s="1">
        <v>1998</v>
      </c>
      <c r="B69" s="1" t="s">
        <v>122</v>
      </c>
      <c r="C69" s="12">
        <v>54.8</v>
      </c>
      <c r="D69" s="12">
        <v>77.59</v>
      </c>
      <c r="E69" s="12">
        <v>0</v>
      </c>
      <c r="F69" s="12">
        <v>52.57</v>
      </c>
      <c r="G69" s="12">
        <f t="shared" si="8"/>
        <v>184.95999999999998</v>
      </c>
      <c r="H69" s="12">
        <f>+MIT_InfraMR[[#This Row],[Total Líneas de Explotación ]]</f>
        <v>184.95999999999998</v>
      </c>
      <c r="I69" s="12">
        <v>196.96800000000002</v>
      </c>
      <c r="J69" s="12">
        <v>209.97</v>
      </c>
      <c r="K69" s="12">
        <v>12.2</v>
      </c>
      <c r="L69" s="12">
        <v>116.54</v>
      </c>
      <c r="M69" s="12">
        <v>8</v>
      </c>
      <c r="N69" s="12">
        <f>+MIT_InfraMR[[#This Row],[A.03.1 -  Longitud de Vías de Explotación No Electrificadas Troncales y Ramales (vía principal) (km)]]+MIT_InfraMR[[#This Row],[A.04.1 -  Longitud de Vías de Explotación Electrificadas Troncales y Ramales (vía principal) (km)]]</f>
        <v>326.51</v>
      </c>
      <c r="O69" s="12">
        <f>+MIT_InfraMR[[#This Row],[Total Vías (excluido Auxiliares)]]</f>
        <v>326.51</v>
      </c>
      <c r="P69" s="1">
        <v>40</v>
      </c>
      <c r="Q69" s="1">
        <v>15</v>
      </c>
      <c r="R69" s="1">
        <v>1</v>
      </c>
      <c r="S69" s="1">
        <f t="shared" si="9"/>
        <v>56</v>
      </c>
      <c r="T69" s="1">
        <v>38</v>
      </c>
      <c r="U69" s="1">
        <v>82</v>
      </c>
      <c r="V69" s="1">
        <v>0</v>
      </c>
      <c r="W69" s="1">
        <v>15</v>
      </c>
      <c r="X69" s="1">
        <v>2</v>
      </c>
      <c r="Y69" s="1">
        <f t="shared" si="10"/>
        <v>137</v>
      </c>
      <c r="Z69" s="1">
        <v>35</v>
      </c>
      <c r="AA69" s="1">
        <v>18</v>
      </c>
      <c r="AB69" s="1">
        <f>+MIT_InfraMR[[#This Row],[Total Pasos Vehiculares a Nivel]]</f>
        <v>137</v>
      </c>
      <c r="AC69" s="1">
        <f t="shared" si="11"/>
        <v>190</v>
      </c>
      <c r="AD69" s="1">
        <v>10</v>
      </c>
      <c r="AE69" s="1">
        <v>21</v>
      </c>
      <c r="AF69" s="1">
        <v>107</v>
      </c>
      <c r="AG69" s="1">
        <f t="shared" si="12"/>
        <v>138</v>
      </c>
      <c r="AH69" s="12">
        <v>46</v>
      </c>
      <c r="AI69" s="12">
        <v>0</v>
      </c>
      <c r="AJ69" s="12">
        <v>133</v>
      </c>
      <c r="AK69" s="12">
        <f t="shared" si="13"/>
        <v>179</v>
      </c>
      <c r="AL69" s="1">
        <v>0</v>
      </c>
      <c r="AM69" s="1">
        <v>18</v>
      </c>
      <c r="AN69" s="1">
        <v>0</v>
      </c>
      <c r="AO69" s="1">
        <f t="shared" si="14"/>
        <v>18</v>
      </c>
      <c r="AP69" s="1">
        <v>285</v>
      </c>
      <c r="AQ69" s="1">
        <v>60</v>
      </c>
      <c r="AR69" s="1">
        <v>0</v>
      </c>
      <c r="AS69" s="1">
        <f>+SUM(MIT_InfraMR[[#This Row],[B.02.1 - Parque de Coches Eléctricos Motrices]:[B.02.3 - Parque de Coches Eléctricos Motrices Tipo R]])</f>
        <v>345</v>
      </c>
      <c r="AT69" s="1">
        <v>0</v>
      </c>
      <c r="AU69" s="1">
        <v>2</v>
      </c>
      <c r="AV69" s="1">
        <v>2</v>
      </c>
      <c r="AW69" s="1">
        <f>+SUM(MIT_InfraMR[[#This Row],[B.03.1 - Parque de Coches Motores Motrices Remolcados]:[B.03.3 - Parque de Coches Motores Motrices Cabina]])</f>
        <v>4</v>
      </c>
      <c r="AX69" s="1">
        <v>29</v>
      </c>
      <c r="AY69" s="1">
        <v>4</v>
      </c>
      <c r="AZ69" s="1">
        <v>0</v>
      </c>
      <c r="BA69" s="1">
        <v>14</v>
      </c>
      <c r="BB69" s="1">
        <v>0</v>
      </c>
      <c r="BC69" s="1">
        <f t="shared" si="15"/>
        <v>47</v>
      </c>
      <c r="BD69" s="1">
        <v>0</v>
      </c>
      <c r="BE69" s="1">
        <v>5</v>
      </c>
      <c r="BF69" s="16">
        <v>1676</v>
      </c>
    </row>
    <row r="70" spans="1:58">
      <c r="A70" s="1">
        <v>1998</v>
      </c>
      <c r="B70" s="1" t="s">
        <v>123</v>
      </c>
      <c r="C70" s="12">
        <v>54.8</v>
      </c>
      <c r="D70" s="12">
        <v>77.59</v>
      </c>
      <c r="E70" s="12">
        <v>0</v>
      </c>
      <c r="F70" s="12">
        <v>52.57</v>
      </c>
      <c r="G70" s="12">
        <f t="shared" si="8"/>
        <v>184.95999999999998</v>
      </c>
      <c r="H70" s="12">
        <f>+MIT_InfraMR[[#This Row],[Total Líneas de Explotación ]]</f>
        <v>184.95999999999998</v>
      </c>
      <c r="I70" s="12">
        <v>196.96800000000002</v>
      </c>
      <c r="J70" s="12">
        <v>209.97</v>
      </c>
      <c r="K70" s="12">
        <v>12.2</v>
      </c>
      <c r="L70" s="12">
        <v>116.54</v>
      </c>
      <c r="M70" s="12">
        <v>8</v>
      </c>
      <c r="N70" s="12">
        <f>+MIT_InfraMR[[#This Row],[A.03.1 -  Longitud de Vías de Explotación No Electrificadas Troncales y Ramales (vía principal) (km)]]+MIT_InfraMR[[#This Row],[A.04.1 -  Longitud de Vías de Explotación Electrificadas Troncales y Ramales (vía principal) (km)]]</f>
        <v>326.51</v>
      </c>
      <c r="O70" s="12">
        <f>+MIT_InfraMR[[#This Row],[Total Vías (excluido Auxiliares)]]</f>
        <v>326.51</v>
      </c>
      <c r="P70" s="1">
        <v>40</v>
      </c>
      <c r="Q70" s="1">
        <v>15</v>
      </c>
      <c r="R70" s="1">
        <v>1</v>
      </c>
      <c r="S70" s="1">
        <f t="shared" si="9"/>
        <v>56</v>
      </c>
      <c r="T70" s="1">
        <v>38</v>
      </c>
      <c r="U70" s="1">
        <v>82</v>
      </c>
      <c r="V70" s="1">
        <v>0</v>
      </c>
      <c r="W70" s="1">
        <v>15</v>
      </c>
      <c r="X70" s="1">
        <v>2</v>
      </c>
      <c r="Y70" s="1">
        <f t="shared" si="10"/>
        <v>137</v>
      </c>
      <c r="Z70" s="1">
        <v>35</v>
      </c>
      <c r="AA70" s="1">
        <v>18</v>
      </c>
      <c r="AB70" s="1">
        <f>+MIT_InfraMR[[#This Row],[Total Pasos Vehiculares a Nivel]]</f>
        <v>137</v>
      </c>
      <c r="AC70" s="1">
        <f t="shared" si="11"/>
        <v>190</v>
      </c>
      <c r="AD70" s="1">
        <v>10</v>
      </c>
      <c r="AE70" s="1">
        <v>21</v>
      </c>
      <c r="AF70" s="1">
        <v>107</v>
      </c>
      <c r="AG70" s="1">
        <f t="shared" si="12"/>
        <v>138</v>
      </c>
      <c r="AH70" s="12">
        <v>46</v>
      </c>
      <c r="AI70" s="12">
        <v>0</v>
      </c>
      <c r="AJ70" s="12">
        <v>133</v>
      </c>
      <c r="AK70" s="12">
        <f t="shared" si="13"/>
        <v>179</v>
      </c>
      <c r="AL70" s="1">
        <v>0</v>
      </c>
      <c r="AM70" s="1">
        <v>18</v>
      </c>
      <c r="AN70" s="1">
        <v>0</v>
      </c>
      <c r="AO70" s="1">
        <f t="shared" si="14"/>
        <v>18</v>
      </c>
      <c r="AP70" s="1">
        <v>285</v>
      </c>
      <c r="AQ70" s="1">
        <v>60</v>
      </c>
      <c r="AR70" s="1">
        <v>0</v>
      </c>
      <c r="AS70" s="1">
        <f>+SUM(MIT_InfraMR[[#This Row],[B.02.1 - Parque de Coches Eléctricos Motrices]:[B.02.3 - Parque de Coches Eléctricos Motrices Tipo R]])</f>
        <v>345</v>
      </c>
      <c r="AT70" s="1">
        <v>0</v>
      </c>
      <c r="AU70" s="1">
        <v>2</v>
      </c>
      <c r="AV70" s="1">
        <v>2</v>
      </c>
      <c r="AW70" s="1">
        <f>+SUM(MIT_InfraMR[[#This Row],[B.03.1 - Parque de Coches Motores Motrices Remolcados]:[B.03.3 - Parque de Coches Motores Motrices Cabina]])</f>
        <v>4</v>
      </c>
      <c r="AX70" s="1">
        <v>29</v>
      </c>
      <c r="AY70" s="1">
        <v>4</v>
      </c>
      <c r="AZ70" s="1">
        <v>0</v>
      </c>
      <c r="BA70" s="1">
        <v>14</v>
      </c>
      <c r="BB70" s="1">
        <v>0</v>
      </c>
      <c r="BC70" s="1">
        <f t="shared" si="15"/>
        <v>47</v>
      </c>
      <c r="BD70" s="1">
        <v>0</v>
      </c>
      <c r="BE70" s="1">
        <v>5</v>
      </c>
      <c r="BF70" s="16">
        <v>1676</v>
      </c>
    </row>
    <row r="71" spans="1:58">
      <c r="A71" s="1">
        <v>1998</v>
      </c>
      <c r="B71" s="1" t="s">
        <v>124</v>
      </c>
      <c r="C71" s="12">
        <v>54.8</v>
      </c>
      <c r="D71" s="12">
        <v>77.59</v>
      </c>
      <c r="E71" s="12">
        <v>0</v>
      </c>
      <c r="F71" s="12">
        <v>52.57</v>
      </c>
      <c r="G71" s="12">
        <f t="shared" si="8"/>
        <v>184.95999999999998</v>
      </c>
      <c r="H71" s="12">
        <f>+MIT_InfraMR[[#This Row],[Total Líneas de Explotación ]]</f>
        <v>184.95999999999998</v>
      </c>
      <c r="I71" s="12">
        <v>196.96800000000002</v>
      </c>
      <c r="J71" s="12">
        <v>209.97</v>
      </c>
      <c r="K71" s="12">
        <v>12.2</v>
      </c>
      <c r="L71" s="12">
        <v>116.54</v>
      </c>
      <c r="M71" s="12">
        <v>8</v>
      </c>
      <c r="N71" s="12">
        <f>+MIT_InfraMR[[#This Row],[A.03.1 -  Longitud de Vías de Explotación No Electrificadas Troncales y Ramales (vía principal) (km)]]+MIT_InfraMR[[#This Row],[A.04.1 -  Longitud de Vías de Explotación Electrificadas Troncales y Ramales (vía principal) (km)]]</f>
        <v>326.51</v>
      </c>
      <c r="O71" s="12">
        <f>+MIT_InfraMR[[#This Row],[Total Vías (excluido Auxiliares)]]</f>
        <v>326.51</v>
      </c>
      <c r="P71" s="1">
        <v>40</v>
      </c>
      <c r="Q71" s="1">
        <v>15</v>
      </c>
      <c r="R71" s="1">
        <v>1</v>
      </c>
      <c r="S71" s="1">
        <f t="shared" si="9"/>
        <v>56</v>
      </c>
      <c r="T71" s="1">
        <v>38</v>
      </c>
      <c r="U71" s="1">
        <v>82</v>
      </c>
      <c r="V71" s="1">
        <v>0</v>
      </c>
      <c r="W71" s="1">
        <v>15</v>
      </c>
      <c r="X71" s="1">
        <v>2</v>
      </c>
      <c r="Y71" s="1">
        <f t="shared" si="10"/>
        <v>137</v>
      </c>
      <c r="Z71" s="1">
        <v>35</v>
      </c>
      <c r="AA71" s="1">
        <v>18</v>
      </c>
      <c r="AB71" s="1">
        <f>+MIT_InfraMR[[#This Row],[Total Pasos Vehiculares a Nivel]]</f>
        <v>137</v>
      </c>
      <c r="AC71" s="1">
        <f t="shared" si="11"/>
        <v>190</v>
      </c>
      <c r="AD71" s="1">
        <v>10</v>
      </c>
      <c r="AE71" s="1">
        <v>21</v>
      </c>
      <c r="AF71" s="1">
        <v>107</v>
      </c>
      <c r="AG71" s="1">
        <f t="shared" si="12"/>
        <v>138</v>
      </c>
      <c r="AH71" s="12">
        <v>46</v>
      </c>
      <c r="AI71" s="12">
        <v>0</v>
      </c>
      <c r="AJ71" s="12">
        <v>133</v>
      </c>
      <c r="AK71" s="12">
        <f t="shared" si="13"/>
        <v>179</v>
      </c>
      <c r="AL71" s="1">
        <v>0</v>
      </c>
      <c r="AM71" s="1">
        <v>18</v>
      </c>
      <c r="AN71" s="1">
        <v>0</v>
      </c>
      <c r="AO71" s="1">
        <f t="shared" si="14"/>
        <v>18</v>
      </c>
      <c r="AP71" s="1">
        <v>285</v>
      </c>
      <c r="AQ71" s="1">
        <v>60</v>
      </c>
      <c r="AR71" s="1">
        <v>0</v>
      </c>
      <c r="AS71" s="1">
        <f>+SUM(MIT_InfraMR[[#This Row],[B.02.1 - Parque de Coches Eléctricos Motrices]:[B.02.3 - Parque de Coches Eléctricos Motrices Tipo R]])</f>
        <v>345</v>
      </c>
      <c r="AT71" s="1">
        <v>0</v>
      </c>
      <c r="AU71" s="1">
        <v>2</v>
      </c>
      <c r="AV71" s="1">
        <v>2</v>
      </c>
      <c r="AW71" s="1">
        <f>+SUM(MIT_InfraMR[[#This Row],[B.03.1 - Parque de Coches Motores Motrices Remolcados]:[B.03.3 - Parque de Coches Motores Motrices Cabina]])</f>
        <v>4</v>
      </c>
      <c r="AX71" s="1">
        <v>29</v>
      </c>
      <c r="AY71" s="1">
        <v>4</v>
      </c>
      <c r="AZ71" s="1">
        <v>0</v>
      </c>
      <c r="BA71" s="1">
        <v>14</v>
      </c>
      <c r="BB71" s="1">
        <v>0</v>
      </c>
      <c r="BC71" s="1">
        <f t="shared" si="15"/>
        <v>47</v>
      </c>
      <c r="BD71" s="1">
        <v>0</v>
      </c>
      <c r="BE71" s="1">
        <v>5</v>
      </c>
      <c r="BF71" s="16">
        <v>1676</v>
      </c>
    </row>
    <row r="72" spans="1:58">
      <c r="A72" s="1">
        <v>1998</v>
      </c>
      <c r="B72" s="1" t="s">
        <v>125</v>
      </c>
      <c r="C72" s="12">
        <v>54.8</v>
      </c>
      <c r="D72" s="12">
        <v>77.59</v>
      </c>
      <c r="E72" s="12">
        <v>0</v>
      </c>
      <c r="F72" s="12">
        <v>52.57</v>
      </c>
      <c r="G72" s="12">
        <f t="shared" si="8"/>
        <v>184.95999999999998</v>
      </c>
      <c r="H72" s="12">
        <f>+MIT_InfraMR[[#This Row],[Total Líneas de Explotación ]]</f>
        <v>184.95999999999998</v>
      </c>
      <c r="I72" s="12">
        <v>196.96800000000002</v>
      </c>
      <c r="J72" s="12">
        <v>209.97</v>
      </c>
      <c r="K72" s="12">
        <v>12.2</v>
      </c>
      <c r="L72" s="12">
        <v>116.54</v>
      </c>
      <c r="M72" s="12">
        <v>8</v>
      </c>
      <c r="N72" s="12">
        <f>+MIT_InfraMR[[#This Row],[A.03.1 -  Longitud de Vías de Explotación No Electrificadas Troncales y Ramales (vía principal) (km)]]+MIT_InfraMR[[#This Row],[A.04.1 -  Longitud de Vías de Explotación Electrificadas Troncales y Ramales (vía principal) (km)]]</f>
        <v>326.51</v>
      </c>
      <c r="O72" s="12">
        <f>+MIT_InfraMR[[#This Row],[Total Vías (excluido Auxiliares)]]</f>
        <v>326.51</v>
      </c>
      <c r="P72" s="1">
        <v>40</v>
      </c>
      <c r="Q72" s="1">
        <v>15</v>
      </c>
      <c r="R72" s="1">
        <v>1</v>
      </c>
      <c r="S72" s="1">
        <f t="shared" si="9"/>
        <v>56</v>
      </c>
      <c r="T72" s="1">
        <v>38</v>
      </c>
      <c r="U72" s="1">
        <v>82</v>
      </c>
      <c r="V72" s="1">
        <v>0</v>
      </c>
      <c r="W72" s="1">
        <v>15</v>
      </c>
      <c r="X72" s="1">
        <v>2</v>
      </c>
      <c r="Y72" s="1">
        <f t="shared" si="10"/>
        <v>137</v>
      </c>
      <c r="Z72" s="1">
        <v>35</v>
      </c>
      <c r="AA72" s="1">
        <v>18</v>
      </c>
      <c r="AB72" s="1">
        <f>+MIT_InfraMR[[#This Row],[Total Pasos Vehiculares a Nivel]]</f>
        <v>137</v>
      </c>
      <c r="AC72" s="1">
        <f t="shared" si="11"/>
        <v>190</v>
      </c>
      <c r="AD72" s="1">
        <v>10</v>
      </c>
      <c r="AE72" s="1">
        <v>21</v>
      </c>
      <c r="AF72" s="1">
        <v>107</v>
      </c>
      <c r="AG72" s="1">
        <f t="shared" si="12"/>
        <v>138</v>
      </c>
      <c r="AH72" s="12">
        <v>46</v>
      </c>
      <c r="AI72" s="12">
        <v>0</v>
      </c>
      <c r="AJ72" s="12">
        <v>133</v>
      </c>
      <c r="AK72" s="12">
        <f t="shared" si="13"/>
        <v>179</v>
      </c>
      <c r="AL72" s="1">
        <v>0</v>
      </c>
      <c r="AM72" s="1">
        <v>18</v>
      </c>
      <c r="AN72" s="1">
        <v>0</v>
      </c>
      <c r="AO72" s="1">
        <f t="shared" si="14"/>
        <v>18</v>
      </c>
      <c r="AP72" s="1">
        <v>285</v>
      </c>
      <c r="AQ72" s="1">
        <v>60</v>
      </c>
      <c r="AR72" s="1">
        <v>0</v>
      </c>
      <c r="AS72" s="1">
        <f>+SUM(MIT_InfraMR[[#This Row],[B.02.1 - Parque de Coches Eléctricos Motrices]:[B.02.3 - Parque de Coches Eléctricos Motrices Tipo R]])</f>
        <v>345</v>
      </c>
      <c r="AT72" s="1">
        <v>0</v>
      </c>
      <c r="AU72" s="1">
        <v>2</v>
      </c>
      <c r="AV72" s="1">
        <v>2</v>
      </c>
      <c r="AW72" s="1">
        <f>+SUM(MIT_InfraMR[[#This Row],[B.03.1 - Parque de Coches Motores Motrices Remolcados]:[B.03.3 - Parque de Coches Motores Motrices Cabina]])</f>
        <v>4</v>
      </c>
      <c r="AX72" s="1">
        <v>29</v>
      </c>
      <c r="AY72" s="1">
        <v>4</v>
      </c>
      <c r="AZ72" s="1">
        <v>0</v>
      </c>
      <c r="BA72" s="1">
        <v>14</v>
      </c>
      <c r="BB72" s="1">
        <v>0</v>
      </c>
      <c r="BC72" s="1">
        <f t="shared" si="15"/>
        <v>47</v>
      </c>
      <c r="BD72" s="1">
        <v>0</v>
      </c>
      <c r="BE72" s="1">
        <v>5</v>
      </c>
      <c r="BF72" s="16">
        <v>1676</v>
      </c>
    </row>
    <row r="73" spans="1:58">
      <c r="A73" s="1">
        <v>1998</v>
      </c>
      <c r="B73" s="1" t="s">
        <v>126</v>
      </c>
      <c r="C73" s="12">
        <v>54.8</v>
      </c>
      <c r="D73" s="12">
        <v>77.59</v>
      </c>
      <c r="E73" s="12">
        <v>0</v>
      </c>
      <c r="F73" s="12">
        <v>52.57</v>
      </c>
      <c r="G73" s="12">
        <f t="shared" si="8"/>
        <v>184.95999999999998</v>
      </c>
      <c r="H73" s="12">
        <f>+MIT_InfraMR[[#This Row],[Total Líneas de Explotación ]]</f>
        <v>184.95999999999998</v>
      </c>
      <c r="I73" s="12">
        <v>196.96800000000002</v>
      </c>
      <c r="J73" s="12">
        <v>209.97</v>
      </c>
      <c r="K73" s="12">
        <v>12.2</v>
      </c>
      <c r="L73" s="12">
        <v>116.54</v>
      </c>
      <c r="M73" s="12">
        <v>8</v>
      </c>
      <c r="N73" s="12">
        <f>+MIT_InfraMR[[#This Row],[A.03.1 -  Longitud de Vías de Explotación No Electrificadas Troncales y Ramales (vía principal) (km)]]+MIT_InfraMR[[#This Row],[A.04.1 -  Longitud de Vías de Explotación Electrificadas Troncales y Ramales (vía principal) (km)]]</f>
        <v>326.51</v>
      </c>
      <c r="O73" s="12">
        <f>+MIT_InfraMR[[#This Row],[Total Vías (excluido Auxiliares)]]</f>
        <v>326.51</v>
      </c>
      <c r="P73" s="1">
        <v>40</v>
      </c>
      <c r="Q73" s="1">
        <v>15</v>
      </c>
      <c r="R73" s="1">
        <v>1</v>
      </c>
      <c r="S73" s="1">
        <f t="shared" si="9"/>
        <v>56</v>
      </c>
      <c r="T73" s="1">
        <v>38</v>
      </c>
      <c r="U73" s="1">
        <v>82</v>
      </c>
      <c r="V73" s="1">
        <v>0</v>
      </c>
      <c r="W73" s="1">
        <v>15</v>
      </c>
      <c r="X73" s="1">
        <v>2</v>
      </c>
      <c r="Y73" s="1">
        <f t="shared" si="10"/>
        <v>137</v>
      </c>
      <c r="Z73" s="1">
        <v>35</v>
      </c>
      <c r="AA73" s="1">
        <v>18</v>
      </c>
      <c r="AB73" s="1">
        <f>+MIT_InfraMR[[#This Row],[Total Pasos Vehiculares a Nivel]]</f>
        <v>137</v>
      </c>
      <c r="AC73" s="1">
        <f t="shared" si="11"/>
        <v>190</v>
      </c>
      <c r="AD73" s="1">
        <v>10</v>
      </c>
      <c r="AE73" s="1">
        <v>21</v>
      </c>
      <c r="AF73" s="1">
        <v>107</v>
      </c>
      <c r="AG73" s="1">
        <f t="shared" si="12"/>
        <v>138</v>
      </c>
      <c r="AH73" s="12">
        <v>46</v>
      </c>
      <c r="AI73" s="12">
        <v>0</v>
      </c>
      <c r="AJ73" s="12">
        <v>133</v>
      </c>
      <c r="AK73" s="12">
        <f t="shared" si="13"/>
        <v>179</v>
      </c>
      <c r="AL73" s="1">
        <v>0</v>
      </c>
      <c r="AM73" s="1">
        <v>18</v>
      </c>
      <c r="AN73" s="1">
        <v>0</v>
      </c>
      <c r="AO73" s="1">
        <f t="shared" si="14"/>
        <v>18</v>
      </c>
      <c r="AP73" s="1">
        <v>285</v>
      </c>
      <c r="AQ73" s="1">
        <v>60</v>
      </c>
      <c r="AR73" s="1">
        <v>0</v>
      </c>
      <c r="AS73" s="1">
        <f>+SUM(MIT_InfraMR[[#This Row],[B.02.1 - Parque de Coches Eléctricos Motrices]:[B.02.3 - Parque de Coches Eléctricos Motrices Tipo R]])</f>
        <v>345</v>
      </c>
      <c r="AT73" s="1">
        <v>0</v>
      </c>
      <c r="AU73" s="1">
        <v>2</v>
      </c>
      <c r="AV73" s="1">
        <v>2</v>
      </c>
      <c r="AW73" s="1">
        <f>+SUM(MIT_InfraMR[[#This Row],[B.03.1 - Parque de Coches Motores Motrices Remolcados]:[B.03.3 - Parque de Coches Motores Motrices Cabina]])</f>
        <v>4</v>
      </c>
      <c r="AX73" s="1">
        <v>29</v>
      </c>
      <c r="AY73" s="1">
        <v>4</v>
      </c>
      <c r="AZ73" s="1">
        <v>0</v>
      </c>
      <c r="BA73" s="1">
        <v>14</v>
      </c>
      <c r="BB73" s="1">
        <v>0</v>
      </c>
      <c r="BC73" s="1">
        <f t="shared" si="15"/>
        <v>47</v>
      </c>
      <c r="BD73" s="1">
        <v>0</v>
      </c>
      <c r="BE73" s="1">
        <v>5</v>
      </c>
      <c r="BF73" s="16">
        <v>1676</v>
      </c>
    </row>
    <row r="74" spans="1:58">
      <c r="A74" s="1">
        <v>1999</v>
      </c>
      <c r="B74" s="1" t="s">
        <v>115</v>
      </c>
      <c r="C74" s="12">
        <v>54.8</v>
      </c>
      <c r="D74" s="12">
        <v>77.59</v>
      </c>
      <c r="E74" s="12">
        <v>0</v>
      </c>
      <c r="F74" s="12">
        <v>52.57</v>
      </c>
      <c r="G74" s="12">
        <f t="shared" si="8"/>
        <v>184.95999999999998</v>
      </c>
      <c r="H74" s="12">
        <f>+MIT_InfraMR[[#This Row],[Total Líneas de Explotación ]]</f>
        <v>184.95999999999998</v>
      </c>
      <c r="I74" s="12">
        <v>196.96800000000002</v>
      </c>
      <c r="J74" s="12">
        <v>209.97</v>
      </c>
      <c r="K74" s="12">
        <v>12.2</v>
      </c>
      <c r="L74" s="12">
        <v>116.54</v>
      </c>
      <c r="M74" s="12">
        <v>8</v>
      </c>
      <c r="N74" s="12">
        <f>+MIT_InfraMR[[#This Row],[A.03.1 -  Longitud de Vías de Explotación No Electrificadas Troncales y Ramales (vía principal) (km)]]+MIT_InfraMR[[#This Row],[A.04.1 -  Longitud de Vías de Explotación Electrificadas Troncales y Ramales (vía principal) (km)]]</f>
        <v>326.51</v>
      </c>
      <c r="O74" s="12">
        <f>+MIT_InfraMR[[#This Row],[Total Vías (excluido Auxiliares)]]</f>
        <v>326.51</v>
      </c>
      <c r="P74" s="1">
        <v>40</v>
      </c>
      <c r="Q74" s="1">
        <v>15</v>
      </c>
      <c r="R74" s="1">
        <v>1</v>
      </c>
      <c r="S74" s="1">
        <f t="shared" si="9"/>
        <v>56</v>
      </c>
      <c r="T74" s="1">
        <v>38</v>
      </c>
      <c r="U74" s="1">
        <v>82</v>
      </c>
      <c r="V74" s="1">
        <v>0</v>
      </c>
      <c r="W74" s="1">
        <v>15</v>
      </c>
      <c r="X74" s="1">
        <v>2</v>
      </c>
      <c r="Y74" s="1">
        <f t="shared" si="10"/>
        <v>137</v>
      </c>
      <c r="Z74" s="1">
        <v>35</v>
      </c>
      <c r="AA74" s="1">
        <v>18</v>
      </c>
      <c r="AB74" s="1">
        <f>+MIT_InfraMR[[#This Row],[Total Pasos Vehiculares a Nivel]]</f>
        <v>137</v>
      </c>
      <c r="AC74" s="1">
        <f t="shared" si="11"/>
        <v>190</v>
      </c>
      <c r="AD74" s="1">
        <v>10</v>
      </c>
      <c r="AE74" s="1">
        <v>21</v>
      </c>
      <c r="AF74" s="1">
        <v>107</v>
      </c>
      <c r="AG74" s="1">
        <f t="shared" si="12"/>
        <v>138</v>
      </c>
      <c r="AH74" s="12">
        <v>46</v>
      </c>
      <c r="AI74" s="12">
        <v>0</v>
      </c>
      <c r="AJ74" s="12">
        <v>133</v>
      </c>
      <c r="AK74" s="12">
        <f t="shared" si="13"/>
        <v>179</v>
      </c>
      <c r="AL74" s="1">
        <v>0</v>
      </c>
      <c r="AM74" s="1">
        <v>18</v>
      </c>
      <c r="AN74" s="1">
        <v>0</v>
      </c>
      <c r="AO74" s="1">
        <f t="shared" si="14"/>
        <v>18</v>
      </c>
      <c r="AP74" s="1">
        <v>285</v>
      </c>
      <c r="AQ74" s="1">
        <v>60</v>
      </c>
      <c r="AR74" s="1">
        <v>0</v>
      </c>
      <c r="AS74" s="1">
        <f>+SUM(MIT_InfraMR[[#This Row],[B.02.1 - Parque de Coches Eléctricos Motrices]:[B.02.3 - Parque de Coches Eléctricos Motrices Tipo R]])</f>
        <v>345</v>
      </c>
      <c r="AT74" s="1">
        <v>0</v>
      </c>
      <c r="AU74" s="1">
        <v>2</v>
      </c>
      <c r="AV74" s="1">
        <v>2</v>
      </c>
      <c r="AW74" s="1">
        <f>+SUM(MIT_InfraMR[[#This Row],[B.03.1 - Parque de Coches Motores Motrices Remolcados]:[B.03.3 - Parque de Coches Motores Motrices Cabina]])</f>
        <v>4</v>
      </c>
      <c r="AX74" s="1">
        <v>29</v>
      </c>
      <c r="AY74" s="1">
        <v>4</v>
      </c>
      <c r="AZ74" s="1">
        <v>0</v>
      </c>
      <c r="BA74" s="1">
        <v>14</v>
      </c>
      <c r="BB74" s="1">
        <v>0</v>
      </c>
      <c r="BC74" s="1">
        <f t="shared" si="15"/>
        <v>47</v>
      </c>
      <c r="BD74" s="1">
        <v>0</v>
      </c>
      <c r="BE74" s="1">
        <v>5</v>
      </c>
      <c r="BF74" s="16">
        <v>1676</v>
      </c>
    </row>
    <row r="75" spans="1:58">
      <c r="A75" s="1">
        <v>1999</v>
      </c>
      <c r="B75" s="1" t="s">
        <v>116</v>
      </c>
      <c r="C75" s="12">
        <v>54.8</v>
      </c>
      <c r="D75" s="12">
        <v>77.59</v>
      </c>
      <c r="E75" s="12">
        <v>0</v>
      </c>
      <c r="F75" s="12">
        <v>52.57</v>
      </c>
      <c r="G75" s="12">
        <f t="shared" si="8"/>
        <v>184.95999999999998</v>
      </c>
      <c r="H75" s="12">
        <f>+MIT_InfraMR[[#This Row],[Total Líneas de Explotación ]]</f>
        <v>184.95999999999998</v>
      </c>
      <c r="I75" s="12">
        <v>196.96800000000002</v>
      </c>
      <c r="J75" s="12">
        <v>209.97</v>
      </c>
      <c r="K75" s="12">
        <v>12.2</v>
      </c>
      <c r="L75" s="12">
        <v>116.54</v>
      </c>
      <c r="M75" s="12">
        <v>8</v>
      </c>
      <c r="N75" s="12">
        <f>+MIT_InfraMR[[#This Row],[A.03.1 -  Longitud de Vías de Explotación No Electrificadas Troncales y Ramales (vía principal) (km)]]+MIT_InfraMR[[#This Row],[A.04.1 -  Longitud de Vías de Explotación Electrificadas Troncales y Ramales (vía principal) (km)]]</f>
        <v>326.51</v>
      </c>
      <c r="O75" s="12">
        <f>+MIT_InfraMR[[#This Row],[Total Vías (excluido Auxiliares)]]</f>
        <v>326.51</v>
      </c>
      <c r="P75" s="1">
        <v>40</v>
      </c>
      <c r="Q75" s="1">
        <v>15</v>
      </c>
      <c r="R75" s="1">
        <v>1</v>
      </c>
      <c r="S75" s="1">
        <f t="shared" si="9"/>
        <v>56</v>
      </c>
      <c r="T75" s="1">
        <v>38</v>
      </c>
      <c r="U75" s="1">
        <v>82</v>
      </c>
      <c r="V75" s="1">
        <v>0</v>
      </c>
      <c r="W75" s="1">
        <v>15</v>
      </c>
      <c r="X75" s="1">
        <v>2</v>
      </c>
      <c r="Y75" s="1">
        <f t="shared" si="10"/>
        <v>137</v>
      </c>
      <c r="Z75" s="1">
        <v>35</v>
      </c>
      <c r="AA75" s="1">
        <v>18</v>
      </c>
      <c r="AB75" s="1">
        <f>+MIT_InfraMR[[#This Row],[Total Pasos Vehiculares a Nivel]]</f>
        <v>137</v>
      </c>
      <c r="AC75" s="1">
        <f t="shared" si="11"/>
        <v>190</v>
      </c>
      <c r="AD75" s="1">
        <v>10</v>
      </c>
      <c r="AE75" s="1">
        <v>21</v>
      </c>
      <c r="AF75" s="1">
        <v>107</v>
      </c>
      <c r="AG75" s="1">
        <f t="shared" si="12"/>
        <v>138</v>
      </c>
      <c r="AH75" s="12">
        <v>46</v>
      </c>
      <c r="AI75" s="12">
        <v>0</v>
      </c>
      <c r="AJ75" s="12">
        <v>133</v>
      </c>
      <c r="AK75" s="12">
        <f t="shared" si="13"/>
        <v>179</v>
      </c>
      <c r="AL75" s="1">
        <v>0</v>
      </c>
      <c r="AM75" s="1">
        <v>18</v>
      </c>
      <c r="AN75" s="1">
        <v>0</v>
      </c>
      <c r="AO75" s="1">
        <f t="shared" si="14"/>
        <v>18</v>
      </c>
      <c r="AP75" s="1">
        <v>285</v>
      </c>
      <c r="AQ75" s="1">
        <v>60</v>
      </c>
      <c r="AR75" s="1">
        <v>0</v>
      </c>
      <c r="AS75" s="1">
        <f>+SUM(MIT_InfraMR[[#This Row],[B.02.1 - Parque de Coches Eléctricos Motrices]:[B.02.3 - Parque de Coches Eléctricos Motrices Tipo R]])</f>
        <v>345</v>
      </c>
      <c r="AT75" s="1">
        <v>0</v>
      </c>
      <c r="AU75" s="1">
        <v>2</v>
      </c>
      <c r="AV75" s="1">
        <v>2</v>
      </c>
      <c r="AW75" s="1">
        <f>+SUM(MIT_InfraMR[[#This Row],[B.03.1 - Parque de Coches Motores Motrices Remolcados]:[B.03.3 - Parque de Coches Motores Motrices Cabina]])</f>
        <v>4</v>
      </c>
      <c r="AX75" s="1">
        <v>29</v>
      </c>
      <c r="AY75" s="1">
        <v>4</v>
      </c>
      <c r="AZ75" s="1">
        <v>0</v>
      </c>
      <c r="BA75" s="1">
        <v>14</v>
      </c>
      <c r="BB75" s="1">
        <v>0</v>
      </c>
      <c r="BC75" s="1">
        <f t="shared" si="15"/>
        <v>47</v>
      </c>
      <c r="BD75" s="1">
        <v>0</v>
      </c>
      <c r="BE75" s="1">
        <v>5</v>
      </c>
      <c r="BF75" s="16">
        <v>1676</v>
      </c>
    </row>
    <row r="76" spans="1:58">
      <c r="A76" s="1">
        <v>1999</v>
      </c>
      <c r="B76" s="1" t="s">
        <v>117</v>
      </c>
      <c r="C76" s="12">
        <v>54.8</v>
      </c>
      <c r="D76" s="12">
        <v>77.59</v>
      </c>
      <c r="E76" s="12">
        <v>0</v>
      </c>
      <c r="F76" s="12">
        <v>52.57</v>
      </c>
      <c r="G76" s="12">
        <f t="shared" si="8"/>
        <v>184.95999999999998</v>
      </c>
      <c r="H76" s="12">
        <f>+MIT_InfraMR[[#This Row],[Total Líneas de Explotación ]]</f>
        <v>184.95999999999998</v>
      </c>
      <c r="I76" s="12">
        <v>196.96800000000002</v>
      </c>
      <c r="J76" s="12">
        <v>209.97</v>
      </c>
      <c r="K76" s="12">
        <v>12.2</v>
      </c>
      <c r="L76" s="12">
        <v>116.54</v>
      </c>
      <c r="M76" s="12">
        <v>8</v>
      </c>
      <c r="N76" s="12">
        <f>+MIT_InfraMR[[#This Row],[A.03.1 -  Longitud de Vías de Explotación No Electrificadas Troncales y Ramales (vía principal) (km)]]+MIT_InfraMR[[#This Row],[A.04.1 -  Longitud de Vías de Explotación Electrificadas Troncales y Ramales (vía principal) (km)]]</f>
        <v>326.51</v>
      </c>
      <c r="O76" s="12">
        <f>+MIT_InfraMR[[#This Row],[Total Vías (excluido Auxiliares)]]</f>
        <v>326.51</v>
      </c>
      <c r="P76" s="1">
        <v>40</v>
      </c>
      <c r="Q76" s="1">
        <v>15</v>
      </c>
      <c r="R76" s="1">
        <v>1</v>
      </c>
      <c r="S76" s="1">
        <f t="shared" si="9"/>
        <v>56</v>
      </c>
      <c r="T76" s="1">
        <v>38</v>
      </c>
      <c r="U76" s="1">
        <v>82</v>
      </c>
      <c r="V76" s="1">
        <v>0</v>
      </c>
      <c r="W76" s="1">
        <v>15</v>
      </c>
      <c r="X76" s="1">
        <v>2</v>
      </c>
      <c r="Y76" s="1">
        <f t="shared" si="10"/>
        <v>137</v>
      </c>
      <c r="Z76" s="1">
        <v>35</v>
      </c>
      <c r="AA76" s="1">
        <v>18</v>
      </c>
      <c r="AB76" s="1">
        <f>+MIT_InfraMR[[#This Row],[Total Pasos Vehiculares a Nivel]]</f>
        <v>137</v>
      </c>
      <c r="AC76" s="1">
        <f t="shared" si="11"/>
        <v>190</v>
      </c>
      <c r="AD76" s="1">
        <v>10</v>
      </c>
      <c r="AE76" s="1">
        <v>21</v>
      </c>
      <c r="AF76" s="1">
        <v>107</v>
      </c>
      <c r="AG76" s="1">
        <f t="shared" si="12"/>
        <v>138</v>
      </c>
      <c r="AH76" s="12">
        <v>46</v>
      </c>
      <c r="AI76" s="12">
        <v>0</v>
      </c>
      <c r="AJ76" s="12">
        <v>133</v>
      </c>
      <c r="AK76" s="12">
        <f t="shared" si="13"/>
        <v>179</v>
      </c>
      <c r="AL76" s="1">
        <v>0</v>
      </c>
      <c r="AM76" s="1">
        <v>18</v>
      </c>
      <c r="AN76" s="1">
        <v>0</v>
      </c>
      <c r="AO76" s="1">
        <f t="shared" si="14"/>
        <v>18</v>
      </c>
      <c r="AP76" s="1">
        <v>285</v>
      </c>
      <c r="AQ76" s="1">
        <v>60</v>
      </c>
      <c r="AR76" s="1">
        <v>0</v>
      </c>
      <c r="AS76" s="1">
        <f>+SUM(MIT_InfraMR[[#This Row],[B.02.1 - Parque de Coches Eléctricos Motrices]:[B.02.3 - Parque de Coches Eléctricos Motrices Tipo R]])</f>
        <v>345</v>
      </c>
      <c r="AT76" s="1">
        <v>0</v>
      </c>
      <c r="AU76" s="1">
        <v>2</v>
      </c>
      <c r="AV76" s="1">
        <v>2</v>
      </c>
      <c r="AW76" s="1">
        <f>+SUM(MIT_InfraMR[[#This Row],[B.03.1 - Parque de Coches Motores Motrices Remolcados]:[B.03.3 - Parque de Coches Motores Motrices Cabina]])</f>
        <v>4</v>
      </c>
      <c r="AX76" s="1">
        <v>29</v>
      </c>
      <c r="AY76" s="1">
        <v>4</v>
      </c>
      <c r="AZ76" s="1">
        <v>0</v>
      </c>
      <c r="BA76" s="1">
        <v>14</v>
      </c>
      <c r="BB76" s="1">
        <v>0</v>
      </c>
      <c r="BC76" s="1">
        <f t="shared" si="15"/>
        <v>47</v>
      </c>
      <c r="BD76" s="1">
        <v>0</v>
      </c>
      <c r="BE76" s="1">
        <v>5</v>
      </c>
      <c r="BF76" s="16">
        <v>1676</v>
      </c>
    </row>
    <row r="77" spans="1:58">
      <c r="A77" s="1">
        <v>1999</v>
      </c>
      <c r="B77" s="1" t="s">
        <v>118</v>
      </c>
      <c r="C77" s="12">
        <v>54.8</v>
      </c>
      <c r="D77" s="12">
        <v>77.59</v>
      </c>
      <c r="E77" s="12">
        <v>0</v>
      </c>
      <c r="F77" s="12">
        <v>52.57</v>
      </c>
      <c r="G77" s="12">
        <f t="shared" si="8"/>
        <v>184.95999999999998</v>
      </c>
      <c r="H77" s="12">
        <f>+MIT_InfraMR[[#This Row],[Total Líneas de Explotación ]]</f>
        <v>184.95999999999998</v>
      </c>
      <c r="I77" s="12">
        <v>196.96800000000002</v>
      </c>
      <c r="J77" s="12">
        <v>209.97</v>
      </c>
      <c r="K77" s="12">
        <v>12.2</v>
      </c>
      <c r="L77" s="12">
        <v>116.54</v>
      </c>
      <c r="M77" s="12">
        <v>8</v>
      </c>
      <c r="N77" s="12">
        <f>+MIT_InfraMR[[#This Row],[A.03.1 -  Longitud de Vías de Explotación No Electrificadas Troncales y Ramales (vía principal) (km)]]+MIT_InfraMR[[#This Row],[A.04.1 -  Longitud de Vías de Explotación Electrificadas Troncales y Ramales (vía principal) (km)]]</f>
        <v>326.51</v>
      </c>
      <c r="O77" s="12">
        <f>+MIT_InfraMR[[#This Row],[Total Vías (excluido Auxiliares)]]</f>
        <v>326.51</v>
      </c>
      <c r="P77" s="1">
        <v>40</v>
      </c>
      <c r="Q77" s="1">
        <v>15</v>
      </c>
      <c r="R77" s="1">
        <v>1</v>
      </c>
      <c r="S77" s="1">
        <f t="shared" si="9"/>
        <v>56</v>
      </c>
      <c r="T77" s="1">
        <v>38</v>
      </c>
      <c r="U77" s="1">
        <v>82</v>
      </c>
      <c r="V77" s="1">
        <v>0</v>
      </c>
      <c r="W77" s="1">
        <v>15</v>
      </c>
      <c r="X77" s="1">
        <v>2</v>
      </c>
      <c r="Y77" s="1">
        <f t="shared" si="10"/>
        <v>137</v>
      </c>
      <c r="Z77" s="1">
        <v>35</v>
      </c>
      <c r="AA77" s="1">
        <v>18</v>
      </c>
      <c r="AB77" s="1">
        <f>+MIT_InfraMR[[#This Row],[Total Pasos Vehiculares a Nivel]]</f>
        <v>137</v>
      </c>
      <c r="AC77" s="1">
        <f t="shared" si="11"/>
        <v>190</v>
      </c>
      <c r="AD77" s="1">
        <v>10</v>
      </c>
      <c r="AE77" s="1">
        <v>21</v>
      </c>
      <c r="AF77" s="1">
        <v>107</v>
      </c>
      <c r="AG77" s="1">
        <f t="shared" si="12"/>
        <v>138</v>
      </c>
      <c r="AH77" s="12">
        <v>46</v>
      </c>
      <c r="AI77" s="12">
        <v>0</v>
      </c>
      <c r="AJ77" s="12">
        <v>133</v>
      </c>
      <c r="AK77" s="12">
        <f t="shared" si="13"/>
        <v>179</v>
      </c>
      <c r="AL77" s="1">
        <v>0</v>
      </c>
      <c r="AM77" s="1">
        <v>18</v>
      </c>
      <c r="AN77" s="1">
        <v>0</v>
      </c>
      <c r="AO77" s="1">
        <f t="shared" si="14"/>
        <v>18</v>
      </c>
      <c r="AP77" s="1">
        <v>285</v>
      </c>
      <c r="AQ77" s="1">
        <v>60</v>
      </c>
      <c r="AR77" s="1">
        <v>0</v>
      </c>
      <c r="AS77" s="1">
        <f>+SUM(MIT_InfraMR[[#This Row],[B.02.1 - Parque de Coches Eléctricos Motrices]:[B.02.3 - Parque de Coches Eléctricos Motrices Tipo R]])</f>
        <v>345</v>
      </c>
      <c r="AT77" s="1">
        <v>0</v>
      </c>
      <c r="AU77" s="1">
        <v>2</v>
      </c>
      <c r="AV77" s="1">
        <v>2</v>
      </c>
      <c r="AW77" s="1">
        <f>+SUM(MIT_InfraMR[[#This Row],[B.03.1 - Parque de Coches Motores Motrices Remolcados]:[B.03.3 - Parque de Coches Motores Motrices Cabina]])</f>
        <v>4</v>
      </c>
      <c r="AX77" s="1">
        <v>29</v>
      </c>
      <c r="AY77" s="1">
        <v>4</v>
      </c>
      <c r="AZ77" s="1">
        <v>0</v>
      </c>
      <c r="BA77" s="1">
        <v>14</v>
      </c>
      <c r="BB77" s="1">
        <v>0</v>
      </c>
      <c r="BC77" s="1">
        <f t="shared" si="15"/>
        <v>47</v>
      </c>
      <c r="BD77" s="1">
        <v>0</v>
      </c>
      <c r="BE77" s="1">
        <v>5</v>
      </c>
      <c r="BF77" s="16">
        <v>1676</v>
      </c>
    </row>
    <row r="78" spans="1:58">
      <c r="A78" s="1">
        <v>1999</v>
      </c>
      <c r="B78" s="1" t="s">
        <v>119</v>
      </c>
      <c r="C78" s="12">
        <v>54.8</v>
      </c>
      <c r="D78" s="12">
        <v>77.59</v>
      </c>
      <c r="E78" s="12">
        <v>0</v>
      </c>
      <c r="F78" s="12">
        <v>52.57</v>
      </c>
      <c r="G78" s="12">
        <f t="shared" si="8"/>
        <v>184.95999999999998</v>
      </c>
      <c r="H78" s="12">
        <f>+MIT_InfraMR[[#This Row],[Total Líneas de Explotación ]]</f>
        <v>184.95999999999998</v>
      </c>
      <c r="I78" s="12">
        <v>196.96800000000002</v>
      </c>
      <c r="J78" s="12">
        <v>209.97</v>
      </c>
      <c r="K78" s="12">
        <v>12.2</v>
      </c>
      <c r="L78" s="12">
        <v>116.54</v>
      </c>
      <c r="M78" s="12">
        <v>8</v>
      </c>
      <c r="N78" s="12">
        <f>+MIT_InfraMR[[#This Row],[A.03.1 -  Longitud de Vías de Explotación No Electrificadas Troncales y Ramales (vía principal) (km)]]+MIT_InfraMR[[#This Row],[A.04.1 -  Longitud de Vías de Explotación Electrificadas Troncales y Ramales (vía principal) (km)]]</f>
        <v>326.51</v>
      </c>
      <c r="O78" s="12">
        <f>+MIT_InfraMR[[#This Row],[Total Vías (excluido Auxiliares)]]</f>
        <v>326.51</v>
      </c>
      <c r="P78" s="1">
        <v>40</v>
      </c>
      <c r="Q78" s="1">
        <v>15</v>
      </c>
      <c r="R78" s="1">
        <v>1</v>
      </c>
      <c r="S78" s="1">
        <f t="shared" si="9"/>
        <v>56</v>
      </c>
      <c r="T78" s="1">
        <v>38</v>
      </c>
      <c r="U78" s="1">
        <v>82</v>
      </c>
      <c r="V78" s="1">
        <v>0</v>
      </c>
      <c r="W78" s="1">
        <v>15</v>
      </c>
      <c r="X78" s="1">
        <v>2</v>
      </c>
      <c r="Y78" s="1">
        <f t="shared" si="10"/>
        <v>137</v>
      </c>
      <c r="Z78" s="1">
        <v>35</v>
      </c>
      <c r="AA78" s="1">
        <v>18</v>
      </c>
      <c r="AB78" s="1">
        <f>+MIT_InfraMR[[#This Row],[Total Pasos Vehiculares a Nivel]]</f>
        <v>137</v>
      </c>
      <c r="AC78" s="1">
        <f t="shared" si="11"/>
        <v>190</v>
      </c>
      <c r="AD78" s="1">
        <v>10</v>
      </c>
      <c r="AE78" s="1">
        <v>21</v>
      </c>
      <c r="AF78" s="1">
        <v>107</v>
      </c>
      <c r="AG78" s="1">
        <f t="shared" si="12"/>
        <v>138</v>
      </c>
      <c r="AH78" s="12">
        <v>46</v>
      </c>
      <c r="AI78" s="12">
        <v>0</v>
      </c>
      <c r="AJ78" s="12">
        <v>133</v>
      </c>
      <c r="AK78" s="12">
        <f t="shared" si="13"/>
        <v>179</v>
      </c>
      <c r="AL78" s="1">
        <v>0</v>
      </c>
      <c r="AM78" s="1">
        <v>18</v>
      </c>
      <c r="AN78" s="1">
        <v>0</v>
      </c>
      <c r="AO78" s="1">
        <f t="shared" si="14"/>
        <v>18</v>
      </c>
      <c r="AP78" s="1">
        <v>285</v>
      </c>
      <c r="AQ78" s="1">
        <v>60</v>
      </c>
      <c r="AR78" s="1">
        <v>0</v>
      </c>
      <c r="AS78" s="1">
        <f>+SUM(MIT_InfraMR[[#This Row],[B.02.1 - Parque de Coches Eléctricos Motrices]:[B.02.3 - Parque de Coches Eléctricos Motrices Tipo R]])</f>
        <v>345</v>
      </c>
      <c r="AT78" s="1">
        <v>0</v>
      </c>
      <c r="AU78" s="1">
        <v>2</v>
      </c>
      <c r="AV78" s="1">
        <v>2</v>
      </c>
      <c r="AW78" s="1">
        <f>+SUM(MIT_InfraMR[[#This Row],[B.03.1 - Parque de Coches Motores Motrices Remolcados]:[B.03.3 - Parque de Coches Motores Motrices Cabina]])</f>
        <v>4</v>
      </c>
      <c r="AX78" s="1">
        <v>29</v>
      </c>
      <c r="AY78" s="1">
        <v>4</v>
      </c>
      <c r="AZ78" s="1">
        <v>0</v>
      </c>
      <c r="BA78" s="1">
        <v>14</v>
      </c>
      <c r="BB78" s="1">
        <v>0</v>
      </c>
      <c r="BC78" s="1">
        <f t="shared" si="15"/>
        <v>47</v>
      </c>
      <c r="BD78" s="1">
        <v>0</v>
      </c>
      <c r="BE78" s="1">
        <v>5</v>
      </c>
      <c r="BF78" s="16">
        <v>1676</v>
      </c>
    </row>
    <row r="79" spans="1:58">
      <c r="A79" s="1">
        <v>1999</v>
      </c>
      <c r="B79" s="1" t="s">
        <v>120</v>
      </c>
      <c r="C79" s="12">
        <v>54.8</v>
      </c>
      <c r="D79" s="12">
        <v>77.59</v>
      </c>
      <c r="E79" s="12">
        <v>0</v>
      </c>
      <c r="F79" s="12">
        <v>52.57</v>
      </c>
      <c r="G79" s="12">
        <f t="shared" si="8"/>
        <v>184.95999999999998</v>
      </c>
      <c r="H79" s="12">
        <f>+MIT_InfraMR[[#This Row],[Total Líneas de Explotación ]]</f>
        <v>184.95999999999998</v>
      </c>
      <c r="I79" s="12">
        <v>196.96800000000002</v>
      </c>
      <c r="J79" s="12">
        <v>209.97</v>
      </c>
      <c r="K79" s="12">
        <v>12.2</v>
      </c>
      <c r="L79" s="12">
        <v>116.54</v>
      </c>
      <c r="M79" s="12">
        <v>8</v>
      </c>
      <c r="N79" s="12">
        <f>+MIT_InfraMR[[#This Row],[A.03.1 -  Longitud de Vías de Explotación No Electrificadas Troncales y Ramales (vía principal) (km)]]+MIT_InfraMR[[#This Row],[A.04.1 -  Longitud de Vías de Explotación Electrificadas Troncales y Ramales (vía principal) (km)]]</f>
        <v>326.51</v>
      </c>
      <c r="O79" s="12">
        <f>+MIT_InfraMR[[#This Row],[Total Vías (excluido Auxiliares)]]</f>
        <v>326.51</v>
      </c>
      <c r="P79" s="1">
        <v>40</v>
      </c>
      <c r="Q79" s="1">
        <v>15</v>
      </c>
      <c r="R79" s="1">
        <v>1</v>
      </c>
      <c r="S79" s="1">
        <f t="shared" si="9"/>
        <v>56</v>
      </c>
      <c r="T79" s="1">
        <v>38</v>
      </c>
      <c r="U79" s="1">
        <v>82</v>
      </c>
      <c r="V79" s="1">
        <v>0</v>
      </c>
      <c r="W79" s="1">
        <v>15</v>
      </c>
      <c r="X79" s="1">
        <v>2</v>
      </c>
      <c r="Y79" s="1">
        <f t="shared" si="10"/>
        <v>137</v>
      </c>
      <c r="Z79" s="1">
        <v>35</v>
      </c>
      <c r="AA79" s="1">
        <v>18</v>
      </c>
      <c r="AB79" s="1">
        <f>+MIT_InfraMR[[#This Row],[Total Pasos Vehiculares a Nivel]]</f>
        <v>137</v>
      </c>
      <c r="AC79" s="1">
        <f t="shared" si="11"/>
        <v>190</v>
      </c>
      <c r="AD79" s="1">
        <v>10</v>
      </c>
      <c r="AE79" s="1">
        <v>21</v>
      </c>
      <c r="AF79" s="1">
        <v>107</v>
      </c>
      <c r="AG79" s="1">
        <f t="shared" si="12"/>
        <v>138</v>
      </c>
      <c r="AH79" s="12">
        <v>46</v>
      </c>
      <c r="AI79" s="12">
        <v>0</v>
      </c>
      <c r="AJ79" s="12">
        <v>133</v>
      </c>
      <c r="AK79" s="12">
        <f t="shared" si="13"/>
        <v>179</v>
      </c>
      <c r="AL79" s="1">
        <v>0</v>
      </c>
      <c r="AM79" s="1">
        <v>18</v>
      </c>
      <c r="AN79" s="1">
        <v>0</v>
      </c>
      <c r="AO79" s="1">
        <f t="shared" si="14"/>
        <v>18</v>
      </c>
      <c r="AP79" s="1">
        <v>285</v>
      </c>
      <c r="AQ79" s="1">
        <v>60</v>
      </c>
      <c r="AR79" s="1">
        <v>0</v>
      </c>
      <c r="AS79" s="1">
        <f>+SUM(MIT_InfraMR[[#This Row],[B.02.1 - Parque de Coches Eléctricos Motrices]:[B.02.3 - Parque de Coches Eléctricos Motrices Tipo R]])</f>
        <v>345</v>
      </c>
      <c r="AT79" s="1">
        <v>0</v>
      </c>
      <c r="AU79" s="1">
        <v>2</v>
      </c>
      <c r="AV79" s="1">
        <v>2</v>
      </c>
      <c r="AW79" s="1">
        <f>+SUM(MIT_InfraMR[[#This Row],[B.03.1 - Parque de Coches Motores Motrices Remolcados]:[B.03.3 - Parque de Coches Motores Motrices Cabina]])</f>
        <v>4</v>
      </c>
      <c r="AX79" s="1">
        <v>29</v>
      </c>
      <c r="AY79" s="1">
        <v>4</v>
      </c>
      <c r="AZ79" s="1">
        <v>0</v>
      </c>
      <c r="BA79" s="1">
        <v>14</v>
      </c>
      <c r="BB79" s="1">
        <v>0</v>
      </c>
      <c r="BC79" s="1">
        <f t="shared" si="15"/>
        <v>47</v>
      </c>
      <c r="BD79" s="1">
        <v>0</v>
      </c>
      <c r="BE79" s="1">
        <v>5</v>
      </c>
      <c r="BF79" s="16">
        <v>1676</v>
      </c>
    </row>
    <row r="80" spans="1:58">
      <c r="A80" s="1">
        <v>1999</v>
      </c>
      <c r="B80" s="1" t="s">
        <v>121</v>
      </c>
      <c r="C80" s="12">
        <v>54.8</v>
      </c>
      <c r="D80" s="12">
        <v>77.59</v>
      </c>
      <c r="E80" s="12">
        <v>0</v>
      </c>
      <c r="F80" s="12">
        <v>52.57</v>
      </c>
      <c r="G80" s="12">
        <f t="shared" si="8"/>
        <v>184.95999999999998</v>
      </c>
      <c r="H80" s="12">
        <f>+MIT_InfraMR[[#This Row],[Total Líneas de Explotación ]]</f>
        <v>184.95999999999998</v>
      </c>
      <c r="I80" s="12">
        <v>196.96800000000002</v>
      </c>
      <c r="J80" s="12">
        <v>209.97</v>
      </c>
      <c r="K80" s="12">
        <v>12.2</v>
      </c>
      <c r="L80" s="12">
        <v>116.54</v>
      </c>
      <c r="M80" s="12">
        <v>8</v>
      </c>
      <c r="N80" s="12">
        <f>+MIT_InfraMR[[#This Row],[A.03.1 -  Longitud de Vías de Explotación No Electrificadas Troncales y Ramales (vía principal) (km)]]+MIT_InfraMR[[#This Row],[A.04.1 -  Longitud de Vías de Explotación Electrificadas Troncales y Ramales (vía principal) (km)]]</f>
        <v>326.51</v>
      </c>
      <c r="O80" s="12">
        <f>+MIT_InfraMR[[#This Row],[Total Vías (excluido Auxiliares)]]</f>
        <v>326.51</v>
      </c>
      <c r="P80" s="1">
        <v>40</v>
      </c>
      <c r="Q80" s="1">
        <v>15</v>
      </c>
      <c r="R80" s="1">
        <v>1</v>
      </c>
      <c r="S80" s="1">
        <f t="shared" si="9"/>
        <v>56</v>
      </c>
      <c r="T80" s="1">
        <v>38</v>
      </c>
      <c r="U80" s="1">
        <v>82</v>
      </c>
      <c r="V80" s="1">
        <v>0</v>
      </c>
      <c r="W80" s="1">
        <v>15</v>
      </c>
      <c r="X80" s="1">
        <v>2</v>
      </c>
      <c r="Y80" s="1">
        <f t="shared" si="10"/>
        <v>137</v>
      </c>
      <c r="Z80" s="1">
        <v>35</v>
      </c>
      <c r="AA80" s="1">
        <v>18</v>
      </c>
      <c r="AB80" s="1">
        <f>+MIT_InfraMR[[#This Row],[Total Pasos Vehiculares a Nivel]]</f>
        <v>137</v>
      </c>
      <c r="AC80" s="1">
        <f t="shared" si="11"/>
        <v>190</v>
      </c>
      <c r="AD80" s="1">
        <v>10</v>
      </c>
      <c r="AE80" s="1">
        <v>21</v>
      </c>
      <c r="AF80" s="1">
        <v>107</v>
      </c>
      <c r="AG80" s="1">
        <f t="shared" si="12"/>
        <v>138</v>
      </c>
      <c r="AH80" s="12">
        <v>46</v>
      </c>
      <c r="AI80" s="12">
        <v>0</v>
      </c>
      <c r="AJ80" s="12">
        <v>133</v>
      </c>
      <c r="AK80" s="12">
        <f t="shared" si="13"/>
        <v>179</v>
      </c>
      <c r="AL80" s="1">
        <v>0</v>
      </c>
      <c r="AM80" s="1">
        <v>18</v>
      </c>
      <c r="AN80" s="1">
        <v>0</v>
      </c>
      <c r="AO80" s="1">
        <f t="shared" si="14"/>
        <v>18</v>
      </c>
      <c r="AP80" s="1">
        <v>285</v>
      </c>
      <c r="AQ80" s="1">
        <v>60</v>
      </c>
      <c r="AR80" s="1">
        <v>0</v>
      </c>
      <c r="AS80" s="1">
        <f>+SUM(MIT_InfraMR[[#This Row],[B.02.1 - Parque de Coches Eléctricos Motrices]:[B.02.3 - Parque de Coches Eléctricos Motrices Tipo R]])</f>
        <v>345</v>
      </c>
      <c r="AT80" s="1">
        <v>0</v>
      </c>
      <c r="AU80" s="1">
        <v>2</v>
      </c>
      <c r="AV80" s="1">
        <v>2</v>
      </c>
      <c r="AW80" s="1">
        <f>+SUM(MIT_InfraMR[[#This Row],[B.03.1 - Parque de Coches Motores Motrices Remolcados]:[B.03.3 - Parque de Coches Motores Motrices Cabina]])</f>
        <v>4</v>
      </c>
      <c r="AX80" s="1">
        <v>29</v>
      </c>
      <c r="AY80" s="1">
        <v>4</v>
      </c>
      <c r="AZ80" s="1">
        <v>0</v>
      </c>
      <c r="BA80" s="1">
        <v>14</v>
      </c>
      <c r="BB80" s="1">
        <v>0</v>
      </c>
      <c r="BC80" s="1">
        <f t="shared" si="15"/>
        <v>47</v>
      </c>
      <c r="BD80" s="1">
        <v>0</v>
      </c>
      <c r="BE80" s="1">
        <v>5</v>
      </c>
      <c r="BF80" s="16">
        <v>1676</v>
      </c>
    </row>
    <row r="81" spans="1:58">
      <c r="A81" s="1">
        <v>1999</v>
      </c>
      <c r="B81" s="1" t="s">
        <v>122</v>
      </c>
      <c r="C81" s="12">
        <v>54.8</v>
      </c>
      <c r="D81" s="12">
        <v>77.59</v>
      </c>
      <c r="E81" s="12">
        <v>0</v>
      </c>
      <c r="F81" s="12">
        <v>52.57</v>
      </c>
      <c r="G81" s="12">
        <f t="shared" si="8"/>
        <v>184.95999999999998</v>
      </c>
      <c r="H81" s="12">
        <f>+MIT_InfraMR[[#This Row],[Total Líneas de Explotación ]]</f>
        <v>184.95999999999998</v>
      </c>
      <c r="I81" s="12">
        <v>196.96800000000002</v>
      </c>
      <c r="J81" s="12">
        <v>209.97</v>
      </c>
      <c r="K81" s="12">
        <v>12.2</v>
      </c>
      <c r="L81" s="12">
        <v>116.54</v>
      </c>
      <c r="M81" s="12">
        <v>8</v>
      </c>
      <c r="N81" s="12">
        <f>+MIT_InfraMR[[#This Row],[A.03.1 -  Longitud de Vías de Explotación No Electrificadas Troncales y Ramales (vía principal) (km)]]+MIT_InfraMR[[#This Row],[A.04.1 -  Longitud de Vías de Explotación Electrificadas Troncales y Ramales (vía principal) (km)]]</f>
        <v>326.51</v>
      </c>
      <c r="O81" s="12">
        <f>+MIT_InfraMR[[#This Row],[Total Vías (excluido Auxiliares)]]</f>
        <v>326.51</v>
      </c>
      <c r="P81" s="1">
        <v>40</v>
      </c>
      <c r="Q81" s="1">
        <v>15</v>
      </c>
      <c r="R81" s="1">
        <v>1</v>
      </c>
      <c r="S81" s="1">
        <f t="shared" si="9"/>
        <v>56</v>
      </c>
      <c r="T81" s="1">
        <v>38</v>
      </c>
      <c r="U81" s="1">
        <v>82</v>
      </c>
      <c r="V81" s="1">
        <v>0</v>
      </c>
      <c r="W81" s="1">
        <v>15</v>
      </c>
      <c r="X81" s="1">
        <v>2</v>
      </c>
      <c r="Y81" s="1">
        <f t="shared" si="10"/>
        <v>137</v>
      </c>
      <c r="Z81" s="1">
        <v>35</v>
      </c>
      <c r="AA81" s="1">
        <v>18</v>
      </c>
      <c r="AB81" s="1">
        <f>+MIT_InfraMR[[#This Row],[Total Pasos Vehiculares a Nivel]]</f>
        <v>137</v>
      </c>
      <c r="AC81" s="1">
        <f t="shared" si="11"/>
        <v>190</v>
      </c>
      <c r="AD81" s="1">
        <v>10</v>
      </c>
      <c r="AE81" s="1">
        <v>21</v>
      </c>
      <c r="AF81" s="1">
        <v>107</v>
      </c>
      <c r="AG81" s="1">
        <f t="shared" si="12"/>
        <v>138</v>
      </c>
      <c r="AH81" s="12">
        <v>46</v>
      </c>
      <c r="AI81" s="12">
        <v>0</v>
      </c>
      <c r="AJ81" s="12">
        <v>133</v>
      </c>
      <c r="AK81" s="12">
        <f t="shared" si="13"/>
        <v>179</v>
      </c>
      <c r="AL81" s="1">
        <v>0</v>
      </c>
      <c r="AM81" s="1">
        <v>18</v>
      </c>
      <c r="AN81" s="1">
        <v>0</v>
      </c>
      <c r="AO81" s="1">
        <f t="shared" si="14"/>
        <v>18</v>
      </c>
      <c r="AP81" s="1">
        <v>285</v>
      </c>
      <c r="AQ81" s="1">
        <v>60</v>
      </c>
      <c r="AR81" s="1">
        <v>0</v>
      </c>
      <c r="AS81" s="1">
        <f>+SUM(MIT_InfraMR[[#This Row],[B.02.1 - Parque de Coches Eléctricos Motrices]:[B.02.3 - Parque de Coches Eléctricos Motrices Tipo R]])</f>
        <v>345</v>
      </c>
      <c r="AT81" s="1">
        <v>0</v>
      </c>
      <c r="AU81" s="1">
        <v>2</v>
      </c>
      <c r="AV81" s="1">
        <v>2</v>
      </c>
      <c r="AW81" s="1">
        <f>+SUM(MIT_InfraMR[[#This Row],[B.03.1 - Parque de Coches Motores Motrices Remolcados]:[B.03.3 - Parque de Coches Motores Motrices Cabina]])</f>
        <v>4</v>
      </c>
      <c r="AX81" s="1">
        <v>29</v>
      </c>
      <c r="AY81" s="1">
        <v>4</v>
      </c>
      <c r="AZ81" s="1">
        <v>0</v>
      </c>
      <c r="BA81" s="1">
        <v>14</v>
      </c>
      <c r="BB81" s="1">
        <v>0</v>
      </c>
      <c r="BC81" s="1">
        <f t="shared" si="15"/>
        <v>47</v>
      </c>
      <c r="BD81" s="1">
        <v>0</v>
      </c>
      <c r="BE81" s="1">
        <v>5</v>
      </c>
      <c r="BF81" s="16">
        <v>1676</v>
      </c>
    </row>
    <row r="82" spans="1:58">
      <c r="A82" s="1">
        <v>1999</v>
      </c>
      <c r="B82" s="1" t="s">
        <v>123</v>
      </c>
      <c r="C82" s="12">
        <v>54.8</v>
      </c>
      <c r="D82" s="12">
        <v>77.59</v>
      </c>
      <c r="E82" s="12">
        <v>0</v>
      </c>
      <c r="F82" s="12">
        <v>52.57</v>
      </c>
      <c r="G82" s="12">
        <f t="shared" si="8"/>
        <v>184.95999999999998</v>
      </c>
      <c r="H82" s="12">
        <f>+MIT_InfraMR[[#This Row],[Total Líneas de Explotación ]]</f>
        <v>184.95999999999998</v>
      </c>
      <c r="I82" s="12">
        <v>196.96800000000002</v>
      </c>
      <c r="J82" s="12">
        <v>209.97</v>
      </c>
      <c r="K82" s="12">
        <v>12.2</v>
      </c>
      <c r="L82" s="12">
        <v>116.54</v>
      </c>
      <c r="M82" s="12">
        <v>8</v>
      </c>
      <c r="N82" s="12">
        <f>+MIT_InfraMR[[#This Row],[A.03.1 -  Longitud de Vías de Explotación No Electrificadas Troncales y Ramales (vía principal) (km)]]+MIT_InfraMR[[#This Row],[A.04.1 -  Longitud de Vías de Explotación Electrificadas Troncales y Ramales (vía principal) (km)]]</f>
        <v>326.51</v>
      </c>
      <c r="O82" s="12">
        <f>+MIT_InfraMR[[#This Row],[Total Vías (excluido Auxiliares)]]</f>
        <v>326.51</v>
      </c>
      <c r="P82" s="1">
        <v>40</v>
      </c>
      <c r="Q82" s="1">
        <v>15</v>
      </c>
      <c r="R82" s="1">
        <v>1</v>
      </c>
      <c r="S82" s="1">
        <f t="shared" si="9"/>
        <v>56</v>
      </c>
      <c r="T82" s="1">
        <v>38</v>
      </c>
      <c r="U82" s="1">
        <v>82</v>
      </c>
      <c r="V82" s="1">
        <v>0</v>
      </c>
      <c r="W82" s="1">
        <v>15</v>
      </c>
      <c r="X82" s="1">
        <v>2</v>
      </c>
      <c r="Y82" s="1">
        <f t="shared" si="10"/>
        <v>137</v>
      </c>
      <c r="Z82" s="1">
        <v>35</v>
      </c>
      <c r="AA82" s="1">
        <v>18</v>
      </c>
      <c r="AB82" s="1">
        <f>+MIT_InfraMR[[#This Row],[Total Pasos Vehiculares a Nivel]]</f>
        <v>137</v>
      </c>
      <c r="AC82" s="1">
        <f t="shared" si="11"/>
        <v>190</v>
      </c>
      <c r="AD82" s="1">
        <v>10</v>
      </c>
      <c r="AE82" s="1">
        <v>21</v>
      </c>
      <c r="AF82" s="1">
        <v>107</v>
      </c>
      <c r="AG82" s="1">
        <f t="shared" si="12"/>
        <v>138</v>
      </c>
      <c r="AH82" s="12">
        <v>46</v>
      </c>
      <c r="AI82" s="12">
        <v>0</v>
      </c>
      <c r="AJ82" s="12">
        <v>133</v>
      </c>
      <c r="AK82" s="12">
        <f t="shared" si="13"/>
        <v>179</v>
      </c>
      <c r="AL82" s="1">
        <v>0</v>
      </c>
      <c r="AM82" s="1">
        <v>18</v>
      </c>
      <c r="AN82" s="1">
        <v>0</v>
      </c>
      <c r="AO82" s="1">
        <f t="shared" si="14"/>
        <v>18</v>
      </c>
      <c r="AP82" s="1">
        <v>285</v>
      </c>
      <c r="AQ82" s="1">
        <v>60</v>
      </c>
      <c r="AR82" s="1">
        <v>0</v>
      </c>
      <c r="AS82" s="1">
        <f>+SUM(MIT_InfraMR[[#This Row],[B.02.1 - Parque de Coches Eléctricos Motrices]:[B.02.3 - Parque de Coches Eléctricos Motrices Tipo R]])</f>
        <v>345</v>
      </c>
      <c r="AT82" s="1">
        <v>0</v>
      </c>
      <c r="AU82" s="1">
        <v>2</v>
      </c>
      <c r="AV82" s="1">
        <v>2</v>
      </c>
      <c r="AW82" s="1">
        <f>+SUM(MIT_InfraMR[[#This Row],[B.03.1 - Parque de Coches Motores Motrices Remolcados]:[B.03.3 - Parque de Coches Motores Motrices Cabina]])</f>
        <v>4</v>
      </c>
      <c r="AX82" s="1">
        <v>29</v>
      </c>
      <c r="AY82" s="1">
        <v>4</v>
      </c>
      <c r="AZ82" s="1">
        <v>0</v>
      </c>
      <c r="BA82" s="1">
        <v>14</v>
      </c>
      <c r="BB82" s="1">
        <v>0</v>
      </c>
      <c r="BC82" s="1">
        <f t="shared" si="15"/>
        <v>47</v>
      </c>
      <c r="BD82" s="1">
        <v>0</v>
      </c>
      <c r="BE82" s="1">
        <v>5</v>
      </c>
      <c r="BF82" s="16">
        <v>1676</v>
      </c>
    </row>
    <row r="83" spans="1:58">
      <c r="A83" s="1">
        <v>1999</v>
      </c>
      <c r="B83" s="1" t="s">
        <v>124</v>
      </c>
      <c r="C83" s="12">
        <v>54.8</v>
      </c>
      <c r="D83" s="12">
        <v>77.59</v>
      </c>
      <c r="E83" s="12">
        <v>0</v>
      </c>
      <c r="F83" s="12">
        <v>52.57</v>
      </c>
      <c r="G83" s="12">
        <f t="shared" si="8"/>
        <v>184.95999999999998</v>
      </c>
      <c r="H83" s="12">
        <f>+MIT_InfraMR[[#This Row],[Total Líneas de Explotación ]]</f>
        <v>184.95999999999998</v>
      </c>
      <c r="I83" s="12">
        <v>196.96800000000002</v>
      </c>
      <c r="J83" s="12">
        <v>209.97</v>
      </c>
      <c r="K83" s="12">
        <v>12.2</v>
      </c>
      <c r="L83" s="12">
        <v>116.54</v>
      </c>
      <c r="M83" s="12">
        <v>8</v>
      </c>
      <c r="N83" s="12">
        <f>+MIT_InfraMR[[#This Row],[A.03.1 -  Longitud de Vías de Explotación No Electrificadas Troncales y Ramales (vía principal) (km)]]+MIT_InfraMR[[#This Row],[A.04.1 -  Longitud de Vías de Explotación Electrificadas Troncales y Ramales (vía principal) (km)]]</f>
        <v>326.51</v>
      </c>
      <c r="O83" s="12">
        <f>+MIT_InfraMR[[#This Row],[Total Vías (excluido Auxiliares)]]</f>
        <v>326.51</v>
      </c>
      <c r="P83" s="1">
        <v>40</v>
      </c>
      <c r="Q83" s="1">
        <v>15</v>
      </c>
      <c r="R83" s="1">
        <v>1</v>
      </c>
      <c r="S83" s="1">
        <f t="shared" si="9"/>
        <v>56</v>
      </c>
      <c r="T83" s="1">
        <v>38</v>
      </c>
      <c r="U83" s="1">
        <v>82</v>
      </c>
      <c r="V83" s="1">
        <v>0</v>
      </c>
      <c r="W83" s="1">
        <v>15</v>
      </c>
      <c r="X83" s="1">
        <v>2</v>
      </c>
      <c r="Y83" s="1">
        <f t="shared" si="10"/>
        <v>137</v>
      </c>
      <c r="Z83" s="1">
        <v>35</v>
      </c>
      <c r="AA83" s="1">
        <v>18</v>
      </c>
      <c r="AB83" s="1">
        <f>+MIT_InfraMR[[#This Row],[Total Pasos Vehiculares a Nivel]]</f>
        <v>137</v>
      </c>
      <c r="AC83" s="1">
        <f t="shared" si="11"/>
        <v>190</v>
      </c>
      <c r="AD83" s="1">
        <v>10</v>
      </c>
      <c r="AE83" s="1">
        <v>21</v>
      </c>
      <c r="AF83" s="1">
        <v>107</v>
      </c>
      <c r="AG83" s="1">
        <f t="shared" si="12"/>
        <v>138</v>
      </c>
      <c r="AH83" s="12">
        <v>46</v>
      </c>
      <c r="AI83" s="12">
        <v>0</v>
      </c>
      <c r="AJ83" s="12">
        <v>133</v>
      </c>
      <c r="AK83" s="12">
        <f t="shared" si="13"/>
        <v>179</v>
      </c>
      <c r="AL83" s="1">
        <v>0</v>
      </c>
      <c r="AM83" s="1">
        <v>18</v>
      </c>
      <c r="AN83" s="1">
        <v>0</v>
      </c>
      <c r="AO83" s="1">
        <f t="shared" si="14"/>
        <v>18</v>
      </c>
      <c r="AP83" s="1">
        <v>285</v>
      </c>
      <c r="AQ83" s="1">
        <v>60</v>
      </c>
      <c r="AR83" s="1">
        <v>0</v>
      </c>
      <c r="AS83" s="1">
        <f>+SUM(MIT_InfraMR[[#This Row],[B.02.1 - Parque de Coches Eléctricos Motrices]:[B.02.3 - Parque de Coches Eléctricos Motrices Tipo R]])</f>
        <v>345</v>
      </c>
      <c r="AT83" s="1">
        <v>0</v>
      </c>
      <c r="AU83" s="1">
        <v>2</v>
      </c>
      <c r="AV83" s="1">
        <v>2</v>
      </c>
      <c r="AW83" s="1">
        <f>+SUM(MIT_InfraMR[[#This Row],[B.03.1 - Parque de Coches Motores Motrices Remolcados]:[B.03.3 - Parque de Coches Motores Motrices Cabina]])</f>
        <v>4</v>
      </c>
      <c r="AX83" s="1">
        <v>29</v>
      </c>
      <c r="AY83" s="1">
        <v>4</v>
      </c>
      <c r="AZ83" s="1">
        <v>0</v>
      </c>
      <c r="BA83" s="1">
        <v>14</v>
      </c>
      <c r="BB83" s="1">
        <v>0</v>
      </c>
      <c r="BC83" s="1">
        <f t="shared" si="15"/>
        <v>47</v>
      </c>
      <c r="BD83" s="1">
        <v>0</v>
      </c>
      <c r="BE83" s="1">
        <v>5</v>
      </c>
      <c r="BF83" s="16">
        <v>1676</v>
      </c>
    </row>
    <row r="84" spans="1:58">
      <c r="A84" s="1">
        <v>1999</v>
      </c>
      <c r="B84" s="1" t="s">
        <v>125</v>
      </c>
      <c r="C84" s="12">
        <v>54.8</v>
      </c>
      <c r="D84" s="12">
        <v>77.59</v>
      </c>
      <c r="E84" s="12">
        <v>0</v>
      </c>
      <c r="F84" s="12">
        <v>52.57</v>
      </c>
      <c r="G84" s="12">
        <f t="shared" si="8"/>
        <v>184.95999999999998</v>
      </c>
      <c r="H84" s="12">
        <f>+MIT_InfraMR[[#This Row],[Total Líneas de Explotación ]]</f>
        <v>184.95999999999998</v>
      </c>
      <c r="I84" s="12">
        <v>196.96800000000002</v>
      </c>
      <c r="J84" s="12">
        <v>209.97</v>
      </c>
      <c r="K84" s="12">
        <v>12.2</v>
      </c>
      <c r="L84" s="12">
        <v>116.54</v>
      </c>
      <c r="M84" s="12">
        <v>8</v>
      </c>
      <c r="N84" s="12">
        <f>+MIT_InfraMR[[#This Row],[A.03.1 -  Longitud de Vías de Explotación No Electrificadas Troncales y Ramales (vía principal) (km)]]+MIT_InfraMR[[#This Row],[A.04.1 -  Longitud de Vías de Explotación Electrificadas Troncales y Ramales (vía principal) (km)]]</f>
        <v>326.51</v>
      </c>
      <c r="O84" s="12">
        <f>+MIT_InfraMR[[#This Row],[Total Vías (excluido Auxiliares)]]</f>
        <v>326.51</v>
      </c>
      <c r="P84" s="1">
        <v>40</v>
      </c>
      <c r="Q84" s="1">
        <v>15</v>
      </c>
      <c r="R84" s="1">
        <v>1</v>
      </c>
      <c r="S84" s="1">
        <f t="shared" si="9"/>
        <v>56</v>
      </c>
      <c r="T84" s="1">
        <v>38</v>
      </c>
      <c r="U84" s="1">
        <v>82</v>
      </c>
      <c r="V84" s="1">
        <v>0</v>
      </c>
      <c r="W84" s="1">
        <v>15</v>
      </c>
      <c r="X84" s="1">
        <v>2</v>
      </c>
      <c r="Y84" s="1">
        <f t="shared" si="10"/>
        <v>137</v>
      </c>
      <c r="Z84" s="1">
        <v>35</v>
      </c>
      <c r="AA84" s="1">
        <v>18</v>
      </c>
      <c r="AB84" s="1">
        <f>+MIT_InfraMR[[#This Row],[Total Pasos Vehiculares a Nivel]]</f>
        <v>137</v>
      </c>
      <c r="AC84" s="1">
        <f t="shared" si="11"/>
        <v>190</v>
      </c>
      <c r="AD84" s="1">
        <v>10</v>
      </c>
      <c r="AE84" s="1">
        <v>21</v>
      </c>
      <c r="AF84" s="1">
        <v>107</v>
      </c>
      <c r="AG84" s="1">
        <f t="shared" si="12"/>
        <v>138</v>
      </c>
      <c r="AH84" s="12">
        <v>46</v>
      </c>
      <c r="AI84" s="12">
        <v>0</v>
      </c>
      <c r="AJ84" s="12">
        <v>133</v>
      </c>
      <c r="AK84" s="12">
        <f t="shared" si="13"/>
        <v>179</v>
      </c>
      <c r="AL84" s="1">
        <v>0</v>
      </c>
      <c r="AM84" s="1">
        <v>18</v>
      </c>
      <c r="AN84" s="1">
        <v>0</v>
      </c>
      <c r="AO84" s="1">
        <f t="shared" si="14"/>
        <v>18</v>
      </c>
      <c r="AP84" s="1">
        <v>285</v>
      </c>
      <c r="AQ84" s="1">
        <v>60</v>
      </c>
      <c r="AR84" s="1">
        <v>0</v>
      </c>
      <c r="AS84" s="1">
        <f>+SUM(MIT_InfraMR[[#This Row],[B.02.1 - Parque de Coches Eléctricos Motrices]:[B.02.3 - Parque de Coches Eléctricos Motrices Tipo R]])</f>
        <v>345</v>
      </c>
      <c r="AT84" s="1">
        <v>0</v>
      </c>
      <c r="AU84" s="1">
        <v>2</v>
      </c>
      <c r="AV84" s="1">
        <v>2</v>
      </c>
      <c r="AW84" s="1">
        <f>+SUM(MIT_InfraMR[[#This Row],[B.03.1 - Parque de Coches Motores Motrices Remolcados]:[B.03.3 - Parque de Coches Motores Motrices Cabina]])</f>
        <v>4</v>
      </c>
      <c r="AX84" s="1">
        <v>29</v>
      </c>
      <c r="AY84" s="1">
        <v>4</v>
      </c>
      <c r="AZ84" s="1">
        <v>0</v>
      </c>
      <c r="BA84" s="1">
        <v>14</v>
      </c>
      <c r="BB84" s="1">
        <v>0</v>
      </c>
      <c r="BC84" s="1">
        <f t="shared" si="15"/>
        <v>47</v>
      </c>
      <c r="BD84" s="1">
        <v>0</v>
      </c>
      <c r="BE84" s="1">
        <v>5</v>
      </c>
      <c r="BF84" s="16">
        <v>1676</v>
      </c>
    </row>
    <row r="85" spans="1:58">
      <c r="A85" s="1">
        <v>1999</v>
      </c>
      <c r="B85" s="1" t="s">
        <v>126</v>
      </c>
      <c r="C85" s="12">
        <v>54.8</v>
      </c>
      <c r="D85" s="12">
        <v>77.59</v>
      </c>
      <c r="E85" s="12">
        <v>0</v>
      </c>
      <c r="F85" s="12">
        <v>52.57</v>
      </c>
      <c r="G85" s="12">
        <f t="shared" si="8"/>
        <v>184.95999999999998</v>
      </c>
      <c r="H85" s="12">
        <f>+MIT_InfraMR[[#This Row],[Total Líneas de Explotación ]]</f>
        <v>184.95999999999998</v>
      </c>
      <c r="I85" s="12">
        <v>196.96800000000002</v>
      </c>
      <c r="J85" s="12">
        <v>209.97</v>
      </c>
      <c r="K85" s="12">
        <v>12.2</v>
      </c>
      <c r="L85" s="12">
        <v>116.54</v>
      </c>
      <c r="M85" s="12">
        <v>8</v>
      </c>
      <c r="N85" s="12">
        <f>+MIT_InfraMR[[#This Row],[A.03.1 -  Longitud de Vías de Explotación No Electrificadas Troncales y Ramales (vía principal) (km)]]+MIT_InfraMR[[#This Row],[A.04.1 -  Longitud de Vías de Explotación Electrificadas Troncales y Ramales (vía principal) (km)]]</f>
        <v>326.51</v>
      </c>
      <c r="O85" s="12">
        <f>+MIT_InfraMR[[#This Row],[Total Vías (excluido Auxiliares)]]</f>
        <v>326.51</v>
      </c>
      <c r="P85" s="1">
        <v>40</v>
      </c>
      <c r="Q85" s="1">
        <v>15</v>
      </c>
      <c r="R85" s="1">
        <v>1</v>
      </c>
      <c r="S85" s="1">
        <f t="shared" si="9"/>
        <v>56</v>
      </c>
      <c r="T85" s="1">
        <v>38</v>
      </c>
      <c r="U85" s="1">
        <v>82</v>
      </c>
      <c r="V85" s="1">
        <v>0</v>
      </c>
      <c r="W85" s="1">
        <v>15</v>
      </c>
      <c r="X85" s="1">
        <v>2</v>
      </c>
      <c r="Y85" s="1">
        <f t="shared" si="10"/>
        <v>137</v>
      </c>
      <c r="Z85" s="1">
        <v>35</v>
      </c>
      <c r="AA85" s="1">
        <v>18</v>
      </c>
      <c r="AB85" s="1">
        <f>+MIT_InfraMR[[#This Row],[Total Pasos Vehiculares a Nivel]]</f>
        <v>137</v>
      </c>
      <c r="AC85" s="1">
        <f t="shared" si="11"/>
        <v>190</v>
      </c>
      <c r="AD85" s="1">
        <v>10</v>
      </c>
      <c r="AE85" s="1">
        <v>21</v>
      </c>
      <c r="AF85" s="1">
        <v>107</v>
      </c>
      <c r="AG85" s="1">
        <f t="shared" si="12"/>
        <v>138</v>
      </c>
      <c r="AH85" s="12">
        <v>46</v>
      </c>
      <c r="AI85" s="12">
        <v>0</v>
      </c>
      <c r="AJ85" s="12">
        <v>133</v>
      </c>
      <c r="AK85" s="12">
        <f t="shared" si="13"/>
        <v>179</v>
      </c>
      <c r="AL85" s="1">
        <v>0</v>
      </c>
      <c r="AM85" s="1">
        <v>18</v>
      </c>
      <c r="AN85" s="1">
        <v>0</v>
      </c>
      <c r="AO85" s="1">
        <f t="shared" si="14"/>
        <v>18</v>
      </c>
      <c r="AP85" s="1">
        <v>285</v>
      </c>
      <c r="AQ85" s="1">
        <v>60</v>
      </c>
      <c r="AR85" s="1">
        <v>0</v>
      </c>
      <c r="AS85" s="1">
        <f>+SUM(MIT_InfraMR[[#This Row],[B.02.1 - Parque de Coches Eléctricos Motrices]:[B.02.3 - Parque de Coches Eléctricos Motrices Tipo R]])</f>
        <v>345</v>
      </c>
      <c r="AT85" s="1">
        <v>0</v>
      </c>
      <c r="AU85" s="1">
        <v>2</v>
      </c>
      <c r="AV85" s="1">
        <v>2</v>
      </c>
      <c r="AW85" s="1">
        <f>+SUM(MIT_InfraMR[[#This Row],[B.03.1 - Parque de Coches Motores Motrices Remolcados]:[B.03.3 - Parque de Coches Motores Motrices Cabina]])</f>
        <v>4</v>
      </c>
      <c r="AX85" s="1">
        <v>29</v>
      </c>
      <c r="AY85" s="1">
        <v>4</v>
      </c>
      <c r="AZ85" s="1">
        <v>0</v>
      </c>
      <c r="BA85" s="1">
        <v>14</v>
      </c>
      <c r="BB85" s="1">
        <v>0</v>
      </c>
      <c r="BC85" s="1">
        <f t="shared" si="15"/>
        <v>47</v>
      </c>
      <c r="BD85" s="1">
        <v>0</v>
      </c>
      <c r="BE85" s="1">
        <v>5</v>
      </c>
      <c r="BF85" s="16">
        <v>1676</v>
      </c>
    </row>
    <row r="86" spans="1:58">
      <c r="A86" s="1">
        <v>2000</v>
      </c>
      <c r="B86" s="1" t="s">
        <v>115</v>
      </c>
      <c r="C86" s="12">
        <v>54.8</v>
      </c>
      <c r="D86" s="12">
        <v>77.59</v>
      </c>
      <c r="E86" s="12">
        <v>0</v>
      </c>
      <c r="F86" s="12">
        <v>52.57</v>
      </c>
      <c r="G86" s="12">
        <f t="shared" si="8"/>
        <v>184.95999999999998</v>
      </c>
      <c r="H86" s="12">
        <f>+MIT_InfraMR[[#This Row],[Total Líneas de Explotación ]]</f>
        <v>184.95999999999998</v>
      </c>
      <c r="I86" s="12">
        <v>196.96800000000002</v>
      </c>
      <c r="J86" s="12">
        <v>209.97</v>
      </c>
      <c r="K86" s="12">
        <v>12.2</v>
      </c>
      <c r="L86" s="12">
        <v>116.54</v>
      </c>
      <c r="M86" s="12">
        <v>8</v>
      </c>
      <c r="N86" s="12">
        <f>+MIT_InfraMR[[#This Row],[A.03.1 -  Longitud de Vías de Explotación No Electrificadas Troncales y Ramales (vía principal) (km)]]+MIT_InfraMR[[#This Row],[A.04.1 -  Longitud de Vías de Explotación Electrificadas Troncales y Ramales (vía principal) (km)]]</f>
        <v>326.51</v>
      </c>
      <c r="O86" s="12">
        <f>+MIT_InfraMR[[#This Row],[Total Vías (excluido Auxiliares)]]</f>
        <v>326.51</v>
      </c>
      <c r="P86" s="1">
        <v>40</v>
      </c>
      <c r="Q86" s="1">
        <v>15</v>
      </c>
      <c r="R86" s="1">
        <v>1</v>
      </c>
      <c r="S86" s="1">
        <f t="shared" si="9"/>
        <v>56</v>
      </c>
      <c r="T86" s="1">
        <v>38</v>
      </c>
      <c r="U86" s="1">
        <v>82</v>
      </c>
      <c r="V86" s="1">
        <v>0</v>
      </c>
      <c r="W86" s="1">
        <v>15</v>
      </c>
      <c r="X86" s="1">
        <v>2</v>
      </c>
      <c r="Y86" s="1">
        <f t="shared" si="10"/>
        <v>137</v>
      </c>
      <c r="Z86" s="1">
        <v>35</v>
      </c>
      <c r="AA86" s="1">
        <v>18</v>
      </c>
      <c r="AB86" s="1">
        <f>+MIT_InfraMR[[#This Row],[Total Pasos Vehiculares a Nivel]]</f>
        <v>137</v>
      </c>
      <c r="AC86" s="1">
        <f t="shared" si="11"/>
        <v>190</v>
      </c>
      <c r="AD86" s="1">
        <v>10</v>
      </c>
      <c r="AE86" s="1">
        <v>21</v>
      </c>
      <c r="AF86" s="1">
        <v>107</v>
      </c>
      <c r="AG86" s="1">
        <f t="shared" si="12"/>
        <v>138</v>
      </c>
      <c r="AH86" s="12">
        <v>46</v>
      </c>
      <c r="AI86" s="12">
        <v>0</v>
      </c>
      <c r="AJ86" s="12">
        <v>133</v>
      </c>
      <c r="AK86" s="12">
        <f t="shared" si="13"/>
        <v>179</v>
      </c>
      <c r="AL86" s="1">
        <v>0</v>
      </c>
      <c r="AM86" s="1">
        <v>18</v>
      </c>
      <c r="AN86" s="1">
        <v>0</v>
      </c>
      <c r="AO86" s="1">
        <f t="shared" si="14"/>
        <v>18</v>
      </c>
      <c r="AP86" s="1">
        <v>285</v>
      </c>
      <c r="AQ86" s="1">
        <v>60</v>
      </c>
      <c r="AR86" s="1">
        <v>0</v>
      </c>
      <c r="AS86" s="1">
        <f>+SUM(MIT_InfraMR[[#This Row],[B.02.1 - Parque de Coches Eléctricos Motrices]:[B.02.3 - Parque de Coches Eléctricos Motrices Tipo R]])</f>
        <v>345</v>
      </c>
      <c r="AT86" s="1">
        <v>0</v>
      </c>
      <c r="AU86" s="1">
        <v>2</v>
      </c>
      <c r="AV86" s="1">
        <v>2</v>
      </c>
      <c r="AW86" s="1">
        <f>+SUM(MIT_InfraMR[[#This Row],[B.03.1 - Parque de Coches Motores Motrices Remolcados]:[B.03.3 - Parque de Coches Motores Motrices Cabina]])</f>
        <v>4</v>
      </c>
      <c r="AX86" s="1">
        <v>29</v>
      </c>
      <c r="AY86" s="1">
        <v>4</v>
      </c>
      <c r="AZ86" s="1">
        <v>0</v>
      </c>
      <c r="BA86" s="1">
        <v>14</v>
      </c>
      <c r="BB86" s="1">
        <v>0</v>
      </c>
      <c r="BC86" s="1">
        <f t="shared" si="15"/>
        <v>47</v>
      </c>
      <c r="BD86" s="1">
        <v>0</v>
      </c>
      <c r="BE86" s="1">
        <v>5</v>
      </c>
      <c r="BF86" s="16">
        <v>1676</v>
      </c>
    </row>
    <row r="87" spans="1:58">
      <c r="A87" s="1">
        <v>2000</v>
      </c>
      <c r="B87" s="1" t="s">
        <v>116</v>
      </c>
      <c r="C87" s="12">
        <v>54.8</v>
      </c>
      <c r="D87" s="12">
        <v>77.59</v>
      </c>
      <c r="E87" s="12">
        <v>0</v>
      </c>
      <c r="F87" s="12">
        <v>52.57</v>
      </c>
      <c r="G87" s="12">
        <f t="shared" si="8"/>
        <v>184.95999999999998</v>
      </c>
      <c r="H87" s="12">
        <f>+MIT_InfraMR[[#This Row],[Total Líneas de Explotación ]]</f>
        <v>184.95999999999998</v>
      </c>
      <c r="I87" s="12">
        <v>196.96800000000002</v>
      </c>
      <c r="J87" s="12">
        <v>209.97</v>
      </c>
      <c r="K87" s="12">
        <v>12.2</v>
      </c>
      <c r="L87" s="12">
        <v>116.54</v>
      </c>
      <c r="M87" s="12">
        <v>8</v>
      </c>
      <c r="N87" s="12">
        <f>+MIT_InfraMR[[#This Row],[A.03.1 -  Longitud de Vías de Explotación No Electrificadas Troncales y Ramales (vía principal) (km)]]+MIT_InfraMR[[#This Row],[A.04.1 -  Longitud de Vías de Explotación Electrificadas Troncales y Ramales (vía principal) (km)]]</f>
        <v>326.51</v>
      </c>
      <c r="O87" s="12">
        <f>+MIT_InfraMR[[#This Row],[Total Vías (excluido Auxiliares)]]</f>
        <v>326.51</v>
      </c>
      <c r="P87" s="1">
        <v>40</v>
      </c>
      <c r="Q87" s="1">
        <v>15</v>
      </c>
      <c r="R87" s="1">
        <v>1</v>
      </c>
      <c r="S87" s="1">
        <f t="shared" si="9"/>
        <v>56</v>
      </c>
      <c r="T87" s="1">
        <v>38</v>
      </c>
      <c r="U87" s="1">
        <v>82</v>
      </c>
      <c r="V87" s="1">
        <v>0</v>
      </c>
      <c r="W87" s="1">
        <v>15</v>
      </c>
      <c r="X87" s="1">
        <v>2</v>
      </c>
      <c r="Y87" s="1">
        <f t="shared" si="10"/>
        <v>137</v>
      </c>
      <c r="Z87" s="1">
        <v>35</v>
      </c>
      <c r="AA87" s="1">
        <v>18</v>
      </c>
      <c r="AB87" s="1">
        <f>+MIT_InfraMR[[#This Row],[Total Pasos Vehiculares a Nivel]]</f>
        <v>137</v>
      </c>
      <c r="AC87" s="1">
        <f t="shared" si="11"/>
        <v>190</v>
      </c>
      <c r="AD87" s="1">
        <v>10</v>
      </c>
      <c r="AE87" s="1">
        <v>21</v>
      </c>
      <c r="AF87" s="1">
        <v>107</v>
      </c>
      <c r="AG87" s="1">
        <f t="shared" si="12"/>
        <v>138</v>
      </c>
      <c r="AH87" s="12">
        <v>46</v>
      </c>
      <c r="AI87" s="12">
        <v>0</v>
      </c>
      <c r="AJ87" s="12">
        <v>133</v>
      </c>
      <c r="AK87" s="12">
        <f t="shared" si="13"/>
        <v>179</v>
      </c>
      <c r="AL87" s="1">
        <v>0</v>
      </c>
      <c r="AM87" s="1">
        <v>18</v>
      </c>
      <c r="AN87" s="1">
        <v>0</v>
      </c>
      <c r="AO87" s="1">
        <f t="shared" si="14"/>
        <v>18</v>
      </c>
      <c r="AP87" s="1">
        <v>285</v>
      </c>
      <c r="AQ87" s="1">
        <v>60</v>
      </c>
      <c r="AR87" s="1">
        <v>0</v>
      </c>
      <c r="AS87" s="1">
        <f>+SUM(MIT_InfraMR[[#This Row],[B.02.1 - Parque de Coches Eléctricos Motrices]:[B.02.3 - Parque de Coches Eléctricos Motrices Tipo R]])</f>
        <v>345</v>
      </c>
      <c r="AT87" s="1">
        <v>0</v>
      </c>
      <c r="AU87" s="1">
        <v>2</v>
      </c>
      <c r="AV87" s="1">
        <v>2</v>
      </c>
      <c r="AW87" s="1">
        <f>+SUM(MIT_InfraMR[[#This Row],[B.03.1 - Parque de Coches Motores Motrices Remolcados]:[B.03.3 - Parque de Coches Motores Motrices Cabina]])</f>
        <v>4</v>
      </c>
      <c r="AX87" s="1">
        <v>29</v>
      </c>
      <c r="AY87" s="1">
        <v>4</v>
      </c>
      <c r="AZ87" s="1">
        <v>0</v>
      </c>
      <c r="BA87" s="1">
        <v>14</v>
      </c>
      <c r="BB87" s="1">
        <v>0</v>
      </c>
      <c r="BC87" s="1">
        <f t="shared" si="15"/>
        <v>47</v>
      </c>
      <c r="BD87" s="1">
        <v>0</v>
      </c>
      <c r="BE87" s="1">
        <v>5</v>
      </c>
      <c r="BF87" s="16">
        <v>1676</v>
      </c>
    </row>
    <row r="88" spans="1:58">
      <c r="A88" s="1">
        <v>2000</v>
      </c>
      <c r="B88" s="1" t="s">
        <v>117</v>
      </c>
      <c r="C88" s="12">
        <v>54.8</v>
      </c>
      <c r="D88" s="12">
        <v>77.59</v>
      </c>
      <c r="E88" s="12">
        <v>0</v>
      </c>
      <c r="F88" s="12">
        <v>52.57</v>
      </c>
      <c r="G88" s="12">
        <f t="shared" si="8"/>
        <v>184.95999999999998</v>
      </c>
      <c r="H88" s="12">
        <f>+MIT_InfraMR[[#This Row],[Total Líneas de Explotación ]]</f>
        <v>184.95999999999998</v>
      </c>
      <c r="I88" s="12">
        <v>196.96800000000002</v>
      </c>
      <c r="J88" s="12">
        <v>209.97</v>
      </c>
      <c r="K88" s="12">
        <v>12.2</v>
      </c>
      <c r="L88" s="12">
        <v>116.54</v>
      </c>
      <c r="M88" s="12">
        <v>8</v>
      </c>
      <c r="N88" s="12">
        <f>+MIT_InfraMR[[#This Row],[A.03.1 -  Longitud de Vías de Explotación No Electrificadas Troncales y Ramales (vía principal) (km)]]+MIT_InfraMR[[#This Row],[A.04.1 -  Longitud de Vías de Explotación Electrificadas Troncales y Ramales (vía principal) (km)]]</f>
        <v>326.51</v>
      </c>
      <c r="O88" s="12">
        <f>+MIT_InfraMR[[#This Row],[Total Vías (excluido Auxiliares)]]</f>
        <v>326.51</v>
      </c>
      <c r="P88" s="1">
        <v>40</v>
      </c>
      <c r="Q88" s="1">
        <v>15</v>
      </c>
      <c r="R88" s="1">
        <v>1</v>
      </c>
      <c r="S88" s="1">
        <f t="shared" si="9"/>
        <v>56</v>
      </c>
      <c r="T88" s="1">
        <v>38</v>
      </c>
      <c r="U88" s="1">
        <v>82</v>
      </c>
      <c r="V88" s="1">
        <v>0</v>
      </c>
      <c r="W88" s="1">
        <v>15</v>
      </c>
      <c r="X88" s="1">
        <v>2</v>
      </c>
      <c r="Y88" s="1">
        <f t="shared" si="10"/>
        <v>137</v>
      </c>
      <c r="Z88" s="1">
        <v>35</v>
      </c>
      <c r="AA88" s="1">
        <v>18</v>
      </c>
      <c r="AB88" s="1">
        <f>+MIT_InfraMR[[#This Row],[Total Pasos Vehiculares a Nivel]]</f>
        <v>137</v>
      </c>
      <c r="AC88" s="1">
        <f t="shared" si="11"/>
        <v>190</v>
      </c>
      <c r="AD88" s="1">
        <v>10</v>
      </c>
      <c r="AE88" s="1">
        <v>21</v>
      </c>
      <c r="AF88" s="1">
        <v>107</v>
      </c>
      <c r="AG88" s="1">
        <f t="shared" si="12"/>
        <v>138</v>
      </c>
      <c r="AH88" s="12">
        <v>46</v>
      </c>
      <c r="AI88" s="12">
        <v>0</v>
      </c>
      <c r="AJ88" s="12">
        <v>133</v>
      </c>
      <c r="AK88" s="12">
        <f t="shared" si="13"/>
        <v>179</v>
      </c>
      <c r="AL88" s="1">
        <v>0</v>
      </c>
      <c r="AM88" s="1">
        <v>18</v>
      </c>
      <c r="AN88" s="1">
        <v>0</v>
      </c>
      <c r="AO88" s="1">
        <f t="shared" si="14"/>
        <v>18</v>
      </c>
      <c r="AP88" s="1">
        <v>285</v>
      </c>
      <c r="AQ88" s="1">
        <v>60</v>
      </c>
      <c r="AR88" s="1">
        <v>0</v>
      </c>
      <c r="AS88" s="1">
        <f>+SUM(MIT_InfraMR[[#This Row],[B.02.1 - Parque de Coches Eléctricos Motrices]:[B.02.3 - Parque de Coches Eléctricos Motrices Tipo R]])</f>
        <v>345</v>
      </c>
      <c r="AT88" s="1">
        <v>0</v>
      </c>
      <c r="AU88" s="1">
        <v>2</v>
      </c>
      <c r="AV88" s="1">
        <v>2</v>
      </c>
      <c r="AW88" s="1">
        <f>+SUM(MIT_InfraMR[[#This Row],[B.03.1 - Parque de Coches Motores Motrices Remolcados]:[B.03.3 - Parque de Coches Motores Motrices Cabina]])</f>
        <v>4</v>
      </c>
      <c r="AX88" s="1">
        <v>29</v>
      </c>
      <c r="AY88" s="1">
        <v>4</v>
      </c>
      <c r="AZ88" s="1">
        <v>0</v>
      </c>
      <c r="BA88" s="1">
        <v>14</v>
      </c>
      <c r="BB88" s="1">
        <v>0</v>
      </c>
      <c r="BC88" s="1">
        <f t="shared" si="15"/>
        <v>47</v>
      </c>
      <c r="BD88" s="1">
        <v>0</v>
      </c>
      <c r="BE88" s="1">
        <v>5</v>
      </c>
      <c r="BF88" s="16">
        <v>1676</v>
      </c>
    </row>
    <row r="89" spans="1:58">
      <c r="A89" s="1">
        <v>2000</v>
      </c>
      <c r="B89" s="1" t="s">
        <v>118</v>
      </c>
      <c r="C89" s="12">
        <v>54.8</v>
      </c>
      <c r="D89" s="12">
        <v>77.59</v>
      </c>
      <c r="E89" s="12">
        <v>0</v>
      </c>
      <c r="F89" s="12">
        <v>52.57</v>
      </c>
      <c r="G89" s="12">
        <f t="shared" si="8"/>
        <v>184.95999999999998</v>
      </c>
      <c r="H89" s="12">
        <f>+MIT_InfraMR[[#This Row],[Total Líneas de Explotación ]]</f>
        <v>184.95999999999998</v>
      </c>
      <c r="I89" s="12">
        <v>196.96800000000002</v>
      </c>
      <c r="J89" s="12">
        <v>209.97</v>
      </c>
      <c r="K89" s="12">
        <v>12.2</v>
      </c>
      <c r="L89" s="12">
        <v>116.54</v>
      </c>
      <c r="M89" s="12">
        <v>8</v>
      </c>
      <c r="N89" s="12">
        <f>+MIT_InfraMR[[#This Row],[A.03.1 -  Longitud de Vías de Explotación No Electrificadas Troncales y Ramales (vía principal) (km)]]+MIT_InfraMR[[#This Row],[A.04.1 -  Longitud de Vías de Explotación Electrificadas Troncales y Ramales (vía principal) (km)]]</f>
        <v>326.51</v>
      </c>
      <c r="O89" s="12">
        <f>+MIT_InfraMR[[#This Row],[Total Vías (excluido Auxiliares)]]</f>
        <v>326.51</v>
      </c>
      <c r="P89" s="1">
        <v>40</v>
      </c>
      <c r="Q89" s="1">
        <v>15</v>
      </c>
      <c r="R89" s="1">
        <v>1</v>
      </c>
      <c r="S89" s="1">
        <f t="shared" si="9"/>
        <v>56</v>
      </c>
      <c r="T89" s="1">
        <v>38</v>
      </c>
      <c r="U89" s="1">
        <v>82</v>
      </c>
      <c r="V89" s="1">
        <v>0</v>
      </c>
      <c r="W89" s="1">
        <v>15</v>
      </c>
      <c r="X89" s="1">
        <v>2</v>
      </c>
      <c r="Y89" s="1">
        <f t="shared" si="10"/>
        <v>137</v>
      </c>
      <c r="Z89" s="1">
        <v>35</v>
      </c>
      <c r="AA89" s="1">
        <v>18</v>
      </c>
      <c r="AB89" s="1">
        <f>+MIT_InfraMR[[#This Row],[Total Pasos Vehiculares a Nivel]]</f>
        <v>137</v>
      </c>
      <c r="AC89" s="1">
        <f t="shared" si="11"/>
        <v>190</v>
      </c>
      <c r="AD89" s="1">
        <v>10</v>
      </c>
      <c r="AE89" s="1">
        <v>21</v>
      </c>
      <c r="AF89" s="1">
        <v>107</v>
      </c>
      <c r="AG89" s="1">
        <f t="shared" si="12"/>
        <v>138</v>
      </c>
      <c r="AH89" s="12">
        <v>46</v>
      </c>
      <c r="AI89" s="12">
        <v>0</v>
      </c>
      <c r="AJ89" s="12">
        <v>133</v>
      </c>
      <c r="AK89" s="12">
        <f t="shared" si="13"/>
        <v>179</v>
      </c>
      <c r="AL89" s="1">
        <v>0</v>
      </c>
      <c r="AM89" s="1">
        <v>18</v>
      </c>
      <c r="AN89" s="1">
        <v>0</v>
      </c>
      <c r="AO89" s="1">
        <f t="shared" si="14"/>
        <v>18</v>
      </c>
      <c r="AP89" s="1">
        <v>285</v>
      </c>
      <c r="AQ89" s="1">
        <v>60</v>
      </c>
      <c r="AR89" s="1">
        <v>0</v>
      </c>
      <c r="AS89" s="1">
        <f>+SUM(MIT_InfraMR[[#This Row],[B.02.1 - Parque de Coches Eléctricos Motrices]:[B.02.3 - Parque de Coches Eléctricos Motrices Tipo R]])</f>
        <v>345</v>
      </c>
      <c r="AT89" s="1">
        <v>0</v>
      </c>
      <c r="AU89" s="1">
        <v>2</v>
      </c>
      <c r="AV89" s="1">
        <v>2</v>
      </c>
      <c r="AW89" s="1">
        <f>+SUM(MIT_InfraMR[[#This Row],[B.03.1 - Parque de Coches Motores Motrices Remolcados]:[B.03.3 - Parque de Coches Motores Motrices Cabina]])</f>
        <v>4</v>
      </c>
      <c r="AX89" s="1">
        <v>29</v>
      </c>
      <c r="AY89" s="1">
        <v>4</v>
      </c>
      <c r="AZ89" s="1">
        <v>0</v>
      </c>
      <c r="BA89" s="1">
        <v>14</v>
      </c>
      <c r="BB89" s="1">
        <v>0</v>
      </c>
      <c r="BC89" s="1">
        <f t="shared" si="15"/>
        <v>47</v>
      </c>
      <c r="BD89" s="1">
        <v>0</v>
      </c>
      <c r="BE89" s="1">
        <v>5</v>
      </c>
      <c r="BF89" s="16">
        <v>1676</v>
      </c>
    </row>
    <row r="90" spans="1:58">
      <c r="A90" s="1">
        <v>2000</v>
      </c>
      <c r="B90" s="1" t="s">
        <v>119</v>
      </c>
      <c r="C90" s="12">
        <v>54.8</v>
      </c>
      <c r="D90" s="12">
        <v>77.59</v>
      </c>
      <c r="E90" s="12">
        <v>0</v>
      </c>
      <c r="F90" s="12">
        <v>52.57</v>
      </c>
      <c r="G90" s="12">
        <f t="shared" si="8"/>
        <v>184.95999999999998</v>
      </c>
      <c r="H90" s="12">
        <f>+MIT_InfraMR[[#This Row],[Total Líneas de Explotación ]]</f>
        <v>184.95999999999998</v>
      </c>
      <c r="I90" s="12">
        <v>196.96800000000002</v>
      </c>
      <c r="J90" s="12">
        <v>209.97</v>
      </c>
      <c r="K90" s="12">
        <v>12.2</v>
      </c>
      <c r="L90" s="12">
        <v>116.54</v>
      </c>
      <c r="M90" s="12">
        <v>8</v>
      </c>
      <c r="N90" s="12">
        <f>+MIT_InfraMR[[#This Row],[A.03.1 -  Longitud de Vías de Explotación No Electrificadas Troncales y Ramales (vía principal) (km)]]+MIT_InfraMR[[#This Row],[A.04.1 -  Longitud de Vías de Explotación Electrificadas Troncales y Ramales (vía principal) (km)]]</f>
        <v>326.51</v>
      </c>
      <c r="O90" s="12">
        <f>+MIT_InfraMR[[#This Row],[Total Vías (excluido Auxiliares)]]</f>
        <v>326.51</v>
      </c>
      <c r="P90" s="1">
        <v>40</v>
      </c>
      <c r="Q90" s="1">
        <v>15</v>
      </c>
      <c r="R90" s="1">
        <v>1</v>
      </c>
      <c r="S90" s="1">
        <f t="shared" si="9"/>
        <v>56</v>
      </c>
      <c r="T90" s="1">
        <v>38</v>
      </c>
      <c r="U90" s="1">
        <v>82</v>
      </c>
      <c r="V90" s="1">
        <v>0</v>
      </c>
      <c r="W90" s="1">
        <v>15</v>
      </c>
      <c r="X90" s="1">
        <v>2</v>
      </c>
      <c r="Y90" s="1">
        <f t="shared" si="10"/>
        <v>137</v>
      </c>
      <c r="Z90" s="1">
        <v>35</v>
      </c>
      <c r="AA90" s="1">
        <v>18</v>
      </c>
      <c r="AB90" s="1">
        <f>+MIT_InfraMR[[#This Row],[Total Pasos Vehiculares a Nivel]]</f>
        <v>137</v>
      </c>
      <c r="AC90" s="1">
        <f t="shared" si="11"/>
        <v>190</v>
      </c>
      <c r="AD90" s="1">
        <v>10</v>
      </c>
      <c r="AE90" s="1">
        <v>21</v>
      </c>
      <c r="AF90" s="1">
        <v>107</v>
      </c>
      <c r="AG90" s="1">
        <f t="shared" si="12"/>
        <v>138</v>
      </c>
      <c r="AH90" s="12">
        <v>46</v>
      </c>
      <c r="AI90" s="12">
        <v>0</v>
      </c>
      <c r="AJ90" s="12">
        <v>133</v>
      </c>
      <c r="AK90" s="12">
        <f t="shared" si="13"/>
        <v>179</v>
      </c>
      <c r="AL90" s="1">
        <v>0</v>
      </c>
      <c r="AM90" s="1">
        <v>18</v>
      </c>
      <c r="AN90" s="1">
        <v>0</v>
      </c>
      <c r="AO90" s="1">
        <f t="shared" si="14"/>
        <v>18</v>
      </c>
      <c r="AP90" s="1">
        <v>285</v>
      </c>
      <c r="AQ90" s="1">
        <v>60</v>
      </c>
      <c r="AR90" s="1">
        <v>0</v>
      </c>
      <c r="AS90" s="1">
        <f>+SUM(MIT_InfraMR[[#This Row],[B.02.1 - Parque de Coches Eléctricos Motrices]:[B.02.3 - Parque de Coches Eléctricos Motrices Tipo R]])</f>
        <v>345</v>
      </c>
      <c r="AT90" s="1">
        <v>0</v>
      </c>
      <c r="AU90" s="1">
        <v>2</v>
      </c>
      <c r="AV90" s="1">
        <v>2</v>
      </c>
      <c r="AW90" s="1">
        <f>+SUM(MIT_InfraMR[[#This Row],[B.03.1 - Parque de Coches Motores Motrices Remolcados]:[B.03.3 - Parque de Coches Motores Motrices Cabina]])</f>
        <v>4</v>
      </c>
      <c r="AX90" s="1">
        <v>29</v>
      </c>
      <c r="AY90" s="1">
        <v>4</v>
      </c>
      <c r="AZ90" s="1">
        <v>0</v>
      </c>
      <c r="BA90" s="1">
        <v>14</v>
      </c>
      <c r="BB90" s="1">
        <v>0</v>
      </c>
      <c r="BC90" s="1">
        <f t="shared" si="15"/>
        <v>47</v>
      </c>
      <c r="BD90" s="1">
        <v>0</v>
      </c>
      <c r="BE90" s="1">
        <v>5</v>
      </c>
      <c r="BF90" s="16">
        <v>1676</v>
      </c>
    </row>
    <row r="91" spans="1:58">
      <c r="A91" s="1">
        <v>2000</v>
      </c>
      <c r="B91" s="1" t="s">
        <v>120</v>
      </c>
      <c r="C91" s="12">
        <v>54.8</v>
      </c>
      <c r="D91" s="12">
        <v>77.59</v>
      </c>
      <c r="E91" s="12">
        <v>0</v>
      </c>
      <c r="F91" s="12">
        <v>52.57</v>
      </c>
      <c r="G91" s="12">
        <f t="shared" si="8"/>
        <v>184.95999999999998</v>
      </c>
      <c r="H91" s="12">
        <f>+MIT_InfraMR[[#This Row],[Total Líneas de Explotación ]]</f>
        <v>184.95999999999998</v>
      </c>
      <c r="I91" s="12">
        <v>196.96800000000002</v>
      </c>
      <c r="J91" s="12">
        <v>209.97</v>
      </c>
      <c r="K91" s="12">
        <v>12.2</v>
      </c>
      <c r="L91" s="12">
        <v>116.54</v>
      </c>
      <c r="M91" s="12">
        <v>8</v>
      </c>
      <c r="N91" s="12">
        <f>+MIT_InfraMR[[#This Row],[A.03.1 -  Longitud de Vías de Explotación No Electrificadas Troncales y Ramales (vía principal) (km)]]+MIT_InfraMR[[#This Row],[A.04.1 -  Longitud de Vías de Explotación Electrificadas Troncales y Ramales (vía principal) (km)]]</f>
        <v>326.51</v>
      </c>
      <c r="O91" s="12">
        <f>+MIT_InfraMR[[#This Row],[Total Vías (excluido Auxiliares)]]</f>
        <v>326.51</v>
      </c>
      <c r="P91" s="1">
        <v>40</v>
      </c>
      <c r="Q91" s="1">
        <v>15</v>
      </c>
      <c r="R91" s="1">
        <v>1</v>
      </c>
      <c r="S91" s="1">
        <f t="shared" si="9"/>
        <v>56</v>
      </c>
      <c r="T91" s="1">
        <v>38</v>
      </c>
      <c r="U91" s="1">
        <v>82</v>
      </c>
      <c r="V91" s="1">
        <v>0</v>
      </c>
      <c r="W91" s="1">
        <v>15</v>
      </c>
      <c r="X91" s="1">
        <v>2</v>
      </c>
      <c r="Y91" s="1">
        <f t="shared" si="10"/>
        <v>137</v>
      </c>
      <c r="Z91" s="1">
        <v>35</v>
      </c>
      <c r="AA91" s="1">
        <v>18</v>
      </c>
      <c r="AB91" s="1">
        <f>+MIT_InfraMR[[#This Row],[Total Pasos Vehiculares a Nivel]]</f>
        <v>137</v>
      </c>
      <c r="AC91" s="1">
        <f t="shared" si="11"/>
        <v>190</v>
      </c>
      <c r="AD91" s="1">
        <v>10</v>
      </c>
      <c r="AE91" s="1">
        <v>21</v>
      </c>
      <c r="AF91" s="1">
        <v>107</v>
      </c>
      <c r="AG91" s="1">
        <f t="shared" si="12"/>
        <v>138</v>
      </c>
      <c r="AH91" s="12">
        <v>46</v>
      </c>
      <c r="AI91" s="12">
        <v>0</v>
      </c>
      <c r="AJ91" s="12">
        <v>133</v>
      </c>
      <c r="AK91" s="12">
        <f t="shared" si="13"/>
        <v>179</v>
      </c>
      <c r="AL91" s="1">
        <v>0</v>
      </c>
      <c r="AM91" s="1">
        <v>18</v>
      </c>
      <c r="AN91" s="1">
        <v>0</v>
      </c>
      <c r="AO91" s="1">
        <f t="shared" si="14"/>
        <v>18</v>
      </c>
      <c r="AP91" s="1">
        <v>285</v>
      </c>
      <c r="AQ91" s="1">
        <v>60</v>
      </c>
      <c r="AR91" s="1">
        <v>0</v>
      </c>
      <c r="AS91" s="1">
        <f>+SUM(MIT_InfraMR[[#This Row],[B.02.1 - Parque de Coches Eléctricos Motrices]:[B.02.3 - Parque de Coches Eléctricos Motrices Tipo R]])</f>
        <v>345</v>
      </c>
      <c r="AT91" s="1">
        <v>0</v>
      </c>
      <c r="AU91" s="1">
        <v>2</v>
      </c>
      <c r="AV91" s="1">
        <v>2</v>
      </c>
      <c r="AW91" s="1">
        <f>+SUM(MIT_InfraMR[[#This Row],[B.03.1 - Parque de Coches Motores Motrices Remolcados]:[B.03.3 - Parque de Coches Motores Motrices Cabina]])</f>
        <v>4</v>
      </c>
      <c r="AX91" s="1">
        <v>29</v>
      </c>
      <c r="AY91" s="1">
        <v>4</v>
      </c>
      <c r="AZ91" s="1">
        <v>0</v>
      </c>
      <c r="BA91" s="1">
        <v>14</v>
      </c>
      <c r="BB91" s="1">
        <v>0</v>
      </c>
      <c r="BC91" s="1">
        <f t="shared" si="15"/>
        <v>47</v>
      </c>
      <c r="BD91" s="1">
        <v>0</v>
      </c>
      <c r="BE91" s="1">
        <v>5</v>
      </c>
      <c r="BF91" s="16">
        <v>1676</v>
      </c>
    </row>
    <row r="92" spans="1:58">
      <c r="A92" s="1">
        <v>2000</v>
      </c>
      <c r="B92" s="1" t="s">
        <v>121</v>
      </c>
      <c r="C92" s="12">
        <v>54.8</v>
      </c>
      <c r="D92" s="12">
        <v>77.59</v>
      </c>
      <c r="E92" s="12">
        <v>0</v>
      </c>
      <c r="F92" s="12">
        <v>52.57</v>
      </c>
      <c r="G92" s="12">
        <f t="shared" si="8"/>
        <v>184.95999999999998</v>
      </c>
      <c r="H92" s="12">
        <f>+MIT_InfraMR[[#This Row],[Total Líneas de Explotación ]]</f>
        <v>184.95999999999998</v>
      </c>
      <c r="I92" s="12">
        <v>196.96800000000002</v>
      </c>
      <c r="J92" s="12">
        <v>209.97</v>
      </c>
      <c r="K92" s="12">
        <v>12.2</v>
      </c>
      <c r="L92" s="12">
        <v>116.54</v>
      </c>
      <c r="M92" s="12">
        <v>8</v>
      </c>
      <c r="N92" s="12">
        <f>+MIT_InfraMR[[#This Row],[A.03.1 -  Longitud de Vías de Explotación No Electrificadas Troncales y Ramales (vía principal) (km)]]+MIT_InfraMR[[#This Row],[A.04.1 -  Longitud de Vías de Explotación Electrificadas Troncales y Ramales (vía principal) (km)]]</f>
        <v>326.51</v>
      </c>
      <c r="O92" s="12">
        <f>+MIT_InfraMR[[#This Row],[Total Vías (excluido Auxiliares)]]</f>
        <v>326.51</v>
      </c>
      <c r="P92" s="1">
        <v>40</v>
      </c>
      <c r="Q92" s="1">
        <v>15</v>
      </c>
      <c r="R92" s="1">
        <v>1</v>
      </c>
      <c r="S92" s="1">
        <f t="shared" si="9"/>
        <v>56</v>
      </c>
      <c r="T92" s="1">
        <v>38</v>
      </c>
      <c r="U92" s="1">
        <v>82</v>
      </c>
      <c r="V92" s="1">
        <v>0</v>
      </c>
      <c r="W92" s="1">
        <v>15</v>
      </c>
      <c r="X92" s="1">
        <v>2</v>
      </c>
      <c r="Y92" s="1">
        <f t="shared" si="10"/>
        <v>137</v>
      </c>
      <c r="Z92" s="1">
        <v>35</v>
      </c>
      <c r="AA92" s="1">
        <v>18</v>
      </c>
      <c r="AB92" s="1">
        <f>+MIT_InfraMR[[#This Row],[Total Pasos Vehiculares a Nivel]]</f>
        <v>137</v>
      </c>
      <c r="AC92" s="1">
        <f t="shared" si="11"/>
        <v>190</v>
      </c>
      <c r="AD92" s="1">
        <v>10</v>
      </c>
      <c r="AE92" s="1">
        <v>21</v>
      </c>
      <c r="AF92" s="1">
        <v>107</v>
      </c>
      <c r="AG92" s="1">
        <f t="shared" si="12"/>
        <v>138</v>
      </c>
      <c r="AH92" s="12">
        <v>46</v>
      </c>
      <c r="AI92" s="12">
        <v>0</v>
      </c>
      <c r="AJ92" s="12">
        <v>133</v>
      </c>
      <c r="AK92" s="12">
        <f t="shared" si="13"/>
        <v>179</v>
      </c>
      <c r="AL92" s="1">
        <v>0</v>
      </c>
      <c r="AM92" s="1">
        <v>18</v>
      </c>
      <c r="AN92" s="1">
        <v>0</v>
      </c>
      <c r="AO92" s="1">
        <f t="shared" si="14"/>
        <v>18</v>
      </c>
      <c r="AP92" s="1">
        <v>285</v>
      </c>
      <c r="AQ92" s="1">
        <v>60</v>
      </c>
      <c r="AR92" s="1">
        <v>0</v>
      </c>
      <c r="AS92" s="1">
        <f>+SUM(MIT_InfraMR[[#This Row],[B.02.1 - Parque de Coches Eléctricos Motrices]:[B.02.3 - Parque de Coches Eléctricos Motrices Tipo R]])</f>
        <v>345</v>
      </c>
      <c r="AT92" s="1">
        <v>0</v>
      </c>
      <c r="AU92" s="1">
        <v>2</v>
      </c>
      <c r="AV92" s="1">
        <v>2</v>
      </c>
      <c r="AW92" s="1">
        <f>+SUM(MIT_InfraMR[[#This Row],[B.03.1 - Parque de Coches Motores Motrices Remolcados]:[B.03.3 - Parque de Coches Motores Motrices Cabina]])</f>
        <v>4</v>
      </c>
      <c r="AX92" s="1">
        <v>29</v>
      </c>
      <c r="AY92" s="1">
        <v>4</v>
      </c>
      <c r="AZ92" s="1">
        <v>0</v>
      </c>
      <c r="BA92" s="1">
        <v>14</v>
      </c>
      <c r="BB92" s="1">
        <v>0</v>
      </c>
      <c r="BC92" s="1">
        <f t="shared" si="15"/>
        <v>47</v>
      </c>
      <c r="BD92" s="1">
        <v>0</v>
      </c>
      <c r="BE92" s="1">
        <v>5</v>
      </c>
      <c r="BF92" s="16">
        <v>1676</v>
      </c>
    </row>
    <row r="93" spans="1:58">
      <c r="A93" s="1">
        <v>2000</v>
      </c>
      <c r="B93" s="1" t="s">
        <v>122</v>
      </c>
      <c r="C93" s="12">
        <v>54.8</v>
      </c>
      <c r="D93" s="12">
        <v>77.59</v>
      </c>
      <c r="E93" s="12">
        <v>0</v>
      </c>
      <c r="F93" s="12">
        <v>52.57</v>
      </c>
      <c r="G93" s="12">
        <f t="shared" si="8"/>
        <v>184.95999999999998</v>
      </c>
      <c r="H93" s="12">
        <f>+MIT_InfraMR[[#This Row],[Total Líneas de Explotación ]]</f>
        <v>184.95999999999998</v>
      </c>
      <c r="I93" s="12">
        <v>196.96800000000002</v>
      </c>
      <c r="J93" s="12">
        <v>209.97</v>
      </c>
      <c r="K93" s="12">
        <v>12.2</v>
      </c>
      <c r="L93" s="12">
        <v>116.54</v>
      </c>
      <c r="M93" s="12">
        <v>8</v>
      </c>
      <c r="N93" s="12">
        <f>+MIT_InfraMR[[#This Row],[A.03.1 -  Longitud de Vías de Explotación No Electrificadas Troncales y Ramales (vía principal) (km)]]+MIT_InfraMR[[#This Row],[A.04.1 -  Longitud de Vías de Explotación Electrificadas Troncales y Ramales (vía principal) (km)]]</f>
        <v>326.51</v>
      </c>
      <c r="O93" s="12">
        <f>+MIT_InfraMR[[#This Row],[Total Vías (excluido Auxiliares)]]</f>
        <v>326.51</v>
      </c>
      <c r="P93" s="1">
        <v>40</v>
      </c>
      <c r="Q93" s="1">
        <v>15</v>
      </c>
      <c r="R93" s="1">
        <v>1</v>
      </c>
      <c r="S93" s="1">
        <f t="shared" si="9"/>
        <v>56</v>
      </c>
      <c r="T93" s="1">
        <v>38</v>
      </c>
      <c r="U93" s="1">
        <v>82</v>
      </c>
      <c r="V93" s="1">
        <v>0</v>
      </c>
      <c r="W93" s="1">
        <v>15</v>
      </c>
      <c r="X93" s="1">
        <v>2</v>
      </c>
      <c r="Y93" s="1">
        <f t="shared" si="10"/>
        <v>137</v>
      </c>
      <c r="Z93" s="1">
        <v>35</v>
      </c>
      <c r="AA93" s="1">
        <v>18</v>
      </c>
      <c r="AB93" s="1">
        <f>+MIT_InfraMR[[#This Row],[Total Pasos Vehiculares a Nivel]]</f>
        <v>137</v>
      </c>
      <c r="AC93" s="1">
        <f t="shared" si="11"/>
        <v>190</v>
      </c>
      <c r="AD93" s="1">
        <v>10</v>
      </c>
      <c r="AE93" s="1">
        <v>21</v>
      </c>
      <c r="AF93" s="1">
        <v>107</v>
      </c>
      <c r="AG93" s="1">
        <f t="shared" si="12"/>
        <v>138</v>
      </c>
      <c r="AH93" s="12">
        <v>46</v>
      </c>
      <c r="AI93" s="12">
        <v>0</v>
      </c>
      <c r="AJ93" s="12">
        <v>133</v>
      </c>
      <c r="AK93" s="12">
        <f t="shared" si="13"/>
        <v>179</v>
      </c>
      <c r="AL93" s="1">
        <v>0</v>
      </c>
      <c r="AM93" s="1">
        <v>18</v>
      </c>
      <c r="AN93" s="1">
        <v>0</v>
      </c>
      <c r="AO93" s="1">
        <f t="shared" si="14"/>
        <v>18</v>
      </c>
      <c r="AP93" s="1">
        <v>285</v>
      </c>
      <c r="AQ93" s="1">
        <v>60</v>
      </c>
      <c r="AR93" s="1">
        <v>0</v>
      </c>
      <c r="AS93" s="1">
        <f>+SUM(MIT_InfraMR[[#This Row],[B.02.1 - Parque de Coches Eléctricos Motrices]:[B.02.3 - Parque de Coches Eléctricos Motrices Tipo R]])</f>
        <v>345</v>
      </c>
      <c r="AT93" s="1">
        <v>0</v>
      </c>
      <c r="AU93" s="1">
        <v>2</v>
      </c>
      <c r="AV93" s="1">
        <v>2</v>
      </c>
      <c r="AW93" s="1">
        <f>+SUM(MIT_InfraMR[[#This Row],[B.03.1 - Parque de Coches Motores Motrices Remolcados]:[B.03.3 - Parque de Coches Motores Motrices Cabina]])</f>
        <v>4</v>
      </c>
      <c r="AX93" s="1">
        <v>29</v>
      </c>
      <c r="AY93" s="1">
        <v>4</v>
      </c>
      <c r="AZ93" s="1">
        <v>0</v>
      </c>
      <c r="BA93" s="1">
        <v>14</v>
      </c>
      <c r="BB93" s="1">
        <v>0</v>
      </c>
      <c r="BC93" s="1">
        <f t="shared" si="15"/>
        <v>47</v>
      </c>
      <c r="BD93" s="1">
        <v>0</v>
      </c>
      <c r="BE93" s="1">
        <v>5</v>
      </c>
      <c r="BF93" s="16">
        <v>1676</v>
      </c>
    </row>
    <row r="94" spans="1:58">
      <c r="A94" s="1">
        <v>2000</v>
      </c>
      <c r="B94" s="1" t="s">
        <v>123</v>
      </c>
      <c r="C94" s="12">
        <v>54.8</v>
      </c>
      <c r="D94" s="12">
        <v>77.59</v>
      </c>
      <c r="E94" s="12">
        <v>0</v>
      </c>
      <c r="F94" s="12">
        <v>52.57</v>
      </c>
      <c r="G94" s="12">
        <f t="shared" si="8"/>
        <v>184.95999999999998</v>
      </c>
      <c r="H94" s="12">
        <f>+MIT_InfraMR[[#This Row],[Total Líneas de Explotación ]]</f>
        <v>184.95999999999998</v>
      </c>
      <c r="I94" s="12">
        <v>196.96800000000002</v>
      </c>
      <c r="J94" s="12">
        <v>209.97</v>
      </c>
      <c r="K94" s="12">
        <v>12.2</v>
      </c>
      <c r="L94" s="12">
        <v>116.54</v>
      </c>
      <c r="M94" s="12">
        <v>8</v>
      </c>
      <c r="N94" s="12">
        <f>+MIT_InfraMR[[#This Row],[A.03.1 -  Longitud de Vías de Explotación No Electrificadas Troncales y Ramales (vía principal) (km)]]+MIT_InfraMR[[#This Row],[A.04.1 -  Longitud de Vías de Explotación Electrificadas Troncales y Ramales (vía principal) (km)]]</f>
        <v>326.51</v>
      </c>
      <c r="O94" s="12">
        <f>+MIT_InfraMR[[#This Row],[Total Vías (excluido Auxiliares)]]</f>
        <v>326.51</v>
      </c>
      <c r="P94" s="1">
        <v>40</v>
      </c>
      <c r="Q94" s="1">
        <v>15</v>
      </c>
      <c r="R94" s="1">
        <v>1</v>
      </c>
      <c r="S94" s="1">
        <f t="shared" si="9"/>
        <v>56</v>
      </c>
      <c r="T94" s="1">
        <v>38</v>
      </c>
      <c r="U94" s="1">
        <v>82</v>
      </c>
      <c r="V94" s="1">
        <v>0</v>
      </c>
      <c r="W94" s="1">
        <v>15</v>
      </c>
      <c r="X94" s="1">
        <v>2</v>
      </c>
      <c r="Y94" s="1">
        <f t="shared" si="10"/>
        <v>137</v>
      </c>
      <c r="Z94" s="1">
        <v>35</v>
      </c>
      <c r="AA94" s="1">
        <v>18</v>
      </c>
      <c r="AB94" s="1">
        <f>+MIT_InfraMR[[#This Row],[Total Pasos Vehiculares a Nivel]]</f>
        <v>137</v>
      </c>
      <c r="AC94" s="1">
        <f t="shared" si="11"/>
        <v>190</v>
      </c>
      <c r="AD94" s="1">
        <v>10</v>
      </c>
      <c r="AE94" s="1">
        <v>21</v>
      </c>
      <c r="AF94" s="1">
        <v>107</v>
      </c>
      <c r="AG94" s="1">
        <f t="shared" si="12"/>
        <v>138</v>
      </c>
      <c r="AH94" s="12">
        <v>46</v>
      </c>
      <c r="AI94" s="12">
        <v>0</v>
      </c>
      <c r="AJ94" s="12">
        <v>133</v>
      </c>
      <c r="AK94" s="12">
        <f t="shared" si="13"/>
        <v>179</v>
      </c>
      <c r="AL94" s="1">
        <v>0</v>
      </c>
      <c r="AM94" s="1">
        <v>18</v>
      </c>
      <c r="AN94" s="1">
        <v>0</v>
      </c>
      <c r="AO94" s="1">
        <f t="shared" si="14"/>
        <v>18</v>
      </c>
      <c r="AP94" s="1">
        <v>285</v>
      </c>
      <c r="AQ94" s="1">
        <v>60</v>
      </c>
      <c r="AR94" s="1">
        <v>0</v>
      </c>
      <c r="AS94" s="1">
        <f>+SUM(MIT_InfraMR[[#This Row],[B.02.1 - Parque de Coches Eléctricos Motrices]:[B.02.3 - Parque de Coches Eléctricos Motrices Tipo R]])</f>
        <v>345</v>
      </c>
      <c r="AT94" s="1">
        <v>0</v>
      </c>
      <c r="AU94" s="1">
        <v>2</v>
      </c>
      <c r="AV94" s="1">
        <v>2</v>
      </c>
      <c r="AW94" s="1">
        <f>+SUM(MIT_InfraMR[[#This Row],[B.03.1 - Parque de Coches Motores Motrices Remolcados]:[B.03.3 - Parque de Coches Motores Motrices Cabina]])</f>
        <v>4</v>
      </c>
      <c r="AX94" s="1">
        <v>29</v>
      </c>
      <c r="AY94" s="1">
        <v>4</v>
      </c>
      <c r="AZ94" s="1">
        <v>0</v>
      </c>
      <c r="BA94" s="1">
        <v>14</v>
      </c>
      <c r="BB94" s="1">
        <v>0</v>
      </c>
      <c r="BC94" s="1">
        <f t="shared" si="15"/>
        <v>47</v>
      </c>
      <c r="BD94" s="1">
        <v>0</v>
      </c>
      <c r="BE94" s="1">
        <v>5</v>
      </c>
      <c r="BF94" s="16">
        <v>1676</v>
      </c>
    </row>
    <row r="95" spans="1:58">
      <c r="A95" s="1">
        <v>2000</v>
      </c>
      <c r="B95" s="1" t="s">
        <v>124</v>
      </c>
      <c r="C95" s="12">
        <v>54.8</v>
      </c>
      <c r="D95" s="12">
        <v>77.59</v>
      </c>
      <c r="E95" s="12">
        <v>0</v>
      </c>
      <c r="F95" s="12">
        <v>52.57</v>
      </c>
      <c r="G95" s="12">
        <f t="shared" si="8"/>
        <v>184.95999999999998</v>
      </c>
      <c r="H95" s="12">
        <f>+MIT_InfraMR[[#This Row],[Total Líneas de Explotación ]]</f>
        <v>184.95999999999998</v>
      </c>
      <c r="I95" s="12">
        <v>196.96800000000002</v>
      </c>
      <c r="J95" s="12">
        <v>209.97</v>
      </c>
      <c r="K95" s="12">
        <v>12.2</v>
      </c>
      <c r="L95" s="12">
        <v>116.54</v>
      </c>
      <c r="M95" s="12">
        <v>8</v>
      </c>
      <c r="N95" s="12">
        <f>+MIT_InfraMR[[#This Row],[A.03.1 -  Longitud de Vías de Explotación No Electrificadas Troncales y Ramales (vía principal) (km)]]+MIT_InfraMR[[#This Row],[A.04.1 -  Longitud de Vías de Explotación Electrificadas Troncales y Ramales (vía principal) (km)]]</f>
        <v>326.51</v>
      </c>
      <c r="O95" s="12">
        <f>+MIT_InfraMR[[#This Row],[Total Vías (excluido Auxiliares)]]</f>
        <v>326.51</v>
      </c>
      <c r="P95" s="1">
        <v>40</v>
      </c>
      <c r="Q95" s="1">
        <v>15</v>
      </c>
      <c r="R95" s="1">
        <v>1</v>
      </c>
      <c r="S95" s="1">
        <f t="shared" si="9"/>
        <v>56</v>
      </c>
      <c r="T95" s="1">
        <v>38</v>
      </c>
      <c r="U95" s="1">
        <v>82</v>
      </c>
      <c r="V95" s="1">
        <v>0</v>
      </c>
      <c r="W95" s="1">
        <v>15</v>
      </c>
      <c r="X95" s="1">
        <v>2</v>
      </c>
      <c r="Y95" s="1">
        <f t="shared" si="10"/>
        <v>137</v>
      </c>
      <c r="Z95" s="1">
        <v>35</v>
      </c>
      <c r="AA95" s="1">
        <v>18</v>
      </c>
      <c r="AB95" s="1">
        <f>+MIT_InfraMR[[#This Row],[Total Pasos Vehiculares a Nivel]]</f>
        <v>137</v>
      </c>
      <c r="AC95" s="1">
        <f t="shared" si="11"/>
        <v>190</v>
      </c>
      <c r="AD95" s="1">
        <v>10</v>
      </c>
      <c r="AE95" s="1">
        <v>21</v>
      </c>
      <c r="AF95" s="1">
        <v>107</v>
      </c>
      <c r="AG95" s="1">
        <f t="shared" si="12"/>
        <v>138</v>
      </c>
      <c r="AH95" s="12">
        <v>46</v>
      </c>
      <c r="AI95" s="12">
        <v>0</v>
      </c>
      <c r="AJ95" s="12">
        <v>133</v>
      </c>
      <c r="AK95" s="12">
        <f t="shared" si="13"/>
        <v>179</v>
      </c>
      <c r="AL95" s="1">
        <v>0</v>
      </c>
      <c r="AM95" s="1">
        <v>18</v>
      </c>
      <c r="AN95" s="1">
        <v>0</v>
      </c>
      <c r="AO95" s="1">
        <f t="shared" si="14"/>
        <v>18</v>
      </c>
      <c r="AP95" s="1">
        <v>285</v>
      </c>
      <c r="AQ95" s="1">
        <v>60</v>
      </c>
      <c r="AR95" s="1">
        <v>0</v>
      </c>
      <c r="AS95" s="1">
        <f>+SUM(MIT_InfraMR[[#This Row],[B.02.1 - Parque de Coches Eléctricos Motrices]:[B.02.3 - Parque de Coches Eléctricos Motrices Tipo R]])</f>
        <v>345</v>
      </c>
      <c r="AT95" s="1">
        <v>0</v>
      </c>
      <c r="AU95" s="1">
        <v>2</v>
      </c>
      <c r="AV95" s="1">
        <v>2</v>
      </c>
      <c r="AW95" s="1">
        <f>+SUM(MIT_InfraMR[[#This Row],[B.03.1 - Parque de Coches Motores Motrices Remolcados]:[B.03.3 - Parque de Coches Motores Motrices Cabina]])</f>
        <v>4</v>
      </c>
      <c r="AX95" s="1">
        <v>29</v>
      </c>
      <c r="AY95" s="1">
        <v>4</v>
      </c>
      <c r="AZ95" s="1">
        <v>0</v>
      </c>
      <c r="BA95" s="1">
        <v>14</v>
      </c>
      <c r="BB95" s="1">
        <v>0</v>
      </c>
      <c r="BC95" s="1">
        <f t="shared" si="15"/>
        <v>47</v>
      </c>
      <c r="BD95" s="1">
        <v>0</v>
      </c>
      <c r="BE95" s="1">
        <v>5</v>
      </c>
      <c r="BF95" s="16">
        <v>1676</v>
      </c>
    </row>
    <row r="96" spans="1:58">
      <c r="A96" s="1">
        <v>2000</v>
      </c>
      <c r="B96" s="1" t="s">
        <v>125</v>
      </c>
      <c r="C96" s="12">
        <v>54.8</v>
      </c>
      <c r="D96" s="12">
        <v>77.59</v>
      </c>
      <c r="E96" s="12">
        <v>0</v>
      </c>
      <c r="F96" s="12">
        <v>52.57</v>
      </c>
      <c r="G96" s="12">
        <f t="shared" si="8"/>
        <v>184.95999999999998</v>
      </c>
      <c r="H96" s="12">
        <f>+MIT_InfraMR[[#This Row],[Total Líneas de Explotación ]]</f>
        <v>184.95999999999998</v>
      </c>
      <c r="I96" s="12">
        <v>196.96800000000002</v>
      </c>
      <c r="J96" s="12">
        <v>209.97</v>
      </c>
      <c r="K96" s="12">
        <v>12.2</v>
      </c>
      <c r="L96" s="12">
        <v>116.54</v>
      </c>
      <c r="M96" s="12">
        <v>8</v>
      </c>
      <c r="N96" s="12">
        <f>+MIT_InfraMR[[#This Row],[A.03.1 -  Longitud de Vías de Explotación No Electrificadas Troncales y Ramales (vía principal) (km)]]+MIT_InfraMR[[#This Row],[A.04.1 -  Longitud de Vías de Explotación Electrificadas Troncales y Ramales (vía principal) (km)]]</f>
        <v>326.51</v>
      </c>
      <c r="O96" s="12">
        <f>+MIT_InfraMR[[#This Row],[Total Vías (excluido Auxiliares)]]</f>
        <v>326.51</v>
      </c>
      <c r="P96" s="1">
        <v>40</v>
      </c>
      <c r="Q96" s="1">
        <v>15</v>
      </c>
      <c r="R96" s="1">
        <v>1</v>
      </c>
      <c r="S96" s="1">
        <f t="shared" si="9"/>
        <v>56</v>
      </c>
      <c r="T96" s="1">
        <v>38</v>
      </c>
      <c r="U96" s="1">
        <v>82</v>
      </c>
      <c r="V96" s="1">
        <v>0</v>
      </c>
      <c r="W96" s="1">
        <v>15</v>
      </c>
      <c r="X96" s="1">
        <v>2</v>
      </c>
      <c r="Y96" s="1">
        <f t="shared" si="10"/>
        <v>137</v>
      </c>
      <c r="Z96" s="1">
        <v>35</v>
      </c>
      <c r="AA96" s="1">
        <v>18</v>
      </c>
      <c r="AB96" s="1">
        <f>+MIT_InfraMR[[#This Row],[Total Pasos Vehiculares a Nivel]]</f>
        <v>137</v>
      </c>
      <c r="AC96" s="1">
        <f t="shared" si="11"/>
        <v>190</v>
      </c>
      <c r="AD96" s="1">
        <v>10</v>
      </c>
      <c r="AE96" s="1">
        <v>21</v>
      </c>
      <c r="AF96" s="1">
        <v>107</v>
      </c>
      <c r="AG96" s="1">
        <f t="shared" si="12"/>
        <v>138</v>
      </c>
      <c r="AH96" s="12">
        <v>46</v>
      </c>
      <c r="AI96" s="12">
        <v>0</v>
      </c>
      <c r="AJ96" s="12">
        <v>133</v>
      </c>
      <c r="AK96" s="12">
        <f t="shared" si="13"/>
        <v>179</v>
      </c>
      <c r="AL96" s="1">
        <v>0</v>
      </c>
      <c r="AM96" s="1">
        <v>18</v>
      </c>
      <c r="AN96" s="1">
        <v>0</v>
      </c>
      <c r="AO96" s="1">
        <f t="shared" si="14"/>
        <v>18</v>
      </c>
      <c r="AP96" s="1">
        <v>285</v>
      </c>
      <c r="AQ96" s="1">
        <v>60</v>
      </c>
      <c r="AR96" s="1">
        <v>0</v>
      </c>
      <c r="AS96" s="1">
        <f>+SUM(MIT_InfraMR[[#This Row],[B.02.1 - Parque de Coches Eléctricos Motrices]:[B.02.3 - Parque de Coches Eléctricos Motrices Tipo R]])</f>
        <v>345</v>
      </c>
      <c r="AT96" s="1">
        <v>0</v>
      </c>
      <c r="AU96" s="1">
        <v>2</v>
      </c>
      <c r="AV96" s="1">
        <v>2</v>
      </c>
      <c r="AW96" s="1">
        <f>+SUM(MIT_InfraMR[[#This Row],[B.03.1 - Parque de Coches Motores Motrices Remolcados]:[B.03.3 - Parque de Coches Motores Motrices Cabina]])</f>
        <v>4</v>
      </c>
      <c r="AX96" s="1">
        <v>29</v>
      </c>
      <c r="AY96" s="1">
        <v>4</v>
      </c>
      <c r="AZ96" s="1">
        <v>0</v>
      </c>
      <c r="BA96" s="1">
        <v>14</v>
      </c>
      <c r="BB96" s="1">
        <v>0</v>
      </c>
      <c r="BC96" s="1">
        <f t="shared" si="15"/>
        <v>47</v>
      </c>
      <c r="BD96" s="1">
        <v>0</v>
      </c>
      <c r="BE96" s="1">
        <v>5</v>
      </c>
      <c r="BF96" s="16">
        <v>1676</v>
      </c>
    </row>
    <row r="97" spans="1:58">
      <c r="A97" s="1">
        <v>2000</v>
      </c>
      <c r="B97" s="1" t="s">
        <v>126</v>
      </c>
      <c r="C97" s="12">
        <v>54.8</v>
      </c>
      <c r="D97" s="12">
        <v>77.59</v>
      </c>
      <c r="E97" s="12">
        <v>0</v>
      </c>
      <c r="F97" s="12">
        <v>52.57</v>
      </c>
      <c r="G97" s="12">
        <f t="shared" si="8"/>
        <v>184.95999999999998</v>
      </c>
      <c r="H97" s="12">
        <f>+MIT_InfraMR[[#This Row],[Total Líneas de Explotación ]]</f>
        <v>184.95999999999998</v>
      </c>
      <c r="I97" s="12">
        <v>196.96800000000002</v>
      </c>
      <c r="J97" s="12">
        <v>209.97</v>
      </c>
      <c r="K97" s="12">
        <v>12.2</v>
      </c>
      <c r="L97" s="12">
        <v>116.54</v>
      </c>
      <c r="M97" s="12">
        <v>8</v>
      </c>
      <c r="N97" s="12">
        <f>+MIT_InfraMR[[#This Row],[A.03.1 -  Longitud de Vías de Explotación No Electrificadas Troncales y Ramales (vía principal) (km)]]+MIT_InfraMR[[#This Row],[A.04.1 -  Longitud de Vías de Explotación Electrificadas Troncales y Ramales (vía principal) (km)]]</f>
        <v>326.51</v>
      </c>
      <c r="O97" s="12">
        <f>+MIT_InfraMR[[#This Row],[Total Vías (excluido Auxiliares)]]</f>
        <v>326.51</v>
      </c>
      <c r="P97" s="1">
        <v>40</v>
      </c>
      <c r="Q97" s="1">
        <v>15</v>
      </c>
      <c r="R97" s="1">
        <v>1</v>
      </c>
      <c r="S97" s="1">
        <f t="shared" si="9"/>
        <v>56</v>
      </c>
      <c r="T97" s="1">
        <v>38</v>
      </c>
      <c r="U97" s="1">
        <v>82</v>
      </c>
      <c r="V97" s="1">
        <v>0</v>
      </c>
      <c r="W97" s="1">
        <v>15</v>
      </c>
      <c r="X97" s="1">
        <v>2</v>
      </c>
      <c r="Y97" s="1">
        <f t="shared" si="10"/>
        <v>137</v>
      </c>
      <c r="Z97" s="1">
        <v>35</v>
      </c>
      <c r="AA97" s="1">
        <v>18</v>
      </c>
      <c r="AB97" s="1">
        <f>+MIT_InfraMR[[#This Row],[Total Pasos Vehiculares a Nivel]]</f>
        <v>137</v>
      </c>
      <c r="AC97" s="1">
        <f t="shared" si="11"/>
        <v>190</v>
      </c>
      <c r="AD97" s="1">
        <v>10</v>
      </c>
      <c r="AE97" s="1">
        <v>21</v>
      </c>
      <c r="AF97" s="1">
        <v>107</v>
      </c>
      <c r="AG97" s="1">
        <f t="shared" si="12"/>
        <v>138</v>
      </c>
      <c r="AH97" s="12">
        <v>46</v>
      </c>
      <c r="AI97" s="12">
        <v>0</v>
      </c>
      <c r="AJ97" s="12">
        <v>133</v>
      </c>
      <c r="AK97" s="12">
        <f t="shared" si="13"/>
        <v>179</v>
      </c>
      <c r="AL97" s="1">
        <v>0</v>
      </c>
      <c r="AM97" s="1">
        <v>18</v>
      </c>
      <c r="AN97" s="1">
        <v>0</v>
      </c>
      <c r="AO97" s="1">
        <f t="shared" si="14"/>
        <v>18</v>
      </c>
      <c r="AP97" s="1">
        <v>285</v>
      </c>
      <c r="AQ97" s="1">
        <v>60</v>
      </c>
      <c r="AR97" s="1">
        <v>0</v>
      </c>
      <c r="AS97" s="1">
        <f>+SUM(MIT_InfraMR[[#This Row],[B.02.1 - Parque de Coches Eléctricos Motrices]:[B.02.3 - Parque de Coches Eléctricos Motrices Tipo R]])</f>
        <v>345</v>
      </c>
      <c r="AT97" s="1">
        <v>0</v>
      </c>
      <c r="AU97" s="1">
        <v>2</v>
      </c>
      <c r="AV97" s="1">
        <v>2</v>
      </c>
      <c r="AW97" s="1">
        <f>+SUM(MIT_InfraMR[[#This Row],[B.03.1 - Parque de Coches Motores Motrices Remolcados]:[B.03.3 - Parque de Coches Motores Motrices Cabina]])</f>
        <v>4</v>
      </c>
      <c r="AX97" s="1">
        <v>29</v>
      </c>
      <c r="AY97" s="1">
        <v>4</v>
      </c>
      <c r="AZ97" s="1">
        <v>0</v>
      </c>
      <c r="BA97" s="1">
        <v>14</v>
      </c>
      <c r="BB97" s="1">
        <v>0</v>
      </c>
      <c r="BC97" s="1">
        <f t="shared" si="15"/>
        <v>47</v>
      </c>
      <c r="BD97" s="1">
        <v>0</v>
      </c>
      <c r="BE97" s="1">
        <v>5</v>
      </c>
      <c r="BF97" s="16">
        <v>1676</v>
      </c>
    </row>
    <row r="98" spans="1:58">
      <c r="A98" s="1">
        <v>2001</v>
      </c>
      <c r="B98" s="1" t="s">
        <v>115</v>
      </c>
      <c r="C98" s="12">
        <v>54.8</v>
      </c>
      <c r="D98" s="12">
        <v>77.59</v>
      </c>
      <c r="E98" s="12">
        <v>0</v>
      </c>
      <c r="F98" s="12">
        <v>52.57</v>
      </c>
      <c r="G98" s="12">
        <f t="shared" si="8"/>
        <v>184.95999999999998</v>
      </c>
      <c r="H98" s="12">
        <f>+MIT_InfraMR[[#This Row],[Total Líneas de Explotación ]]</f>
        <v>184.95999999999998</v>
      </c>
      <c r="I98" s="12">
        <v>196.96800000000002</v>
      </c>
      <c r="J98" s="12">
        <v>209.97</v>
      </c>
      <c r="K98" s="12">
        <v>12.2</v>
      </c>
      <c r="L98" s="12">
        <v>116.54</v>
      </c>
      <c r="M98" s="12">
        <v>8</v>
      </c>
      <c r="N98" s="12">
        <f>+MIT_InfraMR[[#This Row],[A.03.1 -  Longitud de Vías de Explotación No Electrificadas Troncales y Ramales (vía principal) (km)]]+MIT_InfraMR[[#This Row],[A.04.1 -  Longitud de Vías de Explotación Electrificadas Troncales y Ramales (vía principal) (km)]]</f>
        <v>326.51</v>
      </c>
      <c r="O98" s="12">
        <f>+MIT_InfraMR[[#This Row],[Total Vías (excluido Auxiliares)]]</f>
        <v>326.51</v>
      </c>
      <c r="P98" s="1">
        <v>40</v>
      </c>
      <c r="Q98" s="1">
        <v>15</v>
      </c>
      <c r="R98" s="1">
        <v>1</v>
      </c>
      <c r="S98" s="1">
        <f t="shared" si="9"/>
        <v>56</v>
      </c>
      <c r="T98" s="1">
        <v>38</v>
      </c>
      <c r="U98" s="1">
        <v>82</v>
      </c>
      <c r="V98" s="1">
        <v>0</v>
      </c>
      <c r="W98" s="1">
        <v>15</v>
      </c>
      <c r="X98" s="1">
        <v>2</v>
      </c>
      <c r="Y98" s="1">
        <f t="shared" si="10"/>
        <v>137</v>
      </c>
      <c r="Z98" s="1">
        <v>35</v>
      </c>
      <c r="AA98" s="1">
        <v>18</v>
      </c>
      <c r="AB98" s="1">
        <f>+MIT_InfraMR[[#This Row],[Total Pasos Vehiculares a Nivel]]</f>
        <v>137</v>
      </c>
      <c r="AC98" s="1">
        <f t="shared" si="11"/>
        <v>190</v>
      </c>
      <c r="AD98" s="1">
        <v>10</v>
      </c>
      <c r="AE98" s="1">
        <v>21</v>
      </c>
      <c r="AF98" s="1">
        <v>107</v>
      </c>
      <c r="AG98" s="1">
        <f t="shared" si="12"/>
        <v>138</v>
      </c>
      <c r="AH98" s="12">
        <v>46</v>
      </c>
      <c r="AI98" s="12">
        <v>0</v>
      </c>
      <c r="AJ98" s="12">
        <v>133</v>
      </c>
      <c r="AK98" s="12">
        <f t="shared" si="13"/>
        <v>179</v>
      </c>
      <c r="AL98" s="1">
        <v>0</v>
      </c>
      <c r="AM98" s="1">
        <v>18</v>
      </c>
      <c r="AN98" s="1">
        <v>0</v>
      </c>
      <c r="AO98" s="1">
        <f t="shared" si="14"/>
        <v>18</v>
      </c>
      <c r="AP98" s="1">
        <v>285</v>
      </c>
      <c r="AQ98" s="1">
        <v>60</v>
      </c>
      <c r="AR98" s="1">
        <v>0</v>
      </c>
      <c r="AS98" s="1">
        <f>+SUM(MIT_InfraMR[[#This Row],[B.02.1 - Parque de Coches Eléctricos Motrices]:[B.02.3 - Parque de Coches Eléctricos Motrices Tipo R]])</f>
        <v>345</v>
      </c>
      <c r="AT98" s="1">
        <v>0</v>
      </c>
      <c r="AU98" s="1">
        <v>2</v>
      </c>
      <c r="AV98" s="1">
        <v>2</v>
      </c>
      <c r="AW98" s="1">
        <f>+SUM(MIT_InfraMR[[#This Row],[B.03.1 - Parque de Coches Motores Motrices Remolcados]:[B.03.3 - Parque de Coches Motores Motrices Cabina]])</f>
        <v>4</v>
      </c>
      <c r="AX98" s="1">
        <v>29</v>
      </c>
      <c r="AY98" s="1">
        <v>4</v>
      </c>
      <c r="AZ98" s="1">
        <v>0</v>
      </c>
      <c r="BA98" s="1">
        <v>14</v>
      </c>
      <c r="BB98" s="1">
        <v>0</v>
      </c>
      <c r="BC98" s="1">
        <f t="shared" si="15"/>
        <v>47</v>
      </c>
      <c r="BD98" s="1">
        <v>0</v>
      </c>
      <c r="BE98" s="1">
        <v>5</v>
      </c>
      <c r="BF98" s="16">
        <v>1676</v>
      </c>
    </row>
    <row r="99" spans="1:58">
      <c r="A99" s="1">
        <v>2001</v>
      </c>
      <c r="B99" s="1" t="s">
        <v>116</v>
      </c>
      <c r="C99" s="12">
        <v>54.8</v>
      </c>
      <c r="D99" s="12">
        <v>77.59</v>
      </c>
      <c r="E99" s="12">
        <v>0</v>
      </c>
      <c r="F99" s="12">
        <v>52.57</v>
      </c>
      <c r="G99" s="12">
        <f t="shared" si="8"/>
        <v>184.95999999999998</v>
      </c>
      <c r="H99" s="12">
        <f>+MIT_InfraMR[[#This Row],[Total Líneas de Explotación ]]</f>
        <v>184.95999999999998</v>
      </c>
      <c r="I99" s="12">
        <v>196.96800000000002</v>
      </c>
      <c r="J99" s="12">
        <v>209.97</v>
      </c>
      <c r="K99" s="12">
        <v>12.2</v>
      </c>
      <c r="L99" s="12">
        <v>116.54</v>
      </c>
      <c r="M99" s="12">
        <v>8</v>
      </c>
      <c r="N99" s="12">
        <f>+MIT_InfraMR[[#This Row],[A.03.1 -  Longitud de Vías de Explotación No Electrificadas Troncales y Ramales (vía principal) (km)]]+MIT_InfraMR[[#This Row],[A.04.1 -  Longitud de Vías de Explotación Electrificadas Troncales y Ramales (vía principal) (km)]]</f>
        <v>326.51</v>
      </c>
      <c r="O99" s="12">
        <f>+MIT_InfraMR[[#This Row],[Total Vías (excluido Auxiliares)]]</f>
        <v>326.51</v>
      </c>
      <c r="P99" s="1">
        <v>40</v>
      </c>
      <c r="Q99" s="1">
        <v>15</v>
      </c>
      <c r="R99" s="1">
        <v>1</v>
      </c>
      <c r="S99" s="1">
        <f t="shared" si="9"/>
        <v>56</v>
      </c>
      <c r="T99" s="1">
        <v>38</v>
      </c>
      <c r="U99" s="1">
        <v>82</v>
      </c>
      <c r="V99" s="1">
        <v>0</v>
      </c>
      <c r="W99" s="1">
        <v>15</v>
      </c>
      <c r="X99" s="1">
        <v>2</v>
      </c>
      <c r="Y99" s="1">
        <f t="shared" si="10"/>
        <v>137</v>
      </c>
      <c r="Z99" s="1">
        <v>35</v>
      </c>
      <c r="AA99" s="1">
        <v>18</v>
      </c>
      <c r="AB99" s="1">
        <f>+MIT_InfraMR[[#This Row],[Total Pasos Vehiculares a Nivel]]</f>
        <v>137</v>
      </c>
      <c r="AC99" s="1">
        <f t="shared" si="11"/>
        <v>190</v>
      </c>
      <c r="AD99" s="1">
        <v>10</v>
      </c>
      <c r="AE99" s="1">
        <v>21</v>
      </c>
      <c r="AF99" s="1">
        <v>107</v>
      </c>
      <c r="AG99" s="1">
        <f t="shared" si="12"/>
        <v>138</v>
      </c>
      <c r="AH99" s="12">
        <v>46</v>
      </c>
      <c r="AI99" s="12">
        <v>0</v>
      </c>
      <c r="AJ99" s="12">
        <v>133</v>
      </c>
      <c r="AK99" s="12">
        <f t="shared" si="13"/>
        <v>179</v>
      </c>
      <c r="AL99" s="1">
        <v>0</v>
      </c>
      <c r="AM99" s="1">
        <v>18</v>
      </c>
      <c r="AN99" s="1">
        <v>0</v>
      </c>
      <c r="AO99" s="1">
        <f t="shared" si="14"/>
        <v>18</v>
      </c>
      <c r="AP99" s="1">
        <v>285</v>
      </c>
      <c r="AQ99" s="1">
        <v>60</v>
      </c>
      <c r="AR99" s="1">
        <v>0</v>
      </c>
      <c r="AS99" s="1">
        <f>+SUM(MIT_InfraMR[[#This Row],[B.02.1 - Parque de Coches Eléctricos Motrices]:[B.02.3 - Parque de Coches Eléctricos Motrices Tipo R]])</f>
        <v>345</v>
      </c>
      <c r="AT99" s="1">
        <v>0</v>
      </c>
      <c r="AU99" s="1">
        <v>2</v>
      </c>
      <c r="AV99" s="1">
        <v>2</v>
      </c>
      <c r="AW99" s="1">
        <f>+SUM(MIT_InfraMR[[#This Row],[B.03.1 - Parque de Coches Motores Motrices Remolcados]:[B.03.3 - Parque de Coches Motores Motrices Cabina]])</f>
        <v>4</v>
      </c>
      <c r="AX99" s="1">
        <v>29</v>
      </c>
      <c r="AY99" s="1">
        <v>4</v>
      </c>
      <c r="AZ99" s="1">
        <v>0</v>
      </c>
      <c r="BA99" s="1">
        <v>14</v>
      </c>
      <c r="BB99" s="1">
        <v>0</v>
      </c>
      <c r="BC99" s="1">
        <f t="shared" si="15"/>
        <v>47</v>
      </c>
      <c r="BD99" s="1">
        <v>0</v>
      </c>
      <c r="BE99" s="1">
        <v>5</v>
      </c>
      <c r="BF99" s="16">
        <v>1676</v>
      </c>
    </row>
    <row r="100" spans="1:58">
      <c r="A100" s="1">
        <v>2001</v>
      </c>
      <c r="B100" s="1" t="s">
        <v>117</v>
      </c>
      <c r="C100" s="12">
        <v>54.8</v>
      </c>
      <c r="D100" s="12">
        <v>77.59</v>
      </c>
      <c r="E100" s="12">
        <v>0</v>
      </c>
      <c r="F100" s="12">
        <v>52.57</v>
      </c>
      <c r="G100" s="12">
        <f t="shared" si="8"/>
        <v>184.95999999999998</v>
      </c>
      <c r="H100" s="12">
        <f>+MIT_InfraMR[[#This Row],[Total Líneas de Explotación ]]</f>
        <v>184.95999999999998</v>
      </c>
      <c r="I100" s="12">
        <v>196.96800000000002</v>
      </c>
      <c r="J100" s="12">
        <v>209.97</v>
      </c>
      <c r="K100" s="12">
        <v>12.2</v>
      </c>
      <c r="L100" s="12">
        <v>116.54</v>
      </c>
      <c r="M100" s="12">
        <v>8</v>
      </c>
      <c r="N100" s="12">
        <f>+MIT_InfraMR[[#This Row],[A.03.1 -  Longitud de Vías de Explotación No Electrificadas Troncales y Ramales (vía principal) (km)]]+MIT_InfraMR[[#This Row],[A.04.1 -  Longitud de Vías de Explotación Electrificadas Troncales y Ramales (vía principal) (km)]]</f>
        <v>326.51</v>
      </c>
      <c r="O100" s="12">
        <f>+MIT_InfraMR[[#This Row],[Total Vías (excluido Auxiliares)]]</f>
        <v>326.51</v>
      </c>
      <c r="P100" s="1">
        <v>40</v>
      </c>
      <c r="Q100" s="1">
        <v>15</v>
      </c>
      <c r="R100" s="1">
        <v>1</v>
      </c>
      <c r="S100" s="1">
        <f t="shared" si="9"/>
        <v>56</v>
      </c>
      <c r="T100" s="1">
        <v>38</v>
      </c>
      <c r="U100" s="1">
        <v>82</v>
      </c>
      <c r="V100" s="1">
        <v>0</v>
      </c>
      <c r="W100" s="1">
        <v>15</v>
      </c>
      <c r="X100" s="1">
        <v>2</v>
      </c>
      <c r="Y100" s="1">
        <f t="shared" si="10"/>
        <v>137</v>
      </c>
      <c r="Z100" s="1">
        <v>35</v>
      </c>
      <c r="AA100" s="1">
        <v>18</v>
      </c>
      <c r="AB100" s="1">
        <f>+MIT_InfraMR[[#This Row],[Total Pasos Vehiculares a Nivel]]</f>
        <v>137</v>
      </c>
      <c r="AC100" s="1">
        <f t="shared" si="11"/>
        <v>190</v>
      </c>
      <c r="AD100" s="1">
        <v>10</v>
      </c>
      <c r="AE100" s="1">
        <v>21</v>
      </c>
      <c r="AF100" s="1">
        <v>107</v>
      </c>
      <c r="AG100" s="1">
        <f t="shared" si="12"/>
        <v>138</v>
      </c>
      <c r="AH100" s="12">
        <v>46</v>
      </c>
      <c r="AI100" s="12">
        <v>0</v>
      </c>
      <c r="AJ100" s="12">
        <v>133</v>
      </c>
      <c r="AK100" s="12">
        <f t="shared" si="13"/>
        <v>179</v>
      </c>
      <c r="AL100" s="1">
        <v>0</v>
      </c>
      <c r="AM100" s="1">
        <v>18</v>
      </c>
      <c r="AN100" s="1">
        <v>0</v>
      </c>
      <c r="AO100" s="1">
        <f t="shared" si="14"/>
        <v>18</v>
      </c>
      <c r="AP100" s="1">
        <v>285</v>
      </c>
      <c r="AQ100" s="1">
        <v>60</v>
      </c>
      <c r="AR100" s="1">
        <v>0</v>
      </c>
      <c r="AS100" s="1">
        <f>+SUM(MIT_InfraMR[[#This Row],[B.02.1 - Parque de Coches Eléctricos Motrices]:[B.02.3 - Parque de Coches Eléctricos Motrices Tipo R]])</f>
        <v>345</v>
      </c>
      <c r="AT100" s="1">
        <v>0</v>
      </c>
      <c r="AU100" s="1">
        <v>2</v>
      </c>
      <c r="AV100" s="1">
        <v>2</v>
      </c>
      <c r="AW100" s="1">
        <f>+SUM(MIT_InfraMR[[#This Row],[B.03.1 - Parque de Coches Motores Motrices Remolcados]:[B.03.3 - Parque de Coches Motores Motrices Cabina]])</f>
        <v>4</v>
      </c>
      <c r="AX100" s="1">
        <v>29</v>
      </c>
      <c r="AY100" s="1">
        <v>4</v>
      </c>
      <c r="AZ100" s="1">
        <v>0</v>
      </c>
      <c r="BA100" s="1">
        <v>14</v>
      </c>
      <c r="BB100" s="1">
        <v>0</v>
      </c>
      <c r="BC100" s="1">
        <f t="shared" si="15"/>
        <v>47</v>
      </c>
      <c r="BD100" s="1">
        <v>0</v>
      </c>
      <c r="BE100" s="1">
        <v>5</v>
      </c>
      <c r="BF100" s="16">
        <v>1676</v>
      </c>
    </row>
    <row r="101" spans="1:58">
      <c r="A101" s="1">
        <v>2001</v>
      </c>
      <c r="B101" s="1" t="s">
        <v>118</v>
      </c>
      <c r="C101" s="12">
        <v>54.8</v>
      </c>
      <c r="D101" s="12">
        <v>77.59</v>
      </c>
      <c r="E101" s="12">
        <v>0</v>
      </c>
      <c r="F101" s="12">
        <v>52.57</v>
      </c>
      <c r="G101" s="12">
        <f t="shared" si="8"/>
        <v>184.95999999999998</v>
      </c>
      <c r="H101" s="12">
        <f>+MIT_InfraMR[[#This Row],[Total Líneas de Explotación ]]</f>
        <v>184.95999999999998</v>
      </c>
      <c r="I101" s="12">
        <v>196.96800000000002</v>
      </c>
      <c r="J101" s="12">
        <v>209.97</v>
      </c>
      <c r="K101" s="12">
        <v>12.2</v>
      </c>
      <c r="L101" s="12">
        <v>116.54</v>
      </c>
      <c r="M101" s="12">
        <v>8</v>
      </c>
      <c r="N101" s="12">
        <f>+MIT_InfraMR[[#This Row],[A.03.1 -  Longitud de Vías de Explotación No Electrificadas Troncales y Ramales (vía principal) (km)]]+MIT_InfraMR[[#This Row],[A.04.1 -  Longitud de Vías de Explotación Electrificadas Troncales y Ramales (vía principal) (km)]]</f>
        <v>326.51</v>
      </c>
      <c r="O101" s="12">
        <f>+MIT_InfraMR[[#This Row],[Total Vías (excluido Auxiliares)]]</f>
        <v>326.51</v>
      </c>
      <c r="P101" s="1">
        <v>40</v>
      </c>
      <c r="Q101" s="1">
        <v>15</v>
      </c>
      <c r="R101" s="1">
        <v>1</v>
      </c>
      <c r="S101" s="1">
        <f t="shared" si="9"/>
        <v>56</v>
      </c>
      <c r="T101" s="1">
        <v>38</v>
      </c>
      <c r="U101" s="1">
        <v>82</v>
      </c>
      <c r="V101" s="1">
        <v>0</v>
      </c>
      <c r="W101" s="1">
        <v>15</v>
      </c>
      <c r="X101" s="1">
        <v>2</v>
      </c>
      <c r="Y101" s="1">
        <f t="shared" si="10"/>
        <v>137</v>
      </c>
      <c r="Z101" s="1">
        <v>35</v>
      </c>
      <c r="AA101" s="1">
        <v>18</v>
      </c>
      <c r="AB101" s="1">
        <f>+MIT_InfraMR[[#This Row],[Total Pasos Vehiculares a Nivel]]</f>
        <v>137</v>
      </c>
      <c r="AC101" s="1">
        <f t="shared" si="11"/>
        <v>190</v>
      </c>
      <c r="AD101" s="1">
        <v>10</v>
      </c>
      <c r="AE101" s="1">
        <v>21</v>
      </c>
      <c r="AF101" s="1">
        <v>107</v>
      </c>
      <c r="AG101" s="1">
        <f t="shared" si="12"/>
        <v>138</v>
      </c>
      <c r="AH101" s="12">
        <v>46</v>
      </c>
      <c r="AI101" s="12">
        <v>0</v>
      </c>
      <c r="AJ101" s="12">
        <v>133</v>
      </c>
      <c r="AK101" s="12">
        <f t="shared" si="13"/>
        <v>179</v>
      </c>
      <c r="AL101" s="1">
        <v>0</v>
      </c>
      <c r="AM101" s="1">
        <v>18</v>
      </c>
      <c r="AN101" s="1">
        <v>0</v>
      </c>
      <c r="AO101" s="1">
        <f t="shared" si="14"/>
        <v>18</v>
      </c>
      <c r="AP101" s="1">
        <v>285</v>
      </c>
      <c r="AQ101" s="1">
        <v>60</v>
      </c>
      <c r="AR101" s="1">
        <v>0</v>
      </c>
      <c r="AS101" s="1">
        <f>+SUM(MIT_InfraMR[[#This Row],[B.02.1 - Parque de Coches Eléctricos Motrices]:[B.02.3 - Parque de Coches Eléctricos Motrices Tipo R]])</f>
        <v>345</v>
      </c>
      <c r="AT101" s="1">
        <v>0</v>
      </c>
      <c r="AU101" s="1">
        <v>2</v>
      </c>
      <c r="AV101" s="1">
        <v>2</v>
      </c>
      <c r="AW101" s="1">
        <f>+SUM(MIT_InfraMR[[#This Row],[B.03.1 - Parque de Coches Motores Motrices Remolcados]:[B.03.3 - Parque de Coches Motores Motrices Cabina]])</f>
        <v>4</v>
      </c>
      <c r="AX101" s="1">
        <v>29</v>
      </c>
      <c r="AY101" s="1">
        <v>4</v>
      </c>
      <c r="AZ101" s="1">
        <v>0</v>
      </c>
      <c r="BA101" s="1">
        <v>14</v>
      </c>
      <c r="BB101" s="1">
        <v>0</v>
      </c>
      <c r="BC101" s="1">
        <f t="shared" si="15"/>
        <v>47</v>
      </c>
      <c r="BD101" s="1">
        <v>0</v>
      </c>
      <c r="BE101" s="1">
        <v>5</v>
      </c>
      <c r="BF101" s="16">
        <v>1676</v>
      </c>
    </row>
    <row r="102" spans="1:58">
      <c r="A102" s="1">
        <v>2001</v>
      </c>
      <c r="B102" s="1" t="s">
        <v>119</v>
      </c>
      <c r="C102" s="12">
        <v>54.8</v>
      </c>
      <c r="D102" s="12">
        <v>77.59</v>
      </c>
      <c r="E102" s="12">
        <v>0</v>
      </c>
      <c r="F102" s="12">
        <v>52.57</v>
      </c>
      <c r="G102" s="12">
        <f t="shared" si="8"/>
        <v>184.95999999999998</v>
      </c>
      <c r="H102" s="12">
        <f>+MIT_InfraMR[[#This Row],[Total Líneas de Explotación ]]</f>
        <v>184.95999999999998</v>
      </c>
      <c r="I102" s="12">
        <v>196.96800000000002</v>
      </c>
      <c r="J102" s="12">
        <v>209.97</v>
      </c>
      <c r="K102" s="12">
        <v>12.2</v>
      </c>
      <c r="L102" s="12">
        <v>116.54</v>
      </c>
      <c r="M102" s="12">
        <v>8</v>
      </c>
      <c r="N102" s="12">
        <f>+MIT_InfraMR[[#This Row],[A.03.1 -  Longitud de Vías de Explotación No Electrificadas Troncales y Ramales (vía principal) (km)]]+MIT_InfraMR[[#This Row],[A.04.1 -  Longitud de Vías de Explotación Electrificadas Troncales y Ramales (vía principal) (km)]]</f>
        <v>326.51</v>
      </c>
      <c r="O102" s="12">
        <f>+MIT_InfraMR[[#This Row],[Total Vías (excluido Auxiliares)]]</f>
        <v>326.51</v>
      </c>
      <c r="P102" s="1">
        <v>40</v>
      </c>
      <c r="Q102" s="1">
        <v>15</v>
      </c>
      <c r="R102" s="1">
        <v>1</v>
      </c>
      <c r="S102" s="1">
        <f t="shared" si="9"/>
        <v>56</v>
      </c>
      <c r="T102" s="1">
        <v>38</v>
      </c>
      <c r="U102" s="1">
        <v>82</v>
      </c>
      <c r="V102" s="1">
        <v>0</v>
      </c>
      <c r="W102" s="1">
        <v>15</v>
      </c>
      <c r="X102" s="1">
        <v>2</v>
      </c>
      <c r="Y102" s="1">
        <f t="shared" si="10"/>
        <v>137</v>
      </c>
      <c r="Z102" s="1">
        <v>35</v>
      </c>
      <c r="AA102" s="1">
        <v>18</v>
      </c>
      <c r="AB102" s="1">
        <f>+MIT_InfraMR[[#This Row],[Total Pasos Vehiculares a Nivel]]</f>
        <v>137</v>
      </c>
      <c r="AC102" s="1">
        <f t="shared" si="11"/>
        <v>190</v>
      </c>
      <c r="AD102" s="1">
        <v>10</v>
      </c>
      <c r="AE102" s="1">
        <v>21</v>
      </c>
      <c r="AF102" s="1">
        <v>107</v>
      </c>
      <c r="AG102" s="1">
        <f t="shared" si="12"/>
        <v>138</v>
      </c>
      <c r="AH102" s="12">
        <v>46</v>
      </c>
      <c r="AI102" s="12">
        <v>0</v>
      </c>
      <c r="AJ102" s="12">
        <v>133</v>
      </c>
      <c r="AK102" s="12">
        <f t="shared" si="13"/>
        <v>179</v>
      </c>
      <c r="AL102" s="1">
        <v>0</v>
      </c>
      <c r="AM102" s="1">
        <v>18</v>
      </c>
      <c r="AN102" s="1">
        <v>0</v>
      </c>
      <c r="AO102" s="1">
        <f t="shared" si="14"/>
        <v>18</v>
      </c>
      <c r="AP102" s="1">
        <v>285</v>
      </c>
      <c r="AQ102" s="1">
        <v>60</v>
      </c>
      <c r="AR102" s="1">
        <v>0</v>
      </c>
      <c r="AS102" s="1">
        <f>+SUM(MIT_InfraMR[[#This Row],[B.02.1 - Parque de Coches Eléctricos Motrices]:[B.02.3 - Parque de Coches Eléctricos Motrices Tipo R]])</f>
        <v>345</v>
      </c>
      <c r="AT102" s="1">
        <v>0</v>
      </c>
      <c r="AU102" s="1">
        <v>2</v>
      </c>
      <c r="AV102" s="1">
        <v>2</v>
      </c>
      <c r="AW102" s="1">
        <f>+SUM(MIT_InfraMR[[#This Row],[B.03.1 - Parque de Coches Motores Motrices Remolcados]:[B.03.3 - Parque de Coches Motores Motrices Cabina]])</f>
        <v>4</v>
      </c>
      <c r="AX102" s="1">
        <v>29</v>
      </c>
      <c r="AY102" s="1">
        <v>4</v>
      </c>
      <c r="AZ102" s="1">
        <v>0</v>
      </c>
      <c r="BA102" s="1">
        <v>14</v>
      </c>
      <c r="BB102" s="1">
        <v>0</v>
      </c>
      <c r="BC102" s="1">
        <f t="shared" si="15"/>
        <v>47</v>
      </c>
      <c r="BD102" s="1">
        <v>0</v>
      </c>
      <c r="BE102" s="1">
        <v>5</v>
      </c>
      <c r="BF102" s="16">
        <v>1676</v>
      </c>
    </row>
    <row r="103" spans="1:58">
      <c r="A103" s="1">
        <v>2001</v>
      </c>
      <c r="B103" s="1" t="s">
        <v>120</v>
      </c>
      <c r="C103" s="12">
        <v>54.8</v>
      </c>
      <c r="D103" s="12">
        <v>77.59</v>
      </c>
      <c r="E103" s="12">
        <v>0</v>
      </c>
      <c r="F103" s="12">
        <v>52.57</v>
      </c>
      <c r="G103" s="12">
        <f t="shared" si="8"/>
        <v>184.95999999999998</v>
      </c>
      <c r="H103" s="12">
        <f>+MIT_InfraMR[[#This Row],[Total Líneas de Explotación ]]</f>
        <v>184.95999999999998</v>
      </c>
      <c r="I103" s="12">
        <v>196.96800000000002</v>
      </c>
      <c r="J103" s="12">
        <v>209.97</v>
      </c>
      <c r="K103" s="12">
        <v>12.2</v>
      </c>
      <c r="L103" s="12">
        <v>116.54</v>
      </c>
      <c r="M103" s="12">
        <v>8</v>
      </c>
      <c r="N103" s="12">
        <f>+MIT_InfraMR[[#This Row],[A.03.1 -  Longitud de Vías de Explotación No Electrificadas Troncales y Ramales (vía principal) (km)]]+MIT_InfraMR[[#This Row],[A.04.1 -  Longitud de Vías de Explotación Electrificadas Troncales y Ramales (vía principal) (km)]]</f>
        <v>326.51</v>
      </c>
      <c r="O103" s="12">
        <f>+MIT_InfraMR[[#This Row],[Total Vías (excluido Auxiliares)]]</f>
        <v>326.51</v>
      </c>
      <c r="P103" s="1">
        <v>40</v>
      </c>
      <c r="Q103" s="1">
        <v>15</v>
      </c>
      <c r="R103" s="1">
        <v>1</v>
      </c>
      <c r="S103" s="1">
        <f t="shared" si="9"/>
        <v>56</v>
      </c>
      <c r="T103" s="1">
        <v>38</v>
      </c>
      <c r="U103" s="1">
        <v>82</v>
      </c>
      <c r="V103" s="1">
        <v>0</v>
      </c>
      <c r="W103" s="1">
        <v>15</v>
      </c>
      <c r="X103" s="1">
        <v>2</v>
      </c>
      <c r="Y103" s="1">
        <f t="shared" si="10"/>
        <v>137</v>
      </c>
      <c r="Z103" s="1">
        <v>35</v>
      </c>
      <c r="AA103" s="1">
        <v>18</v>
      </c>
      <c r="AB103" s="1">
        <f>+MIT_InfraMR[[#This Row],[Total Pasos Vehiculares a Nivel]]</f>
        <v>137</v>
      </c>
      <c r="AC103" s="1">
        <f t="shared" si="11"/>
        <v>190</v>
      </c>
      <c r="AD103" s="1">
        <v>10</v>
      </c>
      <c r="AE103" s="1">
        <v>21</v>
      </c>
      <c r="AF103" s="1">
        <v>107</v>
      </c>
      <c r="AG103" s="1">
        <f t="shared" si="12"/>
        <v>138</v>
      </c>
      <c r="AH103" s="12">
        <v>46</v>
      </c>
      <c r="AI103" s="12">
        <v>0</v>
      </c>
      <c r="AJ103" s="12">
        <v>133</v>
      </c>
      <c r="AK103" s="12">
        <f t="shared" si="13"/>
        <v>179</v>
      </c>
      <c r="AL103" s="1">
        <v>0</v>
      </c>
      <c r="AM103" s="1">
        <v>18</v>
      </c>
      <c r="AN103" s="1">
        <v>0</v>
      </c>
      <c r="AO103" s="1">
        <f t="shared" si="14"/>
        <v>18</v>
      </c>
      <c r="AP103" s="1">
        <v>285</v>
      </c>
      <c r="AQ103" s="1">
        <v>60</v>
      </c>
      <c r="AR103" s="1">
        <v>0</v>
      </c>
      <c r="AS103" s="1">
        <f>+SUM(MIT_InfraMR[[#This Row],[B.02.1 - Parque de Coches Eléctricos Motrices]:[B.02.3 - Parque de Coches Eléctricos Motrices Tipo R]])</f>
        <v>345</v>
      </c>
      <c r="AT103" s="1">
        <v>0</v>
      </c>
      <c r="AU103" s="1">
        <v>2</v>
      </c>
      <c r="AV103" s="1">
        <v>2</v>
      </c>
      <c r="AW103" s="1">
        <f>+SUM(MIT_InfraMR[[#This Row],[B.03.1 - Parque de Coches Motores Motrices Remolcados]:[B.03.3 - Parque de Coches Motores Motrices Cabina]])</f>
        <v>4</v>
      </c>
      <c r="AX103" s="1">
        <v>29</v>
      </c>
      <c r="AY103" s="1">
        <v>4</v>
      </c>
      <c r="AZ103" s="1">
        <v>0</v>
      </c>
      <c r="BA103" s="1">
        <v>14</v>
      </c>
      <c r="BB103" s="1">
        <v>0</v>
      </c>
      <c r="BC103" s="1">
        <f t="shared" si="15"/>
        <v>47</v>
      </c>
      <c r="BD103" s="1">
        <v>0</v>
      </c>
      <c r="BE103" s="1">
        <v>5</v>
      </c>
      <c r="BF103" s="16">
        <v>1676</v>
      </c>
    </row>
    <row r="104" spans="1:58">
      <c r="A104" s="1">
        <v>2001</v>
      </c>
      <c r="B104" s="1" t="s">
        <v>121</v>
      </c>
      <c r="C104" s="12">
        <v>54.8</v>
      </c>
      <c r="D104" s="12">
        <v>77.59</v>
      </c>
      <c r="E104" s="12">
        <v>0</v>
      </c>
      <c r="F104" s="12">
        <v>52.57</v>
      </c>
      <c r="G104" s="12">
        <f t="shared" si="8"/>
        <v>184.95999999999998</v>
      </c>
      <c r="H104" s="12">
        <f>+MIT_InfraMR[[#This Row],[Total Líneas de Explotación ]]</f>
        <v>184.95999999999998</v>
      </c>
      <c r="I104" s="12">
        <v>196.96800000000002</v>
      </c>
      <c r="J104" s="12">
        <v>209.97</v>
      </c>
      <c r="K104" s="12">
        <v>12.2</v>
      </c>
      <c r="L104" s="12">
        <v>116.54</v>
      </c>
      <c r="M104" s="12">
        <v>8</v>
      </c>
      <c r="N104" s="12">
        <f>+MIT_InfraMR[[#This Row],[A.03.1 -  Longitud de Vías de Explotación No Electrificadas Troncales y Ramales (vía principal) (km)]]+MIT_InfraMR[[#This Row],[A.04.1 -  Longitud de Vías de Explotación Electrificadas Troncales y Ramales (vía principal) (km)]]</f>
        <v>326.51</v>
      </c>
      <c r="O104" s="12">
        <f>+MIT_InfraMR[[#This Row],[Total Vías (excluido Auxiliares)]]</f>
        <v>326.51</v>
      </c>
      <c r="P104" s="1">
        <v>40</v>
      </c>
      <c r="Q104" s="1">
        <v>15</v>
      </c>
      <c r="R104" s="1">
        <v>1</v>
      </c>
      <c r="S104" s="1">
        <f t="shared" si="9"/>
        <v>56</v>
      </c>
      <c r="T104" s="1">
        <v>38</v>
      </c>
      <c r="U104" s="1">
        <v>82</v>
      </c>
      <c r="V104" s="1">
        <v>0</v>
      </c>
      <c r="W104" s="1">
        <v>15</v>
      </c>
      <c r="X104" s="1">
        <v>2</v>
      </c>
      <c r="Y104" s="1">
        <f t="shared" si="10"/>
        <v>137</v>
      </c>
      <c r="Z104" s="1">
        <v>35</v>
      </c>
      <c r="AA104" s="1">
        <v>18</v>
      </c>
      <c r="AB104" s="1">
        <f>+MIT_InfraMR[[#This Row],[Total Pasos Vehiculares a Nivel]]</f>
        <v>137</v>
      </c>
      <c r="AC104" s="1">
        <f t="shared" si="11"/>
        <v>190</v>
      </c>
      <c r="AD104" s="1">
        <v>10</v>
      </c>
      <c r="AE104" s="1">
        <v>21</v>
      </c>
      <c r="AF104" s="1">
        <v>107</v>
      </c>
      <c r="AG104" s="1">
        <f t="shared" si="12"/>
        <v>138</v>
      </c>
      <c r="AH104" s="12">
        <v>46</v>
      </c>
      <c r="AI104" s="12">
        <v>0</v>
      </c>
      <c r="AJ104" s="12">
        <v>133</v>
      </c>
      <c r="AK104" s="12">
        <f t="shared" si="13"/>
        <v>179</v>
      </c>
      <c r="AL104" s="1">
        <v>0</v>
      </c>
      <c r="AM104" s="1">
        <v>18</v>
      </c>
      <c r="AN104" s="1">
        <v>0</v>
      </c>
      <c r="AO104" s="1">
        <f t="shared" si="14"/>
        <v>18</v>
      </c>
      <c r="AP104" s="1">
        <v>285</v>
      </c>
      <c r="AQ104" s="1">
        <v>60</v>
      </c>
      <c r="AR104" s="1">
        <v>0</v>
      </c>
      <c r="AS104" s="1">
        <f>+SUM(MIT_InfraMR[[#This Row],[B.02.1 - Parque de Coches Eléctricos Motrices]:[B.02.3 - Parque de Coches Eléctricos Motrices Tipo R]])</f>
        <v>345</v>
      </c>
      <c r="AT104" s="1">
        <v>0</v>
      </c>
      <c r="AU104" s="1">
        <v>2</v>
      </c>
      <c r="AV104" s="1">
        <v>2</v>
      </c>
      <c r="AW104" s="1">
        <f>+SUM(MIT_InfraMR[[#This Row],[B.03.1 - Parque de Coches Motores Motrices Remolcados]:[B.03.3 - Parque de Coches Motores Motrices Cabina]])</f>
        <v>4</v>
      </c>
      <c r="AX104" s="1">
        <v>29</v>
      </c>
      <c r="AY104" s="1">
        <v>4</v>
      </c>
      <c r="AZ104" s="1">
        <v>0</v>
      </c>
      <c r="BA104" s="1">
        <v>14</v>
      </c>
      <c r="BB104" s="1">
        <v>0</v>
      </c>
      <c r="BC104" s="1">
        <f t="shared" si="15"/>
        <v>47</v>
      </c>
      <c r="BD104" s="1">
        <v>0</v>
      </c>
      <c r="BE104" s="1">
        <v>5</v>
      </c>
      <c r="BF104" s="16">
        <v>1676</v>
      </c>
    </row>
    <row r="105" spans="1:58">
      <c r="A105" s="1">
        <v>2001</v>
      </c>
      <c r="B105" s="1" t="s">
        <v>122</v>
      </c>
      <c r="C105" s="12">
        <v>54.8</v>
      </c>
      <c r="D105" s="12">
        <v>77.59</v>
      </c>
      <c r="E105" s="12">
        <v>0</v>
      </c>
      <c r="F105" s="12">
        <v>52.57</v>
      </c>
      <c r="G105" s="12">
        <f t="shared" si="8"/>
        <v>184.95999999999998</v>
      </c>
      <c r="H105" s="12">
        <f>+MIT_InfraMR[[#This Row],[Total Líneas de Explotación ]]</f>
        <v>184.95999999999998</v>
      </c>
      <c r="I105" s="12">
        <v>196.96800000000002</v>
      </c>
      <c r="J105" s="12">
        <v>209.97</v>
      </c>
      <c r="K105" s="12">
        <v>12.2</v>
      </c>
      <c r="L105" s="12">
        <v>116.54</v>
      </c>
      <c r="M105" s="12">
        <v>8</v>
      </c>
      <c r="N105" s="12">
        <f>+MIT_InfraMR[[#This Row],[A.03.1 -  Longitud de Vías de Explotación No Electrificadas Troncales y Ramales (vía principal) (km)]]+MIT_InfraMR[[#This Row],[A.04.1 -  Longitud de Vías de Explotación Electrificadas Troncales y Ramales (vía principal) (km)]]</f>
        <v>326.51</v>
      </c>
      <c r="O105" s="12">
        <f>+MIT_InfraMR[[#This Row],[Total Vías (excluido Auxiliares)]]</f>
        <v>326.51</v>
      </c>
      <c r="P105" s="1">
        <v>40</v>
      </c>
      <c r="Q105" s="1">
        <v>15</v>
      </c>
      <c r="R105" s="1">
        <v>1</v>
      </c>
      <c r="S105" s="1">
        <f t="shared" si="9"/>
        <v>56</v>
      </c>
      <c r="T105" s="1">
        <v>38</v>
      </c>
      <c r="U105" s="1">
        <v>82</v>
      </c>
      <c r="V105" s="1">
        <v>0</v>
      </c>
      <c r="W105" s="1">
        <v>15</v>
      </c>
      <c r="X105" s="1">
        <v>2</v>
      </c>
      <c r="Y105" s="1">
        <f t="shared" si="10"/>
        <v>137</v>
      </c>
      <c r="Z105" s="1">
        <v>35</v>
      </c>
      <c r="AA105" s="1">
        <v>18</v>
      </c>
      <c r="AB105" s="1">
        <f>+MIT_InfraMR[[#This Row],[Total Pasos Vehiculares a Nivel]]</f>
        <v>137</v>
      </c>
      <c r="AC105" s="1">
        <f t="shared" si="11"/>
        <v>190</v>
      </c>
      <c r="AD105" s="1">
        <v>10</v>
      </c>
      <c r="AE105" s="1">
        <v>21</v>
      </c>
      <c r="AF105" s="1">
        <v>107</v>
      </c>
      <c r="AG105" s="1">
        <f t="shared" si="12"/>
        <v>138</v>
      </c>
      <c r="AH105" s="12">
        <v>46</v>
      </c>
      <c r="AI105" s="12">
        <v>0</v>
      </c>
      <c r="AJ105" s="12">
        <v>133</v>
      </c>
      <c r="AK105" s="12">
        <f t="shared" si="13"/>
        <v>179</v>
      </c>
      <c r="AL105" s="1">
        <v>0</v>
      </c>
      <c r="AM105" s="1">
        <v>18</v>
      </c>
      <c r="AN105" s="1">
        <v>0</v>
      </c>
      <c r="AO105" s="1">
        <f t="shared" si="14"/>
        <v>18</v>
      </c>
      <c r="AP105" s="1">
        <v>285</v>
      </c>
      <c r="AQ105" s="1">
        <v>60</v>
      </c>
      <c r="AR105" s="1">
        <v>0</v>
      </c>
      <c r="AS105" s="1">
        <f>+SUM(MIT_InfraMR[[#This Row],[B.02.1 - Parque de Coches Eléctricos Motrices]:[B.02.3 - Parque de Coches Eléctricos Motrices Tipo R]])</f>
        <v>345</v>
      </c>
      <c r="AT105" s="1">
        <v>0</v>
      </c>
      <c r="AU105" s="1">
        <v>2</v>
      </c>
      <c r="AV105" s="1">
        <v>2</v>
      </c>
      <c r="AW105" s="1">
        <f>+SUM(MIT_InfraMR[[#This Row],[B.03.1 - Parque de Coches Motores Motrices Remolcados]:[B.03.3 - Parque de Coches Motores Motrices Cabina]])</f>
        <v>4</v>
      </c>
      <c r="AX105" s="1">
        <v>29</v>
      </c>
      <c r="AY105" s="1">
        <v>4</v>
      </c>
      <c r="AZ105" s="1">
        <v>0</v>
      </c>
      <c r="BA105" s="1">
        <v>14</v>
      </c>
      <c r="BB105" s="1">
        <v>0</v>
      </c>
      <c r="BC105" s="1">
        <f t="shared" si="15"/>
        <v>47</v>
      </c>
      <c r="BD105" s="1">
        <v>0</v>
      </c>
      <c r="BE105" s="1">
        <v>5</v>
      </c>
      <c r="BF105" s="16">
        <v>1676</v>
      </c>
    </row>
    <row r="106" spans="1:58">
      <c r="A106" s="1">
        <v>2001</v>
      </c>
      <c r="B106" s="1" t="s">
        <v>123</v>
      </c>
      <c r="C106" s="12">
        <v>54.8</v>
      </c>
      <c r="D106" s="12">
        <v>77.59</v>
      </c>
      <c r="E106" s="12">
        <v>0</v>
      </c>
      <c r="F106" s="12">
        <v>52.57</v>
      </c>
      <c r="G106" s="12">
        <f t="shared" si="8"/>
        <v>184.95999999999998</v>
      </c>
      <c r="H106" s="12">
        <f>+MIT_InfraMR[[#This Row],[Total Líneas de Explotación ]]</f>
        <v>184.95999999999998</v>
      </c>
      <c r="I106" s="12">
        <v>196.96800000000002</v>
      </c>
      <c r="J106" s="12">
        <v>209.97</v>
      </c>
      <c r="K106" s="12">
        <v>12.2</v>
      </c>
      <c r="L106" s="12">
        <v>116.54</v>
      </c>
      <c r="M106" s="12">
        <v>8</v>
      </c>
      <c r="N106" s="12">
        <f>+MIT_InfraMR[[#This Row],[A.03.1 -  Longitud de Vías de Explotación No Electrificadas Troncales y Ramales (vía principal) (km)]]+MIT_InfraMR[[#This Row],[A.04.1 -  Longitud de Vías de Explotación Electrificadas Troncales y Ramales (vía principal) (km)]]</f>
        <v>326.51</v>
      </c>
      <c r="O106" s="12">
        <f>+MIT_InfraMR[[#This Row],[Total Vías (excluido Auxiliares)]]</f>
        <v>326.51</v>
      </c>
      <c r="P106" s="1">
        <v>40</v>
      </c>
      <c r="Q106" s="1">
        <v>15</v>
      </c>
      <c r="R106" s="1">
        <v>1</v>
      </c>
      <c r="S106" s="1">
        <f t="shared" si="9"/>
        <v>56</v>
      </c>
      <c r="T106" s="1">
        <v>38</v>
      </c>
      <c r="U106" s="1">
        <v>82</v>
      </c>
      <c r="V106" s="1">
        <v>0</v>
      </c>
      <c r="W106" s="1">
        <v>15</v>
      </c>
      <c r="X106" s="1">
        <v>2</v>
      </c>
      <c r="Y106" s="1">
        <f t="shared" si="10"/>
        <v>137</v>
      </c>
      <c r="Z106" s="1">
        <v>35</v>
      </c>
      <c r="AA106" s="1">
        <v>18</v>
      </c>
      <c r="AB106" s="1">
        <f>+MIT_InfraMR[[#This Row],[Total Pasos Vehiculares a Nivel]]</f>
        <v>137</v>
      </c>
      <c r="AC106" s="1">
        <f t="shared" si="11"/>
        <v>190</v>
      </c>
      <c r="AD106" s="1">
        <v>10</v>
      </c>
      <c r="AE106" s="1">
        <v>21</v>
      </c>
      <c r="AF106" s="1">
        <v>107</v>
      </c>
      <c r="AG106" s="1">
        <f t="shared" si="12"/>
        <v>138</v>
      </c>
      <c r="AH106" s="12">
        <v>46</v>
      </c>
      <c r="AI106" s="12">
        <v>0</v>
      </c>
      <c r="AJ106" s="12">
        <v>133</v>
      </c>
      <c r="AK106" s="12">
        <f t="shared" si="13"/>
        <v>179</v>
      </c>
      <c r="AL106" s="1">
        <v>0</v>
      </c>
      <c r="AM106" s="1">
        <v>18</v>
      </c>
      <c r="AN106" s="1">
        <v>0</v>
      </c>
      <c r="AO106" s="1">
        <f t="shared" si="14"/>
        <v>18</v>
      </c>
      <c r="AP106" s="1">
        <v>285</v>
      </c>
      <c r="AQ106" s="1">
        <v>60</v>
      </c>
      <c r="AR106" s="1">
        <v>0</v>
      </c>
      <c r="AS106" s="1">
        <f>+SUM(MIT_InfraMR[[#This Row],[B.02.1 - Parque de Coches Eléctricos Motrices]:[B.02.3 - Parque de Coches Eléctricos Motrices Tipo R]])</f>
        <v>345</v>
      </c>
      <c r="AT106" s="1">
        <v>0</v>
      </c>
      <c r="AU106" s="1">
        <v>2</v>
      </c>
      <c r="AV106" s="1">
        <v>2</v>
      </c>
      <c r="AW106" s="1">
        <f>+SUM(MIT_InfraMR[[#This Row],[B.03.1 - Parque de Coches Motores Motrices Remolcados]:[B.03.3 - Parque de Coches Motores Motrices Cabina]])</f>
        <v>4</v>
      </c>
      <c r="AX106" s="1">
        <v>29</v>
      </c>
      <c r="AY106" s="1">
        <v>4</v>
      </c>
      <c r="AZ106" s="1">
        <v>0</v>
      </c>
      <c r="BA106" s="1">
        <v>14</v>
      </c>
      <c r="BB106" s="1">
        <v>0</v>
      </c>
      <c r="BC106" s="1">
        <f t="shared" si="15"/>
        <v>47</v>
      </c>
      <c r="BD106" s="1">
        <v>0</v>
      </c>
      <c r="BE106" s="1">
        <v>5</v>
      </c>
      <c r="BF106" s="16">
        <v>1676</v>
      </c>
    </row>
    <row r="107" spans="1:58">
      <c r="A107" s="1">
        <v>2001</v>
      </c>
      <c r="B107" s="1" t="s">
        <v>124</v>
      </c>
      <c r="C107" s="12">
        <v>54.8</v>
      </c>
      <c r="D107" s="12">
        <v>77.59</v>
      </c>
      <c r="E107" s="12">
        <v>0</v>
      </c>
      <c r="F107" s="12">
        <v>52.57</v>
      </c>
      <c r="G107" s="12">
        <f t="shared" si="8"/>
        <v>184.95999999999998</v>
      </c>
      <c r="H107" s="12">
        <f>+MIT_InfraMR[[#This Row],[Total Líneas de Explotación ]]</f>
        <v>184.95999999999998</v>
      </c>
      <c r="I107" s="12">
        <v>196.96800000000002</v>
      </c>
      <c r="J107" s="12">
        <v>209.97</v>
      </c>
      <c r="K107" s="12">
        <v>12.2</v>
      </c>
      <c r="L107" s="12">
        <v>116.54</v>
      </c>
      <c r="M107" s="12">
        <v>8</v>
      </c>
      <c r="N107" s="12">
        <f>+MIT_InfraMR[[#This Row],[A.03.1 -  Longitud de Vías de Explotación No Electrificadas Troncales y Ramales (vía principal) (km)]]+MIT_InfraMR[[#This Row],[A.04.1 -  Longitud de Vías de Explotación Electrificadas Troncales y Ramales (vía principal) (km)]]</f>
        <v>326.51</v>
      </c>
      <c r="O107" s="12">
        <f>+MIT_InfraMR[[#This Row],[Total Vías (excluido Auxiliares)]]</f>
        <v>326.51</v>
      </c>
      <c r="P107" s="1">
        <v>40</v>
      </c>
      <c r="Q107" s="1">
        <v>15</v>
      </c>
      <c r="R107" s="1">
        <v>1</v>
      </c>
      <c r="S107" s="1">
        <f t="shared" si="9"/>
        <v>56</v>
      </c>
      <c r="T107" s="1">
        <v>38</v>
      </c>
      <c r="U107" s="1">
        <v>82</v>
      </c>
      <c r="V107" s="1">
        <v>0</v>
      </c>
      <c r="W107" s="1">
        <v>15</v>
      </c>
      <c r="X107" s="1">
        <v>2</v>
      </c>
      <c r="Y107" s="1">
        <f t="shared" si="10"/>
        <v>137</v>
      </c>
      <c r="Z107" s="1">
        <v>35</v>
      </c>
      <c r="AA107" s="1">
        <v>18</v>
      </c>
      <c r="AB107" s="1">
        <f>+MIT_InfraMR[[#This Row],[Total Pasos Vehiculares a Nivel]]</f>
        <v>137</v>
      </c>
      <c r="AC107" s="1">
        <f t="shared" si="11"/>
        <v>190</v>
      </c>
      <c r="AD107" s="1">
        <v>10</v>
      </c>
      <c r="AE107" s="1">
        <v>21</v>
      </c>
      <c r="AF107" s="1">
        <v>107</v>
      </c>
      <c r="AG107" s="1">
        <f t="shared" si="12"/>
        <v>138</v>
      </c>
      <c r="AH107" s="12">
        <v>46</v>
      </c>
      <c r="AI107" s="12">
        <v>0</v>
      </c>
      <c r="AJ107" s="12">
        <v>133</v>
      </c>
      <c r="AK107" s="12">
        <f t="shared" si="13"/>
        <v>179</v>
      </c>
      <c r="AL107" s="1">
        <v>0</v>
      </c>
      <c r="AM107" s="1">
        <v>18</v>
      </c>
      <c r="AN107" s="1">
        <v>0</v>
      </c>
      <c r="AO107" s="1">
        <f t="shared" si="14"/>
        <v>18</v>
      </c>
      <c r="AP107" s="1">
        <v>285</v>
      </c>
      <c r="AQ107" s="1">
        <v>60</v>
      </c>
      <c r="AR107" s="1">
        <v>0</v>
      </c>
      <c r="AS107" s="1">
        <f>+SUM(MIT_InfraMR[[#This Row],[B.02.1 - Parque de Coches Eléctricos Motrices]:[B.02.3 - Parque de Coches Eléctricos Motrices Tipo R]])</f>
        <v>345</v>
      </c>
      <c r="AT107" s="1">
        <v>0</v>
      </c>
      <c r="AU107" s="1">
        <v>2</v>
      </c>
      <c r="AV107" s="1">
        <v>2</v>
      </c>
      <c r="AW107" s="1">
        <f>+SUM(MIT_InfraMR[[#This Row],[B.03.1 - Parque de Coches Motores Motrices Remolcados]:[B.03.3 - Parque de Coches Motores Motrices Cabina]])</f>
        <v>4</v>
      </c>
      <c r="AX107" s="1">
        <v>29</v>
      </c>
      <c r="AY107" s="1">
        <v>4</v>
      </c>
      <c r="AZ107" s="1">
        <v>0</v>
      </c>
      <c r="BA107" s="1">
        <v>14</v>
      </c>
      <c r="BB107" s="1">
        <v>0</v>
      </c>
      <c r="BC107" s="1">
        <f t="shared" si="15"/>
        <v>47</v>
      </c>
      <c r="BD107" s="1">
        <v>0</v>
      </c>
      <c r="BE107" s="1">
        <v>5</v>
      </c>
      <c r="BF107" s="16">
        <v>1676</v>
      </c>
    </row>
    <row r="108" spans="1:58">
      <c r="A108" s="1">
        <v>2001</v>
      </c>
      <c r="B108" s="1" t="s">
        <v>125</v>
      </c>
      <c r="C108" s="12">
        <v>54.8</v>
      </c>
      <c r="D108" s="12">
        <v>77.59</v>
      </c>
      <c r="E108" s="12">
        <v>0</v>
      </c>
      <c r="F108" s="12">
        <v>52.57</v>
      </c>
      <c r="G108" s="12">
        <f t="shared" si="8"/>
        <v>184.95999999999998</v>
      </c>
      <c r="H108" s="12">
        <f>+MIT_InfraMR[[#This Row],[Total Líneas de Explotación ]]</f>
        <v>184.95999999999998</v>
      </c>
      <c r="I108" s="12">
        <v>196.96800000000002</v>
      </c>
      <c r="J108" s="12">
        <v>209.97</v>
      </c>
      <c r="K108" s="12">
        <v>12.2</v>
      </c>
      <c r="L108" s="12">
        <v>116.54</v>
      </c>
      <c r="M108" s="12">
        <v>8</v>
      </c>
      <c r="N108" s="12">
        <f>+MIT_InfraMR[[#This Row],[A.03.1 -  Longitud de Vías de Explotación No Electrificadas Troncales y Ramales (vía principal) (km)]]+MIT_InfraMR[[#This Row],[A.04.1 -  Longitud de Vías de Explotación Electrificadas Troncales y Ramales (vía principal) (km)]]</f>
        <v>326.51</v>
      </c>
      <c r="O108" s="12">
        <f>+MIT_InfraMR[[#This Row],[Total Vías (excluido Auxiliares)]]</f>
        <v>326.51</v>
      </c>
      <c r="P108" s="1">
        <v>40</v>
      </c>
      <c r="Q108" s="1">
        <v>15</v>
      </c>
      <c r="R108" s="1">
        <v>1</v>
      </c>
      <c r="S108" s="1">
        <f t="shared" si="9"/>
        <v>56</v>
      </c>
      <c r="T108" s="1">
        <v>38</v>
      </c>
      <c r="U108" s="1">
        <v>82</v>
      </c>
      <c r="V108" s="1">
        <v>0</v>
      </c>
      <c r="W108" s="1">
        <v>15</v>
      </c>
      <c r="X108" s="1">
        <v>2</v>
      </c>
      <c r="Y108" s="1">
        <f t="shared" si="10"/>
        <v>137</v>
      </c>
      <c r="Z108" s="1">
        <v>35</v>
      </c>
      <c r="AA108" s="1">
        <v>18</v>
      </c>
      <c r="AB108" s="1">
        <f>+MIT_InfraMR[[#This Row],[Total Pasos Vehiculares a Nivel]]</f>
        <v>137</v>
      </c>
      <c r="AC108" s="1">
        <f t="shared" si="11"/>
        <v>190</v>
      </c>
      <c r="AD108" s="1">
        <v>10</v>
      </c>
      <c r="AE108" s="1">
        <v>21</v>
      </c>
      <c r="AF108" s="1">
        <v>107</v>
      </c>
      <c r="AG108" s="1">
        <f t="shared" si="12"/>
        <v>138</v>
      </c>
      <c r="AH108" s="12">
        <v>46</v>
      </c>
      <c r="AI108" s="12">
        <v>0</v>
      </c>
      <c r="AJ108" s="12">
        <v>133</v>
      </c>
      <c r="AK108" s="12">
        <f t="shared" si="13"/>
        <v>179</v>
      </c>
      <c r="AL108" s="1">
        <v>0</v>
      </c>
      <c r="AM108" s="1">
        <v>18</v>
      </c>
      <c r="AN108" s="1">
        <v>0</v>
      </c>
      <c r="AO108" s="1">
        <f t="shared" si="14"/>
        <v>18</v>
      </c>
      <c r="AP108" s="1">
        <v>285</v>
      </c>
      <c r="AQ108" s="1">
        <v>60</v>
      </c>
      <c r="AR108" s="1">
        <v>0</v>
      </c>
      <c r="AS108" s="1">
        <f>+SUM(MIT_InfraMR[[#This Row],[B.02.1 - Parque de Coches Eléctricos Motrices]:[B.02.3 - Parque de Coches Eléctricos Motrices Tipo R]])</f>
        <v>345</v>
      </c>
      <c r="AT108" s="1">
        <v>0</v>
      </c>
      <c r="AU108" s="1">
        <v>2</v>
      </c>
      <c r="AV108" s="1">
        <v>2</v>
      </c>
      <c r="AW108" s="1">
        <f>+SUM(MIT_InfraMR[[#This Row],[B.03.1 - Parque de Coches Motores Motrices Remolcados]:[B.03.3 - Parque de Coches Motores Motrices Cabina]])</f>
        <v>4</v>
      </c>
      <c r="AX108" s="1">
        <v>29</v>
      </c>
      <c r="AY108" s="1">
        <v>4</v>
      </c>
      <c r="AZ108" s="1">
        <v>0</v>
      </c>
      <c r="BA108" s="1">
        <v>14</v>
      </c>
      <c r="BB108" s="1">
        <v>0</v>
      </c>
      <c r="BC108" s="1">
        <f t="shared" si="15"/>
        <v>47</v>
      </c>
      <c r="BD108" s="1">
        <v>0</v>
      </c>
      <c r="BE108" s="1">
        <v>5</v>
      </c>
      <c r="BF108" s="16">
        <v>1676</v>
      </c>
    </row>
    <row r="109" spans="1:58">
      <c r="A109" s="1">
        <v>2001</v>
      </c>
      <c r="B109" s="1" t="s">
        <v>126</v>
      </c>
      <c r="C109" s="12">
        <v>54.8</v>
      </c>
      <c r="D109" s="12">
        <v>77.59</v>
      </c>
      <c r="E109" s="12">
        <v>0</v>
      </c>
      <c r="F109" s="12">
        <v>52.57</v>
      </c>
      <c r="G109" s="12">
        <f t="shared" si="8"/>
        <v>184.95999999999998</v>
      </c>
      <c r="H109" s="12">
        <f>+MIT_InfraMR[[#This Row],[Total Líneas de Explotación ]]</f>
        <v>184.95999999999998</v>
      </c>
      <c r="I109" s="12">
        <v>196.96800000000002</v>
      </c>
      <c r="J109" s="12">
        <v>209.97</v>
      </c>
      <c r="K109" s="12">
        <v>12.2</v>
      </c>
      <c r="L109" s="12">
        <v>116.54</v>
      </c>
      <c r="M109" s="12">
        <v>8</v>
      </c>
      <c r="N109" s="12">
        <f>+MIT_InfraMR[[#This Row],[A.03.1 -  Longitud de Vías de Explotación No Electrificadas Troncales y Ramales (vía principal) (km)]]+MIT_InfraMR[[#This Row],[A.04.1 -  Longitud de Vías de Explotación Electrificadas Troncales y Ramales (vía principal) (km)]]</f>
        <v>326.51</v>
      </c>
      <c r="O109" s="12">
        <f>+MIT_InfraMR[[#This Row],[Total Vías (excluido Auxiliares)]]</f>
        <v>326.51</v>
      </c>
      <c r="P109" s="1">
        <v>40</v>
      </c>
      <c r="Q109" s="1">
        <v>15</v>
      </c>
      <c r="R109" s="1">
        <v>1</v>
      </c>
      <c r="S109" s="1">
        <f t="shared" si="9"/>
        <v>56</v>
      </c>
      <c r="T109" s="1">
        <v>38</v>
      </c>
      <c r="U109" s="1">
        <v>82</v>
      </c>
      <c r="V109" s="1">
        <v>0</v>
      </c>
      <c r="W109" s="1">
        <v>15</v>
      </c>
      <c r="X109" s="1">
        <v>2</v>
      </c>
      <c r="Y109" s="1">
        <f t="shared" si="10"/>
        <v>137</v>
      </c>
      <c r="Z109" s="1">
        <v>35</v>
      </c>
      <c r="AA109" s="1">
        <v>18</v>
      </c>
      <c r="AB109" s="1">
        <f>+MIT_InfraMR[[#This Row],[Total Pasos Vehiculares a Nivel]]</f>
        <v>137</v>
      </c>
      <c r="AC109" s="1">
        <f t="shared" si="11"/>
        <v>190</v>
      </c>
      <c r="AD109" s="1">
        <v>10</v>
      </c>
      <c r="AE109" s="1">
        <v>21</v>
      </c>
      <c r="AF109" s="1">
        <v>107</v>
      </c>
      <c r="AG109" s="1">
        <f t="shared" si="12"/>
        <v>138</v>
      </c>
      <c r="AH109" s="12">
        <v>46</v>
      </c>
      <c r="AI109" s="12">
        <v>0</v>
      </c>
      <c r="AJ109" s="12">
        <v>133</v>
      </c>
      <c r="AK109" s="12">
        <f t="shared" si="13"/>
        <v>179</v>
      </c>
      <c r="AL109" s="1">
        <v>0</v>
      </c>
      <c r="AM109" s="1">
        <v>18</v>
      </c>
      <c r="AN109" s="1">
        <v>0</v>
      </c>
      <c r="AO109" s="1">
        <f t="shared" si="14"/>
        <v>18</v>
      </c>
      <c r="AP109" s="1">
        <v>285</v>
      </c>
      <c r="AQ109" s="1">
        <v>60</v>
      </c>
      <c r="AR109" s="1">
        <v>0</v>
      </c>
      <c r="AS109" s="1">
        <f>+SUM(MIT_InfraMR[[#This Row],[B.02.1 - Parque de Coches Eléctricos Motrices]:[B.02.3 - Parque de Coches Eléctricos Motrices Tipo R]])</f>
        <v>345</v>
      </c>
      <c r="AT109" s="1">
        <v>0</v>
      </c>
      <c r="AU109" s="1">
        <v>2</v>
      </c>
      <c r="AV109" s="1">
        <v>2</v>
      </c>
      <c r="AW109" s="1">
        <f>+SUM(MIT_InfraMR[[#This Row],[B.03.1 - Parque de Coches Motores Motrices Remolcados]:[B.03.3 - Parque de Coches Motores Motrices Cabina]])</f>
        <v>4</v>
      </c>
      <c r="AX109" s="1">
        <v>29</v>
      </c>
      <c r="AY109" s="1">
        <v>4</v>
      </c>
      <c r="AZ109" s="1">
        <v>0</v>
      </c>
      <c r="BA109" s="1">
        <v>14</v>
      </c>
      <c r="BB109" s="1">
        <v>0</v>
      </c>
      <c r="BC109" s="1">
        <f t="shared" si="15"/>
        <v>47</v>
      </c>
      <c r="BD109" s="1">
        <v>0</v>
      </c>
      <c r="BE109" s="1">
        <v>5</v>
      </c>
      <c r="BF109" s="16">
        <v>1676</v>
      </c>
    </row>
    <row r="110" spans="1:58">
      <c r="A110" s="1">
        <v>2002</v>
      </c>
      <c r="B110" s="1" t="s">
        <v>115</v>
      </c>
      <c r="C110" s="12">
        <v>54.8</v>
      </c>
      <c r="D110" s="12">
        <v>77.59</v>
      </c>
      <c r="E110" s="12">
        <v>0</v>
      </c>
      <c r="F110" s="12">
        <v>52.57</v>
      </c>
      <c r="G110" s="12">
        <f t="shared" si="8"/>
        <v>184.95999999999998</v>
      </c>
      <c r="H110" s="12">
        <f>+MIT_InfraMR[[#This Row],[Total Líneas de Explotación ]]</f>
        <v>184.95999999999998</v>
      </c>
      <c r="I110" s="12">
        <v>196.96800000000002</v>
      </c>
      <c r="J110" s="12">
        <v>209.97</v>
      </c>
      <c r="K110" s="12">
        <v>12.2</v>
      </c>
      <c r="L110" s="12">
        <v>116.54</v>
      </c>
      <c r="M110" s="12">
        <v>8</v>
      </c>
      <c r="N110" s="12">
        <f>+MIT_InfraMR[[#This Row],[A.03.1 -  Longitud de Vías de Explotación No Electrificadas Troncales y Ramales (vía principal) (km)]]+MIT_InfraMR[[#This Row],[A.04.1 -  Longitud de Vías de Explotación Electrificadas Troncales y Ramales (vía principal) (km)]]</f>
        <v>326.51</v>
      </c>
      <c r="O110" s="12">
        <f>+MIT_InfraMR[[#This Row],[Total Vías (excluido Auxiliares)]]</f>
        <v>326.51</v>
      </c>
      <c r="P110" s="1">
        <v>40</v>
      </c>
      <c r="Q110" s="1">
        <v>15</v>
      </c>
      <c r="R110" s="1">
        <v>1</v>
      </c>
      <c r="S110" s="1">
        <f t="shared" si="9"/>
        <v>56</v>
      </c>
      <c r="T110" s="1">
        <v>38</v>
      </c>
      <c r="U110" s="1">
        <v>82</v>
      </c>
      <c r="V110" s="1">
        <v>0</v>
      </c>
      <c r="W110" s="1">
        <v>15</v>
      </c>
      <c r="X110" s="1">
        <v>2</v>
      </c>
      <c r="Y110" s="1">
        <f t="shared" si="10"/>
        <v>137</v>
      </c>
      <c r="Z110" s="1">
        <v>35</v>
      </c>
      <c r="AA110" s="1">
        <v>18</v>
      </c>
      <c r="AB110" s="1">
        <f>+MIT_InfraMR[[#This Row],[Total Pasos Vehiculares a Nivel]]</f>
        <v>137</v>
      </c>
      <c r="AC110" s="1">
        <f t="shared" si="11"/>
        <v>190</v>
      </c>
      <c r="AD110" s="1">
        <v>10</v>
      </c>
      <c r="AE110" s="1">
        <v>21</v>
      </c>
      <c r="AF110" s="1">
        <v>107</v>
      </c>
      <c r="AG110" s="1">
        <f t="shared" si="12"/>
        <v>138</v>
      </c>
      <c r="AH110" s="12">
        <v>46</v>
      </c>
      <c r="AI110" s="12">
        <v>0</v>
      </c>
      <c r="AJ110" s="12">
        <v>133</v>
      </c>
      <c r="AK110" s="12">
        <f t="shared" si="13"/>
        <v>179</v>
      </c>
      <c r="AL110" s="1">
        <v>0</v>
      </c>
      <c r="AM110" s="1">
        <v>18</v>
      </c>
      <c r="AN110" s="1">
        <v>0</v>
      </c>
      <c r="AO110" s="1">
        <f t="shared" si="14"/>
        <v>18</v>
      </c>
      <c r="AP110" s="1">
        <v>285</v>
      </c>
      <c r="AQ110" s="1">
        <v>60</v>
      </c>
      <c r="AR110" s="1">
        <v>0</v>
      </c>
      <c r="AS110" s="1">
        <f>+SUM(MIT_InfraMR[[#This Row],[B.02.1 - Parque de Coches Eléctricos Motrices]:[B.02.3 - Parque de Coches Eléctricos Motrices Tipo R]])</f>
        <v>345</v>
      </c>
      <c r="AT110" s="1">
        <v>0</v>
      </c>
      <c r="AU110" s="1">
        <v>2</v>
      </c>
      <c r="AV110" s="1">
        <v>2</v>
      </c>
      <c r="AW110" s="1">
        <f>+SUM(MIT_InfraMR[[#This Row],[B.03.1 - Parque de Coches Motores Motrices Remolcados]:[B.03.3 - Parque de Coches Motores Motrices Cabina]])</f>
        <v>4</v>
      </c>
      <c r="AX110" s="1">
        <v>29</v>
      </c>
      <c r="AY110" s="1">
        <v>4</v>
      </c>
      <c r="AZ110" s="1">
        <v>0</v>
      </c>
      <c r="BA110" s="1">
        <v>14</v>
      </c>
      <c r="BB110" s="1">
        <v>0</v>
      </c>
      <c r="BC110" s="1">
        <f t="shared" si="15"/>
        <v>47</v>
      </c>
      <c r="BD110" s="1">
        <v>0</v>
      </c>
      <c r="BE110" s="1">
        <v>5</v>
      </c>
      <c r="BF110" s="16">
        <v>1676</v>
      </c>
    </row>
    <row r="111" spans="1:58">
      <c r="A111" s="1">
        <v>2002</v>
      </c>
      <c r="B111" s="1" t="s">
        <v>116</v>
      </c>
      <c r="C111" s="12">
        <v>54.8</v>
      </c>
      <c r="D111" s="12">
        <v>77.59</v>
      </c>
      <c r="E111" s="12">
        <v>0</v>
      </c>
      <c r="F111" s="12">
        <v>52.57</v>
      </c>
      <c r="G111" s="12">
        <f t="shared" si="8"/>
        <v>184.95999999999998</v>
      </c>
      <c r="H111" s="12">
        <f>+MIT_InfraMR[[#This Row],[Total Líneas de Explotación ]]</f>
        <v>184.95999999999998</v>
      </c>
      <c r="I111" s="12">
        <v>196.96800000000002</v>
      </c>
      <c r="J111" s="12">
        <v>209.97</v>
      </c>
      <c r="K111" s="12">
        <v>12.2</v>
      </c>
      <c r="L111" s="12">
        <v>116.54</v>
      </c>
      <c r="M111" s="12">
        <v>8</v>
      </c>
      <c r="N111" s="12">
        <f>+MIT_InfraMR[[#This Row],[A.03.1 -  Longitud de Vías de Explotación No Electrificadas Troncales y Ramales (vía principal) (km)]]+MIT_InfraMR[[#This Row],[A.04.1 -  Longitud de Vías de Explotación Electrificadas Troncales y Ramales (vía principal) (km)]]</f>
        <v>326.51</v>
      </c>
      <c r="O111" s="12">
        <f>+MIT_InfraMR[[#This Row],[Total Vías (excluido Auxiliares)]]</f>
        <v>326.51</v>
      </c>
      <c r="P111" s="1">
        <v>40</v>
      </c>
      <c r="Q111" s="1">
        <v>15</v>
      </c>
      <c r="R111" s="1">
        <v>1</v>
      </c>
      <c r="S111" s="1">
        <f t="shared" si="9"/>
        <v>56</v>
      </c>
      <c r="T111" s="1">
        <v>38</v>
      </c>
      <c r="U111" s="1">
        <v>82</v>
      </c>
      <c r="V111" s="1">
        <v>0</v>
      </c>
      <c r="W111" s="1">
        <v>15</v>
      </c>
      <c r="X111" s="1">
        <v>2</v>
      </c>
      <c r="Y111" s="1">
        <f t="shared" si="10"/>
        <v>137</v>
      </c>
      <c r="Z111" s="1">
        <v>35</v>
      </c>
      <c r="AA111" s="1">
        <v>18</v>
      </c>
      <c r="AB111" s="1">
        <f>+MIT_InfraMR[[#This Row],[Total Pasos Vehiculares a Nivel]]</f>
        <v>137</v>
      </c>
      <c r="AC111" s="1">
        <f t="shared" si="11"/>
        <v>190</v>
      </c>
      <c r="AD111" s="1">
        <v>10</v>
      </c>
      <c r="AE111" s="1">
        <v>21</v>
      </c>
      <c r="AF111" s="1">
        <v>107</v>
      </c>
      <c r="AG111" s="1">
        <f t="shared" si="12"/>
        <v>138</v>
      </c>
      <c r="AH111" s="12">
        <v>46</v>
      </c>
      <c r="AI111" s="12">
        <v>0</v>
      </c>
      <c r="AJ111" s="12">
        <v>133</v>
      </c>
      <c r="AK111" s="12">
        <f t="shared" si="13"/>
        <v>179</v>
      </c>
      <c r="AL111" s="1">
        <v>0</v>
      </c>
      <c r="AM111" s="1">
        <v>18</v>
      </c>
      <c r="AN111" s="1">
        <v>0</v>
      </c>
      <c r="AO111" s="1">
        <f t="shared" si="14"/>
        <v>18</v>
      </c>
      <c r="AP111" s="1">
        <v>285</v>
      </c>
      <c r="AQ111" s="1">
        <v>60</v>
      </c>
      <c r="AR111" s="1">
        <v>0</v>
      </c>
      <c r="AS111" s="1">
        <f>+SUM(MIT_InfraMR[[#This Row],[B.02.1 - Parque de Coches Eléctricos Motrices]:[B.02.3 - Parque de Coches Eléctricos Motrices Tipo R]])</f>
        <v>345</v>
      </c>
      <c r="AT111" s="1">
        <v>0</v>
      </c>
      <c r="AU111" s="1">
        <v>2</v>
      </c>
      <c r="AV111" s="1">
        <v>2</v>
      </c>
      <c r="AW111" s="1">
        <f>+SUM(MIT_InfraMR[[#This Row],[B.03.1 - Parque de Coches Motores Motrices Remolcados]:[B.03.3 - Parque de Coches Motores Motrices Cabina]])</f>
        <v>4</v>
      </c>
      <c r="AX111" s="1">
        <v>29</v>
      </c>
      <c r="AY111" s="1">
        <v>4</v>
      </c>
      <c r="AZ111" s="1">
        <v>0</v>
      </c>
      <c r="BA111" s="1">
        <v>14</v>
      </c>
      <c r="BB111" s="1">
        <v>0</v>
      </c>
      <c r="BC111" s="1">
        <f t="shared" si="15"/>
        <v>47</v>
      </c>
      <c r="BD111" s="1">
        <v>0</v>
      </c>
      <c r="BE111" s="1">
        <v>5</v>
      </c>
      <c r="BF111" s="16">
        <v>1676</v>
      </c>
    </row>
    <row r="112" spans="1:58">
      <c r="A112" s="1">
        <v>2002</v>
      </c>
      <c r="B112" s="1" t="s">
        <v>117</v>
      </c>
      <c r="C112" s="12">
        <v>54.8</v>
      </c>
      <c r="D112" s="12">
        <v>77.59</v>
      </c>
      <c r="E112" s="12">
        <v>0</v>
      </c>
      <c r="F112" s="12">
        <v>52.57</v>
      </c>
      <c r="G112" s="12">
        <f t="shared" si="8"/>
        <v>184.95999999999998</v>
      </c>
      <c r="H112" s="12">
        <f>+MIT_InfraMR[[#This Row],[Total Líneas de Explotación ]]</f>
        <v>184.95999999999998</v>
      </c>
      <c r="I112" s="12">
        <v>196.96800000000002</v>
      </c>
      <c r="J112" s="12">
        <v>209.97</v>
      </c>
      <c r="K112" s="12">
        <v>12.2</v>
      </c>
      <c r="L112" s="12">
        <v>116.54</v>
      </c>
      <c r="M112" s="12">
        <v>8</v>
      </c>
      <c r="N112" s="12">
        <f>+MIT_InfraMR[[#This Row],[A.03.1 -  Longitud de Vías de Explotación No Electrificadas Troncales y Ramales (vía principal) (km)]]+MIT_InfraMR[[#This Row],[A.04.1 -  Longitud de Vías de Explotación Electrificadas Troncales y Ramales (vía principal) (km)]]</f>
        <v>326.51</v>
      </c>
      <c r="O112" s="12">
        <f>+MIT_InfraMR[[#This Row],[Total Vías (excluido Auxiliares)]]</f>
        <v>326.51</v>
      </c>
      <c r="P112" s="1">
        <v>40</v>
      </c>
      <c r="Q112" s="1">
        <v>15</v>
      </c>
      <c r="R112" s="1">
        <v>1</v>
      </c>
      <c r="S112" s="1">
        <f t="shared" si="9"/>
        <v>56</v>
      </c>
      <c r="T112" s="1">
        <v>38</v>
      </c>
      <c r="U112" s="1">
        <v>82</v>
      </c>
      <c r="V112" s="1">
        <v>0</v>
      </c>
      <c r="W112" s="1">
        <v>15</v>
      </c>
      <c r="X112" s="1">
        <v>2</v>
      </c>
      <c r="Y112" s="1">
        <f t="shared" si="10"/>
        <v>137</v>
      </c>
      <c r="Z112" s="1">
        <v>35</v>
      </c>
      <c r="AA112" s="1">
        <v>18</v>
      </c>
      <c r="AB112" s="1">
        <f>+MIT_InfraMR[[#This Row],[Total Pasos Vehiculares a Nivel]]</f>
        <v>137</v>
      </c>
      <c r="AC112" s="1">
        <f t="shared" si="11"/>
        <v>190</v>
      </c>
      <c r="AD112" s="1">
        <v>10</v>
      </c>
      <c r="AE112" s="1">
        <v>21</v>
      </c>
      <c r="AF112" s="1">
        <v>107</v>
      </c>
      <c r="AG112" s="1">
        <f t="shared" si="12"/>
        <v>138</v>
      </c>
      <c r="AH112" s="12">
        <v>46</v>
      </c>
      <c r="AI112" s="12">
        <v>0</v>
      </c>
      <c r="AJ112" s="12">
        <v>133</v>
      </c>
      <c r="AK112" s="12">
        <f t="shared" si="13"/>
        <v>179</v>
      </c>
      <c r="AL112" s="1">
        <v>0</v>
      </c>
      <c r="AM112" s="1">
        <v>18</v>
      </c>
      <c r="AN112" s="1">
        <v>0</v>
      </c>
      <c r="AO112" s="1">
        <f t="shared" si="14"/>
        <v>18</v>
      </c>
      <c r="AP112" s="1">
        <v>285</v>
      </c>
      <c r="AQ112" s="1">
        <v>60</v>
      </c>
      <c r="AR112" s="1">
        <v>0</v>
      </c>
      <c r="AS112" s="1">
        <f>+SUM(MIT_InfraMR[[#This Row],[B.02.1 - Parque de Coches Eléctricos Motrices]:[B.02.3 - Parque de Coches Eléctricos Motrices Tipo R]])</f>
        <v>345</v>
      </c>
      <c r="AT112" s="1">
        <v>0</v>
      </c>
      <c r="AU112" s="1">
        <v>2</v>
      </c>
      <c r="AV112" s="1">
        <v>2</v>
      </c>
      <c r="AW112" s="1">
        <f>+SUM(MIT_InfraMR[[#This Row],[B.03.1 - Parque de Coches Motores Motrices Remolcados]:[B.03.3 - Parque de Coches Motores Motrices Cabina]])</f>
        <v>4</v>
      </c>
      <c r="AX112" s="1">
        <v>29</v>
      </c>
      <c r="AY112" s="1">
        <v>4</v>
      </c>
      <c r="AZ112" s="1">
        <v>0</v>
      </c>
      <c r="BA112" s="1">
        <v>14</v>
      </c>
      <c r="BB112" s="1">
        <v>0</v>
      </c>
      <c r="BC112" s="1">
        <f t="shared" si="15"/>
        <v>47</v>
      </c>
      <c r="BD112" s="1">
        <v>0</v>
      </c>
      <c r="BE112" s="1">
        <v>5</v>
      </c>
      <c r="BF112" s="16">
        <v>1676</v>
      </c>
    </row>
    <row r="113" spans="1:58">
      <c r="A113" s="1">
        <v>2002</v>
      </c>
      <c r="B113" s="1" t="s">
        <v>118</v>
      </c>
      <c r="C113" s="12">
        <v>54.8</v>
      </c>
      <c r="D113" s="12">
        <v>77.59</v>
      </c>
      <c r="E113" s="12">
        <v>0</v>
      </c>
      <c r="F113" s="12">
        <v>52.57</v>
      </c>
      <c r="G113" s="12">
        <f t="shared" si="8"/>
        <v>184.95999999999998</v>
      </c>
      <c r="H113" s="12">
        <f>+MIT_InfraMR[[#This Row],[Total Líneas de Explotación ]]</f>
        <v>184.95999999999998</v>
      </c>
      <c r="I113" s="12">
        <v>196.96800000000002</v>
      </c>
      <c r="J113" s="12">
        <v>209.97</v>
      </c>
      <c r="K113" s="12">
        <v>12.2</v>
      </c>
      <c r="L113" s="12">
        <v>116.54</v>
      </c>
      <c r="M113" s="12">
        <v>8</v>
      </c>
      <c r="N113" s="12">
        <f>+MIT_InfraMR[[#This Row],[A.03.1 -  Longitud de Vías de Explotación No Electrificadas Troncales y Ramales (vía principal) (km)]]+MIT_InfraMR[[#This Row],[A.04.1 -  Longitud de Vías de Explotación Electrificadas Troncales y Ramales (vía principal) (km)]]</f>
        <v>326.51</v>
      </c>
      <c r="O113" s="12">
        <f>+MIT_InfraMR[[#This Row],[Total Vías (excluido Auxiliares)]]</f>
        <v>326.51</v>
      </c>
      <c r="P113" s="1">
        <v>40</v>
      </c>
      <c r="Q113" s="1">
        <v>15</v>
      </c>
      <c r="R113" s="1">
        <v>1</v>
      </c>
      <c r="S113" s="1">
        <f t="shared" si="9"/>
        <v>56</v>
      </c>
      <c r="T113" s="1">
        <v>38</v>
      </c>
      <c r="U113" s="1">
        <v>82</v>
      </c>
      <c r="V113" s="1">
        <v>0</v>
      </c>
      <c r="W113" s="1">
        <v>15</v>
      </c>
      <c r="X113" s="1">
        <v>2</v>
      </c>
      <c r="Y113" s="1">
        <f t="shared" si="10"/>
        <v>137</v>
      </c>
      <c r="Z113" s="1">
        <v>35</v>
      </c>
      <c r="AA113" s="1">
        <v>18</v>
      </c>
      <c r="AB113" s="1">
        <f>+MIT_InfraMR[[#This Row],[Total Pasos Vehiculares a Nivel]]</f>
        <v>137</v>
      </c>
      <c r="AC113" s="1">
        <f t="shared" si="11"/>
        <v>190</v>
      </c>
      <c r="AD113" s="1">
        <v>10</v>
      </c>
      <c r="AE113" s="1">
        <v>21</v>
      </c>
      <c r="AF113" s="1">
        <v>107</v>
      </c>
      <c r="AG113" s="1">
        <f t="shared" si="12"/>
        <v>138</v>
      </c>
      <c r="AH113" s="12">
        <v>46</v>
      </c>
      <c r="AI113" s="12">
        <v>0</v>
      </c>
      <c r="AJ113" s="12">
        <v>133</v>
      </c>
      <c r="AK113" s="12">
        <f t="shared" si="13"/>
        <v>179</v>
      </c>
      <c r="AL113" s="1">
        <v>0</v>
      </c>
      <c r="AM113" s="1">
        <v>18</v>
      </c>
      <c r="AN113" s="1">
        <v>0</v>
      </c>
      <c r="AO113" s="1">
        <f t="shared" si="14"/>
        <v>18</v>
      </c>
      <c r="AP113" s="1">
        <v>285</v>
      </c>
      <c r="AQ113" s="1">
        <v>60</v>
      </c>
      <c r="AR113" s="1">
        <v>0</v>
      </c>
      <c r="AS113" s="1">
        <f>+SUM(MIT_InfraMR[[#This Row],[B.02.1 - Parque de Coches Eléctricos Motrices]:[B.02.3 - Parque de Coches Eléctricos Motrices Tipo R]])</f>
        <v>345</v>
      </c>
      <c r="AT113" s="1">
        <v>0</v>
      </c>
      <c r="AU113" s="1">
        <v>2</v>
      </c>
      <c r="AV113" s="1">
        <v>2</v>
      </c>
      <c r="AW113" s="1">
        <f>+SUM(MIT_InfraMR[[#This Row],[B.03.1 - Parque de Coches Motores Motrices Remolcados]:[B.03.3 - Parque de Coches Motores Motrices Cabina]])</f>
        <v>4</v>
      </c>
      <c r="AX113" s="1">
        <v>29</v>
      </c>
      <c r="AY113" s="1">
        <v>4</v>
      </c>
      <c r="AZ113" s="1">
        <v>0</v>
      </c>
      <c r="BA113" s="1">
        <v>14</v>
      </c>
      <c r="BB113" s="1">
        <v>0</v>
      </c>
      <c r="BC113" s="1">
        <f t="shared" si="15"/>
        <v>47</v>
      </c>
      <c r="BD113" s="1">
        <v>0</v>
      </c>
      <c r="BE113" s="1">
        <v>5</v>
      </c>
      <c r="BF113" s="16">
        <v>1676</v>
      </c>
    </row>
    <row r="114" spans="1:58">
      <c r="A114" s="1">
        <v>2002</v>
      </c>
      <c r="B114" s="1" t="s">
        <v>119</v>
      </c>
      <c r="C114" s="12">
        <v>54.8</v>
      </c>
      <c r="D114" s="12">
        <v>77.59</v>
      </c>
      <c r="E114" s="12">
        <v>0</v>
      </c>
      <c r="F114" s="12">
        <v>52.57</v>
      </c>
      <c r="G114" s="12">
        <f t="shared" si="8"/>
        <v>184.95999999999998</v>
      </c>
      <c r="H114" s="12">
        <f>+MIT_InfraMR[[#This Row],[Total Líneas de Explotación ]]</f>
        <v>184.95999999999998</v>
      </c>
      <c r="I114" s="12">
        <v>196.96800000000002</v>
      </c>
      <c r="J114" s="12">
        <v>209.97</v>
      </c>
      <c r="K114" s="12">
        <v>12.2</v>
      </c>
      <c r="L114" s="12">
        <v>116.54</v>
      </c>
      <c r="M114" s="12">
        <v>8</v>
      </c>
      <c r="N114" s="12">
        <f>+MIT_InfraMR[[#This Row],[A.03.1 -  Longitud de Vías de Explotación No Electrificadas Troncales y Ramales (vía principal) (km)]]+MIT_InfraMR[[#This Row],[A.04.1 -  Longitud de Vías de Explotación Electrificadas Troncales y Ramales (vía principal) (km)]]</f>
        <v>326.51</v>
      </c>
      <c r="O114" s="12">
        <f>+MIT_InfraMR[[#This Row],[Total Vías (excluido Auxiliares)]]</f>
        <v>326.51</v>
      </c>
      <c r="P114" s="1">
        <v>40</v>
      </c>
      <c r="Q114" s="1">
        <v>15</v>
      </c>
      <c r="R114" s="1">
        <v>1</v>
      </c>
      <c r="S114" s="1">
        <f t="shared" si="9"/>
        <v>56</v>
      </c>
      <c r="T114" s="1">
        <v>38</v>
      </c>
      <c r="U114" s="1">
        <v>82</v>
      </c>
      <c r="V114" s="1">
        <v>0</v>
      </c>
      <c r="W114" s="1">
        <v>15</v>
      </c>
      <c r="X114" s="1">
        <v>2</v>
      </c>
      <c r="Y114" s="1">
        <f t="shared" si="10"/>
        <v>137</v>
      </c>
      <c r="Z114" s="1">
        <v>35</v>
      </c>
      <c r="AA114" s="1">
        <v>18</v>
      </c>
      <c r="AB114" s="1">
        <f>+MIT_InfraMR[[#This Row],[Total Pasos Vehiculares a Nivel]]</f>
        <v>137</v>
      </c>
      <c r="AC114" s="1">
        <f t="shared" si="11"/>
        <v>190</v>
      </c>
      <c r="AD114" s="1">
        <v>10</v>
      </c>
      <c r="AE114" s="1">
        <v>21</v>
      </c>
      <c r="AF114" s="1">
        <v>107</v>
      </c>
      <c r="AG114" s="1">
        <f t="shared" si="12"/>
        <v>138</v>
      </c>
      <c r="AH114" s="12">
        <v>46</v>
      </c>
      <c r="AI114" s="12">
        <v>0</v>
      </c>
      <c r="AJ114" s="12">
        <v>133</v>
      </c>
      <c r="AK114" s="12">
        <f t="shared" si="13"/>
        <v>179</v>
      </c>
      <c r="AL114" s="1">
        <v>0</v>
      </c>
      <c r="AM114" s="1">
        <v>18</v>
      </c>
      <c r="AN114" s="1">
        <v>0</v>
      </c>
      <c r="AO114" s="1">
        <f t="shared" si="14"/>
        <v>18</v>
      </c>
      <c r="AP114" s="1">
        <v>285</v>
      </c>
      <c r="AQ114" s="1">
        <v>60</v>
      </c>
      <c r="AR114" s="1">
        <v>0</v>
      </c>
      <c r="AS114" s="1">
        <f>+SUM(MIT_InfraMR[[#This Row],[B.02.1 - Parque de Coches Eléctricos Motrices]:[B.02.3 - Parque de Coches Eléctricos Motrices Tipo R]])</f>
        <v>345</v>
      </c>
      <c r="AT114" s="1">
        <v>0</v>
      </c>
      <c r="AU114" s="1">
        <v>2</v>
      </c>
      <c r="AV114" s="1">
        <v>2</v>
      </c>
      <c r="AW114" s="1">
        <f>+SUM(MIT_InfraMR[[#This Row],[B.03.1 - Parque de Coches Motores Motrices Remolcados]:[B.03.3 - Parque de Coches Motores Motrices Cabina]])</f>
        <v>4</v>
      </c>
      <c r="AX114" s="1">
        <v>29</v>
      </c>
      <c r="AY114" s="1">
        <v>4</v>
      </c>
      <c r="AZ114" s="1">
        <v>0</v>
      </c>
      <c r="BA114" s="1">
        <v>14</v>
      </c>
      <c r="BB114" s="1">
        <v>0</v>
      </c>
      <c r="BC114" s="1">
        <f t="shared" si="15"/>
        <v>47</v>
      </c>
      <c r="BD114" s="1">
        <v>0</v>
      </c>
      <c r="BE114" s="1">
        <v>5</v>
      </c>
      <c r="BF114" s="16">
        <v>1676</v>
      </c>
    </row>
    <row r="115" spans="1:58">
      <c r="A115" s="1">
        <v>2002</v>
      </c>
      <c r="B115" s="1" t="s">
        <v>120</v>
      </c>
      <c r="C115" s="12">
        <v>54.8</v>
      </c>
      <c r="D115" s="12">
        <v>77.59</v>
      </c>
      <c r="E115" s="12">
        <v>0</v>
      </c>
      <c r="F115" s="12">
        <v>52.57</v>
      </c>
      <c r="G115" s="12">
        <f t="shared" si="8"/>
        <v>184.95999999999998</v>
      </c>
      <c r="H115" s="12">
        <f>+MIT_InfraMR[[#This Row],[Total Líneas de Explotación ]]</f>
        <v>184.95999999999998</v>
      </c>
      <c r="I115" s="12">
        <v>196.96800000000002</v>
      </c>
      <c r="J115" s="12">
        <v>209.97</v>
      </c>
      <c r="K115" s="12">
        <v>12.2</v>
      </c>
      <c r="L115" s="12">
        <v>116.54</v>
      </c>
      <c r="M115" s="12">
        <v>8</v>
      </c>
      <c r="N115" s="12">
        <f>+MIT_InfraMR[[#This Row],[A.03.1 -  Longitud de Vías de Explotación No Electrificadas Troncales y Ramales (vía principal) (km)]]+MIT_InfraMR[[#This Row],[A.04.1 -  Longitud de Vías de Explotación Electrificadas Troncales y Ramales (vía principal) (km)]]</f>
        <v>326.51</v>
      </c>
      <c r="O115" s="12">
        <f>+MIT_InfraMR[[#This Row],[Total Vías (excluido Auxiliares)]]</f>
        <v>326.51</v>
      </c>
      <c r="P115" s="1">
        <v>40</v>
      </c>
      <c r="Q115" s="1">
        <v>15</v>
      </c>
      <c r="R115" s="1">
        <v>1</v>
      </c>
      <c r="S115" s="1">
        <f t="shared" si="9"/>
        <v>56</v>
      </c>
      <c r="T115" s="1">
        <v>38</v>
      </c>
      <c r="U115" s="1">
        <v>82</v>
      </c>
      <c r="V115" s="1">
        <v>0</v>
      </c>
      <c r="W115" s="1">
        <v>15</v>
      </c>
      <c r="X115" s="1">
        <v>2</v>
      </c>
      <c r="Y115" s="1">
        <f t="shared" si="10"/>
        <v>137</v>
      </c>
      <c r="Z115" s="1">
        <v>35</v>
      </c>
      <c r="AA115" s="1">
        <v>18</v>
      </c>
      <c r="AB115" s="1">
        <f>+MIT_InfraMR[[#This Row],[Total Pasos Vehiculares a Nivel]]</f>
        <v>137</v>
      </c>
      <c r="AC115" s="1">
        <f t="shared" si="11"/>
        <v>190</v>
      </c>
      <c r="AD115" s="1">
        <v>10</v>
      </c>
      <c r="AE115" s="1">
        <v>21</v>
      </c>
      <c r="AF115" s="1">
        <v>107</v>
      </c>
      <c r="AG115" s="1">
        <f t="shared" si="12"/>
        <v>138</v>
      </c>
      <c r="AH115" s="12">
        <v>46</v>
      </c>
      <c r="AI115" s="12">
        <v>0</v>
      </c>
      <c r="AJ115" s="12">
        <v>133</v>
      </c>
      <c r="AK115" s="12">
        <f t="shared" si="13"/>
        <v>179</v>
      </c>
      <c r="AL115" s="1">
        <v>0</v>
      </c>
      <c r="AM115" s="1">
        <v>18</v>
      </c>
      <c r="AN115" s="1">
        <v>0</v>
      </c>
      <c r="AO115" s="1">
        <f t="shared" si="14"/>
        <v>18</v>
      </c>
      <c r="AP115" s="1">
        <v>285</v>
      </c>
      <c r="AQ115" s="1">
        <v>60</v>
      </c>
      <c r="AR115" s="1">
        <v>0</v>
      </c>
      <c r="AS115" s="1">
        <f>+SUM(MIT_InfraMR[[#This Row],[B.02.1 - Parque de Coches Eléctricos Motrices]:[B.02.3 - Parque de Coches Eléctricos Motrices Tipo R]])</f>
        <v>345</v>
      </c>
      <c r="AT115" s="1">
        <v>0</v>
      </c>
      <c r="AU115" s="1">
        <v>2</v>
      </c>
      <c r="AV115" s="1">
        <v>2</v>
      </c>
      <c r="AW115" s="1">
        <f>+SUM(MIT_InfraMR[[#This Row],[B.03.1 - Parque de Coches Motores Motrices Remolcados]:[B.03.3 - Parque de Coches Motores Motrices Cabina]])</f>
        <v>4</v>
      </c>
      <c r="AX115" s="1">
        <v>29</v>
      </c>
      <c r="AY115" s="1">
        <v>4</v>
      </c>
      <c r="AZ115" s="1">
        <v>0</v>
      </c>
      <c r="BA115" s="1">
        <v>14</v>
      </c>
      <c r="BB115" s="1">
        <v>0</v>
      </c>
      <c r="BC115" s="1">
        <f t="shared" si="15"/>
        <v>47</v>
      </c>
      <c r="BD115" s="1">
        <v>0</v>
      </c>
      <c r="BE115" s="1">
        <v>5</v>
      </c>
      <c r="BF115" s="16">
        <v>1676</v>
      </c>
    </row>
    <row r="116" spans="1:58">
      <c r="A116" s="1">
        <v>2002</v>
      </c>
      <c r="B116" s="1" t="s">
        <v>121</v>
      </c>
      <c r="C116" s="12">
        <v>54.8</v>
      </c>
      <c r="D116" s="12">
        <v>77.59</v>
      </c>
      <c r="E116" s="12">
        <v>0</v>
      </c>
      <c r="F116" s="12">
        <v>52.57</v>
      </c>
      <c r="G116" s="12">
        <f t="shared" si="8"/>
        <v>184.95999999999998</v>
      </c>
      <c r="H116" s="12">
        <f>+MIT_InfraMR[[#This Row],[Total Líneas de Explotación ]]</f>
        <v>184.95999999999998</v>
      </c>
      <c r="I116" s="12">
        <v>196.96800000000002</v>
      </c>
      <c r="J116" s="12">
        <v>209.97</v>
      </c>
      <c r="K116" s="12">
        <v>12.2</v>
      </c>
      <c r="L116" s="12">
        <v>116.54</v>
      </c>
      <c r="M116" s="12">
        <v>8</v>
      </c>
      <c r="N116" s="12">
        <f>+MIT_InfraMR[[#This Row],[A.03.1 -  Longitud de Vías de Explotación No Electrificadas Troncales y Ramales (vía principal) (km)]]+MIT_InfraMR[[#This Row],[A.04.1 -  Longitud de Vías de Explotación Electrificadas Troncales y Ramales (vía principal) (km)]]</f>
        <v>326.51</v>
      </c>
      <c r="O116" s="12">
        <f>+MIT_InfraMR[[#This Row],[Total Vías (excluido Auxiliares)]]</f>
        <v>326.51</v>
      </c>
      <c r="P116" s="1">
        <v>40</v>
      </c>
      <c r="Q116" s="1">
        <v>15</v>
      </c>
      <c r="R116" s="1">
        <v>1</v>
      </c>
      <c r="S116" s="1">
        <f t="shared" si="9"/>
        <v>56</v>
      </c>
      <c r="T116" s="1">
        <v>38</v>
      </c>
      <c r="U116" s="1">
        <v>82</v>
      </c>
      <c r="V116" s="1">
        <v>0</v>
      </c>
      <c r="W116" s="1">
        <v>15</v>
      </c>
      <c r="X116" s="1">
        <v>2</v>
      </c>
      <c r="Y116" s="1">
        <f t="shared" si="10"/>
        <v>137</v>
      </c>
      <c r="Z116" s="1">
        <v>35</v>
      </c>
      <c r="AA116" s="1">
        <v>18</v>
      </c>
      <c r="AB116" s="1">
        <f>+MIT_InfraMR[[#This Row],[Total Pasos Vehiculares a Nivel]]</f>
        <v>137</v>
      </c>
      <c r="AC116" s="1">
        <f t="shared" si="11"/>
        <v>190</v>
      </c>
      <c r="AD116" s="1">
        <v>10</v>
      </c>
      <c r="AE116" s="1">
        <v>21</v>
      </c>
      <c r="AF116" s="1">
        <v>107</v>
      </c>
      <c r="AG116" s="1">
        <f t="shared" si="12"/>
        <v>138</v>
      </c>
      <c r="AH116" s="12">
        <v>46</v>
      </c>
      <c r="AI116" s="12">
        <v>0</v>
      </c>
      <c r="AJ116" s="12">
        <v>133</v>
      </c>
      <c r="AK116" s="12">
        <f t="shared" si="13"/>
        <v>179</v>
      </c>
      <c r="AL116" s="1">
        <v>0</v>
      </c>
      <c r="AM116" s="1">
        <v>18</v>
      </c>
      <c r="AN116" s="1">
        <v>0</v>
      </c>
      <c r="AO116" s="1">
        <f t="shared" si="14"/>
        <v>18</v>
      </c>
      <c r="AP116" s="1">
        <v>285</v>
      </c>
      <c r="AQ116" s="1">
        <v>60</v>
      </c>
      <c r="AR116" s="1">
        <v>0</v>
      </c>
      <c r="AS116" s="1">
        <f>+SUM(MIT_InfraMR[[#This Row],[B.02.1 - Parque de Coches Eléctricos Motrices]:[B.02.3 - Parque de Coches Eléctricos Motrices Tipo R]])</f>
        <v>345</v>
      </c>
      <c r="AT116" s="1">
        <v>0</v>
      </c>
      <c r="AU116" s="1">
        <v>2</v>
      </c>
      <c r="AV116" s="1">
        <v>2</v>
      </c>
      <c r="AW116" s="1">
        <f>+SUM(MIT_InfraMR[[#This Row],[B.03.1 - Parque de Coches Motores Motrices Remolcados]:[B.03.3 - Parque de Coches Motores Motrices Cabina]])</f>
        <v>4</v>
      </c>
      <c r="AX116" s="1">
        <v>29</v>
      </c>
      <c r="AY116" s="1">
        <v>4</v>
      </c>
      <c r="AZ116" s="1">
        <v>0</v>
      </c>
      <c r="BA116" s="1">
        <v>14</v>
      </c>
      <c r="BB116" s="1">
        <v>0</v>
      </c>
      <c r="BC116" s="1">
        <f t="shared" si="15"/>
        <v>47</v>
      </c>
      <c r="BD116" s="1">
        <v>0</v>
      </c>
      <c r="BE116" s="1">
        <v>5</v>
      </c>
      <c r="BF116" s="16">
        <v>1676</v>
      </c>
    </row>
    <row r="117" spans="1:58">
      <c r="A117" s="1">
        <v>2002</v>
      </c>
      <c r="B117" s="1" t="s">
        <v>122</v>
      </c>
      <c r="C117" s="12">
        <v>54.8</v>
      </c>
      <c r="D117" s="12">
        <v>77.59</v>
      </c>
      <c r="E117" s="12">
        <v>0</v>
      </c>
      <c r="F117" s="12">
        <v>52.57</v>
      </c>
      <c r="G117" s="12">
        <f t="shared" si="8"/>
        <v>184.95999999999998</v>
      </c>
      <c r="H117" s="12">
        <f>+MIT_InfraMR[[#This Row],[Total Líneas de Explotación ]]</f>
        <v>184.95999999999998</v>
      </c>
      <c r="I117" s="12">
        <v>196.96800000000002</v>
      </c>
      <c r="J117" s="12">
        <v>209.97</v>
      </c>
      <c r="K117" s="12">
        <v>12.2</v>
      </c>
      <c r="L117" s="12">
        <v>116.54</v>
      </c>
      <c r="M117" s="12">
        <v>8</v>
      </c>
      <c r="N117" s="12">
        <f>+MIT_InfraMR[[#This Row],[A.03.1 -  Longitud de Vías de Explotación No Electrificadas Troncales y Ramales (vía principal) (km)]]+MIT_InfraMR[[#This Row],[A.04.1 -  Longitud de Vías de Explotación Electrificadas Troncales y Ramales (vía principal) (km)]]</f>
        <v>326.51</v>
      </c>
      <c r="O117" s="12">
        <f>+MIT_InfraMR[[#This Row],[Total Vías (excluido Auxiliares)]]</f>
        <v>326.51</v>
      </c>
      <c r="P117" s="1">
        <v>40</v>
      </c>
      <c r="Q117" s="1">
        <v>15</v>
      </c>
      <c r="R117" s="1">
        <v>1</v>
      </c>
      <c r="S117" s="1">
        <f t="shared" si="9"/>
        <v>56</v>
      </c>
      <c r="T117" s="1">
        <v>38</v>
      </c>
      <c r="U117" s="1">
        <v>82</v>
      </c>
      <c r="V117" s="1">
        <v>0</v>
      </c>
      <c r="W117" s="1">
        <v>15</v>
      </c>
      <c r="X117" s="1">
        <v>2</v>
      </c>
      <c r="Y117" s="1">
        <f t="shared" si="10"/>
        <v>137</v>
      </c>
      <c r="Z117" s="1">
        <v>35</v>
      </c>
      <c r="AA117" s="1">
        <v>18</v>
      </c>
      <c r="AB117" s="1">
        <f>+MIT_InfraMR[[#This Row],[Total Pasos Vehiculares a Nivel]]</f>
        <v>137</v>
      </c>
      <c r="AC117" s="1">
        <f t="shared" si="11"/>
        <v>190</v>
      </c>
      <c r="AD117" s="1">
        <v>10</v>
      </c>
      <c r="AE117" s="1">
        <v>21</v>
      </c>
      <c r="AF117" s="1">
        <v>107</v>
      </c>
      <c r="AG117" s="1">
        <f t="shared" si="12"/>
        <v>138</v>
      </c>
      <c r="AH117" s="12">
        <v>46</v>
      </c>
      <c r="AI117" s="12">
        <v>0</v>
      </c>
      <c r="AJ117" s="12">
        <v>133</v>
      </c>
      <c r="AK117" s="12">
        <f t="shared" si="13"/>
        <v>179</v>
      </c>
      <c r="AL117" s="1">
        <v>0</v>
      </c>
      <c r="AM117" s="1">
        <v>18</v>
      </c>
      <c r="AN117" s="1">
        <v>0</v>
      </c>
      <c r="AO117" s="1">
        <f t="shared" si="14"/>
        <v>18</v>
      </c>
      <c r="AP117" s="1">
        <v>285</v>
      </c>
      <c r="AQ117" s="1">
        <v>60</v>
      </c>
      <c r="AR117" s="1">
        <v>0</v>
      </c>
      <c r="AS117" s="1">
        <f>+SUM(MIT_InfraMR[[#This Row],[B.02.1 - Parque de Coches Eléctricos Motrices]:[B.02.3 - Parque de Coches Eléctricos Motrices Tipo R]])</f>
        <v>345</v>
      </c>
      <c r="AT117" s="1">
        <v>0</v>
      </c>
      <c r="AU117" s="1">
        <v>2</v>
      </c>
      <c r="AV117" s="1">
        <v>2</v>
      </c>
      <c r="AW117" s="1">
        <f>+SUM(MIT_InfraMR[[#This Row],[B.03.1 - Parque de Coches Motores Motrices Remolcados]:[B.03.3 - Parque de Coches Motores Motrices Cabina]])</f>
        <v>4</v>
      </c>
      <c r="AX117" s="1">
        <v>29</v>
      </c>
      <c r="AY117" s="1">
        <v>4</v>
      </c>
      <c r="AZ117" s="1">
        <v>0</v>
      </c>
      <c r="BA117" s="1">
        <v>14</v>
      </c>
      <c r="BB117" s="1">
        <v>0</v>
      </c>
      <c r="BC117" s="1">
        <f t="shared" si="15"/>
        <v>47</v>
      </c>
      <c r="BD117" s="1">
        <v>0</v>
      </c>
      <c r="BE117" s="1">
        <v>5</v>
      </c>
      <c r="BF117" s="16">
        <v>1676</v>
      </c>
    </row>
    <row r="118" spans="1:58">
      <c r="A118" s="1">
        <v>2002</v>
      </c>
      <c r="B118" s="1" t="s">
        <v>123</v>
      </c>
      <c r="C118" s="12">
        <v>54.8</v>
      </c>
      <c r="D118" s="12">
        <v>77.59</v>
      </c>
      <c r="E118" s="12">
        <v>0</v>
      </c>
      <c r="F118" s="12">
        <v>52.57</v>
      </c>
      <c r="G118" s="12">
        <f t="shared" si="8"/>
        <v>184.95999999999998</v>
      </c>
      <c r="H118" s="12">
        <f>+MIT_InfraMR[[#This Row],[Total Líneas de Explotación ]]</f>
        <v>184.95999999999998</v>
      </c>
      <c r="I118" s="12">
        <v>196.96800000000002</v>
      </c>
      <c r="J118" s="12">
        <v>209.97</v>
      </c>
      <c r="K118" s="12">
        <v>12.2</v>
      </c>
      <c r="L118" s="12">
        <v>116.54</v>
      </c>
      <c r="M118" s="12">
        <v>8</v>
      </c>
      <c r="N118" s="12">
        <f>+MIT_InfraMR[[#This Row],[A.03.1 -  Longitud de Vías de Explotación No Electrificadas Troncales y Ramales (vía principal) (km)]]+MIT_InfraMR[[#This Row],[A.04.1 -  Longitud de Vías de Explotación Electrificadas Troncales y Ramales (vía principal) (km)]]</f>
        <v>326.51</v>
      </c>
      <c r="O118" s="12">
        <f>+MIT_InfraMR[[#This Row],[Total Vías (excluido Auxiliares)]]</f>
        <v>326.51</v>
      </c>
      <c r="P118" s="1">
        <v>40</v>
      </c>
      <c r="Q118" s="1">
        <v>15</v>
      </c>
      <c r="R118" s="1">
        <v>1</v>
      </c>
      <c r="S118" s="1">
        <f t="shared" si="9"/>
        <v>56</v>
      </c>
      <c r="T118" s="1">
        <v>38</v>
      </c>
      <c r="U118" s="1">
        <v>82</v>
      </c>
      <c r="V118" s="1">
        <v>0</v>
      </c>
      <c r="W118" s="1">
        <v>15</v>
      </c>
      <c r="X118" s="1">
        <v>2</v>
      </c>
      <c r="Y118" s="1">
        <f t="shared" si="10"/>
        <v>137</v>
      </c>
      <c r="Z118" s="1">
        <v>35</v>
      </c>
      <c r="AA118" s="1">
        <v>18</v>
      </c>
      <c r="AB118" s="1">
        <f>+MIT_InfraMR[[#This Row],[Total Pasos Vehiculares a Nivel]]</f>
        <v>137</v>
      </c>
      <c r="AC118" s="1">
        <f t="shared" si="11"/>
        <v>190</v>
      </c>
      <c r="AD118" s="1">
        <v>10</v>
      </c>
      <c r="AE118" s="1">
        <v>21</v>
      </c>
      <c r="AF118" s="1">
        <v>107</v>
      </c>
      <c r="AG118" s="1">
        <f t="shared" si="12"/>
        <v>138</v>
      </c>
      <c r="AH118" s="12">
        <v>46</v>
      </c>
      <c r="AI118" s="12">
        <v>0</v>
      </c>
      <c r="AJ118" s="12">
        <v>133</v>
      </c>
      <c r="AK118" s="12">
        <f t="shared" si="13"/>
        <v>179</v>
      </c>
      <c r="AL118" s="1">
        <v>0</v>
      </c>
      <c r="AM118" s="1">
        <v>18</v>
      </c>
      <c r="AN118" s="1">
        <v>0</v>
      </c>
      <c r="AO118" s="1">
        <f t="shared" si="14"/>
        <v>18</v>
      </c>
      <c r="AP118" s="1">
        <v>285</v>
      </c>
      <c r="AQ118" s="1">
        <v>60</v>
      </c>
      <c r="AR118" s="1">
        <v>0</v>
      </c>
      <c r="AS118" s="1">
        <f>+SUM(MIT_InfraMR[[#This Row],[B.02.1 - Parque de Coches Eléctricos Motrices]:[B.02.3 - Parque de Coches Eléctricos Motrices Tipo R]])</f>
        <v>345</v>
      </c>
      <c r="AT118" s="1">
        <v>0</v>
      </c>
      <c r="AU118" s="1">
        <v>2</v>
      </c>
      <c r="AV118" s="1">
        <v>2</v>
      </c>
      <c r="AW118" s="1">
        <f>+SUM(MIT_InfraMR[[#This Row],[B.03.1 - Parque de Coches Motores Motrices Remolcados]:[B.03.3 - Parque de Coches Motores Motrices Cabina]])</f>
        <v>4</v>
      </c>
      <c r="AX118" s="1">
        <v>29</v>
      </c>
      <c r="AY118" s="1">
        <v>4</v>
      </c>
      <c r="AZ118" s="1">
        <v>0</v>
      </c>
      <c r="BA118" s="1">
        <v>14</v>
      </c>
      <c r="BB118" s="1">
        <v>0</v>
      </c>
      <c r="BC118" s="1">
        <f t="shared" si="15"/>
        <v>47</v>
      </c>
      <c r="BD118" s="1">
        <v>0</v>
      </c>
      <c r="BE118" s="1">
        <v>5</v>
      </c>
      <c r="BF118" s="16">
        <v>1676</v>
      </c>
    </row>
    <row r="119" spans="1:58">
      <c r="A119" s="1">
        <v>2002</v>
      </c>
      <c r="B119" s="1" t="s">
        <v>124</v>
      </c>
      <c r="C119" s="12">
        <v>54.8</v>
      </c>
      <c r="D119" s="12">
        <v>77.59</v>
      </c>
      <c r="E119" s="12">
        <v>0</v>
      </c>
      <c r="F119" s="12">
        <v>52.57</v>
      </c>
      <c r="G119" s="12">
        <f t="shared" si="8"/>
        <v>184.95999999999998</v>
      </c>
      <c r="H119" s="12">
        <f>+MIT_InfraMR[[#This Row],[Total Líneas de Explotación ]]</f>
        <v>184.95999999999998</v>
      </c>
      <c r="I119" s="12">
        <v>196.96800000000002</v>
      </c>
      <c r="J119" s="12">
        <v>209.97</v>
      </c>
      <c r="K119" s="12">
        <v>12.2</v>
      </c>
      <c r="L119" s="12">
        <v>116.54</v>
      </c>
      <c r="M119" s="12">
        <v>8</v>
      </c>
      <c r="N119" s="12">
        <f>+MIT_InfraMR[[#This Row],[A.03.1 -  Longitud de Vías de Explotación No Electrificadas Troncales y Ramales (vía principal) (km)]]+MIT_InfraMR[[#This Row],[A.04.1 -  Longitud de Vías de Explotación Electrificadas Troncales y Ramales (vía principal) (km)]]</f>
        <v>326.51</v>
      </c>
      <c r="O119" s="12">
        <f>+MIT_InfraMR[[#This Row],[Total Vías (excluido Auxiliares)]]</f>
        <v>326.51</v>
      </c>
      <c r="P119" s="1">
        <v>40</v>
      </c>
      <c r="Q119" s="1">
        <v>15</v>
      </c>
      <c r="R119" s="1">
        <v>1</v>
      </c>
      <c r="S119" s="1">
        <f t="shared" si="9"/>
        <v>56</v>
      </c>
      <c r="T119" s="1">
        <v>38</v>
      </c>
      <c r="U119" s="1">
        <v>82</v>
      </c>
      <c r="V119" s="1">
        <v>0</v>
      </c>
      <c r="W119" s="1">
        <v>15</v>
      </c>
      <c r="X119" s="1">
        <v>2</v>
      </c>
      <c r="Y119" s="1">
        <f t="shared" si="10"/>
        <v>137</v>
      </c>
      <c r="Z119" s="1">
        <v>35</v>
      </c>
      <c r="AA119" s="1">
        <v>18</v>
      </c>
      <c r="AB119" s="1">
        <f>+MIT_InfraMR[[#This Row],[Total Pasos Vehiculares a Nivel]]</f>
        <v>137</v>
      </c>
      <c r="AC119" s="1">
        <f t="shared" si="11"/>
        <v>190</v>
      </c>
      <c r="AD119" s="1">
        <v>10</v>
      </c>
      <c r="AE119" s="1">
        <v>21</v>
      </c>
      <c r="AF119" s="1">
        <v>107</v>
      </c>
      <c r="AG119" s="1">
        <f t="shared" si="12"/>
        <v>138</v>
      </c>
      <c r="AH119" s="12">
        <v>46</v>
      </c>
      <c r="AI119" s="12">
        <v>0</v>
      </c>
      <c r="AJ119" s="12">
        <v>133</v>
      </c>
      <c r="AK119" s="12">
        <f t="shared" si="13"/>
        <v>179</v>
      </c>
      <c r="AL119" s="1">
        <v>0</v>
      </c>
      <c r="AM119" s="1">
        <v>18</v>
      </c>
      <c r="AN119" s="1">
        <v>0</v>
      </c>
      <c r="AO119" s="1">
        <f t="shared" si="14"/>
        <v>18</v>
      </c>
      <c r="AP119" s="1">
        <v>285</v>
      </c>
      <c r="AQ119" s="1">
        <v>60</v>
      </c>
      <c r="AR119" s="1">
        <v>0</v>
      </c>
      <c r="AS119" s="1">
        <f>+SUM(MIT_InfraMR[[#This Row],[B.02.1 - Parque de Coches Eléctricos Motrices]:[B.02.3 - Parque de Coches Eléctricos Motrices Tipo R]])</f>
        <v>345</v>
      </c>
      <c r="AT119" s="1">
        <v>0</v>
      </c>
      <c r="AU119" s="1">
        <v>2</v>
      </c>
      <c r="AV119" s="1">
        <v>2</v>
      </c>
      <c r="AW119" s="1">
        <f>+SUM(MIT_InfraMR[[#This Row],[B.03.1 - Parque de Coches Motores Motrices Remolcados]:[B.03.3 - Parque de Coches Motores Motrices Cabina]])</f>
        <v>4</v>
      </c>
      <c r="AX119" s="1">
        <v>29</v>
      </c>
      <c r="AY119" s="1">
        <v>4</v>
      </c>
      <c r="AZ119" s="1">
        <v>0</v>
      </c>
      <c r="BA119" s="1">
        <v>14</v>
      </c>
      <c r="BB119" s="1">
        <v>0</v>
      </c>
      <c r="BC119" s="1">
        <f t="shared" si="15"/>
        <v>47</v>
      </c>
      <c r="BD119" s="1">
        <v>0</v>
      </c>
      <c r="BE119" s="1">
        <v>5</v>
      </c>
      <c r="BF119" s="16">
        <v>1676</v>
      </c>
    </row>
    <row r="120" spans="1:58">
      <c r="A120" s="1">
        <v>2002</v>
      </c>
      <c r="B120" s="1" t="s">
        <v>125</v>
      </c>
      <c r="C120" s="12">
        <v>54.8</v>
      </c>
      <c r="D120" s="12">
        <v>77.59</v>
      </c>
      <c r="E120" s="12">
        <v>0</v>
      </c>
      <c r="F120" s="12">
        <v>52.57</v>
      </c>
      <c r="G120" s="12">
        <f t="shared" si="8"/>
        <v>184.95999999999998</v>
      </c>
      <c r="H120" s="12">
        <f>+MIT_InfraMR[[#This Row],[Total Líneas de Explotación ]]</f>
        <v>184.95999999999998</v>
      </c>
      <c r="I120" s="12">
        <v>196.96800000000002</v>
      </c>
      <c r="J120" s="12">
        <v>209.97</v>
      </c>
      <c r="K120" s="12">
        <v>12.2</v>
      </c>
      <c r="L120" s="12">
        <v>116.54</v>
      </c>
      <c r="M120" s="12">
        <v>8</v>
      </c>
      <c r="N120" s="12">
        <f>+MIT_InfraMR[[#This Row],[A.03.1 -  Longitud de Vías de Explotación No Electrificadas Troncales y Ramales (vía principal) (km)]]+MIT_InfraMR[[#This Row],[A.04.1 -  Longitud de Vías de Explotación Electrificadas Troncales y Ramales (vía principal) (km)]]</f>
        <v>326.51</v>
      </c>
      <c r="O120" s="12">
        <f>+MIT_InfraMR[[#This Row],[Total Vías (excluido Auxiliares)]]</f>
        <v>326.51</v>
      </c>
      <c r="P120" s="1">
        <v>40</v>
      </c>
      <c r="Q120" s="1">
        <v>15</v>
      </c>
      <c r="R120" s="1">
        <v>1</v>
      </c>
      <c r="S120" s="1">
        <f t="shared" si="9"/>
        <v>56</v>
      </c>
      <c r="T120" s="1">
        <v>38</v>
      </c>
      <c r="U120" s="1">
        <v>82</v>
      </c>
      <c r="V120" s="1">
        <v>0</v>
      </c>
      <c r="W120" s="1">
        <v>15</v>
      </c>
      <c r="X120" s="1">
        <v>2</v>
      </c>
      <c r="Y120" s="1">
        <f t="shared" si="10"/>
        <v>137</v>
      </c>
      <c r="Z120" s="1">
        <v>35</v>
      </c>
      <c r="AA120" s="1">
        <v>18</v>
      </c>
      <c r="AB120" s="1">
        <f>+MIT_InfraMR[[#This Row],[Total Pasos Vehiculares a Nivel]]</f>
        <v>137</v>
      </c>
      <c r="AC120" s="1">
        <f t="shared" si="11"/>
        <v>190</v>
      </c>
      <c r="AD120" s="1">
        <v>10</v>
      </c>
      <c r="AE120" s="1">
        <v>21</v>
      </c>
      <c r="AF120" s="1">
        <v>107</v>
      </c>
      <c r="AG120" s="1">
        <f t="shared" si="12"/>
        <v>138</v>
      </c>
      <c r="AH120" s="12">
        <v>46</v>
      </c>
      <c r="AI120" s="12">
        <v>0</v>
      </c>
      <c r="AJ120" s="12">
        <v>133</v>
      </c>
      <c r="AK120" s="12">
        <f t="shared" si="13"/>
        <v>179</v>
      </c>
      <c r="AL120" s="1">
        <v>0</v>
      </c>
      <c r="AM120" s="1">
        <v>18</v>
      </c>
      <c r="AN120" s="1">
        <v>0</v>
      </c>
      <c r="AO120" s="1">
        <f t="shared" si="14"/>
        <v>18</v>
      </c>
      <c r="AP120" s="1">
        <v>285</v>
      </c>
      <c r="AQ120" s="1">
        <v>60</v>
      </c>
      <c r="AR120" s="1">
        <v>0</v>
      </c>
      <c r="AS120" s="1">
        <f>+SUM(MIT_InfraMR[[#This Row],[B.02.1 - Parque de Coches Eléctricos Motrices]:[B.02.3 - Parque de Coches Eléctricos Motrices Tipo R]])</f>
        <v>345</v>
      </c>
      <c r="AT120" s="1">
        <v>0</v>
      </c>
      <c r="AU120" s="1">
        <v>2</v>
      </c>
      <c r="AV120" s="1">
        <v>2</v>
      </c>
      <c r="AW120" s="1">
        <f>+SUM(MIT_InfraMR[[#This Row],[B.03.1 - Parque de Coches Motores Motrices Remolcados]:[B.03.3 - Parque de Coches Motores Motrices Cabina]])</f>
        <v>4</v>
      </c>
      <c r="AX120" s="1">
        <v>29</v>
      </c>
      <c r="AY120" s="1">
        <v>4</v>
      </c>
      <c r="AZ120" s="1">
        <v>0</v>
      </c>
      <c r="BA120" s="1">
        <v>14</v>
      </c>
      <c r="BB120" s="1">
        <v>0</v>
      </c>
      <c r="BC120" s="1">
        <f t="shared" si="15"/>
        <v>47</v>
      </c>
      <c r="BD120" s="1">
        <v>0</v>
      </c>
      <c r="BE120" s="1">
        <v>5</v>
      </c>
      <c r="BF120" s="16">
        <v>1676</v>
      </c>
    </row>
    <row r="121" spans="1:58">
      <c r="A121" s="1">
        <v>2002</v>
      </c>
      <c r="B121" s="1" t="s">
        <v>126</v>
      </c>
      <c r="C121" s="12">
        <v>54.8</v>
      </c>
      <c r="D121" s="12">
        <v>77.59</v>
      </c>
      <c r="E121" s="12">
        <v>0</v>
      </c>
      <c r="F121" s="12">
        <v>52.57</v>
      </c>
      <c r="G121" s="12">
        <f t="shared" si="8"/>
        <v>184.95999999999998</v>
      </c>
      <c r="H121" s="12">
        <f>+MIT_InfraMR[[#This Row],[Total Líneas de Explotación ]]</f>
        <v>184.95999999999998</v>
      </c>
      <c r="I121" s="12">
        <v>196.96800000000002</v>
      </c>
      <c r="J121" s="12">
        <v>209.97</v>
      </c>
      <c r="K121" s="12">
        <v>12.2</v>
      </c>
      <c r="L121" s="12">
        <v>116.54</v>
      </c>
      <c r="M121" s="12">
        <v>8</v>
      </c>
      <c r="N121" s="12">
        <f>+MIT_InfraMR[[#This Row],[A.03.1 -  Longitud de Vías de Explotación No Electrificadas Troncales y Ramales (vía principal) (km)]]+MIT_InfraMR[[#This Row],[A.04.1 -  Longitud de Vías de Explotación Electrificadas Troncales y Ramales (vía principal) (km)]]</f>
        <v>326.51</v>
      </c>
      <c r="O121" s="12">
        <f>+MIT_InfraMR[[#This Row],[Total Vías (excluido Auxiliares)]]</f>
        <v>326.51</v>
      </c>
      <c r="P121" s="1">
        <v>40</v>
      </c>
      <c r="Q121" s="1">
        <v>15</v>
      </c>
      <c r="R121" s="1">
        <v>1</v>
      </c>
      <c r="S121" s="1">
        <f t="shared" si="9"/>
        <v>56</v>
      </c>
      <c r="T121" s="1">
        <v>38</v>
      </c>
      <c r="U121" s="1">
        <v>82</v>
      </c>
      <c r="V121" s="1">
        <v>0</v>
      </c>
      <c r="W121" s="1">
        <v>15</v>
      </c>
      <c r="X121" s="1">
        <v>2</v>
      </c>
      <c r="Y121" s="1">
        <f t="shared" si="10"/>
        <v>137</v>
      </c>
      <c r="Z121" s="1">
        <v>35</v>
      </c>
      <c r="AA121" s="1">
        <v>18</v>
      </c>
      <c r="AB121" s="1">
        <f>+MIT_InfraMR[[#This Row],[Total Pasos Vehiculares a Nivel]]</f>
        <v>137</v>
      </c>
      <c r="AC121" s="1">
        <f t="shared" si="11"/>
        <v>190</v>
      </c>
      <c r="AD121" s="1">
        <v>10</v>
      </c>
      <c r="AE121" s="1">
        <v>21</v>
      </c>
      <c r="AF121" s="1">
        <v>107</v>
      </c>
      <c r="AG121" s="1">
        <f t="shared" si="12"/>
        <v>138</v>
      </c>
      <c r="AH121" s="12">
        <v>46</v>
      </c>
      <c r="AI121" s="12">
        <v>0</v>
      </c>
      <c r="AJ121" s="12">
        <v>133</v>
      </c>
      <c r="AK121" s="12">
        <f t="shared" si="13"/>
        <v>179</v>
      </c>
      <c r="AL121" s="1">
        <v>0</v>
      </c>
      <c r="AM121" s="1">
        <v>18</v>
      </c>
      <c r="AN121" s="1">
        <v>0</v>
      </c>
      <c r="AO121" s="1">
        <f t="shared" si="14"/>
        <v>18</v>
      </c>
      <c r="AP121" s="1">
        <v>285</v>
      </c>
      <c r="AQ121" s="1">
        <v>60</v>
      </c>
      <c r="AR121" s="1">
        <v>0</v>
      </c>
      <c r="AS121" s="1">
        <f>+SUM(MIT_InfraMR[[#This Row],[B.02.1 - Parque de Coches Eléctricos Motrices]:[B.02.3 - Parque de Coches Eléctricos Motrices Tipo R]])</f>
        <v>345</v>
      </c>
      <c r="AT121" s="1">
        <v>0</v>
      </c>
      <c r="AU121" s="1">
        <v>2</v>
      </c>
      <c r="AV121" s="1">
        <v>2</v>
      </c>
      <c r="AW121" s="1">
        <f>+SUM(MIT_InfraMR[[#This Row],[B.03.1 - Parque de Coches Motores Motrices Remolcados]:[B.03.3 - Parque de Coches Motores Motrices Cabina]])</f>
        <v>4</v>
      </c>
      <c r="AX121" s="1">
        <v>29</v>
      </c>
      <c r="AY121" s="1">
        <v>4</v>
      </c>
      <c r="AZ121" s="1">
        <v>0</v>
      </c>
      <c r="BA121" s="1">
        <v>14</v>
      </c>
      <c r="BB121" s="1">
        <v>0</v>
      </c>
      <c r="BC121" s="1">
        <f t="shared" si="15"/>
        <v>47</v>
      </c>
      <c r="BD121" s="1">
        <v>0</v>
      </c>
      <c r="BE121" s="1">
        <v>5</v>
      </c>
      <c r="BF121" s="16">
        <v>1676</v>
      </c>
    </row>
    <row r="122" spans="1:58">
      <c r="A122" s="1">
        <v>2003</v>
      </c>
      <c r="B122" s="1" t="s">
        <v>115</v>
      </c>
      <c r="C122" s="12">
        <v>54.8</v>
      </c>
      <c r="D122" s="12">
        <v>77.59</v>
      </c>
      <c r="E122" s="12">
        <v>0</v>
      </c>
      <c r="F122" s="12">
        <v>52.57</v>
      </c>
      <c r="G122" s="12">
        <f t="shared" si="8"/>
        <v>184.95999999999998</v>
      </c>
      <c r="H122" s="12">
        <f>+MIT_InfraMR[[#This Row],[Total Líneas de Explotación ]]</f>
        <v>184.95999999999998</v>
      </c>
      <c r="I122" s="12">
        <v>196.96800000000002</v>
      </c>
      <c r="J122" s="12">
        <v>209.97</v>
      </c>
      <c r="K122" s="12">
        <v>12.2</v>
      </c>
      <c r="L122" s="12">
        <v>116.54</v>
      </c>
      <c r="M122" s="12">
        <v>8</v>
      </c>
      <c r="N122" s="12">
        <f>+MIT_InfraMR[[#This Row],[A.03.1 -  Longitud de Vías de Explotación No Electrificadas Troncales y Ramales (vía principal) (km)]]+MIT_InfraMR[[#This Row],[A.04.1 -  Longitud de Vías de Explotación Electrificadas Troncales y Ramales (vía principal) (km)]]</f>
        <v>326.51</v>
      </c>
      <c r="O122" s="12">
        <f>+MIT_InfraMR[[#This Row],[Total Vías (excluido Auxiliares)]]</f>
        <v>326.51</v>
      </c>
      <c r="P122" s="1">
        <v>40</v>
      </c>
      <c r="Q122" s="1">
        <v>15</v>
      </c>
      <c r="R122" s="1">
        <v>1</v>
      </c>
      <c r="S122" s="1">
        <f t="shared" si="9"/>
        <v>56</v>
      </c>
      <c r="T122" s="1">
        <v>38</v>
      </c>
      <c r="U122" s="1">
        <v>82</v>
      </c>
      <c r="V122" s="1">
        <v>0</v>
      </c>
      <c r="W122" s="1">
        <v>15</v>
      </c>
      <c r="X122" s="1">
        <v>2</v>
      </c>
      <c r="Y122" s="1">
        <f t="shared" si="10"/>
        <v>137</v>
      </c>
      <c r="Z122" s="1">
        <v>35</v>
      </c>
      <c r="AA122" s="1">
        <v>18</v>
      </c>
      <c r="AB122" s="1">
        <f>+MIT_InfraMR[[#This Row],[Total Pasos Vehiculares a Nivel]]</f>
        <v>137</v>
      </c>
      <c r="AC122" s="1">
        <f t="shared" si="11"/>
        <v>190</v>
      </c>
      <c r="AD122" s="1">
        <v>10</v>
      </c>
      <c r="AE122" s="1">
        <v>21</v>
      </c>
      <c r="AF122" s="1">
        <v>107</v>
      </c>
      <c r="AG122" s="1">
        <f t="shared" si="12"/>
        <v>138</v>
      </c>
      <c r="AH122" s="12">
        <v>46</v>
      </c>
      <c r="AI122" s="12">
        <v>0</v>
      </c>
      <c r="AJ122" s="12">
        <v>133</v>
      </c>
      <c r="AK122" s="12">
        <f t="shared" si="13"/>
        <v>179</v>
      </c>
      <c r="AL122" s="1">
        <v>0</v>
      </c>
      <c r="AM122" s="1">
        <v>18</v>
      </c>
      <c r="AN122" s="1">
        <v>0</v>
      </c>
      <c r="AO122" s="1">
        <f t="shared" si="14"/>
        <v>18</v>
      </c>
      <c r="AP122" s="1">
        <v>285</v>
      </c>
      <c r="AQ122" s="1">
        <v>60</v>
      </c>
      <c r="AR122" s="1">
        <v>0</v>
      </c>
      <c r="AS122" s="1">
        <f>+SUM(MIT_InfraMR[[#This Row],[B.02.1 - Parque de Coches Eléctricos Motrices]:[B.02.3 - Parque de Coches Eléctricos Motrices Tipo R]])</f>
        <v>345</v>
      </c>
      <c r="AT122" s="1">
        <v>0</v>
      </c>
      <c r="AU122" s="1">
        <v>2</v>
      </c>
      <c r="AV122" s="1">
        <v>2</v>
      </c>
      <c r="AW122" s="1">
        <f>+SUM(MIT_InfraMR[[#This Row],[B.03.1 - Parque de Coches Motores Motrices Remolcados]:[B.03.3 - Parque de Coches Motores Motrices Cabina]])</f>
        <v>4</v>
      </c>
      <c r="AX122" s="1">
        <v>29</v>
      </c>
      <c r="AY122" s="1">
        <v>4</v>
      </c>
      <c r="AZ122" s="1">
        <v>0</v>
      </c>
      <c r="BA122" s="1">
        <v>14</v>
      </c>
      <c r="BB122" s="1">
        <v>0</v>
      </c>
      <c r="BC122" s="1">
        <f t="shared" si="15"/>
        <v>47</v>
      </c>
      <c r="BD122" s="1">
        <v>0</v>
      </c>
      <c r="BE122" s="1">
        <v>5</v>
      </c>
      <c r="BF122" s="16">
        <v>1676</v>
      </c>
    </row>
    <row r="123" spans="1:58">
      <c r="A123" s="1">
        <v>2003</v>
      </c>
      <c r="B123" s="1" t="s">
        <v>116</v>
      </c>
      <c r="C123" s="12">
        <v>54.8</v>
      </c>
      <c r="D123" s="12">
        <v>77.59</v>
      </c>
      <c r="E123" s="12">
        <v>0</v>
      </c>
      <c r="F123" s="12">
        <v>52.57</v>
      </c>
      <c r="G123" s="12">
        <f t="shared" si="8"/>
        <v>184.95999999999998</v>
      </c>
      <c r="H123" s="12">
        <f>+MIT_InfraMR[[#This Row],[Total Líneas de Explotación ]]</f>
        <v>184.95999999999998</v>
      </c>
      <c r="I123" s="12">
        <v>196.96800000000002</v>
      </c>
      <c r="J123" s="12">
        <v>209.97</v>
      </c>
      <c r="K123" s="12">
        <v>12.2</v>
      </c>
      <c r="L123" s="12">
        <v>116.54</v>
      </c>
      <c r="M123" s="12">
        <v>8</v>
      </c>
      <c r="N123" s="12">
        <f>+MIT_InfraMR[[#This Row],[A.03.1 -  Longitud de Vías de Explotación No Electrificadas Troncales y Ramales (vía principal) (km)]]+MIT_InfraMR[[#This Row],[A.04.1 -  Longitud de Vías de Explotación Electrificadas Troncales y Ramales (vía principal) (km)]]</f>
        <v>326.51</v>
      </c>
      <c r="O123" s="12">
        <f>+MIT_InfraMR[[#This Row],[Total Vías (excluido Auxiliares)]]</f>
        <v>326.51</v>
      </c>
      <c r="P123" s="1">
        <v>40</v>
      </c>
      <c r="Q123" s="1">
        <v>15</v>
      </c>
      <c r="R123" s="1">
        <v>1</v>
      </c>
      <c r="S123" s="1">
        <f t="shared" si="9"/>
        <v>56</v>
      </c>
      <c r="T123" s="1">
        <v>38</v>
      </c>
      <c r="U123" s="1">
        <v>82</v>
      </c>
      <c r="V123" s="1">
        <v>0</v>
      </c>
      <c r="W123" s="1">
        <v>15</v>
      </c>
      <c r="X123" s="1">
        <v>2</v>
      </c>
      <c r="Y123" s="1">
        <f t="shared" si="10"/>
        <v>137</v>
      </c>
      <c r="Z123" s="1">
        <v>35</v>
      </c>
      <c r="AA123" s="1">
        <v>18</v>
      </c>
      <c r="AB123" s="1">
        <f>+MIT_InfraMR[[#This Row],[Total Pasos Vehiculares a Nivel]]</f>
        <v>137</v>
      </c>
      <c r="AC123" s="1">
        <f t="shared" si="11"/>
        <v>190</v>
      </c>
      <c r="AD123" s="1">
        <v>10</v>
      </c>
      <c r="AE123" s="1">
        <v>21</v>
      </c>
      <c r="AF123" s="1">
        <v>107</v>
      </c>
      <c r="AG123" s="1">
        <f t="shared" si="12"/>
        <v>138</v>
      </c>
      <c r="AH123" s="12">
        <v>46</v>
      </c>
      <c r="AI123" s="12">
        <v>0</v>
      </c>
      <c r="AJ123" s="12">
        <v>133</v>
      </c>
      <c r="AK123" s="12">
        <f t="shared" si="13"/>
        <v>179</v>
      </c>
      <c r="AL123" s="1">
        <v>0</v>
      </c>
      <c r="AM123" s="1">
        <v>18</v>
      </c>
      <c r="AN123" s="1">
        <v>0</v>
      </c>
      <c r="AO123" s="1">
        <f t="shared" si="14"/>
        <v>18</v>
      </c>
      <c r="AP123" s="1">
        <v>285</v>
      </c>
      <c r="AQ123" s="1">
        <v>60</v>
      </c>
      <c r="AR123" s="1">
        <v>0</v>
      </c>
      <c r="AS123" s="1">
        <f>+SUM(MIT_InfraMR[[#This Row],[B.02.1 - Parque de Coches Eléctricos Motrices]:[B.02.3 - Parque de Coches Eléctricos Motrices Tipo R]])</f>
        <v>345</v>
      </c>
      <c r="AT123" s="1">
        <v>0</v>
      </c>
      <c r="AU123" s="1">
        <v>2</v>
      </c>
      <c r="AV123" s="1">
        <v>2</v>
      </c>
      <c r="AW123" s="1">
        <f>+SUM(MIT_InfraMR[[#This Row],[B.03.1 - Parque de Coches Motores Motrices Remolcados]:[B.03.3 - Parque de Coches Motores Motrices Cabina]])</f>
        <v>4</v>
      </c>
      <c r="AX123" s="1">
        <v>29</v>
      </c>
      <c r="AY123" s="1">
        <v>4</v>
      </c>
      <c r="AZ123" s="1">
        <v>0</v>
      </c>
      <c r="BA123" s="1">
        <v>14</v>
      </c>
      <c r="BB123" s="1">
        <v>0</v>
      </c>
      <c r="BC123" s="1">
        <f t="shared" si="15"/>
        <v>47</v>
      </c>
      <c r="BD123" s="1">
        <v>0</v>
      </c>
      <c r="BE123" s="1">
        <v>5</v>
      </c>
      <c r="BF123" s="16">
        <v>1676</v>
      </c>
    </row>
    <row r="124" spans="1:58">
      <c r="A124" s="1">
        <v>2003</v>
      </c>
      <c r="B124" s="1" t="s">
        <v>117</v>
      </c>
      <c r="C124" s="12">
        <v>54.8</v>
      </c>
      <c r="D124" s="12">
        <v>77.59</v>
      </c>
      <c r="E124" s="12">
        <v>0</v>
      </c>
      <c r="F124" s="12">
        <v>52.57</v>
      </c>
      <c r="G124" s="12">
        <f t="shared" si="8"/>
        <v>184.95999999999998</v>
      </c>
      <c r="H124" s="12">
        <f>+MIT_InfraMR[[#This Row],[Total Líneas de Explotación ]]</f>
        <v>184.95999999999998</v>
      </c>
      <c r="I124" s="12">
        <v>196.96800000000002</v>
      </c>
      <c r="J124" s="12">
        <v>209.97</v>
      </c>
      <c r="K124" s="12">
        <v>12.2</v>
      </c>
      <c r="L124" s="12">
        <v>116.54</v>
      </c>
      <c r="M124" s="12">
        <v>8</v>
      </c>
      <c r="N124" s="12">
        <f>+MIT_InfraMR[[#This Row],[A.03.1 -  Longitud de Vías de Explotación No Electrificadas Troncales y Ramales (vía principal) (km)]]+MIT_InfraMR[[#This Row],[A.04.1 -  Longitud de Vías de Explotación Electrificadas Troncales y Ramales (vía principal) (km)]]</f>
        <v>326.51</v>
      </c>
      <c r="O124" s="12">
        <f>+MIT_InfraMR[[#This Row],[Total Vías (excluido Auxiliares)]]</f>
        <v>326.51</v>
      </c>
      <c r="P124" s="1">
        <v>40</v>
      </c>
      <c r="Q124" s="1">
        <v>15</v>
      </c>
      <c r="R124" s="1">
        <v>1</v>
      </c>
      <c r="S124" s="1">
        <f t="shared" si="9"/>
        <v>56</v>
      </c>
      <c r="T124" s="1">
        <v>38</v>
      </c>
      <c r="U124" s="1">
        <v>82</v>
      </c>
      <c r="V124" s="1">
        <v>0</v>
      </c>
      <c r="W124" s="1">
        <v>15</v>
      </c>
      <c r="X124" s="1">
        <v>2</v>
      </c>
      <c r="Y124" s="1">
        <f t="shared" si="10"/>
        <v>137</v>
      </c>
      <c r="Z124" s="1">
        <v>35</v>
      </c>
      <c r="AA124" s="1">
        <v>18</v>
      </c>
      <c r="AB124" s="1">
        <f>+MIT_InfraMR[[#This Row],[Total Pasos Vehiculares a Nivel]]</f>
        <v>137</v>
      </c>
      <c r="AC124" s="1">
        <f t="shared" si="11"/>
        <v>190</v>
      </c>
      <c r="AD124" s="1">
        <v>10</v>
      </c>
      <c r="AE124" s="1">
        <v>21</v>
      </c>
      <c r="AF124" s="1">
        <v>107</v>
      </c>
      <c r="AG124" s="1">
        <f t="shared" si="12"/>
        <v>138</v>
      </c>
      <c r="AH124" s="12">
        <v>46</v>
      </c>
      <c r="AI124" s="12">
        <v>0</v>
      </c>
      <c r="AJ124" s="12">
        <v>133</v>
      </c>
      <c r="AK124" s="12">
        <f t="shared" si="13"/>
        <v>179</v>
      </c>
      <c r="AL124" s="1">
        <v>0</v>
      </c>
      <c r="AM124" s="1">
        <v>18</v>
      </c>
      <c r="AN124" s="1">
        <v>0</v>
      </c>
      <c r="AO124" s="1">
        <f t="shared" si="14"/>
        <v>18</v>
      </c>
      <c r="AP124" s="1">
        <v>285</v>
      </c>
      <c r="AQ124" s="1">
        <v>60</v>
      </c>
      <c r="AR124" s="1">
        <v>0</v>
      </c>
      <c r="AS124" s="1">
        <f>+SUM(MIT_InfraMR[[#This Row],[B.02.1 - Parque de Coches Eléctricos Motrices]:[B.02.3 - Parque de Coches Eléctricos Motrices Tipo R]])</f>
        <v>345</v>
      </c>
      <c r="AT124" s="1">
        <v>0</v>
      </c>
      <c r="AU124" s="1">
        <v>2</v>
      </c>
      <c r="AV124" s="1">
        <v>2</v>
      </c>
      <c r="AW124" s="1">
        <f>+SUM(MIT_InfraMR[[#This Row],[B.03.1 - Parque de Coches Motores Motrices Remolcados]:[B.03.3 - Parque de Coches Motores Motrices Cabina]])</f>
        <v>4</v>
      </c>
      <c r="AX124" s="1">
        <v>29</v>
      </c>
      <c r="AY124" s="1">
        <v>4</v>
      </c>
      <c r="AZ124" s="1">
        <v>0</v>
      </c>
      <c r="BA124" s="1">
        <v>14</v>
      </c>
      <c r="BB124" s="1">
        <v>0</v>
      </c>
      <c r="BC124" s="1">
        <f t="shared" si="15"/>
        <v>47</v>
      </c>
      <c r="BD124" s="1">
        <v>0</v>
      </c>
      <c r="BE124" s="1">
        <v>5</v>
      </c>
      <c r="BF124" s="16">
        <v>1676</v>
      </c>
    </row>
    <row r="125" spans="1:58">
      <c r="A125" s="1">
        <v>2003</v>
      </c>
      <c r="B125" s="1" t="s">
        <v>118</v>
      </c>
      <c r="C125" s="12">
        <v>54.8</v>
      </c>
      <c r="D125" s="12">
        <v>77.59</v>
      </c>
      <c r="E125" s="12">
        <v>0</v>
      </c>
      <c r="F125" s="12">
        <v>52.57</v>
      </c>
      <c r="G125" s="12">
        <f t="shared" si="8"/>
        <v>184.95999999999998</v>
      </c>
      <c r="H125" s="12">
        <f>+MIT_InfraMR[[#This Row],[Total Líneas de Explotación ]]</f>
        <v>184.95999999999998</v>
      </c>
      <c r="I125" s="12">
        <v>196.96800000000002</v>
      </c>
      <c r="J125" s="12">
        <v>209.97</v>
      </c>
      <c r="K125" s="12">
        <v>12.2</v>
      </c>
      <c r="L125" s="12">
        <v>116.54</v>
      </c>
      <c r="M125" s="12">
        <v>8</v>
      </c>
      <c r="N125" s="12">
        <f>+MIT_InfraMR[[#This Row],[A.03.1 -  Longitud de Vías de Explotación No Electrificadas Troncales y Ramales (vía principal) (km)]]+MIT_InfraMR[[#This Row],[A.04.1 -  Longitud de Vías de Explotación Electrificadas Troncales y Ramales (vía principal) (km)]]</f>
        <v>326.51</v>
      </c>
      <c r="O125" s="12">
        <f>+MIT_InfraMR[[#This Row],[Total Vías (excluido Auxiliares)]]</f>
        <v>326.51</v>
      </c>
      <c r="P125" s="1">
        <v>40</v>
      </c>
      <c r="Q125" s="1">
        <v>15</v>
      </c>
      <c r="R125" s="1">
        <v>1</v>
      </c>
      <c r="S125" s="1">
        <f t="shared" si="9"/>
        <v>56</v>
      </c>
      <c r="T125" s="1">
        <v>38</v>
      </c>
      <c r="U125" s="1">
        <v>82</v>
      </c>
      <c r="V125" s="1">
        <v>0</v>
      </c>
      <c r="W125" s="1">
        <v>15</v>
      </c>
      <c r="X125" s="1">
        <v>2</v>
      </c>
      <c r="Y125" s="1">
        <f t="shared" si="10"/>
        <v>137</v>
      </c>
      <c r="Z125" s="1">
        <v>35</v>
      </c>
      <c r="AA125" s="1">
        <v>18</v>
      </c>
      <c r="AB125" s="1">
        <f>+MIT_InfraMR[[#This Row],[Total Pasos Vehiculares a Nivel]]</f>
        <v>137</v>
      </c>
      <c r="AC125" s="1">
        <f t="shared" si="11"/>
        <v>190</v>
      </c>
      <c r="AD125" s="1">
        <v>10</v>
      </c>
      <c r="AE125" s="1">
        <v>21</v>
      </c>
      <c r="AF125" s="1">
        <v>107</v>
      </c>
      <c r="AG125" s="1">
        <f t="shared" si="12"/>
        <v>138</v>
      </c>
      <c r="AH125" s="12">
        <v>46</v>
      </c>
      <c r="AI125" s="12">
        <v>0</v>
      </c>
      <c r="AJ125" s="12">
        <v>133</v>
      </c>
      <c r="AK125" s="12">
        <f t="shared" si="13"/>
        <v>179</v>
      </c>
      <c r="AL125" s="1">
        <v>0</v>
      </c>
      <c r="AM125" s="1">
        <v>18</v>
      </c>
      <c r="AN125" s="1">
        <v>0</v>
      </c>
      <c r="AO125" s="1">
        <f t="shared" si="14"/>
        <v>18</v>
      </c>
      <c r="AP125" s="1">
        <v>285</v>
      </c>
      <c r="AQ125" s="1">
        <v>60</v>
      </c>
      <c r="AR125" s="1">
        <v>0</v>
      </c>
      <c r="AS125" s="1">
        <f>+SUM(MIT_InfraMR[[#This Row],[B.02.1 - Parque de Coches Eléctricos Motrices]:[B.02.3 - Parque de Coches Eléctricos Motrices Tipo R]])</f>
        <v>345</v>
      </c>
      <c r="AT125" s="1">
        <v>0</v>
      </c>
      <c r="AU125" s="1">
        <v>2</v>
      </c>
      <c r="AV125" s="1">
        <v>2</v>
      </c>
      <c r="AW125" s="1">
        <f>+SUM(MIT_InfraMR[[#This Row],[B.03.1 - Parque de Coches Motores Motrices Remolcados]:[B.03.3 - Parque de Coches Motores Motrices Cabina]])</f>
        <v>4</v>
      </c>
      <c r="AX125" s="1">
        <v>29</v>
      </c>
      <c r="AY125" s="1">
        <v>4</v>
      </c>
      <c r="AZ125" s="1">
        <v>0</v>
      </c>
      <c r="BA125" s="1">
        <v>14</v>
      </c>
      <c r="BB125" s="1">
        <v>0</v>
      </c>
      <c r="BC125" s="1">
        <f t="shared" si="15"/>
        <v>47</v>
      </c>
      <c r="BD125" s="1">
        <v>0</v>
      </c>
      <c r="BE125" s="1">
        <v>5</v>
      </c>
      <c r="BF125" s="16">
        <v>1676</v>
      </c>
    </row>
    <row r="126" spans="1:58">
      <c r="A126" s="1">
        <v>2003</v>
      </c>
      <c r="B126" s="1" t="s">
        <v>119</v>
      </c>
      <c r="C126" s="12">
        <v>54.8</v>
      </c>
      <c r="D126" s="12">
        <v>77.59</v>
      </c>
      <c r="E126" s="12">
        <v>0</v>
      </c>
      <c r="F126" s="12">
        <v>52.57</v>
      </c>
      <c r="G126" s="12">
        <f t="shared" si="8"/>
        <v>184.95999999999998</v>
      </c>
      <c r="H126" s="12">
        <f>+MIT_InfraMR[[#This Row],[Total Líneas de Explotación ]]</f>
        <v>184.95999999999998</v>
      </c>
      <c r="I126" s="12">
        <v>196.96800000000002</v>
      </c>
      <c r="J126" s="12">
        <v>209.97</v>
      </c>
      <c r="K126" s="12">
        <v>12.2</v>
      </c>
      <c r="L126" s="12">
        <v>116.54</v>
      </c>
      <c r="M126" s="12">
        <v>8</v>
      </c>
      <c r="N126" s="12">
        <f>+MIT_InfraMR[[#This Row],[A.03.1 -  Longitud de Vías de Explotación No Electrificadas Troncales y Ramales (vía principal) (km)]]+MIT_InfraMR[[#This Row],[A.04.1 -  Longitud de Vías de Explotación Electrificadas Troncales y Ramales (vía principal) (km)]]</f>
        <v>326.51</v>
      </c>
      <c r="O126" s="12">
        <f>+MIT_InfraMR[[#This Row],[Total Vías (excluido Auxiliares)]]</f>
        <v>326.51</v>
      </c>
      <c r="P126" s="1">
        <v>40</v>
      </c>
      <c r="Q126" s="1">
        <v>15</v>
      </c>
      <c r="R126" s="1">
        <v>1</v>
      </c>
      <c r="S126" s="1">
        <f t="shared" si="9"/>
        <v>56</v>
      </c>
      <c r="T126" s="1">
        <v>38</v>
      </c>
      <c r="U126" s="1">
        <v>82</v>
      </c>
      <c r="V126" s="1">
        <v>0</v>
      </c>
      <c r="W126" s="1">
        <v>15</v>
      </c>
      <c r="X126" s="1">
        <v>2</v>
      </c>
      <c r="Y126" s="1">
        <f t="shared" si="10"/>
        <v>137</v>
      </c>
      <c r="Z126" s="1">
        <v>35</v>
      </c>
      <c r="AA126" s="1">
        <v>18</v>
      </c>
      <c r="AB126" s="1">
        <f>+MIT_InfraMR[[#This Row],[Total Pasos Vehiculares a Nivel]]</f>
        <v>137</v>
      </c>
      <c r="AC126" s="1">
        <f t="shared" si="11"/>
        <v>190</v>
      </c>
      <c r="AD126" s="1">
        <v>10</v>
      </c>
      <c r="AE126" s="1">
        <v>21</v>
      </c>
      <c r="AF126" s="1">
        <v>107</v>
      </c>
      <c r="AG126" s="1">
        <f t="shared" si="12"/>
        <v>138</v>
      </c>
      <c r="AH126" s="12">
        <v>46</v>
      </c>
      <c r="AI126" s="12">
        <v>0</v>
      </c>
      <c r="AJ126" s="12">
        <v>133</v>
      </c>
      <c r="AK126" s="12">
        <f t="shared" si="13"/>
        <v>179</v>
      </c>
      <c r="AL126" s="1">
        <v>0</v>
      </c>
      <c r="AM126" s="1">
        <v>18</v>
      </c>
      <c r="AN126" s="1">
        <v>0</v>
      </c>
      <c r="AO126" s="1">
        <f t="shared" si="14"/>
        <v>18</v>
      </c>
      <c r="AP126" s="1">
        <v>285</v>
      </c>
      <c r="AQ126" s="1">
        <v>60</v>
      </c>
      <c r="AR126" s="1">
        <v>0</v>
      </c>
      <c r="AS126" s="1">
        <f>+SUM(MIT_InfraMR[[#This Row],[B.02.1 - Parque de Coches Eléctricos Motrices]:[B.02.3 - Parque de Coches Eléctricos Motrices Tipo R]])</f>
        <v>345</v>
      </c>
      <c r="AT126" s="1">
        <v>0</v>
      </c>
      <c r="AU126" s="1">
        <v>2</v>
      </c>
      <c r="AV126" s="1">
        <v>2</v>
      </c>
      <c r="AW126" s="1">
        <f>+SUM(MIT_InfraMR[[#This Row],[B.03.1 - Parque de Coches Motores Motrices Remolcados]:[B.03.3 - Parque de Coches Motores Motrices Cabina]])</f>
        <v>4</v>
      </c>
      <c r="AX126" s="1">
        <v>29</v>
      </c>
      <c r="AY126" s="1">
        <v>4</v>
      </c>
      <c r="AZ126" s="1">
        <v>0</v>
      </c>
      <c r="BA126" s="1">
        <v>14</v>
      </c>
      <c r="BB126" s="1">
        <v>0</v>
      </c>
      <c r="BC126" s="1">
        <f t="shared" si="15"/>
        <v>47</v>
      </c>
      <c r="BD126" s="1">
        <v>0</v>
      </c>
      <c r="BE126" s="1">
        <v>5</v>
      </c>
      <c r="BF126" s="16">
        <v>1676</v>
      </c>
    </row>
    <row r="127" spans="1:58">
      <c r="A127" s="1">
        <v>2003</v>
      </c>
      <c r="B127" s="1" t="s">
        <v>120</v>
      </c>
      <c r="C127" s="12">
        <v>54.8</v>
      </c>
      <c r="D127" s="12">
        <v>77.59</v>
      </c>
      <c r="E127" s="12">
        <v>0</v>
      </c>
      <c r="F127" s="12">
        <v>52.57</v>
      </c>
      <c r="G127" s="12">
        <f t="shared" si="8"/>
        <v>184.95999999999998</v>
      </c>
      <c r="H127" s="12">
        <f>+MIT_InfraMR[[#This Row],[Total Líneas de Explotación ]]</f>
        <v>184.95999999999998</v>
      </c>
      <c r="I127" s="12">
        <v>196.96800000000002</v>
      </c>
      <c r="J127" s="12">
        <v>209.97</v>
      </c>
      <c r="K127" s="12">
        <v>12.2</v>
      </c>
      <c r="L127" s="12">
        <v>116.54</v>
      </c>
      <c r="M127" s="12">
        <v>8</v>
      </c>
      <c r="N127" s="12">
        <f>+MIT_InfraMR[[#This Row],[A.03.1 -  Longitud de Vías de Explotación No Electrificadas Troncales y Ramales (vía principal) (km)]]+MIT_InfraMR[[#This Row],[A.04.1 -  Longitud de Vías de Explotación Electrificadas Troncales y Ramales (vía principal) (km)]]</f>
        <v>326.51</v>
      </c>
      <c r="O127" s="12">
        <f>+MIT_InfraMR[[#This Row],[Total Vías (excluido Auxiliares)]]</f>
        <v>326.51</v>
      </c>
      <c r="P127" s="1">
        <v>40</v>
      </c>
      <c r="Q127" s="1">
        <v>15</v>
      </c>
      <c r="R127" s="1">
        <v>1</v>
      </c>
      <c r="S127" s="1">
        <f t="shared" si="9"/>
        <v>56</v>
      </c>
      <c r="T127" s="1">
        <v>38</v>
      </c>
      <c r="U127" s="1">
        <v>82</v>
      </c>
      <c r="V127" s="1">
        <v>0</v>
      </c>
      <c r="W127" s="1">
        <v>15</v>
      </c>
      <c r="X127" s="1">
        <v>2</v>
      </c>
      <c r="Y127" s="1">
        <f t="shared" si="10"/>
        <v>137</v>
      </c>
      <c r="Z127" s="1">
        <v>35</v>
      </c>
      <c r="AA127" s="1">
        <v>18</v>
      </c>
      <c r="AB127" s="1">
        <f>+MIT_InfraMR[[#This Row],[Total Pasos Vehiculares a Nivel]]</f>
        <v>137</v>
      </c>
      <c r="AC127" s="1">
        <f t="shared" si="11"/>
        <v>190</v>
      </c>
      <c r="AD127" s="1">
        <v>10</v>
      </c>
      <c r="AE127" s="1">
        <v>21</v>
      </c>
      <c r="AF127" s="1">
        <v>107</v>
      </c>
      <c r="AG127" s="1">
        <f t="shared" si="12"/>
        <v>138</v>
      </c>
      <c r="AH127" s="12">
        <v>46</v>
      </c>
      <c r="AI127" s="12">
        <v>0</v>
      </c>
      <c r="AJ127" s="12">
        <v>133</v>
      </c>
      <c r="AK127" s="12">
        <f t="shared" si="13"/>
        <v>179</v>
      </c>
      <c r="AL127" s="1">
        <v>0</v>
      </c>
      <c r="AM127" s="1">
        <v>18</v>
      </c>
      <c r="AN127" s="1">
        <v>0</v>
      </c>
      <c r="AO127" s="1">
        <f t="shared" si="14"/>
        <v>18</v>
      </c>
      <c r="AP127" s="1">
        <v>285</v>
      </c>
      <c r="AQ127" s="1">
        <v>60</v>
      </c>
      <c r="AR127" s="1">
        <v>0</v>
      </c>
      <c r="AS127" s="1">
        <f>+SUM(MIT_InfraMR[[#This Row],[B.02.1 - Parque de Coches Eléctricos Motrices]:[B.02.3 - Parque de Coches Eléctricos Motrices Tipo R]])</f>
        <v>345</v>
      </c>
      <c r="AT127" s="1">
        <v>0</v>
      </c>
      <c r="AU127" s="1">
        <v>2</v>
      </c>
      <c r="AV127" s="1">
        <v>2</v>
      </c>
      <c r="AW127" s="1">
        <f>+SUM(MIT_InfraMR[[#This Row],[B.03.1 - Parque de Coches Motores Motrices Remolcados]:[B.03.3 - Parque de Coches Motores Motrices Cabina]])</f>
        <v>4</v>
      </c>
      <c r="AX127" s="1">
        <v>29</v>
      </c>
      <c r="AY127" s="1">
        <v>4</v>
      </c>
      <c r="AZ127" s="1">
        <v>0</v>
      </c>
      <c r="BA127" s="1">
        <v>14</v>
      </c>
      <c r="BB127" s="1">
        <v>0</v>
      </c>
      <c r="BC127" s="1">
        <f t="shared" si="15"/>
        <v>47</v>
      </c>
      <c r="BD127" s="1">
        <v>0</v>
      </c>
      <c r="BE127" s="1">
        <v>5</v>
      </c>
      <c r="BF127" s="16">
        <v>1676</v>
      </c>
    </row>
    <row r="128" spans="1:58">
      <c r="A128" s="1">
        <v>2003</v>
      </c>
      <c r="B128" s="1" t="s">
        <v>121</v>
      </c>
      <c r="C128" s="12">
        <v>54.8</v>
      </c>
      <c r="D128" s="12">
        <v>77.59</v>
      </c>
      <c r="E128" s="12">
        <v>0</v>
      </c>
      <c r="F128" s="12">
        <v>52.57</v>
      </c>
      <c r="G128" s="12">
        <f t="shared" si="8"/>
        <v>184.95999999999998</v>
      </c>
      <c r="H128" s="12">
        <f>+MIT_InfraMR[[#This Row],[Total Líneas de Explotación ]]</f>
        <v>184.95999999999998</v>
      </c>
      <c r="I128" s="12">
        <v>196.96800000000002</v>
      </c>
      <c r="J128" s="12">
        <v>209.97</v>
      </c>
      <c r="K128" s="12">
        <v>12.2</v>
      </c>
      <c r="L128" s="12">
        <v>116.54</v>
      </c>
      <c r="M128" s="12">
        <v>8</v>
      </c>
      <c r="N128" s="12">
        <f>+MIT_InfraMR[[#This Row],[A.03.1 -  Longitud de Vías de Explotación No Electrificadas Troncales y Ramales (vía principal) (km)]]+MIT_InfraMR[[#This Row],[A.04.1 -  Longitud de Vías de Explotación Electrificadas Troncales y Ramales (vía principal) (km)]]</f>
        <v>326.51</v>
      </c>
      <c r="O128" s="12">
        <f>+MIT_InfraMR[[#This Row],[Total Vías (excluido Auxiliares)]]</f>
        <v>326.51</v>
      </c>
      <c r="P128" s="1">
        <v>40</v>
      </c>
      <c r="Q128" s="1">
        <v>15</v>
      </c>
      <c r="R128" s="1">
        <v>1</v>
      </c>
      <c r="S128" s="1">
        <f t="shared" si="9"/>
        <v>56</v>
      </c>
      <c r="T128" s="1">
        <v>38</v>
      </c>
      <c r="U128" s="1">
        <v>82</v>
      </c>
      <c r="V128" s="1">
        <v>0</v>
      </c>
      <c r="W128" s="1">
        <v>15</v>
      </c>
      <c r="X128" s="1">
        <v>2</v>
      </c>
      <c r="Y128" s="1">
        <f t="shared" si="10"/>
        <v>137</v>
      </c>
      <c r="Z128" s="1">
        <v>35</v>
      </c>
      <c r="AA128" s="1">
        <v>18</v>
      </c>
      <c r="AB128" s="1">
        <f>+MIT_InfraMR[[#This Row],[Total Pasos Vehiculares a Nivel]]</f>
        <v>137</v>
      </c>
      <c r="AC128" s="1">
        <f t="shared" si="11"/>
        <v>190</v>
      </c>
      <c r="AD128" s="1">
        <v>10</v>
      </c>
      <c r="AE128" s="1">
        <v>21</v>
      </c>
      <c r="AF128" s="1">
        <v>107</v>
      </c>
      <c r="AG128" s="1">
        <f t="shared" si="12"/>
        <v>138</v>
      </c>
      <c r="AH128" s="12">
        <v>46</v>
      </c>
      <c r="AI128" s="12">
        <v>0</v>
      </c>
      <c r="AJ128" s="12">
        <v>133</v>
      </c>
      <c r="AK128" s="12">
        <f t="shared" si="13"/>
        <v>179</v>
      </c>
      <c r="AL128" s="1">
        <v>0</v>
      </c>
      <c r="AM128" s="1">
        <v>18</v>
      </c>
      <c r="AN128" s="1">
        <v>0</v>
      </c>
      <c r="AO128" s="1">
        <f t="shared" si="14"/>
        <v>18</v>
      </c>
      <c r="AP128" s="1">
        <v>285</v>
      </c>
      <c r="AQ128" s="1">
        <v>60</v>
      </c>
      <c r="AR128" s="1">
        <v>0</v>
      </c>
      <c r="AS128" s="1">
        <f>+SUM(MIT_InfraMR[[#This Row],[B.02.1 - Parque de Coches Eléctricos Motrices]:[B.02.3 - Parque de Coches Eléctricos Motrices Tipo R]])</f>
        <v>345</v>
      </c>
      <c r="AT128" s="1">
        <v>0</v>
      </c>
      <c r="AU128" s="1">
        <v>2</v>
      </c>
      <c r="AV128" s="1">
        <v>2</v>
      </c>
      <c r="AW128" s="1">
        <f>+SUM(MIT_InfraMR[[#This Row],[B.03.1 - Parque de Coches Motores Motrices Remolcados]:[B.03.3 - Parque de Coches Motores Motrices Cabina]])</f>
        <v>4</v>
      </c>
      <c r="AX128" s="1">
        <v>29</v>
      </c>
      <c r="AY128" s="1">
        <v>4</v>
      </c>
      <c r="AZ128" s="1">
        <v>0</v>
      </c>
      <c r="BA128" s="1">
        <v>14</v>
      </c>
      <c r="BB128" s="1">
        <v>0</v>
      </c>
      <c r="BC128" s="1">
        <f t="shared" si="15"/>
        <v>47</v>
      </c>
      <c r="BD128" s="1">
        <v>0</v>
      </c>
      <c r="BE128" s="1">
        <v>5</v>
      </c>
      <c r="BF128" s="16">
        <v>1676</v>
      </c>
    </row>
    <row r="129" spans="1:58">
      <c r="A129" s="1">
        <v>2003</v>
      </c>
      <c r="B129" s="1" t="s">
        <v>122</v>
      </c>
      <c r="C129" s="12">
        <v>54.8</v>
      </c>
      <c r="D129" s="12">
        <v>77.59</v>
      </c>
      <c r="E129" s="12">
        <v>0</v>
      </c>
      <c r="F129" s="12">
        <v>52.57</v>
      </c>
      <c r="G129" s="12">
        <f t="shared" si="8"/>
        <v>184.95999999999998</v>
      </c>
      <c r="H129" s="12">
        <f>+MIT_InfraMR[[#This Row],[Total Líneas de Explotación ]]</f>
        <v>184.95999999999998</v>
      </c>
      <c r="I129" s="12">
        <v>196.96800000000002</v>
      </c>
      <c r="J129" s="12">
        <v>209.97</v>
      </c>
      <c r="K129" s="12">
        <v>12.2</v>
      </c>
      <c r="L129" s="12">
        <v>116.54</v>
      </c>
      <c r="M129" s="12">
        <v>8</v>
      </c>
      <c r="N129" s="12">
        <f>+MIT_InfraMR[[#This Row],[A.03.1 -  Longitud de Vías de Explotación No Electrificadas Troncales y Ramales (vía principal) (km)]]+MIT_InfraMR[[#This Row],[A.04.1 -  Longitud de Vías de Explotación Electrificadas Troncales y Ramales (vía principal) (km)]]</f>
        <v>326.51</v>
      </c>
      <c r="O129" s="12">
        <f>+MIT_InfraMR[[#This Row],[Total Vías (excluido Auxiliares)]]</f>
        <v>326.51</v>
      </c>
      <c r="P129" s="1">
        <v>40</v>
      </c>
      <c r="Q129" s="1">
        <v>15</v>
      </c>
      <c r="R129" s="1">
        <v>1</v>
      </c>
      <c r="S129" s="1">
        <f t="shared" si="9"/>
        <v>56</v>
      </c>
      <c r="T129" s="1">
        <v>38</v>
      </c>
      <c r="U129" s="1">
        <v>82</v>
      </c>
      <c r="V129" s="1">
        <v>0</v>
      </c>
      <c r="W129" s="1">
        <v>15</v>
      </c>
      <c r="X129" s="1">
        <v>2</v>
      </c>
      <c r="Y129" s="1">
        <f t="shared" si="10"/>
        <v>137</v>
      </c>
      <c r="Z129" s="1">
        <v>35</v>
      </c>
      <c r="AA129" s="1">
        <v>18</v>
      </c>
      <c r="AB129" s="1">
        <f>+MIT_InfraMR[[#This Row],[Total Pasos Vehiculares a Nivel]]</f>
        <v>137</v>
      </c>
      <c r="AC129" s="1">
        <f t="shared" si="11"/>
        <v>190</v>
      </c>
      <c r="AD129" s="1">
        <v>10</v>
      </c>
      <c r="AE129" s="1">
        <v>21</v>
      </c>
      <c r="AF129" s="1">
        <v>107</v>
      </c>
      <c r="AG129" s="1">
        <f t="shared" si="12"/>
        <v>138</v>
      </c>
      <c r="AH129" s="12">
        <v>46</v>
      </c>
      <c r="AI129" s="12">
        <v>0</v>
      </c>
      <c r="AJ129" s="12">
        <v>133</v>
      </c>
      <c r="AK129" s="12">
        <f t="shared" si="13"/>
        <v>179</v>
      </c>
      <c r="AL129" s="1">
        <v>0</v>
      </c>
      <c r="AM129" s="1">
        <v>18</v>
      </c>
      <c r="AN129" s="1">
        <v>0</v>
      </c>
      <c r="AO129" s="1">
        <f t="shared" si="14"/>
        <v>18</v>
      </c>
      <c r="AP129" s="1">
        <v>285</v>
      </c>
      <c r="AQ129" s="1">
        <v>60</v>
      </c>
      <c r="AR129" s="1">
        <v>0</v>
      </c>
      <c r="AS129" s="1">
        <f>+SUM(MIT_InfraMR[[#This Row],[B.02.1 - Parque de Coches Eléctricos Motrices]:[B.02.3 - Parque de Coches Eléctricos Motrices Tipo R]])</f>
        <v>345</v>
      </c>
      <c r="AT129" s="1">
        <v>0</v>
      </c>
      <c r="AU129" s="1">
        <v>2</v>
      </c>
      <c r="AV129" s="1">
        <v>2</v>
      </c>
      <c r="AW129" s="1">
        <f>+SUM(MIT_InfraMR[[#This Row],[B.03.1 - Parque de Coches Motores Motrices Remolcados]:[B.03.3 - Parque de Coches Motores Motrices Cabina]])</f>
        <v>4</v>
      </c>
      <c r="AX129" s="1">
        <v>29</v>
      </c>
      <c r="AY129" s="1">
        <v>4</v>
      </c>
      <c r="AZ129" s="1">
        <v>0</v>
      </c>
      <c r="BA129" s="1">
        <v>14</v>
      </c>
      <c r="BB129" s="1">
        <v>0</v>
      </c>
      <c r="BC129" s="1">
        <f t="shared" si="15"/>
        <v>47</v>
      </c>
      <c r="BD129" s="1">
        <v>0</v>
      </c>
      <c r="BE129" s="1">
        <v>5</v>
      </c>
      <c r="BF129" s="16">
        <v>1676</v>
      </c>
    </row>
    <row r="130" spans="1:58">
      <c r="A130" s="1">
        <v>2003</v>
      </c>
      <c r="B130" s="1" t="s">
        <v>123</v>
      </c>
      <c r="C130" s="12">
        <v>54.8</v>
      </c>
      <c r="D130" s="12">
        <v>77.59</v>
      </c>
      <c r="E130" s="12">
        <v>0</v>
      </c>
      <c r="F130" s="12">
        <v>52.57</v>
      </c>
      <c r="G130" s="12">
        <f t="shared" ref="G130:G193" si="16">SUM(C130:F130)</f>
        <v>184.95999999999998</v>
      </c>
      <c r="H130" s="12">
        <f>+MIT_InfraMR[[#This Row],[Total Líneas de Explotación ]]</f>
        <v>184.95999999999998</v>
      </c>
      <c r="I130" s="12">
        <v>196.96800000000002</v>
      </c>
      <c r="J130" s="12">
        <v>209.97</v>
      </c>
      <c r="K130" s="12">
        <v>12.2</v>
      </c>
      <c r="L130" s="12">
        <v>116.54</v>
      </c>
      <c r="M130" s="12">
        <v>8</v>
      </c>
      <c r="N130" s="12">
        <f>+MIT_InfraMR[[#This Row],[A.03.1 -  Longitud de Vías de Explotación No Electrificadas Troncales y Ramales (vía principal) (km)]]+MIT_InfraMR[[#This Row],[A.04.1 -  Longitud de Vías de Explotación Electrificadas Troncales y Ramales (vía principal) (km)]]</f>
        <v>326.51</v>
      </c>
      <c r="O130" s="12">
        <f>+MIT_InfraMR[[#This Row],[Total Vías (excluido Auxiliares)]]</f>
        <v>326.51</v>
      </c>
      <c r="P130" s="1">
        <v>40</v>
      </c>
      <c r="Q130" s="1">
        <v>15</v>
      </c>
      <c r="R130" s="1">
        <v>1</v>
      </c>
      <c r="S130" s="1">
        <f t="shared" ref="S130:S193" si="17">SUM(P130:R130)</f>
        <v>56</v>
      </c>
      <c r="T130" s="1">
        <v>38</v>
      </c>
      <c r="U130" s="1">
        <v>82</v>
      </c>
      <c r="V130" s="1">
        <v>0</v>
      </c>
      <c r="W130" s="1">
        <v>15</v>
      </c>
      <c r="X130" s="1">
        <v>2</v>
      </c>
      <c r="Y130" s="1">
        <f t="shared" ref="Y130:Y193" si="18">SUM(T130:X130)</f>
        <v>137</v>
      </c>
      <c r="Z130" s="1">
        <v>35</v>
      </c>
      <c r="AA130" s="1">
        <v>18</v>
      </c>
      <c r="AB130" s="1">
        <f>+MIT_InfraMR[[#This Row],[Total Pasos Vehiculares a Nivel]]</f>
        <v>137</v>
      </c>
      <c r="AC130" s="1">
        <f t="shared" ref="AC130:AC193" si="19">SUM(Z130:AB130)</f>
        <v>190</v>
      </c>
      <c r="AD130" s="1">
        <v>10</v>
      </c>
      <c r="AE130" s="1">
        <v>21</v>
      </c>
      <c r="AF130" s="1">
        <v>107</v>
      </c>
      <c r="AG130" s="1">
        <f t="shared" ref="AG130:AG193" si="20">SUM(AD130:AF130)</f>
        <v>138</v>
      </c>
      <c r="AH130" s="12">
        <v>46</v>
      </c>
      <c r="AI130" s="12">
        <v>0</v>
      </c>
      <c r="AJ130" s="12">
        <v>133</v>
      </c>
      <c r="AK130" s="12">
        <f t="shared" ref="AK130:AK193" si="21">SUM(AH130:AJ130)</f>
        <v>179</v>
      </c>
      <c r="AL130" s="1">
        <v>0</v>
      </c>
      <c r="AM130" s="1">
        <v>18</v>
      </c>
      <c r="AN130" s="1">
        <v>0</v>
      </c>
      <c r="AO130" s="1">
        <f t="shared" ref="AO130:AO193" si="22">SUM(AL130:AN130)</f>
        <v>18</v>
      </c>
      <c r="AP130" s="1">
        <v>285</v>
      </c>
      <c r="AQ130" s="1">
        <v>60</v>
      </c>
      <c r="AR130" s="1">
        <v>0</v>
      </c>
      <c r="AS130" s="1">
        <f>+SUM(MIT_InfraMR[[#This Row],[B.02.1 - Parque de Coches Eléctricos Motrices]:[B.02.3 - Parque de Coches Eléctricos Motrices Tipo R]])</f>
        <v>345</v>
      </c>
      <c r="AT130" s="1">
        <v>0</v>
      </c>
      <c r="AU130" s="1">
        <v>2</v>
      </c>
      <c r="AV130" s="1">
        <v>2</v>
      </c>
      <c r="AW130" s="1">
        <f>+SUM(MIT_InfraMR[[#This Row],[B.03.1 - Parque de Coches Motores Motrices Remolcados]:[B.03.3 - Parque de Coches Motores Motrices Cabina]])</f>
        <v>4</v>
      </c>
      <c r="AX130" s="1">
        <v>29</v>
      </c>
      <c r="AY130" s="1">
        <v>4</v>
      </c>
      <c r="AZ130" s="1">
        <v>0</v>
      </c>
      <c r="BA130" s="1">
        <v>14</v>
      </c>
      <c r="BB130" s="1">
        <v>0</v>
      </c>
      <c r="BC130" s="1">
        <f t="shared" ref="BC130:BC193" si="23">SUM(AX130:BB130)</f>
        <v>47</v>
      </c>
      <c r="BD130" s="1">
        <v>0</v>
      </c>
      <c r="BE130" s="1">
        <v>5</v>
      </c>
      <c r="BF130" s="16">
        <v>1676</v>
      </c>
    </row>
    <row r="131" spans="1:58">
      <c r="A131" s="1">
        <v>2003</v>
      </c>
      <c r="B131" s="1" t="s">
        <v>124</v>
      </c>
      <c r="C131" s="12">
        <v>54.8</v>
      </c>
      <c r="D131" s="12">
        <v>77.59</v>
      </c>
      <c r="E131" s="12">
        <v>0</v>
      </c>
      <c r="F131" s="12">
        <v>52.57</v>
      </c>
      <c r="G131" s="12">
        <f t="shared" si="16"/>
        <v>184.95999999999998</v>
      </c>
      <c r="H131" s="12">
        <f>+MIT_InfraMR[[#This Row],[Total Líneas de Explotación ]]</f>
        <v>184.95999999999998</v>
      </c>
      <c r="I131" s="12">
        <v>196.96800000000002</v>
      </c>
      <c r="J131" s="12">
        <v>209.97</v>
      </c>
      <c r="K131" s="12">
        <v>12.2</v>
      </c>
      <c r="L131" s="12">
        <v>116.54</v>
      </c>
      <c r="M131" s="12">
        <v>8</v>
      </c>
      <c r="N131" s="12">
        <f>+MIT_InfraMR[[#This Row],[A.03.1 -  Longitud de Vías de Explotación No Electrificadas Troncales y Ramales (vía principal) (km)]]+MIT_InfraMR[[#This Row],[A.04.1 -  Longitud de Vías de Explotación Electrificadas Troncales y Ramales (vía principal) (km)]]</f>
        <v>326.51</v>
      </c>
      <c r="O131" s="12">
        <f>+MIT_InfraMR[[#This Row],[Total Vías (excluido Auxiliares)]]</f>
        <v>326.51</v>
      </c>
      <c r="P131" s="1">
        <v>40</v>
      </c>
      <c r="Q131" s="1">
        <v>15</v>
      </c>
      <c r="R131" s="1">
        <v>1</v>
      </c>
      <c r="S131" s="1">
        <f t="shared" si="17"/>
        <v>56</v>
      </c>
      <c r="T131" s="1">
        <v>38</v>
      </c>
      <c r="U131" s="1">
        <v>82</v>
      </c>
      <c r="V131" s="1">
        <v>0</v>
      </c>
      <c r="W131" s="1">
        <v>15</v>
      </c>
      <c r="X131" s="1">
        <v>2</v>
      </c>
      <c r="Y131" s="1">
        <f t="shared" si="18"/>
        <v>137</v>
      </c>
      <c r="Z131" s="1">
        <v>35</v>
      </c>
      <c r="AA131" s="1">
        <v>18</v>
      </c>
      <c r="AB131" s="1">
        <f>+MIT_InfraMR[[#This Row],[Total Pasos Vehiculares a Nivel]]</f>
        <v>137</v>
      </c>
      <c r="AC131" s="1">
        <f t="shared" si="19"/>
        <v>190</v>
      </c>
      <c r="AD131" s="1">
        <v>10</v>
      </c>
      <c r="AE131" s="1">
        <v>21</v>
      </c>
      <c r="AF131" s="1">
        <v>107</v>
      </c>
      <c r="AG131" s="1">
        <f t="shared" si="20"/>
        <v>138</v>
      </c>
      <c r="AH131" s="12">
        <v>46</v>
      </c>
      <c r="AI131" s="12">
        <v>0</v>
      </c>
      <c r="AJ131" s="12">
        <v>133</v>
      </c>
      <c r="AK131" s="12">
        <f t="shared" si="21"/>
        <v>179</v>
      </c>
      <c r="AL131" s="1">
        <v>0</v>
      </c>
      <c r="AM131" s="1">
        <v>18</v>
      </c>
      <c r="AN131" s="1">
        <v>0</v>
      </c>
      <c r="AO131" s="1">
        <f t="shared" si="22"/>
        <v>18</v>
      </c>
      <c r="AP131" s="1">
        <v>285</v>
      </c>
      <c r="AQ131" s="1">
        <v>60</v>
      </c>
      <c r="AR131" s="1">
        <v>0</v>
      </c>
      <c r="AS131" s="1">
        <f>+SUM(MIT_InfraMR[[#This Row],[B.02.1 - Parque de Coches Eléctricos Motrices]:[B.02.3 - Parque de Coches Eléctricos Motrices Tipo R]])</f>
        <v>345</v>
      </c>
      <c r="AT131" s="1">
        <v>0</v>
      </c>
      <c r="AU131" s="1">
        <v>2</v>
      </c>
      <c r="AV131" s="1">
        <v>2</v>
      </c>
      <c r="AW131" s="1">
        <f>+SUM(MIT_InfraMR[[#This Row],[B.03.1 - Parque de Coches Motores Motrices Remolcados]:[B.03.3 - Parque de Coches Motores Motrices Cabina]])</f>
        <v>4</v>
      </c>
      <c r="AX131" s="1">
        <v>29</v>
      </c>
      <c r="AY131" s="1">
        <v>4</v>
      </c>
      <c r="AZ131" s="1">
        <v>0</v>
      </c>
      <c r="BA131" s="1">
        <v>14</v>
      </c>
      <c r="BB131" s="1">
        <v>0</v>
      </c>
      <c r="BC131" s="1">
        <f t="shared" si="23"/>
        <v>47</v>
      </c>
      <c r="BD131" s="1">
        <v>0</v>
      </c>
      <c r="BE131" s="1">
        <v>5</v>
      </c>
      <c r="BF131" s="16">
        <v>1676</v>
      </c>
    </row>
    <row r="132" spans="1:58">
      <c r="A132" s="1">
        <v>2003</v>
      </c>
      <c r="B132" s="1" t="s">
        <v>125</v>
      </c>
      <c r="C132" s="12">
        <v>54.8</v>
      </c>
      <c r="D132" s="12">
        <v>77.59</v>
      </c>
      <c r="E132" s="12">
        <v>0</v>
      </c>
      <c r="F132" s="12">
        <v>52.57</v>
      </c>
      <c r="G132" s="12">
        <f t="shared" si="16"/>
        <v>184.95999999999998</v>
      </c>
      <c r="H132" s="12">
        <f>+MIT_InfraMR[[#This Row],[Total Líneas de Explotación ]]</f>
        <v>184.95999999999998</v>
      </c>
      <c r="I132" s="12">
        <v>196.96800000000002</v>
      </c>
      <c r="J132" s="12">
        <v>209.97</v>
      </c>
      <c r="K132" s="12">
        <v>12.2</v>
      </c>
      <c r="L132" s="12">
        <v>116.54</v>
      </c>
      <c r="M132" s="12">
        <v>8</v>
      </c>
      <c r="N132" s="12">
        <f>+MIT_InfraMR[[#This Row],[A.03.1 -  Longitud de Vías de Explotación No Electrificadas Troncales y Ramales (vía principal) (km)]]+MIT_InfraMR[[#This Row],[A.04.1 -  Longitud de Vías de Explotación Electrificadas Troncales y Ramales (vía principal) (km)]]</f>
        <v>326.51</v>
      </c>
      <c r="O132" s="12">
        <f>+MIT_InfraMR[[#This Row],[Total Vías (excluido Auxiliares)]]</f>
        <v>326.51</v>
      </c>
      <c r="P132" s="1">
        <v>40</v>
      </c>
      <c r="Q132" s="1">
        <v>15</v>
      </c>
      <c r="R132" s="1">
        <v>1</v>
      </c>
      <c r="S132" s="1">
        <f t="shared" si="17"/>
        <v>56</v>
      </c>
      <c r="T132" s="1">
        <v>38</v>
      </c>
      <c r="U132" s="1">
        <v>82</v>
      </c>
      <c r="V132" s="1">
        <v>0</v>
      </c>
      <c r="W132" s="1">
        <v>15</v>
      </c>
      <c r="X132" s="1">
        <v>2</v>
      </c>
      <c r="Y132" s="1">
        <f t="shared" si="18"/>
        <v>137</v>
      </c>
      <c r="Z132" s="1">
        <v>35</v>
      </c>
      <c r="AA132" s="1">
        <v>18</v>
      </c>
      <c r="AB132" s="1">
        <f>+MIT_InfraMR[[#This Row],[Total Pasos Vehiculares a Nivel]]</f>
        <v>137</v>
      </c>
      <c r="AC132" s="1">
        <f t="shared" si="19"/>
        <v>190</v>
      </c>
      <c r="AD132" s="1">
        <v>10</v>
      </c>
      <c r="AE132" s="1">
        <v>21</v>
      </c>
      <c r="AF132" s="1">
        <v>107</v>
      </c>
      <c r="AG132" s="1">
        <f t="shared" si="20"/>
        <v>138</v>
      </c>
      <c r="AH132" s="12">
        <v>46</v>
      </c>
      <c r="AI132" s="12">
        <v>0</v>
      </c>
      <c r="AJ132" s="12">
        <v>133</v>
      </c>
      <c r="AK132" s="12">
        <f t="shared" si="21"/>
        <v>179</v>
      </c>
      <c r="AL132" s="1">
        <v>0</v>
      </c>
      <c r="AM132" s="1">
        <v>18</v>
      </c>
      <c r="AN132" s="1">
        <v>0</v>
      </c>
      <c r="AO132" s="1">
        <f t="shared" si="22"/>
        <v>18</v>
      </c>
      <c r="AP132" s="1">
        <v>285</v>
      </c>
      <c r="AQ132" s="1">
        <v>60</v>
      </c>
      <c r="AR132" s="1">
        <v>0</v>
      </c>
      <c r="AS132" s="1">
        <f>+SUM(MIT_InfraMR[[#This Row],[B.02.1 - Parque de Coches Eléctricos Motrices]:[B.02.3 - Parque de Coches Eléctricos Motrices Tipo R]])</f>
        <v>345</v>
      </c>
      <c r="AT132" s="1">
        <v>0</v>
      </c>
      <c r="AU132" s="1">
        <v>2</v>
      </c>
      <c r="AV132" s="1">
        <v>2</v>
      </c>
      <c r="AW132" s="1">
        <f>+SUM(MIT_InfraMR[[#This Row],[B.03.1 - Parque de Coches Motores Motrices Remolcados]:[B.03.3 - Parque de Coches Motores Motrices Cabina]])</f>
        <v>4</v>
      </c>
      <c r="AX132" s="1">
        <v>29</v>
      </c>
      <c r="AY132" s="1">
        <v>4</v>
      </c>
      <c r="AZ132" s="1">
        <v>0</v>
      </c>
      <c r="BA132" s="1">
        <v>14</v>
      </c>
      <c r="BB132" s="1">
        <v>0</v>
      </c>
      <c r="BC132" s="1">
        <f t="shared" si="23"/>
        <v>47</v>
      </c>
      <c r="BD132" s="1">
        <v>0</v>
      </c>
      <c r="BE132" s="1">
        <v>5</v>
      </c>
      <c r="BF132" s="16">
        <v>1676</v>
      </c>
    </row>
    <row r="133" spans="1:58">
      <c r="A133" s="1">
        <v>2003</v>
      </c>
      <c r="B133" s="1" t="s">
        <v>126</v>
      </c>
      <c r="C133" s="12">
        <v>54.8</v>
      </c>
      <c r="D133" s="12">
        <v>77.59</v>
      </c>
      <c r="E133" s="12">
        <v>0</v>
      </c>
      <c r="F133" s="12">
        <v>52.57</v>
      </c>
      <c r="G133" s="12">
        <f t="shared" si="16"/>
        <v>184.95999999999998</v>
      </c>
      <c r="H133" s="12">
        <f>+MIT_InfraMR[[#This Row],[Total Líneas de Explotación ]]</f>
        <v>184.95999999999998</v>
      </c>
      <c r="I133" s="12">
        <v>196.96800000000002</v>
      </c>
      <c r="J133" s="12">
        <v>209.97</v>
      </c>
      <c r="K133" s="12">
        <v>12.2</v>
      </c>
      <c r="L133" s="12">
        <v>116.54</v>
      </c>
      <c r="M133" s="12">
        <v>8</v>
      </c>
      <c r="N133" s="12">
        <f>+MIT_InfraMR[[#This Row],[A.03.1 -  Longitud de Vías de Explotación No Electrificadas Troncales y Ramales (vía principal) (km)]]+MIT_InfraMR[[#This Row],[A.04.1 -  Longitud de Vías de Explotación Electrificadas Troncales y Ramales (vía principal) (km)]]</f>
        <v>326.51</v>
      </c>
      <c r="O133" s="12">
        <f>+MIT_InfraMR[[#This Row],[Total Vías (excluido Auxiliares)]]</f>
        <v>326.51</v>
      </c>
      <c r="P133" s="1">
        <v>40</v>
      </c>
      <c r="Q133" s="1">
        <v>15</v>
      </c>
      <c r="R133" s="1">
        <v>1</v>
      </c>
      <c r="S133" s="1">
        <f t="shared" si="17"/>
        <v>56</v>
      </c>
      <c r="T133" s="1">
        <v>38</v>
      </c>
      <c r="U133" s="1">
        <v>82</v>
      </c>
      <c r="V133" s="1">
        <v>0</v>
      </c>
      <c r="W133" s="1">
        <v>15</v>
      </c>
      <c r="X133" s="1">
        <v>2</v>
      </c>
      <c r="Y133" s="1">
        <f t="shared" si="18"/>
        <v>137</v>
      </c>
      <c r="Z133" s="1">
        <v>35</v>
      </c>
      <c r="AA133" s="1">
        <v>18</v>
      </c>
      <c r="AB133" s="1">
        <f>+MIT_InfraMR[[#This Row],[Total Pasos Vehiculares a Nivel]]</f>
        <v>137</v>
      </c>
      <c r="AC133" s="1">
        <f t="shared" si="19"/>
        <v>190</v>
      </c>
      <c r="AD133" s="1">
        <v>10</v>
      </c>
      <c r="AE133" s="1">
        <v>21</v>
      </c>
      <c r="AF133" s="1">
        <v>107</v>
      </c>
      <c r="AG133" s="1">
        <f t="shared" si="20"/>
        <v>138</v>
      </c>
      <c r="AH133" s="12">
        <v>46</v>
      </c>
      <c r="AI133" s="12">
        <v>0</v>
      </c>
      <c r="AJ133" s="12">
        <v>133</v>
      </c>
      <c r="AK133" s="12">
        <f t="shared" si="21"/>
        <v>179</v>
      </c>
      <c r="AL133" s="1">
        <v>0</v>
      </c>
      <c r="AM133" s="1">
        <v>18</v>
      </c>
      <c r="AN133" s="1">
        <v>0</v>
      </c>
      <c r="AO133" s="1">
        <f t="shared" si="22"/>
        <v>18</v>
      </c>
      <c r="AP133" s="1">
        <v>285</v>
      </c>
      <c r="AQ133" s="1">
        <v>60</v>
      </c>
      <c r="AR133" s="1">
        <v>0</v>
      </c>
      <c r="AS133" s="1">
        <f>+SUM(MIT_InfraMR[[#This Row],[B.02.1 - Parque de Coches Eléctricos Motrices]:[B.02.3 - Parque de Coches Eléctricos Motrices Tipo R]])</f>
        <v>345</v>
      </c>
      <c r="AT133" s="1">
        <v>0</v>
      </c>
      <c r="AU133" s="1">
        <v>2</v>
      </c>
      <c r="AV133" s="1">
        <v>2</v>
      </c>
      <c r="AW133" s="1">
        <f>+SUM(MIT_InfraMR[[#This Row],[B.03.1 - Parque de Coches Motores Motrices Remolcados]:[B.03.3 - Parque de Coches Motores Motrices Cabina]])</f>
        <v>4</v>
      </c>
      <c r="AX133" s="1">
        <v>29</v>
      </c>
      <c r="AY133" s="1">
        <v>4</v>
      </c>
      <c r="AZ133" s="1">
        <v>0</v>
      </c>
      <c r="BA133" s="1">
        <v>14</v>
      </c>
      <c r="BB133" s="1">
        <v>0</v>
      </c>
      <c r="BC133" s="1">
        <f t="shared" si="23"/>
        <v>47</v>
      </c>
      <c r="BD133" s="1">
        <v>0</v>
      </c>
      <c r="BE133" s="1">
        <v>5</v>
      </c>
      <c r="BF133" s="16">
        <v>1676</v>
      </c>
    </row>
    <row r="134" spans="1:58">
      <c r="A134" s="1">
        <v>2004</v>
      </c>
      <c r="B134" s="1" t="s">
        <v>115</v>
      </c>
      <c r="C134" s="12">
        <v>54.8</v>
      </c>
      <c r="D134" s="12">
        <v>77.59</v>
      </c>
      <c r="E134" s="12">
        <v>0</v>
      </c>
      <c r="F134" s="12">
        <v>52.57</v>
      </c>
      <c r="G134" s="12">
        <f t="shared" si="16"/>
        <v>184.95999999999998</v>
      </c>
      <c r="H134" s="12">
        <f>+MIT_InfraMR[[#This Row],[Total Líneas de Explotación ]]</f>
        <v>184.95999999999998</v>
      </c>
      <c r="I134" s="12">
        <v>196.96800000000002</v>
      </c>
      <c r="J134" s="12">
        <v>209.97</v>
      </c>
      <c r="K134" s="12">
        <v>12.2</v>
      </c>
      <c r="L134" s="12">
        <v>116.54</v>
      </c>
      <c r="M134" s="12">
        <v>8</v>
      </c>
      <c r="N134" s="12">
        <f>+MIT_InfraMR[[#This Row],[A.03.1 -  Longitud de Vías de Explotación No Electrificadas Troncales y Ramales (vía principal) (km)]]+MIT_InfraMR[[#This Row],[A.04.1 -  Longitud de Vías de Explotación Electrificadas Troncales y Ramales (vía principal) (km)]]</f>
        <v>326.51</v>
      </c>
      <c r="O134" s="12">
        <f>+MIT_InfraMR[[#This Row],[Total Vías (excluido Auxiliares)]]</f>
        <v>326.51</v>
      </c>
      <c r="P134" s="1">
        <v>40</v>
      </c>
      <c r="Q134" s="1">
        <v>15</v>
      </c>
      <c r="R134" s="1">
        <v>1</v>
      </c>
      <c r="S134" s="1">
        <f t="shared" si="17"/>
        <v>56</v>
      </c>
      <c r="T134" s="1">
        <v>38</v>
      </c>
      <c r="U134" s="1">
        <v>82</v>
      </c>
      <c r="V134" s="1">
        <v>0</v>
      </c>
      <c r="W134" s="1">
        <v>15</v>
      </c>
      <c r="X134" s="1">
        <v>2</v>
      </c>
      <c r="Y134" s="1">
        <f t="shared" si="18"/>
        <v>137</v>
      </c>
      <c r="Z134" s="1">
        <v>35</v>
      </c>
      <c r="AA134" s="1">
        <v>18</v>
      </c>
      <c r="AB134" s="1">
        <f>+MIT_InfraMR[[#This Row],[Total Pasos Vehiculares a Nivel]]</f>
        <v>137</v>
      </c>
      <c r="AC134" s="1">
        <f t="shared" si="19"/>
        <v>190</v>
      </c>
      <c r="AD134" s="1">
        <v>10</v>
      </c>
      <c r="AE134" s="1">
        <v>21</v>
      </c>
      <c r="AF134" s="1">
        <v>107</v>
      </c>
      <c r="AG134" s="1">
        <f t="shared" si="20"/>
        <v>138</v>
      </c>
      <c r="AH134" s="12">
        <v>46</v>
      </c>
      <c r="AI134" s="12">
        <v>0</v>
      </c>
      <c r="AJ134" s="12">
        <v>133</v>
      </c>
      <c r="AK134" s="12">
        <f t="shared" si="21"/>
        <v>179</v>
      </c>
      <c r="AL134" s="1">
        <v>0</v>
      </c>
      <c r="AM134" s="1">
        <v>18</v>
      </c>
      <c r="AN134" s="1">
        <v>0</v>
      </c>
      <c r="AO134" s="1">
        <f t="shared" si="22"/>
        <v>18</v>
      </c>
      <c r="AP134" s="1">
        <v>285</v>
      </c>
      <c r="AQ134" s="1">
        <v>60</v>
      </c>
      <c r="AR134" s="1">
        <v>0</v>
      </c>
      <c r="AS134" s="1">
        <f>+SUM(MIT_InfraMR[[#This Row],[B.02.1 - Parque de Coches Eléctricos Motrices]:[B.02.3 - Parque de Coches Eléctricos Motrices Tipo R]])</f>
        <v>345</v>
      </c>
      <c r="AT134" s="1">
        <v>0</v>
      </c>
      <c r="AU134" s="1">
        <v>2</v>
      </c>
      <c r="AV134" s="1">
        <v>2</v>
      </c>
      <c r="AW134" s="1">
        <f>+SUM(MIT_InfraMR[[#This Row],[B.03.1 - Parque de Coches Motores Motrices Remolcados]:[B.03.3 - Parque de Coches Motores Motrices Cabina]])</f>
        <v>4</v>
      </c>
      <c r="AX134" s="1">
        <v>29</v>
      </c>
      <c r="AY134" s="1">
        <v>4</v>
      </c>
      <c r="AZ134" s="1">
        <v>0</v>
      </c>
      <c r="BA134" s="1">
        <v>14</v>
      </c>
      <c r="BB134" s="1">
        <v>0</v>
      </c>
      <c r="BC134" s="1">
        <f t="shared" si="23"/>
        <v>47</v>
      </c>
      <c r="BD134" s="1">
        <v>0</v>
      </c>
      <c r="BE134" s="1">
        <v>5</v>
      </c>
      <c r="BF134" s="16">
        <v>1676</v>
      </c>
    </row>
    <row r="135" spans="1:58">
      <c r="A135" s="1">
        <v>2004</v>
      </c>
      <c r="B135" s="1" t="s">
        <v>116</v>
      </c>
      <c r="C135" s="12">
        <v>54.8</v>
      </c>
      <c r="D135" s="12">
        <v>77.59</v>
      </c>
      <c r="E135" s="12">
        <v>0</v>
      </c>
      <c r="F135" s="12">
        <v>52.57</v>
      </c>
      <c r="G135" s="12">
        <f t="shared" si="16"/>
        <v>184.95999999999998</v>
      </c>
      <c r="H135" s="12">
        <f>+MIT_InfraMR[[#This Row],[Total Líneas de Explotación ]]</f>
        <v>184.95999999999998</v>
      </c>
      <c r="I135" s="12">
        <v>196.96800000000002</v>
      </c>
      <c r="J135" s="12">
        <v>209.97</v>
      </c>
      <c r="K135" s="12">
        <v>12.2</v>
      </c>
      <c r="L135" s="12">
        <v>116.54</v>
      </c>
      <c r="M135" s="12">
        <v>8</v>
      </c>
      <c r="N135" s="12">
        <f>+MIT_InfraMR[[#This Row],[A.03.1 -  Longitud de Vías de Explotación No Electrificadas Troncales y Ramales (vía principal) (km)]]+MIT_InfraMR[[#This Row],[A.04.1 -  Longitud de Vías de Explotación Electrificadas Troncales y Ramales (vía principal) (km)]]</f>
        <v>326.51</v>
      </c>
      <c r="O135" s="12">
        <f>+MIT_InfraMR[[#This Row],[Total Vías (excluido Auxiliares)]]</f>
        <v>326.51</v>
      </c>
      <c r="P135" s="1">
        <v>40</v>
      </c>
      <c r="Q135" s="1">
        <v>15</v>
      </c>
      <c r="R135" s="1">
        <v>1</v>
      </c>
      <c r="S135" s="1">
        <f t="shared" si="17"/>
        <v>56</v>
      </c>
      <c r="T135" s="1">
        <v>38</v>
      </c>
      <c r="U135" s="1">
        <v>82</v>
      </c>
      <c r="V135" s="1">
        <v>0</v>
      </c>
      <c r="W135" s="1">
        <v>15</v>
      </c>
      <c r="X135" s="1">
        <v>2</v>
      </c>
      <c r="Y135" s="1">
        <f t="shared" si="18"/>
        <v>137</v>
      </c>
      <c r="Z135" s="1">
        <v>35</v>
      </c>
      <c r="AA135" s="1">
        <v>18</v>
      </c>
      <c r="AB135" s="1">
        <f>+MIT_InfraMR[[#This Row],[Total Pasos Vehiculares a Nivel]]</f>
        <v>137</v>
      </c>
      <c r="AC135" s="1">
        <f t="shared" si="19"/>
        <v>190</v>
      </c>
      <c r="AD135" s="1">
        <v>10</v>
      </c>
      <c r="AE135" s="1">
        <v>21</v>
      </c>
      <c r="AF135" s="1">
        <v>107</v>
      </c>
      <c r="AG135" s="1">
        <f t="shared" si="20"/>
        <v>138</v>
      </c>
      <c r="AH135" s="12">
        <v>46</v>
      </c>
      <c r="AI135" s="12">
        <v>0</v>
      </c>
      <c r="AJ135" s="12">
        <v>133</v>
      </c>
      <c r="AK135" s="12">
        <f t="shared" si="21"/>
        <v>179</v>
      </c>
      <c r="AL135" s="1">
        <v>0</v>
      </c>
      <c r="AM135" s="1">
        <v>18</v>
      </c>
      <c r="AN135" s="1">
        <v>0</v>
      </c>
      <c r="AO135" s="1">
        <f t="shared" si="22"/>
        <v>18</v>
      </c>
      <c r="AP135" s="1">
        <v>285</v>
      </c>
      <c r="AQ135" s="1">
        <v>60</v>
      </c>
      <c r="AR135" s="1">
        <v>0</v>
      </c>
      <c r="AS135" s="1">
        <f>+SUM(MIT_InfraMR[[#This Row],[B.02.1 - Parque de Coches Eléctricos Motrices]:[B.02.3 - Parque de Coches Eléctricos Motrices Tipo R]])</f>
        <v>345</v>
      </c>
      <c r="AT135" s="1">
        <v>0</v>
      </c>
      <c r="AU135" s="1">
        <v>2</v>
      </c>
      <c r="AV135" s="1">
        <v>2</v>
      </c>
      <c r="AW135" s="1">
        <f>+SUM(MIT_InfraMR[[#This Row],[B.03.1 - Parque de Coches Motores Motrices Remolcados]:[B.03.3 - Parque de Coches Motores Motrices Cabina]])</f>
        <v>4</v>
      </c>
      <c r="AX135" s="1">
        <v>29</v>
      </c>
      <c r="AY135" s="1">
        <v>4</v>
      </c>
      <c r="AZ135" s="1">
        <v>0</v>
      </c>
      <c r="BA135" s="1">
        <v>14</v>
      </c>
      <c r="BB135" s="1">
        <v>0</v>
      </c>
      <c r="BC135" s="1">
        <f t="shared" si="23"/>
        <v>47</v>
      </c>
      <c r="BD135" s="1">
        <v>0</v>
      </c>
      <c r="BE135" s="1">
        <v>5</v>
      </c>
      <c r="BF135" s="16">
        <v>1676</v>
      </c>
    </row>
    <row r="136" spans="1:58">
      <c r="A136" s="1">
        <v>2004</v>
      </c>
      <c r="B136" s="1" t="s">
        <v>117</v>
      </c>
      <c r="C136" s="12">
        <v>54.8</v>
      </c>
      <c r="D136" s="12">
        <v>77.59</v>
      </c>
      <c r="E136" s="12">
        <v>0</v>
      </c>
      <c r="F136" s="12">
        <v>52.57</v>
      </c>
      <c r="G136" s="12">
        <f t="shared" si="16"/>
        <v>184.95999999999998</v>
      </c>
      <c r="H136" s="12">
        <f>+MIT_InfraMR[[#This Row],[Total Líneas de Explotación ]]</f>
        <v>184.95999999999998</v>
      </c>
      <c r="I136" s="12">
        <v>196.96800000000002</v>
      </c>
      <c r="J136" s="12">
        <v>209.97</v>
      </c>
      <c r="K136" s="12">
        <v>12.2</v>
      </c>
      <c r="L136" s="12">
        <v>116.54</v>
      </c>
      <c r="M136" s="12">
        <v>8</v>
      </c>
      <c r="N136" s="12">
        <f>+MIT_InfraMR[[#This Row],[A.03.1 -  Longitud de Vías de Explotación No Electrificadas Troncales y Ramales (vía principal) (km)]]+MIT_InfraMR[[#This Row],[A.04.1 -  Longitud de Vías de Explotación Electrificadas Troncales y Ramales (vía principal) (km)]]</f>
        <v>326.51</v>
      </c>
      <c r="O136" s="12">
        <f>+MIT_InfraMR[[#This Row],[Total Vías (excluido Auxiliares)]]</f>
        <v>326.51</v>
      </c>
      <c r="P136" s="1">
        <v>40</v>
      </c>
      <c r="Q136" s="1">
        <v>15</v>
      </c>
      <c r="R136" s="1">
        <v>1</v>
      </c>
      <c r="S136" s="1">
        <f t="shared" si="17"/>
        <v>56</v>
      </c>
      <c r="T136" s="1">
        <v>38</v>
      </c>
      <c r="U136" s="1">
        <v>82</v>
      </c>
      <c r="V136" s="1">
        <v>0</v>
      </c>
      <c r="W136" s="1">
        <v>15</v>
      </c>
      <c r="X136" s="1">
        <v>2</v>
      </c>
      <c r="Y136" s="1">
        <f t="shared" si="18"/>
        <v>137</v>
      </c>
      <c r="Z136" s="1">
        <v>35</v>
      </c>
      <c r="AA136" s="1">
        <v>18</v>
      </c>
      <c r="AB136" s="1">
        <f>+MIT_InfraMR[[#This Row],[Total Pasos Vehiculares a Nivel]]</f>
        <v>137</v>
      </c>
      <c r="AC136" s="1">
        <f t="shared" si="19"/>
        <v>190</v>
      </c>
      <c r="AD136" s="1">
        <v>10</v>
      </c>
      <c r="AE136" s="1">
        <v>21</v>
      </c>
      <c r="AF136" s="1">
        <v>107</v>
      </c>
      <c r="AG136" s="1">
        <f t="shared" si="20"/>
        <v>138</v>
      </c>
      <c r="AH136" s="12">
        <v>46</v>
      </c>
      <c r="AI136" s="12">
        <v>0</v>
      </c>
      <c r="AJ136" s="12">
        <v>133</v>
      </c>
      <c r="AK136" s="12">
        <f t="shared" si="21"/>
        <v>179</v>
      </c>
      <c r="AL136" s="1">
        <v>0</v>
      </c>
      <c r="AM136" s="1">
        <v>18</v>
      </c>
      <c r="AN136" s="1">
        <v>0</v>
      </c>
      <c r="AO136" s="1">
        <f t="shared" si="22"/>
        <v>18</v>
      </c>
      <c r="AP136" s="1">
        <v>285</v>
      </c>
      <c r="AQ136" s="1">
        <v>60</v>
      </c>
      <c r="AR136" s="1">
        <v>0</v>
      </c>
      <c r="AS136" s="1">
        <f>+SUM(MIT_InfraMR[[#This Row],[B.02.1 - Parque de Coches Eléctricos Motrices]:[B.02.3 - Parque de Coches Eléctricos Motrices Tipo R]])</f>
        <v>345</v>
      </c>
      <c r="AT136" s="1">
        <v>0</v>
      </c>
      <c r="AU136" s="1">
        <v>2</v>
      </c>
      <c r="AV136" s="1">
        <v>2</v>
      </c>
      <c r="AW136" s="1">
        <f>+SUM(MIT_InfraMR[[#This Row],[B.03.1 - Parque de Coches Motores Motrices Remolcados]:[B.03.3 - Parque de Coches Motores Motrices Cabina]])</f>
        <v>4</v>
      </c>
      <c r="AX136" s="1">
        <v>29</v>
      </c>
      <c r="AY136" s="1">
        <v>4</v>
      </c>
      <c r="AZ136" s="1">
        <v>0</v>
      </c>
      <c r="BA136" s="1">
        <v>14</v>
      </c>
      <c r="BB136" s="1">
        <v>0</v>
      </c>
      <c r="BC136" s="1">
        <f t="shared" si="23"/>
        <v>47</v>
      </c>
      <c r="BD136" s="1">
        <v>0</v>
      </c>
      <c r="BE136" s="1">
        <v>5</v>
      </c>
      <c r="BF136" s="16">
        <v>1676</v>
      </c>
    </row>
    <row r="137" spans="1:58">
      <c r="A137" s="1">
        <v>2004</v>
      </c>
      <c r="B137" s="1" t="s">
        <v>118</v>
      </c>
      <c r="C137" s="12">
        <v>54.8</v>
      </c>
      <c r="D137" s="12">
        <v>77.59</v>
      </c>
      <c r="E137" s="12">
        <v>0</v>
      </c>
      <c r="F137" s="12">
        <v>52.57</v>
      </c>
      <c r="G137" s="12">
        <f t="shared" si="16"/>
        <v>184.95999999999998</v>
      </c>
      <c r="H137" s="12">
        <f>+MIT_InfraMR[[#This Row],[Total Líneas de Explotación ]]</f>
        <v>184.95999999999998</v>
      </c>
      <c r="I137" s="12">
        <v>196.96800000000002</v>
      </c>
      <c r="J137" s="12">
        <v>209.97</v>
      </c>
      <c r="K137" s="12">
        <v>12.2</v>
      </c>
      <c r="L137" s="12">
        <v>116.54</v>
      </c>
      <c r="M137" s="12">
        <v>8</v>
      </c>
      <c r="N137" s="12">
        <f>+MIT_InfraMR[[#This Row],[A.03.1 -  Longitud de Vías de Explotación No Electrificadas Troncales y Ramales (vía principal) (km)]]+MIT_InfraMR[[#This Row],[A.04.1 -  Longitud de Vías de Explotación Electrificadas Troncales y Ramales (vía principal) (km)]]</f>
        <v>326.51</v>
      </c>
      <c r="O137" s="12">
        <f>+MIT_InfraMR[[#This Row],[Total Vías (excluido Auxiliares)]]</f>
        <v>326.51</v>
      </c>
      <c r="P137" s="1">
        <v>40</v>
      </c>
      <c r="Q137" s="1">
        <v>15</v>
      </c>
      <c r="R137" s="1">
        <v>1</v>
      </c>
      <c r="S137" s="1">
        <f t="shared" si="17"/>
        <v>56</v>
      </c>
      <c r="T137" s="1">
        <v>38</v>
      </c>
      <c r="U137" s="1">
        <v>82</v>
      </c>
      <c r="V137" s="1">
        <v>0</v>
      </c>
      <c r="W137" s="1">
        <v>15</v>
      </c>
      <c r="X137" s="1">
        <v>2</v>
      </c>
      <c r="Y137" s="1">
        <f t="shared" si="18"/>
        <v>137</v>
      </c>
      <c r="Z137" s="1">
        <v>35</v>
      </c>
      <c r="AA137" s="1">
        <v>18</v>
      </c>
      <c r="AB137" s="1">
        <f>+MIT_InfraMR[[#This Row],[Total Pasos Vehiculares a Nivel]]</f>
        <v>137</v>
      </c>
      <c r="AC137" s="1">
        <f t="shared" si="19"/>
        <v>190</v>
      </c>
      <c r="AD137" s="1">
        <v>10</v>
      </c>
      <c r="AE137" s="1">
        <v>21</v>
      </c>
      <c r="AF137" s="1">
        <v>107</v>
      </c>
      <c r="AG137" s="1">
        <f t="shared" si="20"/>
        <v>138</v>
      </c>
      <c r="AH137" s="12">
        <v>46</v>
      </c>
      <c r="AI137" s="12">
        <v>0</v>
      </c>
      <c r="AJ137" s="12">
        <v>133</v>
      </c>
      <c r="AK137" s="12">
        <f t="shared" si="21"/>
        <v>179</v>
      </c>
      <c r="AL137" s="1">
        <v>0</v>
      </c>
      <c r="AM137" s="1">
        <v>18</v>
      </c>
      <c r="AN137" s="1">
        <v>0</v>
      </c>
      <c r="AO137" s="1">
        <f t="shared" si="22"/>
        <v>18</v>
      </c>
      <c r="AP137" s="1">
        <v>285</v>
      </c>
      <c r="AQ137" s="1">
        <v>60</v>
      </c>
      <c r="AR137" s="1">
        <v>0</v>
      </c>
      <c r="AS137" s="1">
        <f>+SUM(MIT_InfraMR[[#This Row],[B.02.1 - Parque de Coches Eléctricos Motrices]:[B.02.3 - Parque de Coches Eléctricos Motrices Tipo R]])</f>
        <v>345</v>
      </c>
      <c r="AT137" s="1">
        <v>0</v>
      </c>
      <c r="AU137" s="1">
        <v>2</v>
      </c>
      <c r="AV137" s="1">
        <v>2</v>
      </c>
      <c r="AW137" s="1">
        <f>+SUM(MIT_InfraMR[[#This Row],[B.03.1 - Parque de Coches Motores Motrices Remolcados]:[B.03.3 - Parque de Coches Motores Motrices Cabina]])</f>
        <v>4</v>
      </c>
      <c r="AX137" s="1">
        <v>29</v>
      </c>
      <c r="AY137" s="1">
        <v>4</v>
      </c>
      <c r="AZ137" s="1">
        <v>0</v>
      </c>
      <c r="BA137" s="1">
        <v>14</v>
      </c>
      <c r="BB137" s="1">
        <v>0</v>
      </c>
      <c r="BC137" s="1">
        <f t="shared" si="23"/>
        <v>47</v>
      </c>
      <c r="BD137" s="1">
        <v>0</v>
      </c>
      <c r="BE137" s="1">
        <v>5</v>
      </c>
      <c r="BF137" s="16">
        <v>1676</v>
      </c>
    </row>
    <row r="138" spans="1:58">
      <c r="A138" s="1">
        <v>2004</v>
      </c>
      <c r="B138" s="1" t="s">
        <v>119</v>
      </c>
      <c r="C138" s="12">
        <v>54.8</v>
      </c>
      <c r="D138" s="12">
        <v>77.59</v>
      </c>
      <c r="E138" s="12">
        <v>0</v>
      </c>
      <c r="F138" s="12">
        <v>52.57</v>
      </c>
      <c r="G138" s="12">
        <f t="shared" si="16"/>
        <v>184.95999999999998</v>
      </c>
      <c r="H138" s="12">
        <f>+MIT_InfraMR[[#This Row],[Total Líneas de Explotación ]]</f>
        <v>184.95999999999998</v>
      </c>
      <c r="I138" s="12">
        <v>196.96800000000002</v>
      </c>
      <c r="J138" s="12">
        <v>209.97</v>
      </c>
      <c r="K138" s="12">
        <v>12.2</v>
      </c>
      <c r="L138" s="12">
        <v>116.54</v>
      </c>
      <c r="M138" s="12">
        <v>8</v>
      </c>
      <c r="N138" s="12">
        <f>+MIT_InfraMR[[#This Row],[A.03.1 -  Longitud de Vías de Explotación No Electrificadas Troncales y Ramales (vía principal) (km)]]+MIT_InfraMR[[#This Row],[A.04.1 -  Longitud de Vías de Explotación Electrificadas Troncales y Ramales (vía principal) (km)]]</f>
        <v>326.51</v>
      </c>
      <c r="O138" s="12">
        <f>+MIT_InfraMR[[#This Row],[Total Vías (excluido Auxiliares)]]</f>
        <v>326.51</v>
      </c>
      <c r="P138" s="1">
        <v>40</v>
      </c>
      <c r="Q138" s="1">
        <v>15</v>
      </c>
      <c r="R138" s="1">
        <v>1</v>
      </c>
      <c r="S138" s="1">
        <f t="shared" si="17"/>
        <v>56</v>
      </c>
      <c r="T138" s="1">
        <v>38</v>
      </c>
      <c r="U138" s="1">
        <v>82</v>
      </c>
      <c r="V138" s="1">
        <v>0</v>
      </c>
      <c r="W138" s="1">
        <v>15</v>
      </c>
      <c r="X138" s="1">
        <v>2</v>
      </c>
      <c r="Y138" s="1">
        <f t="shared" si="18"/>
        <v>137</v>
      </c>
      <c r="Z138" s="1">
        <v>35</v>
      </c>
      <c r="AA138" s="1">
        <v>18</v>
      </c>
      <c r="AB138" s="1">
        <f>+MIT_InfraMR[[#This Row],[Total Pasos Vehiculares a Nivel]]</f>
        <v>137</v>
      </c>
      <c r="AC138" s="1">
        <f t="shared" si="19"/>
        <v>190</v>
      </c>
      <c r="AD138" s="1">
        <v>10</v>
      </c>
      <c r="AE138" s="1">
        <v>21</v>
      </c>
      <c r="AF138" s="1">
        <v>107</v>
      </c>
      <c r="AG138" s="1">
        <f t="shared" si="20"/>
        <v>138</v>
      </c>
      <c r="AH138" s="12">
        <v>46</v>
      </c>
      <c r="AI138" s="12">
        <v>0</v>
      </c>
      <c r="AJ138" s="12">
        <v>133</v>
      </c>
      <c r="AK138" s="12">
        <f t="shared" si="21"/>
        <v>179</v>
      </c>
      <c r="AL138" s="1">
        <v>0</v>
      </c>
      <c r="AM138" s="1">
        <v>18</v>
      </c>
      <c r="AN138" s="1">
        <v>0</v>
      </c>
      <c r="AO138" s="1">
        <f t="shared" si="22"/>
        <v>18</v>
      </c>
      <c r="AP138" s="1">
        <v>285</v>
      </c>
      <c r="AQ138" s="1">
        <v>60</v>
      </c>
      <c r="AR138" s="1">
        <v>0</v>
      </c>
      <c r="AS138" s="1">
        <f>+SUM(MIT_InfraMR[[#This Row],[B.02.1 - Parque de Coches Eléctricos Motrices]:[B.02.3 - Parque de Coches Eléctricos Motrices Tipo R]])</f>
        <v>345</v>
      </c>
      <c r="AT138" s="1">
        <v>0</v>
      </c>
      <c r="AU138" s="1">
        <v>2</v>
      </c>
      <c r="AV138" s="1">
        <v>2</v>
      </c>
      <c r="AW138" s="1">
        <f>+SUM(MIT_InfraMR[[#This Row],[B.03.1 - Parque de Coches Motores Motrices Remolcados]:[B.03.3 - Parque de Coches Motores Motrices Cabina]])</f>
        <v>4</v>
      </c>
      <c r="AX138" s="1">
        <v>29</v>
      </c>
      <c r="AY138" s="1">
        <v>4</v>
      </c>
      <c r="AZ138" s="1">
        <v>0</v>
      </c>
      <c r="BA138" s="1">
        <v>14</v>
      </c>
      <c r="BB138" s="1">
        <v>0</v>
      </c>
      <c r="BC138" s="1">
        <f t="shared" si="23"/>
        <v>47</v>
      </c>
      <c r="BD138" s="1">
        <v>0</v>
      </c>
      <c r="BE138" s="1">
        <v>5</v>
      </c>
      <c r="BF138" s="16">
        <v>1676</v>
      </c>
    </row>
    <row r="139" spans="1:58">
      <c r="A139" s="1">
        <v>2004</v>
      </c>
      <c r="B139" s="1" t="s">
        <v>120</v>
      </c>
      <c r="C139" s="12">
        <v>54.8</v>
      </c>
      <c r="D139" s="12">
        <v>77.59</v>
      </c>
      <c r="E139" s="12">
        <v>0</v>
      </c>
      <c r="F139" s="12">
        <v>52.57</v>
      </c>
      <c r="G139" s="12">
        <f t="shared" si="16"/>
        <v>184.95999999999998</v>
      </c>
      <c r="H139" s="12">
        <f>+MIT_InfraMR[[#This Row],[Total Líneas de Explotación ]]</f>
        <v>184.95999999999998</v>
      </c>
      <c r="I139" s="12">
        <v>196.96800000000002</v>
      </c>
      <c r="J139" s="12">
        <v>209.97</v>
      </c>
      <c r="K139" s="12">
        <v>12.2</v>
      </c>
      <c r="L139" s="12">
        <v>116.54</v>
      </c>
      <c r="M139" s="12">
        <v>8</v>
      </c>
      <c r="N139" s="12">
        <f>+MIT_InfraMR[[#This Row],[A.03.1 -  Longitud de Vías de Explotación No Electrificadas Troncales y Ramales (vía principal) (km)]]+MIT_InfraMR[[#This Row],[A.04.1 -  Longitud de Vías de Explotación Electrificadas Troncales y Ramales (vía principal) (km)]]</f>
        <v>326.51</v>
      </c>
      <c r="O139" s="12">
        <f>+MIT_InfraMR[[#This Row],[Total Vías (excluido Auxiliares)]]</f>
        <v>326.51</v>
      </c>
      <c r="P139" s="1">
        <v>40</v>
      </c>
      <c r="Q139" s="1">
        <v>15</v>
      </c>
      <c r="R139" s="1">
        <v>1</v>
      </c>
      <c r="S139" s="1">
        <f t="shared" si="17"/>
        <v>56</v>
      </c>
      <c r="T139" s="1">
        <v>38</v>
      </c>
      <c r="U139" s="1">
        <v>82</v>
      </c>
      <c r="V139" s="1">
        <v>0</v>
      </c>
      <c r="W139" s="1">
        <v>15</v>
      </c>
      <c r="X139" s="1">
        <v>2</v>
      </c>
      <c r="Y139" s="1">
        <f t="shared" si="18"/>
        <v>137</v>
      </c>
      <c r="Z139" s="1">
        <v>35</v>
      </c>
      <c r="AA139" s="1">
        <v>18</v>
      </c>
      <c r="AB139" s="1">
        <f>+MIT_InfraMR[[#This Row],[Total Pasos Vehiculares a Nivel]]</f>
        <v>137</v>
      </c>
      <c r="AC139" s="1">
        <f t="shared" si="19"/>
        <v>190</v>
      </c>
      <c r="AD139" s="1">
        <v>10</v>
      </c>
      <c r="AE139" s="1">
        <v>21</v>
      </c>
      <c r="AF139" s="1">
        <v>107</v>
      </c>
      <c r="AG139" s="1">
        <f t="shared" si="20"/>
        <v>138</v>
      </c>
      <c r="AH139" s="12">
        <v>46</v>
      </c>
      <c r="AI139" s="12">
        <v>0</v>
      </c>
      <c r="AJ139" s="12">
        <v>133</v>
      </c>
      <c r="AK139" s="12">
        <f t="shared" si="21"/>
        <v>179</v>
      </c>
      <c r="AL139" s="1">
        <v>0</v>
      </c>
      <c r="AM139" s="1">
        <v>18</v>
      </c>
      <c r="AN139" s="1">
        <v>0</v>
      </c>
      <c r="AO139" s="1">
        <f t="shared" si="22"/>
        <v>18</v>
      </c>
      <c r="AP139" s="1">
        <v>285</v>
      </c>
      <c r="AQ139" s="1">
        <v>60</v>
      </c>
      <c r="AR139" s="1">
        <v>0</v>
      </c>
      <c r="AS139" s="1">
        <f>+SUM(MIT_InfraMR[[#This Row],[B.02.1 - Parque de Coches Eléctricos Motrices]:[B.02.3 - Parque de Coches Eléctricos Motrices Tipo R]])</f>
        <v>345</v>
      </c>
      <c r="AT139" s="1">
        <v>0</v>
      </c>
      <c r="AU139" s="1">
        <v>2</v>
      </c>
      <c r="AV139" s="1">
        <v>2</v>
      </c>
      <c r="AW139" s="1">
        <f>+SUM(MIT_InfraMR[[#This Row],[B.03.1 - Parque de Coches Motores Motrices Remolcados]:[B.03.3 - Parque de Coches Motores Motrices Cabina]])</f>
        <v>4</v>
      </c>
      <c r="AX139" s="1">
        <v>29</v>
      </c>
      <c r="AY139" s="1">
        <v>4</v>
      </c>
      <c r="AZ139" s="1">
        <v>0</v>
      </c>
      <c r="BA139" s="1">
        <v>14</v>
      </c>
      <c r="BB139" s="1">
        <v>0</v>
      </c>
      <c r="BC139" s="1">
        <f t="shared" si="23"/>
        <v>47</v>
      </c>
      <c r="BD139" s="1">
        <v>0</v>
      </c>
      <c r="BE139" s="1">
        <v>5</v>
      </c>
      <c r="BF139" s="16">
        <v>1676</v>
      </c>
    </row>
    <row r="140" spans="1:58">
      <c r="A140" s="1">
        <v>2004</v>
      </c>
      <c r="B140" s="1" t="s">
        <v>121</v>
      </c>
      <c r="C140" s="12">
        <v>54.8</v>
      </c>
      <c r="D140" s="12">
        <v>77.59</v>
      </c>
      <c r="E140" s="12">
        <v>0</v>
      </c>
      <c r="F140" s="12">
        <v>52.57</v>
      </c>
      <c r="G140" s="12">
        <f t="shared" si="16"/>
        <v>184.95999999999998</v>
      </c>
      <c r="H140" s="12">
        <f>+MIT_InfraMR[[#This Row],[Total Líneas de Explotación ]]</f>
        <v>184.95999999999998</v>
      </c>
      <c r="I140" s="12">
        <v>196.96800000000002</v>
      </c>
      <c r="J140" s="12">
        <v>209.97</v>
      </c>
      <c r="K140" s="12">
        <v>12.2</v>
      </c>
      <c r="L140" s="12">
        <v>116.54</v>
      </c>
      <c r="M140" s="12">
        <v>8</v>
      </c>
      <c r="N140" s="12">
        <f>+MIT_InfraMR[[#This Row],[A.03.1 -  Longitud de Vías de Explotación No Electrificadas Troncales y Ramales (vía principal) (km)]]+MIT_InfraMR[[#This Row],[A.04.1 -  Longitud de Vías de Explotación Electrificadas Troncales y Ramales (vía principal) (km)]]</f>
        <v>326.51</v>
      </c>
      <c r="O140" s="12">
        <f>+MIT_InfraMR[[#This Row],[Total Vías (excluido Auxiliares)]]</f>
        <v>326.51</v>
      </c>
      <c r="P140" s="1">
        <v>40</v>
      </c>
      <c r="Q140" s="1">
        <v>15</v>
      </c>
      <c r="R140" s="1">
        <v>1</v>
      </c>
      <c r="S140" s="1">
        <f t="shared" si="17"/>
        <v>56</v>
      </c>
      <c r="T140" s="1">
        <v>38</v>
      </c>
      <c r="U140" s="1">
        <v>82</v>
      </c>
      <c r="V140" s="1">
        <v>0</v>
      </c>
      <c r="W140" s="1">
        <v>15</v>
      </c>
      <c r="X140" s="1">
        <v>2</v>
      </c>
      <c r="Y140" s="1">
        <f t="shared" si="18"/>
        <v>137</v>
      </c>
      <c r="Z140" s="1">
        <v>35</v>
      </c>
      <c r="AA140" s="1">
        <v>18</v>
      </c>
      <c r="AB140" s="1">
        <f>+MIT_InfraMR[[#This Row],[Total Pasos Vehiculares a Nivel]]</f>
        <v>137</v>
      </c>
      <c r="AC140" s="1">
        <f t="shared" si="19"/>
        <v>190</v>
      </c>
      <c r="AD140" s="1">
        <v>10</v>
      </c>
      <c r="AE140" s="1">
        <v>21</v>
      </c>
      <c r="AF140" s="1">
        <v>107</v>
      </c>
      <c r="AG140" s="1">
        <f t="shared" si="20"/>
        <v>138</v>
      </c>
      <c r="AH140" s="12">
        <v>46</v>
      </c>
      <c r="AI140" s="12">
        <v>0</v>
      </c>
      <c r="AJ140" s="12">
        <v>133</v>
      </c>
      <c r="AK140" s="12">
        <f t="shared" si="21"/>
        <v>179</v>
      </c>
      <c r="AL140" s="1">
        <v>0</v>
      </c>
      <c r="AM140" s="1">
        <v>18</v>
      </c>
      <c r="AN140" s="1">
        <v>0</v>
      </c>
      <c r="AO140" s="1">
        <f t="shared" si="22"/>
        <v>18</v>
      </c>
      <c r="AP140" s="1">
        <v>285</v>
      </c>
      <c r="AQ140" s="1">
        <v>60</v>
      </c>
      <c r="AR140" s="1">
        <v>0</v>
      </c>
      <c r="AS140" s="1">
        <f>+SUM(MIT_InfraMR[[#This Row],[B.02.1 - Parque de Coches Eléctricos Motrices]:[B.02.3 - Parque de Coches Eléctricos Motrices Tipo R]])</f>
        <v>345</v>
      </c>
      <c r="AT140" s="1">
        <v>0</v>
      </c>
      <c r="AU140" s="1">
        <v>2</v>
      </c>
      <c r="AV140" s="1">
        <v>2</v>
      </c>
      <c r="AW140" s="1">
        <f>+SUM(MIT_InfraMR[[#This Row],[B.03.1 - Parque de Coches Motores Motrices Remolcados]:[B.03.3 - Parque de Coches Motores Motrices Cabina]])</f>
        <v>4</v>
      </c>
      <c r="AX140" s="1">
        <v>29</v>
      </c>
      <c r="AY140" s="1">
        <v>4</v>
      </c>
      <c r="AZ140" s="1">
        <v>0</v>
      </c>
      <c r="BA140" s="1">
        <v>14</v>
      </c>
      <c r="BB140" s="1">
        <v>0</v>
      </c>
      <c r="BC140" s="1">
        <f t="shared" si="23"/>
        <v>47</v>
      </c>
      <c r="BD140" s="1">
        <v>0</v>
      </c>
      <c r="BE140" s="1">
        <v>5</v>
      </c>
      <c r="BF140" s="16">
        <v>1676</v>
      </c>
    </row>
    <row r="141" spans="1:58">
      <c r="A141" s="1">
        <v>2004</v>
      </c>
      <c r="B141" s="1" t="s">
        <v>122</v>
      </c>
      <c r="C141" s="12">
        <v>54.8</v>
      </c>
      <c r="D141" s="12">
        <v>77.59</v>
      </c>
      <c r="E141" s="12">
        <v>0</v>
      </c>
      <c r="F141" s="12">
        <v>52.57</v>
      </c>
      <c r="G141" s="12">
        <f t="shared" si="16"/>
        <v>184.95999999999998</v>
      </c>
      <c r="H141" s="12">
        <f>+MIT_InfraMR[[#This Row],[Total Líneas de Explotación ]]</f>
        <v>184.95999999999998</v>
      </c>
      <c r="I141" s="12">
        <v>196.96800000000002</v>
      </c>
      <c r="J141" s="12">
        <v>209.97</v>
      </c>
      <c r="K141" s="12">
        <v>12.2</v>
      </c>
      <c r="L141" s="12">
        <v>116.54</v>
      </c>
      <c r="M141" s="12">
        <v>8</v>
      </c>
      <c r="N141" s="12">
        <f>+MIT_InfraMR[[#This Row],[A.03.1 -  Longitud de Vías de Explotación No Electrificadas Troncales y Ramales (vía principal) (km)]]+MIT_InfraMR[[#This Row],[A.04.1 -  Longitud de Vías de Explotación Electrificadas Troncales y Ramales (vía principal) (km)]]</f>
        <v>326.51</v>
      </c>
      <c r="O141" s="12">
        <f>+MIT_InfraMR[[#This Row],[Total Vías (excluido Auxiliares)]]</f>
        <v>326.51</v>
      </c>
      <c r="P141" s="1">
        <v>40</v>
      </c>
      <c r="Q141" s="1">
        <v>15</v>
      </c>
      <c r="R141" s="1">
        <v>1</v>
      </c>
      <c r="S141" s="1">
        <f t="shared" si="17"/>
        <v>56</v>
      </c>
      <c r="T141" s="1">
        <v>38</v>
      </c>
      <c r="U141" s="1">
        <v>82</v>
      </c>
      <c r="V141" s="1">
        <v>0</v>
      </c>
      <c r="W141" s="1">
        <v>15</v>
      </c>
      <c r="X141" s="1">
        <v>2</v>
      </c>
      <c r="Y141" s="1">
        <f t="shared" si="18"/>
        <v>137</v>
      </c>
      <c r="Z141" s="1">
        <v>35</v>
      </c>
      <c r="AA141" s="1">
        <v>18</v>
      </c>
      <c r="AB141" s="1">
        <f>+MIT_InfraMR[[#This Row],[Total Pasos Vehiculares a Nivel]]</f>
        <v>137</v>
      </c>
      <c r="AC141" s="1">
        <f t="shared" si="19"/>
        <v>190</v>
      </c>
      <c r="AD141" s="1">
        <v>10</v>
      </c>
      <c r="AE141" s="1">
        <v>21</v>
      </c>
      <c r="AF141" s="1">
        <v>107</v>
      </c>
      <c r="AG141" s="1">
        <f t="shared" si="20"/>
        <v>138</v>
      </c>
      <c r="AH141" s="12">
        <v>46</v>
      </c>
      <c r="AI141" s="12">
        <v>0</v>
      </c>
      <c r="AJ141" s="12">
        <v>133</v>
      </c>
      <c r="AK141" s="12">
        <f t="shared" si="21"/>
        <v>179</v>
      </c>
      <c r="AL141" s="1">
        <v>0</v>
      </c>
      <c r="AM141" s="1">
        <v>18</v>
      </c>
      <c r="AN141" s="1">
        <v>0</v>
      </c>
      <c r="AO141" s="1">
        <f t="shared" si="22"/>
        <v>18</v>
      </c>
      <c r="AP141" s="1">
        <v>285</v>
      </c>
      <c r="AQ141" s="1">
        <v>60</v>
      </c>
      <c r="AR141" s="1">
        <v>0</v>
      </c>
      <c r="AS141" s="1">
        <f>+SUM(MIT_InfraMR[[#This Row],[B.02.1 - Parque de Coches Eléctricos Motrices]:[B.02.3 - Parque de Coches Eléctricos Motrices Tipo R]])</f>
        <v>345</v>
      </c>
      <c r="AT141" s="1">
        <v>0</v>
      </c>
      <c r="AU141" s="1">
        <v>2</v>
      </c>
      <c r="AV141" s="1">
        <v>2</v>
      </c>
      <c r="AW141" s="1">
        <f>+SUM(MIT_InfraMR[[#This Row],[B.03.1 - Parque de Coches Motores Motrices Remolcados]:[B.03.3 - Parque de Coches Motores Motrices Cabina]])</f>
        <v>4</v>
      </c>
      <c r="AX141" s="1">
        <v>29</v>
      </c>
      <c r="AY141" s="1">
        <v>4</v>
      </c>
      <c r="AZ141" s="1">
        <v>0</v>
      </c>
      <c r="BA141" s="1">
        <v>14</v>
      </c>
      <c r="BB141" s="1">
        <v>0</v>
      </c>
      <c r="BC141" s="1">
        <f t="shared" si="23"/>
        <v>47</v>
      </c>
      <c r="BD141" s="1">
        <v>0</v>
      </c>
      <c r="BE141" s="1">
        <v>5</v>
      </c>
      <c r="BF141" s="16">
        <v>1676</v>
      </c>
    </row>
    <row r="142" spans="1:58">
      <c r="A142" s="1">
        <v>2004</v>
      </c>
      <c r="B142" s="1" t="s">
        <v>123</v>
      </c>
      <c r="C142" s="12">
        <v>54.8</v>
      </c>
      <c r="D142" s="12">
        <v>77.59</v>
      </c>
      <c r="E142" s="12">
        <v>0</v>
      </c>
      <c r="F142" s="12">
        <v>52.57</v>
      </c>
      <c r="G142" s="12">
        <f t="shared" si="16"/>
        <v>184.95999999999998</v>
      </c>
      <c r="H142" s="12">
        <f>+MIT_InfraMR[[#This Row],[Total Líneas de Explotación ]]</f>
        <v>184.95999999999998</v>
      </c>
      <c r="I142" s="12">
        <v>196.96800000000002</v>
      </c>
      <c r="J142" s="12">
        <v>209.97</v>
      </c>
      <c r="K142" s="12">
        <v>12.2</v>
      </c>
      <c r="L142" s="12">
        <v>116.54</v>
      </c>
      <c r="M142" s="12">
        <v>8</v>
      </c>
      <c r="N142" s="12">
        <f>+MIT_InfraMR[[#This Row],[A.03.1 -  Longitud de Vías de Explotación No Electrificadas Troncales y Ramales (vía principal) (km)]]+MIT_InfraMR[[#This Row],[A.04.1 -  Longitud de Vías de Explotación Electrificadas Troncales y Ramales (vía principal) (km)]]</f>
        <v>326.51</v>
      </c>
      <c r="O142" s="12">
        <f>+MIT_InfraMR[[#This Row],[Total Vías (excluido Auxiliares)]]</f>
        <v>326.51</v>
      </c>
      <c r="P142" s="1">
        <v>40</v>
      </c>
      <c r="Q142" s="1">
        <v>15</v>
      </c>
      <c r="R142" s="1">
        <v>1</v>
      </c>
      <c r="S142" s="1">
        <f t="shared" si="17"/>
        <v>56</v>
      </c>
      <c r="T142" s="1">
        <v>38</v>
      </c>
      <c r="U142" s="1">
        <v>82</v>
      </c>
      <c r="V142" s="1">
        <v>0</v>
      </c>
      <c r="W142" s="1">
        <v>15</v>
      </c>
      <c r="X142" s="1">
        <v>2</v>
      </c>
      <c r="Y142" s="1">
        <f t="shared" si="18"/>
        <v>137</v>
      </c>
      <c r="Z142" s="1">
        <v>35</v>
      </c>
      <c r="AA142" s="1">
        <v>18</v>
      </c>
      <c r="AB142" s="1">
        <f>+MIT_InfraMR[[#This Row],[Total Pasos Vehiculares a Nivel]]</f>
        <v>137</v>
      </c>
      <c r="AC142" s="1">
        <f t="shared" si="19"/>
        <v>190</v>
      </c>
      <c r="AD142" s="1">
        <v>10</v>
      </c>
      <c r="AE142" s="1">
        <v>21</v>
      </c>
      <c r="AF142" s="1">
        <v>107</v>
      </c>
      <c r="AG142" s="1">
        <f t="shared" si="20"/>
        <v>138</v>
      </c>
      <c r="AH142" s="12">
        <v>46</v>
      </c>
      <c r="AI142" s="12">
        <v>0</v>
      </c>
      <c r="AJ142" s="12">
        <v>133</v>
      </c>
      <c r="AK142" s="12">
        <f t="shared" si="21"/>
        <v>179</v>
      </c>
      <c r="AL142" s="1">
        <v>0</v>
      </c>
      <c r="AM142" s="1">
        <v>18</v>
      </c>
      <c r="AN142" s="1">
        <v>0</v>
      </c>
      <c r="AO142" s="1">
        <f t="shared" si="22"/>
        <v>18</v>
      </c>
      <c r="AP142" s="1">
        <v>285</v>
      </c>
      <c r="AQ142" s="1">
        <v>60</v>
      </c>
      <c r="AR142" s="1">
        <v>0</v>
      </c>
      <c r="AS142" s="1">
        <f>+SUM(MIT_InfraMR[[#This Row],[B.02.1 - Parque de Coches Eléctricos Motrices]:[B.02.3 - Parque de Coches Eléctricos Motrices Tipo R]])</f>
        <v>345</v>
      </c>
      <c r="AT142" s="1">
        <v>0</v>
      </c>
      <c r="AU142" s="1">
        <v>2</v>
      </c>
      <c r="AV142" s="1">
        <v>2</v>
      </c>
      <c r="AW142" s="1">
        <f>+SUM(MIT_InfraMR[[#This Row],[B.03.1 - Parque de Coches Motores Motrices Remolcados]:[B.03.3 - Parque de Coches Motores Motrices Cabina]])</f>
        <v>4</v>
      </c>
      <c r="AX142" s="1">
        <v>29</v>
      </c>
      <c r="AY142" s="1">
        <v>4</v>
      </c>
      <c r="AZ142" s="1">
        <v>0</v>
      </c>
      <c r="BA142" s="1">
        <v>14</v>
      </c>
      <c r="BB142" s="1">
        <v>0</v>
      </c>
      <c r="BC142" s="1">
        <f t="shared" si="23"/>
        <v>47</v>
      </c>
      <c r="BD142" s="1">
        <v>0</v>
      </c>
      <c r="BE142" s="1">
        <v>5</v>
      </c>
      <c r="BF142" s="16">
        <v>1676</v>
      </c>
    </row>
    <row r="143" spans="1:58">
      <c r="A143" s="1">
        <v>2004</v>
      </c>
      <c r="B143" s="1" t="s">
        <v>124</v>
      </c>
      <c r="C143" s="12">
        <v>54.8</v>
      </c>
      <c r="D143" s="12">
        <v>77.59</v>
      </c>
      <c r="E143" s="12">
        <v>0</v>
      </c>
      <c r="F143" s="12">
        <v>52.57</v>
      </c>
      <c r="G143" s="12">
        <f t="shared" si="16"/>
        <v>184.95999999999998</v>
      </c>
      <c r="H143" s="12">
        <f>+MIT_InfraMR[[#This Row],[Total Líneas de Explotación ]]</f>
        <v>184.95999999999998</v>
      </c>
      <c r="I143" s="12">
        <v>196.96800000000002</v>
      </c>
      <c r="J143" s="12">
        <v>209.97</v>
      </c>
      <c r="K143" s="12">
        <v>12.2</v>
      </c>
      <c r="L143" s="12">
        <v>116.54</v>
      </c>
      <c r="M143" s="12">
        <v>8</v>
      </c>
      <c r="N143" s="12">
        <f>+MIT_InfraMR[[#This Row],[A.03.1 -  Longitud de Vías de Explotación No Electrificadas Troncales y Ramales (vía principal) (km)]]+MIT_InfraMR[[#This Row],[A.04.1 -  Longitud de Vías de Explotación Electrificadas Troncales y Ramales (vía principal) (km)]]</f>
        <v>326.51</v>
      </c>
      <c r="O143" s="12">
        <f>+MIT_InfraMR[[#This Row],[Total Vías (excluido Auxiliares)]]</f>
        <v>326.51</v>
      </c>
      <c r="P143" s="1">
        <v>40</v>
      </c>
      <c r="Q143" s="1">
        <v>15</v>
      </c>
      <c r="R143" s="1">
        <v>1</v>
      </c>
      <c r="S143" s="1">
        <f t="shared" si="17"/>
        <v>56</v>
      </c>
      <c r="T143" s="1">
        <v>38</v>
      </c>
      <c r="U143" s="1">
        <v>82</v>
      </c>
      <c r="V143" s="1">
        <v>0</v>
      </c>
      <c r="W143" s="1">
        <v>15</v>
      </c>
      <c r="X143" s="1">
        <v>2</v>
      </c>
      <c r="Y143" s="1">
        <f t="shared" si="18"/>
        <v>137</v>
      </c>
      <c r="Z143" s="1">
        <v>35</v>
      </c>
      <c r="AA143" s="1">
        <v>18</v>
      </c>
      <c r="AB143" s="1">
        <f>+MIT_InfraMR[[#This Row],[Total Pasos Vehiculares a Nivel]]</f>
        <v>137</v>
      </c>
      <c r="AC143" s="1">
        <f t="shared" si="19"/>
        <v>190</v>
      </c>
      <c r="AD143" s="1">
        <v>10</v>
      </c>
      <c r="AE143" s="1">
        <v>21</v>
      </c>
      <c r="AF143" s="1">
        <v>107</v>
      </c>
      <c r="AG143" s="1">
        <f t="shared" si="20"/>
        <v>138</v>
      </c>
      <c r="AH143" s="12">
        <v>46</v>
      </c>
      <c r="AI143" s="12">
        <v>0</v>
      </c>
      <c r="AJ143" s="12">
        <v>133</v>
      </c>
      <c r="AK143" s="12">
        <f t="shared" si="21"/>
        <v>179</v>
      </c>
      <c r="AL143" s="1">
        <v>0</v>
      </c>
      <c r="AM143" s="1">
        <v>18</v>
      </c>
      <c r="AN143" s="1">
        <v>0</v>
      </c>
      <c r="AO143" s="1">
        <f t="shared" si="22"/>
        <v>18</v>
      </c>
      <c r="AP143" s="1">
        <v>285</v>
      </c>
      <c r="AQ143" s="1">
        <v>60</v>
      </c>
      <c r="AR143" s="1">
        <v>0</v>
      </c>
      <c r="AS143" s="1">
        <f>+SUM(MIT_InfraMR[[#This Row],[B.02.1 - Parque de Coches Eléctricos Motrices]:[B.02.3 - Parque de Coches Eléctricos Motrices Tipo R]])</f>
        <v>345</v>
      </c>
      <c r="AT143" s="1">
        <v>0</v>
      </c>
      <c r="AU143" s="1">
        <v>2</v>
      </c>
      <c r="AV143" s="1">
        <v>2</v>
      </c>
      <c r="AW143" s="1">
        <f>+SUM(MIT_InfraMR[[#This Row],[B.03.1 - Parque de Coches Motores Motrices Remolcados]:[B.03.3 - Parque de Coches Motores Motrices Cabina]])</f>
        <v>4</v>
      </c>
      <c r="AX143" s="1">
        <v>29</v>
      </c>
      <c r="AY143" s="1">
        <v>4</v>
      </c>
      <c r="AZ143" s="1">
        <v>0</v>
      </c>
      <c r="BA143" s="1">
        <v>14</v>
      </c>
      <c r="BB143" s="1">
        <v>0</v>
      </c>
      <c r="BC143" s="1">
        <f t="shared" si="23"/>
        <v>47</v>
      </c>
      <c r="BD143" s="1">
        <v>0</v>
      </c>
      <c r="BE143" s="1">
        <v>5</v>
      </c>
      <c r="BF143" s="16">
        <v>1676</v>
      </c>
    </row>
    <row r="144" spans="1:58">
      <c r="A144" s="1">
        <v>2004</v>
      </c>
      <c r="B144" s="1" t="s">
        <v>125</v>
      </c>
      <c r="C144" s="12">
        <v>54.8</v>
      </c>
      <c r="D144" s="12">
        <v>77.59</v>
      </c>
      <c r="E144" s="12">
        <v>0</v>
      </c>
      <c r="F144" s="12">
        <v>52.57</v>
      </c>
      <c r="G144" s="12">
        <f t="shared" si="16"/>
        <v>184.95999999999998</v>
      </c>
      <c r="H144" s="12">
        <f>+MIT_InfraMR[[#This Row],[Total Líneas de Explotación ]]</f>
        <v>184.95999999999998</v>
      </c>
      <c r="I144" s="12">
        <v>196.96800000000002</v>
      </c>
      <c r="J144" s="12">
        <v>209.97</v>
      </c>
      <c r="K144" s="12">
        <v>12.2</v>
      </c>
      <c r="L144" s="12">
        <v>116.54</v>
      </c>
      <c r="M144" s="12">
        <v>8</v>
      </c>
      <c r="N144" s="12">
        <f>+MIT_InfraMR[[#This Row],[A.03.1 -  Longitud de Vías de Explotación No Electrificadas Troncales y Ramales (vía principal) (km)]]+MIT_InfraMR[[#This Row],[A.04.1 -  Longitud de Vías de Explotación Electrificadas Troncales y Ramales (vía principal) (km)]]</f>
        <v>326.51</v>
      </c>
      <c r="O144" s="12">
        <f>+MIT_InfraMR[[#This Row],[Total Vías (excluido Auxiliares)]]</f>
        <v>326.51</v>
      </c>
      <c r="P144" s="1">
        <v>40</v>
      </c>
      <c r="Q144" s="1">
        <v>15</v>
      </c>
      <c r="R144" s="1">
        <v>1</v>
      </c>
      <c r="S144" s="1">
        <f t="shared" si="17"/>
        <v>56</v>
      </c>
      <c r="T144" s="1">
        <v>38</v>
      </c>
      <c r="U144" s="1">
        <v>82</v>
      </c>
      <c r="V144" s="1">
        <v>0</v>
      </c>
      <c r="W144" s="1">
        <v>15</v>
      </c>
      <c r="X144" s="1">
        <v>2</v>
      </c>
      <c r="Y144" s="1">
        <f t="shared" si="18"/>
        <v>137</v>
      </c>
      <c r="Z144" s="1">
        <v>35</v>
      </c>
      <c r="AA144" s="1">
        <v>18</v>
      </c>
      <c r="AB144" s="1">
        <f>+MIT_InfraMR[[#This Row],[Total Pasos Vehiculares a Nivel]]</f>
        <v>137</v>
      </c>
      <c r="AC144" s="1">
        <f t="shared" si="19"/>
        <v>190</v>
      </c>
      <c r="AD144" s="1">
        <v>10</v>
      </c>
      <c r="AE144" s="1">
        <v>21</v>
      </c>
      <c r="AF144" s="1">
        <v>107</v>
      </c>
      <c r="AG144" s="1">
        <f t="shared" si="20"/>
        <v>138</v>
      </c>
      <c r="AH144" s="12">
        <v>46</v>
      </c>
      <c r="AI144" s="12">
        <v>0</v>
      </c>
      <c r="AJ144" s="12">
        <v>133</v>
      </c>
      <c r="AK144" s="12">
        <f t="shared" si="21"/>
        <v>179</v>
      </c>
      <c r="AL144" s="1">
        <v>0</v>
      </c>
      <c r="AM144" s="1">
        <v>18</v>
      </c>
      <c r="AN144" s="1">
        <v>0</v>
      </c>
      <c r="AO144" s="1">
        <f t="shared" si="22"/>
        <v>18</v>
      </c>
      <c r="AP144" s="1">
        <v>285</v>
      </c>
      <c r="AQ144" s="1">
        <v>60</v>
      </c>
      <c r="AR144" s="1">
        <v>0</v>
      </c>
      <c r="AS144" s="1">
        <f>+SUM(MIT_InfraMR[[#This Row],[B.02.1 - Parque de Coches Eléctricos Motrices]:[B.02.3 - Parque de Coches Eléctricos Motrices Tipo R]])</f>
        <v>345</v>
      </c>
      <c r="AT144" s="1">
        <v>0</v>
      </c>
      <c r="AU144" s="1">
        <v>2</v>
      </c>
      <c r="AV144" s="1">
        <v>2</v>
      </c>
      <c r="AW144" s="1">
        <f>+SUM(MIT_InfraMR[[#This Row],[B.03.1 - Parque de Coches Motores Motrices Remolcados]:[B.03.3 - Parque de Coches Motores Motrices Cabina]])</f>
        <v>4</v>
      </c>
      <c r="AX144" s="1">
        <v>29</v>
      </c>
      <c r="AY144" s="1">
        <v>4</v>
      </c>
      <c r="AZ144" s="1">
        <v>0</v>
      </c>
      <c r="BA144" s="1">
        <v>14</v>
      </c>
      <c r="BB144" s="1">
        <v>0</v>
      </c>
      <c r="BC144" s="1">
        <f t="shared" si="23"/>
        <v>47</v>
      </c>
      <c r="BD144" s="1">
        <v>0</v>
      </c>
      <c r="BE144" s="1">
        <v>5</v>
      </c>
      <c r="BF144" s="16">
        <v>1676</v>
      </c>
    </row>
    <row r="145" spans="1:58">
      <c r="A145" s="1">
        <v>2004</v>
      </c>
      <c r="B145" s="1" t="s">
        <v>126</v>
      </c>
      <c r="C145" s="12">
        <v>54.8</v>
      </c>
      <c r="D145" s="12">
        <v>77.59</v>
      </c>
      <c r="E145" s="12">
        <v>0</v>
      </c>
      <c r="F145" s="12">
        <v>52.57</v>
      </c>
      <c r="G145" s="12">
        <f t="shared" si="16"/>
        <v>184.95999999999998</v>
      </c>
      <c r="H145" s="12">
        <f>+MIT_InfraMR[[#This Row],[Total Líneas de Explotación ]]</f>
        <v>184.95999999999998</v>
      </c>
      <c r="I145" s="12">
        <v>196.96800000000002</v>
      </c>
      <c r="J145" s="12">
        <v>209.97</v>
      </c>
      <c r="K145" s="12">
        <v>12.2</v>
      </c>
      <c r="L145" s="12">
        <v>116.54</v>
      </c>
      <c r="M145" s="12">
        <v>8</v>
      </c>
      <c r="N145" s="12">
        <f>+MIT_InfraMR[[#This Row],[A.03.1 -  Longitud de Vías de Explotación No Electrificadas Troncales y Ramales (vía principal) (km)]]+MIT_InfraMR[[#This Row],[A.04.1 -  Longitud de Vías de Explotación Electrificadas Troncales y Ramales (vía principal) (km)]]</f>
        <v>326.51</v>
      </c>
      <c r="O145" s="12">
        <f>+MIT_InfraMR[[#This Row],[Total Vías (excluido Auxiliares)]]</f>
        <v>326.51</v>
      </c>
      <c r="P145" s="1">
        <v>40</v>
      </c>
      <c r="Q145" s="1">
        <v>15</v>
      </c>
      <c r="R145" s="1">
        <v>1</v>
      </c>
      <c r="S145" s="1">
        <f t="shared" si="17"/>
        <v>56</v>
      </c>
      <c r="T145" s="1">
        <v>38</v>
      </c>
      <c r="U145" s="1">
        <v>82</v>
      </c>
      <c r="V145" s="1">
        <v>0</v>
      </c>
      <c r="W145" s="1">
        <v>15</v>
      </c>
      <c r="X145" s="1">
        <v>2</v>
      </c>
      <c r="Y145" s="1">
        <f t="shared" si="18"/>
        <v>137</v>
      </c>
      <c r="Z145" s="1">
        <v>35</v>
      </c>
      <c r="AA145" s="1">
        <v>18</v>
      </c>
      <c r="AB145" s="1">
        <f>+MIT_InfraMR[[#This Row],[Total Pasos Vehiculares a Nivel]]</f>
        <v>137</v>
      </c>
      <c r="AC145" s="1">
        <f t="shared" si="19"/>
        <v>190</v>
      </c>
      <c r="AD145" s="1">
        <v>10</v>
      </c>
      <c r="AE145" s="1">
        <v>21</v>
      </c>
      <c r="AF145" s="1">
        <v>107</v>
      </c>
      <c r="AG145" s="1">
        <f t="shared" si="20"/>
        <v>138</v>
      </c>
      <c r="AH145" s="12">
        <v>46</v>
      </c>
      <c r="AI145" s="12">
        <v>0</v>
      </c>
      <c r="AJ145" s="12">
        <v>133</v>
      </c>
      <c r="AK145" s="12">
        <f t="shared" si="21"/>
        <v>179</v>
      </c>
      <c r="AL145" s="1">
        <v>0</v>
      </c>
      <c r="AM145" s="1">
        <v>18</v>
      </c>
      <c r="AN145" s="1">
        <v>0</v>
      </c>
      <c r="AO145" s="1">
        <f t="shared" si="22"/>
        <v>18</v>
      </c>
      <c r="AP145" s="1">
        <v>285</v>
      </c>
      <c r="AQ145" s="1">
        <v>60</v>
      </c>
      <c r="AR145" s="1">
        <v>0</v>
      </c>
      <c r="AS145" s="1">
        <f>+SUM(MIT_InfraMR[[#This Row],[B.02.1 - Parque de Coches Eléctricos Motrices]:[B.02.3 - Parque de Coches Eléctricos Motrices Tipo R]])</f>
        <v>345</v>
      </c>
      <c r="AT145" s="1">
        <v>0</v>
      </c>
      <c r="AU145" s="1">
        <v>2</v>
      </c>
      <c r="AV145" s="1">
        <v>2</v>
      </c>
      <c r="AW145" s="1">
        <f>+SUM(MIT_InfraMR[[#This Row],[B.03.1 - Parque de Coches Motores Motrices Remolcados]:[B.03.3 - Parque de Coches Motores Motrices Cabina]])</f>
        <v>4</v>
      </c>
      <c r="AX145" s="1">
        <v>29</v>
      </c>
      <c r="AY145" s="1">
        <v>4</v>
      </c>
      <c r="AZ145" s="1">
        <v>0</v>
      </c>
      <c r="BA145" s="1">
        <v>14</v>
      </c>
      <c r="BB145" s="1">
        <v>0</v>
      </c>
      <c r="BC145" s="1">
        <f t="shared" si="23"/>
        <v>47</v>
      </c>
      <c r="BD145" s="1">
        <v>0</v>
      </c>
      <c r="BE145" s="1">
        <v>5</v>
      </c>
      <c r="BF145" s="16">
        <v>1676</v>
      </c>
    </row>
    <row r="146" spans="1:58">
      <c r="A146" s="1">
        <v>2005</v>
      </c>
      <c r="B146" s="1" t="s">
        <v>115</v>
      </c>
      <c r="C146" s="12">
        <v>54.8</v>
      </c>
      <c r="D146" s="12">
        <v>77.59</v>
      </c>
      <c r="E146" s="12">
        <v>0</v>
      </c>
      <c r="F146" s="12">
        <v>52.57</v>
      </c>
      <c r="G146" s="12">
        <f t="shared" si="16"/>
        <v>184.95999999999998</v>
      </c>
      <c r="H146" s="12">
        <f>+MIT_InfraMR[[#This Row],[Total Líneas de Explotación ]]</f>
        <v>184.95999999999998</v>
      </c>
      <c r="I146" s="12">
        <v>196.96800000000002</v>
      </c>
      <c r="J146" s="12">
        <v>209.97</v>
      </c>
      <c r="K146" s="12">
        <v>12.2</v>
      </c>
      <c r="L146" s="12">
        <v>116.54</v>
      </c>
      <c r="M146" s="12">
        <v>8</v>
      </c>
      <c r="N146" s="12">
        <f>+MIT_InfraMR[[#This Row],[A.03.1 -  Longitud de Vías de Explotación No Electrificadas Troncales y Ramales (vía principal) (km)]]+MIT_InfraMR[[#This Row],[A.04.1 -  Longitud de Vías de Explotación Electrificadas Troncales y Ramales (vía principal) (km)]]</f>
        <v>326.51</v>
      </c>
      <c r="O146" s="12">
        <f>+MIT_InfraMR[[#This Row],[Total Vías (excluido Auxiliares)]]</f>
        <v>326.51</v>
      </c>
      <c r="P146" s="1">
        <v>40</v>
      </c>
      <c r="Q146" s="1">
        <v>15</v>
      </c>
      <c r="R146" s="1">
        <v>1</v>
      </c>
      <c r="S146" s="1">
        <f t="shared" si="17"/>
        <v>56</v>
      </c>
      <c r="T146" s="1">
        <v>38</v>
      </c>
      <c r="U146" s="1">
        <v>82</v>
      </c>
      <c r="V146" s="1">
        <v>0</v>
      </c>
      <c r="W146" s="1">
        <v>15</v>
      </c>
      <c r="X146" s="1">
        <v>2</v>
      </c>
      <c r="Y146" s="1">
        <f t="shared" si="18"/>
        <v>137</v>
      </c>
      <c r="Z146" s="1">
        <v>35</v>
      </c>
      <c r="AA146" s="1">
        <v>18</v>
      </c>
      <c r="AB146" s="1">
        <f>+MIT_InfraMR[[#This Row],[Total Pasos Vehiculares a Nivel]]</f>
        <v>137</v>
      </c>
      <c r="AC146" s="1">
        <f t="shared" si="19"/>
        <v>190</v>
      </c>
      <c r="AD146" s="1">
        <v>10</v>
      </c>
      <c r="AE146" s="1">
        <v>21</v>
      </c>
      <c r="AF146" s="1">
        <v>107</v>
      </c>
      <c r="AG146" s="1">
        <f t="shared" si="20"/>
        <v>138</v>
      </c>
      <c r="AH146" s="12">
        <v>46</v>
      </c>
      <c r="AI146" s="12">
        <v>0</v>
      </c>
      <c r="AJ146" s="12">
        <v>133</v>
      </c>
      <c r="AK146" s="12">
        <f t="shared" si="21"/>
        <v>179</v>
      </c>
      <c r="AL146" s="1">
        <v>0</v>
      </c>
      <c r="AM146" s="1">
        <v>18</v>
      </c>
      <c r="AN146" s="1">
        <v>0</v>
      </c>
      <c r="AO146" s="1">
        <f t="shared" si="22"/>
        <v>18</v>
      </c>
      <c r="AP146" s="1">
        <v>285</v>
      </c>
      <c r="AQ146" s="1">
        <v>60</v>
      </c>
      <c r="AR146" s="1">
        <v>0</v>
      </c>
      <c r="AS146" s="1">
        <f>+SUM(MIT_InfraMR[[#This Row],[B.02.1 - Parque de Coches Eléctricos Motrices]:[B.02.3 - Parque de Coches Eléctricos Motrices Tipo R]])</f>
        <v>345</v>
      </c>
      <c r="AT146" s="1">
        <v>0</v>
      </c>
      <c r="AU146" s="1">
        <v>2</v>
      </c>
      <c r="AV146" s="1">
        <v>2</v>
      </c>
      <c r="AW146" s="1">
        <f>+SUM(MIT_InfraMR[[#This Row],[B.03.1 - Parque de Coches Motores Motrices Remolcados]:[B.03.3 - Parque de Coches Motores Motrices Cabina]])</f>
        <v>4</v>
      </c>
      <c r="AX146" s="1">
        <v>29</v>
      </c>
      <c r="AY146" s="1">
        <v>4</v>
      </c>
      <c r="AZ146" s="1">
        <v>0</v>
      </c>
      <c r="BA146" s="1">
        <v>14</v>
      </c>
      <c r="BB146" s="1">
        <v>0</v>
      </c>
      <c r="BC146" s="1">
        <f t="shared" si="23"/>
        <v>47</v>
      </c>
      <c r="BD146" s="1">
        <v>0</v>
      </c>
      <c r="BE146" s="1">
        <v>5</v>
      </c>
      <c r="BF146" s="16">
        <v>1676</v>
      </c>
    </row>
    <row r="147" spans="1:58">
      <c r="A147" s="1">
        <v>2005</v>
      </c>
      <c r="B147" s="1" t="s">
        <v>116</v>
      </c>
      <c r="C147" s="12">
        <v>54.8</v>
      </c>
      <c r="D147" s="12">
        <v>77.59</v>
      </c>
      <c r="E147" s="12">
        <v>0</v>
      </c>
      <c r="F147" s="12">
        <v>52.57</v>
      </c>
      <c r="G147" s="12">
        <f t="shared" si="16"/>
        <v>184.95999999999998</v>
      </c>
      <c r="H147" s="12">
        <f>+MIT_InfraMR[[#This Row],[Total Líneas de Explotación ]]</f>
        <v>184.95999999999998</v>
      </c>
      <c r="I147" s="12">
        <v>196.96800000000002</v>
      </c>
      <c r="J147" s="12">
        <v>209.97</v>
      </c>
      <c r="K147" s="12">
        <v>12.2</v>
      </c>
      <c r="L147" s="12">
        <v>116.54</v>
      </c>
      <c r="M147" s="12">
        <v>8</v>
      </c>
      <c r="N147" s="12">
        <f>+MIT_InfraMR[[#This Row],[A.03.1 -  Longitud de Vías de Explotación No Electrificadas Troncales y Ramales (vía principal) (km)]]+MIT_InfraMR[[#This Row],[A.04.1 -  Longitud de Vías de Explotación Electrificadas Troncales y Ramales (vía principal) (km)]]</f>
        <v>326.51</v>
      </c>
      <c r="O147" s="12">
        <f>+MIT_InfraMR[[#This Row],[Total Vías (excluido Auxiliares)]]</f>
        <v>326.51</v>
      </c>
      <c r="P147" s="1">
        <v>40</v>
      </c>
      <c r="Q147" s="1">
        <v>15</v>
      </c>
      <c r="R147" s="1">
        <v>1</v>
      </c>
      <c r="S147" s="1">
        <f t="shared" si="17"/>
        <v>56</v>
      </c>
      <c r="T147" s="1">
        <v>38</v>
      </c>
      <c r="U147" s="1">
        <v>82</v>
      </c>
      <c r="V147" s="1">
        <v>0</v>
      </c>
      <c r="W147" s="1">
        <v>15</v>
      </c>
      <c r="X147" s="1">
        <v>2</v>
      </c>
      <c r="Y147" s="1">
        <f t="shared" si="18"/>
        <v>137</v>
      </c>
      <c r="Z147" s="1">
        <v>35</v>
      </c>
      <c r="AA147" s="1">
        <v>18</v>
      </c>
      <c r="AB147" s="1">
        <f>+MIT_InfraMR[[#This Row],[Total Pasos Vehiculares a Nivel]]</f>
        <v>137</v>
      </c>
      <c r="AC147" s="1">
        <f t="shared" si="19"/>
        <v>190</v>
      </c>
      <c r="AD147" s="1">
        <v>10</v>
      </c>
      <c r="AE147" s="1">
        <v>21</v>
      </c>
      <c r="AF147" s="1">
        <v>107</v>
      </c>
      <c r="AG147" s="1">
        <f t="shared" si="20"/>
        <v>138</v>
      </c>
      <c r="AH147" s="12">
        <v>46</v>
      </c>
      <c r="AI147" s="12">
        <v>0</v>
      </c>
      <c r="AJ147" s="12">
        <v>133</v>
      </c>
      <c r="AK147" s="12">
        <f t="shared" si="21"/>
        <v>179</v>
      </c>
      <c r="AL147" s="1">
        <v>0</v>
      </c>
      <c r="AM147" s="1">
        <v>18</v>
      </c>
      <c r="AN147" s="1">
        <v>0</v>
      </c>
      <c r="AO147" s="1">
        <f t="shared" si="22"/>
        <v>18</v>
      </c>
      <c r="AP147" s="1">
        <v>285</v>
      </c>
      <c r="AQ147" s="1">
        <v>60</v>
      </c>
      <c r="AR147" s="1">
        <v>0</v>
      </c>
      <c r="AS147" s="1">
        <f>+SUM(MIT_InfraMR[[#This Row],[B.02.1 - Parque de Coches Eléctricos Motrices]:[B.02.3 - Parque de Coches Eléctricos Motrices Tipo R]])</f>
        <v>345</v>
      </c>
      <c r="AT147" s="1">
        <v>0</v>
      </c>
      <c r="AU147" s="1">
        <v>2</v>
      </c>
      <c r="AV147" s="1">
        <v>2</v>
      </c>
      <c r="AW147" s="1">
        <f>+SUM(MIT_InfraMR[[#This Row],[B.03.1 - Parque de Coches Motores Motrices Remolcados]:[B.03.3 - Parque de Coches Motores Motrices Cabina]])</f>
        <v>4</v>
      </c>
      <c r="AX147" s="1">
        <v>29</v>
      </c>
      <c r="AY147" s="1">
        <v>4</v>
      </c>
      <c r="AZ147" s="1">
        <v>0</v>
      </c>
      <c r="BA147" s="1">
        <v>14</v>
      </c>
      <c r="BB147" s="1">
        <v>0</v>
      </c>
      <c r="BC147" s="1">
        <f t="shared" si="23"/>
        <v>47</v>
      </c>
      <c r="BD147" s="1">
        <v>0</v>
      </c>
      <c r="BE147" s="1">
        <v>5</v>
      </c>
      <c r="BF147" s="16">
        <v>1676</v>
      </c>
    </row>
    <row r="148" spans="1:58">
      <c r="A148" s="1">
        <v>2005</v>
      </c>
      <c r="B148" s="1" t="s">
        <v>117</v>
      </c>
      <c r="C148" s="12">
        <v>54.8</v>
      </c>
      <c r="D148" s="12">
        <v>77.59</v>
      </c>
      <c r="E148" s="12">
        <v>0</v>
      </c>
      <c r="F148" s="12">
        <v>52.57</v>
      </c>
      <c r="G148" s="12">
        <f t="shared" si="16"/>
        <v>184.95999999999998</v>
      </c>
      <c r="H148" s="12">
        <f>+MIT_InfraMR[[#This Row],[Total Líneas de Explotación ]]</f>
        <v>184.95999999999998</v>
      </c>
      <c r="I148" s="12">
        <v>196.96800000000002</v>
      </c>
      <c r="J148" s="12">
        <v>209.97</v>
      </c>
      <c r="K148" s="12">
        <v>12.2</v>
      </c>
      <c r="L148" s="12">
        <v>116.54</v>
      </c>
      <c r="M148" s="12">
        <v>8</v>
      </c>
      <c r="N148" s="12">
        <f>+MIT_InfraMR[[#This Row],[A.03.1 -  Longitud de Vías de Explotación No Electrificadas Troncales y Ramales (vía principal) (km)]]+MIT_InfraMR[[#This Row],[A.04.1 -  Longitud de Vías de Explotación Electrificadas Troncales y Ramales (vía principal) (km)]]</f>
        <v>326.51</v>
      </c>
      <c r="O148" s="12">
        <f>+MIT_InfraMR[[#This Row],[Total Vías (excluido Auxiliares)]]</f>
        <v>326.51</v>
      </c>
      <c r="P148" s="1">
        <v>40</v>
      </c>
      <c r="Q148" s="1">
        <v>15</v>
      </c>
      <c r="R148" s="1">
        <v>1</v>
      </c>
      <c r="S148" s="1">
        <f t="shared" si="17"/>
        <v>56</v>
      </c>
      <c r="T148" s="1">
        <v>38</v>
      </c>
      <c r="U148" s="1">
        <v>82</v>
      </c>
      <c r="V148" s="1">
        <v>0</v>
      </c>
      <c r="W148" s="1">
        <v>15</v>
      </c>
      <c r="X148" s="1">
        <v>2</v>
      </c>
      <c r="Y148" s="1">
        <f t="shared" si="18"/>
        <v>137</v>
      </c>
      <c r="Z148" s="1">
        <v>35</v>
      </c>
      <c r="AA148" s="1">
        <v>18</v>
      </c>
      <c r="AB148" s="1">
        <f>+MIT_InfraMR[[#This Row],[Total Pasos Vehiculares a Nivel]]</f>
        <v>137</v>
      </c>
      <c r="AC148" s="1">
        <f t="shared" si="19"/>
        <v>190</v>
      </c>
      <c r="AD148" s="1">
        <v>10</v>
      </c>
      <c r="AE148" s="1">
        <v>21</v>
      </c>
      <c r="AF148" s="1">
        <v>107</v>
      </c>
      <c r="AG148" s="1">
        <f t="shared" si="20"/>
        <v>138</v>
      </c>
      <c r="AH148" s="12">
        <v>46</v>
      </c>
      <c r="AI148" s="12">
        <v>0</v>
      </c>
      <c r="AJ148" s="12">
        <v>133</v>
      </c>
      <c r="AK148" s="12">
        <f t="shared" si="21"/>
        <v>179</v>
      </c>
      <c r="AL148" s="1">
        <v>0</v>
      </c>
      <c r="AM148" s="1">
        <v>18</v>
      </c>
      <c r="AN148" s="1">
        <v>0</v>
      </c>
      <c r="AO148" s="1">
        <f t="shared" si="22"/>
        <v>18</v>
      </c>
      <c r="AP148" s="1">
        <v>285</v>
      </c>
      <c r="AQ148" s="1">
        <v>60</v>
      </c>
      <c r="AR148" s="1">
        <v>0</v>
      </c>
      <c r="AS148" s="1">
        <f>+SUM(MIT_InfraMR[[#This Row],[B.02.1 - Parque de Coches Eléctricos Motrices]:[B.02.3 - Parque de Coches Eléctricos Motrices Tipo R]])</f>
        <v>345</v>
      </c>
      <c r="AT148" s="1">
        <v>0</v>
      </c>
      <c r="AU148" s="1">
        <v>2</v>
      </c>
      <c r="AV148" s="1">
        <v>2</v>
      </c>
      <c r="AW148" s="1">
        <f>+SUM(MIT_InfraMR[[#This Row],[B.03.1 - Parque de Coches Motores Motrices Remolcados]:[B.03.3 - Parque de Coches Motores Motrices Cabina]])</f>
        <v>4</v>
      </c>
      <c r="AX148" s="1">
        <v>29</v>
      </c>
      <c r="AY148" s="1">
        <v>4</v>
      </c>
      <c r="AZ148" s="1">
        <v>0</v>
      </c>
      <c r="BA148" s="1">
        <v>14</v>
      </c>
      <c r="BB148" s="1">
        <v>0</v>
      </c>
      <c r="BC148" s="1">
        <f t="shared" si="23"/>
        <v>47</v>
      </c>
      <c r="BD148" s="1">
        <v>0</v>
      </c>
      <c r="BE148" s="1">
        <v>5</v>
      </c>
      <c r="BF148" s="16">
        <v>1676</v>
      </c>
    </row>
    <row r="149" spans="1:58">
      <c r="A149" s="1">
        <v>2005</v>
      </c>
      <c r="B149" s="1" t="s">
        <v>118</v>
      </c>
      <c r="C149" s="12">
        <v>54.8</v>
      </c>
      <c r="D149" s="12">
        <v>77.59</v>
      </c>
      <c r="E149" s="12">
        <v>0</v>
      </c>
      <c r="F149" s="12">
        <v>52.57</v>
      </c>
      <c r="G149" s="12">
        <f t="shared" si="16"/>
        <v>184.95999999999998</v>
      </c>
      <c r="H149" s="12">
        <f>+MIT_InfraMR[[#This Row],[Total Líneas de Explotación ]]</f>
        <v>184.95999999999998</v>
      </c>
      <c r="I149" s="12">
        <v>196.96800000000002</v>
      </c>
      <c r="J149" s="12">
        <v>209.97</v>
      </c>
      <c r="K149" s="12">
        <v>12.2</v>
      </c>
      <c r="L149" s="12">
        <v>116.54</v>
      </c>
      <c r="M149" s="12">
        <v>8</v>
      </c>
      <c r="N149" s="12">
        <f>+MIT_InfraMR[[#This Row],[A.03.1 -  Longitud de Vías de Explotación No Electrificadas Troncales y Ramales (vía principal) (km)]]+MIT_InfraMR[[#This Row],[A.04.1 -  Longitud de Vías de Explotación Electrificadas Troncales y Ramales (vía principal) (km)]]</f>
        <v>326.51</v>
      </c>
      <c r="O149" s="12">
        <f>+MIT_InfraMR[[#This Row],[Total Vías (excluido Auxiliares)]]</f>
        <v>326.51</v>
      </c>
      <c r="P149" s="1">
        <v>40</v>
      </c>
      <c r="Q149" s="1">
        <v>15</v>
      </c>
      <c r="R149" s="1">
        <v>1</v>
      </c>
      <c r="S149" s="1">
        <f t="shared" si="17"/>
        <v>56</v>
      </c>
      <c r="T149" s="1">
        <v>38</v>
      </c>
      <c r="U149" s="1">
        <v>82</v>
      </c>
      <c r="V149" s="1">
        <v>0</v>
      </c>
      <c r="W149" s="1">
        <v>15</v>
      </c>
      <c r="X149" s="1">
        <v>2</v>
      </c>
      <c r="Y149" s="1">
        <f t="shared" si="18"/>
        <v>137</v>
      </c>
      <c r="Z149" s="1">
        <v>35</v>
      </c>
      <c r="AA149" s="1">
        <v>18</v>
      </c>
      <c r="AB149" s="1">
        <f>+MIT_InfraMR[[#This Row],[Total Pasos Vehiculares a Nivel]]</f>
        <v>137</v>
      </c>
      <c r="AC149" s="1">
        <f t="shared" si="19"/>
        <v>190</v>
      </c>
      <c r="AD149" s="1">
        <v>10</v>
      </c>
      <c r="AE149" s="1">
        <v>21</v>
      </c>
      <c r="AF149" s="1">
        <v>107</v>
      </c>
      <c r="AG149" s="1">
        <f t="shared" si="20"/>
        <v>138</v>
      </c>
      <c r="AH149" s="12">
        <v>46</v>
      </c>
      <c r="AI149" s="12">
        <v>0</v>
      </c>
      <c r="AJ149" s="12">
        <v>133</v>
      </c>
      <c r="AK149" s="12">
        <f t="shared" si="21"/>
        <v>179</v>
      </c>
      <c r="AL149" s="1">
        <v>0</v>
      </c>
      <c r="AM149" s="1">
        <v>18</v>
      </c>
      <c r="AN149" s="1">
        <v>0</v>
      </c>
      <c r="AO149" s="1">
        <f t="shared" si="22"/>
        <v>18</v>
      </c>
      <c r="AP149" s="1">
        <v>285</v>
      </c>
      <c r="AQ149" s="1">
        <v>60</v>
      </c>
      <c r="AR149" s="1">
        <v>0</v>
      </c>
      <c r="AS149" s="1">
        <f>+SUM(MIT_InfraMR[[#This Row],[B.02.1 - Parque de Coches Eléctricos Motrices]:[B.02.3 - Parque de Coches Eléctricos Motrices Tipo R]])</f>
        <v>345</v>
      </c>
      <c r="AT149" s="1">
        <v>0</v>
      </c>
      <c r="AU149" s="1">
        <v>2</v>
      </c>
      <c r="AV149" s="1">
        <v>2</v>
      </c>
      <c r="AW149" s="1">
        <f>+SUM(MIT_InfraMR[[#This Row],[B.03.1 - Parque de Coches Motores Motrices Remolcados]:[B.03.3 - Parque de Coches Motores Motrices Cabina]])</f>
        <v>4</v>
      </c>
      <c r="AX149" s="1">
        <v>29</v>
      </c>
      <c r="AY149" s="1">
        <v>4</v>
      </c>
      <c r="AZ149" s="1">
        <v>0</v>
      </c>
      <c r="BA149" s="1">
        <v>14</v>
      </c>
      <c r="BB149" s="1">
        <v>0</v>
      </c>
      <c r="BC149" s="1">
        <f t="shared" si="23"/>
        <v>47</v>
      </c>
      <c r="BD149" s="1">
        <v>0</v>
      </c>
      <c r="BE149" s="1">
        <v>5</v>
      </c>
      <c r="BF149" s="16">
        <v>1676</v>
      </c>
    </row>
    <row r="150" spans="1:58">
      <c r="A150" s="1">
        <v>2005</v>
      </c>
      <c r="B150" s="1" t="s">
        <v>119</v>
      </c>
      <c r="C150" s="12">
        <v>54.8</v>
      </c>
      <c r="D150" s="12">
        <v>77.59</v>
      </c>
      <c r="E150" s="12">
        <v>0</v>
      </c>
      <c r="F150" s="12">
        <v>52.57</v>
      </c>
      <c r="G150" s="12">
        <f t="shared" si="16"/>
        <v>184.95999999999998</v>
      </c>
      <c r="H150" s="12">
        <f>+MIT_InfraMR[[#This Row],[Total Líneas de Explotación ]]</f>
        <v>184.95999999999998</v>
      </c>
      <c r="I150" s="12">
        <v>196.96800000000002</v>
      </c>
      <c r="J150" s="12">
        <v>209.97</v>
      </c>
      <c r="K150" s="12">
        <v>12.2</v>
      </c>
      <c r="L150" s="12">
        <v>116.54</v>
      </c>
      <c r="M150" s="12">
        <v>8</v>
      </c>
      <c r="N150" s="12">
        <f>+MIT_InfraMR[[#This Row],[A.03.1 -  Longitud de Vías de Explotación No Electrificadas Troncales y Ramales (vía principal) (km)]]+MIT_InfraMR[[#This Row],[A.04.1 -  Longitud de Vías de Explotación Electrificadas Troncales y Ramales (vía principal) (km)]]</f>
        <v>326.51</v>
      </c>
      <c r="O150" s="12">
        <f>+MIT_InfraMR[[#This Row],[Total Vías (excluido Auxiliares)]]</f>
        <v>326.51</v>
      </c>
      <c r="P150" s="1">
        <v>40</v>
      </c>
      <c r="Q150" s="1">
        <v>15</v>
      </c>
      <c r="R150" s="1">
        <v>1</v>
      </c>
      <c r="S150" s="1">
        <f t="shared" si="17"/>
        <v>56</v>
      </c>
      <c r="T150" s="1">
        <v>38</v>
      </c>
      <c r="U150" s="1">
        <v>82</v>
      </c>
      <c r="V150" s="1">
        <v>0</v>
      </c>
      <c r="W150" s="1">
        <v>15</v>
      </c>
      <c r="X150" s="1">
        <v>2</v>
      </c>
      <c r="Y150" s="1">
        <f t="shared" si="18"/>
        <v>137</v>
      </c>
      <c r="Z150" s="1">
        <v>35</v>
      </c>
      <c r="AA150" s="1">
        <v>18</v>
      </c>
      <c r="AB150" s="1">
        <f>+MIT_InfraMR[[#This Row],[Total Pasos Vehiculares a Nivel]]</f>
        <v>137</v>
      </c>
      <c r="AC150" s="1">
        <f t="shared" si="19"/>
        <v>190</v>
      </c>
      <c r="AD150" s="1">
        <v>10</v>
      </c>
      <c r="AE150" s="1">
        <v>21</v>
      </c>
      <c r="AF150" s="1">
        <v>107</v>
      </c>
      <c r="AG150" s="1">
        <f t="shared" si="20"/>
        <v>138</v>
      </c>
      <c r="AH150" s="12">
        <v>46</v>
      </c>
      <c r="AI150" s="12">
        <v>0</v>
      </c>
      <c r="AJ150" s="12">
        <v>133</v>
      </c>
      <c r="AK150" s="12">
        <f t="shared" si="21"/>
        <v>179</v>
      </c>
      <c r="AL150" s="1">
        <v>0</v>
      </c>
      <c r="AM150" s="1">
        <v>18</v>
      </c>
      <c r="AN150" s="1">
        <v>0</v>
      </c>
      <c r="AO150" s="1">
        <f t="shared" si="22"/>
        <v>18</v>
      </c>
      <c r="AP150" s="1">
        <v>285</v>
      </c>
      <c r="AQ150" s="1">
        <v>60</v>
      </c>
      <c r="AR150" s="1">
        <v>0</v>
      </c>
      <c r="AS150" s="1">
        <f>+SUM(MIT_InfraMR[[#This Row],[B.02.1 - Parque de Coches Eléctricos Motrices]:[B.02.3 - Parque de Coches Eléctricos Motrices Tipo R]])</f>
        <v>345</v>
      </c>
      <c r="AT150" s="1">
        <v>0</v>
      </c>
      <c r="AU150" s="1">
        <v>2</v>
      </c>
      <c r="AV150" s="1">
        <v>2</v>
      </c>
      <c r="AW150" s="1">
        <f>+SUM(MIT_InfraMR[[#This Row],[B.03.1 - Parque de Coches Motores Motrices Remolcados]:[B.03.3 - Parque de Coches Motores Motrices Cabina]])</f>
        <v>4</v>
      </c>
      <c r="AX150" s="1">
        <v>29</v>
      </c>
      <c r="AY150" s="1">
        <v>4</v>
      </c>
      <c r="AZ150" s="1">
        <v>0</v>
      </c>
      <c r="BA150" s="1">
        <v>14</v>
      </c>
      <c r="BB150" s="1">
        <v>0</v>
      </c>
      <c r="BC150" s="1">
        <f t="shared" si="23"/>
        <v>47</v>
      </c>
      <c r="BD150" s="1">
        <v>0</v>
      </c>
      <c r="BE150" s="1">
        <v>5</v>
      </c>
      <c r="BF150" s="16">
        <v>1676</v>
      </c>
    </row>
    <row r="151" spans="1:58">
      <c r="A151" s="1">
        <v>2005</v>
      </c>
      <c r="B151" s="1" t="s">
        <v>120</v>
      </c>
      <c r="C151" s="12">
        <v>54.8</v>
      </c>
      <c r="D151" s="12">
        <v>77.59</v>
      </c>
      <c r="E151" s="12">
        <v>0</v>
      </c>
      <c r="F151" s="12">
        <v>52.57</v>
      </c>
      <c r="G151" s="12">
        <f t="shared" si="16"/>
        <v>184.95999999999998</v>
      </c>
      <c r="H151" s="12">
        <f>+MIT_InfraMR[[#This Row],[Total Líneas de Explotación ]]</f>
        <v>184.95999999999998</v>
      </c>
      <c r="I151" s="12">
        <v>196.96800000000002</v>
      </c>
      <c r="J151" s="12">
        <v>209.97</v>
      </c>
      <c r="K151" s="12">
        <v>12.2</v>
      </c>
      <c r="L151" s="12">
        <v>116.54</v>
      </c>
      <c r="M151" s="12">
        <v>8</v>
      </c>
      <c r="N151" s="12">
        <f>+MIT_InfraMR[[#This Row],[A.03.1 -  Longitud de Vías de Explotación No Electrificadas Troncales y Ramales (vía principal) (km)]]+MIT_InfraMR[[#This Row],[A.04.1 -  Longitud de Vías de Explotación Electrificadas Troncales y Ramales (vía principal) (km)]]</f>
        <v>326.51</v>
      </c>
      <c r="O151" s="12">
        <f>+MIT_InfraMR[[#This Row],[Total Vías (excluido Auxiliares)]]</f>
        <v>326.51</v>
      </c>
      <c r="P151" s="1">
        <v>40</v>
      </c>
      <c r="Q151" s="1">
        <v>15</v>
      </c>
      <c r="R151" s="1">
        <v>1</v>
      </c>
      <c r="S151" s="1">
        <f t="shared" si="17"/>
        <v>56</v>
      </c>
      <c r="T151" s="1">
        <v>38</v>
      </c>
      <c r="U151" s="1">
        <v>82</v>
      </c>
      <c r="V151" s="1">
        <v>0</v>
      </c>
      <c r="W151" s="1">
        <v>15</v>
      </c>
      <c r="X151" s="1">
        <v>2</v>
      </c>
      <c r="Y151" s="1">
        <f t="shared" si="18"/>
        <v>137</v>
      </c>
      <c r="Z151" s="1">
        <v>35</v>
      </c>
      <c r="AA151" s="1">
        <v>18</v>
      </c>
      <c r="AB151" s="1">
        <f>+MIT_InfraMR[[#This Row],[Total Pasos Vehiculares a Nivel]]</f>
        <v>137</v>
      </c>
      <c r="AC151" s="1">
        <f t="shared" si="19"/>
        <v>190</v>
      </c>
      <c r="AD151" s="1">
        <v>10</v>
      </c>
      <c r="AE151" s="1">
        <v>21</v>
      </c>
      <c r="AF151" s="1">
        <v>107</v>
      </c>
      <c r="AG151" s="1">
        <f t="shared" si="20"/>
        <v>138</v>
      </c>
      <c r="AH151" s="12">
        <v>46</v>
      </c>
      <c r="AI151" s="12">
        <v>0</v>
      </c>
      <c r="AJ151" s="12">
        <v>133</v>
      </c>
      <c r="AK151" s="12">
        <f t="shared" si="21"/>
        <v>179</v>
      </c>
      <c r="AL151" s="1">
        <v>0</v>
      </c>
      <c r="AM151" s="1">
        <v>18</v>
      </c>
      <c r="AN151" s="1">
        <v>0</v>
      </c>
      <c r="AO151" s="1">
        <f t="shared" si="22"/>
        <v>18</v>
      </c>
      <c r="AP151" s="1">
        <v>285</v>
      </c>
      <c r="AQ151" s="1">
        <v>60</v>
      </c>
      <c r="AR151" s="1">
        <v>0</v>
      </c>
      <c r="AS151" s="1">
        <f>+SUM(MIT_InfraMR[[#This Row],[B.02.1 - Parque de Coches Eléctricos Motrices]:[B.02.3 - Parque de Coches Eléctricos Motrices Tipo R]])</f>
        <v>345</v>
      </c>
      <c r="AT151" s="1">
        <v>0</v>
      </c>
      <c r="AU151" s="1">
        <v>2</v>
      </c>
      <c r="AV151" s="1">
        <v>2</v>
      </c>
      <c r="AW151" s="1">
        <f>+SUM(MIT_InfraMR[[#This Row],[B.03.1 - Parque de Coches Motores Motrices Remolcados]:[B.03.3 - Parque de Coches Motores Motrices Cabina]])</f>
        <v>4</v>
      </c>
      <c r="AX151" s="1">
        <v>29</v>
      </c>
      <c r="AY151" s="1">
        <v>4</v>
      </c>
      <c r="AZ151" s="1">
        <v>0</v>
      </c>
      <c r="BA151" s="1">
        <v>14</v>
      </c>
      <c r="BB151" s="1">
        <v>0</v>
      </c>
      <c r="BC151" s="1">
        <f t="shared" si="23"/>
        <v>47</v>
      </c>
      <c r="BD151" s="1">
        <v>0</v>
      </c>
      <c r="BE151" s="1">
        <v>5</v>
      </c>
      <c r="BF151" s="16">
        <v>1676</v>
      </c>
    </row>
    <row r="152" spans="1:58">
      <c r="A152" s="1">
        <v>2005</v>
      </c>
      <c r="B152" s="1" t="s">
        <v>121</v>
      </c>
      <c r="C152" s="12">
        <v>54.8</v>
      </c>
      <c r="D152" s="12">
        <v>77.59</v>
      </c>
      <c r="E152" s="12">
        <v>0</v>
      </c>
      <c r="F152" s="12">
        <v>52.57</v>
      </c>
      <c r="G152" s="12">
        <f t="shared" si="16"/>
        <v>184.95999999999998</v>
      </c>
      <c r="H152" s="12">
        <f>+MIT_InfraMR[[#This Row],[Total Líneas de Explotación ]]</f>
        <v>184.95999999999998</v>
      </c>
      <c r="I152" s="12">
        <v>196.96800000000002</v>
      </c>
      <c r="J152" s="12">
        <v>209.97</v>
      </c>
      <c r="K152" s="12">
        <v>12.2</v>
      </c>
      <c r="L152" s="12">
        <v>116.54</v>
      </c>
      <c r="M152" s="12">
        <v>8</v>
      </c>
      <c r="N152" s="12">
        <f>+MIT_InfraMR[[#This Row],[A.03.1 -  Longitud de Vías de Explotación No Electrificadas Troncales y Ramales (vía principal) (km)]]+MIT_InfraMR[[#This Row],[A.04.1 -  Longitud de Vías de Explotación Electrificadas Troncales y Ramales (vía principal) (km)]]</f>
        <v>326.51</v>
      </c>
      <c r="O152" s="12">
        <f>+MIT_InfraMR[[#This Row],[Total Vías (excluido Auxiliares)]]</f>
        <v>326.51</v>
      </c>
      <c r="P152" s="1">
        <v>40</v>
      </c>
      <c r="Q152" s="1">
        <v>15</v>
      </c>
      <c r="R152" s="1">
        <v>1</v>
      </c>
      <c r="S152" s="1">
        <f t="shared" si="17"/>
        <v>56</v>
      </c>
      <c r="T152" s="1">
        <v>38</v>
      </c>
      <c r="U152" s="1">
        <v>82</v>
      </c>
      <c r="V152" s="1">
        <v>0</v>
      </c>
      <c r="W152" s="1">
        <v>15</v>
      </c>
      <c r="X152" s="1">
        <v>2</v>
      </c>
      <c r="Y152" s="1">
        <f t="shared" si="18"/>
        <v>137</v>
      </c>
      <c r="Z152" s="1">
        <v>35</v>
      </c>
      <c r="AA152" s="1">
        <v>18</v>
      </c>
      <c r="AB152" s="1">
        <f>+MIT_InfraMR[[#This Row],[Total Pasos Vehiculares a Nivel]]</f>
        <v>137</v>
      </c>
      <c r="AC152" s="1">
        <f t="shared" si="19"/>
        <v>190</v>
      </c>
      <c r="AD152" s="1">
        <v>10</v>
      </c>
      <c r="AE152" s="1">
        <v>21</v>
      </c>
      <c r="AF152" s="1">
        <v>107</v>
      </c>
      <c r="AG152" s="1">
        <f t="shared" si="20"/>
        <v>138</v>
      </c>
      <c r="AH152" s="12">
        <v>46</v>
      </c>
      <c r="AI152" s="12">
        <v>0</v>
      </c>
      <c r="AJ152" s="12">
        <v>133</v>
      </c>
      <c r="AK152" s="12">
        <f t="shared" si="21"/>
        <v>179</v>
      </c>
      <c r="AL152" s="1">
        <v>0</v>
      </c>
      <c r="AM152" s="1">
        <v>18</v>
      </c>
      <c r="AN152" s="1">
        <v>0</v>
      </c>
      <c r="AO152" s="1">
        <f t="shared" si="22"/>
        <v>18</v>
      </c>
      <c r="AP152" s="1">
        <v>285</v>
      </c>
      <c r="AQ152" s="1">
        <v>60</v>
      </c>
      <c r="AR152" s="1">
        <v>0</v>
      </c>
      <c r="AS152" s="1">
        <f>+SUM(MIT_InfraMR[[#This Row],[B.02.1 - Parque de Coches Eléctricos Motrices]:[B.02.3 - Parque de Coches Eléctricos Motrices Tipo R]])</f>
        <v>345</v>
      </c>
      <c r="AT152" s="1">
        <v>0</v>
      </c>
      <c r="AU152" s="1">
        <v>2</v>
      </c>
      <c r="AV152" s="1">
        <v>2</v>
      </c>
      <c r="AW152" s="1">
        <f>+SUM(MIT_InfraMR[[#This Row],[B.03.1 - Parque de Coches Motores Motrices Remolcados]:[B.03.3 - Parque de Coches Motores Motrices Cabina]])</f>
        <v>4</v>
      </c>
      <c r="AX152" s="1">
        <v>29</v>
      </c>
      <c r="AY152" s="1">
        <v>4</v>
      </c>
      <c r="AZ152" s="1">
        <v>0</v>
      </c>
      <c r="BA152" s="1">
        <v>14</v>
      </c>
      <c r="BB152" s="1">
        <v>0</v>
      </c>
      <c r="BC152" s="1">
        <f t="shared" si="23"/>
        <v>47</v>
      </c>
      <c r="BD152" s="1">
        <v>0</v>
      </c>
      <c r="BE152" s="1">
        <v>5</v>
      </c>
      <c r="BF152" s="16">
        <v>1676</v>
      </c>
    </row>
    <row r="153" spans="1:58">
      <c r="A153" s="1">
        <v>2005</v>
      </c>
      <c r="B153" s="1" t="s">
        <v>122</v>
      </c>
      <c r="C153" s="12">
        <v>54.8</v>
      </c>
      <c r="D153" s="12">
        <v>77.59</v>
      </c>
      <c r="E153" s="12">
        <v>0</v>
      </c>
      <c r="F153" s="12">
        <v>52.57</v>
      </c>
      <c r="G153" s="12">
        <f t="shared" si="16"/>
        <v>184.95999999999998</v>
      </c>
      <c r="H153" s="12">
        <f>+MIT_InfraMR[[#This Row],[Total Líneas de Explotación ]]</f>
        <v>184.95999999999998</v>
      </c>
      <c r="I153" s="12">
        <v>196.96800000000002</v>
      </c>
      <c r="J153" s="12">
        <v>209.97</v>
      </c>
      <c r="K153" s="12">
        <v>12.2</v>
      </c>
      <c r="L153" s="12">
        <v>116.54</v>
      </c>
      <c r="M153" s="12">
        <v>8</v>
      </c>
      <c r="N153" s="12">
        <f>+MIT_InfraMR[[#This Row],[A.03.1 -  Longitud de Vías de Explotación No Electrificadas Troncales y Ramales (vía principal) (km)]]+MIT_InfraMR[[#This Row],[A.04.1 -  Longitud de Vías de Explotación Electrificadas Troncales y Ramales (vía principal) (km)]]</f>
        <v>326.51</v>
      </c>
      <c r="O153" s="12">
        <f>+MIT_InfraMR[[#This Row],[Total Vías (excluido Auxiliares)]]</f>
        <v>326.51</v>
      </c>
      <c r="P153" s="1">
        <v>40</v>
      </c>
      <c r="Q153" s="1">
        <v>15</v>
      </c>
      <c r="R153" s="1">
        <v>1</v>
      </c>
      <c r="S153" s="1">
        <f t="shared" si="17"/>
        <v>56</v>
      </c>
      <c r="T153" s="1">
        <v>38</v>
      </c>
      <c r="U153" s="1">
        <v>82</v>
      </c>
      <c r="V153" s="1">
        <v>0</v>
      </c>
      <c r="W153" s="1">
        <v>15</v>
      </c>
      <c r="X153" s="1">
        <v>2</v>
      </c>
      <c r="Y153" s="1">
        <f t="shared" si="18"/>
        <v>137</v>
      </c>
      <c r="Z153" s="1">
        <v>35</v>
      </c>
      <c r="AA153" s="1">
        <v>18</v>
      </c>
      <c r="AB153" s="1">
        <f>+MIT_InfraMR[[#This Row],[Total Pasos Vehiculares a Nivel]]</f>
        <v>137</v>
      </c>
      <c r="AC153" s="1">
        <f t="shared" si="19"/>
        <v>190</v>
      </c>
      <c r="AD153" s="1">
        <v>10</v>
      </c>
      <c r="AE153" s="1">
        <v>21</v>
      </c>
      <c r="AF153" s="1">
        <v>107</v>
      </c>
      <c r="AG153" s="1">
        <f t="shared" si="20"/>
        <v>138</v>
      </c>
      <c r="AH153" s="12">
        <v>46</v>
      </c>
      <c r="AI153" s="12">
        <v>0</v>
      </c>
      <c r="AJ153" s="12">
        <v>133</v>
      </c>
      <c r="AK153" s="12">
        <f t="shared" si="21"/>
        <v>179</v>
      </c>
      <c r="AL153" s="1">
        <v>0</v>
      </c>
      <c r="AM153" s="1">
        <v>18</v>
      </c>
      <c r="AN153" s="1">
        <v>0</v>
      </c>
      <c r="AO153" s="1">
        <f t="shared" si="22"/>
        <v>18</v>
      </c>
      <c r="AP153" s="1">
        <v>285</v>
      </c>
      <c r="AQ153" s="1">
        <v>60</v>
      </c>
      <c r="AR153" s="1">
        <v>0</v>
      </c>
      <c r="AS153" s="1">
        <f>+SUM(MIT_InfraMR[[#This Row],[B.02.1 - Parque de Coches Eléctricos Motrices]:[B.02.3 - Parque de Coches Eléctricos Motrices Tipo R]])</f>
        <v>345</v>
      </c>
      <c r="AT153" s="1">
        <v>0</v>
      </c>
      <c r="AU153" s="1">
        <v>2</v>
      </c>
      <c r="AV153" s="1">
        <v>2</v>
      </c>
      <c r="AW153" s="1">
        <f>+SUM(MIT_InfraMR[[#This Row],[B.03.1 - Parque de Coches Motores Motrices Remolcados]:[B.03.3 - Parque de Coches Motores Motrices Cabina]])</f>
        <v>4</v>
      </c>
      <c r="AX153" s="1">
        <v>29</v>
      </c>
      <c r="AY153" s="1">
        <v>4</v>
      </c>
      <c r="AZ153" s="1">
        <v>0</v>
      </c>
      <c r="BA153" s="1">
        <v>14</v>
      </c>
      <c r="BB153" s="1">
        <v>0</v>
      </c>
      <c r="BC153" s="1">
        <f t="shared" si="23"/>
        <v>47</v>
      </c>
      <c r="BD153" s="1">
        <v>0</v>
      </c>
      <c r="BE153" s="1">
        <v>5</v>
      </c>
      <c r="BF153" s="16">
        <v>1676</v>
      </c>
    </row>
    <row r="154" spans="1:58">
      <c r="A154" s="1">
        <v>2005</v>
      </c>
      <c r="B154" s="1" t="s">
        <v>123</v>
      </c>
      <c r="C154" s="12">
        <v>54.8</v>
      </c>
      <c r="D154" s="12">
        <v>77.59</v>
      </c>
      <c r="E154" s="12">
        <v>0</v>
      </c>
      <c r="F154" s="12">
        <v>52.57</v>
      </c>
      <c r="G154" s="12">
        <f t="shared" si="16"/>
        <v>184.95999999999998</v>
      </c>
      <c r="H154" s="12">
        <f>+MIT_InfraMR[[#This Row],[Total Líneas de Explotación ]]</f>
        <v>184.95999999999998</v>
      </c>
      <c r="I154" s="12">
        <v>196.96800000000002</v>
      </c>
      <c r="J154" s="12">
        <v>209.97</v>
      </c>
      <c r="K154" s="12">
        <v>12.2</v>
      </c>
      <c r="L154" s="12">
        <v>116.54</v>
      </c>
      <c r="M154" s="12">
        <v>8</v>
      </c>
      <c r="N154" s="12">
        <f>+MIT_InfraMR[[#This Row],[A.03.1 -  Longitud de Vías de Explotación No Electrificadas Troncales y Ramales (vía principal) (km)]]+MIT_InfraMR[[#This Row],[A.04.1 -  Longitud de Vías de Explotación Electrificadas Troncales y Ramales (vía principal) (km)]]</f>
        <v>326.51</v>
      </c>
      <c r="O154" s="12">
        <f>+MIT_InfraMR[[#This Row],[Total Vías (excluido Auxiliares)]]</f>
        <v>326.51</v>
      </c>
      <c r="P154" s="1">
        <v>40</v>
      </c>
      <c r="Q154" s="1">
        <v>15</v>
      </c>
      <c r="R154" s="1">
        <v>1</v>
      </c>
      <c r="S154" s="1">
        <f t="shared" si="17"/>
        <v>56</v>
      </c>
      <c r="T154" s="1">
        <v>38</v>
      </c>
      <c r="U154" s="1">
        <v>82</v>
      </c>
      <c r="V154" s="1">
        <v>0</v>
      </c>
      <c r="W154" s="1">
        <v>15</v>
      </c>
      <c r="X154" s="1">
        <v>2</v>
      </c>
      <c r="Y154" s="1">
        <f t="shared" si="18"/>
        <v>137</v>
      </c>
      <c r="Z154" s="1">
        <v>35</v>
      </c>
      <c r="AA154" s="1">
        <v>18</v>
      </c>
      <c r="AB154" s="1">
        <f>+MIT_InfraMR[[#This Row],[Total Pasos Vehiculares a Nivel]]</f>
        <v>137</v>
      </c>
      <c r="AC154" s="1">
        <f t="shared" si="19"/>
        <v>190</v>
      </c>
      <c r="AD154" s="1">
        <v>10</v>
      </c>
      <c r="AE154" s="1">
        <v>21</v>
      </c>
      <c r="AF154" s="1">
        <v>107</v>
      </c>
      <c r="AG154" s="1">
        <f t="shared" si="20"/>
        <v>138</v>
      </c>
      <c r="AH154" s="12">
        <v>46</v>
      </c>
      <c r="AI154" s="12">
        <v>0</v>
      </c>
      <c r="AJ154" s="12">
        <v>133</v>
      </c>
      <c r="AK154" s="12">
        <f t="shared" si="21"/>
        <v>179</v>
      </c>
      <c r="AL154" s="1">
        <v>0</v>
      </c>
      <c r="AM154" s="1">
        <v>18</v>
      </c>
      <c r="AN154" s="1">
        <v>0</v>
      </c>
      <c r="AO154" s="1">
        <f t="shared" si="22"/>
        <v>18</v>
      </c>
      <c r="AP154" s="1">
        <v>285</v>
      </c>
      <c r="AQ154" s="1">
        <v>60</v>
      </c>
      <c r="AR154" s="1">
        <v>0</v>
      </c>
      <c r="AS154" s="1">
        <f>+SUM(MIT_InfraMR[[#This Row],[B.02.1 - Parque de Coches Eléctricos Motrices]:[B.02.3 - Parque de Coches Eléctricos Motrices Tipo R]])</f>
        <v>345</v>
      </c>
      <c r="AT154" s="1">
        <v>0</v>
      </c>
      <c r="AU154" s="1">
        <v>2</v>
      </c>
      <c r="AV154" s="1">
        <v>2</v>
      </c>
      <c r="AW154" s="1">
        <f>+SUM(MIT_InfraMR[[#This Row],[B.03.1 - Parque de Coches Motores Motrices Remolcados]:[B.03.3 - Parque de Coches Motores Motrices Cabina]])</f>
        <v>4</v>
      </c>
      <c r="AX154" s="1">
        <v>29</v>
      </c>
      <c r="AY154" s="1">
        <v>4</v>
      </c>
      <c r="AZ154" s="1">
        <v>0</v>
      </c>
      <c r="BA154" s="1">
        <v>14</v>
      </c>
      <c r="BB154" s="1">
        <v>0</v>
      </c>
      <c r="BC154" s="1">
        <f t="shared" si="23"/>
        <v>47</v>
      </c>
      <c r="BD154" s="1">
        <v>0</v>
      </c>
      <c r="BE154" s="1">
        <v>5</v>
      </c>
      <c r="BF154" s="16">
        <v>1676</v>
      </c>
    </row>
    <row r="155" spans="1:58">
      <c r="A155" s="1">
        <v>2005</v>
      </c>
      <c r="B155" s="1" t="s">
        <v>124</v>
      </c>
      <c r="C155" s="12">
        <v>54.8</v>
      </c>
      <c r="D155" s="12">
        <v>77.59</v>
      </c>
      <c r="E155" s="12">
        <v>0</v>
      </c>
      <c r="F155" s="12">
        <v>52.57</v>
      </c>
      <c r="G155" s="12">
        <f t="shared" si="16"/>
        <v>184.95999999999998</v>
      </c>
      <c r="H155" s="12">
        <f>+MIT_InfraMR[[#This Row],[Total Líneas de Explotación ]]</f>
        <v>184.95999999999998</v>
      </c>
      <c r="I155" s="12">
        <v>196.96800000000002</v>
      </c>
      <c r="J155" s="12">
        <v>209.97</v>
      </c>
      <c r="K155" s="12">
        <v>12.2</v>
      </c>
      <c r="L155" s="12">
        <v>116.54</v>
      </c>
      <c r="M155" s="12">
        <v>8</v>
      </c>
      <c r="N155" s="12">
        <f>+MIT_InfraMR[[#This Row],[A.03.1 -  Longitud de Vías de Explotación No Electrificadas Troncales y Ramales (vía principal) (km)]]+MIT_InfraMR[[#This Row],[A.04.1 -  Longitud de Vías de Explotación Electrificadas Troncales y Ramales (vía principal) (km)]]</f>
        <v>326.51</v>
      </c>
      <c r="O155" s="12">
        <f>+MIT_InfraMR[[#This Row],[Total Vías (excluido Auxiliares)]]</f>
        <v>326.51</v>
      </c>
      <c r="P155" s="1">
        <v>40</v>
      </c>
      <c r="Q155" s="1">
        <v>15</v>
      </c>
      <c r="R155" s="1">
        <v>1</v>
      </c>
      <c r="S155" s="1">
        <f t="shared" si="17"/>
        <v>56</v>
      </c>
      <c r="T155" s="1">
        <v>38</v>
      </c>
      <c r="U155" s="1">
        <v>82</v>
      </c>
      <c r="V155" s="1">
        <v>0</v>
      </c>
      <c r="W155" s="1">
        <v>15</v>
      </c>
      <c r="X155" s="1">
        <v>2</v>
      </c>
      <c r="Y155" s="1">
        <f t="shared" si="18"/>
        <v>137</v>
      </c>
      <c r="Z155" s="1">
        <v>35</v>
      </c>
      <c r="AA155" s="1">
        <v>18</v>
      </c>
      <c r="AB155" s="1">
        <f>+MIT_InfraMR[[#This Row],[Total Pasos Vehiculares a Nivel]]</f>
        <v>137</v>
      </c>
      <c r="AC155" s="1">
        <f t="shared" si="19"/>
        <v>190</v>
      </c>
      <c r="AD155" s="1">
        <v>10</v>
      </c>
      <c r="AE155" s="1">
        <v>21</v>
      </c>
      <c r="AF155" s="1">
        <v>107</v>
      </c>
      <c r="AG155" s="1">
        <f t="shared" si="20"/>
        <v>138</v>
      </c>
      <c r="AH155" s="12">
        <v>46</v>
      </c>
      <c r="AI155" s="12">
        <v>0</v>
      </c>
      <c r="AJ155" s="12">
        <v>133</v>
      </c>
      <c r="AK155" s="12">
        <f t="shared" si="21"/>
        <v>179</v>
      </c>
      <c r="AL155" s="1">
        <v>0</v>
      </c>
      <c r="AM155" s="1">
        <v>18</v>
      </c>
      <c r="AN155" s="1">
        <v>0</v>
      </c>
      <c r="AO155" s="1">
        <f t="shared" si="22"/>
        <v>18</v>
      </c>
      <c r="AP155" s="1">
        <v>285</v>
      </c>
      <c r="AQ155" s="1">
        <v>60</v>
      </c>
      <c r="AR155" s="1">
        <v>0</v>
      </c>
      <c r="AS155" s="1">
        <f>+SUM(MIT_InfraMR[[#This Row],[B.02.1 - Parque de Coches Eléctricos Motrices]:[B.02.3 - Parque de Coches Eléctricos Motrices Tipo R]])</f>
        <v>345</v>
      </c>
      <c r="AT155" s="1">
        <v>0</v>
      </c>
      <c r="AU155" s="1">
        <v>2</v>
      </c>
      <c r="AV155" s="1">
        <v>2</v>
      </c>
      <c r="AW155" s="1">
        <f>+SUM(MIT_InfraMR[[#This Row],[B.03.1 - Parque de Coches Motores Motrices Remolcados]:[B.03.3 - Parque de Coches Motores Motrices Cabina]])</f>
        <v>4</v>
      </c>
      <c r="AX155" s="1">
        <v>29</v>
      </c>
      <c r="AY155" s="1">
        <v>4</v>
      </c>
      <c r="AZ155" s="1">
        <v>0</v>
      </c>
      <c r="BA155" s="1">
        <v>14</v>
      </c>
      <c r="BB155" s="1">
        <v>0</v>
      </c>
      <c r="BC155" s="1">
        <f t="shared" si="23"/>
        <v>47</v>
      </c>
      <c r="BD155" s="1">
        <v>0</v>
      </c>
      <c r="BE155" s="1">
        <v>5</v>
      </c>
      <c r="BF155" s="16">
        <v>1676</v>
      </c>
    </row>
    <row r="156" spans="1:58">
      <c r="A156" s="1">
        <v>2005</v>
      </c>
      <c r="B156" s="1" t="s">
        <v>125</v>
      </c>
      <c r="C156" s="12">
        <v>54.8</v>
      </c>
      <c r="D156" s="12">
        <v>77.59</v>
      </c>
      <c r="E156" s="12">
        <v>0</v>
      </c>
      <c r="F156" s="12">
        <v>52.57</v>
      </c>
      <c r="G156" s="12">
        <f t="shared" si="16"/>
        <v>184.95999999999998</v>
      </c>
      <c r="H156" s="12">
        <f>+MIT_InfraMR[[#This Row],[Total Líneas de Explotación ]]</f>
        <v>184.95999999999998</v>
      </c>
      <c r="I156" s="12">
        <v>196.96800000000002</v>
      </c>
      <c r="J156" s="12">
        <v>209.97</v>
      </c>
      <c r="K156" s="12">
        <v>12.2</v>
      </c>
      <c r="L156" s="12">
        <v>116.54</v>
      </c>
      <c r="M156" s="12">
        <v>8</v>
      </c>
      <c r="N156" s="12">
        <f>+MIT_InfraMR[[#This Row],[A.03.1 -  Longitud de Vías de Explotación No Electrificadas Troncales y Ramales (vía principal) (km)]]+MIT_InfraMR[[#This Row],[A.04.1 -  Longitud de Vías de Explotación Electrificadas Troncales y Ramales (vía principal) (km)]]</f>
        <v>326.51</v>
      </c>
      <c r="O156" s="12">
        <f>+MIT_InfraMR[[#This Row],[Total Vías (excluido Auxiliares)]]</f>
        <v>326.51</v>
      </c>
      <c r="P156" s="1">
        <v>40</v>
      </c>
      <c r="Q156" s="1">
        <v>15</v>
      </c>
      <c r="R156" s="1">
        <v>1</v>
      </c>
      <c r="S156" s="1">
        <f t="shared" si="17"/>
        <v>56</v>
      </c>
      <c r="T156" s="1">
        <v>38</v>
      </c>
      <c r="U156" s="1">
        <v>82</v>
      </c>
      <c r="V156" s="1">
        <v>0</v>
      </c>
      <c r="W156" s="1">
        <v>15</v>
      </c>
      <c r="X156" s="1">
        <v>2</v>
      </c>
      <c r="Y156" s="1">
        <f t="shared" si="18"/>
        <v>137</v>
      </c>
      <c r="Z156" s="1">
        <v>35</v>
      </c>
      <c r="AA156" s="1">
        <v>18</v>
      </c>
      <c r="AB156" s="1">
        <f>+MIT_InfraMR[[#This Row],[Total Pasos Vehiculares a Nivel]]</f>
        <v>137</v>
      </c>
      <c r="AC156" s="1">
        <f t="shared" si="19"/>
        <v>190</v>
      </c>
      <c r="AD156" s="1">
        <v>10</v>
      </c>
      <c r="AE156" s="1">
        <v>21</v>
      </c>
      <c r="AF156" s="1">
        <v>107</v>
      </c>
      <c r="AG156" s="1">
        <f t="shared" si="20"/>
        <v>138</v>
      </c>
      <c r="AH156" s="12">
        <v>46</v>
      </c>
      <c r="AI156" s="12">
        <v>0</v>
      </c>
      <c r="AJ156" s="12">
        <v>133</v>
      </c>
      <c r="AK156" s="12">
        <f t="shared" si="21"/>
        <v>179</v>
      </c>
      <c r="AL156" s="1">
        <v>0</v>
      </c>
      <c r="AM156" s="1">
        <v>18</v>
      </c>
      <c r="AN156" s="1">
        <v>0</v>
      </c>
      <c r="AO156" s="1">
        <f t="shared" si="22"/>
        <v>18</v>
      </c>
      <c r="AP156" s="1">
        <v>285</v>
      </c>
      <c r="AQ156" s="1">
        <v>60</v>
      </c>
      <c r="AR156" s="1">
        <v>0</v>
      </c>
      <c r="AS156" s="1">
        <f>+SUM(MIT_InfraMR[[#This Row],[B.02.1 - Parque de Coches Eléctricos Motrices]:[B.02.3 - Parque de Coches Eléctricos Motrices Tipo R]])</f>
        <v>345</v>
      </c>
      <c r="AT156" s="1">
        <v>0</v>
      </c>
      <c r="AU156" s="1">
        <v>2</v>
      </c>
      <c r="AV156" s="1">
        <v>2</v>
      </c>
      <c r="AW156" s="1">
        <f>+SUM(MIT_InfraMR[[#This Row],[B.03.1 - Parque de Coches Motores Motrices Remolcados]:[B.03.3 - Parque de Coches Motores Motrices Cabina]])</f>
        <v>4</v>
      </c>
      <c r="AX156" s="1">
        <v>29</v>
      </c>
      <c r="AY156" s="1">
        <v>4</v>
      </c>
      <c r="AZ156" s="1">
        <v>0</v>
      </c>
      <c r="BA156" s="1">
        <v>14</v>
      </c>
      <c r="BB156" s="1">
        <v>0</v>
      </c>
      <c r="BC156" s="1">
        <f t="shared" si="23"/>
        <v>47</v>
      </c>
      <c r="BD156" s="1">
        <v>0</v>
      </c>
      <c r="BE156" s="1">
        <v>5</v>
      </c>
      <c r="BF156" s="16">
        <v>1676</v>
      </c>
    </row>
    <row r="157" spans="1:58">
      <c r="A157" s="1">
        <v>2005</v>
      </c>
      <c r="B157" s="1" t="s">
        <v>126</v>
      </c>
      <c r="C157" s="12">
        <v>54.8</v>
      </c>
      <c r="D157" s="12">
        <v>77.59</v>
      </c>
      <c r="E157" s="12">
        <v>0</v>
      </c>
      <c r="F157" s="12">
        <v>52.57</v>
      </c>
      <c r="G157" s="12">
        <f t="shared" si="16"/>
        <v>184.95999999999998</v>
      </c>
      <c r="H157" s="12">
        <f>+MIT_InfraMR[[#This Row],[Total Líneas de Explotación ]]</f>
        <v>184.95999999999998</v>
      </c>
      <c r="I157" s="12">
        <v>196.96800000000002</v>
      </c>
      <c r="J157" s="12">
        <v>209.97</v>
      </c>
      <c r="K157" s="12">
        <v>12.2</v>
      </c>
      <c r="L157" s="12">
        <v>116.54</v>
      </c>
      <c r="M157" s="12">
        <v>8</v>
      </c>
      <c r="N157" s="12">
        <f>+MIT_InfraMR[[#This Row],[A.03.1 -  Longitud de Vías de Explotación No Electrificadas Troncales y Ramales (vía principal) (km)]]+MIT_InfraMR[[#This Row],[A.04.1 -  Longitud de Vías de Explotación Electrificadas Troncales y Ramales (vía principal) (km)]]</f>
        <v>326.51</v>
      </c>
      <c r="O157" s="12">
        <f>+MIT_InfraMR[[#This Row],[Total Vías (excluido Auxiliares)]]</f>
        <v>326.51</v>
      </c>
      <c r="P157" s="1">
        <v>40</v>
      </c>
      <c r="Q157" s="1">
        <v>15</v>
      </c>
      <c r="R157" s="1">
        <v>1</v>
      </c>
      <c r="S157" s="1">
        <f t="shared" si="17"/>
        <v>56</v>
      </c>
      <c r="T157" s="1">
        <v>38</v>
      </c>
      <c r="U157" s="1">
        <v>82</v>
      </c>
      <c r="V157" s="1">
        <v>0</v>
      </c>
      <c r="W157" s="1">
        <v>15</v>
      </c>
      <c r="X157" s="1">
        <v>2</v>
      </c>
      <c r="Y157" s="1">
        <f t="shared" si="18"/>
        <v>137</v>
      </c>
      <c r="Z157" s="1">
        <v>35</v>
      </c>
      <c r="AA157" s="1">
        <v>18</v>
      </c>
      <c r="AB157" s="1">
        <f>+MIT_InfraMR[[#This Row],[Total Pasos Vehiculares a Nivel]]</f>
        <v>137</v>
      </c>
      <c r="AC157" s="1">
        <f t="shared" si="19"/>
        <v>190</v>
      </c>
      <c r="AD157" s="1">
        <v>10</v>
      </c>
      <c r="AE157" s="1">
        <v>21</v>
      </c>
      <c r="AF157" s="1">
        <v>107</v>
      </c>
      <c r="AG157" s="1">
        <f t="shared" si="20"/>
        <v>138</v>
      </c>
      <c r="AH157" s="12">
        <v>46</v>
      </c>
      <c r="AI157" s="12">
        <v>0</v>
      </c>
      <c r="AJ157" s="12">
        <v>133</v>
      </c>
      <c r="AK157" s="12">
        <f t="shared" si="21"/>
        <v>179</v>
      </c>
      <c r="AL157" s="1">
        <v>0</v>
      </c>
      <c r="AM157" s="1">
        <v>18</v>
      </c>
      <c r="AN157" s="1">
        <v>0</v>
      </c>
      <c r="AO157" s="1">
        <f t="shared" si="22"/>
        <v>18</v>
      </c>
      <c r="AP157" s="1">
        <v>285</v>
      </c>
      <c r="AQ157" s="1">
        <v>60</v>
      </c>
      <c r="AR157" s="1">
        <v>0</v>
      </c>
      <c r="AS157" s="1">
        <f>+SUM(MIT_InfraMR[[#This Row],[B.02.1 - Parque de Coches Eléctricos Motrices]:[B.02.3 - Parque de Coches Eléctricos Motrices Tipo R]])</f>
        <v>345</v>
      </c>
      <c r="AT157" s="1">
        <v>0</v>
      </c>
      <c r="AU157" s="1">
        <v>2</v>
      </c>
      <c r="AV157" s="1">
        <v>2</v>
      </c>
      <c r="AW157" s="1">
        <f>+SUM(MIT_InfraMR[[#This Row],[B.03.1 - Parque de Coches Motores Motrices Remolcados]:[B.03.3 - Parque de Coches Motores Motrices Cabina]])</f>
        <v>4</v>
      </c>
      <c r="AX157" s="1">
        <v>29</v>
      </c>
      <c r="AY157" s="1">
        <v>4</v>
      </c>
      <c r="AZ157" s="1">
        <v>0</v>
      </c>
      <c r="BA157" s="1">
        <v>14</v>
      </c>
      <c r="BB157" s="1">
        <v>0</v>
      </c>
      <c r="BC157" s="1">
        <f t="shared" si="23"/>
        <v>47</v>
      </c>
      <c r="BD157" s="1">
        <v>0</v>
      </c>
      <c r="BE157" s="1">
        <v>5</v>
      </c>
      <c r="BF157" s="16">
        <v>1676</v>
      </c>
    </row>
    <row r="158" spans="1:58">
      <c r="A158" s="1">
        <v>2006</v>
      </c>
      <c r="B158" s="1" t="s">
        <v>115</v>
      </c>
      <c r="C158" s="12">
        <v>54.8</v>
      </c>
      <c r="D158" s="12">
        <v>77.59</v>
      </c>
      <c r="E158" s="12">
        <v>0</v>
      </c>
      <c r="F158" s="12">
        <v>52.57</v>
      </c>
      <c r="G158" s="12">
        <f t="shared" si="16"/>
        <v>184.95999999999998</v>
      </c>
      <c r="H158" s="12">
        <f>+MIT_InfraMR[[#This Row],[Total Líneas de Explotación ]]</f>
        <v>184.95999999999998</v>
      </c>
      <c r="I158" s="12">
        <v>196.96800000000002</v>
      </c>
      <c r="J158" s="12">
        <v>209.97</v>
      </c>
      <c r="K158" s="12">
        <v>12.2</v>
      </c>
      <c r="L158" s="12">
        <v>116.54</v>
      </c>
      <c r="M158" s="12">
        <v>8</v>
      </c>
      <c r="N158" s="12">
        <f>+MIT_InfraMR[[#This Row],[A.03.1 -  Longitud de Vías de Explotación No Electrificadas Troncales y Ramales (vía principal) (km)]]+MIT_InfraMR[[#This Row],[A.04.1 -  Longitud de Vías de Explotación Electrificadas Troncales y Ramales (vía principal) (km)]]</f>
        <v>326.51</v>
      </c>
      <c r="O158" s="12">
        <f>+MIT_InfraMR[[#This Row],[Total Vías (excluido Auxiliares)]]</f>
        <v>326.51</v>
      </c>
      <c r="P158" s="1">
        <v>40</v>
      </c>
      <c r="Q158" s="1">
        <v>15</v>
      </c>
      <c r="R158" s="1">
        <v>1</v>
      </c>
      <c r="S158" s="1">
        <f t="shared" si="17"/>
        <v>56</v>
      </c>
      <c r="T158" s="1">
        <v>38</v>
      </c>
      <c r="U158" s="1">
        <v>82</v>
      </c>
      <c r="V158" s="1">
        <v>0</v>
      </c>
      <c r="W158" s="1">
        <v>15</v>
      </c>
      <c r="X158" s="1">
        <v>2</v>
      </c>
      <c r="Y158" s="1">
        <f t="shared" si="18"/>
        <v>137</v>
      </c>
      <c r="Z158" s="1">
        <v>35</v>
      </c>
      <c r="AA158" s="1">
        <v>18</v>
      </c>
      <c r="AB158" s="1">
        <f>+MIT_InfraMR[[#This Row],[Total Pasos Vehiculares a Nivel]]</f>
        <v>137</v>
      </c>
      <c r="AC158" s="1">
        <f t="shared" si="19"/>
        <v>190</v>
      </c>
      <c r="AD158" s="1">
        <v>10</v>
      </c>
      <c r="AE158" s="1">
        <v>21</v>
      </c>
      <c r="AF158" s="1">
        <v>107</v>
      </c>
      <c r="AG158" s="1">
        <f t="shared" si="20"/>
        <v>138</v>
      </c>
      <c r="AH158" s="12">
        <v>46</v>
      </c>
      <c r="AI158" s="12">
        <v>0</v>
      </c>
      <c r="AJ158" s="12">
        <v>133</v>
      </c>
      <c r="AK158" s="12">
        <f t="shared" si="21"/>
        <v>179</v>
      </c>
      <c r="AL158" s="1">
        <v>0</v>
      </c>
      <c r="AM158" s="1">
        <v>18</v>
      </c>
      <c r="AN158" s="1">
        <v>0</v>
      </c>
      <c r="AO158" s="1">
        <f t="shared" si="22"/>
        <v>18</v>
      </c>
      <c r="AP158" s="1">
        <v>285</v>
      </c>
      <c r="AQ158" s="1">
        <v>60</v>
      </c>
      <c r="AR158" s="1">
        <v>0</v>
      </c>
      <c r="AS158" s="1">
        <f>+SUM(MIT_InfraMR[[#This Row],[B.02.1 - Parque de Coches Eléctricos Motrices]:[B.02.3 - Parque de Coches Eléctricos Motrices Tipo R]])</f>
        <v>345</v>
      </c>
      <c r="AT158" s="1">
        <v>0</v>
      </c>
      <c r="AU158" s="1">
        <v>2</v>
      </c>
      <c r="AV158" s="1">
        <v>2</v>
      </c>
      <c r="AW158" s="1">
        <f>+SUM(MIT_InfraMR[[#This Row],[B.03.1 - Parque de Coches Motores Motrices Remolcados]:[B.03.3 - Parque de Coches Motores Motrices Cabina]])</f>
        <v>4</v>
      </c>
      <c r="AX158" s="1">
        <v>29</v>
      </c>
      <c r="AY158" s="1">
        <v>4</v>
      </c>
      <c r="AZ158" s="1">
        <v>0</v>
      </c>
      <c r="BA158" s="1">
        <v>14</v>
      </c>
      <c r="BB158" s="1">
        <v>0</v>
      </c>
      <c r="BC158" s="1">
        <f t="shared" si="23"/>
        <v>47</v>
      </c>
      <c r="BD158" s="1">
        <v>0</v>
      </c>
      <c r="BE158" s="1">
        <v>5</v>
      </c>
      <c r="BF158" s="16">
        <v>1676</v>
      </c>
    </row>
    <row r="159" spans="1:58">
      <c r="A159" s="1">
        <v>2006</v>
      </c>
      <c r="B159" s="1" t="s">
        <v>116</v>
      </c>
      <c r="C159" s="12">
        <v>54.8</v>
      </c>
      <c r="D159" s="12">
        <v>77.59</v>
      </c>
      <c r="E159" s="12">
        <v>0</v>
      </c>
      <c r="F159" s="12">
        <v>52.57</v>
      </c>
      <c r="G159" s="12">
        <f t="shared" si="16"/>
        <v>184.95999999999998</v>
      </c>
      <c r="H159" s="12">
        <f>+MIT_InfraMR[[#This Row],[Total Líneas de Explotación ]]</f>
        <v>184.95999999999998</v>
      </c>
      <c r="I159" s="12">
        <v>196.96800000000002</v>
      </c>
      <c r="J159" s="12">
        <v>209.97</v>
      </c>
      <c r="K159" s="12">
        <v>12.2</v>
      </c>
      <c r="L159" s="12">
        <v>116.54</v>
      </c>
      <c r="M159" s="12">
        <v>8</v>
      </c>
      <c r="N159" s="12">
        <f>+MIT_InfraMR[[#This Row],[A.03.1 -  Longitud de Vías de Explotación No Electrificadas Troncales y Ramales (vía principal) (km)]]+MIT_InfraMR[[#This Row],[A.04.1 -  Longitud de Vías de Explotación Electrificadas Troncales y Ramales (vía principal) (km)]]</f>
        <v>326.51</v>
      </c>
      <c r="O159" s="12">
        <f>+MIT_InfraMR[[#This Row],[Total Vías (excluido Auxiliares)]]</f>
        <v>326.51</v>
      </c>
      <c r="P159" s="1">
        <v>40</v>
      </c>
      <c r="Q159" s="1">
        <v>15</v>
      </c>
      <c r="R159" s="1">
        <v>1</v>
      </c>
      <c r="S159" s="1">
        <f t="shared" si="17"/>
        <v>56</v>
      </c>
      <c r="T159" s="1">
        <v>38</v>
      </c>
      <c r="U159" s="1">
        <v>82</v>
      </c>
      <c r="V159" s="1">
        <v>0</v>
      </c>
      <c r="W159" s="1">
        <v>15</v>
      </c>
      <c r="X159" s="1">
        <v>2</v>
      </c>
      <c r="Y159" s="1">
        <f t="shared" si="18"/>
        <v>137</v>
      </c>
      <c r="Z159" s="1">
        <v>35</v>
      </c>
      <c r="AA159" s="1">
        <v>18</v>
      </c>
      <c r="AB159" s="1">
        <f>+MIT_InfraMR[[#This Row],[Total Pasos Vehiculares a Nivel]]</f>
        <v>137</v>
      </c>
      <c r="AC159" s="1">
        <f t="shared" si="19"/>
        <v>190</v>
      </c>
      <c r="AD159" s="1">
        <v>10</v>
      </c>
      <c r="AE159" s="1">
        <v>21</v>
      </c>
      <c r="AF159" s="1">
        <v>107</v>
      </c>
      <c r="AG159" s="1">
        <f t="shared" si="20"/>
        <v>138</v>
      </c>
      <c r="AH159" s="12">
        <v>46</v>
      </c>
      <c r="AI159" s="12">
        <v>0</v>
      </c>
      <c r="AJ159" s="12">
        <v>133</v>
      </c>
      <c r="AK159" s="12">
        <f t="shared" si="21"/>
        <v>179</v>
      </c>
      <c r="AL159" s="1">
        <v>0</v>
      </c>
      <c r="AM159" s="1">
        <v>18</v>
      </c>
      <c r="AN159" s="1">
        <v>0</v>
      </c>
      <c r="AO159" s="1">
        <f t="shared" si="22"/>
        <v>18</v>
      </c>
      <c r="AP159" s="1">
        <v>285</v>
      </c>
      <c r="AQ159" s="1">
        <v>60</v>
      </c>
      <c r="AR159" s="1">
        <v>0</v>
      </c>
      <c r="AS159" s="1">
        <f>+SUM(MIT_InfraMR[[#This Row],[B.02.1 - Parque de Coches Eléctricos Motrices]:[B.02.3 - Parque de Coches Eléctricos Motrices Tipo R]])</f>
        <v>345</v>
      </c>
      <c r="AT159" s="1">
        <v>0</v>
      </c>
      <c r="AU159" s="1">
        <v>2</v>
      </c>
      <c r="AV159" s="1">
        <v>2</v>
      </c>
      <c r="AW159" s="1">
        <f>+SUM(MIT_InfraMR[[#This Row],[B.03.1 - Parque de Coches Motores Motrices Remolcados]:[B.03.3 - Parque de Coches Motores Motrices Cabina]])</f>
        <v>4</v>
      </c>
      <c r="AX159" s="1">
        <v>29</v>
      </c>
      <c r="AY159" s="1">
        <v>4</v>
      </c>
      <c r="AZ159" s="1">
        <v>0</v>
      </c>
      <c r="BA159" s="1">
        <v>14</v>
      </c>
      <c r="BB159" s="1">
        <v>0</v>
      </c>
      <c r="BC159" s="1">
        <f t="shared" si="23"/>
        <v>47</v>
      </c>
      <c r="BD159" s="1">
        <v>0</v>
      </c>
      <c r="BE159" s="1">
        <v>5</v>
      </c>
      <c r="BF159" s="16">
        <v>1676</v>
      </c>
    </row>
    <row r="160" spans="1:58">
      <c r="A160" s="1">
        <v>2006</v>
      </c>
      <c r="B160" s="1" t="s">
        <v>117</v>
      </c>
      <c r="C160" s="12">
        <v>54.8</v>
      </c>
      <c r="D160" s="12">
        <v>77.59</v>
      </c>
      <c r="E160" s="12">
        <v>0</v>
      </c>
      <c r="F160" s="12">
        <v>52.57</v>
      </c>
      <c r="G160" s="12">
        <f t="shared" si="16"/>
        <v>184.95999999999998</v>
      </c>
      <c r="H160" s="12">
        <f>+MIT_InfraMR[[#This Row],[Total Líneas de Explotación ]]</f>
        <v>184.95999999999998</v>
      </c>
      <c r="I160" s="12">
        <v>196.96800000000002</v>
      </c>
      <c r="J160" s="12">
        <v>209.97</v>
      </c>
      <c r="K160" s="12">
        <v>12.2</v>
      </c>
      <c r="L160" s="12">
        <v>116.54</v>
      </c>
      <c r="M160" s="12">
        <v>8</v>
      </c>
      <c r="N160" s="12">
        <f>+MIT_InfraMR[[#This Row],[A.03.1 -  Longitud de Vías de Explotación No Electrificadas Troncales y Ramales (vía principal) (km)]]+MIT_InfraMR[[#This Row],[A.04.1 -  Longitud de Vías de Explotación Electrificadas Troncales y Ramales (vía principal) (km)]]</f>
        <v>326.51</v>
      </c>
      <c r="O160" s="12">
        <f>+MIT_InfraMR[[#This Row],[Total Vías (excluido Auxiliares)]]</f>
        <v>326.51</v>
      </c>
      <c r="P160" s="1">
        <v>40</v>
      </c>
      <c r="Q160" s="1">
        <v>15</v>
      </c>
      <c r="R160" s="1">
        <v>1</v>
      </c>
      <c r="S160" s="1">
        <f t="shared" si="17"/>
        <v>56</v>
      </c>
      <c r="T160" s="1">
        <v>38</v>
      </c>
      <c r="U160" s="1">
        <v>82</v>
      </c>
      <c r="V160" s="1">
        <v>0</v>
      </c>
      <c r="W160" s="1">
        <v>15</v>
      </c>
      <c r="X160" s="1">
        <v>2</v>
      </c>
      <c r="Y160" s="1">
        <f t="shared" si="18"/>
        <v>137</v>
      </c>
      <c r="Z160" s="1">
        <v>35</v>
      </c>
      <c r="AA160" s="1">
        <v>18</v>
      </c>
      <c r="AB160" s="1">
        <f>+MIT_InfraMR[[#This Row],[Total Pasos Vehiculares a Nivel]]</f>
        <v>137</v>
      </c>
      <c r="AC160" s="1">
        <f t="shared" si="19"/>
        <v>190</v>
      </c>
      <c r="AD160" s="1">
        <v>10</v>
      </c>
      <c r="AE160" s="1">
        <v>21</v>
      </c>
      <c r="AF160" s="1">
        <v>107</v>
      </c>
      <c r="AG160" s="1">
        <f t="shared" si="20"/>
        <v>138</v>
      </c>
      <c r="AH160" s="12">
        <v>46</v>
      </c>
      <c r="AI160" s="12">
        <v>0</v>
      </c>
      <c r="AJ160" s="12">
        <v>133</v>
      </c>
      <c r="AK160" s="12">
        <f t="shared" si="21"/>
        <v>179</v>
      </c>
      <c r="AL160" s="1">
        <v>0</v>
      </c>
      <c r="AM160" s="1">
        <v>18</v>
      </c>
      <c r="AN160" s="1">
        <v>0</v>
      </c>
      <c r="AO160" s="1">
        <f t="shared" si="22"/>
        <v>18</v>
      </c>
      <c r="AP160" s="1">
        <v>285</v>
      </c>
      <c r="AQ160" s="1">
        <v>60</v>
      </c>
      <c r="AR160" s="1">
        <v>0</v>
      </c>
      <c r="AS160" s="1">
        <f>+SUM(MIT_InfraMR[[#This Row],[B.02.1 - Parque de Coches Eléctricos Motrices]:[B.02.3 - Parque de Coches Eléctricos Motrices Tipo R]])</f>
        <v>345</v>
      </c>
      <c r="AT160" s="1">
        <v>0</v>
      </c>
      <c r="AU160" s="1">
        <v>2</v>
      </c>
      <c r="AV160" s="1">
        <v>2</v>
      </c>
      <c r="AW160" s="1">
        <f>+SUM(MIT_InfraMR[[#This Row],[B.03.1 - Parque de Coches Motores Motrices Remolcados]:[B.03.3 - Parque de Coches Motores Motrices Cabina]])</f>
        <v>4</v>
      </c>
      <c r="AX160" s="1">
        <v>29</v>
      </c>
      <c r="AY160" s="1">
        <v>4</v>
      </c>
      <c r="AZ160" s="1">
        <v>0</v>
      </c>
      <c r="BA160" s="1">
        <v>14</v>
      </c>
      <c r="BB160" s="1">
        <v>0</v>
      </c>
      <c r="BC160" s="1">
        <f t="shared" si="23"/>
        <v>47</v>
      </c>
      <c r="BD160" s="1">
        <v>0</v>
      </c>
      <c r="BE160" s="1">
        <v>5</v>
      </c>
      <c r="BF160" s="16">
        <v>1676</v>
      </c>
    </row>
    <row r="161" spans="1:58">
      <c r="A161" s="1">
        <v>2006</v>
      </c>
      <c r="B161" s="1" t="s">
        <v>118</v>
      </c>
      <c r="C161" s="12">
        <v>54.8</v>
      </c>
      <c r="D161" s="12">
        <v>77.59</v>
      </c>
      <c r="E161" s="12">
        <v>0</v>
      </c>
      <c r="F161" s="12">
        <v>52.57</v>
      </c>
      <c r="G161" s="12">
        <f t="shared" si="16"/>
        <v>184.95999999999998</v>
      </c>
      <c r="H161" s="12">
        <f>+MIT_InfraMR[[#This Row],[Total Líneas de Explotación ]]</f>
        <v>184.95999999999998</v>
      </c>
      <c r="I161" s="12">
        <v>196.96800000000002</v>
      </c>
      <c r="J161" s="12">
        <v>209.97</v>
      </c>
      <c r="K161" s="12">
        <v>12.2</v>
      </c>
      <c r="L161" s="12">
        <v>116.54</v>
      </c>
      <c r="M161" s="12">
        <v>8</v>
      </c>
      <c r="N161" s="12">
        <f>+MIT_InfraMR[[#This Row],[A.03.1 -  Longitud de Vías de Explotación No Electrificadas Troncales y Ramales (vía principal) (km)]]+MIT_InfraMR[[#This Row],[A.04.1 -  Longitud de Vías de Explotación Electrificadas Troncales y Ramales (vía principal) (km)]]</f>
        <v>326.51</v>
      </c>
      <c r="O161" s="12">
        <f>+MIT_InfraMR[[#This Row],[Total Vías (excluido Auxiliares)]]</f>
        <v>326.51</v>
      </c>
      <c r="P161" s="1">
        <v>40</v>
      </c>
      <c r="Q161" s="1">
        <v>15</v>
      </c>
      <c r="R161" s="1">
        <v>1</v>
      </c>
      <c r="S161" s="1">
        <f t="shared" si="17"/>
        <v>56</v>
      </c>
      <c r="T161" s="1">
        <v>38</v>
      </c>
      <c r="U161" s="1">
        <v>82</v>
      </c>
      <c r="V161" s="1">
        <v>0</v>
      </c>
      <c r="W161" s="1">
        <v>15</v>
      </c>
      <c r="X161" s="1">
        <v>2</v>
      </c>
      <c r="Y161" s="1">
        <f t="shared" si="18"/>
        <v>137</v>
      </c>
      <c r="Z161" s="1">
        <v>35</v>
      </c>
      <c r="AA161" s="1">
        <v>18</v>
      </c>
      <c r="AB161" s="1">
        <f>+MIT_InfraMR[[#This Row],[Total Pasos Vehiculares a Nivel]]</f>
        <v>137</v>
      </c>
      <c r="AC161" s="1">
        <f t="shared" si="19"/>
        <v>190</v>
      </c>
      <c r="AD161" s="1">
        <v>10</v>
      </c>
      <c r="AE161" s="1">
        <v>21</v>
      </c>
      <c r="AF161" s="1">
        <v>107</v>
      </c>
      <c r="AG161" s="1">
        <f t="shared" si="20"/>
        <v>138</v>
      </c>
      <c r="AH161" s="12">
        <v>46</v>
      </c>
      <c r="AI161" s="12">
        <v>0</v>
      </c>
      <c r="AJ161" s="12">
        <v>133</v>
      </c>
      <c r="AK161" s="12">
        <f t="shared" si="21"/>
        <v>179</v>
      </c>
      <c r="AL161" s="1">
        <v>0</v>
      </c>
      <c r="AM161" s="1">
        <v>18</v>
      </c>
      <c r="AN161" s="1">
        <v>0</v>
      </c>
      <c r="AO161" s="1">
        <f t="shared" si="22"/>
        <v>18</v>
      </c>
      <c r="AP161" s="1">
        <v>285</v>
      </c>
      <c r="AQ161" s="1">
        <v>60</v>
      </c>
      <c r="AR161" s="1">
        <v>0</v>
      </c>
      <c r="AS161" s="1">
        <f>+SUM(MIT_InfraMR[[#This Row],[B.02.1 - Parque de Coches Eléctricos Motrices]:[B.02.3 - Parque de Coches Eléctricos Motrices Tipo R]])</f>
        <v>345</v>
      </c>
      <c r="AT161" s="1">
        <v>0</v>
      </c>
      <c r="AU161" s="1">
        <v>2</v>
      </c>
      <c r="AV161" s="1">
        <v>2</v>
      </c>
      <c r="AW161" s="1">
        <f>+SUM(MIT_InfraMR[[#This Row],[B.03.1 - Parque de Coches Motores Motrices Remolcados]:[B.03.3 - Parque de Coches Motores Motrices Cabina]])</f>
        <v>4</v>
      </c>
      <c r="AX161" s="1">
        <v>29</v>
      </c>
      <c r="AY161" s="1">
        <v>4</v>
      </c>
      <c r="AZ161" s="1">
        <v>0</v>
      </c>
      <c r="BA161" s="1">
        <v>14</v>
      </c>
      <c r="BB161" s="1">
        <v>0</v>
      </c>
      <c r="BC161" s="1">
        <f t="shared" si="23"/>
        <v>47</v>
      </c>
      <c r="BD161" s="1">
        <v>0</v>
      </c>
      <c r="BE161" s="1">
        <v>5</v>
      </c>
      <c r="BF161" s="16">
        <v>1676</v>
      </c>
    </row>
    <row r="162" spans="1:58">
      <c r="A162" s="1">
        <v>2006</v>
      </c>
      <c r="B162" s="1" t="s">
        <v>119</v>
      </c>
      <c r="C162" s="12">
        <v>54.8</v>
      </c>
      <c r="D162" s="12">
        <v>77.59</v>
      </c>
      <c r="E162" s="12">
        <v>0</v>
      </c>
      <c r="F162" s="12">
        <v>52.57</v>
      </c>
      <c r="G162" s="12">
        <f t="shared" si="16"/>
        <v>184.95999999999998</v>
      </c>
      <c r="H162" s="12">
        <f>+MIT_InfraMR[[#This Row],[Total Líneas de Explotación ]]</f>
        <v>184.95999999999998</v>
      </c>
      <c r="I162" s="12">
        <v>196.96800000000002</v>
      </c>
      <c r="J162" s="12">
        <v>209.97</v>
      </c>
      <c r="K162" s="12">
        <v>12.2</v>
      </c>
      <c r="L162" s="12">
        <v>116.54</v>
      </c>
      <c r="M162" s="12">
        <v>8</v>
      </c>
      <c r="N162" s="12">
        <f>+MIT_InfraMR[[#This Row],[A.03.1 -  Longitud de Vías de Explotación No Electrificadas Troncales y Ramales (vía principal) (km)]]+MIT_InfraMR[[#This Row],[A.04.1 -  Longitud de Vías de Explotación Electrificadas Troncales y Ramales (vía principal) (km)]]</f>
        <v>326.51</v>
      </c>
      <c r="O162" s="12">
        <f>+MIT_InfraMR[[#This Row],[Total Vías (excluido Auxiliares)]]</f>
        <v>326.51</v>
      </c>
      <c r="P162" s="1">
        <v>40</v>
      </c>
      <c r="Q162" s="1">
        <v>15</v>
      </c>
      <c r="R162" s="1">
        <v>1</v>
      </c>
      <c r="S162" s="1">
        <f t="shared" si="17"/>
        <v>56</v>
      </c>
      <c r="T162" s="1">
        <v>38</v>
      </c>
      <c r="U162" s="1">
        <v>82</v>
      </c>
      <c r="V162" s="1">
        <v>0</v>
      </c>
      <c r="W162" s="1">
        <v>15</v>
      </c>
      <c r="X162" s="1">
        <v>2</v>
      </c>
      <c r="Y162" s="1">
        <f t="shared" si="18"/>
        <v>137</v>
      </c>
      <c r="Z162" s="1">
        <v>35</v>
      </c>
      <c r="AA162" s="1">
        <v>18</v>
      </c>
      <c r="AB162" s="1">
        <f>+MIT_InfraMR[[#This Row],[Total Pasos Vehiculares a Nivel]]</f>
        <v>137</v>
      </c>
      <c r="AC162" s="1">
        <f t="shared" si="19"/>
        <v>190</v>
      </c>
      <c r="AD162" s="1">
        <v>10</v>
      </c>
      <c r="AE162" s="1">
        <v>21</v>
      </c>
      <c r="AF162" s="1">
        <v>107</v>
      </c>
      <c r="AG162" s="1">
        <f t="shared" si="20"/>
        <v>138</v>
      </c>
      <c r="AH162" s="12">
        <v>46</v>
      </c>
      <c r="AI162" s="12">
        <v>0</v>
      </c>
      <c r="AJ162" s="12">
        <v>133</v>
      </c>
      <c r="AK162" s="12">
        <f t="shared" si="21"/>
        <v>179</v>
      </c>
      <c r="AL162" s="1">
        <v>0</v>
      </c>
      <c r="AM162" s="1">
        <v>18</v>
      </c>
      <c r="AN162" s="1">
        <v>0</v>
      </c>
      <c r="AO162" s="1">
        <f t="shared" si="22"/>
        <v>18</v>
      </c>
      <c r="AP162" s="1">
        <v>285</v>
      </c>
      <c r="AQ162" s="1">
        <v>60</v>
      </c>
      <c r="AR162" s="1">
        <v>0</v>
      </c>
      <c r="AS162" s="1">
        <f>+SUM(MIT_InfraMR[[#This Row],[B.02.1 - Parque de Coches Eléctricos Motrices]:[B.02.3 - Parque de Coches Eléctricos Motrices Tipo R]])</f>
        <v>345</v>
      </c>
      <c r="AT162" s="1">
        <v>0</v>
      </c>
      <c r="AU162" s="1">
        <v>2</v>
      </c>
      <c r="AV162" s="1">
        <v>2</v>
      </c>
      <c r="AW162" s="1">
        <f>+SUM(MIT_InfraMR[[#This Row],[B.03.1 - Parque de Coches Motores Motrices Remolcados]:[B.03.3 - Parque de Coches Motores Motrices Cabina]])</f>
        <v>4</v>
      </c>
      <c r="AX162" s="1">
        <v>29</v>
      </c>
      <c r="AY162" s="1">
        <v>4</v>
      </c>
      <c r="AZ162" s="1">
        <v>0</v>
      </c>
      <c r="BA162" s="1">
        <v>14</v>
      </c>
      <c r="BB162" s="1">
        <v>0</v>
      </c>
      <c r="BC162" s="1">
        <f t="shared" si="23"/>
        <v>47</v>
      </c>
      <c r="BD162" s="1">
        <v>0</v>
      </c>
      <c r="BE162" s="1">
        <v>5</v>
      </c>
      <c r="BF162" s="16">
        <v>1676</v>
      </c>
    </row>
    <row r="163" spans="1:58">
      <c r="A163" s="1">
        <v>2006</v>
      </c>
      <c r="B163" s="1" t="s">
        <v>120</v>
      </c>
      <c r="C163" s="12">
        <v>54.8</v>
      </c>
      <c r="D163" s="12">
        <v>77.59</v>
      </c>
      <c r="E163" s="12">
        <v>0</v>
      </c>
      <c r="F163" s="12">
        <v>52.57</v>
      </c>
      <c r="G163" s="12">
        <f t="shared" si="16"/>
        <v>184.95999999999998</v>
      </c>
      <c r="H163" s="12">
        <f>+MIT_InfraMR[[#This Row],[Total Líneas de Explotación ]]</f>
        <v>184.95999999999998</v>
      </c>
      <c r="I163" s="12">
        <v>196.96800000000002</v>
      </c>
      <c r="J163" s="12">
        <v>209.97</v>
      </c>
      <c r="K163" s="12">
        <v>12.2</v>
      </c>
      <c r="L163" s="12">
        <v>116.54</v>
      </c>
      <c r="M163" s="12">
        <v>8</v>
      </c>
      <c r="N163" s="12">
        <f>+MIT_InfraMR[[#This Row],[A.03.1 -  Longitud de Vías de Explotación No Electrificadas Troncales y Ramales (vía principal) (km)]]+MIT_InfraMR[[#This Row],[A.04.1 -  Longitud de Vías de Explotación Electrificadas Troncales y Ramales (vía principal) (km)]]</f>
        <v>326.51</v>
      </c>
      <c r="O163" s="12">
        <f>+MIT_InfraMR[[#This Row],[Total Vías (excluido Auxiliares)]]</f>
        <v>326.51</v>
      </c>
      <c r="P163" s="1">
        <v>40</v>
      </c>
      <c r="Q163" s="1">
        <v>15</v>
      </c>
      <c r="R163" s="1">
        <v>1</v>
      </c>
      <c r="S163" s="1">
        <f t="shared" si="17"/>
        <v>56</v>
      </c>
      <c r="T163" s="1">
        <v>38</v>
      </c>
      <c r="U163" s="1">
        <v>82</v>
      </c>
      <c r="V163" s="1">
        <v>0</v>
      </c>
      <c r="W163" s="1">
        <v>15</v>
      </c>
      <c r="X163" s="1">
        <v>2</v>
      </c>
      <c r="Y163" s="1">
        <f t="shared" si="18"/>
        <v>137</v>
      </c>
      <c r="Z163" s="1">
        <v>35</v>
      </c>
      <c r="AA163" s="1">
        <v>18</v>
      </c>
      <c r="AB163" s="1">
        <f>+MIT_InfraMR[[#This Row],[Total Pasos Vehiculares a Nivel]]</f>
        <v>137</v>
      </c>
      <c r="AC163" s="1">
        <f t="shared" si="19"/>
        <v>190</v>
      </c>
      <c r="AD163" s="1">
        <v>10</v>
      </c>
      <c r="AE163" s="1">
        <v>21</v>
      </c>
      <c r="AF163" s="1">
        <v>107</v>
      </c>
      <c r="AG163" s="1">
        <f t="shared" si="20"/>
        <v>138</v>
      </c>
      <c r="AH163" s="12">
        <v>46</v>
      </c>
      <c r="AI163" s="12">
        <v>0</v>
      </c>
      <c r="AJ163" s="12">
        <v>133</v>
      </c>
      <c r="AK163" s="12">
        <f t="shared" si="21"/>
        <v>179</v>
      </c>
      <c r="AL163" s="1">
        <v>0</v>
      </c>
      <c r="AM163" s="1">
        <v>18</v>
      </c>
      <c r="AN163" s="1">
        <v>0</v>
      </c>
      <c r="AO163" s="1">
        <f t="shared" si="22"/>
        <v>18</v>
      </c>
      <c r="AP163" s="1">
        <v>285</v>
      </c>
      <c r="AQ163" s="1">
        <v>60</v>
      </c>
      <c r="AR163" s="1">
        <v>0</v>
      </c>
      <c r="AS163" s="1">
        <f>+SUM(MIT_InfraMR[[#This Row],[B.02.1 - Parque de Coches Eléctricos Motrices]:[B.02.3 - Parque de Coches Eléctricos Motrices Tipo R]])</f>
        <v>345</v>
      </c>
      <c r="AT163" s="1">
        <v>0</v>
      </c>
      <c r="AU163" s="1">
        <v>2</v>
      </c>
      <c r="AV163" s="1">
        <v>2</v>
      </c>
      <c r="AW163" s="1">
        <f>+SUM(MIT_InfraMR[[#This Row],[B.03.1 - Parque de Coches Motores Motrices Remolcados]:[B.03.3 - Parque de Coches Motores Motrices Cabina]])</f>
        <v>4</v>
      </c>
      <c r="AX163" s="1">
        <v>29</v>
      </c>
      <c r="AY163" s="1">
        <v>4</v>
      </c>
      <c r="AZ163" s="1">
        <v>0</v>
      </c>
      <c r="BA163" s="1">
        <v>14</v>
      </c>
      <c r="BB163" s="1">
        <v>0</v>
      </c>
      <c r="BC163" s="1">
        <f t="shared" si="23"/>
        <v>47</v>
      </c>
      <c r="BD163" s="1">
        <v>0</v>
      </c>
      <c r="BE163" s="1">
        <v>5</v>
      </c>
      <c r="BF163" s="16">
        <v>1676</v>
      </c>
    </row>
    <row r="164" spans="1:58">
      <c r="A164" s="1">
        <v>2006</v>
      </c>
      <c r="B164" s="1" t="s">
        <v>121</v>
      </c>
      <c r="C164" s="12">
        <v>54.8</v>
      </c>
      <c r="D164" s="12">
        <v>77.59</v>
      </c>
      <c r="E164" s="12">
        <v>0</v>
      </c>
      <c r="F164" s="12">
        <v>52.57</v>
      </c>
      <c r="G164" s="12">
        <f t="shared" si="16"/>
        <v>184.95999999999998</v>
      </c>
      <c r="H164" s="12">
        <f>+MIT_InfraMR[[#This Row],[Total Líneas de Explotación ]]</f>
        <v>184.95999999999998</v>
      </c>
      <c r="I164" s="12">
        <v>196.96800000000002</v>
      </c>
      <c r="J164" s="12">
        <v>209.97</v>
      </c>
      <c r="K164" s="12">
        <v>12.2</v>
      </c>
      <c r="L164" s="12">
        <v>116.54</v>
      </c>
      <c r="M164" s="12">
        <v>8</v>
      </c>
      <c r="N164" s="12">
        <f>+MIT_InfraMR[[#This Row],[A.03.1 -  Longitud de Vías de Explotación No Electrificadas Troncales y Ramales (vía principal) (km)]]+MIT_InfraMR[[#This Row],[A.04.1 -  Longitud de Vías de Explotación Electrificadas Troncales y Ramales (vía principal) (km)]]</f>
        <v>326.51</v>
      </c>
      <c r="O164" s="12">
        <f>+MIT_InfraMR[[#This Row],[Total Vías (excluido Auxiliares)]]</f>
        <v>326.51</v>
      </c>
      <c r="P164" s="1">
        <v>40</v>
      </c>
      <c r="Q164" s="1">
        <v>15</v>
      </c>
      <c r="R164" s="1">
        <v>1</v>
      </c>
      <c r="S164" s="1">
        <f t="shared" si="17"/>
        <v>56</v>
      </c>
      <c r="T164" s="1">
        <v>38</v>
      </c>
      <c r="U164" s="1">
        <v>82</v>
      </c>
      <c r="V164" s="1">
        <v>0</v>
      </c>
      <c r="W164" s="1">
        <v>15</v>
      </c>
      <c r="X164" s="1">
        <v>2</v>
      </c>
      <c r="Y164" s="1">
        <f t="shared" si="18"/>
        <v>137</v>
      </c>
      <c r="Z164" s="1">
        <v>35</v>
      </c>
      <c r="AA164" s="1">
        <v>18</v>
      </c>
      <c r="AB164" s="1">
        <f>+MIT_InfraMR[[#This Row],[Total Pasos Vehiculares a Nivel]]</f>
        <v>137</v>
      </c>
      <c r="AC164" s="1">
        <f t="shared" si="19"/>
        <v>190</v>
      </c>
      <c r="AD164" s="1">
        <v>10</v>
      </c>
      <c r="AE164" s="1">
        <v>21</v>
      </c>
      <c r="AF164" s="1">
        <v>107</v>
      </c>
      <c r="AG164" s="1">
        <f t="shared" si="20"/>
        <v>138</v>
      </c>
      <c r="AH164" s="12">
        <v>46</v>
      </c>
      <c r="AI164" s="12">
        <v>0</v>
      </c>
      <c r="AJ164" s="12">
        <v>133</v>
      </c>
      <c r="AK164" s="12">
        <f t="shared" si="21"/>
        <v>179</v>
      </c>
      <c r="AL164" s="1">
        <v>0</v>
      </c>
      <c r="AM164" s="1">
        <v>18</v>
      </c>
      <c r="AN164" s="1">
        <v>0</v>
      </c>
      <c r="AO164" s="1">
        <f t="shared" si="22"/>
        <v>18</v>
      </c>
      <c r="AP164" s="1">
        <v>285</v>
      </c>
      <c r="AQ164" s="1">
        <v>60</v>
      </c>
      <c r="AR164" s="1">
        <v>0</v>
      </c>
      <c r="AS164" s="1">
        <f>+SUM(MIT_InfraMR[[#This Row],[B.02.1 - Parque de Coches Eléctricos Motrices]:[B.02.3 - Parque de Coches Eléctricos Motrices Tipo R]])</f>
        <v>345</v>
      </c>
      <c r="AT164" s="1">
        <v>0</v>
      </c>
      <c r="AU164" s="1">
        <v>2</v>
      </c>
      <c r="AV164" s="1">
        <v>2</v>
      </c>
      <c r="AW164" s="1">
        <f>+SUM(MIT_InfraMR[[#This Row],[B.03.1 - Parque de Coches Motores Motrices Remolcados]:[B.03.3 - Parque de Coches Motores Motrices Cabina]])</f>
        <v>4</v>
      </c>
      <c r="AX164" s="1">
        <v>29</v>
      </c>
      <c r="AY164" s="1">
        <v>4</v>
      </c>
      <c r="AZ164" s="1">
        <v>0</v>
      </c>
      <c r="BA164" s="1">
        <v>14</v>
      </c>
      <c r="BB164" s="1">
        <v>0</v>
      </c>
      <c r="BC164" s="1">
        <f t="shared" si="23"/>
        <v>47</v>
      </c>
      <c r="BD164" s="1">
        <v>0</v>
      </c>
      <c r="BE164" s="1">
        <v>5</v>
      </c>
      <c r="BF164" s="16">
        <v>1676</v>
      </c>
    </row>
    <row r="165" spans="1:58">
      <c r="A165" s="1">
        <v>2006</v>
      </c>
      <c r="B165" s="1" t="s">
        <v>122</v>
      </c>
      <c r="C165" s="12">
        <v>54.8</v>
      </c>
      <c r="D165" s="12">
        <v>77.59</v>
      </c>
      <c r="E165" s="12">
        <v>0</v>
      </c>
      <c r="F165" s="12">
        <v>52.57</v>
      </c>
      <c r="G165" s="12">
        <f t="shared" si="16"/>
        <v>184.95999999999998</v>
      </c>
      <c r="H165" s="12">
        <f>+MIT_InfraMR[[#This Row],[Total Líneas de Explotación ]]</f>
        <v>184.95999999999998</v>
      </c>
      <c r="I165" s="12">
        <v>196.96800000000002</v>
      </c>
      <c r="J165" s="12">
        <v>209.97</v>
      </c>
      <c r="K165" s="12">
        <v>12.2</v>
      </c>
      <c r="L165" s="12">
        <v>116.54</v>
      </c>
      <c r="M165" s="12">
        <v>8</v>
      </c>
      <c r="N165" s="12">
        <f>+MIT_InfraMR[[#This Row],[A.03.1 -  Longitud de Vías de Explotación No Electrificadas Troncales y Ramales (vía principal) (km)]]+MIT_InfraMR[[#This Row],[A.04.1 -  Longitud de Vías de Explotación Electrificadas Troncales y Ramales (vía principal) (km)]]</f>
        <v>326.51</v>
      </c>
      <c r="O165" s="12">
        <f>+MIT_InfraMR[[#This Row],[Total Vías (excluido Auxiliares)]]</f>
        <v>326.51</v>
      </c>
      <c r="P165" s="1">
        <v>40</v>
      </c>
      <c r="Q165" s="1">
        <v>15</v>
      </c>
      <c r="R165" s="1">
        <v>1</v>
      </c>
      <c r="S165" s="1">
        <f t="shared" si="17"/>
        <v>56</v>
      </c>
      <c r="T165" s="1">
        <v>38</v>
      </c>
      <c r="U165" s="1">
        <v>82</v>
      </c>
      <c r="V165" s="1">
        <v>0</v>
      </c>
      <c r="W165" s="1">
        <v>15</v>
      </c>
      <c r="X165" s="1">
        <v>2</v>
      </c>
      <c r="Y165" s="1">
        <f t="shared" si="18"/>
        <v>137</v>
      </c>
      <c r="Z165" s="1">
        <v>35</v>
      </c>
      <c r="AA165" s="1">
        <v>18</v>
      </c>
      <c r="AB165" s="1">
        <f>+MIT_InfraMR[[#This Row],[Total Pasos Vehiculares a Nivel]]</f>
        <v>137</v>
      </c>
      <c r="AC165" s="1">
        <f t="shared" si="19"/>
        <v>190</v>
      </c>
      <c r="AD165" s="1">
        <v>10</v>
      </c>
      <c r="AE165" s="1">
        <v>21</v>
      </c>
      <c r="AF165" s="1">
        <v>107</v>
      </c>
      <c r="AG165" s="1">
        <f t="shared" si="20"/>
        <v>138</v>
      </c>
      <c r="AH165" s="12">
        <v>46</v>
      </c>
      <c r="AI165" s="12">
        <v>0</v>
      </c>
      <c r="AJ165" s="12">
        <v>133</v>
      </c>
      <c r="AK165" s="12">
        <f t="shared" si="21"/>
        <v>179</v>
      </c>
      <c r="AL165" s="1">
        <v>0</v>
      </c>
      <c r="AM165" s="1">
        <v>18</v>
      </c>
      <c r="AN165" s="1">
        <v>0</v>
      </c>
      <c r="AO165" s="1">
        <f t="shared" si="22"/>
        <v>18</v>
      </c>
      <c r="AP165" s="1">
        <v>285</v>
      </c>
      <c r="AQ165" s="1">
        <v>60</v>
      </c>
      <c r="AR165" s="1">
        <v>0</v>
      </c>
      <c r="AS165" s="1">
        <f>+SUM(MIT_InfraMR[[#This Row],[B.02.1 - Parque de Coches Eléctricos Motrices]:[B.02.3 - Parque de Coches Eléctricos Motrices Tipo R]])</f>
        <v>345</v>
      </c>
      <c r="AT165" s="1">
        <v>0</v>
      </c>
      <c r="AU165" s="1">
        <v>2</v>
      </c>
      <c r="AV165" s="1">
        <v>2</v>
      </c>
      <c r="AW165" s="1">
        <f>+SUM(MIT_InfraMR[[#This Row],[B.03.1 - Parque de Coches Motores Motrices Remolcados]:[B.03.3 - Parque de Coches Motores Motrices Cabina]])</f>
        <v>4</v>
      </c>
      <c r="AX165" s="1">
        <v>29</v>
      </c>
      <c r="AY165" s="1">
        <v>4</v>
      </c>
      <c r="AZ165" s="1">
        <v>0</v>
      </c>
      <c r="BA165" s="1">
        <v>14</v>
      </c>
      <c r="BB165" s="1">
        <v>0</v>
      </c>
      <c r="BC165" s="1">
        <f t="shared" si="23"/>
        <v>47</v>
      </c>
      <c r="BD165" s="1">
        <v>0</v>
      </c>
      <c r="BE165" s="1">
        <v>5</v>
      </c>
      <c r="BF165" s="16">
        <v>1676</v>
      </c>
    </row>
    <row r="166" spans="1:58">
      <c r="A166" s="1">
        <v>2006</v>
      </c>
      <c r="B166" s="1" t="s">
        <v>123</v>
      </c>
      <c r="C166" s="12">
        <v>54.8</v>
      </c>
      <c r="D166" s="12">
        <v>77.59</v>
      </c>
      <c r="E166" s="12">
        <v>0</v>
      </c>
      <c r="F166" s="12">
        <v>52.57</v>
      </c>
      <c r="G166" s="12">
        <f t="shared" si="16"/>
        <v>184.95999999999998</v>
      </c>
      <c r="H166" s="12">
        <f>+MIT_InfraMR[[#This Row],[Total Líneas de Explotación ]]</f>
        <v>184.95999999999998</v>
      </c>
      <c r="I166" s="12">
        <v>196.96800000000002</v>
      </c>
      <c r="J166" s="12">
        <v>209.97</v>
      </c>
      <c r="K166" s="12">
        <v>12.2</v>
      </c>
      <c r="L166" s="12">
        <v>116.54</v>
      </c>
      <c r="M166" s="12">
        <v>8</v>
      </c>
      <c r="N166" s="12">
        <f>+MIT_InfraMR[[#This Row],[A.03.1 -  Longitud de Vías de Explotación No Electrificadas Troncales y Ramales (vía principal) (km)]]+MIT_InfraMR[[#This Row],[A.04.1 -  Longitud de Vías de Explotación Electrificadas Troncales y Ramales (vía principal) (km)]]</f>
        <v>326.51</v>
      </c>
      <c r="O166" s="12">
        <f>+MIT_InfraMR[[#This Row],[Total Vías (excluido Auxiliares)]]</f>
        <v>326.51</v>
      </c>
      <c r="P166" s="1">
        <v>40</v>
      </c>
      <c r="Q166" s="1">
        <v>15</v>
      </c>
      <c r="R166" s="1">
        <v>1</v>
      </c>
      <c r="S166" s="1">
        <f t="shared" si="17"/>
        <v>56</v>
      </c>
      <c r="T166" s="1">
        <v>38</v>
      </c>
      <c r="U166" s="1">
        <v>82</v>
      </c>
      <c r="V166" s="1">
        <v>0</v>
      </c>
      <c r="W166" s="1">
        <v>15</v>
      </c>
      <c r="X166" s="1">
        <v>2</v>
      </c>
      <c r="Y166" s="1">
        <f t="shared" si="18"/>
        <v>137</v>
      </c>
      <c r="Z166" s="1">
        <v>35</v>
      </c>
      <c r="AA166" s="1">
        <v>18</v>
      </c>
      <c r="AB166" s="1">
        <f>+MIT_InfraMR[[#This Row],[Total Pasos Vehiculares a Nivel]]</f>
        <v>137</v>
      </c>
      <c r="AC166" s="1">
        <f t="shared" si="19"/>
        <v>190</v>
      </c>
      <c r="AD166" s="1">
        <v>10</v>
      </c>
      <c r="AE166" s="1">
        <v>21</v>
      </c>
      <c r="AF166" s="1">
        <v>107</v>
      </c>
      <c r="AG166" s="1">
        <f t="shared" si="20"/>
        <v>138</v>
      </c>
      <c r="AH166" s="12">
        <v>46</v>
      </c>
      <c r="AI166" s="12">
        <v>0</v>
      </c>
      <c r="AJ166" s="12">
        <v>133</v>
      </c>
      <c r="AK166" s="12">
        <f t="shared" si="21"/>
        <v>179</v>
      </c>
      <c r="AL166" s="1">
        <v>0</v>
      </c>
      <c r="AM166" s="1">
        <v>18</v>
      </c>
      <c r="AN166" s="1">
        <v>0</v>
      </c>
      <c r="AO166" s="1">
        <f t="shared" si="22"/>
        <v>18</v>
      </c>
      <c r="AP166" s="1">
        <v>285</v>
      </c>
      <c r="AQ166" s="1">
        <v>60</v>
      </c>
      <c r="AR166" s="1">
        <v>0</v>
      </c>
      <c r="AS166" s="1">
        <f>+SUM(MIT_InfraMR[[#This Row],[B.02.1 - Parque de Coches Eléctricos Motrices]:[B.02.3 - Parque de Coches Eléctricos Motrices Tipo R]])</f>
        <v>345</v>
      </c>
      <c r="AT166" s="1">
        <v>0</v>
      </c>
      <c r="AU166" s="1">
        <v>2</v>
      </c>
      <c r="AV166" s="1">
        <v>2</v>
      </c>
      <c r="AW166" s="1">
        <f>+SUM(MIT_InfraMR[[#This Row],[B.03.1 - Parque de Coches Motores Motrices Remolcados]:[B.03.3 - Parque de Coches Motores Motrices Cabina]])</f>
        <v>4</v>
      </c>
      <c r="AX166" s="1">
        <v>29</v>
      </c>
      <c r="AY166" s="1">
        <v>4</v>
      </c>
      <c r="AZ166" s="1">
        <v>0</v>
      </c>
      <c r="BA166" s="1">
        <v>14</v>
      </c>
      <c r="BB166" s="1">
        <v>0</v>
      </c>
      <c r="BC166" s="1">
        <f t="shared" si="23"/>
        <v>47</v>
      </c>
      <c r="BD166" s="1">
        <v>0</v>
      </c>
      <c r="BE166" s="1">
        <v>5</v>
      </c>
      <c r="BF166" s="16">
        <v>1676</v>
      </c>
    </row>
    <row r="167" spans="1:58">
      <c r="A167" s="1">
        <v>2006</v>
      </c>
      <c r="B167" s="1" t="s">
        <v>124</v>
      </c>
      <c r="C167" s="12">
        <v>54.8</v>
      </c>
      <c r="D167" s="12">
        <v>77.59</v>
      </c>
      <c r="E167" s="12">
        <v>0</v>
      </c>
      <c r="F167" s="12">
        <v>52.57</v>
      </c>
      <c r="G167" s="12">
        <f t="shared" si="16"/>
        <v>184.95999999999998</v>
      </c>
      <c r="H167" s="12">
        <f>+MIT_InfraMR[[#This Row],[Total Líneas de Explotación ]]</f>
        <v>184.95999999999998</v>
      </c>
      <c r="I167" s="12">
        <v>196.96800000000002</v>
      </c>
      <c r="J167" s="12">
        <v>209.97</v>
      </c>
      <c r="K167" s="12">
        <v>12.2</v>
      </c>
      <c r="L167" s="12">
        <v>116.54</v>
      </c>
      <c r="M167" s="12">
        <v>8</v>
      </c>
      <c r="N167" s="12">
        <f>+MIT_InfraMR[[#This Row],[A.03.1 -  Longitud de Vías de Explotación No Electrificadas Troncales y Ramales (vía principal) (km)]]+MIT_InfraMR[[#This Row],[A.04.1 -  Longitud de Vías de Explotación Electrificadas Troncales y Ramales (vía principal) (km)]]</f>
        <v>326.51</v>
      </c>
      <c r="O167" s="12">
        <f>+MIT_InfraMR[[#This Row],[Total Vías (excluido Auxiliares)]]</f>
        <v>326.51</v>
      </c>
      <c r="P167" s="1">
        <v>40</v>
      </c>
      <c r="Q167" s="1">
        <v>15</v>
      </c>
      <c r="R167" s="1">
        <v>1</v>
      </c>
      <c r="S167" s="1">
        <f t="shared" si="17"/>
        <v>56</v>
      </c>
      <c r="T167" s="1">
        <v>38</v>
      </c>
      <c r="U167" s="1">
        <v>82</v>
      </c>
      <c r="V167" s="1">
        <v>0</v>
      </c>
      <c r="W167" s="1">
        <v>15</v>
      </c>
      <c r="X167" s="1">
        <v>2</v>
      </c>
      <c r="Y167" s="1">
        <f t="shared" si="18"/>
        <v>137</v>
      </c>
      <c r="Z167" s="1">
        <v>35</v>
      </c>
      <c r="AA167" s="1">
        <v>18</v>
      </c>
      <c r="AB167" s="1">
        <f>+MIT_InfraMR[[#This Row],[Total Pasos Vehiculares a Nivel]]</f>
        <v>137</v>
      </c>
      <c r="AC167" s="1">
        <f t="shared" si="19"/>
        <v>190</v>
      </c>
      <c r="AD167" s="1">
        <v>10</v>
      </c>
      <c r="AE167" s="1">
        <v>21</v>
      </c>
      <c r="AF167" s="1">
        <v>107</v>
      </c>
      <c r="AG167" s="1">
        <f t="shared" si="20"/>
        <v>138</v>
      </c>
      <c r="AH167" s="12">
        <v>46</v>
      </c>
      <c r="AI167" s="12">
        <v>0</v>
      </c>
      <c r="AJ167" s="12">
        <v>133</v>
      </c>
      <c r="AK167" s="12">
        <f t="shared" si="21"/>
        <v>179</v>
      </c>
      <c r="AL167" s="1">
        <v>0</v>
      </c>
      <c r="AM167" s="1">
        <v>18</v>
      </c>
      <c r="AN167" s="1">
        <v>0</v>
      </c>
      <c r="AO167" s="1">
        <f t="shared" si="22"/>
        <v>18</v>
      </c>
      <c r="AP167" s="1">
        <v>285</v>
      </c>
      <c r="AQ167" s="1">
        <v>60</v>
      </c>
      <c r="AR167" s="1">
        <v>0</v>
      </c>
      <c r="AS167" s="1">
        <f>+SUM(MIT_InfraMR[[#This Row],[B.02.1 - Parque de Coches Eléctricos Motrices]:[B.02.3 - Parque de Coches Eléctricos Motrices Tipo R]])</f>
        <v>345</v>
      </c>
      <c r="AT167" s="1">
        <v>0</v>
      </c>
      <c r="AU167" s="1">
        <v>2</v>
      </c>
      <c r="AV167" s="1">
        <v>2</v>
      </c>
      <c r="AW167" s="1">
        <f>+SUM(MIT_InfraMR[[#This Row],[B.03.1 - Parque de Coches Motores Motrices Remolcados]:[B.03.3 - Parque de Coches Motores Motrices Cabina]])</f>
        <v>4</v>
      </c>
      <c r="AX167" s="1">
        <v>29</v>
      </c>
      <c r="AY167" s="1">
        <v>4</v>
      </c>
      <c r="AZ167" s="1">
        <v>0</v>
      </c>
      <c r="BA167" s="1">
        <v>14</v>
      </c>
      <c r="BB167" s="1">
        <v>0</v>
      </c>
      <c r="BC167" s="1">
        <f t="shared" si="23"/>
        <v>47</v>
      </c>
      <c r="BD167" s="1">
        <v>0</v>
      </c>
      <c r="BE167" s="1">
        <v>5</v>
      </c>
      <c r="BF167" s="16">
        <v>1676</v>
      </c>
    </row>
    <row r="168" spans="1:58">
      <c r="A168" s="1">
        <v>2006</v>
      </c>
      <c r="B168" s="1" t="s">
        <v>125</v>
      </c>
      <c r="C168" s="12">
        <v>54.8</v>
      </c>
      <c r="D168" s="12">
        <v>77.59</v>
      </c>
      <c r="E168" s="12">
        <v>0</v>
      </c>
      <c r="F168" s="12">
        <v>52.57</v>
      </c>
      <c r="G168" s="12">
        <f t="shared" si="16"/>
        <v>184.95999999999998</v>
      </c>
      <c r="H168" s="12">
        <f>+MIT_InfraMR[[#This Row],[Total Líneas de Explotación ]]</f>
        <v>184.95999999999998</v>
      </c>
      <c r="I168" s="12">
        <v>196.96800000000002</v>
      </c>
      <c r="J168" s="12">
        <v>209.97</v>
      </c>
      <c r="K168" s="12">
        <v>12.2</v>
      </c>
      <c r="L168" s="12">
        <v>116.54</v>
      </c>
      <c r="M168" s="12">
        <v>8</v>
      </c>
      <c r="N168" s="12">
        <f>+MIT_InfraMR[[#This Row],[A.03.1 -  Longitud de Vías de Explotación No Electrificadas Troncales y Ramales (vía principal) (km)]]+MIT_InfraMR[[#This Row],[A.04.1 -  Longitud de Vías de Explotación Electrificadas Troncales y Ramales (vía principal) (km)]]</f>
        <v>326.51</v>
      </c>
      <c r="O168" s="12">
        <f>+MIT_InfraMR[[#This Row],[Total Vías (excluido Auxiliares)]]</f>
        <v>326.51</v>
      </c>
      <c r="P168" s="1">
        <v>40</v>
      </c>
      <c r="Q168" s="1">
        <v>15</v>
      </c>
      <c r="R168" s="1">
        <v>1</v>
      </c>
      <c r="S168" s="1">
        <f t="shared" si="17"/>
        <v>56</v>
      </c>
      <c r="T168" s="1">
        <v>38</v>
      </c>
      <c r="U168" s="1">
        <v>82</v>
      </c>
      <c r="V168" s="1">
        <v>0</v>
      </c>
      <c r="W168" s="1">
        <v>15</v>
      </c>
      <c r="X168" s="1">
        <v>2</v>
      </c>
      <c r="Y168" s="1">
        <f t="shared" si="18"/>
        <v>137</v>
      </c>
      <c r="Z168" s="1">
        <v>35</v>
      </c>
      <c r="AA168" s="1">
        <v>18</v>
      </c>
      <c r="AB168" s="1">
        <f>+MIT_InfraMR[[#This Row],[Total Pasos Vehiculares a Nivel]]</f>
        <v>137</v>
      </c>
      <c r="AC168" s="1">
        <f t="shared" si="19"/>
        <v>190</v>
      </c>
      <c r="AD168" s="1">
        <v>10</v>
      </c>
      <c r="AE168" s="1">
        <v>21</v>
      </c>
      <c r="AF168" s="1">
        <v>107</v>
      </c>
      <c r="AG168" s="1">
        <f t="shared" si="20"/>
        <v>138</v>
      </c>
      <c r="AH168" s="12">
        <v>46</v>
      </c>
      <c r="AI168" s="12">
        <v>0</v>
      </c>
      <c r="AJ168" s="12">
        <v>133</v>
      </c>
      <c r="AK168" s="12">
        <f t="shared" si="21"/>
        <v>179</v>
      </c>
      <c r="AL168" s="1">
        <v>0</v>
      </c>
      <c r="AM168" s="1">
        <v>18</v>
      </c>
      <c r="AN168" s="1">
        <v>0</v>
      </c>
      <c r="AO168" s="1">
        <f t="shared" si="22"/>
        <v>18</v>
      </c>
      <c r="AP168" s="1">
        <v>285</v>
      </c>
      <c r="AQ168" s="1">
        <v>60</v>
      </c>
      <c r="AR168" s="1">
        <v>0</v>
      </c>
      <c r="AS168" s="1">
        <f>+SUM(MIT_InfraMR[[#This Row],[B.02.1 - Parque de Coches Eléctricos Motrices]:[B.02.3 - Parque de Coches Eléctricos Motrices Tipo R]])</f>
        <v>345</v>
      </c>
      <c r="AT168" s="1">
        <v>0</v>
      </c>
      <c r="AU168" s="1">
        <v>2</v>
      </c>
      <c r="AV168" s="1">
        <v>2</v>
      </c>
      <c r="AW168" s="1">
        <f>+SUM(MIT_InfraMR[[#This Row],[B.03.1 - Parque de Coches Motores Motrices Remolcados]:[B.03.3 - Parque de Coches Motores Motrices Cabina]])</f>
        <v>4</v>
      </c>
      <c r="AX168" s="1">
        <v>29</v>
      </c>
      <c r="AY168" s="1">
        <v>4</v>
      </c>
      <c r="AZ168" s="1">
        <v>0</v>
      </c>
      <c r="BA168" s="1">
        <v>14</v>
      </c>
      <c r="BB168" s="1">
        <v>0</v>
      </c>
      <c r="BC168" s="1">
        <f t="shared" si="23"/>
        <v>47</v>
      </c>
      <c r="BD168" s="1">
        <v>0</v>
      </c>
      <c r="BE168" s="1">
        <v>5</v>
      </c>
      <c r="BF168" s="16">
        <v>1676</v>
      </c>
    </row>
    <row r="169" spans="1:58">
      <c r="A169" s="1">
        <v>2006</v>
      </c>
      <c r="B169" s="1" t="s">
        <v>126</v>
      </c>
      <c r="C169" s="12">
        <v>54.8</v>
      </c>
      <c r="D169" s="12">
        <v>77.59</v>
      </c>
      <c r="E169" s="12">
        <v>0</v>
      </c>
      <c r="F169" s="12">
        <v>52.57</v>
      </c>
      <c r="G169" s="12">
        <f t="shared" si="16"/>
        <v>184.95999999999998</v>
      </c>
      <c r="H169" s="12">
        <f>+MIT_InfraMR[[#This Row],[Total Líneas de Explotación ]]</f>
        <v>184.95999999999998</v>
      </c>
      <c r="I169" s="12">
        <v>196.96800000000002</v>
      </c>
      <c r="J169" s="12">
        <v>209.97</v>
      </c>
      <c r="K169" s="12">
        <v>12.2</v>
      </c>
      <c r="L169" s="12">
        <v>116.54</v>
      </c>
      <c r="M169" s="12">
        <v>8</v>
      </c>
      <c r="N169" s="12">
        <f>+MIT_InfraMR[[#This Row],[A.03.1 -  Longitud de Vías de Explotación No Electrificadas Troncales y Ramales (vía principal) (km)]]+MIT_InfraMR[[#This Row],[A.04.1 -  Longitud de Vías de Explotación Electrificadas Troncales y Ramales (vía principal) (km)]]</f>
        <v>326.51</v>
      </c>
      <c r="O169" s="12">
        <f>+MIT_InfraMR[[#This Row],[Total Vías (excluido Auxiliares)]]</f>
        <v>326.51</v>
      </c>
      <c r="P169" s="1">
        <v>40</v>
      </c>
      <c r="Q169" s="1">
        <v>15</v>
      </c>
      <c r="R169" s="1">
        <v>1</v>
      </c>
      <c r="S169" s="1">
        <f t="shared" si="17"/>
        <v>56</v>
      </c>
      <c r="T169" s="1">
        <v>38</v>
      </c>
      <c r="U169" s="1">
        <v>82</v>
      </c>
      <c r="V169" s="1">
        <v>0</v>
      </c>
      <c r="W169" s="1">
        <v>15</v>
      </c>
      <c r="X169" s="1">
        <v>2</v>
      </c>
      <c r="Y169" s="1">
        <f t="shared" si="18"/>
        <v>137</v>
      </c>
      <c r="Z169" s="1">
        <v>35</v>
      </c>
      <c r="AA169" s="1">
        <v>18</v>
      </c>
      <c r="AB169" s="1">
        <f>+MIT_InfraMR[[#This Row],[Total Pasos Vehiculares a Nivel]]</f>
        <v>137</v>
      </c>
      <c r="AC169" s="1">
        <f t="shared" si="19"/>
        <v>190</v>
      </c>
      <c r="AD169" s="1">
        <v>10</v>
      </c>
      <c r="AE169" s="1">
        <v>21</v>
      </c>
      <c r="AF169" s="1">
        <v>107</v>
      </c>
      <c r="AG169" s="1">
        <f t="shared" si="20"/>
        <v>138</v>
      </c>
      <c r="AH169" s="12">
        <v>46</v>
      </c>
      <c r="AI169" s="12">
        <v>0</v>
      </c>
      <c r="AJ169" s="12">
        <v>133</v>
      </c>
      <c r="AK169" s="12">
        <f t="shared" si="21"/>
        <v>179</v>
      </c>
      <c r="AL169" s="1">
        <v>0</v>
      </c>
      <c r="AM169" s="1">
        <v>18</v>
      </c>
      <c r="AN169" s="1">
        <v>0</v>
      </c>
      <c r="AO169" s="1">
        <f t="shared" si="22"/>
        <v>18</v>
      </c>
      <c r="AP169" s="1">
        <v>285</v>
      </c>
      <c r="AQ169" s="1">
        <v>60</v>
      </c>
      <c r="AR169" s="1">
        <v>0</v>
      </c>
      <c r="AS169" s="1">
        <f>+SUM(MIT_InfraMR[[#This Row],[B.02.1 - Parque de Coches Eléctricos Motrices]:[B.02.3 - Parque de Coches Eléctricos Motrices Tipo R]])</f>
        <v>345</v>
      </c>
      <c r="AT169" s="1">
        <v>0</v>
      </c>
      <c r="AU169" s="1">
        <v>2</v>
      </c>
      <c r="AV169" s="1">
        <v>2</v>
      </c>
      <c r="AW169" s="1">
        <f>+SUM(MIT_InfraMR[[#This Row],[B.03.1 - Parque de Coches Motores Motrices Remolcados]:[B.03.3 - Parque de Coches Motores Motrices Cabina]])</f>
        <v>4</v>
      </c>
      <c r="AX169" s="1">
        <v>29</v>
      </c>
      <c r="AY169" s="1">
        <v>4</v>
      </c>
      <c r="AZ169" s="1">
        <v>0</v>
      </c>
      <c r="BA169" s="1">
        <v>14</v>
      </c>
      <c r="BB169" s="1">
        <v>0</v>
      </c>
      <c r="BC169" s="1">
        <f t="shared" si="23"/>
        <v>47</v>
      </c>
      <c r="BD169" s="1">
        <v>0</v>
      </c>
      <c r="BE169" s="1">
        <v>5</v>
      </c>
      <c r="BF169" s="16">
        <v>1676</v>
      </c>
    </row>
    <row r="170" spans="1:58">
      <c r="A170" s="1">
        <v>2007</v>
      </c>
      <c r="B170" s="1" t="s">
        <v>115</v>
      </c>
      <c r="C170" s="12">
        <v>54.8</v>
      </c>
      <c r="D170" s="12">
        <v>77.59</v>
      </c>
      <c r="E170" s="12">
        <v>0</v>
      </c>
      <c r="F170" s="12">
        <v>52.57</v>
      </c>
      <c r="G170" s="12">
        <f t="shared" si="16"/>
        <v>184.95999999999998</v>
      </c>
      <c r="H170" s="12">
        <f>+MIT_InfraMR[[#This Row],[Total Líneas de Explotación ]]</f>
        <v>184.95999999999998</v>
      </c>
      <c r="I170" s="12">
        <v>196.96800000000002</v>
      </c>
      <c r="J170" s="12">
        <v>209.97</v>
      </c>
      <c r="K170" s="12">
        <v>12.2</v>
      </c>
      <c r="L170" s="12">
        <v>116.54</v>
      </c>
      <c r="M170" s="12">
        <v>8</v>
      </c>
      <c r="N170" s="12">
        <f>+MIT_InfraMR[[#This Row],[A.03.1 -  Longitud de Vías de Explotación No Electrificadas Troncales y Ramales (vía principal) (km)]]+MIT_InfraMR[[#This Row],[A.04.1 -  Longitud de Vías de Explotación Electrificadas Troncales y Ramales (vía principal) (km)]]</f>
        <v>326.51</v>
      </c>
      <c r="O170" s="12">
        <f>+MIT_InfraMR[[#This Row],[Total Vías (excluido Auxiliares)]]</f>
        <v>326.51</v>
      </c>
      <c r="P170" s="1">
        <v>40</v>
      </c>
      <c r="Q170" s="1">
        <v>15</v>
      </c>
      <c r="R170" s="1">
        <v>1</v>
      </c>
      <c r="S170" s="1">
        <f t="shared" si="17"/>
        <v>56</v>
      </c>
      <c r="T170" s="1">
        <v>38</v>
      </c>
      <c r="U170" s="1">
        <v>82</v>
      </c>
      <c r="V170" s="1">
        <v>0</v>
      </c>
      <c r="W170" s="1">
        <v>15</v>
      </c>
      <c r="X170" s="1">
        <v>2</v>
      </c>
      <c r="Y170" s="1">
        <f t="shared" si="18"/>
        <v>137</v>
      </c>
      <c r="Z170" s="1">
        <v>35</v>
      </c>
      <c r="AA170" s="1">
        <v>18</v>
      </c>
      <c r="AB170" s="1">
        <f>+MIT_InfraMR[[#This Row],[Total Pasos Vehiculares a Nivel]]</f>
        <v>137</v>
      </c>
      <c r="AC170" s="1">
        <f t="shared" si="19"/>
        <v>190</v>
      </c>
      <c r="AD170" s="1">
        <v>10</v>
      </c>
      <c r="AE170" s="1">
        <v>21</v>
      </c>
      <c r="AF170" s="1">
        <v>107</v>
      </c>
      <c r="AG170" s="1">
        <f t="shared" si="20"/>
        <v>138</v>
      </c>
      <c r="AH170" s="12">
        <v>46</v>
      </c>
      <c r="AI170" s="12">
        <v>0</v>
      </c>
      <c r="AJ170" s="12">
        <v>133</v>
      </c>
      <c r="AK170" s="12">
        <f t="shared" si="21"/>
        <v>179</v>
      </c>
      <c r="AL170" s="1">
        <v>0</v>
      </c>
      <c r="AM170" s="1">
        <v>18</v>
      </c>
      <c r="AN170" s="1">
        <v>0</v>
      </c>
      <c r="AO170" s="1">
        <f t="shared" si="22"/>
        <v>18</v>
      </c>
      <c r="AP170" s="1">
        <v>285</v>
      </c>
      <c r="AQ170" s="1">
        <v>60</v>
      </c>
      <c r="AR170" s="1">
        <v>0</v>
      </c>
      <c r="AS170" s="1">
        <f>+SUM(MIT_InfraMR[[#This Row],[B.02.1 - Parque de Coches Eléctricos Motrices]:[B.02.3 - Parque de Coches Eléctricos Motrices Tipo R]])</f>
        <v>345</v>
      </c>
      <c r="AT170" s="1">
        <v>0</v>
      </c>
      <c r="AU170" s="1">
        <v>2</v>
      </c>
      <c r="AV170" s="1">
        <v>2</v>
      </c>
      <c r="AW170" s="1">
        <f>+SUM(MIT_InfraMR[[#This Row],[B.03.1 - Parque de Coches Motores Motrices Remolcados]:[B.03.3 - Parque de Coches Motores Motrices Cabina]])</f>
        <v>4</v>
      </c>
      <c r="AX170" s="1">
        <v>29</v>
      </c>
      <c r="AY170" s="1">
        <v>4</v>
      </c>
      <c r="AZ170" s="1">
        <v>0</v>
      </c>
      <c r="BA170" s="1">
        <v>14</v>
      </c>
      <c r="BB170" s="1">
        <v>0</v>
      </c>
      <c r="BC170" s="1">
        <f t="shared" si="23"/>
        <v>47</v>
      </c>
      <c r="BD170" s="1">
        <v>0</v>
      </c>
      <c r="BE170" s="1">
        <v>5</v>
      </c>
      <c r="BF170" s="16">
        <v>1676</v>
      </c>
    </row>
    <row r="171" spans="1:58">
      <c r="A171" s="1">
        <v>2007</v>
      </c>
      <c r="B171" s="1" t="s">
        <v>116</v>
      </c>
      <c r="C171" s="12">
        <v>54.8</v>
      </c>
      <c r="D171" s="12">
        <v>77.59</v>
      </c>
      <c r="E171" s="12">
        <v>0</v>
      </c>
      <c r="F171" s="12">
        <v>52.57</v>
      </c>
      <c r="G171" s="12">
        <f t="shared" si="16"/>
        <v>184.95999999999998</v>
      </c>
      <c r="H171" s="12">
        <f>+MIT_InfraMR[[#This Row],[Total Líneas de Explotación ]]</f>
        <v>184.95999999999998</v>
      </c>
      <c r="I171" s="12">
        <v>196.96800000000002</v>
      </c>
      <c r="J171" s="12">
        <v>209.97</v>
      </c>
      <c r="K171" s="12">
        <v>12.2</v>
      </c>
      <c r="L171" s="12">
        <v>116.54</v>
      </c>
      <c r="M171" s="12">
        <v>8</v>
      </c>
      <c r="N171" s="12">
        <f>+MIT_InfraMR[[#This Row],[A.03.1 -  Longitud de Vías de Explotación No Electrificadas Troncales y Ramales (vía principal) (km)]]+MIT_InfraMR[[#This Row],[A.04.1 -  Longitud de Vías de Explotación Electrificadas Troncales y Ramales (vía principal) (km)]]</f>
        <v>326.51</v>
      </c>
      <c r="O171" s="12">
        <f>+MIT_InfraMR[[#This Row],[Total Vías (excluido Auxiliares)]]</f>
        <v>326.51</v>
      </c>
      <c r="P171" s="1">
        <v>40</v>
      </c>
      <c r="Q171" s="1">
        <v>15</v>
      </c>
      <c r="R171" s="1">
        <v>1</v>
      </c>
      <c r="S171" s="1">
        <f t="shared" si="17"/>
        <v>56</v>
      </c>
      <c r="T171" s="1">
        <v>38</v>
      </c>
      <c r="U171" s="1">
        <v>82</v>
      </c>
      <c r="V171" s="1">
        <v>0</v>
      </c>
      <c r="W171" s="1">
        <v>15</v>
      </c>
      <c r="X171" s="1">
        <v>2</v>
      </c>
      <c r="Y171" s="1">
        <f t="shared" si="18"/>
        <v>137</v>
      </c>
      <c r="Z171" s="1">
        <v>35</v>
      </c>
      <c r="AA171" s="1">
        <v>18</v>
      </c>
      <c r="AB171" s="1">
        <f>+MIT_InfraMR[[#This Row],[Total Pasos Vehiculares a Nivel]]</f>
        <v>137</v>
      </c>
      <c r="AC171" s="1">
        <f t="shared" si="19"/>
        <v>190</v>
      </c>
      <c r="AD171" s="1">
        <v>10</v>
      </c>
      <c r="AE171" s="1">
        <v>21</v>
      </c>
      <c r="AF171" s="1">
        <v>107</v>
      </c>
      <c r="AG171" s="1">
        <f t="shared" si="20"/>
        <v>138</v>
      </c>
      <c r="AH171" s="12">
        <v>46</v>
      </c>
      <c r="AI171" s="12">
        <v>0</v>
      </c>
      <c r="AJ171" s="12">
        <v>133</v>
      </c>
      <c r="AK171" s="12">
        <f t="shared" si="21"/>
        <v>179</v>
      </c>
      <c r="AL171" s="1">
        <v>0</v>
      </c>
      <c r="AM171" s="1">
        <v>18</v>
      </c>
      <c r="AN171" s="1">
        <v>0</v>
      </c>
      <c r="AO171" s="1">
        <f t="shared" si="22"/>
        <v>18</v>
      </c>
      <c r="AP171" s="1">
        <v>285</v>
      </c>
      <c r="AQ171" s="1">
        <v>60</v>
      </c>
      <c r="AR171" s="1">
        <v>0</v>
      </c>
      <c r="AS171" s="1">
        <f>+SUM(MIT_InfraMR[[#This Row],[B.02.1 - Parque de Coches Eléctricos Motrices]:[B.02.3 - Parque de Coches Eléctricos Motrices Tipo R]])</f>
        <v>345</v>
      </c>
      <c r="AT171" s="1">
        <v>0</v>
      </c>
      <c r="AU171" s="1">
        <v>2</v>
      </c>
      <c r="AV171" s="1">
        <v>2</v>
      </c>
      <c r="AW171" s="1">
        <f>+SUM(MIT_InfraMR[[#This Row],[B.03.1 - Parque de Coches Motores Motrices Remolcados]:[B.03.3 - Parque de Coches Motores Motrices Cabina]])</f>
        <v>4</v>
      </c>
      <c r="AX171" s="1">
        <v>29</v>
      </c>
      <c r="AY171" s="1">
        <v>4</v>
      </c>
      <c r="AZ171" s="1">
        <v>0</v>
      </c>
      <c r="BA171" s="1">
        <v>14</v>
      </c>
      <c r="BB171" s="1">
        <v>0</v>
      </c>
      <c r="BC171" s="1">
        <f t="shared" si="23"/>
        <v>47</v>
      </c>
      <c r="BD171" s="1">
        <v>0</v>
      </c>
      <c r="BE171" s="1">
        <v>5</v>
      </c>
      <c r="BF171" s="16">
        <v>1676</v>
      </c>
    </row>
    <row r="172" spans="1:58">
      <c r="A172" s="1">
        <v>2007</v>
      </c>
      <c r="B172" s="1" t="s">
        <v>117</v>
      </c>
      <c r="C172" s="12">
        <v>54.8</v>
      </c>
      <c r="D172" s="12">
        <v>77.59</v>
      </c>
      <c r="E172" s="12">
        <v>0</v>
      </c>
      <c r="F172" s="12">
        <v>52.57</v>
      </c>
      <c r="G172" s="12">
        <f t="shared" si="16"/>
        <v>184.95999999999998</v>
      </c>
      <c r="H172" s="12">
        <f>+MIT_InfraMR[[#This Row],[Total Líneas de Explotación ]]</f>
        <v>184.95999999999998</v>
      </c>
      <c r="I172" s="12">
        <v>196.96800000000002</v>
      </c>
      <c r="J172" s="12">
        <v>209.97</v>
      </c>
      <c r="K172" s="12">
        <v>12.2</v>
      </c>
      <c r="L172" s="12">
        <v>116.54</v>
      </c>
      <c r="M172" s="12">
        <v>8</v>
      </c>
      <c r="N172" s="12">
        <f>+MIT_InfraMR[[#This Row],[A.03.1 -  Longitud de Vías de Explotación No Electrificadas Troncales y Ramales (vía principal) (km)]]+MIT_InfraMR[[#This Row],[A.04.1 -  Longitud de Vías de Explotación Electrificadas Troncales y Ramales (vía principal) (km)]]</f>
        <v>326.51</v>
      </c>
      <c r="O172" s="12">
        <f>+MIT_InfraMR[[#This Row],[Total Vías (excluido Auxiliares)]]</f>
        <v>326.51</v>
      </c>
      <c r="P172" s="1">
        <v>40</v>
      </c>
      <c r="Q172" s="1">
        <v>15</v>
      </c>
      <c r="R172" s="1">
        <v>1</v>
      </c>
      <c r="S172" s="1">
        <f t="shared" si="17"/>
        <v>56</v>
      </c>
      <c r="T172" s="1">
        <v>38</v>
      </c>
      <c r="U172" s="1">
        <v>82</v>
      </c>
      <c r="V172" s="1">
        <v>0</v>
      </c>
      <c r="W172" s="1">
        <v>15</v>
      </c>
      <c r="X172" s="1">
        <v>2</v>
      </c>
      <c r="Y172" s="1">
        <f t="shared" si="18"/>
        <v>137</v>
      </c>
      <c r="Z172" s="1">
        <v>35</v>
      </c>
      <c r="AA172" s="1">
        <v>18</v>
      </c>
      <c r="AB172" s="1">
        <f>+MIT_InfraMR[[#This Row],[Total Pasos Vehiculares a Nivel]]</f>
        <v>137</v>
      </c>
      <c r="AC172" s="1">
        <f t="shared" si="19"/>
        <v>190</v>
      </c>
      <c r="AD172" s="1">
        <v>10</v>
      </c>
      <c r="AE172" s="1">
        <v>21</v>
      </c>
      <c r="AF172" s="1">
        <v>107</v>
      </c>
      <c r="AG172" s="1">
        <f t="shared" si="20"/>
        <v>138</v>
      </c>
      <c r="AH172" s="12">
        <v>46</v>
      </c>
      <c r="AI172" s="12">
        <v>0</v>
      </c>
      <c r="AJ172" s="12">
        <v>133</v>
      </c>
      <c r="AK172" s="12">
        <f t="shared" si="21"/>
        <v>179</v>
      </c>
      <c r="AL172" s="1">
        <v>0</v>
      </c>
      <c r="AM172" s="1">
        <v>18</v>
      </c>
      <c r="AN172" s="1">
        <v>0</v>
      </c>
      <c r="AO172" s="1">
        <f t="shared" si="22"/>
        <v>18</v>
      </c>
      <c r="AP172" s="1">
        <v>285</v>
      </c>
      <c r="AQ172" s="1">
        <v>60</v>
      </c>
      <c r="AR172" s="1">
        <v>0</v>
      </c>
      <c r="AS172" s="1">
        <f>+SUM(MIT_InfraMR[[#This Row],[B.02.1 - Parque de Coches Eléctricos Motrices]:[B.02.3 - Parque de Coches Eléctricos Motrices Tipo R]])</f>
        <v>345</v>
      </c>
      <c r="AT172" s="1">
        <v>0</v>
      </c>
      <c r="AU172" s="1">
        <v>2</v>
      </c>
      <c r="AV172" s="1">
        <v>2</v>
      </c>
      <c r="AW172" s="1">
        <f>+SUM(MIT_InfraMR[[#This Row],[B.03.1 - Parque de Coches Motores Motrices Remolcados]:[B.03.3 - Parque de Coches Motores Motrices Cabina]])</f>
        <v>4</v>
      </c>
      <c r="AX172" s="1">
        <v>29</v>
      </c>
      <c r="AY172" s="1">
        <v>4</v>
      </c>
      <c r="AZ172" s="1">
        <v>0</v>
      </c>
      <c r="BA172" s="1">
        <v>14</v>
      </c>
      <c r="BB172" s="1">
        <v>0</v>
      </c>
      <c r="BC172" s="1">
        <f t="shared" si="23"/>
        <v>47</v>
      </c>
      <c r="BD172" s="1">
        <v>0</v>
      </c>
      <c r="BE172" s="1">
        <v>5</v>
      </c>
      <c r="BF172" s="16">
        <v>1676</v>
      </c>
    </row>
    <row r="173" spans="1:58">
      <c r="A173" s="1">
        <v>2007</v>
      </c>
      <c r="B173" s="1" t="s">
        <v>118</v>
      </c>
      <c r="C173" s="12">
        <v>54.8</v>
      </c>
      <c r="D173" s="12">
        <v>77.59</v>
      </c>
      <c r="E173" s="12">
        <v>0</v>
      </c>
      <c r="F173" s="12">
        <v>52.57</v>
      </c>
      <c r="G173" s="12">
        <f t="shared" si="16"/>
        <v>184.95999999999998</v>
      </c>
      <c r="H173" s="12">
        <f>+MIT_InfraMR[[#This Row],[Total Líneas de Explotación ]]</f>
        <v>184.95999999999998</v>
      </c>
      <c r="I173" s="12">
        <v>196.96800000000002</v>
      </c>
      <c r="J173" s="12">
        <v>209.97</v>
      </c>
      <c r="K173" s="12">
        <v>12.2</v>
      </c>
      <c r="L173" s="12">
        <v>116.54</v>
      </c>
      <c r="M173" s="12">
        <v>8</v>
      </c>
      <c r="N173" s="12">
        <f>+MIT_InfraMR[[#This Row],[A.03.1 -  Longitud de Vías de Explotación No Electrificadas Troncales y Ramales (vía principal) (km)]]+MIT_InfraMR[[#This Row],[A.04.1 -  Longitud de Vías de Explotación Electrificadas Troncales y Ramales (vía principal) (km)]]</f>
        <v>326.51</v>
      </c>
      <c r="O173" s="12">
        <f>+MIT_InfraMR[[#This Row],[Total Vías (excluido Auxiliares)]]</f>
        <v>326.51</v>
      </c>
      <c r="P173" s="1">
        <v>40</v>
      </c>
      <c r="Q173" s="1">
        <v>15</v>
      </c>
      <c r="R173" s="1">
        <v>1</v>
      </c>
      <c r="S173" s="1">
        <f t="shared" si="17"/>
        <v>56</v>
      </c>
      <c r="T173" s="1">
        <v>38</v>
      </c>
      <c r="U173" s="1">
        <v>82</v>
      </c>
      <c r="V173" s="1">
        <v>0</v>
      </c>
      <c r="W173" s="1">
        <v>15</v>
      </c>
      <c r="X173" s="1">
        <v>2</v>
      </c>
      <c r="Y173" s="1">
        <f t="shared" si="18"/>
        <v>137</v>
      </c>
      <c r="Z173" s="1">
        <v>35</v>
      </c>
      <c r="AA173" s="1">
        <v>18</v>
      </c>
      <c r="AB173" s="1">
        <f>+MIT_InfraMR[[#This Row],[Total Pasos Vehiculares a Nivel]]</f>
        <v>137</v>
      </c>
      <c r="AC173" s="1">
        <f t="shared" si="19"/>
        <v>190</v>
      </c>
      <c r="AD173" s="1">
        <v>10</v>
      </c>
      <c r="AE173" s="1">
        <v>21</v>
      </c>
      <c r="AF173" s="1">
        <v>107</v>
      </c>
      <c r="AG173" s="1">
        <f t="shared" si="20"/>
        <v>138</v>
      </c>
      <c r="AH173" s="12">
        <v>46</v>
      </c>
      <c r="AI173" s="12">
        <v>0</v>
      </c>
      <c r="AJ173" s="12">
        <v>133</v>
      </c>
      <c r="AK173" s="12">
        <f t="shared" si="21"/>
        <v>179</v>
      </c>
      <c r="AL173" s="1">
        <v>0</v>
      </c>
      <c r="AM173" s="1">
        <v>18</v>
      </c>
      <c r="AN173" s="1">
        <v>0</v>
      </c>
      <c r="AO173" s="1">
        <f t="shared" si="22"/>
        <v>18</v>
      </c>
      <c r="AP173" s="1">
        <v>285</v>
      </c>
      <c r="AQ173" s="1">
        <v>60</v>
      </c>
      <c r="AR173" s="1">
        <v>0</v>
      </c>
      <c r="AS173" s="1">
        <f>+SUM(MIT_InfraMR[[#This Row],[B.02.1 - Parque de Coches Eléctricos Motrices]:[B.02.3 - Parque de Coches Eléctricos Motrices Tipo R]])</f>
        <v>345</v>
      </c>
      <c r="AT173" s="1">
        <v>0</v>
      </c>
      <c r="AU173" s="1">
        <v>2</v>
      </c>
      <c r="AV173" s="1">
        <v>2</v>
      </c>
      <c r="AW173" s="1">
        <f>+SUM(MIT_InfraMR[[#This Row],[B.03.1 - Parque de Coches Motores Motrices Remolcados]:[B.03.3 - Parque de Coches Motores Motrices Cabina]])</f>
        <v>4</v>
      </c>
      <c r="AX173" s="1">
        <v>29</v>
      </c>
      <c r="AY173" s="1">
        <v>4</v>
      </c>
      <c r="AZ173" s="1">
        <v>0</v>
      </c>
      <c r="BA173" s="1">
        <v>14</v>
      </c>
      <c r="BB173" s="1">
        <v>0</v>
      </c>
      <c r="BC173" s="1">
        <f t="shared" si="23"/>
        <v>47</v>
      </c>
      <c r="BD173" s="1">
        <v>0</v>
      </c>
      <c r="BE173" s="1">
        <v>5</v>
      </c>
      <c r="BF173" s="16">
        <v>1676</v>
      </c>
    </row>
    <row r="174" spans="1:58">
      <c r="A174" s="1">
        <v>2007</v>
      </c>
      <c r="B174" s="1" t="s">
        <v>119</v>
      </c>
      <c r="C174" s="12">
        <v>54.8</v>
      </c>
      <c r="D174" s="12">
        <v>77.59</v>
      </c>
      <c r="E174" s="12">
        <v>0</v>
      </c>
      <c r="F174" s="12">
        <v>52.57</v>
      </c>
      <c r="G174" s="12">
        <f t="shared" si="16"/>
        <v>184.95999999999998</v>
      </c>
      <c r="H174" s="12">
        <f>+MIT_InfraMR[[#This Row],[Total Líneas de Explotación ]]</f>
        <v>184.95999999999998</v>
      </c>
      <c r="I174" s="12">
        <v>196.96800000000002</v>
      </c>
      <c r="J174" s="12">
        <v>209.97</v>
      </c>
      <c r="K174" s="12">
        <v>12.2</v>
      </c>
      <c r="L174" s="12">
        <v>116.54</v>
      </c>
      <c r="M174" s="12">
        <v>8</v>
      </c>
      <c r="N174" s="12">
        <f>+MIT_InfraMR[[#This Row],[A.03.1 -  Longitud de Vías de Explotación No Electrificadas Troncales y Ramales (vía principal) (km)]]+MIT_InfraMR[[#This Row],[A.04.1 -  Longitud de Vías de Explotación Electrificadas Troncales y Ramales (vía principal) (km)]]</f>
        <v>326.51</v>
      </c>
      <c r="O174" s="12">
        <f>+MIT_InfraMR[[#This Row],[Total Vías (excluido Auxiliares)]]</f>
        <v>326.51</v>
      </c>
      <c r="P174" s="1">
        <v>40</v>
      </c>
      <c r="Q174" s="1">
        <v>15</v>
      </c>
      <c r="R174" s="1">
        <v>1</v>
      </c>
      <c r="S174" s="1">
        <f t="shared" si="17"/>
        <v>56</v>
      </c>
      <c r="T174" s="1">
        <v>38</v>
      </c>
      <c r="U174" s="1">
        <v>82</v>
      </c>
      <c r="V174" s="1">
        <v>0</v>
      </c>
      <c r="W174" s="1">
        <v>15</v>
      </c>
      <c r="X174" s="1">
        <v>2</v>
      </c>
      <c r="Y174" s="1">
        <f t="shared" si="18"/>
        <v>137</v>
      </c>
      <c r="Z174" s="1">
        <v>35</v>
      </c>
      <c r="AA174" s="1">
        <v>18</v>
      </c>
      <c r="AB174" s="1">
        <f>+MIT_InfraMR[[#This Row],[Total Pasos Vehiculares a Nivel]]</f>
        <v>137</v>
      </c>
      <c r="AC174" s="1">
        <f t="shared" si="19"/>
        <v>190</v>
      </c>
      <c r="AD174" s="1">
        <v>10</v>
      </c>
      <c r="AE174" s="1">
        <v>21</v>
      </c>
      <c r="AF174" s="1">
        <v>107</v>
      </c>
      <c r="AG174" s="1">
        <f t="shared" si="20"/>
        <v>138</v>
      </c>
      <c r="AH174" s="12">
        <v>46</v>
      </c>
      <c r="AI174" s="12">
        <v>0</v>
      </c>
      <c r="AJ174" s="12">
        <v>133</v>
      </c>
      <c r="AK174" s="12">
        <f t="shared" si="21"/>
        <v>179</v>
      </c>
      <c r="AL174" s="1">
        <v>0</v>
      </c>
      <c r="AM174" s="1">
        <v>18</v>
      </c>
      <c r="AN174" s="1">
        <v>0</v>
      </c>
      <c r="AO174" s="1">
        <f t="shared" si="22"/>
        <v>18</v>
      </c>
      <c r="AP174" s="1">
        <v>285</v>
      </c>
      <c r="AQ174" s="1">
        <v>60</v>
      </c>
      <c r="AR174" s="1">
        <v>0</v>
      </c>
      <c r="AS174" s="1">
        <f>+SUM(MIT_InfraMR[[#This Row],[B.02.1 - Parque de Coches Eléctricos Motrices]:[B.02.3 - Parque de Coches Eléctricos Motrices Tipo R]])</f>
        <v>345</v>
      </c>
      <c r="AT174" s="1">
        <v>0</v>
      </c>
      <c r="AU174" s="1">
        <v>2</v>
      </c>
      <c r="AV174" s="1">
        <v>2</v>
      </c>
      <c r="AW174" s="1">
        <f>+SUM(MIT_InfraMR[[#This Row],[B.03.1 - Parque de Coches Motores Motrices Remolcados]:[B.03.3 - Parque de Coches Motores Motrices Cabina]])</f>
        <v>4</v>
      </c>
      <c r="AX174" s="1">
        <v>29</v>
      </c>
      <c r="AY174" s="1">
        <v>4</v>
      </c>
      <c r="AZ174" s="1">
        <v>0</v>
      </c>
      <c r="BA174" s="1">
        <v>14</v>
      </c>
      <c r="BB174" s="1">
        <v>0</v>
      </c>
      <c r="BC174" s="1">
        <f t="shared" si="23"/>
        <v>47</v>
      </c>
      <c r="BD174" s="1">
        <v>0</v>
      </c>
      <c r="BE174" s="1">
        <v>5</v>
      </c>
      <c r="BF174" s="16">
        <v>1676</v>
      </c>
    </row>
    <row r="175" spans="1:58">
      <c r="A175" s="1">
        <v>2007</v>
      </c>
      <c r="B175" s="1" t="s">
        <v>120</v>
      </c>
      <c r="C175" s="12">
        <v>54.8</v>
      </c>
      <c r="D175" s="12">
        <v>77.59</v>
      </c>
      <c r="E175" s="12">
        <v>0</v>
      </c>
      <c r="F175" s="12">
        <v>52.57</v>
      </c>
      <c r="G175" s="12">
        <f t="shared" si="16"/>
        <v>184.95999999999998</v>
      </c>
      <c r="H175" s="12">
        <f>+MIT_InfraMR[[#This Row],[Total Líneas de Explotación ]]</f>
        <v>184.95999999999998</v>
      </c>
      <c r="I175" s="12">
        <v>196.96800000000002</v>
      </c>
      <c r="J175" s="12">
        <v>209.97</v>
      </c>
      <c r="K175" s="12">
        <v>12.2</v>
      </c>
      <c r="L175" s="12">
        <v>116.54</v>
      </c>
      <c r="M175" s="12">
        <v>8</v>
      </c>
      <c r="N175" s="12">
        <f>+MIT_InfraMR[[#This Row],[A.03.1 -  Longitud de Vías de Explotación No Electrificadas Troncales y Ramales (vía principal) (km)]]+MIT_InfraMR[[#This Row],[A.04.1 -  Longitud de Vías de Explotación Electrificadas Troncales y Ramales (vía principal) (km)]]</f>
        <v>326.51</v>
      </c>
      <c r="O175" s="12">
        <f>+MIT_InfraMR[[#This Row],[Total Vías (excluido Auxiliares)]]</f>
        <v>326.51</v>
      </c>
      <c r="P175" s="1">
        <v>40</v>
      </c>
      <c r="Q175" s="1">
        <v>15</v>
      </c>
      <c r="R175" s="1">
        <v>1</v>
      </c>
      <c r="S175" s="1">
        <f t="shared" si="17"/>
        <v>56</v>
      </c>
      <c r="T175" s="1">
        <v>38</v>
      </c>
      <c r="U175" s="1">
        <v>82</v>
      </c>
      <c r="V175" s="1">
        <v>0</v>
      </c>
      <c r="W175" s="1">
        <v>15</v>
      </c>
      <c r="X175" s="1">
        <v>2</v>
      </c>
      <c r="Y175" s="1">
        <f t="shared" si="18"/>
        <v>137</v>
      </c>
      <c r="Z175" s="1">
        <v>35</v>
      </c>
      <c r="AA175" s="1">
        <v>18</v>
      </c>
      <c r="AB175" s="1">
        <f>+MIT_InfraMR[[#This Row],[Total Pasos Vehiculares a Nivel]]</f>
        <v>137</v>
      </c>
      <c r="AC175" s="1">
        <f t="shared" si="19"/>
        <v>190</v>
      </c>
      <c r="AD175" s="1">
        <v>10</v>
      </c>
      <c r="AE175" s="1">
        <v>21</v>
      </c>
      <c r="AF175" s="1">
        <v>107</v>
      </c>
      <c r="AG175" s="1">
        <f t="shared" si="20"/>
        <v>138</v>
      </c>
      <c r="AH175" s="12">
        <v>46</v>
      </c>
      <c r="AI175" s="12">
        <v>0</v>
      </c>
      <c r="AJ175" s="12">
        <v>133</v>
      </c>
      <c r="AK175" s="12">
        <f t="shared" si="21"/>
        <v>179</v>
      </c>
      <c r="AL175" s="1">
        <v>0</v>
      </c>
      <c r="AM175" s="1">
        <v>18</v>
      </c>
      <c r="AN175" s="1">
        <v>0</v>
      </c>
      <c r="AO175" s="1">
        <f t="shared" si="22"/>
        <v>18</v>
      </c>
      <c r="AP175" s="1">
        <v>285</v>
      </c>
      <c r="AQ175" s="1">
        <v>60</v>
      </c>
      <c r="AR175" s="1">
        <v>0</v>
      </c>
      <c r="AS175" s="1">
        <f>+SUM(MIT_InfraMR[[#This Row],[B.02.1 - Parque de Coches Eléctricos Motrices]:[B.02.3 - Parque de Coches Eléctricos Motrices Tipo R]])</f>
        <v>345</v>
      </c>
      <c r="AT175" s="1">
        <v>0</v>
      </c>
      <c r="AU175" s="1">
        <v>2</v>
      </c>
      <c r="AV175" s="1">
        <v>2</v>
      </c>
      <c r="AW175" s="1">
        <f>+SUM(MIT_InfraMR[[#This Row],[B.03.1 - Parque de Coches Motores Motrices Remolcados]:[B.03.3 - Parque de Coches Motores Motrices Cabina]])</f>
        <v>4</v>
      </c>
      <c r="AX175" s="1">
        <v>29</v>
      </c>
      <c r="AY175" s="1">
        <v>4</v>
      </c>
      <c r="AZ175" s="1">
        <v>0</v>
      </c>
      <c r="BA175" s="1">
        <v>14</v>
      </c>
      <c r="BB175" s="1">
        <v>0</v>
      </c>
      <c r="BC175" s="1">
        <f t="shared" si="23"/>
        <v>47</v>
      </c>
      <c r="BD175" s="1">
        <v>0</v>
      </c>
      <c r="BE175" s="1">
        <v>5</v>
      </c>
      <c r="BF175" s="16">
        <v>1676</v>
      </c>
    </row>
    <row r="176" spans="1:58">
      <c r="A176" s="1">
        <v>2007</v>
      </c>
      <c r="B176" s="1" t="s">
        <v>121</v>
      </c>
      <c r="C176" s="12">
        <v>54.8</v>
      </c>
      <c r="D176" s="12">
        <v>77.59</v>
      </c>
      <c r="E176" s="12">
        <v>0</v>
      </c>
      <c r="F176" s="12">
        <v>52.57</v>
      </c>
      <c r="G176" s="12">
        <f t="shared" si="16"/>
        <v>184.95999999999998</v>
      </c>
      <c r="H176" s="12">
        <f>+MIT_InfraMR[[#This Row],[Total Líneas de Explotación ]]</f>
        <v>184.95999999999998</v>
      </c>
      <c r="I176" s="12">
        <v>196.96800000000002</v>
      </c>
      <c r="J176" s="12">
        <v>209.97</v>
      </c>
      <c r="K176" s="12">
        <v>12.2</v>
      </c>
      <c r="L176" s="12">
        <v>116.54</v>
      </c>
      <c r="M176" s="12">
        <v>8</v>
      </c>
      <c r="N176" s="12">
        <f>+MIT_InfraMR[[#This Row],[A.03.1 -  Longitud de Vías de Explotación No Electrificadas Troncales y Ramales (vía principal) (km)]]+MIT_InfraMR[[#This Row],[A.04.1 -  Longitud de Vías de Explotación Electrificadas Troncales y Ramales (vía principal) (km)]]</f>
        <v>326.51</v>
      </c>
      <c r="O176" s="12">
        <f>+MIT_InfraMR[[#This Row],[Total Vías (excluido Auxiliares)]]</f>
        <v>326.51</v>
      </c>
      <c r="P176" s="1">
        <v>40</v>
      </c>
      <c r="Q176" s="1">
        <v>15</v>
      </c>
      <c r="R176" s="1">
        <v>1</v>
      </c>
      <c r="S176" s="1">
        <f t="shared" si="17"/>
        <v>56</v>
      </c>
      <c r="T176" s="1">
        <v>38</v>
      </c>
      <c r="U176" s="1">
        <v>82</v>
      </c>
      <c r="V176" s="1">
        <v>0</v>
      </c>
      <c r="W176" s="1">
        <v>15</v>
      </c>
      <c r="X176" s="1">
        <v>2</v>
      </c>
      <c r="Y176" s="1">
        <f t="shared" si="18"/>
        <v>137</v>
      </c>
      <c r="Z176" s="1">
        <v>35</v>
      </c>
      <c r="AA176" s="1">
        <v>18</v>
      </c>
      <c r="AB176" s="1">
        <f>+MIT_InfraMR[[#This Row],[Total Pasos Vehiculares a Nivel]]</f>
        <v>137</v>
      </c>
      <c r="AC176" s="1">
        <f t="shared" si="19"/>
        <v>190</v>
      </c>
      <c r="AD176" s="1">
        <v>10</v>
      </c>
      <c r="AE176" s="1">
        <v>21</v>
      </c>
      <c r="AF176" s="1">
        <v>107</v>
      </c>
      <c r="AG176" s="1">
        <f t="shared" si="20"/>
        <v>138</v>
      </c>
      <c r="AH176" s="12">
        <v>46</v>
      </c>
      <c r="AI176" s="12">
        <v>0</v>
      </c>
      <c r="AJ176" s="12">
        <v>133</v>
      </c>
      <c r="AK176" s="12">
        <f t="shared" si="21"/>
        <v>179</v>
      </c>
      <c r="AL176" s="1">
        <v>0</v>
      </c>
      <c r="AM176" s="1">
        <v>18</v>
      </c>
      <c r="AN176" s="1">
        <v>0</v>
      </c>
      <c r="AO176" s="1">
        <f t="shared" si="22"/>
        <v>18</v>
      </c>
      <c r="AP176" s="1">
        <v>285</v>
      </c>
      <c r="AQ176" s="1">
        <v>60</v>
      </c>
      <c r="AR176" s="1">
        <v>0</v>
      </c>
      <c r="AS176" s="1">
        <f>+SUM(MIT_InfraMR[[#This Row],[B.02.1 - Parque de Coches Eléctricos Motrices]:[B.02.3 - Parque de Coches Eléctricos Motrices Tipo R]])</f>
        <v>345</v>
      </c>
      <c r="AT176" s="1">
        <v>0</v>
      </c>
      <c r="AU176" s="1">
        <v>2</v>
      </c>
      <c r="AV176" s="1">
        <v>2</v>
      </c>
      <c r="AW176" s="1">
        <f>+SUM(MIT_InfraMR[[#This Row],[B.03.1 - Parque de Coches Motores Motrices Remolcados]:[B.03.3 - Parque de Coches Motores Motrices Cabina]])</f>
        <v>4</v>
      </c>
      <c r="AX176" s="1">
        <v>29</v>
      </c>
      <c r="AY176" s="1">
        <v>4</v>
      </c>
      <c r="AZ176" s="1">
        <v>0</v>
      </c>
      <c r="BA176" s="1">
        <v>14</v>
      </c>
      <c r="BB176" s="1">
        <v>0</v>
      </c>
      <c r="BC176" s="1">
        <f t="shared" si="23"/>
        <v>47</v>
      </c>
      <c r="BD176" s="1">
        <v>0</v>
      </c>
      <c r="BE176" s="1">
        <v>5</v>
      </c>
      <c r="BF176" s="16">
        <v>1676</v>
      </c>
    </row>
    <row r="177" spans="1:58">
      <c r="A177" s="1">
        <v>2007</v>
      </c>
      <c r="B177" s="1" t="s">
        <v>122</v>
      </c>
      <c r="C177" s="12">
        <v>54.8</v>
      </c>
      <c r="D177" s="12">
        <v>77.59</v>
      </c>
      <c r="E177" s="12">
        <v>0</v>
      </c>
      <c r="F177" s="12">
        <v>52.57</v>
      </c>
      <c r="G177" s="12">
        <f t="shared" si="16"/>
        <v>184.95999999999998</v>
      </c>
      <c r="H177" s="12">
        <f>+MIT_InfraMR[[#This Row],[Total Líneas de Explotación ]]</f>
        <v>184.95999999999998</v>
      </c>
      <c r="I177" s="12">
        <v>196.96800000000002</v>
      </c>
      <c r="J177" s="12">
        <v>209.97</v>
      </c>
      <c r="K177" s="12">
        <v>12.2</v>
      </c>
      <c r="L177" s="12">
        <v>116.54</v>
      </c>
      <c r="M177" s="12">
        <v>8</v>
      </c>
      <c r="N177" s="12">
        <f>+MIT_InfraMR[[#This Row],[A.03.1 -  Longitud de Vías de Explotación No Electrificadas Troncales y Ramales (vía principal) (km)]]+MIT_InfraMR[[#This Row],[A.04.1 -  Longitud de Vías de Explotación Electrificadas Troncales y Ramales (vía principal) (km)]]</f>
        <v>326.51</v>
      </c>
      <c r="O177" s="12">
        <f>+MIT_InfraMR[[#This Row],[Total Vías (excluido Auxiliares)]]</f>
        <v>326.51</v>
      </c>
      <c r="P177" s="1">
        <v>40</v>
      </c>
      <c r="Q177" s="1">
        <v>15</v>
      </c>
      <c r="R177" s="1">
        <v>1</v>
      </c>
      <c r="S177" s="1">
        <f t="shared" si="17"/>
        <v>56</v>
      </c>
      <c r="T177" s="1">
        <v>38</v>
      </c>
      <c r="U177" s="1">
        <v>82</v>
      </c>
      <c r="V177" s="1">
        <v>0</v>
      </c>
      <c r="W177" s="1">
        <v>15</v>
      </c>
      <c r="X177" s="1">
        <v>2</v>
      </c>
      <c r="Y177" s="1">
        <f t="shared" si="18"/>
        <v>137</v>
      </c>
      <c r="Z177" s="1">
        <v>35</v>
      </c>
      <c r="AA177" s="1">
        <v>18</v>
      </c>
      <c r="AB177" s="1">
        <f>+MIT_InfraMR[[#This Row],[Total Pasos Vehiculares a Nivel]]</f>
        <v>137</v>
      </c>
      <c r="AC177" s="1">
        <f t="shared" si="19"/>
        <v>190</v>
      </c>
      <c r="AD177" s="1">
        <v>10</v>
      </c>
      <c r="AE177" s="1">
        <v>21</v>
      </c>
      <c r="AF177" s="1">
        <v>107</v>
      </c>
      <c r="AG177" s="1">
        <f t="shared" si="20"/>
        <v>138</v>
      </c>
      <c r="AH177" s="12">
        <v>46</v>
      </c>
      <c r="AI177" s="12">
        <v>0</v>
      </c>
      <c r="AJ177" s="12">
        <v>133</v>
      </c>
      <c r="AK177" s="12">
        <f t="shared" si="21"/>
        <v>179</v>
      </c>
      <c r="AL177" s="1">
        <v>0</v>
      </c>
      <c r="AM177" s="1">
        <v>18</v>
      </c>
      <c r="AN177" s="1">
        <v>0</v>
      </c>
      <c r="AO177" s="1">
        <f t="shared" si="22"/>
        <v>18</v>
      </c>
      <c r="AP177" s="1">
        <v>285</v>
      </c>
      <c r="AQ177" s="1">
        <v>60</v>
      </c>
      <c r="AR177" s="1">
        <v>0</v>
      </c>
      <c r="AS177" s="1">
        <f>+SUM(MIT_InfraMR[[#This Row],[B.02.1 - Parque de Coches Eléctricos Motrices]:[B.02.3 - Parque de Coches Eléctricos Motrices Tipo R]])</f>
        <v>345</v>
      </c>
      <c r="AT177" s="1">
        <v>0</v>
      </c>
      <c r="AU177" s="1">
        <v>2</v>
      </c>
      <c r="AV177" s="1">
        <v>2</v>
      </c>
      <c r="AW177" s="1">
        <f>+SUM(MIT_InfraMR[[#This Row],[B.03.1 - Parque de Coches Motores Motrices Remolcados]:[B.03.3 - Parque de Coches Motores Motrices Cabina]])</f>
        <v>4</v>
      </c>
      <c r="AX177" s="1">
        <v>29</v>
      </c>
      <c r="AY177" s="1">
        <v>4</v>
      </c>
      <c r="AZ177" s="1">
        <v>0</v>
      </c>
      <c r="BA177" s="1">
        <v>14</v>
      </c>
      <c r="BB177" s="1">
        <v>0</v>
      </c>
      <c r="BC177" s="1">
        <f t="shared" si="23"/>
        <v>47</v>
      </c>
      <c r="BD177" s="1">
        <v>0</v>
      </c>
      <c r="BE177" s="1">
        <v>5</v>
      </c>
      <c r="BF177" s="16">
        <v>1676</v>
      </c>
    </row>
    <row r="178" spans="1:58">
      <c r="A178" s="1">
        <v>2007</v>
      </c>
      <c r="B178" s="1" t="s">
        <v>123</v>
      </c>
      <c r="C178" s="12">
        <v>54.8</v>
      </c>
      <c r="D178" s="12">
        <v>77.59</v>
      </c>
      <c r="E178" s="12">
        <v>0</v>
      </c>
      <c r="F178" s="12">
        <v>52.57</v>
      </c>
      <c r="G178" s="12">
        <f t="shared" si="16"/>
        <v>184.95999999999998</v>
      </c>
      <c r="H178" s="12">
        <f>+MIT_InfraMR[[#This Row],[Total Líneas de Explotación ]]</f>
        <v>184.95999999999998</v>
      </c>
      <c r="I178" s="12">
        <v>196.96800000000002</v>
      </c>
      <c r="J178" s="12">
        <v>209.97</v>
      </c>
      <c r="K178" s="12">
        <v>12.2</v>
      </c>
      <c r="L178" s="12">
        <v>116.54</v>
      </c>
      <c r="M178" s="12">
        <v>8</v>
      </c>
      <c r="N178" s="12">
        <f>+MIT_InfraMR[[#This Row],[A.03.1 -  Longitud de Vías de Explotación No Electrificadas Troncales y Ramales (vía principal) (km)]]+MIT_InfraMR[[#This Row],[A.04.1 -  Longitud de Vías de Explotación Electrificadas Troncales y Ramales (vía principal) (km)]]</f>
        <v>326.51</v>
      </c>
      <c r="O178" s="12">
        <f>+MIT_InfraMR[[#This Row],[Total Vías (excluido Auxiliares)]]</f>
        <v>326.51</v>
      </c>
      <c r="P178" s="1">
        <v>40</v>
      </c>
      <c r="Q178" s="1">
        <v>15</v>
      </c>
      <c r="R178" s="1">
        <v>1</v>
      </c>
      <c r="S178" s="1">
        <f t="shared" si="17"/>
        <v>56</v>
      </c>
      <c r="T178" s="1">
        <v>38</v>
      </c>
      <c r="U178" s="1">
        <v>82</v>
      </c>
      <c r="V178" s="1">
        <v>0</v>
      </c>
      <c r="W178" s="1">
        <v>15</v>
      </c>
      <c r="X178" s="1">
        <v>2</v>
      </c>
      <c r="Y178" s="1">
        <f t="shared" si="18"/>
        <v>137</v>
      </c>
      <c r="Z178" s="1">
        <v>35</v>
      </c>
      <c r="AA178" s="1">
        <v>18</v>
      </c>
      <c r="AB178" s="1">
        <f>+MIT_InfraMR[[#This Row],[Total Pasos Vehiculares a Nivel]]</f>
        <v>137</v>
      </c>
      <c r="AC178" s="1">
        <f t="shared" si="19"/>
        <v>190</v>
      </c>
      <c r="AD178" s="1">
        <v>10</v>
      </c>
      <c r="AE178" s="1">
        <v>21</v>
      </c>
      <c r="AF178" s="1">
        <v>107</v>
      </c>
      <c r="AG178" s="1">
        <f t="shared" si="20"/>
        <v>138</v>
      </c>
      <c r="AH178" s="12">
        <v>46</v>
      </c>
      <c r="AI178" s="12">
        <v>0</v>
      </c>
      <c r="AJ178" s="12">
        <v>133</v>
      </c>
      <c r="AK178" s="12">
        <f t="shared" si="21"/>
        <v>179</v>
      </c>
      <c r="AL178" s="1">
        <v>0</v>
      </c>
      <c r="AM178" s="1">
        <v>18</v>
      </c>
      <c r="AN178" s="1">
        <v>0</v>
      </c>
      <c r="AO178" s="1">
        <f t="shared" si="22"/>
        <v>18</v>
      </c>
      <c r="AP178" s="1">
        <v>285</v>
      </c>
      <c r="AQ178" s="1">
        <v>60</v>
      </c>
      <c r="AR178" s="1">
        <v>0</v>
      </c>
      <c r="AS178" s="1">
        <f>+SUM(MIT_InfraMR[[#This Row],[B.02.1 - Parque de Coches Eléctricos Motrices]:[B.02.3 - Parque de Coches Eléctricos Motrices Tipo R]])</f>
        <v>345</v>
      </c>
      <c r="AT178" s="1">
        <v>0</v>
      </c>
      <c r="AU178" s="1">
        <v>2</v>
      </c>
      <c r="AV178" s="1">
        <v>2</v>
      </c>
      <c r="AW178" s="1">
        <f>+SUM(MIT_InfraMR[[#This Row],[B.03.1 - Parque de Coches Motores Motrices Remolcados]:[B.03.3 - Parque de Coches Motores Motrices Cabina]])</f>
        <v>4</v>
      </c>
      <c r="AX178" s="1">
        <v>29</v>
      </c>
      <c r="AY178" s="1">
        <v>4</v>
      </c>
      <c r="AZ178" s="1">
        <v>0</v>
      </c>
      <c r="BA178" s="1">
        <v>14</v>
      </c>
      <c r="BB178" s="1">
        <v>0</v>
      </c>
      <c r="BC178" s="1">
        <f t="shared" si="23"/>
        <v>47</v>
      </c>
      <c r="BD178" s="1">
        <v>0</v>
      </c>
      <c r="BE178" s="1">
        <v>5</v>
      </c>
      <c r="BF178" s="16">
        <v>1676</v>
      </c>
    </row>
    <row r="179" spans="1:58">
      <c r="A179" s="1">
        <v>2007</v>
      </c>
      <c r="B179" s="1" t="s">
        <v>124</v>
      </c>
      <c r="C179" s="12">
        <v>54.8</v>
      </c>
      <c r="D179" s="12">
        <v>77.59</v>
      </c>
      <c r="E179" s="12">
        <v>0</v>
      </c>
      <c r="F179" s="12">
        <v>52.57</v>
      </c>
      <c r="G179" s="12">
        <f t="shared" si="16"/>
        <v>184.95999999999998</v>
      </c>
      <c r="H179" s="12">
        <f>+MIT_InfraMR[[#This Row],[Total Líneas de Explotación ]]</f>
        <v>184.95999999999998</v>
      </c>
      <c r="I179" s="12">
        <v>196.96800000000002</v>
      </c>
      <c r="J179" s="12">
        <v>209.97</v>
      </c>
      <c r="K179" s="12">
        <v>12.2</v>
      </c>
      <c r="L179" s="12">
        <v>116.54</v>
      </c>
      <c r="M179" s="12">
        <v>8</v>
      </c>
      <c r="N179" s="12">
        <f>+MIT_InfraMR[[#This Row],[A.03.1 -  Longitud de Vías de Explotación No Electrificadas Troncales y Ramales (vía principal) (km)]]+MIT_InfraMR[[#This Row],[A.04.1 -  Longitud de Vías de Explotación Electrificadas Troncales y Ramales (vía principal) (km)]]</f>
        <v>326.51</v>
      </c>
      <c r="O179" s="12">
        <f>+MIT_InfraMR[[#This Row],[Total Vías (excluido Auxiliares)]]</f>
        <v>326.51</v>
      </c>
      <c r="P179" s="1">
        <v>40</v>
      </c>
      <c r="Q179" s="1">
        <v>15</v>
      </c>
      <c r="R179" s="1">
        <v>1</v>
      </c>
      <c r="S179" s="1">
        <f t="shared" si="17"/>
        <v>56</v>
      </c>
      <c r="T179" s="1">
        <v>38</v>
      </c>
      <c r="U179" s="1">
        <v>82</v>
      </c>
      <c r="V179" s="1">
        <v>0</v>
      </c>
      <c r="W179" s="1">
        <v>15</v>
      </c>
      <c r="X179" s="1">
        <v>2</v>
      </c>
      <c r="Y179" s="1">
        <f t="shared" si="18"/>
        <v>137</v>
      </c>
      <c r="Z179" s="1">
        <v>35</v>
      </c>
      <c r="AA179" s="1">
        <v>18</v>
      </c>
      <c r="AB179" s="1">
        <f>+MIT_InfraMR[[#This Row],[Total Pasos Vehiculares a Nivel]]</f>
        <v>137</v>
      </c>
      <c r="AC179" s="1">
        <f t="shared" si="19"/>
        <v>190</v>
      </c>
      <c r="AD179" s="1">
        <v>10</v>
      </c>
      <c r="AE179" s="1">
        <v>21</v>
      </c>
      <c r="AF179" s="1">
        <v>107</v>
      </c>
      <c r="AG179" s="1">
        <f t="shared" si="20"/>
        <v>138</v>
      </c>
      <c r="AH179" s="12">
        <v>46</v>
      </c>
      <c r="AI179" s="12">
        <v>0</v>
      </c>
      <c r="AJ179" s="12">
        <v>133</v>
      </c>
      <c r="AK179" s="12">
        <f t="shared" si="21"/>
        <v>179</v>
      </c>
      <c r="AL179" s="1">
        <v>0</v>
      </c>
      <c r="AM179" s="1">
        <v>18</v>
      </c>
      <c r="AN179" s="1">
        <v>0</v>
      </c>
      <c r="AO179" s="1">
        <f t="shared" si="22"/>
        <v>18</v>
      </c>
      <c r="AP179" s="1">
        <v>285</v>
      </c>
      <c r="AQ179" s="1">
        <v>60</v>
      </c>
      <c r="AR179" s="1">
        <v>0</v>
      </c>
      <c r="AS179" s="1">
        <f>+SUM(MIT_InfraMR[[#This Row],[B.02.1 - Parque de Coches Eléctricos Motrices]:[B.02.3 - Parque de Coches Eléctricos Motrices Tipo R]])</f>
        <v>345</v>
      </c>
      <c r="AT179" s="1">
        <v>0</v>
      </c>
      <c r="AU179" s="1">
        <v>2</v>
      </c>
      <c r="AV179" s="1">
        <v>2</v>
      </c>
      <c r="AW179" s="1">
        <f>+SUM(MIT_InfraMR[[#This Row],[B.03.1 - Parque de Coches Motores Motrices Remolcados]:[B.03.3 - Parque de Coches Motores Motrices Cabina]])</f>
        <v>4</v>
      </c>
      <c r="AX179" s="1">
        <v>29</v>
      </c>
      <c r="AY179" s="1">
        <v>4</v>
      </c>
      <c r="AZ179" s="1">
        <v>0</v>
      </c>
      <c r="BA179" s="1">
        <v>14</v>
      </c>
      <c r="BB179" s="1">
        <v>0</v>
      </c>
      <c r="BC179" s="1">
        <f t="shared" si="23"/>
        <v>47</v>
      </c>
      <c r="BD179" s="1">
        <v>0</v>
      </c>
      <c r="BE179" s="1">
        <v>5</v>
      </c>
      <c r="BF179" s="16">
        <v>1676</v>
      </c>
    </row>
    <row r="180" spans="1:58">
      <c r="A180" s="1">
        <v>2007</v>
      </c>
      <c r="B180" s="1" t="s">
        <v>125</v>
      </c>
      <c r="C180" s="12">
        <v>54.8</v>
      </c>
      <c r="D180" s="12">
        <v>77.59</v>
      </c>
      <c r="E180" s="12">
        <v>0</v>
      </c>
      <c r="F180" s="12">
        <v>52.57</v>
      </c>
      <c r="G180" s="12">
        <f t="shared" si="16"/>
        <v>184.95999999999998</v>
      </c>
      <c r="H180" s="12">
        <f>+MIT_InfraMR[[#This Row],[Total Líneas de Explotación ]]</f>
        <v>184.95999999999998</v>
      </c>
      <c r="I180" s="12">
        <v>196.96800000000002</v>
      </c>
      <c r="J180" s="12">
        <v>209.97</v>
      </c>
      <c r="K180" s="12">
        <v>12.2</v>
      </c>
      <c r="L180" s="12">
        <v>116.54</v>
      </c>
      <c r="M180" s="12">
        <v>8</v>
      </c>
      <c r="N180" s="12">
        <f>+MIT_InfraMR[[#This Row],[A.03.1 -  Longitud de Vías de Explotación No Electrificadas Troncales y Ramales (vía principal) (km)]]+MIT_InfraMR[[#This Row],[A.04.1 -  Longitud de Vías de Explotación Electrificadas Troncales y Ramales (vía principal) (km)]]</f>
        <v>326.51</v>
      </c>
      <c r="O180" s="12">
        <f>+MIT_InfraMR[[#This Row],[Total Vías (excluido Auxiliares)]]</f>
        <v>326.51</v>
      </c>
      <c r="P180" s="1">
        <v>40</v>
      </c>
      <c r="Q180" s="1">
        <v>15</v>
      </c>
      <c r="R180" s="1">
        <v>1</v>
      </c>
      <c r="S180" s="1">
        <f t="shared" si="17"/>
        <v>56</v>
      </c>
      <c r="T180" s="1">
        <v>38</v>
      </c>
      <c r="U180" s="1">
        <v>82</v>
      </c>
      <c r="V180" s="1">
        <v>0</v>
      </c>
      <c r="W180" s="1">
        <v>15</v>
      </c>
      <c r="X180" s="1">
        <v>2</v>
      </c>
      <c r="Y180" s="1">
        <f t="shared" si="18"/>
        <v>137</v>
      </c>
      <c r="Z180" s="1">
        <v>35</v>
      </c>
      <c r="AA180" s="1">
        <v>18</v>
      </c>
      <c r="AB180" s="1">
        <f>+MIT_InfraMR[[#This Row],[Total Pasos Vehiculares a Nivel]]</f>
        <v>137</v>
      </c>
      <c r="AC180" s="1">
        <f t="shared" si="19"/>
        <v>190</v>
      </c>
      <c r="AD180" s="1">
        <v>10</v>
      </c>
      <c r="AE180" s="1">
        <v>21</v>
      </c>
      <c r="AF180" s="1">
        <v>107</v>
      </c>
      <c r="AG180" s="1">
        <f t="shared" si="20"/>
        <v>138</v>
      </c>
      <c r="AH180" s="12">
        <v>46</v>
      </c>
      <c r="AI180" s="12">
        <v>0</v>
      </c>
      <c r="AJ180" s="12">
        <v>133</v>
      </c>
      <c r="AK180" s="12">
        <f t="shared" si="21"/>
        <v>179</v>
      </c>
      <c r="AL180" s="1">
        <v>0</v>
      </c>
      <c r="AM180" s="1">
        <v>18</v>
      </c>
      <c r="AN180" s="1">
        <v>0</v>
      </c>
      <c r="AO180" s="1">
        <f t="shared" si="22"/>
        <v>18</v>
      </c>
      <c r="AP180" s="1">
        <v>285</v>
      </c>
      <c r="AQ180" s="1">
        <v>60</v>
      </c>
      <c r="AR180" s="1">
        <v>0</v>
      </c>
      <c r="AS180" s="1">
        <f>+SUM(MIT_InfraMR[[#This Row],[B.02.1 - Parque de Coches Eléctricos Motrices]:[B.02.3 - Parque de Coches Eléctricos Motrices Tipo R]])</f>
        <v>345</v>
      </c>
      <c r="AT180" s="1">
        <v>0</v>
      </c>
      <c r="AU180" s="1">
        <v>2</v>
      </c>
      <c r="AV180" s="1">
        <v>2</v>
      </c>
      <c r="AW180" s="1">
        <f>+SUM(MIT_InfraMR[[#This Row],[B.03.1 - Parque de Coches Motores Motrices Remolcados]:[B.03.3 - Parque de Coches Motores Motrices Cabina]])</f>
        <v>4</v>
      </c>
      <c r="AX180" s="1">
        <v>29</v>
      </c>
      <c r="AY180" s="1">
        <v>4</v>
      </c>
      <c r="AZ180" s="1">
        <v>0</v>
      </c>
      <c r="BA180" s="1">
        <v>14</v>
      </c>
      <c r="BB180" s="1">
        <v>0</v>
      </c>
      <c r="BC180" s="1">
        <f t="shared" si="23"/>
        <v>47</v>
      </c>
      <c r="BD180" s="1">
        <v>0</v>
      </c>
      <c r="BE180" s="1">
        <v>5</v>
      </c>
      <c r="BF180" s="16">
        <v>1676</v>
      </c>
    </row>
    <row r="181" spans="1:58">
      <c r="A181" s="1">
        <v>2007</v>
      </c>
      <c r="B181" s="1" t="s">
        <v>126</v>
      </c>
      <c r="C181" s="12">
        <v>54.8</v>
      </c>
      <c r="D181" s="12">
        <v>77.59</v>
      </c>
      <c r="E181" s="12">
        <v>0</v>
      </c>
      <c r="F181" s="12">
        <v>52.57</v>
      </c>
      <c r="G181" s="12">
        <f t="shared" si="16"/>
        <v>184.95999999999998</v>
      </c>
      <c r="H181" s="12">
        <f>+MIT_InfraMR[[#This Row],[Total Líneas de Explotación ]]</f>
        <v>184.95999999999998</v>
      </c>
      <c r="I181" s="12">
        <v>196.96800000000002</v>
      </c>
      <c r="J181" s="12">
        <v>209.97</v>
      </c>
      <c r="K181" s="12">
        <v>12.2</v>
      </c>
      <c r="L181" s="12">
        <v>116.54</v>
      </c>
      <c r="M181" s="12">
        <v>8</v>
      </c>
      <c r="N181" s="12">
        <f>+MIT_InfraMR[[#This Row],[A.03.1 -  Longitud de Vías de Explotación No Electrificadas Troncales y Ramales (vía principal) (km)]]+MIT_InfraMR[[#This Row],[A.04.1 -  Longitud de Vías de Explotación Electrificadas Troncales y Ramales (vía principal) (km)]]</f>
        <v>326.51</v>
      </c>
      <c r="O181" s="12">
        <f>+MIT_InfraMR[[#This Row],[Total Vías (excluido Auxiliares)]]</f>
        <v>326.51</v>
      </c>
      <c r="P181" s="1">
        <v>40</v>
      </c>
      <c r="Q181" s="1">
        <v>15</v>
      </c>
      <c r="R181" s="1">
        <v>1</v>
      </c>
      <c r="S181" s="1">
        <f t="shared" si="17"/>
        <v>56</v>
      </c>
      <c r="T181" s="1">
        <v>38</v>
      </c>
      <c r="U181" s="1">
        <v>82</v>
      </c>
      <c r="V181" s="1">
        <v>0</v>
      </c>
      <c r="W181" s="1">
        <v>15</v>
      </c>
      <c r="X181" s="1">
        <v>2</v>
      </c>
      <c r="Y181" s="1">
        <f t="shared" si="18"/>
        <v>137</v>
      </c>
      <c r="Z181" s="1">
        <v>35</v>
      </c>
      <c r="AA181" s="1">
        <v>18</v>
      </c>
      <c r="AB181" s="1">
        <f>+MIT_InfraMR[[#This Row],[Total Pasos Vehiculares a Nivel]]</f>
        <v>137</v>
      </c>
      <c r="AC181" s="1">
        <f t="shared" si="19"/>
        <v>190</v>
      </c>
      <c r="AD181" s="1">
        <v>10</v>
      </c>
      <c r="AE181" s="1">
        <v>21</v>
      </c>
      <c r="AF181" s="1">
        <v>107</v>
      </c>
      <c r="AG181" s="1">
        <f t="shared" si="20"/>
        <v>138</v>
      </c>
      <c r="AH181" s="12">
        <v>46</v>
      </c>
      <c r="AI181" s="12">
        <v>0</v>
      </c>
      <c r="AJ181" s="12">
        <v>133</v>
      </c>
      <c r="AK181" s="12">
        <f t="shared" si="21"/>
        <v>179</v>
      </c>
      <c r="AL181" s="1">
        <v>0</v>
      </c>
      <c r="AM181" s="1">
        <v>18</v>
      </c>
      <c r="AN181" s="1">
        <v>0</v>
      </c>
      <c r="AO181" s="1">
        <f t="shared" si="22"/>
        <v>18</v>
      </c>
      <c r="AP181" s="1">
        <v>285</v>
      </c>
      <c r="AQ181" s="1">
        <v>60</v>
      </c>
      <c r="AR181" s="1">
        <v>0</v>
      </c>
      <c r="AS181" s="1">
        <f>+SUM(MIT_InfraMR[[#This Row],[B.02.1 - Parque de Coches Eléctricos Motrices]:[B.02.3 - Parque de Coches Eléctricos Motrices Tipo R]])</f>
        <v>345</v>
      </c>
      <c r="AT181" s="1">
        <v>0</v>
      </c>
      <c r="AU181" s="1">
        <v>2</v>
      </c>
      <c r="AV181" s="1">
        <v>2</v>
      </c>
      <c r="AW181" s="1">
        <f>+SUM(MIT_InfraMR[[#This Row],[B.03.1 - Parque de Coches Motores Motrices Remolcados]:[B.03.3 - Parque de Coches Motores Motrices Cabina]])</f>
        <v>4</v>
      </c>
      <c r="AX181" s="1">
        <v>29</v>
      </c>
      <c r="AY181" s="1">
        <v>4</v>
      </c>
      <c r="AZ181" s="1">
        <v>0</v>
      </c>
      <c r="BA181" s="1">
        <v>14</v>
      </c>
      <c r="BB181" s="1">
        <v>0</v>
      </c>
      <c r="BC181" s="1">
        <f t="shared" si="23"/>
        <v>47</v>
      </c>
      <c r="BD181" s="1">
        <v>0</v>
      </c>
      <c r="BE181" s="1">
        <v>5</v>
      </c>
      <c r="BF181" s="16">
        <v>1676</v>
      </c>
    </row>
    <row r="182" spans="1:58">
      <c r="A182" s="1">
        <v>2008</v>
      </c>
      <c r="B182" s="1" t="s">
        <v>115</v>
      </c>
      <c r="C182" s="12">
        <v>54.8</v>
      </c>
      <c r="D182" s="12">
        <v>77.59</v>
      </c>
      <c r="E182" s="12">
        <v>0</v>
      </c>
      <c r="F182" s="12">
        <v>52.57</v>
      </c>
      <c r="G182" s="12">
        <f t="shared" si="16"/>
        <v>184.95999999999998</v>
      </c>
      <c r="H182" s="12">
        <f>+MIT_InfraMR[[#This Row],[Total Líneas de Explotación ]]</f>
        <v>184.95999999999998</v>
      </c>
      <c r="I182" s="12">
        <v>196.96800000000002</v>
      </c>
      <c r="J182" s="12">
        <v>209.97</v>
      </c>
      <c r="K182" s="12">
        <v>12.2</v>
      </c>
      <c r="L182" s="12">
        <v>116.54</v>
      </c>
      <c r="M182" s="12">
        <v>8</v>
      </c>
      <c r="N182" s="12">
        <f>+MIT_InfraMR[[#This Row],[A.03.1 -  Longitud de Vías de Explotación No Electrificadas Troncales y Ramales (vía principal) (km)]]+MIT_InfraMR[[#This Row],[A.04.1 -  Longitud de Vías de Explotación Electrificadas Troncales y Ramales (vía principal) (km)]]</f>
        <v>326.51</v>
      </c>
      <c r="O182" s="12">
        <f>+MIT_InfraMR[[#This Row],[Total Vías (excluido Auxiliares)]]</f>
        <v>326.51</v>
      </c>
      <c r="P182" s="1">
        <v>40</v>
      </c>
      <c r="Q182" s="1">
        <v>15</v>
      </c>
      <c r="R182" s="1">
        <v>1</v>
      </c>
      <c r="S182" s="1">
        <f t="shared" si="17"/>
        <v>56</v>
      </c>
      <c r="T182" s="1">
        <v>38</v>
      </c>
      <c r="U182" s="1">
        <v>82</v>
      </c>
      <c r="V182" s="1">
        <v>0</v>
      </c>
      <c r="W182" s="1">
        <v>15</v>
      </c>
      <c r="X182" s="1">
        <v>2</v>
      </c>
      <c r="Y182" s="1">
        <f t="shared" si="18"/>
        <v>137</v>
      </c>
      <c r="Z182" s="1">
        <v>35</v>
      </c>
      <c r="AA182" s="1">
        <v>18</v>
      </c>
      <c r="AB182" s="1">
        <f>+MIT_InfraMR[[#This Row],[Total Pasos Vehiculares a Nivel]]</f>
        <v>137</v>
      </c>
      <c r="AC182" s="1">
        <f t="shared" si="19"/>
        <v>190</v>
      </c>
      <c r="AD182" s="1">
        <v>10</v>
      </c>
      <c r="AE182" s="1">
        <v>21</v>
      </c>
      <c r="AF182" s="1">
        <v>107</v>
      </c>
      <c r="AG182" s="1">
        <f t="shared" si="20"/>
        <v>138</v>
      </c>
      <c r="AH182" s="12">
        <v>46</v>
      </c>
      <c r="AI182" s="12">
        <v>0</v>
      </c>
      <c r="AJ182" s="12">
        <v>133</v>
      </c>
      <c r="AK182" s="12">
        <f t="shared" si="21"/>
        <v>179</v>
      </c>
      <c r="AL182" s="1">
        <v>0</v>
      </c>
      <c r="AM182" s="1">
        <v>18</v>
      </c>
      <c r="AN182" s="1">
        <v>0</v>
      </c>
      <c r="AO182" s="1">
        <f t="shared" si="22"/>
        <v>18</v>
      </c>
      <c r="AP182" s="1">
        <v>285</v>
      </c>
      <c r="AQ182" s="1">
        <v>60</v>
      </c>
      <c r="AR182" s="1">
        <v>0</v>
      </c>
      <c r="AS182" s="1">
        <f>+SUM(MIT_InfraMR[[#This Row],[B.02.1 - Parque de Coches Eléctricos Motrices]:[B.02.3 - Parque de Coches Eléctricos Motrices Tipo R]])</f>
        <v>345</v>
      </c>
      <c r="AT182" s="1">
        <v>0</v>
      </c>
      <c r="AU182" s="1">
        <v>2</v>
      </c>
      <c r="AV182" s="1">
        <v>2</v>
      </c>
      <c r="AW182" s="1">
        <f>+SUM(MIT_InfraMR[[#This Row],[B.03.1 - Parque de Coches Motores Motrices Remolcados]:[B.03.3 - Parque de Coches Motores Motrices Cabina]])</f>
        <v>4</v>
      </c>
      <c r="AX182" s="1">
        <v>29</v>
      </c>
      <c r="AY182" s="1">
        <v>4</v>
      </c>
      <c r="AZ182" s="1">
        <v>0</v>
      </c>
      <c r="BA182" s="1">
        <v>14</v>
      </c>
      <c r="BB182" s="1">
        <v>0</v>
      </c>
      <c r="BC182" s="1">
        <f t="shared" si="23"/>
        <v>47</v>
      </c>
      <c r="BD182" s="1">
        <v>0</v>
      </c>
      <c r="BE182" s="1">
        <v>5</v>
      </c>
      <c r="BF182" s="16">
        <v>1676</v>
      </c>
    </row>
    <row r="183" spans="1:58">
      <c r="A183" s="1">
        <v>2008</v>
      </c>
      <c r="B183" s="1" t="s">
        <v>116</v>
      </c>
      <c r="C183" s="12">
        <v>54.8</v>
      </c>
      <c r="D183" s="12">
        <v>77.59</v>
      </c>
      <c r="E183" s="12">
        <v>0</v>
      </c>
      <c r="F183" s="12">
        <v>52.57</v>
      </c>
      <c r="G183" s="12">
        <f t="shared" si="16"/>
        <v>184.95999999999998</v>
      </c>
      <c r="H183" s="12">
        <f>+MIT_InfraMR[[#This Row],[Total Líneas de Explotación ]]</f>
        <v>184.95999999999998</v>
      </c>
      <c r="I183" s="12">
        <v>196.96800000000002</v>
      </c>
      <c r="J183" s="12">
        <v>209.97</v>
      </c>
      <c r="K183" s="12">
        <v>12.2</v>
      </c>
      <c r="L183" s="12">
        <v>116.54</v>
      </c>
      <c r="M183" s="12">
        <v>8</v>
      </c>
      <c r="N183" s="12">
        <f>+MIT_InfraMR[[#This Row],[A.03.1 -  Longitud de Vías de Explotación No Electrificadas Troncales y Ramales (vía principal) (km)]]+MIT_InfraMR[[#This Row],[A.04.1 -  Longitud de Vías de Explotación Electrificadas Troncales y Ramales (vía principal) (km)]]</f>
        <v>326.51</v>
      </c>
      <c r="O183" s="12">
        <f>+MIT_InfraMR[[#This Row],[Total Vías (excluido Auxiliares)]]</f>
        <v>326.51</v>
      </c>
      <c r="P183" s="1">
        <v>40</v>
      </c>
      <c r="Q183" s="1">
        <v>15</v>
      </c>
      <c r="R183" s="1">
        <v>1</v>
      </c>
      <c r="S183" s="1">
        <f t="shared" si="17"/>
        <v>56</v>
      </c>
      <c r="T183" s="1">
        <v>38</v>
      </c>
      <c r="U183" s="1">
        <v>82</v>
      </c>
      <c r="V183" s="1">
        <v>0</v>
      </c>
      <c r="W183" s="1">
        <v>15</v>
      </c>
      <c r="X183" s="1">
        <v>2</v>
      </c>
      <c r="Y183" s="1">
        <f t="shared" si="18"/>
        <v>137</v>
      </c>
      <c r="Z183" s="1">
        <v>35</v>
      </c>
      <c r="AA183" s="1">
        <v>18</v>
      </c>
      <c r="AB183" s="1">
        <f>+MIT_InfraMR[[#This Row],[Total Pasos Vehiculares a Nivel]]</f>
        <v>137</v>
      </c>
      <c r="AC183" s="1">
        <f t="shared" si="19"/>
        <v>190</v>
      </c>
      <c r="AD183" s="1">
        <v>10</v>
      </c>
      <c r="AE183" s="1">
        <v>21</v>
      </c>
      <c r="AF183" s="1">
        <v>107</v>
      </c>
      <c r="AG183" s="1">
        <f t="shared" si="20"/>
        <v>138</v>
      </c>
      <c r="AH183" s="12">
        <v>46</v>
      </c>
      <c r="AI183" s="12">
        <v>0</v>
      </c>
      <c r="AJ183" s="12">
        <v>133</v>
      </c>
      <c r="AK183" s="12">
        <f t="shared" si="21"/>
        <v>179</v>
      </c>
      <c r="AL183" s="1">
        <v>0</v>
      </c>
      <c r="AM183" s="1">
        <v>18</v>
      </c>
      <c r="AN183" s="1">
        <v>0</v>
      </c>
      <c r="AO183" s="1">
        <f t="shared" si="22"/>
        <v>18</v>
      </c>
      <c r="AP183" s="1">
        <v>285</v>
      </c>
      <c r="AQ183" s="1">
        <v>60</v>
      </c>
      <c r="AR183" s="1">
        <v>0</v>
      </c>
      <c r="AS183" s="1">
        <f>+SUM(MIT_InfraMR[[#This Row],[B.02.1 - Parque de Coches Eléctricos Motrices]:[B.02.3 - Parque de Coches Eléctricos Motrices Tipo R]])</f>
        <v>345</v>
      </c>
      <c r="AT183" s="1">
        <v>0</v>
      </c>
      <c r="AU183" s="1">
        <v>2</v>
      </c>
      <c r="AV183" s="1">
        <v>2</v>
      </c>
      <c r="AW183" s="1">
        <f>+SUM(MIT_InfraMR[[#This Row],[B.03.1 - Parque de Coches Motores Motrices Remolcados]:[B.03.3 - Parque de Coches Motores Motrices Cabina]])</f>
        <v>4</v>
      </c>
      <c r="AX183" s="1">
        <v>29</v>
      </c>
      <c r="AY183" s="1">
        <v>4</v>
      </c>
      <c r="AZ183" s="1">
        <v>0</v>
      </c>
      <c r="BA183" s="1">
        <v>14</v>
      </c>
      <c r="BB183" s="1">
        <v>0</v>
      </c>
      <c r="BC183" s="1">
        <f t="shared" si="23"/>
        <v>47</v>
      </c>
      <c r="BD183" s="1">
        <v>0</v>
      </c>
      <c r="BE183" s="1">
        <v>5</v>
      </c>
      <c r="BF183" s="16">
        <v>1676</v>
      </c>
    </row>
    <row r="184" spans="1:58">
      <c r="A184" s="1">
        <v>2008</v>
      </c>
      <c r="B184" s="1" t="s">
        <v>117</v>
      </c>
      <c r="C184" s="12">
        <v>54.8</v>
      </c>
      <c r="D184" s="12">
        <v>77.59</v>
      </c>
      <c r="E184" s="12">
        <v>0</v>
      </c>
      <c r="F184" s="12">
        <v>52.57</v>
      </c>
      <c r="G184" s="12">
        <f t="shared" si="16"/>
        <v>184.95999999999998</v>
      </c>
      <c r="H184" s="12">
        <f>+MIT_InfraMR[[#This Row],[Total Líneas de Explotación ]]</f>
        <v>184.95999999999998</v>
      </c>
      <c r="I184" s="12">
        <v>196.96800000000002</v>
      </c>
      <c r="J184" s="12">
        <v>209.97</v>
      </c>
      <c r="K184" s="12">
        <v>12.2</v>
      </c>
      <c r="L184" s="12">
        <v>116.54</v>
      </c>
      <c r="M184" s="12">
        <v>8</v>
      </c>
      <c r="N184" s="12">
        <f>+MIT_InfraMR[[#This Row],[A.03.1 -  Longitud de Vías de Explotación No Electrificadas Troncales y Ramales (vía principal) (km)]]+MIT_InfraMR[[#This Row],[A.04.1 -  Longitud de Vías de Explotación Electrificadas Troncales y Ramales (vía principal) (km)]]</f>
        <v>326.51</v>
      </c>
      <c r="O184" s="12">
        <f>+MIT_InfraMR[[#This Row],[Total Vías (excluido Auxiliares)]]</f>
        <v>326.51</v>
      </c>
      <c r="P184" s="1">
        <v>40</v>
      </c>
      <c r="Q184" s="1">
        <v>15</v>
      </c>
      <c r="R184" s="1">
        <v>1</v>
      </c>
      <c r="S184" s="1">
        <f t="shared" si="17"/>
        <v>56</v>
      </c>
      <c r="T184" s="1">
        <v>38</v>
      </c>
      <c r="U184" s="1">
        <v>82</v>
      </c>
      <c r="V184" s="1">
        <v>0</v>
      </c>
      <c r="W184" s="1">
        <v>15</v>
      </c>
      <c r="X184" s="1">
        <v>2</v>
      </c>
      <c r="Y184" s="1">
        <f t="shared" si="18"/>
        <v>137</v>
      </c>
      <c r="Z184" s="1">
        <v>35</v>
      </c>
      <c r="AA184" s="1">
        <v>18</v>
      </c>
      <c r="AB184" s="1">
        <f>+MIT_InfraMR[[#This Row],[Total Pasos Vehiculares a Nivel]]</f>
        <v>137</v>
      </c>
      <c r="AC184" s="1">
        <f t="shared" si="19"/>
        <v>190</v>
      </c>
      <c r="AD184" s="1">
        <v>10</v>
      </c>
      <c r="AE184" s="1">
        <v>21</v>
      </c>
      <c r="AF184" s="1">
        <v>107</v>
      </c>
      <c r="AG184" s="1">
        <f t="shared" si="20"/>
        <v>138</v>
      </c>
      <c r="AH184" s="12">
        <v>46</v>
      </c>
      <c r="AI184" s="12">
        <v>0</v>
      </c>
      <c r="AJ184" s="12">
        <v>133</v>
      </c>
      <c r="AK184" s="12">
        <f t="shared" si="21"/>
        <v>179</v>
      </c>
      <c r="AL184" s="1">
        <v>0</v>
      </c>
      <c r="AM184" s="1">
        <v>18</v>
      </c>
      <c r="AN184" s="1">
        <v>0</v>
      </c>
      <c r="AO184" s="1">
        <f t="shared" si="22"/>
        <v>18</v>
      </c>
      <c r="AP184" s="1">
        <v>285</v>
      </c>
      <c r="AQ184" s="1">
        <v>60</v>
      </c>
      <c r="AR184" s="1">
        <v>0</v>
      </c>
      <c r="AS184" s="1">
        <f>+SUM(MIT_InfraMR[[#This Row],[B.02.1 - Parque de Coches Eléctricos Motrices]:[B.02.3 - Parque de Coches Eléctricos Motrices Tipo R]])</f>
        <v>345</v>
      </c>
      <c r="AT184" s="1">
        <v>0</v>
      </c>
      <c r="AU184" s="1">
        <v>2</v>
      </c>
      <c r="AV184" s="1">
        <v>2</v>
      </c>
      <c r="AW184" s="1">
        <f>+SUM(MIT_InfraMR[[#This Row],[B.03.1 - Parque de Coches Motores Motrices Remolcados]:[B.03.3 - Parque de Coches Motores Motrices Cabina]])</f>
        <v>4</v>
      </c>
      <c r="AX184" s="1">
        <v>29</v>
      </c>
      <c r="AY184" s="1">
        <v>4</v>
      </c>
      <c r="AZ184" s="1">
        <v>0</v>
      </c>
      <c r="BA184" s="1">
        <v>14</v>
      </c>
      <c r="BB184" s="1">
        <v>0</v>
      </c>
      <c r="BC184" s="1">
        <f t="shared" si="23"/>
        <v>47</v>
      </c>
      <c r="BD184" s="1">
        <v>0</v>
      </c>
      <c r="BE184" s="1">
        <v>5</v>
      </c>
      <c r="BF184" s="16">
        <v>1676</v>
      </c>
    </row>
    <row r="185" spans="1:58">
      <c r="A185" s="1">
        <v>2008</v>
      </c>
      <c r="B185" s="1" t="s">
        <v>118</v>
      </c>
      <c r="C185" s="12">
        <v>54.8</v>
      </c>
      <c r="D185" s="12">
        <v>77.59</v>
      </c>
      <c r="E185" s="12">
        <v>0</v>
      </c>
      <c r="F185" s="12">
        <v>52.57</v>
      </c>
      <c r="G185" s="12">
        <f t="shared" si="16"/>
        <v>184.95999999999998</v>
      </c>
      <c r="H185" s="12">
        <f>+MIT_InfraMR[[#This Row],[Total Líneas de Explotación ]]</f>
        <v>184.95999999999998</v>
      </c>
      <c r="I185" s="12">
        <v>196.96800000000002</v>
      </c>
      <c r="J185" s="12">
        <v>209.97</v>
      </c>
      <c r="K185" s="12">
        <v>12.2</v>
      </c>
      <c r="L185" s="12">
        <v>116.54</v>
      </c>
      <c r="M185" s="12">
        <v>8</v>
      </c>
      <c r="N185" s="12">
        <f>+MIT_InfraMR[[#This Row],[A.03.1 -  Longitud de Vías de Explotación No Electrificadas Troncales y Ramales (vía principal) (km)]]+MIT_InfraMR[[#This Row],[A.04.1 -  Longitud de Vías de Explotación Electrificadas Troncales y Ramales (vía principal) (km)]]</f>
        <v>326.51</v>
      </c>
      <c r="O185" s="12">
        <f>+MIT_InfraMR[[#This Row],[Total Vías (excluido Auxiliares)]]</f>
        <v>326.51</v>
      </c>
      <c r="P185" s="1">
        <v>40</v>
      </c>
      <c r="Q185" s="1">
        <v>15</v>
      </c>
      <c r="R185" s="1">
        <v>1</v>
      </c>
      <c r="S185" s="1">
        <f t="shared" si="17"/>
        <v>56</v>
      </c>
      <c r="T185" s="1">
        <v>38</v>
      </c>
      <c r="U185" s="1">
        <v>82</v>
      </c>
      <c r="V185" s="1">
        <v>0</v>
      </c>
      <c r="W185" s="1">
        <v>15</v>
      </c>
      <c r="X185" s="1">
        <v>2</v>
      </c>
      <c r="Y185" s="1">
        <f t="shared" si="18"/>
        <v>137</v>
      </c>
      <c r="Z185" s="1">
        <v>35</v>
      </c>
      <c r="AA185" s="1">
        <v>18</v>
      </c>
      <c r="AB185" s="1">
        <f>+MIT_InfraMR[[#This Row],[Total Pasos Vehiculares a Nivel]]</f>
        <v>137</v>
      </c>
      <c r="AC185" s="1">
        <f t="shared" si="19"/>
        <v>190</v>
      </c>
      <c r="AD185" s="1">
        <v>10</v>
      </c>
      <c r="AE185" s="1">
        <v>21</v>
      </c>
      <c r="AF185" s="1">
        <v>107</v>
      </c>
      <c r="AG185" s="1">
        <f t="shared" si="20"/>
        <v>138</v>
      </c>
      <c r="AH185" s="12">
        <v>46</v>
      </c>
      <c r="AI185" s="12">
        <v>0</v>
      </c>
      <c r="AJ185" s="12">
        <v>133</v>
      </c>
      <c r="AK185" s="12">
        <f t="shared" si="21"/>
        <v>179</v>
      </c>
      <c r="AL185" s="1">
        <v>0</v>
      </c>
      <c r="AM185" s="1">
        <v>18</v>
      </c>
      <c r="AN185" s="1">
        <v>0</v>
      </c>
      <c r="AO185" s="1">
        <f t="shared" si="22"/>
        <v>18</v>
      </c>
      <c r="AP185" s="1">
        <v>285</v>
      </c>
      <c r="AQ185" s="1">
        <v>60</v>
      </c>
      <c r="AR185" s="1">
        <v>0</v>
      </c>
      <c r="AS185" s="1">
        <f>+SUM(MIT_InfraMR[[#This Row],[B.02.1 - Parque de Coches Eléctricos Motrices]:[B.02.3 - Parque de Coches Eléctricos Motrices Tipo R]])</f>
        <v>345</v>
      </c>
      <c r="AT185" s="1">
        <v>0</v>
      </c>
      <c r="AU185" s="1">
        <v>2</v>
      </c>
      <c r="AV185" s="1">
        <v>2</v>
      </c>
      <c r="AW185" s="1">
        <f>+SUM(MIT_InfraMR[[#This Row],[B.03.1 - Parque de Coches Motores Motrices Remolcados]:[B.03.3 - Parque de Coches Motores Motrices Cabina]])</f>
        <v>4</v>
      </c>
      <c r="AX185" s="1">
        <v>29</v>
      </c>
      <c r="AY185" s="1">
        <v>4</v>
      </c>
      <c r="AZ185" s="1">
        <v>0</v>
      </c>
      <c r="BA185" s="1">
        <v>14</v>
      </c>
      <c r="BB185" s="1">
        <v>0</v>
      </c>
      <c r="BC185" s="1">
        <f t="shared" si="23"/>
        <v>47</v>
      </c>
      <c r="BD185" s="1">
        <v>0</v>
      </c>
      <c r="BE185" s="1">
        <v>5</v>
      </c>
      <c r="BF185" s="16">
        <v>1676</v>
      </c>
    </row>
    <row r="186" spans="1:58">
      <c r="A186" s="1">
        <v>2008</v>
      </c>
      <c r="B186" s="1" t="s">
        <v>119</v>
      </c>
      <c r="C186" s="12">
        <v>54.8</v>
      </c>
      <c r="D186" s="12">
        <v>77.59</v>
      </c>
      <c r="E186" s="12">
        <v>0</v>
      </c>
      <c r="F186" s="12">
        <v>52.57</v>
      </c>
      <c r="G186" s="12">
        <f t="shared" si="16"/>
        <v>184.95999999999998</v>
      </c>
      <c r="H186" s="12">
        <f>+MIT_InfraMR[[#This Row],[Total Líneas de Explotación ]]</f>
        <v>184.95999999999998</v>
      </c>
      <c r="I186" s="12">
        <v>196.96800000000002</v>
      </c>
      <c r="J186" s="12">
        <v>209.97</v>
      </c>
      <c r="K186" s="12">
        <v>12.2</v>
      </c>
      <c r="L186" s="12">
        <v>116.54</v>
      </c>
      <c r="M186" s="12">
        <v>8</v>
      </c>
      <c r="N186" s="12">
        <f>+MIT_InfraMR[[#This Row],[A.03.1 -  Longitud de Vías de Explotación No Electrificadas Troncales y Ramales (vía principal) (km)]]+MIT_InfraMR[[#This Row],[A.04.1 -  Longitud de Vías de Explotación Electrificadas Troncales y Ramales (vía principal) (km)]]</f>
        <v>326.51</v>
      </c>
      <c r="O186" s="12">
        <f>+MIT_InfraMR[[#This Row],[Total Vías (excluido Auxiliares)]]</f>
        <v>326.51</v>
      </c>
      <c r="P186" s="1">
        <v>40</v>
      </c>
      <c r="Q186" s="1">
        <v>15</v>
      </c>
      <c r="R186" s="1">
        <v>1</v>
      </c>
      <c r="S186" s="1">
        <f t="shared" si="17"/>
        <v>56</v>
      </c>
      <c r="T186" s="1">
        <v>38</v>
      </c>
      <c r="U186" s="1">
        <v>82</v>
      </c>
      <c r="V186" s="1">
        <v>0</v>
      </c>
      <c r="W186" s="1">
        <v>15</v>
      </c>
      <c r="X186" s="1">
        <v>2</v>
      </c>
      <c r="Y186" s="1">
        <f t="shared" si="18"/>
        <v>137</v>
      </c>
      <c r="Z186" s="1">
        <v>35</v>
      </c>
      <c r="AA186" s="1">
        <v>18</v>
      </c>
      <c r="AB186" s="1">
        <f>+MIT_InfraMR[[#This Row],[Total Pasos Vehiculares a Nivel]]</f>
        <v>137</v>
      </c>
      <c r="AC186" s="1">
        <f t="shared" si="19"/>
        <v>190</v>
      </c>
      <c r="AD186" s="1">
        <v>10</v>
      </c>
      <c r="AE186" s="1">
        <v>21</v>
      </c>
      <c r="AF186" s="1">
        <v>107</v>
      </c>
      <c r="AG186" s="1">
        <f t="shared" si="20"/>
        <v>138</v>
      </c>
      <c r="AH186" s="12">
        <v>46</v>
      </c>
      <c r="AI186" s="12">
        <v>0</v>
      </c>
      <c r="AJ186" s="12">
        <v>133</v>
      </c>
      <c r="AK186" s="12">
        <f t="shared" si="21"/>
        <v>179</v>
      </c>
      <c r="AL186" s="1">
        <v>0</v>
      </c>
      <c r="AM186" s="1">
        <v>18</v>
      </c>
      <c r="AN186" s="1">
        <v>0</v>
      </c>
      <c r="AO186" s="1">
        <f t="shared" si="22"/>
        <v>18</v>
      </c>
      <c r="AP186" s="1">
        <v>285</v>
      </c>
      <c r="AQ186" s="1">
        <v>60</v>
      </c>
      <c r="AR186" s="1">
        <v>0</v>
      </c>
      <c r="AS186" s="1">
        <f>+SUM(MIT_InfraMR[[#This Row],[B.02.1 - Parque de Coches Eléctricos Motrices]:[B.02.3 - Parque de Coches Eléctricos Motrices Tipo R]])</f>
        <v>345</v>
      </c>
      <c r="AT186" s="1">
        <v>0</v>
      </c>
      <c r="AU186" s="1">
        <v>2</v>
      </c>
      <c r="AV186" s="1">
        <v>2</v>
      </c>
      <c r="AW186" s="1">
        <f>+SUM(MIT_InfraMR[[#This Row],[B.03.1 - Parque de Coches Motores Motrices Remolcados]:[B.03.3 - Parque de Coches Motores Motrices Cabina]])</f>
        <v>4</v>
      </c>
      <c r="AX186" s="1">
        <v>29</v>
      </c>
      <c r="AY186" s="1">
        <v>4</v>
      </c>
      <c r="AZ186" s="1">
        <v>0</v>
      </c>
      <c r="BA186" s="1">
        <v>14</v>
      </c>
      <c r="BB186" s="1">
        <v>0</v>
      </c>
      <c r="BC186" s="1">
        <f t="shared" si="23"/>
        <v>47</v>
      </c>
      <c r="BD186" s="1">
        <v>0</v>
      </c>
      <c r="BE186" s="1">
        <v>5</v>
      </c>
      <c r="BF186" s="16">
        <v>1676</v>
      </c>
    </row>
    <row r="187" spans="1:58">
      <c r="A187" s="1">
        <v>2008</v>
      </c>
      <c r="B187" s="1" t="s">
        <v>120</v>
      </c>
      <c r="C187" s="12">
        <v>54.8</v>
      </c>
      <c r="D187" s="12">
        <v>77.59</v>
      </c>
      <c r="E187" s="12">
        <v>0</v>
      </c>
      <c r="F187" s="12">
        <v>52.57</v>
      </c>
      <c r="G187" s="12">
        <f t="shared" si="16"/>
        <v>184.95999999999998</v>
      </c>
      <c r="H187" s="12">
        <f>+MIT_InfraMR[[#This Row],[Total Líneas de Explotación ]]</f>
        <v>184.95999999999998</v>
      </c>
      <c r="I187" s="12">
        <v>196.96800000000002</v>
      </c>
      <c r="J187" s="12">
        <v>209.97</v>
      </c>
      <c r="K187" s="12">
        <v>12.2</v>
      </c>
      <c r="L187" s="12">
        <v>116.54</v>
      </c>
      <c r="M187" s="12">
        <v>8</v>
      </c>
      <c r="N187" s="12">
        <f>+MIT_InfraMR[[#This Row],[A.03.1 -  Longitud de Vías de Explotación No Electrificadas Troncales y Ramales (vía principal) (km)]]+MIT_InfraMR[[#This Row],[A.04.1 -  Longitud de Vías de Explotación Electrificadas Troncales y Ramales (vía principal) (km)]]</f>
        <v>326.51</v>
      </c>
      <c r="O187" s="12">
        <f>+MIT_InfraMR[[#This Row],[Total Vías (excluido Auxiliares)]]</f>
        <v>326.51</v>
      </c>
      <c r="P187" s="1">
        <v>40</v>
      </c>
      <c r="Q187" s="1">
        <v>15</v>
      </c>
      <c r="R187" s="1">
        <v>1</v>
      </c>
      <c r="S187" s="1">
        <f t="shared" si="17"/>
        <v>56</v>
      </c>
      <c r="T187" s="1">
        <v>38</v>
      </c>
      <c r="U187" s="1">
        <v>82</v>
      </c>
      <c r="V187" s="1">
        <v>0</v>
      </c>
      <c r="W187" s="1">
        <v>15</v>
      </c>
      <c r="X187" s="1">
        <v>2</v>
      </c>
      <c r="Y187" s="1">
        <f t="shared" si="18"/>
        <v>137</v>
      </c>
      <c r="Z187" s="1">
        <v>35</v>
      </c>
      <c r="AA187" s="1">
        <v>18</v>
      </c>
      <c r="AB187" s="1">
        <f>+MIT_InfraMR[[#This Row],[Total Pasos Vehiculares a Nivel]]</f>
        <v>137</v>
      </c>
      <c r="AC187" s="1">
        <f t="shared" si="19"/>
        <v>190</v>
      </c>
      <c r="AD187" s="1">
        <v>10</v>
      </c>
      <c r="AE187" s="1">
        <v>21</v>
      </c>
      <c r="AF187" s="1">
        <v>107</v>
      </c>
      <c r="AG187" s="1">
        <f t="shared" si="20"/>
        <v>138</v>
      </c>
      <c r="AH187" s="12">
        <v>46</v>
      </c>
      <c r="AI187" s="12">
        <v>0</v>
      </c>
      <c r="AJ187" s="12">
        <v>133</v>
      </c>
      <c r="AK187" s="12">
        <f t="shared" si="21"/>
        <v>179</v>
      </c>
      <c r="AL187" s="1">
        <v>0</v>
      </c>
      <c r="AM187" s="1">
        <v>18</v>
      </c>
      <c r="AN187" s="1">
        <v>0</v>
      </c>
      <c r="AO187" s="1">
        <f t="shared" si="22"/>
        <v>18</v>
      </c>
      <c r="AP187" s="1">
        <v>285</v>
      </c>
      <c r="AQ187" s="1">
        <v>60</v>
      </c>
      <c r="AR187" s="1">
        <v>0</v>
      </c>
      <c r="AS187" s="1">
        <f>+SUM(MIT_InfraMR[[#This Row],[B.02.1 - Parque de Coches Eléctricos Motrices]:[B.02.3 - Parque de Coches Eléctricos Motrices Tipo R]])</f>
        <v>345</v>
      </c>
      <c r="AT187" s="1">
        <v>0</v>
      </c>
      <c r="AU187" s="1">
        <v>2</v>
      </c>
      <c r="AV187" s="1">
        <v>2</v>
      </c>
      <c r="AW187" s="1">
        <f>+SUM(MIT_InfraMR[[#This Row],[B.03.1 - Parque de Coches Motores Motrices Remolcados]:[B.03.3 - Parque de Coches Motores Motrices Cabina]])</f>
        <v>4</v>
      </c>
      <c r="AX187" s="1">
        <v>29</v>
      </c>
      <c r="AY187" s="1">
        <v>4</v>
      </c>
      <c r="AZ187" s="1">
        <v>0</v>
      </c>
      <c r="BA187" s="1">
        <v>14</v>
      </c>
      <c r="BB187" s="1">
        <v>0</v>
      </c>
      <c r="BC187" s="1">
        <f t="shared" si="23"/>
        <v>47</v>
      </c>
      <c r="BD187" s="1">
        <v>0</v>
      </c>
      <c r="BE187" s="1">
        <v>5</v>
      </c>
      <c r="BF187" s="16">
        <v>1676</v>
      </c>
    </row>
    <row r="188" spans="1:58">
      <c r="A188" s="1">
        <v>2008</v>
      </c>
      <c r="B188" s="1" t="s">
        <v>121</v>
      </c>
      <c r="C188" s="12">
        <v>54.8</v>
      </c>
      <c r="D188" s="12">
        <v>77.59</v>
      </c>
      <c r="E188" s="12">
        <v>0</v>
      </c>
      <c r="F188" s="12">
        <v>52.57</v>
      </c>
      <c r="G188" s="12">
        <f t="shared" si="16"/>
        <v>184.95999999999998</v>
      </c>
      <c r="H188" s="12">
        <f>+MIT_InfraMR[[#This Row],[Total Líneas de Explotación ]]</f>
        <v>184.95999999999998</v>
      </c>
      <c r="I188" s="12">
        <v>196.96800000000002</v>
      </c>
      <c r="J188" s="12">
        <v>209.97</v>
      </c>
      <c r="K188" s="12">
        <v>12.2</v>
      </c>
      <c r="L188" s="12">
        <v>116.54</v>
      </c>
      <c r="M188" s="12">
        <v>8</v>
      </c>
      <c r="N188" s="12">
        <f>+MIT_InfraMR[[#This Row],[A.03.1 -  Longitud de Vías de Explotación No Electrificadas Troncales y Ramales (vía principal) (km)]]+MIT_InfraMR[[#This Row],[A.04.1 -  Longitud de Vías de Explotación Electrificadas Troncales y Ramales (vía principal) (km)]]</f>
        <v>326.51</v>
      </c>
      <c r="O188" s="12">
        <f>+MIT_InfraMR[[#This Row],[Total Vías (excluido Auxiliares)]]</f>
        <v>326.51</v>
      </c>
      <c r="P188" s="1">
        <v>40</v>
      </c>
      <c r="Q188" s="1">
        <v>15</v>
      </c>
      <c r="R188" s="1">
        <v>1</v>
      </c>
      <c r="S188" s="1">
        <f t="shared" si="17"/>
        <v>56</v>
      </c>
      <c r="T188" s="1">
        <v>38</v>
      </c>
      <c r="U188" s="1">
        <v>82</v>
      </c>
      <c r="V188" s="1">
        <v>0</v>
      </c>
      <c r="W188" s="1">
        <v>15</v>
      </c>
      <c r="X188" s="1">
        <v>2</v>
      </c>
      <c r="Y188" s="1">
        <f t="shared" si="18"/>
        <v>137</v>
      </c>
      <c r="Z188" s="1">
        <v>35</v>
      </c>
      <c r="AA188" s="1">
        <v>18</v>
      </c>
      <c r="AB188" s="1">
        <f>+MIT_InfraMR[[#This Row],[Total Pasos Vehiculares a Nivel]]</f>
        <v>137</v>
      </c>
      <c r="AC188" s="1">
        <f t="shared" si="19"/>
        <v>190</v>
      </c>
      <c r="AD188" s="1">
        <v>10</v>
      </c>
      <c r="AE188" s="1">
        <v>21</v>
      </c>
      <c r="AF188" s="1">
        <v>107</v>
      </c>
      <c r="AG188" s="1">
        <f t="shared" si="20"/>
        <v>138</v>
      </c>
      <c r="AH188" s="12">
        <v>46</v>
      </c>
      <c r="AI188" s="12">
        <v>0</v>
      </c>
      <c r="AJ188" s="12">
        <v>133</v>
      </c>
      <c r="AK188" s="12">
        <f t="shared" si="21"/>
        <v>179</v>
      </c>
      <c r="AL188" s="1">
        <v>0</v>
      </c>
      <c r="AM188" s="1">
        <v>18</v>
      </c>
      <c r="AN188" s="1">
        <v>0</v>
      </c>
      <c r="AO188" s="1">
        <f t="shared" si="22"/>
        <v>18</v>
      </c>
      <c r="AP188" s="1">
        <v>285</v>
      </c>
      <c r="AQ188" s="1">
        <v>60</v>
      </c>
      <c r="AR188" s="1">
        <v>0</v>
      </c>
      <c r="AS188" s="1">
        <f>+SUM(MIT_InfraMR[[#This Row],[B.02.1 - Parque de Coches Eléctricos Motrices]:[B.02.3 - Parque de Coches Eléctricos Motrices Tipo R]])</f>
        <v>345</v>
      </c>
      <c r="AT188" s="1">
        <v>0</v>
      </c>
      <c r="AU188" s="1">
        <v>2</v>
      </c>
      <c r="AV188" s="1">
        <v>2</v>
      </c>
      <c r="AW188" s="1">
        <f>+SUM(MIT_InfraMR[[#This Row],[B.03.1 - Parque de Coches Motores Motrices Remolcados]:[B.03.3 - Parque de Coches Motores Motrices Cabina]])</f>
        <v>4</v>
      </c>
      <c r="AX188" s="1">
        <v>29</v>
      </c>
      <c r="AY188" s="1">
        <v>4</v>
      </c>
      <c r="AZ188" s="1">
        <v>0</v>
      </c>
      <c r="BA188" s="1">
        <v>14</v>
      </c>
      <c r="BB188" s="1">
        <v>0</v>
      </c>
      <c r="BC188" s="1">
        <f t="shared" si="23"/>
        <v>47</v>
      </c>
      <c r="BD188" s="1">
        <v>0</v>
      </c>
      <c r="BE188" s="1">
        <v>5</v>
      </c>
      <c r="BF188" s="16">
        <v>1676</v>
      </c>
    </row>
    <row r="189" spans="1:58">
      <c r="A189" s="1">
        <v>2008</v>
      </c>
      <c r="B189" s="1" t="s">
        <v>122</v>
      </c>
      <c r="C189" s="12">
        <v>54.8</v>
      </c>
      <c r="D189" s="12">
        <v>77.59</v>
      </c>
      <c r="E189" s="12">
        <v>0</v>
      </c>
      <c r="F189" s="12">
        <v>52.57</v>
      </c>
      <c r="G189" s="12">
        <f t="shared" si="16"/>
        <v>184.95999999999998</v>
      </c>
      <c r="H189" s="12">
        <f>+MIT_InfraMR[[#This Row],[Total Líneas de Explotación ]]</f>
        <v>184.95999999999998</v>
      </c>
      <c r="I189" s="12">
        <v>196.96800000000002</v>
      </c>
      <c r="J189" s="12">
        <v>209.97</v>
      </c>
      <c r="K189" s="12">
        <v>12.2</v>
      </c>
      <c r="L189" s="12">
        <v>116.54</v>
      </c>
      <c r="M189" s="12">
        <v>8</v>
      </c>
      <c r="N189" s="12">
        <f>+MIT_InfraMR[[#This Row],[A.03.1 -  Longitud de Vías de Explotación No Electrificadas Troncales y Ramales (vía principal) (km)]]+MIT_InfraMR[[#This Row],[A.04.1 -  Longitud de Vías de Explotación Electrificadas Troncales y Ramales (vía principal) (km)]]</f>
        <v>326.51</v>
      </c>
      <c r="O189" s="12">
        <f>+MIT_InfraMR[[#This Row],[Total Vías (excluido Auxiliares)]]</f>
        <v>326.51</v>
      </c>
      <c r="P189" s="1">
        <v>40</v>
      </c>
      <c r="Q189" s="1">
        <v>15</v>
      </c>
      <c r="R189" s="1">
        <v>1</v>
      </c>
      <c r="S189" s="1">
        <f t="shared" si="17"/>
        <v>56</v>
      </c>
      <c r="T189" s="1">
        <v>38</v>
      </c>
      <c r="U189" s="1">
        <v>82</v>
      </c>
      <c r="V189" s="1">
        <v>0</v>
      </c>
      <c r="W189" s="1">
        <v>15</v>
      </c>
      <c r="X189" s="1">
        <v>2</v>
      </c>
      <c r="Y189" s="1">
        <f t="shared" si="18"/>
        <v>137</v>
      </c>
      <c r="Z189" s="1">
        <v>35</v>
      </c>
      <c r="AA189" s="1">
        <v>18</v>
      </c>
      <c r="AB189" s="1">
        <f>+MIT_InfraMR[[#This Row],[Total Pasos Vehiculares a Nivel]]</f>
        <v>137</v>
      </c>
      <c r="AC189" s="1">
        <f t="shared" si="19"/>
        <v>190</v>
      </c>
      <c r="AD189" s="1">
        <v>10</v>
      </c>
      <c r="AE189" s="1">
        <v>21</v>
      </c>
      <c r="AF189" s="1">
        <v>107</v>
      </c>
      <c r="AG189" s="1">
        <f t="shared" si="20"/>
        <v>138</v>
      </c>
      <c r="AH189" s="12">
        <v>46</v>
      </c>
      <c r="AI189" s="12">
        <v>0</v>
      </c>
      <c r="AJ189" s="12">
        <v>133</v>
      </c>
      <c r="AK189" s="12">
        <f t="shared" si="21"/>
        <v>179</v>
      </c>
      <c r="AL189" s="1">
        <v>0</v>
      </c>
      <c r="AM189" s="1">
        <v>18</v>
      </c>
      <c r="AN189" s="1">
        <v>0</v>
      </c>
      <c r="AO189" s="1">
        <f t="shared" si="22"/>
        <v>18</v>
      </c>
      <c r="AP189" s="1">
        <v>285</v>
      </c>
      <c r="AQ189" s="1">
        <v>60</v>
      </c>
      <c r="AR189" s="1">
        <v>0</v>
      </c>
      <c r="AS189" s="1">
        <f>+SUM(MIT_InfraMR[[#This Row],[B.02.1 - Parque de Coches Eléctricos Motrices]:[B.02.3 - Parque de Coches Eléctricos Motrices Tipo R]])</f>
        <v>345</v>
      </c>
      <c r="AT189" s="1">
        <v>0</v>
      </c>
      <c r="AU189" s="1">
        <v>2</v>
      </c>
      <c r="AV189" s="1">
        <v>2</v>
      </c>
      <c r="AW189" s="1">
        <f>+SUM(MIT_InfraMR[[#This Row],[B.03.1 - Parque de Coches Motores Motrices Remolcados]:[B.03.3 - Parque de Coches Motores Motrices Cabina]])</f>
        <v>4</v>
      </c>
      <c r="AX189" s="1">
        <v>29</v>
      </c>
      <c r="AY189" s="1">
        <v>4</v>
      </c>
      <c r="AZ189" s="1">
        <v>0</v>
      </c>
      <c r="BA189" s="1">
        <v>14</v>
      </c>
      <c r="BB189" s="1">
        <v>0</v>
      </c>
      <c r="BC189" s="1">
        <f t="shared" si="23"/>
        <v>47</v>
      </c>
      <c r="BD189" s="1">
        <v>0</v>
      </c>
      <c r="BE189" s="1">
        <v>5</v>
      </c>
      <c r="BF189" s="16">
        <v>1676</v>
      </c>
    </row>
    <row r="190" spans="1:58">
      <c r="A190" s="1">
        <v>2008</v>
      </c>
      <c r="B190" s="1" t="s">
        <v>123</v>
      </c>
      <c r="C190" s="12">
        <v>54.8</v>
      </c>
      <c r="D190" s="12">
        <v>77.59</v>
      </c>
      <c r="E190" s="12">
        <v>0</v>
      </c>
      <c r="F190" s="12">
        <v>52.57</v>
      </c>
      <c r="G190" s="12">
        <f t="shared" si="16"/>
        <v>184.95999999999998</v>
      </c>
      <c r="H190" s="12">
        <f>+MIT_InfraMR[[#This Row],[Total Líneas de Explotación ]]</f>
        <v>184.95999999999998</v>
      </c>
      <c r="I190" s="12">
        <v>196.96800000000002</v>
      </c>
      <c r="J190" s="12">
        <v>209.97</v>
      </c>
      <c r="K190" s="12">
        <v>12.2</v>
      </c>
      <c r="L190" s="12">
        <v>116.54</v>
      </c>
      <c r="M190" s="12">
        <v>8</v>
      </c>
      <c r="N190" s="12">
        <f>+MIT_InfraMR[[#This Row],[A.03.1 -  Longitud de Vías de Explotación No Electrificadas Troncales y Ramales (vía principal) (km)]]+MIT_InfraMR[[#This Row],[A.04.1 -  Longitud de Vías de Explotación Electrificadas Troncales y Ramales (vía principal) (km)]]</f>
        <v>326.51</v>
      </c>
      <c r="O190" s="12">
        <f>+MIT_InfraMR[[#This Row],[Total Vías (excluido Auxiliares)]]</f>
        <v>326.51</v>
      </c>
      <c r="P190" s="1">
        <v>40</v>
      </c>
      <c r="Q190" s="1">
        <v>15</v>
      </c>
      <c r="R190" s="1">
        <v>1</v>
      </c>
      <c r="S190" s="1">
        <f t="shared" si="17"/>
        <v>56</v>
      </c>
      <c r="T190" s="1">
        <v>38</v>
      </c>
      <c r="U190" s="1">
        <v>82</v>
      </c>
      <c r="V190" s="1">
        <v>0</v>
      </c>
      <c r="W190" s="1">
        <v>15</v>
      </c>
      <c r="X190" s="1">
        <v>2</v>
      </c>
      <c r="Y190" s="1">
        <f t="shared" si="18"/>
        <v>137</v>
      </c>
      <c r="Z190" s="1">
        <v>35</v>
      </c>
      <c r="AA190" s="1">
        <v>18</v>
      </c>
      <c r="AB190" s="1">
        <f>+MIT_InfraMR[[#This Row],[Total Pasos Vehiculares a Nivel]]</f>
        <v>137</v>
      </c>
      <c r="AC190" s="1">
        <f t="shared" si="19"/>
        <v>190</v>
      </c>
      <c r="AD190" s="1">
        <v>10</v>
      </c>
      <c r="AE190" s="1">
        <v>21</v>
      </c>
      <c r="AF190" s="1">
        <v>107</v>
      </c>
      <c r="AG190" s="1">
        <f t="shared" si="20"/>
        <v>138</v>
      </c>
      <c r="AH190" s="12">
        <v>46</v>
      </c>
      <c r="AI190" s="12">
        <v>0</v>
      </c>
      <c r="AJ190" s="12">
        <v>133</v>
      </c>
      <c r="AK190" s="12">
        <f t="shared" si="21"/>
        <v>179</v>
      </c>
      <c r="AL190" s="1">
        <v>0</v>
      </c>
      <c r="AM190" s="1">
        <v>18</v>
      </c>
      <c r="AN190" s="1">
        <v>0</v>
      </c>
      <c r="AO190" s="1">
        <f t="shared" si="22"/>
        <v>18</v>
      </c>
      <c r="AP190" s="1">
        <v>285</v>
      </c>
      <c r="AQ190" s="1">
        <v>60</v>
      </c>
      <c r="AR190" s="1">
        <v>0</v>
      </c>
      <c r="AS190" s="1">
        <f>+SUM(MIT_InfraMR[[#This Row],[B.02.1 - Parque de Coches Eléctricos Motrices]:[B.02.3 - Parque de Coches Eléctricos Motrices Tipo R]])</f>
        <v>345</v>
      </c>
      <c r="AT190" s="1">
        <v>0</v>
      </c>
      <c r="AU190" s="1">
        <v>2</v>
      </c>
      <c r="AV190" s="1">
        <v>2</v>
      </c>
      <c r="AW190" s="1">
        <f>+SUM(MIT_InfraMR[[#This Row],[B.03.1 - Parque de Coches Motores Motrices Remolcados]:[B.03.3 - Parque de Coches Motores Motrices Cabina]])</f>
        <v>4</v>
      </c>
      <c r="AX190" s="1">
        <v>29</v>
      </c>
      <c r="AY190" s="1">
        <v>4</v>
      </c>
      <c r="AZ190" s="1">
        <v>0</v>
      </c>
      <c r="BA190" s="1">
        <v>14</v>
      </c>
      <c r="BB190" s="1">
        <v>0</v>
      </c>
      <c r="BC190" s="1">
        <f t="shared" si="23"/>
        <v>47</v>
      </c>
      <c r="BD190" s="1">
        <v>0</v>
      </c>
      <c r="BE190" s="1">
        <v>5</v>
      </c>
      <c r="BF190" s="16">
        <v>1676</v>
      </c>
    </row>
    <row r="191" spans="1:58">
      <c r="A191" s="1">
        <v>2008</v>
      </c>
      <c r="B191" s="1" t="s">
        <v>124</v>
      </c>
      <c r="C191" s="12">
        <v>54.8</v>
      </c>
      <c r="D191" s="12">
        <v>77.59</v>
      </c>
      <c r="E191" s="12">
        <v>0</v>
      </c>
      <c r="F191" s="12">
        <v>52.57</v>
      </c>
      <c r="G191" s="12">
        <f t="shared" si="16"/>
        <v>184.95999999999998</v>
      </c>
      <c r="H191" s="12">
        <f>+MIT_InfraMR[[#This Row],[Total Líneas de Explotación ]]</f>
        <v>184.95999999999998</v>
      </c>
      <c r="I191" s="12">
        <v>196.96800000000002</v>
      </c>
      <c r="J191" s="12">
        <v>209.97</v>
      </c>
      <c r="K191" s="12">
        <v>12.2</v>
      </c>
      <c r="L191" s="12">
        <v>116.54</v>
      </c>
      <c r="M191" s="12">
        <v>8</v>
      </c>
      <c r="N191" s="12">
        <f>+MIT_InfraMR[[#This Row],[A.03.1 -  Longitud de Vías de Explotación No Electrificadas Troncales y Ramales (vía principal) (km)]]+MIT_InfraMR[[#This Row],[A.04.1 -  Longitud de Vías de Explotación Electrificadas Troncales y Ramales (vía principal) (km)]]</f>
        <v>326.51</v>
      </c>
      <c r="O191" s="12">
        <f>+MIT_InfraMR[[#This Row],[Total Vías (excluido Auxiliares)]]</f>
        <v>326.51</v>
      </c>
      <c r="P191" s="1">
        <v>40</v>
      </c>
      <c r="Q191" s="1">
        <v>15</v>
      </c>
      <c r="R191" s="1">
        <v>1</v>
      </c>
      <c r="S191" s="1">
        <f t="shared" si="17"/>
        <v>56</v>
      </c>
      <c r="T191" s="1">
        <v>38</v>
      </c>
      <c r="U191" s="1">
        <v>82</v>
      </c>
      <c r="V191" s="1">
        <v>0</v>
      </c>
      <c r="W191" s="1">
        <v>15</v>
      </c>
      <c r="X191" s="1">
        <v>2</v>
      </c>
      <c r="Y191" s="1">
        <f t="shared" si="18"/>
        <v>137</v>
      </c>
      <c r="Z191" s="1">
        <v>35</v>
      </c>
      <c r="AA191" s="1">
        <v>18</v>
      </c>
      <c r="AB191" s="1">
        <f>+MIT_InfraMR[[#This Row],[Total Pasos Vehiculares a Nivel]]</f>
        <v>137</v>
      </c>
      <c r="AC191" s="1">
        <f t="shared" si="19"/>
        <v>190</v>
      </c>
      <c r="AD191" s="1">
        <v>10</v>
      </c>
      <c r="AE191" s="1">
        <v>21</v>
      </c>
      <c r="AF191" s="1">
        <v>107</v>
      </c>
      <c r="AG191" s="1">
        <f t="shared" si="20"/>
        <v>138</v>
      </c>
      <c r="AH191" s="12">
        <v>46</v>
      </c>
      <c r="AI191" s="12">
        <v>0</v>
      </c>
      <c r="AJ191" s="12">
        <v>133</v>
      </c>
      <c r="AK191" s="12">
        <f t="shared" si="21"/>
        <v>179</v>
      </c>
      <c r="AL191" s="1">
        <v>0</v>
      </c>
      <c r="AM191" s="1">
        <v>18</v>
      </c>
      <c r="AN191" s="1">
        <v>0</v>
      </c>
      <c r="AO191" s="1">
        <f t="shared" si="22"/>
        <v>18</v>
      </c>
      <c r="AP191" s="1">
        <v>285</v>
      </c>
      <c r="AQ191" s="1">
        <v>60</v>
      </c>
      <c r="AR191" s="1">
        <v>0</v>
      </c>
      <c r="AS191" s="1">
        <f>+SUM(MIT_InfraMR[[#This Row],[B.02.1 - Parque de Coches Eléctricos Motrices]:[B.02.3 - Parque de Coches Eléctricos Motrices Tipo R]])</f>
        <v>345</v>
      </c>
      <c r="AT191" s="1">
        <v>0</v>
      </c>
      <c r="AU191" s="1">
        <v>2</v>
      </c>
      <c r="AV191" s="1">
        <v>2</v>
      </c>
      <c r="AW191" s="1">
        <f>+SUM(MIT_InfraMR[[#This Row],[B.03.1 - Parque de Coches Motores Motrices Remolcados]:[B.03.3 - Parque de Coches Motores Motrices Cabina]])</f>
        <v>4</v>
      </c>
      <c r="AX191" s="1">
        <v>29</v>
      </c>
      <c r="AY191" s="1">
        <v>4</v>
      </c>
      <c r="AZ191" s="1">
        <v>0</v>
      </c>
      <c r="BA191" s="1">
        <v>14</v>
      </c>
      <c r="BB191" s="1">
        <v>0</v>
      </c>
      <c r="BC191" s="1">
        <f t="shared" si="23"/>
        <v>47</v>
      </c>
      <c r="BD191" s="1">
        <v>0</v>
      </c>
      <c r="BE191" s="1">
        <v>5</v>
      </c>
      <c r="BF191" s="16">
        <v>1676</v>
      </c>
    </row>
    <row r="192" spans="1:58">
      <c r="A192" s="1">
        <v>2008</v>
      </c>
      <c r="B192" s="1" t="s">
        <v>125</v>
      </c>
      <c r="C192" s="12">
        <v>54.8</v>
      </c>
      <c r="D192" s="12">
        <v>77.59</v>
      </c>
      <c r="E192" s="12">
        <v>0</v>
      </c>
      <c r="F192" s="12">
        <v>52.57</v>
      </c>
      <c r="G192" s="12">
        <f t="shared" si="16"/>
        <v>184.95999999999998</v>
      </c>
      <c r="H192" s="12">
        <f>+MIT_InfraMR[[#This Row],[Total Líneas de Explotación ]]</f>
        <v>184.95999999999998</v>
      </c>
      <c r="I192" s="12">
        <v>196.96800000000002</v>
      </c>
      <c r="J192" s="12">
        <v>209.97</v>
      </c>
      <c r="K192" s="12">
        <v>12.2</v>
      </c>
      <c r="L192" s="12">
        <v>116.54</v>
      </c>
      <c r="M192" s="12">
        <v>8</v>
      </c>
      <c r="N192" s="12">
        <f>+MIT_InfraMR[[#This Row],[A.03.1 -  Longitud de Vías de Explotación No Electrificadas Troncales y Ramales (vía principal) (km)]]+MIT_InfraMR[[#This Row],[A.04.1 -  Longitud de Vías de Explotación Electrificadas Troncales y Ramales (vía principal) (km)]]</f>
        <v>326.51</v>
      </c>
      <c r="O192" s="12">
        <f>+MIT_InfraMR[[#This Row],[Total Vías (excluido Auxiliares)]]</f>
        <v>326.51</v>
      </c>
      <c r="P192" s="1">
        <v>40</v>
      </c>
      <c r="Q192" s="1">
        <v>15</v>
      </c>
      <c r="R192" s="1">
        <v>1</v>
      </c>
      <c r="S192" s="1">
        <f t="shared" si="17"/>
        <v>56</v>
      </c>
      <c r="T192" s="1">
        <v>38</v>
      </c>
      <c r="U192" s="1">
        <v>82</v>
      </c>
      <c r="V192" s="1">
        <v>0</v>
      </c>
      <c r="W192" s="1">
        <v>15</v>
      </c>
      <c r="X192" s="1">
        <v>2</v>
      </c>
      <c r="Y192" s="1">
        <f t="shared" si="18"/>
        <v>137</v>
      </c>
      <c r="Z192" s="1">
        <v>35</v>
      </c>
      <c r="AA192" s="1">
        <v>18</v>
      </c>
      <c r="AB192" s="1">
        <f>+MIT_InfraMR[[#This Row],[Total Pasos Vehiculares a Nivel]]</f>
        <v>137</v>
      </c>
      <c r="AC192" s="1">
        <f t="shared" si="19"/>
        <v>190</v>
      </c>
      <c r="AD192" s="1">
        <v>10</v>
      </c>
      <c r="AE192" s="1">
        <v>21</v>
      </c>
      <c r="AF192" s="1">
        <v>107</v>
      </c>
      <c r="AG192" s="1">
        <f t="shared" si="20"/>
        <v>138</v>
      </c>
      <c r="AH192" s="12">
        <v>46</v>
      </c>
      <c r="AI192" s="12">
        <v>0</v>
      </c>
      <c r="AJ192" s="12">
        <v>133</v>
      </c>
      <c r="AK192" s="12">
        <f t="shared" si="21"/>
        <v>179</v>
      </c>
      <c r="AL192" s="1">
        <v>0</v>
      </c>
      <c r="AM192" s="1">
        <v>18</v>
      </c>
      <c r="AN192" s="1">
        <v>0</v>
      </c>
      <c r="AO192" s="1">
        <f t="shared" si="22"/>
        <v>18</v>
      </c>
      <c r="AP192" s="1">
        <v>285</v>
      </c>
      <c r="AQ192" s="1">
        <v>60</v>
      </c>
      <c r="AR192" s="1">
        <v>0</v>
      </c>
      <c r="AS192" s="1">
        <f>+SUM(MIT_InfraMR[[#This Row],[B.02.1 - Parque de Coches Eléctricos Motrices]:[B.02.3 - Parque de Coches Eléctricos Motrices Tipo R]])</f>
        <v>345</v>
      </c>
      <c r="AT192" s="1">
        <v>0</v>
      </c>
      <c r="AU192" s="1">
        <v>2</v>
      </c>
      <c r="AV192" s="1">
        <v>2</v>
      </c>
      <c r="AW192" s="1">
        <f>+SUM(MIT_InfraMR[[#This Row],[B.03.1 - Parque de Coches Motores Motrices Remolcados]:[B.03.3 - Parque de Coches Motores Motrices Cabina]])</f>
        <v>4</v>
      </c>
      <c r="AX192" s="1">
        <v>29</v>
      </c>
      <c r="AY192" s="1">
        <v>4</v>
      </c>
      <c r="AZ192" s="1">
        <v>0</v>
      </c>
      <c r="BA192" s="1">
        <v>14</v>
      </c>
      <c r="BB192" s="1">
        <v>0</v>
      </c>
      <c r="BC192" s="1">
        <f t="shared" si="23"/>
        <v>47</v>
      </c>
      <c r="BD192" s="1">
        <v>0</v>
      </c>
      <c r="BE192" s="1">
        <v>5</v>
      </c>
      <c r="BF192" s="16">
        <v>1676</v>
      </c>
    </row>
    <row r="193" spans="1:58">
      <c r="A193" s="1">
        <v>2008</v>
      </c>
      <c r="B193" s="1" t="s">
        <v>126</v>
      </c>
      <c r="C193" s="12">
        <v>54.8</v>
      </c>
      <c r="D193" s="12">
        <v>77.59</v>
      </c>
      <c r="E193" s="12">
        <v>0</v>
      </c>
      <c r="F193" s="12">
        <v>52.57</v>
      </c>
      <c r="G193" s="12">
        <f t="shared" si="16"/>
        <v>184.95999999999998</v>
      </c>
      <c r="H193" s="12">
        <f>+MIT_InfraMR[[#This Row],[Total Líneas de Explotación ]]</f>
        <v>184.95999999999998</v>
      </c>
      <c r="I193" s="12">
        <v>196.96800000000002</v>
      </c>
      <c r="J193" s="12">
        <v>209.97</v>
      </c>
      <c r="K193" s="12">
        <v>12.2</v>
      </c>
      <c r="L193" s="12">
        <v>116.54</v>
      </c>
      <c r="M193" s="12">
        <v>8</v>
      </c>
      <c r="N193" s="12">
        <f>+MIT_InfraMR[[#This Row],[A.03.1 -  Longitud de Vías de Explotación No Electrificadas Troncales y Ramales (vía principal) (km)]]+MIT_InfraMR[[#This Row],[A.04.1 -  Longitud de Vías de Explotación Electrificadas Troncales y Ramales (vía principal) (km)]]</f>
        <v>326.51</v>
      </c>
      <c r="O193" s="12">
        <f>+MIT_InfraMR[[#This Row],[Total Vías (excluido Auxiliares)]]</f>
        <v>326.51</v>
      </c>
      <c r="P193" s="1">
        <v>40</v>
      </c>
      <c r="Q193" s="1">
        <v>15</v>
      </c>
      <c r="R193" s="1">
        <v>1</v>
      </c>
      <c r="S193" s="1">
        <f t="shared" si="17"/>
        <v>56</v>
      </c>
      <c r="T193" s="1">
        <v>38</v>
      </c>
      <c r="U193" s="1">
        <v>82</v>
      </c>
      <c r="V193" s="1">
        <v>0</v>
      </c>
      <c r="W193" s="1">
        <v>15</v>
      </c>
      <c r="X193" s="1">
        <v>2</v>
      </c>
      <c r="Y193" s="1">
        <f t="shared" si="18"/>
        <v>137</v>
      </c>
      <c r="Z193" s="1">
        <v>35</v>
      </c>
      <c r="AA193" s="1">
        <v>18</v>
      </c>
      <c r="AB193" s="1">
        <f>+MIT_InfraMR[[#This Row],[Total Pasos Vehiculares a Nivel]]</f>
        <v>137</v>
      </c>
      <c r="AC193" s="1">
        <f t="shared" si="19"/>
        <v>190</v>
      </c>
      <c r="AD193" s="1">
        <v>10</v>
      </c>
      <c r="AE193" s="1">
        <v>21</v>
      </c>
      <c r="AF193" s="1">
        <v>107</v>
      </c>
      <c r="AG193" s="1">
        <f t="shared" si="20"/>
        <v>138</v>
      </c>
      <c r="AH193" s="12">
        <v>46</v>
      </c>
      <c r="AI193" s="12">
        <v>0</v>
      </c>
      <c r="AJ193" s="12">
        <v>133</v>
      </c>
      <c r="AK193" s="12">
        <f t="shared" si="21"/>
        <v>179</v>
      </c>
      <c r="AL193" s="1">
        <v>0</v>
      </c>
      <c r="AM193" s="1">
        <v>18</v>
      </c>
      <c r="AN193" s="1">
        <v>0</v>
      </c>
      <c r="AO193" s="1">
        <f t="shared" si="22"/>
        <v>18</v>
      </c>
      <c r="AP193" s="1">
        <v>285</v>
      </c>
      <c r="AQ193" s="1">
        <v>60</v>
      </c>
      <c r="AR193" s="1">
        <v>0</v>
      </c>
      <c r="AS193" s="1">
        <f>+SUM(MIT_InfraMR[[#This Row],[B.02.1 - Parque de Coches Eléctricos Motrices]:[B.02.3 - Parque de Coches Eléctricos Motrices Tipo R]])</f>
        <v>345</v>
      </c>
      <c r="AT193" s="1">
        <v>0</v>
      </c>
      <c r="AU193" s="1">
        <v>2</v>
      </c>
      <c r="AV193" s="1">
        <v>2</v>
      </c>
      <c r="AW193" s="1">
        <f>+SUM(MIT_InfraMR[[#This Row],[B.03.1 - Parque de Coches Motores Motrices Remolcados]:[B.03.3 - Parque de Coches Motores Motrices Cabina]])</f>
        <v>4</v>
      </c>
      <c r="AX193" s="1">
        <v>29</v>
      </c>
      <c r="AY193" s="1">
        <v>4</v>
      </c>
      <c r="AZ193" s="1">
        <v>0</v>
      </c>
      <c r="BA193" s="1">
        <v>14</v>
      </c>
      <c r="BB193" s="1">
        <v>0</v>
      </c>
      <c r="BC193" s="1">
        <f t="shared" si="23"/>
        <v>47</v>
      </c>
      <c r="BD193" s="1">
        <v>0</v>
      </c>
      <c r="BE193" s="1">
        <v>5</v>
      </c>
      <c r="BF193" s="16">
        <v>1676</v>
      </c>
    </row>
    <row r="194" spans="1:58">
      <c r="A194" s="1">
        <v>2009</v>
      </c>
      <c r="B194" s="1" t="s">
        <v>115</v>
      </c>
      <c r="C194" s="12">
        <v>54.8</v>
      </c>
      <c r="D194" s="12">
        <v>77.59</v>
      </c>
      <c r="E194" s="12">
        <v>0</v>
      </c>
      <c r="F194" s="12">
        <v>52.57</v>
      </c>
      <c r="G194" s="12">
        <f t="shared" ref="G194:G257" si="24">SUM(C194:F194)</f>
        <v>184.95999999999998</v>
      </c>
      <c r="H194" s="12">
        <f>+MIT_InfraMR[[#This Row],[Total Líneas de Explotación ]]</f>
        <v>184.95999999999998</v>
      </c>
      <c r="I194" s="12">
        <v>196.96800000000002</v>
      </c>
      <c r="J194" s="12">
        <v>209.97</v>
      </c>
      <c r="K194" s="12">
        <v>12.2</v>
      </c>
      <c r="L194" s="12">
        <v>116.54</v>
      </c>
      <c r="M194" s="12">
        <v>8</v>
      </c>
      <c r="N194" s="12">
        <f>+MIT_InfraMR[[#This Row],[A.03.1 -  Longitud de Vías de Explotación No Electrificadas Troncales y Ramales (vía principal) (km)]]+MIT_InfraMR[[#This Row],[A.04.1 -  Longitud de Vías de Explotación Electrificadas Troncales y Ramales (vía principal) (km)]]</f>
        <v>326.51</v>
      </c>
      <c r="O194" s="12">
        <f>+MIT_InfraMR[[#This Row],[Total Vías (excluido Auxiliares)]]</f>
        <v>326.51</v>
      </c>
      <c r="P194" s="1">
        <v>40</v>
      </c>
      <c r="Q194" s="1">
        <v>15</v>
      </c>
      <c r="R194" s="1">
        <v>1</v>
      </c>
      <c r="S194" s="1">
        <f t="shared" ref="S194:S257" si="25">SUM(P194:R194)</f>
        <v>56</v>
      </c>
      <c r="T194" s="1">
        <v>38</v>
      </c>
      <c r="U194" s="1">
        <v>82</v>
      </c>
      <c r="V194" s="1">
        <v>0</v>
      </c>
      <c r="W194" s="1">
        <v>15</v>
      </c>
      <c r="X194" s="1">
        <v>2</v>
      </c>
      <c r="Y194" s="1">
        <f t="shared" ref="Y194:Y257" si="26">SUM(T194:X194)</f>
        <v>137</v>
      </c>
      <c r="Z194" s="1">
        <v>35</v>
      </c>
      <c r="AA194" s="1">
        <v>18</v>
      </c>
      <c r="AB194" s="1">
        <f>+MIT_InfraMR[[#This Row],[Total Pasos Vehiculares a Nivel]]</f>
        <v>137</v>
      </c>
      <c r="AC194" s="1">
        <f t="shared" ref="AC194:AC257" si="27">SUM(Z194:AB194)</f>
        <v>190</v>
      </c>
      <c r="AD194" s="1">
        <v>10</v>
      </c>
      <c r="AE194" s="1">
        <v>21</v>
      </c>
      <c r="AF194" s="1">
        <v>107</v>
      </c>
      <c r="AG194" s="1">
        <f t="shared" ref="AG194:AG257" si="28">SUM(AD194:AF194)</f>
        <v>138</v>
      </c>
      <c r="AH194" s="12">
        <v>46</v>
      </c>
      <c r="AI194" s="12">
        <v>0</v>
      </c>
      <c r="AJ194" s="12">
        <v>133</v>
      </c>
      <c r="AK194" s="12">
        <f t="shared" ref="AK194:AK257" si="29">SUM(AH194:AJ194)</f>
        <v>179</v>
      </c>
      <c r="AL194" s="1">
        <v>0</v>
      </c>
      <c r="AM194" s="1">
        <v>18</v>
      </c>
      <c r="AN194" s="1">
        <v>0</v>
      </c>
      <c r="AO194" s="1">
        <f t="shared" ref="AO194:AO257" si="30">SUM(AL194:AN194)</f>
        <v>18</v>
      </c>
      <c r="AP194" s="1">
        <v>285</v>
      </c>
      <c r="AQ194" s="1">
        <v>60</v>
      </c>
      <c r="AR194" s="1">
        <v>0</v>
      </c>
      <c r="AS194" s="1">
        <f>+SUM(MIT_InfraMR[[#This Row],[B.02.1 - Parque de Coches Eléctricos Motrices]:[B.02.3 - Parque de Coches Eléctricos Motrices Tipo R]])</f>
        <v>345</v>
      </c>
      <c r="AT194" s="1">
        <v>0</v>
      </c>
      <c r="AU194" s="1">
        <v>2</v>
      </c>
      <c r="AV194" s="1">
        <v>2</v>
      </c>
      <c r="AW194" s="1">
        <f>+SUM(MIT_InfraMR[[#This Row],[B.03.1 - Parque de Coches Motores Motrices Remolcados]:[B.03.3 - Parque de Coches Motores Motrices Cabina]])</f>
        <v>4</v>
      </c>
      <c r="AX194" s="1">
        <v>29</v>
      </c>
      <c r="AY194" s="1">
        <v>4</v>
      </c>
      <c r="AZ194" s="1">
        <v>0</v>
      </c>
      <c r="BA194" s="1">
        <v>14</v>
      </c>
      <c r="BB194" s="1">
        <v>0</v>
      </c>
      <c r="BC194" s="1">
        <f t="shared" ref="BC194:BC257" si="31">SUM(AX194:BB194)</f>
        <v>47</v>
      </c>
      <c r="BD194" s="1">
        <v>0</v>
      </c>
      <c r="BE194" s="1">
        <v>5</v>
      </c>
      <c r="BF194" s="16">
        <v>1676</v>
      </c>
    </row>
    <row r="195" spans="1:58">
      <c r="A195" s="1">
        <v>2009</v>
      </c>
      <c r="B195" s="1" t="s">
        <v>116</v>
      </c>
      <c r="C195" s="12">
        <v>54.8</v>
      </c>
      <c r="D195" s="12">
        <v>77.59</v>
      </c>
      <c r="E195" s="12">
        <v>0</v>
      </c>
      <c r="F195" s="12">
        <v>52.57</v>
      </c>
      <c r="G195" s="12">
        <f t="shared" si="24"/>
        <v>184.95999999999998</v>
      </c>
      <c r="H195" s="12">
        <f>+MIT_InfraMR[[#This Row],[Total Líneas de Explotación ]]</f>
        <v>184.95999999999998</v>
      </c>
      <c r="I195" s="12">
        <v>196.96800000000002</v>
      </c>
      <c r="J195" s="12">
        <v>209.97</v>
      </c>
      <c r="K195" s="12">
        <v>12.2</v>
      </c>
      <c r="L195" s="12">
        <v>116.54</v>
      </c>
      <c r="M195" s="12">
        <v>8</v>
      </c>
      <c r="N195" s="12">
        <f>+MIT_InfraMR[[#This Row],[A.03.1 -  Longitud de Vías de Explotación No Electrificadas Troncales y Ramales (vía principal) (km)]]+MIT_InfraMR[[#This Row],[A.04.1 -  Longitud de Vías de Explotación Electrificadas Troncales y Ramales (vía principal) (km)]]</f>
        <v>326.51</v>
      </c>
      <c r="O195" s="12">
        <f>+MIT_InfraMR[[#This Row],[Total Vías (excluido Auxiliares)]]</f>
        <v>326.51</v>
      </c>
      <c r="P195" s="1">
        <v>40</v>
      </c>
      <c r="Q195" s="1">
        <v>15</v>
      </c>
      <c r="R195" s="1">
        <v>1</v>
      </c>
      <c r="S195" s="1">
        <f t="shared" si="25"/>
        <v>56</v>
      </c>
      <c r="T195" s="1">
        <v>38</v>
      </c>
      <c r="U195" s="1">
        <v>82</v>
      </c>
      <c r="V195" s="1">
        <v>0</v>
      </c>
      <c r="W195" s="1">
        <v>15</v>
      </c>
      <c r="X195" s="1">
        <v>2</v>
      </c>
      <c r="Y195" s="1">
        <f t="shared" si="26"/>
        <v>137</v>
      </c>
      <c r="Z195" s="1">
        <v>35</v>
      </c>
      <c r="AA195" s="1">
        <v>18</v>
      </c>
      <c r="AB195" s="1">
        <f>+MIT_InfraMR[[#This Row],[Total Pasos Vehiculares a Nivel]]</f>
        <v>137</v>
      </c>
      <c r="AC195" s="1">
        <f t="shared" si="27"/>
        <v>190</v>
      </c>
      <c r="AD195" s="1">
        <v>10</v>
      </c>
      <c r="AE195" s="1">
        <v>21</v>
      </c>
      <c r="AF195" s="1">
        <v>107</v>
      </c>
      <c r="AG195" s="1">
        <f t="shared" si="28"/>
        <v>138</v>
      </c>
      <c r="AH195" s="12">
        <v>46</v>
      </c>
      <c r="AI195" s="12">
        <v>0</v>
      </c>
      <c r="AJ195" s="12">
        <v>133</v>
      </c>
      <c r="AK195" s="12">
        <f t="shared" si="29"/>
        <v>179</v>
      </c>
      <c r="AL195" s="1">
        <v>0</v>
      </c>
      <c r="AM195" s="1">
        <v>18</v>
      </c>
      <c r="AN195" s="1">
        <v>0</v>
      </c>
      <c r="AO195" s="1">
        <f t="shared" si="30"/>
        <v>18</v>
      </c>
      <c r="AP195" s="1">
        <v>285</v>
      </c>
      <c r="AQ195" s="1">
        <v>60</v>
      </c>
      <c r="AR195" s="1">
        <v>0</v>
      </c>
      <c r="AS195" s="1">
        <f>+SUM(MIT_InfraMR[[#This Row],[B.02.1 - Parque de Coches Eléctricos Motrices]:[B.02.3 - Parque de Coches Eléctricos Motrices Tipo R]])</f>
        <v>345</v>
      </c>
      <c r="AT195" s="1">
        <v>0</v>
      </c>
      <c r="AU195" s="1">
        <v>2</v>
      </c>
      <c r="AV195" s="1">
        <v>2</v>
      </c>
      <c r="AW195" s="1">
        <f>+SUM(MIT_InfraMR[[#This Row],[B.03.1 - Parque de Coches Motores Motrices Remolcados]:[B.03.3 - Parque de Coches Motores Motrices Cabina]])</f>
        <v>4</v>
      </c>
      <c r="AX195" s="1">
        <v>29</v>
      </c>
      <c r="AY195" s="1">
        <v>4</v>
      </c>
      <c r="AZ195" s="1">
        <v>0</v>
      </c>
      <c r="BA195" s="1">
        <v>14</v>
      </c>
      <c r="BB195" s="1">
        <v>0</v>
      </c>
      <c r="BC195" s="1">
        <f t="shared" si="31"/>
        <v>47</v>
      </c>
      <c r="BD195" s="1">
        <v>0</v>
      </c>
      <c r="BE195" s="1">
        <v>5</v>
      </c>
      <c r="BF195" s="16">
        <v>1676</v>
      </c>
    </row>
    <row r="196" spans="1:58">
      <c r="A196" s="1">
        <v>2009</v>
      </c>
      <c r="B196" s="1" t="s">
        <v>117</v>
      </c>
      <c r="C196" s="12">
        <v>54.8</v>
      </c>
      <c r="D196" s="12">
        <v>77.59</v>
      </c>
      <c r="E196" s="12">
        <v>0</v>
      </c>
      <c r="F196" s="12">
        <v>52.57</v>
      </c>
      <c r="G196" s="12">
        <f t="shared" si="24"/>
        <v>184.95999999999998</v>
      </c>
      <c r="H196" s="12">
        <f>+MIT_InfraMR[[#This Row],[Total Líneas de Explotación ]]</f>
        <v>184.95999999999998</v>
      </c>
      <c r="I196" s="12">
        <v>196.96800000000002</v>
      </c>
      <c r="J196" s="12">
        <v>209.97</v>
      </c>
      <c r="K196" s="12">
        <v>12.2</v>
      </c>
      <c r="L196" s="12">
        <v>116.54</v>
      </c>
      <c r="M196" s="12">
        <v>8</v>
      </c>
      <c r="N196" s="12">
        <f>+MIT_InfraMR[[#This Row],[A.03.1 -  Longitud de Vías de Explotación No Electrificadas Troncales y Ramales (vía principal) (km)]]+MIT_InfraMR[[#This Row],[A.04.1 -  Longitud de Vías de Explotación Electrificadas Troncales y Ramales (vía principal) (km)]]</f>
        <v>326.51</v>
      </c>
      <c r="O196" s="12">
        <f>+MIT_InfraMR[[#This Row],[Total Vías (excluido Auxiliares)]]</f>
        <v>326.51</v>
      </c>
      <c r="P196" s="1">
        <v>40</v>
      </c>
      <c r="Q196" s="1">
        <v>15</v>
      </c>
      <c r="R196" s="1">
        <v>1</v>
      </c>
      <c r="S196" s="1">
        <f t="shared" si="25"/>
        <v>56</v>
      </c>
      <c r="T196" s="1">
        <v>38</v>
      </c>
      <c r="U196" s="1">
        <v>82</v>
      </c>
      <c r="V196" s="1">
        <v>0</v>
      </c>
      <c r="W196" s="1">
        <v>15</v>
      </c>
      <c r="X196" s="1">
        <v>2</v>
      </c>
      <c r="Y196" s="1">
        <f t="shared" si="26"/>
        <v>137</v>
      </c>
      <c r="Z196" s="1">
        <v>35</v>
      </c>
      <c r="AA196" s="1">
        <v>18</v>
      </c>
      <c r="AB196" s="1">
        <f>+MIT_InfraMR[[#This Row],[Total Pasos Vehiculares a Nivel]]</f>
        <v>137</v>
      </c>
      <c r="AC196" s="1">
        <f t="shared" si="27"/>
        <v>190</v>
      </c>
      <c r="AD196" s="1">
        <v>10</v>
      </c>
      <c r="AE196" s="1">
        <v>21</v>
      </c>
      <c r="AF196" s="1">
        <v>107</v>
      </c>
      <c r="AG196" s="1">
        <f t="shared" si="28"/>
        <v>138</v>
      </c>
      <c r="AH196" s="12">
        <v>46</v>
      </c>
      <c r="AI196" s="12">
        <v>0</v>
      </c>
      <c r="AJ196" s="12">
        <v>133</v>
      </c>
      <c r="AK196" s="12">
        <f t="shared" si="29"/>
        <v>179</v>
      </c>
      <c r="AL196" s="1">
        <v>0</v>
      </c>
      <c r="AM196" s="1">
        <v>18</v>
      </c>
      <c r="AN196" s="1">
        <v>0</v>
      </c>
      <c r="AO196" s="1">
        <f t="shared" si="30"/>
        <v>18</v>
      </c>
      <c r="AP196" s="1">
        <v>285</v>
      </c>
      <c r="AQ196" s="1">
        <v>60</v>
      </c>
      <c r="AR196" s="1">
        <v>0</v>
      </c>
      <c r="AS196" s="1">
        <f>+SUM(MIT_InfraMR[[#This Row],[B.02.1 - Parque de Coches Eléctricos Motrices]:[B.02.3 - Parque de Coches Eléctricos Motrices Tipo R]])</f>
        <v>345</v>
      </c>
      <c r="AT196" s="1">
        <v>0</v>
      </c>
      <c r="AU196" s="1">
        <v>2</v>
      </c>
      <c r="AV196" s="1">
        <v>2</v>
      </c>
      <c r="AW196" s="1">
        <f>+SUM(MIT_InfraMR[[#This Row],[B.03.1 - Parque de Coches Motores Motrices Remolcados]:[B.03.3 - Parque de Coches Motores Motrices Cabina]])</f>
        <v>4</v>
      </c>
      <c r="AX196" s="1">
        <v>29</v>
      </c>
      <c r="AY196" s="1">
        <v>4</v>
      </c>
      <c r="AZ196" s="1">
        <v>0</v>
      </c>
      <c r="BA196" s="1">
        <v>14</v>
      </c>
      <c r="BB196" s="1">
        <v>0</v>
      </c>
      <c r="BC196" s="1">
        <f t="shared" si="31"/>
        <v>47</v>
      </c>
      <c r="BD196" s="1">
        <v>0</v>
      </c>
      <c r="BE196" s="1">
        <v>5</v>
      </c>
      <c r="BF196" s="16">
        <v>1676</v>
      </c>
    </row>
    <row r="197" spans="1:58">
      <c r="A197" s="1">
        <v>2009</v>
      </c>
      <c r="B197" s="1" t="s">
        <v>118</v>
      </c>
      <c r="C197" s="12">
        <v>54.8</v>
      </c>
      <c r="D197" s="12">
        <v>77.59</v>
      </c>
      <c r="E197" s="12">
        <v>0</v>
      </c>
      <c r="F197" s="12">
        <v>52.57</v>
      </c>
      <c r="G197" s="12">
        <f t="shared" si="24"/>
        <v>184.95999999999998</v>
      </c>
      <c r="H197" s="12">
        <f>+MIT_InfraMR[[#This Row],[Total Líneas de Explotación ]]</f>
        <v>184.95999999999998</v>
      </c>
      <c r="I197" s="12">
        <v>196.96800000000002</v>
      </c>
      <c r="J197" s="12">
        <v>209.97</v>
      </c>
      <c r="K197" s="12">
        <v>12.2</v>
      </c>
      <c r="L197" s="12">
        <v>116.54</v>
      </c>
      <c r="M197" s="12">
        <v>8</v>
      </c>
      <c r="N197" s="12">
        <f>+MIT_InfraMR[[#This Row],[A.03.1 -  Longitud de Vías de Explotación No Electrificadas Troncales y Ramales (vía principal) (km)]]+MIT_InfraMR[[#This Row],[A.04.1 -  Longitud de Vías de Explotación Electrificadas Troncales y Ramales (vía principal) (km)]]</f>
        <v>326.51</v>
      </c>
      <c r="O197" s="12">
        <f>+MIT_InfraMR[[#This Row],[Total Vías (excluido Auxiliares)]]</f>
        <v>326.51</v>
      </c>
      <c r="P197" s="1">
        <v>40</v>
      </c>
      <c r="Q197" s="1">
        <v>15</v>
      </c>
      <c r="R197" s="1">
        <v>1</v>
      </c>
      <c r="S197" s="1">
        <f t="shared" si="25"/>
        <v>56</v>
      </c>
      <c r="T197" s="1">
        <v>38</v>
      </c>
      <c r="U197" s="1">
        <v>82</v>
      </c>
      <c r="V197" s="1">
        <v>0</v>
      </c>
      <c r="W197" s="1">
        <v>15</v>
      </c>
      <c r="X197" s="1">
        <v>2</v>
      </c>
      <c r="Y197" s="1">
        <f t="shared" si="26"/>
        <v>137</v>
      </c>
      <c r="Z197" s="1">
        <v>35</v>
      </c>
      <c r="AA197" s="1">
        <v>18</v>
      </c>
      <c r="AB197" s="1">
        <f>+MIT_InfraMR[[#This Row],[Total Pasos Vehiculares a Nivel]]</f>
        <v>137</v>
      </c>
      <c r="AC197" s="1">
        <f t="shared" si="27"/>
        <v>190</v>
      </c>
      <c r="AD197" s="1">
        <v>10</v>
      </c>
      <c r="AE197" s="1">
        <v>21</v>
      </c>
      <c r="AF197" s="1">
        <v>107</v>
      </c>
      <c r="AG197" s="1">
        <f t="shared" si="28"/>
        <v>138</v>
      </c>
      <c r="AH197" s="12">
        <v>46</v>
      </c>
      <c r="AI197" s="12">
        <v>0</v>
      </c>
      <c r="AJ197" s="12">
        <v>133</v>
      </c>
      <c r="AK197" s="12">
        <f t="shared" si="29"/>
        <v>179</v>
      </c>
      <c r="AL197" s="1">
        <v>0</v>
      </c>
      <c r="AM197" s="1">
        <v>18</v>
      </c>
      <c r="AN197" s="1">
        <v>0</v>
      </c>
      <c r="AO197" s="1">
        <f t="shared" si="30"/>
        <v>18</v>
      </c>
      <c r="AP197" s="1">
        <v>285</v>
      </c>
      <c r="AQ197" s="1">
        <v>60</v>
      </c>
      <c r="AR197" s="1">
        <v>0</v>
      </c>
      <c r="AS197" s="1">
        <f>+SUM(MIT_InfraMR[[#This Row],[B.02.1 - Parque de Coches Eléctricos Motrices]:[B.02.3 - Parque de Coches Eléctricos Motrices Tipo R]])</f>
        <v>345</v>
      </c>
      <c r="AT197" s="1">
        <v>0</v>
      </c>
      <c r="AU197" s="1">
        <v>2</v>
      </c>
      <c r="AV197" s="1">
        <v>2</v>
      </c>
      <c r="AW197" s="1">
        <f>+SUM(MIT_InfraMR[[#This Row],[B.03.1 - Parque de Coches Motores Motrices Remolcados]:[B.03.3 - Parque de Coches Motores Motrices Cabina]])</f>
        <v>4</v>
      </c>
      <c r="AX197" s="1">
        <v>29</v>
      </c>
      <c r="AY197" s="1">
        <v>4</v>
      </c>
      <c r="AZ197" s="1">
        <v>0</v>
      </c>
      <c r="BA197" s="1">
        <v>14</v>
      </c>
      <c r="BB197" s="1">
        <v>0</v>
      </c>
      <c r="BC197" s="1">
        <f t="shared" si="31"/>
        <v>47</v>
      </c>
      <c r="BD197" s="1">
        <v>0</v>
      </c>
      <c r="BE197" s="1">
        <v>5</v>
      </c>
      <c r="BF197" s="16">
        <v>1676</v>
      </c>
    </row>
    <row r="198" spans="1:58">
      <c r="A198" s="1">
        <v>2009</v>
      </c>
      <c r="B198" s="1" t="s">
        <v>119</v>
      </c>
      <c r="C198" s="12">
        <v>54.8</v>
      </c>
      <c r="D198" s="12">
        <v>77.59</v>
      </c>
      <c r="E198" s="12">
        <v>0</v>
      </c>
      <c r="F198" s="12">
        <v>52.57</v>
      </c>
      <c r="G198" s="12">
        <f t="shared" si="24"/>
        <v>184.95999999999998</v>
      </c>
      <c r="H198" s="12">
        <f>+MIT_InfraMR[[#This Row],[Total Líneas de Explotación ]]</f>
        <v>184.95999999999998</v>
      </c>
      <c r="I198" s="12">
        <v>196.96800000000002</v>
      </c>
      <c r="J198" s="12">
        <v>209.97</v>
      </c>
      <c r="K198" s="12">
        <v>12.2</v>
      </c>
      <c r="L198" s="12">
        <v>116.54</v>
      </c>
      <c r="M198" s="12">
        <v>8</v>
      </c>
      <c r="N198" s="12">
        <f>+MIT_InfraMR[[#This Row],[A.03.1 -  Longitud de Vías de Explotación No Electrificadas Troncales y Ramales (vía principal) (km)]]+MIT_InfraMR[[#This Row],[A.04.1 -  Longitud de Vías de Explotación Electrificadas Troncales y Ramales (vía principal) (km)]]</f>
        <v>326.51</v>
      </c>
      <c r="O198" s="12">
        <f>+MIT_InfraMR[[#This Row],[Total Vías (excluido Auxiliares)]]</f>
        <v>326.51</v>
      </c>
      <c r="P198" s="1">
        <v>40</v>
      </c>
      <c r="Q198" s="1">
        <v>15</v>
      </c>
      <c r="R198" s="1">
        <v>1</v>
      </c>
      <c r="S198" s="1">
        <f t="shared" si="25"/>
        <v>56</v>
      </c>
      <c r="T198" s="1">
        <v>38</v>
      </c>
      <c r="U198" s="1">
        <v>82</v>
      </c>
      <c r="V198" s="1">
        <v>0</v>
      </c>
      <c r="W198" s="1">
        <v>15</v>
      </c>
      <c r="X198" s="1">
        <v>2</v>
      </c>
      <c r="Y198" s="1">
        <f t="shared" si="26"/>
        <v>137</v>
      </c>
      <c r="Z198" s="1">
        <v>35</v>
      </c>
      <c r="AA198" s="1">
        <v>18</v>
      </c>
      <c r="AB198" s="1">
        <f>+MIT_InfraMR[[#This Row],[Total Pasos Vehiculares a Nivel]]</f>
        <v>137</v>
      </c>
      <c r="AC198" s="1">
        <f t="shared" si="27"/>
        <v>190</v>
      </c>
      <c r="AD198" s="1">
        <v>10</v>
      </c>
      <c r="AE198" s="1">
        <v>21</v>
      </c>
      <c r="AF198" s="1">
        <v>107</v>
      </c>
      <c r="AG198" s="1">
        <f t="shared" si="28"/>
        <v>138</v>
      </c>
      <c r="AH198" s="12">
        <v>46</v>
      </c>
      <c r="AI198" s="12">
        <v>0</v>
      </c>
      <c r="AJ198" s="12">
        <v>133</v>
      </c>
      <c r="AK198" s="12">
        <f t="shared" si="29"/>
        <v>179</v>
      </c>
      <c r="AL198" s="1">
        <v>0</v>
      </c>
      <c r="AM198" s="1">
        <v>18</v>
      </c>
      <c r="AN198" s="1">
        <v>0</v>
      </c>
      <c r="AO198" s="1">
        <f t="shared" si="30"/>
        <v>18</v>
      </c>
      <c r="AP198" s="1">
        <v>285</v>
      </c>
      <c r="AQ198" s="1">
        <v>60</v>
      </c>
      <c r="AR198" s="1">
        <v>0</v>
      </c>
      <c r="AS198" s="1">
        <f>+SUM(MIT_InfraMR[[#This Row],[B.02.1 - Parque de Coches Eléctricos Motrices]:[B.02.3 - Parque de Coches Eléctricos Motrices Tipo R]])</f>
        <v>345</v>
      </c>
      <c r="AT198" s="1">
        <v>0</v>
      </c>
      <c r="AU198" s="1">
        <v>2</v>
      </c>
      <c r="AV198" s="1">
        <v>2</v>
      </c>
      <c r="AW198" s="1">
        <f>+SUM(MIT_InfraMR[[#This Row],[B.03.1 - Parque de Coches Motores Motrices Remolcados]:[B.03.3 - Parque de Coches Motores Motrices Cabina]])</f>
        <v>4</v>
      </c>
      <c r="AX198" s="1">
        <v>29</v>
      </c>
      <c r="AY198" s="1">
        <v>4</v>
      </c>
      <c r="AZ198" s="1">
        <v>0</v>
      </c>
      <c r="BA198" s="1">
        <v>14</v>
      </c>
      <c r="BB198" s="1">
        <v>0</v>
      </c>
      <c r="BC198" s="1">
        <f t="shared" si="31"/>
        <v>47</v>
      </c>
      <c r="BD198" s="1">
        <v>0</v>
      </c>
      <c r="BE198" s="1">
        <v>5</v>
      </c>
      <c r="BF198" s="16">
        <v>1676</v>
      </c>
    </row>
    <row r="199" spans="1:58">
      <c r="A199" s="1">
        <v>2009</v>
      </c>
      <c r="B199" s="1" t="s">
        <v>120</v>
      </c>
      <c r="C199" s="12">
        <v>54.8</v>
      </c>
      <c r="D199" s="12">
        <v>77.59</v>
      </c>
      <c r="E199" s="12">
        <v>0</v>
      </c>
      <c r="F199" s="12">
        <v>52.57</v>
      </c>
      <c r="G199" s="12">
        <f t="shared" si="24"/>
        <v>184.95999999999998</v>
      </c>
      <c r="H199" s="12">
        <f>+MIT_InfraMR[[#This Row],[Total Líneas de Explotación ]]</f>
        <v>184.95999999999998</v>
      </c>
      <c r="I199" s="12">
        <v>196.96800000000002</v>
      </c>
      <c r="J199" s="12">
        <v>209.97</v>
      </c>
      <c r="K199" s="12">
        <v>12.2</v>
      </c>
      <c r="L199" s="12">
        <v>116.54</v>
      </c>
      <c r="M199" s="12">
        <v>8</v>
      </c>
      <c r="N199" s="12">
        <f>+MIT_InfraMR[[#This Row],[A.03.1 -  Longitud de Vías de Explotación No Electrificadas Troncales y Ramales (vía principal) (km)]]+MIT_InfraMR[[#This Row],[A.04.1 -  Longitud de Vías de Explotación Electrificadas Troncales y Ramales (vía principal) (km)]]</f>
        <v>326.51</v>
      </c>
      <c r="O199" s="12">
        <f>+MIT_InfraMR[[#This Row],[Total Vías (excluido Auxiliares)]]</f>
        <v>326.51</v>
      </c>
      <c r="P199" s="1">
        <v>40</v>
      </c>
      <c r="Q199" s="1">
        <v>15</v>
      </c>
      <c r="R199" s="1">
        <v>1</v>
      </c>
      <c r="S199" s="1">
        <f t="shared" si="25"/>
        <v>56</v>
      </c>
      <c r="T199" s="1">
        <v>38</v>
      </c>
      <c r="U199" s="1">
        <v>82</v>
      </c>
      <c r="V199" s="1">
        <v>0</v>
      </c>
      <c r="W199" s="1">
        <v>15</v>
      </c>
      <c r="X199" s="1">
        <v>2</v>
      </c>
      <c r="Y199" s="1">
        <f t="shared" si="26"/>
        <v>137</v>
      </c>
      <c r="Z199" s="1">
        <v>35</v>
      </c>
      <c r="AA199" s="1">
        <v>18</v>
      </c>
      <c r="AB199" s="1">
        <f>+MIT_InfraMR[[#This Row],[Total Pasos Vehiculares a Nivel]]</f>
        <v>137</v>
      </c>
      <c r="AC199" s="1">
        <f t="shared" si="27"/>
        <v>190</v>
      </c>
      <c r="AD199" s="1">
        <v>10</v>
      </c>
      <c r="AE199" s="1">
        <v>21</v>
      </c>
      <c r="AF199" s="1">
        <v>107</v>
      </c>
      <c r="AG199" s="1">
        <f t="shared" si="28"/>
        <v>138</v>
      </c>
      <c r="AH199" s="12">
        <v>46</v>
      </c>
      <c r="AI199" s="12">
        <v>0</v>
      </c>
      <c r="AJ199" s="12">
        <v>133</v>
      </c>
      <c r="AK199" s="12">
        <f t="shared" si="29"/>
        <v>179</v>
      </c>
      <c r="AL199" s="1">
        <v>0</v>
      </c>
      <c r="AM199" s="1">
        <v>18</v>
      </c>
      <c r="AN199" s="1">
        <v>0</v>
      </c>
      <c r="AO199" s="1">
        <f t="shared" si="30"/>
        <v>18</v>
      </c>
      <c r="AP199" s="1">
        <v>285</v>
      </c>
      <c r="AQ199" s="1">
        <v>60</v>
      </c>
      <c r="AR199" s="1">
        <v>0</v>
      </c>
      <c r="AS199" s="1">
        <f>+SUM(MIT_InfraMR[[#This Row],[B.02.1 - Parque de Coches Eléctricos Motrices]:[B.02.3 - Parque de Coches Eléctricos Motrices Tipo R]])</f>
        <v>345</v>
      </c>
      <c r="AT199" s="1">
        <v>0</v>
      </c>
      <c r="AU199" s="1">
        <v>2</v>
      </c>
      <c r="AV199" s="1">
        <v>2</v>
      </c>
      <c r="AW199" s="1">
        <f>+SUM(MIT_InfraMR[[#This Row],[B.03.1 - Parque de Coches Motores Motrices Remolcados]:[B.03.3 - Parque de Coches Motores Motrices Cabina]])</f>
        <v>4</v>
      </c>
      <c r="AX199" s="1">
        <v>29</v>
      </c>
      <c r="AY199" s="1">
        <v>4</v>
      </c>
      <c r="AZ199" s="1">
        <v>0</v>
      </c>
      <c r="BA199" s="1">
        <v>14</v>
      </c>
      <c r="BB199" s="1">
        <v>0</v>
      </c>
      <c r="BC199" s="1">
        <f t="shared" si="31"/>
        <v>47</v>
      </c>
      <c r="BD199" s="1">
        <v>0</v>
      </c>
      <c r="BE199" s="1">
        <v>5</v>
      </c>
      <c r="BF199" s="16">
        <v>1676</v>
      </c>
    </row>
    <row r="200" spans="1:58">
      <c r="A200" s="1">
        <v>2009</v>
      </c>
      <c r="B200" s="1" t="s">
        <v>121</v>
      </c>
      <c r="C200" s="12">
        <v>54.8</v>
      </c>
      <c r="D200" s="12">
        <v>77.59</v>
      </c>
      <c r="E200" s="12">
        <v>0</v>
      </c>
      <c r="F200" s="12">
        <v>52.57</v>
      </c>
      <c r="G200" s="12">
        <f t="shared" si="24"/>
        <v>184.95999999999998</v>
      </c>
      <c r="H200" s="12">
        <f>+MIT_InfraMR[[#This Row],[Total Líneas de Explotación ]]</f>
        <v>184.95999999999998</v>
      </c>
      <c r="I200" s="12">
        <v>196.96800000000002</v>
      </c>
      <c r="J200" s="12">
        <v>209.97</v>
      </c>
      <c r="K200" s="12">
        <v>12.2</v>
      </c>
      <c r="L200" s="12">
        <v>116.54</v>
      </c>
      <c r="M200" s="12">
        <v>8</v>
      </c>
      <c r="N200" s="12">
        <f>+MIT_InfraMR[[#This Row],[A.03.1 -  Longitud de Vías de Explotación No Electrificadas Troncales y Ramales (vía principal) (km)]]+MIT_InfraMR[[#This Row],[A.04.1 -  Longitud de Vías de Explotación Electrificadas Troncales y Ramales (vía principal) (km)]]</f>
        <v>326.51</v>
      </c>
      <c r="O200" s="12">
        <f>+MIT_InfraMR[[#This Row],[Total Vías (excluido Auxiliares)]]</f>
        <v>326.51</v>
      </c>
      <c r="P200" s="1">
        <v>40</v>
      </c>
      <c r="Q200" s="1">
        <v>15</v>
      </c>
      <c r="R200" s="1">
        <v>1</v>
      </c>
      <c r="S200" s="1">
        <f t="shared" si="25"/>
        <v>56</v>
      </c>
      <c r="T200" s="1">
        <v>38</v>
      </c>
      <c r="U200" s="1">
        <v>82</v>
      </c>
      <c r="V200" s="1">
        <v>0</v>
      </c>
      <c r="W200" s="1">
        <v>15</v>
      </c>
      <c r="X200" s="1">
        <v>2</v>
      </c>
      <c r="Y200" s="1">
        <f t="shared" si="26"/>
        <v>137</v>
      </c>
      <c r="Z200" s="1">
        <v>35</v>
      </c>
      <c r="AA200" s="1">
        <v>18</v>
      </c>
      <c r="AB200" s="1">
        <f>+MIT_InfraMR[[#This Row],[Total Pasos Vehiculares a Nivel]]</f>
        <v>137</v>
      </c>
      <c r="AC200" s="1">
        <f t="shared" si="27"/>
        <v>190</v>
      </c>
      <c r="AD200" s="1">
        <v>10</v>
      </c>
      <c r="AE200" s="1">
        <v>21</v>
      </c>
      <c r="AF200" s="1">
        <v>107</v>
      </c>
      <c r="AG200" s="1">
        <f t="shared" si="28"/>
        <v>138</v>
      </c>
      <c r="AH200" s="12">
        <v>46</v>
      </c>
      <c r="AI200" s="12">
        <v>0</v>
      </c>
      <c r="AJ200" s="12">
        <v>133</v>
      </c>
      <c r="AK200" s="12">
        <f t="shared" si="29"/>
        <v>179</v>
      </c>
      <c r="AL200" s="1">
        <v>0</v>
      </c>
      <c r="AM200" s="1">
        <v>18</v>
      </c>
      <c r="AN200" s="1">
        <v>0</v>
      </c>
      <c r="AO200" s="1">
        <f t="shared" si="30"/>
        <v>18</v>
      </c>
      <c r="AP200" s="1">
        <v>285</v>
      </c>
      <c r="AQ200" s="1">
        <v>60</v>
      </c>
      <c r="AR200" s="1">
        <v>0</v>
      </c>
      <c r="AS200" s="1">
        <f>+SUM(MIT_InfraMR[[#This Row],[B.02.1 - Parque de Coches Eléctricos Motrices]:[B.02.3 - Parque de Coches Eléctricos Motrices Tipo R]])</f>
        <v>345</v>
      </c>
      <c r="AT200" s="1">
        <v>0</v>
      </c>
      <c r="AU200" s="1">
        <v>2</v>
      </c>
      <c r="AV200" s="1">
        <v>2</v>
      </c>
      <c r="AW200" s="1">
        <f>+SUM(MIT_InfraMR[[#This Row],[B.03.1 - Parque de Coches Motores Motrices Remolcados]:[B.03.3 - Parque de Coches Motores Motrices Cabina]])</f>
        <v>4</v>
      </c>
      <c r="AX200" s="1">
        <v>29</v>
      </c>
      <c r="AY200" s="1">
        <v>4</v>
      </c>
      <c r="AZ200" s="1">
        <v>0</v>
      </c>
      <c r="BA200" s="1">
        <v>14</v>
      </c>
      <c r="BB200" s="1">
        <v>0</v>
      </c>
      <c r="BC200" s="1">
        <f t="shared" si="31"/>
        <v>47</v>
      </c>
      <c r="BD200" s="1">
        <v>0</v>
      </c>
      <c r="BE200" s="1">
        <v>5</v>
      </c>
      <c r="BF200" s="16">
        <v>1676</v>
      </c>
    </row>
    <row r="201" spans="1:58">
      <c r="A201" s="1">
        <v>2009</v>
      </c>
      <c r="B201" s="1" t="s">
        <v>122</v>
      </c>
      <c r="C201" s="12">
        <v>54.8</v>
      </c>
      <c r="D201" s="12">
        <v>77.59</v>
      </c>
      <c r="E201" s="12">
        <v>0</v>
      </c>
      <c r="F201" s="12">
        <v>52.57</v>
      </c>
      <c r="G201" s="12">
        <f t="shared" si="24"/>
        <v>184.95999999999998</v>
      </c>
      <c r="H201" s="12">
        <f>+MIT_InfraMR[[#This Row],[Total Líneas de Explotación ]]</f>
        <v>184.95999999999998</v>
      </c>
      <c r="I201" s="12">
        <v>196.96800000000002</v>
      </c>
      <c r="J201" s="12">
        <v>209.97</v>
      </c>
      <c r="K201" s="12">
        <v>12.2</v>
      </c>
      <c r="L201" s="12">
        <v>116.54</v>
      </c>
      <c r="M201" s="12">
        <v>8</v>
      </c>
      <c r="N201" s="12">
        <f>+MIT_InfraMR[[#This Row],[A.03.1 -  Longitud de Vías de Explotación No Electrificadas Troncales y Ramales (vía principal) (km)]]+MIT_InfraMR[[#This Row],[A.04.1 -  Longitud de Vías de Explotación Electrificadas Troncales y Ramales (vía principal) (km)]]</f>
        <v>326.51</v>
      </c>
      <c r="O201" s="12">
        <f>+MIT_InfraMR[[#This Row],[Total Vías (excluido Auxiliares)]]</f>
        <v>326.51</v>
      </c>
      <c r="P201" s="1">
        <v>40</v>
      </c>
      <c r="Q201" s="1">
        <v>15</v>
      </c>
      <c r="R201" s="1">
        <v>1</v>
      </c>
      <c r="S201" s="1">
        <f t="shared" si="25"/>
        <v>56</v>
      </c>
      <c r="T201" s="1">
        <v>38</v>
      </c>
      <c r="U201" s="1">
        <v>82</v>
      </c>
      <c r="V201" s="1">
        <v>0</v>
      </c>
      <c r="W201" s="1">
        <v>15</v>
      </c>
      <c r="X201" s="1">
        <v>2</v>
      </c>
      <c r="Y201" s="1">
        <f t="shared" si="26"/>
        <v>137</v>
      </c>
      <c r="Z201" s="1">
        <v>35</v>
      </c>
      <c r="AA201" s="1">
        <v>18</v>
      </c>
      <c r="AB201" s="1">
        <f>+MIT_InfraMR[[#This Row],[Total Pasos Vehiculares a Nivel]]</f>
        <v>137</v>
      </c>
      <c r="AC201" s="1">
        <f t="shared" si="27"/>
        <v>190</v>
      </c>
      <c r="AD201" s="1">
        <v>10</v>
      </c>
      <c r="AE201" s="1">
        <v>21</v>
      </c>
      <c r="AF201" s="1">
        <v>107</v>
      </c>
      <c r="AG201" s="1">
        <f t="shared" si="28"/>
        <v>138</v>
      </c>
      <c r="AH201" s="12">
        <v>46</v>
      </c>
      <c r="AI201" s="12">
        <v>0</v>
      </c>
      <c r="AJ201" s="12">
        <v>133</v>
      </c>
      <c r="AK201" s="12">
        <f t="shared" si="29"/>
        <v>179</v>
      </c>
      <c r="AL201" s="1">
        <v>0</v>
      </c>
      <c r="AM201" s="1">
        <v>18</v>
      </c>
      <c r="AN201" s="1">
        <v>0</v>
      </c>
      <c r="AO201" s="1">
        <f t="shared" si="30"/>
        <v>18</v>
      </c>
      <c r="AP201" s="1">
        <v>285</v>
      </c>
      <c r="AQ201" s="1">
        <v>60</v>
      </c>
      <c r="AR201" s="1">
        <v>0</v>
      </c>
      <c r="AS201" s="1">
        <f>+SUM(MIT_InfraMR[[#This Row],[B.02.1 - Parque de Coches Eléctricos Motrices]:[B.02.3 - Parque de Coches Eléctricos Motrices Tipo R]])</f>
        <v>345</v>
      </c>
      <c r="AT201" s="1">
        <v>0</v>
      </c>
      <c r="AU201" s="1">
        <v>2</v>
      </c>
      <c r="AV201" s="1">
        <v>2</v>
      </c>
      <c r="AW201" s="1">
        <f>+SUM(MIT_InfraMR[[#This Row],[B.03.1 - Parque de Coches Motores Motrices Remolcados]:[B.03.3 - Parque de Coches Motores Motrices Cabina]])</f>
        <v>4</v>
      </c>
      <c r="AX201" s="1">
        <v>29</v>
      </c>
      <c r="AY201" s="1">
        <v>4</v>
      </c>
      <c r="AZ201" s="1">
        <v>0</v>
      </c>
      <c r="BA201" s="1">
        <v>14</v>
      </c>
      <c r="BB201" s="1">
        <v>0</v>
      </c>
      <c r="BC201" s="1">
        <f t="shared" si="31"/>
        <v>47</v>
      </c>
      <c r="BD201" s="1">
        <v>0</v>
      </c>
      <c r="BE201" s="1">
        <v>5</v>
      </c>
      <c r="BF201" s="16">
        <v>1676</v>
      </c>
    </row>
    <row r="202" spans="1:58">
      <c r="A202" s="1">
        <v>2009</v>
      </c>
      <c r="B202" s="1" t="s">
        <v>123</v>
      </c>
      <c r="C202" s="12">
        <v>54.8</v>
      </c>
      <c r="D202" s="12">
        <v>77.59</v>
      </c>
      <c r="E202" s="12">
        <v>0</v>
      </c>
      <c r="F202" s="12">
        <v>52.57</v>
      </c>
      <c r="G202" s="12">
        <f t="shared" si="24"/>
        <v>184.95999999999998</v>
      </c>
      <c r="H202" s="12">
        <f>+MIT_InfraMR[[#This Row],[Total Líneas de Explotación ]]</f>
        <v>184.95999999999998</v>
      </c>
      <c r="I202" s="12">
        <v>196.96800000000002</v>
      </c>
      <c r="J202" s="12">
        <v>209.97</v>
      </c>
      <c r="K202" s="12">
        <v>12.2</v>
      </c>
      <c r="L202" s="12">
        <v>116.54</v>
      </c>
      <c r="M202" s="12">
        <v>8</v>
      </c>
      <c r="N202" s="12">
        <f>+MIT_InfraMR[[#This Row],[A.03.1 -  Longitud de Vías de Explotación No Electrificadas Troncales y Ramales (vía principal) (km)]]+MIT_InfraMR[[#This Row],[A.04.1 -  Longitud de Vías de Explotación Electrificadas Troncales y Ramales (vía principal) (km)]]</f>
        <v>326.51</v>
      </c>
      <c r="O202" s="12">
        <f>+MIT_InfraMR[[#This Row],[Total Vías (excluido Auxiliares)]]</f>
        <v>326.51</v>
      </c>
      <c r="P202" s="1">
        <v>40</v>
      </c>
      <c r="Q202" s="1">
        <v>15</v>
      </c>
      <c r="R202" s="1">
        <v>1</v>
      </c>
      <c r="S202" s="1">
        <f t="shared" si="25"/>
        <v>56</v>
      </c>
      <c r="T202" s="1">
        <v>38</v>
      </c>
      <c r="U202" s="1">
        <v>82</v>
      </c>
      <c r="V202" s="1">
        <v>0</v>
      </c>
      <c r="W202" s="1">
        <v>15</v>
      </c>
      <c r="X202" s="1">
        <v>2</v>
      </c>
      <c r="Y202" s="1">
        <f t="shared" si="26"/>
        <v>137</v>
      </c>
      <c r="Z202" s="1">
        <v>35</v>
      </c>
      <c r="AA202" s="1">
        <v>18</v>
      </c>
      <c r="AB202" s="1">
        <f>+MIT_InfraMR[[#This Row],[Total Pasos Vehiculares a Nivel]]</f>
        <v>137</v>
      </c>
      <c r="AC202" s="1">
        <f t="shared" si="27"/>
        <v>190</v>
      </c>
      <c r="AD202" s="1">
        <v>10</v>
      </c>
      <c r="AE202" s="1">
        <v>21</v>
      </c>
      <c r="AF202" s="1">
        <v>107</v>
      </c>
      <c r="AG202" s="1">
        <f t="shared" si="28"/>
        <v>138</v>
      </c>
      <c r="AH202" s="12">
        <v>46</v>
      </c>
      <c r="AI202" s="12">
        <v>0</v>
      </c>
      <c r="AJ202" s="12">
        <v>133</v>
      </c>
      <c r="AK202" s="12">
        <f t="shared" si="29"/>
        <v>179</v>
      </c>
      <c r="AL202" s="1">
        <v>0</v>
      </c>
      <c r="AM202" s="1">
        <v>18</v>
      </c>
      <c r="AN202" s="1">
        <v>0</v>
      </c>
      <c r="AO202" s="1">
        <f t="shared" si="30"/>
        <v>18</v>
      </c>
      <c r="AP202" s="1">
        <v>285</v>
      </c>
      <c r="AQ202" s="1">
        <v>60</v>
      </c>
      <c r="AR202" s="1">
        <v>0</v>
      </c>
      <c r="AS202" s="1">
        <f>+SUM(MIT_InfraMR[[#This Row],[B.02.1 - Parque de Coches Eléctricos Motrices]:[B.02.3 - Parque de Coches Eléctricos Motrices Tipo R]])</f>
        <v>345</v>
      </c>
      <c r="AT202" s="1">
        <v>0</v>
      </c>
      <c r="AU202" s="1">
        <v>2</v>
      </c>
      <c r="AV202" s="1">
        <v>2</v>
      </c>
      <c r="AW202" s="1">
        <f>+SUM(MIT_InfraMR[[#This Row],[B.03.1 - Parque de Coches Motores Motrices Remolcados]:[B.03.3 - Parque de Coches Motores Motrices Cabina]])</f>
        <v>4</v>
      </c>
      <c r="AX202" s="1">
        <v>29</v>
      </c>
      <c r="AY202" s="1">
        <v>4</v>
      </c>
      <c r="AZ202" s="1">
        <v>0</v>
      </c>
      <c r="BA202" s="1">
        <v>14</v>
      </c>
      <c r="BB202" s="1">
        <v>0</v>
      </c>
      <c r="BC202" s="1">
        <f t="shared" si="31"/>
        <v>47</v>
      </c>
      <c r="BD202" s="1">
        <v>0</v>
      </c>
      <c r="BE202" s="1">
        <v>5</v>
      </c>
      <c r="BF202" s="16">
        <v>1676</v>
      </c>
    </row>
    <row r="203" spans="1:58">
      <c r="A203" s="1">
        <v>2009</v>
      </c>
      <c r="B203" s="1" t="s">
        <v>124</v>
      </c>
      <c r="C203" s="12">
        <v>54.8</v>
      </c>
      <c r="D203" s="12">
        <v>77.59</v>
      </c>
      <c r="E203" s="12">
        <v>0</v>
      </c>
      <c r="F203" s="12">
        <v>52.57</v>
      </c>
      <c r="G203" s="12">
        <f t="shared" si="24"/>
        <v>184.95999999999998</v>
      </c>
      <c r="H203" s="12">
        <f>+MIT_InfraMR[[#This Row],[Total Líneas de Explotación ]]</f>
        <v>184.95999999999998</v>
      </c>
      <c r="I203" s="12">
        <v>196.96800000000002</v>
      </c>
      <c r="J203" s="12">
        <v>209.97</v>
      </c>
      <c r="K203" s="12">
        <v>12.2</v>
      </c>
      <c r="L203" s="12">
        <v>116.54</v>
      </c>
      <c r="M203" s="12">
        <v>8</v>
      </c>
      <c r="N203" s="12">
        <f>+MIT_InfraMR[[#This Row],[A.03.1 -  Longitud de Vías de Explotación No Electrificadas Troncales y Ramales (vía principal) (km)]]+MIT_InfraMR[[#This Row],[A.04.1 -  Longitud de Vías de Explotación Electrificadas Troncales y Ramales (vía principal) (km)]]</f>
        <v>326.51</v>
      </c>
      <c r="O203" s="12">
        <f>+MIT_InfraMR[[#This Row],[Total Vías (excluido Auxiliares)]]</f>
        <v>326.51</v>
      </c>
      <c r="P203" s="1">
        <v>40</v>
      </c>
      <c r="Q203" s="1">
        <v>15</v>
      </c>
      <c r="R203" s="1">
        <v>1</v>
      </c>
      <c r="S203" s="1">
        <f t="shared" si="25"/>
        <v>56</v>
      </c>
      <c r="T203" s="1">
        <v>38</v>
      </c>
      <c r="U203" s="1">
        <v>82</v>
      </c>
      <c r="V203" s="1">
        <v>0</v>
      </c>
      <c r="W203" s="1">
        <v>15</v>
      </c>
      <c r="X203" s="1">
        <v>2</v>
      </c>
      <c r="Y203" s="1">
        <f t="shared" si="26"/>
        <v>137</v>
      </c>
      <c r="Z203" s="1">
        <v>35</v>
      </c>
      <c r="AA203" s="1">
        <v>18</v>
      </c>
      <c r="AB203" s="1">
        <f>+MIT_InfraMR[[#This Row],[Total Pasos Vehiculares a Nivel]]</f>
        <v>137</v>
      </c>
      <c r="AC203" s="1">
        <f t="shared" si="27"/>
        <v>190</v>
      </c>
      <c r="AD203" s="1">
        <v>10</v>
      </c>
      <c r="AE203" s="1">
        <v>21</v>
      </c>
      <c r="AF203" s="1">
        <v>107</v>
      </c>
      <c r="AG203" s="1">
        <f t="shared" si="28"/>
        <v>138</v>
      </c>
      <c r="AH203" s="12">
        <v>46</v>
      </c>
      <c r="AI203" s="12">
        <v>0</v>
      </c>
      <c r="AJ203" s="12">
        <v>133</v>
      </c>
      <c r="AK203" s="12">
        <f t="shared" si="29"/>
        <v>179</v>
      </c>
      <c r="AL203" s="1">
        <v>0</v>
      </c>
      <c r="AM203" s="1">
        <v>18</v>
      </c>
      <c r="AN203" s="1">
        <v>0</v>
      </c>
      <c r="AO203" s="1">
        <f t="shared" si="30"/>
        <v>18</v>
      </c>
      <c r="AP203" s="1">
        <v>285</v>
      </c>
      <c r="AQ203" s="1">
        <v>60</v>
      </c>
      <c r="AR203" s="1">
        <v>0</v>
      </c>
      <c r="AS203" s="1">
        <f>+SUM(MIT_InfraMR[[#This Row],[B.02.1 - Parque de Coches Eléctricos Motrices]:[B.02.3 - Parque de Coches Eléctricos Motrices Tipo R]])</f>
        <v>345</v>
      </c>
      <c r="AT203" s="1">
        <v>0</v>
      </c>
      <c r="AU203" s="1">
        <v>2</v>
      </c>
      <c r="AV203" s="1">
        <v>2</v>
      </c>
      <c r="AW203" s="1">
        <f>+SUM(MIT_InfraMR[[#This Row],[B.03.1 - Parque de Coches Motores Motrices Remolcados]:[B.03.3 - Parque de Coches Motores Motrices Cabina]])</f>
        <v>4</v>
      </c>
      <c r="AX203" s="1">
        <v>29</v>
      </c>
      <c r="AY203" s="1">
        <v>4</v>
      </c>
      <c r="AZ203" s="1">
        <v>0</v>
      </c>
      <c r="BA203" s="1">
        <v>14</v>
      </c>
      <c r="BB203" s="1">
        <v>0</v>
      </c>
      <c r="BC203" s="1">
        <f t="shared" si="31"/>
        <v>47</v>
      </c>
      <c r="BD203" s="1">
        <v>0</v>
      </c>
      <c r="BE203" s="1">
        <v>5</v>
      </c>
      <c r="BF203" s="16">
        <v>1676</v>
      </c>
    </row>
    <row r="204" spans="1:58">
      <c r="A204" s="1">
        <v>2009</v>
      </c>
      <c r="B204" s="1" t="s">
        <v>125</v>
      </c>
      <c r="C204" s="12">
        <v>54.8</v>
      </c>
      <c r="D204" s="12">
        <v>77.59</v>
      </c>
      <c r="E204" s="12">
        <v>0</v>
      </c>
      <c r="F204" s="12">
        <v>52.57</v>
      </c>
      <c r="G204" s="12">
        <f t="shared" si="24"/>
        <v>184.95999999999998</v>
      </c>
      <c r="H204" s="12">
        <f>+MIT_InfraMR[[#This Row],[Total Líneas de Explotación ]]</f>
        <v>184.95999999999998</v>
      </c>
      <c r="I204" s="12">
        <v>196.96800000000002</v>
      </c>
      <c r="J204" s="12">
        <v>209.97</v>
      </c>
      <c r="K204" s="12">
        <v>12.2</v>
      </c>
      <c r="L204" s="12">
        <v>116.54</v>
      </c>
      <c r="M204" s="12">
        <v>8</v>
      </c>
      <c r="N204" s="12">
        <f>+MIT_InfraMR[[#This Row],[A.03.1 -  Longitud de Vías de Explotación No Electrificadas Troncales y Ramales (vía principal) (km)]]+MIT_InfraMR[[#This Row],[A.04.1 -  Longitud de Vías de Explotación Electrificadas Troncales y Ramales (vía principal) (km)]]</f>
        <v>326.51</v>
      </c>
      <c r="O204" s="12">
        <f>+MIT_InfraMR[[#This Row],[Total Vías (excluido Auxiliares)]]</f>
        <v>326.51</v>
      </c>
      <c r="P204" s="1">
        <v>40</v>
      </c>
      <c r="Q204" s="1">
        <v>15</v>
      </c>
      <c r="R204" s="1">
        <v>1</v>
      </c>
      <c r="S204" s="1">
        <f t="shared" si="25"/>
        <v>56</v>
      </c>
      <c r="T204" s="1">
        <v>38</v>
      </c>
      <c r="U204" s="1">
        <v>82</v>
      </c>
      <c r="V204" s="1">
        <v>0</v>
      </c>
      <c r="W204" s="1">
        <v>15</v>
      </c>
      <c r="X204" s="1">
        <v>2</v>
      </c>
      <c r="Y204" s="1">
        <f t="shared" si="26"/>
        <v>137</v>
      </c>
      <c r="Z204" s="1">
        <v>35</v>
      </c>
      <c r="AA204" s="1">
        <v>18</v>
      </c>
      <c r="AB204" s="1">
        <f>+MIT_InfraMR[[#This Row],[Total Pasos Vehiculares a Nivel]]</f>
        <v>137</v>
      </c>
      <c r="AC204" s="1">
        <f t="shared" si="27"/>
        <v>190</v>
      </c>
      <c r="AD204" s="1">
        <v>10</v>
      </c>
      <c r="AE204" s="1">
        <v>21</v>
      </c>
      <c r="AF204" s="1">
        <v>107</v>
      </c>
      <c r="AG204" s="1">
        <f t="shared" si="28"/>
        <v>138</v>
      </c>
      <c r="AH204" s="12">
        <v>46</v>
      </c>
      <c r="AI204" s="12">
        <v>0</v>
      </c>
      <c r="AJ204" s="12">
        <v>133</v>
      </c>
      <c r="AK204" s="12">
        <f t="shared" si="29"/>
        <v>179</v>
      </c>
      <c r="AL204" s="1">
        <v>0</v>
      </c>
      <c r="AM204" s="1">
        <v>18</v>
      </c>
      <c r="AN204" s="1">
        <v>0</v>
      </c>
      <c r="AO204" s="1">
        <f t="shared" si="30"/>
        <v>18</v>
      </c>
      <c r="AP204" s="1">
        <v>285</v>
      </c>
      <c r="AQ204" s="1">
        <v>60</v>
      </c>
      <c r="AR204" s="1">
        <v>0</v>
      </c>
      <c r="AS204" s="1">
        <f>+SUM(MIT_InfraMR[[#This Row],[B.02.1 - Parque de Coches Eléctricos Motrices]:[B.02.3 - Parque de Coches Eléctricos Motrices Tipo R]])</f>
        <v>345</v>
      </c>
      <c r="AT204" s="1">
        <v>0</v>
      </c>
      <c r="AU204" s="1">
        <v>2</v>
      </c>
      <c r="AV204" s="1">
        <v>2</v>
      </c>
      <c r="AW204" s="1">
        <f>+SUM(MIT_InfraMR[[#This Row],[B.03.1 - Parque de Coches Motores Motrices Remolcados]:[B.03.3 - Parque de Coches Motores Motrices Cabina]])</f>
        <v>4</v>
      </c>
      <c r="AX204" s="1">
        <v>29</v>
      </c>
      <c r="AY204" s="1">
        <v>4</v>
      </c>
      <c r="AZ204" s="1">
        <v>0</v>
      </c>
      <c r="BA204" s="1">
        <v>14</v>
      </c>
      <c r="BB204" s="1">
        <v>0</v>
      </c>
      <c r="BC204" s="1">
        <f t="shared" si="31"/>
        <v>47</v>
      </c>
      <c r="BD204" s="1">
        <v>0</v>
      </c>
      <c r="BE204" s="1">
        <v>5</v>
      </c>
      <c r="BF204" s="16">
        <v>1676</v>
      </c>
    </row>
    <row r="205" spans="1:58">
      <c r="A205" s="1">
        <v>2009</v>
      </c>
      <c r="B205" s="1" t="s">
        <v>126</v>
      </c>
      <c r="C205" s="12">
        <v>54.8</v>
      </c>
      <c r="D205" s="12">
        <v>77.59</v>
      </c>
      <c r="E205" s="12">
        <v>0</v>
      </c>
      <c r="F205" s="12">
        <v>52.57</v>
      </c>
      <c r="G205" s="12">
        <f t="shared" si="24"/>
        <v>184.95999999999998</v>
      </c>
      <c r="H205" s="12">
        <f>+MIT_InfraMR[[#This Row],[Total Líneas de Explotación ]]</f>
        <v>184.95999999999998</v>
      </c>
      <c r="I205" s="12">
        <v>196.96800000000002</v>
      </c>
      <c r="J205" s="12">
        <v>209.97</v>
      </c>
      <c r="K205" s="12">
        <v>12.2</v>
      </c>
      <c r="L205" s="12">
        <v>116.54</v>
      </c>
      <c r="M205" s="12">
        <v>8</v>
      </c>
      <c r="N205" s="12">
        <f>+MIT_InfraMR[[#This Row],[A.03.1 -  Longitud de Vías de Explotación No Electrificadas Troncales y Ramales (vía principal) (km)]]+MIT_InfraMR[[#This Row],[A.04.1 -  Longitud de Vías de Explotación Electrificadas Troncales y Ramales (vía principal) (km)]]</f>
        <v>326.51</v>
      </c>
      <c r="O205" s="12">
        <f>+MIT_InfraMR[[#This Row],[Total Vías (excluido Auxiliares)]]</f>
        <v>326.51</v>
      </c>
      <c r="P205" s="1">
        <v>40</v>
      </c>
      <c r="Q205" s="1">
        <v>15</v>
      </c>
      <c r="R205" s="1">
        <v>1</v>
      </c>
      <c r="S205" s="1">
        <f t="shared" si="25"/>
        <v>56</v>
      </c>
      <c r="T205" s="1">
        <v>38</v>
      </c>
      <c r="U205" s="1">
        <v>82</v>
      </c>
      <c r="V205" s="1">
        <v>0</v>
      </c>
      <c r="W205" s="1">
        <v>15</v>
      </c>
      <c r="X205" s="1">
        <v>2</v>
      </c>
      <c r="Y205" s="1">
        <f t="shared" si="26"/>
        <v>137</v>
      </c>
      <c r="Z205" s="1">
        <v>35</v>
      </c>
      <c r="AA205" s="1">
        <v>18</v>
      </c>
      <c r="AB205" s="1">
        <f>+MIT_InfraMR[[#This Row],[Total Pasos Vehiculares a Nivel]]</f>
        <v>137</v>
      </c>
      <c r="AC205" s="1">
        <f t="shared" si="27"/>
        <v>190</v>
      </c>
      <c r="AD205" s="1">
        <v>10</v>
      </c>
      <c r="AE205" s="1">
        <v>21</v>
      </c>
      <c r="AF205" s="1">
        <v>107</v>
      </c>
      <c r="AG205" s="1">
        <f t="shared" si="28"/>
        <v>138</v>
      </c>
      <c r="AH205" s="12">
        <v>46</v>
      </c>
      <c r="AI205" s="12">
        <v>0</v>
      </c>
      <c r="AJ205" s="12">
        <v>133</v>
      </c>
      <c r="AK205" s="12">
        <f t="shared" si="29"/>
        <v>179</v>
      </c>
      <c r="AL205" s="1">
        <v>0</v>
      </c>
      <c r="AM205" s="1">
        <v>18</v>
      </c>
      <c r="AN205" s="1">
        <v>0</v>
      </c>
      <c r="AO205" s="1">
        <f t="shared" si="30"/>
        <v>18</v>
      </c>
      <c r="AP205" s="1">
        <v>285</v>
      </c>
      <c r="AQ205" s="1">
        <v>60</v>
      </c>
      <c r="AR205" s="1">
        <v>0</v>
      </c>
      <c r="AS205" s="1">
        <f>+SUM(MIT_InfraMR[[#This Row],[B.02.1 - Parque de Coches Eléctricos Motrices]:[B.02.3 - Parque de Coches Eléctricos Motrices Tipo R]])</f>
        <v>345</v>
      </c>
      <c r="AT205" s="1">
        <v>0</v>
      </c>
      <c r="AU205" s="1">
        <v>2</v>
      </c>
      <c r="AV205" s="1">
        <v>2</v>
      </c>
      <c r="AW205" s="1">
        <f>+SUM(MIT_InfraMR[[#This Row],[B.03.1 - Parque de Coches Motores Motrices Remolcados]:[B.03.3 - Parque de Coches Motores Motrices Cabina]])</f>
        <v>4</v>
      </c>
      <c r="AX205" s="1">
        <v>29</v>
      </c>
      <c r="AY205" s="1">
        <v>4</v>
      </c>
      <c r="AZ205" s="1">
        <v>0</v>
      </c>
      <c r="BA205" s="1">
        <v>14</v>
      </c>
      <c r="BB205" s="1">
        <v>0</v>
      </c>
      <c r="BC205" s="1">
        <f t="shared" si="31"/>
        <v>47</v>
      </c>
      <c r="BD205" s="1">
        <v>0</v>
      </c>
      <c r="BE205" s="1">
        <v>5</v>
      </c>
      <c r="BF205" s="16">
        <v>1676</v>
      </c>
    </row>
    <row r="206" spans="1:58">
      <c r="A206" s="1">
        <v>2010</v>
      </c>
      <c r="B206" s="1" t="s">
        <v>115</v>
      </c>
      <c r="C206" s="12">
        <v>54.8</v>
      </c>
      <c r="D206" s="12">
        <v>77.59</v>
      </c>
      <c r="E206" s="12">
        <v>0</v>
      </c>
      <c r="F206" s="12">
        <v>52.57</v>
      </c>
      <c r="G206" s="12">
        <f t="shared" si="24"/>
        <v>184.95999999999998</v>
      </c>
      <c r="H206" s="12">
        <f>+MIT_InfraMR[[#This Row],[Total Líneas de Explotación ]]</f>
        <v>184.95999999999998</v>
      </c>
      <c r="I206" s="12">
        <v>196.96800000000002</v>
      </c>
      <c r="J206" s="12">
        <v>209.97</v>
      </c>
      <c r="K206" s="12">
        <v>12.2</v>
      </c>
      <c r="L206" s="12">
        <v>116.54</v>
      </c>
      <c r="M206" s="12">
        <v>8</v>
      </c>
      <c r="N206" s="12">
        <f>+MIT_InfraMR[[#This Row],[A.03.1 -  Longitud de Vías de Explotación No Electrificadas Troncales y Ramales (vía principal) (km)]]+MIT_InfraMR[[#This Row],[A.04.1 -  Longitud de Vías de Explotación Electrificadas Troncales y Ramales (vía principal) (km)]]</f>
        <v>326.51</v>
      </c>
      <c r="O206" s="12">
        <f>+MIT_InfraMR[[#This Row],[Total Vías (excluido Auxiliares)]]</f>
        <v>326.51</v>
      </c>
      <c r="P206" s="1">
        <v>40</v>
      </c>
      <c r="Q206" s="1">
        <v>15</v>
      </c>
      <c r="R206" s="1">
        <v>1</v>
      </c>
      <c r="S206" s="1">
        <f t="shared" si="25"/>
        <v>56</v>
      </c>
      <c r="T206" s="1">
        <v>38</v>
      </c>
      <c r="U206" s="1">
        <v>82</v>
      </c>
      <c r="V206" s="1">
        <v>0</v>
      </c>
      <c r="W206" s="1">
        <v>15</v>
      </c>
      <c r="X206" s="1">
        <v>2</v>
      </c>
      <c r="Y206" s="1">
        <f t="shared" si="26"/>
        <v>137</v>
      </c>
      <c r="Z206" s="1">
        <v>35</v>
      </c>
      <c r="AA206" s="1">
        <v>18</v>
      </c>
      <c r="AB206" s="1">
        <f>+MIT_InfraMR[[#This Row],[Total Pasos Vehiculares a Nivel]]</f>
        <v>137</v>
      </c>
      <c r="AC206" s="1">
        <f t="shared" si="27"/>
        <v>190</v>
      </c>
      <c r="AD206" s="1">
        <v>10</v>
      </c>
      <c r="AE206" s="1">
        <v>21</v>
      </c>
      <c r="AF206" s="1">
        <v>107</v>
      </c>
      <c r="AG206" s="1">
        <f t="shared" si="28"/>
        <v>138</v>
      </c>
      <c r="AH206" s="12">
        <v>46</v>
      </c>
      <c r="AI206" s="12">
        <v>0</v>
      </c>
      <c r="AJ206" s="12">
        <v>133</v>
      </c>
      <c r="AK206" s="12">
        <f t="shared" si="29"/>
        <v>179</v>
      </c>
      <c r="AL206" s="1">
        <v>0</v>
      </c>
      <c r="AM206" s="1">
        <v>18</v>
      </c>
      <c r="AN206" s="1">
        <v>0</v>
      </c>
      <c r="AO206" s="1">
        <f t="shared" si="30"/>
        <v>18</v>
      </c>
      <c r="AP206" s="1">
        <v>285</v>
      </c>
      <c r="AQ206" s="1">
        <v>60</v>
      </c>
      <c r="AR206" s="1">
        <v>0</v>
      </c>
      <c r="AS206" s="1">
        <f>+SUM(MIT_InfraMR[[#This Row],[B.02.1 - Parque de Coches Eléctricos Motrices]:[B.02.3 - Parque de Coches Eléctricos Motrices Tipo R]])</f>
        <v>345</v>
      </c>
      <c r="AT206" s="1">
        <v>0</v>
      </c>
      <c r="AU206" s="1">
        <v>2</v>
      </c>
      <c r="AV206" s="1">
        <v>2</v>
      </c>
      <c r="AW206" s="1">
        <f>+SUM(MIT_InfraMR[[#This Row],[B.03.1 - Parque de Coches Motores Motrices Remolcados]:[B.03.3 - Parque de Coches Motores Motrices Cabina]])</f>
        <v>4</v>
      </c>
      <c r="AX206" s="1">
        <v>29</v>
      </c>
      <c r="AY206" s="1">
        <v>4</v>
      </c>
      <c r="AZ206" s="1">
        <v>0</v>
      </c>
      <c r="BA206" s="1">
        <v>14</v>
      </c>
      <c r="BB206" s="1">
        <v>0</v>
      </c>
      <c r="BC206" s="1">
        <f t="shared" si="31"/>
        <v>47</v>
      </c>
      <c r="BD206" s="1">
        <v>0</v>
      </c>
      <c r="BE206" s="1">
        <v>5</v>
      </c>
      <c r="BF206" s="16">
        <v>1676</v>
      </c>
    </row>
    <row r="207" spans="1:58">
      <c r="A207" s="1">
        <v>2010</v>
      </c>
      <c r="B207" s="1" t="s">
        <v>116</v>
      </c>
      <c r="C207" s="12">
        <v>54.8</v>
      </c>
      <c r="D207" s="12">
        <v>77.59</v>
      </c>
      <c r="E207" s="12">
        <v>0</v>
      </c>
      <c r="F207" s="12">
        <v>52.57</v>
      </c>
      <c r="G207" s="12">
        <f t="shared" si="24"/>
        <v>184.95999999999998</v>
      </c>
      <c r="H207" s="12">
        <f>+MIT_InfraMR[[#This Row],[Total Líneas de Explotación ]]</f>
        <v>184.95999999999998</v>
      </c>
      <c r="I207" s="12">
        <v>196.96800000000002</v>
      </c>
      <c r="J207" s="12">
        <v>209.97</v>
      </c>
      <c r="K207" s="12">
        <v>12.2</v>
      </c>
      <c r="L207" s="12">
        <v>116.54</v>
      </c>
      <c r="M207" s="12">
        <v>8</v>
      </c>
      <c r="N207" s="12">
        <f>+MIT_InfraMR[[#This Row],[A.03.1 -  Longitud de Vías de Explotación No Electrificadas Troncales y Ramales (vía principal) (km)]]+MIT_InfraMR[[#This Row],[A.04.1 -  Longitud de Vías de Explotación Electrificadas Troncales y Ramales (vía principal) (km)]]</f>
        <v>326.51</v>
      </c>
      <c r="O207" s="12">
        <f>+MIT_InfraMR[[#This Row],[Total Vías (excluido Auxiliares)]]</f>
        <v>326.51</v>
      </c>
      <c r="P207" s="1">
        <v>40</v>
      </c>
      <c r="Q207" s="1">
        <v>15</v>
      </c>
      <c r="R207" s="1">
        <v>1</v>
      </c>
      <c r="S207" s="1">
        <f t="shared" si="25"/>
        <v>56</v>
      </c>
      <c r="T207" s="1">
        <v>38</v>
      </c>
      <c r="U207" s="1">
        <v>82</v>
      </c>
      <c r="V207" s="1">
        <v>0</v>
      </c>
      <c r="W207" s="1">
        <v>15</v>
      </c>
      <c r="X207" s="1">
        <v>2</v>
      </c>
      <c r="Y207" s="1">
        <f t="shared" si="26"/>
        <v>137</v>
      </c>
      <c r="Z207" s="1">
        <v>35</v>
      </c>
      <c r="AA207" s="1">
        <v>18</v>
      </c>
      <c r="AB207" s="1">
        <f>+MIT_InfraMR[[#This Row],[Total Pasos Vehiculares a Nivel]]</f>
        <v>137</v>
      </c>
      <c r="AC207" s="1">
        <f t="shared" si="27"/>
        <v>190</v>
      </c>
      <c r="AD207" s="1">
        <v>10</v>
      </c>
      <c r="AE207" s="1">
        <v>21</v>
      </c>
      <c r="AF207" s="1">
        <v>107</v>
      </c>
      <c r="AG207" s="1">
        <f t="shared" si="28"/>
        <v>138</v>
      </c>
      <c r="AH207" s="12">
        <v>46</v>
      </c>
      <c r="AI207" s="12">
        <v>0</v>
      </c>
      <c r="AJ207" s="12">
        <v>133</v>
      </c>
      <c r="AK207" s="12">
        <f t="shared" si="29"/>
        <v>179</v>
      </c>
      <c r="AL207" s="1">
        <v>0</v>
      </c>
      <c r="AM207" s="1">
        <v>18</v>
      </c>
      <c r="AN207" s="1">
        <v>0</v>
      </c>
      <c r="AO207" s="1">
        <f t="shared" si="30"/>
        <v>18</v>
      </c>
      <c r="AP207" s="1">
        <v>285</v>
      </c>
      <c r="AQ207" s="1">
        <v>60</v>
      </c>
      <c r="AR207" s="1">
        <v>0</v>
      </c>
      <c r="AS207" s="1">
        <f>+SUM(MIT_InfraMR[[#This Row],[B.02.1 - Parque de Coches Eléctricos Motrices]:[B.02.3 - Parque de Coches Eléctricos Motrices Tipo R]])</f>
        <v>345</v>
      </c>
      <c r="AT207" s="1">
        <v>0</v>
      </c>
      <c r="AU207" s="1">
        <v>2</v>
      </c>
      <c r="AV207" s="1">
        <v>2</v>
      </c>
      <c r="AW207" s="1">
        <f>+SUM(MIT_InfraMR[[#This Row],[B.03.1 - Parque de Coches Motores Motrices Remolcados]:[B.03.3 - Parque de Coches Motores Motrices Cabina]])</f>
        <v>4</v>
      </c>
      <c r="AX207" s="1">
        <v>29</v>
      </c>
      <c r="AY207" s="1">
        <v>4</v>
      </c>
      <c r="AZ207" s="1">
        <v>0</v>
      </c>
      <c r="BA207" s="1">
        <v>14</v>
      </c>
      <c r="BB207" s="1">
        <v>0</v>
      </c>
      <c r="BC207" s="1">
        <f t="shared" si="31"/>
        <v>47</v>
      </c>
      <c r="BD207" s="1">
        <v>0</v>
      </c>
      <c r="BE207" s="1">
        <v>5</v>
      </c>
      <c r="BF207" s="16">
        <v>1676</v>
      </c>
    </row>
    <row r="208" spans="1:58">
      <c r="A208" s="1">
        <v>2010</v>
      </c>
      <c r="B208" s="1" t="s">
        <v>117</v>
      </c>
      <c r="C208" s="12">
        <v>54.8</v>
      </c>
      <c r="D208" s="12">
        <v>77.59</v>
      </c>
      <c r="E208" s="12">
        <v>0</v>
      </c>
      <c r="F208" s="12">
        <v>52.57</v>
      </c>
      <c r="G208" s="12">
        <f t="shared" si="24"/>
        <v>184.95999999999998</v>
      </c>
      <c r="H208" s="12">
        <f>+MIT_InfraMR[[#This Row],[Total Líneas de Explotación ]]</f>
        <v>184.95999999999998</v>
      </c>
      <c r="I208" s="12">
        <v>196.96800000000002</v>
      </c>
      <c r="J208" s="12">
        <v>209.97</v>
      </c>
      <c r="K208" s="12">
        <v>12.2</v>
      </c>
      <c r="L208" s="12">
        <v>116.54</v>
      </c>
      <c r="M208" s="12">
        <v>8</v>
      </c>
      <c r="N208" s="12">
        <f>+MIT_InfraMR[[#This Row],[A.03.1 -  Longitud de Vías de Explotación No Electrificadas Troncales y Ramales (vía principal) (km)]]+MIT_InfraMR[[#This Row],[A.04.1 -  Longitud de Vías de Explotación Electrificadas Troncales y Ramales (vía principal) (km)]]</f>
        <v>326.51</v>
      </c>
      <c r="O208" s="12">
        <f>+MIT_InfraMR[[#This Row],[Total Vías (excluido Auxiliares)]]</f>
        <v>326.51</v>
      </c>
      <c r="P208" s="1">
        <v>40</v>
      </c>
      <c r="Q208" s="1">
        <v>15</v>
      </c>
      <c r="R208" s="1">
        <v>1</v>
      </c>
      <c r="S208" s="1">
        <f t="shared" si="25"/>
        <v>56</v>
      </c>
      <c r="T208" s="1">
        <v>38</v>
      </c>
      <c r="U208" s="1">
        <v>82</v>
      </c>
      <c r="V208" s="1">
        <v>0</v>
      </c>
      <c r="W208" s="1">
        <v>15</v>
      </c>
      <c r="X208" s="1">
        <v>2</v>
      </c>
      <c r="Y208" s="1">
        <f t="shared" si="26"/>
        <v>137</v>
      </c>
      <c r="Z208" s="1">
        <v>35</v>
      </c>
      <c r="AA208" s="1">
        <v>18</v>
      </c>
      <c r="AB208" s="1">
        <f>+MIT_InfraMR[[#This Row],[Total Pasos Vehiculares a Nivel]]</f>
        <v>137</v>
      </c>
      <c r="AC208" s="1">
        <f t="shared" si="27"/>
        <v>190</v>
      </c>
      <c r="AD208" s="1">
        <v>10</v>
      </c>
      <c r="AE208" s="1">
        <v>21</v>
      </c>
      <c r="AF208" s="1">
        <v>107</v>
      </c>
      <c r="AG208" s="1">
        <f t="shared" si="28"/>
        <v>138</v>
      </c>
      <c r="AH208" s="12">
        <v>46</v>
      </c>
      <c r="AI208" s="12">
        <v>0</v>
      </c>
      <c r="AJ208" s="12">
        <v>133</v>
      </c>
      <c r="AK208" s="12">
        <f t="shared" si="29"/>
        <v>179</v>
      </c>
      <c r="AL208" s="1">
        <v>0</v>
      </c>
      <c r="AM208" s="1">
        <v>18</v>
      </c>
      <c r="AN208" s="1">
        <v>0</v>
      </c>
      <c r="AO208" s="1">
        <f t="shared" si="30"/>
        <v>18</v>
      </c>
      <c r="AP208" s="1">
        <v>285</v>
      </c>
      <c r="AQ208" s="1">
        <v>60</v>
      </c>
      <c r="AR208" s="1">
        <v>0</v>
      </c>
      <c r="AS208" s="1">
        <f>+SUM(MIT_InfraMR[[#This Row],[B.02.1 - Parque de Coches Eléctricos Motrices]:[B.02.3 - Parque de Coches Eléctricos Motrices Tipo R]])</f>
        <v>345</v>
      </c>
      <c r="AT208" s="1">
        <v>0</v>
      </c>
      <c r="AU208" s="1">
        <v>2</v>
      </c>
      <c r="AV208" s="1">
        <v>2</v>
      </c>
      <c r="AW208" s="1">
        <f>+SUM(MIT_InfraMR[[#This Row],[B.03.1 - Parque de Coches Motores Motrices Remolcados]:[B.03.3 - Parque de Coches Motores Motrices Cabina]])</f>
        <v>4</v>
      </c>
      <c r="AX208" s="1">
        <v>29</v>
      </c>
      <c r="AY208" s="1">
        <v>4</v>
      </c>
      <c r="AZ208" s="1">
        <v>0</v>
      </c>
      <c r="BA208" s="1">
        <v>14</v>
      </c>
      <c r="BB208" s="1">
        <v>0</v>
      </c>
      <c r="BC208" s="1">
        <f t="shared" si="31"/>
        <v>47</v>
      </c>
      <c r="BD208" s="1">
        <v>0</v>
      </c>
      <c r="BE208" s="1">
        <v>5</v>
      </c>
      <c r="BF208" s="16">
        <v>1676</v>
      </c>
    </row>
    <row r="209" spans="1:58">
      <c r="A209" s="1">
        <v>2010</v>
      </c>
      <c r="B209" s="1" t="s">
        <v>118</v>
      </c>
      <c r="C209" s="12">
        <v>54.8</v>
      </c>
      <c r="D209" s="12">
        <v>77.59</v>
      </c>
      <c r="E209" s="12">
        <v>0</v>
      </c>
      <c r="F209" s="12">
        <v>52.57</v>
      </c>
      <c r="G209" s="12">
        <f t="shared" si="24"/>
        <v>184.95999999999998</v>
      </c>
      <c r="H209" s="12">
        <f>+MIT_InfraMR[[#This Row],[Total Líneas de Explotación ]]</f>
        <v>184.95999999999998</v>
      </c>
      <c r="I209" s="12">
        <v>196.96800000000002</v>
      </c>
      <c r="J209" s="12">
        <v>209.97</v>
      </c>
      <c r="K209" s="12">
        <v>12.2</v>
      </c>
      <c r="L209" s="12">
        <v>116.54</v>
      </c>
      <c r="M209" s="12">
        <v>8</v>
      </c>
      <c r="N209" s="12">
        <f>+MIT_InfraMR[[#This Row],[A.03.1 -  Longitud de Vías de Explotación No Electrificadas Troncales y Ramales (vía principal) (km)]]+MIT_InfraMR[[#This Row],[A.04.1 -  Longitud de Vías de Explotación Electrificadas Troncales y Ramales (vía principal) (km)]]</f>
        <v>326.51</v>
      </c>
      <c r="O209" s="12">
        <f>+MIT_InfraMR[[#This Row],[Total Vías (excluido Auxiliares)]]</f>
        <v>326.51</v>
      </c>
      <c r="P209" s="1">
        <v>40</v>
      </c>
      <c r="Q209" s="1">
        <v>15</v>
      </c>
      <c r="R209" s="1">
        <v>1</v>
      </c>
      <c r="S209" s="1">
        <f t="shared" si="25"/>
        <v>56</v>
      </c>
      <c r="T209" s="1">
        <v>38</v>
      </c>
      <c r="U209" s="1">
        <v>82</v>
      </c>
      <c r="V209" s="1">
        <v>0</v>
      </c>
      <c r="W209" s="1">
        <v>15</v>
      </c>
      <c r="X209" s="1">
        <v>2</v>
      </c>
      <c r="Y209" s="1">
        <f t="shared" si="26"/>
        <v>137</v>
      </c>
      <c r="Z209" s="1">
        <v>35</v>
      </c>
      <c r="AA209" s="1">
        <v>18</v>
      </c>
      <c r="AB209" s="1">
        <f>+MIT_InfraMR[[#This Row],[Total Pasos Vehiculares a Nivel]]</f>
        <v>137</v>
      </c>
      <c r="AC209" s="1">
        <f t="shared" si="27"/>
        <v>190</v>
      </c>
      <c r="AD209" s="1">
        <v>10</v>
      </c>
      <c r="AE209" s="1">
        <v>21</v>
      </c>
      <c r="AF209" s="1">
        <v>107</v>
      </c>
      <c r="AG209" s="1">
        <f t="shared" si="28"/>
        <v>138</v>
      </c>
      <c r="AH209" s="12">
        <v>46</v>
      </c>
      <c r="AI209" s="12">
        <v>0</v>
      </c>
      <c r="AJ209" s="12">
        <v>133</v>
      </c>
      <c r="AK209" s="12">
        <f t="shared" si="29"/>
        <v>179</v>
      </c>
      <c r="AL209" s="1">
        <v>0</v>
      </c>
      <c r="AM209" s="1">
        <v>18</v>
      </c>
      <c r="AN209" s="1">
        <v>0</v>
      </c>
      <c r="AO209" s="1">
        <f t="shared" si="30"/>
        <v>18</v>
      </c>
      <c r="AP209" s="1">
        <v>285</v>
      </c>
      <c r="AQ209" s="1">
        <v>60</v>
      </c>
      <c r="AR209" s="1">
        <v>0</v>
      </c>
      <c r="AS209" s="1">
        <f>+SUM(MIT_InfraMR[[#This Row],[B.02.1 - Parque de Coches Eléctricos Motrices]:[B.02.3 - Parque de Coches Eléctricos Motrices Tipo R]])</f>
        <v>345</v>
      </c>
      <c r="AT209" s="1">
        <v>0</v>
      </c>
      <c r="AU209" s="1">
        <v>2</v>
      </c>
      <c r="AV209" s="1">
        <v>2</v>
      </c>
      <c r="AW209" s="1">
        <f>+SUM(MIT_InfraMR[[#This Row],[B.03.1 - Parque de Coches Motores Motrices Remolcados]:[B.03.3 - Parque de Coches Motores Motrices Cabina]])</f>
        <v>4</v>
      </c>
      <c r="AX209" s="1">
        <v>29</v>
      </c>
      <c r="AY209" s="1">
        <v>4</v>
      </c>
      <c r="AZ209" s="1">
        <v>0</v>
      </c>
      <c r="BA209" s="1">
        <v>14</v>
      </c>
      <c r="BB209" s="1">
        <v>0</v>
      </c>
      <c r="BC209" s="1">
        <f t="shared" si="31"/>
        <v>47</v>
      </c>
      <c r="BD209" s="1">
        <v>0</v>
      </c>
      <c r="BE209" s="1">
        <v>5</v>
      </c>
      <c r="BF209" s="16">
        <v>1676</v>
      </c>
    </row>
    <row r="210" spans="1:58">
      <c r="A210" s="1">
        <v>2010</v>
      </c>
      <c r="B210" s="1" t="s">
        <v>119</v>
      </c>
      <c r="C210" s="12">
        <v>54.8</v>
      </c>
      <c r="D210" s="12">
        <v>77.59</v>
      </c>
      <c r="E210" s="12">
        <v>0</v>
      </c>
      <c r="F210" s="12">
        <v>52.57</v>
      </c>
      <c r="G210" s="12">
        <f t="shared" si="24"/>
        <v>184.95999999999998</v>
      </c>
      <c r="H210" s="12">
        <f>+MIT_InfraMR[[#This Row],[Total Líneas de Explotación ]]</f>
        <v>184.95999999999998</v>
      </c>
      <c r="I210" s="12">
        <v>196.96800000000002</v>
      </c>
      <c r="J210" s="12">
        <v>209.97</v>
      </c>
      <c r="K210" s="12">
        <v>12.2</v>
      </c>
      <c r="L210" s="12">
        <v>116.54</v>
      </c>
      <c r="M210" s="12">
        <v>8</v>
      </c>
      <c r="N210" s="12">
        <f>+MIT_InfraMR[[#This Row],[A.03.1 -  Longitud de Vías de Explotación No Electrificadas Troncales y Ramales (vía principal) (km)]]+MIT_InfraMR[[#This Row],[A.04.1 -  Longitud de Vías de Explotación Electrificadas Troncales y Ramales (vía principal) (km)]]</f>
        <v>326.51</v>
      </c>
      <c r="O210" s="12">
        <f>+MIT_InfraMR[[#This Row],[Total Vías (excluido Auxiliares)]]</f>
        <v>326.51</v>
      </c>
      <c r="P210" s="1">
        <v>40</v>
      </c>
      <c r="Q210" s="1">
        <v>15</v>
      </c>
      <c r="R210" s="1">
        <v>1</v>
      </c>
      <c r="S210" s="1">
        <f t="shared" si="25"/>
        <v>56</v>
      </c>
      <c r="T210" s="1">
        <v>38</v>
      </c>
      <c r="U210" s="1">
        <v>82</v>
      </c>
      <c r="V210" s="1">
        <v>0</v>
      </c>
      <c r="W210" s="1">
        <v>15</v>
      </c>
      <c r="X210" s="1">
        <v>2</v>
      </c>
      <c r="Y210" s="1">
        <f t="shared" si="26"/>
        <v>137</v>
      </c>
      <c r="Z210" s="1">
        <v>35</v>
      </c>
      <c r="AA210" s="1">
        <v>18</v>
      </c>
      <c r="AB210" s="1">
        <f>+MIT_InfraMR[[#This Row],[Total Pasos Vehiculares a Nivel]]</f>
        <v>137</v>
      </c>
      <c r="AC210" s="1">
        <f t="shared" si="27"/>
        <v>190</v>
      </c>
      <c r="AD210" s="1">
        <v>10</v>
      </c>
      <c r="AE210" s="1">
        <v>21</v>
      </c>
      <c r="AF210" s="1">
        <v>107</v>
      </c>
      <c r="AG210" s="1">
        <f t="shared" si="28"/>
        <v>138</v>
      </c>
      <c r="AH210" s="12">
        <v>46</v>
      </c>
      <c r="AI210" s="12">
        <v>0</v>
      </c>
      <c r="AJ210" s="12">
        <v>133</v>
      </c>
      <c r="AK210" s="12">
        <f t="shared" si="29"/>
        <v>179</v>
      </c>
      <c r="AL210" s="1">
        <v>0</v>
      </c>
      <c r="AM210" s="1">
        <v>18</v>
      </c>
      <c r="AN210" s="1">
        <v>0</v>
      </c>
      <c r="AO210" s="1">
        <f t="shared" si="30"/>
        <v>18</v>
      </c>
      <c r="AP210" s="1">
        <v>285</v>
      </c>
      <c r="AQ210" s="1">
        <v>60</v>
      </c>
      <c r="AR210" s="1">
        <v>0</v>
      </c>
      <c r="AS210" s="1">
        <f>+SUM(MIT_InfraMR[[#This Row],[B.02.1 - Parque de Coches Eléctricos Motrices]:[B.02.3 - Parque de Coches Eléctricos Motrices Tipo R]])</f>
        <v>345</v>
      </c>
      <c r="AT210" s="1">
        <v>0</v>
      </c>
      <c r="AU210" s="1">
        <v>2</v>
      </c>
      <c r="AV210" s="1">
        <v>2</v>
      </c>
      <c r="AW210" s="1">
        <f>+SUM(MIT_InfraMR[[#This Row],[B.03.1 - Parque de Coches Motores Motrices Remolcados]:[B.03.3 - Parque de Coches Motores Motrices Cabina]])</f>
        <v>4</v>
      </c>
      <c r="AX210" s="1">
        <v>29</v>
      </c>
      <c r="AY210" s="1">
        <v>4</v>
      </c>
      <c r="AZ210" s="1">
        <v>0</v>
      </c>
      <c r="BA210" s="1">
        <v>14</v>
      </c>
      <c r="BB210" s="1">
        <v>0</v>
      </c>
      <c r="BC210" s="1">
        <f t="shared" si="31"/>
        <v>47</v>
      </c>
      <c r="BD210" s="1">
        <v>0</v>
      </c>
      <c r="BE210" s="1">
        <v>5</v>
      </c>
      <c r="BF210" s="16">
        <v>1676</v>
      </c>
    </row>
    <row r="211" spans="1:58">
      <c r="A211" s="1">
        <v>2010</v>
      </c>
      <c r="B211" s="1" t="s">
        <v>120</v>
      </c>
      <c r="C211" s="12">
        <v>54.8</v>
      </c>
      <c r="D211" s="12">
        <v>77.59</v>
      </c>
      <c r="E211" s="12">
        <v>0</v>
      </c>
      <c r="F211" s="12">
        <v>52.57</v>
      </c>
      <c r="G211" s="12">
        <f t="shared" si="24"/>
        <v>184.95999999999998</v>
      </c>
      <c r="H211" s="12">
        <f>+MIT_InfraMR[[#This Row],[Total Líneas de Explotación ]]</f>
        <v>184.95999999999998</v>
      </c>
      <c r="I211" s="12">
        <v>196.96800000000002</v>
      </c>
      <c r="J211" s="12">
        <v>209.97</v>
      </c>
      <c r="K211" s="12">
        <v>12.2</v>
      </c>
      <c r="L211" s="12">
        <v>116.54</v>
      </c>
      <c r="M211" s="12">
        <v>8</v>
      </c>
      <c r="N211" s="12">
        <f>+MIT_InfraMR[[#This Row],[A.03.1 -  Longitud de Vías de Explotación No Electrificadas Troncales y Ramales (vía principal) (km)]]+MIT_InfraMR[[#This Row],[A.04.1 -  Longitud de Vías de Explotación Electrificadas Troncales y Ramales (vía principal) (km)]]</f>
        <v>326.51</v>
      </c>
      <c r="O211" s="12">
        <f>+MIT_InfraMR[[#This Row],[Total Vías (excluido Auxiliares)]]</f>
        <v>326.51</v>
      </c>
      <c r="P211" s="1">
        <v>40</v>
      </c>
      <c r="Q211" s="1">
        <v>15</v>
      </c>
      <c r="R211" s="1">
        <v>1</v>
      </c>
      <c r="S211" s="1">
        <f t="shared" si="25"/>
        <v>56</v>
      </c>
      <c r="T211" s="1">
        <v>38</v>
      </c>
      <c r="U211" s="1">
        <v>82</v>
      </c>
      <c r="V211" s="1">
        <v>0</v>
      </c>
      <c r="W211" s="1">
        <v>15</v>
      </c>
      <c r="X211" s="1">
        <v>2</v>
      </c>
      <c r="Y211" s="1">
        <f t="shared" si="26"/>
        <v>137</v>
      </c>
      <c r="Z211" s="1">
        <v>35</v>
      </c>
      <c r="AA211" s="1">
        <v>18</v>
      </c>
      <c r="AB211" s="1">
        <f>+MIT_InfraMR[[#This Row],[Total Pasos Vehiculares a Nivel]]</f>
        <v>137</v>
      </c>
      <c r="AC211" s="1">
        <f t="shared" si="27"/>
        <v>190</v>
      </c>
      <c r="AD211" s="1">
        <v>10</v>
      </c>
      <c r="AE211" s="1">
        <v>21</v>
      </c>
      <c r="AF211" s="1">
        <v>107</v>
      </c>
      <c r="AG211" s="1">
        <f t="shared" si="28"/>
        <v>138</v>
      </c>
      <c r="AH211" s="12">
        <v>46</v>
      </c>
      <c r="AI211" s="12">
        <v>0</v>
      </c>
      <c r="AJ211" s="12">
        <v>133</v>
      </c>
      <c r="AK211" s="12">
        <f t="shared" si="29"/>
        <v>179</v>
      </c>
      <c r="AL211" s="1">
        <v>0</v>
      </c>
      <c r="AM211" s="1">
        <v>18</v>
      </c>
      <c r="AN211" s="1">
        <v>0</v>
      </c>
      <c r="AO211" s="1">
        <f t="shared" si="30"/>
        <v>18</v>
      </c>
      <c r="AP211" s="1">
        <v>285</v>
      </c>
      <c r="AQ211" s="1">
        <v>60</v>
      </c>
      <c r="AR211" s="1">
        <v>0</v>
      </c>
      <c r="AS211" s="1">
        <f>+SUM(MIT_InfraMR[[#This Row],[B.02.1 - Parque de Coches Eléctricos Motrices]:[B.02.3 - Parque de Coches Eléctricos Motrices Tipo R]])</f>
        <v>345</v>
      </c>
      <c r="AT211" s="1">
        <v>0</v>
      </c>
      <c r="AU211" s="1">
        <v>2</v>
      </c>
      <c r="AV211" s="1">
        <v>2</v>
      </c>
      <c r="AW211" s="1">
        <f>+SUM(MIT_InfraMR[[#This Row],[B.03.1 - Parque de Coches Motores Motrices Remolcados]:[B.03.3 - Parque de Coches Motores Motrices Cabina]])</f>
        <v>4</v>
      </c>
      <c r="AX211" s="1">
        <v>29</v>
      </c>
      <c r="AY211" s="1">
        <v>4</v>
      </c>
      <c r="AZ211" s="1">
        <v>0</v>
      </c>
      <c r="BA211" s="1">
        <v>14</v>
      </c>
      <c r="BB211" s="1">
        <v>0</v>
      </c>
      <c r="BC211" s="1">
        <f t="shared" si="31"/>
        <v>47</v>
      </c>
      <c r="BD211" s="1">
        <v>0</v>
      </c>
      <c r="BE211" s="1">
        <v>5</v>
      </c>
      <c r="BF211" s="16">
        <v>1676</v>
      </c>
    </row>
    <row r="212" spans="1:58">
      <c r="A212" s="1">
        <v>2010</v>
      </c>
      <c r="B212" s="1" t="s">
        <v>121</v>
      </c>
      <c r="C212" s="12">
        <v>54.8</v>
      </c>
      <c r="D212" s="12">
        <v>77.59</v>
      </c>
      <c r="E212" s="12">
        <v>0</v>
      </c>
      <c r="F212" s="12">
        <v>52.57</v>
      </c>
      <c r="G212" s="12">
        <f t="shared" si="24"/>
        <v>184.95999999999998</v>
      </c>
      <c r="H212" s="12">
        <f>+MIT_InfraMR[[#This Row],[Total Líneas de Explotación ]]</f>
        <v>184.95999999999998</v>
      </c>
      <c r="I212" s="12">
        <v>196.96800000000002</v>
      </c>
      <c r="J212" s="12">
        <v>209.97</v>
      </c>
      <c r="K212" s="12">
        <v>12.2</v>
      </c>
      <c r="L212" s="12">
        <v>116.54</v>
      </c>
      <c r="M212" s="12">
        <v>8</v>
      </c>
      <c r="N212" s="12">
        <f>+MIT_InfraMR[[#This Row],[A.03.1 -  Longitud de Vías de Explotación No Electrificadas Troncales y Ramales (vía principal) (km)]]+MIT_InfraMR[[#This Row],[A.04.1 -  Longitud de Vías de Explotación Electrificadas Troncales y Ramales (vía principal) (km)]]</f>
        <v>326.51</v>
      </c>
      <c r="O212" s="12">
        <f>+MIT_InfraMR[[#This Row],[Total Vías (excluido Auxiliares)]]</f>
        <v>326.51</v>
      </c>
      <c r="P212" s="1">
        <v>40</v>
      </c>
      <c r="Q212" s="1">
        <v>15</v>
      </c>
      <c r="R212" s="1">
        <v>1</v>
      </c>
      <c r="S212" s="1">
        <f t="shared" si="25"/>
        <v>56</v>
      </c>
      <c r="T212" s="1">
        <v>38</v>
      </c>
      <c r="U212" s="1">
        <v>82</v>
      </c>
      <c r="V212" s="1">
        <v>0</v>
      </c>
      <c r="W212" s="1">
        <v>15</v>
      </c>
      <c r="X212" s="1">
        <v>2</v>
      </c>
      <c r="Y212" s="1">
        <f t="shared" si="26"/>
        <v>137</v>
      </c>
      <c r="Z212" s="1">
        <v>35</v>
      </c>
      <c r="AA212" s="1">
        <v>18</v>
      </c>
      <c r="AB212" s="1">
        <f>+MIT_InfraMR[[#This Row],[Total Pasos Vehiculares a Nivel]]</f>
        <v>137</v>
      </c>
      <c r="AC212" s="1">
        <f t="shared" si="27"/>
        <v>190</v>
      </c>
      <c r="AD212" s="1">
        <v>10</v>
      </c>
      <c r="AE212" s="1">
        <v>21</v>
      </c>
      <c r="AF212" s="1">
        <v>107</v>
      </c>
      <c r="AG212" s="1">
        <f t="shared" si="28"/>
        <v>138</v>
      </c>
      <c r="AH212" s="12">
        <v>46</v>
      </c>
      <c r="AI212" s="12">
        <v>0</v>
      </c>
      <c r="AJ212" s="12">
        <v>133</v>
      </c>
      <c r="AK212" s="12">
        <f t="shared" si="29"/>
        <v>179</v>
      </c>
      <c r="AL212" s="1">
        <v>0</v>
      </c>
      <c r="AM212" s="1">
        <v>18</v>
      </c>
      <c r="AN212" s="1">
        <v>0</v>
      </c>
      <c r="AO212" s="1">
        <f t="shared" si="30"/>
        <v>18</v>
      </c>
      <c r="AP212" s="1">
        <v>285</v>
      </c>
      <c r="AQ212" s="1">
        <v>60</v>
      </c>
      <c r="AR212" s="1">
        <v>0</v>
      </c>
      <c r="AS212" s="1">
        <f>+SUM(MIT_InfraMR[[#This Row],[B.02.1 - Parque de Coches Eléctricos Motrices]:[B.02.3 - Parque de Coches Eléctricos Motrices Tipo R]])</f>
        <v>345</v>
      </c>
      <c r="AT212" s="1">
        <v>0</v>
      </c>
      <c r="AU212" s="1">
        <v>2</v>
      </c>
      <c r="AV212" s="1">
        <v>2</v>
      </c>
      <c r="AW212" s="1">
        <f>+SUM(MIT_InfraMR[[#This Row],[B.03.1 - Parque de Coches Motores Motrices Remolcados]:[B.03.3 - Parque de Coches Motores Motrices Cabina]])</f>
        <v>4</v>
      </c>
      <c r="AX212" s="1">
        <v>29</v>
      </c>
      <c r="AY212" s="1">
        <v>4</v>
      </c>
      <c r="AZ212" s="1">
        <v>0</v>
      </c>
      <c r="BA212" s="1">
        <v>14</v>
      </c>
      <c r="BB212" s="1">
        <v>0</v>
      </c>
      <c r="BC212" s="1">
        <f t="shared" si="31"/>
        <v>47</v>
      </c>
      <c r="BD212" s="1">
        <v>0</v>
      </c>
      <c r="BE212" s="1">
        <v>5</v>
      </c>
      <c r="BF212" s="16">
        <v>1676</v>
      </c>
    </row>
    <row r="213" spans="1:58">
      <c r="A213" s="1">
        <v>2010</v>
      </c>
      <c r="B213" s="1" t="s">
        <v>122</v>
      </c>
      <c r="C213" s="12">
        <v>54.8</v>
      </c>
      <c r="D213" s="12">
        <v>77.59</v>
      </c>
      <c r="E213" s="12">
        <v>0</v>
      </c>
      <c r="F213" s="12">
        <v>52.57</v>
      </c>
      <c r="G213" s="12">
        <f t="shared" si="24"/>
        <v>184.95999999999998</v>
      </c>
      <c r="H213" s="12">
        <f>+MIT_InfraMR[[#This Row],[Total Líneas de Explotación ]]</f>
        <v>184.95999999999998</v>
      </c>
      <c r="I213" s="12">
        <v>196.96800000000002</v>
      </c>
      <c r="J213" s="12">
        <v>209.97</v>
      </c>
      <c r="K213" s="12">
        <v>12.2</v>
      </c>
      <c r="L213" s="12">
        <v>116.54</v>
      </c>
      <c r="M213" s="12">
        <v>8</v>
      </c>
      <c r="N213" s="12">
        <f>+MIT_InfraMR[[#This Row],[A.03.1 -  Longitud de Vías de Explotación No Electrificadas Troncales y Ramales (vía principal) (km)]]+MIT_InfraMR[[#This Row],[A.04.1 -  Longitud de Vías de Explotación Electrificadas Troncales y Ramales (vía principal) (km)]]</f>
        <v>326.51</v>
      </c>
      <c r="O213" s="12">
        <f>+MIT_InfraMR[[#This Row],[Total Vías (excluido Auxiliares)]]</f>
        <v>326.51</v>
      </c>
      <c r="P213" s="1">
        <v>40</v>
      </c>
      <c r="Q213" s="1">
        <v>15</v>
      </c>
      <c r="R213" s="1">
        <v>1</v>
      </c>
      <c r="S213" s="1">
        <f t="shared" si="25"/>
        <v>56</v>
      </c>
      <c r="T213" s="1">
        <v>38</v>
      </c>
      <c r="U213" s="1">
        <v>82</v>
      </c>
      <c r="V213" s="1">
        <v>0</v>
      </c>
      <c r="W213" s="1">
        <v>15</v>
      </c>
      <c r="X213" s="1">
        <v>2</v>
      </c>
      <c r="Y213" s="1">
        <f t="shared" si="26"/>
        <v>137</v>
      </c>
      <c r="Z213" s="1">
        <v>35</v>
      </c>
      <c r="AA213" s="1">
        <v>18</v>
      </c>
      <c r="AB213" s="1">
        <f>+MIT_InfraMR[[#This Row],[Total Pasos Vehiculares a Nivel]]</f>
        <v>137</v>
      </c>
      <c r="AC213" s="1">
        <f t="shared" si="27"/>
        <v>190</v>
      </c>
      <c r="AD213" s="1">
        <v>10</v>
      </c>
      <c r="AE213" s="1">
        <v>21</v>
      </c>
      <c r="AF213" s="1">
        <v>107</v>
      </c>
      <c r="AG213" s="1">
        <f t="shared" si="28"/>
        <v>138</v>
      </c>
      <c r="AH213" s="12">
        <v>46</v>
      </c>
      <c r="AI213" s="12">
        <v>0</v>
      </c>
      <c r="AJ213" s="12">
        <v>133</v>
      </c>
      <c r="AK213" s="12">
        <f t="shared" si="29"/>
        <v>179</v>
      </c>
      <c r="AL213" s="1">
        <v>0</v>
      </c>
      <c r="AM213" s="1">
        <v>18</v>
      </c>
      <c r="AN213" s="1">
        <v>0</v>
      </c>
      <c r="AO213" s="1">
        <f t="shared" si="30"/>
        <v>18</v>
      </c>
      <c r="AP213" s="1">
        <v>285</v>
      </c>
      <c r="AQ213" s="1">
        <v>60</v>
      </c>
      <c r="AR213" s="1">
        <v>0</v>
      </c>
      <c r="AS213" s="1">
        <f>+SUM(MIT_InfraMR[[#This Row],[B.02.1 - Parque de Coches Eléctricos Motrices]:[B.02.3 - Parque de Coches Eléctricos Motrices Tipo R]])</f>
        <v>345</v>
      </c>
      <c r="AT213" s="1">
        <v>0</v>
      </c>
      <c r="AU213" s="1">
        <v>2</v>
      </c>
      <c r="AV213" s="1">
        <v>2</v>
      </c>
      <c r="AW213" s="1">
        <f>+SUM(MIT_InfraMR[[#This Row],[B.03.1 - Parque de Coches Motores Motrices Remolcados]:[B.03.3 - Parque de Coches Motores Motrices Cabina]])</f>
        <v>4</v>
      </c>
      <c r="AX213" s="1">
        <v>29</v>
      </c>
      <c r="AY213" s="1">
        <v>4</v>
      </c>
      <c r="AZ213" s="1">
        <v>0</v>
      </c>
      <c r="BA213" s="1">
        <v>14</v>
      </c>
      <c r="BB213" s="1">
        <v>0</v>
      </c>
      <c r="BC213" s="1">
        <f t="shared" si="31"/>
        <v>47</v>
      </c>
      <c r="BD213" s="1">
        <v>0</v>
      </c>
      <c r="BE213" s="1">
        <v>5</v>
      </c>
      <c r="BF213" s="16">
        <v>1676</v>
      </c>
    </row>
    <row r="214" spans="1:58">
      <c r="A214" s="1">
        <v>2010</v>
      </c>
      <c r="B214" s="1" t="s">
        <v>123</v>
      </c>
      <c r="C214" s="12">
        <v>54.8</v>
      </c>
      <c r="D214" s="12">
        <v>77.59</v>
      </c>
      <c r="E214" s="12">
        <v>0</v>
      </c>
      <c r="F214" s="12">
        <v>52.57</v>
      </c>
      <c r="G214" s="12">
        <f t="shared" si="24"/>
        <v>184.95999999999998</v>
      </c>
      <c r="H214" s="12">
        <f>+MIT_InfraMR[[#This Row],[Total Líneas de Explotación ]]</f>
        <v>184.95999999999998</v>
      </c>
      <c r="I214" s="12">
        <v>196.96800000000002</v>
      </c>
      <c r="J214" s="12">
        <v>209.97</v>
      </c>
      <c r="K214" s="12">
        <v>12.2</v>
      </c>
      <c r="L214" s="12">
        <v>116.54</v>
      </c>
      <c r="M214" s="12">
        <v>8</v>
      </c>
      <c r="N214" s="12">
        <f>+MIT_InfraMR[[#This Row],[A.03.1 -  Longitud de Vías de Explotación No Electrificadas Troncales y Ramales (vía principal) (km)]]+MIT_InfraMR[[#This Row],[A.04.1 -  Longitud de Vías de Explotación Electrificadas Troncales y Ramales (vía principal) (km)]]</f>
        <v>326.51</v>
      </c>
      <c r="O214" s="12">
        <f>+MIT_InfraMR[[#This Row],[Total Vías (excluido Auxiliares)]]</f>
        <v>326.51</v>
      </c>
      <c r="P214" s="1">
        <v>40</v>
      </c>
      <c r="Q214" s="1">
        <v>15</v>
      </c>
      <c r="R214" s="1">
        <v>1</v>
      </c>
      <c r="S214" s="1">
        <f t="shared" si="25"/>
        <v>56</v>
      </c>
      <c r="T214" s="1">
        <v>38</v>
      </c>
      <c r="U214" s="1">
        <v>82</v>
      </c>
      <c r="V214" s="1">
        <v>0</v>
      </c>
      <c r="W214" s="1">
        <v>15</v>
      </c>
      <c r="X214" s="1">
        <v>2</v>
      </c>
      <c r="Y214" s="1">
        <f t="shared" si="26"/>
        <v>137</v>
      </c>
      <c r="Z214" s="1">
        <v>35</v>
      </c>
      <c r="AA214" s="1">
        <v>18</v>
      </c>
      <c r="AB214" s="1">
        <f>+MIT_InfraMR[[#This Row],[Total Pasos Vehiculares a Nivel]]</f>
        <v>137</v>
      </c>
      <c r="AC214" s="1">
        <f t="shared" si="27"/>
        <v>190</v>
      </c>
      <c r="AD214" s="1">
        <v>10</v>
      </c>
      <c r="AE214" s="1">
        <v>21</v>
      </c>
      <c r="AF214" s="1">
        <v>107</v>
      </c>
      <c r="AG214" s="1">
        <f t="shared" si="28"/>
        <v>138</v>
      </c>
      <c r="AH214" s="12">
        <v>46</v>
      </c>
      <c r="AI214" s="12">
        <v>0</v>
      </c>
      <c r="AJ214" s="12">
        <v>133</v>
      </c>
      <c r="AK214" s="12">
        <f t="shared" si="29"/>
        <v>179</v>
      </c>
      <c r="AL214" s="1">
        <v>0</v>
      </c>
      <c r="AM214" s="1">
        <v>18</v>
      </c>
      <c r="AN214" s="1">
        <v>0</v>
      </c>
      <c r="AO214" s="1">
        <f t="shared" si="30"/>
        <v>18</v>
      </c>
      <c r="AP214" s="1">
        <v>285</v>
      </c>
      <c r="AQ214" s="1">
        <v>60</v>
      </c>
      <c r="AR214" s="1">
        <v>0</v>
      </c>
      <c r="AS214" s="1">
        <f>+SUM(MIT_InfraMR[[#This Row],[B.02.1 - Parque de Coches Eléctricos Motrices]:[B.02.3 - Parque de Coches Eléctricos Motrices Tipo R]])</f>
        <v>345</v>
      </c>
      <c r="AT214" s="1">
        <v>0</v>
      </c>
      <c r="AU214" s="1">
        <v>2</v>
      </c>
      <c r="AV214" s="1">
        <v>2</v>
      </c>
      <c r="AW214" s="1">
        <f>+SUM(MIT_InfraMR[[#This Row],[B.03.1 - Parque de Coches Motores Motrices Remolcados]:[B.03.3 - Parque de Coches Motores Motrices Cabina]])</f>
        <v>4</v>
      </c>
      <c r="AX214" s="1">
        <v>29</v>
      </c>
      <c r="AY214" s="1">
        <v>4</v>
      </c>
      <c r="AZ214" s="1">
        <v>0</v>
      </c>
      <c r="BA214" s="1">
        <v>14</v>
      </c>
      <c r="BB214" s="1">
        <v>0</v>
      </c>
      <c r="BC214" s="1">
        <f t="shared" si="31"/>
        <v>47</v>
      </c>
      <c r="BD214" s="1">
        <v>0</v>
      </c>
      <c r="BE214" s="1">
        <v>5</v>
      </c>
      <c r="BF214" s="16">
        <v>1676</v>
      </c>
    </row>
    <row r="215" spans="1:58">
      <c r="A215" s="1">
        <v>2010</v>
      </c>
      <c r="B215" s="1" t="s">
        <v>124</v>
      </c>
      <c r="C215" s="12">
        <v>54.8</v>
      </c>
      <c r="D215" s="12">
        <v>77.59</v>
      </c>
      <c r="E215" s="12">
        <v>0</v>
      </c>
      <c r="F215" s="12">
        <v>52.57</v>
      </c>
      <c r="G215" s="12">
        <f t="shared" si="24"/>
        <v>184.95999999999998</v>
      </c>
      <c r="H215" s="12">
        <f>+MIT_InfraMR[[#This Row],[Total Líneas de Explotación ]]</f>
        <v>184.95999999999998</v>
      </c>
      <c r="I215" s="12">
        <v>196.96800000000002</v>
      </c>
      <c r="J215" s="12">
        <v>209.97</v>
      </c>
      <c r="K215" s="12">
        <v>12.2</v>
      </c>
      <c r="L215" s="12">
        <v>116.54</v>
      </c>
      <c r="M215" s="12">
        <v>8</v>
      </c>
      <c r="N215" s="12">
        <f>+MIT_InfraMR[[#This Row],[A.03.1 -  Longitud de Vías de Explotación No Electrificadas Troncales y Ramales (vía principal) (km)]]+MIT_InfraMR[[#This Row],[A.04.1 -  Longitud de Vías de Explotación Electrificadas Troncales y Ramales (vía principal) (km)]]</f>
        <v>326.51</v>
      </c>
      <c r="O215" s="12">
        <f>+MIT_InfraMR[[#This Row],[Total Vías (excluido Auxiliares)]]</f>
        <v>326.51</v>
      </c>
      <c r="P215" s="1">
        <v>40</v>
      </c>
      <c r="Q215" s="1">
        <v>15</v>
      </c>
      <c r="R215" s="1">
        <v>1</v>
      </c>
      <c r="S215" s="1">
        <f t="shared" si="25"/>
        <v>56</v>
      </c>
      <c r="T215" s="1">
        <v>38</v>
      </c>
      <c r="U215" s="1">
        <v>82</v>
      </c>
      <c r="V215" s="1">
        <v>0</v>
      </c>
      <c r="W215" s="1">
        <v>15</v>
      </c>
      <c r="X215" s="1">
        <v>2</v>
      </c>
      <c r="Y215" s="1">
        <f t="shared" si="26"/>
        <v>137</v>
      </c>
      <c r="Z215" s="1">
        <v>35</v>
      </c>
      <c r="AA215" s="1">
        <v>18</v>
      </c>
      <c r="AB215" s="1">
        <f>+MIT_InfraMR[[#This Row],[Total Pasos Vehiculares a Nivel]]</f>
        <v>137</v>
      </c>
      <c r="AC215" s="1">
        <f t="shared" si="27"/>
        <v>190</v>
      </c>
      <c r="AD215" s="1">
        <v>10</v>
      </c>
      <c r="AE215" s="1">
        <v>21</v>
      </c>
      <c r="AF215" s="1">
        <v>107</v>
      </c>
      <c r="AG215" s="1">
        <f t="shared" si="28"/>
        <v>138</v>
      </c>
      <c r="AH215" s="12">
        <v>46</v>
      </c>
      <c r="AI215" s="12">
        <v>0</v>
      </c>
      <c r="AJ215" s="12">
        <v>133</v>
      </c>
      <c r="AK215" s="12">
        <f t="shared" si="29"/>
        <v>179</v>
      </c>
      <c r="AL215" s="1">
        <v>0</v>
      </c>
      <c r="AM215" s="1">
        <v>18</v>
      </c>
      <c r="AN215" s="1">
        <v>0</v>
      </c>
      <c r="AO215" s="1">
        <f t="shared" si="30"/>
        <v>18</v>
      </c>
      <c r="AP215" s="1">
        <v>285</v>
      </c>
      <c r="AQ215" s="1">
        <v>60</v>
      </c>
      <c r="AR215" s="1">
        <v>0</v>
      </c>
      <c r="AS215" s="1">
        <f>+SUM(MIT_InfraMR[[#This Row],[B.02.1 - Parque de Coches Eléctricos Motrices]:[B.02.3 - Parque de Coches Eléctricos Motrices Tipo R]])</f>
        <v>345</v>
      </c>
      <c r="AT215" s="1">
        <v>0</v>
      </c>
      <c r="AU215" s="1">
        <v>2</v>
      </c>
      <c r="AV215" s="1">
        <v>2</v>
      </c>
      <c r="AW215" s="1">
        <f>+SUM(MIT_InfraMR[[#This Row],[B.03.1 - Parque de Coches Motores Motrices Remolcados]:[B.03.3 - Parque de Coches Motores Motrices Cabina]])</f>
        <v>4</v>
      </c>
      <c r="AX215" s="1">
        <v>29</v>
      </c>
      <c r="AY215" s="1">
        <v>4</v>
      </c>
      <c r="AZ215" s="1">
        <v>0</v>
      </c>
      <c r="BA215" s="1">
        <v>14</v>
      </c>
      <c r="BB215" s="1">
        <v>0</v>
      </c>
      <c r="BC215" s="1">
        <f t="shared" si="31"/>
        <v>47</v>
      </c>
      <c r="BD215" s="1">
        <v>0</v>
      </c>
      <c r="BE215" s="1">
        <v>5</v>
      </c>
      <c r="BF215" s="16">
        <v>1676</v>
      </c>
    </row>
    <row r="216" spans="1:58">
      <c r="A216" s="1">
        <v>2010</v>
      </c>
      <c r="B216" s="1" t="s">
        <v>125</v>
      </c>
      <c r="C216" s="12">
        <v>54.8</v>
      </c>
      <c r="D216" s="12">
        <v>77.59</v>
      </c>
      <c r="E216" s="12">
        <v>0</v>
      </c>
      <c r="F216" s="12">
        <v>52.57</v>
      </c>
      <c r="G216" s="12">
        <f t="shared" si="24"/>
        <v>184.95999999999998</v>
      </c>
      <c r="H216" s="12">
        <f>+MIT_InfraMR[[#This Row],[Total Líneas de Explotación ]]</f>
        <v>184.95999999999998</v>
      </c>
      <c r="I216" s="12">
        <v>196.96800000000002</v>
      </c>
      <c r="J216" s="12">
        <v>209.97</v>
      </c>
      <c r="K216" s="12">
        <v>12.2</v>
      </c>
      <c r="L216" s="12">
        <v>116.54</v>
      </c>
      <c r="M216" s="12">
        <v>8</v>
      </c>
      <c r="N216" s="12">
        <f>+MIT_InfraMR[[#This Row],[A.03.1 -  Longitud de Vías de Explotación No Electrificadas Troncales y Ramales (vía principal) (km)]]+MIT_InfraMR[[#This Row],[A.04.1 -  Longitud de Vías de Explotación Electrificadas Troncales y Ramales (vía principal) (km)]]</f>
        <v>326.51</v>
      </c>
      <c r="O216" s="12">
        <f>+MIT_InfraMR[[#This Row],[Total Vías (excluido Auxiliares)]]</f>
        <v>326.51</v>
      </c>
      <c r="P216" s="1">
        <v>40</v>
      </c>
      <c r="Q216" s="1">
        <v>15</v>
      </c>
      <c r="R216" s="1">
        <v>1</v>
      </c>
      <c r="S216" s="1">
        <f t="shared" si="25"/>
        <v>56</v>
      </c>
      <c r="T216" s="1">
        <v>38</v>
      </c>
      <c r="U216" s="1">
        <v>82</v>
      </c>
      <c r="V216" s="1">
        <v>0</v>
      </c>
      <c r="W216" s="1">
        <v>15</v>
      </c>
      <c r="X216" s="1">
        <v>2</v>
      </c>
      <c r="Y216" s="1">
        <f t="shared" si="26"/>
        <v>137</v>
      </c>
      <c r="Z216" s="1">
        <v>35</v>
      </c>
      <c r="AA216" s="1">
        <v>18</v>
      </c>
      <c r="AB216" s="1">
        <f>+MIT_InfraMR[[#This Row],[Total Pasos Vehiculares a Nivel]]</f>
        <v>137</v>
      </c>
      <c r="AC216" s="1">
        <f t="shared" si="27"/>
        <v>190</v>
      </c>
      <c r="AD216" s="1">
        <v>10</v>
      </c>
      <c r="AE216" s="1">
        <v>21</v>
      </c>
      <c r="AF216" s="1">
        <v>107</v>
      </c>
      <c r="AG216" s="1">
        <f t="shared" si="28"/>
        <v>138</v>
      </c>
      <c r="AH216" s="12">
        <v>46</v>
      </c>
      <c r="AI216" s="12">
        <v>0</v>
      </c>
      <c r="AJ216" s="12">
        <v>133</v>
      </c>
      <c r="AK216" s="12">
        <f t="shared" si="29"/>
        <v>179</v>
      </c>
      <c r="AL216" s="1">
        <v>0</v>
      </c>
      <c r="AM216" s="1">
        <v>18</v>
      </c>
      <c r="AN216" s="1">
        <v>0</v>
      </c>
      <c r="AO216" s="1">
        <f t="shared" si="30"/>
        <v>18</v>
      </c>
      <c r="AP216" s="1">
        <v>285</v>
      </c>
      <c r="AQ216" s="1">
        <v>60</v>
      </c>
      <c r="AR216" s="1">
        <v>0</v>
      </c>
      <c r="AS216" s="1">
        <f>+SUM(MIT_InfraMR[[#This Row],[B.02.1 - Parque de Coches Eléctricos Motrices]:[B.02.3 - Parque de Coches Eléctricos Motrices Tipo R]])</f>
        <v>345</v>
      </c>
      <c r="AT216" s="1">
        <v>0</v>
      </c>
      <c r="AU216" s="1">
        <v>2</v>
      </c>
      <c r="AV216" s="1">
        <v>2</v>
      </c>
      <c r="AW216" s="1">
        <f>+SUM(MIT_InfraMR[[#This Row],[B.03.1 - Parque de Coches Motores Motrices Remolcados]:[B.03.3 - Parque de Coches Motores Motrices Cabina]])</f>
        <v>4</v>
      </c>
      <c r="AX216" s="1">
        <v>29</v>
      </c>
      <c r="AY216" s="1">
        <v>4</v>
      </c>
      <c r="AZ216" s="1">
        <v>0</v>
      </c>
      <c r="BA216" s="1">
        <v>14</v>
      </c>
      <c r="BB216" s="1">
        <v>0</v>
      </c>
      <c r="BC216" s="1">
        <f t="shared" si="31"/>
        <v>47</v>
      </c>
      <c r="BD216" s="1">
        <v>0</v>
      </c>
      <c r="BE216" s="1">
        <v>5</v>
      </c>
      <c r="BF216" s="16">
        <v>1676</v>
      </c>
    </row>
    <row r="217" spans="1:58">
      <c r="A217" s="1">
        <v>2010</v>
      </c>
      <c r="B217" s="1" t="s">
        <v>126</v>
      </c>
      <c r="C217" s="12">
        <v>54.8</v>
      </c>
      <c r="D217" s="12">
        <v>77.59</v>
      </c>
      <c r="E217" s="12">
        <v>0</v>
      </c>
      <c r="F217" s="12">
        <v>52.57</v>
      </c>
      <c r="G217" s="12">
        <f t="shared" si="24"/>
        <v>184.95999999999998</v>
      </c>
      <c r="H217" s="12">
        <f>+MIT_InfraMR[[#This Row],[Total Líneas de Explotación ]]</f>
        <v>184.95999999999998</v>
      </c>
      <c r="I217" s="12">
        <v>196.96800000000002</v>
      </c>
      <c r="J217" s="12">
        <v>209.97</v>
      </c>
      <c r="K217" s="12">
        <v>12.2</v>
      </c>
      <c r="L217" s="12">
        <v>116.54</v>
      </c>
      <c r="M217" s="12">
        <v>8</v>
      </c>
      <c r="N217" s="12">
        <f>+MIT_InfraMR[[#This Row],[A.03.1 -  Longitud de Vías de Explotación No Electrificadas Troncales y Ramales (vía principal) (km)]]+MIT_InfraMR[[#This Row],[A.04.1 -  Longitud de Vías de Explotación Electrificadas Troncales y Ramales (vía principal) (km)]]</f>
        <v>326.51</v>
      </c>
      <c r="O217" s="12">
        <f>+MIT_InfraMR[[#This Row],[Total Vías (excluido Auxiliares)]]</f>
        <v>326.51</v>
      </c>
      <c r="P217" s="1">
        <v>40</v>
      </c>
      <c r="Q217" s="1">
        <v>15</v>
      </c>
      <c r="R217" s="1">
        <v>1</v>
      </c>
      <c r="S217" s="1">
        <f t="shared" si="25"/>
        <v>56</v>
      </c>
      <c r="T217" s="1">
        <v>38</v>
      </c>
      <c r="U217" s="1">
        <v>82</v>
      </c>
      <c r="V217" s="1">
        <v>0</v>
      </c>
      <c r="W217" s="1">
        <v>15</v>
      </c>
      <c r="X217" s="1">
        <v>2</v>
      </c>
      <c r="Y217" s="1">
        <f t="shared" si="26"/>
        <v>137</v>
      </c>
      <c r="Z217" s="1">
        <v>35</v>
      </c>
      <c r="AA217" s="1">
        <v>18</v>
      </c>
      <c r="AB217" s="1">
        <f>+MIT_InfraMR[[#This Row],[Total Pasos Vehiculares a Nivel]]</f>
        <v>137</v>
      </c>
      <c r="AC217" s="1">
        <f t="shared" si="27"/>
        <v>190</v>
      </c>
      <c r="AD217" s="1">
        <v>10</v>
      </c>
      <c r="AE217" s="1">
        <v>21</v>
      </c>
      <c r="AF217" s="1">
        <v>107</v>
      </c>
      <c r="AG217" s="1">
        <f t="shared" si="28"/>
        <v>138</v>
      </c>
      <c r="AH217" s="12">
        <v>46</v>
      </c>
      <c r="AI217" s="12">
        <v>0</v>
      </c>
      <c r="AJ217" s="12">
        <v>133</v>
      </c>
      <c r="AK217" s="12">
        <f t="shared" si="29"/>
        <v>179</v>
      </c>
      <c r="AL217" s="1">
        <v>0</v>
      </c>
      <c r="AM217" s="1">
        <v>18</v>
      </c>
      <c r="AN217" s="1">
        <v>0</v>
      </c>
      <c r="AO217" s="1">
        <f t="shared" si="30"/>
        <v>18</v>
      </c>
      <c r="AP217" s="1">
        <v>285</v>
      </c>
      <c r="AQ217" s="1">
        <v>60</v>
      </c>
      <c r="AR217" s="1">
        <v>0</v>
      </c>
      <c r="AS217" s="1">
        <f>+SUM(MIT_InfraMR[[#This Row],[B.02.1 - Parque de Coches Eléctricos Motrices]:[B.02.3 - Parque de Coches Eléctricos Motrices Tipo R]])</f>
        <v>345</v>
      </c>
      <c r="AT217" s="1">
        <v>0</v>
      </c>
      <c r="AU217" s="1">
        <v>2</v>
      </c>
      <c r="AV217" s="1">
        <v>2</v>
      </c>
      <c r="AW217" s="1">
        <f>+SUM(MIT_InfraMR[[#This Row],[B.03.1 - Parque de Coches Motores Motrices Remolcados]:[B.03.3 - Parque de Coches Motores Motrices Cabina]])</f>
        <v>4</v>
      </c>
      <c r="AX217" s="1">
        <v>29</v>
      </c>
      <c r="AY217" s="1">
        <v>4</v>
      </c>
      <c r="AZ217" s="1">
        <v>0</v>
      </c>
      <c r="BA217" s="1">
        <v>14</v>
      </c>
      <c r="BB217" s="1">
        <v>0</v>
      </c>
      <c r="BC217" s="1">
        <f t="shared" si="31"/>
        <v>47</v>
      </c>
      <c r="BD217" s="1">
        <v>0</v>
      </c>
      <c r="BE217" s="1">
        <v>5</v>
      </c>
      <c r="BF217" s="16">
        <v>1676</v>
      </c>
    </row>
    <row r="218" spans="1:58">
      <c r="A218" s="1">
        <v>2011</v>
      </c>
      <c r="B218" s="1" t="s">
        <v>115</v>
      </c>
      <c r="C218" s="12">
        <v>54.8</v>
      </c>
      <c r="D218" s="12">
        <v>77.59</v>
      </c>
      <c r="E218" s="12">
        <v>0</v>
      </c>
      <c r="F218" s="12">
        <v>52.57</v>
      </c>
      <c r="G218" s="12">
        <f t="shared" si="24"/>
        <v>184.95999999999998</v>
      </c>
      <c r="H218" s="12">
        <f>+MIT_InfraMR[[#This Row],[Total Líneas de Explotación ]]</f>
        <v>184.95999999999998</v>
      </c>
      <c r="I218" s="12">
        <v>196.96800000000002</v>
      </c>
      <c r="J218" s="12">
        <v>209.97</v>
      </c>
      <c r="K218" s="12">
        <v>12.2</v>
      </c>
      <c r="L218" s="12">
        <v>116.54</v>
      </c>
      <c r="M218" s="12">
        <v>8</v>
      </c>
      <c r="N218" s="12">
        <f>+MIT_InfraMR[[#This Row],[A.03.1 -  Longitud de Vías de Explotación No Electrificadas Troncales y Ramales (vía principal) (km)]]+MIT_InfraMR[[#This Row],[A.04.1 -  Longitud de Vías de Explotación Electrificadas Troncales y Ramales (vía principal) (km)]]</f>
        <v>326.51</v>
      </c>
      <c r="O218" s="12">
        <f>+MIT_InfraMR[[#This Row],[Total Vías (excluido Auxiliares)]]</f>
        <v>326.51</v>
      </c>
      <c r="P218" s="1">
        <v>40</v>
      </c>
      <c r="Q218" s="1">
        <v>15</v>
      </c>
      <c r="R218" s="1">
        <v>1</v>
      </c>
      <c r="S218" s="1">
        <f t="shared" si="25"/>
        <v>56</v>
      </c>
      <c r="T218" s="1">
        <v>38</v>
      </c>
      <c r="U218" s="1">
        <v>80</v>
      </c>
      <c r="V218" s="1">
        <v>0</v>
      </c>
      <c r="W218" s="1">
        <v>15</v>
      </c>
      <c r="X218" s="1">
        <v>2</v>
      </c>
      <c r="Y218" s="1">
        <f t="shared" si="26"/>
        <v>135</v>
      </c>
      <c r="Z218" s="1">
        <v>37</v>
      </c>
      <c r="AA218" s="1">
        <v>18</v>
      </c>
      <c r="AB218" s="1">
        <f>+MIT_InfraMR[[#This Row],[Total Pasos Vehiculares a Nivel]]</f>
        <v>135</v>
      </c>
      <c r="AC218" s="1">
        <f t="shared" si="27"/>
        <v>190</v>
      </c>
      <c r="AD218" s="1">
        <v>10</v>
      </c>
      <c r="AE218" s="1">
        <v>21</v>
      </c>
      <c r="AF218" s="1">
        <v>107</v>
      </c>
      <c r="AG218" s="1">
        <f t="shared" si="28"/>
        <v>138</v>
      </c>
      <c r="AH218" s="12">
        <v>46</v>
      </c>
      <c r="AI218" s="12">
        <v>0</v>
      </c>
      <c r="AJ218" s="12">
        <v>133</v>
      </c>
      <c r="AK218" s="12">
        <f t="shared" si="29"/>
        <v>179</v>
      </c>
      <c r="AL218" s="1">
        <v>0</v>
      </c>
      <c r="AM218" s="1">
        <v>18</v>
      </c>
      <c r="AN218" s="1">
        <v>0</v>
      </c>
      <c r="AO218" s="1">
        <f t="shared" si="30"/>
        <v>18</v>
      </c>
      <c r="AP218" s="1">
        <v>285</v>
      </c>
      <c r="AQ218" s="1">
        <v>60</v>
      </c>
      <c r="AR218" s="1">
        <v>0</v>
      </c>
      <c r="AS218" s="1">
        <f>+SUM(MIT_InfraMR[[#This Row],[B.02.1 - Parque de Coches Eléctricos Motrices]:[B.02.3 - Parque de Coches Eléctricos Motrices Tipo R]])</f>
        <v>345</v>
      </c>
      <c r="AT218" s="1">
        <v>0</v>
      </c>
      <c r="AU218" s="1">
        <v>2</v>
      </c>
      <c r="AV218" s="1">
        <v>2</v>
      </c>
      <c r="AW218" s="1">
        <f>+SUM(MIT_InfraMR[[#This Row],[B.03.1 - Parque de Coches Motores Motrices Remolcados]:[B.03.3 - Parque de Coches Motores Motrices Cabina]])</f>
        <v>4</v>
      </c>
      <c r="AX218" s="1">
        <v>29</v>
      </c>
      <c r="AY218" s="1">
        <v>4</v>
      </c>
      <c r="AZ218" s="1">
        <v>0</v>
      </c>
      <c r="BA218" s="1">
        <v>14</v>
      </c>
      <c r="BB218" s="1">
        <v>0</v>
      </c>
      <c r="BC218" s="1">
        <f t="shared" si="31"/>
        <v>47</v>
      </c>
      <c r="BD218" s="1">
        <v>0</v>
      </c>
      <c r="BE218" s="1">
        <v>5</v>
      </c>
      <c r="BF218" s="16">
        <v>1676</v>
      </c>
    </row>
    <row r="219" spans="1:58">
      <c r="A219" s="1">
        <v>2011</v>
      </c>
      <c r="B219" s="1" t="s">
        <v>116</v>
      </c>
      <c r="C219" s="12">
        <v>54.8</v>
      </c>
      <c r="D219" s="12">
        <v>77.59</v>
      </c>
      <c r="E219" s="12">
        <v>0</v>
      </c>
      <c r="F219" s="12">
        <v>52.57</v>
      </c>
      <c r="G219" s="12">
        <f t="shared" si="24"/>
        <v>184.95999999999998</v>
      </c>
      <c r="H219" s="12">
        <f>+MIT_InfraMR[[#This Row],[Total Líneas de Explotación ]]</f>
        <v>184.95999999999998</v>
      </c>
      <c r="I219" s="12">
        <v>196.96800000000002</v>
      </c>
      <c r="J219" s="12">
        <v>209.97</v>
      </c>
      <c r="K219" s="12">
        <v>12.2</v>
      </c>
      <c r="L219" s="12">
        <v>116.54</v>
      </c>
      <c r="M219" s="12">
        <v>8</v>
      </c>
      <c r="N219" s="12">
        <f>+MIT_InfraMR[[#This Row],[A.03.1 -  Longitud de Vías de Explotación No Electrificadas Troncales y Ramales (vía principal) (km)]]+MIT_InfraMR[[#This Row],[A.04.1 -  Longitud de Vías de Explotación Electrificadas Troncales y Ramales (vía principal) (km)]]</f>
        <v>326.51</v>
      </c>
      <c r="O219" s="12">
        <f>+MIT_InfraMR[[#This Row],[Total Vías (excluido Auxiliares)]]</f>
        <v>326.51</v>
      </c>
      <c r="P219" s="1">
        <v>40</v>
      </c>
      <c r="Q219" s="1">
        <v>15</v>
      </c>
      <c r="R219" s="1">
        <v>1</v>
      </c>
      <c r="S219" s="1">
        <f t="shared" si="25"/>
        <v>56</v>
      </c>
      <c r="T219" s="1">
        <v>38</v>
      </c>
      <c r="U219" s="1">
        <v>80</v>
      </c>
      <c r="V219" s="1">
        <v>0</v>
      </c>
      <c r="W219" s="1">
        <v>15</v>
      </c>
      <c r="X219" s="1">
        <v>2</v>
      </c>
      <c r="Y219" s="1">
        <f t="shared" si="26"/>
        <v>135</v>
      </c>
      <c r="Z219" s="1">
        <v>37</v>
      </c>
      <c r="AA219" s="1">
        <v>18</v>
      </c>
      <c r="AB219" s="1">
        <f>+MIT_InfraMR[[#This Row],[Total Pasos Vehiculares a Nivel]]</f>
        <v>135</v>
      </c>
      <c r="AC219" s="1">
        <f t="shared" si="27"/>
        <v>190</v>
      </c>
      <c r="AD219" s="1">
        <v>10</v>
      </c>
      <c r="AE219" s="1">
        <v>21</v>
      </c>
      <c r="AF219" s="1">
        <v>107</v>
      </c>
      <c r="AG219" s="1">
        <f t="shared" si="28"/>
        <v>138</v>
      </c>
      <c r="AH219" s="12">
        <v>46</v>
      </c>
      <c r="AI219" s="12">
        <v>0</v>
      </c>
      <c r="AJ219" s="12">
        <v>133</v>
      </c>
      <c r="AK219" s="12">
        <f t="shared" si="29"/>
        <v>179</v>
      </c>
      <c r="AL219" s="1">
        <v>0</v>
      </c>
      <c r="AM219" s="1">
        <v>18</v>
      </c>
      <c r="AN219" s="1">
        <v>0</v>
      </c>
      <c r="AO219" s="1">
        <f t="shared" si="30"/>
        <v>18</v>
      </c>
      <c r="AP219" s="1">
        <v>285</v>
      </c>
      <c r="AQ219" s="1">
        <v>60</v>
      </c>
      <c r="AR219" s="1">
        <v>0</v>
      </c>
      <c r="AS219" s="1">
        <f>+SUM(MIT_InfraMR[[#This Row],[B.02.1 - Parque de Coches Eléctricos Motrices]:[B.02.3 - Parque de Coches Eléctricos Motrices Tipo R]])</f>
        <v>345</v>
      </c>
      <c r="AT219" s="1">
        <v>0</v>
      </c>
      <c r="AU219" s="1">
        <v>2</v>
      </c>
      <c r="AV219" s="1">
        <v>2</v>
      </c>
      <c r="AW219" s="1">
        <f>+SUM(MIT_InfraMR[[#This Row],[B.03.1 - Parque de Coches Motores Motrices Remolcados]:[B.03.3 - Parque de Coches Motores Motrices Cabina]])</f>
        <v>4</v>
      </c>
      <c r="AX219" s="1">
        <v>29</v>
      </c>
      <c r="AY219" s="1">
        <v>4</v>
      </c>
      <c r="AZ219" s="1">
        <v>0</v>
      </c>
      <c r="BA219" s="1">
        <v>14</v>
      </c>
      <c r="BB219" s="1">
        <v>0</v>
      </c>
      <c r="BC219" s="1">
        <f t="shared" si="31"/>
        <v>47</v>
      </c>
      <c r="BD219" s="1">
        <v>0</v>
      </c>
      <c r="BE219" s="1">
        <v>5</v>
      </c>
      <c r="BF219" s="16">
        <v>1676</v>
      </c>
    </row>
    <row r="220" spans="1:58">
      <c r="A220" s="1">
        <v>2011</v>
      </c>
      <c r="B220" s="1" t="s">
        <v>117</v>
      </c>
      <c r="C220" s="12">
        <v>54.8</v>
      </c>
      <c r="D220" s="12">
        <v>77.59</v>
      </c>
      <c r="E220" s="12">
        <v>0</v>
      </c>
      <c r="F220" s="12">
        <v>52.57</v>
      </c>
      <c r="G220" s="12">
        <f t="shared" si="24"/>
        <v>184.95999999999998</v>
      </c>
      <c r="H220" s="12">
        <f>+MIT_InfraMR[[#This Row],[Total Líneas de Explotación ]]</f>
        <v>184.95999999999998</v>
      </c>
      <c r="I220" s="12">
        <v>196.96800000000002</v>
      </c>
      <c r="J220" s="12">
        <v>209.97</v>
      </c>
      <c r="K220" s="12">
        <v>12.2</v>
      </c>
      <c r="L220" s="12">
        <v>116.54</v>
      </c>
      <c r="M220" s="12">
        <v>8</v>
      </c>
      <c r="N220" s="12">
        <f>+MIT_InfraMR[[#This Row],[A.03.1 -  Longitud de Vías de Explotación No Electrificadas Troncales y Ramales (vía principal) (km)]]+MIT_InfraMR[[#This Row],[A.04.1 -  Longitud de Vías de Explotación Electrificadas Troncales y Ramales (vía principal) (km)]]</f>
        <v>326.51</v>
      </c>
      <c r="O220" s="12">
        <f>+MIT_InfraMR[[#This Row],[Total Vías (excluido Auxiliares)]]</f>
        <v>326.51</v>
      </c>
      <c r="P220" s="1">
        <v>40</v>
      </c>
      <c r="Q220" s="1">
        <v>15</v>
      </c>
      <c r="R220" s="1">
        <v>1</v>
      </c>
      <c r="S220" s="1">
        <f t="shared" si="25"/>
        <v>56</v>
      </c>
      <c r="T220" s="1">
        <v>38</v>
      </c>
      <c r="U220" s="1">
        <v>80</v>
      </c>
      <c r="V220" s="1">
        <v>0</v>
      </c>
      <c r="W220" s="1">
        <v>15</v>
      </c>
      <c r="X220" s="1">
        <v>2</v>
      </c>
      <c r="Y220" s="1">
        <f t="shared" si="26"/>
        <v>135</v>
      </c>
      <c r="Z220" s="1">
        <v>37</v>
      </c>
      <c r="AA220" s="1">
        <v>18</v>
      </c>
      <c r="AB220" s="1">
        <f>+MIT_InfraMR[[#This Row],[Total Pasos Vehiculares a Nivel]]</f>
        <v>135</v>
      </c>
      <c r="AC220" s="1">
        <f t="shared" si="27"/>
        <v>190</v>
      </c>
      <c r="AD220" s="1">
        <v>10</v>
      </c>
      <c r="AE220" s="1">
        <v>21</v>
      </c>
      <c r="AF220" s="1">
        <v>107</v>
      </c>
      <c r="AG220" s="1">
        <f t="shared" si="28"/>
        <v>138</v>
      </c>
      <c r="AH220" s="12">
        <v>46</v>
      </c>
      <c r="AI220" s="12">
        <v>0</v>
      </c>
      <c r="AJ220" s="12">
        <v>133</v>
      </c>
      <c r="AK220" s="12">
        <f t="shared" si="29"/>
        <v>179</v>
      </c>
      <c r="AL220" s="1">
        <v>0</v>
      </c>
      <c r="AM220" s="1">
        <v>18</v>
      </c>
      <c r="AN220" s="1">
        <v>0</v>
      </c>
      <c r="AO220" s="1">
        <f t="shared" si="30"/>
        <v>18</v>
      </c>
      <c r="AP220" s="1">
        <v>285</v>
      </c>
      <c r="AQ220" s="1">
        <v>60</v>
      </c>
      <c r="AR220" s="1">
        <v>0</v>
      </c>
      <c r="AS220" s="1">
        <f>+SUM(MIT_InfraMR[[#This Row],[B.02.1 - Parque de Coches Eléctricos Motrices]:[B.02.3 - Parque de Coches Eléctricos Motrices Tipo R]])</f>
        <v>345</v>
      </c>
      <c r="AT220" s="1">
        <v>0</v>
      </c>
      <c r="AU220" s="1">
        <v>2</v>
      </c>
      <c r="AV220" s="1">
        <v>2</v>
      </c>
      <c r="AW220" s="1">
        <f>+SUM(MIT_InfraMR[[#This Row],[B.03.1 - Parque de Coches Motores Motrices Remolcados]:[B.03.3 - Parque de Coches Motores Motrices Cabina]])</f>
        <v>4</v>
      </c>
      <c r="AX220" s="1">
        <v>29</v>
      </c>
      <c r="AY220" s="1">
        <v>4</v>
      </c>
      <c r="AZ220" s="1">
        <v>0</v>
      </c>
      <c r="BA220" s="1">
        <v>14</v>
      </c>
      <c r="BB220" s="1">
        <v>0</v>
      </c>
      <c r="BC220" s="1">
        <f t="shared" si="31"/>
        <v>47</v>
      </c>
      <c r="BD220" s="1">
        <v>0</v>
      </c>
      <c r="BE220" s="1">
        <v>5</v>
      </c>
      <c r="BF220" s="16">
        <v>1676</v>
      </c>
    </row>
    <row r="221" spans="1:58">
      <c r="A221" s="1">
        <v>2011</v>
      </c>
      <c r="B221" s="1" t="s">
        <v>118</v>
      </c>
      <c r="C221" s="12">
        <v>54.8</v>
      </c>
      <c r="D221" s="12">
        <v>77.59</v>
      </c>
      <c r="E221" s="12">
        <v>0</v>
      </c>
      <c r="F221" s="12">
        <v>52.57</v>
      </c>
      <c r="G221" s="12">
        <f t="shared" si="24"/>
        <v>184.95999999999998</v>
      </c>
      <c r="H221" s="12">
        <f>+MIT_InfraMR[[#This Row],[Total Líneas de Explotación ]]</f>
        <v>184.95999999999998</v>
      </c>
      <c r="I221" s="12">
        <v>196.96800000000002</v>
      </c>
      <c r="J221" s="12">
        <v>209.97</v>
      </c>
      <c r="K221" s="12">
        <v>12.2</v>
      </c>
      <c r="L221" s="12">
        <v>116.54</v>
      </c>
      <c r="M221" s="12">
        <v>8</v>
      </c>
      <c r="N221" s="12">
        <f>+MIT_InfraMR[[#This Row],[A.03.1 -  Longitud de Vías de Explotación No Electrificadas Troncales y Ramales (vía principal) (km)]]+MIT_InfraMR[[#This Row],[A.04.1 -  Longitud de Vías de Explotación Electrificadas Troncales y Ramales (vía principal) (km)]]</f>
        <v>326.51</v>
      </c>
      <c r="O221" s="12">
        <f>+MIT_InfraMR[[#This Row],[Total Vías (excluido Auxiliares)]]</f>
        <v>326.51</v>
      </c>
      <c r="P221" s="1">
        <v>40</v>
      </c>
      <c r="Q221" s="1">
        <v>15</v>
      </c>
      <c r="R221" s="1">
        <v>1</v>
      </c>
      <c r="S221" s="1">
        <f t="shared" si="25"/>
        <v>56</v>
      </c>
      <c r="T221" s="1">
        <v>38</v>
      </c>
      <c r="U221" s="1">
        <v>80</v>
      </c>
      <c r="V221" s="1">
        <v>0</v>
      </c>
      <c r="W221" s="1">
        <v>15</v>
      </c>
      <c r="X221" s="1">
        <v>2</v>
      </c>
      <c r="Y221" s="1">
        <f t="shared" si="26"/>
        <v>135</v>
      </c>
      <c r="Z221" s="1">
        <v>37</v>
      </c>
      <c r="AA221" s="1">
        <v>18</v>
      </c>
      <c r="AB221" s="1">
        <f>+MIT_InfraMR[[#This Row],[Total Pasos Vehiculares a Nivel]]</f>
        <v>135</v>
      </c>
      <c r="AC221" s="1">
        <f t="shared" si="27"/>
        <v>190</v>
      </c>
      <c r="AD221" s="1">
        <v>10</v>
      </c>
      <c r="AE221" s="1">
        <v>21</v>
      </c>
      <c r="AF221" s="1">
        <v>107</v>
      </c>
      <c r="AG221" s="1">
        <f t="shared" si="28"/>
        <v>138</v>
      </c>
      <c r="AH221" s="12">
        <v>46</v>
      </c>
      <c r="AI221" s="12">
        <v>0</v>
      </c>
      <c r="AJ221" s="12">
        <v>133</v>
      </c>
      <c r="AK221" s="12">
        <f t="shared" si="29"/>
        <v>179</v>
      </c>
      <c r="AL221" s="1">
        <v>0</v>
      </c>
      <c r="AM221" s="1">
        <v>18</v>
      </c>
      <c r="AN221" s="1">
        <v>0</v>
      </c>
      <c r="AO221" s="1">
        <f t="shared" si="30"/>
        <v>18</v>
      </c>
      <c r="AP221" s="1">
        <v>285</v>
      </c>
      <c r="AQ221" s="1">
        <v>60</v>
      </c>
      <c r="AR221" s="1">
        <v>0</v>
      </c>
      <c r="AS221" s="1">
        <f>+SUM(MIT_InfraMR[[#This Row],[B.02.1 - Parque de Coches Eléctricos Motrices]:[B.02.3 - Parque de Coches Eléctricos Motrices Tipo R]])</f>
        <v>345</v>
      </c>
      <c r="AT221" s="1">
        <v>0</v>
      </c>
      <c r="AU221" s="1">
        <v>2</v>
      </c>
      <c r="AV221" s="1">
        <v>2</v>
      </c>
      <c r="AW221" s="1">
        <f>+SUM(MIT_InfraMR[[#This Row],[B.03.1 - Parque de Coches Motores Motrices Remolcados]:[B.03.3 - Parque de Coches Motores Motrices Cabina]])</f>
        <v>4</v>
      </c>
      <c r="AX221" s="1">
        <v>29</v>
      </c>
      <c r="AY221" s="1">
        <v>4</v>
      </c>
      <c r="AZ221" s="1">
        <v>0</v>
      </c>
      <c r="BA221" s="1">
        <v>14</v>
      </c>
      <c r="BB221" s="1">
        <v>0</v>
      </c>
      <c r="BC221" s="1">
        <f t="shared" si="31"/>
        <v>47</v>
      </c>
      <c r="BD221" s="1">
        <v>0</v>
      </c>
      <c r="BE221" s="1">
        <v>5</v>
      </c>
      <c r="BF221" s="16">
        <v>1676</v>
      </c>
    </row>
    <row r="222" spans="1:58">
      <c r="A222" s="1">
        <v>2011</v>
      </c>
      <c r="B222" s="1" t="s">
        <v>119</v>
      </c>
      <c r="C222" s="12">
        <v>54.8</v>
      </c>
      <c r="D222" s="12">
        <v>77.59</v>
      </c>
      <c r="E222" s="12">
        <v>0</v>
      </c>
      <c r="F222" s="12">
        <v>52.57</v>
      </c>
      <c r="G222" s="12">
        <f t="shared" si="24"/>
        <v>184.95999999999998</v>
      </c>
      <c r="H222" s="12">
        <f>+MIT_InfraMR[[#This Row],[Total Líneas de Explotación ]]</f>
        <v>184.95999999999998</v>
      </c>
      <c r="I222" s="12">
        <v>196.96800000000002</v>
      </c>
      <c r="J222" s="12">
        <v>209.97</v>
      </c>
      <c r="K222" s="12">
        <v>12.2</v>
      </c>
      <c r="L222" s="12">
        <v>116.54</v>
      </c>
      <c r="M222" s="12">
        <v>8</v>
      </c>
      <c r="N222" s="12">
        <f>+MIT_InfraMR[[#This Row],[A.03.1 -  Longitud de Vías de Explotación No Electrificadas Troncales y Ramales (vía principal) (km)]]+MIT_InfraMR[[#This Row],[A.04.1 -  Longitud de Vías de Explotación Electrificadas Troncales y Ramales (vía principal) (km)]]</f>
        <v>326.51</v>
      </c>
      <c r="O222" s="12">
        <f>+MIT_InfraMR[[#This Row],[Total Vías (excluido Auxiliares)]]</f>
        <v>326.51</v>
      </c>
      <c r="P222" s="1">
        <v>40</v>
      </c>
      <c r="Q222" s="1">
        <v>15</v>
      </c>
      <c r="R222" s="1">
        <v>1</v>
      </c>
      <c r="S222" s="1">
        <f t="shared" si="25"/>
        <v>56</v>
      </c>
      <c r="T222" s="1">
        <v>38</v>
      </c>
      <c r="U222" s="1">
        <v>80</v>
      </c>
      <c r="V222" s="1">
        <v>0</v>
      </c>
      <c r="W222" s="1">
        <v>15</v>
      </c>
      <c r="X222" s="1">
        <v>2</v>
      </c>
      <c r="Y222" s="1">
        <f t="shared" si="26"/>
        <v>135</v>
      </c>
      <c r="Z222" s="1">
        <v>37</v>
      </c>
      <c r="AA222" s="1">
        <v>18</v>
      </c>
      <c r="AB222" s="1">
        <f>+MIT_InfraMR[[#This Row],[Total Pasos Vehiculares a Nivel]]</f>
        <v>135</v>
      </c>
      <c r="AC222" s="1">
        <f t="shared" si="27"/>
        <v>190</v>
      </c>
      <c r="AD222" s="1">
        <v>10</v>
      </c>
      <c r="AE222" s="1">
        <v>21</v>
      </c>
      <c r="AF222" s="1">
        <v>107</v>
      </c>
      <c r="AG222" s="1">
        <f t="shared" si="28"/>
        <v>138</v>
      </c>
      <c r="AH222" s="12">
        <v>46</v>
      </c>
      <c r="AI222" s="12">
        <v>0</v>
      </c>
      <c r="AJ222" s="12">
        <v>133</v>
      </c>
      <c r="AK222" s="12">
        <f t="shared" si="29"/>
        <v>179</v>
      </c>
      <c r="AL222" s="1">
        <v>0</v>
      </c>
      <c r="AM222" s="1">
        <v>18</v>
      </c>
      <c r="AN222" s="1">
        <v>0</v>
      </c>
      <c r="AO222" s="1">
        <f t="shared" si="30"/>
        <v>18</v>
      </c>
      <c r="AP222" s="1">
        <v>285</v>
      </c>
      <c r="AQ222" s="1">
        <v>60</v>
      </c>
      <c r="AR222" s="1">
        <v>0</v>
      </c>
      <c r="AS222" s="1">
        <f>+SUM(MIT_InfraMR[[#This Row],[B.02.1 - Parque de Coches Eléctricos Motrices]:[B.02.3 - Parque de Coches Eléctricos Motrices Tipo R]])</f>
        <v>345</v>
      </c>
      <c r="AT222" s="1">
        <v>0</v>
      </c>
      <c r="AU222" s="1">
        <v>2</v>
      </c>
      <c r="AV222" s="1">
        <v>2</v>
      </c>
      <c r="AW222" s="1">
        <f>+SUM(MIT_InfraMR[[#This Row],[B.03.1 - Parque de Coches Motores Motrices Remolcados]:[B.03.3 - Parque de Coches Motores Motrices Cabina]])</f>
        <v>4</v>
      </c>
      <c r="AX222" s="1">
        <v>29</v>
      </c>
      <c r="AY222" s="1">
        <v>4</v>
      </c>
      <c r="AZ222" s="1">
        <v>0</v>
      </c>
      <c r="BA222" s="1">
        <v>14</v>
      </c>
      <c r="BB222" s="1">
        <v>0</v>
      </c>
      <c r="BC222" s="1">
        <f t="shared" si="31"/>
        <v>47</v>
      </c>
      <c r="BD222" s="1">
        <v>0</v>
      </c>
      <c r="BE222" s="1">
        <v>5</v>
      </c>
      <c r="BF222" s="16">
        <v>1676</v>
      </c>
    </row>
    <row r="223" spans="1:58">
      <c r="A223" s="1">
        <v>2011</v>
      </c>
      <c r="B223" s="1" t="s">
        <v>120</v>
      </c>
      <c r="C223" s="12">
        <v>54.8</v>
      </c>
      <c r="D223" s="12">
        <v>77.59</v>
      </c>
      <c r="E223" s="12">
        <v>0</v>
      </c>
      <c r="F223" s="12">
        <v>52.57</v>
      </c>
      <c r="G223" s="12">
        <f t="shared" si="24"/>
        <v>184.95999999999998</v>
      </c>
      <c r="H223" s="12">
        <f>+MIT_InfraMR[[#This Row],[Total Líneas de Explotación ]]</f>
        <v>184.95999999999998</v>
      </c>
      <c r="I223" s="12">
        <v>196.96800000000002</v>
      </c>
      <c r="J223" s="12">
        <v>209.97</v>
      </c>
      <c r="K223" s="12">
        <v>12.2</v>
      </c>
      <c r="L223" s="12">
        <v>116.54</v>
      </c>
      <c r="M223" s="12">
        <v>8</v>
      </c>
      <c r="N223" s="12">
        <f>+MIT_InfraMR[[#This Row],[A.03.1 -  Longitud de Vías de Explotación No Electrificadas Troncales y Ramales (vía principal) (km)]]+MIT_InfraMR[[#This Row],[A.04.1 -  Longitud de Vías de Explotación Electrificadas Troncales y Ramales (vía principal) (km)]]</f>
        <v>326.51</v>
      </c>
      <c r="O223" s="12">
        <f>+MIT_InfraMR[[#This Row],[Total Vías (excluido Auxiliares)]]</f>
        <v>326.51</v>
      </c>
      <c r="P223" s="1">
        <v>40</v>
      </c>
      <c r="Q223" s="1">
        <v>15</v>
      </c>
      <c r="R223" s="1">
        <v>1</v>
      </c>
      <c r="S223" s="1">
        <f t="shared" si="25"/>
        <v>56</v>
      </c>
      <c r="T223" s="1">
        <v>38</v>
      </c>
      <c r="U223" s="1">
        <v>80</v>
      </c>
      <c r="V223" s="1">
        <v>0</v>
      </c>
      <c r="W223" s="1">
        <v>15</v>
      </c>
      <c r="X223" s="1">
        <v>2</v>
      </c>
      <c r="Y223" s="1">
        <f t="shared" si="26"/>
        <v>135</v>
      </c>
      <c r="Z223" s="1">
        <v>37</v>
      </c>
      <c r="AA223" s="1">
        <v>18</v>
      </c>
      <c r="AB223" s="1">
        <f>+MIT_InfraMR[[#This Row],[Total Pasos Vehiculares a Nivel]]</f>
        <v>135</v>
      </c>
      <c r="AC223" s="1">
        <f t="shared" si="27"/>
        <v>190</v>
      </c>
      <c r="AD223" s="1">
        <v>10</v>
      </c>
      <c r="AE223" s="1">
        <v>21</v>
      </c>
      <c r="AF223" s="1">
        <v>107</v>
      </c>
      <c r="AG223" s="1">
        <f t="shared" si="28"/>
        <v>138</v>
      </c>
      <c r="AH223" s="12">
        <v>46</v>
      </c>
      <c r="AI223" s="12">
        <v>0</v>
      </c>
      <c r="AJ223" s="12">
        <v>133</v>
      </c>
      <c r="AK223" s="12">
        <f t="shared" si="29"/>
        <v>179</v>
      </c>
      <c r="AL223" s="1">
        <v>0</v>
      </c>
      <c r="AM223" s="1">
        <v>18</v>
      </c>
      <c r="AN223" s="1">
        <v>0</v>
      </c>
      <c r="AO223" s="1">
        <f t="shared" si="30"/>
        <v>18</v>
      </c>
      <c r="AP223" s="1">
        <v>285</v>
      </c>
      <c r="AQ223" s="1">
        <v>60</v>
      </c>
      <c r="AR223" s="1">
        <v>0</v>
      </c>
      <c r="AS223" s="1">
        <f>+SUM(MIT_InfraMR[[#This Row],[B.02.1 - Parque de Coches Eléctricos Motrices]:[B.02.3 - Parque de Coches Eléctricos Motrices Tipo R]])</f>
        <v>345</v>
      </c>
      <c r="AT223" s="1">
        <v>0</v>
      </c>
      <c r="AU223" s="1">
        <v>2</v>
      </c>
      <c r="AV223" s="1">
        <v>2</v>
      </c>
      <c r="AW223" s="1">
        <f>+SUM(MIT_InfraMR[[#This Row],[B.03.1 - Parque de Coches Motores Motrices Remolcados]:[B.03.3 - Parque de Coches Motores Motrices Cabina]])</f>
        <v>4</v>
      </c>
      <c r="AX223" s="1">
        <v>29</v>
      </c>
      <c r="AY223" s="1">
        <v>4</v>
      </c>
      <c r="AZ223" s="1">
        <v>0</v>
      </c>
      <c r="BA223" s="1">
        <v>14</v>
      </c>
      <c r="BB223" s="1">
        <v>0</v>
      </c>
      <c r="BC223" s="1">
        <f t="shared" si="31"/>
        <v>47</v>
      </c>
      <c r="BD223" s="1">
        <v>0</v>
      </c>
      <c r="BE223" s="1">
        <v>5</v>
      </c>
      <c r="BF223" s="16">
        <v>1676</v>
      </c>
    </row>
    <row r="224" spans="1:58">
      <c r="A224" s="1">
        <v>2011</v>
      </c>
      <c r="B224" s="1" t="s">
        <v>121</v>
      </c>
      <c r="C224" s="12">
        <v>54.8</v>
      </c>
      <c r="D224" s="12">
        <v>77.59</v>
      </c>
      <c r="E224" s="12">
        <v>0</v>
      </c>
      <c r="F224" s="12">
        <v>52.57</v>
      </c>
      <c r="G224" s="12">
        <f t="shared" si="24"/>
        <v>184.95999999999998</v>
      </c>
      <c r="H224" s="12">
        <f>+MIT_InfraMR[[#This Row],[Total Líneas de Explotación ]]</f>
        <v>184.95999999999998</v>
      </c>
      <c r="I224" s="12">
        <v>196.96800000000002</v>
      </c>
      <c r="J224" s="12">
        <v>209.97</v>
      </c>
      <c r="K224" s="12">
        <v>12.2</v>
      </c>
      <c r="L224" s="12">
        <v>116.54</v>
      </c>
      <c r="M224" s="12">
        <v>8</v>
      </c>
      <c r="N224" s="12">
        <f>+MIT_InfraMR[[#This Row],[A.03.1 -  Longitud de Vías de Explotación No Electrificadas Troncales y Ramales (vía principal) (km)]]+MIT_InfraMR[[#This Row],[A.04.1 -  Longitud de Vías de Explotación Electrificadas Troncales y Ramales (vía principal) (km)]]</f>
        <v>326.51</v>
      </c>
      <c r="O224" s="12">
        <f>+MIT_InfraMR[[#This Row],[Total Vías (excluido Auxiliares)]]</f>
        <v>326.51</v>
      </c>
      <c r="P224" s="1">
        <v>40</v>
      </c>
      <c r="Q224" s="1">
        <v>15</v>
      </c>
      <c r="R224" s="1">
        <v>1</v>
      </c>
      <c r="S224" s="1">
        <f t="shared" si="25"/>
        <v>56</v>
      </c>
      <c r="T224" s="1">
        <v>38</v>
      </c>
      <c r="U224" s="1">
        <v>80</v>
      </c>
      <c r="V224" s="1">
        <v>0</v>
      </c>
      <c r="W224" s="1">
        <v>15</v>
      </c>
      <c r="X224" s="1">
        <v>2</v>
      </c>
      <c r="Y224" s="1">
        <f t="shared" si="26"/>
        <v>135</v>
      </c>
      <c r="Z224" s="1">
        <v>37</v>
      </c>
      <c r="AA224" s="1">
        <v>18</v>
      </c>
      <c r="AB224" s="1">
        <f>+MIT_InfraMR[[#This Row],[Total Pasos Vehiculares a Nivel]]</f>
        <v>135</v>
      </c>
      <c r="AC224" s="1">
        <f t="shared" si="27"/>
        <v>190</v>
      </c>
      <c r="AD224" s="1">
        <v>10</v>
      </c>
      <c r="AE224" s="1">
        <v>21</v>
      </c>
      <c r="AF224" s="1">
        <v>107</v>
      </c>
      <c r="AG224" s="1">
        <f t="shared" si="28"/>
        <v>138</v>
      </c>
      <c r="AH224" s="12">
        <v>46</v>
      </c>
      <c r="AI224" s="12">
        <v>0</v>
      </c>
      <c r="AJ224" s="12">
        <v>133</v>
      </c>
      <c r="AK224" s="12">
        <f t="shared" si="29"/>
        <v>179</v>
      </c>
      <c r="AL224" s="1">
        <v>0</v>
      </c>
      <c r="AM224" s="1">
        <v>18</v>
      </c>
      <c r="AN224" s="1">
        <v>0</v>
      </c>
      <c r="AO224" s="1">
        <f t="shared" si="30"/>
        <v>18</v>
      </c>
      <c r="AP224" s="1">
        <v>285</v>
      </c>
      <c r="AQ224" s="1">
        <v>60</v>
      </c>
      <c r="AR224" s="1">
        <v>0</v>
      </c>
      <c r="AS224" s="1">
        <f>+SUM(MIT_InfraMR[[#This Row],[B.02.1 - Parque de Coches Eléctricos Motrices]:[B.02.3 - Parque de Coches Eléctricos Motrices Tipo R]])</f>
        <v>345</v>
      </c>
      <c r="AT224" s="1">
        <v>0</v>
      </c>
      <c r="AU224" s="1">
        <v>2</v>
      </c>
      <c r="AV224" s="1">
        <v>2</v>
      </c>
      <c r="AW224" s="1">
        <f>+SUM(MIT_InfraMR[[#This Row],[B.03.1 - Parque de Coches Motores Motrices Remolcados]:[B.03.3 - Parque de Coches Motores Motrices Cabina]])</f>
        <v>4</v>
      </c>
      <c r="AX224" s="1">
        <v>29</v>
      </c>
      <c r="AY224" s="1">
        <v>4</v>
      </c>
      <c r="AZ224" s="1">
        <v>0</v>
      </c>
      <c r="BA224" s="1">
        <v>14</v>
      </c>
      <c r="BB224" s="1">
        <v>0</v>
      </c>
      <c r="BC224" s="1">
        <f t="shared" si="31"/>
        <v>47</v>
      </c>
      <c r="BD224" s="1">
        <v>0</v>
      </c>
      <c r="BE224" s="1">
        <v>5</v>
      </c>
      <c r="BF224" s="16">
        <v>1676</v>
      </c>
    </row>
    <row r="225" spans="1:58">
      <c r="A225" s="1">
        <v>2011</v>
      </c>
      <c r="B225" s="1" t="s">
        <v>122</v>
      </c>
      <c r="C225" s="12">
        <v>54.8</v>
      </c>
      <c r="D225" s="12">
        <v>77.59</v>
      </c>
      <c r="E225" s="12">
        <v>0</v>
      </c>
      <c r="F225" s="12">
        <v>52.57</v>
      </c>
      <c r="G225" s="12">
        <f t="shared" si="24"/>
        <v>184.95999999999998</v>
      </c>
      <c r="H225" s="12">
        <f>+MIT_InfraMR[[#This Row],[Total Líneas de Explotación ]]</f>
        <v>184.95999999999998</v>
      </c>
      <c r="I225" s="12">
        <v>196.96800000000002</v>
      </c>
      <c r="J225" s="12">
        <v>209.97</v>
      </c>
      <c r="K225" s="12">
        <v>12.2</v>
      </c>
      <c r="L225" s="12">
        <v>116.54</v>
      </c>
      <c r="M225" s="12">
        <v>8</v>
      </c>
      <c r="N225" s="12">
        <f>+MIT_InfraMR[[#This Row],[A.03.1 -  Longitud de Vías de Explotación No Electrificadas Troncales y Ramales (vía principal) (km)]]+MIT_InfraMR[[#This Row],[A.04.1 -  Longitud de Vías de Explotación Electrificadas Troncales y Ramales (vía principal) (km)]]</f>
        <v>326.51</v>
      </c>
      <c r="O225" s="12">
        <f>+MIT_InfraMR[[#This Row],[Total Vías (excluido Auxiliares)]]</f>
        <v>326.51</v>
      </c>
      <c r="P225" s="1">
        <v>40</v>
      </c>
      <c r="Q225" s="1">
        <v>15</v>
      </c>
      <c r="R225" s="1">
        <v>1</v>
      </c>
      <c r="S225" s="1">
        <f t="shared" si="25"/>
        <v>56</v>
      </c>
      <c r="T225" s="1">
        <v>38</v>
      </c>
      <c r="U225" s="1">
        <v>80</v>
      </c>
      <c r="V225" s="1">
        <v>0</v>
      </c>
      <c r="W225" s="1">
        <v>15</v>
      </c>
      <c r="X225" s="1">
        <v>2</v>
      </c>
      <c r="Y225" s="1">
        <f t="shared" si="26"/>
        <v>135</v>
      </c>
      <c r="Z225" s="1">
        <v>37</v>
      </c>
      <c r="AA225" s="1">
        <v>18</v>
      </c>
      <c r="AB225" s="1">
        <f>+MIT_InfraMR[[#This Row],[Total Pasos Vehiculares a Nivel]]</f>
        <v>135</v>
      </c>
      <c r="AC225" s="1">
        <f t="shared" si="27"/>
        <v>190</v>
      </c>
      <c r="AD225" s="1">
        <v>10</v>
      </c>
      <c r="AE225" s="1">
        <v>21</v>
      </c>
      <c r="AF225" s="1">
        <v>107</v>
      </c>
      <c r="AG225" s="1">
        <f t="shared" si="28"/>
        <v>138</v>
      </c>
      <c r="AH225" s="12">
        <v>46</v>
      </c>
      <c r="AI225" s="12">
        <v>0</v>
      </c>
      <c r="AJ225" s="12">
        <v>133</v>
      </c>
      <c r="AK225" s="12">
        <f t="shared" si="29"/>
        <v>179</v>
      </c>
      <c r="AL225" s="1">
        <v>0</v>
      </c>
      <c r="AM225" s="1">
        <v>18</v>
      </c>
      <c r="AN225" s="1">
        <v>0</v>
      </c>
      <c r="AO225" s="1">
        <f t="shared" si="30"/>
        <v>18</v>
      </c>
      <c r="AP225" s="1">
        <v>285</v>
      </c>
      <c r="AQ225" s="1">
        <v>60</v>
      </c>
      <c r="AR225" s="1">
        <v>0</v>
      </c>
      <c r="AS225" s="1">
        <f>+SUM(MIT_InfraMR[[#This Row],[B.02.1 - Parque de Coches Eléctricos Motrices]:[B.02.3 - Parque de Coches Eléctricos Motrices Tipo R]])</f>
        <v>345</v>
      </c>
      <c r="AT225" s="1">
        <v>0</v>
      </c>
      <c r="AU225" s="1">
        <v>2</v>
      </c>
      <c r="AV225" s="1">
        <v>2</v>
      </c>
      <c r="AW225" s="1">
        <f>+SUM(MIT_InfraMR[[#This Row],[B.03.1 - Parque de Coches Motores Motrices Remolcados]:[B.03.3 - Parque de Coches Motores Motrices Cabina]])</f>
        <v>4</v>
      </c>
      <c r="AX225" s="1">
        <v>29</v>
      </c>
      <c r="AY225" s="1">
        <v>4</v>
      </c>
      <c r="AZ225" s="1">
        <v>0</v>
      </c>
      <c r="BA225" s="1">
        <v>14</v>
      </c>
      <c r="BB225" s="1">
        <v>0</v>
      </c>
      <c r="BC225" s="1">
        <f t="shared" si="31"/>
        <v>47</v>
      </c>
      <c r="BD225" s="1">
        <v>0</v>
      </c>
      <c r="BE225" s="1">
        <v>5</v>
      </c>
      <c r="BF225" s="16">
        <v>1676</v>
      </c>
    </row>
    <row r="226" spans="1:58">
      <c r="A226" s="1">
        <v>2011</v>
      </c>
      <c r="B226" s="1" t="s">
        <v>123</v>
      </c>
      <c r="C226" s="12">
        <v>54.8</v>
      </c>
      <c r="D226" s="12">
        <v>77.59</v>
      </c>
      <c r="E226" s="12">
        <v>0</v>
      </c>
      <c r="F226" s="12">
        <v>52.57</v>
      </c>
      <c r="G226" s="12">
        <f t="shared" si="24"/>
        <v>184.95999999999998</v>
      </c>
      <c r="H226" s="12">
        <f>+MIT_InfraMR[[#This Row],[Total Líneas de Explotación ]]</f>
        <v>184.95999999999998</v>
      </c>
      <c r="I226" s="12">
        <v>196.96800000000002</v>
      </c>
      <c r="J226" s="12">
        <v>209.97</v>
      </c>
      <c r="K226" s="12">
        <v>12.2</v>
      </c>
      <c r="L226" s="12">
        <v>116.54</v>
      </c>
      <c r="M226" s="12">
        <v>8</v>
      </c>
      <c r="N226" s="12">
        <f>+MIT_InfraMR[[#This Row],[A.03.1 -  Longitud de Vías de Explotación No Electrificadas Troncales y Ramales (vía principal) (km)]]+MIT_InfraMR[[#This Row],[A.04.1 -  Longitud de Vías de Explotación Electrificadas Troncales y Ramales (vía principal) (km)]]</f>
        <v>326.51</v>
      </c>
      <c r="O226" s="12">
        <f>+MIT_InfraMR[[#This Row],[Total Vías (excluido Auxiliares)]]</f>
        <v>326.51</v>
      </c>
      <c r="P226" s="1">
        <v>40</v>
      </c>
      <c r="Q226" s="1">
        <v>15</v>
      </c>
      <c r="R226" s="1">
        <v>1</v>
      </c>
      <c r="S226" s="1">
        <f t="shared" si="25"/>
        <v>56</v>
      </c>
      <c r="T226" s="1">
        <v>38</v>
      </c>
      <c r="U226" s="1">
        <v>80</v>
      </c>
      <c r="V226" s="1">
        <v>0</v>
      </c>
      <c r="W226" s="1">
        <v>15</v>
      </c>
      <c r="X226" s="1">
        <v>2</v>
      </c>
      <c r="Y226" s="1">
        <f t="shared" si="26"/>
        <v>135</v>
      </c>
      <c r="Z226" s="1">
        <v>37</v>
      </c>
      <c r="AA226" s="1">
        <v>18</v>
      </c>
      <c r="AB226" s="1">
        <f>+MIT_InfraMR[[#This Row],[Total Pasos Vehiculares a Nivel]]</f>
        <v>135</v>
      </c>
      <c r="AC226" s="1">
        <f t="shared" si="27"/>
        <v>190</v>
      </c>
      <c r="AD226" s="1">
        <v>10</v>
      </c>
      <c r="AE226" s="1">
        <v>21</v>
      </c>
      <c r="AF226" s="1">
        <v>107</v>
      </c>
      <c r="AG226" s="1">
        <f t="shared" si="28"/>
        <v>138</v>
      </c>
      <c r="AH226" s="12">
        <v>46</v>
      </c>
      <c r="AI226" s="12">
        <v>0</v>
      </c>
      <c r="AJ226" s="12">
        <v>133</v>
      </c>
      <c r="AK226" s="12">
        <f t="shared" si="29"/>
        <v>179</v>
      </c>
      <c r="AL226" s="1">
        <v>0</v>
      </c>
      <c r="AM226" s="1">
        <v>18</v>
      </c>
      <c r="AN226" s="1">
        <v>0</v>
      </c>
      <c r="AO226" s="1">
        <f t="shared" si="30"/>
        <v>18</v>
      </c>
      <c r="AP226" s="1">
        <v>285</v>
      </c>
      <c r="AQ226" s="1">
        <v>60</v>
      </c>
      <c r="AR226" s="1">
        <v>0</v>
      </c>
      <c r="AS226" s="1">
        <f>+SUM(MIT_InfraMR[[#This Row],[B.02.1 - Parque de Coches Eléctricos Motrices]:[B.02.3 - Parque de Coches Eléctricos Motrices Tipo R]])</f>
        <v>345</v>
      </c>
      <c r="AT226" s="1">
        <v>0</v>
      </c>
      <c r="AU226" s="1">
        <v>2</v>
      </c>
      <c r="AV226" s="1">
        <v>2</v>
      </c>
      <c r="AW226" s="1">
        <f>+SUM(MIT_InfraMR[[#This Row],[B.03.1 - Parque de Coches Motores Motrices Remolcados]:[B.03.3 - Parque de Coches Motores Motrices Cabina]])</f>
        <v>4</v>
      </c>
      <c r="AX226" s="1">
        <v>29</v>
      </c>
      <c r="AY226" s="1">
        <v>4</v>
      </c>
      <c r="AZ226" s="1">
        <v>0</v>
      </c>
      <c r="BA226" s="1">
        <v>14</v>
      </c>
      <c r="BB226" s="1">
        <v>0</v>
      </c>
      <c r="BC226" s="1">
        <f t="shared" si="31"/>
        <v>47</v>
      </c>
      <c r="BD226" s="1">
        <v>0</v>
      </c>
      <c r="BE226" s="1">
        <v>5</v>
      </c>
      <c r="BF226" s="16">
        <v>1676</v>
      </c>
    </row>
    <row r="227" spans="1:58">
      <c r="A227" s="1">
        <v>2011</v>
      </c>
      <c r="B227" s="1" t="s">
        <v>124</v>
      </c>
      <c r="C227" s="12">
        <v>54.8</v>
      </c>
      <c r="D227" s="12">
        <v>77.59</v>
      </c>
      <c r="E227" s="12">
        <v>0</v>
      </c>
      <c r="F227" s="12">
        <v>52.57</v>
      </c>
      <c r="G227" s="12">
        <f t="shared" si="24"/>
        <v>184.95999999999998</v>
      </c>
      <c r="H227" s="12">
        <f>+MIT_InfraMR[[#This Row],[Total Líneas de Explotación ]]</f>
        <v>184.95999999999998</v>
      </c>
      <c r="I227" s="12">
        <v>196.96800000000002</v>
      </c>
      <c r="J227" s="12">
        <v>209.97</v>
      </c>
      <c r="K227" s="12">
        <v>12.2</v>
      </c>
      <c r="L227" s="12">
        <v>116.54</v>
      </c>
      <c r="M227" s="12">
        <v>8</v>
      </c>
      <c r="N227" s="12">
        <f>+MIT_InfraMR[[#This Row],[A.03.1 -  Longitud de Vías de Explotación No Electrificadas Troncales y Ramales (vía principal) (km)]]+MIT_InfraMR[[#This Row],[A.04.1 -  Longitud de Vías de Explotación Electrificadas Troncales y Ramales (vía principal) (km)]]</f>
        <v>326.51</v>
      </c>
      <c r="O227" s="12">
        <f>+MIT_InfraMR[[#This Row],[Total Vías (excluido Auxiliares)]]</f>
        <v>326.51</v>
      </c>
      <c r="P227" s="1">
        <v>40</v>
      </c>
      <c r="Q227" s="1">
        <v>15</v>
      </c>
      <c r="R227" s="1">
        <v>1</v>
      </c>
      <c r="S227" s="1">
        <f t="shared" si="25"/>
        <v>56</v>
      </c>
      <c r="T227" s="1">
        <v>38</v>
      </c>
      <c r="U227" s="1">
        <v>80</v>
      </c>
      <c r="V227" s="1">
        <v>0</v>
      </c>
      <c r="W227" s="1">
        <v>15</v>
      </c>
      <c r="X227" s="1">
        <v>2</v>
      </c>
      <c r="Y227" s="1">
        <f t="shared" si="26"/>
        <v>135</v>
      </c>
      <c r="Z227" s="1">
        <v>37</v>
      </c>
      <c r="AA227" s="1">
        <v>18</v>
      </c>
      <c r="AB227" s="1">
        <f>+MIT_InfraMR[[#This Row],[Total Pasos Vehiculares a Nivel]]</f>
        <v>135</v>
      </c>
      <c r="AC227" s="1">
        <f t="shared" si="27"/>
        <v>190</v>
      </c>
      <c r="AD227" s="1">
        <v>10</v>
      </c>
      <c r="AE227" s="1">
        <v>21</v>
      </c>
      <c r="AF227" s="1">
        <v>107</v>
      </c>
      <c r="AG227" s="1">
        <f t="shared" si="28"/>
        <v>138</v>
      </c>
      <c r="AH227" s="12">
        <v>46</v>
      </c>
      <c r="AI227" s="12">
        <v>0</v>
      </c>
      <c r="AJ227" s="12">
        <v>133</v>
      </c>
      <c r="AK227" s="12">
        <f t="shared" si="29"/>
        <v>179</v>
      </c>
      <c r="AL227" s="1">
        <v>0</v>
      </c>
      <c r="AM227" s="1">
        <v>18</v>
      </c>
      <c r="AN227" s="1">
        <v>0</v>
      </c>
      <c r="AO227" s="1">
        <f t="shared" si="30"/>
        <v>18</v>
      </c>
      <c r="AP227" s="1">
        <v>285</v>
      </c>
      <c r="AQ227" s="1">
        <v>60</v>
      </c>
      <c r="AR227" s="1">
        <v>0</v>
      </c>
      <c r="AS227" s="1">
        <f>+SUM(MIT_InfraMR[[#This Row],[B.02.1 - Parque de Coches Eléctricos Motrices]:[B.02.3 - Parque de Coches Eléctricos Motrices Tipo R]])</f>
        <v>345</v>
      </c>
      <c r="AT227" s="1">
        <v>0</v>
      </c>
      <c r="AU227" s="1">
        <v>2</v>
      </c>
      <c r="AV227" s="1">
        <v>2</v>
      </c>
      <c r="AW227" s="1">
        <f>+SUM(MIT_InfraMR[[#This Row],[B.03.1 - Parque de Coches Motores Motrices Remolcados]:[B.03.3 - Parque de Coches Motores Motrices Cabina]])</f>
        <v>4</v>
      </c>
      <c r="AX227" s="1">
        <v>29</v>
      </c>
      <c r="AY227" s="1">
        <v>4</v>
      </c>
      <c r="AZ227" s="1">
        <v>0</v>
      </c>
      <c r="BA227" s="1">
        <v>14</v>
      </c>
      <c r="BB227" s="1">
        <v>0</v>
      </c>
      <c r="BC227" s="1">
        <f t="shared" si="31"/>
        <v>47</v>
      </c>
      <c r="BD227" s="1">
        <v>0</v>
      </c>
      <c r="BE227" s="1">
        <v>5</v>
      </c>
      <c r="BF227" s="16">
        <v>1676</v>
      </c>
    </row>
    <row r="228" spans="1:58">
      <c r="A228" s="1">
        <v>2011</v>
      </c>
      <c r="B228" s="1" t="s">
        <v>125</v>
      </c>
      <c r="C228" s="12">
        <v>54.8</v>
      </c>
      <c r="D228" s="12">
        <v>77.59</v>
      </c>
      <c r="E228" s="12">
        <v>0</v>
      </c>
      <c r="F228" s="12">
        <v>52.57</v>
      </c>
      <c r="G228" s="12">
        <f t="shared" si="24"/>
        <v>184.95999999999998</v>
      </c>
      <c r="H228" s="12">
        <f>+MIT_InfraMR[[#This Row],[Total Líneas de Explotación ]]</f>
        <v>184.95999999999998</v>
      </c>
      <c r="I228" s="12">
        <v>196.96800000000002</v>
      </c>
      <c r="J228" s="12">
        <v>209.97</v>
      </c>
      <c r="K228" s="12">
        <v>12.2</v>
      </c>
      <c r="L228" s="12">
        <v>116.54</v>
      </c>
      <c r="M228" s="12">
        <v>8</v>
      </c>
      <c r="N228" s="12">
        <f>+MIT_InfraMR[[#This Row],[A.03.1 -  Longitud de Vías de Explotación No Electrificadas Troncales y Ramales (vía principal) (km)]]+MIT_InfraMR[[#This Row],[A.04.1 -  Longitud de Vías de Explotación Electrificadas Troncales y Ramales (vía principal) (km)]]</f>
        <v>326.51</v>
      </c>
      <c r="O228" s="12">
        <f>+MIT_InfraMR[[#This Row],[Total Vías (excluido Auxiliares)]]</f>
        <v>326.51</v>
      </c>
      <c r="P228" s="1">
        <v>40</v>
      </c>
      <c r="Q228" s="1">
        <v>15</v>
      </c>
      <c r="R228" s="1">
        <v>1</v>
      </c>
      <c r="S228" s="1">
        <f t="shared" si="25"/>
        <v>56</v>
      </c>
      <c r="T228" s="1">
        <v>38</v>
      </c>
      <c r="U228" s="1">
        <v>80</v>
      </c>
      <c r="V228" s="1">
        <v>0</v>
      </c>
      <c r="W228" s="1">
        <v>15</v>
      </c>
      <c r="X228" s="1">
        <v>2</v>
      </c>
      <c r="Y228" s="1">
        <f t="shared" si="26"/>
        <v>135</v>
      </c>
      <c r="Z228" s="1">
        <v>37</v>
      </c>
      <c r="AA228" s="1">
        <v>18</v>
      </c>
      <c r="AB228" s="1">
        <f>+MIT_InfraMR[[#This Row],[Total Pasos Vehiculares a Nivel]]</f>
        <v>135</v>
      </c>
      <c r="AC228" s="1">
        <f t="shared" si="27"/>
        <v>190</v>
      </c>
      <c r="AD228" s="1">
        <v>10</v>
      </c>
      <c r="AE228" s="1">
        <v>21</v>
      </c>
      <c r="AF228" s="1">
        <v>107</v>
      </c>
      <c r="AG228" s="1">
        <f t="shared" si="28"/>
        <v>138</v>
      </c>
      <c r="AH228" s="12">
        <v>46</v>
      </c>
      <c r="AI228" s="12">
        <v>0</v>
      </c>
      <c r="AJ228" s="12">
        <v>133</v>
      </c>
      <c r="AK228" s="12">
        <f t="shared" si="29"/>
        <v>179</v>
      </c>
      <c r="AL228" s="1">
        <v>0</v>
      </c>
      <c r="AM228" s="1">
        <v>18</v>
      </c>
      <c r="AN228" s="1">
        <v>0</v>
      </c>
      <c r="AO228" s="1">
        <f t="shared" si="30"/>
        <v>18</v>
      </c>
      <c r="AP228" s="1">
        <v>285</v>
      </c>
      <c r="AQ228" s="1">
        <v>60</v>
      </c>
      <c r="AR228" s="1">
        <v>0</v>
      </c>
      <c r="AS228" s="1">
        <f>+SUM(MIT_InfraMR[[#This Row],[B.02.1 - Parque de Coches Eléctricos Motrices]:[B.02.3 - Parque de Coches Eléctricos Motrices Tipo R]])</f>
        <v>345</v>
      </c>
      <c r="AT228" s="1">
        <v>0</v>
      </c>
      <c r="AU228" s="1">
        <v>2</v>
      </c>
      <c r="AV228" s="1">
        <v>2</v>
      </c>
      <c r="AW228" s="1">
        <f>+SUM(MIT_InfraMR[[#This Row],[B.03.1 - Parque de Coches Motores Motrices Remolcados]:[B.03.3 - Parque de Coches Motores Motrices Cabina]])</f>
        <v>4</v>
      </c>
      <c r="AX228" s="1">
        <v>29</v>
      </c>
      <c r="AY228" s="1">
        <v>4</v>
      </c>
      <c r="AZ228" s="1">
        <v>0</v>
      </c>
      <c r="BA228" s="1">
        <v>14</v>
      </c>
      <c r="BB228" s="1">
        <v>0</v>
      </c>
      <c r="BC228" s="1">
        <f t="shared" si="31"/>
        <v>47</v>
      </c>
      <c r="BD228" s="1">
        <v>0</v>
      </c>
      <c r="BE228" s="1">
        <v>5</v>
      </c>
      <c r="BF228" s="16">
        <v>1676</v>
      </c>
    </row>
    <row r="229" spans="1:58">
      <c r="A229" s="1">
        <v>2011</v>
      </c>
      <c r="B229" s="1" t="s">
        <v>126</v>
      </c>
      <c r="C229" s="12">
        <v>54.8</v>
      </c>
      <c r="D229" s="12">
        <v>77.59</v>
      </c>
      <c r="E229" s="12">
        <v>0</v>
      </c>
      <c r="F229" s="12">
        <v>52.57</v>
      </c>
      <c r="G229" s="12">
        <f t="shared" si="24"/>
        <v>184.95999999999998</v>
      </c>
      <c r="H229" s="12">
        <f>+MIT_InfraMR[[#This Row],[Total Líneas de Explotación ]]</f>
        <v>184.95999999999998</v>
      </c>
      <c r="I229" s="12">
        <v>196.96800000000002</v>
      </c>
      <c r="J229" s="12">
        <v>209.97</v>
      </c>
      <c r="K229" s="12">
        <v>12.2</v>
      </c>
      <c r="L229" s="12">
        <v>116.54</v>
      </c>
      <c r="M229" s="12">
        <v>8</v>
      </c>
      <c r="N229" s="12">
        <f>+MIT_InfraMR[[#This Row],[A.03.1 -  Longitud de Vías de Explotación No Electrificadas Troncales y Ramales (vía principal) (km)]]+MIT_InfraMR[[#This Row],[A.04.1 -  Longitud de Vías de Explotación Electrificadas Troncales y Ramales (vía principal) (km)]]</f>
        <v>326.51</v>
      </c>
      <c r="O229" s="12">
        <f>+MIT_InfraMR[[#This Row],[Total Vías (excluido Auxiliares)]]</f>
        <v>326.51</v>
      </c>
      <c r="P229" s="1">
        <v>40</v>
      </c>
      <c r="Q229" s="1">
        <v>15</v>
      </c>
      <c r="R229" s="1">
        <v>1</v>
      </c>
      <c r="S229" s="1">
        <f t="shared" si="25"/>
        <v>56</v>
      </c>
      <c r="T229" s="1">
        <v>38</v>
      </c>
      <c r="U229" s="1">
        <v>80</v>
      </c>
      <c r="V229" s="1">
        <v>0</v>
      </c>
      <c r="W229" s="1">
        <v>15</v>
      </c>
      <c r="X229" s="1">
        <v>2</v>
      </c>
      <c r="Y229" s="1">
        <f t="shared" si="26"/>
        <v>135</v>
      </c>
      <c r="Z229" s="1">
        <v>37</v>
      </c>
      <c r="AA229" s="1">
        <v>18</v>
      </c>
      <c r="AB229" s="1">
        <f>+MIT_InfraMR[[#This Row],[Total Pasos Vehiculares a Nivel]]</f>
        <v>135</v>
      </c>
      <c r="AC229" s="1">
        <f t="shared" si="27"/>
        <v>190</v>
      </c>
      <c r="AD229" s="1">
        <v>10</v>
      </c>
      <c r="AE229" s="1">
        <v>21</v>
      </c>
      <c r="AF229" s="1">
        <v>107</v>
      </c>
      <c r="AG229" s="1">
        <f t="shared" si="28"/>
        <v>138</v>
      </c>
      <c r="AH229" s="12">
        <v>46</v>
      </c>
      <c r="AI229" s="12">
        <v>0</v>
      </c>
      <c r="AJ229" s="12">
        <v>133</v>
      </c>
      <c r="AK229" s="12">
        <f t="shared" si="29"/>
        <v>179</v>
      </c>
      <c r="AL229" s="1">
        <v>0</v>
      </c>
      <c r="AM229" s="1">
        <v>18</v>
      </c>
      <c r="AN229" s="1">
        <v>0</v>
      </c>
      <c r="AO229" s="1">
        <f t="shared" si="30"/>
        <v>18</v>
      </c>
      <c r="AP229" s="1">
        <v>285</v>
      </c>
      <c r="AQ229" s="1">
        <v>60</v>
      </c>
      <c r="AR229" s="1">
        <v>0</v>
      </c>
      <c r="AS229" s="1">
        <f>+SUM(MIT_InfraMR[[#This Row],[B.02.1 - Parque de Coches Eléctricos Motrices]:[B.02.3 - Parque de Coches Eléctricos Motrices Tipo R]])</f>
        <v>345</v>
      </c>
      <c r="AT229" s="1">
        <v>0</v>
      </c>
      <c r="AU229" s="1">
        <v>2</v>
      </c>
      <c r="AV229" s="1">
        <v>2</v>
      </c>
      <c r="AW229" s="1">
        <f>+SUM(MIT_InfraMR[[#This Row],[B.03.1 - Parque de Coches Motores Motrices Remolcados]:[B.03.3 - Parque de Coches Motores Motrices Cabina]])</f>
        <v>4</v>
      </c>
      <c r="AX229" s="1">
        <v>29</v>
      </c>
      <c r="AY229" s="1">
        <v>4</v>
      </c>
      <c r="AZ229" s="1">
        <v>0</v>
      </c>
      <c r="BA229" s="1">
        <v>14</v>
      </c>
      <c r="BB229" s="1">
        <v>0</v>
      </c>
      <c r="BC229" s="1">
        <f t="shared" si="31"/>
        <v>47</v>
      </c>
      <c r="BD229" s="1">
        <v>0</v>
      </c>
      <c r="BE229" s="1">
        <v>5</v>
      </c>
      <c r="BF229" s="16">
        <v>1676</v>
      </c>
    </row>
    <row r="230" spans="1:58">
      <c r="A230" s="1">
        <v>2012</v>
      </c>
      <c r="B230" s="1" t="s">
        <v>115</v>
      </c>
      <c r="C230" s="12">
        <v>54.8</v>
      </c>
      <c r="D230" s="12">
        <v>77.59</v>
      </c>
      <c r="E230" s="12">
        <v>0</v>
      </c>
      <c r="F230" s="12">
        <v>52.57</v>
      </c>
      <c r="G230" s="12">
        <f t="shared" si="24"/>
        <v>184.95999999999998</v>
      </c>
      <c r="H230" s="12">
        <f>+MIT_InfraMR[[#This Row],[Total Líneas de Explotación ]]</f>
        <v>184.95999999999998</v>
      </c>
      <c r="I230" s="12">
        <v>196.96800000000002</v>
      </c>
      <c r="J230" s="12">
        <v>209.97</v>
      </c>
      <c r="K230" s="12">
        <v>12.2</v>
      </c>
      <c r="L230" s="12">
        <v>116.54</v>
      </c>
      <c r="M230" s="12">
        <v>8</v>
      </c>
      <c r="N230" s="12">
        <f>+MIT_InfraMR[[#This Row],[A.03.1 -  Longitud de Vías de Explotación No Electrificadas Troncales y Ramales (vía principal) (km)]]+MIT_InfraMR[[#This Row],[A.04.1 -  Longitud de Vías de Explotación Electrificadas Troncales y Ramales (vía principal) (km)]]</f>
        <v>326.51</v>
      </c>
      <c r="O230" s="12">
        <f>+MIT_InfraMR[[#This Row],[Total Vías (excluido Auxiliares)]]</f>
        <v>326.51</v>
      </c>
      <c r="P230" s="1">
        <v>40</v>
      </c>
      <c r="Q230" s="1">
        <v>15</v>
      </c>
      <c r="R230" s="1">
        <v>1</v>
      </c>
      <c r="S230" s="1">
        <f t="shared" si="25"/>
        <v>56</v>
      </c>
      <c r="T230" s="1">
        <v>36</v>
      </c>
      <c r="U230" s="1">
        <v>78</v>
      </c>
      <c r="V230" s="1">
        <v>0</v>
      </c>
      <c r="W230" s="1">
        <v>15</v>
      </c>
      <c r="X230" s="1">
        <v>2</v>
      </c>
      <c r="Y230" s="1">
        <f t="shared" si="26"/>
        <v>131</v>
      </c>
      <c r="Z230" s="1">
        <v>41</v>
      </c>
      <c r="AA230" s="1">
        <v>18</v>
      </c>
      <c r="AB230" s="1">
        <f>+MIT_InfraMR[[#This Row],[Total Pasos Vehiculares a Nivel]]</f>
        <v>131</v>
      </c>
      <c r="AC230" s="1">
        <f t="shared" si="27"/>
        <v>190</v>
      </c>
      <c r="AD230" s="1">
        <v>10</v>
      </c>
      <c r="AE230" s="1">
        <v>21</v>
      </c>
      <c r="AF230" s="1">
        <v>107</v>
      </c>
      <c r="AG230" s="1">
        <f t="shared" si="28"/>
        <v>138</v>
      </c>
      <c r="AH230" s="12">
        <v>46</v>
      </c>
      <c r="AI230" s="12">
        <v>0</v>
      </c>
      <c r="AJ230" s="12">
        <v>133</v>
      </c>
      <c r="AK230" s="12">
        <f t="shared" si="29"/>
        <v>179</v>
      </c>
      <c r="AL230" s="1">
        <v>0</v>
      </c>
      <c r="AM230" s="1">
        <v>18</v>
      </c>
      <c r="AN230" s="1">
        <v>0</v>
      </c>
      <c r="AO230" s="1">
        <f t="shared" si="30"/>
        <v>18</v>
      </c>
      <c r="AP230" s="1">
        <v>285</v>
      </c>
      <c r="AQ230" s="1">
        <v>60</v>
      </c>
      <c r="AR230" s="1">
        <v>0</v>
      </c>
      <c r="AS230" s="1">
        <f>+SUM(MIT_InfraMR[[#This Row],[B.02.1 - Parque de Coches Eléctricos Motrices]:[B.02.3 - Parque de Coches Eléctricos Motrices Tipo R]])</f>
        <v>345</v>
      </c>
      <c r="AT230" s="1">
        <v>0</v>
      </c>
      <c r="AU230" s="1">
        <v>2</v>
      </c>
      <c r="AV230" s="1">
        <v>2</v>
      </c>
      <c r="AW230" s="1">
        <f>+SUM(MIT_InfraMR[[#This Row],[B.03.1 - Parque de Coches Motores Motrices Remolcados]:[B.03.3 - Parque de Coches Motores Motrices Cabina]])</f>
        <v>4</v>
      </c>
      <c r="AX230" s="1">
        <v>29</v>
      </c>
      <c r="AY230" s="1">
        <v>4</v>
      </c>
      <c r="AZ230" s="1">
        <v>0</v>
      </c>
      <c r="BA230" s="1">
        <v>14</v>
      </c>
      <c r="BB230" s="1">
        <v>0</v>
      </c>
      <c r="BC230" s="1">
        <f t="shared" si="31"/>
        <v>47</v>
      </c>
      <c r="BD230" s="1">
        <v>0</v>
      </c>
      <c r="BE230" s="1">
        <v>5</v>
      </c>
      <c r="BF230" s="16">
        <v>1676</v>
      </c>
    </row>
    <row r="231" spans="1:58">
      <c r="A231" s="1">
        <v>2012</v>
      </c>
      <c r="B231" s="1" t="s">
        <v>116</v>
      </c>
      <c r="C231" s="12">
        <v>54.8</v>
      </c>
      <c r="D231" s="12">
        <v>77.59</v>
      </c>
      <c r="E231" s="12">
        <v>0</v>
      </c>
      <c r="F231" s="12">
        <v>52.57</v>
      </c>
      <c r="G231" s="12">
        <f t="shared" si="24"/>
        <v>184.95999999999998</v>
      </c>
      <c r="H231" s="12">
        <f>+MIT_InfraMR[[#This Row],[Total Líneas de Explotación ]]</f>
        <v>184.95999999999998</v>
      </c>
      <c r="I231" s="12">
        <v>196.96800000000002</v>
      </c>
      <c r="J231" s="12">
        <v>209.97</v>
      </c>
      <c r="K231" s="12">
        <v>12.2</v>
      </c>
      <c r="L231" s="12">
        <v>116.54</v>
      </c>
      <c r="M231" s="12">
        <v>8</v>
      </c>
      <c r="N231" s="12">
        <f>+MIT_InfraMR[[#This Row],[A.03.1 -  Longitud de Vías de Explotación No Electrificadas Troncales y Ramales (vía principal) (km)]]+MIT_InfraMR[[#This Row],[A.04.1 -  Longitud de Vías de Explotación Electrificadas Troncales y Ramales (vía principal) (km)]]</f>
        <v>326.51</v>
      </c>
      <c r="O231" s="12">
        <f>+MIT_InfraMR[[#This Row],[Total Vías (excluido Auxiliares)]]</f>
        <v>326.51</v>
      </c>
      <c r="P231" s="1">
        <v>40</v>
      </c>
      <c r="Q231" s="1">
        <v>15</v>
      </c>
      <c r="R231" s="1">
        <v>1</v>
      </c>
      <c r="S231" s="1">
        <f t="shared" si="25"/>
        <v>56</v>
      </c>
      <c r="T231" s="1">
        <v>36</v>
      </c>
      <c r="U231" s="1">
        <v>78</v>
      </c>
      <c r="V231" s="1">
        <v>0</v>
      </c>
      <c r="W231" s="1">
        <v>15</v>
      </c>
      <c r="X231" s="1">
        <v>2</v>
      </c>
      <c r="Y231" s="1">
        <f t="shared" si="26"/>
        <v>131</v>
      </c>
      <c r="Z231" s="1">
        <v>41</v>
      </c>
      <c r="AA231" s="1">
        <v>18</v>
      </c>
      <c r="AB231" s="1">
        <f>+MIT_InfraMR[[#This Row],[Total Pasos Vehiculares a Nivel]]</f>
        <v>131</v>
      </c>
      <c r="AC231" s="1">
        <f t="shared" si="27"/>
        <v>190</v>
      </c>
      <c r="AD231" s="1">
        <v>10</v>
      </c>
      <c r="AE231" s="1">
        <v>21</v>
      </c>
      <c r="AF231" s="1">
        <v>107</v>
      </c>
      <c r="AG231" s="1">
        <f t="shared" si="28"/>
        <v>138</v>
      </c>
      <c r="AH231" s="12">
        <v>46</v>
      </c>
      <c r="AI231" s="12">
        <v>0</v>
      </c>
      <c r="AJ231" s="12">
        <v>133</v>
      </c>
      <c r="AK231" s="12">
        <f t="shared" si="29"/>
        <v>179</v>
      </c>
      <c r="AL231" s="1">
        <v>0</v>
      </c>
      <c r="AM231" s="1">
        <v>18</v>
      </c>
      <c r="AN231" s="1">
        <v>0</v>
      </c>
      <c r="AO231" s="1">
        <f t="shared" si="30"/>
        <v>18</v>
      </c>
      <c r="AP231" s="1">
        <v>285</v>
      </c>
      <c r="AQ231" s="1">
        <v>60</v>
      </c>
      <c r="AR231" s="1">
        <v>0</v>
      </c>
      <c r="AS231" s="1">
        <f>+SUM(MIT_InfraMR[[#This Row],[B.02.1 - Parque de Coches Eléctricos Motrices]:[B.02.3 - Parque de Coches Eléctricos Motrices Tipo R]])</f>
        <v>345</v>
      </c>
      <c r="AT231" s="1">
        <v>0</v>
      </c>
      <c r="AU231" s="1">
        <v>2</v>
      </c>
      <c r="AV231" s="1">
        <v>2</v>
      </c>
      <c r="AW231" s="1">
        <f>+SUM(MIT_InfraMR[[#This Row],[B.03.1 - Parque de Coches Motores Motrices Remolcados]:[B.03.3 - Parque de Coches Motores Motrices Cabina]])</f>
        <v>4</v>
      </c>
      <c r="AX231" s="1">
        <v>29</v>
      </c>
      <c r="AY231" s="1">
        <v>4</v>
      </c>
      <c r="AZ231" s="1">
        <v>0</v>
      </c>
      <c r="BA231" s="1">
        <v>14</v>
      </c>
      <c r="BB231" s="1">
        <v>0</v>
      </c>
      <c r="BC231" s="1">
        <f t="shared" si="31"/>
        <v>47</v>
      </c>
      <c r="BD231" s="1">
        <v>0</v>
      </c>
      <c r="BE231" s="1">
        <v>5</v>
      </c>
      <c r="BF231" s="16">
        <v>1676</v>
      </c>
    </row>
    <row r="232" spans="1:58">
      <c r="A232" s="1">
        <v>2012</v>
      </c>
      <c r="B232" s="1" t="s">
        <v>117</v>
      </c>
      <c r="C232" s="12">
        <v>54.8</v>
      </c>
      <c r="D232" s="12">
        <v>77.59</v>
      </c>
      <c r="E232" s="12">
        <v>0</v>
      </c>
      <c r="F232" s="12">
        <v>52.57</v>
      </c>
      <c r="G232" s="12">
        <f t="shared" si="24"/>
        <v>184.95999999999998</v>
      </c>
      <c r="H232" s="12">
        <f>+MIT_InfraMR[[#This Row],[Total Líneas de Explotación ]]</f>
        <v>184.95999999999998</v>
      </c>
      <c r="I232" s="12">
        <v>196.96800000000002</v>
      </c>
      <c r="J232" s="12">
        <v>209.97</v>
      </c>
      <c r="K232" s="12">
        <v>12.2</v>
      </c>
      <c r="L232" s="12">
        <v>116.54</v>
      </c>
      <c r="M232" s="12">
        <v>8</v>
      </c>
      <c r="N232" s="12">
        <f>+MIT_InfraMR[[#This Row],[A.03.1 -  Longitud de Vías de Explotación No Electrificadas Troncales y Ramales (vía principal) (km)]]+MIT_InfraMR[[#This Row],[A.04.1 -  Longitud de Vías de Explotación Electrificadas Troncales y Ramales (vía principal) (km)]]</f>
        <v>326.51</v>
      </c>
      <c r="O232" s="12">
        <f>+MIT_InfraMR[[#This Row],[Total Vías (excluido Auxiliares)]]</f>
        <v>326.51</v>
      </c>
      <c r="P232" s="1">
        <v>40</v>
      </c>
      <c r="Q232" s="1">
        <v>15</v>
      </c>
      <c r="R232" s="1">
        <v>1</v>
      </c>
      <c r="S232" s="1">
        <f t="shared" si="25"/>
        <v>56</v>
      </c>
      <c r="T232" s="1">
        <v>36</v>
      </c>
      <c r="U232" s="1">
        <v>78</v>
      </c>
      <c r="V232" s="1">
        <v>0</v>
      </c>
      <c r="W232" s="1">
        <v>15</v>
      </c>
      <c r="X232" s="1">
        <v>2</v>
      </c>
      <c r="Y232" s="1">
        <f t="shared" si="26"/>
        <v>131</v>
      </c>
      <c r="Z232" s="1">
        <v>41</v>
      </c>
      <c r="AA232" s="1">
        <v>18</v>
      </c>
      <c r="AB232" s="1">
        <f>+MIT_InfraMR[[#This Row],[Total Pasos Vehiculares a Nivel]]</f>
        <v>131</v>
      </c>
      <c r="AC232" s="1">
        <f t="shared" si="27"/>
        <v>190</v>
      </c>
      <c r="AD232" s="1">
        <v>10</v>
      </c>
      <c r="AE232" s="1">
        <v>21</v>
      </c>
      <c r="AF232" s="1">
        <v>107</v>
      </c>
      <c r="AG232" s="1">
        <f t="shared" si="28"/>
        <v>138</v>
      </c>
      <c r="AH232" s="12">
        <v>46</v>
      </c>
      <c r="AI232" s="12">
        <v>0</v>
      </c>
      <c r="AJ232" s="12">
        <v>133</v>
      </c>
      <c r="AK232" s="12">
        <f t="shared" si="29"/>
        <v>179</v>
      </c>
      <c r="AL232" s="1">
        <v>0</v>
      </c>
      <c r="AM232" s="1">
        <v>18</v>
      </c>
      <c r="AN232" s="1">
        <v>0</v>
      </c>
      <c r="AO232" s="1">
        <f t="shared" si="30"/>
        <v>18</v>
      </c>
      <c r="AP232" s="1">
        <v>285</v>
      </c>
      <c r="AQ232" s="1">
        <v>60</v>
      </c>
      <c r="AR232" s="1">
        <v>0</v>
      </c>
      <c r="AS232" s="1">
        <f>+SUM(MIT_InfraMR[[#This Row],[B.02.1 - Parque de Coches Eléctricos Motrices]:[B.02.3 - Parque de Coches Eléctricos Motrices Tipo R]])</f>
        <v>345</v>
      </c>
      <c r="AT232" s="1">
        <v>0</v>
      </c>
      <c r="AU232" s="1">
        <v>2</v>
      </c>
      <c r="AV232" s="1">
        <v>2</v>
      </c>
      <c r="AW232" s="1">
        <f>+SUM(MIT_InfraMR[[#This Row],[B.03.1 - Parque de Coches Motores Motrices Remolcados]:[B.03.3 - Parque de Coches Motores Motrices Cabina]])</f>
        <v>4</v>
      </c>
      <c r="AX232" s="1">
        <v>29</v>
      </c>
      <c r="AY232" s="1">
        <v>4</v>
      </c>
      <c r="AZ232" s="1">
        <v>0</v>
      </c>
      <c r="BA232" s="1">
        <v>14</v>
      </c>
      <c r="BB232" s="1">
        <v>0</v>
      </c>
      <c r="BC232" s="1">
        <f t="shared" si="31"/>
        <v>47</v>
      </c>
      <c r="BD232" s="1">
        <v>0</v>
      </c>
      <c r="BE232" s="1">
        <v>5</v>
      </c>
      <c r="BF232" s="16">
        <v>1676</v>
      </c>
    </row>
    <row r="233" spans="1:58">
      <c r="A233" s="1">
        <v>2012</v>
      </c>
      <c r="B233" s="1" t="s">
        <v>118</v>
      </c>
      <c r="C233" s="12">
        <v>54.8</v>
      </c>
      <c r="D233" s="12">
        <v>77.59</v>
      </c>
      <c r="E233" s="12">
        <v>0</v>
      </c>
      <c r="F233" s="12">
        <v>52.57</v>
      </c>
      <c r="G233" s="12">
        <f t="shared" si="24"/>
        <v>184.95999999999998</v>
      </c>
      <c r="H233" s="12">
        <f>+MIT_InfraMR[[#This Row],[Total Líneas de Explotación ]]</f>
        <v>184.95999999999998</v>
      </c>
      <c r="I233" s="12">
        <v>196.96800000000002</v>
      </c>
      <c r="J233" s="12">
        <v>209.97</v>
      </c>
      <c r="K233" s="12">
        <v>12.2</v>
      </c>
      <c r="L233" s="12">
        <v>116.54</v>
      </c>
      <c r="M233" s="12">
        <v>8</v>
      </c>
      <c r="N233" s="12">
        <f>+MIT_InfraMR[[#This Row],[A.03.1 -  Longitud de Vías de Explotación No Electrificadas Troncales y Ramales (vía principal) (km)]]+MIT_InfraMR[[#This Row],[A.04.1 -  Longitud de Vías de Explotación Electrificadas Troncales y Ramales (vía principal) (km)]]</f>
        <v>326.51</v>
      </c>
      <c r="O233" s="12">
        <f>+MIT_InfraMR[[#This Row],[Total Vías (excluido Auxiliares)]]</f>
        <v>326.51</v>
      </c>
      <c r="P233" s="1">
        <v>40</v>
      </c>
      <c r="Q233" s="1">
        <v>15</v>
      </c>
      <c r="R233" s="1">
        <v>1</v>
      </c>
      <c r="S233" s="1">
        <f t="shared" si="25"/>
        <v>56</v>
      </c>
      <c r="T233" s="1">
        <v>36</v>
      </c>
      <c r="U233" s="1">
        <v>78</v>
      </c>
      <c r="V233" s="1">
        <v>0</v>
      </c>
      <c r="W233" s="1">
        <v>15</v>
      </c>
      <c r="X233" s="1">
        <v>2</v>
      </c>
      <c r="Y233" s="1">
        <f t="shared" si="26"/>
        <v>131</v>
      </c>
      <c r="Z233" s="1">
        <v>41</v>
      </c>
      <c r="AA233" s="1">
        <v>18</v>
      </c>
      <c r="AB233" s="1">
        <f>+MIT_InfraMR[[#This Row],[Total Pasos Vehiculares a Nivel]]</f>
        <v>131</v>
      </c>
      <c r="AC233" s="1">
        <f t="shared" si="27"/>
        <v>190</v>
      </c>
      <c r="AD233" s="1">
        <v>10</v>
      </c>
      <c r="AE233" s="1">
        <v>21</v>
      </c>
      <c r="AF233" s="1">
        <v>107</v>
      </c>
      <c r="AG233" s="1">
        <f t="shared" si="28"/>
        <v>138</v>
      </c>
      <c r="AH233" s="12">
        <v>46</v>
      </c>
      <c r="AI233" s="12">
        <v>0</v>
      </c>
      <c r="AJ233" s="12">
        <v>133</v>
      </c>
      <c r="AK233" s="12">
        <f t="shared" si="29"/>
        <v>179</v>
      </c>
      <c r="AL233" s="1">
        <v>0</v>
      </c>
      <c r="AM233" s="1">
        <v>18</v>
      </c>
      <c r="AN233" s="1">
        <v>0</v>
      </c>
      <c r="AO233" s="1">
        <f t="shared" si="30"/>
        <v>18</v>
      </c>
      <c r="AP233" s="1">
        <v>285</v>
      </c>
      <c r="AQ233" s="1">
        <v>60</v>
      </c>
      <c r="AR233" s="1">
        <v>0</v>
      </c>
      <c r="AS233" s="1">
        <f>+SUM(MIT_InfraMR[[#This Row],[B.02.1 - Parque de Coches Eléctricos Motrices]:[B.02.3 - Parque de Coches Eléctricos Motrices Tipo R]])</f>
        <v>345</v>
      </c>
      <c r="AT233" s="1">
        <v>0</v>
      </c>
      <c r="AU233" s="1">
        <v>2</v>
      </c>
      <c r="AV233" s="1">
        <v>2</v>
      </c>
      <c r="AW233" s="1">
        <f>+SUM(MIT_InfraMR[[#This Row],[B.03.1 - Parque de Coches Motores Motrices Remolcados]:[B.03.3 - Parque de Coches Motores Motrices Cabina]])</f>
        <v>4</v>
      </c>
      <c r="AX233" s="1">
        <v>29</v>
      </c>
      <c r="AY233" s="1">
        <v>4</v>
      </c>
      <c r="AZ233" s="1">
        <v>0</v>
      </c>
      <c r="BA233" s="1">
        <v>14</v>
      </c>
      <c r="BB233" s="1">
        <v>0</v>
      </c>
      <c r="BC233" s="1">
        <f t="shared" si="31"/>
        <v>47</v>
      </c>
      <c r="BD233" s="1">
        <v>0</v>
      </c>
      <c r="BE233" s="1">
        <v>5</v>
      </c>
      <c r="BF233" s="16">
        <v>1676</v>
      </c>
    </row>
    <row r="234" spans="1:58">
      <c r="A234" s="1">
        <v>2012</v>
      </c>
      <c r="B234" s="1" t="s">
        <v>119</v>
      </c>
      <c r="C234" s="12">
        <v>54.8</v>
      </c>
      <c r="D234" s="12">
        <v>77.59</v>
      </c>
      <c r="E234" s="12">
        <v>0</v>
      </c>
      <c r="F234" s="12">
        <v>52.57</v>
      </c>
      <c r="G234" s="12">
        <f t="shared" si="24"/>
        <v>184.95999999999998</v>
      </c>
      <c r="H234" s="12">
        <f>+MIT_InfraMR[[#This Row],[Total Líneas de Explotación ]]</f>
        <v>184.95999999999998</v>
      </c>
      <c r="I234" s="12">
        <v>196.96800000000002</v>
      </c>
      <c r="J234" s="12">
        <v>209.97</v>
      </c>
      <c r="K234" s="12">
        <v>12.2</v>
      </c>
      <c r="L234" s="12">
        <v>116.54</v>
      </c>
      <c r="M234" s="12">
        <v>8</v>
      </c>
      <c r="N234" s="12">
        <f>+MIT_InfraMR[[#This Row],[A.03.1 -  Longitud de Vías de Explotación No Electrificadas Troncales y Ramales (vía principal) (km)]]+MIT_InfraMR[[#This Row],[A.04.1 -  Longitud de Vías de Explotación Electrificadas Troncales y Ramales (vía principal) (km)]]</f>
        <v>326.51</v>
      </c>
      <c r="O234" s="12">
        <f>+MIT_InfraMR[[#This Row],[Total Vías (excluido Auxiliares)]]</f>
        <v>326.51</v>
      </c>
      <c r="P234" s="1">
        <v>40</v>
      </c>
      <c r="Q234" s="1">
        <v>15</v>
      </c>
      <c r="R234" s="1">
        <v>1</v>
      </c>
      <c r="S234" s="1">
        <f t="shared" si="25"/>
        <v>56</v>
      </c>
      <c r="T234" s="1">
        <v>36</v>
      </c>
      <c r="U234" s="1">
        <v>78</v>
      </c>
      <c r="V234" s="1">
        <v>0</v>
      </c>
      <c r="W234" s="1">
        <v>15</v>
      </c>
      <c r="X234" s="1">
        <v>2</v>
      </c>
      <c r="Y234" s="1">
        <f t="shared" si="26"/>
        <v>131</v>
      </c>
      <c r="Z234" s="1">
        <v>41</v>
      </c>
      <c r="AA234" s="1">
        <v>18</v>
      </c>
      <c r="AB234" s="1">
        <f>+MIT_InfraMR[[#This Row],[Total Pasos Vehiculares a Nivel]]</f>
        <v>131</v>
      </c>
      <c r="AC234" s="1">
        <f t="shared" si="27"/>
        <v>190</v>
      </c>
      <c r="AD234" s="1">
        <v>10</v>
      </c>
      <c r="AE234" s="1">
        <v>21</v>
      </c>
      <c r="AF234" s="1">
        <v>107</v>
      </c>
      <c r="AG234" s="1">
        <f t="shared" si="28"/>
        <v>138</v>
      </c>
      <c r="AH234" s="12">
        <v>46</v>
      </c>
      <c r="AI234" s="12">
        <v>0</v>
      </c>
      <c r="AJ234" s="12">
        <v>133</v>
      </c>
      <c r="AK234" s="12">
        <f t="shared" si="29"/>
        <v>179</v>
      </c>
      <c r="AL234" s="1">
        <v>0</v>
      </c>
      <c r="AM234" s="1">
        <v>18</v>
      </c>
      <c r="AN234" s="1">
        <v>0</v>
      </c>
      <c r="AO234" s="1">
        <f t="shared" si="30"/>
        <v>18</v>
      </c>
      <c r="AP234" s="1">
        <v>285</v>
      </c>
      <c r="AQ234" s="1">
        <v>60</v>
      </c>
      <c r="AR234" s="1">
        <v>0</v>
      </c>
      <c r="AS234" s="1">
        <f>+SUM(MIT_InfraMR[[#This Row],[B.02.1 - Parque de Coches Eléctricos Motrices]:[B.02.3 - Parque de Coches Eléctricos Motrices Tipo R]])</f>
        <v>345</v>
      </c>
      <c r="AT234" s="1">
        <v>0</v>
      </c>
      <c r="AU234" s="1">
        <v>2</v>
      </c>
      <c r="AV234" s="1">
        <v>2</v>
      </c>
      <c r="AW234" s="1">
        <f>+SUM(MIT_InfraMR[[#This Row],[B.03.1 - Parque de Coches Motores Motrices Remolcados]:[B.03.3 - Parque de Coches Motores Motrices Cabina]])</f>
        <v>4</v>
      </c>
      <c r="AX234" s="1">
        <v>29</v>
      </c>
      <c r="AY234" s="1">
        <v>4</v>
      </c>
      <c r="AZ234" s="1">
        <v>0</v>
      </c>
      <c r="BA234" s="1">
        <v>14</v>
      </c>
      <c r="BB234" s="1">
        <v>0</v>
      </c>
      <c r="BC234" s="1">
        <f t="shared" si="31"/>
        <v>47</v>
      </c>
      <c r="BD234" s="1">
        <v>0</v>
      </c>
      <c r="BE234" s="1">
        <v>5</v>
      </c>
      <c r="BF234" s="16">
        <v>1676</v>
      </c>
    </row>
    <row r="235" spans="1:58">
      <c r="A235" s="1">
        <v>2012</v>
      </c>
      <c r="B235" s="1" t="s">
        <v>120</v>
      </c>
      <c r="C235" s="12">
        <v>54.8</v>
      </c>
      <c r="D235" s="12">
        <v>77.59</v>
      </c>
      <c r="E235" s="12">
        <v>0</v>
      </c>
      <c r="F235" s="12">
        <v>52.57</v>
      </c>
      <c r="G235" s="12">
        <f t="shared" si="24"/>
        <v>184.95999999999998</v>
      </c>
      <c r="H235" s="12">
        <f>+MIT_InfraMR[[#This Row],[Total Líneas de Explotación ]]</f>
        <v>184.95999999999998</v>
      </c>
      <c r="I235" s="12">
        <v>196.96800000000002</v>
      </c>
      <c r="J235" s="12">
        <v>209.97</v>
      </c>
      <c r="K235" s="12">
        <v>12.2</v>
      </c>
      <c r="L235" s="12">
        <v>116.54</v>
      </c>
      <c r="M235" s="12">
        <v>8</v>
      </c>
      <c r="N235" s="12">
        <f>+MIT_InfraMR[[#This Row],[A.03.1 -  Longitud de Vías de Explotación No Electrificadas Troncales y Ramales (vía principal) (km)]]+MIT_InfraMR[[#This Row],[A.04.1 -  Longitud de Vías de Explotación Electrificadas Troncales y Ramales (vía principal) (km)]]</f>
        <v>326.51</v>
      </c>
      <c r="O235" s="12">
        <f>+MIT_InfraMR[[#This Row],[Total Vías (excluido Auxiliares)]]</f>
        <v>326.51</v>
      </c>
      <c r="P235" s="1">
        <v>40</v>
      </c>
      <c r="Q235" s="1">
        <v>15</v>
      </c>
      <c r="R235" s="1">
        <v>1</v>
      </c>
      <c r="S235" s="1">
        <f t="shared" si="25"/>
        <v>56</v>
      </c>
      <c r="T235" s="1">
        <v>36</v>
      </c>
      <c r="U235" s="1">
        <v>78</v>
      </c>
      <c r="V235" s="1">
        <v>0</v>
      </c>
      <c r="W235" s="1">
        <v>15</v>
      </c>
      <c r="X235" s="1">
        <v>2</v>
      </c>
      <c r="Y235" s="1">
        <f t="shared" si="26"/>
        <v>131</v>
      </c>
      <c r="Z235" s="1">
        <v>41</v>
      </c>
      <c r="AA235" s="1">
        <v>18</v>
      </c>
      <c r="AB235" s="1">
        <f>+MIT_InfraMR[[#This Row],[Total Pasos Vehiculares a Nivel]]</f>
        <v>131</v>
      </c>
      <c r="AC235" s="1">
        <f t="shared" si="27"/>
        <v>190</v>
      </c>
      <c r="AD235" s="1">
        <v>10</v>
      </c>
      <c r="AE235" s="1">
        <v>21</v>
      </c>
      <c r="AF235" s="1">
        <v>107</v>
      </c>
      <c r="AG235" s="1">
        <f t="shared" si="28"/>
        <v>138</v>
      </c>
      <c r="AH235" s="12">
        <v>46</v>
      </c>
      <c r="AI235" s="12">
        <v>0</v>
      </c>
      <c r="AJ235" s="12">
        <v>133</v>
      </c>
      <c r="AK235" s="12">
        <f t="shared" si="29"/>
        <v>179</v>
      </c>
      <c r="AL235" s="1">
        <v>0</v>
      </c>
      <c r="AM235" s="1">
        <v>18</v>
      </c>
      <c r="AN235" s="1">
        <v>0</v>
      </c>
      <c r="AO235" s="1">
        <f t="shared" si="30"/>
        <v>18</v>
      </c>
      <c r="AP235" s="1">
        <v>285</v>
      </c>
      <c r="AQ235" s="1">
        <v>60</v>
      </c>
      <c r="AR235" s="1">
        <v>0</v>
      </c>
      <c r="AS235" s="1">
        <f>+SUM(MIT_InfraMR[[#This Row],[B.02.1 - Parque de Coches Eléctricos Motrices]:[B.02.3 - Parque de Coches Eléctricos Motrices Tipo R]])</f>
        <v>345</v>
      </c>
      <c r="AT235" s="1">
        <v>0</v>
      </c>
      <c r="AU235" s="1">
        <v>2</v>
      </c>
      <c r="AV235" s="1">
        <v>2</v>
      </c>
      <c r="AW235" s="1">
        <f>+SUM(MIT_InfraMR[[#This Row],[B.03.1 - Parque de Coches Motores Motrices Remolcados]:[B.03.3 - Parque de Coches Motores Motrices Cabina]])</f>
        <v>4</v>
      </c>
      <c r="AX235" s="1">
        <v>29</v>
      </c>
      <c r="AY235" s="1">
        <v>4</v>
      </c>
      <c r="AZ235" s="1">
        <v>0</v>
      </c>
      <c r="BA235" s="1">
        <v>14</v>
      </c>
      <c r="BB235" s="1">
        <v>0</v>
      </c>
      <c r="BC235" s="1">
        <f t="shared" si="31"/>
        <v>47</v>
      </c>
      <c r="BD235" s="1">
        <v>0</v>
      </c>
      <c r="BE235" s="1">
        <v>5</v>
      </c>
      <c r="BF235" s="16">
        <v>1676</v>
      </c>
    </row>
    <row r="236" spans="1:58">
      <c r="A236" s="1">
        <v>2012</v>
      </c>
      <c r="B236" s="1" t="s">
        <v>121</v>
      </c>
      <c r="C236" s="12">
        <v>54.8</v>
      </c>
      <c r="D236" s="12">
        <v>77.59</v>
      </c>
      <c r="E236" s="12">
        <v>0</v>
      </c>
      <c r="F236" s="12">
        <v>52.57</v>
      </c>
      <c r="G236" s="12">
        <f t="shared" si="24"/>
        <v>184.95999999999998</v>
      </c>
      <c r="H236" s="12">
        <f>+MIT_InfraMR[[#This Row],[Total Líneas de Explotación ]]</f>
        <v>184.95999999999998</v>
      </c>
      <c r="I236" s="12">
        <v>196.96800000000002</v>
      </c>
      <c r="J236" s="12">
        <v>209.97</v>
      </c>
      <c r="K236" s="12">
        <v>12.2</v>
      </c>
      <c r="L236" s="12">
        <v>116.54</v>
      </c>
      <c r="M236" s="12">
        <v>8</v>
      </c>
      <c r="N236" s="12">
        <f>+MIT_InfraMR[[#This Row],[A.03.1 -  Longitud de Vías de Explotación No Electrificadas Troncales y Ramales (vía principal) (km)]]+MIT_InfraMR[[#This Row],[A.04.1 -  Longitud de Vías de Explotación Electrificadas Troncales y Ramales (vía principal) (km)]]</f>
        <v>326.51</v>
      </c>
      <c r="O236" s="12">
        <f>+MIT_InfraMR[[#This Row],[Total Vías (excluido Auxiliares)]]</f>
        <v>326.51</v>
      </c>
      <c r="P236" s="1">
        <v>40</v>
      </c>
      <c r="Q236" s="1">
        <v>15</v>
      </c>
      <c r="R236" s="1">
        <v>1</v>
      </c>
      <c r="S236" s="1">
        <f t="shared" si="25"/>
        <v>56</v>
      </c>
      <c r="T236" s="1">
        <v>36</v>
      </c>
      <c r="U236" s="1">
        <v>78</v>
      </c>
      <c r="V236" s="1">
        <v>0</v>
      </c>
      <c r="W236" s="1">
        <v>15</v>
      </c>
      <c r="X236" s="1">
        <v>2</v>
      </c>
      <c r="Y236" s="1">
        <f t="shared" si="26"/>
        <v>131</v>
      </c>
      <c r="Z236" s="1">
        <v>41</v>
      </c>
      <c r="AA236" s="1">
        <v>18</v>
      </c>
      <c r="AB236" s="1">
        <f>+MIT_InfraMR[[#This Row],[Total Pasos Vehiculares a Nivel]]</f>
        <v>131</v>
      </c>
      <c r="AC236" s="1">
        <f t="shared" si="27"/>
        <v>190</v>
      </c>
      <c r="AD236" s="1">
        <v>10</v>
      </c>
      <c r="AE236" s="1">
        <v>21</v>
      </c>
      <c r="AF236" s="1">
        <v>107</v>
      </c>
      <c r="AG236" s="1">
        <f t="shared" si="28"/>
        <v>138</v>
      </c>
      <c r="AH236" s="12">
        <v>46</v>
      </c>
      <c r="AI236" s="12">
        <v>0</v>
      </c>
      <c r="AJ236" s="12">
        <v>133</v>
      </c>
      <c r="AK236" s="12">
        <f t="shared" si="29"/>
        <v>179</v>
      </c>
      <c r="AL236" s="1">
        <v>0</v>
      </c>
      <c r="AM236" s="1">
        <v>18</v>
      </c>
      <c r="AN236" s="1">
        <v>0</v>
      </c>
      <c r="AO236" s="1">
        <f t="shared" si="30"/>
        <v>18</v>
      </c>
      <c r="AP236" s="1">
        <v>285</v>
      </c>
      <c r="AQ236" s="1">
        <v>60</v>
      </c>
      <c r="AR236" s="1">
        <v>0</v>
      </c>
      <c r="AS236" s="1">
        <f>+SUM(MIT_InfraMR[[#This Row],[B.02.1 - Parque de Coches Eléctricos Motrices]:[B.02.3 - Parque de Coches Eléctricos Motrices Tipo R]])</f>
        <v>345</v>
      </c>
      <c r="AT236" s="1">
        <v>0</v>
      </c>
      <c r="AU236" s="1">
        <v>2</v>
      </c>
      <c r="AV236" s="1">
        <v>2</v>
      </c>
      <c r="AW236" s="1">
        <f>+SUM(MIT_InfraMR[[#This Row],[B.03.1 - Parque de Coches Motores Motrices Remolcados]:[B.03.3 - Parque de Coches Motores Motrices Cabina]])</f>
        <v>4</v>
      </c>
      <c r="AX236" s="1">
        <v>29</v>
      </c>
      <c r="AY236" s="1">
        <v>4</v>
      </c>
      <c r="AZ236" s="1">
        <v>0</v>
      </c>
      <c r="BA236" s="1">
        <v>14</v>
      </c>
      <c r="BB236" s="1">
        <v>0</v>
      </c>
      <c r="BC236" s="1">
        <f t="shared" si="31"/>
        <v>47</v>
      </c>
      <c r="BD236" s="1">
        <v>0</v>
      </c>
      <c r="BE236" s="1">
        <v>5</v>
      </c>
      <c r="BF236" s="16">
        <v>1676</v>
      </c>
    </row>
    <row r="237" spans="1:58">
      <c r="A237" s="1">
        <v>2012</v>
      </c>
      <c r="B237" s="1" t="s">
        <v>122</v>
      </c>
      <c r="C237" s="12">
        <v>54.8</v>
      </c>
      <c r="D237" s="12">
        <v>77.59</v>
      </c>
      <c r="E237" s="12">
        <v>0</v>
      </c>
      <c r="F237" s="12">
        <v>52.57</v>
      </c>
      <c r="G237" s="12">
        <f t="shared" si="24"/>
        <v>184.95999999999998</v>
      </c>
      <c r="H237" s="12">
        <f>+MIT_InfraMR[[#This Row],[Total Líneas de Explotación ]]</f>
        <v>184.95999999999998</v>
      </c>
      <c r="I237" s="12">
        <v>196.96800000000002</v>
      </c>
      <c r="J237" s="12">
        <v>209.97</v>
      </c>
      <c r="K237" s="12">
        <v>12.2</v>
      </c>
      <c r="L237" s="12">
        <v>116.54</v>
      </c>
      <c r="M237" s="12">
        <v>8</v>
      </c>
      <c r="N237" s="12">
        <f>+MIT_InfraMR[[#This Row],[A.03.1 -  Longitud de Vías de Explotación No Electrificadas Troncales y Ramales (vía principal) (km)]]+MIT_InfraMR[[#This Row],[A.04.1 -  Longitud de Vías de Explotación Electrificadas Troncales y Ramales (vía principal) (km)]]</f>
        <v>326.51</v>
      </c>
      <c r="O237" s="12">
        <f>+MIT_InfraMR[[#This Row],[Total Vías (excluido Auxiliares)]]</f>
        <v>326.51</v>
      </c>
      <c r="P237" s="1">
        <v>40</v>
      </c>
      <c r="Q237" s="1">
        <v>15</v>
      </c>
      <c r="R237" s="1">
        <v>1</v>
      </c>
      <c r="S237" s="1">
        <f t="shared" si="25"/>
        <v>56</v>
      </c>
      <c r="T237" s="1">
        <v>36</v>
      </c>
      <c r="U237" s="1">
        <v>78</v>
      </c>
      <c r="V237" s="1">
        <v>0</v>
      </c>
      <c r="W237" s="1">
        <v>15</v>
      </c>
      <c r="X237" s="1">
        <v>2</v>
      </c>
      <c r="Y237" s="1">
        <f t="shared" si="26"/>
        <v>131</v>
      </c>
      <c r="Z237" s="1">
        <v>41</v>
      </c>
      <c r="AA237" s="1">
        <v>18</v>
      </c>
      <c r="AB237" s="1">
        <f>+MIT_InfraMR[[#This Row],[Total Pasos Vehiculares a Nivel]]</f>
        <v>131</v>
      </c>
      <c r="AC237" s="1">
        <f t="shared" si="27"/>
        <v>190</v>
      </c>
      <c r="AD237" s="1">
        <v>10</v>
      </c>
      <c r="AE237" s="1">
        <v>21</v>
      </c>
      <c r="AF237" s="1">
        <v>107</v>
      </c>
      <c r="AG237" s="1">
        <f t="shared" si="28"/>
        <v>138</v>
      </c>
      <c r="AH237" s="12">
        <v>46</v>
      </c>
      <c r="AI237" s="12">
        <v>0</v>
      </c>
      <c r="AJ237" s="12">
        <v>133</v>
      </c>
      <c r="AK237" s="12">
        <f t="shared" si="29"/>
        <v>179</v>
      </c>
      <c r="AL237" s="1">
        <v>0</v>
      </c>
      <c r="AM237" s="1">
        <v>18</v>
      </c>
      <c r="AN237" s="1">
        <v>0</v>
      </c>
      <c r="AO237" s="1">
        <f t="shared" si="30"/>
        <v>18</v>
      </c>
      <c r="AP237" s="1">
        <v>285</v>
      </c>
      <c r="AQ237" s="1">
        <v>60</v>
      </c>
      <c r="AR237" s="1">
        <v>0</v>
      </c>
      <c r="AS237" s="1">
        <f>+SUM(MIT_InfraMR[[#This Row],[B.02.1 - Parque de Coches Eléctricos Motrices]:[B.02.3 - Parque de Coches Eléctricos Motrices Tipo R]])</f>
        <v>345</v>
      </c>
      <c r="AT237" s="1">
        <v>0</v>
      </c>
      <c r="AU237" s="1">
        <v>2</v>
      </c>
      <c r="AV237" s="1">
        <v>2</v>
      </c>
      <c r="AW237" s="1">
        <f>+SUM(MIT_InfraMR[[#This Row],[B.03.1 - Parque de Coches Motores Motrices Remolcados]:[B.03.3 - Parque de Coches Motores Motrices Cabina]])</f>
        <v>4</v>
      </c>
      <c r="AX237" s="1">
        <v>29</v>
      </c>
      <c r="AY237" s="1">
        <v>4</v>
      </c>
      <c r="AZ237" s="1">
        <v>0</v>
      </c>
      <c r="BA237" s="1">
        <v>14</v>
      </c>
      <c r="BB237" s="1">
        <v>0</v>
      </c>
      <c r="BC237" s="1">
        <f t="shared" si="31"/>
        <v>47</v>
      </c>
      <c r="BD237" s="1">
        <v>0</v>
      </c>
      <c r="BE237" s="1">
        <v>5</v>
      </c>
      <c r="BF237" s="16">
        <v>1676</v>
      </c>
    </row>
    <row r="238" spans="1:58">
      <c r="A238" s="1">
        <v>2012</v>
      </c>
      <c r="B238" s="1" t="s">
        <v>123</v>
      </c>
      <c r="C238" s="12">
        <v>54.8</v>
      </c>
      <c r="D238" s="12">
        <v>77.59</v>
      </c>
      <c r="E238" s="12">
        <v>0</v>
      </c>
      <c r="F238" s="12">
        <v>52.57</v>
      </c>
      <c r="G238" s="12">
        <f t="shared" si="24"/>
        <v>184.95999999999998</v>
      </c>
      <c r="H238" s="12">
        <f>+MIT_InfraMR[[#This Row],[Total Líneas de Explotación ]]</f>
        <v>184.95999999999998</v>
      </c>
      <c r="I238" s="12">
        <v>196.96800000000002</v>
      </c>
      <c r="J238" s="12">
        <v>209.97</v>
      </c>
      <c r="K238" s="12">
        <v>12.2</v>
      </c>
      <c r="L238" s="12">
        <v>116.54</v>
      </c>
      <c r="M238" s="12">
        <v>8</v>
      </c>
      <c r="N238" s="12">
        <f>+MIT_InfraMR[[#This Row],[A.03.1 -  Longitud de Vías de Explotación No Electrificadas Troncales y Ramales (vía principal) (km)]]+MIT_InfraMR[[#This Row],[A.04.1 -  Longitud de Vías de Explotación Electrificadas Troncales y Ramales (vía principal) (km)]]</f>
        <v>326.51</v>
      </c>
      <c r="O238" s="12">
        <f>+MIT_InfraMR[[#This Row],[Total Vías (excluido Auxiliares)]]</f>
        <v>326.51</v>
      </c>
      <c r="P238" s="1">
        <v>40</v>
      </c>
      <c r="Q238" s="1">
        <v>15</v>
      </c>
      <c r="R238" s="1">
        <v>1</v>
      </c>
      <c r="S238" s="1">
        <f t="shared" si="25"/>
        <v>56</v>
      </c>
      <c r="T238" s="1">
        <v>36</v>
      </c>
      <c r="U238" s="1">
        <v>78</v>
      </c>
      <c r="V238" s="1">
        <v>0</v>
      </c>
      <c r="W238" s="1">
        <v>15</v>
      </c>
      <c r="X238" s="1">
        <v>2</v>
      </c>
      <c r="Y238" s="1">
        <f t="shared" si="26"/>
        <v>131</v>
      </c>
      <c r="Z238" s="1">
        <v>41</v>
      </c>
      <c r="AA238" s="1">
        <v>18</v>
      </c>
      <c r="AB238" s="1">
        <f>+MIT_InfraMR[[#This Row],[Total Pasos Vehiculares a Nivel]]</f>
        <v>131</v>
      </c>
      <c r="AC238" s="1">
        <f t="shared" si="27"/>
        <v>190</v>
      </c>
      <c r="AD238" s="1">
        <v>10</v>
      </c>
      <c r="AE238" s="1">
        <v>21</v>
      </c>
      <c r="AF238" s="1">
        <v>107</v>
      </c>
      <c r="AG238" s="1">
        <f t="shared" si="28"/>
        <v>138</v>
      </c>
      <c r="AH238" s="12">
        <v>46</v>
      </c>
      <c r="AI238" s="12">
        <v>0</v>
      </c>
      <c r="AJ238" s="12">
        <v>133</v>
      </c>
      <c r="AK238" s="12">
        <f t="shared" si="29"/>
        <v>179</v>
      </c>
      <c r="AL238" s="1">
        <v>0</v>
      </c>
      <c r="AM238" s="1">
        <v>18</v>
      </c>
      <c r="AN238" s="1">
        <v>0</v>
      </c>
      <c r="AO238" s="1">
        <f t="shared" si="30"/>
        <v>18</v>
      </c>
      <c r="AP238" s="1">
        <v>285</v>
      </c>
      <c r="AQ238" s="1">
        <v>60</v>
      </c>
      <c r="AR238" s="1">
        <v>0</v>
      </c>
      <c r="AS238" s="1">
        <f>+SUM(MIT_InfraMR[[#This Row],[B.02.1 - Parque de Coches Eléctricos Motrices]:[B.02.3 - Parque de Coches Eléctricos Motrices Tipo R]])</f>
        <v>345</v>
      </c>
      <c r="AT238" s="1">
        <v>0</v>
      </c>
      <c r="AU238" s="1">
        <v>2</v>
      </c>
      <c r="AV238" s="1">
        <v>2</v>
      </c>
      <c r="AW238" s="1">
        <f>+SUM(MIT_InfraMR[[#This Row],[B.03.1 - Parque de Coches Motores Motrices Remolcados]:[B.03.3 - Parque de Coches Motores Motrices Cabina]])</f>
        <v>4</v>
      </c>
      <c r="AX238" s="1">
        <v>29</v>
      </c>
      <c r="AY238" s="1">
        <v>4</v>
      </c>
      <c r="AZ238" s="1">
        <v>0</v>
      </c>
      <c r="BA238" s="1">
        <v>14</v>
      </c>
      <c r="BB238" s="1">
        <v>0</v>
      </c>
      <c r="BC238" s="1">
        <f t="shared" si="31"/>
        <v>47</v>
      </c>
      <c r="BD238" s="1">
        <v>0</v>
      </c>
      <c r="BE238" s="1">
        <v>5</v>
      </c>
      <c r="BF238" s="16">
        <v>1676</v>
      </c>
    </row>
    <row r="239" spans="1:58">
      <c r="A239" s="1">
        <v>2012</v>
      </c>
      <c r="B239" s="1" t="s">
        <v>124</v>
      </c>
      <c r="C239" s="12">
        <v>54.8</v>
      </c>
      <c r="D239" s="12">
        <v>77.59</v>
      </c>
      <c r="E239" s="12">
        <v>0</v>
      </c>
      <c r="F239" s="12">
        <v>52.57</v>
      </c>
      <c r="G239" s="12">
        <f t="shared" si="24"/>
        <v>184.95999999999998</v>
      </c>
      <c r="H239" s="12">
        <f>+MIT_InfraMR[[#This Row],[Total Líneas de Explotación ]]</f>
        <v>184.95999999999998</v>
      </c>
      <c r="I239" s="12">
        <v>196.96800000000002</v>
      </c>
      <c r="J239" s="12">
        <v>209.97</v>
      </c>
      <c r="K239" s="12">
        <v>12.2</v>
      </c>
      <c r="L239" s="12">
        <v>116.54</v>
      </c>
      <c r="M239" s="12">
        <v>8</v>
      </c>
      <c r="N239" s="12">
        <f>+MIT_InfraMR[[#This Row],[A.03.1 -  Longitud de Vías de Explotación No Electrificadas Troncales y Ramales (vía principal) (km)]]+MIT_InfraMR[[#This Row],[A.04.1 -  Longitud de Vías de Explotación Electrificadas Troncales y Ramales (vía principal) (km)]]</f>
        <v>326.51</v>
      </c>
      <c r="O239" s="12">
        <f>+MIT_InfraMR[[#This Row],[Total Vías (excluido Auxiliares)]]</f>
        <v>326.51</v>
      </c>
      <c r="P239" s="1">
        <v>40</v>
      </c>
      <c r="Q239" s="1">
        <v>15</v>
      </c>
      <c r="R239" s="1">
        <v>1</v>
      </c>
      <c r="S239" s="1">
        <f t="shared" si="25"/>
        <v>56</v>
      </c>
      <c r="T239" s="1">
        <v>36</v>
      </c>
      <c r="U239" s="1">
        <v>78</v>
      </c>
      <c r="V239" s="1">
        <v>0</v>
      </c>
      <c r="W239" s="1">
        <v>15</v>
      </c>
      <c r="X239" s="1">
        <v>2</v>
      </c>
      <c r="Y239" s="1">
        <f t="shared" si="26"/>
        <v>131</v>
      </c>
      <c r="Z239" s="1">
        <v>41</v>
      </c>
      <c r="AA239" s="1">
        <v>18</v>
      </c>
      <c r="AB239" s="1">
        <f>+MIT_InfraMR[[#This Row],[Total Pasos Vehiculares a Nivel]]</f>
        <v>131</v>
      </c>
      <c r="AC239" s="1">
        <f t="shared" si="27"/>
        <v>190</v>
      </c>
      <c r="AD239" s="1">
        <v>10</v>
      </c>
      <c r="AE239" s="1">
        <v>21</v>
      </c>
      <c r="AF239" s="1">
        <v>107</v>
      </c>
      <c r="AG239" s="1">
        <f t="shared" si="28"/>
        <v>138</v>
      </c>
      <c r="AH239" s="12">
        <v>46</v>
      </c>
      <c r="AI239" s="12">
        <v>0</v>
      </c>
      <c r="AJ239" s="12">
        <v>133</v>
      </c>
      <c r="AK239" s="12">
        <f t="shared" si="29"/>
        <v>179</v>
      </c>
      <c r="AL239" s="1">
        <v>0</v>
      </c>
      <c r="AM239" s="1">
        <v>18</v>
      </c>
      <c r="AN239" s="1">
        <v>0</v>
      </c>
      <c r="AO239" s="1">
        <f t="shared" si="30"/>
        <v>18</v>
      </c>
      <c r="AP239" s="1">
        <v>285</v>
      </c>
      <c r="AQ239" s="1">
        <v>60</v>
      </c>
      <c r="AR239" s="1">
        <v>0</v>
      </c>
      <c r="AS239" s="1">
        <f>+SUM(MIT_InfraMR[[#This Row],[B.02.1 - Parque de Coches Eléctricos Motrices]:[B.02.3 - Parque de Coches Eléctricos Motrices Tipo R]])</f>
        <v>345</v>
      </c>
      <c r="AT239" s="1">
        <v>0</v>
      </c>
      <c r="AU239" s="1">
        <v>2</v>
      </c>
      <c r="AV239" s="1">
        <v>2</v>
      </c>
      <c r="AW239" s="1">
        <f>+SUM(MIT_InfraMR[[#This Row],[B.03.1 - Parque de Coches Motores Motrices Remolcados]:[B.03.3 - Parque de Coches Motores Motrices Cabina]])</f>
        <v>4</v>
      </c>
      <c r="AX239" s="1">
        <v>29</v>
      </c>
      <c r="AY239" s="1">
        <v>4</v>
      </c>
      <c r="AZ239" s="1">
        <v>0</v>
      </c>
      <c r="BA239" s="1">
        <v>14</v>
      </c>
      <c r="BB239" s="1">
        <v>0</v>
      </c>
      <c r="BC239" s="1">
        <f t="shared" si="31"/>
        <v>47</v>
      </c>
      <c r="BD239" s="1">
        <v>0</v>
      </c>
      <c r="BE239" s="1">
        <v>5</v>
      </c>
      <c r="BF239" s="16">
        <v>1676</v>
      </c>
    </row>
    <row r="240" spans="1:58">
      <c r="A240" s="1">
        <v>2012</v>
      </c>
      <c r="B240" s="1" t="s">
        <v>125</v>
      </c>
      <c r="C240" s="12">
        <v>54.8</v>
      </c>
      <c r="D240" s="12">
        <v>77.59</v>
      </c>
      <c r="E240" s="12">
        <v>0</v>
      </c>
      <c r="F240" s="12">
        <v>52.57</v>
      </c>
      <c r="G240" s="12">
        <f t="shared" si="24"/>
        <v>184.95999999999998</v>
      </c>
      <c r="H240" s="12">
        <f>+MIT_InfraMR[[#This Row],[Total Líneas de Explotación ]]</f>
        <v>184.95999999999998</v>
      </c>
      <c r="I240" s="12">
        <v>196.96800000000002</v>
      </c>
      <c r="J240" s="12">
        <v>209.97</v>
      </c>
      <c r="K240" s="12">
        <v>12.2</v>
      </c>
      <c r="L240" s="12">
        <v>116.54</v>
      </c>
      <c r="M240" s="12">
        <v>8</v>
      </c>
      <c r="N240" s="12">
        <f>+MIT_InfraMR[[#This Row],[A.03.1 -  Longitud de Vías de Explotación No Electrificadas Troncales y Ramales (vía principal) (km)]]+MIT_InfraMR[[#This Row],[A.04.1 -  Longitud de Vías de Explotación Electrificadas Troncales y Ramales (vía principal) (km)]]</f>
        <v>326.51</v>
      </c>
      <c r="O240" s="12">
        <f>+MIT_InfraMR[[#This Row],[Total Vías (excluido Auxiliares)]]</f>
        <v>326.51</v>
      </c>
      <c r="P240" s="1">
        <v>40</v>
      </c>
      <c r="Q240" s="1">
        <v>15</v>
      </c>
      <c r="R240" s="1">
        <v>1</v>
      </c>
      <c r="S240" s="1">
        <f t="shared" si="25"/>
        <v>56</v>
      </c>
      <c r="T240" s="1">
        <v>36</v>
      </c>
      <c r="U240" s="1">
        <v>78</v>
      </c>
      <c r="V240" s="1">
        <v>0</v>
      </c>
      <c r="W240" s="1">
        <v>15</v>
      </c>
      <c r="X240" s="1">
        <v>2</v>
      </c>
      <c r="Y240" s="1">
        <f t="shared" si="26"/>
        <v>131</v>
      </c>
      <c r="Z240" s="1">
        <v>41</v>
      </c>
      <c r="AA240" s="1">
        <v>18</v>
      </c>
      <c r="AB240" s="1">
        <f>+MIT_InfraMR[[#This Row],[Total Pasos Vehiculares a Nivel]]</f>
        <v>131</v>
      </c>
      <c r="AC240" s="1">
        <f t="shared" si="27"/>
        <v>190</v>
      </c>
      <c r="AD240" s="1">
        <v>10</v>
      </c>
      <c r="AE240" s="1">
        <v>21</v>
      </c>
      <c r="AF240" s="1">
        <v>107</v>
      </c>
      <c r="AG240" s="1">
        <f t="shared" si="28"/>
        <v>138</v>
      </c>
      <c r="AH240" s="12">
        <v>46</v>
      </c>
      <c r="AI240" s="12">
        <v>0</v>
      </c>
      <c r="AJ240" s="12">
        <v>133</v>
      </c>
      <c r="AK240" s="12">
        <f t="shared" si="29"/>
        <v>179</v>
      </c>
      <c r="AL240" s="1">
        <v>0</v>
      </c>
      <c r="AM240" s="1">
        <v>18</v>
      </c>
      <c r="AN240" s="1">
        <v>0</v>
      </c>
      <c r="AO240" s="1">
        <f t="shared" si="30"/>
        <v>18</v>
      </c>
      <c r="AP240" s="1">
        <v>285</v>
      </c>
      <c r="AQ240" s="1">
        <v>60</v>
      </c>
      <c r="AR240" s="1">
        <v>0</v>
      </c>
      <c r="AS240" s="1">
        <f>+SUM(MIT_InfraMR[[#This Row],[B.02.1 - Parque de Coches Eléctricos Motrices]:[B.02.3 - Parque de Coches Eléctricos Motrices Tipo R]])</f>
        <v>345</v>
      </c>
      <c r="AT240" s="1">
        <v>0</v>
      </c>
      <c r="AU240" s="1">
        <v>2</v>
      </c>
      <c r="AV240" s="1">
        <v>2</v>
      </c>
      <c r="AW240" s="1">
        <f>+SUM(MIT_InfraMR[[#This Row],[B.03.1 - Parque de Coches Motores Motrices Remolcados]:[B.03.3 - Parque de Coches Motores Motrices Cabina]])</f>
        <v>4</v>
      </c>
      <c r="AX240" s="1">
        <v>29</v>
      </c>
      <c r="AY240" s="1">
        <v>4</v>
      </c>
      <c r="AZ240" s="1">
        <v>0</v>
      </c>
      <c r="BA240" s="1">
        <v>14</v>
      </c>
      <c r="BB240" s="1">
        <v>0</v>
      </c>
      <c r="BC240" s="1">
        <f t="shared" si="31"/>
        <v>47</v>
      </c>
      <c r="BD240" s="1">
        <v>0</v>
      </c>
      <c r="BE240" s="1">
        <v>5</v>
      </c>
      <c r="BF240" s="16">
        <v>1676</v>
      </c>
    </row>
    <row r="241" spans="1:58">
      <c r="A241" s="1">
        <v>2012</v>
      </c>
      <c r="B241" s="1" t="s">
        <v>126</v>
      </c>
      <c r="C241" s="12">
        <v>54.8</v>
      </c>
      <c r="D241" s="12">
        <v>77.59</v>
      </c>
      <c r="E241" s="12">
        <v>0</v>
      </c>
      <c r="F241" s="12">
        <v>52.57</v>
      </c>
      <c r="G241" s="12">
        <f t="shared" si="24"/>
        <v>184.95999999999998</v>
      </c>
      <c r="H241" s="12">
        <f>+MIT_InfraMR[[#This Row],[Total Líneas de Explotación ]]</f>
        <v>184.95999999999998</v>
      </c>
      <c r="I241" s="12">
        <v>196.96800000000002</v>
      </c>
      <c r="J241" s="12">
        <v>209.97</v>
      </c>
      <c r="K241" s="12">
        <v>12.2</v>
      </c>
      <c r="L241" s="12">
        <v>116.54</v>
      </c>
      <c r="M241" s="12">
        <v>8</v>
      </c>
      <c r="N241" s="12">
        <f>+MIT_InfraMR[[#This Row],[A.03.1 -  Longitud de Vías de Explotación No Electrificadas Troncales y Ramales (vía principal) (km)]]+MIT_InfraMR[[#This Row],[A.04.1 -  Longitud de Vías de Explotación Electrificadas Troncales y Ramales (vía principal) (km)]]</f>
        <v>326.51</v>
      </c>
      <c r="O241" s="12">
        <f>+MIT_InfraMR[[#This Row],[Total Vías (excluido Auxiliares)]]</f>
        <v>326.51</v>
      </c>
      <c r="P241" s="1">
        <v>40</v>
      </c>
      <c r="Q241" s="1">
        <v>15</v>
      </c>
      <c r="R241" s="1">
        <v>1</v>
      </c>
      <c r="S241" s="1">
        <f t="shared" si="25"/>
        <v>56</v>
      </c>
      <c r="T241" s="1">
        <v>36</v>
      </c>
      <c r="U241" s="1">
        <v>78</v>
      </c>
      <c r="V241" s="1">
        <v>0</v>
      </c>
      <c r="W241" s="1">
        <v>15</v>
      </c>
      <c r="X241" s="1">
        <v>2</v>
      </c>
      <c r="Y241" s="1">
        <f t="shared" si="26"/>
        <v>131</v>
      </c>
      <c r="Z241" s="1">
        <v>41</v>
      </c>
      <c r="AA241" s="1">
        <v>18</v>
      </c>
      <c r="AB241" s="1">
        <f>+MIT_InfraMR[[#This Row],[Total Pasos Vehiculares a Nivel]]</f>
        <v>131</v>
      </c>
      <c r="AC241" s="1">
        <f t="shared" si="27"/>
        <v>190</v>
      </c>
      <c r="AD241" s="1">
        <v>10</v>
      </c>
      <c r="AE241" s="1">
        <v>21</v>
      </c>
      <c r="AF241" s="1">
        <v>107</v>
      </c>
      <c r="AG241" s="1">
        <f t="shared" si="28"/>
        <v>138</v>
      </c>
      <c r="AH241" s="12">
        <v>46</v>
      </c>
      <c r="AI241" s="12">
        <v>0</v>
      </c>
      <c r="AJ241" s="12">
        <v>133</v>
      </c>
      <c r="AK241" s="12">
        <f t="shared" si="29"/>
        <v>179</v>
      </c>
      <c r="AL241" s="1">
        <v>0</v>
      </c>
      <c r="AM241" s="1">
        <v>18</v>
      </c>
      <c r="AN241" s="1">
        <v>0</v>
      </c>
      <c r="AO241" s="1">
        <f t="shared" si="30"/>
        <v>18</v>
      </c>
      <c r="AP241" s="1">
        <v>285</v>
      </c>
      <c r="AQ241" s="1">
        <v>60</v>
      </c>
      <c r="AR241" s="1">
        <v>0</v>
      </c>
      <c r="AS241" s="1">
        <f>+SUM(MIT_InfraMR[[#This Row],[B.02.1 - Parque de Coches Eléctricos Motrices]:[B.02.3 - Parque de Coches Eléctricos Motrices Tipo R]])</f>
        <v>345</v>
      </c>
      <c r="AT241" s="1">
        <v>0</v>
      </c>
      <c r="AU241" s="1">
        <v>2</v>
      </c>
      <c r="AV241" s="1">
        <v>2</v>
      </c>
      <c r="AW241" s="1">
        <f>+SUM(MIT_InfraMR[[#This Row],[B.03.1 - Parque de Coches Motores Motrices Remolcados]:[B.03.3 - Parque de Coches Motores Motrices Cabina]])</f>
        <v>4</v>
      </c>
      <c r="AX241" s="1">
        <v>29</v>
      </c>
      <c r="AY241" s="1">
        <v>4</v>
      </c>
      <c r="AZ241" s="1">
        <v>0</v>
      </c>
      <c r="BA241" s="1">
        <v>14</v>
      </c>
      <c r="BB241" s="1">
        <v>0</v>
      </c>
      <c r="BC241" s="1">
        <f t="shared" si="31"/>
        <v>47</v>
      </c>
      <c r="BD241" s="1">
        <v>0</v>
      </c>
      <c r="BE241" s="1">
        <v>5</v>
      </c>
      <c r="BF241" s="16">
        <v>1676</v>
      </c>
    </row>
    <row r="242" spans="1:58">
      <c r="A242" s="1">
        <v>2013</v>
      </c>
      <c r="B242" s="1" t="s">
        <v>115</v>
      </c>
      <c r="C242" s="12">
        <v>54.8</v>
      </c>
      <c r="D242" s="12">
        <v>77.59</v>
      </c>
      <c r="E242" s="12">
        <v>0</v>
      </c>
      <c r="F242" s="12">
        <v>52.57</v>
      </c>
      <c r="G242" s="12">
        <f t="shared" si="24"/>
        <v>184.95999999999998</v>
      </c>
      <c r="H242" s="12">
        <f>+MIT_InfraMR[[#This Row],[Total Líneas de Explotación ]]</f>
        <v>184.95999999999998</v>
      </c>
      <c r="I242" s="12">
        <v>196.96800000000002</v>
      </c>
      <c r="J242" s="12">
        <v>209.97</v>
      </c>
      <c r="K242" s="12">
        <v>12.2</v>
      </c>
      <c r="L242" s="12">
        <v>116.54</v>
      </c>
      <c r="M242" s="12">
        <v>8</v>
      </c>
      <c r="N242" s="12">
        <f>+MIT_InfraMR[[#This Row],[A.03.1 -  Longitud de Vías de Explotación No Electrificadas Troncales y Ramales (vía principal) (km)]]+MIT_InfraMR[[#This Row],[A.04.1 -  Longitud de Vías de Explotación Electrificadas Troncales y Ramales (vía principal) (km)]]</f>
        <v>326.51</v>
      </c>
      <c r="O242" s="12">
        <f>+MIT_InfraMR[[#This Row],[Total Vías (excluido Auxiliares)]]</f>
        <v>326.51</v>
      </c>
      <c r="P242" s="1">
        <v>40</v>
      </c>
      <c r="Q242" s="1">
        <v>15</v>
      </c>
      <c r="R242" s="1">
        <v>1</v>
      </c>
      <c r="S242" s="1">
        <f t="shared" si="25"/>
        <v>56</v>
      </c>
      <c r="T242" s="1">
        <v>36</v>
      </c>
      <c r="U242" s="1">
        <v>69</v>
      </c>
      <c r="V242" s="1">
        <v>0</v>
      </c>
      <c r="W242" s="1">
        <v>15</v>
      </c>
      <c r="X242" s="1">
        <v>2</v>
      </c>
      <c r="Y242" s="1">
        <f t="shared" si="26"/>
        <v>122</v>
      </c>
      <c r="Z242" s="1">
        <v>50</v>
      </c>
      <c r="AA242" s="1">
        <v>18</v>
      </c>
      <c r="AB242" s="1">
        <f>+MIT_InfraMR[[#This Row],[Total Pasos Vehiculares a Nivel]]</f>
        <v>122</v>
      </c>
      <c r="AC242" s="1">
        <f t="shared" si="27"/>
        <v>190</v>
      </c>
      <c r="AD242" s="1">
        <v>10</v>
      </c>
      <c r="AE242" s="1">
        <v>21</v>
      </c>
      <c r="AF242" s="1">
        <v>107</v>
      </c>
      <c r="AG242" s="1">
        <f t="shared" si="28"/>
        <v>138</v>
      </c>
      <c r="AH242" s="12">
        <v>46</v>
      </c>
      <c r="AI242" s="12">
        <v>0</v>
      </c>
      <c r="AJ242" s="12">
        <v>133</v>
      </c>
      <c r="AK242" s="12">
        <f t="shared" si="29"/>
        <v>179</v>
      </c>
      <c r="AL242" s="1">
        <v>0</v>
      </c>
      <c r="AM242" s="1">
        <v>18</v>
      </c>
      <c r="AN242" s="1">
        <v>0</v>
      </c>
      <c r="AO242" s="1">
        <f t="shared" si="30"/>
        <v>18</v>
      </c>
      <c r="AP242" s="1">
        <v>285</v>
      </c>
      <c r="AQ242" s="1">
        <v>60</v>
      </c>
      <c r="AR242" s="1">
        <v>0</v>
      </c>
      <c r="AS242" s="1">
        <f>+SUM(MIT_InfraMR[[#This Row],[B.02.1 - Parque de Coches Eléctricos Motrices]:[B.02.3 - Parque de Coches Eléctricos Motrices Tipo R]])</f>
        <v>345</v>
      </c>
      <c r="AT242" s="1">
        <v>0</v>
      </c>
      <c r="AU242" s="1">
        <v>2</v>
      </c>
      <c r="AV242" s="1">
        <v>2</v>
      </c>
      <c r="AW242" s="1">
        <f>+SUM(MIT_InfraMR[[#This Row],[B.03.1 - Parque de Coches Motores Motrices Remolcados]:[B.03.3 - Parque de Coches Motores Motrices Cabina]])</f>
        <v>4</v>
      </c>
      <c r="AX242" s="1">
        <v>29</v>
      </c>
      <c r="AY242" s="1">
        <v>4</v>
      </c>
      <c r="AZ242" s="1">
        <v>0</v>
      </c>
      <c r="BA242" s="1">
        <v>14</v>
      </c>
      <c r="BB242" s="1">
        <v>0</v>
      </c>
      <c r="BC242" s="1">
        <f t="shared" si="31"/>
        <v>47</v>
      </c>
      <c r="BD242" s="1">
        <v>0</v>
      </c>
      <c r="BE242" s="1">
        <v>5</v>
      </c>
      <c r="BF242" s="16">
        <v>1676</v>
      </c>
    </row>
    <row r="243" spans="1:58">
      <c r="A243" s="1">
        <v>2013</v>
      </c>
      <c r="B243" s="1" t="s">
        <v>116</v>
      </c>
      <c r="C243" s="12">
        <v>54.8</v>
      </c>
      <c r="D243" s="12">
        <v>77.59</v>
      </c>
      <c r="E243" s="12">
        <v>0</v>
      </c>
      <c r="F243" s="12">
        <v>52.57</v>
      </c>
      <c r="G243" s="12">
        <f t="shared" si="24"/>
        <v>184.95999999999998</v>
      </c>
      <c r="H243" s="12">
        <f>+MIT_InfraMR[[#This Row],[Total Líneas de Explotación ]]</f>
        <v>184.95999999999998</v>
      </c>
      <c r="I243" s="12">
        <v>196.96800000000002</v>
      </c>
      <c r="J243" s="12">
        <v>209.97</v>
      </c>
      <c r="K243" s="12">
        <v>12.2</v>
      </c>
      <c r="L243" s="12">
        <v>116.54</v>
      </c>
      <c r="M243" s="12">
        <v>8</v>
      </c>
      <c r="N243" s="12">
        <f>+MIT_InfraMR[[#This Row],[A.03.1 -  Longitud de Vías de Explotación No Electrificadas Troncales y Ramales (vía principal) (km)]]+MIT_InfraMR[[#This Row],[A.04.1 -  Longitud de Vías de Explotación Electrificadas Troncales y Ramales (vía principal) (km)]]</f>
        <v>326.51</v>
      </c>
      <c r="O243" s="12">
        <f>+MIT_InfraMR[[#This Row],[Total Vías (excluido Auxiliares)]]</f>
        <v>326.51</v>
      </c>
      <c r="P243" s="1">
        <v>40</v>
      </c>
      <c r="Q243" s="1">
        <v>15</v>
      </c>
      <c r="R243" s="1">
        <v>1</v>
      </c>
      <c r="S243" s="1">
        <f t="shared" si="25"/>
        <v>56</v>
      </c>
      <c r="T243" s="1">
        <v>36</v>
      </c>
      <c r="U243" s="1">
        <v>69</v>
      </c>
      <c r="V243" s="1">
        <v>0</v>
      </c>
      <c r="W243" s="1">
        <v>15</v>
      </c>
      <c r="X243" s="1">
        <v>2</v>
      </c>
      <c r="Y243" s="1">
        <f t="shared" si="26"/>
        <v>122</v>
      </c>
      <c r="Z243" s="1">
        <v>50</v>
      </c>
      <c r="AA243" s="1">
        <v>18</v>
      </c>
      <c r="AB243" s="1">
        <f>+MIT_InfraMR[[#This Row],[Total Pasos Vehiculares a Nivel]]</f>
        <v>122</v>
      </c>
      <c r="AC243" s="1">
        <f t="shared" si="27"/>
        <v>190</v>
      </c>
      <c r="AD243" s="1">
        <v>10</v>
      </c>
      <c r="AE243" s="1">
        <v>21</v>
      </c>
      <c r="AF243" s="1">
        <v>107</v>
      </c>
      <c r="AG243" s="1">
        <f t="shared" si="28"/>
        <v>138</v>
      </c>
      <c r="AH243" s="12">
        <v>46</v>
      </c>
      <c r="AI243" s="12">
        <v>0</v>
      </c>
      <c r="AJ243" s="12">
        <v>133</v>
      </c>
      <c r="AK243" s="12">
        <f t="shared" si="29"/>
        <v>179</v>
      </c>
      <c r="AL243" s="1">
        <v>0</v>
      </c>
      <c r="AM243" s="1">
        <v>18</v>
      </c>
      <c r="AN243" s="1">
        <v>0</v>
      </c>
      <c r="AO243" s="1">
        <f t="shared" si="30"/>
        <v>18</v>
      </c>
      <c r="AP243" s="1">
        <v>285</v>
      </c>
      <c r="AQ243" s="1">
        <v>60</v>
      </c>
      <c r="AR243" s="1">
        <v>0</v>
      </c>
      <c r="AS243" s="1">
        <f>+SUM(MIT_InfraMR[[#This Row],[B.02.1 - Parque de Coches Eléctricos Motrices]:[B.02.3 - Parque de Coches Eléctricos Motrices Tipo R]])</f>
        <v>345</v>
      </c>
      <c r="AT243" s="1">
        <v>0</v>
      </c>
      <c r="AU243" s="1">
        <v>2</v>
      </c>
      <c r="AV243" s="1">
        <v>2</v>
      </c>
      <c r="AW243" s="1">
        <f>+SUM(MIT_InfraMR[[#This Row],[B.03.1 - Parque de Coches Motores Motrices Remolcados]:[B.03.3 - Parque de Coches Motores Motrices Cabina]])</f>
        <v>4</v>
      </c>
      <c r="AX243" s="1">
        <v>29</v>
      </c>
      <c r="AY243" s="1">
        <v>4</v>
      </c>
      <c r="AZ243" s="1">
        <v>0</v>
      </c>
      <c r="BA243" s="1">
        <v>14</v>
      </c>
      <c r="BB243" s="1">
        <v>0</v>
      </c>
      <c r="BC243" s="1">
        <f t="shared" si="31"/>
        <v>47</v>
      </c>
      <c r="BD243" s="1">
        <v>0</v>
      </c>
      <c r="BE243" s="1">
        <v>5</v>
      </c>
      <c r="BF243" s="16">
        <v>1676</v>
      </c>
    </row>
    <row r="244" spans="1:58">
      <c r="A244" s="1">
        <v>2013</v>
      </c>
      <c r="B244" s="1" t="s">
        <v>117</v>
      </c>
      <c r="C244" s="12">
        <v>54.8</v>
      </c>
      <c r="D244" s="12">
        <v>77.59</v>
      </c>
      <c r="E244" s="12">
        <v>0</v>
      </c>
      <c r="F244" s="12">
        <v>52.57</v>
      </c>
      <c r="G244" s="12">
        <f t="shared" si="24"/>
        <v>184.95999999999998</v>
      </c>
      <c r="H244" s="12">
        <f>+MIT_InfraMR[[#This Row],[Total Líneas de Explotación ]]</f>
        <v>184.95999999999998</v>
      </c>
      <c r="I244" s="12">
        <v>196.96800000000002</v>
      </c>
      <c r="J244" s="12">
        <v>209.97</v>
      </c>
      <c r="K244" s="12">
        <v>12.2</v>
      </c>
      <c r="L244" s="12">
        <v>116.54</v>
      </c>
      <c r="M244" s="12">
        <v>8</v>
      </c>
      <c r="N244" s="12">
        <f>+MIT_InfraMR[[#This Row],[A.03.1 -  Longitud de Vías de Explotación No Electrificadas Troncales y Ramales (vía principal) (km)]]+MIT_InfraMR[[#This Row],[A.04.1 -  Longitud de Vías de Explotación Electrificadas Troncales y Ramales (vía principal) (km)]]</f>
        <v>326.51</v>
      </c>
      <c r="O244" s="12">
        <f>+MIT_InfraMR[[#This Row],[Total Vías (excluido Auxiliares)]]</f>
        <v>326.51</v>
      </c>
      <c r="P244" s="1">
        <v>40</v>
      </c>
      <c r="Q244" s="1">
        <v>15</v>
      </c>
      <c r="R244" s="1">
        <v>1</v>
      </c>
      <c r="S244" s="1">
        <f t="shared" si="25"/>
        <v>56</v>
      </c>
      <c r="T244" s="1">
        <v>36</v>
      </c>
      <c r="U244" s="1">
        <v>69</v>
      </c>
      <c r="V244" s="1">
        <v>0</v>
      </c>
      <c r="W244" s="1">
        <v>15</v>
      </c>
      <c r="X244" s="1">
        <v>2</v>
      </c>
      <c r="Y244" s="1">
        <f t="shared" si="26"/>
        <v>122</v>
      </c>
      <c r="Z244" s="1">
        <v>50</v>
      </c>
      <c r="AA244" s="1">
        <v>18</v>
      </c>
      <c r="AB244" s="1">
        <f>+MIT_InfraMR[[#This Row],[Total Pasos Vehiculares a Nivel]]</f>
        <v>122</v>
      </c>
      <c r="AC244" s="1">
        <f t="shared" si="27"/>
        <v>190</v>
      </c>
      <c r="AD244" s="1">
        <v>10</v>
      </c>
      <c r="AE244" s="1">
        <v>21</v>
      </c>
      <c r="AF244" s="1">
        <v>107</v>
      </c>
      <c r="AG244" s="1">
        <f t="shared" si="28"/>
        <v>138</v>
      </c>
      <c r="AH244" s="12">
        <v>46</v>
      </c>
      <c r="AI244" s="12">
        <v>0</v>
      </c>
      <c r="AJ244" s="12">
        <v>133</v>
      </c>
      <c r="AK244" s="12">
        <f t="shared" si="29"/>
        <v>179</v>
      </c>
      <c r="AL244" s="1">
        <v>0</v>
      </c>
      <c r="AM244" s="1">
        <v>18</v>
      </c>
      <c r="AN244" s="1">
        <v>0</v>
      </c>
      <c r="AO244" s="1">
        <f t="shared" si="30"/>
        <v>18</v>
      </c>
      <c r="AP244" s="1">
        <v>285</v>
      </c>
      <c r="AQ244" s="1">
        <v>60</v>
      </c>
      <c r="AR244" s="1">
        <v>0</v>
      </c>
      <c r="AS244" s="1">
        <f>+SUM(MIT_InfraMR[[#This Row],[B.02.1 - Parque de Coches Eléctricos Motrices]:[B.02.3 - Parque de Coches Eléctricos Motrices Tipo R]])</f>
        <v>345</v>
      </c>
      <c r="AT244" s="1">
        <v>0</v>
      </c>
      <c r="AU244" s="1">
        <v>2</v>
      </c>
      <c r="AV244" s="1">
        <v>2</v>
      </c>
      <c r="AW244" s="1">
        <f>+SUM(MIT_InfraMR[[#This Row],[B.03.1 - Parque de Coches Motores Motrices Remolcados]:[B.03.3 - Parque de Coches Motores Motrices Cabina]])</f>
        <v>4</v>
      </c>
      <c r="AX244" s="1">
        <v>29</v>
      </c>
      <c r="AY244" s="1">
        <v>4</v>
      </c>
      <c r="AZ244" s="1">
        <v>0</v>
      </c>
      <c r="BA244" s="1">
        <v>14</v>
      </c>
      <c r="BB244" s="1">
        <v>0</v>
      </c>
      <c r="BC244" s="1">
        <f t="shared" si="31"/>
        <v>47</v>
      </c>
      <c r="BD244" s="1">
        <v>0</v>
      </c>
      <c r="BE244" s="1">
        <v>5</v>
      </c>
      <c r="BF244" s="16">
        <v>1676</v>
      </c>
    </row>
    <row r="245" spans="1:58">
      <c r="A245" s="1">
        <v>2013</v>
      </c>
      <c r="B245" s="1" t="s">
        <v>118</v>
      </c>
      <c r="C245" s="12">
        <v>54.8</v>
      </c>
      <c r="D245" s="12">
        <v>77.59</v>
      </c>
      <c r="E245" s="12">
        <v>0</v>
      </c>
      <c r="F245" s="12">
        <v>52.57</v>
      </c>
      <c r="G245" s="12">
        <f t="shared" si="24"/>
        <v>184.95999999999998</v>
      </c>
      <c r="H245" s="12">
        <f>+MIT_InfraMR[[#This Row],[Total Líneas de Explotación ]]</f>
        <v>184.95999999999998</v>
      </c>
      <c r="I245" s="12">
        <v>196.96800000000002</v>
      </c>
      <c r="J245" s="12">
        <v>209.97</v>
      </c>
      <c r="K245" s="12">
        <v>12.2</v>
      </c>
      <c r="L245" s="12">
        <v>116.54</v>
      </c>
      <c r="M245" s="12">
        <v>8</v>
      </c>
      <c r="N245" s="12">
        <f>+MIT_InfraMR[[#This Row],[A.03.1 -  Longitud de Vías de Explotación No Electrificadas Troncales y Ramales (vía principal) (km)]]+MIT_InfraMR[[#This Row],[A.04.1 -  Longitud de Vías de Explotación Electrificadas Troncales y Ramales (vía principal) (km)]]</f>
        <v>326.51</v>
      </c>
      <c r="O245" s="12">
        <f>+MIT_InfraMR[[#This Row],[Total Vías (excluido Auxiliares)]]</f>
        <v>326.51</v>
      </c>
      <c r="P245" s="1">
        <v>40</v>
      </c>
      <c r="Q245" s="1">
        <v>15</v>
      </c>
      <c r="R245" s="1">
        <v>1</v>
      </c>
      <c r="S245" s="1">
        <f t="shared" si="25"/>
        <v>56</v>
      </c>
      <c r="T245" s="1">
        <v>36</v>
      </c>
      <c r="U245" s="1">
        <v>69</v>
      </c>
      <c r="V245" s="1">
        <v>0</v>
      </c>
      <c r="W245" s="1">
        <v>15</v>
      </c>
      <c r="X245" s="1">
        <v>2</v>
      </c>
      <c r="Y245" s="1">
        <f t="shared" si="26"/>
        <v>122</v>
      </c>
      <c r="Z245" s="1">
        <v>50</v>
      </c>
      <c r="AA245" s="1">
        <v>18</v>
      </c>
      <c r="AB245" s="1">
        <f>+MIT_InfraMR[[#This Row],[Total Pasos Vehiculares a Nivel]]</f>
        <v>122</v>
      </c>
      <c r="AC245" s="1">
        <f t="shared" si="27"/>
        <v>190</v>
      </c>
      <c r="AD245" s="1">
        <v>10</v>
      </c>
      <c r="AE245" s="1">
        <v>21</v>
      </c>
      <c r="AF245" s="1">
        <v>107</v>
      </c>
      <c r="AG245" s="1">
        <f t="shared" si="28"/>
        <v>138</v>
      </c>
      <c r="AH245" s="12">
        <v>46</v>
      </c>
      <c r="AI245" s="12">
        <v>0</v>
      </c>
      <c r="AJ245" s="12">
        <v>133</v>
      </c>
      <c r="AK245" s="12">
        <f t="shared" si="29"/>
        <v>179</v>
      </c>
      <c r="AL245" s="1">
        <v>0</v>
      </c>
      <c r="AM245" s="1">
        <v>18</v>
      </c>
      <c r="AN245" s="1">
        <v>0</v>
      </c>
      <c r="AO245" s="1">
        <f t="shared" si="30"/>
        <v>18</v>
      </c>
      <c r="AP245" s="1">
        <v>285</v>
      </c>
      <c r="AQ245" s="1">
        <v>60</v>
      </c>
      <c r="AR245" s="1">
        <v>0</v>
      </c>
      <c r="AS245" s="1">
        <f>+SUM(MIT_InfraMR[[#This Row],[B.02.1 - Parque de Coches Eléctricos Motrices]:[B.02.3 - Parque de Coches Eléctricos Motrices Tipo R]])</f>
        <v>345</v>
      </c>
      <c r="AT245" s="1">
        <v>0</v>
      </c>
      <c r="AU245" s="1">
        <v>2</v>
      </c>
      <c r="AV245" s="1">
        <v>2</v>
      </c>
      <c r="AW245" s="1">
        <f>+SUM(MIT_InfraMR[[#This Row],[B.03.1 - Parque de Coches Motores Motrices Remolcados]:[B.03.3 - Parque de Coches Motores Motrices Cabina]])</f>
        <v>4</v>
      </c>
      <c r="AX245" s="1">
        <v>29</v>
      </c>
      <c r="AY245" s="1">
        <v>4</v>
      </c>
      <c r="AZ245" s="1">
        <v>0</v>
      </c>
      <c r="BA245" s="1">
        <v>14</v>
      </c>
      <c r="BB245" s="1">
        <v>0</v>
      </c>
      <c r="BC245" s="1">
        <f t="shared" si="31"/>
        <v>47</v>
      </c>
      <c r="BD245" s="1">
        <v>0</v>
      </c>
      <c r="BE245" s="1">
        <v>5</v>
      </c>
      <c r="BF245" s="16">
        <v>1676</v>
      </c>
    </row>
    <row r="246" spans="1:58">
      <c r="A246" s="1">
        <v>2013</v>
      </c>
      <c r="B246" s="1" t="s">
        <v>119</v>
      </c>
      <c r="C246" s="12">
        <v>54.8</v>
      </c>
      <c r="D246" s="12">
        <v>77.59</v>
      </c>
      <c r="E246" s="12">
        <v>0</v>
      </c>
      <c r="F246" s="12">
        <v>52.57</v>
      </c>
      <c r="G246" s="12">
        <f t="shared" si="24"/>
        <v>184.95999999999998</v>
      </c>
      <c r="H246" s="12">
        <f>+MIT_InfraMR[[#This Row],[Total Líneas de Explotación ]]</f>
        <v>184.95999999999998</v>
      </c>
      <c r="I246" s="12">
        <v>196.96800000000002</v>
      </c>
      <c r="J246" s="12">
        <v>209.97</v>
      </c>
      <c r="K246" s="12">
        <v>12.2</v>
      </c>
      <c r="L246" s="12">
        <v>116.54</v>
      </c>
      <c r="M246" s="12">
        <v>8</v>
      </c>
      <c r="N246" s="12">
        <f>+MIT_InfraMR[[#This Row],[A.03.1 -  Longitud de Vías de Explotación No Electrificadas Troncales y Ramales (vía principal) (km)]]+MIT_InfraMR[[#This Row],[A.04.1 -  Longitud de Vías de Explotación Electrificadas Troncales y Ramales (vía principal) (km)]]</f>
        <v>326.51</v>
      </c>
      <c r="O246" s="12">
        <f>+MIT_InfraMR[[#This Row],[Total Vías (excluido Auxiliares)]]</f>
        <v>326.51</v>
      </c>
      <c r="P246" s="1">
        <v>40</v>
      </c>
      <c r="Q246" s="1">
        <v>15</v>
      </c>
      <c r="R246" s="1">
        <v>1</v>
      </c>
      <c r="S246" s="1">
        <f t="shared" si="25"/>
        <v>56</v>
      </c>
      <c r="T246" s="1">
        <v>36</v>
      </c>
      <c r="U246" s="1">
        <v>69</v>
      </c>
      <c r="V246" s="1">
        <v>0</v>
      </c>
      <c r="W246" s="1">
        <v>15</v>
      </c>
      <c r="X246" s="1">
        <v>2</v>
      </c>
      <c r="Y246" s="1">
        <f t="shared" si="26"/>
        <v>122</v>
      </c>
      <c r="Z246" s="1">
        <v>50</v>
      </c>
      <c r="AA246" s="1">
        <v>18</v>
      </c>
      <c r="AB246" s="1">
        <f>+MIT_InfraMR[[#This Row],[Total Pasos Vehiculares a Nivel]]</f>
        <v>122</v>
      </c>
      <c r="AC246" s="1">
        <f t="shared" si="27"/>
        <v>190</v>
      </c>
      <c r="AD246" s="1">
        <v>10</v>
      </c>
      <c r="AE246" s="1">
        <v>21</v>
      </c>
      <c r="AF246" s="1">
        <v>107</v>
      </c>
      <c r="AG246" s="1">
        <f t="shared" si="28"/>
        <v>138</v>
      </c>
      <c r="AH246" s="12">
        <v>46</v>
      </c>
      <c r="AI246" s="12">
        <v>0</v>
      </c>
      <c r="AJ246" s="12">
        <v>133</v>
      </c>
      <c r="AK246" s="12">
        <f t="shared" si="29"/>
        <v>179</v>
      </c>
      <c r="AL246" s="1">
        <v>0</v>
      </c>
      <c r="AM246" s="1">
        <v>18</v>
      </c>
      <c r="AN246" s="1">
        <v>0</v>
      </c>
      <c r="AO246" s="1">
        <f t="shared" si="30"/>
        <v>18</v>
      </c>
      <c r="AP246" s="1">
        <v>285</v>
      </c>
      <c r="AQ246" s="1">
        <v>60</v>
      </c>
      <c r="AR246" s="1">
        <v>0</v>
      </c>
      <c r="AS246" s="1">
        <f>+SUM(MIT_InfraMR[[#This Row],[B.02.1 - Parque de Coches Eléctricos Motrices]:[B.02.3 - Parque de Coches Eléctricos Motrices Tipo R]])</f>
        <v>345</v>
      </c>
      <c r="AT246" s="1">
        <v>0</v>
      </c>
      <c r="AU246" s="1">
        <v>2</v>
      </c>
      <c r="AV246" s="1">
        <v>2</v>
      </c>
      <c r="AW246" s="1">
        <f>+SUM(MIT_InfraMR[[#This Row],[B.03.1 - Parque de Coches Motores Motrices Remolcados]:[B.03.3 - Parque de Coches Motores Motrices Cabina]])</f>
        <v>4</v>
      </c>
      <c r="AX246" s="1">
        <v>29</v>
      </c>
      <c r="AY246" s="1">
        <v>4</v>
      </c>
      <c r="AZ246" s="1">
        <v>0</v>
      </c>
      <c r="BA246" s="1">
        <v>14</v>
      </c>
      <c r="BB246" s="1">
        <v>0</v>
      </c>
      <c r="BC246" s="1">
        <f t="shared" si="31"/>
        <v>47</v>
      </c>
      <c r="BD246" s="1">
        <v>0</v>
      </c>
      <c r="BE246" s="1">
        <v>5</v>
      </c>
      <c r="BF246" s="16">
        <v>1676</v>
      </c>
    </row>
    <row r="247" spans="1:58">
      <c r="A247" s="1">
        <v>2013</v>
      </c>
      <c r="B247" s="1" t="s">
        <v>120</v>
      </c>
      <c r="C247" s="12">
        <v>54.8</v>
      </c>
      <c r="D247" s="12">
        <v>77.59</v>
      </c>
      <c r="E247" s="12">
        <v>0</v>
      </c>
      <c r="F247" s="12">
        <v>52.57</v>
      </c>
      <c r="G247" s="12">
        <f t="shared" si="24"/>
        <v>184.95999999999998</v>
      </c>
      <c r="H247" s="12">
        <f>+MIT_InfraMR[[#This Row],[Total Líneas de Explotación ]]</f>
        <v>184.95999999999998</v>
      </c>
      <c r="I247" s="12">
        <v>196.96800000000002</v>
      </c>
      <c r="J247" s="12">
        <v>209.97</v>
      </c>
      <c r="K247" s="12">
        <v>12.2</v>
      </c>
      <c r="L247" s="12">
        <v>116.54</v>
      </c>
      <c r="M247" s="12">
        <v>8</v>
      </c>
      <c r="N247" s="12">
        <f>+MIT_InfraMR[[#This Row],[A.03.1 -  Longitud de Vías de Explotación No Electrificadas Troncales y Ramales (vía principal) (km)]]+MIT_InfraMR[[#This Row],[A.04.1 -  Longitud de Vías de Explotación Electrificadas Troncales y Ramales (vía principal) (km)]]</f>
        <v>326.51</v>
      </c>
      <c r="O247" s="12">
        <f>+MIT_InfraMR[[#This Row],[Total Vías (excluido Auxiliares)]]</f>
        <v>326.51</v>
      </c>
      <c r="P247" s="1">
        <v>40</v>
      </c>
      <c r="Q247" s="1">
        <v>15</v>
      </c>
      <c r="R247" s="1">
        <v>1</v>
      </c>
      <c r="S247" s="1">
        <f t="shared" si="25"/>
        <v>56</v>
      </c>
      <c r="T247" s="1">
        <v>36</v>
      </c>
      <c r="U247" s="1">
        <v>69</v>
      </c>
      <c r="V247" s="1">
        <v>0</v>
      </c>
      <c r="W247" s="1">
        <v>15</v>
      </c>
      <c r="X247" s="1">
        <v>2</v>
      </c>
      <c r="Y247" s="1">
        <f t="shared" si="26"/>
        <v>122</v>
      </c>
      <c r="Z247" s="1">
        <v>50</v>
      </c>
      <c r="AA247" s="1">
        <v>18</v>
      </c>
      <c r="AB247" s="1">
        <f>+MIT_InfraMR[[#This Row],[Total Pasos Vehiculares a Nivel]]</f>
        <v>122</v>
      </c>
      <c r="AC247" s="1">
        <f t="shared" si="27"/>
        <v>190</v>
      </c>
      <c r="AD247" s="1">
        <v>10</v>
      </c>
      <c r="AE247" s="1">
        <v>21</v>
      </c>
      <c r="AF247" s="1">
        <v>107</v>
      </c>
      <c r="AG247" s="1">
        <f t="shared" si="28"/>
        <v>138</v>
      </c>
      <c r="AH247" s="12">
        <v>46</v>
      </c>
      <c r="AI247" s="12">
        <v>0</v>
      </c>
      <c r="AJ247" s="12">
        <v>133</v>
      </c>
      <c r="AK247" s="12">
        <f t="shared" si="29"/>
        <v>179</v>
      </c>
      <c r="AL247" s="1">
        <v>0</v>
      </c>
      <c r="AM247" s="1">
        <v>18</v>
      </c>
      <c r="AN247" s="1">
        <v>0</v>
      </c>
      <c r="AO247" s="1">
        <f t="shared" si="30"/>
        <v>18</v>
      </c>
      <c r="AP247" s="1">
        <v>285</v>
      </c>
      <c r="AQ247" s="1">
        <v>60</v>
      </c>
      <c r="AR247" s="1">
        <v>0</v>
      </c>
      <c r="AS247" s="1">
        <f>+SUM(MIT_InfraMR[[#This Row],[B.02.1 - Parque de Coches Eléctricos Motrices]:[B.02.3 - Parque de Coches Eléctricos Motrices Tipo R]])</f>
        <v>345</v>
      </c>
      <c r="AT247" s="1">
        <v>0</v>
      </c>
      <c r="AU247" s="1">
        <v>2</v>
      </c>
      <c r="AV247" s="1">
        <v>2</v>
      </c>
      <c r="AW247" s="1">
        <f>+SUM(MIT_InfraMR[[#This Row],[B.03.1 - Parque de Coches Motores Motrices Remolcados]:[B.03.3 - Parque de Coches Motores Motrices Cabina]])</f>
        <v>4</v>
      </c>
      <c r="AX247" s="1">
        <v>29</v>
      </c>
      <c r="AY247" s="1">
        <v>4</v>
      </c>
      <c r="AZ247" s="1">
        <v>0</v>
      </c>
      <c r="BA247" s="1">
        <v>14</v>
      </c>
      <c r="BB247" s="1">
        <v>0</v>
      </c>
      <c r="BC247" s="1">
        <f t="shared" si="31"/>
        <v>47</v>
      </c>
      <c r="BD247" s="1">
        <v>0</v>
      </c>
      <c r="BE247" s="1">
        <v>5</v>
      </c>
      <c r="BF247" s="16">
        <v>1676</v>
      </c>
    </row>
    <row r="248" spans="1:58">
      <c r="A248" s="1">
        <v>2013</v>
      </c>
      <c r="B248" s="1" t="s">
        <v>121</v>
      </c>
      <c r="C248" s="12">
        <v>54.8</v>
      </c>
      <c r="D248" s="12">
        <v>77.59</v>
      </c>
      <c r="E248" s="12">
        <v>0</v>
      </c>
      <c r="F248" s="12">
        <v>52.57</v>
      </c>
      <c r="G248" s="12">
        <f t="shared" si="24"/>
        <v>184.95999999999998</v>
      </c>
      <c r="H248" s="12">
        <f>+MIT_InfraMR[[#This Row],[Total Líneas de Explotación ]]</f>
        <v>184.95999999999998</v>
      </c>
      <c r="I248" s="12">
        <v>196.96800000000002</v>
      </c>
      <c r="J248" s="12">
        <v>209.97</v>
      </c>
      <c r="K248" s="12">
        <v>12.2</v>
      </c>
      <c r="L248" s="12">
        <v>116.54</v>
      </c>
      <c r="M248" s="12">
        <v>8</v>
      </c>
      <c r="N248" s="12">
        <f>+MIT_InfraMR[[#This Row],[A.03.1 -  Longitud de Vías de Explotación No Electrificadas Troncales y Ramales (vía principal) (km)]]+MIT_InfraMR[[#This Row],[A.04.1 -  Longitud de Vías de Explotación Electrificadas Troncales y Ramales (vía principal) (km)]]</f>
        <v>326.51</v>
      </c>
      <c r="O248" s="12">
        <f>+MIT_InfraMR[[#This Row],[Total Vías (excluido Auxiliares)]]</f>
        <v>326.51</v>
      </c>
      <c r="P248" s="1">
        <v>40</v>
      </c>
      <c r="Q248" s="1">
        <v>15</v>
      </c>
      <c r="R248" s="1">
        <v>1</v>
      </c>
      <c r="S248" s="1">
        <f t="shared" si="25"/>
        <v>56</v>
      </c>
      <c r="T248" s="1">
        <v>36</v>
      </c>
      <c r="U248" s="1">
        <v>69</v>
      </c>
      <c r="V248" s="1">
        <v>0</v>
      </c>
      <c r="W248" s="1">
        <v>15</v>
      </c>
      <c r="X248" s="1">
        <v>2</v>
      </c>
      <c r="Y248" s="1">
        <f t="shared" si="26"/>
        <v>122</v>
      </c>
      <c r="Z248" s="1">
        <v>50</v>
      </c>
      <c r="AA248" s="1">
        <v>18</v>
      </c>
      <c r="AB248" s="1">
        <f>+MIT_InfraMR[[#This Row],[Total Pasos Vehiculares a Nivel]]</f>
        <v>122</v>
      </c>
      <c r="AC248" s="1">
        <f t="shared" si="27"/>
        <v>190</v>
      </c>
      <c r="AD248" s="1">
        <v>10</v>
      </c>
      <c r="AE248" s="1">
        <v>21</v>
      </c>
      <c r="AF248" s="1">
        <v>107</v>
      </c>
      <c r="AG248" s="1">
        <f t="shared" si="28"/>
        <v>138</v>
      </c>
      <c r="AH248" s="12">
        <v>46</v>
      </c>
      <c r="AI248" s="12">
        <v>0</v>
      </c>
      <c r="AJ248" s="12">
        <v>133</v>
      </c>
      <c r="AK248" s="12">
        <f t="shared" si="29"/>
        <v>179</v>
      </c>
      <c r="AL248" s="1">
        <v>0</v>
      </c>
      <c r="AM248" s="1">
        <v>18</v>
      </c>
      <c r="AN248" s="1">
        <v>0</v>
      </c>
      <c r="AO248" s="1">
        <f t="shared" si="30"/>
        <v>18</v>
      </c>
      <c r="AP248" s="1">
        <v>285</v>
      </c>
      <c r="AQ248" s="1">
        <v>60</v>
      </c>
      <c r="AR248" s="1">
        <v>0</v>
      </c>
      <c r="AS248" s="1">
        <f>+SUM(MIT_InfraMR[[#This Row],[B.02.1 - Parque de Coches Eléctricos Motrices]:[B.02.3 - Parque de Coches Eléctricos Motrices Tipo R]])</f>
        <v>345</v>
      </c>
      <c r="AT248" s="1">
        <v>0</v>
      </c>
      <c r="AU248" s="1">
        <v>2</v>
      </c>
      <c r="AV248" s="1">
        <v>2</v>
      </c>
      <c r="AW248" s="1">
        <f>+SUM(MIT_InfraMR[[#This Row],[B.03.1 - Parque de Coches Motores Motrices Remolcados]:[B.03.3 - Parque de Coches Motores Motrices Cabina]])</f>
        <v>4</v>
      </c>
      <c r="AX248" s="1">
        <v>29</v>
      </c>
      <c r="AY248" s="1">
        <v>4</v>
      </c>
      <c r="AZ248" s="1">
        <v>0</v>
      </c>
      <c r="BA248" s="1">
        <v>14</v>
      </c>
      <c r="BB248" s="1">
        <v>0</v>
      </c>
      <c r="BC248" s="1">
        <f t="shared" si="31"/>
        <v>47</v>
      </c>
      <c r="BD248" s="1">
        <v>0</v>
      </c>
      <c r="BE248" s="1">
        <v>5</v>
      </c>
      <c r="BF248" s="16">
        <v>1676</v>
      </c>
    </row>
    <row r="249" spans="1:58">
      <c r="A249" s="1">
        <v>2013</v>
      </c>
      <c r="B249" s="1" t="s">
        <v>122</v>
      </c>
      <c r="C249" s="12">
        <v>54.8</v>
      </c>
      <c r="D249" s="12">
        <v>77.59</v>
      </c>
      <c r="E249" s="12">
        <v>0</v>
      </c>
      <c r="F249" s="12">
        <v>52.57</v>
      </c>
      <c r="G249" s="12">
        <f t="shared" si="24"/>
        <v>184.95999999999998</v>
      </c>
      <c r="H249" s="12">
        <f>+MIT_InfraMR[[#This Row],[Total Líneas de Explotación ]]</f>
        <v>184.95999999999998</v>
      </c>
      <c r="I249" s="12">
        <v>196.96800000000002</v>
      </c>
      <c r="J249" s="12">
        <v>209.97</v>
      </c>
      <c r="K249" s="12">
        <v>12.2</v>
      </c>
      <c r="L249" s="12">
        <v>116.54</v>
      </c>
      <c r="M249" s="12">
        <v>8</v>
      </c>
      <c r="N249" s="12">
        <f>+MIT_InfraMR[[#This Row],[A.03.1 -  Longitud de Vías de Explotación No Electrificadas Troncales y Ramales (vía principal) (km)]]+MIT_InfraMR[[#This Row],[A.04.1 -  Longitud de Vías de Explotación Electrificadas Troncales y Ramales (vía principal) (km)]]</f>
        <v>326.51</v>
      </c>
      <c r="O249" s="12">
        <f>+MIT_InfraMR[[#This Row],[Total Vías (excluido Auxiliares)]]</f>
        <v>326.51</v>
      </c>
      <c r="P249" s="1">
        <v>40</v>
      </c>
      <c r="Q249" s="1">
        <v>15</v>
      </c>
      <c r="R249" s="1">
        <v>1</v>
      </c>
      <c r="S249" s="1">
        <f t="shared" si="25"/>
        <v>56</v>
      </c>
      <c r="T249" s="1">
        <v>36</v>
      </c>
      <c r="U249" s="1">
        <v>69</v>
      </c>
      <c r="V249" s="1">
        <v>0</v>
      </c>
      <c r="W249" s="1">
        <v>15</v>
      </c>
      <c r="X249" s="1">
        <v>2</v>
      </c>
      <c r="Y249" s="1">
        <f t="shared" si="26"/>
        <v>122</v>
      </c>
      <c r="Z249" s="1">
        <v>50</v>
      </c>
      <c r="AA249" s="1">
        <v>18</v>
      </c>
      <c r="AB249" s="1">
        <f>+MIT_InfraMR[[#This Row],[Total Pasos Vehiculares a Nivel]]</f>
        <v>122</v>
      </c>
      <c r="AC249" s="1">
        <f t="shared" si="27"/>
        <v>190</v>
      </c>
      <c r="AD249" s="1">
        <v>10</v>
      </c>
      <c r="AE249" s="1">
        <v>21</v>
      </c>
      <c r="AF249" s="1">
        <v>107</v>
      </c>
      <c r="AG249" s="1">
        <f t="shared" si="28"/>
        <v>138</v>
      </c>
      <c r="AH249" s="12">
        <v>46</v>
      </c>
      <c r="AI249" s="12">
        <v>0</v>
      </c>
      <c r="AJ249" s="12">
        <v>133</v>
      </c>
      <c r="AK249" s="12">
        <f t="shared" si="29"/>
        <v>179</v>
      </c>
      <c r="AL249" s="1">
        <v>0</v>
      </c>
      <c r="AM249" s="1">
        <v>18</v>
      </c>
      <c r="AN249" s="1">
        <v>0</v>
      </c>
      <c r="AO249" s="1">
        <f t="shared" si="30"/>
        <v>18</v>
      </c>
      <c r="AP249" s="1">
        <v>285</v>
      </c>
      <c r="AQ249" s="1">
        <v>60</v>
      </c>
      <c r="AR249" s="1">
        <v>0</v>
      </c>
      <c r="AS249" s="1">
        <f>+SUM(MIT_InfraMR[[#This Row],[B.02.1 - Parque de Coches Eléctricos Motrices]:[B.02.3 - Parque de Coches Eléctricos Motrices Tipo R]])</f>
        <v>345</v>
      </c>
      <c r="AT249" s="1">
        <v>0</v>
      </c>
      <c r="AU249" s="1">
        <v>2</v>
      </c>
      <c r="AV249" s="1">
        <v>2</v>
      </c>
      <c r="AW249" s="1">
        <f>+SUM(MIT_InfraMR[[#This Row],[B.03.1 - Parque de Coches Motores Motrices Remolcados]:[B.03.3 - Parque de Coches Motores Motrices Cabina]])</f>
        <v>4</v>
      </c>
      <c r="AX249" s="1">
        <v>29</v>
      </c>
      <c r="AY249" s="1">
        <v>4</v>
      </c>
      <c r="AZ249" s="1">
        <v>0</v>
      </c>
      <c r="BA249" s="1">
        <v>14</v>
      </c>
      <c r="BB249" s="1">
        <v>0</v>
      </c>
      <c r="BC249" s="1">
        <f t="shared" si="31"/>
        <v>47</v>
      </c>
      <c r="BD249" s="1">
        <v>0</v>
      </c>
      <c r="BE249" s="1">
        <v>5</v>
      </c>
      <c r="BF249" s="16">
        <v>1676</v>
      </c>
    </row>
    <row r="250" spans="1:58">
      <c r="A250" s="1">
        <v>2013</v>
      </c>
      <c r="B250" s="1" t="s">
        <v>123</v>
      </c>
      <c r="C250" s="12">
        <v>54.8</v>
      </c>
      <c r="D250" s="12">
        <v>77.59</v>
      </c>
      <c r="E250" s="12">
        <v>0</v>
      </c>
      <c r="F250" s="12">
        <v>52.57</v>
      </c>
      <c r="G250" s="12">
        <f t="shared" si="24"/>
        <v>184.95999999999998</v>
      </c>
      <c r="H250" s="12">
        <f>+MIT_InfraMR[[#This Row],[Total Líneas de Explotación ]]</f>
        <v>184.95999999999998</v>
      </c>
      <c r="I250" s="12">
        <v>196.96800000000002</v>
      </c>
      <c r="J250" s="12">
        <v>209.97</v>
      </c>
      <c r="K250" s="12">
        <v>12.2</v>
      </c>
      <c r="L250" s="12">
        <v>116.54</v>
      </c>
      <c r="M250" s="12">
        <v>8</v>
      </c>
      <c r="N250" s="12">
        <f>+MIT_InfraMR[[#This Row],[A.03.1 -  Longitud de Vías de Explotación No Electrificadas Troncales y Ramales (vía principal) (km)]]+MIT_InfraMR[[#This Row],[A.04.1 -  Longitud de Vías de Explotación Electrificadas Troncales y Ramales (vía principal) (km)]]</f>
        <v>326.51</v>
      </c>
      <c r="O250" s="12">
        <f>+MIT_InfraMR[[#This Row],[Total Vías (excluido Auxiliares)]]</f>
        <v>326.51</v>
      </c>
      <c r="P250" s="1">
        <v>40</v>
      </c>
      <c r="Q250" s="1">
        <v>15</v>
      </c>
      <c r="R250" s="1">
        <v>1</v>
      </c>
      <c r="S250" s="1">
        <f t="shared" si="25"/>
        <v>56</v>
      </c>
      <c r="T250" s="1">
        <v>36</v>
      </c>
      <c r="U250" s="1">
        <v>69</v>
      </c>
      <c r="V250" s="1">
        <v>0</v>
      </c>
      <c r="W250" s="1">
        <v>15</v>
      </c>
      <c r="X250" s="1">
        <v>2</v>
      </c>
      <c r="Y250" s="1">
        <f t="shared" si="26"/>
        <v>122</v>
      </c>
      <c r="Z250" s="1">
        <v>50</v>
      </c>
      <c r="AA250" s="1">
        <v>18</v>
      </c>
      <c r="AB250" s="1">
        <f>+MIT_InfraMR[[#This Row],[Total Pasos Vehiculares a Nivel]]</f>
        <v>122</v>
      </c>
      <c r="AC250" s="1">
        <f t="shared" si="27"/>
        <v>190</v>
      </c>
      <c r="AD250" s="1">
        <v>10</v>
      </c>
      <c r="AE250" s="1">
        <v>21</v>
      </c>
      <c r="AF250" s="1">
        <v>107</v>
      </c>
      <c r="AG250" s="1">
        <f t="shared" si="28"/>
        <v>138</v>
      </c>
      <c r="AH250" s="12">
        <v>46</v>
      </c>
      <c r="AI250" s="12">
        <v>0</v>
      </c>
      <c r="AJ250" s="12">
        <v>133</v>
      </c>
      <c r="AK250" s="12">
        <f t="shared" si="29"/>
        <v>179</v>
      </c>
      <c r="AL250" s="1">
        <v>0</v>
      </c>
      <c r="AM250" s="1">
        <v>18</v>
      </c>
      <c r="AN250" s="1">
        <v>0</v>
      </c>
      <c r="AO250" s="1">
        <f t="shared" si="30"/>
        <v>18</v>
      </c>
      <c r="AP250" s="1">
        <v>285</v>
      </c>
      <c r="AQ250" s="1">
        <v>60</v>
      </c>
      <c r="AR250" s="1">
        <v>0</v>
      </c>
      <c r="AS250" s="1">
        <f>+SUM(MIT_InfraMR[[#This Row],[B.02.1 - Parque de Coches Eléctricos Motrices]:[B.02.3 - Parque de Coches Eléctricos Motrices Tipo R]])</f>
        <v>345</v>
      </c>
      <c r="AT250" s="1">
        <v>0</v>
      </c>
      <c r="AU250" s="1">
        <v>2</v>
      </c>
      <c r="AV250" s="1">
        <v>2</v>
      </c>
      <c r="AW250" s="1">
        <f>+SUM(MIT_InfraMR[[#This Row],[B.03.1 - Parque de Coches Motores Motrices Remolcados]:[B.03.3 - Parque de Coches Motores Motrices Cabina]])</f>
        <v>4</v>
      </c>
      <c r="AX250" s="1">
        <v>29</v>
      </c>
      <c r="AY250" s="1">
        <v>4</v>
      </c>
      <c r="AZ250" s="1">
        <v>0</v>
      </c>
      <c r="BA250" s="1">
        <v>14</v>
      </c>
      <c r="BB250" s="1">
        <v>0</v>
      </c>
      <c r="BC250" s="1">
        <f t="shared" si="31"/>
        <v>47</v>
      </c>
      <c r="BD250" s="1">
        <v>0</v>
      </c>
      <c r="BE250" s="1">
        <v>5</v>
      </c>
      <c r="BF250" s="16">
        <v>1676</v>
      </c>
    </row>
    <row r="251" spans="1:58">
      <c r="A251" s="1">
        <v>2013</v>
      </c>
      <c r="B251" s="1" t="s">
        <v>124</v>
      </c>
      <c r="C251" s="12">
        <v>54.8</v>
      </c>
      <c r="D251" s="12">
        <v>77.59</v>
      </c>
      <c r="E251" s="12">
        <v>0</v>
      </c>
      <c r="F251" s="12">
        <v>52.57</v>
      </c>
      <c r="G251" s="12">
        <f t="shared" si="24"/>
        <v>184.95999999999998</v>
      </c>
      <c r="H251" s="12">
        <f>+MIT_InfraMR[[#This Row],[Total Líneas de Explotación ]]</f>
        <v>184.95999999999998</v>
      </c>
      <c r="I251" s="12">
        <v>196.96800000000002</v>
      </c>
      <c r="J251" s="12">
        <v>209.97</v>
      </c>
      <c r="K251" s="12">
        <v>12.2</v>
      </c>
      <c r="L251" s="12">
        <v>116.54</v>
      </c>
      <c r="M251" s="12">
        <v>8</v>
      </c>
      <c r="N251" s="12">
        <f>+MIT_InfraMR[[#This Row],[A.03.1 -  Longitud de Vías de Explotación No Electrificadas Troncales y Ramales (vía principal) (km)]]+MIT_InfraMR[[#This Row],[A.04.1 -  Longitud de Vías de Explotación Electrificadas Troncales y Ramales (vía principal) (km)]]</f>
        <v>326.51</v>
      </c>
      <c r="O251" s="12">
        <f>+MIT_InfraMR[[#This Row],[Total Vías (excluido Auxiliares)]]</f>
        <v>326.51</v>
      </c>
      <c r="P251" s="1">
        <v>40</v>
      </c>
      <c r="Q251" s="1">
        <v>15</v>
      </c>
      <c r="R251" s="1">
        <v>1</v>
      </c>
      <c r="S251" s="1">
        <f t="shared" si="25"/>
        <v>56</v>
      </c>
      <c r="T251" s="1">
        <v>36</v>
      </c>
      <c r="U251" s="1">
        <v>69</v>
      </c>
      <c r="V251" s="1">
        <v>0</v>
      </c>
      <c r="W251" s="1">
        <v>15</v>
      </c>
      <c r="X251" s="1">
        <v>2</v>
      </c>
      <c r="Y251" s="1">
        <f t="shared" si="26"/>
        <v>122</v>
      </c>
      <c r="Z251" s="1">
        <v>50</v>
      </c>
      <c r="AA251" s="1">
        <v>18</v>
      </c>
      <c r="AB251" s="1">
        <f>+MIT_InfraMR[[#This Row],[Total Pasos Vehiculares a Nivel]]</f>
        <v>122</v>
      </c>
      <c r="AC251" s="1">
        <f t="shared" si="27"/>
        <v>190</v>
      </c>
      <c r="AD251" s="1">
        <v>10</v>
      </c>
      <c r="AE251" s="1">
        <v>21</v>
      </c>
      <c r="AF251" s="1">
        <v>107</v>
      </c>
      <c r="AG251" s="1">
        <f t="shared" si="28"/>
        <v>138</v>
      </c>
      <c r="AH251" s="12">
        <v>46</v>
      </c>
      <c r="AI251" s="12">
        <v>0</v>
      </c>
      <c r="AJ251" s="12">
        <v>133</v>
      </c>
      <c r="AK251" s="12">
        <f t="shared" si="29"/>
        <v>179</v>
      </c>
      <c r="AL251" s="1">
        <v>0</v>
      </c>
      <c r="AM251" s="1">
        <v>18</v>
      </c>
      <c r="AN251" s="1">
        <v>0</v>
      </c>
      <c r="AO251" s="1">
        <f t="shared" si="30"/>
        <v>18</v>
      </c>
      <c r="AP251" s="1">
        <v>285</v>
      </c>
      <c r="AQ251" s="1">
        <v>60</v>
      </c>
      <c r="AR251" s="1">
        <v>0</v>
      </c>
      <c r="AS251" s="1">
        <f>+SUM(MIT_InfraMR[[#This Row],[B.02.1 - Parque de Coches Eléctricos Motrices]:[B.02.3 - Parque de Coches Eléctricos Motrices Tipo R]])</f>
        <v>345</v>
      </c>
      <c r="AT251" s="1">
        <v>0</v>
      </c>
      <c r="AU251" s="1">
        <v>2</v>
      </c>
      <c r="AV251" s="1">
        <v>2</v>
      </c>
      <c r="AW251" s="1">
        <f>+SUM(MIT_InfraMR[[#This Row],[B.03.1 - Parque de Coches Motores Motrices Remolcados]:[B.03.3 - Parque de Coches Motores Motrices Cabina]])</f>
        <v>4</v>
      </c>
      <c r="AX251" s="1">
        <v>29</v>
      </c>
      <c r="AY251" s="1">
        <v>4</v>
      </c>
      <c r="AZ251" s="1">
        <v>0</v>
      </c>
      <c r="BA251" s="1">
        <v>14</v>
      </c>
      <c r="BB251" s="1">
        <v>0</v>
      </c>
      <c r="BC251" s="1">
        <f t="shared" si="31"/>
        <v>47</v>
      </c>
      <c r="BD251" s="1">
        <v>0</v>
      </c>
      <c r="BE251" s="1">
        <v>5</v>
      </c>
      <c r="BF251" s="16">
        <v>1676</v>
      </c>
    </row>
    <row r="252" spans="1:58">
      <c r="A252" s="1">
        <v>2013</v>
      </c>
      <c r="B252" s="1" t="s">
        <v>125</v>
      </c>
      <c r="C252" s="12">
        <v>54.8</v>
      </c>
      <c r="D252" s="12">
        <v>77.59</v>
      </c>
      <c r="E252" s="12">
        <v>0</v>
      </c>
      <c r="F252" s="12">
        <v>52.57</v>
      </c>
      <c r="G252" s="12">
        <f t="shared" si="24"/>
        <v>184.95999999999998</v>
      </c>
      <c r="H252" s="12">
        <f>+MIT_InfraMR[[#This Row],[Total Líneas de Explotación ]]</f>
        <v>184.95999999999998</v>
      </c>
      <c r="I252" s="12">
        <v>196.96800000000002</v>
      </c>
      <c r="J252" s="12">
        <v>209.97</v>
      </c>
      <c r="K252" s="12">
        <v>12.2</v>
      </c>
      <c r="L252" s="12">
        <v>116.54</v>
      </c>
      <c r="M252" s="12">
        <v>8</v>
      </c>
      <c r="N252" s="12">
        <f>+MIT_InfraMR[[#This Row],[A.03.1 -  Longitud de Vías de Explotación No Electrificadas Troncales y Ramales (vía principal) (km)]]+MIT_InfraMR[[#This Row],[A.04.1 -  Longitud de Vías de Explotación Electrificadas Troncales y Ramales (vía principal) (km)]]</f>
        <v>326.51</v>
      </c>
      <c r="O252" s="12">
        <f>+MIT_InfraMR[[#This Row],[Total Vías (excluido Auxiliares)]]</f>
        <v>326.51</v>
      </c>
      <c r="P252" s="1">
        <v>40</v>
      </c>
      <c r="Q252" s="1">
        <v>15</v>
      </c>
      <c r="R252" s="1">
        <v>1</v>
      </c>
      <c r="S252" s="1">
        <f t="shared" si="25"/>
        <v>56</v>
      </c>
      <c r="T252" s="1">
        <v>36</v>
      </c>
      <c r="U252" s="1">
        <v>69</v>
      </c>
      <c r="V252" s="1">
        <v>0</v>
      </c>
      <c r="W252" s="1">
        <v>15</v>
      </c>
      <c r="X252" s="1">
        <v>2</v>
      </c>
      <c r="Y252" s="1">
        <f t="shared" si="26"/>
        <v>122</v>
      </c>
      <c r="Z252" s="1">
        <v>50</v>
      </c>
      <c r="AA252" s="1">
        <v>18</v>
      </c>
      <c r="AB252" s="1">
        <f>+MIT_InfraMR[[#This Row],[Total Pasos Vehiculares a Nivel]]</f>
        <v>122</v>
      </c>
      <c r="AC252" s="1">
        <f t="shared" si="27"/>
        <v>190</v>
      </c>
      <c r="AD252" s="1">
        <v>10</v>
      </c>
      <c r="AE252" s="1">
        <v>21</v>
      </c>
      <c r="AF252" s="1">
        <v>107</v>
      </c>
      <c r="AG252" s="1">
        <f t="shared" si="28"/>
        <v>138</v>
      </c>
      <c r="AH252" s="12">
        <v>46</v>
      </c>
      <c r="AI252" s="12">
        <v>0</v>
      </c>
      <c r="AJ252" s="12">
        <v>133</v>
      </c>
      <c r="AK252" s="12">
        <f t="shared" si="29"/>
        <v>179</v>
      </c>
      <c r="AL252" s="1">
        <v>0</v>
      </c>
      <c r="AM252" s="1">
        <v>18</v>
      </c>
      <c r="AN252" s="1">
        <v>0</v>
      </c>
      <c r="AO252" s="1">
        <f t="shared" si="30"/>
        <v>18</v>
      </c>
      <c r="AP252" s="1">
        <v>285</v>
      </c>
      <c r="AQ252" s="1">
        <v>60</v>
      </c>
      <c r="AR252" s="1">
        <v>0</v>
      </c>
      <c r="AS252" s="1">
        <f>+SUM(MIT_InfraMR[[#This Row],[B.02.1 - Parque de Coches Eléctricos Motrices]:[B.02.3 - Parque de Coches Eléctricos Motrices Tipo R]])</f>
        <v>345</v>
      </c>
      <c r="AT252" s="1">
        <v>0</v>
      </c>
      <c r="AU252" s="1">
        <v>2</v>
      </c>
      <c r="AV252" s="1">
        <v>2</v>
      </c>
      <c r="AW252" s="1">
        <f>+SUM(MIT_InfraMR[[#This Row],[B.03.1 - Parque de Coches Motores Motrices Remolcados]:[B.03.3 - Parque de Coches Motores Motrices Cabina]])</f>
        <v>4</v>
      </c>
      <c r="AX252" s="1">
        <v>29</v>
      </c>
      <c r="AY252" s="1">
        <v>4</v>
      </c>
      <c r="AZ252" s="1">
        <v>0</v>
      </c>
      <c r="BA252" s="1">
        <v>14</v>
      </c>
      <c r="BB252" s="1">
        <v>0</v>
      </c>
      <c r="BC252" s="1">
        <f t="shared" si="31"/>
        <v>47</v>
      </c>
      <c r="BD252" s="1">
        <v>0</v>
      </c>
      <c r="BE252" s="1">
        <v>5</v>
      </c>
      <c r="BF252" s="16">
        <v>1676</v>
      </c>
    </row>
    <row r="253" spans="1:58">
      <c r="A253" s="1">
        <v>2013</v>
      </c>
      <c r="B253" s="1" t="s">
        <v>126</v>
      </c>
      <c r="C253" s="12">
        <v>54.8</v>
      </c>
      <c r="D253" s="12">
        <v>77.59</v>
      </c>
      <c r="E253" s="12">
        <v>0</v>
      </c>
      <c r="F253" s="12">
        <v>52.57</v>
      </c>
      <c r="G253" s="12">
        <f t="shared" si="24"/>
        <v>184.95999999999998</v>
      </c>
      <c r="H253" s="12">
        <f>+MIT_InfraMR[[#This Row],[Total Líneas de Explotación ]]</f>
        <v>184.95999999999998</v>
      </c>
      <c r="I253" s="12">
        <v>196.96800000000002</v>
      </c>
      <c r="J253" s="12">
        <v>209.97</v>
      </c>
      <c r="K253" s="12">
        <v>12.2</v>
      </c>
      <c r="L253" s="12">
        <v>116.54</v>
      </c>
      <c r="M253" s="12">
        <v>8</v>
      </c>
      <c r="N253" s="12">
        <f>+MIT_InfraMR[[#This Row],[A.03.1 -  Longitud de Vías de Explotación No Electrificadas Troncales y Ramales (vía principal) (km)]]+MIT_InfraMR[[#This Row],[A.04.1 -  Longitud de Vías de Explotación Electrificadas Troncales y Ramales (vía principal) (km)]]</f>
        <v>326.51</v>
      </c>
      <c r="O253" s="12">
        <f>+MIT_InfraMR[[#This Row],[Total Vías (excluido Auxiliares)]]</f>
        <v>326.51</v>
      </c>
      <c r="P253" s="1">
        <v>40</v>
      </c>
      <c r="Q253" s="1">
        <v>15</v>
      </c>
      <c r="R253" s="1">
        <v>1</v>
      </c>
      <c r="S253" s="1">
        <f t="shared" si="25"/>
        <v>56</v>
      </c>
      <c r="T253" s="1">
        <v>36</v>
      </c>
      <c r="U253" s="1">
        <v>69</v>
      </c>
      <c r="V253" s="1">
        <v>0</v>
      </c>
      <c r="W253" s="1">
        <v>15</v>
      </c>
      <c r="X253" s="1">
        <v>2</v>
      </c>
      <c r="Y253" s="1">
        <f t="shared" si="26"/>
        <v>122</v>
      </c>
      <c r="Z253" s="1">
        <v>50</v>
      </c>
      <c r="AA253" s="1">
        <v>18</v>
      </c>
      <c r="AB253" s="1">
        <f>+MIT_InfraMR[[#This Row],[Total Pasos Vehiculares a Nivel]]</f>
        <v>122</v>
      </c>
      <c r="AC253" s="1">
        <f t="shared" si="27"/>
        <v>190</v>
      </c>
      <c r="AD253" s="1">
        <v>10</v>
      </c>
      <c r="AE253" s="1">
        <v>21</v>
      </c>
      <c r="AF253" s="1">
        <v>107</v>
      </c>
      <c r="AG253" s="1">
        <f t="shared" si="28"/>
        <v>138</v>
      </c>
      <c r="AH253" s="12">
        <v>46</v>
      </c>
      <c r="AI253" s="12">
        <v>0</v>
      </c>
      <c r="AJ253" s="12">
        <v>133</v>
      </c>
      <c r="AK253" s="12">
        <f t="shared" si="29"/>
        <v>179</v>
      </c>
      <c r="AL253" s="1">
        <v>0</v>
      </c>
      <c r="AM253" s="1">
        <v>18</v>
      </c>
      <c r="AN253" s="1">
        <v>0</v>
      </c>
      <c r="AO253" s="1">
        <f t="shared" si="30"/>
        <v>18</v>
      </c>
      <c r="AP253" s="1">
        <v>285</v>
      </c>
      <c r="AQ253" s="1">
        <v>60</v>
      </c>
      <c r="AR253" s="1">
        <v>0</v>
      </c>
      <c r="AS253" s="1">
        <f>+SUM(MIT_InfraMR[[#This Row],[B.02.1 - Parque de Coches Eléctricos Motrices]:[B.02.3 - Parque de Coches Eléctricos Motrices Tipo R]])</f>
        <v>345</v>
      </c>
      <c r="AT253" s="1">
        <v>0</v>
      </c>
      <c r="AU253" s="1">
        <v>2</v>
      </c>
      <c r="AV253" s="1">
        <v>2</v>
      </c>
      <c r="AW253" s="1">
        <f>+SUM(MIT_InfraMR[[#This Row],[B.03.1 - Parque de Coches Motores Motrices Remolcados]:[B.03.3 - Parque de Coches Motores Motrices Cabina]])</f>
        <v>4</v>
      </c>
      <c r="AX253" s="1">
        <v>29</v>
      </c>
      <c r="AY253" s="1">
        <v>4</v>
      </c>
      <c r="AZ253" s="1">
        <v>0</v>
      </c>
      <c r="BA253" s="1">
        <v>14</v>
      </c>
      <c r="BB253" s="1">
        <v>0</v>
      </c>
      <c r="BC253" s="1">
        <f t="shared" si="31"/>
        <v>47</v>
      </c>
      <c r="BD253" s="1">
        <v>0</v>
      </c>
      <c r="BE253" s="1">
        <v>5</v>
      </c>
      <c r="BF253" s="16">
        <v>1676</v>
      </c>
    </row>
    <row r="254" spans="1:58">
      <c r="A254" s="1">
        <v>2014</v>
      </c>
      <c r="B254" s="1" t="s">
        <v>115</v>
      </c>
      <c r="C254" s="12">
        <v>54.8</v>
      </c>
      <c r="D254" s="12">
        <v>77.59</v>
      </c>
      <c r="E254" s="12">
        <v>0</v>
      </c>
      <c r="F254" s="12">
        <v>52.57</v>
      </c>
      <c r="G254" s="12">
        <f t="shared" si="24"/>
        <v>184.95999999999998</v>
      </c>
      <c r="H254" s="12">
        <f>+MIT_InfraMR[[#This Row],[Total Líneas de Explotación ]]</f>
        <v>184.95999999999998</v>
      </c>
      <c r="I254" s="12">
        <v>196.96800000000002</v>
      </c>
      <c r="J254" s="12">
        <v>209.97</v>
      </c>
      <c r="K254" s="12">
        <v>12.2</v>
      </c>
      <c r="L254" s="12">
        <v>116.54</v>
      </c>
      <c r="M254" s="12">
        <v>8</v>
      </c>
      <c r="N254" s="12">
        <f>+MIT_InfraMR[[#This Row],[A.03.1 -  Longitud de Vías de Explotación No Electrificadas Troncales y Ramales (vía principal) (km)]]+MIT_InfraMR[[#This Row],[A.04.1 -  Longitud de Vías de Explotación Electrificadas Troncales y Ramales (vía principal) (km)]]</f>
        <v>326.51</v>
      </c>
      <c r="O254" s="12">
        <f>+MIT_InfraMR[[#This Row],[Total Vías (excluido Auxiliares)]]</f>
        <v>326.51</v>
      </c>
      <c r="P254" s="1">
        <v>40</v>
      </c>
      <c r="Q254" s="1">
        <v>15</v>
      </c>
      <c r="R254" s="1">
        <v>1</v>
      </c>
      <c r="S254" s="1">
        <f t="shared" si="25"/>
        <v>56</v>
      </c>
      <c r="T254" s="1">
        <v>36</v>
      </c>
      <c r="U254" s="1">
        <v>69</v>
      </c>
      <c r="V254" s="1">
        <v>0</v>
      </c>
      <c r="W254" s="1">
        <v>15</v>
      </c>
      <c r="X254" s="1">
        <v>2</v>
      </c>
      <c r="Y254" s="1">
        <f t="shared" si="26"/>
        <v>122</v>
      </c>
      <c r="Z254" s="1">
        <v>50</v>
      </c>
      <c r="AA254" s="1">
        <v>18</v>
      </c>
      <c r="AB254" s="1">
        <f>+MIT_InfraMR[[#This Row],[Total Pasos Vehiculares a Nivel]]</f>
        <v>122</v>
      </c>
      <c r="AC254" s="1">
        <f t="shared" si="27"/>
        <v>190</v>
      </c>
      <c r="AD254" s="1">
        <v>10</v>
      </c>
      <c r="AE254" s="1">
        <v>21</v>
      </c>
      <c r="AF254" s="1">
        <v>107</v>
      </c>
      <c r="AG254" s="1">
        <f t="shared" si="28"/>
        <v>138</v>
      </c>
      <c r="AH254" s="12">
        <v>46</v>
      </c>
      <c r="AI254" s="12">
        <v>0</v>
      </c>
      <c r="AJ254" s="12">
        <v>133</v>
      </c>
      <c r="AK254" s="12">
        <f t="shared" si="29"/>
        <v>179</v>
      </c>
      <c r="AL254" s="1">
        <v>0</v>
      </c>
      <c r="AM254" s="1">
        <v>18</v>
      </c>
      <c r="AN254" s="1">
        <v>0</v>
      </c>
      <c r="AO254" s="1">
        <f t="shared" si="30"/>
        <v>18</v>
      </c>
      <c r="AP254" s="1">
        <v>285</v>
      </c>
      <c r="AQ254" s="1">
        <v>60</v>
      </c>
      <c r="AR254" s="1">
        <v>0</v>
      </c>
      <c r="AS254" s="1">
        <f>+SUM(MIT_InfraMR[[#This Row],[B.02.1 - Parque de Coches Eléctricos Motrices]:[B.02.3 - Parque de Coches Eléctricos Motrices Tipo R]])</f>
        <v>345</v>
      </c>
      <c r="AT254" s="1">
        <v>0</v>
      </c>
      <c r="AU254" s="1">
        <v>2</v>
      </c>
      <c r="AV254" s="1">
        <v>2</v>
      </c>
      <c r="AW254" s="1">
        <f>+SUM(MIT_InfraMR[[#This Row],[B.03.1 - Parque de Coches Motores Motrices Remolcados]:[B.03.3 - Parque de Coches Motores Motrices Cabina]])</f>
        <v>4</v>
      </c>
      <c r="AX254" s="1">
        <v>29</v>
      </c>
      <c r="AY254" s="1">
        <v>4</v>
      </c>
      <c r="AZ254" s="1">
        <v>0</v>
      </c>
      <c r="BA254" s="1">
        <v>14</v>
      </c>
      <c r="BB254" s="1">
        <v>0</v>
      </c>
      <c r="BC254" s="1">
        <f t="shared" si="31"/>
        <v>47</v>
      </c>
      <c r="BD254" s="1">
        <v>0</v>
      </c>
      <c r="BE254" s="1">
        <v>5</v>
      </c>
      <c r="BF254" s="16">
        <v>1676</v>
      </c>
    </row>
    <row r="255" spans="1:58">
      <c r="A255" s="1">
        <v>2014</v>
      </c>
      <c r="B255" s="1" t="s">
        <v>116</v>
      </c>
      <c r="C255" s="12">
        <v>54.8</v>
      </c>
      <c r="D255" s="12">
        <v>77.59</v>
      </c>
      <c r="E255" s="12">
        <v>0</v>
      </c>
      <c r="F255" s="12">
        <v>52.57</v>
      </c>
      <c r="G255" s="12">
        <f t="shared" si="24"/>
        <v>184.95999999999998</v>
      </c>
      <c r="H255" s="12">
        <f>+MIT_InfraMR[[#This Row],[Total Líneas de Explotación ]]</f>
        <v>184.95999999999998</v>
      </c>
      <c r="I255" s="12">
        <v>196.96800000000002</v>
      </c>
      <c r="J255" s="12">
        <v>209.97</v>
      </c>
      <c r="K255" s="12">
        <v>12.2</v>
      </c>
      <c r="L255" s="12">
        <v>116.54</v>
      </c>
      <c r="M255" s="12">
        <v>8</v>
      </c>
      <c r="N255" s="12">
        <f>+MIT_InfraMR[[#This Row],[A.03.1 -  Longitud de Vías de Explotación No Electrificadas Troncales y Ramales (vía principal) (km)]]+MIT_InfraMR[[#This Row],[A.04.1 -  Longitud de Vías de Explotación Electrificadas Troncales y Ramales (vía principal) (km)]]</f>
        <v>326.51</v>
      </c>
      <c r="O255" s="12">
        <f>+MIT_InfraMR[[#This Row],[Total Vías (excluido Auxiliares)]]</f>
        <v>326.51</v>
      </c>
      <c r="P255" s="1">
        <v>40</v>
      </c>
      <c r="Q255" s="1">
        <v>15</v>
      </c>
      <c r="R255" s="1">
        <v>1</v>
      </c>
      <c r="S255" s="1">
        <f t="shared" si="25"/>
        <v>56</v>
      </c>
      <c r="T255" s="1">
        <v>36</v>
      </c>
      <c r="U255" s="1">
        <v>69</v>
      </c>
      <c r="V255" s="1">
        <v>0</v>
      </c>
      <c r="W255" s="1">
        <v>15</v>
      </c>
      <c r="X255" s="1">
        <v>2</v>
      </c>
      <c r="Y255" s="1">
        <f t="shared" si="26"/>
        <v>122</v>
      </c>
      <c r="Z255" s="1">
        <v>50</v>
      </c>
      <c r="AA255" s="1">
        <v>18</v>
      </c>
      <c r="AB255" s="1">
        <f>+MIT_InfraMR[[#This Row],[Total Pasos Vehiculares a Nivel]]</f>
        <v>122</v>
      </c>
      <c r="AC255" s="1">
        <f t="shared" si="27"/>
        <v>190</v>
      </c>
      <c r="AD255" s="1">
        <v>10</v>
      </c>
      <c r="AE255" s="1">
        <v>21</v>
      </c>
      <c r="AF255" s="1">
        <v>107</v>
      </c>
      <c r="AG255" s="1">
        <f t="shared" si="28"/>
        <v>138</v>
      </c>
      <c r="AH255" s="12">
        <v>46</v>
      </c>
      <c r="AI255" s="12">
        <v>0</v>
      </c>
      <c r="AJ255" s="12">
        <v>133</v>
      </c>
      <c r="AK255" s="12">
        <f t="shared" si="29"/>
        <v>179</v>
      </c>
      <c r="AL255" s="1">
        <v>0</v>
      </c>
      <c r="AM255" s="1">
        <v>18</v>
      </c>
      <c r="AN255" s="1">
        <v>0</v>
      </c>
      <c r="AO255" s="1">
        <f t="shared" si="30"/>
        <v>18</v>
      </c>
      <c r="AP255" s="1">
        <v>285</v>
      </c>
      <c r="AQ255" s="1">
        <v>60</v>
      </c>
      <c r="AR255" s="1">
        <v>0</v>
      </c>
      <c r="AS255" s="1">
        <f>+SUM(MIT_InfraMR[[#This Row],[B.02.1 - Parque de Coches Eléctricos Motrices]:[B.02.3 - Parque de Coches Eléctricos Motrices Tipo R]])</f>
        <v>345</v>
      </c>
      <c r="AT255" s="1">
        <v>0</v>
      </c>
      <c r="AU255" s="1">
        <v>2</v>
      </c>
      <c r="AV255" s="1">
        <v>2</v>
      </c>
      <c r="AW255" s="1">
        <f>+SUM(MIT_InfraMR[[#This Row],[B.03.1 - Parque de Coches Motores Motrices Remolcados]:[B.03.3 - Parque de Coches Motores Motrices Cabina]])</f>
        <v>4</v>
      </c>
      <c r="AX255" s="1">
        <v>29</v>
      </c>
      <c r="AY255" s="1">
        <v>4</v>
      </c>
      <c r="AZ255" s="1">
        <v>0</v>
      </c>
      <c r="BA255" s="1">
        <v>14</v>
      </c>
      <c r="BB255" s="1">
        <v>0</v>
      </c>
      <c r="BC255" s="1">
        <f t="shared" si="31"/>
        <v>47</v>
      </c>
      <c r="BD255" s="1">
        <v>0</v>
      </c>
      <c r="BE255" s="1">
        <v>5</v>
      </c>
      <c r="BF255" s="16">
        <v>1676</v>
      </c>
    </row>
    <row r="256" spans="1:58">
      <c r="A256" s="1">
        <v>2014</v>
      </c>
      <c r="B256" s="1" t="s">
        <v>117</v>
      </c>
      <c r="C256" s="12">
        <v>54.8</v>
      </c>
      <c r="D256" s="12">
        <v>77.59</v>
      </c>
      <c r="E256" s="12">
        <v>0</v>
      </c>
      <c r="F256" s="12">
        <v>52.57</v>
      </c>
      <c r="G256" s="12">
        <f t="shared" si="24"/>
        <v>184.95999999999998</v>
      </c>
      <c r="H256" s="12">
        <f>+MIT_InfraMR[[#This Row],[Total Líneas de Explotación ]]</f>
        <v>184.95999999999998</v>
      </c>
      <c r="I256" s="12">
        <v>196.96800000000002</v>
      </c>
      <c r="J256" s="12">
        <v>209.97</v>
      </c>
      <c r="K256" s="12">
        <v>12.2</v>
      </c>
      <c r="L256" s="12">
        <v>116.54</v>
      </c>
      <c r="M256" s="12">
        <v>8</v>
      </c>
      <c r="N256" s="12">
        <f>+MIT_InfraMR[[#This Row],[A.03.1 -  Longitud de Vías de Explotación No Electrificadas Troncales y Ramales (vía principal) (km)]]+MIT_InfraMR[[#This Row],[A.04.1 -  Longitud de Vías de Explotación Electrificadas Troncales y Ramales (vía principal) (km)]]</f>
        <v>326.51</v>
      </c>
      <c r="O256" s="12">
        <f>+MIT_InfraMR[[#This Row],[Total Vías (excluido Auxiliares)]]</f>
        <v>326.51</v>
      </c>
      <c r="P256" s="1">
        <v>40</v>
      </c>
      <c r="Q256" s="1">
        <v>15</v>
      </c>
      <c r="R256" s="1">
        <v>1</v>
      </c>
      <c r="S256" s="1">
        <f t="shared" si="25"/>
        <v>56</v>
      </c>
      <c r="T256" s="1">
        <v>36</v>
      </c>
      <c r="U256" s="1">
        <v>69</v>
      </c>
      <c r="V256" s="1">
        <v>0</v>
      </c>
      <c r="W256" s="1">
        <v>15</v>
      </c>
      <c r="X256" s="1">
        <v>2</v>
      </c>
      <c r="Y256" s="1">
        <f t="shared" si="26"/>
        <v>122</v>
      </c>
      <c r="Z256" s="1">
        <v>50</v>
      </c>
      <c r="AA256" s="1">
        <v>18</v>
      </c>
      <c r="AB256" s="1">
        <f>+MIT_InfraMR[[#This Row],[Total Pasos Vehiculares a Nivel]]</f>
        <v>122</v>
      </c>
      <c r="AC256" s="1">
        <f t="shared" si="27"/>
        <v>190</v>
      </c>
      <c r="AD256" s="1">
        <v>10</v>
      </c>
      <c r="AE256" s="1">
        <v>21</v>
      </c>
      <c r="AF256" s="1">
        <v>107</v>
      </c>
      <c r="AG256" s="1">
        <f t="shared" si="28"/>
        <v>138</v>
      </c>
      <c r="AH256" s="12">
        <v>46</v>
      </c>
      <c r="AI256" s="12">
        <v>0</v>
      </c>
      <c r="AJ256" s="12">
        <v>133</v>
      </c>
      <c r="AK256" s="12">
        <f t="shared" si="29"/>
        <v>179</v>
      </c>
      <c r="AL256" s="1">
        <v>0</v>
      </c>
      <c r="AM256" s="1">
        <v>18</v>
      </c>
      <c r="AN256" s="1">
        <v>0</v>
      </c>
      <c r="AO256" s="1">
        <f t="shared" si="30"/>
        <v>18</v>
      </c>
      <c r="AP256" s="1">
        <v>285</v>
      </c>
      <c r="AQ256" s="1">
        <v>60</v>
      </c>
      <c r="AR256" s="1">
        <v>0</v>
      </c>
      <c r="AS256" s="1">
        <f>+SUM(MIT_InfraMR[[#This Row],[B.02.1 - Parque de Coches Eléctricos Motrices]:[B.02.3 - Parque de Coches Eléctricos Motrices Tipo R]])</f>
        <v>345</v>
      </c>
      <c r="AT256" s="1">
        <v>0</v>
      </c>
      <c r="AU256" s="1">
        <v>2</v>
      </c>
      <c r="AV256" s="1">
        <v>2</v>
      </c>
      <c r="AW256" s="1">
        <f>+SUM(MIT_InfraMR[[#This Row],[B.03.1 - Parque de Coches Motores Motrices Remolcados]:[B.03.3 - Parque de Coches Motores Motrices Cabina]])</f>
        <v>4</v>
      </c>
      <c r="AX256" s="1">
        <v>29</v>
      </c>
      <c r="AY256" s="1">
        <v>4</v>
      </c>
      <c r="AZ256" s="1">
        <v>0</v>
      </c>
      <c r="BA256" s="1">
        <v>14</v>
      </c>
      <c r="BB256" s="1">
        <v>0</v>
      </c>
      <c r="BC256" s="1">
        <f t="shared" si="31"/>
        <v>47</v>
      </c>
      <c r="BD256" s="1">
        <v>0</v>
      </c>
      <c r="BE256" s="1">
        <v>5</v>
      </c>
      <c r="BF256" s="16">
        <v>1676</v>
      </c>
    </row>
    <row r="257" spans="1:59">
      <c r="A257" s="1">
        <v>2014</v>
      </c>
      <c r="B257" s="1" t="s">
        <v>118</v>
      </c>
      <c r="C257" s="12">
        <v>54.8</v>
      </c>
      <c r="D257" s="12">
        <v>77.59</v>
      </c>
      <c r="E257" s="12">
        <v>0</v>
      </c>
      <c r="F257" s="12">
        <v>52.57</v>
      </c>
      <c r="G257" s="12">
        <f t="shared" si="24"/>
        <v>184.95999999999998</v>
      </c>
      <c r="H257" s="12">
        <f>+MIT_InfraMR[[#This Row],[Total Líneas de Explotación ]]</f>
        <v>184.95999999999998</v>
      </c>
      <c r="I257" s="12">
        <v>196.96800000000002</v>
      </c>
      <c r="J257" s="12">
        <v>209.97</v>
      </c>
      <c r="K257" s="12">
        <v>12.2</v>
      </c>
      <c r="L257" s="12">
        <v>116.54</v>
      </c>
      <c r="M257" s="12">
        <v>8</v>
      </c>
      <c r="N257" s="12">
        <f>+MIT_InfraMR[[#This Row],[A.03.1 -  Longitud de Vías de Explotación No Electrificadas Troncales y Ramales (vía principal) (km)]]+MIT_InfraMR[[#This Row],[A.04.1 -  Longitud de Vías de Explotación Electrificadas Troncales y Ramales (vía principal) (km)]]</f>
        <v>326.51</v>
      </c>
      <c r="O257" s="12">
        <f>+MIT_InfraMR[[#This Row],[Total Vías (excluido Auxiliares)]]</f>
        <v>326.51</v>
      </c>
      <c r="P257" s="1">
        <v>40</v>
      </c>
      <c r="Q257" s="1">
        <v>15</v>
      </c>
      <c r="R257" s="1">
        <v>1</v>
      </c>
      <c r="S257" s="1">
        <f t="shared" si="25"/>
        <v>56</v>
      </c>
      <c r="T257" s="1">
        <v>36</v>
      </c>
      <c r="U257" s="1">
        <v>69</v>
      </c>
      <c r="V257" s="1">
        <v>0</v>
      </c>
      <c r="W257" s="1">
        <v>15</v>
      </c>
      <c r="X257" s="1">
        <v>2</v>
      </c>
      <c r="Y257" s="1">
        <f t="shared" si="26"/>
        <v>122</v>
      </c>
      <c r="Z257" s="1">
        <v>50</v>
      </c>
      <c r="AA257" s="1">
        <v>18</v>
      </c>
      <c r="AB257" s="1">
        <f>+MIT_InfraMR[[#This Row],[Total Pasos Vehiculares a Nivel]]</f>
        <v>122</v>
      </c>
      <c r="AC257" s="1">
        <f t="shared" si="27"/>
        <v>190</v>
      </c>
      <c r="AD257" s="1">
        <v>10</v>
      </c>
      <c r="AE257" s="1">
        <v>21</v>
      </c>
      <c r="AF257" s="1">
        <v>107</v>
      </c>
      <c r="AG257" s="1">
        <f t="shared" si="28"/>
        <v>138</v>
      </c>
      <c r="AH257" s="12">
        <v>46</v>
      </c>
      <c r="AI257" s="12">
        <v>0</v>
      </c>
      <c r="AJ257" s="12">
        <v>133</v>
      </c>
      <c r="AK257" s="12">
        <f t="shared" si="29"/>
        <v>179</v>
      </c>
      <c r="AL257" s="1">
        <v>0</v>
      </c>
      <c r="AM257" s="1">
        <v>18</v>
      </c>
      <c r="AN257" s="1">
        <v>0</v>
      </c>
      <c r="AO257" s="1">
        <f t="shared" si="30"/>
        <v>18</v>
      </c>
      <c r="AP257" s="1">
        <v>285</v>
      </c>
      <c r="AQ257" s="1">
        <v>60</v>
      </c>
      <c r="AR257" s="1">
        <v>0</v>
      </c>
      <c r="AS257" s="1">
        <f>+SUM(MIT_InfraMR[[#This Row],[B.02.1 - Parque de Coches Eléctricos Motrices]:[B.02.3 - Parque de Coches Eléctricos Motrices Tipo R]])</f>
        <v>345</v>
      </c>
      <c r="AT257" s="1">
        <v>0</v>
      </c>
      <c r="AU257" s="1">
        <v>2</v>
      </c>
      <c r="AV257" s="1">
        <v>2</v>
      </c>
      <c r="AW257" s="1">
        <f>+SUM(MIT_InfraMR[[#This Row],[B.03.1 - Parque de Coches Motores Motrices Remolcados]:[B.03.3 - Parque de Coches Motores Motrices Cabina]])</f>
        <v>4</v>
      </c>
      <c r="AX257" s="1">
        <v>29</v>
      </c>
      <c r="AY257" s="1">
        <v>4</v>
      </c>
      <c r="AZ257" s="1">
        <v>0</v>
      </c>
      <c r="BA257" s="1">
        <v>14</v>
      </c>
      <c r="BB257" s="1">
        <v>0</v>
      </c>
      <c r="BC257" s="1">
        <f t="shared" si="31"/>
        <v>47</v>
      </c>
      <c r="BD257" s="1">
        <v>0</v>
      </c>
      <c r="BE257" s="1">
        <v>5</v>
      </c>
      <c r="BF257" s="16">
        <v>1676</v>
      </c>
    </row>
    <row r="258" spans="1:59">
      <c r="A258" s="1">
        <v>2014</v>
      </c>
      <c r="B258" s="1" t="s">
        <v>119</v>
      </c>
      <c r="C258" s="12">
        <v>54.8</v>
      </c>
      <c r="D258" s="12">
        <v>77.59</v>
      </c>
      <c r="E258" s="12">
        <v>0</v>
      </c>
      <c r="F258" s="12">
        <v>52.57</v>
      </c>
      <c r="G258" s="12">
        <f t="shared" ref="G258:G321" si="32">SUM(C258:F258)</f>
        <v>184.95999999999998</v>
      </c>
      <c r="H258" s="12">
        <f>+MIT_InfraMR[[#This Row],[Total Líneas de Explotación ]]</f>
        <v>184.95999999999998</v>
      </c>
      <c r="I258" s="12">
        <v>196.96800000000002</v>
      </c>
      <c r="J258" s="12">
        <v>209.97</v>
      </c>
      <c r="K258" s="12">
        <v>12.2</v>
      </c>
      <c r="L258" s="12">
        <v>116.54</v>
      </c>
      <c r="M258" s="12">
        <v>8</v>
      </c>
      <c r="N258" s="12">
        <f>+MIT_InfraMR[[#This Row],[A.03.1 -  Longitud de Vías de Explotación No Electrificadas Troncales y Ramales (vía principal) (km)]]+MIT_InfraMR[[#This Row],[A.04.1 -  Longitud de Vías de Explotación Electrificadas Troncales y Ramales (vía principal) (km)]]</f>
        <v>326.51</v>
      </c>
      <c r="O258" s="12">
        <f>+MIT_InfraMR[[#This Row],[Total Vías (excluido Auxiliares)]]</f>
        <v>326.51</v>
      </c>
      <c r="P258" s="1">
        <v>40</v>
      </c>
      <c r="Q258" s="1">
        <v>15</v>
      </c>
      <c r="R258" s="1">
        <v>1</v>
      </c>
      <c r="S258" s="1">
        <f t="shared" ref="S258:S321" si="33">SUM(P258:R258)</f>
        <v>56</v>
      </c>
      <c r="T258" s="1">
        <v>36</v>
      </c>
      <c r="U258" s="1">
        <v>69</v>
      </c>
      <c r="V258" s="1">
        <v>0</v>
      </c>
      <c r="W258" s="1">
        <v>15</v>
      </c>
      <c r="X258" s="1">
        <v>2</v>
      </c>
      <c r="Y258" s="1">
        <f t="shared" ref="Y258:Y321" si="34">SUM(T258:X258)</f>
        <v>122</v>
      </c>
      <c r="Z258" s="1">
        <v>50</v>
      </c>
      <c r="AA258" s="1">
        <v>18</v>
      </c>
      <c r="AB258" s="1">
        <f>+MIT_InfraMR[[#This Row],[Total Pasos Vehiculares a Nivel]]</f>
        <v>122</v>
      </c>
      <c r="AC258" s="1">
        <f t="shared" ref="AC258:AC321" si="35">SUM(Z258:AB258)</f>
        <v>190</v>
      </c>
      <c r="AD258" s="1">
        <v>10</v>
      </c>
      <c r="AE258" s="1">
        <v>21</v>
      </c>
      <c r="AF258" s="1">
        <v>107</v>
      </c>
      <c r="AG258" s="1">
        <f t="shared" ref="AG258:AG321" si="36">SUM(AD258:AF258)</f>
        <v>138</v>
      </c>
      <c r="AH258" s="12">
        <v>46</v>
      </c>
      <c r="AI258" s="12">
        <v>0</v>
      </c>
      <c r="AJ258" s="12">
        <v>133</v>
      </c>
      <c r="AK258" s="12">
        <f t="shared" ref="AK258:AK321" si="37">SUM(AH258:AJ258)</f>
        <v>179</v>
      </c>
      <c r="AL258" s="1">
        <v>0</v>
      </c>
      <c r="AM258" s="1">
        <v>18</v>
      </c>
      <c r="AN258" s="1">
        <v>0</v>
      </c>
      <c r="AO258" s="1">
        <f t="shared" ref="AO258:AO321" si="38">SUM(AL258:AN258)</f>
        <v>18</v>
      </c>
      <c r="AP258" s="1">
        <v>285</v>
      </c>
      <c r="AQ258" s="1">
        <v>60</v>
      </c>
      <c r="AR258" s="1">
        <v>0</v>
      </c>
      <c r="AS258" s="1">
        <f>+SUM(MIT_InfraMR[[#This Row],[B.02.1 - Parque de Coches Eléctricos Motrices]:[B.02.3 - Parque de Coches Eléctricos Motrices Tipo R]])</f>
        <v>345</v>
      </c>
      <c r="AT258" s="1">
        <v>0</v>
      </c>
      <c r="AU258" s="1">
        <v>2</v>
      </c>
      <c r="AV258" s="1">
        <v>2</v>
      </c>
      <c r="AW258" s="1">
        <f>+SUM(MIT_InfraMR[[#This Row],[B.03.1 - Parque de Coches Motores Motrices Remolcados]:[B.03.3 - Parque de Coches Motores Motrices Cabina]])</f>
        <v>4</v>
      </c>
      <c r="AX258" s="1">
        <v>29</v>
      </c>
      <c r="AY258" s="1">
        <v>4</v>
      </c>
      <c r="AZ258" s="1">
        <v>0</v>
      </c>
      <c r="BA258" s="1">
        <v>14</v>
      </c>
      <c r="BB258" s="1">
        <v>0</v>
      </c>
      <c r="BC258" s="1">
        <f t="shared" ref="BC258:BC321" si="39">SUM(AX258:BB258)</f>
        <v>47</v>
      </c>
      <c r="BD258" s="1">
        <v>0</v>
      </c>
      <c r="BE258" s="1">
        <v>5</v>
      </c>
      <c r="BF258" s="16">
        <v>1676</v>
      </c>
    </row>
    <row r="259" spans="1:59">
      <c r="A259" s="1">
        <v>2014</v>
      </c>
      <c r="B259" s="1" t="s">
        <v>120</v>
      </c>
      <c r="C259" s="12">
        <v>54.8</v>
      </c>
      <c r="D259" s="12">
        <v>77.59</v>
      </c>
      <c r="E259" s="12">
        <v>0</v>
      </c>
      <c r="F259" s="12">
        <v>52.57</v>
      </c>
      <c r="G259" s="12">
        <f t="shared" si="32"/>
        <v>184.95999999999998</v>
      </c>
      <c r="H259" s="12">
        <f>+MIT_InfraMR[[#This Row],[Total Líneas de Explotación ]]</f>
        <v>184.95999999999998</v>
      </c>
      <c r="I259" s="12">
        <v>196.96800000000002</v>
      </c>
      <c r="J259" s="12">
        <v>209.97</v>
      </c>
      <c r="K259" s="12">
        <v>12.2</v>
      </c>
      <c r="L259" s="12">
        <v>116.54</v>
      </c>
      <c r="M259" s="12">
        <v>8</v>
      </c>
      <c r="N259" s="12">
        <f>+MIT_InfraMR[[#This Row],[A.03.1 -  Longitud de Vías de Explotación No Electrificadas Troncales y Ramales (vía principal) (km)]]+MIT_InfraMR[[#This Row],[A.04.1 -  Longitud de Vías de Explotación Electrificadas Troncales y Ramales (vía principal) (km)]]</f>
        <v>326.51</v>
      </c>
      <c r="O259" s="12">
        <f>+MIT_InfraMR[[#This Row],[Total Vías (excluido Auxiliares)]]</f>
        <v>326.51</v>
      </c>
      <c r="P259" s="1">
        <v>40</v>
      </c>
      <c r="Q259" s="1">
        <v>15</v>
      </c>
      <c r="R259" s="1">
        <v>1</v>
      </c>
      <c r="S259" s="1">
        <f t="shared" si="33"/>
        <v>56</v>
      </c>
      <c r="T259" s="1">
        <v>36</v>
      </c>
      <c r="U259" s="1">
        <v>69</v>
      </c>
      <c r="V259" s="1">
        <v>0</v>
      </c>
      <c r="W259" s="1">
        <v>15</v>
      </c>
      <c r="X259" s="1">
        <v>2</v>
      </c>
      <c r="Y259" s="1">
        <f t="shared" si="34"/>
        <v>122</v>
      </c>
      <c r="Z259" s="1">
        <v>50</v>
      </c>
      <c r="AA259" s="1">
        <v>18</v>
      </c>
      <c r="AB259" s="1">
        <f>+MIT_InfraMR[[#This Row],[Total Pasos Vehiculares a Nivel]]</f>
        <v>122</v>
      </c>
      <c r="AC259" s="1">
        <f t="shared" si="35"/>
        <v>190</v>
      </c>
      <c r="AD259" s="1">
        <v>10</v>
      </c>
      <c r="AE259" s="1">
        <v>21</v>
      </c>
      <c r="AF259" s="1">
        <v>107</v>
      </c>
      <c r="AG259" s="1">
        <f t="shared" si="36"/>
        <v>138</v>
      </c>
      <c r="AH259" s="12">
        <v>46</v>
      </c>
      <c r="AI259" s="12">
        <v>0</v>
      </c>
      <c r="AJ259" s="12">
        <v>133</v>
      </c>
      <c r="AK259" s="12">
        <f t="shared" si="37"/>
        <v>179</v>
      </c>
      <c r="AL259" s="1">
        <v>0</v>
      </c>
      <c r="AM259" s="1">
        <v>18</v>
      </c>
      <c r="AN259" s="1">
        <v>0</v>
      </c>
      <c r="AO259" s="1">
        <f t="shared" si="38"/>
        <v>18</v>
      </c>
      <c r="AP259" s="1">
        <v>285</v>
      </c>
      <c r="AQ259" s="1">
        <v>60</v>
      </c>
      <c r="AR259" s="1">
        <v>0</v>
      </c>
      <c r="AS259" s="1">
        <f>+SUM(MIT_InfraMR[[#This Row],[B.02.1 - Parque de Coches Eléctricos Motrices]:[B.02.3 - Parque de Coches Eléctricos Motrices Tipo R]])</f>
        <v>345</v>
      </c>
      <c r="AT259" s="1">
        <v>0</v>
      </c>
      <c r="AU259" s="1">
        <v>2</v>
      </c>
      <c r="AV259" s="1">
        <v>2</v>
      </c>
      <c r="AW259" s="1">
        <f>+SUM(MIT_InfraMR[[#This Row],[B.03.1 - Parque de Coches Motores Motrices Remolcados]:[B.03.3 - Parque de Coches Motores Motrices Cabina]])</f>
        <v>4</v>
      </c>
      <c r="AX259" s="1">
        <v>29</v>
      </c>
      <c r="AY259" s="1">
        <v>4</v>
      </c>
      <c r="AZ259" s="1">
        <v>0</v>
      </c>
      <c r="BA259" s="1">
        <v>14</v>
      </c>
      <c r="BB259" s="1">
        <v>0</v>
      </c>
      <c r="BC259" s="1">
        <f t="shared" si="39"/>
        <v>47</v>
      </c>
      <c r="BD259" s="1">
        <v>0</v>
      </c>
      <c r="BE259" s="1">
        <v>5</v>
      </c>
      <c r="BF259" s="16">
        <v>1676</v>
      </c>
    </row>
    <row r="260" spans="1:59">
      <c r="A260" s="1">
        <v>2014</v>
      </c>
      <c r="B260" s="1" t="s">
        <v>121</v>
      </c>
      <c r="C260" s="12">
        <v>54.8</v>
      </c>
      <c r="D260" s="12">
        <v>77.59</v>
      </c>
      <c r="E260" s="12">
        <v>0</v>
      </c>
      <c r="F260" s="12">
        <v>52.57</v>
      </c>
      <c r="G260" s="12">
        <f t="shared" si="32"/>
        <v>184.95999999999998</v>
      </c>
      <c r="H260" s="12">
        <f>+MIT_InfraMR[[#This Row],[Total Líneas de Explotación ]]</f>
        <v>184.95999999999998</v>
      </c>
      <c r="I260" s="12">
        <v>196.96800000000002</v>
      </c>
      <c r="J260" s="12">
        <v>209.97</v>
      </c>
      <c r="K260" s="12">
        <v>12.2</v>
      </c>
      <c r="L260" s="12">
        <v>116.54</v>
      </c>
      <c r="M260" s="12">
        <v>8</v>
      </c>
      <c r="N260" s="12">
        <f>+MIT_InfraMR[[#This Row],[A.03.1 -  Longitud de Vías de Explotación No Electrificadas Troncales y Ramales (vía principal) (km)]]+MIT_InfraMR[[#This Row],[A.04.1 -  Longitud de Vías de Explotación Electrificadas Troncales y Ramales (vía principal) (km)]]</f>
        <v>326.51</v>
      </c>
      <c r="O260" s="12">
        <f>+MIT_InfraMR[[#This Row],[Total Vías (excluido Auxiliares)]]</f>
        <v>326.51</v>
      </c>
      <c r="P260" s="1">
        <v>40</v>
      </c>
      <c r="Q260" s="1">
        <v>15</v>
      </c>
      <c r="R260" s="1">
        <v>1</v>
      </c>
      <c r="S260" s="1">
        <f t="shared" si="33"/>
        <v>56</v>
      </c>
      <c r="T260" s="1">
        <v>36</v>
      </c>
      <c r="U260" s="1">
        <v>69</v>
      </c>
      <c r="V260" s="1">
        <v>0</v>
      </c>
      <c r="W260" s="1">
        <v>15</v>
      </c>
      <c r="X260" s="1">
        <v>2</v>
      </c>
      <c r="Y260" s="1">
        <f t="shared" si="34"/>
        <v>122</v>
      </c>
      <c r="Z260" s="1">
        <v>50</v>
      </c>
      <c r="AA260" s="1">
        <v>18</v>
      </c>
      <c r="AB260" s="1">
        <f>+MIT_InfraMR[[#This Row],[Total Pasos Vehiculares a Nivel]]</f>
        <v>122</v>
      </c>
      <c r="AC260" s="1">
        <f t="shared" si="35"/>
        <v>190</v>
      </c>
      <c r="AD260" s="1">
        <v>10</v>
      </c>
      <c r="AE260" s="1">
        <v>21</v>
      </c>
      <c r="AF260" s="1">
        <v>107</v>
      </c>
      <c r="AG260" s="1">
        <f t="shared" si="36"/>
        <v>138</v>
      </c>
      <c r="AH260" s="12">
        <v>46</v>
      </c>
      <c r="AI260" s="12">
        <v>0</v>
      </c>
      <c r="AJ260" s="12">
        <v>133</v>
      </c>
      <c r="AK260" s="12">
        <f t="shared" si="37"/>
        <v>179</v>
      </c>
      <c r="AL260" s="1">
        <v>0</v>
      </c>
      <c r="AM260" s="1">
        <v>18</v>
      </c>
      <c r="AN260" s="1">
        <v>0</v>
      </c>
      <c r="AO260" s="1">
        <f t="shared" si="38"/>
        <v>18</v>
      </c>
      <c r="AP260" s="1">
        <v>285</v>
      </c>
      <c r="AQ260" s="1">
        <v>60</v>
      </c>
      <c r="AR260" s="1">
        <v>0</v>
      </c>
      <c r="AS260" s="1">
        <f>+SUM(MIT_InfraMR[[#This Row],[B.02.1 - Parque de Coches Eléctricos Motrices]:[B.02.3 - Parque de Coches Eléctricos Motrices Tipo R]])</f>
        <v>345</v>
      </c>
      <c r="AT260" s="1">
        <v>0</v>
      </c>
      <c r="AU260" s="1">
        <v>2</v>
      </c>
      <c r="AV260" s="1">
        <v>2</v>
      </c>
      <c r="AW260" s="1">
        <f>+SUM(MIT_InfraMR[[#This Row],[B.03.1 - Parque de Coches Motores Motrices Remolcados]:[B.03.3 - Parque de Coches Motores Motrices Cabina]])</f>
        <v>4</v>
      </c>
      <c r="AX260" s="1">
        <v>29</v>
      </c>
      <c r="AY260" s="1">
        <v>4</v>
      </c>
      <c r="AZ260" s="1">
        <v>0</v>
      </c>
      <c r="BA260" s="1">
        <v>14</v>
      </c>
      <c r="BB260" s="1">
        <v>0</v>
      </c>
      <c r="BC260" s="1">
        <f t="shared" si="39"/>
        <v>47</v>
      </c>
      <c r="BD260" s="1">
        <v>0</v>
      </c>
      <c r="BE260" s="1">
        <v>5</v>
      </c>
      <c r="BF260" s="16">
        <v>1676</v>
      </c>
    </row>
    <row r="261" spans="1:59">
      <c r="A261" s="1">
        <v>2014</v>
      </c>
      <c r="B261" s="1" t="s">
        <v>122</v>
      </c>
      <c r="C261" s="12">
        <v>54.8</v>
      </c>
      <c r="D261" s="12">
        <v>77.59</v>
      </c>
      <c r="E261" s="12">
        <v>0</v>
      </c>
      <c r="F261" s="12">
        <v>52.57</v>
      </c>
      <c r="G261" s="12">
        <f t="shared" si="32"/>
        <v>184.95999999999998</v>
      </c>
      <c r="H261" s="12">
        <f>+MIT_InfraMR[[#This Row],[Total Líneas de Explotación ]]</f>
        <v>184.95999999999998</v>
      </c>
      <c r="I261" s="12">
        <v>196.96800000000002</v>
      </c>
      <c r="J261" s="12">
        <v>209.97</v>
      </c>
      <c r="K261" s="12">
        <v>12.2</v>
      </c>
      <c r="L261" s="12">
        <v>116.54</v>
      </c>
      <c r="M261" s="12">
        <v>8</v>
      </c>
      <c r="N261" s="12">
        <f>+MIT_InfraMR[[#This Row],[A.03.1 -  Longitud de Vías de Explotación No Electrificadas Troncales y Ramales (vía principal) (km)]]+MIT_InfraMR[[#This Row],[A.04.1 -  Longitud de Vías de Explotación Electrificadas Troncales y Ramales (vía principal) (km)]]</f>
        <v>326.51</v>
      </c>
      <c r="O261" s="12">
        <f>+MIT_InfraMR[[#This Row],[Total Vías (excluido Auxiliares)]]</f>
        <v>326.51</v>
      </c>
      <c r="P261" s="1">
        <v>40</v>
      </c>
      <c r="Q261" s="1">
        <v>15</v>
      </c>
      <c r="R261" s="1">
        <v>1</v>
      </c>
      <c r="S261" s="1">
        <f t="shared" si="33"/>
        <v>56</v>
      </c>
      <c r="T261" s="1">
        <v>36</v>
      </c>
      <c r="U261" s="1">
        <v>69</v>
      </c>
      <c r="V261" s="1">
        <v>0</v>
      </c>
      <c r="W261" s="1">
        <v>15</v>
      </c>
      <c r="X261" s="1">
        <v>2</v>
      </c>
      <c r="Y261" s="1">
        <f t="shared" si="34"/>
        <v>122</v>
      </c>
      <c r="Z261" s="1">
        <v>50</v>
      </c>
      <c r="AA261" s="1">
        <v>18</v>
      </c>
      <c r="AB261" s="1">
        <f>+MIT_InfraMR[[#This Row],[Total Pasos Vehiculares a Nivel]]</f>
        <v>122</v>
      </c>
      <c r="AC261" s="1">
        <f t="shared" si="35"/>
        <v>190</v>
      </c>
      <c r="AD261" s="1">
        <v>10</v>
      </c>
      <c r="AE261" s="1">
        <v>21</v>
      </c>
      <c r="AF261" s="1">
        <v>107</v>
      </c>
      <c r="AG261" s="1">
        <f t="shared" si="36"/>
        <v>138</v>
      </c>
      <c r="AH261" s="12">
        <v>46</v>
      </c>
      <c r="AI261" s="12">
        <v>0</v>
      </c>
      <c r="AJ261" s="12">
        <v>133</v>
      </c>
      <c r="AK261" s="12">
        <f t="shared" si="37"/>
        <v>179</v>
      </c>
      <c r="AL261" s="1">
        <v>0</v>
      </c>
      <c r="AM261" s="1">
        <v>18</v>
      </c>
      <c r="AN261" s="1">
        <v>0</v>
      </c>
      <c r="AO261" s="1">
        <f t="shared" si="38"/>
        <v>18</v>
      </c>
      <c r="AP261" s="1">
        <v>285</v>
      </c>
      <c r="AQ261" s="1">
        <v>60</v>
      </c>
      <c r="AR261" s="1">
        <v>0</v>
      </c>
      <c r="AS261" s="1">
        <f>+SUM(MIT_InfraMR[[#This Row],[B.02.1 - Parque de Coches Eléctricos Motrices]:[B.02.3 - Parque de Coches Eléctricos Motrices Tipo R]])</f>
        <v>345</v>
      </c>
      <c r="AT261" s="1">
        <v>0</v>
      </c>
      <c r="AU261" s="1">
        <v>2</v>
      </c>
      <c r="AV261" s="1">
        <v>2</v>
      </c>
      <c r="AW261" s="1">
        <f>+SUM(MIT_InfraMR[[#This Row],[B.03.1 - Parque de Coches Motores Motrices Remolcados]:[B.03.3 - Parque de Coches Motores Motrices Cabina]])</f>
        <v>4</v>
      </c>
      <c r="AX261" s="1">
        <v>29</v>
      </c>
      <c r="AY261" s="1">
        <v>4</v>
      </c>
      <c r="AZ261" s="1">
        <v>0</v>
      </c>
      <c r="BA261" s="1">
        <v>14</v>
      </c>
      <c r="BB261" s="1">
        <v>0</v>
      </c>
      <c r="BC261" s="1">
        <f t="shared" si="39"/>
        <v>47</v>
      </c>
      <c r="BD261" s="1">
        <v>0</v>
      </c>
      <c r="BE261" s="1">
        <v>5</v>
      </c>
      <c r="BF261" s="16">
        <v>1676</v>
      </c>
    </row>
    <row r="262" spans="1:59">
      <c r="A262" s="1">
        <v>2014</v>
      </c>
      <c r="B262" s="1" t="s">
        <v>123</v>
      </c>
      <c r="C262" s="12">
        <v>54.8</v>
      </c>
      <c r="D262" s="12">
        <v>77.59</v>
      </c>
      <c r="E262" s="12">
        <v>0</v>
      </c>
      <c r="F262" s="12">
        <v>52.57</v>
      </c>
      <c r="G262" s="12">
        <f t="shared" si="32"/>
        <v>184.95999999999998</v>
      </c>
      <c r="H262" s="12">
        <f>+MIT_InfraMR[[#This Row],[Total Líneas de Explotación ]]</f>
        <v>184.95999999999998</v>
      </c>
      <c r="I262" s="12">
        <v>196.96800000000002</v>
      </c>
      <c r="J262" s="12">
        <v>209.97</v>
      </c>
      <c r="K262" s="12">
        <v>12.2</v>
      </c>
      <c r="L262" s="12">
        <v>116.54</v>
      </c>
      <c r="M262" s="12">
        <v>8</v>
      </c>
      <c r="N262" s="12">
        <f>+MIT_InfraMR[[#This Row],[A.03.1 -  Longitud de Vías de Explotación No Electrificadas Troncales y Ramales (vía principal) (km)]]+MIT_InfraMR[[#This Row],[A.04.1 -  Longitud de Vías de Explotación Electrificadas Troncales y Ramales (vía principal) (km)]]</f>
        <v>326.51</v>
      </c>
      <c r="O262" s="12">
        <f>+MIT_InfraMR[[#This Row],[Total Vías (excluido Auxiliares)]]</f>
        <v>326.51</v>
      </c>
      <c r="P262" s="1">
        <v>40</v>
      </c>
      <c r="Q262" s="1">
        <v>15</v>
      </c>
      <c r="R262" s="1">
        <v>1</v>
      </c>
      <c r="S262" s="1">
        <f t="shared" si="33"/>
        <v>56</v>
      </c>
      <c r="T262" s="1">
        <v>36</v>
      </c>
      <c r="U262" s="1">
        <v>69</v>
      </c>
      <c r="V262" s="1">
        <v>0</v>
      </c>
      <c r="W262" s="1">
        <v>15</v>
      </c>
      <c r="X262" s="1">
        <v>2</v>
      </c>
      <c r="Y262" s="1">
        <f t="shared" si="34"/>
        <v>122</v>
      </c>
      <c r="Z262" s="1">
        <v>50</v>
      </c>
      <c r="AA262" s="1">
        <v>18</v>
      </c>
      <c r="AB262" s="1">
        <f>+MIT_InfraMR[[#This Row],[Total Pasos Vehiculares a Nivel]]</f>
        <v>122</v>
      </c>
      <c r="AC262" s="1">
        <f t="shared" si="35"/>
        <v>190</v>
      </c>
      <c r="AD262" s="1">
        <v>10</v>
      </c>
      <c r="AE262" s="1">
        <v>21</v>
      </c>
      <c r="AF262" s="1">
        <v>107</v>
      </c>
      <c r="AG262" s="1">
        <f t="shared" si="36"/>
        <v>138</v>
      </c>
      <c r="AH262" s="12">
        <v>46</v>
      </c>
      <c r="AI262" s="12">
        <v>0</v>
      </c>
      <c r="AJ262" s="12">
        <v>133</v>
      </c>
      <c r="AK262" s="12">
        <f t="shared" si="37"/>
        <v>179</v>
      </c>
      <c r="AL262" s="1">
        <v>0</v>
      </c>
      <c r="AM262" s="1">
        <v>18</v>
      </c>
      <c r="AN262" s="1">
        <v>0</v>
      </c>
      <c r="AO262" s="1">
        <f t="shared" si="38"/>
        <v>18</v>
      </c>
      <c r="AP262" s="1">
        <v>285</v>
      </c>
      <c r="AQ262" s="1">
        <v>60</v>
      </c>
      <c r="AR262" s="1">
        <v>0</v>
      </c>
      <c r="AS262" s="1">
        <f>+SUM(MIT_InfraMR[[#This Row],[B.02.1 - Parque de Coches Eléctricos Motrices]:[B.02.3 - Parque de Coches Eléctricos Motrices Tipo R]])</f>
        <v>345</v>
      </c>
      <c r="AT262" s="1">
        <v>0</v>
      </c>
      <c r="AU262" s="1">
        <v>2</v>
      </c>
      <c r="AV262" s="1">
        <v>2</v>
      </c>
      <c r="AW262" s="1">
        <f>+SUM(MIT_InfraMR[[#This Row],[B.03.1 - Parque de Coches Motores Motrices Remolcados]:[B.03.3 - Parque de Coches Motores Motrices Cabina]])</f>
        <v>4</v>
      </c>
      <c r="AX262" s="1">
        <v>29</v>
      </c>
      <c r="AY262" s="1">
        <v>4</v>
      </c>
      <c r="AZ262" s="1">
        <v>0</v>
      </c>
      <c r="BA262" s="1">
        <v>14</v>
      </c>
      <c r="BB262" s="1">
        <v>0</v>
      </c>
      <c r="BC262" s="1">
        <f t="shared" si="39"/>
        <v>47</v>
      </c>
      <c r="BD262" s="1">
        <v>0</v>
      </c>
      <c r="BE262" s="1">
        <v>5</v>
      </c>
      <c r="BF262" s="16">
        <v>1676</v>
      </c>
    </row>
    <row r="263" spans="1:59">
      <c r="A263" s="1">
        <v>2014</v>
      </c>
      <c r="B263" s="1" t="s">
        <v>124</v>
      </c>
      <c r="C263" s="12">
        <v>54.8</v>
      </c>
      <c r="D263" s="12">
        <v>77.59</v>
      </c>
      <c r="E263" s="12">
        <v>0</v>
      </c>
      <c r="F263" s="12">
        <v>52.57</v>
      </c>
      <c r="G263" s="12">
        <f t="shared" si="32"/>
        <v>184.95999999999998</v>
      </c>
      <c r="H263" s="12">
        <f>+MIT_InfraMR[[#This Row],[Total Líneas de Explotación ]]</f>
        <v>184.95999999999998</v>
      </c>
      <c r="I263" s="12">
        <v>196.96800000000002</v>
      </c>
      <c r="J263" s="12">
        <v>209.97</v>
      </c>
      <c r="K263" s="12">
        <v>12.2</v>
      </c>
      <c r="L263" s="12">
        <v>116.54</v>
      </c>
      <c r="M263" s="12">
        <v>8</v>
      </c>
      <c r="N263" s="12">
        <f>+MIT_InfraMR[[#This Row],[A.03.1 -  Longitud de Vías de Explotación No Electrificadas Troncales y Ramales (vía principal) (km)]]+MIT_InfraMR[[#This Row],[A.04.1 -  Longitud de Vías de Explotación Electrificadas Troncales y Ramales (vía principal) (km)]]</f>
        <v>326.51</v>
      </c>
      <c r="O263" s="12">
        <f>+MIT_InfraMR[[#This Row],[Total Vías (excluido Auxiliares)]]</f>
        <v>326.51</v>
      </c>
      <c r="P263" s="1">
        <v>40</v>
      </c>
      <c r="Q263" s="1">
        <v>15</v>
      </c>
      <c r="R263" s="1">
        <v>1</v>
      </c>
      <c r="S263" s="1">
        <f t="shared" si="33"/>
        <v>56</v>
      </c>
      <c r="T263" s="1">
        <v>36</v>
      </c>
      <c r="U263" s="1">
        <v>69</v>
      </c>
      <c r="V263" s="1">
        <v>0</v>
      </c>
      <c r="W263" s="1">
        <v>15</v>
      </c>
      <c r="X263" s="1">
        <v>2</v>
      </c>
      <c r="Y263" s="1">
        <f t="shared" si="34"/>
        <v>122</v>
      </c>
      <c r="Z263" s="1">
        <v>50</v>
      </c>
      <c r="AA263" s="1">
        <v>18</v>
      </c>
      <c r="AB263" s="1">
        <f>+MIT_InfraMR[[#This Row],[Total Pasos Vehiculares a Nivel]]</f>
        <v>122</v>
      </c>
      <c r="AC263" s="1">
        <f t="shared" si="35"/>
        <v>190</v>
      </c>
      <c r="AD263" s="1">
        <v>10</v>
      </c>
      <c r="AE263" s="1">
        <v>21</v>
      </c>
      <c r="AF263" s="1">
        <v>107</v>
      </c>
      <c r="AG263" s="1">
        <f t="shared" si="36"/>
        <v>138</v>
      </c>
      <c r="AH263" s="12">
        <v>46</v>
      </c>
      <c r="AI263" s="12">
        <v>0</v>
      </c>
      <c r="AJ263" s="12">
        <v>133</v>
      </c>
      <c r="AK263" s="12">
        <f t="shared" si="37"/>
        <v>179</v>
      </c>
      <c r="AL263" s="1">
        <v>0</v>
      </c>
      <c r="AM263" s="1">
        <v>18</v>
      </c>
      <c r="AN263" s="1">
        <v>0</v>
      </c>
      <c r="AO263" s="1">
        <f t="shared" si="38"/>
        <v>18</v>
      </c>
      <c r="AP263" s="1">
        <v>285</v>
      </c>
      <c r="AQ263" s="1">
        <v>60</v>
      </c>
      <c r="AR263" s="1">
        <v>0</v>
      </c>
      <c r="AS263" s="1">
        <f>+SUM(MIT_InfraMR[[#This Row],[B.02.1 - Parque de Coches Eléctricos Motrices]:[B.02.3 - Parque de Coches Eléctricos Motrices Tipo R]])</f>
        <v>345</v>
      </c>
      <c r="AT263" s="1">
        <v>0</v>
      </c>
      <c r="AU263" s="1">
        <v>2</v>
      </c>
      <c r="AV263" s="1">
        <v>2</v>
      </c>
      <c r="AW263" s="1">
        <f>+SUM(MIT_InfraMR[[#This Row],[B.03.1 - Parque de Coches Motores Motrices Remolcados]:[B.03.3 - Parque de Coches Motores Motrices Cabina]])</f>
        <v>4</v>
      </c>
      <c r="AX263" s="1">
        <v>29</v>
      </c>
      <c r="AY263" s="1">
        <v>4</v>
      </c>
      <c r="AZ263" s="1">
        <v>0</v>
      </c>
      <c r="BA263" s="1">
        <v>14</v>
      </c>
      <c r="BB263" s="1">
        <v>0</v>
      </c>
      <c r="BC263" s="1">
        <f t="shared" si="39"/>
        <v>47</v>
      </c>
      <c r="BD263" s="1">
        <v>0</v>
      </c>
      <c r="BE263" s="1">
        <v>5</v>
      </c>
      <c r="BF263" s="16">
        <v>1676</v>
      </c>
    </row>
    <row r="264" spans="1:59">
      <c r="A264" s="1">
        <v>2014</v>
      </c>
      <c r="B264" s="1" t="s">
        <v>125</v>
      </c>
      <c r="C264" s="12">
        <v>54.8</v>
      </c>
      <c r="D264" s="12">
        <v>77.59</v>
      </c>
      <c r="E264" s="12">
        <v>0</v>
      </c>
      <c r="F264" s="12">
        <v>52.57</v>
      </c>
      <c r="G264" s="12">
        <f t="shared" si="32"/>
        <v>184.95999999999998</v>
      </c>
      <c r="H264" s="12">
        <f>+MIT_InfraMR[[#This Row],[Total Líneas de Explotación ]]</f>
        <v>184.95999999999998</v>
      </c>
      <c r="I264" s="12">
        <v>196.96800000000002</v>
      </c>
      <c r="J264" s="12">
        <v>209.97</v>
      </c>
      <c r="K264" s="12">
        <v>12.2</v>
      </c>
      <c r="L264" s="12">
        <v>116.54</v>
      </c>
      <c r="M264" s="12">
        <v>8</v>
      </c>
      <c r="N264" s="12">
        <f>+MIT_InfraMR[[#This Row],[A.03.1 -  Longitud de Vías de Explotación No Electrificadas Troncales y Ramales (vía principal) (km)]]+MIT_InfraMR[[#This Row],[A.04.1 -  Longitud de Vías de Explotación Electrificadas Troncales y Ramales (vía principal) (km)]]</f>
        <v>326.51</v>
      </c>
      <c r="O264" s="12">
        <f>+MIT_InfraMR[[#This Row],[Total Vías (excluido Auxiliares)]]</f>
        <v>326.51</v>
      </c>
      <c r="P264" s="1">
        <v>40</v>
      </c>
      <c r="Q264" s="1">
        <v>15</v>
      </c>
      <c r="R264" s="1">
        <v>1</v>
      </c>
      <c r="S264" s="1">
        <f t="shared" si="33"/>
        <v>56</v>
      </c>
      <c r="T264" s="1">
        <v>36</v>
      </c>
      <c r="U264" s="1">
        <v>69</v>
      </c>
      <c r="V264" s="1">
        <v>0</v>
      </c>
      <c r="W264" s="1">
        <v>15</v>
      </c>
      <c r="X264" s="1">
        <v>2</v>
      </c>
      <c r="Y264" s="1">
        <f t="shared" si="34"/>
        <v>122</v>
      </c>
      <c r="Z264" s="1">
        <v>50</v>
      </c>
      <c r="AA264" s="1">
        <v>18</v>
      </c>
      <c r="AB264" s="1">
        <f>+MIT_InfraMR[[#This Row],[Total Pasos Vehiculares a Nivel]]</f>
        <v>122</v>
      </c>
      <c r="AC264" s="1">
        <f t="shared" si="35"/>
        <v>190</v>
      </c>
      <c r="AD264" s="1">
        <v>10</v>
      </c>
      <c r="AE264" s="1">
        <v>21</v>
      </c>
      <c r="AF264" s="1">
        <v>107</v>
      </c>
      <c r="AG264" s="1">
        <f t="shared" si="36"/>
        <v>138</v>
      </c>
      <c r="AH264" s="12">
        <v>46</v>
      </c>
      <c r="AI264" s="12">
        <v>0</v>
      </c>
      <c r="AJ264" s="12">
        <v>133</v>
      </c>
      <c r="AK264" s="12">
        <f t="shared" si="37"/>
        <v>179</v>
      </c>
      <c r="AL264" s="1">
        <v>0</v>
      </c>
      <c r="AM264" s="1">
        <v>18</v>
      </c>
      <c r="AN264" s="1">
        <v>0</v>
      </c>
      <c r="AO264" s="1">
        <f t="shared" si="38"/>
        <v>18</v>
      </c>
      <c r="AP264" s="1">
        <v>285</v>
      </c>
      <c r="AQ264" s="1">
        <v>60</v>
      </c>
      <c r="AR264" s="1">
        <v>0</v>
      </c>
      <c r="AS264" s="1">
        <f>+SUM(MIT_InfraMR[[#This Row],[B.02.1 - Parque de Coches Eléctricos Motrices]:[B.02.3 - Parque de Coches Eléctricos Motrices Tipo R]])</f>
        <v>345</v>
      </c>
      <c r="AT264" s="1">
        <v>0</v>
      </c>
      <c r="AU264" s="1">
        <v>2</v>
      </c>
      <c r="AV264" s="1">
        <v>2</v>
      </c>
      <c r="AW264" s="1">
        <f>+SUM(MIT_InfraMR[[#This Row],[B.03.1 - Parque de Coches Motores Motrices Remolcados]:[B.03.3 - Parque de Coches Motores Motrices Cabina]])</f>
        <v>4</v>
      </c>
      <c r="AX264" s="1">
        <v>29</v>
      </c>
      <c r="AY264" s="1">
        <v>4</v>
      </c>
      <c r="AZ264" s="1">
        <v>0</v>
      </c>
      <c r="BA264" s="1">
        <v>14</v>
      </c>
      <c r="BB264" s="1">
        <v>0</v>
      </c>
      <c r="BC264" s="1">
        <f t="shared" si="39"/>
        <v>47</v>
      </c>
      <c r="BD264" s="1">
        <v>0</v>
      </c>
      <c r="BE264" s="1">
        <v>5</v>
      </c>
      <c r="BF264" s="16">
        <v>1676</v>
      </c>
      <c r="BG264" s="1" t="s">
        <v>127</v>
      </c>
    </row>
    <row r="265" spans="1:59">
      <c r="A265" s="1">
        <v>2014</v>
      </c>
      <c r="B265" s="1" t="s">
        <v>126</v>
      </c>
      <c r="C265" s="12">
        <v>54.8</v>
      </c>
      <c r="D265" s="12">
        <v>77.59</v>
      </c>
      <c r="E265" s="12">
        <v>0</v>
      </c>
      <c r="F265" s="12">
        <v>52.57</v>
      </c>
      <c r="G265" s="12">
        <f t="shared" si="32"/>
        <v>184.95999999999998</v>
      </c>
      <c r="H265" s="12">
        <f>+MIT_InfraMR[[#This Row],[Total Líneas de Explotación ]]</f>
        <v>184.95999999999998</v>
      </c>
      <c r="I265" s="12">
        <v>196.96800000000002</v>
      </c>
      <c r="J265" s="12">
        <v>209.97</v>
      </c>
      <c r="K265" s="12">
        <v>12.2</v>
      </c>
      <c r="L265" s="12">
        <v>116.54</v>
      </c>
      <c r="M265" s="12">
        <v>8</v>
      </c>
      <c r="N265" s="12">
        <f>+MIT_InfraMR[[#This Row],[A.03.1 -  Longitud de Vías de Explotación No Electrificadas Troncales y Ramales (vía principal) (km)]]+MIT_InfraMR[[#This Row],[A.04.1 -  Longitud de Vías de Explotación Electrificadas Troncales y Ramales (vía principal) (km)]]</f>
        <v>326.51</v>
      </c>
      <c r="O265" s="12">
        <f>+MIT_InfraMR[[#This Row],[Total Vías (excluido Auxiliares)]]</f>
        <v>326.51</v>
      </c>
      <c r="P265" s="1">
        <v>40</v>
      </c>
      <c r="Q265" s="1">
        <v>15</v>
      </c>
      <c r="R265" s="1">
        <v>1</v>
      </c>
      <c r="S265" s="1">
        <f t="shared" si="33"/>
        <v>56</v>
      </c>
      <c r="T265" s="1">
        <v>36</v>
      </c>
      <c r="U265" s="1">
        <v>69</v>
      </c>
      <c r="V265" s="1">
        <v>0</v>
      </c>
      <c r="W265" s="1">
        <v>15</v>
      </c>
      <c r="X265" s="1">
        <v>2</v>
      </c>
      <c r="Y265" s="1">
        <f t="shared" si="34"/>
        <v>122</v>
      </c>
      <c r="Z265" s="1">
        <v>50</v>
      </c>
      <c r="AA265" s="1">
        <v>18</v>
      </c>
      <c r="AB265" s="1">
        <f>+MIT_InfraMR[[#This Row],[Total Pasos Vehiculares a Nivel]]</f>
        <v>122</v>
      </c>
      <c r="AC265" s="1">
        <f t="shared" si="35"/>
        <v>190</v>
      </c>
      <c r="AD265" s="1">
        <v>10</v>
      </c>
      <c r="AE265" s="1">
        <v>21</v>
      </c>
      <c r="AF265" s="1">
        <v>107</v>
      </c>
      <c r="AG265" s="1">
        <f t="shared" si="36"/>
        <v>138</v>
      </c>
      <c r="AH265" s="12">
        <v>46</v>
      </c>
      <c r="AI265" s="12">
        <v>0</v>
      </c>
      <c r="AJ265" s="12">
        <v>133</v>
      </c>
      <c r="AK265" s="12">
        <f t="shared" si="37"/>
        <v>179</v>
      </c>
      <c r="AL265" s="1">
        <v>0</v>
      </c>
      <c r="AM265" s="1">
        <v>18</v>
      </c>
      <c r="AN265" s="1">
        <v>0</v>
      </c>
      <c r="AO265" s="1">
        <f t="shared" si="38"/>
        <v>18</v>
      </c>
      <c r="AP265" s="1">
        <v>122</v>
      </c>
      <c r="AQ265" s="1">
        <v>60</v>
      </c>
      <c r="AR265" s="1">
        <v>0</v>
      </c>
      <c r="AS265" s="1">
        <f>+SUM(MIT_InfraMR[[#This Row],[B.02.1 - Parque de Coches Eléctricos Motrices]:[B.02.3 - Parque de Coches Eléctricos Motrices Tipo R]])</f>
        <v>182</v>
      </c>
      <c r="AT265" s="1">
        <v>0</v>
      </c>
      <c r="AU265" s="1">
        <v>2</v>
      </c>
      <c r="AV265" s="1">
        <v>2</v>
      </c>
      <c r="AW265" s="1">
        <f>+SUM(MIT_InfraMR[[#This Row],[B.03.1 - Parque de Coches Motores Motrices Remolcados]:[B.03.3 - Parque de Coches Motores Motrices Cabina]])</f>
        <v>4</v>
      </c>
      <c r="AX265" s="1">
        <v>29</v>
      </c>
      <c r="AY265" s="1">
        <v>4</v>
      </c>
      <c r="AZ265" s="1">
        <v>0</v>
      </c>
      <c r="BA265" s="1">
        <v>14</v>
      </c>
      <c r="BB265" s="1">
        <v>0</v>
      </c>
      <c r="BC265" s="1">
        <f t="shared" si="39"/>
        <v>47</v>
      </c>
      <c r="BD265" s="1">
        <v>0</v>
      </c>
      <c r="BE265" s="1">
        <v>5</v>
      </c>
      <c r="BF265" s="16">
        <v>1676</v>
      </c>
    </row>
    <row r="266" spans="1:59">
      <c r="A266" s="1">
        <v>2015</v>
      </c>
      <c r="B266" s="1" t="s">
        <v>115</v>
      </c>
      <c r="C266" s="12">
        <v>54.8</v>
      </c>
      <c r="D266" s="12">
        <v>77.59</v>
      </c>
      <c r="E266" s="12">
        <v>0</v>
      </c>
      <c r="F266" s="12">
        <v>52.57</v>
      </c>
      <c r="G266" s="12">
        <f t="shared" si="32"/>
        <v>184.95999999999998</v>
      </c>
      <c r="H266" s="12">
        <f>+MIT_InfraMR[[#This Row],[Total Líneas de Explotación ]]</f>
        <v>184.95999999999998</v>
      </c>
      <c r="I266" s="12">
        <v>196.96800000000002</v>
      </c>
      <c r="J266" s="12">
        <v>209.97</v>
      </c>
      <c r="K266" s="12">
        <v>12.2</v>
      </c>
      <c r="L266" s="12">
        <v>116.54</v>
      </c>
      <c r="M266" s="12">
        <v>8</v>
      </c>
      <c r="N266" s="12">
        <f>+MIT_InfraMR[[#This Row],[A.03.1 -  Longitud de Vías de Explotación No Electrificadas Troncales y Ramales (vía principal) (km)]]+MIT_InfraMR[[#This Row],[A.04.1 -  Longitud de Vías de Explotación Electrificadas Troncales y Ramales (vía principal) (km)]]</f>
        <v>326.51</v>
      </c>
      <c r="O266" s="12">
        <f>+MIT_InfraMR[[#This Row],[Total Vías (excluido Auxiliares)]]</f>
        <v>326.51</v>
      </c>
      <c r="P266" s="1">
        <v>40</v>
      </c>
      <c r="Q266" s="1">
        <v>15</v>
      </c>
      <c r="R266" s="1">
        <v>1</v>
      </c>
      <c r="S266" s="1">
        <f t="shared" si="33"/>
        <v>56</v>
      </c>
      <c r="T266" s="1">
        <v>36</v>
      </c>
      <c r="U266" s="1">
        <v>67</v>
      </c>
      <c r="V266" s="1">
        <v>0</v>
      </c>
      <c r="W266" s="1">
        <v>15</v>
      </c>
      <c r="X266" s="1">
        <v>2</v>
      </c>
      <c r="Y266" s="1">
        <f t="shared" si="34"/>
        <v>120</v>
      </c>
      <c r="Z266" s="1">
        <v>51</v>
      </c>
      <c r="AA266" s="1">
        <v>18</v>
      </c>
      <c r="AB266" s="1">
        <f>+MIT_InfraMR[[#This Row],[Total Pasos Vehiculares a Nivel]]</f>
        <v>120</v>
      </c>
      <c r="AC266" s="1">
        <f t="shared" si="35"/>
        <v>189</v>
      </c>
      <c r="AD266" s="1">
        <v>10</v>
      </c>
      <c r="AE266" s="1">
        <v>21</v>
      </c>
      <c r="AF266" s="1">
        <v>107</v>
      </c>
      <c r="AG266" s="1">
        <f t="shared" si="36"/>
        <v>138</v>
      </c>
      <c r="AH266" s="12">
        <v>46</v>
      </c>
      <c r="AI266" s="12">
        <v>0</v>
      </c>
      <c r="AJ266" s="12">
        <v>133</v>
      </c>
      <c r="AK266" s="12">
        <f t="shared" si="37"/>
        <v>179</v>
      </c>
      <c r="AL266" s="1">
        <v>0</v>
      </c>
      <c r="AM266" s="1">
        <v>18</v>
      </c>
      <c r="AN266" s="1">
        <v>0</v>
      </c>
      <c r="AO266" s="1">
        <f t="shared" si="38"/>
        <v>18</v>
      </c>
      <c r="AP266" s="1">
        <v>122</v>
      </c>
      <c r="AQ266" s="1">
        <v>60</v>
      </c>
      <c r="AR266" s="1">
        <v>0</v>
      </c>
      <c r="AS266" s="1">
        <f>+SUM(MIT_InfraMR[[#This Row],[B.02.1 - Parque de Coches Eléctricos Motrices]:[B.02.3 - Parque de Coches Eléctricos Motrices Tipo R]])</f>
        <v>182</v>
      </c>
      <c r="AT266" s="1">
        <v>0</v>
      </c>
      <c r="AU266" s="1">
        <v>2</v>
      </c>
      <c r="AV266" s="1">
        <v>2</v>
      </c>
      <c r="AW266" s="1">
        <f>+SUM(MIT_InfraMR[[#This Row],[B.03.1 - Parque de Coches Motores Motrices Remolcados]:[B.03.3 - Parque de Coches Motores Motrices Cabina]])</f>
        <v>4</v>
      </c>
      <c r="AX266" s="1">
        <v>29</v>
      </c>
      <c r="AY266" s="1">
        <v>4</v>
      </c>
      <c r="AZ266" s="1">
        <v>0</v>
      </c>
      <c r="BA266" s="1">
        <v>14</v>
      </c>
      <c r="BB266" s="1">
        <v>0</v>
      </c>
      <c r="BC266" s="1">
        <f t="shared" si="39"/>
        <v>47</v>
      </c>
      <c r="BD266" s="1">
        <v>0</v>
      </c>
      <c r="BE266" s="1">
        <v>5</v>
      </c>
      <c r="BF266" s="16">
        <v>1676</v>
      </c>
    </row>
    <row r="267" spans="1:59">
      <c r="A267" s="1">
        <v>2015</v>
      </c>
      <c r="B267" s="1" t="s">
        <v>116</v>
      </c>
      <c r="C267" s="12">
        <v>54.8</v>
      </c>
      <c r="D267" s="12">
        <v>77.59</v>
      </c>
      <c r="E267" s="12">
        <v>0</v>
      </c>
      <c r="F267" s="12">
        <v>52.57</v>
      </c>
      <c r="G267" s="12">
        <f t="shared" si="32"/>
        <v>184.95999999999998</v>
      </c>
      <c r="H267" s="12">
        <f>+MIT_InfraMR[[#This Row],[Total Líneas de Explotación ]]</f>
        <v>184.95999999999998</v>
      </c>
      <c r="I267" s="12">
        <v>196.96800000000002</v>
      </c>
      <c r="J267" s="12">
        <v>209.97</v>
      </c>
      <c r="K267" s="12">
        <v>12.2</v>
      </c>
      <c r="L267" s="12">
        <v>116.54</v>
      </c>
      <c r="M267" s="12">
        <v>8</v>
      </c>
      <c r="N267" s="12">
        <f>+MIT_InfraMR[[#This Row],[A.03.1 -  Longitud de Vías de Explotación No Electrificadas Troncales y Ramales (vía principal) (km)]]+MIT_InfraMR[[#This Row],[A.04.1 -  Longitud de Vías de Explotación Electrificadas Troncales y Ramales (vía principal) (km)]]</f>
        <v>326.51</v>
      </c>
      <c r="O267" s="12">
        <f>+MIT_InfraMR[[#This Row],[Total Vías (excluido Auxiliares)]]</f>
        <v>326.51</v>
      </c>
      <c r="P267" s="1">
        <v>40</v>
      </c>
      <c r="Q267" s="1">
        <v>15</v>
      </c>
      <c r="R267" s="1">
        <v>1</v>
      </c>
      <c r="S267" s="1">
        <f t="shared" si="33"/>
        <v>56</v>
      </c>
      <c r="T267" s="1">
        <v>36</v>
      </c>
      <c r="U267" s="1">
        <v>67</v>
      </c>
      <c r="V267" s="1">
        <v>0</v>
      </c>
      <c r="W267" s="1">
        <v>15</v>
      </c>
      <c r="X267" s="1">
        <v>2</v>
      </c>
      <c r="Y267" s="1">
        <f t="shared" si="34"/>
        <v>120</v>
      </c>
      <c r="Z267" s="1">
        <v>51</v>
      </c>
      <c r="AA267" s="1">
        <v>18</v>
      </c>
      <c r="AB267" s="1">
        <f>+MIT_InfraMR[[#This Row],[Total Pasos Vehiculares a Nivel]]</f>
        <v>120</v>
      </c>
      <c r="AC267" s="1">
        <f t="shared" si="35"/>
        <v>189</v>
      </c>
      <c r="AD267" s="1">
        <v>10</v>
      </c>
      <c r="AE267" s="1">
        <v>21</v>
      </c>
      <c r="AF267" s="1">
        <v>107</v>
      </c>
      <c r="AG267" s="1">
        <f t="shared" si="36"/>
        <v>138</v>
      </c>
      <c r="AH267" s="12">
        <v>46</v>
      </c>
      <c r="AI267" s="12">
        <v>0</v>
      </c>
      <c r="AJ267" s="12">
        <v>133</v>
      </c>
      <c r="AK267" s="12">
        <f t="shared" si="37"/>
        <v>179</v>
      </c>
      <c r="AL267" s="1">
        <v>0</v>
      </c>
      <c r="AM267" s="1">
        <v>18</v>
      </c>
      <c r="AN267" s="1">
        <v>0</v>
      </c>
      <c r="AO267" s="1">
        <f t="shared" si="38"/>
        <v>18</v>
      </c>
      <c r="AP267" s="1">
        <v>122</v>
      </c>
      <c r="AQ267" s="1">
        <v>60</v>
      </c>
      <c r="AR267" s="1">
        <v>0</v>
      </c>
      <c r="AS267" s="1">
        <f>+SUM(MIT_InfraMR[[#This Row],[B.02.1 - Parque de Coches Eléctricos Motrices]:[B.02.3 - Parque de Coches Eléctricos Motrices Tipo R]])</f>
        <v>182</v>
      </c>
      <c r="AT267" s="1">
        <v>0</v>
      </c>
      <c r="AU267" s="1">
        <v>2</v>
      </c>
      <c r="AV267" s="1">
        <v>2</v>
      </c>
      <c r="AW267" s="1">
        <f>+SUM(MIT_InfraMR[[#This Row],[B.03.1 - Parque de Coches Motores Motrices Remolcados]:[B.03.3 - Parque de Coches Motores Motrices Cabina]])</f>
        <v>4</v>
      </c>
      <c r="AX267" s="1">
        <v>29</v>
      </c>
      <c r="AY267" s="1">
        <v>4</v>
      </c>
      <c r="AZ267" s="1">
        <v>0</v>
      </c>
      <c r="BA267" s="1">
        <v>14</v>
      </c>
      <c r="BB267" s="1">
        <v>0</v>
      </c>
      <c r="BC267" s="1">
        <f t="shared" si="39"/>
        <v>47</v>
      </c>
      <c r="BD267" s="1">
        <v>0</v>
      </c>
      <c r="BE267" s="1">
        <v>5</v>
      </c>
      <c r="BF267" s="16">
        <v>1676</v>
      </c>
    </row>
    <row r="268" spans="1:59">
      <c r="A268" s="1">
        <v>2015</v>
      </c>
      <c r="B268" s="1" t="s">
        <v>117</v>
      </c>
      <c r="C268" s="12">
        <v>54.8</v>
      </c>
      <c r="D268" s="12">
        <v>77.59</v>
      </c>
      <c r="E268" s="12">
        <v>0</v>
      </c>
      <c r="F268" s="12">
        <v>52.57</v>
      </c>
      <c r="G268" s="12">
        <f t="shared" si="32"/>
        <v>184.95999999999998</v>
      </c>
      <c r="H268" s="12">
        <f>+MIT_InfraMR[[#This Row],[Total Líneas de Explotación ]]</f>
        <v>184.95999999999998</v>
      </c>
      <c r="I268" s="12">
        <v>196.96800000000002</v>
      </c>
      <c r="J268" s="12">
        <v>209.97</v>
      </c>
      <c r="K268" s="12">
        <v>12.2</v>
      </c>
      <c r="L268" s="12">
        <v>116.54</v>
      </c>
      <c r="M268" s="12">
        <v>8</v>
      </c>
      <c r="N268" s="12">
        <f>+MIT_InfraMR[[#This Row],[A.03.1 -  Longitud de Vías de Explotación No Electrificadas Troncales y Ramales (vía principal) (km)]]+MIT_InfraMR[[#This Row],[A.04.1 -  Longitud de Vías de Explotación Electrificadas Troncales y Ramales (vía principal) (km)]]</f>
        <v>326.51</v>
      </c>
      <c r="O268" s="12">
        <f>+MIT_InfraMR[[#This Row],[Total Vías (excluido Auxiliares)]]</f>
        <v>326.51</v>
      </c>
      <c r="P268" s="1">
        <v>40</v>
      </c>
      <c r="Q268" s="1">
        <v>15</v>
      </c>
      <c r="R268" s="1">
        <v>1</v>
      </c>
      <c r="S268" s="1">
        <f t="shared" si="33"/>
        <v>56</v>
      </c>
      <c r="T268" s="1">
        <v>36</v>
      </c>
      <c r="U268" s="1">
        <v>67</v>
      </c>
      <c r="V268" s="1">
        <v>0</v>
      </c>
      <c r="W268" s="1">
        <v>15</v>
      </c>
      <c r="X268" s="1">
        <v>2</v>
      </c>
      <c r="Y268" s="1">
        <f t="shared" si="34"/>
        <v>120</v>
      </c>
      <c r="Z268" s="1">
        <v>51</v>
      </c>
      <c r="AA268" s="1">
        <v>18</v>
      </c>
      <c r="AB268" s="1">
        <f>+MIT_InfraMR[[#This Row],[Total Pasos Vehiculares a Nivel]]</f>
        <v>120</v>
      </c>
      <c r="AC268" s="1">
        <f t="shared" si="35"/>
        <v>189</v>
      </c>
      <c r="AD268" s="1">
        <v>10</v>
      </c>
      <c r="AE268" s="1">
        <v>21</v>
      </c>
      <c r="AF268" s="1">
        <v>107</v>
      </c>
      <c r="AG268" s="1">
        <f t="shared" si="36"/>
        <v>138</v>
      </c>
      <c r="AH268" s="12">
        <v>46</v>
      </c>
      <c r="AI268" s="12">
        <v>0</v>
      </c>
      <c r="AJ268" s="12">
        <v>133</v>
      </c>
      <c r="AK268" s="12">
        <f t="shared" si="37"/>
        <v>179</v>
      </c>
      <c r="AL268" s="1">
        <v>0</v>
      </c>
      <c r="AM268" s="1">
        <v>18</v>
      </c>
      <c r="AN268" s="1">
        <v>0</v>
      </c>
      <c r="AO268" s="1">
        <f t="shared" si="38"/>
        <v>18</v>
      </c>
      <c r="AP268" s="1">
        <v>122</v>
      </c>
      <c r="AQ268" s="1">
        <v>60</v>
      </c>
      <c r="AR268" s="1">
        <v>0</v>
      </c>
      <c r="AS268" s="1">
        <f>+SUM(MIT_InfraMR[[#This Row],[B.02.1 - Parque de Coches Eléctricos Motrices]:[B.02.3 - Parque de Coches Eléctricos Motrices Tipo R]])</f>
        <v>182</v>
      </c>
      <c r="AT268" s="1">
        <v>0</v>
      </c>
      <c r="AU268" s="1">
        <v>2</v>
      </c>
      <c r="AV268" s="1">
        <v>2</v>
      </c>
      <c r="AW268" s="1">
        <f>+SUM(MIT_InfraMR[[#This Row],[B.03.1 - Parque de Coches Motores Motrices Remolcados]:[B.03.3 - Parque de Coches Motores Motrices Cabina]])</f>
        <v>4</v>
      </c>
      <c r="AX268" s="1">
        <v>29</v>
      </c>
      <c r="AY268" s="1">
        <v>4</v>
      </c>
      <c r="AZ268" s="1">
        <v>0</v>
      </c>
      <c r="BA268" s="1">
        <v>14</v>
      </c>
      <c r="BB268" s="1">
        <v>0</v>
      </c>
      <c r="BC268" s="1">
        <f t="shared" si="39"/>
        <v>47</v>
      </c>
      <c r="BD268" s="1">
        <v>0</v>
      </c>
      <c r="BE268" s="1">
        <v>5</v>
      </c>
      <c r="BF268" s="16">
        <v>1676</v>
      </c>
    </row>
    <row r="269" spans="1:59">
      <c r="A269" s="1">
        <v>2015</v>
      </c>
      <c r="B269" s="1" t="s">
        <v>118</v>
      </c>
      <c r="C269" s="12">
        <v>54.8</v>
      </c>
      <c r="D269" s="12">
        <v>77.59</v>
      </c>
      <c r="E269" s="12">
        <v>0</v>
      </c>
      <c r="F269" s="12">
        <v>52.57</v>
      </c>
      <c r="G269" s="12">
        <f t="shared" si="32"/>
        <v>184.95999999999998</v>
      </c>
      <c r="H269" s="12">
        <f>+MIT_InfraMR[[#This Row],[Total Líneas de Explotación ]]</f>
        <v>184.95999999999998</v>
      </c>
      <c r="I269" s="12">
        <v>196.96800000000002</v>
      </c>
      <c r="J269" s="12">
        <v>209.97</v>
      </c>
      <c r="K269" s="12">
        <v>12.2</v>
      </c>
      <c r="L269" s="12">
        <v>116.54</v>
      </c>
      <c r="M269" s="12">
        <v>8</v>
      </c>
      <c r="N269" s="12">
        <f>+MIT_InfraMR[[#This Row],[A.03.1 -  Longitud de Vías de Explotación No Electrificadas Troncales y Ramales (vía principal) (km)]]+MIT_InfraMR[[#This Row],[A.04.1 -  Longitud de Vías de Explotación Electrificadas Troncales y Ramales (vía principal) (km)]]</f>
        <v>326.51</v>
      </c>
      <c r="O269" s="12">
        <f>+MIT_InfraMR[[#This Row],[Total Vías (excluido Auxiliares)]]</f>
        <v>326.51</v>
      </c>
      <c r="P269" s="1">
        <v>40</v>
      </c>
      <c r="Q269" s="1">
        <v>15</v>
      </c>
      <c r="R269" s="1">
        <v>1</v>
      </c>
      <c r="S269" s="1">
        <f t="shared" si="33"/>
        <v>56</v>
      </c>
      <c r="T269" s="1">
        <v>36</v>
      </c>
      <c r="U269" s="1">
        <v>67</v>
      </c>
      <c r="V269" s="1">
        <v>0</v>
      </c>
      <c r="W269" s="1">
        <v>15</v>
      </c>
      <c r="X269" s="1">
        <v>2</v>
      </c>
      <c r="Y269" s="1">
        <f t="shared" si="34"/>
        <v>120</v>
      </c>
      <c r="Z269" s="1">
        <v>51</v>
      </c>
      <c r="AA269" s="1">
        <v>18</v>
      </c>
      <c r="AB269" s="1">
        <f>+MIT_InfraMR[[#This Row],[Total Pasos Vehiculares a Nivel]]</f>
        <v>120</v>
      </c>
      <c r="AC269" s="1">
        <f t="shared" si="35"/>
        <v>189</v>
      </c>
      <c r="AD269" s="1">
        <v>10</v>
      </c>
      <c r="AE269" s="1">
        <v>21</v>
      </c>
      <c r="AF269" s="1">
        <v>107</v>
      </c>
      <c r="AG269" s="1">
        <f t="shared" si="36"/>
        <v>138</v>
      </c>
      <c r="AH269" s="12">
        <v>46</v>
      </c>
      <c r="AI269" s="12">
        <v>0</v>
      </c>
      <c r="AJ269" s="12">
        <v>133</v>
      </c>
      <c r="AK269" s="12">
        <f t="shared" si="37"/>
        <v>179</v>
      </c>
      <c r="AL269" s="1">
        <v>0</v>
      </c>
      <c r="AM269" s="1">
        <v>18</v>
      </c>
      <c r="AN269" s="1">
        <v>0</v>
      </c>
      <c r="AO269" s="1">
        <f t="shared" si="38"/>
        <v>18</v>
      </c>
      <c r="AP269" s="1">
        <v>122</v>
      </c>
      <c r="AQ269" s="1">
        <v>60</v>
      </c>
      <c r="AR269" s="1">
        <v>0</v>
      </c>
      <c r="AS269" s="1">
        <f>+SUM(MIT_InfraMR[[#This Row],[B.02.1 - Parque de Coches Eléctricos Motrices]:[B.02.3 - Parque de Coches Eléctricos Motrices Tipo R]])</f>
        <v>182</v>
      </c>
      <c r="AT269" s="1">
        <v>0</v>
      </c>
      <c r="AU269" s="1">
        <v>2</v>
      </c>
      <c r="AV269" s="1">
        <v>2</v>
      </c>
      <c r="AW269" s="1">
        <f>+SUM(MIT_InfraMR[[#This Row],[B.03.1 - Parque de Coches Motores Motrices Remolcados]:[B.03.3 - Parque de Coches Motores Motrices Cabina]])</f>
        <v>4</v>
      </c>
      <c r="AX269" s="1">
        <v>29</v>
      </c>
      <c r="AY269" s="1">
        <v>4</v>
      </c>
      <c r="AZ269" s="1">
        <v>0</v>
      </c>
      <c r="BA269" s="1">
        <v>14</v>
      </c>
      <c r="BB269" s="1">
        <v>0</v>
      </c>
      <c r="BC269" s="1">
        <f t="shared" si="39"/>
        <v>47</v>
      </c>
      <c r="BD269" s="1">
        <v>0</v>
      </c>
      <c r="BE269" s="1">
        <v>5</v>
      </c>
      <c r="BF269" s="16">
        <v>1676</v>
      </c>
    </row>
    <row r="270" spans="1:59">
      <c r="A270" s="1">
        <v>2015</v>
      </c>
      <c r="B270" s="1" t="s">
        <v>119</v>
      </c>
      <c r="C270" s="12">
        <v>54.8</v>
      </c>
      <c r="D270" s="12">
        <v>77.59</v>
      </c>
      <c r="E270" s="12">
        <v>0</v>
      </c>
      <c r="F270" s="12">
        <v>52.57</v>
      </c>
      <c r="G270" s="12">
        <f t="shared" si="32"/>
        <v>184.95999999999998</v>
      </c>
      <c r="H270" s="12">
        <f>+MIT_InfraMR[[#This Row],[Total Líneas de Explotación ]]</f>
        <v>184.95999999999998</v>
      </c>
      <c r="I270" s="12">
        <v>196.96800000000002</v>
      </c>
      <c r="J270" s="12">
        <v>209.97</v>
      </c>
      <c r="K270" s="12">
        <v>12.2</v>
      </c>
      <c r="L270" s="12">
        <v>116.54</v>
      </c>
      <c r="M270" s="12">
        <v>8</v>
      </c>
      <c r="N270" s="12">
        <f>+MIT_InfraMR[[#This Row],[A.03.1 -  Longitud de Vías de Explotación No Electrificadas Troncales y Ramales (vía principal) (km)]]+MIT_InfraMR[[#This Row],[A.04.1 -  Longitud de Vías de Explotación Electrificadas Troncales y Ramales (vía principal) (km)]]</f>
        <v>326.51</v>
      </c>
      <c r="O270" s="12">
        <f>+MIT_InfraMR[[#This Row],[Total Vías (excluido Auxiliares)]]</f>
        <v>326.51</v>
      </c>
      <c r="P270" s="1">
        <v>40</v>
      </c>
      <c r="Q270" s="1">
        <v>15</v>
      </c>
      <c r="R270" s="1">
        <v>1</v>
      </c>
      <c r="S270" s="1">
        <f t="shared" si="33"/>
        <v>56</v>
      </c>
      <c r="T270" s="1">
        <v>36</v>
      </c>
      <c r="U270" s="1">
        <v>67</v>
      </c>
      <c r="V270" s="1">
        <v>0</v>
      </c>
      <c r="W270" s="1">
        <v>15</v>
      </c>
      <c r="X270" s="1">
        <v>2</v>
      </c>
      <c r="Y270" s="1">
        <f t="shared" si="34"/>
        <v>120</v>
      </c>
      <c r="Z270" s="1">
        <v>51</v>
      </c>
      <c r="AA270" s="1">
        <v>18</v>
      </c>
      <c r="AB270" s="1">
        <f>+MIT_InfraMR[[#This Row],[Total Pasos Vehiculares a Nivel]]</f>
        <v>120</v>
      </c>
      <c r="AC270" s="1">
        <f t="shared" si="35"/>
        <v>189</v>
      </c>
      <c r="AD270" s="1">
        <v>10</v>
      </c>
      <c r="AE270" s="1">
        <v>21</v>
      </c>
      <c r="AF270" s="1">
        <v>107</v>
      </c>
      <c r="AG270" s="1">
        <f t="shared" si="36"/>
        <v>138</v>
      </c>
      <c r="AH270" s="12">
        <v>46</v>
      </c>
      <c r="AI270" s="12">
        <v>0</v>
      </c>
      <c r="AJ270" s="12">
        <v>133</v>
      </c>
      <c r="AK270" s="12">
        <f t="shared" si="37"/>
        <v>179</v>
      </c>
      <c r="AL270" s="1">
        <v>0</v>
      </c>
      <c r="AM270" s="1">
        <v>18</v>
      </c>
      <c r="AN270" s="1">
        <v>0</v>
      </c>
      <c r="AO270" s="1">
        <f t="shared" si="38"/>
        <v>18</v>
      </c>
      <c r="AP270" s="1">
        <v>122</v>
      </c>
      <c r="AQ270" s="1">
        <v>60</v>
      </c>
      <c r="AR270" s="1">
        <v>0</v>
      </c>
      <c r="AS270" s="1">
        <f>+SUM(MIT_InfraMR[[#This Row],[B.02.1 - Parque de Coches Eléctricos Motrices]:[B.02.3 - Parque de Coches Eléctricos Motrices Tipo R]])</f>
        <v>182</v>
      </c>
      <c r="AT270" s="1">
        <v>0</v>
      </c>
      <c r="AU270" s="1">
        <v>2</v>
      </c>
      <c r="AV270" s="1">
        <v>2</v>
      </c>
      <c r="AW270" s="1">
        <f>+SUM(MIT_InfraMR[[#This Row],[B.03.1 - Parque de Coches Motores Motrices Remolcados]:[B.03.3 - Parque de Coches Motores Motrices Cabina]])</f>
        <v>4</v>
      </c>
      <c r="AX270" s="1">
        <v>29</v>
      </c>
      <c r="AY270" s="1">
        <v>4</v>
      </c>
      <c r="AZ270" s="1">
        <v>0</v>
      </c>
      <c r="BA270" s="1">
        <v>14</v>
      </c>
      <c r="BB270" s="1">
        <v>0</v>
      </c>
      <c r="BC270" s="1">
        <f t="shared" si="39"/>
        <v>47</v>
      </c>
      <c r="BD270" s="1">
        <v>0</v>
      </c>
      <c r="BE270" s="1">
        <v>5</v>
      </c>
      <c r="BF270" s="16">
        <v>1676</v>
      </c>
    </row>
    <row r="271" spans="1:59">
      <c r="A271" s="1">
        <v>2015</v>
      </c>
      <c r="B271" s="1" t="s">
        <v>120</v>
      </c>
      <c r="C271" s="12">
        <v>54.8</v>
      </c>
      <c r="D271" s="12">
        <v>77.59</v>
      </c>
      <c r="E271" s="12">
        <v>0</v>
      </c>
      <c r="F271" s="12">
        <v>52.57</v>
      </c>
      <c r="G271" s="12">
        <f t="shared" si="32"/>
        <v>184.95999999999998</v>
      </c>
      <c r="H271" s="12">
        <f>+MIT_InfraMR[[#This Row],[Total Líneas de Explotación ]]</f>
        <v>184.95999999999998</v>
      </c>
      <c r="I271" s="12">
        <v>196.96800000000002</v>
      </c>
      <c r="J271" s="12">
        <v>209.97</v>
      </c>
      <c r="K271" s="12">
        <v>12.2</v>
      </c>
      <c r="L271" s="12">
        <v>116.54</v>
      </c>
      <c r="M271" s="12">
        <v>8</v>
      </c>
      <c r="N271" s="12">
        <f>+MIT_InfraMR[[#This Row],[A.03.1 -  Longitud de Vías de Explotación No Electrificadas Troncales y Ramales (vía principal) (km)]]+MIT_InfraMR[[#This Row],[A.04.1 -  Longitud de Vías de Explotación Electrificadas Troncales y Ramales (vía principal) (km)]]</f>
        <v>326.51</v>
      </c>
      <c r="O271" s="12">
        <f>+MIT_InfraMR[[#This Row],[Total Vías (excluido Auxiliares)]]</f>
        <v>326.51</v>
      </c>
      <c r="P271" s="1">
        <v>40</v>
      </c>
      <c r="Q271" s="1">
        <v>15</v>
      </c>
      <c r="R271" s="1">
        <v>1</v>
      </c>
      <c r="S271" s="1">
        <f t="shared" si="33"/>
        <v>56</v>
      </c>
      <c r="T271" s="1">
        <v>36</v>
      </c>
      <c r="U271" s="1">
        <v>67</v>
      </c>
      <c r="V271" s="1">
        <v>0</v>
      </c>
      <c r="W271" s="1">
        <v>15</v>
      </c>
      <c r="X271" s="1">
        <v>2</v>
      </c>
      <c r="Y271" s="1">
        <f t="shared" si="34"/>
        <v>120</v>
      </c>
      <c r="Z271" s="1">
        <v>51</v>
      </c>
      <c r="AA271" s="1">
        <v>18</v>
      </c>
      <c r="AB271" s="1">
        <f>+MIT_InfraMR[[#This Row],[Total Pasos Vehiculares a Nivel]]</f>
        <v>120</v>
      </c>
      <c r="AC271" s="1">
        <f t="shared" si="35"/>
        <v>189</v>
      </c>
      <c r="AD271" s="1">
        <v>10</v>
      </c>
      <c r="AE271" s="1">
        <v>21</v>
      </c>
      <c r="AF271" s="1">
        <v>107</v>
      </c>
      <c r="AG271" s="1">
        <f t="shared" si="36"/>
        <v>138</v>
      </c>
      <c r="AH271" s="12">
        <v>46</v>
      </c>
      <c r="AI271" s="12">
        <v>0</v>
      </c>
      <c r="AJ271" s="12">
        <v>133</v>
      </c>
      <c r="AK271" s="12">
        <f t="shared" si="37"/>
        <v>179</v>
      </c>
      <c r="AL271" s="1">
        <v>0</v>
      </c>
      <c r="AM271" s="1">
        <v>18</v>
      </c>
      <c r="AN271" s="1">
        <v>0</v>
      </c>
      <c r="AO271" s="1">
        <f t="shared" si="38"/>
        <v>18</v>
      </c>
      <c r="AP271" s="1">
        <v>122</v>
      </c>
      <c r="AQ271" s="1">
        <v>60</v>
      </c>
      <c r="AR271" s="1">
        <v>0</v>
      </c>
      <c r="AS271" s="1">
        <f>+SUM(MIT_InfraMR[[#This Row],[B.02.1 - Parque de Coches Eléctricos Motrices]:[B.02.3 - Parque de Coches Eléctricos Motrices Tipo R]])</f>
        <v>182</v>
      </c>
      <c r="AT271" s="1">
        <v>0</v>
      </c>
      <c r="AU271" s="1">
        <v>2</v>
      </c>
      <c r="AV271" s="1">
        <v>2</v>
      </c>
      <c r="AW271" s="1">
        <f>+SUM(MIT_InfraMR[[#This Row],[B.03.1 - Parque de Coches Motores Motrices Remolcados]:[B.03.3 - Parque de Coches Motores Motrices Cabina]])</f>
        <v>4</v>
      </c>
      <c r="AX271" s="1">
        <v>29</v>
      </c>
      <c r="AY271" s="1">
        <v>4</v>
      </c>
      <c r="AZ271" s="1">
        <v>0</v>
      </c>
      <c r="BA271" s="1">
        <v>14</v>
      </c>
      <c r="BB271" s="1">
        <v>0</v>
      </c>
      <c r="BC271" s="1">
        <f t="shared" si="39"/>
        <v>47</v>
      </c>
      <c r="BD271" s="1">
        <v>0</v>
      </c>
      <c r="BE271" s="1">
        <v>5</v>
      </c>
      <c r="BF271" s="16">
        <v>1676</v>
      </c>
    </row>
    <row r="272" spans="1:59">
      <c r="A272" s="1">
        <v>2015</v>
      </c>
      <c r="B272" s="1" t="s">
        <v>121</v>
      </c>
      <c r="C272" s="12">
        <v>54.8</v>
      </c>
      <c r="D272" s="12">
        <v>77.59</v>
      </c>
      <c r="E272" s="12">
        <v>0</v>
      </c>
      <c r="F272" s="12">
        <v>52.57</v>
      </c>
      <c r="G272" s="12">
        <f t="shared" si="32"/>
        <v>184.95999999999998</v>
      </c>
      <c r="H272" s="12">
        <f>+MIT_InfraMR[[#This Row],[Total Líneas de Explotación ]]</f>
        <v>184.95999999999998</v>
      </c>
      <c r="I272" s="12">
        <v>196.96800000000002</v>
      </c>
      <c r="J272" s="12">
        <v>209.97</v>
      </c>
      <c r="K272" s="12">
        <v>12.2</v>
      </c>
      <c r="L272" s="12">
        <v>116.54</v>
      </c>
      <c r="M272" s="12">
        <v>8</v>
      </c>
      <c r="N272" s="12">
        <f>+MIT_InfraMR[[#This Row],[A.03.1 -  Longitud de Vías de Explotación No Electrificadas Troncales y Ramales (vía principal) (km)]]+MIT_InfraMR[[#This Row],[A.04.1 -  Longitud de Vías de Explotación Electrificadas Troncales y Ramales (vía principal) (km)]]</f>
        <v>326.51</v>
      </c>
      <c r="O272" s="12">
        <f>+MIT_InfraMR[[#This Row],[Total Vías (excluido Auxiliares)]]</f>
        <v>326.51</v>
      </c>
      <c r="P272" s="1">
        <v>40</v>
      </c>
      <c r="Q272" s="1">
        <v>15</v>
      </c>
      <c r="R272" s="1">
        <v>1</v>
      </c>
      <c r="S272" s="1">
        <f t="shared" si="33"/>
        <v>56</v>
      </c>
      <c r="T272" s="1">
        <v>36</v>
      </c>
      <c r="U272" s="1">
        <v>67</v>
      </c>
      <c r="V272" s="1">
        <v>0</v>
      </c>
      <c r="W272" s="1">
        <v>15</v>
      </c>
      <c r="X272" s="1">
        <v>2</v>
      </c>
      <c r="Y272" s="1">
        <f t="shared" si="34"/>
        <v>120</v>
      </c>
      <c r="Z272" s="1">
        <v>51</v>
      </c>
      <c r="AA272" s="1">
        <v>18</v>
      </c>
      <c r="AB272" s="1">
        <f>+MIT_InfraMR[[#This Row],[Total Pasos Vehiculares a Nivel]]</f>
        <v>120</v>
      </c>
      <c r="AC272" s="1">
        <f t="shared" si="35"/>
        <v>189</v>
      </c>
      <c r="AD272" s="1">
        <v>10</v>
      </c>
      <c r="AE272" s="1">
        <v>21</v>
      </c>
      <c r="AF272" s="1">
        <v>107</v>
      </c>
      <c r="AG272" s="1">
        <f t="shared" si="36"/>
        <v>138</v>
      </c>
      <c r="AH272" s="12">
        <v>46</v>
      </c>
      <c r="AI272" s="12">
        <v>0</v>
      </c>
      <c r="AJ272" s="12">
        <v>133</v>
      </c>
      <c r="AK272" s="12">
        <f t="shared" si="37"/>
        <v>179</v>
      </c>
      <c r="AL272" s="1">
        <v>0</v>
      </c>
      <c r="AM272" s="1">
        <v>18</v>
      </c>
      <c r="AN272" s="1">
        <v>0</v>
      </c>
      <c r="AO272" s="1">
        <f t="shared" si="38"/>
        <v>18</v>
      </c>
      <c r="AP272" s="1">
        <v>122</v>
      </c>
      <c r="AQ272" s="1">
        <v>60</v>
      </c>
      <c r="AR272" s="1">
        <v>0</v>
      </c>
      <c r="AS272" s="1">
        <f>+SUM(MIT_InfraMR[[#This Row],[B.02.1 - Parque de Coches Eléctricos Motrices]:[B.02.3 - Parque de Coches Eléctricos Motrices Tipo R]])</f>
        <v>182</v>
      </c>
      <c r="AT272" s="1">
        <v>0</v>
      </c>
      <c r="AU272" s="1">
        <v>2</v>
      </c>
      <c r="AV272" s="1">
        <v>2</v>
      </c>
      <c r="AW272" s="1">
        <f>+SUM(MIT_InfraMR[[#This Row],[B.03.1 - Parque de Coches Motores Motrices Remolcados]:[B.03.3 - Parque de Coches Motores Motrices Cabina]])</f>
        <v>4</v>
      </c>
      <c r="AX272" s="1">
        <v>29</v>
      </c>
      <c r="AY272" s="1">
        <v>4</v>
      </c>
      <c r="AZ272" s="1">
        <v>0</v>
      </c>
      <c r="BA272" s="1">
        <v>14</v>
      </c>
      <c r="BB272" s="1">
        <v>0</v>
      </c>
      <c r="BC272" s="1">
        <f t="shared" si="39"/>
        <v>47</v>
      </c>
      <c r="BD272" s="1">
        <v>0</v>
      </c>
      <c r="BE272" s="1">
        <v>5</v>
      </c>
      <c r="BF272" s="16">
        <v>1676</v>
      </c>
    </row>
    <row r="273" spans="1:58">
      <c r="A273" s="1">
        <v>2015</v>
      </c>
      <c r="B273" s="1" t="s">
        <v>122</v>
      </c>
      <c r="C273" s="12">
        <v>54.8</v>
      </c>
      <c r="D273" s="12">
        <v>77.59</v>
      </c>
      <c r="E273" s="12">
        <v>0</v>
      </c>
      <c r="F273" s="12">
        <v>52.57</v>
      </c>
      <c r="G273" s="12">
        <f t="shared" si="32"/>
        <v>184.95999999999998</v>
      </c>
      <c r="H273" s="12">
        <f>+MIT_InfraMR[[#This Row],[Total Líneas de Explotación ]]</f>
        <v>184.95999999999998</v>
      </c>
      <c r="I273" s="12">
        <v>196.96800000000002</v>
      </c>
      <c r="J273" s="12">
        <v>209.97</v>
      </c>
      <c r="K273" s="12">
        <v>12.2</v>
      </c>
      <c r="L273" s="12">
        <v>116.54</v>
      </c>
      <c r="M273" s="12">
        <v>8</v>
      </c>
      <c r="N273" s="12">
        <f>+MIT_InfraMR[[#This Row],[A.03.1 -  Longitud de Vías de Explotación No Electrificadas Troncales y Ramales (vía principal) (km)]]+MIT_InfraMR[[#This Row],[A.04.1 -  Longitud de Vías de Explotación Electrificadas Troncales y Ramales (vía principal) (km)]]</f>
        <v>326.51</v>
      </c>
      <c r="O273" s="12">
        <f>+MIT_InfraMR[[#This Row],[Total Vías (excluido Auxiliares)]]</f>
        <v>326.51</v>
      </c>
      <c r="P273" s="1">
        <v>40</v>
      </c>
      <c r="Q273" s="1">
        <v>15</v>
      </c>
      <c r="R273" s="1">
        <v>1</v>
      </c>
      <c r="S273" s="1">
        <f t="shared" si="33"/>
        <v>56</v>
      </c>
      <c r="T273" s="1">
        <v>36</v>
      </c>
      <c r="U273" s="1">
        <v>67</v>
      </c>
      <c r="V273" s="1">
        <v>0</v>
      </c>
      <c r="W273" s="1">
        <v>15</v>
      </c>
      <c r="X273" s="1">
        <v>2</v>
      </c>
      <c r="Y273" s="1">
        <f t="shared" si="34"/>
        <v>120</v>
      </c>
      <c r="Z273" s="1">
        <v>51</v>
      </c>
      <c r="AA273" s="1">
        <v>18</v>
      </c>
      <c r="AB273" s="1">
        <f>+MIT_InfraMR[[#This Row],[Total Pasos Vehiculares a Nivel]]</f>
        <v>120</v>
      </c>
      <c r="AC273" s="1">
        <f t="shared" si="35"/>
        <v>189</v>
      </c>
      <c r="AD273" s="1">
        <v>10</v>
      </c>
      <c r="AE273" s="1">
        <v>21</v>
      </c>
      <c r="AF273" s="1">
        <v>107</v>
      </c>
      <c r="AG273" s="1">
        <f t="shared" si="36"/>
        <v>138</v>
      </c>
      <c r="AH273" s="12">
        <v>46</v>
      </c>
      <c r="AI273" s="12">
        <v>0</v>
      </c>
      <c r="AJ273" s="12">
        <v>133</v>
      </c>
      <c r="AK273" s="12">
        <f t="shared" si="37"/>
        <v>179</v>
      </c>
      <c r="AL273" s="1">
        <v>0</v>
      </c>
      <c r="AM273" s="1">
        <v>18</v>
      </c>
      <c r="AN273" s="1">
        <v>0</v>
      </c>
      <c r="AO273" s="1">
        <f t="shared" si="38"/>
        <v>18</v>
      </c>
      <c r="AP273" s="1">
        <v>122</v>
      </c>
      <c r="AQ273" s="1">
        <v>60</v>
      </c>
      <c r="AR273" s="1">
        <v>0</v>
      </c>
      <c r="AS273" s="1">
        <f>+SUM(MIT_InfraMR[[#This Row],[B.02.1 - Parque de Coches Eléctricos Motrices]:[B.02.3 - Parque de Coches Eléctricos Motrices Tipo R]])</f>
        <v>182</v>
      </c>
      <c r="AT273" s="1">
        <v>0</v>
      </c>
      <c r="AU273" s="1">
        <v>2</v>
      </c>
      <c r="AV273" s="1">
        <v>2</v>
      </c>
      <c r="AW273" s="1">
        <f>+SUM(MIT_InfraMR[[#This Row],[B.03.1 - Parque de Coches Motores Motrices Remolcados]:[B.03.3 - Parque de Coches Motores Motrices Cabina]])</f>
        <v>4</v>
      </c>
      <c r="AX273" s="1">
        <v>29</v>
      </c>
      <c r="AY273" s="1">
        <v>4</v>
      </c>
      <c r="AZ273" s="1">
        <v>0</v>
      </c>
      <c r="BA273" s="1">
        <v>14</v>
      </c>
      <c r="BB273" s="1">
        <v>0</v>
      </c>
      <c r="BC273" s="1">
        <f t="shared" si="39"/>
        <v>47</v>
      </c>
      <c r="BD273" s="1">
        <v>0</v>
      </c>
      <c r="BE273" s="1">
        <v>5</v>
      </c>
      <c r="BF273" s="16">
        <v>1676</v>
      </c>
    </row>
    <row r="274" spans="1:58">
      <c r="A274" s="1">
        <v>2015</v>
      </c>
      <c r="B274" s="1" t="s">
        <v>123</v>
      </c>
      <c r="C274" s="12">
        <v>54.8</v>
      </c>
      <c r="D274" s="12">
        <v>77.59</v>
      </c>
      <c r="E274" s="12">
        <v>0</v>
      </c>
      <c r="F274" s="12">
        <v>52.57</v>
      </c>
      <c r="G274" s="12">
        <f t="shared" si="32"/>
        <v>184.95999999999998</v>
      </c>
      <c r="H274" s="12">
        <f>+MIT_InfraMR[[#This Row],[Total Líneas de Explotación ]]</f>
        <v>184.95999999999998</v>
      </c>
      <c r="I274" s="12">
        <v>196.96800000000002</v>
      </c>
      <c r="J274" s="12">
        <v>209.97</v>
      </c>
      <c r="K274" s="12">
        <v>12.2</v>
      </c>
      <c r="L274" s="12">
        <v>116.54</v>
      </c>
      <c r="M274" s="12">
        <v>8</v>
      </c>
      <c r="N274" s="12">
        <f>+MIT_InfraMR[[#This Row],[A.03.1 -  Longitud de Vías de Explotación No Electrificadas Troncales y Ramales (vía principal) (km)]]+MIT_InfraMR[[#This Row],[A.04.1 -  Longitud de Vías de Explotación Electrificadas Troncales y Ramales (vía principal) (km)]]</f>
        <v>326.51</v>
      </c>
      <c r="O274" s="12">
        <f>+MIT_InfraMR[[#This Row],[Total Vías (excluido Auxiliares)]]</f>
        <v>326.51</v>
      </c>
      <c r="P274" s="1">
        <v>40</v>
      </c>
      <c r="Q274" s="1">
        <v>15</v>
      </c>
      <c r="R274" s="1">
        <v>1</v>
      </c>
      <c r="S274" s="1">
        <f t="shared" si="33"/>
        <v>56</v>
      </c>
      <c r="T274" s="1">
        <v>36</v>
      </c>
      <c r="U274" s="1">
        <v>67</v>
      </c>
      <c r="V274" s="1">
        <v>0</v>
      </c>
      <c r="W274" s="1">
        <v>15</v>
      </c>
      <c r="X274" s="1">
        <v>2</v>
      </c>
      <c r="Y274" s="1">
        <f t="shared" si="34"/>
        <v>120</v>
      </c>
      <c r="Z274" s="1">
        <v>51</v>
      </c>
      <c r="AA274" s="1">
        <v>18</v>
      </c>
      <c r="AB274" s="1">
        <f>+MIT_InfraMR[[#This Row],[Total Pasos Vehiculares a Nivel]]</f>
        <v>120</v>
      </c>
      <c r="AC274" s="1">
        <f t="shared" si="35"/>
        <v>189</v>
      </c>
      <c r="AD274" s="1">
        <v>10</v>
      </c>
      <c r="AE274" s="1">
        <v>21</v>
      </c>
      <c r="AF274" s="1">
        <v>107</v>
      </c>
      <c r="AG274" s="1">
        <f t="shared" si="36"/>
        <v>138</v>
      </c>
      <c r="AH274" s="12">
        <v>46</v>
      </c>
      <c r="AI274" s="12">
        <v>0</v>
      </c>
      <c r="AJ274" s="12">
        <v>133</v>
      </c>
      <c r="AK274" s="12">
        <f t="shared" si="37"/>
        <v>179</v>
      </c>
      <c r="AL274" s="1">
        <v>0</v>
      </c>
      <c r="AM274" s="1">
        <v>18</v>
      </c>
      <c r="AN274" s="1">
        <v>0</v>
      </c>
      <c r="AO274" s="1">
        <f t="shared" si="38"/>
        <v>18</v>
      </c>
      <c r="AP274" s="1">
        <v>122</v>
      </c>
      <c r="AQ274" s="1">
        <v>60</v>
      </c>
      <c r="AR274" s="1">
        <v>0</v>
      </c>
      <c r="AS274" s="1">
        <f>+SUM(MIT_InfraMR[[#This Row],[B.02.1 - Parque de Coches Eléctricos Motrices]:[B.02.3 - Parque de Coches Eléctricos Motrices Tipo R]])</f>
        <v>182</v>
      </c>
      <c r="AT274" s="1">
        <v>0</v>
      </c>
      <c r="AU274" s="1">
        <v>2</v>
      </c>
      <c r="AV274" s="1">
        <v>2</v>
      </c>
      <c r="AW274" s="1">
        <f>+SUM(MIT_InfraMR[[#This Row],[B.03.1 - Parque de Coches Motores Motrices Remolcados]:[B.03.3 - Parque de Coches Motores Motrices Cabina]])</f>
        <v>4</v>
      </c>
      <c r="AX274" s="1">
        <v>29</v>
      </c>
      <c r="AY274" s="1">
        <v>4</v>
      </c>
      <c r="AZ274" s="1">
        <v>0</v>
      </c>
      <c r="BA274" s="1">
        <v>14</v>
      </c>
      <c r="BB274" s="1">
        <v>0</v>
      </c>
      <c r="BC274" s="1">
        <f t="shared" si="39"/>
        <v>47</v>
      </c>
      <c r="BD274" s="1">
        <v>0</v>
      </c>
      <c r="BE274" s="1">
        <v>5</v>
      </c>
      <c r="BF274" s="16">
        <v>1676</v>
      </c>
    </row>
    <row r="275" spans="1:58">
      <c r="A275" s="1">
        <v>2015</v>
      </c>
      <c r="B275" s="1" t="s">
        <v>124</v>
      </c>
      <c r="C275" s="12">
        <v>54.8</v>
      </c>
      <c r="D275" s="12">
        <v>77.59</v>
      </c>
      <c r="E275" s="12">
        <v>0</v>
      </c>
      <c r="F275" s="12">
        <v>52.57</v>
      </c>
      <c r="G275" s="12">
        <f t="shared" si="32"/>
        <v>184.95999999999998</v>
      </c>
      <c r="H275" s="12">
        <f>+MIT_InfraMR[[#This Row],[Total Líneas de Explotación ]]</f>
        <v>184.95999999999998</v>
      </c>
      <c r="I275" s="12">
        <v>196.96800000000002</v>
      </c>
      <c r="J275" s="12">
        <v>209.97</v>
      </c>
      <c r="K275" s="12">
        <v>12.2</v>
      </c>
      <c r="L275" s="12">
        <v>116.54</v>
      </c>
      <c r="M275" s="12">
        <v>8</v>
      </c>
      <c r="N275" s="12">
        <f>+MIT_InfraMR[[#This Row],[A.03.1 -  Longitud de Vías de Explotación No Electrificadas Troncales y Ramales (vía principal) (km)]]+MIT_InfraMR[[#This Row],[A.04.1 -  Longitud de Vías de Explotación Electrificadas Troncales y Ramales (vía principal) (km)]]</f>
        <v>326.51</v>
      </c>
      <c r="O275" s="12">
        <f>+MIT_InfraMR[[#This Row],[Total Vías (excluido Auxiliares)]]</f>
        <v>326.51</v>
      </c>
      <c r="P275" s="1">
        <v>40</v>
      </c>
      <c r="Q275" s="1">
        <v>15</v>
      </c>
      <c r="R275" s="1">
        <v>1</v>
      </c>
      <c r="S275" s="1">
        <f t="shared" si="33"/>
        <v>56</v>
      </c>
      <c r="T275" s="1">
        <v>36</v>
      </c>
      <c r="U275" s="1">
        <v>67</v>
      </c>
      <c r="V275" s="1">
        <v>0</v>
      </c>
      <c r="W275" s="1">
        <v>15</v>
      </c>
      <c r="X275" s="1">
        <v>2</v>
      </c>
      <c r="Y275" s="1">
        <f t="shared" si="34"/>
        <v>120</v>
      </c>
      <c r="Z275" s="1">
        <v>51</v>
      </c>
      <c r="AA275" s="1">
        <v>18</v>
      </c>
      <c r="AB275" s="1">
        <f>+MIT_InfraMR[[#This Row],[Total Pasos Vehiculares a Nivel]]</f>
        <v>120</v>
      </c>
      <c r="AC275" s="1">
        <f t="shared" si="35"/>
        <v>189</v>
      </c>
      <c r="AD275" s="1">
        <v>10</v>
      </c>
      <c r="AE275" s="1">
        <v>21</v>
      </c>
      <c r="AF275" s="1">
        <v>107</v>
      </c>
      <c r="AG275" s="1">
        <f t="shared" si="36"/>
        <v>138</v>
      </c>
      <c r="AH275" s="12">
        <v>46</v>
      </c>
      <c r="AI275" s="12">
        <v>0</v>
      </c>
      <c r="AJ275" s="12">
        <v>133</v>
      </c>
      <c r="AK275" s="12">
        <f t="shared" si="37"/>
        <v>179</v>
      </c>
      <c r="AL275" s="1">
        <v>0</v>
      </c>
      <c r="AM275" s="1">
        <v>18</v>
      </c>
      <c r="AN275" s="1">
        <v>0</v>
      </c>
      <c r="AO275" s="1">
        <f t="shared" si="38"/>
        <v>18</v>
      </c>
      <c r="AP275" s="1">
        <v>122</v>
      </c>
      <c r="AQ275" s="1">
        <v>60</v>
      </c>
      <c r="AR275" s="1">
        <v>0</v>
      </c>
      <c r="AS275" s="1">
        <f>+SUM(MIT_InfraMR[[#This Row],[B.02.1 - Parque de Coches Eléctricos Motrices]:[B.02.3 - Parque de Coches Eléctricos Motrices Tipo R]])</f>
        <v>182</v>
      </c>
      <c r="AT275" s="1">
        <v>0</v>
      </c>
      <c r="AU275" s="1">
        <v>2</v>
      </c>
      <c r="AV275" s="1">
        <v>2</v>
      </c>
      <c r="AW275" s="1">
        <f>+SUM(MIT_InfraMR[[#This Row],[B.03.1 - Parque de Coches Motores Motrices Remolcados]:[B.03.3 - Parque de Coches Motores Motrices Cabina]])</f>
        <v>4</v>
      </c>
      <c r="AX275" s="1">
        <v>29</v>
      </c>
      <c r="AY275" s="1">
        <v>4</v>
      </c>
      <c r="AZ275" s="1">
        <v>0</v>
      </c>
      <c r="BA275" s="1">
        <v>14</v>
      </c>
      <c r="BB275" s="1">
        <v>0</v>
      </c>
      <c r="BC275" s="1">
        <f t="shared" si="39"/>
        <v>47</v>
      </c>
      <c r="BD275" s="1">
        <v>0</v>
      </c>
      <c r="BE275" s="1">
        <v>5</v>
      </c>
      <c r="BF275" s="16">
        <v>1676</v>
      </c>
    </row>
    <row r="276" spans="1:58">
      <c r="A276" s="1">
        <v>2015</v>
      </c>
      <c r="B276" s="1" t="s">
        <v>125</v>
      </c>
      <c r="C276" s="12">
        <v>54.8</v>
      </c>
      <c r="D276" s="12">
        <v>77.59</v>
      </c>
      <c r="E276" s="12">
        <v>0</v>
      </c>
      <c r="F276" s="12">
        <v>52.57</v>
      </c>
      <c r="G276" s="12">
        <f t="shared" si="32"/>
        <v>184.95999999999998</v>
      </c>
      <c r="H276" s="12">
        <f>+MIT_InfraMR[[#This Row],[Total Líneas de Explotación ]]</f>
        <v>184.95999999999998</v>
      </c>
      <c r="I276" s="12">
        <v>196.96800000000002</v>
      </c>
      <c r="J276" s="12">
        <v>209.97</v>
      </c>
      <c r="K276" s="12">
        <v>12.2</v>
      </c>
      <c r="L276" s="12">
        <v>116.54</v>
      </c>
      <c r="M276" s="12">
        <v>8</v>
      </c>
      <c r="N276" s="12">
        <f>+MIT_InfraMR[[#This Row],[A.03.1 -  Longitud de Vías de Explotación No Electrificadas Troncales y Ramales (vía principal) (km)]]+MIT_InfraMR[[#This Row],[A.04.1 -  Longitud de Vías de Explotación Electrificadas Troncales y Ramales (vía principal) (km)]]</f>
        <v>326.51</v>
      </c>
      <c r="O276" s="12">
        <f>+MIT_InfraMR[[#This Row],[Total Vías (excluido Auxiliares)]]</f>
        <v>326.51</v>
      </c>
      <c r="P276" s="1">
        <v>40</v>
      </c>
      <c r="Q276" s="1">
        <v>15</v>
      </c>
      <c r="R276" s="1">
        <v>1</v>
      </c>
      <c r="S276" s="1">
        <f t="shared" si="33"/>
        <v>56</v>
      </c>
      <c r="T276" s="1">
        <v>36</v>
      </c>
      <c r="U276" s="1">
        <v>67</v>
      </c>
      <c r="V276" s="1">
        <v>0</v>
      </c>
      <c r="W276" s="1">
        <v>15</v>
      </c>
      <c r="X276" s="1">
        <v>2</v>
      </c>
      <c r="Y276" s="1">
        <f t="shared" si="34"/>
        <v>120</v>
      </c>
      <c r="Z276" s="1">
        <v>51</v>
      </c>
      <c r="AA276" s="1">
        <v>18</v>
      </c>
      <c r="AB276" s="1">
        <f>+MIT_InfraMR[[#This Row],[Total Pasos Vehiculares a Nivel]]</f>
        <v>120</v>
      </c>
      <c r="AC276" s="1">
        <f t="shared" si="35"/>
        <v>189</v>
      </c>
      <c r="AD276" s="1">
        <v>10</v>
      </c>
      <c r="AE276" s="1">
        <v>21</v>
      </c>
      <c r="AF276" s="1">
        <v>107</v>
      </c>
      <c r="AG276" s="1">
        <f t="shared" si="36"/>
        <v>138</v>
      </c>
      <c r="AH276" s="12">
        <v>46</v>
      </c>
      <c r="AI276" s="12">
        <v>0</v>
      </c>
      <c r="AJ276" s="12">
        <v>133</v>
      </c>
      <c r="AK276" s="12">
        <f t="shared" si="37"/>
        <v>179</v>
      </c>
      <c r="AL276" s="1">
        <v>0</v>
      </c>
      <c r="AM276" s="1">
        <v>18</v>
      </c>
      <c r="AN276" s="1">
        <v>0</v>
      </c>
      <c r="AO276" s="1">
        <f t="shared" si="38"/>
        <v>18</v>
      </c>
      <c r="AP276" s="1">
        <v>122</v>
      </c>
      <c r="AQ276" s="1">
        <v>60</v>
      </c>
      <c r="AR276" s="1">
        <v>0</v>
      </c>
      <c r="AS276" s="1">
        <f>+SUM(MIT_InfraMR[[#This Row],[B.02.1 - Parque de Coches Eléctricos Motrices]:[B.02.3 - Parque de Coches Eléctricos Motrices Tipo R]])</f>
        <v>182</v>
      </c>
      <c r="AT276" s="1">
        <v>0</v>
      </c>
      <c r="AU276" s="1">
        <v>2</v>
      </c>
      <c r="AV276" s="1">
        <v>2</v>
      </c>
      <c r="AW276" s="1">
        <f>+SUM(MIT_InfraMR[[#This Row],[B.03.1 - Parque de Coches Motores Motrices Remolcados]:[B.03.3 - Parque de Coches Motores Motrices Cabina]])</f>
        <v>4</v>
      </c>
      <c r="AX276" s="1">
        <v>29</v>
      </c>
      <c r="AY276" s="1">
        <v>4</v>
      </c>
      <c r="AZ276" s="1">
        <v>0</v>
      </c>
      <c r="BA276" s="1">
        <v>14</v>
      </c>
      <c r="BB276" s="1">
        <v>0</v>
      </c>
      <c r="BC276" s="1">
        <f t="shared" si="39"/>
        <v>47</v>
      </c>
      <c r="BD276" s="1">
        <v>0</v>
      </c>
      <c r="BE276" s="1">
        <v>5</v>
      </c>
      <c r="BF276" s="16">
        <v>1676</v>
      </c>
    </row>
    <row r="277" spans="1:58">
      <c r="A277" s="1">
        <v>2015</v>
      </c>
      <c r="B277" s="1" t="s">
        <v>126</v>
      </c>
      <c r="C277" s="12">
        <v>54.8</v>
      </c>
      <c r="D277" s="12">
        <v>77.59</v>
      </c>
      <c r="E277" s="12">
        <v>0</v>
      </c>
      <c r="F277" s="12">
        <v>52.57</v>
      </c>
      <c r="G277" s="12">
        <f t="shared" si="32"/>
        <v>184.95999999999998</v>
      </c>
      <c r="H277" s="12">
        <f>+MIT_InfraMR[[#This Row],[Total Líneas de Explotación ]]</f>
        <v>184.95999999999998</v>
      </c>
      <c r="I277" s="12">
        <v>196.96800000000002</v>
      </c>
      <c r="J277" s="12">
        <v>209.97</v>
      </c>
      <c r="K277" s="12">
        <v>12.2</v>
      </c>
      <c r="L277" s="12">
        <v>116.54</v>
      </c>
      <c r="M277" s="12">
        <v>8</v>
      </c>
      <c r="N277" s="12">
        <f>+MIT_InfraMR[[#This Row],[A.03.1 -  Longitud de Vías de Explotación No Electrificadas Troncales y Ramales (vía principal) (km)]]+MIT_InfraMR[[#This Row],[A.04.1 -  Longitud de Vías de Explotación Electrificadas Troncales y Ramales (vía principal) (km)]]</f>
        <v>326.51</v>
      </c>
      <c r="O277" s="12">
        <f>+MIT_InfraMR[[#This Row],[Total Vías (excluido Auxiliares)]]</f>
        <v>326.51</v>
      </c>
      <c r="P277" s="1">
        <v>40</v>
      </c>
      <c r="Q277" s="1">
        <v>15</v>
      </c>
      <c r="R277" s="1">
        <v>1</v>
      </c>
      <c r="S277" s="1">
        <f t="shared" si="33"/>
        <v>56</v>
      </c>
      <c r="T277" s="1">
        <v>36</v>
      </c>
      <c r="U277" s="1">
        <v>67</v>
      </c>
      <c r="V277" s="1">
        <v>0</v>
      </c>
      <c r="W277" s="1">
        <v>15</v>
      </c>
      <c r="X277" s="1">
        <v>2</v>
      </c>
      <c r="Y277" s="1">
        <f t="shared" si="34"/>
        <v>120</v>
      </c>
      <c r="Z277" s="1">
        <v>51</v>
      </c>
      <c r="AA277" s="1">
        <v>18</v>
      </c>
      <c r="AB277" s="1">
        <f>+MIT_InfraMR[[#This Row],[Total Pasos Vehiculares a Nivel]]</f>
        <v>120</v>
      </c>
      <c r="AC277" s="1">
        <f t="shared" si="35"/>
        <v>189</v>
      </c>
      <c r="AD277" s="1">
        <v>10</v>
      </c>
      <c r="AE277" s="1">
        <v>21</v>
      </c>
      <c r="AF277" s="1">
        <v>107</v>
      </c>
      <c r="AG277" s="1">
        <f t="shared" si="36"/>
        <v>138</v>
      </c>
      <c r="AH277" s="12">
        <v>46</v>
      </c>
      <c r="AI277" s="12">
        <v>0</v>
      </c>
      <c r="AJ277" s="12">
        <v>133</v>
      </c>
      <c r="AK277" s="12">
        <f t="shared" si="37"/>
        <v>179</v>
      </c>
      <c r="AL277" s="1">
        <v>0</v>
      </c>
      <c r="AM277" s="1">
        <v>18</v>
      </c>
      <c r="AN277" s="1">
        <v>0</v>
      </c>
      <c r="AO277" s="1">
        <f t="shared" si="38"/>
        <v>18</v>
      </c>
      <c r="AP277" s="1">
        <v>122</v>
      </c>
      <c r="AQ277" s="1">
        <v>60</v>
      </c>
      <c r="AR277" s="1">
        <v>0</v>
      </c>
      <c r="AS277" s="1">
        <f>+SUM(MIT_InfraMR[[#This Row],[B.02.1 - Parque de Coches Eléctricos Motrices]:[B.02.3 - Parque de Coches Eléctricos Motrices Tipo R]])</f>
        <v>182</v>
      </c>
      <c r="AT277" s="1">
        <v>0</v>
      </c>
      <c r="AU277" s="1">
        <v>2</v>
      </c>
      <c r="AV277" s="1">
        <v>2</v>
      </c>
      <c r="AW277" s="1">
        <f>+SUM(MIT_InfraMR[[#This Row],[B.03.1 - Parque de Coches Motores Motrices Remolcados]:[B.03.3 - Parque de Coches Motores Motrices Cabina]])</f>
        <v>4</v>
      </c>
      <c r="AX277" s="1">
        <v>29</v>
      </c>
      <c r="AY277" s="1">
        <v>4</v>
      </c>
      <c r="AZ277" s="1">
        <v>0</v>
      </c>
      <c r="BA277" s="1">
        <v>14</v>
      </c>
      <c r="BB277" s="1">
        <v>0</v>
      </c>
      <c r="BC277" s="1">
        <f t="shared" si="39"/>
        <v>47</v>
      </c>
      <c r="BD277" s="1">
        <v>0</v>
      </c>
      <c r="BE277" s="1">
        <v>5</v>
      </c>
      <c r="BF277" s="16">
        <v>1676</v>
      </c>
    </row>
    <row r="278" spans="1:58">
      <c r="A278" s="1">
        <v>2016</v>
      </c>
      <c r="B278" s="1" t="s">
        <v>115</v>
      </c>
      <c r="C278" s="12">
        <v>54.8</v>
      </c>
      <c r="D278" s="12">
        <v>77.59</v>
      </c>
      <c r="E278" s="12">
        <v>0</v>
      </c>
      <c r="F278" s="12">
        <v>52.57</v>
      </c>
      <c r="G278" s="12">
        <f t="shared" si="32"/>
        <v>184.95999999999998</v>
      </c>
      <c r="H278" s="12">
        <f>+MIT_InfraMR[[#This Row],[Total Líneas de Explotación ]]</f>
        <v>184.95999999999998</v>
      </c>
      <c r="I278" s="12">
        <v>196.96800000000002</v>
      </c>
      <c r="J278" s="12">
        <v>209.97</v>
      </c>
      <c r="K278" s="12">
        <v>12.2</v>
      </c>
      <c r="L278" s="12">
        <v>116.54</v>
      </c>
      <c r="M278" s="12">
        <v>8</v>
      </c>
      <c r="N278" s="12">
        <f>+MIT_InfraMR[[#This Row],[A.03.1 -  Longitud de Vías de Explotación No Electrificadas Troncales y Ramales (vía principal) (km)]]+MIT_InfraMR[[#This Row],[A.04.1 -  Longitud de Vías de Explotación Electrificadas Troncales y Ramales (vía principal) (km)]]</f>
        <v>326.51</v>
      </c>
      <c r="O278" s="12">
        <f>+MIT_InfraMR[[#This Row],[Total Vías (excluido Auxiliares)]]</f>
        <v>326.51</v>
      </c>
      <c r="P278" s="1">
        <v>40</v>
      </c>
      <c r="Q278" s="1">
        <v>15</v>
      </c>
      <c r="R278" s="1">
        <v>1</v>
      </c>
      <c r="S278" s="1">
        <f t="shared" si="33"/>
        <v>56</v>
      </c>
      <c r="T278" s="1">
        <v>36</v>
      </c>
      <c r="U278" s="1">
        <v>66</v>
      </c>
      <c r="V278" s="1">
        <v>0</v>
      </c>
      <c r="W278" s="1">
        <v>15</v>
      </c>
      <c r="X278" s="1">
        <v>2</v>
      </c>
      <c r="Y278" s="1">
        <f t="shared" si="34"/>
        <v>119</v>
      </c>
      <c r="Z278" s="1">
        <v>52</v>
      </c>
      <c r="AA278" s="1">
        <v>18</v>
      </c>
      <c r="AB278" s="1">
        <f>+MIT_InfraMR[[#This Row],[Total Pasos Vehiculares a Nivel]]</f>
        <v>119</v>
      </c>
      <c r="AC278" s="1">
        <f t="shared" si="35"/>
        <v>189</v>
      </c>
      <c r="AD278" s="1">
        <v>10</v>
      </c>
      <c r="AE278" s="1">
        <v>21</v>
      </c>
      <c r="AF278" s="1">
        <v>107</v>
      </c>
      <c r="AG278" s="1">
        <f t="shared" si="36"/>
        <v>138</v>
      </c>
      <c r="AH278" s="12">
        <v>46</v>
      </c>
      <c r="AI278" s="12">
        <v>0</v>
      </c>
      <c r="AJ278" s="12">
        <v>133</v>
      </c>
      <c r="AK278" s="12">
        <f t="shared" si="37"/>
        <v>179</v>
      </c>
      <c r="AL278" s="1">
        <v>0</v>
      </c>
      <c r="AM278" s="1">
        <v>18</v>
      </c>
      <c r="AN278" s="1">
        <v>0</v>
      </c>
      <c r="AO278" s="1">
        <f t="shared" si="38"/>
        <v>18</v>
      </c>
      <c r="AP278" s="1">
        <v>122</v>
      </c>
      <c r="AQ278" s="1">
        <v>60</v>
      </c>
      <c r="AR278" s="1">
        <v>0</v>
      </c>
      <c r="AS278" s="1">
        <f>+SUM(MIT_InfraMR[[#This Row],[B.02.1 - Parque de Coches Eléctricos Motrices]:[B.02.3 - Parque de Coches Eléctricos Motrices Tipo R]])</f>
        <v>182</v>
      </c>
      <c r="AT278" s="1">
        <v>0</v>
      </c>
      <c r="AU278" s="1">
        <v>2</v>
      </c>
      <c r="AV278" s="1">
        <v>2</v>
      </c>
      <c r="AW278" s="1">
        <f>+SUM(MIT_InfraMR[[#This Row],[B.03.1 - Parque de Coches Motores Motrices Remolcados]:[B.03.3 - Parque de Coches Motores Motrices Cabina]])</f>
        <v>4</v>
      </c>
      <c r="AX278" s="1">
        <v>29</v>
      </c>
      <c r="AY278" s="1">
        <v>4</v>
      </c>
      <c r="AZ278" s="1">
        <v>0</v>
      </c>
      <c r="BA278" s="1">
        <v>14</v>
      </c>
      <c r="BB278" s="1">
        <v>0</v>
      </c>
      <c r="BC278" s="1">
        <f t="shared" si="39"/>
        <v>47</v>
      </c>
      <c r="BD278" s="1">
        <v>0</v>
      </c>
      <c r="BE278" s="1">
        <v>5</v>
      </c>
      <c r="BF278" s="16">
        <v>1676</v>
      </c>
    </row>
    <row r="279" spans="1:58">
      <c r="A279" s="1">
        <v>2016</v>
      </c>
      <c r="B279" s="1" t="s">
        <v>116</v>
      </c>
      <c r="C279" s="12">
        <v>54.8</v>
      </c>
      <c r="D279" s="12">
        <v>77.59</v>
      </c>
      <c r="E279" s="12">
        <v>0</v>
      </c>
      <c r="F279" s="12">
        <v>52.57</v>
      </c>
      <c r="G279" s="12">
        <f t="shared" si="32"/>
        <v>184.95999999999998</v>
      </c>
      <c r="H279" s="12">
        <f>+MIT_InfraMR[[#This Row],[Total Líneas de Explotación ]]</f>
        <v>184.95999999999998</v>
      </c>
      <c r="I279" s="12">
        <v>196.96800000000002</v>
      </c>
      <c r="J279" s="12">
        <v>209.97</v>
      </c>
      <c r="K279" s="12">
        <v>12.2</v>
      </c>
      <c r="L279" s="12">
        <v>116.54</v>
      </c>
      <c r="M279" s="12">
        <v>8</v>
      </c>
      <c r="N279" s="12">
        <f>+MIT_InfraMR[[#This Row],[A.03.1 -  Longitud de Vías de Explotación No Electrificadas Troncales y Ramales (vía principal) (km)]]+MIT_InfraMR[[#This Row],[A.04.1 -  Longitud de Vías de Explotación Electrificadas Troncales y Ramales (vía principal) (km)]]</f>
        <v>326.51</v>
      </c>
      <c r="O279" s="12">
        <f>+MIT_InfraMR[[#This Row],[Total Vías (excluido Auxiliares)]]</f>
        <v>326.51</v>
      </c>
      <c r="P279" s="1">
        <v>40</v>
      </c>
      <c r="Q279" s="1">
        <v>15</v>
      </c>
      <c r="R279" s="1">
        <v>1</v>
      </c>
      <c r="S279" s="1">
        <f t="shared" si="33"/>
        <v>56</v>
      </c>
      <c r="T279" s="1">
        <v>36</v>
      </c>
      <c r="U279" s="1">
        <v>66</v>
      </c>
      <c r="V279" s="1">
        <v>0</v>
      </c>
      <c r="W279" s="1">
        <v>15</v>
      </c>
      <c r="X279" s="1">
        <v>2</v>
      </c>
      <c r="Y279" s="1">
        <f t="shared" si="34"/>
        <v>119</v>
      </c>
      <c r="Z279" s="1">
        <v>52</v>
      </c>
      <c r="AA279" s="1">
        <v>18</v>
      </c>
      <c r="AB279" s="1">
        <f>+MIT_InfraMR[[#This Row],[Total Pasos Vehiculares a Nivel]]</f>
        <v>119</v>
      </c>
      <c r="AC279" s="1">
        <f t="shared" si="35"/>
        <v>189</v>
      </c>
      <c r="AD279" s="1">
        <v>10</v>
      </c>
      <c r="AE279" s="1">
        <v>21</v>
      </c>
      <c r="AF279" s="1">
        <v>107</v>
      </c>
      <c r="AG279" s="1">
        <f t="shared" si="36"/>
        <v>138</v>
      </c>
      <c r="AH279" s="12">
        <v>46</v>
      </c>
      <c r="AI279" s="12">
        <v>0</v>
      </c>
      <c r="AJ279" s="12">
        <v>133</v>
      </c>
      <c r="AK279" s="12">
        <f t="shared" si="37"/>
        <v>179</v>
      </c>
      <c r="AL279" s="1">
        <v>0</v>
      </c>
      <c r="AM279" s="1">
        <v>18</v>
      </c>
      <c r="AN279" s="1">
        <v>0</v>
      </c>
      <c r="AO279" s="1">
        <f t="shared" si="38"/>
        <v>18</v>
      </c>
      <c r="AP279" s="1">
        <v>122</v>
      </c>
      <c r="AQ279" s="1">
        <v>60</v>
      </c>
      <c r="AR279" s="1">
        <v>0</v>
      </c>
      <c r="AS279" s="1">
        <f>+SUM(MIT_InfraMR[[#This Row],[B.02.1 - Parque de Coches Eléctricos Motrices]:[B.02.3 - Parque de Coches Eléctricos Motrices Tipo R]])</f>
        <v>182</v>
      </c>
      <c r="AT279" s="1">
        <v>0</v>
      </c>
      <c r="AU279" s="1">
        <v>2</v>
      </c>
      <c r="AV279" s="1">
        <v>2</v>
      </c>
      <c r="AW279" s="1">
        <f>+SUM(MIT_InfraMR[[#This Row],[B.03.1 - Parque de Coches Motores Motrices Remolcados]:[B.03.3 - Parque de Coches Motores Motrices Cabina]])</f>
        <v>4</v>
      </c>
      <c r="AX279" s="1">
        <v>29</v>
      </c>
      <c r="AY279" s="1">
        <v>4</v>
      </c>
      <c r="AZ279" s="1">
        <v>0</v>
      </c>
      <c r="BA279" s="1">
        <v>14</v>
      </c>
      <c r="BB279" s="1">
        <v>0</v>
      </c>
      <c r="BC279" s="1">
        <f t="shared" si="39"/>
        <v>47</v>
      </c>
      <c r="BD279" s="1">
        <v>0</v>
      </c>
      <c r="BE279" s="1">
        <v>5</v>
      </c>
      <c r="BF279" s="16">
        <v>1676</v>
      </c>
    </row>
    <row r="280" spans="1:58">
      <c r="A280" s="1">
        <v>2016</v>
      </c>
      <c r="B280" s="1" t="s">
        <v>117</v>
      </c>
      <c r="C280" s="12">
        <v>54.8</v>
      </c>
      <c r="D280" s="12">
        <v>77.59</v>
      </c>
      <c r="E280" s="12">
        <v>0</v>
      </c>
      <c r="F280" s="12">
        <v>52.57</v>
      </c>
      <c r="G280" s="12">
        <f t="shared" si="32"/>
        <v>184.95999999999998</v>
      </c>
      <c r="H280" s="12">
        <f>+MIT_InfraMR[[#This Row],[Total Líneas de Explotación ]]</f>
        <v>184.95999999999998</v>
      </c>
      <c r="I280" s="12">
        <v>196.96800000000002</v>
      </c>
      <c r="J280" s="12">
        <v>209.97</v>
      </c>
      <c r="K280" s="12">
        <v>12.2</v>
      </c>
      <c r="L280" s="12">
        <v>116.54</v>
      </c>
      <c r="M280" s="12">
        <v>8</v>
      </c>
      <c r="N280" s="12">
        <f>+MIT_InfraMR[[#This Row],[A.03.1 -  Longitud de Vías de Explotación No Electrificadas Troncales y Ramales (vía principal) (km)]]+MIT_InfraMR[[#This Row],[A.04.1 -  Longitud de Vías de Explotación Electrificadas Troncales y Ramales (vía principal) (km)]]</f>
        <v>326.51</v>
      </c>
      <c r="O280" s="12">
        <f>+MIT_InfraMR[[#This Row],[Total Vías (excluido Auxiliares)]]</f>
        <v>326.51</v>
      </c>
      <c r="P280" s="1">
        <v>40</v>
      </c>
      <c r="Q280" s="1">
        <v>15</v>
      </c>
      <c r="R280" s="1">
        <v>1</v>
      </c>
      <c r="S280" s="1">
        <f t="shared" si="33"/>
        <v>56</v>
      </c>
      <c r="T280" s="1">
        <v>36</v>
      </c>
      <c r="U280" s="1">
        <v>66</v>
      </c>
      <c r="V280" s="1">
        <v>0</v>
      </c>
      <c r="W280" s="1">
        <v>15</v>
      </c>
      <c r="X280" s="1">
        <v>2</v>
      </c>
      <c r="Y280" s="1">
        <f t="shared" si="34"/>
        <v>119</v>
      </c>
      <c r="Z280" s="1">
        <v>52</v>
      </c>
      <c r="AA280" s="1">
        <v>18</v>
      </c>
      <c r="AB280" s="1">
        <f>+MIT_InfraMR[[#This Row],[Total Pasos Vehiculares a Nivel]]</f>
        <v>119</v>
      </c>
      <c r="AC280" s="1">
        <f t="shared" si="35"/>
        <v>189</v>
      </c>
      <c r="AD280" s="1">
        <v>10</v>
      </c>
      <c r="AE280" s="1">
        <v>21</v>
      </c>
      <c r="AF280" s="1">
        <v>107</v>
      </c>
      <c r="AG280" s="1">
        <f t="shared" si="36"/>
        <v>138</v>
      </c>
      <c r="AH280" s="12">
        <v>46</v>
      </c>
      <c r="AI280" s="12">
        <v>0</v>
      </c>
      <c r="AJ280" s="12">
        <v>133</v>
      </c>
      <c r="AK280" s="12">
        <f t="shared" si="37"/>
        <v>179</v>
      </c>
      <c r="AL280" s="1">
        <v>0</v>
      </c>
      <c r="AM280" s="1">
        <v>18</v>
      </c>
      <c r="AN280" s="1">
        <v>0</v>
      </c>
      <c r="AO280" s="1">
        <f t="shared" si="38"/>
        <v>18</v>
      </c>
      <c r="AP280" s="1">
        <v>122</v>
      </c>
      <c r="AQ280" s="1">
        <v>60</v>
      </c>
      <c r="AR280" s="1">
        <v>0</v>
      </c>
      <c r="AS280" s="1">
        <f>+SUM(MIT_InfraMR[[#This Row],[B.02.1 - Parque de Coches Eléctricos Motrices]:[B.02.3 - Parque de Coches Eléctricos Motrices Tipo R]])</f>
        <v>182</v>
      </c>
      <c r="AT280" s="1">
        <v>0</v>
      </c>
      <c r="AU280" s="1">
        <v>2</v>
      </c>
      <c r="AV280" s="1">
        <v>2</v>
      </c>
      <c r="AW280" s="1">
        <f>+SUM(MIT_InfraMR[[#This Row],[B.03.1 - Parque de Coches Motores Motrices Remolcados]:[B.03.3 - Parque de Coches Motores Motrices Cabina]])</f>
        <v>4</v>
      </c>
      <c r="AX280" s="1">
        <v>29</v>
      </c>
      <c r="AY280" s="1">
        <v>4</v>
      </c>
      <c r="AZ280" s="1">
        <v>0</v>
      </c>
      <c r="BA280" s="1">
        <v>14</v>
      </c>
      <c r="BB280" s="1">
        <v>0</v>
      </c>
      <c r="BC280" s="1">
        <f t="shared" si="39"/>
        <v>47</v>
      </c>
      <c r="BD280" s="1">
        <v>0</v>
      </c>
      <c r="BE280" s="1">
        <v>5</v>
      </c>
      <c r="BF280" s="16">
        <v>1676</v>
      </c>
    </row>
    <row r="281" spans="1:58">
      <c r="A281" s="1">
        <v>2016</v>
      </c>
      <c r="B281" s="1" t="s">
        <v>118</v>
      </c>
      <c r="C281" s="12">
        <v>54.8</v>
      </c>
      <c r="D281" s="12">
        <v>77.59</v>
      </c>
      <c r="E281" s="12">
        <v>0</v>
      </c>
      <c r="F281" s="12">
        <v>52.57</v>
      </c>
      <c r="G281" s="12">
        <f t="shared" si="32"/>
        <v>184.95999999999998</v>
      </c>
      <c r="H281" s="12">
        <f>+MIT_InfraMR[[#This Row],[Total Líneas de Explotación ]]</f>
        <v>184.95999999999998</v>
      </c>
      <c r="I281" s="12">
        <v>196.96800000000002</v>
      </c>
      <c r="J281" s="12">
        <v>209.97</v>
      </c>
      <c r="K281" s="12">
        <v>12.2</v>
      </c>
      <c r="L281" s="12">
        <v>116.54</v>
      </c>
      <c r="M281" s="12">
        <v>8</v>
      </c>
      <c r="N281" s="12">
        <f>+MIT_InfraMR[[#This Row],[A.03.1 -  Longitud de Vías de Explotación No Electrificadas Troncales y Ramales (vía principal) (km)]]+MIT_InfraMR[[#This Row],[A.04.1 -  Longitud de Vías de Explotación Electrificadas Troncales y Ramales (vía principal) (km)]]</f>
        <v>326.51</v>
      </c>
      <c r="O281" s="12">
        <f>+MIT_InfraMR[[#This Row],[Total Vías (excluido Auxiliares)]]</f>
        <v>326.51</v>
      </c>
      <c r="P281" s="1">
        <v>40</v>
      </c>
      <c r="Q281" s="1">
        <v>15</v>
      </c>
      <c r="R281" s="1">
        <v>1</v>
      </c>
      <c r="S281" s="1">
        <f t="shared" si="33"/>
        <v>56</v>
      </c>
      <c r="T281" s="1">
        <v>36</v>
      </c>
      <c r="U281" s="1">
        <v>66</v>
      </c>
      <c r="V281" s="1">
        <v>0</v>
      </c>
      <c r="W281" s="1">
        <v>15</v>
      </c>
      <c r="X281" s="1">
        <v>2</v>
      </c>
      <c r="Y281" s="1">
        <f t="shared" si="34"/>
        <v>119</v>
      </c>
      <c r="Z281" s="1">
        <v>52</v>
      </c>
      <c r="AA281" s="1">
        <v>18</v>
      </c>
      <c r="AB281" s="1">
        <f>+MIT_InfraMR[[#This Row],[Total Pasos Vehiculares a Nivel]]</f>
        <v>119</v>
      </c>
      <c r="AC281" s="1">
        <f t="shared" si="35"/>
        <v>189</v>
      </c>
      <c r="AD281" s="1">
        <v>10</v>
      </c>
      <c r="AE281" s="1">
        <v>21</v>
      </c>
      <c r="AF281" s="1">
        <v>107</v>
      </c>
      <c r="AG281" s="1">
        <f t="shared" si="36"/>
        <v>138</v>
      </c>
      <c r="AH281" s="12">
        <v>46</v>
      </c>
      <c r="AI281" s="12">
        <v>0</v>
      </c>
      <c r="AJ281" s="12">
        <v>133</v>
      </c>
      <c r="AK281" s="12">
        <f t="shared" si="37"/>
        <v>179</v>
      </c>
      <c r="AL281" s="1">
        <v>0</v>
      </c>
      <c r="AM281" s="1">
        <v>18</v>
      </c>
      <c r="AN281" s="1">
        <v>0</v>
      </c>
      <c r="AO281" s="1">
        <f t="shared" si="38"/>
        <v>18</v>
      </c>
      <c r="AP281" s="1">
        <v>122</v>
      </c>
      <c r="AQ281" s="1">
        <v>60</v>
      </c>
      <c r="AR281" s="1">
        <v>0</v>
      </c>
      <c r="AS281" s="1">
        <f>+SUM(MIT_InfraMR[[#This Row],[B.02.1 - Parque de Coches Eléctricos Motrices]:[B.02.3 - Parque de Coches Eléctricos Motrices Tipo R]])</f>
        <v>182</v>
      </c>
      <c r="AT281" s="1">
        <v>0</v>
      </c>
      <c r="AU281" s="1">
        <v>2</v>
      </c>
      <c r="AV281" s="1">
        <v>2</v>
      </c>
      <c r="AW281" s="1">
        <f>+SUM(MIT_InfraMR[[#This Row],[B.03.1 - Parque de Coches Motores Motrices Remolcados]:[B.03.3 - Parque de Coches Motores Motrices Cabina]])</f>
        <v>4</v>
      </c>
      <c r="AX281" s="1">
        <v>29</v>
      </c>
      <c r="AY281" s="1">
        <v>4</v>
      </c>
      <c r="AZ281" s="1">
        <v>0</v>
      </c>
      <c r="BA281" s="1">
        <v>14</v>
      </c>
      <c r="BB281" s="1">
        <v>0</v>
      </c>
      <c r="BC281" s="1">
        <f t="shared" si="39"/>
        <v>47</v>
      </c>
      <c r="BD281" s="1">
        <v>0</v>
      </c>
      <c r="BE281" s="1">
        <v>5</v>
      </c>
      <c r="BF281" s="16">
        <v>1676</v>
      </c>
    </row>
    <row r="282" spans="1:58">
      <c r="A282" s="1">
        <v>2016</v>
      </c>
      <c r="B282" s="1" t="s">
        <v>119</v>
      </c>
      <c r="C282" s="12">
        <v>54.8</v>
      </c>
      <c r="D282" s="12">
        <v>77.59</v>
      </c>
      <c r="E282" s="12">
        <v>0</v>
      </c>
      <c r="F282" s="12">
        <v>52.57</v>
      </c>
      <c r="G282" s="12">
        <f t="shared" si="32"/>
        <v>184.95999999999998</v>
      </c>
      <c r="H282" s="12">
        <f>+MIT_InfraMR[[#This Row],[Total Líneas de Explotación ]]</f>
        <v>184.95999999999998</v>
      </c>
      <c r="I282" s="12">
        <v>196.96800000000002</v>
      </c>
      <c r="J282" s="12">
        <v>209.97</v>
      </c>
      <c r="K282" s="12">
        <v>12.2</v>
      </c>
      <c r="L282" s="12">
        <v>116.54</v>
      </c>
      <c r="M282" s="12">
        <v>8</v>
      </c>
      <c r="N282" s="12">
        <f>+MIT_InfraMR[[#This Row],[A.03.1 -  Longitud de Vías de Explotación No Electrificadas Troncales y Ramales (vía principal) (km)]]+MIT_InfraMR[[#This Row],[A.04.1 -  Longitud de Vías de Explotación Electrificadas Troncales y Ramales (vía principal) (km)]]</f>
        <v>326.51</v>
      </c>
      <c r="O282" s="12">
        <f>+MIT_InfraMR[[#This Row],[Total Vías (excluido Auxiliares)]]</f>
        <v>326.51</v>
      </c>
      <c r="P282" s="1">
        <v>40</v>
      </c>
      <c r="Q282" s="1">
        <v>15</v>
      </c>
      <c r="R282" s="1">
        <v>1</v>
      </c>
      <c r="S282" s="1">
        <f t="shared" si="33"/>
        <v>56</v>
      </c>
      <c r="T282" s="1">
        <v>36</v>
      </c>
      <c r="U282" s="1">
        <v>66</v>
      </c>
      <c r="V282" s="1">
        <v>0</v>
      </c>
      <c r="W282" s="1">
        <v>15</v>
      </c>
      <c r="X282" s="1">
        <v>2</v>
      </c>
      <c r="Y282" s="1">
        <f t="shared" si="34"/>
        <v>119</v>
      </c>
      <c r="Z282" s="1">
        <v>52</v>
      </c>
      <c r="AA282" s="1">
        <v>18</v>
      </c>
      <c r="AB282" s="1">
        <f>+MIT_InfraMR[[#This Row],[Total Pasos Vehiculares a Nivel]]</f>
        <v>119</v>
      </c>
      <c r="AC282" s="1">
        <f t="shared" si="35"/>
        <v>189</v>
      </c>
      <c r="AD282" s="1">
        <v>10</v>
      </c>
      <c r="AE282" s="1">
        <v>21</v>
      </c>
      <c r="AF282" s="1">
        <v>107</v>
      </c>
      <c r="AG282" s="1">
        <f t="shared" si="36"/>
        <v>138</v>
      </c>
      <c r="AH282" s="12">
        <v>46</v>
      </c>
      <c r="AI282" s="12">
        <v>0</v>
      </c>
      <c r="AJ282" s="12">
        <v>133</v>
      </c>
      <c r="AK282" s="12">
        <f t="shared" si="37"/>
        <v>179</v>
      </c>
      <c r="AL282" s="1">
        <v>0</v>
      </c>
      <c r="AM282" s="1">
        <v>18</v>
      </c>
      <c r="AN282" s="1">
        <v>0</v>
      </c>
      <c r="AO282" s="1">
        <f t="shared" si="38"/>
        <v>18</v>
      </c>
      <c r="AP282" s="1">
        <v>122</v>
      </c>
      <c r="AQ282" s="1">
        <v>60</v>
      </c>
      <c r="AR282" s="1">
        <v>0</v>
      </c>
      <c r="AS282" s="1">
        <f>+SUM(MIT_InfraMR[[#This Row],[B.02.1 - Parque de Coches Eléctricos Motrices]:[B.02.3 - Parque de Coches Eléctricos Motrices Tipo R]])</f>
        <v>182</v>
      </c>
      <c r="AT282" s="1">
        <v>0</v>
      </c>
      <c r="AU282" s="1">
        <v>2</v>
      </c>
      <c r="AV282" s="1">
        <v>2</v>
      </c>
      <c r="AW282" s="1">
        <f>+SUM(MIT_InfraMR[[#This Row],[B.03.1 - Parque de Coches Motores Motrices Remolcados]:[B.03.3 - Parque de Coches Motores Motrices Cabina]])</f>
        <v>4</v>
      </c>
      <c r="AX282" s="1">
        <v>29</v>
      </c>
      <c r="AY282" s="1">
        <v>4</v>
      </c>
      <c r="AZ282" s="1">
        <v>0</v>
      </c>
      <c r="BA282" s="1">
        <v>14</v>
      </c>
      <c r="BB282" s="1">
        <v>0</v>
      </c>
      <c r="BC282" s="1">
        <f t="shared" si="39"/>
        <v>47</v>
      </c>
      <c r="BD282" s="1">
        <v>0</v>
      </c>
      <c r="BE282" s="1">
        <v>5</v>
      </c>
      <c r="BF282" s="16">
        <v>1676</v>
      </c>
    </row>
    <row r="283" spans="1:58">
      <c r="A283" s="1">
        <v>2016</v>
      </c>
      <c r="B283" s="1" t="s">
        <v>120</v>
      </c>
      <c r="C283" s="12">
        <v>54.8</v>
      </c>
      <c r="D283" s="12">
        <v>77.59</v>
      </c>
      <c r="E283" s="12">
        <v>0</v>
      </c>
      <c r="F283" s="12">
        <v>52.57</v>
      </c>
      <c r="G283" s="12">
        <f t="shared" si="32"/>
        <v>184.95999999999998</v>
      </c>
      <c r="H283" s="12">
        <f>+MIT_InfraMR[[#This Row],[Total Líneas de Explotación ]]</f>
        <v>184.95999999999998</v>
      </c>
      <c r="I283" s="12">
        <v>196.96800000000002</v>
      </c>
      <c r="J283" s="12">
        <v>209.97</v>
      </c>
      <c r="K283" s="12">
        <v>12.2</v>
      </c>
      <c r="L283" s="12">
        <v>116.54</v>
      </c>
      <c r="M283" s="12">
        <v>8</v>
      </c>
      <c r="N283" s="12">
        <f>+MIT_InfraMR[[#This Row],[A.03.1 -  Longitud de Vías de Explotación No Electrificadas Troncales y Ramales (vía principal) (km)]]+MIT_InfraMR[[#This Row],[A.04.1 -  Longitud de Vías de Explotación Electrificadas Troncales y Ramales (vía principal) (km)]]</f>
        <v>326.51</v>
      </c>
      <c r="O283" s="12">
        <f>+MIT_InfraMR[[#This Row],[Total Vías (excluido Auxiliares)]]</f>
        <v>326.51</v>
      </c>
      <c r="P283" s="1">
        <v>40</v>
      </c>
      <c r="Q283" s="1">
        <v>15</v>
      </c>
      <c r="R283" s="1">
        <v>1</v>
      </c>
      <c r="S283" s="1">
        <f t="shared" si="33"/>
        <v>56</v>
      </c>
      <c r="T283" s="1">
        <v>36</v>
      </c>
      <c r="U283" s="1">
        <v>66</v>
      </c>
      <c r="V283" s="1">
        <v>0</v>
      </c>
      <c r="W283" s="1">
        <v>15</v>
      </c>
      <c r="X283" s="1">
        <v>2</v>
      </c>
      <c r="Y283" s="1">
        <f t="shared" si="34"/>
        <v>119</v>
      </c>
      <c r="Z283" s="1">
        <v>52</v>
      </c>
      <c r="AA283" s="1">
        <v>18</v>
      </c>
      <c r="AB283" s="1">
        <f>+MIT_InfraMR[[#This Row],[Total Pasos Vehiculares a Nivel]]</f>
        <v>119</v>
      </c>
      <c r="AC283" s="1">
        <f t="shared" si="35"/>
        <v>189</v>
      </c>
      <c r="AD283" s="1">
        <v>10</v>
      </c>
      <c r="AE283" s="1">
        <v>21</v>
      </c>
      <c r="AF283" s="1">
        <v>107</v>
      </c>
      <c r="AG283" s="1">
        <f t="shared" si="36"/>
        <v>138</v>
      </c>
      <c r="AH283" s="12">
        <v>46</v>
      </c>
      <c r="AI283" s="12">
        <v>0</v>
      </c>
      <c r="AJ283" s="12">
        <v>133</v>
      </c>
      <c r="AK283" s="12">
        <f t="shared" si="37"/>
        <v>179</v>
      </c>
      <c r="AL283" s="1">
        <v>0</v>
      </c>
      <c r="AM283" s="1">
        <v>18</v>
      </c>
      <c r="AN283" s="1">
        <v>0</v>
      </c>
      <c r="AO283" s="1">
        <f t="shared" si="38"/>
        <v>18</v>
      </c>
      <c r="AP283" s="1">
        <v>122</v>
      </c>
      <c r="AQ283" s="1">
        <v>60</v>
      </c>
      <c r="AR283" s="1">
        <v>0</v>
      </c>
      <c r="AS283" s="1">
        <f>+SUM(MIT_InfraMR[[#This Row],[B.02.1 - Parque de Coches Eléctricos Motrices]:[B.02.3 - Parque de Coches Eléctricos Motrices Tipo R]])</f>
        <v>182</v>
      </c>
      <c r="AT283" s="1">
        <v>0</v>
      </c>
      <c r="AU283" s="1">
        <v>2</v>
      </c>
      <c r="AV283" s="1">
        <v>2</v>
      </c>
      <c r="AW283" s="1">
        <f>+SUM(MIT_InfraMR[[#This Row],[B.03.1 - Parque de Coches Motores Motrices Remolcados]:[B.03.3 - Parque de Coches Motores Motrices Cabina]])</f>
        <v>4</v>
      </c>
      <c r="AX283" s="1">
        <v>29</v>
      </c>
      <c r="AY283" s="1">
        <v>4</v>
      </c>
      <c r="AZ283" s="1">
        <v>0</v>
      </c>
      <c r="BA283" s="1">
        <v>14</v>
      </c>
      <c r="BB283" s="1">
        <v>0</v>
      </c>
      <c r="BC283" s="1">
        <f t="shared" si="39"/>
        <v>47</v>
      </c>
      <c r="BD283" s="1">
        <v>0</v>
      </c>
      <c r="BE283" s="1">
        <v>5</v>
      </c>
      <c r="BF283" s="16">
        <v>1676</v>
      </c>
    </row>
    <row r="284" spans="1:58">
      <c r="A284" s="1">
        <v>2016</v>
      </c>
      <c r="B284" s="1" t="s">
        <v>121</v>
      </c>
      <c r="C284" s="12">
        <v>54.8</v>
      </c>
      <c r="D284" s="12">
        <v>77.59</v>
      </c>
      <c r="E284" s="12">
        <v>0</v>
      </c>
      <c r="F284" s="12">
        <v>52.57</v>
      </c>
      <c r="G284" s="12">
        <f t="shared" si="32"/>
        <v>184.95999999999998</v>
      </c>
      <c r="H284" s="12">
        <f>+MIT_InfraMR[[#This Row],[Total Líneas de Explotación ]]</f>
        <v>184.95999999999998</v>
      </c>
      <c r="I284" s="12">
        <v>196.96800000000002</v>
      </c>
      <c r="J284" s="12">
        <v>209.97</v>
      </c>
      <c r="K284" s="12">
        <v>12.2</v>
      </c>
      <c r="L284" s="12">
        <v>116.54</v>
      </c>
      <c r="M284" s="12">
        <v>8</v>
      </c>
      <c r="N284" s="12">
        <f>+MIT_InfraMR[[#This Row],[A.03.1 -  Longitud de Vías de Explotación No Electrificadas Troncales y Ramales (vía principal) (km)]]+MIT_InfraMR[[#This Row],[A.04.1 -  Longitud de Vías de Explotación Electrificadas Troncales y Ramales (vía principal) (km)]]</f>
        <v>326.51</v>
      </c>
      <c r="O284" s="12">
        <f>+MIT_InfraMR[[#This Row],[Total Vías (excluido Auxiliares)]]</f>
        <v>326.51</v>
      </c>
      <c r="P284" s="1">
        <v>40</v>
      </c>
      <c r="Q284" s="1">
        <v>15</v>
      </c>
      <c r="R284" s="1">
        <v>1</v>
      </c>
      <c r="S284" s="1">
        <f t="shared" si="33"/>
        <v>56</v>
      </c>
      <c r="T284" s="1">
        <v>36</v>
      </c>
      <c r="U284" s="1">
        <v>66</v>
      </c>
      <c r="V284" s="1">
        <v>0</v>
      </c>
      <c r="W284" s="1">
        <v>15</v>
      </c>
      <c r="X284" s="1">
        <v>2</v>
      </c>
      <c r="Y284" s="1">
        <f t="shared" si="34"/>
        <v>119</v>
      </c>
      <c r="Z284" s="1">
        <v>52</v>
      </c>
      <c r="AA284" s="1">
        <v>18</v>
      </c>
      <c r="AB284" s="1">
        <f>+MIT_InfraMR[[#This Row],[Total Pasos Vehiculares a Nivel]]</f>
        <v>119</v>
      </c>
      <c r="AC284" s="1">
        <f t="shared" si="35"/>
        <v>189</v>
      </c>
      <c r="AD284" s="1">
        <v>10</v>
      </c>
      <c r="AE284" s="1">
        <v>21</v>
      </c>
      <c r="AF284" s="1">
        <v>107</v>
      </c>
      <c r="AG284" s="1">
        <f t="shared" si="36"/>
        <v>138</v>
      </c>
      <c r="AH284" s="12">
        <v>46</v>
      </c>
      <c r="AI284" s="12">
        <v>0</v>
      </c>
      <c r="AJ284" s="12">
        <v>133</v>
      </c>
      <c r="AK284" s="12">
        <f t="shared" si="37"/>
        <v>179</v>
      </c>
      <c r="AL284" s="1">
        <v>0</v>
      </c>
      <c r="AM284" s="1">
        <v>18</v>
      </c>
      <c r="AN284" s="1">
        <v>0</v>
      </c>
      <c r="AO284" s="1">
        <f t="shared" si="38"/>
        <v>18</v>
      </c>
      <c r="AP284" s="1">
        <v>122</v>
      </c>
      <c r="AQ284" s="1">
        <v>60</v>
      </c>
      <c r="AR284" s="1">
        <v>0</v>
      </c>
      <c r="AS284" s="1">
        <f>+SUM(MIT_InfraMR[[#This Row],[B.02.1 - Parque de Coches Eléctricos Motrices]:[B.02.3 - Parque de Coches Eléctricos Motrices Tipo R]])</f>
        <v>182</v>
      </c>
      <c r="AT284" s="1">
        <v>0</v>
      </c>
      <c r="AU284" s="1">
        <v>2</v>
      </c>
      <c r="AV284" s="1">
        <v>2</v>
      </c>
      <c r="AW284" s="1">
        <f>+SUM(MIT_InfraMR[[#This Row],[B.03.1 - Parque de Coches Motores Motrices Remolcados]:[B.03.3 - Parque de Coches Motores Motrices Cabina]])</f>
        <v>4</v>
      </c>
      <c r="AX284" s="1">
        <v>29</v>
      </c>
      <c r="AY284" s="1">
        <v>4</v>
      </c>
      <c r="AZ284" s="1">
        <v>0</v>
      </c>
      <c r="BA284" s="1">
        <v>14</v>
      </c>
      <c r="BB284" s="1">
        <v>0</v>
      </c>
      <c r="BC284" s="1">
        <f t="shared" si="39"/>
        <v>47</v>
      </c>
      <c r="BD284" s="1">
        <v>0</v>
      </c>
      <c r="BE284" s="1">
        <v>5</v>
      </c>
      <c r="BF284" s="16">
        <v>1676</v>
      </c>
    </row>
    <row r="285" spans="1:58">
      <c r="A285" s="1">
        <v>2016</v>
      </c>
      <c r="B285" s="1" t="s">
        <v>122</v>
      </c>
      <c r="C285" s="12">
        <v>54.8</v>
      </c>
      <c r="D285" s="12">
        <v>77.59</v>
      </c>
      <c r="E285" s="12">
        <v>0</v>
      </c>
      <c r="F285" s="12">
        <v>52.57</v>
      </c>
      <c r="G285" s="12">
        <f t="shared" si="32"/>
        <v>184.95999999999998</v>
      </c>
      <c r="H285" s="12">
        <f>+MIT_InfraMR[[#This Row],[Total Líneas de Explotación ]]</f>
        <v>184.95999999999998</v>
      </c>
      <c r="I285" s="12">
        <v>196.96800000000002</v>
      </c>
      <c r="J285" s="12">
        <v>209.97</v>
      </c>
      <c r="K285" s="12">
        <v>12.2</v>
      </c>
      <c r="L285" s="12">
        <v>116.54</v>
      </c>
      <c r="M285" s="12">
        <v>8</v>
      </c>
      <c r="N285" s="12">
        <f>+MIT_InfraMR[[#This Row],[A.03.1 -  Longitud de Vías de Explotación No Electrificadas Troncales y Ramales (vía principal) (km)]]+MIT_InfraMR[[#This Row],[A.04.1 -  Longitud de Vías de Explotación Electrificadas Troncales y Ramales (vía principal) (km)]]</f>
        <v>326.51</v>
      </c>
      <c r="O285" s="12">
        <f>+MIT_InfraMR[[#This Row],[Total Vías (excluido Auxiliares)]]</f>
        <v>326.51</v>
      </c>
      <c r="P285" s="1">
        <v>40</v>
      </c>
      <c r="Q285" s="1">
        <v>15</v>
      </c>
      <c r="R285" s="1">
        <v>1</v>
      </c>
      <c r="S285" s="1">
        <f t="shared" si="33"/>
        <v>56</v>
      </c>
      <c r="T285" s="1">
        <v>36</v>
      </c>
      <c r="U285" s="1">
        <v>66</v>
      </c>
      <c r="V285" s="1">
        <v>0</v>
      </c>
      <c r="W285" s="1">
        <v>15</v>
      </c>
      <c r="X285" s="1">
        <v>2</v>
      </c>
      <c r="Y285" s="1">
        <f t="shared" si="34"/>
        <v>119</v>
      </c>
      <c r="Z285" s="1">
        <v>52</v>
      </c>
      <c r="AA285" s="1">
        <v>18</v>
      </c>
      <c r="AB285" s="1">
        <f>+MIT_InfraMR[[#This Row],[Total Pasos Vehiculares a Nivel]]</f>
        <v>119</v>
      </c>
      <c r="AC285" s="1">
        <f t="shared" si="35"/>
        <v>189</v>
      </c>
      <c r="AD285" s="1">
        <v>10</v>
      </c>
      <c r="AE285" s="1">
        <v>21</v>
      </c>
      <c r="AF285" s="1">
        <v>107</v>
      </c>
      <c r="AG285" s="1">
        <f t="shared" si="36"/>
        <v>138</v>
      </c>
      <c r="AH285" s="12">
        <v>46</v>
      </c>
      <c r="AI285" s="12">
        <v>0</v>
      </c>
      <c r="AJ285" s="12">
        <v>133</v>
      </c>
      <c r="AK285" s="12">
        <f t="shared" si="37"/>
        <v>179</v>
      </c>
      <c r="AL285" s="1">
        <v>0</v>
      </c>
      <c r="AM285" s="1">
        <v>18</v>
      </c>
      <c r="AN285" s="1">
        <v>0</v>
      </c>
      <c r="AO285" s="1">
        <f t="shared" si="38"/>
        <v>18</v>
      </c>
      <c r="AP285" s="1">
        <v>122</v>
      </c>
      <c r="AQ285" s="1">
        <v>60</v>
      </c>
      <c r="AR285" s="1">
        <v>0</v>
      </c>
      <c r="AS285" s="1">
        <f>+SUM(MIT_InfraMR[[#This Row],[B.02.1 - Parque de Coches Eléctricos Motrices]:[B.02.3 - Parque de Coches Eléctricos Motrices Tipo R]])</f>
        <v>182</v>
      </c>
      <c r="AT285" s="1">
        <v>0</v>
      </c>
      <c r="AU285" s="1">
        <v>2</v>
      </c>
      <c r="AV285" s="1">
        <v>2</v>
      </c>
      <c r="AW285" s="1">
        <f>+SUM(MIT_InfraMR[[#This Row],[B.03.1 - Parque de Coches Motores Motrices Remolcados]:[B.03.3 - Parque de Coches Motores Motrices Cabina]])</f>
        <v>4</v>
      </c>
      <c r="AX285" s="1">
        <v>29</v>
      </c>
      <c r="AY285" s="1">
        <v>4</v>
      </c>
      <c r="AZ285" s="1">
        <v>0</v>
      </c>
      <c r="BA285" s="1">
        <v>14</v>
      </c>
      <c r="BB285" s="1">
        <v>0</v>
      </c>
      <c r="BC285" s="1">
        <f t="shared" si="39"/>
        <v>47</v>
      </c>
      <c r="BD285" s="1">
        <v>0</v>
      </c>
      <c r="BE285" s="1">
        <v>5</v>
      </c>
      <c r="BF285" s="16">
        <v>1676</v>
      </c>
    </row>
    <row r="286" spans="1:58">
      <c r="A286" s="1">
        <v>2016</v>
      </c>
      <c r="B286" s="1" t="s">
        <v>123</v>
      </c>
      <c r="C286" s="12">
        <v>54.8</v>
      </c>
      <c r="D286" s="12">
        <v>77.59</v>
      </c>
      <c r="E286" s="12">
        <v>0</v>
      </c>
      <c r="F286" s="12">
        <v>52.57</v>
      </c>
      <c r="G286" s="12">
        <f t="shared" si="32"/>
        <v>184.95999999999998</v>
      </c>
      <c r="H286" s="12">
        <f>+MIT_InfraMR[[#This Row],[Total Líneas de Explotación ]]</f>
        <v>184.95999999999998</v>
      </c>
      <c r="I286" s="12">
        <v>196.96800000000002</v>
      </c>
      <c r="J286" s="12">
        <v>209.97</v>
      </c>
      <c r="K286" s="12">
        <v>12.2</v>
      </c>
      <c r="L286" s="12">
        <v>116.54</v>
      </c>
      <c r="M286" s="12">
        <v>8</v>
      </c>
      <c r="N286" s="12">
        <f>+MIT_InfraMR[[#This Row],[A.03.1 -  Longitud de Vías de Explotación No Electrificadas Troncales y Ramales (vía principal) (km)]]+MIT_InfraMR[[#This Row],[A.04.1 -  Longitud de Vías de Explotación Electrificadas Troncales y Ramales (vía principal) (km)]]</f>
        <v>326.51</v>
      </c>
      <c r="O286" s="12">
        <f>+MIT_InfraMR[[#This Row],[Total Vías (excluido Auxiliares)]]</f>
        <v>326.51</v>
      </c>
      <c r="P286" s="1">
        <v>40</v>
      </c>
      <c r="Q286" s="1">
        <v>15</v>
      </c>
      <c r="R286" s="1">
        <v>1</v>
      </c>
      <c r="S286" s="1">
        <f t="shared" si="33"/>
        <v>56</v>
      </c>
      <c r="T286" s="1">
        <v>36</v>
      </c>
      <c r="U286" s="1">
        <v>66</v>
      </c>
      <c r="V286" s="1">
        <v>0</v>
      </c>
      <c r="W286" s="1">
        <v>15</v>
      </c>
      <c r="X286" s="1">
        <v>2</v>
      </c>
      <c r="Y286" s="1">
        <f t="shared" si="34"/>
        <v>119</v>
      </c>
      <c r="Z286" s="1">
        <v>52</v>
      </c>
      <c r="AA286" s="1">
        <v>18</v>
      </c>
      <c r="AB286" s="1">
        <f>+MIT_InfraMR[[#This Row],[Total Pasos Vehiculares a Nivel]]</f>
        <v>119</v>
      </c>
      <c r="AC286" s="1">
        <f t="shared" si="35"/>
        <v>189</v>
      </c>
      <c r="AD286" s="1">
        <v>10</v>
      </c>
      <c r="AE286" s="1">
        <v>21</v>
      </c>
      <c r="AF286" s="1">
        <v>107</v>
      </c>
      <c r="AG286" s="1">
        <f t="shared" si="36"/>
        <v>138</v>
      </c>
      <c r="AH286" s="12">
        <v>46</v>
      </c>
      <c r="AI286" s="12">
        <v>0</v>
      </c>
      <c r="AJ286" s="12">
        <v>133</v>
      </c>
      <c r="AK286" s="12">
        <f t="shared" si="37"/>
        <v>179</v>
      </c>
      <c r="AL286" s="1">
        <v>0</v>
      </c>
      <c r="AM286" s="1">
        <v>18</v>
      </c>
      <c r="AN286" s="1">
        <v>0</v>
      </c>
      <c r="AO286" s="1">
        <f t="shared" si="38"/>
        <v>18</v>
      </c>
      <c r="AP286" s="1">
        <v>122</v>
      </c>
      <c r="AQ286" s="1">
        <v>60</v>
      </c>
      <c r="AR286" s="1">
        <v>0</v>
      </c>
      <c r="AS286" s="1">
        <f>+SUM(MIT_InfraMR[[#This Row],[B.02.1 - Parque de Coches Eléctricos Motrices]:[B.02.3 - Parque de Coches Eléctricos Motrices Tipo R]])</f>
        <v>182</v>
      </c>
      <c r="AT286" s="1">
        <v>0</v>
      </c>
      <c r="AU286" s="1">
        <v>2</v>
      </c>
      <c r="AV286" s="1">
        <v>2</v>
      </c>
      <c r="AW286" s="1">
        <f>+SUM(MIT_InfraMR[[#This Row],[B.03.1 - Parque de Coches Motores Motrices Remolcados]:[B.03.3 - Parque de Coches Motores Motrices Cabina]])</f>
        <v>4</v>
      </c>
      <c r="AX286" s="1">
        <v>29</v>
      </c>
      <c r="AY286" s="1">
        <v>4</v>
      </c>
      <c r="AZ286" s="1">
        <v>0</v>
      </c>
      <c r="BA286" s="1">
        <v>14</v>
      </c>
      <c r="BB286" s="1">
        <v>0</v>
      </c>
      <c r="BC286" s="1">
        <f t="shared" si="39"/>
        <v>47</v>
      </c>
      <c r="BD286" s="1">
        <v>0</v>
      </c>
      <c r="BE286" s="1">
        <v>5</v>
      </c>
      <c r="BF286" s="16">
        <v>1676</v>
      </c>
    </row>
    <row r="287" spans="1:58">
      <c r="A287" s="1">
        <v>2016</v>
      </c>
      <c r="B287" s="1" t="s">
        <v>124</v>
      </c>
      <c r="C287" s="12">
        <v>54.8</v>
      </c>
      <c r="D287" s="12">
        <v>77.59</v>
      </c>
      <c r="E287" s="12">
        <v>0</v>
      </c>
      <c r="F287" s="12">
        <v>52.57</v>
      </c>
      <c r="G287" s="12">
        <f t="shared" si="32"/>
        <v>184.95999999999998</v>
      </c>
      <c r="H287" s="12">
        <f>+MIT_InfraMR[[#This Row],[Total Líneas de Explotación ]]</f>
        <v>184.95999999999998</v>
      </c>
      <c r="I287" s="12">
        <v>196.96800000000002</v>
      </c>
      <c r="J287" s="12">
        <v>209.97</v>
      </c>
      <c r="K287" s="12">
        <v>12.2</v>
      </c>
      <c r="L287" s="12">
        <v>116.54</v>
      </c>
      <c r="M287" s="12">
        <v>8</v>
      </c>
      <c r="N287" s="12">
        <f>+MIT_InfraMR[[#This Row],[A.03.1 -  Longitud de Vías de Explotación No Electrificadas Troncales y Ramales (vía principal) (km)]]+MIT_InfraMR[[#This Row],[A.04.1 -  Longitud de Vías de Explotación Electrificadas Troncales y Ramales (vía principal) (km)]]</f>
        <v>326.51</v>
      </c>
      <c r="O287" s="12">
        <f>+MIT_InfraMR[[#This Row],[Total Vías (excluido Auxiliares)]]</f>
        <v>326.51</v>
      </c>
      <c r="P287" s="1">
        <v>40</v>
      </c>
      <c r="Q287" s="1">
        <v>15</v>
      </c>
      <c r="R287" s="1">
        <v>1</v>
      </c>
      <c r="S287" s="1">
        <f t="shared" si="33"/>
        <v>56</v>
      </c>
      <c r="T287" s="1">
        <v>36</v>
      </c>
      <c r="U287" s="1">
        <v>66</v>
      </c>
      <c r="V287" s="1">
        <v>0</v>
      </c>
      <c r="W287" s="1">
        <v>15</v>
      </c>
      <c r="X287" s="1">
        <v>2</v>
      </c>
      <c r="Y287" s="1">
        <f t="shared" si="34"/>
        <v>119</v>
      </c>
      <c r="Z287" s="1">
        <v>52</v>
      </c>
      <c r="AA287" s="1">
        <v>18</v>
      </c>
      <c r="AB287" s="1">
        <f>+MIT_InfraMR[[#This Row],[Total Pasos Vehiculares a Nivel]]</f>
        <v>119</v>
      </c>
      <c r="AC287" s="1">
        <f t="shared" si="35"/>
        <v>189</v>
      </c>
      <c r="AD287" s="1">
        <v>10</v>
      </c>
      <c r="AE287" s="1">
        <v>21</v>
      </c>
      <c r="AF287" s="1">
        <v>107</v>
      </c>
      <c r="AG287" s="1">
        <f t="shared" si="36"/>
        <v>138</v>
      </c>
      <c r="AH287" s="12">
        <v>46</v>
      </c>
      <c r="AI287" s="12">
        <v>0</v>
      </c>
      <c r="AJ287" s="12">
        <v>133</v>
      </c>
      <c r="AK287" s="12">
        <f t="shared" si="37"/>
        <v>179</v>
      </c>
      <c r="AL287" s="1">
        <v>0</v>
      </c>
      <c r="AM287" s="1">
        <v>18</v>
      </c>
      <c r="AN287" s="1">
        <v>0</v>
      </c>
      <c r="AO287" s="1">
        <f t="shared" si="38"/>
        <v>18</v>
      </c>
      <c r="AP287" s="1">
        <v>122</v>
      </c>
      <c r="AQ287" s="1">
        <v>60</v>
      </c>
      <c r="AR287" s="1">
        <v>0</v>
      </c>
      <c r="AS287" s="1">
        <f>+SUM(MIT_InfraMR[[#This Row],[B.02.1 - Parque de Coches Eléctricos Motrices]:[B.02.3 - Parque de Coches Eléctricos Motrices Tipo R]])</f>
        <v>182</v>
      </c>
      <c r="AT287" s="1">
        <v>0</v>
      </c>
      <c r="AU287" s="1">
        <v>2</v>
      </c>
      <c r="AV287" s="1">
        <v>2</v>
      </c>
      <c r="AW287" s="1">
        <f>+SUM(MIT_InfraMR[[#This Row],[B.03.1 - Parque de Coches Motores Motrices Remolcados]:[B.03.3 - Parque de Coches Motores Motrices Cabina]])</f>
        <v>4</v>
      </c>
      <c r="AX287" s="1">
        <v>29</v>
      </c>
      <c r="AY287" s="1">
        <v>4</v>
      </c>
      <c r="AZ287" s="1">
        <v>0</v>
      </c>
      <c r="BA287" s="1">
        <v>14</v>
      </c>
      <c r="BB287" s="1">
        <v>0</v>
      </c>
      <c r="BC287" s="1">
        <f t="shared" si="39"/>
        <v>47</v>
      </c>
      <c r="BD287" s="1">
        <v>0</v>
      </c>
      <c r="BE287" s="1">
        <v>5</v>
      </c>
      <c r="BF287" s="16">
        <v>1676</v>
      </c>
    </row>
    <row r="288" spans="1:58">
      <c r="A288" s="1">
        <v>2016</v>
      </c>
      <c r="B288" s="1" t="s">
        <v>125</v>
      </c>
      <c r="C288" s="12">
        <v>54.8</v>
      </c>
      <c r="D288" s="12">
        <v>77.59</v>
      </c>
      <c r="E288" s="12">
        <v>0</v>
      </c>
      <c r="F288" s="12">
        <v>52.57</v>
      </c>
      <c r="G288" s="12">
        <f t="shared" si="32"/>
        <v>184.95999999999998</v>
      </c>
      <c r="H288" s="12">
        <f>+MIT_InfraMR[[#This Row],[Total Líneas de Explotación ]]</f>
        <v>184.95999999999998</v>
      </c>
      <c r="I288" s="12">
        <v>196.96800000000002</v>
      </c>
      <c r="J288" s="12">
        <v>209.97</v>
      </c>
      <c r="K288" s="12">
        <v>12.2</v>
      </c>
      <c r="L288" s="12">
        <v>116.54</v>
      </c>
      <c r="M288" s="12">
        <v>8</v>
      </c>
      <c r="N288" s="12">
        <f>+MIT_InfraMR[[#This Row],[A.03.1 -  Longitud de Vías de Explotación No Electrificadas Troncales y Ramales (vía principal) (km)]]+MIT_InfraMR[[#This Row],[A.04.1 -  Longitud de Vías de Explotación Electrificadas Troncales y Ramales (vía principal) (km)]]</f>
        <v>326.51</v>
      </c>
      <c r="O288" s="12">
        <f>+MIT_InfraMR[[#This Row],[Total Vías (excluido Auxiliares)]]</f>
        <v>326.51</v>
      </c>
      <c r="P288" s="1">
        <v>40</v>
      </c>
      <c r="Q288" s="1">
        <v>15</v>
      </c>
      <c r="R288" s="1">
        <v>1</v>
      </c>
      <c r="S288" s="1">
        <f t="shared" si="33"/>
        <v>56</v>
      </c>
      <c r="T288" s="1">
        <v>36</v>
      </c>
      <c r="U288" s="1">
        <v>66</v>
      </c>
      <c r="V288" s="1">
        <v>0</v>
      </c>
      <c r="W288" s="1">
        <v>15</v>
      </c>
      <c r="X288" s="1">
        <v>2</v>
      </c>
      <c r="Y288" s="1">
        <f t="shared" si="34"/>
        <v>119</v>
      </c>
      <c r="Z288" s="1">
        <v>52</v>
      </c>
      <c r="AA288" s="1">
        <v>18</v>
      </c>
      <c r="AB288" s="1">
        <f>+MIT_InfraMR[[#This Row],[Total Pasos Vehiculares a Nivel]]</f>
        <v>119</v>
      </c>
      <c r="AC288" s="1">
        <f t="shared" si="35"/>
        <v>189</v>
      </c>
      <c r="AD288" s="1">
        <v>10</v>
      </c>
      <c r="AE288" s="1">
        <v>21</v>
      </c>
      <c r="AF288" s="1">
        <v>107</v>
      </c>
      <c r="AG288" s="1">
        <f t="shared" si="36"/>
        <v>138</v>
      </c>
      <c r="AH288" s="12">
        <v>46</v>
      </c>
      <c r="AI288" s="12">
        <v>0</v>
      </c>
      <c r="AJ288" s="12">
        <v>133</v>
      </c>
      <c r="AK288" s="12">
        <f t="shared" si="37"/>
        <v>179</v>
      </c>
      <c r="AL288" s="1">
        <v>0</v>
      </c>
      <c r="AM288" s="1">
        <v>18</v>
      </c>
      <c r="AN288" s="1">
        <v>0</v>
      </c>
      <c r="AO288" s="1">
        <f t="shared" si="38"/>
        <v>18</v>
      </c>
      <c r="AP288" s="1">
        <v>122</v>
      </c>
      <c r="AQ288" s="1">
        <v>60</v>
      </c>
      <c r="AR288" s="1">
        <v>0</v>
      </c>
      <c r="AS288" s="1">
        <f>+SUM(MIT_InfraMR[[#This Row],[B.02.1 - Parque de Coches Eléctricos Motrices]:[B.02.3 - Parque de Coches Eléctricos Motrices Tipo R]])</f>
        <v>182</v>
      </c>
      <c r="AT288" s="1">
        <v>0</v>
      </c>
      <c r="AU288" s="1">
        <v>2</v>
      </c>
      <c r="AV288" s="1">
        <v>2</v>
      </c>
      <c r="AW288" s="1">
        <f>+SUM(MIT_InfraMR[[#This Row],[B.03.1 - Parque de Coches Motores Motrices Remolcados]:[B.03.3 - Parque de Coches Motores Motrices Cabina]])</f>
        <v>4</v>
      </c>
      <c r="AX288" s="1">
        <v>29</v>
      </c>
      <c r="AY288" s="1">
        <v>4</v>
      </c>
      <c r="AZ288" s="1">
        <v>0</v>
      </c>
      <c r="BA288" s="1">
        <v>14</v>
      </c>
      <c r="BB288" s="1">
        <v>0</v>
      </c>
      <c r="BC288" s="1">
        <f t="shared" si="39"/>
        <v>47</v>
      </c>
      <c r="BD288" s="1">
        <v>0</v>
      </c>
      <c r="BE288" s="1">
        <v>5</v>
      </c>
      <c r="BF288" s="16">
        <v>1676</v>
      </c>
    </row>
    <row r="289" spans="1:58">
      <c r="A289" s="1">
        <v>2016</v>
      </c>
      <c r="B289" s="1" t="s">
        <v>126</v>
      </c>
      <c r="C289" s="12">
        <v>54.8</v>
      </c>
      <c r="D289" s="12">
        <v>77.59</v>
      </c>
      <c r="E289" s="12">
        <v>0</v>
      </c>
      <c r="F289" s="12">
        <v>52.57</v>
      </c>
      <c r="G289" s="12">
        <f t="shared" si="32"/>
        <v>184.95999999999998</v>
      </c>
      <c r="H289" s="12">
        <f>+MIT_InfraMR[[#This Row],[Total Líneas de Explotación ]]</f>
        <v>184.95999999999998</v>
      </c>
      <c r="I289" s="12">
        <v>196.96800000000002</v>
      </c>
      <c r="J289" s="12">
        <v>209.97</v>
      </c>
      <c r="K289" s="12">
        <v>12.2</v>
      </c>
      <c r="L289" s="12">
        <v>116.54</v>
      </c>
      <c r="M289" s="12">
        <v>8</v>
      </c>
      <c r="N289" s="12">
        <f>+MIT_InfraMR[[#This Row],[A.03.1 -  Longitud de Vías de Explotación No Electrificadas Troncales y Ramales (vía principal) (km)]]+MIT_InfraMR[[#This Row],[A.04.1 -  Longitud de Vías de Explotación Electrificadas Troncales y Ramales (vía principal) (km)]]</f>
        <v>326.51</v>
      </c>
      <c r="O289" s="12">
        <f>+MIT_InfraMR[[#This Row],[Total Vías (excluido Auxiliares)]]</f>
        <v>326.51</v>
      </c>
      <c r="P289" s="1">
        <v>40</v>
      </c>
      <c r="Q289" s="1">
        <v>15</v>
      </c>
      <c r="R289" s="1">
        <v>1</v>
      </c>
      <c r="S289" s="1">
        <f t="shared" si="33"/>
        <v>56</v>
      </c>
      <c r="T289" s="1">
        <v>36</v>
      </c>
      <c r="U289" s="1">
        <v>66</v>
      </c>
      <c r="V289" s="1">
        <v>0</v>
      </c>
      <c r="W289" s="1">
        <v>15</v>
      </c>
      <c r="X289" s="1">
        <v>2</v>
      </c>
      <c r="Y289" s="1">
        <f t="shared" si="34"/>
        <v>119</v>
      </c>
      <c r="Z289" s="1">
        <v>52</v>
      </c>
      <c r="AA289" s="1">
        <v>18</v>
      </c>
      <c r="AB289" s="1">
        <f>+MIT_InfraMR[[#This Row],[Total Pasos Vehiculares a Nivel]]</f>
        <v>119</v>
      </c>
      <c r="AC289" s="1">
        <f t="shared" si="35"/>
        <v>189</v>
      </c>
      <c r="AD289" s="1">
        <v>10</v>
      </c>
      <c r="AE289" s="1">
        <v>21</v>
      </c>
      <c r="AF289" s="1">
        <v>107</v>
      </c>
      <c r="AG289" s="1">
        <f t="shared" si="36"/>
        <v>138</v>
      </c>
      <c r="AH289" s="12">
        <v>46</v>
      </c>
      <c r="AI289" s="12">
        <v>0</v>
      </c>
      <c r="AJ289" s="12">
        <v>133</v>
      </c>
      <c r="AK289" s="12">
        <f t="shared" si="37"/>
        <v>179</v>
      </c>
      <c r="AL289" s="1">
        <v>0</v>
      </c>
      <c r="AM289" s="1">
        <v>18</v>
      </c>
      <c r="AN289" s="1">
        <v>0</v>
      </c>
      <c r="AO289" s="1">
        <f t="shared" si="38"/>
        <v>18</v>
      </c>
      <c r="AP289" s="1">
        <v>122</v>
      </c>
      <c r="AQ289" s="1">
        <v>60</v>
      </c>
      <c r="AR289" s="1">
        <v>0</v>
      </c>
      <c r="AS289" s="1">
        <f>+SUM(MIT_InfraMR[[#This Row],[B.02.1 - Parque de Coches Eléctricos Motrices]:[B.02.3 - Parque de Coches Eléctricos Motrices Tipo R]])</f>
        <v>182</v>
      </c>
      <c r="AT289" s="1">
        <v>0</v>
      </c>
      <c r="AU289" s="1">
        <v>2</v>
      </c>
      <c r="AV289" s="1">
        <v>2</v>
      </c>
      <c r="AW289" s="1">
        <f>+SUM(MIT_InfraMR[[#This Row],[B.03.1 - Parque de Coches Motores Motrices Remolcados]:[B.03.3 - Parque de Coches Motores Motrices Cabina]])</f>
        <v>4</v>
      </c>
      <c r="AX289" s="1">
        <v>29</v>
      </c>
      <c r="AY289" s="1">
        <v>4</v>
      </c>
      <c r="AZ289" s="1">
        <v>0</v>
      </c>
      <c r="BA289" s="1">
        <v>14</v>
      </c>
      <c r="BB289" s="1">
        <v>0</v>
      </c>
      <c r="BC289" s="1">
        <f t="shared" si="39"/>
        <v>47</v>
      </c>
      <c r="BD289" s="1">
        <v>0</v>
      </c>
      <c r="BE289" s="1">
        <v>5</v>
      </c>
      <c r="BF289" s="16">
        <v>1676</v>
      </c>
    </row>
    <row r="290" spans="1:58">
      <c r="A290" s="1">
        <v>2017</v>
      </c>
      <c r="B290" s="1" t="s">
        <v>115</v>
      </c>
      <c r="C290" s="12">
        <v>54.8</v>
      </c>
      <c r="D290" s="12">
        <v>77.59</v>
      </c>
      <c r="E290" s="12">
        <v>0</v>
      </c>
      <c r="F290" s="12">
        <v>52.57</v>
      </c>
      <c r="G290" s="12">
        <f t="shared" si="32"/>
        <v>184.95999999999998</v>
      </c>
      <c r="H290" s="12">
        <f>+MIT_InfraMR[[#This Row],[Total Líneas de Explotación ]]</f>
        <v>184.95999999999998</v>
      </c>
      <c r="I290" s="12">
        <v>196.96800000000002</v>
      </c>
      <c r="J290" s="12">
        <v>209.97</v>
      </c>
      <c r="K290" s="12">
        <v>12.2</v>
      </c>
      <c r="L290" s="12">
        <v>116.54</v>
      </c>
      <c r="M290" s="12">
        <v>8</v>
      </c>
      <c r="N290" s="12">
        <f>+MIT_InfraMR[[#This Row],[A.03.1 -  Longitud de Vías de Explotación No Electrificadas Troncales y Ramales (vía principal) (km)]]+MIT_InfraMR[[#This Row],[A.04.1 -  Longitud de Vías de Explotación Electrificadas Troncales y Ramales (vía principal) (km)]]</f>
        <v>326.51</v>
      </c>
      <c r="O290" s="12">
        <f>+MIT_InfraMR[[#This Row],[Total Vías (excluido Auxiliares)]]</f>
        <v>326.51</v>
      </c>
      <c r="P290" s="1">
        <v>40</v>
      </c>
      <c r="Q290" s="1">
        <v>15</v>
      </c>
      <c r="R290" s="1">
        <v>1</v>
      </c>
      <c r="S290" s="1">
        <f t="shared" si="33"/>
        <v>56</v>
      </c>
      <c r="T290" s="1">
        <v>36</v>
      </c>
      <c r="U290" s="1">
        <v>66</v>
      </c>
      <c r="V290" s="1">
        <v>0</v>
      </c>
      <c r="W290" s="1">
        <v>15</v>
      </c>
      <c r="X290" s="1">
        <v>2</v>
      </c>
      <c r="Y290" s="1">
        <f t="shared" si="34"/>
        <v>119</v>
      </c>
      <c r="Z290" s="1">
        <v>52</v>
      </c>
      <c r="AA290" s="1">
        <v>18</v>
      </c>
      <c r="AB290" s="1">
        <f>+MIT_InfraMR[[#This Row],[Total Pasos Vehiculares a Nivel]]</f>
        <v>119</v>
      </c>
      <c r="AC290" s="1">
        <f t="shared" si="35"/>
        <v>189</v>
      </c>
      <c r="AD290" s="1">
        <v>10</v>
      </c>
      <c r="AE290" s="1">
        <v>21</v>
      </c>
      <c r="AF290" s="1">
        <v>107</v>
      </c>
      <c r="AG290" s="1">
        <f t="shared" si="36"/>
        <v>138</v>
      </c>
      <c r="AH290" s="12">
        <v>46</v>
      </c>
      <c r="AI290" s="12">
        <v>0</v>
      </c>
      <c r="AJ290" s="12">
        <v>133</v>
      </c>
      <c r="AK290" s="12">
        <f t="shared" si="37"/>
        <v>179</v>
      </c>
      <c r="AL290" s="1">
        <v>0</v>
      </c>
      <c r="AM290" s="1">
        <v>18</v>
      </c>
      <c r="AN290" s="1">
        <v>0</v>
      </c>
      <c r="AO290" s="1">
        <f t="shared" si="38"/>
        <v>18</v>
      </c>
      <c r="AP290" s="1">
        <v>122</v>
      </c>
      <c r="AQ290" s="1">
        <v>60</v>
      </c>
      <c r="AR290" s="1">
        <v>0</v>
      </c>
      <c r="AS290" s="1">
        <f>+SUM(MIT_InfraMR[[#This Row],[B.02.1 - Parque de Coches Eléctricos Motrices]:[B.02.3 - Parque de Coches Eléctricos Motrices Tipo R]])</f>
        <v>182</v>
      </c>
      <c r="AT290" s="1">
        <v>0</v>
      </c>
      <c r="AU290" s="1">
        <v>2</v>
      </c>
      <c r="AV290" s="1">
        <v>2</v>
      </c>
      <c r="AW290" s="1">
        <f>+SUM(MIT_InfraMR[[#This Row],[B.03.1 - Parque de Coches Motores Motrices Remolcados]:[B.03.3 - Parque de Coches Motores Motrices Cabina]])</f>
        <v>4</v>
      </c>
      <c r="AX290" s="1">
        <v>29</v>
      </c>
      <c r="AY290" s="1">
        <v>4</v>
      </c>
      <c r="AZ290" s="1">
        <v>0</v>
      </c>
      <c r="BA290" s="1">
        <v>14</v>
      </c>
      <c r="BB290" s="1">
        <v>0</v>
      </c>
      <c r="BC290" s="1">
        <f t="shared" si="39"/>
        <v>47</v>
      </c>
      <c r="BD290" s="1">
        <v>0</v>
      </c>
      <c r="BE290" s="1">
        <v>5</v>
      </c>
      <c r="BF290" s="16">
        <v>1676</v>
      </c>
    </row>
    <row r="291" spans="1:58">
      <c r="A291" s="1">
        <v>2017</v>
      </c>
      <c r="B291" s="1" t="s">
        <v>116</v>
      </c>
      <c r="C291" s="12">
        <v>54.8</v>
      </c>
      <c r="D291" s="12">
        <v>77.59</v>
      </c>
      <c r="E291" s="12">
        <v>0</v>
      </c>
      <c r="F291" s="12">
        <v>52.57</v>
      </c>
      <c r="G291" s="12">
        <f t="shared" si="32"/>
        <v>184.95999999999998</v>
      </c>
      <c r="H291" s="12">
        <f>+MIT_InfraMR[[#This Row],[Total Líneas de Explotación ]]</f>
        <v>184.95999999999998</v>
      </c>
      <c r="I291" s="12">
        <v>196.96800000000002</v>
      </c>
      <c r="J291" s="12">
        <v>209.97</v>
      </c>
      <c r="K291" s="12">
        <v>12.2</v>
      </c>
      <c r="L291" s="12">
        <v>116.54</v>
      </c>
      <c r="M291" s="12">
        <v>8</v>
      </c>
      <c r="N291" s="12">
        <f>+MIT_InfraMR[[#This Row],[A.03.1 -  Longitud de Vías de Explotación No Electrificadas Troncales y Ramales (vía principal) (km)]]+MIT_InfraMR[[#This Row],[A.04.1 -  Longitud de Vías de Explotación Electrificadas Troncales y Ramales (vía principal) (km)]]</f>
        <v>326.51</v>
      </c>
      <c r="O291" s="12">
        <f>+MIT_InfraMR[[#This Row],[Total Vías (excluido Auxiliares)]]</f>
        <v>326.51</v>
      </c>
      <c r="P291" s="1">
        <v>40</v>
      </c>
      <c r="Q291" s="1">
        <v>15</v>
      </c>
      <c r="R291" s="1">
        <v>1</v>
      </c>
      <c r="S291" s="1">
        <f t="shared" si="33"/>
        <v>56</v>
      </c>
      <c r="T291" s="1">
        <v>36</v>
      </c>
      <c r="U291" s="1">
        <v>66</v>
      </c>
      <c r="V291" s="1">
        <v>0</v>
      </c>
      <c r="W291" s="1">
        <v>15</v>
      </c>
      <c r="X291" s="1">
        <v>2</v>
      </c>
      <c r="Y291" s="1">
        <f t="shared" si="34"/>
        <v>119</v>
      </c>
      <c r="Z291" s="1">
        <v>52</v>
      </c>
      <c r="AA291" s="1">
        <v>18</v>
      </c>
      <c r="AB291" s="1">
        <f>+MIT_InfraMR[[#This Row],[Total Pasos Vehiculares a Nivel]]</f>
        <v>119</v>
      </c>
      <c r="AC291" s="1">
        <f t="shared" si="35"/>
        <v>189</v>
      </c>
      <c r="AD291" s="1">
        <v>10</v>
      </c>
      <c r="AE291" s="1">
        <v>21</v>
      </c>
      <c r="AF291" s="1">
        <v>107</v>
      </c>
      <c r="AG291" s="1">
        <f t="shared" si="36"/>
        <v>138</v>
      </c>
      <c r="AH291" s="12">
        <v>46</v>
      </c>
      <c r="AI291" s="12">
        <v>0</v>
      </c>
      <c r="AJ291" s="12">
        <v>133</v>
      </c>
      <c r="AK291" s="12">
        <f t="shared" si="37"/>
        <v>179</v>
      </c>
      <c r="AL291" s="1">
        <v>0</v>
      </c>
      <c r="AM291" s="1">
        <v>18</v>
      </c>
      <c r="AN291" s="1">
        <v>0</v>
      </c>
      <c r="AO291" s="1">
        <f t="shared" si="38"/>
        <v>18</v>
      </c>
      <c r="AP291" s="1">
        <v>122</v>
      </c>
      <c r="AQ291" s="1">
        <v>60</v>
      </c>
      <c r="AR291" s="1">
        <v>0</v>
      </c>
      <c r="AS291" s="1">
        <f>+SUM(MIT_InfraMR[[#This Row],[B.02.1 - Parque de Coches Eléctricos Motrices]:[B.02.3 - Parque de Coches Eléctricos Motrices Tipo R]])</f>
        <v>182</v>
      </c>
      <c r="AT291" s="1">
        <v>0</v>
      </c>
      <c r="AU291" s="1">
        <v>2</v>
      </c>
      <c r="AV291" s="1">
        <v>2</v>
      </c>
      <c r="AW291" s="1">
        <f>+SUM(MIT_InfraMR[[#This Row],[B.03.1 - Parque de Coches Motores Motrices Remolcados]:[B.03.3 - Parque de Coches Motores Motrices Cabina]])</f>
        <v>4</v>
      </c>
      <c r="AX291" s="1">
        <v>29</v>
      </c>
      <c r="AY291" s="1">
        <v>4</v>
      </c>
      <c r="AZ291" s="1">
        <v>0</v>
      </c>
      <c r="BA291" s="1">
        <v>14</v>
      </c>
      <c r="BB291" s="1">
        <v>0</v>
      </c>
      <c r="BC291" s="1">
        <f t="shared" si="39"/>
        <v>47</v>
      </c>
      <c r="BD291" s="1">
        <v>0</v>
      </c>
      <c r="BE291" s="1">
        <v>5</v>
      </c>
      <c r="BF291" s="16">
        <v>1676</v>
      </c>
    </row>
    <row r="292" spans="1:58">
      <c r="A292" s="1">
        <v>2017</v>
      </c>
      <c r="B292" s="1" t="s">
        <v>117</v>
      </c>
      <c r="C292" s="12">
        <v>54.8</v>
      </c>
      <c r="D292" s="12">
        <v>77.59</v>
      </c>
      <c r="E292" s="12">
        <v>0</v>
      </c>
      <c r="F292" s="12">
        <v>52.57</v>
      </c>
      <c r="G292" s="12">
        <f t="shared" si="32"/>
        <v>184.95999999999998</v>
      </c>
      <c r="H292" s="12">
        <f>+MIT_InfraMR[[#This Row],[Total Líneas de Explotación ]]</f>
        <v>184.95999999999998</v>
      </c>
      <c r="I292" s="12">
        <v>196.96800000000002</v>
      </c>
      <c r="J292" s="12">
        <v>209.97</v>
      </c>
      <c r="K292" s="12">
        <v>12.2</v>
      </c>
      <c r="L292" s="12">
        <v>116.54</v>
      </c>
      <c r="M292" s="12">
        <v>8</v>
      </c>
      <c r="N292" s="12">
        <f>+MIT_InfraMR[[#This Row],[A.03.1 -  Longitud de Vías de Explotación No Electrificadas Troncales y Ramales (vía principal) (km)]]+MIT_InfraMR[[#This Row],[A.04.1 -  Longitud de Vías de Explotación Electrificadas Troncales y Ramales (vía principal) (km)]]</f>
        <v>326.51</v>
      </c>
      <c r="O292" s="12">
        <f>+MIT_InfraMR[[#This Row],[Total Vías (excluido Auxiliares)]]</f>
        <v>326.51</v>
      </c>
      <c r="P292" s="1">
        <v>40</v>
      </c>
      <c r="Q292" s="1">
        <v>15</v>
      </c>
      <c r="R292" s="1">
        <v>1</v>
      </c>
      <c r="S292" s="1">
        <f t="shared" si="33"/>
        <v>56</v>
      </c>
      <c r="T292" s="1">
        <v>36</v>
      </c>
      <c r="U292" s="1">
        <v>66</v>
      </c>
      <c r="V292" s="1">
        <v>0</v>
      </c>
      <c r="W292" s="1">
        <v>15</v>
      </c>
      <c r="X292" s="1">
        <v>2</v>
      </c>
      <c r="Y292" s="1">
        <f t="shared" si="34"/>
        <v>119</v>
      </c>
      <c r="Z292" s="1">
        <v>52</v>
      </c>
      <c r="AA292" s="1">
        <v>18</v>
      </c>
      <c r="AB292" s="1">
        <f>+MIT_InfraMR[[#This Row],[Total Pasos Vehiculares a Nivel]]</f>
        <v>119</v>
      </c>
      <c r="AC292" s="1">
        <f t="shared" si="35"/>
        <v>189</v>
      </c>
      <c r="AD292" s="1">
        <v>10</v>
      </c>
      <c r="AE292" s="1">
        <v>21</v>
      </c>
      <c r="AF292" s="1">
        <v>107</v>
      </c>
      <c r="AG292" s="1">
        <f t="shared" si="36"/>
        <v>138</v>
      </c>
      <c r="AH292" s="12">
        <v>46</v>
      </c>
      <c r="AI292" s="12">
        <v>0</v>
      </c>
      <c r="AJ292" s="12">
        <v>133</v>
      </c>
      <c r="AK292" s="12">
        <f t="shared" si="37"/>
        <v>179</v>
      </c>
      <c r="AL292" s="1">
        <v>0</v>
      </c>
      <c r="AM292" s="1">
        <v>18</v>
      </c>
      <c r="AN292" s="1">
        <v>0</v>
      </c>
      <c r="AO292" s="1">
        <f t="shared" si="38"/>
        <v>18</v>
      </c>
      <c r="AP292" s="1">
        <v>122</v>
      </c>
      <c r="AQ292" s="1">
        <v>60</v>
      </c>
      <c r="AR292" s="1">
        <v>0</v>
      </c>
      <c r="AS292" s="1">
        <f>+SUM(MIT_InfraMR[[#This Row],[B.02.1 - Parque de Coches Eléctricos Motrices]:[B.02.3 - Parque de Coches Eléctricos Motrices Tipo R]])</f>
        <v>182</v>
      </c>
      <c r="AT292" s="1">
        <v>0</v>
      </c>
      <c r="AU292" s="1">
        <v>2</v>
      </c>
      <c r="AV292" s="1">
        <v>2</v>
      </c>
      <c r="AW292" s="1">
        <f>+SUM(MIT_InfraMR[[#This Row],[B.03.1 - Parque de Coches Motores Motrices Remolcados]:[B.03.3 - Parque de Coches Motores Motrices Cabina]])</f>
        <v>4</v>
      </c>
      <c r="AX292" s="1">
        <v>29</v>
      </c>
      <c r="AY292" s="1">
        <v>4</v>
      </c>
      <c r="AZ292" s="1">
        <v>0</v>
      </c>
      <c r="BA292" s="1">
        <v>14</v>
      </c>
      <c r="BB292" s="1">
        <v>0</v>
      </c>
      <c r="BC292" s="1">
        <f t="shared" si="39"/>
        <v>47</v>
      </c>
      <c r="BD292" s="1">
        <v>0</v>
      </c>
      <c r="BE292" s="1">
        <v>5</v>
      </c>
      <c r="BF292" s="16">
        <v>1676</v>
      </c>
    </row>
    <row r="293" spans="1:58">
      <c r="A293" s="1">
        <v>2017</v>
      </c>
      <c r="B293" s="1" t="s">
        <v>118</v>
      </c>
      <c r="C293" s="12">
        <v>54.8</v>
      </c>
      <c r="D293" s="12">
        <v>77.59</v>
      </c>
      <c r="E293" s="12">
        <v>0</v>
      </c>
      <c r="F293" s="12">
        <v>52.57</v>
      </c>
      <c r="G293" s="12">
        <f t="shared" si="32"/>
        <v>184.95999999999998</v>
      </c>
      <c r="H293" s="12">
        <f>+MIT_InfraMR[[#This Row],[Total Líneas de Explotación ]]</f>
        <v>184.95999999999998</v>
      </c>
      <c r="I293" s="12">
        <v>196.96800000000002</v>
      </c>
      <c r="J293" s="12">
        <v>209.97</v>
      </c>
      <c r="K293" s="12">
        <v>12.2</v>
      </c>
      <c r="L293" s="12">
        <v>116.54</v>
      </c>
      <c r="M293" s="12">
        <v>8</v>
      </c>
      <c r="N293" s="12">
        <f>+MIT_InfraMR[[#This Row],[A.03.1 -  Longitud de Vías de Explotación No Electrificadas Troncales y Ramales (vía principal) (km)]]+MIT_InfraMR[[#This Row],[A.04.1 -  Longitud de Vías de Explotación Electrificadas Troncales y Ramales (vía principal) (km)]]</f>
        <v>326.51</v>
      </c>
      <c r="O293" s="12">
        <f>+MIT_InfraMR[[#This Row],[Total Vías (excluido Auxiliares)]]</f>
        <v>326.51</v>
      </c>
      <c r="P293" s="1">
        <v>40</v>
      </c>
      <c r="Q293" s="1">
        <v>15</v>
      </c>
      <c r="R293" s="1">
        <v>1</v>
      </c>
      <c r="S293" s="1">
        <f t="shared" si="33"/>
        <v>56</v>
      </c>
      <c r="T293" s="1">
        <v>36</v>
      </c>
      <c r="U293" s="1">
        <v>66</v>
      </c>
      <c r="V293" s="1">
        <v>0</v>
      </c>
      <c r="W293" s="1">
        <v>15</v>
      </c>
      <c r="X293" s="1">
        <v>2</v>
      </c>
      <c r="Y293" s="1">
        <f t="shared" si="34"/>
        <v>119</v>
      </c>
      <c r="Z293" s="1">
        <v>52</v>
      </c>
      <c r="AA293" s="1">
        <v>18</v>
      </c>
      <c r="AB293" s="1">
        <f>+MIT_InfraMR[[#This Row],[Total Pasos Vehiculares a Nivel]]</f>
        <v>119</v>
      </c>
      <c r="AC293" s="1">
        <f t="shared" si="35"/>
        <v>189</v>
      </c>
      <c r="AD293" s="1">
        <v>10</v>
      </c>
      <c r="AE293" s="1">
        <v>21</v>
      </c>
      <c r="AF293" s="1">
        <v>107</v>
      </c>
      <c r="AG293" s="1">
        <f t="shared" si="36"/>
        <v>138</v>
      </c>
      <c r="AH293" s="12">
        <v>46</v>
      </c>
      <c r="AI293" s="12">
        <v>0</v>
      </c>
      <c r="AJ293" s="12">
        <v>133</v>
      </c>
      <c r="AK293" s="12">
        <f t="shared" si="37"/>
        <v>179</v>
      </c>
      <c r="AL293" s="1">
        <v>0</v>
      </c>
      <c r="AM293" s="1">
        <v>18</v>
      </c>
      <c r="AN293" s="1">
        <v>0</v>
      </c>
      <c r="AO293" s="1">
        <f t="shared" si="38"/>
        <v>18</v>
      </c>
      <c r="AP293" s="1">
        <v>122</v>
      </c>
      <c r="AQ293" s="1">
        <v>60</v>
      </c>
      <c r="AR293" s="1">
        <v>0</v>
      </c>
      <c r="AS293" s="1">
        <f>+SUM(MIT_InfraMR[[#This Row],[B.02.1 - Parque de Coches Eléctricos Motrices]:[B.02.3 - Parque de Coches Eléctricos Motrices Tipo R]])</f>
        <v>182</v>
      </c>
      <c r="AT293" s="1">
        <v>0</v>
      </c>
      <c r="AU293" s="1">
        <v>2</v>
      </c>
      <c r="AV293" s="1">
        <v>2</v>
      </c>
      <c r="AW293" s="1">
        <f>+SUM(MIT_InfraMR[[#This Row],[B.03.1 - Parque de Coches Motores Motrices Remolcados]:[B.03.3 - Parque de Coches Motores Motrices Cabina]])</f>
        <v>4</v>
      </c>
      <c r="AX293" s="1">
        <v>29</v>
      </c>
      <c r="AY293" s="1">
        <v>4</v>
      </c>
      <c r="AZ293" s="1">
        <v>0</v>
      </c>
      <c r="BA293" s="1">
        <v>14</v>
      </c>
      <c r="BB293" s="1">
        <v>0</v>
      </c>
      <c r="BC293" s="1">
        <f t="shared" si="39"/>
        <v>47</v>
      </c>
      <c r="BD293" s="1">
        <v>0</v>
      </c>
      <c r="BE293" s="1">
        <v>5</v>
      </c>
      <c r="BF293" s="16">
        <v>1676</v>
      </c>
    </row>
    <row r="294" spans="1:58">
      <c r="A294" s="1">
        <v>2017</v>
      </c>
      <c r="B294" s="1" t="s">
        <v>119</v>
      </c>
      <c r="C294" s="12">
        <v>54.8</v>
      </c>
      <c r="D294" s="12">
        <v>77.59</v>
      </c>
      <c r="E294" s="12">
        <v>0</v>
      </c>
      <c r="F294" s="12">
        <v>52.57</v>
      </c>
      <c r="G294" s="12">
        <f t="shared" si="32"/>
        <v>184.95999999999998</v>
      </c>
      <c r="H294" s="12">
        <f>+MIT_InfraMR[[#This Row],[Total Líneas de Explotación ]]</f>
        <v>184.95999999999998</v>
      </c>
      <c r="I294" s="12">
        <v>196.96800000000002</v>
      </c>
      <c r="J294" s="12">
        <v>209.97</v>
      </c>
      <c r="K294" s="12">
        <v>12.2</v>
      </c>
      <c r="L294" s="12">
        <v>116.54</v>
      </c>
      <c r="M294" s="12">
        <v>8</v>
      </c>
      <c r="N294" s="12">
        <f>+MIT_InfraMR[[#This Row],[A.03.1 -  Longitud de Vías de Explotación No Electrificadas Troncales y Ramales (vía principal) (km)]]+MIT_InfraMR[[#This Row],[A.04.1 -  Longitud de Vías de Explotación Electrificadas Troncales y Ramales (vía principal) (km)]]</f>
        <v>326.51</v>
      </c>
      <c r="O294" s="12">
        <f>+MIT_InfraMR[[#This Row],[Total Vías (excluido Auxiliares)]]</f>
        <v>326.51</v>
      </c>
      <c r="P294" s="1">
        <v>40</v>
      </c>
      <c r="Q294" s="1">
        <v>15</v>
      </c>
      <c r="R294" s="1">
        <v>1</v>
      </c>
      <c r="S294" s="1">
        <f t="shared" si="33"/>
        <v>56</v>
      </c>
      <c r="T294" s="1">
        <v>36</v>
      </c>
      <c r="U294" s="1">
        <v>66</v>
      </c>
      <c r="V294" s="1">
        <v>0</v>
      </c>
      <c r="W294" s="1">
        <v>15</v>
      </c>
      <c r="X294" s="1">
        <v>2</v>
      </c>
      <c r="Y294" s="1">
        <f t="shared" si="34"/>
        <v>119</v>
      </c>
      <c r="Z294" s="1">
        <v>52</v>
      </c>
      <c r="AA294" s="1">
        <v>18</v>
      </c>
      <c r="AB294" s="1">
        <f>+MIT_InfraMR[[#This Row],[Total Pasos Vehiculares a Nivel]]</f>
        <v>119</v>
      </c>
      <c r="AC294" s="1">
        <f t="shared" si="35"/>
        <v>189</v>
      </c>
      <c r="AD294" s="1">
        <v>10</v>
      </c>
      <c r="AE294" s="1">
        <v>21</v>
      </c>
      <c r="AF294" s="1">
        <v>107</v>
      </c>
      <c r="AG294" s="1">
        <f t="shared" si="36"/>
        <v>138</v>
      </c>
      <c r="AH294" s="12">
        <v>46</v>
      </c>
      <c r="AI294" s="12">
        <v>0</v>
      </c>
      <c r="AJ294" s="12">
        <v>133</v>
      </c>
      <c r="AK294" s="12">
        <f t="shared" si="37"/>
        <v>179</v>
      </c>
      <c r="AL294" s="1">
        <v>0</v>
      </c>
      <c r="AM294" s="1">
        <v>18</v>
      </c>
      <c r="AN294" s="1">
        <v>0</v>
      </c>
      <c r="AO294" s="1">
        <f t="shared" si="38"/>
        <v>18</v>
      </c>
      <c r="AP294" s="1">
        <v>122</v>
      </c>
      <c r="AQ294" s="1">
        <v>60</v>
      </c>
      <c r="AR294" s="1">
        <v>0</v>
      </c>
      <c r="AS294" s="1">
        <f>+SUM(MIT_InfraMR[[#This Row],[B.02.1 - Parque de Coches Eléctricos Motrices]:[B.02.3 - Parque de Coches Eléctricos Motrices Tipo R]])</f>
        <v>182</v>
      </c>
      <c r="AT294" s="1">
        <v>0</v>
      </c>
      <c r="AU294" s="1">
        <v>2</v>
      </c>
      <c r="AV294" s="1">
        <v>2</v>
      </c>
      <c r="AW294" s="1">
        <f>+SUM(MIT_InfraMR[[#This Row],[B.03.1 - Parque de Coches Motores Motrices Remolcados]:[B.03.3 - Parque de Coches Motores Motrices Cabina]])</f>
        <v>4</v>
      </c>
      <c r="AX294" s="1">
        <v>29</v>
      </c>
      <c r="AY294" s="1">
        <v>4</v>
      </c>
      <c r="AZ294" s="1">
        <v>0</v>
      </c>
      <c r="BA294" s="1">
        <v>14</v>
      </c>
      <c r="BB294" s="1">
        <v>0</v>
      </c>
      <c r="BC294" s="1">
        <f t="shared" si="39"/>
        <v>47</v>
      </c>
      <c r="BD294" s="1">
        <v>0</v>
      </c>
      <c r="BE294" s="1">
        <v>5</v>
      </c>
      <c r="BF294" s="16">
        <v>1676</v>
      </c>
    </row>
    <row r="295" spans="1:58">
      <c r="A295" s="1">
        <v>2017</v>
      </c>
      <c r="B295" s="1" t="s">
        <v>120</v>
      </c>
      <c r="C295" s="12">
        <v>54.8</v>
      </c>
      <c r="D295" s="12">
        <v>77.59</v>
      </c>
      <c r="E295" s="12">
        <v>0</v>
      </c>
      <c r="F295" s="12">
        <v>52.57</v>
      </c>
      <c r="G295" s="12">
        <f t="shared" si="32"/>
        <v>184.95999999999998</v>
      </c>
      <c r="H295" s="12">
        <f>+MIT_InfraMR[[#This Row],[Total Líneas de Explotación ]]</f>
        <v>184.95999999999998</v>
      </c>
      <c r="I295" s="12">
        <v>196.96800000000002</v>
      </c>
      <c r="J295" s="12">
        <v>209.97</v>
      </c>
      <c r="K295" s="12">
        <v>12.2</v>
      </c>
      <c r="L295" s="12">
        <v>116.54</v>
      </c>
      <c r="M295" s="12">
        <v>8</v>
      </c>
      <c r="N295" s="12">
        <f>+MIT_InfraMR[[#This Row],[A.03.1 -  Longitud de Vías de Explotación No Electrificadas Troncales y Ramales (vía principal) (km)]]+MIT_InfraMR[[#This Row],[A.04.1 -  Longitud de Vías de Explotación Electrificadas Troncales y Ramales (vía principal) (km)]]</f>
        <v>326.51</v>
      </c>
      <c r="O295" s="12">
        <f>+MIT_InfraMR[[#This Row],[Total Vías (excluido Auxiliares)]]</f>
        <v>326.51</v>
      </c>
      <c r="P295" s="1">
        <v>40</v>
      </c>
      <c r="Q295" s="1">
        <v>15</v>
      </c>
      <c r="R295" s="1">
        <v>1</v>
      </c>
      <c r="S295" s="1">
        <f t="shared" si="33"/>
        <v>56</v>
      </c>
      <c r="T295" s="1">
        <v>36</v>
      </c>
      <c r="U295" s="1">
        <v>66</v>
      </c>
      <c r="V295" s="1">
        <v>0</v>
      </c>
      <c r="W295" s="1">
        <v>15</v>
      </c>
      <c r="X295" s="1">
        <v>2</v>
      </c>
      <c r="Y295" s="1">
        <f t="shared" si="34"/>
        <v>119</v>
      </c>
      <c r="Z295" s="1">
        <v>52</v>
      </c>
      <c r="AA295" s="1">
        <v>18</v>
      </c>
      <c r="AB295" s="1">
        <f>+MIT_InfraMR[[#This Row],[Total Pasos Vehiculares a Nivel]]</f>
        <v>119</v>
      </c>
      <c r="AC295" s="1">
        <f t="shared" si="35"/>
        <v>189</v>
      </c>
      <c r="AD295" s="1">
        <v>10</v>
      </c>
      <c r="AE295" s="1">
        <v>21</v>
      </c>
      <c r="AF295" s="1">
        <v>107</v>
      </c>
      <c r="AG295" s="1">
        <f t="shared" si="36"/>
        <v>138</v>
      </c>
      <c r="AH295" s="12">
        <v>46</v>
      </c>
      <c r="AI295" s="12">
        <v>0</v>
      </c>
      <c r="AJ295" s="12">
        <v>133</v>
      </c>
      <c r="AK295" s="12">
        <f t="shared" si="37"/>
        <v>179</v>
      </c>
      <c r="AL295" s="1">
        <v>0</v>
      </c>
      <c r="AM295" s="1">
        <v>18</v>
      </c>
      <c r="AN295" s="1">
        <v>0</v>
      </c>
      <c r="AO295" s="1">
        <f t="shared" si="38"/>
        <v>18</v>
      </c>
      <c r="AP295" s="1">
        <v>122</v>
      </c>
      <c r="AQ295" s="1">
        <v>60</v>
      </c>
      <c r="AR295" s="1">
        <v>0</v>
      </c>
      <c r="AS295" s="1">
        <f>+SUM(MIT_InfraMR[[#This Row],[B.02.1 - Parque de Coches Eléctricos Motrices]:[B.02.3 - Parque de Coches Eléctricos Motrices Tipo R]])</f>
        <v>182</v>
      </c>
      <c r="AT295" s="1">
        <v>0</v>
      </c>
      <c r="AU295" s="1">
        <v>2</v>
      </c>
      <c r="AV295" s="1">
        <v>2</v>
      </c>
      <c r="AW295" s="1">
        <f>+SUM(MIT_InfraMR[[#This Row],[B.03.1 - Parque de Coches Motores Motrices Remolcados]:[B.03.3 - Parque de Coches Motores Motrices Cabina]])</f>
        <v>4</v>
      </c>
      <c r="AX295" s="1">
        <v>29</v>
      </c>
      <c r="AY295" s="1">
        <v>4</v>
      </c>
      <c r="AZ295" s="1">
        <v>0</v>
      </c>
      <c r="BA295" s="1">
        <v>14</v>
      </c>
      <c r="BB295" s="1">
        <v>0</v>
      </c>
      <c r="BC295" s="1">
        <f t="shared" si="39"/>
        <v>47</v>
      </c>
      <c r="BD295" s="1">
        <v>0</v>
      </c>
      <c r="BE295" s="1">
        <v>5</v>
      </c>
      <c r="BF295" s="16">
        <v>1676</v>
      </c>
    </row>
    <row r="296" spans="1:58">
      <c r="A296" s="1">
        <v>2017</v>
      </c>
      <c r="B296" s="1" t="s">
        <v>121</v>
      </c>
      <c r="C296" s="12">
        <v>54.8</v>
      </c>
      <c r="D296" s="12">
        <v>77.59</v>
      </c>
      <c r="E296" s="12">
        <v>0</v>
      </c>
      <c r="F296" s="12">
        <v>52.57</v>
      </c>
      <c r="G296" s="12">
        <f t="shared" si="32"/>
        <v>184.95999999999998</v>
      </c>
      <c r="H296" s="12">
        <f>+MIT_InfraMR[[#This Row],[Total Líneas de Explotación ]]</f>
        <v>184.95999999999998</v>
      </c>
      <c r="I296" s="12">
        <v>196.96800000000002</v>
      </c>
      <c r="J296" s="12">
        <v>209.97</v>
      </c>
      <c r="K296" s="12">
        <v>12.2</v>
      </c>
      <c r="L296" s="12">
        <v>116.54</v>
      </c>
      <c r="M296" s="12">
        <v>8</v>
      </c>
      <c r="N296" s="12">
        <f>+MIT_InfraMR[[#This Row],[A.03.1 -  Longitud de Vías de Explotación No Electrificadas Troncales y Ramales (vía principal) (km)]]+MIT_InfraMR[[#This Row],[A.04.1 -  Longitud de Vías de Explotación Electrificadas Troncales y Ramales (vía principal) (km)]]</f>
        <v>326.51</v>
      </c>
      <c r="O296" s="12">
        <f>+MIT_InfraMR[[#This Row],[Total Vías (excluido Auxiliares)]]</f>
        <v>326.51</v>
      </c>
      <c r="P296" s="1">
        <v>40</v>
      </c>
      <c r="Q296" s="1">
        <v>15</v>
      </c>
      <c r="R296" s="1">
        <v>1</v>
      </c>
      <c r="S296" s="1">
        <f t="shared" si="33"/>
        <v>56</v>
      </c>
      <c r="T296" s="1">
        <v>36</v>
      </c>
      <c r="U296" s="1">
        <v>66</v>
      </c>
      <c r="V296" s="1">
        <v>0</v>
      </c>
      <c r="W296" s="1">
        <v>15</v>
      </c>
      <c r="X296" s="1">
        <v>2</v>
      </c>
      <c r="Y296" s="1">
        <f t="shared" si="34"/>
        <v>119</v>
      </c>
      <c r="Z296" s="1">
        <v>52</v>
      </c>
      <c r="AA296" s="1">
        <v>18</v>
      </c>
      <c r="AB296" s="1">
        <f>+MIT_InfraMR[[#This Row],[Total Pasos Vehiculares a Nivel]]</f>
        <v>119</v>
      </c>
      <c r="AC296" s="1">
        <f t="shared" si="35"/>
        <v>189</v>
      </c>
      <c r="AD296" s="1">
        <v>10</v>
      </c>
      <c r="AE296" s="1">
        <v>21</v>
      </c>
      <c r="AF296" s="1">
        <v>107</v>
      </c>
      <c r="AG296" s="1">
        <f t="shared" si="36"/>
        <v>138</v>
      </c>
      <c r="AH296" s="12">
        <v>46</v>
      </c>
      <c r="AI296" s="12">
        <v>0</v>
      </c>
      <c r="AJ296" s="12">
        <v>133</v>
      </c>
      <c r="AK296" s="12">
        <f t="shared" si="37"/>
        <v>179</v>
      </c>
      <c r="AL296" s="1">
        <v>0</v>
      </c>
      <c r="AM296" s="1">
        <v>18</v>
      </c>
      <c r="AN296" s="1">
        <v>0</v>
      </c>
      <c r="AO296" s="1">
        <f t="shared" si="38"/>
        <v>18</v>
      </c>
      <c r="AP296" s="1">
        <v>122</v>
      </c>
      <c r="AQ296" s="1">
        <v>60</v>
      </c>
      <c r="AR296" s="1">
        <v>0</v>
      </c>
      <c r="AS296" s="1">
        <f>+SUM(MIT_InfraMR[[#This Row],[B.02.1 - Parque de Coches Eléctricos Motrices]:[B.02.3 - Parque de Coches Eléctricos Motrices Tipo R]])</f>
        <v>182</v>
      </c>
      <c r="AT296" s="1">
        <v>0</v>
      </c>
      <c r="AU296" s="1">
        <v>2</v>
      </c>
      <c r="AV296" s="1">
        <v>2</v>
      </c>
      <c r="AW296" s="1">
        <f>+SUM(MIT_InfraMR[[#This Row],[B.03.1 - Parque de Coches Motores Motrices Remolcados]:[B.03.3 - Parque de Coches Motores Motrices Cabina]])</f>
        <v>4</v>
      </c>
      <c r="AX296" s="1">
        <v>29</v>
      </c>
      <c r="AY296" s="1">
        <v>4</v>
      </c>
      <c r="AZ296" s="1">
        <v>0</v>
      </c>
      <c r="BA296" s="1">
        <v>14</v>
      </c>
      <c r="BB296" s="1">
        <v>0</v>
      </c>
      <c r="BC296" s="1">
        <f t="shared" si="39"/>
        <v>47</v>
      </c>
      <c r="BD296" s="1">
        <v>0</v>
      </c>
      <c r="BE296" s="1">
        <v>5</v>
      </c>
      <c r="BF296" s="16">
        <v>1676</v>
      </c>
    </row>
    <row r="297" spans="1:58">
      <c r="A297" s="1">
        <v>2017</v>
      </c>
      <c r="B297" s="1" t="s">
        <v>122</v>
      </c>
      <c r="C297" s="12">
        <v>54.8</v>
      </c>
      <c r="D297" s="12">
        <v>77.59</v>
      </c>
      <c r="E297" s="12">
        <v>0</v>
      </c>
      <c r="F297" s="12">
        <v>52.57</v>
      </c>
      <c r="G297" s="12">
        <f t="shared" si="32"/>
        <v>184.95999999999998</v>
      </c>
      <c r="H297" s="12">
        <f>+MIT_InfraMR[[#This Row],[Total Líneas de Explotación ]]</f>
        <v>184.95999999999998</v>
      </c>
      <c r="I297" s="12">
        <v>196.96800000000002</v>
      </c>
      <c r="J297" s="12">
        <v>209.97</v>
      </c>
      <c r="K297" s="12">
        <v>12.2</v>
      </c>
      <c r="L297" s="12">
        <v>116.54</v>
      </c>
      <c r="M297" s="12">
        <v>8</v>
      </c>
      <c r="N297" s="12">
        <f>+MIT_InfraMR[[#This Row],[A.03.1 -  Longitud de Vías de Explotación No Electrificadas Troncales y Ramales (vía principal) (km)]]+MIT_InfraMR[[#This Row],[A.04.1 -  Longitud de Vías de Explotación Electrificadas Troncales y Ramales (vía principal) (km)]]</f>
        <v>326.51</v>
      </c>
      <c r="O297" s="12">
        <f>+MIT_InfraMR[[#This Row],[Total Vías (excluido Auxiliares)]]</f>
        <v>326.51</v>
      </c>
      <c r="P297" s="1">
        <v>40</v>
      </c>
      <c r="Q297" s="1">
        <v>15</v>
      </c>
      <c r="R297" s="1">
        <v>1</v>
      </c>
      <c r="S297" s="1">
        <f t="shared" si="33"/>
        <v>56</v>
      </c>
      <c r="T297" s="1">
        <v>36</v>
      </c>
      <c r="U297" s="1">
        <v>66</v>
      </c>
      <c r="V297" s="1">
        <v>0</v>
      </c>
      <c r="W297" s="1">
        <v>15</v>
      </c>
      <c r="X297" s="1">
        <v>2</v>
      </c>
      <c r="Y297" s="1">
        <f t="shared" si="34"/>
        <v>119</v>
      </c>
      <c r="Z297" s="1">
        <v>52</v>
      </c>
      <c r="AA297" s="1">
        <v>18</v>
      </c>
      <c r="AB297" s="1">
        <f>+MIT_InfraMR[[#This Row],[Total Pasos Vehiculares a Nivel]]</f>
        <v>119</v>
      </c>
      <c r="AC297" s="1">
        <f t="shared" si="35"/>
        <v>189</v>
      </c>
      <c r="AD297" s="1">
        <v>10</v>
      </c>
      <c r="AE297" s="1">
        <v>21</v>
      </c>
      <c r="AF297" s="1">
        <v>107</v>
      </c>
      <c r="AG297" s="1">
        <f t="shared" si="36"/>
        <v>138</v>
      </c>
      <c r="AH297" s="12">
        <v>46</v>
      </c>
      <c r="AI297" s="12">
        <v>0</v>
      </c>
      <c r="AJ297" s="12">
        <v>133</v>
      </c>
      <c r="AK297" s="12">
        <f t="shared" si="37"/>
        <v>179</v>
      </c>
      <c r="AL297" s="1">
        <v>0</v>
      </c>
      <c r="AM297" s="1">
        <v>18</v>
      </c>
      <c r="AN297" s="1">
        <v>0</v>
      </c>
      <c r="AO297" s="1">
        <f t="shared" si="38"/>
        <v>18</v>
      </c>
      <c r="AP297" s="1">
        <v>122</v>
      </c>
      <c r="AQ297" s="1">
        <v>60</v>
      </c>
      <c r="AR297" s="1">
        <v>0</v>
      </c>
      <c r="AS297" s="1">
        <f>+SUM(MIT_InfraMR[[#This Row],[B.02.1 - Parque de Coches Eléctricos Motrices]:[B.02.3 - Parque de Coches Eléctricos Motrices Tipo R]])</f>
        <v>182</v>
      </c>
      <c r="AT297" s="1">
        <v>0</v>
      </c>
      <c r="AU297" s="1">
        <v>2</v>
      </c>
      <c r="AV297" s="1">
        <v>2</v>
      </c>
      <c r="AW297" s="1">
        <f>+SUM(MIT_InfraMR[[#This Row],[B.03.1 - Parque de Coches Motores Motrices Remolcados]:[B.03.3 - Parque de Coches Motores Motrices Cabina]])</f>
        <v>4</v>
      </c>
      <c r="AX297" s="1">
        <v>29</v>
      </c>
      <c r="AY297" s="1">
        <v>4</v>
      </c>
      <c r="AZ297" s="1">
        <v>0</v>
      </c>
      <c r="BA297" s="1">
        <v>14</v>
      </c>
      <c r="BB297" s="1">
        <v>0</v>
      </c>
      <c r="BC297" s="1">
        <f t="shared" si="39"/>
        <v>47</v>
      </c>
      <c r="BD297" s="1">
        <v>0</v>
      </c>
      <c r="BE297" s="1">
        <v>5</v>
      </c>
      <c r="BF297" s="16">
        <v>1676</v>
      </c>
    </row>
    <row r="298" spans="1:58">
      <c r="A298" s="1">
        <v>2017</v>
      </c>
      <c r="B298" s="1" t="s">
        <v>123</v>
      </c>
      <c r="C298" s="12">
        <v>54.8</v>
      </c>
      <c r="D298" s="12">
        <v>77.59</v>
      </c>
      <c r="E298" s="12">
        <v>0</v>
      </c>
      <c r="F298" s="12">
        <v>52.57</v>
      </c>
      <c r="G298" s="12">
        <f t="shared" si="32"/>
        <v>184.95999999999998</v>
      </c>
      <c r="H298" s="12">
        <f>+MIT_InfraMR[[#This Row],[Total Líneas de Explotación ]]</f>
        <v>184.95999999999998</v>
      </c>
      <c r="I298" s="12">
        <v>196.96800000000002</v>
      </c>
      <c r="J298" s="12">
        <v>209.97</v>
      </c>
      <c r="K298" s="12">
        <v>12.2</v>
      </c>
      <c r="L298" s="12">
        <v>116.54</v>
      </c>
      <c r="M298" s="12">
        <v>8</v>
      </c>
      <c r="N298" s="12">
        <f>+MIT_InfraMR[[#This Row],[A.03.1 -  Longitud de Vías de Explotación No Electrificadas Troncales y Ramales (vía principal) (km)]]+MIT_InfraMR[[#This Row],[A.04.1 -  Longitud de Vías de Explotación Electrificadas Troncales y Ramales (vía principal) (km)]]</f>
        <v>326.51</v>
      </c>
      <c r="O298" s="12">
        <f>+MIT_InfraMR[[#This Row],[Total Vías (excluido Auxiliares)]]</f>
        <v>326.51</v>
      </c>
      <c r="P298" s="1">
        <v>40</v>
      </c>
      <c r="Q298" s="1">
        <v>15</v>
      </c>
      <c r="R298" s="1">
        <v>1</v>
      </c>
      <c r="S298" s="1">
        <f t="shared" si="33"/>
        <v>56</v>
      </c>
      <c r="T298" s="1">
        <v>36</v>
      </c>
      <c r="U298" s="1">
        <v>66</v>
      </c>
      <c r="V298" s="1">
        <v>0</v>
      </c>
      <c r="W298" s="1">
        <v>15</v>
      </c>
      <c r="X298" s="1">
        <v>2</v>
      </c>
      <c r="Y298" s="1">
        <f t="shared" si="34"/>
        <v>119</v>
      </c>
      <c r="Z298" s="1">
        <v>52</v>
      </c>
      <c r="AA298" s="1">
        <v>18</v>
      </c>
      <c r="AB298" s="1">
        <f>+MIT_InfraMR[[#This Row],[Total Pasos Vehiculares a Nivel]]</f>
        <v>119</v>
      </c>
      <c r="AC298" s="1">
        <f t="shared" si="35"/>
        <v>189</v>
      </c>
      <c r="AD298" s="1">
        <v>10</v>
      </c>
      <c r="AE298" s="1">
        <v>21</v>
      </c>
      <c r="AF298" s="1">
        <v>107</v>
      </c>
      <c r="AG298" s="1">
        <f t="shared" si="36"/>
        <v>138</v>
      </c>
      <c r="AH298" s="12">
        <v>46</v>
      </c>
      <c r="AI298" s="12">
        <v>0</v>
      </c>
      <c r="AJ298" s="12">
        <v>133</v>
      </c>
      <c r="AK298" s="12">
        <f t="shared" si="37"/>
        <v>179</v>
      </c>
      <c r="AL298" s="1">
        <v>0</v>
      </c>
      <c r="AM298" s="1">
        <v>18</v>
      </c>
      <c r="AN298" s="1">
        <v>0</v>
      </c>
      <c r="AO298" s="1">
        <f t="shared" si="38"/>
        <v>18</v>
      </c>
      <c r="AP298" s="1">
        <v>122</v>
      </c>
      <c r="AQ298" s="1">
        <v>60</v>
      </c>
      <c r="AR298" s="1">
        <v>0</v>
      </c>
      <c r="AS298" s="1">
        <f>+SUM(MIT_InfraMR[[#This Row],[B.02.1 - Parque de Coches Eléctricos Motrices]:[B.02.3 - Parque de Coches Eléctricos Motrices Tipo R]])</f>
        <v>182</v>
      </c>
      <c r="AT298" s="1">
        <v>0</v>
      </c>
      <c r="AU298" s="1">
        <v>2</v>
      </c>
      <c r="AV298" s="1">
        <v>2</v>
      </c>
      <c r="AW298" s="1">
        <f>+SUM(MIT_InfraMR[[#This Row],[B.03.1 - Parque de Coches Motores Motrices Remolcados]:[B.03.3 - Parque de Coches Motores Motrices Cabina]])</f>
        <v>4</v>
      </c>
      <c r="AX298" s="1">
        <v>29</v>
      </c>
      <c r="AY298" s="1">
        <v>4</v>
      </c>
      <c r="AZ298" s="1">
        <v>0</v>
      </c>
      <c r="BA298" s="1">
        <v>14</v>
      </c>
      <c r="BB298" s="1">
        <v>0</v>
      </c>
      <c r="BC298" s="1">
        <f t="shared" si="39"/>
        <v>47</v>
      </c>
      <c r="BD298" s="1">
        <v>0</v>
      </c>
      <c r="BE298" s="1">
        <v>5</v>
      </c>
      <c r="BF298" s="16">
        <v>1676</v>
      </c>
    </row>
    <row r="299" spans="1:58">
      <c r="A299" s="1">
        <v>2017</v>
      </c>
      <c r="B299" s="1" t="s">
        <v>124</v>
      </c>
      <c r="C299" s="12">
        <v>54.8</v>
      </c>
      <c r="D299" s="12">
        <v>77.59</v>
      </c>
      <c r="E299" s="12">
        <v>0</v>
      </c>
      <c r="F299" s="12">
        <v>52.57</v>
      </c>
      <c r="G299" s="12">
        <f t="shared" si="32"/>
        <v>184.95999999999998</v>
      </c>
      <c r="H299" s="12">
        <f>+MIT_InfraMR[[#This Row],[Total Líneas de Explotación ]]</f>
        <v>184.95999999999998</v>
      </c>
      <c r="I299" s="12">
        <v>196.96800000000002</v>
      </c>
      <c r="J299" s="12">
        <v>209.97</v>
      </c>
      <c r="K299" s="12">
        <v>12.2</v>
      </c>
      <c r="L299" s="12">
        <v>116.54</v>
      </c>
      <c r="M299" s="12">
        <v>8</v>
      </c>
      <c r="N299" s="12">
        <f>+MIT_InfraMR[[#This Row],[A.03.1 -  Longitud de Vías de Explotación No Electrificadas Troncales y Ramales (vía principal) (km)]]+MIT_InfraMR[[#This Row],[A.04.1 -  Longitud de Vías de Explotación Electrificadas Troncales y Ramales (vía principal) (km)]]</f>
        <v>326.51</v>
      </c>
      <c r="O299" s="12">
        <f>+MIT_InfraMR[[#This Row],[Total Vías (excluido Auxiliares)]]</f>
        <v>326.51</v>
      </c>
      <c r="P299" s="1">
        <v>40</v>
      </c>
      <c r="Q299" s="1">
        <v>15</v>
      </c>
      <c r="R299" s="1">
        <v>1</v>
      </c>
      <c r="S299" s="1">
        <f t="shared" si="33"/>
        <v>56</v>
      </c>
      <c r="T299" s="1">
        <v>36</v>
      </c>
      <c r="U299" s="1">
        <v>66</v>
      </c>
      <c r="V299" s="1">
        <v>0</v>
      </c>
      <c r="W299" s="1">
        <v>15</v>
      </c>
      <c r="X299" s="1">
        <v>2</v>
      </c>
      <c r="Y299" s="1">
        <f t="shared" si="34"/>
        <v>119</v>
      </c>
      <c r="Z299" s="1">
        <v>52</v>
      </c>
      <c r="AA299" s="1">
        <v>18</v>
      </c>
      <c r="AB299" s="1">
        <f>+MIT_InfraMR[[#This Row],[Total Pasos Vehiculares a Nivel]]</f>
        <v>119</v>
      </c>
      <c r="AC299" s="1">
        <f t="shared" si="35"/>
        <v>189</v>
      </c>
      <c r="AD299" s="1">
        <v>10</v>
      </c>
      <c r="AE299" s="1">
        <v>21</v>
      </c>
      <c r="AF299" s="1">
        <v>107</v>
      </c>
      <c r="AG299" s="1">
        <f t="shared" si="36"/>
        <v>138</v>
      </c>
      <c r="AH299" s="12">
        <v>46</v>
      </c>
      <c r="AI299" s="12">
        <v>0</v>
      </c>
      <c r="AJ299" s="12">
        <v>133</v>
      </c>
      <c r="AK299" s="12">
        <f t="shared" si="37"/>
        <v>179</v>
      </c>
      <c r="AL299" s="1">
        <v>0</v>
      </c>
      <c r="AM299" s="1">
        <v>18</v>
      </c>
      <c r="AN299" s="1">
        <v>0</v>
      </c>
      <c r="AO299" s="1">
        <f t="shared" si="38"/>
        <v>18</v>
      </c>
      <c r="AP299" s="1">
        <v>122</v>
      </c>
      <c r="AQ299" s="1">
        <v>60</v>
      </c>
      <c r="AR299" s="1">
        <v>0</v>
      </c>
      <c r="AS299" s="1">
        <f>+SUM(MIT_InfraMR[[#This Row],[B.02.1 - Parque de Coches Eléctricos Motrices]:[B.02.3 - Parque de Coches Eléctricos Motrices Tipo R]])</f>
        <v>182</v>
      </c>
      <c r="AT299" s="1">
        <v>0</v>
      </c>
      <c r="AU299" s="1">
        <v>2</v>
      </c>
      <c r="AV299" s="1">
        <v>2</v>
      </c>
      <c r="AW299" s="1">
        <f>+SUM(MIT_InfraMR[[#This Row],[B.03.1 - Parque de Coches Motores Motrices Remolcados]:[B.03.3 - Parque de Coches Motores Motrices Cabina]])</f>
        <v>4</v>
      </c>
      <c r="AX299" s="1">
        <v>29</v>
      </c>
      <c r="AY299" s="1">
        <v>4</v>
      </c>
      <c r="AZ299" s="1">
        <v>0</v>
      </c>
      <c r="BA299" s="1">
        <v>14</v>
      </c>
      <c r="BB299" s="1">
        <v>0</v>
      </c>
      <c r="BC299" s="1">
        <f t="shared" si="39"/>
        <v>47</v>
      </c>
      <c r="BD299" s="1">
        <v>0</v>
      </c>
      <c r="BE299" s="1">
        <v>5</v>
      </c>
      <c r="BF299" s="16">
        <v>1676</v>
      </c>
    </row>
    <row r="300" spans="1:58">
      <c r="A300" s="1">
        <v>2017</v>
      </c>
      <c r="B300" s="1" t="s">
        <v>125</v>
      </c>
      <c r="C300" s="12">
        <v>54.8</v>
      </c>
      <c r="D300" s="12">
        <v>77.59</v>
      </c>
      <c r="E300" s="12">
        <v>0</v>
      </c>
      <c r="F300" s="12">
        <v>52.57</v>
      </c>
      <c r="G300" s="12">
        <f t="shared" si="32"/>
        <v>184.95999999999998</v>
      </c>
      <c r="H300" s="12">
        <f>+MIT_InfraMR[[#This Row],[Total Líneas de Explotación ]]</f>
        <v>184.95999999999998</v>
      </c>
      <c r="I300" s="12">
        <v>196.96800000000002</v>
      </c>
      <c r="J300" s="12">
        <v>209.97</v>
      </c>
      <c r="K300" s="12">
        <v>12.2</v>
      </c>
      <c r="L300" s="12">
        <v>116.54</v>
      </c>
      <c r="M300" s="12">
        <v>8</v>
      </c>
      <c r="N300" s="12">
        <f>+MIT_InfraMR[[#This Row],[A.03.1 -  Longitud de Vías de Explotación No Electrificadas Troncales y Ramales (vía principal) (km)]]+MIT_InfraMR[[#This Row],[A.04.1 -  Longitud de Vías de Explotación Electrificadas Troncales y Ramales (vía principal) (km)]]</f>
        <v>326.51</v>
      </c>
      <c r="O300" s="12">
        <f>+MIT_InfraMR[[#This Row],[Total Vías (excluido Auxiliares)]]</f>
        <v>326.51</v>
      </c>
      <c r="P300" s="1">
        <v>40</v>
      </c>
      <c r="Q300" s="1">
        <v>15</v>
      </c>
      <c r="R300" s="1">
        <v>1</v>
      </c>
      <c r="S300" s="1">
        <f t="shared" si="33"/>
        <v>56</v>
      </c>
      <c r="T300" s="1">
        <v>36</v>
      </c>
      <c r="U300" s="1">
        <v>66</v>
      </c>
      <c r="V300" s="1">
        <v>0</v>
      </c>
      <c r="W300" s="1">
        <v>15</v>
      </c>
      <c r="X300" s="1">
        <v>2</v>
      </c>
      <c r="Y300" s="1">
        <f t="shared" si="34"/>
        <v>119</v>
      </c>
      <c r="Z300" s="1">
        <v>52</v>
      </c>
      <c r="AA300" s="1">
        <v>18</v>
      </c>
      <c r="AB300" s="1">
        <f>+MIT_InfraMR[[#This Row],[Total Pasos Vehiculares a Nivel]]</f>
        <v>119</v>
      </c>
      <c r="AC300" s="1">
        <f t="shared" si="35"/>
        <v>189</v>
      </c>
      <c r="AD300" s="1">
        <v>10</v>
      </c>
      <c r="AE300" s="1">
        <v>21</v>
      </c>
      <c r="AF300" s="1">
        <v>107</v>
      </c>
      <c r="AG300" s="1">
        <f t="shared" si="36"/>
        <v>138</v>
      </c>
      <c r="AH300" s="12">
        <v>46</v>
      </c>
      <c r="AI300" s="12">
        <v>0</v>
      </c>
      <c r="AJ300" s="12">
        <v>133</v>
      </c>
      <c r="AK300" s="12">
        <f t="shared" si="37"/>
        <v>179</v>
      </c>
      <c r="AL300" s="1">
        <v>0</v>
      </c>
      <c r="AM300" s="1">
        <v>18</v>
      </c>
      <c r="AN300" s="1">
        <v>0</v>
      </c>
      <c r="AO300" s="1">
        <f t="shared" si="38"/>
        <v>18</v>
      </c>
      <c r="AP300" s="1">
        <v>122</v>
      </c>
      <c r="AQ300" s="1">
        <v>60</v>
      </c>
      <c r="AR300" s="1">
        <v>0</v>
      </c>
      <c r="AS300" s="1">
        <f>+SUM(MIT_InfraMR[[#This Row],[B.02.1 - Parque de Coches Eléctricos Motrices]:[B.02.3 - Parque de Coches Eléctricos Motrices Tipo R]])</f>
        <v>182</v>
      </c>
      <c r="AT300" s="1">
        <v>0</v>
      </c>
      <c r="AU300" s="1">
        <v>2</v>
      </c>
      <c r="AV300" s="1">
        <v>2</v>
      </c>
      <c r="AW300" s="1">
        <f>+SUM(MIT_InfraMR[[#This Row],[B.03.1 - Parque de Coches Motores Motrices Remolcados]:[B.03.3 - Parque de Coches Motores Motrices Cabina]])</f>
        <v>4</v>
      </c>
      <c r="AX300" s="1">
        <v>29</v>
      </c>
      <c r="AY300" s="1">
        <v>4</v>
      </c>
      <c r="AZ300" s="1">
        <v>0</v>
      </c>
      <c r="BA300" s="1">
        <v>14</v>
      </c>
      <c r="BB300" s="1">
        <v>0</v>
      </c>
      <c r="BC300" s="1">
        <f t="shared" si="39"/>
        <v>47</v>
      </c>
      <c r="BD300" s="1">
        <v>0</v>
      </c>
      <c r="BE300" s="1">
        <v>5</v>
      </c>
      <c r="BF300" s="16">
        <v>1676</v>
      </c>
    </row>
    <row r="301" spans="1:58">
      <c r="A301" s="1">
        <v>2017</v>
      </c>
      <c r="B301" s="1" t="s">
        <v>126</v>
      </c>
      <c r="C301" s="12">
        <v>54.8</v>
      </c>
      <c r="D301" s="12">
        <v>77.59</v>
      </c>
      <c r="E301" s="12">
        <v>0</v>
      </c>
      <c r="F301" s="12">
        <v>52.57</v>
      </c>
      <c r="G301" s="12">
        <f t="shared" si="32"/>
        <v>184.95999999999998</v>
      </c>
      <c r="H301" s="12">
        <f>+MIT_InfraMR[[#This Row],[Total Líneas de Explotación ]]</f>
        <v>184.95999999999998</v>
      </c>
      <c r="I301" s="12">
        <v>196.96800000000002</v>
      </c>
      <c r="J301" s="12">
        <v>209.97</v>
      </c>
      <c r="K301" s="12">
        <v>12.2</v>
      </c>
      <c r="L301" s="12">
        <v>116.54</v>
      </c>
      <c r="M301" s="12">
        <v>8</v>
      </c>
      <c r="N301" s="12">
        <f>+MIT_InfraMR[[#This Row],[A.03.1 -  Longitud de Vías de Explotación No Electrificadas Troncales y Ramales (vía principal) (km)]]+MIT_InfraMR[[#This Row],[A.04.1 -  Longitud de Vías de Explotación Electrificadas Troncales y Ramales (vía principal) (km)]]</f>
        <v>326.51</v>
      </c>
      <c r="O301" s="12">
        <f>+MIT_InfraMR[[#This Row],[Total Vías (excluido Auxiliares)]]</f>
        <v>326.51</v>
      </c>
      <c r="P301" s="1">
        <v>40</v>
      </c>
      <c r="Q301" s="1">
        <v>15</v>
      </c>
      <c r="R301" s="1">
        <v>1</v>
      </c>
      <c r="S301" s="1">
        <f t="shared" si="33"/>
        <v>56</v>
      </c>
      <c r="T301" s="1">
        <v>36</v>
      </c>
      <c r="U301" s="1">
        <v>66</v>
      </c>
      <c r="V301" s="1">
        <v>0</v>
      </c>
      <c r="W301" s="1">
        <v>15</v>
      </c>
      <c r="X301" s="1">
        <v>2</v>
      </c>
      <c r="Y301" s="1">
        <f t="shared" si="34"/>
        <v>119</v>
      </c>
      <c r="Z301" s="1">
        <v>52</v>
      </c>
      <c r="AA301" s="1">
        <v>18</v>
      </c>
      <c r="AB301" s="1">
        <f>+MIT_InfraMR[[#This Row],[Total Pasos Vehiculares a Nivel]]</f>
        <v>119</v>
      </c>
      <c r="AC301" s="1">
        <f t="shared" si="35"/>
        <v>189</v>
      </c>
      <c r="AD301" s="1">
        <v>10</v>
      </c>
      <c r="AE301" s="1">
        <v>21</v>
      </c>
      <c r="AF301" s="1">
        <v>107</v>
      </c>
      <c r="AG301" s="1">
        <f t="shared" si="36"/>
        <v>138</v>
      </c>
      <c r="AH301" s="12">
        <v>46</v>
      </c>
      <c r="AI301" s="12">
        <v>0</v>
      </c>
      <c r="AJ301" s="12">
        <v>133</v>
      </c>
      <c r="AK301" s="12">
        <f t="shared" si="37"/>
        <v>179</v>
      </c>
      <c r="AL301" s="1">
        <v>0</v>
      </c>
      <c r="AM301" s="1">
        <v>18</v>
      </c>
      <c r="AN301" s="1">
        <v>0</v>
      </c>
      <c r="AO301" s="1">
        <f t="shared" si="38"/>
        <v>18</v>
      </c>
      <c r="AP301" s="1">
        <v>122</v>
      </c>
      <c r="AQ301" s="1">
        <v>60</v>
      </c>
      <c r="AR301" s="1">
        <v>0</v>
      </c>
      <c r="AS301" s="1">
        <f>+SUM(MIT_InfraMR[[#This Row],[B.02.1 - Parque de Coches Eléctricos Motrices]:[B.02.3 - Parque de Coches Eléctricos Motrices Tipo R]])</f>
        <v>182</v>
      </c>
      <c r="AT301" s="1">
        <v>0</v>
      </c>
      <c r="AU301" s="1">
        <v>2</v>
      </c>
      <c r="AV301" s="1">
        <v>2</v>
      </c>
      <c r="AW301" s="1">
        <f>+SUM(MIT_InfraMR[[#This Row],[B.03.1 - Parque de Coches Motores Motrices Remolcados]:[B.03.3 - Parque de Coches Motores Motrices Cabina]])</f>
        <v>4</v>
      </c>
      <c r="AX301" s="1">
        <v>29</v>
      </c>
      <c r="AY301" s="1">
        <v>4</v>
      </c>
      <c r="AZ301" s="1">
        <v>0</v>
      </c>
      <c r="BA301" s="1">
        <v>14</v>
      </c>
      <c r="BB301" s="1">
        <v>0</v>
      </c>
      <c r="BC301" s="1">
        <f t="shared" si="39"/>
        <v>47</v>
      </c>
      <c r="BD301" s="1">
        <v>0</v>
      </c>
      <c r="BE301" s="1">
        <v>5</v>
      </c>
      <c r="BF301" s="16">
        <v>1676</v>
      </c>
    </row>
    <row r="302" spans="1:58">
      <c r="A302" s="1">
        <v>2018</v>
      </c>
      <c r="B302" s="1" t="s">
        <v>115</v>
      </c>
      <c r="C302" s="12">
        <v>54.8</v>
      </c>
      <c r="D302" s="12">
        <v>77.59</v>
      </c>
      <c r="E302" s="12">
        <v>0</v>
      </c>
      <c r="F302" s="12">
        <v>52.57</v>
      </c>
      <c r="G302" s="12">
        <f t="shared" si="32"/>
        <v>184.95999999999998</v>
      </c>
      <c r="H302" s="12">
        <f>+MIT_InfraMR[[#This Row],[Total Líneas de Explotación ]]</f>
        <v>184.95999999999998</v>
      </c>
      <c r="I302" s="12">
        <v>196.96800000000002</v>
      </c>
      <c r="J302" s="12">
        <v>209.97</v>
      </c>
      <c r="K302" s="12">
        <v>12.2</v>
      </c>
      <c r="L302" s="12">
        <v>116.54</v>
      </c>
      <c r="M302" s="12">
        <v>8</v>
      </c>
      <c r="N302" s="12">
        <f>+MIT_InfraMR[[#This Row],[A.03.1 -  Longitud de Vías de Explotación No Electrificadas Troncales y Ramales (vía principal) (km)]]+MIT_InfraMR[[#This Row],[A.04.1 -  Longitud de Vías de Explotación Electrificadas Troncales y Ramales (vía principal) (km)]]</f>
        <v>326.51</v>
      </c>
      <c r="O302" s="12">
        <f>+MIT_InfraMR[[#This Row],[Total Vías (excluido Auxiliares)]]</f>
        <v>326.51</v>
      </c>
      <c r="P302" s="1">
        <v>40</v>
      </c>
      <c r="Q302" s="1">
        <v>15</v>
      </c>
      <c r="R302" s="1">
        <v>1</v>
      </c>
      <c r="S302" s="1">
        <f t="shared" si="33"/>
        <v>56</v>
      </c>
      <c r="T302" s="1">
        <v>36</v>
      </c>
      <c r="U302" s="1">
        <v>66</v>
      </c>
      <c r="V302" s="1">
        <v>0</v>
      </c>
      <c r="W302" s="1">
        <v>15</v>
      </c>
      <c r="X302" s="1">
        <v>2</v>
      </c>
      <c r="Y302" s="1">
        <f t="shared" si="34"/>
        <v>119</v>
      </c>
      <c r="Z302" s="1">
        <v>52</v>
      </c>
      <c r="AA302" s="1">
        <v>18</v>
      </c>
      <c r="AB302" s="1">
        <f>+MIT_InfraMR[[#This Row],[Total Pasos Vehiculares a Nivel]]</f>
        <v>119</v>
      </c>
      <c r="AC302" s="1">
        <f t="shared" si="35"/>
        <v>189</v>
      </c>
      <c r="AD302" s="1">
        <v>10</v>
      </c>
      <c r="AE302" s="1">
        <v>21</v>
      </c>
      <c r="AF302" s="1">
        <v>107</v>
      </c>
      <c r="AG302" s="1">
        <f t="shared" si="36"/>
        <v>138</v>
      </c>
      <c r="AH302" s="12">
        <v>46</v>
      </c>
      <c r="AI302" s="12">
        <v>0</v>
      </c>
      <c r="AJ302" s="12">
        <v>133</v>
      </c>
      <c r="AK302" s="12">
        <f t="shared" si="37"/>
        <v>179</v>
      </c>
      <c r="AL302" s="1">
        <v>0</v>
      </c>
      <c r="AM302" s="1">
        <v>18</v>
      </c>
      <c r="AN302" s="1">
        <v>0</v>
      </c>
      <c r="AO302" s="1">
        <f t="shared" si="38"/>
        <v>18</v>
      </c>
      <c r="AP302" s="1">
        <v>122</v>
      </c>
      <c r="AQ302" s="1">
        <v>60</v>
      </c>
      <c r="AR302" s="1">
        <v>0</v>
      </c>
      <c r="AS302" s="1">
        <f>+SUM(MIT_InfraMR[[#This Row],[B.02.1 - Parque de Coches Eléctricos Motrices]:[B.02.3 - Parque de Coches Eléctricos Motrices Tipo R]])</f>
        <v>182</v>
      </c>
      <c r="AT302" s="1">
        <v>0</v>
      </c>
      <c r="AU302" s="1">
        <v>2</v>
      </c>
      <c r="AV302" s="1">
        <v>2</v>
      </c>
      <c r="AW302" s="1">
        <f>+SUM(MIT_InfraMR[[#This Row],[B.03.1 - Parque de Coches Motores Motrices Remolcados]:[B.03.3 - Parque de Coches Motores Motrices Cabina]])</f>
        <v>4</v>
      </c>
      <c r="AX302" s="1">
        <v>29</v>
      </c>
      <c r="AY302" s="1">
        <v>4</v>
      </c>
      <c r="AZ302" s="1">
        <v>0</v>
      </c>
      <c r="BA302" s="1">
        <v>14</v>
      </c>
      <c r="BB302" s="1">
        <v>0</v>
      </c>
      <c r="BC302" s="1">
        <f t="shared" si="39"/>
        <v>47</v>
      </c>
      <c r="BD302" s="1">
        <v>0</v>
      </c>
      <c r="BE302" s="1">
        <v>5</v>
      </c>
      <c r="BF302" s="16">
        <v>1676</v>
      </c>
    </row>
    <row r="303" spans="1:58">
      <c r="A303" s="1">
        <v>2018</v>
      </c>
      <c r="B303" s="1" t="s">
        <v>116</v>
      </c>
      <c r="C303" s="12">
        <v>54.8</v>
      </c>
      <c r="D303" s="12">
        <v>77.59</v>
      </c>
      <c r="E303" s="12">
        <v>0</v>
      </c>
      <c r="F303" s="12">
        <v>52.57</v>
      </c>
      <c r="G303" s="12">
        <f t="shared" si="32"/>
        <v>184.95999999999998</v>
      </c>
      <c r="H303" s="12">
        <f>+MIT_InfraMR[[#This Row],[Total Líneas de Explotación ]]</f>
        <v>184.95999999999998</v>
      </c>
      <c r="I303" s="12">
        <v>196.96800000000002</v>
      </c>
      <c r="J303" s="12">
        <v>209.97</v>
      </c>
      <c r="K303" s="12">
        <v>12.2</v>
      </c>
      <c r="L303" s="12">
        <v>116.54</v>
      </c>
      <c r="M303" s="12">
        <v>8</v>
      </c>
      <c r="N303" s="12">
        <f>+MIT_InfraMR[[#This Row],[A.03.1 -  Longitud de Vías de Explotación No Electrificadas Troncales y Ramales (vía principal) (km)]]+MIT_InfraMR[[#This Row],[A.04.1 -  Longitud de Vías de Explotación Electrificadas Troncales y Ramales (vía principal) (km)]]</f>
        <v>326.51</v>
      </c>
      <c r="O303" s="12">
        <f>+MIT_InfraMR[[#This Row],[Total Vías (excluido Auxiliares)]]</f>
        <v>326.51</v>
      </c>
      <c r="P303" s="1">
        <v>40</v>
      </c>
      <c r="Q303" s="1">
        <v>15</v>
      </c>
      <c r="R303" s="1">
        <v>1</v>
      </c>
      <c r="S303" s="1">
        <f t="shared" si="33"/>
        <v>56</v>
      </c>
      <c r="T303" s="1">
        <v>36</v>
      </c>
      <c r="U303" s="1">
        <v>66</v>
      </c>
      <c r="V303" s="1">
        <v>0</v>
      </c>
      <c r="W303" s="1">
        <v>15</v>
      </c>
      <c r="X303" s="1">
        <v>2</v>
      </c>
      <c r="Y303" s="1">
        <f t="shared" si="34"/>
        <v>119</v>
      </c>
      <c r="Z303" s="1">
        <v>52</v>
      </c>
      <c r="AA303" s="1">
        <v>18</v>
      </c>
      <c r="AB303" s="1">
        <f>+MIT_InfraMR[[#This Row],[Total Pasos Vehiculares a Nivel]]</f>
        <v>119</v>
      </c>
      <c r="AC303" s="1">
        <f t="shared" si="35"/>
        <v>189</v>
      </c>
      <c r="AD303" s="1">
        <v>10</v>
      </c>
      <c r="AE303" s="1">
        <v>21</v>
      </c>
      <c r="AF303" s="1">
        <v>107</v>
      </c>
      <c r="AG303" s="1">
        <f t="shared" si="36"/>
        <v>138</v>
      </c>
      <c r="AH303" s="12">
        <v>46</v>
      </c>
      <c r="AI303" s="12">
        <v>0</v>
      </c>
      <c r="AJ303" s="12">
        <v>133</v>
      </c>
      <c r="AK303" s="12">
        <f t="shared" si="37"/>
        <v>179</v>
      </c>
      <c r="AL303" s="1">
        <v>0</v>
      </c>
      <c r="AM303" s="1">
        <v>18</v>
      </c>
      <c r="AN303" s="1">
        <v>0</v>
      </c>
      <c r="AO303" s="1">
        <f t="shared" si="38"/>
        <v>18</v>
      </c>
      <c r="AP303" s="1">
        <v>122</v>
      </c>
      <c r="AQ303" s="1">
        <v>60</v>
      </c>
      <c r="AR303" s="1">
        <v>0</v>
      </c>
      <c r="AS303" s="1">
        <f>+SUM(MIT_InfraMR[[#This Row],[B.02.1 - Parque de Coches Eléctricos Motrices]:[B.02.3 - Parque de Coches Eléctricos Motrices Tipo R]])</f>
        <v>182</v>
      </c>
      <c r="AT303" s="1">
        <v>0</v>
      </c>
      <c r="AU303" s="1">
        <v>2</v>
      </c>
      <c r="AV303" s="1">
        <v>2</v>
      </c>
      <c r="AW303" s="1">
        <f>+SUM(MIT_InfraMR[[#This Row],[B.03.1 - Parque de Coches Motores Motrices Remolcados]:[B.03.3 - Parque de Coches Motores Motrices Cabina]])</f>
        <v>4</v>
      </c>
      <c r="AX303" s="1">
        <v>29</v>
      </c>
      <c r="AY303" s="1">
        <v>4</v>
      </c>
      <c r="AZ303" s="1">
        <v>0</v>
      </c>
      <c r="BA303" s="1">
        <v>14</v>
      </c>
      <c r="BB303" s="1">
        <v>0</v>
      </c>
      <c r="BC303" s="1">
        <f t="shared" si="39"/>
        <v>47</v>
      </c>
      <c r="BD303" s="1">
        <v>0</v>
      </c>
      <c r="BE303" s="1">
        <v>5</v>
      </c>
      <c r="BF303" s="16">
        <v>1676</v>
      </c>
    </row>
    <row r="304" spans="1:58">
      <c r="A304" s="1">
        <v>2018</v>
      </c>
      <c r="B304" s="1" t="s">
        <v>117</v>
      </c>
      <c r="C304" s="12">
        <v>54.8</v>
      </c>
      <c r="D304" s="12">
        <v>77.59</v>
      </c>
      <c r="E304" s="12">
        <v>0</v>
      </c>
      <c r="F304" s="12">
        <v>52.57</v>
      </c>
      <c r="G304" s="12">
        <f t="shared" si="32"/>
        <v>184.95999999999998</v>
      </c>
      <c r="H304" s="12">
        <f>+MIT_InfraMR[[#This Row],[Total Líneas de Explotación ]]</f>
        <v>184.95999999999998</v>
      </c>
      <c r="I304" s="12">
        <v>196.96800000000002</v>
      </c>
      <c r="J304" s="12">
        <v>209.97</v>
      </c>
      <c r="K304" s="12">
        <v>12.2</v>
      </c>
      <c r="L304" s="12">
        <v>116.54</v>
      </c>
      <c r="M304" s="12">
        <v>8</v>
      </c>
      <c r="N304" s="12">
        <f>+MIT_InfraMR[[#This Row],[A.03.1 -  Longitud de Vías de Explotación No Electrificadas Troncales y Ramales (vía principal) (km)]]+MIT_InfraMR[[#This Row],[A.04.1 -  Longitud de Vías de Explotación Electrificadas Troncales y Ramales (vía principal) (km)]]</f>
        <v>326.51</v>
      </c>
      <c r="O304" s="12">
        <f>+MIT_InfraMR[[#This Row],[Total Vías (excluido Auxiliares)]]</f>
        <v>326.51</v>
      </c>
      <c r="P304" s="1">
        <v>40</v>
      </c>
      <c r="Q304" s="1">
        <v>15</v>
      </c>
      <c r="R304" s="1">
        <v>1</v>
      </c>
      <c r="S304" s="1">
        <f t="shared" si="33"/>
        <v>56</v>
      </c>
      <c r="T304" s="1">
        <v>36</v>
      </c>
      <c r="U304" s="1">
        <v>66</v>
      </c>
      <c r="V304" s="1">
        <v>0</v>
      </c>
      <c r="W304" s="1">
        <v>15</v>
      </c>
      <c r="X304" s="1">
        <v>2</v>
      </c>
      <c r="Y304" s="1">
        <f t="shared" si="34"/>
        <v>119</v>
      </c>
      <c r="Z304" s="1">
        <v>52</v>
      </c>
      <c r="AA304" s="1">
        <v>18</v>
      </c>
      <c r="AB304" s="1">
        <f>+MIT_InfraMR[[#This Row],[Total Pasos Vehiculares a Nivel]]</f>
        <v>119</v>
      </c>
      <c r="AC304" s="1">
        <f t="shared" si="35"/>
        <v>189</v>
      </c>
      <c r="AD304" s="1">
        <v>10</v>
      </c>
      <c r="AE304" s="1">
        <v>21</v>
      </c>
      <c r="AF304" s="1">
        <v>107</v>
      </c>
      <c r="AG304" s="1">
        <f t="shared" si="36"/>
        <v>138</v>
      </c>
      <c r="AH304" s="12">
        <v>46</v>
      </c>
      <c r="AI304" s="12">
        <v>0</v>
      </c>
      <c r="AJ304" s="12">
        <v>133</v>
      </c>
      <c r="AK304" s="12">
        <f t="shared" si="37"/>
        <v>179</v>
      </c>
      <c r="AL304" s="1">
        <v>0</v>
      </c>
      <c r="AM304" s="1">
        <v>18</v>
      </c>
      <c r="AN304" s="1">
        <v>0</v>
      </c>
      <c r="AO304" s="1">
        <f t="shared" si="38"/>
        <v>18</v>
      </c>
      <c r="AP304" s="1">
        <v>122</v>
      </c>
      <c r="AQ304" s="1">
        <v>60</v>
      </c>
      <c r="AR304" s="1">
        <v>0</v>
      </c>
      <c r="AS304" s="1">
        <f>+SUM(MIT_InfraMR[[#This Row],[B.02.1 - Parque de Coches Eléctricos Motrices]:[B.02.3 - Parque de Coches Eléctricos Motrices Tipo R]])</f>
        <v>182</v>
      </c>
      <c r="AT304" s="1">
        <v>0</v>
      </c>
      <c r="AU304" s="1">
        <v>2</v>
      </c>
      <c r="AV304" s="1">
        <v>2</v>
      </c>
      <c r="AW304" s="1">
        <f>+SUM(MIT_InfraMR[[#This Row],[B.03.1 - Parque de Coches Motores Motrices Remolcados]:[B.03.3 - Parque de Coches Motores Motrices Cabina]])</f>
        <v>4</v>
      </c>
      <c r="AX304" s="1">
        <v>29</v>
      </c>
      <c r="AY304" s="1">
        <v>4</v>
      </c>
      <c r="AZ304" s="1">
        <v>0</v>
      </c>
      <c r="BA304" s="1">
        <v>14</v>
      </c>
      <c r="BB304" s="1">
        <v>0</v>
      </c>
      <c r="BC304" s="1">
        <f t="shared" si="39"/>
        <v>47</v>
      </c>
      <c r="BD304" s="1">
        <v>0</v>
      </c>
      <c r="BE304" s="1">
        <v>5</v>
      </c>
      <c r="BF304" s="16">
        <v>1676</v>
      </c>
    </row>
    <row r="305" spans="1:58">
      <c r="A305" s="1">
        <v>2018</v>
      </c>
      <c r="B305" s="1" t="s">
        <v>118</v>
      </c>
      <c r="C305" s="12">
        <v>54.8</v>
      </c>
      <c r="D305" s="12">
        <v>77.59</v>
      </c>
      <c r="E305" s="12">
        <v>0</v>
      </c>
      <c r="F305" s="12">
        <v>52.57</v>
      </c>
      <c r="G305" s="12">
        <f t="shared" si="32"/>
        <v>184.95999999999998</v>
      </c>
      <c r="H305" s="12">
        <f>+MIT_InfraMR[[#This Row],[Total Líneas de Explotación ]]</f>
        <v>184.95999999999998</v>
      </c>
      <c r="I305" s="12">
        <v>196.96800000000002</v>
      </c>
      <c r="J305" s="12">
        <v>209.97</v>
      </c>
      <c r="K305" s="12">
        <v>12.2</v>
      </c>
      <c r="L305" s="12">
        <v>116.54</v>
      </c>
      <c r="M305" s="12">
        <v>8</v>
      </c>
      <c r="N305" s="12">
        <f>+MIT_InfraMR[[#This Row],[A.03.1 -  Longitud de Vías de Explotación No Electrificadas Troncales y Ramales (vía principal) (km)]]+MIT_InfraMR[[#This Row],[A.04.1 -  Longitud de Vías de Explotación Electrificadas Troncales y Ramales (vía principal) (km)]]</f>
        <v>326.51</v>
      </c>
      <c r="O305" s="12">
        <f>+MIT_InfraMR[[#This Row],[Total Vías (excluido Auxiliares)]]</f>
        <v>326.51</v>
      </c>
      <c r="P305" s="1">
        <v>40</v>
      </c>
      <c r="Q305" s="1">
        <v>15</v>
      </c>
      <c r="R305" s="1">
        <v>1</v>
      </c>
      <c r="S305" s="1">
        <f t="shared" si="33"/>
        <v>56</v>
      </c>
      <c r="T305" s="1">
        <v>36</v>
      </c>
      <c r="U305" s="1">
        <v>66</v>
      </c>
      <c r="V305" s="1">
        <v>0</v>
      </c>
      <c r="W305" s="1">
        <v>15</v>
      </c>
      <c r="X305" s="1">
        <v>2</v>
      </c>
      <c r="Y305" s="1">
        <f t="shared" si="34"/>
        <v>119</v>
      </c>
      <c r="Z305" s="1">
        <v>52</v>
      </c>
      <c r="AA305" s="1">
        <v>18</v>
      </c>
      <c r="AB305" s="1">
        <f>+MIT_InfraMR[[#This Row],[Total Pasos Vehiculares a Nivel]]</f>
        <v>119</v>
      </c>
      <c r="AC305" s="1">
        <f t="shared" si="35"/>
        <v>189</v>
      </c>
      <c r="AD305" s="1">
        <v>10</v>
      </c>
      <c r="AE305" s="1">
        <v>21</v>
      </c>
      <c r="AF305" s="1">
        <v>107</v>
      </c>
      <c r="AG305" s="1">
        <f t="shared" si="36"/>
        <v>138</v>
      </c>
      <c r="AH305" s="12">
        <v>46</v>
      </c>
      <c r="AI305" s="12">
        <v>0</v>
      </c>
      <c r="AJ305" s="12">
        <v>133</v>
      </c>
      <c r="AK305" s="12">
        <f t="shared" si="37"/>
        <v>179</v>
      </c>
      <c r="AL305" s="1">
        <v>0</v>
      </c>
      <c r="AM305" s="1">
        <v>18</v>
      </c>
      <c r="AN305" s="1">
        <v>0</v>
      </c>
      <c r="AO305" s="1">
        <f t="shared" si="38"/>
        <v>18</v>
      </c>
      <c r="AP305" s="1">
        <v>122</v>
      </c>
      <c r="AQ305" s="1">
        <v>60</v>
      </c>
      <c r="AR305" s="1">
        <v>0</v>
      </c>
      <c r="AS305" s="1">
        <f>+SUM(MIT_InfraMR[[#This Row],[B.02.1 - Parque de Coches Eléctricos Motrices]:[B.02.3 - Parque de Coches Eléctricos Motrices Tipo R]])</f>
        <v>182</v>
      </c>
      <c r="AT305" s="1">
        <v>0</v>
      </c>
      <c r="AU305" s="1">
        <v>2</v>
      </c>
      <c r="AV305" s="1">
        <v>2</v>
      </c>
      <c r="AW305" s="1">
        <f>+SUM(MIT_InfraMR[[#This Row],[B.03.1 - Parque de Coches Motores Motrices Remolcados]:[B.03.3 - Parque de Coches Motores Motrices Cabina]])</f>
        <v>4</v>
      </c>
      <c r="AX305" s="1">
        <v>29</v>
      </c>
      <c r="AY305" s="1">
        <v>4</v>
      </c>
      <c r="AZ305" s="1">
        <v>0</v>
      </c>
      <c r="BA305" s="1">
        <v>14</v>
      </c>
      <c r="BB305" s="1">
        <v>0</v>
      </c>
      <c r="BC305" s="1">
        <f t="shared" si="39"/>
        <v>47</v>
      </c>
      <c r="BD305" s="1">
        <v>0</v>
      </c>
      <c r="BE305" s="1">
        <v>5</v>
      </c>
      <c r="BF305" s="16">
        <v>1676</v>
      </c>
    </row>
    <row r="306" spans="1:58">
      <c r="A306" s="1">
        <v>2018</v>
      </c>
      <c r="B306" s="1" t="s">
        <v>119</v>
      </c>
      <c r="C306" s="12">
        <v>54.8</v>
      </c>
      <c r="D306" s="12">
        <v>77.59</v>
      </c>
      <c r="E306" s="12">
        <v>0</v>
      </c>
      <c r="F306" s="12">
        <v>52.57</v>
      </c>
      <c r="G306" s="12">
        <f t="shared" si="32"/>
        <v>184.95999999999998</v>
      </c>
      <c r="H306" s="12">
        <f>+MIT_InfraMR[[#This Row],[Total Líneas de Explotación ]]</f>
        <v>184.95999999999998</v>
      </c>
      <c r="I306" s="12">
        <v>196.96800000000002</v>
      </c>
      <c r="J306" s="12">
        <v>209.97</v>
      </c>
      <c r="K306" s="12">
        <v>12.2</v>
      </c>
      <c r="L306" s="12">
        <v>116.54</v>
      </c>
      <c r="M306" s="12">
        <v>8</v>
      </c>
      <c r="N306" s="12">
        <f>+MIT_InfraMR[[#This Row],[A.03.1 -  Longitud de Vías de Explotación No Electrificadas Troncales y Ramales (vía principal) (km)]]+MIT_InfraMR[[#This Row],[A.04.1 -  Longitud de Vías de Explotación Electrificadas Troncales y Ramales (vía principal) (km)]]</f>
        <v>326.51</v>
      </c>
      <c r="O306" s="12">
        <f>+MIT_InfraMR[[#This Row],[Total Vías (excluido Auxiliares)]]</f>
        <v>326.51</v>
      </c>
      <c r="P306" s="1">
        <v>40</v>
      </c>
      <c r="Q306" s="1">
        <v>15</v>
      </c>
      <c r="R306" s="1">
        <v>1</v>
      </c>
      <c r="S306" s="1">
        <f t="shared" si="33"/>
        <v>56</v>
      </c>
      <c r="T306" s="1">
        <v>36</v>
      </c>
      <c r="U306" s="1">
        <v>66</v>
      </c>
      <c r="V306" s="1">
        <v>0</v>
      </c>
      <c r="W306" s="1">
        <v>15</v>
      </c>
      <c r="X306" s="1">
        <v>2</v>
      </c>
      <c r="Y306" s="1">
        <f t="shared" si="34"/>
        <v>119</v>
      </c>
      <c r="Z306" s="1">
        <v>52</v>
      </c>
      <c r="AA306" s="1">
        <v>18</v>
      </c>
      <c r="AB306" s="1">
        <f>+MIT_InfraMR[[#This Row],[Total Pasos Vehiculares a Nivel]]</f>
        <v>119</v>
      </c>
      <c r="AC306" s="1">
        <f t="shared" si="35"/>
        <v>189</v>
      </c>
      <c r="AD306" s="1">
        <v>10</v>
      </c>
      <c r="AE306" s="1">
        <v>21</v>
      </c>
      <c r="AF306" s="1">
        <v>107</v>
      </c>
      <c r="AG306" s="1">
        <f t="shared" si="36"/>
        <v>138</v>
      </c>
      <c r="AH306" s="12">
        <v>46</v>
      </c>
      <c r="AI306" s="12">
        <v>0</v>
      </c>
      <c r="AJ306" s="12">
        <v>133</v>
      </c>
      <c r="AK306" s="12">
        <f t="shared" si="37"/>
        <v>179</v>
      </c>
      <c r="AL306" s="1">
        <v>0</v>
      </c>
      <c r="AM306" s="1">
        <v>18</v>
      </c>
      <c r="AN306" s="1">
        <v>0</v>
      </c>
      <c r="AO306" s="1">
        <f t="shared" si="38"/>
        <v>18</v>
      </c>
      <c r="AP306" s="1">
        <v>122</v>
      </c>
      <c r="AQ306" s="1">
        <v>60</v>
      </c>
      <c r="AR306" s="1">
        <v>0</v>
      </c>
      <c r="AS306" s="1">
        <f>+SUM(MIT_InfraMR[[#This Row],[B.02.1 - Parque de Coches Eléctricos Motrices]:[B.02.3 - Parque de Coches Eléctricos Motrices Tipo R]])</f>
        <v>182</v>
      </c>
      <c r="AT306" s="1">
        <v>0</v>
      </c>
      <c r="AU306" s="1">
        <v>2</v>
      </c>
      <c r="AV306" s="1">
        <v>2</v>
      </c>
      <c r="AW306" s="1">
        <f>+SUM(MIT_InfraMR[[#This Row],[B.03.1 - Parque de Coches Motores Motrices Remolcados]:[B.03.3 - Parque de Coches Motores Motrices Cabina]])</f>
        <v>4</v>
      </c>
      <c r="AX306" s="1">
        <v>29</v>
      </c>
      <c r="AY306" s="1">
        <v>4</v>
      </c>
      <c r="AZ306" s="1">
        <v>0</v>
      </c>
      <c r="BA306" s="1">
        <v>14</v>
      </c>
      <c r="BB306" s="1">
        <v>0</v>
      </c>
      <c r="BC306" s="1">
        <f t="shared" si="39"/>
        <v>47</v>
      </c>
      <c r="BD306" s="1">
        <v>0</v>
      </c>
      <c r="BE306" s="1">
        <v>5</v>
      </c>
      <c r="BF306" s="16">
        <v>1676</v>
      </c>
    </row>
    <row r="307" spans="1:58">
      <c r="A307" s="1">
        <v>2018</v>
      </c>
      <c r="B307" s="1" t="s">
        <v>120</v>
      </c>
      <c r="C307" s="12">
        <v>54.8</v>
      </c>
      <c r="D307" s="12">
        <v>77.59</v>
      </c>
      <c r="E307" s="12">
        <v>0</v>
      </c>
      <c r="F307" s="12">
        <v>52.57</v>
      </c>
      <c r="G307" s="12">
        <f t="shared" si="32"/>
        <v>184.95999999999998</v>
      </c>
      <c r="H307" s="12">
        <f>+MIT_InfraMR[[#This Row],[Total Líneas de Explotación ]]</f>
        <v>184.95999999999998</v>
      </c>
      <c r="I307" s="12">
        <v>196.96800000000002</v>
      </c>
      <c r="J307" s="12">
        <v>209.97</v>
      </c>
      <c r="K307" s="12">
        <v>12.2</v>
      </c>
      <c r="L307" s="12">
        <v>116.54</v>
      </c>
      <c r="M307" s="12">
        <v>8</v>
      </c>
      <c r="N307" s="12">
        <f>+MIT_InfraMR[[#This Row],[A.03.1 -  Longitud de Vías de Explotación No Electrificadas Troncales y Ramales (vía principal) (km)]]+MIT_InfraMR[[#This Row],[A.04.1 -  Longitud de Vías de Explotación Electrificadas Troncales y Ramales (vía principal) (km)]]</f>
        <v>326.51</v>
      </c>
      <c r="O307" s="12">
        <f>+MIT_InfraMR[[#This Row],[Total Vías (excluido Auxiliares)]]</f>
        <v>326.51</v>
      </c>
      <c r="P307" s="1">
        <v>40</v>
      </c>
      <c r="Q307" s="1">
        <v>15</v>
      </c>
      <c r="R307" s="1">
        <v>1</v>
      </c>
      <c r="S307" s="1">
        <f t="shared" si="33"/>
        <v>56</v>
      </c>
      <c r="T307" s="1">
        <v>36</v>
      </c>
      <c r="U307" s="1">
        <v>66</v>
      </c>
      <c r="V307" s="1">
        <v>0</v>
      </c>
      <c r="W307" s="1">
        <v>15</v>
      </c>
      <c r="X307" s="1">
        <v>2</v>
      </c>
      <c r="Y307" s="1">
        <f t="shared" si="34"/>
        <v>119</v>
      </c>
      <c r="Z307" s="1">
        <v>52</v>
      </c>
      <c r="AA307" s="1">
        <v>18</v>
      </c>
      <c r="AB307" s="1">
        <f>+MIT_InfraMR[[#This Row],[Total Pasos Vehiculares a Nivel]]</f>
        <v>119</v>
      </c>
      <c r="AC307" s="1">
        <f t="shared" si="35"/>
        <v>189</v>
      </c>
      <c r="AD307" s="1">
        <v>10</v>
      </c>
      <c r="AE307" s="1">
        <v>21</v>
      </c>
      <c r="AF307" s="1">
        <v>107</v>
      </c>
      <c r="AG307" s="1">
        <f t="shared" si="36"/>
        <v>138</v>
      </c>
      <c r="AH307" s="12">
        <v>46</v>
      </c>
      <c r="AI307" s="12">
        <v>0</v>
      </c>
      <c r="AJ307" s="12">
        <v>133</v>
      </c>
      <c r="AK307" s="12">
        <f t="shared" si="37"/>
        <v>179</v>
      </c>
      <c r="AL307" s="1">
        <v>0</v>
      </c>
      <c r="AM307" s="1">
        <v>18</v>
      </c>
      <c r="AN307" s="1">
        <v>0</v>
      </c>
      <c r="AO307" s="1">
        <f t="shared" si="38"/>
        <v>18</v>
      </c>
      <c r="AP307" s="1">
        <v>122</v>
      </c>
      <c r="AQ307" s="1">
        <v>60</v>
      </c>
      <c r="AR307" s="1">
        <v>0</v>
      </c>
      <c r="AS307" s="1">
        <f>+SUM(MIT_InfraMR[[#This Row],[B.02.1 - Parque de Coches Eléctricos Motrices]:[B.02.3 - Parque de Coches Eléctricos Motrices Tipo R]])</f>
        <v>182</v>
      </c>
      <c r="AT307" s="1">
        <v>0</v>
      </c>
      <c r="AU307" s="1">
        <v>2</v>
      </c>
      <c r="AV307" s="1">
        <v>2</v>
      </c>
      <c r="AW307" s="1">
        <f>+SUM(MIT_InfraMR[[#This Row],[B.03.1 - Parque de Coches Motores Motrices Remolcados]:[B.03.3 - Parque de Coches Motores Motrices Cabina]])</f>
        <v>4</v>
      </c>
      <c r="AX307" s="1">
        <v>29</v>
      </c>
      <c r="AY307" s="1">
        <v>4</v>
      </c>
      <c r="AZ307" s="1">
        <v>0</v>
      </c>
      <c r="BA307" s="1">
        <v>14</v>
      </c>
      <c r="BB307" s="1">
        <v>0</v>
      </c>
      <c r="BC307" s="1">
        <f t="shared" si="39"/>
        <v>47</v>
      </c>
      <c r="BD307" s="1">
        <v>0</v>
      </c>
      <c r="BE307" s="1">
        <v>5</v>
      </c>
      <c r="BF307" s="16">
        <v>1676</v>
      </c>
    </row>
    <row r="308" spans="1:58">
      <c r="A308" s="1">
        <v>2018</v>
      </c>
      <c r="B308" s="1" t="s">
        <v>121</v>
      </c>
      <c r="C308" s="12">
        <v>54.8</v>
      </c>
      <c r="D308" s="12">
        <v>77.59</v>
      </c>
      <c r="E308" s="12">
        <v>0</v>
      </c>
      <c r="F308" s="12">
        <v>52.57</v>
      </c>
      <c r="G308" s="12">
        <f t="shared" si="32"/>
        <v>184.95999999999998</v>
      </c>
      <c r="H308" s="12">
        <f>+MIT_InfraMR[[#This Row],[Total Líneas de Explotación ]]</f>
        <v>184.95999999999998</v>
      </c>
      <c r="I308" s="12">
        <v>196.96800000000002</v>
      </c>
      <c r="J308" s="12">
        <v>209.97</v>
      </c>
      <c r="K308" s="12">
        <v>12.2</v>
      </c>
      <c r="L308" s="12">
        <v>116.54</v>
      </c>
      <c r="M308" s="12">
        <v>8</v>
      </c>
      <c r="N308" s="12">
        <f>+MIT_InfraMR[[#This Row],[A.03.1 -  Longitud de Vías de Explotación No Electrificadas Troncales y Ramales (vía principal) (km)]]+MIT_InfraMR[[#This Row],[A.04.1 -  Longitud de Vías de Explotación Electrificadas Troncales y Ramales (vía principal) (km)]]</f>
        <v>326.51</v>
      </c>
      <c r="O308" s="12">
        <f>+MIT_InfraMR[[#This Row],[Total Vías (excluido Auxiliares)]]</f>
        <v>326.51</v>
      </c>
      <c r="P308" s="1">
        <v>40</v>
      </c>
      <c r="Q308" s="1">
        <v>15</v>
      </c>
      <c r="R308" s="1">
        <v>1</v>
      </c>
      <c r="S308" s="1">
        <f t="shared" si="33"/>
        <v>56</v>
      </c>
      <c r="T308" s="1">
        <v>36</v>
      </c>
      <c r="U308" s="1">
        <v>66</v>
      </c>
      <c r="V308" s="1">
        <v>0</v>
      </c>
      <c r="W308" s="1">
        <v>15</v>
      </c>
      <c r="X308" s="1">
        <v>2</v>
      </c>
      <c r="Y308" s="1">
        <f t="shared" si="34"/>
        <v>119</v>
      </c>
      <c r="Z308" s="1">
        <v>52</v>
      </c>
      <c r="AA308" s="1">
        <v>18</v>
      </c>
      <c r="AB308" s="1">
        <f>+MIT_InfraMR[[#This Row],[Total Pasos Vehiculares a Nivel]]</f>
        <v>119</v>
      </c>
      <c r="AC308" s="1">
        <f t="shared" si="35"/>
        <v>189</v>
      </c>
      <c r="AD308" s="1">
        <v>10</v>
      </c>
      <c r="AE308" s="1">
        <v>21</v>
      </c>
      <c r="AF308" s="1">
        <v>107</v>
      </c>
      <c r="AG308" s="1">
        <f t="shared" si="36"/>
        <v>138</v>
      </c>
      <c r="AH308" s="12">
        <v>46</v>
      </c>
      <c r="AI308" s="12">
        <v>0</v>
      </c>
      <c r="AJ308" s="12">
        <v>133</v>
      </c>
      <c r="AK308" s="12">
        <f t="shared" si="37"/>
        <v>179</v>
      </c>
      <c r="AL308" s="1">
        <v>0</v>
      </c>
      <c r="AM308" s="1">
        <v>18</v>
      </c>
      <c r="AN308" s="1">
        <v>0</v>
      </c>
      <c r="AO308" s="1">
        <f t="shared" si="38"/>
        <v>18</v>
      </c>
      <c r="AP308" s="1">
        <v>122</v>
      </c>
      <c r="AQ308" s="1">
        <v>60</v>
      </c>
      <c r="AR308" s="1">
        <v>0</v>
      </c>
      <c r="AS308" s="1">
        <f>+SUM(MIT_InfraMR[[#This Row],[B.02.1 - Parque de Coches Eléctricos Motrices]:[B.02.3 - Parque de Coches Eléctricos Motrices Tipo R]])</f>
        <v>182</v>
      </c>
      <c r="AT308" s="1">
        <v>0</v>
      </c>
      <c r="AU308" s="1">
        <v>2</v>
      </c>
      <c r="AV308" s="1">
        <v>2</v>
      </c>
      <c r="AW308" s="1">
        <f>+SUM(MIT_InfraMR[[#This Row],[B.03.1 - Parque de Coches Motores Motrices Remolcados]:[B.03.3 - Parque de Coches Motores Motrices Cabina]])</f>
        <v>4</v>
      </c>
      <c r="AX308" s="1">
        <v>29</v>
      </c>
      <c r="AY308" s="1">
        <v>4</v>
      </c>
      <c r="AZ308" s="1">
        <v>0</v>
      </c>
      <c r="BA308" s="1">
        <v>14</v>
      </c>
      <c r="BB308" s="1">
        <v>0</v>
      </c>
      <c r="BC308" s="1">
        <f t="shared" si="39"/>
        <v>47</v>
      </c>
      <c r="BD308" s="1">
        <v>0</v>
      </c>
      <c r="BE308" s="1">
        <v>5</v>
      </c>
      <c r="BF308" s="16">
        <v>1676</v>
      </c>
    </row>
    <row r="309" spans="1:58">
      <c r="A309" s="1">
        <v>2018</v>
      </c>
      <c r="B309" s="1" t="s">
        <v>122</v>
      </c>
      <c r="C309" s="12">
        <v>54.8</v>
      </c>
      <c r="D309" s="12">
        <v>77.59</v>
      </c>
      <c r="E309" s="12">
        <v>0</v>
      </c>
      <c r="F309" s="12">
        <v>52.57</v>
      </c>
      <c r="G309" s="12">
        <f t="shared" si="32"/>
        <v>184.95999999999998</v>
      </c>
      <c r="H309" s="12">
        <f>+MIT_InfraMR[[#This Row],[Total Líneas de Explotación ]]</f>
        <v>184.95999999999998</v>
      </c>
      <c r="I309" s="12">
        <v>196.96800000000002</v>
      </c>
      <c r="J309" s="12">
        <v>209.97</v>
      </c>
      <c r="K309" s="12">
        <v>12.2</v>
      </c>
      <c r="L309" s="12">
        <v>116.54</v>
      </c>
      <c r="M309" s="12">
        <v>8</v>
      </c>
      <c r="N309" s="12">
        <f>+MIT_InfraMR[[#This Row],[A.03.1 -  Longitud de Vías de Explotación No Electrificadas Troncales y Ramales (vía principal) (km)]]+MIT_InfraMR[[#This Row],[A.04.1 -  Longitud de Vías de Explotación Electrificadas Troncales y Ramales (vía principal) (km)]]</f>
        <v>326.51</v>
      </c>
      <c r="O309" s="12">
        <f>+MIT_InfraMR[[#This Row],[Total Vías (excluido Auxiliares)]]</f>
        <v>326.51</v>
      </c>
      <c r="P309" s="1">
        <v>40</v>
      </c>
      <c r="Q309" s="1">
        <v>15</v>
      </c>
      <c r="R309" s="1">
        <v>1</v>
      </c>
      <c r="S309" s="1">
        <f t="shared" si="33"/>
        <v>56</v>
      </c>
      <c r="T309" s="1">
        <v>36</v>
      </c>
      <c r="U309" s="1">
        <v>66</v>
      </c>
      <c r="V309" s="1">
        <v>0</v>
      </c>
      <c r="W309" s="1">
        <v>15</v>
      </c>
      <c r="X309" s="1">
        <v>2</v>
      </c>
      <c r="Y309" s="1">
        <f t="shared" si="34"/>
        <v>119</v>
      </c>
      <c r="Z309" s="1">
        <v>52</v>
      </c>
      <c r="AA309" s="1">
        <v>18</v>
      </c>
      <c r="AB309" s="1">
        <f>+MIT_InfraMR[[#This Row],[Total Pasos Vehiculares a Nivel]]</f>
        <v>119</v>
      </c>
      <c r="AC309" s="1">
        <f t="shared" si="35"/>
        <v>189</v>
      </c>
      <c r="AD309" s="1">
        <v>10</v>
      </c>
      <c r="AE309" s="1">
        <v>21</v>
      </c>
      <c r="AF309" s="1">
        <v>107</v>
      </c>
      <c r="AG309" s="1">
        <f t="shared" si="36"/>
        <v>138</v>
      </c>
      <c r="AH309" s="12">
        <v>46</v>
      </c>
      <c r="AI309" s="12">
        <v>0</v>
      </c>
      <c r="AJ309" s="12">
        <v>133</v>
      </c>
      <c r="AK309" s="12">
        <f t="shared" si="37"/>
        <v>179</v>
      </c>
      <c r="AL309" s="1">
        <v>0</v>
      </c>
      <c r="AM309" s="1">
        <v>18</v>
      </c>
      <c r="AN309" s="1">
        <v>0</v>
      </c>
      <c r="AO309" s="1">
        <f t="shared" si="38"/>
        <v>18</v>
      </c>
      <c r="AP309" s="1">
        <v>122</v>
      </c>
      <c r="AQ309" s="1">
        <v>60</v>
      </c>
      <c r="AR309" s="1">
        <v>0</v>
      </c>
      <c r="AS309" s="1">
        <f>+SUM(MIT_InfraMR[[#This Row],[B.02.1 - Parque de Coches Eléctricos Motrices]:[B.02.3 - Parque de Coches Eléctricos Motrices Tipo R]])</f>
        <v>182</v>
      </c>
      <c r="AT309" s="1">
        <v>0</v>
      </c>
      <c r="AU309" s="1">
        <v>2</v>
      </c>
      <c r="AV309" s="1">
        <v>2</v>
      </c>
      <c r="AW309" s="1">
        <f>+SUM(MIT_InfraMR[[#This Row],[B.03.1 - Parque de Coches Motores Motrices Remolcados]:[B.03.3 - Parque de Coches Motores Motrices Cabina]])</f>
        <v>4</v>
      </c>
      <c r="AX309" s="1">
        <v>29</v>
      </c>
      <c r="AY309" s="1">
        <v>4</v>
      </c>
      <c r="AZ309" s="1">
        <v>0</v>
      </c>
      <c r="BA309" s="1">
        <v>14</v>
      </c>
      <c r="BB309" s="1">
        <v>0</v>
      </c>
      <c r="BC309" s="1">
        <f t="shared" si="39"/>
        <v>47</v>
      </c>
      <c r="BD309" s="1">
        <v>0</v>
      </c>
      <c r="BE309" s="1">
        <v>5</v>
      </c>
      <c r="BF309" s="16">
        <v>1676</v>
      </c>
    </row>
    <row r="310" spans="1:58">
      <c r="A310" s="1">
        <v>2018</v>
      </c>
      <c r="B310" s="1" t="s">
        <v>123</v>
      </c>
      <c r="C310" s="12">
        <v>54.8</v>
      </c>
      <c r="D310" s="12">
        <v>77.59</v>
      </c>
      <c r="E310" s="12">
        <v>0</v>
      </c>
      <c r="F310" s="12">
        <v>52.57</v>
      </c>
      <c r="G310" s="12">
        <f t="shared" si="32"/>
        <v>184.95999999999998</v>
      </c>
      <c r="H310" s="12">
        <f>+MIT_InfraMR[[#This Row],[Total Líneas de Explotación ]]</f>
        <v>184.95999999999998</v>
      </c>
      <c r="I310" s="12">
        <v>196.96800000000002</v>
      </c>
      <c r="J310" s="12">
        <v>209.97</v>
      </c>
      <c r="K310" s="12">
        <v>12.2</v>
      </c>
      <c r="L310" s="12">
        <v>116.54</v>
      </c>
      <c r="M310" s="12">
        <v>8</v>
      </c>
      <c r="N310" s="12">
        <f>+MIT_InfraMR[[#This Row],[A.03.1 -  Longitud de Vías de Explotación No Electrificadas Troncales y Ramales (vía principal) (km)]]+MIT_InfraMR[[#This Row],[A.04.1 -  Longitud de Vías de Explotación Electrificadas Troncales y Ramales (vía principal) (km)]]</f>
        <v>326.51</v>
      </c>
      <c r="O310" s="12">
        <f>+MIT_InfraMR[[#This Row],[Total Vías (excluido Auxiliares)]]</f>
        <v>326.51</v>
      </c>
      <c r="P310" s="1">
        <v>40</v>
      </c>
      <c r="Q310" s="1">
        <v>15</v>
      </c>
      <c r="R310" s="1">
        <v>1</v>
      </c>
      <c r="S310" s="1">
        <f t="shared" si="33"/>
        <v>56</v>
      </c>
      <c r="T310" s="1">
        <v>36</v>
      </c>
      <c r="U310" s="1">
        <v>66</v>
      </c>
      <c r="V310" s="1">
        <v>0</v>
      </c>
      <c r="W310" s="1">
        <v>15</v>
      </c>
      <c r="X310" s="1">
        <v>2</v>
      </c>
      <c r="Y310" s="1">
        <f t="shared" si="34"/>
        <v>119</v>
      </c>
      <c r="Z310" s="1">
        <v>52</v>
      </c>
      <c r="AA310" s="1">
        <v>18</v>
      </c>
      <c r="AB310" s="1">
        <f>+MIT_InfraMR[[#This Row],[Total Pasos Vehiculares a Nivel]]</f>
        <v>119</v>
      </c>
      <c r="AC310" s="1">
        <f t="shared" si="35"/>
        <v>189</v>
      </c>
      <c r="AD310" s="1">
        <v>10</v>
      </c>
      <c r="AE310" s="1">
        <v>21</v>
      </c>
      <c r="AF310" s="1">
        <v>107</v>
      </c>
      <c r="AG310" s="1">
        <f t="shared" si="36"/>
        <v>138</v>
      </c>
      <c r="AH310" s="12">
        <v>46</v>
      </c>
      <c r="AI310" s="12">
        <v>0</v>
      </c>
      <c r="AJ310" s="12">
        <v>133</v>
      </c>
      <c r="AK310" s="12">
        <f t="shared" si="37"/>
        <v>179</v>
      </c>
      <c r="AL310" s="1">
        <v>0</v>
      </c>
      <c r="AM310" s="1">
        <v>18</v>
      </c>
      <c r="AN310" s="1">
        <v>0</v>
      </c>
      <c r="AO310" s="1">
        <f t="shared" si="38"/>
        <v>18</v>
      </c>
      <c r="AP310" s="1">
        <v>122</v>
      </c>
      <c r="AQ310" s="1">
        <v>60</v>
      </c>
      <c r="AR310" s="1">
        <v>0</v>
      </c>
      <c r="AS310" s="1">
        <f>+SUM(MIT_InfraMR[[#This Row],[B.02.1 - Parque de Coches Eléctricos Motrices]:[B.02.3 - Parque de Coches Eléctricos Motrices Tipo R]])</f>
        <v>182</v>
      </c>
      <c r="AT310" s="1">
        <v>0</v>
      </c>
      <c r="AU310" s="1">
        <v>2</v>
      </c>
      <c r="AV310" s="1">
        <v>2</v>
      </c>
      <c r="AW310" s="1">
        <f>+SUM(MIT_InfraMR[[#This Row],[B.03.1 - Parque de Coches Motores Motrices Remolcados]:[B.03.3 - Parque de Coches Motores Motrices Cabina]])</f>
        <v>4</v>
      </c>
      <c r="AX310" s="1">
        <v>29</v>
      </c>
      <c r="AY310" s="1">
        <v>4</v>
      </c>
      <c r="AZ310" s="1">
        <v>0</v>
      </c>
      <c r="BA310" s="1">
        <v>14</v>
      </c>
      <c r="BB310" s="1">
        <v>0</v>
      </c>
      <c r="BC310" s="1">
        <f t="shared" si="39"/>
        <v>47</v>
      </c>
      <c r="BD310" s="1">
        <v>0</v>
      </c>
      <c r="BE310" s="1">
        <v>5</v>
      </c>
      <c r="BF310" s="16">
        <v>1676</v>
      </c>
    </row>
    <row r="311" spans="1:58">
      <c r="A311" s="1">
        <v>2018</v>
      </c>
      <c r="B311" s="1" t="s">
        <v>124</v>
      </c>
      <c r="C311" s="12">
        <v>54.8</v>
      </c>
      <c r="D311" s="12">
        <v>77.59</v>
      </c>
      <c r="E311" s="12">
        <v>0</v>
      </c>
      <c r="F311" s="12">
        <v>52.57</v>
      </c>
      <c r="G311" s="12">
        <f t="shared" si="32"/>
        <v>184.95999999999998</v>
      </c>
      <c r="H311" s="12">
        <f>+MIT_InfraMR[[#This Row],[Total Líneas de Explotación ]]</f>
        <v>184.95999999999998</v>
      </c>
      <c r="I311" s="12">
        <v>196.96800000000002</v>
      </c>
      <c r="J311" s="12">
        <v>209.97</v>
      </c>
      <c r="K311" s="12">
        <v>12.2</v>
      </c>
      <c r="L311" s="12">
        <v>116.54</v>
      </c>
      <c r="M311" s="12">
        <v>8</v>
      </c>
      <c r="N311" s="12">
        <f>+MIT_InfraMR[[#This Row],[A.03.1 -  Longitud de Vías de Explotación No Electrificadas Troncales y Ramales (vía principal) (km)]]+MIT_InfraMR[[#This Row],[A.04.1 -  Longitud de Vías de Explotación Electrificadas Troncales y Ramales (vía principal) (km)]]</f>
        <v>326.51</v>
      </c>
      <c r="O311" s="12">
        <f>+MIT_InfraMR[[#This Row],[Total Vías (excluido Auxiliares)]]</f>
        <v>326.51</v>
      </c>
      <c r="P311" s="1">
        <v>40</v>
      </c>
      <c r="Q311" s="1">
        <v>15</v>
      </c>
      <c r="R311" s="1">
        <v>1</v>
      </c>
      <c r="S311" s="1">
        <f t="shared" si="33"/>
        <v>56</v>
      </c>
      <c r="T311" s="1">
        <v>36</v>
      </c>
      <c r="U311" s="1">
        <v>66</v>
      </c>
      <c r="V311" s="1">
        <v>0</v>
      </c>
      <c r="W311" s="1">
        <v>15</v>
      </c>
      <c r="X311" s="1">
        <v>2</v>
      </c>
      <c r="Y311" s="1">
        <f t="shared" si="34"/>
        <v>119</v>
      </c>
      <c r="Z311" s="1">
        <v>52</v>
      </c>
      <c r="AA311" s="1">
        <v>18</v>
      </c>
      <c r="AB311" s="1">
        <f>+MIT_InfraMR[[#This Row],[Total Pasos Vehiculares a Nivel]]</f>
        <v>119</v>
      </c>
      <c r="AC311" s="1">
        <f t="shared" si="35"/>
        <v>189</v>
      </c>
      <c r="AD311" s="1">
        <v>10</v>
      </c>
      <c r="AE311" s="1">
        <v>21</v>
      </c>
      <c r="AF311" s="1">
        <v>107</v>
      </c>
      <c r="AG311" s="1">
        <f t="shared" si="36"/>
        <v>138</v>
      </c>
      <c r="AH311" s="12">
        <v>46</v>
      </c>
      <c r="AI311" s="12">
        <v>0</v>
      </c>
      <c r="AJ311" s="12">
        <v>133</v>
      </c>
      <c r="AK311" s="12">
        <f t="shared" si="37"/>
        <v>179</v>
      </c>
      <c r="AL311" s="1">
        <v>0</v>
      </c>
      <c r="AM311" s="1">
        <v>18</v>
      </c>
      <c r="AN311" s="1">
        <v>0</v>
      </c>
      <c r="AO311" s="1">
        <f t="shared" si="38"/>
        <v>18</v>
      </c>
      <c r="AP311" s="1">
        <v>122</v>
      </c>
      <c r="AQ311" s="1">
        <v>60</v>
      </c>
      <c r="AR311" s="1">
        <v>0</v>
      </c>
      <c r="AS311" s="1">
        <f>+SUM(MIT_InfraMR[[#This Row],[B.02.1 - Parque de Coches Eléctricos Motrices]:[B.02.3 - Parque de Coches Eléctricos Motrices Tipo R]])</f>
        <v>182</v>
      </c>
      <c r="AT311" s="1">
        <v>0</v>
      </c>
      <c r="AU311" s="1">
        <v>2</v>
      </c>
      <c r="AV311" s="1">
        <v>2</v>
      </c>
      <c r="AW311" s="1">
        <f>+SUM(MIT_InfraMR[[#This Row],[B.03.1 - Parque de Coches Motores Motrices Remolcados]:[B.03.3 - Parque de Coches Motores Motrices Cabina]])</f>
        <v>4</v>
      </c>
      <c r="AX311" s="1">
        <v>29</v>
      </c>
      <c r="AY311" s="1">
        <v>4</v>
      </c>
      <c r="AZ311" s="1">
        <v>0</v>
      </c>
      <c r="BA311" s="1">
        <v>14</v>
      </c>
      <c r="BB311" s="1">
        <v>0</v>
      </c>
      <c r="BC311" s="1">
        <f t="shared" si="39"/>
        <v>47</v>
      </c>
      <c r="BD311" s="1">
        <v>0</v>
      </c>
      <c r="BE311" s="1">
        <v>5</v>
      </c>
      <c r="BF311" s="16">
        <v>1676</v>
      </c>
    </row>
    <row r="312" spans="1:58">
      <c r="A312" s="1">
        <v>2018</v>
      </c>
      <c r="B312" s="1" t="s">
        <v>125</v>
      </c>
      <c r="C312" s="12">
        <v>54.8</v>
      </c>
      <c r="D312" s="12">
        <v>77.59</v>
      </c>
      <c r="E312" s="12">
        <v>0</v>
      </c>
      <c r="F312" s="12">
        <v>52.57</v>
      </c>
      <c r="G312" s="12">
        <f t="shared" si="32"/>
        <v>184.95999999999998</v>
      </c>
      <c r="H312" s="12">
        <f>+MIT_InfraMR[[#This Row],[Total Líneas de Explotación ]]</f>
        <v>184.95999999999998</v>
      </c>
      <c r="I312" s="12">
        <v>196.96800000000002</v>
      </c>
      <c r="J312" s="12">
        <v>209.97</v>
      </c>
      <c r="K312" s="12">
        <v>12.2</v>
      </c>
      <c r="L312" s="12">
        <v>116.54</v>
      </c>
      <c r="M312" s="12">
        <v>8</v>
      </c>
      <c r="N312" s="12">
        <f>+MIT_InfraMR[[#This Row],[A.03.1 -  Longitud de Vías de Explotación No Electrificadas Troncales y Ramales (vía principal) (km)]]+MIT_InfraMR[[#This Row],[A.04.1 -  Longitud de Vías de Explotación Electrificadas Troncales y Ramales (vía principal) (km)]]</f>
        <v>326.51</v>
      </c>
      <c r="O312" s="12">
        <f>+MIT_InfraMR[[#This Row],[Total Vías (excluido Auxiliares)]]</f>
        <v>326.51</v>
      </c>
      <c r="P312" s="1">
        <v>40</v>
      </c>
      <c r="Q312" s="1">
        <v>15</v>
      </c>
      <c r="R312" s="1">
        <v>1</v>
      </c>
      <c r="S312" s="1">
        <f t="shared" si="33"/>
        <v>56</v>
      </c>
      <c r="T312" s="1">
        <v>36</v>
      </c>
      <c r="U312" s="1">
        <v>66</v>
      </c>
      <c r="V312" s="1">
        <v>0</v>
      </c>
      <c r="W312" s="1">
        <v>15</v>
      </c>
      <c r="X312" s="1">
        <v>2</v>
      </c>
      <c r="Y312" s="1">
        <f t="shared" si="34"/>
        <v>119</v>
      </c>
      <c r="Z312" s="1">
        <v>52</v>
      </c>
      <c r="AA312" s="1">
        <v>18</v>
      </c>
      <c r="AB312" s="1">
        <f>+MIT_InfraMR[[#This Row],[Total Pasos Vehiculares a Nivel]]</f>
        <v>119</v>
      </c>
      <c r="AC312" s="1">
        <f t="shared" si="35"/>
        <v>189</v>
      </c>
      <c r="AD312" s="1">
        <v>10</v>
      </c>
      <c r="AE312" s="1">
        <v>21</v>
      </c>
      <c r="AF312" s="1">
        <v>107</v>
      </c>
      <c r="AG312" s="1">
        <f t="shared" si="36"/>
        <v>138</v>
      </c>
      <c r="AH312" s="12">
        <v>46</v>
      </c>
      <c r="AI312" s="12">
        <v>0</v>
      </c>
      <c r="AJ312" s="12">
        <v>133</v>
      </c>
      <c r="AK312" s="12">
        <f t="shared" si="37"/>
        <v>179</v>
      </c>
      <c r="AL312" s="1">
        <v>0</v>
      </c>
      <c r="AM312" s="1">
        <v>18</v>
      </c>
      <c r="AN312" s="1">
        <v>0</v>
      </c>
      <c r="AO312" s="1">
        <f t="shared" si="38"/>
        <v>18</v>
      </c>
      <c r="AP312" s="1">
        <v>122</v>
      </c>
      <c r="AQ312" s="1">
        <v>60</v>
      </c>
      <c r="AR312" s="1">
        <v>0</v>
      </c>
      <c r="AS312" s="1">
        <f>+SUM(MIT_InfraMR[[#This Row],[B.02.1 - Parque de Coches Eléctricos Motrices]:[B.02.3 - Parque de Coches Eléctricos Motrices Tipo R]])</f>
        <v>182</v>
      </c>
      <c r="AT312" s="1">
        <v>0</v>
      </c>
      <c r="AU312" s="1">
        <v>2</v>
      </c>
      <c r="AV312" s="1">
        <v>2</v>
      </c>
      <c r="AW312" s="1">
        <f>+SUM(MIT_InfraMR[[#This Row],[B.03.1 - Parque de Coches Motores Motrices Remolcados]:[B.03.3 - Parque de Coches Motores Motrices Cabina]])</f>
        <v>4</v>
      </c>
      <c r="AX312" s="1">
        <v>29</v>
      </c>
      <c r="AY312" s="1">
        <v>4</v>
      </c>
      <c r="AZ312" s="1">
        <v>0</v>
      </c>
      <c r="BA312" s="1">
        <v>14</v>
      </c>
      <c r="BB312" s="1">
        <v>0</v>
      </c>
      <c r="BC312" s="1">
        <f t="shared" si="39"/>
        <v>47</v>
      </c>
      <c r="BD312" s="1">
        <v>0</v>
      </c>
      <c r="BE312" s="1">
        <v>5</v>
      </c>
      <c r="BF312" s="16">
        <v>1676</v>
      </c>
    </row>
    <row r="313" spans="1:58">
      <c r="A313" s="1">
        <v>2018</v>
      </c>
      <c r="B313" s="1" t="s">
        <v>126</v>
      </c>
      <c r="C313" s="12">
        <v>54.8</v>
      </c>
      <c r="D313" s="12">
        <v>77.59</v>
      </c>
      <c r="E313" s="12">
        <v>0</v>
      </c>
      <c r="F313" s="12">
        <v>52.57</v>
      </c>
      <c r="G313" s="12">
        <f t="shared" si="32"/>
        <v>184.95999999999998</v>
      </c>
      <c r="H313" s="12">
        <f>+MIT_InfraMR[[#This Row],[Total Líneas de Explotación ]]</f>
        <v>184.95999999999998</v>
      </c>
      <c r="I313" s="12">
        <v>196.96800000000002</v>
      </c>
      <c r="J313" s="12">
        <v>209.97</v>
      </c>
      <c r="K313" s="12">
        <v>12.2</v>
      </c>
      <c r="L313" s="12">
        <v>116.54</v>
      </c>
      <c r="M313" s="12">
        <v>8</v>
      </c>
      <c r="N313" s="12">
        <f>+MIT_InfraMR[[#This Row],[A.03.1 -  Longitud de Vías de Explotación No Electrificadas Troncales y Ramales (vía principal) (km)]]+MIT_InfraMR[[#This Row],[A.04.1 -  Longitud de Vías de Explotación Electrificadas Troncales y Ramales (vía principal) (km)]]</f>
        <v>326.51</v>
      </c>
      <c r="O313" s="12">
        <f>+MIT_InfraMR[[#This Row],[Total Vías (excluido Auxiliares)]]</f>
        <v>326.51</v>
      </c>
      <c r="P313" s="1">
        <v>40</v>
      </c>
      <c r="Q313" s="1">
        <v>15</v>
      </c>
      <c r="R313" s="1">
        <v>1</v>
      </c>
      <c r="S313" s="1">
        <f t="shared" si="33"/>
        <v>56</v>
      </c>
      <c r="T313" s="1">
        <v>36</v>
      </c>
      <c r="U313" s="1">
        <v>66</v>
      </c>
      <c r="V313" s="1">
        <v>0</v>
      </c>
      <c r="W313" s="1">
        <v>15</v>
      </c>
      <c r="X313" s="1">
        <v>2</v>
      </c>
      <c r="Y313" s="1">
        <f t="shared" si="34"/>
        <v>119</v>
      </c>
      <c r="Z313" s="1">
        <v>52</v>
      </c>
      <c r="AA313" s="1">
        <v>18</v>
      </c>
      <c r="AB313" s="1">
        <f>+MIT_InfraMR[[#This Row],[Total Pasos Vehiculares a Nivel]]</f>
        <v>119</v>
      </c>
      <c r="AC313" s="1">
        <f t="shared" si="35"/>
        <v>189</v>
      </c>
      <c r="AD313" s="1">
        <v>10</v>
      </c>
      <c r="AE313" s="1">
        <v>21</v>
      </c>
      <c r="AF313" s="1">
        <v>107</v>
      </c>
      <c r="AG313" s="1">
        <f t="shared" si="36"/>
        <v>138</v>
      </c>
      <c r="AH313" s="12">
        <v>46</v>
      </c>
      <c r="AI313" s="12">
        <v>0</v>
      </c>
      <c r="AJ313" s="12">
        <v>133</v>
      </c>
      <c r="AK313" s="12">
        <f t="shared" si="37"/>
        <v>179</v>
      </c>
      <c r="AL313" s="1">
        <v>0</v>
      </c>
      <c r="AM313" s="1">
        <v>18</v>
      </c>
      <c r="AN313" s="1">
        <v>0</v>
      </c>
      <c r="AO313" s="1">
        <f t="shared" si="38"/>
        <v>18</v>
      </c>
      <c r="AP313" s="1">
        <v>122</v>
      </c>
      <c r="AQ313" s="1">
        <v>60</v>
      </c>
      <c r="AR313" s="1">
        <v>0</v>
      </c>
      <c r="AS313" s="1">
        <f>+SUM(MIT_InfraMR[[#This Row],[B.02.1 - Parque de Coches Eléctricos Motrices]:[B.02.3 - Parque de Coches Eléctricos Motrices Tipo R]])</f>
        <v>182</v>
      </c>
      <c r="AT313" s="1">
        <v>0</v>
      </c>
      <c r="AU313" s="1">
        <v>2</v>
      </c>
      <c r="AV313" s="1">
        <v>2</v>
      </c>
      <c r="AW313" s="1">
        <f>+SUM(MIT_InfraMR[[#This Row],[B.03.1 - Parque de Coches Motores Motrices Remolcados]:[B.03.3 - Parque de Coches Motores Motrices Cabina]])</f>
        <v>4</v>
      </c>
      <c r="AX313" s="1">
        <v>29</v>
      </c>
      <c r="AY313" s="1">
        <v>4</v>
      </c>
      <c r="AZ313" s="1">
        <v>0</v>
      </c>
      <c r="BA313" s="1">
        <v>14</v>
      </c>
      <c r="BB313" s="1">
        <v>0</v>
      </c>
      <c r="BC313" s="1">
        <f t="shared" si="39"/>
        <v>47</v>
      </c>
      <c r="BD313" s="1">
        <v>0</v>
      </c>
      <c r="BE313" s="1">
        <v>5</v>
      </c>
      <c r="BF313" s="16">
        <v>1676</v>
      </c>
    </row>
    <row r="314" spans="1:58">
      <c r="A314" s="1">
        <v>2019</v>
      </c>
      <c r="B314" s="1" t="s">
        <v>115</v>
      </c>
      <c r="C314" s="12">
        <v>54.8</v>
      </c>
      <c r="D314" s="12">
        <v>77.59</v>
      </c>
      <c r="E314" s="12">
        <v>0</v>
      </c>
      <c r="F314" s="12">
        <v>52.57</v>
      </c>
      <c r="G314" s="12">
        <f t="shared" si="32"/>
        <v>184.95999999999998</v>
      </c>
      <c r="H314" s="12">
        <f>+MIT_InfraMR[[#This Row],[Total Líneas de Explotación ]]</f>
        <v>184.95999999999998</v>
      </c>
      <c r="I314" s="12">
        <v>196.96800000000002</v>
      </c>
      <c r="J314" s="12">
        <v>209.97</v>
      </c>
      <c r="K314" s="12">
        <v>12.2</v>
      </c>
      <c r="L314" s="12">
        <v>116.54</v>
      </c>
      <c r="M314" s="12">
        <v>8</v>
      </c>
      <c r="N314" s="12">
        <f>+MIT_InfraMR[[#This Row],[A.03.1 -  Longitud de Vías de Explotación No Electrificadas Troncales y Ramales (vía principal) (km)]]+MIT_InfraMR[[#This Row],[A.04.1 -  Longitud de Vías de Explotación Electrificadas Troncales y Ramales (vía principal) (km)]]</f>
        <v>326.51</v>
      </c>
      <c r="O314" s="12">
        <f>+MIT_InfraMR[[#This Row],[Total Vías (excluido Auxiliares)]]</f>
        <v>326.51</v>
      </c>
      <c r="P314" s="1">
        <v>40</v>
      </c>
      <c r="Q314" s="1">
        <v>15</v>
      </c>
      <c r="R314" s="1">
        <v>1</v>
      </c>
      <c r="S314" s="1">
        <f t="shared" si="33"/>
        <v>56</v>
      </c>
      <c r="T314" s="1">
        <v>36</v>
      </c>
      <c r="U314" s="1">
        <v>66</v>
      </c>
      <c r="V314" s="1">
        <v>0</v>
      </c>
      <c r="W314" s="1">
        <v>15</v>
      </c>
      <c r="X314" s="1">
        <v>2</v>
      </c>
      <c r="Y314" s="1">
        <f t="shared" si="34"/>
        <v>119</v>
      </c>
      <c r="Z314" s="1">
        <v>52</v>
      </c>
      <c r="AA314" s="1">
        <v>18</v>
      </c>
      <c r="AB314" s="1">
        <f>+MIT_InfraMR[[#This Row],[Total Pasos Vehiculares a Nivel]]</f>
        <v>119</v>
      </c>
      <c r="AC314" s="1">
        <f t="shared" si="35"/>
        <v>189</v>
      </c>
      <c r="AD314" s="1">
        <v>10</v>
      </c>
      <c r="AE314" s="1">
        <v>21</v>
      </c>
      <c r="AF314" s="1">
        <v>107</v>
      </c>
      <c r="AG314" s="1">
        <f t="shared" si="36"/>
        <v>138</v>
      </c>
      <c r="AH314" s="12">
        <v>46</v>
      </c>
      <c r="AI314" s="12">
        <v>0</v>
      </c>
      <c r="AJ314" s="12">
        <v>133</v>
      </c>
      <c r="AK314" s="12">
        <f t="shared" si="37"/>
        <v>179</v>
      </c>
      <c r="AL314" s="1">
        <v>0</v>
      </c>
      <c r="AM314" s="1">
        <v>18</v>
      </c>
      <c r="AN314" s="1">
        <v>0</v>
      </c>
      <c r="AO314" s="1">
        <f t="shared" si="38"/>
        <v>18</v>
      </c>
      <c r="AP314" s="1">
        <v>122</v>
      </c>
      <c r="AQ314" s="1">
        <v>60</v>
      </c>
      <c r="AR314" s="1">
        <v>0</v>
      </c>
      <c r="AS314" s="1">
        <f>+SUM(MIT_InfraMR[[#This Row],[B.02.1 - Parque de Coches Eléctricos Motrices]:[B.02.3 - Parque de Coches Eléctricos Motrices Tipo R]])</f>
        <v>182</v>
      </c>
      <c r="AT314" s="1">
        <v>0</v>
      </c>
      <c r="AU314" s="1">
        <v>2</v>
      </c>
      <c r="AV314" s="1">
        <v>2</v>
      </c>
      <c r="AW314" s="1">
        <f>+SUM(MIT_InfraMR[[#This Row],[B.03.1 - Parque de Coches Motores Motrices Remolcados]:[B.03.3 - Parque de Coches Motores Motrices Cabina]])</f>
        <v>4</v>
      </c>
      <c r="AX314" s="1">
        <v>29</v>
      </c>
      <c r="AY314" s="1">
        <v>4</v>
      </c>
      <c r="AZ314" s="1">
        <v>0</v>
      </c>
      <c r="BA314" s="1">
        <v>14</v>
      </c>
      <c r="BB314" s="1">
        <v>0</v>
      </c>
      <c r="BC314" s="1">
        <f t="shared" si="39"/>
        <v>47</v>
      </c>
      <c r="BD314" s="1">
        <v>0</v>
      </c>
      <c r="BE314" s="1">
        <v>5</v>
      </c>
      <c r="BF314" s="16">
        <v>1676</v>
      </c>
    </row>
    <row r="315" spans="1:58">
      <c r="A315" s="1">
        <v>2019</v>
      </c>
      <c r="B315" s="1" t="s">
        <v>116</v>
      </c>
      <c r="C315" s="12">
        <v>54.8</v>
      </c>
      <c r="D315" s="12">
        <v>77.59</v>
      </c>
      <c r="E315" s="12">
        <v>0</v>
      </c>
      <c r="F315" s="12">
        <v>52.57</v>
      </c>
      <c r="G315" s="12">
        <f t="shared" si="32"/>
        <v>184.95999999999998</v>
      </c>
      <c r="H315" s="12">
        <f>+MIT_InfraMR[[#This Row],[Total Líneas de Explotación ]]</f>
        <v>184.95999999999998</v>
      </c>
      <c r="I315" s="12">
        <v>187.36644000000001</v>
      </c>
      <c r="J315" s="12">
        <v>209.97</v>
      </c>
      <c r="K315" s="12">
        <v>12.2</v>
      </c>
      <c r="L315" s="12">
        <v>116.54</v>
      </c>
      <c r="M315" s="12">
        <v>8</v>
      </c>
      <c r="N315" s="12">
        <f>+MIT_InfraMR[[#This Row],[A.03.1 -  Longitud de Vías de Explotación No Electrificadas Troncales y Ramales (vía principal) (km)]]+MIT_InfraMR[[#This Row],[A.04.1 -  Longitud de Vías de Explotación Electrificadas Troncales y Ramales (vía principal) (km)]]</f>
        <v>326.51</v>
      </c>
      <c r="O315" s="12">
        <f>+MIT_InfraMR[[#This Row],[Total Vías (excluido Auxiliares)]]</f>
        <v>326.51</v>
      </c>
      <c r="P315" s="1">
        <v>40</v>
      </c>
      <c r="Q315" s="1">
        <v>15</v>
      </c>
      <c r="R315" s="1">
        <v>1</v>
      </c>
      <c r="S315" s="1">
        <f t="shared" si="33"/>
        <v>56</v>
      </c>
      <c r="T315" s="1">
        <v>36</v>
      </c>
      <c r="U315" s="1">
        <v>66</v>
      </c>
      <c r="V315" s="1">
        <v>0</v>
      </c>
      <c r="W315" s="1">
        <v>15</v>
      </c>
      <c r="X315" s="1">
        <v>2</v>
      </c>
      <c r="Y315" s="1">
        <f t="shared" si="34"/>
        <v>119</v>
      </c>
      <c r="Z315" s="1">
        <v>52</v>
      </c>
      <c r="AA315" s="1">
        <v>18</v>
      </c>
      <c r="AB315" s="1">
        <f>+MIT_InfraMR[[#This Row],[Total Pasos Vehiculares a Nivel]]</f>
        <v>119</v>
      </c>
      <c r="AC315" s="1">
        <f t="shared" si="35"/>
        <v>189</v>
      </c>
      <c r="AD315" s="1">
        <v>10</v>
      </c>
      <c r="AE315" s="1">
        <v>21</v>
      </c>
      <c r="AF315" s="1">
        <v>107</v>
      </c>
      <c r="AG315" s="1">
        <f t="shared" si="36"/>
        <v>138</v>
      </c>
      <c r="AH315" s="12">
        <v>46</v>
      </c>
      <c r="AI315" s="12">
        <v>0</v>
      </c>
      <c r="AJ315" s="12">
        <v>133</v>
      </c>
      <c r="AK315" s="12">
        <f t="shared" si="37"/>
        <v>179</v>
      </c>
      <c r="AL315" s="1">
        <v>0</v>
      </c>
      <c r="AM315" s="1">
        <v>18</v>
      </c>
      <c r="AN315" s="1">
        <v>0</v>
      </c>
      <c r="AO315" s="1">
        <f t="shared" si="38"/>
        <v>18</v>
      </c>
      <c r="AP315" s="1">
        <v>122</v>
      </c>
      <c r="AQ315" s="1">
        <v>60</v>
      </c>
      <c r="AR315" s="1">
        <v>0</v>
      </c>
      <c r="AS315" s="1">
        <f>+SUM(MIT_InfraMR[[#This Row],[B.02.1 - Parque de Coches Eléctricos Motrices]:[B.02.3 - Parque de Coches Eléctricos Motrices Tipo R]])</f>
        <v>182</v>
      </c>
      <c r="AT315" s="1">
        <v>0</v>
      </c>
      <c r="AU315" s="1">
        <v>2</v>
      </c>
      <c r="AV315" s="1">
        <v>2</v>
      </c>
      <c r="AW315" s="1">
        <f>+SUM(MIT_InfraMR[[#This Row],[B.03.1 - Parque de Coches Motores Motrices Remolcados]:[B.03.3 - Parque de Coches Motores Motrices Cabina]])</f>
        <v>4</v>
      </c>
      <c r="AX315" s="1">
        <v>29</v>
      </c>
      <c r="AY315" s="1">
        <v>4</v>
      </c>
      <c r="AZ315" s="1">
        <v>0</v>
      </c>
      <c r="BA315" s="1">
        <v>14</v>
      </c>
      <c r="BB315" s="1">
        <v>0</v>
      </c>
      <c r="BC315" s="1">
        <f t="shared" si="39"/>
        <v>47</v>
      </c>
      <c r="BD315" s="1">
        <v>0</v>
      </c>
      <c r="BE315" s="1">
        <v>5</v>
      </c>
      <c r="BF315" s="16">
        <v>1676</v>
      </c>
    </row>
    <row r="316" spans="1:58">
      <c r="A316" s="1">
        <v>2019</v>
      </c>
      <c r="B316" s="1" t="s">
        <v>117</v>
      </c>
      <c r="C316" s="12">
        <v>54.8</v>
      </c>
      <c r="D316" s="12">
        <v>77.59</v>
      </c>
      <c r="E316" s="12">
        <v>0</v>
      </c>
      <c r="F316" s="12">
        <v>52.57</v>
      </c>
      <c r="G316" s="12">
        <f t="shared" si="32"/>
        <v>184.95999999999998</v>
      </c>
      <c r="H316" s="12">
        <f>+MIT_InfraMR[[#This Row],[Total Líneas de Explotación ]]</f>
        <v>184.95999999999998</v>
      </c>
      <c r="I316" s="12">
        <v>187.36644000000001</v>
      </c>
      <c r="J316" s="12">
        <v>209.97</v>
      </c>
      <c r="K316" s="12">
        <v>12.2</v>
      </c>
      <c r="L316" s="12">
        <v>116.54</v>
      </c>
      <c r="M316" s="12">
        <v>8</v>
      </c>
      <c r="N316" s="12">
        <f>+MIT_InfraMR[[#This Row],[A.03.1 -  Longitud de Vías de Explotación No Electrificadas Troncales y Ramales (vía principal) (km)]]+MIT_InfraMR[[#This Row],[A.04.1 -  Longitud de Vías de Explotación Electrificadas Troncales y Ramales (vía principal) (km)]]</f>
        <v>326.51</v>
      </c>
      <c r="O316" s="12">
        <f>+MIT_InfraMR[[#This Row],[Total Vías (excluido Auxiliares)]]</f>
        <v>326.51</v>
      </c>
      <c r="P316" s="1">
        <v>40</v>
      </c>
      <c r="Q316" s="1">
        <v>15</v>
      </c>
      <c r="R316" s="1">
        <v>1</v>
      </c>
      <c r="S316" s="1">
        <f t="shared" si="33"/>
        <v>56</v>
      </c>
      <c r="T316" s="1">
        <v>36</v>
      </c>
      <c r="U316" s="1">
        <v>66</v>
      </c>
      <c r="V316" s="1">
        <v>0</v>
      </c>
      <c r="W316" s="1">
        <v>15</v>
      </c>
      <c r="X316" s="1">
        <v>2</v>
      </c>
      <c r="Y316" s="1">
        <f t="shared" si="34"/>
        <v>119</v>
      </c>
      <c r="Z316" s="1">
        <v>52</v>
      </c>
      <c r="AA316" s="1">
        <v>18</v>
      </c>
      <c r="AB316" s="1">
        <f>+MIT_InfraMR[[#This Row],[Total Pasos Vehiculares a Nivel]]</f>
        <v>119</v>
      </c>
      <c r="AC316" s="1">
        <f t="shared" si="35"/>
        <v>189</v>
      </c>
      <c r="AD316" s="1">
        <v>10</v>
      </c>
      <c r="AE316" s="1">
        <v>21</v>
      </c>
      <c r="AF316" s="1">
        <v>107</v>
      </c>
      <c r="AG316" s="1">
        <f t="shared" si="36"/>
        <v>138</v>
      </c>
      <c r="AH316" s="12">
        <v>46</v>
      </c>
      <c r="AI316" s="12">
        <v>0</v>
      </c>
      <c r="AJ316" s="12">
        <v>133</v>
      </c>
      <c r="AK316" s="12">
        <f t="shared" si="37"/>
        <v>179</v>
      </c>
      <c r="AL316" s="1">
        <v>0</v>
      </c>
      <c r="AM316" s="1">
        <v>18</v>
      </c>
      <c r="AN316" s="1">
        <v>0</v>
      </c>
      <c r="AO316" s="1">
        <f t="shared" si="38"/>
        <v>18</v>
      </c>
      <c r="AP316" s="1">
        <v>122</v>
      </c>
      <c r="AQ316" s="1">
        <v>60</v>
      </c>
      <c r="AR316" s="1">
        <v>0</v>
      </c>
      <c r="AS316" s="1">
        <f>+SUM(MIT_InfraMR[[#This Row],[B.02.1 - Parque de Coches Eléctricos Motrices]:[B.02.3 - Parque de Coches Eléctricos Motrices Tipo R]])</f>
        <v>182</v>
      </c>
      <c r="AT316" s="1">
        <v>0</v>
      </c>
      <c r="AU316" s="1">
        <v>2</v>
      </c>
      <c r="AV316" s="1">
        <v>2</v>
      </c>
      <c r="AW316" s="1">
        <f>+SUM(MIT_InfraMR[[#This Row],[B.03.1 - Parque de Coches Motores Motrices Remolcados]:[B.03.3 - Parque de Coches Motores Motrices Cabina]])</f>
        <v>4</v>
      </c>
      <c r="AX316" s="1">
        <v>29</v>
      </c>
      <c r="AY316" s="1">
        <v>4</v>
      </c>
      <c r="AZ316" s="1">
        <v>0</v>
      </c>
      <c r="BA316" s="1">
        <v>14</v>
      </c>
      <c r="BB316" s="1">
        <v>0</v>
      </c>
      <c r="BC316" s="1">
        <f t="shared" si="39"/>
        <v>47</v>
      </c>
      <c r="BD316" s="1">
        <v>0</v>
      </c>
      <c r="BE316" s="1">
        <v>5</v>
      </c>
      <c r="BF316" s="16">
        <v>1676</v>
      </c>
    </row>
    <row r="317" spans="1:58">
      <c r="A317" s="1">
        <v>2019</v>
      </c>
      <c r="B317" s="1" t="s">
        <v>118</v>
      </c>
      <c r="C317" s="12">
        <v>54.8</v>
      </c>
      <c r="D317" s="12">
        <v>77.59</v>
      </c>
      <c r="E317" s="12">
        <v>0</v>
      </c>
      <c r="F317" s="12">
        <v>52.57</v>
      </c>
      <c r="G317" s="12">
        <f t="shared" si="32"/>
        <v>184.95999999999998</v>
      </c>
      <c r="H317" s="12">
        <f>+MIT_InfraMR[[#This Row],[Total Líneas de Explotación ]]</f>
        <v>184.95999999999998</v>
      </c>
      <c r="I317" s="12">
        <v>187.36644000000001</v>
      </c>
      <c r="J317" s="12">
        <v>209.97</v>
      </c>
      <c r="K317" s="12">
        <v>12.2</v>
      </c>
      <c r="L317" s="12">
        <v>116.54</v>
      </c>
      <c r="M317" s="12">
        <v>8</v>
      </c>
      <c r="N317" s="12">
        <f>+MIT_InfraMR[[#This Row],[A.03.1 -  Longitud de Vías de Explotación No Electrificadas Troncales y Ramales (vía principal) (km)]]+MIT_InfraMR[[#This Row],[A.04.1 -  Longitud de Vías de Explotación Electrificadas Troncales y Ramales (vía principal) (km)]]</f>
        <v>326.51</v>
      </c>
      <c r="O317" s="12">
        <f>+MIT_InfraMR[[#This Row],[Total Vías (excluido Auxiliares)]]</f>
        <v>326.51</v>
      </c>
      <c r="P317" s="1">
        <v>40</v>
      </c>
      <c r="Q317" s="1">
        <v>15</v>
      </c>
      <c r="R317" s="1">
        <v>1</v>
      </c>
      <c r="S317" s="1">
        <f t="shared" si="33"/>
        <v>56</v>
      </c>
      <c r="T317" s="1">
        <v>36</v>
      </c>
      <c r="U317" s="1">
        <v>66</v>
      </c>
      <c r="V317" s="1">
        <v>0</v>
      </c>
      <c r="W317" s="1">
        <v>15</v>
      </c>
      <c r="X317" s="1">
        <v>2</v>
      </c>
      <c r="Y317" s="1">
        <f t="shared" si="34"/>
        <v>119</v>
      </c>
      <c r="Z317" s="1">
        <v>52</v>
      </c>
      <c r="AA317" s="1">
        <v>18</v>
      </c>
      <c r="AB317" s="1">
        <f>+MIT_InfraMR[[#This Row],[Total Pasos Vehiculares a Nivel]]</f>
        <v>119</v>
      </c>
      <c r="AC317" s="1">
        <f t="shared" si="35"/>
        <v>189</v>
      </c>
      <c r="AD317" s="1">
        <v>10</v>
      </c>
      <c r="AE317" s="1">
        <v>21</v>
      </c>
      <c r="AF317" s="1">
        <v>107</v>
      </c>
      <c r="AG317" s="1">
        <f t="shared" si="36"/>
        <v>138</v>
      </c>
      <c r="AH317" s="12">
        <v>46</v>
      </c>
      <c r="AI317" s="12">
        <v>0</v>
      </c>
      <c r="AJ317" s="12">
        <v>133</v>
      </c>
      <c r="AK317" s="12">
        <f t="shared" si="37"/>
        <v>179</v>
      </c>
      <c r="AL317" s="1">
        <v>0</v>
      </c>
      <c r="AM317" s="1">
        <v>18</v>
      </c>
      <c r="AN317" s="1">
        <v>0</v>
      </c>
      <c r="AO317" s="1">
        <f t="shared" si="38"/>
        <v>18</v>
      </c>
      <c r="AP317" s="1">
        <v>122</v>
      </c>
      <c r="AQ317" s="1">
        <v>60</v>
      </c>
      <c r="AR317" s="1">
        <v>0</v>
      </c>
      <c r="AS317" s="1">
        <f>+SUM(MIT_InfraMR[[#This Row],[B.02.1 - Parque de Coches Eléctricos Motrices]:[B.02.3 - Parque de Coches Eléctricos Motrices Tipo R]])</f>
        <v>182</v>
      </c>
      <c r="AT317" s="1">
        <v>0</v>
      </c>
      <c r="AU317" s="1">
        <v>2</v>
      </c>
      <c r="AV317" s="1">
        <v>2</v>
      </c>
      <c r="AW317" s="1">
        <f>+SUM(MIT_InfraMR[[#This Row],[B.03.1 - Parque de Coches Motores Motrices Remolcados]:[B.03.3 - Parque de Coches Motores Motrices Cabina]])</f>
        <v>4</v>
      </c>
      <c r="AX317" s="1">
        <v>29</v>
      </c>
      <c r="AY317" s="1">
        <v>4</v>
      </c>
      <c r="AZ317" s="1">
        <v>0</v>
      </c>
      <c r="BA317" s="1">
        <v>14</v>
      </c>
      <c r="BB317" s="1">
        <v>0</v>
      </c>
      <c r="BC317" s="1">
        <f t="shared" si="39"/>
        <v>47</v>
      </c>
      <c r="BD317" s="1">
        <v>0</v>
      </c>
      <c r="BE317" s="1">
        <v>5</v>
      </c>
      <c r="BF317" s="16">
        <v>1676</v>
      </c>
    </row>
    <row r="318" spans="1:58">
      <c r="A318" s="1">
        <v>2019</v>
      </c>
      <c r="B318" s="1" t="s">
        <v>119</v>
      </c>
      <c r="C318" s="12">
        <v>54.8</v>
      </c>
      <c r="D318" s="12">
        <v>77.59</v>
      </c>
      <c r="E318" s="12">
        <v>0</v>
      </c>
      <c r="F318" s="12">
        <v>52.57</v>
      </c>
      <c r="G318" s="12">
        <f t="shared" si="32"/>
        <v>184.95999999999998</v>
      </c>
      <c r="H318" s="12">
        <f>+MIT_InfraMR[[#This Row],[Total Líneas de Explotación ]]</f>
        <v>184.95999999999998</v>
      </c>
      <c r="I318" s="12">
        <v>196.96800000000002</v>
      </c>
      <c r="J318" s="12">
        <v>209.97</v>
      </c>
      <c r="K318" s="12">
        <v>12.2</v>
      </c>
      <c r="L318" s="12">
        <v>116.54</v>
      </c>
      <c r="M318" s="12">
        <v>8</v>
      </c>
      <c r="N318" s="12">
        <f>+MIT_InfraMR[[#This Row],[A.03.1 -  Longitud de Vías de Explotación No Electrificadas Troncales y Ramales (vía principal) (km)]]+MIT_InfraMR[[#This Row],[A.04.1 -  Longitud de Vías de Explotación Electrificadas Troncales y Ramales (vía principal) (km)]]</f>
        <v>326.51</v>
      </c>
      <c r="O318" s="12">
        <f>+MIT_InfraMR[[#This Row],[Total Vías (excluido Auxiliares)]]</f>
        <v>326.51</v>
      </c>
      <c r="P318" s="1">
        <v>40</v>
      </c>
      <c r="Q318" s="1">
        <v>15</v>
      </c>
      <c r="R318" s="1">
        <v>1</v>
      </c>
      <c r="S318" s="1">
        <f t="shared" si="33"/>
        <v>56</v>
      </c>
      <c r="T318" s="1">
        <v>36</v>
      </c>
      <c r="U318" s="1">
        <v>66</v>
      </c>
      <c r="V318" s="1">
        <v>0</v>
      </c>
      <c r="W318" s="1">
        <v>15</v>
      </c>
      <c r="X318" s="1">
        <v>2</v>
      </c>
      <c r="Y318" s="1">
        <f t="shared" si="34"/>
        <v>119</v>
      </c>
      <c r="Z318" s="1">
        <v>52</v>
      </c>
      <c r="AA318" s="1">
        <v>18</v>
      </c>
      <c r="AB318" s="1">
        <f>+MIT_InfraMR[[#This Row],[Total Pasos Vehiculares a Nivel]]</f>
        <v>119</v>
      </c>
      <c r="AC318" s="1">
        <f t="shared" si="35"/>
        <v>189</v>
      </c>
      <c r="AD318" s="1">
        <v>10</v>
      </c>
      <c r="AE318" s="1">
        <v>21</v>
      </c>
      <c r="AF318" s="1">
        <v>107</v>
      </c>
      <c r="AG318" s="1">
        <f t="shared" si="36"/>
        <v>138</v>
      </c>
      <c r="AH318" s="12">
        <v>46</v>
      </c>
      <c r="AI318" s="12">
        <v>0</v>
      </c>
      <c r="AJ318" s="12">
        <v>133</v>
      </c>
      <c r="AK318" s="12">
        <f t="shared" si="37"/>
        <v>179</v>
      </c>
      <c r="AL318" s="1">
        <v>0</v>
      </c>
      <c r="AM318" s="1">
        <v>18</v>
      </c>
      <c r="AN318" s="1">
        <v>0</v>
      </c>
      <c r="AO318" s="1">
        <f t="shared" si="38"/>
        <v>18</v>
      </c>
      <c r="AP318" s="1">
        <v>122</v>
      </c>
      <c r="AQ318" s="1">
        <v>60</v>
      </c>
      <c r="AR318" s="1">
        <v>0</v>
      </c>
      <c r="AS318" s="1">
        <f>+SUM(MIT_InfraMR[[#This Row],[B.02.1 - Parque de Coches Eléctricos Motrices]:[B.02.3 - Parque de Coches Eléctricos Motrices Tipo R]])</f>
        <v>182</v>
      </c>
      <c r="AT318" s="1">
        <v>0</v>
      </c>
      <c r="AU318" s="1">
        <v>2</v>
      </c>
      <c r="AV318" s="1">
        <v>2</v>
      </c>
      <c r="AW318" s="1">
        <f>+SUM(MIT_InfraMR[[#This Row],[B.03.1 - Parque de Coches Motores Motrices Remolcados]:[B.03.3 - Parque de Coches Motores Motrices Cabina]])</f>
        <v>4</v>
      </c>
      <c r="AX318" s="1">
        <v>29</v>
      </c>
      <c r="AY318" s="1">
        <v>4</v>
      </c>
      <c r="AZ318" s="1">
        <v>0</v>
      </c>
      <c r="BA318" s="1">
        <v>14</v>
      </c>
      <c r="BB318" s="1">
        <v>0</v>
      </c>
      <c r="BC318" s="1">
        <f t="shared" si="39"/>
        <v>47</v>
      </c>
      <c r="BD318" s="1">
        <v>0</v>
      </c>
      <c r="BE318" s="1">
        <v>5</v>
      </c>
      <c r="BF318" s="16">
        <v>1676</v>
      </c>
    </row>
    <row r="319" spans="1:58">
      <c r="A319" s="1">
        <v>2019</v>
      </c>
      <c r="B319" s="1" t="s">
        <v>120</v>
      </c>
      <c r="C319" s="12">
        <v>54.8</v>
      </c>
      <c r="D319" s="12">
        <v>77.59</v>
      </c>
      <c r="E319" s="12">
        <v>0</v>
      </c>
      <c r="F319" s="12">
        <v>52.57</v>
      </c>
      <c r="G319" s="12">
        <f t="shared" si="32"/>
        <v>184.95999999999998</v>
      </c>
      <c r="H319" s="12">
        <f>+MIT_InfraMR[[#This Row],[Total Líneas de Explotación ]]</f>
        <v>184.95999999999998</v>
      </c>
      <c r="I319" s="12">
        <v>196.96800000000002</v>
      </c>
      <c r="J319" s="12">
        <v>209.97</v>
      </c>
      <c r="K319" s="12">
        <v>12.2</v>
      </c>
      <c r="L319" s="12">
        <v>116.54</v>
      </c>
      <c r="M319" s="12">
        <v>8</v>
      </c>
      <c r="N319" s="12">
        <f>+MIT_InfraMR[[#This Row],[A.03.1 -  Longitud de Vías de Explotación No Electrificadas Troncales y Ramales (vía principal) (km)]]+MIT_InfraMR[[#This Row],[A.04.1 -  Longitud de Vías de Explotación Electrificadas Troncales y Ramales (vía principal) (km)]]</f>
        <v>326.51</v>
      </c>
      <c r="O319" s="12">
        <f>+MIT_InfraMR[[#This Row],[Total Vías (excluido Auxiliares)]]</f>
        <v>326.51</v>
      </c>
      <c r="P319" s="1">
        <v>40</v>
      </c>
      <c r="Q319" s="1">
        <v>15</v>
      </c>
      <c r="R319" s="1">
        <v>1</v>
      </c>
      <c r="S319" s="1">
        <f t="shared" si="33"/>
        <v>56</v>
      </c>
      <c r="T319" s="1">
        <v>36</v>
      </c>
      <c r="U319" s="1">
        <v>66</v>
      </c>
      <c r="V319" s="1">
        <v>0</v>
      </c>
      <c r="W319" s="1">
        <v>15</v>
      </c>
      <c r="X319" s="1">
        <v>2</v>
      </c>
      <c r="Y319" s="1">
        <f t="shared" si="34"/>
        <v>119</v>
      </c>
      <c r="Z319" s="1">
        <v>52</v>
      </c>
      <c r="AA319" s="1">
        <v>18</v>
      </c>
      <c r="AB319" s="1">
        <f>+MIT_InfraMR[[#This Row],[Total Pasos Vehiculares a Nivel]]</f>
        <v>119</v>
      </c>
      <c r="AC319" s="1">
        <f t="shared" si="35"/>
        <v>189</v>
      </c>
      <c r="AD319" s="1">
        <v>10</v>
      </c>
      <c r="AE319" s="1">
        <v>21</v>
      </c>
      <c r="AF319" s="1">
        <v>107</v>
      </c>
      <c r="AG319" s="1">
        <f t="shared" si="36"/>
        <v>138</v>
      </c>
      <c r="AH319" s="12">
        <v>46</v>
      </c>
      <c r="AI319" s="12">
        <v>0</v>
      </c>
      <c r="AJ319" s="12">
        <v>133</v>
      </c>
      <c r="AK319" s="12">
        <f t="shared" si="37"/>
        <v>179</v>
      </c>
      <c r="AL319" s="1">
        <v>0</v>
      </c>
      <c r="AM319" s="1">
        <v>18</v>
      </c>
      <c r="AN319" s="1">
        <v>0</v>
      </c>
      <c r="AO319" s="1">
        <f t="shared" si="38"/>
        <v>18</v>
      </c>
      <c r="AP319" s="1">
        <v>122</v>
      </c>
      <c r="AQ319" s="1">
        <v>60</v>
      </c>
      <c r="AR319" s="1">
        <v>0</v>
      </c>
      <c r="AS319" s="1">
        <f>+SUM(MIT_InfraMR[[#This Row],[B.02.1 - Parque de Coches Eléctricos Motrices]:[B.02.3 - Parque de Coches Eléctricos Motrices Tipo R]])</f>
        <v>182</v>
      </c>
      <c r="AT319" s="1">
        <v>0</v>
      </c>
      <c r="AU319" s="1">
        <v>2</v>
      </c>
      <c r="AV319" s="1">
        <v>2</v>
      </c>
      <c r="AW319" s="1">
        <f>+SUM(MIT_InfraMR[[#This Row],[B.03.1 - Parque de Coches Motores Motrices Remolcados]:[B.03.3 - Parque de Coches Motores Motrices Cabina]])</f>
        <v>4</v>
      </c>
      <c r="AX319" s="1">
        <v>29</v>
      </c>
      <c r="AY319" s="1">
        <v>4</v>
      </c>
      <c r="AZ319" s="1">
        <v>0</v>
      </c>
      <c r="BA319" s="1">
        <v>14</v>
      </c>
      <c r="BB319" s="1">
        <v>0</v>
      </c>
      <c r="BC319" s="1">
        <f t="shared" si="39"/>
        <v>47</v>
      </c>
      <c r="BD319" s="1">
        <v>0</v>
      </c>
      <c r="BE319" s="1">
        <v>5</v>
      </c>
      <c r="BF319" s="16">
        <v>1676</v>
      </c>
    </row>
    <row r="320" spans="1:58">
      <c r="A320" s="1">
        <v>2019</v>
      </c>
      <c r="B320" s="1" t="s">
        <v>121</v>
      </c>
      <c r="C320" s="12">
        <v>54.8</v>
      </c>
      <c r="D320" s="12">
        <v>77.59</v>
      </c>
      <c r="E320" s="12">
        <v>0</v>
      </c>
      <c r="F320" s="12">
        <v>52.57</v>
      </c>
      <c r="G320" s="12">
        <f t="shared" si="32"/>
        <v>184.95999999999998</v>
      </c>
      <c r="H320" s="12">
        <f>+MIT_InfraMR[[#This Row],[Total Líneas de Explotación ]]</f>
        <v>184.95999999999998</v>
      </c>
      <c r="I320" s="12">
        <v>196.96800000000002</v>
      </c>
      <c r="J320" s="12">
        <v>209.97</v>
      </c>
      <c r="K320" s="12">
        <v>12.2</v>
      </c>
      <c r="L320" s="12">
        <v>116.54</v>
      </c>
      <c r="M320" s="12">
        <v>8</v>
      </c>
      <c r="N320" s="12">
        <f>+MIT_InfraMR[[#This Row],[A.03.1 -  Longitud de Vías de Explotación No Electrificadas Troncales y Ramales (vía principal) (km)]]+MIT_InfraMR[[#This Row],[A.04.1 -  Longitud de Vías de Explotación Electrificadas Troncales y Ramales (vía principal) (km)]]</f>
        <v>326.51</v>
      </c>
      <c r="O320" s="12">
        <f>+MIT_InfraMR[[#This Row],[Total Vías (excluido Auxiliares)]]</f>
        <v>326.51</v>
      </c>
      <c r="P320" s="1">
        <v>40</v>
      </c>
      <c r="Q320" s="1">
        <v>15</v>
      </c>
      <c r="R320" s="1">
        <v>1</v>
      </c>
      <c r="S320" s="1">
        <f t="shared" si="33"/>
        <v>56</v>
      </c>
      <c r="T320" s="1">
        <v>36</v>
      </c>
      <c r="U320" s="1">
        <v>66</v>
      </c>
      <c r="V320" s="1">
        <v>0</v>
      </c>
      <c r="W320" s="1">
        <v>15</v>
      </c>
      <c r="X320" s="1">
        <v>2</v>
      </c>
      <c r="Y320" s="1">
        <f t="shared" si="34"/>
        <v>119</v>
      </c>
      <c r="Z320" s="1">
        <v>52</v>
      </c>
      <c r="AA320" s="1">
        <v>18</v>
      </c>
      <c r="AB320" s="1">
        <f>+MIT_InfraMR[[#This Row],[Total Pasos Vehiculares a Nivel]]</f>
        <v>119</v>
      </c>
      <c r="AC320" s="1">
        <f t="shared" si="35"/>
        <v>189</v>
      </c>
      <c r="AD320" s="1">
        <v>10</v>
      </c>
      <c r="AE320" s="1">
        <v>21</v>
      </c>
      <c r="AF320" s="1">
        <v>107</v>
      </c>
      <c r="AG320" s="1">
        <f t="shared" si="36"/>
        <v>138</v>
      </c>
      <c r="AH320" s="12">
        <v>46</v>
      </c>
      <c r="AI320" s="12">
        <v>0</v>
      </c>
      <c r="AJ320" s="12">
        <v>133</v>
      </c>
      <c r="AK320" s="12">
        <f t="shared" si="37"/>
        <v>179</v>
      </c>
      <c r="AL320" s="1">
        <v>0</v>
      </c>
      <c r="AM320" s="1">
        <v>18</v>
      </c>
      <c r="AN320" s="1">
        <v>0</v>
      </c>
      <c r="AO320" s="1">
        <f t="shared" si="38"/>
        <v>18</v>
      </c>
      <c r="AP320" s="1">
        <v>122</v>
      </c>
      <c r="AQ320" s="1">
        <v>60</v>
      </c>
      <c r="AR320" s="1">
        <v>0</v>
      </c>
      <c r="AS320" s="1">
        <f>+SUM(MIT_InfraMR[[#This Row],[B.02.1 - Parque de Coches Eléctricos Motrices]:[B.02.3 - Parque de Coches Eléctricos Motrices Tipo R]])</f>
        <v>182</v>
      </c>
      <c r="AT320" s="1">
        <v>0</v>
      </c>
      <c r="AU320" s="1">
        <v>2</v>
      </c>
      <c r="AV320" s="1">
        <v>2</v>
      </c>
      <c r="AW320" s="1">
        <f>+SUM(MIT_InfraMR[[#This Row],[B.03.1 - Parque de Coches Motores Motrices Remolcados]:[B.03.3 - Parque de Coches Motores Motrices Cabina]])</f>
        <v>4</v>
      </c>
      <c r="AX320" s="1">
        <v>29</v>
      </c>
      <c r="AY320" s="1">
        <v>4</v>
      </c>
      <c r="AZ320" s="1">
        <v>0</v>
      </c>
      <c r="BA320" s="1">
        <v>14</v>
      </c>
      <c r="BB320" s="1">
        <v>0</v>
      </c>
      <c r="BC320" s="1">
        <f t="shared" si="39"/>
        <v>47</v>
      </c>
      <c r="BD320" s="1">
        <v>0</v>
      </c>
      <c r="BE320" s="1">
        <v>5</v>
      </c>
      <c r="BF320" s="16">
        <v>1676</v>
      </c>
    </row>
    <row r="321" spans="1:58">
      <c r="A321" s="1">
        <v>2019</v>
      </c>
      <c r="B321" s="1" t="s">
        <v>122</v>
      </c>
      <c r="C321" s="12">
        <v>54.8</v>
      </c>
      <c r="D321" s="12">
        <v>77.59</v>
      </c>
      <c r="E321" s="12">
        <v>0</v>
      </c>
      <c r="F321" s="12">
        <v>52.57</v>
      </c>
      <c r="G321" s="12">
        <f t="shared" si="32"/>
        <v>184.95999999999998</v>
      </c>
      <c r="H321" s="12">
        <f>+MIT_InfraMR[[#This Row],[Total Líneas de Explotación ]]</f>
        <v>184.95999999999998</v>
      </c>
      <c r="I321" s="12">
        <v>196.96800000000002</v>
      </c>
      <c r="J321" s="12">
        <v>209.97</v>
      </c>
      <c r="K321" s="12">
        <v>12.2</v>
      </c>
      <c r="L321" s="12">
        <v>116.54</v>
      </c>
      <c r="M321" s="12">
        <v>8</v>
      </c>
      <c r="N321" s="12">
        <f>+MIT_InfraMR[[#This Row],[A.03.1 -  Longitud de Vías de Explotación No Electrificadas Troncales y Ramales (vía principal) (km)]]+MIT_InfraMR[[#This Row],[A.04.1 -  Longitud de Vías de Explotación Electrificadas Troncales y Ramales (vía principal) (km)]]</f>
        <v>326.51</v>
      </c>
      <c r="O321" s="12">
        <f>+MIT_InfraMR[[#This Row],[Total Vías (excluido Auxiliares)]]</f>
        <v>326.51</v>
      </c>
      <c r="P321" s="1">
        <v>40</v>
      </c>
      <c r="Q321" s="1">
        <v>15</v>
      </c>
      <c r="R321" s="1">
        <v>1</v>
      </c>
      <c r="S321" s="1">
        <f t="shared" si="33"/>
        <v>56</v>
      </c>
      <c r="T321" s="1">
        <v>36</v>
      </c>
      <c r="U321" s="1">
        <v>66</v>
      </c>
      <c r="V321" s="1">
        <v>0</v>
      </c>
      <c r="W321" s="1">
        <v>15</v>
      </c>
      <c r="X321" s="1">
        <v>2</v>
      </c>
      <c r="Y321" s="1">
        <f t="shared" si="34"/>
        <v>119</v>
      </c>
      <c r="Z321" s="1">
        <v>52</v>
      </c>
      <c r="AA321" s="1">
        <v>18</v>
      </c>
      <c r="AB321" s="1">
        <f>+MIT_InfraMR[[#This Row],[Total Pasos Vehiculares a Nivel]]</f>
        <v>119</v>
      </c>
      <c r="AC321" s="1">
        <f t="shared" si="35"/>
        <v>189</v>
      </c>
      <c r="AD321" s="1">
        <v>10</v>
      </c>
      <c r="AE321" s="1">
        <v>21</v>
      </c>
      <c r="AF321" s="1">
        <v>107</v>
      </c>
      <c r="AG321" s="1">
        <f t="shared" si="36"/>
        <v>138</v>
      </c>
      <c r="AH321" s="12">
        <v>46</v>
      </c>
      <c r="AI321" s="12">
        <v>0</v>
      </c>
      <c r="AJ321" s="12">
        <v>133</v>
      </c>
      <c r="AK321" s="12">
        <f t="shared" si="37"/>
        <v>179</v>
      </c>
      <c r="AL321" s="1">
        <v>0</v>
      </c>
      <c r="AM321" s="1">
        <v>18</v>
      </c>
      <c r="AN321" s="1">
        <v>0</v>
      </c>
      <c r="AO321" s="1">
        <f t="shared" si="38"/>
        <v>18</v>
      </c>
      <c r="AP321" s="1">
        <v>122</v>
      </c>
      <c r="AQ321" s="1">
        <v>60</v>
      </c>
      <c r="AR321" s="1">
        <v>0</v>
      </c>
      <c r="AS321" s="1">
        <f>+SUM(MIT_InfraMR[[#This Row],[B.02.1 - Parque de Coches Eléctricos Motrices]:[B.02.3 - Parque de Coches Eléctricos Motrices Tipo R]])</f>
        <v>182</v>
      </c>
      <c r="AT321" s="1">
        <v>0</v>
      </c>
      <c r="AU321" s="1">
        <v>2</v>
      </c>
      <c r="AV321" s="1">
        <v>2</v>
      </c>
      <c r="AW321" s="1">
        <f>+SUM(MIT_InfraMR[[#This Row],[B.03.1 - Parque de Coches Motores Motrices Remolcados]:[B.03.3 - Parque de Coches Motores Motrices Cabina]])</f>
        <v>4</v>
      </c>
      <c r="AX321" s="1">
        <v>29</v>
      </c>
      <c r="AY321" s="1">
        <v>4</v>
      </c>
      <c r="AZ321" s="1">
        <v>0</v>
      </c>
      <c r="BA321" s="1">
        <v>14</v>
      </c>
      <c r="BB321" s="1">
        <v>0</v>
      </c>
      <c r="BC321" s="1">
        <f t="shared" si="39"/>
        <v>47</v>
      </c>
      <c r="BD321" s="1">
        <v>0</v>
      </c>
      <c r="BE321" s="1">
        <v>5</v>
      </c>
      <c r="BF321" s="16">
        <v>1676</v>
      </c>
    </row>
    <row r="322" spans="1:58">
      <c r="A322" s="1">
        <v>2019</v>
      </c>
      <c r="B322" s="1" t="s">
        <v>123</v>
      </c>
      <c r="C322" s="12">
        <v>54.8</v>
      </c>
      <c r="D322" s="12">
        <v>77.59</v>
      </c>
      <c r="E322" s="12">
        <v>0</v>
      </c>
      <c r="F322" s="12">
        <v>52.57</v>
      </c>
      <c r="G322" s="12">
        <f t="shared" ref="G322:G361" si="40">SUM(C322:F322)</f>
        <v>184.95999999999998</v>
      </c>
      <c r="H322" s="12">
        <f>+MIT_InfraMR[[#This Row],[Total Líneas de Explotación ]]</f>
        <v>184.95999999999998</v>
      </c>
      <c r="I322" s="12">
        <v>196.96800000000002</v>
      </c>
      <c r="J322" s="12">
        <v>209.97</v>
      </c>
      <c r="K322" s="12">
        <v>12.2</v>
      </c>
      <c r="L322" s="12">
        <v>116.54</v>
      </c>
      <c r="M322" s="12">
        <v>8</v>
      </c>
      <c r="N322" s="12">
        <f>+MIT_InfraMR[[#This Row],[A.03.1 -  Longitud de Vías de Explotación No Electrificadas Troncales y Ramales (vía principal) (km)]]+MIT_InfraMR[[#This Row],[A.04.1 -  Longitud de Vías de Explotación Electrificadas Troncales y Ramales (vía principal) (km)]]</f>
        <v>326.51</v>
      </c>
      <c r="O322" s="12">
        <f>+MIT_InfraMR[[#This Row],[Total Vías (excluido Auxiliares)]]</f>
        <v>326.51</v>
      </c>
      <c r="P322" s="1">
        <v>40</v>
      </c>
      <c r="Q322" s="1">
        <v>15</v>
      </c>
      <c r="R322" s="1">
        <v>1</v>
      </c>
      <c r="S322" s="1">
        <f t="shared" ref="S322:S337" si="41">SUM(P322:R322)</f>
        <v>56</v>
      </c>
      <c r="T322" s="1">
        <v>36</v>
      </c>
      <c r="U322" s="1">
        <v>66</v>
      </c>
      <c r="V322" s="1">
        <v>0</v>
      </c>
      <c r="W322" s="1">
        <v>15</v>
      </c>
      <c r="X322" s="1">
        <v>2</v>
      </c>
      <c r="Y322" s="1">
        <f>SUM(T322:X322)</f>
        <v>119</v>
      </c>
      <c r="Z322" s="1">
        <v>52</v>
      </c>
      <c r="AA322" s="1">
        <v>18</v>
      </c>
      <c r="AB322" s="1">
        <f>+MIT_InfraMR[[#This Row],[Total Pasos Vehiculares a Nivel]]</f>
        <v>119</v>
      </c>
      <c r="AC322" s="1">
        <f>SUM(Z322:AB322)</f>
        <v>189</v>
      </c>
      <c r="AD322" s="1">
        <v>10</v>
      </c>
      <c r="AE322" s="1">
        <v>21</v>
      </c>
      <c r="AF322" s="1">
        <v>107</v>
      </c>
      <c r="AG322" s="1">
        <f>SUM(AD322:AF322)</f>
        <v>138</v>
      </c>
      <c r="AH322" s="12">
        <v>46</v>
      </c>
      <c r="AI322" s="12">
        <v>0</v>
      </c>
      <c r="AJ322" s="12">
        <v>133</v>
      </c>
      <c r="AK322" s="12">
        <f>SUM(AH322:AJ322)</f>
        <v>179</v>
      </c>
      <c r="AL322" s="1">
        <v>0</v>
      </c>
      <c r="AM322" s="1">
        <v>18</v>
      </c>
      <c r="AN322" s="1">
        <v>0</v>
      </c>
      <c r="AO322" s="1">
        <f>SUM(AL322:AN322)</f>
        <v>18</v>
      </c>
      <c r="AP322" s="1">
        <v>122</v>
      </c>
      <c r="AQ322" s="1">
        <v>60</v>
      </c>
      <c r="AR322" s="1">
        <v>0</v>
      </c>
      <c r="AS322" s="1">
        <f>+SUM(MIT_InfraMR[[#This Row],[B.02.1 - Parque de Coches Eléctricos Motrices]:[B.02.3 - Parque de Coches Eléctricos Motrices Tipo R]])</f>
        <v>182</v>
      </c>
      <c r="AT322" s="1">
        <v>0</v>
      </c>
      <c r="AU322" s="1">
        <v>2</v>
      </c>
      <c r="AV322" s="1">
        <v>2</v>
      </c>
      <c r="AW322" s="1">
        <f>+SUM(MIT_InfraMR[[#This Row],[B.03.1 - Parque de Coches Motores Motrices Remolcados]:[B.03.3 - Parque de Coches Motores Motrices Cabina]])</f>
        <v>4</v>
      </c>
      <c r="AX322" s="1">
        <v>29</v>
      </c>
      <c r="AY322" s="1">
        <v>4</v>
      </c>
      <c r="AZ322" s="1">
        <v>0</v>
      </c>
      <c r="BA322" s="1">
        <v>14</v>
      </c>
      <c r="BB322" s="1">
        <v>0</v>
      </c>
      <c r="BC322" s="1">
        <f>SUM(AX322:BB322)</f>
        <v>47</v>
      </c>
      <c r="BD322" s="1">
        <v>0</v>
      </c>
      <c r="BE322" s="1">
        <v>5</v>
      </c>
      <c r="BF322" s="16">
        <v>1676</v>
      </c>
    </row>
    <row r="323" spans="1:58">
      <c r="A323" s="1">
        <v>2019</v>
      </c>
      <c r="B323" s="1" t="s">
        <v>124</v>
      </c>
      <c r="C323" s="12">
        <v>54.8</v>
      </c>
      <c r="D323" s="12">
        <v>77.59</v>
      </c>
      <c r="E323" s="12">
        <v>0</v>
      </c>
      <c r="F323" s="12">
        <v>52.57</v>
      </c>
      <c r="G323" s="12">
        <f t="shared" si="40"/>
        <v>184.95999999999998</v>
      </c>
      <c r="H323" s="12">
        <f>+MIT_InfraMR[[#This Row],[Total Líneas de Explotación ]]</f>
        <v>184.95999999999998</v>
      </c>
      <c r="I323" s="12">
        <v>196.96800000000002</v>
      </c>
      <c r="J323" s="12">
        <v>209.97</v>
      </c>
      <c r="K323" s="12">
        <v>12.2</v>
      </c>
      <c r="L323" s="12">
        <v>116.54</v>
      </c>
      <c r="M323" s="12">
        <v>8</v>
      </c>
      <c r="N323" s="12">
        <f>+MIT_InfraMR[[#This Row],[A.03.1 -  Longitud de Vías de Explotación No Electrificadas Troncales y Ramales (vía principal) (km)]]+MIT_InfraMR[[#This Row],[A.04.1 -  Longitud de Vías de Explotación Electrificadas Troncales y Ramales (vía principal) (km)]]</f>
        <v>326.51</v>
      </c>
      <c r="O323" s="12">
        <f>+MIT_InfraMR[[#This Row],[Total Vías (excluido Auxiliares)]]</f>
        <v>326.51</v>
      </c>
      <c r="P323" s="1">
        <v>40</v>
      </c>
      <c r="Q323" s="1">
        <v>15</v>
      </c>
      <c r="R323" s="1">
        <v>1</v>
      </c>
      <c r="S323" s="1">
        <f t="shared" si="41"/>
        <v>56</v>
      </c>
      <c r="T323" s="1">
        <v>36</v>
      </c>
      <c r="U323" s="1">
        <v>66</v>
      </c>
      <c r="V323" s="1">
        <v>0</v>
      </c>
      <c r="W323" s="1">
        <v>15</v>
      </c>
      <c r="X323" s="1">
        <v>2</v>
      </c>
      <c r="Y323" s="1">
        <f>SUM(T323:X323)</f>
        <v>119</v>
      </c>
      <c r="Z323" s="1">
        <v>52</v>
      </c>
      <c r="AA323" s="1">
        <v>18</v>
      </c>
      <c r="AB323" s="1">
        <f>+MIT_InfraMR[[#This Row],[Total Pasos Vehiculares a Nivel]]</f>
        <v>119</v>
      </c>
      <c r="AC323" s="1">
        <f>SUM(Z323:AB323)</f>
        <v>189</v>
      </c>
      <c r="AD323" s="1">
        <v>10</v>
      </c>
      <c r="AE323" s="1">
        <v>21</v>
      </c>
      <c r="AF323" s="1">
        <v>107</v>
      </c>
      <c r="AG323" s="1">
        <f>SUM(AD323:AF323)</f>
        <v>138</v>
      </c>
      <c r="AH323" s="12">
        <v>46</v>
      </c>
      <c r="AI323" s="12">
        <v>0</v>
      </c>
      <c r="AJ323" s="12">
        <v>133</v>
      </c>
      <c r="AK323" s="12">
        <f>SUM(AH323:AJ323)</f>
        <v>179</v>
      </c>
      <c r="AL323" s="1">
        <v>0</v>
      </c>
      <c r="AM323" s="1">
        <v>18</v>
      </c>
      <c r="AN323" s="1">
        <v>0</v>
      </c>
      <c r="AO323" s="1">
        <f>SUM(AL323:AN323)</f>
        <v>18</v>
      </c>
      <c r="AP323" s="1">
        <v>122</v>
      </c>
      <c r="AQ323" s="1">
        <v>60</v>
      </c>
      <c r="AR323" s="1">
        <v>0</v>
      </c>
      <c r="AS323" s="1">
        <f>+SUM(MIT_InfraMR[[#This Row],[B.02.1 - Parque de Coches Eléctricos Motrices]:[B.02.3 - Parque de Coches Eléctricos Motrices Tipo R]])</f>
        <v>182</v>
      </c>
      <c r="AT323" s="1">
        <v>0</v>
      </c>
      <c r="AU323" s="1">
        <v>2</v>
      </c>
      <c r="AV323" s="1">
        <v>2</v>
      </c>
      <c r="AW323" s="1">
        <f>+SUM(MIT_InfraMR[[#This Row],[B.03.1 - Parque de Coches Motores Motrices Remolcados]:[B.03.3 - Parque de Coches Motores Motrices Cabina]])</f>
        <v>4</v>
      </c>
      <c r="AX323" s="1">
        <v>29</v>
      </c>
      <c r="AY323" s="1">
        <v>4</v>
      </c>
      <c r="AZ323" s="1">
        <v>0</v>
      </c>
      <c r="BA323" s="1">
        <v>14</v>
      </c>
      <c r="BB323" s="1">
        <v>0</v>
      </c>
      <c r="BC323" s="1">
        <f>SUM(AX323:BB323)</f>
        <v>47</v>
      </c>
      <c r="BD323" s="1">
        <v>0</v>
      </c>
      <c r="BE323" s="1">
        <v>5</v>
      </c>
      <c r="BF323" s="16">
        <v>1676</v>
      </c>
    </row>
    <row r="324" spans="1:58">
      <c r="A324" s="1">
        <v>2019</v>
      </c>
      <c r="B324" s="1" t="s">
        <v>125</v>
      </c>
      <c r="C324" s="12">
        <v>54.8</v>
      </c>
      <c r="D324" s="12">
        <v>77.59</v>
      </c>
      <c r="E324" s="12">
        <v>0</v>
      </c>
      <c r="F324" s="12">
        <v>52.57</v>
      </c>
      <c r="G324" s="12">
        <f t="shared" si="40"/>
        <v>184.95999999999998</v>
      </c>
      <c r="H324" s="12">
        <f>+MIT_InfraMR[[#This Row],[Total Líneas de Explotación ]]</f>
        <v>184.95999999999998</v>
      </c>
      <c r="I324" s="12">
        <v>196.96800000000002</v>
      </c>
      <c r="J324" s="12">
        <v>209.97</v>
      </c>
      <c r="K324" s="12">
        <v>12.2</v>
      </c>
      <c r="L324" s="12">
        <v>116.54</v>
      </c>
      <c r="M324" s="12">
        <v>8</v>
      </c>
      <c r="N324" s="12">
        <f>+MIT_InfraMR[[#This Row],[A.03.1 -  Longitud de Vías de Explotación No Electrificadas Troncales y Ramales (vía principal) (km)]]+MIT_InfraMR[[#This Row],[A.04.1 -  Longitud de Vías de Explotación Electrificadas Troncales y Ramales (vía principal) (km)]]</f>
        <v>326.51</v>
      </c>
      <c r="O324" s="12">
        <f>+MIT_InfraMR[[#This Row],[Total Vías (excluido Auxiliares)]]</f>
        <v>326.51</v>
      </c>
      <c r="P324" s="1">
        <v>40</v>
      </c>
      <c r="Q324" s="1">
        <v>15</v>
      </c>
      <c r="R324" s="1">
        <v>1</v>
      </c>
      <c r="S324" s="1">
        <f t="shared" si="41"/>
        <v>56</v>
      </c>
      <c r="T324" s="1">
        <v>36</v>
      </c>
      <c r="U324" s="1">
        <v>66</v>
      </c>
      <c r="V324" s="1">
        <v>0</v>
      </c>
      <c r="W324" s="1">
        <v>15</v>
      </c>
      <c r="X324" s="1">
        <v>2</v>
      </c>
      <c r="Y324" s="1">
        <f>SUM(T324:X324)</f>
        <v>119</v>
      </c>
      <c r="Z324" s="1">
        <v>52</v>
      </c>
      <c r="AA324" s="1">
        <v>18</v>
      </c>
      <c r="AB324" s="1">
        <f>+MIT_InfraMR[[#This Row],[Total Pasos Vehiculares a Nivel]]</f>
        <v>119</v>
      </c>
      <c r="AC324" s="1">
        <f>SUM(Z324:AB324)</f>
        <v>189</v>
      </c>
      <c r="AD324" s="1">
        <v>10</v>
      </c>
      <c r="AE324" s="1">
        <v>21</v>
      </c>
      <c r="AF324" s="1">
        <v>107</v>
      </c>
      <c r="AG324" s="1">
        <f>SUM(AD324:AF324)</f>
        <v>138</v>
      </c>
      <c r="AH324" s="12">
        <v>46</v>
      </c>
      <c r="AI324" s="12">
        <v>0</v>
      </c>
      <c r="AJ324" s="12">
        <v>133</v>
      </c>
      <c r="AK324" s="12">
        <f>SUM(AH324:AJ324)</f>
        <v>179</v>
      </c>
      <c r="AL324" s="1">
        <v>0</v>
      </c>
      <c r="AM324" s="1">
        <v>18</v>
      </c>
      <c r="AN324" s="1">
        <v>0</v>
      </c>
      <c r="AO324" s="1">
        <f>SUM(AL324:AN324)</f>
        <v>18</v>
      </c>
      <c r="AP324" s="1">
        <v>122</v>
      </c>
      <c r="AQ324" s="1">
        <v>60</v>
      </c>
      <c r="AR324" s="1">
        <v>0</v>
      </c>
      <c r="AS324" s="1">
        <f>+SUM(MIT_InfraMR[[#This Row],[B.02.1 - Parque de Coches Eléctricos Motrices]:[B.02.3 - Parque de Coches Eléctricos Motrices Tipo R]])</f>
        <v>182</v>
      </c>
      <c r="AT324" s="1">
        <v>0</v>
      </c>
      <c r="AU324" s="1">
        <v>2</v>
      </c>
      <c r="AV324" s="1">
        <v>2</v>
      </c>
      <c r="AW324" s="1">
        <f>+SUM(MIT_InfraMR[[#This Row],[B.03.1 - Parque de Coches Motores Motrices Remolcados]:[B.03.3 - Parque de Coches Motores Motrices Cabina]])</f>
        <v>4</v>
      </c>
      <c r="AX324" s="1">
        <v>29</v>
      </c>
      <c r="AY324" s="1">
        <v>4</v>
      </c>
      <c r="AZ324" s="1">
        <v>0</v>
      </c>
      <c r="BA324" s="1">
        <v>14</v>
      </c>
      <c r="BB324" s="1">
        <v>0</v>
      </c>
      <c r="BC324" s="1">
        <f>SUM(AX324:BB324)</f>
        <v>47</v>
      </c>
      <c r="BD324" s="1">
        <v>0</v>
      </c>
      <c r="BE324" s="1">
        <v>5</v>
      </c>
      <c r="BF324" s="16">
        <v>1676</v>
      </c>
    </row>
    <row r="325" spans="1:58">
      <c r="A325" s="1">
        <v>2019</v>
      </c>
      <c r="B325" s="1" t="s">
        <v>126</v>
      </c>
      <c r="C325" s="12">
        <v>54.8</v>
      </c>
      <c r="D325" s="12">
        <v>77.59</v>
      </c>
      <c r="E325" s="12">
        <v>0</v>
      </c>
      <c r="F325" s="12">
        <v>52.57</v>
      </c>
      <c r="G325" s="12">
        <f t="shared" si="40"/>
        <v>184.95999999999998</v>
      </c>
      <c r="H325" s="12">
        <f>+MIT_InfraMR[[#This Row],[Total Líneas de Explotación ]]</f>
        <v>184.95999999999998</v>
      </c>
      <c r="I325" s="12">
        <v>196.96800000000002</v>
      </c>
      <c r="J325" s="12">
        <v>209.97</v>
      </c>
      <c r="K325" s="12">
        <v>12.2</v>
      </c>
      <c r="L325" s="12">
        <v>116.54</v>
      </c>
      <c r="M325" s="12">
        <v>8</v>
      </c>
      <c r="N325" s="12">
        <f>+MIT_InfraMR[[#This Row],[A.03.1 -  Longitud de Vías de Explotación No Electrificadas Troncales y Ramales (vía principal) (km)]]+MIT_InfraMR[[#This Row],[A.04.1 -  Longitud de Vías de Explotación Electrificadas Troncales y Ramales (vía principal) (km)]]</f>
        <v>326.51</v>
      </c>
      <c r="O325" s="12">
        <f>+MIT_InfraMR[[#This Row],[Total Vías (excluido Auxiliares)]]</f>
        <v>326.51</v>
      </c>
      <c r="P325" s="1">
        <v>40</v>
      </c>
      <c r="Q325" s="1">
        <v>15</v>
      </c>
      <c r="R325" s="1">
        <v>1</v>
      </c>
      <c r="S325" s="1">
        <f t="shared" si="41"/>
        <v>56</v>
      </c>
      <c r="T325" s="1">
        <v>36</v>
      </c>
      <c r="U325" s="1">
        <v>66</v>
      </c>
      <c r="V325" s="1">
        <v>0</v>
      </c>
      <c r="W325" s="1">
        <v>15</v>
      </c>
      <c r="X325" s="1">
        <v>2</v>
      </c>
      <c r="Y325" s="1">
        <f>SUM(T325:X325)</f>
        <v>119</v>
      </c>
      <c r="Z325" s="1">
        <v>52</v>
      </c>
      <c r="AA325" s="1">
        <v>18</v>
      </c>
      <c r="AB325" s="1">
        <f>+MIT_InfraMR[[#This Row],[Total Pasos Vehiculares a Nivel]]</f>
        <v>119</v>
      </c>
      <c r="AC325" s="1">
        <f>SUM(Z325:AB325)</f>
        <v>189</v>
      </c>
      <c r="AD325" s="1">
        <v>10</v>
      </c>
      <c r="AE325" s="1">
        <v>21</v>
      </c>
      <c r="AF325" s="1">
        <v>107</v>
      </c>
      <c r="AG325" s="1">
        <f>SUM(AD325:AF325)</f>
        <v>138</v>
      </c>
      <c r="AH325" s="12">
        <v>46</v>
      </c>
      <c r="AI325" s="12">
        <v>0</v>
      </c>
      <c r="AJ325" s="12">
        <v>133</v>
      </c>
      <c r="AK325" s="12">
        <f>SUM(AH325:AJ325)</f>
        <v>179</v>
      </c>
      <c r="AL325" s="1">
        <v>0</v>
      </c>
      <c r="AM325" s="1">
        <v>18</v>
      </c>
      <c r="AN325" s="1">
        <v>0</v>
      </c>
      <c r="AO325" s="1">
        <f>SUM(AL325:AN325)</f>
        <v>18</v>
      </c>
      <c r="AP325" s="1">
        <v>122</v>
      </c>
      <c r="AQ325" s="1">
        <v>60</v>
      </c>
      <c r="AR325" s="1">
        <v>0</v>
      </c>
      <c r="AS325" s="1">
        <f>+SUM(MIT_InfraMR[[#This Row],[B.02.1 - Parque de Coches Eléctricos Motrices]:[B.02.3 - Parque de Coches Eléctricos Motrices Tipo R]])</f>
        <v>182</v>
      </c>
      <c r="AT325" s="1">
        <v>0</v>
      </c>
      <c r="AU325" s="1">
        <v>2</v>
      </c>
      <c r="AV325" s="1">
        <v>2</v>
      </c>
      <c r="AW325" s="1">
        <f>+SUM(MIT_InfraMR[[#This Row],[B.03.1 - Parque de Coches Motores Motrices Remolcados]:[B.03.3 - Parque de Coches Motores Motrices Cabina]])</f>
        <v>4</v>
      </c>
      <c r="AX325" s="1">
        <v>29</v>
      </c>
      <c r="AY325" s="1">
        <v>4</v>
      </c>
      <c r="AZ325" s="1">
        <v>0</v>
      </c>
      <c r="BA325" s="1">
        <v>14</v>
      </c>
      <c r="BB325" s="1">
        <v>0</v>
      </c>
      <c r="BC325" s="1">
        <f>SUM(AX325:BB325)</f>
        <v>47</v>
      </c>
      <c r="BD325" s="1">
        <v>0</v>
      </c>
      <c r="BE325" s="1">
        <v>5</v>
      </c>
      <c r="BF325" s="16">
        <v>1676</v>
      </c>
    </row>
    <row r="326" spans="1:58">
      <c r="A326" s="1">
        <v>2020</v>
      </c>
      <c r="B326" s="1" t="s">
        <v>115</v>
      </c>
      <c r="C326" s="12">
        <v>54.8</v>
      </c>
      <c r="D326" s="12">
        <v>77.59</v>
      </c>
      <c r="E326" s="12">
        <v>0</v>
      </c>
      <c r="F326" s="12">
        <v>52.57</v>
      </c>
      <c r="G326" s="12">
        <f t="shared" si="40"/>
        <v>184.95999999999998</v>
      </c>
      <c r="H326" s="12">
        <f>+MIT_InfraMR[[#This Row],[Total Líneas de Explotación ]]</f>
        <v>184.95999999999998</v>
      </c>
      <c r="I326" s="12">
        <v>196.96800000000002</v>
      </c>
      <c r="J326" s="12">
        <v>209.97</v>
      </c>
      <c r="K326" s="12">
        <v>12.2</v>
      </c>
      <c r="L326" s="12">
        <v>116.54</v>
      </c>
      <c r="M326" s="12">
        <v>8</v>
      </c>
      <c r="N326" s="12">
        <f>+MIT_InfraMR[[#This Row],[A.03.1 -  Longitud de Vías de Explotación No Electrificadas Troncales y Ramales (vía principal) (km)]]+MIT_InfraMR[[#This Row],[A.04.1 -  Longitud de Vías de Explotación Electrificadas Troncales y Ramales (vía principal) (km)]]</f>
        <v>326.51</v>
      </c>
      <c r="O326" s="12">
        <f>+MIT_InfraMR[[#This Row],[Total Vías (excluido Auxiliares)]]</f>
        <v>326.51</v>
      </c>
      <c r="P326" s="1">
        <v>53</v>
      </c>
      <c r="Q326" s="1">
        <v>0</v>
      </c>
      <c r="R326" s="1">
        <v>3</v>
      </c>
      <c r="S326" s="1">
        <f t="shared" si="41"/>
        <v>56</v>
      </c>
      <c r="T326" s="1">
        <v>35</v>
      </c>
      <c r="U326" s="1">
        <v>48</v>
      </c>
      <c r="V326" s="1">
        <v>0</v>
      </c>
      <c r="W326" s="1">
        <v>13</v>
      </c>
      <c r="X326" s="1">
        <v>3</v>
      </c>
      <c r="Y326" s="1">
        <f t="shared" ref="Y326:Y336" si="42">SUM(T326:X326)</f>
        <v>99</v>
      </c>
      <c r="Z326" s="1">
        <v>96</v>
      </c>
      <c r="AA326" s="1">
        <v>22</v>
      </c>
      <c r="AB326" s="1">
        <f>+MIT_InfraMR[[#This Row],[Total Pasos Vehiculares a Nivel]]</f>
        <v>99</v>
      </c>
      <c r="AC326" s="1">
        <f t="shared" ref="AC326:AC336" si="43">SUM(Z326:AB326)</f>
        <v>217</v>
      </c>
      <c r="AD326" s="1">
        <v>8</v>
      </c>
      <c r="AE326" s="1">
        <v>24</v>
      </c>
      <c r="AF326" s="1">
        <v>53</v>
      </c>
      <c r="AG326" s="1">
        <f t="shared" ref="AG326:AG336" si="44">SUM(AD326:AF326)</f>
        <v>85</v>
      </c>
      <c r="AH326" s="12">
        <v>44.19</v>
      </c>
      <c r="AI326" s="12">
        <v>117.336</v>
      </c>
      <c r="AJ326" s="12">
        <v>33.146000000000001</v>
      </c>
      <c r="AK326" s="12">
        <f t="shared" ref="AK326:AK336" si="45">SUM(AH326:AJ326)</f>
        <v>194.67200000000003</v>
      </c>
      <c r="AL326" s="1">
        <v>10</v>
      </c>
      <c r="AM326" s="1">
        <v>10</v>
      </c>
      <c r="AN326" s="1">
        <f t="shared" ref="AN326:AN349" si="46">12+2</f>
        <v>14</v>
      </c>
      <c r="AO326" s="1">
        <f t="shared" ref="AO326:AO336" si="47">SUM(AL326:AN326)</f>
        <v>34</v>
      </c>
      <c r="AP326" s="1">
        <v>122</v>
      </c>
      <c r="AQ326" s="1">
        <v>62</v>
      </c>
      <c r="AR326" s="1">
        <v>0</v>
      </c>
      <c r="AS326" s="1">
        <f>+SUM(MIT_InfraMR[[#This Row],[B.02.1 - Parque de Coches Eléctricos Motrices]:[B.02.3 - Parque de Coches Eléctricos Motrices Tipo R]])</f>
        <v>184</v>
      </c>
      <c r="AT326" s="1">
        <v>0</v>
      </c>
      <c r="AU326" s="1">
        <v>0</v>
      </c>
      <c r="AV326" s="1">
        <v>0</v>
      </c>
      <c r="AW326" s="1">
        <f>+SUM(MIT_InfraMR[[#This Row],[B.03.1 - Parque de Coches Motores Motrices Remolcados]:[B.03.3 - Parque de Coches Motores Motrices Cabina]])</f>
        <v>0</v>
      </c>
      <c r="AX326" s="1">
        <v>29</v>
      </c>
      <c r="AY326" s="1">
        <v>1</v>
      </c>
      <c r="AZ326" s="1">
        <v>0</v>
      </c>
      <c r="BA326" s="1">
        <v>90</v>
      </c>
      <c r="BB326" s="1">
        <v>0</v>
      </c>
      <c r="BC326" s="1">
        <f t="shared" ref="BC326:BC336" si="48">SUM(AX326:BB326)</f>
        <v>120</v>
      </c>
      <c r="BD326" s="1">
        <v>1</v>
      </c>
      <c r="BE326" s="1">
        <v>5</v>
      </c>
      <c r="BF326" s="16">
        <v>1676</v>
      </c>
    </row>
    <row r="327" spans="1:58">
      <c r="A327" s="1">
        <v>2020</v>
      </c>
      <c r="B327" s="1" t="s">
        <v>116</v>
      </c>
      <c r="C327" s="12">
        <v>54.8</v>
      </c>
      <c r="D327" s="12">
        <v>77.59</v>
      </c>
      <c r="E327" s="12">
        <v>0</v>
      </c>
      <c r="F327" s="12">
        <v>52.57</v>
      </c>
      <c r="G327" s="12">
        <f t="shared" si="40"/>
        <v>184.95999999999998</v>
      </c>
      <c r="H327" s="12">
        <f>+MIT_InfraMR[[#This Row],[Total Líneas de Explotación ]]</f>
        <v>184.95999999999998</v>
      </c>
      <c r="I327" s="12">
        <v>196.96800000000002</v>
      </c>
      <c r="J327" s="12">
        <v>209.97</v>
      </c>
      <c r="K327" s="12">
        <v>12.2</v>
      </c>
      <c r="L327" s="12">
        <v>116.54</v>
      </c>
      <c r="M327" s="12">
        <v>8</v>
      </c>
      <c r="N327" s="12">
        <f>+MIT_InfraMR[[#This Row],[A.03.1 -  Longitud de Vías de Explotación No Electrificadas Troncales y Ramales (vía principal) (km)]]+MIT_InfraMR[[#This Row],[A.04.1 -  Longitud de Vías de Explotación Electrificadas Troncales y Ramales (vía principal) (km)]]</f>
        <v>326.51</v>
      </c>
      <c r="O327" s="12">
        <f>+MIT_InfraMR[[#This Row],[Total Vías (excluido Auxiliares)]]</f>
        <v>326.51</v>
      </c>
      <c r="P327" s="1">
        <v>53</v>
      </c>
      <c r="Q327" s="1">
        <v>0</v>
      </c>
      <c r="R327" s="1">
        <v>3</v>
      </c>
      <c r="S327" s="1">
        <f t="shared" si="41"/>
        <v>56</v>
      </c>
      <c r="T327" s="1">
        <v>35</v>
      </c>
      <c r="U327" s="1">
        <v>48</v>
      </c>
      <c r="V327" s="1">
        <v>0</v>
      </c>
      <c r="W327" s="1">
        <v>13</v>
      </c>
      <c r="X327" s="1">
        <v>3</v>
      </c>
      <c r="Y327" s="1">
        <f t="shared" si="42"/>
        <v>99</v>
      </c>
      <c r="Z327" s="1">
        <v>96</v>
      </c>
      <c r="AA327" s="1">
        <v>22</v>
      </c>
      <c r="AB327" s="1">
        <f>+MIT_InfraMR[[#This Row],[Total Pasos Vehiculares a Nivel]]</f>
        <v>99</v>
      </c>
      <c r="AC327" s="1">
        <f t="shared" si="43"/>
        <v>217</v>
      </c>
      <c r="AD327" s="1">
        <v>8</v>
      </c>
      <c r="AE327" s="1">
        <v>24</v>
      </c>
      <c r="AF327" s="1">
        <v>53</v>
      </c>
      <c r="AG327" s="1">
        <f t="shared" si="44"/>
        <v>85</v>
      </c>
      <c r="AH327" s="12">
        <v>44.19</v>
      </c>
      <c r="AI327" s="12">
        <v>117.336</v>
      </c>
      <c r="AJ327" s="12">
        <v>33.146000000000001</v>
      </c>
      <c r="AK327" s="12">
        <f t="shared" si="45"/>
        <v>194.67200000000003</v>
      </c>
      <c r="AL327" s="1">
        <v>10</v>
      </c>
      <c r="AM327" s="1">
        <v>10</v>
      </c>
      <c r="AN327" s="1">
        <f t="shared" si="46"/>
        <v>14</v>
      </c>
      <c r="AO327" s="1">
        <f t="shared" si="47"/>
        <v>34</v>
      </c>
      <c r="AP327" s="1">
        <v>122</v>
      </c>
      <c r="AQ327" s="1">
        <v>62</v>
      </c>
      <c r="AR327" s="1">
        <v>0</v>
      </c>
      <c r="AS327" s="1">
        <f>+SUM(MIT_InfraMR[[#This Row],[B.02.1 - Parque de Coches Eléctricos Motrices]:[B.02.3 - Parque de Coches Eléctricos Motrices Tipo R]])</f>
        <v>184</v>
      </c>
      <c r="AT327" s="1">
        <v>0</v>
      </c>
      <c r="AU327" s="1">
        <v>0</v>
      </c>
      <c r="AV327" s="1">
        <v>0</v>
      </c>
      <c r="AW327" s="1">
        <f>+SUM(MIT_InfraMR[[#This Row],[B.03.1 - Parque de Coches Motores Motrices Remolcados]:[B.03.3 - Parque de Coches Motores Motrices Cabina]])</f>
        <v>0</v>
      </c>
      <c r="AX327" s="1">
        <v>29</v>
      </c>
      <c r="AY327" s="1">
        <v>1</v>
      </c>
      <c r="AZ327" s="1">
        <v>0</v>
      </c>
      <c r="BA327" s="1">
        <v>90</v>
      </c>
      <c r="BB327" s="1">
        <v>0</v>
      </c>
      <c r="BC327" s="1">
        <f t="shared" si="48"/>
        <v>120</v>
      </c>
      <c r="BD327" s="1">
        <v>1</v>
      </c>
      <c r="BE327" s="1">
        <v>5</v>
      </c>
      <c r="BF327" s="16">
        <v>1676</v>
      </c>
    </row>
    <row r="328" spans="1:58">
      <c r="A328" s="1">
        <v>2020</v>
      </c>
      <c r="B328" s="1" t="s">
        <v>117</v>
      </c>
      <c r="C328" s="12">
        <v>54.8</v>
      </c>
      <c r="D328" s="12">
        <v>77.59</v>
      </c>
      <c r="E328" s="12">
        <v>0</v>
      </c>
      <c r="F328" s="12">
        <v>52.57</v>
      </c>
      <c r="G328" s="12">
        <f t="shared" si="40"/>
        <v>184.95999999999998</v>
      </c>
      <c r="H328" s="12">
        <f>+MIT_InfraMR[[#This Row],[Total Líneas de Explotación ]]</f>
        <v>184.95999999999998</v>
      </c>
      <c r="I328" s="12">
        <v>196.96800000000002</v>
      </c>
      <c r="J328" s="12">
        <v>209.97</v>
      </c>
      <c r="K328" s="12">
        <v>12.2</v>
      </c>
      <c r="L328" s="12">
        <v>116.54</v>
      </c>
      <c r="M328" s="12">
        <v>8</v>
      </c>
      <c r="N328" s="12">
        <f>+MIT_InfraMR[[#This Row],[A.03.1 -  Longitud de Vías de Explotación No Electrificadas Troncales y Ramales (vía principal) (km)]]+MIT_InfraMR[[#This Row],[A.04.1 -  Longitud de Vías de Explotación Electrificadas Troncales y Ramales (vía principal) (km)]]</f>
        <v>326.51</v>
      </c>
      <c r="O328" s="12">
        <f>+MIT_InfraMR[[#This Row],[Total Vías (excluido Auxiliares)]]</f>
        <v>326.51</v>
      </c>
      <c r="P328" s="1">
        <v>53</v>
      </c>
      <c r="Q328" s="1">
        <v>0</v>
      </c>
      <c r="R328" s="1">
        <v>3</v>
      </c>
      <c r="S328" s="1">
        <f t="shared" si="41"/>
        <v>56</v>
      </c>
      <c r="T328" s="1">
        <v>35</v>
      </c>
      <c r="U328" s="1">
        <v>48</v>
      </c>
      <c r="V328" s="1">
        <v>0</v>
      </c>
      <c r="W328" s="1">
        <v>13</v>
      </c>
      <c r="X328" s="1">
        <v>3</v>
      </c>
      <c r="Y328" s="1">
        <f t="shared" si="42"/>
        <v>99</v>
      </c>
      <c r="Z328" s="1">
        <v>96</v>
      </c>
      <c r="AA328" s="1">
        <v>22</v>
      </c>
      <c r="AB328" s="1">
        <f>+MIT_InfraMR[[#This Row],[Total Pasos Vehiculares a Nivel]]</f>
        <v>99</v>
      </c>
      <c r="AC328" s="1">
        <f t="shared" si="43"/>
        <v>217</v>
      </c>
      <c r="AD328" s="1">
        <v>8</v>
      </c>
      <c r="AE328" s="1">
        <v>24</v>
      </c>
      <c r="AF328" s="1">
        <v>53</v>
      </c>
      <c r="AG328" s="1">
        <f t="shared" si="44"/>
        <v>85</v>
      </c>
      <c r="AH328" s="12">
        <v>44.19</v>
      </c>
      <c r="AI328" s="12">
        <v>117.336</v>
      </c>
      <c r="AJ328" s="12">
        <v>33.146000000000001</v>
      </c>
      <c r="AK328" s="12">
        <f t="shared" si="45"/>
        <v>194.67200000000003</v>
      </c>
      <c r="AL328" s="1">
        <v>10</v>
      </c>
      <c r="AM328" s="1">
        <v>10</v>
      </c>
      <c r="AN328" s="1">
        <f t="shared" si="46"/>
        <v>14</v>
      </c>
      <c r="AO328" s="1">
        <f t="shared" si="47"/>
        <v>34</v>
      </c>
      <c r="AP328" s="1">
        <v>122</v>
      </c>
      <c r="AQ328" s="1">
        <v>62</v>
      </c>
      <c r="AR328" s="1">
        <v>0</v>
      </c>
      <c r="AS328" s="1">
        <f>+SUM(MIT_InfraMR[[#This Row],[B.02.1 - Parque de Coches Eléctricos Motrices]:[B.02.3 - Parque de Coches Eléctricos Motrices Tipo R]])</f>
        <v>184</v>
      </c>
      <c r="AT328" s="1">
        <v>0</v>
      </c>
      <c r="AU328" s="1">
        <v>0</v>
      </c>
      <c r="AV328" s="1">
        <v>0</v>
      </c>
      <c r="AW328" s="1">
        <f>+SUM(MIT_InfraMR[[#This Row],[B.03.1 - Parque de Coches Motores Motrices Remolcados]:[B.03.3 - Parque de Coches Motores Motrices Cabina]])</f>
        <v>0</v>
      </c>
      <c r="AX328" s="1">
        <v>29</v>
      </c>
      <c r="AY328" s="1">
        <v>1</v>
      </c>
      <c r="AZ328" s="1">
        <v>0</v>
      </c>
      <c r="BA328" s="1">
        <v>90</v>
      </c>
      <c r="BB328" s="1">
        <v>0</v>
      </c>
      <c r="BC328" s="1">
        <f t="shared" si="48"/>
        <v>120</v>
      </c>
      <c r="BD328" s="1">
        <v>1</v>
      </c>
      <c r="BE328" s="1">
        <v>5</v>
      </c>
      <c r="BF328" s="16">
        <v>1676</v>
      </c>
    </row>
    <row r="329" spans="1:58">
      <c r="A329" s="1">
        <v>2020</v>
      </c>
      <c r="B329" s="1" t="s">
        <v>118</v>
      </c>
      <c r="C329" s="12">
        <v>54.8</v>
      </c>
      <c r="D329" s="12">
        <v>77.59</v>
      </c>
      <c r="E329" s="12">
        <v>0</v>
      </c>
      <c r="F329" s="12">
        <v>52.57</v>
      </c>
      <c r="G329" s="12">
        <f t="shared" si="40"/>
        <v>184.95999999999998</v>
      </c>
      <c r="H329" s="12">
        <f>+MIT_InfraMR[[#This Row],[Total Líneas de Explotación ]]</f>
        <v>184.95999999999998</v>
      </c>
      <c r="I329" s="12">
        <v>196.96800000000002</v>
      </c>
      <c r="J329" s="12">
        <v>209.97</v>
      </c>
      <c r="K329" s="12">
        <v>12.2</v>
      </c>
      <c r="L329" s="12">
        <v>116.54</v>
      </c>
      <c r="M329" s="12">
        <v>8</v>
      </c>
      <c r="N329" s="12">
        <f>+MIT_InfraMR[[#This Row],[A.03.1 -  Longitud de Vías de Explotación No Electrificadas Troncales y Ramales (vía principal) (km)]]+MIT_InfraMR[[#This Row],[A.04.1 -  Longitud de Vías de Explotación Electrificadas Troncales y Ramales (vía principal) (km)]]</f>
        <v>326.51</v>
      </c>
      <c r="O329" s="12">
        <f>+MIT_InfraMR[[#This Row],[Total Vías (excluido Auxiliares)]]</f>
        <v>326.51</v>
      </c>
      <c r="P329" s="1">
        <v>53</v>
      </c>
      <c r="Q329" s="1">
        <v>0</v>
      </c>
      <c r="R329" s="1">
        <v>3</v>
      </c>
      <c r="S329" s="1">
        <f t="shared" si="41"/>
        <v>56</v>
      </c>
      <c r="T329" s="1">
        <v>35</v>
      </c>
      <c r="U329" s="1">
        <v>48</v>
      </c>
      <c r="V329" s="1">
        <v>0</v>
      </c>
      <c r="W329" s="1">
        <v>13</v>
      </c>
      <c r="X329" s="1">
        <v>3</v>
      </c>
      <c r="Y329" s="1">
        <f t="shared" si="42"/>
        <v>99</v>
      </c>
      <c r="Z329" s="1">
        <v>96</v>
      </c>
      <c r="AA329" s="1">
        <v>22</v>
      </c>
      <c r="AB329" s="1">
        <f>+MIT_InfraMR[[#This Row],[Total Pasos Vehiculares a Nivel]]</f>
        <v>99</v>
      </c>
      <c r="AC329" s="1">
        <f t="shared" si="43"/>
        <v>217</v>
      </c>
      <c r="AD329" s="1">
        <v>8</v>
      </c>
      <c r="AE329" s="1">
        <v>24</v>
      </c>
      <c r="AF329" s="1">
        <v>53</v>
      </c>
      <c r="AG329" s="1">
        <f t="shared" si="44"/>
        <v>85</v>
      </c>
      <c r="AH329" s="12">
        <v>44.19</v>
      </c>
      <c r="AI329" s="12">
        <v>117.336</v>
      </c>
      <c r="AJ329" s="12">
        <v>33.146000000000001</v>
      </c>
      <c r="AK329" s="12">
        <f t="shared" si="45"/>
        <v>194.67200000000003</v>
      </c>
      <c r="AL329" s="1">
        <v>10</v>
      </c>
      <c r="AM329" s="1">
        <v>10</v>
      </c>
      <c r="AN329" s="1">
        <f t="shared" si="46"/>
        <v>14</v>
      </c>
      <c r="AO329" s="1">
        <f t="shared" si="47"/>
        <v>34</v>
      </c>
      <c r="AP329" s="1">
        <v>122</v>
      </c>
      <c r="AQ329" s="1">
        <v>62</v>
      </c>
      <c r="AR329" s="1">
        <v>0</v>
      </c>
      <c r="AS329" s="1">
        <f>+SUM(MIT_InfraMR[[#This Row],[B.02.1 - Parque de Coches Eléctricos Motrices]:[B.02.3 - Parque de Coches Eléctricos Motrices Tipo R]])</f>
        <v>184</v>
      </c>
      <c r="AT329" s="1">
        <v>0</v>
      </c>
      <c r="AU329" s="1">
        <v>0</v>
      </c>
      <c r="AV329" s="1">
        <v>0</v>
      </c>
      <c r="AW329" s="1">
        <f>+SUM(MIT_InfraMR[[#This Row],[B.03.1 - Parque de Coches Motores Motrices Remolcados]:[B.03.3 - Parque de Coches Motores Motrices Cabina]])</f>
        <v>0</v>
      </c>
      <c r="AX329" s="1">
        <v>29</v>
      </c>
      <c r="AY329" s="1">
        <v>1</v>
      </c>
      <c r="AZ329" s="1">
        <v>0</v>
      </c>
      <c r="BA329" s="1">
        <v>90</v>
      </c>
      <c r="BB329" s="1">
        <v>0</v>
      </c>
      <c r="BC329" s="1">
        <f t="shared" si="48"/>
        <v>120</v>
      </c>
      <c r="BD329" s="1">
        <v>1</v>
      </c>
      <c r="BE329" s="1">
        <v>5</v>
      </c>
      <c r="BF329" s="16">
        <v>1676</v>
      </c>
    </row>
    <row r="330" spans="1:58">
      <c r="A330" s="1">
        <v>2020</v>
      </c>
      <c r="B330" s="1" t="s">
        <v>119</v>
      </c>
      <c r="C330" s="12">
        <v>54.8</v>
      </c>
      <c r="D330" s="12">
        <v>77.59</v>
      </c>
      <c r="E330" s="12">
        <v>0</v>
      </c>
      <c r="F330" s="12">
        <v>52.57</v>
      </c>
      <c r="G330" s="12">
        <f t="shared" si="40"/>
        <v>184.95999999999998</v>
      </c>
      <c r="H330" s="12">
        <f>+MIT_InfraMR[[#This Row],[Total Líneas de Explotación ]]</f>
        <v>184.95999999999998</v>
      </c>
      <c r="I330" s="12">
        <v>196.96800000000002</v>
      </c>
      <c r="J330" s="12">
        <v>209.97</v>
      </c>
      <c r="K330" s="12">
        <v>12.2</v>
      </c>
      <c r="L330" s="12">
        <v>116.54</v>
      </c>
      <c r="M330" s="12">
        <v>8</v>
      </c>
      <c r="N330" s="12">
        <f>+MIT_InfraMR[[#This Row],[A.03.1 -  Longitud de Vías de Explotación No Electrificadas Troncales y Ramales (vía principal) (km)]]+MIT_InfraMR[[#This Row],[A.04.1 -  Longitud de Vías de Explotación Electrificadas Troncales y Ramales (vía principal) (km)]]</f>
        <v>326.51</v>
      </c>
      <c r="O330" s="12">
        <f>+MIT_InfraMR[[#This Row],[Total Vías (excluido Auxiliares)]]</f>
        <v>326.51</v>
      </c>
      <c r="P330" s="1">
        <v>53</v>
      </c>
      <c r="Q330" s="1">
        <v>0</v>
      </c>
      <c r="R330" s="1">
        <v>3</v>
      </c>
      <c r="S330" s="1">
        <f t="shared" si="41"/>
        <v>56</v>
      </c>
      <c r="T330" s="1">
        <v>35</v>
      </c>
      <c r="U330" s="1">
        <v>48</v>
      </c>
      <c r="V330" s="1">
        <v>0</v>
      </c>
      <c r="W330" s="1">
        <v>13</v>
      </c>
      <c r="X330" s="1">
        <v>3</v>
      </c>
      <c r="Y330" s="1">
        <f t="shared" si="42"/>
        <v>99</v>
      </c>
      <c r="Z330" s="1">
        <v>96</v>
      </c>
      <c r="AA330" s="1">
        <v>22</v>
      </c>
      <c r="AB330" s="1">
        <f>+MIT_InfraMR[[#This Row],[Total Pasos Vehiculares a Nivel]]</f>
        <v>99</v>
      </c>
      <c r="AC330" s="1">
        <f t="shared" si="43"/>
        <v>217</v>
      </c>
      <c r="AD330" s="1">
        <v>8</v>
      </c>
      <c r="AE330" s="1">
        <v>24</v>
      </c>
      <c r="AF330" s="1">
        <v>53</v>
      </c>
      <c r="AG330" s="1">
        <f t="shared" si="44"/>
        <v>85</v>
      </c>
      <c r="AH330" s="12">
        <v>44.19</v>
      </c>
      <c r="AI330" s="12">
        <v>117.336</v>
      </c>
      <c r="AJ330" s="12">
        <v>33.146000000000001</v>
      </c>
      <c r="AK330" s="12">
        <f t="shared" si="45"/>
        <v>194.67200000000003</v>
      </c>
      <c r="AL330" s="1">
        <v>10</v>
      </c>
      <c r="AM330" s="1">
        <v>10</v>
      </c>
      <c r="AN330" s="1">
        <f t="shared" si="46"/>
        <v>14</v>
      </c>
      <c r="AO330" s="1">
        <f t="shared" si="47"/>
        <v>34</v>
      </c>
      <c r="AP330" s="1">
        <v>122</v>
      </c>
      <c r="AQ330" s="1">
        <v>62</v>
      </c>
      <c r="AR330" s="1">
        <v>0</v>
      </c>
      <c r="AS330" s="1">
        <f>+SUM(MIT_InfraMR[[#This Row],[B.02.1 - Parque de Coches Eléctricos Motrices]:[B.02.3 - Parque de Coches Eléctricos Motrices Tipo R]])</f>
        <v>184</v>
      </c>
      <c r="AT330" s="1">
        <v>0</v>
      </c>
      <c r="AU330" s="1">
        <v>0</v>
      </c>
      <c r="AV330" s="1">
        <v>0</v>
      </c>
      <c r="AW330" s="1">
        <f>+SUM(MIT_InfraMR[[#This Row],[B.03.1 - Parque de Coches Motores Motrices Remolcados]:[B.03.3 - Parque de Coches Motores Motrices Cabina]])</f>
        <v>0</v>
      </c>
      <c r="AX330" s="1">
        <v>29</v>
      </c>
      <c r="AY330" s="1">
        <v>1</v>
      </c>
      <c r="AZ330" s="1">
        <v>0</v>
      </c>
      <c r="BA330" s="1">
        <v>90</v>
      </c>
      <c r="BB330" s="1">
        <v>0</v>
      </c>
      <c r="BC330" s="1">
        <f t="shared" si="48"/>
        <v>120</v>
      </c>
      <c r="BD330" s="1">
        <v>1</v>
      </c>
      <c r="BE330" s="1">
        <v>5</v>
      </c>
      <c r="BF330" s="16">
        <v>1676</v>
      </c>
    </row>
    <row r="331" spans="1:58">
      <c r="A331" s="1">
        <v>2020</v>
      </c>
      <c r="B331" s="1" t="s">
        <v>120</v>
      </c>
      <c r="C331" s="12">
        <v>54.8</v>
      </c>
      <c r="D331" s="12">
        <v>77.59</v>
      </c>
      <c r="E331" s="12">
        <v>0</v>
      </c>
      <c r="F331" s="12">
        <v>52.57</v>
      </c>
      <c r="G331" s="12">
        <f t="shared" si="40"/>
        <v>184.95999999999998</v>
      </c>
      <c r="H331" s="12">
        <f>+MIT_InfraMR[[#This Row],[Total Líneas de Explotación ]]</f>
        <v>184.95999999999998</v>
      </c>
      <c r="I331" s="12">
        <v>196.96800000000002</v>
      </c>
      <c r="J331" s="12">
        <v>209.97</v>
      </c>
      <c r="K331" s="12">
        <v>12.2</v>
      </c>
      <c r="L331" s="12">
        <v>116.54</v>
      </c>
      <c r="M331" s="12">
        <v>8</v>
      </c>
      <c r="N331" s="12">
        <f>+MIT_InfraMR[[#This Row],[A.03.1 -  Longitud de Vías de Explotación No Electrificadas Troncales y Ramales (vía principal) (km)]]+MIT_InfraMR[[#This Row],[A.04.1 -  Longitud de Vías de Explotación Electrificadas Troncales y Ramales (vía principal) (km)]]</f>
        <v>326.51</v>
      </c>
      <c r="O331" s="12">
        <f>+MIT_InfraMR[[#This Row],[Total Vías (excluido Auxiliares)]]</f>
        <v>326.51</v>
      </c>
      <c r="P331" s="1">
        <v>53</v>
      </c>
      <c r="Q331" s="1">
        <v>0</v>
      </c>
      <c r="R331" s="1">
        <v>3</v>
      </c>
      <c r="S331" s="1">
        <f t="shared" si="41"/>
        <v>56</v>
      </c>
      <c r="T331" s="1">
        <v>35</v>
      </c>
      <c r="U331" s="1">
        <v>48</v>
      </c>
      <c r="V331" s="1">
        <v>0</v>
      </c>
      <c r="W331" s="1">
        <v>13</v>
      </c>
      <c r="X331" s="1">
        <v>3</v>
      </c>
      <c r="Y331" s="1">
        <f t="shared" si="42"/>
        <v>99</v>
      </c>
      <c r="Z331" s="1">
        <v>96</v>
      </c>
      <c r="AA331" s="1">
        <v>22</v>
      </c>
      <c r="AB331" s="1">
        <f>+MIT_InfraMR[[#This Row],[Total Pasos Vehiculares a Nivel]]</f>
        <v>99</v>
      </c>
      <c r="AC331" s="1">
        <f t="shared" si="43"/>
        <v>217</v>
      </c>
      <c r="AD331" s="1">
        <v>8</v>
      </c>
      <c r="AE331" s="1">
        <v>24</v>
      </c>
      <c r="AF331" s="1">
        <v>53</v>
      </c>
      <c r="AG331" s="1">
        <f t="shared" si="44"/>
        <v>85</v>
      </c>
      <c r="AH331" s="12">
        <v>44.19</v>
      </c>
      <c r="AI331" s="12">
        <v>117.336</v>
      </c>
      <c r="AJ331" s="12">
        <v>33.146000000000001</v>
      </c>
      <c r="AK331" s="12">
        <f t="shared" si="45"/>
        <v>194.67200000000003</v>
      </c>
      <c r="AL331" s="1">
        <v>10</v>
      </c>
      <c r="AM331" s="1">
        <v>10</v>
      </c>
      <c r="AN331" s="1">
        <f t="shared" si="46"/>
        <v>14</v>
      </c>
      <c r="AO331" s="1">
        <f t="shared" si="47"/>
        <v>34</v>
      </c>
      <c r="AP331" s="1">
        <v>122</v>
      </c>
      <c r="AQ331" s="1">
        <v>62</v>
      </c>
      <c r="AR331" s="1">
        <v>0</v>
      </c>
      <c r="AS331" s="1">
        <f>+SUM(MIT_InfraMR[[#This Row],[B.02.1 - Parque de Coches Eléctricos Motrices]:[B.02.3 - Parque de Coches Eléctricos Motrices Tipo R]])</f>
        <v>184</v>
      </c>
      <c r="AT331" s="1">
        <v>0</v>
      </c>
      <c r="AU331" s="1">
        <v>0</v>
      </c>
      <c r="AV331" s="1">
        <v>0</v>
      </c>
      <c r="AW331" s="1">
        <f>+SUM(MIT_InfraMR[[#This Row],[B.03.1 - Parque de Coches Motores Motrices Remolcados]:[B.03.3 - Parque de Coches Motores Motrices Cabina]])</f>
        <v>0</v>
      </c>
      <c r="AX331" s="1">
        <v>29</v>
      </c>
      <c r="AY331" s="1">
        <v>1</v>
      </c>
      <c r="AZ331" s="1">
        <v>0</v>
      </c>
      <c r="BA331" s="1">
        <v>90</v>
      </c>
      <c r="BB331" s="1">
        <v>0</v>
      </c>
      <c r="BC331" s="1">
        <f t="shared" si="48"/>
        <v>120</v>
      </c>
      <c r="BD331" s="1">
        <v>1</v>
      </c>
      <c r="BE331" s="1">
        <v>5</v>
      </c>
      <c r="BF331" s="16">
        <v>1676</v>
      </c>
    </row>
    <row r="332" spans="1:58">
      <c r="A332" s="1">
        <v>2020</v>
      </c>
      <c r="B332" s="1" t="s">
        <v>121</v>
      </c>
      <c r="C332" s="12">
        <v>54.8</v>
      </c>
      <c r="D332" s="12">
        <v>77.59</v>
      </c>
      <c r="E332" s="12">
        <v>0</v>
      </c>
      <c r="F332" s="12">
        <v>52.57</v>
      </c>
      <c r="G332" s="12">
        <f t="shared" si="40"/>
        <v>184.95999999999998</v>
      </c>
      <c r="H332" s="12">
        <f>+MIT_InfraMR[[#This Row],[Total Líneas de Explotación ]]</f>
        <v>184.95999999999998</v>
      </c>
      <c r="I332" s="12">
        <v>196.96800000000002</v>
      </c>
      <c r="J332" s="12">
        <v>209.97</v>
      </c>
      <c r="K332" s="12">
        <v>12.2</v>
      </c>
      <c r="L332" s="12">
        <v>116.54</v>
      </c>
      <c r="M332" s="12">
        <v>8</v>
      </c>
      <c r="N332" s="12">
        <f>+MIT_InfraMR[[#This Row],[A.03.1 -  Longitud de Vías de Explotación No Electrificadas Troncales y Ramales (vía principal) (km)]]+MIT_InfraMR[[#This Row],[A.04.1 -  Longitud de Vías de Explotación Electrificadas Troncales y Ramales (vía principal) (km)]]</f>
        <v>326.51</v>
      </c>
      <c r="O332" s="12">
        <f>+MIT_InfraMR[[#This Row],[Total Vías (excluido Auxiliares)]]</f>
        <v>326.51</v>
      </c>
      <c r="P332" s="1">
        <v>53</v>
      </c>
      <c r="Q332" s="1">
        <v>0</v>
      </c>
      <c r="R332" s="1">
        <v>3</v>
      </c>
      <c r="S332" s="1">
        <f t="shared" si="41"/>
        <v>56</v>
      </c>
      <c r="T332" s="1">
        <v>35</v>
      </c>
      <c r="U332" s="1">
        <v>48</v>
      </c>
      <c r="V332" s="1">
        <v>0</v>
      </c>
      <c r="W332" s="1">
        <v>13</v>
      </c>
      <c r="X332" s="1">
        <v>3</v>
      </c>
      <c r="Y332" s="1">
        <f t="shared" si="42"/>
        <v>99</v>
      </c>
      <c r="Z332" s="1">
        <v>96</v>
      </c>
      <c r="AA332" s="1">
        <v>22</v>
      </c>
      <c r="AB332" s="1">
        <f>+MIT_InfraMR[[#This Row],[Total Pasos Vehiculares a Nivel]]</f>
        <v>99</v>
      </c>
      <c r="AC332" s="1">
        <f t="shared" si="43"/>
        <v>217</v>
      </c>
      <c r="AD332" s="1">
        <v>8</v>
      </c>
      <c r="AE332" s="1">
        <v>24</v>
      </c>
      <c r="AF332" s="1">
        <v>53</v>
      </c>
      <c r="AG332" s="1">
        <f t="shared" si="44"/>
        <v>85</v>
      </c>
      <c r="AH332" s="12">
        <v>44.19</v>
      </c>
      <c r="AI332" s="12">
        <v>117.336</v>
      </c>
      <c r="AJ332" s="12">
        <v>33.146000000000001</v>
      </c>
      <c r="AK332" s="12">
        <f t="shared" si="45"/>
        <v>194.67200000000003</v>
      </c>
      <c r="AL332" s="1">
        <v>10</v>
      </c>
      <c r="AM332" s="1">
        <v>10</v>
      </c>
      <c r="AN332" s="1">
        <f t="shared" si="46"/>
        <v>14</v>
      </c>
      <c r="AO332" s="1">
        <f t="shared" si="47"/>
        <v>34</v>
      </c>
      <c r="AP332" s="1">
        <v>122</v>
      </c>
      <c r="AQ332" s="1">
        <v>62</v>
      </c>
      <c r="AR332" s="1">
        <v>0</v>
      </c>
      <c r="AS332" s="1">
        <f>+SUM(MIT_InfraMR[[#This Row],[B.02.1 - Parque de Coches Eléctricos Motrices]:[B.02.3 - Parque de Coches Eléctricos Motrices Tipo R]])</f>
        <v>184</v>
      </c>
      <c r="AT332" s="1">
        <v>0</v>
      </c>
      <c r="AU332" s="1">
        <v>0</v>
      </c>
      <c r="AV332" s="1">
        <v>0</v>
      </c>
      <c r="AW332" s="1">
        <f>+SUM(MIT_InfraMR[[#This Row],[B.03.1 - Parque de Coches Motores Motrices Remolcados]:[B.03.3 - Parque de Coches Motores Motrices Cabina]])</f>
        <v>0</v>
      </c>
      <c r="AX332" s="1">
        <v>29</v>
      </c>
      <c r="AY332" s="1">
        <v>1</v>
      </c>
      <c r="AZ332" s="1">
        <v>0</v>
      </c>
      <c r="BA332" s="1">
        <v>90</v>
      </c>
      <c r="BB332" s="1">
        <v>0</v>
      </c>
      <c r="BC332" s="1">
        <f t="shared" si="48"/>
        <v>120</v>
      </c>
      <c r="BD332" s="1">
        <v>1</v>
      </c>
      <c r="BE332" s="1">
        <v>5</v>
      </c>
      <c r="BF332" s="16">
        <v>1676</v>
      </c>
    </row>
    <row r="333" spans="1:58">
      <c r="A333" s="1">
        <v>2020</v>
      </c>
      <c r="B333" s="1" t="s">
        <v>122</v>
      </c>
      <c r="C333" s="12">
        <v>54.8</v>
      </c>
      <c r="D333" s="12">
        <v>77.59</v>
      </c>
      <c r="E333" s="12">
        <v>0</v>
      </c>
      <c r="F333" s="12">
        <v>52.57</v>
      </c>
      <c r="G333" s="12">
        <f t="shared" si="40"/>
        <v>184.95999999999998</v>
      </c>
      <c r="H333" s="12">
        <f>+MIT_InfraMR[[#This Row],[Total Líneas de Explotación ]]</f>
        <v>184.95999999999998</v>
      </c>
      <c r="I333" s="12">
        <v>196.96800000000002</v>
      </c>
      <c r="J333" s="12">
        <v>209.97</v>
      </c>
      <c r="K333" s="12">
        <v>12.2</v>
      </c>
      <c r="L333" s="12">
        <v>116.54</v>
      </c>
      <c r="M333" s="12">
        <v>8</v>
      </c>
      <c r="N333" s="12">
        <f>+MIT_InfraMR[[#This Row],[A.03.1 -  Longitud de Vías de Explotación No Electrificadas Troncales y Ramales (vía principal) (km)]]+MIT_InfraMR[[#This Row],[A.04.1 -  Longitud de Vías de Explotación Electrificadas Troncales y Ramales (vía principal) (km)]]</f>
        <v>326.51</v>
      </c>
      <c r="O333" s="12">
        <f>+MIT_InfraMR[[#This Row],[Total Vías (excluido Auxiliares)]]</f>
        <v>326.51</v>
      </c>
      <c r="P333" s="1">
        <v>53</v>
      </c>
      <c r="Q333" s="1">
        <v>0</v>
      </c>
      <c r="R333" s="1">
        <v>3</v>
      </c>
      <c r="S333" s="1">
        <f t="shared" si="41"/>
        <v>56</v>
      </c>
      <c r="T333" s="1">
        <v>35</v>
      </c>
      <c r="U333" s="1">
        <v>48</v>
      </c>
      <c r="V333" s="1">
        <v>0</v>
      </c>
      <c r="W333" s="1">
        <v>13</v>
      </c>
      <c r="X333" s="1">
        <v>3</v>
      </c>
      <c r="Y333" s="1">
        <f t="shared" si="42"/>
        <v>99</v>
      </c>
      <c r="Z333" s="1">
        <v>96</v>
      </c>
      <c r="AA333" s="1">
        <v>22</v>
      </c>
      <c r="AB333" s="1">
        <f>+MIT_InfraMR[[#This Row],[Total Pasos Vehiculares a Nivel]]</f>
        <v>99</v>
      </c>
      <c r="AC333" s="1">
        <f t="shared" si="43"/>
        <v>217</v>
      </c>
      <c r="AD333" s="1">
        <v>8</v>
      </c>
      <c r="AE333" s="1">
        <v>24</v>
      </c>
      <c r="AF333" s="1">
        <v>53</v>
      </c>
      <c r="AG333" s="1">
        <f t="shared" si="44"/>
        <v>85</v>
      </c>
      <c r="AH333" s="12">
        <v>44.19</v>
      </c>
      <c r="AI333" s="12">
        <v>117.336</v>
      </c>
      <c r="AJ333" s="12">
        <v>33.146000000000001</v>
      </c>
      <c r="AK333" s="12">
        <f t="shared" si="45"/>
        <v>194.67200000000003</v>
      </c>
      <c r="AL333" s="1">
        <v>10</v>
      </c>
      <c r="AM333" s="1">
        <v>10</v>
      </c>
      <c r="AN333" s="1">
        <f t="shared" si="46"/>
        <v>14</v>
      </c>
      <c r="AO333" s="1">
        <f t="shared" si="47"/>
        <v>34</v>
      </c>
      <c r="AP333" s="1">
        <v>122</v>
      </c>
      <c r="AQ333" s="1">
        <v>62</v>
      </c>
      <c r="AR333" s="1">
        <v>0</v>
      </c>
      <c r="AS333" s="1">
        <f>+SUM(MIT_InfraMR[[#This Row],[B.02.1 - Parque de Coches Eléctricos Motrices]:[B.02.3 - Parque de Coches Eléctricos Motrices Tipo R]])</f>
        <v>184</v>
      </c>
      <c r="AT333" s="1">
        <v>0</v>
      </c>
      <c r="AU333" s="1">
        <v>0</v>
      </c>
      <c r="AV333" s="1">
        <v>0</v>
      </c>
      <c r="AW333" s="1">
        <f>+SUM(MIT_InfraMR[[#This Row],[B.03.1 - Parque de Coches Motores Motrices Remolcados]:[B.03.3 - Parque de Coches Motores Motrices Cabina]])</f>
        <v>0</v>
      </c>
      <c r="AX333" s="1">
        <v>29</v>
      </c>
      <c r="AY333" s="1">
        <v>1</v>
      </c>
      <c r="AZ333" s="1">
        <v>0</v>
      </c>
      <c r="BA333" s="1">
        <v>90</v>
      </c>
      <c r="BB333" s="1">
        <v>0</v>
      </c>
      <c r="BC333" s="1">
        <f t="shared" si="48"/>
        <v>120</v>
      </c>
      <c r="BD333" s="1">
        <v>1</v>
      </c>
      <c r="BE333" s="1">
        <v>5</v>
      </c>
      <c r="BF333" s="16">
        <v>1676</v>
      </c>
    </row>
    <row r="334" spans="1:58">
      <c r="A334" s="1">
        <v>2020</v>
      </c>
      <c r="B334" s="1" t="s">
        <v>123</v>
      </c>
      <c r="C334" s="12">
        <v>54.8</v>
      </c>
      <c r="D334" s="12">
        <v>77.59</v>
      </c>
      <c r="E334" s="12">
        <v>0</v>
      </c>
      <c r="F334" s="12">
        <v>52.57</v>
      </c>
      <c r="G334" s="12">
        <f t="shared" si="40"/>
        <v>184.95999999999998</v>
      </c>
      <c r="H334" s="12">
        <f>+MIT_InfraMR[[#This Row],[Total Líneas de Explotación ]]</f>
        <v>184.95999999999998</v>
      </c>
      <c r="I334" s="12">
        <v>196.96800000000002</v>
      </c>
      <c r="J334" s="12">
        <v>209.97</v>
      </c>
      <c r="K334" s="12">
        <v>12.2</v>
      </c>
      <c r="L334" s="12">
        <v>116.54</v>
      </c>
      <c r="M334" s="12">
        <v>8</v>
      </c>
      <c r="N334" s="12">
        <f>+MIT_InfraMR[[#This Row],[A.03.1 -  Longitud de Vías de Explotación No Electrificadas Troncales y Ramales (vía principal) (km)]]+MIT_InfraMR[[#This Row],[A.04.1 -  Longitud de Vías de Explotación Electrificadas Troncales y Ramales (vía principal) (km)]]</f>
        <v>326.51</v>
      </c>
      <c r="O334" s="12">
        <f>+MIT_InfraMR[[#This Row],[Total Vías (excluido Auxiliares)]]</f>
        <v>326.51</v>
      </c>
      <c r="P334" s="1">
        <v>53</v>
      </c>
      <c r="Q334" s="1">
        <v>0</v>
      </c>
      <c r="R334" s="1">
        <v>3</v>
      </c>
      <c r="S334" s="1">
        <f t="shared" si="41"/>
        <v>56</v>
      </c>
      <c r="T334" s="1">
        <v>35</v>
      </c>
      <c r="U334" s="1">
        <v>48</v>
      </c>
      <c r="V334" s="1">
        <v>0</v>
      </c>
      <c r="W334" s="1">
        <v>13</v>
      </c>
      <c r="X334" s="1">
        <v>3</v>
      </c>
      <c r="Y334" s="1">
        <f t="shared" si="42"/>
        <v>99</v>
      </c>
      <c r="Z334" s="1">
        <v>96</v>
      </c>
      <c r="AA334" s="1">
        <v>22</v>
      </c>
      <c r="AB334" s="1">
        <f>+MIT_InfraMR[[#This Row],[Total Pasos Vehiculares a Nivel]]</f>
        <v>99</v>
      </c>
      <c r="AC334" s="1">
        <f t="shared" si="43"/>
        <v>217</v>
      </c>
      <c r="AD334" s="1">
        <v>8</v>
      </c>
      <c r="AE334" s="1">
        <v>24</v>
      </c>
      <c r="AF334" s="1">
        <v>53</v>
      </c>
      <c r="AG334" s="1">
        <f t="shared" si="44"/>
        <v>85</v>
      </c>
      <c r="AH334" s="12">
        <v>44.19</v>
      </c>
      <c r="AI334" s="12">
        <v>117.336</v>
      </c>
      <c r="AJ334" s="12">
        <v>33.146000000000001</v>
      </c>
      <c r="AK334" s="12">
        <f t="shared" si="45"/>
        <v>194.67200000000003</v>
      </c>
      <c r="AL334" s="1">
        <v>10</v>
      </c>
      <c r="AM334" s="1">
        <v>10</v>
      </c>
      <c r="AN334" s="1">
        <f t="shared" si="46"/>
        <v>14</v>
      </c>
      <c r="AO334" s="1">
        <f t="shared" si="47"/>
        <v>34</v>
      </c>
      <c r="AP334" s="1">
        <v>122</v>
      </c>
      <c r="AQ334" s="1">
        <v>62</v>
      </c>
      <c r="AR334" s="1">
        <v>0</v>
      </c>
      <c r="AS334" s="1">
        <f>+SUM(MIT_InfraMR[[#This Row],[B.02.1 - Parque de Coches Eléctricos Motrices]:[B.02.3 - Parque de Coches Eléctricos Motrices Tipo R]])</f>
        <v>184</v>
      </c>
      <c r="AT334" s="1">
        <v>0</v>
      </c>
      <c r="AU334" s="1">
        <v>0</v>
      </c>
      <c r="AV334" s="1">
        <v>0</v>
      </c>
      <c r="AW334" s="1">
        <f>+SUM(MIT_InfraMR[[#This Row],[B.03.1 - Parque de Coches Motores Motrices Remolcados]:[B.03.3 - Parque de Coches Motores Motrices Cabina]])</f>
        <v>0</v>
      </c>
      <c r="AX334" s="1">
        <v>29</v>
      </c>
      <c r="AY334" s="1">
        <v>1</v>
      </c>
      <c r="AZ334" s="1">
        <v>0</v>
      </c>
      <c r="BA334" s="1">
        <v>90</v>
      </c>
      <c r="BB334" s="1">
        <v>0</v>
      </c>
      <c r="BC334" s="1">
        <f t="shared" si="48"/>
        <v>120</v>
      </c>
      <c r="BD334" s="1">
        <v>1</v>
      </c>
      <c r="BE334" s="1">
        <v>5</v>
      </c>
      <c r="BF334" s="16">
        <v>1676</v>
      </c>
    </row>
    <row r="335" spans="1:58">
      <c r="A335" s="1">
        <v>2020</v>
      </c>
      <c r="B335" s="1" t="s">
        <v>124</v>
      </c>
      <c r="C335" s="12">
        <v>54.8</v>
      </c>
      <c r="D335" s="12">
        <v>77.59</v>
      </c>
      <c r="E335" s="12">
        <v>0</v>
      </c>
      <c r="F335" s="12">
        <v>52.57</v>
      </c>
      <c r="G335" s="12">
        <f t="shared" si="40"/>
        <v>184.95999999999998</v>
      </c>
      <c r="H335" s="12">
        <f>+MIT_InfraMR[[#This Row],[Total Líneas de Explotación ]]</f>
        <v>184.95999999999998</v>
      </c>
      <c r="I335" s="12">
        <v>196.96800000000002</v>
      </c>
      <c r="J335" s="12">
        <v>209.97</v>
      </c>
      <c r="K335" s="12">
        <v>12.2</v>
      </c>
      <c r="L335" s="12">
        <v>116.54</v>
      </c>
      <c r="M335" s="12">
        <v>8</v>
      </c>
      <c r="N335" s="12">
        <f>+MIT_InfraMR[[#This Row],[A.03.1 -  Longitud de Vías de Explotación No Electrificadas Troncales y Ramales (vía principal) (km)]]+MIT_InfraMR[[#This Row],[A.04.1 -  Longitud de Vías de Explotación Electrificadas Troncales y Ramales (vía principal) (km)]]</f>
        <v>326.51</v>
      </c>
      <c r="O335" s="12">
        <f>+MIT_InfraMR[[#This Row],[Total Vías (excluido Auxiliares)]]</f>
        <v>326.51</v>
      </c>
      <c r="P335" s="1">
        <v>53</v>
      </c>
      <c r="Q335" s="1">
        <v>0</v>
      </c>
      <c r="R335" s="1">
        <v>3</v>
      </c>
      <c r="S335" s="1">
        <f t="shared" si="41"/>
        <v>56</v>
      </c>
      <c r="T335" s="1">
        <v>35</v>
      </c>
      <c r="U335" s="1">
        <v>48</v>
      </c>
      <c r="V335" s="1">
        <v>0</v>
      </c>
      <c r="W335" s="1">
        <v>13</v>
      </c>
      <c r="X335" s="1">
        <v>3</v>
      </c>
      <c r="Y335" s="1">
        <f t="shared" si="42"/>
        <v>99</v>
      </c>
      <c r="Z335" s="1">
        <v>96</v>
      </c>
      <c r="AA335" s="1">
        <v>22</v>
      </c>
      <c r="AB335" s="1">
        <f>+MIT_InfraMR[[#This Row],[Total Pasos Vehiculares a Nivel]]</f>
        <v>99</v>
      </c>
      <c r="AC335" s="1">
        <f t="shared" si="43"/>
        <v>217</v>
      </c>
      <c r="AD335" s="1">
        <v>8</v>
      </c>
      <c r="AE335" s="1">
        <v>24</v>
      </c>
      <c r="AF335" s="1">
        <v>53</v>
      </c>
      <c r="AG335" s="1">
        <f t="shared" si="44"/>
        <v>85</v>
      </c>
      <c r="AH335" s="12">
        <v>44.19</v>
      </c>
      <c r="AI335" s="12">
        <v>117.336</v>
      </c>
      <c r="AJ335" s="12">
        <v>33.146000000000001</v>
      </c>
      <c r="AK335" s="12">
        <f t="shared" si="45"/>
        <v>194.67200000000003</v>
      </c>
      <c r="AL335" s="1">
        <v>10</v>
      </c>
      <c r="AM335" s="1">
        <v>10</v>
      </c>
      <c r="AN335" s="1">
        <f t="shared" si="46"/>
        <v>14</v>
      </c>
      <c r="AO335" s="1">
        <f t="shared" si="47"/>
        <v>34</v>
      </c>
      <c r="AP335" s="1">
        <v>122</v>
      </c>
      <c r="AQ335" s="1">
        <v>62</v>
      </c>
      <c r="AR335" s="1">
        <v>0</v>
      </c>
      <c r="AS335" s="1">
        <f>+SUM(MIT_InfraMR[[#This Row],[B.02.1 - Parque de Coches Eléctricos Motrices]:[B.02.3 - Parque de Coches Eléctricos Motrices Tipo R]])</f>
        <v>184</v>
      </c>
      <c r="AT335" s="1">
        <v>0</v>
      </c>
      <c r="AU335" s="1">
        <v>0</v>
      </c>
      <c r="AV335" s="1">
        <v>0</v>
      </c>
      <c r="AW335" s="1">
        <f>+SUM(MIT_InfraMR[[#This Row],[B.03.1 - Parque de Coches Motores Motrices Remolcados]:[B.03.3 - Parque de Coches Motores Motrices Cabina]])</f>
        <v>0</v>
      </c>
      <c r="AX335" s="1">
        <v>29</v>
      </c>
      <c r="AY335" s="1">
        <v>1</v>
      </c>
      <c r="AZ335" s="1">
        <v>0</v>
      </c>
      <c r="BA335" s="1">
        <v>90</v>
      </c>
      <c r="BB335" s="1">
        <v>0</v>
      </c>
      <c r="BC335" s="1">
        <f t="shared" si="48"/>
        <v>120</v>
      </c>
      <c r="BD335" s="1">
        <v>1</v>
      </c>
      <c r="BE335" s="1">
        <v>5</v>
      </c>
      <c r="BF335" s="16">
        <v>1676</v>
      </c>
    </row>
    <row r="336" spans="1:58">
      <c r="A336" s="1">
        <v>2020</v>
      </c>
      <c r="B336" s="1" t="s">
        <v>125</v>
      </c>
      <c r="C336" s="12">
        <v>54.8</v>
      </c>
      <c r="D336" s="12">
        <v>77.59</v>
      </c>
      <c r="E336" s="12">
        <v>0</v>
      </c>
      <c r="F336" s="12">
        <v>52.57</v>
      </c>
      <c r="G336" s="12">
        <f t="shared" si="40"/>
        <v>184.95999999999998</v>
      </c>
      <c r="H336" s="12">
        <f>+MIT_InfraMR[[#This Row],[Total Líneas de Explotación ]]</f>
        <v>184.95999999999998</v>
      </c>
      <c r="I336" s="12">
        <v>196.96800000000002</v>
      </c>
      <c r="J336" s="12">
        <v>209.97</v>
      </c>
      <c r="K336" s="12">
        <v>12.2</v>
      </c>
      <c r="L336" s="12">
        <v>116.54</v>
      </c>
      <c r="M336" s="12">
        <v>8</v>
      </c>
      <c r="N336" s="12">
        <f>+MIT_InfraMR[[#This Row],[A.03.1 -  Longitud de Vías de Explotación No Electrificadas Troncales y Ramales (vía principal) (km)]]+MIT_InfraMR[[#This Row],[A.04.1 -  Longitud de Vías de Explotación Electrificadas Troncales y Ramales (vía principal) (km)]]</f>
        <v>326.51</v>
      </c>
      <c r="O336" s="12">
        <f>+MIT_InfraMR[[#This Row],[Total Vías (excluido Auxiliares)]]</f>
        <v>326.51</v>
      </c>
      <c r="P336" s="1">
        <v>53</v>
      </c>
      <c r="Q336" s="1">
        <v>0</v>
      </c>
      <c r="R336" s="1">
        <v>3</v>
      </c>
      <c r="S336" s="1">
        <f t="shared" si="41"/>
        <v>56</v>
      </c>
      <c r="T336" s="1">
        <v>35</v>
      </c>
      <c r="U336" s="1">
        <v>48</v>
      </c>
      <c r="V336" s="1">
        <v>0</v>
      </c>
      <c r="W336" s="1">
        <v>13</v>
      </c>
      <c r="X336" s="1">
        <v>3</v>
      </c>
      <c r="Y336" s="1">
        <f t="shared" si="42"/>
        <v>99</v>
      </c>
      <c r="Z336" s="1">
        <v>96</v>
      </c>
      <c r="AA336" s="1">
        <v>22</v>
      </c>
      <c r="AB336" s="1">
        <f>+MIT_InfraMR[[#This Row],[Total Pasos Vehiculares a Nivel]]</f>
        <v>99</v>
      </c>
      <c r="AC336" s="1">
        <f t="shared" si="43"/>
        <v>217</v>
      </c>
      <c r="AD336" s="1">
        <v>8</v>
      </c>
      <c r="AE336" s="1">
        <v>24</v>
      </c>
      <c r="AF336" s="1">
        <v>53</v>
      </c>
      <c r="AG336" s="1">
        <f t="shared" si="44"/>
        <v>85</v>
      </c>
      <c r="AH336" s="12">
        <v>44.19</v>
      </c>
      <c r="AI336" s="12">
        <v>117.336</v>
      </c>
      <c r="AJ336" s="12">
        <v>33.146000000000001</v>
      </c>
      <c r="AK336" s="12">
        <f t="shared" si="45"/>
        <v>194.67200000000003</v>
      </c>
      <c r="AL336" s="1">
        <v>10</v>
      </c>
      <c r="AM336" s="1">
        <v>10</v>
      </c>
      <c r="AN336" s="1">
        <f t="shared" si="46"/>
        <v>14</v>
      </c>
      <c r="AO336" s="1">
        <f t="shared" si="47"/>
        <v>34</v>
      </c>
      <c r="AP336" s="1">
        <v>122</v>
      </c>
      <c r="AQ336" s="1">
        <v>62</v>
      </c>
      <c r="AR336" s="1">
        <v>0</v>
      </c>
      <c r="AS336" s="1">
        <f>+SUM(MIT_InfraMR[[#This Row],[B.02.1 - Parque de Coches Eléctricos Motrices]:[B.02.3 - Parque de Coches Eléctricos Motrices Tipo R]])</f>
        <v>184</v>
      </c>
      <c r="AT336" s="1">
        <v>0</v>
      </c>
      <c r="AU336" s="1">
        <v>0</v>
      </c>
      <c r="AV336" s="1">
        <v>0</v>
      </c>
      <c r="AW336" s="1">
        <f>+SUM(MIT_InfraMR[[#This Row],[B.03.1 - Parque de Coches Motores Motrices Remolcados]:[B.03.3 - Parque de Coches Motores Motrices Cabina]])</f>
        <v>0</v>
      </c>
      <c r="AX336" s="1">
        <v>29</v>
      </c>
      <c r="AY336" s="1">
        <v>1</v>
      </c>
      <c r="AZ336" s="1">
        <v>0</v>
      </c>
      <c r="BA336" s="1">
        <v>90</v>
      </c>
      <c r="BB336" s="1">
        <v>0</v>
      </c>
      <c r="BC336" s="1">
        <f t="shared" si="48"/>
        <v>120</v>
      </c>
      <c r="BD336" s="1">
        <v>1</v>
      </c>
      <c r="BE336" s="1">
        <v>5</v>
      </c>
      <c r="BF336" s="16">
        <v>1676</v>
      </c>
    </row>
    <row r="337" spans="1:59">
      <c r="A337" s="1">
        <v>2020</v>
      </c>
      <c r="B337" s="1" t="s">
        <v>126</v>
      </c>
      <c r="C337" s="12">
        <v>54.8</v>
      </c>
      <c r="D337" s="12">
        <v>77.59</v>
      </c>
      <c r="E337" s="12">
        <v>0</v>
      </c>
      <c r="F337" s="12">
        <v>52.57</v>
      </c>
      <c r="G337" s="12">
        <f t="shared" si="40"/>
        <v>184.95999999999998</v>
      </c>
      <c r="H337" s="12">
        <f>+MIT_InfraMR[[#This Row],[Total Líneas de Explotación ]]</f>
        <v>184.95999999999998</v>
      </c>
      <c r="I337" s="12">
        <v>196.96800000000002</v>
      </c>
      <c r="J337" s="12">
        <v>209.97</v>
      </c>
      <c r="K337" s="12">
        <v>12.2</v>
      </c>
      <c r="L337" s="12">
        <v>116.54</v>
      </c>
      <c r="M337" s="12">
        <v>8</v>
      </c>
      <c r="N337" s="12">
        <f>+MIT_InfraMR[[#This Row],[A.03.1 -  Longitud de Vías de Explotación No Electrificadas Troncales y Ramales (vía principal) (km)]]+MIT_InfraMR[[#This Row],[A.04.1 -  Longitud de Vías de Explotación Electrificadas Troncales y Ramales (vía principal) (km)]]</f>
        <v>326.51</v>
      </c>
      <c r="O337" s="12">
        <f>+MIT_InfraMR[[#This Row],[Total Vías (excluido Auxiliares)]]</f>
        <v>326.51</v>
      </c>
      <c r="P337" s="1">
        <v>53</v>
      </c>
      <c r="Q337" s="1">
        <v>0</v>
      </c>
      <c r="R337" s="1">
        <v>3</v>
      </c>
      <c r="S337" s="1">
        <f t="shared" si="41"/>
        <v>56</v>
      </c>
      <c r="T337" s="1">
        <v>35</v>
      </c>
      <c r="U337" s="1">
        <v>48</v>
      </c>
      <c r="V337" s="1">
        <v>0</v>
      </c>
      <c r="W337" s="1">
        <v>13</v>
      </c>
      <c r="X337" s="1">
        <v>3</v>
      </c>
      <c r="Y337" s="1">
        <f>SUM(T337:X337)</f>
        <v>99</v>
      </c>
      <c r="Z337" s="1">
        <v>96</v>
      </c>
      <c r="AA337" s="1">
        <v>22</v>
      </c>
      <c r="AB337" s="1">
        <f>+MIT_InfraMR[[#This Row],[Total Pasos Vehiculares a Nivel]]</f>
        <v>99</v>
      </c>
      <c r="AC337" s="1">
        <f>SUM(Z337:AB337)</f>
        <v>217</v>
      </c>
      <c r="AD337" s="1">
        <v>8</v>
      </c>
      <c r="AE337" s="1">
        <v>24</v>
      </c>
      <c r="AF337" s="1">
        <v>53</v>
      </c>
      <c r="AG337" s="1">
        <f>SUM(AD337:AF337)</f>
        <v>85</v>
      </c>
      <c r="AH337" s="12">
        <v>44.19</v>
      </c>
      <c r="AI337" s="12">
        <v>117.336</v>
      </c>
      <c r="AJ337" s="12">
        <v>33.146000000000001</v>
      </c>
      <c r="AK337" s="12">
        <f>SUM(AH337:AJ337)</f>
        <v>194.67200000000003</v>
      </c>
      <c r="AL337" s="1">
        <v>10</v>
      </c>
      <c r="AM337" s="1">
        <v>10</v>
      </c>
      <c r="AN337" s="1">
        <f t="shared" si="46"/>
        <v>14</v>
      </c>
      <c r="AO337" s="1">
        <f>SUM(AL337:AN337)</f>
        <v>34</v>
      </c>
      <c r="AP337" s="1">
        <v>122</v>
      </c>
      <c r="AQ337" s="1">
        <v>62</v>
      </c>
      <c r="AR337" s="1">
        <v>0</v>
      </c>
      <c r="AS337" s="1">
        <f>+SUM(MIT_InfraMR[[#This Row],[B.02.1 - Parque de Coches Eléctricos Motrices]:[B.02.3 - Parque de Coches Eléctricos Motrices Tipo R]])</f>
        <v>184</v>
      </c>
      <c r="AT337" s="1">
        <v>0</v>
      </c>
      <c r="AU337" s="1">
        <v>0</v>
      </c>
      <c r="AV337" s="1">
        <v>0</v>
      </c>
      <c r="AW337" s="1">
        <f>+SUM(MIT_InfraMR[[#This Row],[B.03.1 - Parque de Coches Motores Motrices Remolcados]:[B.03.3 - Parque de Coches Motores Motrices Cabina]])</f>
        <v>0</v>
      </c>
      <c r="AX337" s="1">
        <v>29</v>
      </c>
      <c r="AY337" s="1">
        <v>1</v>
      </c>
      <c r="AZ337" s="1">
        <v>0</v>
      </c>
      <c r="BA337" s="1">
        <v>90</v>
      </c>
      <c r="BB337" s="1">
        <v>0</v>
      </c>
      <c r="BC337" s="1">
        <f>SUM(AX337:BB337)</f>
        <v>120</v>
      </c>
      <c r="BD337" s="1">
        <v>1</v>
      </c>
      <c r="BE337" s="1">
        <v>5</v>
      </c>
      <c r="BF337" s="16">
        <v>1676</v>
      </c>
    </row>
    <row r="338" spans="1:59">
      <c r="A338" s="85">
        <v>2021</v>
      </c>
      <c r="B338" s="1" t="s">
        <v>115</v>
      </c>
      <c r="C338" s="12">
        <v>54.8</v>
      </c>
      <c r="D338" s="12">
        <v>77.59</v>
      </c>
      <c r="E338" s="12">
        <v>0</v>
      </c>
      <c r="F338" s="12">
        <v>52.57</v>
      </c>
      <c r="G338" s="12">
        <f t="shared" si="40"/>
        <v>184.95999999999998</v>
      </c>
      <c r="H338" s="12">
        <f>+MIT_InfraMR[[#This Row],[Total Líneas de Explotación ]]</f>
        <v>184.95999999999998</v>
      </c>
      <c r="I338" s="12">
        <v>196.96800000000002</v>
      </c>
      <c r="J338" s="12">
        <v>209.97</v>
      </c>
      <c r="K338" s="12">
        <v>12.2</v>
      </c>
      <c r="L338" s="12">
        <v>116.54</v>
      </c>
      <c r="M338" s="12">
        <v>8</v>
      </c>
      <c r="N338" s="12">
        <f>+MIT_InfraMR[[#This Row],[A.03.1 -  Longitud de Vías de Explotación No Electrificadas Troncales y Ramales (vía principal) (km)]]+MIT_InfraMR[[#This Row],[A.04.1 -  Longitud de Vías de Explotación Electrificadas Troncales y Ramales (vía principal) (km)]]</f>
        <v>326.51</v>
      </c>
      <c r="O338" s="12">
        <f>+MIT_InfraMR[[#This Row],[Total Vías (excluido Auxiliares)]]</f>
        <v>326.51</v>
      </c>
      <c r="P338" s="1">
        <v>53</v>
      </c>
      <c r="Q338" s="1">
        <v>0</v>
      </c>
      <c r="R338" s="1">
        <v>3</v>
      </c>
      <c r="S338" s="1">
        <f t="shared" ref="S338:S349" si="49">SUM(P338:R338)</f>
        <v>56</v>
      </c>
      <c r="T338" s="1">
        <v>35</v>
      </c>
      <c r="U338" s="1">
        <v>48</v>
      </c>
      <c r="V338" s="1">
        <v>0</v>
      </c>
      <c r="W338" s="1">
        <v>13</v>
      </c>
      <c r="X338" s="1">
        <v>3</v>
      </c>
      <c r="Y338" s="1">
        <f t="shared" ref="Y338:Y349" si="50">SUM(T338:X338)</f>
        <v>99</v>
      </c>
      <c r="Z338" s="1">
        <v>96</v>
      </c>
      <c r="AA338" s="1">
        <v>22</v>
      </c>
      <c r="AB338" s="1">
        <f>+MIT_InfraMR[[#This Row],[Total Pasos Vehiculares a Nivel]]</f>
        <v>99</v>
      </c>
      <c r="AC338" s="1">
        <f t="shared" ref="AC338:AC349" si="51">SUM(Z338:AB338)</f>
        <v>217</v>
      </c>
      <c r="AD338" s="1">
        <v>8</v>
      </c>
      <c r="AE338" s="1">
        <v>24</v>
      </c>
      <c r="AF338" s="1">
        <v>53</v>
      </c>
      <c r="AG338" s="1">
        <f t="shared" ref="AG338:AG349" si="52">SUM(AD338:AF338)</f>
        <v>85</v>
      </c>
      <c r="AH338" s="12">
        <v>44.19</v>
      </c>
      <c r="AI338" s="12">
        <v>117.336</v>
      </c>
      <c r="AJ338" s="12">
        <v>33.146000000000001</v>
      </c>
      <c r="AK338" s="12">
        <f t="shared" ref="AK338:AK349" si="53">SUM(AH338:AJ338)</f>
        <v>194.67200000000003</v>
      </c>
      <c r="AL338" s="1">
        <v>10</v>
      </c>
      <c r="AM338" s="1">
        <v>10</v>
      </c>
      <c r="AN338" s="1">
        <f t="shared" si="46"/>
        <v>14</v>
      </c>
      <c r="AO338" s="1">
        <f t="shared" ref="AO338:AO349" si="54">SUM(AL338:AN338)</f>
        <v>34</v>
      </c>
      <c r="AP338" s="1">
        <v>122</v>
      </c>
      <c r="AQ338" s="1">
        <v>62</v>
      </c>
      <c r="AR338" s="1">
        <v>0</v>
      </c>
      <c r="AS338" s="1">
        <f>+SUM(MIT_InfraMR[[#This Row],[B.02.1 - Parque de Coches Eléctricos Motrices]:[B.02.3 - Parque de Coches Eléctricos Motrices Tipo R]])</f>
        <v>184</v>
      </c>
      <c r="AT338" s="1">
        <v>0</v>
      </c>
      <c r="AU338" s="1">
        <v>0</v>
      </c>
      <c r="AV338" s="1">
        <v>0</v>
      </c>
      <c r="AW338" s="1">
        <f>+SUM(MIT_InfraMR[[#This Row],[B.03.1 - Parque de Coches Motores Motrices Remolcados]:[B.03.3 - Parque de Coches Motores Motrices Cabina]])</f>
        <v>0</v>
      </c>
      <c r="AX338" s="1">
        <v>29</v>
      </c>
      <c r="AY338" s="1">
        <v>1</v>
      </c>
      <c r="AZ338" s="1">
        <v>0</v>
      </c>
      <c r="BA338" s="1">
        <v>90</v>
      </c>
      <c r="BB338" s="1">
        <v>0</v>
      </c>
      <c r="BC338" s="1">
        <f t="shared" ref="BC338:BC349" si="55">SUM(AX338:BB338)</f>
        <v>120</v>
      </c>
      <c r="BD338" s="1">
        <v>1</v>
      </c>
      <c r="BE338" s="1">
        <v>5</v>
      </c>
      <c r="BF338" s="16">
        <v>1676</v>
      </c>
      <c r="BG338" s="85"/>
    </row>
    <row r="339" spans="1:59">
      <c r="A339" s="85">
        <v>2021</v>
      </c>
      <c r="B339" s="1" t="s">
        <v>116</v>
      </c>
      <c r="C339" s="12">
        <v>54.8</v>
      </c>
      <c r="D339" s="12">
        <v>77.59</v>
      </c>
      <c r="E339" s="12">
        <v>0</v>
      </c>
      <c r="F339" s="12">
        <v>52.57</v>
      </c>
      <c r="G339" s="12">
        <f t="shared" si="40"/>
        <v>184.95999999999998</v>
      </c>
      <c r="H339" s="12">
        <f>+MIT_InfraMR[[#This Row],[Total Líneas de Explotación ]]</f>
        <v>184.95999999999998</v>
      </c>
      <c r="I339" s="12">
        <v>196.96800000000002</v>
      </c>
      <c r="J339" s="12">
        <v>209.97</v>
      </c>
      <c r="K339" s="12">
        <v>12.2</v>
      </c>
      <c r="L339" s="12">
        <v>116.54</v>
      </c>
      <c r="M339" s="12">
        <v>8</v>
      </c>
      <c r="N339" s="12">
        <f>+MIT_InfraMR[[#This Row],[A.03.1 -  Longitud de Vías de Explotación No Electrificadas Troncales y Ramales (vía principal) (km)]]+MIT_InfraMR[[#This Row],[A.04.1 -  Longitud de Vías de Explotación Electrificadas Troncales y Ramales (vía principal) (km)]]</f>
        <v>326.51</v>
      </c>
      <c r="O339" s="12">
        <f>+MIT_InfraMR[[#This Row],[Total Vías (excluido Auxiliares)]]</f>
        <v>326.51</v>
      </c>
      <c r="P339" s="1">
        <v>53</v>
      </c>
      <c r="Q339" s="1">
        <v>0</v>
      </c>
      <c r="R339" s="1">
        <v>3</v>
      </c>
      <c r="S339" s="1">
        <f t="shared" si="49"/>
        <v>56</v>
      </c>
      <c r="T339" s="1">
        <v>35</v>
      </c>
      <c r="U339" s="1">
        <v>48</v>
      </c>
      <c r="V339" s="1">
        <v>0</v>
      </c>
      <c r="W339" s="1">
        <v>13</v>
      </c>
      <c r="X339" s="1">
        <v>3</v>
      </c>
      <c r="Y339" s="1">
        <f t="shared" si="50"/>
        <v>99</v>
      </c>
      <c r="Z339" s="1">
        <v>96</v>
      </c>
      <c r="AA339" s="1">
        <v>22</v>
      </c>
      <c r="AB339" s="1">
        <f>+MIT_InfraMR[[#This Row],[Total Pasos Vehiculares a Nivel]]</f>
        <v>99</v>
      </c>
      <c r="AC339" s="1">
        <f t="shared" si="51"/>
        <v>217</v>
      </c>
      <c r="AD339" s="1">
        <v>8</v>
      </c>
      <c r="AE339" s="1">
        <v>24</v>
      </c>
      <c r="AF339" s="1">
        <v>53</v>
      </c>
      <c r="AG339" s="1">
        <f t="shared" si="52"/>
        <v>85</v>
      </c>
      <c r="AH339" s="12">
        <v>44.19</v>
      </c>
      <c r="AI339" s="12">
        <v>117.336</v>
      </c>
      <c r="AJ339" s="12">
        <v>33.146000000000001</v>
      </c>
      <c r="AK339" s="12">
        <f t="shared" si="53"/>
        <v>194.67200000000003</v>
      </c>
      <c r="AL339" s="1">
        <v>10</v>
      </c>
      <c r="AM339" s="1">
        <v>10</v>
      </c>
      <c r="AN339" s="1">
        <f t="shared" si="46"/>
        <v>14</v>
      </c>
      <c r="AO339" s="1">
        <f t="shared" si="54"/>
        <v>34</v>
      </c>
      <c r="AP339" s="1">
        <v>122</v>
      </c>
      <c r="AQ339" s="1">
        <v>62</v>
      </c>
      <c r="AR339" s="1">
        <v>0</v>
      </c>
      <c r="AS339" s="1">
        <f>+SUM(MIT_InfraMR[[#This Row],[B.02.1 - Parque de Coches Eléctricos Motrices]:[B.02.3 - Parque de Coches Eléctricos Motrices Tipo R]])</f>
        <v>184</v>
      </c>
      <c r="AT339" s="1">
        <v>0</v>
      </c>
      <c r="AU339" s="1">
        <v>0</v>
      </c>
      <c r="AV339" s="1">
        <v>0</v>
      </c>
      <c r="AW339" s="1">
        <f>+SUM(MIT_InfraMR[[#This Row],[B.03.1 - Parque de Coches Motores Motrices Remolcados]:[B.03.3 - Parque de Coches Motores Motrices Cabina]])</f>
        <v>0</v>
      </c>
      <c r="AX339" s="1">
        <v>29</v>
      </c>
      <c r="AY339" s="1">
        <v>1</v>
      </c>
      <c r="AZ339" s="1">
        <v>0</v>
      </c>
      <c r="BA339" s="1">
        <v>90</v>
      </c>
      <c r="BB339" s="1">
        <v>0</v>
      </c>
      <c r="BC339" s="1">
        <f t="shared" si="55"/>
        <v>120</v>
      </c>
      <c r="BD339" s="1">
        <v>1</v>
      </c>
      <c r="BE339" s="1">
        <v>5</v>
      </c>
      <c r="BF339" s="16">
        <v>1676</v>
      </c>
      <c r="BG339" s="85"/>
    </row>
    <row r="340" spans="1:59">
      <c r="A340" s="85">
        <v>2021</v>
      </c>
      <c r="B340" s="1" t="s">
        <v>117</v>
      </c>
      <c r="C340" s="12">
        <v>54.8</v>
      </c>
      <c r="D340" s="12">
        <v>77.59</v>
      </c>
      <c r="E340" s="12">
        <v>0</v>
      </c>
      <c r="F340" s="12">
        <v>52.57</v>
      </c>
      <c r="G340" s="12">
        <f t="shared" si="40"/>
        <v>184.95999999999998</v>
      </c>
      <c r="H340" s="12">
        <f>+MIT_InfraMR[[#This Row],[Total Líneas de Explotación ]]</f>
        <v>184.95999999999998</v>
      </c>
      <c r="I340" s="12">
        <v>196.96800000000002</v>
      </c>
      <c r="J340" s="12">
        <v>209.97</v>
      </c>
      <c r="K340" s="12">
        <v>12.2</v>
      </c>
      <c r="L340" s="12">
        <v>116.54</v>
      </c>
      <c r="M340" s="12">
        <v>8</v>
      </c>
      <c r="N340" s="12">
        <f>+MIT_InfraMR[[#This Row],[A.03.1 -  Longitud de Vías de Explotación No Electrificadas Troncales y Ramales (vía principal) (km)]]+MIT_InfraMR[[#This Row],[A.04.1 -  Longitud de Vías de Explotación Electrificadas Troncales y Ramales (vía principal) (km)]]</f>
        <v>326.51</v>
      </c>
      <c r="O340" s="12">
        <f>+MIT_InfraMR[[#This Row],[Total Vías (excluido Auxiliares)]]</f>
        <v>326.51</v>
      </c>
      <c r="P340" s="1">
        <v>53</v>
      </c>
      <c r="Q340" s="1">
        <v>0</v>
      </c>
      <c r="R340" s="1">
        <v>3</v>
      </c>
      <c r="S340" s="1">
        <f t="shared" si="49"/>
        <v>56</v>
      </c>
      <c r="T340" s="1">
        <v>35</v>
      </c>
      <c r="U340" s="1">
        <v>48</v>
      </c>
      <c r="V340" s="1">
        <v>0</v>
      </c>
      <c r="W340" s="1">
        <v>13</v>
      </c>
      <c r="X340" s="1">
        <v>3</v>
      </c>
      <c r="Y340" s="1">
        <f t="shared" si="50"/>
        <v>99</v>
      </c>
      <c r="Z340" s="1">
        <v>96</v>
      </c>
      <c r="AA340" s="1">
        <v>22</v>
      </c>
      <c r="AB340" s="1">
        <f>+MIT_InfraMR[[#This Row],[Total Pasos Vehiculares a Nivel]]</f>
        <v>99</v>
      </c>
      <c r="AC340" s="1">
        <f t="shared" si="51"/>
        <v>217</v>
      </c>
      <c r="AD340" s="1">
        <v>8</v>
      </c>
      <c r="AE340" s="1">
        <v>24</v>
      </c>
      <c r="AF340" s="1">
        <v>53</v>
      </c>
      <c r="AG340" s="1">
        <f t="shared" si="52"/>
        <v>85</v>
      </c>
      <c r="AH340" s="12">
        <v>44.19</v>
      </c>
      <c r="AI340" s="12">
        <v>117.336</v>
      </c>
      <c r="AJ340" s="12">
        <v>33.146000000000001</v>
      </c>
      <c r="AK340" s="12">
        <f t="shared" si="53"/>
        <v>194.67200000000003</v>
      </c>
      <c r="AL340" s="1">
        <v>10</v>
      </c>
      <c r="AM340" s="1">
        <v>10</v>
      </c>
      <c r="AN340" s="1">
        <f t="shared" si="46"/>
        <v>14</v>
      </c>
      <c r="AO340" s="1">
        <f t="shared" si="54"/>
        <v>34</v>
      </c>
      <c r="AP340" s="1">
        <v>122</v>
      </c>
      <c r="AQ340" s="1">
        <v>62</v>
      </c>
      <c r="AR340" s="1">
        <v>0</v>
      </c>
      <c r="AS340" s="1">
        <f>+SUM(MIT_InfraMR[[#This Row],[B.02.1 - Parque de Coches Eléctricos Motrices]:[B.02.3 - Parque de Coches Eléctricos Motrices Tipo R]])</f>
        <v>184</v>
      </c>
      <c r="AT340" s="1">
        <v>0</v>
      </c>
      <c r="AU340" s="1">
        <v>0</v>
      </c>
      <c r="AV340" s="1">
        <v>0</v>
      </c>
      <c r="AW340" s="1">
        <f>+SUM(MIT_InfraMR[[#This Row],[B.03.1 - Parque de Coches Motores Motrices Remolcados]:[B.03.3 - Parque de Coches Motores Motrices Cabina]])</f>
        <v>0</v>
      </c>
      <c r="AX340" s="1">
        <v>29</v>
      </c>
      <c r="AY340" s="1">
        <v>1</v>
      </c>
      <c r="AZ340" s="1">
        <v>0</v>
      </c>
      <c r="BA340" s="1">
        <v>90</v>
      </c>
      <c r="BB340" s="1">
        <v>0</v>
      </c>
      <c r="BC340" s="1">
        <f t="shared" si="55"/>
        <v>120</v>
      </c>
      <c r="BD340" s="1">
        <v>1</v>
      </c>
      <c r="BE340" s="1">
        <v>5</v>
      </c>
      <c r="BF340" s="16">
        <v>1676</v>
      </c>
      <c r="BG340" s="85"/>
    </row>
    <row r="341" spans="1:59">
      <c r="A341" s="85">
        <v>2021</v>
      </c>
      <c r="B341" s="1" t="s">
        <v>118</v>
      </c>
      <c r="C341" s="12">
        <v>54.8</v>
      </c>
      <c r="D341" s="12">
        <v>77.59</v>
      </c>
      <c r="E341" s="12">
        <v>0</v>
      </c>
      <c r="F341" s="12">
        <v>52.57</v>
      </c>
      <c r="G341" s="12">
        <f t="shared" si="40"/>
        <v>184.95999999999998</v>
      </c>
      <c r="H341" s="12">
        <f>+MIT_InfraMR[[#This Row],[Total Líneas de Explotación ]]</f>
        <v>184.95999999999998</v>
      </c>
      <c r="I341" s="12">
        <v>196.96800000000002</v>
      </c>
      <c r="J341" s="12">
        <v>209.97</v>
      </c>
      <c r="K341" s="12">
        <v>12.2</v>
      </c>
      <c r="L341" s="12">
        <v>116.54</v>
      </c>
      <c r="M341" s="12">
        <v>8</v>
      </c>
      <c r="N341" s="12">
        <f>+MIT_InfraMR[[#This Row],[A.03.1 -  Longitud de Vías de Explotación No Electrificadas Troncales y Ramales (vía principal) (km)]]+MIT_InfraMR[[#This Row],[A.04.1 -  Longitud de Vías de Explotación Electrificadas Troncales y Ramales (vía principal) (km)]]</f>
        <v>326.51</v>
      </c>
      <c r="O341" s="12">
        <f>+MIT_InfraMR[[#This Row],[Total Vías (excluido Auxiliares)]]</f>
        <v>326.51</v>
      </c>
      <c r="P341" s="1">
        <v>53</v>
      </c>
      <c r="Q341" s="1">
        <v>0</v>
      </c>
      <c r="R341" s="1">
        <v>3</v>
      </c>
      <c r="S341" s="1">
        <f t="shared" si="49"/>
        <v>56</v>
      </c>
      <c r="T341" s="1">
        <v>35</v>
      </c>
      <c r="U341" s="1">
        <v>48</v>
      </c>
      <c r="V341" s="1">
        <v>0</v>
      </c>
      <c r="W341" s="1">
        <v>13</v>
      </c>
      <c r="X341" s="1">
        <v>3</v>
      </c>
      <c r="Y341" s="1">
        <f t="shared" si="50"/>
        <v>99</v>
      </c>
      <c r="Z341" s="1">
        <v>96</v>
      </c>
      <c r="AA341" s="1">
        <v>22</v>
      </c>
      <c r="AB341" s="1">
        <f>+MIT_InfraMR[[#This Row],[Total Pasos Vehiculares a Nivel]]</f>
        <v>99</v>
      </c>
      <c r="AC341" s="1">
        <f t="shared" si="51"/>
        <v>217</v>
      </c>
      <c r="AD341" s="1">
        <v>8</v>
      </c>
      <c r="AE341" s="1">
        <v>24</v>
      </c>
      <c r="AF341" s="1">
        <v>53</v>
      </c>
      <c r="AG341" s="1">
        <f t="shared" si="52"/>
        <v>85</v>
      </c>
      <c r="AH341" s="12">
        <v>44.19</v>
      </c>
      <c r="AI341" s="12">
        <v>117.336</v>
      </c>
      <c r="AJ341" s="12">
        <v>33.146000000000001</v>
      </c>
      <c r="AK341" s="12">
        <f t="shared" si="53"/>
        <v>194.67200000000003</v>
      </c>
      <c r="AL341" s="1">
        <v>10</v>
      </c>
      <c r="AM341" s="1">
        <v>10</v>
      </c>
      <c r="AN341" s="1">
        <f t="shared" si="46"/>
        <v>14</v>
      </c>
      <c r="AO341" s="1">
        <f t="shared" si="54"/>
        <v>34</v>
      </c>
      <c r="AP341" s="1">
        <v>122</v>
      </c>
      <c r="AQ341" s="1">
        <v>62</v>
      </c>
      <c r="AR341" s="1">
        <v>0</v>
      </c>
      <c r="AS341" s="1">
        <f>+SUM(MIT_InfraMR[[#This Row],[B.02.1 - Parque de Coches Eléctricos Motrices]:[B.02.3 - Parque de Coches Eléctricos Motrices Tipo R]])</f>
        <v>184</v>
      </c>
      <c r="AT341" s="1">
        <v>0</v>
      </c>
      <c r="AU341" s="1">
        <v>0</v>
      </c>
      <c r="AV341" s="1">
        <v>0</v>
      </c>
      <c r="AW341" s="1">
        <f>+SUM(MIT_InfraMR[[#This Row],[B.03.1 - Parque de Coches Motores Motrices Remolcados]:[B.03.3 - Parque de Coches Motores Motrices Cabina]])</f>
        <v>0</v>
      </c>
      <c r="AX341" s="1">
        <v>29</v>
      </c>
      <c r="AY341" s="1">
        <v>1</v>
      </c>
      <c r="AZ341" s="1">
        <v>0</v>
      </c>
      <c r="BA341" s="1">
        <v>90</v>
      </c>
      <c r="BB341" s="1">
        <v>0</v>
      </c>
      <c r="BC341" s="1">
        <f t="shared" si="55"/>
        <v>120</v>
      </c>
      <c r="BD341" s="1">
        <v>1</v>
      </c>
      <c r="BE341" s="1">
        <v>5</v>
      </c>
      <c r="BF341" s="16">
        <v>1676</v>
      </c>
      <c r="BG341" s="85"/>
    </row>
    <row r="342" spans="1:59">
      <c r="A342" s="85">
        <v>2021</v>
      </c>
      <c r="B342" s="1" t="s">
        <v>119</v>
      </c>
      <c r="C342" s="12">
        <v>54.8</v>
      </c>
      <c r="D342" s="12">
        <v>77.59</v>
      </c>
      <c r="E342" s="12">
        <v>0</v>
      </c>
      <c r="F342" s="12">
        <v>52.57</v>
      </c>
      <c r="G342" s="12">
        <f t="shared" si="40"/>
        <v>184.95999999999998</v>
      </c>
      <c r="H342" s="12">
        <f>+MIT_InfraMR[[#This Row],[Total Líneas de Explotación ]]</f>
        <v>184.95999999999998</v>
      </c>
      <c r="I342" s="12">
        <v>196.96800000000002</v>
      </c>
      <c r="J342" s="12">
        <v>209.97</v>
      </c>
      <c r="K342" s="12">
        <v>12.2</v>
      </c>
      <c r="L342" s="12">
        <v>116.54</v>
      </c>
      <c r="M342" s="12">
        <v>8</v>
      </c>
      <c r="N342" s="12">
        <f>+MIT_InfraMR[[#This Row],[A.03.1 -  Longitud de Vías de Explotación No Electrificadas Troncales y Ramales (vía principal) (km)]]+MIT_InfraMR[[#This Row],[A.04.1 -  Longitud de Vías de Explotación Electrificadas Troncales y Ramales (vía principal) (km)]]</f>
        <v>326.51</v>
      </c>
      <c r="O342" s="12">
        <f>+MIT_InfraMR[[#This Row],[Total Vías (excluido Auxiliares)]]</f>
        <v>326.51</v>
      </c>
      <c r="P342" s="1">
        <v>53</v>
      </c>
      <c r="Q342" s="1">
        <v>0</v>
      </c>
      <c r="R342" s="1">
        <v>3</v>
      </c>
      <c r="S342" s="1">
        <f t="shared" si="49"/>
        <v>56</v>
      </c>
      <c r="T342" s="1">
        <v>35</v>
      </c>
      <c r="U342" s="1">
        <v>48</v>
      </c>
      <c r="V342" s="1">
        <v>0</v>
      </c>
      <c r="W342" s="1">
        <v>13</v>
      </c>
      <c r="X342" s="1">
        <v>3</v>
      </c>
      <c r="Y342" s="1">
        <f t="shared" si="50"/>
        <v>99</v>
      </c>
      <c r="Z342" s="1">
        <v>96</v>
      </c>
      <c r="AA342" s="1">
        <v>22</v>
      </c>
      <c r="AB342" s="1">
        <f>+MIT_InfraMR[[#This Row],[Total Pasos Vehiculares a Nivel]]</f>
        <v>99</v>
      </c>
      <c r="AC342" s="1">
        <f t="shared" si="51"/>
        <v>217</v>
      </c>
      <c r="AD342" s="1">
        <v>8</v>
      </c>
      <c r="AE342" s="1">
        <v>24</v>
      </c>
      <c r="AF342" s="1">
        <v>53</v>
      </c>
      <c r="AG342" s="1">
        <f t="shared" si="52"/>
        <v>85</v>
      </c>
      <c r="AH342" s="12">
        <v>44.19</v>
      </c>
      <c r="AI342" s="12">
        <v>117.336</v>
      </c>
      <c r="AJ342" s="12">
        <v>33.146000000000001</v>
      </c>
      <c r="AK342" s="12">
        <f t="shared" si="53"/>
        <v>194.67200000000003</v>
      </c>
      <c r="AL342" s="1">
        <v>10</v>
      </c>
      <c r="AM342" s="1">
        <v>10</v>
      </c>
      <c r="AN342" s="1">
        <f t="shared" si="46"/>
        <v>14</v>
      </c>
      <c r="AO342" s="1">
        <f t="shared" si="54"/>
        <v>34</v>
      </c>
      <c r="AP342" s="1">
        <v>122</v>
      </c>
      <c r="AQ342" s="1">
        <v>62</v>
      </c>
      <c r="AR342" s="1">
        <v>0</v>
      </c>
      <c r="AS342" s="1">
        <f>+SUM(MIT_InfraMR[[#This Row],[B.02.1 - Parque de Coches Eléctricos Motrices]:[B.02.3 - Parque de Coches Eléctricos Motrices Tipo R]])</f>
        <v>184</v>
      </c>
      <c r="AT342" s="1">
        <v>0</v>
      </c>
      <c r="AU342" s="1">
        <v>0</v>
      </c>
      <c r="AV342" s="1">
        <v>0</v>
      </c>
      <c r="AW342" s="1">
        <f>+SUM(MIT_InfraMR[[#This Row],[B.03.1 - Parque de Coches Motores Motrices Remolcados]:[B.03.3 - Parque de Coches Motores Motrices Cabina]])</f>
        <v>0</v>
      </c>
      <c r="AX342" s="1">
        <v>29</v>
      </c>
      <c r="AY342" s="1">
        <v>1</v>
      </c>
      <c r="AZ342" s="1">
        <v>0</v>
      </c>
      <c r="BA342" s="1">
        <v>90</v>
      </c>
      <c r="BB342" s="1">
        <v>0</v>
      </c>
      <c r="BC342" s="1">
        <f t="shared" si="55"/>
        <v>120</v>
      </c>
      <c r="BD342" s="1">
        <v>1</v>
      </c>
      <c r="BE342" s="1">
        <v>5</v>
      </c>
      <c r="BF342" s="16">
        <v>1676</v>
      </c>
      <c r="BG342" s="85"/>
    </row>
    <row r="343" spans="1:59">
      <c r="A343" s="85">
        <v>2021</v>
      </c>
      <c r="B343" s="1" t="s">
        <v>120</v>
      </c>
      <c r="C343" s="12">
        <v>54.8</v>
      </c>
      <c r="D343" s="12">
        <v>77.59</v>
      </c>
      <c r="E343" s="12">
        <v>0</v>
      </c>
      <c r="F343" s="12">
        <v>52.57</v>
      </c>
      <c r="G343" s="12">
        <f t="shared" si="40"/>
        <v>184.95999999999998</v>
      </c>
      <c r="H343" s="12">
        <f>+MIT_InfraMR[[#This Row],[Total Líneas de Explotación ]]</f>
        <v>184.95999999999998</v>
      </c>
      <c r="I343" s="12">
        <v>187.60390000000001</v>
      </c>
      <c r="J343" s="12">
        <v>209.97</v>
      </c>
      <c r="K343" s="12">
        <v>12.2</v>
      </c>
      <c r="L343" s="12">
        <v>116.54</v>
      </c>
      <c r="M343" s="12">
        <v>8</v>
      </c>
      <c r="N343" s="12">
        <f>+MIT_InfraMR[[#This Row],[A.03.1 -  Longitud de Vías de Explotación No Electrificadas Troncales y Ramales (vía principal) (km)]]+MIT_InfraMR[[#This Row],[A.04.1 -  Longitud de Vías de Explotación Electrificadas Troncales y Ramales (vía principal) (km)]]</f>
        <v>326.51</v>
      </c>
      <c r="O343" s="12">
        <f>+MIT_InfraMR[[#This Row],[Total Vías (excluido Auxiliares)]]</f>
        <v>326.51</v>
      </c>
      <c r="P343" s="1">
        <v>53</v>
      </c>
      <c r="Q343" s="1">
        <v>0</v>
      </c>
      <c r="R343" s="1">
        <v>3</v>
      </c>
      <c r="S343" s="1">
        <f t="shared" si="49"/>
        <v>56</v>
      </c>
      <c r="T343" s="1">
        <v>35</v>
      </c>
      <c r="U343" s="1">
        <v>48</v>
      </c>
      <c r="V343" s="1">
        <v>0</v>
      </c>
      <c r="W343" s="1">
        <v>13</v>
      </c>
      <c r="X343" s="1">
        <v>3</v>
      </c>
      <c r="Y343" s="1">
        <f t="shared" si="50"/>
        <v>99</v>
      </c>
      <c r="Z343" s="1">
        <v>96</v>
      </c>
      <c r="AA343" s="1">
        <v>22</v>
      </c>
      <c r="AB343" s="1">
        <f>+MIT_InfraMR[[#This Row],[Total Pasos Vehiculares a Nivel]]</f>
        <v>99</v>
      </c>
      <c r="AC343" s="1">
        <f t="shared" si="51"/>
        <v>217</v>
      </c>
      <c r="AD343" s="1">
        <v>8</v>
      </c>
      <c r="AE343" s="1">
        <v>24</v>
      </c>
      <c r="AF343" s="1">
        <v>53</v>
      </c>
      <c r="AG343" s="1">
        <f t="shared" si="52"/>
        <v>85</v>
      </c>
      <c r="AH343" s="12">
        <v>44.19</v>
      </c>
      <c r="AI343" s="12">
        <v>117.336</v>
      </c>
      <c r="AJ343" s="12">
        <v>33.146000000000001</v>
      </c>
      <c r="AK343" s="12">
        <f t="shared" si="53"/>
        <v>194.67200000000003</v>
      </c>
      <c r="AL343" s="1">
        <v>10</v>
      </c>
      <c r="AM343" s="1">
        <v>10</v>
      </c>
      <c r="AN343" s="1">
        <f t="shared" si="46"/>
        <v>14</v>
      </c>
      <c r="AO343" s="1">
        <f t="shared" si="54"/>
        <v>34</v>
      </c>
      <c r="AP343" s="1">
        <v>122</v>
      </c>
      <c r="AQ343" s="1">
        <v>62</v>
      </c>
      <c r="AR343" s="1">
        <v>0</v>
      </c>
      <c r="AS343" s="1">
        <f>+SUM(MIT_InfraMR[[#This Row],[B.02.1 - Parque de Coches Eléctricos Motrices]:[B.02.3 - Parque de Coches Eléctricos Motrices Tipo R]])</f>
        <v>184</v>
      </c>
      <c r="AT343" s="1">
        <v>0</v>
      </c>
      <c r="AU343" s="1">
        <v>0</v>
      </c>
      <c r="AV343" s="1">
        <v>0</v>
      </c>
      <c r="AW343" s="1">
        <f>+SUM(MIT_InfraMR[[#This Row],[B.03.1 - Parque de Coches Motores Motrices Remolcados]:[B.03.3 - Parque de Coches Motores Motrices Cabina]])</f>
        <v>0</v>
      </c>
      <c r="AX343" s="1">
        <v>29</v>
      </c>
      <c r="AY343" s="1">
        <v>1</v>
      </c>
      <c r="AZ343" s="1">
        <v>0</v>
      </c>
      <c r="BA343" s="1">
        <v>90</v>
      </c>
      <c r="BB343" s="1">
        <v>0</v>
      </c>
      <c r="BC343" s="1">
        <f t="shared" si="55"/>
        <v>120</v>
      </c>
      <c r="BD343" s="1">
        <v>1</v>
      </c>
      <c r="BE343" s="1">
        <v>5</v>
      </c>
      <c r="BF343" s="16">
        <v>1676</v>
      </c>
      <c r="BG343" s="85"/>
    </row>
    <row r="344" spans="1:59">
      <c r="A344" s="85">
        <v>2021</v>
      </c>
      <c r="B344" s="1" t="s">
        <v>121</v>
      </c>
      <c r="C344" s="12">
        <v>54.8</v>
      </c>
      <c r="D344" s="12">
        <v>77.59</v>
      </c>
      <c r="E344" s="12">
        <v>0</v>
      </c>
      <c r="F344" s="12">
        <v>52.57</v>
      </c>
      <c r="G344" s="12">
        <f t="shared" si="40"/>
        <v>184.95999999999998</v>
      </c>
      <c r="H344" s="12">
        <f>+MIT_InfraMR[[#This Row],[Total Líneas de Explotación ]]</f>
        <v>184.95999999999998</v>
      </c>
      <c r="I344" s="12">
        <v>187.60390000000001</v>
      </c>
      <c r="J344" s="12">
        <v>209.97</v>
      </c>
      <c r="K344" s="12">
        <v>12.2</v>
      </c>
      <c r="L344" s="12">
        <v>116.54</v>
      </c>
      <c r="M344" s="12">
        <v>8</v>
      </c>
      <c r="N344" s="12">
        <f>+MIT_InfraMR[[#This Row],[A.03.1 -  Longitud de Vías de Explotación No Electrificadas Troncales y Ramales (vía principal) (km)]]+MIT_InfraMR[[#This Row],[A.04.1 -  Longitud de Vías de Explotación Electrificadas Troncales y Ramales (vía principal) (km)]]</f>
        <v>326.51</v>
      </c>
      <c r="O344" s="12">
        <f>+MIT_InfraMR[[#This Row],[Total Vías (excluido Auxiliares)]]</f>
        <v>326.51</v>
      </c>
      <c r="P344" s="1">
        <v>53</v>
      </c>
      <c r="Q344" s="1">
        <v>0</v>
      </c>
      <c r="R344" s="1">
        <v>3</v>
      </c>
      <c r="S344" s="1">
        <f t="shared" si="49"/>
        <v>56</v>
      </c>
      <c r="T344" s="1">
        <v>35</v>
      </c>
      <c r="U344" s="1">
        <v>48</v>
      </c>
      <c r="V344" s="1">
        <v>0</v>
      </c>
      <c r="W344" s="1">
        <v>13</v>
      </c>
      <c r="X344" s="1">
        <v>3</v>
      </c>
      <c r="Y344" s="1">
        <f t="shared" si="50"/>
        <v>99</v>
      </c>
      <c r="Z344" s="1">
        <v>96</v>
      </c>
      <c r="AA344" s="1">
        <v>22</v>
      </c>
      <c r="AB344" s="1">
        <f>+MIT_InfraMR[[#This Row],[Total Pasos Vehiculares a Nivel]]</f>
        <v>99</v>
      </c>
      <c r="AC344" s="1">
        <f t="shared" si="51"/>
        <v>217</v>
      </c>
      <c r="AD344" s="1">
        <v>8</v>
      </c>
      <c r="AE344" s="1">
        <v>24</v>
      </c>
      <c r="AF344" s="1">
        <v>53</v>
      </c>
      <c r="AG344" s="1">
        <f t="shared" si="52"/>
        <v>85</v>
      </c>
      <c r="AH344" s="12">
        <v>44.19</v>
      </c>
      <c r="AI344" s="12">
        <v>117.336</v>
      </c>
      <c r="AJ344" s="12">
        <v>33.146000000000001</v>
      </c>
      <c r="AK344" s="12">
        <f t="shared" si="53"/>
        <v>194.67200000000003</v>
      </c>
      <c r="AL344" s="1">
        <v>10</v>
      </c>
      <c r="AM344" s="1">
        <v>10</v>
      </c>
      <c r="AN344" s="1">
        <f t="shared" si="46"/>
        <v>14</v>
      </c>
      <c r="AO344" s="1">
        <f t="shared" si="54"/>
        <v>34</v>
      </c>
      <c r="AP344" s="1">
        <v>122</v>
      </c>
      <c r="AQ344" s="1">
        <v>62</v>
      </c>
      <c r="AR344" s="1">
        <v>0</v>
      </c>
      <c r="AS344" s="1">
        <f>+SUM(MIT_InfraMR[[#This Row],[B.02.1 - Parque de Coches Eléctricos Motrices]:[B.02.3 - Parque de Coches Eléctricos Motrices Tipo R]])</f>
        <v>184</v>
      </c>
      <c r="AT344" s="1">
        <v>0</v>
      </c>
      <c r="AU344" s="1">
        <v>0</v>
      </c>
      <c r="AV344" s="1">
        <v>0</v>
      </c>
      <c r="AW344" s="1">
        <f>+SUM(MIT_InfraMR[[#This Row],[B.03.1 - Parque de Coches Motores Motrices Remolcados]:[B.03.3 - Parque de Coches Motores Motrices Cabina]])</f>
        <v>0</v>
      </c>
      <c r="AX344" s="1">
        <v>29</v>
      </c>
      <c r="AY344" s="1">
        <v>1</v>
      </c>
      <c r="AZ344" s="1">
        <v>0</v>
      </c>
      <c r="BA344" s="1">
        <v>90</v>
      </c>
      <c r="BB344" s="1">
        <v>0</v>
      </c>
      <c r="BC344" s="1">
        <f t="shared" si="55"/>
        <v>120</v>
      </c>
      <c r="BD344" s="1">
        <v>1</v>
      </c>
      <c r="BE344" s="1">
        <v>5</v>
      </c>
      <c r="BF344" s="16">
        <v>1676</v>
      </c>
      <c r="BG344" s="85"/>
    </row>
    <row r="345" spans="1:59">
      <c r="A345" s="85">
        <v>2021</v>
      </c>
      <c r="B345" s="1" t="s">
        <v>122</v>
      </c>
      <c r="C345" s="12">
        <v>54.8</v>
      </c>
      <c r="D345" s="12">
        <v>77.59</v>
      </c>
      <c r="E345" s="12">
        <v>0</v>
      </c>
      <c r="F345" s="12">
        <v>52.57</v>
      </c>
      <c r="G345" s="12">
        <f t="shared" si="40"/>
        <v>184.95999999999998</v>
      </c>
      <c r="H345" s="12">
        <f>+MIT_InfraMR[[#This Row],[Total Líneas de Explotación ]]</f>
        <v>184.95999999999998</v>
      </c>
      <c r="I345" s="12">
        <v>187.60390000000001</v>
      </c>
      <c r="J345" s="12">
        <v>209.97</v>
      </c>
      <c r="K345" s="12">
        <v>12.2</v>
      </c>
      <c r="L345" s="12">
        <v>116.54</v>
      </c>
      <c r="M345" s="12">
        <v>8</v>
      </c>
      <c r="N345" s="12">
        <f>+MIT_InfraMR[[#This Row],[A.03.1 -  Longitud de Vías de Explotación No Electrificadas Troncales y Ramales (vía principal) (km)]]+MIT_InfraMR[[#This Row],[A.04.1 -  Longitud de Vías de Explotación Electrificadas Troncales y Ramales (vía principal) (km)]]</f>
        <v>326.51</v>
      </c>
      <c r="O345" s="12">
        <f>+MIT_InfraMR[[#This Row],[Total Vías (excluido Auxiliares)]]</f>
        <v>326.51</v>
      </c>
      <c r="P345" s="1">
        <v>53</v>
      </c>
      <c r="Q345" s="1">
        <v>0</v>
      </c>
      <c r="R345" s="1">
        <v>3</v>
      </c>
      <c r="S345" s="1">
        <f t="shared" si="49"/>
        <v>56</v>
      </c>
      <c r="T345" s="1">
        <v>35</v>
      </c>
      <c r="U345" s="1">
        <v>48</v>
      </c>
      <c r="V345" s="1">
        <v>0</v>
      </c>
      <c r="W345" s="1">
        <v>13</v>
      </c>
      <c r="X345" s="1">
        <v>3</v>
      </c>
      <c r="Y345" s="1">
        <f t="shared" si="50"/>
        <v>99</v>
      </c>
      <c r="Z345" s="1">
        <v>96</v>
      </c>
      <c r="AA345" s="1">
        <v>22</v>
      </c>
      <c r="AB345" s="1">
        <f>+MIT_InfraMR[[#This Row],[Total Pasos Vehiculares a Nivel]]</f>
        <v>99</v>
      </c>
      <c r="AC345" s="1">
        <f t="shared" si="51"/>
        <v>217</v>
      </c>
      <c r="AD345" s="1">
        <v>8</v>
      </c>
      <c r="AE345" s="1">
        <v>24</v>
      </c>
      <c r="AF345" s="1">
        <v>53</v>
      </c>
      <c r="AG345" s="1">
        <f t="shared" si="52"/>
        <v>85</v>
      </c>
      <c r="AH345" s="12">
        <v>44.19</v>
      </c>
      <c r="AI345" s="12">
        <v>117.336</v>
      </c>
      <c r="AJ345" s="12">
        <v>33.146000000000001</v>
      </c>
      <c r="AK345" s="12">
        <f t="shared" si="53"/>
        <v>194.67200000000003</v>
      </c>
      <c r="AL345" s="1">
        <v>10</v>
      </c>
      <c r="AM345" s="1">
        <v>10</v>
      </c>
      <c r="AN345" s="1">
        <f t="shared" si="46"/>
        <v>14</v>
      </c>
      <c r="AO345" s="1">
        <f t="shared" si="54"/>
        <v>34</v>
      </c>
      <c r="AP345" s="1">
        <v>122</v>
      </c>
      <c r="AQ345" s="1">
        <v>62</v>
      </c>
      <c r="AR345" s="1">
        <v>0</v>
      </c>
      <c r="AS345" s="1">
        <f>+SUM(MIT_InfraMR[[#This Row],[B.02.1 - Parque de Coches Eléctricos Motrices]:[B.02.3 - Parque de Coches Eléctricos Motrices Tipo R]])</f>
        <v>184</v>
      </c>
      <c r="AT345" s="1">
        <v>0</v>
      </c>
      <c r="AU345" s="1">
        <v>0</v>
      </c>
      <c r="AV345" s="1">
        <v>0</v>
      </c>
      <c r="AW345" s="1">
        <f>+SUM(MIT_InfraMR[[#This Row],[B.03.1 - Parque de Coches Motores Motrices Remolcados]:[B.03.3 - Parque de Coches Motores Motrices Cabina]])</f>
        <v>0</v>
      </c>
      <c r="AX345" s="1">
        <v>29</v>
      </c>
      <c r="AY345" s="1">
        <v>1</v>
      </c>
      <c r="AZ345" s="1">
        <v>0</v>
      </c>
      <c r="BA345" s="1">
        <v>90</v>
      </c>
      <c r="BB345" s="1">
        <v>0</v>
      </c>
      <c r="BC345" s="1">
        <f t="shared" si="55"/>
        <v>120</v>
      </c>
      <c r="BD345" s="1">
        <v>1</v>
      </c>
      <c r="BE345" s="1">
        <v>5</v>
      </c>
      <c r="BF345" s="16">
        <v>1676</v>
      </c>
      <c r="BG345" s="85"/>
    </row>
    <row r="346" spans="1:59">
      <c r="A346" s="85">
        <v>2021</v>
      </c>
      <c r="B346" s="1" t="s">
        <v>123</v>
      </c>
      <c r="C346" s="12">
        <v>54.8</v>
      </c>
      <c r="D346" s="12">
        <v>77.59</v>
      </c>
      <c r="E346" s="12">
        <v>0</v>
      </c>
      <c r="F346" s="12">
        <v>52.57</v>
      </c>
      <c r="G346" s="12">
        <f t="shared" si="40"/>
        <v>184.95999999999998</v>
      </c>
      <c r="H346" s="12">
        <f>+MIT_InfraMR[[#This Row],[Total Líneas de Explotación ]]</f>
        <v>184.95999999999998</v>
      </c>
      <c r="I346" s="12">
        <v>187.60390000000001</v>
      </c>
      <c r="J346" s="12">
        <v>209.97</v>
      </c>
      <c r="K346" s="12">
        <v>12.2</v>
      </c>
      <c r="L346" s="12">
        <v>116.54</v>
      </c>
      <c r="M346" s="12">
        <v>8</v>
      </c>
      <c r="N346" s="12">
        <f>+MIT_InfraMR[[#This Row],[A.03.1 -  Longitud de Vías de Explotación No Electrificadas Troncales y Ramales (vía principal) (km)]]+MIT_InfraMR[[#This Row],[A.04.1 -  Longitud de Vías de Explotación Electrificadas Troncales y Ramales (vía principal) (km)]]</f>
        <v>326.51</v>
      </c>
      <c r="O346" s="12">
        <f>+MIT_InfraMR[[#This Row],[Total Vías (excluido Auxiliares)]]</f>
        <v>326.51</v>
      </c>
      <c r="P346" s="1">
        <v>53</v>
      </c>
      <c r="Q346" s="1">
        <v>0</v>
      </c>
      <c r="R346" s="1">
        <v>3</v>
      </c>
      <c r="S346" s="1">
        <f t="shared" si="49"/>
        <v>56</v>
      </c>
      <c r="T346" s="1">
        <v>35</v>
      </c>
      <c r="U346" s="1">
        <v>48</v>
      </c>
      <c r="V346" s="1">
        <v>0</v>
      </c>
      <c r="W346" s="1">
        <v>13</v>
      </c>
      <c r="X346" s="1">
        <v>3</v>
      </c>
      <c r="Y346" s="1">
        <f t="shared" si="50"/>
        <v>99</v>
      </c>
      <c r="Z346" s="1">
        <v>96</v>
      </c>
      <c r="AA346" s="1">
        <v>22</v>
      </c>
      <c r="AB346" s="1">
        <f>+MIT_InfraMR[[#This Row],[Total Pasos Vehiculares a Nivel]]</f>
        <v>99</v>
      </c>
      <c r="AC346" s="1">
        <f t="shared" si="51"/>
        <v>217</v>
      </c>
      <c r="AD346" s="1">
        <v>8</v>
      </c>
      <c r="AE346" s="1">
        <v>24</v>
      </c>
      <c r="AF346" s="1">
        <v>53</v>
      </c>
      <c r="AG346" s="1">
        <f t="shared" si="52"/>
        <v>85</v>
      </c>
      <c r="AH346" s="12">
        <v>44.19</v>
      </c>
      <c r="AI346" s="12">
        <v>117.336</v>
      </c>
      <c r="AJ346" s="12">
        <v>33.146000000000001</v>
      </c>
      <c r="AK346" s="12">
        <f t="shared" si="53"/>
        <v>194.67200000000003</v>
      </c>
      <c r="AL346" s="1">
        <v>10</v>
      </c>
      <c r="AM346" s="1">
        <v>10</v>
      </c>
      <c r="AN346" s="1">
        <f t="shared" si="46"/>
        <v>14</v>
      </c>
      <c r="AO346" s="1">
        <f t="shared" si="54"/>
        <v>34</v>
      </c>
      <c r="AP346" s="1">
        <v>122</v>
      </c>
      <c r="AQ346" s="1">
        <v>62</v>
      </c>
      <c r="AR346" s="1">
        <v>0</v>
      </c>
      <c r="AS346" s="1">
        <f>+SUM(MIT_InfraMR[[#This Row],[B.02.1 - Parque de Coches Eléctricos Motrices]:[B.02.3 - Parque de Coches Eléctricos Motrices Tipo R]])</f>
        <v>184</v>
      </c>
      <c r="AT346" s="1">
        <v>0</v>
      </c>
      <c r="AU346" s="1">
        <v>0</v>
      </c>
      <c r="AV346" s="1">
        <v>0</v>
      </c>
      <c r="AW346" s="1">
        <f>+SUM(MIT_InfraMR[[#This Row],[B.03.1 - Parque de Coches Motores Motrices Remolcados]:[B.03.3 - Parque de Coches Motores Motrices Cabina]])</f>
        <v>0</v>
      </c>
      <c r="AX346" s="1">
        <v>29</v>
      </c>
      <c r="AY346" s="1">
        <v>1</v>
      </c>
      <c r="AZ346" s="1">
        <v>0</v>
      </c>
      <c r="BA346" s="1">
        <v>90</v>
      </c>
      <c r="BB346" s="1">
        <v>0</v>
      </c>
      <c r="BC346" s="1">
        <f t="shared" si="55"/>
        <v>120</v>
      </c>
      <c r="BD346" s="1">
        <v>1</v>
      </c>
      <c r="BE346" s="1">
        <v>5</v>
      </c>
      <c r="BF346" s="16">
        <v>1676</v>
      </c>
      <c r="BG346" s="85"/>
    </row>
    <row r="347" spans="1:59">
      <c r="A347" s="85">
        <v>2021</v>
      </c>
      <c r="B347" s="1" t="s">
        <v>124</v>
      </c>
      <c r="C347" s="12">
        <v>54.8</v>
      </c>
      <c r="D347" s="12">
        <v>77.59</v>
      </c>
      <c r="E347" s="12">
        <v>0</v>
      </c>
      <c r="F347" s="12">
        <v>52.57</v>
      </c>
      <c r="G347" s="12">
        <f t="shared" si="40"/>
        <v>184.95999999999998</v>
      </c>
      <c r="H347" s="12">
        <f>+MIT_InfraMR[[#This Row],[Total Líneas de Explotación ]]</f>
        <v>184.95999999999998</v>
      </c>
      <c r="I347" s="12">
        <v>187.60390000000001</v>
      </c>
      <c r="J347" s="12">
        <v>209.97</v>
      </c>
      <c r="K347" s="12">
        <v>12.2</v>
      </c>
      <c r="L347" s="12">
        <v>116.54</v>
      </c>
      <c r="M347" s="12">
        <v>8</v>
      </c>
      <c r="N347" s="12">
        <f>+MIT_InfraMR[[#This Row],[A.03.1 -  Longitud de Vías de Explotación No Electrificadas Troncales y Ramales (vía principal) (km)]]+MIT_InfraMR[[#This Row],[A.04.1 -  Longitud de Vías de Explotación Electrificadas Troncales y Ramales (vía principal) (km)]]</f>
        <v>326.51</v>
      </c>
      <c r="O347" s="12">
        <f>+MIT_InfraMR[[#This Row],[Total Vías (excluido Auxiliares)]]</f>
        <v>326.51</v>
      </c>
      <c r="P347" s="1">
        <v>53</v>
      </c>
      <c r="Q347" s="1">
        <v>0</v>
      </c>
      <c r="R347" s="1">
        <v>3</v>
      </c>
      <c r="S347" s="1">
        <f t="shared" si="49"/>
        <v>56</v>
      </c>
      <c r="T347" s="1">
        <v>35</v>
      </c>
      <c r="U347" s="1">
        <v>48</v>
      </c>
      <c r="V347" s="1">
        <v>0</v>
      </c>
      <c r="W347" s="1">
        <v>13</v>
      </c>
      <c r="X347" s="1">
        <v>3</v>
      </c>
      <c r="Y347" s="1">
        <f t="shared" si="50"/>
        <v>99</v>
      </c>
      <c r="Z347" s="1">
        <v>96</v>
      </c>
      <c r="AA347" s="1">
        <v>22</v>
      </c>
      <c r="AB347" s="1">
        <f>+MIT_InfraMR[[#This Row],[Total Pasos Vehiculares a Nivel]]</f>
        <v>99</v>
      </c>
      <c r="AC347" s="1">
        <f t="shared" si="51"/>
        <v>217</v>
      </c>
      <c r="AD347" s="1">
        <v>8</v>
      </c>
      <c r="AE347" s="1">
        <v>24</v>
      </c>
      <c r="AF347" s="1">
        <v>53</v>
      </c>
      <c r="AG347" s="1">
        <f t="shared" si="52"/>
        <v>85</v>
      </c>
      <c r="AH347" s="12">
        <v>44.19</v>
      </c>
      <c r="AI347" s="12">
        <v>117.336</v>
      </c>
      <c r="AJ347" s="12">
        <v>33.146000000000001</v>
      </c>
      <c r="AK347" s="12">
        <f t="shared" si="53"/>
        <v>194.67200000000003</v>
      </c>
      <c r="AL347" s="1">
        <v>10</v>
      </c>
      <c r="AM347" s="1">
        <v>10</v>
      </c>
      <c r="AN347" s="1">
        <f t="shared" si="46"/>
        <v>14</v>
      </c>
      <c r="AO347" s="1">
        <f t="shared" si="54"/>
        <v>34</v>
      </c>
      <c r="AP347" s="1">
        <v>122</v>
      </c>
      <c r="AQ347" s="1">
        <v>62</v>
      </c>
      <c r="AR347" s="1">
        <v>0</v>
      </c>
      <c r="AS347" s="1">
        <f>+SUM(MIT_InfraMR[[#This Row],[B.02.1 - Parque de Coches Eléctricos Motrices]:[B.02.3 - Parque de Coches Eléctricos Motrices Tipo R]])</f>
        <v>184</v>
      </c>
      <c r="AT347" s="1">
        <v>0</v>
      </c>
      <c r="AU347" s="1">
        <v>0</v>
      </c>
      <c r="AV347" s="1">
        <v>0</v>
      </c>
      <c r="AW347" s="1">
        <f>+SUM(MIT_InfraMR[[#This Row],[B.03.1 - Parque de Coches Motores Motrices Remolcados]:[B.03.3 - Parque de Coches Motores Motrices Cabina]])</f>
        <v>0</v>
      </c>
      <c r="AX347" s="1">
        <v>29</v>
      </c>
      <c r="AY347" s="1">
        <v>1</v>
      </c>
      <c r="AZ347" s="1">
        <v>0</v>
      </c>
      <c r="BA347" s="1">
        <v>90</v>
      </c>
      <c r="BB347" s="1">
        <v>0</v>
      </c>
      <c r="BC347" s="1">
        <f t="shared" si="55"/>
        <v>120</v>
      </c>
      <c r="BD347" s="1">
        <v>1</v>
      </c>
      <c r="BE347" s="1">
        <v>5</v>
      </c>
      <c r="BF347" s="16">
        <v>1676</v>
      </c>
      <c r="BG347" s="85"/>
    </row>
    <row r="348" spans="1:59">
      <c r="A348" s="85">
        <v>2021</v>
      </c>
      <c r="B348" s="1" t="s">
        <v>125</v>
      </c>
      <c r="C348" s="12">
        <v>54.8</v>
      </c>
      <c r="D348" s="12">
        <v>77.59</v>
      </c>
      <c r="E348" s="12">
        <v>0</v>
      </c>
      <c r="F348" s="12">
        <v>52.57</v>
      </c>
      <c r="G348" s="12">
        <f t="shared" si="40"/>
        <v>184.95999999999998</v>
      </c>
      <c r="H348" s="12">
        <f>+MIT_InfraMR[[#This Row],[Total Líneas de Explotación ]]</f>
        <v>184.95999999999998</v>
      </c>
      <c r="I348" s="12">
        <v>187.60390000000001</v>
      </c>
      <c r="J348" s="12">
        <v>209.97</v>
      </c>
      <c r="K348" s="12">
        <v>12.2</v>
      </c>
      <c r="L348" s="12">
        <v>116.54</v>
      </c>
      <c r="M348" s="12">
        <v>8</v>
      </c>
      <c r="N348" s="12">
        <f>+MIT_InfraMR[[#This Row],[A.03.1 -  Longitud de Vías de Explotación No Electrificadas Troncales y Ramales (vía principal) (km)]]+MIT_InfraMR[[#This Row],[A.04.1 -  Longitud de Vías de Explotación Electrificadas Troncales y Ramales (vía principal) (km)]]</f>
        <v>326.51</v>
      </c>
      <c r="O348" s="12">
        <f>+MIT_InfraMR[[#This Row],[Total Vías (excluido Auxiliares)]]</f>
        <v>326.51</v>
      </c>
      <c r="P348" s="1">
        <v>53</v>
      </c>
      <c r="Q348" s="1">
        <v>0</v>
      </c>
      <c r="R348" s="1">
        <v>3</v>
      </c>
      <c r="S348" s="1">
        <f t="shared" si="49"/>
        <v>56</v>
      </c>
      <c r="T348" s="1">
        <v>35</v>
      </c>
      <c r="U348" s="1">
        <v>48</v>
      </c>
      <c r="V348" s="1">
        <v>0</v>
      </c>
      <c r="W348" s="1">
        <v>13</v>
      </c>
      <c r="X348" s="1">
        <v>3</v>
      </c>
      <c r="Y348" s="1">
        <f t="shared" si="50"/>
        <v>99</v>
      </c>
      <c r="Z348" s="1">
        <v>96</v>
      </c>
      <c r="AA348" s="1">
        <v>22</v>
      </c>
      <c r="AB348" s="1">
        <f>+MIT_InfraMR[[#This Row],[Total Pasos Vehiculares a Nivel]]</f>
        <v>99</v>
      </c>
      <c r="AC348" s="1">
        <f t="shared" si="51"/>
        <v>217</v>
      </c>
      <c r="AD348" s="1">
        <v>8</v>
      </c>
      <c r="AE348" s="1">
        <v>24</v>
      </c>
      <c r="AF348" s="1">
        <v>53</v>
      </c>
      <c r="AG348" s="1">
        <f t="shared" si="52"/>
        <v>85</v>
      </c>
      <c r="AH348" s="12">
        <v>44.19</v>
      </c>
      <c r="AI348" s="12">
        <v>117.336</v>
      </c>
      <c r="AJ348" s="12">
        <v>33.146000000000001</v>
      </c>
      <c r="AK348" s="12">
        <f t="shared" si="53"/>
        <v>194.67200000000003</v>
      </c>
      <c r="AL348" s="1">
        <v>10</v>
      </c>
      <c r="AM348" s="1">
        <v>10</v>
      </c>
      <c r="AN348" s="1">
        <f t="shared" si="46"/>
        <v>14</v>
      </c>
      <c r="AO348" s="1">
        <f t="shared" si="54"/>
        <v>34</v>
      </c>
      <c r="AP348" s="1">
        <v>122</v>
      </c>
      <c r="AQ348" s="1">
        <v>62</v>
      </c>
      <c r="AR348" s="1">
        <v>0</v>
      </c>
      <c r="AS348" s="1">
        <f>+SUM(MIT_InfraMR[[#This Row],[B.02.1 - Parque de Coches Eléctricos Motrices]:[B.02.3 - Parque de Coches Eléctricos Motrices Tipo R]])</f>
        <v>184</v>
      </c>
      <c r="AT348" s="1">
        <v>0</v>
      </c>
      <c r="AU348" s="1">
        <v>0</v>
      </c>
      <c r="AV348" s="1">
        <v>0</v>
      </c>
      <c r="AW348" s="1">
        <f>+SUM(MIT_InfraMR[[#This Row],[B.03.1 - Parque de Coches Motores Motrices Remolcados]:[B.03.3 - Parque de Coches Motores Motrices Cabina]])</f>
        <v>0</v>
      </c>
      <c r="AX348" s="1">
        <v>29</v>
      </c>
      <c r="AY348" s="1">
        <v>1</v>
      </c>
      <c r="AZ348" s="1">
        <v>0</v>
      </c>
      <c r="BA348" s="1">
        <v>90</v>
      </c>
      <c r="BB348" s="1">
        <v>0</v>
      </c>
      <c r="BC348" s="1">
        <f t="shared" si="55"/>
        <v>120</v>
      </c>
      <c r="BD348" s="1">
        <v>1</v>
      </c>
      <c r="BE348" s="1">
        <v>5</v>
      </c>
      <c r="BF348" s="16">
        <v>1676</v>
      </c>
      <c r="BG348" s="85"/>
    </row>
    <row r="349" spans="1:59">
      <c r="A349" s="85">
        <v>2021</v>
      </c>
      <c r="B349" s="1" t="s">
        <v>126</v>
      </c>
      <c r="C349" s="12">
        <v>54.8</v>
      </c>
      <c r="D349" s="12">
        <v>77.59</v>
      </c>
      <c r="E349" s="12">
        <v>0</v>
      </c>
      <c r="F349" s="12">
        <v>52.57</v>
      </c>
      <c r="G349" s="12">
        <f t="shared" si="40"/>
        <v>184.95999999999998</v>
      </c>
      <c r="H349" s="12">
        <f>+MIT_InfraMR[[#This Row],[Total Líneas de Explotación ]]</f>
        <v>184.95999999999998</v>
      </c>
      <c r="I349" s="12">
        <v>187.60390000000001</v>
      </c>
      <c r="J349" s="12">
        <v>209.97</v>
      </c>
      <c r="K349" s="12">
        <v>12.2</v>
      </c>
      <c r="L349" s="12">
        <v>116.54</v>
      </c>
      <c r="M349" s="12">
        <v>8</v>
      </c>
      <c r="N349" s="12">
        <f>+MIT_InfraMR[[#This Row],[A.03.1 -  Longitud de Vías de Explotación No Electrificadas Troncales y Ramales (vía principal) (km)]]+MIT_InfraMR[[#This Row],[A.04.1 -  Longitud de Vías de Explotación Electrificadas Troncales y Ramales (vía principal) (km)]]</f>
        <v>326.51</v>
      </c>
      <c r="O349" s="12">
        <f>+MIT_InfraMR[[#This Row],[Total Vías (excluido Auxiliares)]]</f>
        <v>326.51</v>
      </c>
      <c r="P349" s="1">
        <v>53</v>
      </c>
      <c r="Q349" s="1">
        <v>0</v>
      </c>
      <c r="R349" s="1">
        <v>3</v>
      </c>
      <c r="S349" s="1">
        <f t="shared" si="49"/>
        <v>56</v>
      </c>
      <c r="T349" s="1">
        <v>35</v>
      </c>
      <c r="U349" s="1">
        <v>48</v>
      </c>
      <c r="V349" s="1">
        <v>0</v>
      </c>
      <c r="W349" s="1">
        <v>13</v>
      </c>
      <c r="X349" s="1">
        <v>3</v>
      </c>
      <c r="Y349" s="1">
        <f t="shared" si="50"/>
        <v>99</v>
      </c>
      <c r="Z349" s="1">
        <v>96</v>
      </c>
      <c r="AA349" s="1">
        <v>22</v>
      </c>
      <c r="AB349" s="1">
        <f>+MIT_InfraMR[[#This Row],[Total Pasos Vehiculares a Nivel]]</f>
        <v>99</v>
      </c>
      <c r="AC349" s="1">
        <f t="shared" si="51"/>
        <v>217</v>
      </c>
      <c r="AD349" s="1">
        <v>8</v>
      </c>
      <c r="AE349" s="1">
        <v>24</v>
      </c>
      <c r="AF349" s="1">
        <v>53</v>
      </c>
      <c r="AG349" s="1">
        <f t="shared" si="52"/>
        <v>85</v>
      </c>
      <c r="AH349" s="12">
        <v>44.19</v>
      </c>
      <c r="AI349" s="12">
        <v>117.336</v>
      </c>
      <c r="AJ349" s="12">
        <v>33.146000000000001</v>
      </c>
      <c r="AK349" s="12">
        <f t="shared" si="53"/>
        <v>194.67200000000003</v>
      </c>
      <c r="AL349" s="1">
        <v>10</v>
      </c>
      <c r="AM349" s="1">
        <v>10</v>
      </c>
      <c r="AN349" s="1">
        <f t="shared" si="46"/>
        <v>14</v>
      </c>
      <c r="AO349" s="1">
        <f t="shared" si="54"/>
        <v>34</v>
      </c>
      <c r="AP349" s="1">
        <v>122</v>
      </c>
      <c r="AQ349" s="1">
        <v>62</v>
      </c>
      <c r="AR349" s="1">
        <v>0</v>
      </c>
      <c r="AS349" s="1">
        <f>+SUM(MIT_InfraMR[[#This Row],[B.02.1 - Parque de Coches Eléctricos Motrices]:[B.02.3 - Parque de Coches Eléctricos Motrices Tipo R]])</f>
        <v>184</v>
      </c>
      <c r="AT349" s="1">
        <v>0</v>
      </c>
      <c r="AU349" s="1">
        <v>0</v>
      </c>
      <c r="AV349" s="1">
        <v>0</v>
      </c>
      <c r="AW349" s="1">
        <f>+SUM(MIT_InfraMR[[#This Row],[B.03.1 - Parque de Coches Motores Motrices Remolcados]:[B.03.3 - Parque de Coches Motores Motrices Cabina]])</f>
        <v>0</v>
      </c>
      <c r="AX349" s="1">
        <v>29</v>
      </c>
      <c r="AY349" s="1">
        <v>1</v>
      </c>
      <c r="AZ349" s="1">
        <v>0</v>
      </c>
      <c r="BA349" s="1">
        <v>90</v>
      </c>
      <c r="BB349" s="1">
        <v>0</v>
      </c>
      <c r="BC349" s="1">
        <f t="shared" si="55"/>
        <v>120</v>
      </c>
      <c r="BD349" s="1">
        <v>1</v>
      </c>
      <c r="BE349" s="1">
        <v>5</v>
      </c>
      <c r="BF349" s="16">
        <v>1676</v>
      </c>
      <c r="BG349" s="85"/>
    </row>
    <row r="350" spans="1:59">
      <c r="A350" s="1">
        <v>2022</v>
      </c>
      <c r="B350" s="1" t="s">
        <v>115</v>
      </c>
      <c r="C350" s="12">
        <v>54.8</v>
      </c>
      <c r="D350" s="12">
        <v>77.59</v>
      </c>
      <c r="E350" s="12">
        <v>0</v>
      </c>
      <c r="F350" s="12">
        <v>52.57</v>
      </c>
      <c r="G350" s="12">
        <f t="shared" si="40"/>
        <v>184.95999999999998</v>
      </c>
      <c r="H350" s="12">
        <f>+MIT_InfraMR[[#This Row],[Total Líneas de Explotación ]]</f>
        <v>184.95999999999998</v>
      </c>
      <c r="I350" s="12">
        <v>187.60390000000001</v>
      </c>
      <c r="J350" s="12">
        <v>209.97</v>
      </c>
      <c r="K350" s="12">
        <v>12.2</v>
      </c>
      <c r="L350" s="12">
        <v>116.54</v>
      </c>
      <c r="M350" s="12">
        <v>8</v>
      </c>
      <c r="N350" s="12">
        <f>+MIT_InfraMR[[#This Row],[A.03.1 -  Longitud de Vías de Explotación No Electrificadas Troncales y Ramales (vía principal) (km)]]+MIT_InfraMR[[#This Row],[A.04.1 -  Longitud de Vías de Explotación Electrificadas Troncales y Ramales (vía principal) (km)]]</f>
        <v>326.51</v>
      </c>
      <c r="O350" s="12">
        <f>+MIT_InfraMR[[#This Row],[Total Vías (excluido Auxiliares)]]</f>
        <v>326.51</v>
      </c>
      <c r="P350" s="1">
        <v>53</v>
      </c>
      <c r="Q350" s="1">
        <v>0</v>
      </c>
      <c r="R350" s="1">
        <v>3</v>
      </c>
      <c r="S350" s="1">
        <f t="shared" ref="S350:S361" si="56">SUM(P350:R350)</f>
        <v>56</v>
      </c>
      <c r="T350" s="1">
        <v>35</v>
      </c>
      <c r="U350" s="1">
        <v>48</v>
      </c>
      <c r="V350" s="1">
        <v>0</v>
      </c>
      <c r="W350" s="1">
        <v>13</v>
      </c>
      <c r="X350" s="1">
        <v>3</v>
      </c>
      <c r="Y350" s="1">
        <f t="shared" ref="Y350:Y361" si="57">SUM(T350:X350)</f>
        <v>99</v>
      </c>
      <c r="Z350" s="1">
        <v>96</v>
      </c>
      <c r="AA350" s="1">
        <v>22</v>
      </c>
      <c r="AB350" s="1">
        <f>+MIT_InfraMR[[#This Row],[Total Pasos Vehiculares a Nivel]]</f>
        <v>99</v>
      </c>
      <c r="AC350" s="1">
        <f t="shared" ref="AC350:AC361" si="58">SUM(Z350:AB350)</f>
        <v>217</v>
      </c>
      <c r="AD350" s="1">
        <v>9</v>
      </c>
      <c r="AE350" s="1">
        <v>24</v>
      </c>
      <c r="AF350" s="1">
        <v>58</v>
      </c>
      <c r="AG350" s="1">
        <f t="shared" ref="AG350:AG361" si="59">SUM(AD350:AF350)</f>
        <v>91</v>
      </c>
      <c r="AH350" s="12">
        <v>44.19</v>
      </c>
      <c r="AI350" s="12">
        <v>117.336</v>
      </c>
      <c r="AJ350" s="12">
        <v>33.146000000000001</v>
      </c>
      <c r="AK350" s="12">
        <f t="shared" ref="AK350:AK361" si="60">SUM(AH350:AJ350)</f>
        <v>194.67200000000003</v>
      </c>
      <c r="AL350" s="1">
        <v>0</v>
      </c>
      <c r="AM350" s="1">
        <v>16</v>
      </c>
      <c r="AN350" s="1">
        <v>16</v>
      </c>
      <c r="AO350" s="1">
        <f t="shared" ref="AO350:AO361" si="61">SUM(AL350:AN350)</f>
        <v>32</v>
      </c>
      <c r="AP350" s="1">
        <v>122</v>
      </c>
      <c r="AQ350" s="1">
        <v>62</v>
      </c>
      <c r="AR350" s="1">
        <v>0</v>
      </c>
      <c r="AS350" s="1">
        <f>+SUM(MIT_InfraMR[[#This Row],[B.02.1 - Parque de Coches Eléctricos Motrices]:[B.02.3 - Parque de Coches Eléctricos Motrices Tipo R]])</f>
        <v>184</v>
      </c>
      <c r="AT350" s="1">
        <v>1</v>
      </c>
      <c r="AU350" s="1">
        <v>0</v>
      </c>
      <c r="AV350" s="1">
        <v>1</v>
      </c>
      <c r="AW350" s="1">
        <f>+SUM(MIT_InfraMR[[#This Row],[B.03.1 - Parque de Coches Motores Motrices Remolcados]:[B.03.3 - Parque de Coches Motores Motrices Cabina]])</f>
        <v>2</v>
      </c>
      <c r="AX350" s="1">
        <v>0</v>
      </c>
      <c r="AY350" s="1">
        <v>0</v>
      </c>
      <c r="AZ350" s="1">
        <v>34</v>
      </c>
      <c r="BA350" s="1">
        <v>71</v>
      </c>
      <c r="BB350" s="1">
        <v>0</v>
      </c>
      <c r="BC350" s="1">
        <f t="shared" ref="BC350:BC361" si="62">SUM(AX350:BB350)</f>
        <v>105</v>
      </c>
      <c r="BD350" s="1">
        <v>1</v>
      </c>
      <c r="BE350" s="1">
        <v>3</v>
      </c>
      <c r="BF350" s="16">
        <v>1676</v>
      </c>
    </row>
    <row r="351" spans="1:59">
      <c r="A351" s="1">
        <v>2022</v>
      </c>
      <c r="B351" s="1" t="s">
        <v>116</v>
      </c>
      <c r="C351" s="12">
        <v>54.8</v>
      </c>
      <c r="D351" s="12">
        <v>77.59</v>
      </c>
      <c r="E351" s="12">
        <v>0</v>
      </c>
      <c r="F351" s="12">
        <v>52.57</v>
      </c>
      <c r="G351" s="12">
        <f t="shared" si="40"/>
        <v>184.95999999999998</v>
      </c>
      <c r="H351" s="12">
        <f>+MIT_InfraMR[[#This Row],[Total Líneas de Explotación ]]</f>
        <v>184.95999999999998</v>
      </c>
      <c r="I351" s="12">
        <v>187.60390000000001</v>
      </c>
      <c r="J351" s="12">
        <v>209.97</v>
      </c>
      <c r="K351" s="12">
        <v>12.2</v>
      </c>
      <c r="L351" s="12">
        <v>116.54</v>
      </c>
      <c r="M351" s="12">
        <v>8</v>
      </c>
      <c r="N351" s="12">
        <f>+MIT_InfraMR[[#This Row],[A.03.1 -  Longitud de Vías de Explotación No Electrificadas Troncales y Ramales (vía principal) (km)]]+MIT_InfraMR[[#This Row],[A.04.1 -  Longitud de Vías de Explotación Electrificadas Troncales y Ramales (vía principal) (km)]]</f>
        <v>326.51</v>
      </c>
      <c r="O351" s="12">
        <f>+MIT_InfraMR[[#This Row],[Total Vías (excluido Auxiliares)]]</f>
        <v>326.51</v>
      </c>
      <c r="P351" s="1">
        <v>53</v>
      </c>
      <c r="Q351" s="1">
        <v>0</v>
      </c>
      <c r="R351" s="1">
        <v>3</v>
      </c>
      <c r="S351" s="1">
        <f t="shared" si="56"/>
        <v>56</v>
      </c>
      <c r="T351" s="1">
        <v>35</v>
      </c>
      <c r="U351" s="1">
        <v>48</v>
      </c>
      <c r="V351" s="1">
        <v>0</v>
      </c>
      <c r="W351" s="1">
        <v>13</v>
      </c>
      <c r="X351" s="1">
        <v>3</v>
      </c>
      <c r="Y351" s="1">
        <f t="shared" si="57"/>
        <v>99</v>
      </c>
      <c r="Z351" s="1">
        <v>96</v>
      </c>
      <c r="AA351" s="1">
        <v>22</v>
      </c>
      <c r="AB351" s="1">
        <f>+MIT_InfraMR[[#This Row],[Total Pasos Vehiculares a Nivel]]</f>
        <v>99</v>
      </c>
      <c r="AC351" s="1">
        <f t="shared" si="58"/>
        <v>217</v>
      </c>
      <c r="AD351" s="1">
        <v>9</v>
      </c>
      <c r="AE351" s="1">
        <v>24</v>
      </c>
      <c r="AF351" s="1">
        <v>58</v>
      </c>
      <c r="AG351" s="1">
        <f t="shared" si="59"/>
        <v>91</v>
      </c>
      <c r="AH351" s="12">
        <v>44.19</v>
      </c>
      <c r="AI351" s="12">
        <v>117.336</v>
      </c>
      <c r="AJ351" s="12">
        <v>33.146000000000001</v>
      </c>
      <c r="AK351" s="12">
        <f t="shared" si="60"/>
        <v>194.67200000000003</v>
      </c>
      <c r="AL351" s="1">
        <v>0</v>
      </c>
      <c r="AM351" s="1">
        <v>16</v>
      </c>
      <c r="AN351" s="1">
        <v>16</v>
      </c>
      <c r="AO351" s="1">
        <f t="shared" si="61"/>
        <v>32</v>
      </c>
      <c r="AP351" s="1">
        <v>122</v>
      </c>
      <c r="AQ351" s="1">
        <v>62</v>
      </c>
      <c r="AR351" s="1">
        <v>0</v>
      </c>
      <c r="AS351" s="1">
        <f>+SUM(MIT_InfraMR[[#This Row],[B.02.1 - Parque de Coches Eléctricos Motrices]:[B.02.3 - Parque de Coches Eléctricos Motrices Tipo R]])</f>
        <v>184</v>
      </c>
      <c r="AT351" s="1">
        <v>1</v>
      </c>
      <c r="AU351" s="1">
        <v>0</v>
      </c>
      <c r="AV351" s="1">
        <v>1</v>
      </c>
      <c r="AW351" s="1">
        <f>+SUM(MIT_InfraMR[[#This Row],[B.03.1 - Parque de Coches Motores Motrices Remolcados]:[B.03.3 - Parque de Coches Motores Motrices Cabina]])</f>
        <v>2</v>
      </c>
      <c r="AX351" s="1">
        <v>0</v>
      </c>
      <c r="AY351" s="1">
        <v>0</v>
      </c>
      <c r="AZ351" s="1">
        <v>34</v>
      </c>
      <c r="BA351" s="1">
        <v>71</v>
      </c>
      <c r="BB351" s="1">
        <v>0</v>
      </c>
      <c r="BC351" s="1">
        <f t="shared" si="62"/>
        <v>105</v>
      </c>
      <c r="BD351" s="1">
        <v>1</v>
      </c>
      <c r="BE351" s="1">
        <v>3</v>
      </c>
      <c r="BF351" s="16">
        <v>1676</v>
      </c>
    </row>
    <row r="352" spans="1:59">
      <c r="A352" s="1">
        <v>2022</v>
      </c>
      <c r="B352" s="1" t="s">
        <v>117</v>
      </c>
      <c r="C352" s="12">
        <v>54.8</v>
      </c>
      <c r="D352" s="12">
        <v>77.59</v>
      </c>
      <c r="E352" s="12">
        <v>0</v>
      </c>
      <c r="F352" s="12">
        <v>52.57</v>
      </c>
      <c r="G352" s="12">
        <f t="shared" si="40"/>
        <v>184.95999999999998</v>
      </c>
      <c r="H352" s="12">
        <f>+MIT_InfraMR[[#This Row],[Total Líneas de Explotación ]]</f>
        <v>184.95999999999998</v>
      </c>
      <c r="I352" s="12">
        <v>187.60390000000001</v>
      </c>
      <c r="J352" s="12">
        <v>209.97</v>
      </c>
      <c r="K352" s="12">
        <v>12.2</v>
      </c>
      <c r="L352" s="12">
        <v>116.54</v>
      </c>
      <c r="M352" s="12">
        <v>8</v>
      </c>
      <c r="N352" s="12">
        <f>+MIT_InfraMR[[#This Row],[A.03.1 -  Longitud de Vías de Explotación No Electrificadas Troncales y Ramales (vía principal) (km)]]+MIT_InfraMR[[#This Row],[A.04.1 -  Longitud de Vías de Explotación Electrificadas Troncales y Ramales (vía principal) (km)]]</f>
        <v>326.51</v>
      </c>
      <c r="O352" s="12">
        <f>+MIT_InfraMR[[#This Row],[Total Vías (excluido Auxiliares)]]</f>
        <v>326.51</v>
      </c>
      <c r="P352" s="1">
        <v>53</v>
      </c>
      <c r="Q352" s="1">
        <v>0</v>
      </c>
      <c r="R352" s="1">
        <v>3</v>
      </c>
      <c r="S352" s="1">
        <f t="shared" si="56"/>
        <v>56</v>
      </c>
      <c r="T352" s="1">
        <v>35</v>
      </c>
      <c r="U352" s="1">
        <v>48</v>
      </c>
      <c r="V352" s="1">
        <v>0</v>
      </c>
      <c r="W352" s="1">
        <v>13</v>
      </c>
      <c r="X352" s="1">
        <v>3</v>
      </c>
      <c r="Y352" s="1">
        <f t="shared" si="57"/>
        <v>99</v>
      </c>
      <c r="Z352" s="1">
        <v>96</v>
      </c>
      <c r="AA352" s="1">
        <v>22</v>
      </c>
      <c r="AB352" s="1">
        <f>+MIT_InfraMR[[#This Row],[Total Pasos Vehiculares a Nivel]]</f>
        <v>99</v>
      </c>
      <c r="AC352" s="1">
        <f t="shared" si="58"/>
        <v>217</v>
      </c>
      <c r="AD352" s="1">
        <v>9</v>
      </c>
      <c r="AE352" s="1">
        <v>24</v>
      </c>
      <c r="AF352" s="1">
        <v>58</v>
      </c>
      <c r="AG352" s="1">
        <f t="shared" si="59"/>
        <v>91</v>
      </c>
      <c r="AH352" s="12">
        <v>44.19</v>
      </c>
      <c r="AI352" s="12">
        <v>117.336</v>
      </c>
      <c r="AJ352" s="12">
        <v>33.146000000000001</v>
      </c>
      <c r="AK352" s="12">
        <f t="shared" si="60"/>
        <v>194.67200000000003</v>
      </c>
      <c r="AL352" s="1">
        <v>0</v>
      </c>
      <c r="AM352" s="1">
        <v>16</v>
      </c>
      <c r="AN352" s="1">
        <v>16</v>
      </c>
      <c r="AO352" s="1">
        <f t="shared" si="61"/>
        <v>32</v>
      </c>
      <c r="AP352" s="1">
        <v>122</v>
      </c>
      <c r="AQ352" s="1">
        <v>62</v>
      </c>
      <c r="AR352" s="1">
        <v>0</v>
      </c>
      <c r="AS352" s="1">
        <f>+SUM(MIT_InfraMR[[#This Row],[B.02.1 - Parque de Coches Eléctricos Motrices]:[B.02.3 - Parque de Coches Eléctricos Motrices Tipo R]])</f>
        <v>184</v>
      </c>
      <c r="AT352" s="1">
        <v>1</v>
      </c>
      <c r="AU352" s="1">
        <v>0</v>
      </c>
      <c r="AV352" s="1">
        <v>1</v>
      </c>
      <c r="AW352" s="1">
        <f>+SUM(MIT_InfraMR[[#This Row],[B.03.1 - Parque de Coches Motores Motrices Remolcados]:[B.03.3 - Parque de Coches Motores Motrices Cabina]])</f>
        <v>2</v>
      </c>
      <c r="AX352" s="1">
        <v>0</v>
      </c>
      <c r="AY352" s="1">
        <v>0</v>
      </c>
      <c r="AZ352" s="1">
        <v>34</v>
      </c>
      <c r="BA352" s="1">
        <v>71</v>
      </c>
      <c r="BB352" s="1">
        <v>0</v>
      </c>
      <c r="BC352" s="1">
        <f t="shared" si="62"/>
        <v>105</v>
      </c>
      <c r="BD352" s="1">
        <v>1</v>
      </c>
      <c r="BE352" s="1">
        <v>3</v>
      </c>
      <c r="BF352" s="16">
        <v>1676</v>
      </c>
    </row>
    <row r="353" spans="1:58">
      <c r="A353" s="1">
        <v>2022</v>
      </c>
      <c r="B353" s="1" t="s">
        <v>118</v>
      </c>
      <c r="C353" s="12">
        <v>54.8</v>
      </c>
      <c r="D353" s="12">
        <v>77.59</v>
      </c>
      <c r="E353" s="12">
        <v>0</v>
      </c>
      <c r="F353" s="12">
        <v>52.57</v>
      </c>
      <c r="G353" s="12">
        <f t="shared" si="40"/>
        <v>184.95999999999998</v>
      </c>
      <c r="H353" s="12">
        <f>+MIT_InfraMR[[#This Row],[Total Líneas de Explotación ]]</f>
        <v>184.95999999999998</v>
      </c>
      <c r="I353" s="12">
        <v>187.60390000000001</v>
      </c>
      <c r="J353" s="12">
        <v>209.97</v>
      </c>
      <c r="K353" s="12">
        <v>12.2</v>
      </c>
      <c r="L353" s="12">
        <v>116.54</v>
      </c>
      <c r="M353" s="12">
        <v>8</v>
      </c>
      <c r="N353" s="12">
        <f>+MIT_InfraMR[[#This Row],[A.03.1 -  Longitud de Vías de Explotación No Electrificadas Troncales y Ramales (vía principal) (km)]]+MIT_InfraMR[[#This Row],[A.04.1 -  Longitud de Vías de Explotación Electrificadas Troncales y Ramales (vía principal) (km)]]</f>
        <v>326.51</v>
      </c>
      <c r="O353" s="12">
        <f>+MIT_InfraMR[[#This Row],[Total Vías (excluido Auxiliares)]]</f>
        <v>326.51</v>
      </c>
      <c r="P353" s="1">
        <v>53</v>
      </c>
      <c r="Q353" s="1">
        <v>0</v>
      </c>
      <c r="R353" s="1">
        <v>3</v>
      </c>
      <c r="S353" s="1">
        <f t="shared" si="56"/>
        <v>56</v>
      </c>
      <c r="T353" s="1">
        <v>35</v>
      </c>
      <c r="U353" s="1">
        <v>48</v>
      </c>
      <c r="V353" s="1">
        <v>0</v>
      </c>
      <c r="W353" s="1">
        <v>13</v>
      </c>
      <c r="X353" s="1">
        <v>3</v>
      </c>
      <c r="Y353" s="1">
        <f t="shared" si="57"/>
        <v>99</v>
      </c>
      <c r="Z353" s="1">
        <v>96</v>
      </c>
      <c r="AA353" s="1">
        <v>22</v>
      </c>
      <c r="AB353" s="1">
        <f>+MIT_InfraMR[[#This Row],[Total Pasos Vehiculares a Nivel]]</f>
        <v>99</v>
      </c>
      <c r="AC353" s="1">
        <f t="shared" si="58"/>
        <v>217</v>
      </c>
      <c r="AD353" s="1">
        <v>9</v>
      </c>
      <c r="AE353" s="1">
        <v>24</v>
      </c>
      <c r="AF353" s="1">
        <v>58</v>
      </c>
      <c r="AG353" s="1">
        <f t="shared" si="59"/>
        <v>91</v>
      </c>
      <c r="AH353" s="12">
        <v>44.19</v>
      </c>
      <c r="AI353" s="12">
        <v>117.336</v>
      </c>
      <c r="AJ353" s="12">
        <v>33.146000000000001</v>
      </c>
      <c r="AK353" s="12">
        <f t="shared" si="60"/>
        <v>194.67200000000003</v>
      </c>
      <c r="AL353" s="1">
        <v>0</v>
      </c>
      <c r="AM353" s="1">
        <v>16</v>
      </c>
      <c r="AN353" s="1">
        <v>16</v>
      </c>
      <c r="AO353" s="1">
        <f t="shared" si="61"/>
        <v>32</v>
      </c>
      <c r="AP353" s="1">
        <v>122</v>
      </c>
      <c r="AQ353" s="1">
        <v>62</v>
      </c>
      <c r="AR353" s="1">
        <v>0</v>
      </c>
      <c r="AS353" s="1">
        <f>+SUM(MIT_InfraMR[[#This Row],[B.02.1 - Parque de Coches Eléctricos Motrices]:[B.02.3 - Parque de Coches Eléctricos Motrices Tipo R]])</f>
        <v>184</v>
      </c>
      <c r="AT353" s="1">
        <v>1</v>
      </c>
      <c r="AU353" s="1">
        <v>0</v>
      </c>
      <c r="AV353" s="1">
        <v>1</v>
      </c>
      <c r="AW353" s="1">
        <f>+SUM(MIT_InfraMR[[#This Row],[B.03.1 - Parque de Coches Motores Motrices Remolcados]:[B.03.3 - Parque de Coches Motores Motrices Cabina]])</f>
        <v>2</v>
      </c>
      <c r="AX353" s="1">
        <v>0</v>
      </c>
      <c r="AY353" s="1">
        <v>0</v>
      </c>
      <c r="AZ353" s="1">
        <v>34</v>
      </c>
      <c r="BA353" s="1">
        <v>71</v>
      </c>
      <c r="BB353" s="1">
        <v>0</v>
      </c>
      <c r="BC353" s="1">
        <f t="shared" si="62"/>
        <v>105</v>
      </c>
      <c r="BD353" s="1">
        <v>1</v>
      </c>
      <c r="BE353" s="1">
        <v>3</v>
      </c>
      <c r="BF353" s="16">
        <v>1676</v>
      </c>
    </row>
    <row r="354" spans="1:58">
      <c r="A354" s="1">
        <v>2022</v>
      </c>
      <c r="B354" s="1" t="s">
        <v>119</v>
      </c>
      <c r="C354" s="12">
        <v>54.8</v>
      </c>
      <c r="D354" s="12">
        <v>77.59</v>
      </c>
      <c r="E354" s="12">
        <v>0</v>
      </c>
      <c r="F354" s="12">
        <v>52.57</v>
      </c>
      <c r="G354" s="12">
        <f t="shared" si="40"/>
        <v>184.95999999999998</v>
      </c>
      <c r="H354" s="12">
        <f>+MIT_InfraMR[[#This Row],[Total Líneas de Explotación ]]</f>
        <v>184.95999999999998</v>
      </c>
      <c r="I354" s="12">
        <v>187.60390000000001</v>
      </c>
      <c r="J354" s="12">
        <v>209.97</v>
      </c>
      <c r="K354" s="12">
        <v>12.2</v>
      </c>
      <c r="L354" s="12">
        <v>116.54</v>
      </c>
      <c r="M354" s="12">
        <v>8</v>
      </c>
      <c r="N354" s="12">
        <f>+MIT_InfraMR[[#This Row],[A.03.1 -  Longitud de Vías de Explotación No Electrificadas Troncales y Ramales (vía principal) (km)]]+MIT_InfraMR[[#This Row],[A.04.1 -  Longitud de Vías de Explotación Electrificadas Troncales y Ramales (vía principal) (km)]]</f>
        <v>326.51</v>
      </c>
      <c r="O354" s="12">
        <f>+MIT_InfraMR[[#This Row],[Total Vías (excluido Auxiliares)]]</f>
        <v>326.51</v>
      </c>
      <c r="P354" s="1">
        <v>53</v>
      </c>
      <c r="Q354" s="1">
        <v>0</v>
      </c>
      <c r="R354" s="1">
        <v>3</v>
      </c>
      <c r="S354" s="1">
        <f t="shared" si="56"/>
        <v>56</v>
      </c>
      <c r="T354" s="1">
        <v>35</v>
      </c>
      <c r="U354" s="1">
        <v>48</v>
      </c>
      <c r="V354" s="1">
        <v>0</v>
      </c>
      <c r="W354" s="1">
        <v>13</v>
      </c>
      <c r="X354" s="1">
        <v>3</v>
      </c>
      <c r="Y354" s="1">
        <f t="shared" si="57"/>
        <v>99</v>
      </c>
      <c r="Z354" s="1">
        <v>96</v>
      </c>
      <c r="AA354" s="1">
        <v>22</v>
      </c>
      <c r="AB354" s="1">
        <f>+MIT_InfraMR[[#This Row],[Total Pasos Vehiculares a Nivel]]</f>
        <v>99</v>
      </c>
      <c r="AC354" s="1">
        <f t="shared" si="58"/>
        <v>217</v>
      </c>
      <c r="AD354" s="1">
        <v>9</v>
      </c>
      <c r="AE354" s="1">
        <v>24</v>
      </c>
      <c r="AF354" s="1">
        <v>58</v>
      </c>
      <c r="AG354" s="1">
        <f t="shared" si="59"/>
        <v>91</v>
      </c>
      <c r="AH354" s="12">
        <v>44.19</v>
      </c>
      <c r="AI354" s="12">
        <v>117.336</v>
      </c>
      <c r="AJ354" s="12">
        <v>33.146000000000001</v>
      </c>
      <c r="AK354" s="12">
        <f t="shared" si="60"/>
        <v>194.67200000000003</v>
      </c>
      <c r="AL354" s="1">
        <v>0</v>
      </c>
      <c r="AM354" s="1">
        <v>16</v>
      </c>
      <c r="AN354" s="1">
        <v>16</v>
      </c>
      <c r="AO354" s="1">
        <f t="shared" si="61"/>
        <v>32</v>
      </c>
      <c r="AP354" s="1">
        <v>122</v>
      </c>
      <c r="AQ354" s="1">
        <v>62</v>
      </c>
      <c r="AR354" s="1">
        <v>0</v>
      </c>
      <c r="AS354" s="1">
        <f>+SUM(MIT_InfraMR[[#This Row],[B.02.1 - Parque de Coches Eléctricos Motrices]:[B.02.3 - Parque de Coches Eléctricos Motrices Tipo R]])</f>
        <v>184</v>
      </c>
      <c r="AT354" s="1">
        <v>1</v>
      </c>
      <c r="AU354" s="1">
        <v>0</v>
      </c>
      <c r="AV354" s="1">
        <v>1</v>
      </c>
      <c r="AW354" s="1">
        <f>+SUM(MIT_InfraMR[[#This Row],[B.03.1 - Parque de Coches Motores Motrices Remolcados]:[B.03.3 - Parque de Coches Motores Motrices Cabina]])</f>
        <v>2</v>
      </c>
      <c r="AX354" s="1">
        <v>0</v>
      </c>
      <c r="AY354" s="1">
        <v>0</v>
      </c>
      <c r="AZ354" s="1">
        <v>34</v>
      </c>
      <c r="BA354" s="1">
        <v>71</v>
      </c>
      <c r="BB354" s="1">
        <v>0</v>
      </c>
      <c r="BC354" s="1">
        <f t="shared" si="62"/>
        <v>105</v>
      </c>
      <c r="BD354" s="1">
        <v>1</v>
      </c>
      <c r="BE354" s="1">
        <v>3</v>
      </c>
      <c r="BF354" s="16">
        <v>1676</v>
      </c>
    </row>
    <row r="355" spans="1:58">
      <c r="A355" s="1">
        <v>2022</v>
      </c>
      <c r="B355" s="1" t="s">
        <v>120</v>
      </c>
      <c r="C355" s="12">
        <v>54.8</v>
      </c>
      <c r="D355" s="12">
        <v>77.59</v>
      </c>
      <c r="E355" s="12">
        <v>0</v>
      </c>
      <c r="F355" s="12">
        <v>52.57</v>
      </c>
      <c r="G355" s="12">
        <f t="shared" si="40"/>
        <v>184.95999999999998</v>
      </c>
      <c r="H355" s="12">
        <f>+MIT_InfraMR[[#This Row],[Total Líneas de Explotación ]]</f>
        <v>184.95999999999998</v>
      </c>
      <c r="I355" s="12">
        <v>187.60390000000001</v>
      </c>
      <c r="J355" s="12">
        <v>209.97</v>
      </c>
      <c r="K355" s="12">
        <v>12.2</v>
      </c>
      <c r="L355" s="12">
        <v>116.54</v>
      </c>
      <c r="M355" s="12">
        <v>8</v>
      </c>
      <c r="N355" s="12">
        <f>+MIT_InfraMR[[#This Row],[A.03.1 -  Longitud de Vías de Explotación No Electrificadas Troncales y Ramales (vía principal) (km)]]+MIT_InfraMR[[#This Row],[A.04.1 -  Longitud de Vías de Explotación Electrificadas Troncales y Ramales (vía principal) (km)]]</f>
        <v>326.51</v>
      </c>
      <c r="O355" s="12">
        <f>+MIT_InfraMR[[#This Row],[Total Vías (excluido Auxiliares)]]</f>
        <v>326.51</v>
      </c>
      <c r="P355" s="1">
        <v>53</v>
      </c>
      <c r="Q355" s="1">
        <v>0</v>
      </c>
      <c r="R355" s="1">
        <v>3</v>
      </c>
      <c r="S355" s="1">
        <f t="shared" si="56"/>
        <v>56</v>
      </c>
      <c r="T355" s="1">
        <v>35</v>
      </c>
      <c r="U355" s="1">
        <v>48</v>
      </c>
      <c r="V355" s="1">
        <v>0</v>
      </c>
      <c r="W355" s="1">
        <v>13</v>
      </c>
      <c r="X355" s="1">
        <v>3</v>
      </c>
      <c r="Y355" s="1">
        <f t="shared" si="57"/>
        <v>99</v>
      </c>
      <c r="Z355" s="1">
        <v>96</v>
      </c>
      <c r="AA355" s="1">
        <v>22</v>
      </c>
      <c r="AB355" s="1">
        <f>+MIT_InfraMR[[#This Row],[Total Pasos Vehiculares a Nivel]]</f>
        <v>99</v>
      </c>
      <c r="AC355" s="1">
        <f t="shared" si="58"/>
        <v>217</v>
      </c>
      <c r="AD355" s="1">
        <v>9</v>
      </c>
      <c r="AE355" s="1">
        <v>24</v>
      </c>
      <c r="AF355" s="1">
        <v>58</v>
      </c>
      <c r="AG355" s="1">
        <f t="shared" si="59"/>
        <v>91</v>
      </c>
      <c r="AH355" s="12">
        <v>44.19</v>
      </c>
      <c r="AI355" s="12">
        <v>117.336</v>
      </c>
      <c r="AJ355" s="12">
        <v>33.146000000000001</v>
      </c>
      <c r="AK355" s="12">
        <f t="shared" si="60"/>
        <v>194.67200000000003</v>
      </c>
      <c r="AL355" s="1">
        <v>0</v>
      </c>
      <c r="AM355" s="1">
        <v>16</v>
      </c>
      <c r="AN355" s="1">
        <v>16</v>
      </c>
      <c r="AO355" s="1">
        <f t="shared" si="61"/>
        <v>32</v>
      </c>
      <c r="AP355" s="1">
        <v>122</v>
      </c>
      <c r="AQ355" s="1">
        <v>62</v>
      </c>
      <c r="AR355" s="1">
        <v>0</v>
      </c>
      <c r="AS355" s="1">
        <f>+SUM(MIT_InfraMR[[#This Row],[B.02.1 - Parque de Coches Eléctricos Motrices]:[B.02.3 - Parque de Coches Eléctricos Motrices Tipo R]])</f>
        <v>184</v>
      </c>
      <c r="AT355" s="1">
        <v>1</v>
      </c>
      <c r="AU355" s="1">
        <v>0</v>
      </c>
      <c r="AV355" s="1">
        <v>1</v>
      </c>
      <c r="AW355" s="1">
        <f>+SUM(MIT_InfraMR[[#This Row],[B.03.1 - Parque de Coches Motores Motrices Remolcados]:[B.03.3 - Parque de Coches Motores Motrices Cabina]])</f>
        <v>2</v>
      </c>
      <c r="AX355" s="1">
        <v>0</v>
      </c>
      <c r="AY355" s="1">
        <v>0</v>
      </c>
      <c r="AZ355" s="1">
        <v>34</v>
      </c>
      <c r="BA355" s="1">
        <v>71</v>
      </c>
      <c r="BB355" s="1">
        <v>0</v>
      </c>
      <c r="BC355" s="1">
        <f t="shared" si="62"/>
        <v>105</v>
      </c>
      <c r="BD355" s="1">
        <v>1</v>
      </c>
      <c r="BE355" s="1">
        <v>3</v>
      </c>
      <c r="BF355" s="16">
        <v>1676</v>
      </c>
    </row>
    <row r="356" spans="1:58">
      <c r="A356" s="1">
        <v>2022</v>
      </c>
      <c r="B356" s="1" t="s">
        <v>121</v>
      </c>
      <c r="C356" s="12">
        <v>54.8</v>
      </c>
      <c r="D356" s="12">
        <v>77.59</v>
      </c>
      <c r="E356" s="12">
        <v>0</v>
      </c>
      <c r="F356" s="12">
        <v>52.57</v>
      </c>
      <c r="G356" s="12">
        <f t="shared" si="40"/>
        <v>184.95999999999998</v>
      </c>
      <c r="H356" s="12">
        <f>+MIT_InfraMR[[#This Row],[Total Líneas de Explotación ]]</f>
        <v>184.95999999999998</v>
      </c>
      <c r="I356" s="12">
        <v>187.60390000000001</v>
      </c>
      <c r="J356" s="12">
        <v>209.97</v>
      </c>
      <c r="K356" s="12">
        <v>12.2</v>
      </c>
      <c r="L356" s="12">
        <v>116.54</v>
      </c>
      <c r="M356" s="12">
        <v>8</v>
      </c>
      <c r="N356" s="12">
        <f>+MIT_InfraMR[[#This Row],[A.03.1 -  Longitud de Vías de Explotación No Electrificadas Troncales y Ramales (vía principal) (km)]]+MIT_InfraMR[[#This Row],[A.04.1 -  Longitud de Vías de Explotación Electrificadas Troncales y Ramales (vía principal) (km)]]</f>
        <v>326.51</v>
      </c>
      <c r="O356" s="12">
        <f>+MIT_InfraMR[[#This Row],[Total Vías (excluido Auxiliares)]]</f>
        <v>326.51</v>
      </c>
      <c r="P356" s="1">
        <v>53</v>
      </c>
      <c r="Q356" s="1">
        <v>0</v>
      </c>
      <c r="R356" s="1">
        <v>3</v>
      </c>
      <c r="S356" s="1">
        <f t="shared" si="56"/>
        <v>56</v>
      </c>
      <c r="T356" s="1">
        <v>35</v>
      </c>
      <c r="U356" s="1">
        <v>48</v>
      </c>
      <c r="V356" s="1">
        <v>0</v>
      </c>
      <c r="W356" s="1">
        <v>13</v>
      </c>
      <c r="X356" s="1">
        <v>3</v>
      </c>
      <c r="Y356" s="1">
        <f t="shared" si="57"/>
        <v>99</v>
      </c>
      <c r="Z356" s="1">
        <v>96</v>
      </c>
      <c r="AA356" s="1">
        <v>22</v>
      </c>
      <c r="AB356" s="1">
        <f>+MIT_InfraMR[[#This Row],[Total Pasos Vehiculares a Nivel]]</f>
        <v>99</v>
      </c>
      <c r="AC356" s="1">
        <f t="shared" si="58"/>
        <v>217</v>
      </c>
      <c r="AD356" s="1">
        <v>9</v>
      </c>
      <c r="AE356" s="1">
        <v>24</v>
      </c>
      <c r="AF356" s="1">
        <v>58</v>
      </c>
      <c r="AG356" s="1">
        <f t="shared" si="59"/>
        <v>91</v>
      </c>
      <c r="AH356" s="12">
        <v>44.19</v>
      </c>
      <c r="AI356" s="12">
        <v>117.336</v>
      </c>
      <c r="AJ356" s="12">
        <v>33.146000000000001</v>
      </c>
      <c r="AK356" s="12">
        <f t="shared" si="60"/>
        <v>194.67200000000003</v>
      </c>
      <c r="AL356" s="1">
        <v>0</v>
      </c>
      <c r="AM356" s="1">
        <v>16</v>
      </c>
      <c r="AN356" s="1">
        <v>16</v>
      </c>
      <c r="AO356" s="1">
        <f t="shared" si="61"/>
        <v>32</v>
      </c>
      <c r="AP356" s="1">
        <v>122</v>
      </c>
      <c r="AQ356" s="1">
        <v>62</v>
      </c>
      <c r="AR356" s="1">
        <v>0</v>
      </c>
      <c r="AS356" s="1">
        <f>+SUM(MIT_InfraMR[[#This Row],[B.02.1 - Parque de Coches Eléctricos Motrices]:[B.02.3 - Parque de Coches Eléctricos Motrices Tipo R]])</f>
        <v>184</v>
      </c>
      <c r="AT356" s="1">
        <v>1</v>
      </c>
      <c r="AU356" s="1">
        <v>0</v>
      </c>
      <c r="AV356" s="1">
        <v>1</v>
      </c>
      <c r="AW356" s="1">
        <f>+SUM(MIT_InfraMR[[#This Row],[B.03.1 - Parque de Coches Motores Motrices Remolcados]:[B.03.3 - Parque de Coches Motores Motrices Cabina]])</f>
        <v>2</v>
      </c>
      <c r="AX356" s="1">
        <v>0</v>
      </c>
      <c r="AY356" s="1">
        <v>0</v>
      </c>
      <c r="AZ356" s="1">
        <v>34</v>
      </c>
      <c r="BA356" s="1">
        <v>71</v>
      </c>
      <c r="BB356" s="1">
        <v>0</v>
      </c>
      <c r="BC356" s="1">
        <f t="shared" si="62"/>
        <v>105</v>
      </c>
      <c r="BD356" s="1">
        <v>1</v>
      </c>
      <c r="BE356" s="1">
        <v>3</v>
      </c>
      <c r="BF356" s="16">
        <v>1676</v>
      </c>
    </row>
    <row r="357" spans="1:58">
      <c r="A357" s="1">
        <v>2022</v>
      </c>
      <c r="B357" s="1" t="s">
        <v>122</v>
      </c>
      <c r="C357" s="12">
        <v>54.8</v>
      </c>
      <c r="D357" s="12">
        <v>77.59</v>
      </c>
      <c r="E357" s="12">
        <v>0</v>
      </c>
      <c r="F357" s="12">
        <v>52.57</v>
      </c>
      <c r="G357" s="12">
        <f t="shared" si="40"/>
        <v>184.95999999999998</v>
      </c>
      <c r="H357" s="12">
        <f>+MIT_InfraMR[[#This Row],[Total Líneas de Explotación ]]</f>
        <v>184.95999999999998</v>
      </c>
      <c r="I357" s="12">
        <v>187.60390000000001</v>
      </c>
      <c r="J357" s="12">
        <v>209.97</v>
      </c>
      <c r="K357" s="12">
        <v>12.2</v>
      </c>
      <c r="L357" s="12">
        <v>116.54</v>
      </c>
      <c r="M357" s="12">
        <v>8</v>
      </c>
      <c r="N357" s="12">
        <f>+MIT_InfraMR[[#This Row],[A.03.1 -  Longitud de Vías de Explotación No Electrificadas Troncales y Ramales (vía principal) (km)]]+MIT_InfraMR[[#This Row],[A.04.1 -  Longitud de Vías de Explotación Electrificadas Troncales y Ramales (vía principal) (km)]]</f>
        <v>326.51</v>
      </c>
      <c r="O357" s="12">
        <f>+MIT_InfraMR[[#This Row],[Total Vías (excluido Auxiliares)]]</f>
        <v>326.51</v>
      </c>
      <c r="P357" s="1">
        <v>53</v>
      </c>
      <c r="Q357" s="1">
        <v>0</v>
      </c>
      <c r="R357" s="1">
        <v>3</v>
      </c>
      <c r="S357" s="1">
        <f t="shared" si="56"/>
        <v>56</v>
      </c>
      <c r="T357" s="1">
        <v>35</v>
      </c>
      <c r="U357" s="1">
        <v>48</v>
      </c>
      <c r="V357" s="1">
        <v>0</v>
      </c>
      <c r="W357" s="1">
        <v>13</v>
      </c>
      <c r="X357" s="1">
        <v>3</v>
      </c>
      <c r="Y357" s="1">
        <f t="shared" si="57"/>
        <v>99</v>
      </c>
      <c r="Z357" s="1">
        <v>96</v>
      </c>
      <c r="AA357" s="1">
        <v>22</v>
      </c>
      <c r="AB357" s="1">
        <f>+MIT_InfraMR[[#This Row],[Total Pasos Vehiculares a Nivel]]</f>
        <v>99</v>
      </c>
      <c r="AC357" s="1">
        <f t="shared" si="58"/>
        <v>217</v>
      </c>
      <c r="AD357" s="1">
        <v>9</v>
      </c>
      <c r="AE357" s="1">
        <v>24</v>
      </c>
      <c r="AF357" s="1">
        <v>58</v>
      </c>
      <c r="AG357" s="1">
        <f t="shared" si="59"/>
        <v>91</v>
      </c>
      <c r="AH357" s="12">
        <v>44.19</v>
      </c>
      <c r="AI357" s="12">
        <v>117.336</v>
      </c>
      <c r="AJ357" s="12">
        <v>33.146000000000001</v>
      </c>
      <c r="AK357" s="12">
        <f t="shared" si="60"/>
        <v>194.67200000000003</v>
      </c>
      <c r="AL357" s="1">
        <v>0</v>
      </c>
      <c r="AM357" s="1">
        <v>16</v>
      </c>
      <c r="AN357" s="1">
        <v>16</v>
      </c>
      <c r="AO357" s="1">
        <f t="shared" si="61"/>
        <v>32</v>
      </c>
      <c r="AP357" s="1">
        <v>122</v>
      </c>
      <c r="AQ357" s="1">
        <v>62</v>
      </c>
      <c r="AR357" s="1">
        <v>0</v>
      </c>
      <c r="AS357" s="1">
        <f>+SUM(MIT_InfraMR[[#This Row],[B.02.1 - Parque de Coches Eléctricos Motrices]:[B.02.3 - Parque de Coches Eléctricos Motrices Tipo R]])</f>
        <v>184</v>
      </c>
      <c r="AT357" s="1">
        <v>1</v>
      </c>
      <c r="AU357" s="1">
        <v>0</v>
      </c>
      <c r="AV357" s="1">
        <v>1</v>
      </c>
      <c r="AW357" s="1">
        <f>+SUM(MIT_InfraMR[[#This Row],[B.03.1 - Parque de Coches Motores Motrices Remolcados]:[B.03.3 - Parque de Coches Motores Motrices Cabina]])</f>
        <v>2</v>
      </c>
      <c r="AX357" s="1">
        <v>0</v>
      </c>
      <c r="AY357" s="1">
        <v>0</v>
      </c>
      <c r="AZ357" s="1">
        <v>34</v>
      </c>
      <c r="BA357" s="1">
        <v>71</v>
      </c>
      <c r="BB357" s="1">
        <v>0</v>
      </c>
      <c r="BC357" s="1">
        <f t="shared" si="62"/>
        <v>105</v>
      </c>
      <c r="BD357" s="1">
        <v>1</v>
      </c>
      <c r="BE357" s="1">
        <v>3</v>
      </c>
      <c r="BF357" s="16">
        <v>1676</v>
      </c>
    </row>
    <row r="358" spans="1:58">
      <c r="A358" s="1">
        <v>2022</v>
      </c>
      <c r="B358" s="1" t="s">
        <v>123</v>
      </c>
      <c r="C358" s="12">
        <v>54.8</v>
      </c>
      <c r="D358" s="12">
        <v>77.59</v>
      </c>
      <c r="E358" s="12">
        <v>0</v>
      </c>
      <c r="F358" s="12">
        <v>52.57</v>
      </c>
      <c r="G358" s="12">
        <f t="shared" si="40"/>
        <v>184.95999999999998</v>
      </c>
      <c r="H358" s="12">
        <f>+MIT_InfraMR[[#This Row],[Total Líneas de Explotación ]]</f>
        <v>184.95999999999998</v>
      </c>
      <c r="I358" s="12">
        <v>187.60390000000001</v>
      </c>
      <c r="J358" s="12">
        <v>209.97</v>
      </c>
      <c r="K358" s="12">
        <v>12.2</v>
      </c>
      <c r="L358" s="12">
        <v>116.54</v>
      </c>
      <c r="M358" s="12">
        <v>8</v>
      </c>
      <c r="N358" s="12">
        <f>+MIT_InfraMR[[#This Row],[A.03.1 -  Longitud de Vías de Explotación No Electrificadas Troncales y Ramales (vía principal) (km)]]+MIT_InfraMR[[#This Row],[A.04.1 -  Longitud de Vías de Explotación Electrificadas Troncales y Ramales (vía principal) (km)]]</f>
        <v>326.51</v>
      </c>
      <c r="O358" s="12">
        <f>+MIT_InfraMR[[#This Row],[Total Vías (excluido Auxiliares)]]</f>
        <v>326.51</v>
      </c>
      <c r="P358" s="1">
        <v>53</v>
      </c>
      <c r="Q358" s="1">
        <v>0</v>
      </c>
      <c r="R358" s="1">
        <v>3</v>
      </c>
      <c r="S358" s="1">
        <f t="shared" si="56"/>
        <v>56</v>
      </c>
      <c r="T358" s="1">
        <v>35</v>
      </c>
      <c r="U358" s="1">
        <v>48</v>
      </c>
      <c r="V358" s="1">
        <v>0</v>
      </c>
      <c r="W358" s="1">
        <v>13</v>
      </c>
      <c r="X358" s="1">
        <v>3</v>
      </c>
      <c r="Y358" s="1">
        <f t="shared" si="57"/>
        <v>99</v>
      </c>
      <c r="Z358" s="1">
        <v>96</v>
      </c>
      <c r="AA358" s="1">
        <v>22</v>
      </c>
      <c r="AB358" s="1">
        <f>+MIT_InfraMR[[#This Row],[Total Pasos Vehiculares a Nivel]]</f>
        <v>99</v>
      </c>
      <c r="AC358" s="1">
        <f t="shared" si="58"/>
        <v>217</v>
      </c>
      <c r="AD358" s="1">
        <v>9</v>
      </c>
      <c r="AE358" s="1">
        <v>24</v>
      </c>
      <c r="AF358" s="1">
        <v>58</v>
      </c>
      <c r="AG358" s="1">
        <f t="shared" si="59"/>
        <v>91</v>
      </c>
      <c r="AH358" s="12">
        <v>44.19</v>
      </c>
      <c r="AI358" s="12">
        <v>117.336</v>
      </c>
      <c r="AJ358" s="12">
        <v>33.146000000000001</v>
      </c>
      <c r="AK358" s="12">
        <f t="shared" si="60"/>
        <v>194.67200000000003</v>
      </c>
      <c r="AL358" s="1">
        <v>0</v>
      </c>
      <c r="AM358" s="1">
        <v>16</v>
      </c>
      <c r="AN358" s="1">
        <v>16</v>
      </c>
      <c r="AO358" s="1">
        <f t="shared" si="61"/>
        <v>32</v>
      </c>
      <c r="AP358" s="1">
        <v>122</v>
      </c>
      <c r="AQ358" s="1">
        <v>62</v>
      </c>
      <c r="AR358" s="1">
        <v>0</v>
      </c>
      <c r="AS358" s="1">
        <f>+SUM(MIT_InfraMR[[#This Row],[B.02.1 - Parque de Coches Eléctricos Motrices]:[B.02.3 - Parque de Coches Eléctricos Motrices Tipo R]])</f>
        <v>184</v>
      </c>
      <c r="AT358" s="1">
        <v>1</v>
      </c>
      <c r="AU358" s="1">
        <v>0</v>
      </c>
      <c r="AV358" s="1">
        <v>1</v>
      </c>
      <c r="AW358" s="1">
        <f>+SUM(MIT_InfraMR[[#This Row],[B.03.1 - Parque de Coches Motores Motrices Remolcados]:[B.03.3 - Parque de Coches Motores Motrices Cabina]])</f>
        <v>2</v>
      </c>
      <c r="AX358" s="1">
        <v>0</v>
      </c>
      <c r="AY358" s="1">
        <v>0</v>
      </c>
      <c r="AZ358" s="1">
        <v>34</v>
      </c>
      <c r="BA358" s="1">
        <v>71</v>
      </c>
      <c r="BB358" s="1">
        <v>0</v>
      </c>
      <c r="BC358" s="1">
        <f t="shared" si="62"/>
        <v>105</v>
      </c>
      <c r="BD358" s="1">
        <v>1</v>
      </c>
      <c r="BE358" s="1">
        <v>3</v>
      </c>
      <c r="BF358" s="16">
        <v>1676</v>
      </c>
    </row>
    <row r="359" spans="1:58">
      <c r="A359" s="1">
        <v>2022</v>
      </c>
      <c r="B359" s="1" t="s">
        <v>124</v>
      </c>
      <c r="C359" s="12">
        <v>54.8</v>
      </c>
      <c r="D359" s="12">
        <v>77.59</v>
      </c>
      <c r="E359" s="12">
        <v>0</v>
      </c>
      <c r="F359" s="12">
        <v>52.57</v>
      </c>
      <c r="G359" s="12">
        <f t="shared" si="40"/>
        <v>184.95999999999998</v>
      </c>
      <c r="H359" s="12">
        <f>+MIT_InfraMR[[#This Row],[Total Líneas de Explotación ]]</f>
        <v>184.95999999999998</v>
      </c>
      <c r="I359" s="12">
        <v>187.60390000000001</v>
      </c>
      <c r="J359" s="12">
        <v>209.97</v>
      </c>
      <c r="K359" s="12">
        <v>12.2</v>
      </c>
      <c r="L359" s="12">
        <v>116.54</v>
      </c>
      <c r="M359" s="12">
        <v>8</v>
      </c>
      <c r="N359" s="12">
        <f>+MIT_InfraMR[[#This Row],[A.03.1 -  Longitud de Vías de Explotación No Electrificadas Troncales y Ramales (vía principal) (km)]]+MIT_InfraMR[[#This Row],[A.04.1 -  Longitud de Vías de Explotación Electrificadas Troncales y Ramales (vía principal) (km)]]</f>
        <v>326.51</v>
      </c>
      <c r="O359" s="12">
        <f>+MIT_InfraMR[[#This Row],[Total Vías (excluido Auxiliares)]]</f>
        <v>326.51</v>
      </c>
      <c r="P359" s="1">
        <v>53</v>
      </c>
      <c r="Q359" s="1">
        <v>0</v>
      </c>
      <c r="R359" s="1">
        <v>3</v>
      </c>
      <c r="S359" s="1">
        <f t="shared" si="56"/>
        <v>56</v>
      </c>
      <c r="T359" s="1">
        <v>35</v>
      </c>
      <c r="U359" s="1">
        <v>48</v>
      </c>
      <c r="V359" s="1">
        <v>0</v>
      </c>
      <c r="W359" s="1">
        <v>13</v>
      </c>
      <c r="X359" s="1">
        <v>3</v>
      </c>
      <c r="Y359" s="1">
        <f t="shared" si="57"/>
        <v>99</v>
      </c>
      <c r="Z359" s="1">
        <v>96</v>
      </c>
      <c r="AA359" s="1">
        <v>22</v>
      </c>
      <c r="AB359" s="1">
        <f>+MIT_InfraMR[[#This Row],[Total Pasos Vehiculares a Nivel]]</f>
        <v>99</v>
      </c>
      <c r="AC359" s="1">
        <f t="shared" si="58"/>
        <v>217</v>
      </c>
      <c r="AD359" s="1">
        <v>9</v>
      </c>
      <c r="AE359" s="1">
        <v>24</v>
      </c>
      <c r="AF359" s="1">
        <v>58</v>
      </c>
      <c r="AG359" s="1">
        <f t="shared" si="59"/>
        <v>91</v>
      </c>
      <c r="AH359" s="12">
        <v>44.19</v>
      </c>
      <c r="AI359" s="12">
        <v>117.336</v>
      </c>
      <c r="AJ359" s="12">
        <v>33.146000000000001</v>
      </c>
      <c r="AK359" s="12">
        <f t="shared" si="60"/>
        <v>194.67200000000003</v>
      </c>
      <c r="AL359" s="1">
        <v>0</v>
      </c>
      <c r="AM359" s="1">
        <v>16</v>
      </c>
      <c r="AN359" s="1">
        <v>16</v>
      </c>
      <c r="AO359" s="1">
        <f t="shared" si="61"/>
        <v>32</v>
      </c>
      <c r="AP359" s="1">
        <v>122</v>
      </c>
      <c r="AQ359" s="1">
        <v>62</v>
      </c>
      <c r="AR359" s="1">
        <v>0</v>
      </c>
      <c r="AS359" s="1">
        <f>+SUM(MIT_InfraMR[[#This Row],[B.02.1 - Parque de Coches Eléctricos Motrices]:[B.02.3 - Parque de Coches Eléctricos Motrices Tipo R]])</f>
        <v>184</v>
      </c>
      <c r="AT359" s="1">
        <v>1</v>
      </c>
      <c r="AU359" s="1">
        <v>0</v>
      </c>
      <c r="AV359" s="1">
        <v>1</v>
      </c>
      <c r="AW359" s="1">
        <f>+SUM(MIT_InfraMR[[#This Row],[B.03.1 - Parque de Coches Motores Motrices Remolcados]:[B.03.3 - Parque de Coches Motores Motrices Cabina]])</f>
        <v>2</v>
      </c>
      <c r="AX359" s="1">
        <v>0</v>
      </c>
      <c r="AY359" s="1">
        <v>0</v>
      </c>
      <c r="AZ359" s="1">
        <v>34</v>
      </c>
      <c r="BA359" s="1">
        <v>71</v>
      </c>
      <c r="BB359" s="1">
        <v>0</v>
      </c>
      <c r="BC359" s="1">
        <f t="shared" si="62"/>
        <v>105</v>
      </c>
      <c r="BD359" s="1">
        <v>1</v>
      </c>
      <c r="BE359" s="1">
        <v>3</v>
      </c>
      <c r="BF359" s="16">
        <v>1676</v>
      </c>
    </row>
    <row r="360" spans="1:58">
      <c r="A360" s="1">
        <v>2022</v>
      </c>
      <c r="B360" s="1" t="s">
        <v>125</v>
      </c>
      <c r="C360" s="12">
        <v>54.8</v>
      </c>
      <c r="D360" s="12">
        <v>77.59</v>
      </c>
      <c r="E360" s="12">
        <v>0</v>
      </c>
      <c r="F360" s="12">
        <v>52.57</v>
      </c>
      <c r="G360" s="12">
        <f t="shared" si="40"/>
        <v>184.95999999999998</v>
      </c>
      <c r="H360" s="12">
        <f>+MIT_InfraMR[[#This Row],[Total Líneas de Explotación ]]</f>
        <v>184.95999999999998</v>
      </c>
      <c r="I360" s="12">
        <v>187.60390000000001</v>
      </c>
      <c r="J360" s="12">
        <v>209.97</v>
      </c>
      <c r="K360" s="12">
        <v>12.2</v>
      </c>
      <c r="L360" s="12">
        <v>116.54</v>
      </c>
      <c r="M360" s="12">
        <v>8</v>
      </c>
      <c r="N360" s="12">
        <f>+MIT_InfraMR[[#This Row],[A.03.1 -  Longitud de Vías de Explotación No Electrificadas Troncales y Ramales (vía principal) (km)]]+MIT_InfraMR[[#This Row],[A.04.1 -  Longitud de Vías de Explotación Electrificadas Troncales y Ramales (vía principal) (km)]]</f>
        <v>326.51</v>
      </c>
      <c r="O360" s="12">
        <f>+MIT_InfraMR[[#This Row],[Total Vías (excluido Auxiliares)]]</f>
        <v>326.51</v>
      </c>
      <c r="P360" s="1">
        <v>53</v>
      </c>
      <c r="Q360" s="1">
        <v>0</v>
      </c>
      <c r="R360" s="1">
        <v>3</v>
      </c>
      <c r="S360" s="1">
        <f t="shared" si="56"/>
        <v>56</v>
      </c>
      <c r="T360" s="1">
        <v>35</v>
      </c>
      <c r="U360" s="1">
        <v>48</v>
      </c>
      <c r="V360" s="1">
        <v>0</v>
      </c>
      <c r="W360" s="1">
        <v>13</v>
      </c>
      <c r="X360" s="1">
        <v>3</v>
      </c>
      <c r="Y360" s="1">
        <f t="shared" si="57"/>
        <v>99</v>
      </c>
      <c r="Z360" s="1">
        <v>96</v>
      </c>
      <c r="AA360" s="1">
        <v>22</v>
      </c>
      <c r="AB360" s="1">
        <f>+MIT_InfraMR[[#This Row],[Total Pasos Vehiculares a Nivel]]</f>
        <v>99</v>
      </c>
      <c r="AC360" s="1">
        <f t="shared" si="58"/>
        <v>217</v>
      </c>
      <c r="AD360" s="1">
        <v>9</v>
      </c>
      <c r="AE360" s="1">
        <v>24</v>
      </c>
      <c r="AF360" s="1">
        <v>58</v>
      </c>
      <c r="AG360" s="1">
        <f t="shared" si="59"/>
        <v>91</v>
      </c>
      <c r="AH360" s="12">
        <v>44.19</v>
      </c>
      <c r="AI360" s="12">
        <v>117.336</v>
      </c>
      <c r="AJ360" s="12">
        <v>33.146000000000001</v>
      </c>
      <c r="AK360" s="12">
        <f t="shared" si="60"/>
        <v>194.67200000000003</v>
      </c>
      <c r="AL360" s="1">
        <v>0</v>
      </c>
      <c r="AM360" s="1">
        <v>16</v>
      </c>
      <c r="AN360" s="1">
        <v>16</v>
      </c>
      <c r="AO360" s="1">
        <f t="shared" si="61"/>
        <v>32</v>
      </c>
      <c r="AP360" s="1">
        <v>122</v>
      </c>
      <c r="AQ360" s="1">
        <v>62</v>
      </c>
      <c r="AR360" s="1">
        <v>0</v>
      </c>
      <c r="AS360" s="1">
        <f>+SUM(MIT_InfraMR[[#This Row],[B.02.1 - Parque de Coches Eléctricos Motrices]:[B.02.3 - Parque de Coches Eléctricos Motrices Tipo R]])</f>
        <v>184</v>
      </c>
      <c r="AT360" s="1">
        <v>1</v>
      </c>
      <c r="AU360" s="1">
        <v>0</v>
      </c>
      <c r="AV360" s="1">
        <v>1</v>
      </c>
      <c r="AW360" s="1">
        <f>+SUM(MIT_InfraMR[[#This Row],[B.03.1 - Parque de Coches Motores Motrices Remolcados]:[B.03.3 - Parque de Coches Motores Motrices Cabina]])</f>
        <v>2</v>
      </c>
      <c r="AX360" s="1">
        <v>0</v>
      </c>
      <c r="AY360" s="1">
        <v>0</v>
      </c>
      <c r="AZ360" s="1">
        <v>34</v>
      </c>
      <c r="BA360" s="1">
        <v>71</v>
      </c>
      <c r="BB360" s="1">
        <v>0</v>
      </c>
      <c r="BC360" s="1">
        <f t="shared" si="62"/>
        <v>105</v>
      </c>
      <c r="BD360" s="1">
        <v>1</v>
      </c>
      <c r="BE360" s="1">
        <v>3</v>
      </c>
      <c r="BF360" s="16">
        <v>1676</v>
      </c>
    </row>
    <row r="361" spans="1:58">
      <c r="A361" s="1">
        <v>2022</v>
      </c>
      <c r="B361" s="1" t="s">
        <v>126</v>
      </c>
      <c r="C361" s="12">
        <v>54.8</v>
      </c>
      <c r="D361" s="12">
        <v>77.59</v>
      </c>
      <c r="E361" s="12">
        <v>0</v>
      </c>
      <c r="F361" s="12">
        <v>52.57</v>
      </c>
      <c r="G361" s="12">
        <f t="shared" si="40"/>
        <v>184.95999999999998</v>
      </c>
      <c r="H361" s="12">
        <f>+MIT_InfraMR[[#This Row],[Total Líneas de Explotación ]]</f>
        <v>184.95999999999998</v>
      </c>
      <c r="I361" s="12">
        <v>187.60390000000001</v>
      </c>
      <c r="J361" s="12">
        <v>209.97</v>
      </c>
      <c r="K361" s="12">
        <v>12.2</v>
      </c>
      <c r="L361" s="12">
        <v>116.54</v>
      </c>
      <c r="M361" s="12">
        <v>8</v>
      </c>
      <c r="N361" s="12">
        <f>+MIT_InfraMR[[#This Row],[A.03.1 -  Longitud de Vías de Explotación No Electrificadas Troncales y Ramales (vía principal) (km)]]+MIT_InfraMR[[#This Row],[A.04.1 -  Longitud de Vías de Explotación Electrificadas Troncales y Ramales (vía principal) (km)]]</f>
        <v>326.51</v>
      </c>
      <c r="O361" s="12">
        <f>+MIT_InfraMR[[#This Row],[Total Vías (excluido Auxiliares)]]</f>
        <v>326.51</v>
      </c>
      <c r="P361" s="1">
        <v>53</v>
      </c>
      <c r="Q361" s="1">
        <v>0</v>
      </c>
      <c r="R361" s="1">
        <v>3</v>
      </c>
      <c r="S361" s="1">
        <f t="shared" si="56"/>
        <v>56</v>
      </c>
      <c r="T361" s="1">
        <v>35</v>
      </c>
      <c r="U361" s="1">
        <v>48</v>
      </c>
      <c r="V361" s="1">
        <v>0</v>
      </c>
      <c r="W361" s="1">
        <v>13</v>
      </c>
      <c r="X361" s="1">
        <v>3</v>
      </c>
      <c r="Y361" s="1">
        <f t="shared" si="57"/>
        <v>99</v>
      </c>
      <c r="Z361" s="1">
        <v>96</v>
      </c>
      <c r="AA361" s="1">
        <v>22</v>
      </c>
      <c r="AB361" s="1">
        <f>+MIT_InfraMR[[#This Row],[Total Pasos Vehiculares a Nivel]]</f>
        <v>99</v>
      </c>
      <c r="AC361" s="1">
        <f t="shared" si="58"/>
        <v>217</v>
      </c>
      <c r="AD361" s="1">
        <v>9</v>
      </c>
      <c r="AE361" s="1">
        <v>24</v>
      </c>
      <c r="AF361" s="1">
        <v>58</v>
      </c>
      <c r="AG361" s="1">
        <f t="shared" si="59"/>
        <v>91</v>
      </c>
      <c r="AH361" s="12">
        <v>44.19</v>
      </c>
      <c r="AI361" s="12">
        <v>117.336</v>
      </c>
      <c r="AJ361" s="12">
        <v>33.146000000000001</v>
      </c>
      <c r="AK361" s="12">
        <f t="shared" si="60"/>
        <v>194.67200000000003</v>
      </c>
      <c r="AL361" s="1">
        <v>0</v>
      </c>
      <c r="AM361" s="1">
        <v>16</v>
      </c>
      <c r="AN361" s="1">
        <v>16</v>
      </c>
      <c r="AO361" s="1">
        <f t="shared" si="61"/>
        <v>32</v>
      </c>
      <c r="AP361" s="1">
        <v>122</v>
      </c>
      <c r="AQ361" s="1">
        <v>62</v>
      </c>
      <c r="AR361" s="1">
        <v>0</v>
      </c>
      <c r="AS361" s="1">
        <f>+SUM(MIT_InfraMR[[#This Row],[B.02.1 - Parque de Coches Eléctricos Motrices]:[B.02.3 - Parque de Coches Eléctricos Motrices Tipo R]])</f>
        <v>184</v>
      </c>
      <c r="AT361" s="1">
        <v>1</v>
      </c>
      <c r="AU361" s="1">
        <v>0</v>
      </c>
      <c r="AV361" s="1">
        <v>1</v>
      </c>
      <c r="AW361" s="1">
        <f>+SUM(MIT_InfraMR[[#This Row],[B.03.1 - Parque de Coches Motores Motrices Remolcados]:[B.03.3 - Parque de Coches Motores Motrices Cabina]])</f>
        <v>2</v>
      </c>
      <c r="AX361" s="1">
        <v>0</v>
      </c>
      <c r="AY361" s="1">
        <v>0</v>
      </c>
      <c r="AZ361" s="1">
        <v>34</v>
      </c>
      <c r="BA361" s="1">
        <v>71</v>
      </c>
      <c r="BB361" s="1">
        <v>0</v>
      </c>
      <c r="BC361" s="1">
        <f t="shared" si="62"/>
        <v>105</v>
      </c>
      <c r="BD361" s="1">
        <v>1</v>
      </c>
      <c r="BE361" s="1">
        <v>3</v>
      </c>
      <c r="BF361" s="16">
        <v>1676</v>
      </c>
    </row>
  </sheetData>
  <pageMargins left="0.7" right="0.7" top="0.75" bottom="0.75" header="0.3" footer="0.3"/>
  <legacyDrawing r:id="rId1"/>
  <tableParts count="1">
    <tablePart r:id="rId2"/>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81"/>
  <sheetViews>
    <sheetView showGridLines="0" zoomScale="80" zoomScaleNormal="80" workbookViewId="0">
      <selection activeCell="Z50" sqref="Z50"/>
    </sheetView>
  </sheetViews>
  <sheetFormatPr baseColWidth="10" defaultColWidth="9.109375" defaultRowHeight="12.75"/>
  <cols>
    <col min="1" max="1" width="4.6640625" style="32" customWidth="1"/>
    <col min="2" max="2" width="9.109375" style="32" customWidth="1"/>
    <col min="3" max="3" width="14.6640625" style="32" customWidth="1"/>
    <col min="4" max="4" width="12.109375" style="32" customWidth="1"/>
    <col min="5" max="5" width="15.109375" style="32" customWidth="1"/>
    <col min="6" max="7" width="8.6640625" style="32" customWidth="1"/>
    <col min="8" max="8" width="9.109375" style="32"/>
    <col min="9" max="10" width="6.6640625" style="32" customWidth="1"/>
    <col min="11" max="11" width="16.6640625" style="32" customWidth="1"/>
    <col min="12" max="12" width="6.6640625" style="99" customWidth="1"/>
    <col min="13" max="14" width="6.6640625" style="32" customWidth="1"/>
    <col min="15" max="15" width="18" style="32" customWidth="1"/>
    <col min="16" max="16" width="6.6640625" style="99" customWidth="1"/>
    <col min="17" max="18" width="6.6640625" style="32" customWidth="1"/>
    <col min="19" max="19" width="16.6640625" style="32" customWidth="1"/>
    <col min="20" max="20" width="6.6640625" style="99" customWidth="1"/>
    <col min="21" max="22" width="6.6640625" style="32" customWidth="1"/>
    <col min="23" max="23" width="16.6640625" style="32" customWidth="1"/>
    <col min="24" max="24" width="6.6640625" style="99" customWidth="1"/>
    <col min="25" max="26" width="6.6640625" style="32" customWidth="1"/>
    <col min="27" max="27" width="16.6640625" style="32" customWidth="1"/>
    <col min="28" max="264" width="9.109375" style="32"/>
    <col min="265" max="265" width="3.44140625" style="32" customWidth="1"/>
    <col min="266" max="266" width="7" style="32" customWidth="1"/>
    <col min="267" max="267" width="16.5546875" style="32" customWidth="1"/>
    <col min="268" max="268" width="4.5546875" style="32" customWidth="1"/>
    <col min="269" max="269" width="3.77734375" style="32" customWidth="1"/>
    <col min="270" max="270" width="7" style="32" customWidth="1"/>
    <col min="271" max="271" width="16.5546875" style="32" customWidth="1"/>
    <col min="272" max="272" width="4.5546875" style="32" customWidth="1"/>
    <col min="273" max="273" width="3.77734375" style="32" customWidth="1"/>
    <col min="274" max="274" width="7" style="32" customWidth="1"/>
    <col min="275" max="275" width="16.5546875" style="32" customWidth="1"/>
    <col min="276" max="276" width="4.5546875" style="32" customWidth="1"/>
    <col min="277" max="277" width="3.77734375" style="32" customWidth="1"/>
    <col min="278" max="278" width="7" style="32" customWidth="1"/>
    <col min="279" max="279" width="16.5546875" style="32" customWidth="1"/>
    <col min="280" max="280" width="4.5546875" style="32" customWidth="1"/>
    <col min="281" max="281" width="3.77734375" style="32" customWidth="1"/>
    <col min="282" max="282" width="7" style="32" customWidth="1"/>
    <col min="283" max="283" width="16.5546875" style="32" customWidth="1"/>
    <col min="284" max="520" width="9.109375" style="32"/>
    <col min="521" max="521" width="3.44140625" style="32" customWidth="1"/>
    <col min="522" max="522" width="7" style="32" customWidth="1"/>
    <col min="523" max="523" width="16.5546875" style="32" customWidth="1"/>
    <col min="524" max="524" width="4.5546875" style="32" customWidth="1"/>
    <col min="525" max="525" width="3.77734375" style="32" customWidth="1"/>
    <col min="526" max="526" width="7" style="32" customWidth="1"/>
    <col min="527" max="527" width="16.5546875" style="32" customWidth="1"/>
    <col min="528" max="528" width="4.5546875" style="32" customWidth="1"/>
    <col min="529" max="529" width="3.77734375" style="32" customWidth="1"/>
    <col min="530" max="530" width="7" style="32" customWidth="1"/>
    <col min="531" max="531" width="16.5546875" style="32" customWidth="1"/>
    <col min="532" max="532" width="4.5546875" style="32" customWidth="1"/>
    <col min="533" max="533" width="3.77734375" style="32" customWidth="1"/>
    <col min="534" max="534" width="7" style="32" customWidth="1"/>
    <col min="535" max="535" width="16.5546875" style="32" customWidth="1"/>
    <col min="536" max="536" width="4.5546875" style="32" customWidth="1"/>
    <col min="537" max="537" width="3.77734375" style="32" customWidth="1"/>
    <col min="538" max="538" width="7" style="32" customWidth="1"/>
    <col min="539" max="539" width="16.5546875" style="32" customWidth="1"/>
    <col min="540" max="776" width="9.109375" style="32"/>
    <col min="777" max="777" width="3.44140625" style="32" customWidth="1"/>
    <col min="778" max="778" width="7" style="32" customWidth="1"/>
    <col min="779" max="779" width="16.5546875" style="32" customWidth="1"/>
    <col min="780" max="780" width="4.5546875" style="32" customWidth="1"/>
    <col min="781" max="781" width="3.77734375" style="32" customWidth="1"/>
    <col min="782" max="782" width="7" style="32" customWidth="1"/>
    <col min="783" max="783" width="16.5546875" style="32" customWidth="1"/>
    <col min="784" max="784" width="4.5546875" style="32" customWidth="1"/>
    <col min="785" max="785" width="3.77734375" style="32" customWidth="1"/>
    <col min="786" max="786" width="7" style="32" customWidth="1"/>
    <col min="787" max="787" width="16.5546875" style="32" customWidth="1"/>
    <col min="788" max="788" width="4.5546875" style="32" customWidth="1"/>
    <col min="789" max="789" width="3.77734375" style="32" customWidth="1"/>
    <col min="790" max="790" width="7" style="32" customWidth="1"/>
    <col min="791" max="791" width="16.5546875" style="32" customWidth="1"/>
    <col min="792" max="792" width="4.5546875" style="32" customWidth="1"/>
    <col min="793" max="793" width="3.77734375" style="32" customWidth="1"/>
    <col min="794" max="794" width="7" style="32" customWidth="1"/>
    <col min="795" max="795" width="16.5546875" style="32" customWidth="1"/>
    <col min="796" max="1032" width="9.109375" style="32"/>
    <col min="1033" max="1033" width="3.44140625" style="32" customWidth="1"/>
    <col min="1034" max="1034" width="7" style="32" customWidth="1"/>
    <col min="1035" max="1035" width="16.5546875" style="32" customWidth="1"/>
    <col min="1036" max="1036" width="4.5546875" style="32" customWidth="1"/>
    <col min="1037" max="1037" width="3.77734375" style="32" customWidth="1"/>
    <col min="1038" max="1038" width="7" style="32" customWidth="1"/>
    <col min="1039" max="1039" width="16.5546875" style="32" customWidth="1"/>
    <col min="1040" max="1040" width="4.5546875" style="32" customWidth="1"/>
    <col min="1041" max="1041" width="3.77734375" style="32" customWidth="1"/>
    <col min="1042" max="1042" width="7" style="32" customWidth="1"/>
    <col min="1043" max="1043" width="16.5546875" style="32" customWidth="1"/>
    <col min="1044" max="1044" width="4.5546875" style="32" customWidth="1"/>
    <col min="1045" max="1045" width="3.77734375" style="32" customWidth="1"/>
    <col min="1046" max="1046" width="7" style="32" customWidth="1"/>
    <col min="1047" max="1047" width="16.5546875" style="32" customWidth="1"/>
    <col min="1048" max="1048" width="4.5546875" style="32" customWidth="1"/>
    <col min="1049" max="1049" width="3.77734375" style="32" customWidth="1"/>
    <col min="1050" max="1050" width="7" style="32" customWidth="1"/>
    <col min="1051" max="1051" width="16.5546875" style="32" customWidth="1"/>
    <col min="1052" max="1288" width="9.109375" style="32"/>
    <col min="1289" max="1289" width="3.44140625" style="32" customWidth="1"/>
    <col min="1290" max="1290" width="7" style="32" customWidth="1"/>
    <col min="1291" max="1291" width="16.5546875" style="32" customWidth="1"/>
    <col min="1292" max="1292" width="4.5546875" style="32" customWidth="1"/>
    <col min="1293" max="1293" width="3.77734375" style="32" customWidth="1"/>
    <col min="1294" max="1294" width="7" style="32" customWidth="1"/>
    <col min="1295" max="1295" width="16.5546875" style="32" customWidth="1"/>
    <col min="1296" max="1296" width="4.5546875" style="32" customWidth="1"/>
    <col min="1297" max="1297" width="3.77734375" style="32" customWidth="1"/>
    <col min="1298" max="1298" width="7" style="32" customWidth="1"/>
    <col min="1299" max="1299" width="16.5546875" style="32" customWidth="1"/>
    <col min="1300" max="1300" width="4.5546875" style="32" customWidth="1"/>
    <col min="1301" max="1301" width="3.77734375" style="32" customWidth="1"/>
    <col min="1302" max="1302" width="7" style="32" customWidth="1"/>
    <col min="1303" max="1303" width="16.5546875" style="32" customWidth="1"/>
    <col min="1304" max="1304" width="4.5546875" style="32" customWidth="1"/>
    <col min="1305" max="1305" width="3.77734375" style="32" customWidth="1"/>
    <col min="1306" max="1306" width="7" style="32" customWidth="1"/>
    <col min="1307" max="1307" width="16.5546875" style="32" customWidth="1"/>
    <col min="1308" max="1544" width="9.109375" style="32"/>
    <col min="1545" max="1545" width="3.44140625" style="32" customWidth="1"/>
    <col min="1546" max="1546" width="7" style="32" customWidth="1"/>
    <col min="1547" max="1547" width="16.5546875" style="32" customWidth="1"/>
    <col min="1548" max="1548" width="4.5546875" style="32" customWidth="1"/>
    <col min="1549" max="1549" width="3.77734375" style="32" customWidth="1"/>
    <col min="1550" max="1550" width="7" style="32" customWidth="1"/>
    <col min="1551" max="1551" width="16.5546875" style="32" customWidth="1"/>
    <col min="1552" max="1552" width="4.5546875" style="32" customWidth="1"/>
    <col min="1553" max="1553" width="3.77734375" style="32" customWidth="1"/>
    <col min="1554" max="1554" width="7" style="32" customWidth="1"/>
    <col min="1555" max="1555" width="16.5546875" style="32" customWidth="1"/>
    <col min="1556" max="1556" width="4.5546875" style="32" customWidth="1"/>
    <col min="1557" max="1557" width="3.77734375" style="32" customWidth="1"/>
    <col min="1558" max="1558" width="7" style="32" customWidth="1"/>
    <col min="1559" max="1559" width="16.5546875" style="32" customWidth="1"/>
    <col min="1560" max="1560" width="4.5546875" style="32" customWidth="1"/>
    <col min="1561" max="1561" width="3.77734375" style="32" customWidth="1"/>
    <col min="1562" max="1562" width="7" style="32" customWidth="1"/>
    <col min="1563" max="1563" width="16.5546875" style="32" customWidth="1"/>
    <col min="1564" max="1800" width="9.109375" style="32"/>
    <col min="1801" max="1801" width="3.44140625" style="32" customWidth="1"/>
    <col min="1802" max="1802" width="7" style="32" customWidth="1"/>
    <col min="1803" max="1803" width="16.5546875" style="32" customWidth="1"/>
    <col min="1804" max="1804" width="4.5546875" style="32" customWidth="1"/>
    <col min="1805" max="1805" width="3.77734375" style="32" customWidth="1"/>
    <col min="1806" max="1806" width="7" style="32" customWidth="1"/>
    <col min="1807" max="1807" width="16.5546875" style="32" customWidth="1"/>
    <col min="1808" max="1808" width="4.5546875" style="32" customWidth="1"/>
    <col min="1809" max="1809" width="3.77734375" style="32" customWidth="1"/>
    <col min="1810" max="1810" width="7" style="32" customWidth="1"/>
    <col min="1811" max="1811" width="16.5546875" style="32" customWidth="1"/>
    <col min="1812" max="1812" width="4.5546875" style="32" customWidth="1"/>
    <col min="1813" max="1813" width="3.77734375" style="32" customWidth="1"/>
    <col min="1814" max="1814" width="7" style="32" customWidth="1"/>
    <col min="1815" max="1815" width="16.5546875" style="32" customWidth="1"/>
    <col min="1816" max="1816" width="4.5546875" style="32" customWidth="1"/>
    <col min="1817" max="1817" width="3.77734375" style="32" customWidth="1"/>
    <col min="1818" max="1818" width="7" style="32" customWidth="1"/>
    <col min="1819" max="1819" width="16.5546875" style="32" customWidth="1"/>
    <col min="1820" max="2056" width="9.109375" style="32"/>
    <col min="2057" max="2057" width="3.44140625" style="32" customWidth="1"/>
    <col min="2058" max="2058" width="7" style="32" customWidth="1"/>
    <col min="2059" max="2059" width="16.5546875" style="32" customWidth="1"/>
    <col min="2060" max="2060" width="4.5546875" style="32" customWidth="1"/>
    <col min="2061" max="2061" width="3.77734375" style="32" customWidth="1"/>
    <col min="2062" max="2062" width="7" style="32" customWidth="1"/>
    <col min="2063" max="2063" width="16.5546875" style="32" customWidth="1"/>
    <col min="2064" max="2064" width="4.5546875" style="32" customWidth="1"/>
    <col min="2065" max="2065" width="3.77734375" style="32" customWidth="1"/>
    <col min="2066" max="2066" width="7" style="32" customWidth="1"/>
    <col min="2067" max="2067" width="16.5546875" style="32" customWidth="1"/>
    <col min="2068" max="2068" width="4.5546875" style="32" customWidth="1"/>
    <col min="2069" max="2069" width="3.77734375" style="32" customWidth="1"/>
    <col min="2070" max="2070" width="7" style="32" customWidth="1"/>
    <col min="2071" max="2071" width="16.5546875" style="32" customWidth="1"/>
    <col min="2072" max="2072" width="4.5546875" style="32" customWidth="1"/>
    <col min="2073" max="2073" width="3.77734375" style="32" customWidth="1"/>
    <col min="2074" max="2074" width="7" style="32" customWidth="1"/>
    <col min="2075" max="2075" width="16.5546875" style="32" customWidth="1"/>
    <col min="2076" max="2312" width="9.109375" style="32"/>
    <col min="2313" max="2313" width="3.44140625" style="32" customWidth="1"/>
    <col min="2314" max="2314" width="7" style="32" customWidth="1"/>
    <col min="2315" max="2315" width="16.5546875" style="32" customWidth="1"/>
    <col min="2316" max="2316" width="4.5546875" style="32" customWidth="1"/>
    <col min="2317" max="2317" width="3.77734375" style="32" customWidth="1"/>
    <col min="2318" max="2318" width="7" style="32" customWidth="1"/>
    <col min="2319" max="2319" width="16.5546875" style="32" customWidth="1"/>
    <col min="2320" max="2320" width="4.5546875" style="32" customWidth="1"/>
    <col min="2321" max="2321" width="3.77734375" style="32" customWidth="1"/>
    <col min="2322" max="2322" width="7" style="32" customWidth="1"/>
    <col min="2323" max="2323" width="16.5546875" style="32" customWidth="1"/>
    <col min="2324" max="2324" width="4.5546875" style="32" customWidth="1"/>
    <col min="2325" max="2325" width="3.77734375" style="32" customWidth="1"/>
    <col min="2326" max="2326" width="7" style="32" customWidth="1"/>
    <col min="2327" max="2327" width="16.5546875" style="32" customWidth="1"/>
    <col min="2328" max="2328" width="4.5546875" style="32" customWidth="1"/>
    <col min="2329" max="2329" width="3.77734375" style="32" customWidth="1"/>
    <col min="2330" max="2330" width="7" style="32" customWidth="1"/>
    <col min="2331" max="2331" width="16.5546875" style="32" customWidth="1"/>
    <col min="2332" max="2568" width="9.109375" style="32"/>
    <col min="2569" max="2569" width="3.44140625" style="32" customWidth="1"/>
    <col min="2570" max="2570" width="7" style="32" customWidth="1"/>
    <col min="2571" max="2571" width="16.5546875" style="32" customWidth="1"/>
    <col min="2572" max="2572" width="4.5546875" style="32" customWidth="1"/>
    <col min="2573" max="2573" width="3.77734375" style="32" customWidth="1"/>
    <col min="2574" max="2574" width="7" style="32" customWidth="1"/>
    <col min="2575" max="2575" width="16.5546875" style="32" customWidth="1"/>
    <col min="2576" max="2576" width="4.5546875" style="32" customWidth="1"/>
    <col min="2577" max="2577" width="3.77734375" style="32" customWidth="1"/>
    <col min="2578" max="2578" width="7" style="32" customWidth="1"/>
    <col min="2579" max="2579" width="16.5546875" style="32" customWidth="1"/>
    <col min="2580" max="2580" width="4.5546875" style="32" customWidth="1"/>
    <col min="2581" max="2581" width="3.77734375" style="32" customWidth="1"/>
    <col min="2582" max="2582" width="7" style="32" customWidth="1"/>
    <col min="2583" max="2583" width="16.5546875" style="32" customWidth="1"/>
    <col min="2584" max="2584" width="4.5546875" style="32" customWidth="1"/>
    <col min="2585" max="2585" width="3.77734375" style="32" customWidth="1"/>
    <col min="2586" max="2586" width="7" style="32" customWidth="1"/>
    <col min="2587" max="2587" width="16.5546875" style="32" customWidth="1"/>
    <col min="2588" max="2824" width="9.109375" style="32"/>
    <col min="2825" max="2825" width="3.44140625" style="32" customWidth="1"/>
    <col min="2826" max="2826" width="7" style="32" customWidth="1"/>
    <col min="2827" max="2827" width="16.5546875" style="32" customWidth="1"/>
    <col min="2828" max="2828" width="4.5546875" style="32" customWidth="1"/>
    <col min="2829" max="2829" width="3.77734375" style="32" customWidth="1"/>
    <col min="2830" max="2830" width="7" style="32" customWidth="1"/>
    <col min="2831" max="2831" width="16.5546875" style="32" customWidth="1"/>
    <col min="2832" max="2832" width="4.5546875" style="32" customWidth="1"/>
    <col min="2833" max="2833" width="3.77734375" style="32" customWidth="1"/>
    <col min="2834" max="2834" width="7" style="32" customWidth="1"/>
    <col min="2835" max="2835" width="16.5546875" style="32" customWidth="1"/>
    <col min="2836" max="2836" width="4.5546875" style="32" customWidth="1"/>
    <col min="2837" max="2837" width="3.77734375" style="32" customWidth="1"/>
    <col min="2838" max="2838" width="7" style="32" customWidth="1"/>
    <col min="2839" max="2839" width="16.5546875" style="32" customWidth="1"/>
    <col min="2840" max="2840" width="4.5546875" style="32" customWidth="1"/>
    <col min="2841" max="2841" width="3.77734375" style="32" customWidth="1"/>
    <col min="2842" max="2842" width="7" style="32" customWidth="1"/>
    <col min="2843" max="2843" width="16.5546875" style="32" customWidth="1"/>
    <col min="2844" max="3080" width="9.109375" style="32"/>
    <col min="3081" max="3081" width="3.44140625" style="32" customWidth="1"/>
    <col min="3082" max="3082" width="7" style="32" customWidth="1"/>
    <col min="3083" max="3083" width="16.5546875" style="32" customWidth="1"/>
    <col min="3084" max="3084" width="4.5546875" style="32" customWidth="1"/>
    <col min="3085" max="3085" width="3.77734375" style="32" customWidth="1"/>
    <col min="3086" max="3086" width="7" style="32" customWidth="1"/>
    <col min="3087" max="3087" width="16.5546875" style="32" customWidth="1"/>
    <col min="3088" max="3088" width="4.5546875" style="32" customWidth="1"/>
    <col min="3089" max="3089" width="3.77734375" style="32" customWidth="1"/>
    <col min="3090" max="3090" width="7" style="32" customWidth="1"/>
    <col min="3091" max="3091" width="16.5546875" style="32" customWidth="1"/>
    <col min="3092" max="3092" width="4.5546875" style="32" customWidth="1"/>
    <col min="3093" max="3093" width="3.77734375" style="32" customWidth="1"/>
    <col min="3094" max="3094" width="7" style="32" customWidth="1"/>
    <col min="3095" max="3095" width="16.5546875" style="32" customWidth="1"/>
    <col min="3096" max="3096" width="4.5546875" style="32" customWidth="1"/>
    <col min="3097" max="3097" width="3.77734375" style="32" customWidth="1"/>
    <col min="3098" max="3098" width="7" style="32" customWidth="1"/>
    <col min="3099" max="3099" width="16.5546875" style="32" customWidth="1"/>
    <col min="3100" max="3336" width="9.109375" style="32"/>
    <col min="3337" max="3337" width="3.44140625" style="32" customWidth="1"/>
    <col min="3338" max="3338" width="7" style="32" customWidth="1"/>
    <col min="3339" max="3339" width="16.5546875" style="32" customWidth="1"/>
    <col min="3340" max="3340" width="4.5546875" style="32" customWidth="1"/>
    <col min="3341" max="3341" width="3.77734375" style="32" customWidth="1"/>
    <col min="3342" max="3342" width="7" style="32" customWidth="1"/>
    <col min="3343" max="3343" width="16.5546875" style="32" customWidth="1"/>
    <col min="3344" max="3344" width="4.5546875" style="32" customWidth="1"/>
    <col min="3345" max="3345" width="3.77734375" style="32" customWidth="1"/>
    <col min="3346" max="3346" width="7" style="32" customWidth="1"/>
    <col min="3347" max="3347" width="16.5546875" style="32" customWidth="1"/>
    <col min="3348" max="3348" width="4.5546875" style="32" customWidth="1"/>
    <col min="3349" max="3349" width="3.77734375" style="32" customWidth="1"/>
    <col min="3350" max="3350" width="7" style="32" customWidth="1"/>
    <col min="3351" max="3351" width="16.5546875" style="32" customWidth="1"/>
    <col min="3352" max="3352" width="4.5546875" style="32" customWidth="1"/>
    <col min="3353" max="3353" width="3.77734375" style="32" customWidth="1"/>
    <col min="3354" max="3354" width="7" style="32" customWidth="1"/>
    <col min="3355" max="3355" width="16.5546875" style="32" customWidth="1"/>
    <col min="3356" max="3592" width="9.109375" style="32"/>
    <col min="3593" max="3593" width="3.44140625" style="32" customWidth="1"/>
    <col min="3594" max="3594" width="7" style="32" customWidth="1"/>
    <col min="3595" max="3595" width="16.5546875" style="32" customWidth="1"/>
    <col min="3596" max="3596" width="4.5546875" style="32" customWidth="1"/>
    <col min="3597" max="3597" width="3.77734375" style="32" customWidth="1"/>
    <col min="3598" max="3598" width="7" style="32" customWidth="1"/>
    <col min="3599" max="3599" width="16.5546875" style="32" customWidth="1"/>
    <col min="3600" max="3600" width="4.5546875" style="32" customWidth="1"/>
    <col min="3601" max="3601" width="3.77734375" style="32" customWidth="1"/>
    <col min="3602" max="3602" width="7" style="32" customWidth="1"/>
    <col min="3603" max="3603" width="16.5546875" style="32" customWidth="1"/>
    <col min="3604" max="3604" width="4.5546875" style="32" customWidth="1"/>
    <col min="3605" max="3605" width="3.77734375" style="32" customWidth="1"/>
    <col min="3606" max="3606" width="7" style="32" customWidth="1"/>
    <col min="3607" max="3607" width="16.5546875" style="32" customWidth="1"/>
    <col min="3608" max="3608" width="4.5546875" style="32" customWidth="1"/>
    <col min="3609" max="3609" width="3.77734375" style="32" customWidth="1"/>
    <col min="3610" max="3610" width="7" style="32" customWidth="1"/>
    <col min="3611" max="3611" width="16.5546875" style="32" customWidth="1"/>
    <col min="3612" max="3848" width="9.109375" style="32"/>
    <col min="3849" max="3849" width="3.44140625" style="32" customWidth="1"/>
    <col min="3850" max="3850" width="7" style="32" customWidth="1"/>
    <col min="3851" max="3851" width="16.5546875" style="32" customWidth="1"/>
    <col min="3852" max="3852" width="4.5546875" style="32" customWidth="1"/>
    <col min="3853" max="3853" width="3.77734375" style="32" customWidth="1"/>
    <col min="3854" max="3854" width="7" style="32" customWidth="1"/>
    <col min="3855" max="3855" width="16.5546875" style="32" customWidth="1"/>
    <col min="3856" max="3856" width="4.5546875" style="32" customWidth="1"/>
    <col min="3857" max="3857" width="3.77734375" style="32" customWidth="1"/>
    <col min="3858" max="3858" width="7" style="32" customWidth="1"/>
    <col min="3859" max="3859" width="16.5546875" style="32" customWidth="1"/>
    <col min="3860" max="3860" width="4.5546875" style="32" customWidth="1"/>
    <col min="3861" max="3861" width="3.77734375" style="32" customWidth="1"/>
    <col min="3862" max="3862" width="7" style="32" customWidth="1"/>
    <col min="3863" max="3863" width="16.5546875" style="32" customWidth="1"/>
    <col min="3864" max="3864" width="4.5546875" style="32" customWidth="1"/>
    <col min="3865" max="3865" width="3.77734375" style="32" customWidth="1"/>
    <col min="3866" max="3866" width="7" style="32" customWidth="1"/>
    <col min="3867" max="3867" width="16.5546875" style="32" customWidth="1"/>
    <col min="3868" max="4104" width="9.109375" style="32"/>
    <col min="4105" max="4105" width="3.44140625" style="32" customWidth="1"/>
    <col min="4106" max="4106" width="7" style="32" customWidth="1"/>
    <col min="4107" max="4107" width="16.5546875" style="32" customWidth="1"/>
    <col min="4108" max="4108" width="4.5546875" style="32" customWidth="1"/>
    <col min="4109" max="4109" width="3.77734375" style="32" customWidth="1"/>
    <col min="4110" max="4110" width="7" style="32" customWidth="1"/>
    <col min="4111" max="4111" width="16.5546875" style="32" customWidth="1"/>
    <col min="4112" max="4112" width="4.5546875" style="32" customWidth="1"/>
    <col min="4113" max="4113" width="3.77734375" style="32" customWidth="1"/>
    <col min="4114" max="4114" width="7" style="32" customWidth="1"/>
    <col min="4115" max="4115" width="16.5546875" style="32" customWidth="1"/>
    <col min="4116" max="4116" width="4.5546875" style="32" customWidth="1"/>
    <col min="4117" max="4117" width="3.77734375" style="32" customWidth="1"/>
    <col min="4118" max="4118" width="7" style="32" customWidth="1"/>
    <col min="4119" max="4119" width="16.5546875" style="32" customWidth="1"/>
    <col min="4120" max="4120" width="4.5546875" style="32" customWidth="1"/>
    <col min="4121" max="4121" width="3.77734375" style="32" customWidth="1"/>
    <col min="4122" max="4122" width="7" style="32" customWidth="1"/>
    <col min="4123" max="4123" width="16.5546875" style="32" customWidth="1"/>
    <col min="4124" max="4360" width="9.109375" style="32"/>
    <col min="4361" max="4361" width="3.44140625" style="32" customWidth="1"/>
    <col min="4362" max="4362" width="7" style="32" customWidth="1"/>
    <col min="4363" max="4363" width="16.5546875" style="32" customWidth="1"/>
    <col min="4364" max="4364" width="4.5546875" style="32" customWidth="1"/>
    <col min="4365" max="4365" width="3.77734375" style="32" customWidth="1"/>
    <col min="4366" max="4366" width="7" style="32" customWidth="1"/>
    <col min="4367" max="4367" width="16.5546875" style="32" customWidth="1"/>
    <col min="4368" max="4368" width="4.5546875" style="32" customWidth="1"/>
    <col min="4369" max="4369" width="3.77734375" style="32" customWidth="1"/>
    <col min="4370" max="4370" width="7" style="32" customWidth="1"/>
    <col min="4371" max="4371" width="16.5546875" style="32" customWidth="1"/>
    <col min="4372" max="4372" width="4.5546875" style="32" customWidth="1"/>
    <col min="4373" max="4373" width="3.77734375" style="32" customWidth="1"/>
    <col min="4374" max="4374" width="7" style="32" customWidth="1"/>
    <col min="4375" max="4375" width="16.5546875" style="32" customWidth="1"/>
    <col min="4376" max="4376" width="4.5546875" style="32" customWidth="1"/>
    <col min="4377" max="4377" width="3.77734375" style="32" customWidth="1"/>
    <col min="4378" max="4378" width="7" style="32" customWidth="1"/>
    <col min="4379" max="4379" width="16.5546875" style="32" customWidth="1"/>
    <col min="4380" max="4616" width="9.109375" style="32"/>
    <col min="4617" max="4617" width="3.44140625" style="32" customWidth="1"/>
    <col min="4618" max="4618" width="7" style="32" customWidth="1"/>
    <col min="4619" max="4619" width="16.5546875" style="32" customWidth="1"/>
    <col min="4620" max="4620" width="4.5546875" style="32" customWidth="1"/>
    <col min="4621" max="4621" width="3.77734375" style="32" customWidth="1"/>
    <col min="4622" max="4622" width="7" style="32" customWidth="1"/>
    <col min="4623" max="4623" width="16.5546875" style="32" customWidth="1"/>
    <col min="4624" max="4624" width="4.5546875" style="32" customWidth="1"/>
    <col min="4625" max="4625" width="3.77734375" style="32" customWidth="1"/>
    <col min="4626" max="4626" width="7" style="32" customWidth="1"/>
    <col min="4627" max="4627" width="16.5546875" style="32" customWidth="1"/>
    <col min="4628" max="4628" width="4.5546875" style="32" customWidth="1"/>
    <col min="4629" max="4629" width="3.77734375" style="32" customWidth="1"/>
    <col min="4630" max="4630" width="7" style="32" customWidth="1"/>
    <col min="4631" max="4631" width="16.5546875" style="32" customWidth="1"/>
    <col min="4632" max="4632" width="4.5546875" style="32" customWidth="1"/>
    <col min="4633" max="4633" width="3.77734375" style="32" customWidth="1"/>
    <col min="4634" max="4634" width="7" style="32" customWidth="1"/>
    <col min="4635" max="4635" width="16.5546875" style="32" customWidth="1"/>
    <col min="4636" max="4872" width="9.109375" style="32"/>
    <col min="4873" max="4873" width="3.44140625" style="32" customWidth="1"/>
    <col min="4874" max="4874" width="7" style="32" customWidth="1"/>
    <col min="4875" max="4875" width="16.5546875" style="32" customWidth="1"/>
    <col min="4876" max="4876" width="4.5546875" style="32" customWidth="1"/>
    <col min="4877" max="4877" width="3.77734375" style="32" customWidth="1"/>
    <col min="4878" max="4878" width="7" style="32" customWidth="1"/>
    <col min="4879" max="4879" width="16.5546875" style="32" customWidth="1"/>
    <col min="4880" max="4880" width="4.5546875" style="32" customWidth="1"/>
    <col min="4881" max="4881" width="3.77734375" style="32" customWidth="1"/>
    <col min="4882" max="4882" width="7" style="32" customWidth="1"/>
    <col min="4883" max="4883" width="16.5546875" style="32" customWidth="1"/>
    <col min="4884" max="4884" width="4.5546875" style="32" customWidth="1"/>
    <col min="4885" max="4885" width="3.77734375" style="32" customWidth="1"/>
    <col min="4886" max="4886" width="7" style="32" customWidth="1"/>
    <col min="4887" max="4887" width="16.5546875" style="32" customWidth="1"/>
    <col min="4888" max="4888" width="4.5546875" style="32" customWidth="1"/>
    <col min="4889" max="4889" width="3.77734375" style="32" customWidth="1"/>
    <col min="4890" max="4890" width="7" style="32" customWidth="1"/>
    <col min="4891" max="4891" width="16.5546875" style="32" customWidth="1"/>
    <col min="4892" max="5128" width="9.109375" style="32"/>
    <col min="5129" max="5129" width="3.44140625" style="32" customWidth="1"/>
    <col min="5130" max="5130" width="7" style="32" customWidth="1"/>
    <col min="5131" max="5131" width="16.5546875" style="32" customWidth="1"/>
    <col min="5132" max="5132" width="4.5546875" style="32" customWidth="1"/>
    <col min="5133" max="5133" width="3.77734375" style="32" customWidth="1"/>
    <col min="5134" max="5134" width="7" style="32" customWidth="1"/>
    <col min="5135" max="5135" width="16.5546875" style="32" customWidth="1"/>
    <col min="5136" max="5136" width="4.5546875" style="32" customWidth="1"/>
    <col min="5137" max="5137" width="3.77734375" style="32" customWidth="1"/>
    <col min="5138" max="5138" width="7" style="32" customWidth="1"/>
    <col min="5139" max="5139" width="16.5546875" style="32" customWidth="1"/>
    <col min="5140" max="5140" width="4.5546875" style="32" customWidth="1"/>
    <col min="5141" max="5141" width="3.77734375" style="32" customWidth="1"/>
    <col min="5142" max="5142" width="7" style="32" customWidth="1"/>
    <col min="5143" max="5143" width="16.5546875" style="32" customWidth="1"/>
    <col min="5144" max="5144" width="4.5546875" style="32" customWidth="1"/>
    <col min="5145" max="5145" width="3.77734375" style="32" customWidth="1"/>
    <col min="5146" max="5146" width="7" style="32" customWidth="1"/>
    <col min="5147" max="5147" width="16.5546875" style="32" customWidth="1"/>
    <col min="5148" max="5384" width="9.109375" style="32"/>
    <col min="5385" max="5385" width="3.44140625" style="32" customWidth="1"/>
    <col min="5386" max="5386" width="7" style="32" customWidth="1"/>
    <col min="5387" max="5387" width="16.5546875" style="32" customWidth="1"/>
    <col min="5388" max="5388" width="4.5546875" style="32" customWidth="1"/>
    <col min="5389" max="5389" width="3.77734375" style="32" customWidth="1"/>
    <col min="5390" max="5390" width="7" style="32" customWidth="1"/>
    <col min="5391" max="5391" width="16.5546875" style="32" customWidth="1"/>
    <col min="5392" max="5392" width="4.5546875" style="32" customWidth="1"/>
    <col min="5393" max="5393" width="3.77734375" style="32" customWidth="1"/>
    <col min="5394" max="5394" width="7" style="32" customWidth="1"/>
    <col min="5395" max="5395" width="16.5546875" style="32" customWidth="1"/>
    <col min="5396" max="5396" width="4.5546875" style="32" customWidth="1"/>
    <col min="5397" max="5397" width="3.77734375" style="32" customWidth="1"/>
    <col min="5398" max="5398" width="7" style="32" customWidth="1"/>
    <col min="5399" max="5399" width="16.5546875" style="32" customWidth="1"/>
    <col min="5400" max="5400" width="4.5546875" style="32" customWidth="1"/>
    <col min="5401" max="5401" width="3.77734375" style="32" customWidth="1"/>
    <col min="5402" max="5402" width="7" style="32" customWidth="1"/>
    <col min="5403" max="5403" width="16.5546875" style="32" customWidth="1"/>
    <col min="5404" max="5640" width="9.109375" style="32"/>
    <col min="5641" max="5641" width="3.44140625" style="32" customWidth="1"/>
    <col min="5642" max="5642" width="7" style="32" customWidth="1"/>
    <col min="5643" max="5643" width="16.5546875" style="32" customWidth="1"/>
    <col min="5644" max="5644" width="4.5546875" style="32" customWidth="1"/>
    <col min="5645" max="5645" width="3.77734375" style="32" customWidth="1"/>
    <col min="5646" max="5646" width="7" style="32" customWidth="1"/>
    <col min="5647" max="5647" width="16.5546875" style="32" customWidth="1"/>
    <col min="5648" max="5648" width="4.5546875" style="32" customWidth="1"/>
    <col min="5649" max="5649" width="3.77734375" style="32" customWidth="1"/>
    <col min="5650" max="5650" width="7" style="32" customWidth="1"/>
    <col min="5651" max="5651" width="16.5546875" style="32" customWidth="1"/>
    <col min="5652" max="5652" width="4.5546875" style="32" customWidth="1"/>
    <col min="5653" max="5653" width="3.77734375" style="32" customWidth="1"/>
    <col min="5654" max="5654" width="7" style="32" customWidth="1"/>
    <col min="5655" max="5655" width="16.5546875" style="32" customWidth="1"/>
    <col min="5656" max="5656" width="4.5546875" style="32" customWidth="1"/>
    <col min="5657" max="5657" width="3.77734375" style="32" customWidth="1"/>
    <col min="5658" max="5658" width="7" style="32" customWidth="1"/>
    <col min="5659" max="5659" width="16.5546875" style="32" customWidth="1"/>
    <col min="5660" max="5896" width="9.109375" style="32"/>
    <col min="5897" max="5897" width="3.44140625" style="32" customWidth="1"/>
    <col min="5898" max="5898" width="7" style="32" customWidth="1"/>
    <col min="5899" max="5899" width="16.5546875" style="32" customWidth="1"/>
    <col min="5900" max="5900" width="4.5546875" style="32" customWidth="1"/>
    <col min="5901" max="5901" width="3.77734375" style="32" customWidth="1"/>
    <col min="5902" max="5902" width="7" style="32" customWidth="1"/>
    <col min="5903" max="5903" width="16.5546875" style="32" customWidth="1"/>
    <col min="5904" max="5904" width="4.5546875" style="32" customWidth="1"/>
    <col min="5905" max="5905" width="3.77734375" style="32" customWidth="1"/>
    <col min="5906" max="5906" width="7" style="32" customWidth="1"/>
    <col min="5907" max="5907" width="16.5546875" style="32" customWidth="1"/>
    <col min="5908" max="5908" width="4.5546875" style="32" customWidth="1"/>
    <col min="5909" max="5909" width="3.77734375" style="32" customWidth="1"/>
    <col min="5910" max="5910" width="7" style="32" customWidth="1"/>
    <col min="5911" max="5911" width="16.5546875" style="32" customWidth="1"/>
    <col min="5912" max="5912" width="4.5546875" style="32" customWidth="1"/>
    <col min="5913" max="5913" width="3.77734375" style="32" customWidth="1"/>
    <col min="5914" max="5914" width="7" style="32" customWidth="1"/>
    <col min="5915" max="5915" width="16.5546875" style="32" customWidth="1"/>
    <col min="5916" max="6152" width="9.109375" style="32"/>
    <col min="6153" max="6153" width="3.44140625" style="32" customWidth="1"/>
    <col min="6154" max="6154" width="7" style="32" customWidth="1"/>
    <col min="6155" max="6155" width="16.5546875" style="32" customWidth="1"/>
    <col min="6156" max="6156" width="4.5546875" style="32" customWidth="1"/>
    <col min="6157" max="6157" width="3.77734375" style="32" customWidth="1"/>
    <col min="6158" max="6158" width="7" style="32" customWidth="1"/>
    <col min="6159" max="6159" width="16.5546875" style="32" customWidth="1"/>
    <col min="6160" max="6160" width="4.5546875" style="32" customWidth="1"/>
    <col min="6161" max="6161" width="3.77734375" style="32" customWidth="1"/>
    <col min="6162" max="6162" width="7" style="32" customWidth="1"/>
    <col min="6163" max="6163" width="16.5546875" style="32" customWidth="1"/>
    <col min="6164" max="6164" width="4.5546875" style="32" customWidth="1"/>
    <col min="6165" max="6165" width="3.77734375" style="32" customWidth="1"/>
    <col min="6166" max="6166" width="7" style="32" customWidth="1"/>
    <col min="6167" max="6167" width="16.5546875" style="32" customWidth="1"/>
    <col min="6168" max="6168" width="4.5546875" style="32" customWidth="1"/>
    <col min="6169" max="6169" width="3.77734375" style="32" customWidth="1"/>
    <col min="6170" max="6170" width="7" style="32" customWidth="1"/>
    <col min="6171" max="6171" width="16.5546875" style="32" customWidth="1"/>
    <col min="6172" max="6408" width="9.109375" style="32"/>
    <col min="6409" max="6409" width="3.44140625" style="32" customWidth="1"/>
    <col min="6410" max="6410" width="7" style="32" customWidth="1"/>
    <col min="6411" max="6411" width="16.5546875" style="32" customWidth="1"/>
    <col min="6412" max="6412" width="4.5546875" style="32" customWidth="1"/>
    <col min="6413" max="6413" width="3.77734375" style="32" customWidth="1"/>
    <col min="6414" max="6414" width="7" style="32" customWidth="1"/>
    <col min="6415" max="6415" width="16.5546875" style="32" customWidth="1"/>
    <col min="6416" max="6416" width="4.5546875" style="32" customWidth="1"/>
    <col min="6417" max="6417" width="3.77734375" style="32" customWidth="1"/>
    <col min="6418" max="6418" width="7" style="32" customWidth="1"/>
    <col min="6419" max="6419" width="16.5546875" style="32" customWidth="1"/>
    <col min="6420" max="6420" width="4.5546875" style="32" customWidth="1"/>
    <col min="6421" max="6421" width="3.77734375" style="32" customWidth="1"/>
    <col min="6422" max="6422" width="7" style="32" customWidth="1"/>
    <col min="6423" max="6423" width="16.5546875" style="32" customWidth="1"/>
    <col min="6424" max="6424" width="4.5546875" style="32" customWidth="1"/>
    <col min="6425" max="6425" width="3.77734375" style="32" customWidth="1"/>
    <col min="6426" max="6426" width="7" style="32" customWidth="1"/>
    <col min="6427" max="6427" width="16.5546875" style="32" customWidth="1"/>
    <col min="6428" max="6664" width="9.109375" style="32"/>
    <col min="6665" max="6665" width="3.44140625" style="32" customWidth="1"/>
    <col min="6666" max="6666" width="7" style="32" customWidth="1"/>
    <col min="6667" max="6667" width="16.5546875" style="32" customWidth="1"/>
    <col min="6668" max="6668" width="4.5546875" style="32" customWidth="1"/>
    <col min="6669" max="6669" width="3.77734375" style="32" customWidth="1"/>
    <col min="6670" max="6670" width="7" style="32" customWidth="1"/>
    <col min="6671" max="6671" width="16.5546875" style="32" customWidth="1"/>
    <col min="6672" max="6672" width="4.5546875" style="32" customWidth="1"/>
    <col min="6673" max="6673" width="3.77734375" style="32" customWidth="1"/>
    <col min="6674" max="6674" width="7" style="32" customWidth="1"/>
    <col min="6675" max="6675" width="16.5546875" style="32" customWidth="1"/>
    <col min="6676" max="6676" width="4.5546875" style="32" customWidth="1"/>
    <col min="6677" max="6677" width="3.77734375" style="32" customWidth="1"/>
    <col min="6678" max="6678" width="7" style="32" customWidth="1"/>
    <col min="6679" max="6679" width="16.5546875" style="32" customWidth="1"/>
    <col min="6680" max="6680" width="4.5546875" style="32" customWidth="1"/>
    <col min="6681" max="6681" width="3.77734375" style="32" customWidth="1"/>
    <col min="6682" max="6682" width="7" style="32" customWidth="1"/>
    <col min="6683" max="6683" width="16.5546875" style="32" customWidth="1"/>
    <col min="6684" max="6920" width="9.109375" style="32"/>
    <col min="6921" max="6921" width="3.44140625" style="32" customWidth="1"/>
    <col min="6922" max="6922" width="7" style="32" customWidth="1"/>
    <col min="6923" max="6923" width="16.5546875" style="32" customWidth="1"/>
    <col min="6924" max="6924" width="4.5546875" style="32" customWidth="1"/>
    <col min="6925" max="6925" width="3.77734375" style="32" customWidth="1"/>
    <col min="6926" max="6926" width="7" style="32" customWidth="1"/>
    <col min="6927" max="6927" width="16.5546875" style="32" customWidth="1"/>
    <col min="6928" max="6928" width="4.5546875" style="32" customWidth="1"/>
    <col min="6929" max="6929" width="3.77734375" style="32" customWidth="1"/>
    <col min="6930" max="6930" width="7" style="32" customWidth="1"/>
    <col min="6931" max="6931" width="16.5546875" style="32" customWidth="1"/>
    <col min="6932" max="6932" width="4.5546875" style="32" customWidth="1"/>
    <col min="6933" max="6933" width="3.77734375" style="32" customWidth="1"/>
    <col min="6934" max="6934" width="7" style="32" customWidth="1"/>
    <col min="6935" max="6935" width="16.5546875" style="32" customWidth="1"/>
    <col min="6936" max="6936" width="4.5546875" style="32" customWidth="1"/>
    <col min="6937" max="6937" width="3.77734375" style="32" customWidth="1"/>
    <col min="6938" max="6938" width="7" style="32" customWidth="1"/>
    <col min="6939" max="6939" width="16.5546875" style="32" customWidth="1"/>
    <col min="6940" max="7176" width="9.109375" style="32"/>
    <col min="7177" max="7177" width="3.44140625" style="32" customWidth="1"/>
    <col min="7178" max="7178" width="7" style="32" customWidth="1"/>
    <col min="7179" max="7179" width="16.5546875" style="32" customWidth="1"/>
    <col min="7180" max="7180" width="4.5546875" style="32" customWidth="1"/>
    <col min="7181" max="7181" width="3.77734375" style="32" customWidth="1"/>
    <col min="7182" max="7182" width="7" style="32" customWidth="1"/>
    <col min="7183" max="7183" width="16.5546875" style="32" customWidth="1"/>
    <col min="7184" max="7184" width="4.5546875" style="32" customWidth="1"/>
    <col min="7185" max="7185" width="3.77734375" style="32" customWidth="1"/>
    <col min="7186" max="7186" width="7" style="32" customWidth="1"/>
    <col min="7187" max="7187" width="16.5546875" style="32" customWidth="1"/>
    <col min="7188" max="7188" width="4.5546875" style="32" customWidth="1"/>
    <col min="7189" max="7189" width="3.77734375" style="32" customWidth="1"/>
    <col min="7190" max="7190" width="7" style="32" customWidth="1"/>
    <col min="7191" max="7191" width="16.5546875" style="32" customWidth="1"/>
    <col min="7192" max="7192" width="4.5546875" style="32" customWidth="1"/>
    <col min="7193" max="7193" width="3.77734375" style="32" customWidth="1"/>
    <col min="7194" max="7194" width="7" style="32" customWidth="1"/>
    <col min="7195" max="7195" width="16.5546875" style="32" customWidth="1"/>
    <col min="7196" max="7432" width="9.109375" style="32"/>
    <col min="7433" max="7433" width="3.44140625" style="32" customWidth="1"/>
    <col min="7434" max="7434" width="7" style="32" customWidth="1"/>
    <col min="7435" max="7435" width="16.5546875" style="32" customWidth="1"/>
    <col min="7436" max="7436" width="4.5546875" style="32" customWidth="1"/>
    <col min="7437" max="7437" width="3.77734375" style="32" customWidth="1"/>
    <col min="7438" max="7438" width="7" style="32" customWidth="1"/>
    <col min="7439" max="7439" width="16.5546875" style="32" customWidth="1"/>
    <col min="7440" max="7440" width="4.5546875" style="32" customWidth="1"/>
    <col min="7441" max="7441" width="3.77734375" style="32" customWidth="1"/>
    <col min="7442" max="7442" width="7" style="32" customWidth="1"/>
    <col min="7443" max="7443" width="16.5546875" style="32" customWidth="1"/>
    <col min="7444" max="7444" width="4.5546875" style="32" customWidth="1"/>
    <col min="7445" max="7445" width="3.77734375" style="32" customWidth="1"/>
    <col min="7446" max="7446" width="7" style="32" customWidth="1"/>
    <col min="7447" max="7447" width="16.5546875" style="32" customWidth="1"/>
    <col min="7448" max="7448" width="4.5546875" style="32" customWidth="1"/>
    <col min="7449" max="7449" width="3.77734375" style="32" customWidth="1"/>
    <col min="7450" max="7450" width="7" style="32" customWidth="1"/>
    <col min="7451" max="7451" width="16.5546875" style="32" customWidth="1"/>
    <col min="7452" max="7688" width="9.109375" style="32"/>
    <col min="7689" max="7689" width="3.44140625" style="32" customWidth="1"/>
    <col min="7690" max="7690" width="7" style="32" customWidth="1"/>
    <col min="7691" max="7691" width="16.5546875" style="32" customWidth="1"/>
    <col min="7692" max="7692" width="4.5546875" style="32" customWidth="1"/>
    <col min="7693" max="7693" width="3.77734375" style="32" customWidth="1"/>
    <col min="7694" max="7694" width="7" style="32" customWidth="1"/>
    <col min="7695" max="7695" width="16.5546875" style="32" customWidth="1"/>
    <col min="7696" max="7696" width="4.5546875" style="32" customWidth="1"/>
    <col min="7697" max="7697" width="3.77734375" style="32" customWidth="1"/>
    <col min="7698" max="7698" width="7" style="32" customWidth="1"/>
    <col min="7699" max="7699" width="16.5546875" style="32" customWidth="1"/>
    <col min="7700" max="7700" width="4.5546875" style="32" customWidth="1"/>
    <col min="7701" max="7701" width="3.77734375" style="32" customWidth="1"/>
    <col min="7702" max="7702" width="7" style="32" customWidth="1"/>
    <col min="7703" max="7703" width="16.5546875" style="32" customWidth="1"/>
    <col min="7704" max="7704" width="4.5546875" style="32" customWidth="1"/>
    <col min="7705" max="7705" width="3.77734375" style="32" customWidth="1"/>
    <col min="7706" max="7706" width="7" style="32" customWidth="1"/>
    <col min="7707" max="7707" width="16.5546875" style="32" customWidth="1"/>
    <col min="7708" max="7944" width="9.109375" style="32"/>
    <col min="7945" max="7945" width="3.44140625" style="32" customWidth="1"/>
    <col min="7946" max="7946" width="7" style="32" customWidth="1"/>
    <col min="7947" max="7947" width="16.5546875" style="32" customWidth="1"/>
    <col min="7948" max="7948" width="4.5546875" style="32" customWidth="1"/>
    <col min="7949" max="7949" width="3.77734375" style="32" customWidth="1"/>
    <col min="7950" max="7950" width="7" style="32" customWidth="1"/>
    <col min="7951" max="7951" width="16.5546875" style="32" customWidth="1"/>
    <col min="7952" max="7952" width="4.5546875" style="32" customWidth="1"/>
    <col min="7953" max="7953" width="3.77734375" style="32" customWidth="1"/>
    <col min="7954" max="7954" width="7" style="32" customWidth="1"/>
    <col min="7955" max="7955" width="16.5546875" style="32" customWidth="1"/>
    <col min="7956" max="7956" width="4.5546875" style="32" customWidth="1"/>
    <col min="7957" max="7957" width="3.77734375" style="32" customWidth="1"/>
    <col min="7958" max="7958" width="7" style="32" customWidth="1"/>
    <col min="7959" max="7959" width="16.5546875" style="32" customWidth="1"/>
    <col min="7960" max="7960" width="4.5546875" style="32" customWidth="1"/>
    <col min="7961" max="7961" width="3.77734375" style="32" customWidth="1"/>
    <col min="7962" max="7962" width="7" style="32" customWidth="1"/>
    <col min="7963" max="7963" width="16.5546875" style="32" customWidth="1"/>
    <col min="7964" max="8200" width="9.109375" style="32"/>
    <col min="8201" max="8201" width="3.44140625" style="32" customWidth="1"/>
    <col min="8202" max="8202" width="7" style="32" customWidth="1"/>
    <col min="8203" max="8203" width="16.5546875" style="32" customWidth="1"/>
    <col min="8204" max="8204" width="4.5546875" style="32" customWidth="1"/>
    <col min="8205" max="8205" width="3.77734375" style="32" customWidth="1"/>
    <col min="8206" max="8206" width="7" style="32" customWidth="1"/>
    <col min="8207" max="8207" width="16.5546875" style="32" customWidth="1"/>
    <col min="8208" max="8208" width="4.5546875" style="32" customWidth="1"/>
    <col min="8209" max="8209" width="3.77734375" style="32" customWidth="1"/>
    <col min="8210" max="8210" width="7" style="32" customWidth="1"/>
    <col min="8211" max="8211" width="16.5546875" style="32" customWidth="1"/>
    <col min="8212" max="8212" width="4.5546875" style="32" customWidth="1"/>
    <col min="8213" max="8213" width="3.77734375" style="32" customWidth="1"/>
    <col min="8214" max="8214" width="7" style="32" customWidth="1"/>
    <col min="8215" max="8215" width="16.5546875" style="32" customWidth="1"/>
    <col min="8216" max="8216" width="4.5546875" style="32" customWidth="1"/>
    <col min="8217" max="8217" width="3.77734375" style="32" customWidth="1"/>
    <col min="8218" max="8218" width="7" style="32" customWidth="1"/>
    <col min="8219" max="8219" width="16.5546875" style="32" customWidth="1"/>
    <col min="8220" max="8456" width="9.109375" style="32"/>
    <col min="8457" max="8457" width="3.44140625" style="32" customWidth="1"/>
    <col min="8458" max="8458" width="7" style="32" customWidth="1"/>
    <col min="8459" max="8459" width="16.5546875" style="32" customWidth="1"/>
    <col min="8460" max="8460" width="4.5546875" style="32" customWidth="1"/>
    <col min="8461" max="8461" width="3.77734375" style="32" customWidth="1"/>
    <col min="8462" max="8462" width="7" style="32" customWidth="1"/>
    <col min="8463" max="8463" width="16.5546875" style="32" customWidth="1"/>
    <col min="8464" max="8464" width="4.5546875" style="32" customWidth="1"/>
    <col min="8465" max="8465" width="3.77734375" style="32" customWidth="1"/>
    <col min="8466" max="8466" width="7" style="32" customWidth="1"/>
    <col min="8467" max="8467" width="16.5546875" style="32" customWidth="1"/>
    <col min="8468" max="8468" width="4.5546875" style="32" customWidth="1"/>
    <col min="8469" max="8469" width="3.77734375" style="32" customWidth="1"/>
    <col min="8470" max="8470" width="7" style="32" customWidth="1"/>
    <col min="8471" max="8471" width="16.5546875" style="32" customWidth="1"/>
    <col min="8472" max="8472" width="4.5546875" style="32" customWidth="1"/>
    <col min="8473" max="8473" width="3.77734375" style="32" customWidth="1"/>
    <col min="8474" max="8474" width="7" style="32" customWidth="1"/>
    <col min="8475" max="8475" width="16.5546875" style="32" customWidth="1"/>
    <col min="8476" max="8712" width="9.109375" style="32"/>
    <col min="8713" max="8713" width="3.44140625" style="32" customWidth="1"/>
    <col min="8714" max="8714" width="7" style="32" customWidth="1"/>
    <col min="8715" max="8715" width="16.5546875" style="32" customWidth="1"/>
    <col min="8716" max="8716" width="4.5546875" style="32" customWidth="1"/>
    <col min="8717" max="8717" width="3.77734375" style="32" customWidth="1"/>
    <col min="8718" max="8718" width="7" style="32" customWidth="1"/>
    <col min="8719" max="8719" width="16.5546875" style="32" customWidth="1"/>
    <col min="8720" max="8720" width="4.5546875" style="32" customWidth="1"/>
    <col min="8721" max="8721" width="3.77734375" style="32" customWidth="1"/>
    <col min="8722" max="8722" width="7" style="32" customWidth="1"/>
    <col min="8723" max="8723" width="16.5546875" style="32" customWidth="1"/>
    <col min="8724" max="8724" width="4.5546875" style="32" customWidth="1"/>
    <col min="8725" max="8725" width="3.77734375" style="32" customWidth="1"/>
    <col min="8726" max="8726" width="7" style="32" customWidth="1"/>
    <col min="8727" max="8727" width="16.5546875" style="32" customWidth="1"/>
    <col min="8728" max="8728" width="4.5546875" style="32" customWidth="1"/>
    <col min="8729" max="8729" width="3.77734375" style="32" customWidth="1"/>
    <col min="8730" max="8730" width="7" style="32" customWidth="1"/>
    <col min="8731" max="8731" width="16.5546875" style="32" customWidth="1"/>
    <col min="8732" max="8968" width="9.109375" style="32"/>
    <col min="8969" max="8969" width="3.44140625" style="32" customWidth="1"/>
    <col min="8970" max="8970" width="7" style="32" customWidth="1"/>
    <col min="8971" max="8971" width="16.5546875" style="32" customWidth="1"/>
    <col min="8972" max="8972" width="4.5546875" style="32" customWidth="1"/>
    <col min="8973" max="8973" width="3.77734375" style="32" customWidth="1"/>
    <col min="8974" max="8974" width="7" style="32" customWidth="1"/>
    <col min="8975" max="8975" width="16.5546875" style="32" customWidth="1"/>
    <col min="8976" max="8976" width="4.5546875" style="32" customWidth="1"/>
    <col min="8977" max="8977" width="3.77734375" style="32" customWidth="1"/>
    <col min="8978" max="8978" width="7" style="32" customWidth="1"/>
    <col min="8979" max="8979" width="16.5546875" style="32" customWidth="1"/>
    <col min="8980" max="8980" width="4.5546875" style="32" customWidth="1"/>
    <col min="8981" max="8981" width="3.77734375" style="32" customWidth="1"/>
    <col min="8982" max="8982" width="7" style="32" customWidth="1"/>
    <col min="8983" max="8983" width="16.5546875" style="32" customWidth="1"/>
    <col min="8984" max="8984" width="4.5546875" style="32" customWidth="1"/>
    <col min="8985" max="8985" width="3.77734375" style="32" customWidth="1"/>
    <col min="8986" max="8986" width="7" style="32" customWidth="1"/>
    <col min="8987" max="8987" width="16.5546875" style="32" customWidth="1"/>
    <col min="8988" max="9224" width="9.109375" style="32"/>
    <col min="9225" max="9225" width="3.44140625" style="32" customWidth="1"/>
    <col min="9226" max="9226" width="7" style="32" customWidth="1"/>
    <col min="9227" max="9227" width="16.5546875" style="32" customWidth="1"/>
    <col min="9228" max="9228" width="4.5546875" style="32" customWidth="1"/>
    <col min="9229" max="9229" width="3.77734375" style="32" customWidth="1"/>
    <col min="9230" max="9230" width="7" style="32" customWidth="1"/>
    <col min="9231" max="9231" width="16.5546875" style="32" customWidth="1"/>
    <col min="9232" max="9232" width="4.5546875" style="32" customWidth="1"/>
    <col min="9233" max="9233" width="3.77734375" style="32" customWidth="1"/>
    <col min="9234" max="9234" width="7" style="32" customWidth="1"/>
    <col min="9235" max="9235" width="16.5546875" style="32" customWidth="1"/>
    <col min="9236" max="9236" width="4.5546875" style="32" customWidth="1"/>
    <col min="9237" max="9237" width="3.77734375" style="32" customWidth="1"/>
    <col min="9238" max="9238" width="7" style="32" customWidth="1"/>
    <col min="9239" max="9239" width="16.5546875" style="32" customWidth="1"/>
    <col min="9240" max="9240" width="4.5546875" style="32" customWidth="1"/>
    <col min="9241" max="9241" width="3.77734375" style="32" customWidth="1"/>
    <col min="9242" max="9242" width="7" style="32" customWidth="1"/>
    <col min="9243" max="9243" width="16.5546875" style="32" customWidth="1"/>
    <col min="9244" max="9480" width="9.109375" style="32"/>
    <col min="9481" max="9481" width="3.44140625" style="32" customWidth="1"/>
    <col min="9482" max="9482" width="7" style="32" customWidth="1"/>
    <col min="9483" max="9483" width="16.5546875" style="32" customWidth="1"/>
    <col min="9484" max="9484" width="4.5546875" style="32" customWidth="1"/>
    <col min="9485" max="9485" width="3.77734375" style="32" customWidth="1"/>
    <col min="9486" max="9486" width="7" style="32" customWidth="1"/>
    <col min="9487" max="9487" width="16.5546875" style="32" customWidth="1"/>
    <col min="9488" max="9488" width="4.5546875" style="32" customWidth="1"/>
    <col min="9489" max="9489" width="3.77734375" style="32" customWidth="1"/>
    <col min="9490" max="9490" width="7" style="32" customWidth="1"/>
    <col min="9491" max="9491" width="16.5546875" style="32" customWidth="1"/>
    <col min="9492" max="9492" width="4.5546875" style="32" customWidth="1"/>
    <col min="9493" max="9493" width="3.77734375" style="32" customWidth="1"/>
    <col min="9494" max="9494" width="7" style="32" customWidth="1"/>
    <col min="9495" max="9495" width="16.5546875" style="32" customWidth="1"/>
    <col min="9496" max="9496" width="4.5546875" style="32" customWidth="1"/>
    <col min="9497" max="9497" width="3.77734375" style="32" customWidth="1"/>
    <col min="9498" max="9498" width="7" style="32" customWidth="1"/>
    <col min="9499" max="9499" width="16.5546875" style="32" customWidth="1"/>
    <col min="9500" max="9736" width="9.109375" style="32"/>
    <col min="9737" max="9737" width="3.44140625" style="32" customWidth="1"/>
    <col min="9738" max="9738" width="7" style="32" customWidth="1"/>
    <col min="9739" max="9739" width="16.5546875" style="32" customWidth="1"/>
    <col min="9740" max="9740" width="4.5546875" style="32" customWidth="1"/>
    <col min="9741" max="9741" width="3.77734375" style="32" customWidth="1"/>
    <col min="9742" max="9742" width="7" style="32" customWidth="1"/>
    <col min="9743" max="9743" width="16.5546875" style="32" customWidth="1"/>
    <col min="9744" max="9744" width="4.5546875" style="32" customWidth="1"/>
    <col min="9745" max="9745" width="3.77734375" style="32" customWidth="1"/>
    <col min="9746" max="9746" width="7" style="32" customWidth="1"/>
    <col min="9747" max="9747" width="16.5546875" style="32" customWidth="1"/>
    <col min="9748" max="9748" width="4.5546875" style="32" customWidth="1"/>
    <col min="9749" max="9749" width="3.77734375" style="32" customWidth="1"/>
    <col min="9750" max="9750" width="7" style="32" customWidth="1"/>
    <col min="9751" max="9751" width="16.5546875" style="32" customWidth="1"/>
    <col min="9752" max="9752" width="4.5546875" style="32" customWidth="1"/>
    <col min="9753" max="9753" width="3.77734375" style="32" customWidth="1"/>
    <col min="9754" max="9754" width="7" style="32" customWidth="1"/>
    <col min="9755" max="9755" width="16.5546875" style="32" customWidth="1"/>
    <col min="9756" max="9992" width="9.109375" style="32"/>
    <col min="9993" max="9993" width="3.44140625" style="32" customWidth="1"/>
    <col min="9994" max="9994" width="7" style="32" customWidth="1"/>
    <col min="9995" max="9995" width="16.5546875" style="32" customWidth="1"/>
    <col min="9996" max="9996" width="4.5546875" style="32" customWidth="1"/>
    <col min="9997" max="9997" width="3.77734375" style="32" customWidth="1"/>
    <col min="9998" max="9998" width="7" style="32" customWidth="1"/>
    <col min="9999" max="9999" width="16.5546875" style="32" customWidth="1"/>
    <col min="10000" max="10000" width="4.5546875" style="32" customWidth="1"/>
    <col min="10001" max="10001" width="3.77734375" style="32" customWidth="1"/>
    <col min="10002" max="10002" width="7" style="32" customWidth="1"/>
    <col min="10003" max="10003" width="16.5546875" style="32" customWidth="1"/>
    <col min="10004" max="10004" width="4.5546875" style="32" customWidth="1"/>
    <col min="10005" max="10005" width="3.77734375" style="32" customWidth="1"/>
    <col min="10006" max="10006" width="7" style="32" customWidth="1"/>
    <col min="10007" max="10007" width="16.5546875" style="32" customWidth="1"/>
    <col min="10008" max="10008" width="4.5546875" style="32" customWidth="1"/>
    <col min="10009" max="10009" width="3.77734375" style="32" customWidth="1"/>
    <col min="10010" max="10010" width="7" style="32" customWidth="1"/>
    <col min="10011" max="10011" width="16.5546875" style="32" customWidth="1"/>
    <col min="10012" max="10248" width="9.109375" style="32"/>
    <col min="10249" max="10249" width="3.44140625" style="32" customWidth="1"/>
    <col min="10250" max="10250" width="7" style="32" customWidth="1"/>
    <col min="10251" max="10251" width="16.5546875" style="32" customWidth="1"/>
    <col min="10252" max="10252" width="4.5546875" style="32" customWidth="1"/>
    <col min="10253" max="10253" width="3.77734375" style="32" customWidth="1"/>
    <col min="10254" max="10254" width="7" style="32" customWidth="1"/>
    <col min="10255" max="10255" width="16.5546875" style="32" customWidth="1"/>
    <col min="10256" max="10256" width="4.5546875" style="32" customWidth="1"/>
    <col min="10257" max="10257" width="3.77734375" style="32" customWidth="1"/>
    <col min="10258" max="10258" width="7" style="32" customWidth="1"/>
    <col min="10259" max="10259" width="16.5546875" style="32" customWidth="1"/>
    <col min="10260" max="10260" width="4.5546875" style="32" customWidth="1"/>
    <col min="10261" max="10261" width="3.77734375" style="32" customWidth="1"/>
    <col min="10262" max="10262" width="7" style="32" customWidth="1"/>
    <col min="10263" max="10263" width="16.5546875" style="32" customWidth="1"/>
    <col min="10264" max="10264" width="4.5546875" style="32" customWidth="1"/>
    <col min="10265" max="10265" width="3.77734375" style="32" customWidth="1"/>
    <col min="10266" max="10266" width="7" style="32" customWidth="1"/>
    <col min="10267" max="10267" width="16.5546875" style="32" customWidth="1"/>
    <col min="10268" max="10504" width="9.109375" style="32"/>
    <col min="10505" max="10505" width="3.44140625" style="32" customWidth="1"/>
    <col min="10506" max="10506" width="7" style="32" customWidth="1"/>
    <col min="10507" max="10507" width="16.5546875" style="32" customWidth="1"/>
    <col min="10508" max="10508" width="4.5546875" style="32" customWidth="1"/>
    <col min="10509" max="10509" width="3.77734375" style="32" customWidth="1"/>
    <col min="10510" max="10510" width="7" style="32" customWidth="1"/>
    <col min="10511" max="10511" width="16.5546875" style="32" customWidth="1"/>
    <col min="10512" max="10512" width="4.5546875" style="32" customWidth="1"/>
    <col min="10513" max="10513" width="3.77734375" style="32" customWidth="1"/>
    <col min="10514" max="10514" width="7" style="32" customWidth="1"/>
    <col min="10515" max="10515" width="16.5546875" style="32" customWidth="1"/>
    <col min="10516" max="10516" width="4.5546875" style="32" customWidth="1"/>
    <col min="10517" max="10517" width="3.77734375" style="32" customWidth="1"/>
    <col min="10518" max="10518" width="7" style="32" customWidth="1"/>
    <col min="10519" max="10519" width="16.5546875" style="32" customWidth="1"/>
    <col min="10520" max="10520" width="4.5546875" style="32" customWidth="1"/>
    <col min="10521" max="10521" width="3.77734375" style="32" customWidth="1"/>
    <col min="10522" max="10522" width="7" style="32" customWidth="1"/>
    <col min="10523" max="10523" width="16.5546875" style="32" customWidth="1"/>
    <col min="10524" max="10760" width="9.109375" style="32"/>
    <col min="10761" max="10761" width="3.44140625" style="32" customWidth="1"/>
    <col min="10762" max="10762" width="7" style="32" customWidth="1"/>
    <col min="10763" max="10763" width="16.5546875" style="32" customWidth="1"/>
    <col min="10764" max="10764" width="4.5546875" style="32" customWidth="1"/>
    <col min="10765" max="10765" width="3.77734375" style="32" customWidth="1"/>
    <col min="10766" max="10766" width="7" style="32" customWidth="1"/>
    <col min="10767" max="10767" width="16.5546875" style="32" customWidth="1"/>
    <col min="10768" max="10768" width="4.5546875" style="32" customWidth="1"/>
    <col min="10769" max="10769" width="3.77734375" style="32" customWidth="1"/>
    <col min="10770" max="10770" width="7" style="32" customWidth="1"/>
    <col min="10771" max="10771" width="16.5546875" style="32" customWidth="1"/>
    <col min="10772" max="10772" width="4.5546875" style="32" customWidth="1"/>
    <col min="10773" max="10773" width="3.77734375" style="32" customWidth="1"/>
    <col min="10774" max="10774" width="7" style="32" customWidth="1"/>
    <col min="10775" max="10775" width="16.5546875" style="32" customWidth="1"/>
    <col min="10776" max="10776" width="4.5546875" style="32" customWidth="1"/>
    <col min="10777" max="10777" width="3.77734375" style="32" customWidth="1"/>
    <col min="10778" max="10778" width="7" style="32" customWidth="1"/>
    <col min="10779" max="10779" width="16.5546875" style="32" customWidth="1"/>
    <col min="10780" max="11016" width="9.109375" style="32"/>
    <col min="11017" max="11017" width="3.44140625" style="32" customWidth="1"/>
    <col min="11018" max="11018" width="7" style="32" customWidth="1"/>
    <col min="11019" max="11019" width="16.5546875" style="32" customWidth="1"/>
    <col min="11020" max="11020" width="4.5546875" style="32" customWidth="1"/>
    <col min="11021" max="11021" width="3.77734375" style="32" customWidth="1"/>
    <col min="11022" max="11022" width="7" style="32" customWidth="1"/>
    <col min="11023" max="11023" width="16.5546875" style="32" customWidth="1"/>
    <col min="11024" max="11024" width="4.5546875" style="32" customWidth="1"/>
    <col min="11025" max="11025" width="3.77734375" style="32" customWidth="1"/>
    <col min="11026" max="11026" width="7" style="32" customWidth="1"/>
    <col min="11027" max="11027" width="16.5546875" style="32" customWidth="1"/>
    <col min="11028" max="11028" width="4.5546875" style="32" customWidth="1"/>
    <col min="11029" max="11029" width="3.77734375" style="32" customWidth="1"/>
    <col min="11030" max="11030" width="7" style="32" customWidth="1"/>
    <col min="11031" max="11031" width="16.5546875" style="32" customWidth="1"/>
    <col min="11032" max="11032" width="4.5546875" style="32" customWidth="1"/>
    <col min="11033" max="11033" width="3.77734375" style="32" customWidth="1"/>
    <col min="11034" max="11034" width="7" style="32" customWidth="1"/>
    <col min="11035" max="11035" width="16.5546875" style="32" customWidth="1"/>
    <col min="11036" max="11272" width="9.109375" style="32"/>
    <col min="11273" max="11273" width="3.44140625" style="32" customWidth="1"/>
    <col min="11274" max="11274" width="7" style="32" customWidth="1"/>
    <col min="11275" max="11275" width="16.5546875" style="32" customWidth="1"/>
    <col min="11276" max="11276" width="4.5546875" style="32" customWidth="1"/>
    <col min="11277" max="11277" width="3.77734375" style="32" customWidth="1"/>
    <col min="11278" max="11278" width="7" style="32" customWidth="1"/>
    <col min="11279" max="11279" width="16.5546875" style="32" customWidth="1"/>
    <col min="11280" max="11280" width="4.5546875" style="32" customWidth="1"/>
    <col min="11281" max="11281" width="3.77734375" style="32" customWidth="1"/>
    <col min="11282" max="11282" width="7" style="32" customWidth="1"/>
    <col min="11283" max="11283" width="16.5546875" style="32" customWidth="1"/>
    <col min="11284" max="11284" width="4.5546875" style="32" customWidth="1"/>
    <col min="11285" max="11285" width="3.77734375" style="32" customWidth="1"/>
    <col min="11286" max="11286" width="7" style="32" customWidth="1"/>
    <col min="11287" max="11287" width="16.5546875" style="32" customWidth="1"/>
    <col min="11288" max="11288" width="4.5546875" style="32" customWidth="1"/>
    <col min="11289" max="11289" width="3.77734375" style="32" customWidth="1"/>
    <col min="11290" max="11290" width="7" style="32" customWidth="1"/>
    <col min="11291" max="11291" width="16.5546875" style="32" customWidth="1"/>
    <col min="11292" max="11528" width="9.109375" style="32"/>
    <col min="11529" max="11529" width="3.44140625" style="32" customWidth="1"/>
    <col min="11530" max="11530" width="7" style="32" customWidth="1"/>
    <col min="11531" max="11531" width="16.5546875" style="32" customWidth="1"/>
    <col min="11532" max="11532" width="4.5546875" style="32" customWidth="1"/>
    <col min="11533" max="11533" width="3.77734375" style="32" customWidth="1"/>
    <col min="11534" max="11534" width="7" style="32" customWidth="1"/>
    <col min="11535" max="11535" width="16.5546875" style="32" customWidth="1"/>
    <col min="11536" max="11536" width="4.5546875" style="32" customWidth="1"/>
    <col min="11537" max="11537" width="3.77734375" style="32" customWidth="1"/>
    <col min="11538" max="11538" width="7" style="32" customWidth="1"/>
    <col min="11539" max="11539" width="16.5546875" style="32" customWidth="1"/>
    <col min="11540" max="11540" width="4.5546875" style="32" customWidth="1"/>
    <col min="11541" max="11541" width="3.77734375" style="32" customWidth="1"/>
    <col min="11542" max="11542" width="7" style="32" customWidth="1"/>
    <col min="11543" max="11543" width="16.5546875" style="32" customWidth="1"/>
    <col min="11544" max="11544" width="4.5546875" style="32" customWidth="1"/>
    <col min="11545" max="11545" width="3.77734375" style="32" customWidth="1"/>
    <col min="11546" max="11546" width="7" style="32" customWidth="1"/>
    <col min="11547" max="11547" width="16.5546875" style="32" customWidth="1"/>
    <col min="11548" max="11784" width="9.109375" style="32"/>
    <col min="11785" max="11785" width="3.44140625" style="32" customWidth="1"/>
    <col min="11786" max="11786" width="7" style="32" customWidth="1"/>
    <col min="11787" max="11787" width="16.5546875" style="32" customWidth="1"/>
    <col min="11788" max="11788" width="4.5546875" style="32" customWidth="1"/>
    <col min="11789" max="11789" width="3.77734375" style="32" customWidth="1"/>
    <col min="11790" max="11790" width="7" style="32" customWidth="1"/>
    <col min="11791" max="11791" width="16.5546875" style="32" customWidth="1"/>
    <col min="11792" max="11792" width="4.5546875" style="32" customWidth="1"/>
    <col min="11793" max="11793" width="3.77734375" style="32" customWidth="1"/>
    <col min="11794" max="11794" width="7" style="32" customWidth="1"/>
    <col min="11795" max="11795" width="16.5546875" style="32" customWidth="1"/>
    <col min="11796" max="11796" width="4.5546875" style="32" customWidth="1"/>
    <col min="11797" max="11797" width="3.77734375" style="32" customWidth="1"/>
    <col min="11798" max="11798" width="7" style="32" customWidth="1"/>
    <col min="11799" max="11799" width="16.5546875" style="32" customWidth="1"/>
    <col min="11800" max="11800" width="4.5546875" style="32" customWidth="1"/>
    <col min="11801" max="11801" width="3.77734375" style="32" customWidth="1"/>
    <col min="11802" max="11802" width="7" style="32" customWidth="1"/>
    <col min="11803" max="11803" width="16.5546875" style="32" customWidth="1"/>
    <col min="11804" max="12040" width="9.109375" style="32"/>
    <col min="12041" max="12041" width="3.44140625" style="32" customWidth="1"/>
    <col min="12042" max="12042" width="7" style="32" customWidth="1"/>
    <col min="12043" max="12043" width="16.5546875" style="32" customWidth="1"/>
    <col min="12044" max="12044" width="4.5546875" style="32" customWidth="1"/>
    <col min="12045" max="12045" width="3.77734375" style="32" customWidth="1"/>
    <col min="12046" max="12046" width="7" style="32" customWidth="1"/>
    <col min="12047" max="12047" width="16.5546875" style="32" customWidth="1"/>
    <col min="12048" max="12048" width="4.5546875" style="32" customWidth="1"/>
    <col min="12049" max="12049" width="3.77734375" style="32" customWidth="1"/>
    <col min="12050" max="12050" width="7" style="32" customWidth="1"/>
    <col min="12051" max="12051" width="16.5546875" style="32" customWidth="1"/>
    <col min="12052" max="12052" width="4.5546875" style="32" customWidth="1"/>
    <col min="12053" max="12053" width="3.77734375" style="32" customWidth="1"/>
    <col min="12054" max="12054" width="7" style="32" customWidth="1"/>
    <col min="12055" max="12055" width="16.5546875" style="32" customWidth="1"/>
    <col min="12056" max="12056" width="4.5546875" style="32" customWidth="1"/>
    <col min="12057" max="12057" width="3.77734375" style="32" customWidth="1"/>
    <col min="12058" max="12058" width="7" style="32" customWidth="1"/>
    <col min="12059" max="12059" width="16.5546875" style="32" customWidth="1"/>
    <col min="12060" max="12296" width="9.109375" style="32"/>
    <col min="12297" max="12297" width="3.44140625" style="32" customWidth="1"/>
    <col min="12298" max="12298" width="7" style="32" customWidth="1"/>
    <col min="12299" max="12299" width="16.5546875" style="32" customWidth="1"/>
    <col min="12300" max="12300" width="4.5546875" style="32" customWidth="1"/>
    <col min="12301" max="12301" width="3.77734375" style="32" customWidth="1"/>
    <col min="12302" max="12302" width="7" style="32" customWidth="1"/>
    <col min="12303" max="12303" width="16.5546875" style="32" customWidth="1"/>
    <col min="12304" max="12304" width="4.5546875" style="32" customWidth="1"/>
    <col min="12305" max="12305" width="3.77734375" style="32" customWidth="1"/>
    <col min="12306" max="12306" width="7" style="32" customWidth="1"/>
    <col min="12307" max="12307" width="16.5546875" style="32" customWidth="1"/>
    <col min="12308" max="12308" width="4.5546875" style="32" customWidth="1"/>
    <col min="12309" max="12309" width="3.77734375" style="32" customWidth="1"/>
    <col min="12310" max="12310" width="7" style="32" customWidth="1"/>
    <col min="12311" max="12311" width="16.5546875" style="32" customWidth="1"/>
    <col min="12312" max="12312" width="4.5546875" style="32" customWidth="1"/>
    <col min="12313" max="12313" width="3.77734375" style="32" customWidth="1"/>
    <col min="12314" max="12314" width="7" style="32" customWidth="1"/>
    <col min="12315" max="12315" width="16.5546875" style="32" customWidth="1"/>
    <col min="12316" max="12552" width="9.109375" style="32"/>
    <col min="12553" max="12553" width="3.44140625" style="32" customWidth="1"/>
    <col min="12554" max="12554" width="7" style="32" customWidth="1"/>
    <col min="12555" max="12555" width="16.5546875" style="32" customWidth="1"/>
    <col min="12556" max="12556" width="4.5546875" style="32" customWidth="1"/>
    <col min="12557" max="12557" width="3.77734375" style="32" customWidth="1"/>
    <col min="12558" max="12558" width="7" style="32" customWidth="1"/>
    <col min="12559" max="12559" width="16.5546875" style="32" customWidth="1"/>
    <col min="12560" max="12560" width="4.5546875" style="32" customWidth="1"/>
    <col min="12561" max="12561" width="3.77734375" style="32" customWidth="1"/>
    <col min="12562" max="12562" width="7" style="32" customWidth="1"/>
    <col min="12563" max="12563" width="16.5546875" style="32" customWidth="1"/>
    <col min="12564" max="12564" width="4.5546875" style="32" customWidth="1"/>
    <col min="12565" max="12565" width="3.77734375" style="32" customWidth="1"/>
    <col min="12566" max="12566" width="7" style="32" customWidth="1"/>
    <col min="12567" max="12567" width="16.5546875" style="32" customWidth="1"/>
    <col min="12568" max="12568" width="4.5546875" style="32" customWidth="1"/>
    <col min="12569" max="12569" width="3.77734375" style="32" customWidth="1"/>
    <col min="12570" max="12570" width="7" style="32" customWidth="1"/>
    <col min="12571" max="12571" width="16.5546875" style="32" customWidth="1"/>
    <col min="12572" max="12808" width="9.109375" style="32"/>
    <col min="12809" max="12809" width="3.44140625" style="32" customWidth="1"/>
    <col min="12810" max="12810" width="7" style="32" customWidth="1"/>
    <col min="12811" max="12811" width="16.5546875" style="32" customWidth="1"/>
    <col min="12812" max="12812" width="4.5546875" style="32" customWidth="1"/>
    <col min="12813" max="12813" width="3.77734375" style="32" customWidth="1"/>
    <col min="12814" max="12814" width="7" style="32" customWidth="1"/>
    <col min="12815" max="12815" width="16.5546875" style="32" customWidth="1"/>
    <col min="12816" max="12816" width="4.5546875" style="32" customWidth="1"/>
    <col min="12817" max="12817" width="3.77734375" style="32" customWidth="1"/>
    <col min="12818" max="12818" width="7" style="32" customWidth="1"/>
    <col min="12819" max="12819" width="16.5546875" style="32" customWidth="1"/>
    <col min="12820" max="12820" width="4.5546875" style="32" customWidth="1"/>
    <col min="12821" max="12821" width="3.77734375" style="32" customWidth="1"/>
    <col min="12822" max="12822" width="7" style="32" customWidth="1"/>
    <col min="12823" max="12823" width="16.5546875" style="32" customWidth="1"/>
    <col min="12824" max="12824" width="4.5546875" style="32" customWidth="1"/>
    <col min="12825" max="12825" width="3.77734375" style="32" customWidth="1"/>
    <col min="12826" max="12826" width="7" style="32" customWidth="1"/>
    <col min="12827" max="12827" width="16.5546875" style="32" customWidth="1"/>
    <col min="12828" max="13064" width="9.109375" style="32"/>
    <col min="13065" max="13065" width="3.44140625" style="32" customWidth="1"/>
    <col min="13066" max="13066" width="7" style="32" customWidth="1"/>
    <col min="13067" max="13067" width="16.5546875" style="32" customWidth="1"/>
    <col min="13068" max="13068" width="4.5546875" style="32" customWidth="1"/>
    <col min="13069" max="13069" width="3.77734375" style="32" customWidth="1"/>
    <col min="13070" max="13070" width="7" style="32" customWidth="1"/>
    <col min="13071" max="13071" width="16.5546875" style="32" customWidth="1"/>
    <col min="13072" max="13072" width="4.5546875" style="32" customWidth="1"/>
    <col min="13073" max="13073" width="3.77734375" style="32" customWidth="1"/>
    <col min="13074" max="13074" width="7" style="32" customWidth="1"/>
    <col min="13075" max="13075" width="16.5546875" style="32" customWidth="1"/>
    <col min="13076" max="13076" width="4.5546875" style="32" customWidth="1"/>
    <col min="13077" max="13077" width="3.77734375" style="32" customWidth="1"/>
    <col min="13078" max="13078" width="7" style="32" customWidth="1"/>
    <col min="13079" max="13079" width="16.5546875" style="32" customWidth="1"/>
    <col min="13080" max="13080" width="4.5546875" style="32" customWidth="1"/>
    <col min="13081" max="13081" width="3.77734375" style="32" customWidth="1"/>
    <col min="13082" max="13082" width="7" style="32" customWidth="1"/>
    <col min="13083" max="13083" width="16.5546875" style="32" customWidth="1"/>
    <col min="13084" max="13320" width="9.109375" style="32"/>
    <col min="13321" max="13321" width="3.44140625" style="32" customWidth="1"/>
    <col min="13322" max="13322" width="7" style="32" customWidth="1"/>
    <col min="13323" max="13323" width="16.5546875" style="32" customWidth="1"/>
    <col min="13324" max="13324" width="4.5546875" style="32" customWidth="1"/>
    <col min="13325" max="13325" width="3.77734375" style="32" customWidth="1"/>
    <col min="13326" max="13326" width="7" style="32" customWidth="1"/>
    <col min="13327" max="13327" width="16.5546875" style="32" customWidth="1"/>
    <col min="13328" max="13328" width="4.5546875" style="32" customWidth="1"/>
    <col min="13329" max="13329" width="3.77734375" style="32" customWidth="1"/>
    <col min="13330" max="13330" width="7" style="32" customWidth="1"/>
    <col min="13331" max="13331" width="16.5546875" style="32" customWidth="1"/>
    <col min="13332" max="13332" width="4.5546875" style="32" customWidth="1"/>
    <col min="13333" max="13333" width="3.77734375" style="32" customWidth="1"/>
    <col min="13334" max="13334" width="7" style="32" customWidth="1"/>
    <col min="13335" max="13335" width="16.5546875" style="32" customWidth="1"/>
    <col min="13336" max="13336" width="4.5546875" style="32" customWidth="1"/>
    <col min="13337" max="13337" width="3.77734375" style="32" customWidth="1"/>
    <col min="13338" max="13338" width="7" style="32" customWidth="1"/>
    <col min="13339" max="13339" width="16.5546875" style="32" customWidth="1"/>
    <col min="13340" max="13576" width="9.109375" style="32"/>
    <col min="13577" max="13577" width="3.44140625" style="32" customWidth="1"/>
    <col min="13578" max="13578" width="7" style="32" customWidth="1"/>
    <col min="13579" max="13579" width="16.5546875" style="32" customWidth="1"/>
    <col min="13580" max="13580" width="4.5546875" style="32" customWidth="1"/>
    <col min="13581" max="13581" width="3.77734375" style="32" customWidth="1"/>
    <col min="13582" max="13582" width="7" style="32" customWidth="1"/>
    <col min="13583" max="13583" width="16.5546875" style="32" customWidth="1"/>
    <col min="13584" max="13584" width="4.5546875" style="32" customWidth="1"/>
    <col min="13585" max="13585" width="3.77734375" style="32" customWidth="1"/>
    <col min="13586" max="13586" width="7" style="32" customWidth="1"/>
    <col min="13587" max="13587" width="16.5546875" style="32" customWidth="1"/>
    <col min="13588" max="13588" width="4.5546875" style="32" customWidth="1"/>
    <col min="13589" max="13589" width="3.77734375" style="32" customWidth="1"/>
    <col min="13590" max="13590" width="7" style="32" customWidth="1"/>
    <col min="13591" max="13591" width="16.5546875" style="32" customWidth="1"/>
    <col min="13592" max="13592" width="4.5546875" style="32" customWidth="1"/>
    <col min="13593" max="13593" width="3.77734375" style="32" customWidth="1"/>
    <col min="13594" max="13594" width="7" style="32" customWidth="1"/>
    <col min="13595" max="13595" width="16.5546875" style="32" customWidth="1"/>
    <col min="13596" max="13832" width="9.109375" style="32"/>
    <col min="13833" max="13833" width="3.44140625" style="32" customWidth="1"/>
    <col min="13834" max="13834" width="7" style="32" customWidth="1"/>
    <col min="13835" max="13835" width="16.5546875" style="32" customWidth="1"/>
    <col min="13836" max="13836" width="4.5546875" style="32" customWidth="1"/>
    <col min="13837" max="13837" width="3.77734375" style="32" customWidth="1"/>
    <col min="13838" max="13838" width="7" style="32" customWidth="1"/>
    <col min="13839" max="13839" width="16.5546875" style="32" customWidth="1"/>
    <col min="13840" max="13840" width="4.5546875" style="32" customWidth="1"/>
    <col min="13841" max="13841" width="3.77734375" style="32" customWidth="1"/>
    <col min="13842" max="13842" width="7" style="32" customWidth="1"/>
    <col min="13843" max="13843" width="16.5546875" style="32" customWidth="1"/>
    <col min="13844" max="13844" width="4.5546875" style="32" customWidth="1"/>
    <col min="13845" max="13845" width="3.77734375" style="32" customWidth="1"/>
    <col min="13846" max="13846" width="7" style="32" customWidth="1"/>
    <col min="13847" max="13847" width="16.5546875" style="32" customWidth="1"/>
    <col min="13848" max="13848" width="4.5546875" style="32" customWidth="1"/>
    <col min="13849" max="13849" width="3.77734375" style="32" customWidth="1"/>
    <col min="13850" max="13850" width="7" style="32" customWidth="1"/>
    <col min="13851" max="13851" width="16.5546875" style="32" customWidth="1"/>
    <col min="13852" max="14088" width="9.109375" style="32"/>
    <col min="14089" max="14089" width="3.44140625" style="32" customWidth="1"/>
    <col min="14090" max="14090" width="7" style="32" customWidth="1"/>
    <col min="14091" max="14091" width="16.5546875" style="32" customWidth="1"/>
    <col min="14092" max="14092" width="4.5546875" style="32" customWidth="1"/>
    <col min="14093" max="14093" width="3.77734375" style="32" customWidth="1"/>
    <col min="14094" max="14094" width="7" style="32" customWidth="1"/>
    <col min="14095" max="14095" width="16.5546875" style="32" customWidth="1"/>
    <col min="14096" max="14096" width="4.5546875" style="32" customWidth="1"/>
    <col min="14097" max="14097" width="3.77734375" style="32" customWidth="1"/>
    <col min="14098" max="14098" width="7" style="32" customWidth="1"/>
    <col min="14099" max="14099" width="16.5546875" style="32" customWidth="1"/>
    <col min="14100" max="14100" width="4.5546875" style="32" customWidth="1"/>
    <col min="14101" max="14101" width="3.77734375" style="32" customWidth="1"/>
    <col min="14102" max="14102" width="7" style="32" customWidth="1"/>
    <col min="14103" max="14103" width="16.5546875" style="32" customWidth="1"/>
    <col min="14104" max="14104" width="4.5546875" style="32" customWidth="1"/>
    <col min="14105" max="14105" width="3.77734375" style="32" customWidth="1"/>
    <col min="14106" max="14106" width="7" style="32" customWidth="1"/>
    <col min="14107" max="14107" width="16.5546875" style="32" customWidth="1"/>
    <col min="14108" max="14344" width="9.109375" style="32"/>
    <col min="14345" max="14345" width="3.44140625" style="32" customWidth="1"/>
    <col min="14346" max="14346" width="7" style="32" customWidth="1"/>
    <col min="14347" max="14347" width="16.5546875" style="32" customWidth="1"/>
    <col min="14348" max="14348" width="4.5546875" style="32" customWidth="1"/>
    <col min="14349" max="14349" width="3.77734375" style="32" customWidth="1"/>
    <col min="14350" max="14350" width="7" style="32" customWidth="1"/>
    <col min="14351" max="14351" width="16.5546875" style="32" customWidth="1"/>
    <col min="14352" max="14352" width="4.5546875" style="32" customWidth="1"/>
    <col min="14353" max="14353" width="3.77734375" style="32" customWidth="1"/>
    <col min="14354" max="14354" width="7" style="32" customWidth="1"/>
    <col min="14355" max="14355" width="16.5546875" style="32" customWidth="1"/>
    <col min="14356" max="14356" width="4.5546875" style="32" customWidth="1"/>
    <col min="14357" max="14357" width="3.77734375" style="32" customWidth="1"/>
    <col min="14358" max="14358" width="7" style="32" customWidth="1"/>
    <col min="14359" max="14359" width="16.5546875" style="32" customWidth="1"/>
    <col min="14360" max="14360" width="4.5546875" style="32" customWidth="1"/>
    <col min="14361" max="14361" width="3.77734375" style="32" customWidth="1"/>
    <col min="14362" max="14362" width="7" style="32" customWidth="1"/>
    <col min="14363" max="14363" width="16.5546875" style="32" customWidth="1"/>
    <col min="14364" max="14600" width="9.109375" style="32"/>
    <col min="14601" max="14601" width="3.44140625" style="32" customWidth="1"/>
    <col min="14602" max="14602" width="7" style="32" customWidth="1"/>
    <col min="14603" max="14603" width="16.5546875" style="32" customWidth="1"/>
    <col min="14604" max="14604" width="4.5546875" style="32" customWidth="1"/>
    <col min="14605" max="14605" width="3.77734375" style="32" customWidth="1"/>
    <col min="14606" max="14606" width="7" style="32" customWidth="1"/>
    <col min="14607" max="14607" width="16.5546875" style="32" customWidth="1"/>
    <col min="14608" max="14608" width="4.5546875" style="32" customWidth="1"/>
    <col min="14609" max="14609" width="3.77734375" style="32" customWidth="1"/>
    <col min="14610" max="14610" width="7" style="32" customWidth="1"/>
    <col min="14611" max="14611" width="16.5546875" style="32" customWidth="1"/>
    <col min="14612" max="14612" width="4.5546875" style="32" customWidth="1"/>
    <col min="14613" max="14613" width="3.77734375" style="32" customWidth="1"/>
    <col min="14614" max="14614" width="7" style="32" customWidth="1"/>
    <col min="14615" max="14615" width="16.5546875" style="32" customWidth="1"/>
    <col min="14616" max="14616" width="4.5546875" style="32" customWidth="1"/>
    <col min="14617" max="14617" width="3.77734375" style="32" customWidth="1"/>
    <col min="14618" max="14618" width="7" style="32" customWidth="1"/>
    <col min="14619" max="14619" width="16.5546875" style="32" customWidth="1"/>
    <col min="14620" max="14856" width="9.109375" style="32"/>
    <col min="14857" max="14857" width="3.44140625" style="32" customWidth="1"/>
    <col min="14858" max="14858" width="7" style="32" customWidth="1"/>
    <col min="14859" max="14859" width="16.5546875" style="32" customWidth="1"/>
    <col min="14860" max="14860" width="4.5546875" style="32" customWidth="1"/>
    <col min="14861" max="14861" width="3.77734375" style="32" customWidth="1"/>
    <col min="14862" max="14862" width="7" style="32" customWidth="1"/>
    <col min="14863" max="14863" width="16.5546875" style="32" customWidth="1"/>
    <col min="14864" max="14864" width="4.5546875" style="32" customWidth="1"/>
    <col min="14865" max="14865" width="3.77734375" style="32" customWidth="1"/>
    <col min="14866" max="14866" width="7" style="32" customWidth="1"/>
    <col min="14867" max="14867" width="16.5546875" style="32" customWidth="1"/>
    <col min="14868" max="14868" width="4.5546875" style="32" customWidth="1"/>
    <col min="14869" max="14869" width="3.77734375" style="32" customWidth="1"/>
    <col min="14870" max="14870" width="7" style="32" customWidth="1"/>
    <col min="14871" max="14871" width="16.5546875" style="32" customWidth="1"/>
    <col min="14872" max="14872" width="4.5546875" style="32" customWidth="1"/>
    <col min="14873" max="14873" width="3.77734375" style="32" customWidth="1"/>
    <col min="14874" max="14874" width="7" style="32" customWidth="1"/>
    <col min="14875" max="14875" width="16.5546875" style="32" customWidth="1"/>
    <col min="14876" max="15112" width="9.109375" style="32"/>
    <col min="15113" max="15113" width="3.44140625" style="32" customWidth="1"/>
    <col min="15114" max="15114" width="7" style="32" customWidth="1"/>
    <col min="15115" max="15115" width="16.5546875" style="32" customWidth="1"/>
    <col min="15116" max="15116" width="4.5546875" style="32" customWidth="1"/>
    <col min="15117" max="15117" width="3.77734375" style="32" customWidth="1"/>
    <col min="15118" max="15118" width="7" style="32" customWidth="1"/>
    <col min="15119" max="15119" width="16.5546875" style="32" customWidth="1"/>
    <col min="15120" max="15120" width="4.5546875" style="32" customWidth="1"/>
    <col min="15121" max="15121" width="3.77734375" style="32" customWidth="1"/>
    <col min="15122" max="15122" width="7" style="32" customWidth="1"/>
    <col min="15123" max="15123" width="16.5546875" style="32" customWidth="1"/>
    <col min="15124" max="15124" width="4.5546875" style="32" customWidth="1"/>
    <col min="15125" max="15125" width="3.77734375" style="32" customWidth="1"/>
    <col min="15126" max="15126" width="7" style="32" customWidth="1"/>
    <col min="15127" max="15127" width="16.5546875" style="32" customWidth="1"/>
    <col min="15128" max="15128" width="4.5546875" style="32" customWidth="1"/>
    <col min="15129" max="15129" width="3.77734375" style="32" customWidth="1"/>
    <col min="15130" max="15130" width="7" style="32" customWidth="1"/>
    <col min="15131" max="15131" width="16.5546875" style="32" customWidth="1"/>
    <col min="15132" max="15368" width="9.109375" style="32"/>
    <col min="15369" max="15369" width="3.44140625" style="32" customWidth="1"/>
    <col min="15370" max="15370" width="7" style="32" customWidth="1"/>
    <col min="15371" max="15371" width="16.5546875" style="32" customWidth="1"/>
    <col min="15372" max="15372" width="4.5546875" style="32" customWidth="1"/>
    <col min="15373" max="15373" width="3.77734375" style="32" customWidth="1"/>
    <col min="15374" max="15374" width="7" style="32" customWidth="1"/>
    <col min="15375" max="15375" width="16.5546875" style="32" customWidth="1"/>
    <col min="15376" max="15376" width="4.5546875" style="32" customWidth="1"/>
    <col min="15377" max="15377" width="3.77734375" style="32" customWidth="1"/>
    <col min="15378" max="15378" width="7" style="32" customWidth="1"/>
    <col min="15379" max="15379" width="16.5546875" style="32" customWidth="1"/>
    <col min="15380" max="15380" width="4.5546875" style="32" customWidth="1"/>
    <col min="15381" max="15381" width="3.77734375" style="32" customWidth="1"/>
    <col min="15382" max="15382" width="7" style="32" customWidth="1"/>
    <col min="15383" max="15383" width="16.5546875" style="32" customWidth="1"/>
    <col min="15384" max="15384" width="4.5546875" style="32" customWidth="1"/>
    <col min="15385" max="15385" width="3.77734375" style="32" customWidth="1"/>
    <col min="15386" max="15386" width="7" style="32" customWidth="1"/>
    <col min="15387" max="15387" width="16.5546875" style="32" customWidth="1"/>
    <col min="15388" max="15624" width="9.109375" style="32"/>
    <col min="15625" max="15625" width="3.44140625" style="32" customWidth="1"/>
    <col min="15626" max="15626" width="7" style="32" customWidth="1"/>
    <col min="15627" max="15627" width="16.5546875" style="32" customWidth="1"/>
    <col min="15628" max="15628" width="4.5546875" style="32" customWidth="1"/>
    <col min="15629" max="15629" width="3.77734375" style="32" customWidth="1"/>
    <col min="15630" max="15630" width="7" style="32" customWidth="1"/>
    <col min="15631" max="15631" width="16.5546875" style="32" customWidth="1"/>
    <col min="15632" max="15632" width="4.5546875" style="32" customWidth="1"/>
    <col min="15633" max="15633" width="3.77734375" style="32" customWidth="1"/>
    <col min="15634" max="15634" width="7" style="32" customWidth="1"/>
    <col min="15635" max="15635" width="16.5546875" style="32" customWidth="1"/>
    <col min="15636" max="15636" width="4.5546875" style="32" customWidth="1"/>
    <col min="15637" max="15637" width="3.77734375" style="32" customWidth="1"/>
    <col min="15638" max="15638" width="7" style="32" customWidth="1"/>
    <col min="15639" max="15639" width="16.5546875" style="32" customWidth="1"/>
    <col min="15640" max="15640" width="4.5546875" style="32" customWidth="1"/>
    <col min="15641" max="15641" width="3.77734375" style="32" customWidth="1"/>
    <col min="15642" max="15642" width="7" style="32" customWidth="1"/>
    <col min="15643" max="15643" width="16.5546875" style="32" customWidth="1"/>
    <col min="15644" max="15880" width="9.109375" style="32"/>
    <col min="15881" max="15881" width="3.44140625" style="32" customWidth="1"/>
    <col min="15882" max="15882" width="7" style="32" customWidth="1"/>
    <col min="15883" max="15883" width="16.5546875" style="32" customWidth="1"/>
    <col min="15884" max="15884" width="4.5546875" style="32" customWidth="1"/>
    <col min="15885" max="15885" width="3.77734375" style="32" customWidth="1"/>
    <col min="15886" max="15886" width="7" style="32" customWidth="1"/>
    <col min="15887" max="15887" width="16.5546875" style="32" customWidth="1"/>
    <col min="15888" max="15888" width="4.5546875" style="32" customWidth="1"/>
    <col min="15889" max="15889" width="3.77734375" style="32" customWidth="1"/>
    <col min="15890" max="15890" width="7" style="32" customWidth="1"/>
    <col min="15891" max="15891" width="16.5546875" style="32" customWidth="1"/>
    <col min="15892" max="15892" width="4.5546875" style="32" customWidth="1"/>
    <col min="15893" max="15893" width="3.77734375" style="32" customWidth="1"/>
    <col min="15894" max="15894" width="7" style="32" customWidth="1"/>
    <col min="15895" max="15895" width="16.5546875" style="32" customWidth="1"/>
    <col min="15896" max="15896" width="4.5546875" style="32" customWidth="1"/>
    <col min="15897" max="15897" width="3.77734375" style="32" customWidth="1"/>
    <col min="15898" max="15898" width="7" style="32" customWidth="1"/>
    <col min="15899" max="15899" width="16.5546875" style="32" customWidth="1"/>
    <col min="15900" max="16136" width="9.109375" style="32"/>
    <col min="16137" max="16137" width="3.44140625" style="32" customWidth="1"/>
    <col min="16138" max="16138" width="7" style="32" customWidth="1"/>
    <col min="16139" max="16139" width="16.5546875" style="32" customWidth="1"/>
    <col min="16140" max="16140" width="4.5546875" style="32" customWidth="1"/>
    <col min="16141" max="16141" width="3.77734375" style="32" customWidth="1"/>
    <col min="16142" max="16142" width="7" style="32" customWidth="1"/>
    <col min="16143" max="16143" width="16.5546875" style="32" customWidth="1"/>
    <col min="16144" max="16144" width="4.5546875" style="32" customWidth="1"/>
    <col min="16145" max="16145" width="3.77734375" style="32" customWidth="1"/>
    <col min="16146" max="16146" width="7" style="32" customWidth="1"/>
    <col min="16147" max="16147" width="16.5546875" style="32" customWidth="1"/>
    <col min="16148" max="16148" width="4.5546875" style="32" customWidth="1"/>
    <col min="16149" max="16149" width="3.77734375" style="32" customWidth="1"/>
    <col min="16150" max="16150" width="7" style="32" customWidth="1"/>
    <col min="16151" max="16151" width="16.5546875" style="32" customWidth="1"/>
    <col min="16152" max="16152" width="4.5546875" style="32" customWidth="1"/>
    <col min="16153" max="16153" width="3.77734375" style="32" customWidth="1"/>
    <col min="16154" max="16154" width="7" style="32" customWidth="1"/>
    <col min="16155" max="16155" width="16.5546875" style="32" customWidth="1"/>
    <col min="16156" max="16384" width="9.109375" style="32"/>
  </cols>
  <sheetData>
    <row r="1" spans="1:27" ht="33">
      <c r="A1" s="98" t="s">
        <v>137</v>
      </c>
    </row>
    <row r="2" spans="1:27" ht="29.25">
      <c r="A2" s="91" t="s">
        <v>138</v>
      </c>
      <c r="I2" s="91" t="s">
        <v>139</v>
      </c>
    </row>
    <row r="5" spans="1:27" s="100" customFormat="1" ht="39.4" customHeight="1">
      <c r="A5" s="100" t="s">
        <v>140</v>
      </c>
      <c r="B5" s="100" t="s">
        <v>141</v>
      </c>
      <c r="C5" s="100" t="s">
        <v>142</v>
      </c>
      <c r="D5" s="100" t="s">
        <v>143</v>
      </c>
      <c r="E5" s="100" t="s">
        <v>144</v>
      </c>
      <c r="F5" s="101" t="s">
        <v>145</v>
      </c>
      <c r="G5" s="101" t="s">
        <v>146</v>
      </c>
      <c r="I5" s="101" t="s">
        <v>140</v>
      </c>
      <c r="J5" s="101" t="s">
        <v>147</v>
      </c>
      <c r="K5" s="101" t="s">
        <v>148</v>
      </c>
      <c r="L5" s="102"/>
      <c r="M5" s="101" t="s">
        <v>140</v>
      </c>
      <c r="N5" s="101" t="s">
        <v>147</v>
      </c>
      <c r="O5" s="101" t="s">
        <v>149</v>
      </c>
      <c r="P5" s="102"/>
      <c r="Q5" s="101" t="s">
        <v>140</v>
      </c>
      <c r="R5" s="101" t="s">
        <v>147</v>
      </c>
      <c r="S5" s="101" t="s">
        <v>150</v>
      </c>
      <c r="T5" s="102"/>
      <c r="U5" s="101" t="s">
        <v>140</v>
      </c>
      <c r="V5" s="101" t="s">
        <v>147</v>
      </c>
      <c r="W5" s="101" t="s">
        <v>151</v>
      </c>
      <c r="X5" s="102"/>
      <c r="Y5" s="101" t="s">
        <v>140</v>
      </c>
      <c r="Z5" s="101" t="s">
        <v>147</v>
      </c>
      <c r="AA5" s="101" t="s">
        <v>152</v>
      </c>
    </row>
    <row r="6" spans="1:27">
      <c r="A6" s="103">
        <v>1</v>
      </c>
      <c r="B6" s="70">
        <v>0</v>
      </c>
      <c r="C6" s="32" t="s">
        <v>153</v>
      </c>
      <c r="D6" s="104" t="s">
        <v>142</v>
      </c>
      <c r="E6" s="104" t="s">
        <v>154</v>
      </c>
      <c r="F6" s="71">
        <v>-58.375242</v>
      </c>
      <c r="G6" s="72">
        <v>-34.591264000000201</v>
      </c>
      <c r="I6" s="32">
        <v>1</v>
      </c>
      <c r="J6" s="43">
        <v>0</v>
      </c>
      <c r="K6" s="32" t="s">
        <v>153</v>
      </c>
      <c r="M6" s="32">
        <v>1</v>
      </c>
      <c r="N6" s="43">
        <v>0</v>
      </c>
      <c r="O6" s="32" t="s">
        <v>153</v>
      </c>
      <c r="Q6" s="32">
        <v>1</v>
      </c>
      <c r="R6" s="43">
        <v>0</v>
      </c>
      <c r="S6" s="32" t="s">
        <v>153</v>
      </c>
      <c r="U6" s="32">
        <v>1</v>
      </c>
      <c r="V6" s="43">
        <v>22.715900000000001</v>
      </c>
      <c r="W6" s="32" t="s">
        <v>155</v>
      </c>
      <c r="Y6" s="32">
        <v>1</v>
      </c>
      <c r="Z6" s="43">
        <v>19.893000000000001</v>
      </c>
      <c r="AA6" s="32" t="s">
        <v>156</v>
      </c>
    </row>
    <row r="7" spans="1:27">
      <c r="A7" s="103">
        <v>2</v>
      </c>
      <c r="B7" s="70">
        <v>6.7035</v>
      </c>
      <c r="C7" s="32" t="s">
        <v>157</v>
      </c>
      <c r="D7" s="104" t="s">
        <v>142</v>
      </c>
      <c r="E7" s="104" t="s">
        <v>154</v>
      </c>
      <c r="F7" s="71">
        <v>-58.436463999999297</v>
      </c>
      <c r="G7" s="72">
        <v>-34.562279000000203</v>
      </c>
      <c r="I7" s="32">
        <v>2</v>
      </c>
      <c r="J7" s="43">
        <v>6.7035</v>
      </c>
      <c r="K7" s="32" t="s">
        <v>157</v>
      </c>
      <c r="M7" s="32">
        <v>2</v>
      </c>
      <c r="N7" s="43">
        <v>5.6459999999999999</v>
      </c>
      <c r="O7" s="32" t="s">
        <v>158</v>
      </c>
      <c r="Q7" s="32">
        <v>2</v>
      </c>
      <c r="R7" s="43">
        <v>5.6459999999999999</v>
      </c>
      <c r="S7" s="32" t="s">
        <v>158</v>
      </c>
      <c r="U7" s="32">
        <v>2</v>
      </c>
      <c r="V7" s="43">
        <v>26.515899999999998</v>
      </c>
      <c r="W7" s="32" t="s">
        <v>159</v>
      </c>
      <c r="Y7" s="32">
        <v>2</v>
      </c>
      <c r="Z7" s="43">
        <v>21.286000000000001</v>
      </c>
      <c r="AA7" s="32" t="s">
        <v>160</v>
      </c>
    </row>
    <row r="8" spans="1:27">
      <c r="A8" s="103">
        <v>3</v>
      </c>
      <c r="B8" s="70">
        <v>7.9911500000000002</v>
      </c>
      <c r="C8" s="32" t="s">
        <v>161</v>
      </c>
      <c r="D8" s="104" t="s">
        <v>142</v>
      </c>
      <c r="E8" s="104" t="s">
        <v>154</v>
      </c>
      <c r="F8" s="71">
        <v>-58.449505000000002</v>
      </c>
      <c r="G8" s="72">
        <v>-34.558424999999602</v>
      </c>
      <c r="I8" s="32">
        <v>3</v>
      </c>
      <c r="J8" s="43">
        <v>7.9911500000000002</v>
      </c>
      <c r="K8" s="32" t="s">
        <v>161</v>
      </c>
      <c r="M8" s="32">
        <v>3</v>
      </c>
      <c r="N8" s="43">
        <v>6.7</v>
      </c>
      <c r="O8" s="32" t="s">
        <v>162</v>
      </c>
      <c r="Q8" s="32">
        <v>3</v>
      </c>
      <c r="R8" s="43">
        <v>6.7</v>
      </c>
      <c r="S8" s="32" t="s">
        <v>162</v>
      </c>
      <c r="U8" s="32">
        <v>3</v>
      </c>
      <c r="V8" s="43">
        <v>33.367269999999998</v>
      </c>
      <c r="W8" s="32" t="s">
        <v>163</v>
      </c>
      <c r="Y8" s="32">
        <v>3</v>
      </c>
      <c r="Z8" s="43">
        <v>29.16</v>
      </c>
      <c r="AA8" s="32" t="s">
        <v>164</v>
      </c>
    </row>
    <row r="9" spans="1:27">
      <c r="A9" s="103">
        <v>4</v>
      </c>
      <c r="B9" s="70">
        <v>9.6015599999999992</v>
      </c>
      <c r="C9" s="32" t="s">
        <v>165</v>
      </c>
      <c r="D9" s="104" t="s">
        <v>142</v>
      </c>
      <c r="E9" s="104" t="s">
        <v>154</v>
      </c>
      <c r="F9" s="71">
        <v>-58.462444000000303</v>
      </c>
      <c r="G9" s="72">
        <v>-34.5488560000001</v>
      </c>
      <c r="I9" s="32">
        <v>4</v>
      </c>
      <c r="J9" s="43">
        <v>9.6015599999999992</v>
      </c>
      <c r="K9" s="32" t="s">
        <v>165</v>
      </c>
      <c r="M9" s="32">
        <v>4</v>
      </c>
      <c r="N9" s="43">
        <v>7.94</v>
      </c>
      <c r="O9" s="32" t="s">
        <v>166</v>
      </c>
      <c r="Q9" s="32">
        <v>4</v>
      </c>
      <c r="R9" s="43">
        <v>7.94</v>
      </c>
      <c r="S9" s="32" t="s">
        <v>166</v>
      </c>
      <c r="U9" s="32">
        <v>4</v>
      </c>
      <c r="V9" s="43">
        <v>36.741010000000003</v>
      </c>
      <c r="W9" s="32" t="s">
        <v>167</v>
      </c>
      <c r="Y9" s="32">
        <v>4</v>
      </c>
      <c r="Z9" s="43">
        <v>32.185000000000002</v>
      </c>
      <c r="AA9" s="32" t="s">
        <v>168</v>
      </c>
    </row>
    <row r="10" spans="1:27">
      <c r="A10" s="103">
        <v>5</v>
      </c>
      <c r="B10" s="70">
        <v>11.1244</v>
      </c>
      <c r="C10" s="32" t="s">
        <v>169</v>
      </c>
      <c r="D10" s="104" t="s">
        <v>142</v>
      </c>
      <c r="E10" s="104" t="s">
        <v>154</v>
      </c>
      <c r="F10" s="71">
        <v>-58.468302000000499</v>
      </c>
      <c r="G10" s="72">
        <v>-34.536178999999898</v>
      </c>
      <c r="I10" s="32">
        <v>5</v>
      </c>
      <c r="J10" s="43">
        <v>11.1244</v>
      </c>
      <c r="K10" s="32" t="s">
        <v>169</v>
      </c>
      <c r="M10" s="32">
        <v>5</v>
      </c>
      <c r="N10" s="43">
        <v>9.3640000000000008</v>
      </c>
      <c r="O10" s="32" t="s">
        <v>170</v>
      </c>
      <c r="Q10" s="32">
        <v>5</v>
      </c>
      <c r="R10" s="43">
        <v>9.3640000000000008</v>
      </c>
      <c r="S10" s="32" t="s">
        <v>170</v>
      </c>
      <c r="U10" s="32">
        <v>5</v>
      </c>
      <c r="V10" s="43">
        <v>42.878700000000002</v>
      </c>
      <c r="W10" s="32" t="s">
        <v>171</v>
      </c>
      <c r="Y10" s="32">
        <v>5</v>
      </c>
      <c r="Z10" s="43">
        <v>40.093000000000004</v>
      </c>
      <c r="AA10" s="32" t="s">
        <v>172</v>
      </c>
    </row>
    <row r="11" spans="1:27">
      <c r="A11" s="103">
        <v>6</v>
      </c>
      <c r="B11" s="70">
        <v>12.474769999999999</v>
      </c>
      <c r="C11" s="32" t="s">
        <v>173</v>
      </c>
      <c r="D11" s="104" t="s">
        <v>142</v>
      </c>
      <c r="E11" s="104" t="s">
        <v>173</v>
      </c>
      <c r="F11" s="71">
        <v>-58.472837000000503</v>
      </c>
      <c r="G11" s="72">
        <v>-34.524165999999603</v>
      </c>
      <c r="I11" s="32">
        <v>6</v>
      </c>
      <c r="J11" s="43">
        <v>12.474769999999999</v>
      </c>
      <c r="K11" s="32" t="s">
        <v>173</v>
      </c>
      <c r="M11" s="32">
        <v>6</v>
      </c>
      <c r="N11" s="43">
        <v>10.583600000000001</v>
      </c>
      <c r="O11" s="32" t="s">
        <v>174</v>
      </c>
      <c r="Q11" s="32">
        <v>6</v>
      </c>
      <c r="R11" s="43">
        <v>10.692</v>
      </c>
      <c r="S11" s="32" t="s">
        <v>175</v>
      </c>
      <c r="U11" s="32">
        <v>6</v>
      </c>
      <c r="V11" s="43">
        <v>46.515700000000002</v>
      </c>
      <c r="W11" s="32" t="s">
        <v>176</v>
      </c>
      <c r="Y11" s="32">
        <v>6</v>
      </c>
      <c r="Z11" s="43">
        <v>45.692999999999998</v>
      </c>
      <c r="AA11" s="32" t="s">
        <v>177</v>
      </c>
    </row>
    <row r="12" spans="1:27">
      <c r="A12" s="103">
        <v>7</v>
      </c>
      <c r="B12" s="70">
        <v>14.37125</v>
      </c>
      <c r="C12" s="32" t="s">
        <v>178</v>
      </c>
      <c r="D12" s="104" t="s">
        <v>142</v>
      </c>
      <c r="E12" s="104" t="s">
        <v>173</v>
      </c>
      <c r="F12" s="71">
        <v>-58.480115999999498</v>
      </c>
      <c r="G12" s="72">
        <v>-34.508176999999797</v>
      </c>
      <c r="I12" s="32">
        <v>7</v>
      </c>
      <c r="J12" s="43">
        <v>14.37125</v>
      </c>
      <c r="K12" s="32" t="s">
        <v>178</v>
      </c>
      <c r="M12" s="32">
        <v>7</v>
      </c>
      <c r="N12" s="43">
        <v>12.25455</v>
      </c>
      <c r="O12" s="32" t="s">
        <v>179</v>
      </c>
      <c r="Q12" s="32">
        <v>7</v>
      </c>
      <c r="R12" s="43">
        <v>12.042</v>
      </c>
      <c r="S12" s="32" t="s">
        <v>180</v>
      </c>
      <c r="U12" s="32">
        <v>7</v>
      </c>
      <c r="V12" s="43">
        <v>52.448900000000002</v>
      </c>
      <c r="W12" s="32" t="s">
        <v>181</v>
      </c>
      <c r="Y12" s="32">
        <v>7</v>
      </c>
      <c r="Z12" s="43">
        <v>52.271000000000001</v>
      </c>
      <c r="AA12" s="32" t="s">
        <v>182</v>
      </c>
    </row>
    <row r="13" spans="1:27">
      <c r="A13" s="103">
        <v>8</v>
      </c>
      <c r="B13" s="70">
        <v>15.84</v>
      </c>
      <c r="C13" s="32" t="s">
        <v>183</v>
      </c>
      <c r="D13" s="104" t="s">
        <v>142</v>
      </c>
      <c r="E13" s="104" t="s">
        <v>173</v>
      </c>
      <c r="F13" s="71">
        <v>-58.488710000000403</v>
      </c>
      <c r="G13" s="72">
        <v>-34.497156000000103</v>
      </c>
      <c r="I13" s="32">
        <v>8</v>
      </c>
      <c r="J13" s="43">
        <v>15.84</v>
      </c>
      <c r="K13" s="32" t="s">
        <v>183</v>
      </c>
      <c r="M13" s="32">
        <v>8</v>
      </c>
      <c r="N13" s="43">
        <v>13.74</v>
      </c>
      <c r="O13" s="32" t="s">
        <v>184</v>
      </c>
      <c r="Q13" s="32">
        <v>8</v>
      </c>
      <c r="R13" s="43">
        <v>13.489000000000001</v>
      </c>
      <c r="S13" s="32" t="s">
        <v>185</v>
      </c>
      <c r="U13" s="32">
        <v>8</v>
      </c>
      <c r="V13" s="43">
        <v>56.374319999999997</v>
      </c>
      <c r="W13" s="32" t="s">
        <v>186</v>
      </c>
      <c r="Y13" s="32">
        <v>8</v>
      </c>
      <c r="Z13" s="43">
        <v>64.400999999999996</v>
      </c>
      <c r="AA13" s="32" t="s">
        <v>187</v>
      </c>
    </row>
    <row r="14" spans="1:27">
      <c r="A14" s="103">
        <v>9</v>
      </c>
      <c r="B14" s="70">
        <v>17.16883</v>
      </c>
      <c r="C14" s="32" t="s">
        <v>188</v>
      </c>
      <c r="D14" s="104" t="s">
        <v>142</v>
      </c>
      <c r="E14" s="104" t="s">
        <v>189</v>
      </c>
      <c r="F14" s="71">
        <v>-58.4970160000005</v>
      </c>
      <c r="G14" s="72">
        <v>-34.487710000000099</v>
      </c>
      <c r="I14" s="32">
        <v>9</v>
      </c>
      <c r="J14" s="43">
        <v>17.16883</v>
      </c>
      <c r="K14" s="32" t="s">
        <v>188</v>
      </c>
      <c r="M14" s="32">
        <v>9</v>
      </c>
      <c r="N14" s="43">
        <v>15.11425</v>
      </c>
      <c r="O14" s="32" t="s">
        <v>190</v>
      </c>
      <c r="Q14" s="32">
        <v>9</v>
      </c>
      <c r="R14" s="43">
        <v>14.887</v>
      </c>
      <c r="S14" s="32" t="s">
        <v>191</v>
      </c>
      <c r="U14" s="32">
        <v>9</v>
      </c>
      <c r="V14" s="43">
        <v>68.119200000000006</v>
      </c>
      <c r="W14" s="32" t="s">
        <v>192</v>
      </c>
      <c r="Y14" s="32">
        <v>9</v>
      </c>
      <c r="Z14" s="43">
        <v>70.656000000000006</v>
      </c>
      <c r="AA14" s="32" t="s">
        <v>193</v>
      </c>
    </row>
    <row r="15" spans="1:27">
      <c r="A15" s="103">
        <v>10</v>
      </c>
      <c r="B15" s="70">
        <v>18.288</v>
      </c>
      <c r="C15" s="32" t="s">
        <v>194</v>
      </c>
      <c r="D15" s="104" t="s">
        <v>142</v>
      </c>
      <c r="E15" s="104" t="s">
        <v>189</v>
      </c>
      <c r="F15" s="71">
        <v>-58.503841000000499</v>
      </c>
      <c r="G15" s="72">
        <v>-34.479720999999799</v>
      </c>
      <c r="I15" s="32">
        <v>10</v>
      </c>
      <c r="J15" s="43">
        <v>18.288</v>
      </c>
      <c r="K15" s="32" t="s">
        <v>194</v>
      </c>
      <c r="M15" s="32">
        <v>10</v>
      </c>
      <c r="N15" s="43">
        <v>15.919449999999999</v>
      </c>
      <c r="O15" s="32" t="s">
        <v>195</v>
      </c>
      <c r="Q15" s="32">
        <v>10</v>
      </c>
      <c r="R15" s="43">
        <v>16.503</v>
      </c>
      <c r="S15" s="32" t="s">
        <v>196</v>
      </c>
      <c r="U15" s="32">
        <v>10</v>
      </c>
      <c r="V15" s="43">
        <v>79.805109999999999</v>
      </c>
      <c r="W15" s="32" t="s">
        <v>197</v>
      </c>
      <c r="Y15" s="32">
        <v>10</v>
      </c>
      <c r="Z15" s="43">
        <v>80.245999999999995</v>
      </c>
      <c r="AA15" s="32" t="s">
        <v>198</v>
      </c>
    </row>
    <row r="16" spans="1:27">
      <c r="A16" s="103">
        <v>11</v>
      </c>
      <c r="B16" s="70">
        <v>19.548999999999999</v>
      </c>
      <c r="C16" s="32" t="s">
        <v>189</v>
      </c>
      <c r="D16" s="104" t="s">
        <v>142</v>
      </c>
      <c r="E16" s="104" t="s">
        <v>189</v>
      </c>
      <c r="F16" s="71">
        <v>-58.513849999999898</v>
      </c>
      <c r="G16" s="72">
        <v>-34.471448000000201</v>
      </c>
      <c r="I16" s="32">
        <v>11</v>
      </c>
      <c r="J16" s="43">
        <v>19.548999999999999</v>
      </c>
      <c r="K16" s="32" t="s">
        <v>189</v>
      </c>
      <c r="M16" s="32">
        <v>11</v>
      </c>
      <c r="N16" s="43">
        <v>16.937899999999999</v>
      </c>
      <c r="O16" s="32" t="s">
        <v>199</v>
      </c>
      <c r="Q16" s="32">
        <v>11</v>
      </c>
      <c r="R16" s="43">
        <v>17.888000000000002</v>
      </c>
      <c r="S16" s="32" t="s">
        <v>200</v>
      </c>
      <c r="Y16" s="32">
        <v>11</v>
      </c>
      <c r="Z16" s="43">
        <v>82.2</v>
      </c>
      <c r="AA16" s="32" t="s">
        <v>201</v>
      </c>
    </row>
    <row r="17" spans="1:27">
      <c r="A17" s="103">
        <v>12</v>
      </c>
      <c r="B17" s="70">
        <v>21.238849999999999</v>
      </c>
      <c r="C17" s="32" t="s">
        <v>202</v>
      </c>
      <c r="D17" s="104" t="s">
        <v>142</v>
      </c>
      <c r="E17" s="104" t="s">
        <v>189</v>
      </c>
      <c r="F17" s="71">
        <v>-58.526074000000598</v>
      </c>
      <c r="G17" s="72">
        <v>-34.461181999999503</v>
      </c>
      <c r="I17" s="32">
        <v>12</v>
      </c>
      <c r="J17" s="43">
        <v>21.238849999999999</v>
      </c>
      <c r="K17" s="32" t="s">
        <v>202</v>
      </c>
      <c r="Q17" s="32">
        <v>12</v>
      </c>
      <c r="R17" s="43">
        <v>18.771999999999998</v>
      </c>
      <c r="S17" s="32" t="s">
        <v>203</v>
      </c>
      <c r="U17" s="105" t="s">
        <v>204</v>
      </c>
      <c r="V17" s="106">
        <f>+V15-V6</f>
        <v>57.089209999999994</v>
      </c>
      <c r="W17" s="105"/>
      <c r="Y17" s="32">
        <v>12</v>
      </c>
      <c r="Z17" s="43">
        <v>92.257000000000005</v>
      </c>
      <c r="AA17" s="32" t="s">
        <v>205</v>
      </c>
    </row>
    <row r="18" spans="1:27">
      <c r="A18" s="103">
        <v>13</v>
      </c>
      <c r="B18" s="70">
        <v>22.715900000000001</v>
      </c>
      <c r="C18" s="32" t="s">
        <v>155</v>
      </c>
      <c r="D18" s="104" t="s">
        <v>142</v>
      </c>
      <c r="E18" s="104" t="s">
        <v>206</v>
      </c>
      <c r="F18" s="71">
        <v>-58.540811999999498</v>
      </c>
      <c r="G18" s="72">
        <v>-34.456605999999802</v>
      </c>
      <c r="I18" s="32">
        <v>13</v>
      </c>
      <c r="J18" s="43">
        <v>22.715900000000001</v>
      </c>
      <c r="K18" s="32" t="s">
        <v>155</v>
      </c>
      <c r="M18" s="105" t="s">
        <v>204</v>
      </c>
      <c r="N18" s="106">
        <f>+N16</f>
        <v>16.937899999999999</v>
      </c>
      <c r="O18" s="105"/>
      <c r="Q18" s="32">
        <v>13</v>
      </c>
      <c r="R18" s="43">
        <v>19.893000000000001</v>
      </c>
      <c r="S18" s="32" t="s">
        <v>156</v>
      </c>
      <c r="V18" s="43"/>
    </row>
    <row r="19" spans="1:27">
      <c r="A19" s="103">
        <v>14</v>
      </c>
      <c r="B19" s="70">
        <v>23.800149999999999</v>
      </c>
      <c r="C19" s="32" t="s">
        <v>207</v>
      </c>
      <c r="D19" s="104" t="s">
        <v>142</v>
      </c>
      <c r="E19" s="104" t="s">
        <v>206</v>
      </c>
      <c r="F19" s="71">
        <v>-58.550565000000198</v>
      </c>
      <c r="G19" s="72">
        <v>-34.450687000000201</v>
      </c>
      <c r="I19" s="32">
        <v>14</v>
      </c>
      <c r="J19" s="43">
        <v>23.800149999999999</v>
      </c>
      <c r="K19" s="32" t="s">
        <v>207</v>
      </c>
      <c r="Q19" s="32">
        <v>14</v>
      </c>
      <c r="R19" s="43">
        <v>21.286000000000001</v>
      </c>
      <c r="S19" s="32" t="s">
        <v>160</v>
      </c>
      <c r="V19" s="43"/>
      <c r="Y19" s="105" t="s">
        <v>204</v>
      </c>
      <c r="Z19" s="106">
        <f>+Z17-Z6</f>
        <v>72.364000000000004</v>
      </c>
      <c r="AA19" s="105"/>
    </row>
    <row r="20" spans="1:27">
      <c r="A20" s="103">
        <v>15</v>
      </c>
      <c r="B20" s="70">
        <v>24.8841</v>
      </c>
      <c r="C20" s="32" t="s">
        <v>206</v>
      </c>
      <c r="D20" s="104" t="s">
        <v>142</v>
      </c>
      <c r="E20" s="104" t="s">
        <v>206</v>
      </c>
      <c r="F20" s="71">
        <v>-58.559185999999301</v>
      </c>
      <c r="G20" s="72">
        <v>-34.4439029999997</v>
      </c>
      <c r="I20" s="32">
        <v>15</v>
      </c>
      <c r="J20" s="43">
        <v>24.8841</v>
      </c>
      <c r="K20" s="32" t="s">
        <v>206</v>
      </c>
      <c r="Q20" s="32">
        <v>15</v>
      </c>
      <c r="R20" s="43">
        <v>22.523</v>
      </c>
      <c r="S20" s="32" t="s">
        <v>208</v>
      </c>
    </row>
    <row r="21" spans="1:27">
      <c r="A21" s="103">
        <v>16</v>
      </c>
      <c r="B21" s="70">
        <v>25.971409999999999</v>
      </c>
      <c r="C21" s="32" t="s">
        <v>209</v>
      </c>
      <c r="D21" s="104" t="s">
        <v>142</v>
      </c>
      <c r="E21" s="104" t="s">
        <v>206</v>
      </c>
      <c r="F21" s="71">
        <v>-58.567991999999798</v>
      </c>
      <c r="G21" s="72">
        <v>-34.437047999999798</v>
      </c>
      <c r="I21" s="32">
        <v>16</v>
      </c>
      <c r="J21" s="43">
        <v>25.971409999999999</v>
      </c>
      <c r="K21" s="32" t="s">
        <v>209</v>
      </c>
      <c r="Z21" s="43"/>
    </row>
    <row r="22" spans="1:27">
      <c r="A22" s="103">
        <v>17</v>
      </c>
      <c r="B22" s="70">
        <v>28.234999999999999</v>
      </c>
      <c r="C22" s="32" t="s">
        <v>210</v>
      </c>
      <c r="D22" s="104" t="s">
        <v>142</v>
      </c>
      <c r="E22" s="104" t="s">
        <v>210</v>
      </c>
      <c r="F22" s="71">
        <v>-58.579280000000701</v>
      </c>
      <c r="G22" s="72">
        <v>-34.421285000000303</v>
      </c>
      <c r="I22" s="32">
        <v>17</v>
      </c>
      <c r="J22" s="43">
        <v>28.234999999999999</v>
      </c>
      <c r="K22" s="32" t="s">
        <v>210</v>
      </c>
      <c r="Q22" s="105" t="s">
        <v>204</v>
      </c>
      <c r="R22" s="106">
        <f>+R20</f>
        <v>22.523</v>
      </c>
      <c r="S22" s="105"/>
      <c r="U22" s="107"/>
      <c r="V22" s="107"/>
      <c r="W22" s="107"/>
      <c r="X22" s="107"/>
    </row>
    <row r="23" spans="1:27">
      <c r="A23" s="103">
        <v>18</v>
      </c>
      <c r="B23" s="70">
        <v>10.583600000000001</v>
      </c>
      <c r="C23" s="32" t="s">
        <v>174</v>
      </c>
      <c r="D23" s="104" t="s">
        <v>142</v>
      </c>
      <c r="E23" s="104" t="s">
        <v>154</v>
      </c>
      <c r="F23" s="71">
        <v>-58.475247999999603</v>
      </c>
      <c r="G23" s="72">
        <v>-34.565226999999503</v>
      </c>
      <c r="P23" s="32"/>
      <c r="Q23" s="44"/>
      <c r="R23" s="43"/>
      <c r="T23" s="32"/>
      <c r="U23" s="107"/>
      <c r="V23" s="107"/>
      <c r="W23" s="107"/>
      <c r="X23" s="108"/>
    </row>
    <row r="24" spans="1:27">
      <c r="A24" s="103">
        <v>19</v>
      </c>
      <c r="B24" s="70">
        <v>12.25455</v>
      </c>
      <c r="C24" s="32" t="s">
        <v>179</v>
      </c>
      <c r="D24" s="104" t="s">
        <v>142</v>
      </c>
      <c r="E24" s="104" t="s">
        <v>154</v>
      </c>
      <c r="F24" s="71">
        <v>-58.487014999999602</v>
      </c>
      <c r="G24" s="72">
        <v>-34.554036000000103</v>
      </c>
      <c r="I24" s="105" t="s">
        <v>204</v>
      </c>
      <c r="J24" s="106">
        <f>+J22</f>
        <v>28.234999999999999</v>
      </c>
      <c r="K24" s="105"/>
      <c r="P24" s="32"/>
      <c r="Q24" s="44"/>
      <c r="R24" s="43"/>
      <c r="T24" s="32"/>
      <c r="U24" s="107"/>
      <c r="V24" s="107"/>
      <c r="W24" s="107"/>
      <c r="X24" s="108"/>
    </row>
    <row r="25" spans="1:27">
      <c r="A25" s="103">
        <v>20</v>
      </c>
      <c r="B25" s="70">
        <v>13.74</v>
      </c>
      <c r="C25" s="32" t="s">
        <v>184</v>
      </c>
      <c r="D25" s="104" t="s">
        <v>142</v>
      </c>
      <c r="E25" s="104" t="s">
        <v>173</v>
      </c>
      <c r="F25" s="71">
        <v>-58.494374000000697</v>
      </c>
      <c r="G25" s="72">
        <v>-34.542852000000003</v>
      </c>
      <c r="N25" s="99"/>
      <c r="P25" s="32"/>
      <c r="Q25" s="44"/>
      <c r="R25" s="99"/>
      <c r="T25" s="32"/>
      <c r="U25" s="107"/>
      <c r="V25" s="107"/>
      <c r="W25" s="107"/>
      <c r="X25" s="108"/>
      <c r="Z25" s="43"/>
    </row>
    <row r="26" spans="1:27">
      <c r="A26" s="103">
        <v>21</v>
      </c>
      <c r="B26" s="70">
        <v>15.11425</v>
      </c>
      <c r="C26" s="32" t="s">
        <v>190</v>
      </c>
      <c r="D26" s="104" t="s">
        <v>142</v>
      </c>
      <c r="E26" s="104" t="s">
        <v>173</v>
      </c>
      <c r="F26" s="71">
        <v>-58.494134000000301</v>
      </c>
      <c r="G26" s="72">
        <v>-34.530478999999701</v>
      </c>
      <c r="P26" s="32"/>
      <c r="Q26" s="44"/>
      <c r="R26" s="99"/>
      <c r="T26" s="32"/>
      <c r="U26" s="107"/>
      <c r="V26" s="107"/>
      <c r="W26" s="107"/>
      <c r="X26" s="108"/>
      <c r="Z26" s="43"/>
    </row>
    <row r="27" spans="1:27">
      <c r="A27" s="103">
        <v>22</v>
      </c>
      <c r="B27" s="70">
        <v>15.919449999999999</v>
      </c>
      <c r="C27" s="32" t="s">
        <v>195</v>
      </c>
      <c r="D27" s="104" t="s">
        <v>142</v>
      </c>
      <c r="E27" s="104" t="s">
        <v>173</v>
      </c>
      <c r="F27" s="71">
        <v>-58.494100000000003</v>
      </c>
      <c r="G27" s="72">
        <v>-34.523099999999999</v>
      </c>
      <c r="I27" s="1"/>
      <c r="K27" s="1"/>
      <c r="L27" s="32"/>
      <c r="M27" s="1"/>
      <c r="N27" s="1"/>
      <c r="O27" s="1"/>
      <c r="Q27" s="44"/>
      <c r="S27" s="99"/>
      <c r="T27" s="32"/>
      <c r="U27" s="107"/>
      <c r="V27" s="107"/>
      <c r="W27" s="107"/>
      <c r="X27" s="108"/>
    </row>
    <row r="28" spans="1:27">
      <c r="A28" s="103">
        <v>23</v>
      </c>
      <c r="B28" s="70">
        <v>16.937899999999999</v>
      </c>
      <c r="C28" s="32" t="s">
        <v>199</v>
      </c>
      <c r="D28" s="104" t="s">
        <v>142</v>
      </c>
      <c r="E28" s="104" t="s">
        <v>173</v>
      </c>
      <c r="F28" s="71">
        <v>-58.489109999999499</v>
      </c>
      <c r="G28" s="72">
        <v>-34.515115999999999</v>
      </c>
      <c r="I28" s="34" t="s">
        <v>211</v>
      </c>
      <c r="J28" s="61"/>
      <c r="K28" s="34"/>
      <c r="L28" s="35">
        <v>54</v>
      </c>
      <c r="M28" s="1"/>
      <c r="N28" s="13"/>
      <c r="O28" s="1"/>
      <c r="Q28" s="44"/>
      <c r="T28" s="32"/>
      <c r="U28" s="107"/>
      <c r="V28" s="107"/>
      <c r="W28" s="107"/>
      <c r="X28" s="108"/>
    </row>
    <row r="29" spans="1:27">
      <c r="A29" s="103">
        <v>24</v>
      </c>
      <c r="B29" s="70">
        <v>5.6459999999999999</v>
      </c>
      <c r="C29" s="32" t="s">
        <v>158</v>
      </c>
      <c r="D29" s="104" t="s">
        <v>142</v>
      </c>
      <c r="E29" s="104" t="s">
        <v>154</v>
      </c>
      <c r="F29" s="71">
        <v>-58.425521000000103</v>
      </c>
      <c r="G29" s="72">
        <v>-34.571952999999901</v>
      </c>
      <c r="I29" s="34" t="s">
        <v>212</v>
      </c>
      <c r="J29" s="61"/>
      <c r="K29" s="34"/>
      <c r="L29" s="35">
        <v>0</v>
      </c>
      <c r="M29" s="1"/>
      <c r="N29" s="1"/>
      <c r="O29" s="1"/>
      <c r="Q29" s="44"/>
      <c r="T29" s="32"/>
      <c r="U29" s="107"/>
      <c r="V29" s="107"/>
      <c r="W29" s="107"/>
      <c r="X29" s="108"/>
    </row>
    <row r="30" spans="1:27">
      <c r="A30" s="103">
        <v>25</v>
      </c>
      <c r="B30" s="70">
        <v>6.7</v>
      </c>
      <c r="C30" s="32" t="s">
        <v>162</v>
      </c>
      <c r="D30" s="104" t="s">
        <v>142</v>
      </c>
      <c r="E30" s="104" t="s">
        <v>154</v>
      </c>
      <c r="F30" s="71">
        <v>-58.440942000000398</v>
      </c>
      <c r="G30" s="72">
        <v>-34.575822999999602</v>
      </c>
      <c r="I30" s="34" t="s">
        <v>213</v>
      </c>
      <c r="J30" s="61"/>
      <c r="K30" s="34"/>
      <c r="L30" s="35">
        <v>2</v>
      </c>
      <c r="M30" s="1"/>
      <c r="N30" s="1"/>
      <c r="O30" s="1"/>
      <c r="P30" s="1"/>
      <c r="Q30" s="1"/>
      <c r="R30" s="99"/>
      <c r="T30" s="32"/>
      <c r="U30" s="107"/>
      <c r="V30" s="107"/>
      <c r="W30" s="107"/>
      <c r="X30" s="108"/>
      <c r="Z30" s="43"/>
    </row>
    <row r="31" spans="1:27">
      <c r="A31" s="103">
        <v>26</v>
      </c>
      <c r="B31" s="70">
        <v>7.94</v>
      </c>
      <c r="C31" s="32" t="s">
        <v>166</v>
      </c>
      <c r="D31" s="104" t="s">
        <v>142</v>
      </c>
      <c r="E31" s="104" t="s">
        <v>154</v>
      </c>
      <c r="F31" s="71">
        <v>-58.447737999999902</v>
      </c>
      <c r="G31" s="72">
        <v>-34.573125999999696</v>
      </c>
      <c r="I31" s="36" t="s">
        <v>214</v>
      </c>
      <c r="J31" s="34"/>
      <c r="K31" s="34"/>
      <c r="L31" s="37">
        <f>SUM(L28:L30)</f>
        <v>56</v>
      </c>
      <c r="M31" s="1"/>
      <c r="N31" s="1"/>
      <c r="O31" s="1"/>
      <c r="P31" s="1"/>
      <c r="Q31" s="1"/>
      <c r="R31" s="99"/>
      <c r="T31" s="32"/>
      <c r="U31" s="107"/>
      <c r="V31" s="107"/>
      <c r="W31" s="107"/>
      <c r="X31" s="108"/>
      <c r="Z31" s="43"/>
    </row>
    <row r="32" spans="1:27">
      <c r="A32" s="103">
        <v>27</v>
      </c>
      <c r="B32" s="70">
        <v>9.3640000000000008</v>
      </c>
      <c r="C32" s="32" t="s">
        <v>170</v>
      </c>
      <c r="D32" s="104" t="s">
        <v>142</v>
      </c>
      <c r="E32" s="104" t="s">
        <v>154</v>
      </c>
      <c r="F32" s="71">
        <v>-58.462803999999799</v>
      </c>
      <c r="G32" s="72">
        <v>-34.567581999999703</v>
      </c>
      <c r="J32" s="1"/>
      <c r="K32" s="1"/>
      <c r="L32" s="1"/>
      <c r="M32" s="1"/>
      <c r="N32" s="1"/>
      <c r="O32" s="1"/>
      <c r="P32" s="1"/>
      <c r="Q32" s="1"/>
      <c r="R32" s="99"/>
      <c r="T32" s="32"/>
      <c r="U32" s="107"/>
      <c r="V32" s="107"/>
      <c r="W32" s="107"/>
      <c r="X32" s="107"/>
      <c r="Z32" s="43"/>
    </row>
    <row r="33" spans="1:26">
      <c r="A33" s="103">
        <v>28</v>
      </c>
      <c r="B33" s="70">
        <v>10.692</v>
      </c>
      <c r="C33" s="32" t="s">
        <v>175</v>
      </c>
      <c r="D33" s="104" t="s">
        <v>142</v>
      </c>
      <c r="E33" s="104" t="s">
        <v>154</v>
      </c>
      <c r="F33" s="71">
        <v>-58.479318000000497</v>
      </c>
      <c r="G33" s="72">
        <v>-34.568426000000201</v>
      </c>
      <c r="I33" s="34" t="s">
        <v>215</v>
      </c>
      <c r="J33" s="34"/>
      <c r="K33" s="34"/>
      <c r="L33" s="35">
        <v>34</v>
      </c>
      <c r="M33" s="1"/>
      <c r="N33" s="1"/>
      <c r="O33" s="1"/>
      <c r="P33" s="1"/>
      <c r="Q33" s="1"/>
      <c r="R33" s="99"/>
      <c r="T33" s="32"/>
      <c r="U33" s="107"/>
      <c r="V33" s="107"/>
      <c r="W33" s="107"/>
      <c r="X33" s="107"/>
      <c r="Z33" s="43"/>
    </row>
    <row r="34" spans="1:26">
      <c r="A34" s="103">
        <v>29</v>
      </c>
      <c r="B34" s="70">
        <v>12.042</v>
      </c>
      <c r="C34" s="32" t="s">
        <v>216</v>
      </c>
      <c r="D34" s="104" t="s">
        <v>142</v>
      </c>
      <c r="E34" s="104" t="s">
        <v>154</v>
      </c>
      <c r="F34" s="71">
        <v>-58.487533999999897</v>
      </c>
      <c r="G34" s="72">
        <v>-34.574423999999901</v>
      </c>
      <c r="I34" s="34" t="s">
        <v>217</v>
      </c>
      <c r="J34" s="34"/>
      <c r="K34" s="34"/>
      <c r="L34" s="35">
        <v>19</v>
      </c>
      <c r="M34" s="1"/>
      <c r="N34" s="1"/>
      <c r="O34" s="1"/>
      <c r="P34" s="1"/>
      <c r="Q34" s="1"/>
      <c r="T34" s="32"/>
      <c r="X34" s="32"/>
      <c r="Z34" s="43"/>
    </row>
    <row r="35" spans="1:26">
      <c r="A35" s="103">
        <v>30</v>
      </c>
      <c r="B35" s="70">
        <v>13.489000000000001</v>
      </c>
      <c r="C35" s="32" t="s">
        <v>185</v>
      </c>
      <c r="D35" s="104" t="s">
        <v>142</v>
      </c>
      <c r="E35" s="104" t="s">
        <v>154</v>
      </c>
      <c r="F35" s="71">
        <v>-58.501722000000697</v>
      </c>
      <c r="G35" s="72">
        <v>-34.5804720000001</v>
      </c>
      <c r="I35" s="34" t="s">
        <v>218</v>
      </c>
      <c r="J35" s="36"/>
      <c r="K35" s="36"/>
      <c r="L35" s="35">
        <v>3</v>
      </c>
      <c r="M35" s="1"/>
      <c r="N35" s="1"/>
      <c r="O35" s="1"/>
      <c r="P35" s="1"/>
      <c r="Q35" s="1"/>
      <c r="T35" s="32"/>
      <c r="X35" s="32"/>
      <c r="Z35" s="43"/>
    </row>
    <row r="36" spans="1:26">
      <c r="A36" s="103">
        <v>31</v>
      </c>
      <c r="B36" s="70">
        <v>14.887</v>
      </c>
      <c r="C36" s="32" t="s">
        <v>219</v>
      </c>
      <c r="D36" s="104" t="s">
        <v>142</v>
      </c>
      <c r="E36" s="104" t="s">
        <v>220</v>
      </c>
      <c r="F36" s="71">
        <v>-58.517199999999498</v>
      </c>
      <c r="G36" s="72">
        <v>-34.581099999999701</v>
      </c>
      <c r="I36" s="36" t="s">
        <v>214</v>
      </c>
      <c r="J36" s="61"/>
      <c r="K36" s="61"/>
      <c r="L36" s="37">
        <f>SUM(L33:L35)</f>
        <v>56</v>
      </c>
      <c r="P36" s="1"/>
      <c r="Q36" s="99"/>
      <c r="T36" s="32"/>
      <c r="X36" s="32"/>
    </row>
    <row r="37" spans="1:26">
      <c r="A37" s="103">
        <v>32</v>
      </c>
      <c r="B37" s="70">
        <v>16.503</v>
      </c>
      <c r="C37" s="32" t="s">
        <v>196</v>
      </c>
      <c r="D37" s="104" t="s">
        <v>142</v>
      </c>
      <c r="E37" s="104" t="s">
        <v>220</v>
      </c>
      <c r="F37" s="71">
        <v>-58.531595000000301</v>
      </c>
      <c r="G37" s="72">
        <v>-34.573550999999902</v>
      </c>
      <c r="P37" s="32"/>
      <c r="Q37" s="99"/>
      <c r="T37" s="32"/>
      <c r="V37" s="43"/>
      <c r="X37" s="32"/>
    </row>
    <row r="38" spans="1:26">
      <c r="A38" s="103">
        <v>33</v>
      </c>
      <c r="B38" s="70">
        <v>17.888000000000002</v>
      </c>
      <c r="C38" s="32" t="s">
        <v>200</v>
      </c>
      <c r="D38" s="104" t="s">
        <v>142</v>
      </c>
      <c r="E38" s="104" t="s">
        <v>220</v>
      </c>
      <c r="F38" s="71">
        <v>-58.540560000000603</v>
      </c>
      <c r="G38" s="72">
        <v>-34.563430999999802</v>
      </c>
      <c r="P38" s="32"/>
      <c r="Q38" s="99"/>
      <c r="T38" s="32"/>
      <c r="X38" s="32"/>
    </row>
    <row r="39" spans="1:26">
      <c r="A39" s="103">
        <v>34</v>
      </c>
      <c r="B39" s="70">
        <v>18.771999999999998</v>
      </c>
      <c r="C39" s="32" t="s">
        <v>203</v>
      </c>
      <c r="D39" s="104" t="s">
        <v>142</v>
      </c>
      <c r="E39" s="104" t="s">
        <v>220</v>
      </c>
      <c r="F39" s="71">
        <v>-58.548437000000398</v>
      </c>
      <c r="G39" s="72">
        <v>-34.557035999999798</v>
      </c>
      <c r="P39" s="32"/>
      <c r="Q39" s="99"/>
      <c r="T39" s="32"/>
      <c r="X39" s="32"/>
    </row>
    <row r="40" spans="1:26">
      <c r="A40" s="103">
        <v>35</v>
      </c>
      <c r="B40" s="70">
        <v>19.893000000000001</v>
      </c>
      <c r="C40" s="32" t="s">
        <v>156</v>
      </c>
      <c r="D40" s="104" t="s">
        <v>142</v>
      </c>
      <c r="E40" s="104" t="s">
        <v>220</v>
      </c>
      <c r="F40" s="71">
        <v>-58.556284999999399</v>
      </c>
      <c r="G40" s="72">
        <v>-34.550812000000199</v>
      </c>
      <c r="P40" s="32"/>
      <c r="Q40" s="99"/>
      <c r="T40" s="32"/>
      <c r="X40" s="32"/>
    </row>
    <row r="41" spans="1:26">
      <c r="A41" s="103">
        <v>36</v>
      </c>
      <c r="B41" s="70">
        <v>21.286000000000001</v>
      </c>
      <c r="C41" s="32" t="s">
        <v>160</v>
      </c>
      <c r="D41" s="104" t="s">
        <v>142</v>
      </c>
      <c r="E41" s="104" t="s">
        <v>220</v>
      </c>
      <c r="F41" s="71">
        <v>-58.567248999999798</v>
      </c>
      <c r="G41" s="72">
        <v>-34.542036999999603</v>
      </c>
      <c r="P41" s="32"/>
      <c r="Q41" s="99"/>
      <c r="T41" s="32"/>
    </row>
    <row r="42" spans="1:26">
      <c r="A42" s="103">
        <v>37</v>
      </c>
      <c r="B42" s="70">
        <v>22.523</v>
      </c>
      <c r="C42" s="32" t="s">
        <v>221</v>
      </c>
      <c r="D42" s="104" t="s">
        <v>142</v>
      </c>
      <c r="E42" s="104" t="s">
        <v>220</v>
      </c>
      <c r="F42" s="71">
        <v>-58.575947000000099</v>
      </c>
      <c r="G42" s="72">
        <v>-34.535081000000503</v>
      </c>
      <c r="P42" s="32"/>
      <c r="T42" s="32"/>
    </row>
    <row r="43" spans="1:26">
      <c r="A43" s="103">
        <v>38</v>
      </c>
      <c r="B43" s="70">
        <v>29.16</v>
      </c>
      <c r="C43" s="104" t="s">
        <v>164</v>
      </c>
      <c r="D43" s="104" t="s">
        <v>222</v>
      </c>
      <c r="E43" s="104" t="s">
        <v>206</v>
      </c>
      <c r="F43" s="71">
        <v>-58.602899999999998</v>
      </c>
      <c r="G43" s="72">
        <v>-34.479799999999997</v>
      </c>
    </row>
    <row r="44" spans="1:26">
      <c r="A44" s="103">
        <v>39</v>
      </c>
      <c r="B44" s="70">
        <v>32.185000000000002</v>
      </c>
      <c r="C44" s="104" t="s">
        <v>168</v>
      </c>
      <c r="D44" s="104" t="s">
        <v>142</v>
      </c>
      <c r="E44" s="104" t="s">
        <v>210</v>
      </c>
      <c r="F44" s="71">
        <v>-58.619799999999998</v>
      </c>
      <c r="G44" s="72">
        <v>-34.456099999999999</v>
      </c>
    </row>
    <row r="45" spans="1:26">
      <c r="A45" s="103">
        <v>40</v>
      </c>
      <c r="B45" s="70">
        <v>40.093000000000004</v>
      </c>
      <c r="C45" s="104" t="s">
        <v>172</v>
      </c>
      <c r="D45" s="104" t="s">
        <v>142</v>
      </c>
      <c r="E45" s="104" t="s">
        <v>210</v>
      </c>
      <c r="F45" s="71">
        <v>-58.684800000000003</v>
      </c>
      <c r="G45" s="72">
        <v>-34.409300000000002</v>
      </c>
    </row>
    <row r="46" spans="1:26">
      <c r="A46" s="103">
        <v>41</v>
      </c>
      <c r="B46" s="70">
        <v>45.692999999999998</v>
      </c>
      <c r="C46" s="104" t="s">
        <v>177</v>
      </c>
      <c r="D46" s="104" t="s">
        <v>142</v>
      </c>
      <c r="E46" s="104" t="s">
        <v>182</v>
      </c>
      <c r="F46" s="71">
        <v>-58.736699999999999</v>
      </c>
      <c r="G46" s="72">
        <v>-34.382899999999999</v>
      </c>
    </row>
    <row r="47" spans="1:26">
      <c r="A47" s="103">
        <v>42</v>
      </c>
      <c r="B47" s="70">
        <v>52.271000000000001</v>
      </c>
      <c r="C47" s="104" t="s">
        <v>182</v>
      </c>
      <c r="D47" s="104" t="s">
        <v>142</v>
      </c>
      <c r="E47" s="104" t="s">
        <v>182</v>
      </c>
      <c r="F47" s="71">
        <v>-58.795000000000002</v>
      </c>
      <c r="G47" s="72">
        <v>-34.349699999999999</v>
      </c>
    </row>
    <row r="48" spans="1:26">
      <c r="A48" s="103">
        <v>43</v>
      </c>
      <c r="B48" s="70">
        <v>64.400999999999996</v>
      </c>
      <c r="C48" s="104" t="s">
        <v>187</v>
      </c>
      <c r="D48" s="104" t="s">
        <v>142</v>
      </c>
      <c r="E48" s="104" t="s">
        <v>198</v>
      </c>
      <c r="F48" s="71">
        <v>-58.890099999999997</v>
      </c>
      <c r="G48" s="72">
        <v>-34.278100000000002</v>
      </c>
    </row>
    <row r="49" spans="1:7">
      <c r="A49" s="103">
        <v>44</v>
      </c>
      <c r="B49" s="70">
        <v>70.656000000000006</v>
      </c>
      <c r="C49" s="104" t="s">
        <v>193</v>
      </c>
      <c r="D49" s="104" t="s">
        <v>142</v>
      </c>
      <c r="E49" s="104" t="s">
        <v>198</v>
      </c>
      <c r="F49" s="71">
        <v>-58.8964</v>
      </c>
      <c r="G49" s="72">
        <v>-34.222099999999998</v>
      </c>
    </row>
    <row r="50" spans="1:7">
      <c r="A50" s="103">
        <v>45</v>
      </c>
      <c r="B50" s="70">
        <v>80.245999999999995</v>
      </c>
      <c r="C50" s="104" t="s">
        <v>198</v>
      </c>
      <c r="D50" s="104" t="s">
        <v>142</v>
      </c>
      <c r="E50" s="104" t="s">
        <v>198</v>
      </c>
      <c r="F50" s="71">
        <v>-58.958530000000003</v>
      </c>
      <c r="G50" s="72">
        <v>-34.156776000000001</v>
      </c>
    </row>
    <row r="51" spans="1:7">
      <c r="A51" s="103">
        <v>46</v>
      </c>
      <c r="B51" s="70">
        <v>82.2</v>
      </c>
      <c r="C51" s="104" t="s">
        <v>201</v>
      </c>
      <c r="D51" s="104" t="s">
        <v>222</v>
      </c>
      <c r="E51" s="104" t="s">
        <v>198</v>
      </c>
      <c r="F51" s="71">
        <v>-58.976999999999997</v>
      </c>
      <c r="G51" s="72">
        <v>-34.160200000000003</v>
      </c>
    </row>
    <row r="52" spans="1:7">
      <c r="A52" s="103">
        <v>47</v>
      </c>
      <c r="B52" s="73">
        <v>92.257000000000005</v>
      </c>
      <c r="C52" s="109" t="s">
        <v>205</v>
      </c>
      <c r="D52" s="109" t="s">
        <v>142</v>
      </c>
      <c r="E52" s="109" t="s">
        <v>205</v>
      </c>
      <c r="F52" s="74">
        <v>-59.0379</v>
      </c>
      <c r="G52" s="75">
        <v>-34.097799999999999</v>
      </c>
    </row>
    <row r="53" spans="1:7">
      <c r="A53" s="103">
        <v>48</v>
      </c>
      <c r="B53" s="70">
        <v>27</v>
      </c>
      <c r="C53" s="104" t="s">
        <v>159</v>
      </c>
      <c r="D53" s="104" t="s">
        <v>142</v>
      </c>
      <c r="E53" s="104" t="s">
        <v>206</v>
      </c>
      <c r="F53" s="71">
        <v>-58.493791000000499</v>
      </c>
      <c r="G53" s="72">
        <v>-34.523037999999701</v>
      </c>
    </row>
    <row r="54" spans="1:7">
      <c r="A54" s="103">
        <v>49</v>
      </c>
      <c r="B54" s="70">
        <v>33.158999999999999</v>
      </c>
      <c r="C54" s="104" t="s">
        <v>163</v>
      </c>
      <c r="D54" s="104" t="s">
        <v>142</v>
      </c>
      <c r="E54" s="104" t="s">
        <v>210</v>
      </c>
      <c r="F54" s="71">
        <v>-58.645153000000001</v>
      </c>
      <c r="G54" s="72">
        <v>-34.462600000000002</v>
      </c>
    </row>
    <row r="55" spans="1:7">
      <c r="A55" s="103">
        <v>50</v>
      </c>
      <c r="B55" s="70">
        <v>38.19</v>
      </c>
      <c r="C55" s="104" t="s">
        <v>167</v>
      </c>
      <c r="D55" s="104" t="s">
        <v>142</v>
      </c>
      <c r="E55" s="104" t="s">
        <v>210</v>
      </c>
      <c r="F55" s="71">
        <v>-58.677300000000002</v>
      </c>
      <c r="G55" s="72">
        <v>-34.446899999999999</v>
      </c>
    </row>
    <row r="56" spans="1:7">
      <c r="A56" s="103">
        <v>51</v>
      </c>
      <c r="B56" s="70">
        <v>42.698</v>
      </c>
      <c r="C56" s="104" t="s">
        <v>171</v>
      </c>
      <c r="D56" s="104" t="s">
        <v>142</v>
      </c>
      <c r="E56" s="104" t="s">
        <v>182</v>
      </c>
      <c r="F56" s="71">
        <v>-58.737102</v>
      </c>
      <c r="G56" s="72">
        <v>-34.42089</v>
      </c>
    </row>
    <row r="57" spans="1:7">
      <c r="A57" s="103">
        <v>52</v>
      </c>
      <c r="B57" s="70">
        <v>42.698</v>
      </c>
      <c r="C57" s="104" t="s">
        <v>176</v>
      </c>
      <c r="D57" s="104" t="s">
        <v>142</v>
      </c>
      <c r="E57" s="104" t="s">
        <v>182</v>
      </c>
      <c r="F57" s="71">
        <v>-58.771999999999998</v>
      </c>
      <c r="G57" s="72">
        <v>-34.406799999999997</v>
      </c>
    </row>
    <row r="58" spans="1:7">
      <c r="A58" s="103">
        <v>53</v>
      </c>
      <c r="B58" s="70">
        <v>42.698</v>
      </c>
      <c r="C58" s="104" t="s">
        <v>181</v>
      </c>
      <c r="D58" s="104" t="s">
        <v>142</v>
      </c>
      <c r="E58" s="104" t="s">
        <v>182</v>
      </c>
      <c r="F58" s="71">
        <v>-58.829599999999999</v>
      </c>
      <c r="G58" s="72">
        <v>-34.382800000000003</v>
      </c>
    </row>
    <row r="59" spans="1:7">
      <c r="A59" s="103">
        <v>54</v>
      </c>
      <c r="B59" s="70">
        <v>56.192999999999998</v>
      </c>
      <c r="C59" s="104" t="s">
        <v>186</v>
      </c>
      <c r="D59" s="104" t="s">
        <v>142</v>
      </c>
      <c r="E59" s="104" t="s">
        <v>223</v>
      </c>
      <c r="F59" s="71">
        <v>-58.869300000000003</v>
      </c>
      <c r="G59" s="72">
        <v>-34.370100000000001</v>
      </c>
    </row>
    <row r="60" spans="1:7">
      <c r="A60" s="103">
        <v>55</v>
      </c>
      <c r="B60" s="70">
        <v>56.192999999999998</v>
      </c>
      <c r="C60" s="104" t="s">
        <v>192</v>
      </c>
      <c r="D60" s="104" t="s">
        <v>142</v>
      </c>
      <c r="E60" s="104" t="s">
        <v>224</v>
      </c>
      <c r="F60" s="71">
        <v>-58.987400000000001</v>
      </c>
      <c r="G60" s="72">
        <v>-34.3309</v>
      </c>
    </row>
    <row r="61" spans="1:7">
      <c r="A61" s="110">
        <v>56</v>
      </c>
      <c r="B61" s="70">
        <v>56.192999999999998</v>
      </c>
      <c r="C61" s="104" t="s">
        <v>197</v>
      </c>
      <c r="D61" s="104" t="s">
        <v>142</v>
      </c>
      <c r="E61" s="104" t="s">
        <v>224</v>
      </c>
      <c r="F61" s="71">
        <v>-59.101700000000001</v>
      </c>
      <c r="G61" s="72">
        <v>-34.286999999999999</v>
      </c>
    </row>
    <row r="67" spans="12:12">
      <c r="L67" s="32"/>
    </row>
    <row r="68" spans="12:12">
      <c r="L68" s="32"/>
    </row>
    <row r="69" spans="12:12">
      <c r="L69" s="32"/>
    </row>
    <row r="70" spans="12:12">
      <c r="L70" s="32"/>
    </row>
    <row r="71" spans="12:12">
      <c r="L71" s="32"/>
    </row>
    <row r="72" spans="12:12">
      <c r="L72" s="32"/>
    </row>
    <row r="73" spans="12:12">
      <c r="L73" s="32"/>
    </row>
    <row r="74" spans="12:12">
      <c r="L74" s="32"/>
    </row>
    <row r="75" spans="12:12">
      <c r="L75" s="32"/>
    </row>
    <row r="76" spans="12:12">
      <c r="L76" s="32"/>
    </row>
    <row r="77" spans="12:12">
      <c r="L77" s="32"/>
    </row>
    <row r="78" spans="12:12">
      <c r="L78" s="32"/>
    </row>
    <row r="79" spans="12:12">
      <c r="L79" s="32"/>
    </row>
    <row r="80" spans="12:12">
      <c r="L80" s="32"/>
    </row>
    <row r="81" spans="12:12">
      <c r="L81" s="32"/>
    </row>
  </sheetData>
  <pageMargins left="0.7" right="0.7" top="0.75" bottom="0.75" header="0.3" footer="0.3"/>
  <drawing r:id="rId1"/>
  <tableParts count="6">
    <tablePart r:id="rId2"/>
    <tablePart r:id="rId3"/>
    <tablePart r:id="rId4"/>
    <tablePart r:id="rId5"/>
    <tablePart r:id="rId6"/>
    <tablePart r:id="rId7"/>
  </tableParts>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tint="-4.9989318521683403E-2"/>
  </sheetPr>
  <dimension ref="A1:BG361"/>
  <sheetViews>
    <sheetView zoomScale="80" zoomScaleNormal="80" workbookViewId="0">
      <pane xSplit="2" ySplit="1" topLeftCell="AW337" activePane="bottomRight" state="frozen"/>
      <selection pane="topRight"/>
      <selection pane="bottomLeft"/>
      <selection pane="bottomRight" activeCell="BG361" sqref="BG361"/>
    </sheetView>
  </sheetViews>
  <sheetFormatPr baseColWidth="10" defaultColWidth="11.21875" defaultRowHeight="12.75"/>
  <cols>
    <col min="1" max="1" width="5.21875" style="1" customWidth="1"/>
    <col min="2" max="2" width="9.33203125" style="1" customWidth="1"/>
    <col min="3" max="15" width="11.6640625" style="12" customWidth="1"/>
    <col min="16" max="33" width="11.6640625" style="1" customWidth="1"/>
    <col min="34" max="37" width="11.6640625" style="13" customWidth="1"/>
    <col min="38" max="57" width="11.6640625" style="1" customWidth="1"/>
    <col min="58" max="58" width="11.21875" style="1"/>
    <col min="59" max="59" width="21.21875" style="1" customWidth="1"/>
    <col min="60" max="16384" width="11.21875" style="1"/>
  </cols>
  <sheetData>
    <row r="1" spans="1:59" s="39" customFormat="1" ht="110.85" customHeight="1">
      <c r="A1" s="39" t="s">
        <v>57</v>
      </c>
      <c r="B1" s="39" t="s">
        <v>58</v>
      </c>
      <c r="C1" s="40" t="s">
        <v>59</v>
      </c>
      <c r="D1" s="40" t="s">
        <v>60</v>
      </c>
      <c r="E1" s="40" t="s">
        <v>61</v>
      </c>
      <c r="F1" s="40" t="s">
        <v>62</v>
      </c>
      <c r="G1" s="40" t="s">
        <v>6</v>
      </c>
      <c r="H1" s="40" t="s">
        <v>63</v>
      </c>
      <c r="I1" s="40" t="s">
        <v>64</v>
      </c>
      <c r="J1" s="40" t="s">
        <v>65</v>
      </c>
      <c r="K1" s="40" t="s">
        <v>66</v>
      </c>
      <c r="L1" s="40" t="s">
        <v>67</v>
      </c>
      <c r="M1" s="40" t="s">
        <v>68</v>
      </c>
      <c r="N1" s="40" t="s">
        <v>69</v>
      </c>
      <c r="O1" s="40" t="s">
        <v>70</v>
      </c>
      <c r="P1" s="39" t="s">
        <v>71</v>
      </c>
      <c r="Q1" s="39" t="s">
        <v>72</v>
      </c>
      <c r="R1" s="39" t="s">
        <v>73</v>
      </c>
      <c r="S1" s="39" t="s">
        <v>74</v>
      </c>
      <c r="T1" s="39" t="s">
        <v>75</v>
      </c>
      <c r="U1" s="39" t="s">
        <v>76</v>
      </c>
      <c r="V1" s="39" t="s">
        <v>77</v>
      </c>
      <c r="W1" s="39" t="s">
        <v>78</v>
      </c>
      <c r="X1" s="39" t="s">
        <v>79</v>
      </c>
      <c r="Y1" s="39" t="s">
        <v>80</v>
      </c>
      <c r="Z1" s="39" t="s">
        <v>81</v>
      </c>
      <c r="AA1" s="39" t="s">
        <v>82</v>
      </c>
      <c r="AB1" s="39" t="s">
        <v>83</v>
      </c>
      <c r="AC1" s="39" t="s">
        <v>84</v>
      </c>
      <c r="AD1" s="39" t="s">
        <v>85</v>
      </c>
      <c r="AE1" s="39" t="s">
        <v>86</v>
      </c>
      <c r="AF1" s="39" t="s">
        <v>87</v>
      </c>
      <c r="AG1" s="39" t="s">
        <v>88</v>
      </c>
      <c r="AH1" s="41" t="s">
        <v>89</v>
      </c>
      <c r="AI1" s="41" t="s">
        <v>90</v>
      </c>
      <c r="AJ1" s="41" t="s">
        <v>91</v>
      </c>
      <c r="AK1" s="41" t="s">
        <v>92</v>
      </c>
      <c r="AL1" s="39" t="s">
        <v>93</v>
      </c>
      <c r="AM1" s="39" t="s">
        <v>94</v>
      </c>
      <c r="AN1" s="39" t="s">
        <v>95</v>
      </c>
      <c r="AO1" s="39" t="s">
        <v>96</v>
      </c>
      <c r="AP1" s="39" t="s">
        <v>97</v>
      </c>
      <c r="AQ1" s="39" t="s">
        <v>98</v>
      </c>
      <c r="AR1" s="39" t="s">
        <v>99</v>
      </c>
      <c r="AS1" s="39" t="s">
        <v>100</v>
      </c>
      <c r="AT1" s="39" t="s">
        <v>101</v>
      </c>
      <c r="AU1" s="39" t="s">
        <v>102</v>
      </c>
      <c r="AV1" s="39" t="s">
        <v>103</v>
      </c>
      <c r="AW1" s="39" t="s">
        <v>104</v>
      </c>
      <c r="AX1" s="39" t="s">
        <v>105</v>
      </c>
      <c r="AY1" s="39" t="s">
        <v>106</v>
      </c>
      <c r="AZ1" s="39" t="s">
        <v>107</v>
      </c>
      <c r="BA1" s="39" t="s">
        <v>108</v>
      </c>
      <c r="BB1" s="39" t="s">
        <v>109</v>
      </c>
      <c r="BC1" s="39" t="s">
        <v>110</v>
      </c>
      <c r="BD1" s="39" t="s">
        <v>111</v>
      </c>
      <c r="BE1" s="39" t="s">
        <v>112</v>
      </c>
      <c r="BF1" s="39" t="s">
        <v>113</v>
      </c>
      <c r="BG1" s="39" t="s">
        <v>114</v>
      </c>
    </row>
    <row r="2" spans="1:59">
      <c r="A2" s="1">
        <v>1993</v>
      </c>
      <c r="B2" s="1" t="s">
        <v>115</v>
      </c>
      <c r="C2" s="12">
        <v>71.5</v>
      </c>
      <c r="D2" s="12">
        <v>62.3</v>
      </c>
      <c r="E2" s="12">
        <v>0</v>
      </c>
      <c r="F2" s="12">
        <v>36.4</v>
      </c>
      <c r="G2" s="12">
        <f t="shared" ref="G2:G65" si="0">SUM(C2:F2)</f>
        <v>170.20000000000002</v>
      </c>
      <c r="H2" s="12">
        <f>+Sar_InfraMR[[#This Row],[Total Líneas de Explotación ]]</f>
        <v>170.20000000000002</v>
      </c>
      <c r="I2" s="13">
        <v>169.64911000000001</v>
      </c>
      <c r="J2" s="12">
        <v>196.1</v>
      </c>
      <c r="K2" s="12">
        <v>13.5</v>
      </c>
      <c r="L2" s="12">
        <v>85</v>
      </c>
      <c r="M2" s="12">
        <v>8.4</v>
      </c>
      <c r="N2" s="12">
        <f>+Sar_InfraMR[[#This Row],[A.03.1 -  Longitud de Vías de Explotación No Electrificadas Troncales y Ramales (vía principal) (km)]]+Sar_InfraMR[[#This Row],[A.04.1 -  Longitud de Vías de Explotación Electrificadas Troncales y Ramales (vía principal) (km)]]</f>
        <v>281.10000000000002</v>
      </c>
      <c r="O2" s="12">
        <f>+Sar_InfraMR[[#This Row],[Total Vías (excluido Auxiliares)]]</f>
        <v>281.10000000000002</v>
      </c>
      <c r="P2" s="1">
        <v>30</v>
      </c>
      <c r="Q2" s="1">
        <v>5</v>
      </c>
      <c r="R2" s="1">
        <v>5</v>
      </c>
      <c r="S2" s="1">
        <f t="shared" ref="S2:S65" si="1">SUM(P2:R2)</f>
        <v>40</v>
      </c>
      <c r="T2" s="1">
        <v>20</v>
      </c>
      <c r="U2" s="1">
        <v>89</v>
      </c>
      <c r="V2" s="1">
        <v>1</v>
      </c>
      <c r="W2" s="1">
        <v>40</v>
      </c>
      <c r="X2" s="1">
        <v>0</v>
      </c>
      <c r="Y2" s="1">
        <f t="shared" ref="Y2:Y65" si="2">SUM(T2:X2)</f>
        <v>150</v>
      </c>
      <c r="Z2" s="1">
        <v>11</v>
      </c>
      <c r="AA2" s="1">
        <v>22</v>
      </c>
      <c r="AB2" s="1">
        <f>+Sar_InfraMR[[#This Row],[Total Pasos Vehiculares a Nivel]]</f>
        <v>150</v>
      </c>
      <c r="AC2" s="1">
        <f t="shared" ref="AC2:AC65" si="3">SUM(Z2:AB2)</f>
        <v>183</v>
      </c>
      <c r="AD2" s="1">
        <v>17</v>
      </c>
      <c r="AE2" s="1">
        <v>16</v>
      </c>
      <c r="AF2" s="1">
        <v>74</v>
      </c>
      <c r="AG2" s="1">
        <f t="shared" ref="AG2:AG65" si="4">SUM(AD2:AF2)</f>
        <v>107</v>
      </c>
      <c r="AH2" s="12">
        <v>31.1</v>
      </c>
      <c r="AI2" s="12">
        <v>0</v>
      </c>
      <c r="AJ2" s="12">
        <v>126.55</v>
      </c>
      <c r="AK2" s="12">
        <f t="shared" ref="AK2:AK65" si="5">SUM(AH2:AJ2)</f>
        <v>157.65</v>
      </c>
      <c r="AL2" s="1">
        <v>0</v>
      </c>
      <c r="AM2" s="1">
        <v>9</v>
      </c>
      <c r="AN2" s="1">
        <v>8</v>
      </c>
      <c r="AO2" s="1">
        <f t="shared" ref="AO2:AO65" si="6">SUM(AL2:AN2)</f>
        <v>17</v>
      </c>
      <c r="AP2" s="1">
        <v>180</v>
      </c>
      <c r="AQ2" s="1">
        <v>95</v>
      </c>
      <c r="AR2" s="1">
        <v>0</v>
      </c>
      <c r="AS2" s="1">
        <f>+Sar_InfraMR[[#This Row],[B.02.1 - Parque de Coches Eléctricos Motrices]]+Sar_InfraMR[[#This Row],[B.02.2 - Parque de Coches Eléctricos Motrices Remolcados Tipo R]]+Sar_InfraMR[[#This Row],[B.02.3 - Parque de Coches Eléctricos Motrices Tipo R]]</f>
        <v>275</v>
      </c>
      <c r="AT2" s="1">
        <v>0</v>
      </c>
      <c r="AU2" s="1">
        <v>4</v>
      </c>
      <c r="AV2" s="1">
        <v>8</v>
      </c>
      <c r="AW2" s="1">
        <f>+Sar_InfraMR[[#This Row],[B.03.1 - Parque de Coches Motores Motrices Remolcados]]+Sar_InfraMR[[#This Row],[B.03.2 - Parque de Coches Motores Motrices Intermedios]]+Sar_InfraMR[[#This Row],[B.03.3 - Parque de Coches Motores Motrices Cabina]]</f>
        <v>12</v>
      </c>
      <c r="AX2" s="1">
        <v>33</v>
      </c>
      <c r="AY2" s="1">
        <v>12</v>
      </c>
      <c r="AZ2" s="1">
        <v>0</v>
      </c>
      <c r="BA2" s="1">
        <v>8</v>
      </c>
      <c r="BB2" s="1">
        <v>0</v>
      </c>
      <c r="BC2" s="1">
        <f>+Sar_InfraMR[[#This Row],[B.04.1 - Parque de Coches Remolcados Clase Unica]]+Sar_InfraMR[[#This Row],[B.04.2 - Parque de Coches Remolcados Clase Unica Furgón]]+Sar_InfraMR[[#This Row],[B.04.3 - Parque de Coches Remolcados Clase Unica Cabina]]+Sar_InfraMR[[#This Row],[B.04.4 - Parque de Coches Remolcados de Larga Distancia (Turista+Pullman)]]+Sar_InfraMR[[#This Row],[B.04.5 - Parque de Coches Remolcados para Servicios Especiales (Cartoneros)]]</f>
        <v>53</v>
      </c>
      <c r="BD2" s="1">
        <v>0</v>
      </c>
      <c r="BE2" s="1">
        <v>0</v>
      </c>
      <c r="BF2" s="16">
        <v>1676</v>
      </c>
    </row>
    <row r="3" spans="1:59">
      <c r="A3" s="1">
        <v>1993</v>
      </c>
      <c r="B3" s="1" t="s">
        <v>116</v>
      </c>
      <c r="C3" s="12">
        <v>71.5</v>
      </c>
      <c r="D3" s="12">
        <v>62.3</v>
      </c>
      <c r="E3" s="12">
        <v>0</v>
      </c>
      <c r="F3" s="12">
        <v>36.4</v>
      </c>
      <c r="G3" s="12">
        <f t="shared" si="0"/>
        <v>170.20000000000002</v>
      </c>
      <c r="H3" s="12">
        <f>+Sar_InfraMR[[#This Row],[Total Líneas de Explotación ]]</f>
        <v>170.20000000000002</v>
      </c>
      <c r="I3" s="13">
        <v>169.64911000000001</v>
      </c>
      <c r="J3" s="12">
        <v>196.1</v>
      </c>
      <c r="K3" s="12">
        <v>13.5</v>
      </c>
      <c r="L3" s="12">
        <v>85</v>
      </c>
      <c r="M3" s="12">
        <v>8.4</v>
      </c>
      <c r="N3" s="12">
        <f>+Sar_InfraMR[[#This Row],[A.03.1 -  Longitud de Vías de Explotación No Electrificadas Troncales y Ramales (vía principal) (km)]]+Sar_InfraMR[[#This Row],[A.04.1 -  Longitud de Vías de Explotación Electrificadas Troncales y Ramales (vía principal) (km)]]</f>
        <v>281.10000000000002</v>
      </c>
      <c r="O3" s="12">
        <f>+Sar_InfraMR[[#This Row],[Total Vías (excluido Auxiliares)]]</f>
        <v>281.10000000000002</v>
      </c>
      <c r="P3" s="1">
        <v>30</v>
      </c>
      <c r="Q3" s="1">
        <v>5</v>
      </c>
      <c r="R3" s="1">
        <v>5</v>
      </c>
      <c r="S3" s="1">
        <f t="shared" si="1"/>
        <v>40</v>
      </c>
      <c r="T3" s="1">
        <v>20</v>
      </c>
      <c r="U3" s="1">
        <v>89</v>
      </c>
      <c r="V3" s="1">
        <v>1</v>
      </c>
      <c r="W3" s="1">
        <v>40</v>
      </c>
      <c r="X3" s="1">
        <v>0</v>
      </c>
      <c r="Y3" s="1">
        <f t="shared" si="2"/>
        <v>150</v>
      </c>
      <c r="Z3" s="1">
        <v>11</v>
      </c>
      <c r="AA3" s="1">
        <v>22</v>
      </c>
      <c r="AB3" s="1">
        <f>+Sar_InfraMR[[#This Row],[Total Pasos Vehiculares a Nivel]]</f>
        <v>150</v>
      </c>
      <c r="AC3" s="1">
        <f t="shared" si="3"/>
        <v>183</v>
      </c>
      <c r="AD3" s="1">
        <v>17</v>
      </c>
      <c r="AE3" s="1">
        <v>16</v>
      </c>
      <c r="AF3" s="1">
        <v>74</v>
      </c>
      <c r="AG3" s="1">
        <f t="shared" si="4"/>
        <v>107</v>
      </c>
      <c r="AH3" s="12">
        <v>31.1</v>
      </c>
      <c r="AI3" s="12">
        <v>0</v>
      </c>
      <c r="AJ3" s="12">
        <v>126.55</v>
      </c>
      <c r="AK3" s="12">
        <f t="shared" si="5"/>
        <v>157.65</v>
      </c>
      <c r="AL3" s="1">
        <v>0</v>
      </c>
      <c r="AM3" s="1">
        <v>9</v>
      </c>
      <c r="AN3" s="1">
        <v>8</v>
      </c>
      <c r="AO3" s="1">
        <f t="shared" si="6"/>
        <v>17</v>
      </c>
      <c r="AP3" s="1">
        <v>180</v>
      </c>
      <c r="AQ3" s="1">
        <v>95</v>
      </c>
      <c r="AR3" s="1">
        <v>0</v>
      </c>
      <c r="AS3" s="1">
        <f>+Sar_InfraMR[[#This Row],[B.02.1 - Parque de Coches Eléctricos Motrices]]+Sar_InfraMR[[#This Row],[B.02.2 - Parque de Coches Eléctricos Motrices Remolcados Tipo R]]+Sar_InfraMR[[#This Row],[B.02.3 - Parque de Coches Eléctricos Motrices Tipo R]]</f>
        <v>275</v>
      </c>
      <c r="AT3" s="1">
        <v>0</v>
      </c>
      <c r="AU3" s="1">
        <v>4</v>
      </c>
      <c r="AV3" s="1">
        <v>8</v>
      </c>
      <c r="AW3" s="1">
        <f>+Sar_InfraMR[[#This Row],[B.03.1 - Parque de Coches Motores Motrices Remolcados]]+Sar_InfraMR[[#This Row],[B.03.2 - Parque de Coches Motores Motrices Intermedios]]+Sar_InfraMR[[#This Row],[B.03.3 - Parque de Coches Motores Motrices Cabina]]</f>
        <v>12</v>
      </c>
      <c r="AX3" s="1">
        <v>33</v>
      </c>
      <c r="AY3" s="1">
        <v>12</v>
      </c>
      <c r="AZ3" s="1">
        <v>0</v>
      </c>
      <c r="BA3" s="1">
        <v>8</v>
      </c>
      <c r="BB3" s="1">
        <v>0</v>
      </c>
      <c r="BC3" s="1">
        <f>+Sar_InfraMR[[#This Row],[B.04.1 - Parque de Coches Remolcados Clase Unica]]+Sar_InfraMR[[#This Row],[B.04.2 - Parque de Coches Remolcados Clase Unica Furgón]]+Sar_InfraMR[[#This Row],[B.04.3 - Parque de Coches Remolcados Clase Unica Cabina]]+Sar_InfraMR[[#This Row],[B.04.4 - Parque de Coches Remolcados de Larga Distancia (Turista+Pullman)]]+Sar_InfraMR[[#This Row],[B.04.5 - Parque de Coches Remolcados para Servicios Especiales (Cartoneros)]]</f>
        <v>53</v>
      </c>
      <c r="BD3" s="1">
        <v>0</v>
      </c>
      <c r="BE3" s="1">
        <v>0</v>
      </c>
      <c r="BF3" s="16">
        <v>1676</v>
      </c>
    </row>
    <row r="4" spans="1:59">
      <c r="A4" s="1">
        <v>1993</v>
      </c>
      <c r="B4" s="1" t="s">
        <v>117</v>
      </c>
      <c r="C4" s="12">
        <v>71.5</v>
      </c>
      <c r="D4" s="12">
        <v>62.3</v>
      </c>
      <c r="E4" s="12">
        <v>0</v>
      </c>
      <c r="F4" s="12">
        <v>36.4</v>
      </c>
      <c r="G4" s="12">
        <f t="shared" si="0"/>
        <v>170.20000000000002</v>
      </c>
      <c r="H4" s="12">
        <f>+Sar_InfraMR[[#This Row],[Total Líneas de Explotación ]]</f>
        <v>170.20000000000002</v>
      </c>
      <c r="I4" s="13">
        <v>169.64911000000001</v>
      </c>
      <c r="J4" s="12">
        <v>196.1</v>
      </c>
      <c r="K4" s="12">
        <v>13.5</v>
      </c>
      <c r="L4" s="12">
        <v>85</v>
      </c>
      <c r="M4" s="12">
        <v>8.4</v>
      </c>
      <c r="N4" s="12">
        <f>+Sar_InfraMR[[#This Row],[A.03.1 -  Longitud de Vías de Explotación No Electrificadas Troncales y Ramales (vía principal) (km)]]+Sar_InfraMR[[#This Row],[A.04.1 -  Longitud de Vías de Explotación Electrificadas Troncales y Ramales (vía principal) (km)]]</f>
        <v>281.10000000000002</v>
      </c>
      <c r="O4" s="12">
        <f>+Sar_InfraMR[[#This Row],[Total Vías (excluido Auxiliares)]]</f>
        <v>281.10000000000002</v>
      </c>
      <c r="P4" s="1">
        <v>30</v>
      </c>
      <c r="Q4" s="1">
        <v>5</v>
      </c>
      <c r="R4" s="1">
        <v>5</v>
      </c>
      <c r="S4" s="1">
        <f t="shared" si="1"/>
        <v>40</v>
      </c>
      <c r="T4" s="1">
        <v>20</v>
      </c>
      <c r="U4" s="1">
        <v>89</v>
      </c>
      <c r="V4" s="1">
        <v>1</v>
      </c>
      <c r="W4" s="1">
        <v>40</v>
      </c>
      <c r="X4" s="1">
        <v>0</v>
      </c>
      <c r="Y4" s="1">
        <f t="shared" si="2"/>
        <v>150</v>
      </c>
      <c r="Z4" s="1">
        <v>11</v>
      </c>
      <c r="AA4" s="1">
        <v>22</v>
      </c>
      <c r="AB4" s="1">
        <f>+Sar_InfraMR[[#This Row],[Total Pasos Vehiculares a Nivel]]</f>
        <v>150</v>
      </c>
      <c r="AC4" s="1">
        <f t="shared" si="3"/>
        <v>183</v>
      </c>
      <c r="AD4" s="1">
        <v>17</v>
      </c>
      <c r="AE4" s="1">
        <v>16</v>
      </c>
      <c r="AF4" s="1">
        <v>74</v>
      </c>
      <c r="AG4" s="1">
        <f t="shared" si="4"/>
        <v>107</v>
      </c>
      <c r="AH4" s="12">
        <v>31.1</v>
      </c>
      <c r="AI4" s="12">
        <v>0</v>
      </c>
      <c r="AJ4" s="12">
        <v>126.55</v>
      </c>
      <c r="AK4" s="12">
        <f t="shared" si="5"/>
        <v>157.65</v>
      </c>
      <c r="AL4" s="1">
        <v>0</v>
      </c>
      <c r="AM4" s="1">
        <v>9</v>
      </c>
      <c r="AN4" s="1">
        <v>8</v>
      </c>
      <c r="AO4" s="1">
        <f t="shared" si="6"/>
        <v>17</v>
      </c>
      <c r="AP4" s="1">
        <v>180</v>
      </c>
      <c r="AQ4" s="1">
        <v>95</v>
      </c>
      <c r="AR4" s="1">
        <v>0</v>
      </c>
      <c r="AS4" s="1">
        <f>+Sar_InfraMR[[#This Row],[B.02.1 - Parque de Coches Eléctricos Motrices]]+Sar_InfraMR[[#This Row],[B.02.2 - Parque de Coches Eléctricos Motrices Remolcados Tipo R]]+Sar_InfraMR[[#This Row],[B.02.3 - Parque de Coches Eléctricos Motrices Tipo R]]</f>
        <v>275</v>
      </c>
      <c r="AT4" s="1">
        <v>0</v>
      </c>
      <c r="AU4" s="1">
        <v>4</v>
      </c>
      <c r="AV4" s="1">
        <v>8</v>
      </c>
      <c r="AW4" s="1">
        <f>+Sar_InfraMR[[#This Row],[B.03.1 - Parque de Coches Motores Motrices Remolcados]]+Sar_InfraMR[[#This Row],[B.03.2 - Parque de Coches Motores Motrices Intermedios]]+Sar_InfraMR[[#This Row],[B.03.3 - Parque de Coches Motores Motrices Cabina]]</f>
        <v>12</v>
      </c>
      <c r="AX4" s="1">
        <v>33</v>
      </c>
      <c r="AY4" s="1">
        <v>12</v>
      </c>
      <c r="AZ4" s="1">
        <v>0</v>
      </c>
      <c r="BA4" s="1">
        <v>8</v>
      </c>
      <c r="BB4" s="1">
        <v>0</v>
      </c>
      <c r="BC4" s="1">
        <f>+Sar_InfraMR[[#This Row],[B.04.1 - Parque de Coches Remolcados Clase Unica]]+Sar_InfraMR[[#This Row],[B.04.2 - Parque de Coches Remolcados Clase Unica Furgón]]+Sar_InfraMR[[#This Row],[B.04.3 - Parque de Coches Remolcados Clase Unica Cabina]]+Sar_InfraMR[[#This Row],[B.04.4 - Parque de Coches Remolcados de Larga Distancia (Turista+Pullman)]]+Sar_InfraMR[[#This Row],[B.04.5 - Parque de Coches Remolcados para Servicios Especiales (Cartoneros)]]</f>
        <v>53</v>
      </c>
      <c r="BD4" s="1">
        <v>0</v>
      </c>
      <c r="BE4" s="1">
        <v>0</v>
      </c>
      <c r="BF4" s="16">
        <v>1676</v>
      </c>
    </row>
    <row r="5" spans="1:59">
      <c r="A5" s="1">
        <v>1993</v>
      </c>
      <c r="B5" s="1" t="s">
        <v>118</v>
      </c>
      <c r="C5" s="12">
        <v>71.5</v>
      </c>
      <c r="D5" s="12">
        <v>62.3</v>
      </c>
      <c r="E5" s="12">
        <v>0</v>
      </c>
      <c r="F5" s="12">
        <v>36.4</v>
      </c>
      <c r="G5" s="12">
        <f t="shared" si="0"/>
        <v>170.20000000000002</v>
      </c>
      <c r="H5" s="12">
        <f>+Sar_InfraMR[[#This Row],[Total Líneas de Explotación ]]</f>
        <v>170.20000000000002</v>
      </c>
      <c r="I5" s="13">
        <v>169.64911000000001</v>
      </c>
      <c r="J5" s="12">
        <v>196.1</v>
      </c>
      <c r="K5" s="12">
        <v>13.5</v>
      </c>
      <c r="L5" s="12">
        <v>85</v>
      </c>
      <c r="M5" s="12">
        <v>8.4</v>
      </c>
      <c r="N5" s="12">
        <f>+Sar_InfraMR[[#This Row],[A.03.1 -  Longitud de Vías de Explotación No Electrificadas Troncales y Ramales (vía principal) (km)]]+Sar_InfraMR[[#This Row],[A.04.1 -  Longitud de Vías de Explotación Electrificadas Troncales y Ramales (vía principal) (km)]]</f>
        <v>281.10000000000002</v>
      </c>
      <c r="O5" s="12">
        <f>+Sar_InfraMR[[#This Row],[Total Vías (excluido Auxiliares)]]</f>
        <v>281.10000000000002</v>
      </c>
      <c r="P5" s="1">
        <v>30</v>
      </c>
      <c r="Q5" s="1">
        <v>5</v>
      </c>
      <c r="R5" s="1">
        <v>5</v>
      </c>
      <c r="S5" s="1">
        <f t="shared" si="1"/>
        <v>40</v>
      </c>
      <c r="T5" s="1">
        <v>20</v>
      </c>
      <c r="U5" s="1">
        <v>89</v>
      </c>
      <c r="V5" s="1">
        <v>1</v>
      </c>
      <c r="W5" s="1">
        <v>40</v>
      </c>
      <c r="X5" s="1">
        <v>0</v>
      </c>
      <c r="Y5" s="1">
        <f t="shared" si="2"/>
        <v>150</v>
      </c>
      <c r="Z5" s="1">
        <v>11</v>
      </c>
      <c r="AA5" s="1">
        <v>22</v>
      </c>
      <c r="AB5" s="1">
        <f>+Sar_InfraMR[[#This Row],[Total Pasos Vehiculares a Nivel]]</f>
        <v>150</v>
      </c>
      <c r="AC5" s="1">
        <f t="shared" si="3"/>
        <v>183</v>
      </c>
      <c r="AD5" s="1">
        <v>17</v>
      </c>
      <c r="AE5" s="1">
        <v>16</v>
      </c>
      <c r="AF5" s="1">
        <v>74</v>
      </c>
      <c r="AG5" s="1">
        <f t="shared" si="4"/>
        <v>107</v>
      </c>
      <c r="AH5" s="12">
        <v>31.1</v>
      </c>
      <c r="AI5" s="12">
        <v>0</v>
      </c>
      <c r="AJ5" s="12">
        <v>126.55</v>
      </c>
      <c r="AK5" s="12">
        <f t="shared" si="5"/>
        <v>157.65</v>
      </c>
      <c r="AL5" s="1">
        <v>0</v>
      </c>
      <c r="AM5" s="1">
        <v>9</v>
      </c>
      <c r="AN5" s="1">
        <v>8</v>
      </c>
      <c r="AO5" s="1">
        <f t="shared" si="6"/>
        <v>17</v>
      </c>
      <c r="AP5" s="1">
        <v>180</v>
      </c>
      <c r="AQ5" s="1">
        <v>95</v>
      </c>
      <c r="AR5" s="1">
        <v>0</v>
      </c>
      <c r="AS5" s="1">
        <f>+Sar_InfraMR[[#This Row],[B.02.1 - Parque de Coches Eléctricos Motrices]]+Sar_InfraMR[[#This Row],[B.02.2 - Parque de Coches Eléctricos Motrices Remolcados Tipo R]]+Sar_InfraMR[[#This Row],[B.02.3 - Parque de Coches Eléctricos Motrices Tipo R]]</f>
        <v>275</v>
      </c>
      <c r="AT5" s="1">
        <v>0</v>
      </c>
      <c r="AU5" s="1">
        <v>4</v>
      </c>
      <c r="AV5" s="1">
        <v>8</v>
      </c>
      <c r="AW5" s="1">
        <f>+Sar_InfraMR[[#This Row],[B.03.1 - Parque de Coches Motores Motrices Remolcados]]+Sar_InfraMR[[#This Row],[B.03.2 - Parque de Coches Motores Motrices Intermedios]]+Sar_InfraMR[[#This Row],[B.03.3 - Parque de Coches Motores Motrices Cabina]]</f>
        <v>12</v>
      </c>
      <c r="AX5" s="1">
        <v>33</v>
      </c>
      <c r="AY5" s="1">
        <v>12</v>
      </c>
      <c r="AZ5" s="1">
        <v>0</v>
      </c>
      <c r="BA5" s="1">
        <v>8</v>
      </c>
      <c r="BB5" s="1">
        <v>0</v>
      </c>
      <c r="BC5" s="1">
        <f>+Sar_InfraMR[[#This Row],[B.04.1 - Parque de Coches Remolcados Clase Unica]]+Sar_InfraMR[[#This Row],[B.04.2 - Parque de Coches Remolcados Clase Unica Furgón]]+Sar_InfraMR[[#This Row],[B.04.3 - Parque de Coches Remolcados Clase Unica Cabina]]+Sar_InfraMR[[#This Row],[B.04.4 - Parque de Coches Remolcados de Larga Distancia (Turista+Pullman)]]+Sar_InfraMR[[#This Row],[B.04.5 - Parque de Coches Remolcados para Servicios Especiales (Cartoneros)]]</f>
        <v>53</v>
      </c>
      <c r="BD5" s="1">
        <v>0</v>
      </c>
      <c r="BE5" s="1">
        <v>0</v>
      </c>
      <c r="BF5" s="16">
        <v>1676</v>
      </c>
    </row>
    <row r="6" spans="1:59">
      <c r="A6" s="1">
        <v>1993</v>
      </c>
      <c r="B6" s="1" t="s">
        <v>119</v>
      </c>
      <c r="C6" s="12">
        <v>71.5</v>
      </c>
      <c r="D6" s="12">
        <v>62.3</v>
      </c>
      <c r="E6" s="12">
        <v>0</v>
      </c>
      <c r="F6" s="12">
        <v>36.4</v>
      </c>
      <c r="G6" s="12">
        <f t="shared" si="0"/>
        <v>170.20000000000002</v>
      </c>
      <c r="H6" s="12">
        <f>+Sar_InfraMR[[#This Row],[Total Líneas de Explotación ]]</f>
        <v>170.20000000000002</v>
      </c>
      <c r="I6" s="13">
        <v>169.64911000000001</v>
      </c>
      <c r="J6" s="12">
        <v>196.1</v>
      </c>
      <c r="K6" s="12">
        <v>13.5</v>
      </c>
      <c r="L6" s="12">
        <v>85</v>
      </c>
      <c r="M6" s="12">
        <v>8.4</v>
      </c>
      <c r="N6" s="12">
        <f>+Sar_InfraMR[[#This Row],[A.03.1 -  Longitud de Vías de Explotación No Electrificadas Troncales y Ramales (vía principal) (km)]]+Sar_InfraMR[[#This Row],[A.04.1 -  Longitud de Vías de Explotación Electrificadas Troncales y Ramales (vía principal) (km)]]</f>
        <v>281.10000000000002</v>
      </c>
      <c r="O6" s="12">
        <f>+Sar_InfraMR[[#This Row],[Total Vías (excluido Auxiliares)]]</f>
        <v>281.10000000000002</v>
      </c>
      <c r="P6" s="1">
        <v>30</v>
      </c>
      <c r="Q6" s="1">
        <v>5</v>
      </c>
      <c r="R6" s="1">
        <v>5</v>
      </c>
      <c r="S6" s="1">
        <f t="shared" si="1"/>
        <v>40</v>
      </c>
      <c r="T6" s="1">
        <v>20</v>
      </c>
      <c r="U6" s="1">
        <v>89</v>
      </c>
      <c r="V6" s="1">
        <v>1</v>
      </c>
      <c r="W6" s="1">
        <v>40</v>
      </c>
      <c r="X6" s="1">
        <v>0</v>
      </c>
      <c r="Y6" s="1">
        <f t="shared" si="2"/>
        <v>150</v>
      </c>
      <c r="Z6" s="1">
        <v>11</v>
      </c>
      <c r="AA6" s="1">
        <v>22</v>
      </c>
      <c r="AB6" s="1">
        <f>+Sar_InfraMR[[#This Row],[Total Pasos Vehiculares a Nivel]]</f>
        <v>150</v>
      </c>
      <c r="AC6" s="1">
        <f t="shared" si="3"/>
        <v>183</v>
      </c>
      <c r="AD6" s="1">
        <v>17</v>
      </c>
      <c r="AE6" s="1">
        <v>16</v>
      </c>
      <c r="AF6" s="1">
        <v>74</v>
      </c>
      <c r="AG6" s="1">
        <f t="shared" si="4"/>
        <v>107</v>
      </c>
      <c r="AH6" s="12">
        <v>31.1</v>
      </c>
      <c r="AI6" s="12">
        <v>0</v>
      </c>
      <c r="AJ6" s="12">
        <v>126.55</v>
      </c>
      <c r="AK6" s="12">
        <f t="shared" si="5"/>
        <v>157.65</v>
      </c>
      <c r="AL6" s="1">
        <v>0</v>
      </c>
      <c r="AM6" s="1">
        <v>9</v>
      </c>
      <c r="AN6" s="1">
        <v>8</v>
      </c>
      <c r="AO6" s="1">
        <f t="shared" si="6"/>
        <v>17</v>
      </c>
      <c r="AP6" s="1">
        <v>180</v>
      </c>
      <c r="AQ6" s="1">
        <v>95</v>
      </c>
      <c r="AR6" s="1">
        <v>0</v>
      </c>
      <c r="AS6" s="1">
        <f>+Sar_InfraMR[[#This Row],[B.02.1 - Parque de Coches Eléctricos Motrices]]+Sar_InfraMR[[#This Row],[B.02.2 - Parque de Coches Eléctricos Motrices Remolcados Tipo R]]+Sar_InfraMR[[#This Row],[B.02.3 - Parque de Coches Eléctricos Motrices Tipo R]]</f>
        <v>275</v>
      </c>
      <c r="AT6" s="1">
        <v>0</v>
      </c>
      <c r="AU6" s="1">
        <v>4</v>
      </c>
      <c r="AV6" s="1">
        <v>8</v>
      </c>
      <c r="AW6" s="1">
        <f>+Sar_InfraMR[[#This Row],[B.03.1 - Parque de Coches Motores Motrices Remolcados]]+Sar_InfraMR[[#This Row],[B.03.2 - Parque de Coches Motores Motrices Intermedios]]+Sar_InfraMR[[#This Row],[B.03.3 - Parque de Coches Motores Motrices Cabina]]</f>
        <v>12</v>
      </c>
      <c r="AX6" s="1">
        <v>33</v>
      </c>
      <c r="AY6" s="1">
        <v>12</v>
      </c>
      <c r="AZ6" s="1">
        <v>0</v>
      </c>
      <c r="BA6" s="1">
        <v>8</v>
      </c>
      <c r="BB6" s="1">
        <v>0</v>
      </c>
      <c r="BC6" s="1">
        <f>+Sar_InfraMR[[#This Row],[B.04.1 - Parque de Coches Remolcados Clase Unica]]+Sar_InfraMR[[#This Row],[B.04.2 - Parque de Coches Remolcados Clase Unica Furgón]]+Sar_InfraMR[[#This Row],[B.04.3 - Parque de Coches Remolcados Clase Unica Cabina]]+Sar_InfraMR[[#This Row],[B.04.4 - Parque de Coches Remolcados de Larga Distancia (Turista+Pullman)]]+Sar_InfraMR[[#This Row],[B.04.5 - Parque de Coches Remolcados para Servicios Especiales (Cartoneros)]]</f>
        <v>53</v>
      </c>
      <c r="BD6" s="1">
        <v>0</v>
      </c>
      <c r="BE6" s="1">
        <v>0</v>
      </c>
      <c r="BF6" s="16">
        <v>1676</v>
      </c>
    </row>
    <row r="7" spans="1:59">
      <c r="A7" s="1">
        <v>1993</v>
      </c>
      <c r="B7" s="1" t="s">
        <v>120</v>
      </c>
      <c r="C7" s="12">
        <v>71.5</v>
      </c>
      <c r="D7" s="12">
        <v>62.3</v>
      </c>
      <c r="E7" s="12">
        <v>0</v>
      </c>
      <c r="F7" s="12">
        <v>36.4</v>
      </c>
      <c r="G7" s="12">
        <f t="shared" si="0"/>
        <v>170.20000000000002</v>
      </c>
      <c r="H7" s="12">
        <f>+Sar_InfraMR[[#This Row],[Total Líneas de Explotación ]]</f>
        <v>170.20000000000002</v>
      </c>
      <c r="I7" s="13">
        <v>169.64911000000001</v>
      </c>
      <c r="J7" s="12">
        <v>196.1</v>
      </c>
      <c r="K7" s="12">
        <v>13.5</v>
      </c>
      <c r="L7" s="12">
        <v>85</v>
      </c>
      <c r="M7" s="12">
        <v>8.4</v>
      </c>
      <c r="N7" s="12">
        <f>+Sar_InfraMR[[#This Row],[A.03.1 -  Longitud de Vías de Explotación No Electrificadas Troncales y Ramales (vía principal) (km)]]+Sar_InfraMR[[#This Row],[A.04.1 -  Longitud de Vías de Explotación Electrificadas Troncales y Ramales (vía principal) (km)]]</f>
        <v>281.10000000000002</v>
      </c>
      <c r="O7" s="12">
        <f>+Sar_InfraMR[[#This Row],[Total Vías (excluido Auxiliares)]]</f>
        <v>281.10000000000002</v>
      </c>
      <c r="P7" s="1">
        <v>30</v>
      </c>
      <c r="Q7" s="1">
        <v>5</v>
      </c>
      <c r="R7" s="1">
        <v>5</v>
      </c>
      <c r="S7" s="1">
        <f t="shared" si="1"/>
        <v>40</v>
      </c>
      <c r="T7" s="1">
        <v>20</v>
      </c>
      <c r="U7" s="1">
        <v>89</v>
      </c>
      <c r="V7" s="1">
        <v>1</v>
      </c>
      <c r="W7" s="1">
        <v>40</v>
      </c>
      <c r="X7" s="1">
        <v>0</v>
      </c>
      <c r="Y7" s="1">
        <f t="shared" si="2"/>
        <v>150</v>
      </c>
      <c r="Z7" s="1">
        <v>11</v>
      </c>
      <c r="AA7" s="1">
        <v>22</v>
      </c>
      <c r="AB7" s="1">
        <f>+Sar_InfraMR[[#This Row],[Total Pasos Vehiculares a Nivel]]</f>
        <v>150</v>
      </c>
      <c r="AC7" s="1">
        <f t="shared" si="3"/>
        <v>183</v>
      </c>
      <c r="AD7" s="1">
        <v>17</v>
      </c>
      <c r="AE7" s="1">
        <v>16</v>
      </c>
      <c r="AF7" s="1">
        <v>74</v>
      </c>
      <c r="AG7" s="1">
        <f t="shared" si="4"/>
        <v>107</v>
      </c>
      <c r="AH7" s="12">
        <v>31.1</v>
      </c>
      <c r="AI7" s="12">
        <v>0</v>
      </c>
      <c r="AJ7" s="12">
        <v>126.55</v>
      </c>
      <c r="AK7" s="12">
        <f t="shared" si="5"/>
        <v>157.65</v>
      </c>
      <c r="AL7" s="1">
        <v>0</v>
      </c>
      <c r="AM7" s="1">
        <v>9</v>
      </c>
      <c r="AN7" s="1">
        <v>8</v>
      </c>
      <c r="AO7" s="1">
        <f t="shared" si="6"/>
        <v>17</v>
      </c>
      <c r="AP7" s="1">
        <v>180</v>
      </c>
      <c r="AQ7" s="1">
        <v>95</v>
      </c>
      <c r="AR7" s="1">
        <v>0</v>
      </c>
      <c r="AS7" s="1">
        <f>+Sar_InfraMR[[#This Row],[B.02.1 - Parque de Coches Eléctricos Motrices]]+Sar_InfraMR[[#This Row],[B.02.2 - Parque de Coches Eléctricos Motrices Remolcados Tipo R]]+Sar_InfraMR[[#This Row],[B.02.3 - Parque de Coches Eléctricos Motrices Tipo R]]</f>
        <v>275</v>
      </c>
      <c r="AT7" s="1">
        <v>0</v>
      </c>
      <c r="AU7" s="1">
        <v>4</v>
      </c>
      <c r="AV7" s="1">
        <v>8</v>
      </c>
      <c r="AW7" s="1">
        <f>+Sar_InfraMR[[#This Row],[B.03.1 - Parque de Coches Motores Motrices Remolcados]]+Sar_InfraMR[[#This Row],[B.03.2 - Parque de Coches Motores Motrices Intermedios]]+Sar_InfraMR[[#This Row],[B.03.3 - Parque de Coches Motores Motrices Cabina]]</f>
        <v>12</v>
      </c>
      <c r="AX7" s="1">
        <v>33</v>
      </c>
      <c r="AY7" s="1">
        <v>12</v>
      </c>
      <c r="AZ7" s="1">
        <v>0</v>
      </c>
      <c r="BA7" s="1">
        <v>8</v>
      </c>
      <c r="BB7" s="1">
        <v>0</v>
      </c>
      <c r="BC7" s="1">
        <f>+Sar_InfraMR[[#This Row],[B.04.1 - Parque de Coches Remolcados Clase Unica]]+Sar_InfraMR[[#This Row],[B.04.2 - Parque de Coches Remolcados Clase Unica Furgón]]+Sar_InfraMR[[#This Row],[B.04.3 - Parque de Coches Remolcados Clase Unica Cabina]]+Sar_InfraMR[[#This Row],[B.04.4 - Parque de Coches Remolcados de Larga Distancia (Turista+Pullman)]]+Sar_InfraMR[[#This Row],[B.04.5 - Parque de Coches Remolcados para Servicios Especiales (Cartoneros)]]</f>
        <v>53</v>
      </c>
      <c r="BD7" s="1">
        <v>0</v>
      </c>
      <c r="BE7" s="1">
        <v>0</v>
      </c>
      <c r="BF7" s="16">
        <v>1676</v>
      </c>
    </row>
    <row r="8" spans="1:59">
      <c r="A8" s="1">
        <v>1993</v>
      </c>
      <c r="B8" s="1" t="s">
        <v>121</v>
      </c>
      <c r="C8" s="12">
        <v>71.5</v>
      </c>
      <c r="D8" s="12">
        <v>62.3</v>
      </c>
      <c r="E8" s="12">
        <v>0</v>
      </c>
      <c r="F8" s="12">
        <v>36.4</v>
      </c>
      <c r="G8" s="12">
        <f t="shared" si="0"/>
        <v>170.20000000000002</v>
      </c>
      <c r="H8" s="12">
        <f>+Sar_InfraMR[[#This Row],[Total Líneas de Explotación ]]</f>
        <v>170.20000000000002</v>
      </c>
      <c r="I8" s="13">
        <v>169.64911000000001</v>
      </c>
      <c r="J8" s="12">
        <v>196.1</v>
      </c>
      <c r="K8" s="12">
        <v>13.5</v>
      </c>
      <c r="L8" s="12">
        <v>85</v>
      </c>
      <c r="M8" s="12">
        <v>8.4</v>
      </c>
      <c r="N8" s="12">
        <f>+Sar_InfraMR[[#This Row],[A.03.1 -  Longitud de Vías de Explotación No Electrificadas Troncales y Ramales (vía principal) (km)]]+Sar_InfraMR[[#This Row],[A.04.1 -  Longitud de Vías de Explotación Electrificadas Troncales y Ramales (vía principal) (km)]]</f>
        <v>281.10000000000002</v>
      </c>
      <c r="O8" s="12">
        <f>+Sar_InfraMR[[#This Row],[Total Vías (excluido Auxiliares)]]</f>
        <v>281.10000000000002</v>
      </c>
      <c r="P8" s="1">
        <v>30</v>
      </c>
      <c r="Q8" s="1">
        <v>5</v>
      </c>
      <c r="R8" s="1">
        <v>5</v>
      </c>
      <c r="S8" s="1">
        <f t="shared" si="1"/>
        <v>40</v>
      </c>
      <c r="T8" s="1">
        <v>20</v>
      </c>
      <c r="U8" s="1">
        <v>89</v>
      </c>
      <c r="V8" s="1">
        <v>1</v>
      </c>
      <c r="W8" s="1">
        <v>40</v>
      </c>
      <c r="X8" s="1">
        <v>0</v>
      </c>
      <c r="Y8" s="1">
        <f t="shared" si="2"/>
        <v>150</v>
      </c>
      <c r="Z8" s="1">
        <v>11</v>
      </c>
      <c r="AA8" s="1">
        <v>22</v>
      </c>
      <c r="AB8" s="1">
        <f>+Sar_InfraMR[[#This Row],[Total Pasos Vehiculares a Nivel]]</f>
        <v>150</v>
      </c>
      <c r="AC8" s="1">
        <f t="shared" si="3"/>
        <v>183</v>
      </c>
      <c r="AD8" s="1">
        <v>17</v>
      </c>
      <c r="AE8" s="1">
        <v>16</v>
      </c>
      <c r="AF8" s="1">
        <v>74</v>
      </c>
      <c r="AG8" s="1">
        <f t="shared" si="4"/>
        <v>107</v>
      </c>
      <c r="AH8" s="12">
        <v>31.1</v>
      </c>
      <c r="AI8" s="12">
        <v>0</v>
      </c>
      <c r="AJ8" s="12">
        <v>126.55</v>
      </c>
      <c r="AK8" s="12">
        <f t="shared" si="5"/>
        <v>157.65</v>
      </c>
      <c r="AL8" s="1">
        <v>0</v>
      </c>
      <c r="AM8" s="1">
        <v>9</v>
      </c>
      <c r="AN8" s="1">
        <v>8</v>
      </c>
      <c r="AO8" s="1">
        <f t="shared" si="6"/>
        <v>17</v>
      </c>
      <c r="AP8" s="1">
        <v>180</v>
      </c>
      <c r="AQ8" s="1">
        <v>95</v>
      </c>
      <c r="AR8" s="1">
        <v>0</v>
      </c>
      <c r="AS8" s="1">
        <f>+Sar_InfraMR[[#This Row],[B.02.1 - Parque de Coches Eléctricos Motrices]]+Sar_InfraMR[[#This Row],[B.02.2 - Parque de Coches Eléctricos Motrices Remolcados Tipo R]]+Sar_InfraMR[[#This Row],[B.02.3 - Parque de Coches Eléctricos Motrices Tipo R]]</f>
        <v>275</v>
      </c>
      <c r="AT8" s="1">
        <v>0</v>
      </c>
      <c r="AU8" s="1">
        <v>4</v>
      </c>
      <c r="AV8" s="1">
        <v>8</v>
      </c>
      <c r="AW8" s="1">
        <f>+Sar_InfraMR[[#This Row],[B.03.1 - Parque de Coches Motores Motrices Remolcados]]+Sar_InfraMR[[#This Row],[B.03.2 - Parque de Coches Motores Motrices Intermedios]]+Sar_InfraMR[[#This Row],[B.03.3 - Parque de Coches Motores Motrices Cabina]]</f>
        <v>12</v>
      </c>
      <c r="AX8" s="1">
        <v>33</v>
      </c>
      <c r="AY8" s="1">
        <v>12</v>
      </c>
      <c r="AZ8" s="1">
        <v>0</v>
      </c>
      <c r="BA8" s="1">
        <v>8</v>
      </c>
      <c r="BB8" s="1">
        <v>0</v>
      </c>
      <c r="BC8" s="1">
        <f>+Sar_InfraMR[[#This Row],[B.04.1 - Parque de Coches Remolcados Clase Unica]]+Sar_InfraMR[[#This Row],[B.04.2 - Parque de Coches Remolcados Clase Unica Furgón]]+Sar_InfraMR[[#This Row],[B.04.3 - Parque de Coches Remolcados Clase Unica Cabina]]+Sar_InfraMR[[#This Row],[B.04.4 - Parque de Coches Remolcados de Larga Distancia (Turista+Pullman)]]+Sar_InfraMR[[#This Row],[B.04.5 - Parque de Coches Remolcados para Servicios Especiales (Cartoneros)]]</f>
        <v>53</v>
      </c>
      <c r="BD8" s="1">
        <v>0</v>
      </c>
      <c r="BE8" s="1">
        <v>0</v>
      </c>
      <c r="BF8" s="16">
        <v>1676</v>
      </c>
    </row>
    <row r="9" spans="1:59">
      <c r="A9" s="1">
        <v>1993</v>
      </c>
      <c r="B9" s="1" t="s">
        <v>122</v>
      </c>
      <c r="C9" s="12">
        <v>71.5</v>
      </c>
      <c r="D9" s="12">
        <v>62.3</v>
      </c>
      <c r="E9" s="12">
        <v>0</v>
      </c>
      <c r="F9" s="12">
        <v>36.4</v>
      </c>
      <c r="G9" s="12">
        <f t="shared" si="0"/>
        <v>170.20000000000002</v>
      </c>
      <c r="H9" s="12">
        <f>+Sar_InfraMR[[#This Row],[Total Líneas de Explotación ]]</f>
        <v>170.20000000000002</v>
      </c>
      <c r="I9" s="13">
        <v>169.64911000000001</v>
      </c>
      <c r="J9" s="12">
        <v>196.1</v>
      </c>
      <c r="K9" s="12">
        <v>13.5</v>
      </c>
      <c r="L9" s="12">
        <v>85</v>
      </c>
      <c r="M9" s="12">
        <v>8.4</v>
      </c>
      <c r="N9" s="12">
        <f>+Sar_InfraMR[[#This Row],[A.03.1 -  Longitud de Vías de Explotación No Electrificadas Troncales y Ramales (vía principal) (km)]]+Sar_InfraMR[[#This Row],[A.04.1 -  Longitud de Vías de Explotación Electrificadas Troncales y Ramales (vía principal) (km)]]</f>
        <v>281.10000000000002</v>
      </c>
      <c r="O9" s="12">
        <f>+Sar_InfraMR[[#This Row],[Total Vías (excluido Auxiliares)]]</f>
        <v>281.10000000000002</v>
      </c>
      <c r="P9" s="1">
        <v>30</v>
      </c>
      <c r="Q9" s="1">
        <v>5</v>
      </c>
      <c r="R9" s="1">
        <v>5</v>
      </c>
      <c r="S9" s="1">
        <f t="shared" si="1"/>
        <v>40</v>
      </c>
      <c r="T9" s="1">
        <v>20</v>
      </c>
      <c r="U9" s="1">
        <v>89</v>
      </c>
      <c r="V9" s="1">
        <v>1</v>
      </c>
      <c r="W9" s="1">
        <v>40</v>
      </c>
      <c r="X9" s="1">
        <v>0</v>
      </c>
      <c r="Y9" s="1">
        <f t="shared" si="2"/>
        <v>150</v>
      </c>
      <c r="Z9" s="1">
        <v>11</v>
      </c>
      <c r="AA9" s="1">
        <v>22</v>
      </c>
      <c r="AB9" s="1">
        <f>+Sar_InfraMR[[#This Row],[Total Pasos Vehiculares a Nivel]]</f>
        <v>150</v>
      </c>
      <c r="AC9" s="1">
        <f t="shared" si="3"/>
        <v>183</v>
      </c>
      <c r="AD9" s="1">
        <v>17</v>
      </c>
      <c r="AE9" s="1">
        <v>16</v>
      </c>
      <c r="AF9" s="1">
        <v>74</v>
      </c>
      <c r="AG9" s="1">
        <f t="shared" si="4"/>
        <v>107</v>
      </c>
      <c r="AH9" s="12">
        <v>31.1</v>
      </c>
      <c r="AI9" s="12">
        <v>0</v>
      </c>
      <c r="AJ9" s="12">
        <v>126.55</v>
      </c>
      <c r="AK9" s="12">
        <f t="shared" si="5"/>
        <v>157.65</v>
      </c>
      <c r="AL9" s="1">
        <v>0</v>
      </c>
      <c r="AM9" s="1">
        <v>9</v>
      </c>
      <c r="AN9" s="1">
        <v>8</v>
      </c>
      <c r="AO9" s="1">
        <f t="shared" si="6"/>
        <v>17</v>
      </c>
      <c r="AP9" s="1">
        <v>180</v>
      </c>
      <c r="AQ9" s="1">
        <v>95</v>
      </c>
      <c r="AR9" s="1">
        <v>0</v>
      </c>
      <c r="AS9" s="1">
        <f>+Sar_InfraMR[[#This Row],[B.02.1 - Parque de Coches Eléctricos Motrices]]+Sar_InfraMR[[#This Row],[B.02.2 - Parque de Coches Eléctricos Motrices Remolcados Tipo R]]+Sar_InfraMR[[#This Row],[B.02.3 - Parque de Coches Eléctricos Motrices Tipo R]]</f>
        <v>275</v>
      </c>
      <c r="AT9" s="1">
        <v>0</v>
      </c>
      <c r="AU9" s="1">
        <v>4</v>
      </c>
      <c r="AV9" s="1">
        <v>8</v>
      </c>
      <c r="AW9" s="1">
        <f>+Sar_InfraMR[[#This Row],[B.03.1 - Parque de Coches Motores Motrices Remolcados]]+Sar_InfraMR[[#This Row],[B.03.2 - Parque de Coches Motores Motrices Intermedios]]+Sar_InfraMR[[#This Row],[B.03.3 - Parque de Coches Motores Motrices Cabina]]</f>
        <v>12</v>
      </c>
      <c r="AX9" s="1">
        <v>33</v>
      </c>
      <c r="AY9" s="1">
        <v>12</v>
      </c>
      <c r="AZ9" s="1">
        <v>0</v>
      </c>
      <c r="BA9" s="1">
        <v>8</v>
      </c>
      <c r="BB9" s="1">
        <v>0</v>
      </c>
      <c r="BC9" s="1">
        <f>+Sar_InfraMR[[#This Row],[B.04.1 - Parque de Coches Remolcados Clase Unica]]+Sar_InfraMR[[#This Row],[B.04.2 - Parque de Coches Remolcados Clase Unica Furgón]]+Sar_InfraMR[[#This Row],[B.04.3 - Parque de Coches Remolcados Clase Unica Cabina]]+Sar_InfraMR[[#This Row],[B.04.4 - Parque de Coches Remolcados de Larga Distancia (Turista+Pullman)]]+Sar_InfraMR[[#This Row],[B.04.5 - Parque de Coches Remolcados para Servicios Especiales (Cartoneros)]]</f>
        <v>53</v>
      </c>
      <c r="BD9" s="1">
        <v>0</v>
      </c>
      <c r="BE9" s="1">
        <v>0</v>
      </c>
      <c r="BF9" s="16">
        <v>1676</v>
      </c>
    </row>
    <row r="10" spans="1:59">
      <c r="A10" s="1">
        <v>1993</v>
      </c>
      <c r="B10" s="1" t="s">
        <v>123</v>
      </c>
      <c r="C10" s="12">
        <v>71.5</v>
      </c>
      <c r="D10" s="12">
        <v>62.3</v>
      </c>
      <c r="E10" s="12">
        <v>0</v>
      </c>
      <c r="F10" s="12">
        <v>36.4</v>
      </c>
      <c r="G10" s="12">
        <f t="shared" si="0"/>
        <v>170.20000000000002</v>
      </c>
      <c r="H10" s="12">
        <f>+Sar_InfraMR[[#This Row],[Total Líneas de Explotación ]]</f>
        <v>170.20000000000002</v>
      </c>
      <c r="I10" s="13">
        <v>169.64911000000001</v>
      </c>
      <c r="J10" s="12">
        <v>196.1</v>
      </c>
      <c r="K10" s="12">
        <v>13.5</v>
      </c>
      <c r="L10" s="12">
        <v>85</v>
      </c>
      <c r="M10" s="12">
        <v>8.4</v>
      </c>
      <c r="N10" s="12">
        <f>+Sar_InfraMR[[#This Row],[A.03.1 -  Longitud de Vías de Explotación No Electrificadas Troncales y Ramales (vía principal) (km)]]+Sar_InfraMR[[#This Row],[A.04.1 -  Longitud de Vías de Explotación Electrificadas Troncales y Ramales (vía principal) (km)]]</f>
        <v>281.10000000000002</v>
      </c>
      <c r="O10" s="12">
        <f>+Sar_InfraMR[[#This Row],[Total Vías (excluido Auxiliares)]]</f>
        <v>281.10000000000002</v>
      </c>
      <c r="P10" s="1">
        <v>30</v>
      </c>
      <c r="Q10" s="1">
        <v>5</v>
      </c>
      <c r="R10" s="1">
        <v>5</v>
      </c>
      <c r="S10" s="1">
        <f t="shared" si="1"/>
        <v>40</v>
      </c>
      <c r="T10" s="1">
        <v>20</v>
      </c>
      <c r="U10" s="1">
        <v>89</v>
      </c>
      <c r="V10" s="1">
        <v>1</v>
      </c>
      <c r="W10" s="1">
        <v>40</v>
      </c>
      <c r="X10" s="1">
        <v>0</v>
      </c>
      <c r="Y10" s="1">
        <f t="shared" si="2"/>
        <v>150</v>
      </c>
      <c r="Z10" s="1">
        <v>11</v>
      </c>
      <c r="AA10" s="1">
        <v>22</v>
      </c>
      <c r="AB10" s="1">
        <f>+Sar_InfraMR[[#This Row],[Total Pasos Vehiculares a Nivel]]</f>
        <v>150</v>
      </c>
      <c r="AC10" s="1">
        <f t="shared" si="3"/>
        <v>183</v>
      </c>
      <c r="AD10" s="1">
        <v>17</v>
      </c>
      <c r="AE10" s="1">
        <v>16</v>
      </c>
      <c r="AF10" s="1">
        <v>74</v>
      </c>
      <c r="AG10" s="1">
        <f t="shared" si="4"/>
        <v>107</v>
      </c>
      <c r="AH10" s="12">
        <v>31.1</v>
      </c>
      <c r="AI10" s="12">
        <v>0</v>
      </c>
      <c r="AJ10" s="12">
        <v>126.55</v>
      </c>
      <c r="AK10" s="12">
        <f t="shared" si="5"/>
        <v>157.65</v>
      </c>
      <c r="AL10" s="1">
        <v>0</v>
      </c>
      <c r="AM10" s="1">
        <v>9</v>
      </c>
      <c r="AN10" s="1">
        <v>8</v>
      </c>
      <c r="AO10" s="1">
        <f t="shared" si="6"/>
        <v>17</v>
      </c>
      <c r="AP10" s="1">
        <v>180</v>
      </c>
      <c r="AQ10" s="1">
        <v>95</v>
      </c>
      <c r="AR10" s="1">
        <v>0</v>
      </c>
      <c r="AS10" s="1">
        <f>+Sar_InfraMR[[#This Row],[B.02.1 - Parque de Coches Eléctricos Motrices]]+Sar_InfraMR[[#This Row],[B.02.2 - Parque de Coches Eléctricos Motrices Remolcados Tipo R]]+Sar_InfraMR[[#This Row],[B.02.3 - Parque de Coches Eléctricos Motrices Tipo R]]</f>
        <v>275</v>
      </c>
      <c r="AT10" s="1">
        <v>0</v>
      </c>
      <c r="AU10" s="1">
        <v>4</v>
      </c>
      <c r="AV10" s="1">
        <v>8</v>
      </c>
      <c r="AW10" s="1">
        <f>+Sar_InfraMR[[#This Row],[B.03.1 - Parque de Coches Motores Motrices Remolcados]]+Sar_InfraMR[[#This Row],[B.03.2 - Parque de Coches Motores Motrices Intermedios]]+Sar_InfraMR[[#This Row],[B.03.3 - Parque de Coches Motores Motrices Cabina]]</f>
        <v>12</v>
      </c>
      <c r="AX10" s="1">
        <v>33</v>
      </c>
      <c r="AY10" s="1">
        <v>12</v>
      </c>
      <c r="AZ10" s="1">
        <v>0</v>
      </c>
      <c r="BA10" s="1">
        <v>8</v>
      </c>
      <c r="BB10" s="1">
        <v>0</v>
      </c>
      <c r="BC10" s="1">
        <f>+Sar_InfraMR[[#This Row],[B.04.1 - Parque de Coches Remolcados Clase Unica]]+Sar_InfraMR[[#This Row],[B.04.2 - Parque de Coches Remolcados Clase Unica Furgón]]+Sar_InfraMR[[#This Row],[B.04.3 - Parque de Coches Remolcados Clase Unica Cabina]]+Sar_InfraMR[[#This Row],[B.04.4 - Parque de Coches Remolcados de Larga Distancia (Turista+Pullman)]]+Sar_InfraMR[[#This Row],[B.04.5 - Parque de Coches Remolcados para Servicios Especiales (Cartoneros)]]</f>
        <v>53</v>
      </c>
      <c r="BD10" s="1">
        <v>0</v>
      </c>
      <c r="BE10" s="1">
        <v>0</v>
      </c>
      <c r="BF10" s="16">
        <v>1676</v>
      </c>
    </row>
    <row r="11" spans="1:59">
      <c r="A11" s="1">
        <v>1993</v>
      </c>
      <c r="B11" s="1" t="s">
        <v>124</v>
      </c>
      <c r="C11" s="12">
        <v>71.5</v>
      </c>
      <c r="D11" s="12">
        <v>62.3</v>
      </c>
      <c r="E11" s="12">
        <v>0</v>
      </c>
      <c r="F11" s="12">
        <v>36.4</v>
      </c>
      <c r="G11" s="12">
        <f t="shared" si="0"/>
        <v>170.20000000000002</v>
      </c>
      <c r="H11" s="12">
        <f>+Sar_InfraMR[[#This Row],[Total Líneas de Explotación ]]</f>
        <v>170.20000000000002</v>
      </c>
      <c r="I11" s="13">
        <v>169.64911000000001</v>
      </c>
      <c r="J11" s="12">
        <v>196.1</v>
      </c>
      <c r="K11" s="12">
        <v>13.5</v>
      </c>
      <c r="L11" s="12">
        <v>85</v>
      </c>
      <c r="M11" s="12">
        <v>8.4</v>
      </c>
      <c r="N11" s="12">
        <f>+Sar_InfraMR[[#This Row],[A.03.1 -  Longitud de Vías de Explotación No Electrificadas Troncales y Ramales (vía principal) (km)]]+Sar_InfraMR[[#This Row],[A.04.1 -  Longitud de Vías de Explotación Electrificadas Troncales y Ramales (vía principal) (km)]]</f>
        <v>281.10000000000002</v>
      </c>
      <c r="O11" s="12">
        <f>+Sar_InfraMR[[#This Row],[Total Vías (excluido Auxiliares)]]</f>
        <v>281.10000000000002</v>
      </c>
      <c r="P11" s="1">
        <v>30</v>
      </c>
      <c r="Q11" s="1">
        <v>5</v>
      </c>
      <c r="R11" s="1">
        <v>5</v>
      </c>
      <c r="S11" s="1">
        <f t="shared" si="1"/>
        <v>40</v>
      </c>
      <c r="T11" s="1">
        <v>20</v>
      </c>
      <c r="U11" s="1">
        <v>89</v>
      </c>
      <c r="V11" s="1">
        <v>1</v>
      </c>
      <c r="W11" s="1">
        <v>40</v>
      </c>
      <c r="X11" s="1">
        <v>0</v>
      </c>
      <c r="Y11" s="1">
        <f t="shared" si="2"/>
        <v>150</v>
      </c>
      <c r="Z11" s="1">
        <v>11</v>
      </c>
      <c r="AA11" s="1">
        <v>22</v>
      </c>
      <c r="AB11" s="1">
        <f>+Sar_InfraMR[[#This Row],[Total Pasos Vehiculares a Nivel]]</f>
        <v>150</v>
      </c>
      <c r="AC11" s="1">
        <f t="shared" si="3"/>
        <v>183</v>
      </c>
      <c r="AD11" s="1">
        <v>17</v>
      </c>
      <c r="AE11" s="1">
        <v>16</v>
      </c>
      <c r="AF11" s="1">
        <v>74</v>
      </c>
      <c r="AG11" s="1">
        <f t="shared" si="4"/>
        <v>107</v>
      </c>
      <c r="AH11" s="12">
        <v>31.1</v>
      </c>
      <c r="AI11" s="12">
        <v>0</v>
      </c>
      <c r="AJ11" s="12">
        <v>126.55</v>
      </c>
      <c r="AK11" s="12">
        <f t="shared" si="5"/>
        <v>157.65</v>
      </c>
      <c r="AL11" s="1">
        <v>0</v>
      </c>
      <c r="AM11" s="1">
        <v>9</v>
      </c>
      <c r="AN11" s="1">
        <v>8</v>
      </c>
      <c r="AO11" s="1">
        <f t="shared" si="6"/>
        <v>17</v>
      </c>
      <c r="AP11" s="1">
        <v>180</v>
      </c>
      <c r="AQ11" s="1">
        <v>95</v>
      </c>
      <c r="AR11" s="1">
        <v>0</v>
      </c>
      <c r="AS11" s="1">
        <f>+Sar_InfraMR[[#This Row],[B.02.1 - Parque de Coches Eléctricos Motrices]]+Sar_InfraMR[[#This Row],[B.02.2 - Parque de Coches Eléctricos Motrices Remolcados Tipo R]]+Sar_InfraMR[[#This Row],[B.02.3 - Parque de Coches Eléctricos Motrices Tipo R]]</f>
        <v>275</v>
      </c>
      <c r="AT11" s="1">
        <v>0</v>
      </c>
      <c r="AU11" s="1">
        <v>4</v>
      </c>
      <c r="AV11" s="1">
        <v>8</v>
      </c>
      <c r="AW11" s="1">
        <f>+Sar_InfraMR[[#This Row],[B.03.1 - Parque de Coches Motores Motrices Remolcados]]+Sar_InfraMR[[#This Row],[B.03.2 - Parque de Coches Motores Motrices Intermedios]]+Sar_InfraMR[[#This Row],[B.03.3 - Parque de Coches Motores Motrices Cabina]]</f>
        <v>12</v>
      </c>
      <c r="AX11" s="1">
        <v>33</v>
      </c>
      <c r="AY11" s="1">
        <v>12</v>
      </c>
      <c r="AZ11" s="1">
        <v>0</v>
      </c>
      <c r="BA11" s="1">
        <v>8</v>
      </c>
      <c r="BB11" s="1">
        <v>0</v>
      </c>
      <c r="BC11" s="1">
        <f>+Sar_InfraMR[[#This Row],[B.04.1 - Parque de Coches Remolcados Clase Unica]]+Sar_InfraMR[[#This Row],[B.04.2 - Parque de Coches Remolcados Clase Unica Furgón]]+Sar_InfraMR[[#This Row],[B.04.3 - Parque de Coches Remolcados Clase Unica Cabina]]+Sar_InfraMR[[#This Row],[B.04.4 - Parque de Coches Remolcados de Larga Distancia (Turista+Pullman)]]+Sar_InfraMR[[#This Row],[B.04.5 - Parque de Coches Remolcados para Servicios Especiales (Cartoneros)]]</f>
        <v>53</v>
      </c>
      <c r="BD11" s="1">
        <v>0</v>
      </c>
      <c r="BE11" s="1">
        <v>0</v>
      </c>
      <c r="BF11" s="16">
        <v>1676</v>
      </c>
    </row>
    <row r="12" spans="1:59">
      <c r="A12" s="1">
        <v>1993</v>
      </c>
      <c r="B12" s="1" t="s">
        <v>125</v>
      </c>
      <c r="C12" s="12">
        <v>71.5</v>
      </c>
      <c r="D12" s="12">
        <v>62.3</v>
      </c>
      <c r="E12" s="12">
        <v>0</v>
      </c>
      <c r="F12" s="12">
        <v>36.4</v>
      </c>
      <c r="G12" s="12">
        <f t="shared" si="0"/>
        <v>170.20000000000002</v>
      </c>
      <c r="H12" s="12">
        <f>+Sar_InfraMR[[#This Row],[Total Líneas de Explotación ]]</f>
        <v>170.20000000000002</v>
      </c>
      <c r="I12" s="13">
        <v>169.64911000000001</v>
      </c>
      <c r="J12" s="12">
        <v>196.1</v>
      </c>
      <c r="K12" s="12">
        <v>13.5</v>
      </c>
      <c r="L12" s="12">
        <v>85</v>
      </c>
      <c r="M12" s="12">
        <v>8.4</v>
      </c>
      <c r="N12" s="12">
        <f>+Sar_InfraMR[[#This Row],[A.03.1 -  Longitud de Vías de Explotación No Electrificadas Troncales y Ramales (vía principal) (km)]]+Sar_InfraMR[[#This Row],[A.04.1 -  Longitud de Vías de Explotación Electrificadas Troncales y Ramales (vía principal) (km)]]</f>
        <v>281.10000000000002</v>
      </c>
      <c r="O12" s="12">
        <f>+Sar_InfraMR[[#This Row],[Total Vías (excluido Auxiliares)]]</f>
        <v>281.10000000000002</v>
      </c>
      <c r="P12" s="1">
        <v>30</v>
      </c>
      <c r="Q12" s="1">
        <v>5</v>
      </c>
      <c r="R12" s="1">
        <v>5</v>
      </c>
      <c r="S12" s="1">
        <f t="shared" si="1"/>
        <v>40</v>
      </c>
      <c r="T12" s="1">
        <v>20</v>
      </c>
      <c r="U12" s="1">
        <v>89</v>
      </c>
      <c r="V12" s="1">
        <v>1</v>
      </c>
      <c r="W12" s="1">
        <v>40</v>
      </c>
      <c r="X12" s="1">
        <v>0</v>
      </c>
      <c r="Y12" s="1">
        <f t="shared" si="2"/>
        <v>150</v>
      </c>
      <c r="Z12" s="1">
        <v>11</v>
      </c>
      <c r="AA12" s="1">
        <v>22</v>
      </c>
      <c r="AB12" s="1">
        <f>+Sar_InfraMR[[#This Row],[Total Pasos Vehiculares a Nivel]]</f>
        <v>150</v>
      </c>
      <c r="AC12" s="1">
        <f t="shared" si="3"/>
        <v>183</v>
      </c>
      <c r="AD12" s="1">
        <v>17</v>
      </c>
      <c r="AE12" s="1">
        <v>16</v>
      </c>
      <c r="AF12" s="1">
        <v>74</v>
      </c>
      <c r="AG12" s="1">
        <f t="shared" si="4"/>
        <v>107</v>
      </c>
      <c r="AH12" s="12">
        <v>31.1</v>
      </c>
      <c r="AI12" s="12">
        <v>0</v>
      </c>
      <c r="AJ12" s="12">
        <v>126.55</v>
      </c>
      <c r="AK12" s="12">
        <f t="shared" si="5"/>
        <v>157.65</v>
      </c>
      <c r="AL12" s="1">
        <v>0</v>
      </c>
      <c r="AM12" s="1">
        <v>9</v>
      </c>
      <c r="AN12" s="1">
        <v>8</v>
      </c>
      <c r="AO12" s="1">
        <f t="shared" si="6"/>
        <v>17</v>
      </c>
      <c r="AP12" s="1">
        <v>180</v>
      </c>
      <c r="AQ12" s="1">
        <v>95</v>
      </c>
      <c r="AR12" s="1">
        <v>0</v>
      </c>
      <c r="AS12" s="1">
        <f>+Sar_InfraMR[[#This Row],[B.02.1 - Parque de Coches Eléctricos Motrices]]+Sar_InfraMR[[#This Row],[B.02.2 - Parque de Coches Eléctricos Motrices Remolcados Tipo R]]+Sar_InfraMR[[#This Row],[B.02.3 - Parque de Coches Eléctricos Motrices Tipo R]]</f>
        <v>275</v>
      </c>
      <c r="AT12" s="1">
        <v>0</v>
      </c>
      <c r="AU12" s="1">
        <v>4</v>
      </c>
      <c r="AV12" s="1">
        <v>8</v>
      </c>
      <c r="AW12" s="1">
        <f>+Sar_InfraMR[[#This Row],[B.03.1 - Parque de Coches Motores Motrices Remolcados]]+Sar_InfraMR[[#This Row],[B.03.2 - Parque de Coches Motores Motrices Intermedios]]+Sar_InfraMR[[#This Row],[B.03.3 - Parque de Coches Motores Motrices Cabina]]</f>
        <v>12</v>
      </c>
      <c r="AX12" s="1">
        <v>33</v>
      </c>
      <c r="AY12" s="1">
        <v>12</v>
      </c>
      <c r="AZ12" s="1">
        <v>0</v>
      </c>
      <c r="BA12" s="1">
        <v>8</v>
      </c>
      <c r="BB12" s="1">
        <v>0</v>
      </c>
      <c r="BC12" s="1">
        <f>+Sar_InfraMR[[#This Row],[B.04.1 - Parque de Coches Remolcados Clase Unica]]+Sar_InfraMR[[#This Row],[B.04.2 - Parque de Coches Remolcados Clase Unica Furgón]]+Sar_InfraMR[[#This Row],[B.04.3 - Parque de Coches Remolcados Clase Unica Cabina]]+Sar_InfraMR[[#This Row],[B.04.4 - Parque de Coches Remolcados de Larga Distancia (Turista+Pullman)]]+Sar_InfraMR[[#This Row],[B.04.5 - Parque de Coches Remolcados para Servicios Especiales (Cartoneros)]]</f>
        <v>53</v>
      </c>
      <c r="BD12" s="1">
        <v>0</v>
      </c>
      <c r="BE12" s="1">
        <v>0</v>
      </c>
      <c r="BF12" s="16">
        <v>1676</v>
      </c>
    </row>
    <row r="13" spans="1:59">
      <c r="A13" s="1">
        <v>1993</v>
      </c>
      <c r="B13" s="1" t="s">
        <v>126</v>
      </c>
      <c r="C13" s="12">
        <v>71.5</v>
      </c>
      <c r="D13" s="12">
        <v>62.3</v>
      </c>
      <c r="E13" s="12">
        <v>0</v>
      </c>
      <c r="F13" s="12">
        <v>36.4</v>
      </c>
      <c r="G13" s="12">
        <f t="shared" si="0"/>
        <v>170.20000000000002</v>
      </c>
      <c r="H13" s="12">
        <f>+Sar_InfraMR[[#This Row],[Total Líneas de Explotación ]]</f>
        <v>170.20000000000002</v>
      </c>
      <c r="I13" s="13">
        <v>169.64911000000001</v>
      </c>
      <c r="J13" s="12">
        <v>196.1</v>
      </c>
      <c r="K13" s="12">
        <v>13.5</v>
      </c>
      <c r="L13" s="12">
        <v>85</v>
      </c>
      <c r="M13" s="12">
        <v>8.4</v>
      </c>
      <c r="N13" s="12">
        <f>+Sar_InfraMR[[#This Row],[A.03.1 -  Longitud de Vías de Explotación No Electrificadas Troncales y Ramales (vía principal) (km)]]+Sar_InfraMR[[#This Row],[A.04.1 -  Longitud de Vías de Explotación Electrificadas Troncales y Ramales (vía principal) (km)]]</f>
        <v>281.10000000000002</v>
      </c>
      <c r="O13" s="12">
        <f>+Sar_InfraMR[[#This Row],[Total Vías (excluido Auxiliares)]]</f>
        <v>281.10000000000002</v>
      </c>
      <c r="P13" s="1">
        <v>30</v>
      </c>
      <c r="Q13" s="1">
        <v>5</v>
      </c>
      <c r="R13" s="1">
        <v>5</v>
      </c>
      <c r="S13" s="1">
        <f t="shared" si="1"/>
        <v>40</v>
      </c>
      <c r="T13" s="1">
        <v>20</v>
      </c>
      <c r="U13" s="1">
        <v>89</v>
      </c>
      <c r="V13" s="1">
        <v>1</v>
      </c>
      <c r="W13" s="1">
        <v>40</v>
      </c>
      <c r="X13" s="1">
        <v>0</v>
      </c>
      <c r="Y13" s="1">
        <f t="shared" si="2"/>
        <v>150</v>
      </c>
      <c r="Z13" s="1">
        <v>11</v>
      </c>
      <c r="AA13" s="1">
        <v>22</v>
      </c>
      <c r="AB13" s="1">
        <f>+Sar_InfraMR[[#This Row],[Total Pasos Vehiculares a Nivel]]</f>
        <v>150</v>
      </c>
      <c r="AC13" s="1">
        <f t="shared" si="3"/>
        <v>183</v>
      </c>
      <c r="AD13" s="1">
        <v>17</v>
      </c>
      <c r="AE13" s="1">
        <v>16</v>
      </c>
      <c r="AF13" s="1">
        <v>74</v>
      </c>
      <c r="AG13" s="1">
        <f t="shared" si="4"/>
        <v>107</v>
      </c>
      <c r="AH13" s="12">
        <v>31.1</v>
      </c>
      <c r="AI13" s="12">
        <v>0</v>
      </c>
      <c r="AJ13" s="12">
        <v>126.55</v>
      </c>
      <c r="AK13" s="12">
        <f t="shared" si="5"/>
        <v>157.65</v>
      </c>
      <c r="AL13" s="1">
        <v>0</v>
      </c>
      <c r="AM13" s="1">
        <v>9</v>
      </c>
      <c r="AN13" s="1">
        <v>8</v>
      </c>
      <c r="AO13" s="1">
        <f t="shared" si="6"/>
        <v>17</v>
      </c>
      <c r="AP13" s="1">
        <v>180</v>
      </c>
      <c r="AQ13" s="1">
        <v>95</v>
      </c>
      <c r="AR13" s="1">
        <v>0</v>
      </c>
      <c r="AS13" s="1">
        <f>+Sar_InfraMR[[#This Row],[B.02.1 - Parque de Coches Eléctricos Motrices]]+Sar_InfraMR[[#This Row],[B.02.2 - Parque de Coches Eléctricos Motrices Remolcados Tipo R]]+Sar_InfraMR[[#This Row],[B.02.3 - Parque de Coches Eléctricos Motrices Tipo R]]</f>
        <v>275</v>
      </c>
      <c r="AT13" s="1">
        <v>0</v>
      </c>
      <c r="AU13" s="1">
        <v>4</v>
      </c>
      <c r="AV13" s="1">
        <v>8</v>
      </c>
      <c r="AW13" s="1">
        <f>+Sar_InfraMR[[#This Row],[B.03.1 - Parque de Coches Motores Motrices Remolcados]]+Sar_InfraMR[[#This Row],[B.03.2 - Parque de Coches Motores Motrices Intermedios]]+Sar_InfraMR[[#This Row],[B.03.3 - Parque de Coches Motores Motrices Cabina]]</f>
        <v>12</v>
      </c>
      <c r="AX13" s="1">
        <v>33</v>
      </c>
      <c r="AY13" s="1">
        <v>12</v>
      </c>
      <c r="AZ13" s="1">
        <v>0</v>
      </c>
      <c r="BA13" s="1">
        <v>8</v>
      </c>
      <c r="BB13" s="1">
        <v>0</v>
      </c>
      <c r="BC13" s="1">
        <f>+Sar_InfraMR[[#This Row],[B.04.1 - Parque de Coches Remolcados Clase Unica]]+Sar_InfraMR[[#This Row],[B.04.2 - Parque de Coches Remolcados Clase Unica Furgón]]+Sar_InfraMR[[#This Row],[B.04.3 - Parque de Coches Remolcados Clase Unica Cabina]]+Sar_InfraMR[[#This Row],[B.04.4 - Parque de Coches Remolcados de Larga Distancia (Turista+Pullman)]]+Sar_InfraMR[[#This Row],[B.04.5 - Parque de Coches Remolcados para Servicios Especiales (Cartoneros)]]</f>
        <v>53</v>
      </c>
      <c r="BD13" s="1">
        <v>0</v>
      </c>
      <c r="BE13" s="1">
        <v>0</v>
      </c>
      <c r="BF13" s="16">
        <v>1676</v>
      </c>
    </row>
    <row r="14" spans="1:59">
      <c r="A14" s="1">
        <v>1994</v>
      </c>
      <c r="B14" s="1" t="s">
        <v>115</v>
      </c>
      <c r="C14" s="12">
        <v>71.5</v>
      </c>
      <c r="D14" s="12">
        <v>62.3</v>
      </c>
      <c r="E14" s="12">
        <v>0</v>
      </c>
      <c r="F14" s="12">
        <v>36.4</v>
      </c>
      <c r="G14" s="12">
        <f t="shared" si="0"/>
        <v>170.20000000000002</v>
      </c>
      <c r="H14" s="12">
        <f>+Sar_InfraMR[[#This Row],[Total Líneas de Explotación ]]</f>
        <v>170.20000000000002</v>
      </c>
      <c r="I14" s="13">
        <v>169.64911000000001</v>
      </c>
      <c r="J14" s="12">
        <v>196.1</v>
      </c>
      <c r="K14" s="12">
        <v>13.5</v>
      </c>
      <c r="L14" s="12">
        <v>85</v>
      </c>
      <c r="M14" s="12">
        <v>8.4</v>
      </c>
      <c r="N14" s="12">
        <f>+Sar_InfraMR[[#This Row],[A.03.1 -  Longitud de Vías de Explotación No Electrificadas Troncales y Ramales (vía principal) (km)]]+Sar_InfraMR[[#This Row],[A.04.1 -  Longitud de Vías de Explotación Electrificadas Troncales y Ramales (vía principal) (km)]]</f>
        <v>281.10000000000002</v>
      </c>
      <c r="O14" s="12">
        <f>+Sar_InfraMR[[#This Row],[Total Vías (excluido Auxiliares)]]</f>
        <v>281.10000000000002</v>
      </c>
      <c r="P14" s="1">
        <v>30</v>
      </c>
      <c r="Q14" s="1">
        <v>5</v>
      </c>
      <c r="R14" s="1">
        <v>5</v>
      </c>
      <c r="S14" s="1">
        <f t="shared" si="1"/>
        <v>40</v>
      </c>
      <c r="T14" s="1">
        <v>20</v>
      </c>
      <c r="U14" s="1">
        <v>89</v>
      </c>
      <c r="V14" s="1">
        <v>1</v>
      </c>
      <c r="W14" s="1">
        <v>40</v>
      </c>
      <c r="X14" s="1">
        <v>0</v>
      </c>
      <c r="Y14" s="1">
        <f t="shared" si="2"/>
        <v>150</v>
      </c>
      <c r="Z14" s="1">
        <v>11</v>
      </c>
      <c r="AA14" s="1">
        <v>22</v>
      </c>
      <c r="AB14" s="1">
        <f>+Sar_InfraMR[[#This Row],[Total Pasos Vehiculares a Nivel]]</f>
        <v>150</v>
      </c>
      <c r="AC14" s="1">
        <f t="shared" si="3"/>
        <v>183</v>
      </c>
      <c r="AD14" s="1">
        <v>17</v>
      </c>
      <c r="AE14" s="1">
        <v>16</v>
      </c>
      <c r="AF14" s="1">
        <v>74</v>
      </c>
      <c r="AG14" s="1">
        <f t="shared" si="4"/>
        <v>107</v>
      </c>
      <c r="AH14" s="12">
        <v>31.1</v>
      </c>
      <c r="AI14" s="12">
        <v>0</v>
      </c>
      <c r="AJ14" s="12">
        <v>126.55</v>
      </c>
      <c r="AK14" s="12">
        <f t="shared" si="5"/>
        <v>157.65</v>
      </c>
      <c r="AL14" s="1">
        <v>0</v>
      </c>
      <c r="AM14" s="1">
        <v>9</v>
      </c>
      <c r="AN14" s="1">
        <v>8</v>
      </c>
      <c r="AO14" s="1">
        <f t="shared" si="6"/>
        <v>17</v>
      </c>
      <c r="AP14" s="1">
        <v>180</v>
      </c>
      <c r="AQ14" s="1">
        <v>95</v>
      </c>
      <c r="AR14" s="1">
        <v>0</v>
      </c>
      <c r="AS14" s="1">
        <f>+Sar_InfraMR[[#This Row],[B.02.1 - Parque de Coches Eléctricos Motrices]]+Sar_InfraMR[[#This Row],[B.02.2 - Parque de Coches Eléctricos Motrices Remolcados Tipo R]]+Sar_InfraMR[[#This Row],[B.02.3 - Parque de Coches Eléctricos Motrices Tipo R]]</f>
        <v>275</v>
      </c>
      <c r="AT14" s="1">
        <v>0</v>
      </c>
      <c r="AU14" s="1">
        <v>4</v>
      </c>
      <c r="AV14" s="1">
        <v>8</v>
      </c>
      <c r="AW14" s="1">
        <f>+Sar_InfraMR[[#This Row],[B.03.1 - Parque de Coches Motores Motrices Remolcados]]+Sar_InfraMR[[#This Row],[B.03.2 - Parque de Coches Motores Motrices Intermedios]]+Sar_InfraMR[[#This Row],[B.03.3 - Parque de Coches Motores Motrices Cabina]]</f>
        <v>12</v>
      </c>
      <c r="AX14" s="1">
        <v>33</v>
      </c>
      <c r="AY14" s="1">
        <v>12</v>
      </c>
      <c r="AZ14" s="1">
        <v>0</v>
      </c>
      <c r="BA14" s="1">
        <v>8</v>
      </c>
      <c r="BB14" s="1">
        <v>0</v>
      </c>
      <c r="BC14" s="1">
        <f>+Sar_InfraMR[[#This Row],[B.04.1 - Parque de Coches Remolcados Clase Unica]]+Sar_InfraMR[[#This Row],[B.04.2 - Parque de Coches Remolcados Clase Unica Furgón]]+Sar_InfraMR[[#This Row],[B.04.3 - Parque de Coches Remolcados Clase Unica Cabina]]+Sar_InfraMR[[#This Row],[B.04.4 - Parque de Coches Remolcados de Larga Distancia (Turista+Pullman)]]+Sar_InfraMR[[#This Row],[B.04.5 - Parque de Coches Remolcados para Servicios Especiales (Cartoneros)]]</f>
        <v>53</v>
      </c>
      <c r="BD14" s="1">
        <v>0</v>
      </c>
      <c r="BE14" s="1">
        <v>0</v>
      </c>
      <c r="BF14" s="16">
        <v>1676</v>
      </c>
    </row>
    <row r="15" spans="1:59">
      <c r="A15" s="1">
        <v>1994</v>
      </c>
      <c r="B15" s="1" t="s">
        <v>116</v>
      </c>
      <c r="C15" s="12">
        <v>71.5</v>
      </c>
      <c r="D15" s="12">
        <v>62.3</v>
      </c>
      <c r="E15" s="12">
        <v>0</v>
      </c>
      <c r="F15" s="12">
        <v>36.4</v>
      </c>
      <c r="G15" s="12">
        <f t="shared" si="0"/>
        <v>170.20000000000002</v>
      </c>
      <c r="H15" s="12">
        <f>+Sar_InfraMR[[#This Row],[Total Líneas de Explotación ]]</f>
        <v>170.20000000000002</v>
      </c>
      <c r="I15" s="13">
        <v>169.64911000000001</v>
      </c>
      <c r="J15" s="12">
        <v>196.1</v>
      </c>
      <c r="K15" s="12">
        <v>13.5</v>
      </c>
      <c r="L15" s="12">
        <v>85</v>
      </c>
      <c r="M15" s="12">
        <v>8.4</v>
      </c>
      <c r="N15" s="12">
        <f>+Sar_InfraMR[[#This Row],[A.03.1 -  Longitud de Vías de Explotación No Electrificadas Troncales y Ramales (vía principal) (km)]]+Sar_InfraMR[[#This Row],[A.04.1 -  Longitud de Vías de Explotación Electrificadas Troncales y Ramales (vía principal) (km)]]</f>
        <v>281.10000000000002</v>
      </c>
      <c r="O15" s="12">
        <f>+Sar_InfraMR[[#This Row],[Total Vías (excluido Auxiliares)]]</f>
        <v>281.10000000000002</v>
      </c>
      <c r="P15" s="1">
        <v>30</v>
      </c>
      <c r="Q15" s="1">
        <v>5</v>
      </c>
      <c r="R15" s="1">
        <v>5</v>
      </c>
      <c r="S15" s="1">
        <f t="shared" si="1"/>
        <v>40</v>
      </c>
      <c r="T15" s="1">
        <v>20</v>
      </c>
      <c r="U15" s="1">
        <v>89</v>
      </c>
      <c r="V15" s="1">
        <v>1</v>
      </c>
      <c r="W15" s="1">
        <v>40</v>
      </c>
      <c r="X15" s="1">
        <v>0</v>
      </c>
      <c r="Y15" s="1">
        <f t="shared" si="2"/>
        <v>150</v>
      </c>
      <c r="Z15" s="1">
        <v>11</v>
      </c>
      <c r="AA15" s="1">
        <v>22</v>
      </c>
      <c r="AB15" s="1">
        <f>+Sar_InfraMR[[#This Row],[Total Pasos Vehiculares a Nivel]]</f>
        <v>150</v>
      </c>
      <c r="AC15" s="1">
        <f t="shared" si="3"/>
        <v>183</v>
      </c>
      <c r="AD15" s="1">
        <v>17</v>
      </c>
      <c r="AE15" s="1">
        <v>16</v>
      </c>
      <c r="AF15" s="1">
        <v>74</v>
      </c>
      <c r="AG15" s="1">
        <f t="shared" si="4"/>
        <v>107</v>
      </c>
      <c r="AH15" s="12">
        <v>31.1</v>
      </c>
      <c r="AI15" s="12">
        <v>0</v>
      </c>
      <c r="AJ15" s="12">
        <v>126.55</v>
      </c>
      <c r="AK15" s="12">
        <f t="shared" si="5"/>
        <v>157.65</v>
      </c>
      <c r="AL15" s="1">
        <v>0</v>
      </c>
      <c r="AM15" s="1">
        <v>9</v>
      </c>
      <c r="AN15" s="1">
        <v>8</v>
      </c>
      <c r="AO15" s="1">
        <f t="shared" si="6"/>
        <v>17</v>
      </c>
      <c r="AP15" s="1">
        <v>180</v>
      </c>
      <c r="AQ15" s="1">
        <v>95</v>
      </c>
      <c r="AR15" s="1">
        <v>0</v>
      </c>
      <c r="AS15" s="1">
        <f>+Sar_InfraMR[[#This Row],[B.02.1 - Parque de Coches Eléctricos Motrices]]+Sar_InfraMR[[#This Row],[B.02.2 - Parque de Coches Eléctricos Motrices Remolcados Tipo R]]+Sar_InfraMR[[#This Row],[B.02.3 - Parque de Coches Eléctricos Motrices Tipo R]]</f>
        <v>275</v>
      </c>
      <c r="AT15" s="1">
        <v>0</v>
      </c>
      <c r="AU15" s="1">
        <v>4</v>
      </c>
      <c r="AV15" s="1">
        <v>8</v>
      </c>
      <c r="AW15" s="1">
        <f>+Sar_InfraMR[[#This Row],[B.03.1 - Parque de Coches Motores Motrices Remolcados]]+Sar_InfraMR[[#This Row],[B.03.2 - Parque de Coches Motores Motrices Intermedios]]+Sar_InfraMR[[#This Row],[B.03.3 - Parque de Coches Motores Motrices Cabina]]</f>
        <v>12</v>
      </c>
      <c r="AX15" s="1">
        <v>33</v>
      </c>
      <c r="AY15" s="1">
        <v>12</v>
      </c>
      <c r="AZ15" s="1">
        <v>0</v>
      </c>
      <c r="BA15" s="1">
        <v>8</v>
      </c>
      <c r="BB15" s="1">
        <v>0</v>
      </c>
      <c r="BC15" s="1">
        <f>+Sar_InfraMR[[#This Row],[B.04.1 - Parque de Coches Remolcados Clase Unica]]+Sar_InfraMR[[#This Row],[B.04.2 - Parque de Coches Remolcados Clase Unica Furgón]]+Sar_InfraMR[[#This Row],[B.04.3 - Parque de Coches Remolcados Clase Unica Cabina]]+Sar_InfraMR[[#This Row],[B.04.4 - Parque de Coches Remolcados de Larga Distancia (Turista+Pullman)]]+Sar_InfraMR[[#This Row],[B.04.5 - Parque de Coches Remolcados para Servicios Especiales (Cartoneros)]]</f>
        <v>53</v>
      </c>
      <c r="BD15" s="1">
        <v>0</v>
      </c>
      <c r="BE15" s="1">
        <v>0</v>
      </c>
      <c r="BF15" s="16">
        <v>1676</v>
      </c>
    </row>
    <row r="16" spans="1:59">
      <c r="A16" s="1">
        <v>1994</v>
      </c>
      <c r="B16" s="1" t="s">
        <v>117</v>
      </c>
      <c r="C16" s="12">
        <v>71.5</v>
      </c>
      <c r="D16" s="12">
        <v>62.3</v>
      </c>
      <c r="E16" s="12">
        <v>0</v>
      </c>
      <c r="F16" s="12">
        <v>36.4</v>
      </c>
      <c r="G16" s="12">
        <f t="shared" si="0"/>
        <v>170.20000000000002</v>
      </c>
      <c r="H16" s="12">
        <f>+Sar_InfraMR[[#This Row],[Total Líneas de Explotación ]]</f>
        <v>170.20000000000002</v>
      </c>
      <c r="I16" s="13">
        <v>169.64911000000001</v>
      </c>
      <c r="J16" s="12">
        <v>196.1</v>
      </c>
      <c r="K16" s="12">
        <v>13.5</v>
      </c>
      <c r="L16" s="12">
        <v>85</v>
      </c>
      <c r="M16" s="12">
        <v>8.4</v>
      </c>
      <c r="N16" s="12">
        <f>+Sar_InfraMR[[#This Row],[A.03.1 -  Longitud de Vías de Explotación No Electrificadas Troncales y Ramales (vía principal) (km)]]+Sar_InfraMR[[#This Row],[A.04.1 -  Longitud de Vías de Explotación Electrificadas Troncales y Ramales (vía principal) (km)]]</f>
        <v>281.10000000000002</v>
      </c>
      <c r="O16" s="12">
        <f>+Sar_InfraMR[[#This Row],[Total Vías (excluido Auxiliares)]]</f>
        <v>281.10000000000002</v>
      </c>
      <c r="P16" s="1">
        <v>30</v>
      </c>
      <c r="Q16" s="1">
        <v>5</v>
      </c>
      <c r="R16" s="1">
        <v>5</v>
      </c>
      <c r="S16" s="1">
        <f t="shared" si="1"/>
        <v>40</v>
      </c>
      <c r="T16" s="1">
        <v>20</v>
      </c>
      <c r="U16" s="1">
        <v>89</v>
      </c>
      <c r="V16" s="1">
        <v>1</v>
      </c>
      <c r="W16" s="1">
        <v>40</v>
      </c>
      <c r="X16" s="1">
        <v>0</v>
      </c>
      <c r="Y16" s="1">
        <f t="shared" si="2"/>
        <v>150</v>
      </c>
      <c r="Z16" s="1">
        <v>11</v>
      </c>
      <c r="AA16" s="1">
        <v>22</v>
      </c>
      <c r="AB16" s="1">
        <f>+Sar_InfraMR[[#This Row],[Total Pasos Vehiculares a Nivel]]</f>
        <v>150</v>
      </c>
      <c r="AC16" s="1">
        <f t="shared" si="3"/>
        <v>183</v>
      </c>
      <c r="AD16" s="1">
        <v>17</v>
      </c>
      <c r="AE16" s="1">
        <v>16</v>
      </c>
      <c r="AF16" s="1">
        <v>74</v>
      </c>
      <c r="AG16" s="1">
        <f t="shared" si="4"/>
        <v>107</v>
      </c>
      <c r="AH16" s="12">
        <v>31.1</v>
      </c>
      <c r="AI16" s="12">
        <v>0</v>
      </c>
      <c r="AJ16" s="12">
        <v>126.55</v>
      </c>
      <c r="AK16" s="12">
        <f t="shared" si="5"/>
        <v>157.65</v>
      </c>
      <c r="AL16" s="1">
        <v>0</v>
      </c>
      <c r="AM16" s="1">
        <v>9</v>
      </c>
      <c r="AN16" s="1">
        <v>8</v>
      </c>
      <c r="AO16" s="1">
        <f t="shared" si="6"/>
        <v>17</v>
      </c>
      <c r="AP16" s="1">
        <v>180</v>
      </c>
      <c r="AQ16" s="1">
        <v>95</v>
      </c>
      <c r="AR16" s="1">
        <v>0</v>
      </c>
      <c r="AS16" s="1">
        <f>+Sar_InfraMR[[#This Row],[B.02.1 - Parque de Coches Eléctricos Motrices]]+Sar_InfraMR[[#This Row],[B.02.2 - Parque de Coches Eléctricos Motrices Remolcados Tipo R]]+Sar_InfraMR[[#This Row],[B.02.3 - Parque de Coches Eléctricos Motrices Tipo R]]</f>
        <v>275</v>
      </c>
      <c r="AT16" s="1">
        <v>0</v>
      </c>
      <c r="AU16" s="1">
        <v>4</v>
      </c>
      <c r="AV16" s="1">
        <v>8</v>
      </c>
      <c r="AW16" s="1">
        <f>+Sar_InfraMR[[#This Row],[B.03.1 - Parque de Coches Motores Motrices Remolcados]]+Sar_InfraMR[[#This Row],[B.03.2 - Parque de Coches Motores Motrices Intermedios]]+Sar_InfraMR[[#This Row],[B.03.3 - Parque de Coches Motores Motrices Cabina]]</f>
        <v>12</v>
      </c>
      <c r="AX16" s="1">
        <v>33</v>
      </c>
      <c r="AY16" s="1">
        <v>12</v>
      </c>
      <c r="AZ16" s="1">
        <v>0</v>
      </c>
      <c r="BA16" s="1">
        <v>8</v>
      </c>
      <c r="BB16" s="1">
        <v>0</v>
      </c>
      <c r="BC16" s="1">
        <f>+Sar_InfraMR[[#This Row],[B.04.1 - Parque de Coches Remolcados Clase Unica]]+Sar_InfraMR[[#This Row],[B.04.2 - Parque de Coches Remolcados Clase Unica Furgón]]+Sar_InfraMR[[#This Row],[B.04.3 - Parque de Coches Remolcados Clase Unica Cabina]]+Sar_InfraMR[[#This Row],[B.04.4 - Parque de Coches Remolcados de Larga Distancia (Turista+Pullman)]]+Sar_InfraMR[[#This Row],[B.04.5 - Parque de Coches Remolcados para Servicios Especiales (Cartoneros)]]</f>
        <v>53</v>
      </c>
      <c r="BD16" s="1">
        <v>0</v>
      </c>
      <c r="BE16" s="1">
        <v>0</v>
      </c>
      <c r="BF16" s="16">
        <v>1676</v>
      </c>
    </row>
    <row r="17" spans="1:58">
      <c r="A17" s="1">
        <v>1994</v>
      </c>
      <c r="B17" s="1" t="s">
        <v>118</v>
      </c>
      <c r="C17" s="12">
        <v>71.5</v>
      </c>
      <c r="D17" s="12">
        <v>62.3</v>
      </c>
      <c r="E17" s="12">
        <v>0</v>
      </c>
      <c r="F17" s="12">
        <v>36.4</v>
      </c>
      <c r="G17" s="12">
        <f t="shared" si="0"/>
        <v>170.20000000000002</v>
      </c>
      <c r="H17" s="12">
        <f>+Sar_InfraMR[[#This Row],[Total Líneas de Explotación ]]</f>
        <v>170.20000000000002</v>
      </c>
      <c r="I17" s="13">
        <v>169.64911000000001</v>
      </c>
      <c r="J17" s="12">
        <v>196.1</v>
      </c>
      <c r="K17" s="12">
        <v>13.5</v>
      </c>
      <c r="L17" s="12">
        <v>85</v>
      </c>
      <c r="M17" s="12">
        <v>8.4</v>
      </c>
      <c r="N17" s="12">
        <f>+Sar_InfraMR[[#This Row],[A.03.1 -  Longitud de Vías de Explotación No Electrificadas Troncales y Ramales (vía principal) (km)]]+Sar_InfraMR[[#This Row],[A.04.1 -  Longitud de Vías de Explotación Electrificadas Troncales y Ramales (vía principal) (km)]]</f>
        <v>281.10000000000002</v>
      </c>
      <c r="O17" s="12">
        <f>+Sar_InfraMR[[#This Row],[Total Vías (excluido Auxiliares)]]</f>
        <v>281.10000000000002</v>
      </c>
      <c r="P17" s="1">
        <v>30</v>
      </c>
      <c r="Q17" s="1">
        <v>5</v>
      </c>
      <c r="R17" s="1">
        <v>5</v>
      </c>
      <c r="S17" s="1">
        <f t="shared" si="1"/>
        <v>40</v>
      </c>
      <c r="T17" s="1">
        <v>20</v>
      </c>
      <c r="U17" s="1">
        <v>89</v>
      </c>
      <c r="V17" s="1">
        <v>1</v>
      </c>
      <c r="W17" s="1">
        <v>40</v>
      </c>
      <c r="X17" s="1">
        <v>0</v>
      </c>
      <c r="Y17" s="1">
        <f t="shared" si="2"/>
        <v>150</v>
      </c>
      <c r="Z17" s="1">
        <v>11</v>
      </c>
      <c r="AA17" s="1">
        <v>22</v>
      </c>
      <c r="AB17" s="1">
        <f>+Sar_InfraMR[[#This Row],[Total Pasos Vehiculares a Nivel]]</f>
        <v>150</v>
      </c>
      <c r="AC17" s="1">
        <f t="shared" si="3"/>
        <v>183</v>
      </c>
      <c r="AD17" s="1">
        <v>17</v>
      </c>
      <c r="AE17" s="1">
        <v>16</v>
      </c>
      <c r="AF17" s="1">
        <v>74</v>
      </c>
      <c r="AG17" s="1">
        <f t="shared" si="4"/>
        <v>107</v>
      </c>
      <c r="AH17" s="12">
        <v>31.1</v>
      </c>
      <c r="AI17" s="12">
        <v>0</v>
      </c>
      <c r="AJ17" s="12">
        <v>126.55</v>
      </c>
      <c r="AK17" s="12">
        <f t="shared" si="5"/>
        <v>157.65</v>
      </c>
      <c r="AL17" s="1">
        <v>0</v>
      </c>
      <c r="AM17" s="1">
        <v>9</v>
      </c>
      <c r="AN17" s="1">
        <v>8</v>
      </c>
      <c r="AO17" s="1">
        <f t="shared" si="6"/>
        <v>17</v>
      </c>
      <c r="AP17" s="1">
        <v>180</v>
      </c>
      <c r="AQ17" s="1">
        <v>95</v>
      </c>
      <c r="AR17" s="1">
        <v>0</v>
      </c>
      <c r="AS17" s="1">
        <f>+Sar_InfraMR[[#This Row],[B.02.1 - Parque de Coches Eléctricos Motrices]]+Sar_InfraMR[[#This Row],[B.02.2 - Parque de Coches Eléctricos Motrices Remolcados Tipo R]]+Sar_InfraMR[[#This Row],[B.02.3 - Parque de Coches Eléctricos Motrices Tipo R]]</f>
        <v>275</v>
      </c>
      <c r="AT17" s="1">
        <v>0</v>
      </c>
      <c r="AU17" s="1">
        <v>4</v>
      </c>
      <c r="AV17" s="1">
        <v>8</v>
      </c>
      <c r="AW17" s="1">
        <f>+Sar_InfraMR[[#This Row],[B.03.1 - Parque de Coches Motores Motrices Remolcados]]+Sar_InfraMR[[#This Row],[B.03.2 - Parque de Coches Motores Motrices Intermedios]]+Sar_InfraMR[[#This Row],[B.03.3 - Parque de Coches Motores Motrices Cabina]]</f>
        <v>12</v>
      </c>
      <c r="AX17" s="1">
        <v>33</v>
      </c>
      <c r="AY17" s="1">
        <v>12</v>
      </c>
      <c r="AZ17" s="1">
        <v>0</v>
      </c>
      <c r="BA17" s="1">
        <v>8</v>
      </c>
      <c r="BB17" s="1">
        <v>0</v>
      </c>
      <c r="BC17" s="1">
        <f>+Sar_InfraMR[[#This Row],[B.04.1 - Parque de Coches Remolcados Clase Unica]]+Sar_InfraMR[[#This Row],[B.04.2 - Parque de Coches Remolcados Clase Unica Furgón]]+Sar_InfraMR[[#This Row],[B.04.3 - Parque de Coches Remolcados Clase Unica Cabina]]+Sar_InfraMR[[#This Row],[B.04.4 - Parque de Coches Remolcados de Larga Distancia (Turista+Pullman)]]+Sar_InfraMR[[#This Row],[B.04.5 - Parque de Coches Remolcados para Servicios Especiales (Cartoneros)]]</f>
        <v>53</v>
      </c>
      <c r="BD17" s="1">
        <v>0</v>
      </c>
      <c r="BE17" s="1">
        <v>0</v>
      </c>
      <c r="BF17" s="16">
        <v>1676</v>
      </c>
    </row>
    <row r="18" spans="1:58">
      <c r="A18" s="1">
        <v>1994</v>
      </c>
      <c r="B18" s="1" t="s">
        <v>119</v>
      </c>
      <c r="C18" s="12">
        <v>71.5</v>
      </c>
      <c r="D18" s="12">
        <v>62.3</v>
      </c>
      <c r="E18" s="12">
        <v>0</v>
      </c>
      <c r="F18" s="12">
        <v>36.4</v>
      </c>
      <c r="G18" s="12">
        <f t="shared" si="0"/>
        <v>170.20000000000002</v>
      </c>
      <c r="H18" s="12">
        <f>+Sar_InfraMR[[#This Row],[Total Líneas de Explotación ]]</f>
        <v>170.20000000000002</v>
      </c>
      <c r="I18" s="13">
        <v>169.64911000000001</v>
      </c>
      <c r="J18" s="12">
        <v>196.1</v>
      </c>
      <c r="K18" s="12">
        <v>13.5</v>
      </c>
      <c r="L18" s="12">
        <v>85</v>
      </c>
      <c r="M18" s="12">
        <v>8.4</v>
      </c>
      <c r="N18" s="12">
        <f>+Sar_InfraMR[[#This Row],[A.03.1 -  Longitud de Vías de Explotación No Electrificadas Troncales y Ramales (vía principal) (km)]]+Sar_InfraMR[[#This Row],[A.04.1 -  Longitud de Vías de Explotación Electrificadas Troncales y Ramales (vía principal) (km)]]</f>
        <v>281.10000000000002</v>
      </c>
      <c r="O18" s="12">
        <f>+Sar_InfraMR[[#This Row],[Total Vías (excluido Auxiliares)]]</f>
        <v>281.10000000000002</v>
      </c>
      <c r="P18" s="1">
        <v>30</v>
      </c>
      <c r="Q18" s="1">
        <v>5</v>
      </c>
      <c r="R18" s="1">
        <v>5</v>
      </c>
      <c r="S18" s="1">
        <f t="shared" si="1"/>
        <v>40</v>
      </c>
      <c r="T18" s="1">
        <v>20</v>
      </c>
      <c r="U18" s="1">
        <v>89</v>
      </c>
      <c r="V18" s="1">
        <v>1</v>
      </c>
      <c r="W18" s="1">
        <v>40</v>
      </c>
      <c r="X18" s="1">
        <v>0</v>
      </c>
      <c r="Y18" s="1">
        <f t="shared" si="2"/>
        <v>150</v>
      </c>
      <c r="Z18" s="1">
        <v>11</v>
      </c>
      <c r="AA18" s="1">
        <v>22</v>
      </c>
      <c r="AB18" s="1">
        <f>+Sar_InfraMR[[#This Row],[Total Pasos Vehiculares a Nivel]]</f>
        <v>150</v>
      </c>
      <c r="AC18" s="1">
        <f t="shared" si="3"/>
        <v>183</v>
      </c>
      <c r="AD18" s="1">
        <v>17</v>
      </c>
      <c r="AE18" s="1">
        <v>16</v>
      </c>
      <c r="AF18" s="1">
        <v>74</v>
      </c>
      <c r="AG18" s="1">
        <f t="shared" si="4"/>
        <v>107</v>
      </c>
      <c r="AH18" s="12">
        <v>31.1</v>
      </c>
      <c r="AI18" s="12">
        <v>0</v>
      </c>
      <c r="AJ18" s="12">
        <v>126.55</v>
      </c>
      <c r="AK18" s="12">
        <f t="shared" si="5"/>
        <v>157.65</v>
      </c>
      <c r="AL18" s="1">
        <v>0</v>
      </c>
      <c r="AM18" s="1">
        <v>9</v>
      </c>
      <c r="AN18" s="1">
        <v>8</v>
      </c>
      <c r="AO18" s="1">
        <f t="shared" si="6"/>
        <v>17</v>
      </c>
      <c r="AP18" s="1">
        <v>180</v>
      </c>
      <c r="AQ18" s="1">
        <v>95</v>
      </c>
      <c r="AR18" s="1">
        <v>0</v>
      </c>
      <c r="AS18" s="1">
        <f>+Sar_InfraMR[[#This Row],[B.02.1 - Parque de Coches Eléctricos Motrices]]+Sar_InfraMR[[#This Row],[B.02.2 - Parque de Coches Eléctricos Motrices Remolcados Tipo R]]+Sar_InfraMR[[#This Row],[B.02.3 - Parque de Coches Eléctricos Motrices Tipo R]]</f>
        <v>275</v>
      </c>
      <c r="AT18" s="1">
        <v>0</v>
      </c>
      <c r="AU18" s="1">
        <v>4</v>
      </c>
      <c r="AV18" s="1">
        <v>8</v>
      </c>
      <c r="AW18" s="1">
        <f>+Sar_InfraMR[[#This Row],[B.03.1 - Parque de Coches Motores Motrices Remolcados]]+Sar_InfraMR[[#This Row],[B.03.2 - Parque de Coches Motores Motrices Intermedios]]+Sar_InfraMR[[#This Row],[B.03.3 - Parque de Coches Motores Motrices Cabina]]</f>
        <v>12</v>
      </c>
      <c r="AX18" s="1">
        <v>33</v>
      </c>
      <c r="AY18" s="1">
        <v>12</v>
      </c>
      <c r="AZ18" s="1">
        <v>0</v>
      </c>
      <c r="BA18" s="1">
        <v>8</v>
      </c>
      <c r="BB18" s="1">
        <v>0</v>
      </c>
      <c r="BC18" s="1">
        <f>+Sar_InfraMR[[#This Row],[B.04.1 - Parque de Coches Remolcados Clase Unica]]+Sar_InfraMR[[#This Row],[B.04.2 - Parque de Coches Remolcados Clase Unica Furgón]]+Sar_InfraMR[[#This Row],[B.04.3 - Parque de Coches Remolcados Clase Unica Cabina]]+Sar_InfraMR[[#This Row],[B.04.4 - Parque de Coches Remolcados de Larga Distancia (Turista+Pullman)]]+Sar_InfraMR[[#This Row],[B.04.5 - Parque de Coches Remolcados para Servicios Especiales (Cartoneros)]]</f>
        <v>53</v>
      </c>
      <c r="BD18" s="1">
        <v>0</v>
      </c>
      <c r="BE18" s="1">
        <v>0</v>
      </c>
      <c r="BF18" s="16">
        <v>1676</v>
      </c>
    </row>
    <row r="19" spans="1:58">
      <c r="A19" s="1">
        <v>1994</v>
      </c>
      <c r="B19" s="1" t="s">
        <v>120</v>
      </c>
      <c r="C19" s="12">
        <v>71.5</v>
      </c>
      <c r="D19" s="12">
        <v>62.3</v>
      </c>
      <c r="E19" s="12">
        <v>0</v>
      </c>
      <c r="F19" s="12">
        <v>36.4</v>
      </c>
      <c r="G19" s="12">
        <f t="shared" si="0"/>
        <v>170.20000000000002</v>
      </c>
      <c r="H19" s="12">
        <f>+Sar_InfraMR[[#This Row],[Total Líneas de Explotación ]]</f>
        <v>170.20000000000002</v>
      </c>
      <c r="I19" s="13">
        <v>169.64911000000001</v>
      </c>
      <c r="J19" s="12">
        <v>196.1</v>
      </c>
      <c r="K19" s="12">
        <v>13.5</v>
      </c>
      <c r="L19" s="12">
        <v>85</v>
      </c>
      <c r="M19" s="12">
        <v>8.4</v>
      </c>
      <c r="N19" s="12">
        <f>+Sar_InfraMR[[#This Row],[A.03.1 -  Longitud de Vías de Explotación No Electrificadas Troncales y Ramales (vía principal) (km)]]+Sar_InfraMR[[#This Row],[A.04.1 -  Longitud de Vías de Explotación Electrificadas Troncales y Ramales (vía principal) (km)]]</f>
        <v>281.10000000000002</v>
      </c>
      <c r="O19" s="12">
        <f>+Sar_InfraMR[[#This Row],[Total Vías (excluido Auxiliares)]]</f>
        <v>281.10000000000002</v>
      </c>
      <c r="P19" s="1">
        <v>30</v>
      </c>
      <c r="Q19" s="1">
        <v>5</v>
      </c>
      <c r="R19" s="1">
        <v>5</v>
      </c>
      <c r="S19" s="1">
        <f t="shared" si="1"/>
        <v>40</v>
      </c>
      <c r="T19" s="1">
        <v>20</v>
      </c>
      <c r="U19" s="1">
        <v>89</v>
      </c>
      <c r="V19" s="1">
        <v>1</v>
      </c>
      <c r="W19" s="1">
        <v>40</v>
      </c>
      <c r="X19" s="1">
        <v>0</v>
      </c>
      <c r="Y19" s="1">
        <f t="shared" si="2"/>
        <v>150</v>
      </c>
      <c r="Z19" s="1">
        <v>11</v>
      </c>
      <c r="AA19" s="1">
        <v>22</v>
      </c>
      <c r="AB19" s="1">
        <f>+Sar_InfraMR[[#This Row],[Total Pasos Vehiculares a Nivel]]</f>
        <v>150</v>
      </c>
      <c r="AC19" s="1">
        <f t="shared" si="3"/>
        <v>183</v>
      </c>
      <c r="AD19" s="1">
        <v>17</v>
      </c>
      <c r="AE19" s="1">
        <v>16</v>
      </c>
      <c r="AF19" s="1">
        <v>74</v>
      </c>
      <c r="AG19" s="1">
        <f t="shared" si="4"/>
        <v>107</v>
      </c>
      <c r="AH19" s="12">
        <v>31.1</v>
      </c>
      <c r="AI19" s="12">
        <v>0</v>
      </c>
      <c r="AJ19" s="12">
        <v>126.55</v>
      </c>
      <c r="AK19" s="12">
        <f t="shared" si="5"/>
        <v>157.65</v>
      </c>
      <c r="AL19" s="1">
        <v>0</v>
      </c>
      <c r="AM19" s="1">
        <v>9</v>
      </c>
      <c r="AN19" s="1">
        <v>8</v>
      </c>
      <c r="AO19" s="1">
        <f t="shared" si="6"/>
        <v>17</v>
      </c>
      <c r="AP19" s="1">
        <v>180</v>
      </c>
      <c r="AQ19" s="1">
        <v>95</v>
      </c>
      <c r="AR19" s="1">
        <v>0</v>
      </c>
      <c r="AS19" s="1">
        <f>+Sar_InfraMR[[#This Row],[B.02.1 - Parque de Coches Eléctricos Motrices]]+Sar_InfraMR[[#This Row],[B.02.2 - Parque de Coches Eléctricos Motrices Remolcados Tipo R]]+Sar_InfraMR[[#This Row],[B.02.3 - Parque de Coches Eléctricos Motrices Tipo R]]</f>
        <v>275</v>
      </c>
      <c r="AT19" s="1">
        <v>0</v>
      </c>
      <c r="AU19" s="1">
        <v>4</v>
      </c>
      <c r="AV19" s="1">
        <v>8</v>
      </c>
      <c r="AW19" s="1">
        <f>+Sar_InfraMR[[#This Row],[B.03.1 - Parque de Coches Motores Motrices Remolcados]]+Sar_InfraMR[[#This Row],[B.03.2 - Parque de Coches Motores Motrices Intermedios]]+Sar_InfraMR[[#This Row],[B.03.3 - Parque de Coches Motores Motrices Cabina]]</f>
        <v>12</v>
      </c>
      <c r="AX19" s="1">
        <v>33</v>
      </c>
      <c r="AY19" s="1">
        <v>12</v>
      </c>
      <c r="AZ19" s="1">
        <v>0</v>
      </c>
      <c r="BA19" s="1">
        <v>8</v>
      </c>
      <c r="BB19" s="1">
        <v>0</v>
      </c>
      <c r="BC19" s="1">
        <f>+Sar_InfraMR[[#This Row],[B.04.1 - Parque de Coches Remolcados Clase Unica]]+Sar_InfraMR[[#This Row],[B.04.2 - Parque de Coches Remolcados Clase Unica Furgón]]+Sar_InfraMR[[#This Row],[B.04.3 - Parque de Coches Remolcados Clase Unica Cabina]]+Sar_InfraMR[[#This Row],[B.04.4 - Parque de Coches Remolcados de Larga Distancia (Turista+Pullman)]]+Sar_InfraMR[[#This Row],[B.04.5 - Parque de Coches Remolcados para Servicios Especiales (Cartoneros)]]</f>
        <v>53</v>
      </c>
      <c r="BD19" s="1">
        <v>0</v>
      </c>
      <c r="BE19" s="1">
        <v>0</v>
      </c>
      <c r="BF19" s="16">
        <v>1676</v>
      </c>
    </row>
    <row r="20" spans="1:58">
      <c r="A20" s="1">
        <v>1994</v>
      </c>
      <c r="B20" s="1" t="s">
        <v>121</v>
      </c>
      <c r="C20" s="12">
        <v>71.5</v>
      </c>
      <c r="D20" s="12">
        <v>62.3</v>
      </c>
      <c r="E20" s="12">
        <v>0</v>
      </c>
      <c r="F20" s="12">
        <v>36.4</v>
      </c>
      <c r="G20" s="12">
        <f t="shared" si="0"/>
        <v>170.20000000000002</v>
      </c>
      <c r="H20" s="12">
        <f>+Sar_InfraMR[[#This Row],[Total Líneas de Explotación ]]</f>
        <v>170.20000000000002</v>
      </c>
      <c r="I20" s="13">
        <v>169.64911000000001</v>
      </c>
      <c r="J20" s="12">
        <v>196.1</v>
      </c>
      <c r="K20" s="12">
        <v>13.5</v>
      </c>
      <c r="L20" s="12">
        <v>85</v>
      </c>
      <c r="M20" s="12">
        <v>8.4</v>
      </c>
      <c r="N20" s="12">
        <f>+Sar_InfraMR[[#This Row],[A.03.1 -  Longitud de Vías de Explotación No Electrificadas Troncales y Ramales (vía principal) (km)]]+Sar_InfraMR[[#This Row],[A.04.1 -  Longitud de Vías de Explotación Electrificadas Troncales y Ramales (vía principal) (km)]]</f>
        <v>281.10000000000002</v>
      </c>
      <c r="O20" s="12">
        <f>+Sar_InfraMR[[#This Row],[Total Vías (excluido Auxiliares)]]</f>
        <v>281.10000000000002</v>
      </c>
      <c r="P20" s="1">
        <v>30</v>
      </c>
      <c r="Q20" s="1">
        <v>5</v>
      </c>
      <c r="R20" s="1">
        <v>5</v>
      </c>
      <c r="S20" s="1">
        <f t="shared" si="1"/>
        <v>40</v>
      </c>
      <c r="T20" s="1">
        <v>20</v>
      </c>
      <c r="U20" s="1">
        <v>89</v>
      </c>
      <c r="V20" s="1">
        <v>1</v>
      </c>
      <c r="W20" s="1">
        <v>40</v>
      </c>
      <c r="X20" s="1">
        <v>0</v>
      </c>
      <c r="Y20" s="1">
        <f t="shared" si="2"/>
        <v>150</v>
      </c>
      <c r="Z20" s="1">
        <v>11</v>
      </c>
      <c r="AA20" s="1">
        <v>22</v>
      </c>
      <c r="AB20" s="1">
        <f>+Sar_InfraMR[[#This Row],[Total Pasos Vehiculares a Nivel]]</f>
        <v>150</v>
      </c>
      <c r="AC20" s="1">
        <f t="shared" si="3"/>
        <v>183</v>
      </c>
      <c r="AD20" s="1">
        <v>17</v>
      </c>
      <c r="AE20" s="1">
        <v>16</v>
      </c>
      <c r="AF20" s="1">
        <v>74</v>
      </c>
      <c r="AG20" s="1">
        <f t="shared" si="4"/>
        <v>107</v>
      </c>
      <c r="AH20" s="12">
        <v>31.1</v>
      </c>
      <c r="AI20" s="12">
        <v>0</v>
      </c>
      <c r="AJ20" s="12">
        <v>126.55</v>
      </c>
      <c r="AK20" s="12">
        <f t="shared" si="5"/>
        <v>157.65</v>
      </c>
      <c r="AL20" s="1">
        <v>0</v>
      </c>
      <c r="AM20" s="1">
        <v>9</v>
      </c>
      <c r="AN20" s="1">
        <v>8</v>
      </c>
      <c r="AO20" s="1">
        <f t="shared" si="6"/>
        <v>17</v>
      </c>
      <c r="AP20" s="1">
        <v>180</v>
      </c>
      <c r="AQ20" s="1">
        <v>95</v>
      </c>
      <c r="AR20" s="1">
        <v>0</v>
      </c>
      <c r="AS20" s="1">
        <f>+Sar_InfraMR[[#This Row],[B.02.1 - Parque de Coches Eléctricos Motrices]]+Sar_InfraMR[[#This Row],[B.02.2 - Parque de Coches Eléctricos Motrices Remolcados Tipo R]]+Sar_InfraMR[[#This Row],[B.02.3 - Parque de Coches Eléctricos Motrices Tipo R]]</f>
        <v>275</v>
      </c>
      <c r="AT20" s="1">
        <v>0</v>
      </c>
      <c r="AU20" s="1">
        <v>4</v>
      </c>
      <c r="AV20" s="1">
        <v>8</v>
      </c>
      <c r="AW20" s="1">
        <f>+Sar_InfraMR[[#This Row],[B.03.1 - Parque de Coches Motores Motrices Remolcados]]+Sar_InfraMR[[#This Row],[B.03.2 - Parque de Coches Motores Motrices Intermedios]]+Sar_InfraMR[[#This Row],[B.03.3 - Parque de Coches Motores Motrices Cabina]]</f>
        <v>12</v>
      </c>
      <c r="AX20" s="1">
        <v>33</v>
      </c>
      <c r="AY20" s="1">
        <v>12</v>
      </c>
      <c r="AZ20" s="1">
        <v>0</v>
      </c>
      <c r="BA20" s="1">
        <v>8</v>
      </c>
      <c r="BB20" s="1">
        <v>0</v>
      </c>
      <c r="BC20" s="1">
        <f>+Sar_InfraMR[[#This Row],[B.04.1 - Parque de Coches Remolcados Clase Unica]]+Sar_InfraMR[[#This Row],[B.04.2 - Parque de Coches Remolcados Clase Unica Furgón]]+Sar_InfraMR[[#This Row],[B.04.3 - Parque de Coches Remolcados Clase Unica Cabina]]+Sar_InfraMR[[#This Row],[B.04.4 - Parque de Coches Remolcados de Larga Distancia (Turista+Pullman)]]+Sar_InfraMR[[#This Row],[B.04.5 - Parque de Coches Remolcados para Servicios Especiales (Cartoneros)]]</f>
        <v>53</v>
      </c>
      <c r="BD20" s="1">
        <v>0</v>
      </c>
      <c r="BE20" s="1">
        <v>0</v>
      </c>
      <c r="BF20" s="16">
        <v>1676</v>
      </c>
    </row>
    <row r="21" spans="1:58">
      <c r="A21" s="1">
        <v>1994</v>
      </c>
      <c r="B21" s="1" t="s">
        <v>122</v>
      </c>
      <c r="C21" s="12">
        <v>71.5</v>
      </c>
      <c r="D21" s="12">
        <v>62.3</v>
      </c>
      <c r="E21" s="12">
        <v>0</v>
      </c>
      <c r="F21" s="12">
        <v>36.4</v>
      </c>
      <c r="G21" s="12">
        <f t="shared" si="0"/>
        <v>170.20000000000002</v>
      </c>
      <c r="H21" s="12">
        <f>+Sar_InfraMR[[#This Row],[Total Líneas de Explotación ]]</f>
        <v>170.20000000000002</v>
      </c>
      <c r="I21" s="13">
        <v>169.64911000000001</v>
      </c>
      <c r="J21" s="12">
        <v>196.1</v>
      </c>
      <c r="K21" s="12">
        <v>13.5</v>
      </c>
      <c r="L21" s="12">
        <v>85</v>
      </c>
      <c r="M21" s="12">
        <v>8.4</v>
      </c>
      <c r="N21" s="12">
        <f>+Sar_InfraMR[[#This Row],[A.03.1 -  Longitud de Vías de Explotación No Electrificadas Troncales y Ramales (vía principal) (km)]]+Sar_InfraMR[[#This Row],[A.04.1 -  Longitud de Vías de Explotación Electrificadas Troncales y Ramales (vía principal) (km)]]</f>
        <v>281.10000000000002</v>
      </c>
      <c r="O21" s="12">
        <f>+Sar_InfraMR[[#This Row],[Total Vías (excluido Auxiliares)]]</f>
        <v>281.10000000000002</v>
      </c>
      <c r="P21" s="1">
        <v>30</v>
      </c>
      <c r="Q21" s="1">
        <v>5</v>
      </c>
      <c r="R21" s="1">
        <v>5</v>
      </c>
      <c r="S21" s="1">
        <f t="shared" si="1"/>
        <v>40</v>
      </c>
      <c r="T21" s="1">
        <v>20</v>
      </c>
      <c r="U21" s="1">
        <v>89</v>
      </c>
      <c r="V21" s="1">
        <v>1</v>
      </c>
      <c r="W21" s="1">
        <v>40</v>
      </c>
      <c r="X21" s="1">
        <v>0</v>
      </c>
      <c r="Y21" s="1">
        <f t="shared" si="2"/>
        <v>150</v>
      </c>
      <c r="Z21" s="1">
        <v>11</v>
      </c>
      <c r="AA21" s="1">
        <v>22</v>
      </c>
      <c r="AB21" s="1">
        <f>+Sar_InfraMR[[#This Row],[Total Pasos Vehiculares a Nivel]]</f>
        <v>150</v>
      </c>
      <c r="AC21" s="1">
        <f t="shared" si="3"/>
        <v>183</v>
      </c>
      <c r="AD21" s="1">
        <v>17</v>
      </c>
      <c r="AE21" s="1">
        <v>16</v>
      </c>
      <c r="AF21" s="1">
        <v>74</v>
      </c>
      <c r="AG21" s="1">
        <f t="shared" si="4"/>
        <v>107</v>
      </c>
      <c r="AH21" s="12">
        <v>31.1</v>
      </c>
      <c r="AI21" s="12">
        <v>0</v>
      </c>
      <c r="AJ21" s="12">
        <v>126.55</v>
      </c>
      <c r="AK21" s="12">
        <f t="shared" si="5"/>
        <v>157.65</v>
      </c>
      <c r="AL21" s="1">
        <v>0</v>
      </c>
      <c r="AM21" s="1">
        <v>9</v>
      </c>
      <c r="AN21" s="1">
        <v>8</v>
      </c>
      <c r="AO21" s="1">
        <f t="shared" si="6"/>
        <v>17</v>
      </c>
      <c r="AP21" s="1">
        <v>180</v>
      </c>
      <c r="AQ21" s="1">
        <v>95</v>
      </c>
      <c r="AR21" s="1">
        <v>0</v>
      </c>
      <c r="AS21" s="1">
        <f>+Sar_InfraMR[[#This Row],[B.02.1 - Parque de Coches Eléctricos Motrices]]+Sar_InfraMR[[#This Row],[B.02.2 - Parque de Coches Eléctricos Motrices Remolcados Tipo R]]+Sar_InfraMR[[#This Row],[B.02.3 - Parque de Coches Eléctricos Motrices Tipo R]]</f>
        <v>275</v>
      </c>
      <c r="AT21" s="1">
        <v>0</v>
      </c>
      <c r="AU21" s="1">
        <v>4</v>
      </c>
      <c r="AV21" s="1">
        <v>8</v>
      </c>
      <c r="AW21" s="1">
        <f>+Sar_InfraMR[[#This Row],[B.03.1 - Parque de Coches Motores Motrices Remolcados]]+Sar_InfraMR[[#This Row],[B.03.2 - Parque de Coches Motores Motrices Intermedios]]+Sar_InfraMR[[#This Row],[B.03.3 - Parque de Coches Motores Motrices Cabina]]</f>
        <v>12</v>
      </c>
      <c r="AX21" s="1">
        <v>33</v>
      </c>
      <c r="AY21" s="1">
        <v>12</v>
      </c>
      <c r="AZ21" s="1">
        <v>0</v>
      </c>
      <c r="BA21" s="1">
        <v>8</v>
      </c>
      <c r="BB21" s="1">
        <v>0</v>
      </c>
      <c r="BC21" s="1">
        <f>+Sar_InfraMR[[#This Row],[B.04.1 - Parque de Coches Remolcados Clase Unica]]+Sar_InfraMR[[#This Row],[B.04.2 - Parque de Coches Remolcados Clase Unica Furgón]]+Sar_InfraMR[[#This Row],[B.04.3 - Parque de Coches Remolcados Clase Unica Cabina]]+Sar_InfraMR[[#This Row],[B.04.4 - Parque de Coches Remolcados de Larga Distancia (Turista+Pullman)]]+Sar_InfraMR[[#This Row],[B.04.5 - Parque de Coches Remolcados para Servicios Especiales (Cartoneros)]]</f>
        <v>53</v>
      </c>
      <c r="BD21" s="1">
        <v>0</v>
      </c>
      <c r="BE21" s="1">
        <v>0</v>
      </c>
      <c r="BF21" s="16">
        <v>1676</v>
      </c>
    </row>
    <row r="22" spans="1:58">
      <c r="A22" s="1">
        <v>1994</v>
      </c>
      <c r="B22" s="1" t="s">
        <v>123</v>
      </c>
      <c r="C22" s="12">
        <v>71.5</v>
      </c>
      <c r="D22" s="12">
        <v>62.3</v>
      </c>
      <c r="E22" s="12">
        <v>0</v>
      </c>
      <c r="F22" s="12">
        <v>36.4</v>
      </c>
      <c r="G22" s="12">
        <f t="shared" si="0"/>
        <v>170.20000000000002</v>
      </c>
      <c r="H22" s="12">
        <f>+Sar_InfraMR[[#This Row],[Total Líneas de Explotación ]]</f>
        <v>170.20000000000002</v>
      </c>
      <c r="I22" s="13">
        <v>169.64911000000001</v>
      </c>
      <c r="J22" s="12">
        <v>196.1</v>
      </c>
      <c r="K22" s="12">
        <v>13.5</v>
      </c>
      <c r="L22" s="12">
        <v>85</v>
      </c>
      <c r="M22" s="12">
        <v>8.4</v>
      </c>
      <c r="N22" s="12">
        <f>+Sar_InfraMR[[#This Row],[A.03.1 -  Longitud de Vías de Explotación No Electrificadas Troncales y Ramales (vía principal) (km)]]+Sar_InfraMR[[#This Row],[A.04.1 -  Longitud de Vías de Explotación Electrificadas Troncales y Ramales (vía principal) (km)]]</f>
        <v>281.10000000000002</v>
      </c>
      <c r="O22" s="12">
        <f>+Sar_InfraMR[[#This Row],[Total Vías (excluido Auxiliares)]]</f>
        <v>281.10000000000002</v>
      </c>
      <c r="P22" s="1">
        <v>30</v>
      </c>
      <c r="Q22" s="1">
        <v>5</v>
      </c>
      <c r="R22" s="1">
        <v>5</v>
      </c>
      <c r="S22" s="1">
        <f t="shared" si="1"/>
        <v>40</v>
      </c>
      <c r="T22" s="1">
        <v>20</v>
      </c>
      <c r="U22" s="1">
        <v>89</v>
      </c>
      <c r="V22" s="1">
        <v>1</v>
      </c>
      <c r="W22" s="1">
        <v>40</v>
      </c>
      <c r="X22" s="1">
        <v>0</v>
      </c>
      <c r="Y22" s="1">
        <f t="shared" si="2"/>
        <v>150</v>
      </c>
      <c r="Z22" s="1">
        <v>11</v>
      </c>
      <c r="AA22" s="1">
        <v>22</v>
      </c>
      <c r="AB22" s="1">
        <f>+Sar_InfraMR[[#This Row],[Total Pasos Vehiculares a Nivel]]</f>
        <v>150</v>
      </c>
      <c r="AC22" s="1">
        <f t="shared" si="3"/>
        <v>183</v>
      </c>
      <c r="AD22" s="1">
        <v>17</v>
      </c>
      <c r="AE22" s="1">
        <v>16</v>
      </c>
      <c r="AF22" s="1">
        <v>74</v>
      </c>
      <c r="AG22" s="1">
        <f t="shared" si="4"/>
        <v>107</v>
      </c>
      <c r="AH22" s="12">
        <v>31.1</v>
      </c>
      <c r="AI22" s="12">
        <v>0</v>
      </c>
      <c r="AJ22" s="12">
        <v>126.55</v>
      </c>
      <c r="AK22" s="12">
        <f t="shared" si="5"/>
        <v>157.65</v>
      </c>
      <c r="AL22" s="1">
        <v>0</v>
      </c>
      <c r="AM22" s="1">
        <v>9</v>
      </c>
      <c r="AN22" s="1">
        <v>8</v>
      </c>
      <c r="AO22" s="1">
        <f t="shared" si="6"/>
        <v>17</v>
      </c>
      <c r="AP22" s="1">
        <v>180</v>
      </c>
      <c r="AQ22" s="1">
        <v>95</v>
      </c>
      <c r="AR22" s="1">
        <v>0</v>
      </c>
      <c r="AS22" s="1">
        <f>+Sar_InfraMR[[#This Row],[B.02.1 - Parque de Coches Eléctricos Motrices]]+Sar_InfraMR[[#This Row],[B.02.2 - Parque de Coches Eléctricos Motrices Remolcados Tipo R]]+Sar_InfraMR[[#This Row],[B.02.3 - Parque de Coches Eléctricos Motrices Tipo R]]</f>
        <v>275</v>
      </c>
      <c r="AT22" s="1">
        <v>0</v>
      </c>
      <c r="AU22" s="1">
        <v>4</v>
      </c>
      <c r="AV22" s="1">
        <v>8</v>
      </c>
      <c r="AW22" s="1">
        <f>+Sar_InfraMR[[#This Row],[B.03.1 - Parque de Coches Motores Motrices Remolcados]]+Sar_InfraMR[[#This Row],[B.03.2 - Parque de Coches Motores Motrices Intermedios]]+Sar_InfraMR[[#This Row],[B.03.3 - Parque de Coches Motores Motrices Cabina]]</f>
        <v>12</v>
      </c>
      <c r="AX22" s="1">
        <v>33</v>
      </c>
      <c r="AY22" s="1">
        <v>12</v>
      </c>
      <c r="AZ22" s="1">
        <v>0</v>
      </c>
      <c r="BA22" s="1">
        <v>8</v>
      </c>
      <c r="BB22" s="1">
        <v>0</v>
      </c>
      <c r="BC22" s="1">
        <f>+Sar_InfraMR[[#This Row],[B.04.1 - Parque de Coches Remolcados Clase Unica]]+Sar_InfraMR[[#This Row],[B.04.2 - Parque de Coches Remolcados Clase Unica Furgón]]+Sar_InfraMR[[#This Row],[B.04.3 - Parque de Coches Remolcados Clase Unica Cabina]]+Sar_InfraMR[[#This Row],[B.04.4 - Parque de Coches Remolcados de Larga Distancia (Turista+Pullman)]]+Sar_InfraMR[[#This Row],[B.04.5 - Parque de Coches Remolcados para Servicios Especiales (Cartoneros)]]</f>
        <v>53</v>
      </c>
      <c r="BD22" s="1">
        <v>0</v>
      </c>
      <c r="BE22" s="1">
        <v>0</v>
      </c>
      <c r="BF22" s="16">
        <v>1676</v>
      </c>
    </row>
    <row r="23" spans="1:58">
      <c r="A23" s="1">
        <v>1994</v>
      </c>
      <c r="B23" s="1" t="s">
        <v>124</v>
      </c>
      <c r="C23" s="12">
        <v>71.5</v>
      </c>
      <c r="D23" s="12">
        <v>62.3</v>
      </c>
      <c r="E23" s="12">
        <v>0</v>
      </c>
      <c r="F23" s="12">
        <v>36.4</v>
      </c>
      <c r="G23" s="12">
        <f t="shared" si="0"/>
        <v>170.20000000000002</v>
      </c>
      <c r="H23" s="12">
        <f>+Sar_InfraMR[[#This Row],[Total Líneas de Explotación ]]</f>
        <v>170.20000000000002</v>
      </c>
      <c r="I23" s="13">
        <v>169.64911000000001</v>
      </c>
      <c r="J23" s="12">
        <v>196.1</v>
      </c>
      <c r="K23" s="12">
        <v>13.5</v>
      </c>
      <c r="L23" s="12">
        <v>85</v>
      </c>
      <c r="M23" s="12">
        <v>8.4</v>
      </c>
      <c r="N23" s="12">
        <f>+Sar_InfraMR[[#This Row],[A.03.1 -  Longitud de Vías de Explotación No Electrificadas Troncales y Ramales (vía principal) (km)]]+Sar_InfraMR[[#This Row],[A.04.1 -  Longitud de Vías de Explotación Electrificadas Troncales y Ramales (vía principal) (km)]]</f>
        <v>281.10000000000002</v>
      </c>
      <c r="O23" s="12">
        <f>+Sar_InfraMR[[#This Row],[Total Vías (excluido Auxiliares)]]</f>
        <v>281.10000000000002</v>
      </c>
      <c r="P23" s="1">
        <v>30</v>
      </c>
      <c r="Q23" s="1">
        <v>5</v>
      </c>
      <c r="R23" s="1">
        <v>5</v>
      </c>
      <c r="S23" s="1">
        <f t="shared" si="1"/>
        <v>40</v>
      </c>
      <c r="T23" s="1">
        <v>20</v>
      </c>
      <c r="U23" s="1">
        <v>89</v>
      </c>
      <c r="V23" s="1">
        <v>1</v>
      </c>
      <c r="W23" s="1">
        <v>40</v>
      </c>
      <c r="X23" s="1">
        <v>0</v>
      </c>
      <c r="Y23" s="1">
        <f t="shared" si="2"/>
        <v>150</v>
      </c>
      <c r="Z23" s="1">
        <v>11</v>
      </c>
      <c r="AA23" s="1">
        <v>22</v>
      </c>
      <c r="AB23" s="1">
        <f>+Sar_InfraMR[[#This Row],[Total Pasos Vehiculares a Nivel]]</f>
        <v>150</v>
      </c>
      <c r="AC23" s="1">
        <f t="shared" si="3"/>
        <v>183</v>
      </c>
      <c r="AD23" s="1">
        <v>17</v>
      </c>
      <c r="AE23" s="1">
        <v>16</v>
      </c>
      <c r="AF23" s="1">
        <v>74</v>
      </c>
      <c r="AG23" s="1">
        <f t="shared" si="4"/>
        <v>107</v>
      </c>
      <c r="AH23" s="12">
        <v>31.1</v>
      </c>
      <c r="AI23" s="12">
        <v>0</v>
      </c>
      <c r="AJ23" s="12">
        <v>126.55</v>
      </c>
      <c r="AK23" s="12">
        <f t="shared" si="5"/>
        <v>157.65</v>
      </c>
      <c r="AL23" s="1">
        <v>0</v>
      </c>
      <c r="AM23" s="1">
        <v>9</v>
      </c>
      <c r="AN23" s="1">
        <v>8</v>
      </c>
      <c r="AO23" s="1">
        <f t="shared" si="6"/>
        <v>17</v>
      </c>
      <c r="AP23" s="1">
        <v>180</v>
      </c>
      <c r="AQ23" s="1">
        <v>95</v>
      </c>
      <c r="AR23" s="1">
        <v>0</v>
      </c>
      <c r="AS23" s="1">
        <f>+Sar_InfraMR[[#This Row],[B.02.1 - Parque de Coches Eléctricos Motrices]]+Sar_InfraMR[[#This Row],[B.02.2 - Parque de Coches Eléctricos Motrices Remolcados Tipo R]]+Sar_InfraMR[[#This Row],[B.02.3 - Parque de Coches Eléctricos Motrices Tipo R]]</f>
        <v>275</v>
      </c>
      <c r="AT23" s="1">
        <v>0</v>
      </c>
      <c r="AU23" s="1">
        <v>4</v>
      </c>
      <c r="AV23" s="1">
        <v>8</v>
      </c>
      <c r="AW23" s="1">
        <f>+Sar_InfraMR[[#This Row],[B.03.1 - Parque de Coches Motores Motrices Remolcados]]+Sar_InfraMR[[#This Row],[B.03.2 - Parque de Coches Motores Motrices Intermedios]]+Sar_InfraMR[[#This Row],[B.03.3 - Parque de Coches Motores Motrices Cabina]]</f>
        <v>12</v>
      </c>
      <c r="AX23" s="1">
        <v>33</v>
      </c>
      <c r="AY23" s="1">
        <v>12</v>
      </c>
      <c r="AZ23" s="1">
        <v>0</v>
      </c>
      <c r="BA23" s="1">
        <v>8</v>
      </c>
      <c r="BB23" s="1">
        <v>0</v>
      </c>
      <c r="BC23" s="1">
        <f>+Sar_InfraMR[[#This Row],[B.04.1 - Parque de Coches Remolcados Clase Unica]]+Sar_InfraMR[[#This Row],[B.04.2 - Parque de Coches Remolcados Clase Unica Furgón]]+Sar_InfraMR[[#This Row],[B.04.3 - Parque de Coches Remolcados Clase Unica Cabina]]+Sar_InfraMR[[#This Row],[B.04.4 - Parque de Coches Remolcados de Larga Distancia (Turista+Pullman)]]+Sar_InfraMR[[#This Row],[B.04.5 - Parque de Coches Remolcados para Servicios Especiales (Cartoneros)]]</f>
        <v>53</v>
      </c>
      <c r="BD23" s="1">
        <v>0</v>
      </c>
      <c r="BE23" s="1">
        <v>0</v>
      </c>
      <c r="BF23" s="16">
        <v>1676</v>
      </c>
    </row>
    <row r="24" spans="1:58">
      <c r="A24" s="1">
        <v>1994</v>
      </c>
      <c r="B24" s="1" t="s">
        <v>125</v>
      </c>
      <c r="C24" s="12">
        <v>71.5</v>
      </c>
      <c r="D24" s="12">
        <v>62.3</v>
      </c>
      <c r="E24" s="12">
        <v>0</v>
      </c>
      <c r="F24" s="12">
        <v>36.4</v>
      </c>
      <c r="G24" s="12">
        <f t="shared" si="0"/>
        <v>170.20000000000002</v>
      </c>
      <c r="H24" s="12">
        <f>+Sar_InfraMR[[#This Row],[Total Líneas de Explotación ]]</f>
        <v>170.20000000000002</v>
      </c>
      <c r="I24" s="13">
        <v>169.64911000000001</v>
      </c>
      <c r="J24" s="12">
        <v>196.1</v>
      </c>
      <c r="K24" s="12">
        <v>13.5</v>
      </c>
      <c r="L24" s="12">
        <v>85</v>
      </c>
      <c r="M24" s="12">
        <v>8.4</v>
      </c>
      <c r="N24" s="12">
        <f>+Sar_InfraMR[[#This Row],[A.03.1 -  Longitud de Vías de Explotación No Electrificadas Troncales y Ramales (vía principal) (km)]]+Sar_InfraMR[[#This Row],[A.04.1 -  Longitud de Vías de Explotación Electrificadas Troncales y Ramales (vía principal) (km)]]</f>
        <v>281.10000000000002</v>
      </c>
      <c r="O24" s="12">
        <f>+Sar_InfraMR[[#This Row],[Total Vías (excluido Auxiliares)]]</f>
        <v>281.10000000000002</v>
      </c>
      <c r="P24" s="1">
        <v>30</v>
      </c>
      <c r="Q24" s="1">
        <v>5</v>
      </c>
      <c r="R24" s="1">
        <v>5</v>
      </c>
      <c r="S24" s="1">
        <f t="shared" si="1"/>
        <v>40</v>
      </c>
      <c r="T24" s="1">
        <v>20</v>
      </c>
      <c r="U24" s="1">
        <v>89</v>
      </c>
      <c r="V24" s="1">
        <v>1</v>
      </c>
      <c r="W24" s="1">
        <v>40</v>
      </c>
      <c r="X24" s="1">
        <v>0</v>
      </c>
      <c r="Y24" s="1">
        <f t="shared" si="2"/>
        <v>150</v>
      </c>
      <c r="Z24" s="1">
        <v>11</v>
      </c>
      <c r="AA24" s="1">
        <v>22</v>
      </c>
      <c r="AB24" s="1">
        <f>+Sar_InfraMR[[#This Row],[Total Pasos Vehiculares a Nivel]]</f>
        <v>150</v>
      </c>
      <c r="AC24" s="1">
        <f t="shared" si="3"/>
        <v>183</v>
      </c>
      <c r="AD24" s="1">
        <v>17</v>
      </c>
      <c r="AE24" s="1">
        <v>16</v>
      </c>
      <c r="AF24" s="1">
        <v>74</v>
      </c>
      <c r="AG24" s="1">
        <f t="shared" si="4"/>
        <v>107</v>
      </c>
      <c r="AH24" s="12">
        <v>31.1</v>
      </c>
      <c r="AI24" s="12">
        <v>0</v>
      </c>
      <c r="AJ24" s="12">
        <v>126.55</v>
      </c>
      <c r="AK24" s="12">
        <f t="shared" si="5"/>
        <v>157.65</v>
      </c>
      <c r="AL24" s="1">
        <v>0</v>
      </c>
      <c r="AM24" s="1">
        <v>9</v>
      </c>
      <c r="AN24" s="1">
        <v>8</v>
      </c>
      <c r="AO24" s="1">
        <f t="shared" si="6"/>
        <v>17</v>
      </c>
      <c r="AP24" s="1">
        <v>180</v>
      </c>
      <c r="AQ24" s="1">
        <v>95</v>
      </c>
      <c r="AR24" s="1">
        <v>0</v>
      </c>
      <c r="AS24" s="1">
        <f>+Sar_InfraMR[[#This Row],[B.02.1 - Parque de Coches Eléctricos Motrices]]+Sar_InfraMR[[#This Row],[B.02.2 - Parque de Coches Eléctricos Motrices Remolcados Tipo R]]+Sar_InfraMR[[#This Row],[B.02.3 - Parque de Coches Eléctricos Motrices Tipo R]]</f>
        <v>275</v>
      </c>
      <c r="AT24" s="1">
        <v>0</v>
      </c>
      <c r="AU24" s="1">
        <v>4</v>
      </c>
      <c r="AV24" s="1">
        <v>8</v>
      </c>
      <c r="AW24" s="1">
        <f>+Sar_InfraMR[[#This Row],[B.03.1 - Parque de Coches Motores Motrices Remolcados]]+Sar_InfraMR[[#This Row],[B.03.2 - Parque de Coches Motores Motrices Intermedios]]+Sar_InfraMR[[#This Row],[B.03.3 - Parque de Coches Motores Motrices Cabina]]</f>
        <v>12</v>
      </c>
      <c r="AX24" s="1">
        <v>33</v>
      </c>
      <c r="AY24" s="1">
        <v>12</v>
      </c>
      <c r="AZ24" s="1">
        <v>0</v>
      </c>
      <c r="BA24" s="1">
        <v>8</v>
      </c>
      <c r="BB24" s="1">
        <v>0</v>
      </c>
      <c r="BC24" s="1">
        <f>+Sar_InfraMR[[#This Row],[B.04.1 - Parque de Coches Remolcados Clase Unica]]+Sar_InfraMR[[#This Row],[B.04.2 - Parque de Coches Remolcados Clase Unica Furgón]]+Sar_InfraMR[[#This Row],[B.04.3 - Parque de Coches Remolcados Clase Unica Cabina]]+Sar_InfraMR[[#This Row],[B.04.4 - Parque de Coches Remolcados de Larga Distancia (Turista+Pullman)]]+Sar_InfraMR[[#This Row],[B.04.5 - Parque de Coches Remolcados para Servicios Especiales (Cartoneros)]]</f>
        <v>53</v>
      </c>
      <c r="BD24" s="1">
        <v>0</v>
      </c>
      <c r="BE24" s="1">
        <v>0</v>
      </c>
      <c r="BF24" s="16">
        <v>1676</v>
      </c>
    </row>
    <row r="25" spans="1:58">
      <c r="A25" s="1">
        <v>1994</v>
      </c>
      <c r="B25" s="1" t="s">
        <v>126</v>
      </c>
      <c r="C25" s="12">
        <v>71.5</v>
      </c>
      <c r="D25" s="12">
        <v>62.3</v>
      </c>
      <c r="E25" s="12">
        <v>0</v>
      </c>
      <c r="F25" s="12">
        <v>36.4</v>
      </c>
      <c r="G25" s="12">
        <f t="shared" si="0"/>
        <v>170.20000000000002</v>
      </c>
      <c r="H25" s="12">
        <f>+Sar_InfraMR[[#This Row],[Total Líneas de Explotación ]]</f>
        <v>170.20000000000002</v>
      </c>
      <c r="I25" s="13">
        <v>169.64911000000001</v>
      </c>
      <c r="J25" s="12">
        <v>196.1</v>
      </c>
      <c r="K25" s="12">
        <v>13.5</v>
      </c>
      <c r="L25" s="12">
        <v>85</v>
      </c>
      <c r="M25" s="12">
        <v>8.4</v>
      </c>
      <c r="N25" s="12">
        <f>+Sar_InfraMR[[#This Row],[A.03.1 -  Longitud de Vías de Explotación No Electrificadas Troncales y Ramales (vía principal) (km)]]+Sar_InfraMR[[#This Row],[A.04.1 -  Longitud de Vías de Explotación Electrificadas Troncales y Ramales (vía principal) (km)]]</f>
        <v>281.10000000000002</v>
      </c>
      <c r="O25" s="12">
        <f>+Sar_InfraMR[[#This Row],[Total Vías (excluido Auxiliares)]]</f>
        <v>281.10000000000002</v>
      </c>
      <c r="P25" s="1">
        <v>30</v>
      </c>
      <c r="Q25" s="1">
        <v>5</v>
      </c>
      <c r="R25" s="1">
        <v>5</v>
      </c>
      <c r="S25" s="1">
        <f t="shared" si="1"/>
        <v>40</v>
      </c>
      <c r="T25" s="1">
        <v>20</v>
      </c>
      <c r="U25" s="1">
        <v>89</v>
      </c>
      <c r="V25" s="1">
        <v>1</v>
      </c>
      <c r="W25" s="1">
        <v>40</v>
      </c>
      <c r="X25" s="1">
        <v>0</v>
      </c>
      <c r="Y25" s="1">
        <f t="shared" si="2"/>
        <v>150</v>
      </c>
      <c r="Z25" s="1">
        <v>11</v>
      </c>
      <c r="AA25" s="1">
        <v>22</v>
      </c>
      <c r="AB25" s="1">
        <f>+Sar_InfraMR[[#This Row],[Total Pasos Vehiculares a Nivel]]</f>
        <v>150</v>
      </c>
      <c r="AC25" s="1">
        <f t="shared" si="3"/>
        <v>183</v>
      </c>
      <c r="AD25" s="1">
        <v>17</v>
      </c>
      <c r="AE25" s="1">
        <v>16</v>
      </c>
      <c r="AF25" s="1">
        <v>74</v>
      </c>
      <c r="AG25" s="1">
        <f t="shared" si="4"/>
        <v>107</v>
      </c>
      <c r="AH25" s="12">
        <v>31.1</v>
      </c>
      <c r="AI25" s="12">
        <v>0</v>
      </c>
      <c r="AJ25" s="12">
        <v>126.55</v>
      </c>
      <c r="AK25" s="12">
        <f t="shared" si="5"/>
        <v>157.65</v>
      </c>
      <c r="AL25" s="1">
        <v>0</v>
      </c>
      <c r="AM25" s="1">
        <v>9</v>
      </c>
      <c r="AN25" s="1">
        <v>8</v>
      </c>
      <c r="AO25" s="1">
        <f t="shared" si="6"/>
        <v>17</v>
      </c>
      <c r="AP25" s="1">
        <v>180</v>
      </c>
      <c r="AQ25" s="1">
        <v>95</v>
      </c>
      <c r="AR25" s="1">
        <v>0</v>
      </c>
      <c r="AS25" s="1">
        <f>+Sar_InfraMR[[#This Row],[B.02.1 - Parque de Coches Eléctricos Motrices]]+Sar_InfraMR[[#This Row],[B.02.2 - Parque de Coches Eléctricos Motrices Remolcados Tipo R]]+Sar_InfraMR[[#This Row],[B.02.3 - Parque de Coches Eléctricos Motrices Tipo R]]</f>
        <v>275</v>
      </c>
      <c r="AT25" s="1">
        <v>0</v>
      </c>
      <c r="AU25" s="1">
        <v>4</v>
      </c>
      <c r="AV25" s="1">
        <v>8</v>
      </c>
      <c r="AW25" s="1">
        <f>+Sar_InfraMR[[#This Row],[B.03.1 - Parque de Coches Motores Motrices Remolcados]]+Sar_InfraMR[[#This Row],[B.03.2 - Parque de Coches Motores Motrices Intermedios]]+Sar_InfraMR[[#This Row],[B.03.3 - Parque de Coches Motores Motrices Cabina]]</f>
        <v>12</v>
      </c>
      <c r="AX25" s="1">
        <v>33</v>
      </c>
      <c r="AY25" s="1">
        <v>12</v>
      </c>
      <c r="AZ25" s="1">
        <v>0</v>
      </c>
      <c r="BA25" s="1">
        <v>8</v>
      </c>
      <c r="BB25" s="1">
        <v>0</v>
      </c>
      <c r="BC25" s="1">
        <f>+Sar_InfraMR[[#This Row],[B.04.1 - Parque de Coches Remolcados Clase Unica]]+Sar_InfraMR[[#This Row],[B.04.2 - Parque de Coches Remolcados Clase Unica Furgón]]+Sar_InfraMR[[#This Row],[B.04.3 - Parque de Coches Remolcados Clase Unica Cabina]]+Sar_InfraMR[[#This Row],[B.04.4 - Parque de Coches Remolcados de Larga Distancia (Turista+Pullman)]]+Sar_InfraMR[[#This Row],[B.04.5 - Parque de Coches Remolcados para Servicios Especiales (Cartoneros)]]</f>
        <v>53</v>
      </c>
      <c r="BD25" s="1">
        <v>0</v>
      </c>
      <c r="BE25" s="1">
        <v>0</v>
      </c>
      <c r="BF25" s="16">
        <v>1676</v>
      </c>
    </row>
    <row r="26" spans="1:58">
      <c r="A26" s="1">
        <v>1995</v>
      </c>
      <c r="B26" s="1" t="s">
        <v>115</v>
      </c>
      <c r="C26" s="12">
        <v>71.5</v>
      </c>
      <c r="D26" s="12">
        <v>62.3</v>
      </c>
      <c r="E26" s="12">
        <v>0</v>
      </c>
      <c r="F26" s="12">
        <v>36.4</v>
      </c>
      <c r="G26" s="12">
        <f t="shared" si="0"/>
        <v>170.20000000000002</v>
      </c>
      <c r="H26" s="12">
        <f>+Sar_InfraMR[[#This Row],[Total Líneas de Explotación ]]</f>
        <v>170.20000000000002</v>
      </c>
      <c r="I26" s="13">
        <v>169.64911000000001</v>
      </c>
      <c r="J26" s="12">
        <v>196.1</v>
      </c>
      <c r="K26" s="12">
        <v>13.5</v>
      </c>
      <c r="L26" s="12">
        <v>85</v>
      </c>
      <c r="M26" s="12">
        <v>8.4</v>
      </c>
      <c r="N26" s="12">
        <f>+Sar_InfraMR[[#This Row],[A.03.1 -  Longitud de Vías de Explotación No Electrificadas Troncales y Ramales (vía principal) (km)]]+Sar_InfraMR[[#This Row],[A.04.1 -  Longitud de Vías de Explotación Electrificadas Troncales y Ramales (vía principal) (km)]]</f>
        <v>281.10000000000002</v>
      </c>
      <c r="O26" s="12">
        <f>+Sar_InfraMR[[#This Row],[Total Vías (excluido Auxiliares)]]</f>
        <v>281.10000000000002</v>
      </c>
      <c r="P26" s="1">
        <v>30</v>
      </c>
      <c r="Q26" s="1">
        <v>5</v>
      </c>
      <c r="R26" s="1">
        <v>5</v>
      </c>
      <c r="S26" s="1">
        <f t="shared" si="1"/>
        <v>40</v>
      </c>
      <c r="T26" s="1">
        <v>20</v>
      </c>
      <c r="U26" s="1">
        <v>89</v>
      </c>
      <c r="V26" s="1">
        <v>1</v>
      </c>
      <c r="W26" s="1">
        <v>40</v>
      </c>
      <c r="X26" s="1">
        <v>0</v>
      </c>
      <c r="Y26" s="1">
        <f t="shared" si="2"/>
        <v>150</v>
      </c>
      <c r="Z26" s="1">
        <v>11</v>
      </c>
      <c r="AA26" s="1">
        <v>22</v>
      </c>
      <c r="AB26" s="1">
        <f>+Sar_InfraMR[[#This Row],[Total Pasos Vehiculares a Nivel]]</f>
        <v>150</v>
      </c>
      <c r="AC26" s="1">
        <f t="shared" si="3"/>
        <v>183</v>
      </c>
      <c r="AD26" s="1">
        <v>17</v>
      </c>
      <c r="AE26" s="1">
        <v>16</v>
      </c>
      <c r="AF26" s="1">
        <v>74</v>
      </c>
      <c r="AG26" s="1">
        <f t="shared" si="4"/>
        <v>107</v>
      </c>
      <c r="AH26" s="12">
        <v>31.1</v>
      </c>
      <c r="AI26" s="12">
        <v>0</v>
      </c>
      <c r="AJ26" s="12">
        <v>126.55</v>
      </c>
      <c r="AK26" s="12">
        <f t="shared" si="5"/>
        <v>157.65</v>
      </c>
      <c r="AL26" s="1">
        <v>0</v>
      </c>
      <c r="AM26" s="1">
        <v>9</v>
      </c>
      <c r="AN26" s="1">
        <v>8</v>
      </c>
      <c r="AO26" s="1">
        <f t="shared" si="6"/>
        <v>17</v>
      </c>
      <c r="AP26" s="1">
        <v>180</v>
      </c>
      <c r="AQ26" s="1">
        <v>95</v>
      </c>
      <c r="AR26" s="1">
        <v>0</v>
      </c>
      <c r="AS26" s="1">
        <f>+Sar_InfraMR[[#This Row],[B.02.1 - Parque de Coches Eléctricos Motrices]]+Sar_InfraMR[[#This Row],[B.02.2 - Parque de Coches Eléctricos Motrices Remolcados Tipo R]]+Sar_InfraMR[[#This Row],[B.02.3 - Parque de Coches Eléctricos Motrices Tipo R]]</f>
        <v>275</v>
      </c>
      <c r="AT26" s="1">
        <v>0</v>
      </c>
      <c r="AU26" s="1">
        <v>4</v>
      </c>
      <c r="AV26" s="1">
        <v>8</v>
      </c>
      <c r="AW26" s="1">
        <f>+Sar_InfraMR[[#This Row],[B.03.1 - Parque de Coches Motores Motrices Remolcados]]+Sar_InfraMR[[#This Row],[B.03.2 - Parque de Coches Motores Motrices Intermedios]]+Sar_InfraMR[[#This Row],[B.03.3 - Parque de Coches Motores Motrices Cabina]]</f>
        <v>12</v>
      </c>
      <c r="AX26" s="1">
        <v>33</v>
      </c>
      <c r="AY26" s="1">
        <v>12</v>
      </c>
      <c r="AZ26" s="1">
        <v>0</v>
      </c>
      <c r="BA26" s="1">
        <v>8</v>
      </c>
      <c r="BB26" s="1">
        <v>0</v>
      </c>
      <c r="BC26" s="1">
        <f>+Sar_InfraMR[[#This Row],[B.04.1 - Parque de Coches Remolcados Clase Unica]]+Sar_InfraMR[[#This Row],[B.04.2 - Parque de Coches Remolcados Clase Unica Furgón]]+Sar_InfraMR[[#This Row],[B.04.3 - Parque de Coches Remolcados Clase Unica Cabina]]+Sar_InfraMR[[#This Row],[B.04.4 - Parque de Coches Remolcados de Larga Distancia (Turista+Pullman)]]+Sar_InfraMR[[#This Row],[B.04.5 - Parque de Coches Remolcados para Servicios Especiales (Cartoneros)]]</f>
        <v>53</v>
      </c>
      <c r="BD26" s="1">
        <v>0</v>
      </c>
      <c r="BE26" s="1">
        <v>0</v>
      </c>
      <c r="BF26" s="16">
        <v>1676</v>
      </c>
    </row>
    <row r="27" spans="1:58">
      <c r="A27" s="1">
        <v>1995</v>
      </c>
      <c r="B27" s="1" t="s">
        <v>116</v>
      </c>
      <c r="C27" s="12">
        <v>71.5</v>
      </c>
      <c r="D27" s="12">
        <v>62.3</v>
      </c>
      <c r="E27" s="12">
        <v>0</v>
      </c>
      <c r="F27" s="12">
        <v>36.4</v>
      </c>
      <c r="G27" s="12">
        <f t="shared" si="0"/>
        <v>170.20000000000002</v>
      </c>
      <c r="H27" s="12">
        <f>+Sar_InfraMR[[#This Row],[Total Líneas de Explotación ]]</f>
        <v>170.20000000000002</v>
      </c>
      <c r="I27" s="13">
        <v>169.64911000000001</v>
      </c>
      <c r="J27" s="12">
        <v>196.1</v>
      </c>
      <c r="K27" s="12">
        <v>13.5</v>
      </c>
      <c r="L27" s="12">
        <v>85</v>
      </c>
      <c r="M27" s="12">
        <v>8.4</v>
      </c>
      <c r="N27" s="12">
        <f>+Sar_InfraMR[[#This Row],[A.03.1 -  Longitud de Vías de Explotación No Electrificadas Troncales y Ramales (vía principal) (km)]]+Sar_InfraMR[[#This Row],[A.04.1 -  Longitud de Vías de Explotación Electrificadas Troncales y Ramales (vía principal) (km)]]</f>
        <v>281.10000000000002</v>
      </c>
      <c r="O27" s="12">
        <f>+Sar_InfraMR[[#This Row],[Total Vías (excluido Auxiliares)]]</f>
        <v>281.10000000000002</v>
      </c>
      <c r="P27" s="1">
        <v>30</v>
      </c>
      <c r="Q27" s="1">
        <v>5</v>
      </c>
      <c r="R27" s="1">
        <v>5</v>
      </c>
      <c r="S27" s="1">
        <f t="shared" si="1"/>
        <v>40</v>
      </c>
      <c r="T27" s="1">
        <v>20</v>
      </c>
      <c r="U27" s="1">
        <v>89</v>
      </c>
      <c r="V27" s="1">
        <v>1</v>
      </c>
      <c r="W27" s="1">
        <v>40</v>
      </c>
      <c r="X27" s="1">
        <v>0</v>
      </c>
      <c r="Y27" s="1">
        <f t="shared" si="2"/>
        <v>150</v>
      </c>
      <c r="Z27" s="1">
        <v>11</v>
      </c>
      <c r="AA27" s="1">
        <v>22</v>
      </c>
      <c r="AB27" s="1">
        <f>+Sar_InfraMR[[#This Row],[Total Pasos Vehiculares a Nivel]]</f>
        <v>150</v>
      </c>
      <c r="AC27" s="1">
        <f t="shared" si="3"/>
        <v>183</v>
      </c>
      <c r="AD27" s="1">
        <v>17</v>
      </c>
      <c r="AE27" s="1">
        <v>16</v>
      </c>
      <c r="AF27" s="1">
        <v>74</v>
      </c>
      <c r="AG27" s="1">
        <f t="shared" si="4"/>
        <v>107</v>
      </c>
      <c r="AH27" s="12">
        <v>31.1</v>
      </c>
      <c r="AI27" s="12">
        <v>0</v>
      </c>
      <c r="AJ27" s="12">
        <v>126.55</v>
      </c>
      <c r="AK27" s="12">
        <f t="shared" si="5"/>
        <v>157.65</v>
      </c>
      <c r="AL27" s="1">
        <v>0</v>
      </c>
      <c r="AM27" s="1">
        <v>9</v>
      </c>
      <c r="AN27" s="1">
        <v>8</v>
      </c>
      <c r="AO27" s="1">
        <f t="shared" si="6"/>
        <v>17</v>
      </c>
      <c r="AP27" s="1">
        <v>180</v>
      </c>
      <c r="AQ27" s="1">
        <v>95</v>
      </c>
      <c r="AR27" s="1">
        <v>0</v>
      </c>
      <c r="AS27" s="1">
        <f>+Sar_InfraMR[[#This Row],[B.02.1 - Parque de Coches Eléctricos Motrices]]+Sar_InfraMR[[#This Row],[B.02.2 - Parque de Coches Eléctricos Motrices Remolcados Tipo R]]+Sar_InfraMR[[#This Row],[B.02.3 - Parque de Coches Eléctricos Motrices Tipo R]]</f>
        <v>275</v>
      </c>
      <c r="AT27" s="1">
        <v>0</v>
      </c>
      <c r="AU27" s="1">
        <v>4</v>
      </c>
      <c r="AV27" s="1">
        <v>8</v>
      </c>
      <c r="AW27" s="1">
        <f>+Sar_InfraMR[[#This Row],[B.03.1 - Parque de Coches Motores Motrices Remolcados]]+Sar_InfraMR[[#This Row],[B.03.2 - Parque de Coches Motores Motrices Intermedios]]+Sar_InfraMR[[#This Row],[B.03.3 - Parque de Coches Motores Motrices Cabina]]</f>
        <v>12</v>
      </c>
      <c r="AX27" s="1">
        <v>33</v>
      </c>
      <c r="AY27" s="1">
        <v>12</v>
      </c>
      <c r="AZ27" s="1">
        <v>0</v>
      </c>
      <c r="BA27" s="1">
        <v>8</v>
      </c>
      <c r="BB27" s="1">
        <v>0</v>
      </c>
      <c r="BC27" s="1">
        <f>+Sar_InfraMR[[#This Row],[B.04.1 - Parque de Coches Remolcados Clase Unica]]+Sar_InfraMR[[#This Row],[B.04.2 - Parque de Coches Remolcados Clase Unica Furgón]]+Sar_InfraMR[[#This Row],[B.04.3 - Parque de Coches Remolcados Clase Unica Cabina]]+Sar_InfraMR[[#This Row],[B.04.4 - Parque de Coches Remolcados de Larga Distancia (Turista+Pullman)]]+Sar_InfraMR[[#This Row],[B.04.5 - Parque de Coches Remolcados para Servicios Especiales (Cartoneros)]]</f>
        <v>53</v>
      </c>
      <c r="BD27" s="1">
        <v>0</v>
      </c>
      <c r="BE27" s="1">
        <v>0</v>
      </c>
      <c r="BF27" s="16">
        <v>1676</v>
      </c>
    </row>
    <row r="28" spans="1:58">
      <c r="A28" s="1">
        <v>1995</v>
      </c>
      <c r="B28" s="1" t="s">
        <v>117</v>
      </c>
      <c r="C28" s="12">
        <v>71.5</v>
      </c>
      <c r="D28" s="12">
        <v>62.3</v>
      </c>
      <c r="E28" s="12">
        <v>0</v>
      </c>
      <c r="F28" s="12">
        <v>36.4</v>
      </c>
      <c r="G28" s="12">
        <f t="shared" si="0"/>
        <v>170.20000000000002</v>
      </c>
      <c r="H28" s="12">
        <f>+Sar_InfraMR[[#This Row],[Total Líneas de Explotación ]]</f>
        <v>170.20000000000002</v>
      </c>
      <c r="I28" s="13">
        <v>169.64911000000001</v>
      </c>
      <c r="J28" s="12">
        <v>196.1</v>
      </c>
      <c r="K28" s="12">
        <v>13.5</v>
      </c>
      <c r="L28" s="12">
        <v>85</v>
      </c>
      <c r="M28" s="12">
        <v>8.4</v>
      </c>
      <c r="N28" s="12">
        <f>+Sar_InfraMR[[#This Row],[A.03.1 -  Longitud de Vías de Explotación No Electrificadas Troncales y Ramales (vía principal) (km)]]+Sar_InfraMR[[#This Row],[A.04.1 -  Longitud de Vías de Explotación Electrificadas Troncales y Ramales (vía principal) (km)]]</f>
        <v>281.10000000000002</v>
      </c>
      <c r="O28" s="12">
        <f>+Sar_InfraMR[[#This Row],[Total Vías (excluido Auxiliares)]]</f>
        <v>281.10000000000002</v>
      </c>
      <c r="P28" s="1">
        <v>30</v>
      </c>
      <c r="Q28" s="1">
        <v>5</v>
      </c>
      <c r="R28" s="1">
        <v>5</v>
      </c>
      <c r="S28" s="1">
        <f t="shared" si="1"/>
        <v>40</v>
      </c>
      <c r="T28" s="1">
        <v>20</v>
      </c>
      <c r="U28" s="1">
        <v>89</v>
      </c>
      <c r="V28" s="1">
        <v>1</v>
      </c>
      <c r="W28" s="1">
        <v>40</v>
      </c>
      <c r="X28" s="1">
        <v>0</v>
      </c>
      <c r="Y28" s="1">
        <f t="shared" si="2"/>
        <v>150</v>
      </c>
      <c r="Z28" s="1">
        <v>11</v>
      </c>
      <c r="AA28" s="1">
        <v>22</v>
      </c>
      <c r="AB28" s="1">
        <f>+Sar_InfraMR[[#This Row],[Total Pasos Vehiculares a Nivel]]</f>
        <v>150</v>
      </c>
      <c r="AC28" s="1">
        <f t="shared" si="3"/>
        <v>183</v>
      </c>
      <c r="AD28" s="1">
        <v>17</v>
      </c>
      <c r="AE28" s="1">
        <v>16</v>
      </c>
      <c r="AF28" s="1">
        <v>74</v>
      </c>
      <c r="AG28" s="1">
        <f t="shared" si="4"/>
        <v>107</v>
      </c>
      <c r="AH28" s="12">
        <v>31.1</v>
      </c>
      <c r="AI28" s="12">
        <v>0</v>
      </c>
      <c r="AJ28" s="12">
        <v>126.55</v>
      </c>
      <c r="AK28" s="12">
        <f t="shared" si="5"/>
        <v>157.65</v>
      </c>
      <c r="AL28" s="1">
        <v>0</v>
      </c>
      <c r="AM28" s="1">
        <v>9</v>
      </c>
      <c r="AN28" s="1">
        <v>8</v>
      </c>
      <c r="AO28" s="1">
        <f t="shared" si="6"/>
        <v>17</v>
      </c>
      <c r="AP28" s="1">
        <v>180</v>
      </c>
      <c r="AQ28" s="1">
        <v>95</v>
      </c>
      <c r="AR28" s="1">
        <v>0</v>
      </c>
      <c r="AS28" s="1">
        <f>+Sar_InfraMR[[#This Row],[B.02.1 - Parque de Coches Eléctricos Motrices]]+Sar_InfraMR[[#This Row],[B.02.2 - Parque de Coches Eléctricos Motrices Remolcados Tipo R]]+Sar_InfraMR[[#This Row],[B.02.3 - Parque de Coches Eléctricos Motrices Tipo R]]</f>
        <v>275</v>
      </c>
      <c r="AT28" s="1">
        <v>0</v>
      </c>
      <c r="AU28" s="1">
        <v>4</v>
      </c>
      <c r="AV28" s="1">
        <v>8</v>
      </c>
      <c r="AW28" s="1">
        <f>+Sar_InfraMR[[#This Row],[B.03.1 - Parque de Coches Motores Motrices Remolcados]]+Sar_InfraMR[[#This Row],[B.03.2 - Parque de Coches Motores Motrices Intermedios]]+Sar_InfraMR[[#This Row],[B.03.3 - Parque de Coches Motores Motrices Cabina]]</f>
        <v>12</v>
      </c>
      <c r="AX28" s="1">
        <v>33</v>
      </c>
      <c r="AY28" s="1">
        <v>12</v>
      </c>
      <c r="AZ28" s="1">
        <v>0</v>
      </c>
      <c r="BA28" s="1">
        <v>8</v>
      </c>
      <c r="BB28" s="1">
        <v>0</v>
      </c>
      <c r="BC28" s="1">
        <f>+Sar_InfraMR[[#This Row],[B.04.1 - Parque de Coches Remolcados Clase Unica]]+Sar_InfraMR[[#This Row],[B.04.2 - Parque de Coches Remolcados Clase Unica Furgón]]+Sar_InfraMR[[#This Row],[B.04.3 - Parque de Coches Remolcados Clase Unica Cabina]]+Sar_InfraMR[[#This Row],[B.04.4 - Parque de Coches Remolcados de Larga Distancia (Turista+Pullman)]]+Sar_InfraMR[[#This Row],[B.04.5 - Parque de Coches Remolcados para Servicios Especiales (Cartoneros)]]</f>
        <v>53</v>
      </c>
      <c r="BD28" s="1">
        <v>0</v>
      </c>
      <c r="BE28" s="1">
        <v>0</v>
      </c>
      <c r="BF28" s="16">
        <v>1676</v>
      </c>
    </row>
    <row r="29" spans="1:58">
      <c r="A29" s="1">
        <v>1995</v>
      </c>
      <c r="B29" s="1" t="s">
        <v>118</v>
      </c>
      <c r="C29" s="12">
        <v>71.5</v>
      </c>
      <c r="D29" s="12">
        <v>62.3</v>
      </c>
      <c r="E29" s="12">
        <v>0</v>
      </c>
      <c r="F29" s="12">
        <v>36.4</v>
      </c>
      <c r="G29" s="12">
        <f t="shared" si="0"/>
        <v>170.20000000000002</v>
      </c>
      <c r="H29" s="12">
        <f>+Sar_InfraMR[[#This Row],[Total Líneas de Explotación ]]</f>
        <v>170.20000000000002</v>
      </c>
      <c r="I29" s="13">
        <v>169.64911000000001</v>
      </c>
      <c r="J29" s="12">
        <v>196.1</v>
      </c>
      <c r="K29" s="12">
        <v>13.5</v>
      </c>
      <c r="L29" s="12">
        <v>85</v>
      </c>
      <c r="M29" s="12">
        <v>8.4</v>
      </c>
      <c r="N29" s="12">
        <f>+Sar_InfraMR[[#This Row],[A.03.1 -  Longitud de Vías de Explotación No Electrificadas Troncales y Ramales (vía principal) (km)]]+Sar_InfraMR[[#This Row],[A.04.1 -  Longitud de Vías de Explotación Electrificadas Troncales y Ramales (vía principal) (km)]]</f>
        <v>281.10000000000002</v>
      </c>
      <c r="O29" s="12">
        <f>+Sar_InfraMR[[#This Row],[Total Vías (excluido Auxiliares)]]</f>
        <v>281.10000000000002</v>
      </c>
      <c r="P29" s="1">
        <v>30</v>
      </c>
      <c r="Q29" s="1">
        <v>5</v>
      </c>
      <c r="R29" s="1">
        <v>5</v>
      </c>
      <c r="S29" s="1">
        <f t="shared" si="1"/>
        <v>40</v>
      </c>
      <c r="T29" s="1">
        <v>20</v>
      </c>
      <c r="U29" s="1">
        <v>89</v>
      </c>
      <c r="V29" s="1">
        <v>1</v>
      </c>
      <c r="W29" s="1">
        <v>40</v>
      </c>
      <c r="X29" s="1">
        <v>0</v>
      </c>
      <c r="Y29" s="1">
        <f t="shared" si="2"/>
        <v>150</v>
      </c>
      <c r="Z29" s="1">
        <v>11</v>
      </c>
      <c r="AA29" s="1">
        <v>22</v>
      </c>
      <c r="AB29" s="1">
        <f>+Sar_InfraMR[[#This Row],[Total Pasos Vehiculares a Nivel]]</f>
        <v>150</v>
      </c>
      <c r="AC29" s="1">
        <f t="shared" si="3"/>
        <v>183</v>
      </c>
      <c r="AD29" s="1">
        <v>17</v>
      </c>
      <c r="AE29" s="1">
        <v>16</v>
      </c>
      <c r="AF29" s="1">
        <v>74</v>
      </c>
      <c r="AG29" s="1">
        <f t="shared" si="4"/>
        <v>107</v>
      </c>
      <c r="AH29" s="12">
        <v>31.1</v>
      </c>
      <c r="AI29" s="12">
        <v>0</v>
      </c>
      <c r="AJ29" s="12">
        <v>126.55</v>
      </c>
      <c r="AK29" s="12">
        <f t="shared" si="5"/>
        <v>157.65</v>
      </c>
      <c r="AL29" s="1">
        <v>0</v>
      </c>
      <c r="AM29" s="1">
        <v>9</v>
      </c>
      <c r="AN29" s="1">
        <v>8</v>
      </c>
      <c r="AO29" s="1">
        <f t="shared" si="6"/>
        <v>17</v>
      </c>
      <c r="AP29" s="1">
        <v>180</v>
      </c>
      <c r="AQ29" s="1">
        <v>95</v>
      </c>
      <c r="AR29" s="1">
        <v>0</v>
      </c>
      <c r="AS29" s="1">
        <f>+Sar_InfraMR[[#This Row],[B.02.1 - Parque de Coches Eléctricos Motrices]]+Sar_InfraMR[[#This Row],[B.02.2 - Parque de Coches Eléctricos Motrices Remolcados Tipo R]]+Sar_InfraMR[[#This Row],[B.02.3 - Parque de Coches Eléctricos Motrices Tipo R]]</f>
        <v>275</v>
      </c>
      <c r="AT29" s="1">
        <v>0</v>
      </c>
      <c r="AU29" s="1">
        <v>4</v>
      </c>
      <c r="AV29" s="1">
        <v>8</v>
      </c>
      <c r="AW29" s="1">
        <f>+Sar_InfraMR[[#This Row],[B.03.1 - Parque de Coches Motores Motrices Remolcados]]+Sar_InfraMR[[#This Row],[B.03.2 - Parque de Coches Motores Motrices Intermedios]]+Sar_InfraMR[[#This Row],[B.03.3 - Parque de Coches Motores Motrices Cabina]]</f>
        <v>12</v>
      </c>
      <c r="AX29" s="1">
        <v>33</v>
      </c>
      <c r="AY29" s="1">
        <v>12</v>
      </c>
      <c r="AZ29" s="1">
        <v>0</v>
      </c>
      <c r="BA29" s="1">
        <v>8</v>
      </c>
      <c r="BB29" s="1">
        <v>0</v>
      </c>
      <c r="BC29" s="1">
        <f>+Sar_InfraMR[[#This Row],[B.04.1 - Parque de Coches Remolcados Clase Unica]]+Sar_InfraMR[[#This Row],[B.04.2 - Parque de Coches Remolcados Clase Unica Furgón]]+Sar_InfraMR[[#This Row],[B.04.3 - Parque de Coches Remolcados Clase Unica Cabina]]+Sar_InfraMR[[#This Row],[B.04.4 - Parque de Coches Remolcados de Larga Distancia (Turista+Pullman)]]+Sar_InfraMR[[#This Row],[B.04.5 - Parque de Coches Remolcados para Servicios Especiales (Cartoneros)]]</f>
        <v>53</v>
      </c>
      <c r="BD29" s="1">
        <v>0</v>
      </c>
      <c r="BE29" s="1">
        <v>0</v>
      </c>
      <c r="BF29" s="16">
        <v>1676</v>
      </c>
    </row>
    <row r="30" spans="1:58">
      <c r="A30" s="1">
        <v>1995</v>
      </c>
      <c r="B30" s="1" t="s">
        <v>119</v>
      </c>
      <c r="C30" s="12">
        <v>71.5</v>
      </c>
      <c r="D30" s="12">
        <v>62.3</v>
      </c>
      <c r="E30" s="12">
        <v>0</v>
      </c>
      <c r="F30" s="12">
        <v>36.4</v>
      </c>
      <c r="G30" s="12">
        <f t="shared" si="0"/>
        <v>170.20000000000002</v>
      </c>
      <c r="H30" s="12">
        <f>+Sar_InfraMR[[#This Row],[Total Líneas de Explotación ]]</f>
        <v>170.20000000000002</v>
      </c>
      <c r="I30" s="13">
        <v>169.64911000000001</v>
      </c>
      <c r="J30" s="12">
        <v>196.1</v>
      </c>
      <c r="K30" s="12">
        <v>13.5</v>
      </c>
      <c r="L30" s="12">
        <v>85</v>
      </c>
      <c r="M30" s="12">
        <v>8.4</v>
      </c>
      <c r="N30" s="12">
        <f>+Sar_InfraMR[[#This Row],[A.03.1 -  Longitud de Vías de Explotación No Electrificadas Troncales y Ramales (vía principal) (km)]]+Sar_InfraMR[[#This Row],[A.04.1 -  Longitud de Vías de Explotación Electrificadas Troncales y Ramales (vía principal) (km)]]</f>
        <v>281.10000000000002</v>
      </c>
      <c r="O30" s="12">
        <f>+Sar_InfraMR[[#This Row],[Total Vías (excluido Auxiliares)]]</f>
        <v>281.10000000000002</v>
      </c>
      <c r="P30" s="1">
        <v>30</v>
      </c>
      <c r="Q30" s="1">
        <v>5</v>
      </c>
      <c r="R30" s="1">
        <v>5</v>
      </c>
      <c r="S30" s="1">
        <f t="shared" si="1"/>
        <v>40</v>
      </c>
      <c r="T30" s="1">
        <v>20</v>
      </c>
      <c r="U30" s="1">
        <v>89</v>
      </c>
      <c r="V30" s="1">
        <v>1</v>
      </c>
      <c r="W30" s="1">
        <v>40</v>
      </c>
      <c r="X30" s="1">
        <v>0</v>
      </c>
      <c r="Y30" s="1">
        <f t="shared" si="2"/>
        <v>150</v>
      </c>
      <c r="Z30" s="1">
        <v>11</v>
      </c>
      <c r="AA30" s="1">
        <v>22</v>
      </c>
      <c r="AB30" s="1">
        <f>+Sar_InfraMR[[#This Row],[Total Pasos Vehiculares a Nivel]]</f>
        <v>150</v>
      </c>
      <c r="AC30" s="1">
        <f t="shared" si="3"/>
        <v>183</v>
      </c>
      <c r="AD30" s="1">
        <v>17</v>
      </c>
      <c r="AE30" s="1">
        <v>16</v>
      </c>
      <c r="AF30" s="1">
        <v>74</v>
      </c>
      <c r="AG30" s="1">
        <f t="shared" si="4"/>
        <v>107</v>
      </c>
      <c r="AH30" s="12">
        <v>31.1</v>
      </c>
      <c r="AI30" s="12">
        <v>0</v>
      </c>
      <c r="AJ30" s="12">
        <v>126.55</v>
      </c>
      <c r="AK30" s="12">
        <f t="shared" si="5"/>
        <v>157.65</v>
      </c>
      <c r="AL30" s="1">
        <v>0</v>
      </c>
      <c r="AM30" s="1">
        <v>9</v>
      </c>
      <c r="AN30" s="1">
        <v>8</v>
      </c>
      <c r="AO30" s="1">
        <f t="shared" si="6"/>
        <v>17</v>
      </c>
      <c r="AP30" s="1">
        <v>180</v>
      </c>
      <c r="AQ30" s="1">
        <v>95</v>
      </c>
      <c r="AR30" s="1">
        <v>0</v>
      </c>
      <c r="AS30" s="1">
        <f>+Sar_InfraMR[[#This Row],[B.02.1 - Parque de Coches Eléctricos Motrices]]+Sar_InfraMR[[#This Row],[B.02.2 - Parque de Coches Eléctricos Motrices Remolcados Tipo R]]+Sar_InfraMR[[#This Row],[B.02.3 - Parque de Coches Eléctricos Motrices Tipo R]]</f>
        <v>275</v>
      </c>
      <c r="AT30" s="1">
        <v>0</v>
      </c>
      <c r="AU30" s="1">
        <v>4</v>
      </c>
      <c r="AV30" s="1">
        <v>8</v>
      </c>
      <c r="AW30" s="1">
        <f>+Sar_InfraMR[[#This Row],[B.03.1 - Parque de Coches Motores Motrices Remolcados]]+Sar_InfraMR[[#This Row],[B.03.2 - Parque de Coches Motores Motrices Intermedios]]+Sar_InfraMR[[#This Row],[B.03.3 - Parque de Coches Motores Motrices Cabina]]</f>
        <v>12</v>
      </c>
      <c r="AX30" s="1">
        <v>33</v>
      </c>
      <c r="AY30" s="1">
        <v>12</v>
      </c>
      <c r="AZ30" s="1">
        <v>0</v>
      </c>
      <c r="BA30" s="1">
        <v>8</v>
      </c>
      <c r="BB30" s="1">
        <v>0</v>
      </c>
      <c r="BC30" s="1">
        <f>+Sar_InfraMR[[#This Row],[B.04.1 - Parque de Coches Remolcados Clase Unica]]+Sar_InfraMR[[#This Row],[B.04.2 - Parque de Coches Remolcados Clase Unica Furgón]]+Sar_InfraMR[[#This Row],[B.04.3 - Parque de Coches Remolcados Clase Unica Cabina]]+Sar_InfraMR[[#This Row],[B.04.4 - Parque de Coches Remolcados de Larga Distancia (Turista+Pullman)]]+Sar_InfraMR[[#This Row],[B.04.5 - Parque de Coches Remolcados para Servicios Especiales (Cartoneros)]]</f>
        <v>53</v>
      </c>
      <c r="BD30" s="1">
        <v>0</v>
      </c>
      <c r="BE30" s="1">
        <v>0</v>
      </c>
      <c r="BF30" s="16">
        <v>1676</v>
      </c>
    </row>
    <row r="31" spans="1:58">
      <c r="A31" s="1">
        <v>1995</v>
      </c>
      <c r="B31" s="1" t="s">
        <v>120</v>
      </c>
      <c r="C31" s="12">
        <v>71.5</v>
      </c>
      <c r="D31" s="12">
        <v>62.3</v>
      </c>
      <c r="E31" s="12">
        <v>0</v>
      </c>
      <c r="F31" s="12">
        <v>36.4</v>
      </c>
      <c r="G31" s="12">
        <f t="shared" si="0"/>
        <v>170.20000000000002</v>
      </c>
      <c r="H31" s="12">
        <f>+Sar_InfraMR[[#This Row],[Total Líneas de Explotación ]]</f>
        <v>170.20000000000002</v>
      </c>
      <c r="I31" s="13">
        <v>169.64911000000001</v>
      </c>
      <c r="J31" s="12">
        <v>196.1</v>
      </c>
      <c r="K31" s="12">
        <v>13.5</v>
      </c>
      <c r="L31" s="12">
        <v>85</v>
      </c>
      <c r="M31" s="12">
        <v>8.4</v>
      </c>
      <c r="N31" s="12">
        <f>+Sar_InfraMR[[#This Row],[A.03.1 -  Longitud de Vías de Explotación No Electrificadas Troncales y Ramales (vía principal) (km)]]+Sar_InfraMR[[#This Row],[A.04.1 -  Longitud de Vías de Explotación Electrificadas Troncales y Ramales (vía principal) (km)]]</f>
        <v>281.10000000000002</v>
      </c>
      <c r="O31" s="12">
        <f>+Sar_InfraMR[[#This Row],[Total Vías (excluido Auxiliares)]]</f>
        <v>281.10000000000002</v>
      </c>
      <c r="P31" s="1">
        <v>30</v>
      </c>
      <c r="Q31" s="1">
        <v>5</v>
      </c>
      <c r="R31" s="1">
        <v>5</v>
      </c>
      <c r="S31" s="1">
        <f t="shared" si="1"/>
        <v>40</v>
      </c>
      <c r="T31" s="1">
        <v>20</v>
      </c>
      <c r="U31" s="1">
        <v>89</v>
      </c>
      <c r="V31" s="1">
        <v>1</v>
      </c>
      <c r="W31" s="1">
        <v>40</v>
      </c>
      <c r="X31" s="1">
        <v>0</v>
      </c>
      <c r="Y31" s="1">
        <f t="shared" si="2"/>
        <v>150</v>
      </c>
      <c r="Z31" s="1">
        <v>11</v>
      </c>
      <c r="AA31" s="1">
        <v>22</v>
      </c>
      <c r="AB31" s="1">
        <f>+Sar_InfraMR[[#This Row],[Total Pasos Vehiculares a Nivel]]</f>
        <v>150</v>
      </c>
      <c r="AC31" s="1">
        <f t="shared" si="3"/>
        <v>183</v>
      </c>
      <c r="AD31" s="1">
        <v>17</v>
      </c>
      <c r="AE31" s="1">
        <v>16</v>
      </c>
      <c r="AF31" s="1">
        <v>74</v>
      </c>
      <c r="AG31" s="1">
        <f t="shared" si="4"/>
        <v>107</v>
      </c>
      <c r="AH31" s="12">
        <v>31.1</v>
      </c>
      <c r="AI31" s="12">
        <v>0</v>
      </c>
      <c r="AJ31" s="12">
        <v>126.55</v>
      </c>
      <c r="AK31" s="12">
        <f t="shared" si="5"/>
        <v>157.65</v>
      </c>
      <c r="AL31" s="1">
        <v>0</v>
      </c>
      <c r="AM31" s="1">
        <v>9</v>
      </c>
      <c r="AN31" s="1">
        <v>8</v>
      </c>
      <c r="AO31" s="1">
        <f t="shared" si="6"/>
        <v>17</v>
      </c>
      <c r="AP31" s="1">
        <v>180</v>
      </c>
      <c r="AQ31" s="1">
        <v>95</v>
      </c>
      <c r="AR31" s="1">
        <v>0</v>
      </c>
      <c r="AS31" s="1">
        <f>+Sar_InfraMR[[#This Row],[B.02.1 - Parque de Coches Eléctricos Motrices]]+Sar_InfraMR[[#This Row],[B.02.2 - Parque de Coches Eléctricos Motrices Remolcados Tipo R]]+Sar_InfraMR[[#This Row],[B.02.3 - Parque de Coches Eléctricos Motrices Tipo R]]</f>
        <v>275</v>
      </c>
      <c r="AT31" s="1">
        <v>0</v>
      </c>
      <c r="AU31" s="1">
        <v>4</v>
      </c>
      <c r="AV31" s="1">
        <v>8</v>
      </c>
      <c r="AW31" s="1">
        <f>+Sar_InfraMR[[#This Row],[B.03.1 - Parque de Coches Motores Motrices Remolcados]]+Sar_InfraMR[[#This Row],[B.03.2 - Parque de Coches Motores Motrices Intermedios]]+Sar_InfraMR[[#This Row],[B.03.3 - Parque de Coches Motores Motrices Cabina]]</f>
        <v>12</v>
      </c>
      <c r="AX31" s="1">
        <v>33</v>
      </c>
      <c r="AY31" s="1">
        <v>12</v>
      </c>
      <c r="AZ31" s="1">
        <v>0</v>
      </c>
      <c r="BA31" s="1">
        <v>8</v>
      </c>
      <c r="BB31" s="1">
        <v>0</v>
      </c>
      <c r="BC31" s="1">
        <f>+Sar_InfraMR[[#This Row],[B.04.1 - Parque de Coches Remolcados Clase Unica]]+Sar_InfraMR[[#This Row],[B.04.2 - Parque de Coches Remolcados Clase Unica Furgón]]+Sar_InfraMR[[#This Row],[B.04.3 - Parque de Coches Remolcados Clase Unica Cabina]]+Sar_InfraMR[[#This Row],[B.04.4 - Parque de Coches Remolcados de Larga Distancia (Turista+Pullman)]]+Sar_InfraMR[[#This Row],[B.04.5 - Parque de Coches Remolcados para Servicios Especiales (Cartoneros)]]</f>
        <v>53</v>
      </c>
      <c r="BD31" s="1">
        <v>0</v>
      </c>
      <c r="BE31" s="1">
        <v>0</v>
      </c>
      <c r="BF31" s="16">
        <v>1676</v>
      </c>
    </row>
    <row r="32" spans="1:58">
      <c r="A32" s="1">
        <v>1995</v>
      </c>
      <c r="B32" s="1" t="s">
        <v>121</v>
      </c>
      <c r="C32" s="12">
        <v>71.5</v>
      </c>
      <c r="D32" s="12">
        <v>62.3</v>
      </c>
      <c r="E32" s="12">
        <v>0</v>
      </c>
      <c r="F32" s="12">
        <v>36.4</v>
      </c>
      <c r="G32" s="12">
        <f t="shared" si="0"/>
        <v>170.20000000000002</v>
      </c>
      <c r="H32" s="12">
        <f>+Sar_InfraMR[[#This Row],[Total Líneas de Explotación ]]</f>
        <v>170.20000000000002</v>
      </c>
      <c r="I32" s="13">
        <v>169.64911000000001</v>
      </c>
      <c r="J32" s="12">
        <v>196.1</v>
      </c>
      <c r="K32" s="12">
        <v>13.5</v>
      </c>
      <c r="L32" s="12">
        <v>85</v>
      </c>
      <c r="M32" s="12">
        <v>8.4</v>
      </c>
      <c r="N32" s="12">
        <f>+Sar_InfraMR[[#This Row],[A.03.1 -  Longitud de Vías de Explotación No Electrificadas Troncales y Ramales (vía principal) (km)]]+Sar_InfraMR[[#This Row],[A.04.1 -  Longitud de Vías de Explotación Electrificadas Troncales y Ramales (vía principal) (km)]]</f>
        <v>281.10000000000002</v>
      </c>
      <c r="O32" s="12">
        <f>+Sar_InfraMR[[#This Row],[Total Vías (excluido Auxiliares)]]</f>
        <v>281.10000000000002</v>
      </c>
      <c r="P32" s="1">
        <v>30</v>
      </c>
      <c r="Q32" s="1">
        <v>5</v>
      </c>
      <c r="R32" s="1">
        <v>5</v>
      </c>
      <c r="S32" s="1">
        <f t="shared" si="1"/>
        <v>40</v>
      </c>
      <c r="T32" s="1">
        <v>20</v>
      </c>
      <c r="U32" s="1">
        <v>89</v>
      </c>
      <c r="V32" s="1">
        <v>1</v>
      </c>
      <c r="W32" s="1">
        <v>40</v>
      </c>
      <c r="X32" s="1">
        <v>0</v>
      </c>
      <c r="Y32" s="1">
        <f t="shared" si="2"/>
        <v>150</v>
      </c>
      <c r="Z32" s="1">
        <v>11</v>
      </c>
      <c r="AA32" s="1">
        <v>22</v>
      </c>
      <c r="AB32" s="1">
        <f>+Sar_InfraMR[[#This Row],[Total Pasos Vehiculares a Nivel]]</f>
        <v>150</v>
      </c>
      <c r="AC32" s="1">
        <f t="shared" si="3"/>
        <v>183</v>
      </c>
      <c r="AD32" s="1">
        <v>17</v>
      </c>
      <c r="AE32" s="1">
        <v>16</v>
      </c>
      <c r="AF32" s="1">
        <v>74</v>
      </c>
      <c r="AG32" s="1">
        <f t="shared" si="4"/>
        <v>107</v>
      </c>
      <c r="AH32" s="12">
        <v>31.1</v>
      </c>
      <c r="AI32" s="12">
        <v>0</v>
      </c>
      <c r="AJ32" s="12">
        <v>126.55</v>
      </c>
      <c r="AK32" s="12">
        <f t="shared" si="5"/>
        <v>157.65</v>
      </c>
      <c r="AL32" s="1">
        <v>0</v>
      </c>
      <c r="AM32" s="1">
        <v>9</v>
      </c>
      <c r="AN32" s="1">
        <v>8</v>
      </c>
      <c r="AO32" s="1">
        <f t="shared" si="6"/>
        <v>17</v>
      </c>
      <c r="AP32" s="1">
        <v>180</v>
      </c>
      <c r="AQ32" s="1">
        <v>95</v>
      </c>
      <c r="AR32" s="1">
        <v>0</v>
      </c>
      <c r="AS32" s="1">
        <f>+Sar_InfraMR[[#This Row],[B.02.1 - Parque de Coches Eléctricos Motrices]]+Sar_InfraMR[[#This Row],[B.02.2 - Parque de Coches Eléctricos Motrices Remolcados Tipo R]]+Sar_InfraMR[[#This Row],[B.02.3 - Parque de Coches Eléctricos Motrices Tipo R]]</f>
        <v>275</v>
      </c>
      <c r="AT32" s="1">
        <v>0</v>
      </c>
      <c r="AU32" s="1">
        <v>4</v>
      </c>
      <c r="AV32" s="1">
        <v>8</v>
      </c>
      <c r="AW32" s="1">
        <f>+Sar_InfraMR[[#This Row],[B.03.1 - Parque de Coches Motores Motrices Remolcados]]+Sar_InfraMR[[#This Row],[B.03.2 - Parque de Coches Motores Motrices Intermedios]]+Sar_InfraMR[[#This Row],[B.03.3 - Parque de Coches Motores Motrices Cabina]]</f>
        <v>12</v>
      </c>
      <c r="AX32" s="1">
        <v>33</v>
      </c>
      <c r="AY32" s="1">
        <v>12</v>
      </c>
      <c r="AZ32" s="1">
        <v>0</v>
      </c>
      <c r="BA32" s="1">
        <v>8</v>
      </c>
      <c r="BB32" s="1">
        <v>0</v>
      </c>
      <c r="BC32" s="1">
        <f>+Sar_InfraMR[[#This Row],[B.04.1 - Parque de Coches Remolcados Clase Unica]]+Sar_InfraMR[[#This Row],[B.04.2 - Parque de Coches Remolcados Clase Unica Furgón]]+Sar_InfraMR[[#This Row],[B.04.3 - Parque de Coches Remolcados Clase Unica Cabina]]+Sar_InfraMR[[#This Row],[B.04.4 - Parque de Coches Remolcados de Larga Distancia (Turista+Pullman)]]+Sar_InfraMR[[#This Row],[B.04.5 - Parque de Coches Remolcados para Servicios Especiales (Cartoneros)]]</f>
        <v>53</v>
      </c>
      <c r="BD32" s="1">
        <v>0</v>
      </c>
      <c r="BE32" s="1">
        <v>0</v>
      </c>
      <c r="BF32" s="16">
        <v>1676</v>
      </c>
    </row>
    <row r="33" spans="1:58">
      <c r="A33" s="1">
        <v>1995</v>
      </c>
      <c r="B33" s="1" t="s">
        <v>122</v>
      </c>
      <c r="C33" s="12">
        <v>71.5</v>
      </c>
      <c r="D33" s="12">
        <v>62.3</v>
      </c>
      <c r="E33" s="12">
        <v>0</v>
      </c>
      <c r="F33" s="12">
        <v>36.4</v>
      </c>
      <c r="G33" s="12">
        <f t="shared" si="0"/>
        <v>170.20000000000002</v>
      </c>
      <c r="H33" s="12">
        <f>+Sar_InfraMR[[#This Row],[Total Líneas de Explotación ]]</f>
        <v>170.20000000000002</v>
      </c>
      <c r="I33" s="13">
        <v>169.64911000000001</v>
      </c>
      <c r="J33" s="12">
        <v>196.1</v>
      </c>
      <c r="K33" s="12">
        <v>13.5</v>
      </c>
      <c r="L33" s="12">
        <v>85</v>
      </c>
      <c r="M33" s="12">
        <v>8.4</v>
      </c>
      <c r="N33" s="12">
        <f>+Sar_InfraMR[[#This Row],[A.03.1 -  Longitud de Vías de Explotación No Electrificadas Troncales y Ramales (vía principal) (km)]]+Sar_InfraMR[[#This Row],[A.04.1 -  Longitud de Vías de Explotación Electrificadas Troncales y Ramales (vía principal) (km)]]</f>
        <v>281.10000000000002</v>
      </c>
      <c r="O33" s="12">
        <f>+Sar_InfraMR[[#This Row],[Total Vías (excluido Auxiliares)]]</f>
        <v>281.10000000000002</v>
      </c>
      <c r="P33" s="1">
        <v>30</v>
      </c>
      <c r="Q33" s="1">
        <v>5</v>
      </c>
      <c r="R33" s="1">
        <v>5</v>
      </c>
      <c r="S33" s="1">
        <f t="shared" si="1"/>
        <v>40</v>
      </c>
      <c r="T33" s="1">
        <v>20</v>
      </c>
      <c r="U33" s="1">
        <v>89</v>
      </c>
      <c r="V33" s="1">
        <v>1</v>
      </c>
      <c r="W33" s="1">
        <v>40</v>
      </c>
      <c r="X33" s="1">
        <v>0</v>
      </c>
      <c r="Y33" s="1">
        <f t="shared" si="2"/>
        <v>150</v>
      </c>
      <c r="Z33" s="1">
        <v>11</v>
      </c>
      <c r="AA33" s="1">
        <v>22</v>
      </c>
      <c r="AB33" s="1">
        <f>+Sar_InfraMR[[#This Row],[Total Pasos Vehiculares a Nivel]]</f>
        <v>150</v>
      </c>
      <c r="AC33" s="1">
        <f t="shared" si="3"/>
        <v>183</v>
      </c>
      <c r="AD33" s="1">
        <v>17</v>
      </c>
      <c r="AE33" s="1">
        <v>16</v>
      </c>
      <c r="AF33" s="1">
        <v>74</v>
      </c>
      <c r="AG33" s="1">
        <f t="shared" si="4"/>
        <v>107</v>
      </c>
      <c r="AH33" s="12">
        <v>31.1</v>
      </c>
      <c r="AI33" s="12">
        <v>0</v>
      </c>
      <c r="AJ33" s="12">
        <v>126.55</v>
      </c>
      <c r="AK33" s="12">
        <f t="shared" si="5"/>
        <v>157.65</v>
      </c>
      <c r="AL33" s="1">
        <v>0</v>
      </c>
      <c r="AM33" s="1">
        <v>9</v>
      </c>
      <c r="AN33" s="1">
        <v>8</v>
      </c>
      <c r="AO33" s="1">
        <f t="shared" si="6"/>
        <v>17</v>
      </c>
      <c r="AP33" s="1">
        <v>180</v>
      </c>
      <c r="AQ33" s="1">
        <v>95</v>
      </c>
      <c r="AR33" s="1">
        <v>0</v>
      </c>
      <c r="AS33" s="1">
        <f>+Sar_InfraMR[[#This Row],[B.02.1 - Parque de Coches Eléctricos Motrices]]+Sar_InfraMR[[#This Row],[B.02.2 - Parque de Coches Eléctricos Motrices Remolcados Tipo R]]+Sar_InfraMR[[#This Row],[B.02.3 - Parque de Coches Eléctricos Motrices Tipo R]]</f>
        <v>275</v>
      </c>
      <c r="AT33" s="1">
        <v>0</v>
      </c>
      <c r="AU33" s="1">
        <v>4</v>
      </c>
      <c r="AV33" s="1">
        <v>8</v>
      </c>
      <c r="AW33" s="1">
        <f>+Sar_InfraMR[[#This Row],[B.03.1 - Parque de Coches Motores Motrices Remolcados]]+Sar_InfraMR[[#This Row],[B.03.2 - Parque de Coches Motores Motrices Intermedios]]+Sar_InfraMR[[#This Row],[B.03.3 - Parque de Coches Motores Motrices Cabina]]</f>
        <v>12</v>
      </c>
      <c r="AX33" s="1">
        <v>33</v>
      </c>
      <c r="AY33" s="1">
        <v>12</v>
      </c>
      <c r="AZ33" s="1">
        <v>0</v>
      </c>
      <c r="BA33" s="1">
        <v>8</v>
      </c>
      <c r="BB33" s="1">
        <v>0</v>
      </c>
      <c r="BC33" s="1">
        <f>+Sar_InfraMR[[#This Row],[B.04.1 - Parque de Coches Remolcados Clase Unica]]+Sar_InfraMR[[#This Row],[B.04.2 - Parque de Coches Remolcados Clase Unica Furgón]]+Sar_InfraMR[[#This Row],[B.04.3 - Parque de Coches Remolcados Clase Unica Cabina]]+Sar_InfraMR[[#This Row],[B.04.4 - Parque de Coches Remolcados de Larga Distancia (Turista+Pullman)]]+Sar_InfraMR[[#This Row],[B.04.5 - Parque de Coches Remolcados para Servicios Especiales (Cartoneros)]]</f>
        <v>53</v>
      </c>
      <c r="BD33" s="1">
        <v>0</v>
      </c>
      <c r="BE33" s="1">
        <v>0</v>
      </c>
      <c r="BF33" s="16">
        <v>1676</v>
      </c>
    </row>
    <row r="34" spans="1:58">
      <c r="A34" s="1">
        <v>1995</v>
      </c>
      <c r="B34" s="1" t="s">
        <v>123</v>
      </c>
      <c r="C34" s="12">
        <v>71.5</v>
      </c>
      <c r="D34" s="12">
        <v>62.3</v>
      </c>
      <c r="E34" s="12">
        <v>0</v>
      </c>
      <c r="F34" s="12">
        <v>36.4</v>
      </c>
      <c r="G34" s="12">
        <f t="shared" si="0"/>
        <v>170.20000000000002</v>
      </c>
      <c r="H34" s="12">
        <f>+Sar_InfraMR[[#This Row],[Total Líneas de Explotación ]]</f>
        <v>170.20000000000002</v>
      </c>
      <c r="I34" s="13">
        <v>169.64911000000001</v>
      </c>
      <c r="J34" s="12">
        <v>196.1</v>
      </c>
      <c r="K34" s="12">
        <v>13.5</v>
      </c>
      <c r="L34" s="12">
        <v>85</v>
      </c>
      <c r="M34" s="12">
        <v>8.4</v>
      </c>
      <c r="N34" s="12">
        <f>+Sar_InfraMR[[#This Row],[A.03.1 -  Longitud de Vías de Explotación No Electrificadas Troncales y Ramales (vía principal) (km)]]+Sar_InfraMR[[#This Row],[A.04.1 -  Longitud de Vías de Explotación Electrificadas Troncales y Ramales (vía principal) (km)]]</f>
        <v>281.10000000000002</v>
      </c>
      <c r="O34" s="12">
        <f>+Sar_InfraMR[[#This Row],[Total Vías (excluido Auxiliares)]]</f>
        <v>281.10000000000002</v>
      </c>
      <c r="P34" s="1">
        <v>30</v>
      </c>
      <c r="Q34" s="1">
        <v>5</v>
      </c>
      <c r="R34" s="1">
        <v>5</v>
      </c>
      <c r="S34" s="1">
        <f t="shared" si="1"/>
        <v>40</v>
      </c>
      <c r="T34" s="1">
        <v>20</v>
      </c>
      <c r="U34" s="1">
        <v>89</v>
      </c>
      <c r="V34" s="1">
        <v>1</v>
      </c>
      <c r="W34" s="1">
        <v>40</v>
      </c>
      <c r="X34" s="1">
        <v>0</v>
      </c>
      <c r="Y34" s="1">
        <f t="shared" si="2"/>
        <v>150</v>
      </c>
      <c r="Z34" s="1">
        <v>11</v>
      </c>
      <c r="AA34" s="1">
        <v>22</v>
      </c>
      <c r="AB34" s="1">
        <f>+Sar_InfraMR[[#This Row],[Total Pasos Vehiculares a Nivel]]</f>
        <v>150</v>
      </c>
      <c r="AC34" s="1">
        <f t="shared" si="3"/>
        <v>183</v>
      </c>
      <c r="AD34" s="1">
        <v>17</v>
      </c>
      <c r="AE34" s="1">
        <v>16</v>
      </c>
      <c r="AF34" s="1">
        <v>74</v>
      </c>
      <c r="AG34" s="1">
        <f t="shared" si="4"/>
        <v>107</v>
      </c>
      <c r="AH34" s="12">
        <v>31.1</v>
      </c>
      <c r="AI34" s="12">
        <v>0</v>
      </c>
      <c r="AJ34" s="12">
        <v>126.55</v>
      </c>
      <c r="AK34" s="12">
        <f t="shared" si="5"/>
        <v>157.65</v>
      </c>
      <c r="AL34" s="1">
        <v>0</v>
      </c>
      <c r="AM34" s="1">
        <v>9</v>
      </c>
      <c r="AN34" s="1">
        <v>8</v>
      </c>
      <c r="AO34" s="1">
        <f t="shared" si="6"/>
        <v>17</v>
      </c>
      <c r="AP34" s="1">
        <v>180</v>
      </c>
      <c r="AQ34" s="1">
        <v>95</v>
      </c>
      <c r="AR34" s="1">
        <v>0</v>
      </c>
      <c r="AS34" s="1">
        <f>+Sar_InfraMR[[#This Row],[B.02.1 - Parque de Coches Eléctricos Motrices]]+Sar_InfraMR[[#This Row],[B.02.2 - Parque de Coches Eléctricos Motrices Remolcados Tipo R]]+Sar_InfraMR[[#This Row],[B.02.3 - Parque de Coches Eléctricos Motrices Tipo R]]</f>
        <v>275</v>
      </c>
      <c r="AT34" s="1">
        <v>0</v>
      </c>
      <c r="AU34" s="1">
        <v>4</v>
      </c>
      <c r="AV34" s="1">
        <v>8</v>
      </c>
      <c r="AW34" s="1">
        <f>+Sar_InfraMR[[#This Row],[B.03.1 - Parque de Coches Motores Motrices Remolcados]]+Sar_InfraMR[[#This Row],[B.03.2 - Parque de Coches Motores Motrices Intermedios]]+Sar_InfraMR[[#This Row],[B.03.3 - Parque de Coches Motores Motrices Cabina]]</f>
        <v>12</v>
      </c>
      <c r="AX34" s="1">
        <v>33</v>
      </c>
      <c r="AY34" s="1">
        <v>12</v>
      </c>
      <c r="AZ34" s="1">
        <v>0</v>
      </c>
      <c r="BA34" s="1">
        <v>8</v>
      </c>
      <c r="BB34" s="1">
        <v>0</v>
      </c>
      <c r="BC34" s="1">
        <f>+Sar_InfraMR[[#This Row],[B.04.1 - Parque de Coches Remolcados Clase Unica]]+Sar_InfraMR[[#This Row],[B.04.2 - Parque de Coches Remolcados Clase Unica Furgón]]+Sar_InfraMR[[#This Row],[B.04.3 - Parque de Coches Remolcados Clase Unica Cabina]]+Sar_InfraMR[[#This Row],[B.04.4 - Parque de Coches Remolcados de Larga Distancia (Turista+Pullman)]]+Sar_InfraMR[[#This Row],[B.04.5 - Parque de Coches Remolcados para Servicios Especiales (Cartoneros)]]</f>
        <v>53</v>
      </c>
      <c r="BD34" s="1">
        <v>0</v>
      </c>
      <c r="BE34" s="1">
        <v>0</v>
      </c>
      <c r="BF34" s="16">
        <v>1676</v>
      </c>
    </row>
    <row r="35" spans="1:58">
      <c r="A35" s="1">
        <v>1995</v>
      </c>
      <c r="B35" s="1" t="s">
        <v>124</v>
      </c>
      <c r="C35" s="12">
        <v>71.5</v>
      </c>
      <c r="D35" s="12">
        <v>62.3</v>
      </c>
      <c r="E35" s="12">
        <v>0</v>
      </c>
      <c r="F35" s="12">
        <v>36.4</v>
      </c>
      <c r="G35" s="12">
        <f t="shared" si="0"/>
        <v>170.20000000000002</v>
      </c>
      <c r="H35" s="12">
        <f>+Sar_InfraMR[[#This Row],[Total Líneas de Explotación ]]</f>
        <v>170.20000000000002</v>
      </c>
      <c r="I35" s="13">
        <v>169.64911000000001</v>
      </c>
      <c r="J35" s="12">
        <v>196.1</v>
      </c>
      <c r="K35" s="12">
        <v>13.5</v>
      </c>
      <c r="L35" s="12">
        <v>85</v>
      </c>
      <c r="M35" s="12">
        <v>8.4</v>
      </c>
      <c r="N35" s="12">
        <f>+Sar_InfraMR[[#This Row],[A.03.1 -  Longitud de Vías de Explotación No Electrificadas Troncales y Ramales (vía principal) (km)]]+Sar_InfraMR[[#This Row],[A.04.1 -  Longitud de Vías de Explotación Electrificadas Troncales y Ramales (vía principal) (km)]]</f>
        <v>281.10000000000002</v>
      </c>
      <c r="O35" s="12">
        <f>+Sar_InfraMR[[#This Row],[Total Vías (excluido Auxiliares)]]</f>
        <v>281.10000000000002</v>
      </c>
      <c r="P35" s="1">
        <v>30</v>
      </c>
      <c r="Q35" s="1">
        <v>5</v>
      </c>
      <c r="R35" s="1">
        <v>5</v>
      </c>
      <c r="S35" s="1">
        <f t="shared" si="1"/>
        <v>40</v>
      </c>
      <c r="T35" s="1">
        <v>20</v>
      </c>
      <c r="U35" s="1">
        <v>89</v>
      </c>
      <c r="V35" s="1">
        <v>1</v>
      </c>
      <c r="W35" s="1">
        <v>40</v>
      </c>
      <c r="X35" s="1">
        <v>0</v>
      </c>
      <c r="Y35" s="1">
        <f t="shared" si="2"/>
        <v>150</v>
      </c>
      <c r="Z35" s="1">
        <v>11</v>
      </c>
      <c r="AA35" s="1">
        <v>22</v>
      </c>
      <c r="AB35" s="1">
        <f>+Sar_InfraMR[[#This Row],[Total Pasos Vehiculares a Nivel]]</f>
        <v>150</v>
      </c>
      <c r="AC35" s="1">
        <f t="shared" si="3"/>
        <v>183</v>
      </c>
      <c r="AD35" s="1">
        <v>17</v>
      </c>
      <c r="AE35" s="1">
        <v>16</v>
      </c>
      <c r="AF35" s="1">
        <v>74</v>
      </c>
      <c r="AG35" s="1">
        <f t="shared" si="4"/>
        <v>107</v>
      </c>
      <c r="AH35" s="12">
        <v>31.1</v>
      </c>
      <c r="AI35" s="12">
        <v>0</v>
      </c>
      <c r="AJ35" s="12">
        <v>126.55</v>
      </c>
      <c r="AK35" s="12">
        <f t="shared" si="5"/>
        <v>157.65</v>
      </c>
      <c r="AL35" s="1">
        <v>0</v>
      </c>
      <c r="AM35" s="1">
        <v>9</v>
      </c>
      <c r="AN35" s="1">
        <v>8</v>
      </c>
      <c r="AO35" s="1">
        <f t="shared" si="6"/>
        <v>17</v>
      </c>
      <c r="AP35" s="1">
        <v>180</v>
      </c>
      <c r="AQ35" s="1">
        <v>95</v>
      </c>
      <c r="AR35" s="1">
        <v>0</v>
      </c>
      <c r="AS35" s="1">
        <f>+Sar_InfraMR[[#This Row],[B.02.1 - Parque de Coches Eléctricos Motrices]]+Sar_InfraMR[[#This Row],[B.02.2 - Parque de Coches Eléctricos Motrices Remolcados Tipo R]]+Sar_InfraMR[[#This Row],[B.02.3 - Parque de Coches Eléctricos Motrices Tipo R]]</f>
        <v>275</v>
      </c>
      <c r="AT35" s="1">
        <v>0</v>
      </c>
      <c r="AU35" s="1">
        <v>4</v>
      </c>
      <c r="AV35" s="1">
        <v>8</v>
      </c>
      <c r="AW35" s="1">
        <f>+Sar_InfraMR[[#This Row],[B.03.1 - Parque de Coches Motores Motrices Remolcados]]+Sar_InfraMR[[#This Row],[B.03.2 - Parque de Coches Motores Motrices Intermedios]]+Sar_InfraMR[[#This Row],[B.03.3 - Parque de Coches Motores Motrices Cabina]]</f>
        <v>12</v>
      </c>
      <c r="AX35" s="1">
        <v>33</v>
      </c>
      <c r="AY35" s="1">
        <v>12</v>
      </c>
      <c r="AZ35" s="1">
        <v>0</v>
      </c>
      <c r="BA35" s="1">
        <v>8</v>
      </c>
      <c r="BB35" s="1">
        <v>0</v>
      </c>
      <c r="BC35" s="1">
        <f>+Sar_InfraMR[[#This Row],[B.04.1 - Parque de Coches Remolcados Clase Unica]]+Sar_InfraMR[[#This Row],[B.04.2 - Parque de Coches Remolcados Clase Unica Furgón]]+Sar_InfraMR[[#This Row],[B.04.3 - Parque de Coches Remolcados Clase Unica Cabina]]+Sar_InfraMR[[#This Row],[B.04.4 - Parque de Coches Remolcados de Larga Distancia (Turista+Pullman)]]+Sar_InfraMR[[#This Row],[B.04.5 - Parque de Coches Remolcados para Servicios Especiales (Cartoneros)]]</f>
        <v>53</v>
      </c>
      <c r="BD35" s="1">
        <v>0</v>
      </c>
      <c r="BE35" s="1">
        <v>0</v>
      </c>
      <c r="BF35" s="16">
        <v>1676</v>
      </c>
    </row>
    <row r="36" spans="1:58">
      <c r="A36" s="1">
        <v>1995</v>
      </c>
      <c r="B36" s="1" t="s">
        <v>125</v>
      </c>
      <c r="C36" s="12">
        <v>71.5</v>
      </c>
      <c r="D36" s="12">
        <v>62.3</v>
      </c>
      <c r="E36" s="12">
        <v>0</v>
      </c>
      <c r="F36" s="12">
        <v>36.4</v>
      </c>
      <c r="G36" s="12">
        <f t="shared" si="0"/>
        <v>170.20000000000002</v>
      </c>
      <c r="H36" s="12">
        <f>+Sar_InfraMR[[#This Row],[Total Líneas de Explotación ]]</f>
        <v>170.20000000000002</v>
      </c>
      <c r="I36" s="13">
        <v>169.64911000000001</v>
      </c>
      <c r="J36" s="12">
        <v>196.1</v>
      </c>
      <c r="K36" s="12">
        <v>13.5</v>
      </c>
      <c r="L36" s="12">
        <v>85</v>
      </c>
      <c r="M36" s="12">
        <v>8.4</v>
      </c>
      <c r="N36" s="12">
        <f>+Sar_InfraMR[[#This Row],[A.03.1 -  Longitud de Vías de Explotación No Electrificadas Troncales y Ramales (vía principal) (km)]]+Sar_InfraMR[[#This Row],[A.04.1 -  Longitud de Vías de Explotación Electrificadas Troncales y Ramales (vía principal) (km)]]</f>
        <v>281.10000000000002</v>
      </c>
      <c r="O36" s="12">
        <f>+Sar_InfraMR[[#This Row],[Total Vías (excluido Auxiliares)]]</f>
        <v>281.10000000000002</v>
      </c>
      <c r="P36" s="1">
        <v>30</v>
      </c>
      <c r="Q36" s="1">
        <v>5</v>
      </c>
      <c r="R36" s="1">
        <v>5</v>
      </c>
      <c r="S36" s="1">
        <f t="shared" si="1"/>
        <v>40</v>
      </c>
      <c r="T36" s="1">
        <v>20</v>
      </c>
      <c r="U36" s="1">
        <v>89</v>
      </c>
      <c r="V36" s="1">
        <v>1</v>
      </c>
      <c r="W36" s="1">
        <v>40</v>
      </c>
      <c r="X36" s="1">
        <v>0</v>
      </c>
      <c r="Y36" s="1">
        <f t="shared" si="2"/>
        <v>150</v>
      </c>
      <c r="Z36" s="1">
        <v>11</v>
      </c>
      <c r="AA36" s="1">
        <v>22</v>
      </c>
      <c r="AB36" s="1">
        <f>+Sar_InfraMR[[#This Row],[Total Pasos Vehiculares a Nivel]]</f>
        <v>150</v>
      </c>
      <c r="AC36" s="1">
        <f t="shared" si="3"/>
        <v>183</v>
      </c>
      <c r="AD36" s="1">
        <v>17</v>
      </c>
      <c r="AE36" s="1">
        <v>16</v>
      </c>
      <c r="AF36" s="1">
        <v>74</v>
      </c>
      <c r="AG36" s="1">
        <f t="shared" si="4"/>
        <v>107</v>
      </c>
      <c r="AH36" s="12">
        <v>31.1</v>
      </c>
      <c r="AI36" s="12">
        <v>0</v>
      </c>
      <c r="AJ36" s="12">
        <v>126.55</v>
      </c>
      <c r="AK36" s="12">
        <f t="shared" si="5"/>
        <v>157.65</v>
      </c>
      <c r="AL36" s="1">
        <v>0</v>
      </c>
      <c r="AM36" s="1">
        <v>9</v>
      </c>
      <c r="AN36" s="1">
        <v>8</v>
      </c>
      <c r="AO36" s="1">
        <f t="shared" si="6"/>
        <v>17</v>
      </c>
      <c r="AP36" s="1">
        <v>180</v>
      </c>
      <c r="AQ36" s="1">
        <v>95</v>
      </c>
      <c r="AR36" s="1">
        <v>0</v>
      </c>
      <c r="AS36" s="1">
        <f>+Sar_InfraMR[[#This Row],[B.02.1 - Parque de Coches Eléctricos Motrices]]+Sar_InfraMR[[#This Row],[B.02.2 - Parque de Coches Eléctricos Motrices Remolcados Tipo R]]+Sar_InfraMR[[#This Row],[B.02.3 - Parque de Coches Eléctricos Motrices Tipo R]]</f>
        <v>275</v>
      </c>
      <c r="AT36" s="1">
        <v>0</v>
      </c>
      <c r="AU36" s="1">
        <v>4</v>
      </c>
      <c r="AV36" s="1">
        <v>8</v>
      </c>
      <c r="AW36" s="1">
        <f>+Sar_InfraMR[[#This Row],[B.03.1 - Parque de Coches Motores Motrices Remolcados]]+Sar_InfraMR[[#This Row],[B.03.2 - Parque de Coches Motores Motrices Intermedios]]+Sar_InfraMR[[#This Row],[B.03.3 - Parque de Coches Motores Motrices Cabina]]</f>
        <v>12</v>
      </c>
      <c r="AX36" s="1">
        <v>33</v>
      </c>
      <c r="AY36" s="1">
        <v>12</v>
      </c>
      <c r="AZ36" s="1">
        <v>0</v>
      </c>
      <c r="BA36" s="1">
        <v>8</v>
      </c>
      <c r="BB36" s="1">
        <v>0</v>
      </c>
      <c r="BC36" s="1">
        <f>+Sar_InfraMR[[#This Row],[B.04.1 - Parque de Coches Remolcados Clase Unica]]+Sar_InfraMR[[#This Row],[B.04.2 - Parque de Coches Remolcados Clase Unica Furgón]]+Sar_InfraMR[[#This Row],[B.04.3 - Parque de Coches Remolcados Clase Unica Cabina]]+Sar_InfraMR[[#This Row],[B.04.4 - Parque de Coches Remolcados de Larga Distancia (Turista+Pullman)]]+Sar_InfraMR[[#This Row],[B.04.5 - Parque de Coches Remolcados para Servicios Especiales (Cartoneros)]]</f>
        <v>53</v>
      </c>
      <c r="BD36" s="1">
        <v>0</v>
      </c>
      <c r="BE36" s="1">
        <v>0</v>
      </c>
      <c r="BF36" s="16">
        <v>1676</v>
      </c>
    </row>
    <row r="37" spans="1:58">
      <c r="A37" s="1">
        <v>1995</v>
      </c>
      <c r="B37" s="1" t="s">
        <v>126</v>
      </c>
      <c r="C37" s="12">
        <v>71.5</v>
      </c>
      <c r="D37" s="12">
        <v>62.3</v>
      </c>
      <c r="E37" s="12">
        <v>0</v>
      </c>
      <c r="F37" s="12">
        <v>36.4</v>
      </c>
      <c r="G37" s="12">
        <f t="shared" si="0"/>
        <v>170.20000000000002</v>
      </c>
      <c r="H37" s="12">
        <f>+Sar_InfraMR[[#This Row],[Total Líneas de Explotación ]]</f>
        <v>170.20000000000002</v>
      </c>
      <c r="I37" s="13">
        <v>169.64911000000001</v>
      </c>
      <c r="J37" s="12">
        <v>196.1</v>
      </c>
      <c r="K37" s="12">
        <v>13.5</v>
      </c>
      <c r="L37" s="12">
        <v>85</v>
      </c>
      <c r="M37" s="12">
        <v>8.4</v>
      </c>
      <c r="N37" s="12">
        <f>+Sar_InfraMR[[#This Row],[A.03.1 -  Longitud de Vías de Explotación No Electrificadas Troncales y Ramales (vía principal) (km)]]+Sar_InfraMR[[#This Row],[A.04.1 -  Longitud de Vías de Explotación Electrificadas Troncales y Ramales (vía principal) (km)]]</f>
        <v>281.10000000000002</v>
      </c>
      <c r="O37" s="12">
        <f>+Sar_InfraMR[[#This Row],[Total Vías (excluido Auxiliares)]]</f>
        <v>281.10000000000002</v>
      </c>
      <c r="P37" s="1">
        <v>30</v>
      </c>
      <c r="Q37" s="1">
        <v>5</v>
      </c>
      <c r="R37" s="1">
        <v>5</v>
      </c>
      <c r="S37" s="1">
        <f t="shared" si="1"/>
        <v>40</v>
      </c>
      <c r="T37" s="1">
        <v>20</v>
      </c>
      <c r="U37" s="1">
        <v>89</v>
      </c>
      <c r="V37" s="1">
        <v>1</v>
      </c>
      <c r="W37" s="1">
        <v>40</v>
      </c>
      <c r="X37" s="1">
        <v>0</v>
      </c>
      <c r="Y37" s="1">
        <f t="shared" si="2"/>
        <v>150</v>
      </c>
      <c r="Z37" s="1">
        <v>11</v>
      </c>
      <c r="AA37" s="1">
        <v>22</v>
      </c>
      <c r="AB37" s="1">
        <f>+Sar_InfraMR[[#This Row],[Total Pasos Vehiculares a Nivel]]</f>
        <v>150</v>
      </c>
      <c r="AC37" s="1">
        <f t="shared" si="3"/>
        <v>183</v>
      </c>
      <c r="AD37" s="1">
        <v>17</v>
      </c>
      <c r="AE37" s="1">
        <v>16</v>
      </c>
      <c r="AF37" s="1">
        <v>74</v>
      </c>
      <c r="AG37" s="1">
        <f t="shared" si="4"/>
        <v>107</v>
      </c>
      <c r="AH37" s="12">
        <v>31.1</v>
      </c>
      <c r="AI37" s="12">
        <v>0</v>
      </c>
      <c r="AJ37" s="12">
        <v>126.55</v>
      </c>
      <c r="AK37" s="12">
        <f t="shared" si="5"/>
        <v>157.65</v>
      </c>
      <c r="AL37" s="1">
        <v>0</v>
      </c>
      <c r="AM37" s="1">
        <v>9</v>
      </c>
      <c r="AN37" s="1">
        <v>8</v>
      </c>
      <c r="AO37" s="1">
        <f t="shared" si="6"/>
        <v>17</v>
      </c>
      <c r="AP37" s="1">
        <v>180</v>
      </c>
      <c r="AQ37" s="1">
        <v>95</v>
      </c>
      <c r="AR37" s="1">
        <v>0</v>
      </c>
      <c r="AS37" s="1">
        <f>+Sar_InfraMR[[#This Row],[B.02.1 - Parque de Coches Eléctricos Motrices]]+Sar_InfraMR[[#This Row],[B.02.2 - Parque de Coches Eléctricos Motrices Remolcados Tipo R]]+Sar_InfraMR[[#This Row],[B.02.3 - Parque de Coches Eléctricos Motrices Tipo R]]</f>
        <v>275</v>
      </c>
      <c r="AT37" s="1">
        <v>0</v>
      </c>
      <c r="AU37" s="1">
        <v>4</v>
      </c>
      <c r="AV37" s="1">
        <v>8</v>
      </c>
      <c r="AW37" s="1">
        <f>+Sar_InfraMR[[#This Row],[B.03.1 - Parque de Coches Motores Motrices Remolcados]]+Sar_InfraMR[[#This Row],[B.03.2 - Parque de Coches Motores Motrices Intermedios]]+Sar_InfraMR[[#This Row],[B.03.3 - Parque de Coches Motores Motrices Cabina]]</f>
        <v>12</v>
      </c>
      <c r="AX37" s="1">
        <v>33</v>
      </c>
      <c r="AY37" s="1">
        <v>12</v>
      </c>
      <c r="AZ37" s="1">
        <v>0</v>
      </c>
      <c r="BA37" s="1">
        <v>8</v>
      </c>
      <c r="BB37" s="1">
        <v>0</v>
      </c>
      <c r="BC37" s="1">
        <f>+Sar_InfraMR[[#This Row],[B.04.1 - Parque de Coches Remolcados Clase Unica]]+Sar_InfraMR[[#This Row],[B.04.2 - Parque de Coches Remolcados Clase Unica Furgón]]+Sar_InfraMR[[#This Row],[B.04.3 - Parque de Coches Remolcados Clase Unica Cabina]]+Sar_InfraMR[[#This Row],[B.04.4 - Parque de Coches Remolcados de Larga Distancia (Turista+Pullman)]]+Sar_InfraMR[[#This Row],[B.04.5 - Parque de Coches Remolcados para Servicios Especiales (Cartoneros)]]</f>
        <v>53</v>
      </c>
      <c r="BD37" s="1">
        <v>0</v>
      </c>
      <c r="BE37" s="1">
        <v>0</v>
      </c>
      <c r="BF37" s="16">
        <v>1676</v>
      </c>
    </row>
    <row r="38" spans="1:58">
      <c r="A38" s="1">
        <v>1996</v>
      </c>
      <c r="B38" s="1" t="s">
        <v>115</v>
      </c>
      <c r="C38" s="12">
        <v>71.5</v>
      </c>
      <c r="D38" s="12">
        <v>62.3</v>
      </c>
      <c r="E38" s="12">
        <v>0</v>
      </c>
      <c r="F38" s="12">
        <v>36.4</v>
      </c>
      <c r="G38" s="12">
        <f t="shared" si="0"/>
        <v>170.20000000000002</v>
      </c>
      <c r="H38" s="12">
        <f>+Sar_InfraMR[[#This Row],[Total Líneas de Explotación ]]</f>
        <v>170.20000000000002</v>
      </c>
      <c r="I38" s="13">
        <v>169.64911000000001</v>
      </c>
      <c r="J38" s="12">
        <v>196.1</v>
      </c>
      <c r="K38" s="12">
        <v>13.5</v>
      </c>
      <c r="L38" s="12">
        <v>85</v>
      </c>
      <c r="M38" s="12">
        <v>8.4</v>
      </c>
      <c r="N38" s="12">
        <f>+Sar_InfraMR[[#This Row],[A.03.1 -  Longitud de Vías de Explotación No Electrificadas Troncales y Ramales (vía principal) (km)]]+Sar_InfraMR[[#This Row],[A.04.1 -  Longitud de Vías de Explotación Electrificadas Troncales y Ramales (vía principal) (km)]]</f>
        <v>281.10000000000002</v>
      </c>
      <c r="O38" s="12">
        <f>+Sar_InfraMR[[#This Row],[Total Vías (excluido Auxiliares)]]</f>
        <v>281.10000000000002</v>
      </c>
      <c r="P38" s="1">
        <v>30</v>
      </c>
      <c r="Q38" s="1">
        <v>5</v>
      </c>
      <c r="R38" s="1">
        <v>5</v>
      </c>
      <c r="S38" s="1">
        <f t="shared" si="1"/>
        <v>40</v>
      </c>
      <c r="T38" s="1">
        <v>20</v>
      </c>
      <c r="U38" s="1">
        <v>89</v>
      </c>
      <c r="V38" s="1">
        <v>1</v>
      </c>
      <c r="W38" s="1">
        <v>40</v>
      </c>
      <c r="X38" s="1">
        <v>0</v>
      </c>
      <c r="Y38" s="1">
        <f t="shared" si="2"/>
        <v>150</v>
      </c>
      <c r="Z38" s="1">
        <v>11</v>
      </c>
      <c r="AA38" s="1">
        <v>22</v>
      </c>
      <c r="AB38" s="1">
        <f>+Sar_InfraMR[[#This Row],[Total Pasos Vehiculares a Nivel]]</f>
        <v>150</v>
      </c>
      <c r="AC38" s="1">
        <f t="shared" si="3"/>
        <v>183</v>
      </c>
      <c r="AD38" s="1">
        <v>17</v>
      </c>
      <c r="AE38" s="1">
        <v>16</v>
      </c>
      <c r="AF38" s="1">
        <v>74</v>
      </c>
      <c r="AG38" s="1">
        <f t="shared" si="4"/>
        <v>107</v>
      </c>
      <c r="AH38" s="12">
        <v>31.1</v>
      </c>
      <c r="AI38" s="12">
        <v>0</v>
      </c>
      <c r="AJ38" s="12">
        <v>126.55</v>
      </c>
      <c r="AK38" s="12">
        <f t="shared" si="5"/>
        <v>157.65</v>
      </c>
      <c r="AL38" s="1">
        <v>0</v>
      </c>
      <c r="AM38" s="1">
        <v>9</v>
      </c>
      <c r="AN38" s="1">
        <v>8</v>
      </c>
      <c r="AO38" s="1">
        <f t="shared" si="6"/>
        <v>17</v>
      </c>
      <c r="AP38" s="1">
        <v>180</v>
      </c>
      <c r="AQ38" s="1">
        <v>95</v>
      </c>
      <c r="AR38" s="1">
        <v>0</v>
      </c>
      <c r="AS38" s="1">
        <f>+Sar_InfraMR[[#This Row],[B.02.1 - Parque de Coches Eléctricos Motrices]]+Sar_InfraMR[[#This Row],[B.02.2 - Parque de Coches Eléctricos Motrices Remolcados Tipo R]]+Sar_InfraMR[[#This Row],[B.02.3 - Parque de Coches Eléctricos Motrices Tipo R]]</f>
        <v>275</v>
      </c>
      <c r="AT38" s="1">
        <v>0</v>
      </c>
      <c r="AU38" s="1">
        <v>4</v>
      </c>
      <c r="AV38" s="1">
        <v>8</v>
      </c>
      <c r="AW38" s="1">
        <f>+Sar_InfraMR[[#This Row],[B.03.1 - Parque de Coches Motores Motrices Remolcados]]+Sar_InfraMR[[#This Row],[B.03.2 - Parque de Coches Motores Motrices Intermedios]]+Sar_InfraMR[[#This Row],[B.03.3 - Parque de Coches Motores Motrices Cabina]]</f>
        <v>12</v>
      </c>
      <c r="AX38" s="1">
        <v>33</v>
      </c>
      <c r="AY38" s="1">
        <v>12</v>
      </c>
      <c r="AZ38" s="1">
        <v>0</v>
      </c>
      <c r="BA38" s="1">
        <v>8</v>
      </c>
      <c r="BB38" s="1">
        <v>0</v>
      </c>
      <c r="BC38" s="1">
        <f>+Sar_InfraMR[[#This Row],[B.04.1 - Parque de Coches Remolcados Clase Unica]]+Sar_InfraMR[[#This Row],[B.04.2 - Parque de Coches Remolcados Clase Unica Furgón]]+Sar_InfraMR[[#This Row],[B.04.3 - Parque de Coches Remolcados Clase Unica Cabina]]+Sar_InfraMR[[#This Row],[B.04.4 - Parque de Coches Remolcados de Larga Distancia (Turista+Pullman)]]+Sar_InfraMR[[#This Row],[B.04.5 - Parque de Coches Remolcados para Servicios Especiales (Cartoneros)]]</f>
        <v>53</v>
      </c>
      <c r="BD38" s="1">
        <v>0</v>
      </c>
      <c r="BE38" s="1">
        <v>0</v>
      </c>
      <c r="BF38" s="16">
        <v>1676</v>
      </c>
    </row>
    <row r="39" spans="1:58">
      <c r="A39" s="1">
        <v>1996</v>
      </c>
      <c r="B39" s="1" t="s">
        <v>116</v>
      </c>
      <c r="C39" s="12">
        <v>71.5</v>
      </c>
      <c r="D39" s="12">
        <v>62.3</v>
      </c>
      <c r="E39" s="12">
        <v>0</v>
      </c>
      <c r="F39" s="12">
        <v>36.4</v>
      </c>
      <c r="G39" s="12">
        <f t="shared" si="0"/>
        <v>170.20000000000002</v>
      </c>
      <c r="H39" s="12">
        <f>+Sar_InfraMR[[#This Row],[Total Líneas de Explotación ]]</f>
        <v>170.20000000000002</v>
      </c>
      <c r="I39" s="13">
        <v>169.64911000000001</v>
      </c>
      <c r="J39" s="12">
        <v>196.1</v>
      </c>
      <c r="K39" s="12">
        <v>13.5</v>
      </c>
      <c r="L39" s="12">
        <v>85</v>
      </c>
      <c r="M39" s="12">
        <v>8.4</v>
      </c>
      <c r="N39" s="12">
        <f>+Sar_InfraMR[[#This Row],[A.03.1 -  Longitud de Vías de Explotación No Electrificadas Troncales y Ramales (vía principal) (km)]]+Sar_InfraMR[[#This Row],[A.04.1 -  Longitud de Vías de Explotación Electrificadas Troncales y Ramales (vía principal) (km)]]</f>
        <v>281.10000000000002</v>
      </c>
      <c r="O39" s="12">
        <f>+Sar_InfraMR[[#This Row],[Total Vías (excluido Auxiliares)]]</f>
        <v>281.10000000000002</v>
      </c>
      <c r="P39" s="1">
        <v>30</v>
      </c>
      <c r="Q39" s="1">
        <v>5</v>
      </c>
      <c r="R39" s="1">
        <v>5</v>
      </c>
      <c r="S39" s="1">
        <f t="shared" si="1"/>
        <v>40</v>
      </c>
      <c r="T39" s="1">
        <v>20</v>
      </c>
      <c r="U39" s="1">
        <v>89</v>
      </c>
      <c r="V39" s="1">
        <v>1</v>
      </c>
      <c r="W39" s="1">
        <v>40</v>
      </c>
      <c r="X39" s="1">
        <v>0</v>
      </c>
      <c r="Y39" s="1">
        <f t="shared" si="2"/>
        <v>150</v>
      </c>
      <c r="Z39" s="1">
        <v>11</v>
      </c>
      <c r="AA39" s="1">
        <v>22</v>
      </c>
      <c r="AB39" s="1">
        <f>+Sar_InfraMR[[#This Row],[Total Pasos Vehiculares a Nivel]]</f>
        <v>150</v>
      </c>
      <c r="AC39" s="1">
        <f t="shared" si="3"/>
        <v>183</v>
      </c>
      <c r="AD39" s="1">
        <v>17</v>
      </c>
      <c r="AE39" s="1">
        <v>16</v>
      </c>
      <c r="AF39" s="1">
        <v>74</v>
      </c>
      <c r="AG39" s="1">
        <f t="shared" si="4"/>
        <v>107</v>
      </c>
      <c r="AH39" s="12">
        <v>31.1</v>
      </c>
      <c r="AI39" s="12">
        <v>0</v>
      </c>
      <c r="AJ39" s="12">
        <v>126.55</v>
      </c>
      <c r="AK39" s="12">
        <f t="shared" si="5"/>
        <v>157.65</v>
      </c>
      <c r="AL39" s="1">
        <v>0</v>
      </c>
      <c r="AM39" s="1">
        <v>9</v>
      </c>
      <c r="AN39" s="1">
        <v>8</v>
      </c>
      <c r="AO39" s="1">
        <f t="shared" si="6"/>
        <v>17</v>
      </c>
      <c r="AP39" s="1">
        <v>180</v>
      </c>
      <c r="AQ39" s="1">
        <v>95</v>
      </c>
      <c r="AR39" s="1">
        <v>0</v>
      </c>
      <c r="AS39" s="1">
        <f>+Sar_InfraMR[[#This Row],[B.02.1 - Parque de Coches Eléctricos Motrices]]+Sar_InfraMR[[#This Row],[B.02.2 - Parque de Coches Eléctricos Motrices Remolcados Tipo R]]+Sar_InfraMR[[#This Row],[B.02.3 - Parque de Coches Eléctricos Motrices Tipo R]]</f>
        <v>275</v>
      </c>
      <c r="AT39" s="1">
        <v>0</v>
      </c>
      <c r="AU39" s="1">
        <v>4</v>
      </c>
      <c r="AV39" s="1">
        <v>8</v>
      </c>
      <c r="AW39" s="1">
        <f>+Sar_InfraMR[[#This Row],[B.03.1 - Parque de Coches Motores Motrices Remolcados]]+Sar_InfraMR[[#This Row],[B.03.2 - Parque de Coches Motores Motrices Intermedios]]+Sar_InfraMR[[#This Row],[B.03.3 - Parque de Coches Motores Motrices Cabina]]</f>
        <v>12</v>
      </c>
      <c r="AX39" s="1">
        <v>33</v>
      </c>
      <c r="AY39" s="1">
        <v>12</v>
      </c>
      <c r="AZ39" s="1">
        <v>0</v>
      </c>
      <c r="BA39" s="1">
        <v>8</v>
      </c>
      <c r="BB39" s="1">
        <v>0</v>
      </c>
      <c r="BC39" s="1">
        <f>+Sar_InfraMR[[#This Row],[B.04.1 - Parque de Coches Remolcados Clase Unica]]+Sar_InfraMR[[#This Row],[B.04.2 - Parque de Coches Remolcados Clase Unica Furgón]]+Sar_InfraMR[[#This Row],[B.04.3 - Parque de Coches Remolcados Clase Unica Cabina]]+Sar_InfraMR[[#This Row],[B.04.4 - Parque de Coches Remolcados de Larga Distancia (Turista+Pullman)]]+Sar_InfraMR[[#This Row],[B.04.5 - Parque de Coches Remolcados para Servicios Especiales (Cartoneros)]]</f>
        <v>53</v>
      </c>
      <c r="BD39" s="1">
        <v>0</v>
      </c>
      <c r="BE39" s="1">
        <v>0</v>
      </c>
      <c r="BF39" s="16">
        <v>1676</v>
      </c>
    </row>
    <row r="40" spans="1:58">
      <c r="A40" s="1">
        <v>1996</v>
      </c>
      <c r="B40" s="1" t="s">
        <v>117</v>
      </c>
      <c r="C40" s="12">
        <v>71.5</v>
      </c>
      <c r="D40" s="12">
        <v>62.3</v>
      </c>
      <c r="E40" s="12">
        <v>0</v>
      </c>
      <c r="F40" s="12">
        <v>36.4</v>
      </c>
      <c r="G40" s="12">
        <f t="shared" si="0"/>
        <v>170.20000000000002</v>
      </c>
      <c r="H40" s="12">
        <f>+Sar_InfraMR[[#This Row],[Total Líneas de Explotación ]]</f>
        <v>170.20000000000002</v>
      </c>
      <c r="I40" s="13">
        <v>169.64911000000001</v>
      </c>
      <c r="J40" s="12">
        <v>196.1</v>
      </c>
      <c r="K40" s="12">
        <v>13.5</v>
      </c>
      <c r="L40" s="12">
        <v>85</v>
      </c>
      <c r="M40" s="12">
        <v>8.4</v>
      </c>
      <c r="N40" s="12">
        <f>+Sar_InfraMR[[#This Row],[A.03.1 -  Longitud de Vías de Explotación No Electrificadas Troncales y Ramales (vía principal) (km)]]+Sar_InfraMR[[#This Row],[A.04.1 -  Longitud de Vías de Explotación Electrificadas Troncales y Ramales (vía principal) (km)]]</f>
        <v>281.10000000000002</v>
      </c>
      <c r="O40" s="12">
        <f>+Sar_InfraMR[[#This Row],[Total Vías (excluido Auxiliares)]]</f>
        <v>281.10000000000002</v>
      </c>
      <c r="P40" s="1">
        <v>30</v>
      </c>
      <c r="Q40" s="1">
        <v>5</v>
      </c>
      <c r="R40" s="1">
        <v>5</v>
      </c>
      <c r="S40" s="1">
        <f t="shared" si="1"/>
        <v>40</v>
      </c>
      <c r="T40" s="1">
        <v>20</v>
      </c>
      <c r="U40" s="1">
        <v>89</v>
      </c>
      <c r="V40" s="1">
        <v>1</v>
      </c>
      <c r="W40" s="1">
        <v>40</v>
      </c>
      <c r="X40" s="1">
        <v>0</v>
      </c>
      <c r="Y40" s="1">
        <f t="shared" si="2"/>
        <v>150</v>
      </c>
      <c r="Z40" s="1">
        <v>11</v>
      </c>
      <c r="AA40" s="1">
        <v>22</v>
      </c>
      <c r="AB40" s="1">
        <f>+Sar_InfraMR[[#This Row],[Total Pasos Vehiculares a Nivel]]</f>
        <v>150</v>
      </c>
      <c r="AC40" s="1">
        <f t="shared" si="3"/>
        <v>183</v>
      </c>
      <c r="AD40" s="1">
        <v>17</v>
      </c>
      <c r="AE40" s="1">
        <v>16</v>
      </c>
      <c r="AF40" s="1">
        <v>74</v>
      </c>
      <c r="AG40" s="1">
        <f t="shared" si="4"/>
        <v>107</v>
      </c>
      <c r="AH40" s="12">
        <v>31.1</v>
      </c>
      <c r="AI40" s="12">
        <v>0</v>
      </c>
      <c r="AJ40" s="12">
        <v>126.55</v>
      </c>
      <c r="AK40" s="12">
        <f t="shared" si="5"/>
        <v>157.65</v>
      </c>
      <c r="AL40" s="1">
        <v>0</v>
      </c>
      <c r="AM40" s="1">
        <v>9</v>
      </c>
      <c r="AN40" s="1">
        <v>8</v>
      </c>
      <c r="AO40" s="1">
        <f t="shared" si="6"/>
        <v>17</v>
      </c>
      <c r="AP40" s="1">
        <v>180</v>
      </c>
      <c r="AQ40" s="1">
        <v>95</v>
      </c>
      <c r="AR40" s="1">
        <v>0</v>
      </c>
      <c r="AS40" s="1">
        <f>+Sar_InfraMR[[#This Row],[B.02.1 - Parque de Coches Eléctricos Motrices]]+Sar_InfraMR[[#This Row],[B.02.2 - Parque de Coches Eléctricos Motrices Remolcados Tipo R]]+Sar_InfraMR[[#This Row],[B.02.3 - Parque de Coches Eléctricos Motrices Tipo R]]</f>
        <v>275</v>
      </c>
      <c r="AT40" s="1">
        <v>0</v>
      </c>
      <c r="AU40" s="1">
        <v>4</v>
      </c>
      <c r="AV40" s="1">
        <v>8</v>
      </c>
      <c r="AW40" s="1">
        <f>+Sar_InfraMR[[#This Row],[B.03.1 - Parque de Coches Motores Motrices Remolcados]]+Sar_InfraMR[[#This Row],[B.03.2 - Parque de Coches Motores Motrices Intermedios]]+Sar_InfraMR[[#This Row],[B.03.3 - Parque de Coches Motores Motrices Cabina]]</f>
        <v>12</v>
      </c>
      <c r="AX40" s="1">
        <v>33</v>
      </c>
      <c r="AY40" s="1">
        <v>12</v>
      </c>
      <c r="AZ40" s="1">
        <v>0</v>
      </c>
      <c r="BA40" s="1">
        <v>8</v>
      </c>
      <c r="BB40" s="1">
        <v>0</v>
      </c>
      <c r="BC40" s="1">
        <f>+Sar_InfraMR[[#This Row],[B.04.1 - Parque de Coches Remolcados Clase Unica]]+Sar_InfraMR[[#This Row],[B.04.2 - Parque de Coches Remolcados Clase Unica Furgón]]+Sar_InfraMR[[#This Row],[B.04.3 - Parque de Coches Remolcados Clase Unica Cabina]]+Sar_InfraMR[[#This Row],[B.04.4 - Parque de Coches Remolcados de Larga Distancia (Turista+Pullman)]]+Sar_InfraMR[[#This Row],[B.04.5 - Parque de Coches Remolcados para Servicios Especiales (Cartoneros)]]</f>
        <v>53</v>
      </c>
      <c r="BD40" s="1">
        <v>0</v>
      </c>
      <c r="BE40" s="1">
        <v>0</v>
      </c>
      <c r="BF40" s="16">
        <v>1676</v>
      </c>
    </row>
    <row r="41" spans="1:58">
      <c r="A41" s="1">
        <v>1996</v>
      </c>
      <c r="B41" s="1" t="s">
        <v>118</v>
      </c>
      <c r="C41" s="12">
        <v>71.5</v>
      </c>
      <c r="D41" s="12">
        <v>62.3</v>
      </c>
      <c r="E41" s="12">
        <v>0</v>
      </c>
      <c r="F41" s="12">
        <v>36.4</v>
      </c>
      <c r="G41" s="12">
        <f t="shared" si="0"/>
        <v>170.20000000000002</v>
      </c>
      <c r="H41" s="12">
        <f>+Sar_InfraMR[[#This Row],[Total Líneas de Explotación ]]</f>
        <v>170.20000000000002</v>
      </c>
      <c r="I41" s="13">
        <v>169.64911000000001</v>
      </c>
      <c r="J41" s="12">
        <v>196.1</v>
      </c>
      <c r="K41" s="12">
        <v>13.5</v>
      </c>
      <c r="L41" s="12">
        <v>85</v>
      </c>
      <c r="M41" s="12">
        <v>8.4</v>
      </c>
      <c r="N41" s="12">
        <f>+Sar_InfraMR[[#This Row],[A.03.1 -  Longitud de Vías de Explotación No Electrificadas Troncales y Ramales (vía principal) (km)]]+Sar_InfraMR[[#This Row],[A.04.1 -  Longitud de Vías de Explotación Electrificadas Troncales y Ramales (vía principal) (km)]]</f>
        <v>281.10000000000002</v>
      </c>
      <c r="O41" s="12">
        <f>+Sar_InfraMR[[#This Row],[Total Vías (excluido Auxiliares)]]</f>
        <v>281.10000000000002</v>
      </c>
      <c r="P41" s="1">
        <v>30</v>
      </c>
      <c r="Q41" s="1">
        <v>5</v>
      </c>
      <c r="R41" s="1">
        <v>5</v>
      </c>
      <c r="S41" s="1">
        <f t="shared" si="1"/>
        <v>40</v>
      </c>
      <c r="T41" s="1">
        <v>20</v>
      </c>
      <c r="U41" s="1">
        <v>89</v>
      </c>
      <c r="V41" s="1">
        <v>1</v>
      </c>
      <c r="W41" s="1">
        <v>40</v>
      </c>
      <c r="X41" s="1">
        <v>0</v>
      </c>
      <c r="Y41" s="1">
        <f t="shared" si="2"/>
        <v>150</v>
      </c>
      <c r="Z41" s="1">
        <v>11</v>
      </c>
      <c r="AA41" s="1">
        <v>22</v>
      </c>
      <c r="AB41" s="1">
        <f>+Sar_InfraMR[[#This Row],[Total Pasos Vehiculares a Nivel]]</f>
        <v>150</v>
      </c>
      <c r="AC41" s="1">
        <f t="shared" si="3"/>
        <v>183</v>
      </c>
      <c r="AD41" s="1">
        <v>17</v>
      </c>
      <c r="AE41" s="1">
        <v>16</v>
      </c>
      <c r="AF41" s="1">
        <v>74</v>
      </c>
      <c r="AG41" s="1">
        <f t="shared" si="4"/>
        <v>107</v>
      </c>
      <c r="AH41" s="12">
        <v>31.1</v>
      </c>
      <c r="AI41" s="12">
        <v>0</v>
      </c>
      <c r="AJ41" s="12">
        <v>126.55</v>
      </c>
      <c r="AK41" s="12">
        <f t="shared" si="5"/>
        <v>157.65</v>
      </c>
      <c r="AL41" s="1">
        <v>0</v>
      </c>
      <c r="AM41" s="1">
        <v>9</v>
      </c>
      <c r="AN41" s="1">
        <v>8</v>
      </c>
      <c r="AO41" s="1">
        <f t="shared" si="6"/>
        <v>17</v>
      </c>
      <c r="AP41" s="1">
        <v>180</v>
      </c>
      <c r="AQ41" s="1">
        <v>95</v>
      </c>
      <c r="AR41" s="1">
        <v>0</v>
      </c>
      <c r="AS41" s="1">
        <f>+Sar_InfraMR[[#This Row],[B.02.1 - Parque de Coches Eléctricos Motrices]]+Sar_InfraMR[[#This Row],[B.02.2 - Parque de Coches Eléctricos Motrices Remolcados Tipo R]]+Sar_InfraMR[[#This Row],[B.02.3 - Parque de Coches Eléctricos Motrices Tipo R]]</f>
        <v>275</v>
      </c>
      <c r="AT41" s="1">
        <v>0</v>
      </c>
      <c r="AU41" s="1">
        <v>4</v>
      </c>
      <c r="AV41" s="1">
        <v>8</v>
      </c>
      <c r="AW41" s="1">
        <f>+Sar_InfraMR[[#This Row],[B.03.1 - Parque de Coches Motores Motrices Remolcados]]+Sar_InfraMR[[#This Row],[B.03.2 - Parque de Coches Motores Motrices Intermedios]]+Sar_InfraMR[[#This Row],[B.03.3 - Parque de Coches Motores Motrices Cabina]]</f>
        <v>12</v>
      </c>
      <c r="AX41" s="1">
        <v>33</v>
      </c>
      <c r="AY41" s="1">
        <v>12</v>
      </c>
      <c r="AZ41" s="1">
        <v>0</v>
      </c>
      <c r="BA41" s="1">
        <v>8</v>
      </c>
      <c r="BB41" s="1">
        <v>0</v>
      </c>
      <c r="BC41" s="1">
        <f>+Sar_InfraMR[[#This Row],[B.04.1 - Parque de Coches Remolcados Clase Unica]]+Sar_InfraMR[[#This Row],[B.04.2 - Parque de Coches Remolcados Clase Unica Furgón]]+Sar_InfraMR[[#This Row],[B.04.3 - Parque de Coches Remolcados Clase Unica Cabina]]+Sar_InfraMR[[#This Row],[B.04.4 - Parque de Coches Remolcados de Larga Distancia (Turista+Pullman)]]+Sar_InfraMR[[#This Row],[B.04.5 - Parque de Coches Remolcados para Servicios Especiales (Cartoneros)]]</f>
        <v>53</v>
      </c>
      <c r="BD41" s="1">
        <v>0</v>
      </c>
      <c r="BE41" s="1">
        <v>0</v>
      </c>
      <c r="BF41" s="16">
        <v>1676</v>
      </c>
    </row>
    <row r="42" spans="1:58">
      <c r="A42" s="1">
        <v>1996</v>
      </c>
      <c r="B42" s="1" t="s">
        <v>119</v>
      </c>
      <c r="C42" s="12">
        <v>71.5</v>
      </c>
      <c r="D42" s="12">
        <v>62.3</v>
      </c>
      <c r="E42" s="12">
        <v>0</v>
      </c>
      <c r="F42" s="12">
        <v>36.4</v>
      </c>
      <c r="G42" s="12">
        <f t="shared" si="0"/>
        <v>170.20000000000002</v>
      </c>
      <c r="H42" s="12">
        <f>+Sar_InfraMR[[#This Row],[Total Líneas de Explotación ]]</f>
        <v>170.20000000000002</v>
      </c>
      <c r="I42" s="13">
        <v>169.64911000000001</v>
      </c>
      <c r="J42" s="12">
        <v>196.1</v>
      </c>
      <c r="K42" s="12">
        <v>13.5</v>
      </c>
      <c r="L42" s="12">
        <v>85</v>
      </c>
      <c r="M42" s="12">
        <v>8.4</v>
      </c>
      <c r="N42" s="12">
        <f>+Sar_InfraMR[[#This Row],[A.03.1 -  Longitud de Vías de Explotación No Electrificadas Troncales y Ramales (vía principal) (km)]]+Sar_InfraMR[[#This Row],[A.04.1 -  Longitud de Vías de Explotación Electrificadas Troncales y Ramales (vía principal) (km)]]</f>
        <v>281.10000000000002</v>
      </c>
      <c r="O42" s="12">
        <f>+Sar_InfraMR[[#This Row],[Total Vías (excluido Auxiliares)]]</f>
        <v>281.10000000000002</v>
      </c>
      <c r="P42" s="1">
        <v>30</v>
      </c>
      <c r="Q42" s="1">
        <v>5</v>
      </c>
      <c r="R42" s="1">
        <v>5</v>
      </c>
      <c r="S42" s="1">
        <f t="shared" si="1"/>
        <v>40</v>
      </c>
      <c r="T42" s="1">
        <v>20</v>
      </c>
      <c r="U42" s="1">
        <v>89</v>
      </c>
      <c r="V42" s="1">
        <v>1</v>
      </c>
      <c r="W42" s="1">
        <v>40</v>
      </c>
      <c r="X42" s="1">
        <v>0</v>
      </c>
      <c r="Y42" s="1">
        <f t="shared" si="2"/>
        <v>150</v>
      </c>
      <c r="Z42" s="1">
        <v>11</v>
      </c>
      <c r="AA42" s="1">
        <v>22</v>
      </c>
      <c r="AB42" s="1">
        <f>+Sar_InfraMR[[#This Row],[Total Pasos Vehiculares a Nivel]]</f>
        <v>150</v>
      </c>
      <c r="AC42" s="1">
        <f t="shared" si="3"/>
        <v>183</v>
      </c>
      <c r="AD42" s="1">
        <v>17</v>
      </c>
      <c r="AE42" s="1">
        <v>16</v>
      </c>
      <c r="AF42" s="1">
        <v>74</v>
      </c>
      <c r="AG42" s="1">
        <f t="shared" si="4"/>
        <v>107</v>
      </c>
      <c r="AH42" s="12">
        <v>31.1</v>
      </c>
      <c r="AI42" s="12">
        <v>0</v>
      </c>
      <c r="AJ42" s="12">
        <v>126.55</v>
      </c>
      <c r="AK42" s="12">
        <f t="shared" si="5"/>
        <v>157.65</v>
      </c>
      <c r="AL42" s="1">
        <v>0</v>
      </c>
      <c r="AM42" s="1">
        <v>9</v>
      </c>
      <c r="AN42" s="1">
        <v>8</v>
      </c>
      <c r="AO42" s="1">
        <f t="shared" si="6"/>
        <v>17</v>
      </c>
      <c r="AP42" s="1">
        <v>180</v>
      </c>
      <c r="AQ42" s="1">
        <v>95</v>
      </c>
      <c r="AR42" s="1">
        <v>0</v>
      </c>
      <c r="AS42" s="1">
        <f>+Sar_InfraMR[[#This Row],[B.02.1 - Parque de Coches Eléctricos Motrices]]+Sar_InfraMR[[#This Row],[B.02.2 - Parque de Coches Eléctricos Motrices Remolcados Tipo R]]+Sar_InfraMR[[#This Row],[B.02.3 - Parque de Coches Eléctricos Motrices Tipo R]]</f>
        <v>275</v>
      </c>
      <c r="AT42" s="1">
        <v>0</v>
      </c>
      <c r="AU42" s="1">
        <v>4</v>
      </c>
      <c r="AV42" s="1">
        <v>8</v>
      </c>
      <c r="AW42" s="1">
        <f>+Sar_InfraMR[[#This Row],[B.03.1 - Parque de Coches Motores Motrices Remolcados]]+Sar_InfraMR[[#This Row],[B.03.2 - Parque de Coches Motores Motrices Intermedios]]+Sar_InfraMR[[#This Row],[B.03.3 - Parque de Coches Motores Motrices Cabina]]</f>
        <v>12</v>
      </c>
      <c r="AX42" s="1">
        <v>33</v>
      </c>
      <c r="AY42" s="1">
        <v>12</v>
      </c>
      <c r="AZ42" s="1">
        <v>0</v>
      </c>
      <c r="BA42" s="1">
        <v>8</v>
      </c>
      <c r="BB42" s="1">
        <v>0</v>
      </c>
      <c r="BC42" s="1">
        <f>+Sar_InfraMR[[#This Row],[B.04.1 - Parque de Coches Remolcados Clase Unica]]+Sar_InfraMR[[#This Row],[B.04.2 - Parque de Coches Remolcados Clase Unica Furgón]]+Sar_InfraMR[[#This Row],[B.04.3 - Parque de Coches Remolcados Clase Unica Cabina]]+Sar_InfraMR[[#This Row],[B.04.4 - Parque de Coches Remolcados de Larga Distancia (Turista+Pullman)]]+Sar_InfraMR[[#This Row],[B.04.5 - Parque de Coches Remolcados para Servicios Especiales (Cartoneros)]]</f>
        <v>53</v>
      </c>
      <c r="BD42" s="1">
        <v>0</v>
      </c>
      <c r="BE42" s="1">
        <v>0</v>
      </c>
      <c r="BF42" s="16">
        <v>1676</v>
      </c>
    </row>
    <row r="43" spans="1:58">
      <c r="A43" s="1">
        <v>1996</v>
      </c>
      <c r="B43" s="1" t="s">
        <v>120</v>
      </c>
      <c r="C43" s="12">
        <v>71.5</v>
      </c>
      <c r="D43" s="12">
        <v>62.3</v>
      </c>
      <c r="E43" s="12">
        <v>0</v>
      </c>
      <c r="F43" s="12">
        <v>36.4</v>
      </c>
      <c r="G43" s="12">
        <f t="shared" si="0"/>
        <v>170.20000000000002</v>
      </c>
      <c r="H43" s="12">
        <f>+Sar_InfraMR[[#This Row],[Total Líneas de Explotación ]]</f>
        <v>170.20000000000002</v>
      </c>
      <c r="I43" s="13">
        <v>169.64911000000001</v>
      </c>
      <c r="J43" s="12">
        <v>196.1</v>
      </c>
      <c r="K43" s="12">
        <v>13.5</v>
      </c>
      <c r="L43" s="12">
        <v>85</v>
      </c>
      <c r="M43" s="12">
        <v>8.4</v>
      </c>
      <c r="N43" s="12">
        <f>+Sar_InfraMR[[#This Row],[A.03.1 -  Longitud de Vías de Explotación No Electrificadas Troncales y Ramales (vía principal) (km)]]+Sar_InfraMR[[#This Row],[A.04.1 -  Longitud de Vías de Explotación Electrificadas Troncales y Ramales (vía principal) (km)]]</f>
        <v>281.10000000000002</v>
      </c>
      <c r="O43" s="12">
        <f>+Sar_InfraMR[[#This Row],[Total Vías (excluido Auxiliares)]]</f>
        <v>281.10000000000002</v>
      </c>
      <c r="P43" s="1">
        <v>30</v>
      </c>
      <c r="Q43" s="1">
        <v>5</v>
      </c>
      <c r="R43" s="1">
        <v>5</v>
      </c>
      <c r="S43" s="1">
        <f t="shared" si="1"/>
        <v>40</v>
      </c>
      <c r="T43" s="1">
        <v>20</v>
      </c>
      <c r="U43" s="1">
        <v>89</v>
      </c>
      <c r="V43" s="1">
        <v>1</v>
      </c>
      <c r="W43" s="1">
        <v>40</v>
      </c>
      <c r="X43" s="1">
        <v>0</v>
      </c>
      <c r="Y43" s="1">
        <f t="shared" si="2"/>
        <v>150</v>
      </c>
      <c r="Z43" s="1">
        <v>11</v>
      </c>
      <c r="AA43" s="1">
        <v>22</v>
      </c>
      <c r="AB43" s="1">
        <f>+Sar_InfraMR[[#This Row],[Total Pasos Vehiculares a Nivel]]</f>
        <v>150</v>
      </c>
      <c r="AC43" s="1">
        <f t="shared" si="3"/>
        <v>183</v>
      </c>
      <c r="AD43" s="1">
        <v>17</v>
      </c>
      <c r="AE43" s="1">
        <v>16</v>
      </c>
      <c r="AF43" s="1">
        <v>74</v>
      </c>
      <c r="AG43" s="1">
        <f t="shared" si="4"/>
        <v>107</v>
      </c>
      <c r="AH43" s="12">
        <v>31.1</v>
      </c>
      <c r="AI43" s="12">
        <v>0</v>
      </c>
      <c r="AJ43" s="12">
        <v>126.55</v>
      </c>
      <c r="AK43" s="12">
        <f t="shared" si="5"/>
        <v>157.65</v>
      </c>
      <c r="AL43" s="1">
        <v>0</v>
      </c>
      <c r="AM43" s="1">
        <v>9</v>
      </c>
      <c r="AN43" s="1">
        <v>8</v>
      </c>
      <c r="AO43" s="1">
        <f t="shared" si="6"/>
        <v>17</v>
      </c>
      <c r="AP43" s="1">
        <v>180</v>
      </c>
      <c r="AQ43" s="1">
        <v>95</v>
      </c>
      <c r="AR43" s="1">
        <v>0</v>
      </c>
      <c r="AS43" s="1">
        <f>+Sar_InfraMR[[#This Row],[B.02.1 - Parque de Coches Eléctricos Motrices]]+Sar_InfraMR[[#This Row],[B.02.2 - Parque de Coches Eléctricos Motrices Remolcados Tipo R]]+Sar_InfraMR[[#This Row],[B.02.3 - Parque de Coches Eléctricos Motrices Tipo R]]</f>
        <v>275</v>
      </c>
      <c r="AT43" s="1">
        <v>0</v>
      </c>
      <c r="AU43" s="1">
        <v>4</v>
      </c>
      <c r="AV43" s="1">
        <v>8</v>
      </c>
      <c r="AW43" s="1">
        <f>+Sar_InfraMR[[#This Row],[B.03.1 - Parque de Coches Motores Motrices Remolcados]]+Sar_InfraMR[[#This Row],[B.03.2 - Parque de Coches Motores Motrices Intermedios]]+Sar_InfraMR[[#This Row],[B.03.3 - Parque de Coches Motores Motrices Cabina]]</f>
        <v>12</v>
      </c>
      <c r="AX43" s="1">
        <v>33</v>
      </c>
      <c r="AY43" s="1">
        <v>12</v>
      </c>
      <c r="AZ43" s="1">
        <v>0</v>
      </c>
      <c r="BA43" s="1">
        <v>8</v>
      </c>
      <c r="BB43" s="1">
        <v>0</v>
      </c>
      <c r="BC43" s="1">
        <f>+Sar_InfraMR[[#This Row],[B.04.1 - Parque de Coches Remolcados Clase Unica]]+Sar_InfraMR[[#This Row],[B.04.2 - Parque de Coches Remolcados Clase Unica Furgón]]+Sar_InfraMR[[#This Row],[B.04.3 - Parque de Coches Remolcados Clase Unica Cabina]]+Sar_InfraMR[[#This Row],[B.04.4 - Parque de Coches Remolcados de Larga Distancia (Turista+Pullman)]]+Sar_InfraMR[[#This Row],[B.04.5 - Parque de Coches Remolcados para Servicios Especiales (Cartoneros)]]</f>
        <v>53</v>
      </c>
      <c r="BD43" s="1">
        <v>0</v>
      </c>
      <c r="BE43" s="1">
        <v>0</v>
      </c>
      <c r="BF43" s="16">
        <v>1676</v>
      </c>
    </row>
    <row r="44" spans="1:58">
      <c r="A44" s="1">
        <v>1996</v>
      </c>
      <c r="B44" s="1" t="s">
        <v>121</v>
      </c>
      <c r="C44" s="12">
        <v>71.5</v>
      </c>
      <c r="D44" s="12">
        <v>62.3</v>
      </c>
      <c r="E44" s="12">
        <v>0</v>
      </c>
      <c r="F44" s="12">
        <v>36.4</v>
      </c>
      <c r="G44" s="12">
        <f t="shared" si="0"/>
        <v>170.20000000000002</v>
      </c>
      <c r="H44" s="12">
        <f>+Sar_InfraMR[[#This Row],[Total Líneas de Explotación ]]</f>
        <v>170.20000000000002</v>
      </c>
      <c r="I44" s="13">
        <v>169.64911000000001</v>
      </c>
      <c r="J44" s="12">
        <v>196.1</v>
      </c>
      <c r="K44" s="12">
        <v>13.5</v>
      </c>
      <c r="L44" s="12">
        <v>85</v>
      </c>
      <c r="M44" s="12">
        <v>8.4</v>
      </c>
      <c r="N44" s="12">
        <f>+Sar_InfraMR[[#This Row],[A.03.1 -  Longitud de Vías de Explotación No Electrificadas Troncales y Ramales (vía principal) (km)]]+Sar_InfraMR[[#This Row],[A.04.1 -  Longitud de Vías de Explotación Electrificadas Troncales y Ramales (vía principal) (km)]]</f>
        <v>281.10000000000002</v>
      </c>
      <c r="O44" s="12">
        <f>+Sar_InfraMR[[#This Row],[Total Vías (excluido Auxiliares)]]</f>
        <v>281.10000000000002</v>
      </c>
      <c r="P44" s="1">
        <v>30</v>
      </c>
      <c r="Q44" s="1">
        <v>5</v>
      </c>
      <c r="R44" s="1">
        <v>5</v>
      </c>
      <c r="S44" s="1">
        <f t="shared" si="1"/>
        <v>40</v>
      </c>
      <c r="T44" s="1">
        <v>20</v>
      </c>
      <c r="U44" s="1">
        <v>89</v>
      </c>
      <c r="V44" s="1">
        <v>1</v>
      </c>
      <c r="W44" s="1">
        <v>40</v>
      </c>
      <c r="X44" s="1">
        <v>0</v>
      </c>
      <c r="Y44" s="1">
        <f t="shared" si="2"/>
        <v>150</v>
      </c>
      <c r="Z44" s="1">
        <v>11</v>
      </c>
      <c r="AA44" s="1">
        <v>22</v>
      </c>
      <c r="AB44" s="1">
        <f>+Sar_InfraMR[[#This Row],[Total Pasos Vehiculares a Nivel]]</f>
        <v>150</v>
      </c>
      <c r="AC44" s="1">
        <f t="shared" si="3"/>
        <v>183</v>
      </c>
      <c r="AD44" s="1">
        <v>17</v>
      </c>
      <c r="AE44" s="1">
        <v>16</v>
      </c>
      <c r="AF44" s="1">
        <v>74</v>
      </c>
      <c r="AG44" s="1">
        <f t="shared" si="4"/>
        <v>107</v>
      </c>
      <c r="AH44" s="12">
        <v>31.1</v>
      </c>
      <c r="AI44" s="12">
        <v>0</v>
      </c>
      <c r="AJ44" s="12">
        <v>126.55</v>
      </c>
      <c r="AK44" s="12">
        <f t="shared" si="5"/>
        <v>157.65</v>
      </c>
      <c r="AL44" s="1">
        <v>0</v>
      </c>
      <c r="AM44" s="1">
        <v>9</v>
      </c>
      <c r="AN44" s="1">
        <v>8</v>
      </c>
      <c r="AO44" s="1">
        <f t="shared" si="6"/>
        <v>17</v>
      </c>
      <c r="AP44" s="1">
        <v>180</v>
      </c>
      <c r="AQ44" s="1">
        <v>95</v>
      </c>
      <c r="AR44" s="1">
        <v>0</v>
      </c>
      <c r="AS44" s="1">
        <f>+Sar_InfraMR[[#This Row],[B.02.1 - Parque de Coches Eléctricos Motrices]]+Sar_InfraMR[[#This Row],[B.02.2 - Parque de Coches Eléctricos Motrices Remolcados Tipo R]]+Sar_InfraMR[[#This Row],[B.02.3 - Parque de Coches Eléctricos Motrices Tipo R]]</f>
        <v>275</v>
      </c>
      <c r="AT44" s="1">
        <v>0</v>
      </c>
      <c r="AU44" s="1">
        <v>4</v>
      </c>
      <c r="AV44" s="1">
        <v>8</v>
      </c>
      <c r="AW44" s="1">
        <f>+Sar_InfraMR[[#This Row],[B.03.1 - Parque de Coches Motores Motrices Remolcados]]+Sar_InfraMR[[#This Row],[B.03.2 - Parque de Coches Motores Motrices Intermedios]]+Sar_InfraMR[[#This Row],[B.03.3 - Parque de Coches Motores Motrices Cabina]]</f>
        <v>12</v>
      </c>
      <c r="AX44" s="1">
        <v>33</v>
      </c>
      <c r="AY44" s="1">
        <v>12</v>
      </c>
      <c r="AZ44" s="1">
        <v>0</v>
      </c>
      <c r="BA44" s="1">
        <v>8</v>
      </c>
      <c r="BB44" s="1">
        <v>0</v>
      </c>
      <c r="BC44" s="1">
        <f>+Sar_InfraMR[[#This Row],[B.04.1 - Parque de Coches Remolcados Clase Unica]]+Sar_InfraMR[[#This Row],[B.04.2 - Parque de Coches Remolcados Clase Unica Furgón]]+Sar_InfraMR[[#This Row],[B.04.3 - Parque de Coches Remolcados Clase Unica Cabina]]+Sar_InfraMR[[#This Row],[B.04.4 - Parque de Coches Remolcados de Larga Distancia (Turista+Pullman)]]+Sar_InfraMR[[#This Row],[B.04.5 - Parque de Coches Remolcados para Servicios Especiales (Cartoneros)]]</f>
        <v>53</v>
      </c>
      <c r="BD44" s="1">
        <v>0</v>
      </c>
      <c r="BE44" s="1">
        <v>0</v>
      </c>
      <c r="BF44" s="16">
        <v>1676</v>
      </c>
    </row>
    <row r="45" spans="1:58">
      <c r="A45" s="1">
        <v>1996</v>
      </c>
      <c r="B45" s="1" t="s">
        <v>122</v>
      </c>
      <c r="C45" s="12">
        <v>71.5</v>
      </c>
      <c r="D45" s="12">
        <v>62.3</v>
      </c>
      <c r="E45" s="12">
        <v>0</v>
      </c>
      <c r="F45" s="12">
        <v>36.4</v>
      </c>
      <c r="G45" s="12">
        <f t="shared" si="0"/>
        <v>170.20000000000002</v>
      </c>
      <c r="H45" s="12">
        <f>+Sar_InfraMR[[#This Row],[Total Líneas de Explotación ]]</f>
        <v>170.20000000000002</v>
      </c>
      <c r="I45" s="13">
        <v>169.64911000000001</v>
      </c>
      <c r="J45" s="12">
        <v>196.1</v>
      </c>
      <c r="K45" s="12">
        <v>13.5</v>
      </c>
      <c r="L45" s="12">
        <v>85</v>
      </c>
      <c r="M45" s="12">
        <v>8.4</v>
      </c>
      <c r="N45" s="12">
        <f>+Sar_InfraMR[[#This Row],[A.03.1 -  Longitud de Vías de Explotación No Electrificadas Troncales y Ramales (vía principal) (km)]]+Sar_InfraMR[[#This Row],[A.04.1 -  Longitud de Vías de Explotación Electrificadas Troncales y Ramales (vía principal) (km)]]</f>
        <v>281.10000000000002</v>
      </c>
      <c r="O45" s="12">
        <f>+Sar_InfraMR[[#This Row],[Total Vías (excluido Auxiliares)]]</f>
        <v>281.10000000000002</v>
      </c>
      <c r="P45" s="1">
        <v>30</v>
      </c>
      <c r="Q45" s="1">
        <v>5</v>
      </c>
      <c r="R45" s="1">
        <v>5</v>
      </c>
      <c r="S45" s="1">
        <f t="shared" si="1"/>
        <v>40</v>
      </c>
      <c r="T45" s="1">
        <v>20</v>
      </c>
      <c r="U45" s="1">
        <v>89</v>
      </c>
      <c r="V45" s="1">
        <v>1</v>
      </c>
      <c r="W45" s="1">
        <v>40</v>
      </c>
      <c r="X45" s="1">
        <v>0</v>
      </c>
      <c r="Y45" s="1">
        <f t="shared" si="2"/>
        <v>150</v>
      </c>
      <c r="Z45" s="1">
        <v>11</v>
      </c>
      <c r="AA45" s="1">
        <v>22</v>
      </c>
      <c r="AB45" s="1">
        <f>+Sar_InfraMR[[#This Row],[Total Pasos Vehiculares a Nivel]]</f>
        <v>150</v>
      </c>
      <c r="AC45" s="1">
        <f t="shared" si="3"/>
        <v>183</v>
      </c>
      <c r="AD45" s="1">
        <v>17</v>
      </c>
      <c r="AE45" s="1">
        <v>16</v>
      </c>
      <c r="AF45" s="1">
        <v>74</v>
      </c>
      <c r="AG45" s="1">
        <f t="shared" si="4"/>
        <v>107</v>
      </c>
      <c r="AH45" s="12">
        <v>31.1</v>
      </c>
      <c r="AI45" s="12">
        <v>0</v>
      </c>
      <c r="AJ45" s="12">
        <v>126.55</v>
      </c>
      <c r="AK45" s="12">
        <f t="shared" si="5"/>
        <v>157.65</v>
      </c>
      <c r="AL45" s="1">
        <v>0</v>
      </c>
      <c r="AM45" s="1">
        <v>9</v>
      </c>
      <c r="AN45" s="1">
        <v>8</v>
      </c>
      <c r="AO45" s="1">
        <f t="shared" si="6"/>
        <v>17</v>
      </c>
      <c r="AP45" s="1">
        <v>180</v>
      </c>
      <c r="AQ45" s="1">
        <v>95</v>
      </c>
      <c r="AR45" s="1">
        <v>0</v>
      </c>
      <c r="AS45" s="1">
        <f>+Sar_InfraMR[[#This Row],[B.02.1 - Parque de Coches Eléctricos Motrices]]+Sar_InfraMR[[#This Row],[B.02.2 - Parque de Coches Eléctricos Motrices Remolcados Tipo R]]+Sar_InfraMR[[#This Row],[B.02.3 - Parque de Coches Eléctricos Motrices Tipo R]]</f>
        <v>275</v>
      </c>
      <c r="AT45" s="1">
        <v>0</v>
      </c>
      <c r="AU45" s="1">
        <v>4</v>
      </c>
      <c r="AV45" s="1">
        <v>8</v>
      </c>
      <c r="AW45" s="1">
        <f>+Sar_InfraMR[[#This Row],[B.03.1 - Parque de Coches Motores Motrices Remolcados]]+Sar_InfraMR[[#This Row],[B.03.2 - Parque de Coches Motores Motrices Intermedios]]+Sar_InfraMR[[#This Row],[B.03.3 - Parque de Coches Motores Motrices Cabina]]</f>
        <v>12</v>
      </c>
      <c r="AX45" s="1">
        <v>33</v>
      </c>
      <c r="AY45" s="1">
        <v>12</v>
      </c>
      <c r="AZ45" s="1">
        <v>0</v>
      </c>
      <c r="BA45" s="1">
        <v>8</v>
      </c>
      <c r="BB45" s="1">
        <v>0</v>
      </c>
      <c r="BC45" s="1">
        <f>+Sar_InfraMR[[#This Row],[B.04.1 - Parque de Coches Remolcados Clase Unica]]+Sar_InfraMR[[#This Row],[B.04.2 - Parque de Coches Remolcados Clase Unica Furgón]]+Sar_InfraMR[[#This Row],[B.04.3 - Parque de Coches Remolcados Clase Unica Cabina]]+Sar_InfraMR[[#This Row],[B.04.4 - Parque de Coches Remolcados de Larga Distancia (Turista+Pullman)]]+Sar_InfraMR[[#This Row],[B.04.5 - Parque de Coches Remolcados para Servicios Especiales (Cartoneros)]]</f>
        <v>53</v>
      </c>
      <c r="BD45" s="1">
        <v>0</v>
      </c>
      <c r="BE45" s="1">
        <v>0</v>
      </c>
      <c r="BF45" s="16">
        <v>1676</v>
      </c>
    </row>
    <row r="46" spans="1:58">
      <c r="A46" s="1">
        <v>1996</v>
      </c>
      <c r="B46" s="1" t="s">
        <v>123</v>
      </c>
      <c r="C46" s="12">
        <v>71.5</v>
      </c>
      <c r="D46" s="12">
        <v>62.3</v>
      </c>
      <c r="E46" s="12">
        <v>0</v>
      </c>
      <c r="F46" s="12">
        <v>36.4</v>
      </c>
      <c r="G46" s="12">
        <f t="shared" si="0"/>
        <v>170.20000000000002</v>
      </c>
      <c r="H46" s="12">
        <f>+Sar_InfraMR[[#This Row],[Total Líneas de Explotación ]]</f>
        <v>170.20000000000002</v>
      </c>
      <c r="I46" s="13">
        <v>169.64911000000001</v>
      </c>
      <c r="J46" s="12">
        <v>196.1</v>
      </c>
      <c r="K46" s="12">
        <v>13.5</v>
      </c>
      <c r="L46" s="12">
        <v>85</v>
      </c>
      <c r="M46" s="12">
        <v>8.4</v>
      </c>
      <c r="N46" s="12">
        <f>+Sar_InfraMR[[#This Row],[A.03.1 -  Longitud de Vías de Explotación No Electrificadas Troncales y Ramales (vía principal) (km)]]+Sar_InfraMR[[#This Row],[A.04.1 -  Longitud de Vías de Explotación Electrificadas Troncales y Ramales (vía principal) (km)]]</f>
        <v>281.10000000000002</v>
      </c>
      <c r="O46" s="12">
        <f>+Sar_InfraMR[[#This Row],[Total Vías (excluido Auxiliares)]]</f>
        <v>281.10000000000002</v>
      </c>
      <c r="P46" s="1">
        <v>30</v>
      </c>
      <c r="Q46" s="1">
        <v>5</v>
      </c>
      <c r="R46" s="1">
        <v>5</v>
      </c>
      <c r="S46" s="1">
        <f t="shared" si="1"/>
        <v>40</v>
      </c>
      <c r="T46" s="1">
        <v>20</v>
      </c>
      <c r="U46" s="1">
        <v>89</v>
      </c>
      <c r="V46" s="1">
        <v>1</v>
      </c>
      <c r="W46" s="1">
        <v>40</v>
      </c>
      <c r="X46" s="1">
        <v>0</v>
      </c>
      <c r="Y46" s="1">
        <f t="shared" si="2"/>
        <v>150</v>
      </c>
      <c r="Z46" s="1">
        <v>11</v>
      </c>
      <c r="AA46" s="1">
        <v>22</v>
      </c>
      <c r="AB46" s="1">
        <f>+Sar_InfraMR[[#This Row],[Total Pasos Vehiculares a Nivel]]</f>
        <v>150</v>
      </c>
      <c r="AC46" s="1">
        <f t="shared" si="3"/>
        <v>183</v>
      </c>
      <c r="AD46" s="1">
        <v>17</v>
      </c>
      <c r="AE46" s="1">
        <v>16</v>
      </c>
      <c r="AF46" s="1">
        <v>74</v>
      </c>
      <c r="AG46" s="1">
        <f t="shared" si="4"/>
        <v>107</v>
      </c>
      <c r="AH46" s="12">
        <v>31.1</v>
      </c>
      <c r="AI46" s="12">
        <v>0</v>
      </c>
      <c r="AJ46" s="12">
        <v>126.55</v>
      </c>
      <c r="AK46" s="12">
        <f t="shared" si="5"/>
        <v>157.65</v>
      </c>
      <c r="AL46" s="1">
        <v>0</v>
      </c>
      <c r="AM46" s="1">
        <v>9</v>
      </c>
      <c r="AN46" s="1">
        <v>8</v>
      </c>
      <c r="AO46" s="1">
        <f t="shared" si="6"/>
        <v>17</v>
      </c>
      <c r="AP46" s="1">
        <v>180</v>
      </c>
      <c r="AQ46" s="1">
        <v>95</v>
      </c>
      <c r="AR46" s="1">
        <v>0</v>
      </c>
      <c r="AS46" s="1">
        <f>+Sar_InfraMR[[#This Row],[B.02.1 - Parque de Coches Eléctricos Motrices]]+Sar_InfraMR[[#This Row],[B.02.2 - Parque de Coches Eléctricos Motrices Remolcados Tipo R]]+Sar_InfraMR[[#This Row],[B.02.3 - Parque de Coches Eléctricos Motrices Tipo R]]</f>
        <v>275</v>
      </c>
      <c r="AT46" s="1">
        <v>0</v>
      </c>
      <c r="AU46" s="1">
        <v>4</v>
      </c>
      <c r="AV46" s="1">
        <v>8</v>
      </c>
      <c r="AW46" s="1">
        <f>+Sar_InfraMR[[#This Row],[B.03.1 - Parque de Coches Motores Motrices Remolcados]]+Sar_InfraMR[[#This Row],[B.03.2 - Parque de Coches Motores Motrices Intermedios]]+Sar_InfraMR[[#This Row],[B.03.3 - Parque de Coches Motores Motrices Cabina]]</f>
        <v>12</v>
      </c>
      <c r="AX46" s="1">
        <v>33</v>
      </c>
      <c r="AY46" s="1">
        <v>12</v>
      </c>
      <c r="AZ46" s="1">
        <v>0</v>
      </c>
      <c r="BA46" s="1">
        <v>8</v>
      </c>
      <c r="BB46" s="1">
        <v>0</v>
      </c>
      <c r="BC46" s="1">
        <f>+Sar_InfraMR[[#This Row],[B.04.1 - Parque de Coches Remolcados Clase Unica]]+Sar_InfraMR[[#This Row],[B.04.2 - Parque de Coches Remolcados Clase Unica Furgón]]+Sar_InfraMR[[#This Row],[B.04.3 - Parque de Coches Remolcados Clase Unica Cabina]]+Sar_InfraMR[[#This Row],[B.04.4 - Parque de Coches Remolcados de Larga Distancia (Turista+Pullman)]]+Sar_InfraMR[[#This Row],[B.04.5 - Parque de Coches Remolcados para Servicios Especiales (Cartoneros)]]</f>
        <v>53</v>
      </c>
      <c r="BD46" s="1">
        <v>0</v>
      </c>
      <c r="BE46" s="1">
        <v>0</v>
      </c>
      <c r="BF46" s="16">
        <v>1676</v>
      </c>
    </row>
    <row r="47" spans="1:58">
      <c r="A47" s="1">
        <v>1996</v>
      </c>
      <c r="B47" s="1" t="s">
        <v>124</v>
      </c>
      <c r="C47" s="12">
        <v>71.5</v>
      </c>
      <c r="D47" s="12">
        <v>62.3</v>
      </c>
      <c r="E47" s="12">
        <v>0</v>
      </c>
      <c r="F47" s="12">
        <v>36.4</v>
      </c>
      <c r="G47" s="12">
        <f t="shared" si="0"/>
        <v>170.20000000000002</v>
      </c>
      <c r="H47" s="12">
        <f>+Sar_InfraMR[[#This Row],[Total Líneas de Explotación ]]</f>
        <v>170.20000000000002</v>
      </c>
      <c r="I47" s="13">
        <v>169.64911000000001</v>
      </c>
      <c r="J47" s="12">
        <v>196.1</v>
      </c>
      <c r="K47" s="12">
        <v>13.5</v>
      </c>
      <c r="L47" s="12">
        <v>85</v>
      </c>
      <c r="M47" s="12">
        <v>8.4</v>
      </c>
      <c r="N47" s="12">
        <f>+Sar_InfraMR[[#This Row],[A.03.1 -  Longitud de Vías de Explotación No Electrificadas Troncales y Ramales (vía principal) (km)]]+Sar_InfraMR[[#This Row],[A.04.1 -  Longitud de Vías de Explotación Electrificadas Troncales y Ramales (vía principal) (km)]]</f>
        <v>281.10000000000002</v>
      </c>
      <c r="O47" s="12">
        <f>+Sar_InfraMR[[#This Row],[Total Vías (excluido Auxiliares)]]</f>
        <v>281.10000000000002</v>
      </c>
      <c r="P47" s="1">
        <v>30</v>
      </c>
      <c r="Q47" s="1">
        <v>5</v>
      </c>
      <c r="R47" s="1">
        <v>5</v>
      </c>
      <c r="S47" s="1">
        <f t="shared" si="1"/>
        <v>40</v>
      </c>
      <c r="T47" s="1">
        <v>20</v>
      </c>
      <c r="U47" s="1">
        <v>89</v>
      </c>
      <c r="V47" s="1">
        <v>1</v>
      </c>
      <c r="W47" s="1">
        <v>40</v>
      </c>
      <c r="X47" s="1">
        <v>0</v>
      </c>
      <c r="Y47" s="1">
        <f t="shared" si="2"/>
        <v>150</v>
      </c>
      <c r="Z47" s="1">
        <v>11</v>
      </c>
      <c r="AA47" s="1">
        <v>22</v>
      </c>
      <c r="AB47" s="1">
        <f>+Sar_InfraMR[[#This Row],[Total Pasos Vehiculares a Nivel]]</f>
        <v>150</v>
      </c>
      <c r="AC47" s="1">
        <f t="shared" si="3"/>
        <v>183</v>
      </c>
      <c r="AD47" s="1">
        <v>17</v>
      </c>
      <c r="AE47" s="1">
        <v>16</v>
      </c>
      <c r="AF47" s="1">
        <v>74</v>
      </c>
      <c r="AG47" s="1">
        <f t="shared" si="4"/>
        <v>107</v>
      </c>
      <c r="AH47" s="12">
        <v>31.1</v>
      </c>
      <c r="AI47" s="12">
        <v>0</v>
      </c>
      <c r="AJ47" s="12">
        <v>126.55</v>
      </c>
      <c r="AK47" s="12">
        <f t="shared" si="5"/>
        <v>157.65</v>
      </c>
      <c r="AL47" s="1">
        <v>0</v>
      </c>
      <c r="AM47" s="1">
        <v>9</v>
      </c>
      <c r="AN47" s="1">
        <v>8</v>
      </c>
      <c r="AO47" s="1">
        <f t="shared" si="6"/>
        <v>17</v>
      </c>
      <c r="AP47" s="1">
        <v>180</v>
      </c>
      <c r="AQ47" s="1">
        <v>95</v>
      </c>
      <c r="AR47" s="1">
        <v>0</v>
      </c>
      <c r="AS47" s="1">
        <f>+Sar_InfraMR[[#This Row],[B.02.1 - Parque de Coches Eléctricos Motrices]]+Sar_InfraMR[[#This Row],[B.02.2 - Parque de Coches Eléctricos Motrices Remolcados Tipo R]]+Sar_InfraMR[[#This Row],[B.02.3 - Parque de Coches Eléctricos Motrices Tipo R]]</f>
        <v>275</v>
      </c>
      <c r="AT47" s="1">
        <v>0</v>
      </c>
      <c r="AU47" s="1">
        <v>4</v>
      </c>
      <c r="AV47" s="1">
        <v>8</v>
      </c>
      <c r="AW47" s="1">
        <f>+Sar_InfraMR[[#This Row],[B.03.1 - Parque de Coches Motores Motrices Remolcados]]+Sar_InfraMR[[#This Row],[B.03.2 - Parque de Coches Motores Motrices Intermedios]]+Sar_InfraMR[[#This Row],[B.03.3 - Parque de Coches Motores Motrices Cabina]]</f>
        <v>12</v>
      </c>
      <c r="AX47" s="1">
        <v>33</v>
      </c>
      <c r="AY47" s="1">
        <v>12</v>
      </c>
      <c r="AZ47" s="1">
        <v>0</v>
      </c>
      <c r="BA47" s="1">
        <v>8</v>
      </c>
      <c r="BB47" s="1">
        <v>0</v>
      </c>
      <c r="BC47" s="1">
        <f>+Sar_InfraMR[[#This Row],[B.04.1 - Parque de Coches Remolcados Clase Unica]]+Sar_InfraMR[[#This Row],[B.04.2 - Parque de Coches Remolcados Clase Unica Furgón]]+Sar_InfraMR[[#This Row],[B.04.3 - Parque de Coches Remolcados Clase Unica Cabina]]+Sar_InfraMR[[#This Row],[B.04.4 - Parque de Coches Remolcados de Larga Distancia (Turista+Pullman)]]+Sar_InfraMR[[#This Row],[B.04.5 - Parque de Coches Remolcados para Servicios Especiales (Cartoneros)]]</f>
        <v>53</v>
      </c>
      <c r="BD47" s="1">
        <v>0</v>
      </c>
      <c r="BE47" s="1">
        <v>0</v>
      </c>
      <c r="BF47" s="16">
        <v>1676</v>
      </c>
    </row>
    <row r="48" spans="1:58">
      <c r="A48" s="1">
        <v>1996</v>
      </c>
      <c r="B48" s="1" t="s">
        <v>125</v>
      </c>
      <c r="C48" s="12">
        <v>71.5</v>
      </c>
      <c r="D48" s="12">
        <v>62.3</v>
      </c>
      <c r="E48" s="12">
        <v>0</v>
      </c>
      <c r="F48" s="12">
        <v>36.4</v>
      </c>
      <c r="G48" s="12">
        <f t="shared" si="0"/>
        <v>170.20000000000002</v>
      </c>
      <c r="H48" s="12">
        <f>+Sar_InfraMR[[#This Row],[Total Líneas de Explotación ]]</f>
        <v>170.20000000000002</v>
      </c>
      <c r="I48" s="13">
        <v>169.64911000000001</v>
      </c>
      <c r="J48" s="12">
        <v>196.1</v>
      </c>
      <c r="K48" s="12">
        <v>13.5</v>
      </c>
      <c r="L48" s="12">
        <v>85</v>
      </c>
      <c r="M48" s="12">
        <v>8.4</v>
      </c>
      <c r="N48" s="12">
        <f>+Sar_InfraMR[[#This Row],[A.03.1 -  Longitud de Vías de Explotación No Electrificadas Troncales y Ramales (vía principal) (km)]]+Sar_InfraMR[[#This Row],[A.04.1 -  Longitud de Vías de Explotación Electrificadas Troncales y Ramales (vía principal) (km)]]</f>
        <v>281.10000000000002</v>
      </c>
      <c r="O48" s="12">
        <f>+Sar_InfraMR[[#This Row],[Total Vías (excluido Auxiliares)]]</f>
        <v>281.10000000000002</v>
      </c>
      <c r="P48" s="1">
        <v>30</v>
      </c>
      <c r="Q48" s="1">
        <v>5</v>
      </c>
      <c r="R48" s="1">
        <v>5</v>
      </c>
      <c r="S48" s="1">
        <f t="shared" si="1"/>
        <v>40</v>
      </c>
      <c r="T48" s="1">
        <v>20</v>
      </c>
      <c r="U48" s="1">
        <v>89</v>
      </c>
      <c r="V48" s="1">
        <v>1</v>
      </c>
      <c r="W48" s="1">
        <v>40</v>
      </c>
      <c r="X48" s="1">
        <v>0</v>
      </c>
      <c r="Y48" s="1">
        <f t="shared" si="2"/>
        <v>150</v>
      </c>
      <c r="Z48" s="1">
        <v>11</v>
      </c>
      <c r="AA48" s="1">
        <v>22</v>
      </c>
      <c r="AB48" s="1">
        <f>+Sar_InfraMR[[#This Row],[Total Pasos Vehiculares a Nivel]]</f>
        <v>150</v>
      </c>
      <c r="AC48" s="1">
        <f t="shared" si="3"/>
        <v>183</v>
      </c>
      <c r="AD48" s="1">
        <v>17</v>
      </c>
      <c r="AE48" s="1">
        <v>16</v>
      </c>
      <c r="AF48" s="1">
        <v>74</v>
      </c>
      <c r="AG48" s="1">
        <f t="shared" si="4"/>
        <v>107</v>
      </c>
      <c r="AH48" s="12">
        <v>31.1</v>
      </c>
      <c r="AI48" s="12">
        <v>0</v>
      </c>
      <c r="AJ48" s="12">
        <v>126.55</v>
      </c>
      <c r="AK48" s="12">
        <f t="shared" si="5"/>
        <v>157.65</v>
      </c>
      <c r="AL48" s="1">
        <v>0</v>
      </c>
      <c r="AM48" s="1">
        <v>9</v>
      </c>
      <c r="AN48" s="1">
        <v>8</v>
      </c>
      <c r="AO48" s="1">
        <f t="shared" si="6"/>
        <v>17</v>
      </c>
      <c r="AP48" s="1">
        <v>180</v>
      </c>
      <c r="AQ48" s="1">
        <v>95</v>
      </c>
      <c r="AR48" s="1">
        <v>0</v>
      </c>
      <c r="AS48" s="1">
        <f>+Sar_InfraMR[[#This Row],[B.02.1 - Parque de Coches Eléctricos Motrices]]+Sar_InfraMR[[#This Row],[B.02.2 - Parque de Coches Eléctricos Motrices Remolcados Tipo R]]+Sar_InfraMR[[#This Row],[B.02.3 - Parque de Coches Eléctricos Motrices Tipo R]]</f>
        <v>275</v>
      </c>
      <c r="AT48" s="1">
        <v>0</v>
      </c>
      <c r="AU48" s="1">
        <v>4</v>
      </c>
      <c r="AV48" s="1">
        <v>8</v>
      </c>
      <c r="AW48" s="1">
        <f>+Sar_InfraMR[[#This Row],[B.03.1 - Parque de Coches Motores Motrices Remolcados]]+Sar_InfraMR[[#This Row],[B.03.2 - Parque de Coches Motores Motrices Intermedios]]+Sar_InfraMR[[#This Row],[B.03.3 - Parque de Coches Motores Motrices Cabina]]</f>
        <v>12</v>
      </c>
      <c r="AX48" s="1">
        <v>33</v>
      </c>
      <c r="AY48" s="1">
        <v>12</v>
      </c>
      <c r="AZ48" s="1">
        <v>0</v>
      </c>
      <c r="BA48" s="1">
        <v>8</v>
      </c>
      <c r="BB48" s="1">
        <v>0</v>
      </c>
      <c r="BC48" s="1">
        <f>+Sar_InfraMR[[#This Row],[B.04.1 - Parque de Coches Remolcados Clase Unica]]+Sar_InfraMR[[#This Row],[B.04.2 - Parque de Coches Remolcados Clase Unica Furgón]]+Sar_InfraMR[[#This Row],[B.04.3 - Parque de Coches Remolcados Clase Unica Cabina]]+Sar_InfraMR[[#This Row],[B.04.4 - Parque de Coches Remolcados de Larga Distancia (Turista+Pullman)]]+Sar_InfraMR[[#This Row],[B.04.5 - Parque de Coches Remolcados para Servicios Especiales (Cartoneros)]]</f>
        <v>53</v>
      </c>
      <c r="BD48" s="1">
        <v>0</v>
      </c>
      <c r="BE48" s="1">
        <v>0</v>
      </c>
      <c r="BF48" s="16">
        <v>1676</v>
      </c>
    </row>
    <row r="49" spans="1:58">
      <c r="A49" s="1">
        <v>1996</v>
      </c>
      <c r="B49" s="1" t="s">
        <v>126</v>
      </c>
      <c r="C49" s="12">
        <v>71.5</v>
      </c>
      <c r="D49" s="12">
        <v>62.3</v>
      </c>
      <c r="E49" s="12">
        <v>0</v>
      </c>
      <c r="F49" s="12">
        <v>36.4</v>
      </c>
      <c r="G49" s="12">
        <f t="shared" si="0"/>
        <v>170.20000000000002</v>
      </c>
      <c r="H49" s="12">
        <f>+Sar_InfraMR[[#This Row],[Total Líneas de Explotación ]]</f>
        <v>170.20000000000002</v>
      </c>
      <c r="I49" s="13">
        <v>169.64911000000001</v>
      </c>
      <c r="J49" s="12">
        <v>196.1</v>
      </c>
      <c r="K49" s="12">
        <v>13.5</v>
      </c>
      <c r="L49" s="12">
        <v>85</v>
      </c>
      <c r="M49" s="12">
        <v>8.4</v>
      </c>
      <c r="N49" s="12">
        <f>+Sar_InfraMR[[#This Row],[A.03.1 -  Longitud de Vías de Explotación No Electrificadas Troncales y Ramales (vía principal) (km)]]+Sar_InfraMR[[#This Row],[A.04.1 -  Longitud de Vías de Explotación Electrificadas Troncales y Ramales (vía principal) (km)]]</f>
        <v>281.10000000000002</v>
      </c>
      <c r="O49" s="12">
        <f>+Sar_InfraMR[[#This Row],[Total Vías (excluido Auxiliares)]]</f>
        <v>281.10000000000002</v>
      </c>
      <c r="P49" s="1">
        <v>30</v>
      </c>
      <c r="Q49" s="1">
        <v>5</v>
      </c>
      <c r="R49" s="1">
        <v>5</v>
      </c>
      <c r="S49" s="1">
        <f t="shared" si="1"/>
        <v>40</v>
      </c>
      <c r="T49" s="1">
        <v>20</v>
      </c>
      <c r="U49" s="1">
        <v>89</v>
      </c>
      <c r="V49" s="1">
        <v>1</v>
      </c>
      <c r="W49" s="1">
        <v>40</v>
      </c>
      <c r="X49" s="1">
        <v>0</v>
      </c>
      <c r="Y49" s="1">
        <f t="shared" si="2"/>
        <v>150</v>
      </c>
      <c r="Z49" s="1">
        <v>11</v>
      </c>
      <c r="AA49" s="1">
        <v>22</v>
      </c>
      <c r="AB49" s="1">
        <f>+Sar_InfraMR[[#This Row],[Total Pasos Vehiculares a Nivel]]</f>
        <v>150</v>
      </c>
      <c r="AC49" s="1">
        <f t="shared" si="3"/>
        <v>183</v>
      </c>
      <c r="AD49" s="1">
        <v>17</v>
      </c>
      <c r="AE49" s="1">
        <v>16</v>
      </c>
      <c r="AF49" s="1">
        <v>74</v>
      </c>
      <c r="AG49" s="1">
        <f t="shared" si="4"/>
        <v>107</v>
      </c>
      <c r="AH49" s="12">
        <v>31.1</v>
      </c>
      <c r="AI49" s="12">
        <v>0</v>
      </c>
      <c r="AJ49" s="12">
        <v>126.55</v>
      </c>
      <c r="AK49" s="12">
        <f t="shared" si="5"/>
        <v>157.65</v>
      </c>
      <c r="AL49" s="1">
        <v>0</v>
      </c>
      <c r="AM49" s="1">
        <v>9</v>
      </c>
      <c r="AN49" s="1">
        <v>8</v>
      </c>
      <c r="AO49" s="1">
        <f t="shared" si="6"/>
        <v>17</v>
      </c>
      <c r="AP49" s="1">
        <v>180</v>
      </c>
      <c r="AQ49" s="1">
        <v>95</v>
      </c>
      <c r="AR49" s="1">
        <v>0</v>
      </c>
      <c r="AS49" s="1">
        <f>+Sar_InfraMR[[#This Row],[B.02.1 - Parque de Coches Eléctricos Motrices]]+Sar_InfraMR[[#This Row],[B.02.2 - Parque de Coches Eléctricos Motrices Remolcados Tipo R]]+Sar_InfraMR[[#This Row],[B.02.3 - Parque de Coches Eléctricos Motrices Tipo R]]</f>
        <v>275</v>
      </c>
      <c r="AT49" s="1">
        <v>0</v>
      </c>
      <c r="AU49" s="1">
        <v>4</v>
      </c>
      <c r="AV49" s="1">
        <v>8</v>
      </c>
      <c r="AW49" s="1">
        <f>+Sar_InfraMR[[#This Row],[B.03.1 - Parque de Coches Motores Motrices Remolcados]]+Sar_InfraMR[[#This Row],[B.03.2 - Parque de Coches Motores Motrices Intermedios]]+Sar_InfraMR[[#This Row],[B.03.3 - Parque de Coches Motores Motrices Cabina]]</f>
        <v>12</v>
      </c>
      <c r="AX49" s="1">
        <v>33</v>
      </c>
      <c r="AY49" s="1">
        <v>12</v>
      </c>
      <c r="AZ49" s="1">
        <v>0</v>
      </c>
      <c r="BA49" s="1">
        <v>8</v>
      </c>
      <c r="BB49" s="1">
        <v>0</v>
      </c>
      <c r="BC49" s="1">
        <f>+Sar_InfraMR[[#This Row],[B.04.1 - Parque de Coches Remolcados Clase Unica]]+Sar_InfraMR[[#This Row],[B.04.2 - Parque de Coches Remolcados Clase Unica Furgón]]+Sar_InfraMR[[#This Row],[B.04.3 - Parque de Coches Remolcados Clase Unica Cabina]]+Sar_InfraMR[[#This Row],[B.04.4 - Parque de Coches Remolcados de Larga Distancia (Turista+Pullman)]]+Sar_InfraMR[[#This Row],[B.04.5 - Parque de Coches Remolcados para Servicios Especiales (Cartoneros)]]</f>
        <v>53</v>
      </c>
      <c r="BD49" s="1">
        <v>0</v>
      </c>
      <c r="BE49" s="1">
        <v>0</v>
      </c>
      <c r="BF49" s="16">
        <v>1676</v>
      </c>
    </row>
    <row r="50" spans="1:58">
      <c r="A50" s="1">
        <v>1997</v>
      </c>
      <c r="B50" s="1" t="s">
        <v>115</v>
      </c>
      <c r="C50" s="12">
        <v>71.5</v>
      </c>
      <c r="D50" s="12">
        <v>62.3</v>
      </c>
      <c r="E50" s="12">
        <v>0</v>
      </c>
      <c r="F50" s="12">
        <v>36.4</v>
      </c>
      <c r="G50" s="12">
        <f t="shared" si="0"/>
        <v>170.20000000000002</v>
      </c>
      <c r="H50" s="12">
        <f>+Sar_InfraMR[[#This Row],[Total Líneas de Explotación ]]</f>
        <v>170.20000000000002</v>
      </c>
      <c r="I50" s="13">
        <v>169.64911000000001</v>
      </c>
      <c r="J50" s="12">
        <v>196.1</v>
      </c>
      <c r="K50" s="12">
        <v>13.5</v>
      </c>
      <c r="L50" s="12">
        <v>85</v>
      </c>
      <c r="M50" s="12">
        <v>8.4</v>
      </c>
      <c r="N50" s="12">
        <f>+Sar_InfraMR[[#This Row],[A.03.1 -  Longitud de Vías de Explotación No Electrificadas Troncales y Ramales (vía principal) (km)]]+Sar_InfraMR[[#This Row],[A.04.1 -  Longitud de Vías de Explotación Electrificadas Troncales y Ramales (vía principal) (km)]]</f>
        <v>281.10000000000002</v>
      </c>
      <c r="O50" s="12">
        <f>+Sar_InfraMR[[#This Row],[Total Vías (excluido Auxiliares)]]</f>
        <v>281.10000000000002</v>
      </c>
      <c r="P50" s="1">
        <v>30</v>
      </c>
      <c r="Q50" s="1">
        <v>5</v>
      </c>
      <c r="R50" s="1">
        <v>5</v>
      </c>
      <c r="S50" s="1">
        <f t="shared" si="1"/>
        <v>40</v>
      </c>
      <c r="T50" s="1">
        <v>20</v>
      </c>
      <c r="U50" s="1">
        <v>89</v>
      </c>
      <c r="V50" s="1">
        <v>1</v>
      </c>
      <c r="W50" s="1">
        <v>40</v>
      </c>
      <c r="X50" s="1">
        <v>0</v>
      </c>
      <c r="Y50" s="1">
        <f t="shared" si="2"/>
        <v>150</v>
      </c>
      <c r="Z50" s="1">
        <v>11</v>
      </c>
      <c r="AA50" s="1">
        <v>22</v>
      </c>
      <c r="AB50" s="1">
        <f>+Sar_InfraMR[[#This Row],[Total Pasos Vehiculares a Nivel]]</f>
        <v>150</v>
      </c>
      <c r="AC50" s="1">
        <f t="shared" si="3"/>
        <v>183</v>
      </c>
      <c r="AD50" s="1">
        <v>17</v>
      </c>
      <c r="AE50" s="1">
        <v>16</v>
      </c>
      <c r="AF50" s="1">
        <v>74</v>
      </c>
      <c r="AG50" s="1">
        <f t="shared" si="4"/>
        <v>107</v>
      </c>
      <c r="AH50" s="12">
        <v>31.1</v>
      </c>
      <c r="AI50" s="12">
        <v>0</v>
      </c>
      <c r="AJ50" s="12">
        <v>126.55</v>
      </c>
      <c r="AK50" s="12">
        <f t="shared" si="5"/>
        <v>157.65</v>
      </c>
      <c r="AL50" s="1">
        <v>0</v>
      </c>
      <c r="AM50" s="1">
        <v>9</v>
      </c>
      <c r="AN50" s="1">
        <v>8</v>
      </c>
      <c r="AO50" s="1">
        <f t="shared" si="6"/>
        <v>17</v>
      </c>
      <c r="AP50" s="1">
        <v>180</v>
      </c>
      <c r="AQ50" s="1">
        <v>95</v>
      </c>
      <c r="AR50" s="1">
        <v>0</v>
      </c>
      <c r="AS50" s="1">
        <f>+Sar_InfraMR[[#This Row],[B.02.1 - Parque de Coches Eléctricos Motrices]]+Sar_InfraMR[[#This Row],[B.02.2 - Parque de Coches Eléctricos Motrices Remolcados Tipo R]]+Sar_InfraMR[[#This Row],[B.02.3 - Parque de Coches Eléctricos Motrices Tipo R]]</f>
        <v>275</v>
      </c>
      <c r="AT50" s="1">
        <v>0</v>
      </c>
      <c r="AU50" s="1">
        <v>4</v>
      </c>
      <c r="AV50" s="1">
        <v>8</v>
      </c>
      <c r="AW50" s="1">
        <f>+Sar_InfraMR[[#This Row],[B.03.1 - Parque de Coches Motores Motrices Remolcados]]+Sar_InfraMR[[#This Row],[B.03.2 - Parque de Coches Motores Motrices Intermedios]]+Sar_InfraMR[[#This Row],[B.03.3 - Parque de Coches Motores Motrices Cabina]]</f>
        <v>12</v>
      </c>
      <c r="AX50" s="1">
        <v>33</v>
      </c>
      <c r="AY50" s="1">
        <v>12</v>
      </c>
      <c r="AZ50" s="1">
        <v>0</v>
      </c>
      <c r="BA50" s="1">
        <v>8</v>
      </c>
      <c r="BB50" s="1">
        <v>0</v>
      </c>
      <c r="BC50" s="1">
        <f>+Sar_InfraMR[[#This Row],[B.04.1 - Parque de Coches Remolcados Clase Unica]]+Sar_InfraMR[[#This Row],[B.04.2 - Parque de Coches Remolcados Clase Unica Furgón]]+Sar_InfraMR[[#This Row],[B.04.3 - Parque de Coches Remolcados Clase Unica Cabina]]+Sar_InfraMR[[#This Row],[B.04.4 - Parque de Coches Remolcados de Larga Distancia (Turista+Pullman)]]+Sar_InfraMR[[#This Row],[B.04.5 - Parque de Coches Remolcados para Servicios Especiales (Cartoneros)]]</f>
        <v>53</v>
      </c>
      <c r="BD50" s="1">
        <v>0</v>
      </c>
      <c r="BE50" s="1">
        <v>0</v>
      </c>
      <c r="BF50" s="16">
        <v>1676</v>
      </c>
    </row>
    <row r="51" spans="1:58">
      <c r="A51" s="1">
        <v>1997</v>
      </c>
      <c r="B51" s="1" t="s">
        <v>116</v>
      </c>
      <c r="C51" s="12">
        <v>71.5</v>
      </c>
      <c r="D51" s="12">
        <v>62.3</v>
      </c>
      <c r="E51" s="12">
        <v>0</v>
      </c>
      <c r="F51" s="12">
        <v>36.4</v>
      </c>
      <c r="G51" s="12">
        <f t="shared" si="0"/>
        <v>170.20000000000002</v>
      </c>
      <c r="H51" s="12">
        <f>+Sar_InfraMR[[#This Row],[Total Líneas de Explotación ]]</f>
        <v>170.20000000000002</v>
      </c>
      <c r="I51" s="13">
        <v>169.64911000000001</v>
      </c>
      <c r="J51" s="12">
        <v>196.1</v>
      </c>
      <c r="K51" s="12">
        <v>13.5</v>
      </c>
      <c r="L51" s="12">
        <v>85</v>
      </c>
      <c r="M51" s="12">
        <v>8.4</v>
      </c>
      <c r="N51" s="12">
        <f>+Sar_InfraMR[[#This Row],[A.03.1 -  Longitud de Vías de Explotación No Electrificadas Troncales y Ramales (vía principal) (km)]]+Sar_InfraMR[[#This Row],[A.04.1 -  Longitud de Vías de Explotación Electrificadas Troncales y Ramales (vía principal) (km)]]</f>
        <v>281.10000000000002</v>
      </c>
      <c r="O51" s="12">
        <f>+Sar_InfraMR[[#This Row],[Total Vías (excluido Auxiliares)]]</f>
        <v>281.10000000000002</v>
      </c>
      <c r="P51" s="1">
        <v>30</v>
      </c>
      <c r="Q51" s="1">
        <v>5</v>
      </c>
      <c r="R51" s="1">
        <v>5</v>
      </c>
      <c r="S51" s="1">
        <f t="shared" si="1"/>
        <v>40</v>
      </c>
      <c r="T51" s="1">
        <v>20</v>
      </c>
      <c r="U51" s="1">
        <v>89</v>
      </c>
      <c r="V51" s="1">
        <v>1</v>
      </c>
      <c r="W51" s="1">
        <v>40</v>
      </c>
      <c r="X51" s="1">
        <v>0</v>
      </c>
      <c r="Y51" s="1">
        <f t="shared" si="2"/>
        <v>150</v>
      </c>
      <c r="Z51" s="1">
        <v>11</v>
      </c>
      <c r="AA51" s="1">
        <v>22</v>
      </c>
      <c r="AB51" s="1">
        <f>+Sar_InfraMR[[#This Row],[Total Pasos Vehiculares a Nivel]]</f>
        <v>150</v>
      </c>
      <c r="AC51" s="1">
        <f t="shared" si="3"/>
        <v>183</v>
      </c>
      <c r="AD51" s="1">
        <v>17</v>
      </c>
      <c r="AE51" s="1">
        <v>16</v>
      </c>
      <c r="AF51" s="1">
        <v>74</v>
      </c>
      <c r="AG51" s="1">
        <f t="shared" si="4"/>
        <v>107</v>
      </c>
      <c r="AH51" s="12">
        <v>31.1</v>
      </c>
      <c r="AI51" s="12">
        <v>0</v>
      </c>
      <c r="AJ51" s="12">
        <v>126.55</v>
      </c>
      <c r="AK51" s="12">
        <f t="shared" si="5"/>
        <v>157.65</v>
      </c>
      <c r="AL51" s="1">
        <v>0</v>
      </c>
      <c r="AM51" s="1">
        <v>9</v>
      </c>
      <c r="AN51" s="1">
        <v>8</v>
      </c>
      <c r="AO51" s="1">
        <f t="shared" si="6"/>
        <v>17</v>
      </c>
      <c r="AP51" s="1">
        <v>180</v>
      </c>
      <c r="AQ51" s="1">
        <v>95</v>
      </c>
      <c r="AR51" s="1">
        <v>0</v>
      </c>
      <c r="AS51" s="1">
        <f>+Sar_InfraMR[[#This Row],[B.02.1 - Parque de Coches Eléctricos Motrices]]+Sar_InfraMR[[#This Row],[B.02.2 - Parque de Coches Eléctricos Motrices Remolcados Tipo R]]+Sar_InfraMR[[#This Row],[B.02.3 - Parque de Coches Eléctricos Motrices Tipo R]]</f>
        <v>275</v>
      </c>
      <c r="AT51" s="1">
        <v>0</v>
      </c>
      <c r="AU51" s="1">
        <v>4</v>
      </c>
      <c r="AV51" s="1">
        <v>8</v>
      </c>
      <c r="AW51" s="1">
        <f>+Sar_InfraMR[[#This Row],[B.03.1 - Parque de Coches Motores Motrices Remolcados]]+Sar_InfraMR[[#This Row],[B.03.2 - Parque de Coches Motores Motrices Intermedios]]+Sar_InfraMR[[#This Row],[B.03.3 - Parque de Coches Motores Motrices Cabina]]</f>
        <v>12</v>
      </c>
      <c r="AX51" s="1">
        <v>33</v>
      </c>
      <c r="AY51" s="1">
        <v>12</v>
      </c>
      <c r="AZ51" s="1">
        <v>0</v>
      </c>
      <c r="BA51" s="1">
        <v>8</v>
      </c>
      <c r="BB51" s="1">
        <v>0</v>
      </c>
      <c r="BC51" s="1">
        <f>+Sar_InfraMR[[#This Row],[B.04.1 - Parque de Coches Remolcados Clase Unica]]+Sar_InfraMR[[#This Row],[B.04.2 - Parque de Coches Remolcados Clase Unica Furgón]]+Sar_InfraMR[[#This Row],[B.04.3 - Parque de Coches Remolcados Clase Unica Cabina]]+Sar_InfraMR[[#This Row],[B.04.4 - Parque de Coches Remolcados de Larga Distancia (Turista+Pullman)]]+Sar_InfraMR[[#This Row],[B.04.5 - Parque de Coches Remolcados para Servicios Especiales (Cartoneros)]]</f>
        <v>53</v>
      </c>
      <c r="BD51" s="1">
        <v>0</v>
      </c>
      <c r="BE51" s="1">
        <v>0</v>
      </c>
      <c r="BF51" s="16">
        <v>1676</v>
      </c>
    </row>
    <row r="52" spans="1:58">
      <c r="A52" s="1">
        <v>1997</v>
      </c>
      <c r="B52" s="1" t="s">
        <v>117</v>
      </c>
      <c r="C52" s="12">
        <v>71.5</v>
      </c>
      <c r="D52" s="12">
        <v>62.3</v>
      </c>
      <c r="E52" s="12">
        <v>0</v>
      </c>
      <c r="F52" s="12">
        <v>36.4</v>
      </c>
      <c r="G52" s="12">
        <f t="shared" si="0"/>
        <v>170.20000000000002</v>
      </c>
      <c r="H52" s="12">
        <f>+Sar_InfraMR[[#This Row],[Total Líneas de Explotación ]]</f>
        <v>170.20000000000002</v>
      </c>
      <c r="I52" s="13">
        <v>169.64911000000001</v>
      </c>
      <c r="J52" s="12">
        <v>196.1</v>
      </c>
      <c r="K52" s="12">
        <v>13.5</v>
      </c>
      <c r="L52" s="12">
        <v>85</v>
      </c>
      <c r="M52" s="12">
        <v>8.4</v>
      </c>
      <c r="N52" s="12">
        <f>+Sar_InfraMR[[#This Row],[A.03.1 -  Longitud de Vías de Explotación No Electrificadas Troncales y Ramales (vía principal) (km)]]+Sar_InfraMR[[#This Row],[A.04.1 -  Longitud de Vías de Explotación Electrificadas Troncales y Ramales (vía principal) (km)]]</f>
        <v>281.10000000000002</v>
      </c>
      <c r="O52" s="12">
        <f>+Sar_InfraMR[[#This Row],[Total Vías (excluido Auxiliares)]]</f>
        <v>281.10000000000002</v>
      </c>
      <c r="P52" s="1">
        <v>30</v>
      </c>
      <c r="Q52" s="1">
        <v>5</v>
      </c>
      <c r="R52" s="1">
        <v>5</v>
      </c>
      <c r="S52" s="1">
        <f t="shared" si="1"/>
        <v>40</v>
      </c>
      <c r="T52" s="1">
        <v>20</v>
      </c>
      <c r="U52" s="1">
        <v>89</v>
      </c>
      <c r="V52" s="1">
        <v>1</v>
      </c>
      <c r="W52" s="1">
        <v>40</v>
      </c>
      <c r="X52" s="1">
        <v>0</v>
      </c>
      <c r="Y52" s="1">
        <f t="shared" si="2"/>
        <v>150</v>
      </c>
      <c r="Z52" s="1">
        <v>11</v>
      </c>
      <c r="AA52" s="1">
        <v>22</v>
      </c>
      <c r="AB52" s="1">
        <f>+Sar_InfraMR[[#This Row],[Total Pasos Vehiculares a Nivel]]</f>
        <v>150</v>
      </c>
      <c r="AC52" s="1">
        <f t="shared" si="3"/>
        <v>183</v>
      </c>
      <c r="AD52" s="1">
        <v>17</v>
      </c>
      <c r="AE52" s="1">
        <v>16</v>
      </c>
      <c r="AF52" s="1">
        <v>74</v>
      </c>
      <c r="AG52" s="1">
        <f t="shared" si="4"/>
        <v>107</v>
      </c>
      <c r="AH52" s="12">
        <v>31.1</v>
      </c>
      <c r="AI52" s="12">
        <v>0</v>
      </c>
      <c r="AJ52" s="12">
        <v>126.55</v>
      </c>
      <c r="AK52" s="12">
        <f t="shared" si="5"/>
        <v>157.65</v>
      </c>
      <c r="AL52" s="1">
        <v>0</v>
      </c>
      <c r="AM52" s="1">
        <v>9</v>
      </c>
      <c r="AN52" s="1">
        <v>8</v>
      </c>
      <c r="AO52" s="1">
        <f t="shared" si="6"/>
        <v>17</v>
      </c>
      <c r="AP52" s="1">
        <v>180</v>
      </c>
      <c r="AQ52" s="1">
        <v>95</v>
      </c>
      <c r="AR52" s="1">
        <v>0</v>
      </c>
      <c r="AS52" s="1">
        <f>+Sar_InfraMR[[#This Row],[B.02.1 - Parque de Coches Eléctricos Motrices]]+Sar_InfraMR[[#This Row],[B.02.2 - Parque de Coches Eléctricos Motrices Remolcados Tipo R]]+Sar_InfraMR[[#This Row],[B.02.3 - Parque de Coches Eléctricos Motrices Tipo R]]</f>
        <v>275</v>
      </c>
      <c r="AT52" s="1">
        <v>0</v>
      </c>
      <c r="AU52" s="1">
        <v>4</v>
      </c>
      <c r="AV52" s="1">
        <v>8</v>
      </c>
      <c r="AW52" s="1">
        <f>+Sar_InfraMR[[#This Row],[B.03.1 - Parque de Coches Motores Motrices Remolcados]]+Sar_InfraMR[[#This Row],[B.03.2 - Parque de Coches Motores Motrices Intermedios]]+Sar_InfraMR[[#This Row],[B.03.3 - Parque de Coches Motores Motrices Cabina]]</f>
        <v>12</v>
      </c>
      <c r="AX52" s="1">
        <v>33</v>
      </c>
      <c r="AY52" s="1">
        <v>12</v>
      </c>
      <c r="AZ52" s="1">
        <v>0</v>
      </c>
      <c r="BA52" s="1">
        <v>8</v>
      </c>
      <c r="BB52" s="1">
        <v>0</v>
      </c>
      <c r="BC52" s="1">
        <f>+Sar_InfraMR[[#This Row],[B.04.1 - Parque de Coches Remolcados Clase Unica]]+Sar_InfraMR[[#This Row],[B.04.2 - Parque de Coches Remolcados Clase Unica Furgón]]+Sar_InfraMR[[#This Row],[B.04.3 - Parque de Coches Remolcados Clase Unica Cabina]]+Sar_InfraMR[[#This Row],[B.04.4 - Parque de Coches Remolcados de Larga Distancia (Turista+Pullman)]]+Sar_InfraMR[[#This Row],[B.04.5 - Parque de Coches Remolcados para Servicios Especiales (Cartoneros)]]</f>
        <v>53</v>
      </c>
      <c r="BD52" s="1">
        <v>0</v>
      </c>
      <c r="BE52" s="1">
        <v>0</v>
      </c>
      <c r="BF52" s="16">
        <v>1676</v>
      </c>
    </row>
    <row r="53" spans="1:58">
      <c r="A53" s="1">
        <v>1997</v>
      </c>
      <c r="B53" s="1" t="s">
        <v>118</v>
      </c>
      <c r="C53" s="12">
        <v>71.5</v>
      </c>
      <c r="D53" s="12">
        <v>62.3</v>
      </c>
      <c r="E53" s="12">
        <v>0</v>
      </c>
      <c r="F53" s="12">
        <v>36.4</v>
      </c>
      <c r="G53" s="12">
        <f t="shared" si="0"/>
        <v>170.20000000000002</v>
      </c>
      <c r="H53" s="12">
        <f>+Sar_InfraMR[[#This Row],[Total Líneas de Explotación ]]</f>
        <v>170.20000000000002</v>
      </c>
      <c r="I53" s="13">
        <v>169.64911000000001</v>
      </c>
      <c r="J53" s="12">
        <v>196.1</v>
      </c>
      <c r="K53" s="12">
        <v>13.5</v>
      </c>
      <c r="L53" s="12">
        <v>85</v>
      </c>
      <c r="M53" s="12">
        <v>8.4</v>
      </c>
      <c r="N53" s="12">
        <f>+Sar_InfraMR[[#This Row],[A.03.1 -  Longitud de Vías de Explotación No Electrificadas Troncales y Ramales (vía principal) (km)]]+Sar_InfraMR[[#This Row],[A.04.1 -  Longitud de Vías de Explotación Electrificadas Troncales y Ramales (vía principal) (km)]]</f>
        <v>281.10000000000002</v>
      </c>
      <c r="O53" s="12">
        <f>+Sar_InfraMR[[#This Row],[Total Vías (excluido Auxiliares)]]</f>
        <v>281.10000000000002</v>
      </c>
      <c r="P53" s="1">
        <v>30</v>
      </c>
      <c r="Q53" s="1">
        <v>5</v>
      </c>
      <c r="R53" s="1">
        <v>5</v>
      </c>
      <c r="S53" s="1">
        <f t="shared" si="1"/>
        <v>40</v>
      </c>
      <c r="T53" s="1">
        <v>20</v>
      </c>
      <c r="U53" s="1">
        <v>89</v>
      </c>
      <c r="V53" s="1">
        <v>1</v>
      </c>
      <c r="W53" s="1">
        <v>40</v>
      </c>
      <c r="X53" s="1">
        <v>0</v>
      </c>
      <c r="Y53" s="1">
        <f t="shared" si="2"/>
        <v>150</v>
      </c>
      <c r="Z53" s="1">
        <v>11</v>
      </c>
      <c r="AA53" s="1">
        <v>22</v>
      </c>
      <c r="AB53" s="1">
        <f>+Sar_InfraMR[[#This Row],[Total Pasos Vehiculares a Nivel]]</f>
        <v>150</v>
      </c>
      <c r="AC53" s="1">
        <f t="shared" si="3"/>
        <v>183</v>
      </c>
      <c r="AD53" s="1">
        <v>17</v>
      </c>
      <c r="AE53" s="1">
        <v>16</v>
      </c>
      <c r="AF53" s="1">
        <v>74</v>
      </c>
      <c r="AG53" s="1">
        <f t="shared" si="4"/>
        <v>107</v>
      </c>
      <c r="AH53" s="12">
        <v>31.1</v>
      </c>
      <c r="AI53" s="12">
        <v>0</v>
      </c>
      <c r="AJ53" s="12">
        <v>126.55</v>
      </c>
      <c r="AK53" s="12">
        <f t="shared" si="5"/>
        <v>157.65</v>
      </c>
      <c r="AL53" s="1">
        <v>0</v>
      </c>
      <c r="AM53" s="1">
        <v>9</v>
      </c>
      <c r="AN53" s="1">
        <v>8</v>
      </c>
      <c r="AO53" s="1">
        <f t="shared" si="6"/>
        <v>17</v>
      </c>
      <c r="AP53" s="1">
        <v>180</v>
      </c>
      <c r="AQ53" s="1">
        <v>95</v>
      </c>
      <c r="AR53" s="1">
        <v>0</v>
      </c>
      <c r="AS53" s="1">
        <f>+Sar_InfraMR[[#This Row],[B.02.1 - Parque de Coches Eléctricos Motrices]]+Sar_InfraMR[[#This Row],[B.02.2 - Parque de Coches Eléctricos Motrices Remolcados Tipo R]]+Sar_InfraMR[[#This Row],[B.02.3 - Parque de Coches Eléctricos Motrices Tipo R]]</f>
        <v>275</v>
      </c>
      <c r="AT53" s="1">
        <v>0</v>
      </c>
      <c r="AU53" s="1">
        <v>4</v>
      </c>
      <c r="AV53" s="1">
        <v>8</v>
      </c>
      <c r="AW53" s="1">
        <f>+Sar_InfraMR[[#This Row],[B.03.1 - Parque de Coches Motores Motrices Remolcados]]+Sar_InfraMR[[#This Row],[B.03.2 - Parque de Coches Motores Motrices Intermedios]]+Sar_InfraMR[[#This Row],[B.03.3 - Parque de Coches Motores Motrices Cabina]]</f>
        <v>12</v>
      </c>
      <c r="AX53" s="1">
        <v>33</v>
      </c>
      <c r="AY53" s="1">
        <v>12</v>
      </c>
      <c r="AZ53" s="1">
        <v>0</v>
      </c>
      <c r="BA53" s="1">
        <v>8</v>
      </c>
      <c r="BB53" s="1">
        <v>0</v>
      </c>
      <c r="BC53" s="1">
        <f>+Sar_InfraMR[[#This Row],[B.04.1 - Parque de Coches Remolcados Clase Unica]]+Sar_InfraMR[[#This Row],[B.04.2 - Parque de Coches Remolcados Clase Unica Furgón]]+Sar_InfraMR[[#This Row],[B.04.3 - Parque de Coches Remolcados Clase Unica Cabina]]+Sar_InfraMR[[#This Row],[B.04.4 - Parque de Coches Remolcados de Larga Distancia (Turista+Pullman)]]+Sar_InfraMR[[#This Row],[B.04.5 - Parque de Coches Remolcados para Servicios Especiales (Cartoneros)]]</f>
        <v>53</v>
      </c>
      <c r="BD53" s="1">
        <v>0</v>
      </c>
      <c r="BE53" s="1">
        <v>0</v>
      </c>
      <c r="BF53" s="16">
        <v>1676</v>
      </c>
    </row>
    <row r="54" spans="1:58">
      <c r="A54" s="1">
        <v>1997</v>
      </c>
      <c r="B54" s="1" t="s">
        <v>119</v>
      </c>
      <c r="C54" s="12">
        <v>71.5</v>
      </c>
      <c r="D54" s="12">
        <v>62.3</v>
      </c>
      <c r="E54" s="12">
        <v>0</v>
      </c>
      <c r="F54" s="12">
        <v>36.4</v>
      </c>
      <c r="G54" s="12">
        <f t="shared" si="0"/>
        <v>170.20000000000002</v>
      </c>
      <c r="H54" s="12">
        <f>+Sar_InfraMR[[#This Row],[Total Líneas de Explotación ]]</f>
        <v>170.20000000000002</v>
      </c>
      <c r="I54" s="13">
        <v>169.64911000000001</v>
      </c>
      <c r="J54" s="12">
        <v>196.1</v>
      </c>
      <c r="K54" s="12">
        <v>13.5</v>
      </c>
      <c r="L54" s="12">
        <v>85</v>
      </c>
      <c r="M54" s="12">
        <v>8.4</v>
      </c>
      <c r="N54" s="12">
        <f>+Sar_InfraMR[[#This Row],[A.03.1 -  Longitud de Vías de Explotación No Electrificadas Troncales y Ramales (vía principal) (km)]]+Sar_InfraMR[[#This Row],[A.04.1 -  Longitud de Vías de Explotación Electrificadas Troncales y Ramales (vía principal) (km)]]</f>
        <v>281.10000000000002</v>
      </c>
      <c r="O54" s="12">
        <f>+Sar_InfraMR[[#This Row],[Total Vías (excluido Auxiliares)]]</f>
        <v>281.10000000000002</v>
      </c>
      <c r="P54" s="1">
        <v>30</v>
      </c>
      <c r="Q54" s="1">
        <v>5</v>
      </c>
      <c r="R54" s="1">
        <v>5</v>
      </c>
      <c r="S54" s="1">
        <f t="shared" si="1"/>
        <v>40</v>
      </c>
      <c r="T54" s="1">
        <v>20</v>
      </c>
      <c r="U54" s="1">
        <v>89</v>
      </c>
      <c r="V54" s="1">
        <v>1</v>
      </c>
      <c r="W54" s="1">
        <v>40</v>
      </c>
      <c r="X54" s="1">
        <v>0</v>
      </c>
      <c r="Y54" s="1">
        <f t="shared" si="2"/>
        <v>150</v>
      </c>
      <c r="Z54" s="1">
        <v>11</v>
      </c>
      <c r="AA54" s="1">
        <v>22</v>
      </c>
      <c r="AB54" s="1">
        <f>+Sar_InfraMR[[#This Row],[Total Pasos Vehiculares a Nivel]]</f>
        <v>150</v>
      </c>
      <c r="AC54" s="1">
        <f t="shared" si="3"/>
        <v>183</v>
      </c>
      <c r="AD54" s="1">
        <v>17</v>
      </c>
      <c r="AE54" s="1">
        <v>16</v>
      </c>
      <c r="AF54" s="1">
        <v>74</v>
      </c>
      <c r="AG54" s="1">
        <f t="shared" si="4"/>
        <v>107</v>
      </c>
      <c r="AH54" s="12">
        <v>31.1</v>
      </c>
      <c r="AI54" s="12">
        <v>0</v>
      </c>
      <c r="AJ54" s="12">
        <v>126.55</v>
      </c>
      <c r="AK54" s="12">
        <f t="shared" si="5"/>
        <v>157.65</v>
      </c>
      <c r="AL54" s="1">
        <v>0</v>
      </c>
      <c r="AM54" s="1">
        <v>9</v>
      </c>
      <c r="AN54" s="1">
        <v>8</v>
      </c>
      <c r="AO54" s="1">
        <f t="shared" si="6"/>
        <v>17</v>
      </c>
      <c r="AP54" s="1">
        <v>180</v>
      </c>
      <c r="AQ54" s="1">
        <v>95</v>
      </c>
      <c r="AR54" s="1">
        <v>0</v>
      </c>
      <c r="AS54" s="1">
        <f>+Sar_InfraMR[[#This Row],[B.02.1 - Parque de Coches Eléctricos Motrices]]+Sar_InfraMR[[#This Row],[B.02.2 - Parque de Coches Eléctricos Motrices Remolcados Tipo R]]+Sar_InfraMR[[#This Row],[B.02.3 - Parque de Coches Eléctricos Motrices Tipo R]]</f>
        <v>275</v>
      </c>
      <c r="AT54" s="1">
        <v>0</v>
      </c>
      <c r="AU54" s="1">
        <v>4</v>
      </c>
      <c r="AV54" s="1">
        <v>8</v>
      </c>
      <c r="AW54" s="1">
        <f>+Sar_InfraMR[[#This Row],[B.03.1 - Parque de Coches Motores Motrices Remolcados]]+Sar_InfraMR[[#This Row],[B.03.2 - Parque de Coches Motores Motrices Intermedios]]+Sar_InfraMR[[#This Row],[B.03.3 - Parque de Coches Motores Motrices Cabina]]</f>
        <v>12</v>
      </c>
      <c r="AX54" s="1">
        <v>33</v>
      </c>
      <c r="AY54" s="1">
        <v>12</v>
      </c>
      <c r="AZ54" s="1">
        <v>0</v>
      </c>
      <c r="BA54" s="1">
        <v>8</v>
      </c>
      <c r="BB54" s="1">
        <v>0</v>
      </c>
      <c r="BC54" s="1">
        <f>+Sar_InfraMR[[#This Row],[B.04.1 - Parque de Coches Remolcados Clase Unica]]+Sar_InfraMR[[#This Row],[B.04.2 - Parque de Coches Remolcados Clase Unica Furgón]]+Sar_InfraMR[[#This Row],[B.04.3 - Parque de Coches Remolcados Clase Unica Cabina]]+Sar_InfraMR[[#This Row],[B.04.4 - Parque de Coches Remolcados de Larga Distancia (Turista+Pullman)]]+Sar_InfraMR[[#This Row],[B.04.5 - Parque de Coches Remolcados para Servicios Especiales (Cartoneros)]]</f>
        <v>53</v>
      </c>
      <c r="BD54" s="1">
        <v>0</v>
      </c>
      <c r="BE54" s="1">
        <v>0</v>
      </c>
      <c r="BF54" s="16">
        <v>1676</v>
      </c>
    </row>
    <row r="55" spans="1:58">
      <c r="A55" s="1">
        <v>1997</v>
      </c>
      <c r="B55" s="1" t="s">
        <v>120</v>
      </c>
      <c r="C55" s="12">
        <v>71.5</v>
      </c>
      <c r="D55" s="12">
        <v>62.3</v>
      </c>
      <c r="E55" s="12">
        <v>0</v>
      </c>
      <c r="F55" s="12">
        <v>36.4</v>
      </c>
      <c r="G55" s="12">
        <f t="shared" si="0"/>
        <v>170.20000000000002</v>
      </c>
      <c r="H55" s="12">
        <f>+Sar_InfraMR[[#This Row],[Total Líneas de Explotación ]]</f>
        <v>170.20000000000002</v>
      </c>
      <c r="I55" s="13">
        <v>169.64911000000001</v>
      </c>
      <c r="J55" s="12">
        <v>196.1</v>
      </c>
      <c r="K55" s="12">
        <v>13.5</v>
      </c>
      <c r="L55" s="12">
        <v>85</v>
      </c>
      <c r="M55" s="12">
        <v>8.4</v>
      </c>
      <c r="N55" s="12">
        <f>+Sar_InfraMR[[#This Row],[A.03.1 -  Longitud de Vías de Explotación No Electrificadas Troncales y Ramales (vía principal) (km)]]+Sar_InfraMR[[#This Row],[A.04.1 -  Longitud de Vías de Explotación Electrificadas Troncales y Ramales (vía principal) (km)]]</f>
        <v>281.10000000000002</v>
      </c>
      <c r="O55" s="12">
        <f>+Sar_InfraMR[[#This Row],[Total Vías (excluido Auxiliares)]]</f>
        <v>281.10000000000002</v>
      </c>
      <c r="P55" s="1">
        <v>30</v>
      </c>
      <c r="Q55" s="1">
        <v>5</v>
      </c>
      <c r="R55" s="1">
        <v>5</v>
      </c>
      <c r="S55" s="1">
        <f t="shared" si="1"/>
        <v>40</v>
      </c>
      <c r="T55" s="1">
        <v>20</v>
      </c>
      <c r="U55" s="1">
        <v>89</v>
      </c>
      <c r="V55" s="1">
        <v>1</v>
      </c>
      <c r="W55" s="1">
        <v>40</v>
      </c>
      <c r="X55" s="1">
        <v>0</v>
      </c>
      <c r="Y55" s="1">
        <f t="shared" si="2"/>
        <v>150</v>
      </c>
      <c r="Z55" s="1">
        <v>11</v>
      </c>
      <c r="AA55" s="1">
        <v>22</v>
      </c>
      <c r="AB55" s="1">
        <f>+Sar_InfraMR[[#This Row],[Total Pasos Vehiculares a Nivel]]</f>
        <v>150</v>
      </c>
      <c r="AC55" s="1">
        <f t="shared" si="3"/>
        <v>183</v>
      </c>
      <c r="AD55" s="1">
        <v>17</v>
      </c>
      <c r="AE55" s="1">
        <v>16</v>
      </c>
      <c r="AF55" s="1">
        <v>74</v>
      </c>
      <c r="AG55" s="1">
        <f t="shared" si="4"/>
        <v>107</v>
      </c>
      <c r="AH55" s="12">
        <v>31.1</v>
      </c>
      <c r="AI55" s="12">
        <v>0</v>
      </c>
      <c r="AJ55" s="12">
        <v>126.55</v>
      </c>
      <c r="AK55" s="12">
        <f t="shared" si="5"/>
        <v>157.65</v>
      </c>
      <c r="AL55" s="1">
        <v>0</v>
      </c>
      <c r="AM55" s="1">
        <v>9</v>
      </c>
      <c r="AN55" s="1">
        <v>8</v>
      </c>
      <c r="AO55" s="1">
        <f t="shared" si="6"/>
        <v>17</v>
      </c>
      <c r="AP55" s="1">
        <v>180</v>
      </c>
      <c r="AQ55" s="1">
        <v>95</v>
      </c>
      <c r="AR55" s="1">
        <v>0</v>
      </c>
      <c r="AS55" s="1">
        <f>+Sar_InfraMR[[#This Row],[B.02.1 - Parque de Coches Eléctricos Motrices]]+Sar_InfraMR[[#This Row],[B.02.2 - Parque de Coches Eléctricos Motrices Remolcados Tipo R]]+Sar_InfraMR[[#This Row],[B.02.3 - Parque de Coches Eléctricos Motrices Tipo R]]</f>
        <v>275</v>
      </c>
      <c r="AT55" s="1">
        <v>0</v>
      </c>
      <c r="AU55" s="1">
        <v>4</v>
      </c>
      <c r="AV55" s="1">
        <v>8</v>
      </c>
      <c r="AW55" s="1">
        <f>+Sar_InfraMR[[#This Row],[B.03.1 - Parque de Coches Motores Motrices Remolcados]]+Sar_InfraMR[[#This Row],[B.03.2 - Parque de Coches Motores Motrices Intermedios]]+Sar_InfraMR[[#This Row],[B.03.3 - Parque de Coches Motores Motrices Cabina]]</f>
        <v>12</v>
      </c>
      <c r="AX55" s="1">
        <v>33</v>
      </c>
      <c r="AY55" s="1">
        <v>12</v>
      </c>
      <c r="AZ55" s="1">
        <v>0</v>
      </c>
      <c r="BA55" s="1">
        <v>8</v>
      </c>
      <c r="BB55" s="1">
        <v>0</v>
      </c>
      <c r="BC55" s="1">
        <f>+Sar_InfraMR[[#This Row],[B.04.1 - Parque de Coches Remolcados Clase Unica]]+Sar_InfraMR[[#This Row],[B.04.2 - Parque de Coches Remolcados Clase Unica Furgón]]+Sar_InfraMR[[#This Row],[B.04.3 - Parque de Coches Remolcados Clase Unica Cabina]]+Sar_InfraMR[[#This Row],[B.04.4 - Parque de Coches Remolcados de Larga Distancia (Turista+Pullman)]]+Sar_InfraMR[[#This Row],[B.04.5 - Parque de Coches Remolcados para Servicios Especiales (Cartoneros)]]</f>
        <v>53</v>
      </c>
      <c r="BD55" s="1">
        <v>0</v>
      </c>
      <c r="BE55" s="1">
        <v>0</v>
      </c>
      <c r="BF55" s="16">
        <v>1676</v>
      </c>
    </row>
    <row r="56" spans="1:58">
      <c r="A56" s="1">
        <v>1997</v>
      </c>
      <c r="B56" s="1" t="s">
        <v>121</v>
      </c>
      <c r="C56" s="12">
        <v>71.5</v>
      </c>
      <c r="D56" s="12">
        <v>62.3</v>
      </c>
      <c r="E56" s="12">
        <v>0</v>
      </c>
      <c r="F56" s="12">
        <v>36.4</v>
      </c>
      <c r="G56" s="12">
        <f t="shared" si="0"/>
        <v>170.20000000000002</v>
      </c>
      <c r="H56" s="12">
        <f>+Sar_InfraMR[[#This Row],[Total Líneas de Explotación ]]</f>
        <v>170.20000000000002</v>
      </c>
      <c r="I56" s="13">
        <v>169.64911000000001</v>
      </c>
      <c r="J56" s="12">
        <v>196.1</v>
      </c>
      <c r="K56" s="12">
        <v>13.5</v>
      </c>
      <c r="L56" s="12">
        <v>85</v>
      </c>
      <c r="M56" s="12">
        <v>8.4</v>
      </c>
      <c r="N56" s="12">
        <f>+Sar_InfraMR[[#This Row],[A.03.1 -  Longitud de Vías de Explotación No Electrificadas Troncales y Ramales (vía principal) (km)]]+Sar_InfraMR[[#This Row],[A.04.1 -  Longitud de Vías de Explotación Electrificadas Troncales y Ramales (vía principal) (km)]]</f>
        <v>281.10000000000002</v>
      </c>
      <c r="O56" s="12">
        <f>+Sar_InfraMR[[#This Row],[Total Vías (excluido Auxiliares)]]</f>
        <v>281.10000000000002</v>
      </c>
      <c r="P56" s="1">
        <v>30</v>
      </c>
      <c r="Q56" s="1">
        <v>5</v>
      </c>
      <c r="R56" s="1">
        <v>5</v>
      </c>
      <c r="S56" s="1">
        <f t="shared" si="1"/>
        <v>40</v>
      </c>
      <c r="T56" s="1">
        <v>20</v>
      </c>
      <c r="U56" s="1">
        <v>89</v>
      </c>
      <c r="V56" s="1">
        <v>1</v>
      </c>
      <c r="W56" s="1">
        <v>40</v>
      </c>
      <c r="X56" s="1">
        <v>0</v>
      </c>
      <c r="Y56" s="1">
        <f t="shared" si="2"/>
        <v>150</v>
      </c>
      <c r="Z56" s="1">
        <v>11</v>
      </c>
      <c r="AA56" s="1">
        <v>22</v>
      </c>
      <c r="AB56" s="1">
        <f>+Sar_InfraMR[[#This Row],[Total Pasos Vehiculares a Nivel]]</f>
        <v>150</v>
      </c>
      <c r="AC56" s="1">
        <f t="shared" si="3"/>
        <v>183</v>
      </c>
      <c r="AD56" s="1">
        <v>17</v>
      </c>
      <c r="AE56" s="1">
        <v>16</v>
      </c>
      <c r="AF56" s="1">
        <v>74</v>
      </c>
      <c r="AG56" s="1">
        <f t="shared" si="4"/>
        <v>107</v>
      </c>
      <c r="AH56" s="12">
        <v>31.1</v>
      </c>
      <c r="AI56" s="12">
        <v>0</v>
      </c>
      <c r="AJ56" s="12">
        <v>126.55</v>
      </c>
      <c r="AK56" s="12">
        <f t="shared" si="5"/>
        <v>157.65</v>
      </c>
      <c r="AL56" s="1">
        <v>0</v>
      </c>
      <c r="AM56" s="1">
        <v>9</v>
      </c>
      <c r="AN56" s="1">
        <v>8</v>
      </c>
      <c r="AO56" s="1">
        <f t="shared" si="6"/>
        <v>17</v>
      </c>
      <c r="AP56" s="1">
        <v>180</v>
      </c>
      <c r="AQ56" s="1">
        <v>95</v>
      </c>
      <c r="AR56" s="1">
        <v>0</v>
      </c>
      <c r="AS56" s="1">
        <f>+Sar_InfraMR[[#This Row],[B.02.1 - Parque de Coches Eléctricos Motrices]]+Sar_InfraMR[[#This Row],[B.02.2 - Parque de Coches Eléctricos Motrices Remolcados Tipo R]]+Sar_InfraMR[[#This Row],[B.02.3 - Parque de Coches Eléctricos Motrices Tipo R]]</f>
        <v>275</v>
      </c>
      <c r="AT56" s="1">
        <v>0</v>
      </c>
      <c r="AU56" s="1">
        <v>4</v>
      </c>
      <c r="AV56" s="1">
        <v>8</v>
      </c>
      <c r="AW56" s="1">
        <f>+Sar_InfraMR[[#This Row],[B.03.1 - Parque de Coches Motores Motrices Remolcados]]+Sar_InfraMR[[#This Row],[B.03.2 - Parque de Coches Motores Motrices Intermedios]]+Sar_InfraMR[[#This Row],[B.03.3 - Parque de Coches Motores Motrices Cabina]]</f>
        <v>12</v>
      </c>
      <c r="AX56" s="1">
        <v>33</v>
      </c>
      <c r="AY56" s="1">
        <v>12</v>
      </c>
      <c r="AZ56" s="1">
        <v>0</v>
      </c>
      <c r="BA56" s="1">
        <v>8</v>
      </c>
      <c r="BB56" s="1">
        <v>0</v>
      </c>
      <c r="BC56" s="1">
        <f>+Sar_InfraMR[[#This Row],[B.04.1 - Parque de Coches Remolcados Clase Unica]]+Sar_InfraMR[[#This Row],[B.04.2 - Parque de Coches Remolcados Clase Unica Furgón]]+Sar_InfraMR[[#This Row],[B.04.3 - Parque de Coches Remolcados Clase Unica Cabina]]+Sar_InfraMR[[#This Row],[B.04.4 - Parque de Coches Remolcados de Larga Distancia (Turista+Pullman)]]+Sar_InfraMR[[#This Row],[B.04.5 - Parque de Coches Remolcados para Servicios Especiales (Cartoneros)]]</f>
        <v>53</v>
      </c>
      <c r="BD56" s="1">
        <v>0</v>
      </c>
      <c r="BE56" s="1">
        <v>0</v>
      </c>
      <c r="BF56" s="16">
        <v>1676</v>
      </c>
    </row>
    <row r="57" spans="1:58">
      <c r="A57" s="1">
        <v>1997</v>
      </c>
      <c r="B57" s="1" t="s">
        <v>122</v>
      </c>
      <c r="C57" s="12">
        <v>71.5</v>
      </c>
      <c r="D57" s="12">
        <v>62.3</v>
      </c>
      <c r="E57" s="12">
        <v>0</v>
      </c>
      <c r="F57" s="12">
        <v>36.4</v>
      </c>
      <c r="G57" s="12">
        <f t="shared" si="0"/>
        <v>170.20000000000002</v>
      </c>
      <c r="H57" s="12">
        <f>+Sar_InfraMR[[#This Row],[Total Líneas de Explotación ]]</f>
        <v>170.20000000000002</v>
      </c>
      <c r="I57" s="13">
        <v>169.64911000000001</v>
      </c>
      <c r="J57" s="12">
        <v>196.1</v>
      </c>
      <c r="K57" s="12">
        <v>13.5</v>
      </c>
      <c r="L57" s="12">
        <v>85</v>
      </c>
      <c r="M57" s="12">
        <v>8.4</v>
      </c>
      <c r="N57" s="12">
        <f>+Sar_InfraMR[[#This Row],[A.03.1 -  Longitud de Vías de Explotación No Electrificadas Troncales y Ramales (vía principal) (km)]]+Sar_InfraMR[[#This Row],[A.04.1 -  Longitud de Vías de Explotación Electrificadas Troncales y Ramales (vía principal) (km)]]</f>
        <v>281.10000000000002</v>
      </c>
      <c r="O57" s="12">
        <f>+Sar_InfraMR[[#This Row],[Total Vías (excluido Auxiliares)]]</f>
        <v>281.10000000000002</v>
      </c>
      <c r="P57" s="1">
        <v>30</v>
      </c>
      <c r="Q57" s="1">
        <v>5</v>
      </c>
      <c r="R57" s="1">
        <v>5</v>
      </c>
      <c r="S57" s="1">
        <f t="shared" si="1"/>
        <v>40</v>
      </c>
      <c r="T57" s="1">
        <v>20</v>
      </c>
      <c r="U57" s="1">
        <v>89</v>
      </c>
      <c r="V57" s="1">
        <v>1</v>
      </c>
      <c r="W57" s="1">
        <v>40</v>
      </c>
      <c r="X57" s="1">
        <v>0</v>
      </c>
      <c r="Y57" s="1">
        <f t="shared" si="2"/>
        <v>150</v>
      </c>
      <c r="Z57" s="1">
        <v>11</v>
      </c>
      <c r="AA57" s="1">
        <v>22</v>
      </c>
      <c r="AB57" s="1">
        <f>+Sar_InfraMR[[#This Row],[Total Pasos Vehiculares a Nivel]]</f>
        <v>150</v>
      </c>
      <c r="AC57" s="1">
        <f t="shared" si="3"/>
        <v>183</v>
      </c>
      <c r="AD57" s="1">
        <v>17</v>
      </c>
      <c r="AE57" s="1">
        <v>16</v>
      </c>
      <c r="AF57" s="1">
        <v>74</v>
      </c>
      <c r="AG57" s="1">
        <f t="shared" si="4"/>
        <v>107</v>
      </c>
      <c r="AH57" s="12">
        <v>31.1</v>
      </c>
      <c r="AI57" s="12">
        <v>0</v>
      </c>
      <c r="AJ57" s="12">
        <v>126.55</v>
      </c>
      <c r="AK57" s="12">
        <f t="shared" si="5"/>
        <v>157.65</v>
      </c>
      <c r="AL57" s="1">
        <v>0</v>
      </c>
      <c r="AM57" s="1">
        <v>9</v>
      </c>
      <c r="AN57" s="1">
        <v>8</v>
      </c>
      <c r="AO57" s="1">
        <f t="shared" si="6"/>
        <v>17</v>
      </c>
      <c r="AP57" s="1">
        <v>180</v>
      </c>
      <c r="AQ57" s="1">
        <v>95</v>
      </c>
      <c r="AR57" s="1">
        <v>0</v>
      </c>
      <c r="AS57" s="1">
        <f>+Sar_InfraMR[[#This Row],[B.02.1 - Parque de Coches Eléctricos Motrices]]+Sar_InfraMR[[#This Row],[B.02.2 - Parque de Coches Eléctricos Motrices Remolcados Tipo R]]+Sar_InfraMR[[#This Row],[B.02.3 - Parque de Coches Eléctricos Motrices Tipo R]]</f>
        <v>275</v>
      </c>
      <c r="AT57" s="1">
        <v>0</v>
      </c>
      <c r="AU57" s="1">
        <v>4</v>
      </c>
      <c r="AV57" s="1">
        <v>8</v>
      </c>
      <c r="AW57" s="1">
        <f>+Sar_InfraMR[[#This Row],[B.03.1 - Parque de Coches Motores Motrices Remolcados]]+Sar_InfraMR[[#This Row],[B.03.2 - Parque de Coches Motores Motrices Intermedios]]+Sar_InfraMR[[#This Row],[B.03.3 - Parque de Coches Motores Motrices Cabina]]</f>
        <v>12</v>
      </c>
      <c r="AX57" s="1">
        <v>33</v>
      </c>
      <c r="AY57" s="1">
        <v>12</v>
      </c>
      <c r="AZ57" s="1">
        <v>0</v>
      </c>
      <c r="BA57" s="1">
        <v>8</v>
      </c>
      <c r="BB57" s="1">
        <v>0</v>
      </c>
      <c r="BC57" s="1">
        <f>+Sar_InfraMR[[#This Row],[B.04.1 - Parque de Coches Remolcados Clase Unica]]+Sar_InfraMR[[#This Row],[B.04.2 - Parque de Coches Remolcados Clase Unica Furgón]]+Sar_InfraMR[[#This Row],[B.04.3 - Parque de Coches Remolcados Clase Unica Cabina]]+Sar_InfraMR[[#This Row],[B.04.4 - Parque de Coches Remolcados de Larga Distancia (Turista+Pullman)]]+Sar_InfraMR[[#This Row],[B.04.5 - Parque de Coches Remolcados para Servicios Especiales (Cartoneros)]]</f>
        <v>53</v>
      </c>
      <c r="BD57" s="1">
        <v>0</v>
      </c>
      <c r="BE57" s="1">
        <v>0</v>
      </c>
      <c r="BF57" s="16">
        <v>1676</v>
      </c>
    </row>
    <row r="58" spans="1:58">
      <c r="A58" s="1">
        <v>1997</v>
      </c>
      <c r="B58" s="1" t="s">
        <v>123</v>
      </c>
      <c r="C58" s="12">
        <v>71.5</v>
      </c>
      <c r="D58" s="12">
        <v>62.3</v>
      </c>
      <c r="E58" s="12">
        <v>0</v>
      </c>
      <c r="F58" s="12">
        <v>36.4</v>
      </c>
      <c r="G58" s="12">
        <f t="shared" si="0"/>
        <v>170.20000000000002</v>
      </c>
      <c r="H58" s="12">
        <f>+Sar_InfraMR[[#This Row],[Total Líneas de Explotación ]]</f>
        <v>170.20000000000002</v>
      </c>
      <c r="I58" s="13">
        <v>169.64911000000001</v>
      </c>
      <c r="J58" s="12">
        <v>196.1</v>
      </c>
      <c r="K58" s="12">
        <v>13.5</v>
      </c>
      <c r="L58" s="12">
        <v>85</v>
      </c>
      <c r="M58" s="12">
        <v>8.4</v>
      </c>
      <c r="N58" s="12">
        <f>+Sar_InfraMR[[#This Row],[A.03.1 -  Longitud de Vías de Explotación No Electrificadas Troncales y Ramales (vía principal) (km)]]+Sar_InfraMR[[#This Row],[A.04.1 -  Longitud de Vías de Explotación Electrificadas Troncales y Ramales (vía principal) (km)]]</f>
        <v>281.10000000000002</v>
      </c>
      <c r="O58" s="12">
        <f>+Sar_InfraMR[[#This Row],[Total Vías (excluido Auxiliares)]]</f>
        <v>281.10000000000002</v>
      </c>
      <c r="P58" s="1">
        <v>30</v>
      </c>
      <c r="Q58" s="1">
        <v>5</v>
      </c>
      <c r="R58" s="1">
        <v>5</v>
      </c>
      <c r="S58" s="1">
        <f t="shared" si="1"/>
        <v>40</v>
      </c>
      <c r="T58" s="1">
        <v>20</v>
      </c>
      <c r="U58" s="1">
        <v>89</v>
      </c>
      <c r="V58" s="1">
        <v>1</v>
      </c>
      <c r="W58" s="1">
        <v>40</v>
      </c>
      <c r="X58" s="1">
        <v>0</v>
      </c>
      <c r="Y58" s="1">
        <f t="shared" si="2"/>
        <v>150</v>
      </c>
      <c r="Z58" s="1">
        <v>11</v>
      </c>
      <c r="AA58" s="1">
        <v>22</v>
      </c>
      <c r="AB58" s="1">
        <f>+Sar_InfraMR[[#This Row],[Total Pasos Vehiculares a Nivel]]</f>
        <v>150</v>
      </c>
      <c r="AC58" s="1">
        <f t="shared" si="3"/>
        <v>183</v>
      </c>
      <c r="AD58" s="1">
        <v>17</v>
      </c>
      <c r="AE58" s="1">
        <v>16</v>
      </c>
      <c r="AF58" s="1">
        <v>74</v>
      </c>
      <c r="AG58" s="1">
        <f t="shared" si="4"/>
        <v>107</v>
      </c>
      <c r="AH58" s="12">
        <v>31.1</v>
      </c>
      <c r="AI58" s="12">
        <v>0</v>
      </c>
      <c r="AJ58" s="12">
        <v>126.55</v>
      </c>
      <c r="AK58" s="12">
        <f t="shared" si="5"/>
        <v>157.65</v>
      </c>
      <c r="AL58" s="1">
        <v>0</v>
      </c>
      <c r="AM58" s="1">
        <v>9</v>
      </c>
      <c r="AN58" s="1">
        <v>8</v>
      </c>
      <c r="AO58" s="1">
        <f t="shared" si="6"/>
        <v>17</v>
      </c>
      <c r="AP58" s="1">
        <v>180</v>
      </c>
      <c r="AQ58" s="1">
        <v>95</v>
      </c>
      <c r="AR58" s="1">
        <v>0</v>
      </c>
      <c r="AS58" s="1">
        <f>+Sar_InfraMR[[#This Row],[B.02.1 - Parque de Coches Eléctricos Motrices]]+Sar_InfraMR[[#This Row],[B.02.2 - Parque de Coches Eléctricos Motrices Remolcados Tipo R]]+Sar_InfraMR[[#This Row],[B.02.3 - Parque de Coches Eléctricos Motrices Tipo R]]</f>
        <v>275</v>
      </c>
      <c r="AT58" s="1">
        <v>0</v>
      </c>
      <c r="AU58" s="1">
        <v>4</v>
      </c>
      <c r="AV58" s="1">
        <v>8</v>
      </c>
      <c r="AW58" s="1">
        <f>+Sar_InfraMR[[#This Row],[B.03.1 - Parque de Coches Motores Motrices Remolcados]]+Sar_InfraMR[[#This Row],[B.03.2 - Parque de Coches Motores Motrices Intermedios]]+Sar_InfraMR[[#This Row],[B.03.3 - Parque de Coches Motores Motrices Cabina]]</f>
        <v>12</v>
      </c>
      <c r="AX58" s="1">
        <v>33</v>
      </c>
      <c r="AY58" s="1">
        <v>12</v>
      </c>
      <c r="AZ58" s="1">
        <v>0</v>
      </c>
      <c r="BA58" s="1">
        <v>8</v>
      </c>
      <c r="BB58" s="1">
        <v>0</v>
      </c>
      <c r="BC58" s="1">
        <f>+Sar_InfraMR[[#This Row],[B.04.1 - Parque de Coches Remolcados Clase Unica]]+Sar_InfraMR[[#This Row],[B.04.2 - Parque de Coches Remolcados Clase Unica Furgón]]+Sar_InfraMR[[#This Row],[B.04.3 - Parque de Coches Remolcados Clase Unica Cabina]]+Sar_InfraMR[[#This Row],[B.04.4 - Parque de Coches Remolcados de Larga Distancia (Turista+Pullman)]]+Sar_InfraMR[[#This Row],[B.04.5 - Parque de Coches Remolcados para Servicios Especiales (Cartoneros)]]</f>
        <v>53</v>
      </c>
      <c r="BD58" s="1">
        <v>0</v>
      </c>
      <c r="BE58" s="1">
        <v>0</v>
      </c>
      <c r="BF58" s="16">
        <v>1676</v>
      </c>
    </row>
    <row r="59" spans="1:58">
      <c r="A59" s="1">
        <v>1997</v>
      </c>
      <c r="B59" s="1" t="s">
        <v>124</v>
      </c>
      <c r="C59" s="12">
        <v>71.5</v>
      </c>
      <c r="D59" s="12">
        <v>62.3</v>
      </c>
      <c r="E59" s="12">
        <v>0</v>
      </c>
      <c r="F59" s="12">
        <v>36.4</v>
      </c>
      <c r="G59" s="12">
        <f t="shared" si="0"/>
        <v>170.20000000000002</v>
      </c>
      <c r="H59" s="12">
        <f>+Sar_InfraMR[[#This Row],[Total Líneas de Explotación ]]</f>
        <v>170.20000000000002</v>
      </c>
      <c r="I59" s="13">
        <v>169.64911000000001</v>
      </c>
      <c r="J59" s="12">
        <v>196.1</v>
      </c>
      <c r="K59" s="12">
        <v>13.5</v>
      </c>
      <c r="L59" s="12">
        <v>85</v>
      </c>
      <c r="M59" s="12">
        <v>8.4</v>
      </c>
      <c r="N59" s="12">
        <f>+Sar_InfraMR[[#This Row],[A.03.1 -  Longitud de Vías de Explotación No Electrificadas Troncales y Ramales (vía principal) (km)]]+Sar_InfraMR[[#This Row],[A.04.1 -  Longitud de Vías de Explotación Electrificadas Troncales y Ramales (vía principal) (km)]]</f>
        <v>281.10000000000002</v>
      </c>
      <c r="O59" s="12">
        <f>+Sar_InfraMR[[#This Row],[Total Vías (excluido Auxiliares)]]</f>
        <v>281.10000000000002</v>
      </c>
      <c r="P59" s="1">
        <v>30</v>
      </c>
      <c r="Q59" s="1">
        <v>5</v>
      </c>
      <c r="R59" s="1">
        <v>5</v>
      </c>
      <c r="S59" s="1">
        <f t="shared" si="1"/>
        <v>40</v>
      </c>
      <c r="T59" s="1">
        <v>20</v>
      </c>
      <c r="U59" s="1">
        <v>89</v>
      </c>
      <c r="V59" s="1">
        <v>1</v>
      </c>
      <c r="W59" s="1">
        <v>40</v>
      </c>
      <c r="X59" s="1">
        <v>0</v>
      </c>
      <c r="Y59" s="1">
        <f t="shared" si="2"/>
        <v>150</v>
      </c>
      <c r="Z59" s="1">
        <v>11</v>
      </c>
      <c r="AA59" s="1">
        <v>22</v>
      </c>
      <c r="AB59" s="1">
        <f>+Sar_InfraMR[[#This Row],[Total Pasos Vehiculares a Nivel]]</f>
        <v>150</v>
      </c>
      <c r="AC59" s="1">
        <f t="shared" si="3"/>
        <v>183</v>
      </c>
      <c r="AD59" s="1">
        <v>17</v>
      </c>
      <c r="AE59" s="1">
        <v>16</v>
      </c>
      <c r="AF59" s="1">
        <v>74</v>
      </c>
      <c r="AG59" s="1">
        <f t="shared" si="4"/>
        <v>107</v>
      </c>
      <c r="AH59" s="12">
        <v>31.1</v>
      </c>
      <c r="AI59" s="12">
        <v>0</v>
      </c>
      <c r="AJ59" s="12">
        <v>126.55</v>
      </c>
      <c r="AK59" s="12">
        <f t="shared" si="5"/>
        <v>157.65</v>
      </c>
      <c r="AL59" s="1">
        <v>0</v>
      </c>
      <c r="AM59" s="1">
        <v>9</v>
      </c>
      <c r="AN59" s="1">
        <v>8</v>
      </c>
      <c r="AO59" s="1">
        <f t="shared" si="6"/>
        <v>17</v>
      </c>
      <c r="AP59" s="1">
        <v>180</v>
      </c>
      <c r="AQ59" s="1">
        <v>95</v>
      </c>
      <c r="AR59" s="1">
        <v>0</v>
      </c>
      <c r="AS59" s="1">
        <f>+Sar_InfraMR[[#This Row],[B.02.1 - Parque de Coches Eléctricos Motrices]]+Sar_InfraMR[[#This Row],[B.02.2 - Parque de Coches Eléctricos Motrices Remolcados Tipo R]]+Sar_InfraMR[[#This Row],[B.02.3 - Parque de Coches Eléctricos Motrices Tipo R]]</f>
        <v>275</v>
      </c>
      <c r="AT59" s="1">
        <v>0</v>
      </c>
      <c r="AU59" s="1">
        <v>4</v>
      </c>
      <c r="AV59" s="1">
        <v>8</v>
      </c>
      <c r="AW59" s="1">
        <f>+Sar_InfraMR[[#This Row],[B.03.1 - Parque de Coches Motores Motrices Remolcados]]+Sar_InfraMR[[#This Row],[B.03.2 - Parque de Coches Motores Motrices Intermedios]]+Sar_InfraMR[[#This Row],[B.03.3 - Parque de Coches Motores Motrices Cabina]]</f>
        <v>12</v>
      </c>
      <c r="AX59" s="1">
        <v>33</v>
      </c>
      <c r="AY59" s="1">
        <v>12</v>
      </c>
      <c r="AZ59" s="1">
        <v>0</v>
      </c>
      <c r="BA59" s="1">
        <v>8</v>
      </c>
      <c r="BB59" s="1">
        <v>0</v>
      </c>
      <c r="BC59" s="1">
        <f>+Sar_InfraMR[[#This Row],[B.04.1 - Parque de Coches Remolcados Clase Unica]]+Sar_InfraMR[[#This Row],[B.04.2 - Parque de Coches Remolcados Clase Unica Furgón]]+Sar_InfraMR[[#This Row],[B.04.3 - Parque de Coches Remolcados Clase Unica Cabina]]+Sar_InfraMR[[#This Row],[B.04.4 - Parque de Coches Remolcados de Larga Distancia (Turista+Pullman)]]+Sar_InfraMR[[#This Row],[B.04.5 - Parque de Coches Remolcados para Servicios Especiales (Cartoneros)]]</f>
        <v>53</v>
      </c>
      <c r="BD59" s="1">
        <v>0</v>
      </c>
      <c r="BE59" s="1">
        <v>0</v>
      </c>
      <c r="BF59" s="16">
        <v>1676</v>
      </c>
    </row>
    <row r="60" spans="1:58">
      <c r="A60" s="1">
        <v>1997</v>
      </c>
      <c r="B60" s="1" t="s">
        <v>125</v>
      </c>
      <c r="C60" s="12">
        <v>71.5</v>
      </c>
      <c r="D60" s="12">
        <v>62.3</v>
      </c>
      <c r="E60" s="12">
        <v>0</v>
      </c>
      <c r="F60" s="12">
        <v>36.4</v>
      </c>
      <c r="G60" s="12">
        <f t="shared" si="0"/>
        <v>170.20000000000002</v>
      </c>
      <c r="H60" s="12">
        <f>+Sar_InfraMR[[#This Row],[Total Líneas de Explotación ]]</f>
        <v>170.20000000000002</v>
      </c>
      <c r="I60" s="13">
        <v>169.64911000000001</v>
      </c>
      <c r="J60" s="12">
        <v>196.1</v>
      </c>
      <c r="K60" s="12">
        <v>13.5</v>
      </c>
      <c r="L60" s="12">
        <v>85</v>
      </c>
      <c r="M60" s="12">
        <v>8.4</v>
      </c>
      <c r="N60" s="12">
        <f>+Sar_InfraMR[[#This Row],[A.03.1 -  Longitud de Vías de Explotación No Electrificadas Troncales y Ramales (vía principal) (km)]]+Sar_InfraMR[[#This Row],[A.04.1 -  Longitud de Vías de Explotación Electrificadas Troncales y Ramales (vía principal) (km)]]</f>
        <v>281.10000000000002</v>
      </c>
      <c r="O60" s="12">
        <f>+Sar_InfraMR[[#This Row],[Total Vías (excluido Auxiliares)]]</f>
        <v>281.10000000000002</v>
      </c>
      <c r="P60" s="1">
        <v>30</v>
      </c>
      <c r="Q60" s="1">
        <v>5</v>
      </c>
      <c r="R60" s="1">
        <v>5</v>
      </c>
      <c r="S60" s="1">
        <f t="shared" si="1"/>
        <v>40</v>
      </c>
      <c r="T60" s="1">
        <v>20</v>
      </c>
      <c r="U60" s="1">
        <v>89</v>
      </c>
      <c r="V60" s="1">
        <v>1</v>
      </c>
      <c r="W60" s="1">
        <v>40</v>
      </c>
      <c r="X60" s="1">
        <v>0</v>
      </c>
      <c r="Y60" s="1">
        <f t="shared" si="2"/>
        <v>150</v>
      </c>
      <c r="Z60" s="1">
        <v>11</v>
      </c>
      <c r="AA60" s="1">
        <v>22</v>
      </c>
      <c r="AB60" s="1">
        <f>+Sar_InfraMR[[#This Row],[Total Pasos Vehiculares a Nivel]]</f>
        <v>150</v>
      </c>
      <c r="AC60" s="1">
        <f t="shared" si="3"/>
        <v>183</v>
      </c>
      <c r="AD60" s="1">
        <v>17</v>
      </c>
      <c r="AE60" s="1">
        <v>16</v>
      </c>
      <c r="AF60" s="1">
        <v>74</v>
      </c>
      <c r="AG60" s="1">
        <f t="shared" si="4"/>
        <v>107</v>
      </c>
      <c r="AH60" s="12">
        <v>31.1</v>
      </c>
      <c r="AI60" s="12">
        <v>0</v>
      </c>
      <c r="AJ60" s="12">
        <v>126.55</v>
      </c>
      <c r="AK60" s="12">
        <f t="shared" si="5"/>
        <v>157.65</v>
      </c>
      <c r="AL60" s="1">
        <v>0</v>
      </c>
      <c r="AM60" s="1">
        <v>9</v>
      </c>
      <c r="AN60" s="1">
        <v>8</v>
      </c>
      <c r="AO60" s="1">
        <f t="shared" si="6"/>
        <v>17</v>
      </c>
      <c r="AP60" s="1">
        <v>180</v>
      </c>
      <c r="AQ60" s="1">
        <v>95</v>
      </c>
      <c r="AR60" s="1">
        <v>0</v>
      </c>
      <c r="AS60" s="1">
        <f>+Sar_InfraMR[[#This Row],[B.02.1 - Parque de Coches Eléctricos Motrices]]+Sar_InfraMR[[#This Row],[B.02.2 - Parque de Coches Eléctricos Motrices Remolcados Tipo R]]+Sar_InfraMR[[#This Row],[B.02.3 - Parque de Coches Eléctricos Motrices Tipo R]]</f>
        <v>275</v>
      </c>
      <c r="AT60" s="1">
        <v>0</v>
      </c>
      <c r="AU60" s="1">
        <v>4</v>
      </c>
      <c r="AV60" s="1">
        <v>8</v>
      </c>
      <c r="AW60" s="1">
        <f>+Sar_InfraMR[[#This Row],[B.03.1 - Parque de Coches Motores Motrices Remolcados]]+Sar_InfraMR[[#This Row],[B.03.2 - Parque de Coches Motores Motrices Intermedios]]+Sar_InfraMR[[#This Row],[B.03.3 - Parque de Coches Motores Motrices Cabina]]</f>
        <v>12</v>
      </c>
      <c r="AX60" s="1">
        <v>33</v>
      </c>
      <c r="AY60" s="1">
        <v>12</v>
      </c>
      <c r="AZ60" s="1">
        <v>0</v>
      </c>
      <c r="BA60" s="1">
        <v>8</v>
      </c>
      <c r="BB60" s="1">
        <v>0</v>
      </c>
      <c r="BC60" s="1">
        <f>+Sar_InfraMR[[#This Row],[B.04.1 - Parque de Coches Remolcados Clase Unica]]+Sar_InfraMR[[#This Row],[B.04.2 - Parque de Coches Remolcados Clase Unica Furgón]]+Sar_InfraMR[[#This Row],[B.04.3 - Parque de Coches Remolcados Clase Unica Cabina]]+Sar_InfraMR[[#This Row],[B.04.4 - Parque de Coches Remolcados de Larga Distancia (Turista+Pullman)]]+Sar_InfraMR[[#This Row],[B.04.5 - Parque de Coches Remolcados para Servicios Especiales (Cartoneros)]]</f>
        <v>53</v>
      </c>
      <c r="BD60" s="1">
        <v>0</v>
      </c>
      <c r="BE60" s="1">
        <v>0</v>
      </c>
      <c r="BF60" s="16">
        <v>1676</v>
      </c>
    </row>
    <row r="61" spans="1:58">
      <c r="A61" s="1">
        <v>1997</v>
      </c>
      <c r="B61" s="1" t="s">
        <v>126</v>
      </c>
      <c r="C61" s="12">
        <v>71.5</v>
      </c>
      <c r="D61" s="12">
        <v>62.3</v>
      </c>
      <c r="E61" s="12">
        <v>0</v>
      </c>
      <c r="F61" s="12">
        <v>36.4</v>
      </c>
      <c r="G61" s="12">
        <f t="shared" si="0"/>
        <v>170.20000000000002</v>
      </c>
      <c r="H61" s="12">
        <f>+Sar_InfraMR[[#This Row],[Total Líneas de Explotación ]]</f>
        <v>170.20000000000002</v>
      </c>
      <c r="I61" s="13">
        <v>169.64911000000001</v>
      </c>
      <c r="J61" s="12">
        <v>196.1</v>
      </c>
      <c r="K61" s="12">
        <v>13.5</v>
      </c>
      <c r="L61" s="12">
        <v>85</v>
      </c>
      <c r="M61" s="12">
        <v>8.4</v>
      </c>
      <c r="N61" s="12">
        <f>+Sar_InfraMR[[#This Row],[A.03.1 -  Longitud de Vías de Explotación No Electrificadas Troncales y Ramales (vía principal) (km)]]+Sar_InfraMR[[#This Row],[A.04.1 -  Longitud de Vías de Explotación Electrificadas Troncales y Ramales (vía principal) (km)]]</f>
        <v>281.10000000000002</v>
      </c>
      <c r="O61" s="12">
        <f>+Sar_InfraMR[[#This Row],[Total Vías (excluido Auxiliares)]]</f>
        <v>281.10000000000002</v>
      </c>
      <c r="P61" s="1">
        <v>30</v>
      </c>
      <c r="Q61" s="1">
        <v>5</v>
      </c>
      <c r="R61" s="1">
        <v>5</v>
      </c>
      <c r="S61" s="1">
        <f t="shared" si="1"/>
        <v>40</v>
      </c>
      <c r="T61" s="1">
        <v>20</v>
      </c>
      <c r="U61" s="1">
        <v>89</v>
      </c>
      <c r="V61" s="1">
        <v>1</v>
      </c>
      <c r="W61" s="1">
        <v>40</v>
      </c>
      <c r="X61" s="1">
        <v>0</v>
      </c>
      <c r="Y61" s="1">
        <f t="shared" si="2"/>
        <v>150</v>
      </c>
      <c r="Z61" s="1">
        <v>11</v>
      </c>
      <c r="AA61" s="1">
        <v>22</v>
      </c>
      <c r="AB61" s="1">
        <f>+Sar_InfraMR[[#This Row],[Total Pasos Vehiculares a Nivel]]</f>
        <v>150</v>
      </c>
      <c r="AC61" s="1">
        <f t="shared" si="3"/>
        <v>183</v>
      </c>
      <c r="AD61" s="1">
        <v>17</v>
      </c>
      <c r="AE61" s="1">
        <v>16</v>
      </c>
      <c r="AF61" s="1">
        <v>74</v>
      </c>
      <c r="AG61" s="1">
        <f t="shared" si="4"/>
        <v>107</v>
      </c>
      <c r="AH61" s="12">
        <v>31.1</v>
      </c>
      <c r="AI61" s="12">
        <v>0</v>
      </c>
      <c r="AJ61" s="12">
        <v>126.55</v>
      </c>
      <c r="AK61" s="12">
        <f t="shared" si="5"/>
        <v>157.65</v>
      </c>
      <c r="AL61" s="1">
        <v>0</v>
      </c>
      <c r="AM61" s="1">
        <v>9</v>
      </c>
      <c r="AN61" s="1">
        <v>8</v>
      </c>
      <c r="AO61" s="1">
        <f t="shared" si="6"/>
        <v>17</v>
      </c>
      <c r="AP61" s="1">
        <v>180</v>
      </c>
      <c r="AQ61" s="1">
        <v>95</v>
      </c>
      <c r="AR61" s="1">
        <v>0</v>
      </c>
      <c r="AS61" s="1">
        <f>+Sar_InfraMR[[#This Row],[B.02.1 - Parque de Coches Eléctricos Motrices]]+Sar_InfraMR[[#This Row],[B.02.2 - Parque de Coches Eléctricos Motrices Remolcados Tipo R]]+Sar_InfraMR[[#This Row],[B.02.3 - Parque de Coches Eléctricos Motrices Tipo R]]</f>
        <v>275</v>
      </c>
      <c r="AT61" s="1">
        <v>0</v>
      </c>
      <c r="AU61" s="1">
        <v>4</v>
      </c>
      <c r="AV61" s="1">
        <v>8</v>
      </c>
      <c r="AW61" s="1">
        <f>+Sar_InfraMR[[#This Row],[B.03.1 - Parque de Coches Motores Motrices Remolcados]]+Sar_InfraMR[[#This Row],[B.03.2 - Parque de Coches Motores Motrices Intermedios]]+Sar_InfraMR[[#This Row],[B.03.3 - Parque de Coches Motores Motrices Cabina]]</f>
        <v>12</v>
      </c>
      <c r="AX61" s="1">
        <v>33</v>
      </c>
      <c r="AY61" s="1">
        <v>12</v>
      </c>
      <c r="AZ61" s="1">
        <v>0</v>
      </c>
      <c r="BA61" s="1">
        <v>8</v>
      </c>
      <c r="BB61" s="1">
        <v>0</v>
      </c>
      <c r="BC61" s="1">
        <f>+Sar_InfraMR[[#This Row],[B.04.1 - Parque de Coches Remolcados Clase Unica]]+Sar_InfraMR[[#This Row],[B.04.2 - Parque de Coches Remolcados Clase Unica Furgón]]+Sar_InfraMR[[#This Row],[B.04.3 - Parque de Coches Remolcados Clase Unica Cabina]]+Sar_InfraMR[[#This Row],[B.04.4 - Parque de Coches Remolcados de Larga Distancia (Turista+Pullman)]]+Sar_InfraMR[[#This Row],[B.04.5 - Parque de Coches Remolcados para Servicios Especiales (Cartoneros)]]</f>
        <v>53</v>
      </c>
      <c r="BD61" s="1">
        <v>0</v>
      </c>
      <c r="BE61" s="1">
        <v>0</v>
      </c>
      <c r="BF61" s="16">
        <v>1676</v>
      </c>
    </row>
    <row r="62" spans="1:58">
      <c r="A62" s="1">
        <v>1998</v>
      </c>
      <c r="B62" s="1" t="s">
        <v>115</v>
      </c>
      <c r="C62" s="12">
        <v>71.5</v>
      </c>
      <c r="D62" s="12">
        <v>62.3</v>
      </c>
      <c r="E62" s="12">
        <v>0</v>
      </c>
      <c r="F62" s="12">
        <v>36.4</v>
      </c>
      <c r="G62" s="12">
        <f t="shared" si="0"/>
        <v>170.20000000000002</v>
      </c>
      <c r="H62" s="12">
        <f>+Sar_InfraMR[[#This Row],[Total Líneas de Explotación ]]</f>
        <v>170.20000000000002</v>
      </c>
      <c r="I62" s="13">
        <v>169.64911000000001</v>
      </c>
      <c r="J62" s="12">
        <v>196.1</v>
      </c>
      <c r="K62" s="12">
        <v>13.5</v>
      </c>
      <c r="L62" s="12">
        <v>85</v>
      </c>
      <c r="M62" s="12">
        <v>8.4</v>
      </c>
      <c r="N62" s="12">
        <f>+Sar_InfraMR[[#This Row],[A.03.1 -  Longitud de Vías de Explotación No Electrificadas Troncales y Ramales (vía principal) (km)]]+Sar_InfraMR[[#This Row],[A.04.1 -  Longitud de Vías de Explotación Electrificadas Troncales y Ramales (vía principal) (km)]]</f>
        <v>281.10000000000002</v>
      </c>
      <c r="O62" s="12">
        <f>+Sar_InfraMR[[#This Row],[Total Vías (excluido Auxiliares)]]</f>
        <v>281.10000000000002</v>
      </c>
      <c r="P62" s="1">
        <v>30</v>
      </c>
      <c r="Q62" s="1">
        <v>5</v>
      </c>
      <c r="R62" s="1">
        <v>5</v>
      </c>
      <c r="S62" s="1">
        <f t="shared" si="1"/>
        <v>40</v>
      </c>
      <c r="T62" s="1">
        <v>20</v>
      </c>
      <c r="U62" s="1">
        <v>89</v>
      </c>
      <c r="V62" s="1">
        <v>1</v>
      </c>
      <c r="W62" s="1">
        <v>40</v>
      </c>
      <c r="X62" s="1">
        <v>0</v>
      </c>
      <c r="Y62" s="1">
        <f t="shared" si="2"/>
        <v>150</v>
      </c>
      <c r="Z62" s="1">
        <v>11</v>
      </c>
      <c r="AA62" s="1">
        <v>22</v>
      </c>
      <c r="AB62" s="1">
        <f>+Sar_InfraMR[[#This Row],[Total Pasos Vehiculares a Nivel]]</f>
        <v>150</v>
      </c>
      <c r="AC62" s="1">
        <f t="shared" si="3"/>
        <v>183</v>
      </c>
      <c r="AD62" s="1">
        <v>17</v>
      </c>
      <c r="AE62" s="1">
        <v>16</v>
      </c>
      <c r="AF62" s="1">
        <v>74</v>
      </c>
      <c r="AG62" s="1">
        <f t="shared" si="4"/>
        <v>107</v>
      </c>
      <c r="AH62" s="12">
        <v>31.1</v>
      </c>
      <c r="AI62" s="12">
        <v>0</v>
      </c>
      <c r="AJ62" s="12">
        <v>126.55</v>
      </c>
      <c r="AK62" s="12">
        <f t="shared" si="5"/>
        <v>157.65</v>
      </c>
      <c r="AL62" s="1">
        <v>0</v>
      </c>
      <c r="AM62" s="1">
        <v>9</v>
      </c>
      <c r="AN62" s="1">
        <v>8</v>
      </c>
      <c r="AO62" s="1">
        <f t="shared" si="6"/>
        <v>17</v>
      </c>
      <c r="AP62" s="1">
        <v>180</v>
      </c>
      <c r="AQ62" s="1">
        <v>95</v>
      </c>
      <c r="AR62" s="1">
        <v>0</v>
      </c>
      <c r="AS62" s="1">
        <f>+Sar_InfraMR[[#This Row],[B.02.1 - Parque de Coches Eléctricos Motrices]]+Sar_InfraMR[[#This Row],[B.02.2 - Parque de Coches Eléctricos Motrices Remolcados Tipo R]]+Sar_InfraMR[[#This Row],[B.02.3 - Parque de Coches Eléctricos Motrices Tipo R]]</f>
        <v>275</v>
      </c>
      <c r="AT62" s="1">
        <v>0</v>
      </c>
      <c r="AU62" s="1">
        <v>4</v>
      </c>
      <c r="AV62" s="1">
        <v>8</v>
      </c>
      <c r="AW62" s="1">
        <f>+Sar_InfraMR[[#This Row],[B.03.1 - Parque de Coches Motores Motrices Remolcados]]+Sar_InfraMR[[#This Row],[B.03.2 - Parque de Coches Motores Motrices Intermedios]]+Sar_InfraMR[[#This Row],[B.03.3 - Parque de Coches Motores Motrices Cabina]]</f>
        <v>12</v>
      </c>
      <c r="AX62" s="1">
        <v>33</v>
      </c>
      <c r="AY62" s="1">
        <v>12</v>
      </c>
      <c r="AZ62" s="1">
        <v>0</v>
      </c>
      <c r="BA62" s="1">
        <v>8</v>
      </c>
      <c r="BB62" s="1">
        <v>0</v>
      </c>
      <c r="BC62" s="1">
        <f>+Sar_InfraMR[[#This Row],[B.04.1 - Parque de Coches Remolcados Clase Unica]]+Sar_InfraMR[[#This Row],[B.04.2 - Parque de Coches Remolcados Clase Unica Furgón]]+Sar_InfraMR[[#This Row],[B.04.3 - Parque de Coches Remolcados Clase Unica Cabina]]+Sar_InfraMR[[#This Row],[B.04.4 - Parque de Coches Remolcados de Larga Distancia (Turista+Pullman)]]+Sar_InfraMR[[#This Row],[B.04.5 - Parque de Coches Remolcados para Servicios Especiales (Cartoneros)]]</f>
        <v>53</v>
      </c>
      <c r="BD62" s="1">
        <v>0</v>
      </c>
      <c r="BE62" s="1">
        <v>0</v>
      </c>
      <c r="BF62" s="16">
        <v>1676</v>
      </c>
    </row>
    <row r="63" spans="1:58">
      <c r="A63" s="1">
        <v>1998</v>
      </c>
      <c r="B63" s="1" t="s">
        <v>116</v>
      </c>
      <c r="C63" s="12">
        <v>71.5</v>
      </c>
      <c r="D63" s="12">
        <v>62.3</v>
      </c>
      <c r="E63" s="12">
        <v>0</v>
      </c>
      <c r="F63" s="12">
        <v>36.4</v>
      </c>
      <c r="G63" s="12">
        <f t="shared" si="0"/>
        <v>170.20000000000002</v>
      </c>
      <c r="H63" s="12">
        <f>+Sar_InfraMR[[#This Row],[Total Líneas de Explotación ]]</f>
        <v>170.20000000000002</v>
      </c>
      <c r="I63" s="13">
        <v>169.64911000000001</v>
      </c>
      <c r="J63" s="12">
        <v>196.1</v>
      </c>
      <c r="K63" s="12">
        <v>13.5</v>
      </c>
      <c r="L63" s="12">
        <v>85</v>
      </c>
      <c r="M63" s="12">
        <v>8.4</v>
      </c>
      <c r="N63" s="12">
        <f>+Sar_InfraMR[[#This Row],[A.03.1 -  Longitud de Vías de Explotación No Electrificadas Troncales y Ramales (vía principal) (km)]]+Sar_InfraMR[[#This Row],[A.04.1 -  Longitud de Vías de Explotación Electrificadas Troncales y Ramales (vía principal) (km)]]</f>
        <v>281.10000000000002</v>
      </c>
      <c r="O63" s="12">
        <f>+Sar_InfraMR[[#This Row],[Total Vías (excluido Auxiliares)]]</f>
        <v>281.10000000000002</v>
      </c>
      <c r="P63" s="1">
        <v>30</v>
      </c>
      <c r="Q63" s="1">
        <v>5</v>
      </c>
      <c r="R63" s="1">
        <v>5</v>
      </c>
      <c r="S63" s="1">
        <f t="shared" si="1"/>
        <v>40</v>
      </c>
      <c r="T63" s="1">
        <v>20</v>
      </c>
      <c r="U63" s="1">
        <v>89</v>
      </c>
      <c r="V63" s="1">
        <v>1</v>
      </c>
      <c r="W63" s="1">
        <v>40</v>
      </c>
      <c r="X63" s="1">
        <v>0</v>
      </c>
      <c r="Y63" s="1">
        <f t="shared" si="2"/>
        <v>150</v>
      </c>
      <c r="Z63" s="1">
        <v>11</v>
      </c>
      <c r="AA63" s="1">
        <v>22</v>
      </c>
      <c r="AB63" s="1">
        <f>+Sar_InfraMR[[#This Row],[Total Pasos Vehiculares a Nivel]]</f>
        <v>150</v>
      </c>
      <c r="AC63" s="1">
        <f t="shared" si="3"/>
        <v>183</v>
      </c>
      <c r="AD63" s="1">
        <v>17</v>
      </c>
      <c r="AE63" s="1">
        <v>16</v>
      </c>
      <c r="AF63" s="1">
        <v>74</v>
      </c>
      <c r="AG63" s="1">
        <f t="shared" si="4"/>
        <v>107</v>
      </c>
      <c r="AH63" s="12">
        <v>31.1</v>
      </c>
      <c r="AI63" s="12">
        <v>0</v>
      </c>
      <c r="AJ63" s="12">
        <v>126.55</v>
      </c>
      <c r="AK63" s="12">
        <f t="shared" si="5"/>
        <v>157.65</v>
      </c>
      <c r="AL63" s="1">
        <v>0</v>
      </c>
      <c r="AM63" s="1">
        <v>9</v>
      </c>
      <c r="AN63" s="1">
        <v>8</v>
      </c>
      <c r="AO63" s="1">
        <f t="shared" si="6"/>
        <v>17</v>
      </c>
      <c r="AP63" s="1">
        <v>180</v>
      </c>
      <c r="AQ63" s="1">
        <v>95</v>
      </c>
      <c r="AR63" s="1">
        <v>0</v>
      </c>
      <c r="AS63" s="1">
        <f>+Sar_InfraMR[[#This Row],[B.02.1 - Parque de Coches Eléctricos Motrices]]+Sar_InfraMR[[#This Row],[B.02.2 - Parque de Coches Eléctricos Motrices Remolcados Tipo R]]+Sar_InfraMR[[#This Row],[B.02.3 - Parque de Coches Eléctricos Motrices Tipo R]]</f>
        <v>275</v>
      </c>
      <c r="AT63" s="1">
        <v>0</v>
      </c>
      <c r="AU63" s="1">
        <v>4</v>
      </c>
      <c r="AV63" s="1">
        <v>8</v>
      </c>
      <c r="AW63" s="1">
        <f>+Sar_InfraMR[[#This Row],[B.03.1 - Parque de Coches Motores Motrices Remolcados]]+Sar_InfraMR[[#This Row],[B.03.2 - Parque de Coches Motores Motrices Intermedios]]+Sar_InfraMR[[#This Row],[B.03.3 - Parque de Coches Motores Motrices Cabina]]</f>
        <v>12</v>
      </c>
      <c r="AX63" s="1">
        <v>33</v>
      </c>
      <c r="AY63" s="1">
        <v>12</v>
      </c>
      <c r="AZ63" s="1">
        <v>0</v>
      </c>
      <c r="BA63" s="1">
        <v>8</v>
      </c>
      <c r="BB63" s="1">
        <v>0</v>
      </c>
      <c r="BC63" s="1">
        <f>+Sar_InfraMR[[#This Row],[B.04.1 - Parque de Coches Remolcados Clase Unica]]+Sar_InfraMR[[#This Row],[B.04.2 - Parque de Coches Remolcados Clase Unica Furgón]]+Sar_InfraMR[[#This Row],[B.04.3 - Parque de Coches Remolcados Clase Unica Cabina]]+Sar_InfraMR[[#This Row],[B.04.4 - Parque de Coches Remolcados de Larga Distancia (Turista+Pullman)]]+Sar_InfraMR[[#This Row],[B.04.5 - Parque de Coches Remolcados para Servicios Especiales (Cartoneros)]]</f>
        <v>53</v>
      </c>
      <c r="BD63" s="1">
        <v>0</v>
      </c>
      <c r="BE63" s="1">
        <v>0</v>
      </c>
      <c r="BF63" s="16">
        <v>1676</v>
      </c>
    </row>
    <row r="64" spans="1:58">
      <c r="A64" s="1">
        <v>1998</v>
      </c>
      <c r="B64" s="1" t="s">
        <v>117</v>
      </c>
      <c r="C64" s="12">
        <v>71.5</v>
      </c>
      <c r="D64" s="12">
        <v>62.3</v>
      </c>
      <c r="E64" s="12">
        <v>0</v>
      </c>
      <c r="F64" s="12">
        <v>36.4</v>
      </c>
      <c r="G64" s="12">
        <f t="shared" si="0"/>
        <v>170.20000000000002</v>
      </c>
      <c r="H64" s="12">
        <f>+Sar_InfraMR[[#This Row],[Total Líneas de Explotación ]]</f>
        <v>170.20000000000002</v>
      </c>
      <c r="I64" s="13">
        <v>169.64911000000001</v>
      </c>
      <c r="J64" s="12">
        <v>196.1</v>
      </c>
      <c r="K64" s="12">
        <v>13.5</v>
      </c>
      <c r="L64" s="12">
        <v>85</v>
      </c>
      <c r="M64" s="12">
        <v>8.4</v>
      </c>
      <c r="N64" s="12">
        <f>+Sar_InfraMR[[#This Row],[A.03.1 -  Longitud de Vías de Explotación No Electrificadas Troncales y Ramales (vía principal) (km)]]+Sar_InfraMR[[#This Row],[A.04.1 -  Longitud de Vías de Explotación Electrificadas Troncales y Ramales (vía principal) (km)]]</f>
        <v>281.10000000000002</v>
      </c>
      <c r="O64" s="12">
        <f>+Sar_InfraMR[[#This Row],[Total Vías (excluido Auxiliares)]]</f>
        <v>281.10000000000002</v>
      </c>
      <c r="P64" s="1">
        <v>30</v>
      </c>
      <c r="Q64" s="1">
        <v>5</v>
      </c>
      <c r="R64" s="1">
        <v>5</v>
      </c>
      <c r="S64" s="1">
        <f t="shared" si="1"/>
        <v>40</v>
      </c>
      <c r="T64" s="1">
        <v>20</v>
      </c>
      <c r="U64" s="1">
        <v>89</v>
      </c>
      <c r="V64" s="1">
        <v>1</v>
      </c>
      <c r="W64" s="1">
        <v>40</v>
      </c>
      <c r="X64" s="1">
        <v>0</v>
      </c>
      <c r="Y64" s="1">
        <f t="shared" si="2"/>
        <v>150</v>
      </c>
      <c r="Z64" s="1">
        <v>11</v>
      </c>
      <c r="AA64" s="1">
        <v>22</v>
      </c>
      <c r="AB64" s="1">
        <f>+Sar_InfraMR[[#This Row],[Total Pasos Vehiculares a Nivel]]</f>
        <v>150</v>
      </c>
      <c r="AC64" s="1">
        <f t="shared" si="3"/>
        <v>183</v>
      </c>
      <c r="AD64" s="1">
        <v>17</v>
      </c>
      <c r="AE64" s="1">
        <v>16</v>
      </c>
      <c r="AF64" s="1">
        <v>74</v>
      </c>
      <c r="AG64" s="1">
        <f t="shared" si="4"/>
        <v>107</v>
      </c>
      <c r="AH64" s="12">
        <v>31.1</v>
      </c>
      <c r="AI64" s="12">
        <v>0</v>
      </c>
      <c r="AJ64" s="12">
        <v>126.55</v>
      </c>
      <c r="AK64" s="12">
        <f t="shared" si="5"/>
        <v>157.65</v>
      </c>
      <c r="AL64" s="1">
        <v>0</v>
      </c>
      <c r="AM64" s="1">
        <v>9</v>
      </c>
      <c r="AN64" s="1">
        <v>8</v>
      </c>
      <c r="AO64" s="1">
        <f t="shared" si="6"/>
        <v>17</v>
      </c>
      <c r="AP64" s="1">
        <v>180</v>
      </c>
      <c r="AQ64" s="1">
        <v>95</v>
      </c>
      <c r="AR64" s="1">
        <v>0</v>
      </c>
      <c r="AS64" s="1">
        <f>+Sar_InfraMR[[#This Row],[B.02.1 - Parque de Coches Eléctricos Motrices]]+Sar_InfraMR[[#This Row],[B.02.2 - Parque de Coches Eléctricos Motrices Remolcados Tipo R]]+Sar_InfraMR[[#This Row],[B.02.3 - Parque de Coches Eléctricos Motrices Tipo R]]</f>
        <v>275</v>
      </c>
      <c r="AT64" s="1">
        <v>0</v>
      </c>
      <c r="AU64" s="1">
        <v>4</v>
      </c>
      <c r="AV64" s="1">
        <v>8</v>
      </c>
      <c r="AW64" s="1">
        <f>+Sar_InfraMR[[#This Row],[B.03.1 - Parque de Coches Motores Motrices Remolcados]]+Sar_InfraMR[[#This Row],[B.03.2 - Parque de Coches Motores Motrices Intermedios]]+Sar_InfraMR[[#This Row],[B.03.3 - Parque de Coches Motores Motrices Cabina]]</f>
        <v>12</v>
      </c>
      <c r="AX64" s="1">
        <v>33</v>
      </c>
      <c r="AY64" s="1">
        <v>12</v>
      </c>
      <c r="AZ64" s="1">
        <v>0</v>
      </c>
      <c r="BA64" s="1">
        <v>8</v>
      </c>
      <c r="BB64" s="1">
        <v>0</v>
      </c>
      <c r="BC64" s="1">
        <f>+Sar_InfraMR[[#This Row],[B.04.1 - Parque de Coches Remolcados Clase Unica]]+Sar_InfraMR[[#This Row],[B.04.2 - Parque de Coches Remolcados Clase Unica Furgón]]+Sar_InfraMR[[#This Row],[B.04.3 - Parque de Coches Remolcados Clase Unica Cabina]]+Sar_InfraMR[[#This Row],[B.04.4 - Parque de Coches Remolcados de Larga Distancia (Turista+Pullman)]]+Sar_InfraMR[[#This Row],[B.04.5 - Parque de Coches Remolcados para Servicios Especiales (Cartoneros)]]</f>
        <v>53</v>
      </c>
      <c r="BD64" s="1">
        <v>0</v>
      </c>
      <c r="BE64" s="1">
        <v>0</v>
      </c>
      <c r="BF64" s="16">
        <v>1676</v>
      </c>
    </row>
    <row r="65" spans="1:58">
      <c r="A65" s="1">
        <v>1998</v>
      </c>
      <c r="B65" s="1" t="s">
        <v>118</v>
      </c>
      <c r="C65" s="12">
        <v>71.5</v>
      </c>
      <c r="D65" s="12">
        <v>62.3</v>
      </c>
      <c r="E65" s="12">
        <v>0</v>
      </c>
      <c r="F65" s="12">
        <v>36.4</v>
      </c>
      <c r="G65" s="12">
        <f t="shared" si="0"/>
        <v>170.20000000000002</v>
      </c>
      <c r="H65" s="12">
        <f>+Sar_InfraMR[[#This Row],[Total Líneas de Explotación ]]</f>
        <v>170.20000000000002</v>
      </c>
      <c r="I65" s="13">
        <v>169.64911000000001</v>
      </c>
      <c r="J65" s="12">
        <v>196.1</v>
      </c>
      <c r="K65" s="12">
        <v>13.5</v>
      </c>
      <c r="L65" s="12">
        <v>85</v>
      </c>
      <c r="M65" s="12">
        <v>8.4</v>
      </c>
      <c r="N65" s="12">
        <f>+Sar_InfraMR[[#This Row],[A.03.1 -  Longitud de Vías de Explotación No Electrificadas Troncales y Ramales (vía principal) (km)]]+Sar_InfraMR[[#This Row],[A.04.1 -  Longitud de Vías de Explotación Electrificadas Troncales y Ramales (vía principal) (km)]]</f>
        <v>281.10000000000002</v>
      </c>
      <c r="O65" s="12">
        <f>+Sar_InfraMR[[#This Row],[Total Vías (excluido Auxiliares)]]</f>
        <v>281.10000000000002</v>
      </c>
      <c r="P65" s="1">
        <v>30</v>
      </c>
      <c r="Q65" s="1">
        <v>5</v>
      </c>
      <c r="R65" s="1">
        <v>5</v>
      </c>
      <c r="S65" s="1">
        <f t="shared" si="1"/>
        <v>40</v>
      </c>
      <c r="T65" s="1">
        <v>20</v>
      </c>
      <c r="U65" s="1">
        <v>89</v>
      </c>
      <c r="V65" s="1">
        <v>1</v>
      </c>
      <c r="W65" s="1">
        <v>40</v>
      </c>
      <c r="X65" s="1">
        <v>0</v>
      </c>
      <c r="Y65" s="1">
        <f t="shared" si="2"/>
        <v>150</v>
      </c>
      <c r="Z65" s="1">
        <v>11</v>
      </c>
      <c r="AA65" s="1">
        <v>22</v>
      </c>
      <c r="AB65" s="1">
        <f>+Sar_InfraMR[[#This Row],[Total Pasos Vehiculares a Nivel]]</f>
        <v>150</v>
      </c>
      <c r="AC65" s="1">
        <f t="shared" si="3"/>
        <v>183</v>
      </c>
      <c r="AD65" s="1">
        <v>17</v>
      </c>
      <c r="AE65" s="1">
        <v>16</v>
      </c>
      <c r="AF65" s="1">
        <v>74</v>
      </c>
      <c r="AG65" s="1">
        <f t="shared" si="4"/>
        <v>107</v>
      </c>
      <c r="AH65" s="12">
        <v>31.1</v>
      </c>
      <c r="AI65" s="12">
        <v>0</v>
      </c>
      <c r="AJ65" s="12">
        <v>126.55</v>
      </c>
      <c r="AK65" s="12">
        <f t="shared" si="5"/>
        <v>157.65</v>
      </c>
      <c r="AL65" s="1">
        <v>0</v>
      </c>
      <c r="AM65" s="1">
        <v>9</v>
      </c>
      <c r="AN65" s="1">
        <v>8</v>
      </c>
      <c r="AO65" s="1">
        <f t="shared" si="6"/>
        <v>17</v>
      </c>
      <c r="AP65" s="1">
        <v>180</v>
      </c>
      <c r="AQ65" s="1">
        <v>95</v>
      </c>
      <c r="AR65" s="1">
        <v>0</v>
      </c>
      <c r="AS65" s="1">
        <f>+Sar_InfraMR[[#This Row],[B.02.1 - Parque de Coches Eléctricos Motrices]]+Sar_InfraMR[[#This Row],[B.02.2 - Parque de Coches Eléctricos Motrices Remolcados Tipo R]]+Sar_InfraMR[[#This Row],[B.02.3 - Parque de Coches Eléctricos Motrices Tipo R]]</f>
        <v>275</v>
      </c>
      <c r="AT65" s="1">
        <v>0</v>
      </c>
      <c r="AU65" s="1">
        <v>4</v>
      </c>
      <c r="AV65" s="1">
        <v>8</v>
      </c>
      <c r="AW65" s="1">
        <f>+Sar_InfraMR[[#This Row],[B.03.1 - Parque de Coches Motores Motrices Remolcados]]+Sar_InfraMR[[#This Row],[B.03.2 - Parque de Coches Motores Motrices Intermedios]]+Sar_InfraMR[[#This Row],[B.03.3 - Parque de Coches Motores Motrices Cabina]]</f>
        <v>12</v>
      </c>
      <c r="AX65" s="1">
        <v>33</v>
      </c>
      <c r="AY65" s="1">
        <v>12</v>
      </c>
      <c r="AZ65" s="1">
        <v>0</v>
      </c>
      <c r="BA65" s="1">
        <v>8</v>
      </c>
      <c r="BB65" s="1">
        <v>0</v>
      </c>
      <c r="BC65" s="1">
        <f>+Sar_InfraMR[[#This Row],[B.04.1 - Parque de Coches Remolcados Clase Unica]]+Sar_InfraMR[[#This Row],[B.04.2 - Parque de Coches Remolcados Clase Unica Furgón]]+Sar_InfraMR[[#This Row],[B.04.3 - Parque de Coches Remolcados Clase Unica Cabina]]+Sar_InfraMR[[#This Row],[B.04.4 - Parque de Coches Remolcados de Larga Distancia (Turista+Pullman)]]+Sar_InfraMR[[#This Row],[B.04.5 - Parque de Coches Remolcados para Servicios Especiales (Cartoneros)]]</f>
        <v>53</v>
      </c>
      <c r="BD65" s="1">
        <v>0</v>
      </c>
      <c r="BE65" s="1">
        <v>0</v>
      </c>
      <c r="BF65" s="16">
        <v>1676</v>
      </c>
    </row>
    <row r="66" spans="1:58">
      <c r="A66" s="1">
        <v>1998</v>
      </c>
      <c r="B66" s="1" t="s">
        <v>119</v>
      </c>
      <c r="C66" s="12">
        <v>71.5</v>
      </c>
      <c r="D66" s="12">
        <v>62.3</v>
      </c>
      <c r="E66" s="12">
        <v>0</v>
      </c>
      <c r="F66" s="12">
        <v>36.4</v>
      </c>
      <c r="G66" s="12">
        <f t="shared" ref="G66:G129" si="7">SUM(C66:F66)</f>
        <v>170.20000000000002</v>
      </c>
      <c r="H66" s="12">
        <f>+Sar_InfraMR[[#This Row],[Total Líneas de Explotación ]]</f>
        <v>170.20000000000002</v>
      </c>
      <c r="I66" s="13">
        <v>169.64911000000001</v>
      </c>
      <c r="J66" s="12">
        <v>196.1</v>
      </c>
      <c r="K66" s="12">
        <v>13.5</v>
      </c>
      <c r="L66" s="12">
        <v>85</v>
      </c>
      <c r="M66" s="12">
        <v>8.4</v>
      </c>
      <c r="N66" s="12">
        <f>+Sar_InfraMR[[#This Row],[A.03.1 -  Longitud de Vías de Explotación No Electrificadas Troncales y Ramales (vía principal) (km)]]+Sar_InfraMR[[#This Row],[A.04.1 -  Longitud de Vías de Explotación Electrificadas Troncales y Ramales (vía principal) (km)]]</f>
        <v>281.10000000000002</v>
      </c>
      <c r="O66" s="12">
        <f>+Sar_InfraMR[[#This Row],[Total Vías (excluido Auxiliares)]]</f>
        <v>281.10000000000002</v>
      </c>
      <c r="P66" s="1">
        <v>30</v>
      </c>
      <c r="Q66" s="1">
        <v>5</v>
      </c>
      <c r="R66" s="1">
        <v>5</v>
      </c>
      <c r="S66" s="1">
        <f t="shared" ref="S66:S129" si="8">SUM(P66:R66)</f>
        <v>40</v>
      </c>
      <c r="T66" s="1">
        <v>20</v>
      </c>
      <c r="U66" s="1">
        <v>89</v>
      </c>
      <c r="V66" s="1">
        <v>1</v>
      </c>
      <c r="W66" s="1">
        <v>40</v>
      </c>
      <c r="X66" s="1">
        <v>0</v>
      </c>
      <c r="Y66" s="1">
        <f t="shared" ref="Y66:Y129" si="9">SUM(T66:X66)</f>
        <v>150</v>
      </c>
      <c r="Z66" s="1">
        <v>11</v>
      </c>
      <c r="AA66" s="1">
        <v>22</v>
      </c>
      <c r="AB66" s="1">
        <f>+Sar_InfraMR[[#This Row],[Total Pasos Vehiculares a Nivel]]</f>
        <v>150</v>
      </c>
      <c r="AC66" s="1">
        <f t="shared" ref="AC66:AC129" si="10">SUM(Z66:AB66)</f>
        <v>183</v>
      </c>
      <c r="AD66" s="1">
        <v>17</v>
      </c>
      <c r="AE66" s="1">
        <v>16</v>
      </c>
      <c r="AF66" s="1">
        <v>74</v>
      </c>
      <c r="AG66" s="1">
        <f t="shared" ref="AG66:AG129" si="11">SUM(AD66:AF66)</f>
        <v>107</v>
      </c>
      <c r="AH66" s="12">
        <v>31.1</v>
      </c>
      <c r="AI66" s="12">
        <v>0</v>
      </c>
      <c r="AJ66" s="12">
        <v>126.55</v>
      </c>
      <c r="AK66" s="12">
        <f t="shared" ref="AK66:AK129" si="12">SUM(AH66:AJ66)</f>
        <v>157.65</v>
      </c>
      <c r="AL66" s="1">
        <v>0</v>
      </c>
      <c r="AM66" s="1">
        <v>9</v>
      </c>
      <c r="AN66" s="1">
        <v>8</v>
      </c>
      <c r="AO66" s="1">
        <f t="shared" ref="AO66:AO129" si="13">SUM(AL66:AN66)</f>
        <v>17</v>
      </c>
      <c r="AP66" s="1">
        <v>180</v>
      </c>
      <c r="AQ66" s="1">
        <v>95</v>
      </c>
      <c r="AR66" s="1">
        <v>0</v>
      </c>
      <c r="AS66" s="1">
        <f>+Sar_InfraMR[[#This Row],[B.02.1 - Parque de Coches Eléctricos Motrices]]+Sar_InfraMR[[#This Row],[B.02.2 - Parque de Coches Eléctricos Motrices Remolcados Tipo R]]+Sar_InfraMR[[#This Row],[B.02.3 - Parque de Coches Eléctricos Motrices Tipo R]]</f>
        <v>275</v>
      </c>
      <c r="AT66" s="1">
        <v>0</v>
      </c>
      <c r="AU66" s="1">
        <v>4</v>
      </c>
      <c r="AV66" s="1">
        <v>8</v>
      </c>
      <c r="AW66" s="1">
        <f>+Sar_InfraMR[[#This Row],[B.03.1 - Parque de Coches Motores Motrices Remolcados]]+Sar_InfraMR[[#This Row],[B.03.2 - Parque de Coches Motores Motrices Intermedios]]+Sar_InfraMR[[#This Row],[B.03.3 - Parque de Coches Motores Motrices Cabina]]</f>
        <v>12</v>
      </c>
      <c r="AX66" s="1">
        <v>33</v>
      </c>
      <c r="AY66" s="1">
        <v>12</v>
      </c>
      <c r="AZ66" s="1">
        <v>0</v>
      </c>
      <c r="BA66" s="1">
        <v>8</v>
      </c>
      <c r="BB66" s="1">
        <v>0</v>
      </c>
      <c r="BC66" s="1">
        <f>+Sar_InfraMR[[#This Row],[B.04.1 - Parque de Coches Remolcados Clase Unica]]+Sar_InfraMR[[#This Row],[B.04.2 - Parque de Coches Remolcados Clase Unica Furgón]]+Sar_InfraMR[[#This Row],[B.04.3 - Parque de Coches Remolcados Clase Unica Cabina]]+Sar_InfraMR[[#This Row],[B.04.4 - Parque de Coches Remolcados de Larga Distancia (Turista+Pullman)]]+Sar_InfraMR[[#This Row],[B.04.5 - Parque de Coches Remolcados para Servicios Especiales (Cartoneros)]]</f>
        <v>53</v>
      </c>
      <c r="BD66" s="1">
        <v>0</v>
      </c>
      <c r="BE66" s="1">
        <v>0</v>
      </c>
      <c r="BF66" s="16">
        <v>1676</v>
      </c>
    </row>
    <row r="67" spans="1:58">
      <c r="A67" s="1">
        <v>1998</v>
      </c>
      <c r="B67" s="1" t="s">
        <v>120</v>
      </c>
      <c r="C67" s="12">
        <v>71.5</v>
      </c>
      <c r="D67" s="12">
        <v>62.3</v>
      </c>
      <c r="E67" s="12">
        <v>0</v>
      </c>
      <c r="F67" s="12">
        <v>36.4</v>
      </c>
      <c r="G67" s="12">
        <f t="shared" si="7"/>
        <v>170.20000000000002</v>
      </c>
      <c r="H67" s="12">
        <f>+Sar_InfraMR[[#This Row],[Total Líneas de Explotación ]]</f>
        <v>170.20000000000002</v>
      </c>
      <c r="I67" s="13">
        <v>169.64911000000001</v>
      </c>
      <c r="J67" s="12">
        <v>196.1</v>
      </c>
      <c r="K67" s="12">
        <v>13.5</v>
      </c>
      <c r="L67" s="12">
        <v>85</v>
      </c>
      <c r="M67" s="12">
        <v>8.4</v>
      </c>
      <c r="N67" s="12">
        <f>+Sar_InfraMR[[#This Row],[A.03.1 -  Longitud de Vías de Explotación No Electrificadas Troncales y Ramales (vía principal) (km)]]+Sar_InfraMR[[#This Row],[A.04.1 -  Longitud de Vías de Explotación Electrificadas Troncales y Ramales (vía principal) (km)]]</f>
        <v>281.10000000000002</v>
      </c>
      <c r="O67" s="12">
        <f>+Sar_InfraMR[[#This Row],[Total Vías (excluido Auxiliares)]]</f>
        <v>281.10000000000002</v>
      </c>
      <c r="P67" s="1">
        <v>30</v>
      </c>
      <c r="Q67" s="1">
        <v>5</v>
      </c>
      <c r="R67" s="1">
        <v>5</v>
      </c>
      <c r="S67" s="1">
        <f t="shared" si="8"/>
        <v>40</v>
      </c>
      <c r="T67" s="1">
        <v>20</v>
      </c>
      <c r="U67" s="1">
        <v>89</v>
      </c>
      <c r="V67" s="1">
        <v>1</v>
      </c>
      <c r="W67" s="1">
        <v>40</v>
      </c>
      <c r="X67" s="1">
        <v>0</v>
      </c>
      <c r="Y67" s="1">
        <f t="shared" si="9"/>
        <v>150</v>
      </c>
      <c r="Z67" s="1">
        <v>11</v>
      </c>
      <c r="AA67" s="1">
        <v>22</v>
      </c>
      <c r="AB67" s="1">
        <f>+Sar_InfraMR[[#This Row],[Total Pasos Vehiculares a Nivel]]</f>
        <v>150</v>
      </c>
      <c r="AC67" s="1">
        <f t="shared" si="10"/>
        <v>183</v>
      </c>
      <c r="AD67" s="1">
        <v>17</v>
      </c>
      <c r="AE67" s="1">
        <v>16</v>
      </c>
      <c r="AF67" s="1">
        <v>74</v>
      </c>
      <c r="AG67" s="1">
        <f t="shared" si="11"/>
        <v>107</v>
      </c>
      <c r="AH67" s="12">
        <v>31.1</v>
      </c>
      <c r="AI67" s="12">
        <v>0</v>
      </c>
      <c r="AJ67" s="12">
        <v>126.55</v>
      </c>
      <c r="AK67" s="12">
        <f t="shared" si="12"/>
        <v>157.65</v>
      </c>
      <c r="AL67" s="1">
        <v>0</v>
      </c>
      <c r="AM67" s="1">
        <v>9</v>
      </c>
      <c r="AN67" s="1">
        <v>8</v>
      </c>
      <c r="AO67" s="1">
        <f t="shared" si="13"/>
        <v>17</v>
      </c>
      <c r="AP67" s="1">
        <v>180</v>
      </c>
      <c r="AQ67" s="1">
        <v>95</v>
      </c>
      <c r="AR67" s="1">
        <v>0</v>
      </c>
      <c r="AS67" s="1">
        <f>+Sar_InfraMR[[#This Row],[B.02.1 - Parque de Coches Eléctricos Motrices]]+Sar_InfraMR[[#This Row],[B.02.2 - Parque de Coches Eléctricos Motrices Remolcados Tipo R]]+Sar_InfraMR[[#This Row],[B.02.3 - Parque de Coches Eléctricos Motrices Tipo R]]</f>
        <v>275</v>
      </c>
      <c r="AT67" s="1">
        <v>0</v>
      </c>
      <c r="AU67" s="1">
        <v>4</v>
      </c>
      <c r="AV67" s="1">
        <v>8</v>
      </c>
      <c r="AW67" s="1">
        <f>+Sar_InfraMR[[#This Row],[B.03.1 - Parque de Coches Motores Motrices Remolcados]]+Sar_InfraMR[[#This Row],[B.03.2 - Parque de Coches Motores Motrices Intermedios]]+Sar_InfraMR[[#This Row],[B.03.3 - Parque de Coches Motores Motrices Cabina]]</f>
        <v>12</v>
      </c>
      <c r="AX67" s="1">
        <v>33</v>
      </c>
      <c r="AY67" s="1">
        <v>12</v>
      </c>
      <c r="AZ67" s="1">
        <v>0</v>
      </c>
      <c r="BA67" s="1">
        <v>8</v>
      </c>
      <c r="BB67" s="1">
        <v>0</v>
      </c>
      <c r="BC67" s="1">
        <f>+Sar_InfraMR[[#This Row],[B.04.1 - Parque de Coches Remolcados Clase Unica]]+Sar_InfraMR[[#This Row],[B.04.2 - Parque de Coches Remolcados Clase Unica Furgón]]+Sar_InfraMR[[#This Row],[B.04.3 - Parque de Coches Remolcados Clase Unica Cabina]]+Sar_InfraMR[[#This Row],[B.04.4 - Parque de Coches Remolcados de Larga Distancia (Turista+Pullman)]]+Sar_InfraMR[[#This Row],[B.04.5 - Parque de Coches Remolcados para Servicios Especiales (Cartoneros)]]</f>
        <v>53</v>
      </c>
      <c r="BD67" s="1">
        <v>0</v>
      </c>
      <c r="BE67" s="1">
        <v>0</v>
      </c>
      <c r="BF67" s="16">
        <v>1676</v>
      </c>
    </row>
    <row r="68" spans="1:58">
      <c r="A68" s="1">
        <v>1998</v>
      </c>
      <c r="B68" s="1" t="s">
        <v>121</v>
      </c>
      <c r="C68" s="12">
        <v>71.5</v>
      </c>
      <c r="D68" s="12">
        <v>62.3</v>
      </c>
      <c r="E68" s="12">
        <v>0</v>
      </c>
      <c r="F68" s="12">
        <v>36.4</v>
      </c>
      <c r="G68" s="12">
        <f t="shared" si="7"/>
        <v>170.20000000000002</v>
      </c>
      <c r="H68" s="12">
        <f>+Sar_InfraMR[[#This Row],[Total Líneas de Explotación ]]</f>
        <v>170.20000000000002</v>
      </c>
      <c r="I68" s="13">
        <v>169.64911000000001</v>
      </c>
      <c r="J68" s="12">
        <v>196.1</v>
      </c>
      <c r="K68" s="12">
        <v>13.5</v>
      </c>
      <c r="L68" s="12">
        <v>85</v>
      </c>
      <c r="M68" s="12">
        <v>8.4</v>
      </c>
      <c r="N68" s="12">
        <f>+Sar_InfraMR[[#This Row],[A.03.1 -  Longitud de Vías de Explotación No Electrificadas Troncales y Ramales (vía principal) (km)]]+Sar_InfraMR[[#This Row],[A.04.1 -  Longitud de Vías de Explotación Electrificadas Troncales y Ramales (vía principal) (km)]]</f>
        <v>281.10000000000002</v>
      </c>
      <c r="O68" s="12">
        <f>+Sar_InfraMR[[#This Row],[Total Vías (excluido Auxiliares)]]</f>
        <v>281.10000000000002</v>
      </c>
      <c r="P68" s="1">
        <v>30</v>
      </c>
      <c r="Q68" s="1">
        <v>5</v>
      </c>
      <c r="R68" s="1">
        <v>5</v>
      </c>
      <c r="S68" s="1">
        <f t="shared" si="8"/>
        <v>40</v>
      </c>
      <c r="T68" s="1">
        <v>20</v>
      </c>
      <c r="U68" s="1">
        <v>89</v>
      </c>
      <c r="V68" s="1">
        <v>1</v>
      </c>
      <c r="W68" s="1">
        <v>40</v>
      </c>
      <c r="X68" s="1">
        <v>0</v>
      </c>
      <c r="Y68" s="1">
        <f t="shared" si="9"/>
        <v>150</v>
      </c>
      <c r="Z68" s="1">
        <v>11</v>
      </c>
      <c r="AA68" s="1">
        <v>22</v>
      </c>
      <c r="AB68" s="1">
        <f>+Sar_InfraMR[[#This Row],[Total Pasos Vehiculares a Nivel]]</f>
        <v>150</v>
      </c>
      <c r="AC68" s="1">
        <f t="shared" si="10"/>
        <v>183</v>
      </c>
      <c r="AD68" s="1">
        <v>17</v>
      </c>
      <c r="AE68" s="1">
        <v>16</v>
      </c>
      <c r="AF68" s="1">
        <v>74</v>
      </c>
      <c r="AG68" s="1">
        <f t="shared" si="11"/>
        <v>107</v>
      </c>
      <c r="AH68" s="12">
        <v>31.1</v>
      </c>
      <c r="AI68" s="12">
        <v>0</v>
      </c>
      <c r="AJ68" s="12">
        <v>126.55</v>
      </c>
      <c r="AK68" s="12">
        <f t="shared" si="12"/>
        <v>157.65</v>
      </c>
      <c r="AL68" s="1">
        <v>0</v>
      </c>
      <c r="AM68" s="1">
        <v>9</v>
      </c>
      <c r="AN68" s="1">
        <v>8</v>
      </c>
      <c r="AO68" s="1">
        <f t="shared" si="13"/>
        <v>17</v>
      </c>
      <c r="AP68" s="1">
        <v>180</v>
      </c>
      <c r="AQ68" s="1">
        <v>95</v>
      </c>
      <c r="AR68" s="1">
        <v>0</v>
      </c>
      <c r="AS68" s="1">
        <f>+Sar_InfraMR[[#This Row],[B.02.1 - Parque de Coches Eléctricos Motrices]]+Sar_InfraMR[[#This Row],[B.02.2 - Parque de Coches Eléctricos Motrices Remolcados Tipo R]]+Sar_InfraMR[[#This Row],[B.02.3 - Parque de Coches Eléctricos Motrices Tipo R]]</f>
        <v>275</v>
      </c>
      <c r="AT68" s="1">
        <v>0</v>
      </c>
      <c r="AU68" s="1">
        <v>4</v>
      </c>
      <c r="AV68" s="1">
        <v>8</v>
      </c>
      <c r="AW68" s="1">
        <f>+Sar_InfraMR[[#This Row],[B.03.1 - Parque de Coches Motores Motrices Remolcados]]+Sar_InfraMR[[#This Row],[B.03.2 - Parque de Coches Motores Motrices Intermedios]]+Sar_InfraMR[[#This Row],[B.03.3 - Parque de Coches Motores Motrices Cabina]]</f>
        <v>12</v>
      </c>
      <c r="AX68" s="1">
        <v>33</v>
      </c>
      <c r="AY68" s="1">
        <v>12</v>
      </c>
      <c r="AZ68" s="1">
        <v>0</v>
      </c>
      <c r="BA68" s="1">
        <v>8</v>
      </c>
      <c r="BB68" s="1">
        <v>0</v>
      </c>
      <c r="BC68" s="1">
        <f>+Sar_InfraMR[[#This Row],[B.04.1 - Parque de Coches Remolcados Clase Unica]]+Sar_InfraMR[[#This Row],[B.04.2 - Parque de Coches Remolcados Clase Unica Furgón]]+Sar_InfraMR[[#This Row],[B.04.3 - Parque de Coches Remolcados Clase Unica Cabina]]+Sar_InfraMR[[#This Row],[B.04.4 - Parque de Coches Remolcados de Larga Distancia (Turista+Pullman)]]+Sar_InfraMR[[#This Row],[B.04.5 - Parque de Coches Remolcados para Servicios Especiales (Cartoneros)]]</f>
        <v>53</v>
      </c>
      <c r="BD68" s="1">
        <v>0</v>
      </c>
      <c r="BE68" s="1">
        <v>0</v>
      </c>
      <c r="BF68" s="16">
        <v>1676</v>
      </c>
    </row>
    <row r="69" spans="1:58">
      <c r="A69" s="1">
        <v>1998</v>
      </c>
      <c r="B69" s="1" t="s">
        <v>122</v>
      </c>
      <c r="C69" s="12">
        <v>71.5</v>
      </c>
      <c r="D69" s="12">
        <v>62.3</v>
      </c>
      <c r="E69" s="12">
        <v>0</v>
      </c>
      <c r="F69" s="12">
        <v>36.4</v>
      </c>
      <c r="G69" s="12">
        <f t="shared" si="7"/>
        <v>170.20000000000002</v>
      </c>
      <c r="H69" s="12">
        <f>+Sar_InfraMR[[#This Row],[Total Líneas de Explotación ]]</f>
        <v>170.20000000000002</v>
      </c>
      <c r="I69" s="13">
        <v>169.64911000000001</v>
      </c>
      <c r="J69" s="12">
        <v>196.1</v>
      </c>
      <c r="K69" s="12">
        <v>13.5</v>
      </c>
      <c r="L69" s="12">
        <v>85</v>
      </c>
      <c r="M69" s="12">
        <v>8.4</v>
      </c>
      <c r="N69" s="12">
        <f>+Sar_InfraMR[[#This Row],[A.03.1 -  Longitud de Vías de Explotación No Electrificadas Troncales y Ramales (vía principal) (km)]]+Sar_InfraMR[[#This Row],[A.04.1 -  Longitud de Vías de Explotación Electrificadas Troncales y Ramales (vía principal) (km)]]</f>
        <v>281.10000000000002</v>
      </c>
      <c r="O69" s="12">
        <f>+Sar_InfraMR[[#This Row],[Total Vías (excluido Auxiliares)]]</f>
        <v>281.10000000000002</v>
      </c>
      <c r="P69" s="1">
        <v>30</v>
      </c>
      <c r="Q69" s="1">
        <v>5</v>
      </c>
      <c r="R69" s="1">
        <v>5</v>
      </c>
      <c r="S69" s="1">
        <f t="shared" si="8"/>
        <v>40</v>
      </c>
      <c r="T69" s="1">
        <v>20</v>
      </c>
      <c r="U69" s="1">
        <v>89</v>
      </c>
      <c r="V69" s="1">
        <v>1</v>
      </c>
      <c r="W69" s="1">
        <v>40</v>
      </c>
      <c r="X69" s="1">
        <v>0</v>
      </c>
      <c r="Y69" s="1">
        <f t="shared" si="9"/>
        <v>150</v>
      </c>
      <c r="Z69" s="1">
        <v>11</v>
      </c>
      <c r="AA69" s="1">
        <v>22</v>
      </c>
      <c r="AB69" s="1">
        <f>+Sar_InfraMR[[#This Row],[Total Pasos Vehiculares a Nivel]]</f>
        <v>150</v>
      </c>
      <c r="AC69" s="1">
        <f t="shared" si="10"/>
        <v>183</v>
      </c>
      <c r="AD69" s="1">
        <v>17</v>
      </c>
      <c r="AE69" s="1">
        <v>16</v>
      </c>
      <c r="AF69" s="1">
        <v>74</v>
      </c>
      <c r="AG69" s="1">
        <f t="shared" si="11"/>
        <v>107</v>
      </c>
      <c r="AH69" s="12">
        <v>31.1</v>
      </c>
      <c r="AI69" s="12">
        <v>0</v>
      </c>
      <c r="AJ69" s="12">
        <v>126.55</v>
      </c>
      <c r="AK69" s="12">
        <f t="shared" si="12"/>
        <v>157.65</v>
      </c>
      <c r="AL69" s="1">
        <v>0</v>
      </c>
      <c r="AM69" s="1">
        <v>9</v>
      </c>
      <c r="AN69" s="1">
        <v>8</v>
      </c>
      <c r="AO69" s="1">
        <f t="shared" si="13"/>
        <v>17</v>
      </c>
      <c r="AP69" s="1">
        <v>180</v>
      </c>
      <c r="AQ69" s="1">
        <v>95</v>
      </c>
      <c r="AR69" s="1">
        <v>0</v>
      </c>
      <c r="AS69" s="1">
        <f>+Sar_InfraMR[[#This Row],[B.02.1 - Parque de Coches Eléctricos Motrices]]+Sar_InfraMR[[#This Row],[B.02.2 - Parque de Coches Eléctricos Motrices Remolcados Tipo R]]+Sar_InfraMR[[#This Row],[B.02.3 - Parque de Coches Eléctricos Motrices Tipo R]]</f>
        <v>275</v>
      </c>
      <c r="AT69" s="1">
        <v>0</v>
      </c>
      <c r="AU69" s="1">
        <v>4</v>
      </c>
      <c r="AV69" s="1">
        <v>8</v>
      </c>
      <c r="AW69" s="1">
        <f>+Sar_InfraMR[[#This Row],[B.03.1 - Parque de Coches Motores Motrices Remolcados]]+Sar_InfraMR[[#This Row],[B.03.2 - Parque de Coches Motores Motrices Intermedios]]+Sar_InfraMR[[#This Row],[B.03.3 - Parque de Coches Motores Motrices Cabina]]</f>
        <v>12</v>
      </c>
      <c r="AX69" s="1">
        <v>33</v>
      </c>
      <c r="AY69" s="1">
        <v>12</v>
      </c>
      <c r="AZ69" s="1">
        <v>0</v>
      </c>
      <c r="BA69" s="1">
        <v>8</v>
      </c>
      <c r="BB69" s="1">
        <v>0</v>
      </c>
      <c r="BC69" s="1">
        <f>+Sar_InfraMR[[#This Row],[B.04.1 - Parque de Coches Remolcados Clase Unica]]+Sar_InfraMR[[#This Row],[B.04.2 - Parque de Coches Remolcados Clase Unica Furgón]]+Sar_InfraMR[[#This Row],[B.04.3 - Parque de Coches Remolcados Clase Unica Cabina]]+Sar_InfraMR[[#This Row],[B.04.4 - Parque de Coches Remolcados de Larga Distancia (Turista+Pullman)]]+Sar_InfraMR[[#This Row],[B.04.5 - Parque de Coches Remolcados para Servicios Especiales (Cartoneros)]]</f>
        <v>53</v>
      </c>
      <c r="BD69" s="1">
        <v>0</v>
      </c>
      <c r="BE69" s="1">
        <v>0</v>
      </c>
      <c r="BF69" s="16">
        <v>1676</v>
      </c>
    </row>
    <row r="70" spans="1:58">
      <c r="A70" s="1">
        <v>1998</v>
      </c>
      <c r="B70" s="1" t="s">
        <v>123</v>
      </c>
      <c r="C70" s="12">
        <v>71.5</v>
      </c>
      <c r="D70" s="12">
        <v>62.3</v>
      </c>
      <c r="E70" s="12">
        <v>0</v>
      </c>
      <c r="F70" s="12">
        <v>36.4</v>
      </c>
      <c r="G70" s="12">
        <f t="shared" si="7"/>
        <v>170.20000000000002</v>
      </c>
      <c r="H70" s="12">
        <f>+Sar_InfraMR[[#This Row],[Total Líneas de Explotación ]]</f>
        <v>170.20000000000002</v>
      </c>
      <c r="I70" s="13">
        <v>169.64911000000001</v>
      </c>
      <c r="J70" s="12">
        <v>196.1</v>
      </c>
      <c r="K70" s="12">
        <v>13.5</v>
      </c>
      <c r="L70" s="12">
        <v>85</v>
      </c>
      <c r="M70" s="12">
        <v>8.4</v>
      </c>
      <c r="N70" s="12">
        <f>+Sar_InfraMR[[#This Row],[A.03.1 -  Longitud de Vías de Explotación No Electrificadas Troncales y Ramales (vía principal) (km)]]+Sar_InfraMR[[#This Row],[A.04.1 -  Longitud de Vías de Explotación Electrificadas Troncales y Ramales (vía principal) (km)]]</f>
        <v>281.10000000000002</v>
      </c>
      <c r="O70" s="12">
        <f>+Sar_InfraMR[[#This Row],[Total Vías (excluido Auxiliares)]]</f>
        <v>281.10000000000002</v>
      </c>
      <c r="P70" s="1">
        <v>30</v>
      </c>
      <c r="Q70" s="1">
        <v>5</v>
      </c>
      <c r="R70" s="1">
        <v>5</v>
      </c>
      <c r="S70" s="1">
        <f t="shared" si="8"/>
        <v>40</v>
      </c>
      <c r="T70" s="1">
        <v>20</v>
      </c>
      <c r="U70" s="1">
        <v>89</v>
      </c>
      <c r="V70" s="1">
        <v>1</v>
      </c>
      <c r="W70" s="1">
        <v>40</v>
      </c>
      <c r="X70" s="1">
        <v>0</v>
      </c>
      <c r="Y70" s="1">
        <f t="shared" si="9"/>
        <v>150</v>
      </c>
      <c r="Z70" s="1">
        <v>11</v>
      </c>
      <c r="AA70" s="1">
        <v>22</v>
      </c>
      <c r="AB70" s="1">
        <f>+Sar_InfraMR[[#This Row],[Total Pasos Vehiculares a Nivel]]</f>
        <v>150</v>
      </c>
      <c r="AC70" s="1">
        <f t="shared" si="10"/>
        <v>183</v>
      </c>
      <c r="AD70" s="1">
        <v>17</v>
      </c>
      <c r="AE70" s="1">
        <v>16</v>
      </c>
      <c r="AF70" s="1">
        <v>74</v>
      </c>
      <c r="AG70" s="1">
        <f t="shared" si="11"/>
        <v>107</v>
      </c>
      <c r="AH70" s="12">
        <v>31.1</v>
      </c>
      <c r="AI70" s="12">
        <v>0</v>
      </c>
      <c r="AJ70" s="12">
        <v>126.55</v>
      </c>
      <c r="AK70" s="12">
        <f t="shared" si="12"/>
        <v>157.65</v>
      </c>
      <c r="AL70" s="1">
        <v>0</v>
      </c>
      <c r="AM70" s="1">
        <v>9</v>
      </c>
      <c r="AN70" s="1">
        <v>8</v>
      </c>
      <c r="AO70" s="1">
        <f t="shared" si="13"/>
        <v>17</v>
      </c>
      <c r="AP70" s="1">
        <v>180</v>
      </c>
      <c r="AQ70" s="1">
        <v>95</v>
      </c>
      <c r="AR70" s="1">
        <v>0</v>
      </c>
      <c r="AS70" s="1">
        <f>+Sar_InfraMR[[#This Row],[B.02.1 - Parque de Coches Eléctricos Motrices]]+Sar_InfraMR[[#This Row],[B.02.2 - Parque de Coches Eléctricos Motrices Remolcados Tipo R]]+Sar_InfraMR[[#This Row],[B.02.3 - Parque de Coches Eléctricos Motrices Tipo R]]</f>
        <v>275</v>
      </c>
      <c r="AT70" s="1">
        <v>0</v>
      </c>
      <c r="AU70" s="1">
        <v>4</v>
      </c>
      <c r="AV70" s="1">
        <v>8</v>
      </c>
      <c r="AW70" s="1">
        <f>+Sar_InfraMR[[#This Row],[B.03.1 - Parque de Coches Motores Motrices Remolcados]]+Sar_InfraMR[[#This Row],[B.03.2 - Parque de Coches Motores Motrices Intermedios]]+Sar_InfraMR[[#This Row],[B.03.3 - Parque de Coches Motores Motrices Cabina]]</f>
        <v>12</v>
      </c>
      <c r="AX70" s="1">
        <v>33</v>
      </c>
      <c r="AY70" s="1">
        <v>12</v>
      </c>
      <c r="AZ70" s="1">
        <v>0</v>
      </c>
      <c r="BA70" s="1">
        <v>8</v>
      </c>
      <c r="BB70" s="1">
        <v>0</v>
      </c>
      <c r="BC70" s="1">
        <f>+Sar_InfraMR[[#This Row],[B.04.1 - Parque de Coches Remolcados Clase Unica]]+Sar_InfraMR[[#This Row],[B.04.2 - Parque de Coches Remolcados Clase Unica Furgón]]+Sar_InfraMR[[#This Row],[B.04.3 - Parque de Coches Remolcados Clase Unica Cabina]]+Sar_InfraMR[[#This Row],[B.04.4 - Parque de Coches Remolcados de Larga Distancia (Turista+Pullman)]]+Sar_InfraMR[[#This Row],[B.04.5 - Parque de Coches Remolcados para Servicios Especiales (Cartoneros)]]</f>
        <v>53</v>
      </c>
      <c r="BD70" s="1">
        <v>0</v>
      </c>
      <c r="BE70" s="1">
        <v>0</v>
      </c>
      <c r="BF70" s="16">
        <v>1676</v>
      </c>
    </row>
    <row r="71" spans="1:58">
      <c r="A71" s="1">
        <v>1998</v>
      </c>
      <c r="B71" s="1" t="s">
        <v>124</v>
      </c>
      <c r="C71" s="12">
        <v>71.5</v>
      </c>
      <c r="D71" s="12">
        <v>62.3</v>
      </c>
      <c r="E71" s="12">
        <v>0</v>
      </c>
      <c r="F71" s="12">
        <v>36.4</v>
      </c>
      <c r="G71" s="12">
        <f t="shared" si="7"/>
        <v>170.20000000000002</v>
      </c>
      <c r="H71" s="12">
        <f>+Sar_InfraMR[[#This Row],[Total Líneas de Explotación ]]</f>
        <v>170.20000000000002</v>
      </c>
      <c r="I71" s="13">
        <v>169.64911000000001</v>
      </c>
      <c r="J71" s="12">
        <v>196.1</v>
      </c>
      <c r="K71" s="12">
        <v>13.5</v>
      </c>
      <c r="L71" s="12">
        <v>85</v>
      </c>
      <c r="M71" s="12">
        <v>8.4</v>
      </c>
      <c r="N71" s="12">
        <f>+Sar_InfraMR[[#This Row],[A.03.1 -  Longitud de Vías de Explotación No Electrificadas Troncales y Ramales (vía principal) (km)]]+Sar_InfraMR[[#This Row],[A.04.1 -  Longitud de Vías de Explotación Electrificadas Troncales y Ramales (vía principal) (km)]]</f>
        <v>281.10000000000002</v>
      </c>
      <c r="O71" s="12">
        <f>+Sar_InfraMR[[#This Row],[Total Vías (excluido Auxiliares)]]</f>
        <v>281.10000000000002</v>
      </c>
      <c r="P71" s="1">
        <v>30</v>
      </c>
      <c r="Q71" s="1">
        <v>5</v>
      </c>
      <c r="R71" s="1">
        <v>5</v>
      </c>
      <c r="S71" s="1">
        <f t="shared" si="8"/>
        <v>40</v>
      </c>
      <c r="T71" s="1">
        <v>20</v>
      </c>
      <c r="U71" s="1">
        <v>89</v>
      </c>
      <c r="V71" s="1">
        <v>1</v>
      </c>
      <c r="W71" s="1">
        <v>40</v>
      </c>
      <c r="X71" s="1">
        <v>0</v>
      </c>
      <c r="Y71" s="1">
        <f t="shared" si="9"/>
        <v>150</v>
      </c>
      <c r="Z71" s="1">
        <v>11</v>
      </c>
      <c r="AA71" s="1">
        <v>22</v>
      </c>
      <c r="AB71" s="1">
        <f>+Sar_InfraMR[[#This Row],[Total Pasos Vehiculares a Nivel]]</f>
        <v>150</v>
      </c>
      <c r="AC71" s="1">
        <f t="shared" si="10"/>
        <v>183</v>
      </c>
      <c r="AD71" s="1">
        <v>17</v>
      </c>
      <c r="AE71" s="1">
        <v>16</v>
      </c>
      <c r="AF71" s="1">
        <v>74</v>
      </c>
      <c r="AG71" s="1">
        <f t="shared" si="11"/>
        <v>107</v>
      </c>
      <c r="AH71" s="12">
        <v>31.1</v>
      </c>
      <c r="AI71" s="12">
        <v>0</v>
      </c>
      <c r="AJ71" s="12">
        <v>126.55</v>
      </c>
      <c r="AK71" s="12">
        <f t="shared" si="12"/>
        <v>157.65</v>
      </c>
      <c r="AL71" s="1">
        <v>0</v>
      </c>
      <c r="AM71" s="1">
        <v>9</v>
      </c>
      <c r="AN71" s="1">
        <v>8</v>
      </c>
      <c r="AO71" s="1">
        <f t="shared" si="13"/>
        <v>17</v>
      </c>
      <c r="AP71" s="1">
        <v>180</v>
      </c>
      <c r="AQ71" s="1">
        <v>95</v>
      </c>
      <c r="AR71" s="1">
        <v>0</v>
      </c>
      <c r="AS71" s="1">
        <f>+Sar_InfraMR[[#This Row],[B.02.1 - Parque de Coches Eléctricos Motrices]]+Sar_InfraMR[[#This Row],[B.02.2 - Parque de Coches Eléctricos Motrices Remolcados Tipo R]]+Sar_InfraMR[[#This Row],[B.02.3 - Parque de Coches Eléctricos Motrices Tipo R]]</f>
        <v>275</v>
      </c>
      <c r="AT71" s="1">
        <v>0</v>
      </c>
      <c r="AU71" s="1">
        <v>4</v>
      </c>
      <c r="AV71" s="1">
        <v>8</v>
      </c>
      <c r="AW71" s="1">
        <f>+Sar_InfraMR[[#This Row],[B.03.1 - Parque de Coches Motores Motrices Remolcados]]+Sar_InfraMR[[#This Row],[B.03.2 - Parque de Coches Motores Motrices Intermedios]]+Sar_InfraMR[[#This Row],[B.03.3 - Parque de Coches Motores Motrices Cabina]]</f>
        <v>12</v>
      </c>
      <c r="AX71" s="1">
        <v>33</v>
      </c>
      <c r="AY71" s="1">
        <v>12</v>
      </c>
      <c r="AZ71" s="1">
        <v>0</v>
      </c>
      <c r="BA71" s="1">
        <v>8</v>
      </c>
      <c r="BB71" s="1">
        <v>0</v>
      </c>
      <c r="BC71" s="1">
        <f>+Sar_InfraMR[[#This Row],[B.04.1 - Parque de Coches Remolcados Clase Unica]]+Sar_InfraMR[[#This Row],[B.04.2 - Parque de Coches Remolcados Clase Unica Furgón]]+Sar_InfraMR[[#This Row],[B.04.3 - Parque de Coches Remolcados Clase Unica Cabina]]+Sar_InfraMR[[#This Row],[B.04.4 - Parque de Coches Remolcados de Larga Distancia (Turista+Pullman)]]+Sar_InfraMR[[#This Row],[B.04.5 - Parque de Coches Remolcados para Servicios Especiales (Cartoneros)]]</f>
        <v>53</v>
      </c>
      <c r="BD71" s="1">
        <v>0</v>
      </c>
      <c r="BE71" s="1">
        <v>0</v>
      </c>
      <c r="BF71" s="16">
        <v>1676</v>
      </c>
    </row>
    <row r="72" spans="1:58">
      <c r="A72" s="1">
        <v>1998</v>
      </c>
      <c r="B72" s="1" t="s">
        <v>125</v>
      </c>
      <c r="C72" s="12">
        <v>71.5</v>
      </c>
      <c r="D72" s="12">
        <v>62.3</v>
      </c>
      <c r="E72" s="12">
        <v>0</v>
      </c>
      <c r="F72" s="12">
        <v>36.4</v>
      </c>
      <c r="G72" s="12">
        <f t="shared" si="7"/>
        <v>170.20000000000002</v>
      </c>
      <c r="H72" s="12">
        <f>+Sar_InfraMR[[#This Row],[Total Líneas de Explotación ]]</f>
        <v>170.20000000000002</v>
      </c>
      <c r="I72" s="13">
        <v>169.64911000000001</v>
      </c>
      <c r="J72" s="12">
        <v>196.1</v>
      </c>
      <c r="K72" s="12">
        <v>13.5</v>
      </c>
      <c r="L72" s="12">
        <v>85</v>
      </c>
      <c r="M72" s="12">
        <v>8.4</v>
      </c>
      <c r="N72" s="12">
        <f>+Sar_InfraMR[[#This Row],[A.03.1 -  Longitud de Vías de Explotación No Electrificadas Troncales y Ramales (vía principal) (km)]]+Sar_InfraMR[[#This Row],[A.04.1 -  Longitud de Vías de Explotación Electrificadas Troncales y Ramales (vía principal) (km)]]</f>
        <v>281.10000000000002</v>
      </c>
      <c r="O72" s="12">
        <f>+Sar_InfraMR[[#This Row],[Total Vías (excluido Auxiliares)]]</f>
        <v>281.10000000000002</v>
      </c>
      <c r="P72" s="1">
        <v>30</v>
      </c>
      <c r="Q72" s="1">
        <v>5</v>
      </c>
      <c r="R72" s="1">
        <v>5</v>
      </c>
      <c r="S72" s="1">
        <f t="shared" si="8"/>
        <v>40</v>
      </c>
      <c r="T72" s="1">
        <v>20</v>
      </c>
      <c r="U72" s="1">
        <v>89</v>
      </c>
      <c r="V72" s="1">
        <v>1</v>
      </c>
      <c r="W72" s="1">
        <v>40</v>
      </c>
      <c r="X72" s="1">
        <v>0</v>
      </c>
      <c r="Y72" s="1">
        <f t="shared" si="9"/>
        <v>150</v>
      </c>
      <c r="Z72" s="1">
        <v>11</v>
      </c>
      <c r="AA72" s="1">
        <v>22</v>
      </c>
      <c r="AB72" s="1">
        <f>+Sar_InfraMR[[#This Row],[Total Pasos Vehiculares a Nivel]]</f>
        <v>150</v>
      </c>
      <c r="AC72" s="1">
        <f t="shared" si="10"/>
        <v>183</v>
      </c>
      <c r="AD72" s="1">
        <v>17</v>
      </c>
      <c r="AE72" s="1">
        <v>16</v>
      </c>
      <c r="AF72" s="1">
        <v>74</v>
      </c>
      <c r="AG72" s="1">
        <f t="shared" si="11"/>
        <v>107</v>
      </c>
      <c r="AH72" s="12">
        <v>31.1</v>
      </c>
      <c r="AI72" s="12">
        <v>0</v>
      </c>
      <c r="AJ72" s="12">
        <v>126.55</v>
      </c>
      <c r="AK72" s="12">
        <f t="shared" si="12"/>
        <v>157.65</v>
      </c>
      <c r="AL72" s="1">
        <v>0</v>
      </c>
      <c r="AM72" s="1">
        <v>9</v>
      </c>
      <c r="AN72" s="1">
        <v>8</v>
      </c>
      <c r="AO72" s="1">
        <f t="shared" si="13"/>
        <v>17</v>
      </c>
      <c r="AP72" s="1">
        <v>180</v>
      </c>
      <c r="AQ72" s="1">
        <v>95</v>
      </c>
      <c r="AR72" s="1">
        <v>0</v>
      </c>
      <c r="AS72" s="1">
        <f>+Sar_InfraMR[[#This Row],[B.02.1 - Parque de Coches Eléctricos Motrices]]+Sar_InfraMR[[#This Row],[B.02.2 - Parque de Coches Eléctricos Motrices Remolcados Tipo R]]+Sar_InfraMR[[#This Row],[B.02.3 - Parque de Coches Eléctricos Motrices Tipo R]]</f>
        <v>275</v>
      </c>
      <c r="AT72" s="1">
        <v>0</v>
      </c>
      <c r="AU72" s="1">
        <v>4</v>
      </c>
      <c r="AV72" s="1">
        <v>8</v>
      </c>
      <c r="AW72" s="1">
        <f>+Sar_InfraMR[[#This Row],[B.03.1 - Parque de Coches Motores Motrices Remolcados]]+Sar_InfraMR[[#This Row],[B.03.2 - Parque de Coches Motores Motrices Intermedios]]+Sar_InfraMR[[#This Row],[B.03.3 - Parque de Coches Motores Motrices Cabina]]</f>
        <v>12</v>
      </c>
      <c r="AX72" s="1">
        <v>33</v>
      </c>
      <c r="AY72" s="1">
        <v>12</v>
      </c>
      <c r="AZ72" s="1">
        <v>0</v>
      </c>
      <c r="BA72" s="1">
        <v>8</v>
      </c>
      <c r="BB72" s="1">
        <v>0</v>
      </c>
      <c r="BC72" s="1">
        <f>+Sar_InfraMR[[#This Row],[B.04.1 - Parque de Coches Remolcados Clase Unica]]+Sar_InfraMR[[#This Row],[B.04.2 - Parque de Coches Remolcados Clase Unica Furgón]]+Sar_InfraMR[[#This Row],[B.04.3 - Parque de Coches Remolcados Clase Unica Cabina]]+Sar_InfraMR[[#This Row],[B.04.4 - Parque de Coches Remolcados de Larga Distancia (Turista+Pullman)]]+Sar_InfraMR[[#This Row],[B.04.5 - Parque de Coches Remolcados para Servicios Especiales (Cartoneros)]]</f>
        <v>53</v>
      </c>
      <c r="BD72" s="1">
        <v>0</v>
      </c>
      <c r="BE72" s="1">
        <v>0</v>
      </c>
      <c r="BF72" s="16">
        <v>1676</v>
      </c>
    </row>
    <row r="73" spans="1:58">
      <c r="A73" s="1">
        <v>1998</v>
      </c>
      <c r="B73" s="1" t="s">
        <v>126</v>
      </c>
      <c r="C73" s="12">
        <v>71.5</v>
      </c>
      <c r="D73" s="12">
        <v>62.3</v>
      </c>
      <c r="E73" s="12">
        <v>0</v>
      </c>
      <c r="F73" s="12">
        <v>36.4</v>
      </c>
      <c r="G73" s="12">
        <f t="shared" si="7"/>
        <v>170.20000000000002</v>
      </c>
      <c r="H73" s="12">
        <f>+Sar_InfraMR[[#This Row],[Total Líneas de Explotación ]]</f>
        <v>170.20000000000002</v>
      </c>
      <c r="I73" s="13">
        <v>169.64911000000001</v>
      </c>
      <c r="J73" s="12">
        <v>196.1</v>
      </c>
      <c r="K73" s="12">
        <v>13.5</v>
      </c>
      <c r="L73" s="12">
        <v>85</v>
      </c>
      <c r="M73" s="12">
        <v>8.4</v>
      </c>
      <c r="N73" s="12">
        <f>+Sar_InfraMR[[#This Row],[A.03.1 -  Longitud de Vías de Explotación No Electrificadas Troncales y Ramales (vía principal) (km)]]+Sar_InfraMR[[#This Row],[A.04.1 -  Longitud de Vías de Explotación Electrificadas Troncales y Ramales (vía principal) (km)]]</f>
        <v>281.10000000000002</v>
      </c>
      <c r="O73" s="12">
        <f>+Sar_InfraMR[[#This Row],[Total Vías (excluido Auxiliares)]]</f>
        <v>281.10000000000002</v>
      </c>
      <c r="P73" s="1">
        <v>30</v>
      </c>
      <c r="Q73" s="1">
        <v>5</v>
      </c>
      <c r="R73" s="1">
        <v>5</v>
      </c>
      <c r="S73" s="1">
        <f t="shared" si="8"/>
        <v>40</v>
      </c>
      <c r="T73" s="1">
        <v>20</v>
      </c>
      <c r="U73" s="1">
        <v>89</v>
      </c>
      <c r="V73" s="1">
        <v>1</v>
      </c>
      <c r="W73" s="1">
        <v>40</v>
      </c>
      <c r="X73" s="1">
        <v>0</v>
      </c>
      <c r="Y73" s="1">
        <f t="shared" si="9"/>
        <v>150</v>
      </c>
      <c r="Z73" s="1">
        <v>11</v>
      </c>
      <c r="AA73" s="1">
        <v>22</v>
      </c>
      <c r="AB73" s="1">
        <f>+Sar_InfraMR[[#This Row],[Total Pasos Vehiculares a Nivel]]</f>
        <v>150</v>
      </c>
      <c r="AC73" s="1">
        <f t="shared" si="10"/>
        <v>183</v>
      </c>
      <c r="AD73" s="1">
        <v>17</v>
      </c>
      <c r="AE73" s="1">
        <v>16</v>
      </c>
      <c r="AF73" s="1">
        <v>74</v>
      </c>
      <c r="AG73" s="1">
        <f t="shared" si="11"/>
        <v>107</v>
      </c>
      <c r="AH73" s="12">
        <v>31.1</v>
      </c>
      <c r="AI73" s="12">
        <v>0</v>
      </c>
      <c r="AJ73" s="12">
        <v>126.55</v>
      </c>
      <c r="AK73" s="12">
        <f t="shared" si="12"/>
        <v>157.65</v>
      </c>
      <c r="AL73" s="1">
        <v>0</v>
      </c>
      <c r="AM73" s="1">
        <v>9</v>
      </c>
      <c r="AN73" s="1">
        <v>8</v>
      </c>
      <c r="AO73" s="1">
        <f t="shared" si="13"/>
        <v>17</v>
      </c>
      <c r="AP73" s="1">
        <v>180</v>
      </c>
      <c r="AQ73" s="1">
        <v>95</v>
      </c>
      <c r="AR73" s="1">
        <v>0</v>
      </c>
      <c r="AS73" s="1">
        <f>+Sar_InfraMR[[#This Row],[B.02.1 - Parque de Coches Eléctricos Motrices]]+Sar_InfraMR[[#This Row],[B.02.2 - Parque de Coches Eléctricos Motrices Remolcados Tipo R]]+Sar_InfraMR[[#This Row],[B.02.3 - Parque de Coches Eléctricos Motrices Tipo R]]</f>
        <v>275</v>
      </c>
      <c r="AT73" s="1">
        <v>0</v>
      </c>
      <c r="AU73" s="1">
        <v>4</v>
      </c>
      <c r="AV73" s="1">
        <v>8</v>
      </c>
      <c r="AW73" s="1">
        <f>+Sar_InfraMR[[#This Row],[B.03.1 - Parque de Coches Motores Motrices Remolcados]]+Sar_InfraMR[[#This Row],[B.03.2 - Parque de Coches Motores Motrices Intermedios]]+Sar_InfraMR[[#This Row],[B.03.3 - Parque de Coches Motores Motrices Cabina]]</f>
        <v>12</v>
      </c>
      <c r="AX73" s="1">
        <v>33</v>
      </c>
      <c r="AY73" s="1">
        <v>12</v>
      </c>
      <c r="AZ73" s="1">
        <v>0</v>
      </c>
      <c r="BA73" s="1">
        <v>8</v>
      </c>
      <c r="BB73" s="1">
        <v>0</v>
      </c>
      <c r="BC73" s="1">
        <f>+Sar_InfraMR[[#This Row],[B.04.1 - Parque de Coches Remolcados Clase Unica]]+Sar_InfraMR[[#This Row],[B.04.2 - Parque de Coches Remolcados Clase Unica Furgón]]+Sar_InfraMR[[#This Row],[B.04.3 - Parque de Coches Remolcados Clase Unica Cabina]]+Sar_InfraMR[[#This Row],[B.04.4 - Parque de Coches Remolcados de Larga Distancia (Turista+Pullman)]]+Sar_InfraMR[[#This Row],[B.04.5 - Parque de Coches Remolcados para Servicios Especiales (Cartoneros)]]</f>
        <v>53</v>
      </c>
      <c r="BD73" s="1">
        <v>0</v>
      </c>
      <c r="BE73" s="1">
        <v>0</v>
      </c>
      <c r="BF73" s="16">
        <v>1676</v>
      </c>
    </row>
    <row r="74" spans="1:58">
      <c r="A74" s="1">
        <v>1999</v>
      </c>
      <c r="B74" s="1" t="s">
        <v>115</v>
      </c>
      <c r="C74" s="12">
        <v>71.5</v>
      </c>
      <c r="D74" s="12">
        <v>62.3</v>
      </c>
      <c r="E74" s="12">
        <v>0</v>
      </c>
      <c r="F74" s="12">
        <v>36.4</v>
      </c>
      <c r="G74" s="12">
        <f t="shared" si="7"/>
        <v>170.20000000000002</v>
      </c>
      <c r="H74" s="12">
        <f>+Sar_InfraMR[[#This Row],[Total Líneas de Explotación ]]</f>
        <v>170.20000000000002</v>
      </c>
      <c r="I74" s="13">
        <v>169.64911000000001</v>
      </c>
      <c r="J74" s="12">
        <v>196.1</v>
      </c>
      <c r="K74" s="12">
        <v>13.5</v>
      </c>
      <c r="L74" s="12">
        <v>85</v>
      </c>
      <c r="M74" s="12">
        <v>8.4</v>
      </c>
      <c r="N74" s="12">
        <f>+Sar_InfraMR[[#This Row],[A.03.1 -  Longitud de Vías de Explotación No Electrificadas Troncales y Ramales (vía principal) (km)]]+Sar_InfraMR[[#This Row],[A.04.1 -  Longitud de Vías de Explotación Electrificadas Troncales y Ramales (vía principal) (km)]]</f>
        <v>281.10000000000002</v>
      </c>
      <c r="O74" s="12">
        <f>+Sar_InfraMR[[#This Row],[Total Vías (excluido Auxiliares)]]</f>
        <v>281.10000000000002</v>
      </c>
      <c r="P74" s="1">
        <v>30</v>
      </c>
      <c r="Q74" s="1">
        <v>5</v>
      </c>
      <c r="R74" s="1">
        <v>5</v>
      </c>
      <c r="S74" s="1">
        <f t="shared" si="8"/>
        <v>40</v>
      </c>
      <c r="T74" s="1">
        <v>20</v>
      </c>
      <c r="U74" s="1">
        <v>89</v>
      </c>
      <c r="V74" s="1">
        <v>1</v>
      </c>
      <c r="W74" s="1">
        <v>40</v>
      </c>
      <c r="X74" s="1">
        <v>0</v>
      </c>
      <c r="Y74" s="1">
        <f t="shared" si="9"/>
        <v>150</v>
      </c>
      <c r="Z74" s="1">
        <v>11</v>
      </c>
      <c r="AA74" s="1">
        <v>22</v>
      </c>
      <c r="AB74" s="1">
        <f>+Sar_InfraMR[[#This Row],[Total Pasos Vehiculares a Nivel]]</f>
        <v>150</v>
      </c>
      <c r="AC74" s="1">
        <f t="shared" si="10"/>
        <v>183</v>
      </c>
      <c r="AD74" s="1">
        <v>17</v>
      </c>
      <c r="AE74" s="1">
        <v>16</v>
      </c>
      <c r="AF74" s="1">
        <v>74</v>
      </c>
      <c r="AG74" s="1">
        <f t="shared" si="11"/>
        <v>107</v>
      </c>
      <c r="AH74" s="12">
        <v>31.1</v>
      </c>
      <c r="AI74" s="12">
        <v>0</v>
      </c>
      <c r="AJ74" s="12">
        <v>126.55</v>
      </c>
      <c r="AK74" s="12">
        <f t="shared" si="12"/>
        <v>157.65</v>
      </c>
      <c r="AL74" s="1">
        <v>0</v>
      </c>
      <c r="AM74" s="1">
        <v>9</v>
      </c>
      <c r="AN74" s="1">
        <v>8</v>
      </c>
      <c r="AO74" s="1">
        <f t="shared" si="13"/>
        <v>17</v>
      </c>
      <c r="AP74" s="1">
        <v>180</v>
      </c>
      <c r="AQ74" s="1">
        <v>95</v>
      </c>
      <c r="AR74" s="1">
        <v>0</v>
      </c>
      <c r="AS74" s="1">
        <f>+Sar_InfraMR[[#This Row],[B.02.1 - Parque de Coches Eléctricos Motrices]]+Sar_InfraMR[[#This Row],[B.02.2 - Parque de Coches Eléctricos Motrices Remolcados Tipo R]]+Sar_InfraMR[[#This Row],[B.02.3 - Parque de Coches Eléctricos Motrices Tipo R]]</f>
        <v>275</v>
      </c>
      <c r="AT74" s="1">
        <v>0</v>
      </c>
      <c r="AU74" s="1">
        <v>4</v>
      </c>
      <c r="AV74" s="1">
        <v>8</v>
      </c>
      <c r="AW74" s="1">
        <f>+Sar_InfraMR[[#This Row],[B.03.1 - Parque de Coches Motores Motrices Remolcados]]+Sar_InfraMR[[#This Row],[B.03.2 - Parque de Coches Motores Motrices Intermedios]]+Sar_InfraMR[[#This Row],[B.03.3 - Parque de Coches Motores Motrices Cabina]]</f>
        <v>12</v>
      </c>
      <c r="AX74" s="1">
        <v>33</v>
      </c>
      <c r="AY74" s="1">
        <v>12</v>
      </c>
      <c r="AZ74" s="1">
        <v>0</v>
      </c>
      <c r="BA74" s="1">
        <v>8</v>
      </c>
      <c r="BB74" s="1">
        <v>0</v>
      </c>
      <c r="BC74" s="1">
        <f>+Sar_InfraMR[[#This Row],[B.04.1 - Parque de Coches Remolcados Clase Unica]]+Sar_InfraMR[[#This Row],[B.04.2 - Parque de Coches Remolcados Clase Unica Furgón]]+Sar_InfraMR[[#This Row],[B.04.3 - Parque de Coches Remolcados Clase Unica Cabina]]+Sar_InfraMR[[#This Row],[B.04.4 - Parque de Coches Remolcados de Larga Distancia (Turista+Pullman)]]+Sar_InfraMR[[#This Row],[B.04.5 - Parque de Coches Remolcados para Servicios Especiales (Cartoneros)]]</f>
        <v>53</v>
      </c>
      <c r="BD74" s="1">
        <v>0</v>
      </c>
      <c r="BE74" s="1">
        <v>0</v>
      </c>
      <c r="BF74" s="16">
        <v>1676</v>
      </c>
    </row>
    <row r="75" spans="1:58">
      <c r="A75" s="1">
        <v>1999</v>
      </c>
      <c r="B75" s="1" t="s">
        <v>116</v>
      </c>
      <c r="C75" s="12">
        <v>71.5</v>
      </c>
      <c r="D75" s="12">
        <v>62.3</v>
      </c>
      <c r="E75" s="12">
        <v>0</v>
      </c>
      <c r="F75" s="12">
        <v>36.4</v>
      </c>
      <c r="G75" s="12">
        <f t="shared" si="7"/>
        <v>170.20000000000002</v>
      </c>
      <c r="H75" s="12">
        <f>+Sar_InfraMR[[#This Row],[Total Líneas de Explotación ]]</f>
        <v>170.20000000000002</v>
      </c>
      <c r="I75" s="13">
        <v>169.64911000000001</v>
      </c>
      <c r="J75" s="12">
        <v>196.1</v>
      </c>
      <c r="K75" s="12">
        <v>13.5</v>
      </c>
      <c r="L75" s="12">
        <v>85</v>
      </c>
      <c r="M75" s="12">
        <v>8.4</v>
      </c>
      <c r="N75" s="12">
        <f>+Sar_InfraMR[[#This Row],[A.03.1 -  Longitud de Vías de Explotación No Electrificadas Troncales y Ramales (vía principal) (km)]]+Sar_InfraMR[[#This Row],[A.04.1 -  Longitud de Vías de Explotación Electrificadas Troncales y Ramales (vía principal) (km)]]</f>
        <v>281.10000000000002</v>
      </c>
      <c r="O75" s="12">
        <f>+Sar_InfraMR[[#This Row],[Total Vías (excluido Auxiliares)]]</f>
        <v>281.10000000000002</v>
      </c>
      <c r="P75" s="1">
        <v>30</v>
      </c>
      <c r="Q75" s="1">
        <v>5</v>
      </c>
      <c r="R75" s="1">
        <v>5</v>
      </c>
      <c r="S75" s="1">
        <f t="shared" si="8"/>
        <v>40</v>
      </c>
      <c r="T75" s="1">
        <v>20</v>
      </c>
      <c r="U75" s="1">
        <v>89</v>
      </c>
      <c r="V75" s="1">
        <v>1</v>
      </c>
      <c r="W75" s="1">
        <v>40</v>
      </c>
      <c r="X75" s="1">
        <v>0</v>
      </c>
      <c r="Y75" s="1">
        <f t="shared" si="9"/>
        <v>150</v>
      </c>
      <c r="Z75" s="1">
        <v>11</v>
      </c>
      <c r="AA75" s="1">
        <v>22</v>
      </c>
      <c r="AB75" s="1">
        <f>+Sar_InfraMR[[#This Row],[Total Pasos Vehiculares a Nivel]]</f>
        <v>150</v>
      </c>
      <c r="AC75" s="1">
        <f t="shared" si="10"/>
        <v>183</v>
      </c>
      <c r="AD75" s="1">
        <v>17</v>
      </c>
      <c r="AE75" s="1">
        <v>16</v>
      </c>
      <c r="AF75" s="1">
        <v>74</v>
      </c>
      <c r="AG75" s="1">
        <f t="shared" si="11"/>
        <v>107</v>
      </c>
      <c r="AH75" s="12">
        <v>31.1</v>
      </c>
      <c r="AI75" s="12">
        <v>0</v>
      </c>
      <c r="AJ75" s="12">
        <v>126.55</v>
      </c>
      <c r="AK75" s="12">
        <f t="shared" si="12"/>
        <v>157.65</v>
      </c>
      <c r="AL75" s="1">
        <v>0</v>
      </c>
      <c r="AM75" s="1">
        <v>9</v>
      </c>
      <c r="AN75" s="1">
        <v>8</v>
      </c>
      <c r="AO75" s="1">
        <f t="shared" si="13"/>
        <v>17</v>
      </c>
      <c r="AP75" s="1">
        <v>180</v>
      </c>
      <c r="AQ75" s="1">
        <v>95</v>
      </c>
      <c r="AR75" s="1">
        <v>0</v>
      </c>
      <c r="AS75" s="1">
        <f>+Sar_InfraMR[[#This Row],[B.02.1 - Parque de Coches Eléctricos Motrices]]+Sar_InfraMR[[#This Row],[B.02.2 - Parque de Coches Eléctricos Motrices Remolcados Tipo R]]+Sar_InfraMR[[#This Row],[B.02.3 - Parque de Coches Eléctricos Motrices Tipo R]]</f>
        <v>275</v>
      </c>
      <c r="AT75" s="1">
        <v>0</v>
      </c>
      <c r="AU75" s="1">
        <v>4</v>
      </c>
      <c r="AV75" s="1">
        <v>8</v>
      </c>
      <c r="AW75" s="1">
        <f>+Sar_InfraMR[[#This Row],[B.03.1 - Parque de Coches Motores Motrices Remolcados]]+Sar_InfraMR[[#This Row],[B.03.2 - Parque de Coches Motores Motrices Intermedios]]+Sar_InfraMR[[#This Row],[B.03.3 - Parque de Coches Motores Motrices Cabina]]</f>
        <v>12</v>
      </c>
      <c r="AX75" s="1">
        <v>33</v>
      </c>
      <c r="AY75" s="1">
        <v>12</v>
      </c>
      <c r="AZ75" s="1">
        <v>0</v>
      </c>
      <c r="BA75" s="1">
        <v>8</v>
      </c>
      <c r="BB75" s="1">
        <v>0</v>
      </c>
      <c r="BC75" s="1">
        <f>+Sar_InfraMR[[#This Row],[B.04.1 - Parque de Coches Remolcados Clase Unica]]+Sar_InfraMR[[#This Row],[B.04.2 - Parque de Coches Remolcados Clase Unica Furgón]]+Sar_InfraMR[[#This Row],[B.04.3 - Parque de Coches Remolcados Clase Unica Cabina]]+Sar_InfraMR[[#This Row],[B.04.4 - Parque de Coches Remolcados de Larga Distancia (Turista+Pullman)]]+Sar_InfraMR[[#This Row],[B.04.5 - Parque de Coches Remolcados para Servicios Especiales (Cartoneros)]]</f>
        <v>53</v>
      </c>
      <c r="BD75" s="1">
        <v>0</v>
      </c>
      <c r="BE75" s="1">
        <v>0</v>
      </c>
      <c r="BF75" s="16">
        <v>1676</v>
      </c>
    </row>
    <row r="76" spans="1:58">
      <c r="A76" s="1">
        <v>1999</v>
      </c>
      <c r="B76" s="1" t="s">
        <v>117</v>
      </c>
      <c r="C76" s="12">
        <v>71.5</v>
      </c>
      <c r="D76" s="12">
        <v>62.3</v>
      </c>
      <c r="E76" s="12">
        <v>0</v>
      </c>
      <c r="F76" s="12">
        <v>36.4</v>
      </c>
      <c r="G76" s="12">
        <f t="shared" si="7"/>
        <v>170.20000000000002</v>
      </c>
      <c r="H76" s="12">
        <f>+Sar_InfraMR[[#This Row],[Total Líneas de Explotación ]]</f>
        <v>170.20000000000002</v>
      </c>
      <c r="I76" s="13">
        <v>169.64911000000001</v>
      </c>
      <c r="J76" s="12">
        <v>196.1</v>
      </c>
      <c r="K76" s="12">
        <v>13.5</v>
      </c>
      <c r="L76" s="12">
        <v>85</v>
      </c>
      <c r="M76" s="12">
        <v>8.4</v>
      </c>
      <c r="N76" s="12">
        <f>+Sar_InfraMR[[#This Row],[A.03.1 -  Longitud de Vías de Explotación No Electrificadas Troncales y Ramales (vía principal) (km)]]+Sar_InfraMR[[#This Row],[A.04.1 -  Longitud de Vías de Explotación Electrificadas Troncales y Ramales (vía principal) (km)]]</f>
        <v>281.10000000000002</v>
      </c>
      <c r="O76" s="12">
        <f>+Sar_InfraMR[[#This Row],[Total Vías (excluido Auxiliares)]]</f>
        <v>281.10000000000002</v>
      </c>
      <c r="P76" s="1">
        <v>30</v>
      </c>
      <c r="Q76" s="1">
        <v>5</v>
      </c>
      <c r="R76" s="1">
        <v>5</v>
      </c>
      <c r="S76" s="1">
        <f t="shared" si="8"/>
        <v>40</v>
      </c>
      <c r="T76" s="1">
        <v>20</v>
      </c>
      <c r="U76" s="1">
        <v>89</v>
      </c>
      <c r="V76" s="1">
        <v>1</v>
      </c>
      <c r="W76" s="1">
        <v>40</v>
      </c>
      <c r="X76" s="1">
        <v>0</v>
      </c>
      <c r="Y76" s="1">
        <f t="shared" si="9"/>
        <v>150</v>
      </c>
      <c r="Z76" s="1">
        <v>11</v>
      </c>
      <c r="AA76" s="1">
        <v>22</v>
      </c>
      <c r="AB76" s="1">
        <f>+Sar_InfraMR[[#This Row],[Total Pasos Vehiculares a Nivel]]</f>
        <v>150</v>
      </c>
      <c r="AC76" s="1">
        <f t="shared" si="10"/>
        <v>183</v>
      </c>
      <c r="AD76" s="1">
        <v>17</v>
      </c>
      <c r="AE76" s="1">
        <v>16</v>
      </c>
      <c r="AF76" s="1">
        <v>74</v>
      </c>
      <c r="AG76" s="1">
        <f t="shared" si="11"/>
        <v>107</v>
      </c>
      <c r="AH76" s="12">
        <v>31.1</v>
      </c>
      <c r="AI76" s="12">
        <v>0</v>
      </c>
      <c r="AJ76" s="12">
        <v>126.55</v>
      </c>
      <c r="AK76" s="12">
        <f t="shared" si="12"/>
        <v>157.65</v>
      </c>
      <c r="AL76" s="1">
        <v>0</v>
      </c>
      <c r="AM76" s="1">
        <v>9</v>
      </c>
      <c r="AN76" s="1">
        <v>8</v>
      </c>
      <c r="AO76" s="1">
        <f t="shared" si="13"/>
        <v>17</v>
      </c>
      <c r="AP76" s="1">
        <v>180</v>
      </c>
      <c r="AQ76" s="1">
        <v>95</v>
      </c>
      <c r="AR76" s="1">
        <v>0</v>
      </c>
      <c r="AS76" s="1">
        <f>+Sar_InfraMR[[#This Row],[B.02.1 - Parque de Coches Eléctricos Motrices]]+Sar_InfraMR[[#This Row],[B.02.2 - Parque de Coches Eléctricos Motrices Remolcados Tipo R]]+Sar_InfraMR[[#This Row],[B.02.3 - Parque de Coches Eléctricos Motrices Tipo R]]</f>
        <v>275</v>
      </c>
      <c r="AT76" s="1">
        <v>0</v>
      </c>
      <c r="AU76" s="1">
        <v>4</v>
      </c>
      <c r="AV76" s="1">
        <v>8</v>
      </c>
      <c r="AW76" s="1">
        <f>+Sar_InfraMR[[#This Row],[B.03.1 - Parque de Coches Motores Motrices Remolcados]]+Sar_InfraMR[[#This Row],[B.03.2 - Parque de Coches Motores Motrices Intermedios]]+Sar_InfraMR[[#This Row],[B.03.3 - Parque de Coches Motores Motrices Cabina]]</f>
        <v>12</v>
      </c>
      <c r="AX76" s="1">
        <v>33</v>
      </c>
      <c r="AY76" s="1">
        <v>12</v>
      </c>
      <c r="AZ76" s="1">
        <v>0</v>
      </c>
      <c r="BA76" s="1">
        <v>8</v>
      </c>
      <c r="BB76" s="1">
        <v>0</v>
      </c>
      <c r="BC76" s="1">
        <f>+Sar_InfraMR[[#This Row],[B.04.1 - Parque de Coches Remolcados Clase Unica]]+Sar_InfraMR[[#This Row],[B.04.2 - Parque de Coches Remolcados Clase Unica Furgón]]+Sar_InfraMR[[#This Row],[B.04.3 - Parque de Coches Remolcados Clase Unica Cabina]]+Sar_InfraMR[[#This Row],[B.04.4 - Parque de Coches Remolcados de Larga Distancia (Turista+Pullman)]]+Sar_InfraMR[[#This Row],[B.04.5 - Parque de Coches Remolcados para Servicios Especiales (Cartoneros)]]</f>
        <v>53</v>
      </c>
      <c r="BD76" s="1">
        <v>0</v>
      </c>
      <c r="BE76" s="1">
        <v>0</v>
      </c>
      <c r="BF76" s="16">
        <v>1676</v>
      </c>
    </row>
    <row r="77" spans="1:58">
      <c r="A77" s="1">
        <v>1999</v>
      </c>
      <c r="B77" s="1" t="s">
        <v>118</v>
      </c>
      <c r="C77" s="12">
        <v>71.5</v>
      </c>
      <c r="D77" s="12">
        <v>62.3</v>
      </c>
      <c r="E77" s="12">
        <v>0</v>
      </c>
      <c r="F77" s="12">
        <v>36.4</v>
      </c>
      <c r="G77" s="12">
        <f t="shared" si="7"/>
        <v>170.20000000000002</v>
      </c>
      <c r="H77" s="12">
        <f>+Sar_InfraMR[[#This Row],[Total Líneas de Explotación ]]</f>
        <v>170.20000000000002</v>
      </c>
      <c r="I77" s="13">
        <v>169.64911000000001</v>
      </c>
      <c r="J77" s="12">
        <v>196.1</v>
      </c>
      <c r="K77" s="12">
        <v>13.5</v>
      </c>
      <c r="L77" s="12">
        <v>85</v>
      </c>
      <c r="M77" s="12">
        <v>8.4</v>
      </c>
      <c r="N77" s="12">
        <f>+Sar_InfraMR[[#This Row],[A.03.1 -  Longitud de Vías de Explotación No Electrificadas Troncales y Ramales (vía principal) (km)]]+Sar_InfraMR[[#This Row],[A.04.1 -  Longitud de Vías de Explotación Electrificadas Troncales y Ramales (vía principal) (km)]]</f>
        <v>281.10000000000002</v>
      </c>
      <c r="O77" s="12">
        <f>+Sar_InfraMR[[#This Row],[Total Vías (excluido Auxiliares)]]</f>
        <v>281.10000000000002</v>
      </c>
      <c r="P77" s="1">
        <v>30</v>
      </c>
      <c r="Q77" s="1">
        <v>5</v>
      </c>
      <c r="R77" s="1">
        <v>5</v>
      </c>
      <c r="S77" s="1">
        <f t="shared" si="8"/>
        <v>40</v>
      </c>
      <c r="T77" s="1">
        <v>20</v>
      </c>
      <c r="U77" s="1">
        <v>89</v>
      </c>
      <c r="V77" s="1">
        <v>1</v>
      </c>
      <c r="W77" s="1">
        <v>40</v>
      </c>
      <c r="X77" s="1">
        <v>0</v>
      </c>
      <c r="Y77" s="1">
        <f t="shared" si="9"/>
        <v>150</v>
      </c>
      <c r="Z77" s="1">
        <v>11</v>
      </c>
      <c r="AA77" s="1">
        <v>22</v>
      </c>
      <c r="AB77" s="1">
        <f>+Sar_InfraMR[[#This Row],[Total Pasos Vehiculares a Nivel]]</f>
        <v>150</v>
      </c>
      <c r="AC77" s="1">
        <f t="shared" si="10"/>
        <v>183</v>
      </c>
      <c r="AD77" s="1">
        <v>17</v>
      </c>
      <c r="AE77" s="1">
        <v>16</v>
      </c>
      <c r="AF77" s="1">
        <v>74</v>
      </c>
      <c r="AG77" s="1">
        <f t="shared" si="11"/>
        <v>107</v>
      </c>
      <c r="AH77" s="12">
        <v>31.1</v>
      </c>
      <c r="AI77" s="12">
        <v>0</v>
      </c>
      <c r="AJ77" s="12">
        <v>126.55</v>
      </c>
      <c r="AK77" s="12">
        <f t="shared" si="12"/>
        <v>157.65</v>
      </c>
      <c r="AL77" s="1">
        <v>0</v>
      </c>
      <c r="AM77" s="1">
        <v>9</v>
      </c>
      <c r="AN77" s="1">
        <v>8</v>
      </c>
      <c r="AO77" s="1">
        <f t="shared" si="13"/>
        <v>17</v>
      </c>
      <c r="AP77" s="1">
        <v>180</v>
      </c>
      <c r="AQ77" s="1">
        <v>95</v>
      </c>
      <c r="AR77" s="1">
        <v>0</v>
      </c>
      <c r="AS77" s="1">
        <f>+Sar_InfraMR[[#This Row],[B.02.1 - Parque de Coches Eléctricos Motrices]]+Sar_InfraMR[[#This Row],[B.02.2 - Parque de Coches Eléctricos Motrices Remolcados Tipo R]]+Sar_InfraMR[[#This Row],[B.02.3 - Parque de Coches Eléctricos Motrices Tipo R]]</f>
        <v>275</v>
      </c>
      <c r="AT77" s="1">
        <v>0</v>
      </c>
      <c r="AU77" s="1">
        <v>4</v>
      </c>
      <c r="AV77" s="1">
        <v>8</v>
      </c>
      <c r="AW77" s="1">
        <f>+Sar_InfraMR[[#This Row],[B.03.1 - Parque de Coches Motores Motrices Remolcados]]+Sar_InfraMR[[#This Row],[B.03.2 - Parque de Coches Motores Motrices Intermedios]]+Sar_InfraMR[[#This Row],[B.03.3 - Parque de Coches Motores Motrices Cabina]]</f>
        <v>12</v>
      </c>
      <c r="AX77" s="1">
        <v>33</v>
      </c>
      <c r="AY77" s="1">
        <v>12</v>
      </c>
      <c r="AZ77" s="1">
        <v>0</v>
      </c>
      <c r="BA77" s="1">
        <v>8</v>
      </c>
      <c r="BB77" s="1">
        <v>0</v>
      </c>
      <c r="BC77" s="1">
        <f>+Sar_InfraMR[[#This Row],[B.04.1 - Parque de Coches Remolcados Clase Unica]]+Sar_InfraMR[[#This Row],[B.04.2 - Parque de Coches Remolcados Clase Unica Furgón]]+Sar_InfraMR[[#This Row],[B.04.3 - Parque de Coches Remolcados Clase Unica Cabina]]+Sar_InfraMR[[#This Row],[B.04.4 - Parque de Coches Remolcados de Larga Distancia (Turista+Pullman)]]+Sar_InfraMR[[#This Row],[B.04.5 - Parque de Coches Remolcados para Servicios Especiales (Cartoneros)]]</f>
        <v>53</v>
      </c>
      <c r="BD77" s="1">
        <v>0</v>
      </c>
      <c r="BE77" s="1">
        <v>0</v>
      </c>
      <c r="BF77" s="16">
        <v>1676</v>
      </c>
    </row>
    <row r="78" spans="1:58">
      <c r="A78" s="1">
        <v>1999</v>
      </c>
      <c r="B78" s="1" t="s">
        <v>119</v>
      </c>
      <c r="C78" s="12">
        <v>71.5</v>
      </c>
      <c r="D78" s="12">
        <v>62.3</v>
      </c>
      <c r="E78" s="12">
        <v>0</v>
      </c>
      <c r="F78" s="12">
        <v>36.4</v>
      </c>
      <c r="G78" s="12">
        <f t="shared" si="7"/>
        <v>170.20000000000002</v>
      </c>
      <c r="H78" s="12">
        <f>+Sar_InfraMR[[#This Row],[Total Líneas de Explotación ]]</f>
        <v>170.20000000000002</v>
      </c>
      <c r="I78" s="13">
        <v>169.64911000000001</v>
      </c>
      <c r="J78" s="12">
        <v>196.1</v>
      </c>
      <c r="K78" s="12">
        <v>13.5</v>
      </c>
      <c r="L78" s="12">
        <v>85</v>
      </c>
      <c r="M78" s="12">
        <v>8.4</v>
      </c>
      <c r="N78" s="12">
        <f>+Sar_InfraMR[[#This Row],[A.03.1 -  Longitud de Vías de Explotación No Electrificadas Troncales y Ramales (vía principal) (km)]]+Sar_InfraMR[[#This Row],[A.04.1 -  Longitud de Vías de Explotación Electrificadas Troncales y Ramales (vía principal) (km)]]</f>
        <v>281.10000000000002</v>
      </c>
      <c r="O78" s="12">
        <f>+Sar_InfraMR[[#This Row],[Total Vías (excluido Auxiliares)]]</f>
        <v>281.10000000000002</v>
      </c>
      <c r="P78" s="1">
        <v>30</v>
      </c>
      <c r="Q78" s="1">
        <v>5</v>
      </c>
      <c r="R78" s="1">
        <v>5</v>
      </c>
      <c r="S78" s="1">
        <f t="shared" si="8"/>
        <v>40</v>
      </c>
      <c r="T78" s="1">
        <v>20</v>
      </c>
      <c r="U78" s="1">
        <v>89</v>
      </c>
      <c r="V78" s="1">
        <v>1</v>
      </c>
      <c r="W78" s="1">
        <v>40</v>
      </c>
      <c r="X78" s="1">
        <v>0</v>
      </c>
      <c r="Y78" s="1">
        <f t="shared" si="9"/>
        <v>150</v>
      </c>
      <c r="Z78" s="1">
        <v>11</v>
      </c>
      <c r="AA78" s="1">
        <v>22</v>
      </c>
      <c r="AB78" s="1">
        <f>+Sar_InfraMR[[#This Row],[Total Pasos Vehiculares a Nivel]]</f>
        <v>150</v>
      </c>
      <c r="AC78" s="1">
        <f t="shared" si="10"/>
        <v>183</v>
      </c>
      <c r="AD78" s="1">
        <v>17</v>
      </c>
      <c r="AE78" s="1">
        <v>16</v>
      </c>
      <c r="AF78" s="1">
        <v>74</v>
      </c>
      <c r="AG78" s="1">
        <f t="shared" si="11"/>
        <v>107</v>
      </c>
      <c r="AH78" s="12">
        <v>31.1</v>
      </c>
      <c r="AI78" s="12">
        <v>0</v>
      </c>
      <c r="AJ78" s="12">
        <v>126.55</v>
      </c>
      <c r="AK78" s="12">
        <f t="shared" si="12"/>
        <v>157.65</v>
      </c>
      <c r="AL78" s="1">
        <v>0</v>
      </c>
      <c r="AM78" s="1">
        <v>9</v>
      </c>
      <c r="AN78" s="1">
        <v>8</v>
      </c>
      <c r="AO78" s="1">
        <f t="shared" si="13"/>
        <v>17</v>
      </c>
      <c r="AP78" s="1">
        <v>180</v>
      </c>
      <c r="AQ78" s="1">
        <v>95</v>
      </c>
      <c r="AR78" s="1">
        <v>0</v>
      </c>
      <c r="AS78" s="1">
        <f>+Sar_InfraMR[[#This Row],[B.02.1 - Parque de Coches Eléctricos Motrices]]+Sar_InfraMR[[#This Row],[B.02.2 - Parque de Coches Eléctricos Motrices Remolcados Tipo R]]+Sar_InfraMR[[#This Row],[B.02.3 - Parque de Coches Eléctricos Motrices Tipo R]]</f>
        <v>275</v>
      </c>
      <c r="AT78" s="1">
        <v>0</v>
      </c>
      <c r="AU78" s="1">
        <v>4</v>
      </c>
      <c r="AV78" s="1">
        <v>8</v>
      </c>
      <c r="AW78" s="1">
        <f>+Sar_InfraMR[[#This Row],[B.03.1 - Parque de Coches Motores Motrices Remolcados]]+Sar_InfraMR[[#This Row],[B.03.2 - Parque de Coches Motores Motrices Intermedios]]+Sar_InfraMR[[#This Row],[B.03.3 - Parque de Coches Motores Motrices Cabina]]</f>
        <v>12</v>
      </c>
      <c r="AX78" s="1">
        <v>33</v>
      </c>
      <c r="AY78" s="1">
        <v>12</v>
      </c>
      <c r="AZ78" s="1">
        <v>0</v>
      </c>
      <c r="BA78" s="1">
        <v>8</v>
      </c>
      <c r="BB78" s="1">
        <v>0</v>
      </c>
      <c r="BC78" s="1">
        <f>+Sar_InfraMR[[#This Row],[B.04.1 - Parque de Coches Remolcados Clase Unica]]+Sar_InfraMR[[#This Row],[B.04.2 - Parque de Coches Remolcados Clase Unica Furgón]]+Sar_InfraMR[[#This Row],[B.04.3 - Parque de Coches Remolcados Clase Unica Cabina]]+Sar_InfraMR[[#This Row],[B.04.4 - Parque de Coches Remolcados de Larga Distancia (Turista+Pullman)]]+Sar_InfraMR[[#This Row],[B.04.5 - Parque de Coches Remolcados para Servicios Especiales (Cartoneros)]]</f>
        <v>53</v>
      </c>
      <c r="BD78" s="1">
        <v>0</v>
      </c>
      <c r="BE78" s="1">
        <v>0</v>
      </c>
      <c r="BF78" s="16">
        <v>1676</v>
      </c>
    </row>
    <row r="79" spans="1:58">
      <c r="A79" s="1">
        <v>1999</v>
      </c>
      <c r="B79" s="1" t="s">
        <v>120</v>
      </c>
      <c r="C79" s="12">
        <v>71.5</v>
      </c>
      <c r="D79" s="12">
        <v>62.3</v>
      </c>
      <c r="E79" s="12">
        <v>0</v>
      </c>
      <c r="F79" s="12">
        <v>36.4</v>
      </c>
      <c r="G79" s="12">
        <f t="shared" si="7"/>
        <v>170.20000000000002</v>
      </c>
      <c r="H79" s="12">
        <f>+Sar_InfraMR[[#This Row],[Total Líneas de Explotación ]]</f>
        <v>170.20000000000002</v>
      </c>
      <c r="I79" s="13">
        <v>169.64911000000001</v>
      </c>
      <c r="J79" s="12">
        <v>196.1</v>
      </c>
      <c r="K79" s="12">
        <v>13.5</v>
      </c>
      <c r="L79" s="12">
        <v>85</v>
      </c>
      <c r="M79" s="12">
        <v>8.4</v>
      </c>
      <c r="N79" s="12">
        <f>+Sar_InfraMR[[#This Row],[A.03.1 -  Longitud de Vías de Explotación No Electrificadas Troncales y Ramales (vía principal) (km)]]+Sar_InfraMR[[#This Row],[A.04.1 -  Longitud de Vías de Explotación Electrificadas Troncales y Ramales (vía principal) (km)]]</f>
        <v>281.10000000000002</v>
      </c>
      <c r="O79" s="12">
        <f>+Sar_InfraMR[[#This Row],[Total Vías (excluido Auxiliares)]]</f>
        <v>281.10000000000002</v>
      </c>
      <c r="P79" s="1">
        <v>30</v>
      </c>
      <c r="Q79" s="1">
        <v>5</v>
      </c>
      <c r="R79" s="1">
        <v>5</v>
      </c>
      <c r="S79" s="1">
        <f t="shared" si="8"/>
        <v>40</v>
      </c>
      <c r="T79" s="1">
        <v>20</v>
      </c>
      <c r="U79" s="1">
        <v>89</v>
      </c>
      <c r="V79" s="1">
        <v>1</v>
      </c>
      <c r="W79" s="1">
        <v>40</v>
      </c>
      <c r="X79" s="1">
        <v>0</v>
      </c>
      <c r="Y79" s="1">
        <f t="shared" si="9"/>
        <v>150</v>
      </c>
      <c r="Z79" s="1">
        <v>11</v>
      </c>
      <c r="AA79" s="1">
        <v>22</v>
      </c>
      <c r="AB79" s="1">
        <f>+Sar_InfraMR[[#This Row],[Total Pasos Vehiculares a Nivel]]</f>
        <v>150</v>
      </c>
      <c r="AC79" s="1">
        <f t="shared" si="10"/>
        <v>183</v>
      </c>
      <c r="AD79" s="1">
        <v>17</v>
      </c>
      <c r="AE79" s="1">
        <v>16</v>
      </c>
      <c r="AF79" s="1">
        <v>74</v>
      </c>
      <c r="AG79" s="1">
        <f t="shared" si="11"/>
        <v>107</v>
      </c>
      <c r="AH79" s="12">
        <v>31.1</v>
      </c>
      <c r="AI79" s="12">
        <v>0</v>
      </c>
      <c r="AJ79" s="12">
        <v>126.55</v>
      </c>
      <c r="AK79" s="12">
        <f t="shared" si="12"/>
        <v>157.65</v>
      </c>
      <c r="AL79" s="1">
        <v>0</v>
      </c>
      <c r="AM79" s="1">
        <v>9</v>
      </c>
      <c r="AN79" s="1">
        <v>8</v>
      </c>
      <c r="AO79" s="1">
        <f t="shared" si="13"/>
        <v>17</v>
      </c>
      <c r="AP79" s="1">
        <v>180</v>
      </c>
      <c r="AQ79" s="1">
        <v>95</v>
      </c>
      <c r="AR79" s="1">
        <v>0</v>
      </c>
      <c r="AS79" s="1">
        <f>+Sar_InfraMR[[#This Row],[B.02.1 - Parque de Coches Eléctricos Motrices]]+Sar_InfraMR[[#This Row],[B.02.2 - Parque de Coches Eléctricos Motrices Remolcados Tipo R]]+Sar_InfraMR[[#This Row],[B.02.3 - Parque de Coches Eléctricos Motrices Tipo R]]</f>
        <v>275</v>
      </c>
      <c r="AT79" s="1">
        <v>0</v>
      </c>
      <c r="AU79" s="1">
        <v>4</v>
      </c>
      <c r="AV79" s="1">
        <v>8</v>
      </c>
      <c r="AW79" s="1">
        <f>+Sar_InfraMR[[#This Row],[B.03.1 - Parque de Coches Motores Motrices Remolcados]]+Sar_InfraMR[[#This Row],[B.03.2 - Parque de Coches Motores Motrices Intermedios]]+Sar_InfraMR[[#This Row],[B.03.3 - Parque de Coches Motores Motrices Cabina]]</f>
        <v>12</v>
      </c>
      <c r="AX79" s="1">
        <v>33</v>
      </c>
      <c r="AY79" s="1">
        <v>12</v>
      </c>
      <c r="AZ79" s="1">
        <v>0</v>
      </c>
      <c r="BA79" s="1">
        <v>8</v>
      </c>
      <c r="BB79" s="1">
        <v>0</v>
      </c>
      <c r="BC79" s="1">
        <f>+Sar_InfraMR[[#This Row],[B.04.1 - Parque de Coches Remolcados Clase Unica]]+Sar_InfraMR[[#This Row],[B.04.2 - Parque de Coches Remolcados Clase Unica Furgón]]+Sar_InfraMR[[#This Row],[B.04.3 - Parque de Coches Remolcados Clase Unica Cabina]]+Sar_InfraMR[[#This Row],[B.04.4 - Parque de Coches Remolcados de Larga Distancia (Turista+Pullman)]]+Sar_InfraMR[[#This Row],[B.04.5 - Parque de Coches Remolcados para Servicios Especiales (Cartoneros)]]</f>
        <v>53</v>
      </c>
      <c r="BD79" s="1">
        <v>0</v>
      </c>
      <c r="BE79" s="1">
        <v>0</v>
      </c>
      <c r="BF79" s="16">
        <v>1676</v>
      </c>
    </row>
    <row r="80" spans="1:58">
      <c r="A80" s="1">
        <v>1999</v>
      </c>
      <c r="B80" s="1" t="s">
        <v>121</v>
      </c>
      <c r="C80" s="12">
        <v>71.5</v>
      </c>
      <c r="D80" s="12">
        <v>62.3</v>
      </c>
      <c r="E80" s="12">
        <v>0</v>
      </c>
      <c r="F80" s="12">
        <v>36.4</v>
      </c>
      <c r="G80" s="12">
        <f t="shared" si="7"/>
        <v>170.20000000000002</v>
      </c>
      <c r="H80" s="12">
        <f>+Sar_InfraMR[[#This Row],[Total Líneas de Explotación ]]</f>
        <v>170.20000000000002</v>
      </c>
      <c r="I80" s="13">
        <v>169.64911000000001</v>
      </c>
      <c r="J80" s="12">
        <v>196.1</v>
      </c>
      <c r="K80" s="12">
        <v>13.5</v>
      </c>
      <c r="L80" s="12">
        <v>85</v>
      </c>
      <c r="M80" s="12">
        <v>8.4</v>
      </c>
      <c r="N80" s="12">
        <f>+Sar_InfraMR[[#This Row],[A.03.1 -  Longitud de Vías de Explotación No Electrificadas Troncales y Ramales (vía principal) (km)]]+Sar_InfraMR[[#This Row],[A.04.1 -  Longitud de Vías de Explotación Electrificadas Troncales y Ramales (vía principal) (km)]]</f>
        <v>281.10000000000002</v>
      </c>
      <c r="O80" s="12">
        <f>+Sar_InfraMR[[#This Row],[Total Vías (excluido Auxiliares)]]</f>
        <v>281.10000000000002</v>
      </c>
      <c r="P80" s="1">
        <v>30</v>
      </c>
      <c r="Q80" s="1">
        <v>5</v>
      </c>
      <c r="R80" s="1">
        <v>5</v>
      </c>
      <c r="S80" s="1">
        <f t="shared" si="8"/>
        <v>40</v>
      </c>
      <c r="T80" s="1">
        <v>20</v>
      </c>
      <c r="U80" s="1">
        <v>89</v>
      </c>
      <c r="V80" s="1">
        <v>1</v>
      </c>
      <c r="W80" s="1">
        <v>40</v>
      </c>
      <c r="X80" s="1">
        <v>0</v>
      </c>
      <c r="Y80" s="1">
        <f t="shared" si="9"/>
        <v>150</v>
      </c>
      <c r="Z80" s="1">
        <v>11</v>
      </c>
      <c r="AA80" s="1">
        <v>22</v>
      </c>
      <c r="AB80" s="1">
        <f>+Sar_InfraMR[[#This Row],[Total Pasos Vehiculares a Nivel]]</f>
        <v>150</v>
      </c>
      <c r="AC80" s="1">
        <f t="shared" si="10"/>
        <v>183</v>
      </c>
      <c r="AD80" s="1">
        <v>17</v>
      </c>
      <c r="AE80" s="1">
        <v>16</v>
      </c>
      <c r="AF80" s="1">
        <v>74</v>
      </c>
      <c r="AG80" s="1">
        <f t="shared" si="11"/>
        <v>107</v>
      </c>
      <c r="AH80" s="12">
        <v>31.1</v>
      </c>
      <c r="AI80" s="12">
        <v>0</v>
      </c>
      <c r="AJ80" s="12">
        <v>126.55</v>
      </c>
      <c r="AK80" s="12">
        <f t="shared" si="12"/>
        <v>157.65</v>
      </c>
      <c r="AL80" s="1">
        <v>0</v>
      </c>
      <c r="AM80" s="1">
        <v>9</v>
      </c>
      <c r="AN80" s="1">
        <v>8</v>
      </c>
      <c r="AO80" s="1">
        <f t="shared" si="13"/>
        <v>17</v>
      </c>
      <c r="AP80" s="1">
        <v>180</v>
      </c>
      <c r="AQ80" s="1">
        <v>95</v>
      </c>
      <c r="AR80" s="1">
        <v>0</v>
      </c>
      <c r="AS80" s="1">
        <f>+Sar_InfraMR[[#This Row],[B.02.1 - Parque de Coches Eléctricos Motrices]]+Sar_InfraMR[[#This Row],[B.02.2 - Parque de Coches Eléctricos Motrices Remolcados Tipo R]]+Sar_InfraMR[[#This Row],[B.02.3 - Parque de Coches Eléctricos Motrices Tipo R]]</f>
        <v>275</v>
      </c>
      <c r="AT80" s="1">
        <v>0</v>
      </c>
      <c r="AU80" s="1">
        <v>4</v>
      </c>
      <c r="AV80" s="1">
        <v>8</v>
      </c>
      <c r="AW80" s="1">
        <f>+Sar_InfraMR[[#This Row],[B.03.1 - Parque de Coches Motores Motrices Remolcados]]+Sar_InfraMR[[#This Row],[B.03.2 - Parque de Coches Motores Motrices Intermedios]]+Sar_InfraMR[[#This Row],[B.03.3 - Parque de Coches Motores Motrices Cabina]]</f>
        <v>12</v>
      </c>
      <c r="AX80" s="1">
        <v>33</v>
      </c>
      <c r="AY80" s="1">
        <v>12</v>
      </c>
      <c r="AZ80" s="1">
        <v>0</v>
      </c>
      <c r="BA80" s="1">
        <v>8</v>
      </c>
      <c r="BB80" s="1">
        <v>0</v>
      </c>
      <c r="BC80" s="1">
        <f>+Sar_InfraMR[[#This Row],[B.04.1 - Parque de Coches Remolcados Clase Unica]]+Sar_InfraMR[[#This Row],[B.04.2 - Parque de Coches Remolcados Clase Unica Furgón]]+Sar_InfraMR[[#This Row],[B.04.3 - Parque de Coches Remolcados Clase Unica Cabina]]+Sar_InfraMR[[#This Row],[B.04.4 - Parque de Coches Remolcados de Larga Distancia (Turista+Pullman)]]+Sar_InfraMR[[#This Row],[B.04.5 - Parque de Coches Remolcados para Servicios Especiales (Cartoneros)]]</f>
        <v>53</v>
      </c>
      <c r="BD80" s="1">
        <v>0</v>
      </c>
      <c r="BE80" s="1">
        <v>0</v>
      </c>
      <c r="BF80" s="16">
        <v>1676</v>
      </c>
    </row>
    <row r="81" spans="1:58">
      <c r="A81" s="1">
        <v>1999</v>
      </c>
      <c r="B81" s="1" t="s">
        <v>122</v>
      </c>
      <c r="C81" s="12">
        <v>71.5</v>
      </c>
      <c r="D81" s="12">
        <v>62.3</v>
      </c>
      <c r="E81" s="12">
        <v>0</v>
      </c>
      <c r="F81" s="12">
        <v>36.4</v>
      </c>
      <c r="G81" s="12">
        <f t="shared" si="7"/>
        <v>170.20000000000002</v>
      </c>
      <c r="H81" s="12">
        <f>+Sar_InfraMR[[#This Row],[Total Líneas de Explotación ]]</f>
        <v>170.20000000000002</v>
      </c>
      <c r="I81" s="13">
        <v>169.64911000000001</v>
      </c>
      <c r="J81" s="12">
        <v>196.1</v>
      </c>
      <c r="K81" s="12">
        <v>13.5</v>
      </c>
      <c r="L81" s="12">
        <v>85</v>
      </c>
      <c r="M81" s="12">
        <v>8.4</v>
      </c>
      <c r="N81" s="12">
        <f>+Sar_InfraMR[[#This Row],[A.03.1 -  Longitud de Vías de Explotación No Electrificadas Troncales y Ramales (vía principal) (km)]]+Sar_InfraMR[[#This Row],[A.04.1 -  Longitud de Vías de Explotación Electrificadas Troncales y Ramales (vía principal) (km)]]</f>
        <v>281.10000000000002</v>
      </c>
      <c r="O81" s="12">
        <f>+Sar_InfraMR[[#This Row],[Total Vías (excluido Auxiliares)]]</f>
        <v>281.10000000000002</v>
      </c>
      <c r="P81" s="1">
        <v>30</v>
      </c>
      <c r="Q81" s="1">
        <v>5</v>
      </c>
      <c r="R81" s="1">
        <v>5</v>
      </c>
      <c r="S81" s="1">
        <f t="shared" si="8"/>
        <v>40</v>
      </c>
      <c r="T81" s="1">
        <v>20</v>
      </c>
      <c r="U81" s="1">
        <v>89</v>
      </c>
      <c r="V81" s="1">
        <v>1</v>
      </c>
      <c r="W81" s="1">
        <v>40</v>
      </c>
      <c r="X81" s="1">
        <v>0</v>
      </c>
      <c r="Y81" s="1">
        <f t="shared" si="9"/>
        <v>150</v>
      </c>
      <c r="Z81" s="1">
        <v>11</v>
      </c>
      <c r="AA81" s="1">
        <v>22</v>
      </c>
      <c r="AB81" s="1">
        <f>+Sar_InfraMR[[#This Row],[Total Pasos Vehiculares a Nivel]]</f>
        <v>150</v>
      </c>
      <c r="AC81" s="1">
        <f t="shared" si="10"/>
        <v>183</v>
      </c>
      <c r="AD81" s="1">
        <v>17</v>
      </c>
      <c r="AE81" s="1">
        <v>16</v>
      </c>
      <c r="AF81" s="1">
        <v>74</v>
      </c>
      <c r="AG81" s="1">
        <f t="shared" si="11"/>
        <v>107</v>
      </c>
      <c r="AH81" s="12">
        <v>31.1</v>
      </c>
      <c r="AI81" s="12">
        <v>0</v>
      </c>
      <c r="AJ81" s="12">
        <v>126.55</v>
      </c>
      <c r="AK81" s="12">
        <f t="shared" si="12"/>
        <v>157.65</v>
      </c>
      <c r="AL81" s="1">
        <v>0</v>
      </c>
      <c r="AM81" s="1">
        <v>9</v>
      </c>
      <c r="AN81" s="1">
        <v>8</v>
      </c>
      <c r="AO81" s="1">
        <f t="shared" si="13"/>
        <v>17</v>
      </c>
      <c r="AP81" s="1">
        <v>180</v>
      </c>
      <c r="AQ81" s="1">
        <v>95</v>
      </c>
      <c r="AR81" s="1">
        <v>0</v>
      </c>
      <c r="AS81" s="1">
        <f>+Sar_InfraMR[[#This Row],[B.02.1 - Parque de Coches Eléctricos Motrices]]+Sar_InfraMR[[#This Row],[B.02.2 - Parque de Coches Eléctricos Motrices Remolcados Tipo R]]+Sar_InfraMR[[#This Row],[B.02.3 - Parque de Coches Eléctricos Motrices Tipo R]]</f>
        <v>275</v>
      </c>
      <c r="AT81" s="1">
        <v>0</v>
      </c>
      <c r="AU81" s="1">
        <v>4</v>
      </c>
      <c r="AV81" s="1">
        <v>8</v>
      </c>
      <c r="AW81" s="1">
        <f>+Sar_InfraMR[[#This Row],[B.03.1 - Parque de Coches Motores Motrices Remolcados]]+Sar_InfraMR[[#This Row],[B.03.2 - Parque de Coches Motores Motrices Intermedios]]+Sar_InfraMR[[#This Row],[B.03.3 - Parque de Coches Motores Motrices Cabina]]</f>
        <v>12</v>
      </c>
      <c r="AX81" s="1">
        <v>33</v>
      </c>
      <c r="AY81" s="1">
        <v>12</v>
      </c>
      <c r="AZ81" s="1">
        <v>0</v>
      </c>
      <c r="BA81" s="1">
        <v>8</v>
      </c>
      <c r="BB81" s="1">
        <v>0</v>
      </c>
      <c r="BC81" s="1">
        <f>+Sar_InfraMR[[#This Row],[B.04.1 - Parque de Coches Remolcados Clase Unica]]+Sar_InfraMR[[#This Row],[B.04.2 - Parque de Coches Remolcados Clase Unica Furgón]]+Sar_InfraMR[[#This Row],[B.04.3 - Parque de Coches Remolcados Clase Unica Cabina]]+Sar_InfraMR[[#This Row],[B.04.4 - Parque de Coches Remolcados de Larga Distancia (Turista+Pullman)]]+Sar_InfraMR[[#This Row],[B.04.5 - Parque de Coches Remolcados para Servicios Especiales (Cartoneros)]]</f>
        <v>53</v>
      </c>
      <c r="BD81" s="1">
        <v>0</v>
      </c>
      <c r="BE81" s="1">
        <v>0</v>
      </c>
      <c r="BF81" s="16">
        <v>1676</v>
      </c>
    </row>
    <row r="82" spans="1:58">
      <c r="A82" s="1">
        <v>1999</v>
      </c>
      <c r="B82" s="1" t="s">
        <v>123</v>
      </c>
      <c r="C82" s="12">
        <v>71.5</v>
      </c>
      <c r="D82" s="12">
        <v>62.3</v>
      </c>
      <c r="E82" s="12">
        <v>0</v>
      </c>
      <c r="F82" s="12">
        <v>36.4</v>
      </c>
      <c r="G82" s="12">
        <f t="shared" si="7"/>
        <v>170.20000000000002</v>
      </c>
      <c r="H82" s="12">
        <f>+Sar_InfraMR[[#This Row],[Total Líneas de Explotación ]]</f>
        <v>170.20000000000002</v>
      </c>
      <c r="I82" s="13">
        <v>169.64911000000001</v>
      </c>
      <c r="J82" s="12">
        <v>196.1</v>
      </c>
      <c r="K82" s="12">
        <v>13.5</v>
      </c>
      <c r="L82" s="12">
        <v>85</v>
      </c>
      <c r="M82" s="12">
        <v>8.4</v>
      </c>
      <c r="N82" s="12">
        <f>+Sar_InfraMR[[#This Row],[A.03.1 -  Longitud de Vías de Explotación No Electrificadas Troncales y Ramales (vía principal) (km)]]+Sar_InfraMR[[#This Row],[A.04.1 -  Longitud de Vías de Explotación Electrificadas Troncales y Ramales (vía principal) (km)]]</f>
        <v>281.10000000000002</v>
      </c>
      <c r="O82" s="12">
        <f>+Sar_InfraMR[[#This Row],[Total Vías (excluido Auxiliares)]]</f>
        <v>281.10000000000002</v>
      </c>
      <c r="P82" s="1">
        <v>30</v>
      </c>
      <c r="Q82" s="1">
        <v>5</v>
      </c>
      <c r="R82" s="1">
        <v>5</v>
      </c>
      <c r="S82" s="1">
        <f t="shared" si="8"/>
        <v>40</v>
      </c>
      <c r="T82" s="1">
        <v>20</v>
      </c>
      <c r="U82" s="1">
        <v>89</v>
      </c>
      <c r="V82" s="1">
        <v>1</v>
      </c>
      <c r="W82" s="1">
        <v>40</v>
      </c>
      <c r="X82" s="1">
        <v>0</v>
      </c>
      <c r="Y82" s="1">
        <f t="shared" si="9"/>
        <v>150</v>
      </c>
      <c r="Z82" s="1">
        <v>11</v>
      </c>
      <c r="AA82" s="1">
        <v>22</v>
      </c>
      <c r="AB82" s="1">
        <f>+Sar_InfraMR[[#This Row],[Total Pasos Vehiculares a Nivel]]</f>
        <v>150</v>
      </c>
      <c r="AC82" s="1">
        <f t="shared" si="10"/>
        <v>183</v>
      </c>
      <c r="AD82" s="1">
        <v>17</v>
      </c>
      <c r="AE82" s="1">
        <v>16</v>
      </c>
      <c r="AF82" s="1">
        <v>74</v>
      </c>
      <c r="AG82" s="1">
        <f t="shared" si="11"/>
        <v>107</v>
      </c>
      <c r="AH82" s="12">
        <v>31.1</v>
      </c>
      <c r="AI82" s="12">
        <v>0</v>
      </c>
      <c r="AJ82" s="12">
        <v>126.55</v>
      </c>
      <c r="AK82" s="12">
        <f t="shared" si="12"/>
        <v>157.65</v>
      </c>
      <c r="AL82" s="1">
        <v>0</v>
      </c>
      <c r="AM82" s="1">
        <v>9</v>
      </c>
      <c r="AN82" s="1">
        <v>8</v>
      </c>
      <c r="AO82" s="1">
        <f t="shared" si="13"/>
        <v>17</v>
      </c>
      <c r="AP82" s="1">
        <v>180</v>
      </c>
      <c r="AQ82" s="1">
        <v>95</v>
      </c>
      <c r="AR82" s="1">
        <v>0</v>
      </c>
      <c r="AS82" s="1">
        <f>+Sar_InfraMR[[#This Row],[B.02.1 - Parque de Coches Eléctricos Motrices]]+Sar_InfraMR[[#This Row],[B.02.2 - Parque de Coches Eléctricos Motrices Remolcados Tipo R]]+Sar_InfraMR[[#This Row],[B.02.3 - Parque de Coches Eléctricos Motrices Tipo R]]</f>
        <v>275</v>
      </c>
      <c r="AT82" s="1">
        <v>0</v>
      </c>
      <c r="AU82" s="1">
        <v>4</v>
      </c>
      <c r="AV82" s="1">
        <v>8</v>
      </c>
      <c r="AW82" s="1">
        <f>+Sar_InfraMR[[#This Row],[B.03.1 - Parque de Coches Motores Motrices Remolcados]]+Sar_InfraMR[[#This Row],[B.03.2 - Parque de Coches Motores Motrices Intermedios]]+Sar_InfraMR[[#This Row],[B.03.3 - Parque de Coches Motores Motrices Cabina]]</f>
        <v>12</v>
      </c>
      <c r="AX82" s="1">
        <v>33</v>
      </c>
      <c r="AY82" s="1">
        <v>12</v>
      </c>
      <c r="AZ82" s="1">
        <v>0</v>
      </c>
      <c r="BA82" s="1">
        <v>8</v>
      </c>
      <c r="BB82" s="1">
        <v>0</v>
      </c>
      <c r="BC82" s="1">
        <f>+Sar_InfraMR[[#This Row],[B.04.1 - Parque de Coches Remolcados Clase Unica]]+Sar_InfraMR[[#This Row],[B.04.2 - Parque de Coches Remolcados Clase Unica Furgón]]+Sar_InfraMR[[#This Row],[B.04.3 - Parque de Coches Remolcados Clase Unica Cabina]]+Sar_InfraMR[[#This Row],[B.04.4 - Parque de Coches Remolcados de Larga Distancia (Turista+Pullman)]]+Sar_InfraMR[[#This Row],[B.04.5 - Parque de Coches Remolcados para Servicios Especiales (Cartoneros)]]</f>
        <v>53</v>
      </c>
      <c r="BD82" s="1">
        <v>0</v>
      </c>
      <c r="BE82" s="1">
        <v>0</v>
      </c>
      <c r="BF82" s="16">
        <v>1676</v>
      </c>
    </row>
    <row r="83" spans="1:58">
      <c r="A83" s="1">
        <v>1999</v>
      </c>
      <c r="B83" s="1" t="s">
        <v>124</v>
      </c>
      <c r="C83" s="12">
        <v>71.5</v>
      </c>
      <c r="D83" s="12">
        <v>62.3</v>
      </c>
      <c r="E83" s="12">
        <v>0</v>
      </c>
      <c r="F83" s="12">
        <v>36.4</v>
      </c>
      <c r="G83" s="12">
        <f t="shared" si="7"/>
        <v>170.20000000000002</v>
      </c>
      <c r="H83" s="12">
        <f>+Sar_InfraMR[[#This Row],[Total Líneas de Explotación ]]</f>
        <v>170.20000000000002</v>
      </c>
      <c r="I83" s="13">
        <v>169.64911000000001</v>
      </c>
      <c r="J83" s="12">
        <v>196.1</v>
      </c>
      <c r="K83" s="12">
        <v>13.5</v>
      </c>
      <c r="L83" s="12">
        <v>85</v>
      </c>
      <c r="M83" s="12">
        <v>8.4</v>
      </c>
      <c r="N83" s="12">
        <f>+Sar_InfraMR[[#This Row],[A.03.1 -  Longitud de Vías de Explotación No Electrificadas Troncales y Ramales (vía principal) (km)]]+Sar_InfraMR[[#This Row],[A.04.1 -  Longitud de Vías de Explotación Electrificadas Troncales y Ramales (vía principal) (km)]]</f>
        <v>281.10000000000002</v>
      </c>
      <c r="O83" s="12">
        <f>+Sar_InfraMR[[#This Row],[Total Vías (excluido Auxiliares)]]</f>
        <v>281.10000000000002</v>
      </c>
      <c r="P83" s="1">
        <v>30</v>
      </c>
      <c r="Q83" s="1">
        <v>5</v>
      </c>
      <c r="R83" s="1">
        <v>5</v>
      </c>
      <c r="S83" s="1">
        <f t="shared" si="8"/>
        <v>40</v>
      </c>
      <c r="T83" s="1">
        <v>20</v>
      </c>
      <c r="U83" s="1">
        <v>89</v>
      </c>
      <c r="V83" s="1">
        <v>1</v>
      </c>
      <c r="W83" s="1">
        <v>40</v>
      </c>
      <c r="X83" s="1">
        <v>0</v>
      </c>
      <c r="Y83" s="1">
        <f t="shared" si="9"/>
        <v>150</v>
      </c>
      <c r="Z83" s="1">
        <v>11</v>
      </c>
      <c r="AA83" s="1">
        <v>22</v>
      </c>
      <c r="AB83" s="1">
        <f>+Sar_InfraMR[[#This Row],[Total Pasos Vehiculares a Nivel]]</f>
        <v>150</v>
      </c>
      <c r="AC83" s="1">
        <f t="shared" si="10"/>
        <v>183</v>
      </c>
      <c r="AD83" s="1">
        <v>17</v>
      </c>
      <c r="AE83" s="1">
        <v>16</v>
      </c>
      <c r="AF83" s="1">
        <v>74</v>
      </c>
      <c r="AG83" s="1">
        <f t="shared" si="11"/>
        <v>107</v>
      </c>
      <c r="AH83" s="12">
        <v>31.1</v>
      </c>
      <c r="AI83" s="12">
        <v>0</v>
      </c>
      <c r="AJ83" s="12">
        <v>126.55</v>
      </c>
      <c r="AK83" s="12">
        <f t="shared" si="12"/>
        <v>157.65</v>
      </c>
      <c r="AL83" s="1">
        <v>0</v>
      </c>
      <c r="AM83" s="1">
        <v>9</v>
      </c>
      <c r="AN83" s="1">
        <v>8</v>
      </c>
      <c r="AO83" s="1">
        <f t="shared" si="13"/>
        <v>17</v>
      </c>
      <c r="AP83" s="1">
        <v>180</v>
      </c>
      <c r="AQ83" s="1">
        <v>95</v>
      </c>
      <c r="AR83" s="1">
        <v>0</v>
      </c>
      <c r="AS83" s="1">
        <f>+Sar_InfraMR[[#This Row],[B.02.1 - Parque de Coches Eléctricos Motrices]]+Sar_InfraMR[[#This Row],[B.02.2 - Parque de Coches Eléctricos Motrices Remolcados Tipo R]]+Sar_InfraMR[[#This Row],[B.02.3 - Parque de Coches Eléctricos Motrices Tipo R]]</f>
        <v>275</v>
      </c>
      <c r="AT83" s="1">
        <v>0</v>
      </c>
      <c r="AU83" s="1">
        <v>4</v>
      </c>
      <c r="AV83" s="1">
        <v>8</v>
      </c>
      <c r="AW83" s="1">
        <f>+Sar_InfraMR[[#This Row],[B.03.1 - Parque de Coches Motores Motrices Remolcados]]+Sar_InfraMR[[#This Row],[B.03.2 - Parque de Coches Motores Motrices Intermedios]]+Sar_InfraMR[[#This Row],[B.03.3 - Parque de Coches Motores Motrices Cabina]]</f>
        <v>12</v>
      </c>
      <c r="AX83" s="1">
        <v>33</v>
      </c>
      <c r="AY83" s="1">
        <v>12</v>
      </c>
      <c r="AZ83" s="1">
        <v>0</v>
      </c>
      <c r="BA83" s="1">
        <v>8</v>
      </c>
      <c r="BB83" s="1">
        <v>0</v>
      </c>
      <c r="BC83" s="1">
        <f>+Sar_InfraMR[[#This Row],[B.04.1 - Parque de Coches Remolcados Clase Unica]]+Sar_InfraMR[[#This Row],[B.04.2 - Parque de Coches Remolcados Clase Unica Furgón]]+Sar_InfraMR[[#This Row],[B.04.3 - Parque de Coches Remolcados Clase Unica Cabina]]+Sar_InfraMR[[#This Row],[B.04.4 - Parque de Coches Remolcados de Larga Distancia (Turista+Pullman)]]+Sar_InfraMR[[#This Row],[B.04.5 - Parque de Coches Remolcados para Servicios Especiales (Cartoneros)]]</f>
        <v>53</v>
      </c>
      <c r="BD83" s="1">
        <v>0</v>
      </c>
      <c r="BE83" s="1">
        <v>0</v>
      </c>
      <c r="BF83" s="16">
        <v>1676</v>
      </c>
    </row>
    <row r="84" spans="1:58">
      <c r="A84" s="1">
        <v>1999</v>
      </c>
      <c r="B84" s="1" t="s">
        <v>125</v>
      </c>
      <c r="C84" s="12">
        <v>71.5</v>
      </c>
      <c r="D84" s="12">
        <v>62.3</v>
      </c>
      <c r="E84" s="12">
        <v>0</v>
      </c>
      <c r="F84" s="12">
        <v>36.4</v>
      </c>
      <c r="G84" s="12">
        <f t="shared" si="7"/>
        <v>170.20000000000002</v>
      </c>
      <c r="H84" s="12">
        <f>+Sar_InfraMR[[#This Row],[Total Líneas de Explotación ]]</f>
        <v>170.20000000000002</v>
      </c>
      <c r="I84" s="13">
        <v>169.64911000000001</v>
      </c>
      <c r="J84" s="12">
        <v>196.1</v>
      </c>
      <c r="K84" s="12">
        <v>13.5</v>
      </c>
      <c r="L84" s="12">
        <v>85</v>
      </c>
      <c r="M84" s="12">
        <v>8.4</v>
      </c>
      <c r="N84" s="12">
        <f>+Sar_InfraMR[[#This Row],[A.03.1 -  Longitud de Vías de Explotación No Electrificadas Troncales y Ramales (vía principal) (km)]]+Sar_InfraMR[[#This Row],[A.04.1 -  Longitud de Vías de Explotación Electrificadas Troncales y Ramales (vía principal) (km)]]</f>
        <v>281.10000000000002</v>
      </c>
      <c r="O84" s="12">
        <f>+Sar_InfraMR[[#This Row],[Total Vías (excluido Auxiliares)]]</f>
        <v>281.10000000000002</v>
      </c>
      <c r="P84" s="1">
        <v>30</v>
      </c>
      <c r="Q84" s="1">
        <v>5</v>
      </c>
      <c r="R84" s="1">
        <v>5</v>
      </c>
      <c r="S84" s="1">
        <f t="shared" si="8"/>
        <v>40</v>
      </c>
      <c r="T84" s="1">
        <v>20</v>
      </c>
      <c r="U84" s="1">
        <v>89</v>
      </c>
      <c r="V84" s="1">
        <v>1</v>
      </c>
      <c r="W84" s="1">
        <v>40</v>
      </c>
      <c r="X84" s="1">
        <v>0</v>
      </c>
      <c r="Y84" s="1">
        <f t="shared" si="9"/>
        <v>150</v>
      </c>
      <c r="Z84" s="1">
        <v>11</v>
      </c>
      <c r="AA84" s="1">
        <v>22</v>
      </c>
      <c r="AB84" s="1">
        <f>+Sar_InfraMR[[#This Row],[Total Pasos Vehiculares a Nivel]]</f>
        <v>150</v>
      </c>
      <c r="AC84" s="1">
        <f t="shared" si="10"/>
        <v>183</v>
      </c>
      <c r="AD84" s="1">
        <v>17</v>
      </c>
      <c r="AE84" s="1">
        <v>16</v>
      </c>
      <c r="AF84" s="1">
        <v>74</v>
      </c>
      <c r="AG84" s="1">
        <f t="shared" si="11"/>
        <v>107</v>
      </c>
      <c r="AH84" s="12">
        <v>31.1</v>
      </c>
      <c r="AI84" s="12">
        <v>0</v>
      </c>
      <c r="AJ84" s="12">
        <v>126.55</v>
      </c>
      <c r="AK84" s="12">
        <f t="shared" si="12"/>
        <v>157.65</v>
      </c>
      <c r="AL84" s="1">
        <v>0</v>
      </c>
      <c r="AM84" s="1">
        <v>9</v>
      </c>
      <c r="AN84" s="1">
        <v>8</v>
      </c>
      <c r="AO84" s="1">
        <f t="shared" si="13"/>
        <v>17</v>
      </c>
      <c r="AP84" s="1">
        <v>180</v>
      </c>
      <c r="AQ84" s="1">
        <v>95</v>
      </c>
      <c r="AR84" s="1">
        <v>0</v>
      </c>
      <c r="AS84" s="1">
        <f>+Sar_InfraMR[[#This Row],[B.02.1 - Parque de Coches Eléctricos Motrices]]+Sar_InfraMR[[#This Row],[B.02.2 - Parque de Coches Eléctricos Motrices Remolcados Tipo R]]+Sar_InfraMR[[#This Row],[B.02.3 - Parque de Coches Eléctricos Motrices Tipo R]]</f>
        <v>275</v>
      </c>
      <c r="AT84" s="1">
        <v>0</v>
      </c>
      <c r="AU84" s="1">
        <v>4</v>
      </c>
      <c r="AV84" s="1">
        <v>8</v>
      </c>
      <c r="AW84" s="1">
        <f>+Sar_InfraMR[[#This Row],[B.03.1 - Parque de Coches Motores Motrices Remolcados]]+Sar_InfraMR[[#This Row],[B.03.2 - Parque de Coches Motores Motrices Intermedios]]+Sar_InfraMR[[#This Row],[B.03.3 - Parque de Coches Motores Motrices Cabina]]</f>
        <v>12</v>
      </c>
      <c r="AX84" s="1">
        <v>33</v>
      </c>
      <c r="AY84" s="1">
        <v>12</v>
      </c>
      <c r="AZ84" s="1">
        <v>0</v>
      </c>
      <c r="BA84" s="1">
        <v>8</v>
      </c>
      <c r="BB84" s="1">
        <v>0</v>
      </c>
      <c r="BC84" s="1">
        <f>+Sar_InfraMR[[#This Row],[B.04.1 - Parque de Coches Remolcados Clase Unica]]+Sar_InfraMR[[#This Row],[B.04.2 - Parque de Coches Remolcados Clase Unica Furgón]]+Sar_InfraMR[[#This Row],[B.04.3 - Parque de Coches Remolcados Clase Unica Cabina]]+Sar_InfraMR[[#This Row],[B.04.4 - Parque de Coches Remolcados de Larga Distancia (Turista+Pullman)]]+Sar_InfraMR[[#This Row],[B.04.5 - Parque de Coches Remolcados para Servicios Especiales (Cartoneros)]]</f>
        <v>53</v>
      </c>
      <c r="BD84" s="1">
        <v>0</v>
      </c>
      <c r="BE84" s="1">
        <v>0</v>
      </c>
      <c r="BF84" s="16">
        <v>1676</v>
      </c>
    </row>
    <row r="85" spans="1:58">
      <c r="A85" s="1">
        <v>1999</v>
      </c>
      <c r="B85" s="1" t="s">
        <v>126</v>
      </c>
      <c r="C85" s="12">
        <v>71.5</v>
      </c>
      <c r="D85" s="12">
        <v>62.3</v>
      </c>
      <c r="E85" s="12">
        <v>0</v>
      </c>
      <c r="F85" s="12">
        <v>36.4</v>
      </c>
      <c r="G85" s="12">
        <f t="shared" si="7"/>
        <v>170.20000000000002</v>
      </c>
      <c r="H85" s="12">
        <f>+Sar_InfraMR[[#This Row],[Total Líneas de Explotación ]]</f>
        <v>170.20000000000002</v>
      </c>
      <c r="I85" s="13">
        <v>169.64911000000001</v>
      </c>
      <c r="J85" s="12">
        <v>196.1</v>
      </c>
      <c r="K85" s="12">
        <v>13.5</v>
      </c>
      <c r="L85" s="12">
        <v>85</v>
      </c>
      <c r="M85" s="12">
        <v>8.4</v>
      </c>
      <c r="N85" s="12">
        <f>+Sar_InfraMR[[#This Row],[A.03.1 -  Longitud de Vías de Explotación No Electrificadas Troncales y Ramales (vía principal) (km)]]+Sar_InfraMR[[#This Row],[A.04.1 -  Longitud de Vías de Explotación Electrificadas Troncales y Ramales (vía principal) (km)]]</f>
        <v>281.10000000000002</v>
      </c>
      <c r="O85" s="12">
        <f>+Sar_InfraMR[[#This Row],[Total Vías (excluido Auxiliares)]]</f>
        <v>281.10000000000002</v>
      </c>
      <c r="P85" s="1">
        <v>30</v>
      </c>
      <c r="Q85" s="1">
        <v>5</v>
      </c>
      <c r="R85" s="1">
        <v>5</v>
      </c>
      <c r="S85" s="1">
        <f t="shared" si="8"/>
        <v>40</v>
      </c>
      <c r="T85" s="1">
        <v>20</v>
      </c>
      <c r="U85" s="1">
        <v>89</v>
      </c>
      <c r="V85" s="1">
        <v>1</v>
      </c>
      <c r="W85" s="1">
        <v>40</v>
      </c>
      <c r="X85" s="1">
        <v>0</v>
      </c>
      <c r="Y85" s="1">
        <f t="shared" si="9"/>
        <v>150</v>
      </c>
      <c r="Z85" s="1">
        <v>11</v>
      </c>
      <c r="AA85" s="1">
        <v>22</v>
      </c>
      <c r="AB85" s="1">
        <f>+Sar_InfraMR[[#This Row],[Total Pasos Vehiculares a Nivel]]</f>
        <v>150</v>
      </c>
      <c r="AC85" s="1">
        <f t="shared" si="10"/>
        <v>183</v>
      </c>
      <c r="AD85" s="1">
        <v>17</v>
      </c>
      <c r="AE85" s="1">
        <v>16</v>
      </c>
      <c r="AF85" s="1">
        <v>74</v>
      </c>
      <c r="AG85" s="1">
        <f t="shared" si="11"/>
        <v>107</v>
      </c>
      <c r="AH85" s="12">
        <v>31.1</v>
      </c>
      <c r="AI85" s="12">
        <v>0</v>
      </c>
      <c r="AJ85" s="12">
        <v>126.55</v>
      </c>
      <c r="AK85" s="12">
        <f t="shared" si="12"/>
        <v>157.65</v>
      </c>
      <c r="AL85" s="1">
        <v>0</v>
      </c>
      <c r="AM85" s="1">
        <v>9</v>
      </c>
      <c r="AN85" s="1">
        <v>8</v>
      </c>
      <c r="AO85" s="1">
        <f t="shared" si="13"/>
        <v>17</v>
      </c>
      <c r="AP85" s="1">
        <v>180</v>
      </c>
      <c r="AQ85" s="1">
        <v>95</v>
      </c>
      <c r="AR85" s="1">
        <v>0</v>
      </c>
      <c r="AS85" s="1">
        <f>+Sar_InfraMR[[#This Row],[B.02.1 - Parque de Coches Eléctricos Motrices]]+Sar_InfraMR[[#This Row],[B.02.2 - Parque de Coches Eléctricos Motrices Remolcados Tipo R]]+Sar_InfraMR[[#This Row],[B.02.3 - Parque de Coches Eléctricos Motrices Tipo R]]</f>
        <v>275</v>
      </c>
      <c r="AT85" s="1">
        <v>0</v>
      </c>
      <c r="AU85" s="1">
        <v>4</v>
      </c>
      <c r="AV85" s="1">
        <v>8</v>
      </c>
      <c r="AW85" s="1">
        <f>+Sar_InfraMR[[#This Row],[B.03.1 - Parque de Coches Motores Motrices Remolcados]]+Sar_InfraMR[[#This Row],[B.03.2 - Parque de Coches Motores Motrices Intermedios]]+Sar_InfraMR[[#This Row],[B.03.3 - Parque de Coches Motores Motrices Cabina]]</f>
        <v>12</v>
      </c>
      <c r="AX85" s="1">
        <v>33</v>
      </c>
      <c r="AY85" s="1">
        <v>12</v>
      </c>
      <c r="AZ85" s="1">
        <v>0</v>
      </c>
      <c r="BA85" s="1">
        <v>8</v>
      </c>
      <c r="BB85" s="1">
        <v>0</v>
      </c>
      <c r="BC85" s="1">
        <f>+Sar_InfraMR[[#This Row],[B.04.1 - Parque de Coches Remolcados Clase Unica]]+Sar_InfraMR[[#This Row],[B.04.2 - Parque de Coches Remolcados Clase Unica Furgón]]+Sar_InfraMR[[#This Row],[B.04.3 - Parque de Coches Remolcados Clase Unica Cabina]]+Sar_InfraMR[[#This Row],[B.04.4 - Parque de Coches Remolcados de Larga Distancia (Turista+Pullman)]]+Sar_InfraMR[[#This Row],[B.04.5 - Parque de Coches Remolcados para Servicios Especiales (Cartoneros)]]</f>
        <v>53</v>
      </c>
      <c r="BD85" s="1">
        <v>0</v>
      </c>
      <c r="BE85" s="1">
        <v>0</v>
      </c>
      <c r="BF85" s="16">
        <v>1676</v>
      </c>
    </row>
    <row r="86" spans="1:58">
      <c r="A86" s="1">
        <v>2000</v>
      </c>
      <c r="B86" s="1" t="s">
        <v>115</v>
      </c>
      <c r="C86" s="12">
        <v>71.5</v>
      </c>
      <c r="D86" s="12">
        <v>62.3</v>
      </c>
      <c r="E86" s="12">
        <v>0</v>
      </c>
      <c r="F86" s="12">
        <v>36.4</v>
      </c>
      <c r="G86" s="12">
        <f t="shared" si="7"/>
        <v>170.20000000000002</v>
      </c>
      <c r="H86" s="12">
        <f>+Sar_InfraMR[[#This Row],[Total Líneas de Explotación ]]</f>
        <v>170.20000000000002</v>
      </c>
      <c r="I86" s="13">
        <v>169.64911000000001</v>
      </c>
      <c r="J86" s="12">
        <v>196.1</v>
      </c>
      <c r="K86" s="12">
        <v>13.5</v>
      </c>
      <c r="L86" s="12">
        <v>85</v>
      </c>
      <c r="M86" s="12">
        <v>8.4</v>
      </c>
      <c r="N86" s="12">
        <f>+Sar_InfraMR[[#This Row],[A.03.1 -  Longitud de Vías de Explotación No Electrificadas Troncales y Ramales (vía principal) (km)]]+Sar_InfraMR[[#This Row],[A.04.1 -  Longitud de Vías de Explotación Electrificadas Troncales y Ramales (vía principal) (km)]]</f>
        <v>281.10000000000002</v>
      </c>
      <c r="O86" s="12">
        <f>+Sar_InfraMR[[#This Row],[Total Vías (excluido Auxiliares)]]</f>
        <v>281.10000000000002</v>
      </c>
      <c r="P86" s="1">
        <v>30</v>
      </c>
      <c r="Q86" s="1">
        <v>5</v>
      </c>
      <c r="R86" s="1">
        <v>5</v>
      </c>
      <c r="S86" s="1">
        <f t="shared" si="8"/>
        <v>40</v>
      </c>
      <c r="T86" s="1">
        <v>20</v>
      </c>
      <c r="U86" s="1">
        <v>89</v>
      </c>
      <c r="V86" s="1">
        <v>1</v>
      </c>
      <c r="W86" s="1">
        <v>40</v>
      </c>
      <c r="X86" s="1">
        <v>0</v>
      </c>
      <c r="Y86" s="1">
        <f t="shared" si="9"/>
        <v>150</v>
      </c>
      <c r="Z86" s="1">
        <v>11</v>
      </c>
      <c r="AA86" s="1">
        <v>22</v>
      </c>
      <c r="AB86" s="1">
        <f>+Sar_InfraMR[[#This Row],[Total Pasos Vehiculares a Nivel]]</f>
        <v>150</v>
      </c>
      <c r="AC86" s="1">
        <f t="shared" si="10"/>
        <v>183</v>
      </c>
      <c r="AD86" s="1">
        <v>17</v>
      </c>
      <c r="AE86" s="1">
        <v>16</v>
      </c>
      <c r="AF86" s="1">
        <v>74</v>
      </c>
      <c r="AG86" s="1">
        <f t="shared" si="11"/>
        <v>107</v>
      </c>
      <c r="AH86" s="12">
        <v>31.1</v>
      </c>
      <c r="AI86" s="12">
        <v>0</v>
      </c>
      <c r="AJ86" s="12">
        <v>126.55</v>
      </c>
      <c r="AK86" s="12">
        <f t="shared" si="12"/>
        <v>157.65</v>
      </c>
      <c r="AL86" s="1">
        <v>0</v>
      </c>
      <c r="AM86" s="1">
        <v>9</v>
      </c>
      <c r="AN86" s="1">
        <v>8</v>
      </c>
      <c r="AO86" s="1">
        <f t="shared" si="13"/>
        <v>17</v>
      </c>
      <c r="AP86" s="1">
        <v>180</v>
      </c>
      <c r="AQ86" s="1">
        <v>95</v>
      </c>
      <c r="AR86" s="1">
        <v>0</v>
      </c>
      <c r="AS86" s="1">
        <f>+Sar_InfraMR[[#This Row],[B.02.1 - Parque de Coches Eléctricos Motrices]]+Sar_InfraMR[[#This Row],[B.02.2 - Parque de Coches Eléctricos Motrices Remolcados Tipo R]]+Sar_InfraMR[[#This Row],[B.02.3 - Parque de Coches Eléctricos Motrices Tipo R]]</f>
        <v>275</v>
      </c>
      <c r="AT86" s="1">
        <v>0</v>
      </c>
      <c r="AU86" s="1">
        <v>4</v>
      </c>
      <c r="AV86" s="1">
        <v>8</v>
      </c>
      <c r="AW86" s="1">
        <f>+Sar_InfraMR[[#This Row],[B.03.1 - Parque de Coches Motores Motrices Remolcados]]+Sar_InfraMR[[#This Row],[B.03.2 - Parque de Coches Motores Motrices Intermedios]]+Sar_InfraMR[[#This Row],[B.03.3 - Parque de Coches Motores Motrices Cabina]]</f>
        <v>12</v>
      </c>
      <c r="AX86" s="1">
        <v>33</v>
      </c>
      <c r="AY86" s="1">
        <v>12</v>
      </c>
      <c r="AZ86" s="1">
        <v>0</v>
      </c>
      <c r="BA86" s="1">
        <v>8</v>
      </c>
      <c r="BB86" s="1">
        <v>0</v>
      </c>
      <c r="BC86" s="1">
        <f>+Sar_InfraMR[[#This Row],[B.04.1 - Parque de Coches Remolcados Clase Unica]]+Sar_InfraMR[[#This Row],[B.04.2 - Parque de Coches Remolcados Clase Unica Furgón]]+Sar_InfraMR[[#This Row],[B.04.3 - Parque de Coches Remolcados Clase Unica Cabina]]+Sar_InfraMR[[#This Row],[B.04.4 - Parque de Coches Remolcados de Larga Distancia (Turista+Pullman)]]+Sar_InfraMR[[#This Row],[B.04.5 - Parque de Coches Remolcados para Servicios Especiales (Cartoneros)]]</f>
        <v>53</v>
      </c>
      <c r="BD86" s="1">
        <v>0</v>
      </c>
      <c r="BE86" s="1">
        <v>0</v>
      </c>
      <c r="BF86" s="16">
        <v>1676</v>
      </c>
    </row>
    <row r="87" spans="1:58">
      <c r="A87" s="1">
        <v>2000</v>
      </c>
      <c r="B87" s="1" t="s">
        <v>116</v>
      </c>
      <c r="C87" s="12">
        <v>71.5</v>
      </c>
      <c r="D87" s="12">
        <v>62.3</v>
      </c>
      <c r="E87" s="12">
        <v>0</v>
      </c>
      <c r="F87" s="12">
        <v>36.4</v>
      </c>
      <c r="G87" s="12">
        <f t="shared" si="7"/>
        <v>170.20000000000002</v>
      </c>
      <c r="H87" s="12">
        <f>+Sar_InfraMR[[#This Row],[Total Líneas de Explotación ]]</f>
        <v>170.20000000000002</v>
      </c>
      <c r="I87" s="13">
        <v>169.64911000000001</v>
      </c>
      <c r="J87" s="12">
        <v>196.1</v>
      </c>
      <c r="K87" s="12">
        <v>13.5</v>
      </c>
      <c r="L87" s="12">
        <v>85</v>
      </c>
      <c r="M87" s="12">
        <v>8.4</v>
      </c>
      <c r="N87" s="12">
        <f>+Sar_InfraMR[[#This Row],[A.03.1 -  Longitud de Vías de Explotación No Electrificadas Troncales y Ramales (vía principal) (km)]]+Sar_InfraMR[[#This Row],[A.04.1 -  Longitud de Vías de Explotación Electrificadas Troncales y Ramales (vía principal) (km)]]</f>
        <v>281.10000000000002</v>
      </c>
      <c r="O87" s="12">
        <f>+Sar_InfraMR[[#This Row],[Total Vías (excluido Auxiliares)]]</f>
        <v>281.10000000000002</v>
      </c>
      <c r="P87" s="1">
        <v>30</v>
      </c>
      <c r="Q87" s="1">
        <v>5</v>
      </c>
      <c r="R87" s="1">
        <v>5</v>
      </c>
      <c r="S87" s="1">
        <f t="shared" si="8"/>
        <v>40</v>
      </c>
      <c r="T87" s="1">
        <v>20</v>
      </c>
      <c r="U87" s="1">
        <v>89</v>
      </c>
      <c r="V87" s="1">
        <v>1</v>
      </c>
      <c r="W87" s="1">
        <v>40</v>
      </c>
      <c r="X87" s="1">
        <v>0</v>
      </c>
      <c r="Y87" s="1">
        <f t="shared" si="9"/>
        <v>150</v>
      </c>
      <c r="Z87" s="1">
        <v>11</v>
      </c>
      <c r="AA87" s="1">
        <v>22</v>
      </c>
      <c r="AB87" s="1">
        <f>+Sar_InfraMR[[#This Row],[Total Pasos Vehiculares a Nivel]]</f>
        <v>150</v>
      </c>
      <c r="AC87" s="1">
        <f t="shared" si="10"/>
        <v>183</v>
      </c>
      <c r="AD87" s="1">
        <v>17</v>
      </c>
      <c r="AE87" s="1">
        <v>16</v>
      </c>
      <c r="AF87" s="1">
        <v>74</v>
      </c>
      <c r="AG87" s="1">
        <f t="shared" si="11"/>
        <v>107</v>
      </c>
      <c r="AH87" s="12">
        <v>31.1</v>
      </c>
      <c r="AI87" s="12">
        <v>0</v>
      </c>
      <c r="AJ87" s="12">
        <v>126.55</v>
      </c>
      <c r="AK87" s="12">
        <f t="shared" si="12"/>
        <v>157.65</v>
      </c>
      <c r="AL87" s="1">
        <v>0</v>
      </c>
      <c r="AM87" s="1">
        <v>9</v>
      </c>
      <c r="AN87" s="1">
        <v>8</v>
      </c>
      <c r="AO87" s="1">
        <f t="shared" si="13"/>
        <v>17</v>
      </c>
      <c r="AP87" s="1">
        <v>180</v>
      </c>
      <c r="AQ87" s="1">
        <v>95</v>
      </c>
      <c r="AR87" s="1">
        <v>0</v>
      </c>
      <c r="AS87" s="1">
        <f>+Sar_InfraMR[[#This Row],[B.02.1 - Parque de Coches Eléctricos Motrices]]+Sar_InfraMR[[#This Row],[B.02.2 - Parque de Coches Eléctricos Motrices Remolcados Tipo R]]+Sar_InfraMR[[#This Row],[B.02.3 - Parque de Coches Eléctricos Motrices Tipo R]]</f>
        <v>275</v>
      </c>
      <c r="AT87" s="1">
        <v>0</v>
      </c>
      <c r="AU87" s="1">
        <v>4</v>
      </c>
      <c r="AV87" s="1">
        <v>8</v>
      </c>
      <c r="AW87" s="1">
        <f>+Sar_InfraMR[[#This Row],[B.03.1 - Parque de Coches Motores Motrices Remolcados]]+Sar_InfraMR[[#This Row],[B.03.2 - Parque de Coches Motores Motrices Intermedios]]+Sar_InfraMR[[#This Row],[B.03.3 - Parque de Coches Motores Motrices Cabina]]</f>
        <v>12</v>
      </c>
      <c r="AX87" s="1">
        <v>33</v>
      </c>
      <c r="AY87" s="1">
        <v>12</v>
      </c>
      <c r="AZ87" s="1">
        <v>0</v>
      </c>
      <c r="BA87" s="1">
        <v>8</v>
      </c>
      <c r="BB87" s="1">
        <v>0</v>
      </c>
      <c r="BC87" s="1">
        <f>+Sar_InfraMR[[#This Row],[B.04.1 - Parque de Coches Remolcados Clase Unica]]+Sar_InfraMR[[#This Row],[B.04.2 - Parque de Coches Remolcados Clase Unica Furgón]]+Sar_InfraMR[[#This Row],[B.04.3 - Parque de Coches Remolcados Clase Unica Cabina]]+Sar_InfraMR[[#This Row],[B.04.4 - Parque de Coches Remolcados de Larga Distancia (Turista+Pullman)]]+Sar_InfraMR[[#This Row],[B.04.5 - Parque de Coches Remolcados para Servicios Especiales (Cartoneros)]]</f>
        <v>53</v>
      </c>
      <c r="BD87" s="1">
        <v>0</v>
      </c>
      <c r="BE87" s="1">
        <v>0</v>
      </c>
      <c r="BF87" s="16">
        <v>1676</v>
      </c>
    </row>
    <row r="88" spans="1:58">
      <c r="A88" s="1">
        <v>2000</v>
      </c>
      <c r="B88" s="1" t="s">
        <v>117</v>
      </c>
      <c r="C88" s="12">
        <v>71.5</v>
      </c>
      <c r="D88" s="12">
        <v>62.3</v>
      </c>
      <c r="E88" s="12">
        <v>0</v>
      </c>
      <c r="F88" s="12">
        <v>36.4</v>
      </c>
      <c r="G88" s="12">
        <f t="shared" si="7"/>
        <v>170.20000000000002</v>
      </c>
      <c r="H88" s="12">
        <f>+Sar_InfraMR[[#This Row],[Total Líneas de Explotación ]]</f>
        <v>170.20000000000002</v>
      </c>
      <c r="I88" s="13">
        <v>169.64911000000001</v>
      </c>
      <c r="J88" s="12">
        <v>196.1</v>
      </c>
      <c r="K88" s="12">
        <v>13.5</v>
      </c>
      <c r="L88" s="12">
        <v>85</v>
      </c>
      <c r="M88" s="12">
        <v>8.4</v>
      </c>
      <c r="N88" s="12">
        <f>+Sar_InfraMR[[#This Row],[A.03.1 -  Longitud de Vías de Explotación No Electrificadas Troncales y Ramales (vía principal) (km)]]+Sar_InfraMR[[#This Row],[A.04.1 -  Longitud de Vías de Explotación Electrificadas Troncales y Ramales (vía principal) (km)]]</f>
        <v>281.10000000000002</v>
      </c>
      <c r="O88" s="12">
        <f>+Sar_InfraMR[[#This Row],[Total Vías (excluido Auxiliares)]]</f>
        <v>281.10000000000002</v>
      </c>
      <c r="P88" s="1">
        <v>30</v>
      </c>
      <c r="Q88" s="1">
        <v>5</v>
      </c>
      <c r="R88" s="1">
        <v>5</v>
      </c>
      <c r="S88" s="1">
        <f t="shared" si="8"/>
        <v>40</v>
      </c>
      <c r="T88" s="1">
        <v>20</v>
      </c>
      <c r="U88" s="1">
        <v>89</v>
      </c>
      <c r="V88" s="1">
        <v>1</v>
      </c>
      <c r="W88" s="1">
        <v>40</v>
      </c>
      <c r="X88" s="1">
        <v>0</v>
      </c>
      <c r="Y88" s="1">
        <f t="shared" si="9"/>
        <v>150</v>
      </c>
      <c r="Z88" s="1">
        <v>11</v>
      </c>
      <c r="AA88" s="1">
        <v>22</v>
      </c>
      <c r="AB88" s="1">
        <f>+Sar_InfraMR[[#This Row],[Total Pasos Vehiculares a Nivel]]</f>
        <v>150</v>
      </c>
      <c r="AC88" s="1">
        <f t="shared" si="10"/>
        <v>183</v>
      </c>
      <c r="AD88" s="1">
        <v>17</v>
      </c>
      <c r="AE88" s="1">
        <v>16</v>
      </c>
      <c r="AF88" s="1">
        <v>74</v>
      </c>
      <c r="AG88" s="1">
        <f t="shared" si="11"/>
        <v>107</v>
      </c>
      <c r="AH88" s="12">
        <v>31.1</v>
      </c>
      <c r="AI88" s="12">
        <v>0</v>
      </c>
      <c r="AJ88" s="12">
        <v>126.55</v>
      </c>
      <c r="AK88" s="12">
        <f t="shared" si="12"/>
        <v>157.65</v>
      </c>
      <c r="AL88" s="1">
        <v>0</v>
      </c>
      <c r="AM88" s="1">
        <v>9</v>
      </c>
      <c r="AN88" s="1">
        <v>8</v>
      </c>
      <c r="AO88" s="1">
        <f t="shared" si="13"/>
        <v>17</v>
      </c>
      <c r="AP88" s="1">
        <v>180</v>
      </c>
      <c r="AQ88" s="1">
        <v>95</v>
      </c>
      <c r="AR88" s="1">
        <v>0</v>
      </c>
      <c r="AS88" s="1">
        <f>+Sar_InfraMR[[#This Row],[B.02.1 - Parque de Coches Eléctricos Motrices]]+Sar_InfraMR[[#This Row],[B.02.2 - Parque de Coches Eléctricos Motrices Remolcados Tipo R]]+Sar_InfraMR[[#This Row],[B.02.3 - Parque de Coches Eléctricos Motrices Tipo R]]</f>
        <v>275</v>
      </c>
      <c r="AT88" s="1">
        <v>0</v>
      </c>
      <c r="AU88" s="1">
        <v>4</v>
      </c>
      <c r="AV88" s="1">
        <v>8</v>
      </c>
      <c r="AW88" s="1">
        <f>+Sar_InfraMR[[#This Row],[B.03.1 - Parque de Coches Motores Motrices Remolcados]]+Sar_InfraMR[[#This Row],[B.03.2 - Parque de Coches Motores Motrices Intermedios]]+Sar_InfraMR[[#This Row],[B.03.3 - Parque de Coches Motores Motrices Cabina]]</f>
        <v>12</v>
      </c>
      <c r="AX88" s="1">
        <v>33</v>
      </c>
      <c r="AY88" s="1">
        <v>12</v>
      </c>
      <c r="AZ88" s="1">
        <v>0</v>
      </c>
      <c r="BA88" s="1">
        <v>8</v>
      </c>
      <c r="BB88" s="1">
        <v>0</v>
      </c>
      <c r="BC88" s="1">
        <f>+Sar_InfraMR[[#This Row],[B.04.1 - Parque de Coches Remolcados Clase Unica]]+Sar_InfraMR[[#This Row],[B.04.2 - Parque de Coches Remolcados Clase Unica Furgón]]+Sar_InfraMR[[#This Row],[B.04.3 - Parque de Coches Remolcados Clase Unica Cabina]]+Sar_InfraMR[[#This Row],[B.04.4 - Parque de Coches Remolcados de Larga Distancia (Turista+Pullman)]]+Sar_InfraMR[[#This Row],[B.04.5 - Parque de Coches Remolcados para Servicios Especiales (Cartoneros)]]</f>
        <v>53</v>
      </c>
      <c r="BD88" s="1">
        <v>0</v>
      </c>
      <c r="BE88" s="1">
        <v>0</v>
      </c>
      <c r="BF88" s="16">
        <v>1676</v>
      </c>
    </row>
    <row r="89" spans="1:58">
      <c r="A89" s="1">
        <v>2000</v>
      </c>
      <c r="B89" s="1" t="s">
        <v>118</v>
      </c>
      <c r="C89" s="12">
        <v>71.5</v>
      </c>
      <c r="D89" s="12">
        <v>62.3</v>
      </c>
      <c r="E89" s="12">
        <v>0</v>
      </c>
      <c r="F89" s="12">
        <v>36.4</v>
      </c>
      <c r="G89" s="12">
        <f t="shared" si="7"/>
        <v>170.20000000000002</v>
      </c>
      <c r="H89" s="12">
        <f>+Sar_InfraMR[[#This Row],[Total Líneas de Explotación ]]</f>
        <v>170.20000000000002</v>
      </c>
      <c r="I89" s="13">
        <v>169.64911000000001</v>
      </c>
      <c r="J89" s="12">
        <v>196.1</v>
      </c>
      <c r="K89" s="12">
        <v>13.5</v>
      </c>
      <c r="L89" s="12">
        <v>85</v>
      </c>
      <c r="M89" s="12">
        <v>8.4</v>
      </c>
      <c r="N89" s="12">
        <f>+Sar_InfraMR[[#This Row],[A.03.1 -  Longitud de Vías de Explotación No Electrificadas Troncales y Ramales (vía principal) (km)]]+Sar_InfraMR[[#This Row],[A.04.1 -  Longitud de Vías de Explotación Electrificadas Troncales y Ramales (vía principal) (km)]]</f>
        <v>281.10000000000002</v>
      </c>
      <c r="O89" s="12">
        <f>+Sar_InfraMR[[#This Row],[Total Vías (excluido Auxiliares)]]</f>
        <v>281.10000000000002</v>
      </c>
      <c r="P89" s="1">
        <v>30</v>
      </c>
      <c r="Q89" s="1">
        <v>5</v>
      </c>
      <c r="R89" s="1">
        <v>5</v>
      </c>
      <c r="S89" s="1">
        <f t="shared" si="8"/>
        <v>40</v>
      </c>
      <c r="T89" s="1">
        <v>20</v>
      </c>
      <c r="U89" s="1">
        <v>89</v>
      </c>
      <c r="V89" s="1">
        <v>1</v>
      </c>
      <c r="W89" s="1">
        <v>40</v>
      </c>
      <c r="X89" s="1">
        <v>0</v>
      </c>
      <c r="Y89" s="1">
        <f t="shared" si="9"/>
        <v>150</v>
      </c>
      <c r="Z89" s="1">
        <v>11</v>
      </c>
      <c r="AA89" s="1">
        <v>22</v>
      </c>
      <c r="AB89" s="1">
        <f>+Sar_InfraMR[[#This Row],[Total Pasos Vehiculares a Nivel]]</f>
        <v>150</v>
      </c>
      <c r="AC89" s="1">
        <f t="shared" si="10"/>
        <v>183</v>
      </c>
      <c r="AD89" s="1">
        <v>17</v>
      </c>
      <c r="AE89" s="1">
        <v>16</v>
      </c>
      <c r="AF89" s="1">
        <v>74</v>
      </c>
      <c r="AG89" s="1">
        <f t="shared" si="11"/>
        <v>107</v>
      </c>
      <c r="AH89" s="12">
        <v>31.1</v>
      </c>
      <c r="AI89" s="12">
        <v>0</v>
      </c>
      <c r="AJ89" s="12">
        <v>126.55</v>
      </c>
      <c r="AK89" s="12">
        <f t="shared" si="12"/>
        <v>157.65</v>
      </c>
      <c r="AL89" s="1">
        <v>0</v>
      </c>
      <c r="AM89" s="1">
        <v>9</v>
      </c>
      <c r="AN89" s="1">
        <v>8</v>
      </c>
      <c r="AO89" s="1">
        <f t="shared" si="13"/>
        <v>17</v>
      </c>
      <c r="AP89" s="1">
        <v>180</v>
      </c>
      <c r="AQ89" s="1">
        <v>95</v>
      </c>
      <c r="AR89" s="1">
        <v>0</v>
      </c>
      <c r="AS89" s="1">
        <f>+Sar_InfraMR[[#This Row],[B.02.1 - Parque de Coches Eléctricos Motrices]]+Sar_InfraMR[[#This Row],[B.02.2 - Parque de Coches Eléctricos Motrices Remolcados Tipo R]]+Sar_InfraMR[[#This Row],[B.02.3 - Parque de Coches Eléctricos Motrices Tipo R]]</f>
        <v>275</v>
      </c>
      <c r="AT89" s="1">
        <v>0</v>
      </c>
      <c r="AU89" s="1">
        <v>4</v>
      </c>
      <c r="AV89" s="1">
        <v>8</v>
      </c>
      <c r="AW89" s="1">
        <f>+Sar_InfraMR[[#This Row],[B.03.1 - Parque de Coches Motores Motrices Remolcados]]+Sar_InfraMR[[#This Row],[B.03.2 - Parque de Coches Motores Motrices Intermedios]]+Sar_InfraMR[[#This Row],[B.03.3 - Parque de Coches Motores Motrices Cabina]]</f>
        <v>12</v>
      </c>
      <c r="AX89" s="1">
        <v>33</v>
      </c>
      <c r="AY89" s="1">
        <v>12</v>
      </c>
      <c r="AZ89" s="1">
        <v>0</v>
      </c>
      <c r="BA89" s="1">
        <v>8</v>
      </c>
      <c r="BB89" s="1">
        <v>0</v>
      </c>
      <c r="BC89" s="1">
        <f>+Sar_InfraMR[[#This Row],[B.04.1 - Parque de Coches Remolcados Clase Unica]]+Sar_InfraMR[[#This Row],[B.04.2 - Parque de Coches Remolcados Clase Unica Furgón]]+Sar_InfraMR[[#This Row],[B.04.3 - Parque de Coches Remolcados Clase Unica Cabina]]+Sar_InfraMR[[#This Row],[B.04.4 - Parque de Coches Remolcados de Larga Distancia (Turista+Pullman)]]+Sar_InfraMR[[#This Row],[B.04.5 - Parque de Coches Remolcados para Servicios Especiales (Cartoneros)]]</f>
        <v>53</v>
      </c>
      <c r="BD89" s="1">
        <v>0</v>
      </c>
      <c r="BE89" s="1">
        <v>0</v>
      </c>
      <c r="BF89" s="16">
        <v>1676</v>
      </c>
    </row>
    <row r="90" spans="1:58">
      <c r="A90" s="1">
        <v>2000</v>
      </c>
      <c r="B90" s="1" t="s">
        <v>119</v>
      </c>
      <c r="C90" s="12">
        <v>71.5</v>
      </c>
      <c r="D90" s="12">
        <v>62.3</v>
      </c>
      <c r="E90" s="12">
        <v>0</v>
      </c>
      <c r="F90" s="12">
        <v>36.4</v>
      </c>
      <c r="G90" s="12">
        <f t="shared" si="7"/>
        <v>170.20000000000002</v>
      </c>
      <c r="H90" s="12">
        <f>+Sar_InfraMR[[#This Row],[Total Líneas de Explotación ]]</f>
        <v>170.20000000000002</v>
      </c>
      <c r="I90" s="13">
        <v>169.64911000000001</v>
      </c>
      <c r="J90" s="12">
        <v>196.1</v>
      </c>
      <c r="K90" s="12">
        <v>13.5</v>
      </c>
      <c r="L90" s="12">
        <v>85</v>
      </c>
      <c r="M90" s="12">
        <v>8.4</v>
      </c>
      <c r="N90" s="12">
        <f>+Sar_InfraMR[[#This Row],[A.03.1 -  Longitud de Vías de Explotación No Electrificadas Troncales y Ramales (vía principal) (km)]]+Sar_InfraMR[[#This Row],[A.04.1 -  Longitud de Vías de Explotación Electrificadas Troncales y Ramales (vía principal) (km)]]</f>
        <v>281.10000000000002</v>
      </c>
      <c r="O90" s="12">
        <f>+Sar_InfraMR[[#This Row],[Total Vías (excluido Auxiliares)]]</f>
        <v>281.10000000000002</v>
      </c>
      <c r="P90" s="1">
        <v>30</v>
      </c>
      <c r="Q90" s="1">
        <v>5</v>
      </c>
      <c r="R90" s="1">
        <v>5</v>
      </c>
      <c r="S90" s="1">
        <f t="shared" si="8"/>
        <v>40</v>
      </c>
      <c r="T90" s="1">
        <v>20</v>
      </c>
      <c r="U90" s="1">
        <v>89</v>
      </c>
      <c r="V90" s="1">
        <v>1</v>
      </c>
      <c r="W90" s="1">
        <v>40</v>
      </c>
      <c r="X90" s="1">
        <v>0</v>
      </c>
      <c r="Y90" s="1">
        <f t="shared" si="9"/>
        <v>150</v>
      </c>
      <c r="Z90" s="1">
        <v>11</v>
      </c>
      <c r="AA90" s="1">
        <v>22</v>
      </c>
      <c r="AB90" s="1">
        <f>+Sar_InfraMR[[#This Row],[Total Pasos Vehiculares a Nivel]]</f>
        <v>150</v>
      </c>
      <c r="AC90" s="1">
        <f t="shared" si="10"/>
        <v>183</v>
      </c>
      <c r="AD90" s="1">
        <v>17</v>
      </c>
      <c r="AE90" s="1">
        <v>16</v>
      </c>
      <c r="AF90" s="1">
        <v>74</v>
      </c>
      <c r="AG90" s="1">
        <f t="shared" si="11"/>
        <v>107</v>
      </c>
      <c r="AH90" s="12">
        <v>31.1</v>
      </c>
      <c r="AI90" s="12">
        <v>0</v>
      </c>
      <c r="AJ90" s="12">
        <v>126.55</v>
      </c>
      <c r="AK90" s="12">
        <f t="shared" si="12"/>
        <v>157.65</v>
      </c>
      <c r="AL90" s="1">
        <v>0</v>
      </c>
      <c r="AM90" s="1">
        <v>9</v>
      </c>
      <c r="AN90" s="1">
        <v>8</v>
      </c>
      <c r="AO90" s="1">
        <f t="shared" si="13"/>
        <v>17</v>
      </c>
      <c r="AP90" s="1">
        <v>180</v>
      </c>
      <c r="AQ90" s="1">
        <v>95</v>
      </c>
      <c r="AR90" s="1">
        <v>0</v>
      </c>
      <c r="AS90" s="1">
        <f>+Sar_InfraMR[[#This Row],[B.02.1 - Parque de Coches Eléctricos Motrices]]+Sar_InfraMR[[#This Row],[B.02.2 - Parque de Coches Eléctricos Motrices Remolcados Tipo R]]+Sar_InfraMR[[#This Row],[B.02.3 - Parque de Coches Eléctricos Motrices Tipo R]]</f>
        <v>275</v>
      </c>
      <c r="AT90" s="1">
        <v>0</v>
      </c>
      <c r="AU90" s="1">
        <v>4</v>
      </c>
      <c r="AV90" s="1">
        <v>8</v>
      </c>
      <c r="AW90" s="1">
        <f>+Sar_InfraMR[[#This Row],[B.03.1 - Parque de Coches Motores Motrices Remolcados]]+Sar_InfraMR[[#This Row],[B.03.2 - Parque de Coches Motores Motrices Intermedios]]+Sar_InfraMR[[#This Row],[B.03.3 - Parque de Coches Motores Motrices Cabina]]</f>
        <v>12</v>
      </c>
      <c r="AX90" s="1">
        <v>33</v>
      </c>
      <c r="AY90" s="1">
        <v>12</v>
      </c>
      <c r="AZ90" s="1">
        <v>0</v>
      </c>
      <c r="BA90" s="1">
        <v>8</v>
      </c>
      <c r="BB90" s="1">
        <v>0</v>
      </c>
      <c r="BC90" s="1">
        <f>+Sar_InfraMR[[#This Row],[B.04.1 - Parque de Coches Remolcados Clase Unica]]+Sar_InfraMR[[#This Row],[B.04.2 - Parque de Coches Remolcados Clase Unica Furgón]]+Sar_InfraMR[[#This Row],[B.04.3 - Parque de Coches Remolcados Clase Unica Cabina]]+Sar_InfraMR[[#This Row],[B.04.4 - Parque de Coches Remolcados de Larga Distancia (Turista+Pullman)]]+Sar_InfraMR[[#This Row],[B.04.5 - Parque de Coches Remolcados para Servicios Especiales (Cartoneros)]]</f>
        <v>53</v>
      </c>
      <c r="BD90" s="1">
        <v>0</v>
      </c>
      <c r="BE90" s="1">
        <v>0</v>
      </c>
      <c r="BF90" s="16">
        <v>1676</v>
      </c>
    </row>
    <row r="91" spans="1:58">
      <c r="A91" s="1">
        <v>2000</v>
      </c>
      <c r="B91" s="1" t="s">
        <v>120</v>
      </c>
      <c r="C91" s="12">
        <v>71.5</v>
      </c>
      <c r="D91" s="12">
        <v>62.3</v>
      </c>
      <c r="E91" s="12">
        <v>0</v>
      </c>
      <c r="F91" s="12">
        <v>36.4</v>
      </c>
      <c r="G91" s="12">
        <f t="shared" si="7"/>
        <v>170.20000000000002</v>
      </c>
      <c r="H91" s="12">
        <f>+Sar_InfraMR[[#This Row],[Total Líneas de Explotación ]]</f>
        <v>170.20000000000002</v>
      </c>
      <c r="I91" s="13">
        <v>169.64911000000001</v>
      </c>
      <c r="J91" s="12">
        <v>196.1</v>
      </c>
      <c r="K91" s="12">
        <v>13.5</v>
      </c>
      <c r="L91" s="12">
        <v>85</v>
      </c>
      <c r="M91" s="12">
        <v>8.4</v>
      </c>
      <c r="N91" s="12">
        <f>+Sar_InfraMR[[#This Row],[A.03.1 -  Longitud de Vías de Explotación No Electrificadas Troncales y Ramales (vía principal) (km)]]+Sar_InfraMR[[#This Row],[A.04.1 -  Longitud de Vías de Explotación Electrificadas Troncales y Ramales (vía principal) (km)]]</f>
        <v>281.10000000000002</v>
      </c>
      <c r="O91" s="12">
        <f>+Sar_InfraMR[[#This Row],[Total Vías (excluido Auxiliares)]]</f>
        <v>281.10000000000002</v>
      </c>
      <c r="P91" s="1">
        <v>30</v>
      </c>
      <c r="Q91" s="1">
        <v>5</v>
      </c>
      <c r="R91" s="1">
        <v>5</v>
      </c>
      <c r="S91" s="1">
        <f t="shared" si="8"/>
        <v>40</v>
      </c>
      <c r="T91" s="1">
        <v>20</v>
      </c>
      <c r="U91" s="1">
        <v>89</v>
      </c>
      <c r="V91" s="1">
        <v>1</v>
      </c>
      <c r="W91" s="1">
        <v>40</v>
      </c>
      <c r="X91" s="1">
        <v>0</v>
      </c>
      <c r="Y91" s="1">
        <f t="shared" si="9"/>
        <v>150</v>
      </c>
      <c r="Z91" s="1">
        <v>11</v>
      </c>
      <c r="AA91" s="1">
        <v>22</v>
      </c>
      <c r="AB91" s="1">
        <f>+Sar_InfraMR[[#This Row],[Total Pasos Vehiculares a Nivel]]</f>
        <v>150</v>
      </c>
      <c r="AC91" s="1">
        <f t="shared" si="10"/>
        <v>183</v>
      </c>
      <c r="AD91" s="1">
        <v>17</v>
      </c>
      <c r="AE91" s="1">
        <v>16</v>
      </c>
      <c r="AF91" s="1">
        <v>74</v>
      </c>
      <c r="AG91" s="1">
        <f t="shared" si="11"/>
        <v>107</v>
      </c>
      <c r="AH91" s="12">
        <v>31.1</v>
      </c>
      <c r="AI91" s="12">
        <v>0</v>
      </c>
      <c r="AJ91" s="12">
        <v>126.55</v>
      </c>
      <c r="AK91" s="12">
        <f t="shared" si="12"/>
        <v>157.65</v>
      </c>
      <c r="AL91" s="1">
        <v>0</v>
      </c>
      <c r="AM91" s="1">
        <v>9</v>
      </c>
      <c r="AN91" s="1">
        <v>8</v>
      </c>
      <c r="AO91" s="1">
        <f t="shared" si="13"/>
        <v>17</v>
      </c>
      <c r="AP91" s="1">
        <v>180</v>
      </c>
      <c r="AQ91" s="1">
        <v>95</v>
      </c>
      <c r="AR91" s="1">
        <v>0</v>
      </c>
      <c r="AS91" s="1">
        <f>+Sar_InfraMR[[#This Row],[B.02.1 - Parque de Coches Eléctricos Motrices]]+Sar_InfraMR[[#This Row],[B.02.2 - Parque de Coches Eléctricos Motrices Remolcados Tipo R]]+Sar_InfraMR[[#This Row],[B.02.3 - Parque de Coches Eléctricos Motrices Tipo R]]</f>
        <v>275</v>
      </c>
      <c r="AT91" s="1">
        <v>0</v>
      </c>
      <c r="AU91" s="1">
        <v>4</v>
      </c>
      <c r="AV91" s="1">
        <v>8</v>
      </c>
      <c r="AW91" s="1">
        <f>+Sar_InfraMR[[#This Row],[B.03.1 - Parque de Coches Motores Motrices Remolcados]]+Sar_InfraMR[[#This Row],[B.03.2 - Parque de Coches Motores Motrices Intermedios]]+Sar_InfraMR[[#This Row],[B.03.3 - Parque de Coches Motores Motrices Cabina]]</f>
        <v>12</v>
      </c>
      <c r="AX91" s="1">
        <v>33</v>
      </c>
      <c r="AY91" s="1">
        <v>12</v>
      </c>
      <c r="AZ91" s="1">
        <v>0</v>
      </c>
      <c r="BA91" s="1">
        <v>8</v>
      </c>
      <c r="BB91" s="1">
        <v>0</v>
      </c>
      <c r="BC91" s="1">
        <f>+Sar_InfraMR[[#This Row],[B.04.1 - Parque de Coches Remolcados Clase Unica]]+Sar_InfraMR[[#This Row],[B.04.2 - Parque de Coches Remolcados Clase Unica Furgón]]+Sar_InfraMR[[#This Row],[B.04.3 - Parque de Coches Remolcados Clase Unica Cabina]]+Sar_InfraMR[[#This Row],[B.04.4 - Parque de Coches Remolcados de Larga Distancia (Turista+Pullman)]]+Sar_InfraMR[[#This Row],[B.04.5 - Parque de Coches Remolcados para Servicios Especiales (Cartoneros)]]</f>
        <v>53</v>
      </c>
      <c r="BD91" s="1">
        <v>0</v>
      </c>
      <c r="BE91" s="1">
        <v>0</v>
      </c>
      <c r="BF91" s="16">
        <v>1676</v>
      </c>
    </row>
    <row r="92" spans="1:58">
      <c r="A92" s="1">
        <v>2000</v>
      </c>
      <c r="B92" s="1" t="s">
        <v>121</v>
      </c>
      <c r="C92" s="12">
        <v>71.5</v>
      </c>
      <c r="D92" s="12">
        <v>62.3</v>
      </c>
      <c r="E92" s="12">
        <v>0</v>
      </c>
      <c r="F92" s="12">
        <v>36.4</v>
      </c>
      <c r="G92" s="12">
        <f t="shared" si="7"/>
        <v>170.20000000000002</v>
      </c>
      <c r="H92" s="12">
        <f>+Sar_InfraMR[[#This Row],[Total Líneas de Explotación ]]</f>
        <v>170.20000000000002</v>
      </c>
      <c r="I92" s="13">
        <v>169.64911000000001</v>
      </c>
      <c r="J92" s="12">
        <v>196.1</v>
      </c>
      <c r="K92" s="12">
        <v>13.5</v>
      </c>
      <c r="L92" s="12">
        <v>85</v>
      </c>
      <c r="M92" s="12">
        <v>8.4</v>
      </c>
      <c r="N92" s="12">
        <f>+Sar_InfraMR[[#This Row],[A.03.1 -  Longitud de Vías de Explotación No Electrificadas Troncales y Ramales (vía principal) (km)]]+Sar_InfraMR[[#This Row],[A.04.1 -  Longitud de Vías de Explotación Electrificadas Troncales y Ramales (vía principal) (km)]]</f>
        <v>281.10000000000002</v>
      </c>
      <c r="O92" s="12">
        <f>+Sar_InfraMR[[#This Row],[Total Vías (excluido Auxiliares)]]</f>
        <v>281.10000000000002</v>
      </c>
      <c r="P92" s="1">
        <v>30</v>
      </c>
      <c r="Q92" s="1">
        <v>5</v>
      </c>
      <c r="R92" s="1">
        <v>5</v>
      </c>
      <c r="S92" s="1">
        <f t="shared" si="8"/>
        <v>40</v>
      </c>
      <c r="T92" s="1">
        <v>20</v>
      </c>
      <c r="U92" s="1">
        <v>89</v>
      </c>
      <c r="V92" s="1">
        <v>1</v>
      </c>
      <c r="W92" s="1">
        <v>40</v>
      </c>
      <c r="X92" s="1">
        <v>0</v>
      </c>
      <c r="Y92" s="1">
        <f t="shared" si="9"/>
        <v>150</v>
      </c>
      <c r="Z92" s="1">
        <v>11</v>
      </c>
      <c r="AA92" s="1">
        <v>22</v>
      </c>
      <c r="AB92" s="1">
        <f>+Sar_InfraMR[[#This Row],[Total Pasos Vehiculares a Nivel]]</f>
        <v>150</v>
      </c>
      <c r="AC92" s="1">
        <f t="shared" si="10"/>
        <v>183</v>
      </c>
      <c r="AD92" s="1">
        <v>17</v>
      </c>
      <c r="AE92" s="1">
        <v>16</v>
      </c>
      <c r="AF92" s="1">
        <v>74</v>
      </c>
      <c r="AG92" s="1">
        <f t="shared" si="11"/>
        <v>107</v>
      </c>
      <c r="AH92" s="12">
        <v>31.1</v>
      </c>
      <c r="AI92" s="12">
        <v>0</v>
      </c>
      <c r="AJ92" s="12">
        <v>126.55</v>
      </c>
      <c r="AK92" s="12">
        <f t="shared" si="12"/>
        <v>157.65</v>
      </c>
      <c r="AL92" s="1">
        <v>0</v>
      </c>
      <c r="AM92" s="1">
        <v>9</v>
      </c>
      <c r="AN92" s="1">
        <v>8</v>
      </c>
      <c r="AO92" s="1">
        <f t="shared" si="13"/>
        <v>17</v>
      </c>
      <c r="AP92" s="1">
        <v>180</v>
      </c>
      <c r="AQ92" s="1">
        <v>95</v>
      </c>
      <c r="AR92" s="1">
        <v>0</v>
      </c>
      <c r="AS92" s="1">
        <f>+Sar_InfraMR[[#This Row],[B.02.1 - Parque de Coches Eléctricos Motrices]]+Sar_InfraMR[[#This Row],[B.02.2 - Parque de Coches Eléctricos Motrices Remolcados Tipo R]]+Sar_InfraMR[[#This Row],[B.02.3 - Parque de Coches Eléctricos Motrices Tipo R]]</f>
        <v>275</v>
      </c>
      <c r="AT92" s="1">
        <v>0</v>
      </c>
      <c r="AU92" s="1">
        <v>4</v>
      </c>
      <c r="AV92" s="1">
        <v>8</v>
      </c>
      <c r="AW92" s="1">
        <f>+Sar_InfraMR[[#This Row],[B.03.1 - Parque de Coches Motores Motrices Remolcados]]+Sar_InfraMR[[#This Row],[B.03.2 - Parque de Coches Motores Motrices Intermedios]]+Sar_InfraMR[[#This Row],[B.03.3 - Parque de Coches Motores Motrices Cabina]]</f>
        <v>12</v>
      </c>
      <c r="AX92" s="1">
        <v>33</v>
      </c>
      <c r="AY92" s="1">
        <v>12</v>
      </c>
      <c r="AZ92" s="1">
        <v>0</v>
      </c>
      <c r="BA92" s="1">
        <v>8</v>
      </c>
      <c r="BB92" s="1">
        <v>0</v>
      </c>
      <c r="BC92" s="1">
        <f>+Sar_InfraMR[[#This Row],[B.04.1 - Parque de Coches Remolcados Clase Unica]]+Sar_InfraMR[[#This Row],[B.04.2 - Parque de Coches Remolcados Clase Unica Furgón]]+Sar_InfraMR[[#This Row],[B.04.3 - Parque de Coches Remolcados Clase Unica Cabina]]+Sar_InfraMR[[#This Row],[B.04.4 - Parque de Coches Remolcados de Larga Distancia (Turista+Pullman)]]+Sar_InfraMR[[#This Row],[B.04.5 - Parque de Coches Remolcados para Servicios Especiales (Cartoneros)]]</f>
        <v>53</v>
      </c>
      <c r="BD92" s="1">
        <v>0</v>
      </c>
      <c r="BE92" s="1">
        <v>0</v>
      </c>
      <c r="BF92" s="16">
        <v>1676</v>
      </c>
    </row>
    <row r="93" spans="1:58">
      <c r="A93" s="1">
        <v>2000</v>
      </c>
      <c r="B93" s="1" t="s">
        <v>122</v>
      </c>
      <c r="C93" s="12">
        <v>71.5</v>
      </c>
      <c r="D93" s="12">
        <v>62.3</v>
      </c>
      <c r="E93" s="12">
        <v>0</v>
      </c>
      <c r="F93" s="12">
        <v>36.4</v>
      </c>
      <c r="G93" s="12">
        <f t="shared" si="7"/>
        <v>170.20000000000002</v>
      </c>
      <c r="H93" s="12">
        <f>+Sar_InfraMR[[#This Row],[Total Líneas de Explotación ]]</f>
        <v>170.20000000000002</v>
      </c>
      <c r="I93" s="13">
        <v>169.64911000000001</v>
      </c>
      <c r="J93" s="12">
        <v>196.1</v>
      </c>
      <c r="K93" s="12">
        <v>13.5</v>
      </c>
      <c r="L93" s="12">
        <v>85</v>
      </c>
      <c r="M93" s="12">
        <v>8.4</v>
      </c>
      <c r="N93" s="12">
        <f>+Sar_InfraMR[[#This Row],[A.03.1 -  Longitud de Vías de Explotación No Electrificadas Troncales y Ramales (vía principal) (km)]]+Sar_InfraMR[[#This Row],[A.04.1 -  Longitud de Vías de Explotación Electrificadas Troncales y Ramales (vía principal) (km)]]</f>
        <v>281.10000000000002</v>
      </c>
      <c r="O93" s="12">
        <f>+Sar_InfraMR[[#This Row],[Total Vías (excluido Auxiliares)]]</f>
        <v>281.10000000000002</v>
      </c>
      <c r="P93" s="1">
        <v>30</v>
      </c>
      <c r="Q93" s="1">
        <v>5</v>
      </c>
      <c r="R93" s="1">
        <v>5</v>
      </c>
      <c r="S93" s="1">
        <f t="shared" si="8"/>
        <v>40</v>
      </c>
      <c r="T93" s="1">
        <v>20</v>
      </c>
      <c r="U93" s="1">
        <v>89</v>
      </c>
      <c r="V93" s="1">
        <v>1</v>
      </c>
      <c r="W93" s="1">
        <v>40</v>
      </c>
      <c r="X93" s="1">
        <v>0</v>
      </c>
      <c r="Y93" s="1">
        <f t="shared" si="9"/>
        <v>150</v>
      </c>
      <c r="Z93" s="1">
        <v>11</v>
      </c>
      <c r="AA93" s="1">
        <v>22</v>
      </c>
      <c r="AB93" s="1">
        <f>+Sar_InfraMR[[#This Row],[Total Pasos Vehiculares a Nivel]]</f>
        <v>150</v>
      </c>
      <c r="AC93" s="1">
        <f t="shared" si="10"/>
        <v>183</v>
      </c>
      <c r="AD93" s="1">
        <v>17</v>
      </c>
      <c r="AE93" s="1">
        <v>16</v>
      </c>
      <c r="AF93" s="1">
        <v>74</v>
      </c>
      <c r="AG93" s="1">
        <f t="shared" si="11"/>
        <v>107</v>
      </c>
      <c r="AH93" s="12">
        <v>31.1</v>
      </c>
      <c r="AI93" s="12">
        <v>0</v>
      </c>
      <c r="AJ93" s="12">
        <v>126.55</v>
      </c>
      <c r="AK93" s="12">
        <f t="shared" si="12"/>
        <v>157.65</v>
      </c>
      <c r="AL93" s="1">
        <v>0</v>
      </c>
      <c r="AM93" s="1">
        <v>9</v>
      </c>
      <c r="AN93" s="1">
        <v>8</v>
      </c>
      <c r="AO93" s="1">
        <f t="shared" si="13"/>
        <v>17</v>
      </c>
      <c r="AP93" s="1">
        <v>180</v>
      </c>
      <c r="AQ93" s="1">
        <v>95</v>
      </c>
      <c r="AR93" s="1">
        <v>0</v>
      </c>
      <c r="AS93" s="1">
        <f>+Sar_InfraMR[[#This Row],[B.02.1 - Parque de Coches Eléctricos Motrices]]+Sar_InfraMR[[#This Row],[B.02.2 - Parque de Coches Eléctricos Motrices Remolcados Tipo R]]+Sar_InfraMR[[#This Row],[B.02.3 - Parque de Coches Eléctricos Motrices Tipo R]]</f>
        <v>275</v>
      </c>
      <c r="AT93" s="1">
        <v>0</v>
      </c>
      <c r="AU93" s="1">
        <v>4</v>
      </c>
      <c r="AV93" s="1">
        <v>8</v>
      </c>
      <c r="AW93" s="1">
        <f>+Sar_InfraMR[[#This Row],[B.03.1 - Parque de Coches Motores Motrices Remolcados]]+Sar_InfraMR[[#This Row],[B.03.2 - Parque de Coches Motores Motrices Intermedios]]+Sar_InfraMR[[#This Row],[B.03.3 - Parque de Coches Motores Motrices Cabina]]</f>
        <v>12</v>
      </c>
      <c r="AX93" s="1">
        <v>33</v>
      </c>
      <c r="AY93" s="1">
        <v>12</v>
      </c>
      <c r="AZ93" s="1">
        <v>0</v>
      </c>
      <c r="BA93" s="1">
        <v>8</v>
      </c>
      <c r="BB93" s="1">
        <v>0</v>
      </c>
      <c r="BC93" s="1">
        <f>+Sar_InfraMR[[#This Row],[B.04.1 - Parque de Coches Remolcados Clase Unica]]+Sar_InfraMR[[#This Row],[B.04.2 - Parque de Coches Remolcados Clase Unica Furgón]]+Sar_InfraMR[[#This Row],[B.04.3 - Parque de Coches Remolcados Clase Unica Cabina]]+Sar_InfraMR[[#This Row],[B.04.4 - Parque de Coches Remolcados de Larga Distancia (Turista+Pullman)]]+Sar_InfraMR[[#This Row],[B.04.5 - Parque de Coches Remolcados para Servicios Especiales (Cartoneros)]]</f>
        <v>53</v>
      </c>
      <c r="BD93" s="1">
        <v>0</v>
      </c>
      <c r="BE93" s="1">
        <v>0</v>
      </c>
      <c r="BF93" s="16">
        <v>1676</v>
      </c>
    </row>
    <row r="94" spans="1:58">
      <c r="A94" s="1">
        <v>2000</v>
      </c>
      <c r="B94" s="1" t="s">
        <v>123</v>
      </c>
      <c r="C94" s="12">
        <v>71.5</v>
      </c>
      <c r="D94" s="12">
        <v>62.3</v>
      </c>
      <c r="E94" s="12">
        <v>0</v>
      </c>
      <c r="F94" s="12">
        <v>36.4</v>
      </c>
      <c r="G94" s="12">
        <f t="shared" si="7"/>
        <v>170.20000000000002</v>
      </c>
      <c r="H94" s="12">
        <f>+Sar_InfraMR[[#This Row],[Total Líneas de Explotación ]]</f>
        <v>170.20000000000002</v>
      </c>
      <c r="I94" s="13">
        <v>169.64911000000001</v>
      </c>
      <c r="J94" s="12">
        <v>196.1</v>
      </c>
      <c r="K94" s="12">
        <v>13.5</v>
      </c>
      <c r="L94" s="12">
        <v>85</v>
      </c>
      <c r="M94" s="12">
        <v>8.4</v>
      </c>
      <c r="N94" s="12">
        <f>+Sar_InfraMR[[#This Row],[A.03.1 -  Longitud de Vías de Explotación No Electrificadas Troncales y Ramales (vía principal) (km)]]+Sar_InfraMR[[#This Row],[A.04.1 -  Longitud de Vías de Explotación Electrificadas Troncales y Ramales (vía principal) (km)]]</f>
        <v>281.10000000000002</v>
      </c>
      <c r="O94" s="12">
        <f>+Sar_InfraMR[[#This Row],[Total Vías (excluido Auxiliares)]]</f>
        <v>281.10000000000002</v>
      </c>
      <c r="P94" s="1">
        <v>30</v>
      </c>
      <c r="Q94" s="1">
        <v>5</v>
      </c>
      <c r="R94" s="1">
        <v>5</v>
      </c>
      <c r="S94" s="1">
        <f t="shared" si="8"/>
        <v>40</v>
      </c>
      <c r="T94" s="1">
        <v>20</v>
      </c>
      <c r="U94" s="1">
        <v>89</v>
      </c>
      <c r="V94" s="1">
        <v>1</v>
      </c>
      <c r="W94" s="1">
        <v>40</v>
      </c>
      <c r="X94" s="1">
        <v>0</v>
      </c>
      <c r="Y94" s="1">
        <f t="shared" si="9"/>
        <v>150</v>
      </c>
      <c r="Z94" s="1">
        <v>11</v>
      </c>
      <c r="AA94" s="1">
        <v>22</v>
      </c>
      <c r="AB94" s="1">
        <f>+Sar_InfraMR[[#This Row],[Total Pasos Vehiculares a Nivel]]</f>
        <v>150</v>
      </c>
      <c r="AC94" s="1">
        <f t="shared" si="10"/>
        <v>183</v>
      </c>
      <c r="AD94" s="1">
        <v>17</v>
      </c>
      <c r="AE94" s="1">
        <v>16</v>
      </c>
      <c r="AF94" s="1">
        <v>74</v>
      </c>
      <c r="AG94" s="1">
        <f t="shared" si="11"/>
        <v>107</v>
      </c>
      <c r="AH94" s="12">
        <v>31.1</v>
      </c>
      <c r="AI94" s="12">
        <v>0</v>
      </c>
      <c r="AJ94" s="12">
        <v>126.55</v>
      </c>
      <c r="AK94" s="12">
        <f t="shared" si="12"/>
        <v>157.65</v>
      </c>
      <c r="AL94" s="1">
        <v>0</v>
      </c>
      <c r="AM94" s="1">
        <v>9</v>
      </c>
      <c r="AN94" s="1">
        <v>8</v>
      </c>
      <c r="AO94" s="1">
        <f t="shared" si="13"/>
        <v>17</v>
      </c>
      <c r="AP94" s="1">
        <v>180</v>
      </c>
      <c r="AQ94" s="1">
        <v>95</v>
      </c>
      <c r="AR94" s="1">
        <v>0</v>
      </c>
      <c r="AS94" s="1">
        <f>+Sar_InfraMR[[#This Row],[B.02.1 - Parque de Coches Eléctricos Motrices]]+Sar_InfraMR[[#This Row],[B.02.2 - Parque de Coches Eléctricos Motrices Remolcados Tipo R]]+Sar_InfraMR[[#This Row],[B.02.3 - Parque de Coches Eléctricos Motrices Tipo R]]</f>
        <v>275</v>
      </c>
      <c r="AT94" s="1">
        <v>0</v>
      </c>
      <c r="AU94" s="1">
        <v>4</v>
      </c>
      <c r="AV94" s="1">
        <v>8</v>
      </c>
      <c r="AW94" s="1">
        <f>+Sar_InfraMR[[#This Row],[B.03.1 - Parque de Coches Motores Motrices Remolcados]]+Sar_InfraMR[[#This Row],[B.03.2 - Parque de Coches Motores Motrices Intermedios]]+Sar_InfraMR[[#This Row],[B.03.3 - Parque de Coches Motores Motrices Cabina]]</f>
        <v>12</v>
      </c>
      <c r="AX94" s="1">
        <v>33</v>
      </c>
      <c r="AY94" s="1">
        <v>12</v>
      </c>
      <c r="AZ94" s="1">
        <v>0</v>
      </c>
      <c r="BA94" s="1">
        <v>8</v>
      </c>
      <c r="BB94" s="1">
        <v>0</v>
      </c>
      <c r="BC94" s="1">
        <f>+Sar_InfraMR[[#This Row],[B.04.1 - Parque de Coches Remolcados Clase Unica]]+Sar_InfraMR[[#This Row],[B.04.2 - Parque de Coches Remolcados Clase Unica Furgón]]+Sar_InfraMR[[#This Row],[B.04.3 - Parque de Coches Remolcados Clase Unica Cabina]]+Sar_InfraMR[[#This Row],[B.04.4 - Parque de Coches Remolcados de Larga Distancia (Turista+Pullman)]]+Sar_InfraMR[[#This Row],[B.04.5 - Parque de Coches Remolcados para Servicios Especiales (Cartoneros)]]</f>
        <v>53</v>
      </c>
      <c r="BD94" s="1">
        <v>0</v>
      </c>
      <c r="BE94" s="1">
        <v>0</v>
      </c>
      <c r="BF94" s="16">
        <v>1676</v>
      </c>
    </row>
    <row r="95" spans="1:58">
      <c r="A95" s="1">
        <v>2000</v>
      </c>
      <c r="B95" s="1" t="s">
        <v>124</v>
      </c>
      <c r="C95" s="12">
        <v>71.5</v>
      </c>
      <c r="D95" s="12">
        <v>62.3</v>
      </c>
      <c r="E95" s="12">
        <v>0</v>
      </c>
      <c r="F95" s="12">
        <v>36.4</v>
      </c>
      <c r="G95" s="12">
        <f t="shared" si="7"/>
        <v>170.20000000000002</v>
      </c>
      <c r="H95" s="12">
        <f>+Sar_InfraMR[[#This Row],[Total Líneas de Explotación ]]</f>
        <v>170.20000000000002</v>
      </c>
      <c r="I95" s="13">
        <v>169.64911000000001</v>
      </c>
      <c r="J95" s="12">
        <v>196.1</v>
      </c>
      <c r="K95" s="12">
        <v>13.5</v>
      </c>
      <c r="L95" s="12">
        <v>85</v>
      </c>
      <c r="M95" s="12">
        <v>8.4</v>
      </c>
      <c r="N95" s="12">
        <f>+Sar_InfraMR[[#This Row],[A.03.1 -  Longitud de Vías de Explotación No Electrificadas Troncales y Ramales (vía principal) (km)]]+Sar_InfraMR[[#This Row],[A.04.1 -  Longitud de Vías de Explotación Electrificadas Troncales y Ramales (vía principal) (km)]]</f>
        <v>281.10000000000002</v>
      </c>
      <c r="O95" s="12">
        <f>+Sar_InfraMR[[#This Row],[Total Vías (excluido Auxiliares)]]</f>
        <v>281.10000000000002</v>
      </c>
      <c r="P95" s="1">
        <v>30</v>
      </c>
      <c r="Q95" s="1">
        <v>5</v>
      </c>
      <c r="R95" s="1">
        <v>5</v>
      </c>
      <c r="S95" s="1">
        <f t="shared" si="8"/>
        <v>40</v>
      </c>
      <c r="T95" s="1">
        <v>20</v>
      </c>
      <c r="U95" s="1">
        <v>89</v>
      </c>
      <c r="V95" s="1">
        <v>1</v>
      </c>
      <c r="W95" s="1">
        <v>40</v>
      </c>
      <c r="X95" s="1">
        <v>0</v>
      </c>
      <c r="Y95" s="1">
        <f t="shared" si="9"/>
        <v>150</v>
      </c>
      <c r="Z95" s="1">
        <v>11</v>
      </c>
      <c r="AA95" s="1">
        <v>22</v>
      </c>
      <c r="AB95" s="1">
        <f>+Sar_InfraMR[[#This Row],[Total Pasos Vehiculares a Nivel]]</f>
        <v>150</v>
      </c>
      <c r="AC95" s="1">
        <f t="shared" si="10"/>
        <v>183</v>
      </c>
      <c r="AD95" s="1">
        <v>17</v>
      </c>
      <c r="AE95" s="1">
        <v>16</v>
      </c>
      <c r="AF95" s="1">
        <v>74</v>
      </c>
      <c r="AG95" s="1">
        <f t="shared" si="11"/>
        <v>107</v>
      </c>
      <c r="AH95" s="12">
        <v>31.1</v>
      </c>
      <c r="AI95" s="12">
        <v>0</v>
      </c>
      <c r="AJ95" s="12">
        <v>126.55</v>
      </c>
      <c r="AK95" s="12">
        <f t="shared" si="12"/>
        <v>157.65</v>
      </c>
      <c r="AL95" s="1">
        <v>0</v>
      </c>
      <c r="AM95" s="1">
        <v>9</v>
      </c>
      <c r="AN95" s="1">
        <v>8</v>
      </c>
      <c r="AO95" s="1">
        <f t="shared" si="13"/>
        <v>17</v>
      </c>
      <c r="AP95" s="1">
        <v>180</v>
      </c>
      <c r="AQ95" s="1">
        <v>95</v>
      </c>
      <c r="AR95" s="1">
        <v>0</v>
      </c>
      <c r="AS95" s="1">
        <f>+Sar_InfraMR[[#This Row],[B.02.1 - Parque de Coches Eléctricos Motrices]]+Sar_InfraMR[[#This Row],[B.02.2 - Parque de Coches Eléctricos Motrices Remolcados Tipo R]]+Sar_InfraMR[[#This Row],[B.02.3 - Parque de Coches Eléctricos Motrices Tipo R]]</f>
        <v>275</v>
      </c>
      <c r="AT95" s="1">
        <v>0</v>
      </c>
      <c r="AU95" s="1">
        <v>4</v>
      </c>
      <c r="AV95" s="1">
        <v>8</v>
      </c>
      <c r="AW95" s="1">
        <f>+Sar_InfraMR[[#This Row],[B.03.1 - Parque de Coches Motores Motrices Remolcados]]+Sar_InfraMR[[#This Row],[B.03.2 - Parque de Coches Motores Motrices Intermedios]]+Sar_InfraMR[[#This Row],[B.03.3 - Parque de Coches Motores Motrices Cabina]]</f>
        <v>12</v>
      </c>
      <c r="AX95" s="1">
        <v>33</v>
      </c>
      <c r="AY95" s="1">
        <v>12</v>
      </c>
      <c r="AZ95" s="1">
        <v>0</v>
      </c>
      <c r="BA95" s="1">
        <v>8</v>
      </c>
      <c r="BB95" s="1">
        <v>0</v>
      </c>
      <c r="BC95" s="1">
        <f>+Sar_InfraMR[[#This Row],[B.04.1 - Parque de Coches Remolcados Clase Unica]]+Sar_InfraMR[[#This Row],[B.04.2 - Parque de Coches Remolcados Clase Unica Furgón]]+Sar_InfraMR[[#This Row],[B.04.3 - Parque de Coches Remolcados Clase Unica Cabina]]+Sar_InfraMR[[#This Row],[B.04.4 - Parque de Coches Remolcados de Larga Distancia (Turista+Pullman)]]+Sar_InfraMR[[#This Row],[B.04.5 - Parque de Coches Remolcados para Servicios Especiales (Cartoneros)]]</f>
        <v>53</v>
      </c>
      <c r="BD95" s="1">
        <v>0</v>
      </c>
      <c r="BE95" s="1">
        <v>0</v>
      </c>
      <c r="BF95" s="16">
        <v>1676</v>
      </c>
    </row>
    <row r="96" spans="1:58">
      <c r="A96" s="1">
        <v>2000</v>
      </c>
      <c r="B96" s="1" t="s">
        <v>125</v>
      </c>
      <c r="C96" s="12">
        <v>71.5</v>
      </c>
      <c r="D96" s="12">
        <v>62.3</v>
      </c>
      <c r="E96" s="12">
        <v>0</v>
      </c>
      <c r="F96" s="12">
        <v>36.4</v>
      </c>
      <c r="G96" s="12">
        <f t="shared" si="7"/>
        <v>170.20000000000002</v>
      </c>
      <c r="H96" s="12">
        <f>+Sar_InfraMR[[#This Row],[Total Líneas de Explotación ]]</f>
        <v>170.20000000000002</v>
      </c>
      <c r="I96" s="13">
        <v>169.64911000000001</v>
      </c>
      <c r="J96" s="12">
        <v>196.1</v>
      </c>
      <c r="K96" s="12">
        <v>13.5</v>
      </c>
      <c r="L96" s="12">
        <v>85</v>
      </c>
      <c r="M96" s="12">
        <v>8.4</v>
      </c>
      <c r="N96" s="12">
        <f>+Sar_InfraMR[[#This Row],[A.03.1 -  Longitud de Vías de Explotación No Electrificadas Troncales y Ramales (vía principal) (km)]]+Sar_InfraMR[[#This Row],[A.04.1 -  Longitud de Vías de Explotación Electrificadas Troncales y Ramales (vía principal) (km)]]</f>
        <v>281.10000000000002</v>
      </c>
      <c r="O96" s="12">
        <f>+Sar_InfraMR[[#This Row],[Total Vías (excluido Auxiliares)]]</f>
        <v>281.10000000000002</v>
      </c>
      <c r="P96" s="1">
        <v>30</v>
      </c>
      <c r="Q96" s="1">
        <v>5</v>
      </c>
      <c r="R96" s="1">
        <v>5</v>
      </c>
      <c r="S96" s="1">
        <f t="shared" si="8"/>
        <v>40</v>
      </c>
      <c r="T96" s="1">
        <v>20</v>
      </c>
      <c r="U96" s="1">
        <v>89</v>
      </c>
      <c r="V96" s="1">
        <v>1</v>
      </c>
      <c r="W96" s="1">
        <v>40</v>
      </c>
      <c r="X96" s="1">
        <v>0</v>
      </c>
      <c r="Y96" s="1">
        <f t="shared" si="9"/>
        <v>150</v>
      </c>
      <c r="Z96" s="1">
        <v>11</v>
      </c>
      <c r="AA96" s="1">
        <v>22</v>
      </c>
      <c r="AB96" s="1">
        <f>+Sar_InfraMR[[#This Row],[Total Pasos Vehiculares a Nivel]]</f>
        <v>150</v>
      </c>
      <c r="AC96" s="1">
        <f t="shared" si="10"/>
        <v>183</v>
      </c>
      <c r="AD96" s="1">
        <v>17</v>
      </c>
      <c r="AE96" s="1">
        <v>16</v>
      </c>
      <c r="AF96" s="1">
        <v>74</v>
      </c>
      <c r="AG96" s="1">
        <f t="shared" si="11"/>
        <v>107</v>
      </c>
      <c r="AH96" s="12">
        <v>31.1</v>
      </c>
      <c r="AI96" s="12">
        <v>0</v>
      </c>
      <c r="AJ96" s="12">
        <v>126.55</v>
      </c>
      <c r="AK96" s="12">
        <f t="shared" si="12"/>
        <v>157.65</v>
      </c>
      <c r="AL96" s="1">
        <v>0</v>
      </c>
      <c r="AM96" s="1">
        <v>9</v>
      </c>
      <c r="AN96" s="1">
        <v>8</v>
      </c>
      <c r="AO96" s="1">
        <f t="shared" si="13"/>
        <v>17</v>
      </c>
      <c r="AP96" s="1">
        <v>180</v>
      </c>
      <c r="AQ96" s="1">
        <v>95</v>
      </c>
      <c r="AR96" s="1">
        <v>0</v>
      </c>
      <c r="AS96" s="1">
        <f>+Sar_InfraMR[[#This Row],[B.02.1 - Parque de Coches Eléctricos Motrices]]+Sar_InfraMR[[#This Row],[B.02.2 - Parque de Coches Eléctricos Motrices Remolcados Tipo R]]+Sar_InfraMR[[#This Row],[B.02.3 - Parque de Coches Eléctricos Motrices Tipo R]]</f>
        <v>275</v>
      </c>
      <c r="AT96" s="1">
        <v>0</v>
      </c>
      <c r="AU96" s="1">
        <v>4</v>
      </c>
      <c r="AV96" s="1">
        <v>8</v>
      </c>
      <c r="AW96" s="1">
        <f>+Sar_InfraMR[[#This Row],[B.03.1 - Parque de Coches Motores Motrices Remolcados]]+Sar_InfraMR[[#This Row],[B.03.2 - Parque de Coches Motores Motrices Intermedios]]+Sar_InfraMR[[#This Row],[B.03.3 - Parque de Coches Motores Motrices Cabina]]</f>
        <v>12</v>
      </c>
      <c r="AX96" s="1">
        <v>33</v>
      </c>
      <c r="AY96" s="1">
        <v>12</v>
      </c>
      <c r="AZ96" s="1">
        <v>0</v>
      </c>
      <c r="BA96" s="1">
        <v>8</v>
      </c>
      <c r="BB96" s="1">
        <v>0</v>
      </c>
      <c r="BC96" s="1">
        <f>+Sar_InfraMR[[#This Row],[B.04.1 - Parque de Coches Remolcados Clase Unica]]+Sar_InfraMR[[#This Row],[B.04.2 - Parque de Coches Remolcados Clase Unica Furgón]]+Sar_InfraMR[[#This Row],[B.04.3 - Parque de Coches Remolcados Clase Unica Cabina]]+Sar_InfraMR[[#This Row],[B.04.4 - Parque de Coches Remolcados de Larga Distancia (Turista+Pullman)]]+Sar_InfraMR[[#This Row],[B.04.5 - Parque de Coches Remolcados para Servicios Especiales (Cartoneros)]]</f>
        <v>53</v>
      </c>
      <c r="BD96" s="1">
        <v>0</v>
      </c>
      <c r="BE96" s="1">
        <v>0</v>
      </c>
      <c r="BF96" s="16">
        <v>1676</v>
      </c>
    </row>
    <row r="97" spans="1:58">
      <c r="A97" s="1">
        <v>2000</v>
      </c>
      <c r="B97" s="1" t="s">
        <v>126</v>
      </c>
      <c r="C97" s="12">
        <v>71.5</v>
      </c>
      <c r="D97" s="12">
        <v>62.3</v>
      </c>
      <c r="E97" s="12">
        <v>0</v>
      </c>
      <c r="F97" s="12">
        <v>36.4</v>
      </c>
      <c r="G97" s="12">
        <f t="shared" si="7"/>
        <v>170.20000000000002</v>
      </c>
      <c r="H97" s="12">
        <f>+Sar_InfraMR[[#This Row],[Total Líneas de Explotación ]]</f>
        <v>170.20000000000002</v>
      </c>
      <c r="I97" s="13">
        <v>169.64911000000001</v>
      </c>
      <c r="J97" s="12">
        <v>196.1</v>
      </c>
      <c r="K97" s="12">
        <v>13.5</v>
      </c>
      <c r="L97" s="12">
        <v>85</v>
      </c>
      <c r="M97" s="12">
        <v>8.4</v>
      </c>
      <c r="N97" s="12">
        <f>+Sar_InfraMR[[#This Row],[A.03.1 -  Longitud de Vías de Explotación No Electrificadas Troncales y Ramales (vía principal) (km)]]+Sar_InfraMR[[#This Row],[A.04.1 -  Longitud de Vías de Explotación Electrificadas Troncales y Ramales (vía principal) (km)]]</f>
        <v>281.10000000000002</v>
      </c>
      <c r="O97" s="12">
        <f>+Sar_InfraMR[[#This Row],[Total Vías (excluido Auxiliares)]]</f>
        <v>281.10000000000002</v>
      </c>
      <c r="P97" s="1">
        <v>30</v>
      </c>
      <c r="Q97" s="1">
        <v>5</v>
      </c>
      <c r="R97" s="1">
        <v>5</v>
      </c>
      <c r="S97" s="1">
        <f t="shared" si="8"/>
        <v>40</v>
      </c>
      <c r="T97" s="1">
        <v>20</v>
      </c>
      <c r="U97" s="1">
        <v>89</v>
      </c>
      <c r="V97" s="1">
        <v>1</v>
      </c>
      <c r="W97" s="1">
        <v>40</v>
      </c>
      <c r="X97" s="1">
        <v>0</v>
      </c>
      <c r="Y97" s="1">
        <f t="shared" si="9"/>
        <v>150</v>
      </c>
      <c r="Z97" s="1">
        <v>11</v>
      </c>
      <c r="AA97" s="1">
        <v>22</v>
      </c>
      <c r="AB97" s="1">
        <f>+Sar_InfraMR[[#This Row],[Total Pasos Vehiculares a Nivel]]</f>
        <v>150</v>
      </c>
      <c r="AC97" s="1">
        <f t="shared" si="10"/>
        <v>183</v>
      </c>
      <c r="AD97" s="1">
        <v>17</v>
      </c>
      <c r="AE97" s="1">
        <v>16</v>
      </c>
      <c r="AF97" s="1">
        <v>74</v>
      </c>
      <c r="AG97" s="1">
        <f t="shared" si="11"/>
        <v>107</v>
      </c>
      <c r="AH97" s="12">
        <v>31.1</v>
      </c>
      <c r="AI97" s="12">
        <v>0</v>
      </c>
      <c r="AJ97" s="12">
        <v>126.55</v>
      </c>
      <c r="AK97" s="12">
        <f t="shared" si="12"/>
        <v>157.65</v>
      </c>
      <c r="AL97" s="1">
        <v>0</v>
      </c>
      <c r="AM97" s="1">
        <v>9</v>
      </c>
      <c r="AN97" s="1">
        <v>8</v>
      </c>
      <c r="AO97" s="1">
        <f t="shared" si="13"/>
        <v>17</v>
      </c>
      <c r="AP97" s="1">
        <v>180</v>
      </c>
      <c r="AQ97" s="1">
        <v>95</v>
      </c>
      <c r="AR97" s="1">
        <v>0</v>
      </c>
      <c r="AS97" s="1">
        <f>+Sar_InfraMR[[#This Row],[B.02.1 - Parque de Coches Eléctricos Motrices]]+Sar_InfraMR[[#This Row],[B.02.2 - Parque de Coches Eléctricos Motrices Remolcados Tipo R]]+Sar_InfraMR[[#This Row],[B.02.3 - Parque de Coches Eléctricos Motrices Tipo R]]</f>
        <v>275</v>
      </c>
      <c r="AT97" s="1">
        <v>0</v>
      </c>
      <c r="AU97" s="1">
        <v>4</v>
      </c>
      <c r="AV97" s="1">
        <v>8</v>
      </c>
      <c r="AW97" s="1">
        <f>+Sar_InfraMR[[#This Row],[B.03.1 - Parque de Coches Motores Motrices Remolcados]]+Sar_InfraMR[[#This Row],[B.03.2 - Parque de Coches Motores Motrices Intermedios]]+Sar_InfraMR[[#This Row],[B.03.3 - Parque de Coches Motores Motrices Cabina]]</f>
        <v>12</v>
      </c>
      <c r="AX97" s="1">
        <v>33</v>
      </c>
      <c r="AY97" s="1">
        <v>12</v>
      </c>
      <c r="AZ97" s="1">
        <v>0</v>
      </c>
      <c r="BA97" s="1">
        <v>8</v>
      </c>
      <c r="BB97" s="1">
        <v>0</v>
      </c>
      <c r="BC97" s="1">
        <f>+Sar_InfraMR[[#This Row],[B.04.1 - Parque de Coches Remolcados Clase Unica]]+Sar_InfraMR[[#This Row],[B.04.2 - Parque de Coches Remolcados Clase Unica Furgón]]+Sar_InfraMR[[#This Row],[B.04.3 - Parque de Coches Remolcados Clase Unica Cabina]]+Sar_InfraMR[[#This Row],[B.04.4 - Parque de Coches Remolcados de Larga Distancia (Turista+Pullman)]]+Sar_InfraMR[[#This Row],[B.04.5 - Parque de Coches Remolcados para Servicios Especiales (Cartoneros)]]</f>
        <v>53</v>
      </c>
      <c r="BD97" s="1">
        <v>0</v>
      </c>
      <c r="BE97" s="1">
        <v>0</v>
      </c>
      <c r="BF97" s="16">
        <v>1676</v>
      </c>
    </row>
    <row r="98" spans="1:58">
      <c r="A98" s="1">
        <v>2001</v>
      </c>
      <c r="B98" s="1" t="s">
        <v>115</v>
      </c>
      <c r="C98" s="12">
        <v>71.5</v>
      </c>
      <c r="D98" s="12">
        <v>62.3</v>
      </c>
      <c r="E98" s="12">
        <v>0</v>
      </c>
      <c r="F98" s="12">
        <v>36.4</v>
      </c>
      <c r="G98" s="12">
        <f t="shared" si="7"/>
        <v>170.20000000000002</v>
      </c>
      <c r="H98" s="12">
        <f>+Sar_InfraMR[[#This Row],[Total Líneas de Explotación ]]</f>
        <v>170.20000000000002</v>
      </c>
      <c r="I98" s="13">
        <v>169.64911000000001</v>
      </c>
      <c r="J98" s="12">
        <v>196.1</v>
      </c>
      <c r="K98" s="12">
        <v>13.5</v>
      </c>
      <c r="L98" s="12">
        <v>85</v>
      </c>
      <c r="M98" s="12">
        <v>8.4</v>
      </c>
      <c r="N98" s="12">
        <f>+Sar_InfraMR[[#This Row],[A.03.1 -  Longitud de Vías de Explotación No Electrificadas Troncales y Ramales (vía principal) (km)]]+Sar_InfraMR[[#This Row],[A.04.1 -  Longitud de Vías de Explotación Electrificadas Troncales y Ramales (vía principal) (km)]]</f>
        <v>281.10000000000002</v>
      </c>
      <c r="O98" s="12">
        <f>+Sar_InfraMR[[#This Row],[Total Vías (excluido Auxiliares)]]</f>
        <v>281.10000000000002</v>
      </c>
      <c r="P98" s="1">
        <v>30</v>
      </c>
      <c r="Q98" s="1">
        <v>5</v>
      </c>
      <c r="R98" s="1">
        <v>5</v>
      </c>
      <c r="S98" s="1">
        <f t="shared" si="8"/>
        <v>40</v>
      </c>
      <c r="T98" s="1">
        <v>20</v>
      </c>
      <c r="U98" s="1">
        <v>89</v>
      </c>
      <c r="V98" s="1">
        <v>1</v>
      </c>
      <c r="W98" s="1">
        <v>40</v>
      </c>
      <c r="X98" s="1">
        <v>0</v>
      </c>
      <c r="Y98" s="1">
        <f t="shared" si="9"/>
        <v>150</v>
      </c>
      <c r="Z98" s="1">
        <v>11</v>
      </c>
      <c r="AA98" s="1">
        <v>22</v>
      </c>
      <c r="AB98" s="1">
        <f>+Sar_InfraMR[[#This Row],[Total Pasos Vehiculares a Nivel]]</f>
        <v>150</v>
      </c>
      <c r="AC98" s="1">
        <f t="shared" si="10"/>
        <v>183</v>
      </c>
      <c r="AD98" s="1">
        <v>17</v>
      </c>
      <c r="AE98" s="1">
        <v>16</v>
      </c>
      <c r="AF98" s="1">
        <v>74</v>
      </c>
      <c r="AG98" s="1">
        <f t="shared" si="11"/>
        <v>107</v>
      </c>
      <c r="AH98" s="12">
        <v>31.1</v>
      </c>
      <c r="AI98" s="12">
        <v>0</v>
      </c>
      <c r="AJ98" s="12">
        <v>126.55</v>
      </c>
      <c r="AK98" s="12">
        <f t="shared" si="12"/>
        <v>157.65</v>
      </c>
      <c r="AL98" s="1">
        <v>0</v>
      </c>
      <c r="AM98" s="1">
        <v>9</v>
      </c>
      <c r="AN98" s="1">
        <v>8</v>
      </c>
      <c r="AO98" s="1">
        <f t="shared" si="13"/>
        <v>17</v>
      </c>
      <c r="AP98" s="1">
        <v>180</v>
      </c>
      <c r="AQ98" s="1">
        <v>95</v>
      </c>
      <c r="AR98" s="1">
        <v>0</v>
      </c>
      <c r="AS98" s="1">
        <f>+Sar_InfraMR[[#This Row],[B.02.1 - Parque de Coches Eléctricos Motrices]]+Sar_InfraMR[[#This Row],[B.02.2 - Parque de Coches Eléctricos Motrices Remolcados Tipo R]]+Sar_InfraMR[[#This Row],[B.02.3 - Parque de Coches Eléctricos Motrices Tipo R]]</f>
        <v>275</v>
      </c>
      <c r="AT98" s="1">
        <v>0</v>
      </c>
      <c r="AU98" s="1">
        <v>4</v>
      </c>
      <c r="AV98" s="1">
        <v>8</v>
      </c>
      <c r="AW98" s="1">
        <f>+Sar_InfraMR[[#This Row],[B.03.1 - Parque de Coches Motores Motrices Remolcados]]+Sar_InfraMR[[#This Row],[B.03.2 - Parque de Coches Motores Motrices Intermedios]]+Sar_InfraMR[[#This Row],[B.03.3 - Parque de Coches Motores Motrices Cabina]]</f>
        <v>12</v>
      </c>
      <c r="AX98" s="1">
        <v>33</v>
      </c>
      <c r="AY98" s="1">
        <v>12</v>
      </c>
      <c r="AZ98" s="1">
        <v>0</v>
      </c>
      <c r="BA98" s="1">
        <v>8</v>
      </c>
      <c r="BB98" s="1">
        <v>0</v>
      </c>
      <c r="BC98" s="1">
        <f>+Sar_InfraMR[[#This Row],[B.04.1 - Parque de Coches Remolcados Clase Unica]]+Sar_InfraMR[[#This Row],[B.04.2 - Parque de Coches Remolcados Clase Unica Furgón]]+Sar_InfraMR[[#This Row],[B.04.3 - Parque de Coches Remolcados Clase Unica Cabina]]+Sar_InfraMR[[#This Row],[B.04.4 - Parque de Coches Remolcados de Larga Distancia (Turista+Pullman)]]+Sar_InfraMR[[#This Row],[B.04.5 - Parque de Coches Remolcados para Servicios Especiales (Cartoneros)]]</f>
        <v>53</v>
      </c>
      <c r="BD98" s="1">
        <v>0</v>
      </c>
      <c r="BE98" s="1">
        <v>0</v>
      </c>
      <c r="BF98" s="16">
        <v>1676</v>
      </c>
    </row>
    <row r="99" spans="1:58">
      <c r="A99" s="1">
        <v>2001</v>
      </c>
      <c r="B99" s="1" t="s">
        <v>116</v>
      </c>
      <c r="C99" s="12">
        <v>71.5</v>
      </c>
      <c r="D99" s="12">
        <v>62.3</v>
      </c>
      <c r="E99" s="12">
        <v>0</v>
      </c>
      <c r="F99" s="12">
        <v>36.4</v>
      </c>
      <c r="G99" s="12">
        <f t="shared" si="7"/>
        <v>170.20000000000002</v>
      </c>
      <c r="H99" s="12">
        <f>+Sar_InfraMR[[#This Row],[Total Líneas de Explotación ]]</f>
        <v>170.20000000000002</v>
      </c>
      <c r="I99" s="13">
        <v>169.64911000000001</v>
      </c>
      <c r="J99" s="12">
        <v>196.1</v>
      </c>
      <c r="K99" s="12">
        <v>13.5</v>
      </c>
      <c r="L99" s="12">
        <v>85</v>
      </c>
      <c r="M99" s="12">
        <v>8.4</v>
      </c>
      <c r="N99" s="12">
        <f>+Sar_InfraMR[[#This Row],[A.03.1 -  Longitud de Vías de Explotación No Electrificadas Troncales y Ramales (vía principal) (km)]]+Sar_InfraMR[[#This Row],[A.04.1 -  Longitud de Vías de Explotación Electrificadas Troncales y Ramales (vía principal) (km)]]</f>
        <v>281.10000000000002</v>
      </c>
      <c r="O99" s="12">
        <f>+Sar_InfraMR[[#This Row],[Total Vías (excluido Auxiliares)]]</f>
        <v>281.10000000000002</v>
      </c>
      <c r="P99" s="1">
        <v>30</v>
      </c>
      <c r="Q99" s="1">
        <v>5</v>
      </c>
      <c r="R99" s="1">
        <v>5</v>
      </c>
      <c r="S99" s="1">
        <f t="shared" si="8"/>
        <v>40</v>
      </c>
      <c r="T99" s="1">
        <v>20</v>
      </c>
      <c r="U99" s="1">
        <v>89</v>
      </c>
      <c r="V99" s="1">
        <v>1</v>
      </c>
      <c r="W99" s="1">
        <v>40</v>
      </c>
      <c r="X99" s="1">
        <v>0</v>
      </c>
      <c r="Y99" s="1">
        <f t="shared" si="9"/>
        <v>150</v>
      </c>
      <c r="Z99" s="1">
        <v>11</v>
      </c>
      <c r="AA99" s="1">
        <v>22</v>
      </c>
      <c r="AB99" s="1">
        <f>+Sar_InfraMR[[#This Row],[Total Pasos Vehiculares a Nivel]]</f>
        <v>150</v>
      </c>
      <c r="AC99" s="1">
        <f t="shared" si="10"/>
        <v>183</v>
      </c>
      <c r="AD99" s="1">
        <v>17</v>
      </c>
      <c r="AE99" s="1">
        <v>16</v>
      </c>
      <c r="AF99" s="1">
        <v>74</v>
      </c>
      <c r="AG99" s="1">
        <f t="shared" si="11"/>
        <v>107</v>
      </c>
      <c r="AH99" s="12">
        <v>31.1</v>
      </c>
      <c r="AI99" s="12">
        <v>0</v>
      </c>
      <c r="AJ99" s="12">
        <v>126.55</v>
      </c>
      <c r="AK99" s="12">
        <f t="shared" si="12"/>
        <v>157.65</v>
      </c>
      <c r="AL99" s="1">
        <v>0</v>
      </c>
      <c r="AM99" s="1">
        <v>9</v>
      </c>
      <c r="AN99" s="1">
        <v>8</v>
      </c>
      <c r="AO99" s="1">
        <f t="shared" si="13"/>
        <v>17</v>
      </c>
      <c r="AP99" s="1">
        <v>180</v>
      </c>
      <c r="AQ99" s="1">
        <v>95</v>
      </c>
      <c r="AR99" s="1">
        <v>0</v>
      </c>
      <c r="AS99" s="1">
        <f>+Sar_InfraMR[[#This Row],[B.02.1 - Parque de Coches Eléctricos Motrices]]+Sar_InfraMR[[#This Row],[B.02.2 - Parque de Coches Eléctricos Motrices Remolcados Tipo R]]+Sar_InfraMR[[#This Row],[B.02.3 - Parque de Coches Eléctricos Motrices Tipo R]]</f>
        <v>275</v>
      </c>
      <c r="AT99" s="1">
        <v>0</v>
      </c>
      <c r="AU99" s="1">
        <v>4</v>
      </c>
      <c r="AV99" s="1">
        <v>8</v>
      </c>
      <c r="AW99" s="1">
        <f>+Sar_InfraMR[[#This Row],[B.03.1 - Parque de Coches Motores Motrices Remolcados]]+Sar_InfraMR[[#This Row],[B.03.2 - Parque de Coches Motores Motrices Intermedios]]+Sar_InfraMR[[#This Row],[B.03.3 - Parque de Coches Motores Motrices Cabina]]</f>
        <v>12</v>
      </c>
      <c r="AX99" s="1">
        <v>33</v>
      </c>
      <c r="AY99" s="1">
        <v>12</v>
      </c>
      <c r="AZ99" s="1">
        <v>0</v>
      </c>
      <c r="BA99" s="1">
        <v>8</v>
      </c>
      <c r="BB99" s="1">
        <v>0</v>
      </c>
      <c r="BC99" s="1">
        <f>+Sar_InfraMR[[#This Row],[B.04.1 - Parque de Coches Remolcados Clase Unica]]+Sar_InfraMR[[#This Row],[B.04.2 - Parque de Coches Remolcados Clase Unica Furgón]]+Sar_InfraMR[[#This Row],[B.04.3 - Parque de Coches Remolcados Clase Unica Cabina]]+Sar_InfraMR[[#This Row],[B.04.4 - Parque de Coches Remolcados de Larga Distancia (Turista+Pullman)]]+Sar_InfraMR[[#This Row],[B.04.5 - Parque de Coches Remolcados para Servicios Especiales (Cartoneros)]]</f>
        <v>53</v>
      </c>
      <c r="BD99" s="1">
        <v>0</v>
      </c>
      <c r="BE99" s="1">
        <v>0</v>
      </c>
      <c r="BF99" s="16">
        <v>1676</v>
      </c>
    </row>
    <row r="100" spans="1:58">
      <c r="A100" s="1">
        <v>2001</v>
      </c>
      <c r="B100" s="1" t="s">
        <v>117</v>
      </c>
      <c r="C100" s="12">
        <v>71.5</v>
      </c>
      <c r="D100" s="12">
        <v>62.3</v>
      </c>
      <c r="E100" s="12">
        <v>0</v>
      </c>
      <c r="F100" s="12">
        <v>36.4</v>
      </c>
      <c r="G100" s="12">
        <f t="shared" si="7"/>
        <v>170.20000000000002</v>
      </c>
      <c r="H100" s="12">
        <f>+Sar_InfraMR[[#This Row],[Total Líneas de Explotación ]]</f>
        <v>170.20000000000002</v>
      </c>
      <c r="I100" s="13">
        <v>169.64911000000001</v>
      </c>
      <c r="J100" s="12">
        <v>196.1</v>
      </c>
      <c r="K100" s="12">
        <v>13.5</v>
      </c>
      <c r="L100" s="12">
        <v>85</v>
      </c>
      <c r="M100" s="12">
        <v>8.4</v>
      </c>
      <c r="N100" s="12">
        <f>+Sar_InfraMR[[#This Row],[A.03.1 -  Longitud de Vías de Explotación No Electrificadas Troncales y Ramales (vía principal) (km)]]+Sar_InfraMR[[#This Row],[A.04.1 -  Longitud de Vías de Explotación Electrificadas Troncales y Ramales (vía principal) (km)]]</f>
        <v>281.10000000000002</v>
      </c>
      <c r="O100" s="12">
        <f>+Sar_InfraMR[[#This Row],[Total Vías (excluido Auxiliares)]]</f>
        <v>281.10000000000002</v>
      </c>
      <c r="P100" s="1">
        <v>30</v>
      </c>
      <c r="Q100" s="1">
        <v>5</v>
      </c>
      <c r="R100" s="1">
        <v>5</v>
      </c>
      <c r="S100" s="1">
        <f t="shared" si="8"/>
        <v>40</v>
      </c>
      <c r="T100" s="1">
        <v>20</v>
      </c>
      <c r="U100" s="1">
        <v>89</v>
      </c>
      <c r="V100" s="1">
        <v>1</v>
      </c>
      <c r="W100" s="1">
        <v>40</v>
      </c>
      <c r="X100" s="1">
        <v>0</v>
      </c>
      <c r="Y100" s="1">
        <f t="shared" si="9"/>
        <v>150</v>
      </c>
      <c r="Z100" s="1">
        <v>11</v>
      </c>
      <c r="AA100" s="1">
        <v>22</v>
      </c>
      <c r="AB100" s="1">
        <f>+Sar_InfraMR[[#This Row],[Total Pasos Vehiculares a Nivel]]</f>
        <v>150</v>
      </c>
      <c r="AC100" s="1">
        <f t="shared" si="10"/>
        <v>183</v>
      </c>
      <c r="AD100" s="1">
        <v>17</v>
      </c>
      <c r="AE100" s="1">
        <v>16</v>
      </c>
      <c r="AF100" s="1">
        <v>74</v>
      </c>
      <c r="AG100" s="1">
        <f t="shared" si="11"/>
        <v>107</v>
      </c>
      <c r="AH100" s="12">
        <v>31.1</v>
      </c>
      <c r="AI100" s="12">
        <v>0</v>
      </c>
      <c r="AJ100" s="12">
        <v>126.55</v>
      </c>
      <c r="AK100" s="12">
        <f t="shared" si="12"/>
        <v>157.65</v>
      </c>
      <c r="AL100" s="1">
        <v>0</v>
      </c>
      <c r="AM100" s="1">
        <v>9</v>
      </c>
      <c r="AN100" s="1">
        <v>8</v>
      </c>
      <c r="AO100" s="1">
        <f t="shared" si="13"/>
        <v>17</v>
      </c>
      <c r="AP100" s="1">
        <v>180</v>
      </c>
      <c r="AQ100" s="1">
        <v>95</v>
      </c>
      <c r="AR100" s="1">
        <v>0</v>
      </c>
      <c r="AS100" s="1">
        <f>+Sar_InfraMR[[#This Row],[B.02.1 - Parque de Coches Eléctricos Motrices]]+Sar_InfraMR[[#This Row],[B.02.2 - Parque de Coches Eléctricos Motrices Remolcados Tipo R]]+Sar_InfraMR[[#This Row],[B.02.3 - Parque de Coches Eléctricos Motrices Tipo R]]</f>
        <v>275</v>
      </c>
      <c r="AT100" s="1">
        <v>0</v>
      </c>
      <c r="AU100" s="1">
        <v>4</v>
      </c>
      <c r="AV100" s="1">
        <v>8</v>
      </c>
      <c r="AW100" s="1">
        <f>+Sar_InfraMR[[#This Row],[B.03.1 - Parque de Coches Motores Motrices Remolcados]]+Sar_InfraMR[[#This Row],[B.03.2 - Parque de Coches Motores Motrices Intermedios]]+Sar_InfraMR[[#This Row],[B.03.3 - Parque de Coches Motores Motrices Cabina]]</f>
        <v>12</v>
      </c>
      <c r="AX100" s="1">
        <v>33</v>
      </c>
      <c r="AY100" s="1">
        <v>12</v>
      </c>
      <c r="AZ100" s="1">
        <v>0</v>
      </c>
      <c r="BA100" s="1">
        <v>8</v>
      </c>
      <c r="BB100" s="1">
        <v>0</v>
      </c>
      <c r="BC100" s="1">
        <f>+Sar_InfraMR[[#This Row],[B.04.1 - Parque de Coches Remolcados Clase Unica]]+Sar_InfraMR[[#This Row],[B.04.2 - Parque de Coches Remolcados Clase Unica Furgón]]+Sar_InfraMR[[#This Row],[B.04.3 - Parque de Coches Remolcados Clase Unica Cabina]]+Sar_InfraMR[[#This Row],[B.04.4 - Parque de Coches Remolcados de Larga Distancia (Turista+Pullman)]]+Sar_InfraMR[[#This Row],[B.04.5 - Parque de Coches Remolcados para Servicios Especiales (Cartoneros)]]</f>
        <v>53</v>
      </c>
      <c r="BD100" s="1">
        <v>0</v>
      </c>
      <c r="BE100" s="1">
        <v>0</v>
      </c>
      <c r="BF100" s="16">
        <v>1676</v>
      </c>
    </row>
    <row r="101" spans="1:58">
      <c r="A101" s="1">
        <v>2001</v>
      </c>
      <c r="B101" s="1" t="s">
        <v>118</v>
      </c>
      <c r="C101" s="12">
        <v>71.5</v>
      </c>
      <c r="D101" s="12">
        <v>62.3</v>
      </c>
      <c r="E101" s="12">
        <v>0</v>
      </c>
      <c r="F101" s="12">
        <v>36.4</v>
      </c>
      <c r="G101" s="12">
        <f t="shared" si="7"/>
        <v>170.20000000000002</v>
      </c>
      <c r="H101" s="12">
        <f>+Sar_InfraMR[[#This Row],[Total Líneas de Explotación ]]</f>
        <v>170.20000000000002</v>
      </c>
      <c r="I101" s="13">
        <v>169.64911000000001</v>
      </c>
      <c r="J101" s="12">
        <v>196.1</v>
      </c>
      <c r="K101" s="12">
        <v>13.5</v>
      </c>
      <c r="L101" s="12">
        <v>85</v>
      </c>
      <c r="M101" s="12">
        <v>8.4</v>
      </c>
      <c r="N101" s="12">
        <f>+Sar_InfraMR[[#This Row],[A.03.1 -  Longitud de Vías de Explotación No Electrificadas Troncales y Ramales (vía principal) (km)]]+Sar_InfraMR[[#This Row],[A.04.1 -  Longitud de Vías de Explotación Electrificadas Troncales y Ramales (vía principal) (km)]]</f>
        <v>281.10000000000002</v>
      </c>
      <c r="O101" s="12">
        <f>+Sar_InfraMR[[#This Row],[Total Vías (excluido Auxiliares)]]</f>
        <v>281.10000000000002</v>
      </c>
      <c r="P101" s="1">
        <v>30</v>
      </c>
      <c r="Q101" s="1">
        <v>5</v>
      </c>
      <c r="R101" s="1">
        <v>5</v>
      </c>
      <c r="S101" s="1">
        <f t="shared" si="8"/>
        <v>40</v>
      </c>
      <c r="T101" s="1">
        <v>20</v>
      </c>
      <c r="U101" s="1">
        <v>89</v>
      </c>
      <c r="V101" s="1">
        <v>1</v>
      </c>
      <c r="W101" s="1">
        <v>40</v>
      </c>
      <c r="X101" s="1">
        <v>0</v>
      </c>
      <c r="Y101" s="1">
        <f t="shared" si="9"/>
        <v>150</v>
      </c>
      <c r="Z101" s="1">
        <v>11</v>
      </c>
      <c r="AA101" s="1">
        <v>22</v>
      </c>
      <c r="AB101" s="1">
        <f>+Sar_InfraMR[[#This Row],[Total Pasos Vehiculares a Nivel]]</f>
        <v>150</v>
      </c>
      <c r="AC101" s="1">
        <f t="shared" si="10"/>
        <v>183</v>
      </c>
      <c r="AD101" s="1">
        <v>17</v>
      </c>
      <c r="AE101" s="1">
        <v>16</v>
      </c>
      <c r="AF101" s="1">
        <v>74</v>
      </c>
      <c r="AG101" s="1">
        <f t="shared" si="11"/>
        <v>107</v>
      </c>
      <c r="AH101" s="12">
        <v>31.1</v>
      </c>
      <c r="AI101" s="12">
        <v>0</v>
      </c>
      <c r="AJ101" s="12">
        <v>126.55</v>
      </c>
      <c r="AK101" s="12">
        <f t="shared" si="12"/>
        <v>157.65</v>
      </c>
      <c r="AL101" s="1">
        <v>0</v>
      </c>
      <c r="AM101" s="1">
        <v>9</v>
      </c>
      <c r="AN101" s="1">
        <v>8</v>
      </c>
      <c r="AO101" s="1">
        <f t="shared" si="13"/>
        <v>17</v>
      </c>
      <c r="AP101" s="1">
        <v>180</v>
      </c>
      <c r="AQ101" s="1">
        <v>95</v>
      </c>
      <c r="AR101" s="1">
        <v>0</v>
      </c>
      <c r="AS101" s="1">
        <f>+Sar_InfraMR[[#This Row],[B.02.1 - Parque de Coches Eléctricos Motrices]]+Sar_InfraMR[[#This Row],[B.02.2 - Parque de Coches Eléctricos Motrices Remolcados Tipo R]]+Sar_InfraMR[[#This Row],[B.02.3 - Parque de Coches Eléctricos Motrices Tipo R]]</f>
        <v>275</v>
      </c>
      <c r="AT101" s="1">
        <v>0</v>
      </c>
      <c r="AU101" s="1">
        <v>4</v>
      </c>
      <c r="AV101" s="1">
        <v>8</v>
      </c>
      <c r="AW101" s="1">
        <f>+Sar_InfraMR[[#This Row],[B.03.1 - Parque de Coches Motores Motrices Remolcados]]+Sar_InfraMR[[#This Row],[B.03.2 - Parque de Coches Motores Motrices Intermedios]]+Sar_InfraMR[[#This Row],[B.03.3 - Parque de Coches Motores Motrices Cabina]]</f>
        <v>12</v>
      </c>
      <c r="AX101" s="1">
        <v>33</v>
      </c>
      <c r="AY101" s="1">
        <v>12</v>
      </c>
      <c r="AZ101" s="1">
        <v>0</v>
      </c>
      <c r="BA101" s="1">
        <v>8</v>
      </c>
      <c r="BB101" s="1">
        <v>0</v>
      </c>
      <c r="BC101" s="1">
        <f>+Sar_InfraMR[[#This Row],[B.04.1 - Parque de Coches Remolcados Clase Unica]]+Sar_InfraMR[[#This Row],[B.04.2 - Parque de Coches Remolcados Clase Unica Furgón]]+Sar_InfraMR[[#This Row],[B.04.3 - Parque de Coches Remolcados Clase Unica Cabina]]+Sar_InfraMR[[#This Row],[B.04.4 - Parque de Coches Remolcados de Larga Distancia (Turista+Pullman)]]+Sar_InfraMR[[#This Row],[B.04.5 - Parque de Coches Remolcados para Servicios Especiales (Cartoneros)]]</f>
        <v>53</v>
      </c>
      <c r="BD101" s="1">
        <v>0</v>
      </c>
      <c r="BE101" s="1">
        <v>0</v>
      </c>
      <c r="BF101" s="16">
        <v>1676</v>
      </c>
    </row>
    <row r="102" spans="1:58">
      <c r="A102" s="1">
        <v>2001</v>
      </c>
      <c r="B102" s="1" t="s">
        <v>119</v>
      </c>
      <c r="C102" s="12">
        <v>71.5</v>
      </c>
      <c r="D102" s="12">
        <v>62.3</v>
      </c>
      <c r="E102" s="12">
        <v>0</v>
      </c>
      <c r="F102" s="12">
        <v>36.4</v>
      </c>
      <c r="G102" s="12">
        <f t="shared" si="7"/>
        <v>170.20000000000002</v>
      </c>
      <c r="H102" s="12">
        <f>+Sar_InfraMR[[#This Row],[Total Líneas de Explotación ]]</f>
        <v>170.20000000000002</v>
      </c>
      <c r="I102" s="13">
        <v>169.64911000000001</v>
      </c>
      <c r="J102" s="12">
        <v>196.1</v>
      </c>
      <c r="K102" s="12">
        <v>13.5</v>
      </c>
      <c r="L102" s="12">
        <v>85</v>
      </c>
      <c r="M102" s="12">
        <v>8.4</v>
      </c>
      <c r="N102" s="12">
        <f>+Sar_InfraMR[[#This Row],[A.03.1 -  Longitud de Vías de Explotación No Electrificadas Troncales y Ramales (vía principal) (km)]]+Sar_InfraMR[[#This Row],[A.04.1 -  Longitud de Vías de Explotación Electrificadas Troncales y Ramales (vía principal) (km)]]</f>
        <v>281.10000000000002</v>
      </c>
      <c r="O102" s="12">
        <f>+Sar_InfraMR[[#This Row],[Total Vías (excluido Auxiliares)]]</f>
        <v>281.10000000000002</v>
      </c>
      <c r="P102" s="1">
        <v>30</v>
      </c>
      <c r="Q102" s="1">
        <v>5</v>
      </c>
      <c r="R102" s="1">
        <v>5</v>
      </c>
      <c r="S102" s="1">
        <f t="shared" si="8"/>
        <v>40</v>
      </c>
      <c r="T102" s="1">
        <v>20</v>
      </c>
      <c r="U102" s="1">
        <v>89</v>
      </c>
      <c r="V102" s="1">
        <v>1</v>
      </c>
      <c r="W102" s="1">
        <v>40</v>
      </c>
      <c r="X102" s="1">
        <v>0</v>
      </c>
      <c r="Y102" s="1">
        <f t="shared" si="9"/>
        <v>150</v>
      </c>
      <c r="Z102" s="1">
        <v>11</v>
      </c>
      <c r="AA102" s="1">
        <v>22</v>
      </c>
      <c r="AB102" s="1">
        <f>+Sar_InfraMR[[#This Row],[Total Pasos Vehiculares a Nivel]]</f>
        <v>150</v>
      </c>
      <c r="AC102" s="1">
        <f t="shared" si="10"/>
        <v>183</v>
      </c>
      <c r="AD102" s="1">
        <v>17</v>
      </c>
      <c r="AE102" s="1">
        <v>16</v>
      </c>
      <c r="AF102" s="1">
        <v>74</v>
      </c>
      <c r="AG102" s="1">
        <f t="shared" si="11"/>
        <v>107</v>
      </c>
      <c r="AH102" s="12">
        <v>31.1</v>
      </c>
      <c r="AI102" s="12">
        <v>0</v>
      </c>
      <c r="AJ102" s="12">
        <v>126.55</v>
      </c>
      <c r="AK102" s="12">
        <f t="shared" si="12"/>
        <v>157.65</v>
      </c>
      <c r="AL102" s="1">
        <v>0</v>
      </c>
      <c r="AM102" s="1">
        <v>9</v>
      </c>
      <c r="AN102" s="1">
        <v>8</v>
      </c>
      <c r="AO102" s="1">
        <f t="shared" si="13"/>
        <v>17</v>
      </c>
      <c r="AP102" s="1">
        <v>180</v>
      </c>
      <c r="AQ102" s="1">
        <v>95</v>
      </c>
      <c r="AR102" s="1">
        <v>0</v>
      </c>
      <c r="AS102" s="1">
        <f>+Sar_InfraMR[[#This Row],[B.02.1 - Parque de Coches Eléctricos Motrices]]+Sar_InfraMR[[#This Row],[B.02.2 - Parque de Coches Eléctricos Motrices Remolcados Tipo R]]+Sar_InfraMR[[#This Row],[B.02.3 - Parque de Coches Eléctricos Motrices Tipo R]]</f>
        <v>275</v>
      </c>
      <c r="AT102" s="1">
        <v>0</v>
      </c>
      <c r="AU102" s="1">
        <v>4</v>
      </c>
      <c r="AV102" s="1">
        <v>8</v>
      </c>
      <c r="AW102" s="1">
        <f>+Sar_InfraMR[[#This Row],[B.03.1 - Parque de Coches Motores Motrices Remolcados]]+Sar_InfraMR[[#This Row],[B.03.2 - Parque de Coches Motores Motrices Intermedios]]+Sar_InfraMR[[#This Row],[B.03.3 - Parque de Coches Motores Motrices Cabina]]</f>
        <v>12</v>
      </c>
      <c r="AX102" s="1">
        <v>33</v>
      </c>
      <c r="AY102" s="1">
        <v>12</v>
      </c>
      <c r="AZ102" s="1">
        <v>0</v>
      </c>
      <c r="BA102" s="1">
        <v>8</v>
      </c>
      <c r="BB102" s="1">
        <v>0</v>
      </c>
      <c r="BC102" s="1">
        <f>+Sar_InfraMR[[#This Row],[B.04.1 - Parque de Coches Remolcados Clase Unica]]+Sar_InfraMR[[#This Row],[B.04.2 - Parque de Coches Remolcados Clase Unica Furgón]]+Sar_InfraMR[[#This Row],[B.04.3 - Parque de Coches Remolcados Clase Unica Cabina]]+Sar_InfraMR[[#This Row],[B.04.4 - Parque de Coches Remolcados de Larga Distancia (Turista+Pullman)]]+Sar_InfraMR[[#This Row],[B.04.5 - Parque de Coches Remolcados para Servicios Especiales (Cartoneros)]]</f>
        <v>53</v>
      </c>
      <c r="BD102" s="1">
        <v>0</v>
      </c>
      <c r="BE102" s="1">
        <v>0</v>
      </c>
      <c r="BF102" s="16">
        <v>1676</v>
      </c>
    </row>
    <row r="103" spans="1:58">
      <c r="A103" s="1">
        <v>2001</v>
      </c>
      <c r="B103" s="1" t="s">
        <v>120</v>
      </c>
      <c r="C103" s="12">
        <v>71.5</v>
      </c>
      <c r="D103" s="12">
        <v>62.3</v>
      </c>
      <c r="E103" s="12">
        <v>0</v>
      </c>
      <c r="F103" s="12">
        <v>36.4</v>
      </c>
      <c r="G103" s="12">
        <f t="shared" si="7"/>
        <v>170.20000000000002</v>
      </c>
      <c r="H103" s="12">
        <f>+Sar_InfraMR[[#This Row],[Total Líneas de Explotación ]]</f>
        <v>170.20000000000002</v>
      </c>
      <c r="I103" s="13">
        <v>169.64911000000001</v>
      </c>
      <c r="J103" s="12">
        <v>196.1</v>
      </c>
      <c r="K103" s="12">
        <v>13.5</v>
      </c>
      <c r="L103" s="12">
        <v>85</v>
      </c>
      <c r="M103" s="12">
        <v>8.4</v>
      </c>
      <c r="N103" s="12">
        <f>+Sar_InfraMR[[#This Row],[A.03.1 -  Longitud de Vías de Explotación No Electrificadas Troncales y Ramales (vía principal) (km)]]+Sar_InfraMR[[#This Row],[A.04.1 -  Longitud de Vías de Explotación Electrificadas Troncales y Ramales (vía principal) (km)]]</f>
        <v>281.10000000000002</v>
      </c>
      <c r="O103" s="12">
        <f>+Sar_InfraMR[[#This Row],[Total Vías (excluido Auxiliares)]]</f>
        <v>281.10000000000002</v>
      </c>
      <c r="P103" s="1">
        <v>30</v>
      </c>
      <c r="Q103" s="1">
        <v>5</v>
      </c>
      <c r="R103" s="1">
        <v>5</v>
      </c>
      <c r="S103" s="1">
        <f t="shared" si="8"/>
        <v>40</v>
      </c>
      <c r="T103" s="1">
        <v>20</v>
      </c>
      <c r="U103" s="1">
        <v>89</v>
      </c>
      <c r="V103" s="1">
        <v>1</v>
      </c>
      <c r="W103" s="1">
        <v>40</v>
      </c>
      <c r="X103" s="1">
        <v>0</v>
      </c>
      <c r="Y103" s="1">
        <f t="shared" si="9"/>
        <v>150</v>
      </c>
      <c r="Z103" s="1">
        <v>11</v>
      </c>
      <c r="AA103" s="1">
        <v>22</v>
      </c>
      <c r="AB103" s="1">
        <f>+Sar_InfraMR[[#This Row],[Total Pasos Vehiculares a Nivel]]</f>
        <v>150</v>
      </c>
      <c r="AC103" s="1">
        <f t="shared" si="10"/>
        <v>183</v>
      </c>
      <c r="AD103" s="1">
        <v>17</v>
      </c>
      <c r="AE103" s="1">
        <v>16</v>
      </c>
      <c r="AF103" s="1">
        <v>74</v>
      </c>
      <c r="AG103" s="1">
        <f t="shared" si="11"/>
        <v>107</v>
      </c>
      <c r="AH103" s="12">
        <v>31.1</v>
      </c>
      <c r="AI103" s="12">
        <v>0</v>
      </c>
      <c r="AJ103" s="12">
        <v>126.55</v>
      </c>
      <c r="AK103" s="12">
        <f t="shared" si="12"/>
        <v>157.65</v>
      </c>
      <c r="AL103" s="1">
        <v>0</v>
      </c>
      <c r="AM103" s="1">
        <v>9</v>
      </c>
      <c r="AN103" s="1">
        <v>8</v>
      </c>
      <c r="AO103" s="1">
        <f t="shared" si="13"/>
        <v>17</v>
      </c>
      <c r="AP103" s="1">
        <v>180</v>
      </c>
      <c r="AQ103" s="1">
        <v>95</v>
      </c>
      <c r="AR103" s="1">
        <v>0</v>
      </c>
      <c r="AS103" s="1">
        <f>+Sar_InfraMR[[#This Row],[B.02.1 - Parque de Coches Eléctricos Motrices]]+Sar_InfraMR[[#This Row],[B.02.2 - Parque de Coches Eléctricos Motrices Remolcados Tipo R]]+Sar_InfraMR[[#This Row],[B.02.3 - Parque de Coches Eléctricos Motrices Tipo R]]</f>
        <v>275</v>
      </c>
      <c r="AT103" s="1">
        <v>0</v>
      </c>
      <c r="AU103" s="1">
        <v>4</v>
      </c>
      <c r="AV103" s="1">
        <v>8</v>
      </c>
      <c r="AW103" s="1">
        <f>+Sar_InfraMR[[#This Row],[B.03.1 - Parque de Coches Motores Motrices Remolcados]]+Sar_InfraMR[[#This Row],[B.03.2 - Parque de Coches Motores Motrices Intermedios]]+Sar_InfraMR[[#This Row],[B.03.3 - Parque de Coches Motores Motrices Cabina]]</f>
        <v>12</v>
      </c>
      <c r="AX103" s="1">
        <v>33</v>
      </c>
      <c r="AY103" s="1">
        <v>12</v>
      </c>
      <c r="AZ103" s="1">
        <v>0</v>
      </c>
      <c r="BA103" s="1">
        <v>8</v>
      </c>
      <c r="BB103" s="1">
        <v>0</v>
      </c>
      <c r="BC103" s="1">
        <f>+Sar_InfraMR[[#This Row],[B.04.1 - Parque de Coches Remolcados Clase Unica]]+Sar_InfraMR[[#This Row],[B.04.2 - Parque de Coches Remolcados Clase Unica Furgón]]+Sar_InfraMR[[#This Row],[B.04.3 - Parque de Coches Remolcados Clase Unica Cabina]]+Sar_InfraMR[[#This Row],[B.04.4 - Parque de Coches Remolcados de Larga Distancia (Turista+Pullman)]]+Sar_InfraMR[[#This Row],[B.04.5 - Parque de Coches Remolcados para Servicios Especiales (Cartoneros)]]</f>
        <v>53</v>
      </c>
      <c r="BD103" s="1">
        <v>0</v>
      </c>
      <c r="BE103" s="1">
        <v>0</v>
      </c>
      <c r="BF103" s="16">
        <v>1676</v>
      </c>
    </row>
    <row r="104" spans="1:58">
      <c r="A104" s="1">
        <v>2001</v>
      </c>
      <c r="B104" s="1" t="s">
        <v>121</v>
      </c>
      <c r="C104" s="12">
        <v>71.5</v>
      </c>
      <c r="D104" s="12">
        <v>62.3</v>
      </c>
      <c r="E104" s="12">
        <v>0</v>
      </c>
      <c r="F104" s="12">
        <v>36.4</v>
      </c>
      <c r="G104" s="12">
        <f t="shared" si="7"/>
        <v>170.20000000000002</v>
      </c>
      <c r="H104" s="12">
        <f>+Sar_InfraMR[[#This Row],[Total Líneas de Explotación ]]</f>
        <v>170.20000000000002</v>
      </c>
      <c r="I104" s="13">
        <v>169.64911000000001</v>
      </c>
      <c r="J104" s="12">
        <v>196.1</v>
      </c>
      <c r="K104" s="12">
        <v>13.5</v>
      </c>
      <c r="L104" s="12">
        <v>85</v>
      </c>
      <c r="M104" s="12">
        <v>8.4</v>
      </c>
      <c r="N104" s="12">
        <f>+Sar_InfraMR[[#This Row],[A.03.1 -  Longitud de Vías de Explotación No Electrificadas Troncales y Ramales (vía principal) (km)]]+Sar_InfraMR[[#This Row],[A.04.1 -  Longitud de Vías de Explotación Electrificadas Troncales y Ramales (vía principal) (km)]]</f>
        <v>281.10000000000002</v>
      </c>
      <c r="O104" s="12">
        <f>+Sar_InfraMR[[#This Row],[Total Vías (excluido Auxiliares)]]</f>
        <v>281.10000000000002</v>
      </c>
      <c r="P104" s="1">
        <v>30</v>
      </c>
      <c r="Q104" s="1">
        <v>5</v>
      </c>
      <c r="R104" s="1">
        <v>5</v>
      </c>
      <c r="S104" s="1">
        <f t="shared" si="8"/>
        <v>40</v>
      </c>
      <c r="T104" s="1">
        <v>20</v>
      </c>
      <c r="U104" s="1">
        <v>89</v>
      </c>
      <c r="V104" s="1">
        <v>1</v>
      </c>
      <c r="W104" s="1">
        <v>40</v>
      </c>
      <c r="X104" s="1">
        <v>0</v>
      </c>
      <c r="Y104" s="1">
        <f t="shared" si="9"/>
        <v>150</v>
      </c>
      <c r="Z104" s="1">
        <v>11</v>
      </c>
      <c r="AA104" s="1">
        <v>22</v>
      </c>
      <c r="AB104" s="1">
        <f>+Sar_InfraMR[[#This Row],[Total Pasos Vehiculares a Nivel]]</f>
        <v>150</v>
      </c>
      <c r="AC104" s="1">
        <f t="shared" si="10"/>
        <v>183</v>
      </c>
      <c r="AD104" s="1">
        <v>17</v>
      </c>
      <c r="AE104" s="1">
        <v>16</v>
      </c>
      <c r="AF104" s="1">
        <v>74</v>
      </c>
      <c r="AG104" s="1">
        <f t="shared" si="11"/>
        <v>107</v>
      </c>
      <c r="AH104" s="12">
        <v>31.1</v>
      </c>
      <c r="AI104" s="12">
        <v>0</v>
      </c>
      <c r="AJ104" s="12">
        <v>126.55</v>
      </c>
      <c r="AK104" s="12">
        <f t="shared" si="12"/>
        <v>157.65</v>
      </c>
      <c r="AL104" s="1">
        <v>0</v>
      </c>
      <c r="AM104" s="1">
        <v>9</v>
      </c>
      <c r="AN104" s="1">
        <v>8</v>
      </c>
      <c r="AO104" s="1">
        <f t="shared" si="13"/>
        <v>17</v>
      </c>
      <c r="AP104" s="1">
        <v>180</v>
      </c>
      <c r="AQ104" s="1">
        <v>95</v>
      </c>
      <c r="AR104" s="1">
        <v>0</v>
      </c>
      <c r="AS104" s="1">
        <f>+Sar_InfraMR[[#This Row],[B.02.1 - Parque de Coches Eléctricos Motrices]]+Sar_InfraMR[[#This Row],[B.02.2 - Parque de Coches Eléctricos Motrices Remolcados Tipo R]]+Sar_InfraMR[[#This Row],[B.02.3 - Parque de Coches Eléctricos Motrices Tipo R]]</f>
        <v>275</v>
      </c>
      <c r="AT104" s="1">
        <v>0</v>
      </c>
      <c r="AU104" s="1">
        <v>4</v>
      </c>
      <c r="AV104" s="1">
        <v>8</v>
      </c>
      <c r="AW104" s="1">
        <f>+Sar_InfraMR[[#This Row],[B.03.1 - Parque de Coches Motores Motrices Remolcados]]+Sar_InfraMR[[#This Row],[B.03.2 - Parque de Coches Motores Motrices Intermedios]]+Sar_InfraMR[[#This Row],[B.03.3 - Parque de Coches Motores Motrices Cabina]]</f>
        <v>12</v>
      </c>
      <c r="AX104" s="1">
        <v>33</v>
      </c>
      <c r="AY104" s="1">
        <v>12</v>
      </c>
      <c r="AZ104" s="1">
        <v>0</v>
      </c>
      <c r="BA104" s="1">
        <v>8</v>
      </c>
      <c r="BB104" s="1">
        <v>0</v>
      </c>
      <c r="BC104" s="1">
        <f>+Sar_InfraMR[[#This Row],[B.04.1 - Parque de Coches Remolcados Clase Unica]]+Sar_InfraMR[[#This Row],[B.04.2 - Parque de Coches Remolcados Clase Unica Furgón]]+Sar_InfraMR[[#This Row],[B.04.3 - Parque de Coches Remolcados Clase Unica Cabina]]+Sar_InfraMR[[#This Row],[B.04.4 - Parque de Coches Remolcados de Larga Distancia (Turista+Pullman)]]+Sar_InfraMR[[#This Row],[B.04.5 - Parque de Coches Remolcados para Servicios Especiales (Cartoneros)]]</f>
        <v>53</v>
      </c>
      <c r="BD104" s="1">
        <v>0</v>
      </c>
      <c r="BE104" s="1">
        <v>0</v>
      </c>
      <c r="BF104" s="16">
        <v>1676</v>
      </c>
    </row>
    <row r="105" spans="1:58">
      <c r="A105" s="1">
        <v>2001</v>
      </c>
      <c r="B105" s="1" t="s">
        <v>122</v>
      </c>
      <c r="C105" s="12">
        <v>71.5</v>
      </c>
      <c r="D105" s="12">
        <v>62.3</v>
      </c>
      <c r="E105" s="12">
        <v>0</v>
      </c>
      <c r="F105" s="12">
        <v>36.4</v>
      </c>
      <c r="G105" s="12">
        <f t="shared" si="7"/>
        <v>170.20000000000002</v>
      </c>
      <c r="H105" s="12">
        <f>+Sar_InfraMR[[#This Row],[Total Líneas de Explotación ]]</f>
        <v>170.20000000000002</v>
      </c>
      <c r="I105" s="13">
        <v>169.64911000000001</v>
      </c>
      <c r="J105" s="12">
        <v>196.1</v>
      </c>
      <c r="K105" s="12">
        <v>13.5</v>
      </c>
      <c r="L105" s="12">
        <v>85</v>
      </c>
      <c r="M105" s="12">
        <v>8.4</v>
      </c>
      <c r="N105" s="12">
        <f>+Sar_InfraMR[[#This Row],[A.03.1 -  Longitud de Vías de Explotación No Electrificadas Troncales y Ramales (vía principal) (km)]]+Sar_InfraMR[[#This Row],[A.04.1 -  Longitud de Vías de Explotación Electrificadas Troncales y Ramales (vía principal) (km)]]</f>
        <v>281.10000000000002</v>
      </c>
      <c r="O105" s="12">
        <f>+Sar_InfraMR[[#This Row],[Total Vías (excluido Auxiliares)]]</f>
        <v>281.10000000000002</v>
      </c>
      <c r="P105" s="1">
        <v>30</v>
      </c>
      <c r="Q105" s="1">
        <v>5</v>
      </c>
      <c r="R105" s="1">
        <v>5</v>
      </c>
      <c r="S105" s="1">
        <f t="shared" si="8"/>
        <v>40</v>
      </c>
      <c r="T105" s="1">
        <v>20</v>
      </c>
      <c r="U105" s="1">
        <v>89</v>
      </c>
      <c r="V105" s="1">
        <v>1</v>
      </c>
      <c r="W105" s="1">
        <v>40</v>
      </c>
      <c r="X105" s="1">
        <v>0</v>
      </c>
      <c r="Y105" s="1">
        <f t="shared" si="9"/>
        <v>150</v>
      </c>
      <c r="Z105" s="1">
        <v>11</v>
      </c>
      <c r="AA105" s="1">
        <v>22</v>
      </c>
      <c r="AB105" s="1">
        <f>+Sar_InfraMR[[#This Row],[Total Pasos Vehiculares a Nivel]]</f>
        <v>150</v>
      </c>
      <c r="AC105" s="1">
        <f t="shared" si="10"/>
        <v>183</v>
      </c>
      <c r="AD105" s="1">
        <v>17</v>
      </c>
      <c r="AE105" s="1">
        <v>16</v>
      </c>
      <c r="AF105" s="1">
        <v>74</v>
      </c>
      <c r="AG105" s="1">
        <f t="shared" si="11"/>
        <v>107</v>
      </c>
      <c r="AH105" s="12">
        <v>31.1</v>
      </c>
      <c r="AI105" s="12">
        <v>0</v>
      </c>
      <c r="AJ105" s="12">
        <v>126.55</v>
      </c>
      <c r="AK105" s="12">
        <f t="shared" si="12"/>
        <v>157.65</v>
      </c>
      <c r="AL105" s="1">
        <v>0</v>
      </c>
      <c r="AM105" s="1">
        <v>9</v>
      </c>
      <c r="AN105" s="1">
        <v>8</v>
      </c>
      <c r="AO105" s="1">
        <f t="shared" si="13"/>
        <v>17</v>
      </c>
      <c r="AP105" s="1">
        <v>180</v>
      </c>
      <c r="AQ105" s="1">
        <v>95</v>
      </c>
      <c r="AR105" s="1">
        <v>0</v>
      </c>
      <c r="AS105" s="1">
        <f>+Sar_InfraMR[[#This Row],[B.02.1 - Parque de Coches Eléctricos Motrices]]+Sar_InfraMR[[#This Row],[B.02.2 - Parque de Coches Eléctricos Motrices Remolcados Tipo R]]+Sar_InfraMR[[#This Row],[B.02.3 - Parque de Coches Eléctricos Motrices Tipo R]]</f>
        <v>275</v>
      </c>
      <c r="AT105" s="1">
        <v>0</v>
      </c>
      <c r="AU105" s="1">
        <v>4</v>
      </c>
      <c r="AV105" s="1">
        <v>8</v>
      </c>
      <c r="AW105" s="1">
        <f>+Sar_InfraMR[[#This Row],[B.03.1 - Parque de Coches Motores Motrices Remolcados]]+Sar_InfraMR[[#This Row],[B.03.2 - Parque de Coches Motores Motrices Intermedios]]+Sar_InfraMR[[#This Row],[B.03.3 - Parque de Coches Motores Motrices Cabina]]</f>
        <v>12</v>
      </c>
      <c r="AX105" s="1">
        <v>33</v>
      </c>
      <c r="AY105" s="1">
        <v>12</v>
      </c>
      <c r="AZ105" s="1">
        <v>0</v>
      </c>
      <c r="BA105" s="1">
        <v>8</v>
      </c>
      <c r="BB105" s="1">
        <v>0</v>
      </c>
      <c r="BC105" s="1">
        <f>+Sar_InfraMR[[#This Row],[B.04.1 - Parque de Coches Remolcados Clase Unica]]+Sar_InfraMR[[#This Row],[B.04.2 - Parque de Coches Remolcados Clase Unica Furgón]]+Sar_InfraMR[[#This Row],[B.04.3 - Parque de Coches Remolcados Clase Unica Cabina]]+Sar_InfraMR[[#This Row],[B.04.4 - Parque de Coches Remolcados de Larga Distancia (Turista+Pullman)]]+Sar_InfraMR[[#This Row],[B.04.5 - Parque de Coches Remolcados para Servicios Especiales (Cartoneros)]]</f>
        <v>53</v>
      </c>
      <c r="BD105" s="1">
        <v>0</v>
      </c>
      <c r="BE105" s="1">
        <v>0</v>
      </c>
      <c r="BF105" s="16">
        <v>1676</v>
      </c>
    </row>
    <row r="106" spans="1:58">
      <c r="A106" s="1">
        <v>2001</v>
      </c>
      <c r="B106" s="1" t="s">
        <v>123</v>
      </c>
      <c r="C106" s="12">
        <v>71.5</v>
      </c>
      <c r="D106" s="12">
        <v>62.3</v>
      </c>
      <c r="E106" s="12">
        <v>0</v>
      </c>
      <c r="F106" s="12">
        <v>36.4</v>
      </c>
      <c r="G106" s="12">
        <f t="shared" si="7"/>
        <v>170.20000000000002</v>
      </c>
      <c r="H106" s="12">
        <f>+Sar_InfraMR[[#This Row],[Total Líneas de Explotación ]]</f>
        <v>170.20000000000002</v>
      </c>
      <c r="I106" s="13">
        <v>169.64911000000001</v>
      </c>
      <c r="J106" s="12">
        <v>196.1</v>
      </c>
      <c r="K106" s="12">
        <v>13.5</v>
      </c>
      <c r="L106" s="12">
        <v>85</v>
      </c>
      <c r="M106" s="12">
        <v>8.4</v>
      </c>
      <c r="N106" s="12">
        <f>+Sar_InfraMR[[#This Row],[A.03.1 -  Longitud de Vías de Explotación No Electrificadas Troncales y Ramales (vía principal) (km)]]+Sar_InfraMR[[#This Row],[A.04.1 -  Longitud de Vías de Explotación Electrificadas Troncales y Ramales (vía principal) (km)]]</f>
        <v>281.10000000000002</v>
      </c>
      <c r="O106" s="12">
        <f>+Sar_InfraMR[[#This Row],[Total Vías (excluido Auxiliares)]]</f>
        <v>281.10000000000002</v>
      </c>
      <c r="P106" s="1">
        <v>30</v>
      </c>
      <c r="Q106" s="1">
        <v>5</v>
      </c>
      <c r="R106" s="1">
        <v>5</v>
      </c>
      <c r="S106" s="1">
        <f t="shared" si="8"/>
        <v>40</v>
      </c>
      <c r="T106" s="1">
        <v>20</v>
      </c>
      <c r="U106" s="1">
        <v>89</v>
      </c>
      <c r="V106" s="1">
        <v>1</v>
      </c>
      <c r="W106" s="1">
        <v>40</v>
      </c>
      <c r="X106" s="1">
        <v>0</v>
      </c>
      <c r="Y106" s="1">
        <f t="shared" si="9"/>
        <v>150</v>
      </c>
      <c r="Z106" s="1">
        <v>11</v>
      </c>
      <c r="AA106" s="1">
        <v>22</v>
      </c>
      <c r="AB106" s="1">
        <f>+Sar_InfraMR[[#This Row],[Total Pasos Vehiculares a Nivel]]</f>
        <v>150</v>
      </c>
      <c r="AC106" s="1">
        <f t="shared" si="10"/>
        <v>183</v>
      </c>
      <c r="AD106" s="1">
        <v>17</v>
      </c>
      <c r="AE106" s="1">
        <v>16</v>
      </c>
      <c r="AF106" s="1">
        <v>74</v>
      </c>
      <c r="AG106" s="1">
        <f t="shared" si="11"/>
        <v>107</v>
      </c>
      <c r="AH106" s="12">
        <v>31.1</v>
      </c>
      <c r="AI106" s="12">
        <v>0</v>
      </c>
      <c r="AJ106" s="12">
        <v>126.55</v>
      </c>
      <c r="AK106" s="12">
        <f t="shared" si="12"/>
        <v>157.65</v>
      </c>
      <c r="AL106" s="1">
        <v>0</v>
      </c>
      <c r="AM106" s="1">
        <v>9</v>
      </c>
      <c r="AN106" s="1">
        <v>8</v>
      </c>
      <c r="AO106" s="1">
        <f t="shared" si="13"/>
        <v>17</v>
      </c>
      <c r="AP106" s="1">
        <v>180</v>
      </c>
      <c r="AQ106" s="1">
        <v>95</v>
      </c>
      <c r="AR106" s="1">
        <v>0</v>
      </c>
      <c r="AS106" s="1">
        <f>+Sar_InfraMR[[#This Row],[B.02.1 - Parque de Coches Eléctricos Motrices]]+Sar_InfraMR[[#This Row],[B.02.2 - Parque de Coches Eléctricos Motrices Remolcados Tipo R]]+Sar_InfraMR[[#This Row],[B.02.3 - Parque de Coches Eléctricos Motrices Tipo R]]</f>
        <v>275</v>
      </c>
      <c r="AT106" s="1">
        <v>0</v>
      </c>
      <c r="AU106" s="1">
        <v>4</v>
      </c>
      <c r="AV106" s="1">
        <v>8</v>
      </c>
      <c r="AW106" s="1">
        <f>+Sar_InfraMR[[#This Row],[B.03.1 - Parque de Coches Motores Motrices Remolcados]]+Sar_InfraMR[[#This Row],[B.03.2 - Parque de Coches Motores Motrices Intermedios]]+Sar_InfraMR[[#This Row],[B.03.3 - Parque de Coches Motores Motrices Cabina]]</f>
        <v>12</v>
      </c>
      <c r="AX106" s="1">
        <v>33</v>
      </c>
      <c r="AY106" s="1">
        <v>12</v>
      </c>
      <c r="AZ106" s="1">
        <v>0</v>
      </c>
      <c r="BA106" s="1">
        <v>8</v>
      </c>
      <c r="BB106" s="1">
        <v>0</v>
      </c>
      <c r="BC106" s="1">
        <f>+Sar_InfraMR[[#This Row],[B.04.1 - Parque de Coches Remolcados Clase Unica]]+Sar_InfraMR[[#This Row],[B.04.2 - Parque de Coches Remolcados Clase Unica Furgón]]+Sar_InfraMR[[#This Row],[B.04.3 - Parque de Coches Remolcados Clase Unica Cabina]]+Sar_InfraMR[[#This Row],[B.04.4 - Parque de Coches Remolcados de Larga Distancia (Turista+Pullman)]]+Sar_InfraMR[[#This Row],[B.04.5 - Parque de Coches Remolcados para Servicios Especiales (Cartoneros)]]</f>
        <v>53</v>
      </c>
      <c r="BD106" s="1">
        <v>0</v>
      </c>
      <c r="BE106" s="1">
        <v>0</v>
      </c>
      <c r="BF106" s="16">
        <v>1676</v>
      </c>
    </row>
    <row r="107" spans="1:58">
      <c r="A107" s="1">
        <v>2001</v>
      </c>
      <c r="B107" s="1" t="s">
        <v>124</v>
      </c>
      <c r="C107" s="12">
        <v>71.5</v>
      </c>
      <c r="D107" s="12">
        <v>62.3</v>
      </c>
      <c r="E107" s="12">
        <v>0</v>
      </c>
      <c r="F107" s="12">
        <v>36.4</v>
      </c>
      <c r="G107" s="12">
        <f t="shared" si="7"/>
        <v>170.20000000000002</v>
      </c>
      <c r="H107" s="12">
        <f>+Sar_InfraMR[[#This Row],[Total Líneas de Explotación ]]</f>
        <v>170.20000000000002</v>
      </c>
      <c r="I107" s="13">
        <v>169.64911000000001</v>
      </c>
      <c r="J107" s="12">
        <v>196.1</v>
      </c>
      <c r="K107" s="12">
        <v>13.5</v>
      </c>
      <c r="L107" s="12">
        <v>85</v>
      </c>
      <c r="M107" s="12">
        <v>8.4</v>
      </c>
      <c r="N107" s="12">
        <f>+Sar_InfraMR[[#This Row],[A.03.1 -  Longitud de Vías de Explotación No Electrificadas Troncales y Ramales (vía principal) (km)]]+Sar_InfraMR[[#This Row],[A.04.1 -  Longitud de Vías de Explotación Electrificadas Troncales y Ramales (vía principal) (km)]]</f>
        <v>281.10000000000002</v>
      </c>
      <c r="O107" s="12">
        <f>+Sar_InfraMR[[#This Row],[Total Vías (excluido Auxiliares)]]</f>
        <v>281.10000000000002</v>
      </c>
      <c r="P107" s="1">
        <v>30</v>
      </c>
      <c r="Q107" s="1">
        <v>5</v>
      </c>
      <c r="R107" s="1">
        <v>5</v>
      </c>
      <c r="S107" s="1">
        <f t="shared" si="8"/>
        <v>40</v>
      </c>
      <c r="T107" s="1">
        <v>20</v>
      </c>
      <c r="U107" s="1">
        <v>89</v>
      </c>
      <c r="V107" s="1">
        <v>1</v>
      </c>
      <c r="W107" s="1">
        <v>40</v>
      </c>
      <c r="X107" s="1">
        <v>0</v>
      </c>
      <c r="Y107" s="1">
        <f t="shared" si="9"/>
        <v>150</v>
      </c>
      <c r="Z107" s="1">
        <v>11</v>
      </c>
      <c r="AA107" s="1">
        <v>22</v>
      </c>
      <c r="AB107" s="1">
        <f>+Sar_InfraMR[[#This Row],[Total Pasos Vehiculares a Nivel]]</f>
        <v>150</v>
      </c>
      <c r="AC107" s="1">
        <f t="shared" si="10"/>
        <v>183</v>
      </c>
      <c r="AD107" s="1">
        <v>17</v>
      </c>
      <c r="AE107" s="1">
        <v>16</v>
      </c>
      <c r="AF107" s="1">
        <v>74</v>
      </c>
      <c r="AG107" s="1">
        <f t="shared" si="11"/>
        <v>107</v>
      </c>
      <c r="AH107" s="12">
        <v>31.1</v>
      </c>
      <c r="AI107" s="12">
        <v>0</v>
      </c>
      <c r="AJ107" s="12">
        <v>126.55</v>
      </c>
      <c r="AK107" s="12">
        <f t="shared" si="12"/>
        <v>157.65</v>
      </c>
      <c r="AL107" s="1">
        <v>0</v>
      </c>
      <c r="AM107" s="1">
        <v>9</v>
      </c>
      <c r="AN107" s="1">
        <v>8</v>
      </c>
      <c r="AO107" s="1">
        <f t="shared" si="13"/>
        <v>17</v>
      </c>
      <c r="AP107" s="1">
        <v>180</v>
      </c>
      <c r="AQ107" s="1">
        <v>95</v>
      </c>
      <c r="AR107" s="1">
        <v>0</v>
      </c>
      <c r="AS107" s="1">
        <f>+Sar_InfraMR[[#This Row],[B.02.1 - Parque de Coches Eléctricos Motrices]]+Sar_InfraMR[[#This Row],[B.02.2 - Parque de Coches Eléctricos Motrices Remolcados Tipo R]]+Sar_InfraMR[[#This Row],[B.02.3 - Parque de Coches Eléctricos Motrices Tipo R]]</f>
        <v>275</v>
      </c>
      <c r="AT107" s="1">
        <v>0</v>
      </c>
      <c r="AU107" s="1">
        <v>4</v>
      </c>
      <c r="AV107" s="1">
        <v>8</v>
      </c>
      <c r="AW107" s="1">
        <f>+Sar_InfraMR[[#This Row],[B.03.1 - Parque de Coches Motores Motrices Remolcados]]+Sar_InfraMR[[#This Row],[B.03.2 - Parque de Coches Motores Motrices Intermedios]]+Sar_InfraMR[[#This Row],[B.03.3 - Parque de Coches Motores Motrices Cabina]]</f>
        <v>12</v>
      </c>
      <c r="AX107" s="1">
        <v>33</v>
      </c>
      <c r="AY107" s="1">
        <v>12</v>
      </c>
      <c r="AZ107" s="1">
        <v>0</v>
      </c>
      <c r="BA107" s="1">
        <v>8</v>
      </c>
      <c r="BB107" s="1">
        <v>0</v>
      </c>
      <c r="BC107" s="1">
        <f>+Sar_InfraMR[[#This Row],[B.04.1 - Parque de Coches Remolcados Clase Unica]]+Sar_InfraMR[[#This Row],[B.04.2 - Parque de Coches Remolcados Clase Unica Furgón]]+Sar_InfraMR[[#This Row],[B.04.3 - Parque de Coches Remolcados Clase Unica Cabina]]+Sar_InfraMR[[#This Row],[B.04.4 - Parque de Coches Remolcados de Larga Distancia (Turista+Pullman)]]+Sar_InfraMR[[#This Row],[B.04.5 - Parque de Coches Remolcados para Servicios Especiales (Cartoneros)]]</f>
        <v>53</v>
      </c>
      <c r="BD107" s="1">
        <v>0</v>
      </c>
      <c r="BE107" s="1">
        <v>0</v>
      </c>
      <c r="BF107" s="16">
        <v>1676</v>
      </c>
    </row>
    <row r="108" spans="1:58">
      <c r="A108" s="1">
        <v>2001</v>
      </c>
      <c r="B108" s="1" t="s">
        <v>125</v>
      </c>
      <c r="C108" s="12">
        <v>71.5</v>
      </c>
      <c r="D108" s="12">
        <v>62.3</v>
      </c>
      <c r="E108" s="12">
        <v>0</v>
      </c>
      <c r="F108" s="12">
        <v>36.4</v>
      </c>
      <c r="G108" s="12">
        <f t="shared" si="7"/>
        <v>170.20000000000002</v>
      </c>
      <c r="H108" s="12">
        <f>+Sar_InfraMR[[#This Row],[Total Líneas de Explotación ]]</f>
        <v>170.20000000000002</v>
      </c>
      <c r="I108" s="13">
        <v>169.64911000000001</v>
      </c>
      <c r="J108" s="12">
        <v>196.1</v>
      </c>
      <c r="K108" s="12">
        <v>13.5</v>
      </c>
      <c r="L108" s="12">
        <v>85</v>
      </c>
      <c r="M108" s="12">
        <v>8.4</v>
      </c>
      <c r="N108" s="12">
        <f>+Sar_InfraMR[[#This Row],[A.03.1 -  Longitud de Vías de Explotación No Electrificadas Troncales y Ramales (vía principal) (km)]]+Sar_InfraMR[[#This Row],[A.04.1 -  Longitud de Vías de Explotación Electrificadas Troncales y Ramales (vía principal) (km)]]</f>
        <v>281.10000000000002</v>
      </c>
      <c r="O108" s="12">
        <f>+Sar_InfraMR[[#This Row],[Total Vías (excluido Auxiliares)]]</f>
        <v>281.10000000000002</v>
      </c>
      <c r="P108" s="1">
        <v>30</v>
      </c>
      <c r="Q108" s="1">
        <v>5</v>
      </c>
      <c r="R108" s="1">
        <v>5</v>
      </c>
      <c r="S108" s="1">
        <f t="shared" si="8"/>
        <v>40</v>
      </c>
      <c r="T108" s="1">
        <v>20</v>
      </c>
      <c r="U108" s="1">
        <v>89</v>
      </c>
      <c r="V108" s="1">
        <v>1</v>
      </c>
      <c r="W108" s="1">
        <v>40</v>
      </c>
      <c r="X108" s="1">
        <v>0</v>
      </c>
      <c r="Y108" s="1">
        <f t="shared" si="9"/>
        <v>150</v>
      </c>
      <c r="Z108" s="1">
        <v>11</v>
      </c>
      <c r="AA108" s="1">
        <v>22</v>
      </c>
      <c r="AB108" s="1">
        <f>+Sar_InfraMR[[#This Row],[Total Pasos Vehiculares a Nivel]]</f>
        <v>150</v>
      </c>
      <c r="AC108" s="1">
        <f t="shared" si="10"/>
        <v>183</v>
      </c>
      <c r="AD108" s="1">
        <v>17</v>
      </c>
      <c r="AE108" s="1">
        <v>16</v>
      </c>
      <c r="AF108" s="1">
        <v>74</v>
      </c>
      <c r="AG108" s="1">
        <f t="shared" si="11"/>
        <v>107</v>
      </c>
      <c r="AH108" s="12">
        <v>31.1</v>
      </c>
      <c r="AI108" s="12">
        <v>0</v>
      </c>
      <c r="AJ108" s="12">
        <v>126.55</v>
      </c>
      <c r="AK108" s="12">
        <f t="shared" si="12"/>
        <v>157.65</v>
      </c>
      <c r="AL108" s="1">
        <v>0</v>
      </c>
      <c r="AM108" s="1">
        <v>9</v>
      </c>
      <c r="AN108" s="1">
        <v>8</v>
      </c>
      <c r="AO108" s="1">
        <f t="shared" si="13"/>
        <v>17</v>
      </c>
      <c r="AP108" s="1">
        <v>180</v>
      </c>
      <c r="AQ108" s="1">
        <v>95</v>
      </c>
      <c r="AR108" s="1">
        <v>0</v>
      </c>
      <c r="AS108" s="1">
        <f>+Sar_InfraMR[[#This Row],[B.02.1 - Parque de Coches Eléctricos Motrices]]+Sar_InfraMR[[#This Row],[B.02.2 - Parque de Coches Eléctricos Motrices Remolcados Tipo R]]+Sar_InfraMR[[#This Row],[B.02.3 - Parque de Coches Eléctricos Motrices Tipo R]]</f>
        <v>275</v>
      </c>
      <c r="AT108" s="1">
        <v>0</v>
      </c>
      <c r="AU108" s="1">
        <v>4</v>
      </c>
      <c r="AV108" s="1">
        <v>8</v>
      </c>
      <c r="AW108" s="1">
        <f>+Sar_InfraMR[[#This Row],[B.03.1 - Parque de Coches Motores Motrices Remolcados]]+Sar_InfraMR[[#This Row],[B.03.2 - Parque de Coches Motores Motrices Intermedios]]+Sar_InfraMR[[#This Row],[B.03.3 - Parque de Coches Motores Motrices Cabina]]</f>
        <v>12</v>
      </c>
      <c r="AX108" s="1">
        <v>33</v>
      </c>
      <c r="AY108" s="1">
        <v>12</v>
      </c>
      <c r="AZ108" s="1">
        <v>0</v>
      </c>
      <c r="BA108" s="1">
        <v>8</v>
      </c>
      <c r="BB108" s="1">
        <v>0</v>
      </c>
      <c r="BC108" s="1">
        <f>+Sar_InfraMR[[#This Row],[B.04.1 - Parque de Coches Remolcados Clase Unica]]+Sar_InfraMR[[#This Row],[B.04.2 - Parque de Coches Remolcados Clase Unica Furgón]]+Sar_InfraMR[[#This Row],[B.04.3 - Parque de Coches Remolcados Clase Unica Cabina]]+Sar_InfraMR[[#This Row],[B.04.4 - Parque de Coches Remolcados de Larga Distancia (Turista+Pullman)]]+Sar_InfraMR[[#This Row],[B.04.5 - Parque de Coches Remolcados para Servicios Especiales (Cartoneros)]]</f>
        <v>53</v>
      </c>
      <c r="BD108" s="1">
        <v>0</v>
      </c>
      <c r="BE108" s="1">
        <v>0</v>
      </c>
      <c r="BF108" s="16">
        <v>1676</v>
      </c>
    </row>
    <row r="109" spans="1:58">
      <c r="A109" s="1">
        <v>2001</v>
      </c>
      <c r="B109" s="1" t="s">
        <v>126</v>
      </c>
      <c r="C109" s="12">
        <v>71.5</v>
      </c>
      <c r="D109" s="12">
        <v>62.3</v>
      </c>
      <c r="E109" s="12">
        <v>0</v>
      </c>
      <c r="F109" s="12">
        <v>36.4</v>
      </c>
      <c r="G109" s="12">
        <f t="shared" si="7"/>
        <v>170.20000000000002</v>
      </c>
      <c r="H109" s="12">
        <f>+Sar_InfraMR[[#This Row],[Total Líneas de Explotación ]]</f>
        <v>170.20000000000002</v>
      </c>
      <c r="I109" s="13">
        <v>169.64911000000001</v>
      </c>
      <c r="J109" s="12">
        <v>196.1</v>
      </c>
      <c r="K109" s="12">
        <v>13.5</v>
      </c>
      <c r="L109" s="12">
        <v>85</v>
      </c>
      <c r="M109" s="12">
        <v>8.4</v>
      </c>
      <c r="N109" s="12">
        <f>+Sar_InfraMR[[#This Row],[A.03.1 -  Longitud de Vías de Explotación No Electrificadas Troncales y Ramales (vía principal) (km)]]+Sar_InfraMR[[#This Row],[A.04.1 -  Longitud de Vías de Explotación Electrificadas Troncales y Ramales (vía principal) (km)]]</f>
        <v>281.10000000000002</v>
      </c>
      <c r="O109" s="12">
        <f>+Sar_InfraMR[[#This Row],[Total Vías (excluido Auxiliares)]]</f>
        <v>281.10000000000002</v>
      </c>
      <c r="P109" s="1">
        <v>30</v>
      </c>
      <c r="Q109" s="1">
        <v>5</v>
      </c>
      <c r="R109" s="1">
        <v>5</v>
      </c>
      <c r="S109" s="1">
        <f t="shared" si="8"/>
        <v>40</v>
      </c>
      <c r="T109" s="1">
        <v>20</v>
      </c>
      <c r="U109" s="1">
        <v>89</v>
      </c>
      <c r="V109" s="1">
        <v>1</v>
      </c>
      <c r="W109" s="1">
        <v>40</v>
      </c>
      <c r="X109" s="1">
        <v>0</v>
      </c>
      <c r="Y109" s="1">
        <f t="shared" si="9"/>
        <v>150</v>
      </c>
      <c r="Z109" s="1">
        <v>11</v>
      </c>
      <c r="AA109" s="1">
        <v>22</v>
      </c>
      <c r="AB109" s="1">
        <f>+Sar_InfraMR[[#This Row],[Total Pasos Vehiculares a Nivel]]</f>
        <v>150</v>
      </c>
      <c r="AC109" s="1">
        <f t="shared" si="10"/>
        <v>183</v>
      </c>
      <c r="AD109" s="1">
        <v>17</v>
      </c>
      <c r="AE109" s="1">
        <v>16</v>
      </c>
      <c r="AF109" s="1">
        <v>74</v>
      </c>
      <c r="AG109" s="1">
        <f t="shared" si="11"/>
        <v>107</v>
      </c>
      <c r="AH109" s="12">
        <v>31.1</v>
      </c>
      <c r="AI109" s="12">
        <v>0</v>
      </c>
      <c r="AJ109" s="12">
        <v>126.55</v>
      </c>
      <c r="AK109" s="12">
        <f t="shared" si="12"/>
        <v>157.65</v>
      </c>
      <c r="AL109" s="1">
        <v>0</v>
      </c>
      <c r="AM109" s="1">
        <v>9</v>
      </c>
      <c r="AN109" s="1">
        <v>8</v>
      </c>
      <c r="AO109" s="1">
        <f t="shared" si="13"/>
        <v>17</v>
      </c>
      <c r="AP109" s="1">
        <v>180</v>
      </c>
      <c r="AQ109" s="1">
        <v>95</v>
      </c>
      <c r="AR109" s="1">
        <v>0</v>
      </c>
      <c r="AS109" s="1">
        <f>+Sar_InfraMR[[#This Row],[B.02.1 - Parque de Coches Eléctricos Motrices]]+Sar_InfraMR[[#This Row],[B.02.2 - Parque de Coches Eléctricos Motrices Remolcados Tipo R]]+Sar_InfraMR[[#This Row],[B.02.3 - Parque de Coches Eléctricos Motrices Tipo R]]</f>
        <v>275</v>
      </c>
      <c r="AT109" s="1">
        <v>0</v>
      </c>
      <c r="AU109" s="1">
        <v>4</v>
      </c>
      <c r="AV109" s="1">
        <v>8</v>
      </c>
      <c r="AW109" s="1">
        <f>+Sar_InfraMR[[#This Row],[B.03.1 - Parque de Coches Motores Motrices Remolcados]]+Sar_InfraMR[[#This Row],[B.03.2 - Parque de Coches Motores Motrices Intermedios]]+Sar_InfraMR[[#This Row],[B.03.3 - Parque de Coches Motores Motrices Cabina]]</f>
        <v>12</v>
      </c>
      <c r="AX109" s="1">
        <v>33</v>
      </c>
      <c r="AY109" s="1">
        <v>12</v>
      </c>
      <c r="AZ109" s="1">
        <v>0</v>
      </c>
      <c r="BA109" s="1">
        <v>8</v>
      </c>
      <c r="BB109" s="1">
        <v>0</v>
      </c>
      <c r="BC109" s="1">
        <f>+Sar_InfraMR[[#This Row],[B.04.1 - Parque de Coches Remolcados Clase Unica]]+Sar_InfraMR[[#This Row],[B.04.2 - Parque de Coches Remolcados Clase Unica Furgón]]+Sar_InfraMR[[#This Row],[B.04.3 - Parque de Coches Remolcados Clase Unica Cabina]]+Sar_InfraMR[[#This Row],[B.04.4 - Parque de Coches Remolcados de Larga Distancia (Turista+Pullman)]]+Sar_InfraMR[[#This Row],[B.04.5 - Parque de Coches Remolcados para Servicios Especiales (Cartoneros)]]</f>
        <v>53</v>
      </c>
      <c r="BD109" s="1">
        <v>0</v>
      </c>
      <c r="BE109" s="1">
        <v>0</v>
      </c>
      <c r="BF109" s="16">
        <v>1676</v>
      </c>
    </row>
    <row r="110" spans="1:58">
      <c r="A110" s="1">
        <v>2002</v>
      </c>
      <c r="B110" s="1" t="s">
        <v>115</v>
      </c>
      <c r="C110" s="12">
        <v>71.5</v>
      </c>
      <c r="D110" s="12">
        <v>62.3</v>
      </c>
      <c r="E110" s="12">
        <v>0</v>
      </c>
      <c r="F110" s="12">
        <v>36.4</v>
      </c>
      <c r="G110" s="12">
        <f t="shared" si="7"/>
        <v>170.20000000000002</v>
      </c>
      <c r="H110" s="12">
        <f>+Sar_InfraMR[[#This Row],[Total Líneas de Explotación ]]</f>
        <v>170.20000000000002</v>
      </c>
      <c r="I110" s="13">
        <v>169.64911000000001</v>
      </c>
      <c r="J110" s="12">
        <v>196.1</v>
      </c>
      <c r="K110" s="12">
        <v>13.5</v>
      </c>
      <c r="L110" s="12">
        <v>85</v>
      </c>
      <c r="M110" s="12">
        <v>8.4</v>
      </c>
      <c r="N110" s="12">
        <f>+Sar_InfraMR[[#This Row],[A.03.1 -  Longitud de Vías de Explotación No Electrificadas Troncales y Ramales (vía principal) (km)]]+Sar_InfraMR[[#This Row],[A.04.1 -  Longitud de Vías de Explotación Electrificadas Troncales y Ramales (vía principal) (km)]]</f>
        <v>281.10000000000002</v>
      </c>
      <c r="O110" s="12">
        <f>+Sar_InfraMR[[#This Row],[Total Vías (excluido Auxiliares)]]</f>
        <v>281.10000000000002</v>
      </c>
      <c r="P110" s="1">
        <v>30</v>
      </c>
      <c r="Q110" s="1">
        <v>5</v>
      </c>
      <c r="R110" s="1">
        <v>5</v>
      </c>
      <c r="S110" s="1">
        <f t="shared" si="8"/>
        <v>40</v>
      </c>
      <c r="T110" s="1">
        <v>20</v>
      </c>
      <c r="U110" s="1">
        <v>89</v>
      </c>
      <c r="V110" s="1">
        <v>1</v>
      </c>
      <c r="W110" s="1">
        <v>40</v>
      </c>
      <c r="X110" s="1">
        <v>0</v>
      </c>
      <c r="Y110" s="1">
        <f t="shared" si="9"/>
        <v>150</v>
      </c>
      <c r="Z110" s="1">
        <v>11</v>
      </c>
      <c r="AA110" s="1">
        <v>22</v>
      </c>
      <c r="AB110" s="1">
        <f>+Sar_InfraMR[[#This Row],[Total Pasos Vehiculares a Nivel]]</f>
        <v>150</v>
      </c>
      <c r="AC110" s="1">
        <f t="shared" si="10"/>
        <v>183</v>
      </c>
      <c r="AD110" s="1">
        <v>17</v>
      </c>
      <c r="AE110" s="1">
        <v>16</v>
      </c>
      <c r="AF110" s="1">
        <v>74</v>
      </c>
      <c r="AG110" s="1">
        <f t="shared" si="11"/>
        <v>107</v>
      </c>
      <c r="AH110" s="12">
        <v>31.1</v>
      </c>
      <c r="AI110" s="12">
        <v>0</v>
      </c>
      <c r="AJ110" s="12">
        <v>126.55</v>
      </c>
      <c r="AK110" s="12">
        <f t="shared" si="12"/>
        <v>157.65</v>
      </c>
      <c r="AL110" s="1">
        <v>0</v>
      </c>
      <c r="AM110" s="1">
        <v>9</v>
      </c>
      <c r="AN110" s="1">
        <v>8</v>
      </c>
      <c r="AO110" s="1">
        <f t="shared" si="13"/>
        <v>17</v>
      </c>
      <c r="AP110" s="1">
        <v>180</v>
      </c>
      <c r="AQ110" s="1">
        <v>95</v>
      </c>
      <c r="AR110" s="1">
        <v>0</v>
      </c>
      <c r="AS110" s="1">
        <f>+Sar_InfraMR[[#This Row],[B.02.1 - Parque de Coches Eléctricos Motrices]]+Sar_InfraMR[[#This Row],[B.02.2 - Parque de Coches Eléctricos Motrices Remolcados Tipo R]]+Sar_InfraMR[[#This Row],[B.02.3 - Parque de Coches Eléctricos Motrices Tipo R]]</f>
        <v>275</v>
      </c>
      <c r="AT110" s="1">
        <v>0</v>
      </c>
      <c r="AU110" s="1">
        <v>4</v>
      </c>
      <c r="AV110" s="1">
        <v>8</v>
      </c>
      <c r="AW110" s="1">
        <f>+Sar_InfraMR[[#This Row],[B.03.1 - Parque de Coches Motores Motrices Remolcados]]+Sar_InfraMR[[#This Row],[B.03.2 - Parque de Coches Motores Motrices Intermedios]]+Sar_InfraMR[[#This Row],[B.03.3 - Parque de Coches Motores Motrices Cabina]]</f>
        <v>12</v>
      </c>
      <c r="AX110" s="1">
        <v>33</v>
      </c>
      <c r="AY110" s="1">
        <v>12</v>
      </c>
      <c r="AZ110" s="1">
        <v>0</v>
      </c>
      <c r="BA110" s="1">
        <v>8</v>
      </c>
      <c r="BB110" s="1">
        <v>0</v>
      </c>
      <c r="BC110" s="1">
        <f>+Sar_InfraMR[[#This Row],[B.04.1 - Parque de Coches Remolcados Clase Unica]]+Sar_InfraMR[[#This Row],[B.04.2 - Parque de Coches Remolcados Clase Unica Furgón]]+Sar_InfraMR[[#This Row],[B.04.3 - Parque de Coches Remolcados Clase Unica Cabina]]+Sar_InfraMR[[#This Row],[B.04.4 - Parque de Coches Remolcados de Larga Distancia (Turista+Pullman)]]+Sar_InfraMR[[#This Row],[B.04.5 - Parque de Coches Remolcados para Servicios Especiales (Cartoneros)]]</f>
        <v>53</v>
      </c>
      <c r="BD110" s="1">
        <v>0</v>
      </c>
      <c r="BE110" s="1">
        <v>0</v>
      </c>
      <c r="BF110" s="16">
        <v>1676</v>
      </c>
    </row>
    <row r="111" spans="1:58">
      <c r="A111" s="1">
        <v>2002</v>
      </c>
      <c r="B111" s="1" t="s">
        <v>116</v>
      </c>
      <c r="C111" s="12">
        <v>71.5</v>
      </c>
      <c r="D111" s="12">
        <v>62.3</v>
      </c>
      <c r="E111" s="12">
        <v>0</v>
      </c>
      <c r="F111" s="12">
        <v>36.4</v>
      </c>
      <c r="G111" s="12">
        <f t="shared" si="7"/>
        <v>170.20000000000002</v>
      </c>
      <c r="H111" s="12">
        <f>+Sar_InfraMR[[#This Row],[Total Líneas de Explotación ]]</f>
        <v>170.20000000000002</v>
      </c>
      <c r="I111" s="13">
        <v>169.64911000000001</v>
      </c>
      <c r="J111" s="12">
        <v>196.1</v>
      </c>
      <c r="K111" s="12">
        <v>13.5</v>
      </c>
      <c r="L111" s="12">
        <v>85</v>
      </c>
      <c r="M111" s="12">
        <v>8.4</v>
      </c>
      <c r="N111" s="12">
        <f>+Sar_InfraMR[[#This Row],[A.03.1 -  Longitud de Vías de Explotación No Electrificadas Troncales y Ramales (vía principal) (km)]]+Sar_InfraMR[[#This Row],[A.04.1 -  Longitud de Vías de Explotación Electrificadas Troncales y Ramales (vía principal) (km)]]</f>
        <v>281.10000000000002</v>
      </c>
      <c r="O111" s="12">
        <f>+Sar_InfraMR[[#This Row],[Total Vías (excluido Auxiliares)]]</f>
        <v>281.10000000000002</v>
      </c>
      <c r="P111" s="1">
        <v>30</v>
      </c>
      <c r="Q111" s="1">
        <v>5</v>
      </c>
      <c r="R111" s="1">
        <v>5</v>
      </c>
      <c r="S111" s="1">
        <f t="shared" si="8"/>
        <v>40</v>
      </c>
      <c r="T111" s="1">
        <v>20</v>
      </c>
      <c r="U111" s="1">
        <v>89</v>
      </c>
      <c r="V111" s="1">
        <v>1</v>
      </c>
      <c r="W111" s="1">
        <v>40</v>
      </c>
      <c r="X111" s="1">
        <v>0</v>
      </c>
      <c r="Y111" s="1">
        <f t="shared" si="9"/>
        <v>150</v>
      </c>
      <c r="Z111" s="1">
        <v>11</v>
      </c>
      <c r="AA111" s="1">
        <v>22</v>
      </c>
      <c r="AB111" s="1">
        <f>+Sar_InfraMR[[#This Row],[Total Pasos Vehiculares a Nivel]]</f>
        <v>150</v>
      </c>
      <c r="AC111" s="1">
        <f t="shared" si="10"/>
        <v>183</v>
      </c>
      <c r="AD111" s="1">
        <v>17</v>
      </c>
      <c r="AE111" s="1">
        <v>16</v>
      </c>
      <c r="AF111" s="1">
        <v>74</v>
      </c>
      <c r="AG111" s="1">
        <f t="shared" si="11"/>
        <v>107</v>
      </c>
      <c r="AH111" s="12">
        <v>31.1</v>
      </c>
      <c r="AI111" s="12">
        <v>0</v>
      </c>
      <c r="AJ111" s="12">
        <v>126.55</v>
      </c>
      <c r="AK111" s="12">
        <f t="shared" si="12"/>
        <v>157.65</v>
      </c>
      <c r="AL111" s="1">
        <v>0</v>
      </c>
      <c r="AM111" s="1">
        <v>9</v>
      </c>
      <c r="AN111" s="1">
        <v>8</v>
      </c>
      <c r="AO111" s="1">
        <f t="shared" si="13"/>
        <v>17</v>
      </c>
      <c r="AP111" s="1">
        <v>180</v>
      </c>
      <c r="AQ111" s="1">
        <v>95</v>
      </c>
      <c r="AR111" s="1">
        <v>0</v>
      </c>
      <c r="AS111" s="1">
        <f>+Sar_InfraMR[[#This Row],[B.02.1 - Parque de Coches Eléctricos Motrices]]+Sar_InfraMR[[#This Row],[B.02.2 - Parque de Coches Eléctricos Motrices Remolcados Tipo R]]+Sar_InfraMR[[#This Row],[B.02.3 - Parque de Coches Eléctricos Motrices Tipo R]]</f>
        <v>275</v>
      </c>
      <c r="AT111" s="1">
        <v>0</v>
      </c>
      <c r="AU111" s="1">
        <v>4</v>
      </c>
      <c r="AV111" s="1">
        <v>8</v>
      </c>
      <c r="AW111" s="1">
        <f>+Sar_InfraMR[[#This Row],[B.03.1 - Parque de Coches Motores Motrices Remolcados]]+Sar_InfraMR[[#This Row],[B.03.2 - Parque de Coches Motores Motrices Intermedios]]+Sar_InfraMR[[#This Row],[B.03.3 - Parque de Coches Motores Motrices Cabina]]</f>
        <v>12</v>
      </c>
      <c r="AX111" s="1">
        <v>33</v>
      </c>
      <c r="AY111" s="1">
        <v>12</v>
      </c>
      <c r="AZ111" s="1">
        <v>0</v>
      </c>
      <c r="BA111" s="1">
        <v>8</v>
      </c>
      <c r="BB111" s="1">
        <v>0</v>
      </c>
      <c r="BC111" s="1">
        <f>+Sar_InfraMR[[#This Row],[B.04.1 - Parque de Coches Remolcados Clase Unica]]+Sar_InfraMR[[#This Row],[B.04.2 - Parque de Coches Remolcados Clase Unica Furgón]]+Sar_InfraMR[[#This Row],[B.04.3 - Parque de Coches Remolcados Clase Unica Cabina]]+Sar_InfraMR[[#This Row],[B.04.4 - Parque de Coches Remolcados de Larga Distancia (Turista+Pullman)]]+Sar_InfraMR[[#This Row],[B.04.5 - Parque de Coches Remolcados para Servicios Especiales (Cartoneros)]]</f>
        <v>53</v>
      </c>
      <c r="BD111" s="1">
        <v>0</v>
      </c>
      <c r="BE111" s="1">
        <v>0</v>
      </c>
      <c r="BF111" s="16">
        <v>1676</v>
      </c>
    </row>
    <row r="112" spans="1:58">
      <c r="A112" s="1">
        <v>2002</v>
      </c>
      <c r="B112" s="1" t="s">
        <v>117</v>
      </c>
      <c r="C112" s="12">
        <v>71.5</v>
      </c>
      <c r="D112" s="12">
        <v>62.3</v>
      </c>
      <c r="E112" s="12">
        <v>0</v>
      </c>
      <c r="F112" s="12">
        <v>36.4</v>
      </c>
      <c r="G112" s="12">
        <f t="shared" si="7"/>
        <v>170.20000000000002</v>
      </c>
      <c r="H112" s="12">
        <f>+Sar_InfraMR[[#This Row],[Total Líneas de Explotación ]]</f>
        <v>170.20000000000002</v>
      </c>
      <c r="I112" s="13">
        <v>169.64911000000001</v>
      </c>
      <c r="J112" s="12">
        <v>196.1</v>
      </c>
      <c r="K112" s="12">
        <v>13.5</v>
      </c>
      <c r="L112" s="12">
        <v>85</v>
      </c>
      <c r="M112" s="12">
        <v>8.4</v>
      </c>
      <c r="N112" s="12">
        <f>+Sar_InfraMR[[#This Row],[A.03.1 -  Longitud de Vías de Explotación No Electrificadas Troncales y Ramales (vía principal) (km)]]+Sar_InfraMR[[#This Row],[A.04.1 -  Longitud de Vías de Explotación Electrificadas Troncales y Ramales (vía principal) (km)]]</f>
        <v>281.10000000000002</v>
      </c>
      <c r="O112" s="12">
        <f>+Sar_InfraMR[[#This Row],[Total Vías (excluido Auxiliares)]]</f>
        <v>281.10000000000002</v>
      </c>
      <c r="P112" s="1">
        <v>30</v>
      </c>
      <c r="Q112" s="1">
        <v>5</v>
      </c>
      <c r="R112" s="1">
        <v>5</v>
      </c>
      <c r="S112" s="1">
        <f t="shared" si="8"/>
        <v>40</v>
      </c>
      <c r="T112" s="1">
        <v>20</v>
      </c>
      <c r="U112" s="1">
        <v>89</v>
      </c>
      <c r="V112" s="1">
        <v>1</v>
      </c>
      <c r="W112" s="1">
        <v>40</v>
      </c>
      <c r="X112" s="1">
        <v>0</v>
      </c>
      <c r="Y112" s="1">
        <f t="shared" si="9"/>
        <v>150</v>
      </c>
      <c r="Z112" s="1">
        <v>11</v>
      </c>
      <c r="AA112" s="1">
        <v>22</v>
      </c>
      <c r="AB112" s="1">
        <f>+Sar_InfraMR[[#This Row],[Total Pasos Vehiculares a Nivel]]</f>
        <v>150</v>
      </c>
      <c r="AC112" s="1">
        <f t="shared" si="10"/>
        <v>183</v>
      </c>
      <c r="AD112" s="1">
        <v>17</v>
      </c>
      <c r="AE112" s="1">
        <v>16</v>
      </c>
      <c r="AF112" s="1">
        <v>74</v>
      </c>
      <c r="AG112" s="1">
        <f t="shared" si="11"/>
        <v>107</v>
      </c>
      <c r="AH112" s="12">
        <v>31.1</v>
      </c>
      <c r="AI112" s="12">
        <v>0</v>
      </c>
      <c r="AJ112" s="12">
        <v>126.55</v>
      </c>
      <c r="AK112" s="12">
        <f t="shared" si="12"/>
        <v>157.65</v>
      </c>
      <c r="AL112" s="1">
        <v>0</v>
      </c>
      <c r="AM112" s="1">
        <v>9</v>
      </c>
      <c r="AN112" s="1">
        <v>8</v>
      </c>
      <c r="AO112" s="1">
        <f t="shared" si="13"/>
        <v>17</v>
      </c>
      <c r="AP112" s="1">
        <v>180</v>
      </c>
      <c r="AQ112" s="1">
        <v>95</v>
      </c>
      <c r="AR112" s="1">
        <v>0</v>
      </c>
      <c r="AS112" s="1">
        <f>+Sar_InfraMR[[#This Row],[B.02.1 - Parque de Coches Eléctricos Motrices]]+Sar_InfraMR[[#This Row],[B.02.2 - Parque de Coches Eléctricos Motrices Remolcados Tipo R]]+Sar_InfraMR[[#This Row],[B.02.3 - Parque de Coches Eléctricos Motrices Tipo R]]</f>
        <v>275</v>
      </c>
      <c r="AT112" s="1">
        <v>0</v>
      </c>
      <c r="AU112" s="1">
        <v>4</v>
      </c>
      <c r="AV112" s="1">
        <v>8</v>
      </c>
      <c r="AW112" s="1">
        <f>+Sar_InfraMR[[#This Row],[B.03.1 - Parque de Coches Motores Motrices Remolcados]]+Sar_InfraMR[[#This Row],[B.03.2 - Parque de Coches Motores Motrices Intermedios]]+Sar_InfraMR[[#This Row],[B.03.3 - Parque de Coches Motores Motrices Cabina]]</f>
        <v>12</v>
      </c>
      <c r="AX112" s="1">
        <v>33</v>
      </c>
      <c r="AY112" s="1">
        <v>12</v>
      </c>
      <c r="AZ112" s="1">
        <v>0</v>
      </c>
      <c r="BA112" s="1">
        <v>8</v>
      </c>
      <c r="BB112" s="1">
        <v>0</v>
      </c>
      <c r="BC112" s="1">
        <f>+Sar_InfraMR[[#This Row],[B.04.1 - Parque de Coches Remolcados Clase Unica]]+Sar_InfraMR[[#This Row],[B.04.2 - Parque de Coches Remolcados Clase Unica Furgón]]+Sar_InfraMR[[#This Row],[B.04.3 - Parque de Coches Remolcados Clase Unica Cabina]]+Sar_InfraMR[[#This Row],[B.04.4 - Parque de Coches Remolcados de Larga Distancia (Turista+Pullman)]]+Sar_InfraMR[[#This Row],[B.04.5 - Parque de Coches Remolcados para Servicios Especiales (Cartoneros)]]</f>
        <v>53</v>
      </c>
      <c r="BD112" s="1">
        <v>0</v>
      </c>
      <c r="BE112" s="1">
        <v>0</v>
      </c>
      <c r="BF112" s="16">
        <v>1676</v>
      </c>
    </row>
    <row r="113" spans="1:58">
      <c r="A113" s="1">
        <v>2002</v>
      </c>
      <c r="B113" s="1" t="s">
        <v>118</v>
      </c>
      <c r="C113" s="12">
        <v>71.5</v>
      </c>
      <c r="D113" s="12">
        <v>62.3</v>
      </c>
      <c r="E113" s="12">
        <v>0</v>
      </c>
      <c r="F113" s="12">
        <v>36.4</v>
      </c>
      <c r="G113" s="12">
        <f t="shared" si="7"/>
        <v>170.20000000000002</v>
      </c>
      <c r="H113" s="12">
        <f>+Sar_InfraMR[[#This Row],[Total Líneas de Explotación ]]</f>
        <v>170.20000000000002</v>
      </c>
      <c r="I113" s="13">
        <v>169.64911000000001</v>
      </c>
      <c r="J113" s="12">
        <v>196.1</v>
      </c>
      <c r="K113" s="12">
        <v>13.5</v>
      </c>
      <c r="L113" s="12">
        <v>85</v>
      </c>
      <c r="M113" s="12">
        <v>8.4</v>
      </c>
      <c r="N113" s="12">
        <f>+Sar_InfraMR[[#This Row],[A.03.1 -  Longitud de Vías de Explotación No Electrificadas Troncales y Ramales (vía principal) (km)]]+Sar_InfraMR[[#This Row],[A.04.1 -  Longitud de Vías de Explotación Electrificadas Troncales y Ramales (vía principal) (km)]]</f>
        <v>281.10000000000002</v>
      </c>
      <c r="O113" s="12">
        <f>+Sar_InfraMR[[#This Row],[Total Vías (excluido Auxiliares)]]</f>
        <v>281.10000000000002</v>
      </c>
      <c r="P113" s="1">
        <v>30</v>
      </c>
      <c r="Q113" s="1">
        <v>5</v>
      </c>
      <c r="R113" s="1">
        <v>5</v>
      </c>
      <c r="S113" s="1">
        <f t="shared" si="8"/>
        <v>40</v>
      </c>
      <c r="T113" s="1">
        <v>20</v>
      </c>
      <c r="U113" s="1">
        <v>89</v>
      </c>
      <c r="V113" s="1">
        <v>1</v>
      </c>
      <c r="W113" s="1">
        <v>40</v>
      </c>
      <c r="X113" s="1">
        <v>0</v>
      </c>
      <c r="Y113" s="1">
        <f t="shared" si="9"/>
        <v>150</v>
      </c>
      <c r="Z113" s="1">
        <v>11</v>
      </c>
      <c r="AA113" s="1">
        <v>22</v>
      </c>
      <c r="AB113" s="1">
        <f>+Sar_InfraMR[[#This Row],[Total Pasos Vehiculares a Nivel]]</f>
        <v>150</v>
      </c>
      <c r="AC113" s="1">
        <f t="shared" si="10"/>
        <v>183</v>
      </c>
      <c r="AD113" s="1">
        <v>17</v>
      </c>
      <c r="AE113" s="1">
        <v>16</v>
      </c>
      <c r="AF113" s="1">
        <v>74</v>
      </c>
      <c r="AG113" s="1">
        <f t="shared" si="11"/>
        <v>107</v>
      </c>
      <c r="AH113" s="12">
        <v>31.1</v>
      </c>
      <c r="AI113" s="12">
        <v>0</v>
      </c>
      <c r="AJ113" s="12">
        <v>126.55</v>
      </c>
      <c r="AK113" s="12">
        <f t="shared" si="12"/>
        <v>157.65</v>
      </c>
      <c r="AL113" s="1">
        <v>0</v>
      </c>
      <c r="AM113" s="1">
        <v>9</v>
      </c>
      <c r="AN113" s="1">
        <v>8</v>
      </c>
      <c r="AO113" s="1">
        <f t="shared" si="13"/>
        <v>17</v>
      </c>
      <c r="AP113" s="1">
        <v>180</v>
      </c>
      <c r="AQ113" s="1">
        <v>95</v>
      </c>
      <c r="AR113" s="1">
        <v>0</v>
      </c>
      <c r="AS113" s="1">
        <f>+Sar_InfraMR[[#This Row],[B.02.1 - Parque de Coches Eléctricos Motrices]]+Sar_InfraMR[[#This Row],[B.02.2 - Parque de Coches Eléctricos Motrices Remolcados Tipo R]]+Sar_InfraMR[[#This Row],[B.02.3 - Parque de Coches Eléctricos Motrices Tipo R]]</f>
        <v>275</v>
      </c>
      <c r="AT113" s="1">
        <v>0</v>
      </c>
      <c r="AU113" s="1">
        <v>4</v>
      </c>
      <c r="AV113" s="1">
        <v>8</v>
      </c>
      <c r="AW113" s="1">
        <f>+Sar_InfraMR[[#This Row],[B.03.1 - Parque de Coches Motores Motrices Remolcados]]+Sar_InfraMR[[#This Row],[B.03.2 - Parque de Coches Motores Motrices Intermedios]]+Sar_InfraMR[[#This Row],[B.03.3 - Parque de Coches Motores Motrices Cabina]]</f>
        <v>12</v>
      </c>
      <c r="AX113" s="1">
        <v>33</v>
      </c>
      <c r="AY113" s="1">
        <v>12</v>
      </c>
      <c r="AZ113" s="1">
        <v>0</v>
      </c>
      <c r="BA113" s="1">
        <v>8</v>
      </c>
      <c r="BB113" s="1">
        <v>0</v>
      </c>
      <c r="BC113" s="1">
        <f>+Sar_InfraMR[[#This Row],[B.04.1 - Parque de Coches Remolcados Clase Unica]]+Sar_InfraMR[[#This Row],[B.04.2 - Parque de Coches Remolcados Clase Unica Furgón]]+Sar_InfraMR[[#This Row],[B.04.3 - Parque de Coches Remolcados Clase Unica Cabina]]+Sar_InfraMR[[#This Row],[B.04.4 - Parque de Coches Remolcados de Larga Distancia (Turista+Pullman)]]+Sar_InfraMR[[#This Row],[B.04.5 - Parque de Coches Remolcados para Servicios Especiales (Cartoneros)]]</f>
        <v>53</v>
      </c>
      <c r="BD113" s="1">
        <v>0</v>
      </c>
      <c r="BE113" s="1">
        <v>0</v>
      </c>
      <c r="BF113" s="16">
        <v>1676</v>
      </c>
    </row>
    <row r="114" spans="1:58">
      <c r="A114" s="1">
        <v>2002</v>
      </c>
      <c r="B114" s="1" t="s">
        <v>119</v>
      </c>
      <c r="C114" s="12">
        <v>71.5</v>
      </c>
      <c r="D114" s="12">
        <v>62.3</v>
      </c>
      <c r="E114" s="12">
        <v>0</v>
      </c>
      <c r="F114" s="12">
        <v>36.4</v>
      </c>
      <c r="G114" s="12">
        <f t="shared" si="7"/>
        <v>170.20000000000002</v>
      </c>
      <c r="H114" s="12">
        <f>+Sar_InfraMR[[#This Row],[Total Líneas de Explotación ]]</f>
        <v>170.20000000000002</v>
      </c>
      <c r="I114" s="13">
        <v>169.64911000000001</v>
      </c>
      <c r="J114" s="12">
        <v>196.1</v>
      </c>
      <c r="K114" s="12">
        <v>13.5</v>
      </c>
      <c r="L114" s="12">
        <v>85</v>
      </c>
      <c r="M114" s="12">
        <v>8.4</v>
      </c>
      <c r="N114" s="12">
        <f>+Sar_InfraMR[[#This Row],[A.03.1 -  Longitud de Vías de Explotación No Electrificadas Troncales y Ramales (vía principal) (km)]]+Sar_InfraMR[[#This Row],[A.04.1 -  Longitud de Vías de Explotación Electrificadas Troncales y Ramales (vía principal) (km)]]</f>
        <v>281.10000000000002</v>
      </c>
      <c r="O114" s="12">
        <f>+Sar_InfraMR[[#This Row],[Total Vías (excluido Auxiliares)]]</f>
        <v>281.10000000000002</v>
      </c>
      <c r="P114" s="1">
        <v>30</v>
      </c>
      <c r="Q114" s="1">
        <v>5</v>
      </c>
      <c r="R114" s="1">
        <v>5</v>
      </c>
      <c r="S114" s="1">
        <f t="shared" si="8"/>
        <v>40</v>
      </c>
      <c r="T114" s="1">
        <v>20</v>
      </c>
      <c r="U114" s="1">
        <v>89</v>
      </c>
      <c r="V114" s="1">
        <v>1</v>
      </c>
      <c r="W114" s="1">
        <v>40</v>
      </c>
      <c r="X114" s="1">
        <v>0</v>
      </c>
      <c r="Y114" s="1">
        <f t="shared" si="9"/>
        <v>150</v>
      </c>
      <c r="Z114" s="1">
        <v>11</v>
      </c>
      <c r="AA114" s="1">
        <v>22</v>
      </c>
      <c r="AB114" s="1">
        <f>+Sar_InfraMR[[#This Row],[Total Pasos Vehiculares a Nivel]]</f>
        <v>150</v>
      </c>
      <c r="AC114" s="1">
        <f t="shared" si="10"/>
        <v>183</v>
      </c>
      <c r="AD114" s="1">
        <v>17</v>
      </c>
      <c r="AE114" s="1">
        <v>16</v>
      </c>
      <c r="AF114" s="1">
        <v>74</v>
      </c>
      <c r="AG114" s="1">
        <f t="shared" si="11"/>
        <v>107</v>
      </c>
      <c r="AH114" s="12">
        <v>31.1</v>
      </c>
      <c r="AI114" s="12">
        <v>0</v>
      </c>
      <c r="AJ114" s="12">
        <v>126.55</v>
      </c>
      <c r="AK114" s="12">
        <f t="shared" si="12"/>
        <v>157.65</v>
      </c>
      <c r="AL114" s="1">
        <v>0</v>
      </c>
      <c r="AM114" s="1">
        <v>9</v>
      </c>
      <c r="AN114" s="1">
        <v>8</v>
      </c>
      <c r="AO114" s="1">
        <f t="shared" si="13"/>
        <v>17</v>
      </c>
      <c r="AP114" s="1">
        <v>180</v>
      </c>
      <c r="AQ114" s="1">
        <v>95</v>
      </c>
      <c r="AR114" s="1">
        <v>0</v>
      </c>
      <c r="AS114" s="1">
        <f>+Sar_InfraMR[[#This Row],[B.02.1 - Parque de Coches Eléctricos Motrices]]+Sar_InfraMR[[#This Row],[B.02.2 - Parque de Coches Eléctricos Motrices Remolcados Tipo R]]+Sar_InfraMR[[#This Row],[B.02.3 - Parque de Coches Eléctricos Motrices Tipo R]]</f>
        <v>275</v>
      </c>
      <c r="AT114" s="1">
        <v>0</v>
      </c>
      <c r="AU114" s="1">
        <v>4</v>
      </c>
      <c r="AV114" s="1">
        <v>8</v>
      </c>
      <c r="AW114" s="1">
        <f>+Sar_InfraMR[[#This Row],[B.03.1 - Parque de Coches Motores Motrices Remolcados]]+Sar_InfraMR[[#This Row],[B.03.2 - Parque de Coches Motores Motrices Intermedios]]+Sar_InfraMR[[#This Row],[B.03.3 - Parque de Coches Motores Motrices Cabina]]</f>
        <v>12</v>
      </c>
      <c r="AX114" s="1">
        <v>33</v>
      </c>
      <c r="AY114" s="1">
        <v>12</v>
      </c>
      <c r="AZ114" s="1">
        <v>0</v>
      </c>
      <c r="BA114" s="1">
        <v>8</v>
      </c>
      <c r="BB114" s="1">
        <v>0</v>
      </c>
      <c r="BC114" s="1">
        <f>+Sar_InfraMR[[#This Row],[B.04.1 - Parque de Coches Remolcados Clase Unica]]+Sar_InfraMR[[#This Row],[B.04.2 - Parque de Coches Remolcados Clase Unica Furgón]]+Sar_InfraMR[[#This Row],[B.04.3 - Parque de Coches Remolcados Clase Unica Cabina]]+Sar_InfraMR[[#This Row],[B.04.4 - Parque de Coches Remolcados de Larga Distancia (Turista+Pullman)]]+Sar_InfraMR[[#This Row],[B.04.5 - Parque de Coches Remolcados para Servicios Especiales (Cartoneros)]]</f>
        <v>53</v>
      </c>
      <c r="BD114" s="1">
        <v>0</v>
      </c>
      <c r="BE114" s="1">
        <v>0</v>
      </c>
      <c r="BF114" s="16">
        <v>1676</v>
      </c>
    </row>
    <row r="115" spans="1:58">
      <c r="A115" s="1">
        <v>2002</v>
      </c>
      <c r="B115" s="1" t="s">
        <v>120</v>
      </c>
      <c r="C115" s="12">
        <v>71.5</v>
      </c>
      <c r="D115" s="12">
        <v>62.3</v>
      </c>
      <c r="E115" s="12">
        <v>0</v>
      </c>
      <c r="F115" s="12">
        <v>36.4</v>
      </c>
      <c r="G115" s="12">
        <f t="shared" si="7"/>
        <v>170.20000000000002</v>
      </c>
      <c r="H115" s="12">
        <f>+Sar_InfraMR[[#This Row],[Total Líneas de Explotación ]]</f>
        <v>170.20000000000002</v>
      </c>
      <c r="I115" s="13">
        <v>169.64911000000001</v>
      </c>
      <c r="J115" s="12">
        <v>196.1</v>
      </c>
      <c r="K115" s="12">
        <v>13.5</v>
      </c>
      <c r="L115" s="12">
        <v>85</v>
      </c>
      <c r="M115" s="12">
        <v>8.4</v>
      </c>
      <c r="N115" s="12">
        <f>+Sar_InfraMR[[#This Row],[A.03.1 -  Longitud de Vías de Explotación No Electrificadas Troncales y Ramales (vía principal) (km)]]+Sar_InfraMR[[#This Row],[A.04.1 -  Longitud de Vías de Explotación Electrificadas Troncales y Ramales (vía principal) (km)]]</f>
        <v>281.10000000000002</v>
      </c>
      <c r="O115" s="12">
        <f>+Sar_InfraMR[[#This Row],[Total Vías (excluido Auxiliares)]]</f>
        <v>281.10000000000002</v>
      </c>
      <c r="P115" s="1">
        <v>30</v>
      </c>
      <c r="Q115" s="1">
        <v>5</v>
      </c>
      <c r="R115" s="1">
        <v>5</v>
      </c>
      <c r="S115" s="1">
        <f t="shared" si="8"/>
        <v>40</v>
      </c>
      <c r="T115" s="1">
        <v>20</v>
      </c>
      <c r="U115" s="1">
        <v>89</v>
      </c>
      <c r="V115" s="1">
        <v>1</v>
      </c>
      <c r="W115" s="1">
        <v>40</v>
      </c>
      <c r="X115" s="1">
        <v>0</v>
      </c>
      <c r="Y115" s="1">
        <f t="shared" si="9"/>
        <v>150</v>
      </c>
      <c r="Z115" s="1">
        <v>11</v>
      </c>
      <c r="AA115" s="1">
        <v>22</v>
      </c>
      <c r="AB115" s="1">
        <f>+Sar_InfraMR[[#This Row],[Total Pasos Vehiculares a Nivel]]</f>
        <v>150</v>
      </c>
      <c r="AC115" s="1">
        <f t="shared" si="10"/>
        <v>183</v>
      </c>
      <c r="AD115" s="1">
        <v>17</v>
      </c>
      <c r="AE115" s="1">
        <v>16</v>
      </c>
      <c r="AF115" s="1">
        <v>74</v>
      </c>
      <c r="AG115" s="1">
        <f t="shared" si="11"/>
        <v>107</v>
      </c>
      <c r="AH115" s="12">
        <v>31.1</v>
      </c>
      <c r="AI115" s="12">
        <v>0</v>
      </c>
      <c r="AJ115" s="12">
        <v>126.55</v>
      </c>
      <c r="AK115" s="12">
        <f t="shared" si="12"/>
        <v>157.65</v>
      </c>
      <c r="AL115" s="1">
        <v>0</v>
      </c>
      <c r="AM115" s="1">
        <v>9</v>
      </c>
      <c r="AN115" s="1">
        <v>8</v>
      </c>
      <c r="AO115" s="1">
        <f t="shared" si="13"/>
        <v>17</v>
      </c>
      <c r="AP115" s="1">
        <v>180</v>
      </c>
      <c r="AQ115" s="1">
        <v>95</v>
      </c>
      <c r="AR115" s="1">
        <v>0</v>
      </c>
      <c r="AS115" s="1">
        <f>+Sar_InfraMR[[#This Row],[B.02.1 - Parque de Coches Eléctricos Motrices]]+Sar_InfraMR[[#This Row],[B.02.2 - Parque de Coches Eléctricos Motrices Remolcados Tipo R]]+Sar_InfraMR[[#This Row],[B.02.3 - Parque de Coches Eléctricos Motrices Tipo R]]</f>
        <v>275</v>
      </c>
      <c r="AT115" s="1">
        <v>0</v>
      </c>
      <c r="AU115" s="1">
        <v>4</v>
      </c>
      <c r="AV115" s="1">
        <v>8</v>
      </c>
      <c r="AW115" s="1">
        <f>+Sar_InfraMR[[#This Row],[B.03.1 - Parque de Coches Motores Motrices Remolcados]]+Sar_InfraMR[[#This Row],[B.03.2 - Parque de Coches Motores Motrices Intermedios]]+Sar_InfraMR[[#This Row],[B.03.3 - Parque de Coches Motores Motrices Cabina]]</f>
        <v>12</v>
      </c>
      <c r="AX115" s="1">
        <v>33</v>
      </c>
      <c r="AY115" s="1">
        <v>12</v>
      </c>
      <c r="AZ115" s="1">
        <v>0</v>
      </c>
      <c r="BA115" s="1">
        <v>8</v>
      </c>
      <c r="BB115" s="1">
        <v>0</v>
      </c>
      <c r="BC115" s="1">
        <f>+Sar_InfraMR[[#This Row],[B.04.1 - Parque de Coches Remolcados Clase Unica]]+Sar_InfraMR[[#This Row],[B.04.2 - Parque de Coches Remolcados Clase Unica Furgón]]+Sar_InfraMR[[#This Row],[B.04.3 - Parque de Coches Remolcados Clase Unica Cabina]]+Sar_InfraMR[[#This Row],[B.04.4 - Parque de Coches Remolcados de Larga Distancia (Turista+Pullman)]]+Sar_InfraMR[[#This Row],[B.04.5 - Parque de Coches Remolcados para Servicios Especiales (Cartoneros)]]</f>
        <v>53</v>
      </c>
      <c r="BD115" s="1">
        <v>0</v>
      </c>
      <c r="BE115" s="1">
        <v>0</v>
      </c>
      <c r="BF115" s="16">
        <v>1676</v>
      </c>
    </row>
    <row r="116" spans="1:58">
      <c r="A116" s="1">
        <v>2002</v>
      </c>
      <c r="B116" s="1" t="s">
        <v>121</v>
      </c>
      <c r="C116" s="12">
        <v>71.5</v>
      </c>
      <c r="D116" s="12">
        <v>62.3</v>
      </c>
      <c r="E116" s="12">
        <v>0</v>
      </c>
      <c r="F116" s="12">
        <v>36.4</v>
      </c>
      <c r="G116" s="12">
        <f t="shared" si="7"/>
        <v>170.20000000000002</v>
      </c>
      <c r="H116" s="12">
        <f>+Sar_InfraMR[[#This Row],[Total Líneas de Explotación ]]</f>
        <v>170.20000000000002</v>
      </c>
      <c r="I116" s="13">
        <v>169.64911000000001</v>
      </c>
      <c r="J116" s="12">
        <v>196.1</v>
      </c>
      <c r="K116" s="12">
        <v>13.5</v>
      </c>
      <c r="L116" s="12">
        <v>85</v>
      </c>
      <c r="M116" s="12">
        <v>8.4</v>
      </c>
      <c r="N116" s="12">
        <f>+Sar_InfraMR[[#This Row],[A.03.1 -  Longitud de Vías de Explotación No Electrificadas Troncales y Ramales (vía principal) (km)]]+Sar_InfraMR[[#This Row],[A.04.1 -  Longitud de Vías de Explotación Electrificadas Troncales y Ramales (vía principal) (km)]]</f>
        <v>281.10000000000002</v>
      </c>
      <c r="O116" s="12">
        <f>+Sar_InfraMR[[#This Row],[Total Vías (excluido Auxiliares)]]</f>
        <v>281.10000000000002</v>
      </c>
      <c r="P116" s="1">
        <v>30</v>
      </c>
      <c r="Q116" s="1">
        <v>5</v>
      </c>
      <c r="R116" s="1">
        <v>5</v>
      </c>
      <c r="S116" s="1">
        <f t="shared" si="8"/>
        <v>40</v>
      </c>
      <c r="T116" s="1">
        <v>20</v>
      </c>
      <c r="U116" s="1">
        <v>89</v>
      </c>
      <c r="V116" s="1">
        <v>1</v>
      </c>
      <c r="W116" s="1">
        <v>40</v>
      </c>
      <c r="X116" s="1">
        <v>0</v>
      </c>
      <c r="Y116" s="1">
        <f t="shared" si="9"/>
        <v>150</v>
      </c>
      <c r="Z116" s="1">
        <v>11</v>
      </c>
      <c r="AA116" s="1">
        <v>22</v>
      </c>
      <c r="AB116" s="1">
        <f>+Sar_InfraMR[[#This Row],[Total Pasos Vehiculares a Nivel]]</f>
        <v>150</v>
      </c>
      <c r="AC116" s="1">
        <f t="shared" si="10"/>
        <v>183</v>
      </c>
      <c r="AD116" s="1">
        <v>17</v>
      </c>
      <c r="AE116" s="1">
        <v>16</v>
      </c>
      <c r="AF116" s="1">
        <v>74</v>
      </c>
      <c r="AG116" s="1">
        <f t="shared" si="11"/>
        <v>107</v>
      </c>
      <c r="AH116" s="12">
        <v>31.1</v>
      </c>
      <c r="AI116" s="12">
        <v>0</v>
      </c>
      <c r="AJ116" s="12">
        <v>126.55</v>
      </c>
      <c r="AK116" s="12">
        <f t="shared" si="12"/>
        <v>157.65</v>
      </c>
      <c r="AL116" s="1">
        <v>0</v>
      </c>
      <c r="AM116" s="1">
        <v>9</v>
      </c>
      <c r="AN116" s="1">
        <v>8</v>
      </c>
      <c r="AO116" s="1">
        <f t="shared" si="13"/>
        <v>17</v>
      </c>
      <c r="AP116" s="1">
        <v>180</v>
      </c>
      <c r="AQ116" s="1">
        <v>95</v>
      </c>
      <c r="AR116" s="1">
        <v>0</v>
      </c>
      <c r="AS116" s="1">
        <f>+Sar_InfraMR[[#This Row],[B.02.1 - Parque de Coches Eléctricos Motrices]]+Sar_InfraMR[[#This Row],[B.02.2 - Parque de Coches Eléctricos Motrices Remolcados Tipo R]]+Sar_InfraMR[[#This Row],[B.02.3 - Parque de Coches Eléctricos Motrices Tipo R]]</f>
        <v>275</v>
      </c>
      <c r="AT116" s="1">
        <v>0</v>
      </c>
      <c r="AU116" s="1">
        <v>4</v>
      </c>
      <c r="AV116" s="1">
        <v>8</v>
      </c>
      <c r="AW116" s="1">
        <f>+Sar_InfraMR[[#This Row],[B.03.1 - Parque de Coches Motores Motrices Remolcados]]+Sar_InfraMR[[#This Row],[B.03.2 - Parque de Coches Motores Motrices Intermedios]]+Sar_InfraMR[[#This Row],[B.03.3 - Parque de Coches Motores Motrices Cabina]]</f>
        <v>12</v>
      </c>
      <c r="AX116" s="1">
        <v>33</v>
      </c>
      <c r="AY116" s="1">
        <v>12</v>
      </c>
      <c r="AZ116" s="1">
        <v>0</v>
      </c>
      <c r="BA116" s="1">
        <v>8</v>
      </c>
      <c r="BB116" s="1">
        <v>0</v>
      </c>
      <c r="BC116" s="1">
        <f>+Sar_InfraMR[[#This Row],[B.04.1 - Parque de Coches Remolcados Clase Unica]]+Sar_InfraMR[[#This Row],[B.04.2 - Parque de Coches Remolcados Clase Unica Furgón]]+Sar_InfraMR[[#This Row],[B.04.3 - Parque de Coches Remolcados Clase Unica Cabina]]+Sar_InfraMR[[#This Row],[B.04.4 - Parque de Coches Remolcados de Larga Distancia (Turista+Pullman)]]+Sar_InfraMR[[#This Row],[B.04.5 - Parque de Coches Remolcados para Servicios Especiales (Cartoneros)]]</f>
        <v>53</v>
      </c>
      <c r="BD116" s="1">
        <v>0</v>
      </c>
      <c r="BE116" s="1">
        <v>0</v>
      </c>
      <c r="BF116" s="16">
        <v>1676</v>
      </c>
    </row>
    <row r="117" spans="1:58">
      <c r="A117" s="1">
        <v>2002</v>
      </c>
      <c r="B117" s="1" t="s">
        <v>122</v>
      </c>
      <c r="C117" s="12">
        <v>71.5</v>
      </c>
      <c r="D117" s="12">
        <v>62.3</v>
      </c>
      <c r="E117" s="12">
        <v>0</v>
      </c>
      <c r="F117" s="12">
        <v>36.4</v>
      </c>
      <c r="G117" s="12">
        <f t="shared" si="7"/>
        <v>170.20000000000002</v>
      </c>
      <c r="H117" s="12">
        <f>+Sar_InfraMR[[#This Row],[Total Líneas de Explotación ]]</f>
        <v>170.20000000000002</v>
      </c>
      <c r="I117" s="13">
        <v>169.64911000000001</v>
      </c>
      <c r="J117" s="12">
        <v>196.1</v>
      </c>
      <c r="K117" s="12">
        <v>13.5</v>
      </c>
      <c r="L117" s="12">
        <v>85</v>
      </c>
      <c r="M117" s="12">
        <v>8.4</v>
      </c>
      <c r="N117" s="12">
        <f>+Sar_InfraMR[[#This Row],[A.03.1 -  Longitud de Vías de Explotación No Electrificadas Troncales y Ramales (vía principal) (km)]]+Sar_InfraMR[[#This Row],[A.04.1 -  Longitud de Vías de Explotación Electrificadas Troncales y Ramales (vía principal) (km)]]</f>
        <v>281.10000000000002</v>
      </c>
      <c r="O117" s="12">
        <f>+Sar_InfraMR[[#This Row],[Total Vías (excluido Auxiliares)]]</f>
        <v>281.10000000000002</v>
      </c>
      <c r="P117" s="1">
        <v>30</v>
      </c>
      <c r="Q117" s="1">
        <v>5</v>
      </c>
      <c r="R117" s="1">
        <v>5</v>
      </c>
      <c r="S117" s="1">
        <f t="shared" si="8"/>
        <v>40</v>
      </c>
      <c r="T117" s="1">
        <v>20</v>
      </c>
      <c r="U117" s="1">
        <v>89</v>
      </c>
      <c r="V117" s="1">
        <v>1</v>
      </c>
      <c r="W117" s="1">
        <v>40</v>
      </c>
      <c r="X117" s="1">
        <v>0</v>
      </c>
      <c r="Y117" s="1">
        <f t="shared" si="9"/>
        <v>150</v>
      </c>
      <c r="Z117" s="1">
        <v>11</v>
      </c>
      <c r="AA117" s="1">
        <v>22</v>
      </c>
      <c r="AB117" s="1">
        <f>+Sar_InfraMR[[#This Row],[Total Pasos Vehiculares a Nivel]]</f>
        <v>150</v>
      </c>
      <c r="AC117" s="1">
        <f t="shared" si="10"/>
        <v>183</v>
      </c>
      <c r="AD117" s="1">
        <v>17</v>
      </c>
      <c r="AE117" s="1">
        <v>16</v>
      </c>
      <c r="AF117" s="1">
        <v>74</v>
      </c>
      <c r="AG117" s="1">
        <f t="shared" si="11"/>
        <v>107</v>
      </c>
      <c r="AH117" s="12">
        <v>31.1</v>
      </c>
      <c r="AI117" s="12">
        <v>0</v>
      </c>
      <c r="AJ117" s="12">
        <v>126.55</v>
      </c>
      <c r="AK117" s="12">
        <f t="shared" si="12"/>
        <v>157.65</v>
      </c>
      <c r="AL117" s="1">
        <v>0</v>
      </c>
      <c r="AM117" s="1">
        <v>9</v>
      </c>
      <c r="AN117" s="1">
        <v>8</v>
      </c>
      <c r="AO117" s="1">
        <f t="shared" si="13"/>
        <v>17</v>
      </c>
      <c r="AP117" s="1">
        <v>180</v>
      </c>
      <c r="AQ117" s="1">
        <v>95</v>
      </c>
      <c r="AR117" s="1">
        <v>0</v>
      </c>
      <c r="AS117" s="1">
        <f>+Sar_InfraMR[[#This Row],[B.02.1 - Parque de Coches Eléctricos Motrices]]+Sar_InfraMR[[#This Row],[B.02.2 - Parque de Coches Eléctricos Motrices Remolcados Tipo R]]+Sar_InfraMR[[#This Row],[B.02.3 - Parque de Coches Eléctricos Motrices Tipo R]]</f>
        <v>275</v>
      </c>
      <c r="AT117" s="1">
        <v>0</v>
      </c>
      <c r="AU117" s="1">
        <v>4</v>
      </c>
      <c r="AV117" s="1">
        <v>8</v>
      </c>
      <c r="AW117" s="1">
        <f>+Sar_InfraMR[[#This Row],[B.03.1 - Parque de Coches Motores Motrices Remolcados]]+Sar_InfraMR[[#This Row],[B.03.2 - Parque de Coches Motores Motrices Intermedios]]+Sar_InfraMR[[#This Row],[B.03.3 - Parque de Coches Motores Motrices Cabina]]</f>
        <v>12</v>
      </c>
      <c r="AX117" s="1">
        <v>33</v>
      </c>
      <c r="AY117" s="1">
        <v>12</v>
      </c>
      <c r="AZ117" s="1">
        <v>0</v>
      </c>
      <c r="BA117" s="1">
        <v>8</v>
      </c>
      <c r="BB117" s="1">
        <v>0</v>
      </c>
      <c r="BC117" s="1">
        <f>+Sar_InfraMR[[#This Row],[B.04.1 - Parque de Coches Remolcados Clase Unica]]+Sar_InfraMR[[#This Row],[B.04.2 - Parque de Coches Remolcados Clase Unica Furgón]]+Sar_InfraMR[[#This Row],[B.04.3 - Parque de Coches Remolcados Clase Unica Cabina]]+Sar_InfraMR[[#This Row],[B.04.4 - Parque de Coches Remolcados de Larga Distancia (Turista+Pullman)]]+Sar_InfraMR[[#This Row],[B.04.5 - Parque de Coches Remolcados para Servicios Especiales (Cartoneros)]]</f>
        <v>53</v>
      </c>
      <c r="BD117" s="1">
        <v>0</v>
      </c>
      <c r="BE117" s="1">
        <v>0</v>
      </c>
      <c r="BF117" s="16">
        <v>1676</v>
      </c>
    </row>
    <row r="118" spans="1:58">
      <c r="A118" s="1">
        <v>2002</v>
      </c>
      <c r="B118" s="1" t="s">
        <v>123</v>
      </c>
      <c r="C118" s="12">
        <v>71.5</v>
      </c>
      <c r="D118" s="12">
        <v>62.3</v>
      </c>
      <c r="E118" s="12">
        <v>0</v>
      </c>
      <c r="F118" s="12">
        <v>36.4</v>
      </c>
      <c r="G118" s="12">
        <f t="shared" si="7"/>
        <v>170.20000000000002</v>
      </c>
      <c r="H118" s="12">
        <f>+Sar_InfraMR[[#This Row],[Total Líneas de Explotación ]]</f>
        <v>170.20000000000002</v>
      </c>
      <c r="I118" s="13">
        <v>169.64911000000001</v>
      </c>
      <c r="J118" s="12">
        <v>196.1</v>
      </c>
      <c r="K118" s="12">
        <v>13.5</v>
      </c>
      <c r="L118" s="12">
        <v>85</v>
      </c>
      <c r="M118" s="12">
        <v>8.4</v>
      </c>
      <c r="N118" s="12">
        <f>+Sar_InfraMR[[#This Row],[A.03.1 -  Longitud de Vías de Explotación No Electrificadas Troncales y Ramales (vía principal) (km)]]+Sar_InfraMR[[#This Row],[A.04.1 -  Longitud de Vías de Explotación Electrificadas Troncales y Ramales (vía principal) (km)]]</f>
        <v>281.10000000000002</v>
      </c>
      <c r="O118" s="12">
        <f>+Sar_InfraMR[[#This Row],[Total Vías (excluido Auxiliares)]]</f>
        <v>281.10000000000002</v>
      </c>
      <c r="P118" s="1">
        <v>30</v>
      </c>
      <c r="Q118" s="1">
        <v>5</v>
      </c>
      <c r="R118" s="1">
        <v>5</v>
      </c>
      <c r="S118" s="1">
        <f t="shared" si="8"/>
        <v>40</v>
      </c>
      <c r="T118" s="1">
        <v>20</v>
      </c>
      <c r="U118" s="1">
        <v>89</v>
      </c>
      <c r="V118" s="1">
        <v>1</v>
      </c>
      <c r="W118" s="1">
        <v>40</v>
      </c>
      <c r="X118" s="1">
        <v>0</v>
      </c>
      <c r="Y118" s="1">
        <f t="shared" si="9"/>
        <v>150</v>
      </c>
      <c r="Z118" s="1">
        <v>11</v>
      </c>
      <c r="AA118" s="1">
        <v>22</v>
      </c>
      <c r="AB118" s="1">
        <f>+Sar_InfraMR[[#This Row],[Total Pasos Vehiculares a Nivel]]</f>
        <v>150</v>
      </c>
      <c r="AC118" s="1">
        <f t="shared" si="10"/>
        <v>183</v>
      </c>
      <c r="AD118" s="1">
        <v>17</v>
      </c>
      <c r="AE118" s="1">
        <v>16</v>
      </c>
      <c r="AF118" s="1">
        <v>74</v>
      </c>
      <c r="AG118" s="1">
        <f t="shared" si="11"/>
        <v>107</v>
      </c>
      <c r="AH118" s="12">
        <v>31.1</v>
      </c>
      <c r="AI118" s="12">
        <v>0</v>
      </c>
      <c r="AJ118" s="12">
        <v>126.55</v>
      </c>
      <c r="AK118" s="12">
        <f t="shared" si="12"/>
        <v>157.65</v>
      </c>
      <c r="AL118" s="1">
        <v>0</v>
      </c>
      <c r="AM118" s="1">
        <v>9</v>
      </c>
      <c r="AN118" s="1">
        <v>8</v>
      </c>
      <c r="AO118" s="1">
        <f t="shared" si="13"/>
        <v>17</v>
      </c>
      <c r="AP118" s="1">
        <v>180</v>
      </c>
      <c r="AQ118" s="1">
        <v>95</v>
      </c>
      <c r="AR118" s="1">
        <v>0</v>
      </c>
      <c r="AS118" s="1">
        <f>+Sar_InfraMR[[#This Row],[B.02.1 - Parque de Coches Eléctricos Motrices]]+Sar_InfraMR[[#This Row],[B.02.2 - Parque de Coches Eléctricos Motrices Remolcados Tipo R]]+Sar_InfraMR[[#This Row],[B.02.3 - Parque de Coches Eléctricos Motrices Tipo R]]</f>
        <v>275</v>
      </c>
      <c r="AT118" s="1">
        <v>0</v>
      </c>
      <c r="AU118" s="1">
        <v>4</v>
      </c>
      <c r="AV118" s="1">
        <v>8</v>
      </c>
      <c r="AW118" s="1">
        <f>+Sar_InfraMR[[#This Row],[B.03.1 - Parque de Coches Motores Motrices Remolcados]]+Sar_InfraMR[[#This Row],[B.03.2 - Parque de Coches Motores Motrices Intermedios]]+Sar_InfraMR[[#This Row],[B.03.3 - Parque de Coches Motores Motrices Cabina]]</f>
        <v>12</v>
      </c>
      <c r="AX118" s="1">
        <v>33</v>
      </c>
      <c r="AY118" s="1">
        <v>12</v>
      </c>
      <c r="AZ118" s="1">
        <v>0</v>
      </c>
      <c r="BA118" s="1">
        <v>8</v>
      </c>
      <c r="BB118" s="1">
        <v>0</v>
      </c>
      <c r="BC118" s="1">
        <f>+Sar_InfraMR[[#This Row],[B.04.1 - Parque de Coches Remolcados Clase Unica]]+Sar_InfraMR[[#This Row],[B.04.2 - Parque de Coches Remolcados Clase Unica Furgón]]+Sar_InfraMR[[#This Row],[B.04.3 - Parque de Coches Remolcados Clase Unica Cabina]]+Sar_InfraMR[[#This Row],[B.04.4 - Parque de Coches Remolcados de Larga Distancia (Turista+Pullman)]]+Sar_InfraMR[[#This Row],[B.04.5 - Parque de Coches Remolcados para Servicios Especiales (Cartoneros)]]</f>
        <v>53</v>
      </c>
      <c r="BD118" s="1">
        <v>0</v>
      </c>
      <c r="BE118" s="1">
        <v>0</v>
      </c>
      <c r="BF118" s="16">
        <v>1676</v>
      </c>
    </row>
    <row r="119" spans="1:58">
      <c r="A119" s="1">
        <v>2002</v>
      </c>
      <c r="B119" s="1" t="s">
        <v>124</v>
      </c>
      <c r="C119" s="12">
        <v>71.5</v>
      </c>
      <c r="D119" s="12">
        <v>62.3</v>
      </c>
      <c r="E119" s="12">
        <v>0</v>
      </c>
      <c r="F119" s="12">
        <v>36.4</v>
      </c>
      <c r="G119" s="12">
        <f t="shared" si="7"/>
        <v>170.20000000000002</v>
      </c>
      <c r="H119" s="12">
        <f>+Sar_InfraMR[[#This Row],[Total Líneas de Explotación ]]</f>
        <v>170.20000000000002</v>
      </c>
      <c r="I119" s="13">
        <v>169.64911000000001</v>
      </c>
      <c r="J119" s="12">
        <v>196.1</v>
      </c>
      <c r="K119" s="12">
        <v>13.5</v>
      </c>
      <c r="L119" s="12">
        <v>85</v>
      </c>
      <c r="M119" s="12">
        <v>8.4</v>
      </c>
      <c r="N119" s="12">
        <f>+Sar_InfraMR[[#This Row],[A.03.1 -  Longitud de Vías de Explotación No Electrificadas Troncales y Ramales (vía principal) (km)]]+Sar_InfraMR[[#This Row],[A.04.1 -  Longitud de Vías de Explotación Electrificadas Troncales y Ramales (vía principal) (km)]]</f>
        <v>281.10000000000002</v>
      </c>
      <c r="O119" s="12">
        <f>+Sar_InfraMR[[#This Row],[Total Vías (excluido Auxiliares)]]</f>
        <v>281.10000000000002</v>
      </c>
      <c r="P119" s="1">
        <v>30</v>
      </c>
      <c r="Q119" s="1">
        <v>5</v>
      </c>
      <c r="R119" s="1">
        <v>5</v>
      </c>
      <c r="S119" s="1">
        <f t="shared" si="8"/>
        <v>40</v>
      </c>
      <c r="T119" s="1">
        <v>20</v>
      </c>
      <c r="U119" s="1">
        <v>89</v>
      </c>
      <c r="V119" s="1">
        <v>1</v>
      </c>
      <c r="W119" s="1">
        <v>40</v>
      </c>
      <c r="X119" s="1">
        <v>0</v>
      </c>
      <c r="Y119" s="1">
        <f t="shared" si="9"/>
        <v>150</v>
      </c>
      <c r="Z119" s="1">
        <v>11</v>
      </c>
      <c r="AA119" s="1">
        <v>22</v>
      </c>
      <c r="AB119" s="1">
        <f>+Sar_InfraMR[[#This Row],[Total Pasos Vehiculares a Nivel]]</f>
        <v>150</v>
      </c>
      <c r="AC119" s="1">
        <f t="shared" si="10"/>
        <v>183</v>
      </c>
      <c r="AD119" s="1">
        <v>17</v>
      </c>
      <c r="AE119" s="1">
        <v>16</v>
      </c>
      <c r="AF119" s="1">
        <v>74</v>
      </c>
      <c r="AG119" s="1">
        <f t="shared" si="11"/>
        <v>107</v>
      </c>
      <c r="AH119" s="12">
        <v>31.1</v>
      </c>
      <c r="AI119" s="12">
        <v>0</v>
      </c>
      <c r="AJ119" s="12">
        <v>126.55</v>
      </c>
      <c r="AK119" s="12">
        <f t="shared" si="12"/>
        <v>157.65</v>
      </c>
      <c r="AL119" s="1">
        <v>0</v>
      </c>
      <c r="AM119" s="1">
        <v>9</v>
      </c>
      <c r="AN119" s="1">
        <v>8</v>
      </c>
      <c r="AO119" s="1">
        <f t="shared" si="13"/>
        <v>17</v>
      </c>
      <c r="AP119" s="1">
        <v>180</v>
      </c>
      <c r="AQ119" s="1">
        <v>95</v>
      </c>
      <c r="AR119" s="1">
        <v>0</v>
      </c>
      <c r="AS119" s="1">
        <f>+Sar_InfraMR[[#This Row],[B.02.1 - Parque de Coches Eléctricos Motrices]]+Sar_InfraMR[[#This Row],[B.02.2 - Parque de Coches Eléctricos Motrices Remolcados Tipo R]]+Sar_InfraMR[[#This Row],[B.02.3 - Parque de Coches Eléctricos Motrices Tipo R]]</f>
        <v>275</v>
      </c>
      <c r="AT119" s="1">
        <v>0</v>
      </c>
      <c r="AU119" s="1">
        <v>4</v>
      </c>
      <c r="AV119" s="1">
        <v>8</v>
      </c>
      <c r="AW119" s="1">
        <f>+Sar_InfraMR[[#This Row],[B.03.1 - Parque de Coches Motores Motrices Remolcados]]+Sar_InfraMR[[#This Row],[B.03.2 - Parque de Coches Motores Motrices Intermedios]]+Sar_InfraMR[[#This Row],[B.03.3 - Parque de Coches Motores Motrices Cabina]]</f>
        <v>12</v>
      </c>
      <c r="AX119" s="1">
        <v>33</v>
      </c>
      <c r="AY119" s="1">
        <v>12</v>
      </c>
      <c r="AZ119" s="1">
        <v>0</v>
      </c>
      <c r="BA119" s="1">
        <v>8</v>
      </c>
      <c r="BB119" s="1">
        <v>0</v>
      </c>
      <c r="BC119" s="1">
        <f>+Sar_InfraMR[[#This Row],[B.04.1 - Parque de Coches Remolcados Clase Unica]]+Sar_InfraMR[[#This Row],[B.04.2 - Parque de Coches Remolcados Clase Unica Furgón]]+Sar_InfraMR[[#This Row],[B.04.3 - Parque de Coches Remolcados Clase Unica Cabina]]+Sar_InfraMR[[#This Row],[B.04.4 - Parque de Coches Remolcados de Larga Distancia (Turista+Pullman)]]+Sar_InfraMR[[#This Row],[B.04.5 - Parque de Coches Remolcados para Servicios Especiales (Cartoneros)]]</f>
        <v>53</v>
      </c>
      <c r="BD119" s="1">
        <v>0</v>
      </c>
      <c r="BE119" s="1">
        <v>0</v>
      </c>
      <c r="BF119" s="16">
        <v>1676</v>
      </c>
    </row>
    <row r="120" spans="1:58">
      <c r="A120" s="1">
        <v>2002</v>
      </c>
      <c r="B120" s="1" t="s">
        <v>125</v>
      </c>
      <c r="C120" s="12">
        <v>71.5</v>
      </c>
      <c r="D120" s="12">
        <v>62.3</v>
      </c>
      <c r="E120" s="12">
        <v>0</v>
      </c>
      <c r="F120" s="12">
        <v>36.4</v>
      </c>
      <c r="G120" s="12">
        <f t="shared" si="7"/>
        <v>170.20000000000002</v>
      </c>
      <c r="H120" s="12">
        <f>+Sar_InfraMR[[#This Row],[Total Líneas de Explotación ]]</f>
        <v>170.20000000000002</v>
      </c>
      <c r="I120" s="13">
        <v>169.64911000000001</v>
      </c>
      <c r="J120" s="12">
        <v>196.1</v>
      </c>
      <c r="K120" s="12">
        <v>13.5</v>
      </c>
      <c r="L120" s="12">
        <v>85</v>
      </c>
      <c r="M120" s="12">
        <v>8.4</v>
      </c>
      <c r="N120" s="12">
        <f>+Sar_InfraMR[[#This Row],[A.03.1 -  Longitud de Vías de Explotación No Electrificadas Troncales y Ramales (vía principal) (km)]]+Sar_InfraMR[[#This Row],[A.04.1 -  Longitud de Vías de Explotación Electrificadas Troncales y Ramales (vía principal) (km)]]</f>
        <v>281.10000000000002</v>
      </c>
      <c r="O120" s="12">
        <f>+Sar_InfraMR[[#This Row],[Total Vías (excluido Auxiliares)]]</f>
        <v>281.10000000000002</v>
      </c>
      <c r="P120" s="1">
        <v>30</v>
      </c>
      <c r="Q120" s="1">
        <v>5</v>
      </c>
      <c r="R120" s="1">
        <v>5</v>
      </c>
      <c r="S120" s="1">
        <f t="shared" si="8"/>
        <v>40</v>
      </c>
      <c r="T120" s="1">
        <v>20</v>
      </c>
      <c r="U120" s="1">
        <v>89</v>
      </c>
      <c r="V120" s="1">
        <v>1</v>
      </c>
      <c r="W120" s="1">
        <v>40</v>
      </c>
      <c r="X120" s="1">
        <v>0</v>
      </c>
      <c r="Y120" s="1">
        <f t="shared" si="9"/>
        <v>150</v>
      </c>
      <c r="Z120" s="1">
        <v>11</v>
      </c>
      <c r="AA120" s="1">
        <v>22</v>
      </c>
      <c r="AB120" s="1">
        <f>+Sar_InfraMR[[#This Row],[Total Pasos Vehiculares a Nivel]]</f>
        <v>150</v>
      </c>
      <c r="AC120" s="1">
        <f t="shared" si="10"/>
        <v>183</v>
      </c>
      <c r="AD120" s="1">
        <v>17</v>
      </c>
      <c r="AE120" s="1">
        <v>16</v>
      </c>
      <c r="AF120" s="1">
        <v>74</v>
      </c>
      <c r="AG120" s="1">
        <f t="shared" si="11"/>
        <v>107</v>
      </c>
      <c r="AH120" s="12">
        <v>31.1</v>
      </c>
      <c r="AI120" s="12">
        <v>0</v>
      </c>
      <c r="AJ120" s="12">
        <v>126.55</v>
      </c>
      <c r="AK120" s="12">
        <f t="shared" si="12"/>
        <v>157.65</v>
      </c>
      <c r="AL120" s="1">
        <v>0</v>
      </c>
      <c r="AM120" s="1">
        <v>9</v>
      </c>
      <c r="AN120" s="1">
        <v>8</v>
      </c>
      <c r="AO120" s="1">
        <f t="shared" si="13"/>
        <v>17</v>
      </c>
      <c r="AP120" s="1">
        <v>180</v>
      </c>
      <c r="AQ120" s="1">
        <v>95</v>
      </c>
      <c r="AR120" s="1">
        <v>0</v>
      </c>
      <c r="AS120" s="1">
        <f>+Sar_InfraMR[[#This Row],[B.02.1 - Parque de Coches Eléctricos Motrices]]+Sar_InfraMR[[#This Row],[B.02.2 - Parque de Coches Eléctricos Motrices Remolcados Tipo R]]+Sar_InfraMR[[#This Row],[B.02.3 - Parque de Coches Eléctricos Motrices Tipo R]]</f>
        <v>275</v>
      </c>
      <c r="AT120" s="1">
        <v>0</v>
      </c>
      <c r="AU120" s="1">
        <v>4</v>
      </c>
      <c r="AV120" s="1">
        <v>8</v>
      </c>
      <c r="AW120" s="1">
        <f>+Sar_InfraMR[[#This Row],[B.03.1 - Parque de Coches Motores Motrices Remolcados]]+Sar_InfraMR[[#This Row],[B.03.2 - Parque de Coches Motores Motrices Intermedios]]+Sar_InfraMR[[#This Row],[B.03.3 - Parque de Coches Motores Motrices Cabina]]</f>
        <v>12</v>
      </c>
      <c r="AX120" s="1">
        <v>33</v>
      </c>
      <c r="AY120" s="1">
        <v>12</v>
      </c>
      <c r="AZ120" s="1">
        <v>0</v>
      </c>
      <c r="BA120" s="1">
        <v>8</v>
      </c>
      <c r="BB120" s="1">
        <v>0</v>
      </c>
      <c r="BC120" s="1">
        <f>+Sar_InfraMR[[#This Row],[B.04.1 - Parque de Coches Remolcados Clase Unica]]+Sar_InfraMR[[#This Row],[B.04.2 - Parque de Coches Remolcados Clase Unica Furgón]]+Sar_InfraMR[[#This Row],[B.04.3 - Parque de Coches Remolcados Clase Unica Cabina]]+Sar_InfraMR[[#This Row],[B.04.4 - Parque de Coches Remolcados de Larga Distancia (Turista+Pullman)]]+Sar_InfraMR[[#This Row],[B.04.5 - Parque de Coches Remolcados para Servicios Especiales (Cartoneros)]]</f>
        <v>53</v>
      </c>
      <c r="BD120" s="1">
        <v>0</v>
      </c>
      <c r="BE120" s="1">
        <v>0</v>
      </c>
      <c r="BF120" s="16">
        <v>1676</v>
      </c>
    </row>
    <row r="121" spans="1:58">
      <c r="A121" s="1">
        <v>2002</v>
      </c>
      <c r="B121" s="1" t="s">
        <v>126</v>
      </c>
      <c r="C121" s="12">
        <v>71.5</v>
      </c>
      <c r="D121" s="12">
        <v>62.3</v>
      </c>
      <c r="E121" s="12">
        <v>0</v>
      </c>
      <c r="F121" s="12">
        <v>36.4</v>
      </c>
      <c r="G121" s="12">
        <f t="shared" si="7"/>
        <v>170.20000000000002</v>
      </c>
      <c r="H121" s="12">
        <f>+Sar_InfraMR[[#This Row],[Total Líneas de Explotación ]]</f>
        <v>170.20000000000002</v>
      </c>
      <c r="I121" s="13">
        <v>169.64911000000001</v>
      </c>
      <c r="J121" s="12">
        <v>196.1</v>
      </c>
      <c r="K121" s="12">
        <v>13.5</v>
      </c>
      <c r="L121" s="12">
        <v>85</v>
      </c>
      <c r="M121" s="12">
        <v>8.4</v>
      </c>
      <c r="N121" s="12">
        <f>+Sar_InfraMR[[#This Row],[A.03.1 -  Longitud de Vías de Explotación No Electrificadas Troncales y Ramales (vía principal) (km)]]+Sar_InfraMR[[#This Row],[A.04.1 -  Longitud de Vías de Explotación Electrificadas Troncales y Ramales (vía principal) (km)]]</f>
        <v>281.10000000000002</v>
      </c>
      <c r="O121" s="12">
        <f>+Sar_InfraMR[[#This Row],[Total Vías (excluido Auxiliares)]]</f>
        <v>281.10000000000002</v>
      </c>
      <c r="P121" s="1">
        <v>30</v>
      </c>
      <c r="Q121" s="1">
        <v>5</v>
      </c>
      <c r="R121" s="1">
        <v>5</v>
      </c>
      <c r="S121" s="1">
        <f t="shared" si="8"/>
        <v>40</v>
      </c>
      <c r="T121" s="1">
        <v>20</v>
      </c>
      <c r="U121" s="1">
        <v>89</v>
      </c>
      <c r="V121" s="1">
        <v>1</v>
      </c>
      <c r="W121" s="1">
        <v>40</v>
      </c>
      <c r="X121" s="1">
        <v>0</v>
      </c>
      <c r="Y121" s="1">
        <f t="shared" si="9"/>
        <v>150</v>
      </c>
      <c r="Z121" s="1">
        <v>11</v>
      </c>
      <c r="AA121" s="1">
        <v>22</v>
      </c>
      <c r="AB121" s="1">
        <f>+Sar_InfraMR[[#This Row],[Total Pasos Vehiculares a Nivel]]</f>
        <v>150</v>
      </c>
      <c r="AC121" s="1">
        <f t="shared" si="10"/>
        <v>183</v>
      </c>
      <c r="AD121" s="1">
        <v>17</v>
      </c>
      <c r="AE121" s="1">
        <v>16</v>
      </c>
      <c r="AF121" s="1">
        <v>74</v>
      </c>
      <c r="AG121" s="1">
        <f t="shared" si="11"/>
        <v>107</v>
      </c>
      <c r="AH121" s="12">
        <v>31.1</v>
      </c>
      <c r="AI121" s="12">
        <v>0</v>
      </c>
      <c r="AJ121" s="12">
        <v>126.55</v>
      </c>
      <c r="AK121" s="12">
        <f t="shared" si="12"/>
        <v>157.65</v>
      </c>
      <c r="AL121" s="1">
        <v>0</v>
      </c>
      <c r="AM121" s="1">
        <v>9</v>
      </c>
      <c r="AN121" s="1">
        <v>8</v>
      </c>
      <c r="AO121" s="1">
        <f t="shared" si="13"/>
        <v>17</v>
      </c>
      <c r="AP121" s="1">
        <v>180</v>
      </c>
      <c r="AQ121" s="1">
        <v>95</v>
      </c>
      <c r="AR121" s="1">
        <v>0</v>
      </c>
      <c r="AS121" s="1">
        <f>+Sar_InfraMR[[#This Row],[B.02.1 - Parque de Coches Eléctricos Motrices]]+Sar_InfraMR[[#This Row],[B.02.2 - Parque de Coches Eléctricos Motrices Remolcados Tipo R]]+Sar_InfraMR[[#This Row],[B.02.3 - Parque de Coches Eléctricos Motrices Tipo R]]</f>
        <v>275</v>
      </c>
      <c r="AT121" s="1">
        <v>0</v>
      </c>
      <c r="AU121" s="1">
        <v>4</v>
      </c>
      <c r="AV121" s="1">
        <v>8</v>
      </c>
      <c r="AW121" s="1">
        <f>+Sar_InfraMR[[#This Row],[B.03.1 - Parque de Coches Motores Motrices Remolcados]]+Sar_InfraMR[[#This Row],[B.03.2 - Parque de Coches Motores Motrices Intermedios]]+Sar_InfraMR[[#This Row],[B.03.3 - Parque de Coches Motores Motrices Cabina]]</f>
        <v>12</v>
      </c>
      <c r="AX121" s="1">
        <v>33</v>
      </c>
      <c r="AY121" s="1">
        <v>12</v>
      </c>
      <c r="AZ121" s="1">
        <v>0</v>
      </c>
      <c r="BA121" s="1">
        <v>8</v>
      </c>
      <c r="BB121" s="1">
        <v>0</v>
      </c>
      <c r="BC121" s="1">
        <f>+Sar_InfraMR[[#This Row],[B.04.1 - Parque de Coches Remolcados Clase Unica]]+Sar_InfraMR[[#This Row],[B.04.2 - Parque de Coches Remolcados Clase Unica Furgón]]+Sar_InfraMR[[#This Row],[B.04.3 - Parque de Coches Remolcados Clase Unica Cabina]]+Sar_InfraMR[[#This Row],[B.04.4 - Parque de Coches Remolcados de Larga Distancia (Turista+Pullman)]]+Sar_InfraMR[[#This Row],[B.04.5 - Parque de Coches Remolcados para Servicios Especiales (Cartoneros)]]</f>
        <v>53</v>
      </c>
      <c r="BD121" s="1">
        <v>0</v>
      </c>
      <c r="BE121" s="1">
        <v>0</v>
      </c>
      <c r="BF121" s="16">
        <v>1676</v>
      </c>
    </row>
    <row r="122" spans="1:58">
      <c r="A122" s="1">
        <v>2003</v>
      </c>
      <c r="B122" s="1" t="s">
        <v>115</v>
      </c>
      <c r="C122" s="12">
        <v>71.5</v>
      </c>
      <c r="D122" s="12">
        <v>62.3</v>
      </c>
      <c r="E122" s="12">
        <v>0</v>
      </c>
      <c r="F122" s="12">
        <v>36.4</v>
      </c>
      <c r="G122" s="12">
        <f t="shared" si="7"/>
        <v>170.20000000000002</v>
      </c>
      <c r="H122" s="12">
        <f>+Sar_InfraMR[[#This Row],[Total Líneas de Explotación ]]</f>
        <v>170.20000000000002</v>
      </c>
      <c r="I122" s="13">
        <v>169.64911000000001</v>
      </c>
      <c r="J122" s="12">
        <v>196.1</v>
      </c>
      <c r="K122" s="12">
        <v>13.5</v>
      </c>
      <c r="L122" s="12">
        <v>85</v>
      </c>
      <c r="M122" s="12">
        <v>8.4</v>
      </c>
      <c r="N122" s="12">
        <f>+Sar_InfraMR[[#This Row],[A.03.1 -  Longitud de Vías de Explotación No Electrificadas Troncales y Ramales (vía principal) (km)]]+Sar_InfraMR[[#This Row],[A.04.1 -  Longitud de Vías de Explotación Electrificadas Troncales y Ramales (vía principal) (km)]]</f>
        <v>281.10000000000002</v>
      </c>
      <c r="O122" s="12">
        <f>+Sar_InfraMR[[#This Row],[Total Vías (excluido Auxiliares)]]</f>
        <v>281.10000000000002</v>
      </c>
      <c r="P122" s="1">
        <v>30</v>
      </c>
      <c r="Q122" s="1">
        <v>5</v>
      </c>
      <c r="R122" s="1">
        <v>5</v>
      </c>
      <c r="S122" s="1">
        <f t="shared" si="8"/>
        <v>40</v>
      </c>
      <c r="T122" s="1">
        <v>20</v>
      </c>
      <c r="U122" s="1">
        <v>89</v>
      </c>
      <c r="V122" s="1">
        <v>1</v>
      </c>
      <c r="W122" s="1">
        <v>40</v>
      </c>
      <c r="X122" s="1">
        <v>0</v>
      </c>
      <c r="Y122" s="1">
        <f t="shared" si="9"/>
        <v>150</v>
      </c>
      <c r="Z122" s="1">
        <v>11</v>
      </c>
      <c r="AA122" s="1">
        <v>22</v>
      </c>
      <c r="AB122" s="1">
        <f>+Sar_InfraMR[[#This Row],[Total Pasos Vehiculares a Nivel]]</f>
        <v>150</v>
      </c>
      <c r="AC122" s="1">
        <f t="shared" si="10"/>
        <v>183</v>
      </c>
      <c r="AD122" s="1">
        <v>17</v>
      </c>
      <c r="AE122" s="1">
        <v>16</v>
      </c>
      <c r="AF122" s="1">
        <v>74</v>
      </c>
      <c r="AG122" s="1">
        <f t="shared" si="11"/>
        <v>107</v>
      </c>
      <c r="AH122" s="12">
        <v>31.1</v>
      </c>
      <c r="AI122" s="12">
        <v>0</v>
      </c>
      <c r="AJ122" s="12">
        <v>126.55</v>
      </c>
      <c r="AK122" s="12">
        <f t="shared" si="12"/>
        <v>157.65</v>
      </c>
      <c r="AL122" s="1">
        <v>0</v>
      </c>
      <c r="AM122" s="1">
        <v>9</v>
      </c>
      <c r="AN122" s="1">
        <v>8</v>
      </c>
      <c r="AO122" s="1">
        <f t="shared" si="13"/>
        <v>17</v>
      </c>
      <c r="AP122" s="1">
        <v>180</v>
      </c>
      <c r="AQ122" s="1">
        <v>95</v>
      </c>
      <c r="AR122" s="1">
        <v>0</v>
      </c>
      <c r="AS122" s="1">
        <f>+Sar_InfraMR[[#This Row],[B.02.1 - Parque de Coches Eléctricos Motrices]]+Sar_InfraMR[[#This Row],[B.02.2 - Parque de Coches Eléctricos Motrices Remolcados Tipo R]]+Sar_InfraMR[[#This Row],[B.02.3 - Parque de Coches Eléctricos Motrices Tipo R]]</f>
        <v>275</v>
      </c>
      <c r="AT122" s="1">
        <v>0</v>
      </c>
      <c r="AU122" s="1">
        <v>4</v>
      </c>
      <c r="AV122" s="1">
        <v>8</v>
      </c>
      <c r="AW122" s="1">
        <f>+Sar_InfraMR[[#This Row],[B.03.1 - Parque de Coches Motores Motrices Remolcados]]+Sar_InfraMR[[#This Row],[B.03.2 - Parque de Coches Motores Motrices Intermedios]]+Sar_InfraMR[[#This Row],[B.03.3 - Parque de Coches Motores Motrices Cabina]]</f>
        <v>12</v>
      </c>
      <c r="AX122" s="1">
        <v>33</v>
      </c>
      <c r="AY122" s="1">
        <v>12</v>
      </c>
      <c r="AZ122" s="1">
        <v>0</v>
      </c>
      <c r="BA122" s="1">
        <v>8</v>
      </c>
      <c r="BB122" s="1">
        <v>0</v>
      </c>
      <c r="BC122" s="1">
        <f>+Sar_InfraMR[[#This Row],[B.04.1 - Parque de Coches Remolcados Clase Unica]]+Sar_InfraMR[[#This Row],[B.04.2 - Parque de Coches Remolcados Clase Unica Furgón]]+Sar_InfraMR[[#This Row],[B.04.3 - Parque de Coches Remolcados Clase Unica Cabina]]+Sar_InfraMR[[#This Row],[B.04.4 - Parque de Coches Remolcados de Larga Distancia (Turista+Pullman)]]+Sar_InfraMR[[#This Row],[B.04.5 - Parque de Coches Remolcados para Servicios Especiales (Cartoneros)]]</f>
        <v>53</v>
      </c>
      <c r="BD122" s="1">
        <v>0</v>
      </c>
      <c r="BE122" s="1">
        <v>0</v>
      </c>
      <c r="BF122" s="16">
        <v>1676</v>
      </c>
    </row>
    <row r="123" spans="1:58">
      <c r="A123" s="1">
        <v>2003</v>
      </c>
      <c r="B123" s="1" t="s">
        <v>116</v>
      </c>
      <c r="C123" s="12">
        <v>71.5</v>
      </c>
      <c r="D123" s="12">
        <v>62.3</v>
      </c>
      <c r="E123" s="12">
        <v>0</v>
      </c>
      <c r="F123" s="12">
        <v>36.4</v>
      </c>
      <c r="G123" s="12">
        <f t="shared" si="7"/>
        <v>170.20000000000002</v>
      </c>
      <c r="H123" s="12">
        <f>+Sar_InfraMR[[#This Row],[Total Líneas de Explotación ]]</f>
        <v>170.20000000000002</v>
      </c>
      <c r="I123" s="13">
        <v>169.64911000000001</v>
      </c>
      <c r="J123" s="12">
        <v>196.1</v>
      </c>
      <c r="K123" s="12">
        <v>13.5</v>
      </c>
      <c r="L123" s="12">
        <v>85</v>
      </c>
      <c r="M123" s="12">
        <v>8.4</v>
      </c>
      <c r="N123" s="12">
        <f>+Sar_InfraMR[[#This Row],[A.03.1 -  Longitud de Vías de Explotación No Electrificadas Troncales y Ramales (vía principal) (km)]]+Sar_InfraMR[[#This Row],[A.04.1 -  Longitud de Vías de Explotación Electrificadas Troncales y Ramales (vía principal) (km)]]</f>
        <v>281.10000000000002</v>
      </c>
      <c r="O123" s="12">
        <f>+Sar_InfraMR[[#This Row],[Total Vías (excluido Auxiliares)]]</f>
        <v>281.10000000000002</v>
      </c>
      <c r="P123" s="1">
        <v>30</v>
      </c>
      <c r="Q123" s="1">
        <v>5</v>
      </c>
      <c r="R123" s="1">
        <v>5</v>
      </c>
      <c r="S123" s="1">
        <f t="shared" si="8"/>
        <v>40</v>
      </c>
      <c r="T123" s="1">
        <v>20</v>
      </c>
      <c r="U123" s="1">
        <v>89</v>
      </c>
      <c r="V123" s="1">
        <v>1</v>
      </c>
      <c r="W123" s="1">
        <v>40</v>
      </c>
      <c r="X123" s="1">
        <v>0</v>
      </c>
      <c r="Y123" s="1">
        <f t="shared" si="9"/>
        <v>150</v>
      </c>
      <c r="Z123" s="1">
        <v>11</v>
      </c>
      <c r="AA123" s="1">
        <v>22</v>
      </c>
      <c r="AB123" s="1">
        <f>+Sar_InfraMR[[#This Row],[Total Pasos Vehiculares a Nivel]]</f>
        <v>150</v>
      </c>
      <c r="AC123" s="1">
        <f t="shared" si="10"/>
        <v>183</v>
      </c>
      <c r="AD123" s="1">
        <v>17</v>
      </c>
      <c r="AE123" s="1">
        <v>16</v>
      </c>
      <c r="AF123" s="1">
        <v>74</v>
      </c>
      <c r="AG123" s="1">
        <f t="shared" si="11"/>
        <v>107</v>
      </c>
      <c r="AH123" s="12">
        <v>31.1</v>
      </c>
      <c r="AI123" s="12">
        <v>0</v>
      </c>
      <c r="AJ123" s="12">
        <v>126.55</v>
      </c>
      <c r="AK123" s="12">
        <f t="shared" si="12"/>
        <v>157.65</v>
      </c>
      <c r="AL123" s="1">
        <v>0</v>
      </c>
      <c r="AM123" s="1">
        <v>9</v>
      </c>
      <c r="AN123" s="1">
        <v>8</v>
      </c>
      <c r="AO123" s="1">
        <f t="shared" si="13"/>
        <v>17</v>
      </c>
      <c r="AP123" s="1">
        <v>180</v>
      </c>
      <c r="AQ123" s="1">
        <v>95</v>
      </c>
      <c r="AR123" s="1">
        <v>0</v>
      </c>
      <c r="AS123" s="1">
        <f>+Sar_InfraMR[[#This Row],[B.02.1 - Parque de Coches Eléctricos Motrices]]+Sar_InfraMR[[#This Row],[B.02.2 - Parque de Coches Eléctricos Motrices Remolcados Tipo R]]+Sar_InfraMR[[#This Row],[B.02.3 - Parque de Coches Eléctricos Motrices Tipo R]]</f>
        <v>275</v>
      </c>
      <c r="AT123" s="1">
        <v>0</v>
      </c>
      <c r="AU123" s="1">
        <v>4</v>
      </c>
      <c r="AV123" s="1">
        <v>8</v>
      </c>
      <c r="AW123" s="1">
        <f>+Sar_InfraMR[[#This Row],[B.03.1 - Parque de Coches Motores Motrices Remolcados]]+Sar_InfraMR[[#This Row],[B.03.2 - Parque de Coches Motores Motrices Intermedios]]+Sar_InfraMR[[#This Row],[B.03.3 - Parque de Coches Motores Motrices Cabina]]</f>
        <v>12</v>
      </c>
      <c r="AX123" s="1">
        <v>33</v>
      </c>
      <c r="AY123" s="1">
        <v>12</v>
      </c>
      <c r="AZ123" s="1">
        <v>0</v>
      </c>
      <c r="BA123" s="1">
        <v>8</v>
      </c>
      <c r="BB123" s="1">
        <v>0</v>
      </c>
      <c r="BC123" s="1">
        <f>+Sar_InfraMR[[#This Row],[B.04.1 - Parque de Coches Remolcados Clase Unica]]+Sar_InfraMR[[#This Row],[B.04.2 - Parque de Coches Remolcados Clase Unica Furgón]]+Sar_InfraMR[[#This Row],[B.04.3 - Parque de Coches Remolcados Clase Unica Cabina]]+Sar_InfraMR[[#This Row],[B.04.4 - Parque de Coches Remolcados de Larga Distancia (Turista+Pullman)]]+Sar_InfraMR[[#This Row],[B.04.5 - Parque de Coches Remolcados para Servicios Especiales (Cartoneros)]]</f>
        <v>53</v>
      </c>
      <c r="BD123" s="1">
        <v>0</v>
      </c>
      <c r="BE123" s="1">
        <v>0</v>
      </c>
      <c r="BF123" s="16">
        <v>1676</v>
      </c>
    </row>
    <row r="124" spans="1:58">
      <c r="A124" s="1">
        <v>2003</v>
      </c>
      <c r="B124" s="1" t="s">
        <v>117</v>
      </c>
      <c r="C124" s="12">
        <v>71.5</v>
      </c>
      <c r="D124" s="12">
        <v>62.3</v>
      </c>
      <c r="E124" s="12">
        <v>0</v>
      </c>
      <c r="F124" s="12">
        <v>36.4</v>
      </c>
      <c r="G124" s="12">
        <f t="shared" si="7"/>
        <v>170.20000000000002</v>
      </c>
      <c r="H124" s="12">
        <f>+Sar_InfraMR[[#This Row],[Total Líneas de Explotación ]]</f>
        <v>170.20000000000002</v>
      </c>
      <c r="I124" s="13">
        <v>169.64911000000001</v>
      </c>
      <c r="J124" s="12">
        <v>196.1</v>
      </c>
      <c r="K124" s="12">
        <v>13.5</v>
      </c>
      <c r="L124" s="12">
        <v>85</v>
      </c>
      <c r="M124" s="12">
        <v>8.4</v>
      </c>
      <c r="N124" s="12">
        <f>+Sar_InfraMR[[#This Row],[A.03.1 -  Longitud de Vías de Explotación No Electrificadas Troncales y Ramales (vía principal) (km)]]+Sar_InfraMR[[#This Row],[A.04.1 -  Longitud de Vías de Explotación Electrificadas Troncales y Ramales (vía principal) (km)]]</f>
        <v>281.10000000000002</v>
      </c>
      <c r="O124" s="12">
        <f>+Sar_InfraMR[[#This Row],[Total Vías (excluido Auxiliares)]]</f>
        <v>281.10000000000002</v>
      </c>
      <c r="P124" s="1">
        <v>30</v>
      </c>
      <c r="Q124" s="1">
        <v>5</v>
      </c>
      <c r="R124" s="1">
        <v>5</v>
      </c>
      <c r="S124" s="1">
        <f t="shared" si="8"/>
        <v>40</v>
      </c>
      <c r="T124" s="1">
        <v>20</v>
      </c>
      <c r="U124" s="1">
        <v>89</v>
      </c>
      <c r="V124" s="1">
        <v>1</v>
      </c>
      <c r="W124" s="1">
        <v>40</v>
      </c>
      <c r="X124" s="1">
        <v>0</v>
      </c>
      <c r="Y124" s="1">
        <f t="shared" si="9"/>
        <v>150</v>
      </c>
      <c r="Z124" s="1">
        <v>11</v>
      </c>
      <c r="AA124" s="1">
        <v>22</v>
      </c>
      <c r="AB124" s="1">
        <f>+Sar_InfraMR[[#This Row],[Total Pasos Vehiculares a Nivel]]</f>
        <v>150</v>
      </c>
      <c r="AC124" s="1">
        <f t="shared" si="10"/>
        <v>183</v>
      </c>
      <c r="AD124" s="1">
        <v>17</v>
      </c>
      <c r="AE124" s="1">
        <v>16</v>
      </c>
      <c r="AF124" s="1">
        <v>74</v>
      </c>
      <c r="AG124" s="1">
        <f t="shared" si="11"/>
        <v>107</v>
      </c>
      <c r="AH124" s="12">
        <v>31.1</v>
      </c>
      <c r="AI124" s="12">
        <v>0</v>
      </c>
      <c r="AJ124" s="12">
        <v>126.55</v>
      </c>
      <c r="AK124" s="12">
        <f t="shared" si="12"/>
        <v>157.65</v>
      </c>
      <c r="AL124" s="1">
        <v>0</v>
      </c>
      <c r="AM124" s="1">
        <v>9</v>
      </c>
      <c r="AN124" s="1">
        <v>8</v>
      </c>
      <c r="AO124" s="1">
        <f t="shared" si="13"/>
        <v>17</v>
      </c>
      <c r="AP124" s="1">
        <v>180</v>
      </c>
      <c r="AQ124" s="1">
        <v>95</v>
      </c>
      <c r="AR124" s="1">
        <v>0</v>
      </c>
      <c r="AS124" s="1">
        <f>+Sar_InfraMR[[#This Row],[B.02.1 - Parque de Coches Eléctricos Motrices]]+Sar_InfraMR[[#This Row],[B.02.2 - Parque de Coches Eléctricos Motrices Remolcados Tipo R]]+Sar_InfraMR[[#This Row],[B.02.3 - Parque de Coches Eléctricos Motrices Tipo R]]</f>
        <v>275</v>
      </c>
      <c r="AT124" s="1">
        <v>0</v>
      </c>
      <c r="AU124" s="1">
        <v>4</v>
      </c>
      <c r="AV124" s="1">
        <v>8</v>
      </c>
      <c r="AW124" s="1">
        <f>+Sar_InfraMR[[#This Row],[B.03.1 - Parque de Coches Motores Motrices Remolcados]]+Sar_InfraMR[[#This Row],[B.03.2 - Parque de Coches Motores Motrices Intermedios]]+Sar_InfraMR[[#This Row],[B.03.3 - Parque de Coches Motores Motrices Cabina]]</f>
        <v>12</v>
      </c>
      <c r="AX124" s="1">
        <v>33</v>
      </c>
      <c r="AY124" s="1">
        <v>12</v>
      </c>
      <c r="AZ124" s="1">
        <v>0</v>
      </c>
      <c r="BA124" s="1">
        <v>8</v>
      </c>
      <c r="BB124" s="1">
        <v>0</v>
      </c>
      <c r="BC124" s="1">
        <f>+Sar_InfraMR[[#This Row],[B.04.1 - Parque de Coches Remolcados Clase Unica]]+Sar_InfraMR[[#This Row],[B.04.2 - Parque de Coches Remolcados Clase Unica Furgón]]+Sar_InfraMR[[#This Row],[B.04.3 - Parque de Coches Remolcados Clase Unica Cabina]]+Sar_InfraMR[[#This Row],[B.04.4 - Parque de Coches Remolcados de Larga Distancia (Turista+Pullman)]]+Sar_InfraMR[[#This Row],[B.04.5 - Parque de Coches Remolcados para Servicios Especiales (Cartoneros)]]</f>
        <v>53</v>
      </c>
      <c r="BD124" s="1">
        <v>0</v>
      </c>
      <c r="BE124" s="1">
        <v>0</v>
      </c>
      <c r="BF124" s="16">
        <v>1676</v>
      </c>
    </row>
    <row r="125" spans="1:58">
      <c r="A125" s="1">
        <v>2003</v>
      </c>
      <c r="B125" s="1" t="s">
        <v>118</v>
      </c>
      <c r="C125" s="12">
        <v>71.5</v>
      </c>
      <c r="D125" s="12">
        <v>62.3</v>
      </c>
      <c r="E125" s="12">
        <v>0</v>
      </c>
      <c r="F125" s="12">
        <v>36.4</v>
      </c>
      <c r="G125" s="12">
        <f t="shared" si="7"/>
        <v>170.20000000000002</v>
      </c>
      <c r="H125" s="12">
        <f>+Sar_InfraMR[[#This Row],[Total Líneas de Explotación ]]</f>
        <v>170.20000000000002</v>
      </c>
      <c r="I125" s="13">
        <v>169.64911000000001</v>
      </c>
      <c r="J125" s="12">
        <v>196.1</v>
      </c>
      <c r="K125" s="12">
        <v>13.5</v>
      </c>
      <c r="L125" s="12">
        <v>85</v>
      </c>
      <c r="M125" s="12">
        <v>8.4</v>
      </c>
      <c r="N125" s="12">
        <f>+Sar_InfraMR[[#This Row],[A.03.1 -  Longitud de Vías de Explotación No Electrificadas Troncales y Ramales (vía principal) (km)]]+Sar_InfraMR[[#This Row],[A.04.1 -  Longitud de Vías de Explotación Electrificadas Troncales y Ramales (vía principal) (km)]]</f>
        <v>281.10000000000002</v>
      </c>
      <c r="O125" s="12">
        <f>+Sar_InfraMR[[#This Row],[Total Vías (excluido Auxiliares)]]</f>
        <v>281.10000000000002</v>
      </c>
      <c r="P125" s="1">
        <v>30</v>
      </c>
      <c r="Q125" s="1">
        <v>5</v>
      </c>
      <c r="R125" s="1">
        <v>5</v>
      </c>
      <c r="S125" s="1">
        <f t="shared" si="8"/>
        <v>40</v>
      </c>
      <c r="T125" s="1">
        <v>20</v>
      </c>
      <c r="U125" s="1">
        <v>89</v>
      </c>
      <c r="V125" s="1">
        <v>1</v>
      </c>
      <c r="W125" s="1">
        <v>40</v>
      </c>
      <c r="X125" s="1">
        <v>0</v>
      </c>
      <c r="Y125" s="1">
        <f t="shared" si="9"/>
        <v>150</v>
      </c>
      <c r="Z125" s="1">
        <v>11</v>
      </c>
      <c r="AA125" s="1">
        <v>22</v>
      </c>
      <c r="AB125" s="1">
        <f>+Sar_InfraMR[[#This Row],[Total Pasos Vehiculares a Nivel]]</f>
        <v>150</v>
      </c>
      <c r="AC125" s="1">
        <f t="shared" si="10"/>
        <v>183</v>
      </c>
      <c r="AD125" s="1">
        <v>17</v>
      </c>
      <c r="AE125" s="1">
        <v>16</v>
      </c>
      <c r="AF125" s="1">
        <v>74</v>
      </c>
      <c r="AG125" s="1">
        <f t="shared" si="11"/>
        <v>107</v>
      </c>
      <c r="AH125" s="12">
        <v>31.1</v>
      </c>
      <c r="AI125" s="12">
        <v>0</v>
      </c>
      <c r="AJ125" s="12">
        <v>126.55</v>
      </c>
      <c r="AK125" s="12">
        <f t="shared" si="12"/>
        <v>157.65</v>
      </c>
      <c r="AL125" s="1">
        <v>0</v>
      </c>
      <c r="AM125" s="1">
        <v>9</v>
      </c>
      <c r="AN125" s="1">
        <v>8</v>
      </c>
      <c r="AO125" s="1">
        <f t="shared" si="13"/>
        <v>17</v>
      </c>
      <c r="AP125" s="1">
        <v>180</v>
      </c>
      <c r="AQ125" s="1">
        <v>95</v>
      </c>
      <c r="AR125" s="1">
        <v>0</v>
      </c>
      <c r="AS125" s="1">
        <f>+Sar_InfraMR[[#This Row],[B.02.1 - Parque de Coches Eléctricos Motrices]]+Sar_InfraMR[[#This Row],[B.02.2 - Parque de Coches Eléctricos Motrices Remolcados Tipo R]]+Sar_InfraMR[[#This Row],[B.02.3 - Parque de Coches Eléctricos Motrices Tipo R]]</f>
        <v>275</v>
      </c>
      <c r="AT125" s="1">
        <v>0</v>
      </c>
      <c r="AU125" s="1">
        <v>4</v>
      </c>
      <c r="AV125" s="1">
        <v>8</v>
      </c>
      <c r="AW125" s="1">
        <f>+Sar_InfraMR[[#This Row],[B.03.1 - Parque de Coches Motores Motrices Remolcados]]+Sar_InfraMR[[#This Row],[B.03.2 - Parque de Coches Motores Motrices Intermedios]]+Sar_InfraMR[[#This Row],[B.03.3 - Parque de Coches Motores Motrices Cabina]]</f>
        <v>12</v>
      </c>
      <c r="AX125" s="1">
        <v>33</v>
      </c>
      <c r="AY125" s="1">
        <v>12</v>
      </c>
      <c r="AZ125" s="1">
        <v>0</v>
      </c>
      <c r="BA125" s="1">
        <v>8</v>
      </c>
      <c r="BB125" s="1">
        <v>0</v>
      </c>
      <c r="BC125" s="1">
        <f>+Sar_InfraMR[[#This Row],[B.04.1 - Parque de Coches Remolcados Clase Unica]]+Sar_InfraMR[[#This Row],[B.04.2 - Parque de Coches Remolcados Clase Unica Furgón]]+Sar_InfraMR[[#This Row],[B.04.3 - Parque de Coches Remolcados Clase Unica Cabina]]+Sar_InfraMR[[#This Row],[B.04.4 - Parque de Coches Remolcados de Larga Distancia (Turista+Pullman)]]+Sar_InfraMR[[#This Row],[B.04.5 - Parque de Coches Remolcados para Servicios Especiales (Cartoneros)]]</f>
        <v>53</v>
      </c>
      <c r="BD125" s="1">
        <v>0</v>
      </c>
      <c r="BE125" s="1">
        <v>0</v>
      </c>
      <c r="BF125" s="16">
        <v>1676</v>
      </c>
    </row>
    <row r="126" spans="1:58">
      <c r="A126" s="1">
        <v>2003</v>
      </c>
      <c r="B126" s="1" t="s">
        <v>119</v>
      </c>
      <c r="C126" s="12">
        <v>71.5</v>
      </c>
      <c r="D126" s="12">
        <v>62.3</v>
      </c>
      <c r="E126" s="12">
        <v>0</v>
      </c>
      <c r="F126" s="12">
        <v>36.4</v>
      </c>
      <c r="G126" s="12">
        <f t="shared" si="7"/>
        <v>170.20000000000002</v>
      </c>
      <c r="H126" s="12">
        <f>+Sar_InfraMR[[#This Row],[Total Líneas de Explotación ]]</f>
        <v>170.20000000000002</v>
      </c>
      <c r="I126" s="13">
        <v>169.64911000000001</v>
      </c>
      <c r="J126" s="12">
        <v>196.1</v>
      </c>
      <c r="K126" s="12">
        <v>13.5</v>
      </c>
      <c r="L126" s="12">
        <v>85</v>
      </c>
      <c r="M126" s="12">
        <v>8.4</v>
      </c>
      <c r="N126" s="12">
        <f>+Sar_InfraMR[[#This Row],[A.03.1 -  Longitud de Vías de Explotación No Electrificadas Troncales y Ramales (vía principal) (km)]]+Sar_InfraMR[[#This Row],[A.04.1 -  Longitud de Vías de Explotación Electrificadas Troncales y Ramales (vía principal) (km)]]</f>
        <v>281.10000000000002</v>
      </c>
      <c r="O126" s="12">
        <f>+Sar_InfraMR[[#This Row],[Total Vías (excluido Auxiliares)]]</f>
        <v>281.10000000000002</v>
      </c>
      <c r="P126" s="1">
        <v>30</v>
      </c>
      <c r="Q126" s="1">
        <v>5</v>
      </c>
      <c r="R126" s="1">
        <v>5</v>
      </c>
      <c r="S126" s="1">
        <f t="shared" si="8"/>
        <v>40</v>
      </c>
      <c r="T126" s="1">
        <v>20</v>
      </c>
      <c r="U126" s="1">
        <v>89</v>
      </c>
      <c r="V126" s="1">
        <v>1</v>
      </c>
      <c r="W126" s="1">
        <v>40</v>
      </c>
      <c r="X126" s="1">
        <v>0</v>
      </c>
      <c r="Y126" s="1">
        <f t="shared" si="9"/>
        <v>150</v>
      </c>
      <c r="Z126" s="1">
        <v>11</v>
      </c>
      <c r="AA126" s="1">
        <v>22</v>
      </c>
      <c r="AB126" s="1">
        <f>+Sar_InfraMR[[#This Row],[Total Pasos Vehiculares a Nivel]]</f>
        <v>150</v>
      </c>
      <c r="AC126" s="1">
        <f t="shared" si="10"/>
        <v>183</v>
      </c>
      <c r="AD126" s="1">
        <v>17</v>
      </c>
      <c r="AE126" s="1">
        <v>16</v>
      </c>
      <c r="AF126" s="1">
        <v>74</v>
      </c>
      <c r="AG126" s="1">
        <f t="shared" si="11"/>
        <v>107</v>
      </c>
      <c r="AH126" s="12">
        <v>31.1</v>
      </c>
      <c r="AI126" s="12">
        <v>0</v>
      </c>
      <c r="AJ126" s="12">
        <v>126.55</v>
      </c>
      <c r="AK126" s="12">
        <f t="shared" si="12"/>
        <v>157.65</v>
      </c>
      <c r="AL126" s="1">
        <v>0</v>
      </c>
      <c r="AM126" s="1">
        <v>9</v>
      </c>
      <c r="AN126" s="1">
        <v>8</v>
      </c>
      <c r="AO126" s="1">
        <f t="shared" si="13"/>
        <v>17</v>
      </c>
      <c r="AP126" s="1">
        <v>180</v>
      </c>
      <c r="AQ126" s="1">
        <v>95</v>
      </c>
      <c r="AR126" s="1">
        <v>0</v>
      </c>
      <c r="AS126" s="1">
        <f>+Sar_InfraMR[[#This Row],[B.02.1 - Parque de Coches Eléctricos Motrices]]+Sar_InfraMR[[#This Row],[B.02.2 - Parque de Coches Eléctricos Motrices Remolcados Tipo R]]+Sar_InfraMR[[#This Row],[B.02.3 - Parque de Coches Eléctricos Motrices Tipo R]]</f>
        <v>275</v>
      </c>
      <c r="AT126" s="1">
        <v>0</v>
      </c>
      <c r="AU126" s="1">
        <v>4</v>
      </c>
      <c r="AV126" s="1">
        <v>8</v>
      </c>
      <c r="AW126" s="1">
        <f>+Sar_InfraMR[[#This Row],[B.03.1 - Parque de Coches Motores Motrices Remolcados]]+Sar_InfraMR[[#This Row],[B.03.2 - Parque de Coches Motores Motrices Intermedios]]+Sar_InfraMR[[#This Row],[B.03.3 - Parque de Coches Motores Motrices Cabina]]</f>
        <v>12</v>
      </c>
      <c r="AX126" s="1">
        <v>33</v>
      </c>
      <c r="AY126" s="1">
        <v>12</v>
      </c>
      <c r="AZ126" s="1">
        <v>0</v>
      </c>
      <c r="BA126" s="1">
        <v>8</v>
      </c>
      <c r="BB126" s="1">
        <v>0</v>
      </c>
      <c r="BC126" s="1">
        <f>+Sar_InfraMR[[#This Row],[B.04.1 - Parque de Coches Remolcados Clase Unica]]+Sar_InfraMR[[#This Row],[B.04.2 - Parque de Coches Remolcados Clase Unica Furgón]]+Sar_InfraMR[[#This Row],[B.04.3 - Parque de Coches Remolcados Clase Unica Cabina]]+Sar_InfraMR[[#This Row],[B.04.4 - Parque de Coches Remolcados de Larga Distancia (Turista+Pullman)]]+Sar_InfraMR[[#This Row],[B.04.5 - Parque de Coches Remolcados para Servicios Especiales (Cartoneros)]]</f>
        <v>53</v>
      </c>
      <c r="BD126" s="1">
        <v>0</v>
      </c>
      <c r="BE126" s="1">
        <v>0</v>
      </c>
      <c r="BF126" s="16">
        <v>1676</v>
      </c>
    </row>
    <row r="127" spans="1:58">
      <c r="A127" s="1">
        <v>2003</v>
      </c>
      <c r="B127" s="1" t="s">
        <v>120</v>
      </c>
      <c r="C127" s="12">
        <v>71.5</v>
      </c>
      <c r="D127" s="12">
        <v>62.3</v>
      </c>
      <c r="E127" s="12">
        <v>0</v>
      </c>
      <c r="F127" s="12">
        <v>36.4</v>
      </c>
      <c r="G127" s="12">
        <f t="shared" si="7"/>
        <v>170.20000000000002</v>
      </c>
      <c r="H127" s="12">
        <f>+Sar_InfraMR[[#This Row],[Total Líneas de Explotación ]]</f>
        <v>170.20000000000002</v>
      </c>
      <c r="I127" s="13">
        <v>169.64911000000001</v>
      </c>
      <c r="J127" s="12">
        <v>196.1</v>
      </c>
      <c r="K127" s="12">
        <v>13.5</v>
      </c>
      <c r="L127" s="12">
        <v>85</v>
      </c>
      <c r="M127" s="12">
        <v>8.4</v>
      </c>
      <c r="N127" s="12">
        <f>+Sar_InfraMR[[#This Row],[A.03.1 -  Longitud de Vías de Explotación No Electrificadas Troncales y Ramales (vía principal) (km)]]+Sar_InfraMR[[#This Row],[A.04.1 -  Longitud de Vías de Explotación Electrificadas Troncales y Ramales (vía principal) (km)]]</f>
        <v>281.10000000000002</v>
      </c>
      <c r="O127" s="12">
        <f>+Sar_InfraMR[[#This Row],[Total Vías (excluido Auxiliares)]]</f>
        <v>281.10000000000002</v>
      </c>
      <c r="P127" s="1">
        <v>30</v>
      </c>
      <c r="Q127" s="1">
        <v>5</v>
      </c>
      <c r="R127" s="1">
        <v>5</v>
      </c>
      <c r="S127" s="1">
        <f t="shared" si="8"/>
        <v>40</v>
      </c>
      <c r="T127" s="1">
        <v>20</v>
      </c>
      <c r="U127" s="1">
        <v>89</v>
      </c>
      <c r="V127" s="1">
        <v>1</v>
      </c>
      <c r="W127" s="1">
        <v>40</v>
      </c>
      <c r="X127" s="1">
        <v>0</v>
      </c>
      <c r="Y127" s="1">
        <f t="shared" si="9"/>
        <v>150</v>
      </c>
      <c r="Z127" s="1">
        <v>11</v>
      </c>
      <c r="AA127" s="1">
        <v>22</v>
      </c>
      <c r="AB127" s="1">
        <f>+Sar_InfraMR[[#This Row],[Total Pasos Vehiculares a Nivel]]</f>
        <v>150</v>
      </c>
      <c r="AC127" s="1">
        <f t="shared" si="10"/>
        <v>183</v>
      </c>
      <c r="AD127" s="1">
        <v>17</v>
      </c>
      <c r="AE127" s="1">
        <v>16</v>
      </c>
      <c r="AF127" s="1">
        <v>74</v>
      </c>
      <c r="AG127" s="1">
        <f t="shared" si="11"/>
        <v>107</v>
      </c>
      <c r="AH127" s="12">
        <v>31.1</v>
      </c>
      <c r="AI127" s="12">
        <v>0</v>
      </c>
      <c r="AJ127" s="12">
        <v>126.55</v>
      </c>
      <c r="AK127" s="12">
        <f t="shared" si="12"/>
        <v>157.65</v>
      </c>
      <c r="AL127" s="1">
        <v>0</v>
      </c>
      <c r="AM127" s="1">
        <v>9</v>
      </c>
      <c r="AN127" s="1">
        <v>8</v>
      </c>
      <c r="AO127" s="1">
        <f t="shared" si="13"/>
        <v>17</v>
      </c>
      <c r="AP127" s="1">
        <v>180</v>
      </c>
      <c r="AQ127" s="1">
        <v>95</v>
      </c>
      <c r="AR127" s="1">
        <v>0</v>
      </c>
      <c r="AS127" s="1">
        <f>+Sar_InfraMR[[#This Row],[B.02.1 - Parque de Coches Eléctricos Motrices]]+Sar_InfraMR[[#This Row],[B.02.2 - Parque de Coches Eléctricos Motrices Remolcados Tipo R]]+Sar_InfraMR[[#This Row],[B.02.3 - Parque de Coches Eléctricos Motrices Tipo R]]</f>
        <v>275</v>
      </c>
      <c r="AT127" s="1">
        <v>0</v>
      </c>
      <c r="AU127" s="1">
        <v>4</v>
      </c>
      <c r="AV127" s="1">
        <v>8</v>
      </c>
      <c r="AW127" s="1">
        <f>+Sar_InfraMR[[#This Row],[B.03.1 - Parque de Coches Motores Motrices Remolcados]]+Sar_InfraMR[[#This Row],[B.03.2 - Parque de Coches Motores Motrices Intermedios]]+Sar_InfraMR[[#This Row],[B.03.3 - Parque de Coches Motores Motrices Cabina]]</f>
        <v>12</v>
      </c>
      <c r="AX127" s="1">
        <v>33</v>
      </c>
      <c r="AY127" s="1">
        <v>12</v>
      </c>
      <c r="AZ127" s="1">
        <v>0</v>
      </c>
      <c r="BA127" s="1">
        <v>8</v>
      </c>
      <c r="BB127" s="1">
        <v>0</v>
      </c>
      <c r="BC127" s="1">
        <f>+Sar_InfraMR[[#This Row],[B.04.1 - Parque de Coches Remolcados Clase Unica]]+Sar_InfraMR[[#This Row],[B.04.2 - Parque de Coches Remolcados Clase Unica Furgón]]+Sar_InfraMR[[#This Row],[B.04.3 - Parque de Coches Remolcados Clase Unica Cabina]]+Sar_InfraMR[[#This Row],[B.04.4 - Parque de Coches Remolcados de Larga Distancia (Turista+Pullman)]]+Sar_InfraMR[[#This Row],[B.04.5 - Parque de Coches Remolcados para Servicios Especiales (Cartoneros)]]</f>
        <v>53</v>
      </c>
      <c r="BD127" s="1">
        <v>0</v>
      </c>
      <c r="BE127" s="1">
        <v>0</v>
      </c>
      <c r="BF127" s="16">
        <v>1676</v>
      </c>
    </row>
    <row r="128" spans="1:58">
      <c r="A128" s="1">
        <v>2003</v>
      </c>
      <c r="B128" s="1" t="s">
        <v>121</v>
      </c>
      <c r="C128" s="12">
        <v>71.5</v>
      </c>
      <c r="D128" s="12">
        <v>62.3</v>
      </c>
      <c r="E128" s="12">
        <v>0</v>
      </c>
      <c r="F128" s="12">
        <v>36.4</v>
      </c>
      <c r="G128" s="12">
        <f t="shared" si="7"/>
        <v>170.20000000000002</v>
      </c>
      <c r="H128" s="12">
        <f>+Sar_InfraMR[[#This Row],[Total Líneas de Explotación ]]</f>
        <v>170.20000000000002</v>
      </c>
      <c r="I128" s="13">
        <v>169.64911000000001</v>
      </c>
      <c r="J128" s="12">
        <v>196.1</v>
      </c>
      <c r="K128" s="12">
        <v>13.5</v>
      </c>
      <c r="L128" s="12">
        <v>85</v>
      </c>
      <c r="M128" s="12">
        <v>8.4</v>
      </c>
      <c r="N128" s="12">
        <f>+Sar_InfraMR[[#This Row],[A.03.1 -  Longitud de Vías de Explotación No Electrificadas Troncales y Ramales (vía principal) (km)]]+Sar_InfraMR[[#This Row],[A.04.1 -  Longitud de Vías de Explotación Electrificadas Troncales y Ramales (vía principal) (km)]]</f>
        <v>281.10000000000002</v>
      </c>
      <c r="O128" s="12">
        <f>+Sar_InfraMR[[#This Row],[Total Vías (excluido Auxiliares)]]</f>
        <v>281.10000000000002</v>
      </c>
      <c r="P128" s="1">
        <v>30</v>
      </c>
      <c r="Q128" s="1">
        <v>5</v>
      </c>
      <c r="R128" s="1">
        <v>5</v>
      </c>
      <c r="S128" s="1">
        <f t="shared" si="8"/>
        <v>40</v>
      </c>
      <c r="T128" s="1">
        <v>20</v>
      </c>
      <c r="U128" s="1">
        <v>89</v>
      </c>
      <c r="V128" s="1">
        <v>1</v>
      </c>
      <c r="W128" s="1">
        <v>40</v>
      </c>
      <c r="X128" s="1">
        <v>0</v>
      </c>
      <c r="Y128" s="1">
        <f t="shared" si="9"/>
        <v>150</v>
      </c>
      <c r="Z128" s="1">
        <v>11</v>
      </c>
      <c r="AA128" s="1">
        <v>22</v>
      </c>
      <c r="AB128" s="1">
        <f>+Sar_InfraMR[[#This Row],[Total Pasos Vehiculares a Nivel]]</f>
        <v>150</v>
      </c>
      <c r="AC128" s="1">
        <f t="shared" si="10"/>
        <v>183</v>
      </c>
      <c r="AD128" s="1">
        <v>17</v>
      </c>
      <c r="AE128" s="1">
        <v>16</v>
      </c>
      <c r="AF128" s="1">
        <v>74</v>
      </c>
      <c r="AG128" s="1">
        <f t="shared" si="11"/>
        <v>107</v>
      </c>
      <c r="AH128" s="12">
        <v>31.1</v>
      </c>
      <c r="AI128" s="12">
        <v>0</v>
      </c>
      <c r="AJ128" s="12">
        <v>126.55</v>
      </c>
      <c r="AK128" s="12">
        <f t="shared" si="12"/>
        <v>157.65</v>
      </c>
      <c r="AL128" s="1">
        <v>0</v>
      </c>
      <c r="AM128" s="1">
        <v>9</v>
      </c>
      <c r="AN128" s="1">
        <v>8</v>
      </c>
      <c r="AO128" s="1">
        <f t="shared" si="13"/>
        <v>17</v>
      </c>
      <c r="AP128" s="1">
        <v>180</v>
      </c>
      <c r="AQ128" s="1">
        <v>95</v>
      </c>
      <c r="AR128" s="1">
        <v>0</v>
      </c>
      <c r="AS128" s="1">
        <f>+Sar_InfraMR[[#This Row],[B.02.1 - Parque de Coches Eléctricos Motrices]]+Sar_InfraMR[[#This Row],[B.02.2 - Parque de Coches Eléctricos Motrices Remolcados Tipo R]]+Sar_InfraMR[[#This Row],[B.02.3 - Parque de Coches Eléctricos Motrices Tipo R]]</f>
        <v>275</v>
      </c>
      <c r="AT128" s="1">
        <v>0</v>
      </c>
      <c r="AU128" s="1">
        <v>4</v>
      </c>
      <c r="AV128" s="1">
        <v>8</v>
      </c>
      <c r="AW128" s="1">
        <f>+Sar_InfraMR[[#This Row],[B.03.1 - Parque de Coches Motores Motrices Remolcados]]+Sar_InfraMR[[#This Row],[B.03.2 - Parque de Coches Motores Motrices Intermedios]]+Sar_InfraMR[[#This Row],[B.03.3 - Parque de Coches Motores Motrices Cabina]]</f>
        <v>12</v>
      </c>
      <c r="AX128" s="1">
        <v>33</v>
      </c>
      <c r="AY128" s="1">
        <v>12</v>
      </c>
      <c r="AZ128" s="1">
        <v>0</v>
      </c>
      <c r="BA128" s="1">
        <v>8</v>
      </c>
      <c r="BB128" s="1">
        <v>0</v>
      </c>
      <c r="BC128" s="1">
        <f>+Sar_InfraMR[[#This Row],[B.04.1 - Parque de Coches Remolcados Clase Unica]]+Sar_InfraMR[[#This Row],[B.04.2 - Parque de Coches Remolcados Clase Unica Furgón]]+Sar_InfraMR[[#This Row],[B.04.3 - Parque de Coches Remolcados Clase Unica Cabina]]+Sar_InfraMR[[#This Row],[B.04.4 - Parque de Coches Remolcados de Larga Distancia (Turista+Pullman)]]+Sar_InfraMR[[#This Row],[B.04.5 - Parque de Coches Remolcados para Servicios Especiales (Cartoneros)]]</f>
        <v>53</v>
      </c>
      <c r="BD128" s="1">
        <v>0</v>
      </c>
      <c r="BE128" s="1">
        <v>0</v>
      </c>
      <c r="BF128" s="16">
        <v>1676</v>
      </c>
    </row>
    <row r="129" spans="1:58">
      <c r="A129" s="1">
        <v>2003</v>
      </c>
      <c r="B129" s="1" t="s">
        <v>122</v>
      </c>
      <c r="C129" s="12">
        <v>71.5</v>
      </c>
      <c r="D129" s="12">
        <v>62.3</v>
      </c>
      <c r="E129" s="12">
        <v>0</v>
      </c>
      <c r="F129" s="12">
        <v>36.4</v>
      </c>
      <c r="G129" s="12">
        <f t="shared" si="7"/>
        <v>170.20000000000002</v>
      </c>
      <c r="H129" s="12">
        <f>+Sar_InfraMR[[#This Row],[Total Líneas de Explotación ]]</f>
        <v>170.20000000000002</v>
      </c>
      <c r="I129" s="13">
        <v>169.64911000000001</v>
      </c>
      <c r="J129" s="12">
        <v>196.1</v>
      </c>
      <c r="K129" s="12">
        <v>13.5</v>
      </c>
      <c r="L129" s="12">
        <v>85</v>
      </c>
      <c r="M129" s="12">
        <v>8.4</v>
      </c>
      <c r="N129" s="12">
        <f>+Sar_InfraMR[[#This Row],[A.03.1 -  Longitud de Vías de Explotación No Electrificadas Troncales y Ramales (vía principal) (km)]]+Sar_InfraMR[[#This Row],[A.04.1 -  Longitud de Vías de Explotación Electrificadas Troncales y Ramales (vía principal) (km)]]</f>
        <v>281.10000000000002</v>
      </c>
      <c r="O129" s="12">
        <f>+Sar_InfraMR[[#This Row],[Total Vías (excluido Auxiliares)]]</f>
        <v>281.10000000000002</v>
      </c>
      <c r="P129" s="1">
        <v>30</v>
      </c>
      <c r="Q129" s="1">
        <v>5</v>
      </c>
      <c r="R129" s="1">
        <v>5</v>
      </c>
      <c r="S129" s="1">
        <f t="shared" si="8"/>
        <v>40</v>
      </c>
      <c r="T129" s="1">
        <v>20</v>
      </c>
      <c r="U129" s="1">
        <v>89</v>
      </c>
      <c r="V129" s="1">
        <v>1</v>
      </c>
      <c r="W129" s="1">
        <v>40</v>
      </c>
      <c r="X129" s="1">
        <v>0</v>
      </c>
      <c r="Y129" s="1">
        <f t="shared" si="9"/>
        <v>150</v>
      </c>
      <c r="Z129" s="1">
        <v>11</v>
      </c>
      <c r="AA129" s="1">
        <v>22</v>
      </c>
      <c r="AB129" s="1">
        <f>+Sar_InfraMR[[#This Row],[Total Pasos Vehiculares a Nivel]]</f>
        <v>150</v>
      </c>
      <c r="AC129" s="1">
        <f t="shared" si="10"/>
        <v>183</v>
      </c>
      <c r="AD129" s="1">
        <v>17</v>
      </c>
      <c r="AE129" s="1">
        <v>16</v>
      </c>
      <c r="AF129" s="1">
        <v>74</v>
      </c>
      <c r="AG129" s="1">
        <f t="shared" si="11"/>
        <v>107</v>
      </c>
      <c r="AH129" s="12">
        <v>31.1</v>
      </c>
      <c r="AI129" s="12">
        <v>0</v>
      </c>
      <c r="AJ129" s="12">
        <v>126.55</v>
      </c>
      <c r="AK129" s="12">
        <f t="shared" si="12"/>
        <v>157.65</v>
      </c>
      <c r="AL129" s="1">
        <v>0</v>
      </c>
      <c r="AM129" s="1">
        <v>9</v>
      </c>
      <c r="AN129" s="1">
        <v>8</v>
      </c>
      <c r="AO129" s="1">
        <f t="shared" si="13"/>
        <v>17</v>
      </c>
      <c r="AP129" s="1">
        <v>180</v>
      </c>
      <c r="AQ129" s="1">
        <v>95</v>
      </c>
      <c r="AR129" s="1">
        <v>0</v>
      </c>
      <c r="AS129" s="1">
        <f>+Sar_InfraMR[[#This Row],[B.02.1 - Parque de Coches Eléctricos Motrices]]+Sar_InfraMR[[#This Row],[B.02.2 - Parque de Coches Eléctricos Motrices Remolcados Tipo R]]+Sar_InfraMR[[#This Row],[B.02.3 - Parque de Coches Eléctricos Motrices Tipo R]]</f>
        <v>275</v>
      </c>
      <c r="AT129" s="1">
        <v>0</v>
      </c>
      <c r="AU129" s="1">
        <v>4</v>
      </c>
      <c r="AV129" s="1">
        <v>8</v>
      </c>
      <c r="AW129" s="1">
        <f>+Sar_InfraMR[[#This Row],[B.03.1 - Parque de Coches Motores Motrices Remolcados]]+Sar_InfraMR[[#This Row],[B.03.2 - Parque de Coches Motores Motrices Intermedios]]+Sar_InfraMR[[#This Row],[B.03.3 - Parque de Coches Motores Motrices Cabina]]</f>
        <v>12</v>
      </c>
      <c r="AX129" s="1">
        <v>33</v>
      </c>
      <c r="AY129" s="1">
        <v>12</v>
      </c>
      <c r="AZ129" s="1">
        <v>0</v>
      </c>
      <c r="BA129" s="1">
        <v>8</v>
      </c>
      <c r="BB129" s="1">
        <v>0</v>
      </c>
      <c r="BC129" s="1">
        <f>+Sar_InfraMR[[#This Row],[B.04.1 - Parque de Coches Remolcados Clase Unica]]+Sar_InfraMR[[#This Row],[B.04.2 - Parque de Coches Remolcados Clase Unica Furgón]]+Sar_InfraMR[[#This Row],[B.04.3 - Parque de Coches Remolcados Clase Unica Cabina]]+Sar_InfraMR[[#This Row],[B.04.4 - Parque de Coches Remolcados de Larga Distancia (Turista+Pullman)]]+Sar_InfraMR[[#This Row],[B.04.5 - Parque de Coches Remolcados para Servicios Especiales (Cartoneros)]]</f>
        <v>53</v>
      </c>
      <c r="BD129" s="1">
        <v>0</v>
      </c>
      <c r="BE129" s="1">
        <v>0</v>
      </c>
      <c r="BF129" s="16">
        <v>1676</v>
      </c>
    </row>
    <row r="130" spans="1:58">
      <c r="A130" s="1">
        <v>2003</v>
      </c>
      <c r="B130" s="1" t="s">
        <v>123</v>
      </c>
      <c r="C130" s="12">
        <v>71.5</v>
      </c>
      <c r="D130" s="12">
        <v>62.3</v>
      </c>
      <c r="E130" s="12">
        <v>0</v>
      </c>
      <c r="F130" s="12">
        <v>36.4</v>
      </c>
      <c r="G130" s="12">
        <f t="shared" ref="G130:G193" si="14">SUM(C130:F130)</f>
        <v>170.20000000000002</v>
      </c>
      <c r="H130" s="12">
        <f>+Sar_InfraMR[[#This Row],[Total Líneas de Explotación ]]</f>
        <v>170.20000000000002</v>
      </c>
      <c r="I130" s="13">
        <v>169.64911000000001</v>
      </c>
      <c r="J130" s="12">
        <v>196.1</v>
      </c>
      <c r="K130" s="12">
        <v>13.5</v>
      </c>
      <c r="L130" s="12">
        <v>85</v>
      </c>
      <c r="M130" s="12">
        <v>8.4</v>
      </c>
      <c r="N130" s="12">
        <f>+Sar_InfraMR[[#This Row],[A.03.1 -  Longitud de Vías de Explotación No Electrificadas Troncales y Ramales (vía principal) (km)]]+Sar_InfraMR[[#This Row],[A.04.1 -  Longitud de Vías de Explotación Electrificadas Troncales y Ramales (vía principal) (km)]]</f>
        <v>281.10000000000002</v>
      </c>
      <c r="O130" s="12">
        <f>+Sar_InfraMR[[#This Row],[Total Vías (excluido Auxiliares)]]</f>
        <v>281.10000000000002</v>
      </c>
      <c r="P130" s="1">
        <v>30</v>
      </c>
      <c r="Q130" s="1">
        <v>5</v>
      </c>
      <c r="R130" s="1">
        <v>5</v>
      </c>
      <c r="S130" s="1">
        <f t="shared" ref="S130:S193" si="15">SUM(P130:R130)</f>
        <v>40</v>
      </c>
      <c r="T130" s="1">
        <v>20</v>
      </c>
      <c r="U130" s="1">
        <v>89</v>
      </c>
      <c r="V130" s="1">
        <v>1</v>
      </c>
      <c r="W130" s="1">
        <v>40</v>
      </c>
      <c r="X130" s="1">
        <v>0</v>
      </c>
      <c r="Y130" s="1">
        <f t="shared" ref="Y130:Y193" si="16">SUM(T130:X130)</f>
        <v>150</v>
      </c>
      <c r="Z130" s="1">
        <v>11</v>
      </c>
      <c r="AA130" s="1">
        <v>22</v>
      </c>
      <c r="AB130" s="1">
        <f>+Sar_InfraMR[[#This Row],[Total Pasos Vehiculares a Nivel]]</f>
        <v>150</v>
      </c>
      <c r="AC130" s="1">
        <f t="shared" ref="AC130:AC193" si="17">SUM(Z130:AB130)</f>
        <v>183</v>
      </c>
      <c r="AD130" s="1">
        <v>17</v>
      </c>
      <c r="AE130" s="1">
        <v>16</v>
      </c>
      <c r="AF130" s="1">
        <v>74</v>
      </c>
      <c r="AG130" s="1">
        <f t="shared" ref="AG130:AG193" si="18">SUM(AD130:AF130)</f>
        <v>107</v>
      </c>
      <c r="AH130" s="12">
        <v>31.1</v>
      </c>
      <c r="AI130" s="12">
        <v>0</v>
      </c>
      <c r="AJ130" s="12">
        <v>126.55</v>
      </c>
      <c r="AK130" s="12">
        <f t="shared" ref="AK130:AK193" si="19">SUM(AH130:AJ130)</f>
        <v>157.65</v>
      </c>
      <c r="AL130" s="1">
        <v>0</v>
      </c>
      <c r="AM130" s="1">
        <v>9</v>
      </c>
      <c r="AN130" s="1">
        <v>8</v>
      </c>
      <c r="AO130" s="1">
        <f t="shared" ref="AO130:AO193" si="20">SUM(AL130:AN130)</f>
        <v>17</v>
      </c>
      <c r="AP130" s="1">
        <v>180</v>
      </c>
      <c r="AQ130" s="1">
        <v>95</v>
      </c>
      <c r="AR130" s="1">
        <v>0</v>
      </c>
      <c r="AS130" s="1">
        <f>+Sar_InfraMR[[#This Row],[B.02.1 - Parque de Coches Eléctricos Motrices]]+Sar_InfraMR[[#This Row],[B.02.2 - Parque de Coches Eléctricos Motrices Remolcados Tipo R]]+Sar_InfraMR[[#This Row],[B.02.3 - Parque de Coches Eléctricos Motrices Tipo R]]</f>
        <v>275</v>
      </c>
      <c r="AT130" s="1">
        <v>0</v>
      </c>
      <c r="AU130" s="1">
        <v>4</v>
      </c>
      <c r="AV130" s="1">
        <v>8</v>
      </c>
      <c r="AW130" s="1">
        <f>+Sar_InfraMR[[#This Row],[B.03.1 - Parque de Coches Motores Motrices Remolcados]]+Sar_InfraMR[[#This Row],[B.03.2 - Parque de Coches Motores Motrices Intermedios]]+Sar_InfraMR[[#This Row],[B.03.3 - Parque de Coches Motores Motrices Cabina]]</f>
        <v>12</v>
      </c>
      <c r="AX130" s="1">
        <v>33</v>
      </c>
      <c r="AY130" s="1">
        <v>12</v>
      </c>
      <c r="AZ130" s="1">
        <v>0</v>
      </c>
      <c r="BA130" s="1">
        <v>8</v>
      </c>
      <c r="BB130" s="1">
        <v>0</v>
      </c>
      <c r="BC130" s="1">
        <f>+Sar_InfraMR[[#This Row],[B.04.1 - Parque de Coches Remolcados Clase Unica]]+Sar_InfraMR[[#This Row],[B.04.2 - Parque de Coches Remolcados Clase Unica Furgón]]+Sar_InfraMR[[#This Row],[B.04.3 - Parque de Coches Remolcados Clase Unica Cabina]]+Sar_InfraMR[[#This Row],[B.04.4 - Parque de Coches Remolcados de Larga Distancia (Turista+Pullman)]]+Sar_InfraMR[[#This Row],[B.04.5 - Parque de Coches Remolcados para Servicios Especiales (Cartoneros)]]</f>
        <v>53</v>
      </c>
      <c r="BD130" s="1">
        <v>0</v>
      </c>
      <c r="BE130" s="1">
        <v>0</v>
      </c>
      <c r="BF130" s="16">
        <v>1676</v>
      </c>
    </row>
    <row r="131" spans="1:58">
      <c r="A131" s="1">
        <v>2003</v>
      </c>
      <c r="B131" s="1" t="s">
        <v>124</v>
      </c>
      <c r="C131" s="12">
        <v>71.5</v>
      </c>
      <c r="D131" s="12">
        <v>62.3</v>
      </c>
      <c r="E131" s="12">
        <v>0</v>
      </c>
      <c r="F131" s="12">
        <v>36.4</v>
      </c>
      <c r="G131" s="12">
        <f t="shared" si="14"/>
        <v>170.20000000000002</v>
      </c>
      <c r="H131" s="12">
        <f>+Sar_InfraMR[[#This Row],[Total Líneas de Explotación ]]</f>
        <v>170.20000000000002</v>
      </c>
      <c r="I131" s="13">
        <v>169.64911000000001</v>
      </c>
      <c r="J131" s="12">
        <v>196.1</v>
      </c>
      <c r="K131" s="12">
        <v>13.5</v>
      </c>
      <c r="L131" s="12">
        <v>85</v>
      </c>
      <c r="M131" s="12">
        <v>8.4</v>
      </c>
      <c r="N131" s="12">
        <f>+Sar_InfraMR[[#This Row],[A.03.1 -  Longitud de Vías de Explotación No Electrificadas Troncales y Ramales (vía principal) (km)]]+Sar_InfraMR[[#This Row],[A.04.1 -  Longitud de Vías de Explotación Electrificadas Troncales y Ramales (vía principal) (km)]]</f>
        <v>281.10000000000002</v>
      </c>
      <c r="O131" s="12">
        <f>+Sar_InfraMR[[#This Row],[Total Vías (excluido Auxiliares)]]</f>
        <v>281.10000000000002</v>
      </c>
      <c r="P131" s="1">
        <v>30</v>
      </c>
      <c r="Q131" s="1">
        <v>5</v>
      </c>
      <c r="R131" s="1">
        <v>5</v>
      </c>
      <c r="S131" s="1">
        <f t="shared" si="15"/>
        <v>40</v>
      </c>
      <c r="T131" s="1">
        <v>20</v>
      </c>
      <c r="U131" s="1">
        <v>89</v>
      </c>
      <c r="V131" s="1">
        <v>1</v>
      </c>
      <c r="W131" s="1">
        <v>40</v>
      </c>
      <c r="X131" s="1">
        <v>0</v>
      </c>
      <c r="Y131" s="1">
        <f t="shared" si="16"/>
        <v>150</v>
      </c>
      <c r="Z131" s="1">
        <v>11</v>
      </c>
      <c r="AA131" s="1">
        <v>22</v>
      </c>
      <c r="AB131" s="1">
        <f>+Sar_InfraMR[[#This Row],[Total Pasos Vehiculares a Nivel]]</f>
        <v>150</v>
      </c>
      <c r="AC131" s="1">
        <f t="shared" si="17"/>
        <v>183</v>
      </c>
      <c r="AD131" s="1">
        <v>17</v>
      </c>
      <c r="AE131" s="1">
        <v>16</v>
      </c>
      <c r="AF131" s="1">
        <v>74</v>
      </c>
      <c r="AG131" s="1">
        <f t="shared" si="18"/>
        <v>107</v>
      </c>
      <c r="AH131" s="12">
        <v>31.1</v>
      </c>
      <c r="AI131" s="12">
        <v>0</v>
      </c>
      <c r="AJ131" s="12">
        <v>126.55</v>
      </c>
      <c r="AK131" s="12">
        <f t="shared" si="19"/>
        <v>157.65</v>
      </c>
      <c r="AL131" s="1">
        <v>0</v>
      </c>
      <c r="AM131" s="1">
        <v>9</v>
      </c>
      <c r="AN131" s="1">
        <v>8</v>
      </c>
      <c r="AO131" s="1">
        <f t="shared" si="20"/>
        <v>17</v>
      </c>
      <c r="AP131" s="1">
        <v>180</v>
      </c>
      <c r="AQ131" s="1">
        <v>95</v>
      </c>
      <c r="AR131" s="1">
        <v>0</v>
      </c>
      <c r="AS131" s="1">
        <f>+Sar_InfraMR[[#This Row],[B.02.1 - Parque de Coches Eléctricos Motrices]]+Sar_InfraMR[[#This Row],[B.02.2 - Parque de Coches Eléctricos Motrices Remolcados Tipo R]]+Sar_InfraMR[[#This Row],[B.02.3 - Parque de Coches Eléctricos Motrices Tipo R]]</f>
        <v>275</v>
      </c>
      <c r="AT131" s="1">
        <v>0</v>
      </c>
      <c r="AU131" s="1">
        <v>4</v>
      </c>
      <c r="AV131" s="1">
        <v>8</v>
      </c>
      <c r="AW131" s="1">
        <f>+Sar_InfraMR[[#This Row],[B.03.1 - Parque de Coches Motores Motrices Remolcados]]+Sar_InfraMR[[#This Row],[B.03.2 - Parque de Coches Motores Motrices Intermedios]]+Sar_InfraMR[[#This Row],[B.03.3 - Parque de Coches Motores Motrices Cabina]]</f>
        <v>12</v>
      </c>
      <c r="AX131" s="1">
        <v>33</v>
      </c>
      <c r="AY131" s="1">
        <v>12</v>
      </c>
      <c r="AZ131" s="1">
        <v>0</v>
      </c>
      <c r="BA131" s="1">
        <v>8</v>
      </c>
      <c r="BB131" s="1">
        <v>0</v>
      </c>
      <c r="BC131" s="1">
        <f>+Sar_InfraMR[[#This Row],[B.04.1 - Parque de Coches Remolcados Clase Unica]]+Sar_InfraMR[[#This Row],[B.04.2 - Parque de Coches Remolcados Clase Unica Furgón]]+Sar_InfraMR[[#This Row],[B.04.3 - Parque de Coches Remolcados Clase Unica Cabina]]+Sar_InfraMR[[#This Row],[B.04.4 - Parque de Coches Remolcados de Larga Distancia (Turista+Pullman)]]+Sar_InfraMR[[#This Row],[B.04.5 - Parque de Coches Remolcados para Servicios Especiales (Cartoneros)]]</f>
        <v>53</v>
      </c>
      <c r="BD131" s="1">
        <v>0</v>
      </c>
      <c r="BE131" s="1">
        <v>0</v>
      </c>
      <c r="BF131" s="16">
        <v>1676</v>
      </c>
    </row>
    <row r="132" spans="1:58">
      <c r="A132" s="1">
        <v>2003</v>
      </c>
      <c r="B132" s="1" t="s">
        <v>125</v>
      </c>
      <c r="C132" s="12">
        <v>71.5</v>
      </c>
      <c r="D132" s="12">
        <v>62.3</v>
      </c>
      <c r="E132" s="12">
        <v>0</v>
      </c>
      <c r="F132" s="12">
        <v>36.4</v>
      </c>
      <c r="G132" s="12">
        <f t="shared" si="14"/>
        <v>170.20000000000002</v>
      </c>
      <c r="H132" s="12">
        <f>+Sar_InfraMR[[#This Row],[Total Líneas de Explotación ]]</f>
        <v>170.20000000000002</v>
      </c>
      <c r="I132" s="13">
        <v>169.64911000000001</v>
      </c>
      <c r="J132" s="12">
        <v>196.1</v>
      </c>
      <c r="K132" s="12">
        <v>13.5</v>
      </c>
      <c r="L132" s="12">
        <v>85</v>
      </c>
      <c r="M132" s="12">
        <v>8.4</v>
      </c>
      <c r="N132" s="12">
        <f>+Sar_InfraMR[[#This Row],[A.03.1 -  Longitud de Vías de Explotación No Electrificadas Troncales y Ramales (vía principal) (km)]]+Sar_InfraMR[[#This Row],[A.04.1 -  Longitud de Vías de Explotación Electrificadas Troncales y Ramales (vía principal) (km)]]</f>
        <v>281.10000000000002</v>
      </c>
      <c r="O132" s="12">
        <f>+Sar_InfraMR[[#This Row],[Total Vías (excluido Auxiliares)]]</f>
        <v>281.10000000000002</v>
      </c>
      <c r="P132" s="1">
        <v>30</v>
      </c>
      <c r="Q132" s="1">
        <v>5</v>
      </c>
      <c r="R132" s="1">
        <v>5</v>
      </c>
      <c r="S132" s="1">
        <f t="shared" si="15"/>
        <v>40</v>
      </c>
      <c r="T132" s="1">
        <v>20</v>
      </c>
      <c r="U132" s="1">
        <v>89</v>
      </c>
      <c r="V132" s="1">
        <v>1</v>
      </c>
      <c r="W132" s="1">
        <v>40</v>
      </c>
      <c r="X132" s="1">
        <v>0</v>
      </c>
      <c r="Y132" s="1">
        <f t="shared" si="16"/>
        <v>150</v>
      </c>
      <c r="Z132" s="1">
        <v>11</v>
      </c>
      <c r="AA132" s="1">
        <v>22</v>
      </c>
      <c r="AB132" s="1">
        <f>+Sar_InfraMR[[#This Row],[Total Pasos Vehiculares a Nivel]]</f>
        <v>150</v>
      </c>
      <c r="AC132" s="1">
        <f t="shared" si="17"/>
        <v>183</v>
      </c>
      <c r="AD132" s="1">
        <v>17</v>
      </c>
      <c r="AE132" s="1">
        <v>16</v>
      </c>
      <c r="AF132" s="1">
        <v>74</v>
      </c>
      <c r="AG132" s="1">
        <f t="shared" si="18"/>
        <v>107</v>
      </c>
      <c r="AH132" s="12">
        <v>31.1</v>
      </c>
      <c r="AI132" s="12">
        <v>0</v>
      </c>
      <c r="AJ132" s="12">
        <v>126.55</v>
      </c>
      <c r="AK132" s="12">
        <f t="shared" si="19"/>
        <v>157.65</v>
      </c>
      <c r="AL132" s="1">
        <v>0</v>
      </c>
      <c r="AM132" s="1">
        <v>9</v>
      </c>
      <c r="AN132" s="1">
        <v>8</v>
      </c>
      <c r="AO132" s="1">
        <f t="shared" si="20"/>
        <v>17</v>
      </c>
      <c r="AP132" s="1">
        <v>180</v>
      </c>
      <c r="AQ132" s="1">
        <v>95</v>
      </c>
      <c r="AR132" s="1">
        <v>0</v>
      </c>
      <c r="AS132" s="1">
        <f>+Sar_InfraMR[[#This Row],[B.02.1 - Parque de Coches Eléctricos Motrices]]+Sar_InfraMR[[#This Row],[B.02.2 - Parque de Coches Eléctricos Motrices Remolcados Tipo R]]+Sar_InfraMR[[#This Row],[B.02.3 - Parque de Coches Eléctricos Motrices Tipo R]]</f>
        <v>275</v>
      </c>
      <c r="AT132" s="1">
        <v>0</v>
      </c>
      <c r="AU132" s="1">
        <v>4</v>
      </c>
      <c r="AV132" s="1">
        <v>8</v>
      </c>
      <c r="AW132" s="1">
        <f>+Sar_InfraMR[[#This Row],[B.03.1 - Parque de Coches Motores Motrices Remolcados]]+Sar_InfraMR[[#This Row],[B.03.2 - Parque de Coches Motores Motrices Intermedios]]+Sar_InfraMR[[#This Row],[B.03.3 - Parque de Coches Motores Motrices Cabina]]</f>
        <v>12</v>
      </c>
      <c r="AX132" s="1">
        <v>33</v>
      </c>
      <c r="AY132" s="1">
        <v>12</v>
      </c>
      <c r="AZ132" s="1">
        <v>0</v>
      </c>
      <c r="BA132" s="1">
        <v>8</v>
      </c>
      <c r="BB132" s="1">
        <v>0</v>
      </c>
      <c r="BC132" s="1">
        <f>+Sar_InfraMR[[#This Row],[B.04.1 - Parque de Coches Remolcados Clase Unica]]+Sar_InfraMR[[#This Row],[B.04.2 - Parque de Coches Remolcados Clase Unica Furgón]]+Sar_InfraMR[[#This Row],[B.04.3 - Parque de Coches Remolcados Clase Unica Cabina]]+Sar_InfraMR[[#This Row],[B.04.4 - Parque de Coches Remolcados de Larga Distancia (Turista+Pullman)]]+Sar_InfraMR[[#This Row],[B.04.5 - Parque de Coches Remolcados para Servicios Especiales (Cartoneros)]]</f>
        <v>53</v>
      </c>
      <c r="BD132" s="1">
        <v>0</v>
      </c>
      <c r="BE132" s="1">
        <v>0</v>
      </c>
      <c r="BF132" s="16">
        <v>1676</v>
      </c>
    </row>
    <row r="133" spans="1:58">
      <c r="A133" s="1">
        <v>2003</v>
      </c>
      <c r="B133" s="1" t="s">
        <v>126</v>
      </c>
      <c r="C133" s="12">
        <v>71.5</v>
      </c>
      <c r="D133" s="12">
        <v>62.3</v>
      </c>
      <c r="E133" s="12">
        <v>0</v>
      </c>
      <c r="F133" s="12">
        <v>36.4</v>
      </c>
      <c r="G133" s="12">
        <f t="shared" si="14"/>
        <v>170.20000000000002</v>
      </c>
      <c r="H133" s="12">
        <f>+Sar_InfraMR[[#This Row],[Total Líneas de Explotación ]]</f>
        <v>170.20000000000002</v>
      </c>
      <c r="I133" s="13">
        <v>169.64911000000001</v>
      </c>
      <c r="J133" s="12">
        <v>196.1</v>
      </c>
      <c r="K133" s="12">
        <v>13.5</v>
      </c>
      <c r="L133" s="12">
        <v>85</v>
      </c>
      <c r="M133" s="12">
        <v>8.4</v>
      </c>
      <c r="N133" s="12">
        <f>+Sar_InfraMR[[#This Row],[A.03.1 -  Longitud de Vías de Explotación No Electrificadas Troncales y Ramales (vía principal) (km)]]+Sar_InfraMR[[#This Row],[A.04.1 -  Longitud de Vías de Explotación Electrificadas Troncales y Ramales (vía principal) (km)]]</f>
        <v>281.10000000000002</v>
      </c>
      <c r="O133" s="12">
        <f>+Sar_InfraMR[[#This Row],[Total Vías (excluido Auxiliares)]]</f>
        <v>281.10000000000002</v>
      </c>
      <c r="P133" s="1">
        <v>30</v>
      </c>
      <c r="Q133" s="1">
        <v>5</v>
      </c>
      <c r="R133" s="1">
        <v>5</v>
      </c>
      <c r="S133" s="1">
        <f t="shared" si="15"/>
        <v>40</v>
      </c>
      <c r="T133" s="1">
        <v>20</v>
      </c>
      <c r="U133" s="1">
        <v>89</v>
      </c>
      <c r="V133" s="1">
        <v>1</v>
      </c>
      <c r="W133" s="1">
        <v>40</v>
      </c>
      <c r="X133" s="1">
        <v>0</v>
      </c>
      <c r="Y133" s="1">
        <f t="shared" si="16"/>
        <v>150</v>
      </c>
      <c r="Z133" s="1">
        <v>11</v>
      </c>
      <c r="AA133" s="1">
        <v>22</v>
      </c>
      <c r="AB133" s="1">
        <f>+Sar_InfraMR[[#This Row],[Total Pasos Vehiculares a Nivel]]</f>
        <v>150</v>
      </c>
      <c r="AC133" s="1">
        <f t="shared" si="17"/>
        <v>183</v>
      </c>
      <c r="AD133" s="1">
        <v>17</v>
      </c>
      <c r="AE133" s="1">
        <v>16</v>
      </c>
      <c r="AF133" s="1">
        <v>74</v>
      </c>
      <c r="AG133" s="1">
        <f t="shared" si="18"/>
        <v>107</v>
      </c>
      <c r="AH133" s="12">
        <v>31.1</v>
      </c>
      <c r="AI133" s="12">
        <v>0</v>
      </c>
      <c r="AJ133" s="12">
        <v>126.55</v>
      </c>
      <c r="AK133" s="12">
        <f t="shared" si="19"/>
        <v>157.65</v>
      </c>
      <c r="AL133" s="1">
        <v>0</v>
      </c>
      <c r="AM133" s="1">
        <v>9</v>
      </c>
      <c r="AN133" s="1">
        <v>8</v>
      </c>
      <c r="AO133" s="1">
        <f t="shared" si="20"/>
        <v>17</v>
      </c>
      <c r="AP133" s="1">
        <v>180</v>
      </c>
      <c r="AQ133" s="1">
        <v>95</v>
      </c>
      <c r="AR133" s="1">
        <v>0</v>
      </c>
      <c r="AS133" s="1">
        <f>+Sar_InfraMR[[#This Row],[B.02.1 - Parque de Coches Eléctricos Motrices]]+Sar_InfraMR[[#This Row],[B.02.2 - Parque de Coches Eléctricos Motrices Remolcados Tipo R]]+Sar_InfraMR[[#This Row],[B.02.3 - Parque de Coches Eléctricos Motrices Tipo R]]</f>
        <v>275</v>
      </c>
      <c r="AT133" s="1">
        <v>0</v>
      </c>
      <c r="AU133" s="1">
        <v>4</v>
      </c>
      <c r="AV133" s="1">
        <v>8</v>
      </c>
      <c r="AW133" s="1">
        <f>+Sar_InfraMR[[#This Row],[B.03.1 - Parque de Coches Motores Motrices Remolcados]]+Sar_InfraMR[[#This Row],[B.03.2 - Parque de Coches Motores Motrices Intermedios]]+Sar_InfraMR[[#This Row],[B.03.3 - Parque de Coches Motores Motrices Cabina]]</f>
        <v>12</v>
      </c>
      <c r="AX133" s="1">
        <v>33</v>
      </c>
      <c r="AY133" s="1">
        <v>12</v>
      </c>
      <c r="AZ133" s="1">
        <v>0</v>
      </c>
      <c r="BA133" s="1">
        <v>8</v>
      </c>
      <c r="BB133" s="1">
        <v>0</v>
      </c>
      <c r="BC133" s="1">
        <f>+Sar_InfraMR[[#This Row],[B.04.1 - Parque de Coches Remolcados Clase Unica]]+Sar_InfraMR[[#This Row],[B.04.2 - Parque de Coches Remolcados Clase Unica Furgón]]+Sar_InfraMR[[#This Row],[B.04.3 - Parque de Coches Remolcados Clase Unica Cabina]]+Sar_InfraMR[[#This Row],[B.04.4 - Parque de Coches Remolcados de Larga Distancia (Turista+Pullman)]]+Sar_InfraMR[[#This Row],[B.04.5 - Parque de Coches Remolcados para Servicios Especiales (Cartoneros)]]</f>
        <v>53</v>
      </c>
      <c r="BD133" s="1">
        <v>0</v>
      </c>
      <c r="BE133" s="1">
        <v>0</v>
      </c>
      <c r="BF133" s="16">
        <v>1676</v>
      </c>
    </row>
    <row r="134" spans="1:58">
      <c r="A134" s="1">
        <v>2004</v>
      </c>
      <c r="B134" s="1" t="s">
        <v>115</v>
      </c>
      <c r="C134" s="12">
        <v>71.5</v>
      </c>
      <c r="D134" s="12">
        <v>62.3</v>
      </c>
      <c r="E134" s="12">
        <v>0</v>
      </c>
      <c r="F134" s="12">
        <v>36.4</v>
      </c>
      <c r="G134" s="12">
        <f t="shared" si="14"/>
        <v>170.20000000000002</v>
      </c>
      <c r="H134" s="12">
        <f>+Sar_InfraMR[[#This Row],[Total Líneas de Explotación ]]</f>
        <v>170.20000000000002</v>
      </c>
      <c r="I134" s="13">
        <v>169.64911000000001</v>
      </c>
      <c r="J134" s="12">
        <v>196.1</v>
      </c>
      <c r="K134" s="12">
        <v>13.5</v>
      </c>
      <c r="L134" s="12">
        <v>85</v>
      </c>
      <c r="M134" s="12">
        <v>8.4</v>
      </c>
      <c r="N134" s="12">
        <f>+Sar_InfraMR[[#This Row],[A.03.1 -  Longitud de Vías de Explotación No Electrificadas Troncales y Ramales (vía principal) (km)]]+Sar_InfraMR[[#This Row],[A.04.1 -  Longitud de Vías de Explotación Electrificadas Troncales y Ramales (vía principal) (km)]]</f>
        <v>281.10000000000002</v>
      </c>
      <c r="O134" s="12">
        <f>+Sar_InfraMR[[#This Row],[Total Vías (excluido Auxiliares)]]</f>
        <v>281.10000000000002</v>
      </c>
      <c r="P134" s="1">
        <v>30</v>
      </c>
      <c r="Q134" s="1">
        <v>5</v>
      </c>
      <c r="R134" s="1">
        <v>5</v>
      </c>
      <c r="S134" s="1">
        <f t="shared" si="15"/>
        <v>40</v>
      </c>
      <c r="T134" s="1">
        <v>20</v>
      </c>
      <c r="U134" s="1">
        <v>89</v>
      </c>
      <c r="V134" s="1">
        <v>1</v>
      </c>
      <c r="W134" s="1">
        <v>40</v>
      </c>
      <c r="X134" s="1">
        <v>0</v>
      </c>
      <c r="Y134" s="1">
        <f t="shared" si="16"/>
        <v>150</v>
      </c>
      <c r="Z134" s="1">
        <v>11</v>
      </c>
      <c r="AA134" s="1">
        <v>22</v>
      </c>
      <c r="AB134" s="1">
        <f>+Sar_InfraMR[[#This Row],[Total Pasos Vehiculares a Nivel]]</f>
        <v>150</v>
      </c>
      <c r="AC134" s="1">
        <f t="shared" si="17"/>
        <v>183</v>
      </c>
      <c r="AD134" s="1">
        <v>17</v>
      </c>
      <c r="AE134" s="1">
        <v>16</v>
      </c>
      <c r="AF134" s="1">
        <v>74</v>
      </c>
      <c r="AG134" s="1">
        <f t="shared" si="18"/>
        <v>107</v>
      </c>
      <c r="AH134" s="12">
        <v>31.1</v>
      </c>
      <c r="AI134" s="12">
        <v>0</v>
      </c>
      <c r="AJ134" s="12">
        <v>126.55</v>
      </c>
      <c r="AK134" s="12">
        <f t="shared" si="19"/>
        <v>157.65</v>
      </c>
      <c r="AL134" s="1">
        <v>0</v>
      </c>
      <c r="AM134" s="1">
        <v>9</v>
      </c>
      <c r="AN134" s="1">
        <v>8</v>
      </c>
      <c r="AO134" s="1">
        <f t="shared" si="20"/>
        <v>17</v>
      </c>
      <c r="AP134" s="1">
        <v>180</v>
      </c>
      <c r="AQ134" s="1">
        <v>95</v>
      </c>
      <c r="AR134" s="1">
        <v>0</v>
      </c>
      <c r="AS134" s="1">
        <f>+Sar_InfraMR[[#This Row],[B.02.1 - Parque de Coches Eléctricos Motrices]]+Sar_InfraMR[[#This Row],[B.02.2 - Parque de Coches Eléctricos Motrices Remolcados Tipo R]]+Sar_InfraMR[[#This Row],[B.02.3 - Parque de Coches Eléctricos Motrices Tipo R]]</f>
        <v>275</v>
      </c>
      <c r="AT134" s="1">
        <v>0</v>
      </c>
      <c r="AU134" s="1">
        <v>4</v>
      </c>
      <c r="AV134" s="1">
        <v>8</v>
      </c>
      <c r="AW134" s="1">
        <f>+Sar_InfraMR[[#This Row],[B.03.1 - Parque de Coches Motores Motrices Remolcados]]+Sar_InfraMR[[#This Row],[B.03.2 - Parque de Coches Motores Motrices Intermedios]]+Sar_InfraMR[[#This Row],[B.03.3 - Parque de Coches Motores Motrices Cabina]]</f>
        <v>12</v>
      </c>
      <c r="AX134" s="1">
        <v>33</v>
      </c>
      <c r="AY134" s="1">
        <v>12</v>
      </c>
      <c r="AZ134" s="1">
        <v>0</v>
      </c>
      <c r="BA134" s="1">
        <v>8</v>
      </c>
      <c r="BB134" s="1">
        <v>0</v>
      </c>
      <c r="BC134" s="1">
        <f>+Sar_InfraMR[[#This Row],[B.04.1 - Parque de Coches Remolcados Clase Unica]]+Sar_InfraMR[[#This Row],[B.04.2 - Parque de Coches Remolcados Clase Unica Furgón]]+Sar_InfraMR[[#This Row],[B.04.3 - Parque de Coches Remolcados Clase Unica Cabina]]+Sar_InfraMR[[#This Row],[B.04.4 - Parque de Coches Remolcados de Larga Distancia (Turista+Pullman)]]+Sar_InfraMR[[#This Row],[B.04.5 - Parque de Coches Remolcados para Servicios Especiales (Cartoneros)]]</f>
        <v>53</v>
      </c>
      <c r="BD134" s="1">
        <v>0</v>
      </c>
      <c r="BE134" s="1">
        <v>0</v>
      </c>
      <c r="BF134" s="16">
        <v>1676</v>
      </c>
    </row>
    <row r="135" spans="1:58">
      <c r="A135" s="1">
        <v>2004</v>
      </c>
      <c r="B135" s="1" t="s">
        <v>116</v>
      </c>
      <c r="C135" s="12">
        <v>71.5</v>
      </c>
      <c r="D135" s="12">
        <v>62.3</v>
      </c>
      <c r="E135" s="12">
        <v>0</v>
      </c>
      <c r="F135" s="12">
        <v>36.4</v>
      </c>
      <c r="G135" s="12">
        <f t="shared" si="14"/>
        <v>170.20000000000002</v>
      </c>
      <c r="H135" s="12">
        <f>+Sar_InfraMR[[#This Row],[Total Líneas de Explotación ]]</f>
        <v>170.20000000000002</v>
      </c>
      <c r="I135" s="13">
        <v>169.64911000000001</v>
      </c>
      <c r="J135" s="12">
        <v>196.1</v>
      </c>
      <c r="K135" s="12">
        <v>13.5</v>
      </c>
      <c r="L135" s="12">
        <v>85</v>
      </c>
      <c r="M135" s="12">
        <v>8.4</v>
      </c>
      <c r="N135" s="12">
        <f>+Sar_InfraMR[[#This Row],[A.03.1 -  Longitud de Vías de Explotación No Electrificadas Troncales y Ramales (vía principal) (km)]]+Sar_InfraMR[[#This Row],[A.04.1 -  Longitud de Vías de Explotación Electrificadas Troncales y Ramales (vía principal) (km)]]</f>
        <v>281.10000000000002</v>
      </c>
      <c r="O135" s="12">
        <f>+Sar_InfraMR[[#This Row],[Total Vías (excluido Auxiliares)]]</f>
        <v>281.10000000000002</v>
      </c>
      <c r="P135" s="1">
        <v>30</v>
      </c>
      <c r="Q135" s="1">
        <v>5</v>
      </c>
      <c r="R135" s="1">
        <v>5</v>
      </c>
      <c r="S135" s="1">
        <f t="shared" si="15"/>
        <v>40</v>
      </c>
      <c r="T135" s="1">
        <v>20</v>
      </c>
      <c r="U135" s="1">
        <v>89</v>
      </c>
      <c r="V135" s="1">
        <v>1</v>
      </c>
      <c r="W135" s="1">
        <v>40</v>
      </c>
      <c r="X135" s="1">
        <v>0</v>
      </c>
      <c r="Y135" s="1">
        <f t="shared" si="16"/>
        <v>150</v>
      </c>
      <c r="Z135" s="1">
        <v>11</v>
      </c>
      <c r="AA135" s="1">
        <v>22</v>
      </c>
      <c r="AB135" s="1">
        <f>+Sar_InfraMR[[#This Row],[Total Pasos Vehiculares a Nivel]]</f>
        <v>150</v>
      </c>
      <c r="AC135" s="1">
        <f t="shared" si="17"/>
        <v>183</v>
      </c>
      <c r="AD135" s="1">
        <v>17</v>
      </c>
      <c r="AE135" s="1">
        <v>16</v>
      </c>
      <c r="AF135" s="1">
        <v>74</v>
      </c>
      <c r="AG135" s="1">
        <f t="shared" si="18"/>
        <v>107</v>
      </c>
      <c r="AH135" s="12">
        <v>31.1</v>
      </c>
      <c r="AI135" s="12">
        <v>0</v>
      </c>
      <c r="AJ135" s="12">
        <v>126.55</v>
      </c>
      <c r="AK135" s="12">
        <f t="shared" si="19"/>
        <v>157.65</v>
      </c>
      <c r="AL135" s="1">
        <v>0</v>
      </c>
      <c r="AM135" s="1">
        <v>9</v>
      </c>
      <c r="AN135" s="1">
        <v>8</v>
      </c>
      <c r="AO135" s="1">
        <f t="shared" si="20"/>
        <v>17</v>
      </c>
      <c r="AP135" s="1">
        <v>180</v>
      </c>
      <c r="AQ135" s="1">
        <v>95</v>
      </c>
      <c r="AR135" s="1">
        <v>0</v>
      </c>
      <c r="AS135" s="1">
        <f>+Sar_InfraMR[[#This Row],[B.02.1 - Parque de Coches Eléctricos Motrices]]+Sar_InfraMR[[#This Row],[B.02.2 - Parque de Coches Eléctricos Motrices Remolcados Tipo R]]+Sar_InfraMR[[#This Row],[B.02.3 - Parque de Coches Eléctricos Motrices Tipo R]]</f>
        <v>275</v>
      </c>
      <c r="AT135" s="1">
        <v>0</v>
      </c>
      <c r="AU135" s="1">
        <v>4</v>
      </c>
      <c r="AV135" s="1">
        <v>8</v>
      </c>
      <c r="AW135" s="1">
        <f>+Sar_InfraMR[[#This Row],[B.03.1 - Parque de Coches Motores Motrices Remolcados]]+Sar_InfraMR[[#This Row],[B.03.2 - Parque de Coches Motores Motrices Intermedios]]+Sar_InfraMR[[#This Row],[B.03.3 - Parque de Coches Motores Motrices Cabina]]</f>
        <v>12</v>
      </c>
      <c r="AX135" s="1">
        <v>33</v>
      </c>
      <c r="AY135" s="1">
        <v>12</v>
      </c>
      <c r="AZ135" s="1">
        <v>0</v>
      </c>
      <c r="BA135" s="1">
        <v>8</v>
      </c>
      <c r="BB135" s="1">
        <v>0</v>
      </c>
      <c r="BC135" s="1">
        <f>+Sar_InfraMR[[#This Row],[B.04.1 - Parque de Coches Remolcados Clase Unica]]+Sar_InfraMR[[#This Row],[B.04.2 - Parque de Coches Remolcados Clase Unica Furgón]]+Sar_InfraMR[[#This Row],[B.04.3 - Parque de Coches Remolcados Clase Unica Cabina]]+Sar_InfraMR[[#This Row],[B.04.4 - Parque de Coches Remolcados de Larga Distancia (Turista+Pullman)]]+Sar_InfraMR[[#This Row],[B.04.5 - Parque de Coches Remolcados para Servicios Especiales (Cartoneros)]]</f>
        <v>53</v>
      </c>
      <c r="BD135" s="1">
        <v>0</v>
      </c>
      <c r="BE135" s="1">
        <v>0</v>
      </c>
      <c r="BF135" s="16">
        <v>1676</v>
      </c>
    </row>
    <row r="136" spans="1:58">
      <c r="A136" s="1">
        <v>2004</v>
      </c>
      <c r="B136" s="1" t="s">
        <v>117</v>
      </c>
      <c r="C136" s="12">
        <v>71.5</v>
      </c>
      <c r="D136" s="12">
        <v>62.3</v>
      </c>
      <c r="E136" s="12">
        <v>0</v>
      </c>
      <c r="F136" s="12">
        <v>36.4</v>
      </c>
      <c r="G136" s="12">
        <f t="shared" si="14"/>
        <v>170.20000000000002</v>
      </c>
      <c r="H136" s="12">
        <f>+Sar_InfraMR[[#This Row],[Total Líneas de Explotación ]]</f>
        <v>170.20000000000002</v>
      </c>
      <c r="I136" s="13">
        <v>169.64911000000001</v>
      </c>
      <c r="J136" s="12">
        <v>196.1</v>
      </c>
      <c r="K136" s="12">
        <v>13.5</v>
      </c>
      <c r="L136" s="12">
        <v>85</v>
      </c>
      <c r="M136" s="12">
        <v>8.4</v>
      </c>
      <c r="N136" s="12">
        <f>+Sar_InfraMR[[#This Row],[A.03.1 -  Longitud de Vías de Explotación No Electrificadas Troncales y Ramales (vía principal) (km)]]+Sar_InfraMR[[#This Row],[A.04.1 -  Longitud de Vías de Explotación Electrificadas Troncales y Ramales (vía principal) (km)]]</f>
        <v>281.10000000000002</v>
      </c>
      <c r="O136" s="12">
        <f>+Sar_InfraMR[[#This Row],[Total Vías (excluido Auxiliares)]]</f>
        <v>281.10000000000002</v>
      </c>
      <c r="P136" s="1">
        <v>30</v>
      </c>
      <c r="Q136" s="1">
        <v>5</v>
      </c>
      <c r="R136" s="1">
        <v>5</v>
      </c>
      <c r="S136" s="1">
        <f t="shared" si="15"/>
        <v>40</v>
      </c>
      <c r="T136" s="1">
        <v>20</v>
      </c>
      <c r="U136" s="1">
        <v>89</v>
      </c>
      <c r="V136" s="1">
        <v>1</v>
      </c>
      <c r="W136" s="1">
        <v>40</v>
      </c>
      <c r="X136" s="1">
        <v>0</v>
      </c>
      <c r="Y136" s="1">
        <f t="shared" si="16"/>
        <v>150</v>
      </c>
      <c r="Z136" s="1">
        <v>11</v>
      </c>
      <c r="AA136" s="1">
        <v>22</v>
      </c>
      <c r="AB136" s="1">
        <f>+Sar_InfraMR[[#This Row],[Total Pasos Vehiculares a Nivel]]</f>
        <v>150</v>
      </c>
      <c r="AC136" s="1">
        <f t="shared" si="17"/>
        <v>183</v>
      </c>
      <c r="AD136" s="1">
        <v>17</v>
      </c>
      <c r="AE136" s="1">
        <v>16</v>
      </c>
      <c r="AF136" s="1">
        <v>74</v>
      </c>
      <c r="AG136" s="1">
        <f t="shared" si="18"/>
        <v>107</v>
      </c>
      <c r="AH136" s="12">
        <v>31.1</v>
      </c>
      <c r="AI136" s="12">
        <v>0</v>
      </c>
      <c r="AJ136" s="12">
        <v>126.55</v>
      </c>
      <c r="AK136" s="12">
        <f t="shared" si="19"/>
        <v>157.65</v>
      </c>
      <c r="AL136" s="1">
        <v>0</v>
      </c>
      <c r="AM136" s="1">
        <v>9</v>
      </c>
      <c r="AN136" s="1">
        <v>8</v>
      </c>
      <c r="AO136" s="1">
        <f t="shared" si="20"/>
        <v>17</v>
      </c>
      <c r="AP136" s="1">
        <v>180</v>
      </c>
      <c r="AQ136" s="1">
        <v>95</v>
      </c>
      <c r="AR136" s="1">
        <v>0</v>
      </c>
      <c r="AS136" s="1">
        <f>+Sar_InfraMR[[#This Row],[B.02.1 - Parque de Coches Eléctricos Motrices]]+Sar_InfraMR[[#This Row],[B.02.2 - Parque de Coches Eléctricos Motrices Remolcados Tipo R]]+Sar_InfraMR[[#This Row],[B.02.3 - Parque de Coches Eléctricos Motrices Tipo R]]</f>
        <v>275</v>
      </c>
      <c r="AT136" s="1">
        <v>0</v>
      </c>
      <c r="AU136" s="1">
        <v>4</v>
      </c>
      <c r="AV136" s="1">
        <v>8</v>
      </c>
      <c r="AW136" s="1">
        <f>+Sar_InfraMR[[#This Row],[B.03.1 - Parque de Coches Motores Motrices Remolcados]]+Sar_InfraMR[[#This Row],[B.03.2 - Parque de Coches Motores Motrices Intermedios]]+Sar_InfraMR[[#This Row],[B.03.3 - Parque de Coches Motores Motrices Cabina]]</f>
        <v>12</v>
      </c>
      <c r="AX136" s="1">
        <v>33</v>
      </c>
      <c r="AY136" s="1">
        <v>12</v>
      </c>
      <c r="AZ136" s="1">
        <v>0</v>
      </c>
      <c r="BA136" s="1">
        <v>8</v>
      </c>
      <c r="BB136" s="1">
        <v>0</v>
      </c>
      <c r="BC136" s="1">
        <f>+Sar_InfraMR[[#This Row],[B.04.1 - Parque de Coches Remolcados Clase Unica]]+Sar_InfraMR[[#This Row],[B.04.2 - Parque de Coches Remolcados Clase Unica Furgón]]+Sar_InfraMR[[#This Row],[B.04.3 - Parque de Coches Remolcados Clase Unica Cabina]]+Sar_InfraMR[[#This Row],[B.04.4 - Parque de Coches Remolcados de Larga Distancia (Turista+Pullman)]]+Sar_InfraMR[[#This Row],[B.04.5 - Parque de Coches Remolcados para Servicios Especiales (Cartoneros)]]</f>
        <v>53</v>
      </c>
      <c r="BD136" s="1">
        <v>0</v>
      </c>
      <c r="BE136" s="1">
        <v>0</v>
      </c>
      <c r="BF136" s="16">
        <v>1676</v>
      </c>
    </row>
    <row r="137" spans="1:58">
      <c r="A137" s="1">
        <v>2004</v>
      </c>
      <c r="B137" s="1" t="s">
        <v>118</v>
      </c>
      <c r="C137" s="12">
        <v>71.5</v>
      </c>
      <c r="D137" s="12">
        <v>62.3</v>
      </c>
      <c r="E137" s="12">
        <v>0</v>
      </c>
      <c r="F137" s="12">
        <v>36.4</v>
      </c>
      <c r="G137" s="12">
        <f t="shared" si="14"/>
        <v>170.20000000000002</v>
      </c>
      <c r="H137" s="12">
        <f>+Sar_InfraMR[[#This Row],[Total Líneas de Explotación ]]</f>
        <v>170.20000000000002</v>
      </c>
      <c r="I137" s="13">
        <v>169.64911000000001</v>
      </c>
      <c r="J137" s="12">
        <v>196.1</v>
      </c>
      <c r="K137" s="12">
        <v>13.5</v>
      </c>
      <c r="L137" s="12">
        <v>85</v>
      </c>
      <c r="M137" s="12">
        <v>8.4</v>
      </c>
      <c r="N137" s="12">
        <f>+Sar_InfraMR[[#This Row],[A.03.1 -  Longitud de Vías de Explotación No Electrificadas Troncales y Ramales (vía principal) (km)]]+Sar_InfraMR[[#This Row],[A.04.1 -  Longitud de Vías de Explotación Electrificadas Troncales y Ramales (vía principal) (km)]]</f>
        <v>281.10000000000002</v>
      </c>
      <c r="O137" s="12">
        <f>+Sar_InfraMR[[#This Row],[Total Vías (excluido Auxiliares)]]</f>
        <v>281.10000000000002</v>
      </c>
      <c r="P137" s="1">
        <v>30</v>
      </c>
      <c r="Q137" s="1">
        <v>5</v>
      </c>
      <c r="R137" s="1">
        <v>5</v>
      </c>
      <c r="S137" s="1">
        <f t="shared" si="15"/>
        <v>40</v>
      </c>
      <c r="T137" s="1">
        <v>20</v>
      </c>
      <c r="U137" s="1">
        <v>89</v>
      </c>
      <c r="V137" s="1">
        <v>1</v>
      </c>
      <c r="W137" s="1">
        <v>40</v>
      </c>
      <c r="X137" s="1">
        <v>0</v>
      </c>
      <c r="Y137" s="1">
        <f t="shared" si="16"/>
        <v>150</v>
      </c>
      <c r="Z137" s="1">
        <v>11</v>
      </c>
      <c r="AA137" s="1">
        <v>22</v>
      </c>
      <c r="AB137" s="1">
        <f>+Sar_InfraMR[[#This Row],[Total Pasos Vehiculares a Nivel]]</f>
        <v>150</v>
      </c>
      <c r="AC137" s="1">
        <f t="shared" si="17"/>
        <v>183</v>
      </c>
      <c r="AD137" s="1">
        <v>17</v>
      </c>
      <c r="AE137" s="1">
        <v>16</v>
      </c>
      <c r="AF137" s="1">
        <v>74</v>
      </c>
      <c r="AG137" s="1">
        <f t="shared" si="18"/>
        <v>107</v>
      </c>
      <c r="AH137" s="12">
        <v>31.1</v>
      </c>
      <c r="AI137" s="12">
        <v>0</v>
      </c>
      <c r="AJ137" s="12">
        <v>126.55</v>
      </c>
      <c r="AK137" s="12">
        <f t="shared" si="19"/>
        <v>157.65</v>
      </c>
      <c r="AL137" s="1">
        <v>0</v>
      </c>
      <c r="AM137" s="1">
        <v>9</v>
      </c>
      <c r="AN137" s="1">
        <v>8</v>
      </c>
      <c r="AO137" s="1">
        <f t="shared" si="20"/>
        <v>17</v>
      </c>
      <c r="AP137" s="1">
        <v>180</v>
      </c>
      <c r="AQ137" s="1">
        <v>95</v>
      </c>
      <c r="AR137" s="1">
        <v>0</v>
      </c>
      <c r="AS137" s="1">
        <f>+Sar_InfraMR[[#This Row],[B.02.1 - Parque de Coches Eléctricos Motrices]]+Sar_InfraMR[[#This Row],[B.02.2 - Parque de Coches Eléctricos Motrices Remolcados Tipo R]]+Sar_InfraMR[[#This Row],[B.02.3 - Parque de Coches Eléctricos Motrices Tipo R]]</f>
        <v>275</v>
      </c>
      <c r="AT137" s="1">
        <v>0</v>
      </c>
      <c r="AU137" s="1">
        <v>4</v>
      </c>
      <c r="AV137" s="1">
        <v>8</v>
      </c>
      <c r="AW137" s="1">
        <f>+Sar_InfraMR[[#This Row],[B.03.1 - Parque de Coches Motores Motrices Remolcados]]+Sar_InfraMR[[#This Row],[B.03.2 - Parque de Coches Motores Motrices Intermedios]]+Sar_InfraMR[[#This Row],[B.03.3 - Parque de Coches Motores Motrices Cabina]]</f>
        <v>12</v>
      </c>
      <c r="AX137" s="1">
        <v>33</v>
      </c>
      <c r="AY137" s="1">
        <v>12</v>
      </c>
      <c r="AZ137" s="1">
        <v>0</v>
      </c>
      <c r="BA137" s="1">
        <v>8</v>
      </c>
      <c r="BB137" s="1">
        <v>0</v>
      </c>
      <c r="BC137" s="1">
        <f>+Sar_InfraMR[[#This Row],[B.04.1 - Parque de Coches Remolcados Clase Unica]]+Sar_InfraMR[[#This Row],[B.04.2 - Parque de Coches Remolcados Clase Unica Furgón]]+Sar_InfraMR[[#This Row],[B.04.3 - Parque de Coches Remolcados Clase Unica Cabina]]+Sar_InfraMR[[#This Row],[B.04.4 - Parque de Coches Remolcados de Larga Distancia (Turista+Pullman)]]+Sar_InfraMR[[#This Row],[B.04.5 - Parque de Coches Remolcados para Servicios Especiales (Cartoneros)]]</f>
        <v>53</v>
      </c>
      <c r="BD137" s="1">
        <v>0</v>
      </c>
      <c r="BE137" s="1">
        <v>0</v>
      </c>
      <c r="BF137" s="16">
        <v>1676</v>
      </c>
    </row>
    <row r="138" spans="1:58">
      <c r="A138" s="1">
        <v>2004</v>
      </c>
      <c r="B138" s="1" t="s">
        <v>119</v>
      </c>
      <c r="C138" s="12">
        <v>71.5</v>
      </c>
      <c r="D138" s="12">
        <v>62.3</v>
      </c>
      <c r="E138" s="12">
        <v>0</v>
      </c>
      <c r="F138" s="12">
        <v>36.4</v>
      </c>
      <c r="G138" s="12">
        <f t="shared" si="14"/>
        <v>170.20000000000002</v>
      </c>
      <c r="H138" s="12">
        <f>+Sar_InfraMR[[#This Row],[Total Líneas de Explotación ]]</f>
        <v>170.20000000000002</v>
      </c>
      <c r="I138" s="13">
        <v>169.64911000000001</v>
      </c>
      <c r="J138" s="12">
        <v>196.1</v>
      </c>
      <c r="K138" s="12">
        <v>13.5</v>
      </c>
      <c r="L138" s="12">
        <v>85</v>
      </c>
      <c r="M138" s="12">
        <v>8.4</v>
      </c>
      <c r="N138" s="12">
        <f>+Sar_InfraMR[[#This Row],[A.03.1 -  Longitud de Vías de Explotación No Electrificadas Troncales y Ramales (vía principal) (km)]]+Sar_InfraMR[[#This Row],[A.04.1 -  Longitud de Vías de Explotación Electrificadas Troncales y Ramales (vía principal) (km)]]</f>
        <v>281.10000000000002</v>
      </c>
      <c r="O138" s="12">
        <f>+Sar_InfraMR[[#This Row],[Total Vías (excluido Auxiliares)]]</f>
        <v>281.10000000000002</v>
      </c>
      <c r="P138" s="1">
        <v>30</v>
      </c>
      <c r="Q138" s="1">
        <v>5</v>
      </c>
      <c r="R138" s="1">
        <v>5</v>
      </c>
      <c r="S138" s="1">
        <f t="shared" si="15"/>
        <v>40</v>
      </c>
      <c r="T138" s="1">
        <v>20</v>
      </c>
      <c r="U138" s="1">
        <v>89</v>
      </c>
      <c r="V138" s="1">
        <v>1</v>
      </c>
      <c r="W138" s="1">
        <v>40</v>
      </c>
      <c r="X138" s="1">
        <v>0</v>
      </c>
      <c r="Y138" s="1">
        <f t="shared" si="16"/>
        <v>150</v>
      </c>
      <c r="Z138" s="1">
        <v>11</v>
      </c>
      <c r="AA138" s="1">
        <v>22</v>
      </c>
      <c r="AB138" s="1">
        <f>+Sar_InfraMR[[#This Row],[Total Pasos Vehiculares a Nivel]]</f>
        <v>150</v>
      </c>
      <c r="AC138" s="1">
        <f t="shared" si="17"/>
        <v>183</v>
      </c>
      <c r="AD138" s="1">
        <v>17</v>
      </c>
      <c r="AE138" s="1">
        <v>16</v>
      </c>
      <c r="AF138" s="1">
        <v>74</v>
      </c>
      <c r="AG138" s="1">
        <f t="shared" si="18"/>
        <v>107</v>
      </c>
      <c r="AH138" s="12">
        <v>31.1</v>
      </c>
      <c r="AI138" s="12">
        <v>0</v>
      </c>
      <c r="AJ138" s="12">
        <v>126.55</v>
      </c>
      <c r="AK138" s="12">
        <f t="shared" si="19"/>
        <v>157.65</v>
      </c>
      <c r="AL138" s="1">
        <v>0</v>
      </c>
      <c r="AM138" s="1">
        <v>9</v>
      </c>
      <c r="AN138" s="1">
        <v>8</v>
      </c>
      <c r="AO138" s="1">
        <f t="shared" si="20"/>
        <v>17</v>
      </c>
      <c r="AP138" s="1">
        <v>180</v>
      </c>
      <c r="AQ138" s="1">
        <v>95</v>
      </c>
      <c r="AR138" s="1">
        <v>0</v>
      </c>
      <c r="AS138" s="1">
        <f>+Sar_InfraMR[[#This Row],[B.02.1 - Parque de Coches Eléctricos Motrices]]+Sar_InfraMR[[#This Row],[B.02.2 - Parque de Coches Eléctricos Motrices Remolcados Tipo R]]+Sar_InfraMR[[#This Row],[B.02.3 - Parque de Coches Eléctricos Motrices Tipo R]]</f>
        <v>275</v>
      </c>
      <c r="AT138" s="1">
        <v>0</v>
      </c>
      <c r="AU138" s="1">
        <v>4</v>
      </c>
      <c r="AV138" s="1">
        <v>8</v>
      </c>
      <c r="AW138" s="1">
        <f>+Sar_InfraMR[[#This Row],[B.03.1 - Parque de Coches Motores Motrices Remolcados]]+Sar_InfraMR[[#This Row],[B.03.2 - Parque de Coches Motores Motrices Intermedios]]+Sar_InfraMR[[#This Row],[B.03.3 - Parque de Coches Motores Motrices Cabina]]</f>
        <v>12</v>
      </c>
      <c r="AX138" s="1">
        <v>33</v>
      </c>
      <c r="AY138" s="1">
        <v>12</v>
      </c>
      <c r="AZ138" s="1">
        <v>0</v>
      </c>
      <c r="BA138" s="1">
        <v>8</v>
      </c>
      <c r="BB138" s="1">
        <v>0</v>
      </c>
      <c r="BC138" s="1">
        <f>+Sar_InfraMR[[#This Row],[B.04.1 - Parque de Coches Remolcados Clase Unica]]+Sar_InfraMR[[#This Row],[B.04.2 - Parque de Coches Remolcados Clase Unica Furgón]]+Sar_InfraMR[[#This Row],[B.04.3 - Parque de Coches Remolcados Clase Unica Cabina]]+Sar_InfraMR[[#This Row],[B.04.4 - Parque de Coches Remolcados de Larga Distancia (Turista+Pullman)]]+Sar_InfraMR[[#This Row],[B.04.5 - Parque de Coches Remolcados para Servicios Especiales (Cartoneros)]]</f>
        <v>53</v>
      </c>
      <c r="BD138" s="1">
        <v>0</v>
      </c>
      <c r="BE138" s="1">
        <v>0</v>
      </c>
      <c r="BF138" s="16">
        <v>1676</v>
      </c>
    </row>
    <row r="139" spans="1:58">
      <c r="A139" s="1">
        <v>2004</v>
      </c>
      <c r="B139" s="1" t="s">
        <v>120</v>
      </c>
      <c r="C139" s="12">
        <v>71.5</v>
      </c>
      <c r="D139" s="12">
        <v>62.3</v>
      </c>
      <c r="E139" s="12">
        <v>0</v>
      </c>
      <c r="F139" s="12">
        <v>36.4</v>
      </c>
      <c r="G139" s="12">
        <f t="shared" si="14"/>
        <v>170.20000000000002</v>
      </c>
      <c r="H139" s="12">
        <f>+Sar_InfraMR[[#This Row],[Total Líneas de Explotación ]]</f>
        <v>170.20000000000002</v>
      </c>
      <c r="I139" s="13">
        <v>169.64911000000001</v>
      </c>
      <c r="J139" s="12">
        <v>196.1</v>
      </c>
      <c r="K139" s="12">
        <v>13.5</v>
      </c>
      <c r="L139" s="12">
        <v>85</v>
      </c>
      <c r="M139" s="12">
        <v>8.4</v>
      </c>
      <c r="N139" s="12">
        <f>+Sar_InfraMR[[#This Row],[A.03.1 -  Longitud de Vías de Explotación No Electrificadas Troncales y Ramales (vía principal) (km)]]+Sar_InfraMR[[#This Row],[A.04.1 -  Longitud de Vías de Explotación Electrificadas Troncales y Ramales (vía principal) (km)]]</f>
        <v>281.10000000000002</v>
      </c>
      <c r="O139" s="12">
        <f>+Sar_InfraMR[[#This Row],[Total Vías (excluido Auxiliares)]]</f>
        <v>281.10000000000002</v>
      </c>
      <c r="P139" s="1">
        <v>30</v>
      </c>
      <c r="Q139" s="1">
        <v>5</v>
      </c>
      <c r="R139" s="1">
        <v>5</v>
      </c>
      <c r="S139" s="1">
        <f t="shared" si="15"/>
        <v>40</v>
      </c>
      <c r="T139" s="1">
        <v>20</v>
      </c>
      <c r="U139" s="1">
        <v>89</v>
      </c>
      <c r="V139" s="1">
        <v>1</v>
      </c>
      <c r="W139" s="1">
        <v>40</v>
      </c>
      <c r="X139" s="1">
        <v>0</v>
      </c>
      <c r="Y139" s="1">
        <f t="shared" si="16"/>
        <v>150</v>
      </c>
      <c r="Z139" s="1">
        <v>11</v>
      </c>
      <c r="AA139" s="1">
        <v>22</v>
      </c>
      <c r="AB139" s="1">
        <f>+Sar_InfraMR[[#This Row],[Total Pasos Vehiculares a Nivel]]</f>
        <v>150</v>
      </c>
      <c r="AC139" s="1">
        <f t="shared" si="17"/>
        <v>183</v>
      </c>
      <c r="AD139" s="1">
        <v>17</v>
      </c>
      <c r="AE139" s="1">
        <v>16</v>
      </c>
      <c r="AF139" s="1">
        <v>74</v>
      </c>
      <c r="AG139" s="1">
        <f t="shared" si="18"/>
        <v>107</v>
      </c>
      <c r="AH139" s="12">
        <v>31.1</v>
      </c>
      <c r="AI139" s="12">
        <v>0</v>
      </c>
      <c r="AJ139" s="12">
        <v>126.55</v>
      </c>
      <c r="AK139" s="12">
        <f t="shared" si="19"/>
        <v>157.65</v>
      </c>
      <c r="AL139" s="1">
        <v>0</v>
      </c>
      <c r="AM139" s="1">
        <v>9</v>
      </c>
      <c r="AN139" s="1">
        <v>8</v>
      </c>
      <c r="AO139" s="1">
        <f t="shared" si="20"/>
        <v>17</v>
      </c>
      <c r="AP139" s="1">
        <v>180</v>
      </c>
      <c r="AQ139" s="1">
        <v>95</v>
      </c>
      <c r="AR139" s="1">
        <v>0</v>
      </c>
      <c r="AS139" s="1">
        <f>+Sar_InfraMR[[#This Row],[B.02.1 - Parque de Coches Eléctricos Motrices]]+Sar_InfraMR[[#This Row],[B.02.2 - Parque de Coches Eléctricos Motrices Remolcados Tipo R]]+Sar_InfraMR[[#This Row],[B.02.3 - Parque de Coches Eléctricos Motrices Tipo R]]</f>
        <v>275</v>
      </c>
      <c r="AT139" s="1">
        <v>0</v>
      </c>
      <c r="AU139" s="1">
        <v>4</v>
      </c>
      <c r="AV139" s="1">
        <v>8</v>
      </c>
      <c r="AW139" s="1">
        <f>+Sar_InfraMR[[#This Row],[B.03.1 - Parque de Coches Motores Motrices Remolcados]]+Sar_InfraMR[[#This Row],[B.03.2 - Parque de Coches Motores Motrices Intermedios]]+Sar_InfraMR[[#This Row],[B.03.3 - Parque de Coches Motores Motrices Cabina]]</f>
        <v>12</v>
      </c>
      <c r="AX139" s="1">
        <v>33</v>
      </c>
      <c r="AY139" s="1">
        <v>12</v>
      </c>
      <c r="AZ139" s="1">
        <v>0</v>
      </c>
      <c r="BA139" s="1">
        <v>8</v>
      </c>
      <c r="BB139" s="1">
        <v>0</v>
      </c>
      <c r="BC139" s="1">
        <f>+Sar_InfraMR[[#This Row],[B.04.1 - Parque de Coches Remolcados Clase Unica]]+Sar_InfraMR[[#This Row],[B.04.2 - Parque de Coches Remolcados Clase Unica Furgón]]+Sar_InfraMR[[#This Row],[B.04.3 - Parque de Coches Remolcados Clase Unica Cabina]]+Sar_InfraMR[[#This Row],[B.04.4 - Parque de Coches Remolcados de Larga Distancia (Turista+Pullman)]]+Sar_InfraMR[[#This Row],[B.04.5 - Parque de Coches Remolcados para Servicios Especiales (Cartoneros)]]</f>
        <v>53</v>
      </c>
      <c r="BD139" s="1">
        <v>0</v>
      </c>
      <c r="BE139" s="1">
        <v>0</v>
      </c>
      <c r="BF139" s="16">
        <v>1676</v>
      </c>
    </row>
    <row r="140" spans="1:58">
      <c r="A140" s="1">
        <v>2004</v>
      </c>
      <c r="B140" s="1" t="s">
        <v>121</v>
      </c>
      <c r="C140" s="12">
        <v>71.5</v>
      </c>
      <c r="D140" s="12">
        <v>62.3</v>
      </c>
      <c r="E140" s="12">
        <v>0</v>
      </c>
      <c r="F140" s="12">
        <v>36.4</v>
      </c>
      <c r="G140" s="12">
        <f t="shared" si="14"/>
        <v>170.20000000000002</v>
      </c>
      <c r="H140" s="12">
        <f>+Sar_InfraMR[[#This Row],[Total Líneas de Explotación ]]</f>
        <v>170.20000000000002</v>
      </c>
      <c r="I140" s="13">
        <v>169.64911000000001</v>
      </c>
      <c r="J140" s="12">
        <v>196.1</v>
      </c>
      <c r="K140" s="12">
        <v>13.5</v>
      </c>
      <c r="L140" s="12">
        <v>85</v>
      </c>
      <c r="M140" s="12">
        <v>8.4</v>
      </c>
      <c r="N140" s="12">
        <f>+Sar_InfraMR[[#This Row],[A.03.1 -  Longitud de Vías de Explotación No Electrificadas Troncales y Ramales (vía principal) (km)]]+Sar_InfraMR[[#This Row],[A.04.1 -  Longitud de Vías de Explotación Electrificadas Troncales y Ramales (vía principal) (km)]]</f>
        <v>281.10000000000002</v>
      </c>
      <c r="O140" s="12">
        <f>+Sar_InfraMR[[#This Row],[Total Vías (excluido Auxiliares)]]</f>
        <v>281.10000000000002</v>
      </c>
      <c r="P140" s="1">
        <v>30</v>
      </c>
      <c r="Q140" s="1">
        <v>5</v>
      </c>
      <c r="R140" s="1">
        <v>5</v>
      </c>
      <c r="S140" s="1">
        <f t="shared" si="15"/>
        <v>40</v>
      </c>
      <c r="T140" s="1">
        <v>20</v>
      </c>
      <c r="U140" s="1">
        <v>89</v>
      </c>
      <c r="V140" s="1">
        <v>1</v>
      </c>
      <c r="W140" s="1">
        <v>40</v>
      </c>
      <c r="X140" s="1">
        <v>0</v>
      </c>
      <c r="Y140" s="1">
        <f t="shared" si="16"/>
        <v>150</v>
      </c>
      <c r="Z140" s="1">
        <v>11</v>
      </c>
      <c r="AA140" s="1">
        <v>22</v>
      </c>
      <c r="AB140" s="1">
        <f>+Sar_InfraMR[[#This Row],[Total Pasos Vehiculares a Nivel]]</f>
        <v>150</v>
      </c>
      <c r="AC140" s="1">
        <f t="shared" si="17"/>
        <v>183</v>
      </c>
      <c r="AD140" s="1">
        <v>17</v>
      </c>
      <c r="AE140" s="1">
        <v>16</v>
      </c>
      <c r="AF140" s="1">
        <v>74</v>
      </c>
      <c r="AG140" s="1">
        <f t="shared" si="18"/>
        <v>107</v>
      </c>
      <c r="AH140" s="12">
        <v>31.1</v>
      </c>
      <c r="AI140" s="12">
        <v>0</v>
      </c>
      <c r="AJ140" s="12">
        <v>126.55</v>
      </c>
      <c r="AK140" s="12">
        <f t="shared" si="19"/>
        <v>157.65</v>
      </c>
      <c r="AL140" s="1">
        <v>0</v>
      </c>
      <c r="AM140" s="1">
        <v>9</v>
      </c>
      <c r="AN140" s="1">
        <v>8</v>
      </c>
      <c r="AO140" s="1">
        <f t="shared" si="20"/>
        <v>17</v>
      </c>
      <c r="AP140" s="1">
        <v>180</v>
      </c>
      <c r="AQ140" s="1">
        <v>95</v>
      </c>
      <c r="AR140" s="1">
        <v>0</v>
      </c>
      <c r="AS140" s="1">
        <f>+Sar_InfraMR[[#This Row],[B.02.1 - Parque de Coches Eléctricos Motrices]]+Sar_InfraMR[[#This Row],[B.02.2 - Parque de Coches Eléctricos Motrices Remolcados Tipo R]]+Sar_InfraMR[[#This Row],[B.02.3 - Parque de Coches Eléctricos Motrices Tipo R]]</f>
        <v>275</v>
      </c>
      <c r="AT140" s="1">
        <v>0</v>
      </c>
      <c r="AU140" s="1">
        <v>4</v>
      </c>
      <c r="AV140" s="1">
        <v>8</v>
      </c>
      <c r="AW140" s="1">
        <f>+Sar_InfraMR[[#This Row],[B.03.1 - Parque de Coches Motores Motrices Remolcados]]+Sar_InfraMR[[#This Row],[B.03.2 - Parque de Coches Motores Motrices Intermedios]]+Sar_InfraMR[[#This Row],[B.03.3 - Parque de Coches Motores Motrices Cabina]]</f>
        <v>12</v>
      </c>
      <c r="AX140" s="1">
        <v>33</v>
      </c>
      <c r="AY140" s="1">
        <v>12</v>
      </c>
      <c r="AZ140" s="1">
        <v>0</v>
      </c>
      <c r="BA140" s="1">
        <v>8</v>
      </c>
      <c r="BB140" s="1">
        <v>0</v>
      </c>
      <c r="BC140" s="1">
        <f>+Sar_InfraMR[[#This Row],[B.04.1 - Parque de Coches Remolcados Clase Unica]]+Sar_InfraMR[[#This Row],[B.04.2 - Parque de Coches Remolcados Clase Unica Furgón]]+Sar_InfraMR[[#This Row],[B.04.3 - Parque de Coches Remolcados Clase Unica Cabina]]+Sar_InfraMR[[#This Row],[B.04.4 - Parque de Coches Remolcados de Larga Distancia (Turista+Pullman)]]+Sar_InfraMR[[#This Row],[B.04.5 - Parque de Coches Remolcados para Servicios Especiales (Cartoneros)]]</f>
        <v>53</v>
      </c>
      <c r="BD140" s="1">
        <v>0</v>
      </c>
      <c r="BE140" s="1">
        <v>0</v>
      </c>
      <c r="BF140" s="16">
        <v>1676</v>
      </c>
    </row>
    <row r="141" spans="1:58">
      <c r="A141" s="1">
        <v>2004</v>
      </c>
      <c r="B141" s="1" t="s">
        <v>122</v>
      </c>
      <c r="C141" s="12">
        <v>71.5</v>
      </c>
      <c r="D141" s="12">
        <v>62.3</v>
      </c>
      <c r="E141" s="12">
        <v>0</v>
      </c>
      <c r="F141" s="12">
        <v>36.4</v>
      </c>
      <c r="G141" s="12">
        <f t="shared" si="14"/>
        <v>170.20000000000002</v>
      </c>
      <c r="H141" s="12">
        <f>+Sar_InfraMR[[#This Row],[Total Líneas de Explotación ]]</f>
        <v>170.20000000000002</v>
      </c>
      <c r="I141" s="13">
        <v>169.64911000000001</v>
      </c>
      <c r="J141" s="12">
        <v>196.1</v>
      </c>
      <c r="K141" s="12">
        <v>13.5</v>
      </c>
      <c r="L141" s="12">
        <v>85</v>
      </c>
      <c r="M141" s="12">
        <v>8.4</v>
      </c>
      <c r="N141" s="12">
        <f>+Sar_InfraMR[[#This Row],[A.03.1 -  Longitud de Vías de Explotación No Electrificadas Troncales y Ramales (vía principal) (km)]]+Sar_InfraMR[[#This Row],[A.04.1 -  Longitud de Vías de Explotación Electrificadas Troncales y Ramales (vía principal) (km)]]</f>
        <v>281.10000000000002</v>
      </c>
      <c r="O141" s="12">
        <f>+Sar_InfraMR[[#This Row],[Total Vías (excluido Auxiliares)]]</f>
        <v>281.10000000000002</v>
      </c>
      <c r="P141" s="1">
        <v>30</v>
      </c>
      <c r="Q141" s="1">
        <v>5</v>
      </c>
      <c r="R141" s="1">
        <v>5</v>
      </c>
      <c r="S141" s="1">
        <f t="shared" si="15"/>
        <v>40</v>
      </c>
      <c r="T141" s="1">
        <v>20</v>
      </c>
      <c r="U141" s="1">
        <v>89</v>
      </c>
      <c r="V141" s="1">
        <v>1</v>
      </c>
      <c r="W141" s="1">
        <v>40</v>
      </c>
      <c r="X141" s="1">
        <v>0</v>
      </c>
      <c r="Y141" s="1">
        <f t="shared" si="16"/>
        <v>150</v>
      </c>
      <c r="Z141" s="1">
        <v>11</v>
      </c>
      <c r="AA141" s="1">
        <v>22</v>
      </c>
      <c r="AB141" s="1">
        <f>+Sar_InfraMR[[#This Row],[Total Pasos Vehiculares a Nivel]]</f>
        <v>150</v>
      </c>
      <c r="AC141" s="1">
        <f t="shared" si="17"/>
        <v>183</v>
      </c>
      <c r="AD141" s="1">
        <v>17</v>
      </c>
      <c r="AE141" s="1">
        <v>16</v>
      </c>
      <c r="AF141" s="1">
        <v>74</v>
      </c>
      <c r="AG141" s="1">
        <f t="shared" si="18"/>
        <v>107</v>
      </c>
      <c r="AH141" s="12">
        <v>31.1</v>
      </c>
      <c r="AI141" s="12">
        <v>0</v>
      </c>
      <c r="AJ141" s="12">
        <v>126.55</v>
      </c>
      <c r="AK141" s="12">
        <f t="shared" si="19"/>
        <v>157.65</v>
      </c>
      <c r="AL141" s="1">
        <v>0</v>
      </c>
      <c r="AM141" s="1">
        <v>9</v>
      </c>
      <c r="AN141" s="1">
        <v>8</v>
      </c>
      <c r="AO141" s="1">
        <f t="shared" si="20"/>
        <v>17</v>
      </c>
      <c r="AP141" s="1">
        <v>180</v>
      </c>
      <c r="AQ141" s="1">
        <v>95</v>
      </c>
      <c r="AR141" s="1">
        <v>0</v>
      </c>
      <c r="AS141" s="1">
        <f>+Sar_InfraMR[[#This Row],[B.02.1 - Parque de Coches Eléctricos Motrices]]+Sar_InfraMR[[#This Row],[B.02.2 - Parque de Coches Eléctricos Motrices Remolcados Tipo R]]+Sar_InfraMR[[#This Row],[B.02.3 - Parque de Coches Eléctricos Motrices Tipo R]]</f>
        <v>275</v>
      </c>
      <c r="AT141" s="1">
        <v>0</v>
      </c>
      <c r="AU141" s="1">
        <v>4</v>
      </c>
      <c r="AV141" s="1">
        <v>8</v>
      </c>
      <c r="AW141" s="1">
        <f>+Sar_InfraMR[[#This Row],[B.03.1 - Parque de Coches Motores Motrices Remolcados]]+Sar_InfraMR[[#This Row],[B.03.2 - Parque de Coches Motores Motrices Intermedios]]+Sar_InfraMR[[#This Row],[B.03.3 - Parque de Coches Motores Motrices Cabina]]</f>
        <v>12</v>
      </c>
      <c r="AX141" s="1">
        <v>33</v>
      </c>
      <c r="AY141" s="1">
        <v>12</v>
      </c>
      <c r="AZ141" s="1">
        <v>0</v>
      </c>
      <c r="BA141" s="1">
        <v>8</v>
      </c>
      <c r="BB141" s="1">
        <v>0</v>
      </c>
      <c r="BC141" s="1">
        <f>+Sar_InfraMR[[#This Row],[B.04.1 - Parque de Coches Remolcados Clase Unica]]+Sar_InfraMR[[#This Row],[B.04.2 - Parque de Coches Remolcados Clase Unica Furgón]]+Sar_InfraMR[[#This Row],[B.04.3 - Parque de Coches Remolcados Clase Unica Cabina]]+Sar_InfraMR[[#This Row],[B.04.4 - Parque de Coches Remolcados de Larga Distancia (Turista+Pullman)]]+Sar_InfraMR[[#This Row],[B.04.5 - Parque de Coches Remolcados para Servicios Especiales (Cartoneros)]]</f>
        <v>53</v>
      </c>
      <c r="BD141" s="1">
        <v>0</v>
      </c>
      <c r="BE141" s="1">
        <v>0</v>
      </c>
      <c r="BF141" s="16">
        <v>1676</v>
      </c>
    </row>
    <row r="142" spans="1:58">
      <c r="A142" s="1">
        <v>2004</v>
      </c>
      <c r="B142" s="1" t="s">
        <v>123</v>
      </c>
      <c r="C142" s="12">
        <v>71.5</v>
      </c>
      <c r="D142" s="12">
        <v>62.3</v>
      </c>
      <c r="E142" s="12">
        <v>0</v>
      </c>
      <c r="F142" s="12">
        <v>36.4</v>
      </c>
      <c r="G142" s="12">
        <f t="shared" si="14"/>
        <v>170.20000000000002</v>
      </c>
      <c r="H142" s="12">
        <f>+Sar_InfraMR[[#This Row],[Total Líneas de Explotación ]]</f>
        <v>170.20000000000002</v>
      </c>
      <c r="I142" s="13">
        <v>169.64911000000001</v>
      </c>
      <c r="J142" s="12">
        <v>196.1</v>
      </c>
      <c r="K142" s="12">
        <v>13.5</v>
      </c>
      <c r="L142" s="12">
        <v>85</v>
      </c>
      <c r="M142" s="12">
        <v>8.4</v>
      </c>
      <c r="N142" s="12">
        <f>+Sar_InfraMR[[#This Row],[A.03.1 -  Longitud de Vías de Explotación No Electrificadas Troncales y Ramales (vía principal) (km)]]+Sar_InfraMR[[#This Row],[A.04.1 -  Longitud de Vías de Explotación Electrificadas Troncales y Ramales (vía principal) (km)]]</f>
        <v>281.10000000000002</v>
      </c>
      <c r="O142" s="12">
        <f>+Sar_InfraMR[[#This Row],[Total Vías (excluido Auxiliares)]]</f>
        <v>281.10000000000002</v>
      </c>
      <c r="P142" s="1">
        <v>30</v>
      </c>
      <c r="Q142" s="1">
        <v>5</v>
      </c>
      <c r="R142" s="1">
        <v>5</v>
      </c>
      <c r="S142" s="1">
        <f t="shared" si="15"/>
        <v>40</v>
      </c>
      <c r="T142" s="1">
        <v>20</v>
      </c>
      <c r="U142" s="1">
        <v>89</v>
      </c>
      <c r="V142" s="1">
        <v>1</v>
      </c>
      <c r="W142" s="1">
        <v>40</v>
      </c>
      <c r="X142" s="1">
        <v>0</v>
      </c>
      <c r="Y142" s="1">
        <f t="shared" si="16"/>
        <v>150</v>
      </c>
      <c r="Z142" s="1">
        <v>11</v>
      </c>
      <c r="AA142" s="1">
        <v>22</v>
      </c>
      <c r="AB142" s="1">
        <f>+Sar_InfraMR[[#This Row],[Total Pasos Vehiculares a Nivel]]</f>
        <v>150</v>
      </c>
      <c r="AC142" s="1">
        <f t="shared" si="17"/>
        <v>183</v>
      </c>
      <c r="AD142" s="1">
        <v>17</v>
      </c>
      <c r="AE142" s="1">
        <v>16</v>
      </c>
      <c r="AF142" s="1">
        <v>74</v>
      </c>
      <c r="AG142" s="1">
        <f t="shared" si="18"/>
        <v>107</v>
      </c>
      <c r="AH142" s="12">
        <v>31.1</v>
      </c>
      <c r="AI142" s="12">
        <v>0</v>
      </c>
      <c r="AJ142" s="12">
        <v>126.55</v>
      </c>
      <c r="AK142" s="12">
        <f t="shared" si="19"/>
        <v>157.65</v>
      </c>
      <c r="AL142" s="1">
        <v>0</v>
      </c>
      <c r="AM142" s="1">
        <v>9</v>
      </c>
      <c r="AN142" s="1">
        <v>8</v>
      </c>
      <c r="AO142" s="1">
        <f t="shared" si="20"/>
        <v>17</v>
      </c>
      <c r="AP142" s="1">
        <v>180</v>
      </c>
      <c r="AQ142" s="1">
        <v>95</v>
      </c>
      <c r="AR142" s="1">
        <v>0</v>
      </c>
      <c r="AS142" s="1">
        <f>+Sar_InfraMR[[#This Row],[B.02.1 - Parque de Coches Eléctricos Motrices]]+Sar_InfraMR[[#This Row],[B.02.2 - Parque de Coches Eléctricos Motrices Remolcados Tipo R]]+Sar_InfraMR[[#This Row],[B.02.3 - Parque de Coches Eléctricos Motrices Tipo R]]</f>
        <v>275</v>
      </c>
      <c r="AT142" s="1">
        <v>0</v>
      </c>
      <c r="AU142" s="1">
        <v>4</v>
      </c>
      <c r="AV142" s="1">
        <v>8</v>
      </c>
      <c r="AW142" s="1">
        <f>+Sar_InfraMR[[#This Row],[B.03.1 - Parque de Coches Motores Motrices Remolcados]]+Sar_InfraMR[[#This Row],[B.03.2 - Parque de Coches Motores Motrices Intermedios]]+Sar_InfraMR[[#This Row],[B.03.3 - Parque de Coches Motores Motrices Cabina]]</f>
        <v>12</v>
      </c>
      <c r="AX142" s="1">
        <v>33</v>
      </c>
      <c r="AY142" s="1">
        <v>12</v>
      </c>
      <c r="AZ142" s="1">
        <v>0</v>
      </c>
      <c r="BA142" s="1">
        <v>8</v>
      </c>
      <c r="BB142" s="1">
        <v>0</v>
      </c>
      <c r="BC142" s="1">
        <f>+Sar_InfraMR[[#This Row],[B.04.1 - Parque de Coches Remolcados Clase Unica]]+Sar_InfraMR[[#This Row],[B.04.2 - Parque de Coches Remolcados Clase Unica Furgón]]+Sar_InfraMR[[#This Row],[B.04.3 - Parque de Coches Remolcados Clase Unica Cabina]]+Sar_InfraMR[[#This Row],[B.04.4 - Parque de Coches Remolcados de Larga Distancia (Turista+Pullman)]]+Sar_InfraMR[[#This Row],[B.04.5 - Parque de Coches Remolcados para Servicios Especiales (Cartoneros)]]</f>
        <v>53</v>
      </c>
      <c r="BD142" s="1">
        <v>0</v>
      </c>
      <c r="BE142" s="1">
        <v>0</v>
      </c>
      <c r="BF142" s="16">
        <v>1676</v>
      </c>
    </row>
    <row r="143" spans="1:58">
      <c r="A143" s="1">
        <v>2004</v>
      </c>
      <c r="B143" s="1" t="s">
        <v>124</v>
      </c>
      <c r="C143" s="12">
        <v>71.5</v>
      </c>
      <c r="D143" s="12">
        <v>62.3</v>
      </c>
      <c r="E143" s="12">
        <v>0</v>
      </c>
      <c r="F143" s="12">
        <v>36.4</v>
      </c>
      <c r="G143" s="12">
        <f t="shared" si="14"/>
        <v>170.20000000000002</v>
      </c>
      <c r="H143" s="12">
        <f>+Sar_InfraMR[[#This Row],[Total Líneas de Explotación ]]</f>
        <v>170.20000000000002</v>
      </c>
      <c r="I143" s="13">
        <v>169.64911000000001</v>
      </c>
      <c r="J143" s="12">
        <v>196.1</v>
      </c>
      <c r="K143" s="12">
        <v>13.5</v>
      </c>
      <c r="L143" s="12">
        <v>85</v>
      </c>
      <c r="M143" s="12">
        <v>8.4</v>
      </c>
      <c r="N143" s="12">
        <f>+Sar_InfraMR[[#This Row],[A.03.1 -  Longitud de Vías de Explotación No Electrificadas Troncales y Ramales (vía principal) (km)]]+Sar_InfraMR[[#This Row],[A.04.1 -  Longitud de Vías de Explotación Electrificadas Troncales y Ramales (vía principal) (km)]]</f>
        <v>281.10000000000002</v>
      </c>
      <c r="O143" s="12">
        <f>+Sar_InfraMR[[#This Row],[Total Vías (excluido Auxiliares)]]</f>
        <v>281.10000000000002</v>
      </c>
      <c r="P143" s="1">
        <v>30</v>
      </c>
      <c r="Q143" s="1">
        <v>5</v>
      </c>
      <c r="R143" s="1">
        <v>5</v>
      </c>
      <c r="S143" s="1">
        <f t="shared" si="15"/>
        <v>40</v>
      </c>
      <c r="T143" s="1">
        <v>20</v>
      </c>
      <c r="U143" s="1">
        <v>89</v>
      </c>
      <c r="V143" s="1">
        <v>1</v>
      </c>
      <c r="W143" s="1">
        <v>40</v>
      </c>
      <c r="X143" s="1">
        <v>0</v>
      </c>
      <c r="Y143" s="1">
        <f t="shared" si="16"/>
        <v>150</v>
      </c>
      <c r="Z143" s="1">
        <v>11</v>
      </c>
      <c r="AA143" s="1">
        <v>22</v>
      </c>
      <c r="AB143" s="1">
        <f>+Sar_InfraMR[[#This Row],[Total Pasos Vehiculares a Nivel]]</f>
        <v>150</v>
      </c>
      <c r="AC143" s="1">
        <f t="shared" si="17"/>
        <v>183</v>
      </c>
      <c r="AD143" s="1">
        <v>17</v>
      </c>
      <c r="AE143" s="1">
        <v>16</v>
      </c>
      <c r="AF143" s="1">
        <v>74</v>
      </c>
      <c r="AG143" s="1">
        <f t="shared" si="18"/>
        <v>107</v>
      </c>
      <c r="AH143" s="12">
        <v>31.1</v>
      </c>
      <c r="AI143" s="12">
        <v>0</v>
      </c>
      <c r="AJ143" s="12">
        <v>126.55</v>
      </c>
      <c r="AK143" s="12">
        <f t="shared" si="19"/>
        <v>157.65</v>
      </c>
      <c r="AL143" s="1">
        <v>0</v>
      </c>
      <c r="AM143" s="1">
        <v>9</v>
      </c>
      <c r="AN143" s="1">
        <v>8</v>
      </c>
      <c r="AO143" s="1">
        <f t="shared" si="20"/>
        <v>17</v>
      </c>
      <c r="AP143" s="1">
        <v>180</v>
      </c>
      <c r="AQ143" s="1">
        <v>95</v>
      </c>
      <c r="AR143" s="1">
        <v>0</v>
      </c>
      <c r="AS143" s="1">
        <f>+Sar_InfraMR[[#This Row],[B.02.1 - Parque de Coches Eléctricos Motrices]]+Sar_InfraMR[[#This Row],[B.02.2 - Parque de Coches Eléctricos Motrices Remolcados Tipo R]]+Sar_InfraMR[[#This Row],[B.02.3 - Parque de Coches Eléctricos Motrices Tipo R]]</f>
        <v>275</v>
      </c>
      <c r="AT143" s="1">
        <v>0</v>
      </c>
      <c r="AU143" s="1">
        <v>4</v>
      </c>
      <c r="AV143" s="1">
        <v>8</v>
      </c>
      <c r="AW143" s="1">
        <f>+Sar_InfraMR[[#This Row],[B.03.1 - Parque de Coches Motores Motrices Remolcados]]+Sar_InfraMR[[#This Row],[B.03.2 - Parque de Coches Motores Motrices Intermedios]]+Sar_InfraMR[[#This Row],[B.03.3 - Parque de Coches Motores Motrices Cabina]]</f>
        <v>12</v>
      </c>
      <c r="AX143" s="1">
        <v>33</v>
      </c>
      <c r="AY143" s="1">
        <v>12</v>
      </c>
      <c r="AZ143" s="1">
        <v>0</v>
      </c>
      <c r="BA143" s="1">
        <v>8</v>
      </c>
      <c r="BB143" s="1">
        <v>0</v>
      </c>
      <c r="BC143" s="1">
        <f>+Sar_InfraMR[[#This Row],[B.04.1 - Parque de Coches Remolcados Clase Unica]]+Sar_InfraMR[[#This Row],[B.04.2 - Parque de Coches Remolcados Clase Unica Furgón]]+Sar_InfraMR[[#This Row],[B.04.3 - Parque de Coches Remolcados Clase Unica Cabina]]+Sar_InfraMR[[#This Row],[B.04.4 - Parque de Coches Remolcados de Larga Distancia (Turista+Pullman)]]+Sar_InfraMR[[#This Row],[B.04.5 - Parque de Coches Remolcados para Servicios Especiales (Cartoneros)]]</f>
        <v>53</v>
      </c>
      <c r="BD143" s="1">
        <v>0</v>
      </c>
      <c r="BE143" s="1">
        <v>0</v>
      </c>
      <c r="BF143" s="16">
        <v>1676</v>
      </c>
    </row>
    <row r="144" spans="1:58">
      <c r="A144" s="1">
        <v>2004</v>
      </c>
      <c r="B144" s="1" t="s">
        <v>125</v>
      </c>
      <c r="C144" s="12">
        <v>71.5</v>
      </c>
      <c r="D144" s="12">
        <v>62.3</v>
      </c>
      <c r="E144" s="12">
        <v>0</v>
      </c>
      <c r="F144" s="12">
        <v>36.4</v>
      </c>
      <c r="G144" s="12">
        <f t="shared" si="14"/>
        <v>170.20000000000002</v>
      </c>
      <c r="H144" s="12">
        <f>+Sar_InfraMR[[#This Row],[Total Líneas de Explotación ]]</f>
        <v>170.20000000000002</v>
      </c>
      <c r="I144" s="13">
        <v>169.64911000000001</v>
      </c>
      <c r="J144" s="12">
        <v>196.1</v>
      </c>
      <c r="K144" s="12">
        <v>13.5</v>
      </c>
      <c r="L144" s="12">
        <v>85</v>
      </c>
      <c r="M144" s="12">
        <v>8.4</v>
      </c>
      <c r="N144" s="12">
        <f>+Sar_InfraMR[[#This Row],[A.03.1 -  Longitud de Vías de Explotación No Electrificadas Troncales y Ramales (vía principal) (km)]]+Sar_InfraMR[[#This Row],[A.04.1 -  Longitud de Vías de Explotación Electrificadas Troncales y Ramales (vía principal) (km)]]</f>
        <v>281.10000000000002</v>
      </c>
      <c r="O144" s="12">
        <f>+Sar_InfraMR[[#This Row],[Total Vías (excluido Auxiliares)]]</f>
        <v>281.10000000000002</v>
      </c>
      <c r="P144" s="1">
        <v>30</v>
      </c>
      <c r="Q144" s="1">
        <v>5</v>
      </c>
      <c r="R144" s="1">
        <v>5</v>
      </c>
      <c r="S144" s="1">
        <f t="shared" si="15"/>
        <v>40</v>
      </c>
      <c r="T144" s="1">
        <v>20</v>
      </c>
      <c r="U144" s="1">
        <v>89</v>
      </c>
      <c r="V144" s="1">
        <v>1</v>
      </c>
      <c r="W144" s="1">
        <v>40</v>
      </c>
      <c r="X144" s="1">
        <v>0</v>
      </c>
      <c r="Y144" s="1">
        <f t="shared" si="16"/>
        <v>150</v>
      </c>
      <c r="Z144" s="1">
        <v>11</v>
      </c>
      <c r="AA144" s="1">
        <v>22</v>
      </c>
      <c r="AB144" s="1">
        <f>+Sar_InfraMR[[#This Row],[Total Pasos Vehiculares a Nivel]]</f>
        <v>150</v>
      </c>
      <c r="AC144" s="1">
        <f t="shared" si="17"/>
        <v>183</v>
      </c>
      <c r="AD144" s="1">
        <v>17</v>
      </c>
      <c r="AE144" s="1">
        <v>16</v>
      </c>
      <c r="AF144" s="1">
        <v>74</v>
      </c>
      <c r="AG144" s="1">
        <f t="shared" si="18"/>
        <v>107</v>
      </c>
      <c r="AH144" s="12">
        <v>31.1</v>
      </c>
      <c r="AI144" s="12">
        <v>0</v>
      </c>
      <c r="AJ144" s="12">
        <v>126.55</v>
      </c>
      <c r="AK144" s="12">
        <f t="shared" si="19"/>
        <v>157.65</v>
      </c>
      <c r="AL144" s="1">
        <v>0</v>
      </c>
      <c r="AM144" s="1">
        <v>9</v>
      </c>
      <c r="AN144" s="1">
        <v>8</v>
      </c>
      <c r="AO144" s="1">
        <f t="shared" si="20"/>
        <v>17</v>
      </c>
      <c r="AP144" s="1">
        <v>180</v>
      </c>
      <c r="AQ144" s="1">
        <v>95</v>
      </c>
      <c r="AR144" s="1">
        <v>0</v>
      </c>
      <c r="AS144" s="1">
        <f>+Sar_InfraMR[[#This Row],[B.02.1 - Parque de Coches Eléctricos Motrices]]+Sar_InfraMR[[#This Row],[B.02.2 - Parque de Coches Eléctricos Motrices Remolcados Tipo R]]+Sar_InfraMR[[#This Row],[B.02.3 - Parque de Coches Eléctricos Motrices Tipo R]]</f>
        <v>275</v>
      </c>
      <c r="AT144" s="1">
        <v>0</v>
      </c>
      <c r="AU144" s="1">
        <v>4</v>
      </c>
      <c r="AV144" s="1">
        <v>8</v>
      </c>
      <c r="AW144" s="1">
        <f>+Sar_InfraMR[[#This Row],[B.03.1 - Parque de Coches Motores Motrices Remolcados]]+Sar_InfraMR[[#This Row],[B.03.2 - Parque de Coches Motores Motrices Intermedios]]+Sar_InfraMR[[#This Row],[B.03.3 - Parque de Coches Motores Motrices Cabina]]</f>
        <v>12</v>
      </c>
      <c r="AX144" s="1">
        <v>33</v>
      </c>
      <c r="AY144" s="1">
        <v>12</v>
      </c>
      <c r="AZ144" s="1">
        <v>0</v>
      </c>
      <c r="BA144" s="1">
        <v>8</v>
      </c>
      <c r="BB144" s="1">
        <v>0</v>
      </c>
      <c r="BC144" s="1">
        <f>+Sar_InfraMR[[#This Row],[B.04.1 - Parque de Coches Remolcados Clase Unica]]+Sar_InfraMR[[#This Row],[B.04.2 - Parque de Coches Remolcados Clase Unica Furgón]]+Sar_InfraMR[[#This Row],[B.04.3 - Parque de Coches Remolcados Clase Unica Cabina]]+Sar_InfraMR[[#This Row],[B.04.4 - Parque de Coches Remolcados de Larga Distancia (Turista+Pullman)]]+Sar_InfraMR[[#This Row],[B.04.5 - Parque de Coches Remolcados para Servicios Especiales (Cartoneros)]]</f>
        <v>53</v>
      </c>
      <c r="BD144" s="1">
        <v>0</v>
      </c>
      <c r="BE144" s="1">
        <v>0</v>
      </c>
      <c r="BF144" s="16">
        <v>1676</v>
      </c>
    </row>
    <row r="145" spans="1:58">
      <c r="A145" s="1">
        <v>2004</v>
      </c>
      <c r="B145" s="1" t="s">
        <v>126</v>
      </c>
      <c r="C145" s="12">
        <v>71.5</v>
      </c>
      <c r="D145" s="12">
        <v>62.3</v>
      </c>
      <c r="E145" s="12">
        <v>0</v>
      </c>
      <c r="F145" s="12">
        <v>36.4</v>
      </c>
      <c r="G145" s="12">
        <f t="shared" si="14"/>
        <v>170.20000000000002</v>
      </c>
      <c r="H145" s="12">
        <f>+Sar_InfraMR[[#This Row],[Total Líneas de Explotación ]]</f>
        <v>170.20000000000002</v>
      </c>
      <c r="I145" s="13">
        <v>169.64911000000001</v>
      </c>
      <c r="J145" s="12">
        <v>196.1</v>
      </c>
      <c r="K145" s="12">
        <v>13.5</v>
      </c>
      <c r="L145" s="12">
        <v>85</v>
      </c>
      <c r="M145" s="12">
        <v>8.4</v>
      </c>
      <c r="N145" s="12">
        <f>+Sar_InfraMR[[#This Row],[A.03.1 -  Longitud de Vías de Explotación No Electrificadas Troncales y Ramales (vía principal) (km)]]+Sar_InfraMR[[#This Row],[A.04.1 -  Longitud de Vías de Explotación Electrificadas Troncales y Ramales (vía principal) (km)]]</f>
        <v>281.10000000000002</v>
      </c>
      <c r="O145" s="12">
        <f>+Sar_InfraMR[[#This Row],[Total Vías (excluido Auxiliares)]]</f>
        <v>281.10000000000002</v>
      </c>
      <c r="P145" s="1">
        <v>30</v>
      </c>
      <c r="Q145" s="1">
        <v>5</v>
      </c>
      <c r="R145" s="1">
        <v>5</v>
      </c>
      <c r="S145" s="1">
        <f t="shared" si="15"/>
        <v>40</v>
      </c>
      <c r="T145" s="1">
        <v>20</v>
      </c>
      <c r="U145" s="1">
        <v>89</v>
      </c>
      <c r="V145" s="1">
        <v>1</v>
      </c>
      <c r="W145" s="1">
        <v>40</v>
      </c>
      <c r="X145" s="1">
        <v>0</v>
      </c>
      <c r="Y145" s="1">
        <f t="shared" si="16"/>
        <v>150</v>
      </c>
      <c r="Z145" s="1">
        <v>11</v>
      </c>
      <c r="AA145" s="1">
        <v>22</v>
      </c>
      <c r="AB145" s="1">
        <f>+Sar_InfraMR[[#This Row],[Total Pasos Vehiculares a Nivel]]</f>
        <v>150</v>
      </c>
      <c r="AC145" s="1">
        <f t="shared" si="17"/>
        <v>183</v>
      </c>
      <c r="AD145" s="1">
        <v>17</v>
      </c>
      <c r="AE145" s="1">
        <v>16</v>
      </c>
      <c r="AF145" s="1">
        <v>74</v>
      </c>
      <c r="AG145" s="1">
        <f t="shared" si="18"/>
        <v>107</v>
      </c>
      <c r="AH145" s="12">
        <v>31.1</v>
      </c>
      <c r="AI145" s="12">
        <v>0</v>
      </c>
      <c r="AJ145" s="12">
        <v>126.55</v>
      </c>
      <c r="AK145" s="12">
        <f t="shared" si="19"/>
        <v>157.65</v>
      </c>
      <c r="AL145" s="1">
        <v>0</v>
      </c>
      <c r="AM145" s="1">
        <v>9</v>
      </c>
      <c r="AN145" s="1">
        <v>8</v>
      </c>
      <c r="AO145" s="1">
        <f t="shared" si="20"/>
        <v>17</v>
      </c>
      <c r="AP145" s="1">
        <v>180</v>
      </c>
      <c r="AQ145" s="1">
        <v>95</v>
      </c>
      <c r="AR145" s="1">
        <v>0</v>
      </c>
      <c r="AS145" s="1">
        <f>+Sar_InfraMR[[#This Row],[B.02.1 - Parque de Coches Eléctricos Motrices]]+Sar_InfraMR[[#This Row],[B.02.2 - Parque de Coches Eléctricos Motrices Remolcados Tipo R]]+Sar_InfraMR[[#This Row],[B.02.3 - Parque de Coches Eléctricos Motrices Tipo R]]</f>
        <v>275</v>
      </c>
      <c r="AT145" s="1">
        <v>0</v>
      </c>
      <c r="AU145" s="1">
        <v>4</v>
      </c>
      <c r="AV145" s="1">
        <v>8</v>
      </c>
      <c r="AW145" s="1">
        <f>+Sar_InfraMR[[#This Row],[B.03.1 - Parque de Coches Motores Motrices Remolcados]]+Sar_InfraMR[[#This Row],[B.03.2 - Parque de Coches Motores Motrices Intermedios]]+Sar_InfraMR[[#This Row],[B.03.3 - Parque de Coches Motores Motrices Cabina]]</f>
        <v>12</v>
      </c>
      <c r="AX145" s="1">
        <v>33</v>
      </c>
      <c r="AY145" s="1">
        <v>12</v>
      </c>
      <c r="AZ145" s="1">
        <v>0</v>
      </c>
      <c r="BA145" s="1">
        <v>8</v>
      </c>
      <c r="BB145" s="1">
        <v>0</v>
      </c>
      <c r="BC145" s="1">
        <f>+Sar_InfraMR[[#This Row],[B.04.1 - Parque de Coches Remolcados Clase Unica]]+Sar_InfraMR[[#This Row],[B.04.2 - Parque de Coches Remolcados Clase Unica Furgón]]+Sar_InfraMR[[#This Row],[B.04.3 - Parque de Coches Remolcados Clase Unica Cabina]]+Sar_InfraMR[[#This Row],[B.04.4 - Parque de Coches Remolcados de Larga Distancia (Turista+Pullman)]]+Sar_InfraMR[[#This Row],[B.04.5 - Parque de Coches Remolcados para Servicios Especiales (Cartoneros)]]</f>
        <v>53</v>
      </c>
      <c r="BD145" s="1">
        <v>0</v>
      </c>
      <c r="BE145" s="1">
        <v>0</v>
      </c>
      <c r="BF145" s="16">
        <v>1676</v>
      </c>
    </row>
    <row r="146" spans="1:58">
      <c r="A146" s="1">
        <v>2005</v>
      </c>
      <c r="B146" s="1" t="s">
        <v>115</v>
      </c>
      <c r="C146" s="12">
        <v>71.5</v>
      </c>
      <c r="D146" s="12">
        <v>62.3</v>
      </c>
      <c r="E146" s="12">
        <v>0</v>
      </c>
      <c r="F146" s="12">
        <v>36.4</v>
      </c>
      <c r="G146" s="12">
        <f t="shared" si="14"/>
        <v>170.20000000000002</v>
      </c>
      <c r="H146" s="12">
        <f>+Sar_InfraMR[[#This Row],[Total Líneas de Explotación ]]</f>
        <v>170.20000000000002</v>
      </c>
      <c r="I146" s="13">
        <v>169.64911000000001</v>
      </c>
      <c r="J146" s="12">
        <v>196.1</v>
      </c>
      <c r="K146" s="12">
        <v>13.5</v>
      </c>
      <c r="L146" s="12">
        <v>85</v>
      </c>
      <c r="M146" s="12">
        <v>8.4</v>
      </c>
      <c r="N146" s="12">
        <f>+Sar_InfraMR[[#This Row],[A.03.1 -  Longitud de Vías de Explotación No Electrificadas Troncales y Ramales (vía principal) (km)]]+Sar_InfraMR[[#This Row],[A.04.1 -  Longitud de Vías de Explotación Electrificadas Troncales y Ramales (vía principal) (km)]]</f>
        <v>281.10000000000002</v>
      </c>
      <c r="O146" s="12">
        <f>+Sar_InfraMR[[#This Row],[Total Vías (excluido Auxiliares)]]</f>
        <v>281.10000000000002</v>
      </c>
      <c r="P146" s="1">
        <v>30</v>
      </c>
      <c r="Q146" s="1">
        <v>5</v>
      </c>
      <c r="R146" s="1">
        <v>5</v>
      </c>
      <c r="S146" s="1">
        <f t="shared" si="15"/>
        <v>40</v>
      </c>
      <c r="T146" s="1">
        <v>20</v>
      </c>
      <c r="U146" s="1">
        <v>89</v>
      </c>
      <c r="V146" s="1">
        <v>1</v>
      </c>
      <c r="W146" s="1">
        <v>40</v>
      </c>
      <c r="X146" s="1">
        <v>0</v>
      </c>
      <c r="Y146" s="1">
        <f t="shared" si="16"/>
        <v>150</v>
      </c>
      <c r="Z146" s="1">
        <v>11</v>
      </c>
      <c r="AA146" s="1">
        <v>22</v>
      </c>
      <c r="AB146" s="1">
        <f>+Sar_InfraMR[[#This Row],[Total Pasos Vehiculares a Nivel]]</f>
        <v>150</v>
      </c>
      <c r="AC146" s="1">
        <f t="shared" si="17"/>
        <v>183</v>
      </c>
      <c r="AD146" s="1">
        <v>17</v>
      </c>
      <c r="AE146" s="1">
        <v>16</v>
      </c>
      <c r="AF146" s="1">
        <v>74</v>
      </c>
      <c r="AG146" s="1">
        <f t="shared" si="18"/>
        <v>107</v>
      </c>
      <c r="AH146" s="12">
        <v>31.1</v>
      </c>
      <c r="AI146" s="12">
        <v>0</v>
      </c>
      <c r="AJ146" s="12">
        <v>126.55</v>
      </c>
      <c r="AK146" s="12">
        <f t="shared" si="19"/>
        <v>157.65</v>
      </c>
      <c r="AL146" s="1">
        <v>0</v>
      </c>
      <c r="AM146" s="1">
        <v>9</v>
      </c>
      <c r="AN146" s="1">
        <v>8</v>
      </c>
      <c r="AO146" s="1">
        <f t="shared" si="20"/>
        <v>17</v>
      </c>
      <c r="AP146" s="1">
        <v>180</v>
      </c>
      <c r="AQ146" s="1">
        <v>95</v>
      </c>
      <c r="AR146" s="1">
        <v>0</v>
      </c>
      <c r="AS146" s="1">
        <f>+Sar_InfraMR[[#This Row],[B.02.1 - Parque de Coches Eléctricos Motrices]]+Sar_InfraMR[[#This Row],[B.02.2 - Parque de Coches Eléctricos Motrices Remolcados Tipo R]]+Sar_InfraMR[[#This Row],[B.02.3 - Parque de Coches Eléctricos Motrices Tipo R]]</f>
        <v>275</v>
      </c>
      <c r="AT146" s="1">
        <v>0</v>
      </c>
      <c r="AU146" s="1">
        <v>4</v>
      </c>
      <c r="AV146" s="1">
        <v>8</v>
      </c>
      <c r="AW146" s="1">
        <f>+Sar_InfraMR[[#This Row],[B.03.1 - Parque de Coches Motores Motrices Remolcados]]+Sar_InfraMR[[#This Row],[B.03.2 - Parque de Coches Motores Motrices Intermedios]]+Sar_InfraMR[[#This Row],[B.03.3 - Parque de Coches Motores Motrices Cabina]]</f>
        <v>12</v>
      </c>
      <c r="AX146" s="1">
        <v>33</v>
      </c>
      <c r="AY146" s="1">
        <v>12</v>
      </c>
      <c r="AZ146" s="1">
        <v>0</v>
      </c>
      <c r="BA146" s="1">
        <v>8</v>
      </c>
      <c r="BB146" s="1">
        <v>0</v>
      </c>
      <c r="BC146" s="1">
        <f>+Sar_InfraMR[[#This Row],[B.04.1 - Parque de Coches Remolcados Clase Unica]]+Sar_InfraMR[[#This Row],[B.04.2 - Parque de Coches Remolcados Clase Unica Furgón]]+Sar_InfraMR[[#This Row],[B.04.3 - Parque de Coches Remolcados Clase Unica Cabina]]+Sar_InfraMR[[#This Row],[B.04.4 - Parque de Coches Remolcados de Larga Distancia (Turista+Pullman)]]+Sar_InfraMR[[#This Row],[B.04.5 - Parque de Coches Remolcados para Servicios Especiales (Cartoneros)]]</f>
        <v>53</v>
      </c>
      <c r="BD146" s="1">
        <v>0</v>
      </c>
      <c r="BE146" s="1">
        <v>0</v>
      </c>
      <c r="BF146" s="16">
        <v>1676</v>
      </c>
    </row>
    <row r="147" spans="1:58">
      <c r="A147" s="1">
        <v>2005</v>
      </c>
      <c r="B147" s="1" t="s">
        <v>116</v>
      </c>
      <c r="C147" s="12">
        <v>71.5</v>
      </c>
      <c r="D147" s="12">
        <v>62.3</v>
      </c>
      <c r="E147" s="12">
        <v>0</v>
      </c>
      <c r="F147" s="12">
        <v>36.4</v>
      </c>
      <c r="G147" s="12">
        <f t="shared" si="14"/>
        <v>170.20000000000002</v>
      </c>
      <c r="H147" s="12">
        <f>+Sar_InfraMR[[#This Row],[Total Líneas de Explotación ]]</f>
        <v>170.20000000000002</v>
      </c>
      <c r="I147" s="13">
        <v>169.64911000000001</v>
      </c>
      <c r="J147" s="12">
        <v>196.1</v>
      </c>
      <c r="K147" s="12">
        <v>13.5</v>
      </c>
      <c r="L147" s="12">
        <v>85</v>
      </c>
      <c r="M147" s="12">
        <v>8.4</v>
      </c>
      <c r="N147" s="12">
        <f>+Sar_InfraMR[[#This Row],[A.03.1 -  Longitud de Vías de Explotación No Electrificadas Troncales y Ramales (vía principal) (km)]]+Sar_InfraMR[[#This Row],[A.04.1 -  Longitud de Vías de Explotación Electrificadas Troncales y Ramales (vía principal) (km)]]</f>
        <v>281.10000000000002</v>
      </c>
      <c r="O147" s="12">
        <f>+Sar_InfraMR[[#This Row],[Total Vías (excluido Auxiliares)]]</f>
        <v>281.10000000000002</v>
      </c>
      <c r="P147" s="1">
        <v>30</v>
      </c>
      <c r="Q147" s="1">
        <v>5</v>
      </c>
      <c r="R147" s="1">
        <v>5</v>
      </c>
      <c r="S147" s="1">
        <f t="shared" si="15"/>
        <v>40</v>
      </c>
      <c r="T147" s="1">
        <v>20</v>
      </c>
      <c r="U147" s="1">
        <v>89</v>
      </c>
      <c r="V147" s="1">
        <v>1</v>
      </c>
      <c r="W147" s="1">
        <v>40</v>
      </c>
      <c r="X147" s="1">
        <v>0</v>
      </c>
      <c r="Y147" s="1">
        <f t="shared" si="16"/>
        <v>150</v>
      </c>
      <c r="Z147" s="1">
        <v>11</v>
      </c>
      <c r="AA147" s="1">
        <v>22</v>
      </c>
      <c r="AB147" s="1">
        <f>+Sar_InfraMR[[#This Row],[Total Pasos Vehiculares a Nivel]]</f>
        <v>150</v>
      </c>
      <c r="AC147" s="1">
        <f t="shared" si="17"/>
        <v>183</v>
      </c>
      <c r="AD147" s="1">
        <v>17</v>
      </c>
      <c r="AE147" s="1">
        <v>16</v>
      </c>
      <c r="AF147" s="1">
        <v>74</v>
      </c>
      <c r="AG147" s="1">
        <f t="shared" si="18"/>
        <v>107</v>
      </c>
      <c r="AH147" s="12">
        <v>31.1</v>
      </c>
      <c r="AI147" s="12">
        <v>0</v>
      </c>
      <c r="AJ147" s="12">
        <v>126.55</v>
      </c>
      <c r="AK147" s="12">
        <f t="shared" si="19"/>
        <v>157.65</v>
      </c>
      <c r="AL147" s="1">
        <v>0</v>
      </c>
      <c r="AM147" s="1">
        <v>9</v>
      </c>
      <c r="AN147" s="1">
        <v>8</v>
      </c>
      <c r="AO147" s="1">
        <f t="shared" si="20"/>
        <v>17</v>
      </c>
      <c r="AP147" s="1">
        <v>180</v>
      </c>
      <c r="AQ147" s="1">
        <v>95</v>
      </c>
      <c r="AR147" s="1">
        <v>0</v>
      </c>
      <c r="AS147" s="1">
        <f>+Sar_InfraMR[[#This Row],[B.02.1 - Parque de Coches Eléctricos Motrices]]+Sar_InfraMR[[#This Row],[B.02.2 - Parque de Coches Eléctricos Motrices Remolcados Tipo R]]+Sar_InfraMR[[#This Row],[B.02.3 - Parque de Coches Eléctricos Motrices Tipo R]]</f>
        <v>275</v>
      </c>
      <c r="AT147" s="1">
        <v>0</v>
      </c>
      <c r="AU147" s="1">
        <v>4</v>
      </c>
      <c r="AV147" s="1">
        <v>8</v>
      </c>
      <c r="AW147" s="1">
        <f>+Sar_InfraMR[[#This Row],[B.03.1 - Parque de Coches Motores Motrices Remolcados]]+Sar_InfraMR[[#This Row],[B.03.2 - Parque de Coches Motores Motrices Intermedios]]+Sar_InfraMR[[#This Row],[B.03.3 - Parque de Coches Motores Motrices Cabina]]</f>
        <v>12</v>
      </c>
      <c r="AX147" s="1">
        <v>33</v>
      </c>
      <c r="AY147" s="1">
        <v>12</v>
      </c>
      <c r="AZ147" s="1">
        <v>0</v>
      </c>
      <c r="BA147" s="1">
        <v>8</v>
      </c>
      <c r="BB147" s="1">
        <v>0</v>
      </c>
      <c r="BC147" s="1">
        <f>+Sar_InfraMR[[#This Row],[B.04.1 - Parque de Coches Remolcados Clase Unica]]+Sar_InfraMR[[#This Row],[B.04.2 - Parque de Coches Remolcados Clase Unica Furgón]]+Sar_InfraMR[[#This Row],[B.04.3 - Parque de Coches Remolcados Clase Unica Cabina]]+Sar_InfraMR[[#This Row],[B.04.4 - Parque de Coches Remolcados de Larga Distancia (Turista+Pullman)]]+Sar_InfraMR[[#This Row],[B.04.5 - Parque de Coches Remolcados para Servicios Especiales (Cartoneros)]]</f>
        <v>53</v>
      </c>
      <c r="BD147" s="1">
        <v>0</v>
      </c>
      <c r="BE147" s="1">
        <v>0</v>
      </c>
      <c r="BF147" s="16">
        <v>1676</v>
      </c>
    </row>
    <row r="148" spans="1:58">
      <c r="A148" s="1">
        <v>2005</v>
      </c>
      <c r="B148" s="1" t="s">
        <v>117</v>
      </c>
      <c r="C148" s="12">
        <v>71.5</v>
      </c>
      <c r="D148" s="12">
        <v>62.3</v>
      </c>
      <c r="E148" s="12">
        <v>0</v>
      </c>
      <c r="F148" s="12">
        <v>36.4</v>
      </c>
      <c r="G148" s="12">
        <f t="shared" si="14"/>
        <v>170.20000000000002</v>
      </c>
      <c r="H148" s="12">
        <f>+Sar_InfraMR[[#This Row],[Total Líneas de Explotación ]]</f>
        <v>170.20000000000002</v>
      </c>
      <c r="I148" s="13">
        <v>169.64911000000001</v>
      </c>
      <c r="J148" s="12">
        <v>196.1</v>
      </c>
      <c r="K148" s="12">
        <v>13.5</v>
      </c>
      <c r="L148" s="12">
        <v>85</v>
      </c>
      <c r="M148" s="12">
        <v>8.4</v>
      </c>
      <c r="N148" s="12">
        <f>+Sar_InfraMR[[#This Row],[A.03.1 -  Longitud de Vías de Explotación No Electrificadas Troncales y Ramales (vía principal) (km)]]+Sar_InfraMR[[#This Row],[A.04.1 -  Longitud de Vías de Explotación Electrificadas Troncales y Ramales (vía principal) (km)]]</f>
        <v>281.10000000000002</v>
      </c>
      <c r="O148" s="12">
        <f>+Sar_InfraMR[[#This Row],[Total Vías (excluido Auxiliares)]]</f>
        <v>281.10000000000002</v>
      </c>
      <c r="P148" s="1">
        <v>30</v>
      </c>
      <c r="Q148" s="1">
        <v>5</v>
      </c>
      <c r="R148" s="1">
        <v>5</v>
      </c>
      <c r="S148" s="1">
        <f t="shared" si="15"/>
        <v>40</v>
      </c>
      <c r="T148" s="1">
        <v>20</v>
      </c>
      <c r="U148" s="1">
        <v>89</v>
      </c>
      <c r="V148" s="1">
        <v>1</v>
      </c>
      <c r="W148" s="1">
        <v>40</v>
      </c>
      <c r="X148" s="1">
        <v>0</v>
      </c>
      <c r="Y148" s="1">
        <f t="shared" si="16"/>
        <v>150</v>
      </c>
      <c r="Z148" s="1">
        <v>11</v>
      </c>
      <c r="AA148" s="1">
        <v>22</v>
      </c>
      <c r="AB148" s="1">
        <f>+Sar_InfraMR[[#This Row],[Total Pasos Vehiculares a Nivel]]</f>
        <v>150</v>
      </c>
      <c r="AC148" s="1">
        <f t="shared" si="17"/>
        <v>183</v>
      </c>
      <c r="AD148" s="1">
        <v>17</v>
      </c>
      <c r="AE148" s="1">
        <v>16</v>
      </c>
      <c r="AF148" s="1">
        <v>74</v>
      </c>
      <c r="AG148" s="1">
        <f t="shared" si="18"/>
        <v>107</v>
      </c>
      <c r="AH148" s="12">
        <v>31.1</v>
      </c>
      <c r="AI148" s="12">
        <v>0</v>
      </c>
      <c r="AJ148" s="12">
        <v>126.55</v>
      </c>
      <c r="AK148" s="12">
        <f t="shared" si="19"/>
        <v>157.65</v>
      </c>
      <c r="AL148" s="1">
        <v>0</v>
      </c>
      <c r="AM148" s="1">
        <v>9</v>
      </c>
      <c r="AN148" s="1">
        <v>8</v>
      </c>
      <c r="AO148" s="1">
        <f t="shared" si="20"/>
        <v>17</v>
      </c>
      <c r="AP148" s="1">
        <v>180</v>
      </c>
      <c r="AQ148" s="1">
        <v>95</v>
      </c>
      <c r="AR148" s="1">
        <v>0</v>
      </c>
      <c r="AS148" s="1">
        <f>+Sar_InfraMR[[#This Row],[B.02.1 - Parque de Coches Eléctricos Motrices]]+Sar_InfraMR[[#This Row],[B.02.2 - Parque de Coches Eléctricos Motrices Remolcados Tipo R]]+Sar_InfraMR[[#This Row],[B.02.3 - Parque de Coches Eléctricos Motrices Tipo R]]</f>
        <v>275</v>
      </c>
      <c r="AT148" s="1">
        <v>0</v>
      </c>
      <c r="AU148" s="1">
        <v>4</v>
      </c>
      <c r="AV148" s="1">
        <v>8</v>
      </c>
      <c r="AW148" s="1">
        <f>+Sar_InfraMR[[#This Row],[B.03.1 - Parque de Coches Motores Motrices Remolcados]]+Sar_InfraMR[[#This Row],[B.03.2 - Parque de Coches Motores Motrices Intermedios]]+Sar_InfraMR[[#This Row],[B.03.3 - Parque de Coches Motores Motrices Cabina]]</f>
        <v>12</v>
      </c>
      <c r="AX148" s="1">
        <v>33</v>
      </c>
      <c r="AY148" s="1">
        <v>12</v>
      </c>
      <c r="AZ148" s="1">
        <v>0</v>
      </c>
      <c r="BA148" s="1">
        <v>8</v>
      </c>
      <c r="BB148" s="1">
        <v>0</v>
      </c>
      <c r="BC148" s="1">
        <f>+Sar_InfraMR[[#This Row],[B.04.1 - Parque de Coches Remolcados Clase Unica]]+Sar_InfraMR[[#This Row],[B.04.2 - Parque de Coches Remolcados Clase Unica Furgón]]+Sar_InfraMR[[#This Row],[B.04.3 - Parque de Coches Remolcados Clase Unica Cabina]]+Sar_InfraMR[[#This Row],[B.04.4 - Parque de Coches Remolcados de Larga Distancia (Turista+Pullman)]]+Sar_InfraMR[[#This Row],[B.04.5 - Parque de Coches Remolcados para Servicios Especiales (Cartoneros)]]</f>
        <v>53</v>
      </c>
      <c r="BD148" s="1">
        <v>0</v>
      </c>
      <c r="BE148" s="1">
        <v>0</v>
      </c>
      <c r="BF148" s="16">
        <v>1676</v>
      </c>
    </row>
    <row r="149" spans="1:58">
      <c r="A149" s="1">
        <v>2005</v>
      </c>
      <c r="B149" s="1" t="s">
        <v>118</v>
      </c>
      <c r="C149" s="12">
        <v>71.5</v>
      </c>
      <c r="D149" s="12">
        <v>62.3</v>
      </c>
      <c r="E149" s="12">
        <v>0</v>
      </c>
      <c r="F149" s="12">
        <v>36.4</v>
      </c>
      <c r="G149" s="12">
        <f t="shared" si="14"/>
        <v>170.20000000000002</v>
      </c>
      <c r="H149" s="12">
        <f>+Sar_InfraMR[[#This Row],[Total Líneas de Explotación ]]</f>
        <v>170.20000000000002</v>
      </c>
      <c r="I149" s="13">
        <v>169.64911000000001</v>
      </c>
      <c r="J149" s="12">
        <v>196.1</v>
      </c>
      <c r="K149" s="12">
        <v>13.5</v>
      </c>
      <c r="L149" s="12">
        <v>85</v>
      </c>
      <c r="M149" s="12">
        <v>8.4</v>
      </c>
      <c r="N149" s="12">
        <f>+Sar_InfraMR[[#This Row],[A.03.1 -  Longitud de Vías de Explotación No Electrificadas Troncales y Ramales (vía principal) (km)]]+Sar_InfraMR[[#This Row],[A.04.1 -  Longitud de Vías de Explotación Electrificadas Troncales y Ramales (vía principal) (km)]]</f>
        <v>281.10000000000002</v>
      </c>
      <c r="O149" s="12">
        <f>+Sar_InfraMR[[#This Row],[Total Vías (excluido Auxiliares)]]</f>
        <v>281.10000000000002</v>
      </c>
      <c r="P149" s="1">
        <v>30</v>
      </c>
      <c r="Q149" s="1">
        <v>5</v>
      </c>
      <c r="R149" s="1">
        <v>5</v>
      </c>
      <c r="S149" s="1">
        <f t="shared" si="15"/>
        <v>40</v>
      </c>
      <c r="T149" s="1">
        <v>20</v>
      </c>
      <c r="U149" s="1">
        <v>89</v>
      </c>
      <c r="V149" s="1">
        <v>1</v>
      </c>
      <c r="W149" s="1">
        <v>40</v>
      </c>
      <c r="X149" s="1">
        <v>0</v>
      </c>
      <c r="Y149" s="1">
        <f t="shared" si="16"/>
        <v>150</v>
      </c>
      <c r="Z149" s="1">
        <v>11</v>
      </c>
      <c r="AA149" s="1">
        <v>22</v>
      </c>
      <c r="AB149" s="1">
        <f>+Sar_InfraMR[[#This Row],[Total Pasos Vehiculares a Nivel]]</f>
        <v>150</v>
      </c>
      <c r="AC149" s="1">
        <f t="shared" si="17"/>
        <v>183</v>
      </c>
      <c r="AD149" s="1">
        <v>17</v>
      </c>
      <c r="AE149" s="1">
        <v>16</v>
      </c>
      <c r="AF149" s="1">
        <v>74</v>
      </c>
      <c r="AG149" s="1">
        <f t="shared" si="18"/>
        <v>107</v>
      </c>
      <c r="AH149" s="12">
        <v>31.1</v>
      </c>
      <c r="AI149" s="12">
        <v>0</v>
      </c>
      <c r="AJ149" s="12">
        <v>126.55</v>
      </c>
      <c r="AK149" s="12">
        <f t="shared" si="19"/>
        <v>157.65</v>
      </c>
      <c r="AL149" s="1">
        <v>0</v>
      </c>
      <c r="AM149" s="1">
        <v>9</v>
      </c>
      <c r="AN149" s="1">
        <v>8</v>
      </c>
      <c r="AO149" s="1">
        <f t="shared" si="20"/>
        <v>17</v>
      </c>
      <c r="AP149" s="1">
        <v>180</v>
      </c>
      <c r="AQ149" s="1">
        <v>95</v>
      </c>
      <c r="AR149" s="1">
        <v>0</v>
      </c>
      <c r="AS149" s="1">
        <f>+Sar_InfraMR[[#This Row],[B.02.1 - Parque de Coches Eléctricos Motrices]]+Sar_InfraMR[[#This Row],[B.02.2 - Parque de Coches Eléctricos Motrices Remolcados Tipo R]]+Sar_InfraMR[[#This Row],[B.02.3 - Parque de Coches Eléctricos Motrices Tipo R]]</f>
        <v>275</v>
      </c>
      <c r="AT149" s="1">
        <v>0</v>
      </c>
      <c r="AU149" s="1">
        <v>4</v>
      </c>
      <c r="AV149" s="1">
        <v>8</v>
      </c>
      <c r="AW149" s="1">
        <f>+Sar_InfraMR[[#This Row],[B.03.1 - Parque de Coches Motores Motrices Remolcados]]+Sar_InfraMR[[#This Row],[B.03.2 - Parque de Coches Motores Motrices Intermedios]]+Sar_InfraMR[[#This Row],[B.03.3 - Parque de Coches Motores Motrices Cabina]]</f>
        <v>12</v>
      </c>
      <c r="AX149" s="1">
        <v>33</v>
      </c>
      <c r="AY149" s="1">
        <v>12</v>
      </c>
      <c r="AZ149" s="1">
        <v>0</v>
      </c>
      <c r="BA149" s="1">
        <v>8</v>
      </c>
      <c r="BB149" s="1">
        <v>0</v>
      </c>
      <c r="BC149" s="1">
        <f>+Sar_InfraMR[[#This Row],[B.04.1 - Parque de Coches Remolcados Clase Unica]]+Sar_InfraMR[[#This Row],[B.04.2 - Parque de Coches Remolcados Clase Unica Furgón]]+Sar_InfraMR[[#This Row],[B.04.3 - Parque de Coches Remolcados Clase Unica Cabina]]+Sar_InfraMR[[#This Row],[B.04.4 - Parque de Coches Remolcados de Larga Distancia (Turista+Pullman)]]+Sar_InfraMR[[#This Row],[B.04.5 - Parque de Coches Remolcados para Servicios Especiales (Cartoneros)]]</f>
        <v>53</v>
      </c>
      <c r="BD149" s="1">
        <v>0</v>
      </c>
      <c r="BE149" s="1">
        <v>0</v>
      </c>
      <c r="BF149" s="16">
        <v>1676</v>
      </c>
    </row>
    <row r="150" spans="1:58">
      <c r="A150" s="1">
        <v>2005</v>
      </c>
      <c r="B150" s="1" t="s">
        <v>119</v>
      </c>
      <c r="C150" s="12">
        <v>71.5</v>
      </c>
      <c r="D150" s="12">
        <v>62.3</v>
      </c>
      <c r="E150" s="12">
        <v>0</v>
      </c>
      <c r="F150" s="12">
        <v>36.4</v>
      </c>
      <c r="G150" s="12">
        <f t="shared" si="14"/>
        <v>170.20000000000002</v>
      </c>
      <c r="H150" s="12">
        <f>+Sar_InfraMR[[#This Row],[Total Líneas de Explotación ]]</f>
        <v>170.20000000000002</v>
      </c>
      <c r="I150" s="13">
        <v>169.64911000000001</v>
      </c>
      <c r="J150" s="12">
        <v>196.1</v>
      </c>
      <c r="K150" s="12">
        <v>13.5</v>
      </c>
      <c r="L150" s="12">
        <v>85</v>
      </c>
      <c r="M150" s="12">
        <v>8.4</v>
      </c>
      <c r="N150" s="12">
        <f>+Sar_InfraMR[[#This Row],[A.03.1 -  Longitud de Vías de Explotación No Electrificadas Troncales y Ramales (vía principal) (km)]]+Sar_InfraMR[[#This Row],[A.04.1 -  Longitud de Vías de Explotación Electrificadas Troncales y Ramales (vía principal) (km)]]</f>
        <v>281.10000000000002</v>
      </c>
      <c r="O150" s="12">
        <f>+Sar_InfraMR[[#This Row],[Total Vías (excluido Auxiliares)]]</f>
        <v>281.10000000000002</v>
      </c>
      <c r="P150" s="1">
        <v>30</v>
      </c>
      <c r="Q150" s="1">
        <v>5</v>
      </c>
      <c r="R150" s="1">
        <v>5</v>
      </c>
      <c r="S150" s="1">
        <f t="shared" si="15"/>
        <v>40</v>
      </c>
      <c r="T150" s="1">
        <v>20</v>
      </c>
      <c r="U150" s="1">
        <v>89</v>
      </c>
      <c r="V150" s="1">
        <v>1</v>
      </c>
      <c r="W150" s="1">
        <v>40</v>
      </c>
      <c r="X150" s="1">
        <v>0</v>
      </c>
      <c r="Y150" s="1">
        <f t="shared" si="16"/>
        <v>150</v>
      </c>
      <c r="Z150" s="1">
        <v>11</v>
      </c>
      <c r="AA150" s="1">
        <v>22</v>
      </c>
      <c r="AB150" s="1">
        <f>+Sar_InfraMR[[#This Row],[Total Pasos Vehiculares a Nivel]]</f>
        <v>150</v>
      </c>
      <c r="AC150" s="1">
        <f t="shared" si="17"/>
        <v>183</v>
      </c>
      <c r="AD150" s="1">
        <v>17</v>
      </c>
      <c r="AE150" s="1">
        <v>16</v>
      </c>
      <c r="AF150" s="1">
        <v>74</v>
      </c>
      <c r="AG150" s="1">
        <f t="shared" si="18"/>
        <v>107</v>
      </c>
      <c r="AH150" s="12">
        <v>31.1</v>
      </c>
      <c r="AI150" s="12">
        <v>0</v>
      </c>
      <c r="AJ150" s="12">
        <v>126.55</v>
      </c>
      <c r="AK150" s="12">
        <f t="shared" si="19"/>
        <v>157.65</v>
      </c>
      <c r="AL150" s="1">
        <v>0</v>
      </c>
      <c r="AM150" s="1">
        <v>9</v>
      </c>
      <c r="AN150" s="1">
        <v>8</v>
      </c>
      <c r="AO150" s="1">
        <f t="shared" si="20"/>
        <v>17</v>
      </c>
      <c r="AP150" s="1">
        <v>180</v>
      </c>
      <c r="AQ150" s="1">
        <v>95</v>
      </c>
      <c r="AR150" s="1">
        <v>0</v>
      </c>
      <c r="AS150" s="1">
        <f>+Sar_InfraMR[[#This Row],[B.02.1 - Parque de Coches Eléctricos Motrices]]+Sar_InfraMR[[#This Row],[B.02.2 - Parque de Coches Eléctricos Motrices Remolcados Tipo R]]+Sar_InfraMR[[#This Row],[B.02.3 - Parque de Coches Eléctricos Motrices Tipo R]]</f>
        <v>275</v>
      </c>
      <c r="AT150" s="1">
        <v>0</v>
      </c>
      <c r="AU150" s="1">
        <v>4</v>
      </c>
      <c r="AV150" s="1">
        <v>8</v>
      </c>
      <c r="AW150" s="1">
        <f>+Sar_InfraMR[[#This Row],[B.03.1 - Parque de Coches Motores Motrices Remolcados]]+Sar_InfraMR[[#This Row],[B.03.2 - Parque de Coches Motores Motrices Intermedios]]+Sar_InfraMR[[#This Row],[B.03.3 - Parque de Coches Motores Motrices Cabina]]</f>
        <v>12</v>
      </c>
      <c r="AX150" s="1">
        <v>33</v>
      </c>
      <c r="AY150" s="1">
        <v>12</v>
      </c>
      <c r="AZ150" s="1">
        <v>0</v>
      </c>
      <c r="BA150" s="1">
        <v>8</v>
      </c>
      <c r="BB150" s="1">
        <v>0</v>
      </c>
      <c r="BC150" s="1">
        <f>+Sar_InfraMR[[#This Row],[B.04.1 - Parque de Coches Remolcados Clase Unica]]+Sar_InfraMR[[#This Row],[B.04.2 - Parque de Coches Remolcados Clase Unica Furgón]]+Sar_InfraMR[[#This Row],[B.04.3 - Parque de Coches Remolcados Clase Unica Cabina]]+Sar_InfraMR[[#This Row],[B.04.4 - Parque de Coches Remolcados de Larga Distancia (Turista+Pullman)]]+Sar_InfraMR[[#This Row],[B.04.5 - Parque de Coches Remolcados para Servicios Especiales (Cartoneros)]]</f>
        <v>53</v>
      </c>
      <c r="BD150" s="1">
        <v>0</v>
      </c>
      <c r="BE150" s="1">
        <v>0</v>
      </c>
      <c r="BF150" s="16">
        <v>1676</v>
      </c>
    </row>
    <row r="151" spans="1:58">
      <c r="A151" s="1">
        <v>2005</v>
      </c>
      <c r="B151" s="1" t="s">
        <v>120</v>
      </c>
      <c r="C151" s="12">
        <v>71.5</v>
      </c>
      <c r="D151" s="12">
        <v>62.3</v>
      </c>
      <c r="E151" s="12">
        <v>0</v>
      </c>
      <c r="F151" s="12">
        <v>36.4</v>
      </c>
      <c r="G151" s="12">
        <f t="shared" si="14"/>
        <v>170.20000000000002</v>
      </c>
      <c r="H151" s="12">
        <f>+Sar_InfraMR[[#This Row],[Total Líneas de Explotación ]]</f>
        <v>170.20000000000002</v>
      </c>
      <c r="I151" s="13">
        <v>169.64911000000001</v>
      </c>
      <c r="J151" s="12">
        <v>196.1</v>
      </c>
      <c r="K151" s="12">
        <v>13.5</v>
      </c>
      <c r="L151" s="12">
        <v>85</v>
      </c>
      <c r="M151" s="12">
        <v>8.4</v>
      </c>
      <c r="N151" s="12">
        <f>+Sar_InfraMR[[#This Row],[A.03.1 -  Longitud de Vías de Explotación No Electrificadas Troncales y Ramales (vía principal) (km)]]+Sar_InfraMR[[#This Row],[A.04.1 -  Longitud de Vías de Explotación Electrificadas Troncales y Ramales (vía principal) (km)]]</f>
        <v>281.10000000000002</v>
      </c>
      <c r="O151" s="12">
        <f>+Sar_InfraMR[[#This Row],[Total Vías (excluido Auxiliares)]]</f>
        <v>281.10000000000002</v>
      </c>
      <c r="P151" s="1">
        <v>30</v>
      </c>
      <c r="Q151" s="1">
        <v>5</v>
      </c>
      <c r="R151" s="1">
        <v>5</v>
      </c>
      <c r="S151" s="1">
        <f t="shared" si="15"/>
        <v>40</v>
      </c>
      <c r="T151" s="1">
        <v>20</v>
      </c>
      <c r="U151" s="1">
        <v>89</v>
      </c>
      <c r="V151" s="1">
        <v>1</v>
      </c>
      <c r="W151" s="1">
        <v>40</v>
      </c>
      <c r="X151" s="1">
        <v>0</v>
      </c>
      <c r="Y151" s="1">
        <f t="shared" si="16"/>
        <v>150</v>
      </c>
      <c r="Z151" s="1">
        <v>11</v>
      </c>
      <c r="AA151" s="1">
        <v>22</v>
      </c>
      <c r="AB151" s="1">
        <f>+Sar_InfraMR[[#This Row],[Total Pasos Vehiculares a Nivel]]</f>
        <v>150</v>
      </c>
      <c r="AC151" s="1">
        <f t="shared" si="17"/>
        <v>183</v>
      </c>
      <c r="AD151" s="1">
        <v>17</v>
      </c>
      <c r="AE151" s="1">
        <v>16</v>
      </c>
      <c r="AF151" s="1">
        <v>74</v>
      </c>
      <c r="AG151" s="1">
        <f t="shared" si="18"/>
        <v>107</v>
      </c>
      <c r="AH151" s="12">
        <v>31.1</v>
      </c>
      <c r="AI151" s="12">
        <v>0</v>
      </c>
      <c r="AJ151" s="12">
        <v>126.55</v>
      </c>
      <c r="AK151" s="12">
        <f t="shared" si="19"/>
        <v>157.65</v>
      </c>
      <c r="AL151" s="1">
        <v>0</v>
      </c>
      <c r="AM151" s="1">
        <v>9</v>
      </c>
      <c r="AN151" s="1">
        <v>8</v>
      </c>
      <c r="AO151" s="1">
        <f t="shared" si="20"/>
        <v>17</v>
      </c>
      <c r="AP151" s="1">
        <v>180</v>
      </c>
      <c r="AQ151" s="1">
        <v>95</v>
      </c>
      <c r="AR151" s="1">
        <v>0</v>
      </c>
      <c r="AS151" s="1">
        <f>+Sar_InfraMR[[#This Row],[B.02.1 - Parque de Coches Eléctricos Motrices]]+Sar_InfraMR[[#This Row],[B.02.2 - Parque de Coches Eléctricos Motrices Remolcados Tipo R]]+Sar_InfraMR[[#This Row],[B.02.3 - Parque de Coches Eléctricos Motrices Tipo R]]</f>
        <v>275</v>
      </c>
      <c r="AT151" s="1">
        <v>0</v>
      </c>
      <c r="AU151" s="1">
        <v>4</v>
      </c>
      <c r="AV151" s="1">
        <v>8</v>
      </c>
      <c r="AW151" s="1">
        <f>+Sar_InfraMR[[#This Row],[B.03.1 - Parque de Coches Motores Motrices Remolcados]]+Sar_InfraMR[[#This Row],[B.03.2 - Parque de Coches Motores Motrices Intermedios]]+Sar_InfraMR[[#This Row],[B.03.3 - Parque de Coches Motores Motrices Cabina]]</f>
        <v>12</v>
      </c>
      <c r="AX151" s="1">
        <v>33</v>
      </c>
      <c r="AY151" s="1">
        <v>12</v>
      </c>
      <c r="AZ151" s="1">
        <v>0</v>
      </c>
      <c r="BA151" s="1">
        <v>8</v>
      </c>
      <c r="BB151" s="1">
        <v>0</v>
      </c>
      <c r="BC151" s="1">
        <f>+Sar_InfraMR[[#This Row],[B.04.1 - Parque de Coches Remolcados Clase Unica]]+Sar_InfraMR[[#This Row],[B.04.2 - Parque de Coches Remolcados Clase Unica Furgón]]+Sar_InfraMR[[#This Row],[B.04.3 - Parque de Coches Remolcados Clase Unica Cabina]]+Sar_InfraMR[[#This Row],[B.04.4 - Parque de Coches Remolcados de Larga Distancia (Turista+Pullman)]]+Sar_InfraMR[[#This Row],[B.04.5 - Parque de Coches Remolcados para Servicios Especiales (Cartoneros)]]</f>
        <v>53</v>
      </c>
      <c r="BD151" s="1">
        <v>0</v>
      </c>
      <c r="BE151" s="1">
        <v>0</v>
      </c>
      <c r="BF151" s="16">
        <v>1676</v>
      </c>
    </row>
    <row r="152" spans="1:58">
      <c r="A152" s="1">
        <v>2005</v>
      </c>
      <c r="B152" s="1" t="s">
        <v>121</v>
      </c>
      <c r="C152" s="12">
        <v>71.5</v>
      </c>
      <c r="D152" s="12">
        <v>62.3</v>
      </c>
      <c r="E152" s="12">
        <v>0</v>
      </c>
      <c r="F152" s="12">
        <v>36.4</v>
      </c>
      <c r="G152" s="12">
        <f t="shared" si="14"/>
        <v>170.20000000000002</v>
      </c>
      <c r="H152" s="12">
        <f>+Sar_InfraMR[[#This Row],[Total Líneas de Explotación ]]</f>
        <v>170.20000000000002</v>
      </c>
      <c r="I152" s="13">
        <v>169.64911000000001</v>
      </c>
      <c r="J152" s="12">
        <v>196.1</v>
      </c>
      <c r="K152" s="12">
        <v>13.5</v>
      </c>
      <c r="L152" s="12">
        <v>85</v>
      </c>
      <c r="M152" s="12">
        <v>8.4</v>
      </c>
      <c r="N152" s="12">
        <f>+Sar_InfraMR[[#This Row],[A.03.1 -  Longitud de Vías de Explotación No Electrificadas Troncales y Ramales (vía principal) (km)]]+Sar_InfraMR[[#This Row],[A.04.1 -  Longitud de Vías de Explotación Electrificadas Troncales y Ramales (vía principal) (km)]]</f>
        <v>281.10000000000002</v>
      </c>
      <c r="O152" s="12">
        <f>+Sar_InfraMR[[#This Row],[Total Vías (excluido Auxiliares)]]</f>
        <v>281.10000000000002</v>
      </c>
      <c r="P152" s="1">
        <v>30</v>
      </c>
      <c r="Q152" s="1">
        <v>5</v>
      </c>
      <c r="R152" s="1">
        <v>5</v>
      </c>
      <c r="S152" s="1">
        <f t="shared" si="15"/>
        <v>40</v>
      </c>
      <c r="T152" s="1">
        <v>20</v>
      </c>
      <c r="U152" s="1">
        <v>89</v>
      </c>
      <c r="V152" s="1">
        <v>1</v>
      </c>
      <c r="W152" s="1">
        <v>40</v>
      </c>
      <c r="X152" s="1">
        <v>0</v>
      </c>
      <c r="Y152" s="1">
        <f t="shared" si="16"/>
        <v>150</v>
      </c>
      <c r="Z152" s="1">
        <v>11</v>
      </c>
      <c r="AA152" s="1">
        <v>22</v>
      </c>
      <c r="AB152" s="1">
        <f>+Sar_InfraMR[[#This Row],[Total Pasos Vehiculares a Nivel]]</f>
        <v>150</v>
      </c>
      <c r="AC152" s="1">
        <f t="shared" si="17"/>
        <v>183</v>
      </c>
      <c r="AD152" s="1">
        <v>17</v>
      </c>
      <c r="AE152" s="1">
        <v>16</v>
      </c>
      <c r="AF152" s="1">
        <v>74</v>
      </c>
      <c r="AG152" s="1">
        <f t="shared" si="18"/>
        <v>107</v>
      </c>
      <c r="AH152" s="12">
        <v>31.1</v>
      </c>
      <c r="AI152" s="12">
        <v>0</v>
      </c>
      <c r="AJ152" s="12">
        <v>126.55</v>
      </c>
      <c r="AK152" s="12">
        <f t="shared" si="19"/>
        <v>157.65</v>
      </c>
      <c r="AL152" s="1">
        <v>0</v>
      </c>
      <c r="AM152" s="1">
        <v>9</v>
      </c>
      <c r="AN152" s="1">
        <v>8</v>
      </c>
      <c r="AO152" s="1">
        <f t="shared" si="20"/>
        <v>17</v>
      </c>
      <c r="AP152" s="1">
        <v>180</v>
      </c>
      <c r="AQ152" s="1">
        <v>95</v>
      </c>
      <c r="AR152" s="1">
        <v>0</v>
      </c>
      <c r="AS152" s="1">
        <f>+Sar_InfraMR[[#This Row],[B.02.1 - Parque de Coches Eléctricos Motrices]]+Sar_InfraMR[[#This Row],[B.02.2 - Parque de Coches Eléctricos Motrices Remolcados Tipo R]]+Sar_InfraMR[[#This Row],[B.02.3 - Parque de Coches Eléctricos Motrices Tipo R]]</f>
        <v>275</v>
      </c>
      <c r="AT152" s="1">
        <v>0</v>
      </c>
      <c r="AU152" s="1">
        <v>4</v>
      </c>
      <c r="AV152" s="1">
        <v>8</v>
      </c>
      <c r="AW152" s="1">
        <f>+Sar_InfraMR[[#This Row],[B.03.1 - Parque de Coches Motores Motrices Remolcados]]+Sar_InfraMR[[#This Row],[B.03.2 - Parque de Coches Motores Motrices Intermedios]]+Sar_InfraMR[[#This Row],[B.03.3 - Parque de Coches Motores Motrices Cabina]]</f>
        <v>12</v>
      </c>
      <c r="AX152" s="1">
        <v>33</v>
      </c>
      <c r="AY152" s="1">
        <v>12</v>
      </c>
      <c r="AZ152" s="1">
        <v>0</v>
      </c>
      <c r="BA152" s="1">
        <v>8</v>
      </c>
      <c r="BB152" s="1">
        <v>0</v>
      </c>
      <c r="BC152" s="1">
        <f>+Sar_InfraMR[[#This Row],[B.04.1 - Parque de Coches Remolcados Clase Unica]]+Sar_InfraMR[[#This Row],[B.04.2 - Parque de Coches Remolcados Clase Unica Furgón]]+Sar_InfraMR[[#This Row],[B.04.3 - Parque de Coches Remolcados Clase Unica Cabina]]+Sar_InfraMR[[#This Row],[B.04.4 - Parque de Coches Remolcados de Larga Distancia (Turista+Pullman)]]+Sar_InfraMR[[#This Row],[B.04.5 - Parque de Coches Remolcados para Servicios Especiales (Cartoneros)]]</f>
        <v>53</v>
      </c>
      <c r="BD152" s="1">
        <v>0</v>
      </c>
      <c r="BE152" s="1">
        <v>0</v>
      </c>
      <c r="BF152" s="16">
        <v>1676</v>
      </c>
    </row>
    <row r="153" spans="1:58">
      <c r="A153" s="1">
        <v>2005</v>
      </c>
      <c r="B153" s="1" t="s">
        <v>122</v>
      </c>
      <c r="C153" s="12">
        <v>71.5</v>
      </c>
      <c r="D153" s="12">
        <v>62.3</v>
      </c>
      <c r="E153" s="12">
        <v>0</v>
      </c>
      <c r="F153" s="12">
        <v>36.4</v>
      </c>
      <c r="G153" s="12">
        <f t="shared" si="14"/>
        <v>170.20000000000002</v>
      </c>
      <c r="H153" s="12">
        <f>+Sar_InfraMR[[#This Row],[Total Líneas de Explotación ]]</f>
        <v>170.20000000000002</v>
      </c>
      <c r="I153" s="13">
        <v>169.64911000000001</v>
      </c>
      <c r="J153" s="12">
        <v>196.1</v>
      </c>
      <c r="K153" s="12">
        <v>13.5</v>
      </c>
      <c r="L153" s="12">
        <v>85</v>
      </c>
      <c r="M153" s="12">
        <v>8.4</v>
      </c>
      <c r="N153" s="12">
        <f>+Sar_InfraMR[[#This Row],[A.03.1 -  Longitud de Vías de Explotación No Electrificadas Troncales y Ramales (vía principal) (km)]]+Sar_InfraMR[[#This Row],[A.04.1 -  Longitud de Vías de Explotación Electrificadas Troncales y Ramales (vía principal) (km)]]</f>
        <v>281.10000000000002</v>
      </c>
      <c r="O153" s="12">
        <f>+Sar_InfraMR[[#This Row],[Total Vías (excluido Auxiliares)]]</f>
        <v>281.10000000000002</v>
      </c>
      <c r="P153" s="1">
        <v>30</v>
      </c>
      <c r="Q153" s="1">
        <v>5</v>
      </c>
      <c r="R153" s="1">
        <v>5</v>
      </c>
      <c r="S153" s="1">
        <f t="shared" si="15"/>
        <v>40</v>
      </c>
      <c r="T153" s="1">
        <v>20</v>
      </c>
      <c r="U153" s="1">
        <v>89</v>
      </c>
      <c r="V153" s="1">
        <v>1</v>
      </c>
      <c r="W153" s="1">
        <v>40</v>
      </c>
      <c r="X153" s="1">
        <v>0</v>
      </c>
      <c r="Y153" s="1">
        <f t="shared" si="16"/>
        <v>150</v>
      </c>
      <c r="Z153" s="1">
        <v>11</v>
      </c>
      <c r="AA153" s="1">
        <v>22</v>
      </c>
      <c r="AB153" s="1">
        <f>+Sar_InfraMR[[#This Row],[Total Pasos Vehiculares a Nivel]]</f>
        <v>150</v>
      </c>
      <c r="AC153" s="1">
        <f t="shared" si="17"/>
        <v>183</v>
      </c>
      <c r="AD153" s="1">
        <v>17</v>
      </c>
      <c r="AE153" s="1">
        <v>16</v>
      </c>
      <c r="AF153" s="1">
        <v>74</v>
      </c>
      <c r="AG153" s="1">
        <f t="shared" si="18"/>
        <v>107</v>
      </c>
      <c r="AH153" s="12">
        <v>31.1</v>
      </c>
      <c r="AI153" s="12">
        <v>0</v>
      </c>
      <c r="AJ153" s="12">
        <v>126.55</v>
      </c>
      <c r="AK153" s="12">
        <f t="shared" si="19"/>
        <v>157.65</v>
      </c>
      <c r="AL153" s="1">
        <v>0</v>
      </c>
      <c r="AM153" s="1">
        <v>9</v>
      </c>
      <c r="AN153" s="1">
        <v>8</v>
      </c>
      <c r="AO153" s="1">
        <f t="shared" si="20"/>
        <v>17</v>
      </c>
      <c r="AP153" s="1">
        <v>180</v>
      </c>
      <c r="AQ153" s="1">
        <v>95</v>
      </c>
      <c r="AR153" s="1">
        <v>0</v>
      </c>
      <c r="AS153" s="1">
        <f>+Sar_InfraMR[[#This Row],[B.02.1 - Parque de Coches Eléctricos Motrices]]+Sar_InfraMR[[#This Row],[B.02.2 - Parque de Coches Eléctricos Motrices Remolcados Tipo R]]+Sar_InfraMR[[#This Row],[B.02.3 - Parque de Coches Eléctricos Motrices Tipo R]]</f>
        <v>275</v>
      </c>
      <c r="AT153" s="1">
        <v>0</v>
      </c>
      <c r="AU153" s="1">
        <v>4</v>
      </c>
      <c r="AV153" s="1">
        <v>8</v>
      </c>
      <c r="AW153" s="1">
        <f>+Sar_InfraMR[[#This Row],[B.03.1 - Parque de Coches Motores Motrices Remolcados]]+Sar_InfraMR[[#This Row],[B.03.2 - Parque de Coches Motores Motrices Intermedios]]+Sar_InfraMR[[#This Row],[B.03.3 - Parque de Coches Motores Motrices Cabina]]</f>
        <v>12</v>
      </c>
      <c r="AX153" s="1">
        <v>33</v>
      </c>
      <c r="AY153" s="1">
        <v>12</v>
      </c>
      <c r="AZ153" s="1">
        <v>0</v>
      </c>
      <c r="BA153" s="1">
        <v>8</v>
      </c>
      <c r="BB153" s="1">
        <v>0</v>
      </c>
      <c r="BC153" s="1">
        <f>+Sar_InfraMR[[#This Row],[B.04.1 - Parque de Coches Remolcados Clase Unica]]+Sar_InfraMR[[#This Row],[B.04.2 - Parque de Coches Remolcados Clase Unica Furgón]]+Sar_InfraMR[[#This Row],[B.04.3 - Parque de Coches Remolcados Clase Unica Cabina]]+Sar_InfraMR[[#This Row],[B.04.4 - Parque de Coches Remolcados de Larga Distancia (Turista+Pullman)]]+Sar_InfraMR[[#This Row],[B.04.5 - Parque de Coches Remolcados para Servicios Especiales (Cartoneros)]]</f>
        <v>53</v>
      </c>
      <c r="BD153" s="1">
        <v>0</v>
      </c>
      <c r="BE153" s="1">
        <v>0</v>
      </c>
      <c r="BF153" s="16">
        <v>1676</v>
      </c>
    </row>
    <row r="154" spans="1:58">
      <c r="A154" s="1">
        <v>2005</v>
      </c>
      <c r="B154" s="1" t="s">
        <v>123</v>
      </c>
      <c r="C154" s="12">
        <v>71.5</v>
      </c>
      <c r="D154" s="12">
        <v>62.3</v>
      </c>
      <c r="E154" s="12">
        <v>0</v>
      </c>
      <c r="F154" s="12">
        <v>36.4</v>
      </c>
      <c r="G154" s="12">
        <f t="shared" si="14"/>
        <v>170.20000000000002</v>
      </c>
      <c r="H154" s="12">
        <f>+Sar_InfraMR[[#This Row],[Total Líneas de Explotación ]]</f>
        <v>170.20000000000002</v>
      </c>
      <c r="I154" s="13">
        <v>169.64911000000001</v>
      </c>
      <c r="J154" s="12">
        <v>196.1</v>
      </c>
      <c r="K154" s="12">
        <v>13.5</v>
      </c>
      <c r="L154" s="12">
        <v>85</v>
      </c>
      <c r="M154" s="12">
        <v>8.4</v>
      </c>
      <c r="N154" s="12">
        <f>+Sar_InfraMR[[#This Row],[A.03.1 -  Longitud de Vías de Explotación No Electrificadas Troncales y Ramales (vía principal) (km)]]+Sar_InfraMR[[#This Row],[A.04.1 -  Longitud de Vías de Explotación Electrificadas Troncales y Ramales (vía principal) (km)]]</f>
        <v>281.10000000000002</v>
      </c>
      <c r="O154" s="12">
        <f>+Sar_InfraMR[[#This Row],[Total Vías (excluido Auxiliares)]]</f>
        <v>281.10000000000002</v>
      </c>
      <c r="P154" s="1">
        <v>30</v>
      </c>
      <c r="Q154" s="1">
        <v>5</v>
      </c>
      <c r="R154" s="1">
        <v>5</v>
      </c>
      <c r="S154" s="1">
        <f t="shared" si="15"/>
        <v>40</v>
      </c>
      <c r="T154" s="1">
        <v>20</v>
      </c>
      <c r="U154" s="1">
        <v>89</v>
      </c>
      <c r="V154" s="1">
        <v>1</v>
      </c>
      <c r="W154" s="1">
        <v>40</v>
      </c>
      <c r="X154" s="1">
        <v>0</v>
      </c>
      <c r="Y154" s="1">
        <f t="shared" si="16"/>
        <v>150</v>
      </c>
      <c r="Z154" s="1">
        <v>11</v>
      </c>
      <c r="AA154" s="1">
        <v>22</v>
      </c>
      <c r="AB154" s="1">
        <f>+Sar_InfraMR[[#This Row],[Total Pasos Vehiculares a Nivel]]</f>
        <v>150</v>
      </c>
      <c r="AC154" s="1">
        <f t="shared" si="17"/>
        <v>183</v>
      </c>
      <c r="AD154" s="1">
        <v>17</v>
      </c>
      <c r="AE154" s="1">
        <v>16</v>
      </c>
      <c r="AF154" s="1">
        <v>74</v>
      </c>
      <c r="AG154" s="1">
        <f t="shared" si="18"/>
        <v>107</v>
      </c>
      <c r="AH154" s="12">
        <v>31.1</v>
      </c>
      <c r="AI154" s="12">
        <v>0</v>
      </c>
      <c r="AJ154" s="12">
        <v>126.55</v>
      </c>
      <c r="AK154" s="12">
        <f t="shared" si="19"/>
        <v>157.65</v>
      </c>
      <c r="AL154" s="1">
        <v>0</v>
      </c>
      <c r="AM154" s="1">
        <v>9</v>
      </c>
      <c r="AN154" s="1">
        <v>8</v>
      </c>
      <c r="AO154" s="1">
        <f t="shared" si="20"/>
        <v>17</v>
      </c>
      <c r="AP154" s="1">
        <v>180</v>
      </c>
      <c r="AQ154" s="1">
        <v>95</v>
      </c>
      <c r="AR154" s="1">
        <v>0</v>
      </c>
      <c r="AS154" s="1">
        <f>+Sar_InfraMR[[#This Row],[B.02.1 - Parque de Coches Eléctricos Motrices]]+Sar_InfraMR[[#This Row],[B.02.2 - Parque de Coches Eléctricos Motrices Remolcados Tipo R]]+Sar_InfraMR[[#This Row],[B.02.3 - Parque de Coches Eléctricos Motrices Tipo R]]</f>
        <v>275</v>
      </c>
      <c r="AT154" s="1">
        <v>0</v>
      </c>
      <c r="AU154" s="1">
        <v>4</v>
      </c>
      <c r="AV154" s="1">
        <v>8</v>
      </c>
      <c r="AW154" s="1">
        <f>+Sar_InfraMR[[#This Row],[B.03.1 - Parque de Coches Motores Motrices Remolcados]]+Sar_InfraMR[[#This Row],[B.03.2 - Parque de Coches Motores Motrices Intermedios]]+Sar_InfraMR[[#This Row],[B.03.3 - Parque de Coches Motores Motrices Cabina]]</f>
        <v>12</v>
      </c>
      <c r="AX154" s="1">
        <v>33</v>
      </c>
      <c r="AY154" s="1">
        <v>12</v>
      </c>
      <c r="AZ154" s="1">
        <v>0</v>
      </c>
      <c r="BA154" s="1">
        <v>8</v>
      </c>
      <c r="BB154" s="1">
        <v>0</v>
      </c>
      <c r="BC154" s="1">
        <f>+Sar_InfraMR[[#This Row],[B.04.1 - Parque de Coches Remolcados Clase Unica]]+Sar_InfraMR[[#This Row],[B.04.2 - Parque de Coches Remolcados Clase Unica Furgón]]+Sar_InfraMR[[#This Row],[B.04.3 - Parque de Coches Remolcados Clase Unica Cabina]]+Sar_InfraMR[[#This Row],[B.04.4 - Parque de Coches Remolcados de Larga Distancia (Turista+Pullman)]]+Sar_InfraMR[[#This Row],[B.04.5 - Parque de Coches Remolcados para Servicios Especiales (Cartoneros)]]</f>
        <v>53</v>
      </c>
      <c r="BD154" s="1">
        <v>0</v>
      </c>
      <c r="BE154" s="1">
        <v>0</v>
      </c>
      <c r="BF154" s="16">
        <v>1676</v>
      </c>
    </row>
    <row r="155" spans="1:58">
      <c r="A155" s="1">
        <v>2005</v>
      </c>
      <c r="B155" s="1" t="s">
        <v>124</v>
      </c>
      <c r="C155" s="12">
        <v>71.5</v>
      </c>
      <c r="D155" s="12">
        <v>62.3</v>
      </c>
      <c r="E155" s="12">
        <v>0</v>
      </c>
      <c r="F155" s="12">
        <v>36.4</v>
      </c>
      <c r="G155" s="12">
        <f t="shared" si="14"/>
        <v>170.20000000000002</v>
      </c>
      <c r="H155" s="12">
        <f>+Sar_InfraMR[[#This Row],[Total Líneas de Explotación ]]</f>
        <v>170.20000000000002</v>
      </c>
      <c r="I155" s="13">
        <v>169.64911000000001</v>
      </c>
      <c r="J155" s="12">
        <v>196.1</v>
      </c>
      <c r="K155" s="12">
        <v>13.5</v>
      </c>
      <c r="L155" s="12">
        <v>85</v>
      </c>
      <c r="M155" s="12">
        <v>8.4</v>
      </c>
      <c r="N155" s="12">
        <f>+Sar_InfraMR[[#This Row],[A.03.1 -  Longitud de Vías de Explotación No Electrificadas Troncales y Ramales (vía principal) (km)]]+Sar_InfraMR[[#This Row],[A.04.1 -  Longitud de Vías de Explotación Electrificadas Troncales y Ramales (vía principal) (km)]]</f>
        <v>281.10000000000002</v>
      </c>
      <c r="O155" s="12">
        <f>+Sar_InfraMR[[#This Row],[Total Vías (excluido Auxiliares)]]</f>
        <v>281.10000000000002</v>
      </c>
      <c r="P155" s="1">
        <v>30</v>
      </c>
      <c r="Q155" s="1">
        <v>5</v>
      </c>
      <c r="R155" s="1">
        <v>5</v>
      </c>
      <c r="S155" s="1">
        <f t="shared" si="15"/>
        <v>40</v>
      </c>
      <c r="T155" s="1">
        <v>20</v>
      </c>
      <c r="U155" s="1">
        <v>89</v>
      </c>
      <c r="V155" s="1">
        <v>1</v>
      </c>
      <c r="W155" s="1">
        <v>40</v>
      </c>
      <c r="X155" s="1">
        <v>0</v>
      </c>
      <c r="Y155" s="1">
        <f t="shared" si="16"/>
        <v>150</v>
      </c>
      <c r="Z155" s="1">
        <v>11</v>
      </c>
      <c r="AA155" s="1">
        <v>22</v>
      </c>
      <c r="AB155" s="1">
        <f>+Sar_InfraMR[[#This Row],[Total Pasos Vehiculares a Nivel]]</f>
        <v>150</v>
      </c>
      <c r="AC155" s="1">
        <f t="shared" si="17"/>
        <v>183</v>
      </c>
      <c r="AD155" s="1">
        <v>17</v>
      </c>
      <c r="AE155" s="1">
        <v>16</v>
      </c>
      <c r="AF155" s="1">
        <v>74</v>
      </c>
      <c r="AG155" s="1">
        <f t="shared" si="18"/>
        <v>107</v>
      </c>
      <c r="AH155" s="12">
        <v>31.1</v>
      </c>
      <c r="AI155" s="12">
        <v>0</v>
      </c>
      <c r="AJ155" s="12">
        <v>126.55</v>
      </c>
      <c r="AK155" s="12">
        <f t="shared" si="19"/>
        <v>157.65</v>
      </c>
      <c r="AL155" s="1">
        <v>0</v>
      </c>
      <c r="AM155" s="1">
        <v>9</v>
      </c>
      <c r="AN155" s="1">
        <v>8</v>
      </c>
      <c r="AO155" s="1">
        <f t="shared" si="20"/>
        <v>17</v>
      </c>
      <c r="AP155" s="1">
        <v>180</v>
      </c>
      <c r="AQ155" s="1">
        <v>95</v>
      </c>
      <c r="AR155" s="1">
        <v>0</v>
      </c>
      <c r="AS155" s="1">
        <f>+Sar_InfraMR[[#This Row],[B.02.1 - Parque de Coches Eléctricos Motrices]]+Sar_InfraMR[[#This Row],[B.02.2 - Parque de Coches Eléctricos Motrices Remolcados Tipo R]]+Sar_InfraMR[[#This Row],[B.02.3 - Parque de Coches Eléctricos Motrices Tipo R]]</f>
        <v>275</v>
      </c>
      <c r="AT155" s="1">
        <v>0</v>
      </c>
      <c r="AU155" s="1">
        <v>4</v>
      </c>
      <c r="AV155" s="1">
        <v>8</v>
      </c>
      <c r="AW155" s="1">
        <f>+Sar_InfraMR[[#This Row],[B.03.1 - Parque de Coches Motores Motrices Remolcados]]+Sar_InfraMR[[#This Row],[B.03.2 - Parque de Coches Motores Motrices Intermedios]]+Sar_InfraMR[[#This Row],[B.03.3 - Parque de Coches Motores Motrices Cabina]]</f>
        <v>12</v>
      </c>
      <c r="AX155" s="1">
        <v>33</v>
      </c>
      <c r="AY155" s="1">
        <v>12</v>
      </c>
      <c r="AZ155" s="1">
        <v>0</v>
      </c>
      <c r="BA155" s="1">
        <v>8</v>
      </c>
      <c r="BB155" s="1">
        <v>0</v>
      </c>
      <c r="BC155" s="1">
        <f>+Sar_InfraMR[[#This Row],[B.04.1 - Parque de Coches Remolcados Clase Unica]]+Sar_InfraMR[[#This Row],[B.04.2 - Parque de Coches Remolcados Clase Unica Furgón]]+Sar_InfraMR[[#This Row],[B.04.3 - Parque de Coches Remolcados Clase Unica Cabina]]+Sar_InfraMR[[#This Row],[B.04.4 - Parque de Coches Remolcados de Larga Distancia (Turista+Pullman)]]+Sar_InfraMR[[#This Row],[B.04.5 - Parque de Coches Remolcados para Servicios Especiales (Cartoneros)]]</f>
        <v>53</v>
      </c>
      <c r="BD155" s="1">
        <v>0</v>
      </c>
      <c r="BE155" s="1">
        <v>0</v>
      </c>
      <c r="BF155" s="16">
        <v>1676</v>
      </c>
    </row>
    <row r="156" spans="1:58">
      <c r="A156" s="1">
        <v>2005</v>
      </c>
      <c r="B156" s="1" t="s">
        <v>125</v>
      </c>
      <c r="C156" s="12">
        <v>71.5</v>
      </c>
      <c r="D156" s="12">
        <v>62.3</v>
      </c>
      <c r="E156" s="12">
        <v>0</v>
      </c>
      <c r="F156" s="12">
        <v>36.4</v>
      </c>
      <c r="G156" s="12">
        <f t="shared" si="14"/>
        <v>170.20000000000002</v>
      </c>
      <c r="H156" s="12">
        <f>+Sar_InfraMR[[#This Row],[Total Líneas de Explotación ]]</f>
        <v>170.20000000000002</v>
      </c>
      <c r="I156" s="13">
        <v>169.64911000000001</v>
      </c>
      <c r="J156" s="12">
        <v>196.1</v>
      </c>
      <c r="K156" s="12">
        <v>13.5</v>
      </c>
      <c r="L156" s="12">
        <v>85</v>
      </c>
      <c r="M156" s="12">
        <v>8.4</v>
      </c>
      <c r="N156" s="12">
        <f>+Sar_InfraMR[[#This Row],[A.03.1 -  Longitud de Vías de Explotación No Electrificadas Troncales y Ramales (vía principal) (km)]]+Sar_InfraMR[[#This Row],[A.04.1 -  Longitud de Vías de Explotación Electrificadas Troncales y Ramales (vía principal) (km)]]</f>
        <v>281.10000000000002</v>
      </c>
      <c r="O156" s="12">
        <f>+Sar_InfraMR[[#This Row],[Total Vías (excluido Auxiliares)]]</f>
        <v>281.10000000000002</v>
      </c>
      <c r="P156" s="1">
        <v>30</v>
      </c>
      <c r="Q156" s="1">
        <v>5</v>
      </c>
      <c r="R156" s="1">
        <v>5</v>
      </c>
      <c r="S156" s="1">
        <f t="shared" si="15"/>
        <v>40</v>
      </c>
      <c r="T156" s="1">
        <v>20</v>
      </c>
      <c r="U156" s="1">
        <v>89</v>
      </c>
      <c r="V156" s="1">
        <v>1</v>
      </c>
      <c r="W156" s="1">
        <v>40</v>
      </c>
      <c r="X156" s="1">
        <v>0</v>
      </c>
      <c r="Y156" s="1">
        <f t="shared" si="16"/>
        <v>150</v>
      </c>
      <c r="Z156" s="1">
        <v>11</v>
      </c>
      <c r="AA156" s="1">
        <v>22</v>
      </c>
      <c r="AB156" s="1">
        <f>+Sar_InfraMR[[#This Row],[Total Pasos Vehiculares a Nivel]]</f>
        <v>150</v>
      </c>
      <c r="AC156" s="1">
        <f t="shared" si="17"/>
        <v>183</v>
      </c>
      <c r="AD156" s="1">
        <v>17</v>
      </c>
      <c r="AE156" s="1">
        <v>16</v>
      </c>
      <c r="AF156" s="1">
        <v>74</v>
      </c>
      <c r="AG156" s="1">
        <f t="shared" si="18"/>
        <v>107</v>
      </c>
      <c r="AH156" s="12">
        <v>31.1</v>
      </c>
      <c r="AI156" s="12">
        <v>0</v>
      </c>
      <c r="AJ156" s="12">
        <v>126.55</v>
      </c>
      <c r="AK156" s="12">
        <f t="shared" si="19"/>
        <v>157.65</v>
      </c>
      <c r="AL156" s="1">
        <v>0</v>
      </c>
      <c r="AM156" s="1">
        <v>9</v>
      </c>
      <c r="AN156" s="1">
        <v>8</v>
      </c>
      <c r="AO156" s="1">
        <f t="shared" si="20"/>
        <v>17</v>
      </c>
      <c r="AP156" s="1">
        <v>180</v>
      </c>
      <c r="AQ156" s="1">
        <v>95</v>
      </c>
      <c r="AR156" s="1">
        <v>0</v>
      </c>
      <c r="AS156" s="1">
        <f>+Sar_InfraMR[[#This Row],[B.02.1 - Parque de Coches Eléctricos Motrices]]+Sar_InfraMR[[#This Row],[B.02.2 - Parque de Coches Eléctricos Motrices Remolcados Tipo R]]+Sar_InfraMR[[#This Row],[B.02.3 - Parque de Coches Eléctricos Motrices Tipo R]]</f>
        <v>275</v>
      </c>
      <c r="AT156" s="1">
        <v>0</v>
      </c>
      <c r="AU156" s="1">
        <v>4</v>
      </c>
      <c r="AV156" s="1">
        <v>8</v>
      </c>
      <c r="AW156" s="1">
        <f>+Sar_InfraMR[[#This Row],[B.03.1 - Parque de Coches Motores Motrices Remolcados]]+Sar_InfraMR[[#This Row],[B.03.2 - Parque de Coches Motores Motrices Intermedios]]+Sar_InfraMR[[#This Row],[B.03.3 - Parque de Coches Motores Motrices Cabina]]</f>
        <v>12</v>
      </c>
      <c r="AX156" s="1">
        <v>33</v>
      </c>
      <c r="AY156" s="1">
        <v>12</v>
      </c>
      <c r="AZ156" s="1">
        <v>0</v>
      </c>
      <c r="BA156" s="1">
        <v>8</v>
      </c>
      <c r="BB156" s="1">
        <v>0</v>
      </c>
      <c r="BC156" s="1">
        <f>+Sar_InfraMR[[#This Row],[B.04.1 - Parque de Coches Remolcados Clase Unica]]+Sar_InfraMR[[#This Row],[B.04.2 - Parque de Coches Remolcados Clase Unica Furgón]]+Sar_InfraMR[[#This Row],[B.04.3 - Parque de Coches Remolcados Clase Unica Cabina]]+Sar_InfraMR[[#This Row],[B.04.4 - Parque de Coches Remolcados de Larga Distancia (Turista+Pullman)]]+Sar_InfraMR[[#This Row],[B.04.5 - Parque de Coches Remolcados para Servicios Especiales (Cartoneros)]]</f>
        <v>53</v>
      </c>
      <c r="BD156" s="1">
        <v>0</v>
      </c>
      <c r="BE156" s="1">
        <v>0</v>
      </c>
      <c r="BF156" s="16">
        <v>1676</v>
      </c>
    </row>
    <row r="157" spans="1:58">
      <c r="A157" s="1">
        <v>2005</v>
      </c>
      <c r="B157" s="1" t="s">
        <v>126</v>
      </c>
      <c r="C157" s="12">
        <v>71.5</v>
      </c>
      <c r="D157" s="12">
        <v>62.3</v>
      </c>
      <c r="E157" s="12">
        <v>0</v>
      </c>
      <c r="F157" s="12">
        <v>36.4</v>
      </c>
      <c r="G157" s="12">
        <f t="shared" si="14"/>
        <v>170.20000000000002</v>
      </c>
      <c r="H157" s="12">
        <f>+Sar_InfraMR[[#This Row],[Total Líneas de Explotación ]]</f>
        <v>170.20000000000002</v>
      </c>
      <c r="I157" s="13">
        <v>169.64911000000001</v>
      </c>
      <c r="J157" s="12">
        <v>196.1</v>
      </c>
      <c r="K157" s="12">
        <v>13.5</v>
      </c>
      <c r="L157" s="12">
        <v>85</v>
      </c>
      <c r="M157" s="12">
        <v>8.4</v>
      </c>
      <c r="N157" s="12">
        <f>+Sar_InfraMR[[#This Row],[A.03.1 -  Longitud de Vías de Explotación No Electrificadas Troncales y Ramales (vía principal) (km)]]+Sar_InfraMR[[#This Row],[A.04.1 -  Longitud de Vías de Explotación Electrificadas Troncales y Ramales (vía principal) (km)]]</f>
        <v>281.10000000000002</v>
      </c>
      <c r="O157" s="12">
        <f>+Sar_InfraMR[[#This Row],[Total Vías (excluido Auxiliares)]]</f>
        <v>281.10000000000002</v>
      </c>
      <c r="P157" s="1">
        <v>30</v>
      </c>
      <c r="Q157" s="1">
        <v>5</v>
      </c>
      <c r="R157" s="1">
        <v>5</v>
      </c>
      <c r="S157" s="1">
        <f t="shared" si="15"/>
        <v>40</v>
      </c>
      <c r="T157" s="1">
        <v>20</v>
      </c>
      <c r="U157" s="1">
        <v>89</v>
      </c>
      <c r="V157" s="1">
        <v>1</v>
      </c>
      <c r="W157" s="1">
        <v>40</v>
      </c>
      <c r="X157" s="1">
        <v>0</v>
      </c>
      <c r="Y157" s="1">
        <f t="shared" si="16"/>
        <v>150</v>
      </c>
      <c r="Z157" s="1">
        <v>11</v>
      </c>
      <c r="AA157" s="1">
        <v>22</v>
      </c>
      <c r="AB157" s="1">
        <f>+Sar_InfraMR[[#This Row],[Total Pasos Vehiculares a Nivel]]</f>
        <v>150</v>
      </c>
      <c r="AC157" s="1">
        <f t="shared" si="17"/>
        <v>183</v>
      </c>
      <c r="AD157" s="1">
        <v>17</v>
      </c>
      <c r="AE157" s="1">
        <v>16</v>
      </c>
      <c r="AF157" s="1">
        <v>74</v>
      </c>
      <c r="AG157" s="1">
        <f t="shared" si="18"/>
        <v>107</v>
      </c>
      <c r="AH157" s="12">
        <v>31.1</v>
      </c>
      <c r="AI157" s="12">
        <v>0</v>
      </c>
      <c r="AJ157" s="12">
        <v>126.55</v>
      </c>
      <c r="AK157" s="12">
        <f t="shared" si="19"/>
        <v>157.65</v>
      </c>
      <c r="AL157" s="1">
        <v>0</v>
      </c>
      <c r="AM157" s="1">
        <v>9</v>
      </c>
      <c r="AN157" s="1">
        <v>8</v>
      </c>
      <c r="AO157" s="1">
        <f t="shared" si="20"/>
        <v>17</v>
      </c>
      <c r="AP157" s="1">
        <v>180</v>
      </c>
      <c r="AQ157" s="1">
        <v>95</v>
      </c>
      <c r="AR157" s="1">
        <v>0</v>
      </c>
      <c r="AS157" s="1">
        <f>+Sar_InfraMR[[#This Row],[B.02.1 - Parque de Coches Eléctricos Motrices]]+Sar_InfraMR[[#This Row],[B.02.2 - Parque de Coches Eléctricos Motrices Remolcados Tipo R]]+Sar_InfraMR[[#This Row],[B.02.3 - Parque de Coches Eléctricos Motrices Tipo R]]</f>
        <v>275</v>
      </c>
      <c r="AT157" s="1">
        <v>0</v>
      </c>
      <c r="AU157" s="1">
        <v>4</v>
      </c>
      <c r="AV157" s="1">
        <v>8</v>
      </c>
      <c r="AW157" s="1">
        <f>+Sar_InfraMR[[#This Row],[B.03.1 - Parque de Coches Motores Motrices Remolcados]]+Sar_InfraMR[[#This Row],[B.03.2 - Parque de Coches Motores Motrices Intermedios]]+Sar_InfraMR[[#This Row],[B.03.3 - Parque de Coches Motores Motrices Cabina]]</f>
        <v>12</v>
      </c>
      <c r="AX157" s="1">
        <v>33</v>
      </c>
      <c r="AY157" s="1">
        <v>12</v>
      </c>
      <c r="AZ157" s="1">
        <v>0</v>
      </c>
      <c r="BA157" s="1">
        <v>8</v>
      </c>
      <c r="BB157" s="1">
        <v>0</v>
      </c>
      <c r="BC157" s="1">
        <f>+Sar_InfraMR[[#This Row],[B.04.1 - Parque de Coches Remolcados Clase Unica]]+Sar_InfraMR[[#This Row],[B.04.2 - Parque de Coches Remolcados Clase Unica Furgón]]+Sar_InfraMR[[#This Row],[B.04.3 - Parque de Coches Remolcados Clase Unica Cabina]]+Sar_InfraMR[[#This Row],[B.04.4 - Parque de Coches Remolcados de Larga Distancia (Turista+Pullman)]]+Sar_InfraMR[[#This Row],[B.04.5 - Parque de Coches Remolcados para Servicios Especiales (Cartoneros)]]</f>
        <v>53</v>
      </c>
      <c r="BD157" s="1">
        <v>0</v>
      </c>
      <c r="BE157" s="1">
        <v>0</v>
      </c>
      <c r="BF157" s="16">
        <v>1676</v>
      </c>
    </row>
    <row r="158" spans="1:58">
      <c r="A158" s="1">
        <v>2006</v>
      </c>
      <c r="B158" s="1" t="s">
        <v>115</v>
      </c>
      <c r="C158" s="12">
        <v>71.5</v>
      </c>
      <c r="D158" s="12">
        <v>62.3</v>
      </c>
      <c r="E158" s="12">
        <v>0</v>
      </c>
      <c r="F158" s="12">
        <v>36.4</v>
      </c>
      <c r="G158" s="12">
        <f t="shared" si="14"/>
        <v>170.20000000000002</v>
      </c>
      <c r="H158" s="12">
        <f>+Sar_InfraMR[[#This Row],[Total Líneas de Explotación ]]</f>
        <v>170.20000000000002</v>
      </c>
      <c r="I158" s="13">
        <v>169.64911000000001</v>
      </c>
      <c r="J158" s="12">
        <v>196.1</v>
      </c>
      <c r="K158" s="12">
        <v>13.5</v>
      </c>
      <c r="L158" s="12">
        <v>85</v>
      </c>
      <c r="M158" s="12">
        <v>8.4</v>
      </c>
      <c r="N158" s="12">
        <f>+Sar_InfraMR[[#This Row],[A.03.1 -  Longitud de Vías de Explotación No Electrificadas Troncales y Ramales (vía principal) (km)]]+Sar_InfraMR[[#This Row],[A.04.1 -  Longitud de Vías de Explotación Electrificadas Troncales y Ramales (vía principal) (km)]]</f>
        <v>281.10000000000002</v>
      </c>
      <c r="O158" s="12">
        <f>+Sar_InfraMR[[#This Row],[Total Vías (excluido Auxiliares)]]</f>
        <v>281.10000000000002</v>
      </c>
      <c r="P158" s="1">
        <v>30</v>
      </c>
      <c r="Q158" s="1">
        <v>5</v>
      </c>
      <c r="R158" s="1">
        <v>5</v>
      </c>
      <c r="S158" s="1">
        <f t="shared" si="15"/>
        <v>40</v>
      </c>
      <c r="T158" s="1">
        <v>20</v>
      </c>
      <c r="U158" s="1">
        <v>89</v>
      </c>
      <c r="V158" s="1">
        <v>1</v>
      </c>
      <c r="W158" s="1">
        <v>40</v>
      </c>
      <c r="X158" s="1">
        <v>0</v>
      </c>
      <c r="Y158" s="1">
        <f t="shared" si="16"/>
        <v>150</v>
      </c>
      <c r="Z158" s="1">
        <v>11</v>
      </c>
      <c r="AA158" s="1">
        <v>22</v>
      </c>
      <c r="AB158" s="1">
        <f>+Sar_InfraMR[[#This Row],[Total Pasos Vehiculares a Nivel]]</f>
        <v>150</v>
      </c>
      <c r="AC158" s="1">
        <f t="shared" si="17"/>
        <v>183</v>
      </c>
      <c r="AD158" s="1">
        <v>17</v>
      </c>
      <c r="AE158" s="1">
        <v>16</v>
      </c>
      <c r="AF158" s="1">
        <v>74</v>
      </c>
      <c r="AG158" s="1">
        <f t="shared" si="18"/>
        <v>107</v>
      </c>
      <c r="AH158" s="12">
        <v>31.1</v>
      </c>
      <c r="AI158" s="12">
        <v>0</v>
      </c>
      <c r="AJ158" s="12">
        <v>126.55</v>
      </c>
      <c r="AK158" s="12">
        <f t="shared" si="19"/>
        <v>157.65</v>
      </c>
      <c r="AL158" s="1">
        <v>0</v>
      </c>
      <c r="AM158" s="1">
        <v>9</v>
      </c>
      <c r="AN158" s="1">
        <v>8</v>
      </c>
      <c r="AO158" s="1">
        <f t="shared" si="20"/>
        <v>17</v>
      </c>
      <c r="AP158" s="1">
        <v>180</v>
      </c>
      <c r="AQ158" s="1">
        <v>95</v>
      </c>
      <c r="AR158" s="1">
        <v>0</v>
      </c>
      <c r="AS158" s="1">
        <f>+Sar_InfraMR[[#This Row],[B.02.1 - Parque de Coches Eléctricos Motrices]]+Sar_InfraMR[[#This Row],[B.02.2 - Parque de Coches Eléctricos Motrices Remolcados Tipo R]]+Sar_InfraMR[[#This Row],[B.02.3 - Parque de Coches Eléctricos Motrices Tipo R]]</f>
        <v>275</v>
      </c>
      <c r="AT158" s="1">
        <v>0</v>
      </c>
      <c r="AU158" s="1">
        <v>4</v>
      </c>
      <c r="AV158" s="1">
        <v>8</v>
      </c>
      <c r="AW158" s="1">
        <f>+Sar_InfraMR[[#This Row],[B.03.1 - Parque de Coches Motores Motrices Remolcados]]+Sar_InfraMR[[#This Row],[B.03.2 - Parque de Coches Motores Motrices Intermedios]]+Sar_InfraMR[[#This Row],[B.03.3 - Parque de Coches Motores Motrices Cabina]]</f>
        <v>12</v>
      </c>
      <c r="AX158" s="1">
        <v>33</v>
      </c>
      <c r="AY158" s="1">
        <v>12</v>
      </c>
      <c r="AZ158" s="1">
        <v>0</v>
      </c>
      <c r="BA158" s="1">
        <v>8</v>
      </c>
      <c r="BB158" s="1">
        <v>0</v>
      </c>
      <c r="BC158" s="1">
        <f>+Sar_InfraMR[[#This Row],[B.04.1 - Parque de Coches Remolcados Clase Unica]]+Sar_InfraMR[[#This Row],[B.04.2 - Parque de Coches Remolcados Clase Unica Furgón]]+Sar_InfraMR[[#This Row],[B.04.3 - Parque de Coches Remolcados Clase Unica Cabina]]+Sar_InfraMR[[#This Row],[B.04.4 - Parque de Coches Remolcados de Larga Distancia (Turista+Pullman)]]+Sar_InfraMR[[#This Row],[B.04.5 - Parque de Coches Remolcados para Servicios Especiales (Cartoneros)]]</f>
        <v>53</v>
      </c>
      <c r="BD158" s="1">
        <v>0</v>
      </c>
      <c r="BE158" s="1">
        <v>0</v>
      </c>
      <c r="BF158" s="16">
        <v>1676</v>
      </c>
    </row>
    <row r="159" spans="1:58">
      <c r="A159" s="1">
        <v>2006</v>
      </c>
      <c r="B159" s="1" t="s">
        <v>116</v>
      </c>
      <c r="C159" s="12">
        <v>71.5</v>
      </c>
      <c r="D159" s="12">
        <v>62.3</v>
      </c>
      <c r="E159" s="12">
        <v>0</v>
      </c>
      <c r="F159" s="12">
        <v>36.4</v>
      </c>
      <c r="G159" s="12">
        <f t="shared" si="14"/>
        <v>170.20000000000002</v>
      </c>
      <c r="H159" s="12">
        <f>+Sar_InfraMR[[#This Row],[Total Líneas de Explotación ]]</f>
        <v>170.20000000000002</v>
      </c>
      <c r="I159" s="13">
        <v>169.64911000000001</v>
      </c>
      <c r="J159" s="12">
        <v>196.1</v>
      </c>
      <c r="K159" s="12">
        <v>13.5</v>
      </c>
      <c r="L159" s="12">
        <v>85</v>
      </c>
      <c r="M159" s="12">
        <v>8.4</v>
      </c>
      <c r="N159" s="12">
        <f>+Sar_InfraMR[[#This Row],[A.03.1 -  Longitud de Vías de Explotación No Electrificadas Troncales y Ramales (vía principal) (km)]]+Sar_InfraMR[[#This Row],[A.04.1 -  Longitud de Vías de Explotación Electrificadas Troncales y Ramales (vía principal) (km)]]</f>
        <v>281.10000000000002</v>
      </c>
      <c r="O159" s="12">
        <f>+Sar_InfraMR[[#This Row],[Total Vías (excluido Auxiliares)]]</f>
        <v>281.10000000000002</v>
      </c>
      <c r="P159" s="1">
        <v>30</v>
      </c>
      <c r="Q159" s="1">
        <v>5</v>
      </c>
      <c r="R159" s="1">
        <v>5</v>
      </c>
      <c r="S159" s="1">
        <f t="shared" si="15"/>
        <v>40</v>
      </c>
      <c r="T159" s="1">
        <v>20</v>
      </c>
      <c r="U159" s="1">
        <v>89</v>
      </c>
      <c r="V159" s="1">
        <v>1</v>
      </c>
      <c r="W159" s="1">
        <v>40</v>
      </c>
      <c r="X159" s="1">
        <v>0</v>
      </c>
      <c r="Y159" s="1">
        <f t="shared" si="16"/>
        <v>150</v>
      </c>
      <c r="Z159" s="1">
        <v>11</v>
      </c>
      <c r="AA159" s="1">
        <v>22</v>
      </c>
      <c r="AB159" s="1">
        <f>+Sar_InfraMR[[#This Row],[Total Pasos Vehiculares a Nivel]]</f>
        <v>150</v>
      </c>
      <c r="AC159" s="1">
        <f t="shared" si="17"/>
        <v>183</v>
      </c>
      <c r="AD159" s="1">
        <v>17</v>
      </c>
      <c r="AE159" s="1">
        <v>16</v>
      </c>
      <c r="AF159" s="1">
        <v>74</v>
      </c>
      <c r="AG159" s="1">
        <f t="shared" si="18"/>
        <v>107</v>
      </c>
      <c r="AH159" s="12">
        <v>31.1</v>
      </c>
      <c r="AI159" s="12">
        <v>0</v>
      </c>
      <c r="AJ159" s="12">
        <v>126.55</v>
      </c>
      <c r="AK159" s="12">
        <f t="shared" si="19"/>
        <v>157.65</v>
      </c>
      <c r="AL159" s="1">
        <v>0</v>
      </c>
      <c r="AM159" s="1">
        <v>9</v>
      </c>
      <c r="AN159" s="1">
        <v>8</v>
      </c>
      <c r="AO159" s="1">
        <f t="shared" si="20"/>
        <v>17</v>
      </c>
      <c r="AP159" s="1">
        <v>180</v>
      </c>
      <c r="AQ159" s="1">
        <v>95</v>
      </c>
      <c r="AR159" s="1">
        <v>0</v>
      </c>
      <c r="AS159" s="1">
        <f>+Sar_InfraMR[[#This Row],[B.02.1 - Parque de Coches Eléctricos Motrices]]+Sar_InfraMR[[#This Row],[B.02.2 - Parque de Coches Eléctricos Motrices Remolcados Tipo R]]+Sar_InfraMR[[#This Row],[B.02.3 - Parque de Coches Eléctricos Motrices Tipo R]]</f>
        <v>275</v>
      </c>
      <c r="AT159" s="1">
        <v>0</v>
      </c>
      <c r="AU159" s="1">
        <v>4</v>
      </c>
      <c r="AV159" s="1">
        <v>8</v>
      </c>
      <c r="AW159" s="1">
        <f>+Sar_InfraMR[[#This Row],[B.03.1 - Parque de Coches Motores Motrices Remolcados]]+Sar_InfraMR[[#This Row],[B.03.2 - Parque de Coches Motores Motrices Intermedios]]+Sar_InfraMR[[#This Row],[B.03.3 - Parque de Coches Motores Motrices Cabina]]</f>
        <v>12</v>
      </c>
      <c r="AX159" s="1">
        <v>33</v>
      </c>
      <c r="AY159" s="1">
        <v>12</v>
      </c>
      <c r="AZ159" s="1">
        <v>0</v>
      </c>
      <c r="BA159" s="1">
        <v>8</v>
      </c>
      <c r="BB159" s="1">
        <v>0</v>
      </c>
      <c r="BC159" s="1">
        <f>+Sar_InfraMR[[#This Row],[B.04.1 - Parque de Coches Remolcados Clase Unica]]+Sar_InfraMR[[#This Row],[B.04.2 - Parque de Coches Remolcados Clase Unica Furgón]]+Sar_InfraMR[[#This Row],[B.04.3 - Parque de Coches Remolcados Clase Unica Cabina]]+Sar_InfraMR[[#This Row],[B.04.4 - Parque de Coches Remolcados de Larga Distancia (Turista+Pullman)]]+Sar_InfraMR[[#This Row],[B.04.5 - Parque de Coches Remolcados para Servicios Especiales (Cartoneros)]]</f>
        <v>53</v>
      </c>
      <c r="BD159" s="1">
        <v>0</v>
      </c>
      <c r="BE159" s="1">
        <v>0</v>
      </c>
      <c r="BF159" s="16">
        <v>1676</v>
      </c>
    </row>
    <row r="160" spans="1:58">
      <c r="A160" s="1">
        <v>2006</v>
      </c>
      <c r="B160" s="1" t="s">
        <v>117</v>
      </c>
      <c r="C160" s="12">
        <v>71.5</v>
      </c>
      <c r="D160" s="12">
        <v>62.3</v>
      </c>
      <c r="E160" s="12">
        <v>0</v>
      </c>
      <c r="F160" s="12">
        <v>36.4</v>
      </c>
      <c r="G160" s="12">
        <f t="shared" si="14"/>
        <v>170.20000000000002</v>
      </c>
      <c r="H160" s="12">
        <f>+Sar_InfraMR[[#This Row],[Total Líneas de Explotación ]]</f>
        <v>170.20000000000002</v>
      </c>
      <c r="I160" s="13">
        <v>169.64911000000001</v>
      </c>
      <c r="J160" s="12">
        <v>196.1</v>
      </c>
      <c r="K160" s="12">
        <v>13.5</v>
      </c>
      <c r="L160" s="12">
        <v>85</v>
      </c>
      <c r="M160" s="12">
        <v>8.4</v>
      </c>
      <c r="N160" s="12">
        <f>+Sar_InfraMR[[#This Row],[A.03.1 -  Longitud de Vías de Explotación No Electrificadas Troncales y Ramales (vía principal) (km)]]+Sar_InfraMR[[#This Row],[A.04.1 -  Longitud de Vías de Explotación Electrificadas Troncales y Ramales (vía principal) (km)]]</f>
        <v>281.10000000000002</v>
      </c>
      <c r="O160" s="12">
        <f>+Sar_InfraMR[[#This Row],[Total Vías (excluido Auxiliares)]]</f>
        <v>281.10000000000002</v>
      </c>
      <c r="P160" s="1">
        <v>30</v>
      </c>
      <c r="Q160" s="1">
        <v>5</v>
      </c>
      <c r="R160" s="1">
        <v>5</v>
      </c>
      <c r="S160" s="1">
        <f t="shared" si="15"/>
        <v>40</v>
      </c>
      <c r="T160" s="1">
        <v>20</v>
      </c>
      <c r="U160" s="1">
        <v>89</v>
      </c>
      <c r="V160" s="1">
        <v>1</v>
      </c>
      <c r="W160" s="1">
        <v>40</v>
      </c>
      <c r="X160" s="1">
        <v>0</v>
      </c>
      <c r="Y160" s="1">
        <f t="shared" si="16"/>
        <v>150</v>
      </c>
      <c r="Z160" s="1">
        <v>11</v>
      </c>
      <c r="AA160" s="1">
        <v>22</v>
      </c>
      <c r="AB160" s="1">
        <f>+Sar_InfraMR[[#This Row],[Total Pasos Vehiculares a Nivel]]</f>
        <v>150</v>
      </c>
      <c r="AC160" s="1">
        <f t="shared" si="17"/>
        <v>183</v>
      </c>
      <c r="AD160" s="1">
        <v>17</v>
      </c>
      <c r="AE160" s="1">
        <v>16</v>
      </c>
      <c r="AF160" s="1">
        <v>74</v>
      </c>
      <c r="AG160" s="1">
        <f t="shared" si="18"/>
        <v>107</v>
      </c>
      <c r="AH160" s="12">
        <v>31.1</v>
      </c>
      <c r="AI160" s="12">
        <v>0</v>
      </c>
      <c r="AJ160" s="12">
        <v>126.55</v>
      </c>
      <c r="AK160" s="12">
        <f t="shared" si="19"/>
        <v>157.65</v>
      </c>
      <c r="AL160" s="1">
        <v>0</v>
      </c>
      <c r="AM160" s="1">
        <v>9</v>
      </c>
      <c r="AN160" s="1">
        <v>8</v>
      </c>
      <c r="AO160" s="1">
        <f t="shared" si="20"/>
        <v>17</v>
      </c>
      <c r="AP160" s="1">
        <v>180</v>
      </c>
      <c r="AQ160" s="1">
        <v>95</v>
      </c>
      <c r="AR160" s="1">
        <v>0</v>
      </c>
      <c r="AS160" s="1">
        <f>+Sar_InfraMR[[#This Row],[B.02.1 - Parque de Coches Eléctricos Motrices]]+Sar_InfraMR[[#This Row],[B.02.2 - Parque de Coches Eléctricos Motrices Remolcados Tipo R]]+Sar_InfraMR[[#This Row],[B.02.3 - Parque de Coches Eléctricos Motrices Tipo R]]</f>
        <v>275</v>
      </c>
      <c r="AT160" s="1">
        <v>0</v>
      </c>
      <c r="AU160" s="1">
        <v>4</v>
      </c>
      <c r="AV160" s="1">
        <v>8</v>
      </c>
      <c r="AW160" s="1">
        <f>+Sar_InfraMR[[#This Row],[B.03.1 - Parque de Coches Motores Motrices Remolcados]]+Sar_InfraMR[[#This Row],[B.03.2 - Parque de Coches Motores Motrices Intermedios]]+Sar_InfraMR[[#This Row],[B.03.3 - Parque de Coches Motores Motrices Cabina]]</f>
        <v>12</v>
      </c>
      <c r="AX160" s="1">
        <v>33</v>
      </c>
      <c r="AY160" s="1">
        <v>12</v>
      </c>
      <c r="AZ160" s="1">
        <v>0</v>
      </c>
      <c r="BA160" s="1">
        <v>8</v>
      </c>
      <c r="BB160" s="1">
        <v>0</v>
      </c>
      <c r="BC160" s="1">
        <f>+Sar_InfraMR[[#This Row],[B.04.1 - Parque de Coches Remolcados Clase Unica]]+Sar_InfraMR[[#This Row],[B.04.2 - Parque de Coches Remolcados Clase Unica Furgón]]+Sar_InfraMR[[#This Row],[B.04.3 - Parque de Coches Remolcados Clase Unica Cabina]]+Sar_InfraMR[[#This Row],[B.04.4 - Parque de Coches Remolcados de Larga Distancia (Turista+Pullman)]]+Sar_InfraMR[[#This Row],[B.04.5 - Parque de Coches Remolcados para Servicios Especiales (Cartoneros)]]</f>
        <v>53</v>
      </c>
      <c r="BD160" s="1">
        <v>0</v>
      </c>
      <c r="BE160" s="1">
        <v>0</v>
      </c>
      <c r="BF160" s="16">
        <v>1676</v>
      </c>
    </row>
    <row r="161" spans="1:58">
      <c r="A161" s="1">
        <v>2006</v>
      </c>
      <c r="B161" s="1" t="s">
        <v>118</v>
      </c>
      <c r="C161" s="12">
        <v>71.5</v>
      </c>
      <c r="D161" s="12">
        <v>62.3</v>
      </c>
      <c r="E161" s="12">
        <v>0</v>
      </c>
      <c r="F161" s="12">
        <v>36.4</v>
      </c>
      <c r="G161" s="12">
        <f t="shared" si="14"/>
        <v>170.20000000000002</v>
      </c>
      <c r="H161" s="12">
        <f>+Sar_InfraMR[[#This Row],[Total Líneas de Explotación ]]</f>
        <v>170.20000000000002</v>
      </c>
      <c r="I161" s="13">
        <v>169.64911000000001</v>
      </c>
      <c r="J161" s="12">
        <v>196.1</v>
      </c>
      <c r="K161" s="12">
        <v>13.5</v>
      </c>
      <c r="L161" s="12">
        <v>85</v>
      </c>
      <c r="M161" s="12">
        <v>8.4</v>
      </c>
      <c r="N161" s="12">
        <f>+Sar_InfraMR[[#This Row],[A.03.1 -  Longitud de Vías de Explotación No Electrificadas Troncales y Ramales (vía principal) (km)]]+Sar_InfraMR[[#This Row],[A.04.1 -  Longitud de Vías de Explotación Electrificadas Troncales y Ramales (vía principal) (km)]]</f>
        <v>281.10000000000002</v>
      </c>
      <c r="O161" s="12">
        <f>+Sar_InfraMR[[#This Row],[Total Vías (excluido Auxiliares)]]</f>
        <v>281.10000000000002</v>
      </c>
      <c r="P161" s="1">
        <v>30</v>
      </c>
      <c r="Q161" s="1">
        <v>5</v>
      </c>
      <c r="R161" s="1">
        <v>5</v>
      </c>
      <c r="S161" s="1">
        <f t="shared" si="15"/>
        <v>40</v>
      </c>
      <c r="T161" s="1">
        <v>20</v>
      </c>
      <c r="U161" s="1">
        <v>89</v>
      </c>
      <c r="V161" s="1">
        <v>1</v>
      </c>
      <c r="W161" s="1">
        <v>40</v>
      </c>
      <c r="X161" s="1">
        <v>0</v>
      </c>
      <c r="Y161" s="1">
        <f t="shared" si="16"/>
        <v>150</v>
      </c>
      <c r="Z161" s="1">
        <v>11</v>
      </c>
      <c r="AA161" s="1">
        <v>22</v>
      </c>
      <c r="AB161" s="1">
        <f>+Sar_InfraMR[[#This Row],[Total Pasos Vehiculares a Nivel]]</f>
        <v>150</v>
      </c>
      <c r="AC161" s="1">
        <f t="shared" si="17"/>
        <v>183</v>
      </c>
      <c r="AD161" s="1">
        <v>17</v>
      </c>
      <c r="AE161" s="1">
        <v>16</v>
      </c>
      <c r="AF161" s="1">
        <v>74</v>
      </c>
      <c r="AG161" s="1">
        <f t="shared" si="18"/>
        <v>107</v>
      </c>
      <c r="AH161" s="12">
        <v>31.1</v>
      </c>
      <c r="AI161" s="12">
        <v>0</v>
      </c>
      <c r="AJ161" s="12">
        <v>126.55</v>
      </c>
      <c r="AK161" s="12">
        <f t="shared" si="19"/>
        <v>157.65</v>
      </c>
      <c r="AL161" s="1">
        <v>0</v>
      </c>
      <c r="AM161" s="1">
        <v>9</v>
      </c>
      <c r="AN161" s="1">
        <v>8</v>
      </c>
      <c r="AO161" s="1">
        <f t="shared" si="20"/>
        <v>17</v>
      </c>
      <c r="AP161" s="1">
        <v>180</v>
      </c>
      <c r="AQ161" s="1">
        <v>95</v>
      </c>
      <c r="AR161" s="1">
        <v>0</v>
      </c>
      <c r="AS161" s="1">
        <f>+Sar_InfraMR[[#This Row],[B.02.1 - Parque de Coches Eléctricos Motrices]]+Sar_InfraMR[[#This Row],[B.02.2 - Parque de Coches Eléctricos Motrices Remolcados Tipo R]]+Sar_InfraMR[[#This Row],[B.02.3 - Parque de Coches Eléctricos Motrices Tipo R]]</f>
        <v>275</v>
      </c>
      <c r="AT161" s="1">
        <v>0</v>
      </c>
      <c r="AU161" s="1">
        <v>4</v>
      </c>
      <c r="AV161" s="1">
        <v>8</v>
      </c>
      <c r="AW161" s="1">
        <f>+Sar_InfraMR[[#This Row],[B.03.1 - Parque de Coches Motores Motrices Remolcados]]+Sar_InfraMR[[#This Row],[B.03.2 - Parque de Coches Motores Motrices Intermedios]]+Sar_InfraMR[[#This Row],[B.03.3 - Parque de Coches Motores Motrices Cabina]]</f>
        <v>12</v>
      </c>
      <c r="AX161" s="1">
        <v>33</v>
      </c>
      <c r="AY161" s="1">
        <v>12</v>
      </c>
      <c r="AZ161" s="1">
        <v>0</v>
      </c>
      <c r="BA161" s="1">
        <v>8</v>
      </c>
      <c r="BB161" s="1">
        <v>0</v>
      </c>
      <c r="BC161" s="1">
        <f>+Sar_InfraMR[[#This Row],[B.04.1 - Parque de Coches Remolcados Clase Unica]]+Sar_InfraMR[[#This Row],[B.04.2 - Parque de Coches Remolcados Clase Unica Furgón]]+Sar_InfraMR[[#This Row],[B.04.3 - Parque de Coches Remolcados Clase Unica Cabina]]+Sar_InfraMR[[#This Row],[B.04.4 - Parque de Coches Remolcados de Larga Distancia (Turista+Pullman)]]+Sar_InfraMR[[#This Row],[B.04.5 - Parque de Coches Remolcados para Servicios Especiales (Cartoneros)]]</f>
        <v>53</v>
      </c>
      <c r="BD161" s="1">
        <v>0</v>
      </c>
      <c r="BE161" s="1">
        <v>0</v>
      </c>
      <c r="BF161" s="16">
        <v>1676</v>
      </c>
    </row>
    <row r="162" spans="1:58">
      <c r="A162" s="1">
        <v>2006</v>
      </c>
      <c r="B162" s="1" t="s">
        <v>119</v>
      </c>
      <c r="C162" s="12">
        <v>71.5</v>
      </c>
      <c r="D162" s="12">
        <v>62.3</v>
      </c>
      <c r="E162" s="12">
        <v>0</v>
      </c>
      <c r="F162" s="12">
        <v>36.4</v>
      </c>
      <c r="G162" s="12">
        <f t="shared" si="14"/>
        <v>170.20000000000002</v>
      </c>
      <c r="H162" s="12">
        <f>+Sar_InfraMR[[#This Row],[Total Líneas de Explotación ]]</f>
        <v>170.20000000000002</v>
      </c>
      <c r="I162" s="13">
        <v>169.64911000000001</v>
      </c>
      <c r="J162" s="12">
        <v>196.1</v>
      </c>
      <c r="K162" s="12">
        <v>13.5</v>
      </c>
      <c r="L162" s="12">
        <v>85</v>
      </c>
      <c r="M162" s="12">
        <v>8.4</v>
      </c>
      <c r="N162" s="12">
        <f>+Sar_InfraMR[[#This Row],[A.03.1 -  Longitud de Vías de Explotación No Electrificadas Troncales y Ramales (vía principal) (km)]]+Sar_InfraMR[[#This Row],[A.04.1 -  Longitud de Vías de Explotación Electrificadas Troncales y Ramales (vía principal) (km)]]</f>
        <v>281.10000000000002</v>
      </c>
      <c r="O162" s="12">
        <f>+Sar_InfraMR[[#This Row],[Total Vías (excluido Auxiliares)]]</f>
        <v>281.10000000000002</v>
      </c>
      <c r="P162" s="1">
        <v>30</v>
      </c>
      <c r="Q162" s="1">
        <v>5</v>
      </c>
      <c r="R162" s="1">
        <v>5</v>
      </c>
      <c r="S162" s="1">
        <f t="shared" si="15"/>
        <v>40</v>
      </c>
      <c r="T162" s="1">
        <v>20</v>
      </c>
      <c r="U162" s="1">
        <v>89</v>
      </c>
      <c r="V162" s="1">
        <v>1</v>
      </c>
      <c r="W162" s="1">
        <v>40</v>
      </c>
      <c r="X162" s="1">
        <v>0</v>
      </c>
      <c r="Y162" s="1">
        <f t="shared" si="16"/>
        <v>150</v>
      </c>
      <c r="Z162" s="1">
        <v>11</v>
      </c>
      <c r="AA162" s="1">
        <v>22</v>
      </c>
      <c r="AB162" s="1">
        <f>+Sar_InfraMR[[#This Row],[Total Pasos Vehiculares a Nivel]]</f>
        <v>150</v>
      </c>
      <c r="AC162" s="1">
        <f t="shared" si="17"/>
        <v>183</v>
      </c>
      <c r="AD162" s="1">
        <v>17</v>
      </c>
      <c r="AE162" s="1">
        <v>16</v>
      </c>
      <c r="AF162" s="1">
        <v>74</v>
      </c>
      <c r="AG162" s="1">
        <f t="shared" si="18"/>
        <v>107</v>
      </c>
      <c r="AH162" s="12">
        <v>31.1</v>
      </c>
      <c r="AI162" s="12">
        <v>0</v>
      </c>
      <c r="AJ162" s="12">
        <v>126.55</v>
      </c>
      <c r="AK162" s="12">
        <f t="shared" si="19"/>
        <v>157.65</v>
      </c>
      <c r="AL162" s="1">
        <v>0</v>
      </c>
      <c r="AM162" s="1">
        <v>9</v>
      </c>
      <c r="AN162" s="1">
        <v>8</v>
      </c>
      <c r="AO162" s="1">
        <f t="shared" si="20"/>
        <v>17</v>
      </c>
      <c r="AP162" s="1">
        <v>180</v>
      </c>
      <c r="AQ162" s="1">
        <v>95</v>
      </c>
      <c r="AR162" s="1">
        <v>0</v>
      </c>
      <c r="AS162" s="1">
        <f>+Sar_InfraMR[[#This Row],[B.02.1 - Parque de Coches Eléctricos Motrices]]+Sar_InfraMR[[#This Row],[B.02.2 - Parque de Coches Eléctricos Motrices Remolcados Tipo R]]+Sar_InfraMR[[#This Row],[B.02.3 - Parque de Coches Eléctricos Motrices Tipo R]]</f>
        <v>275</v>
      </c>
      <c r="AT162" s="1">
        <v>0</v>
      </c>
      <c r="AU162" s="1">
        <v>4</v>
      </c>
      <c r="AV162" s="1">
        <v>8</v>
      </c>
      <c r="AW162" s="1">
        <f>+Sar_InfraMR[[#This Row],[B.03.1 - Parque de Coches Motores Motrices Remolcados]]+Sar_InfraMR[[#This Row],[B.03.2 - Parque de Coches Motores Motrices Intermedios]]+Sar_InfraMR[[#This Row],[B.03.3 - Parque de Coches Motores Motrices Cabina]]</f>
        <v>12</v>
      </c>
      <c r="AX162" s="1">
        <v>33</v>
      </c>
      <c r="AY162" s="1">
        <v>12</v>
      </c>
      <c r="AZ162" s="1">
        <v>0</v>
      </c>
      <c r="BA162" s="1">
        <v>8</v>
      </c>
      <c r="BB162" s="1">
        <v>0</v>
      </c>
      <c r="BC162" s="1">
        <f>+Sar_InfraMR[[#This Row],[B.04.1 - Parque de Coches Remolcados Clase Unica]]+Sar_InfraMR[[#This Row],[B.04.2 - Parque de Coches Remolcados Clase Unica Furgón]]+Sar_InfraMR[[#This Row],[B.04.3 - Parque de Coches Remolcados Clase Unica Cabina]]+Sar_InfraMR[[#This Row],[B.04.4 - Parque de Coches Remolcados de Larga Distancia (Turista+Pullman)]]+Sar_InfraMR[[#This Row],[B.04.5 - Parque de Coches Remolcados para Servicios Especiales (Cartoneros)]]</f>
        <v>53</v>
      </c>
      <c r="BD162" s="1">
        <v>0</v>
      </c>
      <c r="BE162" s="1">
        <v>0</v>
      </c>
      <c r="BF162" s="16">
        <v>1676</v>
      </c>
    </row>
    <row r="163" spans="1:58">
      <c r="A163" s="1">
        <v>2006</v>
      </c>
      <c r="B163" s="1" t="s">
        <v>120</v>
      </c>
      <c r="C163" s="12">
        <v>71.5</v>
      </c>
      <c r="D163" s="12">
        <v>62.3</v>
      </c>
      <c r="E163" s="12">
        <v>0</v>
      </c>
      <c r="F163" s="12">
        <v>36.4</v>
      </c>
      <c r="G163" s="12">
        <f t="shared" si="14"/>
        <v>170.20000000000002</v>
      </c>
      <c r="H163" s="12">
        <f>+Sar_InfraMR[[#This Row],[Total Líneas de Explotación ]]</f>
        <v>170.20000000000002</v>
      </c>
      <c r="I163" s="13">
        <v>169.64911000000001</v>
      </c>
      <c r="J163" s="12">
        <v>196.1</v>
      </c>
      <c r="K163" s="12">
        <v>13.5</v>
      </c>
      <c r="L163" s="12">
        <v>85</v>
      </c>
      <c r="M163" s="12">
        <v>8.4</v>
      </c>
      <c r="N163" s="12">
        <f>+Sar_InfraMR[[#This Row],[A.03.1 -  Longitud de Vías de Explotación No Electrificadas Troncales y Ramales (vía principal) (km)]]+Sar_InfraMR[[#This Row],[A.04.1 -  Longitud de Vías de Explotación Electrificadas Troncales y Ramales (vía principal) (km)]]</f>
        <v>281.10000000000002</v>
      </c>
      <c r="O163" s="12">
        <f>+Sar_InfraMR[[#This Row],[Total Vías (excluido Auxiliares)]]</f>
        <v>281.10000000000002</v>
      </c>
      <c r="P163" s="1">
        <v>30</v>
      </c>
      <c r="Q163" s="1">
        <v>5</v>
      </c>
      <c r="R163" s="1">
        <v>5</v>
      </c>
      <c r="S163" s="1">
        <f t="shared" si="15"/>
        <v>40</v>
      </c>
      <c r="T163" s="1">
        <v>20</v>
      </c>
      <c r="U163" s="1">
        <v>89</v>
      </c>
      <c r="V163" s="1">
        <v>1</v>
      </c>
      <c r="W163" s="1">
        <v>40</v>
      </c>
      <c r="X163" s="1">
        <v>0</v>
      </c>
      <c r="Y163" s="1">
        <f t="shared" si="16"/>
        <v>150</v>
      </c>
      <c r="Z163" s="1">
        <v>11</v>
      </c>
      <c r="AA163" s="1">
        <v>22</v>
      </c>
      <c r="AB163" s="1">
        <f>+Sar_InfraMR[[#This Row],[Total Pasos Vehiculares a Nivel]]</f>
        <v>150</v>
      </c>
      <c r="AC163" s="1">
        <f t="shared" si="17"/>
        <v>183</v>
      </c>
      <c r="AD163" s="1">
        <v>17</v>
      </c>
      <c r="AE163" s="1">
        <v>16</v>
      </c>
      <c r="AF163" s="1">
        <v>74</v>
      </c>
      <c r="AG163" s="1">
        <f t="shared" si="18"/>
        <v>107</v>
      </c>
      <c r="AH163" s="12">
        <v>31.1</v>
      </c>
      <c r="AI163" s="12">
        <v>0</v>
      </c>
      <c r="AJ163" s="12">
        <v>126.55</v>
      </c>
      <c r="AK163" s="12">
        <f t="shared" si="19"/>
        <v>157.65</v>
      </c>
      <c r="AL163" s="1">
        <v>0</v>
      </c>
      <c r="AM163" s="1">
        <v>9</v>
      </c>
      <c r="AN163" s="1">
        <v>8</v>
      </c>
      <c r="AO163" s="1">
        <f t="shared" si="20"/>
        <v>17</v>
      </c>
      <c r="AP163" s="1">
        <v>180</v>
      </c>
      <c r="AQ163" s="1">
        <v>95</v>
      </c>
      <c r="AR163" s="1">
        <v>0</v>
      </c>
      <c r="AS163" s="1">
        <f>+Sar_InfraMR[[#This Row],[B.02.1 - Parque de Coches Eléctricos Motrices]]+Sar_InfraMR[[#This Row],[B.02.2 - Parque de Coches Eléctricos Motrices Remolcados Tipo R]]+Sar_InfraMR[[#This Row],[B.02.3 - Parque de Coches Eléctricos Motrices Tipo R]]</f>
        <v>275</v>
      </c>
      <c r="AT163" s="1">
        <v>0</v>
      </c>
      <c r="AU163" s="1">
        <v>4</v>
      </c>
      <c r="AV163" s="1">
        <v>8</v>
      </c>
      <c r="AW163" s="1">
        <f>+Sar_InfraMR[[#This Row],[B.03.1 - Parque de Coches Motores Motrices Remolcados]]+Sar_InfraMR[[#This Row],[B.03.2 - Parque de Coches Motores Motrices Intermedios]]+Sar_InfraMR[[#This Row],[B.03.3 - Parque de Coches Motores Motrices Cabina]]</f>
        <v>12</v>
      </c>
      <c r="AX163" s="1">
        <v>33</v>
      </c>
      <c r="AY163" s="1">
        <v>12</v>
      </c>
      <c r="AZ163" s="1">
        <v>0</v>
      </c>
      <c r="BA163" s="1">
        <v>8</v>
      </c>
      <c r="BB163" s="1">
        <v>0</v>
      </c>
      <c r="BC163" s="1">
        <f>+Sar_InfraMR[[#This Row],[B.04.1 - Parque de Coches Remolcados Clase Unica]]+Sar_InfraMR[[#This Row],[B.04.2 - Parque de Coches Remolcados Clase Unica Furgón]]+Sar_InfraMR[[#This Row],[B.04.3 - Parque de Coches Remolcados Clase Unica Cabina]]+Sar_InfraMR[[#This Row],[B.04.4 - Parque de Coches Remolcados de Larga Distancia (Turista+Pullman)]]+Sar_InfraMR[[#This Row],[B.04.5 - Parque de Coches Remolcados para Servicios Especiales (Cartoneros)]]</f>
        <v>53</v>
      </c>
      <c r="BD163" s="1">
        <v>0</v>
      </c>
      <c r="BE163" s="1">
        <v>0</v>
      </c>
      <c r="BF163" s="16">
        <v>1676</v>
      </c>
    </row>
    <row r="164" spans="1:58">
      <c r="A164" s="1">
        <v>2006</v>
      </c>
      <c r="B164" s="1" t="s">
        <v>121</v>
      </c>
      <c r="C164" s="12">
        <v>71.5</v>
      </c>
      <c r="D164" s="12">
        <v>62.3</v>
      </c>
      <c r="E164" s="12">
        <v>0</v>
      </c>
      <c r="F164" s="12">
        <v>36.4</v>
      </c>
      <c r="G164" s="12">
        <f t="shared" si="14"/>
        <v>170.20000000000002</v>
      </c>
      <c r="H164" s="12">
        <f>+Sar_InfraMR[[#This Row],[Total Líneas de Explotación ]]</f>
        <v>170.20000000000002</v>
      </c>
      <c r="I164" s="13">
        <v>169.64911000000001</v>
      </c>
      <c r="J164" s="12">
        <v>196.1</v>
      </c>
      <c r="K164" s="12">
        <v>13.5</v>
      </c>
      <c r="L164" s="12">
        <v>85</v>
      </c>
      <c r="M164" s="12">
        <v>8.4</v>
      </c>
      <c r="N164" s="12">
        <f>+Sar_InfraMR[[#This Row],[A.03.1 -  Longitud de Vías de Explotación No Electrificadas Troncales y Ramales (vía principal) (km)]]+Sar_InfraMR[[#This Row],[A.04.1 -  Longitud de Vías de Explotación Electrificadas Troncales y Ramales (vía principal) (km)]]</f>
        <v>281.10000000000002</v>
      </c>
      <c r="O164" s="12">
        <f>+Sar_InfraMR[[#This Row],[Total Vías (excluido Auxiliares)]]</f>
        <v>281.10000000000002</v>
      </c>
      <c r="P164" s="1">
        <v>30</v>
      </c>
      <c r="Q164" s="1">
        <v>5</v>
      </c>
      <c r="R164" s="1">
        <v>5</v>
      </c>
      <c r="S164" s="1">
        <f t="shared" si="15"/>
        <v>40</v>
      </c>
      <c r="T164" s="1">
        <v>20</v>
      </c>
      <c r="U164" s="1">
        <v>89</v>
      </c>
      <c r="V164" s="1">
        <v>1</v>
      </c>
      <c r="W164" s="1">
        <v>40</v>
      </c>
      <c r="X164" s="1">
        <v>0</v>
      </c>
      <c r="Y164" s="1">
        <f t="shared" si="16"/>
        <v>150</v>
      </c>
      <c r="Z164" s="1">
        <v>11</v>
      </c>
      <c r="AA164" s="1">
        <v>22</v>
      </c>
      <c r="AB164" s="1">
        <f>+Sar_InfraMR[[#This Row],[Total Pasos Vehiculares a Nivel]]</f>
        <v>150</v>
      </c>
      <c r="AC164" s="1">
        <f t="shared" si="17"/>
        <v>183</v>
      </c>
      <c r="AD164" s="1">
        <v>17</v>
      </c>
      <c r="AE164" s="1">
        <v>16</v>
      </c>
      <c r="AF164" s="1">
        <v>74</v>
      </c>
      <c r="AG164" s="1">
        <f t="shared" si="18"/>
        <v>107</v>
      </c>
      <c r="AH164" s="12">
        <v>31.1</v>
      </c>
      <c r="AI164" s="12">
        <v>0</v>
      </c>
      <c r="AJ164" s="12">
        <v>126.55</v>
      </c>
      <c r="AK164" s="12">
        <f t="shared" si="19"/>
        <v>157.65</v>
      </c>
      <c r="AL164" s="1">
        <v>0</v>
      </c>
      <c r="AM164" s="1">
        <v>9</v>
      </c>
      <c r="AN164" s="1">
        <v>8</v>
      </c>
      <c r="AO164" s="1">
        <f t="shared" si="20"/>
        <v>17</v>
      </c>
      <c r="AP164" s="1">
        <v>180</v>
      </c>
      <c r="AQ164" s="1">
        <v>95</v>
      </c>
      <c r="AR164" s="1">
        <v>0</v>
      </c>
      <c r="AS164" s="1">
        <f>+Sar_InfraMR[[#This Row],[B.02.1 - Parque de Coches Eléctricos Motrices]]+Sar_InfraMR[[#This Row],[B.02.2 - Parque de Coches Eléctricos Motrices Remolcados Tipo R]]+Sar_InfraMR[[#This Row],[B.02.3 - Parque de Coches Eléctricos Motrices Tipo R]]</f>
        <v>275</v>
      </c>
      <c r="AT164" s="1">
        <v>0</v>
      </c>
      <c r="AU164" s="1">
        <v>4</v>
      </c>
      <c r="AV164" s="1">
        <v>8</v>
      </c>
      <c r="AW164" s="1">
        <f>+Sar_InfraMR[[#This Row],[B.03.1 - Parque de Coches Motores Motrices Remolcados]]+Sar_InfraMR[[#This Row],[B.03.2 - Parque de Coches Motores Motrices Intermedios]]+Sar_InfraMR[[#This Row],[B.03.3 - Parque de Coches Motores Motrices Cabina]]</f>
        <v>12</v>
      </c>
      <c r="AX164" s="1">
        <v>33</v>
      </c>
      <c r="AY164" s="1">
        <v>12</v>
      </c>
      <c r="AZ164" s="1">
        <v>0</v>
      </c>
      <c r="BA164" s="1">
        <v>8</v>
      </c>
      <c r="BB164" s="1">
        <v>0</v>
      </c>
      <c r="BC164" s="1">
        <f>+Sar_InfraMR[[#This Row],[B.04.1 - Parque de Coches Remolcados Clase Unica]]+Sar_InfraMR[[#This Row],[B.04.2 - Parque de Coches Remolcados Clase Unica Furgón]]+Sar_InfraMR[[#This Row],[B.04.3 - Parque de Coches Remolcados Clase Unica Cabina]]+Sar_InfraMR[[#This Row],[B.04.4 - Parque de Coches Remolcados de Larga Distancia (Turista+Pullman)]]+Sar_InfraMR[[#This Row],[B.04.5 - Parque de Coches Remolcados para Servicios Especiales (Cartoneros)]]</f>
        <v>53</v>
      </c>
      <c r="BD164" s="1">
        <v>0</v>
      </c>
      <c r="BE164" s="1">
        <v>0</v>
      </c>
      <c r="BF164" s="16">
        <v>1676</v>
      </c>
    </row>
    <row r="165" spans="1:58">
      <c r="A165" s="1">
        <v>2006</v>
      </c>
      <c r="B165" s="1" t="s">
        <v>122</v>
      </c>
      <c r="C165" s="12">
        <v>71.5</v>
      </c>
      <c r="D165" s="12">
        <v>62.3</v>
      </c>
      <c r="E165" s="12">
        <v>0</v>
      </c>
      <c r="F165" s="12">
        <v>36.4</v>
      </c>
      <c r="G165" s="12">
        <f t="shared" si="14"/>
        <v>170.20000000000002</v>
      </c>
      <c r="H165" s="12">
        <f>+Sar_InfraMR[[#This Row],[Total Líneas de Explotación ]]</f>
        <v>170.20000000000002</v>
      </c>
      <c r="I165" s="13">
        <v>169.64911000000001</v>
      </c>
      <c r="J165" s="12">
        <v>196.1</v>
      </c>
      <c r="K165" s="12">
        <v>13.5</v>
      </c>
      <c r="L165" s="12">
        <v>85</v>
      </c>
      <c r="M165" s="12">
        <v>8.4</v>
      </c>
      <c r="N165" s="12">
        <f>+Sar_InfraMR[[#This Row],[A.03.1 -  Longitud de Vías de Explotación No Electrificadas Troncales y Ramales (vía principal) (km)]]+Sar_InfraMR[[#This Row],[A.04.1 -  Longitud de Vías de Explotación Electrificadas Troncales y Ramales (vía principal) (km)]]</f>
        <v>281.10000000000002</v>
      </c>
      <c r="O165" s="12">
        <f>+Sar_InfraMR[[#This Row],[Total Vías (excluido Auxiliares)]]</f>
        <v>281.10000000000002</v>
      </c>
      <c r="P165" s="1">
        <v>30</v>
      </c>
      <c r="Q165" s="1">
        <v>5</v>
      </c>
      <c r="R165" s="1">
        <v>5</v>
      </c>
      <c r="S165" s="1">
        <f t="shared" si="15"/>
        <v>40</v>
      </c>
      <c r="T165" s="1">
        <v>20</v>
      </c>
      <c r="U165" s="1">
        <v>89</v>
      </c>
      <c r="V165" s="1">
        <v>1</v>
      </c>
      <c r="W165" s="1">
        <v>40</v>
      </c>
      <c r="X165" s="1">
        <v>0</v>
      </c>
      <c r="Y165" s="1">
        <f t="shared" si="16"/>
        <v>150</v>
      </c>
      <c r="Z165" s="1">
        <v>11</v>
      </c>
      <c r="AA165" s="1">
        <v>22</v>
      </c>
      <c r="AB165" s="1">
        <f>+Sar_InfraMR[[#This Row],[Total Pasos Vehiculares a Nivel]]</f>
        <v>150</v>
      </c>
      <c r="AC165" s="1">
        <f t="shared" si="17"/>
        <v>183</v>
      </c>
      <c r="AD165" s="1">
        <v>17</v>
      </c>
      <c r="AE165" s="1">
        <v>16</v>
      </c>
      <c r="AF165" s="1">
        <v>74</v>
      </c>
      <c r="AG165" s="1">
        <f t="shared" si="18"/>
        <v>107</v>
      </c>
      <c r="AH165" s="12">
        <v>31.1</v>
      </c>
      <c r="AI165" s="12">
        <v>0</v>
      </c>
      <c r="AJ165" s="12">
        <v>126.55</v>
      </c>
      <c r="AK165" s="12">
        <f t="shared" si="19"/>
        <v>157.65</v>
      </c>
      <c r="AL165" s="1">
        <v>0</v>
      </c>
      <c r="AM165" s="1">
        <v>9</v>
      </c>
      <c r="AN165" s="1">
        <v>8</v>
      </c>
      <c r="AO165" s="1">
        <f t="shared" si="20"/>
        <v>17</v>
      </c>
      <c r="AP165" s="1">
        <v>180</v>
      </c>
      <c r="AQ165" s="1">
        <v>95</v>
      </c>
      <c r="AR165" s="1">
        <v>0</v>
      </c>
      <c r="AS165" s="1">
        <f>+Sar_InfraMR[[#This Row],[B.02.1 - Parque de Coches Eléctricos Motrices]]+Sar_InfraMR[[#This Row],[B.02.2 - Parque de Coches Eléctricos Motrices Remolcados Tipo R]]+Sar_InfraMR[[#This Row],[B.02.3 - Parque de Coches Eléctricos Motrices Tipo R]]</f>
        <v>275</v>
      </c>
      <c r="AT165" s="1">
        <v>0</v>
      </c>
      <c r="AU165" s="1">
        <v>4</v>
      </c>
      <c r="AV165" s="1">
        <v>8</v>
      </c>
      <c r="AW165" s="1">
        <f>+Sar_InfraMR[[#This Row],[B.03.1 - Parque de Coches Motores Motrices Remolcados]]+Sar_InfraMR[[#This Row],[B.03.2 - Parque de Coches Motores Motrices Intermedios]]+Sar_InfraMR[[#This Row],[B.03.3 - Parque de Coches Motores Motrices Cabina]]</f>
        <v>12</v>
      </c>
      <c r="AX165" s="1">
        <v>33</v>
      </c>
      <c r="AY165" s="1">
        <v>12</v>
      </c>
      <c r="AZ165" s="1">
        <v>0</v>
      </c>
      <c r="BA165" s="1">
        <v>8</v>
      </c>
      <c r="BB165" s="1">
        <v>0</v>
      </c>
      <c r="BC165" s="1">
        <f>+Sar_InfraMR[[#This Row],[B.04.1 - Parque de Coches Remolcados Clase Unica]]+Sar_InfraMR[[#This Row],[B.04.2 - Parque de Coches Remolcados Clase Unica Furgón]]+Sar_InfraMR[[#This Row],[B.04.3 - Parque de Coches Remolcados Clase Unica Cabina]]+Sar_InfraMR[[#This Row],[B.04.4 - Parque de Coches Remolcados de Larga Distancia (Turista+Pullman)]]+Sar_InfraMR[[#This Row],[B.04.5 - Parque de Coches Remolcados para Servicios Especiales (Cartoneros)]]</f>
        <v>53</v>
      </c>
      <c r="BD165" s="1">
        <v>0</v>
      </c>
      <c r="BE165" s="1">
        <v>0</v>
      </c>
      <c r="BF165" s="16">
        <v>1676</v>
      </c>
    </row>
    <row r="166" spans="1:58">
      <c r="A166" s="1">
        <v>2006</v>
      </c>
      <c r="B166" s="1" t="s">
        <v>123</v>
      </c>
      <c r="C166" s="12">
        <v>71.5</v>
      </c>
      <c r="D166" s="12">
        <v>62.3</v>
      </c>
      <c r="E166" s="12">
        <v>0</v>
      </c>
      <c r="F166" s="12">
        <v>36.4</v>
      </c>
      <c r="G166" s="12">
        <f t="shared" si="14"/>
        <v>170.20000000000002</v>
      </c>
      <c r="H166" s="12">
        <f>+Sar_InfraMR[[#This Row],[Total Líneas de Explotación ]]</f>
        <v>170.20000000000002</v>
      </c>
      <c r="I166" s="13">
        <v>169.64911000000001</v>
      </c>
      <c r="J166" s="12">
        <v>196.1</v>
      </c>
      <c r="K166" s="12">
        <v>13.5</v>
      </c>
      <c r="L166" s="12">
        <v>85</v>
      </c>
      <c r="M166" s="12">
        <v>8.4</v>
      </c>
      <c r="N166" s="12">
        <f>+Sar_InfraMR[[#This Row],[A.03.1 -  Longitud de Vías de Explotación No Electrificadas Troncales y Ramales (vía principal) (km)]]+Sar_InfraMR[[#This Row],[A.04.1 -  Longitud de Vías de Explotación Electrificadas Troncales y Ramales (vía principal) (km)]]</f>
        <v>281.10000000000002</v>
      </c>
      <c r="O166" s="12">
        <f>+Sar_InfraMR[[#This Row],[Total Vías (excluido Auxiliares)]]</f>
        <v>281.10000000000002</v>
      </c>
      <c r="P166" s="1">
        <v>30</v>
      </c>
      <c r="Q166" s="1">
        <v>5</v>
      </c>
      <c r="R166" s="1">
        <v>5</v>
      </c>
      <c r="S166" s="1">
        <f t="shared" si="15"/>
        <v>40</v>
      </c>
      <c r="T166" s="1">
        <v>20</v>
      </c>
      <c r="U166" s="1">
        <v>89</v>
      </c>
      <c r="V166" s="1">
        <v>1</v>
      </c>
      <c r="W166" s="1">
        <v>40</v>
      </c>
      <c r="X166" s="1">
        <v>0</v>
      </c>
      <c r="Y166" s="1">
        <f t="shared" si="16"/>
        <v>150</v>
      </c>
      <c r="Z166" s="1">
        <v>11</v>
      </c>
      <c r="AA166" s="1">
        <v>22</v>
      </c>
      <c r="AB166" s="1">
        <f>+Sar_InfraMR[[#This Row],[Total Pasos Vehiculares a Nivel]]</f>
        <v>150</v>
      </c>
      <c r="AC166" s="1">
        <f t="shared" si="17"/>
        <v>183</v>
      </c>
      <c r="AD166" s="1">
        <v>17</v>
      </c>
      <c r="AE166" s="1">
        <v>16</v>
      </c>
      <c r="AF166" s="1">
        <v>74</v>
      </c>
      <c r="AG166" s="1">
        <f t="shared" si="18"/>
        <v>107</v>
      </c>
      <c r="AH166" s="12">
        <v>31.1</v>
      </c>
      <c r="AI166" s="12">
        <v>0</v>
      </c>
      <c r="AJ166" s="12">
        <v>126.55</v>
      </c>
      <c r="AK166" s="12">
        <f t="shared" si="19"/>
        <v>157.65</v>
      </c>
      <c r="AL166" s="1">
        <v>0</v>
      </c>
      <c r="AM166" s="1">
        <v>9</v>
      </c>
      <c r="AN166" s="1">
        <v>8</v>
      </c>
      <c r="AO166" s="1">
        <f t="shared" si="20"/>
        <v>17</v>
      </c>
      <c r="AP166" s="1">
        <v>180</v>
      </c>
      <c r="AQ166" s="1">
        <v>95</v>
      </c>
      <c r="AR166" s="1">
        <v>0</v>
      </c>
      <c r="AS166" s="1">
        <f>+Sar_InfraMR[[#This Row],[B.02.1 - Parque de Coches Eléctricos Motrices]]+Sar_InfraMR[[#This Row],[B.02.2 - Parque de Coches Eléctricos Motrices Remolcados Tipo R]]+Sar_InfraMR[[#This Row],[B.02.3 - Parque de Coches Eléctricos Motrices Tipo R]]</f>
        <v>275</v>
      </c>
      <c r="AT166" s="1">
        <v>0</v>
      </c>
      <c r="AU166" s="1">
        <v>4</v>
      </c>
      <c r="AV166" s="1">
        <v>8</v>
      </c>
      <c r="AW166" s="1">
        <f>+Sar_InfraMR[[#This Row],[B.03.1 - Parque de Coches Motores Motrices Remolcados]]+Sar_InfraMR[[#This Row],[B.03.2 - Parque de Coches Motores Motrices Intermedios]]+Sar_InfraMR[[#This Row],[B.03.3 - Parque de Coches Motores Motrices Cabina]]</f>
        <v>12</v>
      </c>
      <c r="AX166" s="1">
        <v>33</v>
      </c>
      <c r="AY166" s="1">
        <v>12</v>
      </c>
      <c r="AZ166" s="1">
        <v>0</v>
      </c>
      <c r="BA166" s="1">
        <v>8</v>
      </c>
      <c r="BB166" s="1">
        <v>0</v>
      </c>
      <c r="BC166" s="1">
        <f>+Sar_InfraMR[[#This Row],[B.04.1 - Parque de Coches Remolcados Clase Unica]]+Sar_InfraMR[[#This Row],[B.04.2 - Parque de Coches Remolcados Clase Unica Furgón]]+Sar_InfraMR[[#This Row],[B.04.3 - Parque de Coches Remolcados Clase Unica Cabina]]+Sar_InfraMR[[#This Row],[B.04.4 - Parque de Coches Remolcados de Larga Distancia (Turista+Pullman)]]+Sar_InfraMR[[#This Row],[B.04.5 - Parque de Coches Remolcados para Servicios Especiales (Cartoneros)]]</f>
        <v>53</v>
      </c>
      <c r="BD166" s="1">
        <v>0</v>
      </c>
      <c r="BE166" s="1">
        <v>0</v>
      </c>
      <c r="BF166" s="16">
        <v>1676</v>
      </c>
    </row>
    <row r="167" spans="1:58">
      <c r="A167" s="1">
        <v>2006</v>
      </c>
      <c r="B167" s="1" t="s">
        <v>124</v>
      </c>
      <c r="C167" s="12">
        <v>71.5</v>
      </c>
      <c r="D167" s="12">
        <v>62.3</v>
      </c>
      <c r="E167" s="12">
        <v>0</v>
      </c>
      <c r="F167" s="12">
        <v>36.4</v>
      </c>
      <c r="G167" s="12">
        <f t="shared" si="14"/>
        <v>170.20000000000002</v>
      </c>
      <c r="H167" s="12">
        <f>+Sar_InfraMR[[#This Row],[Total Líneas de Explotación ]]</f>
        <v>170.20000000000002</v>
      </c>
      <c r="I167" s="13">
        <v>169.64911000000001</v>
      </c>
      <c r="J167" s="12">
        <v>196.1</v>
      </c>
      <c r="K167" s="12">
        <v>13.5</v>
      </c>
      <c r="L167" s="12">
        <v>85</v>
      </c>
      <c r="M167" s="12">
        <v>8.4</v>
      </c>
      <c r="N167" s="12">
        <f>+Sar_InfraMR[[#This Row],[A.03.1 -  Longitud de Vías de Explotación No Electrificadas Troncales y Ramales (vía principal) (km)]]+Sar_InfraMR[[#This Row],[A.04.1 -  Longitud de Vías de Explotación Electrificadas Troncales y Ramales (vía principal) (km)]]</f>
        <v>281.10000000000002</v>
      </c>
      <c r="O167" s="12">
        <f>+Sar_InfraMR[[#This Row],[Total Vías (excluido Auxiliares)]]</f>
        <v>281.10000000000002</v>
      </c>
      <c r="P167" s="1">
        <v>30</v>
      </c>
      <c r="Q167" s="1">
        <v>5</v>
      </c>
      <c r="R167" s="1">
        <v>5</v>
      </c>
      <c r="S167" s="1">
        <f t="shared" si="15"/>
        <v>40</v>
      </c>
      <c r="T167" s="1">
        <v>20</v>
      </c>
      <c r="U167" s="1">
        <v>89</v>
      </c>
      <c r="V167" s="1">
        <v>1</v>
      </c>
      <c r="W167" s="1">
        <v>40</v>
      </c>
      <c r="X167" s="1">
        <v>0</v>
      </c>
      <c r="Y167" s="1">
        <f t="shared" si="16"/>
        <v>150</v>
      </c>
      <c r="Z167" s="1">
        <v>11</v>
      </c>
      <c r="AA167" s="1">
        <v>22</v>
      </c>
      <c r="AB167" s="1">
        <f>+Sar_InfraMR[[#This Row],[Total Pasos Vehiculares a Nivel]]</f>
        <v>150</v>
      </c>
      <c r="AC167" s="1">
        <f t="shared" si="17"/>
        <v>183</v>
      </c>
      <c r="AD167" s="1">
        <v>17</v>
      </c>
      <c r="AE167" s="1">
        <v>16</v>
      </c>
      <c r="AF167" s="1">
        <v>74</v>
      </c>
      <c r="AG167" s="1">
        <f t="shared" si="18"/>
        <v>107</v>
      </c>
      <c r="AH167" s="12">
        <v>31.1</v>
      </c>
      <c r="AI167" s="12">
        <v>0</v>
      </c>
      <c r="AJ167" s="12">
        <v>126.55</v>
      </c>
      <c r="AK167" s="12">
        <f t="shared" si="19"/>
        <v>157.65</v>
      </c>
      <c r="AL167" s="1">
        <v>0</v>
      </c>
      <c r="AM167" s="1">
        <v>9</v>
      </c>
      <c r="AN167" s="1">
        <v>8</v>
      </c>
      <c r="AO167" s="1">
        <f t="shared" si="20"/>
        <v>17</v>
      </c>
      <c r="AP167" s="1">
        <v>180</v>
      </c>
      <c r="AQ167" s="1">
        <v>95</v>
      </c>
      <c r="AR167" s="1">
        <v>0</v>
      </c>
      <c r="AS167" s="1">
        <f>+Sar_InfraMR[[#This Row],[B.02.1 - Parque de Coches Eléctricos Motrices]]+Sar_InfraMR[[#This Row],[B.02.2 - Parque de Coches Eléctricos Motrices Remolcados Tipo R]]+Sar_InfraMR[[#This Row],[B.02.3 - Parque de Coches Eléctricos Motrices Tipo R]]</f>
        <v>275</v>
      </c>
      <c r="AT167" s="1">
        <v>0</v>
      </c>
      <c r="AU167" s="1">
        <v>4</v>
      </c>
      <c r="AV167" s="1">
        <v>8</v>
      </c>
      <c r="AW167" s="1">
        <f>+Sar_InfraMR[[#This Row],[B.03.1 - Parque de Coches Motores Motrices Remolcados]]+Sar_InfraMR[[#This Row],[B.03.2 - Parque de Coches Motores Motrices Intermedios]]+Sar_InfraMR[[#This Row],[B.03.3 - Parque de Coches Motores Motrices Cabina]]</f>
        <v>12</v>
      </c>
      <c r="AX167" s="1">
        <v>33</v>
      </c>
      <c r="AY167" s="1">
        <v>12</v>
      </c>
      <c r="AZ167" s="1">
        <v>0</v>
      </c>
      <c r="BA167" s="1">
        <v>8</v>
      </c>
      <c r="BB167" s="1">
        <v>0</v>
      </c>
      <c r="BC167" s="1">
        <f>+Sar_InfraMR[[#This Row],[B.04.1 - Parque de Coches Remolcados Clase Unica]]+Sar_InfraMR[[#This Row],[B.04.2 - Parque de Coches Remolcados Clase Unica Furgón]]+Sar_InfraMR[[#This Row],[B.04.3 - Parque de Coches Remolcados Clase Unica Cabina]]+Sar_InfraMR[[#This Row],[B.04.4 - Parque de Coches Remolcados de Larga Distancia (Turista+Pullman)]]+Sar_InfraMR[[#This Row],[B.04.5 - Parque de Coches Remolcados para Servicios Especiales (Cartoneros)]]</f>
        <v>53</v>
      </c>
      <c r="BD167" s="1">
        <v>0</v>
      </c>
      <c r="BE167" s="1">
        <v>0</v>
      </c>
      <c r="BF167" s="16">
        <v>1676</v>
      </c>
    </row>
    <row r="168" spans="1:58">
      <c r="A168" s="1">
        <v>2006</v>
      </c>
      <c r="B168" s="1" t="s">
        <v>125</v>
      </c>
      <c r="C168" s="12">
        <v>71.5</v>
      </c>
      <c r="D168" s="12">
        <v>62.3</v>
      </c>
      <c r="E168" s="12">
        <v>0</v>
      </c>
      <c r="F168" s="12">
        <v>36.4</v>
      </c>
      <c r="G168" s="12">
        <f t="shared" si="14"/>
        <v>170.20000000000002</v>
      </c>
      <c r="H168" s="12">
        <f>+Sar_InfraMR[[#This Row],[Total Líneas de Explotación ]]</f>
        <v>170.20000000000002</v>
      </c>
      <c r="I168" s="13">
        <v>169.64911000000001</v>
      </c>
      <c r="J168" s="12">
        <v>196.1</v>
      </c>
      <c r="K168" s="12">
        <v>13.5</v>
      </c>
      <c r="L168" s="12">
        <v>85</v>
      </c>
      <c r="M168" s="12">
        <v>8.4</v>
      </c>
      <c r="N168" s="12">
        <f>+Sar_InfraMR[[#This Row],[A.03.1 -  Longitud de Vías de Explotación No Electrificadas Troncales y Ramales (vía principal) (km)]]+Sar_InfraMR[[#This Row],[A.04.1 -  Longitud de Vías de Explotación Electrificadas Troncales y Ramales (vía principal) (km)]]</f>
        <v>281.10000000000002</v>
      </c>
      <c r="O168" s="12">
        <f>+Sar_InfraMR[[#This Row],[Total Vías (excluido Auxiliares)]]</f>
        <v>281.10000000000002</v>
      </c>
      <c r="P168" s="1">
        <v>30</v>
      </c>
      <c r="Q168" s="1">
        <v>5</v>
      </c>
      <c r="R168" s="1">
        <v>5</v>
      </c>
      <c r="S168" s="1">
        <f t="shared" si="15"/>
        <v>40</v>
      </c>
      <c r="T168" s="1">
        <v>20</v>
      </c>
      <c r="U168" s="1">
        <v>89</v>
      </c>
      <c r="V168" s="1">
        <v>1</v>
      </c>
      <c r="W168" s="1">
        <v>40</v>
      </c>
      <c r="X168" s="1">
        <v>0</v>
      </c>
      <c r="Y168" s="1">
        <f t="shared" si="16"/>
        <v>150</v>
      </c>
      <c r="Z168" s="1">
        <v>11</v>
      </c>
      <c r="AA168" s="1">
        <v>22</v>
      </c>
      <c r="AB168" s="1">
        <f>+Sar_InfraMR[[#This Row],[Total Pasos Vehiculares a Nivel]]</f>
        <v>150</v>
      </c>
      <c r="AC168" s="1">
        <f t="shared" si="17"/>
        <v>183</v>
      </c>
      <c r="AD168" s="1">
        <v>17</v>
      </c>
      <c r="AE168" s="1">
        <v>16</v>
      </c>
      <c r="AF168" s="1">
        <v>74</v>
      </c>
      <c r="AG168" s="1">
        <f t="shared" si="18"/>
        <v>107</v>
      </c>
      <c r="AH168" s="12">
        <v>31.1</v>
      </c>
      <c r="AI168" s="12">
        <v>0</v>
      </c>
      <c r="AJ168" s="12">
        <v>126.55</v>
      </c>
      <c r="AK168" s="12">
        <f t="shared" si="19"/>
        <v>157.65</v>
      </c>
      <c r="AL168" s="1">
        <v>0</v>
      </c>
      <c r="AM168" s="1">
        <v>9</v>
      </c>
      <c r="AN168" s="1">
        <v>8</v>
      </c>
      <c r="AO168" s="1">
        <f t="shared" si="20"/>
        <v>17</v>
      </c>
      <c r="AP168" s="1">
        <v>180</v>
      </c>
      <c r="AQ168" s="1">
        <v>95</v>
      </c>
      <c r="AR168" s="1">
        <v>0</v>
      </c>
      <c r="AS168" s="1">
        <f>+Sar_InfraMR[[#This Row],[B.02.1 - Parque de Coches Eléctricos Motrices]]+Sar_InfraMR[[#This Row],[B.02.2 - Parque de Coches Eléctricos Motrices Remolcados Tipo R]]+Sar_InfraMR[[#This Row],[B.02.3 - Parque de Coches Eléctricos Motrices Tipo R]]</f>
        <v>275</v>
      </c>
      <c r="AT168" s="1">
        <v>0</v>
      </c>
      <c r="AU168" s="1">
        <v>4</v>
      </c>
      <c r="AV168" s="1">
        <v>8</v>
      </c>
      <c r="AW168" s="1">
        <f>+Sar_InfraMR[[#This Row],[B.03.1 - Parque de Coches Motores Motrices Remolcados]]+Sar_InfraMR[[#This Row],[B.03.2 - Parque de Coches Motores Motrices Intermedios]]+Sar_InfraMR[[#This Row],[B.03.3 - Parque de Coches Motores Motrices Cabina]]</f>
        <v>12</v>
      </c>
      <c r="AX168" s="1">
        <v>33</v>
      </c>
      <c r="AY168" s="1">
        <v>12</v>
      </c>
      <c r="AZ168" s="1">
        <v>0</v>
      </c>
      <c r="BA168" s="1">
        <v>8</v>
      </c>
      <c r="BB168" s="1">
        <v>0</v>
      </c>
      <c r="BC168" s="1">
        <f>+Sar_InfraMR[[#This Row],[B.04.1 - Parque de Coches Remolcados Clase Unica]]+Sar_InfraMR[[#This Row],[B.04.2 - Parque de Coches Remolcados Clase Unica Furgón]]+Sar_InfraMR[[#This Row],[B.04.3 - Parque de Coches Remolcados Clase Unica Cabina]]+Sar_InfraMR[[#This Row],[B.04.4 - Parque de Coches Remolcados de Larga Distancia (Turista+Pullman)]]+Sar_InfraMR[[#This Row],[B.04.5 - Parque de Coches Remolcados para Servicios Especiales (Cartoneros)]]</f>
        <v>53</v>
      </c>
      <c r="BD168" s="1">
        <v>0</v>
      </c>
      <c r="BE168" s="1">
        <v>0</v>
      </c>
      <c r="BF168" s="16">
        <v>1676</v>
      </c>
    </row>
    <row r="169" spans="1:58">
      <c r="A169" s="1">
        <v>2006</v>
      </c>
      <c r="B169" s="1" t="s">
        <v>126</v>
      </c>
      <c r="C169" s="12">
        <v>71.5</v>
      </c>
      <c r="D169" s="12">
        <v>62.3</v>
      </c>
      <c r="E169" s="12">
        <v>0</v>
      </c>
      <c r="F169" s="12">
        <v>36.4</v>
      </c>
      <c r="G169" s="12">
        <f t="shared" si="14"/>
        <v>170.20000000000002</v>
      </c>
      <c r="H169" s="12">
        <f>+Sar_InfraMR[[#This Row],[Total Líneas de Explotación ]]</f>
        <v>170.20000000000002</v>
      </c>
      <c r="I169" s="13">
        <v>169.64911000000001</v>
      </c>
      <c r="J169" s="12">
        <v>196.1</v>
      </c>
      <c r="K169" s="12">
        <v>13.5</v>
      </c>
      <c r="L169" s="12">
        <v>85</v>
      </c>
      <c r="M169" s="12">
        <v>8.4</v>
      </c>
      <c r="N169" s="12">
        <f>+Sar_InfraMR[[#This Row],[A.03.1 -  Longitud de Vías de Explotación No Electrificadas Troncales y Ramales (vía principal) (km)]]+Sar_InfraMR[[#This Row],[A.04.1 -  Longitud de Vías de Explotación Electrificadas Troncales y Ramales (vía principal) (km)]]</f>
        <v>281.10000000000002</v>
      </c>
      <c r="O169" s="12">
        <f>+Sar_InfraMR[[#This Row],[Total Vías (excluido Auxiliares)]]</f>
        <v>281.10000000000002</v>
      </c>
      <c r="P169" s="1">
        <v>30</v>
      </c>
      <c r="Q169" s="1">
        <v>5</v>
      </c>
      <c r="R169" s="1">
        <v>5</v>
      </c>
      <c r="S169" s="1">
        <f t="shared" si="15"/>
        <v>40</v>
      </c>
      <c r="T169" s="1">
        <v>20</v>
      </c>
      <c r="U169" s="1">
        <v>89</v>
      </c>
      <c r="V169" s="1">
        <v>1</v>
      </c>
      <c r="W169" s="1">
        <v>40</v>
      </c>
      <c r="X169" s="1">
        <v>0</v>
      </c>
      <c r="Y169" s="1">
        <f t="shared" si="16"/>
        <v>150</v>
      </c>
      <c r="Z169" s="1">
        <v>11</v>
      </c>
      <c r="AA169" s="1">
        <v>22</v>
      </c>
      <c r="AB169" s="1">
        <f>+Sar_InfraMR[[#This Row],[Total Pasos Vehiculares a Nivel]]</f>
        <v>150</v>
      </c>
      <c r="AC169" s="1">
        <f t="shared" si="17"/>
        <v>183</v>
      </c>
      <c r="AD169" s="1">
        <v>17</v>
      </c>
      <c r="AE169" s="1">
        <v>16</v>
      </c>
      <c r="AF169" s="1">
        <v>74</v>
      </c>
      <c r="AG169" s="1">
        <f t="shared" si="18"/>
        <v>107</v>
      </c>
      <c r="AH169" s="12">
        <v>31.1</v>
      </c>
      <c r="AI169" s="12">
        <v>0</v>
      </c>
      <c r="AJ169" s="12">
        <v>126.55</v>
      </c>
      <c r="AK169" s="12">
        <f t="shared" si="19"/>
        <v>157.65</v>
      </c>
      <c r="AL169" s="1">
        <v>0</v>
      </c>
      <c r="AM169" s="1">
        <v>9</v>
      </c>
      <c r="AN169" s="1">
        <v>8</v>
      </c>
      <c r="AO169" s="1">
        <f t="shared" si="20"/>
        <v>17</v>
      </c>
      <c r="AP169" s="1">
        <v>180</v>
      </c>
      <c r="AQ169" s="1">
        <v>95</v>
      </c>
      <c r="AR169" s="1">
        <v>0</v>
      </c>
      <c r="AS169" s="1">
        <f>+Sar_InfraMR[[#This Row],[B.02.1 - Parque de Coches Eléctricos Motrices]]+Sar_InfraMR[[#This Row],[B.02.2 - Parque de Coches Eléctricos Motrices Remolcados Tipo R]]+Sar_InfraMR[[#This Row],[B.02.3 - Parque de Coches Eléctricos Motrices Tipo R]]</f>
        <v>275</v>
      </c>
      <c r="AT169" s="1">
        <v>0</v>
      </c>
      <c r="AU169" s="1">
        <v>4</v>
      </c>
      <c r="AV169" s="1">
        <v>8</v>
      </c>
      <c r="AW169" s="1">
        <f>+Sar_InfraMR[[#This Row],[B.03.1 - Parque de Coches Motores Motrices Remolcados]]+Sar_InfraMR[[#This Row],[B.03.2 - Parque de Coches Motores Motrices Intermedios]]+Sar_InfraMR[[#This Row],[B.03.3 - Parque de Coches Motores Motrices Cabina]]</f>
        <v>12</v>
      </c>
      <c r="AX169" s="1">
        <v>33</v>
      </c>
      <c r="AY169" s="1">
        <v>12</v>
      </c>
      <c r="AZ169" s="1">
        <v>0</v>
      </c>
      <c r="BA169" s="1">
        <v>8</v>
      </c>
      <c r="BB169" s="1">
        <v>0</v>
      </c>
      <c r="BC169" s="1">
        <f>+Sar_InfraMR[[#This Row],[B.04.1 - Parque de Coches Remolcados Clase Unica]]+Sar_InfraMR[[#This Row],[B.04.2 - Parque de Coches Remolcados Clase Unica Furgón]]+Sar_InfraMR[[#This Row],[B.04.3 - Parque de Coches Remolcados Clase Unica Cabina]]+Sar_InfraMR[[#This Row],[B.04.4 - Parque de Coches Remolcados de Larga Distancia (Turista+Pullman)]]+Sar_InfraMR[[#This Row],[B.04.5 - Parque de Coches Remolcados para Servicios Especiales (Cartoneros)]]</f>
        <v>53</v>
      </c>
      <c r="BD169" s="1">
        <v>0</v>
      </c>
      <c r="BE169" s="1">
        <v>0</v>
      </c>
      <c r="BF169" s="16">
        <v>1676</v>
      </c>
    </row>
    <row r="170" spans="1:58">
      <c r="A170" s="1">
        <v>2007</v>
      </c>
      <c r="B170" s="1" t="s">
        <v>115</v>
      </c>
      <c r="C170" s="12">
        <v>71.5</v>
      </c>
      <c r="D170" s="12">
        <v>62.3</v>
      </c>
      <c r="E170" s="12">
        <v>0</v>
      </c>
      <c r="F170" s="12">
        <v>36.4</v>
      </c>
      <c r="G170" s="12">
        <f t="shared" si="14"/>
        <v>170.20000000000002</v>
      </c>
      <c r="H170" s="12">
        <f>+Sar_InfraMR[[#This Row],[Total Líneas de Explotación ]]</f>
        <v>170.20000000000002</v>
      </c>
      <c r="I170" s="13">
        <v>169.64911000000001</v>
      </c>
      <c r="J170" s="12">
        <v>196.1</v>
      </c>
      <c r="K170" s="12">
        <v>13.5</v>
      </c>
      <c r="L170" s="12">
        <v>85</v>
      </c>
      <c r="M170" s="12">
        <v>8.4</v>
      </c>
      <c r="N170" s="12">
        <f>+Sar_InfraMR[[#This Row],[A.03.1 -  Longitud de Vías de Explotación No Electrificadas Troncales y Ramales (vía principal) (km)]]+Sar_InfraMR[[#This Row],[A.04.1 -  Longitud de Vías de Explotación Electrificadas Troncales y Ramales (vía principal) (km)]]</f>
        <v>281.10000000000002</v>
      </c>
      <c r="O170" s="12">
        <f>+Sar_InfraMR[[#This Row],[Total Vías (excluido Auxiliares)]]</f>
        <v>281.10000000000002</v>
      </c>
      <c r="P170" s="1">
        <v>30</v>
      </c>
      <c r="Q170" s="1">
        <v>5</v>
      </c>
      <c r="R170" s="1">
        <v>5</v>
      </c>
      <c r="S170" s="1">
        <f t="shared" si="15"/>
        <v>40</v>
      </c>
      <c r="T170" s="1">
        <v>20</v>
      </c>
      <c r="U170" s="1">
        <v>89</v>
      </c>
      <c r="V170" s="1">
        <v>1</v>
      </c>
      <c r="W170" s="1">
        <v>40</v>
      </c>
      <c r="X170" s="1">
        <v>0</v>
      </c>
      <c r="Y170" s="1">
        <f t="shared" si="16"/>
        <v>150</v>
      </c>
      <c r="Z170" s="1">
        <v>11</v>
      </c>
      <c r="AA170" s="1">
        <v>22</v>
      </c>
      <c r="AB170" s="1">
        <f>+Sar_InfraMR[[#This Row],[Total Pasos Vehiculares a Nivel]]</f>
        <v>150</v>
      </c>
      <c r="AC170" s="1">
        <f t="shared" si="17"/>
        <v>183</v>
      </c>
      <c r="AD170" s="1">
        <v>17</v>
      </c>
      <c r="AE170" s="1">
        <v>16</v>
      </c>
      <c r="AF170" s="1">
        <v>74</v>
      </c>
      <c r="AG170" s="1">
        <f t="shared" si="18"/>
        <v>107</v>
      </c>
      <c r="AH170" s="12">
        <v>31.1</v>
      </c>
      <c r="AI170" s="12">
        <v>0</v>
      </c>
      <c r="AJ170" s="12">
        <v>126.55</v>
      </c>
      <c r="AK170" s="12">
        <f t="shared" si="19"/>
        <v>157.65</v>
      </c>
      <c r="AL170" s="1">
        <v>0</v>
      </c>
      <c r="AM170" s="1">
        <v>9</v>
      </c>
      <c r="AN170" s="1">
        <v>8</v>
      </c>
      <c r="AO170" s="1">
        <f t="shared" si="20"/>
        <v>17</v>
      </c>
      <c r="AP170" s="1">
        <v>180</v>
      </c>
      <c r="AQ170" s="1">
        <v>95</v>
      </c>
      <c r="AR170" s="1">
        <v>0</v>
      </c>
      <c r="AS170" s="1">
        <f>+Sar_InfraMR[[#This Row],[B.02.1 - Parque de Coches Eléctricos Motrices]]+Sar_InfraMR[[#This Row],[B.02.2 - Parque de Coches Eléctricos Motrices Remolcados Tipo R]]+Sar_InfraMR[[#This Row],[B.02.3 - Parque de Coches Eléctricos Motrices Tipo R]]</f>
        <v>275</v>
      </c>
      <c r="AT170" s="1">
        <v>0</v>
      </c>
      <c r="AU170" s="1">
        <v>4</v>
      </c>
      <c r="AV170" s="1">
        <v>8</v>
      </c>
      <c r="AW170" s="1">
        <f>+Sar_InfraMR[[#This Row],[B.03.1 - Parque de Coches Motores Motrices Remolcados]]+Sar_InfraMR[[#This Row],[B.03.2 - Parque de Coches Motores Motrices Intermedios]]+Sar_InfraMR[[#This Row],[B.03.3 - Parque de Coches Motores Motrices Cabina]]</f>
        <v>12</v>
      </c>
      <c r="AX170" s="1">
        <v>33</v>
      </c>
      <c r="AY170" s="1">
        <v>12</v>
      </c>
      <c r="AZ170" s="1">
        <v>0</v>
      </c>
      <c r="BA170" s="1">
        <v>8</v>
      </c>
      <c r="BB170" s="1">
        <v>0</v>
      </c>
      <c r="BC170" s="1">
        <f>+Sar_InfraMR[[#This Row],[B.04.1 - Parque de Coches Remolcados Clase Unica]]+Sar_InfraMR[[#This Row],[B.04.2 - Parque de Coches Remolcados Clase Unica Furgón]]+Sar_InfraMR[[#This Row],[B.04.3 - Parque de Coches Remolcados Clase Unica Cabina]]+Sar_InfraMR[[#This Row],[B.04.4 - Parque de Coches Remolcados de Larga Distancia (Turista+Pullman)]]+Sar_InfraMR[[#This Row],[B.04.5 - Parque de Coches Remolcados para Servicios Especiales (Cartoneros)]]</f>
        <v>53</v>
      </c>
      <c r="BD170" s="1">
        <v>0</v>
      </c>
      <c r="BE170" s="1">
        <v>0</v>
      </c>
      <c r="BF170" s="16">
        <v>1676</v>
      </c>
    </row>
    <row r="171" spans="1:58">
      <c r="A171" s="1">
        <v>2007</v>
      </c>
      <c r="B171" s="1" t="s">
        <v>116</v>
      </c>
      <c r="C171" s="12">
        <v>71.5</v>
      </c>
      <c r="D171" s="12">
        <v>62.3</v>
      </c>
      <c r="E171" s="12">
        <v>0</v>
      </c>
      <c r="F171" s="12">
        <v>36.4</v>
      </c>
      <c r="G171" s="12">
        <f t="shared" si="14"/>
        <v>170.20000000000002</v>
      </c>
      <c r="H171" s="12">
        <f>+Sar_InfraMR[[#This Row],[Total Líneas de Explotación ]]</f>
        <v>170.20000000000002</v>
      </c>
      <c r="I171" s="13">
        <v>169.64911000000001</v>
      </c>
      <c r="J171" s="12">
        <v>196.1</v>
      </c>
      <c r="K171" s="12">
        <v>13.5</v>
      </c>
      <c r="L171" s="12">
        <v>85</v>
      </c>
      <c r="M171" s="12">
        <v>8.4</v>
      </c>
      <c r="N171" s="12">
        <f>+Sar_InfraMR[[#This Row],[A.03.1 -  Longitud de Vías de Explotación No Electrificadas Troncales y Ramales (vía principal) (km)]]+Sar_InfraMR[[#This Row],[A.04.1 -  Longitud de Vías de Explotación Electrificadas Troncales y Ramales (vía principal) (km)]]</f>
        <v>281.10000000000002</v>
      </c>
      <c r="O171" s="12">
        <f>+Sar_InfraMR[[#This Row],[Total Vías (excluido Auxiliares)]]</f>
        <v>281.10000000000002</v>
      </c>
      <c r="P171" s="1">
        <v>30</v>
      </c>
      <c r="Q171" s="1">
        <v>5</v>
      </c>
      <c r="R171" s="1">
        <v>5</v>
      </c>
      <c r="S171" s="1">
        <f t="shared" si="15"/>
        <v>40</v>
      </c>
      <c r="T171" s="1">
        <v>20</v>
      </c>
      <c r="U171" s="1">
        <v>89</v>
      </c>
      <c r="V171" s="1">
        <v>1</v>
      </c>
      <c r="W171" s="1">
        <v>40</v>
      </c>
      <c r="X171" s="1">
        <v>0</v>
      </c>
      <c r="Y171" s="1">
        <f t="shared" si="16"/>
        <v>150</v>
      </c>
      <c r="Z171" s="1">
        <v>11</v>
      </c>
      <c r="AA171" s="1">
        <v>22</v>
      </c>
      <c r="AB171" s="1">
        <f>+Sar_InfraMR[[#This Row],[Total Pasos Vehiculares a Nivel]]</f>
        <v>150</v>
      </c>
      <c r="AC171" s="1">
        <f t="shared" si="17"/>
        <v>183</v>
      </c>
      <c r="AD171" s="1">
        <v>17</v>
      </c>
      <c r="AE171" s="1">
        <v>16</v>
      </c>
      <c r="AF171" s="1">
        <v>74</v>
      </c>
      <c r="AG171" s="1">
        <f t="shared" si="18"/>
        <v>107</v>
      </c>
      <c r="AH171" s="12">
        <v>31.1</v>
      </c>
      <c r="AI171" s="12">
        <v>0</v>
      </c>
      <c r="AJ171" s="12">
        <v>126.55</v>
      </c>
      <c r="AK171" s="12">
        <f t="shared" si="19"/>
        <v>157.65</v>
      </c>
      <c r="AL171" s="1">
        <v>0</v>
      </c>
      <c r="AM171" s="1">
        <v>9</v>
      </c>
      <c r="AN171" s="1">
        <v>8</v>
      </c>
      <c r="AO171" s="1">
        <f t="shared" si="20"/>
        <v>17</v>
      </c>
      <c r="AP171" s="1">
        <v>180</v>
      </c>
      <c r="AQ171" s="1">
        <v>95</v>
      </c>
      <c r="AR171" s="1">
        <v>0</v>
      </c>
      <c r="AS171" s="1">
        <f>+Sar_InfraMR[[#This Row],[B.02.1 - Parque de Coches Eléctricos Motrices]]+Sar_InfraMR[[#This Row],[B.02.2 - Parque de Coches Eléctricos Motrices Remolcados Tipo R]]+Sar_InfraMR[[#This Row],[B.02.3 - Parque de Coches Eléctricos Motrices Tipo R]]</f>
        <v>275</v>
      </c>
      <c r="AT171" s="1">
        <v>0</v>
      </c>
      <c r="AU171" s="1">
        <v>4</v>
      </c>
      <c r="AV171" s="1">
        <v>8</v>
      </c>
      <c r="AW171" s="1">
        <f>+Sar_InfraMR[[#This Row],[B.03.1 - Parque de Coches Motores Motrices Remolcados]]+Sar_InfraMR[[#This Row],[B.03.2 - Parque de Coches Motores Motrices Intermedios]]+Sar_InfraMR[[#This Row],[B.03.3 - Parque de Coches Motores Motrices Cabina]]</f>
        <v>12</v>
      </c>
      <c r="AX171" s="1">
        <v>33</v>
      </c>
      <c r="AY171" s="1">
        <v>12</v>
      </c>
      <c r="AZ171" s="1">
        <v>0</v>
      </c>
      <c r="BA171" s="1">
        <v>8</v>
      </c>
      <c r="BB171" s="1">
        <v>0</v>
      </c>
      <c r="BC171" s="1">
        <f>+Sar_InfraMR[[#This Row],[B.04.1 - Parque de Coches Remolcados Clase Unica]]+Sar_InfraMR[[#This Row],[B.04.2 - Parque de Coches Remolcados Clase Unica Furgón]]+Sar_InfraMR[[#This Row],[B.04.3 - Parque de Coches Remolcados Clase Unica Cabina]]+Sar_InfraMR[[#This Row],[B.04.4 - Parque de Coches Remolcados de Larga Distancia (Turista+Pullman)]]+Sar_InfraMR[[#This Row],[B.04.5 - Parque de Coches Remolcados para Servicios Especiales (Cartoneros)]]</f>
        <v>53</v>
      </c>
      <c r="BD171" s="1">
        <v>0</v>
      </c>
      <c r="BE171" s="1">
        <v>0</v>
      </c>
      <c r="BF171" s="16">
        <v>1676</v>
      </c>
    </row>
    <row r="172" spans="1:58">
      <c r="A172" s="1">
        <v>2007</v>
      </c>
      <c r="B172" s="1" t="s">
        <v>117</v>
      </c>
      <c r="C172" s="12">
        <v>71.5</v>
      </c>
      <c r="D172" s="12">
        <v>62.3</v>
      </c>
      <c r="E172" s="12">
        <v>0</v>
      </c>
      <c r="F172" s="12">
        <v>36.4</v>
      </c>
      <c r="G172" s="12">
        <f t="shared" si="14"/>
        <v>170.20000000000002</v>
      </c>
      <c r="H172" s="12">
        <f>+Sar_InfraMR[[#This Row],[Total Líneas de Explotación ]]</f>
        <v>170.20000000000002</v>
      </c>
      <c r="I172" s="13">
        <v>169.64911000000001</v>
      </c>
      <c r="J172" s="12">
        <v>196.1</v>
      </c>
      <c r="K172" s="12">
        <v>13.5</v>
      </c>
      <c r="L172" s="12">
        <v>85</v>
      </c>
      <c r="M172" s="12">
        <v>8.4</v>
      </c>
      <c r="N172" s="12">
        <f>+Sar_InfraMR[[#This Row],[A.03.1 -  Longitud de Vías de Explotación No Electrificadas Troncales y Ramales (vía principal) (km)]]+Sar_InfraMR[[#This Row],[A.04.1 -  Longitud de Vías de Explotación Electrificadas Troncales y Ramales (vía principal) (km)]]</f>
        <v>281.10000000000002</v>
      </c>
      <c r="O172" s="12">
        <f>+Sar_InfraMR[[#This Row],[Total Vías (excluido Auxiliares)]]</f>
        <v>281.10000000000002</v>
      </c>
      <c r="P172" s="1">
        <v>30</v>
      </c>
      <c r="Q172" s="1">
        <v>5</v>
      </c>
      <c r="R172" s="1">
        <v>5</v>
      </c>
      <c r="S172" s="1">
        <f t="shared" si="15"/>
        <v>40</v>
      </c>
      <c r="T172" s="1">
        <v>20</v>
      </c>
      <c r="U172" s="1">
        <v>89</v>
      </c>
      <c r="V172" s="1">
        <v>1</v>
      </c>
      <c r="W172" s="1">
        <v>40</v>
      </c>
      <c r="X172" s="1">
        <v>0</v>
      </c>
      <c r="Y172" s="1">
        <f t="shared" si="16"/>
        <v>150</v>
      </c>
      <c r="Z172" s="1">
        <v>11</v>
      </c>
      <c r="AA172" s="1">
        <v>22</v>
      </c>
      <c r="AB172" s="1">
        <f>+Sar_InfraMR[[#This Row],[Total Pasos Vehiculares a Nivel]]</f>
        <v>150</v>
      </c>
      <c r="AC172" s="1">
        <f t="shared" si="17"/>
        <v>183</v>
      </c>
      <c r="AD172" s="1">
        <v>17</v>
      </c>
      <c r="AE172" s="1">
        <v>16</v>
      </c>
      <c r="AF172" s="1">
        <v>74</v>
      </c>
      <c r="AG172" s="1">
        <f t="shared" si="18"/>
        <v>107</v>
      </c>
      <c r="AH172" s="12">
        <v>31.1</v>
      </c>
      <c r="AI172" s="12">
        <v>0</v>
      </c>
      <c r="AJ172" s="12">
        <v>126.55</v>
      </c>
      <c r="AK172" s="12">
        <f t="shared" si="19"/>
        <v>157.65</v>
      </c>
      <c r="AL172" s="1">
        <v>0</v>
      </c>
      <c r="AM172" s="1">
        <v>9</v>
      </c>
      <c r="AN172" s="1">
        <v>8</v>
      </c>
      <c r="AO172" s="1">
        <f t="shared" si="20"/>
        <v>17</v>
      </c>
      <c r="AP172" s="1">
        <v>180</v>
      </c>
      <c r="AQ172" s="1">
        <v>95</v>
      </c>
      <c r="AR172" s="1">
        <v>0</v>
      </c>
      <c r="AS172" s="1">
        <f>+Sar_InfraMR[[#This Row],[B.02.1 - Parque de Coches Eléctricos Motrices]]+Sar_InfraMR[[#This Row],[B.02.2 - Parque de Coches Eléctricos Motrices Remolcados Tipo R]]+Sar_InfraMR[[#This Row],[B.02.3 - Parque de Coches Eléctricos Motrices Tipo R]]</f>
        <v>275</v>
      </c>
      <c r="AT172" s="1">
        <v>0</v>
      </c>
      <c r="AU172" s="1">
        <v>4</v>
      </c>
      <c r="AV172" s="1">
        <v>8</v>
      </c>
      <c r="AW172" s="1">
        <f>+Sar_InfraMR[[#This Row],[B.03.1 - Parque de Coches Motores Motrices Remolcados]]+Sar_InfraMR[[#This Row],[B.03.2 - Parque de Coches Motores Motrices Intermedios]]+Sar_InfraMR[[#This Row],[B.03.3 - Parque de Coches Motores Motrices Cabina]]</f>
        <v>12</v>
      </c>
      <c r="AX172" s="1">
        <v>33</v>
      </c>
      <c r="AY172" s="1">
        <v>12</v>
      </c>
      <c r="AZ172" s="1">
        <v>0</v>
      </c>
      <c r="BA172" s="1">
        <v>8</v>
      </c>
      <c r="BB172" s="1">
        <v>0</v>
      </c>
      <c r="BC172" s="1">
        <f>+Sar_InfraMR[[#This Row],[B.04.1 - Parque de Coches Remolcados Clase Unica]]+Sar_InfraMR[[#This Row],[B.04.2 - Parque de Coches Remolcados Clase Unica Furgón]]+Sar_InfraMR[[#This Row],[B.04.3 - Parque de Coches Remolcados Clase Unica Cabina]]+Sar_InfraMR[[#This Row],[B.04.4 - Parque de Coches Remolcados de Larga Distancia (Turista+Pullman)]]+Sar_InfraMR[[#This Row],[B.04.5 - Parque de Coches Remolcados para Servicios Especiales (Cartoneros)]]</f>
        <v>53</v>
      </c>
      <c r="BD172" s="1">
        <v>0</v>
      </c>
      <c r="BE172" s="1">
        <v>0</v>
      </c>
      <c r="BF172" s="16">
        <v>1676</v>
      </c>
    </row>
    <row r="173" spans="1:58">
      <c r="A173" s="1">
        <v>2007</v>
      </c>
      <c r="B173" s="1" t="s">
        <v>118</v>
      </c>
      <c r="C173" s="12">
        <v>71.5</v>
      </c>
      <c r="D173" s="12">
        <v>62.3</v>
      </c>
      <c r="E173" s="12">
        <v>0</v>
      </c>
      <c r="F173" s="12">
        <v>36.4</v>
      </c>
      <c r="G173" s="12">
        <f t="shared" si="14"/>
        <v>170.20000000000002</v>
      </c>
      <c r="H173" s="12">
        <f>+Sar_InfraMR[[#This Row],[Total Líneas de Explotación ]]</f>
        <v>170.20000000000002</v>
      </c>
      <c r="I173" s="13">
        <v>169.64911000000001</v>
      </c>
      <c r="J173" s="12">
        <v>196.1</v>
      </c>
      <c r="K173" s="12">
        <v>13.5</v>
      </c>
      <c r="L173" s="12">
        <v>85</v>
      </c>
      <c r="M173" s="12">
        <v>8.4</v>
      </c>
      <c r="N173" s="12">
        <f>+Sar_InfraMR[[#This Row],[A.03.1 -  Longitud de Vías de Explotación No Electrificadas Troncales y Ramales (vía principal) (km)]]+Sar_InfraMR[[#This Row],[A.04.1 -  Longitud de Vías de Explotación Electrificadas Troncales y Ramales (vía principal) (km)]]</f>
        <v>281.10000000000002</v>
      </c>
      <c r="O173" s="12">
        <f>+Sar_InfraMR[[#This Row],[Total Vías (excluido Auxiliares)]]</f>
        <v>281.10000000000002</v>
      </c>
      <c r="P173" s="1">
        <v>30</v>
      </c>
      <c r="Q173" s="1">
        <v>5</v>
      </c>
      <c r="R173" s="1">
        <v>5</v>
      </c>
      <c r="S173" s="1">
        <f t="shared" si="15"/>
        <v>40</v>
      </c>
      <c r="T173" s="1">
        <v>20</v>
      </c>
      <c r="U173" s="1">
        <v>89</v>
      </c>
      <c r="V173" s="1">
        <v>1</v>
      </c>
      <c r="W173" s="1">
        <v>40</v>
      </c>
      <c r="X173" s="1">
        <v>0</v>
      </c>
      <c r="Y173" s="1">
        <f t="shared" si="16"/>
        <v>150</v>
      </c>
      <c r="Z173" s="1">
        <v>11</v>
      </c>
      <c r="AA173" s="1">
        <v>22</v>
      </c>
      <c r="AB173" s="1">
        <f>+Sar_InfraMR[[#This Row],[Total Pasos Vehiculares a Nivel]]</f>
        <v>150</v>
      </c>
      <c r="AC173" s="1">
        <f t="shared" si="17"/>
        <v>183</v>
      </c>
      <c r="AD173" s="1">
        <v>17</v>
      </c>
      <c r="AE173" s="1">
        <v>16</v>
      </c>
      <c r="AF173" s="1">
        <v>74</v>
      </c>
      <c r="AG173" s="1">
        <f t="shared" si="18"/>
        <v>107</v>
      </c>
      <c r="AH173" s="12">
        <v>31.1</v>
      </c>
      <c r="AI173" s="12">
        <v>0</v>
      </c>
      <c r="AJ173" s="12">
        <v>126.55</v>
      </c>
      <c r="AK173" s="12">
        <f t="shared" si="19"/>
        <v>157.65</v>
      </c>
      <c r="AL173" s="1">
        <v>0</v>
      </c>
      <c r="AM173" s="1">
        <v>9</v>
      </c>
      <c r="AN173" s="1">
        <v>8</v>
      </c>
      <c r="AO173" s="1">
        <f t="shared" si="20"/>
        <v>17</v>
      </c>
      <c r="AP173" s="1">
        <v>180</v>
      </c>
      <c r="AQ173" s="1">
        <v>95</v>
      </c>
      <c r="AR173" s="1">
        <v>0</v>
      </c>
      <c r="AS173" s="1">
        <f>+Sar_InfraMR[[#This Row],[B.02.1 - Parque de Coches Eléctricos Motrices]]+Sar_InfraMR[[#This Row],[B.02.2 - Parque de Coches Eléctricos Motrices Remolcados Tipo R]]+Sar_InfraMR[[#This Row],[B.02.3 - Parque de Coches Eléctricos Motrices Tipo R]]</f>
        <v>275</v>
      </c>
      <c r="AT173" s="1">
        <v>0</v>
      </c>
      <c r="AU173" s="1">
        <v>4</v>
      </c>
      <c r="AV173" s="1">
        <v>8</v>
      </c>
      <c r="AW173" s="1">
        <f>+Sar_InfraMR[[#This Row],[B.03.1 - Parque de Coches Motores Motrices Remolcados]]+Sar_InfraMR[[#This Row],[B.03.2 - Parque de Coches Motores Motrices Intermedios]]+Sar_InfraMR[[#This Row],[B.03.3 - Parque de Coches Motores Motrices Cabina]]</f>
        <v>12</v>
      </c>
      <c r="AX173" s="1">
        <v>33</v>
      </c>
      <c r="AY173" s="1">
        <v>12</v>
      </c>
      <c r="AZ173" s="1">
        <v>0</v>
      </c>
      <c r="BA173" s="1">
        <v>8</v>
      </c>
      <c r="BB173" s="1">
        <v>0</v>
      </c>
      <c r="BC173" s="1">
        <f>+Sar_InfraMR[[#This Row],[B.04.1 - Parque de Coches Remolcados Clase Unica]]+Sar_InfraMR[[#This Row],[B.04.2 - Parque de Coches Remolcados Clase Unica Furgón]]+Sar_InfraMR[[#This Row],[B.04.3 - Parque de Coches Remolcados Clase Unica Cabina]]+Sar_InfraMR[[#This Row],[B.04.4 - Parque de Coches Remolcados de Larga Distancia (Turista+Pullman)]]+Sar_InfraMR[[#This Row],[B.04.5 - Parque de Coches Remolcados para Servicios Especiales (Cartoneros)]]</f>
        <v>53</v>
      </c>
      <c r="BD173" s="1">
        <v>0</v>
      </c>
      <c r="BE173" s="1">
        <v>0</v>
      </c>
      <c r="BF173" s="16">
        <v>1676</v>
      </c>
    </row>
    <row r="174" spans="1:58">
      <c r="A174" s="1">
        <v>2007</v>
      </c>
      <c r="B174" s="1" t="s">
        <v>119</v>
      </c>
      <c r="C174" s="12">
        <v>71.5</v>
      </c>
      <c r="D174" s="12">
        <v>62.3</v>
      </c>
      <c r="E174" s="12">
        <v>0</v>
      </c>
      <c r="F174" s="12">
        <v>36.4</v>
      </c>
      <c r="G174" s="12">
        <f t="shared" si="14"/>
        <v>170.20000000000002</v>
      </c>
      <c r="H174" s="12">
        <f>+Sar_InfraMR[[#This Row],[Total Líneas de Explotación ]]</f>
        <v>170.20000000000002</v>
      </c>
      <c r="I174" s="13">
        <v>169.64911000000001</v>
      </c>
      <c r="J174" s="12">
        <v>196.1</v>
      </c>
      <c r="K174" s="12">
        <v>13.5</v>
      </c>
      <c r="L174" s="12">
        <v>85</v>
      </c>
      <c r="M174" s="12">
        <v>8.4</v>
      </c>
      <c r="N174" s="12">
        <f>+Sar_InfraMR[[#This Row],[A.03.1 -  Longitud de Vías de Explotación No Electrificadas Troncales y Ramales (vía principal) (km)]]+Sar_InfraMR[[#This Row],[A.04.1 -  Longitud de Vías de Explotación Electrificadas Troncales y Ramales (vía principal) (km)]]</f>
        <v>281.10000000000002</v>
      </c>
      <c r="O174" s="12">
        <f>+Sar_InfraMR[[#This Row],[Total Vías (excluido Auxiliares)]]</f>
        <v>281.10000000000002</v>
      </c>
      <c r="P174" s="1">
        <v>30</v>
      </c>
      <c r="Q174" s="1">
        <v>5</v>
      </c>
      <c r="R174" s="1">
        <v>5</v>
      </c>
      <c r="S174" s="1">
        <f t="shared" si="15"/>
        <v>40</v>
      </c>
      <c r="T174" s="1">
        <v>20</v>
      </c>
      <c r="U174" s="1">
        <v>89</v>
      </c>
      <c r="V174" s="1">
        <v>1</v>
      </c>
      <c r="W174" s="1">
        <v>40</v>
      </c>
      <c r="X174" s="1">
        <v>0</v>
      </c>
      <c r="Y174" s="1">
        <f t="shared" si="16"/>
        <v>150</v>
      </c>
      <c r="Z174" s="1">
        <v>11</v>
      </c>
      <c r="AA174" s="1">
        <v>22</v>
      </c>
      <c r="AB174" s="1">
        <f>+Sar_InfraMR[[#This Row],[Total Pasos Vehiculares a Nivel]]</f>
        <v>150</v>
      </c>
      <c r="AC174" s="1">
        <f t="shared" si="17"/>
        <v>183</v>
      </c>
      <c r="AD174" s="1">
        <v>17</v>
      </c>
      <c r="AE174" s="1">
        <v>16</v>
      </c>
      <c r="AF174" s="1">
        <v>74</v>
      </c>
      <c r="AG174" s="1">
        <f t="shared" si="18"/>
        <v>107</v>
      </c>
      <c r="AH174" s="12">
        <v>31.1</v>
      </c>
      <c r="AI174" s="12">
        <v>0</v>
      </c>
      <c r="AJ174" s="12">
        <v>126.55</v>
      </c>
      <c r="AK174" s="12">
        <f t="shared" si="19"/>
        <v>157.65</v>
      </c>
      <c r="AL174" s="1">
        <v>0</v>
      </c>
      <c r="AM174" s="1">
        <v>9</v>
      </c>
      <c r="AN174" s="1">
        <v>8</v>
      </c>
      <c r="AO174" s="1">
        <f t="shared" si="20"/>
        <v>17</v>
      </c>
      <c r="AP174" s="1">
        <v>180</v>
      </c>
      <c r="AQ174" s="1">
        <v>95</v>
      </c>
      <c r="AR174" s="1">
        <v>0</v>
      </c>
      <c r="AS174" s="1">
        <f>+Sar_InfraMR[[#This Row],[B.02.1 - Parque de Coches Eléctricos Motrices]]+Sar_InfraMR[[#This Row],[B.02.2 - Parque de Coches Eléctricos Motrices Remolcados Tipo R]]+Sar_InfraMR[[#This Row],[B.02.3 - Parque de Coches Eléctricos Motrices Tipo R]]</f>
        <v>275</v>
      </c>
      <c r="AT174" s="1">
        <v>0</v>
      </c>
      <c r="AU174" s="1">
        <v>4</v>
      </c>
      <c r="AV174" s="1">
        <v>8</v>
      </c>
      <c r="AW174" s="1">
        <f>+Sar_InfraMR[[#This Row],[B.03.1 - Parque de Coches Motores Motrices Remolcados]]+Sar_InfraMR[[#This Row],[B.03.2 - Parque de Coches Motores Motrices Intermedios]]+Sar_InfraMR[[#This Row],[B.03.3 - Parque de Coches Motores Motrices Cabina]]</f>
        <v>12</v>
      </c>
      <c r="AX174" s="1">
        <v>33</v>
      </c>
      <c r="AY174" s="1">
        <v>12</v>
      </c>
      <c r="AZ174" s="1">
        <v>0</v>
      </c>
      <c r="BA174" s="1">
        <v>8</v>
      </c>
      <c r="BB174" s="1">
        <v>0</v>
      </c>
      <c r="BC174" s="1">
        <f>+Sar_InfraMR[[#This Row],[B.04.1 - Parque de Coches Remolcados Clase Unica]]+Sar_InfraMR[[#This Row],[B.04.2 - Parque de Coches Remolcados Clase Unica Furgón]]+Sar_InfraMR[[#This Row],[B.04.3 - Parque de Coches Remolcados Clase Unica Cabina]]+Sar_InfraMR[[#This Row],[B.04.4 - Parque de Coches Remolcados de Larga Distancia (Turista+Pullman)]]+Sar_InfraMR[[#This Row],[B.04.5 - Parque de Coches Remolcados para Servicios Especiales (Cartoneros)]]</f>
        <v>53</v>
      </c>
      <c r="BD174" s="1">
        <v>0</v>
      </c>
      <c r="BE174" s="1">
        <v>0</v>
      </c>
      <c r="BF174" s="16">
        <v>1676</v>
      </c>
    </row>
    <row r="175" spans="1:58">
      <c r="A175" s="1">
        <v>2007</v>
      </c>
      <c r="B175" s="1" t="s">
        <v>120</v>
      </c>
      <c r="C175" s="12">
        <v>71.5</v>
      </c>
      <c r="D175" s="12">
        <v>62.3</v>
      </c>
      <c r="E175" s="12">
        <v>0</v>
      </c>
      <c r="F175" s="12">
        <v>36.4</v>
      </c>
      <c r="G175" s="12">
        <f t="shared" si="14"/>
        <v>170.20000000000002</v>
      </c>
      <c r="H175" s="12">
        <f>+Sar_InfraMR[[#This Row],[Total Líneas de Explotación ]]</f>
        <v>170.20000000000002</v>
      </c>
      <c r="I175" s="13">
        <v>169.64911000000001</v>
      </c>
      <c r="J175" s="12">
        <v>196.1</v>
      </c>
      <c r="K175" s="12">
        <v>13.5</v>
      </c>
      <c r="L175" s="12">
        <v>85</v>
      </c>
      <c r="M175" s="12">
        <v>8.4</v>
      </c>
      <c r="N175" s="12">
        <f>+Sar_InfraMR[[#This Row],[A.03.1 -  Longitud de Vías de Explotación No Electrificadas Troncales y Ramales (vía principal) (km)]]+Sar_InfraMR[[#This Row],[A.04.1 -  Longitud de Vías de Explotación Electrificadas Troncales y Ramales (vía principal) (km)]]</f>
        <v>281.10000000000002</v>
      </c>
      <c r="O175" s="12">
        <f>+Sar_InfraMR[[#This Row],[Total Vías (excluido Auxiliares)]]</f>
        <v>281.10000000000002</v>
      </c>
      <c r="P175" s="1">
        <v>30</v>
      </c>
      <c r="Q175" s="1">
        <v>5</v>
      </c>
      <c r="R175" s="1">
        <v>5</v>
      </c>
      <c r="S175" s="1">
        <f t="shared" si="15"/>
        <v>40</v>
      </c>
      <c r="T175" s="1">
        <v>20</v>
      </c>
      <c r="U175" s="1">
        <v>89</v>
      </c>
      <c r="V175" s="1">
        <v>1</v>
      </c>
      <c r="W175" s="1">
        <v>40</v>
      </c>
      <c r="X175" s="1">
        <v>0</v>
      </c>
      <c r="Y175" s="1">
        <f t="shared" si="16"/>
        <v>150</v>
      </c>
      <c r="Z175" s="1">
        <v>11</v>
      </c>
      <c r="AA175" s="1">
        <v>22</v>
      </c>
      <c r="AB175" s="1">
        <f>+Sar_InfraMR[[#This Row],[Total Pasos Vehiculares a Nivel]]</f>
        <v>150</v>
      </c>
      <c r="AC175" s="1">
        <f t="shared" si="17"/>
        <v>183</v>
      </c>
      <c r="AD175" s="1">
        <v>17</v>
      </c>
      <c r="AE175" s="1">
        <v>16</v>
      </c>
      <c r="AF175" s="1">
        <v>74</v>
      </c>
      <c r="AG175" s="1">
        <f t="shared" si="18"/>
        <v>107</v>
      </c>
      <c r="AH175" s="12">
        <v>31.1</v>
      </c>
      <c r="AI175" s="12">
        <v>0</v>
      </c>
      <c r="AJ175" s="12">
        <v>126.55</v>
      </c>
      <c r="AK175" s="12">
        <f t="shared" si="19"/>
        <v>157.65</v>
      </c>
      <c r="AL175" s="1">
        <v>0</v>
      </c>
      <c r="AM175" s="1">
        <v>9</v>
      </c>
      <c r="AN175" s="1">
        <v>8</v>
      </c>
      <c r="AO175" s="1">
        <f t="shared" si="20"/>
        <v>17</v>
      </c>
      <c r="AP175" s="1">
        <v>180</v>
      </c>
      <c r="AQ175" s="1">
        <v>95</v>
      </c>
      <c r="AR175" s="1">
        <v>0</v>
      </c>
      <c r="AS175" s="1">
        <f>+Sar_InfraMR[[#This Row],[B.02.1 - Parque de Coches Eléctricos Motrices]]+Sar_InfraMR[[#This Row],[B.02.2 - Parque de Coches Eléctricos Motrices Remolcados Tipo R]]+Sar_InfraMR[[#This Row],[B.02.3 - Parque de Coches Eléctricos Motrices Tipo R]]</f>
        <v>275</v>
      </c>
      <c r="AT175" s="1">
        <v>0</v>
      </c>
      <c r="AU175" s="1">
        <v>4</v>
      </c>
      <c r="AV175" s="1">
        <v>8</v>
      </c>
      <c r="AW175" s="1">
        <f>+Sar_InfraMR[[#This Row],[B.03.1 - Parque de Coches Motores Motrices Remolcados]]+Sar_InfraMR[[#This Row],[B.03.2 - Parque de Coches Motores Motrices Intermedios]]+Sar_InfraMR[[#This Row],[B.03.3 - Parque de Coches Motores Motrices Cabina]]</f>
        <v>12</v>
      </c>
      <c r="AX175" s="1">
        <v>33</v>
      </c>
      <c r="AY175" s="1">
        <v>12</v>
      </c>
      <c r="AZ175" s="1">
        <v>0</v>
      </c>
      <c r="BA175" s="1">
        <v>8</v>
      </c>
      <c r="BB175" s="1">
        <v>0</v>
      </c>
      <c r="BC175" s="1">
        <f>+Sar_InfraMR[[#This Row],[B.04.1 - Parque de Coches Remolcados Clase Unica]]+Sar_InfraMR[[#This Row],[B.04.2 - Parque de Coches Remolcados Clase Unica Furgón]]+Sar_InfraMR[[#This Row],[B.04.3 - Parque de Coches Remolcados Clase Unica Cabina]]+Sar_InfraMR[[#This Row],[B.04.4 - Parque de Coches Remolcados de Larga Distancia (Turista+Pullman)]]+Sar_InfraMR[[#This Row],[B.04.5 - Parque de Coches Remolcados para Servicios Especiales (Cartoneros)]]</f>
        <v>53</v>
      </c>
      <c r="BD175" s="1">
        <v>0</v>
      </c>
      <c r="BE175" s="1">
        <v>0</v>
      </c>
      <c r="BF175" s="16">
        <v>1676</v>
      </c>
    </row>
    <row r="176" spans="1:58">
      <c r="A176" s="1">
        <v>2007</v>
      </c>
      <c r="B176" s="1" t="s">
        <v>121</v>
      </c>
      <c r="C176" s="12">
        <v>71.5</v>
      </c>
      <c r="D176" s="12">
        <v>62.3</v>
      </c>
      <c r="E176" s="12">
        <v>0</v>
      </c>
      <c r="F176" s="12">
        <v>36.4</v>
      </c>
      <c r="G176" s="12">
        <f t="shared" si="14"/>
        <v>170.20000000000002</v>
      </c>
      <c r="H176" s="12">
        <f>+Sar_InfraMR[[#This Row],[Total Líneas de Explotación ]]</f>
        <v>170.20000000000002</v>
      </c>
      <c r="I176" s="13">
        <v>169.64911000000001</v>
      </c>
      <c r="J176" s="12">
        <v>196.1</v>
      </c>
      <c r="K176" s="12">
        <v>13.5</v>
      </c>
      <c r="L176" s="12">
        <v>85</v>
      </c>
      <c r="M176" s="12">
        <v>8.4</v>
      </c>
      <c r="N176" s="12">
        <f>+Sar_InfraMR[[#This Row],[A.03.1 -  Longitud de Vías de Explotación No Electrificadas Troncales y Ramales (vía principal) (km)]]+Sar_InfraMR[[#This Row],[A.04.1 -  Longitud de Vías de Explotación Electrificadas Troncales y Ramales (vía principal) (km)]]</f>
        <v>281.10000000000002</v>
      </c>
      <c r="O176" s="12">
        <f>+Sar_InfraMR[[#This Row],[Total Vías (excluido Auxiliares)]]</f>
        <v>281.10000000000002</v>
      </c>
      <c r="P176" s="1">
        <v>30</v>
      </c>
      <c r="Q176" s="1">
        <v>5</v>
      </c>
      <c r="R176" s="1">
        <v>5</v>
      </c>
      <c r="S176" s="1">
        <f t="shared" si="15"/>
        <v>40</v>
      </c>
      <c r="T176" s="1">
        <v>20</v>
      </c>
      <c r="U176" s="1">
        <v>89</v>
      </c>
      <c r="V176" s="1">
        <v>1</v>
      </c>
      <c r="W176" s="1">
        <v>40</v>
      </c>
      <c r="X176" s="1">
        <v>0</v>
      </c>
      <c r="Y176" s="1">
        <f t="shared" si="16"/>
        <v>150</v>
      </c>
      <c r="Z176" s="1">
        <v>11</v>
      </c>
      <c r="AA176" s="1">
        <v>22</v>
      </c>
      <c r="AB176" s="1">
        <f>+Sar_InfraMR[[#This Row],[Total Pasos Vehiculares a Nivel]]</f>
        <v>150</v>
      </c>
      <c r="AC176" s="1">
        <f t="shared" si="17"/>
        <v>183</v>
      </c>
      <c r="AD176" s="1">
        <v>17</v>
      </c>
      <c r="AE176" s="1">
        <v>16</v>
      </c>
      <c r="AF176" s="1">
        <v>74</v>
      </c>
      <c r="AG176" s="1">
        <f t="shared" si="18"/>
        <v>107</v>
      </c>
      <c r="AH176" s="12">
        <v>31.1</v>
      </c>
      <c r="AI176" s="12">
        <v>0</v>
      </c>
      <c r="AJ176" s="12">
        <v>126.55</v>
      </c>
      <c r="AK176" s="12">
        <f t="shared" si="19"/>
        <v>157.65</v>
      </c>
      <c r="AL176" s="1">
        <v>0</v>
      </c>
      <c r="AM176" s="1">
        <v>9</v>
      </c>
      <c r="AN176" s="1">
        <v>8</v>
      </c>
      <c r="AO176" s="1">
        <f t="shared" si="20"/>
        <v>17</v>
      </c>
      <c r="AP176" s="1">
        <v>180</v>
      </c>
      <c r="AQ176" s="1">
        <v>95</v>
      </c>
      <c r="AR176" s="1">
        <v>0</v>
      </c>
      <c r="AS176" s="1">
        <f>+Sar_InfraMR[[#This Row],[B.02.1 - Parque de Coches Eléctricos Motrices]]+Sar_InfraMR[[#This Row],[B.02.2 - Parque de Coches Eléctricos Motrices Remolcados Tipo R]]+Sar_InfraMR[[#This Row],[B.02.3 - Parque de Coches Eléctricos Motrices Tipo R]]</f>
        <v>275</v>
      </c>
      <c r="AT176" s="1">
        <v>0</v>
      </c>
      <c r="AU176" s="1">
        <v>4</v>
      </c>
      <c r="AV176" s="1">
        <v>8</v>
      </c>
      <c r="AW176" s="1">
        <f>+Sar_InfraMR[[#This Row],[B.03.1 - Parque de Coches Motores Motrices Remolcados]]+Sar_InfraMR[[#This Row],[B.03.2 - Parque de Coches Motores Motrices Intermedios]]+Sar_InfraMR[[#This Row],[B.03.3 - Parque de Coches Motores Motrices Cabina]]</f>
        <v>12</v>
      </c>
      <c r="AX176" s="1">
        <v>33</v>
      </c>
      <c r="AY176" s="1">
        <v>12</v>
      </c>
      <c r="AZ176" s="1">
        <v>0</v>
      </c>
      <c r="BA176" s="1">
        <v>8</v>
      </c>
      <c r="BB176" s="1">
        <v>0</v>
      </c>
      <c r="BC176" s="1">
        <f>+Sar_InfraMR[[#This Row],[B.04.1 - Parque de Coches Remolcados Clase Unica]]+Sar_InfraMR[[#This Row],[B.04.2 - Parque de Coches Remolcados Clase Unica Furgón]]+Sar_InfraMR[[#This Row],[B.04.3 - Parque de Coches Remolcados Clase Unica Cabina]]+Sar_InfraMR[[#This Row],[B.04.4 - Parque de Coches Remolcados de Larga Distancia (Turista+Pullman)]]+Sar_InfraMR[[#This Row],[B.04.5 - Parque de Coches Remolcados para Servicios Especiales (Cartoneros)]]</f>
        <v>53</v>
      </c>
      <c r="BD176" s="1">
        <v>0</v>
      </c>
      <c r="BE176" s="1">
        <v>0</v>
      </c>
      <c r="BF176" s="16">
        <v>1676</v>
      </c>
    </row>
    <row r="177" spans="1:58">
      <c r="A177" s="1">
        <v>2007</v>
      </c>
      <c r="B177" s="1" t="s">
        <v>122</v>
      </c>
      <c r="C177" s="12">
        <v>71.5</v>
      </c>
      <c r="D177" s="12">
        <v>62.3</v>
      </c>
      <c r="E177" s="12">
        <v>0</v>
      </c>
      <c r="F177" s="12">
        <v>36.4</v>
      </c>
      <c r="G177" s="12">
        <f t="shared" si="14"/>
        <v>170.20000000000002</v>
      </c>
      <c r="H177" s="12">
        <f>+Sar_InfraMR[[#This Row],[Total Líneas de Explotación ]]</f>
        <v>170.20000000000002</v>
      </c>
      <c r="I177" s="13">
        <v>169.64911000000001</v>
      </c>
      <c r="J177" s="12">
        <v>196.1</v>
      </c>
      <c r="K177" s="12">
        <v>13.5</v>
      </c>
      <c r="L177" s="12">
        <v>85</v>
      </c>
      <c r="M177" s="12">
        <v>8.4</v>
      </c>
      <c r="N177" s="12">
        <f>+Sar_InfraMR[[#This Row],[A.03.1 -  Longitud de Vías de Explotación No Electrificadas Troncales y Ramales (vía principal) (km)]]+Sar_InfraMR[[#This Row],[A.04.1 -  Longitud de Vías de Explotación Electrificadas Troncales y Ramales (vía principal) (km)]]</f>
        <v>281.10000000000002</v>
      </c>
      <c r="O177" s="12">
        <f>+Sar_InfraMR[[#This Row],[Total Vías (excluido Auxiliares)]]</f>
        <v>281.10000000000002</v>
      </c>
      <c r="P177" s="1">
        <v>30</v>
      </c>
      <c r="Q177" s="1">
        <v>5</v>
      </c>
      <c r="R177" s="1">
        <v>5</v>
      </c>
      <c r="S177" s="1">
        <f t="shared" si="15"/>
        <v>40</v>
      </c>
      <c r="T177" s="1">
        <v>20</v>
      </c>
      <c r="U177" s="1">
        <v>89</v>
      </c>
      <c r="V177" s="1">
        <v>1</v>
      </c>
      <c r="W177" s="1">
        <v>40</v>
      </c>
      <c r="X177" s="1">
        <v>0</v>
      </c>
      <c r="Y177" s="1">
        <f t="shared" si="16"/>
        <v>150</v>
      </c>
      <c r="Z177" s="1">
        <v>11</v>
      </c>
      <c r="AA177" s="1">
        <v>22</v>
      </c>
      <c r="AB177" s="1">
        <f>+Sar_InfraMR[[#This Row],[Total Pasos Vehiculares a Nivel]]</f>
        <v>150</v>
      </c>
      <c r="AC177" s="1">
        <f t="shared" si="17"/>
        <v>183</v>
      </c>
      <c r="AD177" s="1">
        <v>17</v>
      </c>
      <c r="AE177" s="1">
        <v>16</v>
      </c>
      <c r="AF177" s="1">
        <v>74</v>
      </c>
      <c r="AG177" s="1">
        <f t="shared" si="18"/>
        <v>107</v>
      </c>
      <c r="AH177" s="12">
        <v>31.1</v>
      </c>
      <c r="AI177" s="12">
        <v>0</v>
      </c>
      <c r="AJ177" s="12">
        <v>126.55</v>
      </c>
      <c r="AK177" s="12">
        <f t="shared" si="19"/>
        <v>157.65</v>
      </c>
      <c r="AL177" s="1">
        <v>0</v>
      </c>
      <c r="AM177" s="1">
        <v>9</v>
      </c>
      <c r="AN177" s="1">
        <v>8</v>
      </c>
      <c r="AO177" s="1">
        <f t="shared" si="20"/>
        <v>17</v>
      </c>
      <c r="AP177" s="1">
        <v>180</v>
      </c>
      <c r="AQ177" s="1">
        <v>95</v>
      </c>
      <c r="AR177" s="1">
        <v>0</v>
      </c>
      <c r="AS177" s="1">
        <f>+Sar_InfraMR[[#This Row],[B.02.1 - Parque de Coches Eléctricos Motrices]]+Sar_InfraMR[[#This Row],[B.02.2 - Parque de Coches Eléctricos Motrices Remolcados Tipo R]]+Sar_InfraMR[[#This Row],[B.02.3 - Parque de Coches Eléctricos Motrices Tipo R]]</f>
        <v>275</v>
      </c>
      <c r="AT177" s="1">
        <v>0</v>
      </c>
      <c r="AU177" s="1">
        <v>4</v>
      </c>
      <c r="AV177" s="1">
        <v>8</v>
      </c>
      <c r="AW177" s="1">
        <f>+Sar_InfraMR[[#This Row],[B.03.1 - Parque de Coches Motores Motrices Remolcados]]+Sar_InfraMR[[#This Row],[B.03.2 - Parque de Coches Motores Motrices Intermedios]]+Sar_InfraMR[[#This Row],[B.03.3 - Parque de Coches Motores Motrices Cabina]]</f>
        <v>12</v>
      </c>
      <c r="AX177" s="1">
        <v>33</v>
      </c>
      <c r="AY177" s="1">
        <v>12</v>
      </c>
      <c r="AZ177" s="1">
        <v>0</v>
      </c>
      <c r="BA177" s="1">
        <v>8</v>
      </c>
      <c r="BB177" s="1">
        <v>0</v>
      </c>
      <c r="BC177" s="1">
        <f>+Sar_InfraMR[[#This Row],[B.04.1 - Parque de Coches Remolcados Clase Unica]]+Sar_InfraMR[[#This Row],[B.04.2 - Parque de Coches Remolcados Clase Unica Furgón]]+Sar_InfraMR[[#This Row],[B.04.3 - Parque de Coches Remolcados Clase Unica Cabina]]+Sar_InfraMR[[#This Row],[B.04.4 - Parque de Coches Remolcados de Larga Distancia (Turista+Pullman)]]+Sar_InfraMR[[#This Row],[B.04.5 - Parque de Coches Remolcados para Servicios Especiales (Cartoneros)]]</f>
        <v>53</v>
      </c>
      <c r="BD177" s="1">
        <v>0</v>
      </c>
      <c r="BE177" s="1">
        <v>0</v>
      </c>
      <c r="BF177" s="16">
        <v>1676</v>
      </c>
    </row>
    <row r="178" spans="1:58">
      <c r="A178" s="1">
        <v>2007</v>
      </c>
      <c r="B178" s="1" t="s">
        <v>123</v>
      </c>
      <c r="C178" s="12">
        <v>71.5</v>
      </c>
      <c r="D178" s="12">
        <v>62.3</v>
      </c>
      <c r="E178" s="12">
        <v>0</v>
      </c>
      <c r="F178" s="12">
        <v>36.4</v>
      </c>
      <c r="G178" s="12">
        <f t="shared" si="14"/>
        <v>170.20000000000002</v>
      </c>
      <c r="H178" s="12">
        <f>+Sar_InfraMR[[#This Row],[Total Líneas de Explotación ]]</f>
        <v>170.20000000000002</v>
      </c>
      <c r="I178" s="13">
        <v>169.64911000000001</v>
      </c>
      <c r="J178" s="12">
        <v>196.1</v>
      </c>
      <c r="K178" s="12">
        <v>13.5</v>
      </c>
      <c r="L178" s="12">
        <v>85</v>
      </c>
      <c r="M178" s="12">
        <v>8.4</v>
      </c>
      <c r="N178" s="12">
        <f>+Sar_InfraMR[[#This Row],[A.03.1 -  Longitud de Vías de Explotación No Electrificadas Troncales y Ramales (vía principal) (km)]]+Sar_InfraMR[[#This Row],[A.04.1 -  Longitud de Vías de Explotación Electrificadas Troncales y Ramales (vía principal) (km)]]</f>
        <v>281.10000000000002</v>
      </c>
      <c r="O178" s="12">
        <f>+Sar_InfraMR[[#This Row],[Total Vías (excluido Auxiliares)]]</f>
        <v>281.10000000000002</v>
      </c>
      <c r="P178" s="1">
        <v>30</v>
      </c>
      <c r="Q178" s="1">
        <v>5</v>
      </c>
      <c r="R178" s="1">
        <v>5</v>
      </c>
      <c r="S178" s="1">
        <f t="shared" si="15"/>
        <v>40</v>
      </c>
      <c r="T178" s="1">
        <v>20</v>
      </c>
      <c r="U178" s="1">
        <v>89</v>
      </c>
      <c r="V178" s="1">
        <v>1</v>
      </c>
      <c r="W178" s="1">
        <v>40</v>
      </c>
      <c r="X178" s="1">
        <v>0</v>
      </c>
      <c r="Y178" s="1">
        <f t="shared" si="16"/>
        <v>150</v>
      </c>
      <c r="Z178" s="1">
        <v>11</v>
      </c>
      <c r="AA178" s="1">
        <v>22</v>
      </c>
      <c r="AB178" s="1">
        <f>+Sar_InfraMR[[#This Row],[Total Pasos Vehiculares a Nivel]]</f>
        <v>150</v>
      </c>
      <c r="AC178" s="1">
        <f t="shared" si="17"/>
        <v>183</v>
      </c>
      <c r="AD178" s="1">
        <v>17</v>
      </c>
      <c r="AE178" s="1">
        <v>16</v>
      </c>
      <c r="AF178" s="1">
        <v>74</v>
      </c>
      <c r="AG178" s="1">
        <f t="shared" si="18"/>
        <v>107</v>
      </c>
      <c r="AH178" s="12">
        <v>31.1</v>
      </c>
      <c r="AI178" s="12">
        <v>0</v>
      </c>
      <c r="AJ178" s="12">
        <v>126.55</v>
      </c>
      <c r="AK178" s="12">
        <f t="shared" si="19"/>
        <v>157.65</v>
      </c>
      <c r="AL178" s="1">
        <v>0</v>
      </c>
      <c r="AM178" s="1">
        <v>9</v>
      </c>
      <c r="AN178" s="1">
        <v>8</v>
      </c>
      <c r="AO178" s="1">
        <f t="shared" si="20"/>
        <v>17</v>
      </c>
      <c r="AP178" s="1">
        <v>180</v>
      </c>
      <c r="AQ178" s="1">
        <v>95</v>
      </c>
      <c r="AR178" s="1">
        <v>0</v>
      </c>
      <c r="AS178" s="1">
        <f>+Sar_InfraMR[[#This Row],[B.02.1 - Parque de Coches Eléctricos Motrices]]+Sar_InfraMR[[#This Row],[B.02.2 - Parque de Coches Eléctricos Motrices Remolcados Tipo R]]+Sar_InfraMR[[#This Row],[B.02.3 - Parque de Coches Eléctricos Motrices Tipo R]]</f>
        <v>275</v>
      </c>
      <c r="AT178" s="1">
        <v>0</v>
      </c>
      <c r="AU178" s="1">
        <v>4</v>
      </c>
      <c r="AV178" s="1">
        <v>8</v>
      </c>
      <c r="AW178" s="1">
        <f>+Sar_InfraMR[[#This Row],[B.03.1 - Parque de Coches Motores Motrices Remolcados]]+Sar_InfraMR[[#This Row],[B.03.2 - Parque de Coches Motores Motrices Intermedios]]+Sar_InfraMR[[#This Row],[B.03.3 - Parque de Coches Motores Motrices Cabina]]</f>
        <v>12</v>
      </c>
      <c r="AX178" s="1">
        <v>33</v>
      </c>
      <c r="AY178" s="1">
        <v>12</v>
      </c>
      <c r="AZ178" s="1">
        <v>0</v>
      </c>
      <c r="BA178" s="1">
        <v>8</v>
      </c>
      <c r="BB178" s="1">
        <v>0</v>
      </c>
      <c r="BC178" s="1">
        <f>+Sar_InfraMR[[#This Row],[B.04.1 - Parque de Coches Remolcados Clase Unica]]+Sar_InfraMR[[#This Row],[B.04.2 - Parque de Coches Remolcados Clase Unica Furgón]]+Sar_InfraMR[[#This Row],[B.04.3 - Parque de Coches Remolcados Clase Unica Cabina]]+Sar_InfraMR[[#This Row],[B.04.4 - Parque de Coches Remolcados de Larga Distancia (Turista+Pullman)]]+Sar_InfraMR[[#This Row],[B.04.5 - Parque de Coches Remolcados para Servicios Especiales (Cartoneros)]]</f>
        <v>53</v>
      </c>
      <c r="BD178" s="1">
        <v>0</v>
      </c>
      <c r="BE178" s="1">
        <v>0</v>
      </c>
      <c r="BF178" s="16">
        <v>1676</v>
      </c>
    </row>
    <row r="179" spans="1:58">
      <c r="A179" s="1">
        <v>2007</v>
      </c>
      <c r="B179" s="1" t="s">
        <v>124</v>
      </c>
      <c r="C179" s="12">
        <v>71.5</v>
      </c>
      <c r="D179" s="12">
        <v>62.3</v>
      </c>
      <c r="E179" s="12">
        <v>0</v>
      </c>
      <c r="F179" s="12">
        <v>36.4</v>
      </c>
      <c r="G179" s="12">
        <f t="shared" si="14"/>
        <v>170.20000000000002</v>
      </c>
      <c r="H179" s="12">
        <f>+Sar_InfraMR[[#This Row],[Total Líneas de Explotación ]]</f>
        <v>170.20000000000002</v>
      </c>
      <c r="I179" s="13">
        <v>169.64911000000001</v>
      </c>
      <c r="J179" s="12">
        <v>196.1</v>
      </c>
      <c r="K179" s="12">
        <v>13.5</v>
      </c>
      <c r="L179" s="12">
        <v>85</v>
      </c>
      <c r="M179" s="12">
        <v>8.4</v>
      </c>
      <c r="N179" s="12">
        <f>+Sar_InfraMR[[#This Row],[A.03.1 -  Longitud de Vías de Explotación No Electrificadas Troncales y Ramales (vía principal) (km)]]+Sar_InfraMR[[#This Row],[A.04.1 -  Longitud de Vías de Explotación Electrificadas Troncales y Ramales (vía principal) (km)]]</f>
        <v>281.10000000000002</v>
      </c>
      <c r="O179" s="12">
        <f>+Sar_InfraMR[[#This Row],[Total Vías (excluido Auxiliares)]]</f>
        <v>281.10000000000002</v>
      </c>
      <c r="P179" s="1">
        <v>30</v>
      </c>
      <c r="Q179" s="1">
        <v>5</v>
      </c>
      <c r="R179" s="1">
        <v>5</v>
      </c>
      <c r="S179" s="1">
        <f t="shared" si="15"/>
        <v>40</v>
      </c>
      <c r="T179" s="1">
        <v>20</v>
      </c>
      <c r="U179" s="1">
        <v>89</v>
      </c>
      <c r="V179" s="1">
        <v>1</v>
      </c>
      <c r="W179" s="1">
        <v>40</v>
      </c>
      <c r="X179" s="1">
        <v>0</v>
      </c>
      <c r="Y179" s="1">
        <f t="shared" si="16"/>
        <v>150</v>
      </c>
      <c r="Z179" s="1">
        <v>11</v>
      </c>
      <c r="AA179" s="1">
        <v>22</v>
      </c>
      <c r="AB179" s="1">
        <f>+Sar_InfraMR[[#This Row],[Total Pasos Vehiculares a Nivel]]</f>
        <v>150</v>
      </c>
      <c r="AC179" s="1">
        <f t="shared" si="17"/>
        <v>183</v>
      </c>
      <c r="AD179" s="1">
        <v>17</v>
      </c>
      <c r="AE179" s="1">
        <v>16</v>
      </c>
      <c r="AF179" s="1">
        <v>74</v>
      </c>
      <c r="AG179" s="1">
        <f t="shared" si="18"/>
        <v>107</v>
      </c>
      <c r="AH179" s="12">
        <v>31.1</v>
      </c>
      <c r="AI179" s="12">
        <v>0</v>
      </c>
      <c r="AJ179" s="12">
        <v>126.55</v>
      </c>
      <c r="AK179" s="12">
        <f t="shared" si="19"/>
        <v>157.65</v>
      </c>
      <c r="AL179" s="1">
        <v>0</v>
      </c>
      <c r="AM179" s="1">
        <v>9</v>
      </c>
      <c r="AN179" s="1">
        <v>8</v>
      </c>
      <c r="AO179" s="1">
        <f t="shared" si="20"/>
        <v>17</v>
      </c>
      <c r="AP179" s="1">
        <v>180</v>
      </c>
      <c r="AQ179" s="1">
        <v>95</v>
      </c>
      <c r="AR179" s="1">
        <v>0</v>
      </c>
      <c r="AS179" s="1">
        <f>+Sar_InfraMR[[#This Row],[B.02.1 - Parque de Coches Eléctricos Motrices]]+Sar_InfraMR[[#This Row],[B.02.2 - Parque de Coches Eléctricos Motrices Remolcados Tipo R]]+Sar_InfraMR[[#This Row],[B.02.3 - Parque de Coches Eléctricos Motrices Tipo R]]</f>
        <v>275</v>
      </c>
      <c r="AT179" s="1">
        <v>0</v>
      </c>
      <c r="AU179" s="1">
        <v>4</v>
      </c>
      <c r="AV179" s="1">
        <v>8</v>
      </c>
      <c r="AW179" s="1">
        <f>+Sar_InfraMR[[#This Row],[B.03.1 - Parque de Coches Motores Motrices Remolcados]]+Sar_InfraMR[[#This Row],[B.03.2 - Parque de Coches Motores Motrices Intermedios]]+Sar_InfraMR[[#This Row],[B.03.3 - Parque de Coches Motores Motrices Cabina]]</f>
        <v>12</v>
      </c>
      <c r="AX179" s="1">
        <v>33</v>
      </c>
      <c r="AY179" s="1">
        <v>12</v>
      </c>
      <c r="AZ179" s="1">
        <v>0</v>
      </c>
      <c r="BA179" s="1">
        <v>8</v>
      </c>
      <c r="BB179" s="1">
        <v>0</v>
      </c>
      <c r="BC179" s="1">
        <f>+Sar_InfraMR[[#This Row],[B.04.1 - Parque de Coches Remolcados Clase Unica]]+Sar_InfraMR[[#This Row],[B.04.2 - Parque de Coches Remolcados Clase Unica Furgón]]+Sar_InfraMR[[#This Row],[B.04.3 - Parque de Coches Remolcados Clase Unica Cabina]]+Sar_InfraMR[[#This Row],[B.04.4 - Parque de Coches Remolcados de Larga Distancia (Turista+Pullman)]]+Sar_InfraMR[[#This Row],[B.04.5 - Parque de Coches Remolcados para Servicios Especiales (Cartoneros)]]</f>
        <v>53</v>
      </c>
      <c r="BD179" s="1">
        <v>0</v>
      </c>
      <c r="BE179" s="1">
        <v>0</v>
      </c>
      <c r="BF179" s="16">
        <v>1676</v>
      </c>
    </row>
    <row r="180" spans="1:58">
      <c r="A180" s="1">
        <v>2007</v>
      </c>
      <c r="B180" s="1" t="s">
        <v>125</v>
      </c>
      <c r="C180" s="12">
        <v>71.5</v>
      </c>
      <c r="D180" s="12">
        <v>62.3</v>
      </c>
      <c r="E180" s="12">
        <v>0</v>
      </c>
      <c r="F180" s="12">
        <v>36.4</v>
      </c>
      <c r="G180" s="12">
        <f t="shared" si="14"/>
        <v>170.20000000000002</v>
      </c>
      <c r="H180" s="12">
        <f>+Sar_InfraMR[[#This Row],[Total Líneas de Explotación ]]</f>
        <v>170.20000000000002</v>
      </c>
      <c r="I180" s="13">
        <v>169.64911000000001</v>
      </c>
      <c r="J180" s="12">
        <v>196.1</v>
      </c>
      <c r="K180" s="12">
        <v>13.5</v>
      </c>
      <c r="L180" s="12">
        <v>85</v>
      </c>
      <c r="M180" s="12">
        <v>8.4</v>
      </c>
      <c r="N180" s="12">
        <f>+Sar_InfraMR[[#This Row],[A.03.1 -  Longitud de Vías de Explotación No Electrificadas Troncales y Ramales (vía principal) (km)]]+Sar_InfraMR[[#This Row],[A.04.1 -  Longitud de Vías de Explotación Electrificadas Troncales y Ramales (vía principal) (km)]]</f>
        <v>281.10000000000002</v>
      </c>
      <c r="O180" s="12">
        <f>+Sar_InfraMR[[#This Row],[Total Vías (excluido Auxiliares)]]</f>
        <v>281.10000000000002</v>
      </c>
      <c r="P180" s="1">
        <v>30</v>
      </c>
      <c r="Q180" s="1">
        <v>5</v>
      </c>
      <c r="R180" s="1">
        <v>5</v>
      </c>
      <c r="S180" s="1">
        <f t="shared" si="15"/>
        <v>40</v>
      </c>
      <c r="T180" s="1">
        <v>20</v>
      </c>
      <c r="U180" s="1">
        <v>89</v>
      </c>
      <c r="V180" s="1">
        <v>1</v>
      </c>
      <c r="W180" s="1">
        <v>40</v>
      </c>
      <c r="X180" s="1">
        <v>0</v>
      </c>
      <c r="Y180" s="1">
        <f t="shared" si="16"/>
        <v>150</v>
      </c>
      <c r="Z180" s="1">
        <v>11</v>
      </c>
      <c r="AA180" s="1">
        <v>22</v>
      </c>
      <c r="AB180" s="1">
        <f>+Sar_InfraMR[[#This Row],[Total Pasos Vehiculares a Nivel]]</f>
        <v>150</v>
      </c>
      <c r="AC180" s="1">
        <f t="shared" si="17"/>
        <v>183</v>
      </c>
      <c r="AD180" s="1">
        <v>17</v>
      </c>
      <c r="AE180" s="1">
        <v>16</v>
      </c>
      <c r="AF180" s="1">
        <v>74</v>
      </c>
      <c r="AG180" s="1">
        <f t="shared" si="18"/>
        <v>107</v>
      </c>
      <c r="AH180" s="12">
        <v>31.1</v>
      </c>
      <c r="AI180" s="12">
        <v>0</v>
      </c>
      <c r="AJ180" s="12">
        <v>126.55</v>
      </c>
      <c r="AK180" s="12">
        <f t="shared" si="19"/>
        <v>157.65</v>
      </c>
      <c r="AL180" s="1">
        <v>0</v>
      </c>
      <c r="AM180" s="1">
        <v>9</v>
      </c>
      <c r="AN180" s="1">
        <v>8</v>
      </c>
      <c r="AO180" s="1">
        <f t="shared" si="20"/>
        <v>17</v>
      </c>
      <c r="AP180" s="1">
        <v>180</v>
      </c>
      <c r="AQ180" s="1">
        <v>95</v>
      </c>
      <c r="AR180" s="1">
        <v>0</v>
      </c>
      <c r="AS180" s="1">
        <f>+Sar_InfraMR[[#This Row],[B.02.1 - Parque de Coches Eléctricos Motrices]]+Sar_InfraMR[[#This Row],[B.02.2 - Parque de Coches Eléctricos Motrices Remolcados Tipo R]]+Sar_InfraMR[[#This Row],[B.02.3 - Parque de Coches Eléctricos Motrices Tipo R]]</f>
        <v>275</v>
      </c>
      <c r="AT180" s="1">
        <v>0</v>
      </c>
      <c r="AU180" s="1">
        <v>4</v>
      </c>
      <c r="AV180" s="1">
        <v>8</v>
      </c>
      <c r="AW180" s="1">
        <f>+Sar_InfraMR[[#This Row],[B.03.1 - Parque de Coches Motores Motrices Remolcados]]+Sar_InfraMR[[#This Row],[B.03.2 - Parque de Coches Motores Motrices Intermedios]]+Sar_InfraMR[[#This Row],[B.03.3 - Parque de Coches Motores Motrices Cabina]]</f>
        <v>12</v>
      </c>
      <c r="AX180" s="1">
        <v>33</v>
      </c>
      <c r="AY180" s="1">
        <v>12</v>
      </c>
      <c r="AZ180" s="1">
        <v>0</v>
      </c>
      <c r="BA180" s="1">
        <v>8</v>
      </c>
      <c r="BB180" s="1">
        <v>0</v>
      </c>
      <c r="BC180" s="1">
        <f>+Sar_InfraMR[[#This Row],[B.04.1 - Parque de Coches Remolcados Clase Unica]]+Sar_InfraMR[[#This Row],[B.04.2 - Parque de Coches Remolcados Clase Unica Furgón]]+Sar_InfraMR[[#This Row],[B.04.3 - Parque de Coches Remolcados Clase Unica Cabina]]+Sar_InfraMR[[#This Row],[B.04.4 - Parque de Coches Remolcados de Larga Distancia (Turista+Pullman)]]+Sar_InfraMR[[#This Row],[B.04.5 - Parque de Coches Remolcados para Servicios Especiales (Cartoneros)]]</f>
        <v>53</v>
      </c>
      <c r="BD180" s="1">
        <v>0</v>
      </c>
      <c r="BE180" s="1">
        <v>0</v>
      </c>
      <c r="BF180" s="16">
        <v>1676</v>
      </c>
    </row>
    <row r="181" spans="1:58">
      <c r="A181" s="1">
        <v>2007</v>
      </c>
      <c r="B181" s="1" t="s">
        <v>126</v>
      </c>
      <c r="C181" s="12">
        <v>71.5</v>
      </c>
      <c r="D181" s="12">
        <v>62.3</v>
      </c>
      <c r="E181" s="12">
        <v>0</v>
      </c>
      <c r="F181" s="12">
        <v>36.4</v>
      </c>
      <c r="G181" s="12">
        <f t="shared" si="14"/>
        <v>170.20000000000002</v>
      </c>
      <c r="H181" s="12">
        <f>+Sar_InfraMR[[#This Row],[Total Líneas de Explotación ]]</f>
        <v>170.20000000000002</v>
      </c>
      <c r="I181" s="13">
        <v>169.64911000000001</v>
      </c>
      <c r="J181" s="12">
        <v>196.1</v>
      </c>
      <c r="K181" s="12">
        <v>13.5</v>
      </c>
      <c r="L181" s="12">
        <v>85</v>
      </c>
      <c r="M181" s="12">
        <v>8.4</v>
      </c>
      <c r="N181" s="12">
        <f>+Sar_InfraMR[[#This Row],[A.03.1 -  Longitud de Vías de Explotación No Electrificadas Troncales y Ramales (vía principal) (km)]]+Sar_InfraMR[[#This Row],[A.04.1 -  Longitud de Vías de Explotación Electrificadas Troncales y Ramales (vía principal) (km)]]</f>
        <v>281.10000000000002</v>
      </c>
      <c r="O181" s="12">
        <f>+Sar_InfraMR[[#This Row],[Total Vías (excluido Auxiliares)]]</f>
        <v>281.10000000000002</v>
      </c>
      <c r="P181" s="1">
        <v>30</v>
      </c>
      <c r="Q181" s="1">
        <v>5</v>
      </c>
      <c r="R181" s="1">
        <v>5</v>
      </c>
      <c r="S181" s="1">
        <f t="shared" si="15"/>
        <v>40</v>
      </c>
      <c r="T181" s="1">
        <v>20</v>
      </c>
      <c r="U181" s="1">
        <v>89</v>
      </c>
      <c r="V181" s="1">
        <v>1</v>
      </c>
      <c r="W181" s="1">
        <v>40</v>
      </c>
      <c r="X181" s="1">
        <v>0</v>
      </c>
      <c r="Y181" s="1">
        <f t="shared" si="16"/>
        <v>150</v>
      </c>
      <c r="Z181" s="1">
        <v>11</v>
      </c>
      <c r="AA181" s="1">
        <v>22</v>
      </c>
      <c r="AB181" s="1">
        <f>+Sar_InfraMR[[#This Row],[Total Pasos Vehiculares a Nivel]]</f>
        <v>150</v>
      </c>
      <c r="AC181" s="1">
        <f t="shared" si="17"/>
        <v>183</v>
      </c>
      <c r="AD181" s="1">
        <v>17</v>
      </c>
      <c r="AE181" s="1">
        <v>16</v>
      </c>
      <c r="AF181" s="1">
        <v>74</v>
      </c>
      <c r="AG181" s="1">
        <f t="shared" si="18"/>
        <v>107</v>
      </c>
      <c r="AH181" s="12">
        <v>31.1</v>
      </c>
      <c r="AI181" s="12">
        <v>0</v>
      </c>
      <c r="AJ181" s="12">
        <v>126.55</v>
      </c>
      <c r="AK181" s="12">
        <f t="shared" si="19"/>
        <v>157.65</v>
      </c>
      <c r="AL181" s="1">
        <v>0</v>
      </c>
      <c r="AM181" s="1">
        <v>9</v>
      </c>
      <c r="AN181" s="1">
        <v>8</v>
      </c>
      <c r="AO181" s="1">
        <f t="shared" si="20"/>
        <v>17</v>
      </c>
      <c r="AP181" s="1">
        <v>180</v>
      </c>
      <c r="AQ181" s="1">
        <v>95</v>
      </c>
      <c r="AR181" s="1">
        <v>0</v>
      </c>
      <c r="AS181" s="1">
        <f>+Sar_InfraMR[[#This Row],[B.02.1 - Parque de Coches Eléctricos Motrices]]+Sar_InfraMR[[#This Row],[B.02.2 - Parque de Coches Eléctricos Motrices Remolcados Tipo R]]+Sar_InfraMR[[#This Row],[B.02.3 - Parque de Coches Eléctricos Motrices Tipo R]]</f>
        <v>275</v>
      </c>
      <c r="AT181" s="1">
        <v>0</v>
      </c>
      <c r="AU181" s="1">
        <v>4</v>
      </c>
      <c r="AV181" s="1">
        <v>8</v>
      </c>
      <c r="AW181" s="1">
        <f>+Sar_InfraMR[[#This Row],[B.03.1 - Parque de Coches Motores Motrices Remolcados]]+Sar_InfraMR[[#This Row],[B.03.2 - Parque de Coches Motores Motrices Intermedios]]+Sar_InfraMR[[#This Row],[B.03.3 - Parque de Coches Motores Motrices Cabina]]</f>
        <v>12</v>
      </c>
      <c r="AX181" s="1">
        <v>33</v>
      </c>
      <c r="AY181" s="1">
        <v>12</v>
      </c>
      <c r="AZ181" s="1">
        <v>0</v>
      </c>
      <c r="BA181" s="1">
        <v>8</v>
      </c>
      <c r="BB181" s="1">
        <v>0</v>
      </c>
      <c r="BC181" s="1">
        <f>+Sar_InfraMR[[#This Row],[B.04.1 - Parque de Coches Remolcados Clase Unica]]+Sar_InfraMR[[#This Row],[B.04.2 - Parque de Coches Remolcados Clase Unica Furgón]]+Sar_InfraMR[[#This Row],[B.04.3 - Parque de Coches Remolcados Clase Unica Cabina]]+Sar_InfraMR[[#This Row],[B.04.4 - Parque de Coches Remolcados de Larga Distancia (Turista+Pullman)]]+Sar_InfraMR[[#This Row],[B.04.5 - Parque de Coches Remolcados para Servicios Especiales (Cartoneros)]]</f>
        <v>53</v>
      </c>
      <c r="BD181" s="1">
        <v>0</v>
      </c>
      <c r="BE181" s="1">
        <v>0</v>
      </c>
      <c r="BF181" s="16">
        <v>1676</v>
      </c>
    </row>
    <row r="182" spans="1:58">
      <c r="A182" s="1">
        <v>2008</v>
      </c>
      <c r="B182" s="1" t="s">
        <v>115</v>
      </c>
      <c r="C182" s="12">
        <v>71.5</v>
      </c>
      <c r="D182" s="12">
        <v>62.3</v>
      </c>
      <c r="E182" s="12">
        <v>0</v>
      </c>
      <c r="F182" s="12">
        <v>36.4</v>
      </c>
      <c r="G182" s="12">
        <f t="shared" si="14"/>
        <v>170.20000000000002</v>
      </c>
      <c r="H182" s="12">
        <f>+Sar_InfraMR[[#This Row],[Total Líneas de Explotación ]]</f>
        <v>170.20000000000002</v>
      </c>
      <c r="I182" s="13">
        <v>169.64911000000001</v>
      </c>
      <c r="J182" s="12">
        <v>196.1</v>
      </c>
      <c r="K182" s="12">
        <v>13.5</v>
      </c>
      <c r="L182" s="12">
        <v>85</v>
      </c>
      <c r="M182" s="12">
        <v>8.4</v>
      </c>
      <c r="N182" s="12">
        <f>+Sar_InfraMR[[#This Row],[A.03.1 -  Longitud de Vías de Explotación No Electrificadas Troncales y Ramales (vía principal) (km)]]+Sar_InfraMR[[#This Row],[A.04.1 -  Longitud de Vías de Explotación Electrificadas Troncales y Ramales (vía principal) (km)]]</f>
        <v>281.10000000000002</v>
      </c>
      <c r="O182" s="12">
        <f>+Sar_InfraMR[[#This Row],[Total Vías (excluido Auxiliares)]]</f>
        <v>281.10000000000002</v>
      </c>
      <c r="P182" s="1">
        <v>30</v>
      </c>
      <c r="Q182" s="1">
        <v>5</v>
      </c>
      <c r="R182" s="1">
        <v>5</v>
      </c>
      <c r="S182" s="1">
        <f t="shared" si="15"/>
        <v>40</v>
      </c>
      <c r="T182" s="1">
        <v>20</v>
      </c>
      <c r="U182" s="1">
        <v>89</v>
      </c>
      <c r="V182" s="1">
        <v>1</v>
      </c>
      <c r="W182" s="1">
        <v>40</v>
      </c>
      <c r="X182" s="1">
        <v>0</v>
      </c>
      <c r="Y182" s="1">
        <f t="shared" si="16"/>
        <v>150</v>
      </c>
      <c r="Z182" s="1">
        <v>11</v>
      </c>
      <c r="AA182" s="1">
        <v>22</v>
      </c>
      <c r="AB182" s="1">
        <f>+Sar_InfraMR[[#This Row],[Total Pasos Vehiculares a Nivel]]</f>
        <v>150</v>
      </c>
      <c r="AC182" s="1">
        <f t="shared" si="17"/>
        <v>183</v>
      </c>
      <c r="AD182" s="1">
        <v>17</v>
      </c>
      <c r="AE182" s="1">
        <v>16</v>
      </c>
      <c r="AF182" s="1">
        <v>74</v>
      </c>
      <c r="AG182" s="1">
        <f t="shared" si="18"/>
        <v>107</v>
      </c>
      <c r="AH182" s="12">
        <v>31.1</v>
      </c>
      <c r="AI182" s="12">
        <v>0</v>
      </c>
      <c r="AJ182" s="12">
        <v>126.55</v>
      </c>
      <c r="AK182" s="12">
        <f t="shared" si="19"/>
        <v>157.65</v>
      </c>
      <c r="AL182" s="1">
        <v>0</v>
      </c>
      <c r="AM182" s="1">
        <v>9</v>
      </c>
      <c r="AN182" s="1">
        <v>8</v>
      </c>
      <c r="AO182" s="1">
        <f t="shared" si="20"/>
        <v>17</v>
      </c>
      <c r="AP182" s="1">
        <v>180</v>
      </c>
      <c r="AQ182" s="1">
        <v>95</v>
      </c>
      <c r="AR182" s="1">
        <v>0</v>
      </c>
      <c r="AS182" s="1">
        <f>+Sar_InfraMR[[#This Row],[B.02.1 - Parque de Coches Eléctricos Motrices]]+Sar_InfraMR[[#This Row],[B.02.2 - Parque de Coches Eléctricos Motrices Remolcados Tipo R]]+Sar_InfraMR[[#This Row],[B.02.3 - Parque de Coches Eléctricos Motrices Tipo R]]</f>
        <v>275</v>
      </c>
      <c r="AT182" s="1">
        <v>0</v>
      </c>
      <c r="AU182" s="1">
        <v>4</v>
      </c>
      <c r="AV182" s="1">
        <v>8</v>
      </c>
      <c r="AW182" s="1">
        <f>+Sar_InfraMR[[#This Row],[B.03.1 - Parque de Coches Motores Motrices Remolcados]]+Sar_InfraMR[[#This Row],[B.03.2 - Parque de Coches Motores Motrices Intermedios]]+Sar_InfraMR[[#This Row],[B.03.3 - Parque de Coches Motores Motrices Cabina]]</f>
        <v>12</v>
      </c>
      <c r="AX182" s="1">
        <v>33</v>
      </c>
      <c r="AY182" s="1">
        <v>12</v>
      </c>
      <c r="AZ182" s="1">
        <v>0</v>
      </c>
      <c r="BA182" s="1">
        <v>8</v>
      </c>
      <c r="BB182" s="1">
        <v>0</v>
      </c>
      <c r="BC182" s="1">
        <f>+Sar_InfraMR[[#This Row],[B.04.1 - Parque de Coches Remolcados Clase Unica]]+Sar_InfraMR[[#This Row],[B.04.2 - Parque de Coches Remolcados Clase Unica Furgón]]+Sar_InfraMR[[#This Row],[B.04.3 - Parque de Coches Remolcados Clase Unica Cabina]]+Sar_InfraMR[[#This Row],[B.04.4 - Parque de Coches Remolcados de Larga Distancia (Turista+Pullman)]]+Sar_InfraMR[[#This Row],[B.04.5 - Parque de Coches Remolcados para Servicios Especiales (Cartoneros)]]</f>
        <v>53</v>
      </c>
      <c r="BD182" s="1">
        <v>0</v>
      </c>
      <c r="BE182" s="1">
        <v>0</v>
      </c>
      <c r="BF182" s="16">
        <v>1676</v>
      </c>
    </row>
    <row r="183" spans="1:58">
      <c r="A183" s="1">
        <v>2008</v>
      </c>
      <c r="B183" s="1" t="s">
        <v>116</v>
      </c>
      <c r="C183" s="12">
        <v>71.5</v>
      </c>
      <c r="D183" s="12">
        <v>62.3</v>
      </c>
      <c r="E183" s="12">
        <v>0</v>
      </c>
      <c r="F183" s="12">
        <v>36.4</v>
      </c>
      <c r="G183" s="12">
        <f t="shared" si="14"/>
        <v>170.20000000000002</v>
      </c>
      <c r="H183" s="12">
        <f>+Sar_InfraMR[[#This Row],[Total Líneas de Explotación ]]</f>
        <v>170.20000000000002</v>
      </c>
      <c r="I183" s="13">
        <v>169.64911000000001</v>
      </c>
      <c r="J183" s="12">
        <v>196.1</v>
      </c>
      <c r="K183" s="12">
        <v>13.5</v>
      </c>
      <c r="L183" s="12">
        <v>85</v>
      </c>
      <c r="M183" s="12">
        <v>8.4</v>
      </c>
      <c r="N183" s="12">
        <f>+Sar_InfraMR[[#This Row],[A.03.1 -  Longitud de Vías de Explotación No Electrificadas Troncales y Ramales (vía principal) (km)]]+Sar_InfraMR[[#This Row],[A.04.1 -  Longitud de Vías de Explotación Electrificadas Troncales y Ramales (vía principal) (km)]]</f>
        <v>281.10000000000002</v>
      </c>
      <c r="O183" s="12">
        <f>+Sar_InfraMR[[#This Row],[Total Vías (excluido Auxiliares)]]</f>
        <v>281.10000000000002</v>
      </c>
      <c r="P183" s="1">
        <v>30</v>
      </c>
      <c r="Q183" s="1">
        <v>5</v>
      </c>
      <c r="R183" s="1">
        <v>5</v>
      </c>
      <c r="S183" s="1">
        <f t="shared" si="15"/>
        <v>40</v>
      </c>
      <c r="T183" s="1">
        <v>20</v>
      </c>
      <c r="U183" s="1">
        <v>89</v>
      </c>
      <c r="V183" s="1">
        <v>1</v>
      </c>
      <c r="W183" s="1">
        <v>40</v>
      </c>
      <c r="X183" s="1">
        <v>0</v>
      </c>
      <c r="Y183" s="1">
        <f t="shared" si="16"/>
        <v>150</v>
      </c>
      <c r="Z183" s="1">
        <v>11</v>
      </c>
      <c r="AA183" s="1">
        <v>22</v>
      </c>
      <c r="AB183" s="1">
        <f>+Sar_InfraMR[[#This Row],[Total Pasos Vehiculares a Nivel]]</f>
        <v>150</v>
      </c>
      <c r="AC183" s="1">
        <f t="shared" si="17"/>
        <v>183</v>
      </c>
      <c r="AD183" s="1">
        <v>17</v>
      </c>
      <c r="AE183" s="1">
        <v>16</v>
      </c>
      <c r="AF183" s="1">
        <v>74</v>
      </c>
      <c r="AG183" s="1">
        <f t="shared" si="18"/>
        <v>107</v>
      </c>
      <c r="AH183" s="12">
        <v>31.1</v>
      </c>
      <c r="AI183" s="12">
        <v>0</v>
      </c>
      <c r="AJ183" s="12">
        <v>126.55</v>
      </c>
      <c r="AK183" s="12">
        <f t="shared" si="19"/>
        <v>157.65</v>
      </c>
      <c r="AL183" s="1">
        <v>0</v>
      </c>
      <c r="AM183" s="1">
        <v>9</v>
      </c>
      <c r="AN183" s="1">
        <v>8</v>
      </c>
      <c r="AO183" s="1">
        <f t="shared" si="20"/>
        <v>17</v>
      </c>
      <c r="AP183" s="1">
        <v>180</v>
      </c>
      <c r="AQ183" s="1">
        <v>95</v>
      </c>
      <c r="AR183" s="1">
        <v>0</v>
      </c>
      <c r="AS183" s="1">
        <f>+Sar_InfraMR[[#This Row],[B.02.1 - Parque de Coches Eléctricos Motrices]]+Sar_InfraMR[[#This Row],[B.02.2 - Parque de Coches Eléctricos Motrices Remolcados Tipo R]]+Sar_InfraMR[[#This Row],[B.02.3 - Parque de Coches Eléctricos Motrices Tipo R]]</f>
        <v>275</v>
      </c>
      <c r="AT183" s="1">
        <v>0</v>
      </c>
      <c r="AU183" s="1">
        <v>4</v>
      </c>
      <c r="AV183" s="1">
        <v>8</v>
      </c>
      <c r="AW183" s="1">
        <f>+Sar_InfraMR[[#This Row],[B.03.1 - Parque de Coches Motores Motrices Remolcados]]+Sar_InfraMR[[#This Row],[B.03.2 - Parque de Coches Motores Motrices Intermedios]]+Sar_InfraMR[[#This Row],[B.03.3 - Parque de Coches Motores Motrices Cabina]]</f>
        <v>12</v>
      </c>
      <c r="AX183" s="1">
        <v>33</v>
      </c>
      <c r="AY183" s="1">
        <v>12</v>
      </c>
      <c r="AZ183" s="1">
        <v>0</v>
      </c>
      <c r="BA183" s="1">
        <v>8</v>
      </c>
      <c r="BB183" s="1">
        <v>0</v>
      </c>
      <c r="BC183" s="1">
        <f>+Sar_InfraMR[[#This Row],[B.04.1 - Parque de Coches Remolcados Clase Unica]]+Sar_InfraMR[[#This Row],[B.04.2 - Parque de Coches Remolcados Clase Unica Furgón]]+Sar_InfraMR[[#This Row],[B.04.3 - Parque de Coches Remolcados Clase Unica Cabina]]+Sar_InfraMR[[#This Row],[B.04.4 - Parque de Coches Remolcados de Larga Distancia (Turista+Pullman)]]+Sar_InfraMR[[#This Row],[B.04.5 - Parque de Coches Remolcados para Servicios Especiales (Cartoneros)]]</f>
        <v>53</v>
      </c>
      <c r="BD183" s="1">
        <v>0</v>
      </c>
      <c r="BE183" s="1">
        <v>0</v>
      </c>
      <c r="BF183" s="16">
        <v>1676</v>
      </c>
    </row>
    <row r="184" spans="1:58">
      <c r="A184" s="1">
        <v>2008</v>
      </c>
      <c r="B184" s="1" t="s">
        <v>117</v>
      </c>
      <c r="C184" s="12">
        <v>71.5</v>
      </c>
      <c r="D184" s="12">
        <v>62.3</v>
      </c>
      <c r="E184" s="12">
        <v>0</v>
      </c>
      <c r="F184" s="12">
        <v>36.4</v>
      </c>
      <c r="G184" s="12">
        <f t="shared" si="14"/>
        <v>170.20000000000002</v>
      </c>
      <c r="H184" s="12">
        <f>+Sar_InfraMR[[#This Row],[Total Líneas de Explotación ]]</f>
        <v>170.20000000000002</v>
      </c>
      <c r="I184" s="13">
        <v>169.64911000000001</v>
      </c>
      <c r="J184" s="12">
        <v>196.1</v>
      </c>
      <c r="K184" s="12">
        <v>13.5</v>
      </c>
      <c r="L184" s="12">
        <v>85</v>
      </c>
      <c r="M184" s="12">
        <v>8.4</v>
      </c>
      <c r="N184" s="12">
        <f>+Sar_InfraMR[[#This Row],[A.03.1 -  Longitud de Vías de Explotación No Electrificadas Troncales y Ramales (vía principal) (km)]]+Sar_InfraMR[[#This Row],[A.04.1 -  Longitud de Vías de Explotación Electrificadas Troncales y Ramales (vía principal) (km)]]</f>
        <v>281.10000000000002</v>
      </c>
      <c r="O184" s="12">
        <f>+Sar_InfraMR[[#This Row],[Total Vías (excluido Auxiliares)]]</f>
        <v>281.10000000000002</v>
      </c>
      <c r="P184" s="1">
        <v>30</v>
      </c>
      <c r="Q184" s="1">
        <v>5</v>
      </c>
      <c r="R184" s="1">
        <v>5</v>
      </c>
      <c r="S184" s="1">
        <f t="shared" si="15"/>
        <v>40</v>
      </c>
      <c r="T184" s="1">
        <v>20</v>
      </c>
      <c r="U184" s="1">
        <v>89</v>
      </c>
      <c r="V184" s="1">
        <v>1</v>
      </c>
      <c r="W184" s="1">
        <v>40</v>
      </c>
      <c r="X184" s="1">
        <v>0</v>
      </c>
      <c r="Y184" s="1">
        <f t="shared" si="16"/>
        <v>150</v>
      </c>
      <c r="Z184" s="1">
        <v>11</v>
      </c>
      <c r="AA184" s="1">
        <v>22</v>
      </c>
      <c r="AB184" s="1">
        <f>+Sar_InfraMR[[#This Row],[Total Pasos Vehiculares a Nivel]]</f>
        <v>150</v>
      </c>
      <c r="AC184" s="1">
        <f t="shared" si="17"/>
        <v>183</v>
      </c>
      <c r="AD184" s="1">
        <v>17</v>
      </c>
      <c r="AE184" s="1">
        <v>16</v>
      </c>
      <c r="AF184" s="1">
        <v>74</v>
      </c>
      <c r="AG184" s="1">
        <f t="shared" si="18"/>
        <v>107</v>
      </c>
      <c r="AH184" s="12">
        <v>31.1</v>
      </c>
      <c r="AI184" s="12">
        <v>0</v>
      </c>
      <c r="AJ184" s="12">
        <v>126.55</v>
      </c>
      <c r="AK184" s="12">
        <f t="shared" si="19"/>
        <v>157.65</v>
      </c>
      <c r="AL184" s="1">
        <v>0</v>
      </c>
      <c r="AM184" s="1">
        <v>9</v>
      </c>
      <c r="AN184" s="1">
        <v>8</v>
      </c>
      <c r="AO184" s="1">
        <f t="shared" si="20"/>
        <v>17</v>
      </c>
      <c r="AP184" s="1">
        <v>180</v>
      </c>
      <c r="AQ184" s="1">
        <v>95</v>
      </c>
      <c r="AR184" s="1">
        <v>0</v>
      </c>
      <c r="AS184" s="1">
        <f>+Sar_InfraMR[[#This Row],[B.02.1 - Parque de Coches Eléctricos Motrices]]+Sar_InfraMR[[#This Row],[B.02.2 - Parque de Coches Eléctricos Motrices Remolcados Tipo R]]+Sar_InfraMR[[#This Row],[B.02.3 - Parque de Coches Eléctricos Motrices Tipo R]]</f>
        <v>275</v>
      </c>
      <c r="AT184" s="1">
        <v>0</v>
      </c>
      <c r="AU184" s="1">
        <v>4</v>
      </c>
      <c r="AV184" s="1">
        <v>8</v>
      </c>
      <c r="AW184" s="1">
        <f>+Sar_InfraMR[[#This Row],[B.03.1 - Parque de Coches Motores Motrices Remolcados]]+Sar_InfraMR[[#This Row],[B.03.2 - Parque de Coches Motores Motrices Intermedios]]+Sar_InfraMR[[#This Row],[B.03.3 - Parque de Coches Motores Motrices Cabina]]</f>
        <v>12</v>
      </c>
      <c r="AX184" s="1">
        <v>33</v>
      </c>
      <c r="AY184" s="1">
        <v>12</v>
      </c>
      <c r="AZ184" s="1">
        <v>0</v>
      </c>
      <c r="BA184" s="1">
        <v>8</v>
      </c>
      <c r="BB184" s="1">
        <v>0</v>
      </c>
      <c r="BC184" s="1">
        <f>+Sar_InfraMR[[#This Row],[B.04.1 - Parque de Coches Remolcados Clase Unica]]+Sar_InfraMR[[#This Row],[B.04.2 - Parque de Coches Remolcados Clase Unica Furgón]]+Sar_InfraMR[[#This Row],[B.04.3 - Parque de Coches Remolcados Clase Unica Cabina]]+Sar_InfraMR[[#This Row],[B.04.4 - Parque de Coches Remolcados de Larga Distancia (Turista+Pullman)]]+Sar_InfraMR[[#This Row],[B.04.5 - Parque de Coches Remolcados para Servicios Especiales (Cartoneros)]]</f>
        <v>53</v>
      </c>
      <c r="BD184" s="1">
        <v>0</v>
      </c>
      <c r="BE184" s="1">
        <v>0</v>
      </c>
      <c r="BF184" s="16">
        <v>1676</v>
      </c>
    </row>
    <row r="185" spans="1:58">
      <c r="A185" s="1">
        <v>2008</v>
      </c>
      <c r="B185" s="1" t="s">
        <v>118</v>
      </c>
      <c r="C185" s="12">
        <v>71.5</v>
      </c>
      <c r="D185" s="12">
        <v>62.3</v>
      </c>
      <c r="E185" s="12">
        <v>0</v>
      </c>
      <c r="F185" s="12">
        <v>36.4</v>
      </c>
      <c r="G185" s="12">
        <f t="shared" si="14"/>
        <v>170.20000000000002</v>
      </c>
      <c r="H185" s="12">
        <f>+Sar_InfraMR[[#This Row],[Total Líneas de Explotación ]]</f>
        <v>170.20000000000002</v>
      </c>
      <c r="I185" s="13">
        <v>169.64911000000001</v>
      </c>
      <c r="J185" s="12">
        <v>196.1</v>
      </c>
      <c r="K185" s="12">
        <v>13.5</v>
      </c>
      <c r="L185" s="12">
        <v>85</v>
      </c>
      <c r="M185" s="12">
        <v>8.4</v>
      </c>
      <c r="N185" s="12">
        <f>+Sar_InfraMR[[#This Row],[A.03.1 -  Longitud de Vías de Explotación No Electrificadas Troncales y Ramales (vía principal) (km)]]+Sar_InfraMR[[#This Row],[A.04.1 -  Longitud de Vías de Explotación Electrificadas Troncales y Ramales (vía principal) (km)]]</f>
        <v>281.10000000000002</v>
      </c>
      <c r="O185" s="12">
        <f>+Sar_InfraMR[[#This Row],[Total Vías (excluido Auxiliares)]]</f>
        <v>281.10000000000002</v>
      </c>
      <c r="P185" s="1">
        <v>30</v>
      </c>
      <c r="Q185" s="1">
        <v>5</v>
      </c>
      <c r="R185" s="1">
        <v>5</v>
      </c>
      <c r="S185" s="1">
        <f t="shared" si="15"/>
        <v>40</v>
      </c>
      <c r="T185" s="1">
        <v>20</v>
      </c>
      <c r="U185" s="1">
        <v>89</v>
      </c>
      <c r="V185" s="1">
        <v>1</v>
      </c>
      <c r="W185" s="1">
        <v>40</v>
      </c>
      <c r="X185" s="1">
        <v>0</v>
      </c>
      <c r="Y185" s="1">
        <f t="shared" si="16"/>
        <v>150</v>
      </c>
      <c r="Z185" s="1">
        <v>11</v>
      </c>
      <c r="AA185" s="1">
        <v>22</v>
      </c>
      <c r="AB185" s="1">
        <f>+Sar_InfraMR[[#This Row],[Total Pasos Vehiculares a Nivel]]</f>
        <v>150</v>
      </c>
      <c r="AC185" s="1">
        <f t="shared" si="17"/>
        <v>183</v>
      </c>
      <c r="AD185" s="1">
        <v>17</v>
      </c>
      <c r="AE185" s="1">
        <v>16</v>
      </c>
      <c r="AF185" s="1">
        <v>74</v>
      </c>
      <c r="AG185" s="1">
        <f t="shared" si="18"/>
        <v>107</v>
      </c>
      <c r="AH185" s="12">
        <v>31.1</v>
      </c>
      <c r="AI185" s="12">
        <v>0</v>
      </c>
      <c r="AJ185" s="12">
        <v>126.55</v>
      </c>
      <c r="AK185" s="12">
        <f t="shared" si="19"/>
        <v>157.65</v>
      </c>
      <c r="AL185" s="1">
        <v>0</v>
      </c>
      <c r="AM185" s="1">
        <v>9</v>
      </c>
      <c r="AN185" s="1">
        <v>8</v>
      </c>
      <c r="AO185" s="1">
        <f t="shared" si="20"/>
        <v>17</v>
      </c>
      <c r="AP185" s="1">
        <v>180</v>
      </c>
      <c r="AQ185" s="1">
        <v>95</v>
      </c>
      <c r="AR185" s="1">
        <v>0</v>
      </c>
      <c r="AS185" s="1">
        <f>+Sar_InfraMR[[#This Row],[B.02.1 - Parque de Coches Eléctricos Motrices]]+Sar_InfraMR[[#This Row],[B.02.2 - Parque de Coches Eléctricos Motrices Remolcados Tipo R]]+Sar_InfraMR[[#This Row],[B.02.3 - Parque de Coches Eléctricos Motrices Tipo R]]</f>
        <v>275</v>
      </c>
      <c r="AT185" s="1">
        <v>0</v>
      </c>
      <c r="AU185" s="1">
        <v>4</v>
      </c>
      <c r="AV185" s="1">
        <v>8</v>
      </c>
      <c r="AW185" s="1">
        <f>+Sar_InfraMR[[#This Row],[B.03.1 - Parque de Coches Motores Motrices Remolcados]]+Sar_InfraMR[[#This Row],[B.03.2 - Parque de Coches Motores Motrices Intermedios]]+Sar_InfraMR[[#This Row],[B.03.3 - Parque de Coches Motores Motrices Cabina]]</f>
        <v>12</v>
      </c>
      <c r="AX185" s="1">
        <v>33</v>
      </c>
      <c r="AY185" s="1">
        <v>12</v>
      </c>
      <c r="AZ185" s="1">
        <v>0</v>
      </c>
      <c r="BA185" s="1">
        <v>8</v>
      </c>
      <c r="BB185" s="1">
        <v>0</v>
      </c>
      <c r="BC185" s="1">
        <f>+Sar_InfraMR[[#This Row],[B.04.1 - Parque de Coches Remolcados Clase Unica]]+Sar_InfraMR[[#This Row],[B.04.2 - Parque de Coches Remolcados Clase Unica Furgón]]+Sar_InfraMR[[#This Row],[B.04.3 - Parque de Coches Remolcados Clase Unica Cabina]]+Sar_InfraMR[[#This Row],[B.04.4 - Parque de Coches Remolcados de Larga Distancia (Turista+Pullman)]]+Sar_InfraMR[[#This Row],[B.04.5 - Parque de Coches Remolcados para Servicios Especiales (Cartoneros)]]</f>
        <v>53</v>
      </c>
      <c r="BD185" s="1">
        <v>0</v>
      </c>
      <c r="BE185" s="1">
        <v>0</v>
      </c>
      <c r="BF185" s="16">
        <v>1676</v>
      </c>
    </row>
    <row r="186" spans="1:58">
      <c r="A186" s="1">
        <v>2008</v>
      </c>
      <c r="B186" s="1" t="s">
        <v>119</v>
      </c>
      <c r="C186" s="12">
        <v>71.5</v>
      </c>
      <c r="D186" s="12">
        <v>62.3</v>
      </c>
      <c r="E186" s="12">
        <v>0</v>
      </c>
      <c r="F186" s="12">
        <v>36.4</v>
      </c>
      <c r="G186" s="12">
        <f t="shared" si="14"/>
        <v>170.20000000000002</v>
      </c>
      <c r="H186" s="12">
        <f>+Sar_InfraMR[[#This Row],[Total Líneas de Explotación ]]</f>
        <v>170.20000000000002</v>
      </c>
      <c r="I186" s="13">
        <v>169.64911000000001</v>
      </c>
      <c r="J186" s="12">
        <v>196.1</v>
      </c>
      <c r="K186" s="12">
        <v>13.5</v>
      </c>
      <c r="L186" s="12">
        <v>85</v>
      </c>
      <c r="M186" s="12">
        <v>8.4</v>
      </c>
      <c r="N186" s="12">
        <f>+Sar_InfraMR[[#This Row],[A.03.1 -  Longitud de Vías de Explotación No Electrificadas Troncales y Ramales (vía principal) (km)]]+Sar_InfraMR[[#This Row],[A.04.1 -  Longitud de Vías de Explotación Electrificadas Troncales y Ramales (vía principal) (km)]]</f>
        <v>281.10000000000002</v>
      </c>
      <c r="O186" s="12">
        <f>+Sar_InfraMR[[#This Row],[Total Vías (excluido Auxiliares)]]</f>
        <v>281.10000000000002</v>
      </c>
      <c r="P186" s="1">
        <v>30</v>
      </c>
      <c r="Q186" s="1">
        <v>5</v>
      </c>
      <c r="R186" s="1">
        <v>5</v>
      </c>
      <c r="S186" s="1">
        <f t="shared" si="15"/>
        <v>40</v>
      </c>
      <c r="T186" s="1">
        <v>20</v>
      </c>
      <c r="U186" s="1">
        <v>89</v>
      </c>
      <c r="V186" s="1">
        <v>1</v>
      </c>
      <c r="W186" s="1">
        <v>40</v>
      </c>
      <c r="X186" s="1">
        <v>0</v>
      </c>
      <c r="Y186" s="1">
        <f t="shared" si="16"/>
        <v>150</v>
      </c>
      <c r="Z186" s="1">
        <v>11</v>
      </c>
      <c r="AA186" s="1">
        <v>22</v>
      </c>
      <c r="AB186" s="1">
        <f>+Sar_InfraMR[[#This Row],[Total Pasos Vehiculares a Nivel]]</f>
        <v>150</v>
      </c>
      <c r="AC186" s="1">
        <f t="shared" si="17"/>
        <v>183</v>
      </c>
      <c r="AD186" s="1">
        <v>17</v>
      </c>
      <c r="AE186" s="1">
        <v>16</v>
      </c>
      <c r="AF186" s="1">
        <v>74</v>
      </c>
      <c r="AG186" s="1">
        <f t="shared" si="18"/>
        <v>107</v>
      </c>
      <c r="AH186" s="12">
        <v>31.1</v>
      </c>
      <c r="AI186" s="12">
        <v>0</v>
      </c>
      <c r="AJ186" s="12">
        <v>126.55</v>
      </c>
      <c r="AK186" s="12">
        <f t="shared" si="19"/>
        <v>157.65</v>
      </c>
      <c r="AL186" s="1">
        <v>0</v>
      </c>
      <c r="AM186" s="1">
        <v>9</v>
      </c>
      <c r="AN186" s="1">
        <v>8</v>
      </c>
      <c r="AO186" s="1">
        <f t="shared" si="20"/>
        <v>17</v>
      </c>
      <c r="AP186" s="1">
        <v>180</v>
      </c>
      <c r="AQ186" s="1">
        <v>95</v>
      </c>
      <c r="AR186" s="1">
        <v>0</v>
      </c>
      <c r="AS186" s="1">
        <f>+Sar_InfraMR[[#This Row],[B.02.1 - Parque de Coches Eléctricos Motrices]]+Sar_InfraMR[[#This Row],[B.02.2 - Parque de Coches Eléctricos Motrices Remolcados Tipo R]]+Sar_InfraMR[[#This Row],[B.02.3 - Parque de Coches Eléctricos Motrices Tipo R]]</f>
        <v>275</v>
      </c>
      <c r="AT186" s="1">
        <v>0</v>
      </c>
      <c r="AU186" s="1">
        <v>4</v>
      </c>
      <c r="AV186" s="1">
        <v>8</v>
      </c>
      <c r="AW186" s="1">
        <f>+Sar_InfraMR[[#This Row],[B.03.1 - Parque de Coches Motores Motrices Remolcados]]+Sar_InfraMR[[#This Row],[B.03.2 - Parque de Coches Motores Motrices Intermedios]]+Sar_InfraMR[[#This Row],[B.03.3 - Parque de Coches Motores Motrices Cabina]]</f>
        <v>12</v>
      </c>
      <c r="AX186" s="1">
        <v>33</v>
      </c>
      <c r="AY186" s="1">
        <v>12</v>
      </c>
      <c r="AZ186" s="1">
        <v>0</v>
      </c>
      <c r="BA186" s="1">
        <v>8</v>
      </c>
      <c r="BB186" s="1">
        <v>0</v>
      </c>
      <c r="BC186" s="1">
        <f>+Sar_InfraMR[[#This Row],[B.04.1 - Parque de Coches Remolcados Clase Unica]]+Sar_InfraMR[[#This Row],[B.04.2 - Parque de Coches Remolcados Clase Unica Furgón]]+Sar_InfraMR[[#This Row],[B.04.3 - Parque de Coches Remolcados Clase Unica Cabina]]+Sar_InfraMR[[#This Row],[B.04.4 - Parque de Coches Remolcados de Larga Distancia (Turista+Pullman)]]+Sar_InfraMR[[#This Row],[B.04.5 - Parque de Coches Remolcados para Servicios Especiales (Cartoneros)]]</f>
        <v>53</v>
      </c>
      <c r="BD186" s="1">
        <v>0</v>
      </c>
      <c r="BE186" s="1">
        <v>0</v>
      </c>
      <c r="BF186" s="16">
        <v>1676</v>
      </c>
    </row>
    <row r="187" spans="1:58">
      <c r="A187" s="1">
        <v>2008</v>
      </c>
      <c r="B187" s="1" t="s">
        <v>120</v>
      </c>
      <c r="C187" s="12">
        <v>71.5</v>
      </c>
      <c r="D187" s="12">
        <v>62.3</v>
      </c>
      <c r="E187" s="12">
        <v>0</v>
      </c>
      <c r="F187" s="12">
        <v>36.4</v>
      </c>
      <c r="G187" s="12">
        <f t="shared" si="14"/>
        <v>170.20000000000002</v>
      </c>
      <c r="H187" s="12">
        <f>+Sar_InfraMR[[#This Row],[Total Líneas de Explotación ]]</f>
        <v>170.20000000000002</v>
      </c>
      <c r="I187" s="13">
        <v>169.64911000000001</v>
      </c>
      <c r="J187" s="12">
        <v>196.1</v>
      </c>
      <c r="K187" s="12">
        <v>13.5</v>
      </c>
      <c r="L187" s="12">
        <v>85</v>
      </c>
      <c r="M187" s="12">
        <v>8.4</v>
      </c>
      <c r="N187" s="12">
        <f>+Sar_InfraMR[[#This Row],[A.03.1 -  Longitud de Vías de Explotación No Electrificadas Troncales y Ramales (vía principal) (km)]]+Sar_InfraMR[[#This Row],[A.04.1 -  Longitud de Vías de Explotación Electrificadas Troncales y Ramales (vía principal) (km)]]</f>
        <v>281.10000000000002</v>
      </c>
      <c r="O187" s="12">
        <f>+Sar_InfraMR[[#This Row],[Total Vías (excluido Auxiliares)]]</f>
        <v>281.10000000000002</v>
      </c>
      <c r="P187" s="1">
        <v>30</v>
      </c>
      <c r="Q187" s="1">
        <v>5</v>
      </c>
      <c r="R187" s="1">
        <v>5</v>
      </c>
      <c r="S187" s="1">
        <f t="shared" si="15"/>
        <v>40</v>
      </c>
      <c r="T187" s="1">
        <v>20</v>
      </c>
      <c r="U187" s="1">
        <v>89</v>
      </c>
      <c r="V187" s="1">
        <v>1</v>
      </c>
      <c r="W187" s="1">
        <v>40</v>
      </c>
      <c r="X187" s="1">
        <v>0</v>
      </c>
      <c r="Y187" s="1">
        <f t="shared" si="16"/>
        <v>150</v>
      </c>
      <c r="Z187" s="1">
        <v>11</v>
      </c>
      <c r="AA187" s="1">
        <v>22</v>
      </c>
      <c r="AB187" s="1">
        <f>+Sar_InfraMR[[#This Row],[Total Pasos Vehiculares a Nivel]]</f>
        <v>150</v>
      </c>
      <c r="AC187" s="1">
        <f t="shared" si="17"/>
        <v>183</v>
      </c>
      <c r="AD187" s="1">
        <v>17</v>
      </c>
      <c r="AE187" s="1">
        <v>16</v>
      </c>
      <c r="AF187" s="1">
        <v>74</v>
      </c>
      <c r="AG187" s="1">
        <f t="shared" si="18"/>
        <v>107</v>
      </c>
      <c r="AH187" s="12">
        <v>31.1</v>
      </c>
      <c r="AI187" s="12">
        <v>0</v>
      </c>
      <c r="AJ187" s="12">
        <v>126.55</v>
      </c>
      <c r="AK187" s="12">
        <f t="shared" si="19"/>
        <v>157.65</v>
      </c>
      <c r="AL187" s="1">
        <v>0</v>
      </c>
      <c r="AM187" s="1">
        <v>9</v>
      </c>
      <c r="AN187" s="1">
        <v>8</v>
      </c>
      <c r="AO187" s="1">
        <f t="shared" si="20"/>
        <v>17</v>
      </c>
      <c r="AP187" s="1">
        <v>180</v>
      </c>
      <c r="AQ187" s="1">
        <v>95</v>
      </c>
      <c r="AR187" s="1">
        <v>0</v>
      </c>
      <c r="AS187" s="1">
        <f>+Sar_InfraMR[[#This Row],[B.02.1 - Parque de Coches Eléctricos Motrices]]+Sar_InfraMR[[#This Row],[B.02.2 - Parque de Coches Eléctricos Motrices Remolcados Tipo R]]+Sar_InfraMR[[#This Row],[B.02.3 - Parque de Coches Eléctricos Motrices Tipo R]]</f>
        <v>275</v>
      </c>
      <c r="AT187" s="1">
        <v>0</v>
      </c>
      <c r="AU187" s="1">
        <v>4</v>
      </c>
      <c r="AV187" s="1">
        <v>8</v>
      </c>
      <c r="AW187" s="1">
        <f>+Sar_InfraMR[[#This Row],[B.03.1 - Parque de Coches Motores Motrices Remolcados]]+Sar_InfraMR[[#This Row],[B.03.2 - Parque de Coches Motores Motrices Intermedios]]+Sar_InfraMR[[#This Row],[B.03.3 - Parque de Coches Motores Motrices Cabina]]</f>
        <v>12</v>
      </c>
      <c r="AX187" s="1">
        <v>33</v>
      </c>
      <c r="AY187" s="1">
        <v>12</v>
      </c>
      <c r="AZ187" s="1">
        <v>0</v>
      </c>
      <c r="BA187" s="1">
        <v>8</v>
      </c>
      <c r="BB187" s="1">
        <v>0</v>
      </c>
      <c r="BC187" s="1">
        <f>+Sar_InfraMR[[#This Row],[B.04.1 - Parque de Coches Remolcados Clase Unica]]+Sar_InfraMR[[#This Row],[B.04.2 - Parque de Coches Remolcados Clase Unica Furgón]]+Sar_InfraMR[[#This Row],[B.04.3 - Parque de Coches Remolcados Clase Unica Cabina]]+Sar_InfraMR[[#This Row],[B.04.4 - Parque de Coches Remolcados de Larga Distancia (Turista+Pullman)]]+Sar_InfraMR[[#This Row],[B.04.5 - Parque de Coches Remolcados para Servicios Especiales (Cartoneros)]]</f>
        <v>53</v>
      </c>
      <c r="BD187" s="1">
        <v>0</v>
      </c>
      <c r="BE187" s="1">
        <v>0</v>
      </c>
      <c r="BF187" s="16">
        <v>1676</v>
      </c>
    </row>
    <row r="188" spans="1:58">
      <c r="A188" s="1">
        <v>2008</v>
      </c>
      <c r="B188" s="1" t="s">
        <v>121</v>
      </c>
      <c r="C188" s="12">
        <v>71.5</v>
      </c>
      <c r="D188" s="12">
        <v>62.3</v>
      </c>
      <c r="E188" s="12">
        <v>0</v>
      </c>
      <c r="F188" s="12">
        <v>36.4</v>
      </c>
      <c r="G188" s="12">
        <f t="shared" si="14"/>
        <v>170.20000000000002</v>
      </c>
      <c r="H188" s="12">
        <f>+Sar_InfraMR[[#This Row],[Total Líneas de Explotación ]]</f>
        <v>170.20000000000002</v>
      </c>
      <c r="I188" s="13">
        <v>169.64911000000001</v>
      </c>
      <c r="J188" s="12">
        <v>196.1</v>
      </c>
      <c r="K188" s="12">
        <v>13.5</v>
      </c>
      <c r="L188" s="12">
        <v>85</v>
      </c>
      <c r="M188" s="12">
        <v>8.4</v>
      </c>
      <c r="N188" s="12">
        <f>+Sar_InfraMR[[#This Row],[A.03.1 -  Longitud de Vías de Explotación No Electrificadas Troncales y Ramales (vía principal) (km)]]+Sar_InfraMR[[#This Row],[A.04.1 -  Longitud de Vías de Explotación Electrificadas Troncales y Ramales (vía principal) (km)]]</f>
        <v>281.10000000000002</v>
      </c>
      <c r="O188" s="12">
        <f>+Sar_InfraMR[[#This Row],[Total Vías (excluido Auxiliares)]]</f>
        <v>281.10000000000002</v>
      </c>
      <c r="P188" s="1">
        <v>30</v>
      </c>
      <c r="Q188" s="1">
        <v>5</v>
      </c>
      <c r="R188" s="1">
        <v>5</v>
      </c>
      <c r="S188" s="1">
        <f t="shared" si="15"/>
        <v>40</v>
      </c>
      <c r="T188" s="1">
        <v>20</v>
      </c>
      <c r="U188" s="1">
        <v>89</v>
      </c>
      <c r="V188" s="1">
        <v>1</v>
      </c>
      <c r="W188" s="1">
        <v>40</v>
      </c>
      <c r="X188" s="1">
        <v>0</v>
      </c>
      <c r="Y188" s="1">
        <f t="shared" si="16"/>
        <v>150</v>
      </c>
      <c r="Z188" s="1">
        <v>11</v>
      </c>
      <c r="AA188" s="1">
        <v>22</v>
      </c>
      <c r="AB188" s="1">
        <f>+Sar_InfraMR[[#This Row],[Total Pasos Vehiculares a Nivel]]</f>
        <v>150</v>
      </c>
      <c r="AC188" s="1">
        <f t="shared" si="17"/>
        <v>183</v>
      </c>
      <c r="AD188" s="1">
        <v>17</v>
      </c>
      <c r="AE188" s="1">
        <v>16</v>
      </c>
      <c r="AF188" s="1">
        <v>74</v>
      </c>
      <c r="AG188" s="1">
        <f t="shared" si="18"/>
        <v>107</v>
      </c>
      <c r="AH188" s="12">
        <v>31.1</v>
      </c>
      <c r="AI188" s="12">
        <v>0</v>
      </c>
      <c r="AJ188" s="12">
        <v>126.55</v>
      </c>
      <c r="AK188" s="12">
        <f t="shared" si="19"/>
        <v>157.65</v>
      </c>
      <c r="AL188" s="1">
        <v>0</v>
      </c>
      <c r="AM188" s="1">
        <v>9</v>
      </c>
      <c r="AN188" s="1">
        <v>8</v>
      </c>
      <c r="AO188" s="1">
        <f t="shared" si="20"/>
        <v>17</v>
      </c>
      <c r="AP188" s="1">
        <v>180</v>
      </c>
      <c r="AQ188" s="1">
        <v>95</v>
      </c>
      <c r="AR188" s="1">
        <v>0</v>
      </c>
      <c r="AS188" s="1">
        <f>+Sar_InfraMR[[#This Row],[B.02.1 - Parque de Coches Eléctricos Motrices]]+Sar_InfraMR[[#This Row],[B.02.2 - Parque de Coches Eléctricos Motrices Remolcados Tipo R]]+Sar_InfraMR[[#This Row],[B.02.3 - Parque de Coches Eléctricos Motrices Tipo R]]</f>
        <v>275</v>
      </c>
      <c r="AT188" s="1">
        <v>0</v>
      </c>
      <c r="AU188" s="1">
        <v>4</v>
      </c>
      <c r="AV188" s="1">
        <v>8</v>
      </c>
      <c r="AW188" s="1">
        <f>+Sar_InfraMR[[#This Row],[B.03.1 - Parque de Coches Motores Motrices Remolcados]]+Sar_InfraMR[[#This Row],[B.03.2 - Parque de Coches Motores Motrices Intermedios]]+Sar_InfraMR[[#This Row],[B.03.3 - Parque de Coches Motores Motrices Cabina]]</f>
        <v>12</v>
      </c>
      <c r="AX188" s="1">
        <v>33</v>
      </c>
      <c r="AY188" s="1">
        <v>12</v>
      </c>
      <c r="AZ188" s="1">
        <v>0</v>
      </c>
      <c r="BA188" s="1">
        <v>8</v>
      </c>
      <c r="BB188" s="1">
        <v>0</v>
      </c>
      <c r="BC188" s="1">
        <f>+Sar_InfraMR[[#This Row],[B.04.1 - Parque de Coches Remolcados Clase Unica]]+Sar_InfraMR[[#This Row],[B.04.2 - Parque de Coches Remolcados Clase Unica Furgón]]+Sar_InfraMR[[#This Row],[B.04.3 - Parque de Coches Remolcados Clase Unica Cabina]]+Sar_InfraMR[[#This Row],[B.04.4 - Parque de Coches Remolcados de Larga Distancia (Turista+Pullman)]]+Sar_InfraMR[[#This Row],[B.04.5 - Parque de Coches Remolcados para Servicios Especiales (Cartoneros)]]</f>
        <v>53</v>
      </c>
      <c r="BD188" s="1">
        <v>0</v>
      </c>
      <c r="BE188" s="1">
        <v>0</v>
      </c>
      <c r="BF188" s="16">
        <v>1676</v>
      </c>
    </row>
    <row r="189" spans="1:58">
      <c r="A189" s="1">
        <v>2008</v>
      </c>
      <c r="B189" s="1" t="s">
        <v>122</v>
      </c>
      <c r="C189" s="12">
        <v>71.5</v>
      </c>
      <c r="D189" s="12">
        <v>62.3</v>
      </c>
      <c r="E189" s="12">
        <v>0</v>
      </c>
      <c r="F189" s="12">
        <v>36.4</v>
      </c>
      <c r="G189" s="12">
        <f t="shared" si="14"/>
        <v>170.20000000000002</v>
      </c>
      <c r="H189" s="12">
        <f>+Sar_InfraMR[[#This Row],[Total Líneas de Explotación ]]</f>
        <v>170.20000000000002</v>
      </c>
      <c r="I189" s="13">
        <v>169.64911000000001</v>
      </c>
      <c r="J189" s="12">
        <v>196.1</v>
      </c>
      <c r="K189" s="12">
        <v>13.5</v>
      </c>
      <c r="L189" s="12">
        <v>85</v>
      </c>
      <c r="M189" s="12">
        <v>8.4</v>
      </c>
      <c r="N189" s="12">
        <f>+Sar_InfraMR[[#This Row],[A.03.1 -  Longitud de Vías de Explotación No Electrificadas Troncales y Ramales (vía principal) (km)]]+Sar_InfraMR[[#This Row],[A.04.1 -  Longitud de Vías de Explotación Electrificadas Troncales y Ramales (vía principal) (km)]]</f>
        <v>281.10000000000002</v>
      </c>
      <c r="O189" s="12">
        <f>+Sar_InfraMR[[#This Row],[Total Vías (excluido Auxiliares)]]</f>
        <v>281.10000000000002</v>
      </c>
      <c r="P189" s="1">
        <v>30</v>
      </c>
      <c r="Q189" s="1">
        <v>5</v>
      </c>
      <c r="R189" s="1">
        <v>5</v>
      </c>
      <c r="S189" s="1">
        <f t="shared" si="15"/>
        <v>40</v>
      </c>
      <c r="T189" s="1">
        <v>20</v>
      </c>
      <c r="U189" s="1">
        <v>89</v>
      </c>
      <c r="V189" s="1">
        <v>1</v>
      </c>
      <c r="W189" s="1">
        <v>40</v>
      </c>
      <c r="X189" s="1">
        <v>0</v>
      </c>
      <c r="Y189" s="1">
        <f t="shared" si="16"/>
        <v>150</v>
      </c>
      <c r="Z189" s="1">
        <v>11</v>
      </c>
      <c r="AA189" s="1">
        <v>22</v>
      </c>
      <c r="AB189" s="1">
        <f>+Sar_InfraMR[[#This Row],[Total Pasos Vehiculares a Nivel]]</f>
        <v>150</v>
      </c>
      <c r="AC189" s="1">
        <f t="shared" si="17"/>
        <v>183</v>
      </c>
      <c r="AD189" s="1">
        <v>17</v>
      </c>
      <c r="AE189" s="1">
        <v>16</v>
      </c>
      <c r="AF189" s="1">
        <v>74</v>
      </c>
      <c r="AG189" s="1">
        <f t="shared" si="18"/>
        <v>107</v>
      </c>
      <c r="AH189" s="12">
        <v>31.1</v>
      </c>
      <c r="AI189" s="12">
        <v>0</v>
      </c>
      <c r="AJ189" s="12">
        <v>126.55</v>
      </c>
      <c r="AK189" s="12">
        <f t="shared" si="19"/>
        <v>157.65</v>
      </c>
      <c r="AL189" s="1">
        <v>0</v>
      </c>
      <c r="AM189" s="1">
        <v>9</v>
      </c>
      <c r="AN189" s="1">
        <v>8</v>
      </c>
      <c r="AO189" s="1">
        <f t="shared" si="20"/>
        <v>17</v>
      </c>
      <c r="AP189" s="1">
        <v>180</v>
      </c>
      <c r="AQ189" s="1">
        <v>95</v>
      </c>
      <c r="AR189" s="1">
        <v>0</v>
      </c>
      <c r="AS189" s="1">
        <f>+Sar_InfraMR[[#This Row],[B.02.1 - Parque de Coches Eléctricos Motrices]]+Sar_InfraMR[[#This Row],[B.02.2 - Parque de Coches Eléctricos Motrices Remolcados Tipo R]]+Sar_InfraMR[[#This Row],[B.02.3 - Parque de Coches Eléctricos Motrices Tipo R]]</f>
        <v>275</v>
      </c>
      <c r="AT189" s="1">
        <v>0</v>
      </c>
      <c r="AU189" s="1">
        <v>4</v>
      </c>
      <c r="AV189" s="1">
        <v>8</v>
      </c>
      <c r="AW189" s="1">
        <f>+Sar_InfraMR[[#This Row],[B.03.1 - Parque de Coches Motores Motrices Remolcados]]+Sar_InfraMR[[#This Row],[B.03.2 - Parque de Coches Motores Motrices Intermedios]]+Sar_InfraMR[[#This Row],[B.03.3 - Parque de Coches Motores Motrices Cabina]]</f>
        <v>12</v>
      </c>
      <c r="AX189" s="1">
        <v>33</v>
      </c>
      <c r="AY189" s="1">
        <v>12</v>
      </c>
      <c r="AZ189" s="1">
        <v>0</v>
      </c>
      <c r="BA189" s="1">
        <v>8</v>
      </c>
      <c r="BB189" s="1">
        <v>0</v>
      </c>
      <c r="BC189" s="1">
        <f>+Sar_InfraMR[[#This Row],[B.04.1 - Parque de Coches Remolcados Clase Unica]]+Sar_InfraMR[[#This Row],[B.04.2 - Parque de Coches Remolcados Clase Unica Furgón]]+Sar_InfraMR[[#This Row],[B.04.3 - Parque de Coches Remolcados Clase Unica Cabina]]+Sar_InfraMR[[#This Row],[B.04.4 - Parque de Coches Remolcados de Larga Distancia (Turista+Pullman)]]+Sar_InfraMR[[#This Row],[B.04.5 - Parque de Coches Remolcados para Servicios Especiales (Cartoneros)]]</f>
        <v>53</v>
      </c>
      <c r="BD189" s="1">
        <v>0</v>
      </c>
      <c r="BE189" s="1">
        <v>0</v>
      </c>
      <c r="BF189" s="16">
        <v>1676</v>
      </c>
    </row>
    <row r="190" spans="1:58">
      <c r="A190" s="1">
        <v>2008</v>
      </c>
      <c r="B190" s="1" t="s">
        <v>123</v>
      </c>
      <c r="C190" s="12">
        <v>71.5</v>
      </c>
      <c r="D190" s="12">
        <v>62.3</v>
      </c>
      <c r="E190" s="12">
        <v>0</v>
      </c>
      <c r="F190" s="12">
        <v>36.4</v>
      </c>
      <c r="G190" s="12">
        <f t="shared" si="14"/>
        <v>170.20000000000002</v>
      </c>
      <c r="H190" s="12">
        <f>+Sar_InfraMR[[#This Row],[Total Líneas de Explotación ]]</f>
        <v>170.20000000000002</v>
      </c>
      <c r="I190" s="13">
        <v>169.64911000000001</v>
      </c>
      <c r="J190" s="12">
        <v>196.1</v>
      </c>
      <c r="K190" s="12">
        <v>13.5</v>
      </c>
      <c r="L190" s="12">
        <v>85</v>
      </c>
      <c r="M190" s="12">
        <v>8.4</v>
      </c>
      <c r="N190" s="12">
        <f>+Sar_InfraMR[[#This Row],[A.03.1 -  Longitud de Vías de Explotación No Electrificadas Troncales y Ramales (vía principal) (km)]]+Sar_InfraMR[[#This Row],[A.04.1 -  Longitud de Vías de Explotación Electrificadas Troncales y Ramales (vía principal) (km)]]</f>
        <v>281.10000000000002</v>
      </c>
      <c r="O190" s="12">
        <f>+Sar_InfraMR[[#This Row],[Total Vías (excluido Auxiliares)]]</f>
        <v>281.10000000000002</v>
      </c>
      <c r="P190" s="1">
        <v>30</v>
      </c>
      <c r="Q190" s="1">
        <v>5</v>
      </c>
      <c r="R190" s="1">
        <v>5</v>
      </c>
      <c r="S190" s="1">
        <f t="shared" si="15"/>
        <v>40</v>
      </c>
      <c r="T190" s="1">
        <v>20</v>
      </c>
      <c r="U190" s="1">
        <v>89</v>
      </c>
      <c r="V190" s="1">
        <v>1</v>
      </c>
      <c r="W190" s="1">
        <v>40</v>
      </c>
      <c r="X190" s="1">
        <v>0</v>
      </c>
      <c r="Y190" s="1">
        <f t="shared" si="16"/>
        <v>150</v>
      </c>
      <c r="Z190" s="1">
        <v>11</v>
      </c>
      <c r="AA190" s="1">
        <v>22</v>
      </c>
      <c r="AB190" s="1">
        <f>+Sar_InfraMR[[#This Row],[Total Pasos Vehiculares a Nivel]]</f>
        <v>150</v>
      </c>
      <c r="AC190" s="1">
        <f t="shared" si="17"/>
        <v>183</v>
      </c>
      <c r="AD190" s="1">
        <v>17</v>
      </c>
      <c r="AE190" s="1">
        <v>16</v>
      </c>
      <c r="AF190" s="1">
        <v>74</v>
      </c>
      <c r="AG190" s="1">
        <f t="shared" si="18"/>
        <v>107</v>
      </c>
      <c r="AH190" s="12">
        <v>31.1</v>
      </c>
      <c r="AI190" s="12">
        <v>0</v>
      </c>
      <c r="AJ190" s="12">
        <v>126.55</v>
      </c>
      <c r="AK190" s="12">
        <f t="shared" si="19"/>
        <v>157.65</v>
      </c>
      <c r="AL190" s="1">
        <v>0</v>
      </c>
      <c r="AM190" s="1">
        <v>9</v>
      </c>
      <c r="AN190" s="1">
        <v>8</v>
      </c>
      <c r="AO190" s="1">
        <f t="shared" si="20"/>
        <v>17</v>
      </c>
      <c r="AP190" s="1">
        <v>180</v>
      </c>
      <c r="AQ190" s="1">
        <v>95</v>
      </c>
      <c r="AR190" s="1">
        <v>0</v>
      </c>
      <c r="AS190" s="1">
        <f>+Sar_InfraMR[[#This Row],[B.02.1 - Parque de Coches Eléctricos Motrices]]+Sar_InfraMR[[#This Row],[B.02.2 - Parque de Coches Eléctricos Motrices Remolcados Tipo R]]+Sar_InfraMR[[#This Row],[B.02.3 - Parque de Coches Eléctricos Motrices Tipo R]]</f>
        <v>275</v>
      </c>
      <c r="AT190" s="1">
        <v>0</v>
      </c>
      <c r="AU190" s="1">
        <v>4</v>
      </c>
      <c r="AV190" s="1">
        <v>8</v>
      </c>
      <c r="AW190" s="1">
        <f>+Sar_InfraMR[[#This Row],[B.03.1 - Parque de Coches Motores Motrices Remolcados]]+Sar_InfraMR[[#This Row],[B.03.2 - Parque de Coches Motores Motrices Intermedios]]+Sar_InfraMR[[#This Row],[B.03.3 - Parque de Coches Motores Motrices Cabina]]</f>
        <v>12</v>
      </c>
      <c r="AX190" s="1">
        <v>33</v>
      </c>
      <c r="AY190" s="1">
        <v>12</v>
      </c>
      <c r="AZ190" s="1">
        <v>0</v>
      </c>
      <c r="BA190" s="1">
        <v>8</v>
      </c>
      <c r="BB190" s="1">
        <v>0</v>
      </c>
      <c r="BC190" s="1">
        <f>+Sar_InfraMR[[#This Row],[B.04.1 - Parque de Coches Remolcados Clase Unica]]+Sar_InfraMR[[#This Row],[B.04.2 - Parque de Coches Remolcados Clase Unica Furgón]]+Sar_InfraMR[[#This Row],[B.04.3 - Parque de Coches Remolcados Clase Unica Cabina]]+Sar_InfraMR[[#This Row],[B.04.4 - Parque de Coches Remolcados de Larga Distancia (Turista+Pullman)]]+Sar_InfraMR[[#This Row],[B.04.5 - Parque de Coches Remolcados para Servicios Especiales (Cartoneros)]]</f>
        <v>53</v>
      </c>
      <c r="BD190" s="1">
        <v>0</v>
      </c>
      <c r="BE190" s="1">
        <v>0</v>
      </c>
      <c r="BF190" s="16">
        <v>1676</v>
      </c>
    </row>
    <row r="191" spans="1:58">
      <c r="A191" s="1">
        <v>2008</v>
      </c>
      <c r="B191" s="1" t="s">
        <v>124</v>
      </c>
      <c r="C191" s="12">
        <v>71.5</v>
      </c>
      <c r="D191" s="12">
        <v>62.3</v>
      </c>
      <c r="E191" s="12">
        <v>0</v>
      </c>
      <c r="F191" s="12">
        <v>36.4</v>
      </c>
      <c r="G191" s="12">
        <f t="shared" si="14"/>
        <v>170.20000000000002</v>
      </c>
      <c r="H191" s="12">
        <f>+Sar_InfraMR[[#This Row],[Total Líneas de Explotación ]]</f>
        <v>170.20000000000002</v>
      </c>
      <c r="I191" s="13">
        <v>169.64911000000001</v>
      </c>
      <c r="J191" s="12">
        <v>196.1</v>
      </c>
      <c r="K191" s="12">
        <v>13.5</v>
      </c>
      <c r="L191" s="12">
        <v>85</v>
      </c>
      <c r="M191" s="12">
        <v>8.4</v>
      </c>
      <c r="N191" s="12">
        <f>+Sar_InfraMR[[#This Row],[A.03.1 -  Longitud de Vías de Explotación No Electrificadas Troncales y Ramales (vía principal) (km)]]+Sar_InfraMR[[#This Row],[A.04.1 -  Longitud de Vías de Explotación Electrificadas Troncales y Ramales (vía principal) (km)]]</f>
        <v>281.10000000000002</v>
      </c>
      <c r="O191" s="12">
        <f>+Sar_InfraMR[[#This Row],[Total Vías (excluido Auxiliares)]]</f>
        <v>281.10000000000002</v>
      </c>
      <c r="P191" s="1">
        <v>30</v>
      </c>
      <c r="Q191" s="1">
        <v>5</v>
      </c>
      <c r="R191" s="1">
        <v>5</v>
      </c>
      <c r="S191" s="1">
        <f t="shared" si="15"/>
        <v>40</v>
      </c>
      <c r="T191" s="1">
        <v>20</v>
      </c>
      <c r="U191" s="1">
        <v>89</v>
      </c>
      <c r="V191" s="1">
        <v>1</v>
      </c>
      <c r="W191" s="1">
        <v>40</v>
      </c>
      <c r="X191" s="1">
        <v>0</v>
      </c>
      <c r="Y191" s="1">
        <f t="shared" si="16"/>
        <v>150</v>
      </c>
      <c r="Z191" s="1">
        <v>11</v>
      </c>
      <c r="AA191" s="1">
        <v>22</v>
      </c>
      <c r="AB191" s="1">
        <f>+Sar_InfraMR[[#This Row],[Total Pasos Vehiculares a Nivel]]</f>
        <v>150</v>
      </c>
      <c r="AC191" s="1">
        <f t="shared" si="17"/>
        <v>183</v>
      </c>
      <c r="AD191" s="1">
        <v>17</v>
      </c>
      <c r="AE191" s="1">
        <v>16</v>
      </c>
      <c r="AF191" s="1">
        <v>74</v>
      </c>
      <c r="AG191" s="1">
        <f t="shared" si="18"/>
        <v>107</v>
      </c>
      <c r="AH191" s="12">
        <v>31.1</v>
      </c>
      <c r="AI191" s="12">
        <v>0</v>
      </c>
      <c r="AJ191" s="12">
        <v>126.55</v>
      </c>
      <c r="AK191" s="12">
        <f t="shared" si="19"/>
        <v>157.65</v>
      </c>
      <c r="AL191" s="1">
        <v>0</v>
      </c>
      <c r="AM191" s="1">
        <v>9</v>
      </c>
      <c r="AN191" s="1">
        <v>8</v>
      </c>
      <c r="AO191" s="1">
        <f t="shared" si="20"/>
        <v>17</v>
      </c>
      <c r="AP191" s="1">
        <v>180</v>
      </c>
      <c r="AQ191" s="1">
        <v>95</v>
      </c>
      <c r="AR191" s="1">
        <v>0</v>
      </c>
      <c r="AS191" s="1">
        <f>+Sar_InfraMR[[#This Row],[B.02.1 - Parque de Coches Eléctricos Motrices]]+Sar_InfraMR[[#This Row],[B.02.2 - Parque de Coches Eléctricos Motrices Remolcados Tipo R]]+Sar_InfraMR[[#This Row],[B.02.3 - Parque de Coches Eléctricos Motrices Tipo R]]</f>
        <v>275</v>
      </c>
      <c r="AT191" s="1">
        <v>0</v>
      </c>
      <c r="AU191" s="1">
        <v>4</v>
      </c>
      <c r="AV191" s="1">
        <v>8</v>
      </c>
      <c r="AW191" s="1">
        <f>+Sar_InfraMR[[#This Row],[B.03.1 - Parque de Coches Motores Motrices Remolcados]]+Sar_InfraMR[[#This Row],[B.03.2 - Parque de Coches Motores Motrices Intermedios]]+Sar_InfraMR[[#This Row],[B.03.3 - Parque de Coches Motores Motrices Cabina]]</f>
        <v>12</v>
      </c>
      <c r="AX191" s="1">
        <v>33</v>
      </c>
      <c r="AY191" s="1">
        <v>12</v>
      </c>
      <c r="AZ191" s="1">
        <v>0</v>
      </c>
      <c r="BA191" s="1">
        <v>8</v>
      </c>
      <c r="BB191" s="1">
        <v>0</v>
      </c>
      <c r="BC191" s="1">
        <f>+Sar_InfraMR[[#This Row],[B.04.1 - Parque de Coches Remolcados Clase Unica]]+Sar_InfraMR[[#This Row],[B.04.2 - Parque de Coches Remolcados Clase Unica Furgón]]+Sar_InfraMR[[#This Row],[B.04.3 - Parque de Coches Remolcados Clase Unica Cabina]]+Sar_InfraMR[[#This Row],[B.04.4 - Parque de Coches Remolcados de Larga Distancia (Turista+Pullman)]]+Sar_InfraMR[[#This Row],[B.04.5 - Parque de Coches Remolcados para Servicios Especiales (Cartoneros)]]</f>
        <v>53</v>
      </c>
      <c r="BD191" s="1">
        <v>0</v>
      </c>
      <c r="BE191" s="1">
        <v>0</v>
      </c>
      <c r="BF191" s="16">
        <v>1676</v>
      </c>
    </row>
    <row r="192" spans="1:58">
      <c r="A192" s="1">
        <v>2008</v>
      </c>
      <c r="B192" s="1" t="s">
        <v>125</v>
      </c>
      <c r="C192" s="12">
        <v>71.5</v>
      </c>
      <c r="D192" s="12">
        <v>62.3</v>
      </c>
      <c r="E192" s="12">
        <v>0</v>
      </c>
      <c r="F192" s="12">
        <v>36.4</v>
      </c>
      <c r="G192" s="12">
        <f t="shared" si="14"/>
        <v>170.20000000000002</v>
      </c>
      <c r="H192" s="12">
        <f>+Sar_InfraMR[[#This Row],[Total Líneas de Explotación ]]</f>
        <v>170.20000000000002</v>
      </c>
      <c r="I192" s="13">
        <v>169.64911000000001</v>
      </c>
      <c r="J192" s="12">
        <v>196.1</v>
      </c>
      <c r="K192" s="12">
        <v>13.5</v>
      </c>
      <c r="L192" s="12">
        <v>85</v>
      </c>
      <c r="M192" s="12">
        <v>8.4</v>
      </c>
      <c r="N192" s="12">
        <f>+Sar_InfraMR[[#This Row],[A.03.1 -  Longitud de Vías de Explotación No Electrificadas Troncales y Ramales (vía principal) (km)]]+Sar_InfraMR[[#This Row],[A.04.1 -  Longitud de Vías de Explotación Electrificadas Troncales y Ramales (vía principal) (km)]]</f>
        <v>281.10000000000002</v>
      </c>
      <c r="O192" s="12">
        <f>+Sar_InfraMR[[#This Row],[Total Vías (excluido Auxiliares)]]</f>
        <v>281.10000000000002</v>
      </c>
      <c r="P192" s="1">
        <v>30</v>
      </c>
      <c r="Q192" s="1">
        <v>5</v>
      </c>
      <c r="R192" s="1">
        <v>5</v>
      </c>
      <c r="S192" s="1">
        <f t="shared" si="15"/>
        <v>40</v>
      </c>
      <c r="T192" s="1">
        <v>20</v>
      </c>
      <c r="U192" s="1">
        <v>89</v>
      </c>
      <c r="V192" s="1">
        <v>1</v>
      </c>
      <c r="W192" s="1">
        <v>40</v>
      </c>
      <c r="X192" s="1">
        <v>0</v>
      </c>
      <c r="Y192" s="1">
        <f t="shared" si="16"/>
        <v>150</v>
      </c>
      <c r="Z192" s="1">
        <v>11</v>
      </c>
      <c r="AA192" s="1">
        <v>22</v>
      </c>
      <c r="AB192" s="1">
        <f>+Sar_InfraMR[[#This Row],[Total Pasos Vehiculares a Nivel]]</f>
        <v>150</v>
      </c>
      <c r="AC192" s="1">
        <f t="shared" si="17"/>
        <v>183</v>
      </c>
      <c r="AD192" s="1">
        <v>17</v>
      </c>
      <c r="AE192" s="1">
        <v>16</v>
      </c>
      <c r="AF192" s="1">
        <v>74</v>
      </c>
      <c r="AG192" s="1">
        <f t="shared" si="18"/>
        <v>107</v>
      </c>
      <c r="AH192" s="12">
        <v>31.1</v>
      </c>
      <c r="AI192" s="12">
        <v>0</v>
      </c>
      <c r="AJ192" s="12">
        <v>126.55</v>
      </c>
      <c r="AK192" s="12">
        <f t="shared" si="19"/>
        <v>157.65</v>
      </c>
      <c r="AL192" s="1">
        <v>0</v>
      </c>
      <c r="AM192" s="1">
        <v>9</v>
      </c>
      <c r="AN192" s="1">
        <v>8</v>
      </c>
      <c r="AO192" s="1">
        <f t="shared" si="20"/>
        <v>17</v>
      </c>
      <c r="AP192" s="1">
        <v>180</v>
      </c>
      <c r="AQ192" s="1">
        <v>95</v>
      </c>
      <c r="AR192" s="1">
        <v>0</v>
      </c>
      <c r="AS192" s="1">
        <f>+Sar_InfraMR[[#This Row],[B.02.1 - Parque de Coches Eléctricos Motrices]]+Sar_InfraMR[[#This Row],[B.02.2 - Parque de Coches Eléctricos Motrices Remolcados Tipo R]]+Sar_InfraMR[[#This Row],[B.02.3 - Parque de Coches Eléctricos Motrices Tipo R]]</f>
        <v>275</v>
      </c>
      <c r="AT192" s="1">
        <v>0</v>
      </c>
      <c r="AU192" s="1">
        <v>4</v>
      </c>
      <c r="AV192" s="1">
        <v>8</v>
      </c>
      <c r="AW192" s="1">
        <f>+Sar_InfraMR[[#This Row],[B.03.1 - Parque de Coches Motores Motrices Remolcados]]+Sar_InfraMR[[#This Row],[B.03.2 - Parque de Coches Motores Motrices Intermedios]]+Sar_InfraMR[[#This Row],[B.03.3 - Parque de Coches Motores Motrices Cabina]]</f>
        <v>12</v>
      </c>
      <c r="AX192" s="1">
        <v>33</v>
      </c>
      <c r="AY192" s="1">
        <v>12</v>
      </c>
      <c r="AZ192" s="1">
        <v>0</v>
      </c>
      <c r="BA192" s="1">
        <v>8</v>
      </c>
      <c r="BB192" s="1">
        <v>0</v>
      </c>
      <c r="BC192" s="1">
        <f>+Sar_InfraMR[[#This Row],[B.04.1 - Parque de Coches Remolcados Clase Unica]]+Sar_InfraMR[[#This Row],[B.04.2 - Parque de Coches Remolcados Clase Unica Furgón]]+Sar_InfraMR[[#This Row],[B.04.3 - Parque de Coches Remolcados Clase Unica Cabina]]+Sar_InfraMR[[#This Row],[B.04.4 - Parque de Coches Remolcados de Larga Distancia (Turista+Pullman)]]+Sar_InfraMR[[#This Row],[B.04.5 - Parque de Coches Remolcados para Servicios Especiales (Cartoneros)]]</f>
        <v>53</v>
      </c>
      <c r="BD192" s="1">
        <v>0</v>
      </c>
      <c r="BE192" s="1">
        <v>0</v>
      </c>
      <c r="BF192" s="16">
        <v>1676</v>
      </c>
    </row>
    <row r="193" spans="1:58">
      <c r="A193" s="1">
        <v>2008</v>
      </c>
      <c r="B193" s="1" t="s">
        <v>126</v>
      </c>
      <c r="C193" s="12">
        <v>71.5</v>
      </c>
      <c r="D193" s="12">
        <v>62.3</v>
      </c>
      <c r="E193" s="12">
        <v>0</v>
      </c>
      <c r="F193" s="12">
        <v>36.4</v>
      </c>
      <c r="G193" s="12">
        <f t="shared" si="14"/>
        <v>170.20000000000002</v>
      </c>
      <c r="H193" s="12">
        <f>+Sar_InfraMR[[#This Row],[Total Líneas de Explotación ]]</f>
        <v>170.20000000000002</v>
      </c>
      <c r="I193" s="13">
        <v>169.64911000000001</v>
      </c>
      <c r="J193" s="12">
        <v>196.1</v>
      </c>
      <c r="K193" s="12">
        <v>13.5</v>
      </c>
      <c r="L193" s="12">
        <v>85</v>
      </c>
      <c r="M193" s="12">
        <v>8.4</v>
      </c>
      <c r="N193" s="12">
        <f>+Sar_InfraMR[[#This Row],[A.03.1 -  Longitud de Vías de Explotación No Electrificadas Troncales y Ramales (vía principal) (km)]]+Sar_InfraMR[[#This Row],[A.04.1 -  Longitud de Vías de Explotación Electrificadas Troncales y Ramales (vía principal) (km)]]</f>
        <v>281.10000000000002</v>
      </c>
      <c r="O193" s="12">
        <f>+Sar_InfraMR[[#This Row],[Total Vías (excluido Auxiliares)]]</f>
        <v>281.10000000000002</v>
      </c>
      <c r="P193" s="1">
        <v>30</v>
      </c>
      <c r="Q193" s="1">
        <v>5</v>
      </c>
      <c r="R193" s="1">
        <v>5</v>
      </c>
      <c r="S193" s="1">
        <f t="shared" si="15"/>
        <v>40</v>
      </c>
      <c r="T193" s="1">
        <v>20</v>
      </c>
      <c r="U193" s="1">
        <v>89</v>
      </c>
      <c r="V193" s="1">
        <v>1</v>
      </c>
      <c r="W193" s="1">
        <v>40</v>
      </c>
      <c r="X193" s="1">
        <v>0</v>
      </c>
      <c r="Y193" s="1">
        <f t="shared" si="16"/>
        <v>150</v>
      </c>
      <c r="Z193" s="1">
        <v>11</v>
      </c>
      <c r="AA193" s="1">
        <v>22</v>
      </c>
      <c r="AB193" s="1">
        <f>+Sar_InfraMR[[#This Row],[Total Pasos Vehiculares a Nivel]]</f>
        <v>150</v>
      </c>
      <c r="AC193" s="1">
        <f t="shared" si="17"/>
        <v>183</v>
      </c>
      <c r="AD193" s="1">
        <v>17</v>
      </c>
      <c r="AE193" s="1">
        <v>16</v>
      </c>
      <c r="AF193" s="1">
        <v>74</v>
      </c>
      <c r="AG193" s="1">
        <f t="shared" si="18"/>
        <v>107</v>
      </c>
      <c r="AH193" s="12">
        <v>31.1</v>
      </c>
      <c r="AI193" s="12">
        <v>0</v>
      </c>
      <c r="AJ193" s="12">
        <v>126.55</v>
      </c>
      <c r="AK193" s="12">
        <f t="shared" si="19"/>
        <v>157.65</v>
      </c>
      <c r="AL193" s="1">
        <v>0</v>
      </c>
      <c r="AM193" s="1">
        <v>9</v>
      </c>
      <c r="AN193" s="1">
        <v>8</v>
      </c>
      <c r="AO193" s="1">
        <f t="shared" si="20"/>
        <v>17</v>
      </c>
      <c r="AP193" s="1">
        <v>180</v>
      </c>
      <c r="AQ193" s="1">
        <v>95</v>
      </c>
      <c r="AR193" s="1">
        <v>0</v>
      </c>
      <c r="AS193" s="1">
        <f>+Sar_InfraMR[[#This Row],[B.02.1 - Parque de Coches Eléctricos Motrices]]+Sar_InfraMR[[#This Row],[B.02.2 - Parque de Coches Eléctricos Motrices Remolcados Tipo R]]+Sar_InfraMR[[#This Row],[B.02.3 - Parque de Coches Eléctricos Motrices Tipo R]]</f>
        <v>275</v>
      </c>
      <c r="AT193" s="1">
        <v>0</v>
      </c>
      <c r="AU193" s="1">
        <v>4</v>
      </c>
      <c r="AV193" s="1">
        <v>8</v>
      </c>
      <c r="AW193" s="1">
        <f>+Sar_InfraMR[[#This Row],[B.03.1 - Parque de Coches Motores Motrices Remolcados]]+Sar_InfraMR[[#This Row],[B.03.2 - Parque de Coches Motores Motrices Intermedios]]+Sar_InfraMR[[#This Row],[B.03.3 - Parque de Coches Motores Motrices Cabina]]</f>
        <v>12</v>
      </c>
      <c r="AX193" s="1">
        <v>33</v>
      </c>
      <c r="AY193" s="1">
        <v>12</v>
      </c>
      <c r="AZ193" s="1">
        <v>0</v>
      </c>
      <c r="BA193" s="1">
        <v>8</v>
      </c>
      <c r="BB193" s="1">
        <v>0</v>
      </c>
      <c r="BC193" s="1">
        <f>+Sar_InfraMR[[#This Row],[B.04.1 - Parque de Coches Remolcados Clase Unica]]+Sar_InfraMR[[#This Row],[B.04.2 - Parque de Coches Remolcados Clase Unica Furgón]]+Sar_InfraMR[[#This Row],[B.04.3 - Parque de Coches Remolcados Clase Unica Cabina]]+Sar_InfraMR[[#This Row],[B.04.4 - Parque de Coches Remolcados de Larga Distancia (Turista+Pullman)]]+Sar_InfraMR[[#This Row],[B.04.5 - Parque de Coches Remolcados para Servicios Especiales (Cartoneros)]]</f>
        <v>53</v>
      </c>
      <c r="BD193" s="1">
        <v>0</v>
      </c>
      <c r="BE193" s="1">
        <v>0</v>
      </c>
      <c r="BF193" s="16">
        <v>1676</v>
      </c>
    </row>
    <row r="194" spans="1:58">
      <c r="A194" s="1">
        <v>2009</v>
      </c>
      <c r="B194" s="1" t="s">
        <v>115</v>
      </c>
      <c r="C194" s="12">
        <v>71.5</v>
      </c>
      <c r="D194" s="12">
        <v>62.3</v>
      </c>
      <c r="E194" s="12">
        <v>0</v>
      </c>
      <c r="F194" s="12">
        <v>36.4</v>
      </c>
      <c r="G194" s="12">
        <f t="shared" ref="G194:G257" si="21">SUM(C194:F194)</f>
        <v>170.20000000000002</v>
      </c>
      <c r="H194" s="12">
        <f>+Sar_InfraMR[[#This Row],[Total Líneas de Explotación ]]</f>
        <v>170.20000000000002</v>
      </c>
      <c r="I194" s="13">
        <v>169.64911000000001</v>
      </c>
      <c r="J194" s="12">
        <v>196.1</v>
      </c>
      <c r="K194" s="12">
        <v>13.5</v>
      </c>
      <c r="L194" s="12">
        <v>85</v>
      </c>
      <c r="M194" s="12">
        <v>8.4</v>
      </c>
      <c r="N194" s="12">
        <f>+Sar_InfraMR[[#This Row],[A.03.1 -  Longitud de Vías de Explotación No Electrificadas Troncales y Ramales (vía principal) (km)]]+Sar_InfraMR[[#This Row],[A.04.1 -  Longitud de Vías de Explotación Electrificadas Troncales y Ramales (vía principal) (km)]]</f>
        <v>281.10000000000002</v>
      </c>
      <c r="O194" s="12">
        <f>+Sar_InfraMR[[#This Row],[Total Vías (excluido Auxiliares)]]</f>
        <v>281.10000000000002</v>
      </c>
      <c r="P194" s="1">
        <v>30</v>
      </c>
      <c r="Q194" s="1">
        <v>5</v>
      </c>
      <c r="R194" s="1">
        <v>5</v>
      </c>
      <c r="S194" s="1">
        <f t="shared" ref="S194:S257" si="22">SUM(P194:R194)</f>
        <v>40</v>
      </c>
      <c r="T194" s="1">
        <v>20</v>
      </c>
      <c r="U194" s="1">
        <v>89</v>
      </c>
      <c r="V194" s="1">
        <v>1</v>
      </c>
      <c r="W194" s="1">
        <v>40</v>
      </c>
      <c r="X194" s="1">
        <v>0</v>
      </c>
      <c r="Y194" s="1">
        <f t="shared" ref="Y194:Y257" si="23">SUM(T194:X194)</f>
        <v>150</v>
      </c>
      <c r="Z194" s="1">
        <v>11</v>
      </c>
      <c r="AA194" s="1">
        <v>22</v>
      </c>
      <c r="AB194" s="1">
        <f>+Sar_InfraMR[[#This Row],[Total Pasos Vehiculares a Nivel]]</f>
        <v>150</v>
      </c>
      <c r="AC194" s="1">
        <f t="shared" ref="AC194:AC257" si="24">SUM(Z194:AB194)</f>
        <v>183</v>
      </c>
      <c r="AD194" s="1">
        <v>17</v>
      </c>
      <c r="AE194" s="1">
        <v>16</v>
      </c>
      <c r="AF194" s="1">
        <v>74</v>
      </c>
      <c r="AG194" s="1">
        <f t="shared" ref="AG194:AG257" si="25">SUM(AD194:AF194)</f>
        <v>107</v>
      </c>
      <c r="AH194" s="12">
        <v>31.1</v>
      </c>
      <c r="AI194" s="12">
        <v>0</v>
      </c>
      <c r="AJ194" s="12">
        <v>126.55</v>
      </c>
      <c r="AK194" s="12">
        <f t="shared" ref="AK194:AK257" si="26">SUM(AH194:AJ194)</f>
        <v>157.65</v>
      </c>
      <c r="AL194" s="1">
        <v>0</v>
      </c>
      <c r="AM194" s="1">
        <v>9</v>
      </c>
      <c r="AN194" s="1">
        <v>8</v>
      </c>
      <c r="AO194" s="1">
        <f t="shared" ref="AO194:AO257" si="27">SUM(AL194:AN194)</f>
        <v>17</v>
      </c>
      <c r="AP194" s="1">
        <v>180</v>
      </c>
      <c r="AQ194" s="1">
        <v>95</v>
      </c>
      <c r="AR194" s="1">
        <v>0</v>
      </c>
      <c r="AS194" s="1">
        <f>+Sar_InfraMR[[#This Row],[B.02.1 - Parque de Coches Eléctricos Motrices]]+Sar_InfraMR[[#This Row],[B.02.2 - Parque de Coches Eléctricos Motrices Remolcados Tipo R]]+Sar_InfraMR[[#This Row],[B.02.3 - Parque de Coches Eléctricos Motrices Tipo R]]</f>
        <v>275</v>
      </c>
      <c r="AT194" s="1">
        <v>0</v>
      </c>
      <c r="AU194" s="1">
        <v>4</v>
      </c>
      <c r="AV194" s="1">
        <v>8</v>
      </c>
      <c r="AW194" s="1">
        <f>+Sar_InfraMR[[#This Row],[B.03.1 - Parque de Coches Motores Motrices Remolcados]]+Sar_InfraMR[[#This Row],[B.03.2 - Parque de Coches Motores Motrices Intermedios]]+Sar_InfraMR[[#This Row],[B.03.3 - Parque de Coches Motores Motrices Cabina]]</f>
        <v>12</v>
      </c>
      <c r="AX194" s="1">
        <v>33</v>
      </c>
      <c r="AY194" s="1">
        <v>12</v>
      </c>
      <c r="AZ194" s="1">
        <v>0</v>
      </c>
      <c r="BA194" s="1">
        <v>8</v>
      </c>
      <c r="BB194" s="1">
        <v>0</v>
      </c>
      <c r="BC194" s="1">
        <f>+Sar_InfraMR[[#This Row],[B.04.1 - Parque de Coches Remolcados Clase Unica]]+Sar_InfraMR[[#This Row],[B.04.2 - Parque de Coches Remolcados Clase Unica Furgón]]+Sar_InfraMR[[#This Row],[B.04.3 - Parque de Coches Remolcados Clase Unica Cabina]]+Sar_InfraMR[[#This Row],[B.04.4 - Parque de Coches Remolcados de Larga Distancia (Turista+Pullman)]]+Sar_InfraMR[[#This Row],[B.04.5 - Parque de Coches Remolcados para Servicios Especiales (Cartoneros)]]</f>
        <v>53</v>
      </c>
      <c r="BD194" s="1">
        <v>0</v>
      </c>
      <c r="BE194" s="1">
        <v>0</v>
      </c>
      <c r="BF194" s="16">
        <v>1676</v>
      </c>
    </row>
    <row r="195" spans="1:58">
      <c r="A195" s="1">
        <v>2009</v>
      </c>
      <c r="B195" s="1" t="s">
        <v>116</v>
      </c>
      <c r="C195" s="12">
        <v>71.5</v>
      </c>
      <c r="D195" s="12">
        <v>62.3</v>
      </c>
      <c r="E195" s="12">
        <v>0</v>
      </c>
      <c r="F195" s="12">
        <v>36.4</v>
      </c>
      <c r="G195" s="12">
        <f t="shared" si="21"/>
        <v>170.20000000000002</v>
      </c>
      <c r="H195" s="12">
        <f>+Sar_InfraMR[[#This Row],[Total Líneas de Explotación ]]</f>
        <v>170.20000000000002</v>
      </c>
      <c r="I195" s="13">
        <v>169.64911000000001</v>
      </c>
      <c r="J195" s="12">
        <v>196.1</v>
      </c>
      <c r="K195" s="12">
        <v>13.5</v>
      </c>
      <c r="L195" s="12">
        <v>85</v>
      </c>
      <c r="M195" s="12">
        <v>8.4</v>
      </c>
      <c r="N195" s="12">
        <f>+Sar_InfraMR[[#This Row],[A.03.1 -  Longitud de Vías de Explotación No Electrificadas Troncales y Ramales (vía principal) (km)]]+Sar_InfraMR[[#This Row],[A.04.1 -  Longitud de Vías de Explotación Electrificadas Troncales y Ramales (vía principal) (km)]]</f>
        <v>281.10000000000002</v>
      </c>
      <c r="O195" s="12">
        <f>+Sar_InfraMR[[#This Row],[Total Vías (excluido Auxiliares)]]</f>
        <v>281.10000000000002</v>
      </c>
      <c r="P195" s="1">
        <v>30</v>
      </c>
      <c r="Q195" s="1">
        <v>5</v>
      </c>
      <c r="R195" s="1">
        <v>5</v>
      </c>
      <c r="S195" s="1">
        <f t="shared" si="22"/>
        <v>40</v>
      </c>
      <c r="T195" s="1">
        <v>20</v>
      </c>
      <c r="U195" s="1">
        <v>89</v>
      </c>
      <c r="V195" s="1">
        <v>1</v>
      </c>
      <c r="W195" s="1">
        <v>40</v>
      </c>
      <c r="X195" s="1">
        <v>0</v>
      </c>
      <c r="Y195" s="1">
        <f t="shared" si="23"/>
        <v>150</v>
      </c>
      <c r="Z195" s="1">
        <v>11</v>
      </c>
      <c r="AA195" s="1">
        <v>22</v>
      </c>
      <c r="AB195" s="1">
        <f>+Sar_InfraMR[[#This Row],[Total Pasos Vehiculares a Nivel]]</f>
        <v>150</v>
      </c>
      <c r="AC195" s="1">
        <f t="shared" si="24"/>
        <v>183</v>
      </c>
      <c r="AD195" s="1">
        <v>17</v>
      </c>
      <c r="AE195" s="1">
        <v>16</v>
      </c>
      <c r="AF195" s="1">
        <v>74</v>
      </c>
      <c r="AG195" s="1">
        <f t="shared" si="25"/>
        <v>107</v>
      </c>
      <c r="AH195" s="12">
        <v>31.1</v>
      </c>
      <c r="AI195" s="12">
        <v>0</v>
      </c>
      <c r="AJ195" s="12">
        <v>126.55</v>
      </c>
      <c r="AK195" s="12">
        <f t="shared" si="26"/>
        <v>157.65</v>
      </c>
      <c r="AL195" s="1">
        <v>0</v>
      </c>
      <c r="AM195" s="1">
        <v>9</v>
      </c>
      <c r="AN195" s="1">
        <v>8</v>
      </c>
      <c r="AO195" s="1">
        <f t="shared" si="27"/>
        <v>17</v>
      </c>
      <c r="AP195" s="1">
        <v>180</v>
      </c>
      <c r="AQ195" s="1">
        <v>95</v>
      </c>
      <c r="AR195" s="1">
        <v>0</v>
      </c>
      <c r="AS195" s="1">
        <f>+Sar_InfraMR[[#This Row],[B.02.1 - Parque de Coches Eléctricos Motrices]]+Sar_InfraMR[[#This Row],[B.02.2 - Parque de Coches Eléctricos Motrices Remolcados Tipo R]]+Sar_InfraMR[[#This Row],[B.02.3 - Parque de Coches Eléctricos Motrices Tipo R]]</f>
        <v>275</v>
      </c>
      <c r="AT195" s="1">
        <v>0</v>
      </c>
      <c r="AU195" s="1">
        <v>4</v>
      </c>
      <c r="AV195" s="1">
        <v>8</v>
      </c>
      <c r="AW195" s="1">
        <f>+Sar_InfraMR[[#This Row],[B.03.1 - Parque de Coches Motores Motrices Remolcados]]+Sar_InfraMR[[#This Row],[B.03.2 - Parque de Coches Motores Motrices Intermedios]]+Sar_InfraMR[[#This Row],[B.03.3 - Parque de Coches Motores Motrices Cabina]]</f>
        <v>12</v>
      </c>
      <c r="AX195" s="1">
        <v>33</v>
      </c>
      <c r="AY195" s="1">
        <v>12</v>
      </c>
      <c r="AZ195" s="1">
        <v>0</v>
      </c>
      <c r="BA195" s="1">
        <v>8</v>
      </c>
      <c r="BB195" s="1">
        <v>0</v>
      </c>
      <c r="BC195" s="1">
        <f>+Sar_InfraMR[[#This Row],[B.04.1 - Parque de Coches Remolcados Clase Unica]]+Sar_InfraMR[[#This Row],[B.04.2 - Parque de Coches Remolcados Clase Unica Furgón]]+Sar_InfraMR[[#This Row],[B.04.3 - Parque de Coches Remolcados Clase Unica Cabina]]+Sar_InfraMR[[#This Row],[B.04.4 - Parque de Coches Remolcados de Larga Distancia (Turista+Pullman)]]+Sar_InfraMR[[#This Row],[B.04.5 - Parque de Coches Remolcados para Servicios Especiales (Cartoneros)]]</f>
        <v>53</v>
      </c>
      <c r="BD195" s="1">
        <v>0</v>
      </c>
      <c r="BE195" s="1">
        <v>0</v>
      </c>
      <c r="BF195" s="16">
        <v>1676</v>
      </c>
    </row>
    <row r="196" spans="1:58">
      <c r="A196" s="1">
        <v>2009</v>
      </c>
      <c r="B196" s="1" t="s">
        <v>117</v>
      </c>
      <c r="C196" s="12">
        <v>71.5</v>
      </c>
      <c r="D196" s="12">
        <v>62.3</v>
      </c>
      <c r="E196" s="12">
        <v>0</v>
      </c>
      <c r="F196" s="12">
        <v>36.4</v>
      </c>
      <c r="G196" s="12">
        <f t="shared" si="21"/>
        <v>170.20000000000002</v>
      </c>
      <c r="H196" s="12">
        <f>+Sar_InfraMR[[#This Row],[Total Líneas de Explotación ]]</f>
        <v>170.20000000000002</v>
      </c>
      <c r="I196" s="13">
        <v>169.64911000000001</v>
      </c>
      <c r="J196" s="12">
        <v>196.1</v>
      </c>
      <c r="K196" s="12">
        <v>13.5</v>
      </c>
      <c r="L196" s="12">
        <v>85</v>
      </c>
      <c r="M196" s="12">
        <v>8.4</v>
      </c>
      <c r="N196" s="12">
        <f>+Sar_InfraMR[[#This Row],[A.03.1 -  Longitud de Vías de Explotación No Electrificadas Troncales y Ramales (vía principal) (km)]]+Sar_InfraMR[[#This Row],[A.04.1 -  Longitud de Vías de Explotación Electrificadas Troncales y Ramales (vía principal) (km)]]</f>
        <v>281.10000000000002</v>
      </c>
      <c r="O196" s="12">
        <f>+Sar_InfraMR[[#This Row],[Total Vías (excluido Auxiliares)]]</f>
        <v>281.10000000000002</v>
      </c>
      <c r="P196" s="1">
        <v>30</v>
      </c>
      <c r="Q196" s="1">
        <v>5</v>
      </c>
      <c r="R196" s="1">
        <v>5</v>
      </c>
      <c r="S196" s="1">
        <f t="shared" si="22"/>
        <v>40</v>
      </c>
      <c r="T196" s="1">
        <v>20</v>
      </c>
      <c r="U196" s="1">
        <v>89</v>
      </c>
      <c r="V196" s="1">
        <v>1</v>
      </c>
      <c r="W196" s="1">
        <v>40</v>
      </c>
      <c r="X196" s="1">
        <v>0</v>
      </c>
      <c r="Y196" s="1">
        <f t="shared" si="23"/>
        <v>150</v>
      </c>
      <c r="Z196" s="1">
        <v>11</v>
      </c>
      <c r="AA196" s="1">
        <v>22</v>
      </c>
      <c r="AB196" s="1">
        <f>+Sar_InfraMR[[#This Row],[Total Pasos Vehiculares a Nivel]]</f>
        <v>150</v>
      </c>
      <c r="AC196" s="1">
        <f t="shared" si="24"/>
        <v>183</v>
      </c>
      <c r="AD196" s="1">
        <v>17</v>
      </c>
      <c r="AE196" s="1">
        <v>16</v>
      </c>
      <c r="AF196" s="1">
        <v>74</v>
      </c>
      <c r="AG196" s="1">
        <f t="shared" si="25"/>
        <v>107</v>
      </c>
      <c r="AH196" s="12">
        <v>31.1</v>
      </c>
      <c r="AI196" s="12">
        <v>0</v>
      </c>
      <c r="AJ196" s="12">
        <v>126.55</v>
      </c>
      <c r="AK196" s="12">
        <f t="shared" si="26"/>
        <v>157.65</v>
      </c>
      <c r="AL196" s="1">
        <v>0</v>
      </c>
      <c r="AM196" s="1">
        <v>9</v>
      </c>
      <c r="AN196" s="1">
        <v>8</v>
      </c>
      <c r="AO196" s="1">
        <f t="shared" si="27"/>
        <v>17</v>
      </c>
      <c r="AP196" s="1">
        <v>180</v>
      </c>
      <c r="AQ196" s="1">
        <v>95</v>
      </c>
      <c r="AR196" s="1">
        <v>0</v>
      </c>
      <c r="AS196" s="1">
        <f>+Sar_InfraMR[[#This Row],[B.02.1 - Parque de Coches Eléctricos Motrices]]+Sar_InfraMR[[#This Row],[B.02.2 - Parque de Coches Eléctricos Motrices Remolcados Tipo R]]+Sar_InfraMR[[#This Row],[B.02.3 - Parque de Coches Eléctricos Motrices Tipo R]]</f>
        <v>275</v>
      </c>
      <c r="AT196" s="1">
        <v>0</v>
      </c>
      <c r="AU196" s="1">
        <v>4</v>
      </c>
      <c r="AV196" s="1">
        <v>8</v>
      </c>
      <c r="AW196" s="1">
        <f>+Sar_InfraMR[[#This Row],[B.03.1 - Parque de Coches Motores Motrices Remolcados]]+Sar_InfraMR[[#This Row],[B.03.2 - Parque de Coches Motores Motrices Intermedios]]+Sar_InfraMR[[#This Row],[B.03.3 - Parque de Coches Motores Motrices Cabina]]</f>
        <v>12</v>
      </c>
      <c r="AX196" s="1">
        <v>33</v>
      </c>
      <c r="AY196" s="1">
        <v>12</v>
      </c>
      <c r="AZ196" s="1">
        <v>0</v>
      </c>
      <c r="BA196" s="1">
        <v>8</v>
      </c>
      <c r="BB196" s="1">
        <v>0</v>
      </c>
      <c r="BC196" s="1">
        <f>+Sar_InfraMR[[#This Row],[B.04.1 - Parque de Coches Remolcados Clase Unica]]+Sar_InfraMR[[#This Row],[B.04.2 - Parque de Coches Remolcados Clase Unica Furgón]]+Sar_InfraMR[[#This Row],[B.04.3 - Parque de Coches Remolcados Clase Unica Cabina]]+Sar_InfraMR[[#This Row],[B.04.4 - Parque de Coches Remolcados de Larga Distancia (Turista+Pullman)]]+Sar_InfraMR[[#This Row],[B.04.5 - Parque de Coches Remolcados para Servicios Especiales (Cartoneros)]]</f>
        <v>53</v>
      </c>
      <c r="BD196" s="1">
        <v>0</v>
      </c>
      <c r="BE196" s="1">
        <v>0</v>
      </c>
      <c r="BF196" s="16">
        <v>1676</v>
      </c>
    </row>
    <row r="197" spans="1:58">
      <c r="A197" s="1">
        <v>2009</v>
      </c>
      <c r="B197" s="1" t="s">
        <v>118</v>
      </c>
      <c r="C197" s="12">
        <v>71.5</v>
      </c>
      <c r="D197" s="12">
        <v>62.3</v>
      </c>
      <c r="E197" s="12">
        <v>0</v>
      </c>
      <c r="F197" s="12">
        <v>36.4</v>
      </c>
      <c r="G197" s="12">
        <f t="shared" si="21"/>
        <v>170.20000000000002</v>
      </c>
      <c r="H197" s="12">
        <f>+Sar_InfraMR[[#This Row],[Total Líneas de Explotación ]]</f>
        <v>170.20000000000002</v>
      </c>
      <c r="I197" s="13">
        <v>169.64911000000001</v>
      </c>
      <c r="J197" s="12">
        <v>196.1</v>
      </c>
      <c r="K197" s="12">
        <v>13.5</v>
      </c>
      <c r="L197" s="12">
        <v>85</v>
      </c>
      <c r="M197" s="12">
        <v>8.4</v>
      </c>
      <c r="N197" s="12">
        <f>+Sar_InfraMR[[#This Row],[A.03.1 -  Longitud de Vías de Explotación No Electrificadas Troncales y Ramales (vía principal) (km)]]+Sar_InfraMR[[#This Row],[A.04.1 -  Longitud de Vías de Explotación Electrificadas Troncales y Ramales (vía principal) (km)]]</f>
        <v>281.10000000000002</v>
      </c>
      <c r="O197" s="12">
        <f>+Sar_InfraMR[[#This Row],[Total Vías (excluido Auxiliares)]]</f>
        <v>281.10000000000002</v>
      </c>
      <c r="P197" s="1">
        <v>30</v>
      </c>
      <c r="Q197" s="1">
        <v>5</v>
      </c>
      <c r="R197" s="1">
        <v>5</v>
      </c>
      <c r="S197" s="1">
        <f t="shared" si="22"/>
        <v>40</v>
      </c>
      <c r="T197" s="1">
        <v>20</v>
      </c>
      <c r="U197" s="1">
        <v>89</v>
      </c>
      <c r="V197" s="1">
        <v>1</v>
      </c>
      <c r="W197" s="1">
        <v>40</v>
      </c>
      <c r="X197" s="1">
        <v>0</v>
      </c>
      <c r="Y197" s="1">
        <f t="shared" si="23"/>
        <v>150</v>
      </c>
      <c r="Z197" s="1">
        <v>11</v>
      </c>
      <c r="AA197" s="1">
        <v>22</v>
      </c>
      <c r="AB197" s="1">
        <f>+Sar_InfraMR[[#This Row],[Total Pasos Vehiculares a Nivel]]</f>
        <v>150</v>
      </c>
      <c r="AC197" s="1">
        <f t="shared" si="24"/>
        <v>183</v>
      </c>
      <c r="AD197" s="1">
        <v>17</v>
      </c>
      <c r="AE197" s="1">
        <v>16</v>
      </c>
      <c r="AF197" s="1">
        <v>74</v>
      </c>
      <c r="AG197" s="1">
        <f t="shared" si="25"/>
        <v>107</v>
      </c>
      <c r="AH197" s="12">
        <v>31.1</v>
      </c>
      <c r="AI197" s="12">
        <v>0</v>
      </c>
      <c r="AJ197" s="12">
        <v>126.55</v>
      </c>
      <c r="AK197" s="12">
        <f t="shared" si="26"/>
        <v>157.65</v>
      </c>
      <c r="AL197" s="1">
        <v>0</v>
      </c>
      <c r="AM197" s="1">
        <v>9</v>
      </c>
      <c r="AN197" s="1">
        <v>8</v>
      </c>
      <c r="AO197" s="1">
        <f t="shared" si="27"/>
        <v>17</v>
      </c>
      <c r="AP197" s="1">
        <v>180</v>
      </c>
      <c r="AQ197" s="1">
        <v>95</v>
      </c>
      <c r="AR197" s="1">
        <v>0</v>
      </c>
      <c r="AS197" s="1">
        <f>+Sar_InfraMR[[#This Row],[B.02.1 - Parque de Coches Eléctricos Motrices]]+Sar_InfraMR[[#This Row],[B.02.2 - Parque de Coches Eléctricos Motrices Remolcados Tipo R]]+Sar_InfraMR[[#This Row],[B.02.3 - Parque de Coches Eléctricos Motrices Tipo R]]</f>
        <v>275</v>
      </c>
      <c r="AT197" s="1">
        <v>0</v>
      </c>
      <c r="AU197" s="1">
        <v>4</v>
      </c>
      <c r="AV197" s="1">
        <v>8</v>
      </c>
      <c r="AW197" s="1">
        <f>+Sar_InfraMR[[#This Row],[B.03.1 - Parque de Coches Motores Motrices Remolcados]]+Sar_InfraMR[[#This Row],[B.03.2 - Parque de Coches Motores Motrices Intermedios]]+Sar_InfraMR[[#This Row],[B.03.3 - Parque de Coches Motores Motrices Cabina]]</f>
        <v>12</v>
      </c>
      <c r="AX197" s="1">
        <v>33</v>
      </c>
      <c r="AY197" s="1">
        <v>12</v>
      </c>
      <c r="AZ197" s="1">
        <v>0</v>
      </c>
      <c r="BA197" s="1">
        <v>8</v>
      </c>
      <c r="BB197" s="1">
        <v>0</v>
      </c>
      <c r="BC197" s="1">
        <f>+Sar_InfraMR[[#This Row],[B.04.1 - Parque de Coches Remolcados Clase Unica]]+Sar_InfraMR[[#This Row],[B.04.2 - Parque de Coches Remolcados Clase Unica Furgón]]+Sar_InfraMR[[#This Row],[B.04.3 - Parque de Coches Remolcados Clase Unica Cabina]]+Sar_InfraMR[[#This Row],[B.04.4 - Parque de Coches Remolcados de Larga Distancia (Turista+Pullman)]]+Sar_InfraMR[[#This Row],[B.04.5 - Parque de Coches Remolcados para Servicios Especiales (Cartoneros)]]</f>
        <v>53</v>
      </c>
      <c r="BD197" s="1">
        <v>0</v>
      </c>
      <c r="BE197" s="1">
        <v>0</v>
      </c>
      <c r="BF197" s="16">
        <v>1676</v>
      </c>
    </row>
    <row r="198" spans="1:58">
      <c r="A198" s="1">
        <v>2009</v>
      </c>
      <c r="B198" s="1" t="s">
        <v>119</v>
      </c>
      <c r="C198" s="12">
        <v>71.5</v>
      </c>
      <c r="D198" s="12">
        <v>62.3</v>
      </c>
      <c r="E198" s="12">
        <v>0</v>
      </c>
      <c r="F198" s="12">
        <v>36.4</v>
      </c>
      <c r="G198" s="12">
        <f t="shared" si="21"/>
        <v>170.20000000000002</v>
      </c>
      <c r="H198" s="12">
        <f>+Sar_InfraMR[[#This Row],[Total Líneas de Explotación ]]</f>
        <v>170.20000000000002</v>
      </c>
      <c r="I198" s="13">
        <v>169.64911000000001</v>
      </c>
      <c r="J198" s="12">
        <v>196.1</v>
      </c>
      <c r="K198" s="12">
        <v>13.5</v>
      </c>
      <c r="L198" s="12">
        <v>85</v>
      </c>
      <c r="M198" s="12">
        <v>8.4</v>
      </c>
      <c r="N198" s="12">
        <f>+Sar_InfraMR[[#This Row],[A.03.1 -  Longitud de Vías de Explotación No Electrificadas Troncales y Ramales (vía principal) (km)]]+Sar_InfraMR[[#This Row],[A.04.1 -  Longitud de Vías de Explotación Electrificadas Troncales y Ramales (vía principal) (km)]]</f>
        <v>281.10000000000002</v>
      </c>
      <c r="O198" s="12">
        <f>+Sar_InfraMR[[#This Row],[Total Vías (excluido Auxiliares)]]</f>
        <v>281.10000000000002</v>
      </c>
      <c r="P198" s="1">
        <v>30</v>
      </c>
      <c r="Q198" s="1">
        <v>5</v>
      </c>
      <c r="R198" s="1">
        <v>5</v>
      </c>
      <c r="S198" s="1">
        <f t="shared" si="22"/>
        <v>40</v>
      </c>
      <c r="T198" s="1">
        <v>20</v>
      </c>
      <c r="U198" s="1">
        <v>89</v>
      </c>
      <c r="V198" s="1">
        <v>1</v>
      </c>
      <c r="W198" s="1">
        <v>40</v>
      </c>
      <c r="X198" s="1">
        <v>0</v>
      </c>
      <c r="Y198" s="1">
        <f t="shared" si="23"/>
        <v>150</v>
      </c>
      <c r="Z198" s="1">
        <v>11</v>
      </c>
      <c r="AA198" s="1">
        <v>22</v>
      </c>
      <c r="AB198" s="1">
        <f>+Sar_InfraMR[[#This Row],[Total Pasos Vehiculares a Nivel]]</f>
        <v>150</v>
      </c>
      <c r="AC198" s="1">
        <f t="shared" si="24"/>
        <v>183</v>
      </c>
      <c r="AD198" s="1">
        <v>17</v>
      </c>
      <c r="AE198" s="1">
        <v>16</v>
      </c>
      <c r="AF198" s="1">
        <v>74</v>
      </c>
      <c r="AG198" s="1">
        <f t="shared" si="25"/>
        <v>107</v>
      </c>
      <c r="AH198" s="12">
        <v>31.1</v>
      </c>
      <c r="AI198" s="12">
        <v>0</v>
      </c>
      <c r="AJ198" s="12">
        <v>126.55</v>
      </c>
      <c r="AK198" s="12">
        <f t="shared" si="26"/>
        <v>157.65</v>
      </c>
      <c r="AL198" s="1">
        <v>0</v>
      </c>
      <c r="AM198" s="1">
        <v>9</v>
      </c>
      <c r="AN198" s="1">
        <v>8</v>
      </c>
      <c r="AO198" s="1">
        <f t="shared" si="27"/>
        <v>17</v>
      </c>
      <c r="AP198" s="1">
        <v>180</v>
      </c>
      <c r="AQ198" s="1">
        <v>95</v>
      </c>
      <c r="AR198" s="1">
        <v>0</v>
      </c>
      <c r="AS198" s="1">
        <f>+Sar_InfraMR[[#This Row],[B.02.1 - Parque de Coches Eléctricos Motrices]]+Sar_InfraMR[[#This Row],[B.02.2 - Parque de Coches Eléctricos Motrices Remolcados Tipo R]]+Sar_InfraMR[[#This Row],[B.02.3 - Parque de Coches Eléctricos Motrices Tipo R]]</f>
        <v>275</v>
      </c>
      <c r="AT198" s="1">
        <v>0</v>
      </c>
      <c r="AU198" s="1">
        <v>4</v>
      </c>
      <c r="AV198" s="1">
        <v>8</v>
      </c>
      <c r="AW198" s="1">
        <f>+Sar_InfraMR[[#This Row],[B.03.1 - Parque de Coches Motores Motrices Remolcados]]+Sar_InfraMR[[#This Row],[B.03.2 - Parque de Coches Motores Motrices Intermedios]]+Sar_InfraMR[[#This Row],[B.03.3 - Parque de Coches Motores Motrices Cabina]]</f>
        <v>12</v>
      </c>
      <c r="AX198" s="1">
        <v>33</v>
      </c>
      <c r="AY198" s="1">
        <v>12</v>
      </c>
      <c r="AZ198" s="1">
        <v>0</v>
      </c>
      <c r="BA198" s="1">
        <v>8</v>
      </c>
      <c r="BB198" s="1">
        <v>0</v>
      </c>
      <c r="BC198" s="1">
        <f>+Sar_InfraMR[[#This Row],[B.04.1 - Parque de Coches Remolcados Clase Unica]]+Sar_InfraMR[[#This Row],[B.04.2 - Parque de Coches Remolcados Clase Unica Furgón]]+Sar_InfraMR[[#This Row],[B.04.3 - Parque de Coches Remolcados Clase Unica Cabina]]+Sar_InfraMR[[#This Row],[B.04.4 - Parque de Coches Remolcados de Larga Distancia (Turista+Pullman)]]+Sar_InfraMR[[#This Row],[B.04.5 - Parque de Coches Remolcados para Servicios Especiales (Cartoneros)]]</f>
        <v>53</v>
      </c>
      <c r="BD198" s="1">
        <v>0</v>
      </c>
      <c r="BE198" s="1">
        <v>0</v>
      </c>
      <c r="BF198" s="16">
        <v>1676</v>
      </c>
    </row>
    <row r="199" spans="1:58">
      <c r="A199" s="1">
        <v>2009</v>
      </c>
      <c r="B199" s="1" t="s">
        <v>120</v>
      </c>
      <c r="C199" s="12">
        <v>71.5</v>
      </c>
      <c r="D199" s="12">
        <v>62.3</v>
      </c>
      <c r="E199" s="12">
        <v>0</v>
      </c>
      <c r="F199" s="12">
        <v>36.4</v>
      </c>
      <c r="G199" s="12">
        <f t="shared" si="21"/>
        <v>170.20000000000002</v>
      </c>
      <c r="H199" s="12">
        <f>+Sar_InfraMR[[#This Row],[Total Líneas de Explotación ]]</f>
        <v>170.20000000000002</v>
      </c>
      <c r="I199" s="13">
        <v>169.64911000000001</v>
      </c>
      <c r="J199" s="12">
        <v>196.1</v>
      </c>
      <c r="K199" s="12">
        <v>13.5</v>
      </c>
      <c r="L199" s="12">
        <v>85</v>
      </c>
      <c r="M199" s="12">
        <v>8.4</v>
      </c>
      <c r="N199" s="12">
        <f>+Sar_InfraMR[[#This Row],[A.03.1 -  Longitud de Vías de Explotación No Electrificadas Troncales y Ramales (vía principal) (km)]]+Sar_InfraMR[[#This Row],[A.04.1 -  Longitud de Vías de Explotación Electrificadas Troncales y Ramales (vía principal) (km)]]</f>
        <v>281.10000000000002</v>
      </c>
      <c r="O199" s="12">
        <f>+Sar_InfraMR[[#This Row],[Total Vías (excluido Auxiliares)]]</f>
        <v>281.10000000000002</v>
      </c>
      <c r="P199" s="1">
        <v>30</v>
      </c>
      <c r="Q199" s="1">
        <v>5</v>
      </c>
      <c r="R199" s="1">
        <v>5</v>
      </c>
      <c r="S199" s="1">
        <f t="shared" si="22"/>
        <v>40</v>
      </c>
      <c r="T199" s="1">
        <v>20</v>
      </c>
      <c r="U199" s="1">
        <v>89</v>
      </c>
      <c r="V199" s="1">
        <v>1</v>
      </c>
      <c r="W199" s="1">
        <v>40</v>
      </c>
      <c r="X199" s="1">
        <v>0</v>
      </c>
      <c r="Y199" s="1">
        <f t="shared" si="23"/>
        <v>150</v>
      </c>
      <c r="Z199" s="1">
        <v>11</v>
      </c>
      <c r="AA199" s="1">
        <v>22</v>
      </c>
      <c r="AB199" s="1">
        <f>+Sar_InfraMR[[#This Row],[Total Pasos Vehiculares a Nivel]]</f>
        <v>150</v>
      </c>
      <c r="AC199" s="1">
        <f t="shared" si="24"/>
        <v>183</v>
      </c>
      <c r="AD199" s="1">
        <v>17</v>
      </c>
      <c r="AE199" s="1">
        <v>16</v>
      </c>
      <c r="AF199" s="1">
        <v>74</v>
      </c>
      <c r="AG199" s="1">
        <f t="shared" si="25"/>
        <v>107</v>
      </c>
      <c r="AH199" s="12">
        <v>31.1</v>
      </c>
      <c r="AI199" s="12">
        <v>0</v>
      </c>
      <c r="AJ199" s="12">
        <v>126.55</v>
      </c>
      <c r="AK199" s="12">
        <f t="shared" si="26"/>
        <v>157.65</v>
      </c>
      <c r="AL199" s="1">
        <v>0</v>
      </c>
      <c r="AM199" s="1">
        <v>9</v>
      </c>
      <c r="AN199" s="1">
        <v>8</v>
      </c>
      <c r="AO199" s="1">
        <f t="shared" si="27"/>
        <v>17</v>
      </c>
      <c r="AP199" s="1">
        <v>180</v>
      </c>
      <c r="AQ199" s="1">
        <v>95</v>
      </c>
      <c r="AR199" s="1">
        <v>0</v>
      </c>
      <c r="AS199" s="1">
        <f>+Sar_InfraMR[[#This Row],[B.02.1 - Parque de Coches Eléctricos Motrices]]+Sar_InfraMR[[#This Row],[B.02.2 - Parque de Coches Eléctricos Motrices Remolcados Tipo R]]+Sar_InfraMR[[#This Row],[B.02.3 - Parque de Coches Eléctricos Motrices Tipo R]]</f>
        <v>275</v>
      </c>
      <c r="AT199" s="1">
        <v>0</v>
      </c>
      <c r="AU199" s="1">
        <v>4</v>
      </c>
      <c r="AV199" s="1">
        <v>8</v>
      </c>
      <c r="AW199" s="1">
        <f>+Sar_InfraMR[[#This Row],[B.03.1 - Parque de Coches Motores Motrices Remolcados]]+Sar_InfraMR[[#This Row],[B.03.2 - Parque de Coches Motores Motrices Intermedios]]+Sar_InfraMR[[#This Row],[B.03.3 - Parque de Coches Motores Motrices Cabina]]</f>
        <v>12</v>
      </c>
      <c r="AX199" s="1">
        <v>33</v>
      </c>
      <c r="AY199" s="1">
        <v>12</v>
      </c>
      <c r="AZ199" s="1">
        <v>0</v>
      </c>
      <c r="BA199" s="1">
        <v>8</v>
      </c>
      <c r="BB199" s="1">
        <v>0</v>
      </c>
      <c r="BC199" s="1">
        <f>+Sar_InfraMR[[#This Row],[B.04.1 - Parque de Coches Remolcados Clase Unica]]+Sar_InfraMR[[#This Row],[B.04.2 - Parque de Coches Remolcados Clase Unica Furgón]]+Sar_InfraMR[[#This Row],[B.04.3 - Parque de Coches Remolcados Clase Unica Cabina]]+Sar_InfraMR[[#This Row],[B.04.4 - Parque de Coches Remolcados de Larga Distancia (Turista+Pullman)]]+Sar_InfraMR[[#This Row],[B.04.5 - Parque de Coches Remolcados para Servicios Especiales (Cartoneros)]]</f>
        <v>53</v>
      </c>
      <c r="BD199" s="1">
        <v>0</v>
      </c>
      <c r="BE199" s="1">
        <v>0</v>
      </c>
      <c r="BF199" s="16">
        <v>1676</v>
      </c>
    </row>
    <row r="200" spans="1:58">
      <c r="A200" s="1">
        <v>2009</v>
      </c>
      <c r="B200" s="1" t="s">
        <v>121</v>
      </c>
      <c r="C200" s="12">
        <v>71.5</v>
      </c>
      <c r="D200" s="12">
        <v>62.3</v>
      </c>
      <c r="E200" s="12">
        <v>0</v>
      </c>
      <c r="F200" s="12">
        <v>36.4</v>
      </c>
      <c r="G200" s="12">
        <f t="shared" si="21"/>
        <v>170.20000000000002</v>
      </c>
      <c r="H200" s="12">
        <f>+Sar_InfraMR[[#This Row],[Total Líneas de Explotación ]]</f>
        <v>170.20000000000002</v>
      </c>
      <c r="I200" s="13">
        <v>169.64911000000001</v>
      </c>
      <c r="J200" s="12">
        <v>196.1</v>
      </c>
      <c r="K200" s="12">
        <v>13.5</v>
      </c>
      <c r="L200" s="12">
        <v>85</v>
      </c>
      <c r="M200" s="12">
        <v>8.4</v>
      </c>
      <c r="N200" s="12">
        <f>+Sar_InfraMR[[#This Row],[A.03.1 -  Longitud de Vías de Explotación No Electrificadas Troncales y Ramales (vía principal) (km)]]+Sar_InfraMR[[#This Row],[A.04.1 -  Longitud de Vías de Explotación Electrificadas Troncales y Ramales (vía principal) (km)]]</f>
        <v>281.10000000000002</v>
      </c>
      <c r="O200" s="12">
        <f>+Sar_InfraMR[[#This Row],[Total Vías (excluido Auxiliares)]]</f>
        <v>281.10000000000002</v>
      </c>
      <c r="P200" s="1">
        <v>30</v>
      </c>
      <c r="Q200" s="1">
        <v>5</v>
      </c>
      <c r="R200" s="1">
        <v>5</v>
      </c>
      <c r="S200" s="1">
        <f t="shared" si="22"/>
        <v>40</v>
      </c>
      <c r="T200" s="1">
        <v>20</v>
      </c>
      <c r="U200" s="1">
        <v>89</v>
      </c>
      <c r="V200" s="1">
        <v>1</v>
      </c>
      <c r="W200" s="1">
        <v>40</v>
      </c>
      <c r="X200" s="1">
        <v>0</v>
      </c>
      <c r="Y200" s="1">
        <f t="shared" si="23"/>
        <v>150</v>
      </c>
      <c r="Z200" s="1">
        <v>11</v>
      </c>
      <c r="AA200" s="1">
        <v>22</v>
      </c>
      <c r="AB200" s="1">
        <f>+Sar_InfraMR[[#This Row],[Total Pasos Vehiculares a Nivel]]</f>
        <v>150</v>
      </c>
      <c r="AC200" s="1">
        <f t="shared" si="24"/>
        <v>183</v>
      </c>
      <c r="AD200" s="1">
        <v>17</v>
      </c>
      <c r="AE200" s="1">
        <v>16</v>
      </c>
      <c r="AF200" s="1">
        <v>74</v>
      </c>
      <c r="AG200" s="1">
        <f t="shared" si="25"/>
        <v>107</v>
      </c>
      <c r="AH200" s="12">
        <v>31.1</v>
      </c>
      <c r="AI200" s="12">
        <v>0</v>
      </c>
      <c r="AJ200" s="12">
        <v>126.55</v>
      </c>
      <c r="AK200" s="12">
        <f t="shared" si="26"/>
        <v>157.65</v>
      </c>
      <c r="AL200" s="1">
        <v>0</v>
      </c>
      <c r="AM200" s="1">
        <v>9</v>
      </c>
      <c r="AN200" s="1">
        <v>8</v>
      </c>
      <c r="AO200" s="1">
        <f t="shared" si="27"/>
        <v>17</v>
      </c>
      <c r="AP200" s="1">
        <v>180</v>
      </c>
      <c r="AQ200" s="1">
        <v>95</v>
      </c>
      <c r="AR200" s="1">
        <v>0</v>
      </c>
      <c r="AS200" s="1">
        <f>+Sar_InfraMR[[#This Row],[B.02.1 - Parque de Coches Eléctricos Motrices]]+Sar_InfraMR[[#This Row],[B.02.2 - Parque de Coches Eléctricos Motrices Remolcados Tipo R]]+Sar_InfraMR[[#This Row],[B.02.3 - Parque de Coches Eléctricos Motrices Tipo R]]</f>
        <v>275</v>
      </c>
      <c r="AT200" s="1">
        <v>0</v>
      </c>
      <c r="AU200" s="1">
        <v>4</v>
      </c>
      <c r="AV200" s="1">
        <v>8</v>
      </c>
      <c r="AW200" s="1">
        <f>+Sar_InfraMR[[#This Row],[B.03.1 - Parque de Coches Motores Motrices Remolcados]]+Sar_InfraMR[[#This Row],[B.03.2 - Parque de Coches Motores Motrices Intermedios]]+Sar_InfraMR[[#This Row],[B.03.3 - Parque de Coches Motores Motrices Cabina]]</f>
        <v>12</v>
      </c>
      <c r="AX200" s="1">
        <v>33</v>
      </c>
      <c r="AY200" s="1">
        <v>12</v>
      </c>
      <c r="AZ200" s="1">
        <v>0</v>
      </c>
      <c r="BA200" s="1">
        <v>8</v>
      </c>
      <c r="BB200" s="1">
        <v>0</v>
      </c>
      <c r="BC200" s="1">
        <f>+Sar_InfraMR[[#This Row],[B.04.1 - Parque de Coches Remolcados Clase Unica]]+Sar_InfraMR[[#This Row],[B.04.2 - Parque de Coches Remolcados Clase Unica Furgón]]+Sar_InfraMR[[#This Row],[B.04.3 - Parque de Coches Remolcados Clase Unica Cabina]]+Sar_InfraMR[[#This Row],[B.04.4 - Parque de Coches Remolcados de Larga Distancia (Turista+Pullman)]]+Sar_InfraMR[[#This Row],[B.04.5 - Parque de Coches Remolcados para Servicios Especiales (Cartoneros)]]</f>
        <v>53</v>
      </c>
      <c r="BD200" s="1">
        <v>0</v>
      </c>
      <c r="BE200" s="1">
        <v>0</v>
      </c>
      <c r="BF200" s="16">
        <v>1676</v>
      </c>
    </row>
    <row r="201" spans="1:58">
      <c r="A201" s="1">
        <v>2009</v>
      </c>
      <c r="B201" s="1" t="s">
        <v>122</v>
      </c>
      <c r="C201" s="12">
        <v>71.5</v>
      </c>
      <c r="D201" s="12">
        <v>62.3</v>
      </c>
      <c r="E201" s="12">
        <v>0</v>
      </c>
      <c r="F201" s="12">
        <v>36.4</v>
      </c>
      <c r="G201" s="12">
        <f t="shared" si="21"/>
        <v>170.20000000000002</v>
      </c>
      <c r="H201" s="12">
        <f>+Sar_InfraMR[[#This Row],[Total Líneas de Explotación ]]</f>
        <v>170.20000000000002</v>
      </c>
      <c r="I201" s="13">
        <v>169.64911000000001</v>
      </c>
      <c r="J201" s="12">
        <v>196.1</v>
      </c>
      <c r="K201" s="12">
        <v>13.5</v>
      </c>
      <c r="L201" s="12">
        <v>85</v>
      </c>
      <c r="M201" s="12">
        <v>8.4</v>
      </c>
      <c r="N201" s="12">
        <f>+Sar_InfraMR[[#This Row],[A.03.1 -  Longitud de Vías de Explotación No Electrificadas Troncales y Ramales (vía principal) (km)]]+Sar_InfraMR[[#This Row],[A.04.1 -  Longitud de Vías de Explotación Electrificadas Troncales y Ramales (vía principal) (km)]]</f>
        <v>281.10000000000002</v>
      </c>
      <c r="O201" s="12">
        <f>+Sar_InfraMR[[#This Row],[Total Vías (excluido Auxiliares)]]</f>
        <v>281.10000000000002</v>
      </c>
      <c r="P201" s="1">
        <v>30</v>
      </c>
      <c r="Q201" s="1">
        <v>5</v>
      </c>
      <c r="R201" s="1">
        <v>5</v>
      </c>
      <c r="S201" s="1">
        <f t="shared" si="22"/>
        <v>40</v>
      </c>
      <c r="T201" s="1">
        <v>20</v>
      </c>
      <c r="U201" s="1">
        <v>89</v>
      </c>
      <c r="V201" s="1">
        <v>1</v>
      </c>
      <c r="W201" s="1">
        <v>40</v>
      </c>
      <c r="X201" s="1">
        <v>0</v>
      </c>
      <c r="Y201" s="1">
        <f t="shared" si="23"/>
        <v>150</v>
      </c>
      <c r="Z201" s="1">
        <v>11</v>
      </c>
      <c r="AA201" s="1">
        <v>22</v>
      </c>
      <c r="AB201" s="1">
        <f>+Sar_InfraMR[[#This Row],[Total Pasos Vehiculares a Nivel]]</f>
        <v>150</v>
      </c>
      <c r="AC201" s="1">
        <f t="shared" si="24"/>
        <v>183</v>
      </c>
      <c r="AD201" s="1">
        <v>17</v>
      </c>
      <c r="AE201" s="1">
        <v>16</v>
      </c>
      <c r="AF201" s="1">
        <v>74</v>
      </c>
      <c r="AG201" s="1">
        <f t="shared" si="25"/>
        <v>107</v>
      </c>
      <c r="AH201" s="12">
        <v>31.1</v>
      </c>
      <c r="AI201" s="12">
        <v>0</v>
      </c>
      <c r="AJ201" s="12">
        <v>126.55</v>
      </c>
      <c r="AK201" s="12">
        <f t="shared" si="26"/>
        <v>157.65</v>
      </c>
      <c r="AL201" s="1">
        <v>0</v>
      </c>
      <c r="AM201" s="1">
        <v>9</v>
      </c>
      <c r="AN201" s="1">
        <v>8</v>
      </c>
      <c r="AO201" s="1">
        <f t="shared" si="27"/>
        <v>17</v>
      </c>
      <c r="AP201" s="1">
        <v>180</v>
      </c>
      <c r="AQ201" s="1">
        <v>95</v>
      </c>
      <c r="AR201" s="1">
        <v>0</v>
      </c>
      <c r="AS201" s="1">
        <f>+Sar_InfraMR[[#This Row],[B.02.1 - Parque de Coches Eléctricos Motrices]]+Sar_InfraMR[[#This Row],[B.02.2 - Parque de Coches Eléctricos Motrices Remolcados Tipo R]]+Sar_InfraMR[[#This Row],[B.02.3 - Parque de Coches Eléctricos Motrices Tipo R]]</f>
        <v>275</v>
      </c>
      <c r="AT201" s="1">
        <v>0</v>
      </c>
      <c r="AU201" s="1">
        <v>4</v>
      </c>
      <c r="AV201" s="1">
        <v>8</v>
      </c>
      <c r="AW201" s="1">
        <f>+Sar_InfraMR[[#This Row],[B.03.1 - Parque de Coches Motores Motrices Remolcados]]+Sar_InfraMR[[#This Row],[B.03.2 - Parque de Coches Motores Motrices Intermedios]]+Sar_InfraMR[[#This Row],[B.03.3 - Parque de Coches Motores Motrices Cabina]]</f>
        <v>12</v>
      </c>
      <c r="AX201" s="1">
        <v>33</v>
      </c>
      <c r="AY201" s="1">
        <v>12</v>
      </c>
      <c r="AZ201" s="1">
        <v>0</v>
      </c>
      <c r="BA201" s="1">
        <v>8</v>
      </c>
      <c r="BB201" s="1">
        <v>0</v>
      </c>
      <c r="BC201" s="1">
        <f>+Sar_InfraMR[[#This Row],[B.04.1 - Parque de Coches Remolcados Clase Unica]]+Sar_InfraMR[[#This Row],[B.04.2 - Parque de Coches Remolcados Clase Unica Furgón]]+Sar_InfraMR[[#This Row],[B.04.3 - Parque de Coches Remolcados Clase Unica Cabina]]+Sar_InfraMR[[#This Row],[B.04.4 - Parque de Coches Remolcados de Larga Distancia (Turista+Pullman)]]+Sar_InfraMR[[#This Row],[B.04.5 - Parque de Coches Remolcados para Servicios Especiales (Cartoneros)]]</f>
        <v>53</v>
      </c>
      <c r="BD201" s="1">
        <v>0</v>
      </c>
      <c r="BE201" s="1">
        <v>0</v>
      </c>
      <c r="BF201" s="16">
        <v>1676</v>
      </c>
    </row>
    <row r="202" spans="1:58">
      <c r="A202" s="1">
        <v>2009</v>
      </c>
      <c r="B202" s="1" t="s">
        <v>123</v>
      </c>
      <c r="C202" s="12">
        <v>71.5</v>
      </c>
      <c r="D202" s="12">
        <v>62.3</v>
      </c>
      <c r="E202" s="12">
        <v>0</v>
      </c>
      <c r="F202" s="12">
        <v>36.4</v>
      </c>
      <c r="G202" s="12">
        <f t="shared" si="21"/>
        <v>170.20000000000002</v>
      </c>
      <c r="H202" s="12">
        <f>+Sar_InfraMR[[#This Row],[Total Líneas de Explotación ]]</f>
        <v>170.20000000000002</v>
      </c>
      <c r="I202" s="13">
        <v>169.64911000000001</v>
      </c>
      <c r="J202" s="12">
        <v>196.1</v>
      </c>
      <c r="K202" s="12">
        <v>13.5</v>
      </c>
      <c r="L202" s="12">
        <v>85</v>
      </c>
      <c r="M202" s="12">
        <v>8.4</v>
      </c>
      <c r="N202" s="12">
        <f>+Sar_InfraMR[[#This Row],[A.03.1 -  Longitud de Vías de Explotación No Electrificadas Troncales y Ramales (vía principal) (km)]]+Sar_InfraMR[[#This Row],[A.04.1 -  Longitud de Vías de Explotación Electrificadas Troncales y Ramales (vía principal) (km)]]</f>
        <v>281.10000000000002</v>
      </c>
      <c r="O202" s="12">
        <f>+Sar_InfraMR[[#This Row],[Total Vías (excluido Auxiliares)]]</f>
        <v>281.10000000000002</v>
      </c>
      <c r="P202" s="1">
        <v>30</v>
      </c>
      <c r="Q202" s="1">
        <v>5</v>
      </c>
      <c r="R202" s="1">
        <v>5</v>
      </c>
      <c r="S202" s="1">
        <f t="shared" si="22"/>
        <v>40</v>
      </c>
      <c r="T202" s="1">
        <v>20</v>
      </c>
      <c r="U202" s="1">
        <v>89</v>
      </c>
      <c r="V202" s="1">
        <v>1</v>
      </c>
      <c r="W202" s="1">
        <v>40</v>
      </c>
      <c r="X202" s="1">
        <v>0</v>
      </c>
      <c r="Y202" s="1">
        <f t="shared" si="23"/>
        <v>150</v>
      </c>
      <c r="Z202" s="1">
        <v>11</v>
      </c>
      <c r="AA202" s="1">
        <v>22</v>
      </c>
      <c r="AB202" s="1">
        <f>+Sar_InfraMR[[#This Row],[Total Pasos Vehiculares a Nivel]]</f>
        <v>150</v>
      </c>
      <c r="AC202" s="1">
        <f t="shared" si="24"/>
        <v>183</v>
      </c>
      <c r="AD202" s="1">
        <v>17</v>
      </c>
      <c r="AE202" s="1">
        <v>16</v>
      </c>
      <c r="AF202" s="1">
        <v>74</v>
      </c>
      <c r="AG202" s="1">
        <f t="shared" si="25"/>
        <v>107</v>
      </c>
      <c r="AH202" s="12">
        <v>31.1</v>
      </c>
      <c r="AI202" s="12">
        <v>0</v>
      </c>
      <c r="AJ202" s="12">
        <v>126.55</v>
      </c>
      <c r="AK202" s="12">
        <f t="shared" si="26"/>
        <v>157.65</v>
      </c>
      <c r="AL202" s="1">
        <v>0</v>
      </c>
      <c r="AM202" s="1">
        <v>9</v>
      </c>
      <c r="AN202" s="1">
        <v>8</v>
      </c>
      <c r="AO202" s="1">
        <f t="shared" si="27"/>
        <v>17</v>
      </c>
      <c r="AP202" s="1">
        <v>180</v>
      </c>
      <c r="AQ202" s="1">
        <v>95</v>
      </c>
      <c r="AR202" s="1">
        <v>0</v>
      </c>
      <c r="AS202" s="1">
        <f>+Sar_InfraMR[[#This Row],[B.02.1 - Parque de Coches Eléctricos Motrices]]+Sar_InfraMR[[#This Row],[B.02.2 - Parque de Coches Eléctricos Motrices Remolcados Tipo R]]+Sar_InfraMR[[#This Row],[B.02.3 - Parque de Coches Eléctricos Motrices Tipo R]]</f>
        <v>275</v>
      </c>
      <c r="AT202" s="1">
        <v>0</v>
      </c>
      <c r="AU202" s="1">
        <v>4</v>
      </c>
      <c r="AV202" s="1">
        <v>8</v>
      </c>
      <c r="AW202" s="1">
        <f>+Sar_InfraMR[[#This Row],[B.03.1 - Parque de Coches Motores Motrices Remolcados]]+Sar_InfraMR[[#This Row],[B.03.2 - Parque de Coches Motores Motrices Intermedios]]+Sar_InfraMR[[#This Row],[B.03.3 - Parque de Coches Motores Motrices Cabina]]</f>
        <v>12</v>
      </c>
      <c r="AX202" s="1">
        <v>33</v>
      </c>
      <c r="AY202" s="1">
        <v>12</v>
      </c>
      <c r="AZ202" s="1">
        <v>0</v>
      </c>
      <c r="BA202" s="1">
        <v>8</v>
      </c>
      <c r="BB202" s="1">
        <v>0</v>
      </c>
      <c r="BC202" s="1">
        <f>+Sar_InfraMR[[#This Row],[B.04.1 - Parque de Coches Remolcados Clase Unica]]+Sar_InfraMR[[#This Row],[B.04.2 - Parque de Coches Remolcados Clase Unica Furgón]]+Sar_InfraMR[[#This Row],[B.04.3 - Parque de Coches Remolcados Clase Unica Cabina]]+Sar_InfraMR[[#This Row],[B.04.4 - Parque de Coches Remolcados de Larga Distancia (Turista+Pullman)]]+Sar_InfraMR[[#This Row],[B.04.5 - Parque de Coches Remolcados para Servicios Especiales (Cartoneros)]]</f>
        <v>53</v>
      </c>
      <c r="BD202" s="1">
        <v>0</v>
      </c>
      <c r="BE202" s="1">
        <v>0</v>
      </c>
      <c r="BF202" s="16">
        <v>1676</v>
      </c>
    </row>
    <row r="203" spans="1:58">
      <c r="A203" s="1">
        <v>2009</v>
      </c>
      <c r="B203" s="1" t="s">
        <v>124</v>
      </c>
      <c r="C203" s="12">
        <v>71.5</v>
      </c>
      <c r="D203" s="12">
        <v>62.3</v>
      </c>
      <c r="E203" s="12">
        <v>0</v>
      </c>
      <c r="F203" s="12">
        <v>36.4</v>
      </c>
      <c r="G203" s="12">
        <f t="shared" si="21"/>
        <v>170.20000000000002</v>
      </c>
      <c r="H203" s="12">
        <f>+Sar_InfraMR[[#This Row],[Total Líneas de Explotación ]]</f>
        <v>170.20000000000002</v>
      </c>
      <c r="I203" s="13">
        <v>169.64911000000001</v>
      </c>
      <c r="J203" s="12">
        <v>196.1</v>
      </c>
      <c r="K203" s="12">
        <v>13.5</v>
      </c>
      <c r="L203" s="12">
        <v>85</v>
      </c>
      <c r="M203" s="12">
        <v>8.4</v>
      </c>
      <c r="N203" s="12">
        <f>+Sar_InfraMR[[#This Row],[A.03.1 -  Longitud de Vías de Explotación No Electrificadas Troncales y Ramales (vía principal) (km)]]+Sar_InfraMR[[#This Row],[A.04.1 -  Longitud de Vías de Explotación Electrificadas Troncales y Ramales (vía principal) (km)]]</f>
        <v>281.10000000000002</v>
      </c>
      <c r="O203" s="12">
        <f>+Sar_InfraMR[[#This Row],[Total Vías (excluido Auxiliares)]]</f>
        <v>281.10000000000002</v>
      </c>
      <c r="P203" s="1">
        <v>30</v>
      </c>
      <c r="Q203" s="1">
        <v>5</v>
      </c>
      <c r="R203" s="1">
        <v>5</v>
      </c>
      <c r="S203" s="1">
        <f t="shared" si="22"/>
        <v>40</v>
      </c>
      <c r="T203" s="1">
        <v>20</v>
      </c>
      <c r="U203" s="1">
        <v>89</v>
      </c>
      <c r="V203" s="1">
        <v>1</v>
      </c>
      <c r="W203" s="1">
        <v>40</v>
      </c>
      <c r="X203" s="1">
        <v>0</v>
      </c>
      <c r="Y203" s="1">
        <f t="shared" si="23"/>
        <v>150</v>
      </c>
      <c r="Z203" s="1">
        <v>11</v>
      </c>
      <c r="AA203" s="1">
        <v>22</v>
      </c>
      <c r="AB203" s="1">
        <f>+Sar_InfraMR[[#This Row],[Total Pasos Vehiculares a Nivel]]</f>
        <v>150</v>
      </c>
      <c r="AC203" s="1">
        <f t="shared" si="24"/>
        <v>183</v>
      </c>
      <c r="AD203" s="1">
        <v>17</v>
      </c>
      <c r="AE203" s="1">
        <v>16</v>
      </c>
      <c r="AF203" s="1">
        <v>74</v>
      </c>
      <c r="AG203" s="1">
        <f t="shared" si="25"/>
        <v>107</v>
      </c>
      <c r="AH203" s="12">
        <v>31.1</v>
      </c>
      <c r="AI203" s="12">
        <v>0</v>
      </c>
      <c r="AJ203" s="12">
        <v>126.55</v>
      </c>
      <c r="AK203" s="12">
        <f t="shared" si="26"/>
        <v>157.65</v>
      </c>
      <c r="AL203" s="1">
        <v>0</v>
      </c>
      <c r="AM203" s="1">
        <v>9</v>
      </c>
      <c r="AN203" s="1">
        <v>8</v>
      </c>
      <c r="AO203" s="1">
        <f t="shared" si="27"/>
        <v>17</v>
      </c>
      <c r="AP203" s="1">
        <v>180</v>
      </c>
      <c r="AQ203" s="1">
        <v>95</v>
      </c>
      <c r="AR203" s="1">
        <v>0</v>
      </c>
      <c r="AS203" s="1">
        <f>+Sar_InfraMR[[#This Row],[B.02.1 - Parque de Coches Eléctricos Motrices]]+Sar_InfraMR[[#This Row],[B.02.2 - Parque de Coches Eléctricos Motrices Remolcados Tipo R]]+Sar_InfraMR[[#This Row],[B.02.3 - Parque de Coches Eléctricos Motrices Tipo R]]</f>
        <v>275</v>
      </c>
      <c r="AT203" s="1">
        <v>0</v>
      </c>
      <c r="AU203" s="1">
        <v>4</v>
      </c>
      <c r="AV203" s="1">
        <v>8</v>
      </c>
      <c r="AW203" s="1">
        <f>+Sar_InfraMR[[#This Row],[B.03.1 - Parque de Coches Motores Motrices Remolcados]]+Sar_InfraMR[[#This Row],[B.03.2 - Parque de Coches Motores Motrices Intermedios]]+Sar_InfraMR[[#This Row],[B.03.3 - Parque de Coches Motores Motrices Cabina]]</f>
        <v>12</v>
      </c>
      <c r="AX203" s="1">
        <v>33</v>
      </c>
      <c r="AY203" s="1">
        <v>12</v>
      </c>
      <c r="AZ203" s="1">
        <v>0</v>
      </c>
      <c r="BA203" s="1">
        <v>8</v>
      </c>
      <c r="BB203" s="1">
        <v>0</v>
      </c>
      <c r="BC203" s="1">
        <f>+Sar_InfraMR[[#This Row],[B.04.1 - Parque de Coches Remolcados Clase Unica]]+Sar_InfraMR[[#This Row],[B.04.2 - Parque de Coches Remolcados Clase Unica Furgón]]+Sar_InfraMR[[#This Row],[B.04.3 - Parque de Coches Remolcados Clase Unica Cabina]]+Sar_InfraMR[[#This Row],[B.04.4 - Parque de Coches Remolcados de Larga Distancia (Turista+Pullman)]]+Sar_InfraMR[[#This Row],[B.04.5 - Parque de Coches Remolcados para Servicios Especiales (Cartoneros)]]</f>
        <v>53</v>
      </c>
      <c r="BD203" s="1">
        <v>0</v>
      </c>
      <c r="BE203" s="1">
        <v>0</v>
      </c>
      <c r="BF203" s="16">
        <v>1676</v>
      </c>
    </row>
    <row r="204" spans="1:58">
      <c r="A204" s="1">
        <v>2009</v>
      </c>
      <c r="B204" s="1" t="s">
        <v>125</v>
      </c>
      <c r="C204" s="12">
        <v>71.5</v>
      </c>
      <c r="D204" s="12">
        <v>62.3</v>
      </c>
      <c r="E204" s="12">
        <v>0</v>
      </c>
      <c r="F204" s="12">
        <v>36.4</v>
      </c>
      <c r="G204" s="12">
        <f t="shared" si="21"/>
        <v>170.20000000000002</v>
      </c>
      <c r="H204" s="12">
        <f>+Sar_InfraMR[[#This Row],[Total Líneas de Explotación ]]</f>
        <v>170.20000000000002</v>
      </c>
      <c r="I204" s="13">
        <v>169.64911000000001</v>
      </c>
      <c r="J204" s="12">
        <v>196.1</v>
      </c>
      <c r="K204" s="12">
        <v>13.5</v>
      </c>
      <c r="L204" s="12">
        <v>85</v>
      </c>
      <c r="M204" s="12">
        <v>8.4</v>
      </c>
      <c r="N204" s="12">
        <f>+Sar_InfraMR[[#This Row],[A.03.1 -  Longitud de Vías de Explotación No Electrificadas Troncales y Ramales (vía principal) (km)]]+Sar_InfraMR[[#This Row],[A.04.1 -  Longitud de Vías de Explotación Electrificadas Troncales y Ramales (vía principal) (km)]]</f>
        <v>281.10000000000002</v>
      </c>
      <c r="O204" s="12">
        <f>+Sar_InfraMR[[#This Row],[Total Vías (excluido Auxiliares)]]</f>
        <v>281.10000000000002</v>
      </c>
      <c r="P204" s="1">
        <v>30</v>
      </c>
      <c r="Q204" s="1">
        <v>5</v>
      </c>
      <c r="R204" s="1">
        <v>5</v>
      </c>
      <c r="S204" s="1">
        <f t="shared" si="22"/>
        <v>40</v>
      </c>
      <c r="T204" s="1">
        <v>20</v>
      </c>
      <c r="U204" s="1">
        <v>89</v>
      </c>
      <c r="V204" s="1">
        <v>1</v>
      </c>
      <c r="W204" s="1">
        <v>40</v>
      </c>
      <c r="X204" s="1">
        <v>0</v>
      </c>
      <c r="Y204" s="1">
        <f t="shared" si="23"/>
        <v>150</v>
      </c>
      <c r="Z204" s="1">
        <v>11</v>
      </c>
      <c r="AA204" s="1">
        <v>22</v>
      </c>
      <c r="AB204" s="1">
        <f>+Sar_InfraMR[[#This Row],[Total Pasos Vehiculares a Nivel]]</f>
        <v>150</v>
      </c>
      <c r="AC204" s="1">
        <f t="shared" si="24"/>
        <v>183</v>
      </c>
      <c r="AD204" s="1">
        <v>17</v>
      </c>
      <c r="AE204" s="1">
        <v>16</v>
      </c>
      <c r="AF204" s="1">
        <v>74</v>
      </c>
      <c r="AG204" s="1">
        <f t="shared" si="25"/>
        <v>107</v>
      </c>
      <c r="AH204" s="12">
        <v>31.1</v>
      </c>
      <c r="AI204" s="12">
        <v>0</v>
      </c>
      <c r="AJ204" s="12">
        <v>126.55</v>
      </c>
      <c r="AK204" s="12">
        <f t="shared" si="26"/>
        <v>157.65</v>
      </c>
      <c r="AL204" s="1">
        <v>0</v>
      </c>
      <c r="AM204" s="1">
        <v>9</v>
      </c>
      <c r="AN204" s="1">
        <v>8</v>
      </c>
      <c r="AO204" s="1">
        <f t="shared" si="27"/>
        <v>17</v>
      </c>
      <c r="AP204" s="1">
        <v>180</v>
      </c>
      <c r="AQ204" s="1">
        <v>95</v>
      </c>
      <c r="AR204" s="1">
        <v>0</v>
      </c>
      <c r="AS204" s="1">
        <f>+Sar_InfraMR[[#This Row],[B.02.1 - Parque de Coches Eléctricos Motrices]]+Sar_InfraMR[[#This Row],[B.02.2 - Parque de Coches Eléctricos Motrices Remolcados Tipo R]]+Sar_InfraMR[[#This Row],[B.02.3 - Parque de Coches Eléctricos Motrices Tipo R]]</f>
        <v>275</v>
      </c>
      <c r="AT204" s="1">
        <v>0</v>
      </c>
      <c r="AU204" s="1">
        <v>4</v>
      </c>
      <c r="AV204" s="1">
        <v>8</v>
      </c>
      <c r="AW204" s="1">
        <f>+Sar_InfraMR[[#This Row],[B.03.1 - Parque de Coches Motores Motrices Remolcados]]+Sar_InfraMR[[#This Row],[B.03.2 - Parque de Coches Motores Motrices Intermedios]]+Sar_InfraMR[[#This Row],[B.03.3 - Parque de Coches Motores Motrices Cabina]]</f>
        <v>12</v>
      </c>
      <c r="AX204" s="1">
        <v>33</v>
      </c>
      <c r="AY204" s="1">
        <v>12</v>
      </c>
      <c r="AZ204" s="1">
        <v>0</v>
      </c>
      <c r="BA204" s="1">
        <v>8</v>
      </c>
      <c r="BB204" s="1">
        <v>0</v>
      </c>
      <c r="BC204" s="1">
        <f>+Sar_InfraMR[[#This Row],[B.04.1 - Parque de Coches Remolcados Clase Unica]]+Sar_InfraMR[[#This Row],[B.04.2 - Parque de Coches Remolcados Clase Unica Furgón]]+Sar_InfraMR[[#This Row],[B.04.3 - Parque de Coches Remolcados Clase Unica Cabina]]+Sar_InfraMR[[#This Row],[B.04.4 - Parque de Coches Remolcados de Larga Distancia (Turista+Pullman)]]+Sar_InfraMR[[#This Row],[B.04.5 - Parque de Coches Remolcados para Servicios Especiales (Cartoneros)]]</f>
        <v>53</v>
      </c>
      <c r="BD204" s="1">
        <v>0</v>
      </c>
      <c r="BE204" s="1">
        <v>0</v>
      </c>
      <c r="BF204" s="16">
        <v>1676</v>
      </c>
    </row>
    <row r="205" spans="1:58">
      <c r="A205" s="1">
        <v>2009</v>
      </c>
      <c r="B205" s="1" t="s">
        <v>126</v>
      </c>
      <c r="C205" s="12">
        <v>71.5</v>
      </c>
      <c r="D205" s="12">
        <v>62.3</v>
      </c>
      <c r="E205" s="12">
        <v>0</v>
      </c>
      <c r="F205" s="12">
        <v>36.4</v>
      </c>
      <c r="G205" s="12">
        <f t="shared" si="21"/>
        <v>170.20000000000002</v>
      </c>
      <c r="H205" s="12">
        <f>+Sar_InfraMR[[#This Row],[Total Líneas de Explotación ]]</f>
        <v>170.20000000000002</v>
      </c>
      <c r="I205" s="13">
        <v>169.64911000000001</v>
      </c>
      <c r="J205" s="12">
        <v>196.1</v>
      </c>
      <c r="K205" s="12">
        <v>13.5</v>
      </c>
      <c r="L205" s="12">
        <v>85</v>
      </c>
      <c r="M205" s="12">
        <v>8.4</v>
      </c>
      <c r="N205" s="12">
        <f>+Sar_InfraMR[[#This Row],[A.03.1 -  Longitud de Vías de Explotación No Electrificadas Troncales y Ramales (vía principal) (km)]]+Sar_InfraMR[[#This Row],[A.04.1 -  Longitud de Vías de Explotación Electrificadas Troncales y Ramales (vía principal) (km)]]</f>
        <v>281.10000000000002</v>
      </c>
      <c r="O205" s="12">
        <f>+Sar_InfraMR[[#This Row],[Total Vías (excluido Auxiliares)]]</f>
        <v>281.10000000000002</v>
      </c>
      <c r="P205" s="1">
        <v>30</v>
      </c>
      <c r="Q205" s="1">
        <v>5</v>
      </c>
      <c r="R205" s="1">
        <v>5</v>
      </c>
      <c r="S205" s="1">
        <f t="shared" si="22"/>
        <v>40</v>
      </c>
      <c r="T205" s="1">
        <v>20</v>
      </c>
      <c r="U205" s="1">
        <v>89</v>
      </c>
      <c r="V205" s="1">
        <v>1</v>
      </c>
      <c r="W205" s="1">
        <v>40</v>
      </c>
      <c r="X205" s="1">
        <v>0</v>
      </c>
      <c r="Y205" s="1">
        <f t="shared" si="23"/>
        <v>150</v>
      </c>
      <c r="Z205" s="1">
        <v>11</v>
      </c>
      <c r="AA205" s="1">
        <v>22</v>
      </c>
      <c r="AB205" s="1">
        <f>+Sar_InfraMR[[#This Row],[Total Pasos Vehiculares a Nivel]]</f>
        <v>150</v>
      </c>
      <c r="AC205" s="1">
        <f t="shared" si="24"/>
        <v>183</v>
      </c>
      <c r="AD205" s="1">
        <v>17</v>
      </c>
      <c r="AE205" s="1">
        <v>16</v>
      </c>
      <c r="AF205" s="1">
        <v>74</v>
      </c>
      <c r="AG205" s="1">
        <f t="shared" si="25"/>
        <v>107</v>
      </c>
      <c r="AH205" s="12">
        <v>31.1</v>
      </c>
      <c r="AI205" s="12">
        <v>0</v>
      </c>
      <c r="AJ205" s="12">
        <v>126.55</v>
      </c>
      <c r="AK205" s="12">
        <f t="shared" si="26"/>
        <v>157.65</v>
      </c>
      <c r="AL205" s="1">
        <v>0</v>
      </c>
      <c r="AM205" s="1">
        <v>9</v>
      </c>
      <c r="AN205" s="1">
        <v>8</v>
      </c>
      <c r="AO205" s="1">
        <f t="shared" si="27"/>
        <v>17</v>
      </c>
      <c r="AP205" s="1">
        <v>180</v>
      </c>
      <c r="AQ205" s="1">
        <v>95</v>
      </c>
      <c r="AR205" s="1">
        <v>0</v>
      </c>
      <c r="AS205" s="1">
        <f>+Sar_InfraMR[[#This Row],[B.02.1 - Parque de Coches Eléctricos Motrices]]+Sar_InfraMR[[#This Row],[B.02.2 - Parque de Coches Eléctricos Motrices Remolcados Tipo R]]+Sar_InfraMR[[#This Row],[B.02.3 - Parque de Coches Eléctricos Motrices Tipo R]]</f>
        <v>275</v>
      </c>
      <c r="AT205" s="1">
        <v>0</v>
      </c>
      <c r="AU205" s="1">
        <v>4</v>
      </c>
      <c r="AV205" s="1">
        <v>8</v>
      </c>
      <c r="AW205" s="1">
        <f>+Sar_InfraMR[[#This Row],[B.03.1 - Parque de Coches Motores Motrices Remolcados]]+Sar_InfraMR[[#This Row],[B.03.2 - Parque de Coches Motores Motrices Intermedios]]+Sar_InfraMR[[#This Row],[B.03.3 - Parque de Coches Motores Motrices Cabina]]</f>
        <v>12</v>
      </c>
      <c r="AX205" s="1">
        <v>33</v>
      </c>
      <c r="AY205" s="1">
        <v>12</v>
      </c>
      <c r="AZ205" s="1">
        <v>0</v>
      </c>
      <c r="BA205" s="1">
        <v>8</v>
      </c>
      <c r="BB205" s="1">
        <v>0</v>
      </c>
      <c r="BC205" s="1">
        <f>+Sar_InfraMR[[#This Row],[B.04.1 - Parque de Coches Remolcados Clase Unica]]+Sar_InfraMR[[#This Row],[B.04.2 - Parque de Coches Remolcados Clase Unica Furgón]]+Sar_InfraMR[[#This Row],[B.04.3 - Parque de Coches Remolcados Clase Unica Cabina]]+Sar_InfraMR[[#This Row],[B.04.4 - Parque de Coches Remolcados de Larga Distancia (Turista+Pullman)]]+Sar_InfraMR[[#This Row],[B.04.5 - Parque de Coches Remolcados para Servicios Especiales (Cartoneros)]]</f>
        <v>53</v>
      </c>
      <c r="BD205" s="1">
        <v>0</v>
      </c>
      <c r="BE205" s="1">
        <v>0</v>
      </c>
      <c r="BF205" s="16">
        <v>1676</v>
      </c>
    </row>
    <row r="206" spans="1:58">
      <c r="A206" s="1">
        <v>2010</v>
      </c>
      <c r="B206" s="1" t="s">
        <v>115</v>
      </c>
      <c r="C206" s="12">
        <v>71.5</v>
      </c>
      <c r="D206" s="12">
        <v>62.3</v>
      </c>
      <c r="E206" s="12">
        <v>0</v>
      </c>
      <c r="F206" s="12">
        <v>36.4</v>
      </c>
      <c r="G206" s="12">
        <f t="shared" si="21"/>
        <v>170.20000000000002</v>
      </c>
      <c r="H206" s="12">
        <f>+Sar_InfraMR[[#This Row],[Total Líneas de Explotación ]]</f>
        <v>170.20000000000002</v>
      </c>
      <c r="I206" s="13">
        <v>169.64911000000001</v>
      </c>
      <c r="J206" s="12">
        <v>196.1</v>
      </c>
      <c r="K206" s="12">
        <v>13.5</v>
      </c>
      <c r="L206" s="12">
        <v>85</v>
      </c>
      <c r="M206" s="12">
        <v>8.4</v>
      </c>
      <c r="N206" s="12">
        <f>+Sar_InfraMR[[#This Row],[A.03.1 -  Longitud de Vías de Explotación No Electrificadas Troncales y Ramales (vía principal) (km)]]+Sar_InfraMR[[#This Row],[A.04.1 -  Longitud de Vías de Explotación Electrificadas Troncales y Ramales (vía principal) (km)]]</f>
        <v>281.10000000000002</v>
      </c>
      <c r="O206" s="12">
        <f>+Sar_InfraMR[[#This Row],[Total Vías (excluido Auxiliares)]]</f>
        <v>281.10000000000002</v>
      </c>
      <c r="P206" s="1">
        <v>30</v>
      </c>
      <c r="Q206" s="1">
        <v>5</v>
      </c>
      <c r="R206" s="1">
        <v>5</v>
      </c>
      <c r="S206" s="1">
        <f t="shared" si="22"/>
        <v>40</v>
      </c>
      <c r="T206" s="1">
        <v>20</v>
      </c>
      <c r="U206" s="1">
        <v>89</v>
      </c>
      <c r="V206" s="1">
        <v>1</v>
      </c>
      <c r="W206" s="1">
        <v>40</v>
      </c>
      <c r="X206" s="1">
        <v>0</v>
      </c>
      <c r="Y206" s="1">
        <f t="shared" si="23"/>
        <v>150</v>
      </c>
      <c r="Z206" s="1">
        <v>11</v>
      </c>
      <c r="AA206" s="1">
        <v>22</v>
      </c>
      <c r="AB206" s="1">
        <f>+Sar_InfraMR[[#This Row],[Total Pasos Vehiculares a Nivel]]</f>
        <v>150</v>
      </c>
      <c r="AC206" s="1">
        <f t="shared" si="24"/>
        <v>183</v>
      </c>
      <c r="AD206" s="1">
        <v>17</v>
      </c>
      <c r="AE206" s="1">
        <v>16</v>
      </c>
      <c r="AF206" s="1">
        <v>74</v>
      </c>
      <c r="AG206" s="1">
        <f t="shared" si="25"/>
        <v>107</v>
      </c>
      <c r="AH206" s="12">
        <v>31.1</v>
      </c>
      <c r="AI206" s="12">
        <v>0</v>
      </c>
      <c r="AJ206" s="12">
        <v>126.55</v>
      </c>
      <c r="AK206" s="12">
        <f t="shared" si="26"/>
        <v>157.65</v>
      </c>
      <c r="AL206" s="1">
        <v>0</v>
      </c>
      <c r="AM206" s="1">
        <v>9</v>
      </c>
      <c r="AN206" s="1">
        <v>8</v>
      </c>
      <c r="AO206" s="1">
        <f t="shared" si="27"/>
        <v>17</v>
      </c>
      <c r="AP206" s="1">
        <v>180</v>
      </c>
      <c r="AQ206" s="1">
        <v>95</v>
      </c>
      <c r="AR206" s="1">
        <v>0</v>
      </c>
      <c r="AS206" s="1">
        <f>+Sar_InfraMR[[#This Row],[B.02.1 - Parque de Coches Eléctricos Motrices]]+Sar_InfraMR[[#This Row],[B.02.2 - Parque de Coches Eléctricos Motrices Remolcados Tipo R]]+Sar_InfraMR[[#This Row],[B.02.3 - Parque de Coches Eléctricos Motrices Tipo R]]</f>
        <v>275</v>
      </c>
      <c r="AT206" s="1">
        <v>0</v>
      </c>
      <c r="AU206" s="1">
        <v>4</v>
      </c>
      <c r="AV206" s="1">
        <v>8</v>
      </c>
      <c r="AW206" s="1">
        <f>+Sar_InfraMR[[#This Row],[B.03.1 - Parque de Coches Motores Motrices Remolcados]]+Sar_InfraMR[[#This Row],[B.03.2 - Parque de Coches Motores Motrices Intermedios]]+Sar_InfraMR[[#This Row],[B.03.3 - Parque de Coches Motores Motrices Cabina]]</f>
        <v>12</v>
      </c>
      <c r="AX206" s="1">
        <v>33</v>
      </c>
      <c r="AY206" s="1">
        <v>12</v>
      </c>
      <c r="AZ206" s="1">
        <v>0</v>
      </c>
      <c r="BA206" s="1">
        <v>8</v>
      </c>
      <c r="BB206" s="1">
        <v>0</v>
      </c>
      <c r="BC206" s="1">
        <f>+Sar_InfraMR[[#This Row],[B.04.1 - Parque de Coches Remolcados Clase Unica]]+Sar_InfraMR[[#This Row],[B.04.2 - Parque de Coches Remolcados Clase Unica Furgón]]+Sar_InfraMR[[#This Row],[B.04.3 - Parque de Coches Remolcados Clase Unica Cabina]]+Sar_InfraMR[[#This Row],[B.04.4 - Parque de Coches Remolcados de Larga Distancia (Turista+Pullman)]]+Sar_InfraMR[[#This Row],[B.04.5 - Parque de Coches Remolcados para Servicios Especiales (Cartoneros)]]</f>
        <v>53</v>
      </c>
      <c r="BD206" s="1">
        <v>0</v>
      </c>
      <c r="BE206" s="1">
        <v>0</v>
      </c>
      <c r="BF206" s="16">
        <v>1676</v>
      </c>
    </row>
    <row r="207" spans="1:58">
      <c r="A207" s="1">
        <v>2010</v>
      </c>
      <c r="B207" s="1" t="s">
        <v>116</v>
      </c>
      <c r="C207" s="12">
        <v>71.5</v>
      </c>
      <c r="D207" s="12">
        <v>62.3</v>
      </c>
      <c r="E207" s="12">
        <v>0</v>
      </c>
      <c r="F207" s="12">
        <v>36.4</v>
      </c>
      <c r="G207" s="12">
        <f t="shared" si="21"/>
        <v>170.20000000000002</v>
      </c>
      <c r="H207" s="12">
        <f>+Sar_InfraMR[[#This Row],[Total Líneas de Explotación ]]</f>
        <v>170.20000000000002</v>
      </c>
      <c r="I207" s="13">
        <v>169.64911000000001</v>
      </c>
      <c r="J207" s="12">
        <v>196.1</v>
      </c>
      <c r="K207" s="12">
        <v>13.5</v>
      </c>
      <c r="L207" s="12">
        <v>85</v>
      </c>
      <c r="M207" s="12">
        <v>8.4</v>
      </c>
      <c r="N207" s="12">
        <f>+Sar_InfraMR[[#This Row],[A.03.1 -  Longitud de Vías de Explotación No Electrificadas Troncales y Ramales (vía principal) (km)]]+Sar_InfraMR[[#This Row],[A.04.1 -  Longitud de Vías de Explotación Electrificadas Troncales y Ramales (vía principal) (km)]]</f>
        <v>281.10000000000002</v>
      </c>
      <c r="O207" s="12">
        <f>+Sar_InfraMR[[#This Row],[Total Vías (excluido Auxiliares)]]</f>
        <v>281.10000000000002</v>
      </c>
      <c r="P207" s="1">
        <v>30</v>
      </c>
      <c r="Q207" s="1">
        <v>5</v>
      </c>
      <c r="R207" s="1">
        <v>5</v>
      </c>
      <c r="S207" s="1">
        <f t="shared" si="22"/>
        <v>40</v>
      </c>
      <c r="T207" s="1">
        <v>20</v>
      </c>
      <c r="U207" s="1">
        <v>89</v>
      </c>
      <c r="V207" s="1">
        <v>1</v>
      </c>
      <c r="W207" s="1">
        <v>40</v>
      </c>
      <c r="X207" s="1">
        <v>0</v>
      </c>
      <c r="Y207" s="1">
        <f t="shared" si="23"/>
        <v>150</v>
      </c>
      <c r="Z207" s="1">
        <v>11</v>
      </c>
      <c r="AA207" s="1">
        <v>22</v>
      </c>
      <c r="AB207" s="1">
        <f>+Sar_InfraMR[[#This Row],[Total Pasos Vehiculares a Nivel]]</f>
        <v>150</v>
      </c>
      <c r="AC207" s="1">
        <f t="shared" si="24"/>
        <v>183</v>
      </c>
      <c r="AD207" s="1">
        <v>17</v>
      </c>
      <c r="AE207" s="1">
        <v>16</v>
      </c>
      <c r="AF207" s="1">
        <v>74</v>
      </c>
      <c r="AG207" s="1">
        <f t="shared" si="25"/>
        <v>107</v>
      </c>
      <c r="AH207" s="12">
        <v>31.1</v>
      </c>
      <c r="AI207" s="12">
        <v>0</v>
      </c>
      <c r="AJ207" s="12">
        <v>126.55</v>
      </c>
      <c r="AK207" s="12">
        <f t="shared" si="26"/>
        <v>157.65</v>
      </c>
      <c r="AL207" s="1">
        <v>0</v>
      </c>
      <c r="AM207" s="1">
        <v>9</v>
      </c>
      <c r="AN207" s="1">
        <v>8</v>
      </c>
      <c r="AO207" s="1">
        <f t="shared" si="27"/>
        <v>17</v>
      </c>
      <c r="AP207" s="1">
        <v>180</v>
      </c>
      <c r="AQ207" s="1">
        <v>95</v>
      </c>
      <c r="AR207" s="1">
        <v>0</v>
      </c>
      <c r="AS207" s="1">
        <f>+Sar_InfraMR[[#This Row],[B.02.1 - Parque de Coches Eléctricos Motrices]]+Sar_InfraMR[[#This Row],[B.02.2 - Parque de Coches Eléctricos Motrices Remolcados Tipo R]]+Sar_InfraMR[[#This Row],[B.02.3 - Parque de Coches Eléctricos Motrices Tipo R]]</f>
        <v>275</v>
      </c>
      <c r="AT207" s="1">
        <v>0</v>
      </c>
      <c r="AU207" s="1">
        <v>4</v>
      </c>
      <c r="AV207" s="1">
        <v>8</v>
      </c>
      <c r="AW207" s="1">
        <f>+Sar_InfraMR[[#This Row],[B.03.1 - Parque de Coches Motores Motrices Remolcados]]+Sar_InfraMR[[#This Row],[B.03.2 - Parque de Coches Motores Motrices Intermedios]]+Sar_InfraMR[[#This Row],[B.03.3 - Parque de Coches Motores Motrices Cabina]]</f>
        <v>12</v>
      </c>
      <c r="AX207" s="1">
        <v>33</v>
      </c>
      <c r="AY207" s="1">
        <v>12</v>
      </c>
      <c r="AZ207" s="1">
        <v>0</v>
      </c>
      <c r="BA207" s="1">
        <v>8</v>
      </c>
      <c r="BB207" s="1">
        <v>0</v>
      </c>
      <c r="BC207" s="1">
        <f>+Sar_InfraMR[[#This Row],[B.04.1 - Parque de Coches Remolcados Clase Unica]]+Sar_InfraMR[[#This Row],[B.04.2 - Parque de Coches Remolcados Clase Unica Furgón]]+Sar_InfraMR[[#This Row],[B.04.3 - Parque de Coches Remolcados Clase Unica Cabina]]+Sar_InfraMR[[#This Row],[B.04.4 - Parque de Coches Remolcados de Larga Distancia (Turista+Pullman)]]+Sar_InfraMR[[#This Row],[B.04.5 - Parque de Coches Remolcados para Servicios Especiales (Cartoneros)]]</f>
        <v>53</v>
      </c>
      <c r="BD207" s="1">
        <v>0</v>
      </c>
      <c r="BE207" s="1">
        <v>0</v>
      </c>
      <c r="BF207" s="16">
        <v>1676</v>
      </c>
    </row>
    <row r="208" spans="1:58">
      <c r="A208" s="1">
        <v>2010</v>
      </c>
      <c r="B208" s="1" t="s">
        <v>117</v>
      </c>
      <c r="C208" s="12">
        <v>71.5</v>
      </c>
      <c r="D208" s="12">
        <v>62.3</v>
      </c>
      <c r="E208" s="12">
        <v>0</v>
      </c>
      <c r="F208" s="12">
        <v>36.4</v>
      </c>
      <c r="G208" s="12">
        <f t="shared" si="21"/>
        <v>170.20000000000002</v>
      </c>
      <c r="H208" s="12">
        <f>+Sar_InfraMR[[#This Row],[Total Líneas de Explotación ]]</f>
        <v>170.20000000000002</v>
      </c>
      <c r="I208" s="13">
        <v>169.64911000000001</v>
      </c>
      <c r="J208" s="12">
        <v>196.1</v>
      </c>
      <c r="K208" s="12">
        <v>13.5</v>
      </c>
      <c r="L208" s="12">
        <v>85</v>
      </c>
      <c r="M208" s="12">
        <v>8.4</v>
      </c>
      <c r="N208" s="12">
        <f>+Sar_InfraMR[[#This Row],[A.03.1 -  Longitud de Vías de Explotación No Electrificadas Troncales y Ramales (vía principal) (km)]]+Sar_InfraMR[[#This Row],[A.04.1 -  Longitud de Vías de Explotación Electrificadas Troncales y Ramales (vía principal) (km)]]</f>
        <v>281.10000000000002</v>
      </c>
      <c r="O208" s="12">
        <f>+Sar_InfraMR[[#This Row],[Total Vías (excluido Auxiliares)]]</f>
        <v>281.10000000000002</v>
      </c>
      <c r="P208" s="1">
        <v>30</v>
      </c>
      <c r="Q208" s="1">
        <v>5</v>
      </c>
      <c r="R208" s="1">
        <v>5</v>
      </c>
      <c r="S208" s="1">
        <f t="shared" si="22"/>
        <v>40</v>
      </c>
      <c r="T208" s="1">
        <v>20</v>
      </c>
      <c r="U208" s="1">
        <v>89</v>
      </c>
      <c r="V208" s="1">
        <v>1</v>
      </c>
      <c r="W208" s="1">
        <v>40</v>
      </c>
      <c r="X208" s="1">
        <v>0</v>
      </c>
      <c r="Y208" s="1">
        <f t="shared" si="23"/>
        <v>150</v>
      </c>
      <c r="Z208" s="1">
        <v>11</v>
      </c>
      <c r="AA208" s="1">
        <v>22</v>
      </c>
      <c r="AB208" s="1">
        <f>+Sar_InfraMR[[#This Row],[Total Pasos Vehiculares a Nivel]]</f>
        <v>150</v>
      </c>
      <c r="AC208" s="1">
        <f t="shared" si="24"/>
        <v>183</v>
      </c>
      <c r="AD208" s="1">
        <v>17</v>
      </c>
      <c r="AE208" s="1">
        <v>16</v>
      </c>
      <c r="AF208" s="1">
        <v>74</v>
      </c>
      <c r="AG208" s="1">
        <f t="shared" si="25"/>
        <v>107</v>
      </c>
      <c r="AH208" s="12">
        <v>31.1</v>
      </c>
      <c r="AI208" s="12">
        <v>0</v>
      </c>
      <c r="AJ208" s="12">
        <v>126.55</v>
      </c>
      <c r="AK208" s="12">
        <f t="shared" si="26"/>
        <v>157.65</v>
      </c>
      <c r="AL208" s="1">
        <v>0</v>
      </c>
      <c r="AM208" s="1">
        <v>9</v>
      </c>
      <c r="AN208" s="1">
        <v>8</v>
      </c>
      <c r="AO208" s="1">
        <f t="shared" si="27"/>
        <v>17</v>
      </c>
      <c r="AP208" s="1">
        <v>180</v>
      </c>
      <c r="AQ208" s="1">
        <v>95</v>
      </c>
      <c r="AR208" s="1">
        <v>0</v>
      </c>
      <c r="AS208" s="1">
        <f>+Sar_InfraMR[[#This Row],[B.02.1 - Parque de Coches Eléctricos Motrices]]+Sar_InfraMR[[#This Row],[B.02.2 - Parque de Coches Eléctricos Motrices Remolcados Tipo R]]+Sar_InfraMR[[#This Row],[B.02.3 - Parque de Coches Eléctricos Motrices Tipo R]]</f>
        <v>275</v>
      </c>
      <c r="AT208" s="1">
        <v>0</v>
      </c>
      <c r="AU208" s="1">
        <v>4</v>
      </c>
      <c r="AV208" s="1">
        <v>8</v>
      </c>
      <c r="AW208" s="1">
        <f>+Sar_InfraMR[[#This Row],[B.03.1 - Parque de Coches Motores Motrices Remolcados]]+Sar_InfraMR[[#This Row],[B.03.2 - Parque de Coches Motores Motrices Intermedios]]+Sar_InfraMR[[#This Row],[B.03.3 - Parque de Coches Motores Motrices Cabina]]</f>
        <v>12</v>
      </c>
      <c r="AX208" s="1">
        <v>33</v>
      </c>
      <c r="AY208" s="1">
        <v>12</v>
      </c>
      <c r="AZ208" s="1">
        <v>0</v>
      </c>
      <c r="BA208" s="1">
        <v>8</v>
      </c>
      <c r="BB208" s="1">
        <v>0</v>
      </c>
      <c r="BC208" s="1">
        <f>+Sar_InfraMR[[#This Row],[B.04.1 - Parque de Coches Remolcados Clase Unica]]+Sar_InfraMR[[#This Row],[B.04.2 - Parque de Coches Remolcados Clase Unica Furgón]]+Sar_InfraMR[[#This Row],[B.04.3 - Parque de Coches Remolcados Clase Unica Cabina]]+Sar_InfraMR[[#This Row],[B.04.4 - Parque de Coches Remolcados de Larga Distancia (Turista+Pullman)]]+Sar_InfraMR[[#This Row],[B.04.5 - Parque de Coches Remolcados para Servicios Especiales (Cartoneros)]]</f>
        <v>53</v>
      </c>
      <c r="BD208" s="1">
        <v>0</v>
      </c>
      <c r="BE208" s="1">
        <v>0</v>
      </c>
      <c r="BF208" s="16">
        <v>1676</v>
      </c>
    </row>
    <row r="209" spans="1:58">
      <c r="A209" s="1">
        <v>2010</v>
      </c>
      <c r="B209" s="1" t="s">
        <v>118</v>
      </c>
      <c r="C209" s="12">
        <v>71.5</v>
      </c>
      <c r="D209" s="12">
        <v>62.3</v>
      </c>
      <c r="E209" s="12">
        <v>0</v>
      </c>
      <c r="F209" s="12">
        <v>36.4</v>
      </c>
      <c r="G209" s="12">
        <f t="shared" si="21"/>
        <v>170.20000000000002</v>
      </c>
      <c r="H209" s="12">
        <f>+Sar_InfraMR[[#This Row],[Total Líneas de Explotación ]]</f>
        <v>170.20000000000002</v>
      </c>
      <c r="I209" s="13">
        <v>169.64911000000001</v>
      </c>
      <c r="J209" s="12">
        <v>196.1</v>
      </c>
      <c r="K209" s="12">
        <v>13.5</v>
      </c>
      <c r="L209" s="12">
        <v>85</v>
      </c>
      <c r="M209" s="12">
        <v>8.4</v>
      </c>
      <c r="N209" s="12">
        <f>+Sar_InfraMR[[#This Row],[A.03.1 -  Longitud de Vías de Explotación No Electrificadas Troncales y Ramales (vía principal) (km)]]+Sar_InfraMR[[#This Row],[A.04.1 -  Longitud de Vías de Explotación Electrificadas Troncales y Ramales (vía principal) (km)]]</f>
        <v>281.10000000000002</v>
      </c>
      <c r="O209" s="12">
        <f>+Sar_InfraMR[[#This Row],[Total Vías (excluido Auxiliares)]]</f>
        <v>281.10000000000002</v>
      </c>
      <c r="P209" s="1">
        <v>30</v>
      </c>
      <c r="Q209" s="1">
        <v>5</v>
      </c>
      <c r="R209" s="1">
        <v>5</v>
      </c>
      <c r="S209" s="1">
        <f t="shared" si="22"/>
        <v>40</v>
      </c>
      <c r="T209" s="1">
        <v>20</v>
      </c>
      <c r="U209" s="1">
        <v>89</v>
      </c>
      <c r="V209" s="1">
        <v>1</v>
      </c>
      <c r="W209" s="1">
        <v>40</v>
      </c>
      <c r="X209" s="1">
        <v>0</v>
      </c>
      <c r="Y209" s="1">
        <f t="shared" si="23"/>
        <v>150</v>
      </c>
      <c r="Z209" s="1">
        <v>11</v>
      </c>
      <c r="AA209" s="1">
        <v>22</v>
      </c>
      <c r="AB209" s="1">
        <f>+Sar_InfraMR[[#This Row],[Total Pasos Vehiculares a Nivel]]</f>
        <v>150</v>
      </c>
      <c r="AC209" s="1">
        <f t="shared" si="24"/>
        <v>183</v>
      </c>
      <c r="AD209" s="1">
        <v>17</v>
      </c>
      <c r="AE209" s="1">
        <v>16</v>
      </c>
      <c r="AF209" s="1">
        <v>74</v>
      </c>
      <c r="AG209" s="1">
        <f t="shared" si="25"/>
        <v>107</v>
      </c>
      <c r="AH209" s="12">
        <v>31.1</v>
      </c>
      <c r="AI209" s="12">
        <v>0</v>
      </c>
      <c r="AJ209" s="12">
        <v>126.55</v>
      </c>
      <c r="AK209" s="12">
        <f t="shared" si="26"/>
        <v>157.65</v>
      </c>
      <c r="AL209" s="1">
        <v>0</v>
      </c>
      <c r="AM209" s="1">
        <v>9</v>
      </c>
      <c r="AN209" s="1">
        <v>8</v>
      </c>
      <c r="AO209" s="1">
        <f t="shared" si="27"/>
        <v>17</v>
      </c>
      <c r="AP209" s="1">
        <v>180</v>
      </c>
      <c r="AQ209" s="1">
        <v>95</v>
      </c>
      <c r="AR209" s="1">
        <v>0</v>
      </c>
      <c r="AS209" s="1">
        <f>+Sar_InfraMR[[#This Row],[B.02.1 - Parque de Coches Eléctricos Motrices]]+Sar_InfraMR[[#This Row],[B.02.2 - Parque de Coches Eléctricos Motrices Remolcados Tipo R]]+Sar_InfraMR[[#This Row],[B.02.3 - Parque de Coches Eléctricos Motrices Tipo R]]</f>
        <v>275</v>
      </c>
      <c r="AT209" s="1">
        <v>0</v>
      </c>
      <c r="AU209" s="1">
        <v>4</v>
      </c>
      <c r="AV209" s="1">
        <v>8</v>
      </c>
      <c r="AW209" s="1">
        <f>+Sar_InfraMR[[#This Row],[B.03.1 - Parque de Coches Motores Motrices Remolcados]]+Sar_InfraMR[[#This Row],[B.03.2 - Parque de Coches Motores Motrices Intermedios]]+Sar_InfraMR[[#This Row],[B.03.3 - Parque de Coches Motores Motrices Cabina]]</f>
        <v>12</v>
      </c>
      <c r="AX209" s="1">
        <v>33</v>
      </c>
      <c r="AY209" s="1">
        <v>12</v>
      </c>
      <c r="AZ209" s="1">
        <v>0</v>
      </c>
      <c r="BA209" s="1">
        <v>8</v>
      </c>
      <c r="BB209" s="1">
        <v>0</v>
      </c>
      <c r="BC209" s="1">
        <f>+Sar_InfraMR[[#This Row],[B.04.1 - Parque de Coches Remolcados Clase Unica]]+Sar_InfraMR[[#This Row],[B.04.2 - Parque de Coches Remolcados Clase Unica Furgón]]+Sar_InfraMR[[#This Row],[B.04.3 - Parque de Coches Remolcados Clase Unica Cabina]]+Sar_InfraMR[[#This Row],[B.04.4 - Parque de Coches Remolcados de Larga Distancia (Turista+Pullman)]]+Sar_InfraMR[[#This Row],[B.04.5 - Parque de Coches Remolcados para Servicios Especiales (Cartoneros)]]</f>
        <v>53</v>
      </c>
      <c r="BD209" s="1">
        <v>0</v>
      </c>
      <c r="BE209" s="1">
        <v>0</v>
      </c>
      <c r="BF209" s="16">
        <v>1676</v>
      </c>
    </row>
    <row r="210" spans="1:58">
      <c r="A210" s="1">
        <v>2010</v>
      </c>
      <c r="B210" s="1" t="s">
        <v>119</v>
      </c>
      <c r="C210" s="12">
        <v>71.5</v>
      </c>
      <c r="D210" s="12">
        <v>62.3</v>
      </c>
      <c r="E210" s="12">
        <v>0</v>
      </c>
      <c r="F210" s="12">
        <v>36.4</v>
      </c>
      <c r="G210" s="12">
        <f t="shared" si="21"/>
        <v>170.20000000000002</v>
      </c>
      <c r="H210" s="12">
        <f>+Sar_InfraMR[[#This Row],[Total Líneas de Explotación ]]</f>
        <v>170.20000000000002</v>
      </c>
      <c r="I210" s="13">
        <v>169.64911000000001</v>
      </c>
      <c r="J210" s="12">
        <v>196.1</v>
      </c>
      <c r="K210" s="12">
        <v>13.5</v>
      </c>
      <c r="L210" s="12">
        <v>85</v>
      </c>
      <c r="M210" s="12">
        <v>8.4</v>
      </c>
      <c r="N210" s="12">
        <f>+Sar_InfraMR[[#This Row],[A.03.1 -  Longitud de Vías de Explotación No Electrificadas Troncales y Ramales (vía principal) (km)]]+Sar_InfraMR[[#This Row],[A.04.1 -  Longitud de Vías de Explotación Electrificadas Troncales y Ramales (vía principal) (km)]]</f>
        <v>281.10000000000002</v>
      </c>
      <c r="O210" s="12">
        <f>+Sar_InfraMR[[#This Row],[Total Vías (excluido Auxiliares)]]</f>
        <v>281.10000000000002</v>
      </c>
      <c r="P210" s="1">
        <v>30</v>
      </c>
      <c r="Q210" s="1">
        <v>5</v>
      </c>
      <c r="R210" s="1">
        <v>5</v>
      </c>
      <c r="S210" s="1">
        <f t="shared" si="22"/>
        <v>40</v>
      </c>
      <c r="T210" s="1">
        <v>20</v>
      </c>
      <c r="U210" s="1">
        <v>89</v>
      </c>
      <c r="V210" s="1">
        <v>1</v>
      </c>
      <c r="W210" s="1">
        <v>40</v>
      </c>
      <c r="X210" s="1">
        <v>0</v>
      </c>
      <c r="Y210" s="1">
        <f t="shared" si="23"/>
        <v>150</v>
      </c>
      <c r="Z210" s="1">
        <v>11</v>
      </c>
      <c r="AA210" s="1">
        <v>22</v>
      </c>
      <c r="AB210" s="1">
        <f>+Sar_InfraMR[[#This Row],[Total Pasos Vehiculares a Nivel]]</f>
        <v>150</v>
      </c>
      <c r="AC210" s="1">
        <f t="shared" si="24"/>
        <v>183</v>
      </c>
      <c r="AD210" s="1">
        <v>17</v>
      </c>
      <c r="AE210" s="1">
        <v>16</v>
      </c>
      <c r="AF210" s="1">
        <v>74</v>
      </c>
      <c r="AG210" s="1">
        <f t="shared" si="25"/>
        <v>107</v>
      </c>
      <c r="AH210" s="12">
        <v>31.1</v>
      </c>
      <c r="AI210" s="12">
        <v>0</v>
      </c>
      <c r="AJ210" s="12">
        <v>126.55</v>
      </c>
      <c r="AK210" s="12">
        <f t="shared" si="26"/>
        <v>157.65</v>
      </c>
      <c r="AL210" s="1">
        <v>0</v>
      </c>
      <c r="AM210" s="1">
        <v>9</v>
      </c>
      <c r="AN210" s="1">
        <v>8</v>
      </c>
      <c r="AO210" s="1">
        <f t="shared" si="27"/>
        <v>17</v>
      </c>
      <c r="AP210" s="1">
        <v>180</v>
      </c>
      <c r="AQ210" s="1">
        <v>95</v>
      </c>
      <c r="AR210" s="1">
        <v>0</v>
      </c>
      <c r="AS210" s="1">
        <f>+Sar_InfraMR[[#This Row],[B.02.1 - Parque de Coches Eléctricos Motrices]]+Sar_InfraMR[[#This Row],[B.02.2 - Parque de Coches Eléctricos Motrices Remolcados Tipo R]]+Sar_InfraMR[[#This Row],[B.02.3 - Parque de Coches Eléctricos Motrices Tipo R]]</f>
        <v>275</v>
      </c>
      <c r="AT210" s="1">
        <v>0</v>
      </c>
      <c r="AU210" s="1">
        <v>4</v>
      </c>
      <c r="AV210" s="1">
        <v>8</v>
      </c>
      <c r="AW210" s="1">
        <f>+Sar_InfraMR[[#This Row],[B.03.1 - Parque de Coches Motores Motrices Remolcados]]+Sar_InfraMR[[#This Row],[B.03.2 - Parque de Coches Motores Motrices Intermedios]]+Sar_InfraMR[[#This Row],[B.03.3 - Parque de Coches Motores Motrices Cabina]]</f>
        <v>12</v>
      </c>
      <c r="AX210" s="1">
        <v>33</v>
      </c>
      <c r="AY210" s="1">
        <v>12</v>
      </c>
      <c r="AZ210" s="1">
        <v>0</v>
      </c>
      <c r="BA210" s="1">
        <v>8</v>
      </c>
      <c r="BB210" s="1">
        <v>0</v>
      </c>
      <c r="BC210" s="1">
        <f>+Sar_InfraMR[[#This Row],[B.04.1 - Parque de Coches Remolcados Clase Unica]]+Sar_InfraMR[[#This Row],[B.04.2 - Parque de Coches Remolcados Clase Unica Furgón]]+Sar_InfraMR[[#This Row],[B.04.3 - Parque de Coches Remolcados Clase Unica Cabina]]+Sar_InfraMR[[#This Row],[B.04.4 - Parque de Coches Remolcados de Larga Distancia (Turista+Pullman)]]+Sar_InfraMR[[#This Row],[B.04.5 - Parque de Coches Remolcados para Servicios Especiales (Cartoneros)]]</f>
        <v>53</v>
      </c>
      <c r="BD210" s="1">
        <v>0</v>
      </c>
      <c r="BE210" s="1">
        <v>0</v>
      </c>
      <c r="BF210" s="16">
        <v>1676</v>
      </c>
    </row>
    <row r="211" spans="1:58">
      <c r="A211" s="1">
        <v>2010</v>
      </c>
      <c r="B211" s="1" t="s">
        <v>120</v>
      </c>
      <c r="C211" s="12">
        <v>71.5</v>
      </c>
      <c r="D211" s="12">
        <v>62.3</v>
      </c>
      <c r="E211" s="12">
        <v>0</v>
      </c>
      <c r="F211" s="12">
        <v>36.4</v>
      </c>
      <c r="G211" s="12">
        <f t="shared" si="21"/>
        <v>170.20000000000002</v>
      </c>
      <c r="H211" s="12">
        <f>+Sar_InfraMR[[#This Row],[Total Líneas de Explotación ]]</f>
        <v>170.20000000000002</v>
      </c>
      <c r="I211" s="13">
        <v>169.64911000000001</v>
      </c>
      <c r="J211" s="12">
        <v>196.1</v>
      </c>
      <c r="K211" s="12">
        <v>13.5</v>
      </c>
      <c r="L211" s="12">
        <v>85</v>
      </c>
      <c r="M211" s="12">
        <v>8.4</v>
      </c>
      <c r="N211" s="12">
        <f>+Sar_InfraMR[[#This Row],[A.03.1 -  Longitud de Vías de Explotación No Electrificadas Troncales y Ramales (vía principal) (km)]]+Sar_InfraMR[[#This Row],[A.04.1 -  Longitud de Vías de Explotación Electrificadas Troncales y Ramales (vía principal) (km)]]</f>
        <v>281.10000000000002</v>
      </c>
      <c r="O211" s="12">
        <f>+Sar_InfraMR[[#This Row],[Total Vías (excluido Auxiliares)]]</f>
        <v>281.10000000000002</v>
      </c>
      <c r="P211" s="1">
        <v>30</v>
      </c>
      <c r="Q211" s="1">
        <v>5</v>
      </c>
      <c r="R211" s="1">
        <v>5</v>
      </c>
      <c r="S211" s="1">
        <f t="shared" si="22"/>
        <v>40</v>
      </c>
      <c r="T211" s="1">
        <v>20</v>
      </c>
      <c r="U211" s="1">
        <v>89</v>
      </c>
      <c r="V211" s="1">
        <v>1</v>
      </c>
      <c r="W211" s="1">
        <v>40</v>
      </c>
      <c r="X211" s="1">
        <v>0</v>
      </c>
      <c r="Y211" s="1">
        <f t="shared" si="23"/>
        <v>150</v>
      </c>
      <c r="Z211" s="1">
        <v>11</v>
      </c>
      <c r="AA211" s="1">
        <v>22</v>
      </c>
      <c r="AB211" s="1">
        <f>+Sar_InfraMR[[#This Row],[Total Pasos Vehiculares a Nivel]]</f>
        <v>150</v>
      </c>
      <c r="AC211" s="1">
        <f t="shared" si="24"/>
        <v>183</v>
      </c>
      <c r="AD211" s="1">
        <v>17</v>
      </c>
      <c r="AE211" s="1">
        <v>16</v>
      </c>
      <c r="AF211" s="1">
        <v>74</v>
      </c>
      <c r="AG211" s="1">
        <f t="shared" si="25"/>
        <v>107</v>
      </c>
      <c r="AH211" s="12">
        <v>31.1</v>
      </c>
      <c r="AI211" s="12">
        <v>0</v>
      </c>
      <c r="AJ211" s="12">
        <v>126.55</v>
      </c>
      <c r="AK211" s="12">
        <f t="shared" si="26"/>
        <v>157.65</v>
      </c>
      <c r="AL211" s="1">
        <v>0</v>
      </c>
      <c r="AM211" s="1">
        <v>9</v>
      </c>
      <c r="AN211" s="1">
        <v>8</v>
      </c>
      <c r="AO211" s="1">
        <f t="shared" si="27"/>
        <v>17</v>
      </c>
      <c r="AP211" s="1">
        <v>180</v>
      </c>
      <c r="AQ211" s="1">
        <v>95</v>
      </c>
      <c r="AR211" s="1">
        <v>0</v>
      </c>
      <c r="AS211" s="1">
        <f>+Sar_InfraMR[[#This Row],[B.02.1 - Parque de Coches Eléctricos Motrices]]+Sar_InfraMR[[#This Row],[B.02.2 - Parque de Coches Eléctricos Motrices Remolcados Tipo R]]+Sar_InfraMR[[#This Row],[B.02.3 - Parque de Coches Eléctricos Motrices Tipo R]]</f>
        <v>275</v>
      </c>
      <c r="AT211" s="1">
        <v>0</v>
      </c>
      <c r="AU211" s="1">
        <v>4</v>
      </c>
      <c r="AV211" s="1">
        <v>8</v>
      </c>
      <c r="AW211" s="1">
        <f>+Sar_InfraMR[[#This Row],[B.03.1 - Parque de Coches Motores Motrices Remolcados]]+Sar_InfraMR[[#This Row],[B.03.2 - Parque de Coches Motores Motrices Intermedios]]+Sar_InfraMR[[#This Row],[B.03.3 - Parque de Coches Motores Motrices Cabina]]</f>
        <v>12</v>
      </c>
      <c r="AX211" s="1">
        <v>33</v>
      </c>
      <c r="AY211" s="1">
        <v>12</v>
      </c>
      <c r="AZ211" s="1">
        <v>0</v>
      </c>
      <c r="BA211" s="1">
        <v>8</v>
      </c>
      <c r="BB211" s="1">
        <v>0</v>
      </c>
      <c r="BC211" s="1">
        <f>+Sar_InfraMR[[#This Row],[B.04.1 - Parque de Coches Remolcados Clase Unica]]+Sar_InfraMR[[#This Row],[B.04.2 - Parque de Coches Remolcados Clase Unica Furgón]]+Sar_InfraMR[[#This Row],[B.04.3 - Parque de Coches Remolcados Clase Unica Cabina]]+Sar_InfraMR[[#This Row],[B.04.4 - Parque de Coches Remolcados de Larga Distancia (Turista+Pullman)]]+Sar_InfraMR[[#This Row],[B.04.5 - Parque de Coches Remolcados para Servicios Especiales (Cartoneros)]]</f>
        <v>53</v>
      </c>
      <c r="BD211" s="1">
        <v>0</v>
      </c>
      <c r="BE211" s="1">
        <v>0</v>
      </c>
      <c r="BF211" s="16">
        <v>1676</v>
      </c>
    </row>
    <row r="212" spans="1:58">
      <c r="A212" s="1">
        <v>2010</v>
      </c>
      <c r="B212" s="1" t="s">
        <v>121</v>
      </c>
      <c r="C212" s="12">
        <v>71.5</v>
      </c>
      <c r="D212" s="12">
        <v>62.3</v>
      </c>
      <c r="E212" s="12">
        <v>0</v>
      </c>
      <c r="F212" s="12">
        <v>36.4</v>
      </c>
      <c r="G212" s="12">
        <f t="shared" si="21"/>
        <v>170.20000000000002</v>
      </c>
      <c r="H212" s="12">
        <f>+Sar_InfraMR[[#This Row],[Total Líneas de Explotación ]]</f>
        <v>170.20000000000002</v>
      </c>
      <c r="I212" s="13">
        <v>169.64911000000001</v>
      </c>
      <c r="J212" s="12">
        <v>196.1</v>
      </c>
      <c r="K212" s="12">
        <v>13.5</v>
      </c>
      <c r="L212" s="12">
        <v>85</v>
      </c>
      <c r="M212" s="12">
        <v>8.4</v>
      </c>
      <c r="N212" s="12">
        <f>+Sar_InfraMR[[#This Row],[A.03.1 -  Longitud de Vías de Explotación No Electrificadas Troncales y Ramales (vía principal) (km)]]+Sar_InfraMR[[#This Row],[A.04.1 -  Longitud de Vías de Explotación Electrificadas Troncales y Ramales (vía principal) (km)]]</f>
        <v>281.10000000000002</v>
      </c>
      <c r="O212" s="12">
        <f>+Sar_InfraMR[[#This Row],[Total Vías (excluido Auxiliares)]]</f>
        <v>281.10000000000002</v>
      </c>
      <c r="P212" s="1">
        <v>30</v>
      </c>
      <c r="Q212" s="1">
        <v>5</v>
      </c>
      <c r="R212" s="1">
        <v>5</v>
      </c>
      <c r="S212" s="1">
        <f t="shared" si="22"/>
        <v>40</v>
      </c>
      <c r="T212" s="1">
        <v>20</v>
      </c>
      <c r="U212" s="1">
        <v>89</v>
      </c>
      <c r="V212" s="1">
        <v>1</v>
      </c>
      <c r="W212" s="1">
        <v>40</v>
      </c>
      <c r="X212" s="1">
        <v>0</v>
      </c>
      <c r="Y212" s="1">
        <f t="shared" si="23"/>
        <v>150</v>
      </c>
      <c r="Z212" s="1">
        <v>11</v>
      </c>
      <c r="AA212" s="1">
        <v>22</v>
      </c>
      <c r="AB212" s="1">
        <f>+Sar_InfraMR[[#This Row],[Total Pasos Vehiculares a Nivel]]</f>
        <v>150</v>
      </c>
      <c r="AC212" s="1">
        <f t="shared" si="24"/>
        <v>183</v>
      </c>
      <c r="AD212" s="1">
        <v>17</v>
      </c>
      <c r="AE212" s="1">
        <v>16</v>
      </c>
      <c r="AF212" s="1">
        <v>74</v>
      </c>
      <c r="AG212" s="1">
        <f t="shared" si="25"/>
        <v>107</v>
      </c>
      <c r="AH212" s="12">
        <v>31.1</v>
      </c>
      <c r="AI212" s="12">
        <v>0</v>
      </c>
      <c r="AJ212" s="12">
        <v>126.55</v>
      </c>
      <c r="AK212" s="12">
        <f t="shared" si="26"/>
        <v>157.65</v>
      </c>
      <c r="AL212" s="1">
        <v>0</v>
      </c>
      <c r="AM212" s="1">
        <v>9</v>
      </c>
      <c r="AN212" s="1">
        <v>8</v>
      </c>
      <c r="AO212" s="1">
        <f t="shared" si="27"/>
        <v>17</v>
      </c>
      <c r="AP212" s="1">
        <v>180</v>
      </c>
      <c r="AQ212" s="1">
        <v>95</v>
      </c>
      <c r="AR212" s="1">
        <v>0</v>
      </c>
      <c r="AS212" s="1">
        <f>+Sar_InfraMR[[#This Row],[B.02.1 - Parque de Coches Eléctricos Motrices]]+Sar_InfraMR[[#This Row],[B.02.2 - Parque de Coches Eléctricos Motrices Remolcados Tipo R]]+Sar_InfraMR[[#This Row],[B.02.3 - Parque de Coches Eléctricos Motrices Tipo R]]</f>
        <v>275</v>
      </c>
      <c r="AT212" s="1">
        <v>0</v>
      </c>
      <c r="AU212" s="1">
        <v>4</v>
      </c>
      <c r="AV212" s="1">
        <v>8</v>
      </c>
      <c r="AW212" s="1">
        <f>+Sar_InfraMR[[#This Row],[B.03.1 - Parque de Coches Motores Motrices Remolcados]]+Sar_InfraMR[[#This Row],[B.03.2 - Parque de Coches Motores Motrices Intermedios]]+Sar_InfraMR[[#This Row],[B.03.3 - Parque de Coches Motores Motrices Cabina]]</f>
        <v>12</v>
      </c>
      <c r="AX212" s="1">
        <v>33</v>
      </c>
      <c r="AY212" s="1">
        <v>12</v>
      </c>
      <c r="AZ212" s="1">
        <v>0</v>
      </c>
      <c r="BA212" s="1">
        <v>8</v>
      </c>
      <c r="BB212" s="1">
        <v>0</v>
      </c>
      <c r="BC212" s="1">
        <f>+Sar_InfraMR[[#This Row],[B.04.1 - Parque de Coches Remolcados Clase Unica]]+Sar_InfraMR[[#This Row],[B.04.2 - Parque de Coches Remolcados Clase Unica Furgón]]+Sar_InfraMR[[#This Row],[B.04.3 - Parque de Coches Remolcados Clase Unica Cabina]]+Sar_InfraMR[[#This Row],[B.04.4 - Parque de Coches Remolcados de Larga Distancia (Turista+Pullman)]]+Sar_InfraMR[[#This Row],[B.04.5 - Parque de Coches Remolcados para Servicios Especiales (Cartoneros)]]</f>
        <v>53</v>
      </c>
      <c r="BD212" s="1">
        <v>0</v>
      </c>
      <c r="BE212" s="1">
        <v>0</v>
      </c>
      <c r="BF212" s="16">
        <v>1676</v>
      </c>
    </row>
    <row r="213" spans="1:58">
      <c r="A213" s="1">
        <v>2010</v>
      </c>
      <c r="B213" s="1" t="s">
        <v>122</v>
      </c>
      <c r="C213" s="12">
        <v>71.5</v>
      </c>
      <c r="D213" s="12">
        <v>62.3</v>
      </c>
      <c r="E213" s="12">
        <v>0</v>
      </c>
      <c r="F213" s="12">
        <v>36.4</v>
      </c>
      <c r="G213" s="12">
        <f t="shared" si="21"/>
        <v>170.20000000000002</v>
      </c>
      <c r="H213" s="12">
        <f>+Sar_InfraMR[[#This Row],[Total Líneas de Explotación ]]</f>
        <v>170.20000000000002</v>
      </c>
      <c r="I213" s="13">
        <v>169.64911000000001</v>
      </c>
      <c r="J213" s="12">
        <v>196.1</v>
      </c>
      <c r="K213" s="12">
        <v>13.5</v>
      </c>
      <c r="L213" s="12">
        <v>85</v>
      </c>
      <c r="M213" s="12">
        <v>8.4</v>
      </c>
      <c r="N213" s="12">
        <f>+Sar_InfraMR[[#This Row],[A.03.1 -  Longitud de Vías de Explotación No Electrificadas Troncales y Ramales (vía principal) (km)]]+Sar_InfraMR[[#This Row],[A.04.1 -  Longitud de Vías de Explotación Electrificadas Troncales y Ramales (vía principal) (km)]]</f>
        <v>281.10000000000002</v>
      </c>
      <c r="O213" s="12">
        <f>+Sar_InfraMR[[#This Row],[Total Vías (excluido Auxiliares)]]</f>
        <v>281.10000000000002</v>
      </c>
      <c r="P213" s="1">
        <v>30</v>
      </c>
      <c r="Q213" s="1">
        <v>5</v>
      </c>
      <c r="R213" s="1">
        <v>5</v>
      </c>
      <c r="S213" s="1">
        <f t="shared" si="22"/>
        <v>40</v>
      </c>
      <c r="T213" s="1">
        <v>20</v>
      </c>
      <c r="U213" s="1">
        <v>89</v>
      </c>
      <c r="V213" s="1">
        <v>1</v>
      </c>
      <c r="W213" s="1">
        <v>40</v>
      </c>
      <c r="X213" s="1">
        <v>0</v>
      </c>
      <c r="Y213" s="1">
        <f t="shared" si="23"/>
        <v>150</v>
      </c>
      <c r="Z213" s="1">
        <v>11</v>
      </c>
      <c r="AA213" s="1">
        <v>22</v>
      </c>
      <c r="AB213" s="1">
        <f>+Sar_InfraMR[[#This Row],[Total Pasos Vehiculares a Nivel]]</f>
        <v>150</v>
      </c>
      <c r="AC213" s="1">
        <f t="shared" si="24"/>
        <v>183</v>
      </c>
      <c r="AD213" s="1">
        <v>17</v>
      </c>
      <c r="AE213" s="1">
        <v>16</v>
      </c>
      <c r="AF213" s="1">
        <v>74</v>
      </c>
      <c r="AG213" s="1">
        <f t="shared" si="25"/>
        <v>107</v>
      </c>
      <c r="AH213" s="12">
        <v>31.1</v>
      </c>
      <c r="AI213" s="12">
        <v>0</v>
      </c>
      <c r="AJ213" s="12">
        <v>126.55</v>
      </c>
      <c r="AK213" s="12">
        <f t="shared" si="26"/>
        <v>157.65</v>
      </c>
      <c r="AL213" s="1">
        <v>0</v>
      </c>
      <c r="AM213" s="1">
        <v>9</v>
      </c>
      <c r="AN213" s="1">
        <v>8</v>
      </c>
      <c r="AO213" s="1">
        <f t="shared" si="27"/>
        <v>17</v>
      </c>
      <c r="AP213" s="1">
        <v>180</v>
      </c>
      <c r="AQ213" s="1">
        <v>95</v>
      </c>
      <c r="AR213" s="1">
        <v>0</v>
      </c>
      <c r="AS213" s="1">
        <f>+Sar_InfraMR[[#This Row],[B.02.1 - Parque de Coches Eléctricos Motrices]]+Sar_InfraMR[[#This Row],[B.02.2 - Parque de Coches Eléctricos Motrices Remolcados Tipo R]]+Sar_InfraMR[[#This Row],[B.02.3 - Parque de Coches Eléctricos Motrices Tipo R]]</f>
        <v>275</v>
      </c>
      <c r="AT213" s="1">
        <v>0</v>
      </c>
      <c r="AU213" s="1">
        <v>4</v>
      </c>
      <c r="AV213" s="1">
        <v>8</v>
      </c>
      <c r="AW213" s="1">
        <f>+Sar_InfraMR[[#This Row],[B.03.1 - Parque de Coches Motores Motrices Remolcados]]+Sar_InfraMR[[#This Row],[B.03.2 - Parque de Coches Motores Motrices Intermedios]]+Sar_InfraMR[[#This Row],[B.03.3 - Parque de Coches Motores Motrices Cabina]]</f>
        <v>12</v>
      </c>
      <c r="AX213" s="1">
        <v>33</v>
      </c>
      <c r="AY213" s="1">
        <v>12</v>
      </c>
      <c r="AZ213" s="1">
        <v>0</v>
      </c>
      <c r="BA213" s="1">
        <v>8</v>
      </c>
      <c r="BB213" s="1">
        <v>0</v>
      </c>
      <c r="BC213" s="1">
        <f>+Sar_InfraMR[[#This Row],[B.04.1 - Parque de Coches Remolcados Clase Unica]]+Sar_InfraMR[[#This Row],[B.04.2 - Parque de Coches Remolcados Clase Unica Furgón]]+Sar_InfraMR[[#This Row],[B.04.3 - Parque de Coches Remolcados Clase Unica Cabina]]+Sar_InfraMR[[#This Row],[B.04.4 - Parque de Coches Remolcados de Larga Distancia (Turista+Pullman)]]+Sar_InfraMR[[#This Row],[B.04.5 - Parque de Coches Remolcados para Servicios Especiales (Cartoneros)]]</f>
        <v>53</v>
      </c>
      <c r="BD213" s="1">
        <v>0</v>
      </c>
      <c r="BE213" s="1">
        <v>0</v>
      </c>
      <c r="BF213" s="16">
        <v>1676</v>
      </c>
    </row>
    <row r="214" spans="1:58">
      <c r="A214" s="1">
        <v>2010</v>
      </c>
      <c r="B214" s="1" t="s">
        <v>123</v>
      </c>
      <c r="C214" s="12">
        <v>71.5</v>
      </c>
      <c r="D214" s="12">
        <v>62.3</v>
      </c>
      <c r="E214" s="12">
        <v>0</v>
      </c>
      <c r="F214" s="12">
        <v>36.4</v>
      </c>
      <c r="G214" s="12">
        <f t="shared" si="21"/>
        <v>170.20000000000002</v>
      </c>
      <c r="H214" s="12">
        <f>+Sar_InfraMR[[#This Row],[Total Líneas de Explotación ]]</f>
        <v>170.20000000000002</v>
      </c>
      <c r="I214" s="13">
        <v>169.64911000000001</v>
      </c>
      <c r="J214" s="12">
        <v>196.1</v>
      </c>
      <c r="K214" s="12">
        <v>13.5</v>
      </c>
      <c r="L214" s="12">
        <v>85</v>
      </c>
      <c r="M214" s="12">
        <v>8.4</v>
      </c>
      <c r="N214" s="12">
        <f>+Sar_InfraMR[[#This Row],[A.03.1 -  Longitud de Vías de Explotación No Electrificadas Troncales y Ramales (vía principal) (km)]]+Sar_InfraMR[[#This Row],[A.04.1 -  Longitud de Vías de Explotación Electrificadas Troncales y Ramales (vía principal) (km)]]</f>
        <v>281.10000000000002</v>
      </c>
      <c r="O214" s="12">
        <f>+Sar_InfraMR[[#This Row],[Total Vías (excluido Auxiliares)]]</f>
        <v>281.10000000000002</v>
      </c>
      <c r="P214" s="1">
        <v>30</v>
      </c>
      <c r="Q214" s="1">
        <v>5</v>
      </c>
      <c r="R214" s="1">
        <v>5</v>
      </c>
      <c r="S214" s="1">
        <f t="shared" si="22"/>
        <v>40</v>
      </c>
      <c r="T214" s="1">
        <v>20</v>
      </c>
      <c r="U214" s="1">
        <v>89</v>
      </c>
      <c r="V214" s="1">
        <v>1</v>
      </c>
      <c r="W214" s="1">
        <v>40</v>
      </c>
      <c r="X214" s="1">
        <v>0</v>
      </c>
      <c r="Y214" s="1">
        <f t="shared" si="23"/>
        <v>150</v>
      </c>
      <c r="Z214" s="1">
        <v>11</v>
      </c>
      <c r="AA214" s="1">
        <v>22</v>
      </c>
      <c r="AB214" s="1">
        <f>+Sar_InfraMR[[#This Row],[Total Pasos Vehiculares a Nivel]]</f>
        <v>150</v>
      </c>
      <c r="AC214" s="1">
        <f t="shared" si="24"/>
        <v>183</v>
      </c>
      <c r="AD214" s="1">
        <v>17</v>
      </c>
      <c r="AE214" s="1">
        <v>16</v>
      </c>
      <c r="AF214" s="1">
        <v>74</v>
      </c>
      <c r="AG214" s="1">
        <f t="shared" si="25"/>
        <v>107</v>
      </c>
      <c r="AH214" s="12">
        <v>31.1</v>
      </c>
      <c r="AI214" s="12">
        <v>0</v>
      </c>
      <c r="AJ214" s="12">
        <v>126.55</v>
      </c>
      <c r="AK214" s="12">
        <f t="shared" si="26"/>
        <v>157.65</v>
      </c>
      <c r="AL214" s="1">
        <v>0</v>
      </c>
      <c r="AM214" s="1">
        <v>9</v>
      </c>
      <c r="AN214" s="1">
        <v>8</v>
      </c>
      <c r="AO214" s="1">
        <f t="shared" si="27"/>
        <v>17</v>
      </c>
      <c r="AP214" s="1">
        <v>180</v>
      </c>
      <c r="AQ214" s="1">
        <v>95</v>
      </c>
      <c r="AR214" s="1">
        <v>0</v>
      </c>
      <c r="AS214" s="1">
        <f>+Sar_InfraMR[[#This Row],[B.02.1 - Parque de Coches Eléctricos Motrices]]+Sar_InfraMR[[#This Row],[B.02.2 - Parque de Coches Eléctricos Motrices Remolcados Tipo R]]+Sar_InfraMR[[#This Row],[B.02.3 - Parque de Coches Eléctricos Motrices Tipo R]]</f>
        <v>275</v>
      </c>
      <c r="AT214" s="1">
        <v>0</v>
      </c>
      <c r="AU214" s="1">
        <v>4</v>
      </c>
      <c r="AV214" s="1">
        <v>8</v>
      </c>
      <c r="AW214" s="1">
        <f>+Sar_InfraMR[[#This Row],[B.03.1 - Parque de Coches Motores Motrices Remolcados]]+Sar_InfraMR[[#This Row],[B.03.2 - Parque de Coches Motores Motrices Intermedios]]+Sar_InfraMR[[#This Row],[B.03.3 - Parque de Coches Motores Motrices Cabina]]</f>
        <v>12</v>
      </c>
      <c r="AX214" s="1">
        <v>33</v>
      </c>
      <c r="AY214" s="1">
        <v>12</v>
      </c>
      <c r="AZ214" s="1">
        <v>0</v>
      </c>
      <c r="BA214" s="1">
        <v>8</v>
      </c>
      <c r="BB214" s="1">
        <v>0</v>
      </c>
      <c r="BC214" s="1">
        <f>+Sar_InfraMR[[#This Row],[B.04.1 - Parque de Coches Remolcados Clase Unica]]+Sar_InfraMR[[#This Row],[B.04.2 - Parque de Coches Remolcados Clase Unica Furgón]]+Sar_InfraMR[[#This Row],[B.04.3 - Parque de Coches Remolcados Clase Unica Cabina]]+Sar_InfraMR[[#This Row],[B.04.4 - Parque de Coches Remolcados de Larga Distancia (Turista+Pullman)]]+Sar_InfraMR[[#This Row],[B.04.5 - Parque de Coches Remolcados para Servicios Especiales (Cartoneros)]]</f>
        <v>53</v>
      </c>
      <c r="BD214" s="1">
        <v>0</v>
      </c>
      <c r="BE214" s="1">
        <v>0</v>
      </c>
      <c r="BF214" s="16">
        <v>1676</v>
      </c>
    </row>
    <row r="215" spans="1:58">
      <c r="A215" s="1">
        <v>2010</v>
      </c>
      <c r="B215" s="1" t="s">
        <v>124</v>
      </c>
      <c r="C215" s="12">
        <v>71.5</v>
      </c>
      <c r="D215" s="12">
        <v>62.3</v>
      </c>
      <c r="E215" s="12">
        <v>0</v>
      </c>
      <c r="F215" s="12">
        <v>36.4</v>
      </c>
      <c r="G215" s="12">
        <f t="shared" si="21"/>
        <v>170.20000000000002</v>
      </c>
      <c r="H215" s="12">
        <f>+Sar_InfraMR[[#This Row],[Total Líneas de Explotación ]]</f>
        <v>170.20000000000002</v>
      </c>
      <c r="I215" s="13">
        <v>169.64911000000001</v>
      </c>
      <c r="J215" s="12">
        <v>196.1</v>
      </c>
      <c r="K215" s="12">
        <v>13.5</v>
      </c>
      <c r="L215" s="12">
        <v>85</v>
      </c>
      <c r="M215" s="12">
        <v>8.4</v>
      </c>
      <c r="N215" s="12">
        <f>+Sar_InfraMR[[#This Row],[A.03.1 -  Longitud de Vías de Explotación No Electrificadas Troncales y Ramales (vía principal) (km)]]+Sar_InfraMR[[#This Row],[A.04.1 -  Longitud de Vías de Explotación Electrificadas Troncales y Ramales (vía principal) (km)]]</f>
        <v>281.10000000000002</v>
      </c>
      <c r="O215" s="12">
        <f>+Sar_InfraMR[[#This Row],[Total Vías (excluido Auxiliares)]]</f>
        <v>281.10000000000002</v>
      </c>
      <c r="P215" s="1">
        <v>30</v>
      </c>
      <c r="Q215" s="1">
        <v>5</v>
      </c>
      <c r="R215" s="1">
        <v>5</v>
      </c>
      <c r="S215" s="1">
        <f t="shared" si="22"/>
        <v>40</v>
      </c>
      <c r="T215" s="1">
        <v>20</v>
      </c>
      <c r="U215" s="1">
        <v>89</v>
      </c>
      <c r="V215" s="1">
        <v>1</v>
      </c>
      <c r="W215" s="1">
        <v>40</v>
      </c>
      <c r="X215" s="1">
        <v>0</v>
      </c>
      <c r="Y215" s="1">
        <f t="shared" si="23"/>
        <v>150</v>
      </c>
      <c r="Z215" s="1">
        <v>11</v>
      </c>
      <c r="AA215" s="1">
        <v>22</v>
      </c>
      <c r="AB215" s="1">
        <f>+Sar_InfraMR[[#This Row],[Total Pasos Vehiculares a Nivel]]</f>
        <v>150</v>
      </c>
      <c r="AC215" s="1">
        <f t="shared" si="24"/>
        <v>183</v>
      </c>
      <c r="AD215" s="1">
        <v>17</v>
      </c>
      <c r="AE215" s="1">
        <v>16</v>
      </c>
      <c r="AF215" s="1">
        <v>74</v>
      </c>
      <c r="AG215" s="1">
        <f t="shared" si="25"/>
        <v>107</v>
      </c>
      <c r="AH215" s="12">
        <v>31.1</v>
      </c>
      <c r="AI215" s="12">
        <v>0</v>
      </c>
      <c r="AJ215" s="12">
        <v>126.55</v>
      </c>
      <c r="AK215" s="12">
        <f t="shared" si="26"/>
        <v>157.65</v>
      </c>
      <c r="AL215" s="1">
        <v>0</v>
      </c>
      <c r="AM215" s="1">
        <v>9</v>
      </c>
      <c r="AN215" s="1">
        <v>8</v>
      </c>
      <c r="AO215" s="1">
        <f t="shared" si="27"/>
        <v>17</v>
      </c>
      <c r="AP215" s="1">
        <v>180</v>
      </c>
      <c r="AQ215" s="1">
        <v>95</v>
      </c>
      <c r="AR215" s="1">
        <v>0</v>
      </c>
      <c r="AS215" s="1">
        <f>+Sar_InfraMR[[#This Row],[B.02.1 - Parque de Coches Eléctricos Motrices]]+Sar_InfraMR[[#This Row],[B.02.2 - Parque de Coches Eléctricos Motrices Remolcados Tipo R]]+Sar_InfraMR[[#This Row],[B.02.3 - Parque de Coches Eléctricos Motrices Tipo R]]</f>
        <v>275</v>
      </c>
      <c r="AT215" s="1">
        <v>0</v>
      </c>
      <c r="AU215" s="1">
        <v>4</v>
      </c>
      <c r="AV215" s="1">
        <v>8</v>
      </c>
      <c r="AW215" s="1">
        <f>+Sar_InfraMR[[#This Row],[B.03.1 - Parque de Coches Motores Motrices Remolcados]]+Sar_InfraMR[[#This Row],[B.03.2 - Parque de Coches Motores Motrices Intermedios]]+Sar_InfraMR[[#This Row],[B.03.3 - Parque de Coches Motores Motrices Cabina]]</f>
        <v>12</v>
      </c>
      <c r="AX215" s="1">
        <v>33</v>
      </c>
      <c r="AY215" s="1">
        <v>12</v>
      </c>
      <c r="AZ215" s="1">
        <v>0</v>
      </c>
      <c r="BA215" s="1">
        <v>8</v>
      </c>
      <c r="BB215" s="1">
        <v>0</v>
      </c>
      <c r="BC215" s="1">
        <f>+Sar_InfraMR[[#This Row],[B.04.1 - Parque de Coches Remolcados Clase Unica]]+Sar_InfraMR[[#This Row],[B.04.2 - Parque de Coches Remolcados Clase Unica Furgón]]+Sar_InfraMR[[#This Row],[B.04.3 - Parque de Coches Remolcados Clase Unica Cabina]]+Sar_InfraMR[[#This Row],[B.04.4 - Parque de Coches Remolcados de Larga Distancia (Turista+Pullman)]]+Sar_InfraMR[[#This Row],[B.04.5 - Parque de Coches Remolcados para Servicios Especiales (Cartoneros)]]</f>
        <v>53</v>
      </c>
      <c r="BD215" s="1">
        <v>0</v>
      </c>
      <c r="BE215" s="1">
        <v>0</v>
      </c>
      <c r="BF215" s="16">
        <v>1676</v>
      </c>
    </row>
    <row r="216" spans="1:58">
      <c r="A216" s="1">
        <v>2010</v>
      </c>
      <c r="B216" s="1" t="s">
        <v>125</v>
      </c>
      <c r="C216" s="12">
        <v>71.5</v>
      </c>
      <c r="D216" s="12">
        <v>62.3</v>
      </c>
      <c r="E216" s="12">
        <v>0</v>
      </c>
      <c r="F216" s="12">
        <v>36.4</v>
      </c>
      <c r="G216" s="12">
        <f t="shared" si="21"/>
        <v>170.20000000000002</v>
      </c>
      <c r="H216" s="12">
        <f>+Sar_InfraMR[[#This Row],[Total Líneas de Explotación ]]</f>
        <v>170.20000000000002</v>
      </c>
      <c r="I216" s="13">
        <v>169.64911000000001</v>
      </c>
      <c r="J216" s="12">
        <v>196.1</v>
      </c>
      <c r="K216" s="12">
        <v>13.5</v>
      </c>
      <c r="L216" s="12">
        <v>85</v>
      </c>
      <c r="M216" s="12">
        <v>8.4</v>
      </c>
      <c r="N216" s="12">
        <f>+Sar_InfraMR[[#This Row],[A.03.1 -  Longitud de Vías de Explotación No Electrificadas Troncales y Ramales (vía principal) (km)]]+Sar_InfraMR[[#This Row],[A.04.1 -  Longitud de Vías de Explotación Electrificadas Troncales y Ramales (vía principal) (km)]]</f>
        <v>281.10000000000002</v>
      </c>
      <c r="O216" s="12">
        <f>+Sar_InfraMR[[#This Row],[Total Vías (excluido Auxiliares)]]</f>
        <v>281.10000000000002</v>
      </c>
      <c r="P216" s="1">
        <v>30</v>
      </c>
      <c r="Q216" s="1">
        <v>5</v>
      </c>
      <c r="R216" s="1">
        <v>5</v>
      </c>
      <c r="S216" s="1">
        <f t="shared" si="22"/>
        <v>40</v>
      </c>
      <c r="T216" s="1">
        <v>20</v>
      </c>
      <c r="U216" s="1">
        <v>89</v>
      </c>
      <c r="V216" s="1">
        <v>1</v>
      </c>
      <c r="W216" s="1">
        <v>40</v>
      </c>
      <c r="X216" s="1">
        <v>0</v>
      </c>
      <c r="Y216" s="1">
        <f t="shared" si="23"/>
        <v>150</v>
      </c>
      <c r="Z216" s="1">
        <v>11</v>
      </c>
      <c r="AA216" s="1">
        <v>22</v>
      </c>
      <c r="AB216" s="1">
        <f>+Sar_InfraMR[[#This Row],[Total Pasos Vehiculares a Nivel]]</f>
        <v>150</v>
      </c>
      <c r="AC216" s="1">
        <f t="shared" si="24"/>
        <v>183</v>
      </c>
      <c r="AD216" s="1">
        <v>17</v>
      </c>
      <c r="AE216" s="1">
        <v>16</v>
      </c>
      <c r="AF216" s="1">
        <v>74</v>
      </c>
      <c r="AG216" s="1">
        <f t="shared" si="25"/>
        <v>107</v>
      </c>
      <c r="AH216" s="12">
        <v>31.1</v>
      </c>
      <c r="AI216" s="12">
        <v>0</v>
      </c>
      <c r="AJ216" s="12">
        <v>126.55</v>
      </c>
      <c r="AK216" s="12">
        <f t="shared" si="26"/>
        <v>157.65</v>
      </c>
      <c r="AL216" s="1">
        <v>0</v>
      </c>
      <c r="AM216" s="1">
        <v>9</v>
      </c>
      <c r="AN216" s="1">
        <v>8</v>
      </c>
      <c r="AO216" s="1">
        <f t="shared" si="27"/>
        <v>17</v>
      </c>
      <c r="AP216" s="1">
        <v>180</v>
      </c>
      <c r="AQ216" s="1">
        <v>95</v>
      </c>
      <c r="AR216" s="1">
        <v>0</v>
      </c>
      <c r="AS216" s="1">
        <f>+Sar_InfraMR[[#This Row],[B.02.1 - Parque de Coches Eléctricos Motrices]]+Sar_InfraMR[[#This Row],[B.02.2 - Parque de Coches Eléctricos Motrices Remolcados Tipo R]]+Sar_InfraMR[[#This Row],[B.02.3 - Parque de Coches Eléctricos Motrices Tipo R]]</f>
        <v>275</v>
      </c>
      <c r="AT216" s="1">
        <v>0</v>
      </c>
      <c r="AU216" s="1">
        <v>4</v>
      </c>
      <c r="AV216" s="1">
        <v>8</v>
      </c>
      <c r="AW216" s="1">
        <f>+Sar_InfraMR[[#This Row],[B.03.1 - Parque de Coches Motores Motrices Remolcados]]+Sar_InfraMR[[#This Row],[B.03.2 - Parque de Coches Motores Motrices Intermedios]]+Sar_InfraMR[[#This Row],[B.03.3 - Parque de Coches Motores Motrices Cabina]]</f>
        <v>12</v>
      </c>
      <c r="AX216" s="1">
        <v>33</v>
      </c>
      <c r="AY216" s="1">
        <v>12</v>
      </c>
      <c r="AZ216" s="1">
        <v>0</v>
      </c>
      <c r="BA216" s="1">
        <v>8</v>
      </c>
      <c r="BB216" s="1">
        <v>0</v>
      </c>
      <c r="BC216" s="1">
        <f>+Sar_InfraMR[[#This Row],[B.04.1 - Parque de Coches Remolcados Clase Unica]]+Sar_InfraMR[[#This Row],[B.04.2 - Parque de Coches Remolcados Clase Unica Furgón]]+Sar_InfraMR[[#This Row],[B.04.3 - Parque de Coches Remolcados Clase Unica Cabina]]+Sar_InfraMR[[#This Row],[B.04.4 - Parque de Coches Remolcados de Larga Distancia (Turista+Pullman)]]+Sar_InfraMR[[#This Row],[B.04.5 - Parque de Coches Remolcados para Servicios Especiales (Cartoneros)]]</f>
        <v>53</v>
      </c>
      <c r="BD216" s="1">
        <v>0</v>
      </c>
      <c r="BE216" s="1">
        <v>0</v>
      </c>
      <c r="BF216" s="16">
        <v>1676</v>
      </c>
    </row>
    <row r="217" spans="1:58">
      <c r="A217" s="1">
        <v>2010</v>
      </c>
      <c r="B217" s="1" t="s">
        <v>126</v>
      </c>
      <c r="C217" s="12">
        <v>71.5</v>
      </c>
      <c r="D217" s="12">
        <v>62.3</v>
      </c>
      <c r="E217" s="12">
        <v>0</v>
      </c>
      <c r="F217" s="12">
        <v>36.4</v>
      </c>
      <c r="G217" s="12">
        <f t="shared" si="21"/>
        <v>170.20000000000002</v>
      </c>
      <c r="H217" s="12">
        <f>+Sar_InfraMR[[#This Row],[Total Líneas de Explotación ]]</f>
        <v>170.20000000000002</v>
      </c>
      <c r="I217" s="13">
        <v>169.64911000000001</v>
      </c>
      <c r="J217" s="12">
        <v>196.1</v>
      </c>
      <c r="K217" s="12">
        <v>13.5</v>
      </c>
      <c r="L217" s="12">
        <v>85</v>
      </c>
      <c r="M217" s="12">
        <v>8.4</v>
      </c>
      <c r="N217" s="12">
        <f>+Sar_InfraMR[[#This Row],[A.03.1 -  Longitud de Vías de Explotación No Electrificadas Troncales y Ramales (vía principal) (km)]]+Sar_InfraMR[[#This Row],[A.04.1 -  Longitud de Vías de Explotación Electrificadas Troncales y Ramales (vía principal) (km)]]</f>
        <v>281.10000000000002</v>
      </c>
      <c r="O217" s="12">
        <f>+Sar_InfraMR[[#This Row],[Total Vías (excluido Auxiliares)]]</f>
        <v>281.10000000000002</v>
      </c>
      <c r="P217" s="1">
        <v>30</v>
      </c>
      <c r="Q217" s="1">
        <v>5</v>
      </c>
      <c r="R217" s="1">
        <v>5</v>
      </c>
      <c r="S217" s="1">
        <f t="shared" si="22"/>
        <v>40</v>
      </c>
      <c r="T217" s="1">
        <v>20</v>
      </c>
      <c r="U217" s="1">
        <v>89</v>
      </c>
      <c r="V217" s="1">
        <v>1</v>
      </c>
      <c r="W217" s="1">
        <v>40</v>
      </c>
      <c r="X217" s="1">
        <v>0</v>
      </c>
      <c r="Y217" s="1">
        <f t="shared" si="23"/>
        <v>150</v>
      </c>
      <c r="Z217" s="1">
        <v>11</v>
      </c>
      <c r="AA217" s="1">
        <v>22</v>
      </c>
      <c r="AB217" s="1">
        <f>+Sar_InfraMR[[#This Row],[Total Pasos Vehiculares a Nivel]]</f>
        <v>150</v>
      </c>
      <c r="AC217" s="1">
        <f t="shared" si="24"/>
        <v>183</v>
      </c>
      <c r="AD217" s="1">
        <v>17</v>
      </c>
      <c r="AE217" s="1">
        <v>16</v>
      </c>
      <c r="AF217" s="1">
        <v>74</v>
      </c>
      <c r="AG217" s="1">
        <f t="shared" si="25"/>
        <v>107</v>
      </c>
      <c r="AH217" s="12">
        <v>31.1</v>
      </c>
      <c r="AI217" s="12">
        <v>0</v>
      </c>
      <c r="AJ217" s="12">
        <v>126.55</v>
      </c>
      <c r="AK217" s="12">
        <f t="shared" si="26"/>
        <v>157.65</v>
      </c>
      <c r="AL217" s="1">
        <v>0</v>
      </c>
      <c r="AM217" s="1">
        <v>9</v>
      </c>
      <c r="AN217" s="1">
        <v>8</v>
      </c>
      <c r="AO217" s="1">
        <f t="shared" si="27"/>
        <v>17</v>
      </c>
      <c r="AP217" s="1">
        <v>180</v>
      </c>
      <c r="AQ217" s="1">
        <v>95</v>
      </c>
      <c r="AR217" s="1">
        <v>0</v>
      </c>
      <c r="AS217" s="1">
        <f>+Sar_InfraMR[[#This Row],[B.02.1 - Parque de Coches Eléctricos Motrices]]+Sar_InfraMR[[#This Row],[B.02.2 - Parque de Coches Eléctricos Motrices Remolcados Tipo R]]+Sar_InfraMR[[#This Row],[B.02.3 - Parque de Coches Eléctricos Motrices Tipo R]]</f>
        <v>275</v>
      </c>
      <c r="AT217" s="1">
        <v>0</v>
      </c>
      <c r="AU217" s="1">
        <v>4</v>
      </c>
      <c r="AV217" s="1">
        <v>8</v>
      </c>
      <c r="AW217" s="1">
        <f>+Sar_InfraMR[[#This Row],[B.03.1 - Parque de Coches Motores Motrices Remolcados]]+Sar_InfraMR[[#This Row],[B.03.2 - Parque de Coches Motores Motrices Intermedios]]+Sar_InfraMR[[#This Row],[B.03.3 - Parque de Coches Motores Motrices Cabina]]</f>
        <v>12</v>
      </c>
      <c r="AX217" s="1">
        <v>33</v>
      </c>
      <c r="AY217" s="1">
        <v>12</v>
      </c>
      <c r="AZ217" s="1">
        <v>0</v>
      </c>
      <c r="BA217" s="1">
        <v>8</v>
      </c>
      <c r="BB217" s="1">
        <v>0</v>
      </c>
      <c r="BC217" s="1">
        <f>+Sar_InfraMR[[#This Row],[B.04.1 - Parque de Coches Remolcados Clase Unica]]+Sar_InfraMR[[#This Row],[B.04.2 - Parque de Coches Remolcados Clase Unica Furgón]]+Sar_InfraMR[[#This Row],[B.04.3 - Parque de Coches Remolcados Clase Unica Cabina]]+Sar_InfraMR[[#This Row],[B.04.4 - Parque de Coches Remolcados de Larga Distancia (Turista+Pullman)]]+Sar_InfraMR[[#This Row],[B.04.5 - Parque de Coches Remolcados para Servicios Especiales (Cartoneros)]]</f>
        <v>53</v>
      </c>
      <c r="BD217" s="1">
        <v>0</v>
      </c>
      <c r="BE217" s="1">
        <v>0</v>
      </c>
      <c r="BF217" s="16">
        <v>1676</v>
      </c>
    </row>
    <row r="218" spans="1:58">
      <c r="A218" s="1">
        <v>2011</v>
      </c>
      <c r="B218" s="1" t="s">
        <v>115</v>
      </c>
      <c r="C218" s="12">
        <v>71.5</v>
      </c>
      <c r="D218" s="12">
        <v>62.3</v>
      </c>
      <c r="E218" s="12">
        <v>0</v>
      </c>
      <c r="F218" s="12">
        <v>36.4</v>
      </c>
      <c r="G218" s="12">
        <f t="shared" si="21"/>
        <v>170.20000000000002</v>
      </c>
      <c r="H218" s="12">
        <f>+Sar_InfraMR[[#This Row],[Total Líneas de Explotación ]]</f>
        <v>170.20000000000002</v>
      </c>
      <c r="I218" s="13">
        <v>169.64911000000001</v>
      </c>
      <c r="J218" s="12">
        <v>196.1</v>
      </c>
      <c r="K218" s="12">
        <v>13.5</v>
      </c>
      <c r="L218" s="12">
        <v>85</v>
      </c>
      <c r="M218" s="12">
        <v>8.4</v>
      </c>
      <c r="N218" s="12">
        <f>+Sar_InfraMR[[#This Row],[A.03.1 -  Longitud de Vías de Explotación No Electrificadas Troncales y Ramales (vía principal) (km)]]+Sar_InfraMR[[#This Row],[A.04.1 -  Longitud de Vías de Explotación Electrificadas Troncales y Ramales (vía principal) (km)]]</f>
        <v>281.10000000000002</v>
      </c>
      <c r="O218" s="12">
        <f>+Sar_InfraMR[[#This Row],[Total Vías (excluido Auxiliares)]]</f>
        <v>281.10000000000002</v>
      </c>
      <c r="P218" s="1">
        <v>30</v>
      </c>
      <c r="Q218" s="1">
        <v>5</v>
      </c>
      <c r="R218" s="1">
        <v>5</v>
      </c>
      <c r="S218" s="1">
        <f t="shared" si="22"/>
        <v>40</v>
      </c>
      <c r="T218" s="1">
        <v>20</v>
      </c>
      <c r="U218" s="1">
        <v>89</v>
      </c>
      <c r="V218" s="1">
        <v>1</v>
      </c>
      <c r="W218" s="1">
        <v>40</v>
      </c>
      <c r="X218" s="1">
        <v>0</v>
      </c>
      <c r="Y218" s="1">
        <f t="shared" si="23"/>
        <v>150</v>
      </c>
      <c r="Z218" s="1">
        <v>11</v>
      </c>
      <c r="AA218" s="1">
        <v>22</v>
      </c>
      <c r="AB218" s="1">
        <f>+Sar_InfraMR[[#This Row],[Total Pasos Vehiculares a Nivel]]</f>
        <v>150</v>
      </c>
      <c r="AC218" s="1">
        <f t="shared" si="24"/>
        <v>183</v>
      </c>
      <c r="AD218" s="1">
        <v>17</v>
      </c>
      <c r="AE218" s="1">
        <v>16</v>
      </c>
      <c r="AF218" s="1">
        <v>74</v>
      </c>
      <c r="AG218" s="1">
        <f t="shared" si="25"/>
        <v>107</v>
      </c>
      <c r="AH218" s="12">
        <v>31.1</v>
      </c>
      <c r="AI218" s="12">
        <v>0</v>
      </c>
      <c r="AJ218" s="12">
        <v>126.55</v>
      </c>
      <c r="AK218" s="12">
        <f t="shared" si="26"/>
        <v>157.65</v>
      </c>
      <c r="AL218" s="1">
        <v>0</v>
      </c>
      <c r="AM218" s="1">
        <v>9</v>
      </c>
      <c r="AN218" s="1">
        <v>8</v>
      </c>
      <c r="AO218" s="1">
        <f t="shared" si="27"/>
        <v>17</v>
      </c>
      <c r="AP218" s="1">
        <v>180</v>
      </c>
      <c r="AQ218" s="1">
        <v>95</v>
      </c>
      <c r="AR218" s="1">
        <v>0</v>
      </c>
      <c r="AS218" s="1">
        <f>+Sar_InfraMR[[#This Row],[B.02.1 - Parque de Coches Eléctricos Motrices]]+Sar_InfraMR[[#This Row],[B.02.2 - Parque de Coches Eléctricos Motrices Remolcados Tipo R]]+Sar_InfraMR[[#This Row],[B.02.3 - Parque de Coches Eléctricos Motrices Tipo R]]</f>
        <v>275</v>
      </c>
      <c r="AT218" s="1">
        <v>0</v>
      </c>
      <c r="AU218" s="1">
        <v>4</v>
      </c>
      <c r="AV218" s="1">
        <v>8</v>
      </c>
      <c r="AW218" s="1">
        <f>+Sar_InfraMR[[#This Row],[B.03.1 - Parque de Coches Motores Motrices Remolcados]]+Sar_InfraMR[[#This Row],[B.03.2 - Parque de Coches Motores Motrices Intermedios]]+Sar_InfraMR[[#This Row],[B.03.3 - Parque de Coches Motores Motrices Cabina]]</f>
        <v>12</v>
      </c>
      <c r="AX218" s="1">
        <v>33</v>
      </c>
      <c r="AY218" s="1">
        <v>12</v>
      </c>
      <c r="AZ218" s="1">
        <v>0</v>
      </c>
      <c r="BA218" s="1">
        <v>8</v>
      </c>
      <c r="BB218" s="1">
        <v>0</v>
      </c>
      <c r="BC218" s="1">
        <f>+Sar_InfraMR[[#This Row],[B.04.1 - Parque de Coches Remolcados Clase Unica]]+Sar_InfraMR[[#This Row],[B.04.2 - Parque de Coches Remolcados Clase Unica Furgón]]+Sar_InfraMR[[#This Row],[B.04.3 - Parque de Coches Remolcados Clase Unica Cabina]]+Sar_InfraMR[[#This Row],[B.04.4 - Parque de Coches Remolcados de Larga Distancia (Turista+Pullman)]]+Sar_InfraMR[[#This Row],[B.04.5 - Parque de Coches Remolcados para Servicios Especiales (Cartoneros)]]</f>
        <v>53</v>
      </c>
      <c r="BD218" s="1">
        <v>0</v>
      </c>
      <c r="BE218" s="1">
        <v>0</v>
      </c>
      <c r="BF218" s="16">
        <v>1676</v>
      </c>
    </row>
    <row r="219" spans="1:58">
      <c r="A219" s="1">
        <v>2011</v>
      </c>
      <c r="B219" s="1" t="s">
        <v>116</v>
      </c>
      <c r="C219" s="12">
        <v>71.5</v>
      </c>
      <c r="D219" s="12">
        <v>62.3</v>
      </c>
      <c r="E219" s="12">
        <v>0</v>
      </c>
      <c r="F219" s="12">
        <v>36.4</v>
      </c>
      <c r="G219" s="12">
        <f t="shared" si="21"/>
        <v>170.20000000000002</v>
      </c>
      <c r="H219" s="12">
        <f>+Sar_InfraMR[[#This Row],[Total Líneas de Explotación ]]</f>
        <v>170.20000000000002</v>
      </c>
      <c r="I219" s="13">
        <v>169.64911000000001</v>
      </c>
      <c r="J219" s="12">
        <v>196.1</v>
      </c>
      <c r="K219" s="12">
        <v>13.5</v>
      </c>
      <c r="L219" s="12">
        <v>85</v>
      </c>
      <c r="M219" s="12">
        <v>8.4</v>
      </c>
      <c r="N219" s="12">
        <f>+Sar_InfraMR[[#This Row],[A.03.1 -  Longitud de Vías de Explotación No Electrificadas Troncales y Ramales (vía principal) (km)]]+Sar_InfraMR[[#This Row],[A.04.1 -  Longitud de Vías de Explotación Electrificadas Troncales y Ramales (vía principal) (km)]]</f>
        <v>281.10000000000002</v>
      </c>
      <c r="O219" s="12">
        <f>+Sar_InfraMR[[#This Row],[Total Vías (excluido Auxiliares)]]</f>
        <v>281.10000000000002</v>
      </c>
      <c r="P219" s="1">
        <v>30</v>
      </c>
      <c r="Q219" s="1">
        <v>5</v>
      </c>
      <c r="R219" s="1">
        <v>5</v>
      </c>
      <c r="S219" s="1">
        <f t="shared" si="22"/>
        <v>40</v>
      </c>
      <c r="T219" s="1">
        <v>20</v>
      </c>
      <c r="U219" s="1">
        <v>89</v>
      </c>
      <c r="V219" s="1">
        <v>1</v>
      </c>
      <c r="W219" s="1">
        <v>40</v>
      </c>
      <c r="X219" s="1">
        <v>0</v>
      </c>
      <c r="Y219" s="1">
        <f t="shared" si="23"/>
        <v>150</v>
      </c>
      <c r="Z219" s="1">
        <v>11</v>
      </c>
      <c r="AA219" s="1">
        <v>22</v>
      </c>
      <c r="AB219" s="1">
        <f>+Sar_InfraMR[[#This Row],[Total Pasos Vehiculares a Nivel]]</f>
        <v>150</v>
      </c>
      <c r="AC219" s="1">
        <f t="shared" si="24"/>
        <v>183</v>
      </c>
      <c r="AD219" s="1">
        <v>17</v>
      </c>
      <c r="AE219" s="1">
        <v>16</v>
      </c>
      <c r="AF219" s="1">
        <v>74</v>
      </c>
      <c r="AG219" s="1">
        <f t="shared" si="25"/>
        <v>107</v>
      </c>
      <c r="AH219" s="12">
        <v>31.1</v>
      </c>
      <c r="AI219" s="12">
        <v>0</v>
      </c>
      <c r="AJ219" s="12">
        <v>126.55</v>
      </c>
      <c r="AK219" s="12">
        <f t="shared" si="26"/>
        <v>157.65</v>
      </c>
      <c r="AL219" s="1">
        <v>0</v>
      </c>
      <c r="AM219" s="1">
        <v>9</v>
      </c>
      <c r="AN219" s="1">
        <v>8</v>
      </c>
      <c r="AO219" s="1">
        <f t="shared" si="27"/>
        <v>17</v>
      </c>
      <c r="AP219" s="1">
        <v>180</v>
      </c>
      <c r="AQ219" s="1">
        <v>95</v>
      </c>
      <c r="AR219" s="1">
        <v>0</v>
      </c>
      <c r="AS219" s="1">
        <f>+Sar_InfraMR[[#This Row],[B.02.1 - Parque de Coches Eléctricos Motrices]]+Sar_InfraMR[[#This Row],[B.02.2 - Parque de Coches Eléctricos Motrices Remolcados Tipo R]]+Sar_InfraMR[[#This Row],[B.02.3 - Parque de Coches Eléctricos Motrices Tipo R]]</f>
        <v>275</v>
      </c>
      <c r="AT219" s="1">
        <v>0</v>
      </c>
      <c r="AU219" s="1">
        <v>4</v>
      </c>
      <c r="AV219" s="1">
        <v>8</v>
      </c>
      <c r="AW219" s="1">
        <f>+Sar_InfraMR[[#This Row],[B.03.1 - Parque de Coches Motores Motrices Remolcados]]+Sar_InfraMR[[#This Row],[B.03.2 - Parque de Coches Motores Motrices Intermedios]]+Sar_InfraMR[[#This Row],[B.03.3 - Parque de Coches Motores Motrices Cabina]]</f>
        <v>12</v>
      </c>
      <c r="AX219" s="1">
        <v>33</v>
      </c>
      <c r="AY219" s="1">
        <v>12</v>
      </c>
      <c r="AZ219" s="1">
        <v>0</v>
      </c>
      <c r="BA219" s="1">
        <v>8</v>
      </c>
      <c r="BB219" s="1">
        <v>0</v>
      </c>
      <c r="BC219" s="1">
        <f>+Sar_InfraMR[[#This Row],[B.04.1 - Parque de Coches Remolcados Clase Unica]]+Sar_InfraMR[[#This Row],[B.04.2 - Parque de Coches Remolcados Clase Unica Furgón]]+Sar_InfraMR[[#This Row],[B.04.3 - Parque de Coches Remolcados Clase Unica Cabina]]+Sar_InfraMR[[#This Row],[B.04.4 - Parque de Coches Remolcados de Larga Distancia (Turista+Pullman)]]+Sar_InfraMR[[#This Row],[B.04.5 - Parque de Coches Remolcados para Servicios Especiales (Cartoneros)]]</f>
        <v>53</v>
      </c>
      <c r="BD219" s="1">
        <v>0</v>
      </c>
      <c r="BE219" s="1">
        <v>0</v>
      </c>
      <c r="BF219" s="16">
        <v>1676</v>
      </c>
    </row>
    <row r="220" spans="1:58">
      <c r="A220" s="1">
        <v>2011</v>
      </c>
      <c r="B220" s="1" t="s">
        <v>117</v>
      </c>
      <c r="C220" s="12">
        <v>71.5</v>
      </c>
      <c r="D220" s="12">
        <v>62.3</v>
      </c>
      <c r="E220" s="12">
        <v>0</v>
      </c>
      <c r="F220" s="12">
        <v>36.4</v>
      </c>
      <c r="G220" s="12">
        <f t="shared" si="21"/>
        <v>170.20000000000002</v>
      </c>
      <c r="H220" s="12">
        <f>+Sar_InfraMR[[#This Row],[Total Líneas de Explotación ]]</f>
        <v>170.20000000000002</v>
      </c>
      <c r="I220" s="13">
        <v>169.64911000000001</v>
      </c>
      <c r="J220" s="12">
        <v>196.1</v>
      </c>
      <c r="K220" s="12">
        <v>13.5</v>
      </c>
      <c r="L220" s="12">
        <v>85</v>
      </c>
      <c r="M220" s="12">
        <v>8.4</v>
      </c>
      <c r="N220" s="12">
        <f>+Sar_InfraMR[[#This Row],[A.03.1 -  Longitud de Vías de Explotación No Electrificadas Troncales y Ramales (vía principal) (km)]]+Sar_InfraMR[[#This Row],[A.04.1 -  Longitud de Vías de Explotación Electrificadas Troncales y Ramales (vía principal) (km)]]</f>
        <v>281.10000000000002</v>
      </c>
      <c r="O220" s="12">
        <f>+Sar_InfraMR[[#This Row],[Total Vías (excluido Auxiliares)]]</f>
        <v>281.10000000000002</v>
      </c>
      <c r="P220" s="1">
        <v>30</v>
      </c>
      <c r="Q220" s="1">
        <v>5</v>
      </c>
      <c r="R220" s="1">
        <v>5</v>
      </c>
      <c r="S220" s="1">
        <f t="shared" si="22"/>
        <v>40</v>
      </c>
      <c r="T220" s="1">
        <v>20</v>
      </c>
      <c r="U220" s="1">
        <v>89</v>
      </c>
      <c r="V220" s="1">
        <v>1</v>
      </c>
      <c r="W220" s="1">
        <v>40</v>
      </c>
      <c r="X220" s="1">
        <v>0</v>
      </c>
      <c r="Y220" s="1">
        <f t="shared" si="23"/>
        <v>150</v>
      </c>
      <c r="Z220" s="1">
        <v>11</v>
      </c>
      <c r="AA220" s="1">
        <v>22</v>
      </c>
      <c r="AB220" s="1">
        <f>+Sar_InfraMR[[#This Row],[Total Pasos Vehiculares a Nivel]]</f>
        <v>150</v>
      </c>
      <c r="AC220" s="1">
        <f t="shared" si="24"/>
        <v>183</v>
      </c>
      <c r="AD220" s="1">
        <v>17</v>
      </c>
      <c r="AE220" s="1">
        <v>16</v>
      </c>
      <c r="AF220" s="1">
        <v>74</v>
      </c>
      <c r="AG220" s="1">
        <f t="shared" si="25"/>
        <v>107</v>
      </c>
      <c r="AH220" s="12">
        <v>31.1</v>
      </c>
      <c r="AI220" s="12">
        <v>0</v>
      </c>
      <c r="AJ220" s="12">
        <v>126.55</v>
      </c>
      <c r="AK220" s="12">
        <f t="shared" si="26"/>
        <v>157.65</v>
      </c>
      <c r="AL220" s="1">
        <v>0</v>
      </c>
      <c r="AM220" s="1">
        <v>9</v>
      </c>
      <c r="AN220" s="1">
        <v>8</v>
      </c>
      <c r="AO220" s="1">
        <f t="shared" si="27"/>
        <v>17</v>
      </c>
      <c r="AP220" s="1">
        <v>180</v>
      </c>
      <c r="AQ220" s="1">
        <v>95</v>
      </c>
      <c r="AR220" s="1">
        <v>0</v>
      </c>
      <c r="AS220" s="1">
        <f>+Sar_InfraMR[[#This Row],[B.02.1 - Parque de Coches Eléctricos Motrices]]+Sar_InfraMR[[#This Row],[B.02.2 - Parque de Coches Eléctricos Motrices Remolcados Tipo R]]+Sar_InfraMR[[#This Row],[B.02.3 - Parque de Coches Eléctricos Motrices Tipo R]]</f>
        <v>275</v>
      </c>
      <c r="AT220" s="1">
        <v>0</v>
      </c>
      <c r="AU220" s="1">
        <v>4</v>
      </c>
      <c r="AV220" s="1">
        <v>8</v>
      </c>
      <c r="AW220" s="1">
        <f>+Sar_InfraMR[[#This Row],[B.03.1 - Parque de Coches Motores Motrices Remolcados]]+Sar_InfraMR[[#This Row],[B.03.2 - Parque de Coches Motores Motrices Intermedios]]+Sar_InfraMR[[#This Row],[B.03.3 - Parque de Coches Motores Motrices Cabina]]</f>
        <v>12</v>
      </c>
      <c r="AX220" s="1">
        <v>33</v>
      </c>
      <c r="AY220" s="1">
        <v>12</v>
      </c>
      <c r="AZ220" s="1">
        <v>0</v>
      </c>
      <c r="BA220" s="1">
        <v>8</v>
      </c>
      <c r="BB220" s="1">
        <v>0</v>
      </c>
      <c r="BC220" s="1">
        <f>+Sar_InfraMR[[#This Row],[B.04.1 - Parque de Coches Remolcados Clase Unica]]+Sar_InfraMR[[#This Row],[B.04.2 - Parque de Coches Remolcados Clase Unica Furgón]]+Sar_InfraMR[[#This Row],[B.04.3 - Parque de Coches Remolcados Clase Unica Cabina]]+Sar_InfraMR[[#This Row],[B.04.4 - Parque de Coches Remolcados de Larga Distancia (Turista+Pullman)]]+Sar_InfraMR[[#This Row],[B.04.5 - Parque de Coches Remolcados para Servicios Especiales (Cartoneros)]]</f>
        <v>53</v>
      </c>
      <c r="BD220" s="1">
        <v>0</v>
      </c>
      <c r="BE220" s="1">
        <v>0</v>
      </c>
      <c r="BF220" s="16">
        <v>1676</v>
      </c>
    </row>
    <row r="221" spans="1:58">
      <c r="A221" s="1">
        <v>2011</v>
      </c>
      <c r="B221" s="1" t="s">
        <v>118</v>
      </c>
      <c r="C221" s="12">
        <v>71.5</v>
      </c>
      <c r="D221" s="12">
        <v>62.3</v>
      </c>
      <c r="E221" s="12">
        <v>0</v>
      </c>
      <c r="F221" s="12">
        <v>36.4</v>
      </c>
      <c r="G221" s="12">
        <f t="shared" si="21"/>
        <v>170.20000000000002</v>
      </c>
      <c r="H221" s="12">
        <f>+Sar_InfraMR[[#This Row],[Total Líneas de Explotación ]]</f>
        <v>170.20000000000002</v>
      </c>
      <c r="I221" s="13">
        <v>169.64911000000001</v>
      </c>
      <c r="J221" s="12">
        <v>196.1</v>
      </c>
      <c r="K221" s="12">
        <v>13.5</v>
      </c>
      <c r="L221" s="12">
        <v>85</v>
      </c>
      <c r="M221" s="12">
        <v>8.4</v>
      </c>
      <c r="N221" s="12">
        <f>+Sar_InfraMR[[#This Row],[A.03.1 -  Longitud de Vías de Explotación No Electrificadas Troncales y Ramales (vía principal) (km)]]+Sar_InfraMR[[#This Row],[A.04.1 -  Longitud de Vías de Explotación Electrificadas Troncales y Ramales (vía principal) (km)]]</f>
        <v>281.10000000000002</v>
      </c>
      <c r="O221" s="12">
        <f>+Sar_InfraMR[[#This Row],[Total Vías (excluido Auxiliares)]]</f>
        <v>281.10000000000002</v>
      </c>
      <c r="P221" s="1">
        <v>30</v>
      </c>
      <c r="Q221" s="1">
        <v>5</v>
      </c>
      <c r="R221" s="1">
        <v>5</v>
      </c>
      <c r="S221" s="1">
        <f t="shared" si="22"/>
        <v>40</v>
      </c>
      <c r="T221" s="1">
        <v>20</v>
      </c>
      <c r="U221" s="1">
        <v>89</v>
      </c>
      <c r="V221" s="1">
        <v>1</v>
      </c>
      <c r="W221" s="1">
        <v>40</v>
      </c>
      <c r="X221" s="1">
        <v>0</v>
      </c>
      <c r="Y221" s="1">
        <f t="shared" si="23"/>
        <v>150</v>
      </c>
      <c r="Z221" s="1">
        <v>11</v>
      </c>
      <c r="AA221" s="1">
        <v>22</v>
      </c>
      <c r="AB221" s="1">
        <f>+Sar_InfraMR[[#This Row],[Total Pasos Vehiculares a Nivel]]</f>
        <v>150</v>
      </c>
      <c r="AC221" s="1">
        <f t="shared" si="24"/>
        <v>183</v>
      </c>
      <c r="AD221" s="1">
        <v>17</v>
      </c>
      <c r="AE221" s="1">
        <v>16</v>
      </c>
      <c r="AF221" s="1">
        <v>74</v>
      </c>
      <c r="AG221" s="1">
        <f t="shared" si="25"/>
        <v>107</v>
      </c>
      <c r="AH221" s="12">
        <v>31.1</v>
      </c>
      <c r="AI221" s="12">
        <v>0</v>
      </c>
      <c r="AJ221" s="12">
        <v>126.55</v>
      </c>
      <c r="AK221" s="12">
        <f t="shared" si="26"/>
        <v>157.65</v>
      </c>
      <c r="AL221" s="1">
        <v>0</v>
      </c>
      <c r="AM221" s="1">
        <v>9</v>
      </c>
      <c r="AN221" s="1">
        <v>8</v>
      </c>
      <c r="AO221" s="1">
        <f t="shared" si="27"/>
        <v>17</v>
      </c>
      <c r="AP221" s="1">
        <v>180</v>
      </c>
      <c r="AQ221" s="1">
        <v>95</v>
      </c>
      <c r="AR221" s="1">
        <v>0</v>
      </c>
      <c r="AS221" s="1">
        <f>+Sar_InfraMR[[#This Row],[B.02.1 - Parque de Coches Eléctricos Motrices]]+Sar_InfraMR[[#This Row],[B.02.2 - Parque de Coches Eléctricos Motrices Remolcados Tipo R]]+Sar_InfraMR[[#This Row],[B.02.3 - Parque de Coches Eléctricos Motrices Tipo R]]</f>
        <v>275</v>
      </c>
      <c r="AT221" s="1">
        <v>0</v>
      </c>
      <c r="AU221" s="1">
        <v>4</v>
      </c>
      <c r="AV221" s="1">
        <v>8</v>
      </c>
      <c r="AW221" s="1">
        <f>+Sar_InfraMR[[#This Row],[B.03.1 - Parque de Coches Motores Motrices Remolcados]]+Sar_InfraMR[[#This Row],[B.03.2 - Parque de Coches Motores Motrices Intermedios]]+Sar_InfraMR[[#This Row],[B.03.3 - Parque de Coches Motores Motrices Cabina]]</f>
        <v>12</v>
      </c>
      <c r="AX221" s="1">
        <v>33</v>
      </c>
      <c r="AY221" s="1">
        <v>12</v>
      </c>
      <c r="AZ221" s="1">
        <v>0</v>
      </c>
      <c r="BA221" s="1">
        <v>8</v>
      </c>
      <c r="BB221" s="1">
        <v>0</v>
      </c>
      <c r="BC221" s="1">
        <f>+Sar_InfraMR[[#This Row],[B.04.1 - Parque de Coches Remolcados Clase Unica]]+Sar_InfraMR[[#This Row],[B.04.2 - Parque de Coches Remolcados Clase Unica Furgón]]+Sar_InfraMR[[#This Row],[B.04.3 - Parque de Coches Remolcados Clase Unica Cabina]]+Sar_InfraMR[[#This Row],[B.04.4 - Parque de Coches Remolcados de Larga Distancia (Turista+Pullman)]]+Sar_InfraMR[[#This Row],[B.04.5 - Parque de Coches Remolcados para Servicios Especiales (Cartoneros)]]</f>
        <v>53</v>
      </c>
      <c r="BD221" s="1">
        <v>0</v>
      </c>
      <c r="BE221" s="1">
        <v>0</v>
      </c>
      <c r="BF221" s="16">
        <v>1676</v>
      </c>
    </row>
    <row r="222" spans="1:58">
      <c r="A222" s="1">
        <v>2011</v>
      </c>
      <c r="B222" s="1" t="s">
        <v>119</v>
      </c>
      <c r="C222" s="12">
        <v>71.5</v>
      </c>
      <c r="D222" s="12">
        <v>62.3</v>
      </c>
      <c r="E222" s="12">
        <v>0</v>
      </c>
      <c r="F222" s="12">
        <v>36.4</v>
      </c>
      <c r="G222" s="12">
        <f t="shared" si="21"/>
        <v>170.20000000000002</v>
      </c>
      <c r="H222" s="12">
        <f>+Sar_InfraMR[[#This Row],[Total Líneas de Explotación ]]</f>
        <v>170.20000000000002</v>
      </c>
      <c r="I222" s="13">
        <v>169.64911000000001</v>
      </c>
      <c r="J222" s="12">
        <v>196.1</v>
      </c>
      <c r="K222" s="12">
        <v>13.5</v>
      </c>
      <c r="L222" s="12">
        <v>85</v>
      </c>
      <c r="M222" s="12">
        <v>8.4</v>
      </c>
      <c r="N222" s="12">
        <f>+Sar_InfraMR[[#This Row],[A.03.1 -  Longitud de Vías de Explotación No Electrificadas Troncales y Ramales (vía principal) (km)]]+Sar_InfraMR[[#This Row],[A.04.1 -  Longitud de Vías de Explotación Electrificadas Troncales y Ramales (vía principal) (km)]]</f>
        <v>281.10000000000002</v>
      </c>
      <c r="O222" s="12">
        <f>+Sar_InfraMR[[#This Row],[Total Vías (excluido Auxiliares)]]</f>
        <v>281.10000000000002</v>
      </c>
      <c r="P222" s="1">
        <v>30</v>
      </c>
      <c r="Q222" s="1">
        <v>5</v>
      </c>
      <c r="R222" s="1">
        <v>5</v>
      </c>
      <c r="S222" s="1">
        <f t="shared" si="22"/>
        <v>40</v>
      </c>
      <c r="T222" s="1">
        <v>20</v>
      </c>
      <c r="U222" s="1">
        <v>89</v>
      </c>
      <c r="V222" s="1">
        <v>1</v>
      </c>
      <c r="W222" s="1">
        <v>40</v>
      </c>
      <c r="X222" s="1">
        <v>0</v>
      </c>
      <c r="Y222" s="1">
        <f t="shared" si="23"/>
        <v>150</v>
      </c>
      <c r="Z222" s="1">
        <v>11</v>
      </c>
      <c r="AA222" s="1">
        <v>22</v>
      </c>
      <c r="AB222" s="1">
        <f>+Sar_InfraMR[[#This Row],[Total Pasos Vehiculares a Nivel]]</f>
        <v>150</v>
      </c>
      <c r="AC222" s="1">
        <f t="shared" si="24"/>
        <v>183</v>
      </c>
      <c r="AD222" s="1">
        <v>17</v>
      </c>
      <c r="AE222" s="1">
        <v>16</v>
      </c>
      <c r="AF222" s="1">
        <v>74</v>
      </c>
      <c r="AG222" s="1">
        <f t="shared" si="25"/>
        <v>107</v>
      </c>
      <c r="AH222" s="12">
        <v>31.1</v>
      </c>
      <c r="AI222" s="12">
        <v>0</v>
      </c>
      <c r="AJ222" s="12">
        <v>126.55</v>
      </c>
      <c r="AK222" s="12">
        <f t="shared" si="26"/>
        <v>157.65</v>
      </c>
      <c r="AL222" s="1">
        <v>0</v>
      </c>
      <c r="AM222" s="1">
        <v>9</v>
      </c>
      <c r="AN222" s="1">
        <v>8</v>
      </c>
      <c r="AO222" s="1">
        <f t="shared" si="27"/>
        <v>17</v>
      </c>
      <c r="AP222" s="1">
        <v>180</v>
      </c>
      <c r="AQ222" s="1">
        <v>95</v>
      </c>
      <c r="AR222" s="1">
        <v>0</v>
      </c>
      <c r="AS222" s="1">
        <f>+Sar_InfraMR[[#This Row],[B.02.1 - Parque de Coches Eléctricos Motrices]]+Sar_InfraMR[[#This Row],[B.02.2 - Parque de Coches Eléctricos Motrices Remolcados Tipo R]]+Sar_InfraMR[[#This Row],[B.02.3 - Parque de Coches Eléctricos Motrices Tipo R]]</f>
        <v>275</v>
      </c>
      <c r="AT222" s="1">
        <v>0</v>
      </c>
      <c r="AU222" s="1">
        <v>4</v>
      </c>
      <c r="AV222" s="1">
        <v>8</v>
      </c>
      <c r="AW222" s="1">
        <f>+Sar_InfraMR[[#This Row],[B.03.1 - Parque de Coches Motores Motrices Remolcados]]+Sar_InfraMR[[#This Row],[B.03.2 - Parque de Coches Motores Motrices Intermedios]]+Sar_InfraMR[[#This Row],[B.03.3 - Parque de Coches Motores Motrices Cabina]]</f>
        <v>12</v>
      </c>
      <c r="AX222" s="1">
        <v>33</v>
      </c>
      <c r="AY222" s="1">
        <v>12</v>
      </c>
      <c r="AZ222" s="1">
        <v>0</v>
      </c>
      <c r="BA222" s="1">
        <v>8</v>
      </c>
      <c r="BB222" s="1">
        <v>0</v>
      </c>
      <c r="BC222" s="1">
        <f>+Sar_InfraMR[[#This Row],[B.04.1 - Parque de Coches Remolcados Clase Unica]]+Sar_InfraMR[[#This Row],[B.04.2 - Parque de Coches Remolcados Clase Unica Furgón]]+Sar_InfraMR[[#This Row],[B.04.3 - Parque de Coches Remolcados Clase Unica Cabina]]+Sar_InfraMR[[#This Row],[B.04.4 - Parque de Coches Remolcados de Larga Distancia (Turista+Pullman)]]+Sar_InfraMR[[#This Row],[B.04.5 - Parque de Coches Remolcados para Servicios Especiales (Cartoneros)]]</f>
        <v>53</v>
      </c>
      <c r="BD222" s="1">
        <v>0</v>
      </c>
      <c r="BE222" s="1">
        <v>0</v>
      </c>
      <c r="BF222" s="16">
        <v>1676</v>
      </c>
    </row>
    <row r="223" spans="1:58">
      <c r="A223" s="1">
        <v>2011</v>
      </c>
      <c r="B223" s="1" t="s">
        <v>120</v>
      </c>
      <c r="C223" s="12">
        <v>71.5</v>
      </c>
      <c r="D223" s="12">
        <v>62.3</v>
      </c>
      <c r="E223" s="12">
        <v>0</v>
      </c>
      <c r="F223" s="12">
        <v>36.4</v>
      </c>
      <c r="G223" s="12">
        <f t="shared" si="21"/>
        <v>170.20000000000002</v>
      </c>
      <c r="H223" s="12">
        <f>+Sar_InfraMR[[#This Row],[Total Líneas de Explotación ]]</f>
        <v>170.20000000000002</v>
      </c>
      <c r="I223" s="13">
        <v>169.64911000000001</v>
      </c>
      <c r="J223" s="12">
        <v>196.1</v>
      </c>
      <c r="K223" s="12">
        <v>13.5</v>
      </c>
      <c r="L223" s="12">
        <v>85</v>
      </c>
      <c r="M223" s="12">
        <v>8.4</v>
      </c>
      <c r="N223" s="12">
        <f>+Sar_InfraMR[[#This Row],[A.03.1 -  Longitud de Vías de Explotación No Electrificadas Troncales y Ramales (vía principal) (km)]]+Sar_InfraMR[[#This Row],[A.04.1 -  Longitud de Vías de Explotación Electrificadas Troncales y Ramales (vía principal) (km)]]</f>
        <v>281.10000000000002</v>
      </c>
      <c r="O223" s="12">
        <f>+Sar_InfraMR[[#This Row],[Total Vías (excluido Auxiliares)]]</f>
        <v>281.10000000000002</v>
      </c>
      <c r="P223" s="1">
        <v>30</v>
      </c>
      <c r="Q223" s="1">
        <v>5</v>
      </c>
      <c r="R223" s="1">
        <v>5</v>
      </c>
      <c r="S223" s="1">
        <f t="shared" si="22"/>
        <v>40</v>
      </c>
      <c r="T223" s="1">
        <v>20</v>
      </c>
      <c r="U223" s="1">
        <v>89</v>
      </c>
      <c r="V223" s="1">
        <v>1</v>
      </c>
      <c r="W223" s="1">
        <v>40</v>
      </c>
      <c r="X223" s="1">
        <v>0</v>
      </c>
      <c r="Y223" s="1">
        <f t="shared" si="23"/>
        <v>150</v>
      </c>
      <c r="Z223" s="1">
        <v>11</v>
      </c>
      <c r="AA223" s="1">
        <v>22</v>
      </c>
      <c r="AB223" s="1">
        <f>+Sar_InfraMR[[#This Row],[Total Pasos Vehiculares a Nivel]]</f>
        <v>150</v>
      </c>
      <c r="AC223" s="1">
        <f t="shared" si="24"/>
        <v>183</v>
      </c>
      <c r="AD223" s="1">
        <v>17</v>
      </c>
      <c r="AE223" s="1">
        <v>16</v>
      </c>
      <c r="AF223" s="1">
        <v>74</v>
      </c>
      <c r="AG223" s="1">
        <f t="shared" si="25"/>
        <v>107</v>
      </c>
      <c r="AH223" s="12">
        <v>31.1</v>
      </c>
      <c r="AI223" s="12">
        <v>0</v>
      </c>
      <c r="AJ223" s="12">
        <v>126.55</v>
      </c>
      <c r="AK223" s="12">
        <f t="shared" si="26"/>
        <v>157.65</v>
      </c>
      <c r="AL223" s="1">
        <v>0</v>
      </c>
      <c r="AM223" s="1">
        <v>9</v>
      </c>
      <c r="AN223" s="1">
        <v>8</v>
      </c>
      <c r="AO223" s="1">
        <f t="shared" si="27"/>
        <v>17</v>
      </c>
      <c r="AP223" s="1">
        <v>180</v>
      </c>
      <c r="AQ223" s="1">
        <v>95</v>
      </c>
      <c r="AR223" s="1">
        <v>0</v>
      </c>
      <c r="AS223" s="1">
        <f>+Sar_InfraMR[[#This Row],[B.02.1 - Parque de Coches Eléctricos Motrices]]+Sar_InfraMR[[#This Row],[B.02.2 - Parque de Coches Eléctricos Motrices Remolcados Tipo R]]+Sar_InfraMR[[#This Row],[B.02.3 - Parque de Coches Eléctricos Motrices Tipo R]]</f>
        <v>275</v>
      </c>
      <c r="AT223" s="1">
        <v>0</v>
      </c>
      <c r="AU223" s="1">
        <v>4</v>
      </c>
      <c r="AV223" s="1">
        <v>8</v>
      </c>
      <c r="AW223" s="1">
        <f>+Sar_InfraMR[[#This Row],[B.03.1 - Parque de Coches Motores Motrices Remolcados]]+Sar_InfraMR[[#This Row],[B.03.2 - Parque de Coches Motores Motrices Intermedios]]+Sar_InfraMR[[#This Row],[B.03.3 - Parque de Coches Motores Motrices Cabina]]</f>
        <v>12</v>
      </c>
      <c r="AX223" s="1">
        <v>33</v>
      </c>
      <c r="AY223" s="1">
        <v>12</v>
      </c>
      <c r="AZ223" s="1">
        <v>0</v>
      </c>
      <c r="BA223" s="1">
        <v>8</v>
      </c>
      <c r="BB223" s="1">
        <v>0</v>
      </c>
      <c r="BC223" s="1">
        <f>+Sar_InfraMR[[#This Row],[B.04.1 - Parque de Coches Remolcados Clase Unica]]+Sar_InfraMR[[#This Row],[B.04.2 - Parque de Coches Remolcados Clase Unica Furgón]]+Sar_InfraMR[[#This Row],[B.04.3 - Parque de Coches Remolcados Clase Unica Cabina]]+Sar_InfraMR[[#This Row],[B.04.4 - Parque de Coches Remolcados de Larga Distancia (Turista+Pullman)]]+Sar_InfraMR[[#This Row],[B.04.5 - Parque de Coches Remolcados para Servicios Especiales (Cartoneros)]]</f>
        <v>53</v>
      </c>
      <c r="BD223" s="1">
        <v>0</v>
      </c>
      <c r="BE223" s="1">
        <v>0</v>
      </c>
      <c r="BF223" s="16">
        <v>1676</v>
      </c>
    </row>
    <row r="224" spans="1:58">
      <c r="A224" s="1">
        <v>2011</v>
      </c>
      <c r="B224" s="1" t="s">
        <v>121</v>
      </c>
      <c r="C224" s="12">
        <v>71.5</v>
      </c>
      <c r="D224" s="12">
        <v>62.3</v>
      </c>
      <c r="E224" s="12">
        <v>0</v>
      </c>
      <c r="F224" s="12">
        <v>36.4</v>
      </c>
      <c r="G224" s="12">
        <f t="shared" si="21"/>
        <v>170.20000000000002</v>
      </c>
      <c r="H224" s="12">
        <f>+Sar_InfraMR[[#This Row],[Total Líneas de Explotación ]]</f>
        <v>170.20000000000002</v>
      </c>
      <c r="I224" s="13">
        <v>169.64911000000001</v>
      </c>
      <c r="J224" s="12">
        <v>196.1</v>
      </c>
      <c r="K224" s="12">
        <v>13.5</v>
      </c>
      <c r="L224" s="12">
        <v>85</v>
      </c>
      <c r="M224" s="12">
        <v>8.4</v>
      </c>
      <c r="N224" s="12">
        <f>+Sar_InfraMR[[#This Row],[A.03.1 -  Longitud de Vías de Explotación No Electrificadas Troncales y Ramales (vía principal) (km)]]+Sar_InfraMR[[#This Row],[A.04.1 -  Longitud de Vías de Explotación Electrificadas Troncales y Ramales (vía principal) (km)]]</f>
        <v>281.10000000000002</v>
      </c>
      <c r="O224" s="12">
        <f>+Sar_InfraMR[[#This Row],[Total Vías (excluido Auxiliares)]]</f>
        <v>281.10000000000002</v>
      </c>
      <c r="P224" s="1">
        <v>30</v>
      </c>
      <c r="Q224" s="1">
        <v>5</v>
      </c>
      <c r="R224" s="1">
        <v>5</v>
      </c>
      <c r="S224" s="1">
        <f t="shared" si="22"/>
        <v>40</v>
      </c>
      <c r="T224" s="1">
        <v>20</v>
      </c>
      <c r="U224" s="1">
        <v>89</v>
      </c>
      <c r="V224" s="1">
        <v>1</v>
      </c>
      <c r="W224" s="1">
        <v>40</v>
      </c>
      <c r="X224" s="1">
        <v>0</v>
      </c>
      <c r="Y224" s="1">
        <f t="shared" si="23"/>
        <v>150</v>
      </c>
      <c r="Z224" s="1">
        <v>11</v>
      </c>
      <c r="AA224" s="1">
        <v>22</v>
      </c>
      <c r="AB224" s="1">
        <f>+Sar_InfraMR[[#This Row],[Total Pasos Vehiculares a Nivel]]</f>
        <v>150</v>
      </c>
      <c r="AC224" s="1">
        <f t="shared" si="24"/>
        <v>183</v>
      </c>
      <c r="AD224" s="1">
        <v>17</v>
      </c>
      <c r="AE224" s="1">
        <v>16</v>
      </c>
      <c r="AF224" s="1">
        <v>74</v>
      </c>
      <c r="AG224" s="1">
        <f t="shared" si="25"/>
        <v>107</v>
      </c>
      <c r="AH224" s="12">
        <v>31.1</v>
      </c>
      <c r="AI224" s="12">
        <v>0</v>
      </c>
      <c r="AJ224" s="12">
        <v>126.55</v>
      </c>
      <c r="AK224" s="12">
        <f t="shared" si="26"/>
        <v>157.65</v>
      </c>
      <c r="AL224" s="1">
        <v>0</v>
      </c>
      <c r="AM224" s="1">
        <v>9</v>
      </c>
      <c r="AN224" s="1">
        <v>8</v>
      </c>
      <c r="AO224" s="1">
        <f t="shared" si="27"/>
        <v>17</v>
      </c>
      <c r="AP224" s="1">
        <v>180</v>
      </c>
      <c r="AQ224" s="1">
        <v>95</v>
      </c>
      <c r="AR224" s="1">
        <v>0</v>
      </c>
      <c r="AS224" s="1">
        <f>+Sar_InfraMR[[#This Row],[B.02.1 - Parque de Coches Eléctricos Motrices]]+Sar_InfraMR[[#This Row],[B.02.2 - Parque de Coches Eléctricos Motrices Remolcados Tipo R]]+Sar_InfraMR[[#This Row],[B.02.3 - Parque de Coches Eléctricos Motrices Tipo R]]</f>
        <v>275</v>
      </c>
      <c r="AT224" s="1">
        <v>0</v>
      </c>
      <c r="AU224" s="1">
        <v>4</v>
      </c>
      <c r="AV224" s="1">
        <v>8</v>
      </c>
      <c r="AW224" s="1">
        <f>+Sar_InfraMR[[#This Row],[B.03.1 - Parque de Coches Motores Motrices Remolcados]]+Sar_InfraMR[[#This Row],[B.03.2 - Parque de Coches Motores Motrices Intermedios]]+Sar_InfraMR[[#This Row],[B.03.3 - Parque de Coches Motores Motrices Cabina]]</f>
        <v>12</v>
      </c>
      <c r="AX224" s="1">
        <v>33</v>
      </c>
      <c r="AY224" s="1">
        <v>12</v>
      </c>
      <c r="AZ224" s="1">
        <v>0</v>
      </c>
      <c r="BA224" s="1">
        <v>8</v>
      </c>
      <c r="BB224" s="1">
        <v>0</v>
      </c>
      <c r="BC224" s="1">
        <f>+Sar_InfraMR[[#This Row],[B.04.1 - Parque de Coches Remolcados Clase Unica]]+Sar_InfraMR[[#This Row],[B.04.2 - Parque de Coches Remolcados Clase Unica Furgón]]+Sar_InfraMR[[#This Row],[B.04.3 - Parque de Coches Remolcados Clase Unica Cabina]]+Sar_InfraMR[[#This Row],[B.04.4 - Parque de Coches Remolcados de Larga Distancia (Turista+Pullman)]]+Sar_InfraMR[[#This Row],[B.04.5 - Parque de Coches Remolcados para Servicios Especiales (Cartoneros)]]</f>
        <v>53</v>
      </c>
      <c r="BD224" s="1">
        <v>0</v>
      </c>
      <c r="BE224" s="1">
        <v>0</v>
      </c>
      <c r="BF224" s="16">
        <v>1676</v>
      </c>
    </row>
    <row r="225" spans="1:58">
      <c r="A225" s="1">
        <v>2011</v>
      </c>
      <c r="B225" s="1" t="s">
        <v>122</v>
      </c>
      <c r="C225" s="12">
        <v>71.5</v>
      </c>
      <c r="D225" s="12">
        <v>62.3</v>
      </c>
      <c r="E225" s="12">
        <v>0</v>
      </c>
      <c r="F225" s="12">
        <v>36.4</v>
      </c>
      <c r="G225" s="12">
        <f t="shared" si="21"/>
        <v>170.20000000000002</v>
      </c>
      <c r="H225" s="12">
        <f>+Sar_InfraMR[[#This Row],[Total Líneas de Explotación ]]</f>
        <v>170.20000000000002</v>
      </c>
      <c r="I225" s="13">
        <v>169.64911000000001</v>
      </c>
      <c r="J225" s="12">
        <v>196.1</v>
      </c>
      <c r="K225" s="12">
        <v>13.5</v>
      </c>
      <c r="L225" s="12">
        <v>85</v>
      </c>
      <c r="M225" s="12">
        <v>8.4</v>
      </c>
      <c r="N225" s="12">
        <f>+Sar_InfraMR[[#This Row],[A.03.1 -  Longitud de Vías de Explotación No Electrificadas Troncales y Ramales (vía principal) (km)]]+Sar_InfraMR[[#This Row],[A.04.1 -  Longitud de Vías de Explotación Electrificadas Troncales y Ramales (vía principal) (km)]]</f>
        <v>281.10000000000002</v>
      </c>
      <c r="O225" s="12">
        <f>+Sar_InfraMR[[#This Row],[Total Vías (excluido Auxiliares)]]</f>
        <v>281.10000000000002</v>
      </c>
      <c r="P225" s="1">
        <v>30</v>
      </c>
      <c r="Q225" s="1">
        <v>5</v>
      </c>
      <c r="R225" s="1">
        <v>5</v>
      </c>
      <c r="S225" s="1">
        <f t="shared" si="22"/>
        <v>40</v>
      </c>
      <c r="T225" s="1">
        <v>20</v>
      </c>
      <c r="U225" s="1">
        <v>89</v>
      </c>
      <c r="V225" s="1">
        <v>1</v>
      </c>
      <c r="W225" s="1">
        <v>40</v>
      </c>
      <c r="X225" s="1">
        <v>0</v>
      </c>
      <c r="Y225" s="1">
        <f t="shared" si="23"/>
        <v>150</v>
      </c>
      <c r="Z225" s="1">
        <v>11</v>
      </c>
      <c r="AA225" s="1">
        <v>22</v>
      </c>
      <c r="AB225" s="1">
        <f>+Sar_InfraMR[[#This Row],[Total Pasos Vehiculares a Nivel]]</f>
        <v>150</v>
      </c>
      <c r="AC225" s="1">
        <f t="shared" si="24"/>
        <v>183</v>
      </c>
      <c r="AD225" s="1">
        <v>17</v>
      </c>
      <c r="AE225" s="1">
        <v>16</v>
      </c>
      <c r="AF225" s="1">
        <v>74</v>
      </c>
      <c r="AG225" s="1">
        <f t="shared" si="25"/>
        <v>107</v>
      </c>
      <c r="AH225" s="12">
        <v>31.1</v>
      </c>
      <c r="AI225" s="12">
        <v>0</v>
      </c>
      <c r="AJ225" s="12">
        <v>126.55</v>
      </c>
      <c r="AK225" s="12">
        <f t="shared" si="26"/>
        <v>157.65</v>
      </c>
      <c r="AL225" s="1">
        <v>0</v>
      </c>
      <c r="AM225" s="1">
        <v>9</v>
      </c>
      <c r="AN225" s="1">
        <v>8</v>
      </c>
      <c r="AO225" s="1">
        <f t="shared" si="27"/>
        <v>17</v>
      </c>
      <c r="AP225" s="1">
        <v>180</v>
      </c>
      <c r="AQ225" s="1">
        <v>95</v>
      </c>
      <c r="AR225" s="1">
        <v>0</v>
      </c>
      <c r="AS225" s="1">
        <f>+Sar_InfraMR[[#This Row],[B.02.1 - Parque de Coches Eléctricos Motrices]]+Sar_InfraMR[[#This Row],[B.02.2 - Parque de Coches Eléctricos Motrices Remolcados Tipo R]]+Sar_InfraMR[[#This Row],[B.02.3 - Parque de Coches Eléctricos Motrices Tipo R]]</f>
        <v>275</v>
      </c>
      <c r="AT225" s="1">
        <v>0</v>
      </c>
      <c r="AU225" s="1">
        <v>4</v>
      </c>
      <c r="AV225" s="1">
        <v>8</v>
      </c>
      <c r="AW225" s="1">
        <f>+Sar_InfraMR[[#This Row],[B.03.1 - Parque de Coches Motores Motrices Remolcados]]+Sar_InfraMR[[#This Row],[B.03.2 - Parque de Coches Motores Motrices Intermedios]]+Sar_InfraMR[[#This Row],[B.03.3 - Parque de Coches Motores Motrices Cabina]]</f>
        <v>12</v>
      </c>
      <c r="AX225" s="1">
        <v>33</v>
      </c>
      <c r="AY225" s="1">
        <v>12</v>
      </c>
      <c r="AZ225" s="1">
        <v>0</v>
      </c>
      <c r="BA225" s="1">
        <v>8</v>
      </c>
      <c r="BB225" s="1">
        <v>0</v>
      </c>
      <c r="BC225" s="1">
        <f>+Sar_InfraMR[[#This Row],[B.04.1 - Parque de Coches Remolcados Clase Unica]]+Sar_InfraMR[[#This Row],[B.04.2 - Parque de Coches Remolcados Clase Unica Furgón]]+Sar_InfraMR[[#This Row],[B.04.3 - Parque de Coches Remolcados Clase Unica Cabina]]+Sar_InfraMR[[#This Row],[B.04.4 - Parque de Coches Remolcados de Larga Distancia (Turista+Pullman)]]+Sar_InfraMR[[#This Row],[B.04.5 - Parque de Coches Remolcados para Servicios Especiales (Cartoneros)]]</f>
        <v>53</v>
      </c>
      <c r="BD225" s="1">
        <v>0</v>
      </c>
      <c r="BE225" s="1">
        <v>0</v>
      </c>
      <c r="BF225" s="16">
        <v>1676</v>
      </c>
    </row>
    <row r="226" spans="1:58">
      <c r="A226" s="1">
        <v>2011</v>
      </c>
      <c r="B226" s="1" t="s">
        <v>123</v>
      </c>
      <c r="C226" s="12">
        <v>71.5</v>
      </c>
      <c r="D226" s="12">
        <v>62.3</v>
      </c>
      <c r="E226" s="12">
        <v>0</v>
      </c>
      <c r="F226" s="12">
        <v>36.4</v>
      </c>
      <c r="G226" s="12">
        <f t="shared" si="21"/>
        <v>170.20000000000002</v>
      </c>
      <c r="H226" s="12">
        <f>+Sar_InfraMR[[#This Row],[Total Líneas de Explotación ]]</f>
        <v>170.20000000000002</v>
      </c>
      <c r="I226" s="13">
        <v>169.64911000000001</v>
      </c>
      <c r="J226" s="12">
        <v>196.1</v>
      </c>
      <c r="K226" s="12">
        <v>13.5</v>
      </c>
      <c r="L226" s="12">
        <v>85</v>
      </c>
      <c r="M226" s="12">
        <v>8.4</v>
      </c>
      <c r="N226" s="12">
        <f>+Sar_InfraMR[[#This Row],[A.03.1 -  Longitud de Vías de Explotación No Electrificadas Troncales y Ramales (vía principal) (km)]]+Sar_InfraMR[[#This Row],[A.04.1 -  Longitud de Vías de Explotación Electrificadas Troncales y Ramales (vía principal) (km)]]</f>
        <v>281.10000000000002</v>
      </c>
      <c r="O226" s="12">
        <f>+Sar_InfraMR[[#This Row],[Total Vías (excluido Auxiliares)]]</f>
        <v>281.10000000000002</v>
      </c>
      <c r="P226" s="1">
        <v>30</v>
      </c>
      <c r="Q226" s="1">
        <v>5</v>
      </c>
      <c r="R226" s="1">
        <v>5</v>
      </c>
      <c r="S226" s="1">
        <f t="shared" si="22"/>
        <v>40</v>
      </c>
      <c r="T226" s="1">
        <v>20</v>
      </c>
      <c r="U226" s="1">
        <v>89</v>
      </c>
      <c r="V226" s="1">
        <v>1</v>
      </c>
      <c r="W226" s="1">
        <v>40</v>
      </c>
      <c r="X226" s="1">
        <v>0</v>
      </c>
      <c r="Y226" s="1">
        <f t="shared" si="23"/>
        <v>150</v>
      </c>
      <c r="Z226" s="1">
        <v>11</v>
      </c>
      <c r="AA226" s="1">
        <v>22</v>
      </c>
      <c r="AB226" s="1">
        <f>+Sar_InfraMR[[#This Row],[Total Pasos Vehiculares a Nivel]]</f>
        <v>150</v>
      </c>
      <c r="AC226" s="1">
        <f t="shared" si="24"/>
        <v>183</v>
      </c>
      <c r="AD226" s="1">
        <v>17</v>
      </c>
      <c r="AE226" s="1">
        <v>16</v>
      </c>
      <c r="AF226" s="1">
        <v>74</v>
      </c>
      <c r="AG226" s="1">
        <f t="shared" si="25"/>
        <v>107</v>
      </c>
      <c r="AH226" s="12">
        <v>31.1</v>
      </c>
      <c r="AI226" s="12">
        <v>0</v>
      </c>
      <c r="AJ226" s="12">
        <v>126.55</v>
      </c>
      <c r="AK226" s="12">
        <f t="shared" si="26"/>
        <v>157.65</v>
      </c>
      <c r="AL226" s="1">
        <v>0</v>
      </c>
      <c r="AM226" s="1">
        <v>9</v>
      </c>
      <c r="AN226" s="1">
        <v>8</v>
      </c>
      <c r="AO226" s="1">
        <f t="shared" si="27"/>
        <v>17</v>
      </c>
      <c r="AP226" s="1">
        <v>180</v>
      </c>
      <c r="AQ226" s="1">
        <v>95</v>
      </c>
      <c r="AR226" s="1">
        <v>0</v>
      </c>
      <c r="AS226" s="1">
        <f>+Sar_InfraMR[[#This Row],[B.02.1 - Parque de Coches Eléctricos Motrices]]+Sar_InfraMR[[#This Row],[B.02.2 - Parque de Coches Eléctricos Motrices Remolcados Tipo R]]+Sar_InfraMR[[#This Row],[B.02.3 - Parque de Coches Eléctricos Motrices Tipo R]]</f>
        <v>275</v>
      </c>
      <c r="AT226" s="1">
        <v>0</v>
      </c>
      <c r="AU226" s="1">
        <v>4</v>
      </c>
      <c r="AV226" s="1">
        <v>8</v>
      </c>
      <c r="AW226" s="1">
        <f>+Sar_InfraMR[[#This Row],[B.03.1 - Parque de Coches Motores Motrices Remolcados]]+Sar_InfraMR[[#This Row],[B.03.2 - Parque de Coches Motores Motrices Intermedios]]+Sar_InfraMR[[#This Row],[B.03.3 - Parque de Coches Motores Motrices Cabina]]</f>
        <v>12</v>
      </c>
      <c r="AX226" s="1">
        <v>33</v>
      </c>
      <c r="AY226" s="1">
        <v>12</v>
      </c>
      <c r="AZ226" s="1">
        <v>0</v>
      </c>
      <c r="BA226" s="1">
        <v>8</v>
      </c>
      <c r="BB226" s="1">
        <v>0</v>
      </c>
      <c r="BC226" s="1">
        <f>+Sar_InfraMR[[#This Row],[B.04.1 - Parque de Coches Remolcados Clase Unica]]+Sar_InfraMR[[#This Row],[B.04.2 - Parque de Coches Remolcados Clase Unica Furgón]]+Sar_InfraMR[[#This Row],[B.04.3 - Parque de Coches Remolcados Clase Unica Cabina]]+Sar_InfraMR[[#This Row],[B.04.4 - Parque de Coches Remolcados de Larga Distancia (Turista+Pullman)]]+Sar_InfraMR[[#This Row],[B.04.5 - Parque de Coches Remolcados para Servicios Especiales (Cartoneros)]]</f>
        <v>53</v>
      </c>
      <c r="BD226" s="1">
        <v>0</v>
      </c>
      <c r="BE226" s="1">
        <v>0</v>
      </c>
      <c r="BF226" s="16">
        <v>1676</v>
      </c>
    </row>
    <row r="227" spans="1:58">
      <c r="A227" s="1">
        <v>2011</v>
      </c>
      <c r="B227" s="1" t="s">
        <v>124</v>
      </c>
      <c r="C227" s="12">
        <v>71.5</v>
      </c>
      <c r="D227" s="12">
        <v>62.3</v>
      </c>
      <c r="E227" s="12">
        <v>0</v>
      </c>
      <c r="F227" s="12">
        <v>36.4</v>
      </c>
      <c r="G227" s="12">
        <f t="shared" si="21"/>
        <v>170.20000000000002</v>
      </c>
      <c r="H227" s="12">
        <f>+Sar_InfraMR[[#This Row],[Total Líneas de Explotación ]]</f>
        <v>170.20000000000002</v>
      </c>
      <c r="I227" s="13">
        <v>169.64911000000001</v>
      </c>
      <c r="J227" s="12">
        <v>196.1</v>
      </c>
      <c r="K227" s="12">
        <v>13.5</v>
      </c>
      <c r="L227" s="12">
        <v>85</v>
      </c>
      <c r="M227" s="12">
        <v>8.4</v>
      </c>
      <c r="N227" s="12">
        <f>+Sar_InfraMR[[#This Row],[A.03.1 -  Longitud de Vías de Explotación No Electrificadas Troncales y Ramales (vía principal) (km)]]+Sar_InfraMR[[#This Row],[A.04.1 -  Longitud de Vías de Explotación Electrificadas Troncales y Ramales (vía principal) (km)]]</f>
        <v>281.10000000000002</v>
      </c>
      <c r="O227" s="12">
        <f>+Sar_InfraMR[[#This Row],[Total Vías (excluido Auxiliares)]]</f>
        <v>281.10000000000002</v>
      </c>
      <c r="P227" s="1">
        <v>30</v>
      </c>
      <c r="Q227" s="1">
        <v>5</v>
      </c>
      <c r="R227" s="1">
        <v>5</v>
      </c>
      <c r="S227" s="1">
        <f t="shared" si="22"/>
        <v>40</v>
      </c>
      <c r="T227" s="1">
        <v>20</v>
      </c>
      <c r="U227" s="1">
        <v>89</v>
      </c>
      <c r="V227" s="1">
        <v>1</v>
      </c>
      <c r="W227" s="1">
        <v>40</v>
      </c>
      <c r="X227" s="1">
        <v>0</v>
      </c>
      <c r="Y227" s="1">
        <f t="shared" si="23"/>
        <v>150</v>
      </c>
      <c r="Z227" s="1">
        <v>11</v>
      </c>
      <c r="AA227" s="1">
        <v>22</v>
      </c>
      <c r="AB227" s="1">
        <f>+Sar_InfraMR[[#This Row],[Total Pasos Vehiculares a Nivel]]</f>
        <v>150</v>
      </c>
      <c r="AC227" s="1">
        <f t="shared" si="24"/>
        <v>183</v>
      </c>
      <c r="AD227" s="1">
        <v>17</v>
      </c>
      <c r="AE227" s="1">
        <v>16</v>
      </c>
      <c r="AF227" s="1">
        <v>74</v>
      </c>
      <c r="AG227" s="1">
        <f t="shared" si="25"/>
        <v>107</v>
      </c>
      <c r="AH227" s="12">
        <v>31.1</v>
      </c>
      <c r="AI227" s="12">
        <v>0</v>
      </c>
      <c r="AJ227" s="12">
        <v>126.55</v>
      </c>
      <c r="AK227" s="12">
        <f t="shared" si="26"/>
        <v>157.65</v>
      </c>
      <c r="AL227" s="1">
        <v>0</v>
      </c>
      <c r="AM227" s="1">
        <v>9</v>
      </c>
      <c r="AN227" s="1">
        <v>8</v>
      </c>
      <c r="AO227" s="1">
        <f t="shared" si="27"/>
        <v>17</v>
      </c>
      <c r="AP227" s="1">
        <v>180</v>
      </c>
      <c r="AQ227" s="1">
        <v>95</v>
      </c>
      <c r="AR227" s="1">
        <v>0</v>
      </c>
      <c r="AS227" s="1">
        <f>+Sar_InfraMR[[#This Row],[B.02.1 - Parque de Coches Eléctricos Motrices]]+Sar_InfraMR[[#This Row],[B.02.2 - Parque de Coches Eléctricos Motrices Remolcados Tipo R]]+Sar_InfraMR[[#This Row],[B.02.3 - Parque de Coches Eléctricos Motrices Tipo R]]</f>
        <v>275</v>
      </c>
      <c r="AT227" s="1">
        <v>0</v>
      </c>
      <c r="AU227" s="1">
        <v>4</v>
      </c>
      <c r="AV227" s="1">
        <v>8</v>
      </c>
      <c r="AW227" s="1">
        <f>+Sar_InfraMR[[#This Row],[B.03.1 - Parque de Coches Motores Motrices Remolcados]]+Sar_InfraMR[[#This Row],[B.03.2 - Parque de Coches Motores Motrices Intermedios]]+Sar_InfraMR[[#This Row],[B.03.3 - Parque de Coches Motores Motrices Cabina]]</f>
        <v>12</v>
      </c>
      <c r="AX227" s="1">
        <v>33</v>
      </c>
      <c r="AY227" s="1">
        <v>12</v>
      </c>
      <c r="AZ227" s="1">
        <v>0</v>
      </c>
      <c r="BA227" s="1">
        <v>8</v>
      </c>
      <c r="BB227" s="1">
        <v>0</v>
      </c>
      <c r="BC227" s="1">
        <f>+Sar_InfraMR[[#This Row],[B.04.1 - Parque de Coches Remolcados Clase Unica]]+Sar_InfraMR[[#This Row],[B.04.2 - Parque de Coches Remolcados Clase Unica Furgón]]+Sar_InfraMR[[#This Row],[B.04.3 - Parque de Coches Remolcados Clase Unica Cabina]]+Sar_InfraMR[[#This Row],[B.04.4 - Parque de Coches Remolcados de Larga Distancia (Turista+Pullman)]]+Sar_InfraMR[[#This Row],[B.04.5 - Parque de Coches Remolcados para Servicios Especiales (Cartoneros)]]</f>
        <v>53</v>
      </c>
      <c r="BD227" s="1">
        <v>0</v>
      </c>
      <c r="BE227" s="1">
        <v>0</v>
      </c>
      <c r="BF227" s="16">
        <v>1676</v>
      </c>
    </row>
    <row r="228" spans="1:58">
      <c r="A228" s="1">
        <v>2011</v>
      </c>
      <c r="B228" s="1" t="s">
        <v>125</v>
      </c>
      <c r="C228" s="12">
        <v>71.5</v>
      </c>
      <c r="D228" s="12">
        <v>62.3</v>
      </c>
      <c r="E228" s="12">
        <v>0</v>
      </c>
      <c r="F228" s="12">
        <v>36.4</v>
      </c>
      <c r="G228" s="12">
        <f t="shared" si="21"/>
        <v>170.20000000000002</v>
      </c>
      <c r="H228" s="12">
        <f>+Sar_InfraMR[[#This Row],[Total Líneas de Explotación ]]</f>
        <v>170.20000000000002</v>
      </c>
      <c r="I228" s="13">
        <v>169.64911000000001</v>
      </c>
      <c r="J228" s="12">
        <v>196.1</v>
      </c>
      <c r="K228" s="12">
        <v>13.5</v>
      </c>
      <c r="L228" s="12">
        <v>85</v>
      </c>
      <c r="M228" s="12">
        <v>8.4</v>
      </c>
      <c r="N228" s="12">
        <f>+Sar_InfraMR[[#This Row],[A.03.1 -  Longitud de Vías de Explotación No Electrificadas Troncales y Ramales (vía principal) (km)]]+Sar_InfraMR[[#This Row],[A.04.1 -  Longitud de Vías de Explotación Electrificadas Troncales y Ramales (vía principal) (km)]]</f>
        <v>281.10000000000002</v>
      </c>
      <c r="O228" s="12">
        <f>+Sar_InfraMR[[#This Row],[Total Vías (excluido Auxiliares)]]</f>
        <v>281.10000000000002</v>
      </c>
      <c r="P228" s="1">
        <v>30</v>
      </c>
      <c r="Q228" s="1">
        <v>5</v>
      </c>
      <c r="R228" s="1">
        <v>5</v>
      </c>
      <c r="S228" s="1">
        <f t="shared" si="22"/>
        <v>40</v>
      </c>
      <c r="T228" s="1">
        <v>20</v>
      </c>
      <c r="U228" s="1">
        <v>89</v>
      </c>
      <c r="V228" s="1">
        <v>1</v>
      </c>
      <c r="W228" s="1">
        <v>40</v>
      </c>
      <c r="X228" s="1">
        <v>0</v>
      </c>
      <c r="Y228" s="1">
        <f t="shared" si="23"/>
        <v>150</v>
      </c>
      <c r="Z228" s="1">
        <v>11</v>
      </c>
      <c r="AA228" s="1">
        <v>22</v>
      </c>
      <c r="AB228" s="1">
        <f>+Sar_InfraMR[[#This Row],[Total Pasos Vehiculares a Nivel]]</f>
        <v>150</v>
      </c>
      <c r="AC228" s="1">
        <f t="shared" si="24"/>
        <v>183</v>
      </c>
      <c r="AD228" s="1">
        <v>17</v>
      </c>
      <c r="AE228" s="1">
        <v>16</v>
      </c>
      <c r="AF228" s="1">
        <v>74</v>
      </c>
      <c r="AG228" s="1">
        <f t="shared" si="25"/>
        <v>107</v>
      </c>
      <c r="AH228" s="12">
        <v>31.1</v>
      </c>
      <c r="AI228" s="12">
        <v>0</v>
      </c>
      <c r="AJ228" s="12">
        <v>126.55</v>
      </c>
      <c r="AK228" s="12">
        <f t="shared" si="26"/>
        <v>157.65</v>
      </c>
      <c r="AL228" s="1">
        <v>0</v>
      </c>
      <c r="AM228" s="1">
        <v>9</v>
      </c>
      <c r="AN228" s="1">
        <v>8</v>
      </c>
      <c r="AO228" s="1">
        <f t="shared" si="27"/>
        <v>17</v>
      </c>
      <c r="AP228" s="1">
        <v>180</v>
      </c>
      <c r="AQ228" s="1">
        <v>95</v>
      </c>
      <c r="AR228" s="1">
        <v>0</v>
      </c>
      <c r="AS228" s="1">
        <f>+Sar_InfraMR[[#This Row],[B.02.1 - Parque de Coches Eléctricos Motrices]]+Sar_InfraMR[[#This Row],[B.02.2 - Parque de Coches Eléctricos Motrices Remolcados Tipo R]]+Sar_InfraMR[[#This Row],[B.02.3 - Parque de Coches Eléctricos Motrices Tipo R]]</f>
        <v>275</v>
      </c>
      <c r="AT228" s="1">
        <v>0</v>
      </c>
      <c r="AU228" s="1">
        <v>4</v>
      </c>
      <c r="AV228" s="1">
        <v>8</v>
      </c>
      <c r="AW228" s="1">
        <f>+Sar_InfraMR[[#This Row],[B.03.1 - Parque de Coches Motores Motrices Remolcados]]+Sar_InfraMR[[#This Row],[B.03.2 - Parque de Coches Motores Motrices Intermedios]]+Sar_InfraMR[[#This Row],[B.03.3 - Parque de Coches Motores Motrices Cabina]]</f>
        <v>12</v>
      </c>
      <c r="AX228" s="1">
        <v>33</v>
      </c>
      <c r="AY228" s="1">
        <v>12</v>
      </c>
      <c r="AZ228" s="1">
        <v>0</v>
      </c>
      <c r="BA228" s="1">
        <v>8</v>
      </c>
      <c r="BB228" s="1">
        <v>0</v>
      </c>
      <c r="BC228" s="1">
        <f>+Sar_InfraMR[[#This Row],[B.04.1 - Parque de Coches Remolcados Clase Unica]]+Sar_InfraMR[[#This Row],[B.04.2 - Parque de Coches Remolcados Clase Unica Furgón]]+Sar_InfraMR[[#This Row],[B.04.3 - Parque de Coches Remolcados Clase Unica Cabina]]+Sar_InfraMR[[#This Row],[B.04.4 - Parque de Coches Remolcados de Larga Distancia (Turista+Pullman)]]+Sar_InfraMR[[#This Row],[B.04.5 - Parque de Coches Remolcados para Servicios Especiales (Cartoneros)]]</f>
        <v>53</v>
      </c>
      <c r="BD228" s="1">
        <v>0</v>
      </c>
      <c r="BE228" s="1">
        <v>0</v>
      </c>
      <c r="BF228" s="16">
        <v>1676</v>
      </c>
    </row>
    <row r="229" spans="1:58">
      <c r="A229" s="1">
        <v>2011</v>
      </c>
      <c r="B229" s="1" t="s">
        <v>126</v>
      </c>
      <c r="C229" s="12">
        <v>71.5</v>
      </c>
      <c r="D229" s="12">
        <v>62.3</v>
      </c>
      <c r="E229" s="12">
        <v>0</v>
      </c>
      <c r="F229" s="12">
        <v>36.4</v>
      </c>
      <c r="G229" s="12">
        <f t="shared" si="21"/>
        <v>170.20000000000002</v>
      </c>
      <c r="H229" s="12">
        <f>+Sar_InfraMR[[#This Row],[Total Líneas de Explotación ]]</f>
        <v>170.20000000000002</v>
      </c>
      <c r="I229" s="13">
        <v>169.64911000000001</v>
      </c>
      <c r="J229" s="12">
        <v>196.1</v>
      </c>
      <c r="K229" s="12">
        <v>13.5</v>
      </c>
      <c r="L229" s="12">
        <v>85</v>
      </c>
      <c r="M229" s="12">
        <v>8.4</v>
      </c>
      <c r="N229" s="12">
        <f>+Sar_InfraMR[[#This Row],[A.03.1 -  Longitud de Vías de Explotación No Electrificadas Troncales y Ramales (vía principal) (km)]]+Sar_InfraMR[[#This Row],[A.04.1 -  Longitud de Vías de Explotación Electrificadas Troncales y Ramales (vía principal) (km)]]</f>
        <v>281.10000000000002</v>
      </c>
      <c r="O229" s="12">
        <f>+Sar_InfraMR[[#This Row],[Total Vías (excluido Auxiliares)]]</f>
        <v>281.10000000000002</v>
      </c>
      <c r="P229" s="1">
        <v>30</v>
      </c>
      <c r="Q229" s="1">
        <v>5</v>
      </c>
      <c r="R229" s="1">
        <v>5</v>
      </c>
      <c r="S229" s="1">
        <f t="shared" si="22"/>
        <v>40</v>
      </c>
      <c r="T229" s="1">
        <v>20</v>
      </c>
      <c r="U229" s="1">
        <v>89</v>
      </c>
      <c r="V229" s="1">
        <v>1</v>
      </c>
      <c r="W229" s="1">
        <v>40</v>
      </c>
      <c r="X229" s="1">
        <v>0</v>
      </c>
      <c r="Y229" s="1">
        <f t="shared" si="23"/>
        <v>150</v>
      </c>
      <c r="Z229" s="1">
        <v>11</v>
      </c>
      <c r="AA229" s="1">
        <v>22</v>
      </c>
      <c r="AB229" s="1">
        <f>+Sar_InfraMR[[#This Row],[Total Pasos Vehiculares a Nivel]]</f>
        <v>150</v>
      </c>
      <c r="AC229" s="1">
        <f t="shared" si="24"/>
        <v>183</v>
      </c>
      <c r="AD229" s="1">
        <v>17</v>
      </c>
      <c r="AE229" s="1">
        <v>16</v>
      </c>
      <c r="AF229" s="1">
        <v>74</v>
      </c>
      <c r="AG229" s="1">
        <f t="shared" si="25"/>
        <v>107</v>
      </c>
      <c r="AH229" s="12">
        <v>31.1</v>
      </c>
      <c r="AI229" s="12">
        <v>0</v>
      </c>
      <c r="AJ229" s="12">
        <v>126.55</v>
      </c>
      <c r="AK229" s="12">
        <f t="shared" si="26"/>
        <v>157.65</v>
      </c>
      <c r="AL229" s="1">
        <v>0</v>
      </c>
      <c r="AM229" s="1">
        <v>9</v>
      </c>
      <c r="AN229" s="1">
        <v>8</v>
      </c>
      <c r="AO229" s="1">
        <f t="shared" si="27"/>
        <v>17</v>
      </c>
      <c r="AP229" s="1">
        <v>180</v>
      </c>
      <c r="AQ229" s="1">
        <v>95</v>
      </c>
      <c r="AR229" s="1">
        <v>0</v>
      </c>
      <c r="AS229" s="1">
        <f>+Sar_InfraMR[[#This Row],[B.02.1 - Parque de Coches Eléctricos Motrices]]+Sar_InfraMR[[#This Row],[B.02.2 - Parque de Coches Eléctricos Motrices Remolcados Tipo R]]+Sar_InfraMR[[#This Row],[B.02.3 - Parque de Coches Eléctricos Motrices Tipo R]]</f>
        <v>275</v>
      </c>
      <c r="AT229" s="1">
        <v>0</v>
      </c>
      <c r="AU229" s="1">
        <v>4</v>
      </c>
      <c r="AV229" s="1">
        <v>8</v>
      </c>
      <c r="AW229" s="1">
        <f>+Sar_InfraMR[[#This Row],[B.03.1 - Parque de Coches Motores Motrices Remolcados]]+Sar_InfraMR[[#This Row],[B.03.2 - Parque de Coches Motores Motrices Intermedios]]+Sar_InfraMR[[#This Row],[B.03.3 - Parque de Coches Motores Motrices Cabina]]</f>
        <v>12</v>
      </c>
      <c r="AX229" s="1">
        <v>33</v>
      </c>
      <c r="AY229" s="1">
        <v>12</v>
      </c>
      <c r="AZ229" s="1">
        <v>0</v>
      </c>
      <c r="BA229" s="1">
        <v>8</v>
      </c>
      <c r="BB229" s="1">
        <v>0</v>
      </c>
      <c r="BC229" s="1">
        <f>+Sar_InfraMR[[#This Row],[B.04.1 - Parque de Coches Remolcados Clase Unica]]+Sar_InfraMR[[#This Row],[B.04.2 - Parque de Coches Remolcados Clase Unica Furgón]]+Sar_InfraMR[[#This Row],[B.04.3 - Parque de Coches Remolcados Clase Unica Cabina]]+Sar_InfraMR[[#This Row],[B.04.4 - Parque de Coches Remolcados de Larga Distancia (Turista+Pullman)]]+Sar_InfraMR[[#This Row],[B.04.5 - Parque de Coches Remolcados para Servicios Especiales (Cartoneros)]]</f>
        <v>53</v>
      </c>
      <c r="BD229" s="1">
        <v>0</v>
      </c>
      <c r="BE229" s="1">
        <v>0</v>
      </c>
      <c r="BF229" s="16">
        <v>1676</v>
      </c>
    </row>
    <row r="230" spans="1:58">
      <c r="A230" s="1">
        <v>2012</v>
      </c>
      <c r="B230" s="1" t="s">
        <v>115</v>
      </c>
      <c r="C230" s="12">
        <v>71.5</v>
      </c>
      <c r="D230" s="12">
        <v>62.3</v>
      </c>
      <c r="E230" s="12">
        <v>0</v>
      </c>
      <c r="F230" s="12">
        <v>36.4</v>
      </c>
      <c r="G230" s="12">
        <f t="shared" si="21"/>
        <v>170.20000000000002</v>
      </c>
      <c r="H230" s="12">
        <f>+Sar_InfraMR[[#This Row],[Total Líneas de Explotación ]]</f>
        <v>170.20000000000002</v>
      </c>
      <c r="I230" s="13">
        <v>169.64911000000001</v>
      </c>
      <c r="J230" s="12">
        <v>196.1</v>
      </c>
      <c r="K230" s="12">
        <v>13.5</v>
      </c>
      <c r="L230" s="12">
        <v>85</v>
      </c>
      <c r="M230" s="12">
        <v>8.4</v>
      </c>
      <c r="N230" s="12">
        <f>+Sar_InfraMR[[#This Row],[A.03.1 -  Longitud de Vías de Explotación No Electrificadas Troncales y Ramales (vía principal) (km)]]+Sar_InfraMR[[#This Row],[A.04.1 -  Longitud de Vías de Explotación Electrificadas Troncales y Ramales (vía principal) (km)]]</f>
        <v>281.10000000000002</v>
      </c>
      <c r="O230" s="12">
        <f>+Sar_InfraMR[[#This Row],[Total Vías (excluido Auxiliares)]]</f>
        <v>281.10000000000002</v>
      </c>
      <c r="P230" s="1">
        <v>30</v>
      </c>
      <c r="Q230" s="1">
        <v>5</v>
      </c>
      <c r="R230" s="1">
        <v>5</v>
      </c>
      <c r="S230" s="1">
        <f t="shared" si="22"/>
        <v>40</v>
      </c>
      <c r="T230" s="1">
        <v>20</v>
      </c>
      <c r="U230" s="1">
        <v>89</v>
      </c>
      <c r="V230" s="1">
        <v>1</v>
      </c>
      <c r="W230" s="1">
        <v>40</v>
      </c>
      <c r="X230" s="1">
        <v>0</v>
      </c>
      <c r="Y230" s="1">
        <f t="shared" si="23"/>
        <v>150</v>
      </c>
      <c r="Z230" s="1">
        <v>11</v>
      </c>
      <c r="AA230" s="1">
        <v>22</v>
      </c>
      <c r="AB230" s="1">
        <f>+Sar_InfraMR[[#This Row],[Total Pasos Vehiculares a Nivel]]</f>
        <v>150</v>
      </c>
      <c r="AC230" s="1">
        <f t="shared" si="24"/>
        <v>183</v>
      </c>
      <c r="AD230" s="1">
        <v>17</v>
      </c>
      <c r="AE230" s="1">
        <v>16</v>
      </c>
      <c r="AF230" s="1">
        <v>74</v>
      </c>
      <c r="AG230" s="1">
        <f t="shared" si="25"/>
        <v>107</v>
      </c>
      <c r="AH230" s="12">
        <v>31.1</v>
      </c>
      <c r="AI230" s="12">
        <v>0</v>
      </c>
      <c r="AJ230" s="12">
        <v>126.55</v>
      </c>
      <c r="AK230" s="12">
        <f t="shared" si="26"/>
        <v>157.65</v>
      </c>
      <c r="AL230" s="1">
        <v>0</v>
      </c>
      <c r="AM230" s="1">
        <v>9</v>
      </c>
      <c r="AN230" s="1">
        <v>8</v>
      </c>
      <c r="AO230" s="1">
        <f t="shared" si="27"/>
        <v>17</v>
      </c>
      <c r="AP230" s="1">
        <v>180</v>
      </c>
      <c r="AQ230" s="1">
        <v>95</v>
      </c>
      <c r="AR230" s="1">
        <v>0</v>
      </c>
      <c r="AS230" s="1">
        <f>+Sar_InfraMR[[#This Row],[B.02.1 - Parque de Coches Eléctricos Motrices]]+Sar_InfraMR[[#This Row],[B.02.2 - Parque de Coches Eléctricos Motrices Remolcados Tipo R]]+Sar_InfraMR[[#This Row],[B.02.3 - Parque de Coches Eléctricos Motrices Tipo R]]</f>
        <v>275</v>
      </c>
      <c r="AT230" s="1">
        <v>0</v>
      </c>
      <c r="AU230" s="1">
        <v>4</v>
      </c>
      <c r="AV230" s="1">
        <v>8</v>
      </c>
      <c r="AW230" s="1">
        <f>+Sar_InfraMR[[#This Row],[B.03.1 - Parque de Coches Motores Motrices Remolcados]]+Sar_InfraMR[[#This Row],[B.03.2 - Parque de Coches Motores Motrices Intermedios]]+Sar_InfraMR[[#This Row],[B.03.3 - Parque de Coches Motores Motrices Cabina]]</f>
        <v>12</v>
      </c>
      <c r="AX230" s="1">
        <v>33</v>
      </c>
      <c r="AY230" s="1">
        <v>12</v>
      </c>
      <c r="AZ230" s="1">
        <v>0</v>
      </c>
      <c r="BA230" s="1">
        <v>8</v>
      </c>
      <c r="BB230" s="1">
        <v>0</v>
      </c>
      <c r="BC230" s="1">
        <f>+Sar_InfraMR[[#This Row],[B.04.1 - Parque de Coches Remolcados Clase Unica]]+Sar_InfraMR[[#This Row],[B.04.2 - Parque de Coches Remolcados Clase Unica Furgón]]+Sar_InfraMR[[#This Row],[B.04.3 - Parque de Coches Remolcados Clase Unica Cabina]]+Sar_InfraMR[[#This Row],[B.04.4 - Parque de Coches Remolcados de Larga Distancia (Turista+Pullman)]]+Sar_InfraMR[[#This Row],[B.04.5 - Parque de Coches Remolcados para Servicios Especiales (Cartoneros)]]</f>
        <v>53</v>
      </c>
      <c r="BD230" s="1">
        <v>0</v>
      </c>
      <c r="BE230" s="1">
        <v>0</v>
      </c>
      <c r="BF230" s="16">
        <v>1676</v>
      </c>
    </row>
    <row r="231" spans="1:58">
      <c r="A231" s="1">
        <v>2012</v>
      </c>
      <c r="B231" s="1" t="s">
        <v>116</v>
      </c>
      <c r="C231" s="12">
        <v>71.5</v>
      </c>
      <c r="D231" s="12">
        <v>62.3</v>
      </c>
      <c r="E231" s="12">
        <v>0</v>
      </c>
      <c r="F231" s="12">
        <v>36.4</v>
      </c>
      <c r="G231" s="12">
        <f t="shared" si="21"/>
        <v>170.20000000000002</v>
      </c>
      <c r="H231" s="12">
        <f>+Sar_InfraMR[[#This Row],[Total Líneas de Explotación ]]</f>
        <v>170.20000000000002</v>
      </c>
      <c r="I231" s="13">
        <v>169.64911000000001</v>
      </c>
      <c r="J231" s="12">
        <v>196.1</v>
      </c>
      <c r="K231" s="12">
        <v>13.5</v>
      </c>
      <c r="L231" s="12">
        <v>85</v>
      </c>
      <c r="M231" s="12">
        <v>8.4</v>
      </c>
      <c r="N231" s="12">
        <f>+Sar_InfraMR[[#This Row],[A.03.1 -  Longitud de Vías de Explotación No Electrificadas Troncales y Ramales (vía principal) (km)]]+Sar_InfraMR[[#This Row],[A.04.1 -  Longitud de Vías de Explotación Electrificadas Troncales y Ramales (vía principal) (km)]]</f>
        <v>281.10000000000002</v>
      </c>
      <c r="O231" s="12">
        <f>+Sar_InfraMR[[#This Row],[Total Vías (excluido Auxiliares)]]</f>
        <v>281.10000000000002</v>
      </c>
      <c r="P231" s="1">
        <v>30</v>
      </c>
      <c r="Q231" s="1">
        <v>5</v>
      </c>
      <c r="R231" s="1">
        <v>5</v>
      </c>
      <c r="S231" s="1">
        <f t="shared" si="22"/>
        <v>40</v>
      </c>
      <c r="T231" s="1">
        <v>20</v>
      </c>
      <c r="U231" s="1">
        <v>89</v>
      </c>
      <c r="V231" s="1">
        <v>1</v>
      </c>
      <c r="W231" s="1">
        <v>40</v>
      </c>
      <c r="X231" s="1">
        <v>0</v>
      </c>
      <c r="Y231" s="1">
        <f t="shared" si="23"/>
        <v>150</v>
      </c>
      <c r="Z231" s="1">
        <v>11</v>
      </c>
      <c r="AA231" s="1">
        <v>22</v>
      </c>
      <c r="AB231" s="1">
        <f>+Sar_InfraMR[[#This Row],[Total Pasos Vehiculares a Nivel]]</f>
        <v>150</v>
      </c>
      <c r="AC231" s="1">
        <f t="shared" si="24"/>
        <v>183</v>
      </c>
      <c r="AD231" s="1">
        <v>17</v>
      </c>
      <c r="AE231" s="1">
        <v>16</v>
      </c>
      <c r="AF231" s="1">
        <v>74</v>
      </c>
      <c r="AG231" s="1">
        <f t="shared" si="25"/>
        <v>107</v>
      </c>
      <c r="AH231" s="12">
        <v>31.1</v>
      </c>
      <c r="AI231" s="12">
        <v>0</v>
      </c>
      <c r="AJ231" s="12">
        <v>126.55</v>
      </c>
      <c r="AK231" s="12">
        <f t="shared" si="26"/>
        <v>157.65</v>
      </c>
      <c r="AL231" s="1">
        <v>0</v>
      </c>
      <c r="AM231" s="1">
        <v>9</v>
      </c>
      <c r="AN231" s="1">
        <v>8</v>
      </c>
      <c r="AO231" s="1">
        <f t="shared" si="27"/>
        <v>17</v>
      </c>
      <c r="AP231" s="1">
        <v>180</v>
      </c>
      <c r="AQ231" s="1">
        <v>95</v>
      </c>
      <c r="AR231" s="1">
        <v>0</v>
      </c>
      <c r="AS231" s="1">
        <f>+Sar_InfraMR[[#This Row],[B.02.1 - Parque de Coches Eléctricos Motrices]]+Sar_InfraMR[[#This Row],[B.02.2 - Parque de Coches Eléctricos Motrices Remolcados Tipo R]]+Sar_InfraMR[[#This Row],[B.02.3 - Parque de Coches Eléctricos Motrices Tipo R]]</f>
        <v>275</v>
      </c>
      <c r="AT231" s="1">
        <v>0</v>
      </c>
      <c r="AU231" s="1">
        <v>4</v>
      </c>
      <c r="AV231" s="1">
        <v>8</v>
      </c>
      <c r="AW231" s="1">
        <f>+Sar_InfraMR[[#This Row],[B.03.1 - Parque de Coches Motores Motrices Remolcados]]+Sar_InfraMR[[#This Row],[B.03.2 - Parque de Coches Motores Motrices Intermedios]]+Sar_InfraMR[[#This Row],[B.03.3 - Parque de Coches Motores Motrices Cabina]]</f>
        <v>12</v>
      </c>
      <c r="AX231" s="1">
        <v>33</v>
      </c>
      <c r="AY231" s="1">
        <v>12</v>
      </c>
      <c r="AZ231" s="1">
        <v>0</v>
      </c>
      <c r="BA231" s="1">
        <v>8</v>
      </c>
      <c r="BB231" s="1">
        <v>0</v>
      </c>
      <c r="BC231" s="1">
        <f>+Sar_InfraMR[[#This Row],[B.04.1 - Parque de Coches Remolcados Clase Unica]]+Sar_InfraMR[[#This Row],[B.04.2 - Parque de Coches Remolcados Clase Unica Furgón]]+Sar_InfraMR[[#This Row],[B.04.3 - Parque de Coches Remolcados Clase Unica Cabina]]+Sar_InfraMR[[#This Row],[B.04.4 - Parque de Coches Remolcados de Larga Distancia (Turista+Pullman)]]+Sar_InfraMR[[#This Row],[B.04.5 - Parque de Coches Remolcados para Servicios Especiales (Cartoneros)]]</f>
        <v>53</v>
      </c>
      <c r="BD231" s="1">
        <v>0</v>
      </c>
      <c r="BE231" s="1">
        <v>0</v>
      </c>
      <c r="BF231" s="16">
        <v>1676</v>
      </c>
    </row>
    <row r="232" spans="1:58">
      <c r="A232" s="1">
        <v>2012</v>
      </c>
      <c r="B232" s="1" t="s">
        <v>117</v>
      </c>
      <c r="C232" s="12">
        <v>71.5</v>
      </c>
      <c r="D232" s="12">
        <v>62.3</v>
      </c>
      <c r="E232" s="12">
        <v>0</v>
      </c>
      <c r="F232" s="12">
        <v>36.4</v>
      </c>
      <c r="G232" s="12">
        <f t="shared" si="21"/>
        <v>170.20000000000002</v>
      </c>
      <c r="H232" s="12">
        <f>+Sar_InfraMR[[#This Row],[Total Líneas de Explotación ]]</f>
        <v>170.20000000000002</v>
      </c>
      <c r="I232" s="13">
        <v>169.64911000000001</v>
      </c>
      <c r="J232" s="12">
        <v>196.1</v>
      </c>
      <c r="K232" s="12">
        <v>13.5</v>
      </c>
      <c r="L232" s="12">
        <v>85</v>
      </c>
      <c r="M232" s="12">
        <v>8.4</v>
      </c>
      <c r="N232" s="12">
        <f>+Sar_InfraMR[[#This Row],[A.03.1 -  Longitud de Vías de Explotación No Electrificadas Troncales y Ramales (vía principal) (km)]]+Sar_InfraMR[[#This Row],[A.04.1 -  Longitud de Vías de Explotación Electrificadas Troncales y Ramales (vía principal) (km)]]</f>
        <v>281.10000000000002</v>
      </c>
      <c r="O232" s="12">
        <f>+Sar_InfraMR[[#This Row],[Total Vías (excluido Auxiliares)]]</f>
        <v>281.10000000000002</v>
      </c>
      <c r="P232" s="1">
        <v>30</v>
      </c>
      <c r="Q232" s="1">
        <v>5</v>
      </c>
      <c r="R232" s="1">
        <v>5</v>
      </c>
      <c r="S232" s="1">
        <f t="shared" si="22"/>
        <v>40</v>
      </c>
      <c r="T232" s="1">
        <v>20</v>
      </c>
      <c r="U232" s="1">
        <v>89</v>
      </c>
      <c r="V232" s="1">
        <v>1</v>
      </c>
      <c r="W232" s="1">
        <v>40</v>
      </c>
      <c r="X232" s="1">
        <v>0</v>
      </c>
      <c r="Y232" s="1">
        <f t="shared" si="23"/>
        <v>150</v>
      </c>
      <c r="Z232" s="1">
        <v>11</v>
      </c>
      <c r="AA232" s="1">
        <v>22</v>
      </c>
      <c r="AB232" s="1">
        <f>+Sar_InfraMR[[#This Row],[Total Pasos Vehiculares a Nivel]]</f>
        <v>150</v>
      </c>
      <c r="AC232" s="1">
        <f t="shared" si="24"/>
        <v>183</v>
      </c>
      <c r="AD232" s="1">
        <v>17</v>
      </c>
      <c r="AE232" s="1">
        <v>16</v>
      </c>
      <c r="AF232" s="1">
        <v>74</v>
      </c>
      <c r="AG232" s="1">
        <f t="shared" si="25"/>
        <v>107</v>
      </c>
      <c r="AH232" s="12">
        <v>31.1</v>
      </c>
      <c r="AI232" s="12">
        <v>0</v>
      </c>
      <c r="AJ232" s="12">
        <v>126.55</v>
      </c>
      <c r="AK232" s="12">
        <f t="shared" si="26"/>
        <v>157.65</v>
      </c>
      <c r="AL232" s="1">
        <v>0</v>
      </c>
      <c r="AM232" s="1">
        <v>9</v>
      </c>
      <c r="AN232" s="1">
        <v>8</v>
      </c>
      <c r="AO232" s="1">
        <f t="shared" si="27"/>
        <v>17</v>
      </c>
      <c r="AP232" s="1">
        <v>180</v>
      </c>
      <c r="AQ232" s="1">
        <v>95</v>
      </c>
      <c r="AR232" s="1">
        <v>0</v>
      </c>
      <c r="AS232" s="1">
        <f>+Sar_InfraMR[[#This Row],[B.02.1 - Parque de Coches Eléctricos Motrices]]+Sar_InfraMR[[#This Row],[B.02.2 - Parque de Coches Eléctricos Motrices Remolcados Tipo R]]+Sar_InfraMR[[#This Row],[B.02.3 - Parque de Coches Eléctricos Motrices Tipo R]]</f>
        <v>275</v>
      </c>
      <c r="AT232" s="1">
        <v>0</v>
      </c>
      <c r="AU232" s="1">
        <v>4</v>
      </c>
      <c r="AV232" s="1">
        <v>8</v>
      </c>
      <c r="AW232" s="1">
        <f>+Sar_InfraMR[[#This Row],[B.03.1 - Parque de Coches Motores Motrices Remolcados]]+Sar_InfraMR[[#This Row],[B.03.2 - Parque de Coches Motores Motrices Intermedios]]+Sar_InfraMR[[#This Row],[B.03.3 - Parque de Coches Motores Motrices Cabina]]</f>
        <v>12</v>
      </c>
      <c r="AX232" s="1">
        <v>33</v>
      </c>
      <c r="AY232" s="1">
        <v>12</v>
      </c>
      <c r="AZ232" s="1">
        <v>0</v>
      </c>
      <c r="BA232" s="1">
        <v>8</v>
      </c>
      <c r="BB232" s="1">
        <v>0</v>
      </c>
      <c r="BC232" s="1">
        <f>+Sar_InfraMR[[#This Row],[B.04.1 - Parque de Coches Remolcados Clase Unica]]+Sar_InfraMR[[#This Row],[B.04.2 - Parque de Coches Remolcados Clase Unica Furgón]]+Sar_InfraMR[[#This Row],[B.04.3 - Parque de Coches Remolcados Clase Unica Cabina]]+Sar_InfraMR[[#This Row],[B.04.4 - Parque de Coches Remolcados de Larga Distancia (Turista+Pullman)]]+Sar_InfraMR[[#This Row],[B.04.5 - Parque de Coches Remolcados para Servicios Especiales (Cartoneros)]]</f>
        <v>53</v>
      </c>
      <c r="BD232" s="1">
        <v>0</v>
      </c>
      <c r="BE232" s="1">
        <v>0</v>
      </c>
      <c r="BF232" s="16">
        <v>1676</v>
      </c>
    </row>
    <row r="233" spans="1:58">
      <c r="A233" s="1">
        <v>2012</v>
      </c>
      <c r="B233" s="1" t="s">
        <v>118</v>
      </c>
      <c r="C233" s="12">
        <v>71.5</v>
      </c>
      <c r="D233" s="12">
        <v>62.3</v>
      </c>
      <c r="E233" s="12">
        <v>0</v>
      </c>
      <c r="F233" s="12">
        <v>36.4</v>
      </c>
      <c r="G233" s="12">
        <f t="shared" si="21"/>
        <v>170.20000000000002</v>
      </c>
      <c r="H233" s="12">
        <f>+Sar_InfraMR[[#This Row],[Total Líneas de Explotación ]]</f>
        <v>170.20000000000002</v>
      </c>
      <c r="I233" s="13">
        <v>169.64911000000001</v>
      </c>
      <c r="J233" s="12">
        <v>196.1</v>
      </c>
      <c r="K233" s="12">
        <v>13.5</v>
      </c>
      <c r="L233" s="12">
        <v>85</v>
      </c>
      <c r="M233" s="12">
        <v>8.4</v>
      </c>
      <c r="N233" s="12">
        <f>+Sar_InfraMR[[#This Row],[A.03.1 -  Longitud de Vías de Explotación No Electrificadas Troncales y Ramales (vía principal) (km)]]+Sar_InfraMR[[#This Row],[A.04.1 -  Longitud de Vías de Explotación Electrificadas Troncales y Ramales (vía principal) (km)]]</f>
        <v>281.10000000000002</v>
      </c>
      <c r="O233" s="12">
        <f>+Sar_InfraMR[[#This Row],[Total Vías (excluido Auxiliares)]]</f>
        <v>281.10000000000002</v>
      </c>
      <c r="P233" s="1">
        <v>30</v>
      </c>
      <c r="Q233" s="1">
        <v>5</v>
      </c>
      <c r="R233" s="1">
        <v>5</v>
      </c>
      <c r="S233" s="1">
        <f t="shared" si="22"/>
        <v>40</v>
      </c>
      <c r="T233" s="1">
        <v>20</v>
      </c>
      <c r="U233" s="1">
        <v>89</v>
      </c>
      <c r="V233" s="1">
        <v>1</v>
      </c>
      <c r="W233" s="1">
        <v>40</v>
      </c>
      <c r="X233" s="1">
        <v>0</v>
      </c>
      <c r="Y233" s="1">
        <f t="shared" si="23"/>
        <v>150</v>
      </c>
      <c r="Z233" s="1">
        <v>11</v>
      </c>
      <c r="AA233" s="1">
        <v>22</v>
      </c>
      <c r="AB233" s="1">
        <f>+Sar_InfraMR[[#This Row],[Total Pasos Vehiculares a Nivel]]</f>
        <v>150</v>
      </c>
      <c r="AC233" s="1">
        <f t="shared" si="24"/>
        <v>183</v>
      </c>
      <c r="AD233" s="1">
        <v>17</v>
      </c>
      <c r="AE233" s="1">
        <v>16</v>
      </c>
      <c r="AF233" s="1">
        <v>74</v>
      </c>
      <c r="AG233" s="1">
        <f t="shared" si="25"/>
        <v>107</v>
      </c>
      <c r="AH233" s="12">
        <v>31.1</v>
      </c>
      <c r="AI233" s="12">
        <v>0</v>
      </c>
      <c r="AJ233" s="12">
        <v>126.55</v>
      </c>
      <c r="AK233" s="12">
        <f t="shared" si="26"/>
        <v>157.65</v>
      </c>
      <c r="AL233" s="1">
        <v>0</v>
      </c>
      <c r="AM233" s="1">
        <v>9</v>
      </c>
      <c r="AN233" s="1">
        <v>8</v>
      </c>
      <c r="AO233" s="1">
        <f t="shared" si="27"/>
        <v>17</v>
      </c>
      <c r="AP233" s="1">
        <v>180</v>
      </c>
      <c r="AQ233" s="1">
        <v>95</v>
      </c>
      <c r="AR233" s="1">
        <v>0</v>
      </c>
      <c r="AS233" s="1">
        <f>+Sar_InfraMR[[#This Row],[B.02.1 - Parque de Coches Eléctricos Motrices]]+Sar_InfraMR[[#This Row],[B.02.2 - Parque de Coches Eléctricos Motrices Remolcados Tipo R]]+Sar_InfraMR[[#This Row],[B.02.3 - Parque de Coches Eléctricos Motrices Tipo R]]</f>
        <v>275</v>
      </c>
      <c r="AT233" s="1">
        <v>0</v>
      </c>
      <c r="AU233" s="1">
        <v>4</v>
      </c>
      <c r="AV233" s="1">
        <v>8</v>
      </c>
      <c r="AW233" s="1">
        <f>+Sar_InfraMR[[#This Row],[B.03.1 - Parque de Coches Motores Motrices Remolcados]]+Sar_InfraMR[[#This Row],[B.03.2 - Parque de Coches Motores Motrices Intermedios]]+Sar_InfraMR[[#This Row],[B.03.3 - Parque de Coches Motores Motrices Cabina]]</f>
        <v>12</v>
      </c>
      <c r="AX233" s="1">
        <v>33</v>
      </c>
      <c r="AY233" s="1">
        <v>12</v>
      </c>
      <c r="AZ233" s="1">
        <v>0</v>
      </c>
      <c r="BA233" s="1">
        <v>8</v>
      </c>
      <c r="BB233" s="1">
        <v>0</v>
      </c>
      <c r="BC233" s="1">
        <f>+Sar_InfraMR[[#This Row],[B.04.1 - Parque de Coches Remolcados Clase Unica]]+Sar_InfraMR[[#This Row],[B.04.2 - Parque de Coches Remolcados Clase Unica Furgón]]+Sar_InfraMR[[#This Row],[B.04.3 - Parque de Coches Remolcados Clase Unica Cabina]]+Sar_InfraMR[[#This Row],[B.04.4 - Parque de Coches Remolcados de Larga Distancia (Turista+Pullman)]]+Sar_InfraMR[[#This Row],[B.04.5 - Parque de Coches Remolcados para Servicios Especiales (Cartoneros)]]</f>
        <v>53</v>
      </c>
      <c r="BD233" s="1">
        <v>0</v>
      </c>
      <c r="BE233" s="1">
        <v>0</v>
      </c>
      <c r="BF233" s="16">
        <v>1676</v>
      </c>
    </row>
    <row r="234" spans="1:58">
      <c r="A234" s="1">
        <v>2012</v>
      </c>
      <c r="B234" s="1" t="s">
        <v>119</v>
      </c>
      <c r="C234" s="12">
        <v>71.5</v>
      </c>
      <c r="D234" s="12">
        <v>62.3</v>
      </c>
      <c r="E234" s="12">
        <v>0</v>
      </c>
      <c r="F234" s="12">
        <v>36.4</v>
      </c>
      <c r="G234" s="12">
        <f t="shared" si="21"/>
        <v>170.20000000000002</v>
      </c>
      <c r="H234" s="12">
        <f>+Sar_InfraMR[[#This Row],[Total Líneas de Explotación ]]</f>
        <v>170.20000000000002</v>
      </c>
      <c r="I234" s="13">
        <v>169.64911000000001</v>
      </c>
      <c r="J234" s="12">
        <v>196.1</v>
      </c>
      <c r="K234" s="12">
        <v>13.5</v>
      </c>
      <c r="L234" s="12">
        <v>85</v>
      </c>
      <c r="M234" s="12">
        <v>8.4</v>
      </c>
      <c r="N234" s="12">
        <f>+Sar_InfraMR[[#This Row],[A.03.1 -  Longitud de Vías de Explotación No Electrificadas Troncales y Ramales (vía principal) (km)]]+Sar_InfraMR[[#This Row],[A.04.1 -  Longitud de Vías de Explotación Electrificadas Troncales y Ramales (vía principal) (km)]]</f>
        <v>281.10000000000002</v>
      </c>
      <c r="O234" s="12">
        <f>+Sar_InfraMR[[#This Row],[Total Vías (excluido Auxiliares)]]</f>
        <v>281.10000000000002</v>
      </c>
      <c r="P234" s="1">
        <v>30</v>
      </c>
      <c r="Q234" s="1">
        <v>5</v>
      </c>
      <c r="R234" s="1">
        <v>5</v>
      </c>
      <c r="S234" s="1">
        <f t="shared" si="22"/>
        <v>40</v>
      </c>
      <c r="T234" s="1">
        <v>20</v>
      </c>
      <c r="U234" s="1">
        <v>89</v>
      </c>
      <c r="V234" s="1">
        <v>1</v>
      </c>
      <c r="W234" s="1">
        <v>40</v>
      </c>
      <c r="X234" s="1">
        <v>0</v>
      </c>
      <c r="Y234" s="1">
        <f t="shared" si="23"/>
        <v>150</v>
      </c>
      <c r="Z234" s="1">
        <v>11</v>
      </c>
      <c r="AA234" s="1">
        <v>22</v>
      </c>
      <c r="AB234" s="1">
        <f>+Sar_InfraMR[[#This Row],[Total Pasos Vehiculares a Nivel]]</f>
        <v>150</v>
      </c>
      <c r="AC234" s="1">
        <f t="shared" si="24"/>
        <v>183</v>
      </c>
      <c r="AD234" s="1">
        <v>17</v>
      </c>
      <c r="AE234" s="1">
        <v>16</v>
      </c>
      <c r="AF234" s="1">
        <v>74</v>
      </c>
      <c r="AG234" s="1">
        <f t="shared" si="25"/>
        <v>107</v>
      </c>
      <c r="AH234" s="12">
        <v>31.1</v>
      </c>
      <c r="AI234" s="12">
        <v>0</v>
      </c>
      <c r="AJ234" s="12">
        <v>126.55</v>
      </c>
      <c r="AK234" s="12">
        <f t="shared" si="26"/>
        <v>157.65</v>
      </c>
      <c r="AL234" s="1">
        <v>0</v>
      </c>
      <c r="AM234" s="1">
        <v>9</v>
      </c>
      <c r="AN234" s="1">
        <v>8</v>
      </c>
      <c r="AO234" s="1">
        <f t="shared" si="27"/>
        <v>17</v>
      </c>
      <c r="AP234" s="1">
        <v>180</v>
      </c>
      <c r="AQ234" s="1">
        <v>95</v>
      </c>
      <c r="AR234" s="1">
        <v>0</v>
      </c>
      <c r="AS234" s="1">
        <f>+Sar_InfraMR[[#This Row],[B.02.1 - Parque de Coches Eléctricos Motrices]]+Sar_InfraMR[[#This Row],[B.02.2 - Parque de Coches Eléctricos Motrices Remolcados Tipo R]]+Sar_InfraMR[[#This Row],[B.02.3 - Parque de Coches Eléctricos Motrices Tipo R]]</f>
        <v>275</v>
      </c>
      <c r="AT234" s="1">
        <v>0</v>
      </c>
      <c r="AU234" s="1">
        <v>4</v>
      </c>
      <c r="AV234" s="1">
        <v>8</v>
      </c>
      <c r="AW234" s="1">
        <f>+Sar_InfraMR[[#This Row],[B.03.1 - Parque de Coches Motores Motrices Remolcados]]+Sar_InfraMR[[#This Row],[B.03.2 - Parque de Coches Motores Motrices Intermedios]]+Sar_InfraMR[[#This Row],[B.03.3 - Parque de Coches Motores Motrices Cabina]]</f>
        <v>12</v>
      </c>
      <c r="AX234" s="1">
        <v>33</v>
      </c>
      <c r="AY234" s="1">
        <v>12</v>
      </c>
      <c r="AZ234" s="1">
        <v>0</v>
      </c>
      <c r="BA234" s="1">
        <v>8</v>
      </c>
      <c r="BB234" s="1">
        <v>0</v>
      </c>
      <c r="BC234" s="1">
        <f>+Sar_InfraMR[[#This Row],[B.04.1 - Parque de Coches Remolcados Clase Unica]]+Sar_InfraMR[[#This Row],[B.04.2 - Parque de Coches Remolcados Clase Unica Furgón]]+Sar_InfraMR[[#This Row],[B.04.3 - Parque de Coches Remolcados Clase Unica Cabina]]+Sar_InfraMR[[#This Row],[B.04.4 - Parque de Coches Remolcados de Larga Distancia (Turista+Pullman)]]+Sar_InfraMR[[#This Row],[B.04.5 - Parque de Coches Remolcados para Servicios Especiales (Cartoneros)]]</f>
        <v>53</v>
      </c>
      <c r="BD234" s="1">
        <v>0</v>
      </c>
      <c r="BE234" s="1">
        <v>0</v>
      </c>
      <c r="BF234" s="16">
        <v>1676</v>
      </c>
    </row>
    <row r="235" spans="1:58">
      <c r="A235" s="1">
        <v>2012</v>
      </c>
      <c r="B235" s="1" t="s">
        <v>120</v>
      </c>
      <c r="C235" s="12">
        <v>71.5</v>
      </c>
      <c r="D235" s="12">
        <v>62.3</v>
      </c>
      <c r="E235" s="12">
        <v>0</v>
      </c>
      <c r="F235" s="12">
        <v>36.4</v>
      </c>
      <c r="G235" s="12">
        <f t="shared" si="21"/>
        <v>170.20000000000002</v>
      </c>
      <c r="H235" s="12">
        <f>+Sar_InfraMR[[#This Row],[Total Líneas de Explotación ]]</f>
        <v>170.20000000000002</v>
      </c>
      <c r="I235" s="13">
        <v>169.64911000000001</v>
      </c>
      <c r="J235" s="12">
        <v>196.1</v>
      </c>
      <c r="K235" s="12">
        <v>13.5</v>
      </c>
      <c r="L235" s="12">
        <v>85</v>
      </c>
      <c r="M235" s="12">
        <v>8.4</v>
      </c>
      <c r="N235" s="12">
        <f>+Sar_InfraMR[[#This Row],[A.03.1 -  Longitud de Vías de Explotación No Electrificadas Troncales y Ramales (vía principal) (km)]]+Sar_InfraMR[[#This Row],[A.04.1 -  Longitud de Vías de Explotación Electrificadas Troncales y Ramales (vía principal) (km)]]</f>
        <v>281.10000000000002</v>
      </c>
      <c r="O235" s="12">
        <f>+Sar_InfraMR[[#This Row],[Total Vías (excluido Auxiliares)]]</f>
        <v>281.10000000000002</v>
      </c>
      <c r="P235" s="1">
        <v>30</v>
      </c>
      <c r="Q235" s="1">
        <v>5</v>
      </c>
      <c r="R235" s="1">
        <v>5</v>
      </c>
      <c r="S235" s="1">
        <f t="shared" si="22"/>
        <v>40</v>
      </c>
      <c r="T235" s="1">
        <v>20</v>
      </c>
      <c r="U235" s="1">
        <v>89</v>
      </c>
      <c r="V235" s="1">
        <v>1</v>
      </c>
      <c r="W235" s="1">
        <v>40</v>
      </c>
      <c r="X235" s="1">
        <v>0</v>
      </c>
      <c r="Y235" s="1">
        <f t="shared" si="23"/>
        <v>150</v>
      </c>
      <c r="Z235" s="1">
        <v>11</v>
      </c>
      <c r="AA235" s="1">
        <v>22</v>
      </c>
      <c r="AB235" s="1">
        <f>+Sar_InfraMR[[#This Row],[Total Pasos Vehiculares a Nivel]]</f>
        <v>150</v>
      </c>
      <c r="AC235" s="1">
        <f t="shared" si="24"/>
        <v>183</v>
      </c>
      <c r="AD235" s="1">
        <v>17</v>
      </c>
      <c r="AE235" s="1">
        <v>16</v>
      </c>
      <c r="AF235" s="1">
        <v>74</v>
      </c>
      <c r="AG235" s="1">
        <f t="shared" si="25"/>
        <v>107</v>
      </c>
      <c r="AH235" s="12">
        <v>31.1</v>
      </c>
      <c r="AI235" s="12">
        <v>0</v>
      </c>
      <c r="AJ235" s="12">
        <v>126.55</v>
      </c>
      <c r="AK235" s="12">
        <f t="shared" si="26"/>
        <v>157.65</v>
      </c>
      <c r="AL235" s="1">
        <v>0</v>
      </c>
      <c r="AM235" s="1">
        <v>9</v>
      </c>
      <c r="AN235" s="1">
        <v>8</v>
      </c>
      <c r="AO235" s="1">
        <f t="shared" si="27"/>
        <v>17</v>
      </c>
      <c r="AP235" s="1">
        <v>180</v>
      </c>
      <c r="AQ235" s="1">
        <v>95</v>
      </c>
      <c r="AR235" s="1">
        <v>0</v>
      </c>
      <c r="AS235" s="1">
        <f>+Sar_InfraMR[[#This Row],[B.02.1 - Parque de Coches Eléctricos Motrices]]+Sar_InfraMR[[#This Row],[B.02.2 - Parque de Coches Eléctricos Motrices Remolcados Tipo R]]+Sar_InfraMR[[#This Row],[B.02.3 - Parque de Coches Eléctricos Motrices Tipo R]]</f>
        <v>275</v>
      </c>
      <c r="AT235" s="1">
        <v>0</v>
      </c>
      <c r="AU235" s="1">
        <v>4</v>
      </c>
      <c r="AV235" s="1">
        <v>8</v>
      </c>
      <c r="AW235" s="1">
        <f>+Sar_InfraMR[[#This Row],[B.03.1 - Parque de Coches Motores Motrices Remolcados]]+Sar_InfraMR[[#This Row],[B.03.2 - Parque de Coches Motores Motrices Intermedios]]+Sar_InfraMR[[#This Row],[B.03.3 - Parque de Coches Motores Motrices Cabina]]</f>
        <v>12</v>
      </c>
      <c r="AX235" s="1">
        <v>33</v>
      </c>
      <c r="AY235" s="1">
        <v>12</v>
      </c>
      <c r="AZ235" s="1">
        <v>0</v>
      </c>
      <c r="BA235" s="1">
        <v>8</v>
      </c>
      <c r="BB235" s="1">
        <v>0</v>
      </c>
      <c r="BC235" s="1">
        <f>+Sar_InfraMR[[#This Row],[B.04.1 - Parque de Coches Remolcados Clase Unica]]+Sar_InfraMR[[#This Row],[B.04.2 - Parque de Coches Remolcados Clase Unica Furgón]]+Sar_InfraMR[[#This Row],[B.04.3 - Parque de Coches Remolcados Clase Unica Cabina]]+Sar_InfraMR[[#This Row],[B.04.4 - Parque de Coches Remolcados de Larga Distancia (Turista+Pullman)]]+Sar_InfraMR[[#This Row],[B.04.5 - Parque de Coches Remolcados para Servicios Especiales (Cartoneros)]]</f>
        <v>53</v>
      </c>
      <c r="BD235" s="1">
        <v>0</v>
      </c>
      <c r="BE235" s="1">
        <v>0</v>
      </c>
      <c r="BF235" s="16">
        <v>1676</v>
      </c>
    </row>
    <row r="236" spans="1:58">
      <c r="A236" s="1">
        <v>2012</v>
      </c>
      <c r="B236" s="1" t="s">
        <v>121</v>
      </c>
      <c r="C236" s="12">
        <v>71.5</v>
      </c>
      <c r="D236" s="12">
        <v>62.3</v>
      </c>
      <c r="E236" s="12">
        <v>0</v>
      </c>
      <c r="F236" s="12">
        <v>36.4</v>
      </c>
      <c r="G236" s="12">
        <f t="shared" si="21"/>
        <v>170.20000000000002</v>
      </c>
      <c r="H236" s="12">
        <f>+Sar_InfraMR[[#This Row],[Total Líneas de Explotación ]]</f>
        <v>170.20000000000002</v>
      </c>
      <c r="I236" s="13">
        <v>169.64911000000001</v>
      </c>
      <c r="J236" s="12">
        <v>196.1</v>
      </c>
      <c r="K236" s="12">
        <v>13.5</v>
      </c>
      <c r="L236" s="12">
        <v>85</v>
      </c>
      <c r="M236" s="12">
        <v>8.4</v>
      </c>
      <c r="N236" s="12">
        <f>+Sar_InfraMR[[#This Row],[A.03.1 -  Longitud de Vías de Explotación No Electrificadas Troncales y Ramales (vía principal) (km)]]+Sar_InfraMR[[#This Row],[A.04.1 -  Longitud de Vías de Explotación Electrificadas Troncales y Ramales (vía principal) (km)]]</f>
        <v>281.10000000000002</v>
      </c>
      <c r="O236" s="12">
        <f>+Sar_InfraMR[[#This Row],[Total Vías (excluido Auxiliares)]]</f>
        <v>281.10000000000002</v>
      </c>
      <c r="P236" s="1">
        <v>30</v>
      </c>
      <c r="Q236" s="1">
        <v>5</v>
      </c>
      <c r="R236" s="1">
        <v>5</v>
      </c>
      <c r="S236" s="1">
        <f t="shared" si="22"/>
        <v>40</v>
      </c>
      <c r="T236" s="1">
        <v>20</v>
      </c>
      <c r="U236" s="1">
        <v>89</v>
      </c>
      <c r="V236" s="1">
        <v>1</v>
      </c>
      <c r="W236" s="1">
        <v>40</v>
      </c>
      <c r="X236" s="1">
        <v>0</v>
      </c>
      <c r="Y236" s="1">
        <f t="shared" si="23"/>
        <v>150</v>
      </c>
      <c r="Z236" s="1">
        <v>11</v>
      </c>
      <c r="AA236" s="1">
        <v>22</v>
      </c>
      <c r="AB236" s="1">
        <f>+Sar_InfraMR[[#This Row],[Total Pasos Vehiculares a Nivel]]</f>
        <v>150</v>
      </c>
      <c r="AC236" s="1">
        <f t="shared" si="24"/>
        <v>183</v>
      </c>
      <c r="AD236" s="1">
        <v>17</v>
      </c>
      <c r="AE236" s="1">
        <v>16</v>
      </c>
      <c r="AF236" s="1">
        <v>74</v>
      </c>
      <c r="AG236" s="1">
        <f t="shared" si="25"/>
        <v>107</v>
      </c>
      <c r="AH236" s="12">
        <v>31.1</v>
      </c>
      <c r="AI236" s="12">
        <v>0</v>
      </c>
      <c r="AJ236" s="12">
        <v>126.55</v>
      </c>
      <c r="AK236" s="12">
        <f t="shared" si="26"/>
        <v>157.65</v>
      </c>
      <c r="AL236" s="1">
        <v>0</v>
      </c>
      <c r="AM236" s="1">
        <v>9</v>
      </c>
      <c r="AN236" s="1">
        <v>8</v>
      </c>
      <c r="AO236" s="1">
        <f t="shared" si="27"/>
        <v>17</v>
      </c>
      <c r="AP236" s="1">
        <v>180</v>
      </c>
      <c r="AQ236" s="1">
        <v>95</v>
      </c>
      <c r="AR236" s="1">
        <v>0</v>
      </c>
      <c r="AS236" s="1">
        <f>+Sar_InfraMR[[#This Row],[B.02.1 - Parque de Coches Eléctricos Motrices]]+Sar_InfraMR[[#This Row],[B.02.2 - Parque de Coches Eléctricos Motrices Remolcados Tipo R]]+Sar_InfraMR[[#This Row],[B.02.3 - Parque de Coches Eléctricos Motrices Tipo R]]</f>
        <v>275</v>
      </c>
      <c r="AT236" s="1">
        <v>0</v>
      </c>
      <c r="AU236" s="1">
        <v>4</v>
      </c>
      <c r="AV236" s="1">
        <v>8</v>
      </c>
      <c r="AW236" s="1">
        <f>+Sar_InfraMR[[#This Row],[B.03.1 - Parque de Coches Motores Motrices Remolcados]]+Sar_InfraMR[[#This Row],[B.03.2 - Parque de Coches Motores Motrices Intermedios]]+Sar_InfraMR[[#This Row],[B.03.3 - Parque de Coches Motores Motrices Cabina]]</f>
        <v>12</v>
      </c>
      <c r="AX236" s="1">
        <v>33</v>
      </c>
      <c r="AY236" s="1">
        <v>12</v>
      </c>
      <c r="AZ236" s="1">
        <v>0</v>
      </c>
      <c r="BA236" s="1">
        <v>8</v>
      </c>
      <c r="BB236" s="1">
        <v>0</v>
      </c>
      <c r="BC236" s="1">
        <f>+Sar_InfraMR[[#This Row],[B.04.1 - Parque de Coches Remolcados Clase Unica]]+Sar_InfraMR[[#This Row],[B.04.2 - Parque de Coches Remolcados Clase Unica Furgón]]+Sar_InfraMR[[#This Row],[B.04.3 - Parque de Coches Remolcados Clase Unica Cabina]]+Sar_InfraMR[[#This Row],[B.04.4 - Parque de Coches Remolcados de Larga Distancia (Turista+Pullman)]]+Sar_InfraMR[[#This Row],[B.04.5 - Parque de Coches Remolcados para Servicios Especiales (Cartoneros)]]</f>
        <v>53</v>
      </c>
      <c r="BD236" s="1">
        <v>0</v>
      </c>
      <c r="BE236" s="1">
        <v>0</v>
      </c>
      <c r="BF236" s="16">
        <v>1676</v>
      </c>
    </row>
    <row r="237" spans="1:58">
      <c r="A237" s="1">
        <v>2012</v>
      </c>
      <c r="B237" s="1" t="s">
        <v>122</v>
      </c>
      <c r="C237" s="12">
        <v>71.5</v>
      </c>
      <c r="D237" s="12">
        <v>62.3</v>
      </c>
      <c r="E237" s="12">
        <v>0</v>
      </c>
      <c r="F237" s="12">
        <v>36.4</v>
      </c>
      <c r="G237" s="12">
        <f t="shared" si="21"/>
        <v>170.20000000000002</v>
      </c>
      <c r="H237" s="12">
        <f>+Sar_InfraMR[[#This Row],[Total Líneas de Explotación ]]</f>
        <v>170.20000000000002</v>
      </c>
      <c r="I237" s="13">
        <v>169.64911000000001</v>
      </c>
      <c r="J237" s="12">
        <v>196.1</v>
      </c>
      <c r="K237" s="12">
        <v>13.5</v>
      </c>
      <c r="L237" s="12">
        <v>85</v>
      </c>
      <c r="M237" s="12">
        <v>8.4</v>
      </c>
      <c r="N237" s="12">
        <f>+Sar_InfraMR[[#This Row],[A.03.1 -  Longitud de Vías de Explotación No Electrificadas Troncales y Ramales (vía principal) (km)]]+Sar_InfraMR[[#This Row],[A.04.1 -  Longitud de Vías de Explotación Electrificadas Troncales y Ramales (vía principal) (km)]]</f>
        <v>281.10000000000002</v>
      </c>
      <c r="O237" s="12">
        <f>+Sar_InfraMR[[#This Row],[Total Vías (excluido Auxiliares)]]</f>
        <v>281.10000000000002</v>
      </c>
      <c r="P237" s="1">
        <v>30</v>
      </c>
      <c r="Q237" s="1">
        <v>5</v>
      </c>
      <c r="R237" s="1">
        <v>5</v>
      </c>
      <c r="S237" s="1">
        <f t="shared" si="22"/>
        <v>40</v>
      </c>
      <c r="T237" s="1">
        <v>20</v>
      </c>
      <c r="U237" s="1">
        <v>89</v>
      </c>
      <c r="V237" s="1">
        <v>1</v>
      </c>
      <c r="W237" s="1">
        <v>40</v>
      </c>
      <c r="X237" s="1">
        <v>0</v>
      </c>
      <c r="Y237" s="1">
        <f t="shared" si="23"/>
        <v>150</v>
      </c>
      <c r="Z237" s="1">
        <v>11</v>
      </c>
      <c r="AA237" s="1">
        <v>22</v>
      </c>
      <c r="AB237" s="1">
        <f>+Sar_InfraMR[[#This Row],[Total Pasos Vehiculares a Nivel]]</f>
        <v>150</v>
      </c>
      <c r="AC237" s="1">
        <f t="shared" si="24"/>
        <v>183</v>
      </c>
      <c r="AD237" s="1">
        <v>17</v>
      </c>
      <c r="AE237" s="1">
        <v>16</v>
      </c>
      <c r="AF237" s="1">
        <v>74</v>
      </c>
      <c r="AG237" s="1">
        <f t="shared" si="25"/>
        <v>107</v>
      </c>
      <c r="AH237" s="12">
        <v>31.1</v>
      </c>
      <c r="AI237" s="12">
        <v>0</v>
      </c>
      <c r="AJ237" s="12">
        <v>126.55</v>
      </c>
      <c r="AK237" s="12">
        <f t="shared" si="26"/>
        <v>157.65</v>
      </c>
      <c r="AL237" s="1">
        <v>0</v>
      </c>
      <c r="AM237" s="1">
        <v>9</v>
      </c>
      <c r="AN237" s="1">
        <v>8</v>
      </c>
      <c r="AO237" s="1">
        <f t="shared" si="27"/>
        <v>17</v>
      </c>
      <c r="AP237" s="1">
        <v>180</v>
      </c>
      <c r="AQ237" s="1">
        <v>95</v>
      </c>
      <c r="AR237" s="1">
        <v>0</v>
      </c>
      <c r="AS237" s="1">
        <f>+Sar_InfraMR[[#This Row],[B.02.1 - Parque de Coches Eléctricos Motrices]]+Sar_InfraMR[[#This Row],[B.02.2 - Parque de Coches Eléctricos Motrices Remolcados Tipo R]]+Sar_InfraMR[[#This Row],[B.02.3 - Parque de Coches Eléctricos Motrices Tipo R]]</f>
        <v>275</v>
      </c>
      <c r="AT237" s="1">
        <v>0</v>
      </c>
      <c r="AU237" s="1">
        <v>4</v>
      </c>
      <c r="AV237" s="1">
        <v>8</v>
      </c>
      <c r="AW237" s="1">
        <f>+Sar_InfraMR[[#This Row],[B.03.1 - Parque de Coches Motores Motrices Remolcados]]+Sar_InfraMR[[#This Row],[B.03.2 - Parque de Coches Motores Motrices Intermedios]]+Sar_InfraMR[[#This Row],[B.03.3 - Parque de Coches Motores Motrices Cabina]]</f>
        <v>12</v>
      </c>
      <c r="AX237" s="1">
        <v>33</v>
      </c>
      <c r="AY237" s="1">
        <v>12</v>
      </c>
      <c r="AZ237" s="1">
        <v>0</v>
      </c>
      <c r="BA237" s="1">
        <v>8</v>
      </c>
      <c r="BB237" s="1">
        <v>0</v>
      </c>
      <c r="BC237" s="1">
        <f>+Sar_InfraMR[[#This Row],[B.04.1 - Parque de Coches Remolcados Clase Unica]]+Sar_InfraMR[[#This Row],[B.04.2 - Parque de Coches Remolcados Clase Unica Furgón]]+Sar_InfraMR[[#This Row],[B.04.3 - Parque de Coches Remolcados Clase Unica Cabina]]+Sar_InfraMR[[#This Row],[B.04.4 - Parque de Coches Remolcados de Larga Distancia (Turista+Pullman)]]+Sar_InfraMR[[#This Row],[B.04.5 - Parque de Coches Remolcados para Servicios Especiales (Cartoneros)]]</f>
        <v>53</v>
      </c>
      <c r="BD237" s="1">
        <v>0</v>
      </c>
      <c r="BE237" s="1">
        <v>0</v>
      </c>
      <c r="BF237" s="16">
        <v>1676</v>
      </c>
    </row>
    <row r="238" spans="1:58">
      <c r="A238" s="1">
        <v>2012</v>
      </c>
      <c r="B238" s="1" t="s">
        <v>123</v>
      </c>
      <c r="C238" s="12">
        <v>71.5</v>
      </c>
      <c r="D238" s="12">
        <v>62.3</v>
      </c>
      <c r="E238" s="12">
        <v>0</v>
      </c>
      <c r="F238" s="12">
        <v>36.4</v>
      </c>
      <c r="G238" s="12">
        <f t="shared" si="21"/>
        <v>170.20000000000002</v>
      </c>
      <c r="H238" s="12">
        <f>+Sar_InfraMR[[#This Row],[Total Líneas de Explotación ]]</f>
        <v>170.20000000000002</v>
      </c>
      <c r="I238" s="13">
        <v>169.64911000000001</v>
      </c>
      <c r="J238" s="12">
        <v>196.1</v>
      </c>
      <c r="K238" s="12">
        <v>13.5</v>
      </c>
      <c r="L238" s="12">
        <v>85</v>
      </c>
      <c r="M238" s="12">
        <v>8.4</v>
      </c>
      <c r="N238" s="12">
        <f>+Sar_InfraMR[[#This Row],[A.03.1 -  Longitud de Vías de Explotación No Electrificadas Troncales y Ramales (vía principal) (km)]]+Sar_InfraMR[[#This Row],[A.04.1 -  Longitud de Vías de Explotación Electrificadas Troncales y Ramales (vía principal) (km)]]</f>
        <v>281.10000000000002</v>
      </c>
      <c r="O238" s="12">
        <f>+Sar_InfraMR[[#This Row],[Total Vías (excluido Auxiliares)]]</f>
        <v>281.10000000000002</v>
      </c>
      <c r="P238" s="1">
        <v>30</v>
      </c>
      <c r="Q238" s="1">
        <v>5</v>
      </c>
      <c r="R238" s="1">
        <v>5</v>
      </c>
      <c r="S238" s="1">
        <f t="shared" si="22"/>
        <v>40</v>
      </c>
      <c r="T238" s="1">
        <v>20</v>
      </c>
      <c r="U238" s="1">
        <v>89</v>
      </c>
      <c r="V238" s="1">
        <v>1</v>
      </c>
      <c r="W238" s="1">
        <v>40</v>
      </c>
      <c r="X238" s="1">
        <v>0</v>
      </c>
      <c r="Y238" s="1">
        <f t="shared" si="23"/>
        <v>150</v>
      </c>
      <c r="Z238" s="1">
        <v>11</v>
      </c>
      <c r="AA238" s="1">
        <v>22</v>
      </c>
      <c r="AB238" s="1">
        <f>+Sar_InfraMR[[#This Row],[Total Pasos Vehiculares a Nivel]]</f>
        <v>150</v>
      </c>
      <c r="AC238" s="1">
        <f t="shared" si="24"/>
        <v>183</v>
      </c>
      <c r="AD238" s="1">
        <v>17</v>
      </c>
      <c r="AE238" s="1">
        <v>16</v>
      </c>
      <c r="AF238" s="1">
        <v>74</v>
      </c>
      <c r="AG238" s="1">
        <f t="shared" si="25"/>
        <v>107</v>
      </c>
      <c r="AH238" s="12">
        <v>31.1</v>
      </c>
      <c r="AI238" s="12">
        <v>0</v>
      </c>
      <c r="AJ238" s="12">
        <v>126.55</v>
      </c>
      <c r="AK238" s="12">
        <f t="shared" si="26"/>
        <v>157.65</v>
      </c>
      <c r="AL238" s="1">
        <v>0</v>
      </c>
      <c r="AM238" s="1">
        <v>9</v>
      </c>
      <c r="AN238" s="1">
        <v>8</v>
      </c>
      <c r="AO238" s="1">
        <f t="shared" si="27"/>
        <v>17</v>
      </c>
      <c r="AP238" s="1">
        <v>180</v>
      </c>
      <c r="AQ238" s="1">
        <v>95</v>
      </c>
      <c r="AR238" s="1">
        <v>0</v>
      </c>
      <c r="AS238" s="1">
        <f>+Sar_InfraMR[[#This Row],[B.02.1 - Parque de Coches Eléctricos Motrices]]+Sar_InfraMR[[#This Row],[B.02.2 - Parque de Coches Eléctricos Motrices Remolcados Tipo R]]+Sar_InfraMR[[#This Row],[B.02.3 - Parque de Coches Eléctricos Motrices Tipo R]]</f>
        <v>275</v>
      </c>
      <c r="AT238" s="1">
        <v>0</v>
      </c>
      <c r="AU238" s="1">
        <v>4</v>
      </c>
      <c r="AV238" s="1">
        <v>8</v>
      </c>
      <c r="AW238" s="1">
        <f>+Sar_InfraMR[[#This Row],[B.03.1 - Parque de Coches Motores Motrices Remolcados]]+Sar_InfraMR[[#This Row],[B.03.2 - Parque de Coches Motores Motrices Intermedios]]+Sar_InfraMR[[#This Row],[B.03.3 - Parque de Coches Motores Motrices Cabina]]</f>
        <v>12</v>
      </c>
      <c r="AX238" s="1">
        <v>33</v>
      </c>
      <c r="AY238" s="1">
        <v>12</v>
      </c>
      <c r="AZ238" s="1">
        <v>0</v>
      </c>
      <c r="BA238" s="1">
        <v>8</v>
      </c>
      <c r="BB238" s="1">
        <v>0</v>
      </c>
      <c r="BC238" s="1">
        <f>+Sar_InfraMR[[#This Row],[B.04.1 - Parque de Coches Remolcados Clase Unica]]+Sar_InfraMR[[#This Row],[B.04.2 - Parque de Coches Remolcados Clase Unica Furgón]]+Sar_InfraMR[[#This Row],[B.04.3 - Parque de Coches Remolcados Clase Unica Cabina]]+Sar_InfraMR[[#This Row],[B.04.4 - Parque de Coches Remolcados de Larga Distancia (Turista+Pullman)]]+Sar_InfraMR[[#This Row],[B.04.5 - Parque de Coches Remolcados para Servicios Especiales (Cartoneros)]]</f>
        <v>53</v>
      </c>
      <c r="BD238" s="1">
        <v>0</v>
      </c>
      <c r="BE238" s="1">
        <v>0</v>
      </c>
      <c r="BF238" s="16">
        <v>1676</v>
      </c>
    </row>
    <row r="239" spans="1:58">
      <c r="A239" s="1">
        <v>2012</v>
      </c>
      <c r="B239" s="1" t="s">
        <v>124</v>
      </c>
      <c r="C239" s="12">
        <v>71.5</v>
      </c>
      <c r="D239" s="12">
        <v>62.3</v>
      </c>
      <c r="E239" s="12">
        <v>0</v>
      </c>
      <c r="F239" s="12">
        <v>36.4</v>
      </c>
      <c r="G239" s="12">
        <f t="shared" si="21"/>
        <v>170.20000000000002</v>
      </c>
      <c r="H239" s="12">
        <f>+Sar_InfraMR[[#This Row],[Total Líneas de Explotación ]]</f>
        <v>170.20000000000002</v>
      </c>
      <c r="I239" s="13">
        <v>169.64911000000001</v>
      </c>
      <c r="J239" s="12">
        <v>196.1</v>
      </c>
      <c r="K239" s="12">
        <v>13.5</v>
      </c>
      <c r="L239" s="12">
        <v>85</v>
      </c>
      <c r="M239" s="12">
        <v>8.4</v>
      </c>
      <c r="N239" s="12">
        <f>+Sar_InfraMR[[#This Row],[A.03.1 -  Longitud de Vías de Explotación No Electrificadas Troncales y Ramales (vía principal) (km)]]+Sar_InfraMR[[#This Row],[A.04.1 -  Longitud de Vías de Explotación Electrificadas Troncales y Ramales (vía principal) (km)]]</f>
        <v>281.10000000000002</v>
      </c>
      <c r="O239" s="12">
        <f>+Sar_InfraMR[[#This Row],[Total Vías (excluido Auxiliares)]]</f>
        <v>281.10000000000002</v>
      </c>
      <c r="P239" s="1">
        <v>30</v>
      </c>
      <c r="Q239" s="1">
        <v>5</v>
      </c>
      <c r="R239" s="1">
        <v>5</v>
      </c>
      <c r="S239" s="1">
        <f t="shared" si="22"/>
        <v>40</v>
      </c>
      <c r="T239" s="1">
        <v>20</v>
      </c>
      <c r="U239" s="1">
        <v>89</v>
      </c>
      <c r="V239" s="1">
        <v>1</v>
      </c>
      <c r="W239" s="1">
        <v>40</v>
      </c>
      <c r="X239" s="1">
        <v>0</v>
      </c>
      <c r="Y239" s="1">
        <f t="shared" si="23"/>
        <v>150</v>
      </c>
      <c r="Z239" s="1">
        <v>11</v>
      </c>
      <c r="AA239" s="1">
        <v>22</v>
      </c>
      <c r="AB239" s="1">
        <f>+Sar_InfraMR[[#This Row],[Total Pasos Vehiculares a Nivel]]</f>
        <v>150</v>
      </c>
      <c r="AC239" s="1">
        <f t="shared" si="24"/>
        <v>183</v>
      </c>
      <c r="AD239" s="1">
        <v>17</v>
      </c>
      <c r="AE239" s="1">
        <v>16</v>
      </c>
      <c r="AF239" s="1">
        <v>74</v>
      </c>
      <c r="AG239" s="1">
        <f t="shared" si="25"/>
        <v>107</v>
      </c>
      <c r="AH239" s="12">
        <v>31.1</v>
      </c>
      <c r="AI239" s="12">
        <v>0</v>
      </c>
      <c r="AJ239" s="12">
        <v>126.55</v>
      </c>
      <c r="AK239" s="12">
        <f t="shared" si="26"/>
        <v>157.65</v>
      </c>
      <c r="AL239" s="1">
        <v>0</v>
      </c>
      <c r="AM239" s="1">
        <v>9</v>
      </c>
      <c r="AN239" s="1">
        <v>8</v>
      </c>
      <c r="AO239" s="1">
        <f t="shared" si="27"/>
        <v>17</v>
      </c>
      <c r="AP239" s="1">
        <v>180</v>
      </c>
      <c r="AQ239" s="1">
        <v>95</v>
      </c>
      <c r="AR239" s="1">
        <v>0</v>
      </c>
      <c r="AS239" s="1">
        <f>+Sar_InfraMR[[#This Row],[B.02.1 - Parque de Coches Eléctricos Motrices]]+Sar_InfraMR[[#This Row],[B.02.2 - Parque de Coches Eléctricos Motrices Remolcados Tipo R]]+Sar_InfraMR[[#This Row],[B.02.3 - Parque de Coches Eléctricos Motrices Tipo R]]</f>
        <v>275</v>
      </c>
      <c r="AT239" s="1">
        <v>0</v>
      </c>
      <c r="AU239" s="1">
        <v>4</v>
      </c>
      <c r="AV239" s="1">
        <v>8</v>
      </c>
      <c r="AW239" s="1">
        <f>+Sar_InfraMR[[#This Row],[B.03.1 - Parque de Coches Motores Motrices Remolcados]]+Sar_InfraMR[[#This Row],[B.03.2 - Parque de Coches Motores Motrices Intermedios]]+Sar_InfraMR[[#This Row],[B.03.3 - Parque de Coches Motores Motrices Cabina]]</f>
        <v>12</v>
      </c>
      <c r="AX239" s="1">
        <v>33</v>
      </c>
      <c r="AY239" s="1">
        <v>12</v>
      </c>
      <c r="AZ239" s="1">
        <v>0</v>
      </c>
      <c r="BA239" s="1">
        <v>8</v>
      </c>
      <c r="BB239" s="1">
        <v>0</v>
      </c>
      <c r="BC239" s="1">
        <f>+Sar_InfraMR[[#This Row],[B.04.1 - Parque de Coches Remolcados Clase Unica]]+Sar_InfraMR[[#This Row],[B.04.2 - Parque de Coches Remolcados Clase Unica Furgón]]+Sar_InfraMR[[#This Row],[B.04.3 - Parque de Coches Remolcados Clase Unica Cabina]]+Sar_InfraMR[[#This Row],[B.04.4 - Parque de Coches Remolcados de Larga Distancia (Turista+Pullman)]]+Sar_InfraMR[[#This Row],[B.04.5 - Parque de Coches Remolcados para Servicios Especiales (Cartoneros)]]</f>
        <v>53</v>
      </c>
      <c r="BD239" s="1">
        <v>0</v>
      </c>
      <c r="BE239" s="1">
        <v>0</v>
      </c>
      <c r="BF239" s="16">
        <v>1676</v>
      </c>
    </row>
    <row r="240" spans="1:58">
      <c r="A240" s="1">
        <v>2012</v>
      </c>
      <c r="B240" s="1" t="s">
        <v>125</v>
      </c>
      <c r="C240" s="12">
        <v>71.5</v>
      </c>
      <c r="D240" s="12">
        <v>62.3</v>
      </c>
      <c r="E240" s="12">
        <v>0</v>
      </c>
      <c r="F240" s="12">
        <v>36.4</v>
      </c>
      <c r="G240" s="12">
        <f t="shared" si="21"/>
        <v>170.20000000000002</v>
      </c>
      <c r="H240" s="12">
        <f>+Sar_InfraMR[[#This Row],[Total Líneas de Explotación ]]</f>
        <v>170.20000000000002</v>
      </c>
      <c r="I240" s="13">
        <v>169.64911000000001</v>
      </c>
      <c r="J240" s="12">
        <v>196.1</v>
      </c>
      <c r="K240" s="12">
        <v>13.5</v>
      </c>
      <c r="L240" s="12">
        <v>85</v>
      </c>
      <c r="M240" s="12">
        <v>8.4</v>
      </c>
      <c r="N240" s="12">
        <f>+Sar_InfraMR[[#This Row],[A.03.1 -  Longitud de Vías de Explotación No Electrificadas Troncales y Ramales (vía principal) (km)]]+Sar_InfraMR[[#This Row],[A.04.1 -  Longitud de Vías de Explotación Electrificadas Troncales y Ramales (vía principal) (km)]]</f>
        <v>281.10000000000002</v>
      </c>
      <c r="O240" s="12">
        <f>+Sar_InfraMR[[#This Row],[Total Vías (excluido Auxiliares)]]</f>
        <v>281.10000000000002</v>
      </c>
      <c r="P240" s="1">
        <v>30</v>
      </c>
      <c r="Q240" s="1">
        <v>5</v>
      </c>
      <c r="R240" s="1">
        <v>5</v>
      </c>
      <c r="S240" s="1">
        <f t="shared" si="22"/>
        <v>40</v>
      </c>
      <c r="T240" s="1">
        <v>20</v>
      </c>
      <c r="U240" s="1">
        <v>89</v>
      </c>
      <c r="V240" s="1">
        <v>1</v>
      </c>
      <c r="W240" s="1">
        <v>40</v>
      </c>
      <c r="X240" s="1">
        <v>0</v>
      </c>
      <c r="Y240" s="1">
        <f t="shared" si="23"/>
        <v>150</v>
      </c>
      <c r="Z240" s="1">
        <v>11</v>
      </c>
      <c r="AA240" s="1">
        <v>22</v>
      </c>
      <c r="AB240" s="1">
        <f>+Sar_InfraMR[[#This Row],[Total Pasos Vehiculares a Nivel]]</f>
        <v>150</v>
      </c>
      <c r="AC240" s="1">
        <f t="shared" si="24"/>
        <v>183</v>
      </c>
      <c r="AD240" s="1">
        <v>17</v>
      </c>
      <c r="AE240" s="1">
        <v>16</v>
      </c>
      <c r="AF240" s="1">
        <v>74</v>
      </c>
      <c r="AG240" s="1">
        <f t="shared" si="25"/>
        <v>107</v>
      </c>
      <c r="AH240" s="12">
        <v>31.1</v>
      </c>
      <c r="AI240" s="12">
        <v>0</v>
      </c>
      <c r="AJ240" s="12">
        <v>126.55</v>
      </c>
      <c r="AK240" s="12">
        <f t="shared" si="26"/>
        <v>157.65</v>
      </c>
      <c r="AL240" s="1">
        <v>0</v>
      </c>
      <c r="AM240" s="1">
        <v>9</v>
      </c>
      <c r="AN240" s="1">
        <v>8</v>
      </c>
      <c r="AO240" s="1">
        <f t="shared" si="27"/>
        <v>17</v>
      </c>
      <c r="AP240" s="1">
        <v>180</v>
      </c>
      <c r="AQ240" s="1">
        <v>95</v>
      </c>
      <c r="AR240" s="1">
        <v>0</v>
      </c>
      <c r="AS240" s="1">
        <f>+Sar_InfraMR[[#This Row],[B.02.1 - Parque de Coches Eléctricos Motrices]]+Sar_InfraMR[[#This Row],[B.02.2 - Parque de Coches Eléctricos Motrices Remolcados Tipo R]]+Sar_InfraMR[[#This Row],[B.02.3 - Parque de Coches Eléctricos Motrices Tipo R]]</f>
        <v>275</v>
      </c>
      <c r="AT240" s="1">
        <v>0</v>
      </c>
      <c r="AU240" s="1">
        <v>4</v>
      </c>
      <c r="AV240" s="1">
        <v>8</v>
      </c>
      <c r="AW240" s="1">
        <f>+Sar_InfraMR[[#This Row],[B.03.1 - Parque de Coches Motores Motrices Remolcados]]+Sar_InfraMR[[#This Row],[B.03.2 - Parque de Coches Motores Motrices Intermedios]]+Sar_InfraMR[[#This Row],[B.03.3 - Parque de Coches Motores Motrices Cabina]]</f>
        <v>12</v>
      </c>
      <c r="AX240" s="1">
        <v>33</v>
      </c>
      <c r="AY240" s="1">
        <v>12</v>
      </c>
      <c r="AZ240" s="1">
        <v>0</v>
      </c>
      <c r="BA240" s="1">
        <v>8</v>
      </c>
      <c r="BB240" s="1">
        <v>0</v>
      </c>
      <c r="BC240" s="1">
        <f>+Sar_InfraMR[[#This Row],[B.04.1 - Parque de Coches Remolcados Clase Unica]]+Sar_InfraMR[[#This Row],[B.04.2 - Parque de Coches Remolcados Clase Unica Furgón]]+Sar_InfraMR[[#This Row],[B.04.3 - Parque de Coches Remolcados Clase Unica Cabina]]+Sar_InfraMR[[#This Row],[B.04.4 - Parque de Coches Remolcados de Larga Distancia (Turista+Pullman)]]+Sar_InfraMR[[#This Row],[B.04.5 - Parque de Coches Remolcados para Servicios Especiales (Cartoneros)]]</f>
        <v>53</v>
      </c>
      <c r="BD240" s="1">
        <v>0</v>
      </c>
      <c r="BE240" s="1">
        <v>0</v>
      </c>
      <c r="BF240" s="16">
        <v>1676</v>
      </c>
    </row>
    <row r="241" spans="1:58">
      <c r="A241" s="1">
        <v>2012</v>
      </c>
      <c r="B241" s="1" t="s">
        <v>126</v>
      </c>
      <c r="C241" s="12">
        <v>71.5</v>
      </c>
      <c r="D241" s="12">
        <v>62.3</v>
      </c>
      <c r="E241" s="12">
        <v>0</v>
      </c>
      <c r="F241" s="12">
        <v>36.4</v>
      </c>
      <c r="G241" s="12">
        <f t="shared" si="21"/>
        <v>170.20000000000002</v>
      </c>
      <c r="H241" s="12">
        <f>+Sar_InfraMR[[#This Row],[Total Líneas de Explotación ]]</f>
        <v>170.20000000000002</v>
      </c>
      <c r="I241" s="13">
        <v>169.64911000000001</v>
      </c>
      <c r="J241" s="12">
        <v>196.1</v>
      </c>
      <c r="K241" s="12">
        <v>13.5</v>
      </c>
      <c r="L241" s="12">
        <v>85</v>
      </c>
      <c r="M241" s="12">
        <v>8.4</v>
      </c>
      <c r="N241" s="12">
        <f>+Sar_InfraMR[[#This Row],[A.03.1 -  Longitud de Vías de Explotación No Electrificadas Troncales y Ramales (vía principal) (km)]]+Sar_InfraMR[[#This Row],[A.04.1 -  Longitud de Vías de Explotación Electrificadas Troncales y Ramales (vía principal) (km)]]</f>
        <v>281.10000000000002</v>
      </c>
      <c r="O241" s="12">
        <f>+Sar_InfraMR[[#This Row],[Total Vías (excluido Auxiliares)]]</f>
        <v>281.10000000000002</v>
      </c>
      <c r="P241" s="1">
        <v>30</v>
      </c>
      <c r="Q241" s="1">
        <v>5</v>
      </c>
      <c r="R241" s="1">
        <v>5</v>
      </c>
      <c r="S241" s="1">
        <f t="shared" si="22"/>
        <v>40</v>
      </c>
      <c r="T241" s="1">
        <v>20</v>
      </c>
      <c r="U241" s="1">
        <v>89</v>
      </c>
      <c r="V241" s="1">
        <v>1</v>
      </c>
      <c r="W241" s="1">
        <v>40</v>
      </c>
      <c r="X241" s="1">
        <v>0</v>
      </c>
      <c r="Y241" s="1">
        <f t="shared" si="23"/>
        <v>150</v>
      </c>
      <c r="Z241" s="1">
        <v>11</v>
      </c>
      <c r="AA241" s="1">
        <v>22</v>
      </c>
      <c r="AB241" s="1">
        <f>+Sar_InfraMR[[#This Row],[Total Pasos Vehiculares a Nivel]]</f>
        <v>150</v>
      </c>
      <c r="AC241" s="1">
        <f t="shared" si="24"/>
        <v>183</v>
      </c>
      <c r="AD241" s="1">
        <v>17</v>
      </c>
      <c r="AE241" s="1">
        <v>16</v>
      </c>
      <c r="AF241" s="1">
        <v>74</v>
      </c>
      <c r="AG241" s="1">
        <f t="shared" si="25"/>
        <v>107</v>
      </c>
      <c r="AH241" s="12">
        <v>31.1</v>
      </c>
      <c r="AI241" s="12">
        <v>0</v>
      </c>
      <c r="AJ241" s="12">
        <v>126.55</v>
      </c>
      <c r="AK241" s="12">
        <f t="shared" si="26"/>
        <v>157.65</v>
      </c>
      <c r="AL241" s="1">
        <v>0</v>
      </c>
      <c r="AM241" s="1">
        <v>9</v>
      </c>
      <c r="AN241" s="1">
        <v>8</v>
      </c>
      <c r="AO241" s="1">
        <f t="shared" si="27"/>
        <v>17</v>
      </c>
      <c r="AP241" s="1">
        <v>180</v>
      </c>
      <c r="AQ241" s="1">
        <v>95</v>
      </c>
      <c r="AR241" s="1">
        <v>0</v>
      </c>
      <c r="AS241" s="1">
        <f>+Sar_InfraMR[[#This Row],[B.02.1 - Parque de Coches Eléctricos Motrices]]+Sar_InfraMR[[#This Row],[B.02.2 - Parque de Coches Eléctricos Motrices Remolcados Tipo R]]+Sar_InfraMR[[#This Row],[B.02.3 - Parque de Coches Eléctricos Motrices Tipo R]]</f>
        <v>275</v>
      </c>
      <c r="AT241" s="1">
        <v>0</v>
      </c>
      <c r="AU241" s="1">
        <v>4</v>
      </c>
      <c r="AV241" s="1">
        <v>8</v>
      </c>
      <c r="AW241" s="1">
        <f>+Sar_InfraMR[[#This Row],[B.03.1 - Parque de Coches Motores Motrices Remolcados]]+Sar_InfraMR[[#This Row],[B.03.2 - Parque de Coches Motores Motrices Intermedios]]+Sar_InfraMR[[#This Row],[B.03.3 - Parque de Coches Motores Motrices Cabina]]</f>
        <v>12</v>
      </c>
      <c r="AX241" s="1">
        <v>33</v>
      </c>
      <c r="AY241" s="1">
        <v>12</v>
      </c>
      <c r="AZ241" s="1">
        <v>0</v>
      </c>
      <c r="BA241" s="1">
        <v>8</v>
      </c>
      <c r="BB241" s="1">
        <v>0</v>
      </c>
      <c r="BC241" s="1">
        <f>+Sar_InfraMR[[#This Row],[B.04.1 - Parque de Coches Remolcados Clase Unica]]+Sar_InfraMR[[#This Row],[B.04.2 - Parque de Coches Remolcados Clase Unica Furgón]]+Sar_InfraMR[[#This Row],[B.04.3 - Parque de Coches Remolcados Clase Unica Cabina]]+Sar_InfraMR[[#This Row],[B.04.4 - Parque de Coches Remolcados de Larga Distancia (Turista+Pullman)]]+Sar_InfraMR[[#This Row],[B.04.5 - Parque de Coches Remolcados para Servicios Especiales (Cartoneros)]]</f>
        <v>53</v>
      </c>
      <c r="BD241" s="1">
        <v>0</v>
      </c>
      <c r="BE241" s="1">
        <v>0</v>
      </c>
      <c r="BF241" s="16">
        <v>1676</v>
      </c>
    </row>
    <row r="242" spans="1:58">
      <c r="A242" s="1">
        <v>2013</v>
      </c>
      <c r="B242" s="1" t="s">
        <v>115</v>
      </c>
      <c r="C242" s="12">
        <v>71.5</v>
      </c>
      <c r="D242" s="12">
        <v>62.3</v>
      </c>
      <c r="E242" s="12">
        <v>0</v>
      </c>
      <c r="F242" s="12">
        <v>36.4</v>
      </c>
      <c r="G242" s="12">
        <f t="shared" si="21"/>
        <v>170.20000000000002</v>
      </c>
      <c r="H242" s="12">
        <f>+Sar_InfraMR[[#This Row],[Total Líneas de Explotación ]]</f>
        <v>170.20000000000002</v>
      </c>
      <c r="I242" s="13">
        <v>169.64911000000001</v>
      </c>
      <c r="J242" s="12">
        <v>196.1</v>
      </c>
      <c r="K242" s="12">
        <v>13.5</v>
      </c>
      <c r="L242" s="12">
        <v>85</v>
      </c>
      <c r="M242" s="12">
        <v>8.4</v>
      </c>
      <c r="N242" s="12">
        <f>+Sar_InfraMR[[#This Row],[A.03.1 -  Longitud de Vías de Explotación No Electrificadas Troncales y Ramales (vía principal) (km)]]+Sar_InfraMR[[#This Row],[A.04.1 -  Longitud de Vías de Explotación Electrificadas Troncales y Ramales (vía principal) (km)]]</f>
        <v>281.10000000000002</v>
      </c>
      <c r="O242" s="12">
        <f>+Sar_InfraMR[[#This Row],[Total Vías (excluido Auxiliares)]]</f>
        <v>281.10000000000002</v>
      </c>
      <c r="P242" s="1">
        <v>30</v>
      </c>
      <c r="Q242" s="1">
        <v>5</v>
      </c>
      <c r="R242" s="1">
        <v>5</v>
      </c>
      <c r="S242" s="1">
        <f t="shared" si="22"/>
        <v>40</v>
      </c>
      <c r="T242" s="1">
        <v>20</v>
      </c>
      <c r="U242" s="1">
        <v>89</v>
      </c>
      <c r="V242" s="1">
        <v>1</v>
      </c>
      <c r="W242" s="1">
        <v>40</v>
      </c>
      <c r="X242" s="1">
        <v>0</v>
      </c>
      <c r="Y242" s="1">
        <f t="shared" si="23"/>
        <v>150</v>
      </c>
      <c r="Z242" s="1">
        <v>11</v>
      </c>
      <c r="AA242" s="1">
        <v>22</v>
      </c>
      <c r="AB242" s="1">
        <f>+Sar_InfraMR[[#This Row],[Total Pasos Vehiculares a Nivel]]</f>
        <v>150</v>
      </c>
      <c r="AC242" s="1">
        <f t="shared" si="24"/>
        <v>183</v>
      </c>
      <c r="AD242" s="1">
        <v>17</v>
      </c>
      <c r="AE242" s="1">
        <v>16</v>
      </c>
      <c r="AF242" s="1">
        <v>74</v>
      </c>
      <c r="AG242" s="1">
        <f t="shared" si="25"/>
        <v>107</v>
      </c>
      <c r="AH242" s="12">
        <v>31.1</v>
      </c>
      <c r="AI242" s="12">
        <v>0</v>
      </c>
      <c r="AJ242" s="12">
        <v>126.55</v>
      </c>
      <c r="AK242" s="12">
        <f t="shared" si="26"/>
        <v>157.65</v>
      </c>
      <c r="AL242" s="1">
        <v>0</v>
      </c>
      <c r="AM242" s="1">
        <v>9</v>
      </c>
      <c r="AN242" s="1">
        <v>8</v>
      </c>
      <c r="AO242" s="1">
        <f t="shared" si="27"/>
        <v>17</v>
      </c>
      <c r="AP242" s="1">
        <v>180</v>
      </c>
      <c r="AQ242" s="1">
        <v>95</v>
      </c>
      <c r="AR242" s="1">
        <v>0</v>
      </c>
      <c r="AS242" s="1">
        <f>+Sar_InfraMR[[#This Row],[B.02.1 - Parque de Coches Eléctricos Motrices]]+Sar_InfraMR[[#This Row],[B.02.2 - Parque de Coches Eléctricos Motrices Remolcados Tipo R]]+Sar_InfraMR[[#This Row],[B.02.3 - Parque de Coches Eléctricos Motrices Tipo R]]</f>
        <v>275</v>
      </c>
      <c r="AT242" s="1">
        <v>0</v>
      </c>
      <c r="AU242" s="1">
        <v>4</v>
      </c>
      <c r="AV242" s="1">
        <v>8</v>
      </c>
      <c r="AW242" s="1">
        <f>+Sar_InfraMR[[#This Row],[B.03.1 - Parque de Coches Motores Motrices Remolcados]]+Sar_InfraMR[[#This Row],[B.03.2 - Parque de Coches Motores Motrices Intermedios]]+Sar_InfraMR[[#This Row],[B.03.3 - Parque de Coches Motores Motrices Cabina]]</f>
        <v>12</v>
      </c>
      <c r="AX242" s="1">
        <v>33</v>
      </c>
      <c r="AY242" s="1">
        <v>12</v>
      </c>
      <c r="AZ242" s="1">
        <v>0</v>
      </c>
      <c r="BA242" s="1">
        <v>8</v>
      </c>
      <c r="BB242" s="1">
        <v>0</v>
      </c>
      <c r="BC242" s="1">
        <f>+Sar_InfraMR[[#This Row],[B.04.1 - Parque de Coches Remolcados Clase Unica]]+Sar_InfraMR[[#This Row],[B.04.2 - Parque de Coches Remolcados Clase Unica Furgón]]+Sar_InfraMR[[#This Row],[B.04.3 - Parque de Coches Remolcados Clase Unica Cabina]]+Sar_InfraMR[[#This Row],[B.04.4 - Parque de Coches Remolcados de Larga Distancia (Turista+Pullman)]]+Sar_InfraMR[[#This Row],[B.04.5 - Parque de Coches Remolcados para Servicios Especiales (Cartoneros)]]</f>
        <v>53</v>
      </c>
      <c r="BD242" s="1">
        <v>0</v>
      </c>
      <c r="BE242" s="1">
        <v>0</v>
      </c>
      <c r="BF242" s="16">
        <v>1676</v>
      </c>
    </row>
    <row r="243" spans="1:58">
      <c r="A243" s="1">
        <v>2013</v>
      </c>
      <c r="B243" s="1" t="s">
        <v>116</v>
      </c>
      <c r="C243" s="12">
        <v>71.5</v>
      </c>
      <c r="D243" s="12">
        <v>62.3</v>
      </c>
      <c r="E243" s="12">
        <v>0</v>
      </c>
      <c r="F243" s="12">
        <v>36.4</v>
      </c>
      <c r="G243" s="12">
        <f t="shared" si="21"/>
        <v>170.20000000000002</v>
      </c>
      <c r="H243" s="12">
        <f>+Sar_InfraMR[[#This Row],[Total Líneas de Explotación ]]</f>
        <v>170.20000000000002</v>
      </c>
      <c r="I243" s="13">
        <v>169.64911000000001</v>
      </c>
      <c r="J243" s="12">
        <v>196.1</v>
      </c>
      <c r="K243" s="12">
        <v>13.5</v>
      </c>
      <c r="L243" s="12">
        <v>85</v>
      </c>
      <c r="M243" s="12">
        <v>8.4</v>
      </c>
      <c r="N243" s="12">
        <f>+Sar_InfraMR[[#This Row],[A.03.1 -  Longitud de Vías de Explotación No Electrificadas Troncales y Ramales (vía principal) (km)]]+Sar_InfraMR[[#This Row],[A.04.1 -  Longitud de Vías de Explotación Electrificadas Troncales y Ramales (vía principal) (km)]]</f>
        <v>281.10000000000002</v>
      </c>
      <c r="O243" s="12">
        <f>+Sar_InfraMR[[#This Row],[Total Vías (excluido Auxiliares)]]</f>
        <v>281.10000000000002</v>
      </c>
      <c r="P243" s="1">
        <v>30</v>
      </c>
      <c r="Q243" s="1">
        <v>5</v>
      </c>
      <c r="R243" s="1">
        <v>5</v>
      </c>
      <c r="S243" s="1">
        <f t="shared" si="22"/>
        <v>40</v>
      </c>
      <c r="T243" s="1">
        <v>20</v>
      </c>
      <c r="U243" s="1">
        <v>89</v>
      </c>
      <c r="V243" s="1">
        <v>1</v>
      </c>
      <c r="W243" s="1">
        <v>40</v>
      </c>
      <c r="X243" s="1">
        <v>0</v>
      </c>
      <c r="Y243" s="1">
        <f t="shared" si="23"/>
        <v>150</v>
      </c>
      <c r="Z243" s="1">
        <v>11</v>
      </c>
      <c r="AA243" s="1">
        <v>22</v>
      </c>
      <c r="AB243" s="1">
        <f>+Sar_InfraMR[[#This Row],[Total Pasos Vehiculares a Nivel]]</f>
        <v>150</v>
      </c>
      <c r="AC243" s="1">
        <f t="shared" si="24"/>
        <v>183</v>
      </c>
      <c r="AD243" s="1">
        <v>17</v>
      </c>
      <c r="AE243" s="1">
        <v>16</v>
      </c>
      <c r="AF243" s="1">
        <v>74</v>
      </c>
      <c r="AG243" s="1">
        <f t="shared" si="25"/>
        <v>107</v>
      </c>
      <c r="AH243" s="12">
        <v>31.1</v>
      </c>
      <c r="AI243" s="12">
        <v>0</v>
      </c>
      <c r="AJ243" s="12">
        <v>126.55</v>
      </c>
      <c r="AK243" s="12">
        <f t="shared" si="26"/>
        <v>157.65</v>
      </c>
      <c r="AL243" s="1">
        <v>0</v>
      </c>
      <c r="AM243" s="1">
        <v>9</v>
      </c>
      <c r="AN243" s="1">
        <v>8</v>
      </c>
      <c r="AO243" s="1">
        <f t="shared" si="27"/>
        <v>17</v>
      </c>
      <c r="AP243" s="1">
        <v>180</v>
      </c>
      <c r="AQ243" s="1">
        <v>95</v>
      </c>
      <c r="AR243" s="1">
        <v>0</v>
      </c>
      <c r="AS243" s="1">
        <f>+Sar_InfraMR[[#This Row],[B.02.1 - Parque de Coches Eléctricos Motrices]]+Sar_InfraMR[[#This Row],[B.02.2 - Parque de Coches Eléctricos Motrices Remolcados Tipo R]]+Sar_InfraMR[[#This Row],[B.02.3 - Parque de Coches Eléctricos Motrices Tipo R]]</f>
        <v>275</v>
      </c>
      <c r="AT243" s="1">
        <v>0</v>
      </c>
      <c r="AU243" s="1">
        <v>4</v>
      </c>
      <c r="AV243" s="1">
        <v>8</v>
      </c>
      <c r="AW243" s="1">
        <f>+Sar_InfraMR[[#This Row],[B.03.1 - Parque de Coches Motores Motrices Remolcados]]+Sar_InfraMR[[#This Row],[B.03.2 - Parque de Coches Motores Motrices Intermedios]]+Sar_InfraMR[[#This Row],[B.03.3 - Parque de Coches Motores Motrices Cabina]]</f>
        <v>12</v>
      </c>
      <c r="AX243" s="1">
        <v>33</v>
      </c>
      <c r="AY243" s="1">
        <v>12</v>
      </c>
      <c r="AZ243" s="1">
        <v>0</v>
      </c>
      <c r="BA243" s="1">
        <v>8</v>
      </c>
      <c r="BB243" s="1">
        <v>0</v>
      </c>
      <c r="BC243" s="1">
        <f>+Sar_InfraMR[[#This Row],[B.04.1 - Parque de Coches Remolcados Clase Unica]]+Sar_InfraMR[[#This Row],[B.04.2 - Parque de Coches Remolcados Clase Unica Furgón]]+Sar_InfraMR[[#This Row],[B.04.3 - Parque de Coches Remolcados Clase Unica Cabina]]+Sar_InfraMR[[#This Row],[B.04.4 - Parque de Coches Remolcados de Larga Distancia (Turista+Pullman)]]+Sar_InfraMR[[#This Row],[B.04.5 - Parque de Coches Remolcados para Servicios Especiales (Cartoneros)]]</f>
        <v>53</v>
      </c>
      <c r="BD243" s="1">
        <v>0</v>
      </c>
      <c r="BE243" s="1">
        <v>0</v>
      </c>
      <c r="BF243" s="16">
        <v>1676</v>
      </c>
    </row>
    <row r="244" spans="1:58">
      <c r="A244" s="1">
        <v>2013</v>
      </c>
      <c r="B244" s="1" t="s">
        <v>117</v>
      </c>
      <c r="C244" s="12">
        <v>71.5</v>
      </c>
      <c r="D244" s="12">
        <v>62.3</v>
      </c>
      <c r="E244" s="12">
        <v>0</v>
      </c>
      <c r="F244" s="12">
        <v>36.4</v>
      </c>
      <c r="G244" s="12">
        <f t="shared" si="21"/>
        <v>170.20000000000002</v>
      </c>
      <c r="H244" s="12">
        <f>+Sar_InfraMR[[#This Row],[Total Líneas de Explotación ]]</f>
        <v>170.20000000000002</v>
      </c>
      <c r="I244" s="13">
        <v>169.64911000000001</v>
      </c>
      <c r="J244" s="12">
        <v>196.1</v>
      </c>
      <c r="K244" s="12">
        <v>13.5</v>
      </c>
      <c r="L244" s="12">
        <v>85</v>
      </c>
      <c r="M244" s="12">
        <v>8.4</v>
      </c>
      <c r="N244" s="12">
        <f>+Sar_InfraMR[[#This Row],[A.03.1 -  Longitud de Vías de Explotación No Electrificadas Troncales y Ramales (vía principal) (km)]]+Sar_InfraMR[[#This Row],[A.04.1 -  Longitud de Vías de Explotación Electrificadas Troncales y Ramales (vía principal) (km)]]</f>
        <v>281.10000000000002</v>
      </c>
      <c r="O244" s="12">
        <f>+Sar_InfraMR[[#This Row],[Total Vías (excluido Auxiliares)]]</f>
        <v>281.10000000000002</v>
      </c>
      <c r="P244" s="1">
        <v>30</v>
      </c>
      <c r="Q244" s="1">
        <v>5</v>
      </c>
      <c r="R244" s="1">
        <v>5</v>
      </c>
      <c r="S244" s="1">
        <f t="shared" si="22"/>
        <v>40</v>
      </c>
      <c r="T244" s="1">
        <v>20</v>
      </c>
      <c r="U244" s="1">
        <v>89</v>
      </c>
      <c r="V244" s="1">
        <v>1</v>
      </c>
      <c r="W244" s="1">
        <v>40</v>
      </c>
      <c r="X244" s="1">
        <v>0</v>
      </c>
      <c r="Y244" s="1">
        <f t="shared" si="23"/>
        <v>150</v>
      </c>
      <c r="Z244" s="1">
        <v>11</v>
      </c>
      <c r="AA244" s="1">
        <v>22</v>
      </c>
      <c r="AB244" s="1">
        <f>+Sar_InfraMR[[#This Row],[Total Pasos Vehiculares a Nivel]]</f>
        <v>150</v>
      </c>
      <c r="AC244" s="1">
        <f t="shared" si="24"/>
        <v>183</v>
      </c>
      <c r="AD244" s="1">
        <v>17</v>
      </c>
      <c r="AE244" s="1">
        <v>16</v>
      </c>
      <c r="AF244" s="1">
        <v>74</v>
      </c>
      <c r="AG244" s="1">
        <f t="shared" si="25"/>
        <v>107</v>
      </c>
      <c r="AH244" s="12">
        <v>31.1</v>
      </c>
      <c r="AI244" s="12">
        <v>0</v>
      </c>
      <c r="AJ244" s="12">
        <v>126.55</v>
      </c>
      <c r="AK244" s="12">
        <f t="shared" si="26"/>
        <v>157.65</v>
      </c>
      <c r="AL244" s="1">
        <v>0</v>
      </c>
      <c r="AM244" s="1">
        <v>9</v>
      </c>
      <c r="AN244" s="1">
        <v>8</v>
      </c>
      <c r="AO244" s="1">
        <f t="shared" si="27"/>
        <v>17</v>
      </c>
      <c r="AP244" s="1">
        <v>180</v>
      </c>
      <c r="AQ244" s="1">
        <v>95</v>
      </c>
      <c r="AR244" s="1">
        <v>0</v>
      </c>
      <c r="AS244" s="1">
        <f>+Sar_InfraMR[[#This Row],[B.02.1 - Parque de Coches Eléctricos Motrices]]+Sar_InfraMR[[#This Row],[B.02.2 - Parque de Coches Eléctricos Motrices Remolcados Tipo R]]+Sar_InfraMR[[#This Row],[B.02.3 - Parque de Coches Eléctricos Motrices Tipo R]]</f>
        <v>275</v>
      </c>
      <c r="AT244" s="1">
        <v>0</v>
      </c>
      <c r="AU244" s="1">
        <v>4</v>
      </c>
      <c r="AV244" s="1">
        <v>8</v>
      </c>
      <c r="AW244" s="1">
        <f>+Sar_InfraMR[[#This Row],[B.03.1 - Parque de Coches Motores Motrices Remolcados]]+Sar_InfraMR[[#This Row],[B.03.2 - Parque de Coches Motores Motrices Intermedios]]+Sar_InfraMR[[#This Row],[B.03.3 - Parque de Coches Motores Motrices Cabina]]</f>
        <v>12</v>
      </c>
      <c r="AX244" s="1">
        <v>33</v>
      </c>
      <c r="AY244" s="1">
        <v>12</v>
      </c>
      <c r="AZ244" s="1">
        <v>0</v>
      </c>
      <c r="BA244" s="1">
        <v>8</v>
      </c>
      <c r="BB244" s="1">
        <v>0</v>
      </c>
      <c r="BC244" s="1">
        <f>+Sar_InfraMR[[#This Row],[B.04.1 - Parque de Coches Remolcados Clase Unica]]+Sar_InfraMR[[#This Row],[B.04.2 - Parque de Coches Remolcados Clase Unica Furgón]]+Sar_InfraMR[[#This Row],[B.04.3 - Parque de Coches Remolcados Clase Unica Cabina]]+Sar_InfraMR[[#This Row],[B.04.4 - Parque de Coches Remolcados de Larga Distancia (Turista+Pullman)]]+Sar_InfraMR[[#This Row],[B.04.5 - Parque de Coches Remolcados para Servicios Especiales (Cartoneros)]]</f>
        <v>53</v>
      </c>
      <c r="BD244" s="1">
        <v>0</v>
      </c>
      <c r="BE244" s="1">
        <v>0</v>
      </c>
      <c r="BF244" s="16">
        <v>1676</v>
      </c>
    </row>
    <row r="245" spans="1:58">
      <c r="A245" s="1">
        <v>2013</v>
      </c>
      <c r="B245" s="1" t="s">
        <v>118</v>
      </c>
      <c r="C245" s="12">
        <v>71.5</v>
      </c>
      <c r="D245" s="12">
        <v>62.3</v>
      </c>
      <c r="E245" s="12">
        <v>0</v>
      </c>
      <c r="F245" s="12">
        <v>36.4</v>
      </c>
      <c r="G245" s="12">
        <f t="shared" si="21"/>
        <v>170.20000000000002</v>
      </c>
      <c r="H245" s="12">
        <f>+Sar_InfraMR[[#This Row],[Total Líneas de Explotación ]]</f>
        <v>170.20000000000002</v>
      </c>
      <c r="I245" s="13">
        <v>169.64911000000001</v>
      </c>
      <c r="J245" s="12">
        <v>196.1</v>
      </c>
      <c r="K245" s="12">
        <v>13.5</v>
      </c>
      <c r="L245" s="12">
        <v>85</v>
      </c>
      <c r="M245" s="12">
        <v>8.4</v>
      </c>
      <c r="N245" s="12">
        <f>+Sar_InfraMR[[#This Row],[A.03.1 -  Longitud de Vías de Explotación No Electrificadas Troncales y Ramales (vía principal) (km)]]+Sar_InfraMR[[#This Row],[A.04.1 -  Longitud de Vías de Explotación Electrificadas Troncales y Ramales (vía principal) (km)]]</f>
        <v>281.10000000000002</v>
      </c>
      <c r="O245" s="12">
        <f>+Sar_InfraMR[[#This Row],[Total Vías (excluido Auxiliares)]]</f>
        <v>281.10000000000002</v>
      </c>
      <c r="P245" s="1">
        <v>30</v>
      </c>
      <c r="Q245" s="1">
        <v>5</v>
      </c>
      <c r="R245" s="1">
        <v>5</v>
      </c>
      <c r="S245" s="1">
        <f t="shared" si="22"/>
        <v>40</v>
      </c>
      <c r="T245" s="1">
        <v>20</v>
      </c>
      <c r="U245" s="1">
        <v>89</v>
      </c>
      <c r="V245" s="1">
        <v>1</v>
      </c>
      <c r="W245" s="1">
        <v>40</v>
      </c>
      <c r="X245" s="1">
        <v>0</v>
      </c>
      <c r="Y245" s="1">
        <f t="shared" si="23"/>
        <v>150</v>
      </c>
      <c r="Z245" s="1">
        <v>11</v>
      </c>
      <c r="AA245" s="1">
        <v>22</v>
      </c>
      <c r="AB245" s="1">
        <f>+Sar_InfraMR[[#This Row],[Total Pasos Vehiculares a Nivel]]</f>
        <v>150</v>
      </c>
      <c r="AC245" s="1">
        <f t="shared" si="24"/>
        <v>183</v>
      </c>
      <c r="AD245" s="1">
        <v>17</v>
      </c>
      <c r="AE245" s="1">
        <v>16</v>
      </c>
      <c r="AF245" s="1">
        <v>74</v>
      </c>
      <c r="AG245" s="1">
        <f t="shared" si="25"/>
        <v>107</v>
      </c>
      <c r="AH245" s="12">
        <v>31.1</v>
      </c>
      <c r="AI245" s="12">
        <v>0</v>
      </c>
      <c r="AJ245" s="12">
        <v>126.55</v>
      </c>
      <c r="AK245" s="12">
        <f t="shared" si="26"/>
        <v>157.65</v>
      </c>
      <c r="AL245" s="1">
        <v>0</v>
      </c>
      <c r="AM245" s="1">
        <v>9</v>
      </c>
      <c r="AN245" s="1">
        <v>8</v>
      </c>
      <c r="AO245" s="1">
        <f t="shared" si="27"/>
        <v>17</v>
      </c>
      <c r="AP245" s="1">
        <v>180</v>
      </c>
      <c r="AQ245" s="1">
        <v>95</v>
      </c>
      <c r="AR245" s="1">
        <v>0</v>
      </c>
      <c r="AS245" s="1">
        <f>+Sar_InfraMR[[#This Row],[B.02.1 - Parque de Coches Eléctricos Motrices]]+Sar_InfraMR[[#This Row],[B.02.2 - Parque de Coches Eléctricos Motrices Remolcados Tipo R]]+Sar_InfraMR[[#This Row],[B.02.3 - Parque de Coches Eléctricos Motrices Tipo R]]</f>
        <v>275</v>
      </c>
      <c r="AT245" s="1">
        <v>0</v>
      </c>
      <c r="AU245" s="1">
        <v>4</v>
      </c>
      <c r="AV245" s="1">
        <v>8</v>
      </c>
      <c r="AW245" s="1">
        <f>+Sar_InfraMR[[#This Row],[B.03.1 - Parque de Coches Motores Motrices Remolcados]]+Sar_InfraMR[[#This Row],[B.03.2 - Parque de Coches Motores Motrices Intermedios]]+Sar_InfraMR[[#This Row],[B.03.3 - Parque de Coches Motores Motrices Cabina]]</f>
        <v>12</v>
      </c>
      <c r="AX245" s="1">
        <v>33</v>
      </c>
      <c r="AY245" s="1">
        <v>12</v>
      </c>
      <c r="AZ245" s="1">
        <v>0</v>
      </c>
      <c r="BA245" s="1">
        <v>8</v>
      </c>
      <c r="BB245" s="1">
        <v>0</v>
      </c>
      <c r="BC245" s="1">
        <f>+Sar_InfraMR[[#This Row],[B.04.1 - Parque de Coches Remolcados Clase Unica]]+Sar_InfraMR[[#This Row],[B.04.2 - Parque de Coches Remolcados Clase Unica Furgón]]+Sar_InfraMR[[#This Row],[B.04.3 - Parque de Coches Remolcados Clase Unica Cabina]]+Sar_InfraMR[[#This Row],[B.04.4 - Parque de Coches Remolcados de Larga Distancia (Turista+Pullman)]]+Sar_InfraMR[[#This Row],[B.04.5 - Parque de Coches Remolcados para Servicios Especiales (Cartoneros)]]</f>
        <v>53</v>
      </c>
      <c r="BD245" s="1">
        <v>0</v>
      </c>
      <c r="BE245" s="1">
        <v>0</v>
      </c>
      <c r="BF245" s="16">
        <v>1676</v>
      </c>
    </row>
    <row r="246" spans="1:58">
      <c r="A246" s="1">
        <v>2013</v>
      </c>
      <c r="B246" s="1" t="s">
        <v>119</v>
      </c>
      <c r="C246" s="12">
        <v>71.5</v>
      </c>
      <c r="D246" s="12">
        <v>62.3</v>
      </c>
      <c r="E246" s="12">
        <v>0</v>
      </c>
      <c r="F246" s="12">
        <v>36.4</v>
      </c>
      <c r="G246" s="12">
        <f t="shared" si="21"/>
        <v>170.20000000000002</v>
      </c>
      <c r="H246" s="12">
        <f>+Sar_InfraMR[[#This Row],[Total Líneas de Explotación ]]</f>
        <v>170.20000000000002</v>
      </c>
      <c r="I246" s="13">
        <v>169.64911000000001</v>
      </c>
      <c r="J246" s="12">
        <v>196.1</v>
      </c>
      <c r="K246" s="12">
        <v>13.5</v>
      </c>
      <c r="L246" s="12">
        <v>85</v>
      </c>
      <c r="M246" s="12">
        <v>8.4</v>
      </c>
      <c r="N246" s="12">
        <f>+Sar_InfraMR[[#This Row],[A.03.1 -  Longitud de Vías de Explotación No Electrificadas Troncales y Ramales (vía principal) (km)]]+Sar_InfraMR[[#This Row],[A.04.1 -  Longitud de Vías de Explotación Electrificadas Troncales y Ramales (vía principal) (km)]]</f>
        <v>281.10000000000002</v>
      </c>
      <c r="O246" s="12">
        <f>+Sar_InfraMR[[#This Row],[Total Vías (excluido Auxiliares)]]</f>
        <v>281.10000000000002</v>
      </c>
      <c r="P246" s="1">
        <v>30</v>
      </c>
      <c r="Q246" s="1">
        <v>5</v>
      </c>
      <c r="R246" s="1">
        <v>5</v>
      </c>
      <c r="S246" s="1">
        <f t="shared" si="22"/>
        <v>40</v>
      </c>
      <c r="T246" s="1">
        <v>20</v>
      </c>
      <c r="U246" s="1">
        <v>89</v>
      </c>
      <c r="V246" s="1">
        <v>1</v>
      </c>
      <c r="W246" s="1">
        <v>40</v>
      </c>
      <c r="X246" s="1">
        <v>0</v>
      </c>
      <c r="Y246" s="1">
        <f t="shared" si="23"/>
        <v>150</v>
      </c>
      <c r="Z246" s="1">
        <v>11</v>
      </c>
      <c r="AA246" s="1">
        <v>22</v>
      </c>
      <c r="AB246" s="1">
        <f>+Sar_InfraMR[[#This Row],[Total Pasos Vehiculares a Nivel]]</f>
        <v>150</v>
      </c>
      <c r="AC246" s="1">
        <f t="shared" si="24"/>
        <v>183</v>
      </c>
      <c r="AD246" s="1">
        <v>17</v>
      </c>
      <c r="AE246" s="1">
        <v>16</v>
      </c>
      <c r="AF246" s="1">
        <v>74</v>
      </c>
      <c r="AG246" s="1">
        <f t="shared" si="25"/>
        <v>107</v>
      </c>
      <c r="AH246" s="12">
        <v>31.1</v>
      </c>
      <c r="AI246" s="12">
        <v>0</v>
      </c>
      <c r="AJ246" s="12">
        <v>126.55</v>
      </c>
      <c r="AK246" s="12">
        <f t="shared" si="26"/>
        <v>157.65</v>
      </c>
      <c r="AL246" s="1">
        <v>0</v>
      </c>
      <c r="AM246" s="1">
        <v>9</v>
      </c>
      <c r="AN246" s="1">
        <v>8</v>
      </c>
      <c r="AO246" s="1">
        <f t="shared" si="27"/>
        <v>17</v>
      </c>
      <c r="AP246" s="1">
        <v>180</v>
      </c>
      <c r="AQ246" s="1">
        <v>95</v>
      </c>
      <c r="AR246" s="1">
        <v>0</v>
      </c>
      <c r="AS246" s="1">
        <f>+Sar_InfraMR[[#This Row],[B.02.1 - Parque de Coches Eléctricos Motrices]]+Sar_InfraMR[[#This Row],[B.02.2 - Parque de Coches Eléctricos Motrices Remolcados Tipo R]]+Sar_InfraMR[[#This Row],[B.02.3 - Parque de Coches Eléctricos Motrices Tipo R]]</f>
        <v>275</v>
      </c>
      <c r="AT246" s="1">
        <v>0</v>
      </c>
      <c r="AU246" s="1">
        <v>4</v>
      </c>
      <c r="AV246" s="1">
        <v>8</v>
      </c>
      <c r="AW246" s="1">
        <f>+Sar_InfraMR[[#This Row],[B.03.1 - Parque de Coches Motores Motrices Remolcados]]+Sar_InfraMR[[#This Row],[B.03.2 - Parque de Coches Motores Motrices Intermedios]]+Sar_InfraMR[[#This Row],[B.03.3 - Parque de Coches Motores Motrices Cabina]]</f>
        <v>12</v>
      </c>
      <c r="AX246" s="1">
        <v>33</v>
      </c>
      <c r="AY246" s="1">
        <v>12</v>
      </c>
      <c r="AZ246" s="1">
        <v>0</v>
      </c>
      <c r="BA246" s="1">
        <v>8</v>
      </c>
      <c r="BB246" s="1">
        <v>0</v>
      </c>
      <c r="BC246" s="1">
        <f>+Sar_InfraMR[[#This Row],[B.04.1 - Parque de Coches Remolcados Clase Unica]]+Sar_InfraMR[[#This Row],[B.04.2 - Parque de Coches Remolcados Clase Unica Furgón]]+Sar_InfraMR[[#This Row],[B.04.3 - Parque de Coches Remolcados Clase Unica Cabina]]+Sar_InfraMR[[#This Row],[B.04.4 - Parque de Coches Remolcados de Larga Distancia (Turista+Pullman)]]+Sar_InfraMR[[#This Row],[B.04.5 - Parque de Coches Remolcados para Servicios Especiales (Cartoneros)]]</f>
        <v>53</v>
      </c>
      <c r="BD246" s="1">
        <v>0</v>
      </c>
      <c r="BE246" s="1">
        <v>0</v>
      </c>
      <c r="BF246" s="16">
        <v>1676</v>
      </c>
    </row>
    <row r="247" spans="1:58">
      <c r="A247" s="1">
        <v>2013</v>
      </c>
      <c r="B247" s="1" t="s">
        <v>120</v>
      </c>
      <c r="C247" s="12">
        <v>71.5</v>
      </c>
      <c r="D247" s="12">
        <v>62.3</v>
      </c>
      <c r="E247" s="12">
        <v>0</v>
      </c>
      <c r="F247" s="12">
        <v>36.4</v>
      </c>
      <c r="G247" s="12">
        <f t="shared" si="21"/>
        <v>170.20000000000002</v>
      </c>
      <c r="H247" s="12">
        <f>+Sar_InfraMR[[#This Row],[Total Líneas de Explotación ]]</f>
        <v>170.20000000000002</v>
      </c>
      <c r="I247" s="13">
        <v>169.64911000000001</v>
      </c>
      <c r="J247" s="12">
        <v>196.1</v>
      </c>
      <c r="K247" s="12">
        <v>13.5</v>
      </c>
      <c r="L247" s="12">
        <v>85</v>
      </c>
      <c r="M247" s="12">
        <v>8.4</v>
      </c>
      <c r="N247" s="12">
        <f>+Sar_InfraMR[[#This Row],[A.03.1 -  Longitud de Vías de Explotación No Electrificadas Troncales y Ramales (vía principal) (km)]]+Sar_InfraMR[[#This Row],[A.04.1 -  Longitud de Vías de Explotación Electrificadas Troncales y Ramales (vía principal) (km)]]</f>
        <v>281.10000000000002</v>
      </c>
      <c r="O247" s="12">
        <f>+Sar_InfraMR[[#This Row],[Total Vías (excluido Auxiliares)]]</f>
        <v>281.10000000000002</v>
      </c>
      <c r="P247" s="1">
        <v>30</v>
      </c>
      <c r="Q247" s="1">
        <v>5</v>
      </c>
      <c r="R247" s="1">
        <v>5</v>
      </c>
      <c r="S247" s="1">
        <f t="shared" si="22"/>
        <v>40</v>
      </c>
      <c r="T247" s="1">
        <v>20</v>
      </c>
      <c r="U247" s="1">
        <v>89</v>
      </c>
      <c r="V247" s="1">
        <v>1</v>
      </c>
      <c r="W247" s="1">
        <v>40</v>
      </c>
      <c r="X247" s="1">
        <v>0</v>
      </c>
      <c r="Y247" s="1">
        <f t="shared" si="23"/>
        <v>150</v>
      </c>
      <c r="Z247" s="1">
        <v>11</v>
      </c>
      <c r="AA247" s="1">
        <v>22</v>
      </c>
      <c r="AB247" s="1">
        <f>+Sar_InfraMR[[#This Row],[Total Pasos Vehiculares a Nivel]]</f>
        <v>150</v>
      </c>
      <c r="AC247" s="1">
        <f t="shared" si="24"/>
        <v>183</v>
      </c>
      <c r="AD247" s="1">
        <v>17</v>
      </c>
      <c r="AE247" s="1">
        <v>16</v>
      </c>
      <c r="AF247" s="1">
        <v>74</v>
      </c>
      <c r="AG247" s="1">
        <f t="shared" si="25"/>
        <v>107</v>
      </c>
      <c r="AH247" s="12">
        <v>31.1</v>
      </c>
      <c r="AI247" s="12">
        <v>0</v>
      </c>
      <c r="AJ247" s="12">
        <v>126.55</v>
      </c>
      <c r="AK247" s="12">
        <f t="shared" si="26"/>
        <v>157.65</v>
      </c>
      <c r="AL247" s="1">
        <v>0</v>
      </c>
      <c r="AM247" s="1">
        <v>9</v>
      </c>
      <c r="AN247" s="1">
        <v>8</v>
      </c>
      <c r="AO247" s="1">
        <f t="shared" si="27"/>
        <v>17</v>
      </c>
      <c r="AP247" s="1">
        <v>180</v>
      </c>
      <c r="AQ247" s="1">
        <v>95</v>
      </c>
      <c r="AR247" s="1">
        <v>0</v>
      </c>
      <c r="AS247" s="1">
        <f>+Sar_InfraMR[[#This Row],[B.02.1 - Parque de Coches Eléctricos Motrices]]+Sar_InfraMR[[#This Row],[B.02.2 - Parque de Coches Eléctricos Motrices Remolcados Tipo R]]+Sar_InfraMR[[#This Row],[B.02.3 - Parque de Coches Eléctricos Motrices Tipo R]]</f>
        <v>275</v>
      </c>
      <c r="AT247" s="1">
        <v>0</v>
      </c>
      <c r="AU247" s="1">
        <v>4</v>
      </c>
      <c r="AV247" s="1">
        <v>8</v>
      </c>
      <c r="AW247" s="1">
        <f>+Sar_InfraMR[[#This Row],[B.03.1 - Parque de Coches Motores Motrices Remolcados]]+Sar_InfraMR[[#This Row],[B.03.2 - Parque de Coches Motores Motrices Intermedios]]+Sar_InfraMR[[#This Row],[B.03.3 - Parque de Coches Motores Motrices Cabina]]</f>
        <v>12</v>
      </c>
      <c r="AX247" s="1">
        <v>33</v>
      </c>
      <c r="AY247" s="1">
        <v>12</v>
      </c>
      <c r="AZ247" s="1">
        <v>0</v>
      </c>
      <c r="BA247" s="1">
        <v>8</v>
      </c>
      <c r="BB247" s="1">
        <v>0</v>
      </c>
      <c r="BC247" s="1">
        <f>+Sar_InfraMR[[#This Row],[B.04.1 - Parque de Coches Remolcados Clase Unica]]+Sar_InfraMR[[#This Row],[B.04.2 - Parque de Coches Remolcados Clase Unica Furgón]]+Sar_InfraMR[[#This Row],[B.04.3 - Parque de Coches Remolcados Clase Unica Cabina]]+Sar_InfraMR[[#This Row],[B.04.4 - Parque de Coches Remolcados de Larga Distancia (Turista+Pullman)]]+Sar_InfraMR[[#This Row],[B.04.5 - Parque de Coches Remolcados para Servicios Especiales (Cartoneros)]]</f>
        <v>53</v>
      </c>
      <c r="BD247" s="1">
        <v>0</v>
      </c>
      <c r="BE247" s="1">
        <v>0</v>
      </c>
      <c r="BF247" s="16">
        <v>1676</v>
      </c>
    </row>
    <row r="248" spans="1:58">
      <c r="A248" s="1">
        <v>2013</v>
      </c>
      <c r="B248" s="1" t="s">
        <v>121</v>
      </c>
      <c r="C248" s="12">
        <v>71.5</v>
      </c>
      <c r="D248" s="12">
        <v>62.3</v>
      </c>
      <c r="E248" s="12">
        <v>0</v>
      </c>
      <c r="F248" s="12">
        <v>36.4</v>
      </c>
      <c r="G248" s="12">
        <f t="shared" si="21"/>
        <v>170.20000000000002</v>
      </c>
      <c r="H248" s="12">
        <f>+Sar_InfraMR[[#This Row],[Total Líneas de Explotación ]]</f>
        <v>170.20000000000002</v>
      </c>
      <c r="I248" s="13">
        <v>169.64911000000001</v>
      </c>
      <c r="J248" s="12">
        <v>196.1</v>
      </c>
      <c r="K248" s="12">
        <v>13.5</v>
      </c>
      <c r="L248" s="12">
        <v>85</v>
      </c>
      <c r="M248" s="12">
        <v>8.4</v>
      </c>
      <c r="N248" s="12">
        <f>+Sar_InfraMR[[#This Row],[A.03.1 -  Longitud de Vías de Explotación No Electrificadas Troncales y Ramales (vía principal) (km)]]+Sar_InfraMR[[#This Row],[A.04.1 -  Longitud de Vías de Explotación Electrificadas Troncales y Ramales (vía principal) (km)]]</f>
        <v>281.10000000000002</v>
      </c>
      <c r="O248" s="12">
        <f>+Sar_InfraMR[[#This Row],[Total Vías (excluido Auxiliares)]]</f>
        <v>281.10000000000002</v>
      </c>
      <c r="P248" s="1">
        <v>30</v>
      </c>
      <c r="Q248" s="1">
        <v>5</v>
      </c>
      <c r="R248" s="1">
        <v>5</v>
      </c>
      <c r="S248" s="1">
        <f t="shared" si="22"/>
        <v>40</v>
      </c>
      <c r="T248" s="1">
        <v>20</v>
      </c>
      <c r="U248" s="1">
        <v>89</v>
      </c>
      <c r="V248" s="1">
        <v>1</v>
      </c>
      <c r="W248" s="1">
        <v>40</v>
      </c>
      <c r="X248" s="1">
        <v>0</v>
      </c>
      <c r="Y248" s="1">
        <f t="shared" si="23"/>
        <v>150</v>
      </c>
      <c r="Z248" s="1">
        <v>11</v>
      </c>
      <c r="AA248" s="1">
        <v>22</v>
      </c>
      <c r="AB248" s="1">
        <f>+Sar_InfraMR[[#This Row],[Total Pasos Vehiculares a Nivel]]</f>
        <v>150</v>
      </c>
      <c r="AC248" s="1">
        <f t="shared" si="24"/>
        <v>183</v>
      </c>
      <c r="AD248" s="1">
        <v>17</v>
      </c>
      <c r="AE248" s="1">
        <v>16</v>
      </c>
      <c r="AF248" s="1">
        <v>74</v>
      </c>
      <c r="AG248" s="1">
        <f t="shared" si="25"/>
        <v>107</v>
      </c>
      <c r="AH248" s="12">
        <v>31.1</v>
      </c>
      <c r="AI248" s="12">
        <v>0</v>
      </c>
      <c r="AJ248" s="12">
        <v>126.55</v>
      </c>
      <c r="AK248" s="12">
        <f t="shared" si="26"/>
        <v>157.65</v>
      </c>
      <c r="AL248" s="1">
        <v>0</v>
      </c>
      <c r="AM248" s="1">
        <v>9</v>
      </c>
      <c r="AN248" s="1">
        <v>8</v>
      </c>
      <c r="AO248" s="1">
        <f t="shared" si="27"/>
        <v>17</v>
      </c>
      <c r="AP248" s="1">
        <v>180</v>
      </c>
      <c r="AQ248" s="1">
        <v>95</v>
      </c>
      <c r="AR248" s="1">
        <v>0</v>
      </c>
      <c r="AS248" s="1">
        <f>+Sar_InfraMR[[#This Row],[B.02.1 - Parque de Coches Eléctricos Motrices]]+Sar_InfraMR[[#This Row],[B.02.2 - Parque de Coches Eléctricos Motrices Remolcados Tipo R]]+Sar_InfraMR[[#This Row],[B.02.3 - Parque de Coches Eléctricos Motrices Tipo R]]</f>
        <v>275</v>
      </c>
      <c r="AT248" s="1">
        <v>0</v>
      </c>
      <c r="AU248" s="1">
        <v>4</v>
      </c>
      <c r="AV248" s="1">
        <v>8</v>
      </c>
      <c r="AW248" s="1">
        <f>+Sar_InfraMR[[#This Row],[B.03.1 - Parque de Coches Motores Motrices Remolcados]]+Sar_InfraMR[[#This Row],[B.03.2 - Parque de Coches Motores Motrices Intermedios]]+Sar_InfraMR[[#This Row],[B.03.3 - Parque de Coches Motores Motrices Cabina]]</f>
        <v>12</v>
      </c>
      <c r="AX248" s="1">
        <v>33</v>
      </c>
      <c r="AY248" s="1">
        <v>12</v>
      </c>
      <c r="AZ248" s="1">
        <v>0</v>
      </c>
      <c r="BA248" s="1">
        <v>8</v>
      </c>
      <c r="BB248" s="1">
        <v>0</v>
      </c>
      <c r="BC248" s="1">
        <f>+Sar_InfraMR[[#This Row],[B.04.1 - Parque de Coches Remolcados Clase Unica]]+Sar_InfraMR[[#This Row],[B.04.2 - Parque de Coches Remolcados Clase Unica Furgón]]+Sar_InfraMR[[#This Row],[B.04.3 - Parque de Coches Remolcados Clase Unica Cabina]]+Sar_InfraMR[[#This Row],[B.04.4 - Parque de Coches Remolcados de Larga Distancia (Turista+Pullman)]]+Sar_InfraMR[[#This Row],[B.04.5 - Parque de Coches Remolcados para Servicios Especiales (Cartoneros)]]</f>
        <v>53</v>
      </c>
      <c r="BD248" s="1">
        <v>0</v>
      </c>
      <c r="BE248" s="1">
        <v>0</v>
      </c>
      <c r="BF248" s="16">
        <v>1676</v>
      </c>
    </row>
    <row r="249" spans="1:58">
      <c r="A249" s="1">
        <v>2013</v>
      </c>
      <c r="B249" s="1" t="s">
        <v>122</v>
      </c>
      <c r="C249" s="12">
        <v>71.5</v>
      </c>
      <c r="D249" s="12">
        <v>62.3</v>
      </c>
      <c r="E249" s="12">
        <v>0</v>
      </c>
      <c r="F249" s="12">
        <v>36.4</v>
      </c>
      <c r="G249" s="12">
        <f t="shared" si="21"/>
        <v>170.20000000000002</v>
      </c>
      <c r="H249" s="12">
        <f>+Sar_InfraMR[[#This Row],[Total Líneas de Explotación ]]</f>
        <v>170.20000000000002</v>
      </c>
      <c r="I249" s="13">
        <v>169.64911000000001</v>
      </c>
      <c r="J249" s="12">
        <v>196.1</v>
      </c>
      <c r="K249" s="12">
        <v>13.5</v>
      </c>
      <c r="L249" s="12">
        <v>85</v>
      </c>
      <c r="M249" s="12">
        <v>8.4</v>
      </c>
      <c r="N249" s="12">
        <f>+Sar_InfraMR[[#This Row],[A.03.1 -  Longitud de Vías de Explotación No Electrificadas Troncales y Ramales (vía principal) (km)]]+Sar_InfraMR[[#This Row],[A.04.1 -  Longitud de Vías de Explotación Electrificadas Troncales y Ramales (vía principal) (km)]]</f>
        <v>281.10000000000002</v>
      </c>
      <c r="O249" s="12">
        <f>+Sar_InfraMR[[#This Row],[Total Vías (excluido Auxiliares)]]</f>
        <v>281.10000000000002</v>
      </c>
      <c r="P249" s="1">
        <v>30</v>
      </c>
      <c r="Q249" s="1">
        <v>5</v>
      </c>
      <c r="R249" s="1">
        <v>5</v>
      </c>
      <c r="S249" s="1">
        <f t="shared" si="22"/>
        <v>40</v>
      </c>
      <c r="T249" s="1">
        <v>20</v>
      </c>
      <c r="U249" s="1">
        <v>89</v>
      </c>
      <c r="V249" s="1">
        <v>1</v>
      </c>
      <c r="W249" s="1">
        <v>40</v>
      </c>
      <c r="X249" s="1">
        <v>0</v>
      </c>
      <c r="Y249" s="1">
        <f t="shared" si="23"/>
        <v>150</v>
      </c>
      <c r="Z249" s="1">
        <v>11</v>
      </c>
      <c r="AA249" s="1">
        <v>22</v>
      </c>
      <c r="AB249" s="1">
        <f>+Sar_InfraMR[[#This Row],[Total Pasos Vehiculares a Nivel]]</f>
        <v>150</v>
      </c>
      <c r="AC249" s="1">
        <f t="shared" si="24"/>
        <v>183</v>
      </c>
      <c r="AD249" s="1">
        <v>17</v>
      </c>
      <c r="AE249" s="1">
        <v>16</v>
      </c>
      <c r="AF249" s="1">
        <v>74</v>
      </c>
      <c r="AG249" s="1">
        <f t="shared" si="25"/>
        <v>107</v>
      </c>
      <c r="AH249" s="12">
        <v>31.1</v>
      </c>
      <c r="AI249" s="12">
        <v>0</v>
      </c>
      <c r="AJ249" s="12">
        <v>126.55</v>
      </c>
      <c r="AK249" s="12">
        <f t="shared" si="26"/>
        <v>157.65</v>
      </c>
      <c r="AL249" s="1">
        <v>0</v>
      </c>
      <c r="AM249" s="1">
        <v>9</v>
      </c>
      <c r="AN249" s="1">
        <v>8</v>
      </c>
      <c r="AO249" s="1">
        <f t="shared" si="27"/>
        <v>17</v>
      </c>
      <c r="AP249" s="1">
        <v>180</v>
      </c>
      <c r="AQ249" s="1">
        <v>95</v>
      </c>
      <c r="AR249" s="1">
        <v>0</v>
      </c>
      <c r="AS249" s="1">
        <f>+Sar_InfraMR[[#This Row],[B.02.1 - Parque de Coches Eléctricos Motrices]]+Sar_InfraMR[[#This Row],[B.02.2 - Parque de Coches Eléctricos Motrices Remolcados Tipo R]]+Sar_InfraMR[[#This Row],[B.02.3 - Parque de Coches Eléctricos Motrices Tipo R]]</f>
        <v>275</v>
      </c>
      <c r="AT249" s="1">
        <v>0</v>
      </c>
      <c r="AU249" s="1">
        <v>4</v>
      </c>
      <c r="AV249" s="1">
        <v>8</v>
      </c>
      <c r="AW249" s="1">
        <f>+Sar_InfraMR[[#This Row],[B.03.1 - Parque de Coches Motores Motrices Remolcados]]+Sar_InfraMR[[#This Row],[B.03.2 - Parque de Coches Motores Motrices Intermedios]]+Sar_InfraMR[[#This Row],[B.03.3 - Parque de Coches Motores Motrices Cabina]]</f>
        <v>12</v>
      </c>
      <c r="AX249" s="1">
        <v>33</v>
      </c>
      <c r="AY249" s="1">
        <v>12</v>
      </c>
      <c r="AZ249" s="1">
        <v>0</v>
      </c>
      <c r="BA249" s="1">
        <v>8</v>
      </c>
      <c r="BB249" s="1">
        <v>0</v>
      </c>
      <c r="BC249" s="1">
        <f>+Sar_InfraMR[[#This Row],[B.04.1 - Parque de Coches Remolcados Clase Unica]]+Sar_InfraMR[[#This Row],[B.04.2 - Parque de Coches Remolcados Clase Unica Furgón]]+Sar_InfraMR[[#This Row],[B.04.3 - Parque de Coches Remolcados Clase Unica Cabina]]+Sar_InfraMR[[#This Row],[B.04.4 - Parque de Coches Remolcados de Larga Distancia (Turista+Pullman)]]+Sar_InfraMR[[#This Row],[B.04.5 - Parque de Coches Remolcados para Servicios Especiales (Cartoneros)]]</f>
        <v>53</v>
      </c>
      <c r="BD249" s="1">
        <v>0</v>
      </c>
      <c r="BE249" s="1">
        <v>0</v>
      </c>
      <c r="BF249" s="16">
        <v>1676</v>
      </c>
    </row>
    <row r="250" spans="1:58">
      <c r="A250" s="1">
        <v>2013</v>
      </c>
      <c r="B250" s="1" t="s">
        <v>123</v>
      </c>
      <c r="C250" s="12">
        <v>71.5</v>
      </c>
      <c r="D250" s="12">
        <v>62.3</v>
      </c>
      <c r="E250" s="12">
        <v>0</v>
      </c>
      <c r="F250" s="12">
        <v>36.4</v>
      </c>
      <c r="G250" s="12">
        <f t="shared" si="21"/>
        <v>170.20000000000002</v>
      </c>
      <c r="H250" s="12">
        <f>+Sar_InfraMR[[#This Row],[Total Líneas de Explotación ]]</f>
        <v>170.20000000000002</v>
      </c>
      <c r="I250" s="13">
        <v>169.64911000000001</v>
      </c>
      <c r="J250" s="12">
        <v>196.1</v>
      </c>
      <c r="K250" s="12">
        <v>13.5</v>
      </c>
      <c r="L250" s="12">
        <v>85</v>
      </c>
      <c r="M250" s="12">
        <v>8.4</v>
      </c>
      <c r="N250" s="12">
        <f>+Sar_InfraMR[[#This Row],[A.03.1 -  Longitud de Vías de Explotación No Electrificadas Troncales y Ramales (vía principal) (km)]]+Sar_InfraMR[[#This Row],[A.04.1 -  Longitud de Vías de Explotación Electrificadas Troncales y Ramales (vía principal) (km)]]</f>
        <v>281.10000000000002</v>
      </c>
      <c r="O250" s="12">
        <f>+Sar_InfraMR[[#This Row],[Total Vías (excluido Auxiliares)]]</f>
        <v>281.10000000000002</v>
      </c>
      <c r="P250" s="1">
        <v>30</v>
      </c>
      <c r="Q250" s="1">
        <v>5</v>
      </c>
      <c r="R250" s="1">
        <v>5</v>
      </c>
      <c r="S250" s="1">
        <f t="shared" si="22"/>
        <v>40</v>
      </c>
      <c r="T250" s="1">
        <v>20</v>
      </c>
      <c r="U250" s="1">
        <v>89</v>
      </c>
      <c r="V250" s="1">
        <v>1</v>
      </c>
      <c r="W250" s="1">
        <v>40</v>
      </c>
      <c r="X250" s="1">
        <v>0</v>
      </c>
      <c r="Y250" s="1">
        <f t="shared" si="23"/>
        <v>150</v>
      </c>
      <c r="Z250" s="1">
        <v>11</v>
      </c>
      <c r="AA250" s="1">
        <v>22</v>
      </c>
      <c r="AB250" s="1">
        <f>+Sar_InfraMR[[#This Row],[Total Pasos Vehiculares a Nivel]]</f>
        <v>150</v>
      </c>
      <c r="AC250" s="1">
        <f t="shared" si="24"/>
        <v>183</v>
      </c>
      <c r="AD250" s="1">
        <v>17</v>
      </c>
      <c r="AE250" s="1">
        <v>16</v>
      </c>
      <c r="AF250" s="1">
        <v>74</v>
      </c>
      <c r="AG250" s="1">
        <f t="shared" si="25"/>
        <v>107</v>
      </c>
      <c r="AH250" s="12">
        <v>31.1</v>
      </c>
      <c r="AI250" s="12">
        <v>0</v>
      </c>
      <c r="AJ250" s="12">
        <v>126.55</v>
      </c>
      <c r="AK250" s="12">
        <f t="shared" si="26"/>
        <v>157.65</v>
      </c>
      <c r="AL250" s="1">
        <v>0</v>
      </c>
      <c r="AM250" s="1">
        <v>9</v>
      </c>
      <c r="AN250" s="1">
        <v>8</v>
      </c>
      <c r="AO250" s="1">
        <f t="shared" si="27"/>
        <v>17</v>
      </c>
      <c r="AP250" s="1">
        <v>180</v>
      </c>
      <c r="AQ250" s="1">
        <v>95</v>
      </c>
      <c r="AR250" s="1">
        <v>0</v>
      </c>
      <c r="AS250" s="1">
        <f>+Sar_InfraMR[[#This Row],[B.02.1 - Parque de Coches Eléctricos Motrices]]+Sar_InfraMR[[#This Row],[B.02.2 - Parque de Coches Eléctricos Motrices Remolcados Tipo R]]+Sar_InfraMR[[#This Row],[B.02.3 - Parque de Coches Eléctricos Motrices Tipo R]]</f>
        <v>275</v>
      </c>
      <c r="AT250" s="1">
        <v>0</v>
      </c>
      <c r="AU250" s="1">
        <v>4</v>
      </c>
      <c r="AV250" s="1">
        <v>8</v>
      </c>
      <c r="AW250" s="1">
        <f>+Sar_InfraMR[[#This Row],[B.03.1 - Parque de Coches Motores Motrices Remolcados]]+Sar_InfraMR[[#This Row],[B.03.2 - Parque de Coches Motores Motrices Intermedios]]+Sar_InfraMR[[#This Row],[B.03.3 - Parque de Coches Motores Motrices Cabina]]</f>
        <v>12</v>
      </c>
      <c r="AX250" s="1">
        <v>33</v>
      </c>
      <c r="AY250" s="1">
        <v>12</v>
      </c>
      <c r="AZ250" s="1">
        <v>0</v>
      </c>
      <c r="BA250" s="1">
        <v>8</v>
      </c>
      <c r="BB250" s="1">
        <v>0</v>
      </c>
      <c r="BC250" s="1">
        <f>+Sar_InfraMR[[#This Row],[B.04.1 - Parque de Coches Remolcados Clase Unica]]+Sar_InfraMR[[#This Row],[B.04.2 - Parque de Coches Remolcados Clase Unica Furgón]]+Sar_InfraMR[[#This Row],[B.04.3 - Parque de Coches Remolcados Clase Unica Cabina]]+Sar_InfraMR[[#This Row],[B.04.4 - Parque de Coches Remolcados de Larga Distancia (Turista+Pullman)]]+Sar_InfraMR[[#This Row],[B.04.5 - Parque de Coches Remolcados para Servicios Especiales (Cartoneros)]]</f>
        <v>53</v>
      </c>
      <c r="BD250" s="1">
        <v>0</v>
      </c>
      <c r="BE250" s="1">
        <v>0</v>
      </c>
      <c r="BF250" s="16">
        <v>1676</v>
      </c>
    </row>
    <row r="251" spans="1:58">
      <c r="A251" s="1">
        <v>2013</v>
      </c>
      <c r="B251" s="1" t="s">
        <v>124</v>
      </c>
      <c r="C251" s="12">
        <v>71.5</v>
      </c>
      <c r="D251" s="12">
        <v>62.3</v>
      </c>
      <c r="E251" s="12">
        <v>0</v>
      </c>
      <c r="F251" s="12">
        <v>36.4</v>
      </c>
      <c r="G251" s="12">
        <f t="shared" si="21"/>
        <v>170.20000000000002</v>
      </c>
      <c r="H251" s="12">
        <f>+Sar_InfraMR[[#This Row],[Total Líneas de Explotación ]]</f>
        <v>170.20000000000002</v>
      </c>
      <c r="I251" s="13">
        <v>169.64911000000001</v>
      </c>
      <c r="J251" s="12">
        <v>196.1</v>
      </c>
      <c r="K251" s="12">
        <v>13.5</v>
      </c>
      <c r="L251" s="12">
        <v>85</v>
      </c>
      <c r="M251" s="12">
        <v>8.4</v>
      </c>
      <c r="N251" s="12">
        <f>+Sar_InfraMR[[#This Row],[A.03.1 -  Longitud de Vías de Explotación No Electrificadas Troncales y Ramales (vía principal) (km)]]+Sar_InfraMR[[#This Row],[A.04.1 -  Longitud de Vías de Explotación Electrificadas Troncales y Ramales (vía principal) (km)]]</f>
        <v>281.10000000000002</v>
      </c>
      <c r="O251" s="12">
        <f>+Sar_InfraMR[[#This Row],[Total Vías (excluido Auxiliares)]]</f>
        <v>281.10000000000002</v>
      </c>
      <c r="P251" s="1">
        <v>30</v>
      </c>
      <c r="Q251" s="1">
        <v>5</v>
      </c>
      <c r="R251" s="1">
        <v>5</v>
      </c>
      <c r="S251" s="1">
        <f t="shared" si="22"/>
        <v>40</v>
      </c>
      <c r="T251" s="1">
        <v>20</v>
      </c>
      <c r="U251" s="1">
        <v>89</v>
      </c>
      <c r="V251" s="1">
        <v>1</v>
      </c>
      <c r="W251" s="1">
        <v>40</v>
      </c>
      <c r="X251" s="1">
        <v>0</v>
      </c>
      <c r="Y251" s="1">
        <f t="shared" si="23"/>
        <v>150</v>
      </c>
      <c r="Z251" s="1">
        <v>11</v>
      </c>
      <c r="AA251" s="1">
        <v>22</v>
      </c>
      <c r="AB251" s="1">
        <f>+Sar_InfraMR[[#This Row],[Total Pasos Vehiculares a Nivel]]</f>
        <v>150</v>
      </c>
      <c r="AC251" s="1">
        <f t="shared" si="24"/>
        <v>183</v>
      </c>
      <c r="AD251" s="1">
        <v>17</v>
      </c>
      <c r="AE251" s="1">
        <v>16</v>
      </c>
      <c r="AF251" s="1">
        <v>74</v>
      </c>
      <c r="AG251" s="1">
        <f t="shared" si="25"/>
        <v>107</v>
      </c>
      <c r="AH251" s="12">
        <v>31.1</v>
      </c>
      <c r="AI251" s="12">
        <v>0</v>
      </c>
      <c r="AJ251" s="12">
        <v>126.55</v>
      </c>
      <c r="AK251" s="12">
        <f t="shared" si="26"/>
        <v>157.65</v>
      </c>
      <c r="AL251" s="1">
        <v>0</v>
      </c>
      <c r="AM251" s="1">
        <v>9</v>
      </c>
      <c r="AN251" s="1">
        <v>8</v>
      </c>
      <c r="AO251" s="1">
        <f t="shared" si="27"/>
        <v>17</v>
      </c>
      <c r="AP251" s="1">
        <v>180</v>
      </c>
      <c r="AQ251" s="1">
        <v>95</v>
      </c>
      <c r="AR251" s="1">
        <v>0</v>
      </c>
      <c r="AS251" s="1">
        <f>+Sar_InfraMR[[#This Row],[B.02.1 - Parque de Coches Eléctricos Motrices]]+Sar_InfraMR[[#This Row],[B.02.2 - Parque de Coches Eléctricos Motrices Remolcados Tipo R]]+Sar_InfraMR[[#This Row],[B.02.3 - Parque de Coches Eléctricos Motrices Tipo R]]</f>
        <v>275</v>
      </c>
      <c r="AT251" s="1">
        <v>0</v>
      </c>
      <c r="AU251" s="1">
        <v>4</v>
      </c>
      <c r="AV251" s="1">
        <v>8</v>
      </c>
      <c r="AW251" s="1">
        <f>+Sar_InfraMR[[#This Row],[B.03.1 - Parque de Coches Motores Motrices Remolcados]]+Sar_InfraMR[[#This Row],[B.03.2 - Parque de Coches Motores Motrices Intermedios]]+Sar_InfraMR[[#This Row],[B.03.3 - Parque de Coches Motores Motrices Cabina]]</f>
        <v>12</v>
      </c>
      <c r="AX251" s="1">
        <v>33</v>
      </c>
      <c r="AY251" s="1">
        <v>12</v>
      </c>
      <c r="AZ251" s="1">
        <v>0</v>
      </c>
      <c r="BA251" s="1">
        <v>8</v>
      </c>
      <c r="BB251" s="1">
        <v>0</v>
      </c>
      <c r="BC251" s="1">
        <f>+Sar_InfraMR[[#This Row],[B.04.1 - Parque de Coches Remolcados Clase Unica]]+Sar_InfraMR[[#This Row],[B.04.2 - Parque de Coches Remolcados Clase Unica Furgón]]+Sar_InfraMR[[#This Row],[B.04.3 - Parque de Coches Remolcados Clase Unica Cabina]]+Sar_InfraMR[[#This Row],[B.04.4 - Parque de Coches Remolcados de Larga Distancia (Turista+Pullman)]]+Sar_InfraMR[[#This Row],[B.04.5 - Parque de Coches Remolcados para Servicios Especiales (Cartoneros)]]</f>
        <v>53</v>
      </c>
      <c r="BD251" s="1">
        <v>0</v>
      </c>
      <c r="BE251" s="1">
        <v>0</v>
      </c>
      <c r="BF251" s="16">
        <v>1676</v>
      </c>
    </row>
    <row r="252" spans="1:58">
      <c r="A252" s="1">
        <v>2013</v>
      </c>
      <c r="B252" s="1" t="s">
        <v>125</v>
      </c>
      <c r="C252" s="12">
        <v>71.5</v>
      </c>
      <c r="D252" s="12">
        <v>62.3</v>
      </c>
      <c r="E252" s="12">
        <v>0</v>
      </c>
      <c r="F252" s="12">
        <v>36.4</v>
      </c>
      <c r="G252" s="12">
        <f t="shared" si="21"/>
        <v>170.20000000000002</v>
      </c>
      <c r="H252" s="12">
        <f>+Sar_InfraMR[[#This Row],[Total Líneas de Explotación ]]</f>
        <v>170.20000000000002</v>
      </c>
      <c r="I252" s="13">
        <v>169.64911000000001</v>
      </c>
      <c r="J252" s="12">
        <v>196.1</v>
      </c>
      <c r="K252" s="12">
        <v>13.5</v>
      </c>
      <c r="L252" s="12">
        <v>85</v>
      </c>
      <c r="M252" s="12">
        <v>8.4</v>
      </c>
      <c r="N252" s="12">
        <f>+Sar_InfraMR[[#This Row],[A.03.1 -  Longitud de Vías de Explotación No Electrificadas Troncales y Ramales (vía principal) (km)]]+Sar_InfraMR[[#This Row],[A.04.1 -  Longitud de Vías de Explotación Electrificadas Troncales y Ramales (vía principal) (km)]]</f>
        <v>281.10000000000002</v>
      </c>
      <c r="O252" s="12">
        <f>+Sar_InfraMR[[#This Row],[Total Vías (excluido Auxiliares)]]</f>
        <v>281.10000000000002</v>
      </c>
      <c r="P252" s="1">
        <v>30</v>
      </c>
      <c r="Q252" s="1">
        <v>5</v>
      </c>
      <c r="R252" s="1">
        <v>5</v>
      </c>
      <c r="S252" s="1">
        <f t="shared" si="22"/>
        <v>40</v>
      </c>
      <c r="T252" s="1">
        <v>20</v>
      </c>
      <c r="U252" s="1">
        <v>89</v>
      </c>
      <c r="V252" s="1">
        <v>1</v>
      </c>
      <c r="W252" s="1">
        <v>40</v>
      </c>
      <c r="X252" s="1">
        <v>0</v>
      </c>
      <c r="Y252" s="1">
        <f t="shared" si="23"/>
        <v>150</v>
      </c>
      <c r="Z252" s="1">
        <v>11</v>
      </c>
      <c r="AA252" s="1">
        <v>22</v>
      </c>
      <c r="AB252" s="1">
        <f>+Sar_InfraMR[[#This Row],[Total Pasos Vehiculares a Nivel]]</f>
        <v>150</v>
      </c>
      <c r="AC252" s="1">
        <f t="shared" si="24"/>
        <v>183</v>
      </c>
      <c r="AD252" s="1">
        <v>17</v>
      </c>
      <c r="AE252" s="1">
        <v>16</v>
      </c>
      <c r="AF252" s="1">
        <v>74</v>
      </c>
      <c r="AG252" s="1">
        <f t="shared" si="25"/>
        <v>107</v>
      </c>
      <c r="AH252" s="12">
        <v>31.1</v>
      </c>
      <c r="AI252" s="12">
        <v>0</v>
      </c>
      <c r="AJ252" s="12">
        <v>126.55</v>
      </c>
      <c r="AK252" s="12">
        <f t="shared" si="26"/>
        <v>157.65</v>
      </c>
      <c r="AL252" s="1">
        <v>0</v>
      </c>
      <c r="AM252" s="1">
        <v>9</v>
      </c>
      <c r="AN252" s="1">
        <v>8</v>
      </c>
      <c r="AO252" s="1">
        <f t="shared" si="27"/>
        <v>17</v>
      </c>
      <c r="AP252" s="1">
        <v>180</v>
      </c>
      <c r="AQ252" s="1">
        <v>95</v>
      </c>
      <c r="AR252" s="1">
        <v>0</v>
      </c>
      <c r="AS252" s="1">
        <f>+Sar_InfraMR[[#This Row],[B.02.1 - Parque de Coches Eléctricos Motrices]]+Sar_InfraMR[[#This Row],[B.02.2 - Parque de Coches Eléctricos Motrices Remolcados Tipo R]]+Sar_InfraMR[[#This Row],[B.02.3 - Parque de Coches Eléctricos Motrices Tipo R]]</f>
        <v>275</v>
      </c>
      <c r="AT252" s="1">
        <v>0</v>
      </c>
      <c r="AU252" s="1">
        <v>4</v>
      </c>
      <c r="AV252" s="1">
        <v>8</v>
      </c>
      <c r="AW252" s="1">
        <f>+Sar_InfraMR[[#This Row],[B.03.1 - Parque de Coches Motores Motrices Remolcados]]+Sar_InfraMR[[#This Row],[B.03.2 - Parque de Coches Motores Motrices Intermedios]]+Sar_InfraMR[[#This Row],[B.03.3 - Parque de Coches Motores Motrices Cabina]]</f>
        <v>12</v>
      </c>
      <c r="AX252" s="1">
        <v>33</v>
      </c>
      <c r="AY252" s="1">
        <v>12</v>
      </c>
      <c r="AZ252" s="1">
        <v>0</v>
      </c>
      <c r="BA252" s="1">
        <v>8</v>
      </c>
      <c r="BB252" s="1">
        <v>0</v>
      </c>
      <c r="BC252" s="1">
        <f>+Sar_InfraMR[[#This Row],[B.04.1 - Parque de Coches Remolcados Clase Unica]]+Sar_InfraMR[[#This Row],[B.04.2 - Parque de Coches Remolcados Clase Unica Furgón]]+Sar_InfraMR[[#This Row],[B.04.3 - Parque de Coches Remolcados Clase Unica Cabina]]+Sar_InfraMR[[#This Row],[B.04.4 - Parque de Coches Remolcados de Larga Distancia (Turista+Pullman)]]+Sar_InfraMR[[#This Row],[B.04.5 - Parque de Coches Remolcados para Servicios Especiales (Cartoneros)]]</f>
        <v>53</v>
      </c>
      <c r="BD252" s="1">
        <v>0</v>
      </c>
      <c r="BE252" s="1">
        <v>0</v>
      </c>
      <c r="BF252" s="16">
        <v>1676</v>
      </c>
    </row>
    <row r="253" spans="1:58">
      <c r="A253" s="1">
        <v>2013</v>
      </c>
      <c r="B253" s="1" t="s">
        <v>126</v>
      </c>
      <c r="C253" s="12">
        <v>71.5</v>
      </c>
      <c r="D253" s="12">
        <v>62.3</v>
      </c>
      <c r="E253" s="12">
        <v>0</v>
      </c>
      <c r="F253" s="12">
        <v>36.4</v>
      </c>
      <c r="G253" s="12">
        <f t="shared" si="21"/>
        <v>170.20000000000002</v>
      </c>
      <c r="H253" s="12">
        <f>+Sar_InfraMR[[#This Row],[Total Líneas de Explotación ]]</f>
        <v>170.20000000000002</v>
      </c>
      <c r="I253" s="13">
        <v>169.64911000000001</v>
      </c>
      <c r="J253" s="12">
        <v>196.1</v>
      </c>
      <c r="K253" s="12">
        <v>13.5</v>
      </c>
      <c r="L253" s="12">
        <v>85</v>
      </c>
      <c r="M253" s="12">
        <v>8.4</v>
      </c>
      <c r="N253" s="12">
        <f>+Sar_InfraMR[[#This Row],[A.03.1 -  Longitud de Vías de Explotación No Electrificadas Troncales y Ramales (vía principal) (km)]]+Sar_InfraMR[[#This Row],[A.04.1 -  Longitud de Vías de Explotación Electrificadas Troncales y Ramales (vía principal) (km)]]</f>
        <v>281.10000000000002</v>
      </c>
      <c r="O253" s="12">
        <f>+Sar_InfraMR[[#This Row],[Total Vías (excluido Auxiliares)]]</f>
        <v>281.10000000000002</v>
      </c>
      <c r="P253" s="1">
        <v>30</v>
      </c>
      <c r="Q253" s="1">
        <v>5</v>
      </c>
      <c r="R253" s="1">
        <v>5</v>
      </c>
      <c r="S253" s="1">
        <f t="shared" si="22"/>
        <v>40</v>
      </c>
      <c r="T253" s="1">
        <v>20</v>
      </c>
      <c r="U253" s="1">
        <v>89</v>
      </c>
      <c r="V253" s="1">
        <v>1</v>
      </c>
      <c r="W253" s="1">
        <v>40</v>
      </c>
      <c r="X253" s="1">
        <v>0</v>
      </c>
      <c r="Y253" s="1">
        <f t="shared" si="23"/>
        <v>150</v>
      </c>
      <c r="Z253" s="1">
        <v>11</v>
      </c>
      <c r="AA253" s="1">
        <v>22</v>
      </c>
      <c r="AB253" s="1">
        <f>+Sar_InfraMR[[#This Row],[Total Pasos Vehiculares a Nivel]]</f>
        <v>150</v>
      </c>
      <c r="AC253" s="1">
        <f t="shared" si="24"/>
        <v>183</v>
      </c>
      <c r="AD253" s="1">
        <v>17</v>
      </c>
      <c r="AE253" s="1">
        <v>16</v>
      </c>
      <c r="AF253" s="1">
        <v>74</v>
      </c>
      <c r="AG253" s="1">
        <f t="shared" si="25"/>
        <v>107</v>
      </c>
      <c r="AH253" s="12">
        <v>31.1</v>
      </c>
      <c r="AI253" s="12">
        <v>0</v>
      </c>
      <c r="AJ253" s="12">
        <v>126.55</v>
      </c>
      <c r="AK253" s="12">
        <f t="shared" si="26"/>
        <v>157.65</v>
      </c>
      <c r="AL253" s="1">
        <v>0</v>
      </c>
      <c r="AM253" s="1">
        <v>9</v>
      </c>
      <c r="AN253" s="1">
        <v>8</v>
      </c>
      <c r="AO253" s="1">
        <f t="shared" si="27"/>
        <v>17</v>
      </c>
      <c r="AP253" s="1">
        <v>180</v>
      </c>
      <c r="AQ253" s="1">
        <v>95</v>
      </c>
      <c r="AR253" s="1">
        <v>0</v>
      </c>
      <c r="AS253" s="1">
        <f>+Sar_InfraMR[[#This Row],[B.02.1 - Parque de Coches Eléctricos Motrices]]+Sar_InfraMR[[#This Row],[B.02.2 - Parque de Coches Eléctricos Motrices Remolcados Tipo R]]+Sar_InfraMR[[#This Row],[B.02.3 - Parque de Coches Eléctricos Motrices Tipo R]]</f>
        <v>275</v>
      </c>
      <c r="AT253" s="1">
        <v>0</v>
      </c>
      <c r="AU253" s="1">
        <v>4</v>
      </c>
      <c r="AV253" s="1">
        <v>8</v>
      </c>
      <c r="AW253" s="1">
        <f>+Sar_InfraMR[[#This Row],[B.03.1 - Parque de Coches Motores Motrices Remolcados]]+Sar_InfraMR[[#This Row],[B.03.2 - Parque de Coches Motores Motrices Intermedios]]+Sar_InfraMR[[#This Row],[B.03.3 - Parque de Coches Motores Motrices Cabina]]</f>
        <v>12</v>
      </c>
      <c r="AX253" s="1">
        <v>33</v>
      </c>
      <c r="AY253" s="1">
        <v>12</v>
      </c>
      <c r="AZ253" s="1">
        <v>0</v>
      </c>
      <c r="BA253" s="1">
        <v>8</v>
      </c>
      <c r="BB253" s="1">
        <v>0</v>
      </c>
      <c r="BC253" s="1">
        <f>+Sar_InfraMR[[#This Row],[B.04.1 - Parque de Coches Remolcados Clase Unica]]+Sar_InfraMR[[#This Row],[B.04.2 - Parque de Coches Remolcados Clase Unica Furgón]]+Sar_InfraMR[[#This Row],[B.04.3 - Parque de Coches Remolcados Clase Unica Cabina]]+Sar_InfraMR[[#This Row],[B.04.4 - Parque de Coches Remolcados de Larga Distancia (Turista+Pullman)]]+Sar_InfraMR[[#This Row],[B.04.5 - Parque de Coches Remolcados para Servicios Especiales (Cartoneros)]]</f>
        <v>53</v>
      </c>
      <c r="BD253" s="1">
        <v>0</v>
      </c>
      <c r="BE253" s="1">
        <v>0</v>
      </c>
      <c r="BF253" s="16">
        <v>1676</v>
      </c>
    </row>
    <row r="254" spans="1:58">
      <c r="A254" s="1">
        <v>2014</v>
      </c>
      <c r="B254" s="1" t="s">
        <v>115</v>
      </c>
      <c r="C254" s="12">
        <v>71.5</v>
      </c>
      <c r="D254" s="12">
        <v>62.3</v>
      </c>
      <c r="E254" s="12">
        <v>0</v>
      </c>
      <c r="F254" s="12">
        <v>36.4</v>
      </c>
      <c r="G254" s="12">
        <f t="shared" si="21"/>
        <v>170.20000000000002</v>
      </c>
      <c r="H254" s="12">
        <f>+Sar_InfraMR[[#This Row],[Total Líneas de Explotación ]]</f>
        <v>170.20000000000002</v>
      </c>
      <c r="I254" s="13">
        <v>169.64911000000001</v>
      </c>
      <c r="J254" s="12">
        <v>196.1</v>
      </c>
      <c r="K254" s="12">
        <v>13.5</v>
      </c>
      <c r="L254" s="12">
        <v>85</v>
      </c>
      <c r="M254" s="12">
        <v>8.4</v>
      </c>
      <c r="N254" s="12">
        <f>+Sar_InfraMR[[#This Row],[A.03.1 -  Longitud de Vías de Explotación No Electrificadas Troncales y Ramales (vía principal) (km)]]+Sar_InfraMR[[#This Row],[A.04.1 -  Longitud de Vías de Explotación Electrificadas Troncales y Ramales (vía principal) (km)]]</f>
        <v>281.10000000000002</v>
      </c>
      <c r="O254" s="12">
        <f>+Sar_InfraMR[[#This Row],[Total Vías (excluido Auxiliares)]]</f>
        <v>281.10000000000002</v>
      </c>
      <c r="P254" s="1">
        <v>30</v>
      </c>
      <c r="Q254" s="1">
        <v>5</v>
      </c>
      <c r="R254" s="1">
        <v>5</v>
      </c>
      <c r="S254" s="1">
        <f t="shared" si="22"/>
        <v>40</v>
      </c>
      <c r="T254" s="1">
        <v>20</v>
      </c>
      <c r="U254" s="1">
        <v>89</v>
      </c>
      <c r="V254" s="1">
        <v>1</v>
      </c>
      <c r="W254" s="1">
        <v>40</v>
      </c>
      <c r="X254" s="1">
        <v>0</v>
      </c>
      <c r="Y254" s="1">
        <f t="shared" si="23"/>
        <v>150</v>
      </c>
      <c r="Z254" s="1">
        <v>11</v>
      </c>
      <c r="AA254" s="1">
        <v>22</v>
      </c>
      <c r="AB254" s="1">
        <f>+Sar_InfraMR[[#This Row],[Total Pasos Vehiculares a Nivel]]</f>
        <v>150</v>
      </c>
      <c r="AC254" s="1">
        <f t="shared" si="24"/>
        <v>183</v>
      </c>
      <c r="AD254" s="1">
        <v>17</v>
      </c>
      <c r="AE254" s="1">
        <v>16</v>
      </c>
      <c r="AF254" s="1">
        <v>74</v>
      </c>
      <c r="AG254" s="1">
        <f t="shared" si="25"/>
        <v>107</v>
      </c>
      <c r="AH254" s="12">
        <v>31.1</v>
      </c>
      <c r="AI254" s="12">
        <v>0</v>
      </c>
      <c r="AJ254" s="12">
        <v>126.55</v>
      </c>
      <c r="AK254" s="12">
        <f t="shared" si="26"/>
        <v>157.65</v>
      </c>
      <c r="AL254" s="1">
        <v>0</v>
      </c>
      <c r="AM254" s="1">
        <v>9</v>
      </c>
      <c r="AN254" s="1">
        <v>8</v>
      </c>
      <c r="AO254" s="1">
        <f t="shared" si="27"/>
        <v>17</v>
      </c>
      <c r="AP254" s="1">
        <v>180</v>
      </c>
      <c r="AQ254" s="1">
        <v>95</v>
      </c>
      <c r="AR254" s="1">
        <v>0</v>
      </c>
      <c r="AS254" s="1">
        <f>+Sar_InfraMR[[#This Row],[B.02.1 - Parque de Coches Eléctricos Motrices]]+Sar_InfraMR[[#This Row],[B.02.2 - Parque de Coches Eléctricos Motrices Remolcados Tipo R]]+Sar_InfraMR[[#This Row],[B.02.3 - Parque de Coches Eléctricos Motrices Tipo R]]</f>
        <v>275</v>
      </c>
      <c r="AT254" s="1">
        <v>0</v>
      </c>
      <c r="AU254" s="1">
        <v>4</v>
      </c>
      <c r="AV254" s="1">
        <v>8</v>
      </c>
      <c r="AW254" s="1">
        <f>+Sar_InfraMR[[#This Row],[B.03.1 - Parque de Coches Motores Motrices Remolcados]]+Sar_InfraMR[[#This Row],[B.03.2 - Parque de Coches Motores Motrices Intermedios]]+Sar_InfraMR[[#This Row],[B.03.3 - Parque de Coches Motores Motrices Cabina]]</f>
        <v>12</v>
      </c>
      <c r="AX254" s="1">
        <v>33</v>
      </c>
      <c r="AY254" s="1">
        <v>12</v>
      </c>
      <c r="AZ254" s="1">
        <v>0</v>
      </c>
      <c r="BA254" s="1">
        <v>8</v>
      </c>
      <c r="BB254" s="1">
        <v>0</v>
      </c>
      <c r="BC254" s="1">
        <f>+Sar_InfraMR[[#This Row],[B.04.1 - Parque de Coches Remolcados Clase Unica]]+Sar_InfraMR[[#This Row],[B.04.2 - Parque de Coches Remolcados Clase Unica Furgón]]+Sar_InfraMR[[#This Row],[B.04.3 - Parque de Coches Remolcados Clase Unica Cabina]]+Sar_InfraMR[[#This Row],[B.04.4 - Parque de Coches Remolcados de Larga Distancia (Turista+Pullman)]]+Sar_InfraMR[[#This Row],[B.04.5 - Parque de Coches Remolcados para Servicios Especiales (Cartoneros)]]</f>
        <v>53</v>
      </c>
      <c r="BD254" s="1">
        <v>0</v>
      </c>
      <c r="BE254" s="1">
        <v>0</v>
      </c>
      <c r="BF254" s="16">
        <v>1676</v>
      </c>
    </row>
    <row r="255" spans="1:58">
      <c r="A255" s="1">
        <v>2014</v>
      </c>
      <c r="B255" s="1" t="s">
        <v>116</v>
      </c>
      <c r="C255" s="12">
        <v>71.5</v>
      </c>
      <c r="D255" s="12">
        <v>62.3</v>
      </c>
      <c r="E255" s="12">
        <v>0</v>
      </c>
      <c r="F255" s="12">
        <v>36.4</v>
      </c>
      <c r="G255" s="12">
        <f t="shared" si="21"/>
        <v>170.20000000000002</v>
      </c>
      <c r="H255" s="12">
        <f>+Sar_InfraMR[[#This Row],[Total Líneas de Explotación ]]</f>
        <v>170.20000000000002</v>
      </c>
      <c r="I255" s="13">
        <v>169.64911000000001</v>
      </c>
      <c r="J255" s="12">
        <v>196.1</v>
      </c>
      <c r="K255" s="12">
        <v>13.5</v>
      </c>
      <c r="L255" s="12">
        <v>85</v>
      </c>
      <c r="M255" s="12">
        <v>8.4</v>
      </c>
      <c r="N255" s="12">
        <f>+Sar_InfraMR[[#This Row],[A.03.1 -  Longitud de Vías de Explotación No Electrificadas Troncales y Ramales (vía principal) (km)]]+Sar_InfraMR[[#This Row],[A.04.1 -  Longitud de Vías de Explotación Electrificadas Troncales y Ramales (vía principal) (km)]]</f>
        <v>281.10000000000002</v>
      </c>
      <c r="O255" s="12">
        <f>+Sar_InfraMR[[#This Row],[Total Vías (excluido Auxiliares)]]</f>
        <v>281.10000000000002</v>
      </c>
      <c r="P255" s="1">
        <v>30</v>
      </c>
      <c r="Q255" s="1">
        <v>5</v>
      </c>
      <c r="R255" s="1">
        <v>5</v>
      </c>
      <c r="S255" s="1">
        <f t="shared" si="22"/>
        <v>40</v>
      </c>
      <c r="T255" s="1">
        <v>20</v>
      </c>
      <c r="U255" s="1">
        <v>89</v>
      </c>
      <c r="V255" s="1">
        <v>1</v>
      </c>
      <c r="W255" s="1">
        <v>40</v>
      </c>
      <c r="X255" s="1">
        <v>0</v>
      </c>
      <c r="Y255" s="1">
        <f t="shared" si="23"/>
        <v>150</v>
      </c>
      <c r="Z255" s="1">
        <v>11</v>
      </c>
      <c r="AA255" s="1">
        <v>22</v>
      </c>
      <c r="AB255" s="1">
        <f>+Sar_InfraMR[[#This Row],[Total Pasos Vehiculares a Nivel]]</f>
        <v>150</v>
      </c>
      <c r="AC255" s="1">
        <f t="shared" si="24"/>
        <v>183</v>
      </c>
      <c r="AD255" s="1">
        <v>17</v>
      </c>
      <c r="AE255" s="1">
        <v>16</v>
      </c>
      <c r="AF255" s="1">
        <v>74</v>
      </c>
      <c r="AG255" s="1">
        <f t="shared" si="25"/>
        <v>107</v>
      </c>
      <c r="AH255" s="12">
        <v>31.1</v>
      </c>
      <c r="AI255" s="12">
        <v>0</v>
      </c>
      <c r="AJ255" s="12">
        <v>126.55</v>
      </c>
      <c r="AK255" s="12">
        <f t="shared" si="26"/>
        <v>157.65</v>
      </c>
      <c r="AL255" s="1">
        <v>0</v>
      </c>
      <c r="AM255" s="1">
        <v>9</v>
      </c>
      <c r="AN255" s="1">
        <v>8</v>
      </c>
      <c r="AO255" s="1">
        <f t="shared" si="27"/>
        <v>17</v>
      </c>
      <c r="AP255" s="1">
        <v>180</v>
      </c>
      <c r="AQ255" s="1">
        <v>95</v>
      </c>
      <c r="AR255" s="1">
        <v>0</v>
      </c>
      <c r="AS255" s="1">
        <f>+Sar_InfraMR[[#This Row],[B.02.1 - Parque de Coches Eléctricos Motrices]]+Sar_InfraMR[[#This Row],[B.02.2 - Parque de Coches Eléctricos Motrices Remolcados Tipo R]]+Sar_InfraMR[[#This Row],[B.02.3 - Parque de Coches Eléctricos Motrices Tipo R]]</f>
        <v>275</v>
      </c>
      <c r="AT255" s="1">
        <v>0</v>
      </c>
      <c r="AU255" s="1">
        <v>4</v>
      </c>
      <c r="AV255" s="1">
        <v>8</v>
      </c>
      <c r="AW255" s="1">
        <f>+Sar_InfraMR[[#This Row],[B.03.1 - Parque de Coches Motores Motrices Remolcados]]+Sar_InfraMR[[#This Row],[B.03.2 - Parque de Coches Motores Motrices Intermedios]]+Sar_InfraMR[[#This Row],[B.03.3 - Parque de Coches Motores Motrices Cabina]]</f>
        <v>12</v>
      </c>
      <c r="AX255" s="1">
        <v>33</v>
      </c>
      <c r="AY255" s="1">
        <v>12</v>
      </c>
      <c r="AZ255" s="1">
        <v>0</v>
      </c>
      <c r="BA255" s="1">
        <v>8</v>
      </c>
      <c r="BB255" s="1">
        <v>0</v>
      </c>
      <c r="BC255" s="1">
        <f>+Sar_InfraMR[[#This Row],[B.04.1 - Parque de Coches Remolcados Clase Unica]]+Sar_InfraMR[[#This Row],[B.04.2 - Parque de Coches Remolcados Clase Unica Furgón]]+Sar_InfraMR[[#This Row],[B.04.3 - Parque de Coches Remolcados Clase Unica Cabina]]+Sar_InfraMR[[#This Row],[B.04.4 - Parque de Coches Remolcados de Larga Distancia (Turista+Pullman)]]+Sar_InfraMR[[#This Row],[B.04.5 - Parque de Coches Remolcados para Servicios Especiales (Cartoneros)]]</f>
        <v>53</v>
      </c>
      <c r="BD255" s="1">
        <v>0</v>
      </c>
      <c r="BE255" s="1">
        <v>0</v>
      </c>
      <c r="BF255" s="16">
        <v>1676</v>
      </c>
    </row>
    <row r="256" spans="1:58">
      <c r="A256" s="1">
        <v>2014</v>
      </c>
      <c r="B256" s="1" t="s">
        <v>117</v>
      </c>
      <c r="C256" s="12">
        <v>71.5</v>
      </c>
      <c r="D256" s="12">
        <v>62.3</v>
      </c>
      <c r="E256" s="12">
        <v>0</v>
      </c>
      <c r="F256" s="12">
        <v>36.4</v>
      </c>
      <c r="G256" s="12">
        <f t="shared" si="21"/>
        <v>170.20000000000002</v>
      </c>
      <c r="H256" s="12">
        <f>+Sar_InfraMR[[#This Row],[Total Líneas de Explotación ]]</f>
        <v>170.20000000000002</v>
      </c>
      <c r="I256" s="13">
        <v>169.64911000000001</v>
      </c>
      <c r="J256" s="12">
        <v>196.1</v>
      </c>
      <c r="K256" s="12">
        <v>13.5</v>
      </c>
      <c r="L256" s="12">
        <v>85</v>
      </c>
      <c r="M256" s="12">
        <v>8.4</v>
      </c>
      <c r="N256" s="12">
        <f>+Sar_InfraMR[[#This Row],[A.03.1 -  Longitud de Vías de Explotación No Electrificadas Troncales y Ramales (vía principal) (km)]]+Sar_InfraMR[[#This Row],[A.04.1 -  Longitud de Vías de Explotación Electrificadas Troncales y Ramales (vía principal) (km)]]</f>
        <v>281.10000000000002</v>
      </c>
      <c r="O256" s="12">
        <f>+Sar_InfraMR[[#This Row],[Total Vías (excluido Auxiliares)]]</f>
        <v>281.10000000000002</v>
      </c>
      <c r="P256" s="1">
        <v>30</v>
      </c>
      <c r="Q256" s="1">
        <v>5</v>
      </c>
      <c r="R256" s="1">
        <v>5</v>
      </c>
      <c r="S256" s="1">
        <f t="shared" si="22"/>
        <v>40</v>
      </c>
      <c r="T256" s="1">
        <v>20</v>
      </c>
      <c r="U256" s="1">
        <v>89</v>
      </c>
      <c r="V256" s="1">
        <v>1</v>
      </c>
      <c r="W256" s="1">
        <v>40</v>
      </c>
      <c r="X256" s="1">
        <v>0</v>
      </c>
      <c r="Y256" s="1">
        <f t="shared" si="23"/>
        <v>150</v>
      </c>
      <c r="Z256" s="1">
        <v>11</v>
      </c>
      <c r="AA256" s="1">
        <v>22</v>
      </c>
      <c r="AB256" s="1">
        <f>+Sar_InfraMR[[#This Row],[Total Pasos Vehiculares a Nivel]]</f>
        <v>150</v>
      </c>
      <c r="AC256" s="1">
        <f t="shared" si="24"/>
        <v>183</v>
      </c>
      <c r="AD256" s="1">
        <v>17</v>
      </c>
      <c r="AE256" s="1">
        <v>16</v>
      </c>
      <c r="AF256" s="1">
        <v>74</v>
      </c>
      <c r="AG256" s="1">
        <f t="shared" si="25"/>
        <v>107</v>
      </c>
      <c r="AH256" s="12">
        <v>31.1</v>
      </c>
      <c r="AI256" s="12">
        <v>0</v>
      </c>
      <c r="AJ256" s="12">
        <v>126.55</v>
      </c>
      <c r="AK256" s="12">
        <f t="shared" si="26"/>
        <v>157.65</v>
      </c>
      <c r="AL256" s="1">
        <v>0</v>
      </c>
      <c r="AM256" s="1">
        <v>9</v>
      </c>
      <c r="AN256" s="1">
        <v>8</v>
      </c>
      <c r="AO256" s="1">
        <f t="shared" si="27"/>
        <v>17</v>
      </c>
      <c r="AP256" s="1">
        <v>180</v>
      </c>
      <c r="AQ256" s="1">
        <v>95</v>
      </c>
      <c r="AR256" s="1">
        <v>0</v>
      </c>
      <c r="AS256" s="1">
        <f>+Sar_InfraMR[[#This Row],[B.02.1 - Parque de Coches Eléctricos Motrices]]+Sar_InfraMR[[#This Row],[B.02.2 - Parque de Coches Eléctricos Motrices Remolcados Tipo R]]+Sar_InfraMR[[#This Row],[B.02.3 - Parque de Coches Eléctricos Motrices Tipo R]]</f>
        <v>275</v>
      </c>
      <c r="AT256" s="1">
        <v>0</v>
      </c>
      <c r="AU256" s="1">
        <v>4</v>
      </c>
      <c r="AV256" s="1">
        <v>8</v>
      </c>
      <c r="AW256" s="1">
        <f>+Sar_InfraMR[[#This Row],[B.03.1 - Parque de Coches Motores Motrices Remolcados]]+Sar_InfraMR[[#This Row],[B.03.2 - Parque de Coches Motores Motrices Intermedios]]+Sar_InfraMR[[#This Row],[B.03.3 - Parque de Coches Motores Motrices Cabina]]</f>
        <v>12</v>
      </c>
      <c r="AX256" s="1">
        <v>33</v>
      </c>
      <c r="AY256" s="1">
        <v>12</v>
      </c>
      <c r="AZ256" s="1">
        <v>0</v>
      </c>
      <c r="BA256" s="1">
        <v>8</v>
      </c>
      <c r="BB256" s="1">
        <v>0</v>
      </c>
      <c r="BC256" s="1">
        <f>+Sar_InfraMR[[#This Row],[B.04.1 - Parque de Coches Remolcados Clase Unica]]+Sar_InfraMR[[#This Row],[B.04.2 - Parque de Coches Remolcados Clase Unica Furgón]]+Sar_InfraMR[[#This Row],[B.04.3 - Parque de Coches Remolcados Clase Unica Cabina]]+Sar_InfraMR[[#This Row],[B.04.4 - Parque de Coches Remolcados de Larga Distancia (Turista+Pullman)]]+Sar_InfraMR[[#This Row],[B.04.5 - Parque de Coches Remolcados para Servicios Especiales (Cartoneros)]]</f>
        <v>53</v>
      </c>
      <c r="BD256" s="1">
        <v>0</v>
      </c>
      <c r="BE256" s="1">
        <v>0</v>
      </c>
      <c r="BF256" s="16">
        <v>1676</v>
      </c>
    </row>
    <row r="257" spans="1:59">
      <c r="A257" s="1">
        <v>2014</v>
      </c>
      <c r="B257" s="1" t="s">
        <v>118</v>
      </c>
      <c r="C257" s="12">
        <v>71.5</v>
      </c>
      <c r="D257" s="12">
        <v>62.3</v>
      </c>
      <c r="E257" s="12">
        <v>0</v>
      </c>
      <c r="F257" s="12">
        <v>36.4</v>
      </c>
      <c r="G257" s="12">
        <f t="shared" si="21"/>
        <v>170.20000000000002</v>
      </c>
      <c r="H257" s="12">
        <f>+Sar_InfraMR[[#This Row],[Total Líneas de Explotación ]]</f>
        <v>170.20000000000002</v>
      </c>
      <c r="I257" s="13">
        <v>169.64911000000001</v>
      </c>
      <c r="J257" s="12">
        <v>196.1</v>
      </c>
      <c r="K257" s="12">
        <v>13.5</v>
      </c>
      <c r="L257" s="12">
        <v>85</v>
      </c>
      <c r="M257" s="12">
        <v>8.4</v>
      </c>
      <c r="N257" s="12">
        <f>+Sar_InfraMR[[#This Row],[A.03.1 -  Longitud de Vías de Explotación No Electrificadas Troncales y Ramales (vía principal) (km)]]+Sar_InfraMR[[#This Row],[A.04.1 -  Longitud de Vías de Explotación Electrificadas Troncales y Ramales (vía principal) (km)]]</f>
        <v>281.10000000000002</v>
      </c>
      <c r="O257" s="12">
        <f>+Sar_InfraMR[[#This Row],[Total Vías (excluido Auxiliares)]]</f>
        <v>281.10000000000002</v>
      </c>
      <c r="P257" s="1">
        <v>30</v>
      </c>
      <c r="Q257" s="1">
        <v>5</v>
      </c>
      <c r="R257" s="1">
        <v>5</v>
      </c>
      <c r="S257" s="1">
        <f t="shared" si="22"/>
        <v>40</v>
      </c>
      <c r="T257" s="1">
        <v>20</v>
      </c>
      <c r="U257" s="1">
        <v>89</v>
      </c>
      <c r="V257" s="1">
        <v>1</v>
      </c>
      <c r="W257" s="1">
        <v>40</v>
      </c>
      <c r="X257" s="1">
        <v>0</v>
      </c>
      <c r="Y257" s="1">
        <f t="shared" si="23"/>
        <v>150</v>
      </c>
      <c r="Z257" s="1">
        <v>11</v>
      </c>
      <c r="AA257" s="1">
        <v>22</v>
      </c>
      <c r="AB257" s="1">
        <f>+Sar_InfraMR[[#This Row],[Total Pasos Vehiculares a Nivel]]</f>
        <v>150</v>
      </c>
      <c r="AC257" s="1">
        <f t="shared" si="24"/>
        <v>183</v>
      </c>
      <c r="AD257" s="1">
        <v>17</v>
      </c>
      <c r="AE257" s="1">
        <v>16</v>
      </c>
      <c r="AF257" s="1">
        <v>74</v>
      </c>
      <c r="AG257" s="1">
        <f t="shared" si="25"/>
        <v>107</v>
      </c>
      <c r="AH257" s="12">
        <v>31.1</v>
      </c>
      <c r="AI257" s="12">
        <v>0</v>
      </c>
      <c r="AJ257" s="12">
        <v>126.55</v>
      </c>
      <c r="AK257" s="12">
        <f t="shared" si="26"/>
        <v>157.65</v>
      </c>
      <c r="AL257" s="1">
        <v>0</v>
      </c>
      <c r="AM257" s="1">
        <v>9</v>
      </c>
      <c r="AN257" s="1">
        <v>8</v>
      </c>
      <c r="AO257" s="1">
        <f t="shared" si="27"/>
        <v>17</v>
      </c>
      <c r="AP257" s="1">
        <v>180</v>
      </c>
      <c r="AQ257" s="1">
        <v>95</v>
      </c>
      <c r="AR257" s="1">
        <v>0</v>
      </c>
      <c r="AS257" s="1">
        <f>+Sar_InfraMR[[#This Row],[B.02.1 - Parque de Coches Eléctricos Motrices]]+Sar_InfraMR[[#This Row],[B.02.2 - Parque de Coches Eléctricos Motrices Remolcados Tipo R]]+Sar_InfraMR[[#This Row],[B.02.3 - Parque de Coches Eléctricos Motrices Tipo R]]</f>
        <v>275</v>
      </c>
      <c r="AT257" s="1">
        <v>0</v>
      </c>
      <c r="AU257" s="1">
        <v>4</v>
      </c>
      <c r="AV257" s="1">
        <v>8</v>
      </c>
      <c r="AW257" s="1">
        <f>+Sar_InfraMR[[#This Row],[B.03.1 - Parque de Coches Motores Motrices Remolcados]]+Sar_InfraMR[[#This Row],[B.03.2 - Parque de Coches Motores Motrices Intermedios]]+Sar_InfraMR[[#This Row],[B.03.3 - Parque de Coches Motores Motrices Cabina]]</f>
        <v>12</v>
      </c>
      <c r="AX257" s="1">
        <v>33</v>
      </c>
      <c r="AY257" s="1">
        <v>12</v>
      </c>
      <c r="AZ257" s="1">
        <v>0</v>
      </c>
      <c r="BA257" s="1">
        <v>8</v>
      </c>
      <c r="BB257" s="1">
        <v>0</v>
      </c>
      <c r="BC257" s="1">
        <f>+Sar_InfraMR[[#This Row],[B.04.1 - Parque de Coches Remolcados Clase Unica]]+Sar_InfraMR[[#This Row],[B.04.2 - Parque de Coches Remolcados Clase Unica Furgón]]+Sar_InfraMR[[#This Row],[B.04.3 - Parque de Coches Remolcados Clase Unica Cabina]]+Sar_InfraMR[[#This Row],[B.04.4 - Parque de Coches Remolcados de Larga Distancia (Turista+Pullman)]]+Sar_InfraMR[[#This Row],[B.04.5 - Parque de Coches Remolcados para Servicios Especiales (Cartoneros)]]</f>
        <v>53</v>
      </c>
      <c r="BD257" s="1">
        <v>0</v>
      </c>
      <c r="BE257" s="1">
        <v>0</v>
      </c>
      <c r="BF257" s="16">
        <v>1676</v>
      </c>
    </row>
    <row r="258" spans="1:59">
      <c r="A258" s="1">
        <v>2014</v>
      </c>
      <c r="B258" s="1" t="s">
        <v>119</v>
      </c>
      <c r="C258" s="12">
        <v>71.5</v>
      </c>
      <c r="D258" s="12">
        <v>62.3</v>
      </c>
      <c r="E258" s="12">
        <v>0</v>
      </c>
      <c r="F258" s="12">
        <v>36.4</v>
      </c>
      <c r="G258" s="12">
        <f t="shared" ref="G258:G321" si="28">SUM(C258:F258)</f>
        <v>170.20000000000002</v>
      </c>
      <c r="H258" s="12">
        <f>+Sar_InfraMR[[#This Row],[Total Líneas de Explotación ]]</f>
        <v>170.20000000000002</v>
      </c>
      <c r="I258" s="13">
        <v>169.64911000000001</v>
      </c>
      <c r="J258" s="12">
        <v>196.1</v>
      </c>
      <c r="K258" s="12">
        <v>13.5</v>
      </c>
      <c r="L258" s="12">
        <v>85</v>
      </c>
      <c r="M258" s="12">
        <v>8.4</v>
      </c>
      <c r="N258" s="12">
        <f>+Sar_InfraMR[[#This Row],[A.03.1 -  Longitud de Vías de Explotación No Electrificadas Troncales y Ramales (vía principal) (km)]]+Sar_InfraMR[[#This Row],[A.04.1 -  Longitud de Vías de Explotación Electrificadas Troncales y Ramales (vía principal) (km)]]</f>
        <v>281.10000000000002</v>
      </c>
      <c r="O258" s="12">
        <f>+Sar_InfraMR[[#This Row],[Total Vías (excluido Auxiliares)]]</f>
        <v>281.10000000000002</v>
      </c>
      <c r="P258" s="1">
        <v>30</v>
      </c>
      <c r="Q258" s="1">
        <v>5</v>
      </c>
      <c r="R258" s="1">
        <v>5</v>
      </c>
      <c r="S258" s="1">
        <f t="shared" ref="S258:S321" si="29">SUM(P258:R258)</f>
        <v>40</v>
      </c>
      <c r="T258" s="1">
        <v>20</v>
      </c>
      <c r="U258" s="1">
        <v>89</v>
      </c>
      <c r="V258" s="1">
        <v>1</v>
      </c>
      <c r="W258" s="1">
        <v>40</v>
      </c>
      <c r="X258" s="1">
        <v>0</v>
      </c>
      <c r="Y258" s="1">
        <f t="shared" ref="Y258:Y321" si="30">SUM(T258:X258)</f>
        <v>150</v>
      </c>
      <c r="Z258" s="1">
        <v>11</v>
      </c>
      <c r="AA258" s="1">
        <v>22</v>
      </c>
      <c r="AB258" s="1">
        <f>+Sar_InfraMR[[#This Row],[Total Pasos Vehiculares a Nivel]]</f>
        <v>150</v>
      </c>
      <c r="AC258" s="1">
        <f t="shared" ref="AC258:AC321" si="31">SUM(Z258:AB258)</f>
        <v>183</v>
      </c>
      <c r="AD258" s="1">
        <v>17</v>
      </c>
      <c r="AE258" s="1">
        <v>16</v>
      </c>
      <c r="AF258" s="1">
        <v>74</v>
      </c>
      <c r="AG258" s="1">
        <f t="shared" ref="AG258:AG321" si="32">SUM(AD258:AF258)</f>
        <v>107</v>
      </c>
      <c r="AH258" s="12">
        <v>31.1</v>
      </c>
      <c r="AI258" s="12">
        <v>0</v>
      </c>
      <c r="AJ258" s="12">
        <v>126.55</v>
      </c>
      <c r="AK258" s="12">
        <f t="shared" ref="AK258:AK321" si="33">SUM(AH258:AJ258)</f>
        <v>157.65</v>
      </c>
      <c r="AL258" s="1">
        <v>0</v>
      </c>
      <c r="AM258" s="1">
        <v>9</v>
      </c>
      <c r="AN258" s="1">
        <v>8</v>
      </c>
      <c r="AO258" s="1">
        <f t="shared" ref="AO258:AO321" si="34">SUM(AL258:AN258)</f>
        <v>17</v>
      </c>
      <c r="AP258" s="1">
        <v>180</v>
      </c>
      <c r="AQ258" s="1">
        <v>95</v>
      </c>
      <c r="AR258" s="1">
        <v>0</v>
      </c>
      <c r="AS258" s="1">
        <f>+Sar_InfraMR[[#This Row],[B.02.1 - Parque de Coches Eléctricos Motrices]]+Sar_InfraMR[[#This Row],[B.02.2 - Parque de Coches Eléctricos Motrices Remolcados Tipo R]]+Sar_InfraMR[[#This Row],[B.02.3 - Parque de Coches Eléctricos Motrices Tipo R]]</f>
        <v>275</v>
      </c>
      <c r="AT258" s="1">
        <v>0</v>
      </c>
      <c r="AU258" s="1">
        <v>4</v>
      </c>
      <c r="AV258" s="1">
        <v>8</v>
      </c>
      <c r="AW258" s="1">
        <f>+Sar_InfraMR[[#This Row],[B.03.1 - Parque de Coches Motores Motrices Remolcados]]+Sar_InfraMR[[#This Row],[B.03.2 - Parque de Coches Motores Motrices Intermedios]]+Sar_InfraMR[[#This Row],[B.03.3 - Parque de Coches Motores Motrices Cabina]]</f>
        <v>12</v>
      </c>
      <c r="AX258" s="1">
        <v>33</v>
      </c>
      <c r="AY258" s="1">
        <v>12</v>
      </c>
      <c r="AZ258" s="1">
        <v>0</v>
      </c>
      <c r="BA258" s="1">
        <v>8</v>
      </c>
      <c r="BB258" s="1">
        <v>0</v>
      </c>
      <c r="BC258" s="1">
        <f>+Sar_InfraMR[[#This Row],[B.04.1 - Parque de Coches Remolcados Clase Unica]]+Sar_InfraMR[[#This Row],[B.04.2 - Parque de Coches Remolcados Clase Unica Furgón]]+Sar_InfraMR[[#This Row],[B.04.3 - Parque de Coches Remolcados Clase Unica Cabina]]+Sar_InfraMR[[#This Row],[B.04.4 - Parque de Coches Remolcados de Larga Distancia (Turista+Pullman)]]+Sar_InfraMR[[#This Row],[B.04.5 - Parque de Coches Remolcados para Servicios Especiales (Cartoneros)]]</f>
        <v>53</v>
      </c>
      <c r="BD258" s="1">
        <v>0</v>
      </c>
      <c r="BE258" s="1">
        <v>0</v>
      </c>
      <c r="BF258" s="16">
        <v>1676</v>
      </c>
    </row>
    <row r="259" spans="1:59">
      <c r="A259" s="1">
        <v>2014</v>
      </c>
      <c r="B259" s="1" t="s">
        <v>120</v>
      </c>
      <c r="C259" s="12">
        <v>71.5</v>
      </c>
      <c r="D259" s="12">
        <v>62.3</v>
      </c>
      <c r="E259" s="12">
        <v>0</v>
      </c>
      <c r="F259" s="12">
        <v>36.4</v>
      </c>
      <c r="G259" s="12">
        <f t="shared" si="28"/>
        <v>170.20000000000002</v>
      </c>
      <c r="H259" s="12">
        <f>+Sar_InfraMR[[#This Row],[Total Líneas de Explotación ]]</f>
        <v>170.20000000000002</v>
      </c>
      <c r="I259" s="13">
        <v>169.64911000000001</v>
      </c>
      <c r="J259" s="12">
        <v>196.1</v>
      </c>
      <c r="K259" s="12">
        <v>13.5</v>
      </c>
      <c r="L259" s="12">
        <v>85</v>
      </c>
      <c r="M259" s="12">
        <v>8.4</v>
      </c>
      <c r="N259" s="12">
        <f>+Sar_InfraMR[[#This Row],[A.03.1 -  Longitud de Vías de Explotación No Electrificadas Troncales y Ramales (vía principal) (km)]]+Sar_InfraMR[[#This Row],[A.04.1 -  Longitud de Vías de Explotación Electrificadas Troncales y Ramales (vía principal) (km)]]</f>
        <v>281.10000000000002</v>
      </c>
      <c r="O259" s="12">
        <f>+Sar_InfraMR[[#This Row],[Total Vías (excluido Auxiliares)]]</f>
        <v>281.10000000000002</v>
      </c>
      <c r="P259" s="1">
        <v>30</v>
      </c>
      <c r="Q259" s="1">
        <v>5</v>
      </c>
      <c r="R259" s="1">
        <v>5</v>
      </c>
      <c r="S259" s="1">
        <f t="shared" si="29"/>
        <v>40</v>
      </c>
      <c r="T259" s="1">
        <v>20</v>
      </c>
      <c r="U259" s="1">
        <v>89</v>
      </c>
      <c r="V259" s="1">
        <v>1</v>
      </c>
      <c r="W259" s="1">
        <v>40</v>
      </c>
      <c r="X259" s="1">
        <v>0</v>
      </c>
      <c r="Y259" s="1">
        <f t="shared" si="30"/>
        <v>150</v>
      </c>
      <c r="Z259" s="1">
        <v>11</v>
      </c>
      <c r="AA259" s="1">
        <v>22</v>
      </c>
      <c r="AB259" s="1">
        <f>+Sar_InfraMR[[#This Row],[Total Pasos Vehiculares a Nivel]]</f>
        <v>150</v>
      </c>
      <c r="AC259" s="1">
        <f t="shared" si="31"/>
        <v>183</v>
      </c>
      <c r="AD259" s="1">
        <v>17</v>
      </c>
      <c r="AE259" s="1">
        <v>16</v>
      </c>
      <c r="AF259" s="1">
        <v>74</v>
      </c>
      <c r="AG259" s="1">
        <f t="shared" si="32"/>
        <v>107</v>
      </c>
      <c r="AH259" s="12">
        <v>31.1</v>
      </c>
      <c r="AI259" s="12">
        <v>0</v>
      </c>
      <c r="AJ259" s="12">
        <v>126.55</v>
      </c>
      <c r="AK259" s="12">
        <f t="shared" si="33"/>
        <v>157.65</v>
      </c>
      <c r="AL259" s="1">
        <v>0</v>
      </c>
      <c r="AM259" s="1">
        <v>9</v>
      </c>
      <c r="AN259" s="1">
        <v>8</v>
      </c>
      <c r="AO259" s="1">
        <f t="shared" si="34"/>
        <v>17</v>
      </c>
      <c r="AP259" s="1">
        <v>180</v>
      </c>
      <c r="AQ259" s="1">
        <v>95</v>
      </c>
      <c r="AR259" s="1">
        <v>0</v>
      </c>
      <c r="AS259" s="1">
        <f>+Sar_InfraMR[[#This Row],[B.02.1 - Parque de Coches Eléctricos Motrices]]+Sar_InfraMR[[#This Row],[B.02.2 - Parque de Coches Eléctricos Motrices Remolcados Tipo R]]+Sar_InfraMR[[#This Row],[B.02.3 - Parque de Coches Eléctricos Motrices Tipo R]]</f>
        <v>275</v>
      </c>
      <c r="AT259" s="1">
        <v>0</v>
      </c>
      <c r="AU259" s="1">
        <v>4</v>
      </c>
      <c r="AV259" s="1">
        <v>8</v>
      </c>
      <c r="AW259" s="1">
        <f>+Sar_InfraMR[[#This Row],[B.03.1 - Parque de Coches Motores Motrices Remolcados]]+Sar_InfraMR[[#This Row],[B.03.2 - Parque de Coches Motores Motrices Intermedios]]+Sar_InfraMR[[#This Row],[B.03.3 - Parque de Coches Motores Motrices Cabina]]</f>
        <v>12</v>
      </c>
      <c r="AX259" s="1">
        <v>33</v>
      </c>
      <c r="AY259" s="1">
        <v>12</v>
      </c>
      <c r="AZ259" s="1">
        <v>0</v>
      </c>
      <c r="BA259" s="1">
        <v>8</v>
      </c>
      <c r="BB259" s="1">
        <v>0</v>
      </c>
      <c r="BC259" s="1">
        <f>+Sar_InfraMR[[#This Row],[B.04.1 - Parque de Coches Remolcados Clase Unica]]+Sar_InfraMR[[#This Row],[B.04.2 - Parque de Coches Remolcados Clase Unica Furgón]]+Sar_InfraMR[[#This Row],[B.04.3 - Parque de Coches Remolcados Clase Unica Cabina]]+Sar_InfraMR[[#This Row],[B.04.4 - Parque de Coches Remolcados de Larga Distancia (Turista+Pullman)]]+Sar_InfraMR[[#This Row],[B.04.5 - Parque de Coches Remolcados para Servicios Especiales (Cartoneros)]]</f>
        <v>53</v>
      </c>
      <c r="BD259" s="1">
        <v>0</v>
      </c>
      <c r="BE259" s="1">
        <v>0</v>
      </c>
      <c r="BF259" s="16">
        <v>1676</v>
      </c>
    </row>
    <row r="260" spans="1:59">
      <c r="A260" s="1">
        <v>2014</v>
      </c>
      <c r="B260" s="1" t="s">
        <v>121</v>
      </c>
      <c r="C260" s="12">
        <v>71.5</v>
      </c>
      <c r="D260" s="12">
        <v>62.3</v>
      </c>
      <c r="E260" s="12">
        <v>0</v>
      </c>
      <c r="F260" s="12">
        <v>36.4</v>
      </c>
      <c r="G260" s="12">
        <f t="shared" si="28"/>
        <v>170.20000000000002</v>
      </c>
      <c r="H260" s="12">
        <f>+Sar_InfraMR[[#This Row],[Total Líneas de Explotación ]]</f>
        <v>170.20000000000002</v>
      </c>
      <c r="I260" s="13">
        <v>169.64911000000001</v>
      </c>
      <c r="J260" s="12">
        <v>196.1</v>
      </c>
      <c r="K260" s="12">
        <v>13.5</v>
      </c>
      <c r="L260" s="12">
        <v>85</v>
      </c>
      <c r="M260" s="12">
        <v>8.4</v>
      </c>
      <c r="N260" s="12">
        <f>+Sar_InfraMR[[#This Row],[A.03.1 -  Longitud de Vías de Explotación No Electrificadas Troncales y Ramales (vía principal) (km)]]+Sar_InfraMR[[#This Row],[A.04.1 -  Longitud de Vías de Explotación Electrificadas Troncales y Ramales (vía principal) (km)]]</f>
        <v>281.10000000000002</v>
      </c>
      <c r="O260" s="12">
        <f>+Sar_InfraMR[[#This Row],[Total Vías (excluido Auxiliares)]]</f>
        <v>281.10000000000002</v>
      </c>
      <c r="P260" s="1">
        <v>30</v>
      </c>
      <c r="Q260" s="1">
        <v>5</v>
      </c>
      <c r="R260" s="1">
        <v>5</v>
      </c>
      <c r="S260" s="1">
        <f t="shared" si="29"/>
        <v>40</v>
      </c>
      <c r="T260" s="1">
        <v>20</v>
      </c>
      <c r="U260" s="1">
        <v>89</v>
      </c>
      <c r="V260" s="1">
        <v>1</v>
      </c>
      <c r="W260" s="1">
        <v>40</v>
      </c>
      <c r="X260" s="1">
        <v>0</v>
      </c>
      <c r="Y260" s="1">
        <f t="shared" si="30"/>
        <v>150</v>
      </c>
      <c r="Z260" s="1">
        <v>11</v>
      </c>
      <c r="AA260" s="1">
        <v>22</v>
      </c>
      <c r="AB260" s="1">
        <f>+Sar_InfraMR[[#This Row],[Total Pasos Vehiculares a Nivel]]</f>
        <v>150</v>
      </c>
      <c r="AC260" s="1">
        <f t="shared" si="31"/>
        <v>183</v>
      </c>
      <c r="AD260" s="1">
        <v>17</v>
      </c>
      <c r="AE260" s="1">
        <v>16</v>
      </c>
      <c r="AF260" s="1">
        <v>74</v>
      </c>
      <c r="AG260" s="1">
        <f t="shared" si="32"/>
        <v>107</v>
      </c>
      <c r="AH260" s="12">
        <v>31.1</v>
      </c>
      <c r="AI260" s="12">
        <v>0</v>
      </c>
      <c r="AJ260" s="12">
        <v>126.55</v>
      </c>
      <c r="AK260" s="12">
        <f t="shared" si="33"/>
        <v>157.65</v>
      </c>
      <c r="AL260" s="1">
        <v>0</v>
      </c>
      <c r="AM260" s="1">
        <v>9</v>
      </c>
      <c r="AN260" s="1">
        <v>8</v>
      </c>
      <c r="AO260" s="1">
        <f t="shared" si="34"/>
        <v>17</v>
      </c>
      <c r="AP260" s="1">
        <v>180</v>
      </c>
      <c r="AQ260" s="1">
        <v>95</v>
      </c>
      <c r="AR260" s="1">
        <v>0</v>
      </c>
      <c r="AS260" s="1">
        <f>+Sar_InfraMR[[#This Row],[B.02.1 - Parque de Coches Eléctricos Motrices]]+Sar_InfraMR[[#This Row],[B.02.2 - Parque de Coches Eléctricos Motrices Remolcados Tipo R]]+Sar_InfraMR[[#This Row],[B.02.3 - Parque de Coches Eléctricos Motrices Tipo R]]</f>
        <v>275</v>
      </c>
      <c r="AT260" s="1">
        <v>0</v>
      </c>
      <c r="AU260" s="1">
        <v>4</v>
      </c>
      <c r="AV260" s="1">
        <v>8</v>
      </c>
      <c r="AW260" s="1">
        <f>+Sar_InfraMR[[#This Row],[B.03.1 - Parque de Coches Motores Motrices Remolcados]]+Sar_InfraMR[[#This Row],[B.03.2 - Parque de Coches Motores Motrices Intermedios]]+Sar_InfraMR[[#This Row],[B.03.3 - Parque de Coches Motores Motrices Cabina]]</f>
        <v>12</v>
      </c>
      <c r="AX260" s="1">
        <v>33</v>
      </c>
      <c r="AY260" s="1">
        <v>12</v>
      </c>
      <c r="AZ260" s="1">
        <v>0</v>
      </c>
      <c r="BA260" s="1">
        <v>8</v>
      </c>
      <c r="BB260" s="1">
        <v>0</v>
      </c>
      <c r="BC260" s="1">
        <f>+Sar_InfraMR[[#This Row],[B.04.1 - Parque de Coches Remolcados Clase Unica]]+Sar_InfraMR[[#This Row],[B.04.2 - Parque de Coches Remolcados Clase Unica Furgón]]+Sar_InfraMR[[#This Row],[B.04.3 - Parque de Coches Remolcados Clase Unica Cabina]]+Sar_InfraMR[[#This Row],[B.04.4 - Parque de Coches Remolcados de Larga Distancia (Turista+Pullman)]]+Sar_InfraMR[[#This Row],[B.04.5 - Parque de Coches Remolcados para Servicios Especiales (Cartoneros)]]</f>
        <v>53</v>
      </c>
      <c r="BD260" s="1">
        <v>0</v>
      </c>
      <c r="BE260" s="1">
        <v>0</v>
      </c>
      <c r="BF260" s="16">
        <v>1676</v>
      </c>
    </row>
    <row r="261" spans="1:59">
      <c r="A261" s="1">
        <v>2014</v>
      </c>
      <c r="B261" s="1" t="s">
        <v>122</v>
      </c>
      <c r="C261" s="12">
        <v>71.5</v>
      </c>
      <c r="D261" s="12">
        <v>62.3</v>
      </c>
      <c r="E261" s="12">
        <v>0</v>
      </c>
      <c r="F261" s="12">
        <v>36.4</v>
      </c>
      <c r="G261" s="12">
        <f t="shared" si="28"/>
        <v>170.20000000000002</v>
      </c>
      <c r="H261" s="12">
        <f>+Sar_InfraMR[[#This Row],[Total Líneas de Explotación ]]</f>
        <v>170.20000000000002</v>
      </c>
      <c r="I261" s="13">
        <v>169.64911000000001</v>
      </c>
      <c r="J261" s="12">
        <v>196.1</v>
      </c>
      <c r="K261" s="12">
        <v>13.5</v>
      </c>
      <c r="L261" s="12">
        <v>85</v>
      </c>
      <c r="M261" s="12">
        <v>8.4</v>
      </c>
      <c r="N261" s="12">
        <f>+Sar_InfraMR[[#This Row],[A.03.1 -  Longitud de Vías de Explotación No Electrificadas Troncales y Ramales (vía principal) (km)]]+Sar_InfraMR[[#This Row],[A.04.1 -  Longitud de Vías de Explotación Electrificadas Troncales y Ramales (vía principal) (km)]]</f>
        <v>281.10000000000002</v>
      </c>
      <c r="O261" s="12">
        <f>+Sar_InfraMR[[#This Row],[Total Vías (excluido Auxiliares)]]</f>
        <v>281.10000000000002</v>
      </c>
      <c r="P261" s="1">
        <v>30</v>
      </c>
      <c r="Q261" s="1">
        <v>5</v>
      </c>
      <c r="R261" s="1">
        <v>5</v>
      </c>
      <c r="S261" s="1">
        <f t="shared" si="29"/>
        <v>40</v>
      </c>
      <c r="T261" s="1">
        <v>20</v>
      </c>
      <c r="U261" s="1">
        <v>89</v>
      </c>
      <c r="V261" s="1">
        <v>1</v>
      </c>
      <c r="W261" s="1">
        <v>40</v>
      </c>
      <c r="X261" s="1">
        <v>0</v>
      </c>
      <c r="Y261" s="1">
        <f t="shared" si="30"/>
        <v>150</v>
      </c>
      <c r="Z261" s="1">
        <v>11</v>
      </c>
      <c r="AA261" s="1">
        <v>22</v>
      </c>
      <c r="AB261" s="1">
        <f>+Sar_InfraMR[[#This Row],[Total Pasos Vehiculares a Nivel]]</f>
        <v>150</v>
      </c>
      <c r="AC261" s="1">
        <f t="shared" si="31"/>
        <v>183</v>
      </c>
      <c r="AD261" s="1">
        <v>17</v>
      </c>
      <c r="AE261" s="1">
        <v>16</v>
      </c>
      <c r="AF261" s="1">
        <v>74</v>
      </c>
      <c r="AG261" s="1">
        <f t="shared" si="32"/>
        <v>107</v>
      </c>
      <c r="AH261" s="12">
        <v>31.1</v>
      </c>
      <c r="AI261" s="12">
        <v>0</v>
      </c>
      <c r="AJ261" s="12">
        <v>126.55</v>
      </c>
      <c r="AK261" s="12">
        <f t="shared" si="33"/>
        <v>157.65</v>
      </c>
      <c r="AL261" s="1">
        <v>0</v>
      </c>
      <c r="AM261" s="1">
        <v>9</v>
      </c>
      <c r="AN261" s="1">
        <v>8</v>
      </c>
      <c r="AO261" s="1">
        <f t="shared" si="34"/>
        <v>17</v>
      </c>
      <c r="AP261" s="1">
        <v>180</v>
      </c>
      <c r="AQ261" s="1">
        <v>95</v>
      </c>
      <c r="AR261" s="1">
        <v>0</v>
      </c>
      <c r="AS261" s="1">
        <f>+Sar_InfraMR[[#This Row],[B.02.1 - Parque de Coches Eléctricos Motrices]]+Sar_InfraMR[[#This Row],[B.02.2 - Parque de Coches Eléctricos Motrices Remolcados Tipo R]]+Sar_InfraMR[[#This Row],[B.02.3 - Parque de Coches Eléctricos Motrices Tipo R]]</f>
        <v>275</v>
      </c>
      <c r="AT261" s="1">
        <v>0</v>
      </c>
      <c r="AU261" s="1">
        <v>4</v>
      </c>
      <c r="AV261" s="1">
        <v>8</v>
      </c>
      <c r="AW261" s="1">
        <f>+Sar_InfraMR[[#This Row],[B.03.1 - Parque de Coches Motores Motrices Remolcados]]+Sar_InfraMR[[#This Row],[B.03.2 - Parque de Coches Motores Motrices Intermedios]]+Sar_InfraMR[[#This Row],[B.03.3 - Parque de Coches Motores Motrices Cabina]]</f>
        <v>12</v>
      </c>
      <c r="AX261" s="1">
        <v>33</v>
      </c>
      <c r="AY261" s="1">
        <v>12</v>
      </c>
      <c r="AZ261" s="1">
        <v>0</v>
      </c>
      <c r="BA261" s="1">
        <v>8</v>
      </c>
      <c r="BB261" s="1">
        <v>0</v>
      </c>
      <c r="BC261" s="1">
        <f>+Sar_InfraMR[[#This Row],[B.04.1 - Parque de Coches Remolcados Clase Unica]]+Sar_InfraMR[[#This Row],[B.04.2 - Parque de Coches Remolcados Clase Unica Furgón]]+Sar_InfraMR[[#This Row],[B.04.3 - Parque de Coches Remolcados Clase Unica Cabina]]+Sar_InfraMR[[#This Row],[B.04.4 - Parque de Coches Remolcados de Larga Distancia (Turista+Pullman)]]+Sar_InfraMR[[#This Row],[B.04.5 - Parque de Coches Remolcados para Servicios Especiales (Cartoneros)]]</f>
        <v>53</v>
      </c>
      <c r="BD261" s="1">
        <v>0</v>
      </c>
      <c r="BE261" s="1">
        <v>0</v>
      </c>
      <c r="BF261" s="16">
        <v>1676</v>
      </c>
    </row>
    <row r="262" spans="1:59">
      <c r="A262" s="1">
        <v>2014</v>
      </c>
      <c r="B262" s="1" t="s">
        <v>123</v>
      </c>
      <c r="C262" s="12">
        <v>71.5</v>
      </c>
      <c r="D262" s="12">
        <v>62.3</v>
      </c>
      <c r="E262" s="12">
        <v>0</v>
      </c>
      <c r="F262" s="12">
        <v>36.4</v>
      </c>
      <c r="G262" s="12">
        <f t="shared" si="28"/>
        <v>170.20000000000002</v>
      </c>
      <c r="H262" s="12">
        <f>+Sar_InfraMR[[#This Row],[Total Líneas de Explotación ]]</f>
        <v>170.20000000000002</v>
      </c>
      <c r="I262" s="13">
        <v>169.64911000000001</v>
      </c>
      <c r="J262" s="12">
        <v>196.1</v>
      </c>
      <c r="K262" s="12">
        <v>13.5</v>
      </c>
      <c r="L262" s="12">
        <v>85</v>
      </c>
      <c r="M262" s="12">
        <v>8.4</v>
      </c>
      <c r="N262" s="12">
        <f>+Sar_InfraMR[[#This Row],[A.03.1 -  Longitud de Vías de Explotación No Electrificadas Troncales y Ramales (vía principal) (km)]]+Sar_InfraMR[[#This Row],[A.04.1 -  Longitud de Vías de Explotación Electrificadas Troncales y Ramales (vía principal) (km)]]</f>
        <v>281.10000000000002</v>
      </c>
      <c r="O262" s="12">
        <f>+Sar_InfraMR[[#This Row],[Total Vías (excluido Auxiliares)]]</f>
        <v>281.10000000000002</v>
      </c>
      <c r="P262" s="1">
        <v>30</v>
      </c>
      <c r="Q262" s="1">
        <v>5</v>
      </c>
      <c r="R262" s="1">
        <v>5</v>
      </c>
      <c r="S262" s="1">
        <f t="shared" si="29"/>
        <v>40</v>
      </c>
      <c r="T262" s="1">
        <v>20</v>
      </c>
      <c r="U262" s="1">
        <v>89</v>
      </c>
      <c r="V262" s="1">
        <v>1</v>
      </c>
      <c r="W262" s="1">
        <v>40</v>
      </c>
      <c r="X262" s="1">
        <v>0</v>
      </c>
      <c r="Y262" s="1">
        <f t="shared" si="30"/>
        <v>150</v>
      </c>
      <c r="Z262" s="1">
        <v>11</v>
      </c>
      <c r="AA262" s="1">
        <v>22</v>
      </c>
      <c r="AB262" s="1">
        <f>+Sar_InfraMR[[#This Row],[Total Pasos Vehiculares a Nivel]]</f>
        <v>150</v>
      </c>
      <c r="AC262" s="1">
        <f t="shared" si="31"/>
        <v>183</v>
      </c>
      <c r="AD262" s="1">
        <v>17</v>
      </c>
      <c r="AE262" s="1">
        <v>16</v>
      </c>
      <c r="AF262" s="1">
        <v>74</v>
      </c>
      <c r="AG262" s="1">
        <f t="shared" si="32"/>
        <v>107</v>
      </c>
      <c r="AH262" s="12">
        <v>31.1</v>
      </c>
      <c r="AI262" s="12">
        <v>0</v>
      </c>
      <c r="AJ262" s="12">
        <v>126.55</v>
      </c>
      <c r="AK262" s="12">
        <f t="shared" si="33"/>
        <v>157.65</v>
      </c>
      <c r="AL262" s="1">
        <v>0</v>
      </c>
      <c r="AM262" s="1">
        <v>9</v>
      </c>
      <c r="AN262" s="1">
        <v>8</v>
      </c>
      <c r="AO262" s="1">
        <f t="shared" si="34"/>
        <v>17</v>
      </c>
      <c r="AP262" s="1">
        <v>180</v>
      </c>
      <c r="AQ262" s="1">
        <v>95</v>
      </c>
      <c r="AR262" s="1">
        <v>0</v>
      </c>
      <c r="AS262" s="1">
        <f>+Sar_InfraMR[[#This Row],[B.02.1 - Parque de Coches Eléctricos Motrices]]+Sar_InfraMR[[#This Row],[B.02.2 - Parque de Coches Eléctricos Motrices Remolcados Tipo R]]+Sar_InfraMR[[#This Row],[B.02.3 - Parque de Coches Eléctricos Motrices Tipo R]]</f>
        <v>275</v>
      </c>
      <c r="AT262" s="1">
        <v>0</v>
      </c>
      <c r="AU262" s="1">
        <v>4</v>
      </c>
      <c r="AV262" s="1">
        <v>8</v>
      </c>
      <c r="AW262" s="1">
        <f>+Sar_InfraMR[[#This Row],[B.03.1 - Parque de Coches Motores Motrices Remolcados]]+Sar_InfraMR[[#This Row],[B.03.2 - Parque de Coches Motores Motrices Intermedios]]+Sar_InfraMR[[#This Row],[B.03.3 - Parque de Coches Motores Motrices Cabina]]</f>
        <v>12</v>
      </c>
      <c r="AX262" s="1">
        <v>33</v>
      </c>
      <c r="AY262" s="1">
        <v>12</v>
      </c>
      <c r="AZ262" s="1">
        <v>0</v>
      </c>
      <c r="BA262" s="1">
        <v>8</v>
      </c>
      <c r="BB262" s="1">
        <v>0</v>
      </c>
      <c r="BC262" s="1">
        <f>+Sar_InfraMR[[#This Row],[B.04.1 - Parque de Coches Remolcados Clase Unica]]+Sar_InfraMR[[#This Row],[B.04.2 - Parque de Coches Remolcados Clase Unica Furgón]]+Sar_InfraMR[[#This Row],[B.04.3 - Parque de Coches Remolcados Clase Unica Cabina]]+Sar_InfraMR[[#This Row],[B.04.4 - Parque de Coches Remolcados de Larga Distancia (Turista+Pullman)]]+Sar_InfraMR[[#This Row],[B.04.5 - Parque de Coches Remolcados para Servicios Especiales (Cartoneros)]]</f>
        <v>53</v>
      </c>
      <c r="BD262" s="1">
        <v>0</v>
      </c>
      <c r="BE262" s="1">
        <v>0</v>
      </c>
      <c r="BF262" s="16">
        <v>1676</v>
      </c>
    </row>
    <row r="263" spans="1:59">
      <c r="A263" s="1">
        <v>2014</v>
      </c>
      <c r="B263" s="1" t="s">
        <v>124</v>
      </c>
      <c r="C263" s="12">
        <v>71.5</v>
      </c>
      <c r="D263" s="12">
        <v>62.3</v>
      </c>
      <c r="E263" s="12">
        <v>0</v>
      </c>
      <c r="F263" s="12">
        <v>36.4</v>
      </c>
      <c r="G263" s="12">
        <f t="shared" si="28"/>
        <v>170.20000000000002</v>
      </c>
      <c r="H263" s="12">
        <f>+Sar_InfraMR[[#This Row],[Total Líneas de Explotación ]]</f>
        <v>170.20000000000002</v>
      </c>
      <c r="I263" s="13">
        <v>169.64911000000001</v>
      </c>
      <c r="J263" s="12">
        <v>196.1</v>
      </c>
      <c r="K263" s="12">
        <v>13.5</v>
      </c>
      <c r="L263" s="12">
        <v>85</v>
      </c>
      <c r="M263" s="12">
        <v>8.4</v>
      </c>
      <c r="N263" s="12">
        <f>+Sar_InfraMR[[#This Row],[A.03.1 -  Longitud de Vías de Explotación No Electrificadas Troncales y Ramales (vía principal) (km)]]+Sar_InfraMR[[#This Row],[A.04.1 -  Longitud de Vías de Explotación Electrificadas Troncales y Ramales (vía principal) (km)]]</f>
        <v>281.10000000000002</v>
      </c>
      <c r="O263" s="12">
        <f>+Sar_InfraMR[[#This Row],[Total Vías (excluido Auxiliares)]]</f>
        <v>281.10000000000002</v>
      </c>
      <c r="P263" s="1">
        <v>30</v>
      </c>
      <c r="Q263" s="1">
        <v>5</v>
      </c>
      <c r="R263" s="1">
        <v>5</v>
      </c>
      <c r="S263" s="1">
        <f t="shared" si="29"/>
        <v>40</v>
      </c>
      <c r="T263" s="1">
        <v>20</v>
      </c>
      <c r="U263" s="1">
        <v>89</v>
      </c>
      <c r="V263" s="1">
        <v>1</v>
      </c>
      <c r="W263" s="1">
        <v>40</v>
      </c>
      <c r="X263" s="1">
        <v>0</v>
      </c>
      <c r="Y263" s="1">
        <f t="shared" si="30"/>
        <v>150</v>
      </c>
      <c r="Z263" s="1">
        <v>11</v>
      </c>
      <c r="AA263" s="1">
        <v>22</v>
      </c>
      <c r="AB263" s="1">
        <f>+Sar_InfraMR[[#This Row],[Total Pasos Vehiculares a Nivel]]</f>
        <v>150</v>
      </c>
      <c r="AC263" s="1">
        <f t="shared" si="31"/>
        <v>183</v>
      </c>
      <c r="AD263" s="1">
        <v>17</v>
      </c>
      <c r="AE263" s="1">
        <v>16</v>
      </c>
      <c r="AF263" s="1">
        <v>74</v>
      </c>
      <c r="AG263" s="1">
        <f t="shared" si="32"/>
        <v>107</v>
      </c>
      <c r="AH263" s="12">
        <v>31.1</v>
      </c>
      <c r="AI263" s="12">
        <v>0</v>
      </c>
      <c r="AJ263" s="12">
        <v>126.55</v>
      </c>
      <c r="AK263" s="12">
        <f t="shared" si="33"/>
        <v>157.65</v>
      </c>
      <c r="AL263" s="1">
        <v>0</v>
      </c>
      <c r="AM263" s="1">
        <v>9</v>
      </c>
      <c r="AN263" s="1">
        <v>8</v>
      </c>
      <c r="AO263" s="1">
        <f t="shared" si="34"/>
        <v>17</v>
      </c>
      <c r="AP263" s="1">
        <v>180</v>
      </c>
      <c r="AQ263" s="1">
        <v>95</v>
      </c>
      <c r="AR263" s="1">
        <v>0</v>
      </c>
      <c r="AS263" s="1">
        <f>+Sar_InfraMR[[#This Row],[B.02.1 - Parque de Coches Eléctricos Motrices]]+Sar_InfraMR[[#This Row],[B.02.2 - Parque de Coches Eléctricos Motrices Remolcados Tipo R]]+Sar_InfraMR[[#This Row],[B.02.3 - Parque de Coches Eléctricos Motrices Tipo R]]</f>
        <v>275</v>
      </c>
      <c r="AT263" s="1">
        <v>0</v>
      </c>
      <c r="AU263" s="1">
        <v>4</v>
      </c>
      <c r="AV263" s="1">
        <v>8</v>
      </c>
      <c r="AW263" s="1">
        <f>+Sar_InfraMR[[#This Row],[B.03.1 - Parque de Coches Motores Motrices Remolcados]]+Sar_InfraMR[[#This Row],[B.03.2 - Parque de Coches Motores Motrices Intermedios]]+Sar_InfraMR[[#This Row],[B.03.3 - Parque de Coches Motores Motrices Cabina]]</f>
        <v>12</v>
      </c>
      <c r="AX263" s="1">
        <v>33</v>
      </c>
      <c r="AY263" s="1">
        <v>12</v>
      </c>
      <c r="AZ263" s="1">
        <v>0</v>
      </c>
      <c r="BA263" s="1">
        <v>8</v>
      </c>
      <c r="BB263" s="1">
        <v>0</v>
      </c>
      <c r="BC263" s="1">
        <f>+Sar_InfraMR[[#This Row],[B.04.1 - Parque de Coches Remolcados Clase Unica]]+Sar_InfraMR[[#This Row],[B.04.2 - Parque de Coches Remolcados Clase Unica Furgón]]+Sar_InfraMR[[#This Row],[B.04.3 - Parque de Coches Remolcados Clase Unica Cabina]]+Sar_InfraMR[[#This Row],[B.04.4 - Parque de Coches Remolcados de Larga Distancia (Turista+Pullman)]]+Sar_InfraMR[[#This Row],[B.04.5 - Parque de Coches Remolcados para Servicios Especiales (Cartoneros)]]</f>
        <v>53</v>
      </c>
      <c r="BD263" s="1">
        <v>0</v>
      </c>
      <c r="BE263" s="1">
        <v>0</v>
      </c>
      <c r="BF263" s="16">
        <v>1676</v>
      </c>
    </row>
    <row r="264" spans="1:59">
      <c r="A264" s="1">
        <v>2014</v>
      </c>
      <c r="B264" s="1" t="s">
        <v>125</v>
      </c>
      <c r="C264" s="12">
        <v>71.5</v>
      </c>
      <c r="D264" s="12">
        <v>62.3</v>
      </c>
      <c r="E264" s="12">
        <v>0</v>
      </c>
      <c r="F264" s="12">
        <v>36.4</v>
      </c>
      <c r="G264" s="12">
        <f t="shared" si="28"/>
        <v>170.20000000000002</v>
      </c>
      <c r="H264" s="12">
        <f>+Sar_InfraMR[[#This Row],[Total Líneas de Explotación ]]</f>
        <v>170.20000000000002</v>
      </c>
      <c r="I264" s="13">
        <v>169.64911000000001</v>
      </c>
      <c r="J264" s="12">
        <v>196.1</v>
      </c>
      <c r="K264" s="12">
        <v>13.5</v>
      </c>
      <c r="L264" s="12">
        <v>85</v>
      </c>
      <c r="M264" s="12">
        <v>8.4</v>
      </c>
      <c r="N264" s="12">
        <f>+Sar_InfraMR[[#This Row],[A.03.1 -  Longitud de Vías de Explotación No Electrificadas Troncales y Ramales (vía principal) (km)]]+Sar_InfraMR[[#This Row],[A.04.1 -  Longitud de Vías de Explotación Electrificadas Troncales y Ramales (vía principal) (km)]]</f>
        <v>281.10000000000002</v>
      </c>
      <c r="O264" s="12">
        <f>+Sar_InfraMR[[#This Row],[Total Vías (excluido Auxiliares)]]</f>
        <v>281.10000000000002</v>
      </c>
      <c r="P264" s="1">
        <v>30</v>
      </c>
      <c r="Q264" s="1">
        <v>5</v>
      </c>
      <c r="R264" s="1">
        <v>5</v>
      </c>
      <c r="S264" s="1">
        <f t="shared" si="29"/>
        <v>40</v>
      </c>
      <c r="T264" s="1">
        <v>20</v>
      </c>
      <c r="U264" s="1">
        <v>89</v>
      </c>
      <c r="V264" s="1">
        <v>1</v>
      </c>
      <c r="W264" s="1">
        <v>40</v>
      </c>
      <c r="X264" s="1">
        <v>0</v>
      </c>
      <c r="Y264" s="1">
        <f t="shared" si="30"/>
        <v>150</v>
      </c>
      <c r="Z264" s="1">
        <v>11</v>
      </c>
      <c r="AA264" s="1">
        <v>22</v>
      </c>
      <c r="AB264" s="1">
        <f>+Sar_InfraMR[[#This Row],[Total Pasos Vehiculares a Nivel]]</f>
        <v>150</v>
      </c>
      <c r="AC264" s="1">
        <f t="shared" si="31"/>
        <v>183</v>
      </c>
      <c r="AD264" s="1">
        <v>17</v>
      </c>
      <c r="AE264" s="1">
        <v>16</v>
      </c>
      <c r="AF264" s="1">
        <v>74</v>
      </c>
      <c r="AG264" s="1">
        <f t="shared" si="32"/>
        <v>107</v>
      </c>
      <c r="AH264" s="12">
        <v>31.1</v>
      </c>
      <c r="AI264" s="12">
        <v>0</v>
      </c>
      <c r="AJ264" s="12">
        <v>126.55</v>
      </c>
      <c r="AK264" s="12">
        <f t="shared" si="33"/>
        <v>157.65</v>
      </c>
      <c r="AL264" s="1">
        <v>0</v>
      </c>
      <c r="AM264" s="1">
        <v>9</v>
      </c>
      <c r="AN264" s="1">
        <v>8</v>
      </c>
      <c r="AO264" s="1">
        <f t="shared" si="34"/>
        <v>17</v>
      </c>
      <c r="AP264" s="1">
        <v>180</v>
      </c>
      <c r="AQ264" s="1">
        <v>95</v>
      </c>
      <c r="AR264" s="1">
        <v>0</v>
      </c>
      <c r="AS264" s="1">
        <f>+Sar_InfraMR[[#This Row],[B.02.1 - Parque de Coches Eléctricos Motrices]]+Sar_InfraMR[[#This Row],[B.02.2 - Parque de Coches Eléctricos Motrices Remolcados Tipo R]]+Sar_InfraMR[[#This Row],[B.02.3 - Parque de Coches Eléctricos Motrices Tipo R]]</f>
        <v>275</v>
      </c>
      <c r="AT264" s="1">
        <v>0</v>
      </c>
      <c r="AU264" s="1">
        <v>4</v>
      </c>
      <c r="AV264" s="1">
        <v>8</v>
      </c>
      <c r="AW264" s="1">
        <f>+Sar_InfraMR[[#This Row],[B.03.1 - Parque de Coches Motores Motrices Remolcados]]+Sar_InfraMR[[#This Row],[B.03.2 - Parque de Coches Motores Motrices Intermedios]]+Sar_InfraMR[[#This Row],[B.03.3 - Parque de Coches Motores Motrices Cabina]]</f>
        <v>12</v>
      </c>
      <c r="AX264" s="1">
        <v>33</v>
      </c>
      <c r="AY264" s="1">
        <v>12</v>
      </c>
      <c r="AZ264" s="1">
        <v>0</v>
      </c>
      <c r="BA264" s="1">
        <v>8</v>
      </c>
      <c r="BB264" s="1">
        <v>0</v>
      </c>
      <c r="BC264" s="1">
        <f>+Sar_InfraMR[[#This Row],[B.04.1 - Parque de Coches Remolcados Clase Unica]]+Sar_InfraMR[[#This Row],[B.04.2 - Parque de Coches Remolcados Clase Unica Furgón]]+Sar_InfraMR[[#This Row],[B.04.3 - Parque de Coches Remolcados Clase Unica Cabina]]+Sar_InfraMR[[#This Row],[B.04.4 - Parque de Coches Remolcados de Larga Distancia (Turista+Pullman)]]+Sar_InfraMR[[#This Row],[B.04.5 - Parque de Coches Remolcados para Servicios Especiales (Cartoneros)]]</f>
        <v>53</v>
      </c>
      <c r="BD264" s="1">
        <v>0</v>
      </c>
      <c r="BE264" s="1">
        <v>0</v>
      </c>
      <c r="BF264" s="16">
        <v>1676</v>
      </c>
      <c r="BG264" s="1" t="s">
        <v>127</v>
      </c>
    </row>
    <row r="265" spans="1:59">
      <c r="A265" s="1">
        <v>2014</v>
      </c>
      <c r="B265" s="1" t="s">
        <v>126</v>
      </c>
      <c r="C265" s="12">
        <v>71.5</v>
      </c>
      <c r="D265" s="12">
        <v>62.3</v>
      </c>
      <c r="E265" s="12">
        <v>0</v>
      </c>
      <c r="F265" s="12">
        <v>36.4</v>
      </c>
      <c r="G265" s="12">
        <f t="shared" si="28"/>
        <v>170.20000000000002</v>
      </c>
      <c r="H265" s="12">
        <f>+Sar_InfraMR[[#This Row],[Total Líneas de Explotación ]]</f>
        <v>170.20000000000002</v>
      </c>
      <c r="I265" s="13">
        <v>169.64911000000001</v>
      </c>
      <c r="J265" s="12">
        <v>196.1</v>
      </c>
      <c r="K265" s="12">
        <v>13.5</v>
      </c>
      <c r="L265" s="12">
        <v>85</v>
      </c>
      <c r="M265" s="12">
        <v>8.4</v>
      </c>
      <c r="N265" s="12">
        <f>+Sar_InfraMR[[#This Row],[A.03.1 -  Longitud de Vías de Explotación No Electrificadas Troncales y Ramales (vía principal) (km)]]+Sar_InfraMR[[#This Row],[A.04.1 -  Longitud de Vías de Explotación Electrificadas Troncales y Ramales (vía principal) (km)]]</f>
        <v>281.10000000000002</v>
      </c>
      <c r="O265" s="12">
        <f>+Sar_InfraMR[[#This Row],[Total Vías (excluido Auxiliares)]]</f>
        <v>281.10000000000002</v>
      </c>
      <c r="P265" s="1">
        <v>30</v>
      </c>
      <c r="Q265" s="1">
        <v>5</v>
      </c>
      <c r="R265" s="1">
        <v>5</v>
      </c>
      <c r="S265" s="1">
        <f t="shared" si="29"/>
        <v>40</v>
      </c>
      <c r="T265" s="1">
        <v>20</v>
      </c>
      <c r="U265" s="1">
        <v>89</v>
      </c>
      <c r="V265" s="1">
        <v>1</v>
      </c>
      <c r="W265" s="1">
        <v>40</v>
      </c>
      <c r="X265" s="1">
        <v>0</v>
      </c>
      <c r="Y265" s="1">
        <f t="shared" si="30"/>
        <v>150</v>
      </c>
      <c r="Z265" s="1">
        <v>11</v>
      </c>
      <c r="AA265" s="1">
        <v>22</v>
      </c>
      <c r="AB265" s="1">
        <f>+Sar_InfraMR[[#This Row],[Total Pasos Vehiculares a Nivel]]</f>
        <v>150</v>
      </c>
      <c r="AC265" s="1">
        <f t="shared" si="31"/>
        <v>183</v>
      </c>
      <c r="AD265" s="1">
        <v>17</v>
      </c>
      <c r="AE265" s="1">
        <v>16</v>
      </c>
      <c r="AF265" s="1">
        <v>74</v>
      </c>
      <c r="AG265" s="1">
        <f t="shared" si="32"/>
        <v>107</v>
      </c>
      <c r="AH265" s="12">
        <v>31.1</v>
      </c>
      <c r="AI265" s="12">
        <v>0</v>
      </c>
      <c r="AJ265" s="12">
        <v>126.55</v>
      </c>
      <c r="AK265" s="12">
        <f t="shared" si="33"/>
        <v>157.65</v>
      </c>
      <c r="AL265" s="1">
        <v>0</v>
      </c>
      <c r="AM265" s="1">
        <v>9</v>
      </c>
      <c r="AN265" s="1">
        <v>8</v>
      </c>
      <c r="AO265" s="1">
        <f t="shared" si="34"/>
        <v>17</v>
      </c>
      <c r="AP265" s="1">
        <v>152</v>
      </c>
      <c r="AQ265" s="1">
        <v>75</v>
      </c>
      <c r="AR265" s="1">
        <v>0</v>
      </c>
      <c r="AS265" s="1">
        <f>+Sar_InfraMR[[#This Row],[B.02.1 - Parque de Coches Eléctricos Motrices]]+Sar_InfraMR[[#This Row],[B.02.2 - Parque de Coches Eléctricos Motrices Remolcados Tipo R]]+Sar_InfraMR[[#This Row],[B.02.3 - Parque de Coches Eléctricos Motrices Tipo R]]</f>
        <v>227</v>
      </c>
      <c r="AT265" s="1">
        <v>0</v>
      </c>
      <c r="AU265" s="1">
        <v>4</v>
      </c>
      <c r="AV265" s="1">
        <v>8</v>
      </c>
      <c r="AW265" s="1">
        <f>+Sar_InfraMR[[#This Row],[B.03.1 - Parque de Coches Motores Motrices Remolcados]]+Sar_InfraMR[[#This Row],[B.03.2 - Parque de Coches Motores Motrices Intermedios]]+Sar_InfraMR[[#This Row],[B.03.3 - Parque de Coches Motores Motrices Cabina]]</f>
        <v>12</v>
      </c>
      <c r="AX265" s="1">
        <v>33</v>
      </c>
      <c r="AY265" s="1">
        <v>12</v>
      </c>
      <c r="AZ265" s="1">
        <v>0</v>
      </c>
      <c r="BA265" s="1">
        <v>8</v>
      </c>
      <c r="BB265" s="1">
        <v>0</v>
      </c>
      <c r="BC265" s="1">
        <f>+Sar_InfraMR[[#This Row],[B.04.1 - Parque de Coches Remolcados Clase Unica]]+Sar_InfraMR[[#This Row],[B.04.2 - Parque de Coches Remolcados Clase Unica Furgón]]+Sar_InfraMR[[#This Row],[B.04.3 - Parque de Coches Remolcados Clase Unica Cabina]]+Sar_InfraMR[[#This Row],[B.04.4 - Parque de Coches Remolcados de Larga Distancia (Turista+Pullman)]]+Sar_InfraMR[[#This Row],[B.04.5 - Parque de Coches Remolcados para Servicios Especiales (Cartoneros)]]</f>
        <v>53</v>
      </c>
      <c r="BD265" s="1">
        <v>0</v>
      </c>
      <c r="BE265" s="1">
        <v>0</v>
      </c>
      <c r="BF265" s="16">
        <v>1676</v>
      </c>
    </row>
    <row r="266" spans="1:59">
      <c r="A266" s="1">
        <v>2015</v>
      </c>
      <c r="B266" s="1" t="s">
        <v>115</v>
      </c>
      <c r="C266" s="12">
        <v>71.5</v>
      </c>
      <c r="D266" s="12">
        <v>62.3</v>
      </c>
      <c r="E266" s="12">
        <v>0</v>
      </c>
      <c r="F266" s="12">
        <v>36.4</v>
      </c>
      <c r="G266" s="12">
        <f t="shared" si="28"/>
        <v>170.20000000000002</v>
      </c>
      <c r="H266" s="12">
        <f>+Sar_InfraMR[[#This Row],[Total Líneas de Explotación ]]</f>
        <v>170.20000000000002</v>
      </c>
      <c r="I266" s="13">
        <v>169.64911000000001</v>
      </c>
      <c r="J266" s="12">
        <v>196.1</v>
      </c>
      <c r="K266" s="12">
        <v>13.5</v>
      </c>
      <c r="L266" s="12">
        <v>85</v>
      </c>
      <c r="M266" s="12">
        <v>8.4</v>
      </c>
      <c r="N266" s="12">
        <f>+Sar_InfraMR[[#This Row],[A.03.1 -  Longitud de Vías de Explotación No Electrificadas Troncales y Ramales (vía principal) (km)]]+Sar_InfraMR[[#This Row],[A.04.1 -  Longitud de Vías de Explotación Electrificadas Troncales y Ramales (vía principal) (km)]]</f>
        <v>281.10000000000002</v>
      </c>
      <c r="O266" s="12">
        <f>+Sar_InfraMR[[#This Row],[Total Vías (excluido Auxiliares)]]</f>
        <v>281.10000000000002</v>
      </c>
      <c r="P266" s="1">
        <v>30</v>
      </c>
      <c r="Q266" s="1">
        <v>5</v>
      </c>
      <c r="R266" s="1">
        <v>5</v>
      </c>
      <c r="S266" s="1">
        <f t="shared" si="29"/>
        <v>40</v>
      </c>
      <c r="T266" s="1">
        <v>20</v>
      </c>
      <c r="U266" s="1">
        <v>89</v>
      </c>
      <c r="V266" s="1">
        <v>1</v>
      </c>
      <c r="W266" s="1">
        <v>40</v>
      </c>
      <c r="X266" s="1">
        <v>0</v>
      </c>
      <c r="Y266" s="1">
        <f t="shared" si="30"/>
        <v>150</v>
      </c>
      <c r="Z266" s="1">
        <v>11</v>
      </c>
      <c r="AA266" s="1">
        <v>22</v>
      </c>
      <c r="AB266" s="1">
        <f>+Sar_InfraMR[[#This Row],[Total Pasos Vehiculares a Nivel]]</f>
        <v>150</v>
      </c>
      <c r="AC266" s="1">
        <f t="shared" si="31"/>
        <v>183</v>
      </c>
      <c r="AD266" s="1">
        <v>17</v>
      </c>
      <c r="AE266" s="1">
        <v>16</v>
      </c>
      <c r="AF266" s="1">
        <v>74</v>
      </c>
      <c r="AG266" s="1">
        <f t="shared" si="32"/>
        <v>107</v>
      </c>
      <c r="AH266" s="12">
        <v>31.1</v>
      </c>
      <c r="AI266" s="12">
        <v>0</v>
      </c>
      <c r="AJ266" s="12">
        <v>126.55</v>
      </c>
      <c r="AK266" s="12">
        <f t="shared" si="33"/>
        <v>157.65</v>
      </c>
      <c r="AL266" s="1">
        <v>0</v>
      </c>
      <c r="AM266" s="1">
        <v>9</v>
      </c>
      <c r="AN266" s="1">
        <v>8</v>
      </c>
      <c r="AO266" s="1">
        <f t="shared" si="34"/>
        <v>17</v>
      </c>
      <c r="AP266" s="1">
        <v>152</v>
      </c>
      <c r="AQ266" s="1">
        <v>75</v>
      </c>
      <c r="AR266" s="1">
        <v>0</v>
      </c>
      <c r="AS266" s="1">
        <f>+Sar_InfraMR[[#This Row],[B.02.1 - Parque de Coches Eléctricos Motrices]]+Sar_InfraMR[[#This Row],[B.02.2 - Parque de Coches Eléctricos Motrices Remolcados Tipo R]]+Sar_InfraMR[[#This Row],[B.02.3 - Parque de Coches Eléctricos Motrices Tipo R]]</f>
        <v>227</v>
      </c>
      <c r="AT266" s="1">
        <v>0</v>
      </c>
      <c r="AU266" s="1">
        <v>4</v>
      </c>
      <c r="AV266" s="1">
        <v>8</v>
      </c>
      <c r="AW266" s="1">
        <f>+Sar_InfraMR[[#This Row],[B.03.1 - Parque de Coches Motores Motrices Remolcados]]+Sar_InfraMR[[#This Row],[B.03.2 - Parque de Coches Motores Motrices Intermedios]]+Sar_InfraMR[[#This Row],[B.03.3 - Parque de Coches Motores Motrices Cabina]]</f>
        <v>12</v>
      </c>
      <c r="AX266" s="1">
        <v>33</v>
      </c>
      <c r="AY266" s="1">
        <v>12</v>
      </c>
      <c r="AZ266" s="1">
        <v>0</v>
      </c>
      <c r="BA266" s="1">
        <v>8</v>
      </c>
      <c r="BB266" s="1">
        <v>0</v>
      </c>
      <c r="BC266" s="1">
        <f>+Sar_InfraMR[[#This Row],[B.04.1 - Parque de Coches Remolcados Clase Unica]]+Sar_InfraMR[[#This Row],[B.04.2 - Parque de Coches Remolcados Clase Unica Furgón]]+Sar_InfraMR[[#This Row],[B.04.3 - Parque de Coches Remolcados Clase Unica Cabina]]+Sar_InfraMR[[#This Row],[B.04.4 - Parque de Coches Remolcados de Larga Distancia (Turista+Pullman)]]+Sar_InfraMR[[#This Row],[B.04.5 - Parque de Coches Remolcados para Servicios Especiales (Cartoneros)]]</f>
        <v>53</v>
      </c>
      <c r="BD266" s="1">
        <v>0</v>
      </c>
      <c r="BE266" s="1">
        <v>0</v>
      </c>
      <c r="BF266" s="16">
        <v>1676</v>
      </c>
    </row>
    <row r="267" spans="1:59">
      <c r="A267" s="1">
        <v>2015</v>
      </c>
      <c r="B267" s="1" t="s">
        <v>116</v>
      </c>
      <c r="C267" s="12">
        <v>71.5</v>
      </c>
      <c r="D267" s="12">
        <v>62.3</v>
      </c>
      <c r="E267" s="12">
        <v>0</v>
      </c>
      <c r="F267" s="12">
        <v>36.4</v>
      </c>
      <c r="G267" s="12">
        <f t="shared" si="28"/>
        <v>170.20000000000002</v>
      </c>
      <c r="H267" s="12">
        <f>+Sar_InfraMR[[#This Row],[Total Líneas de Explotación ]]</f>
        <v>170.20000000000002</v>
      </c>
      <c r="I267" s="13">
        <v>169.64911000000001</v>
      </c>
      <c r="J267" s="12">
        <v>196.1</v>
      </c>
      <c r="K267" s="12">
        <v>13.5</v>
      </c>
      <c r="L267" s="12">
        <v>85</v>
      </c>
      <c r="M267" s="12">
        <v>8.4</v>
      </c>
      <c r="N267" s="12">
        <f>+Sar_InfraMR[[#This Row],[A.03.1 -  Longitud de Vías de Explotación No Electrificadas Troncales y Ramales (vía principal) (km)]]+Sar_InfraMR[[#This Row],[A.04.1 -  Longitud de Vías de Explotación Electrificadas Troncales y Ramales (vía principal) (km)]]</f>
        <v>281.10000000000002</v>
      </c>
      <c r="O267" s="12">
        <f>+Sar_InfraMR[[#This Row],[Total Vías (excluido Auxiliares)]]</f>
        <v>281.10000000000002</v>
      </c>
      <c r="P267" s="1">
        <v>30</v>
      </c>
      <c r="Q267" s="1">
        <v>5</v>
      </c>
      <c r="R267" s="1">
        <v>5</v>
      </c>
      <c r="S267" s="1">
        <f t="shared" si="29"/>
        <v>40</v>
      </c>
      <c r="T267" s="1">
        <v>20</v>
      </c>
      <c r="U267" s="1">
        <v>89</v>
      </c>
      <c r="V267" s="1">
        <v>1</v>
      </c>
      <c r="W267" s="1">
        <v>40</v>
      </c>
      <c r="X267" s="1">
        <v>0</v>
      </c>
      <c r="Y267" s="1">
        <f t="shared" si="30"/>
        <v>150</v>
      </c>
      <c r="Z267" s="1">
        <v>11</v>
      </c>
      <c r="AA267" s="1">
        <v>22</v>
      </c>
      <c r="AB267" s="1">
        <f>+Sar_InfraMR[[#This Row],[Total Pasos Vehiculares a Nivel]]</f>
        <v>150</v>
      </c>
      <c r="AC267" s="1">
        <f t="shared" si="31"/>
        <v>183</v>
      </c>
      <c r="AD267" s="1">
        <v>17</v>
      </c>
      <c r="AE267" s="1">
        <v>16</v>
      </c>
      <c r="AF267" s="1">
        <v>74</v>
      </c>
      <c r="AG267" s="1">
        <f t="shared" si="32"/>
        <v>107</v>
      </c>
      <c r="AH267" s="12">
        <v>31.1</v>
      </c>
      <c r="AI267" s="12">
        <v>0</v>
      </c>
      <c r="AJ267" s="12">
        <v>126.55</v>
      </c>
      <c r="AK267" s="12">
        <f t="shared" si="33"/>
        <v>157.65</v>
      </c>
      <c r="AL267" s="1">
        <v>0</v>
      </c>
      <c r="AM267" s="1">
        <v>9</v>
      </c>
      <c r="AN267" s="1">
        <v>8</v>
      </c>
      <c r="AO267" s="1">
        <f t="shared" si="34"/>
        <v>17</v>
      </c>
      <c r="AP267" s="1">
        <v>152</v>
      </c>
      <c r="AQ267" s="1">
        <v>75</v>
      </c>
      <c r="AR267" s="1">
        <v>0</v>
      </c>
      <c r="AS267" s="1">
        <f>+Sar_InfraMR[[#This Row],[B.02.1 - Parque de Coches Eléctricos Motrices]]+Sar_InfraMR[[#This Row],[B.02.2 - Parque de Coches Eléctricos Motrices Remolcados Tipo R]]+Sar_InfraMR[[#This Row],[B.02.3 - Parque de Coches Eléctricos Motrices Tipo R]]</f>
        <v>227</v>
      </c>
      <c r="AT267" s="1">
        <v>0</v>
      </c>
      <c r="AU267" s="1">
        <v>4</v>
      </c>
      <c r="AV267" s="1">
        <v>8</v>
      </c>
      <c r="AW267" s="1">
        <f>+Sar_InfraMR[[#This Row],[B.03.1 - Parque de Coches Motores Motrices Remolcados]]+Sar_InfraMR[[#This Row],[B.03.2 - Parque de Coches Motores Motrices Intermedios]]+Sar_InfraMR[[#This Row],[B.03.3 - Parque de Coches Motores Motrices Cabina]]</f>
        <v>12</v>
      </c>
      <c r="AX267" s="1">
        <v>33</v>
      </c>
      <c r="AY267" s="1">
        <v>12</v>
      </c>
      <c r="AZ267" s="1">
        <v>0</v>
      </c>
      <c r="BA267" s="1">
        <v>8</v>
      </c>
      <c r="BB267" s="1">
        <v>0</v>
      </c>
      <c r="BC267" s="1">
        <f>+Sar_InfraMR[[#This Row],[B.04.1 - Parque de Coches Remolcados Clase Unica]]+Sar_InfraMR[[#This Row],[B.04.2 - Parque de Coches Remolcados Clase Unica Furgón]]+Sar_InfraMR[[#This Row],[B.04.3 - Parque de Coches Remolcados Clase Unica Cabina]]+Sar_InfraMR[[#This Row],[B.04.4 - Parque de Coches Remolcados de Larga Distancia (Turista+Pullman)]]+Sar_InfraMR[[#This Row],[B.04.5 - Parque de Coches Remolcados para Servicios Especiales (Cartoneros)]]</f>
        <v>53</v>
      </c>
      <c r="BD267" s="1">
        <v>0</v>
      </c>
      <c r="BE267" s="1">
        <v>0</v>
      </c>
      <c r="BF267" s="16">
        <v>1676</v>
      </c>
    </row>
    <row r="268" spans="1:59">
      <c r="A268" s="1">
        <v>2015</v>
      </c>
      <c r="B268" s="1" t="s">
        <v>117</v>
      </c>
      <c r="C268" s="12">
        <v>71.5</v>
      </c>
      <c r="D268" s="12">
        <v>62.3</v>
      </c>
      <c r="E268" s="12">
        <v>0</v>
      </c>
      <c r="F268" s="12">
        <v>36.4</v>
      </c>
      <c r="G268" s="12">
        <f t="shared" si="28"/>
        <v>170.20000000000002</v>
      </c>
      <c r="H268" s="12">
        <f>+Sar_InfraMR[[#This Row],[Total Líneas de Explotación ]]</f>
        <v>170.20000000000002</v>
      </c>
      <c r="I268" s="13">
        <v>169.64911000000001</v>
      </c>
      <c r="J268" s="12">
        <v>196.1</v>
      </c>
      <c r="K268" s="12">
        <v>13.5</v>
      </c>
      <c r="L268" s="12">
        <v>85</v>
      </c>
      <c r="M268" s="12">
        <v>8.4</v>
      </c>
      <c r="N268" s="12">
        <f>+Sar_InfraMR[[#This Row],[A.03.1 -  Longitud de Vías de Explotación No Electrificadas Troncales y Ramales (vía principal) (km)]]+Sar_InfraMR[[#This Row],[A.04.1 -  Longitud de Vías de Explotación Electrificadas Troncales y Ramales (vía principal) (km)]]</f>
        <v>281.10000000000002</v>
      </c>
      <c r="O268" s="12">
        <f>+Sar_InfraMR[[#This Row],[Total Vías (excluido Auxiliares)]]</f>
        <v>281.10000000000002</v>
      </c>
      <c r="P268" s="1">
        <v>30</v>
      </c>
      <c r="Q268" s="1">
        <v>5</v>
      </c>
      <c r="R268" s="1">
        <v>5</v>
      </c>
      <c r="S268" s="1">
        <f t="shared" si="29"/>
        <v>40</v>
      </c>
      <c r="T268" s="1">
        <v>20</v>
      </c>
      <c r="U268" s="1">
        <v>89</v>
      </c>
      <c r="V268" s="1">
        <v>1</v>
      </c>
      <c r="W268" s="1">
        <v>40</v>
      </c>
      <c r="X268" s="1">
        <v>0</v>
      </c>
      <c r="Y268" s="1">
        <f t="shared" si="30"/>
        <v>150</v>
      </c>
      <c r="Z268" s="1">
        <v>11</v>
      </c>
      <c r="AA268" s="1">
        <v>22</v>
      </c>
      <c r="AB268" s="1">
        <f>+Sar_InfraMR[[#This Row],[Total Pasos Vehiculares a Nivel]]</f>
        <v>150</v>
      </c>
      <c r="AC268" s="1">
        <f t="shared" si="31"/>
        <v>183</v>
      </c>
      <c r="AD268" s="1">
        <v>17</v>
      </c>
      <c r="AE268" s="1">
        <v>16</v>
      </c>
      <c r="AF268" s="1">
        <v>74</v>
      </c>
      <c r="AG268" s="1">
        <f t="shared" si="32"/>
        <v>107</v>
      </c>
      <c r="AH268" s="12">
        <v>31.1</v>
      </c>
      <c r="AI268" s="12">
        <v>0</v>
      </c>
      <c r="AJ268" s="12">
        <v>126.55</v>
      </c>
      <c r="AK268" s="12">
        <f t="shared" si="33"/>
        <v>157.65</v>
      </c>
      <c r="AL268" s="1">
        <v>0</v>
      </c>
      <c r="AM268" s="1">
        <v>9</v>
      </c>
      <c r="AN268" s="1">
        <v>8</v>
      </c>
      <c r="AO268" s="1">
        <f t="shared" si="34"/>
        <v>17</v>
      </c>
      <c r="AP268" s="1">
        <v>152</v>
      </c>
      <c r="AQ268" s="1">
        <v>75</v>
      </c>
      <c r="AR268" s="1">
        <v>0</v>
      </c>
      <c r="AS268" s="1">
        <f>+Sar_InfraMR[[#This Row],[B.02.1 - Parque de Coches Eléctricos Motrices]]+Sar_InfraMR[[#This Row],[B.02.2 - Parque de Coches Eléctricos Motrices Remolcados Tipo R]]+Sar_InfraMR[[#This Row],[B.02.3 - Parque de Coches Eléctricos Motrices Tipo R]]</f>
        <v>227</v>
      </c>
      <c r="AT268" s="1">
        <v>0</v>
      </c>
      <c r="AU268" s="1">
        <v>4</v>
      </c>
      <c r="AV268" s="1">
        <v>8</v>
      </c>
      <c r="AW268" s="1">
        <f>+Sar_InfraMR[[#This Row],[B.03.1 - Parque de Coches Motores Motrices Remolcados]]+Sar_InfraMR[[#This Row],[B.03.2 - Parque de Coches Motores Motrices Intermedios]]+Sar_InfraMR[[#This Row],[B.03.3 - Parque de Coches Motores Motrices Cabina]]</f>
        <v>12</v>
      </c>
      <c r="AX268" s="1">
        <v>33</v>
      </c>
      <c r="AY268" s="1">
        <v>12</v>
      </c>
      <c r="AZ268" s="1">
        <v>0</v>
      </c>
      <c r="BA268" s="1">
        <v>8</v>
      </c>
      <c r="BB268" s="1">
        <v>0</v>
      </c>
      <c r="BC268" s="1">
        <f>+Sar_InfraMR[[#This Row],[B.04.1 - Parque de Coches Remolcados Clase Unica]]+Sar_InfraMR[[#This Row],[B.04.2 - Parque de Coches Remolcados Clase Unica Furgón]]+Sar_InfraMR[[#This Row],[B.04.3 - Parque de Coches Remolcados Clase Unica Cabina]]+Sar_InfraMR[[#This Row],[B.04.4 - Parque de Coches Remolcados de Larga Distancia (Turista+Pullman)]]+Sar_InfraMR[[#This Row],[B.04.5 - Parque de Coches Remolcados para Servicios Especiales (Cartoneros)]]</f>
        <v>53</v>
      </c>
      <c r="BD268" s="1">
        <v>0</v>
      </c>
      <c r="BE268" s="1">
        <v>0</v>
      </c>
      <c r="BF268" s="16">
        <v>1676</v>
      </c>
    </row>
    <row r="269" spans="1:59">
      <c r="A269" s="1">
        <v>2015</v>
      </c>
      <c r="B269" s="1" t="s">
        <v>118</v>
      </c>
      <c r="C269" s="12">
        <v>71.5</v>
      </c>
      <c r="D269" s="12">
        <v>62.3</v>
      </c>
      <c r="E269" s="12">
        <v>0</v>
      </c>
      <c r="F269" s="12">
        <v>36.4</v>
      </c>
      <c r="G269" s="12">
        <f t="shared" si="28"/>
        <v>170.20000000000002</v>
      </c>
      <c r="H269" s="12">
        <f>+Sar_InfraMR[[#This Row],[Total Líneas de Explotación ]]</f>
        <v>170.20000000000002</v>
      </c>
      <c r="I269" s="13">
        <v>169.64911000000001</v>
      </c>
      <c r="J269" s="12">
        <v>196.1</v>
      </c>
      <c r="K269" s="12">
        <v>13.5</v>
      </c>
      <c r="L269" s="12">
        <v>85</v>
      </c>
      <c r="M269" s="12">
        <v>8.4</v>
      </c>
      <c r="N269" s="12">
        <f>+Sar_InfraMR[[#This Row],[A.03.1 -  Longitud de Vías de Explotación No Electrificadas Troncales y Ramales (vía principal) (km)]]+Sar_InfraMR[[#This Row],[A.04.1 -  Longitud de Vías de Explotación Electrificadas Troncales y Ramales (vía principal) (km)]]</f>
        <v>281.10000000000002</v>
      </c>
      <c r="O269" s="12">
        <f>+Sar_InfraMR[[#This Row],[Total Vías (excluido Auxiliares)]]</f>
        <v>281.10000000000002</v>
      </c>
      <c r="P269" s="1">
        <v>30</v>
      </c>
      <c r="Q269" s="1">
        <v>5</v>
      </c>
      <c r="R269" s="1">
        <v>5</v>
      </c>
      <c r="S269" s="1">
        <f t="shared" si="29"/>
        <v>40</v>
      </c>
      <c r="T269" s="1">
        <v>20</v>
      </c>
      <c r="U269" s="1">
        <v>89</v>
      </c>
      <c r="V269" s="1">
        <v>1</v>
      </c>
      <c r="W269" s="1">
        <v>40</v>
      </c>
      <c r="X269" s="1">
        <v>0</v>
      </c>
      <c r="Y269" s="1">
        <f t="shared" si="30"/>
        <v>150</v>
      </c>
      <c r="Z269" s="1">
        <v>11</v>
      </c>
      <c r="AA269" s="1">
        <v>22</v>
      </c>
      <c r="AB269" s="1">
        <f>+Sar_InfraMR[[#This Row],[Total Pasos Vehiculares a Nivel]]</f>
        <v>150</v>
      </c>
      <c r="AC269" s="1">
        <f t="shared" si="31"/>
        <v>183</v>
      </c>
      <c r="AD269" s="1">
        <v>17</v>
      </c>
      <c r="AE269" s="1">
        <v>16</v>
      </c>
      <c r="AF269" s="1">
        <v>74</v>
      </c>
      <c r="AG269" s="1">
        <f t="shared" si="32"/>
        <v>107</v>
      </c>
      <c r="AH269" s="12">
        <v>31.1</v>
      </c>
      <c r="AI269" s="12">
        <v>0</v>
      </c>
      <c r="AJ269" s="12">
        <v>126.55</v>
      </c>
      <c r="AK269" s="12">
        <f t="shared" si="33"/>
        <v>157.65</v>
      </c>
      <c r="AL269" s="1">
        <v>0</v>
      </c>
      <c r="AM269" s="1">
        <v>9</v>
      </c>
      <c r="AN269" s="1">
        <v>8</v>
      </c>
      <c r="AO269" s="1">
        <f t="shared" si="34"/>
        <v>17</v>
      </c>
      <c r="AP269" s="1">
        <v>152</v>
      </c>
      <c r="AQ269" s="1">
        <v>75</v>
      </c>
      <c r="AR269" s="1">
        <v>0</v>
      </c>
      <c r="AS269" s="1">
        <f>+Sar_InfraMR[[#This Row],[B.02.1 - Parque de Coches Eléctricos Motrices]]+Sar_InfraMR[[#This Row],[B.02.2 - Parque de Coches Eléctricos Motrices Remolcados Tipo R]]+Sar_InfraMR[[#This Row],[B.02.3 - Parque de Coches Eléctricos Motrices Tipo R]]</f>
        <v>227</v>
      </c>
      <c r="AT269" s="1">
        <v>0</v>
      </c>
      <c r="AU269" s="1">
        <v>4</v>
      </c>
      <c r="AV269" s="1">
        <v>8</v>
      </c>
      <c r="AW269" s="1">
        <f>+Sar_InfraMR[[#This Row],[B.03.1 - Parque de Coches Motores Motrices Remolcados]]+Sar_InfraMR[[#This Row],[B.03.2 - Parque de Coches Motores Motrices Intermedios]]+Sar_InfraMR[[#This Row],[B.03.3 - Parque de Coches Motores Motrices Cabina]]</f>
        <v>12</v>
      </c>
      <c r="AX269" s="1">
        <v>33</v>
      </c>
      <c r="AY269" s="1">
        <v>12</v>
      </c>
      <c r="AZ269" s="1">
        <v>0</v>
      </c>
      <c r="BA269" s="1">
        <v>8</v>
      </c>
      <c r="BB269" s="1">
        <v>0</v>
      </c>
      <c r="BC269" s="1">
        <f>+Sar_InfraMR[[#This Row],[B.04.1 - Parque de Coches Remolcados Clase Unica]]+Sar_InfraMR[[#This Row],[B.04.2 - Parque de Coches Remolcados Clase Unica Furgón]]+Sar_InfraMR[[#This Row],[B.04.3 - Parque de Coches Remolcados Clase Unica Cabina]]+Sar_InfraMR[[#This Row],[B.04.4 - Parque de Coches Remolcados de Larga Distancia (Turista+Pullman)]]+Sar_InfraMR[[#This Row],[B.04.5 - Parque de Coches Remolcados para Servicios Especiales (Cartoneros)]]</f>
        <v>53</v>
      </c>
      <c r="BD269" s="1">
        <v>0</v>
      </c>
      <c r="BE269" s="1">
        <v>0</v>
      </c>
      <c r="BF269" s="16">
        <v>1676</v>
      </c>
    </row>
    <row r="270" spans="1:59">
      <c r="A270" s="1">
        <v>2015</v>
      </c>
      <c r="B270" s="1" t="s">
        <v>119</v>
      </c>
      <c r="C270" s="12">
        <v>71.5</v>
      </c>
      <c r="D270" s="12">
        <v>62.3</v>
      </c>
      <c r="E270" s="12">
        <v>0</v>
      </c>
      <c r="F270" s="12">
        <v>36.4</v>
      </c>
      <c r="G270" s="12">
        <f t="shared" si="28"/>
        <v>170.20000000000002</v>
      </c>
      <c r="H270" s="12">
        <f>+Sar_InfraMR[[#This Row],[Total Líneas de Explotación ]]</f>
        <v>170.20000000000002</v>
      </c>
      <c r="I270" s="13">
        <v>169.64911000000001</v>
      </c>
      <c r="J270" s="12">
        <v>196.1</v>
      </c>
      <c r="K270" s="12">
        <v>13.5</v>
      </c>
      <c r="L270" s="12">
        <v>85</v>
      </c>
      <c r="M270" s="12">
        <v>8.4</v>
      </c>
      <c r="N270" s="12">
        <f>+Sar_InfraMR[[#This Row],[A.03.1 -  Longitud de Vías de Explotación No Electrificadas Troncales y Ramales (vía principal) (km)]]+Sar_InfraMR[[#This Row],[A.04.1 -  Longitud de Vías de Explotación Electrificadas Troncales y Ramales (vía principal) (km)]]</f>
        <v>281.10000000000002</v>
      </c>
      <c r="O270" s="12">
        <f>+Sar_InfraMR[[#This Row],[Total Vías (excluido Auxiliares)]]</f>
        <v>281.10000000000002</v>
      </c>
      <c r="P270" s="1">
        <v>30</v>
      </c>
      <c r="Q270" s="1">
        <v>5</v>
      </c>
      <c r="R270" s="1">
        <v>5</v>
      </c>
      <c r="S270" s="1">
        <f t="shared" si="29"/>
        <v>40</v>
      </c>
      <c r="T270" s="1">
        <v>20</v>
      </c>
      <c r="U270" s="1">
        <v>89</v>
      </c>
      <c r="V270" s="1">
        <v>1</v>
      </c>
      <c r="W270" s="1">
        <v>40</v>
      </c>
      <c r="X270" s="1">
        <v>0</v>
      </c>
      <c r="Y270" s="1">
        <f t="shared" si="30"/>
        <v>150</v>
      </c>
      <c r="Z270" s="1">
        <v>11</v>
      </c>
      <c r="AA270" s="1">
        <v>22</v>
      </c>
      <c r="AB270" s="1">
        <f>+Sar_InfraMR[[#This Row],[Total Pasos Vehiculares a Nivel]]</f>
        <v>150</v>
      </c>
      <c r="AC270" s="1">
        <f t="shared" si="31"/>
        <v>183</v>
      </c>
      <c r="AD270" s="1">
        <v>17</v>
      </c>
      <c r="AE270" s="1">
        <v>16</v>
      </c>
      <c r="AF270" s="1">
        <v>74</v>
      </c>
      <c r="AG270" s="1">
        <f t="shared" si="32"/>
        <v>107</v>
      </c>
      <c r="AH270" s="12">
        <v>31.1</v>
      </c>
      <c r="AI270" s="12">
        <v>0</v>
      </c>
      <c r="AJ270" s="12">
        <v>126.55</v>
      </c>
      <c r="AK270" s="12">
        <f t="shared" si="33"/>
        <v>157.65</v>
      </c>
      <c r="AL270" s="1">
        <v>0</v>
      </c>
      <c r="AM270" s="1">
        <v>9</v>
      </c>
      <c r="AN270" s="1">
        <v>8</v>
      </c>
      <c r="AO270" s="1">
        <f t="shared" si="34"/>
        <v>17</v>
      </c>
      <c r="AP270" s="1">
        <v>152</v>
      </c>
      <c r="AQ270" s="1">
        <v>75</v>
      </c>
      <c r="AR270" s="1">
        <v>0</v>
      </c>
      <c r="AS270" s="1">
        <f>+Sar_InfraMR[[#This Row],[B.02.1 - Parque de Coches Eléctricos Motrices]]+Sar_InfraMR[[#This Row],[B.02.2 - Parque de Coches Eléctricos Motrices Remolcados Tipo R]]+Sar_InfraMR[[#This Row],[B.02.3 - Parque de Coches Eléctricos Motrices Tipo R]]</f>
        <v>227</v>
      </c>
      <c r="AT270" s="1">
        <v>0</v>
      </c>
      <c r="AU270" s="1">
        <v>4</v>
      </c>
      <c r="AV270" s="1">
        <v>8</v>
      </c>
      <c r="AW270" s="1">
        <f>+Sar_InfraMR[[#This Row],[B.03.1 - Parque de Coches Motores Motrices Remolcados]]+Sar_InfraMR[[#This Row],[B.03.2 - Parque de Coches Motores Motrices Intermedios]]+Sar_InfraMR[[#This Row],[B.03.3 - Parque de Coches Motores Motrices Cabina]]</f>
        <v>12</v>
      </c>
      <c r="AX270" s="1">
        <v>33</v>
      </c>
      <c r="AY270" s="1">
        <v>12</v>
      </c>
      <c r="AZ270" s="1">
        <v>0</v>
      </c>
      <c r="BA270" s="1">
        <v>8</v>
      </c>
      <c r="BB270" s="1">
        <v>0</v>
      </c>
      <c r="BC270" s="1">
        <f>+Sar_InfraMR[[#This Row],[B.04.1 - Parque de Coches Remolcados Clase Unica]]+Sar_InfraMR[[#This Row],[B.04.2 - Parque de Coches Remolcados Clase Unica Furgón]]+Sar_InfraMR[[#This Row],[B.04.3 - Parque de Coches Remolcados Clase Unica Cabina]]+Sar_InfraMR[[#This Row],[B.04.4 - Parque de Coches Remolcados de Larga Distancia (Turista+Pullman)]]+Sar_InfraMR[[#This Row],[B.04.5 - Parque de Coches Remolcados para Servicios Especiales (Cartoneros)]]</f>
        <v>53</v>
      </c>
      <c r="BD270" s="1">
        <v>0</v>
      </c>
      <c r="BE270" s="1">
        <v>0</v>
      </c>
      <c r="BF270" s="16">
        <v>1676</v>
      </c>
    </row>
    <row r="271" spans="1:59">
      <c r="A271" s="1">
        <v>2015</v>
      </c>
      <c r="B271" s="1" t="s">
        <v>120</v>
      </c>
      <c r="C271" s="12">
        <v>71.5</v>
      </c>
      <c r="D271" s="12">
        <v>62.3</v>
      </c>
      <c r="E271" s="12">
        <v>0</v>
      </c>
      <c r="F271" s="12">
        <v>36.4</v>
      </c>
      <c r="G271" s="12">
        <f t="shared" si="28"/>
        <v>170.20000000000002</v>
      </c>
      <c r="H271" s="12">
        <f>+Sar_InfraMR[[#This Row],[Total Líneas de Explotación ]]</f>
        <v>170.20000000000002</v>
      </c>
      <c r="I271" s="13">
        <v>169.64911000000001</v>
      </c>
      <c r="J271" s="12">
        <v>196.1</v>
      </c>
      <c r="K271" s="12">
        <v>13.5</v>
      </c>
      <c r="L271" s="12">
        <v>85</v>
      </c>
      <c r="M271" s="12">
        <v>8.4</v>
      </c>
      <c r="N271" s="12">
        <f>+Sar_InfraMR[[#This Row],[A.03.1 -  Longitud de Vías de Explotación No Electrificadas Troncales y Ramales (vía principal) (km)]]+Sar_InfraMR[[#This Row],[A.04.1 -  Longitud de Vías de Explotación Electrificadas Troncales y Ramales (vía principal) (km)]]</f>
        <v>281.10000000000002</v>
      </c>
      <c r="O271" s="12">
        <f>+Sar_InfraMR[[#This Row],[Total Vías (excluido Auxiliares)]]</f>
        <v>281.10000000000002</v>
      </c>
      <c r="P271" s="1">
        <v>30</v>
      </c>
      <c r="Q271" s="1">
        <v>5</v>
      </c>
      <c r="R271" s="1">
        <v>5</v>
      </c>
      <c r="S271" s="1">
        <f t="shared" si="29"/>
        <v>40</v>
      </c>
      <c r="T271" s="1">
        <v>20</v>
      </c>
      <c r="U271" s="1">
        <v>89</v>
      </c>
      <c r="V271" s="1">
        <v>1</v>
      </c>
      <c r="W271" s="1">
        <v>40</v>
      </c>
      <c r="X271" s="1">
        <v>0</v>
      </c>
      <c r="Y271" s="1">
        <f t="shared" si="30"/>
        <v>150</v>
      </c>
      <c r="Z271" s="1">
        <v>11</v>
      </c>
      <c r="AA271" s="1">
        <v>22</v>
      </c>
      <c r="AB271" s="1">
        <f>+Sar_InfraMR[[#This Row],[Total Pasos Vehiculares a Nivel]]</f>
        <v>150</v>
      </c>
      <c r="AC271" s="1">
        <f t="shared" si="31"/>
        <v>183</v>
      </c>
      <c r="AD271" s="1">
        <v>17</v>
      </c>
      <c r="AE271" s="1">
        <v>16</v>
      </c>
      <c r="AF271" s="1">
        <v>74</v>
      </c>
      <c r="AG271" s="1">
        <f t="shared" si="32"/>
        <v>107</v>
      </c>
      <c r="AH271" s="12">
        <v>31.1</v>
      </c>
      <c r="AI271" s="12">
        <v>0</v>
      </c>
      <c r="AJ271" s="12">
        <v>126.55</v>
      </c>
      <c r="AK271" s="12">
        <f t="shared" si="33"/>
        <v>157.65</v>
      </c>
      <c r="AL271" s="1">
        <v>0</v>
      </c>
      <c r="AM271" s="1">
        <v>9</v>
      </c>
      <c r="AN271" s="1">
        <v>8</v>
      </c>
      <c r="AO271" s="1">
        <f t="shared" si="34"/>
        <v>17</v>
      </c>
      <c r="AP271" s="1">
        <v>152</v>
      </c>
      <c r="AQ271" s="1">
        <v>75</v>
      </c>
      <c r="AR271" s="1">
        <v>0</v>
      </c>
      <c r="AS271" s="1">
        <f>+Sar_InfraMR[[#This Row],[B.02.1 - Parque de Coches Eléctricos Motrices]]+Sar_InfraMR[[#This Row],[B.02.2 - Parque de Coches Eléctricos Motrices Remolcados Tipo R]]+Sar_InfraMR[[#This Row],[B.02.3 - Parque de Coches Eléctricos Motrices Tipo R]]</f>
        <v>227</v>
      </c>
      <c r="AT271" s="1">
        <v>0</v>
      </c>
      <c r="AU271" s="1">
        <v>4</v>
      </c>
      <c r="AV271" s="1">
        <v>8</v>
      </c>
      <c r="AW271" s="1">
        <f>+Sar_InfraMR[[#This Row],[B.03.1 - Parque de Coches Motores Motrices Remolcados]]+Sar_InfraMR[[#This Row],[B.03.2 - Parque de Coches Motores Motrices Intermedios]]+Sar_InfraMR[[#This Row],[B.03.3 - Parque de Coches Motores Motrices Cabina]]</f>
        <v>12</v>
      </c>
      <c r="AX271" s="1">
        <v>33</v>
      </c>
      <c r="AY271" s="1">
        <v>12</v>
      </c>
      <c r="AZ271" s="1">
        <v>0</v>
      </c>
      <c r="BA271" s="1">
        <v>8</v>
      </c>
      <c r="BB271" s="1">
        <v>0</v>
      </c>
      <c r="BC271" s="1">
        <f>+Sar_InfraMR[[#This Row],[B.04.1 - Parque de Coches Remolcados Clase Unica]]+Sar_InfraMR[[#This Row],[B.04.2 - Parque de Coches Remolcados Clase Unica Furgón]]+Sar_InfraMR[[#This Row],[B.04.3 - Parque de Coches Remolcados Clase Unica Cabina]]+Sar_InfraMR[[#This Row],[B.04.4 - Parque de Coches Remolcados de Larga Distancia (Turista+Pullman)]]+Sar_InfraMR[[#This Row],[B.04.5 - Parque de Coches Remolcados para Servicios Especiales (Cartoneros)]]</f>
        <v>53</v>
      </c>
      <c r="BD271" s="1">
        <v>0</v>
      </c>
      <c r="BE271" s="1">
        <v>0</v>
      </c>
      <c r="BF271" s="16">
        <v>1676</v>
      </c>
    </row>
    <row r="272" spans="1:59">
      <c r="A272" s="1">
        <v>2015</v>
      </c>
      <c r="B272" s="1" t="s">
        <v>121</v>
      </c>
      <c r="C272" s="12">
        <v>71.5</v>
      </c>
      <c r="D272" s="12">
        <v>62.3</v>
      </c>
      <c r="E272" s="12">
        <v>0</v>
      </c>
      <c r="F272" s="12">
        <v>36.4</v>
      </c>
      <c r="G272" s="12">
        <f t="shared" si="28"/>
        <v>170.20000000000002</v>
      </c>
      <c r="H272" s="12">
        <f>+Sar_InfraMR[[#This Row],[Total Líneas de Explotación ]]</f>
        <v>170.20000000000002</v>
      </c>
      <c r="I272" s="13">
        <v>169.64911000000001</v>
      </c>
      <c r="J272" s="12">
        <v>196.1</v>
      </c>
      <c r="K272" s="12">
        <v>13.5</v>
      </c>
      <c r="L272" s="12">
        <v>85</v>
      </c>
      <c r="M272" s="12">
        <v>8.4</v>
      </c>
      <c r="N272" s="12">
        <f>+Sar_InfraMR[[#This Row],[A.03.1 -  Longitud de Vías de Explotación No Electrificadas Troncales y Ramales (vía principal) (km)]]+Sar_InfraMR[[#This Row],[A.04.1 -  Longitud de Vías de Explotación Electrificadas Troncales y Ramales (vía principal) (km)]]</f>
        <v>281.10000000000002</v>
      </c>
      <c r="O272" s="12">
        <f>+Sar_InfraMR[[#This Row],[Total Vías (excluido Auxiliares)]]</f>
        <v>281.10000000000002</v>
      </c>
      <c r="P272" s="1">
        <v>30</v>
      </c>
      <c r="Q272" s="1">
        <v>5</v>
      </c>
      <c r="R272" s="1">
        <v>5</v>
      </c>
      <c r="S272" s="1">
        <f t="shared" si="29"/>
        <v>40</v>
      </c>
      <c r="T272" s="1">
        <v>20</v>
      </c>
      <c r="U272" s="1">
        <v>89</v>
      </c>
      <c r="V272" s="1">
        <v>1</v>
      </c>
      <c r="W272" s="1">
        <v>40</v>
      </c>
      <c r="X272" s="1">
        <v>0</v>
      </c>
      <c r="Y272" s="1">
        <f t="shared" si="30"/>
        <v>150</v>
      </c>
      <c r="Z272" s="1">
        <v>11</v>
      </c>
      <c r="AA272" s="1">
        <v>22</v>
      </c>
      <c r="AB272" s="1">
        <f>+Sar_InfraMR[[#This Row],[Total Pasos Vehiculares a Nivel]]</f>
        <v>150</v>
      </c>
      <c r="AC272" s="1">
        <f t="shared" si="31"/>
        <v>183</v>
      </c>
      <c r="AD272" s="1">
        <v>17</v>
      </c>
      <c r="AE272" s="1">
        <v>16</v>
      </c>
      <c r="AF272" s="1">
        <v>74</v>
      </c>
      <c r="AG272" s="1">
        <f t="shared" si="32"/>
        <v>107</v>
      </c>
      <c r="AH272" s="12">
        <v>31.1</v>
      </c>
      <c r="AI272" s="12">
        <v>0</v>
      </c>
      <c r="AJ272" s="12">
        <v>126.55</v>
      </c>
      <c r="AK272" s="12">
        <f t="shared" si="33"/>
        <v>157.65</v>
      </c>
      <c r="AL272" s="1">
        <v>0</v>
      </c>
      <c r="AM272" s="1">
        <v>9</v>
      </c>
      <c r="AN272" s="1">
        <v>8</v>
      </c>
      <c r="AO272" s="1">
        <f t="shared" si="34"/>
        <v>17</v>
      </c>
      <c r="AP272" s="1">
        <v>152</v>
      </c>
      <c r="AQ272" s="1">
        <v>75</v>
      </c>
      <c r="AR272" s="1">
        <v>0</v>
      </c>
      <c r="AS272" s="1">
        <f>+Sar_InfraMR[[#This Row],[B.02.1 - Parque de Coches Eléctricos Motrices]]+Sar_InfraMR[[#This Row],[B.02.2 - Parque de Coches Eléctricos Motrices Remolcados Tipo R]]+Sar_InfraMR[[#This Row],[B.02.3 - Parque de Coches Eléctricos Motrices Tipo R]]</f>
        <v>227</v>
      </c>
      <c r="AT272" s="1">
        <v>0</v>
      </c>
      <c r="AU272" s="1">
        <v>4</v>
      </c>
      <c r="AV272" s="1">
        <v>8</v>
      </c>
      <c r="AW272" s="1">
        <f>+Sar_InfraMR[[#This Row],[B.03.1 - Parque de Coches Motores Motrices Remolcados]]+Sar_InfraMR[[#This Row],[B.03.2 - Parque de Coches Motores Motrices Intermedios]]+Sar_InfraMR[[#This Row],[B.03.3 - Parque de Coches Motores Motrices Cabina]]</f>
        <v>12</v>
      </c>
      <c r="AX272" s="1">
        <v>33</v>
      </c>
      <c r="AY272" s="1">
        <v>12</v>
      </c>
      <c r="AZ272" s="1">
        <v>0</v>
      </c>
      <c r="BA272" s="1">
        <v>8</v>
      </c>
      <c r="BB272" s="1">
        <v>0</v>
      </c>
      <c r="BC272" s="1">
        <f>+Sar_InfraMR[[#This Row],[B.04.1 - Parque de Coches Remolcados Clase Unica]]+Sar_InfraMR[[#This Row],[B.04.2 - Parque de Coches Remolcados Clase Unica Furgón]]+Sar_InfraMR[[#This Row],[B.04.3 - Parque de Coches Remolcados Clase Unica Cabina]]+Sar_InfraMR[[#This Row],[B.04.4 - Parque de Coches Remolcados de Larga Distancia (Turista+Pullman)]]+Sar_InfraMR[[#This Row],[B.04.5 - Parque de Coches Remolcados para Servicios Especiales (Cartoneros)]]</f>
        <v>53</v>
      </c>
      <c r="BD272" s="1">
        <v>0</v>
      </c>
      <c r="BE272" s="1">
        <v>0</v>
      </c>
      <c r="BF272" s="16">
        <v>1676</v>
      </c>
    </row>
    <row r="273" spans="1:58">
      <c r="A273" s="1">
        <v>2015</v>
      </c>
      <c r="B273" s="1" t="s">
        <v>122</v>
      </c>
      <c r="C273" s="12">
        <v>71.5</v>
      </c>
      <c r="D273" s="12">
        <v>62.3</v>
      </c>
      <c r="E273" s="12">
        <v>0</v>
      </c>
      <c r="F273" s="12">
        <v>36.4</v>
      </c>
      <c r="G273" s="12">
        <f t="shared" si="28"/>
        <v>170.20000000000002</v>
      </c>
      <c r="H273" s="12">
        <f>+Sar_InfraMR[[#This Row],[Total Líneas de Explotación ]]</f>
        <v>170.20000000000002</v>
      </c>
      <c r="I273" s="13">
        <v>169.64911000000001</v>
      </c>
      <c r="J273" s="12">
        <v>196.1</v>
      </c>
      <c r="K273" s="12">
        <v>13.5</v>
      </c>
      <c r="L273" s="12">
        <v>85</v>
      </c>
      <c r="M273" s="12">
        <v>8.4</v>
      </c>
      <c r="N273" s="12">
        <f>+Sar_InfraMR[[#This Row],[A.03.1 -  Longitud de Vías de Explotación No Electrificadas Troncales y Ramales (vía principal) (km)]]+Sar_InfraMR[[#This Row],[A.04.1 -  Longitud de Vías de Explotación Electrificadas Troncales y Ramales (vía principal) (km)]]</f>
        <v>281.10000000000002</v>
      </c>
      <c r="O273" s="12">
        <f>+Sar_InfraMR[[#This Row],[Total Vías (excluido Auxiliares)]]</f>
        <v>281.10000000000002</v>
      </c>
      <c r="P273" s="1">
        <v>30</v>
      </c>
      <c r="Q273" s="1">
        <v>5</v>
      </c>
      <c r="R273" s="1">
        <v>5</v>
      </c>
      <c r="S273" s="1">
        <f t="shared" si="29"/>
        <v>40</v>
      </c>
      <c r="T273" s="1">
        <v>20</v>
      </c>
      <c r="U273" s="1">
        <v>89</v>
      </c>
      <c r="V273" s="1">
        <v>1</v>
      </c>
      <c r="W273" s="1">
        <v>40</v>
      </c>
      <c r="X273" s="1">
        <v>0</v>
      </c>
      <c r="Y273" s="1">
        <f t="shared" si="30"/>
        <v>150</v>
      </c>
      <c r="Z273" s="1">
        <v>11</v>
      </c>
      <c r="AA273" s="1">
        <v>22</v>
      </c>
      <c r="AB273" s="1">
        <f>+Sar_InfraMR[[#This Row],[Total Pasos Vehiculares a Nivel]]</f>
        <v>150</v>
      </c>
      <c r="AC273" s="1">
        <f t="shared" si="31"/>
        <v>183</v>
      </c>
      <c r="AD273" s="1">
        <v>17</v>
      </c>
      <c r="AE273" s="1">
        <v>16</v>
      </c>
      <c r="AF273" s="1">
        <v>74</v>
      </c>
      <c r="AG273" s="1">
        <f t="shared" si="32"/>
        <v>107</v>
      </c>
      <c r="AH273" s="12">
        <v>31.1</v>
      </c>
      <c r="AI273" s="12">
        <v>0</v>
      </c>
      <c r="AJ273" s="12">
        <v>126.55</v>
      </c>
      <c r="AK273" s="12">
        <f t="shared" si="33"/>
        <v>157.65</v>
      </c>
      <c r="AL273" s="1">
        <v>0</v>
      </c>
      <c r="AM273" s="1">
        <v>9</v>
      </c>
      <c r="AN273" s="1">
        <v>8</v>
      </c>
      <c r="AO273" s="1">
        <f t="shared" si="34"/>
        <v>17</v>
      </c>
      <c r="AP273" s="1">
        <v>152</v>
      </c>
      <c r="AQ273" s="1">
        <v>75</v>
      </c>
      <c r="AR273" s="1">
        <v>0</v>
      </c>
      <c r="AS273" s="1">
        <f>+Sar_InfraMR[[#This Row],[B.02.1 - Parque de Coches Eléctricos Motrices]]+Sar_InfraMR[[#This Row],[B.02.2 - Parque de Coches Eléctricos Motrices Remolcados Tipo R]]+Sar_InfraMR[[#This Row],[B.02.3 - Parque de Coches Eléctricos Motrices Tipo R]]</f>
        <v>227</v>
      </c>
      <c r="AT273" s="1">
        <v>0</v>
      </c>
      <c r="AU273" s="1">
        <v>4</v>
      </c>
      <c r="AV273" s="1">
        <v>8</v>
      </c>
      <c r="AW273" s="1">
        <f>+Sar_InfraMR[[#This Row],[B.03.1 - Parque de Coches Motores Motrices Remolcados]]+Sar_InfraMR[[#This Row],[B.03.2 - Parque de Coches Motores Motrices Intermedios]]+Sar_InfraMR[[#This Row],[B.03.3 - Parque de Coches Motores Motrices Cabina]]</f>
        <v>12</v>
      </c>
      <c r="AX273" s="1">
        <v>33</v>
      </c>
      <c r="AY273" s="1">
        <v>12</v>
      </c>
      <c r="AZ273" s="1">
        <v>0</v>
      </c>
      <c r="BA273" s="1">
        <v>8</v>
      </c>
      <c r="BB273" s="1">
        <v>0</v>
      </c>
      <c r="BC273" s="1">
        <f>+Sar_InfraMR[[#This Row],[B.04.1 - Parque de Coches Remolcados Clase Unica]]+Sar_InfraMR[[#This Row],[B.04.2 - Parque de Coches Remolcados Clase Unica Furgón]]+Sar_InfraMR[[#This Row],[B.04.3 - Parque de Coches Remolcados Clase Unica Cabina]]+Sar_InfraMR[[#This Row],[B.04.4 - Parque de Coches Remolcados de Larga Distancia (Turista+Pullman)]]+Sar_InfraMR[[#This Row],[B.04.5 - Parque de Coches Remolcados para Servicios Especiales (Cartoneros)]]</f>
        <v>53</v>
      </c>
      <c r="BD273" s="1">
        <v>0</v>
      </c>
      <c r="BE273" s="1">
        <v>0</v>
      </c>
      <c r="BF273" s="16">
        <v>1676</v>
      </c>
    </row>
    <row r="274" spans="1:58">
      <c r="A274" s="1">
        <v>2015</v>
      </c>
      <c r="B274" s="1" t="s">
        <v>123</v>
      </c>
      <c r="C274" s="12">
        <v>71.5</v>
      </c>
      <c r="D274" s="12">
        <v>62.3</v>
      </c>
      <c r="E274" s="12">
        <v>0</v>
      </c>
      <c r="F274" s="12">
        <v>36.4</v>
      </c>
      <c r="G274" s="12">
        <f t="shared" si="28"/>
        <v>170.20000000000002</v>
      </c>
      <c r="H274" s="12">
        <f>+Sar_InfraMR[[#This Row],[Total Líneas de Explotación ]]</f>
        <v>170.20000000000002</v>
      </c>
      <c r="I274" s="13">
        <v>169.64911000000001</v>
      </c>
      <c r="J274" s="12">
        <v>196.1</v>
      </c>
      <c r="K274" s="12">
        <v>13.5</v>
      </c>
      <c r="L274" s="12">
        <v>85</v>
      </c>
      <c r="M274" s="12">
        <v>8.4</v>
      </c>
      <c r="N274" s="12">
        <f>+Sar_InfraMR[[#This Row],[A.03.1 -  Longitud de Vías de Explotación No Electrificadas Troncales y Ramales (vía principal) (km)]]+Sar_InfraMR[[#This Row],[A.04.1 -  Longitud de Vías de Explotación Electrificadas Troncales y Ramales (vía principal) (km)]]</f>
        <v>281.10000000000002</v>
      </c>
      <c r="O274" s="12">
        <f>+Sar_InfraMR[[#This Row],[Total Vías (excluido Auxiliares)]]</f>
        <v>281.10000000000002</v>
      </c>
      <c r="P274" s="1">
        <v>30</v>
      </c>
      <c r="Q274" s="1">
        <v>5</v>
      </c>
      <c r="R274" s="1">
        <v>5</v>
      </c>
      <c r="S274" s="1">
        <f t="shared" si="29"/>
        <v>40</v>
      </c>
      <c r="T274" s="1">
        <v>20</v>
      </c>
      <c r="U274" s="1">
        <v>89</v>
      </c>
      <c r="V274" s="1">
        <v>1</v>
      </c>
      <c r="W274" s="1">
        <v>40</v>
      </c>
      <c r="X274" s="1">
        <v>0</v>
      </c>
      <c r="Y274" s="1">
        <f t="shared" si="30"/>
        <v>150</v>
      </c>
      <c r="Z274" s="1">
        <v>11</v>
      </c>
      <c r="AA274" s="1">
        <v>22</v>
      </c>
      <c r="AB274" s="1">
        <f>+Sar_InfraMR[[#This Row],[Total Pasos Vehiculares a Nivel]]</f>
        <v>150</v>
      </c>
      <c r="AC274" s="1">
        <f t="shared" si="31"/>
        <v>183</v>
      </c>
      <c r="AD274" s="1">
        <v>17</v>
      </c>
      <c r="AE274" s="1">
        <v>16</v>
      </c>
      <c r="AF274" s="1">
        <v>74</v>
      </c>
      <c r="AG274" s="1">
        <f t="shared" si="32"/>
        <v>107</v>
      </c>
      <c r="AH274" s="12">
        <v>31.1</v>
      </c>
      <c r="AI274" s="12">
        <v>0</v>
      </c>
      <c r="AJ274" s="12">
        <v>126.55</v>
      </c>
      <c r="AK274" s="12">
        <f t="shared" si="33"/>
        <v>157.65</v>
      </c>
      <c r="AL274" s="1">
        <v>0</v>
      </c>
      <c r="AM274" s="1">
        <v>9</v>
      </c>
      <c r="AN274" s="1">
        <v>8</v>
      </c>
      <c r="AO274" s="1">
        <f t="shared" si="34"/>
        <v>17</v>
      </c>
      <c r="AP274" s="1">
        <v>152</v>
      </c>
      <c r="AQ274" s="1">
        <v>75</v>
      </c>
      <c r="AR274" s="1">
        <v>0</v>
      </c>
      <c r="AS274" s="1">
        <f>+Sar_InfraMR[[#This Row],[B.02.1 - Parque de Coches Eléctricos Motrices]]+Sar_InfraMR[[#This Row],[B.02.2 - Parque de Coches Eléctricos Motrices Remolcados Tipo R]]+Sar_InfraMR[[#This Row],[B.02.3 - Parque de Coches Eléctricos Motrices Tipo R]]</f>
        <v>227</v>
      </c>
      <c r="AT274" s="1">
        <v>0</v>
      </c>
      <c r="AU274" s="1">
        <v>4</v>
      </c>
      <c r="AV274" s="1">
        <v>8</v>
      </c>
      <c r="AW274" s="1">
        <f>+Sar_InfraMR[[#This Row],[B.03.1 - Parque de Coches Motores Motrices Remolcados]]+Sar_InfraMR[[#This Row],[B.03.2 - Parque de Coches Motores Motrices Intermedios]]+Sar_InfraMR[[#This Row],[B.03.3 - Parque de Coches Motores Motrices Cabina]]</f>
        <v>12</v>
      </c>
      <c r="AX274" s="1">
        <v>33</v>
      </c>
      <c r="AY274" s="1">
        <v>12</v>
      </c>
      <c r="AZ274" s="1">
        <v>0</v>
      </c>
      <c r="BA274" s="1">
        <v>8</v>
      </c>
      <c r="BB274" s="1">
        <v>0</v>
      </c>
      <c r="BC274" s="1">
        <f>+Sar_InfraMR[[#This Row],[B.04.1 - Parque de Coches Remolcados Clase Unica]]+Sar_InfraMR[[#This Row],[B.04.2 - Parque de Coches Remolcados Clase Unica Furgón]]+Sar_InfraMR[[#This Row],[B.04.3 - Parque de Coches Remolcados Clase Unica Cabina]]+Sar_InfraMR[[#This Row],[B.04.4 - Parque de Coches Remolcados de Larga Distancia (Turista+Pullman)]]+Sar_InfraMR[[#This Row],[B.04.5 - Parque de Coches Remolcados para Servicios Especiales (Cartoneros)]]</f>
        <v>53</v>
      </c>
      <c r="BD274" s="1">
        <v>0</v>
      </c>
      <c r="BE274" s="1">
        <v>0</v>
      </c>
      <c r="BF274" s="16">
        <v>1676</v>
      </c>
    </row>
    <row r="275" spans="1:58">
      <c r="A275" s="1">
        <v>2015</v>
      </c>
      <c r="B275" s="1" t="s">
        <v>124</v>
      </c>
      <c r="C275" s="12">
        <v>71.5</v>
      </c>
      <c r="D275" s="12">
        <v>62.3</v>
      </c>
      <c r="E275" s="12">
        <v>0</v>
      </c>
      <c r="F275" s="12">
        <v>36.4</v>
      </c>
      <c r="G275" s="12">
        <f t="shared" si="28"/>
        <v>170.20000000000002</v>
      </c>
      <c r="H275" s="12">
        <f>+Sar_InfraMR[[#This Row],[Total Líneas de Explotación ]]</f>
        <v>170.20000000000002</v>
      </c>
      <c r="I275" s="13">
        <v>169.64911000000001</v>
      </c>
      <c r="J275" s="12">
        <v>196.1</v>
      </c>
      <c r="K275" s="12">
        <v>13.5</v>
      </c>
      <c r="L275" s="12">
        <v>85</v>
      </c>
      <c r="M275" s="12">
        <v>8.4</v>
      </c>
      <c r="N275" s="12">
        <f>+Sar_InfraMR[[#This Row],[A.03.1 -  Longitud de Vías de Explotación No Electrificadas Troncales y Ramales (vía principal) (km)]]+Sar_InfraMR[[#This Row],[A.04.1 -  Longitud de Vías de Explotación Electrificadas Troncales y Ramales (vía principal) (km)]]</f>
        <v>281.10000000000002</v>
      </c>
      <c r="O275" s="12">
        <f>+Sar_InfraMR[[#This Row],[Total Vías (excluido Auxiliares)]]</f>
        <v>281.10000000000002</v>
      </c>
      <c r="P275" s="1">
        <v>30</v>
      </c>
      <c r="Q275" s="1">
        <v>5</v>
      </c>
      <c r="R275" s="1">
        <v>5</v>
      </c>
      <c r="S275" s="1">
        <f t="shared" si="29"/>
        <v>40</v>
      </c>
      <c r="T275" s="1">
        <v>20</v>
      </c>
      <c r="U275" s="1">
        <v>89</v>
      </c>
      <c r="V275" s="1">
        <v>1</v>
      </c>
      <c r="W275" s="1">
        <v>40</v>
      </c>
      <c r="X275" s="1">
        <v>0</v>
      </c>
      <c r="Y275" s="1">
        <f t="shared" si="30"/>
        <v>150</v>
      </c>
      <c r="Z275" s="1">
        <v>11</v>
      </c>
      <c r="AA275" s="1">
        <v>22</v>
      </c>
      <c r="AB275" s="1">
        <f>+Sar_InfraMR[[#This Row],[Total Pasos Vehiculares a Nivel]]</f>
        <v>150</v>
      </c>
      <c r="AC275" s="1">
        <f t="shared" si="31"/>
        <v>183</v>
      </c>
      <c r="AD275" s="1">
        <v>17</v>
      </c>
      <c r="AE275" s="1">
        <v>16</v>
      </c>
      <c r="AF275" s="1">
        <v>74</v>
      </c>
      <c r="AG275" s="1">
        <f t="shared" si="32"/>
        <v>107</v>
      </c>
      <c r="AH275" s="12">
        <v>31.1</v>
      </c>
      <c r="AI275" s="12">
        <v>0</v>
      </c>
      <c r="AJ275" s="12">
        <v>126.55</v>
      </c>
      <c r="AK275" s="12">
        <f t="shared" si="33"/>
        <v>157.65</v>
      </c>
      <c r="AL275" s="1">
        <v>0</v>
      </c>
      <c r="AM275" s="1">
        <v>9</v>
      </c>
      <c r="AN275" s="1">
        <v>8</v>
      </c>
      <c r="AO275" s="1">
        <f t="shared" si="34"/>
        <v>17</v>
      </c>
      <c r="AP275" s="1">
        <v>152</v>
      </c>
      <c r="AQ275" s="1">
        <v>75</v>
      </c>
      <c r="AR275" s="1">
        <v>0</v>
      </c>
      <c r="AS275" s="1">
        <f>+Sar_InfraMR[[#This Row],[B.02.1 - Parque de Coches Eléctricos Motrices]]+Sar_InfraMR[[#This Row],[B.02.2 - Parque de Coches Eléctricos Motrices Remolcados Tipo R]]+Sar_InfraMR[[#This Row],[B.02.3 - Parque de Coches Eléctricos Motrices Tipo R]]</f>
        <v>227</v>
      </c>
      <c r="AT275" s="1">
        <v>0</v>
      </c>
      <c r="AU275" s="1">
        <v>4</v>
      </c>
      <c r="AV275" s="1">
        <v>8</v>
      </c>
      <c r="AW275" s="1">
        <f>+Sar_InfraMR[[#This Row],[B.03.1 - Parque de Coches Motores Motrices Remolcados]]+Sar_InfraMR[[#This Row],[B.03.2 - Parque de Coches Motores Motrices Intermedios]]+Sar_InfraMR[[#This Row],[B.03.3 - Parque de Coches Motores Motrices Cabina]]</f>
        <v>12</v>
      </c>
      <c r="AX275" s="1">
        <v>33</v>
      </c>
      <c r="AY275" s="1">
        <v>12</v>
      </c>
      <c r="AZ275" s="1">
        <v>0</v>
      </c>
      <c r="BA275" s="1">
        <v>8</v>
      </c>
      <c r="BB275" s="1">
        <v>0</v>
      </c>
      <c r="BC275" s="1">
        <f>+Sar_InfraMR[[#This Row],[B.04.1 - Parque de Coches Remolcados Clase Unica]]+Sar_InfraMR[[#This Row],[B.04.2 - Parque de Coches Remolcados Clase Unica Furgón]]+Sar_InfraMR[[#This Row],[B.04.3 - Parque de Coches Remolcados Clase Unica Cabina]]+Sar_InfraMR[[#This Row],[B.04.4 - Parque de Coches Remolcados de Larga Distancia (Turista+Pullman)]]+Sar_InfraMR[[#This Row],[B.04.5 - Parque de Coches Remolcados para Servicios Especiales (Cartoneros)]]</f>
        <v>53</v>
      </c>
      <c r="BD275" s="1">
        <v>0</v>
      </c>
      <c r="BE275" s="1">
        <v>0</v>
      </c>
      <c r="BF275" s="16">
        <v>1676</v>
      </c>
    </row>
    <row r="276" spans="1:58">
      <c r="A276" s="1">
        <v>2015</v>
      </c>
      <c r="B276" s="1" t="s">
        <v>125</v>
      </c>
      <c r="C276" s="12">
        <v>71.5</v>
      </c>
      <c r="D276" s="12">
        <v>62.3</v>
      </c>
      <c r="E276" s="12">
        <v>0</v>
      </c>
      <c r="F276" s="12">
        <v>36.4</v>
      </c>
      <c r="G276" s="12">
        <f t="shared" si="28"/>
        <v>170.20000000000002</v>
      </c>
      <c r="H276" s="12">
        <f>+Sar_InfraMR[[#This Row],[Total Líneas de Explotación ]]</f>
        <v>170.20000000000002</v>
      </c>
      <c r="I276" s="13">
        <v>169.64911000000001</v>
      </c>
      <c r="J276" s="12">
        <v>196.1</v>
      </c>
      <c r="K276" s="12">
        <v>13.5</v>
      </c>
      <c r="L276" s="12">
        <v>85</v>
      </c>
      <c r="M276" s="12">
        <v>8.4</v>
      </c>
      <c r="N276" s="12">
        <f>+Sar_InfraMR[[#This Row],[A.03.1 -  Longitud de Vías de Explotación No Electrificadas Troncales y Ramales (vía principal) (km)]]+Sar_InfraMR[[#This Row],[A.04.1 -  Longitud de Vías de Explotación Electrificadas Troncales y Ramales (vía principal) (km)]]</f>
        <v>281.10000000000002</v>
      </c>
      <c r="O276" s="12">
        <f>+Sar_InfraMR[[#This Row],[Total Vías (excluido Auxiliares)]]</f>
        <v>281.10000000000002</v>
      </c>
      <c r="P276" s="1">
        <v>30</v>
      </c>
      <c r="Q276" s="1">
        <v>5</v>
      </c>
      <c r="R276" s="1">
        <v>5</v>
      </c>
      <c r="S276" s="1">
        <f t="shared" si="29"/>
        <v>40</v>
      </c>
      <c r="T276" s="1">
        <v>20</v>
      </c>
      <c r="U276" s="1">
        <v>89</v>
      </c>
      <c r="V276" s="1">
        <v>1</v>
      </c>
      <c r="W276" s="1">
        <v>40</v>
      </c>
      <c r="X276" s="1">
        <v>0</v>
      </c>
      <c r="Y276" s="1">
        <f t="shared" si="30"/>
        <v>150</v>
      </c>
      <c r="Z276" s="1">
        <v>11</v>
      </c>
      <c r="AA276" s="1">
        <v>22</v>
      </c>
      <c r="AB276" s="1">
        <f>+Sar_InfraMR[[#This Row],[Total Pasos Vehiculares a Nivel]]</f>
        <v>150</v>
      </c>
      <c r="AC276" s="1">
        <f t="shared" si="31"/>
        <v>183</v>
      </c>
      <c r="AD276" s="1">
        <v>17</v>
      </c>
      <c r="AE276" s="1">
        <v>16</v>
      </c>
      <c r="AF276" s="1">
        <v>74</v>
      </c>
      <c r="AG276" s="1">
        <f t="shared" si="32"/>
        <v>107</v>
      </c>
      <c r="AH276" s="12">
        <v>31.1</v>
      </c>
      <c r="AI276" s="12">
        <v>0</v>
      </c>
      <c r="AJ276" s="12">
        <v>126.55</v>
      </c>
      <c r="AK276" s="12">
        <f t="shared" si="33"/>
        <v>157.65</v>
      </c>
      <c r="AL276" s="1">
        <v>0</v>
      </c>
      <c r="AM276" s="1">
        <v>9</v>
      </c>
      <c r="AN276" s="1">
        <v>8</v>
      </c>
      <c r="AO276" s="1">
        <f t="shared" si="34"/>
        <v>17</v>
      </c>
      <c r="AP276" s="1">
        <v>152</v>
      </c>
      <c r="AQ276" s="1">
        <v>75</v>
      </c>
      <c r="AR276" s="1">
        <v>0</v>
      </c>
      <c r="AS276" s="1">
        <f>+Sar_InfraMR[[#This Row],[B.02.1 - Parque de Coches Eléctricos Motrices]]+Sar_InfraMR[[#This Row],[B.02.2 - Parque de Coches Eléctricos Motrices Remolcados Tipo R]]+Sar_InfraMR[[#This Row],[B.02.3 - Parque de Coches Eléctricos Motrices Tipo R]]</f>
        <v>227</v>
      </c>
      <c r="AT276" s="1">
        <v>0</v>
      </c>
      <c r="AU276" s="1">
        <v>4</v>
      </c>
      <c r="AV276" s="1">
        <v>8</v>
      </c>
      <c r="AW276" s="1">
        <f>+Sar_InfraMR[[#This Row],[B.03.1 - Parque de Coches Motores Motrices Remolcados]]+Sar_InfraMR[[#This Row],[B.03.2 - Parque de Coches Motores Motrices Intermedios]]+Sar_InfraMR[[#This Row],[B.03.3 - Parque de Coches Motores Motrices Cabina]]</f>
        <v>12</v>
      </c>
      <c r="AX276" s="1">
        <v>33</v>
      </c>
      <c r="AY276" s="1">
        <v>12</v>
      </c>
      <c r="AZ276" s="1">
        <v>0</v>
      </c>
      <c r="BA276" s="1">
        <v>8</v>
      </c>
      <c r="BB276" s="1">
        <v>0</v>
      </c>
      <c r="BC276" s="1">
        <f>+Sar_InfraMR[[#This Row],[B.04.1 - Parque de Coches Remolcados Clase Unica]]+Sar_InfraMR[[#This Row],[B.04.2 - Parque de Coches Remolcados Clase Unica Furgón]]+Sar_InfraMR[[#This Row],[B.04.3 - Parque de Coches Remolcados Clase Unica Cabina]]+Sar_InfraMR[[#This Row],[B.04.4 - Parque de Coches Remolcados de Larga Distancia (Turista+Pullman)]]+Sar_InfraMR[[#This Row],[B.04.5 - Parque de Coches Remolcados para Servicios Especiales (Cartoneros)]]</f>
        <v>53</v>
      </c>
      <c r="BD276" s="1">
        <v>0</v>
      </c>
      <c r="BE276" s="1">
        <v>0</v>
      </c>
      <c r="BF276" s="16">
        <v>1676</v>
      </c>
    </row>
    <row r="277" spans="1:58">
      <c r="A277" s="1">
        <v>2015</v>
      </c>
      <c r="B277" s="1" t="s">
        <v>126</v>
      </c>
      <c r="C277" s="12">
        <v>71.5</v>
      </c>
      <c r="D277" s="12">
        <v>62.3</v>
      </c>
      <c r="E277" s="12">
        <v>0</v>
      </c>
      <c r="F277" s="12">
        <v>36.4</v>
      </c>
      <c r="G277" s="12">
        <f t="shared" si="28"/>
        <v>170.20000000000002</v>
      </c>
      <c r="H277" s="12">
        <f>+Sar_InfraMR[[#This Row],[Total Líneas de Explotación ]]</f>
        <v>170.20000000000002</v>
      </c>
      <c r="I277" s="13">
        <v>169.64911000000001</v>
      </c>
      <c r="J277" s="12">
        <v>196.1</v>
      </c>
      <c r="K277" s="12">
        <v>13.5</v>
      </c>
      <c r="L277" s="12">
        <v>85</v>
      </c>
      <c r="M277" s="12">
        <v>8.4</v>
      </c>
      <c r="N277" s="12">
        <f>+Sar_InfraMR[[#This Row],[A.03.1 -  Longitud de Vías de Explotación No Electrificadas Troncales y Ramales (vía principal) (km)]]+Sar_InfraMR[[#This Row],[A.04.1 -  Longitud de Vías de Explotación Electrificadas Troncales y Ramales (vía principal) (km)]]</f>
        <v>281.10000000000002</v>
      </c>
      <c r="O277" s="12">
        <f>+Sar_InfraMR[[#This Row],[Total Vías (excluido Auxiliares)]]</f>
        <v>281.10000000000002</v>
      </c>
      <c r="P277" s="1">
        <v>30</v>
      </c>
      <c r="Q277" s="1">
        <v>5</v>
      </c>
      <c r="R277" s="1">
        <v>5</v>
      </c>
      <c r="S277" s="1">
        <f t="shared" si="29"/>
        <v>40</v>
      </c>
      <c r="T277" s="1">
        <v>20</v>
      </c>
      <c r="U277" s="1">
        <v>89</v>
      </c>
      <c r="V277" s="1">
        <v>1</v>
      </c>
      <c r="W277" s="1">
        <v>40</v>
      </c>
      <c r="X277" s="1">
        <v>0</v>
      </c>
      <c r="Y277" s="1">
        <f t="shared" si="30"/>
        <v>150</v>
      </c>
      <c r="Z277" s="1">
        <v>11</v>
      </c>
      <c r="AA277" s="1">
        <v>22</v>
      </c>
      <c r="AB277" s="1">
        <f>+Sar_InfraMR[[#This Row],[Total Pasos Vehiculares a Nivel]]</f>
        <v>150</v>
      </c>
      <c r="AC277" s="1">
        <f t="shared" si="31"/>
        <v>183</v>
      </c>
      <c r="AD277" s="1">
        <v>17</v>
      </c>
      <c r="AE277" s="1">
        <v>16</v>
      </c>
      <c r="AF277" s="1">
        <v>74</v>
      </c>
      <c r="AG277" s="1">
        <f t="shared" si="32"/>
        <v>107</v>
      </c>
      <c r="AH277" s="12">
        <v>31.1</v>
      </c>
      <c r="AI277" s="12">
        <v>0</v>
      </c>
      <c r="AJ277" s="12">
        <v>126.55</v>
      </c>
      <c r="AK277" s="12">
        <f t="shared" si="33"/>
        <v>157.65</v>
      </c>
      <c r="AL277" s="1">
        <v>0</v>
      </c>
      <c r="AM277" s="1">
        <v>9</v>
      </c>
      <c r="AN277" s="1">
        <v>8</v>
      </c>
      <c r="AO277" s="1">
        <f t="shared" si="34"/>
        <v>17</v>
      </c>
      <c r="AP277" s="1">
        <v>152</v>
      </c>
      <c r="AQ277" s="1">
        <v>75</v>
      </c>
      <c r="AR277" s="1">
        <v>0</v>
      </c>
      <c r="AS277" s="1">
        <f>+Sar_InfraMR[[#This Row],[B.02.1 - Parque de Coches Eléctricos Motrices]]+Sar_InfraMR[[#This Row],[B.02.2 - Parque de Coches Eléctricos Motrices Remolcados Tipo R]]+Sar_InfraMR[[#This Row],[B.02.3 - Parque de Coches Eléctricos Motrices Tipo R]]</f>
        <v>227</v>
      </c>
      <c r="AT277" s="1">
        <v>0</v>
      </c>
      <c r="AU277" s="1">
        <v>4</v>
      </c>
      <c r="AV277" s="1">
        <v>8</v>
      </c>
      <c r="AW277" s="1">
        <f>+Sar_InfraMR[[#This Row],[B.03.1 - Parque de Coches Motores Motrices Remolcados]]+Sar_InfraMR[[#This Row],[B.03.2 - Parque de Coches Motores Motrices Intermedios]]+Sar_InfraMR[[#This Row],[B.03.3 - Parque de Coches Motores Motrices Cabina]]</f>
        <v>12</v>
      </c>
      <c r="AX277" s="1">
        <v>33</v>
      </c>
      <c r="AY277" s="1">
        <v>12</v>
      </c>
      <c r="AZ277" s="1">
        <v>0</v>
      </c>
      <c r="BA277" s="1">
        <v>8</v>
      </c>
      <c r="BB277" s="1">
        <v>0</v>
      </c>
      <c r="BC277" s="1">
        <f>+Sar_InfraMR[[#This Row],[B.04.1 - Parque de Coches Remolcados Clase Unica]]+Sar_InfraMR[[#This Row],[B.04.2 - Parque de Coches Remolcados Clase Unica Furgón]]+Sar_InfraMR[[#This Row],[B.04.3 - Parque de Coches Remolcados Clase Unica Cabina]]+Sar_InfraMR[[#This Row],[B.04.4 - Parque de Coches Remolcados de Larga Distancia (Turista+Pullman)]]+Sar_InfraMR[[#This Row],[B.04.5 - Parque de Coches Remolcados para Servicios Especiales (Cartoneros)]]</f>
        <v>53</v>
      </c>
      <c r="BD277" s="1">
        <v>0</v>
      </c>
      <c r="BE277" s="1">
        <v>0</v>
      </c>
      <c r="BF277" s="16">
        <v>1676</v>
      </c>
    </row>
    <row r="278" spans="1:58">
      <c r="A278" s="1">
        <v>2016</v>
      </c>
      <c r="B278" s="1" t="s">
        <v>115</v>
      </c>
      <c r="C278" s="12">
        <v>71.5</v>
      </c>
      <c r="D278" s="12">
        <v>62.3</v>
      </c>
      <c r="E278" s="12">
        <v>0</v>
      </c>
      <c r="F278" s="12">
        <v>36.4</v>
      </c>
      <c r="G278" s="12">
        <f t="shared" si="28"/>
        <v>170.20000000000002</v>
      </c>
      <c r="H278" s="12">
        <f>+Sar_InfraMR[[#This Row],[Total Líneas de Explotación ]]</f>
        <v>170.20000000000002</v>
      </c>
      <c r="I278" s="13">
        <v>169.64911000000001</v>
      </c>
      <c r="J278" s="12">
        <v>196.1</v>
      </c>
      <c r="K278" s="12">
        <v>13.5</v>
      </c>
      <c r="L278" s="12">
        <v>85</v>
      </c>
      <c r="M278" s="12">
        <v>8.4</v>
      </c>
      <c r="N278" s="12">
        <f>+Sar_InfraMR[[#This Row],[A.03.1 -  Longitud de Vías de Explotación No Electrificadas Troncales y Ramales (vía principal) (km)]]+Sar_InfraMR[[#This Row],[A.04.1 -  Longitud de Vías de Explotación Electrificadas Troncales y Ramales (vía principal) (km)]]</f>
        <v>281.10000000000002</v>
      </c>
      <c r="O278" s="12">
        <f>+Sar_InfraMR[[#This Row],[Total Vías (excluido Auxiliares)]]</f>
        <v>281.10000000000002</v>
      </c>
      <c r="P278" s="1">
        <v>30</v>
      </c>
      <c r="Q278" s="1">
        <v>5</v>
      </c>
      <c r="R278" s="1">
        <v>5</v>
      </c>
      <c r="S278" s="1">
        <f t="shared" si="29"/>
        <v>40</v>
      </c>
      <c r="T278" s="1">
        <v>20</v>
      </c>
      <c r="U278" s="1">
        <v>89</v>
      </c>
      <c r="V278" s="1">
        <v>1</v>
      </c>
      <c r="W278" s="1">
        <v>40</v>
      </c>
      <c r="X278" s="1">
        <v>0</v>
      </c>
      <c r="Y278" s="1">
        <f t="shared" si="30"/>
        <v>150</v>
      </c>
      <c r="Z278" s="1">
        <v>11</v>
      </c>
      <c r="AA278" s="1">
        <v>22</v>
      </c>
      <c r="AB278" s="1">
        <f>+Sar_InfraMR[[#This Row],[Total Pasos Vehiculares a Nivel]]</f>
        <v>150</v>
      </c>
      <c r="AC278" s="1">
        <f t="shared" si="31"/>
        <v>183</v>
      </c>
      <c r="AD278" s="1">
        <v>17</v>
      </c>
      <c r="AE278" s="1">
        <v>16</v>
      </c>
      <c r="AF278" s="1">
        <v>74</v>
      </c>
      <c r="AG278" s="1">
        <f t="shared" si="32"/>
        <v>107</v>
      </c>
      <c r="AH278" s="12">
        <v>31.1</v>
      </c>
      <c r="AI278" s="12">
        <v>0</v>
      </c>
      <c r="AJ278" s="12">
        <v>126.55</v>
      </c>
      <c r="AK278" s="12">
        <f t="shared" si="33"/>
        <v>157.65</v>
      </c>
      <c r="AL278" s="1">
        <v>0</v>
      </c>
      <c r="AM278" s="1">
        <v>9</v>
      </c>
      <c r="AN278" s="1">
        <v>8</v>
      </c>
      <c r="AO278" s="1">
        <f t="shared" si="34"/>
        <v>17</v>
      </c>
      <c r="AP278" s="1">
        <v>152</v>
      </c>
      <c r="AQ278" s="1">
        <v>75</v>
      </c>
      <c r="AR278" s="1">
        <v>0</v>
      </c>
      <c r="AS278" s="1">
        <f>+Sar_InfraMR[[#This Row],[B.02.1 - Parque de Coches Eléctricos Motrices]]+Sar_InfraMR[[#This Row],[B.02.2 - Parque de Coches Eléctricos Motrices Remolcados Tipo R]]+Sar_InfraMR[[#This Row],[B.02.3 - Parque de Coches Eléctricos Motrices Tipo R]]</f>
        <v>227</v>
      </c>
      <c r="AT278" s="1">
        <v>0</v>
      </c>
      <c r="AU278" s="1">
        <v>4</v>
      </c>
      <c r="AV278" s="1">
        <v>8</v>
      </c>
      <c r="AW278" s="1">
        <f>+Sar_InfraMR[[#This Row],[B.03.1 - Parque de Coches Motores Motrices Remolcados]]+Sar_InfraMR[[#This Row],[B.03.2 - Parque de Coches Motores Motrices Intermedios]]+Sar_InfraMR[[#This Row],[B.03.3 - Parque de Coches Motores Motrices Cabina]]</f>
        <v>12</v>
      </c>
      <c r="AX278" s="1">
        <v>33</v>
      </c>
      <c r="AY278" s="1">
        <v>12</v>
      </c>
      <c r="AZ278" s="1">
        <v>0</v>
      </c>
      <c r="BA278" s="1">
        <v>8</v>
      </c>
      <c r="BB278" s="1">
        <v>0</v>
      </c>
      <c r="BC278" s="1">
        <f>+Sar_InfraMR[[#This Row],[B.04.1 - Parque de Coches Remolcados Clase Unica]]+Sar_InfraMR[[#This Row],[B.04.2 - Parque de Coches Remolcados Clase Unica Furgón]]+Sar_InfraMR[[#This Row],[B.04.3 - Parque de Coches Remolcados Clase Unica Cabina]]+Sar_InfraMR[[#This Row],[B.04.4 - Parque de Coches Remolcados de Larga Distancia (Turista+Pullman)]]+Sar_InfraMR[[#This Row],[B.04.5 - Parque de Coches Remolcados para Servicios Especiales (Cartoneros)]]</f>
        <v>53</v>
      </c>
      <c r="BD278" s="1">
        <v>0</v>
      </c>
      <c r="BE278" s="1">
        <v>0</v>
      </c>
      <c r="BF278" s="16">
        <v>1676</v>
      </c>
    </row>
    <row r="279" spans="1:58">
      <c r="A279" s="1">
        <v>2016</v>
      </c>
      <c r="B279" s="1" t="s">
        <v>116</v>
      </c>
      <c r="C279" s="12">
        <v>71.5</v>
      </c>
      <c r="D279" s="12">
        <v>62.3</v>
      </c>
      <c r="E279" s="12">
        <v>0</v>
      </c>
      <c r="F279" s="12">
        <v>36.4</v>
      </c>
      <c r="G279" s="12">
        <f t="shared" si="28"/>
        <v>170.20000000000002</v>
      </c>
      <c r="H279" s="12">
        <f>+Sar_InfraMR[[#This Row],[Total Líneas de Explotación ]]</f>
        <v>170.20000000000002</v>
      </c>
      <c r="I279" s="13">
        <v>169.64911000000001</v>
      </c>
      <c r="J279" s="12">
        <v>196.1</v>
      </c>
      <c r="K279" s="12">
        <v>13.5</v>
      </c>
      <c r="L279" s="12">
        <v>85</v>
      </c>
      <c r="M279" s="12">
        <v>8.4</v>
      </c>
      <c r="N279" s="12">
        <f>+Sar_InfraMR[[#This Row],[A.03.1 -  Longitud de Vías de Explotación No Electrificadas Troncales y Ramales (vía principal) (km)]]+Sar_InfraMR[[#This Row],[A.04.1 -  Longitud de Vías de Explotación Electrificadas Troncales y Ramales (vía principal) (km)]]</f>
        <v>281.10000000000002</v>
      </c>
      <c r="O279" s="12">
        <f>+Sar_InfraMR[[#This Row],[Total Vías (excluido Auxiliares)]]</f>
        <v>281.10000000000002</v>
      </c>
      <c r="P279" s="1">
        <v>30</v>
      </c>
      <c r="Q279" s="1">
        <v>5</v>
      </c>
      <c r="R279" s="1">
        <v>5</v>
      </c>
      <c r="S279" s="1">
        <f t="shared" si="29"/>
        <v>40</v>
      </c>
      <c r="T279" s="1">
        <v>20</v>
      </c>
      <c r="U279" s="1">
        <v>89</v>
      </c>
      <c r="V279" s="1">
        <v>1</v>
      </c>
      <c r="W279" s="1">
        <v>40</v>
      </c>
      <c r="X279" s="1">
        <v>0</v>
      </c>
      <c r="Y279" s="1">
        <f t="shared" si="30"/>
        <v>150</v>
      </c>
      <c r="Z279" s="1">
        <v>11</v>
      </c>
      <c r="AA279" s="1">
        <v>22</v>
      </c>
      <c r="AB279" s="1">
        <f>+Sar_InfraMR[[#This Row],[Total Pasos Vehiculares a Nivel]]</f>
        <v>150</v>
      </c>
      <c r="AC279" s="1">
        <f t="shared" si="31"/>
        <v>183</v>
      </c>
      <c r="AD279" s="1">
        <v>17</v>
      </c>
      <c r="AE279" s="1">
        <v>16</v>
      </c>
      <c r="AF279" s="1">
        <v>74</v>
      </c>
      <c r="AG279" s="1">
        <f t="shared" si="32"/>
        <v>107</v>
      </c>
      <c r="AH279" s="12">
        <v>31.1</v>
      </c>
      <c r="AI279" s="12">
        <v>0</v>
      </c>
      <c r="AJ279" s="12">
        <v>126.55</v>
      </c>
      <c r="AK279" s="12">
        <f t="shared" si="33"/>
        <v>157.65</v>
      </c>
      <c r="AL279" s="1">
        <v>0</v>
      </c>
      <c r="AM279" s="1">
        <v>9</v>
      </c>
      <c r="AN279" s="1">
        <v>8</v>
      </c>
      <c r="AO279" s="1">
        <f t="shared" si="34"/>
        <v>17</v>
      </c>
      <c r="AP279" s="1">
        <v>152</v>
      </c>
      <c r="AQ279" s="1">
        <v>75</v>
      </c>
      <c r="AR279" s="1">
        <v>0</v>
      </c>
      <c r="AS279" s="1">
        <f>+Sar_InfraMR[[#This Row],[B.02.1 - Parque de Coches Eléctricos Motrices]]+Sar_InfraMR[[#This Row],[B.02.2 - Parque de Coches Eléctricos Motrices Remolcados Tipo R]]+Sar_InfraMR[[#This Row],[B.02.3 - Parque de Coches Eléctricos Motrices Tipo R]]</f>
        <v>227</v>
      </c>
      <c r="AT279" s="1">
        <v>0</v>
      </c>
      <c r="AU279" s="1">
        <v>4</v>
      </c>
      <c r="AV279" s="1">
        <v>8</v>
      </c>
      <c r="AW279" s="1">
        <f>+Sar_InfraMR[[#This Row],[B.03.1 - Parque de Coches Motores Motrices Remolcados]]+Sar_InfraMR[[#This Row],[B.03.2 - Parque de Coches Motores Motrices Intermedios]]+Sar_InfraMR[[#This Row],[B.03.3 - Parque de Coches Motores Motrices Cabina]]</f>
        <v>12</v>
      </c>
      <c r="AX279" s="1">
        <v>33</v>
      </c>
      <c r="AY279" s="1">
        <v>12</v>
      </c>
      <c r="AZ279" s="1">
        <v>0</v>
      </c>
      <c r="BA279" s="1">
        <v>8</v>
      </c>
      <c r="BB279" s="1">
        <v>0</v>
      </c>
      <c r="BC279" s="1">
        <f>+Sar_InfraMR[[#This Row],[B.04.1 - Parque de Coches Remolcados Clase Unica]]+Sar_InfraMR[[#This Row],[B.04.2 - Parque de Coches Remolcados Clase Unica Furgón]]+Sar_InfraMR[[#This Row],[B.04.3 - Parque de Coches Remolcados Clase Unica Cabina]]+Sar_InfraMR[[#This Row],[B.04.4 - Parque de Coches Remolcados de Larga Distancia (Turista+Pullman)]]+Sar_InfraMR[[#This Row],[B.04.5 - Parque de Coches Remolcados para Servicios Especiales (Cartoneros)]]</f>
        <v>53</v>
      </c>
      <c r="BD279" s="1">
        <v>0</v>
      </c>
      <c r="BE279" s="1">
        <v>0</v>
      </c>
      <c r="BF279" s="16">
        <v>1676</v>
      </c>
    </row>
    <row r="280" spans="1:58">
      <c r="A280" s="1">
        <v>2016</v>
      </c>
      <c r="B280" s="1" t="s">
        <v>117</v>
      </c>
      <c r="C280" s="12">
        <v>71.5</v>
      </c>
      <c r="D280" s="12">
        <v>62.3</v>
      </c>
      <c r="E280" s="12">
        <v>0</v>
      </c>
      <c r="F280" s="12">
        <v>36.4</v>
      </c>
      <c r="G280" s="12">
        <f t="shared" si="28"/>
        <v>170.20000000000002</v>
      </c>
      <c r="H280" s="12">
        <f>+Sar_InfraMR[[#This Row],[Total Líneas de Explotación ]]</f>
        <v>170.20000000000002</v>
      </c>
      <c r="I280" s="13">
        <v>169.64911000000001</v>
      </c>
      <c r="J280" s="12">
        <v>196.1</v>
      </c>
      <c r="K280" s="12">
        <v>13.5</v>
      </c>
      <c r="L280" s="12">
        <v>85</v>
      </c>
      <c r="M280" s="12">
        <v>8.4</v>
      </c>
      <c r="N280" s="12">
        <f>+Sar_InfraMR[[#This Row],[A.03.1 -  Longitud de Vías de Explotación No Electrificadas Troncales y Ramales (vía principal) (km)]]+Sar_InfraMR[[#This Row],[A.04.1 -  Longitud de Vías de Explotación Electrificadas Troncales y Ramales (vía principal) (km)]]</f>
        <v>281.10000000000002</v>
      </c>
      <c r="O280" s="12">
        <f>+Sar_InfraMR[[#This Row],[Total Vías (excluido Auxiliares)]]</f>
        <v>281.10000000000002</v>
      </c>
      <c r="P280" s="1">
        <v>30</v>
      </c>
      <c r="Q280" s="1">
        <v>5</v>
      </c>
      <c r="R280" s="1">
        <v>5</v>
      </c>
      <c r="S280" s="1">
        <f t="shared" si="29"/>
        <v>40</v>
      </c>
      <c r="T280" s="1">
        <v>20</v>
      </c>
      <c r="U280" s="1">
        <v>89</v>
      </c>
      <c r="V280" s="1">
        <v>1</v>
      </c>
      <c r="W280" s="1">
        <v>40</v>
      </c>
      <c r="X280" s="1">
        <v>0</v>
      </c>
      <c r="Y280" s="1">
        <f t="shared" si="30"/>
        <v>150</v>
      </c>
      <c r="Z280" s="1">
        <v>11</v>
      </c>
      <c r="AA280" s="1">
        <v>22</v>
      </c>
      <c r="AB280" s="1">
        <f>+Sar_InfraMR[[#This Row],[Total Pasos Vehiculares a Nivel]]</f>
        <v>150</v>
      </c>
      <c r="AC280" s="1">
        <f t="shared" si="31"/>
        <v>183</v>
      </c>
      <c r="AD280" s="1">
        <v>17</v>
      </c>
      <c r="AE280" s="1">
        <v>16</v>
      </c>
      <c r="AF280" s="1">
        <v>74</v>
      </c>
      <c r="AG280" s="1">
        <f t="shared" si="32"/>
        <v>107</v>
      </c>
      <c r="AH280" s="12">
        <v>31.1</v>
      </c>
      <c r="AI280" s="12">
        <v>0</v>
      </c>
      <c r="AJ280" s="12">
        <v>126.55</v>
      </c>
      <c r="AK280" s="12">
        <f t="shared" si="33"/>
        <v>157.65</v>
      </c>
      <c r="AL280" s="1">
        <v>0</v>
      </c>
      <c r="AM280" s="1">
        <v>9</v>
      </c>
      <c r="AN280" s="1">
        <v>8</v>
      </c>
      <c r="AO280" s="1">
        <f t="shared" si="34"/>
        <v>17</v>
      </c>
      <c r="AP280" s="1">
        <v>152</v>
      </c>
      <c r="AQ280" s="1">
        <v>75</v>
      </c>
      <c r="AR280" s="1">
        <v>0</v>
      </c>
      <c r="AS280" s="1">
        <f>+Sar_InfraMR[[#This Row],[B.02.1 - Parque de Coches Eléctricos Motrices]]+Sar_InfraMR[[#This Row],[B.02.2 - Parque de Coches Eléctricos Motrices Remolcados Tipo R]]+Sar_InfraMR[[#This Row],[B.02.3 - Parque de Coches Eléctricos Motrices Tipo R]]</f>
        <v>227</v>
      </c>
      <c r="AT280" s="1">
        <v>0</v>
      </c>
      <c r="AU280" s="1">
        <v>4</v>
      </c>
      <c r="AV280" s="1">
        <v>8</v>
      </c>
      <c r="AW280" s="1">
        <f>+Sar_InfraMR[[#This Row],[B.03.1 - Parque de Coches Motores Motrices Remolcados]]+Sar_InfraMR[[#This Row],[B.03.2 - Parque de Coches Motores Motrices Intermedios]]+Sar_InfraMR[[#This Row],[B.03.3 - Parque de Coches Motores Motrices Cabina]]</f>
        <v>12</v>
      </c>
      <c r="AX280" s="1">
        <v>33</v>
      </c>
      <c r="AY280" s="1">
        <v>12</v>
      </c>
      <c r="AZ280" s="1">
        <v>0</v>
      </c>
      <c r="BA280" s="1">
        <v>8</v>
      </c>
      <c r="BB280" s="1">
        <v>0</v>
      </c>
      <c r="BC280" s="1">
        <f>+Sar_InfraMR[[#This Row],[B.04.1 - Parque de Coches Remolcados Clase Unica]]+Sar_InfraMR[[#This Row],[B.04.2 - Parque de Coches Remolcados Clase Unica Furgón]]+Sar_InfraMR[[#This Row],[B.04.3 - Parque de Coches Remolcados Clase Unica Cabina]]+Sar_InfraMR[[#This Row],[B.04.4 - Parque de Coches Remolcados de Larga Distancia (Turista+Pullman)]]+Sar_InfraMR[[#This Row],[B.04.5 - Parque de Coches Remolcados para Servicios Especiales (Cartoneros)]]</f>
        <v>53</v>
      </c>
      <c r="BD280" s="1">
        <v>0</v>
      </c>
      <c r="BE280" s="1">
        <v>0</v>
      </c>
      <c r="BF280" s="16">
        <v>1676</v>
      </c>
    </row>
    <row r="281" spans="1:58">
      <c r="A281" s="1">
        <v>2016</v>
      </c>
      <c r="B281" s="1" t="s">
        <v>118</v>
      </c>
      <c r="C281" s="12">
        <v>71.5</v>
      </c>
      <c r="D281" s="12">
        <v>62.3</v>
      </c>
      <c r="E281" s="12">
        <v>0</v>
      </c>
      <c r="F281" s="12">
        <v>36.4</v>
      </c>
      <c r="G281" s="12">
        <f t="shared" si="28"/>
        <v>170.20000000000002</v>
      </c>
      <c r="H281" s="12">
        <f>+Sar_InfraMR[[#This Row],[Total Líneas de Explotación ]]</f>
        <v>170.20000000000002</v>
      </c>
      <c r="I281" s="13">
        <v>169.64911000000001</v>
      </c>
      <c r="J281" s="12">
        <v>196.1</v>
      </c>
      <c r="K281" s="12">
        <v>13.5</v>
      </c>
      <c r="L281" s="12">
        <v>85</v>
      </c>
      <c r="M281" s="12">
        <v>8.4</v>
      </c>
      <c r="N281" s="12">
        <f>+Sar_InfraMR[[#This Row],[A.03.1 -  Longitud de Vías de Explotación No Electrificadas Troncales y Ramales (vía principal) (km)]]+Sar_InfraMR[[#This Row],[A.04.1 -  Longitud de Vías de Explotación Electrificadas Troncales y Ramales (vía principal) (km)]]</f>
        <v>281.10000000000002</v>
      </c>
      <c r="O281" s="12">
        <f>+Sar_InfraMR[[#This Row],[Total Vías (excluido Auxiliares)]]</f>
        <v>281.10000000000002</v>
      </c>
      <c r="P281" s="1">
        <v>30</v>
      </c>
      <c r="Q281" s="1">
        <v>5</v>
      </c>
      <c r="R281" s="1">
        <v>5</v>
      </c>
      <c r="S281" s="1">
        <f t="shared" si="29"/>
        <v>40</v>
      </c>
      <c r="T281" s="1">
        <v>20</v>
      </c>
      <c r="U281" s="1">
        <v>89</v>
      </c>
      <c r="V281" s="1">
        <v>1</v>
      </c>
      <c r="W281" s="1">
        <v>40</v>
      </c>
      <c r="X281" s="1">
        <v>0</v>
      </c>
      <c r="Y281" s="1">
        <f t="shared" si="30"/>
        <v>150</v>
      </c>
      <c r="Z281" s="1">
        <v>11</v>
      </c>
      <c r="AA281" s="1">
        <v>22</v>
      </c>
      <c r="AB281" s="1">
        <f>+Sar_InfraMR[[#This Row],[Total Pasos Vehiculares a Nivel]]</f>
        <v>150</v>
      </c>
      <c r="AC281" s="1">
        <f t="shared" si="31"/>
        <v>183</v>
      </c>
      <c r="AD281" s="1">
        <v>17</v>
      </c>
      <c r="AE281" s="1">
        <v>16</v>
      </c>
      <c r="AF281" s="1">
        <v>74</v>
      </c>
      <c r="AG281" s="1">
        <f t="shared" si="32"/>
        <v>107</v>
      </c>
      <c r="AH281" s="12">
        <v>31.1</v>
      </c>
      <c r="AI281" s="12">
        <v>0</v>
      </c>
      <c r="AJ281" s="12">
        <v>126.55</v>
      </c>
      <c r="AK281" s="12">
        <f t="shared" si="33"/>
        <v>157.65</v>
      </c>
      <c r="AL281" s="1">
        <v>0</v>
      </c>
      <c r="AM281" s="1">
        <v>9</v>
      </c>
      <c r="AN281" s="1">
        <v>8</v>
      </c>
      <c r="AO281" s="1">
        <f t="shared" si="34"/>
        <v>17</v>
      </c>
      <c r="AP281" s="1">
        <v>152</v>
      </c>
      <c r="AQ281" s="1">
        <v>75</v>
      </c>
      <c r="AR281" s="1">
        <v>0</v>
      </c>
      <c r="AS281" s="1">
        <f>+Sar_InfraMR[[#This Row],[B.02.1 - Parque de Coches Eléctricos Motrices]]+Sar_InfraMR[[#This Row],[B.02.2 - Parque de Coches Eléctricos Motrices Remolcados Tipo R]]+Sar_InfraMR[[#This Row],[B.02.3 - Parque de Coches Eléctricos Motrices Tipo R]]</f>
        <v>227</v>
      </c>
      <c r="AT281" s="1">
        <v>0</v>
      </c>
      <c r="AU281" s="1">
        <v>4</v>
      </c>
      <c r="AV281" s="1">
        <v>8</v>
      </c>
      <c r="AW281" s="1">
        <f>+Sar_InfraMR[[#This Row],[B.03.1 - Parque de Coches Motores Motrices Remolcados]]+Sar_InfraMR[[#This Row],[B.03.2 - Parque de Coches Motores Motrices Intermedios]]+Sar_InfraMR[[#This Row],[B.03.3 - Parque de Coches Motores Motrices Cabina]]</f>
        <v>12</v>
      </c>
      <c r="AX281" s="1">
        <v>33</v>
      </c>
      <c r="AY281" s="1">
        <v>12</v>
      </c>
      <c r="AZ281" s="1">
        <v>0</v>
      </c>
      <c r="BA281" s="1">
        <v>8</v>
      </c>
      <c r="BB281" s="1">
        <v>0</v>
      </c>
      <c r="BC281" s="1">
        <f>+Sar_InfraMR[[#This Row],[B.04.1 - Parque de Coches Remolcados Clase Unica]]+Sar_InfraMR[[#This Row],[B.04.2 - Parque de Coches Remolcados Clase Unica Furgón]]+Sar_InfraMR[[#This Row],[B.04.3 - Parque de Coches Remolcados Clase Unica Cabina]]+Sar_InfraMR[[#This Row],[B.04.4 - Parque de Coches Remolcados de Larga Distancia (Turista+Pullman)]]+Sar_InfraMR[[#This Row],[B.04.5 - Parque de Coches Remolcados para Servicios Especiales (Cartoneros)]]</f>
        <v>53</v>
      </c>
      <c r="BD281" s="1">
        <v>0</v>
      </c>
      <c r="BE281" s="1">
        <v>0</v>
      </c>
      <c r="BF281" s="16">
        <v>1676</v>
      </c>
    </row>
    <row r="282" spans="1:58">
      <c r="A282" s="1">
        <v>2016</v>
      </c>
      <c r="B282" s="1" t="s">
        <v>119</v>
      </c>
      <c r="C282" s="12">
        <v>71.5</v>
      </c>
      <c r="D282" s="12">
        <v>62.3</v>
      </c>
      <c r="E282" s="12">
        <v>0</v>
      </c>
      <c r="F282" s="12">
        <v>36.4</v>
      </c>
      <c r="G282" s="12">
        <f t="shared" si="28"/>
        <v>170.20000000000002</v>
      </c>
      <c r="H282" s="12">
        <f>+Sar_InfraMR[[#This Row],[Total Líneas de Explotación ]]</f>
        <v>170.20000000000002</v>
      </c>
      <c r="I282" s="13">
        <v>169.64911000000001</v>
      </c>
      <c r="J282" s="12">
        <v>196.1</v>
      </c>
      <c r="K282" s="12">
        <v>13.5</v>
      </c>
      <c r="L282" s="12">
        <v>85</v>
      </c>
      <c r="M282" s="12">
        <v>8.4</v>
      </c>
      <c r="N282" s="12">
        <f>+Sar_InfraMR[[#This Row],[A.03.1 -  Longitud de Vías de Explotación No Electrificadas Troncales y Ramales (vía principal) (km)]]+Sar_InfraMR[[#This Row],[A.04.1 -  Longitud de Vías de Explotación Electrificadas Troncales y Ramales (vía principal) (km)]]</f>
        <v>281.10000000000002</v>
      </c>
      <c r="O282" s="12">
        <f>+Sar_InfraMR[[#This Row],[Total Vías (excluido Auxiliares)]]</f>
        <v>281.10000000000002</v>
      </c>
      <c r="P282" s="1">
        <v>30</v>
      </c>
      <c r="Q282" s="1">
        <v>5</v>
      </c>
      <c r="R282" s="1">
        <v>5</v>
      </c>
      <c r="S282" s="1">
        <f t="shared" si="29"/>
        <v>40</v>
      </c>
      <c r="T282" s="1">
        <v>20</v>
      </c>
      <c r="U282" s="1">
        <v>89</v>
      </c>
      <c r="V282" s="1">
        <v>1</v>
      </c>
      <c r="W282" s="1">
        <v>40</v>
      </c>
      <c r="X282" s="1">
        <v>0</v>
      </c>
      <c r="Y282" s="1">
        <f t="shared" si="30"/>
        <v>150</v>
      </c>
      <c r="Z282" s="1">
        <v>11</v>
      </c>
      <c r="AA282" s="1">
        <v>22</v>
      </c>
      <c r="AB282" s="1">
        <f>+Sar_InfraMR[[#This Row],[Total Pasos Vehiculares a Nivel]]</f>
        <v>150</v>
      </c>
      <c r="AC282" s="1">
        <f t="shared" si="31"/>
        <v>183</v>
      </c>
      <c r="AD282" s="1">
        <v>17</v>
      </c>
      <c r="AE282" s="1">
        <v>16</v>
      </c>
      <c r="AF282" s="1">
        <v>74</v>
      </c>
      <c r="AG282" s="1">
        <f t="shared" si="32"/>
        <v>107</v>
      </c>
      <c r="AH282" s="12">
        <v>31.1</v>
      </c>
      <c r="AI282" s="12">
        <v>0</v>
      </c>
      <c r="AJ282" s="12">
        <v>126.55</v>
      </c>
      <c r="AK282" s="12">
        <f t="shared" si="33"/>
        <v>157.65</v>
      </c>
      <c r="AL282" s="1">
        <v>0</v>
      </c>
      <c r="AM282" s="1">
        <v>9</v>
      </c>
      <c r="AN282" s="1">
        <v>8</v>
      </c>
      <c r="AO282" s="1">
        <f t="shared" si="34"/>
        <v>17</v>
      </c>
      <c r="AP282" s="1">
        <v>152</v>
      </c>
      <c r="AQ282" s="1">
        <v>75</v>
      </c>
      <c r="AR282" s="1">
        <v>0</v>
      </c>
      <c r="AS282" s="1">
        <f>+Sar_InfraMR[[#This Row],[B.02.1 - Parque de Coches Eléctricos Motrices]]+Sar_InfraMR[[#This Row],[B.02.2 - Parque de Coches Eléctricos Motrices Remolcados Tipo R]]+Sar_InfraMR[[#This Row],[B.02.3 - Parque de Coches Eléctricos Motrices Tipo R]]</f>
        <v>227</v>
      </c>
      <c r="AT282" s="1">
        <v>0</v>
      </c>
      <c r="AU282" s="1">
        <v>4</v>
      </c>
      <c r="AV282" s="1">
        <v>8</v>
      </c>
      <c r="AW282" s="1">
        <f>+Sar_InfraMR[[#This Row],[B.03.1 - Parque de Coches Motores Motrices Remolcados]]+Sar_InfraMR[[#This Row],[B.03.2 - Parque de Coches Motores Motrices Intermedios]]+Sar_InfraMR[[#This Row],[B.03.3 - Parque de Coches Motores Motrices Cabina]]</f>
        <v>12</v>
      </c>
      <c r="AX282" s="1">
        <v>33</v>
      </c>
      <c r="AY282" s="1">
        <v>12</v>
      </c>
      <c r="AZ282" s="1">
        <v>0</v>
      </c>
      <c r="BA282" s="1">
        <v>8</v>
      </c>
      <c r="BB282" s="1">
        <v>0</v>
      </c>
      <c r="BC282" s="1">
        <f>+Sar_InfraMR[[#This Row],[B.04.1 - Parque de Coches Remolcados Clase Unica]]+Sar_InfraMR[[#This Row],[B.04.2 - Parque de Coches Remolcados Clase Unica Furgón]]+Sar_InfraMR[[#This Row],[B.04.3 - Parque de Coches Remolcados Clase Unica Cabina]]+Sar_InfraMR[[#This Row],[B.04.4 - Parque de Coches Remolcados de Larga Distancia (Turista+Pullman)]]+Sar_InfraMR[[#This Row],[B.04.5 - Parque de Coches Remolcados para Servicios Especiales (Cartoneros)]]</f>
        <v>53</v>
      </c>
      <c r="BD282" s="1">
        <v>0</v>
      </c>
      <c r="BE282" s="1">
        <v>0</v>
      </c>
      <c r="BF282" s="16">
        <v>1676</v>
      </c>
    </row>
    <row r="283" spans="1:58">
      <c r="A283" s="1">
        <v>2016</v>
      </c>
      <c r="B283" s="1" t="s">
        <v>120</v>
      </c>
      <c r="C283" s="12">
        <v>71.5</v>
      </c>
      <c r="D283" s="12">
        <v>62.3</v>
      </c>
      <c r="E283" s="12">
        <v>0</v>
      </c>
      <c r="F283" s="12">
        <v>36.4</v>
      </c>
      <c r="G283" s="12">
        <f t="shared" si="28"/>
        <v>170.20000000000002</v>
      </c>
      <c r="H283" s="12">
        <f>+Sar_InfraMR[[#This Row],[Total Líneas de Explotación ]]</f>
        <v>170.20000000000002</v>
      </c>
      <c r="I283" s="13">
        <v>169.64911000000001</v>
      </c>
      <c r="J283" s="12">
        <v>196.1</v>
      </c>
      <c r="K283" s="12">
        <v>13.5</v>
      </c>
      <c r="L283" s="12">
        <v>85</v>
      </c>
      <c r="M283" s="12">
        <v>8.4</v>
      </c>
      <c r="N283" s="12">
        <f>+Sar_InfraMR[[#This Row],[A.03.1 -  Longitud de Vías de Explotación No Electrificadas Troncales y Ramales (vía principal) (km)]]+Sar_InfraMR[[#This Row],[A.04.1 -  Longitud de Vías de Explotación Electrificadas Troncales y Ramales (vía principal) (km)]]</f>
        <v>281.10000000000002</v>
      </c>
      <c r="O283" s="12">
        <f>+Sar_InfraMR[[#This Row],[Total Vías (excluido Auxiliares)]]</f>
        <v>281.10000000000002</v>
      </c>
      <c r="P283" s="1">
        <v>30</v>
      </c>
      <c r="Q283" s="1">
        <v>5</v>
      </c>
      <c r="R283" s="1">
        <v>5</v>
      </c>
      <c r="S283" s="1">
        <f t="shared" si="29"/>
        <v>40</v>
      </c>
      <c r="T283" s="1">
        <v>20</v>
      </c>
      <c r="U283" s="1">
        <v>89</v>
      </c>
      <c r="V283" s="1">
        <v>1</v>
      </c>
      <c r="W283" s="1">
        <v>40</v>
      </c>
      <c r="X283" s="1">
        <v>0</v>
      </c>
      <c r="Y283" s="1">
        <f t="shared" si="30"/>
        <v>150</v>
      </c>
      <c r="Z283" s="1">
        <v>11</v>
      </c>
      <c r="AA283" s="1">
        <v>22</v>
      </c>
      <c r="AB283" s="1">
        <f>+Sar_InfraMR[[#This Row],[Total Pasos Vehiculares a Nivel]]</f>
        <v>150</v>
      </c>
      <c r="AC283" s="1">
        <f t="shared" si="31"/>
        <v>183</v>
      </c>
      <c r="AD283" s="1">
        <v>17</v>
      </c>
      <c r="AE283" s="1">
        <v>16</v>
      </c>
      <c r="AF283" s="1">
        <v>74</v>
      </c>
      <c r="AG283" s="1">
        <f t="shared" si="32"/>
        <v>107</v>
      </c>
      <c r="AH283" s="12">
        <v>31.1</v>
      </c>
      <c r="AI283" s="12">
        <v>0</v>
      </c>
      <c r="AJ283" s="12">
        <v>126.55</v>
      </c>
      <c r="AK283" s="12">
        <f t="shared" si="33"/>
        <v>157.65</v>
      </c>
      <c r="AL283" s="1">
        <v>0</v>
      </c>
      <c r="AM283" s="1">
        <v>9</v>
      </c>
      <c r="AN283" s="1">
        <v>8</v>
      </c>
      <c r="AO283" s="1">
        <f t="shared" si="34"/>
        <v>17</v>
      </c>
      <c r="AP283" s="1">
        <v>152</v>
      </c>
      <c r="AQ283" s="1">
        <v>75</v>
      </c>
      <c r="AR283" s="1">
        <v>0</v>
      </c>
      <c r="AS283" s="1">
        <f>+Sar_InfraMR[[#This Row],[B.02.1 - Parque de Coches Eléctricos Motrices]]+Sar_InfraMR[[#This Row],[B.02.2 - Parque de Coches Eléctricos Motrices Remolcados Tipo R]]+Sar_InfraMR[[#This Row],[B.02.3 - Parque de Coches Eléctricos Motrices Tipo R]]</f>
        <v>227</v>
      </c>
      <c r="AT283" s="1">
        <v>0</v>
      </c>
      <c r="AU283" s="1">
        <v>4</v>
      </c>
      <c r="AV283" s="1">
        <v>8</v>
      </c>
      <c r="AW283" s="1">
        <f>+Sar_InfraMR[[#This Row],[B.03.1 - Parque de Coches Motores Motrices Remolcados]]+Sar_InfraMR[[#This Row],[B.03.2 - Parque de Coches Motores Motrices Intermedios]]+Sar_InfraMR[[#This Row],[B.03.3 - Parque de Coches Motores Motrices Cabina]]</f>
        <v>12</v>
      </c>
      <c r="AX283" s="1">
        <v>33</v>
      </c>
      <c r="AY283" s="1">
        <v>12</v>
      </c>
      <c r="AZ283" s="1">
        <v>0</v>
      </c>
      <c r="BA283" s="1">
        <v>8</v>
      </c>
      <c r="BB283" s="1">
        <v>0</v>
      </c>
      <c r="BC283" s="1">
        <f>+Sar_InfraMR[[#This Row],[B.04.1 - Parque de Coches Remolcados Clase Unica]]+Sar_InfraMR[[#This Row],[B.04.2 - Parque de Coches Remolcados Clase Unica Furgón]]+Sar_InfraMR[[#This Row],[B.04.3 - Parque de Coches Remolcados Clase Unica Cabina]]+Sar_InfraMR[[#This Row],[B.04.4 - Parque de Coches Remolcados de Larga Distancia (Turista+Pullman)]]+Sar_InfraMR[[#This Row],[B.04.5 - Parque de Coches Remolcados para Servicios Especiales (Cartoneros)]]</f>
        <v>53</v>
      </c>
      <c r="BD283" s="1">
        <v>0</v>
      </c>
      <c r="BE283" s="1">
        <v>0</v>
      </c>
      <c r="BF283" s="16">
        <v>1676</v>
      </c>
    </row>
    <row r="284" spans="1:58">
      <c r="A284" s="1">
        <v>2016</v>
      </c>
      <c r="B284" s="1" t="s">
        <v>121</v>
      </c>
      <c r="C284" s="12">
        <v>71.5</v>
      </c>
      <c r="D284" s="12">
        <v>62.3</v>
      </c>
      <c r="E284" s="12">
        <v>0</v>
      </c>
      <c r="F284" s="12">
        <v>36.4</v>
      </c>
      <c r="G284" s="12">
        <f t="shared" si="28"/>
        <v>170.20000000000002</v>
      </c>
      <c r="H284" s="12">
        <f>+Sar_InfraMR[[#This Row],[Total Líneas de Explotación ]]</f>
        <v>170.20000000000002</v>
      </c>
      <c r="I284" s="13">
        <v>169.64911000000001</v>
      </c>
      <c r="J284" s="12">
        <v>196.1</v>
      </c>
      <c r="K284" s="12">
        <v>13.5</v>
      </c>
      <c r="L284" s="12">
        <v>85</v>
      </c>
      <c r="M284" s="12">
        <v>8.4</v>
      </c>
      <c r="N284" s="12">
        <f>+Sar_InfraMR[[#This Row],[A.03.1 -  Longitud de Vías de Explotación No Electrificadas Troncales y Ramales (vía principal) (km)]]+Sar_InfraMR[[#This Row],[A.04.1 -  Longitud de Vías de Explotación Electrificadas Troncales y Ramales (vía principal) (km)]]</f>
        <v>281.10000000000002</v>
      </c>
      <c r="O284" s="12">
        <f>+Sar_InfraMR[[#This Row],[Total Vías (excluido Auxiliares)]]</f>
        <v>281.10000000000002</v>
      </c>
      <c r="P284" s="1">
        <v>30</v>
      </c>
      <c r="Q284" s="1">
        <v>5</v>
      </c>
      <c r="R284" s="1">
        <v>5</v>
      </c>
      <c r="S284" s="1">
        <f t="shared" si="29"/>
        <v>40</v>
      </c>
      <c r="T284" s="1">
        <v>20</v>
      </c>
      <c r="U284" s="1">
        <v>89</v>
      </c>
      <c r="V284" s="1">
        <v>1</v>
      </c>
      <c r="W284" s="1">
        <v>40</v>
      </c>
      <c r="X284" s="1">
        <v>0</v>
      </c>
      <c r="Y284" s="1">
        <f t="shared" si="30"/>
        <v>150</v>
      </c>
      <c r="Z284" s="1">
        <v>11</v>
      </c>
      <c r="AA284" s="1">
        <v>22</v>
      </c>
      <c r="AB284" s="1">
        <f>+Sar_InfraMR[[#This Row],[Total Pasos Vehiculares a Nivel]]</f>
        <v>150</v>
      </c>
      <c r="AC284" s="1">
        <f t="shared" si="31"/>
        <v>183</v>
      </c>
      <c r="AD284" s="1">
        <v>17</v>
      </c>
      <c r="AE284" s="1">
        <v>16</v>
      </c>
      <c r="AF284" s="1">
        <v>74</v>
      </c>
      <c r="AG284" s="1">
        <f t="shared" si="32"/>
        <v>107</v>
      </c>
      <c r="AH284" s="12">
        <v>31.1</v>
      </c>
      <c r="AI284" s="12">
        <v>0</v>
      </c>
      <c r="AJ284" s="12">
        <v>126.55</v>
      </c>
      <c r="AK284" s="12">
        <f t="shared" si="33"/>
        <v>157.65</v>
      </c>
      <c r="AL284" s="1">
        <v>0</v>
      </c>
      <c r="AM284" s="1">
        <v>9</v>
      </c>
      <c r="AN284" s="1">
        <v>8</v>
      </c>
      <c r="AO284" s="1">
        <f t="shared" si="34"/>
        <v>17</v>
      </c>
      <c r="AP284" s="1">
        <v>152</v>
      </c>
      <c r="AQ284" s="1">
        <v>75</v>
      </c>
      <c r="AR284" s="1">
        <v>0</v>
      </c>
      <c r="AS284" s="1">
        <f>+Sar_InfraMR[[#This Row],[B.02.1 - Parque de Coches Eléctricos Motrices]]+Sar_InfraMR[[#This Row],[B.02.2 - Parque de Coches Eléctricos Motrices Remolcados Tipo R]]+Sar_InfraMR[[#This Row],[B.02.3 - Parque de Coches Eléctricos Motrices Tipo R]]</f>
        <v>227</v>
      </c>
      <c r="AT284" s="1">
        <v>0</v>
      </c>
      <c r="AU284" s="1">
        <v>4</v>
      </c>
      <c r="AV284" s="1">
        <v>8</v>
      </c>
      <c r="AW284" s="1">
        <f>+Sar_InfraMR[[#This Row],[B.03.1 - Parque de Coches Motores Motrices Remolcados]]+Sar_InfraMR[[#This Row],[B.03.2 - Parque de Coches Motores Motrices Intermedios]]+Sar_InfraMR[[#This Row],[B.03.3 - Parque de Coches Motores Motrices Cabina]]</f>
        <v>12</v>
      </c>
      <c r="AX284" s="1">
        <v>33</v>
      </c>
      <c r="AY284" s="1">
        <v>12</v>
      </c>
      <c r="AZ284" s="1">
        <v>0</v>
      </c>
      <c r="BA284" s="1">
        <v>8</v>
      </c>
      <c r="BB284" s="1">
        <v>0</v>
      </c>
      <c r="BC284" s="1">
        <f>+Sar_InfraMR[[#This Row],[B.04.1 - Parque de Coches Remolcados Clase Unica]]+Sar_InfraMR[[#This Row],[B.04.2 - Parque de Coches Remolcados Clase Unica Furgón]]+Sar_InfraMR[[#This Row],[B.04.3 - Parque de Coches Remolcados Clase Unica Cabina]]+Sar_InfraMR[[#This Row],[B.04.4 - Parque de Coches Remolcados de Larga Distancia (Turista+Pullman)]]+Sar_InfraMR[[#This Row],[B.04.5 - Parque de Coches Remolcados para Servicios Especiales (Cartoneros)]]</f>
        <v>53</v>
      </c>
      <c r="BD284" s="1">
        <v>0</v>
      </c>
      <c r="BE284" s="1">
        <v>0</v>
      </c>
      <c r="BF284" s="16">
        <v>1676</v>
      </c>
    </row>
    <row r="285" spans="1:58">
      <c r="A285" s="1">
        <v>2016</v>
      </c>
      <c r="B285" s="1" t="s">
        <v>122</v>
      </c>
      <c r="C285" s="12">
        <v>71.5</v>
      </c>
      <c r="D285" s="12">
        <v>62.3</v>
      </c>
      <c r="E285" s="12">
        <v>0</v>
      </c>
      <c r="F285" s="12">
        <v>36.4</v>
      </c>
      <c r="G285" s="12">
        <f t="shared" si="28"/>
        <v>170.20000000000002</v>
      </c>
      <c r="H285" s="12">
        <f>+Sar_InfraMR[[#This Row],[Total Líneas de Explotación ]]</f>
        <v>170.20000000000002</v>
      </c>
      <c r="I285" s="13">
        <v>169.64911000000001</v>
      </c>
      <c r="J285" s="12">
        <v>196.1</v>
      </c>
      <c r="K285" s="12">
        <v>13.5</v>
      </c>
      <c r="L285" s="12">
        <v>85</v>
      </c>
      <c r="M285" s="12">
        <v>8.4</v>
      </c>
      <c r="N285" s="12">
        <f>+Sar_InfraMR[[#This Row],[A.03.1 -  Longitud de Vías de Explotación No Electrificadas Troncales y Ramales (vía principal) (km)]]+Sar_InfraMR[[#This Row],[A.04.1 -  Longitud de Vías de Explotación Electrificadas Troncales y Ramales (vía principal) (km)]]</f>
        <v>281.10000000000002</v>
      </c>
      <c r="O285" s="12">
        <f>+Sar_InfraMR[[#This Row],[Total Vías (excluido Auxiliares)]]</f>
        <v>281.10000000000002</v>
      </c>
      <c r="P285" s="1">
        <v>30</v>
      </c>
      <c r="Q285" s="1">
        <v>5</v>
      </c>
      <c r="R285" s="1">
        <v>5</v>
      </c>
      <c r="S285" s="1">
        <f t="shared" si="29"/>
        <v>40</v>
      </c>
      <c r="T285" s="1">
        <v>20</v>
      </c>
      <c r="U285" s="1">
        <v>89</v>
      </c>
      <c r="V285" s="1">
        <v>1</v>
      </c>
      <c r="W285" s="1">
        <v>40</v>
      </c>
      <c r="X285" s="1">
        <v>0</v>
      </c>
      <c r="Y285" s="1">
        <f t="shared" si="30"/>
        <v>150</v>
      </c>
      <c r="Z285" s="1">
        <v>11</v>
      </c>
      <c r="AA285" s="1">
        <v>22</v>
      </c>
      <c r="AB285" s="1">
        <f>+Sar_InfraMR[[#This Row],[Total Pasos Vehiculares a Nivel]]</f>
        <v>150</v>
      </c>
      <c r="AC285" s="1">
        <f t="shared" si="31"/>
        <v>183</v>
      </c>
      <c r="AD285" s="1">
        <v>17</v>
      </c>
      <c r="AE285" s="1">
        <v>16</v>
      </c>
      <c r="AF285" s="1">
        <v>74</v>
      </c>
      <c r="AG285" s="1">
        <f t="shared" si="32"/>
        <v>107</v>
      </c>
      <c r="AH285" s="12">
        <v>31.1</v>
      </c>
      <c r="AI285" s="12">
        <v>0</v>
      </c>
      <c r="AJ285" s="12">
        <v>126.55</v>
      </c>
      <c r="AK285" s="12">
        <f t="shared" si="33"/>
        <v>157.65</v>
      </c>
      <c r="AL285" s="1">
        <v>0</v>
      </c>
      <c r="AM285" s="1">
        <v>9</v>
      </c>
      <c r="AN285" s="1">
        <v>8</v>
      </c>
      <c r="AO285" s="1">
        <f t="shared" si="34"/>
        <v>17</v>
      </c>
      <c r="AP285" s="1">
        <v>152</v>
      </c>
      <c r="AQ285" s="1">
        <v>75</v>
      </c>
      <c r="AR285" s="1">
        <v>0</v>
      </c>
      <c r="AS285" s="1">
        <f>+Sar_InfraMR[[#This Row],[B.02.1 - Parque de Coches Eléctricos Motrices]]+Sar_InfraMR[[#This Row],[B.02.2 - Parque de Coches Eléctricos Motrices Remolcados Tipo R]]+Sar_InfraMR[[#This Row],[B.02.3 - Parque de Coches Eléctricos Motrices Tipo R]]</f>
        <v>227</v>
      </c>
      <c r="AT285" s="1">
        <v>0</v>
      </c>
      <c r="AU285" s="1">
        <v>4</v>
      </c>
      <c r="AV285" s="1">
        <v>8</v>
      </c>
      <c r="AW285" s="1">
        <f>+Sar_InfraMR[[#This Row],[B.03.1 - Parque de Coches Motores Motrices Remolcados]]+Sar_InfraMR[[#This Row],[B.03.2 - Parque de Coches Motores Motrices Intermedios]]+Sar_InfraMR[[#This Row],[B.03.3 - Parque de Coches Motores Motrices Cabina]]</f>
        <v>12</v>
      </c>
      <c r="AX285" s="1">
        <v>33</v>
      </c>
      <c r="AY285" s="1">
        <v>12</v>
      </c>
      <c r="AZ285" s="1">
        <v>0</v>
      </c>
      <c r="BA285" s="1">
        <v>8</v>
      </c>
      <c r="BB285" s="1">
        <v>0</v>
      </c>
      <c r="BC285" s="1">
        <f>+Sar_InfraMR[[#This Row],[B.04.1 - Parque de Coches Remolcados Clase Unica]]+Sar_InfraMR[[#This Row],[B.04.2 - Parque de Coches Remolcados Clase Unica Furgón]]+Sar_InfraMR[[#This Row],[B.04.3 - Parque de Coches Remolcados Clase Unica Cabina]]+Sar_InfraMR[[#This Row],[B.04.4 - Parque de Coches Remolcados de Larga Distancia (Turista+Pullman)]]+Sar_InfraMR[[#This Row],[B.04.5 - Parque de Coches Remolcados para Servicios Especiales (Cartoneros)]]</f>
        <v>53</v>
      </c>
      <c r="BD285" s="1">
        <v>0</v>
      </c>
      <c r="BE285" s="1">
        <v>0</v>
      </c>
      <c r="BF285" s="16">
        <v>1676</v>
      </c>
    </row>
    <row r="286" spans="1:58">
      <c r="A286" s="1">
        <v>2016</v>
      </c>
      <c r="B286" s="1" t="s">
        <v>123</v>
      </c>
      <c r="C286" s="12">
        <v>71.5</v>
      </c>
      <c r="D286" s="12">
        <v>62.3</v>
      </c>
      <c r="E286" s="12">
        <v>0</v>
      </c>
      <c r="F286" s="12">
        <v>36.4</v>
      </c>
      <c r="G286" s="12">
        <f t="shared" si="28"/>
        <v>170.20000000000002</v>
      </c>
      <c r="H286" s="12">
        <f>+Sar_InfraMR[[#This Row],[Total Líneas de Explotación ]]</f>
        <v>170.20000000000002</v>
      </c>
      <c r="I286" s="13">
        <v>169.64911000000001</v>
      </c>
      <c r="J286" s="12">
        <v>196.1</v>
      </c>
      <c r="K286" s="12">
        <v>13.5</v>
      </c>
      <c r="L286" s="12">
        <v>85</v>
      </c>
      <c r="M286" s="12">
        <v>8.4</v>
      </c>
      <c r="N286" s="12">
        <f>+Sar_InfraMR[[#This Row],[A.03.1 -  Longitud de Vías de Explotación No Electrificadas Troncales y Ramales (vía principal) (km)]]+Sar_InfraMR[[#This Row],[A.04.1 -  Longitud de Vías de Explotación Electrificadas Troncales y Ramales (vía principal) (km)]]</f>
        <v>281.10000000000002</v>
      </c>
      <c r="O286" s="12">
        <f>+Sar_InfraMR[[#This Row],[Total Vías (excluido Auxiliares)]]</f>
        <v>281.10000000000002</v>
      </c>
      <c r="P286" s="1">
        <v>30</v>
      </c>
      <c r="Q286" s="1">
        <v>5</v>
      </c>
      <c r="R286" s="1">
        <v>5</v>
      </c>
      <c r="S286" s="1">
        <f t="shared" si="29"/>
        <v>40</v>
      </c>
      <c r="T286" s="1">
        <v>20</v>
      </c>
      <c r="U286" s="1">
        <v>89</v>
      </c>
      <c r="V286" s="1">
        <v>1</v>
      </c>
      <c r="W286" s="1">
        <v>40</v>
      </c>
      <c r="X286" s="1">
        <v>0</v>
      </c>
      <c r="Y286" s="1">
        <f t="shared" si="30"/>
        <v>150</v>
      </c>
      <c r="Z286" s="1">
        <v>11</v>
      </c>
      <c r="AA286" s="1">
        <v>22</v>
      </c>
      <c r="AB286" s="1">
        <f>+Sar_InfraMR[[#This Row],[Total Pasos Vehiculares a Nivel]]</f>
        <v>150</v>
      </c>
      <c r="AC286" s="1">
        <f t="shared" si="31"/>
        <v>183</v>
      </c>
      <c r="AD286" s="1">
        <v>17</v>
      </c>
      <c r="AE286" s="1">
        <v>16</v>
      </c>
      <c r="AF286" s="1">
        <v>74</v>
      </c>
      <c r="AG286" s="1">
        <f t="shared" si="32"/>
        <v>107</v>
      </c>
      <c r="AH286" s="12">
        <v>31.1</v>
      </c>
      <c r="AI286" s="12">
        <v>0</v>
      </c>
      <c r="AJ286" s="12">
        <v>126.55</v>
      </c>
      <c r="AK286" s="12">
        <f t="shared" si="33"/>
        <v>157.65</v>
      </c>
      <c r="AL286" s="1">
        <v>0</v>
      </c>
      <c r="AM286" s="1">
        <v>9</v>
      </c>
      <c r="AN286" s="1">
        <v>8</v>
      </c>
      <c r="AO286" s="1">
        <f t="shared" si="34"/>
        <v>17</v>
      </c>
      <c r="AP286" s="1">
        <v>152</v>
      </c>
      <c r="AQ286" s="1">
        <v>75</v>
      </c>
      <c r="AR286" s="1">
        <v>0</v>
      </c>
      <c r="AS286" s="1">
        <f>+Sar_InfraMR[[#This Row],[B.02.1 - Parque de Coches Eléctricos Motrices]]+Sar_InfraMR[[#This Row],[B.02.2 - Parque de Coches Eléctricos Motrices Remolcados Tipo R]]+Sar_InfraMR[[#This Row],[B.02.3 - Parque de Coches Eléctricos Motrices Tipo R]]</f>
        <v>227</v>
      </c>
      <c r="AT286" s="1">
        <v>0</v>
      </c>
      <c r="AU286" s="1">
        <v>4</v>
      </c>
      <c r="AV286" s="1">
        <v>8</v>
      </c>
      <c r="AW286" s="1">
        <f>+Sar_InfraMR[[#This Row],[B.03.1 - Parque de Coches Motores Motrices Remolcados]]+Sar_InfraMR[[#This Row],[B.03.2 - Parque de Coches Motores Motrices Intermedios]]+Sar_InfraMR[[#This Row],[B.03.3 - Parque de Coches Motores Motrices Cabina]]</f>
        <v>12</v>
      </c>
      <c r="AX286" s="1">
        <v>33</v>
      </c>
      <c r="AY286" s="1">
        <v>12</v>
      </c>
      <c r="AZ286" s="1">
        <v>0</v>
      </c>
      <c r="BA286" s="1">
        <v>8</v>
      </c>
      <c r="BB286" s="1">
        <v>0</v>
      </c>
      <c r="BC286" s="1">
        <f>+Sar_InfraMR[[#This Row],[B.04.1 - Parque de Coches Remolcados Clase Unica]]+Sar_InfraMR[[#This Row],[B.04.2 - Parque de Coches Remolcados Clase Unica Furgón]]+Sar_InfraMR[[#This Row],[B.04.3 - Parque de Coches Remolcados Clase Unica Cabina]]+Sar_InfraMR[[#This Row],[B.04.4 - Parque de Coches Remolcados de Larga Distancia (Turista+Pullman)]]+Sar_InfraMR[[#This Row],[B.04.5 - Parque de Coches Remolcados para Servicios Especiales (Cartoneros)]]</f>
        <v>53</v>
      </c>
      <c r="BD286" s="1">
        <v>0</v>
      </c>
      <c r="BE286" s="1">
        <v>0</v>
      </c>
      <c r="BF286" s="16">
        <v>1676</v>
      </c>
    </row>
    <row r="287" spans="1:58">
      <c r="A287" s="1">
        <v>2016</v>
      </c>
      <c r="B287" s="1" t="s">
        <v>124</v>
      </c>
      <c r="C287" s="12">
        <v>71.5</v>
      </c>
      <c r="D287" s="12">
        <v>62.3</v>
      </c>
      <c r="E287" s="12">
        <v>0</v>
      </c>
      <c r="F287" s="12">
        <v>36.4</v>
      </c>
      <c r="G287" s="12">
        <f t="shared" si="28"/>
        <v>170.20000000000002</v>
      </c>
      <c r="H287" s="12">
        <f>+Sar_InfraMR[[#This Row],[Total Líneas de Explotación ]]</f>
        <v>170.20000000000002</v>
      </c>
      <c r="I287" s="13">
        <v>169.64911000000001</v>
      </c>
      <c r="J287" s="12">
        <v>196.1</v>
      </c>
      <c r="K287" s="12">
        <v>13.5</v>
      </c>
      <c r="L287" s="12">
        <v>85</v>
      </c>
      <c r="M287" s="12">
        <v>8.4</v>
      </c>
      <c r="N287" s="12">
        <f>+Sar_InfraMR[[#This Row],[A.03.1 -  Longitud de Vías de Explotación No Electrificadas Troncales y Ramales (vía principal) (km)]]+Sar_InfraMR[[#This Row],[A.04.1 -  Longitud de Vías de Explotación Electrificadas Troncales y Ramales (vía principal) (km)]]</f>
        <v>281.10000000000002</v>
      </c>
      <c r="O287" s="12">
        <f>+Sar_InfraMR[[#This Row],[Total Vías (excluido Auxiliares)]]</f>
        <v>281.10000000000002</v>
      </c>
      <c r="P287" s="1">
        <v>30</v>
      </c>
      <c r="Q287" s="1">
        <v>5</v>
      </c>
      <c r="R287" s="1">
        <v>5</v>
      </c>
      <c r="S287" s="1">
        <f t="shared" si="29"/>
        <v>40</v>
      </c>
      <c r="T287" s="1">
        <v>20</v>
      </c>
      <c r="U287" s="1">
        <v>89</v>
      </c>
      <c r="V287" s="1">
        <v>1</v>
      </c>
      <c r="W287" s="1">
        <v>40</v>
      </c>
      <c r="X287" s="1">
        <v>0</v>
      </c>
      <c r="Y287" s="1">
        <f t="shared" si="30"/>
        <v>150</v>
      </c>
      <c r="Z287" s="1">
        <v>11</v>
      </c>
      <c r="AA287" s="1">
        <v>22</v>
      </c>
      <c r="AB287" s="1">
        <f>+Sar_InfraMR[[#This Row],[Total Pasos Vehiculares a Nivel]]</f>
        <v>150</v>
      </c>
      <c r="AC287" s="1">
        <f t="shared" si="31"/>
        <v>183</v>
      </c>
      <c r="AD287" s="1">
        <v>17</v>
      </c>
      <c r="AE287" s="1">
        <v>16</v>
      </c>
      <c r="AF287" s="1">
        <v>74</v>
      </c>
      <c r="AG287" s="1">
        <f t="shared" si="32"/>
        <v>107</v>
      </c>
      <c r="AH287" s="12">
        <v>31.1</v>
      </c>
      <c r="AI287" s="12">
        <v>0</v>
      </c>
      <c r="AJ287" s="12">
        <v>126.55</v>
      </c>
      <c r="AK287" s="12">
        <f t="shared" si="33"/>
        <v>157.65</v>
      </c>
      <c r="AL287" s="1">
        <v>0</v>
      </c>
      <c r="AM287" s="1">
        <v>9</v>
      </c>
      <c r="AN287" s="1">
        <v>8</v>
      </c>
      <c r="AO287" s="1">
        <f t="shared" si="34"/>
        <v>17</v>
      </c>
      <c r="AP287" s="1">
        <v>152</v>
      </c>
      <c r="AQ287" s="1">
        <v>75</v>
      </c>
      <c r="AR287" s="1">
        <v>0</v>
      </c>
      <c r="AS287" s="1">
        <f>+Sar_InfraMR[[#This Row],[B.02.1 - Parque de Coches Eléctricos Motrices]]+Sar_InfraMR[[#This Row],[B.02.2 - Parque de Coches Eléctricos Motrices Remolcados Tipo R]]+Sar_InfraMR[[#This Row],[B.02.3 - Parque de Coches Eléctricos Motrices Tipo R]]</f>
        <v>227</v>
      </c>
      <c r="AT287" s="1">
        <v>0</v>
      </c>
      <c r="AU287" s="1">
        <v>4</v>
      </c>
      <c r="AV287" s="1">
        <v>8</v>
      </c>
      <c r="AW287" s="1">
        <f>+Sar_InfraMR[[#This Row],[B.03.1 - Parque de Coches Motores Motrices Remolcados]]+Sar_InfraMR[[#This Row],[B.03.2 - Parque de Coches Motores Motrices Intermedios]]+Sar_InfraMR[[#This Row],[B.03.3 - Parque de Coches Motores Motrices Cabina]]</f>
        <v>12</v>
      </c>
      <c r="AX287" s="1">
        <v>33</v>
      </c>
      <c r="AY287" s="1">
        <v>12</v>
      </c>
      <c r="AZ287" s="1">
        <v>0</v>
      </c>
      <c r="BA287" s="1">
        <v>8</v>
      </c>
      <c r="BB287" s="1">
        <v>0</v>
      </c>
      <c r="BC287" s="1">
        <f>+Sar_InfraMR[[#This Row],[B.04.1 - Parque de Coches Remolcados Clase Unica]]+Sar_InfraMR[[#This Row],[B.04.2 - Parque de Coches Remolcados Clase Unica Furgón]]+Sar_InfraMR[[#This Row],[B.04.3 - Parque de Coches Remolcados Clase Unica Cabina]]+Sar_InfraMR[[#This Row],[B.04.4 - Parque de Coches Remolcados de Larga Distancia (Turista+Pullman)]]+Sar_InfraMR[[#This Row],[B.04.5 - Parque de Coches Remolcados para Servicios Especiales (Cartoneros)]]</f>
        <v>53</v>
      </c>
      <c r="BD287" s="1">
        <v>0</v>
      </c>
      <c r="BE287" s="1">
        <v>0</v>
      </c>
      <c r="BF287" s="16">
        <v>1676</v>
      </c>
    </row>
    <row r="288" spans="1:58">
      <c r="A288" s="1">
        <v>2016</v>
      </c>
      <c r="B288" s="1" t="s">
        <v>125</v>
      </c>
      <c r="C288" s="12">
        <v>71.5</v>
      </c>
      <c r="D288" s="12">
        <v>62.3</v>
      </c>
      <c r="E288" s="12">
        <v>0</v>
      </c>
      <c r="F288" s="12">
        <v>36.4</v>
      </c>
      <c r="G288" s="12">
        <f t="shared" si="28"/>
        <v>170.20000000000002</v>
      </c>
      <c r="H288" s="12">
        <f>+Sar_InfraMR[[#This Row],[Total Líneas de Explotación ]]</f>
        <v>170.20000000000002</v>
      </c>
      <c r="I288" s="13">
        <v>169.64911000000001</v>
      </c>
      <c r="J288" s="12">
        <v>196.1</v>
      </c>
      <c r="K288" s="12">
        <v>13.5</v>
      </c>
      <c r="L288" s="12">
        <v>85</v>
      </c>
      <c r="M288" s="12">
        <v>8.4</v>
      </c>
      <c r="N288" s="12">
        <f>+Sar_InfraMR[[#This Row],[A.03.1 -  Longitud de Vías de Explotación No Electrificadas Troncales y Ramales (vía principal) (km)]]+Sar_InfraMR[[#This Row],[A.04.1 -  Longitud de Vías de Explotación Electrificadas Troncales y Ramales (vía principal) (km)]]</f>
        <v>281.10000000000002</v>
      </c>
      <c r="O288" s="12">
        <f>+Sar_InfraMR[[#This Row],[Total Vías (excluido Auxiliares)]]</f>
        <v>281.10000000000002</v>
      </c>
      <c r="P288" s="1">
        <v>30</v>
      </c>
      <c r="Q288" s="1">
        <v>5</v>
      </c>
      <c r="R288" s="1">
        <v>5</v>
      </c>
      <c r="S288" s="1">
        <f t="shared" si="29"/>
        <v>40</v>
      </c>
      <c r="T288" s="1">
        <v>20</v>
      </c>
      <c r="U288" s="1">
        <v>89</v>
      </c>
      <c r="V288" s="1">
        <v>1</v>
      </c>
      <c r="W288" s="1">
        <v>40</v>
      </c>
      <c r="X288" s="1">
        <v>0</v>
      </c>
      <c r="Y288" s="1">
        <f t="shared" si="30"/>
        <v>150</v>
      </c>
      <c r="Z288" s="1">
        <v>11</v>
      </c>
      <c r="AA288" s="1">
        <v>22</v>
      </c>
      <c r="AB288" s="1">
        <f>+Sar_InfraMR[[#This Row],[Total Pasos Vehiculares a Nivel]]</f>
        <v>150</v>
      </c>
      <c r="AC288" s="1">
        <f t="shared" si="31"/>
        <v>183</v>
      </c>
      <c r="AD288" s="1">
        <v>17</v>
      </c>
      <c r="AE288" s="1">
        <v>16</v>
      </c>
      <c r="AF288" s="1">
        <v>74</v>
      </c>
      <c r="AG288" s="1">
        <f t="shared" si="32"/>
        <v>107</v>
      </c>
      <c r="AH288" s="12">
        <v>31.1</v>
      </c>
      <c r="AI288" s="12">
        <v>0</v>
      </c>
      <c r="AJ288" s="12">
        <v>126.55</v>
      </c>
      <c r="AK288" s="12">
        <f t="shared" si="33"/>
        <v>157.65</v>
      </c>
      <c r="AL288" s="1">
        <v>0</v>
      </c>
      <c r="AM288" s="1">
        <v>9</v>
      </c>
      <c r="AN288" s="1">
        <v>8</v>
      </c>
      <c r="AO288" s="1">
        <f t="shared" si="34"/>
        <v>17</v>
      </c>
      <c r="AP288" s="1">
        <v>152</v>
      </c>
      <c r="AQ288" s="1">
        <v>75</v>
      </c>
      <c r="AR288" s="1">
        <v>0</v>
      </c>
      <c r="AS288" s="1">
        <f>+Sar_InfraMR[[#This Row],[B.02.1 - Parque de Coches Eléctricos Motrices]]+Sar_InfraMR[[#This Row],[B.02.2 - Parque de Coches Eléctricos Motrices Remolcados Tipo R]]+Sar_InfraMR[[#This Row],[B.02.3 - Parque de Coches Eléctricos Motrices Tipo R]]</f>
        <v>227</v>
      </c>
      <c r="AT288" s="1">
        <v>0</v>
      </c>
      <c r="AU288" s="1">
        <v>4</v>
      </c>
      <c r="AV288" s="1">
        <v>8</v>
      </c>
      <c r="AW288" s="1">
        <f>+Sar_InfraMR[[#This Row],[B.03.1 - Parque de Coches Motores Motrices Remolcados]]+Sar_InfraMR[[#This Row],[B.03.2 - Parque de Coches Motores Motrices Intermedios]]+Sar_InfraMR[[#This Row],[B.03.3 - Parque de Coches Motores Motrices Cabina]]</f>
        <v>12</v>
      </c>
      <c r="AX288" s="1">
        <v>33</v>
      </c>
      <c r="AY288" s="1">
        <v>12</v>
      </c>
      <c r="AZ288" s="1">
        <v>0</v>
      </c>
      <c r="BA288" s="1">
        <v>8</v>
      </c>
      <c r="BB288" s="1">
        <v>0</v>
      </c>
      <c r="BC288" s="1">
        <f>+Sar_InfraMR[[#This Row],[B.04.1 - Parque de Coches Remolcados Clase Unica]]+Sar_InfraMR[[#This Row],[B.04.2 - Parque de Coches Remolcados Clase Unica Furgón]]+Sar_InfraMR[[#This Row],[B.04.3 - Parque de Coches Remolcados Clase Unica Cabina]]+Sar_InfraMR[[#This Row],[B.04.4 - Parque de Coches Remolcados de Larga Distancia (Turista+Pullman)]]+Sar_InfraMR[[#This Row],[B.04.5 - Parque de Coches Remolcados para Servicios Especiales (Cartoneros)]]</f>
        <v>53</v>
      </c>
      <c r="BD288" s="1">
        <v>0</v>
      </c>
      <c r="BE288" s="1">
        <v>0</v>
      </c>
      <c r="BF288" s="16">
        <v>1676</v>
      </c>
    </row>
    <row r="289" spans="1:58">
      <c r="A289" s="1">
        <v>2016</v>
      </c>
      <c r="B289" s="1" t="s">
        <v>126</v>
      </c>
      <c r="C289" s="12">
        <v>71.5</v>
      </c>
      <c r="D289" s="12">
        <v>62.3</v>
      </c>
      <c r="E289" s="12">
        <v>0</v>
      </c>
      <c r="F289" s="12">
        <v>36.4</v>
      </c>
      <c r="G289" s="12">
        <f t="shared" si="28"/>
        <v>170.20000000000002</v>
      </c>
      <c r="H289" s="12">
        <f>+Sar_InfraMR[[#This Row],[Total Líneas de Explotación ]]</f>
        <v>170.20000000000002</v>
      </c>
      <c r="I289" s="13">
        <v>169.64911000000001</v>
      </c>
      <c r="J289" s="12">
        <v>196.1</v>
      </c>
      <c r="K289" s="12">
        <v>13.5</v>
      </c>
      <c r="L289" s="12">
        <v>85</v>
      </c>
      <c r="M289" s="12">
        <v>8.4</v>
      </c>
      <c r="N289" s="12">
        <f>+Sar_InfraMR[[#This Row],[A.03.1 -  Longitud de Vías de Explotación No Electrificadas Troncales y Ramales (vía principal) (km)]]+Sar_InfraMR[[#This Row],[A.04.1 -  Longitud de Vías de Explotación Electrificadas Troncales y Ramales (vía principal) (km)]]</f>
        <v>281.10000000000002</v>
      </c>
      <c r="O289" s="12">
        <f>+Sar_InfraMR[[#This Row],[Total Vías (excluido Auxiliares)]]</f>
        <v>281.10000000000002</v>
      </c>
      <c r="P289" s="1">
        <v>30</v>
      </c>
      <c r="Q289" s="1">
        <v>5</v>
      </c>
      <c r="R289" s="1">
        <v>5</v>
      </c>
      <c r="S289" s="1">
        <f t="shared" si="29"/>
        <v>40</v>
      </c>
      <c r="T289" s="1">
        <v>20</v>
      </c>
      <c r="U289" s="1">
        <v>89</v>
      </c>
      <c r="V289" s="1">
        <v>1</v>
      </c>
      <c r="W289" s="1">
        <v>40</v>
      </c>
      <c r="X289" s="1">
        <v>0</v>
      </c>
      <c r="Y289" s="1">
        <f t="shared" si="30"/>
        <v>150</v>
      </c>
      <c r="Z289" s="1">
        <v>11</v>
      </c>
      <c r="AA289" s="1">
        <v>22</v>
      </c>
      <c r="AB289" s="1">
        <f>+Sar_InfraMR[[#This Row],[Total Pasos Vehiculares a Nivel]]</f>
        <v>150</v>
      </c>
      <c r="AC289" s="1">
        <f t="shared" si="31"/>
        <v>183</v>
      </c>
      <c r="AD289" s="1">
        <v>17</v>
      </c>
      <c r="AE289" s="1">
        <v>16</v>
      </c>
      <c r="AF289" s="1">
        <v>74</v>
      </c>
      <c r="AG289" s="1">
        <f t="shared" si="32"/>
        <v>107</v>
      </c>
      <c r="AH289" s="12">
        <v>31.1</v>
      </c>
      <c r="AI289" s="12">
        <v>0</v>
      </c>
      <c r="AJ289" s="12">
        <v>126.55</v>
      </c>
      <c r="AK289" s="12">
        <f t="shared" si="33"/>
        <v>157.65</v>
      </c>
      <c r="AL289" s="1">
        <v>0</v>
      </c>
      <c r="AM289" s="1">
        <v>9</v>
      </c>
      <c r="AN289" s="1">
        <v>8</v>
      </c>
      <c r="AO289" s="1">
        <f t="shared" si="34"/>
        <v>17</v>
      </c>
      <c r="AP289" s="1">
        <v>152</v>
      </c>
      <c r="AQ289" s="1">
        <v>75</v>
      </c>
      <c r="AR289" s="1">
        <v>0</v>
      </c>
      <c r="AS289" s="1">
        <f>+Sar_InfraMR[[#This Row],[B.02.1 - Parque de Coches Eléctricos Motrices]]+Sar_InfraMR[[#This Row],[B.02.2 - Parque de Coches Eléctricos Motrices Remolcados Tipo R]]+Sar_InfraMR[[#This Row],[B.02.3 - Parque de Coches Eléctricos Motrices Tipo R]]</f>
        <v>227</v>
      </c>
      <c r="AT289" s="1">
        <v>0</v>
      </c>
      <c r="AU289" s="1">
        <v>4</v>
      </c>
      <c r="AV289" s="1">
        <v>8</v>
      </c>
      <c r="AW289" s="1">
        <f>+Sar_InfraMR[[#This Row],[B.03.1 - Parque de Coches Motores Motrices Remolcados]]+Sar_InfraMR[[#This Row],[B.03.2 - Parque de Coches Motores Motrices Intermedios]]+Sar_InfraMR[[#This Row],[B.03.3 - Parque de Coches Motores Motrices Cabina]]</f>
        <v>12</v>
      </c>
      <c r="AX289" s="1">
        <v>33</v>
      </c>
      <c r="AY289" s="1">
        <v>12</v>
      </c>
      <c r="AZ289" s="1">
        <v>0</v>
      </c>
      <c r="BA289" s="1">
        <v>8</v>
      </c>
      <c r="BB289" s="1">
        <v>0</v>
      </c>
      <c r="BC289" s="1">
        <f>+Sar_InfraMR[[#This Row],[B.04.1 - Parque de Coches Remolcados Clase Unica]]+Sar_InfraMR[[#This Row],[B.04.2 - Parque de Coches Remolcados Clase Unica Furgón]]+Sar_InfraMR[[#This Row],[B.04.3 - Parque de Coches Remolcados Clase Unica Cabina]]+Sar_InfraMR[[#This Row],[B.04.4 - Parque de Coches Remolcados de Larga Distancia (Turista+Pullman)]]+Sar_InfraMR[[#This Row],[B.04.5 - Parque de Coches Remolcados para Servicios Especiales (Cartoneros)]]</f>
        <v>53</v>
      </c>
      <c r="BD289" s="1">
        <v>0</v>
      </c>
      <c r="BE289" s="1">
        <v>0</v>
      </c>
      <c r="BF289" s="16">
        <v>1676</v>
      </c>
    </row>
    <row r="290" spans="1:58">
      <c r="A290" s="1">
        <v>2017</v>
      </c>
      <c r="B290" s="1" t="s">
        <v>115</v>
      </c>
      <c r="C290" s="12">
        <v>71.5</v>
      </c>
      <c r="D290" s="12">
        <v>62.3</v>
      </c>
      <c r="E290" s="12">
        <v>0</v>
      </c>
      <c r="F290" s="12">
        <v>36.4</v>
      </c>
      <c r="G290" s="12">
        <f t="shared" si="28"/>
        <v>170.20000000000002</v>
      </c>
      <c r="H290" s="12">
        <f>+Sar_InfraMR[[#This Row],[Total Líneas de Explotación ]]</f>
        <v>170.20000000000002</v>
      </c>
      <c r="I290" s="13">
        <v>169.64911000000001</v>
      </c>
      <c r="J290" s="12">
        <v>196.1</v>
      </c>
      <c r="K290" s="12">
        <v>13.5</v>
      </c>
      <c r="L290" s="12">
        <v>85</v>
      </c>
      <c r="M290" s="12">
        <v>8.4</v>
      </c>
      <c r="N290" s="12">
        <f>+Sar_InfraMR[[#This Row],[A.03.1 -  Longitud de Vías de Explotación No Electrificadas Troncales y Ramales (vía principal) (km)]]+Sar_InfraMR[[#This Row],[A.04.1 -  Longitud de Vías de Explotación Electrificadas Troncales y Ramales (vía principal) (km)]]</f>
        <v>281.10000000000002</v>
      </c>
      <c r="O290" s="12">
        <f>+Sar_InfraMR[[#This Row],[Total Vías (excluido Auxiliares)]]</f>
        <v>281.10000000000002</v>
      </c>
      <c r="P290" s="1">
        <v>30</v>
      </c>
      <c r="Q290" s="1">
        <v>5</v>
      </c>
      <c r="R290" s="1">
        <v>5</v>
      </c>
      <c r="S290" s="1">
        <f t="shared" si="29"/>
        <v>40</v>
      </c>
      <c r="T290" s="1">
        <v>20</v>
      </c>
      <c r="U290" s="1">
        <v>89</v>
      </c>
      <c r="V290" s="1">
        <v>1</v>
      </c>
      <c r="W290" s="1">
        <v>40</v>
      </c>
      <c r="X290" s="1">
        <v>0</v>
      </c>
      <c r="Y290" s="1">
        <f t="shared" si="30"/>
        <v>150</v>
      </c>
      <c r="Z290" s="1">
        <v>11</v>
      </c>
      <c r="AA290" s="1">
        <v>22</v>
      </c>
      <c r="AB290" s="1">
        <f>+Sar_InfraMR[[#This Row],[Total Pasos Vehiculares a Nivel]]</f>
        <v>150</v>
      </c>
      <c r="AC290" s="1">
        <f t="shared" si="31"/>
        <v>183</v>
      </c>
      <c r="AD290" s="1">
        <v>17</v>
      </c>
      <c r="AE290" s="1">
        <v>16</v>
      </c>
      <c r="AF290" s="1">
        <v>74</v>
      </c>
      <c r="AG290" s="1">
        <f t="shared" si="32"/>
        <v>107</v>
      </c>
      <c r="AH290" s="12">
        <v>31.1</v>
      </c>
      <c r="AI290" s="12">
        <v>0</v>
      </c>
      <c r="AJ290" s="12">
        <v>126.55</v>
      </c>
      <c r="AK290" s="12">
        <f t="shared" si="33"/>
        <v>157.65</v>
      </c>
      <c r="AL290" s="1">
        <v>0</v>
      </c>
      <c r="AM290" s="1">
        <v>9</v>
      </c>
      <c r="AN290" s="1">
        <v>8</v>
      </c>
      <c r="AO290" s="1">
        <f t="shared" si="34"/>
        <v>17</v>
      </c>
      <c r="AP290" s="1">
        <v>152</v>
      </c>
      <c r="AQ290" s="1">
        <v>75</v>
      </c>
      <c r="AR290" s="1">
        <v>0</v>
      </c>
      <c r="AS290" s="1">
        <f>+Sar_InfraMR[[#This Row],[B.02.1 - Parque de Coches Eléctricos Motrices]]+Sar_InfraMR[[#This Row],[B.02.2 - Parque de Coches Eléctricos Motrices Remolcados Tipo R]]+Sar_InfraMR[[#This Row],[B.02.3 - Parque de Coches Eléctricos Motrices Tipo R]]</f>
        <v>227</v>
      </c>
      <c r="AT290" s="1">
        <v>0</v>
      </c>
      <c r="AU290" s="1">
        <v>4</v>
      </c>
      <c r="AV290" s="1">
        <v>8</v>
      </c>
      <c r="AW290" s="1">
        <f>+Sar_InfraMR[[#This Row],[B.03.1 - Parque de Coches Motores Motrices Remolcados]]+Sar_InfraMR[[#This Row],[B.03.2 - Parque de Coches Motores Motrices Intermedios]]+Sar_InfraMR[[#This Row],[B.03.3 - Parque de Coches Motores Motrices Cabina]]</f>
        <v>12</v>
      </c>
      <c r="AX290" s="1">
        <v>33</v>
      </c>
      <c r="AY290" s="1">
        <v>12</v>
      </c>
      <c r="AZ290" s="1">
        <v>0</v>
      </c>
      <c r="BA290" s="1">
        <v>8</v>
      </c>
      <c r="BB290" s="1">
        <v>0</v>
      </c>
      <c r="BC290" s="1">
        <f>+Sar_InfraMR[[#This Row],[B.04.1 - Parque de Coches Remolcados Clase Unica]]+Sar_InfraMR[[#This Row],[B.04.2 - Parque de Coches Remolcados Clase Unica Furgón]]+Sar_InfraMR[[#This Row],[B.04.3 - Parque de Coches Remolcados Clase Unica Cabina]]+Sar_InfraMR[[#This Row],[B.04.4 - Parque de Coches Remolcados de Larga Distancia (Turista+Pullman)]]+Sar_InfraMR[[#This Row],[B.04.5 - Parque de Coches Remolcados para Servicios Especiales (Cartoneros)]]</f>
        <v>53</v>
      </c>
      <c r="BD290" s="1">
        <v>0</v>
      </c>
      <c r="BE290" s="1">
        <v>0</v>
      </c>
      <c r="BF290" s="16">
        <v>1676</v>
      </c>
    </row>
    <row r="291" spans="1:58">
      <c r="A291" s="1">
        <v>2017</v>
      </c>
      <c r="B291" s="1" t="s">
        <v>116</v>
      </c>
      <c r="C291" s="12">
        <v>71.5</v>
      </c>
      <c r="D291" s="12">
        <v>62.3</v>
      </c>
      <c r="E291" s="12">
        <v>0</v>
      </c>
      <c r="F291" s="12">
        <v>36.4</v>
      </c>
      <c r="G291" s="12">
        <f t="shared" si="28"/>
        <v>170.20000000000002</v>
      </c>
      <c r="H291" s="12">
        <f>+Sar_InfraMR[[#This Row],[Total Líneas de Explotación ]]</f>
        <v>170.20000000000002</v>
      </c>
      <c r="I291" s="13">
        <v>169.64911000000001</v>
      </c>
      <c r="J291" s="12">
        <v>196.1</v>
      </c>
      <c r="K291" s="12">
        <v>13.5</v>
      </c>
      <c r="L291" s="12">
        <v>85</v>
      </c>
      <c r="M291" s="12">
        <v>8.4</v>
      </c>
      <c r="N291" s="12">
        <f>+Sar_InfraMR[[#This Row],[A.03.1 -  Longitud de Vías de Explotación No Electrificadas Troncales y Ramales (vía principal) (km)]]+Sar_InfraMR[[#This Row],[A.04.1 -  Longitud de Vías de Explotación Electrificadas Troncales y Ramales (vía principal) (km)]]</f>
        <v>281.10000000000002</v>
      </c>
      <c r="O291" s="12">
        <f>+Sar_InfraMR[[#This Row],[Total Vías (excluido Auxiliares)]]</f>
        <v>281.10000000000002</v>
      </c>
      <c r="P291" s="1">
        <v>30</v>
      </c>
      <c r="Q291" s="1">
        <v>5</v>
      </c>
      <c r="R291" s="1">
        <v>5</v>
      </c>
      <c r="S291" s="1">
        <f t="shared" si="29"/>
        <v>40</v>
      </c>
      <c r="T291" s="1">
        <v>20</v>
      </c>
      <c r="U291" s="1">
        <v>89</v>
      </c>
      <c r="V291" s="1">
        <v>1</v>
      </c>
      <c r="W291" s="1">
        <v>40</v>
      </c>
      <c r="X291" s="1">
        <v>0</v>
      </c>
      <c r="Y291" s="1">
        <f t="shared" si="30"/>
        <v>150</v>
      </c>
      <c r="Z291" s="1">
        <v>11</v>
      </c>
      <c r="AA291" s="1">
        <v>22</v>
      </c>
      <c r="AB291" s="1">
        <f>+Sar_InfraMR[[#This Row],[Total Pasos Vehiculares a Nivel]]</f>
        <v>150</v>
      </c>
      <c r="AC291" s="1">
        <f t="shared" si="31"/>
        <v>183</v>
      </c>
      <c r="AD291" s="1">
        <v>17</v>
      </c>
      <c r="AE291" s="1">
        <v>16</v>
      </c>
      <c r="AF291" s="1">
        <v>74</v>
      </c>
      <c r="AG291" s="1">
        <f t="shared" si="32"/>
        <v>107</v>
      </c>
      <c r="AH291" s="12">
        <v>31.1</v>
      </c>
      <c r="AI291" s="12">
        <v>0</v>
      </c>
      <c r="AJ291" s="12">
        <v>126.55</v>
      </c>
      <c r="AK291" s="12">
        <f t="shared" si="33"/>
        <v>157.65</v>
      </c>
      <c r="AL291" s="1">
        <v>0</v>
      </c>
      <c r="AM291" s="1">
        <v>9</v>
      </c>
      <c r="AN291" s="1">
        <v>8</v>
      </c>
      <c r="AO291" s="1">
        <f t="shared" si="34"/>
        <v>17</v>
      </c>
      <c r="AP291" s="1">
        <v>152</v>
      </c>
      <c r="AQ291" s="1">
        <v>75</v>
      </c>
      <c r="AR291" s="1">
        <v>0</v>
      </c>
      <c r="AS291" s="1">
        <f>+Sar_InfraMR[[#This Row],[B.02.1 - Parque de Coches Eléctricos Motrices]]+Sar_InfraMR[[#This Row],[B.02.2 - Parque de Coches Eléctricos Motrices Remolcados Tipo R]]+Sar_InfraMR[[#This Row],[B.02.3 - Parque de Coches Eléctricos Motrices Tipo R]]</f>
        <v>227</v>
      </c>
      <c r="AT291" s="1">
        <v>0</v>
      </c>
      <c r="AU291" s="1">
        <v>4</v>
      </c>
      <c r="AV291" s="1">
        <v>8</v>
      </c>
      <c r="AW291" s="1">
        <f>+Sar_InfraMR[[#This Row],[B.03.1 - Parque de Coches Motores Motrices Remolcados]]+Sar_InfraMR[[#This Row],[B.03.2 - Parque de Coches Motores Motrices Intermedios]]+Sar_InfraMR[[#This Row],[B.03.3 - Parque de Coches Motores Motrices Cabina]]</f>
        <v>12</v>
      </c>
      <c r="AX291" s="1">
        <v>33</v>
      </c>
      <c r="AY291" s="1">
        <v>12</v>
      </c>
      <c r="AZ291" s="1">
        <v>0</v>
      </c>
      <c r="BA291" s="1">
        <v>8</v>
      </c>
      <c r="BB291" s="1">
        <v>0</v>
      </c>
      <c r="BC291" s="1">
        <f>+Sar_InfraMR[[#This Row],[B.04.1 - Parque de Coches Remolcados Clase Unica]]+Sar_InfraMR[[#This Row],[B.04.2 - Parque de Coches Remolcados Clase Unica Furgón]]+Sar_InfraMR[[#This Row],[B.04.3 - Parque de Coches Remolcados Clase Unica Cabina]]+Sar_InfraMR[[#This Row],[B.04.4 - Parque de Coches Remolcados de Larga Distancia (Turista+Pullman)]]+Sar_InfraMR[[#This Row],[B.04.5 - Parque de Coches Remolcados para Servicios Especiales (Cartoneros)]]</f>
        <v>53</v>
      </c>
      <c r="BD291" s="1">
        <v>0</v>
      </c>
      <c r="BE291" s="1">
        <v>0</v>
      </c>
      <c r="BF291" s="16">
        <v>1676</v>
      </c>
    </row>
    <row r="292" spans="1:58">
      <c r="A292" s="1">
        <v>2017</v>
      </c>
      <c r="B292" s="1" t="s">
        <v>117</v>
      </c>
      <c r="C292" s="12">
        <v>71.5</v>
      </c>
      <c r="D292" s="12">
        <v>62.3</v>
      </c>
      <c r="E292" s="12">
        <v>0</v>
      </c>
      <c r="F292" s="12">
        <v>36.4</v>
      </c>
      <c r="G292" s="12">
        <f t="shared" si="28"/>
        <v>170.20000000000002</v>
      </c>
      <c r="H292" s="12">
        <f>+Sar_InfraMR[[#This Row],[Total Líneas de Explotación ]]</f>
        <v>170.20000000000002</v>
      </c>
      <c r="I292" s="13">
        <v>169.64911000000001</v>
      </c>
      <c r="J292" s="12">
        <v>196.1</v>
      </c>
      <c r="K292" s="12">
        <v>13.5</v>
      </c>
      <c r="L292" s="12">
        <v>85</v>
      </c>
      <c r="M292" s="12">
        <v>8.4</v>
      </c>
      <c r="N292" s="12">
        <f>+Sar_InfraMR[[#This Row],[A.03.1 -  Longitud de Vías de Explotación No Electrificadas Troncales y Ramales (vía principal) (km)]]+Sar_InfraMR[[#This Row],[A.04.1 -  Longitud de Vías de Explotación Electrificadas Troncales y Ramales (vía principal) (km)]]</f>
        <v>281.10000000000002</v>
      </c>
      <c r="O292" s="12">
        <f>+Sar_InfraMR[[#This Row],[Total Vías (excluido Auxiliares)]]</f>
        <v>281.10000000000002</v>
      </c>
      <c r="P292" s="1">
        <v>30</v>
      </c>
      <c r="Q292" s="1">
        <v>5</v>
      </c>
      <c r="R292" s="1">
        <v>5</v>
      </c>
      <c r="S292" s="1">
        <f t="shared" si="29"/>
        <v>40</v>
      </c>
      <c r="T292" s="1">
        <v>20</v>
      </c>
      <c r="U292" s="1">
        <v>89</v>
      </c>
      <c r="V292" s="1">
        <v>1</v>
      </c>
      <c r="W292" s="1">
        <v>40</v>
      </c>
      <c r="X292" s="1">
        <v>0</v>
      </c>
      <c r="Y292" s="1">
        <f t="shared" si="30"/>
        <v>150</v>
      </c>
      <c r="Z292" s="1">
        <v>11</v>
      </c>
      <c r="AA292" s="1">
        <v>22</v>
      </c>
      <c r="AB292" s="1">
        <f>+Sar_InfraMR[[#This Row],[Total Pasos Vehiculares a Nivel]]</f>
        <v>150</v>
      </c>
      <c r="AC292" s="1">
        <f t="shared" si="31"/>
        <v>183</v>
      </c>
      <c r="AD292" s="1">
        <v>17</v>
      </c>
      <c r="AE292" s="1">
        <v>16</v>
      </c>
      <c r="AF292" s="1">
        <v>74</v>
      </c>
      <c r="AG292" s="1">
        <f t="shared" si="32"/>
        <v>107</v>
      </c>
      <c r="AH292" s="12">
        <v>31.1</v>
      </c>
      <c r="AI292" s="12">
        <v>0</v>
      </c>
      <c r="AJ292" s="12">
        <v>126.55</v>
      </c>
      <c r="AK292" s="12">
        <f t="shared" si="33"/>
        <v>157.65</v>
      </c>
      <c r="AL292" s="1">
        <v>0</v>
      </c>
      <c r="AM292" s="1">
        <v>9</v>
      </c>
      <c r="AN292" s="1">
        <v>8</v>
      </c>
      <c r="AO292" s="1">
        <f t="shared" si="34"/>
        <v>17</v>
      </c>
      <c r="AP292" s="1">
        <v>152</v>
      </c>
      <c r="AQ292" s="1">
        <v>75</v>
      </c>
      <c r="AR292" s="1">
        <v>0</v>
      </c>
      <c r="AS292" s="1">
        <f>+Sar_InfraMR[[#This Row],[B.02.1 - Parque de Coches Eléctricos Motrices]]+Sar_InfraMR[[#This Row],[B.02.2 - Parque de Coches Eléctricos Motrices Remolcados Tipo R]]+Sar_InfraMR[[#This Row],[B.02.3 - Parque de Coches Eléctricos Motrices Tipo R]]</f>
        <v>227</v>
      </c>
      <c r="AT292" s="1">
        <v>0</v>
      </c>
      <c r="AU292" s="1">
        <v>4</v>
      </c>
      <c r="AV292" s="1">
        <v>8</v>
      </c>
      <c r="AW292" s="1">
        <f>+Sar_InfraMR[[#This Row],[B.03.1 - Parque de Coches Motores Motrices Remolcados]]+Sar_InfraMR[[#This Row],[B.03.2 - Parque de Coches Motores Motrices Intermedios]]+Sar_InfraMR[[#This Row],[B.03.3 - Parque de Coches Motores Motrices Cabina]]</f>
        <v>12</v>
      </c>
      <c r="AX292" s="1">
        <v>33</v>
      </c>
      <c r="AY292" s="1">
        <v>12</v>
      </c>
      <c r="AZ292" s="1">
        <v>0</v>
      </c>
      <c r="BA292" s="1">
        <v>8</v>
      </c>
      <c r="BB292" s="1">
        <v>0</v>
      </c>
      <c r="BC292" s="1">
        <f>+Sar_InfraMR[[#This Row],[B.04.1 - Parque de Coches Remolcados Clase Unica]]+Sar_InfraMR[[#This Row],[B.04.2 - Parque de Coches Remolcados Clase Unica Furgón]]+Sar_InfraMR[[#This Row],[B.04.3 - Parque de Coches Remolcados Clase Unica Cabina]]+Sar_InfraMR[[#This Row],[B.04.4 - Parque de Coches Remolcados de Larga Distancia (Turista+Pullman)]]+Sar_InfraMR[[#This Row],[B.04.5 - Parque de Coches Remolcados para Servicios Especiales (Cartoneros)]]</f>
        <v>53</v>
      </c>
      <c r="BD292" s="1">
        <v>0</v>
      </c>
      <c r="BE292" s="1">
        <v>0</v>
      </c>
      <c r="BF292" s="16">
        <v>1676</v>
      </c>
    </row>
    <row r="293" spans="1:58">
      <c r="A293" s="1">
        <v>2017</v>
      </c>
      <c r="B293" s="1" t="s">
        <v>118</v>
      </c>
      <c r="C293" s="12">
        <v>71.5</v>
      </c>
      <c r="D293" s="12">
        <v>62.3</v>
      </c>
      <c r="E293" s="12">
        <v>0</v>
      </c>
      <c r="F293" s="12">
        <v>36.4</v>
      </c>
      <c r="G293" s="12">
        <f t="shared" si="28"/>
        <v>170.20000000000002</v>
      </c>
      <c r="H293" s="12">
        <f>+Sar_InfraMR[[#This Row],[Total Líneas de Explotación ]]</f>
        <v>170.20000000000002</v>
      </c>
      <c r="I293" s="13">
        <v>169.64911000000001</v>
      </c>
      <c r="J293" s="12">
        <v>196.1</v>
      </c>
      <c r="K293" s="12">
        <v>13.5</v>
      </c>
      <c r="L293" s="12">
        <v>85</v>
      </c>
      <c r="M293" s="12">
        <v>8.4</v>
      </c>
      <c r="N293" s="12">
        <f>+Sar_InfraMR[[#This Row],[A.03.1 -  Longitud de Vías de Explotación No Electrificadas Troncales y Ramales (vía principal) (km)]]+Sar_InfraMR[[#This Row],[A.04.1 -  Longitud de Vías de Explotación Electrificadas Troncales y Ramales (vía principal) (km)]]</f>
        <v>281.10000000000002</v>
      </c>
      <c r="O293" s="12">
        <f>+Sar_InfraMR[[#This Row],[Total Vías (excluido Auxiliares)]]</f>
        <v>281.10000000000002</v>
      </c>
      <c r="P293" s="1">
        <v>30</v>
      </c>
      <c r="Q293" s="1">
        <v>5</v>
      </c>
      <c r="R293" s="1">
        <v>5</v>
      </c>
      <c r="S293" s="1">
        <f t="shared" si="29"/>
        <v>40</v>
      </c>
      <c r="T293" s="1">
        <v>20</v>
      </c>
      <c r="U293" s="1">
        <v>89</v>
      </c>
      <c r="V293" s="1">
        <v>1</v>
      </c>
      <c r="W293" s="1">
        <v>40</v>
      </c>
      <c r="X293" s="1">
        <v>0</v>
      </c>
      <c r="Y293" s="1">
        <f t="shared" si="30"/>
        <v>150</v>
      </c>
      <c r="Z293" s="1">
        <v>11</v>
      </c>
      <c r="AA293" s="1">
        <v>22</v>
      </c>
      <c r="AB293" s="1">
        <f>+Sar_InfraMR[[#This Row],[Total Pasos Vehiculares a Nivel]]</f>
        <v>150</v>
      </c>
      <c r="AC293" s="1">
        <f t="shared" si="31"/>
        <v>183</v>
      </c>
      <c r="AD293" s="1">
        <v>17</v>
      </c>
      <c r="AE293" s="1">
        <v>16</v>
      </c>
      <c r="AF293" s="1">
        <v>74</v>
      </c>
      <c r="AG293" s="1">
        <f t="shared" si="32"/>
        <v>107</v>
      </c>
      <c r="AH293" s="12">
        <v>31.1</v>
      </c>
      <c r="AI293" s="12">
        <v>0</v>
      </c>
      <c r="AJ293" s="12">
        <v>126.55</v>
      </c>
      <c r="AK293" s="12">
        <f t="shared" si="33"/>
        <v>157.65</v>
      </c>
      <c r="AL293" s="1">
        <v>0</v>
      </c>
      <c r="AM293" s="1">
        <v>9</v>
      </c>
      <c r="AN293" s="1">
        <v>8</v>
      </c>
      <c r="AO293" s="1">
        <f t="shared" si="34"/>
        <v>17</v>
      </c>
      <c r="AP293" s="1">
        <v>152</v>
      </c>
      <c r="AQ293" s="1">
        <v>75</v>
      </c>
      <c r="AR293" s="1">
        <v>0</v>
      </c>
      <c r="AS293" s="1">
        <f>+Sar_InfraMR[[#This Row],[B.02.1 - Parque de Coches Eléctricos Motrices]]+Sar_InfraMR[[#This Row],[B.02.2 - Parque de Coches Eléctricos Motrices Remolcados Tipo R]]+Sar_InfraMR[[#This Row],[B.02.3 - Parque de Coches Eléctricos Motrices Tipo R]]</f>
        <v>227</v>
      </c>
      <c r="AT293" s="1">
        <v>0</v>
      </c>
      <c r="AU293" s="1">
        <v>4</v>
      </c>
      <c r="AV293" s="1">
        <v>8</v>
      </c>
      <c r="AW293" s="1">
        <f>+Sar_InfraMR[[#This Row],[B.03.1 - Parque de Coches Motores Motrices Remolcados]]+Sar_InfraMR[[#This Row],[B.03.2 - Parque de Coches Motores Motrices Intermedios]]+Sar_InfraMR[[#This Row],[B.03.3 - Parque de Coches Motores Motrices Cabina]]</f>
        <v>12</v>
      </c>
      <c r="AX293" s="1">
        <v>33</v>
      </c>
      <c r="AY293" s="1">
        <v>12</v>
      </c>
      <c r="AZ293" s="1">
        <v>0</v>
      </c>
      <c r="BA293" s="1">
        <v>8</v>
      </c>
      <c r="BB293" s="1">
        <v>0</v>
      </c>
      <c r="BC293" s="1">
        <f>+Sar_InfraMR[[#This Row],[B.04.1 - Parque de Coches Remolcados Clase Unica]]+Sar_InfraMR[[#This Row],[B.04.2 - Parque de Coches Remolcados Clase Unica Furgón]]+Sar_InfraMR[[#This Row],[B.04.3 - Parque de Coches Remolcados Clase Unica Cabina]]+Sar_InfraMR[[#This Row],[B.04.4 - Parque de Coches Remolcados de Larga Distancia (Turista+Pullman)]]+Sar_InfraMR[[#This Row],[B.04.5 - Parque de Coches Remolcados para Servicios Especiales (Cartoneros)]]</f>
        <v>53</v>
      </c>
      <c r="BD293" s="1">
        <v>0</v>
      </c>
      <c r="BE293" s="1">
        <v>0</v>
      </c>
      <c r="BF293" s="16">
        <v>1676</v>
      </c>
    </row>
    <row r="294" spans="1:58">
      <c r="A294" s="1">
        <v>2017</v>
      </c>
      <c r="B294" s="1" t="s">
        <v>119</v>
      </c>
      <c r="C294" s="12">
        <v>71.5</v>
      </c>
      <c r="D294" s="12">
        <v>62.3</v>
      </c>
      <c r="E294" s="12">
        <v>0</v>
      </c>
      <c r="F294" s="12">
        <v>36.4</v>
      </c>
      <c r="G294" s="12">
        <f t="shared" si="28"/>
        <v>170.20000000000002</v>
      </c>
      <c r="H294" s="12">
        <f>+Sar_InfraMR[[#This Row],[Total Líneas de Explotación ]]</f>
        <v>170.20000000000002</v>
      </c>
      <c r="I294" s="13">
        <v>169.64911000000001</v>
      </c>
      <c r="J294" s="12">
        <v>196.1</v>
      </c>
      <c r="K294" s="12">
        <v>13.5</v>
      </c>
      <c r="L294" s="12">
        <v>85</v>
      </c>
      <c r="M294" s="12">
        <v>8.4</v>
      </c>
      <c r="N294" s="12">
        <f>+Sar_InfraMR[[#This Row],[A.03.1 -  Longitud de Vías de Explotación No Electrificadas Troncales y Ramales (vía principal) (km)]]+Sar_InfraMR[[#This Row],[A.04.1 -  Longitud de Vías de Explotación Electrificadas Troncales y Ramales (vía principal) (km)]]</f>
        <v>281.10000000000002</v>
      </c>
      <c r="O294" s="12">
        <f>+Sar_InfraMR[[#This Row],[Total Vías (excluido Auxiliares)]]</f>
        <v>281.10000000000002</v>
      </c>
      <c r="P294" s="1">
        <v>30</v>
      </c>
      <c r="Q294" s="1">
        <v>5</v>
      </c>
      <c r="R294" s="1">
        <v>5</v>
      </c>
      <c r="S294" s="1">
        <f t="shared" si="29"/>
        <v>40</v>
      </c>
      <c r="T294" s="1">
        <v>20</v>
      </c>
      <c r="U294" s="1">
        <v>89</v>
      </c>
      <c r="V294" s="1">
        <v>1</v>
      </c>
      <c r="W294" s="1">
        <v>40</v>
      </c>
      <c r="X294" s="1">
        <v>0</v>
      </c>
      <c r="Y294" s="1">
        <f t="shared" si="30"/>
        <v>150</v>
      </c>
      <c r="Z294" s="1">
        <v>11</v>
      </c>
      <c r="AA294" s="1">
        <v>22</v>
      </c>
      <c r="AB294" s="1">
        <f>+Sar_InfraMR[[#This Row],[Total Pasos Vehiculares a Nivel]]</f>
        <v>150</v>
      </c>
      <c r="AC294" s="1">
        <f t="shared" si="31"/>
        <v>183</v>
      </c>
      <c r="AD294" s="1">
        <v>17</v>
      </c>
      <c r="AE294" s="1">
        <v>16</v>
      </c>
      <c r="AF294" s="1">
        <v>74</v>
      </c>
      <c r="AG294" s="1">
        <f t="shared" si="32"/>
        <v>107</v>
      </c>
      <c r="AH294" s="12">
        <v>31.1</v>
      </c>
      <c r="AI294" s="12">
        <v>0</v>
      </c>
      <c r="AJ294" s="12">
        <v>126.55</v>
      </c>
      <c r="AK294" s="12">
        <f t="shared" si="33"/>
        <v>157.65</v>
      </c>
      <c r="AL294" s="1">
        <v>0</v>
      </c>
      <c r="AM294" s="1">
        <v>9</v>
      </c>
      <c r="AN294" s="1">
        <v>8</v>
      </c>
      <c r="AO294" s="1">
        <f t="shared" si="34"/>
        <v>17</v>
      </c>
      <c r="AP294" s="1">
        <v>152</v>
      </c>
      <c r="AQ294" s="1">
        <v>75</v>
      </c>
      <c r="AR294" s="1">
        <v>0</v>
      </c>
      <c r="AS294" s="1">
        <f>+Sar_InfraMR[[#This Row],[B.02.1 - Parque de Coches Eléctricos Motrices]]+Sar_InfraMR[[#This Row],[B.02.2 - Parque de Coches Eléctricos Motrices Remolcados Tipo R]]+Sar_InfraMR[[#This Row],[B.02.3 - Parque de Coches Eléctricos Motrices Tipo R]]</f>
        <v>227</v>
      </c>
      <c r="AT294" s="1">
        <v>0</v>
      </c>
      <c r="AU294" s="1">
        <v>4</v>
      </c>
      <c r="AV294" s="1">
        <v>8</v>
      </c>
      <c r="AW294" s="1">
        <f>+Sar_InfraMR[[#This Row],[B.03.1 - Parque de Coches Motores Motrices Remolcados]]+Sar_InfraMR[[#This Row],[B.03.2 - Parque de Coches Motores Motrices Intermedios]]+Sar_InfraMR[[#This Row],[B.03.3 - Parque de Coches Motores Motrices Cabina]]</f>
        <v>12</v>
      </c>
      <c r="AX294" s="1">
        <v>33</v>
      </c>
      <c r="AY294" s="1">
        <v>12</v>
      </c>
      <c r="AZ294" s="1">
        <v>0</v>
      </c>
      <c r="BA294" s="1">
        <v>8</v>
      </c>
      <c r="BB294" s="1">
        <v>0</v>
      </c>
      <c r="BC294" s="1">
        <f>+Sar_InfraMR[[#This Row],[B.04.1 - Parque de Coches Remolcados Clase Unica]]+Sar_InfraMR[[#This Row],[B.04.2 - Parque de Coches Remolcados Clase Unica Furgón]]+Sar_InfraMR[[#This Row],[B.04.3 - Parque de Coches Remolcados Clase Unica Cabina]]+Sar_InfraMR[[#This Row],[B.04.4 - Parque de Coches Remolcados de Larga Distancia (Turista+Pullman)]]+Sar_InfraMR[[#This Row],[B.04.5 - Parque de Coches Remolcados para Servicios Especiales (Cartoneros)]]</f>
        <v>53</v>
      </c>
      <c r="BD294" s="1">
        <v>0</v>
      </c>
      <c r="BE294" s="1">
        <v>0</v>
      </c>
      <c r="BF294" s="16">
        <v>1676</v>
      </c>
    </row>
    <row r="295" spans="1:58">
      <c r="A295" s="1">
        <v>2017</v>
      </c>
      <c r="B295" s="1" t="s">
        <v>120</v>
      </c>
      <c r="C295" s="12">
        <v>71.5</v>
      </c>
      <c r="D295" s="12">
        <v>62.3</v>
      </c>
      <c r="E295" s="12">
        <v>0</v>
      </c>
      <c r="F295" s="12">
        <v>36.4</v>
      </c>
      <c r="G295" s="12">
        <f t="shared" si="28"/>
        <v>170.20000000000002</v>
      </c>
      <c r="H295" s="12">
        <f>+Sar_InfraMR[[#This Row],[Total Líneas de Explotación ]]</f>
        <v>170.20000000000002</v>
      </c>
      <c r="I295" s="13">
        <v>169.64911000000001</v>
      </c>
      <c r="J295" s="12">
        <v>196.1</v>
      </c>
      <c r="K295" s="12">
        <v>13.5</v>
      </c>
      <c r="L295" s="12">
        <v>85</v>
      </c>
      <c r="M295" s="12">
        <v>8.4</v>
      </c>
      <c r="N295" s="12">
        <f>+Sar_InfraMR[[#This Row],[A.03.1 -  Longitud de Vías de Explotación No Electrificadas Troncales y Ramales (vía principal) (km)]]+Sar_InfraMR[[#This Row],[A.04.1 -  Longitud de Vías de Explotación Electrificadas Troncales y Ramales (vía principal) (km)]]</f>
        <v>281.10000000000002</v>
      </c>
      <c r="O295" s="12">
        <f>+Sar_InfraMR[[#This Row],[Total Vías (excluido Auxiliares)]]</f>
        <v>281.10000000000002</v>
      </c>
      <c r="P295" s="1">
        <v>30</v>
      </c>
      <c r="Q295" s="1">
        <v>5</v>
      </c>
      <c r="R295" s="1">
        <v>5</v>
      </c>
      <c r="S295" s="1">
        <f t="shared" si="29"/>
        <v>40</v>
      </c>
      <c r="T295" s="1">
        <v>20</v>
      </c>
      <c r="U295" s="1">
        <v>89</v>
      </c>
      <c r="V295" s="1">
        <v>1</v>
      </c>
      <c r="W295" s="1">
        <v>40</v>
      </c>
      <c r="X295" s="1">
        <v>0</v>
      </c>
      <c r="Y295" s="1">
        <f t="shared" si="30"/>
        <v>150</v>
      </c>
      <c r="Z295" s="1">
        <v>11</v>
      </c>
      <c r="AA295" s="1">
        <v>22</v>
      </c>
      <c r="AB295" s="1">
        <f>+Sar_InfraMR[[#This Row],[Total Pasos Vehiculares a Nivel]]</f>
        <v>150</v>
      </c>
      <c r="AC295" s="1">
        <f t="shared" si="31"/>
        <v>183</v>
      </c>
      <c r="AD295" s="1">
        <v>17</v>
      </c>
      <c r="AE295" s="1">
        <v>16</v>
      </c>
      <c r="AF295" s="1">
        <v>74</v>
      </c>
      <c r="AG295" s="1">
        <f t="shared" si="32"/>
        <v>107</v>
      </c>
      <c r="AH295" s="12">
        <v>31.1</v>
      </c>
      <c r="AI295" s="12">
        <v>0</v>
      </c>
      <c r="AJ295" s="12">
        <v>126.55</v>
      </c>
      <c r="AK295" s="12">
        <f t="shared" si="33"/>
        <v>157.65</v>
      </c>
      <c r="AL295" s="1">
        <v>0</v>
      </c>
      <c r="AM295" s="1">
        <v>9</v>
      </c>
      <c r="AN295" s="1">
        <v>8</v>
      </c>
      <c r="AO295" s="1">
        <f t="shared" si="34"/>
        <v>17</v>
      </c>
      <c r="AP295" s="1">
        <v>152</v>
      </c>
      <c r="AQ295" s="1">
        <v>75</v>
      </c>
      <c r="AR295" s="1">
        <v>0</v>
      </c>
      <c r="AS295" s="1">
        <f>+Sar_InfraMR[[#This Row],[B.02.1 - Parque de Coches Eléctricos Motrices]]+Sar_InfraMR[[#This Row],[B.02.2 - Parque de Coches Eléctricos Motrices Remolcados Tipo R]]+Sar_InfraMR[[#This Row],[B.02.3 - Parque de Coches Eléctricos Motrices Tipo R]]</f>
        <v>227</v>
      </c>
      <c r="AT295" s="1">
        <v>0</v>
      </c>
      <c r="AU295" s="1">
        <v>4</v>
      </c>
      <c r="AV295" s="1">
        <v>8</v>
      </c>
      <c r="AW295" s="1">
        <f>+Sar_InfraMR[[#This Row],[B.03.1 - Parque de Coches Motores Motrices Remolcados]]+Sar_InfraMR[[#This Row],[B.03.2 - Parque de Coches Motores Motrices Intermedios]]+Sar_InfraMR[[#This Row],[B.03.3 - Parque de Coches Motores Motrices Cabina]]</f>
        <v>12</v>
      </c>
      <c r="AX295" s="1">
        <v>33</v>
      </c>
      <c r="AY295" s="1">
        <v>12</v>
      </c>
      <c r="AZ295" s="1">
        <v>0</v>
      </c>
      <c r="BA295" s="1">
        <v>8</v>
      </c>
      <c r="BB295" s="1">
        <v>0</v>
      </c>
      <c r="BC295" s="1">
        <f>+Sar_InfraMR[[#This Row],[B.04.1 - Parque de Coches Remolcados Clase Unica]]+Sar_InfraMR[[#This Row],[B.04.2 - Parque de Coches Remolcados Clase Unica Furgón]]+Sar_InfraMR[[#This Row],[B.04.3 - Parque de Coches Remolcados Clase Unica Cabina]]+Sar_InfraMR[[#This Row],[B.04.4 - Parque de Coches Remolcados de Larga Distancia (Turista+Pullman)]]+Sar_InfraMR[[#This Row],[B.04.5 - Parque de Coches Remolcados para Servicios Especiales (Cartoneros)]]</f>
        <v>53</v>
      </c>
      <c r="BD295" s="1">
        <v>0</v>
      </c>
      <c r="BE295" s="1">
        <v>0</v>
      </c>
      <c r="BF295" s="16">
        <v>1676</v>
      </c>
    </row>
    <row r="296" spans="1:58">
      <c r="A296" s="1">
        <v>2017</v>
      </c>
      <c r="B296" s="1" t="s">
        <v>121</v>
      </c>
      <c r="C296" s="12">
        <v>71.5</v>
      </c>
      <c r="D296" s="12">
        <v>62.3</v>
      </c>
      <c r="E296" s="12">
        <v>0</v>
      </c>
      <c r="F296" s="12">
        <v>36.4</v>
      </c>
      <c r="G296" s="12">
        <f t="shared" si="28"/>
        <v>170.20000000000002</v>
      </c>
      <c r="H296" s="12">
        <f>+Sar_InfraMR[[#This Row],[Total Líneas de Explotación ]]</f>
        <v>170.20000000000002</v>
      </c>
      <c r="I296" s="13">
        <v>169.64911000000001</v>
      </c>
      <c r="J296" s="12">
        <v>196.1</v>
      </c>
      <c r="K296" s="12">
        <v>13.5</v>
      </c>
      <c r="L296" s="12">
        <v>85</v>
      </c>
      <c r="M296" s="12">
        <v>8.4</v>
      </c>
      <c r="N296" s="12">
        <f>+Sar_InfraMR[[#This Row],[A.03.1 -  Longitud de Vías de Explotación No Electrificadas Troncales y Ramales (vía principal) (km)]]+Sar_InfraMR[[#This Row],[A.04.1 -  Longitud de Vías de Explotación Electrificadas Troncales y Ramales (vía principal) (km)]]</f>
        <v>281.10000000000002</v>
      </c>
      <c r="O296" s="12">
        <f>+Sar_InfraMR[[#This Row],[Total Vías (excluido Auxiliares)]]</f>
        <v>281.10000000000002</v>
      </c>
      <c r="P296" s="1">
        <v>30</v>
      </c>
      <c r="Q296" s="1">
        <v>5</v>
      </c>
      <c r="R296" s="1">
        <v>5</v>
      </c>
      <c r="S296" s="1">
        <f t="shared" si="29"/>
        <v>40</v>
      </c>
      <c r="T296" s="1">
        <v>20</v>
      </c>
      <c r="U296" s="1">
        <v>89</v>
      </c>
      <c r="V296" s="1">
        <v>1</v>
      </c>
      <c r="W296" s="1">
        <v>40</v>
      </c>
      <c r="X296" s="1">
        <v>0</v>
      </c>
      <c r="Y296" s="1">
        <f t="shared" si="30"/>
        <v>150</v>
      </c>
      <c r="Z296" s="1">
        <v>11</v>
      </c>
      <c r="AA296" s="1">
        <v>22</v>
      </c>
      <c r="AB296" s="1">
        <f>+Sar_InfraMR[[#This Row],[Total Pasos Vehiculares a Nivel]]</f>
        <v>150</v>
      </c>
      <c r="AC296" s="1">
        <f t="shared" si="31"/>
        <v>183</v>
      </c>
      <c r="AD296" s="1">
        <v>17</v>
      </c>
      <c r="AE296" s="1">
        <v>16</v>
      </c>
      <c r="AF296" s="1">
        <v>74</v>
      </c>
      <c r="AG296" s="1">
        <f t="shared" si="32"/>
        <v>107</v>
      </c>
      <c r="AH296" s="12">
        <v>31.1</v>
      </c>
      <c r="AI296" s="12">
        <v>0</v>
      </c>
      <c r="AJ296" s="12">
        <v>126.55</v>
      </c>
      <c r="AK296" s="12">
        <f t="shared" si="33"/>
        <v>157.65</v>
      </c>
      <c r="AL296" s="1">
        <v>0</v>
      </c>
      <c r="AM296" s="1">
        <v>9</v>
      </c>
      <c r="AN296" s="1">
        <v>8</v>
      </c>
      <c r="AO296" s="1">
        <f t="shared" si="34"/>
        <v>17</v>
      </c>
      <c r="AP296" s="1">
        <v>152</v>
      </c>
      <c r="AQ296" s="1">
        <v>75</v>
      </c>
      <c r="AR296" s="1">
        <v>0</v>
      </c>
      <c r="AS296" s="1">
        <f>+Sar_InfraMR[[#This Row],[B.02.1 - Parque de Coches Eléctricos Motrices]]+Sar_InfraMR[[#This Row],[B.02.2 - Parque de Coches Eléctricos Motrices Remolcados Tipo R]]+Sar_InfraMR[[#This Row],[B.02.3 - Parque de Coches Eléctricos Motrices Tipo R]]</f>
        <v>227</v>
      </c>
      <c r="AT296" s="1">
        <v>0</v>
      </c>
      <c r="AU296" s="1">
        <v>4</v>
      </c>
      <c r="AV296" s="1">
        <v>8</v>
      </c>
      <c r="AW296" s="1">
        <f>+Sar_InfraMR[[#This Row],[B.03.1 - Parque de Coches Motores Motrices Remolcados]]+Sar_InfraMR[[#This Row],[B.03.2 - Parque de Coches Motores Motrices Intermedios]]+Sar_InfraMR[[#This Row],[B.03.3 - Parque de Coches Motores Motrices Cabina]]</f>
        <v>12</v>
      </c>
      <c r="AX296" s="1">
        <v>33</v>
      </c>
      <c r="AY296" s="1">
        <v>12</v>
      </c>
      <c r="AZ296" s="1">
        <v>0</v>
      </c>
      <c r="BA296" s="1">
        <v>8</v>
      </c>
      <c r="BB296" s="1">
        <v>0</v>
      </c>
      <c r="BC296" s="1">
        <f>+Sar_InfraMR[[#This Row],[B.04.1 - Parque de Coches Remolcados Clase Unica]]+Sar_InfraMR[[#This Row],[B.04.2 - Parque de Coches Remolcados Clase Unica Furgón]]+Sar_InfraMR[[#This Row],[B.04.3 - Parque de Coches Remolcados Clase Unica Cabina]]+Sar_InfraMR[[#This Row],[B.04.4 - Parque de Coches Remolcados de Larga Distancia (Turista+Pullman)]]+Sar_InfraMR[[#This Row],[B.04.5 - Parque de Coches Remolcados para Servicios Especiales (Cartoneros)]]</f>
        <v>53</v>
      </c>
      <c r="BD296" s="1">
        <v>0</v>
      </c>
      <c r="BE296" s="1">
        <v>0</v>
      </c>
      <c r="BF296" s="16">
        <v>1676</v>
      </c>
    </row>
    <row r="297" spans="1:58">
      <c r="A297" s="1">
        <v>2017</v>
      </c>
      <c r="B297" s="1" t="s">
        <v>122</v>
      </c>
      <c r="C297" s="12">
        <v>71.5</v>
      </c>
      <c r="D297" s="12">
        <v>62.3</v>
      </c>
      <c r="E297" s="12">
        <v>0</v>
      </c>
      <c r="F297" s="12">
        <v>36.4</v>
      </c>
      <c r="G297" s="12">
        <f t="shared" si="28"/>
        <v>170.20000000000002</v>
      </c>
      <c r="H297" s="12">
        <f>+Sar_InfraMR[[#This Row],[Total Líneas de Explotación ]]</f>
        <v>170.20000000000002</v>
      </c>
      <c r="I297" s="13">
        <v>169.64911000000001</v>
      </c>
      <c r="J297" s="12">
        <v>196.1</v>
      </c>
      <c r="K297" s="12">
        <v>13.5</v>
      </c>
      <c r="L297" s="12">
        <v>85</v>
      </c>
      <c r="M297" s="12">
        <v>8.4</v>
      </c>
      <c r="N297" s="12">
        <f>+Sar_InfraMR[[#This Row],[A.03.1 -  Longitud de Vías de Explotación No Electrificadas Troncales y Ramales (vía principal) (km)]]+Sar_InfraMR[[#This Row],[A.04.1 -  Longitud de Vías de Explotación Electrificadas Troncales y Ramales (vía principal) (km)]]</f>
        <v>281.10000000000002</v>
      </c>
      <c r="O297" s="12">
        <f>+Sar_InfraMR[[#This Row],[Total Vías (excluido Auxiliares)]]</f>
        <v>281.10000000000002</v>
      </c>
      <c r="P297" s="1">
        <v>30</v>
      </c>
      <c r="Q297" s="1">
        <v>5</v>
      </c>
      <c r="R297" s="1">
        <v>5</v>
      </c>
      <c r="S297" s="1">
        <f t="shared" si="29"/>
        <v>40</v>
      </c>
      <c r="T297" s="1">
        <v>20</v>
      </c>
      <c r="U297" s="1">
        <v>89</v>
      </c>
      <c r="V297" s="1">
        <v>1</v>
      </c>
      <c r="W297" s="1">
        <v>40</v>
      </c>
      <c r="X297" s="1">
        <v>0</v>
      </c>
      <c r="Y297" s="1">
        <f t="shared" si="30"/>
        <v>150</v>
      </c>
      <c r="Z297" s="1">
        <v>11</v>
      </c>
      <c r="AA297" s="1">
        <v>22</v>
      </c>
      <c r="AB297" s="1">
        <f>+Sar_InfraMR[[#This Row],[Total Pasos Vehiculares a Nivel]]</f>
        <v>150</v>
      </c>
      <c r="AC297" s="1">
        <f t="shared" si="31"/>
        <v>183</v>
      </c>
      <c r="AD297" s="1">
        <v>17</v>
      </c>
      <c r="AE297" s="1">
        <v>16</v>
      </c>
      <c r="AF297" s="1">
        <v>74</v>
      </c>
      <c r="AG297" s="1">
        <f t="shared" si="32"/>
        <v>107</v>
      </c>
      <c r="AH297" s="12">
        <v>31.1</v>
      </c>
      <c r="AI297" s="12">
        <v>0</v>
      </c>
      <c r="AJ297" s="12">
        <v>126.55</v>
      </c>
      <c r="AK297" s="12">
        <f t="shared" si="33"/>
        <v>157.65</v>
      </c>
      <c r="AL297" s="1">
        <v>0</v>
      </c>
      <c r="AM297" s="1">
        <v>9</v>
      </c>
      <c r="AN297" s="1">
        <v>8</v>
      </c>
      <c r="AO297" s="1">
        <f t="shared" si="34"/>
        <v>17</v>
      </c>
      <c r="AP297" s="1">
        <v>152</v>
      </c>
      <c r="AQ297" s="1">
        <v>75</v>
      </c>
      <c r="AR297" s="1">
        <v>0</v>
      </c>
      <c r="AS297" s="1">
        <f>+Sar_InfraMR[[#This Row],[B.02.1 - Parque de Coches Eléctricos Motrices]]+Sar_InfraMR[[#This Row],[B.02.2 - Parque de Coches Eléctricos Motrices Remolcados Tipo R]]+Sar_InfraMR[[#This Row],[B.02.3 - Parque de Coches Eléctricos Motrices Tipo R]]</f>
        <v>227</v>
      </c>
      <c r="AT297" s="1">
        <v>0</v>
      </c>
      <c r="AU297" s="1">
        <v>4</v>
      </c>
      <c r="AV297" s="1">
        <v>8</v>
      </c>
      <c r="AW297" s="1">
        <f>+Sar_InfraMR[[#This Row],[B.03.1 - Parque de Coches Motores Motrices Remolcados]]+Sar_InfraMR[[#This Row],[B.03.2 - Parque de Coches Motores Motrices Intermedios]]+Sar_InfraMR[[#This Row],[B.03.3 - Parque de Coches Motores Motrices Cabina]]</f>
        <v>12</v>
      </c>
      <c r="AX297" s="1">
        <v>33</v>
      </c>
      <c r="AY297" s="1">
        <v>12</v>
      </c>
      <c r="AZ297" s="1">
        <v>0</v>
      </c>
      <c r="BA297" s="1">
        <v>8</v>
      </c>
      <c r="BB297" s="1">
        <v>0</v>
      </c>
      <c r="BC297" s="1">
        <f>+Sar_InfraMR[[#This Row],[B.04.1 - Parque de Coches Remolcados Clase Unica]]+Sar_InfraMR[[#This Row],[B.04.2 - Parque de Coches Remolcados Clase Unica Furgón]]+Sar_InfraMR[[#This Row],[B.04.3 - Parque de Coches Remolcados Clase Unica Cabina]]+Sar_InfraMR[[#This Row],[B.04.4 - Parque de Coches Remolcados de Larga Distancia (Turista+Pullman)]]+Sar_InfraMR[[#This Row],[B.04.5 - Parque de Coches Remolcados para Servicios Especiales (Cartoneros)]]</f>
        <v>53</v>
      </c>
      <c r="BD297" s="1">
        <v>0</v>
      </c>
      <c r="BE297" s="1">
        <v>0</v>
      </c>
      <c r="BF297" s="16">
        <v>1676</v>
      </c>
    </row>
    <row r="298" spans="1:58">
      <c r="A298" s="1">
        <v>2017</v>
      </c>
      <c r="B298" s="1" t="s">
        <v>123</v>
      </c>
      <c r="C298" s="12">
        <v>71.5</v>
      </c>
      <c r="D298" s="12">
        <v>62.3</v>
      </c>
      <c r="E298" s="12">
        <v>0</v>
      </c>
      <c r="F298" s="12">
        <v>36.4</v>
      </c>
      <c r="G298" s="12">
        <f t="shared" si="28"/>
        <v>170.20000000000002</v>
      </c>
      <c r="H298" s="12">
        <f>+Sar_InfraMR[[#This Row],[Total Líneas de Explotación ]]</f>
        <v>170.20000000000002</v>
      </c>
      <c r="I298" s="13">
        <v>169.64911000000001</v>
      </c>
      <c r="J298" s="12">
        <v>196.1</v>
      </c>
      <c r="K298" s="12">
        <v>13.5</v>
      </c>
      <c r="L298" s="12">
        <v>85</v>
      </c>
      <c r="M298" s="12">
        <v>8.4</v>
      </c>
      <c r="N298" s="12">
        <f>+Sar_InfraMR[[#This Row],[A.03.1 -  Longitud de Vías de Explotación No Electrificadas Troncales y Ramales (vía principal) (km)]]+Sar_InfraMR[[#This Row],[A.04.1 -  Longitud de Vías de Explotación Electrificadas Troncales y Ramales (vía principal) (km)]]</f>
        <v>281.10000000000002</v>
      </c>
      <c r="O298" s="12">
        <f>+Sar_InfraMR[[#This Row],[Total Vías (excluido Auxiliares)]]</f>
        <v>281.10000000000002</v>
      </c>
      <c r="P298" s="1">
        <v>30</v>
      </c>
      <c r="Q298" s="1">
        <v>5</v>
      </c>
      <c r="R298" s="1">
        <v>5</v>
      </c>
      <c r="S298" s="1">
        <f t="shared" si="29"/>
        <v>40</v>
      </c>
      <c r="T298" s="1">
        <v>20</v>
      </c>
      <c r="U298" s="1">
        <v>89</v>
      </c>
      <c r="V298" s="1">
        <v>1</v>
      </c>
      <c r="W298" s="1">
        <v>40</v>
      </c>
      <c r="X298" s="1">
        <v>0</v>
      </c>
      <c r="Y298" s="1">
        <f t="shared" si="30"/>
        <v>150</v>
      </c>
      <c r="Z298" s="1">
        <v>11</v>
      </c>
      <c r="AA298" s="1">
        <v>22</v>
      </c>
      <c r="AB298" s="1">
        <f>+Sar_InfraMR[[#This Row],[Total Pasos Vehiculares a Nivel]]</f>
        <v>150</v>
      </c>
      <c r="AC298" s="1">
        <f t="shared" si="31"/>
        <v>183</v>
      </c>
      <c r="AD298" s="1">
        <v>17</v>
      </c>
      <c r="AE298" s="1">
        <v>16</v>
      </c>
      <c r="AF298" s="1">
        <v>74</v>
      </c>
      <c r="AG298" s="1">
        <f t="shared" si="32"/>
        <v>107</v>
      </c>
      <c r="AH298" s="12">
        <v>31.1</v>
      </c>
      <c r="AI298" s="12">
        <v>0</v>
      </c>
      <c r="AJ298" s="12">
        <v>126.55</v>
      </c>
      <c r="AK298" s="12">
        <f t="shared" si="33"/>
        <v>157.65</v>
      </c>
      <c r="AL298" s="1">
        <v>0</v>
      </c>
      <c r="AM298" s="1">
        <v>9</v>
      </c>
      <c r="AN298" s="1">
        <v>8</v>
      </c>
      <c r="AO298" s="1">
        <f t="shared" si="34"/>
        <v>17</v>
      </c>
      <c r="AP298" s="1">
        <v>152</v>
      </c>
      <c r="AQ298" s="1">
        <v>75</v>
      </c>
      <c r="AR298" s="1">
        <v>0</v>
      </c>
      <c r="AS298" s="1">
        <f>+Sar_InfraMR[[#This Row],[B.02.1 - Parque de Coches Eléctricos Motrices]]+Sar_InfraMR[[#This Row],[B.02.2 - Parque de Coches Eléctricos Motrices Remolcados Tipo R]]+Sar_InfraMR[[#This Row],[B.02.3 - Parque de Coches Eléctricos Motrices Tipo R]]</f>
        <v>227</v>
      </c>
      <c r="AT298" s="1">
        <v>0</v>
      </c>
      <c r="AU298" s="1">
        <v>4</v>
      </c>
      <c r="AV298" s="1">
        <v>8</v>
      </c>
      <c r="AW298" s="1">
        <f>+Sar_InfraMR[[#This Row],[B.03.1 - Parque de Coches Motores Motrices Remolcados]]+Sar_InfraMR[[#This Row],[B.03.2 - Parque de Coches Motores Motrices Intermedios]]+Sar_InfraMR[[#This Row],[B.03.3 - Parque de Coches Motores Motrices Cabina]]</f>
        <v>12</v>
      </c>
      <c r="AX298" s="1">
        <v>33</v>
      </c>
      <c r="AY298" s="1">
        <v>12</v>
      </c>
      <c r="AZ298" s="1">
        <v>0</v>
      </c>
      <c r="BA298" s="1">
        <v>8</v>
      </c>
      <c r="BB298" s="1">
        <v>0</v>
      </c>
      <c r="BC298" s="1">
        <f>+Sar_InfraMR[[#This Row],[B.04.1 - Parque de Coches Remolcados Clase Unica]]+Sar_InfraMR[[#This Row],[B.04.2 - Parque de Coches Remolcados Clase Unica Furgón]]+Sar_InfraMR[[#This Row],[B.04.3 - Parque de Coches Remolcados Clase Unica Cabina]]+Sar_InfraMR[[#This Row],[B.04.4 - Parque de Coches Remolcados de Larga Distancia (Turista+Pullman)]]+Sar_InfraMR[[#This Row],[B.04.5 - Parque de Coches Remolcados para Servicios Especiales (Cartoneros)]]</f>
        <v>53</v>
      </c>
      <c r="BD298" s="1">
        <v>0</v>
      </c>
      <c r="BE298" s="1">
        <v>0</v>
      </c>
      <c r="BF298" s="16">
        <v>1676</v>
      </c>
    </row>
    <row r="299" spans="1:58">
      <c r="A299" s="1">
        <v>2017</v>
      </c>
      <c r="B299" s="1" t="s">
        <v>124</v>
      </c>
      <c r="C299" s="12">
        <v>71.5</v>
      </c>
      <c r="D299" s="12">
        <v>62.3</v>
      </c>
      <c r="E299" s="12">
        <v>0</v>
      </c>
      <c r="F299" s="12">
        <v>36.4</v>
      </c>
      <c r="G299" s="12">
        <f t="shared" si="28"/>
        <v>170.20000000000002</v>
      </c>
      <c r="H299" s="12">
        <f>+Sar_InfraMR[[#This Row],[Total Líneas de Explotación ]]</f>
        <v>170.20000000000002</v>
      </c>
      <c r="I299" s="13">
        <v>169.64911000000001</v>
      </c>
      <c r="J299" s="12">
        <v>196.1</v>
      </c>
      <c r="K299" s="12">
        <v>13.5</v>
      </c>
      <c r="L299" s="12">
        <v>85</v>
      </c>
      <c r="M299" s="12">
        <v>8.4</v>
      </c>
      <c r="N299" s="12">
        <f>+Sar_InfraMR[[#This Row],[A.03.1 -  Longitud de Vías de Explotación No Electrificadas Troncales y Ramales (vía principal) (km)]]+Sar_InfraMR[[#This Row],[A.04.1 -  Longitud de Vías de Explotación Electrificadas Troncales y Ramales (vía principal) (km)]]</f>
        <v>281.10000000000002</v>
      </c>
      <c r="O299" s="12">
        <f>+Sar_InfraMR[[#This Row],[Total Vías (excluido Auxiliares)]]</f>
        <v>281.10000000000002</v>
      </c>
      <c r="P299" s="1">
        <v>30</v>
      </c>
      <c r="Q299" s="1">
        <v>5</v>
      </c>
      <c r="R299" s="1">
        <v>5</v>
      </c>
      <c r="S299" s="1">
        <f t="shared" si="29"/>
        <v>40</v>
      </c>
      <c r="T299" s="1">
        <v>20</v>
      </c>
      <c r="U299" s="1">
        <v>89</v>
      </c>
      <c r="V299" s="1">
        <v>1</v>
      </c>
      <c r="W299" s="1">
        <v>40</v>
      </c>
      <c r="X299" s="1">
        <v>0</v>
      </c>
      <c r="Y299" s="1">
        <f t="shared" si="30"/>
        <v>150</v>
      </c>
      <c r="Z299" s="1">
        <v>11</v>
      </c>
      <c r="AA299" s="1">
        <v>22</v>
      </c>
      <c r="AB299" s="1">
        <f>+Sar_InfraMR[[#This Row],[Total Pasos Vehiculares a Nivel]]</f>
        <v>150</v>
      </c>
      <c r="AC299" s="1">
        <f t="shared" si="31"/>
        <v>183</v>
      </c>
      <c r="AD299" s="1">
        <v>17</v>
      </c>
      <c r="AE299" s="1">
        <v>16</v>
      </c>
      <c r="AF299" s="1">
        <v>74</v>
      </c>
      <c r="AG299" s="1">
        <f t="shared" si="32"/>
        <v>107</v>
      </c>
      <c r="AH299" s="12">
        <v>31.1</v>
      </c>
      <c r="AI299" s="12">
        <v>0</v>
      </c>
      <c r="AJ299" s="12">
        <v>126.55</v>
      </c>
      <c r="AK299" s="12">
        <f t="shared" si="33"/>
        <v>157.65</v>
      </c>
      <c r="AL299" s="1">
        <v>0</v>
      </c>
      <c r="AM299" s="1">
        <v>9</v>
      </c>
      <c r="AN299" s="1">
        <v>8</v>
      </c>
      <c r="AO299" s="1">
        <f t="shared" si="34"/>
        <v>17</v>
      </c>
      <c r="AP299" s="1">
        <v>152</v>
      </c>
      <c r="AQ299" s="1">
        <v>75</v>
      </c>
      <c r="AR299" s="1">
        <v>0</v>
      </c>
      <c r="AS299" s="1">
        <f>+Sar_InfraMR[[#This Row],[B.02.1 - Parque de Coches Eléctricos Motrices]]+Sar_InfraMR[[#This Row],[B.02.2 - Parque de Coches Eléctricos Motrices Remolcados Tipo R]]+Sar_InfraMR[[#This Row],[B.02.3 - Parque de Coches Eléctricos Motrices Tipo R]]</f>
        <v>227</v>
      </c>
      <c r="AT299" s="1">
        <v>0</v>
      </c>
      <c r="AU299" s="1">
        <v>4</v>
      </c>
      <c r="AV299" s="1">
        <v>8</v>
      </c>
      <c r="AW299" s="1">
        <f>+Sar_InfraMR[[#This Row],[B.03.1 - Parque de Coches Motores Motrices Remolcados]]+Sar_InfraMR[[#This Row],[B.03.2 - Parque de Coches Motores Motrices Intermedios]]+Sar_InfraMR[[#This Row],[B.03.3 - Parque de Coches Motores Motrices Cabina]]</f>
        <v>12</v>
      </c>
      <c r="AX299" s="1">
        <v>33</v>
      </c>
      <c r="AY299" s="1">
        <v>12</v>
      </c>
      <c r="AZ299" s="1">
        <v>0</v>
      </c>
      <c r="BA299" s="1">
        <v>8</v>
      </c>
      <c r="BB299" s="1">
        <v>0</v>
      </c>
      <c r="BC299" s="1">
        <f>+Sar_InfraMR[[#This Row],[B.04.1 - Parque de Coches Remolcados Clase Unica]]+Sar_InfraMR[[#This Row],[B.04.2 - Parque de Coches Remolcados Clase Unica Furgón]]+Sar_InfraMR[[#This Row],[B.04.3 - Parque de Coches Remolcados Clase Unica Cabina]]+Sar_InfraMR[[#This Row],[B.04.4 - Parque de Coches Remolcados de Larga Distancia (Turista+Pullman)]]+Sar_InfraMR[[#This Row],[B.04.5 - Parque de Coches Remolcados para Servicios Especiales (Cartoneros)]]</f>
        <v>53</v>
      </c>
      <c r="BD299" s="1">
        <v>0</v>
      </c>
      <c r="BE299" s="1">
        <v>0</v>
      </c>
      <c r="BF299" s="16">
        <v>1676</v>
      </c>
    </row>
    <row r="300" spans="1:58">
      <c r="A300" s="1">
        <v>2017</v>
      </c>
      <c r="B300" s="1" t="s">
        <v>125</v>
      </c>
      <c r="C300" s="12">
        <v>71.5</v>
      </c>
      <c r="D300" s="12">
        <v>62.3</v>
      </c>
      <c r="E300" s="12">
        <v>0</v>
      </c>
      <c r="F300" s="12">
        <v>36.4</v>
      </c>
      <c r="G300" s="12">
        <f t="shared" si="28"/>
        <v>170.20000000000002</v>
      </c>
      <c r="H300" s="12">
        <f>+Sar_InfraMR[[#This Row],[Total Líneas de Explotación ]]</f>
        <v>170.20000000000002</v>
      </c>
      <c r="I300" s="13">
        <v>169.64911000000001</v>
      </c>
      <c r="J300" s="12">
        <v>196.1</v>
      </c>
      <c r="K300" s="12">
        <v>13.5</v>
      </c>
      <c r="L300" s="12">
        <v>85</v>
      </c>
      <c r="M300" s="12">
        <v>8.4</v>
      </c>
      <c r="N300" s="12">
        <f>+Sar_InfraMR[[#This Row],[A.03.1 -  Longitud de Vías de Explotación No Electrificadas Troncales y Ramales (vía principal) (km)]]+Sar_InfraMR[[#This Row],[A.04.1 -  Longitud de Vías de Explotación Electrificadas Troncales y Ramales (vía principal) (km)]]</f>
        <v>281.10000000000002</v>
      </c>
      <c r="O300" s="12">
        <f>+Sar_InfraMR[[#This Row],[Total Vías (excluido Auxiliares)]]</f>
        <v>281.10000000000002</v>
      </c>
      <c r="P300" s="1">
        <v>30</v>
      </c>
      <c r="Q300" s="1">
        <v>5</v>
      </c>
      <c r="R300" s="1">
        <v>5</v>
      </c>
      <c r="S300" s="1">
        <f t="shared" si="29"/>
        <v>40</v>
      </c>
      <c r="T300" s="1">
        <v>20</v>
      </c>
      <c r="U300" s="1">
        <v>89</v>
      </c>
      <c r="V300" s="1">
        <v>1</v>
      </c>
      <c r="W300" s="1">
        <v>40</v>
      </c>
      <c r="X300" s="1">
        <v>0</v>
      </c>
      <c r="Y300" s="1">
        <f t="shared" si="30"/>
        <v>150</v>
      </c>
      <c r="Z300" s="1">
        <v>11</v>
      </c>
      <c r="AA300" s="1">
        <v>22</v>
      </c>
      <c r="AB300" s="1">
        <f>+Sar_InfraMR[[#This Row],[Total Pasos Vehiculares a Nivel]]</f>
        <v>150</v>
      </c>
      <c r="AC300" s="1">
        <f t="shared" si="31"/>
        <v>183</v>
      </c>
      <c r="AD300" s="1">
        <v>17</v>
      </c>
      <c r="AE300" s="1">
        <v>16</v>
      </c>
      <c r="AF300" s="1">
        <v>74</v>
      </c>
      <c r="AG300" s="1">
        <f t="shared" si="32"/>
        <v>107</v>
      </c>
      <c r="AH300" s="12">
        <v>31.1</v>
      </c>
      <c r="AI300" s="12">
        <v>0</v>
      </c>
      <c r="AJ300" s="12">
        <v>126.55</v>
      </c>
      <c r="AK300" s="12">
        <f t="shared" si="33"/>
        <v>157.65</v>
      </c>
      <c r="AL300" s="1">
        <v>0</v>
      </c>
      <c r="AM300" s="1">
        <v>9</v>
      </c>
      <c r="AN300" s="1">
        <v>8</v>
      </c>
      <c r="AO300" s="1">
        <f t="shared" si="34"/>
        <v>17</v>
      </c>
      <c r="AP300" s="1">
        <v>152</v>
      </c>
      <c r="AQ300" s="1">
        <v>75</v>
      </c>
      <c r="AR300" s="1">
        <v>0</v>
      </c>
      <c r="AS300" s="1">
        <f>+Sar_InfraMR[[#This Row],[B.02.1 - Parque de Coches Eléctricos Motrices]]+Sar_InfraMR[[#This Row],[B.02.2 - Parque de Coches Eléctricos Motrices Remolcados Tipo R]]+Sar_InfraMR[[#This Row],[B.02.3 - Parque de Coches Eléctricos Motrices Tipo R]]</f>
        <v>227</v>
      </c>
      <c r="AT300" s="1">
        <v>0</v>
      </c>
      <c r="AU300" s="1">
        <v>4</v>
      </c>
      <c r="AV300" s="1">
        <v>8</v>
      </c>
      <c r="AW300" s="1">
        <f>+Sar_InfraMR[[#This Row],[B.03.1 - Parque de Coches Motores Motrices Remolcados]]+Sar_InfraMR[[#This Row],[B.03.2 - Parque de Coches Motores Motrices Intermedios]]+Sar_InfraMR[[#This Row],[B.03.3 - Parque de Coches Motores Motrices Cabina]]</f>
        <v>12</v>
      </c>
      <c r="AX300" s="1">
        <v>33</v>
      </c>
      <c r="AY300" s="1">
        <v>12</v>
      </c>
      <c r="AZ300" s="1">
        <v>0</v>
      </c>
      <c r="BA300" s="1">
        <v>8</v>
      </c>
      <c r="BB300" s="1">
        <v>0</v>
      </c>
      <c r="BC300" s="1">
        <f>+Sar_InfraMR[[#This Row],[B.04.1 - Parque de Coches Remolcados Clase Unica]]+Sar_InfraMR[[#This Row],[B.04.2 - Parque de Coches Remolcados Clase Unica Furgón]]+Sar_InfraMR[[#This Row],[B.04.3 - Parque de Coches Remolcados Clase Unica Cabina]]+Sar_InfraMR[[#This Row],[B.04.4 - Parque de Coches Remolcados de Larga Distancia (Turista+Pullman)]]+Sar_InfraMR[[#This Row],[B.04.5 - Parque de Coches Remolcados para Servicios Especiales (Cartoneros)]]</f>
        <v>53</v>
      </c>
      <c r="BD300" s="1">
        <v>0</v>
      </c>
      <c r="BE300" s="1">
        <v>0</v>
      </c>
      <c r="BF300" s="16">
        <v>1676</v>
      </c>
    </row>
    <row r="301" spans="1:58">
      <c r="A301" s="1">
        <v>2017</v>
      </c>
      <c r="B301" s="1" t="s">
        <v>126</v>
      </c>
      <c r="C301" s="12">
        <v>71.5</v>
      </c>
      <c r="D301" s="12">
        <v>62.3</v>
      </c>
      <c r="E301" s="12">
        <v>0</v>
      </c>
      <c r="F301" s="12">
        <v>36.4</v>
      </c>
      <c r="G301" s="12">
        <f t="shared" si="28"/>
        <v>170.20000000000002</v>
      </c>
      <c r="H301" s="12">
        <f>+Sar_InfraMR[[#This Row],[Total Líneas de Explotación ]]</f>
        <v>170.20000000000002</v>
      </c>
      <c r="I301" s="13">
        <v>169.64911000000001</v>
      </c>
      <c r="J301" s="12">
        <v>196.1</v>
      </c>
      <c r="K301" s="12">
        <v>13.5</v>
      </c>
      <c r="L301" s="12">
        <v>85</v>
      </c>
      <c r="M301" s="12">
        <v>8.4</v>
      </c>
      <c r="N301" s="12">
        <f>+Sar_InfraMR[[#This Row],[A.03.1 -  Longitud de Vías de Explotación No Electrificadas Troncales y Ramales (vía principal) (km)]]+Sar_InfraMR[[#This Row],[A.04.1 -  Longitud de Vías de Explotación Electrificadas Troncales y Ramales (vía principal) (km)]]</f>
        <v>281.10000000000002</v>
      </c>
      <c r="O301" s="12">
        <f>+Sar_InfraMR[[#This Row],[Total Vías (excluido Auxiliares)]]</f>
        <v>281.10000000000002</v>
      </c>
      <c r="P301" s="1">
        <v>30</v>
      </c>
      <c r="Q301" s="1">
        <v>5</v>
      </c>
      <c r="R301" s="1">
        <v>5</v>
      </c>
      <c r="S301" s="1">
        <f t="shared" si="29"/>
        <v>40</v>
      </c>
      <c r="T301" s="1">
        <v>20</v>
      </c>
      <c r="U301" s="1">
        <v>89</v>
      </c>
      <c r="V301" s="1">
        <v>1</v>
      </c>
      <c r="W301" s="1">
        <v>40</v>
      </c>
      <c r="X301" s="1">
        <v>0</v>
      </c>
      <c r="Y301" s="1">
        <f t="shared" si="30"/>
        <v>150</v>
      </c>
      <c r="Z301" s="1">
        <v>11</v>
      </c>
      <c r="AA301" s="1">
        <v>22</v>
      </c>
      <c r="AB301" s="1">
        <f>+Sar_InfraMR[[#This Row],[Total Pasos Vehiculares a Nivel]]</f>
        <v>150</v>
      </c>
      <c r="AC301" s="1">
        <f t="shared" si="31"/>
        <v>183</v>
      </c>
      <c r="AD301" s="1">
        <v>17</v>
      </c>
      <c r="AE301" s="1">
        <v>16</v>
      </c>
      <c r="AF301" s="1">
        <v>74</v>
      </c>
      <c r="AG301" s="1">
        <f t="shared" si="32"/>
        <v>107</v>
      </c>
      <c r="AH301" s="12">
        <v>31.1</v>
      </c>
      <c r="AI301" s="12">
        <v>0</v>
      </c>
      <c r="AJ301" s="12">
        <v>126.55</v>
      </c>
      <c r="AK301" s="12">
        <f t="shared" si="33"/>
        <v>157.65</v>
      </c>
      <c r="AL301" s="1">
        <v>0</v>
      </c>
      <c r="AM301" s="1">
        <v>9</v>
      </c>
      <c r="AN301" s="1">
        <v>8</v>
      </c>
      <c r="AO301" s="1">
        <f t="shared" si="34"/>
        <v>17</v>
      </c>
      <c r="AP301" s="1">
        <v>152</v>
      </c>
      <c r="AQ301" s="1">
        <v>75</v>
      </c>
      <c r="AR301" s="1">
        <v>0</v>
      </c>
      <c r="AS301" s="1">
        <f>+Sar_InfraMR[[#This Row],[B.02.1 - Parque de Coches Eléctricos Motrices]]+Sar_InfraMR[[#This Row],[B.02.2 - Parque de Coches Eléctricos Motrices Remolcados Tipo R]]+Sar_InfraMR[[#This Row],[B.02.3 - Parque de Coches Eléctricos Motrices Tipo R]]</f>
        <v>227</v>
      </c>
      <c r="AT301" s="1">
        <v>0</v>
      </c>
      <c r="AU301" s="1">
        <v>4</v>
      </c>
      <c r="AV301" s="1">
        <v>8</v>
      </c>
      <c r="AW301" s="1">
        <f>+Sar_InfraMR[[#This Row],[B.03.1 - Parque de Coches Motores Motrices Remolcados]]+Sar_InfraMR[[#This Row],[B.03.2 - Parque de Coches Motores Motrices Intermedios]]+Sar_InfraMR[[#This Row],[B.03.3 - Parque de Coches Motores Motrices Cabina]]</f>
        <v>12</v>
      </c>
      <c r="AX301" s="1">
        <v>33</v>
      </c>
      <c r="AY301" s="1">
        <v>12</v>
      </c>
      <c r="AZ301" s="1">
        <v>0</v>
      </c>
      <c r="BA301" s="1">
        <v>8</v>
      </c>
      <c r="BB301" s="1">
        <v>0</v>
      </c>
      <c r="BC301" s="1">
        <f>+Sar_InfraMR[[#This Row],[B.04.1 - Parque de Coches Remolcados Clase Unica]]+Sar_InfraMR[[#This Row],[B.04.2 - Parque de Coches Remolcados Clase Unica Furgón]]+Sar_InfraMR[[#This Row],[B.04.3 - Parque de Coches Remolcados Clase Unica Cabina]]+Sar_InfraMR[[#This Row],[B.04.4 - Parque de Coches Remolcados de Larga Distancia (Turista+Pullman)]]+Sar_InfraMR[[#This Row],[B.04.5 - Parque de Coches Remolcados para Servicios Especiales (Cartoneros)]]</f>
        <v>53</v>
      </c>
      <c r="BD301" s="1">
        <v>0</v>
      </c>
      <c r="BE301" s="1">
        <v>0</v>
      </c>
      <c r="BF301" s="16">
        <v>1676</v>
      </c>
    </row>
    <row r="302" spans="1:58">
      <c r="A302" s="1">
        <v>2018</v>
      </c>
      <c r="B302" s="1" t="s">
        <v>115</v>
      </c>
      <c r="C302" s="12">
        <v>71.5</v>
      </c>
      <c r="D302" s="12">
        <v>62.3</v>
      </c>
      <c r="E302" s="12">
        <v>0</v>
      </c>
      <c r="F302" s="12">
        <v>36.4</v>
      </c>
      <c r="G302" s="12">
        <f t="shared" si="28"/>
        <v>170.20000000000002</v>
      </c>
      <c r="H302" s="12">
        <f>+Sar_InfraMR[[#This Row],[Total Líneas de Explotación ]]</f>
        <v>170.20000000000002</v>
      </c>
      <c r="I302" s="13">
        <v>169.64911000000001</v>
      </c>
      <c r="J302" s="12">
        <v>196.1</v>
      </c>
      <c r="K302" s="12">
        <v>13.5</v>
      </c>
      <c r="L302" s="12">
        <v>85</v>
      </c>
      <c r="M302" s="12">
        <v>8.4</v>
      </c>
      <c r="N302" s="12">
        <f>+Sar_InfraMR[[#This Row],[A.03.1 -  Longitud de Vías de Explotación No Electrificadas Troncales y Ramales (vía principal) (km)]]+Sar_InfraMR[[#This Row],[A.04.1 -  Longitud de Vías de Explotación Electrificadas Troncales y Ramales (vía principal) (km)]]</f>
        <v>281.10000000000002</v>
      </c>
      <c r="O302" s="12">
        <f>+Sar_InfraMR[[#This Row],[Total Vías (excluido Auxiliares)]]</f>
        <v>281.10000000000002</v>
      </c>
      <c r="P302" s="1">
        <v>30</v>
      </c>
      <c r="Q302" s="1">
        <v>5</v>
      </c>
      <c r="R302" s="1">
        <v>5</v>
      </c>
      <c r="S302" s="1">
        <f t="shared" si="29"/>
        <v>40</v>
      </c>
      <c r="T302" s="1">
        <v>20</v>
      </c>
      <c r="U302" s="1">
        <v>89</v>
      </c>
      <c r="V302" s="1">
        <v>1</v>
      </c>
      <c r="W302" s="1">
        <v>40</v>
      </c>
      <c r="X302" s="1">
        <v>0</v>
      </c>
      <c r="Y302" s="1">
        <f t="shared" si="30"/>
        <v>150</v>
      </c>
      <c r="Z302" s="1">
        <v>11</v>
      </c>
      <c r="AA302" s="1">
        <v>22</v>
      </c>
      <c r="AB302" s="1">
        <f>+Sar_InfraMR[[#This Row],[Total Pasos Vehiculares a Nivel]]</f>
        <v>150</v>
      </c>
      <c r="AC302" s="1">
        <f t="shared" si="31"/>
        <v>183</v>
      </c>
      <c r="AD302" s="1">
        <v>17</v>
      </c>
      <c r="AE302" s="1">
        <v>16</v>
      </c>
      <c r="AF302" s="1">
        <v>74</v>
      </c>
      <c r="AG302" s="1">
        <f t="shared" si="32"/>
        <v>107</v>
      </c>
      <c r="AH302" s="12">
        <v>31.1</v>
      </c>
      <c r="AI302" s="12">
        <v>0</v>
      </c>
      <c r="AJ302" s="12">
        <v>126.55</v>
      </c>
      <c r="AK302" s="12">
        <f t="shared" si="33"/>
        <v>157.65</v>
      </c>
      <c r="AL302" s="1">
        <v>0</v>
      </c>
      <c r="AM302" s="1">
        <v>9</v>
      </c>
      <c r="AN302" s="1">
        <v>8</v>
      </c>
      <c r="AO302" s="1">
        <f t="shared" si="34"/>
        <v>17</v>
      </c>
      <c r="AP302" s="1">
        <v>152</v>
      </c>
      <c r="AQ302" s="1">
        <v>75</v>
      </c>
      <c r="AR302" s="1">
        <v>0</v>
      </c>
      <c r="AS302" s="1">
        <f>+Sar_InfraMR[[#This Row],[B.02.1 - Parque de Coches Eléctricos Motrices]]+Sar_InfraMR[[#This Row],[B.02.2 - Parque de Coches Eléctricos Motrices Remolcados Tipo R]]+Sar_InfraMR[[#This Row],[B.02.3 - Parque de Coches Eléctricos Motrices Tipo R]]</f>
        <v>227</v>
      </c>
      <c r="AT302" s="1">
        <v>0</v>
      </c>
      <c r="AU302" s="1">
        <v>4</v>
      </c>
      <c r="AV302" s="1">
        <v>8</v>
      </c>
      <c r="AW302" s="1">
        <f>+Sar_InfraMR[[#This Row],[B.03.1 - Parque de Coches Motores Motrices Remolcados]]+Sar_InfraMR[[#This Row],[B.03.2 - Parque de Coches Motores Motrices Intermedios]]+Sar_InfraMR[[#This Row],[B.03.3 - Parque de Coches Motores Motrices Cabina]]</f>
        <v>12</v>
      </c>
      <c r="AX302" s="1">
        <v>33</v>
      </c>
      <c r="AY302" s="1">
        <v>12</v>
      </c>
      <c r="AZ302" s="1">
        <v>0</v>
      </c>
      <c r="BA302" s="1">
        <v>8</v>
      </c>
      <c r="BB302" s="1">
        <v>0</v>
      </c>
      <c r="BC302" s="1">
        <f>+Sar_InfraMR[[#This Row],[B.04.1 - Parque de Coches Remolcados Clase Unica]]+Sar_InfraMR[[#This Row],[B.04.2 - Parque de Coches Remolcados Clase Unica Furgón]]+Sar_InfraMR[[#This Row],[B.04.3 - Parque de Coches Remolcados Clase Unica Cabina]]+Sar_InfraMR[[#This Row],[B.04.4 - Parque de Coches Remolcados de Larga Distancia (Turista+Pullman)]]+Sar_InfraMR[[#This Row],[B.04.5 - Parque de Coches Remolcados para Servicios Especiales (Cartoneros)]]</f>
        <v>53</v>
      </c>
      <c r="BD302" s="1">
        <v>0</v>
      </c>
      <c r="BE302" s="1">
        <v>0</v>
      </c>
      <c r="BF302" s="16">
        <v>1676</v>
      </c>
    </row>
    <row r="303" spans="1:58">
      <c r="A303" s="1">
        <v>2018</v>
      </c>
      <c r="B303" s="1" t="s">
        <v>116</v>
      </c>
      <c r="C303" s="12">
        <v>71.5</v>
      </c>
      <c r="D303" s="12">
        <v>62.3</v>
      </c>
      <c r="E303" s="12">
        <v>0</v>
      </c>
      <c r="F303" s="12">
        <v>36.4</v>
      </c>
      <c r="G303" s="12">
        <f t="shared" si="28"/>
        <v>170.20000000000002</v>
      </c>
      <c r="H303" s="12">
        <f>+Sar_InfraMR[[#This Row],[Total Líneas de Explotación ]]</f>
        <v>170.20000000000002</v>
      </c>
      <c r="I303" s="13">
        <v>169.64911000000001</v>
      </c>
      <c r="J303" s="12">
        <v>196.1</v>
      </c>
      <c r="K303" s="12">
        <v>13.5</v>
      </c>
      <c r="L303" s="12">
        <v>85</v>
      </c>
      <c r="M303" s="12">
        <v>8.4</v>
      </c>
      <c r="N303" s="12">
        <f>+Sar_InfraMR[[#This Row],[A.03.1 -  Longitud de Vías de Explotación No Electrificadas Troncales y Ramales (vía principal) (km)]]+Sar_InfraMR[[#This Row],[A.04.1 -  Longitud de Vías de Explotación Electrificadas Troncales y Ramales (vía principal) (km)]]</f>
        <v>281.10000000000002</v>
      </c>
      <c r="O303" s="12">
        <f>+Sar_InfraMR[[#This Row],[Total Vías (excluido Auxiliares)]]</f>
        <v>281.10000000000002</v>
      </c>
      <c r="P303" s="1">
        <v>30</v>
      </c>
      <c r="Q303" s="1">
        <v>5</v>
      </c>
      <c r="R303" s="1">
        <v>5</v>
      </c>
      <c r="S303" s="1">
        <f t="shared" si="29"/>
        <v>40</v>
      </c>
      <c r="T303" s="1">
        <v>20</v>
      </c>
      <c r="U303" s="1">
        <v>89</v>
      </c>
      <c r="V303" s="1">
        <v>1</v>
      </c>
      <c r="W303" s="1">
        <v>40</v>
      </c>
      <c r="X303" s="1">
        <v>0</v>
      </c>
      <c r="Y303" s="1">
        <f t="shared" si="30"/>
        <v>150</v>
      </c>
      <c r="Z303" s="1">
        <v>11</v>
      </c>
      <c r="AA303" s="1">
        <v>22</v>
      </c>
      <c r="AB303" s="1">
        <f>+Sar_InfraMR[[#This Row],[Total Pasos Vehiculares a Nivel]]</f>
        <v>150</v>
      </c>
      <c r="AC303" s="1">
        <f t="shared" si="31"/>
        <v>183</v>
      </c>
      <c r="AD303" s="1">
        <v>17</v>
      </c>
      <c r="AE303" s="1">
        <v>16</v>
      </c>
      <c r="AF303" s="1">
        <v>74</v>
      </c>
      <c r="AG303" s="1">
        <f t="shared" si="32"/>
        <v>107</v>
      </c>
      <c r="AH303" s="12">
        <v>31.1</v>
      </c>
      <c r="AI303" s="12">
        <v>0</v>
      </c>
      <c r="AJ303" s="12">
        <v>126.55</v>
      </c>
      <c r="AK303" s="12">
        <f t="shared" si="33"/>
        <v>157.65</v>
      </c>
      <c r="AL303" s="1">
        <v>0</v>
      </c>
      <c r="AM303" s="1">
        <v>9</v>
      </c>
      <c r="AN303" s="1">
        <v>8</v>
      </c>
      <c r="AO303" s="1">
        <f t="shared" si="34"/>
        <v>17</v>
      </c>
      <c r="AP303" s="1">
        <v>152</v>
      </c>
      <c r="AQ303" s="1">
        <v>75</v>
      </c>
      <c r="AR303" s="1">
        <v>0</v>
      </c>
      <c r="AS303" s="1">
        <f>+Sar_InfraMR[[#This Row],[B.02.1 - Parque de Coches Eléctricos Motrices]]+Sar_InfraMR[[#This Row],[B.02.2 - Parque de Coches Eléctricos Motrices Remolcados Tipo R]]+Sar_InfraMR[[#This Row],[B.02.3 - Parque de Coches Eléctricos Motrices Tipo R]]</f>
        <v>227</v>
      </c>
      <c r="AT303" s="1">
        <v>0</v>
      </c>
      <c r="AU303" s="1">
        <v>4</v>
      </c>
      <c r="AV303" s="1">
        <v>8</v>
      </c>
      <c r="AW303" s="1">
        <f>+Sar_InfraMR[[#This Row],[B.03.1 - Parque de Coches Motores Motrices Remolcados]]+Sar_InfraMR[[#This Row],[B.03.2 - Parque de Coches Motores Motrices Intermedios]]+Sar_InfraMR[[#This Row],[B.03.3 - Parque de Coches Motores Motrices Cabina]]</f>
        <v>12</v>
      </c>
      <c r="AX303" s="1">
        <v>33</v>
      </c>
      <c r="AY303" s="1">
        <v>12</v>
      </c>
      <c r="AZ303" s="1">
        <v>0</v>
      </c>
      <c r="BA303" s="1">
        <v>8</v>
      </c>
      <c r="BB303" s="1">
        <v>0</v>
      </c>
      <c r="BC303" s="1">
        <f>+Sar_InfraMR[[#This Row],[B.04.1 - Parque de Coches Remolcados Clase Unica]]+Sar_InfraMR[[#This Row],[B.04.2 - Parque de Coches Remolcados Clase Unica Furgón]]+Sar_InfraMR[[#This Row],[B.04.3 - Parque de Coches Remolcados Clase Unica Cabina]]+Sar_InfraMR[[#This Row],[B.04.4 - Parque de Coches Remolcados de Larga Distancia (Turista+Pullman)]]+Sar_InfraMR[[#This Row],[B.04.5 - Parque de Coches Remolcados para Servicios Especiales (Cartoneros)]]</f>
        <v>53</v>
      </c>
      <c r="BD303" s="1">
        <v>0</v>
      </c>
      <c r="BE303" s="1">
        <v>0</v>
      </c>
      <c r="BF303" s="16">
        <v>1676</v>
      </c>
    </row>
    <row r="304" spans="1:58">
      <c r="A304" s="1">
        <v>2018</v>
      </c>
      <c r="B304" s="1" t="s">
        <v>117</v>
      </c>
      <c r="C304" s="12">
        <v>71.5</v>
      </c>
      <c r="D304" s="12">
        <v>62.3</v>
      </c>
      <c r="E304" s="12">
        <v>0</v>
      </c>
      <c r="F304" s="12">
        <v>36.4</v>
      </c>
      <c r="G304" s="12">
        <f t="shared" si="28"/>
        <v>170.20000000000002</v>
      </c>
      <c r="H304" s="12">
        <f>+Sar_InfraMR[[#This Row],[Total Líneas de Explotación ]]</f>
        <v>170.20000000000002</v>
      </c>
      <c r="I304" s="13">
        <v>169.64911000000001</v>
      </c>
      <c r="J304" s="12">
        <v>196.1</v>
      </c>
      <c r="K304" s="12">
        <v>13.5</v>
      </c>
      <c r="L304" s="12">
        <v>85</v>
      </c>
      <c r="M304" s="12">
        <v>8.4</v>
      </c>
      <c r="N304" s="12">
        <f>+Sar_InfraMR[[#This Row],[A.03.1 -  Longitud de Vías de Explotación No Electrificadas Troncales y Ramales (vía principal) (km)]]+Sar_InfraMR[[#This Row],[A.04.1 -  Longitud de Vías de Explotación Electrificadas Troncales y Ramales (vía principal) (km)]]</f>
        <v>281.10000000000002</v>
      </c>
      <c r="O304" s="12">
        <f>+Sar_InfraMR[[#This Row],[Total Vías (excluido Auxiliares)]]</f>
        <v>281.10000000000002</v>
      </c>
      <c r="P304" s="1">
        <v>30</v>
      </c>
      <c r="Q304" s="1">
        <v>5</v>
      </c>
      <c r="R304" s="1">
        <v>5</v>
      </c>
      <c r="S304" s="1">
        <f t="shared" si="29"/>
        <v>40</v>
      </c>
      <c r="T304" s="1">
        <v>20</v>
      </c>
      <c r="U304" s="1">
        <v>89</v>
      </c>
      <c r="V304" s="1">
        <v>1</v>
      </c>
      <c r="W304" s="1">
        <v>40</v>
      </c>
      <c r="X304" s="1">
        <v>0</v>
      </c>
      <c r="Y304" s="1">
        <f t="shared" si="30"/>
        <v>150</v>
      </c>
      <c r="Z304" s="1">
        <v>11</v>
      </c>
      <c r="AA304" s="1">
        <v>22</v>
      </c>
      <c r="AB304" s="1">
        <f>+Sar_InfraMR[[#This Row],[Total Pasos Vehiculares a Nivel]]</f>
        <v>150</v>
      </c>
      <c r="AC304" s="1">
        <f t="shared" si="31"/>
        <v>183</v>
      </c>
      <c r="AD304" s="1">
        <v>17</v>
      </c>
      <c r="AE304" s="1">
        <v>16</v>
      </c>
      <c r="AF304" s="1">
        <v>74</v>
      </c>
      <c r="AG304" s="1">
        <f t="shared" si="32"/>
        <v>107</v>
      </c>
      <c r="AH304" s="12">
        <v>31.1</v>
      </c>
      <c r="AI304" s="12">
        <v>0</v>
      </c>
      <c r="AJ304" s="12">
        <v>126.55</v>
      </c>
      <c r="AK304" s="12">
        <f t="shared" si="33"/>
        <v>157.65</v>
      </c>
      <c r="AL304" s="1">
        <v>0</v>
      </c>
      <c r="AM304" s="1">
        <v>9</v>
      </c>
      <c r="AN304" s="1">
        <v>8</v>
      </c>
      <c r="AO304" s="1">
        <f t="shared" si="34"/>
        <v>17</v>
      </c>
      <c r="AP304" s="1">
        <v>152</v>
      </c>
      <c r="AQ304" s="1">
        <v>75</v>
      </c>
      <c r="AR304" s="1">
        <v>0</v>
      </c>
      <c r="AS304" s="1">
        <f>+Sar_InfraMR[[#This Row],[B.02.1 - Parque de Coches Eléctricos Motrices]]+Sar_InfraMR[[#This Row],[B.02.2 - Parque de Coches Eléctricos Motrices Remolcados Tipo R]]+Sar_InfraMR[[#This Row],[B.02.3 - Parque de Coches Eléctricos Motrices Tipo R]]</f>
        <v>227</v>
      </c>
      <c r="AT304" s="1">
        <v>0</v>
      </c>
      <c r="AU304" s="1">
        <v>4</v>
      </c>
      <c r="AV304" s="1">
        <v>8</v>
      </c>
      <c r="AW304" s="1">
        <f>+Sar_InfraMR[[#This Row],[B.03.1 - Parque de Coches Motores Motrices Remolcados]]+Sar_InfraMR[[#This Row],[B.03.2 - Parque de Coches Motores Motrices Intermedios]]+Sar_InfraMR[[#This Row],[B.03.3 - Parque de Coches Motores Motrices Cabina]]</f>
        <v>12</v>
      </c>
      <c r="AX304" s="1">
        <v>33</v>
      </c>
      <c r="AY304" s="1">
        <v>12</v>
      </c>
      <c r="AZ304" s="1">
        <v>0</v>
      </c>
      <c r="BA304" s="1">
        <v>8</v>
      </c>
      <c r="BB304" s="1">
        <v>0</v>
      </c>
      <c r="BC304" s="1">
        <f>+Sar_InfraMR[[#This Row],[B.04.1 - Parque de Coches Remolcados Clase Unica]]+Sar_InfraMR[[#This Row],[B.04.2 - Parque de Coches Remolcados Clase Unica Furgón]]+Sar_InfraMR[[#This Row],[B.04.3 - Parque de Coches Remolcados Clase Unica Cabina]]+Sar_InfraMR[[#This Row],[B.04.4 - Parque de Coches Remolcados de Larga Distancia (Turista+Pullman)]]+Sar_InfraMR[[#This Row],[B.04.5 - Parque de Coches Remolcados para Servicios Especiales (Cartoneros)]]</f>
        <v>53</v>
      </c>
      <c r="BD304" s="1">
        <v>0</v>
      </c>
      <c r="BE304" s="1">
        <v>0</v>
      </c>
      <c r="BF304" s="16">
        <v>1676</v>
      </c>
    </row>
    <row r="305" spans="1:58">
      <c r="A305" s="1">
        <v>2018</v>
      </c>
      <c r="B305" s="1" t="s">
        <v>118</v>
      </c>
      <c r="C305" s="12">
        <v>71.5</v>
      </c>
      <c r="D305" s="12">
        <v>62.3</v>
      </c>
      <c r="E305" s="12">
        <v>0</v>
      </c>
      <c r="F305" s="12">
        <v>36.4</v>
      </c>
      <c r="G305" s="12">
        <f t="shared" si="28"/>
        <v>170.20000000000002</v>
      </c>
      <c r="H305" s="12">
        <f>+Sar_InfraMR[[#This Row],[Total Líneas de Explotación ]]</f>
        <v>170.20000000000002</v>
      </c>
      <c r="I305" s="13">
        <v>169.64911000000001</v>
      </c>
      <c r="J305" s="12">
        <v>196.1</v>
      </c>
      <c r="K305" s="12">
        <v>13.5</v>
      </c>
      <c r="L305" s="12">
        <v>85</v>
      </c>
      <c r="M305" s="12">
        <v>8.4</v>
      </c>
      <c r="N305" s="12">
        <f>+Sar_InfraMR[[#This Row],[A.03.1 -  Longitud de Vías de Explotación No Electrificadas Troncales y Ramales (vía principal) (km)]]+Sar_InfraMR[[#This Row],[A.04.1 -  Longitud de Vías de Explotación Electrificadas Troncales y Ramales (vía principal) (km)]]</f>
        <v>281.10000000000002</v>
      </c>
      <c r="O305" s="12">
        <f>+Sar_InfraMR[[#This Row],[Total Vías (excluido Auxiliares)]]</f>
        <v>281.10000000000002</v>
      </c>
      <c r="P305" s="1">
        <v>30</v>
      </c>
      <c r="Q305" s="1">
        <v>5</v>
      </c>
      <c r="R305" s="1">
        <v>5</v>
      </c>
      <c r="S305" s="1">
        <f t="shared" si="29"/>
        <v>40</v>
      </c>
      <c r="T305" s="1">
        <v>20</v>
      </c>
      <c r="U305" s="1">
        <v>89</v>
      </c>
      <c r="V305" s="1">
        <v>1</v>
      </c>
      <c r="W305" s="1">
        <v>40</v>
      </c>
      <c r="X305" s="1">
        <v>0</v>
      </c>
      <c r="Y305" s="1">
        <f t="shared" si="30"/>
        <v>150</v>
      </c>
      <c r="Z305" s="1">
        <v>11</v>
      </c>
      <c r="AA305" s="1">
        <v>22</v>
      </c>
      <c r="AB305" s="1">
        <f>+Sar_InfraMR[[#This Row],[Total Pasos Vehiculares a Nivel]]</f>
        <v>150</v>
      </c>
      <c r="AC305" s="1">
        <f t="shared" si="31"/>
        <v>183</v>
      </c>
      <c r="AD305" s="1">
        <v>17</v>
      </c>
      <c r="AE305" s="1">
        <v>16</v>
      </c>
      <c r="AF305" s="1">
        <v>74</v>
      </c>
      <c r="AG305" s="1">
        <f t="shared" si="32"/>
        <v>107</v>
      </c>
      <c r="AH305" s="12">
        <v>31.1</v>
      </c>
      <c r="AI305" s="12">
        <v>0</v>
      </c>
      <c r="AJ305" s="12">
        <v>126.55</v>
      </c>
      <c r="AK305" s="12">
        <f t="shared" si="33"/>
        <v>157.65</v>
      </c>
      <c r="AL305" s="1">
        <v>0</v>
      </c>
      <c r="AM305" s="1">
        <v>9</v>
      </c>
      <c r="AN305" s="1">
        <v>8</v>
      </c>
      <c r="AO305" s="1">
        <f t="shared" si="34"/>
        <v>17</v>
      </c>
      <c r="AP305" s="1">
        <v>152</v>
      </c>
      <c r="AQ305" s="1">
        <v>75</v>
      </c>
      <c r="AR305" s="1">
        <v>0</v>
      </c>
      <c r="AS305" s="1">
        <f>+Sar_InfraMR[[#This Row],[B.02.1 - Parque de Coches Eléctricos Motrices]]+Sar_InfraMR[[#This Row],[B.02.2 - Parque de Coches Eléctricos Motrices Remolcados Tipo R]]+Sar_InfraMR[[#This Row],[B.02.3 - Parque de Coches Eléctricos Motrices Tipo R]]</f>
        <v>227</v>
      </c>
      <c r="AT305" s="1">
        <v>0</v>
      </c>
      <c r="AU305" s="1">
        <v>4</v>
      </c>
      <c r="AV305" s="1">
        <v>8</v>
      </c>
      <c r="AW305" s="1">
        <f>+Sar_InfraMR[[#This Row],[B.03.1 - Parque de Coches Motores Motrices Remolcados]]+Sar_InfraMR[[#This Row],[B.03.2 - Parque de Coches Motores Motrices Intermedios]]+Sar_InfraMR[[#This Row],[B.03.3 - Parque de Coches Motores Motrices Cabina]]</f>
        <v>12</v>
      </c>
      <c r="AX305" s="1">
        <v>33</v>
      </c>
      <c r="AY305" s="1">
        <v>12</v>
      </c>
      <c r="AZ305" s="1">
        <v>0</v>
      </c>
      <c r="BA305" s="1">
        <v>8</v>
      </c>
      <c r="BB305" s="1">
        <v>0</v>
      </c>
      <c r="BC305" s="1">
        <f>+Sar_InfraMR[[#This Row],[B.04.1 - Parque de Coches Remolcados Clase Unica]]+Sar_InfraMR[[#This Row],[B.04.2 - Parque de Coches Remolcados Clase Unica Furgón]]+Sar_InfraMR[[#This Row],[B.04.3 - Parque de Coches Remolcados Clase Unica Cabina]]+Sar_InfraMR[[#This Row],[B.04.4 - Parque de Coches Remolcados de Larga Distancia (Turista+Pullman)]]+Sar_InfraMR[[#This Row],[B.04.5 - Parque de Coches Remolcados para Servicios Especiales (Cartoneros)]]</f>
        <v>53</v>
      </c>
      <c r="BD305" s="1">
        <v>0</v>
      </c>
      <c r="BE305" s="1">
        <v>0</v>
      </c>
      <c r="BF305" s="16">
        <v>1676</v>
      </c>
    </row>
    <row r="306" spans="1:58">
      <c r="A306" s="1">
        <v>2018</v>
      </c>
      <c r="B306" s="1" t="s">
        <v>119</v>
      </c>
      <c r="C306" s="12">
        <v>71.5</v>
      </c>
      <c r="D306" s="12">
        <v>62.3</v>
      </c>
      <c r="E306" s="12">
        <v>0</v>
      </c>
      <c r="F306" s="12">
        <v>36.4</v>
      </c>
      <c r="G306" s="12">
        <f t="shared" si="28"/>
        <v>170.20000000000002</v>
      </c>
      <c r="H306" s="12">
        <f>+Sar_InfraMR[[#This Row],[Total Líneas de Explotación ]]</f>
        <v>170.20000000000002</v>
      </c>
      <c r="I306" s="13">
        <v>169.64911000000001</v>
      </c>
      <c r="J306" s="12">
        <v>196.1</v>
      </c>
      <c r="K306" s="12">
        <v>13.5</v>
      </c>
      <c r="L306" s="12">
        <v>85</v>
      </c>
      <c r="M306" s="12">
        <v>8.4</v>
      </c>
      <c r="N306" s="12">
        <f>+Sar_InfraMR[[#This Row],[A.03.1 -  Longitud de Vías de Explotación No Electrificadas Troncales y Ramales (vía principal) (km)]]+Sar_InfraMR[[#This Row],[A.04.1 -  Longitud de Vías de Explotación Electrificadas Troncales y Ramales (vía principal) (km)]]</f>
        <v>281.10000000000002</v>
      </c>
      <c r="O306" s="12">
        <f>+Sar_InfraMR[[#This Row],[Total Vías (excluido Auxiliares)]]</f>
        <v>281.10000000000002</v>
      </c>
      <c r="P306" s="1">
        <v>30</v>
      </c>
      <c r="Q306" s="1">
        <v>5</v>
      </c>
      <c r="R306" s="1">
        <v>5</v>
      </c>
      <c r="S306" s="1">
        <f t="shared" si="29"/>
        <v>40</v>
      </c>
      <c r="T306" s="1">
        <v>20</v>
      </c>
      <c r="U306" s="1">
        <v>89</v>
      </c>
      <c r="V306" s="1">
        <v>1</v>
      </c>
      <c r="W306" s="1">
        <v>40</v>
      </c>
      <c r="X306" s="1">
        <v>0</v>
      </c>
      <c r="Y306" s="1">
        <f t="shared" si="30"/>
        <v>150</v>
      </c>
      <c r="Z306" s="1">
        <v>11</v>
      </c>
      <c r="AA306" s="1">
        <v>22</v>
      </c>
      <c r="AB306" s="1">
        <f>+Sar_InfraMR[[#This Row],[Total Pasos Vehiculares a Nivel]]</f>
        <v>150</v>
      </c>
      <c r="AC306" s="1">
        <f t="shared" si="31"/>
        <v>183</v>
      </c>
      <c r="AD306" s="1">
        <v>17</v>
      </c>
      <c r="AE306" s="1">
        <v>16</v>
      </c>
      <c r="AF306" s="1">
        <v>74</v>
      </c>
      <c r="AG306" s="1">
        <f t="shared" si="32"/>
        <v>107</v>
      </c>
      <c r="AH306" s="12">
        <v>31.1</v>
      </c>
      <c r="AI306" s="12">
        <v>0</v>
      </c>
      <c r="AJ306" s="12">
        <v>126.55</v>
      </c>
      <c r="AK306" s="12">
        <f t="shared" si="33"/>
        <v>157.65</v>
      </c>
      <c r="AL306" s="1">
        <v>0</v>
      </c>
      <c r="AM306" s="1">
        <v>9</v>
      </c>
      <c r="AN306" s="1">
        <v>8</v>
      </c>
      <c r="AO306" s="1">
        <f t="shared" si="34"/>
        <v>17</v>
      </c>
      <c r="AP306" s="1">
        <v>152</v>
      </c>
      <c r="AQ306" s="1">
        <v>75</v>
      </c>
      <c r="AR306" s="1">
        <v>0</v>
      </c>
      <c r="AS306" s="1">
        <f>+Sar_InfraMR[[#This Row],[B.02.1 - Parque de Coches Eléctricos Motrices]]+Sar_InfraMR[[#This Row],[B.02.2 - Parque de Coches Eléctricos Motrices Remolcados Tipo R]]+Sar_InfraMR[[#This Row],[B.02.3 - Parque de Coches Eléctricos Motrices Tipo R]]</f>
        <v>227</v>
      </c>
      <c r="AT306" s="1">
        <v>0</v>
      </c>
      <c r="AU306" s="1">
        <v>4</v>
      </c>
      <c r="AV306" s="1">
        <v>8</v>
      </c>
      <c r="AW306" s="1">
        <f>+Sar_InfraMR[[#This Row],[B.03.1 - Parque de Coches Motores Motrices Remolcados]]+Sar_InfraMR[[#This Row],[B.03.2 - Parque de Coches Motores Motrices Intermedios]]+Sar_InfraMR[[#This Row],[B.03.3 - Parque de Coches Motores Motrices Cabina]]</f>
        <v>12</v>
      </c>
      <c r="AX306" s="1">
        <v>33</v>
      </c>
      <c r="AY306" s="1">
        <v>12</v>
      </c>
      <c r="AZ306" s="1">
        <v>0</v>
      </c>
      <c r="BA306" s="1">
        <v>8</v>
      </c>
      <c r="BB306" s="1">
        <v>0</v>
      </c>
      <c r="BC306" s="1">
        <f>+Sar_InfraMR[[#This Row],[B.04.1 - Parque de Coches Remolcados Clase Unica]]+Sar_InfraMR[[#This Row],[B.04.2 - Parque de Coches Remolcados Clase Unica Furgón]]+Sar_InfraMR[[#This Row],[B.04.3 - Parque de Coches Remolcados Clase Unica Cabina]]+Sar_InfraMR[[#This Row],[B.04.4 - Parque de Coches Remolcados de Larga Distancia (Turista+Pullman)]]+Sar_InfraMR[[#This Row],[B.04.5 - Parque de Coches Remolcados para Servicios Especiales (Cartoneros)]]</f>
        <v>53</v>
      </c>
      <c r="BD306" s="1">
        <v>0</v>
      </c>
      <c r="BE306" s="1">
        <v>0</v>
      </c>
      <c r="BF306" s="16">
        <v>1676</v>
      </c>
    </row>
    <row r="307" spans="1:58">
      <c r="A307" s="1">
        <v>2018</v>
      </c>
      <c r="B307" s="1" t="s">
        <v>120</v>
      </c>
      <c r="C307" s="12">
        <v>71.5</v>
      </c>
      <c r="D307" s="12">
        <v>62.3</v>
      </c>
      <c r="E307" s="12">
        <v>0</v>
      </c>
      <c r="F307" s="12">
        <v>36.4</v>
      </c>
      <c r="G307" s="12">
        <f t="shared" si="28"/>
        <v>170.20000000000002</v>
      </c>
      <c r="H307" s="12">
        <f>+Sar_InfraMR[[#This Row],[Total Líneas de Explotación ]]</f>
        <v>170.20000000000002</v>
      </c>
      <c r="I307" s="13">
        <v>169.64911000000001</v>
      </c>
      <c r="J307" s="12">
        <v>196.1</v>
      </c>
      <c r="K307" s="12">
        <v>13.5</v>
      </c>
      <c r="L307" s="12">
        <v>85</v>
      </c>
      <c r="M307" s="12">
        <v>8.4</v>
      </c>
      <c r="N307" s="12">
        <f>+Sar_InfraMR[[#This Row],[A.03.1 -  Longitud de Vías de Explotación No Electrificadas Troncales y Ramales (vía principal) (km)]]+Sar_InfraMR[[#This Row],[A.04.1 -  Longitud de Vías de Explotación Electrificadas Troncales y Ramales (vía principal) (km)]]</f>
        <v>281.10000000000002</v>
      </c>
      <c r="O307" s="12">
        <f>+Sar_InfraMR[[#This Row],[Total Vías (excluido Auxiliares)]]</f>
        <v>281.10000000000002</v>
      </c>
      <c r="P307" s="1">
        <v>30</v>
      </c>
      <c r="Q307" s="1">
        <v>5</v>
      </c>
      <c r="R307" s="1">
        <v>5</v>
      </c>
      <c r="S307" s="1">
        <f t="shared" si="29"/>
        <v>40</v>
      </c>
      <c r="T307" s="1">
        <v>20</v>
      </c>
      <c r="U307" s="1">
        <v>89</v>
      </c>
      <c r="V307" s="1">
        <v>1</v>
      </c>
      <c r="W307" s="1">
        <v>40</v>
      </c>
      <c r="X307" s="1">
        <v>0</v>
      </c>
      <c r="Y307" s="1">
        <f t="shared" si="30"/>
        <v>150</v>
      </c>
      <c r="Z307" s="1">
        <v>11</v>
      </c>
      <c r="AA307" s="1">
        <v>22</v>
      </c>
      <c r="AB307" s="1">
        <f>+Sar_InfraMR[[#This Row],[Total Pasos Vehiculares a Nivel]]</f>
        <v>150</v>
      </c>
      <c r="AC307" s="1">
        <f t="shared" si="31"/>
        <v>183</v>
      </c>
      <c r="AD307" s="1">
        <v>17</v>
      </c>
      <c r="AE307" s="1">
        <v>16</v>
      </c>
      <c r="AF307" s="1">
        <v>74</v>
      </c>
      <c r="AG307" s="1">
        <f t="shared" si="32"/>
        <v>107</v>
      </c>
      <c r="AH307" s="12">
        <v>31.1</v>
      </c>
      <c r="AI307" s="12">
        <v>0</v>
      </c>
      <c r="AJ307" s="12">
        <v>126.55</v>
      </c>
      <c r="AK307" s="12">
        <f t="shared" si="33"/>
        <v>157.65</v>
      </c>
      <c r="AL307" s="1">
        <v>0</v>
      </c>
      <c r="AM307" s="1">
        <v>9</v>
      </c>
      <c r="AN307" s="1">
        <v>8</v>
      </c>
      <c r="AO307" s="1">
        <f t="shared" si="34"/>
        <v>17</v>
      </c>
      <c r="AP307" s="1">
        <v>152</v>
      </c>
      <c r="AQ307" s="1">
        <v>75</v>
      </c>
      <c r="AR307" s="1">
        <v>0</v>
      </c>
      <c r="AS307" s="1">
        <f>+Sar_InfraMR[[#This Row],[B.02.1 - Parque de Coches Eléctricos Motrices]]+Sar_InfraMR[[#This Row],[B.02.2 - Parque de Coches Eléctricos Motrices Remolcados Tipo R]]+Sar_InfraMR[[#This Row],[B.02.3 - Parque de Coches Eléctricos Motrices Tipo R]]</f>
        <v>227</v>
      </c>
      <c r="AT307" s="1">
        <v>0</v>
      </c>
      <c r="AU307" s="1">
        <v>4</v>
      </c>
      <c r="AV307" s="1">
        <v>8</v>
      </c>
      <c r="AW307" s="1">
        <f>+Sar_InfraMR[[#This Row],[B.03.1 - Parque de Coches Motores Motrices Remolcados]]+Sar_InfraMR[[#This Row],[B.03.2 - Parque de Coches Motores Motrices Intermedios]]+Sar_InfraMR[[#This Row],[B.03.3 - Parque de Coches Motores Motrices Cabina]]</f>
        <v>12</v>
      </c>
      <c r="AX307" s="1">
        <v>33</v>
      </c>
      <c r="AY307" s="1">
        <v>12</v>
      </c>
      <c r="AZ307" s="1">
        <v>0</v>
      </c>
      <c r="BA307" s="1">
        <v>8</v>
      </c>
      <c r="BB307" s="1">
        <v>0</v>
      </c>
      <c r="BC307" s="1">
        <f>+Sar_InfraMR[[#This Row],[B.04.1 - Parque de Coches Remolcados Clase Unica]]+Sar_InfraMR[[#This Row],[B.04.2 - Parque de Coches Remolcados Clase Unica Furgón]]+Sar_InfraMR[[#This Row],[B.04.3 - Parque de Coches Remolcados Clase Unica Cabina]]+Sar_InfraMR[[#This Row],[B.04.4 - Parque de Coches Remolcados de Larga Distancia (Turista+Pullman)]]+Sar_InfraMR[[#This Row],[B.04.5 - Parque de Coches Remolcados para Servicios Especiales (Cartoneros)]]</f>
        <v>53</v>
      </c>
      <c r="BD307" s="1">
        <v>0</v>
      </c>
      <c r="BE307" s="1">
        <v>0</v>
      </c>
      <c r="BF307" s="16">
        <v>1676</v>
      </c>
    </row>
    <row r="308" spans="1:58">
      <c r="A308" s="1">
        <v>2018</v>
      </c>
      <c r="B308" s="1" t="s">
        <v>121</v>
      </c>
      <c r="C308" s="12">
        <v>71.5</v>
      </c>
      <c r="D308" s="12">
        <v>62.3</v>
      </c>
      <c r="E308" s="12">
        <v>0</v>
      </c>
      <c r="F308" s="12">
        <v>36.4</v>
      </c>
      <c r="G308" s="12">
        <f t="shared" si="28"/>
        <v>170.20000000000002</v>
      </c>
      <c r="H308" s="12">
        <f>+Sar_InfraMR[[#This Row],[Total Líneas de Explotación ]]</f>
        <v>170.20000000000002</v>
      </c>
      <c r="I308" s="13">
        <v>169.64911000000001</v>
      </c>
      <c r="J308" s="12">
        <v>196.1</v>
      </c>
      <c r="K308" s="12">
        <v>13.5</v>
      </c>
      <c r="L308" s="12">
        <v>85</v>
      </c>
      <c r="M308" s="12">
        <v>8.4</v>
      </c>
      <c r="N308" s="12">
        <f>+Sar_InfraMR[[#This Row],[A.03.1 -  Longitud de Vías de Explotación No Electrificadas Troncales y Ramales (vía principal) (km)]]+Sar_InfraMR[[#This Row],[A.04.1 -  Longitud de Vías de Explotación Electrificadas Troncales y Ramales (vía principal) (km)]]</f>
        <v>281.10000000000002</v>
      </c>
      <c r="O308" s="12">
        <f>+Sar_InfraMR[[#This Row],[Total Vías (excluido Auxiliares)]]</f>
        <v>281.10000000000002</v>
      </c>
      <c r="P308" s="1">
        <v>30</v>
      </c>
      <c r="Q308" s="1">
        <v>5</v>
      </c>
      <c r="R308" s="1">
        <v>5</v>
      </c>
      <c r="S308" s="1">
        <f t="shared" si="29"/>
        <v>40</v>
      </c>
      <c r="T308" s="1">
        <v>20</v>
      </c>
      <c r="U308" s="1">
        <v>89</v>
      </c>
      <c r="V308" s="1">
        <v>1</v>
      </c>
      <c r="W308" s="1">
        <v>40</v>
      </c>
      <c r="X308" s="1">
        <v>0</v>
      </c>
      <c r="Y308" s="1">
        <f t="shared" si="30"/>
        <v>150</v>
      </c>
      <c r="Z308" s="1">
        <v>11</v>
      </c>
      <c r="AA308" s="1">
        <v>22</v>
      </c>
      <c r="AB308" s="1">
        <f>+Sar_InfraMR[[#This Row],[Total Pasos Vehiculares a Nivel]]</f>
        <v>150</v>
      </c>
      <c r="AC308" s="1">
        <f t="shared" si="31"/>
        <v>183</v>
      </c>
      <c r="AD308" s="1">
        <v>17</v>
      </c>
      <c r="AE308" s="1">
        <v>16</v>
      </c>
      <c r="AF308" s="1">
        <v>74</v>
      </c>
      <c r="AG308" s="1">
        <f t="shared" si="32"/>
        <v>107</v>
      </c>
      <c r="AH308" s="12">
        <v>31.1</v>
      </c>
      <c r="AI308" s="12">
        <v>0</v>
      </c>
      <c r="AJ308" s="12">
        <v>126.55</v>
      </c>
      <c r="AK308" s="12">
        <f t="shared" si="33"/>
        <v>157.65</v>
      </c>
      <c r="AL308" s="1">
        <v>0</v>
      </c>
      <c r="AM308" s="1">
        <v>9</v>
      </c>
      <c r="AN308" s="1">
        <v>8</v>
      </c>
      <c r="AO308" s="1">
        <f t="shared" si="34"/>
        <v>17</v>
      </c>
      <c r="AP308" s="1">
        <v>152</v>
      </c>
      <c r="AQ308" s="1">
        <v>75</v>
      </c>
      <c r="AR308" s="1">
        <v>0</v>
      </c>
      <c r="AS308" s="1">
        <f>+Sar_InfraMR[[#This Row],[B.02.1 - Parque de Coches Eléctricos Motrices]]+Sar_InfraMR[[#This Row],[B.02.2 - Parque de Coches Eléctricos Motrices Remolcados Tipo R]]+Sar_InfraMR[[#This Row],[B.02.3 - Parque de Coches Eléctricos Motrices Tipo R]]</f>
        <v>227</v>
      </c>
      <c r="AT308" s="1">
        <v>0</v>
      </c>
      <c r="AU308" s="1">
        <v>4</v>
      </c>
      <c r="AV308" s="1">
        <v>8</v>
      </c>
      <c r="AW308" s="1">
        <f>+Sar_InfraMR[[#This Row],[B.03.1 - Parque de Coches Motores Motrices Remolcados]]+Sar_InfraMR[[#This Row],[B.03.2 - Parque de Coches Motores Motrices Intermedios]]+Sar_InfraMR[[#This Row],[B.03.3 - Parque de Coches Motores Motrices Cabina]]</f>
        <v>12</v>
      </c>
      <c r="AX308" s="1">
        <v>33</v>
      </c>
      <c r="AY308" s="1">
        <v>12</v>
      </c>
      <c r="AZ308" s="1">
        <v>0</v>
      </c>
      <c r="BA308" s="1">
        <v>8</v>
      </c>
      <c r="BB308" s="1">
        <v>0</v>
      </c>
      <c r="BC308" s="1">
        <f>+Sar_InfraMR[[#This Row],[B.04.1 - Parque de Coches Remolcados Clase Unica]]+Sar_InfraMR[[#This Row],[B.04.2 - Parque de Coches Remolcados Clase Unica Furgón]]+Sar_InfraMR[[#This Row],[B.04.3 - Parque de Coches Remolcados Clase Unica Cabina]]+Sar_InfraMR[[#This Row],[B.04.4 - Parque de Coches Remolcados de Larga Distancia (Turista+Pullman)]]+Sar_InfraMR[[#This Row],[B.04.5 - Parque de Coches Remolcados para Servicios Especiales (Cartoneros)]]</f>
        <v>53</v>
      </c>
      <c r="BD308" s="1">
        <v>0</v>
      </c>
      <c r="BE308" s="1">
        <v>0</v>
      </c>
      <c r="BF308" s="16">
        <v>1676</v>
      </c>
    </row>
    <row r="309" spans="1:58">
      <c r="A309" s="1">
        <v>2018</v>
      </c>
      <c r="B309" s="1" t="s">
        <v>122</v>
      </c>
      <c r="C309" s="12">
        <v>71.5</v>
      </c>
      <c r="D309" s="12">
        <v>62.3</v>
      </c>
      <c r="E309" s="12">
        <v>0</v>
      </c>
      <c r="F309" s="12">
        <v>36.4</v>
      </c>
      <c r="G309" s="12">
        <f t="shared" si="28"/>
        <v>170.20000000000002</v>
      </c>
      <c r="H309" s="12">
        <f>+Sar_InfraMR[[#This Row],[Total Líneas de Explotación ]]</f>
        <v>170.20000000000002</v>
      </c>
      <c r="I309" s="13">
        <v>169.64911000000001</v>
      </c>
      <c r="J309" s="12">
        <v>196.1</v>
      </c>
      <c r="K309" s="12">
        <v>13.5</v>
      </c>
      <c r="L309" s="12">
        <v>85</v>
      </c>
      <c r="M309" s="12">
        <v>8.4</v>
      </c>
      <c r="N309" s="12">
        <f>+Sar_InfraMR[[#This Row],[A.03.1 -  Longitud de Vías de Explotación No Electrificadas Troncales y Ramales (vía principal) (km)]]+Sar_InfraMR[[#This Row],[A.04.1 -  Longitud de Vías de Explotación Electrificadas Troncales y Ramales (vía principal) (km)]]</f>
        <v>281.10000000000002</v>
      </c>
      <c r="O309" s="12">
        <f>+Sar_InfraMR[[#This Row],[Total Vías (excluido Auxiliares)]]</f>
        <v>281.10000000000002</v>
      </c>
      <c r="P309" s="1">
        <v>30</v>
      </c>
      <c r="Q309" s="1">
        <v>5</v>
      </c>
      <c r="R309" s="1">
        <v>5</v>
      </c>
      <c r="S309" s="1">
        <f t="shared" si="29"/>
        <v>40</v>
      </c>
      <c r="T309" s="1">
        <v>20</v>
      </c>
      <c r="U309" s="1">
        <v>89</v>
      </c>
      <c r="V309" s="1">
        <v>1</v>
      </c>
      <c r="W309" s="1">
        <v>40</v>
      </c>
      <c r="X309" s="1">
        <v>0</v>
      </c>
      <c r="Y309" s="1">
        <f t="shared" si="30"/>
        <v>150</v>
      </c>
      <c r="Z309" s="1">
        <v>11</v>
      </c>
      <c r="AA309" s="1">
        <v>22</v>
      </c>
      <c r="AB309" s="1">
        <f>+Sar_InfraMR[[#This Row],[Total Pasos Vehiculares a Nivel]]</f>
        <v>150</v>
      </c>
      <c r="AC309" s="1">
        <f t="shared" si="31"/>
        <v>183</v>
      </c>
      <c r="AD309" s="1">
        <v>17</v>
      </c>
      <c r="AE309" s="1">
        <v>16</v>
      </c>
      <c r="AF309" s="1">
        <v>74</v>
      </c>
      <c r="AG309" s="1">
        <f t="shared" si="32"/>
        <v>107</v>
      </c>
      <c r="AH309" s="12">
        <v>31.1</v>
      </c>
      <c r="AI309" s="12">
        <v>0</v>
      </c>
      <c r="AJ309" s="12">
        <v>126.55</v>
      </c>
      <c r="AK309" s="12">
        <f t="shared" si="33"/>
        <v>157.65</v>
      </c>
      <c r="AL309" s="1">
        <v>0</v>
      </c>
      <c r="AM309" s="1">
        <v>9</v>
      </c>
      <c r="AN309" s="1">
        <v>8</v>
      </c>
      <c r="AO309" s="1">
        <f t="shared" si="34"/>
        <v>17</v>
      </c>
      <c r="AP309" s="1">
        <v>152</v>
      </c>
      <c r="AQ309" s="1">
        <v>75</v>
      </c>
      <c r="AR309" s="1">
        <v>0</v>
      </c>
      <c r="AS309" s="1">
        <f>+Sar_InfraMR[[#This Row],[B.02.1 - Parque de Coches Eléctricos Motrices]]+Sar_InfraMR[[#This Row],[B.02.2 - Parque de Coches Eléctricos Motrices Remolcados Tipo R]]+Sar_InfraMR[[#This Row],[B.02.3 - Parque de Coches Eléctricos Motrices Tipo R]]</f>
        <v>227</v>
      </c>
      <c r="AT309" s="1">
        <v>0</v>
      </c>
      <c r="AU309" s="1">
        <v>4</v>
      </c>
      <c r="AV309" s="1">
        <v>8</v>
      </c>
      <c r="AW309" s="1">
        <f>+Sar_InfraMR[[#This Row],[B.03.1 - Parque de Coches Motores Motrices Remolcados]]+Sar_InfraMR[[#This Row],[B.03.2 - Parque de Coches Motores Motrices Intermedios]]+Sar_InfraMR[[#This Row],[B.03.3 - Parque de Coches Motores Motrices Cabina]]</f>
        <v>12</v>
      </c>
      <c r="AX309" s="1">
        <v>33</v>
      </c>
      <c r="AY309" s="1">
        <v>12</v>
      </c>
      <c r="AZ309" s="1">
        <v>0</v>
      </c>
      <c r="BA309" s="1">
        <v>8</v>
      </c>
      <c r="BB309" s="1">
        <v>0</v>
      </c>
      <c r="BC309" s="1">
        <f>+Sar_InfraMR[[#This Row],[B.04.1 - Parque de Coches Remolcados Clase Unica]]+Sar_InfraMR[[#This Row],[B.04.2 - Parque de Coches Remolcados Clase Unica Furgón]]+Sar_InfraMR[[#This Row],[B.04.3 - Parque de Coches Remolcados Clase Unica Cabina]]+Sar_InfraMR[[#This Row],[B.04.4 - Parque de Coches Remolcados de Larga Distancia (Turista+Pullman)]]+Sar_InfraMR[[#This Row],[B.04.5 - Parque de Coches Remolcados para Servicios Especiales (Cartoneros)]]</f>
        <v>53</v>
      </c>
      <c r="BD309" s="1">
        <v>0</v>
      </c>
      <c r="BE309" s="1">
        <v>0</v>
      </c>
      <c r="BF309" s="16">
        <v>1676</v>
      </c>
    </row>
    <row r="310" spans="1:58">
      <c r="A310" s="1">
        <v>2018</v>
      </c>
      <c r="B310" s="1" t="s">
        <v>123</v>
      </c>
      <c r="C310" s="12">
        <v>71.5</v>
      </c>
      <c r="D310" s="12">
        <v>62.3</v>
      </c>
      <c r="E310" s="12">
        <v>0</v>
      </c>
      <c r="F310" s="12">
        <v>36.4</v>
      </c>
      <c r="G310" s="12">
        <f t="shared" si="28"/>
        <v>170.20000000000002</v>
      </c>
      <c r="H310" s="12">
        <f>+Sar_InfraMR[[#This Row],[Total Líneas de Explotación ]]</f>
        <v>170.20000000000002</v>
      </c>
      <c r="I310" s="13">
        <v>169.64911000000001</v>
      </c>
      <c r="J310" s="12">
        <v>196.1</v>
      </c>
      <c r="K310" s="12">
        <v>13.5</v>
      </c>
      <c r="L310" s="12">
        <v>85</v>
      </c>
      <c r="M310" s="12">
        <v>8.4</v>
      </c>
      <c r="N310" s="12">
        <f>+Sar_InfraMR[[#This Row],[A.03.1 -  Longitud de Vías de Explotación No Electrificadas Troncales y Ramales (vía principal) (km)]]+Sar_InfraMR[[#This Row],[A.04.1 -  Longitud de Vías de Explotación Electrificadas Troncales y Ramales (vía principal) (km)]]</f>
        <v>281.10000000000002</v>
      </c>
      <c r="O310" s="12">
        <f>+Sar_InfraMR[[#This Row],[Total Vías (excluido Auxiliares)]]</f>
        <v>281.10000000000002</v>
      </c>
      <c r="P310" s="1">
        <v>30</v>
      </c>
      <c r="Q310" s="1">
        <v>5</v>
      </c>
      <c r="R310" s="1">
        <v>5</v>
      </c>
      <c r="S310" s="1">
        <f t="shared" si="29"/>
        <v>40</v>
      </c>
      <c r="T310" s="1">
        <v>20</v>
      </c>
      <c r="U310" s="1">
        <v>89</v>
      </c>
      <c r="V310" s="1">
        <v>1</v>
      </c>
      <c r="W310" s="1">
        <v>40</v>
      </c>
      <c r="X310" s="1">
        <v>0</v>
      </c>
      <c r="Y310" s="1">
        <f t="shared" si="30"/>
        <v>150</v>
      </c>
      <c r="Z310" s="1">
        <v>11</v>
      </c>
      <c r="AA310" s="1">
        <v>22</v>
      </c>
      <c r="AB310" s="1">
        <f>+Sar_InfraMR[[#This Row],[Total Pasos Vehiculares a Nivel]]</f>
        <v>150</v>
      </c>
      <c r="AC310" s="1">
        <f t="shared" si="31"/>
        <v>183</v>
      </c>
      <c r="AD310" s="1">
        <v>17</v>
      </c>
      <c r="AE310" s="1">
        <v>16</v>
      </c>
      <c r="AF310" s="1">
        <v>74</v>
      </c>
      <c r="AG310" s="1">
        <f t="shared" si="32"/>
        <v>107</v>
      </c>
      <c r="AH310" s="12">
        <v>31.1</v>
      </c>
      <c r="AI310" s="12">
        <v>0</v>
      </c>
      <c r="AJ310" s="12">
        <v>126.55</v>
      </c>
      <c r="AK310" s="12">
        <f t="shared" si="33"/>
        <v>157.65</v>
      </c>
      <c r="AL310" s="1">
        <v>0</v>
      </c>
      <c r="AM310" s="1">
        <v>9</v>
      </c>
      <c r="AN310" s="1">
        <v>8</v>
      </c>
      <c r="AO310" s="1">
        <f t="shared" si="34"/>
        <v>17</v>
      </c>
      <c r="AP310" s="1">
        <v>152</v>
      </c>
      <c r="AQ310" s="1">
        <v>75</v>
      </c>
      <c r="AR310" s="1">
        <v>0</v>
      </c>
      <c r="AS310" s="1">
        <f>+Sar_InfraMR[[#This Row],[B.02.1 - Parque de Coches Eléctricos Motrices]]+Sar_InfraMR[[#This Row],[B.02.2 - Parque de Coches Eléctricos Motrices Remolcados Tipo R]]+Sar_InfraMR[[#This Row],[B.02.3 - Parque de Coches Eléctricos Motrices Tipo R]]</f>
        <v>227</v>
      </c>
      <c r="AT310" s="1">
        <v>0</v>
      </c>
      <c r="AU310" s="1">
        <v>4</v>
      </c>
      <c r="AV310" s="1">
        <v>8</v>
      </c>
      <c r="AW310" s="1">
        <f>+Sar_InfraMR[[#This Row],[B.03.1 - Parque de Coches Motores Motrices Remolcados]]+Sar_InfraMR[[#This Row],[B.03.2 - Parque de Coches Motores Motrices Intermedios]]+Sar_InfraMR[[#This Row],[B.03.3 - Parque de Coches Motores Motrices Cabina]]</f>
        <v>12</v>
      </c>
      <c r="AX310" s="1">
        <v>33</v>
      </c>
      <c r="AY310" s="1">
        <v>12</v>
      </c>
      <c r="AZ310" s="1">
        <v>0</v>
      </c>
      <c r="BA310" s="1">
        <v>8</v>
      </c>
      <c r="BB310" s="1">
        <v>0</v>
      </c>
      <c r="BC310" s="1">
        <f>+Sar_InfraMR[[#This Row],[B.04.1 - Parque de Coches Remolcados Clase Unica]]+Sar_InfraMR[[#This Row],[B.04.2 - Parque de Coches Remolcados Clase Unica Furgón]]+Sar_InfraMR[[#This Row],[B.04.3 - Parque de Coches Remolcados Clase Unica Cabina]]+Sar_InfraMR[[#This Row],[B.04.4 - Parque de Coches Remolcados de Larga Distancia (Turista+Pullman)]]+Sar_InfraMR[[#This Row],[B.04.5 - Parque de Coches Remolcados para Servicios Especiales (Cartoneros)]]</f>
        <v>53</v>
      </c>
      <c r="BD310" s="1">
        <v>0</v>
      </c>
      <c r="BE310" s="1">
        <v>0</v>
      </c>
      <c r="BF310" s="16">
        <v>1676</v>
      </c>
    </row>
    <row r="311" spans="1:58">
      <c r="A311" s="1">
        <v>2018</v>
      </c>
      <c r="B311" s="1" t="s">
        <v>124</v>
      </c>
      <c r="C311" s="12">
        <v>71.5</v>
      </c>
      <c r="D311" s="12">
        <v>62.3</v>
      </c>
      <c r="E311" s="12">
        <v>0</v>
      </c>
      <c r="F311" s="12">
        <v>36.4</v>
      </c>
      <c r="G311" s="12">
        <f t="shared" si="28"/>
        <v>170.20000000000002</v>
      </c>
      <c r="H311" s="12">
        <f>+Sar_InfraMR[[#This Row],[Total Líneas de Explotación ]]</f>
        <v>170.20000000000002</v>
      </c>
      <c r="I311" s="13">
        <v>169.64911000000001</v>
      </c>
      <c r="J311" s="12">
        <v>196.1</v>
      </c>
      <c r="K311" s="12">
        <v>13.5</v>
      </c>
      <c r="L311" s="12">
        <v>85</v>
      </c>
      <c r="M311" s="12">
        <v>8.4</v>
      </c>
      <c r="N311" s="12">
        <f>+Sar_InfraMR[[#This Row],[A.03.1 -  Longitud de Vías de Explotación No Electrificadas Troncales y Ramales (vía principal) (km)]]+Sar_InfraMR[[#This Row],[A.04.1 -  Longitud de Vías de Explotación Electrificadas Troncales y Ramales (vía principal) (km)]]</f>
        <v>281.10000000000002</v>
      </c>
      <c r="O311" s="12">
        <f>+Sar_InfraMR[[#This Row],[Total Vías (excluido Auxiliares)]]</f>
        <v>281.10000000000002</v>
      </c>
      <c r="P311" s="1">
        <v>30</v>
      </c>
      <c r="Q311" s="1">
        <v>5</v>
      </c>
      <c r="R311" s="1">
        <v>5</v>
      </c>
      <c r="S311" s="1">
        <f t="shared" si="29"/>
        <v>40</v>
      </c>
      <c r="T311" s="1">
        <v>20</v>
      </c>
      <c r="U311" s="1">
        <v>89</v>
      </c>
      <c r="V311" s="1">
        <v>1</v>
      </c>
      <c r="W311" s="1">
        <v>40</v>
      </c>
      <c r="X311" s="1">
        <v>0</v>
      </c>
      <c r="Y311" s="1">
        <f t="shared" si="30"/>
        <v>150</v>
      </c>
      <c r="Z311" s="1">
        <v>11</v>
      </c>
      <c r="AA311" s="1">
        <v>22</v>
      </c>
      <c r="AB311" s="1">
        <f>+Sar_InfraMR[[#This Row],[Total Pasos Vehiculares a Nivel]]</f>
        <v>150</v>
      </c>
      <c r="AC311" s="1">
        <f t="shared" si="31"/>
        <v>183</v>
      </c>
      <c r="AD311" s="1">
        <v>17</v>
      </c>
      <c r="AE311" s="1">
        <v>16</v>
      </c>
      <c r="AF311" s="1">
        <v>74</v>
      </c>
      <c r="AG311" s="1">
        <f t="shared" si="32"/>
        <v>107</v>
      </c>
      <c r="AH311" s="12">
        <v>31.1</v>
      </c>
      <c r="AI311" s="12">
        <v>0</v>
      </c>
      <c r="AJ311" s="12">
        <v>126.55</v>
      </c>
      <c r="AK311" s="12">
        <f t="shared" si="33"/>
        <v>157.65</v>
      </c>
      <c r="AL311" s="1">
        <v>0</v>
      </c>
      <c r="AM311" s="1">
        <v>9</v>
      </c>
      <c r="AN311" s="1">
        <v>8</v>
      </c>
      <c r="AO311" s="1">
        <f t="shared" si="34"/>
        <v>17</v>
      </c>
      <c r="AP311" s="1">
        <v>152</v>
      </c>
      <c r="AQ311" s="1">
        <v>75</v>
      </c>
      <c r="AR311" s="1">
        <v>0</v>
      </c>
      <c r="AS311" s="1">
        <f>+Sar_InfraMR[[#This Row],[B.02.1 - Parque de Coches Eléctricos Motrices]]+Sar_InfraMR[[#This Row],[B.02.2 - Parque de Coches Eléctricos Motrices Remolcados Tipo R]]+Sar_InfraMR[[#This Row],[B.02.3 - Parque de Coches Eléctricos Motrices Tipo R]]</f>
        <v>227</v>
      </c>
      <c r="AT311" s="1">
        <v>0</v>
      </c>
      <c r="AU311" s="1">
        <v>4</v>
      </c>
      <c r="AV311" s="1">
        <v>8</v>
      </c>
      <c r="AW311" s="1">
        <f>+Sar_InfraMR[[#This Row],[B.03.1 - Parque de Coches Motores Motrices Remolcados]]+Sar_InfraMR[[#This Row],[B.03.2 - Parque de Coches Motores Motrices Intermedios]]+Sar_InfraMR[[#This Row],[B.03.3 - Parque de Coches Motores Motrices Cabina]]</f>
        <v>12</v>
      </c>
      <c r="AX311" s="1">
        <v>33</v>
      </c>
      <c r="AY311" s="1">
        <v>12</v>
      </c>
      <c r="AZ311" s="1">
        <v>0</v>
      </c>
      <c r="BA311" s="1">
        <v>8</v>
      </c>
      <c r="BB311" s="1">
        <v>0</v>
      </c>
      <c r="BC311" s="1">
        <f>+Sar_InfraMR[[#This Row],[B.04.1 - Parque de Coches Remolcados Clase Unica]]+Sar_InfraMR[[#This Row],[B.04.2 - Parque de Coches Remolcados Clase Unica Furgón]]+Sar_InfraMR[[#This Row],[B.04.3 - Parque de Coches Remolcados Clase Unica Cabina]]+Sar_InfraMR[[#This Row],[B.04.4 - Parque de Coches Remolcados de Larga Distancia (Turista+Pullman)]]+Sar_InfraMR[[#This Row],[B.04.5 - Parque de Coches Remolcados para Servicios Especiales (Cartoneros)]]</f>
        <v>53</v>
      </c>
      <c r="BD311" s="1">
        <v>0</v>
      </c>
      <c r="BE311" s="1">
        <v>0</v>
      </c>
      <c r="BF311" s="16">
        <v>1676</v>
      </c>
    </row>
    <row r="312" spans="1:58">
      <c r="A312" s="1">
        <v>2018</v>
      </c>
      <c r="B312" s="1" t="s">
        <v>125</v>
      </c>
      <c r="C312" s="12">
        <v>71.5</v>
      </c>
      <c r="D312" s="12">
        <v>62.3</v>
      </c>
      <c r="E312" s="12">
        <v>0</v>
      </c>
      <c r="F312" s="12">
        <v>36.4</v>
      </c>
      <c r="G312" s="12">
        <f t="shared" si="28"/>
        <v>170.20000000000002</v>
      </c>
      <c r="H312" s="12">
        <f>+Sar_InfraMR[[#This Row],[Total Líneas de Explotación ]]</f>
        <v>170.20000000000002</v>
      </c>
      <c r="I312" s="13">
        <v>169.64911000000001</v>
      </c>
      <c r="J312" s="12">
        <v>196.1</v>
      </c>
      <c r="K312" s="12">
        <v>13.5</v>
      </c>
      <c r="L312" s="12">
        <v>85</v>
      </c>
      <c r="M312" s="12">
        <v>8.4</v>
      </c>
      <c r="N312" s="12">
        <f>+Sar_InfraMR[[#This Row],[A.03.1 -  Longitud de Vías de Explotación No Electrificadas Troncales y Ramales (vía principal) (km)]]+Sar_InfraMR[[#This Row],[A.04.1 -  Longitud de Vías de Explotación Electrificadas Troncales y Ramales (vía principal) (km)]]</f>
        <v>281.10000000000002</v>
      </c>
      <c r="O312" s="12">
        <f>+Sar_InfraMR[[#This Row],[Total Vías (excluido Auxiliares)]]</f>
        <v>281.10000000000002</v>
      </c>
      <c r="P312" s="1">
        <v>30</v>
      </c>
      <c r="Q312" s="1">
        <v>5</v>
      </c>
      <c r="R312" s="1">
        <v>5</v>
      </c>
      <c r="S312" s="1">
        <f t="shared" si="29"/>
        <v>40</v>
      </c>
      <c r="T312" s="1">
        <v>20</v>
      </c>
      <c r="U312" s="1">
        <v>89</v>
      </c>
      <c r="V312" s="1">
        <v>1</v>
      </c>
      <c r="W312" s="1">
        <v>40</v>
      </c>
      <c r="X312" s="1">
        <v>0</v>
      </c>
      <c r="Y312" s="1">
        <f t="shared" si="30"/>
        <v>150</v>
      </c>
      <c r="Z312" s="1">
        <v>11</v>
      </c>
      <c r="AA312" s="1">
        <v>22</v>
      </c>
      <c r="AB312" s="1">
        <f>+Sar_InfraMR[[#This Row],[Total Pasos Vehiculares a Nivel]]</f>
        <v>150</v>
      </c>
      <c r="AC312" s="1">
        <f t="shared" si="31"/>
        <v>183</v>
      </c>
      <c r="AD312" s="1">
        <v>17</v>
      </c>
      <c r="AE312" s="1">
        <v>16</v>
      </c>
      <c r="AF312" s="1">
        <v>74</v>
      </c>
      <c r="AG312" s="1">
        <f t="shared" si="32"/>
        <v>107</v>
      </c>
      <c r="AH312" s="12">
        <v>31.1</v>
      </c>
      <c r="AI312" s="12">
        <v>0</v>
      </c>
      <c r="AJ312" s="12">
        <v>126.55</v>
      </c>
      <c r="AK312" s="12">
        <f t="shared" si="33"/>
        <v>157.65</v>
      </c>
      <c r="AL312" s="1">
        <v>0</v>
      </c>
      <c r="AM312" s="1">
        <v>9</v>
      </c>
      <c r="AN312" s="1">
        <v>8</v>
      </c>
      <c r="AO312" s="1">
        <f t="shared" si="34"/>
        <v>17</v>
      </c>
      <c r="AP312" s="1">
        <v>152</v>
      </c>
      <c r="AQ312" s="1">
        <v>75</v>
      </c>
      <c r="AR312" s="1">
        <v>0</v>
      </c>
      <c r="AS312" s="1">
        <f>+Sar_InfraMR[[#This Row],[B.02.1 - Parque de Coches Eléctricos Motrices]]+Sar_InfraMR[[#This Row],[B.02.2 - Parque de Coches Eléctricos Motrices Remolcados Tipo R]]+Sar_InfraMR[[#This Row],[B.02.3 - Parque de Coches Eléctricos Motrices Tipo R]]</f>
        <v>227</v>
      </c>
      <c r="AT312" s="1">
        <v>0</v>
      </c>
      <c r="AU312" s="1">
        <v>4</v>
      </c>
      <c r="AV312" s="1">
        <v>8</v>
      </c>
      <c r="AW312" s="1">
        <f>+Sar_InfraMR[[#This Row],[B.03.1 - Parque de Coches Motores Motrices Remolcados]]+Sar_InfraMR[[#This Row],[B.03.2 - Parque de Coches Motores Motrices Intermedios]]+Sar_InfraMR[[#This Row],[B.03.3 - Parque de Coches Motores Motrices Cabina]]</f>
        <v>12</v>
      </c>
      <c r="AX312" s="1">
        <v>33</v>
      </c>
      <c r="AY312" s="1">
        <v>12</v>
      </c>
      <c r="AZ312" s="1">
        <v>0</v>
      </c>
      <c r="BA312" s="1">
        <v>8</v>
      </c>
      <c r="BB312" s="1">
        <v>0</v>
      </c>
      <c r="BC312" s="1">
        <f>+Sar_InfraMR[[#This Row],[B.04.1 - Parque de Coches Remolcados Clase Unica]]+Sar_InfraMR[[#This Row],[B.04.2 - Parque de Coches Remolcados Clase Unica Furgón]]+Sar_InfraMR[[#This Row],[B.04.3 - Parque de Coches Remolcados Clase Unica Cabina]]+Sar_InfraMR[[#This Row],[B.04.4 - Parque de Coches Remolcados de Larga Distancia (Turista+Pullman)]]+Sar_InfraMR[[#This Row],[B.04.5 - Parque de Coches Remolcados para Servicios Especiales (Cartoneros)]]</f>
        <v>53</v>
      </c>
      <c r="BD312" s="1">
        <v>0</v>
      </c>
      <c r="BE312" s="1">
        <v>0</v>
      </c>
      <c r="BF312" s="16">
        <v>1676</v>
      </c>
    </row>
    <row r="313" spans="1:58">
      <c r="A313" s="1">
        <v>2018</v>
      </c>
      <c r="B313" s="1" t="s">
        <v>126</v>
      </c>
      <c r="C313" s="12">
        <v>71.5</v>
      </c>
      <c r="D313" s="12">
        <v>62.3</v>
      </c>
      <c r="E313" s="12">
        <v>0</v>
      </c>
      <c r="F313" s="12">
        <v>36.4</v>
      </c>
      <c r="G313" s="12">
        <f t="shared" si="28"/>
        <v>170.20000000000002</v>
      </c>
      <c r="H313" s="12">
        <f>+Sar_InfraMR[[#This Row],[Total Líneas de Explotación ]]</f>
        <v>170.20000000000002</v>
      </c>
      <c r="I313" s="13">
        <v>169.64911000000001</v>
      </c>
      <c r="J313" s="12">
        <v>196.1</v>
      </c>
      <c r="K313" s="12">
        <v>13.5</v>
      </c>
      <c r="L313" s="12">
        <v>85</v>
      </c>
      <c r="M313" s="12">
        <v>8.4</v>
      </c>
      <c r="N313" s="12">
        <f>+Sar_InfraMR[[#This Row],[A.03.1 -  Longitud de Vías de Explotación No Electrificadas Troncales y Ramales (vía principal) (km)]]+Sar_InfraMR[[#This Row],[A.04.1 -  Longitud de Vías de Explotación Electrificadas Troncales y Ramales (vía principal) (km)]]</f>
        <v>281.10000000000002</v>
      </c>
      <c r="O313" s="12">
        <f>+Sar_InfraMR[[#This Row],[Total Vías (excluido Auxiliares)]]</f>
        <v>281.10000000000002</v>
      </c>
      <c r="P313" s="1">
        <v>30</v>
      </c>
      <c r="Q313" s="1">
        <v>5</v>
      </c>
      <c r="R313" s="1">
        <v>5</v>
      </c>
      <c r="S313" s="1">
        <f t="shared" si="29"/>
        <v>40</v>
      </c>
      <c r="T313" s="1">
        <v>20</v>
      </c>
      <c r="U313" s="1">
        <v>89</v>
      </c>
      <c r="V313" s="1">
        <v>1</v>
      </c>
      <c r="W313" s="1">
        <v>40</v>
      </c>
      <c r="X313" s="1">
        <v>0</v>
      </c>
      <c r="Y313" s="1">
        <f t="shared" si="30"/>
        <v>150</v>
      </c>
      <c r="Z313" s="1">
        <v>11</v>
      </c>
      <c r="AA313" s="1">
        <v>22</v>
      </c>
      <c r="AB313" s="1">
        <f>+Sar_InfraMR[[#This Row],[Total Pasos Vehiculares a Nivel]]</f>
        <v>150</v>
      </c>
      <c r="AC313" s="1">
        <f t="shared" si="31"/>
        <v>183</v>
      </c>
      <c r="AD313" s="1">
        <v>17</v>
      </c>
      <c r="AE313" s="1">
        <v>16</v>
      </c>
      <c r="AF313" s="1">
        <v>74</v>
      </c>
      <c r="AG313" s="1">
        <f t="shared" si="32"/>
        <v>107</v>
      </c>
      <c r="AH313" s="12">
        <v>31.1</v>
      </c>
      <c r="AI313" s="12">
        <v>0</v>
      </c>
      <c r="AJ313" s="12">
        <v>126.55</v>
      </c>
      <c r="AK313" s="12">
        <f t="shared" si="33"/>
        <v>157.65</v>
      </c>
      <c r="AL313" s="1">
        <v>0</v>
      </c>
      <c r="AM313" s="1">
        <v>9</v>
      </c>
      <c r="AN313" s="1">
        <v>8</v>
      </c>
      <c r="AO313" s="1">
        <f t="shared" si="34"/>
        <v>17</v>
      </c>
      <c r="AP313" s="1">
        <v>152</v>
      </c>
      <c r="AQ313" s="1">
        <v>75</v>
      </c>
      <c r="AR313" s="1">
        <v>0</v>
      </c>
      <c r="AS313" s="1">
        <f>+Sar_InfraMR[[#This Row],[B.02.1 - Parque de Coches Eléctricos Motrices]]+Sar_InfraMR[[#This Row],[B.02.2 - Parque de Coches Eléctricos Motrices Remolcados Tipo R]]+Sar_InfraMR[[#This Row],[B.02.3 - Parque de Coches Eléctricos Motrices Tipo R]]</f>
        <v>227</v>
      </c>
      <c r="AT313" s="1">
        <v>0</v>
      </c>
      <c r="AU313" s="1">
        <v>4</v>
      </c>
      <c r="AV313" s="1">
        <v>8</v>
      </c>
      <c r="AW313" s="1">
        <f>+Sar_InfraMR[[#This Row],[B.03.1 - Parque de Coches Motores Motrices Remolcados]]+Sar_InfraMR[[#This Row],[B.03.2 - Parque de Coches Motores Motrices Intermedios]]+Sar_InfraMR[[#This Row],[B.03.3 - Parque de Coches Motores Motrices Cabina]]</f>
        <v>12</v>
      </c>
      <c r="AX313" s="1">
        <v>33</v>
      </c>
      <c r="AY313" s="1">
        <v>12</v>
      </c>
      <c r="AZ313" s="1">
        <v>0</v>
      </c>
      <c r="BA313" s="1">
        <v>8</v>
      </c>
      <c r="BB313" s="1">
        <v>0</v>
      </c>
      <c r="BC313" s="1">
        <f>+Sar_InfraMR[[#This Row],[B.04.1 - Parque de Coches Remolcados Clase Unica]]+Sar_InfraMR[[#This Row],[B.04.2 - Parque de Coches Remolcados Clase Unica Furgón]]+Sar_InfraMR[[#This Row],[B.04.3 - Parque de Coches Remolcados Clase Unica Cabina]]+Sar_InfraMR[[#This Row],[B.04.4 - Parque de Coches Remolcados de Larga Distancia (Turista+Pullman)]]+Sar_InfraMR[[#This Row],[B.04.5 - Parque de Coches Remolcados para Servicios Especiales (Cartoneros)]]</f>
        <v>53</v>
      </c>
      <c r="BD313" s="1">
        <v>0</v>
      </c>
      <c r="BE313" s="1">
        <v>0</v>
      </c>
      <c r="BF313" s="16">
        <v>1676</v>
      </c>
    </row>
    <row r="314" spans="1:58">
      <c r="A314" s="1">
        <v>2019</v>
      </c>
      <c r="B314" s="1" t="s">
        <v>115</v>
      </c>
      <c r="C314" s="12">
        <v>71.5</v>
      </c>
      <c r="D314" s="12">
        <v>62.3</v>
      </c>
      <c r="E314" s="12">
        <v>0</v>
      </c>
      <c r="F314" s="12">
        <v>36.4</v>
      </c>
      <c r="G314" s="12">
        <f t="shared" si="28"/>
        <v>170.20000000000002</v>
      </c>
      <c r="H314" s="12">
        <f>+Sar_InfraMR[[#This Row],[Total Líneas de Explotación ]]</f>
        <v>170.20000000000002</v>
      </c>
      <c r="I314" s="13">
        <v>169.64911000000001</v>
      </c>
      <c r="J314" s="12">
        <v>196.1</v>
      </c>
      <c r="K314" s="12">
        <v>13.5</v>
      </c>
      <c r="L314" s="12">
        <v>85</v>
      </c>
      <c r="M314" s="12">
        <v>8.4</v>
      </c>
      <c r="N314" s="12">
        <f>+Sar_InfraMR[[#This Row],[A.03.1 -  Longitud de Vías de Explotación No Electrificadas Troncales y Ramales (vía principal) (km)]]+Sar_InfraMR[[#This Row],[A.04.1 -  Longitud de Vías de Explotación Electrificadas Troncales y Ramales (vía principal) (km)]]</f>
        <v>281.10000000000002</v>
      </c>
      <c r="O314" s="12">
        <f>+Sar_InfraMR[[#This Row],[Total Vías (excluido Auxiliares)]]</f>
        <v>281.10000000000002</v>
      </c>
      <c r="P314" s="1">
        <v>30</v>
      </c>
      <c r="Q314" s="1">
        <v>5</v>
      </c>
      <c r="R314" s="1">
        <v>5</v>
      </c>
      <c r="S314" s="1">
        <f t="shared" si="29"/>
        <v>40</v>
      </c>
      <c r="T314" s="1">
        <v>20</v>
      </c>
      <c r="U314" s="1">
        <v>89</v>
      </c>
      <c r="V314" s="1">
        <v>1</v>
      </c>
      <c r="W314" s="1">
        <v>40</v>
      </c>
      <c r="X314" s="1">
        <v>0</v>
      </c>
      <c r="Y314" s="1">
        <f t="shared" si="30"/>
        <v>150</v>
      </c>
      <c r="Z314" s="1">
        <v>11</v>
      </c>
      <c r="AA314" s="1">
        <v>22</v>
      </c>
      <c r="AB314" s="1">
        <f>+Sar_InfraMR[[#This Row],[Total Pasos Vehiculares a Nivel]]</f>
        <v>150</v>
      </c>
      <c r="AC314" s="1">
        <f t="shared" si="31"/>
        <v>183</v>
      </c>
      <c r="AD314" s="1">
        <v>17</v>
      </c>
      <c r="AE314" s="1">
        <v>16</v>
      </c>
      <c r="AF314" s="1">
        <v>74</v>
      </c>
      <c r="AG314" s="1">
        <f t="shared" si="32"/>
        <v>107</v>
      </c>
      <c r="AH314" s="12">
        <v>31.1</v>
      </c>
      <c r="AI314" s="12">
        <v>0</v>
      </c>
      <c r="AJ314" s="12">
        <v>126.55</v>
      </c>
      <c r="AK314" s="12">
        <f t="shared" si="33"/>
        <v>157.65</v>
      </c>
      <c r="AL314" s="1">
        <v>0</v>
      </c>
      <c r="AM314" s="1">
        <v>9</v>
      </c>
      <c r="AN314" s="1">
        <v>8</v>
      </c>
      <c r="AO314" s="1">
        <f t="shared" si="34"/>
        <v>17</v>
      </c>
      <c r="AP314" s="1">
        <v>152</v>
      </c>
      <c r="AQ314" s="1">
        <v>75</v>
      </c>
      <c r="AR314" s="1">
        <v>0</v>
      </c>
      <c r="AS314" s="1">
        <f>+Sar_InfraMR[[#This Row],[B.02.1 - Parque de Coches Eléctricos Motrices]]+Sar_InfraMR[[#This Row],[B.02.2 - Parque de Coches Eléctricos Motrices Remolcados Tipo R]]+Sar_InfraMR[[#This Row],[B.02.3 - Parque de Coches Eléctricos Motrices Tipo R]]</f>
        <v>227</v>
      </c>
      <c r="AT314" s="1">
        <v>0</v>
      </c>
      <c r="AU314" s="1">
        <v>4</v>
      </c>
      <c r="AV314" s="1">
        <v>8</v>
      </c>
      <c r="AW314" s="1">
        <f>+Sar_InfraMR[[#This Row],[B.03.1 - Parque de Coches Motores Motrices Remolcados]]+Sar_InfraMR[[#This Row],[B.03.2 - Parque de Coches Motores Motrices Intermedios]]+Sar_InfraMR[[#This Row],[B.03.3 - Parque de Coches Motores Motrices Cabina]]</f>
        <v>12</v>
      </c>
      <c r="AX314" s="1">
        <v>33</v>
      </c>
      <c r="AY314" s="1">
        <v>12</v>
      </c>
      <c r="AZ314" s="1">
        <v>0</v>
      </c>
      <c r="BA314" s="1">
        <v>8</v>
      </c>
      <c r="BB314" s="1">
        <v>0</v>
      </c>
      <c r="BC314" s="1">
        <f>+Sar_InfraMR[[#This Row],[B.04.1 - Parque de Coches Remolcados Clase Unica]]+Sar_InfraMR[[#This Row],[B.04.2 - Parque de Coches Remolcados Clase Unica Furgón]]+Sar_InfraMR[[#This Row],[B.04.3 - Parque de Coches Remolcados Clase Unica Cabina]]+Sar_InfraMR[[#This Row],[B.04.4 - Parque de Coches Remolcados de Larga Distancia (Turista+Pullman)]]+Sar_InfraMR[[#This Row],[B.04.5 - Parque de Coches Remolcados para Servicios Especiales (Cartoneros)]]</f>
        <v>53</v>
      </c>
      <c r="BD314" s="1">
        <v>0</v>
      </c>
      <c r="BE314" s="1">
        <v>0</v>
      </c>
      <c r="BF314" s="16">
        <v>1676</v>
      </c>
    </row>
    <row r="315" spans="1:58">
      <c r="A315" s="1">
        <v>2019</v>
      </c>
      <c r="B315" s="1" t="s">
        <v>116</v>
      </c>
      <c r="C315" s="12">
        <v>71.5</v>
      </c>
      <c r="D315" s="12">
        <v>62.3</v>
      </c>
      <c r="E315" s="12">
        <v>0</v>
      </c>
      <c r="F315" s="12">
        <v>36.4</v>
      </c>
      <c r="G315" s="12">
        <f t="shared" si="28"/>
        <v>170.20000000000002</v>
      </c>
      <c r="H315" s="12">
        <f>+Sar_InfraMR[[#This Row],[Total Líneas de Explotación ]]</f>
        <v>170.20000000000002</v>
      </c>
      <c r="I315" s="13">
        <v>169.64911000000001</v>
      </c>
      <c r="J315" s="12">
        <v>196.1</v>
      </c>
      <c r="K315" s="12">
        <v>13.5</v>
      </c>
      <c r="L315" s="12">
        <v>85</v>
      </c>
      <c r="M315" s="12">
        <v>8.4</v>
      </c>
      <c r="N315" s="12">
        <f>+Sar_InfraMR[[#This Row],[A.03.1 -  Longitud de Vías de Explotación No Electrificadas Troncales y Ramales (vía principal) (km)]]+Sar_InfraMR[[#This Row],[A.04.1 -  Longitud de Vías de Explotación Electrificadas Troncales y Ramales (vía principal) (km)]]</f>
        <v>281.10000000000002</v>
      </c>
      <c r="O315" s="12">
        <f>+Sar_InfraMR[[#This Row],[Total Vías (excluido Auxiliares)]]</f>
        <v>281.10000000000002</v>
      </c>
      <c r="P315" s="1">
        <v>30</v>
      </c>
      <c r="Q315" s="1">
        <v>5</v>
      </c>
      <c r="R315" s="1">
        <v>5</v>
      </c>
      <c r="S315" s="1">
        <f t="shared" si="29"/>
        <v>40</v>
      </c>
      <c r="T315" s="1">
        <v>20</v>
      </c>
      <c r="U315" s="1">
        <v>89</v>
      </c>
      <c r="V315" s="1">
        <v>1</v>
      </c>
      <c r="W315" s="1">
        <v>40</v>
      </c>
      <c r="X315" s="1">
        <v>0</v>
      </c>
      <c r="Y315" s="1">
        <f t="shared" si="30"/>
        <v>150</v>
      </c>
      <c r="Z315" s="1">
        <v>11</v>
      </c>
      <c r="AA315" s="1">
        <v>22</v>
      </c>
      <c r="AB315" s="1">
        <f>+Sar_InfraMR[[#This Row],[Total Pasos Vehiculares a Nivel]]</f>
        <v>150</v>
      </c>
      <c r="AC315" s="1">
        <f t="shared" si="31"/>
        <v>183</v>
      </c>
      <c r="AD315" s="1">
        <v>17</v>
      </c>
      <c r="AE315" s="1">
        <v>16</v>
      </c>
      <c r="AF315" s="1">
        <v>74</v>
      </c>
      <c r="AG315" s="1">
        <f t="shared" si="32"/>
        <v>107</v>
      </c>
      <c r="AH315" s="12">
        <v>31.1</v>
      </c>
      <c r="AI315" s="12">
        <v>0</v>
      </c>
      <c r="AJ315" s="12">
        <v>126.55</v>
      </c>
      <c r="AK315" s="12">
        <f t="shared" si="33"/>
        <v>157.65</v>
      </c>
      <c r="AL315" s="1">
        <v>0</v>
      </c>
      <c r="AM315" s="1">
        <v>9</v>
      </c>
      <c r="AN315" s="1">
        <v>8</v>
      </c>
      <c r="AO315" s="1">
        <f t="shared" si="34"/>
        <v>17</v>
      </c>
      <c r="AP315" s="1">
        <v>152</v>
      </c>
      <c r="AQ315" s="1">
        <v>75</v>
      </c>
      <c r="AR315" s="1">
        <v>0</v>
      </c>
      <c r="AS315" s="1">
        <f>+Sar_InfraMR[[#This Row],[B.02.1 - Parque de Coches Eléctricos Motrices]]+Sar_InfraMR[[#This Row],[B.02.2 - Parque de Coches Eléctricos Motrices Remolcados Tipo R]]+Sar_InfraMR[[#This Row],[B.02.3 - Parque de Coches Eléctricos Motrices Tipo R]]</f>
        <v>227</v>
      </c>
      <c r="AT315" s="1">
        <v>0</v>
      </c>
      <c r="AU315" s="1">
        <v>4</v>
      </c>
      <c r="AV315" s="1">
        <v>8</v>
      </c>
      <c r="AW315" s="1">
        <f>+Sar_InfraMR[[#This Row],[B.03.1 - Parque de Coches Motores Motrices Remolcados]]+Sar_InfraMR[[#This Row],[B.03.2 - Parque de Coches Motores Motrices Intermedios]]+Sar_InfraMR[[#This Row],[B.03.3 - Parque de Coches Motores Motrices Cabina]]</f>
        <v>12</v>
      </c>
      <c r="AX315" s="1">
        <v>33</v>
      </c>
      <c r="AY315" s="1">
        <v>12</v>
      </c>
      <c r="AZ315" s="1">
        <v>0</v>
      </c>
      <c r="BA315" s="1">
        <v>8</v>
      </c>
      <c r="BB315" s="1">
        <v>0</v>
      </c>
      <c r="BC315" s="1">
        <f>+Sar_InfraMR[[#This Row],[B.04.1 - Parque de Coches Remolcados Clase Unica]]+Sar_InfraMR[[#This Row],[B.04.2 - Parque de Coches Remolcados Clase Unica Furgón]]+Sar_InfraMR[[#This Row],[B.04.3 - Parque de Coches Remolcados Clase Unica Cabina]]+Sar_InfraMR[[#This Row],[B.04.4 - Parque de Coches Remolcados de Larga Distancia (Turista+Pullman)]]+Sar_InfraMR[[#This Row],[B.04.5 - Parque de Coches Remolcados para Servicios Especiales (Cartoneros)]]</f>
        <v>53</v>
      </c>
      <c r="BD315" s="1">
        <v>0</v>
      </c>
      <c r="BE315" s="1">
        <v>0</v>
      </c>
      <c r="BF315" s="16">
        <v>1676</v>
      </c>
    </row>
    <row r="316" spans="1:58">
      <c r="A316" s="1">
        <v>2019</v>
      </c>
      <c r="B316" s="1" t="s">
        <v>117</v>
      </c>
      <c r="C316" s="12">
        <v>71.5</v>
      </c>
      <c r="D316" s="12">
        <v>62.3</v>
      </c>
      <c r="E316" s="12">
        <v>0</v>
      </c>
      <c r="F316" s="12">
        <v>36.4</v>
      </c>
      <c r="G316" s="12">
        <f t="shared" si="28"/>
        <v>170.20000000000002</v>
      </c>
      <c r="H316" s="12">
        <f>+Sar_InfraMR[[#This Row],[Total Líneas de Explotación ]]</f>
        <v>170.20000000000002</v>
      </c>
      <c r="I316" s="13">
        <v>169.64911000000001</v>
      </c>
      <c r="J316" s="12">
        <v>196.1</v>
      </c>
      <c r="K316" s="12">
        <v>13.5</v>
      </c>
      <c r="L316" s="12">
        <v>85</v>
      </c>
      <c r="M316" s="12">
        <v>8.4</v>
      </c>
      <c r="N316" s="12">
        <f>+Sar_InfraMR[[#This Row],[A.03.1 -  Longitud de Vías de Explotación No Electrificadas Troncales y Ramales (vía principal) (km)]]+Sar_InfraMR[[#This Row],[A.04.1 -  Longitud de Vías de Explotación Electrificadas Troncales y Ramales (vía principal) (km)]]</f>
        <v>281.10000000000002</v>
      </c>
      <c r="O316" s="12">
        <f>+Sar_InfraMR[[#This Row],[Total Vías (excluido Auxiliares)]]</f>
        <v>281.10000000000002</v>
      </c>
      <c r="P316" s="1">
        <v>30</v>
      </c>
      <c r="Q316" s="1">
        <v>5</v>
      </c>
      <c r="R316" s="1">
        <v>5</v>
      </c>
      <c r="S316" s="1">
        <f t="shared" si="29"/>
        <v>40</v>
      </c>
      <c r="T316" s="1">
        <v>20</v>
      </c>
      <c r="U316" s="1">
        <v>89</v>
      </c>
      <c r="V316" s="1">
        <v>1</v>
      </c>
      <c r="W316" s="1">
        <v>40</v>
      </c>
      <c r="X316" s="1">
        <v>0</v>
      </c>
      <c r="Y316" s="1">
        <f t="shared" si="30"/>
        <v>150</v>
      </c>
      <c r="Z316" s="1">
        <v>11</v>
      </c>
      <c r="AA316" s="1">
        <v>22</v>
      </c>
      <c r="AB316" s="1">
        <f>+Sar_InfraMR[[#This Row],[Total Pasos Vehiculares a Nivel]]</f>
        <v>150</v>
      </c>
      <c r="AC316" s="1">
        <f t="shared" si="31"/>
        <v>183</v>
      </c>
      <c r="AD316" s="1">
        <v>17</v>
      </c>
      <c r="AE316" s="1">
        <v>16</v>
      </c>
      <c r="AF316" s="1">
        <v>74</v>
      </c>
      <c r="AG316" s="1">
        <f t="shared" si="32"/>
        <v>107</v>
      </c>
      <c r="AH316" s="12">
        <v>31.1</v>
      </c>
      <c r="AI316" s="12">
        <v>0</v>
      </c>
      <c r="AJ316" s="12">
        <v>126.55</v>
      </c>
      <c r="AK316" s="12">
        <f t="shared" si="33"/>
        <v>157.65</v>
      </c>
      <c r="AL316" s="1">
        <v>0</v>
      </c>
      <c r="AM316" s="1">
        <v>9</v>
      </c>
      <c r="AN316" s="1">
        <v>8</v>
      </c>
      <c r="AO316" s="1">
        <f t="shared" si="34"/>
        <v>17</v>
      </c>
      <c r="AP316" s="1">
        <v>152</v>
      </c>
      <c r="AQ316" s="1">
        <v>75</v>
      </c>
      <c r="AR316" s="1">
        <v>0</v>
      </c>
      <c r="AS316" s="1">
        <f>+Sar_InfraMR[[#This Row],[B.02.1 - Parque de Coches Eléctricos Motrices]]+Sar_InfraMR[[#This Row],[B.02.2 - Parque de Coches Eléctricos Motrices Remolcados Tipo R]]+Sar_InfraMR[[#This Row],[B.02.3 - Parque de Coches Eléctricos Motrices Tipo R]]</f>
        <v>227</v>
      </c>
      <c r="AT316" s="1">
        <v>0</v>
      </c>
      <c r="AU316" s="1">
        <v>4</v>
      </c>
      <c r="AV316" s="1">
        <v>8</v>
      </c>
      <c r="AW316" s="1">
        <f>+Sar_InfraMR[[#This Row],[B.03.1 - Parque de Coches Motores Motrices Remolcados]]+Sar_InfraMR[[#This Row],[B.03.2 - Parque de Coches Motores Motrices Intermedios]]+Sar_InfraMR[[#This Row],[B.03.3 - Parque de Coches Motores Motrices Cabina]]</f>
        <v>12</v>
      </c>
      <c r="AX316" s="1">
        <v>33</v>
      </c>
      <c r="AY316" s="1">
        <v>12</v>
      </c>
      <c r="AZ316" s="1">
        <v>0</v>
      </c>
      <c r="BA316" s="1">
        <v>8</v>
      </c>
      <c r="BB316" s="1">
        <v>0</v>
      </c>
      <c r="BC316" s="1">
        <f>+Sar_InfraMR[[#This Row],[B.04.1 - Parque de Coches Remolcados Clase Unica]]+Sar_InfraMR[[#This Row],[B.04.2 - Parque de Coches Remolcados Clase Unica Furgón]]+Sar_InfraMR[[#This Row],[B.04.3 - Parque de Coches Remolcados Clase Unica Cabina]]+Sar_InfraMR[[#This Row],[B.04.4 - Parque de Coches Remolcados de Larga Distancia (Turista+Pullman)]]+Sar_InfraMR[[#This Row],[B.04.5 - Parque de Coches Remolcados para Servicios Especiales (Cartoneros)]]</f>
        <v>53</v>
      </c>
      <c r="BD316" s="1">
        <v>0</v>
      </c>
      <c r="BE316" s="1">
        <v>0</v>
      </c>
      <c r="BF316" s="16">
        <v>1676</v>
      </c>
    </row>
    <row r="317" spans="1:58">
      <c r="A317" s="1">
        <v>2019</v>
      </c>
      <c r="B317" s="1" t="s">
        <v>118</v>
      </c>
      <c r="C317" s="12">
        <v>71.5</v>
      </c>
      <c r="D317" s="12">
        <v>62.3</v>
      </c>
      <c r="E317" s="12">
        <v>0</v>
      </c>
      <c r="F317" s="12">
        <v>36.4</v>
      </c>
      <c r="G317" s="12">
        <f t="shared" si="28"/>
        <v>170.20000000000002</v>
      </c>
      <c r="H317" s="12">
        <f>+Sar_InfraMR[[#This Row],[Total Líneas de Explotación ]]</f>
        <v>170.20000000000002</v>
      </c>
      <c r="I317" s="13">
        <v>169.64911000000001</v>
      </c>
      <c r="J317" s="12">
        <v>196.1</v>
      </c>
      <c r="K317" s="12">
        <v>13.5</v>
      </c>
      <c r="L317" s="12">
        <v>85</v>
      </c>
      <c r="M317" s="12">
        <v>8.4</v>
      </c>
      <c r="N317" s="12">
        <f>+Sar_InfraMR[[#This Row],[A.03.1 -  Longitud de Vías de Explotación No Electrificadas Troncales y Ramales (vía principal) (km)]]+Sar_InfraMR[[#This Row],[A.04.1 -  Longitud de Vías de Explotación Electrificadas Troncales y Ramales (vía principal) (km)]]</f>
        <v>281.10000000000002</v>
      </c>
      <c r="O317" s="12">
        <f>+Sar_InfraMR[[#This Row],[Total Vías (excluido Auxiliares)]]</f>
        <v>281.10000000000002</v>
      </c>
      <c r="P317" s="1">
        <v>30</v>
      </c>
      <c r="Q317" s="1">
        <v>5</v>
      </c>
      <c r="R317" s="1">
        <v>5</v>
      </c>
      <c r="S317" s="1">
        <f t="shared" si="29"/>
        <v>40</v>
      </c>
      <c r="T317" s="1">
        <v>20</v>
      </c>
      <c r="U317" s="1">
        <v>89</v>
      </c>
      <c r="V317" s="1">
        <v>1</v>
      </c>
      <c r="W317" s="1">
        <v>40</v>
      </c>
      <c r="X317" s="1">
        <v>0</v>
      </c>
      <c r="Y317" s="1">
        <f t="shared" si="30"/>
        <v>150</v>
      </c>
      <c r="Z317" s="1">
        <v>11</v>
      </c>
      <c r="AA317" s="1">
        <v>22</v>
      </c>
      <c r="AB317" s="1">
        <f>+Sar_InfraMR[[#This Row],[Total Pasos Vehiculares a Nivel]]</f>
        <v>150</v>
      </c>
      <c r="AC317" s="1">
        <f t="shared" si="31"/>
        <v>183</v>
      </c>
      <c r="AD317" s="1">
        <v>17</v>
      </c>
      <c r="AE317" s="1">
        <v>16</v>
      </c>
      <c r="AF317" s="1">
        <v>74</v>
      </c>
      <c r="AG317" s="1">
        <f t="shared" si="32"/>
        <v>107</v>
      </c>
      <c r="AH317" s="12">
        <v>31.1</v>
      </c>
      <c r="AI317" s="12">
        <v>0</v>
      </c>
      <c r="AJ317" s="12">
        <v>126.55</v>
      </c>
      <c r="AK317" s="12">
        <f t="shared" si="33"/>
        <v>157.65</v>
      </c>
      <c r="AL317" s="1">
        <v>0</v>
      </c>
      <c r="AM317" s="1">
        <v>9</v>
      </c>
      <c r="AN317" s="1">
        <v>8</v>
      </c>
      <c r="AO317" s="1">
        <f t="shared" si="34"/>
        <v>17</v>
      </c>
      <c r="AP317" s="1">
        <v>152</v>
      </c>
      <c r="AQ317" s="1">
        <v>75</v>
      </c>
      <c r="AR317" s="1">
        <v>0</v>
      </c>
      <c r="AS317" s="1">
        <f>+Sar_InfraMR[[#This Row],[B.02.1 - Parque de Coches Eléctricos Motrices]]+Sar_InfraMR[[#This Row],[B.02.2 - Parque de Coches Eléctricos Motrices Remolcados Tipo R]]+Sar_InfraMR[[#This Row],[B.02.3 - Parque de Coches Eléctricos Motrices Tipo R]]</f>
        <v>227</v>
      </c>
      <c r="AT317" s="1">
        <v>0</v>
      </c>
      <c r="AU317" s="1">
        <v>4</v>
      </c>
      <c r="AV317" s="1">
        <v>8</v>
      </c>
      <c r="AW317" s="1">
        <f>+Sar_InfraMR[[#This Row],[B.03.1 - Parque de Coches Motores Motrices Remolcados]]+Sar_InfraMR[[#This Row],[B.03.2 - Parque de Coches Motores Motrices Intermedios]]+Sar_InfraMR[[#This Row],[B.03.3 - Parque de Coches Motores Motrices Cabina]]</f>
        <v>12</v>
      </c>
      <c r="AX317" s="1">
        <v>33</v>
      </c>
      <c r="AY317" s="1">
        <v>12</v>
      </c>
      <c r="AZ317" s="1">
        <v>0</v>
      </c>
      <c r="BA317" s="1">
        <v>8</v>
      </c>
      <c r="BB317" s="1">
        <v>0</v>
      </c>
      <c r="BC317" s="1">
        <f>+Sar_InfraMR[[#This Row],[B.04.1 - Parque de Coches Remolcados Clase Unica]]+Sar_InfraMR[[#This Row],[B.04.2 - Parque de Coches Remolcados Clase Unica Furgón]]+Sar_InfraMR[[#This Row],[B.04.3 - Parque de Coches Remolcados Clase Unica Cabina]]+Sar_InfraMR[[#This Row],[B.04.4 - Parque de Coches Remolcados de Larga Distancia (Turista+Pullman)]]+Sar_InfraMR[[#This Row],[B.04.5 - Parque de Coches Remolcados para Servicios Especiales (Cartoneros)]]</f>
        <v>53</v>
      </c>
      <c r="BD317" s="1">
        <v>0</v>
      </c>
      <c r="BE317" s="1">
        <v>0</v>
      </c>
      <c r="BF317" s="16">
        <v>1676</v>
      </c>
    </row>
    <row r="318" spans="1:58">
      <c r="A318" s="1">
        <v>2019</v>
      </c>
      <c r="B318" s="1" t="s">
        <v>119</v>
      </c>
      <c r="C318" s="12">
        <v>71.5</v>
      </c>
      <c r="D318" s="12">
        <v>62.3</v>
      </c>
      <c r="E318" s="12">
        <v>0</v>
      </c>
      <c r="F318" s="12">
        <v>36.4</v>
      </c>
      <c r="G318" s="12">
        <f t="shared" si="28"/>
        <v>170.20000000000002</v>
      </c>
      <c r="H318" s="12">
        <f>+Sar_InfraMR[[#This Row],[Total Líneas de Explotación ]]</f>
        <v>170.20000000000002</v>
      </c>
      <c r="I318" s="13">
        <v>169.64911000000001</v>
      </c>
      <c r="J318" s="12">
        <v>196.1</v>
      </c>
      <c r="K318" s="12">
        <v>13.5</v>
      </c>
      <c r="L318" s="12">
        <v>85</v>
      </c>
      <c r="M318" s="12">
        <v>8.4</v>
      </c>
      <c r="N318" s="12">
        <f>+Sar_InfraMR[[#This Row],[A.03.1 -  Longitud de Vías de Explotación No Electrificadas Troncales y Ramales (vía principal) (km)]]+Sar_InfraMR[[#This Row],[A.04.1 -  Longitud de Vías de Explotación Electrificadas Troncales y Ramales (vía principal) (km)]]</f>
        <v>281.10000000000002</v>
      </c>
      <c r="O318" s="12">
        <f>+Sar_InfraMR[[#This Row],[Total Vías (excluido Auxiliares)]]</f>
        <v>281.10000000000002</v>
      </c>
      <c r="P318" s="1">
        <v>30</v>
      </c>
      <c r="Q318" s="1">
        <v>5</v>
      </c>
      <c r="R318" s="1">
        <v>5</v>
      </c>
      <c r="S318" s="1">
        <f t="shared" si="29"/>
        <v>40</v>
      </c>
      <c r="T318" s="1">
        <v>20</v>
      </c>
      <c r="U318" s="1">
        <v>89</v>
      </c>
      <c r="V318" s="1">
        <v>1</v>
      </c>
      <c r="W318" s="1">
        <v>40</v>
      </c>
      <c r="X318" s="1">
        <v>0</v>
      </c>
      <c r="Y318" s="1">
        <f t="shared" si="30"/>
        <v>150</v>
      </c>
      <c r="Z318" s="1">
        <v>11</v>
      </c>
      <c r="AA318" s="1">
        <v>22</v>
      </c>
      <c r="AB318" s="1">
        <f>+Sar_InfraMR[[#This Row],[Total Pasos Vehiculares a Nivel]]</f>
        <v>150</v>
      </c>
      <c r="AC318" s="1">
        <f t="shared" si="31"/>
        <v>183</v>
      </c>
      <c r="AD318" s="1">
        <v>17</v>
      </c>
      <c r="AE318" s="1">
        <v>16</v>
      </c>
      <c r="AF318" s="1">
        <v>74</v>
      </c>
      <c r="AG318" s="1">
        <f t="shared" si="32"/>
        <v>107</v>
      </c>
      <c r="AH318" s="12">
        <v>31.1</v>
      </c>
      <c r="AI318" s="12">
        <v>0</v>
      </c>
      <c r="AJ318" s="12">
        <v>126.55</v>
      </c>
      <c r="AK318" s="12">
        <f t="shared" si="33"/>
        <v>157.65</v>
      </c>
      <c r="AL318" s="1">
        <v>0</v>
      </c>
      <c r="AM318" s="1">
        <v>9</v>
      </c>
      <c r="AN318" s="1">
        <v>8</v>
      </c>
      <c r="AO318" s="1">
        <f t="shared" si="34"/>
        <v>17</v>
      </c>
      <c r="AP318" s="1">
        <v>152</v>
      </c>
      <c r="AQ318" s="1">
        <v>75</v>
      </c>
      <c r="AR318" s="1">
        <v>0</v>
      </c>
      <c r="AS318" s="1">
        <f>+Sar_InfraMR[[#This Row],[B.02.1 - Parque de Coches Eléctricos Motrices]]+Sar_InfraMR[[#This Row],[B.02.2 - Parque de Coches Eléctricos Motrices Remolcados Tipo R]]+Sar_InfraMR[[#This Row],[B.02.3 - Parque de Coches Eléctricos Motrices Tipo R]]</f>
        <v>227</v>
      </c>
      <c r="AT318" s="1">
        <v>0</v>
      </c>
      <c r="AU318" s="1">
        <v>4</v>
      </c>
      <c r="AV318" s="1">
        <v>8</v>
      </c>
      <c r="AW318" s="1">
        <f>+Sar_InfraMR[[#This Row],[B.03.1 - Parque de Coches Motores Motrices Remolcados]]+Sar_InfraMR[[#This Row],[B.03.2 - Parque de Coches Motores Motrices Intermedios]]+Sar_InfraMR[[#This Row],[B.03.3 - Parque de Coches Motores Motrices Cabina]]</f>
        <v>12</v>
      </c>
      <c r="AX318" s="1">
        <v>33</v>
      </c>
      <c r="AY318" s="1">
        <v>12</v>
      </c>
      <c r="AZ318" s="1">
        <v>0</v>
      </c>
      <c r="BA318" s="1">
        <v>8</v>
      </c>
      <c r="BB318" s="1">
        <v>0</v>
      </c>
      <c r="BC318" s="1">
        <f>+Sar_InfraMR[[#This Row],[B.04.1 - Parque de Coches Remolcados Clase Unica]]+Sar_InfraMR[[#This Row],[B.04.2 - Parque de Coches Remolcados Clase Unica Furgón]]+Sar_InfraMR[[#This Row],[B.04.3 - Parque de Coches Remolcados Clase Unica Cabina]]+Sar_InfraMR[[#This Row],[B.04.4 - Parque de Coches Remolcados de Larga Distancia (Turista+Pullman)]]+Sar_InfraMR[[#This Row],[B.04.5 - Parque de Coches Remolcados para Servicios Especiales (Cartoneros)]]</f>
        <v>53</v>
      </c>
      <c r="BD318" s="1">
        <v>0</v>
      </c>
      <c r="BE318" s="1">
        <v>0</v>
      </c>
      <c r="BF318" s="16">
        <v>1676</v>
      </c>
    </row>
    <row r="319" spans="1:58">
      <c r="A319" s="1">
        <v>2019</v>
      </c>
      <c r="B319" s="1" t="s">
        <v>120</v>
      </c>
      <c r="C319" s="12">
        <v>71.5</v>
      </c>
      <c r="D319" s="12">
        <v>62.3</v>
      </c>
      <c r="E319" s="12">
        <v>0</v>
      </c>
      <c r="F319" s="12">
        <v>36.4</v>
      </c>
      <c r="G319" s="12">
        <f t="shared" si="28"/>
        <v>170.20000000000002</v>
      </c>
      <c r="H319" s="12">
        <f>+Sar_InfraMR[[#This Row],[Total Líneas de Explotación ]]</f>
        <v>170.20000000000002</v>
      </c>
      <c r="I319" s="13">
        <v>169.64911000000001</v>
      </c>
      <c r="J319" s="12">
        <v>196.1</v>
      </c>
      <c r="K319" s="12">
        <v>13.5</v>
      </c>
      <c r="L319" s="12">
        <v>85</v>
      </c>
      <c r="M319" s="12">
        <v>8.4</v>
      </c>
      <c r="N319" s="12">
        <f>+Sar_InfraMR[[#This Row],[A.03.1 -  Longitud de Vías de Explotación No Electrificadas Troncales y Ramales (vía principal) (km)]]+Sar_InfraMR[[#This Row],[A.04.1 -  Longitud de Vías de Explotación Electrificadas Troncales y Ramales (vía principal) (km)]]</f>
        <v>281.10000000000002</v>
      </c>
      <c r="O319" s="12">
        <f>+Sar_InfraMR[[#This Row],[Total Vías (excluido Auxiliares)]]</f>
        <v>281.10000000000002</v>
      </c>
      <c r="P319" s="1">
        <v>30</v>
      </c>
      <c r="Q319" s="1">
        <v>5</v>
      </c>
      <c r="R319" s="1">
        <v>5</v>
      </c>
      <c r="S319" s="1">
        <f t="shared" si="29"/>
        <v>40</v>
      </c>
      <c r="T319" s="1">
        <v>20</v>
      </c>
      <c r="U319" s="1">
        <v>89</v>
      </c>
      <c r="V319" s="1">
        <v>1</v>
      </c>
      <c r="W319" s="1">
        <v>40</v>
      </c>
      <c r="X319" s="1">
        <v>0</v>
      </c>
      <c r="Y319" s="1">
        <f t="shared" si="30"/>
        <v>150</v>
      </c>
      <c r="Z319" s="1">
        <v>11</v>
      </c>
      <c r="AA319" s="1">
        <v>22</v>
      </c>
      <c r="AB319" s="1">
        <f>+Sar_InfraMR[[#This Row],[Total Pasos Vehiculares a Nivel]]</f>
        <v>150</v>
      </c>
      <c r="AC319" s="1">
        <f t="shared" si="31"/>
        <v>183</v>
      </c>
      <c r="AD319" s="1">
        <v>17</v>
      </c>
      <c r="AE319" s="1">
        <v>16</v>
      </c>
      <c r="AF319" s="1">
        <v>74</v>
      </c>
      <c r="AG319" s="1">
        <f t="shared" si="32"/>
        <v>107</v>
      </c>
      <c r="AH319" s="12">
        <v>31.1</v>
      </c>
      <c r="AI319" s="12">
        <v>0</v>
      </c>
      <c r="AJ319" s="12">
        <v>126.55</v>
      </c>
      <c r="AK319" s="12">
        <f t="shared" si="33"/>
        <v>157.65</v>
      </c>
      <c r="AL319" s="1">
        <v>0</v>
      </c>
      <c r="AM319" s="1">
        <v>9</v>
      </c>
      <c r="AN319" s="1">
        <v>8</v>
      </c>
      <c r="AO319" s="1">
        <f t="shared" si="34"/>
        <v>17</v>
      </c>
      <c r="AP319" s="1">
        <v>152</v>
      </c>
      <c r="AQ319" s="1">
        <v>75</v>
      </c>
      <c r="AR319" s="1">
        <v>0</v>
      </c>
      <c r="AS319" s="1">
        <f>+Sar_InfraMR[[#This Row],[B.02.1 - Parque de Coches Eléctricos Motrices]]+Sar_InfraMR[[#This Row],[B.02.2 - Parque de Coches Eléctricos Motrices Remolcados Tipo R]]+Sar_InfraMR[[#This Row],[B.02.3 - Parque de Coches Eléctricos Motrices Tipo R]]</f>
        <v>227</v>
      </c>
      <c r="AT319" s="1">
        <v>0</v>
      </c>
      <c r="AU319" s="1">
        <v>4</v>
      </c>
      <c r="AV319" s="1">
        <v>8</v>
      </c>
      <c r="AW319" s="1">
        <f>+Sar_InfraMR[[#This Row],[B.03.1 - Parque de Coches Motores Motrices Remolcados]]+Sar_InfraMR[[#This Row],[B.03.2 - Parque de Coches Motores Motrices Intermedios]]+Sar_InfraMR[[#This Row],[B.03.3 - Parque de Coches Motores Motrices Cabina]]</f>
        <v>12</v>
      </c>
      <c r="AX319" s="1">
        <v>33</v>
      </c>
      <c r="AY319" s="1">
        <v>12</v>
      </c>
      <c r="AZ319" s="1">
        <v>0</v>
      </c>
      <c r="BA319" s="1">
        <v>8</v>
      </c>
      <c r="BB319" s="1">
        <v>0</v>
      </c>
      <c r="BC319" s="1">
        <f>+Sar_InfraMR[[#This Row],[B.04.1 - Parque de Coches Remolcados Clase Unica]]+Sar_InfraMR[[#This Row],[B.04.2 - Parque de Coches Remolcados Clase Unica Furgón]]+Sar_InfraMR[[#This Row],[B.04.3 - Parque de Coches Remolcados Clase Unica Cabina]]+Sar_InfraMR[[#This Row],[B.04.4 - Parque de Coches Remolcados de Larga Distancia (Turista+Pullman)]]+Sar_InfraMR[[#This Row],[B.04.5 - Parque de Coches Remolcados para Servicios Especiales (Cartoneros)]]</f>
        <v>53</v>
      </c>
      <c r="BD319" s="1">
        <v>0</v>
      </c>
      <c r="BE319" s="1">
        <v>0</v>
      </c>
      <c r="BF319" s="16">
        <v>1676</v>
      </c>
    </row>
    <row r="320" spans="1:58">
      <c r="A320" s="1">
        <v>2019</v>
      </c>
      <c r="B320" s="1" t="s">
        <v>121</v>
      </c>
      <c r="C320" s="12">
        <v>71.5</v>
      </c>
      <c r="D320" s="12">
        <v>62.3</v>
      </c>
      <c r="E320" s="12">
        <v>0</v>
      </c>
      <c r="F320" s="12">
        <v>36.4</v>
      </c>
      <c r="G320" s="12">
        <f t="shared" si="28"/>
        <v>170.20000000000002</v>
      </c>
      <c r="H320" s="12">
        <f>+Sar_InfraMR[[#This Row],[Total Líneas de Explotación ]]</f>
        <v>170.20000000000002</v>
      </c>
      <c r="I320" s="13">
        <v>169.64911000000001</v>
      </c>
      <c r="J320" s="12">
        <v>196.1</v>
      </c>
      <c r="K320" s="12">
        <v>13.5</v>
      </c>
      <c r="L320" s="12">
        <v>85</v>
      </c>
      <c r="M320" s="12">
        <v>8.4</v>
      </c>
      <c r="N320" s="12">
        <f>+Sar_InfraMR[[#This Row],[A.03.1 -  Longitud de Vías de Explotación No Electrificadas Troncales y Ramales (vía principal) (km)]]+Sar_InfraMR[[#This Row],[A.04.1 -  Longitud de Vías de Explotación Electrificadas Troncales y Ramales (vía principal) (km)]]</f>
        <v>281.10000000000002</v>
      </c>
      <c r="O320" s="12">
        <f>+Sar_InfraMR[[#This Row],[Total Vías (excluido Auxiliares)]]</f>
        <v>281.10000000000002</v>
      </c>
      <c r="P320" s="1">
        <v>30</v>
      </c>
      <c r="Q320" s="1">
        <v>5</v>
      </c>
      <c r="R320" s="1">
        <v>5</v>
      </c>
      <c r="S320" s="1">
        <f t="shared" si="29"/>
        <v>40</v>
      </c>
      <c r="T320" s="1">
        <v>20</v>
      </c>
      <c r="U320" s="1">
        <v>89</v>
      </c>
      <c r="V320" s="1">
        <v>1</v>
      </c>
      <c r="W320" s="1">
        <v>40</v>
      </c>
      <c r="X320" s="1">
        <v>0</v>
      </c>
      <c r="Y320" s="1">
        <f t="shared" si="30"/>
        <v>150</v>
      </c>
      <c r="Z320" s="1">
        <v>11</v>
      </c>
      <c r="AA320" s="1">
        <v>22</v>
      </c>
      <c r="AB320" s="1">
        <f>+Sar_InfraMR[[#This Row],[Total Pasos Vehiculares a Nivel]]</f>
        <v>150</v>
      </c>
      <c r="AC320" s="1">
        <f t="shared" si="31"/>
        <v>183</v>
      </c>
      <c r="AD320" s="1">
        <v>17</v>
      </c>
      <c r="AE320" s="1">
        <v>16</v>
      </c>
      <c r="AF320" s="1">
        <v>74</v>
      </c>
      <c r="AG320" s="1">
        <f t="shared" si="32"/>
        <v>107</v>
      </c>
      <c r="AH320" s="12">
        <v>31.1</v>
      </c>
      <c r="AI320" s="12">
        <v>0</v>
      </c>
      <c r="AJ320" s="12">
        <v>126.55</v>
      </c>
      <c r="AK320" s="12">
        <f t="shared" si="33"/>
        <v>157.65</v>
      </c>
      <c r="AL320" s="1">
        <v>0</v>
      </c>
      <c r="AM320" s="1">
        <v>9</v>
      </c>
      <c r="AN320" s="1">
        <v>8</v>
      </c>
      <c r="AO320" s="1">
        <f t="shared" si="34"/>
        <v>17</v>
      </c>
      <c r="AP320" s="1">
        <v>152</v>
      </c>
      <c r="AQ320" s="1">
        <v>75</v>
      </c>
      <c r="AR320" s="1">
        <v>0</v>
      </c>
      <c r="AS320" s="1">
        <f>+Sar_InfraMR[[#This Row],[B.02.1 - Parque de Coches Eléctricos Motrices]]+Sar_InfraMR[[#This Row],[B.02.2 - Parque de Coches Eléctricos Motrices Remolcados Tipo R]]+Sar_InfraMR[[#This Row],[B.02.3 - Parque de Coches Eléctricos Motrices Tipo R]]</f>
        <v>227</v>
      </c>
      <c r="AT320" s="1">
        <v>0</v>
      </c>
      <c r="AU320" s="1">
        <v>4</v>
      </c>
      <c r="AV320" s="1">
        <v>8</v>
      </c>
      <c r="AW320" s="1">
        <f>+Sar_InfraMR[[#This Row],[B.03.1 - Parque de Coches Motores Motrices Remolcados]]+Sar_InfraMR[[#This Row],[B.03.2 - Parque de Coches Motores Motrices Intermedios]]+Sar_InfraMR[[#This Row],[B.03.3 - Parque de Coches Motores Motrices Cabina]]</f>
        <v>12</v>
      </c>
      <c r="AX320" s="1">
        <v>33</v>
      </c>
      <c r="AY320" s="1">
        <v>12</v>
      </c>
      <c r="AZ320" s="1">
        <v>0</v>
      </c>
      <c r="BA320" s="1">
        <v>8</v>
      </c>
      <c r="BB320" s="1">
        <v>0</v>
      </c>
      <c r="BC320" s="1">
        <f>+Sar_InfraMR[[#This Row],[B.04.1 - Parque de Coches Remolcados Clase Unica]]+Sar_InfraMR[[#This Row],[B.04.2 - Parque de Coches Remolcados Clase Unica Furgón]]+Sar_InfraMR[[#This Row],[B.04.3 - Parque de Coches Remolcados Clase Unica Cabina]]+Sar_InfraMR[[#This Row],[B.04.4 - Parque de Coches Remolcados de Larga Distancia (Turista+Pullman)]]+Sar_InfraMR[[#This Row],[B.04.5 - Parque de Coches Remolcados para Servicios Especiales (Cartoneros)]]</f>
        <v>53</v>
      </c>
      <c r="BD320" s="1">
        <v>0</v>
      </c>
      <c r="BE320" s="1">
        <v>0</v>
      </c>
      <c r="BF320" s="16">
        <v>1676</v>
      </c>
    </row>
    <row r="321" spans="1:58">
      <c r="A321" s="1">
        <v>2019</v>
      </c>
      <c r="B321" s="1" t="s">
        <v>122</v>
      </c>
      <c r="C321" s="12">
        <v>71.5</v>
      </c>
      <c r="D321" s="12">
        <v>62.3</v>
      </c>
      <c r="E321" s="12">
        <v>0</v>
      </c>
      <c r="F321" s="12">
        <v>36.4</v>
      </c>
      <c r="G321" s="12">
        <f t="shared" si="28"/>
        <v>170.20000000000002</v>
      </c>
      <c r="H321" s="12">
        <f>+Sar_InfraMR[[#This Row],[Total Líneas de Explotación ]]</f>
        <v>170.20000000000002</v>
      </c>
      <c r="I321" s="13">
        <v>169.64911000000001</v>
      </c>
      <c r="J321" s="12">
        <v>196.1</v>
      </c>
      <c r="K321" s="12">
        <v>13.5</v>
      </c>
      <c r="L321" s="12">
        <v>85</v>
      </c>
      <c r="M321" s="12">
        <v>8.4</v>
      </c>
      <c r="N321" s="12">
        <f>+Sar_InfraMR[[#This Row],[A.03.1 -  Longitud de Vías de Explotación No Electrificadas Troncales y Ramales (vía principal) (km)]]+Sar_InfraMR[[#This Row],[A.04.1 -  Longitud de Vías de Explotación Electrificadas Troncales y Ramales (vía principal) (km)]]</f>
        <v>281.10000000000002</v>
      </c>
      <c r="O321" s="12">
        <f>+Sar_InfraMR[[#This Row],[Total Vías (excluido Auxiliares)]]</f>
        <v>281.10000000000002</v>
      </c>
      <c r="P321" s="1">
        <v>30</v>
      </c>
      <c r="Q321" s="1">
        <v>5</v>
      </c>
      <c r="R321" s="1">
        <v>5</v>
      </c>
      <c r="S321" s="1">
        <f t="shared" si="29"/>
        <v>40</v>
      </c>
      <c r="T321" s="1">
        <v>20</v>
      </c>
      <c r="U321" s="1">
        <v>89</v>
      </c>
      <c r="V321" s="1">
        <v>1</v>
      </c>
      <c r="W321" s="1">
        <v>40</v>
      </c>
      <c r="X321" s="1">
        <v>0</v>
      </c>
      <c r="Y321" s="1">
        <f t="shared" si="30"/>
        <v>150</v>
      </c>
      <c r="Z321" s="1">
        <v>11</v>
      </c>
      <c r="AA321" s="1">
        <v>22</v>
      </c>
      <c r="AB321" s="1">
        <f>+Sar_InfraMR[[#This Row],[Total Pasos Vehiculares a Nivel]]</f>
        <v>150</v>
      </c>
      <c r="AC321" s="1">
        <f t="shared" si="31"/>
        <v>183</v>
      </c>
      <c r="AD321" s="1">
        <v>17</v>
      </c>
      <c r="AE321" s="1">
        <v>16</v>
      </c>
      <c r="AF321" s="1">
        <v>74</v>
      </c>
      <c r="AG321" s="1">
        <f t="shared" si="32"/>
        <v>107</v>
      </c>
      <c r="AH321" s="12">
        <v>31.1</v>
      </c>
      <c r="AI321" s="12">
        <v>0</v>
      </c>
      <c r="AJ321" s="12">
        <v>126.55</v>
      </c>
      <c r="AK321" s="12">
        <f t="shared" si="33"/>
        <v>157.65</v>
      </c>
      <c r="AL321" s="1">
        <v>0</v>
      </c>
      <c r="AM321" s="1">
        <v>9</v>
      </c>
      <c r="AN321" s="1">
        <v>8</v>
      </c>
      <c r="AO321" s="1">
        <f t="shared" si="34"/>
        <v>17</v>
      </c>
      <c r="AP321" s="1">
        <v>152</v>
      </c>
      <c r="AQ321" s="1">
        <v>75</v>
      </c>
      <c r="AR321" s="1">
        <v>0</v>
      </c>
      <c r="AS321" s="1">
        <f>+Sar_InfraMR[[#This Row],[B.02.1 - Parque de Coches Eléctricos Motrices]]+Sar_InfraMR[[#This Row],[B.02.2 - Parque de Coches Eléctricos Motrices Remolcados Tipo R]]+Sar_InfraMR[[#This Row],[B.02.3 - Parque de Coches Eléctricos Motrices Tipo R]]</f>
        <v>227</v>
      </c>
      <c r="AT321" s="1">
        <v>0</v>
      </c>
      <c r="AU321" s="1">
        <v>4</v>
      </c>
      <c r="AV321" s="1">
        <v>8</v>
      </c>
      <c r="AW321" s="1">
        <f>+Sar_InfraMR[[#This Row],[B.03.1 - Parque de Coches Motores Motrices Remolcados]]+Sar_InfraMR[[#This Row],[B.03.2 - Parque de Coches Motores Motrices Intermedios]]+Sar_InfraMR[[#This Row],[B.03.3 - Parque de Coches Motores Motrices Cabina]]</f>
        <v>12</v>
      </c>
      <c r="AX321" s="1">
        <v>33</v>
      </c>
      <c r="AY321" s="1">
        <v>12</v>
      </c>
      <c r="AZ321" s="1">
        <v>0</v>
      </c>
      <c r="BA321" s="1">
        <v>8</v>
      </c>
      <c r="BB321" s="1">
        <v>0</v>
      </c>
      <c r="BC321" s="1">
        <f>+Sar_InfraMR[[#This Row],[B.04.1 - Parque de Coches Remolcados Clase Unica]]+Sar_InfraMR[[#This Row],[B.04.2 - Parque de Coches Remolcados Clase Unica Furgón]]+Sar_InfraMR[[#This Row],[B.04.3 - Parque de Coches Remolcados Clase Unica Cabina]]+Sar_InfraMR[[#This Row],[B.04.4 - Parque de Coches Remolcados de Larga Distancia (Turista+Pullman)]]+Sar_InfraMR[[#This Row],[B.04.5 - Parque de Coches Remolcados para Servicios Especiales (Cartoneros)]]</f>
        <v>53</v>
      </c>
      <c r="BD321" s="1">
        <v>0</v>
      </c>
      <c r="BE321" s="1">
        <v>0</v>
      </c>
      <c r="BF321" s="16">
        <v>1676</v>
      </c>
    </row>
    <row r="322" spans="1:58">
      <c r="A322" s="1">
        <v>2019</v>
      </c>
      <c r="B322" s="1" t="s">
        <v>123</v>
      </c>
      <c r="C322" s="12">
        <v>71.5</v>
      </c>
      <c r="D322" s="12">
        <v>62.3</v>
      </c>
      <c r="E322" s="12">
        <v>0</v>
      </c>
      <c r="F322" s="12">
        <v>36.4</v>
      </c>
      <c r="G322" s="12">
        <f t="shared" ref="G322:G337" si="35">SUM(C322:F322)</f>
        <v>170.20000000000002</v>
      </c>
      <c r="H322" s="12">
        <f>+Sar_InfraMR[[#This Row],[Total Líneas de Explotación ]]</f>
        <v>170.20000000000002</v>
      </c>
      <c r="I322" s="13">
        <v>169.64911000000001</v>
      </c>
      <c r="J322" s="12">
        <v>196.1</v>
      </c>
      <c r="K322" s="12">
        <v>13.5</v>
      </c>
      <c r="L322" s="12">
        <v>85</v>
      </c>
      <c r="M322" s="12">
        <v>8.4</v>
      </c>
      <c r="N322" s="12">
        <f>+Sar_InfraMR[[#This Row],[A.03.1 -  Longitud de Vías de Explotación No Electrificadas Troncales y Ramales (vía principal) (km)]]+Sar_InfraMR[[#This Row],[A.04.1 -  Longitud de Vías de Explotación Electrificadas Troncales y Ramales (vía principal) (km)]]</f>
        <v>281.10000000000002</v>
      </c>
      <c r="O322" s="12">
        <f>+Sar_InfraMR[[#This Row],[Total Vías (excluido Auxiliares)]]</f>
        <v>281.10000000000002</v>
      </c>
      <c r="P322" s="1">
        <v>30</v>
      </c>
      <c r="Q322" s="1">
        <v>5</v>
      </c>
      <c r="R322" s="1">
        <v>5</v>
      </c>
      <c r="S322" s="1">
        <f>SUM(P322:R322)</f>
        <v>40</v>
      </c>
      <c r="T322" s="1">
        <v>20</v>
      </c>
      <c r="U322" s="1">
        <v>89</v>
      </c>
      <c r="V322" s="1">
        <v>1</v>
      </c>
      <c r="W322" s="1">
        <v>40</v>
      </c>
      <c r="X322" s="1">
        <v>0</v>
      </c>
      <c r="Y322" s="1">
        <f>SUM(T322:X322)</f>
        <v>150</v>
      </c>
      <c r="Z322" s="1">
        <v>11</v>
      </c>
      <c r="AA322" s="1">
        <v>22</v>
      </c>
      <c r="AB322" s="1">
        <f>+Sar_InfraMR[[#This Row],[Total Pasos Vehiculares a Nivel]]</f>
        <v>150</v>
      </c>
      <c r="AC322" s="1">
        <f>SUM(Z322:AB322)</f>
        <v>183</v>
      </c>
      <c r="AD322" s="1">
        <v>17</v>
      </c>
      <c r="AE322" s="1">
        <v>16</v>
      </c>
      <c r="AF322" s="1">
        <v>74</v>
      </c>
      <c r="AG322" s="1">
        <f>SUM(AD322:AF322)</f>
        <v>107</v>
      </c>
      <c r="AH322" s="12">
        <v>31.1</v>
      </c>
      <c r="AI322" s="12">
        <v>0</v>
      </c>
      <c r="AJ322" s="12">
        <v>126.55</v>
      </c>
      <c r="AK322" s="12">
        <f>SUM(AH322:AJ322)</f>
        <v>157.65</v>
      </c>
      <c r="AL322" s="1">
        <v>0</v>
      </c>
      <c r="AM322" s="1">
        <v>9</v>
      </c>
      <c r="AN322" s="1">
        <v>8</v>
      </c>
      <c r="AO322" s="1">
        <f>SUM(AL322:AN322)</f>
        <v>17</v>
      </c>
      <c r="AP322" s="1">
        <v>152</v>
      </c>
      <c r="AQ322" s="1">
        <v>75</v>
      </c>
      <c r="AR322" s="1">
        <v>0</v>
      </c>
      <c r="AS322" s="1">
        <f>+Sar_InfraMR[[#This Row],[B.02.1 - Parque de Coches Eléctricos Motrices]]+Sar_InfraMR[[#This Row],[B.02.2 - Parque de Coches Eléctricos Motrices Remolcados Tipo R]]+Sar_InfraMR[[#This Row],[B.02.3 - Parque de Coches Eléctricos Motrices Tipo R]]</f>
        <v>227</v>
      </c>
      <c r="AT322" s="1">
        <v>0</v>
      </c>
      <c r="AU322" s="1">
        <v>4</v>
      </c>
      <c r="AV322" s="1">
        <v>8</v>
      </c>
      <c r="AW322" s="1">
        <f>+Sar_InfraMR[[#This Row],[B.03.1 - Parque de Coches Motores Motrices Remolcados]]+Sar_InfraMR[[#This Row],[B.03.2 - Parque de Coches Motores Motrices Intermedios]]+Sar_InfraMR[[#This Row],[B.03.3 - Parque de Coches Motores Motrices Cabina]]</f>
        <v>12</v>
      </c>
      <c r="AX322" s="1">
        <v>33</v>
      </c>
      <c r="AY322" s="1">
        <v>12</v>
      </c>
      <c r="AZ322" s="1">
        <v>0</v>
      </c>
      <c r="BA322" s="1">
        <v>8</v>
      </c>
      <c r="BB322" s="1">
        <v>0</v>
      </c>
      <c r="BC322" s="1">
        <f>+Sar_InfraMR[[#This Row],[B.04.1 - Parque de Coches Remolcados Clase Unica]]+Sar_InfraMR[[#This Row],[B.04.2 - Parque de Coches Remolcados Clase Unica Furgón]]+Sar_InfraMR[[#This Row],[B.04.3 - Parque de Coches Remolcados Clase Unica Cabina]]+Sar_InfraMR[[#This Row],[B.04.4 - Parque de Coches Remolcados de Larga Distancia (Turista+Pullman)]]+Sar_InfraMR[[#This Row],[B.04.5 - Parque de Coches Remolcados para Servicios Especiales (Cartoneros)]]</f>
        <v>53</v>
      </c>
      <c r="BD322" s="1">
        <v>0</v>
      </c>
      <c r="BE322" s="1">
        <v>0</v>
      </c>
      <c r="BF322" s="16">
        <v>1676</v>
      </c>
    </row>
    <row r="323" spans="1:58">
      <c r="A323" s="1">
        <v>2019</v>
      </c>
      <c r="B323" s="1" t="s">
        <v>124</v>
      </c>
      <c r="C323" s="12">
        <v>71.5</v>
      </c>
      <c r="D323" s="12">
        <v>62.3</v>
      </c>
      <c r="E323" s="12">
        <v>0</v>
      </c>
      <c r="F323" s="12">
        <v>36.4</v>
      </c>
      <c r="G323" s="12">
        <f t="shared" si="35"/>
        <v>170.20000000000002</v>
      </c>
      <c r="H323" s="12">
        <f>+Sar_InfraMR[[#This Row],[Total Líneas de Explotación ]]</f>
        <v>170.20000000000002</v>
      </c>
      <c r="I323" s="13">
        <v>169.64911000000001</v>
      </c>
      <c r="J323" s="12">
        <v>196.1</v>
      </c>
      <c r="K323" s="12">
        <v>13.5</v>
      </c>
      <c r="L323" s="12">
        <v>85</v>
      </c>
      <c r="M323" s="12">
        <v>8.4</v>
      </c>
      <c r="N323" s="12">
        <f>+Sar_InfraMR[[#This Row],[A.03.1 -  Longitud de Vías de Explotación No Electrificadas Troncales y Ramales (vía principal) (km)]]+Sar_InfraMR[[#This Row],[A.04.1 -  Longitud de Vías de Explotación Electrificadas Troncales y Ramales (vía principal) (km)]]</f>
        <v>281.10000000000002</v>
      </c>
      <c r="O323" s="12">
        <f>+Sar_InfraMR[[#This Row],[Total Vías (excluido Auxiliares)]]</f>
        <v>281.10000000000002</v>
      </c>
      <c r="P323" s="1">
        <v>30</v>
      </c>
      <c r="Q323" s="1">
        <v>5</v>
      </c>
      <c r="R323" s="1">
        <v>5</v>
      </c>
      <c r="S323" s="1">
        <f>SUM(P323:R323)</f>
        <v>40</v>
      </c>
      <c r="T323" s="1">
        <v>20</v>
      </c>
      <c r="U323" s="1">
        <v>89</v>
      </c>
      <c r="V323" s="1">
        <v>1</v>
      </c>
      <c r="W323" s="1">
        <v>40</v>
      </c>
      <c r="X323" s="1">
        <v>0</v>
      </c>
      <c r="Y323" s="1">
        <f>SUM(T323:X323)</f>
        <v>150</v>
      </c>
      <c r="Z323" s="1">
        <v>11</v>
      </c>
      <c r="AA323" s="1">
        <v>22</v>
      </c>
      <c r="AB323" s="1">
        <f>+Sar_InfraMR[[#This Row],[Total Pasos Vehiculares a Nivel]]</f>
        <v>150</v>
      </c>
      <c r="AC323" s="1">
        <f>SUM(Z323:AB323)</f>
        <v>183</v>
      </c>
      <c r="AD323" s="1">
        <v>17</v>
      </c>
      <c r="AE323" s="1">
        <v>16</v>
      </c>
      <c r="AF323" s="1">
        <v>74</v>
      </c>
      <c r="AG323" s="1">
        <f>SUM(AD323:AF323)</f>
        <v>107</v>
      </c>
      <c r="AH323" s="12">
        <v>31.1</v>
      </c>
      <c r="AI323" s="12">
        <v>0</v>
      </c>
      <c r="AJ323" s="12">
        <v>126.55</v>
      </c>
      <c r="AK323" s="12">
        <f>SUM(AH323:AJ323)</f>
        <v>157.65</v>
      </c>
      <c r="AL323" s="1">
        <v>0</v>
      </c>
      <c r="AM323" s="1">
        <v>9</v>
      </c>
      <c r="AN323" s="1">
        <v>8</v>
      </c>
      <c r="AO323" s="1">
        <f>SUM(AL323:AN323)</f>
        <v>17</v>
      </c>
      <c r="AP323" s="1">
        <v>152</v>
      </c>
      <c r="AQ323" s="1">
        <v>75</v>
      </c>
      <c r="AR323" s="1">
        <v>0</v>
      </c>
      <c r="AS323" s="1">
        <f>+Sar_InfraMR[[#This Row],[B.02.1 - Parque de Coches Eléctricos Motrices]]+Sar_InfraMR[[#This Row],[B.02.2 - Parque de Coches Eléctricos Motrices Remolcados Tipo R]]+Sar_InfraMR[[#This Row],[B.02.3 - Parque de Coches Eléctricos Motrices Tipo R]]</f>
        <v>227</v>
      </c>
      <c r="AT323" s="1">
        <v>0</v>
      </c>
      <c r="AU323" s="1">
        <v>4</v>
      </c>
      <c r="AV323" s="1">
        <v>8</v>
      </c>
      <c r="AW323" s="1">
        <f>+Sar_InfraMR[[#This Row],[B.03.1 - Parque de Coches Motores Motrices Remolcados]]+Sar_InfraMR[[#This Row],[B.03.2 - Parque de Coches Motores Motrices Intermedios]]+Sar_InfraMR[[#This Row],[B.03.3 - Parque de Coches Motores Motrices Cabina]]</f>
        <v>12</v>
      </c>
      <c r="AX323" s="1">
        <v>33</v>
      </c>
      <c r="AY323" s="1">
        <v>12</v>
      </c>
      <c r="AZ323" s="1">
        <v>0</v>
      </c>
      <c r="BA323" s="1">
        <v>8</v>
      </c>
      <c r="BB323" s="1">
        <v>0</v>
      </c>
      <c r="BC323" s="1">
        <f>+Sar_InfraMR[[#This Row],[B.04.1 - Parque de Coches Remolcados Clase Unica]]+Sar_InfraMR[[#This Row],[B.04.2 - Parque de Coches Remolcados Clase Unica Furgón]]+Sar_InfraMR[[#This Row],[B.04.3 - Parque de Coches Remolcados Clase Unica Cabina]]+Sar_InfraMR[[#This Row],[B.04.4 - Parque de Coches Remolcados de Larga Distancia (Turista+Pullman)]]+Sar_InfraMR[[#This Row],[B.04.5 - Parque de Coches Remolcados para Servicios Especiales (Cartoneros)]]</f>
        <v>53</v>
      </c>
      <c r="BD323" s="1">
        <v>0</v>
      </c>
      <c r="BE323" s="1">
        <v>0</v>
      </c>
      <c r="BF323" s="16">
        <v>1676</v>
      </c>
    </row>
    <row r="324" spans="1:58">
      <c r="A324" s="1">
        <v>2019</v>
      </c>
      <c r="B324" s="1" t="s">
        <v>125</v>
      </c>
      <c r="C324" s="12">
        <v>71.5</v>
      </c>
      <c r="D324" s="12">
        <v>62.3</v>
      </c>
      <c r="E324" s="12">
        <v>0</v>
      </c>
      <c r="F324" s="12">
        <v>36.4</v>
      </c>
      <c r="G324" s="12">
        <f t="shared" si="35"/>
        <v>170.20000000000002</v>
      </c>
      <c r="H324" s="12">
        <f>+Sar_InfraMR[[#This Row],[Total Líneas de Explotación ]]</f>
        <v>170.20000000000002</v>
      </c>
      <c r="I324" s="13">
        <v>169.64911000000001</v>
      </c>
      <c r="J324" s="12">
        <v>196.1</v>
      </c>
      <c r="K324" s="12">
        <v>13.5</v>
      </c>
      <c r="L324" s="12">
        <v>85</v>
      </c>
      <c r="M324" s="12">
        <v>8.4</v>
      </c>
      <c r="N324" s="12">
        <f>+Sar_InfraMR[[#This Row],[A.03.1 -  Longitud de Vías de Explotación No Electrificadas Troncales y Ramales (vía principal) (km)]]+Sar_InfraMR[[#This Row],[A.04.1 -  Longitud de Vías de Explotación Electrificadas Troncales y Ramales (vía principal) (km)]]</f>
        <v>281.10000000000002</v>
      </c>
      <c r="O324" s="12">
        <f>+Sar_InfraMR[[#This Row],[Total Vías (excluido Auxiliares)]]</f>
        <v>281.10000000000002</v>
      </c>
      <c r="P324" s="1">
        <v>30</v>
      </c>
      <c r="Q324" s="1">
        <v>5</v>
      </c>
      <c r="R324" s="1">
        <v>5</v>
      </c>
      <c r="S324" s="1">
        <f>SUM(P324:R324)</f>
        <v>40</v>
      </c>
      <c r="T324" s="1">
        <v>20</v>
      </c>
      <c r="U324" s="1">
        <v>89</v>
      </c>
      <c r="V324" s="1">
        <v>1</v>
      </c>
      <c r="W324" s="1">
        <v>40</v>
      </c>
      <c r="X324" s="1">
        <v>0</v>
      </c>
      <c r="Y324" s="1">
        <f>SUM(T324:X324)</f>
        <v>150</v>
      </c>
      <c r="Z324" s="1">
        <v>11</v>
      </c>
      <c r="AA324" s="1">
        <v>22</v>
      </c>
      <c r="AB324" s="1">
        <f>+Sar_InfraMR[[#This Row],[Total Pasos Vehiculares a Nivel]]</f>
        <v>150</v>
      </c>
      <c r="AC324" s="1">
        <f>SUM(Z324:AB324)</f>
        <v>183</v>
      </c>
      <c r="AD324" s="1">
        <v>17</v>
      </c>
      <c r="AE324" s="1">
        <v>16</v>
      </c>
      <c r="AF324" s="1">
        <v>74</v>
      </c>
      <c r="AG324" s="1">
        <f>SUM(AD324:AF324)</f>
        <v>107</v>
      </c>
      <c r="AH324" s="12">
        <v>31.1</v>
      </c>
      <c r="AI324" s="12">
        <v>0</v>
      </c>
      <c r="AJ324" s="12">
        <v>126.55</v>
      </c>
      <c r="AK324" s="12">
        <f>SUM(AH324:AJ324)</f>
        <v>157.65</v>
      </c>
      <c r="AL324" s="1">
        <v>0</v>
      </c>
      <c r="AM324" s="1">
        <v>9</v>
      </c>
      <c r="AN324" s="1">
        <v>8</v>
      </c>
      <c r="AO324" s="1">
        <f>SUM(AL324:AN324)</f>
        <v>17</v>
      </c>
      <c r="AP324" s="1">
        <v>152</v>
      </c>
      <c r="AQ324" s="1">
        <v>75</v>
      </c>
      <c r="AR324" s="1">
        <v>0</v>
      </c>
      <c r="AS324" s="1">
        <f>+Sar_InfraMR[[#This Row],[B.02.1 - Parque de Coches Eléctricos Motrices]]+Sar_InfraMR[[#This Row],[B.02.2 - Parque de Coches Eléctricos Motrices Remolcados Tipo R]]+Sar_InfraMR[[#This Row],[B.02.3 - Parque de Coches Eléctricos Motrices Tipo R]]</f>
        <v>227</v>
      </c>
      <c r="AT324" s="1">
        <v>0</v>
      </c>
      <c r="AU324" s="1">
        <v>4</v>
      </c>
      <c r="AV324" s="1">
        <v>8</v>
      </c>
      <c r="AW324" s="1">
        <f>+Sar_InfraMR[[#This Row],[B.03.1 - Parque de Coches Motores Motrices Remolcados]]+Sar_InfraMR[[#This Row],[B.03.2 - Parque de Coches Motores Motrices Intermedios]]+Sar_InfraMR[[#This Row],[B.03.3 - Parque de Coches Motores Motrices Cabina]]</f>
        <v>12</v>
      </c>
      <c r="AX324" s="1">
        <v>33</v>
      </c>
      <c r="AY324" s="1">
        <v>12</v>
      </c>
      <c r="AZ324" s="1">
        <v>0</v>
      </c>
      <c r="BA324" s="1">
        <v>8</v>
      </c>
      <c r="BB324" s="1">
        <v>0</v>
      </c>
      <c r="BC324" s="1">
        <f>+Sar_InfraMR[[#This Row],[B.04.1 - Parque de Coches Remolcados Clase Unica]]+Sar_InfraMR[[#This Row],[B.04.2 - Parque de Coches Remolcados Clase Unica Furgón]]+Sar_InfraMR[[#This Row],[B.04.3 - Parque de Coches Remolcados Clase Unica Cabina]]+Sar_InfraMR[[#This Row],[B.04.4 - Parque de Coches Remolcados de Larga Distancia (Turista+Pullman)]]+Sar_InfraMR[[#This Row],[B.04.5 - Parque de Coches Remolcados para Servicios Especiales (Cartoneros)]]</f>
        <v>53</v>
      </c>
      <c r="BD324" s="1">
        <v>0</v>
      </c>
      <c r="BE324" s="1">
        <v>0</v>
      </c>
      <c r="BF324" s="16">
        <v>1676</v>
      </c>
    </row>
    <row r="325" spans="1:58">
      <c r="A325" s="1">
        <v>2019</v>
      </c>
      <c r="B325" s="1" t="s">
        <v>126</v>
      </c>
      <c r="C325" s="12">
        <v>71.5</v>
      </c>
      <c r="D325" s="12">
        <v>62.3</v>
      </c>
      <c r="E325" s="12">
        <v>0</v>
      </c>
      <c r="F325" s="12">
        <v>36.4</v>
      </c>
      <c r="G325" s="12">
        <f t="shared" si="35"/>
        <v>170.20000000000002</v>
      </c>
      <c r="H325" s="12">
        <f>+Sar_InfraMR[[#This Row],[Total Líneas de Explotación ]]</f>
        <v>170.20000000000002</v>
      </c>
      <c r="I325" s="13">
        <v>169.64911000000001</v>
      </c>
      <c r="J325" s="12">
        <v>196.1</v>
      </c>
      <c r="K325" s="12">
        <v>13.5</v>
      </c>
      <c r="L325" s="12">
        <v>85</v>
      </c>
      <c r="M325" s="12">
        <v>8.4</v>
      </c>
      <c r="N325" s="12">
        <f>+Sar_InfraMR[[#This Row],[A.03.1 -  Longitud de Vías de Explotación No Electrificadas Troncales y Ramales (vía principal) (km)]]+Sar_InfraMR[[#This Row],[A.04.1 -  Longitud de Vías de Explotación Electrificadas Troncales y Ramales (vía principal) (km)]]</f>
        <v>281.10000000000002</v>
      </c>
      <c r="O325" s="12">
        <f>+Sar_InfraMR[[#This Row],[Total Vías (excluido Auxiliares)]]</f>
        <v>281.10000000000002</v>
      </c>
      <c r="P325" s="1">
        <v>30</v>
      </c>
      <c r="Q325" s="1">
        <v>5</v>
      </c>
      <c r="R325" s="1">
        <v>5</v>
      </c>
      <c r="S325" s="1">
        <f>SUM(P325:R325)</f>
        <v>40</v>
      </c>
      <c r="T325" s="1">
        <v>20</v>
      </c>
      <c r="U325" s="1">
        <v>89</v>
      </c>
      <c r="V325" s="1">
        <v>1</v>
      </c>
      <c r="W325" s="1">
        <v>40</v>
      </c>
      <c r="X325" s="1">
        <v>0</v>
      </c>
      <c r="Y325" s="1">
        <f>SUM(T325:X325)</f>
        <v>150</v>
      </c>
      <c r="Z325" s="1">
        <v>11</v>
      </c>
      <c r="AA325" s="1">
        <v>22</v>
      </c>
      <c r="AB325" s="1">
        <f>+Sar_InfraMR[[#This Row],[Total Pasos Vehiculares a Nivel]]</f>
        <v>150</v>
      </c>
      <c r="AC325" s="1">
        <f>SUM(Z325:AB325)</f>
        <v>183</v>
      </c>
      <c r="AD325" s="1">
        <v>17</v>
      </c>
      <c r="AE325" s="1">
        <v>16</v>
      </c>
      <c r="AF325" s="1">
        <v>74</v>
      </c>
      <c r="AG325" s="1">
        <f>SUM(AD325:AF325)</f>
        <v>107</v>
      </c>
      <c r="AH325" s="12">
        <v>31.1</v>
      </c>
      <c r="AI325" s="12">
        <v>0</v>
      </c>
      <c r="AJ325" s="12">
        <v>126.55</v>
      </c>
      <c r="AK325" s="12">
        <f>SUM(AH325:AJ325)</f>
        <v>157.65</v>
      </c>
      <c r="AL325" s="1">
        <v>0</v>
      </c>
      <c r="AM325" s="1">
        <v>9</v>
      </c>
      <c r="AN325" s="1">
        <v>8</v>
      </c>
      <c r="AO325" s="1">
        <f>SUM(AL325:AN325)</f>
        <v>17</v>
      </c>
      <c r="AP325" s="1">
        <v>152</v>
      </c>
      <c r="AQ325" s="1">
        <v>75</v>
      </c>
      <c r="AR325" s="1">
        <v>0</v>
      </c>
      <c r="AS325" s="1">
        <f>+Sar_InfraMR[[#This Row],[B.02.1 - Parque de Coches Eléctricos Motrices]]+Sar_InfraMR[[#This Row],[B.02.2 - Parque de Coches Eléctricos Motrices Remolcados Tipo R]]+Sar_InfraMR[[#This Row],[B.02.3 - Parque de Coches Eléctricos Motrices Tipo R]]</f>
        <v>227</v>
      </c>
      <c r="AT325" s="1">
        <v>0</v>
      </c>
      <c r="AU325" s="1">
        <v>4</v>
      </c>
      <c r="AV325" s="1">
        <v>8</v>
      </c>
      <c r="AW325" s="1">
        <f>+Sar_InfraMR[[#This Row],[B.03.1 - Parque de Coches Motores Motrices Remolcados]]+Sar_InfraMR[[#This Row],[B.03.2 - Parque de Coches Motores Motrices Intermedios]]+Sar_InfraMR[[#This Row],[B.03.3 - Parque de Coches Motores Motrices Cabina]]</f>
        <v>12</v>
      </c>
      <c r="AX325" s="1">
        <v>33</v>
      </c>
      <c r="AY325" s="1">
        <v>12</v>
      </c>
      <c r="AZ325" s="1">
        <v>0</v>
      </c>
      <c r="BA325" s="1">
        <v>8</v>
      </c>
      <c r="BB325" s="1">
        <v>0</v>
      </c>
      <c r="BC325" s="1">
        <f>+Sar_InfraMR[[#This Row],[B.04.1 - Parque de Coches Remolcados Clase Unica]]+Sar_InfraMR[[#This Row],[B.04.2 - Parque de Coches Remolcados Clase Unica Furgón]]+Sar_InfraMR[[#This Row],[B.04.3 - Parque de Coches Remolcados Clase Unica Cabina]]+Sar_InfraMR[[#This Row],[B.04.4 - Parque de Coches Remolcados de Larga Distancia (Turista+Pullman)]]+Sar_InfraMR[[#This Row],[B.04.5 - Parque de Coches Remolcados para Servicios Especiales (Cartoneros)]]</f>
        <v>53</v>
      </c>
      <c r="BD325" s="1">
        <v>0</v>
      </c>
      <c r="BE325" s="1">
        <v>0</v>
      </c>
      <c r="BF325" s="16">
        <v>1676</v>
      </c>
    </row>
    <row r="326" spans="1:58">
      <c r="A326" s="1">
        <v>2020</v>
      </c>
      <c r="B326" s="1" t="s">
        <v>115</v>
      </c>
      <c r="C326" s="12">
        <v>71.5</v>
      </c>
      <c r="D326" s="12">
        <v>62.3</v>
      </c>
      <c r="E326" s="12">
        <v>0</v>
      </c>
      <c r="F326" s="12">
        <v>36.4</v>
      </c>
      <c r="G326" s="12">
        <f t="shared" si="35"/>
        <v>170.20000000000002</v>
      </c>
      <c r="H326" s="12">
        <f>+Sar_InfraMR[[#This Row],[Total Líneas de Explotación ]]</f>
        <v>170.20000000000002</v>
      </c>
      <c r="I326" s="13">
        <v>169.64911000000001</v>
      </c>
      <c r="J326" s="12">
        <v>196.1</v>
      </c>
      <c r="K326" s="12">
        <v>13.5</v>
      </c>
      <c r="L326" s="12">
        <v>85</v>
      </c>
      <c r="M326" s="12">
        <v>8.4</v>
      </c>
      <c r="N326" s="12">
        <f>+Sar_InfraMR[[#This Row],[A.03.1 -  Longitud de Vías de Explotación No Electrificadas Troncales y Ramales (vía principal) (km)]]+Sar_InfraMR[[#This Row],[A.04.1 -  Longitud de Vías de Explotación Electrificadas Troncales y Ramales (vía principal) (km)]]</f>
        <v>281.10000000000002</v>
      </c>
      <c r="O326" s="12">
        <f>+Sar_InfraMR[[#This Row],[Total Vías (excluido Auxiliares)]]</f>
        <v>281.10000000000002</v>
      </c>
      <c r="P326" s="1">
        <v>31</v>
      </c>
      <c r="Q326" s="1">
        <v>3</v>
      </c>
      <c r="R326" s="1">
        <v>6</v>
      </c>
      <c r="S326" s="1">
        <f t="shared" ref="S326:S336" si="36">SUM(P326:R326)</f>
        <v>40</v>
      </c>
      <c r="T326" s="1">
        <v>32</v>
      </c>
      <c r="U326" s="1">
        <v>92</v>
      </c>
      <c r="V326" s="1">
        <v>1</v>
      </c>
      <c r="W326" s="1">
        <v>25</v>
      </c>
      <c r="X326" s="1">
        <v>0</v>
      </c>
      <c r="Y326" s="1">
        <f t="shared" ref="Y326:Y336" si="37">SUM(T326:X326)</f>
        <v>150</v>
      </c>
      <c r="Z326" s="1">
        <v>11</v>
      </c>
      <c r="AA326" s="1">
        <v>24</v>
      </c>
      <c r="AB326" s="1">
        <f>+Sar_InfraMR[[#This Row],[Total Pasos Vehiculares a Nivel]]</f>
        <v>150</v>
      </c>
      <c r="AC326" s="1">
        <f t="shared" ref="AC326:AC336" si="38">SUM(Z326:AB326)</f>
        <v>185</v>
      </c>
      <c r="AD326" s="1">
        <v>3</v>
      </c>
      <c r="AE326" s="1">
        <v>10</v>
      </c>
      <c r="AF326" s="1">
        <v>36</v>
      </c>
      <c r="AG326" s="1">
        <f t="shared" ref="AG326:AG336" si="39">SUM(AD326:AF326)</f>
        <v>49</v>
      </c>
      <c r="AH326" s="12">
        <v>31.1</v>
      </c>
      <c r="AI326" s="12">
        <v>13.4</v>
      </c>
      <c r="AJ326" s="12">
        <v>126</v>
      </c>
      <c r="AK326" s="12">
        <f t="shared" ref="AK326:AK336" si="40">SUM(AH326:AJ326)</f>
        <v>170.5</v>
      </c>
      <c r="AL326" s="1">
        <v>6</v>
      </c>
      <c r="AM326" s="1">
        <v>11</v>
      </c>
      <c r="AN326" s="1">
        <v>10</v>
      </c>
      <c r="AO326" s="1">
        <f t="shared" ref="AO326:AO336" si="41">SUM(AL326:AN326)</f>
        <v>27</v>
      </c>
      <c r="AP326" s="1">
        <v>150</v>
      </c>
      <c r="AQ326" s="1">
        <v>77</v>
      </c>
      <c r="AR326" s="1">
        <v>0</v>
      </c>
      <c r="AS326" s="1">
        <f>+Sar_InfraMR[[#This Row],[B.02.1 - Parque de Coches Eléctricos Motrices]]+Sar_InfraMR[[#This Row],[B.02.2 - Parque de Coches Eléctricos Motrices Remolcados Tipo R]]+Sar_InfraMR[[#This Row],[B.02.3 - Parque de Coches Eléctricos Motrices Tipo R]]</f>
        <v>227</v>
      </c>
      <c r="AT326" s="1">
        <v>0</v>
      </c>
      <c r="AU326" s="1">
        <v>4</v>
      </c>
      <c r="AV326" s="1">
        <v>8</v>
      </c>
      <c r="AW326" s="1">
        <f>+Sar_InfraMR[[#This Row],[B.03.1 - Parque de Coches Motores Motrices Remolcados]]+Sar_InfraMR[[#This Row],[B.03.2 - Parque de Coches Motores Motrices Intermedios]]+Sar_InfraMR[[#This Row],[B.03.3 - Parque de Coches Motores Motrices Cabina]]</f>
        <v>12</v>
      </c>
      <c r="AX326" s="1">
        <v>35</v>
      </c>
      <c r="AY326" s="1">
        <v>10</v>
      </c>
      <c r="AZ326" s="1">
        <v>0</v>
      </c>
      <c r="BA326" s="1">
        <v>11</v>
      </c>
      <c r="BB326" s="1">
        <v>0</v>
      </c>
      <c r="BC326" s="1">
        <f>+Sar_InfraMR[[#This Row],[B.04.1 - Parque de Coches Remolcados Clase Unica]]+Sar_InfraMR[[#This Row],[B.04.2 - Parque de Coches Remolcados Clase Unica Furgón]]+Sar_InfraMR[[#This Row],[B.04.3 - Parque de Coches Remolcados Clase Unica Cabina]]+Sar_InfraMR[[#This Row],[B.04.4 - Parque de Coches Remolcados de Larga Distancia (Turista+Pullman)]]+Sar_InfraMR[[#This Row],[B.04.5 - Parque de Coches Remolcados para Servicios Especiales (Cartoneros)]]</f>
        <v>56</v>
      </c>
      <c r="BD326" s="1">
        <v>0</v>
      </c>
      <c r="BE326" s="1">
        <v>38</v>
      </c>
      <c r="BF326" s="16">
        <v>1676</v>
      </c>
    </row>
    <row r="327" spans="1:58">
      <c r="A327" s="1">
        <v>2020</v>
      </c>
      <c r="B327" s="1" t="s">
        <v>116</v>
      </c>
      <c r="C327" s="12">
        <v>71.5</v>
      </c>
      <c r="D327" s="12">
        <v>62.3</v>
      </c>
      <c r="E327" s="12">
        <v>0</v>
      </c>
      <c r="F327" s="12">
        <v>36.4</v>
      </c>
      <c r="G327" s="12">
        <f t="shared" si="35"/>
        <v>170.20000000000002</v>
      </c>
      <c r="H327" s="12">
        <f>+Sar_InfraMR[[#This Row],[Total Líneas de Explotación ]]</f>
        <v>170.20000000000002</v>
      </c>
      <c r="I327" s="13">
        <v>169.64911000000001</v>
      </c>
      <c r="J327" s="12">
        <v>196.1</v>
      </c>
      <c r="K327" s="12">
        <v>13.5</v>
      </c>
      <c r="L327" s="12">
        <v>85</v>
      </c>
      <c r="M327" s="12">
        <v>8.4</v>
      </c>
      <c r="N327" s="12">
        <f>+Sar_InfraMR[[#This Row],[A.03.1 -  Longitud de Vías de Explotación No Electrificadas Troncales y Ramales (vía principal) (km)]]+Sar_InfraMR[[#This Row],[A.04.1 -  Longitud de Vías de Explotación Electrificadas Troncales y Ramales (vía principal) (km)]]</f>
        <v>281.10000000000002</v>
      </c>
      <c r="O327" s="12">
        <f>+Sar_InfraMR[[#This Row],[Total Vías (excluido Auxiliares)]]</f>
        <v>281.10000000000002</v>
      </c>
      <c r="P327" s="1">
        <v>31</v>
      </c>
      <c r="Q327" s="1">
        <v>3</v>
      </c>
      <c r="R327" s="1">
        <v>6</v>
      </c>
      <c r="S327" s="1">
        <f t="shared" si="36"/>
        <v>40</v>
      </c>
      <c r="T327" s="1">
        <v>32</v>
      </c>
      <c r="U327" s="1">
        <v>92</v>
      </c>
      <c r="V327" s="1">
        <v>1</v>
      </c>
      <c r="W327" s="1">
        <v>25</v>
      </c>
      <c r="X327" s="1">
        <v>0</v>
      </c>
      <c r="Y327" s="1">
        <f t="shared" si="37"/>
        <v>150</v>
      </c>
      <c r="Z327" s="1">
        <v>11</v>
      </c>
      <c r="AA327" s="1">
        <v>24</v>
      </c>
      <c r="AB327" s="1">
        <f>+Sar_InfraMR[[#This Row],[Total Pasos Vehiculares a Nivel]]</f>
        <v>150</v>
      </c>
      <c r="AC327" s="1">
        <f t="shared" si="38"/>
        <v>185</v>
      </c>
      <c r="AD327" s="1">
        <v>3</v>
      </c>
      <c r="AE327" s="1">
        <v>10</v>
      </c>
      <c r="AF327" s="1">
        <v>36</v>
      </c>
      <c r="AG327" s="1">
        <f t="shared" si="39"/>
        <v>49</v>
      </c>
      <c r="AH327" s="12">
        <v>31.1</v>
      </c>
      <c r="AI327" s="12">
        <v>13.4</v>
      </c>
      <c r="AJ327" s="12">
        <v>126</v>
      </c>
      <c r="AK327" s="12">
        <f t="shared" si="40"/>
        <v>170.5</v>
      </c>
      <c r="AL327" s="1">
        <v>6</v>
      </c>
      <c r="AM327" s="1">
        <v>11</v>
      </c>
      <c r="AN327" s="1">
        <v>10</v>
      </c>
      <c r="AO327" s="1">
        <f t="shared" si="41"/>
        <v>27</v>
      </c>
      <c r="AP327" s="1">
        <v>150</v>
      </c>
      <c r="AQ327" s="1">
        <v>77</v>
      </c>
      <c r="AR327" s="1">
        <v>0</v>
      </c>
      <c r="AS327" s="1">
        <f>+Sar_InfraMR[[#This Row],[B.02.1 - Parque de Coches Eléctricos Motrices]]+Sar_InfraMR[[#This Row],[B.02.2 - Parque de Coches Eléctricos Motrices Remolcados Tipo R]]+Sar_InfraMR[[#This Row],[B.02.3 - Parque de Coches Eléctricos Motrices Tipo R]]</f>
        <v>227</v>
      </c>
      <c r="AT327" s="1">
        <v>0</v>
      </c>
      <c r="AU327" s="1">
        <v>4</v>
      </c>
      <c r="AV327" s="1">
        <v>8</v>
      </c>
      <c r="AW327" s="1">
        <f>+Sar_InfraMR[[#This Row],[B.03.1 - Parque de Coches Motores Motrices Remolcados]]+Sar_InfraMR[[#This Row],[B.03.2 - Parque de Coches Motores Motrices Intermedios]]+Sar_InfraMR[[#This Row],[B.03.3 - Parque de Coches Motores Motrices Cabina]]</f>
        <v>12</v>
      </c>
      <c r="AX327" s="1">
        <v>35</v>
      </c>
      <c r="AY327" s="1">
        <v>10</v>
      </c>
      <c r="AZ327" s="1">
        <v>0</v>
      </c>
      <c r="BA327" s="1">
        <v>11</v>
      </c>
      <c r="BB327" s="1">
        <v>0</v>
      </c>
      <c r="BC327" s="1">
        <f>+Sar_InfraMR[[#This Row],[B.04.1 - Parque de Coches Remolcados Clase Unica]]+Sar_InfraMR[[#This Row],[B.04.2 - Parque de Coches Remolcados Clase Unica Furgón]]+Sar_InfraMR[[#This Row],[B.04.3 - Parque de Coches Remolcados Clase Unica Cabina]]+Sar_InfraMR[[#This Row],[B.04.4 - Parque de Coches Remolcados de Larga Distancia (Turista+Pullman)]]+Sar_InfraMR[[#This Row],[B.04.5 - Parque de Coches Remolcados para Servicios Especiales (Cartoneros)]]</f>
        <v>56</v>
      </c>
      <c r="BD327" s="1">
        <v>0</v>
      </c>
      <c r="BE327" s="1">
        <v>38</v>
      </c>
      <c r="BF327" s="16">
        <v>1676</v>
      </c>
    </row>
    <row r="328" spans="1:58">
      <c r="A328" s="1">
        <v>2020</v>
      </c>
      <c r="B328" s="1" t="s">
        <v>117</v>
      </c>
      <c r="C328" s="12">
        <v>71.5</v>
      </c>
      <c r="D328" s="12">
        <v>62.3</v>
      </c>
      <c r="E328" s="12">
        <v>0</v>
      </c>
      <c r="F328" s="12">
        <v>36.4</v>
      </c>
      <c r="G328" s="12">
        <f t="shared" si="35"/>
        <v>170.20000000000002</v>
      </c>
      <c r="H328" s="12">
        <f>+Sar_InfraMR[[#This Row],[Total Líneas de Explotación ]]</f>
        <v>170.20000000000002</v>
      </c>
      <c r="I328" s="13">
        <v>169.64911000000001</v>
      </c>
      <c r="J328" s="12">
        <v>196.1</v>
      </c>
      <c r="K328" s="12">
        <v>13.5</v>
      </c>
      <c r="L328" s="12">
        <v>85</v>
      </c>
      <c r="M328" s="12">
        <v>8.4</v>
      </c>
      <c r="N328" s="12">
        <f>+Sar_InfraMR[[#This Row],[A.03.1 -  Longitud de Vías de Explotación No Electrificadas Troncales y Ramales (vía principal) (km)]]+Sar_InfraMR[[#This Row],[A.04.1 -  Longitud de Vías de Explotación Electrificadas Troncales y Ramales (vía principal) (km)]]</f>
        <v>281.10000000000002</v>
      </c>
      <c r="O328" s="12">
        <f>+Sar_InfraMR[[#This Row],[Total Vías (excluido Auxiliares)]]</f>
        <v>281.10000000000002</v>
      </c>
      <c r="P328" s="1">
        <v>31</v>
      </c>
      <c r="Q328" s="1">
        <v>3</v>
      </c>
      <c r="R328" s="1">
        <v>6</v>
      </c>
      <c r="S328" s="1">
        <f t="shared" si="36"/>
        <v>40</v>
      </c>
      <c r="T328" s="1">
        <v>32</v>
      </c>
      <c r="U328" s="1">
        <v>92</v>
      </c>
      <c r="V328" s="1">
        <v>1</v>
      </c>
      <c r="W328" s="1">
        <v>25</v>
      </c>
      <c r="X328" s="1">
        <v>0</v>
      </c>
      <c r="Y328" s="1">
        <f t="shared" si="37"/>
        <v>150</v>
      </c>
      <c r="Z328" s="1">
        <v>11</v>
      </c>
      <c r="AA328" s="1">
        <v>24</v>
      </c>
      <c r="AB328" s="1">
        <f>+Sar_InfraMR[[#This Row],[Total Pasos Vehiculares a Nivel]]</f>
        <v>150</v>
      </c>
      <c r="AC328" s="1">
        <f t="shared" si="38"/>
        <v>185</v>
      </c>
      <c r="AD328" s="1">
        <v>3</v>
      </c>
      <c r="AE328" s="1">
        <v>10</v>
      </c>
      <c r="AF328" s="1">
        <v>36</v>
      </c>
      <c r="AG328" s="1">
        <f t="shared" si="39"/>
        <v>49</v>
      </c>
      <c r="AH328" s="12">
        <v>31.1</v>
      </c>
      <c r="AI328" s="12">
        <v>13.4</v>
      </c>
      <c r="AJ328" s="12">
        <v>126</v>
      </c>
      <c r="AK328" s="12">
        <f t="shared" si="40"/>
        <v>170.5</v>
      </c>
      <c r="AL328" s="1">
        <v>6</v>
      </c>
      <c r="AM328" s="1">
        <v>11</v>
      </c>
      <c r="AN328" s="1">
        <v>10</v>
      </c>
      <c r="AO328" s="1">
        <f t="shared" si="41"/>
        <v>27</v>
      </c>
      <c r="AP328" s="1">
        <v>150</v>
      </c>
      <c r="AQ328" s="1">
        <v>77</v>
      </c>
      <c r="AR328" s="1">
        <v>0</v>
      </c>
      <c r="AS328" s="1">
        <f>+Sar_InfraMR[[#This Row],[B.02.1 - Parque de Coches Eléctricos Motrices]]+Sar_InfraMR[[#This Row],[B.02.2 - Parque de Coches Eléctricos Motrices Remolcados Tipo R]]+Sar_InfraMR[[#This Row],[B.02.3 - Parque de Coches Eléctricos Motrices Tipo R]]</f>
        <v>227</v>
      </c>
      <c r="AT328" s="1">
        <v>0</v>
      </c>
      <c r="AU328" s="1">
        <v>4</v>
      </c>
      <c r="AV328" s="1">
        <v>8</v>
      </c>
      <c r="AW328" s="1">
        <f>+Sar_InfraMR[[#This Row],[B.03.1 - Parque de Coches Motores Motrices Remolcados]]+Sar_InfraMR[[#This Row],[B.03.2 - Parque de Coches Motores Motrices Intermedios]]+Sar_InfraMR[[#This Row],[B.03.3 - Parque de Coches Motores Motrices Cabina]]</f>
        <v>12</v>
      </c>
      <c r="AX328" s="1">
        <v>35</v>
      </c>
      <c r="AY328" s="1">
        <v>10</v>
      </c>
      <c r="AZ328" s="1">
        <v>0</v>
      </c>
      <c r="BA328" s="1">
        <v>11</v>
      </c>
      <c r="BB328" s="1">
        <v>0</v>
      </c>
      <c r="BC328" s="1">
        <f>+Sar_InfraMR[[#This Row],[B.04.1 - Parque de Coches Remolcados Clase Unica]]+Sar_InfraMR[[#This Row],[B.04.2 - Parque de Coches Remolcados Clase Unica Furgón]]+Sar_InfraMR[[#This Row],[B.04.3 - Parque de Coches Remolcados Clase Unica Cabina]]+Sar_InfraMR[[#This Row],[B.04.4 - Parque de Coches Remolcados de Larga Distancia (Turista+Pullman)]]+Sar_InfraMR[[#This Row],[B.04.5 - Parque de Coches Remolcados para Servicios Especiales (Cartoneros)]]</f>
        <v>56</v>
      </c>
      <c r="BD328" s="1">
        <v>0</v>
      </c>
      <c r="BE328" s="1">
        <v>38</v>
      </c>
      <c r="BF328" s="16">
        <v>1676</v>
      </c>
    </row>
    <row r="329" spans="1:58">
      <c r="A329" s="1">
        <v>2020</v>
      </c>
      <c r="B329" s="1" t="s">
        <v>118</v>
      </c>
      <c r="C329" s="12">
        <v>71.5</v>
      </c>
      <c r="D329" s="12">
        <v>62.3</v>
      </c>
      <c r="E329" s="12">
        <v>0</v>
      </c>
      <c r="F329" s="12">
        <v>36.4</v>
      </c>
      <c r="G329" s="12">
        <f t="shared" si="35"/>
        <v>170.20000000000002</v>
      </c>
      <c r="H329" s="12">
        <f>+Sar_InfraMR[[#This Row],[Total Líneas de Explotación ]]</f>
        <v>170.20000000000002</v>
      </c>
      <c r="I329" s="13">
        <v>169.64911000000001</v>
      </c>
      <c r="J329" s="12">
        <v>196.1</v>
      </c>
      <c r="K329" s="12">
        <v>13.5</v>
      </c>
      <c r="L329" s="12">
        <v>85</v>
      </c>
      <c r="M329" s="12">
        <v>8.4</v>
      </c>
      <c r="N329" s="12">
        <f>+Sar_InfraMR[[#This Row],[A.03.1 -  Longitud de Vías de Explotación No Electrificadas Troncales y Ramales (vía principal) (km)]]+Sar_InfraMR[[#This Row],[A.04.1 -  Longitud de Vías de Explotación Electrificadas Troncales y Ramales (vía principal) (km)]]</f>
        <v>281.10000000000002</v>
      </c>
      <c r="O329" s="12">
        <f>+Sar_InfraMR[[#This Row],[Total Vías (excluido Auxiliares)]]</f>
        <v>281.10000000000002</v>
      </c>
      <c r="P329" s="1">
        <v>31</v>
      </c>
      <c r="Q329" s="1">
        <v>3</v>
      </c>
      <c r="R329" s="1">
        <v>6</v>
      </c>
      <c r="S329" s="1">
        <f t="shared" si="36"/>
        <v>40</v>
      </c>
      <c r="T329" s="1">
        <v>32</v>
      </c>
      <c r="U329" s="1">
        <v>92</v>
      </c>
      <c r="V329" s="1">
        <v>1</v>
      </c>
      <c r="W329" s="1">
        <v>25</v>
      </c>
      <c r="X329" s="1">
        <v>0</v>
      </c>
      <c r="Y329" s="1">
        <f t="shared" si="37"/>
        <v>150</v>
      </c>
      <c r="Z329" s="1">
        <v>11</v>
      </c>
      <c r="AA329" s="1">
        <v>24</v>
      </c>
      <c r="AB329" s="1">
        <f>+Sar_InfraMR[[#This Row],[Total Pasos Vehiculares a Nivel]]</f>
        <v>150</v>
      </c>
      <c r="AC329" s="1">
        <f t="shared" si="38"/>
        <v>185</v>
      </c>
      <c r="AD329" s="1">
        <v>3</v>
      </c>
      <c r="AE329" s="1">
        <v>10</v>
      </c>
      <c r="AF329" s="1">
        <v>36</v>
      </c>
      <c r="AG329" s="1">
        <f t="shared" si="39"/>
        <v>49</v>
      </c>
      <c r="AH329" s="12">
        <v>31.1</v>
      </c>
      <c r="AI329" s="12">
        <v>13.4</v>
      </c>
      <c r="AJ329" s="12">
        <v>126</v>
      </c>
      <c r="AK329" s="12">
        <f t="shared" si="40"/>
        <v>170.5</v>
      </c>
      <c r="AL329" s="1">
        <v>6</v>
      </c>
      <c r="AM329" s="1">
        <v>11</v>
      </c>
      <c r="AN329" s="1">
        <v>10</v>
      </c>
      <c r="AO329" s="1">
        <f t="shared" si="41"/>
        <v>27</v>
      </c>
      <c r="AP329" s="1">
        <v>150</v>
      </c>
      <c r="AQ329" s="1">
        <v>77</v>
      </c>
      <c r="AR329" s="1">
        <v>0</v>
      </c>
      <c r="AS329" s="1">
        <f>+Sar_InfraMR[[#This Row],[B.02.1 - Parque de Coches Eléctricos Motrices]]+Sar_InfraMR[[#This Row],[B.02.2 - Parque de Coches Eléctricos Motrices Remolcados Tipo R]]+Sar_InfraMR[[#This Row],[B.02.3 - Parque de Coches Eléctricos Motrices Tipo R]]</f>
        <v>227</v>
      </c>
      <c r="AT329" s="1">
        <v>0</v>
      </c>
      <c r="AU329" s="1">
        <v>4</v>
      </c>
      <c r="AV329" s="1">
        <v>8</v>
      </c>
      <c r="AW329" s="1">
        <f>+Sar_InfraMR[[#This Row],[B.03.1 - Parque de Coches Motores Motrices Remolcados]]+Sar_InfraMR[[#This Row],[B.03.2 - Parque de Coches Motores Motrices Intermedios]]+Sar_InfraMR[[#This Row],[B.03.3 - Parque de Coches Motores Motrices Cabina]]</f>
        <v>12</v>
      </c>
      <c r="AX329" s="1">
        <v>35</v>
      </c>
      <c r="AY329" s="1">
        <v>10</v>
      </c>
      <c r="AZ329" s="1">
        <v>0</v>
      </c>
      <c r="BA329" s="1">
        <v>11</v>
      </c>
      <c r="BB329" s="1">
        <v>0</v>
      </c>
      <c r="BC329" s="1">
        <f>+Sar_InfraMR[[#This Row],[B.04.1 - Parque de Coches Remolcados Clase Unica]]+Sar_InfraMR[[#This Row],[B.04.2 - Parque de Coches Remolcados Clase Unica Furgón]]+Sar_InfraMR[[#This Row],[B.04.3 - Parque de Coches Remolcados Clase Unica Cabina]]+Sar_InfraMR[[#This Row],[B.04.4 - Parque de Coches Remolcados de Larga Distancia (Turista+Pullman)]]+Sar_InfraMR[[#This Row],[B.04.5 - Parque de Coches Remolcados para Servicios Especiales (Cartoneros)]]</f>
        <v>56</v>
      </c>
      <c r="BD329" s="1">
        <v>0</v>
      </c>
      <c r="BE329" s="1">
        <v>38</v>
      </c>
      <c r="BF329" s="16">
        <v>1676</v>
      </c>
    </row>
    <row r="330" spans="1:58">
      <c r="A330" s="1">
        <v>2020</v>
      </c>
      <c r="B330" s="1" t="s">
        <v>119</v>
      </c>
      <c r="C330" s="12">
        <v>71.5</v>
      </c>
      <c r="D330" s="12">
        <v>62.3</v>
      </c>
      <c r="E330" s="12">
        <v>0</v>
      </c>
      <c r="F330" s="12">
        <v>36.4</v>
      </c>
      <c r="G330" s="12">
        <f t="shared" si="35"/>
        <v>170.20000000000002</v>
      </c>
      <c r="H330" s="12">
        <f>+Sar_InfraMR[[#This Row],[Total Líneas de Explotación ]]</f>
        <v>170.20000000000002</v>
      </c>
      <c r="I330" s="13">
        <v>169.64911000000001</v>
      </c>
      <c r="J330" s="12">
        <v>196.1</v>
      </c>
      <c r="K330" s="12">
        <v>13.5</v>
      </c>
      <c r="L330" s="12">
        <v>85</v>
      </c>
      <c r="M330" s="12">
        <v>8.4</v>
      </c>
      <c r="N330" s="12">
        <f>+Sar_InfraMR[[#This Row],[A.03.1 -  Longitud de Vías de Explotación No Electrificadas Troncales y Ramales (vía principal) (km)]]+Sar_InfraMR[[#This Row],[A.04.1 -  Longitud de Vías de Explotación Electrificadas Troncales y Ramales (vía principal) (km)]]</f>
        <v>281.10000000000002</v>
      </c>
      <c r="O330" s="12">
        <f>+Sar_InfraMR[[#This Row],[Total Vías (excluido Auxiliares)]]</f>
        <v>281.10000000000002</v>
      </c>
      <c r="P330" s="1">
        <v>31</v>
      </c>
      <c r="Q330" s="1">
        <v>3</v>
      </c>
      <c r="R330" s="1">
        <v>6</v>
      </c>
      <c r="S330" s="1">
        <f t="shared" si="36"/>
        <v>40</v>
      </c>
      <c r="T330" s="1">
        <v>32</v>
      </c>
      <c r="U330" s="1">
        <v>92</v>
      </c>
      <c r="V330" s="1">
        <v>1</v>
      </c>
      <c r="W330" s="1">
        <v>25</v>
      </c>
      <c r="X330" s="1">
        <v>0</v>
      </c>
      <c r="Y330" s="1">
        <f t="shared" si="37"/>
        <v>150</v>
      </c>
      <c r="Z330" s="1">
        <v>11</v>
      </c>
      <c r="AA330" s="1">
        <v>24</v>
      </c>
      <c r="AB330" s="1">
        <f>+Sar_InfraMR[[#This Row],[Total Pasos Vehiculares a Nivel]]</f>
        <v>150</v>
      </c>
      <c r="AC330" s="1">
        <f t="shared" si="38"/>
        <v>185</v>
      </c>
      <c r="AD330" s="1">
        <v>3</v>
      </c>
      <c r="AE330" s="1">
        <v>10</v>
      </c>
      <c r="AF330" s="1">
        <v>36</v>
      </c>
      <c r="AG330" s="1">
        <f t="shared" si="39"/>
        <v>49</v>
      </c>
      <c r="AH330" s="12">
        <v>31.1</v>
      </c>
      <c r="AI330" s="12">
        <v>13.4</v>
      </c>
      <c r="AJ330" s="12">
        <v>126</v>
      </c>
      <c r="AK330" s="12">
        <f t="shared" si="40"/>
        <v>170.5</v>
      </c>
      <c r="AL330" s="1">
        <v>6</v>
      </c>
      <c r="AM330" s="1">
        <v>11</v>
      </c>
      <c r="AN330" s="1">
        <v>10</v>
      </c>
      <c r="AO330" s="1">
        <f t="shared" si="41"/>
        <v>27</v>
      </c>
      <c r="AP330" s="1">
        <v>150</v>
      </c>
      <c r="AQ330" s="1">
        <v>77</v>
      </c>
      <c r="AR330" s="1">
        <v>0</v>
      </c>
      <c r="AS330" s="1">
        <f>+Sar_InfraMR[[#This Row],[B.02.1 - Parque de Coches Eléctricos Motrices]]+Sar_InfraMR[[#This Row],[B.02.2 - Parque de Coches Eléctricos Motrices Remolcados Tipo R]]+Sar_InfraMR[[#This Row],[B.02.3 - Parque de Coches Eléctricos Motrices Tipo R]]</f>
        <v>227</v>
      </c>
      <c r="AT330" s="1">
        <v>0</v>
      </c>
      <c r="AU330" s="1">
        <v>4</v>
      </c>
      <c r="AV330" s="1">
        <v>8</v>
      </c>
      <c r="AW330" s="1">
        <f>+Sar_InfraMR[[#This Row],[B.03.1 - Parque de Coches Motores Motrices Remolcados]]+Sar_InfraMR[[#This Row],[B.03.2 - Parque de Coches Motores Motrices Intermedios]]+Sar_InfraMR[[#This Row],[B.03.3 - Parque de Coches Motores Motrices Cabina]]</f>
        <v>12</v>
      </c>
      <c r="AX330" s="1">
        <v>35</v>
      </c>
      <c r="AY330" s="1">
        <v>10</v>
      </c>
      <c r="AZ330" s="1">
        <v>0</v>
      </c>
      <c r="BA330" s="1">
        <v>11</v>
      </c>
      <c r="BB330" s="1">
        <v>0</v>
      </c>
      <c r="BC330" s="1">
        <f>+Sar_InfraMR[[#This Row],[B.04.1 - Parque de Coches Remolcados Clase Unica]]+Sar_InfraMR[[#This Row],[B.04.2 - Parque de Coches Remolcados Clase Unica Furgón]]+Sar_InfraMR[[#This Row],[B.04.3 - Parque de Coches Remolcados Clase Unica Cabina]]+Sar_InfraMR[[#This Row],[B.04.4 - Parque de Coches Remolcados de Larga Distancia (Turista+Pullman)]]+Sar_InfraMR[[#This Row],[B.04.5 - Parque de Coches Remolcados para Servicios Especiales (Cartoneros)]]</f>
        <v>56</v>
      </c>
      <c r="BD330" s="1">
        <v>0</v>
      </c>
      <c r="BE330" s="1">
        <v>38</v>
      </c>
      <c r="BF330" s="16">
        <v>1676</v>
      </c>
    </row>
    <row r="331" spans="1:58">
      <c r="A331" s="1">
        <v>2020</v>
      </c>
      <c r="B331" s="1" t="s">
        <v>120</v>
      </c>
      <c r="C331" s="12">
        <v>71.5</v>
      </c>
      <c r="D331" s="12">
        <v>62.3</v>
      </c>
      <c r="E331" s="12">
        <v>0</v>
      </c>
      <c r="F331" s="12">
        <v>36.4</v>
      </c>
      <c r="G331" s="12">
        <f t="shared" si="35"/>
        <v>170.20000000000002</v>
      </c>
      <c r="H331" s="12">
        <f>+Sar_InfraMR[[#This Row],[Total Líneas de Explotación ]]</f>
        <v>170.20000000000002</v>
      </c>
      <c r="I331" s="13">
        <v>169.64911000000001</v>
      </c>
      <c r="J331" s="12">
        <v>196.1</v>
      </c>
      <c r="K331" s="12">
        <v>13.5</v>
      </c>
      <c r="L331" s="12">
        <v>85</v>
      </c>
      <c r="M331" s="12">
        <v>8.4</v>
      </c>
      <c r="N331" s="12">
        <f>+Sar_InfraMR[[#This Row],[A.03.1 -  Longitud de Vías de Explotación No Electrificadas Troncales y Ramales (vía principal) (km)]]+Sar_InfraMR[[#This Row],[A.04.1 -  Longitud de Vías de Explotación Electrificadas Troncales y Ramales (vía principal) (km)]]</f>
        <v>281.10000000000002</v>
      </c>
      <c r="O331" s="12">
        <f>+Sar_InfraMR[[#This Row],[Total Vías (excluido Auxiliares)]]</f>
        <v>281.10000000000002</v>
      </c>
      <c r="P331" s="1">
        <v>31</v>
      </c>
      <c r="Q331" s="1">
        <v>3</v>
      </c>
      <c r="R331" s="1">
        <v>6</v>
      </c>
      <c r="S331" s="1">
        <f t="shared" si="36"/>
        <v>40</v>
      </c>
      <c r="T331" s="1">
        <v>32</v>
      </c>
      <c r="U331" s="1">
        <v>92</v>
      </c>
      <c r="V331" s="1">
        <v>1</v>
      </c>
      <c r="W331" s="1">
        <v>25</v>
      </c>
      <c r="X331" s="1">
        <v>0</v>
      </c>
      <c r="Y331" s="1">
        <f t="shared" si="37"/>
        <v>150</v>
      </c>
      <c r="Z331" s="1">
        <v>11</v>
      </c>
      <c r="AA331" s="1">
        <v>24</v>
      </c>
      <c r="AB331" s="1">
        <f>+Sar_InfraMR[[#This Row],[Total Pasos Vehiculares a Nivel]]</f>
        <v>150</v>
      </c>
      <c r="AC331" s="1">
        <f t="shared" si="38"/>
        <v>185</v>
      </c>
      <c r="AD331" s="1">
        <v>3</v>
      </c>
      <c r="AE331" s="1">
        <v>10</v>
      </c>
      <c r="AF331" s="1">
        <v>36</v>
      </c>
      <c r="AG331" s="1">
        <f t="shared" si="39"/>
        <v>49</v>
      </c>
      <c r="AH331" s="12">
        <v>31.1</v>
      </c>
      <c r="AI331" s="12">
        <v>13.4</v>
      </c>
      <c r="AJ331" s="12">
        <v>126</v>
      </c>
      <c r="AK331" s="12">
        <f t="shared" si="40"/>
        <v>170.5</v>
      </c>
      <c r="AL331" s="1">
        <v>6</v>
      </c>
      <c r="AM331" s="1">
        <v>11</v>
      </c>
      <c r="AN331" s="1">
        <v>10</v>
      </c>
      <c r="AO331" s="1">
        <f t="shared" si="41"/>
        <v>27</v>
      </c>
      <c r="AP331" s="1">
        <v>150</v>
      </c>
      <c r="AQ331" s="1">
        <v>77</v>
      </c>
      <c r="AR331" s="1">
        <v>0</v>
      </c>
      <c r="AS331" s="1">
        <f>+Sar_InfraMR[[#This Row],[B.02.1 - Parque de Coches Eléctricos Motrices]]+Sar_InfraMR[[#This Row],[B.02.2 - Parque de Coches Eléctricos Motrices Remolcados Tipo R]]+Sar_InfraMR[[#This Row],[B.02.3 - Parque de Coches Eléctricos Motrices Tipo R]]</f>
        <v>227</v>
      </c>
      <c r="AT331" s="1">
        <v>0</v>
      </c>
      <c r="AU331" s="1">
        <v>4</v>
      </c>
      <c r="AV331" s="1">
        <v>8</v>
      </c>
      <c r="AW331" s="1">
        <f>+Sar_InfraMR[[#This Row],[B.03.1 - Parque de Coches Motores Motrices Remolcados]]+Sar_InfraMR[[#This Row],[B.03.2 - Parque de Coches Motores Motrices Intermedios]]+Sar_InfraMR[[#This Row],[B.03.3 - Parque de Coches Motores Motrices Cabina]]</f>
        <v>12</v>
      </c>
      <c r="AX331" s="1">
        <v>35</v>
      </c>
      <c r="AY331" s="1">
        <v>10</v>
      </c>
      <c r="AZ331" s="1">
        <v>0</v>
      </c>
      <c r="BA331" s="1">
        <v>11</v>
      </c>
      <c r="BB331" s="1">
        <v>0</v>
      </c>
      <c r="BC331" s="1">
        <f>+Sar_InfraMR[[#This Row],[B.04.1 - Parque de Coches Remolcados Clase Unica]]+Sar_InfraMR[[#This Row],[B.04.2 - Parque de Coches Remolcados Clase Unica Furgón]]+Sar_InfraMR[[#This Row],[B.04.3 - Parque de Coches Remolcados Clase Unica Cabina]]+Sar_InfraMR[[#This Row],[B.04.4 - Parque de Coches Remolcados de Larga Distancia (Turista+Pullman)]]+Sar_InfraMR[[#This Row],[B.04.5 - Parque de Coches Remolcados para Servicios Especiales (Cartoneros)]]</f>
        <v>56</v>
      </c>
      <c r="BD331" s="1">
        <v>0</v>
      </c>
      <c r="BE331" s="1">
        <v>38</v>
      </c>
      <c r="BF331" s="16">
        <v>1676</v>
      </c>
    </row>
    <row r="332" spans="1:58">
      <c r="A332" s="1">
        <v>2020</v>
      </c>
      <c r="B332" s="1" t="s">
        <v>121</v>
      </c>
      <c r="C332" s="12">
        <v>71.5</v>
      </c>
      <c r="D332" s="12">
        <v>62.3</v>
      </c>
      <c r="E332" s="12">
        <v>0</v>
      </c>
      <c r="F332" s="12">
        <v>36.4</v>
      </c>
      <c r="G332" s="12">
        <f t="shared" si="35"/>
        <v>170.20000000000002</v>
      </c>
      <c r="H332" s="12">
        <f>+Sar_InfraMR[[#This Row],[Total Líneas de Explotación ]]</f>
        <v>170.20000000000002</v>
      </c>
      <c r="I332" s="13">
        <v>169.64911000000001</v>
      </c>
      <c r="J332" s="12">
        <v>196.1</v>
      </c>
      <c r="K332" s="12">
        <v>13.5</v>
      </c>
      <c r="L332" s="12">
        <v>85</v>
      </c>
      <c r="M332" s="12">
        <v>8.4</v>
      </c>
      <c r="N332" s="12">
        <f>+Sar_InfraMR[[#This Row],[A.03.1 -  Longitud de Vías de Explotación No Electrificadas Troncales y Ramales (vía principal) (km)]]+Sar_InfraMR[[#This Row],[A.04.1 -  Longitud de Vías de Explotación Electrificadas Troncales y Ramales (vía principal) (km)]]</f>
        <v>281.10000000000002</v>
      </c>
      <c r="O332" s="12">
        <f>+Sar_InfraMR[[#This Row],[Total Vías (excluido Auxiliares)]]</f>
        <v>281.10000000000002</v>
      </c>
      <c r="P332" s="1">
        <v>31</v>
      </c>
      <c r="Q332" s="1">
        <v>3</v>
      </c>
      <c r="R332" s="1">
        <v>6</v>
      </c>
      <c r="S332" s="1">
        <f t="shared" si="36"/>
        <v>40</v>
      </c>
      <c r="T332" s="1">
        <v>32</v>
      </c>
      <c r="U332" s="1">
        <v>92</v>
      </c>
      <c r="V332" s="1">
        <v>1</v>
      </c>
      <c r="W332" s="1">
        <v>25</v>
      </c>
      <c r="X332" s="1">
        <v>0</v>
      </c>
      <c r="Y332" s="1">
        <f t="shared" si="37"/>
        <v>150</v>
      </c>
      <c r="Z332" s="1">
        <v>11</v>
      </c>
      <c r="AA332" s="1">
        <v>24</v>
      </c>
      <c r="AB332" s="1">
        <f>+Sar_InfraMR[[#This Row],[Total Pasos Vehiculares a Nivel]]</f>
        <v>150</v>
      </c>
      <c r="AC332" s="1">
        <f t="shared" si="38"/>
        <v>185</v>
      </c>
      <c r="AD332" s="1">
        <v>3</v>
      </c>
      <c r="AE332" s="1">
        <v>10</v>
      </c>
      <c r="AF332" s="1">
        <v>36</v>
      </c>
      <c r="AG332" s="1">
        <f t="shared" si="39"/>
        <v>49</v>
      </c>
      <c r="AH332" s="12">
        <v>31.1</v>
      </c>
      <c r="AI332" s="12">
        <v>13.4</v>
      </c>
      <c r="AJ332" s="12">
        <v>126</v>
      </c>
      <c r="AK332" s="12">
        <f t="shared" si="40"/>
        <v>170.5</v>
      </c>
      <c r="AL332" s="1">
        <v>6</v>
      </c>
      <c r="AM332" s="1">
        <v>11</v>
      </c>
      <c r="AN332" s="1">
        <v>10</v>
      </c>
      <c r="AO332" s="1">
        <f t="shared" si="41"/>
        <v>27</v>
      </c>
      <c r="AP332" s="1">
        <v>150</v>
      </c>
      <c r="AQ332" s="1">
        <v>77</v>
      </c>
      <c r="AR332" s="1">
        <v>0</v>
      </c>
      <c r="AS332" s="1">
        <f>+Sar_InfraMR[[#This Row],[B.02.1 - Parque de Coches Eléctricos Motrices]]+Sar_InfraMR[[#This Row],[B.02.2 - Parque de Coches Eléctricos Motrices Remolcados Tipo R]]+Sar_InfraMR[[#This Row],[B.02.3 - Parque de Coches Eléctricos Motrices Tipo R]]</f>
        <v>227</v>
      </c>
      <c r="AT332" s="1">
        <v>0</v>
      </c>
      <c r="AU332" s="1">
        <v>4</v>
      </c>
      <c r="AV332" s="1">
        <v>8</v>
      </c>
      <c r="AW332" s="1">
        <f>+Sar_InfraMR[[#This Row],[B.03.1 - Parque de Coches Motores Motrices Remolcados]]+Sar_InfraMR[[#This Row],[B.03.2 - Parque de Coches Motores Motrices Intermedios]]+Sar_InfraMR[[#This Row],[B.03.3 - Parque de Coches Motores Motrices Cabina]]</f>
        <v>12</v>
      </c>
      <c r="AX332" s="1">
        <v>35</v>
      </c>
      <c r="AY332" s="1">
        <v>10</v>
      </c>
      <c r="AZ332" s="1">
        <v>0</v>
      </c>
      <c r="BA332" s="1">
        <v>11</v>
      </c>
      <c r="BB332" s="1">
        <v>0</v>
      </c>
      <c r="BC332" s="1">
        <f>+Sar_InfraMR[[#This Row],[B.04.1 - Parque de Coches Remolcados Clase Unica]]+Sar_InfraMR[[#This Row],[B.04.2 - Parque de Coches Remolcados Clase Unica Furgón]]+Sar_InfraMR[[#This Row],[B.04.3 - Parque de Coches Remolcados Clase Unica Cabina]]+Sar_InfraMR[[#This Row],[B.04.4 - Parque de Coches Remolcados de Larga Distancia (Turista+Pullman)]]+Sar_InfraMR[[#This Row],[B.04.5 - Parque de Coches Remolcados para Servicios Especiales (Cartoneros)]]</f>
        <v>56</v>
      </c>
      <c r="BD332" s="1">
        <v>0</v>
      </c>
      <c r="BE332" s="1">
        <v>38</v>
      </c>
      <c r="BF332" s="16">
        <v>1676</v>
      </c>
    </row>
    <row r="333" spans="1:58">
      <c r="A333" s="1">
        <v>2020</v>
      </c>
      <c r="B333" s="1" t="s">
        <v>122</v>
      </c>
      <c r="C333" s="12">
        <v>71.5</v>
      </c>
      <c r="D333" s="12">
        <v>62.3</v>
      </c>
      <c r="E333" s="12">
        <v>0</v>
      </c>
      <c r="F333" s="12">
        <v>36.4</v>
      </c>
      <c r="G333" s="12">
        <f t="shared" si="35"/>
        <v>170.20000000000002</v>
      </c>
      <c r="H333" s="12">
        <f>+Sar_InfraMR[[#This Row],[Total Líneas de Explotación ]]</f>
        <v>170.20000000000002</v>
      </c>
      <c r="I333" s="13">
        <v>169.64911000000001</v>
      </c>
      <c r="J333" s="12">
        <v>196.1</v>
      </c>
      <c r="K333" s="12">
        <v>13.5</v>
      </c>
      <c r="L333" s="12">
        <v>85</v>
      </c>
      <c r="M333" s="12">
        <v>8.4</v>
      </c>
      <c r="N333" s="12">
        <f>+Sar_InfraMR[[#This Row],[A.03.1 -  Longitud de Vías de Explotación No Electrificadas Troncales y Ramales (vía principal) (km)]]+Sar_InfraMR[[#This Row],[A.04.1 -  Longitud de Vías de Explotación Electrificadas Troncales y Ramales (vía principal) (km)]]</f>
        <v>281.10000000000002</v>
      </c>
      <c r="O333" s="12">
        <f>+Sar_InfraMR[[#This Row],[Total Vías (excluido Auxiliares)]]</f>
        <v>281.10000000000002</v>
      </c>
      <c r="P333" s="1">
        <v>31</v>
      </c>
      <c r="Q333" s="1">
        <v>3</v>
      </c>
      <c r="R333" s="1">
        <v>6</v>
      </c>
      <c r="S333" s="1">
        <f t="shared" si="36"/>
        <v>40</v>
      </c>
      <c r="T333" s="1">
        <v>32</v>
      </c>
      <c r="U333" s="1">
        <v>92</v>
      </c>
      <c r="V333" s="1">
        <v>1</v>
      </c>
      <c r="W333" s="1">
        <v>25</v>
      </c>
      <c r="X333" s="1">
        <v>0</v>
      </c>
      <c r="Y333" s="1">
        <f t="shared" si="37"/>
        <v>150</v>
      </c>
      <c r="Z333" s="1">
        <v>11</v>
      </c>
      <c r="AA333" s="1">
        <v>24</v>
      </c>
      <c r="AB333" s="1">
        <f>+Sar_InfraMR[[#This Row],[Total Pasos Vehiculares a Nivel]]</f>
        <v>150</v>
      </c>
      <c r="AC333" s="1">
        <f t="shared" si="38"/>
        <v>185</v>
      </c>
      <c r="AD333" s="1">
        <v>3</v>
      </c>
      <c r="AE333" s="1">
        <v>10</v>
      </c>
      <c r="AF333" s="1">
        <v>36</v>
      </c>
      <c r="AG333" s="1">
        <f t="shared" si="39"/>
        <v>49</v>
      </c>
      <c r="AH333" s="12">
        <v>31.1</v>
      </c>
      <c r="AI333" s="12">
        <v>13.4</v>
      </c>
      <c r="AJ333" s="12">
        <v>126</v>
      </c>
      <c r="AK333" s="12">
        <f t="shared" si="40"/>
        <v>170.5</v>
      </c>
      <c r="AL333" s="1">
        <v>6</v>
      </c>
      <c r="AM333" s="1">
        <v>11</v>
      </c>
      <c r="AN333" s="1">
        <v>10</v>
      </c>
      <c r="AO333" s="1">
        <f t="shared" si="41"/>
        <v>27</v>
      </c>
      <c r="AP333" s="1">
        <v>150</v>
      </c>
      <c r="AQ333" s="1">
        <v>77</v>
      </c>
      <c r="AR333" s="1">
        <v>0</v>
      </c>
      <c r="AS333" s="1">
        <f>+Sar_InfraMR[[#This Row],[B.02.1 - Parque de Coches Eléctricos Motrices]]+Sar_InfraMR[[#This Row],[B.02.2 - Parque de Coches Eléctricos Motrices Remolcados Tipo R]]+Sar_InfraMR[[#This Row],[B.02.3 - Parque de Coches Eléctricos Motrices Tipo R]]</f>
        <v>227</v>
      </c>
      <c r="AT333" s="1">
        <v>0</v>
      </c>
      <c r="AU333" s="1">
        <v>4</v>
      </c>
      <c r="AV333" s="1">
        <v>8</v>
      </c>
      <c r="AW333" s="1">
        <f>+Sar_InfraMR[[#This Row],[B.03.1 - Parque de Coches Motores Motrices Remolcados]]+Sar_InfraMR[[#This Row],[B.03.2 - Parque de Coches Motores Motrices Intermedios]]+Sar_InfraMR[[#This Row],[B.03.3 - Parque de Coches Motores Motrices Cabina]]</f>
        <v>12</v>
      </c>
      <c r="AX333" s="1">
        <v>35</v>
      </c>
      <c r="AY333" s="1">
        <v>10</v>
      </c>
      <c r="AZ333" s="1">
        <v>0</v>
      </c>
      <c r="BA333" s="1">
        <v>11</v>
      </c>
      <c r="BB333" s="1">
        <v>0</v>
      </c>
      <c r="BC333" s="1">
        <f>+Sar_InfraMR[[#This Row],[B.04.1 - Parque de Coches Remolcados Clase Unica]]+Sar_InfraMR[[#This Row],[B.04.2 - Parque de Coches Remolcados Clase Unica Furgón]]+Sar_InfraMR[[#This Row],[B.04.3 - Parque de Coches Remolcados Clase Unica Cabina]]+Sar_InfraMR[[#This Row],[B.04.4 - Parque de Coches Remolcados de Larga Distancia (Turista+Pullman)]]+Sar_InfraMR[[#This Row],[B.04.5 - Parque de Coches Remolcados para Servicios Especiales (Cartoneros)]]</f>
        <v>56</v>
      </c>
      <c r="BD333" s="1">
        <v>0</v>
      </c>
      <c r="BE333" s="1">
        <v>38</v>
      </c>
      <c r="BF333" s="16">
        <v>1676</v>
      </c>
    </row>
    <row r="334" spans="1:58">
      <c r="A334" s="1">
        <v>2020</v>
      </c>
      <c r="B334" s="1" t="s">
        <v>123</v>
      </c>
      <c r="C334" s="12">
        <v>71.5</v>
      </c>
      <c r="D334" s="12">
        <v>62.3</v>
      </c>
      <c r="E334" s="12">
        <v>0</v>
      </c>
      <c r="F334" s="12">
        <v>36.4</v>
      </c>
      <c r="G334" s="12">
        <f t="shared" si="35"/>
        <v>170.20000000000002</v>
      </c>
      <c r="H334" s="12">
        <f>+Sar_InfraMR[[#This Row],[Total Líneas de Explotación ]]</f>
        <v>170.20000000000002</v>
      </c>
      <c r="I334" s="13">
        <v>169.64911000000001</v>
      </c>
      <c r="J334" s="12">
        <v>196.1</v>
      </c>
      <c r="K334" s="12">
        <v>13.5</v>
      </c>
      <c r="L334" s="12">
        <v>85</v>
      </c>
      <c r="M334" s="12">
        <v>8.4</v>
      </c>
      <c r="N334" s="12">
        <f>+Sar_InfraMR[[#This Row],[A.03.1 -  Longitud de Vías de Explotación No Electrificadas Troncales y Ramales (vía principal) (km)]]+Sar_InfraMR[[#This Row],[A.04.1 -  Longitud de Vías de Explotación Electrificadas Troncales y Ramales (vía principal) (km)]]</f>
        <v>281.10000000000002</v>
      </c>
      <c r="O334" s="12">
        <f>+Sar_InfraMR[[#This Row],[Total Vías (excluido Auxiliares)]]</f>
        <v>281.10000000000002</v>
      </c>
      <c r="P334" s="1">
        <v>31</v>
      </c>
      <c r="Q334" s="1">
        <v>3</v>
      </c>
      <c r="R334" s="1">
        <v>6</v>
      </c>
      <c r="S334" s="1">
        <f t="shared" si="36"/>
        <v>40</v>
      </c>
      <c r="T334" s="1">
        <v>32</v>
      </c>
      <c r="U334" s="1">
        <v>92</v>
      </c>
      <c r="V334" s="1">
        <v>1</v>
      </c>
      <c r="W334" s="1">
        <v>25</v>
      </c>
      <c r="X334" s="1">
        <v>0</v>
      </c>
      <c r="Y334" s="1">
        <f t="shared" si="37"/>
        <v>150</v>
      </c>
      <c r="Z334" s="1">
        <v>11</v>
      </c>
      <c r="AA334" s="1">
        <v>24</v>
      </c>
      <c r="AB334" s="1">
        <f>+Sar_InfraMR[[#This Row],[Total Pasos Vehiculares a Nivel]]</f>
        <v>150</v>
      </c>
      <c r="AC334" s="1">
        <f t="shared" si="38"/>
        <v>185</v>
      </c>
      <c r="AD334" s="1">
        <v>3</v>
      </c>
      <c r="AE334" s="1">
        <v>10</v>
      </c>
      <c r="AF334" s="1">
        <v>36</v>
      </c>
      <c r="AG334" s="1">
        <f t="shared" si="39"/>
        <v>49</v>
      </c>
      <c r="AH334" s="12">
        <v>31.1</v>
      </c>
      <c r="AI334" s="12">
        <v>13.4</v>
      </c>
      <c r="AJ334" s="12">
        <v>126</v>
      </c>
      <c r="AK334" s="12">
        <f t="shared" si="40"/>
        <v>170.5</v>
      </c>
      <c r="AL334" s="1">
        <v>6</v>
      </c>
      <c r="AM334" s="1">
        <v>11</v>
      </c>
      <c r="AN334" s="1">
        <v>10</v>
      </c>
      <c r="AO334" s="1">
        <f t="shared" si="41"/>
        <v>27</v>
      </c>
      <c r="AP334" s="1">
        <v>150</v>
      </c>
      <c r="AQ334" s="1">
        <v>77</v>
      </c>
      <c r="AR334" s="1">
        <v>0</v>
      </c>
      <c r="AS334" s="1">
        <f>+Sar_InfraMR[[#This Row],[B.02.1 - Parque de Coches Eléctricos Motrices]]+Sar_InfraMR[[#This Row],[B.02.2 - Parque de Coches Eléctricos Motrices Remolcados Tipo R]]+Sar_InfraMR[[#This Row],[B.02.3 - Parque de Coches Eléctricos Motrices Tipo R]]</f>
        <v>227</v>
      </c>
      <c r="AT334" s="1">
        <v>0</v>
      </c>
      <c r="AU334" s="1">
        <v>4</v>
      </c>
      <c r="AV334" s="1">
        <v>8</v>
      </c>
      <c r="AW334" s="1">
        <f>+Sar_InfraMR[[#This Row],[B.03.1 - Parque de Coches Motores Motrices Remolcados]]+Sar_InfraMR[[#This Row],[B.03.2 - Parque de Coches Motores Motrices Intermedios]]+Sar_InfraMR[[#This Row],[B.03.3 - Parque de Coches Motores Motrices Cabina]]</f>
        <v>12</v>
      </c>
      <c r="AX334" s="1">
        <v>35</v>
      </c>
      <c r="AY334" s="1">
        <v>10</v>
      </c>
      <c r="AZ334" s="1">
        <v>0</v>
      </c>
      <c r="BA334" s="1">
        <v>11</v>
      </c>
      <c r="BB334" s="1">
        <v>0</v>
      </c>
      <c r="BC334" s="1">
        <f>+Sar_InfraMR[[#This Row],[B.04.1 - Parque de Coches Remolcados Clase Unica]]+Sar_InfraMR[[#This Row],[B.04.2 - Parque de Coches Remolcados Clase Unica Furgón]]+Sar_InfraMR[[#This Row],[B.04.3 - Parque de Coches Remolcados Clase Unica Cabina]]+Sar_InfraMR[[#This Row],[B.04.4 - Parque de Coches Remolcados de Larga Distancia (Turista+Pullman)]]+Sar_InfraMR[[#This Row],[B.04.5 - Parque de Coches Remolcados para Servicios Especiales (Cartoneros)]]</f>
        <v>56</v>
      </c>
      <c r="BD334" s="1">
        <v>0</v>
      </c>
      <c r="BE334" s="1">
        <v>38</v>
      </c>
      <c r="BF334" s="16">
        <v>1676</v>
      </c>
    </row>
    <row r="335" spans="1:58">
      <c r="A335" s="1">
        <v>2020</v>
      </c>
      <c r="B335" s="1" t="s">
        <v>124</v>
      </c>
      <c r="C335" s="12">
        <v>71.5</v>
      </c>
      <c r="D335" s="12">
        <v>62.3</v>
      </c>
      <c r="E335" s="12">
        <v>0</v>
      </c>
      <c r="F335" s="12">
        <v>36.4</v>
      </c>
      <c r="G335" s="12">
        <f t="shared" si="35"/>
        <v>170.20000000000002</v>
      </c>
      <c r="H335" s="12">
        <f>+Sar_InfraMR[[#This Row],[Total Líneas de Explotación ]]</f>
        <v>170.20000000000002</v>
      </c>
      <c r="I335" s="13">
        <v>169.64911000000001</v>
      </c>
      <c r="J335" s="12">
        <v>196.1</v>
      </c>
      <c r="K335" s="12">
        <v>13.5</v>
      </c>
      <c r="L335" s="12">
        <v>85</v>
      </c>
      <c r="M335" s="12">
        <v>8.4</v>
      </c>
      <c r="N335" s="12">
        <f>+Sar_InfraMR[[#This Row],[A.03.1 -  Longitud de Vías de Explotación No Electrificadas Troncales y Ramales (vía principal) (km)]]+Sar_InfraMR[[#This Row],[A.04.1 -  Longitud de Vías de Explotación Electrificadas Troncales y Ramales (vía principal) (km)]]</f>
        <v>281.10000000000002</v>
      </c>
      <c r="O335" s="12">
        <f>+Sar_InfraMR[[#This Row],[Total Vías (excluido Auxiliares)]]</f>
        <v>281.10000000000002</v>
      </c>
      <c r="P335" s="1">
        <v>31</v>
      </c>
      <c r="Q335" s="1">
        <v>3</v>
      </c>
      <c r="R335" s="1">
        <v>6</v>
      </c>
      <c r="S335" s="1">
        <f t="shared" si="36"/>
        <v>40</v>
      </c>
      <c r="T335" s="1">
        <v>32</v>
      </c>
      <c r="U335" s="1">
        <v>92</v>
      </c>
      <c r="V335" s="1">
        <v>1</v>
      </c>
      <c r="W335" s="1">
        <v>25</v>
      </c>
      <c r="X335" s="1">
        <v>0</v>
      </c>
      <c r="Y335" s="1">
        <f t="shared" si="37"/>
        <v>150</v>
      </c>
      <c r="Z335" s="1">
        <v>11</v>
      </c>
      <c r="AA335" s="1">
        <v>24</v>
      </c>
      <c r="AB335" s="1">
        <f>+Sar_InfraMR[[#This Row],[Total Pasos Vehiculares a Nivel]]</f>
        <v>150</v>
      </c>
      <c r="AC335" s="1">
        <f t="shared" si="38"/>
        <v>185</v>
      </c>
      <c r="AD335" s="1">
        <v>3</v>
      </c>
      <c r="AE335" s="1">
        <v>10</v>
      </c>
      <c r="AF335" s="1">
        <v>36</v>
      </c>
      <c r="AG335" s="1">
        <f t="shared" si="39"/>
        <v>49</v>
      </c>
      <c r="AH335" s="12">
        <v>31.1</v>
      </c>
      <c r="AI335" s="12">
        <v>13.4</v>
      </c>
      <c r="AJ335" s="12">
        <v>126</v>
      </c>
      <c r="AK335" s="12">
        <f t="shared" si="40"/>
        <v>170.5</v>
      </c>
      <c r="AL335" s="1">
        <v>6</v>
      </c>
      <c r="AM335" s="1">
        <v>11</v>
      </c>
      <c r="AN335" s="1">
        <v>10</v>
      </c>
      <c r="AO335" s="1">
        <f t="shared" si="41"/>
        <v>27</v>
      </c>
      <c r="AP335" s="1">
        <v>150</v>
      </c>
      <c r="AQ335" s="1">
        <v>77</v>
      </c>
      <c r="AR335" s="1">
        <v>0</v>
      </c>
      <c r="AS335" s="1">
        <f>+Sar_InfraMR[[#This Row],[B.02.1 - Parque de Coches Eléctricos Motrices]]+Sar_InfraMR[[#This Row],[B.02.2 - Parque de Coches Eléctricos Motrices Remolcados Tipo R]]+Sar_InfraMR[[#This Row],[B.02.3 - Parque de Coches Eléctricos Motrices Tipo R]]</f>
        <v>227</v>
      </c>
      <c r="AT335" s="1">
        <v>0</v>
      </c>
      <c r="AU335" s="1">
        <v>4</v>
      </c>
      <c r="AV335" s="1">
        <v>8</v>
      </c>
      <c r="AW335" s="1">
        <f>+Sar_InfraMR[[#This Row],[B.03.1 - Parque de Coches Motores Motrices Remolcados]]+Sar_InfraMR[[#This Row],[B.03.2 - Parque de Coches Motores Motrices Intermedios]]+Sar_InfraMR[[#This Row],[B.03.3 - Parque de Coches Motores Motrices Cabina]]</f>
        <v>12</v>
      </c>
      <c r="AX335" s="1">
        <v>35</v>
      </c>
      <c r="AY335" s="1">
        <v>10</v>
      </c>
      <c r="AZ335" s="1">
        <v>0</v>
      </c>
      <c r="BA335" s="1">
        <v>11</v>
      </c>
      <c r="BB335" s="1">
        <v>0</v>
      </c>
      <c r="BC335" s="1">
        <f>+Sar_InfraMR[[#This Row],[B.04.1 - Parque de Coches Remolcados Clase Unica]]+Sar_InfraMR[[#This Row],[B.04.2 - Parque de Coches Remolcados Clase Unica Furgón]]+Sar_InfraMR[[#This Row],[B.04.3 - Parque de Coches Remolcados Clase Unica Cabina]]+Sar_InfraMR[[#This Row],[B.04.4 - Parque de Coches Remolcados de Larga Distancia (Turista+Pullman)]]+Sar_InfraMR[[#This Row],[B.04.5 - Parque de Coches Remolcados para Servicios Especiales (Cartoneros)]]</f>
        <v>56</v>
      </c>
      <c r="BD335" s="1">
        <v>0</v>
      </c>
      <c r="BE335" s="1">
        <v>38</v>
      </c>
      <c r="BF335" s="16">
        <v>1676</v>
      </c>
    </row>
    <row r="336" spans="1:58">
      <c r="A336" s="1">
        <v>2020</v>
      </c>
      <c r="B336" s="1" t="s">
        <v>125</v>
      </c>
      <c r="C336" s="12">
        <v>71.5</v>
      </c>
      <c r="D336" s="12">
        <v>62.3</v>
      </c>
      <c r="E336" s="12">
        <v>0</v>
      </c>
      <c r="F336" s="12">
        <v>36.4</v>
      </c>
      <c r="G336" s="12">
        <f t="shared" si="35"/>
        <v>170.20000000000002</v>
      </c>
      <c r="H336" s="12">
        <f>+Sar_InfraMR[[#This Row],[Total Líneas de Explotación ]]</f>
        <v>170.20000000000002</v>
      </c>
      <c r="I336" s="13">
        <v>169.64911000000001</v>
      </c>
      <c r="J336" s="12">
        <v>196.1</v>
      </c>
      <c r="K336" s="12">
        <v>13.5</v>
      </c>
      <c r="L336" s="12">
        <v>85</v>
      </c>
      <c r="M336" s="12">
        <v>8.4</v>
      </c>
      <c r="N336" s="12">
        <f>+Sar_InfraMR[[#This Row],[A.03.1 -  Longitud de Vías de Explotación No Electrificadas Troncales y Ramales (vía principal) (km)]]+Sar_InfraMR[[#This Row],[A.04.1 -  Longitud de Vías de Explotación Electrificadas Troncales y Ramales (vía principal) (km)]]</f>
        <v>281.10000000000002</v>
      </c>
      <c r="O336" s="12">
        <f>+Sar_InfraMR[[#This Row],[Total Vías (excluido Auxiliares)]]</f>
        <v>281.10000000000002</v>
      </c>
      <c r="P336" s="1">
        <v>31</v>
      </c>
      <c r="Q336" s="1">
        <v>3</v>
      </c>
      <c r="R336" s="1">
        <v>6</v>
      </c>
      <c r="S336" s="1">
        <f t="shared" si="36"/>
        <v>40</v>
      </c>
      <c r="T336" s="1">
        <v>32</v>
      </c>
      <c r="U336" s="1">
        <v>92</v>
      </c>
      <c r="V336" s="1">
        <v>1</v>
      </c>
      <c r="W336" s="1">
        <v>25</v>
      </c>
      <c r="X336" s="1">
        <v>0</v>
      </c>
      <c r="Y336" s="1">
        <f t="shared" si="37"/>
        <v>150</v>
      </c>
      <c r="Z336" s="1">
        <v>11</v>
      </c>
      <c r="AA336" s="1">
        <v>24</v>
      </c>
      <c r="AB336" s="1">
        <f>+Sar_InfraMR[[#This Row],[Total Pasos Vehiculares a Nivel]]</f>
        <v>150</v>
      </c>
      <c r="AC336" s="1">
        <f t="shared" si="38"/>
        <v>185</v>
      </c>
      <c r="AD336" s="1">
        <v>3</v>
      </c>
      <c r="AE336" s="1">
        <v>10</v>
      </c>
      <c r="AF336" s="1">
        <v>36</v>
      </c>
      <c r="AG336" s="1">
        <f t="shared" si="39"/>
        <v>49</v>
      </c>
      <c r="AH336" s="12">
        <v>31.1</v>
      </c>
      <c r="AI336" s="12">
        <v>13.4</v>
      </c>
      <c r="AJ336" s="12">
        <v>126</v>
      </c>
      <c r="AK336" s="12">
        <f t="shared" si="40"/>
        <v>170.5</v>
      </c>
      <c r="AL336" s="1">
        <v>6</v>
      </c>
      <c r="AM336" s="1">
        <v>11</v>
      </c>
      <c r="AN336" s="1">
        <v>10</v>
      </c>
      <c r="AO336" s="1">
        <f t="shared" si="41"/>
        <v>27</v>
      </c>
      <c r="AP336" s="1">
        <v>150</v>
      </c>
      <c r="AQ336" s="1">
        <v>77</v>
      </c>
      <c r="AR336" s="1">
        <v>0</v>
      </c>
      <c r="AS336" s="1">
        <f>+Sar_InfraMR[[#This Row],[B.02.1 - Parque de Coches Eléctricos Motrices]]+Sar_InfraMR[[#This Row],[B.02.2 - Parque de Coches Eléctricos Motrices Remolcados Tipo R]]+Sar_InfraMR[[#This Row],[B.02.3 - Parque de Coches Eléctricos Motrices Tipo R]]</f>
        <v>227</v>
      </c>
      <c r="AT336" s="1">
        <v>0</v>
      </c>
      <c r="AU336" s="1">
        <v>4</v>
      </c>
      <c r="AV336" s="1">
        <v>8</v>
      </c>
      <c r="AW336" s="1">
        <f>+Sar_InfraMR[[#This Row],[B.03.1 - Parque de Coches Motores Motrices Remolcados]]+Sar_InfraMR[[#This Row],[B.03.2 - Parque de Coches Motores Motrices Intermedios]]+Sar_InfraMR[[#This Row],[B.03.3 - Parque de Coches Motores Motrices Cabina]]</f>
        <v>12</v>
      </c>
      <c r="AX336" s="1">
        <v>35</v>
      </c>
      <c r="AY336" s="1">
        <v>10</v>
      </c>
      <c r="AZ336" s="1">
        <v>0</v>
      </c>
      <c r="BA336" s="1">
        <v>11</v>
      </c>
      <c r="BB336" s="1">
        <v>0</v>
      </c>
      <c r="BC336" s="1">
        <f>+Sar_InfraMR[[#This Row],[B.04.1 - Parque de Coches Remolcados Clase Unica]]+Sar_InfraMR[[#This Row],[B.04.2 - Parque de Coches Remolcados Clase Unica Furgón]]+Sar_InfraMR[[#This Row],[B.04.3 - Parque de Coches Remolcados Clase Unica Cabina]]+Sar_InfraMR[[#This Row],[B.04.4 - Parque de Coches Remolcados de Larga Distancia (Turista+Pullman)]]+Sar_InfraMR[[#This Row],[B.04.5 - Parque de Coches Remolcados para Servicios Especiales (Cartoneros)]]</f>
        <v>56</v>
      </c>
      <c r="BD336" s="1">
        <v>0</v>
      </c>
      <c r="BE336" s="1">
        <v>38</v>
      </c>
      <c r="BF336" s="16">
        <v>1676</v>
      </c>
    </row>
    <row r="337" spans="1:59">
      <c r="A337" s="1">
        <v>2020</v>
      </c>
      <c r="B337" s="1" t="s">
        <v>126</v>
      </c>
      <c r="C337" s="12">
        <v>71.5</v>
      </c>
      <c r="D337" s="12">
        <v>62.3</v>
      </c>
      <c r="E337" s="12">
        <v>0</v>
      </c>
      <c r="F337" s="12">
        <v>36.4</v>
      </c>
      <c r="G337" s="12">
        <f t="shared" si="35"/>
        <v>170.20000000000002</v>
      </c>
      <c r="H337" s="12">
        <f>+Sar_InfraMR[[#This Row],[Total Líneas de Explotación ]]</f>
        <v>170.20000000000002</v>
      </c>
      <c r="I337" s="13">
        <v>169.64911000000001</v>
      </c>
      <c r="J337" s="12">
        <v>196.1</v>
      </c>
      <c r="K337" s="12">
        <v>13.5</v>
      </c>
      <c r="L337" s="12">
        <v>85</v>
      </c>
      <c r="M337" s="12">
        <v>8.4</v>
      </c>
      <c r="N337" s="12">
        <f>+Sar_InfraMR[[#This Row],[A.03.1 -  Longitud de Vías de Explotación No Electrificadas Troncales y Ramales (vía principal) (km)]]+Sar_InfraMR[[#This Row],[A.04.1 -  Longitud de Vías de Explotación Electrificadas Troncales y Ramales (vía principal) (km)]]</f>
        <v>281.10000000000002</v>
      </c>
      <c r="O337" s="12">
        <f>+Sar_InfraMR[[#This Row],[Total Vías (excluido Auxiliares)]]</f>
        <v>281.10000000000002</v>
      </c>
      <c r="P337" s="1">
        <v>31</v>
      </c>
      <c r="Q337" s="1">
        <v>3</v>
      </c>
      <c r="R337" s="1">
        <v>6</v>
      </c>
      <c r="S337" s="1">
        <f>SUM(P337:R337)</f>
        <v>40</v>
      </c>
      <c r="T337" s="1">
        <v>32</v>
      </c>
      <c r="U337" s="1">
        <v>92</v>
      </c>
      <c r="V337" s="1">
        <v>1</v>
      </c>
      <c r="W337" s="1">
        <v>25</v>
      </c>
      <c r="X337" s="1">
        <v>0</v>
      </c>
      <c r="Y337" s="1">
        <f>SUM(T337:X337)</f>
        <v>150</v>
      </c>
      <c r="Z337" s="1">
        <v>11</v>
      </c>
      <c r="AA337" s="1">
        <v>24</v>
      </c>
      <c r="AB337" s="1">
        <f>+Sar_InfraMR[[#This Row],[Total Pasos Vehiculares a Nivel]]</f>
        <v>150</v>
      </c>
      <c r="AC337" s="1">
        <f>SUM(Z337:AB337)</f>
        <v>185</v>
      </c>
      <c r="AD337" s="1">
        <v>3</v>
      </c>
      <c r="AE337" s="1">
        <v>10</v>
      </c>
      <c r="AF337" s="1">
        <v>36</v>
      </c>
      <c r="AG337" s="1">
        <f>SUM(AD337:AF337)</f>
        <v>49</v>
      </c>
      <c r="AH337" s="12">
        <v>31.1</v>
      </c>
      <c r="AI337" s="12">
        <v>13.4</v>
      </c>
      <c r="AJ337" s="12">
        <v>126</v>
      </c>
      <c r="AK337" s="12">
        <f>SUM(AH337:AJ337)</f>
        <v>170.5</v>
      </c>
      <c r="AL337" s="1">
        <v>6</v>
      </c>
      <c r="AM337" s="1">
        <v>11</v>
      </c>
      <c r="AN337" s="1">
        <v>10</v>
      </c>
      <c r="AO337" s="1">
        <f>SUM(AL337:AN337)</f>
        <v>27</v>
      </c>
      <c r="AP337" s="1">
        <v>150</v>
      </c>
      <c r="AQ337" s="1">
        <v>77</v>
      </c>
      <c r="AR337" s="1">
        <v>0</v>
      </c>
      <c r="AS337" s="1">
        <f>+Sar_InfraMR[[#This Row],[B.02.1 - Parque de Coches Eléctricos Motrices]]+Sar_InfraMR[[#This Row],[B.02.2 - Parque de Coches Eléctricos Motrices Remolcados Tipo R]]+Sar_InfraMR[[#This Row],[B.02.3 - Parque de Coches Eléctricos Motrices Tipo R]]</f>
        <v>227</v>
      </c>
      <c r="AT337" s="1">
        <v>0</v>
      </c>
      <c r="AU337" s="1">
        <v>4</v>
      </c>
      <c r="AV337" s="1">
        <v>8</v>
      </c>
      <c r="AW337" s="1">
        <f>+Sar_InfraMR[[#This Row],[B.03.1 - Parque de Coches Motores Motrices Remolcados]]+Sar_InfraMR[[#This Row],[B.03.2 - Parque de Coches Motores Motrices Intermedios]]+Sar_InfraMR[[#This Row],[B.03.3 - Parque de Coches Motores Motrices Cabina]]</f>
        <v>12</v>
      </c>
      <c r="AX337" s="1">
        <v>35</v>
      </c>
      <c r="AY337" s="1">
        <v>10</v>
      </c>
      <c r="AZ337" s="1">
        <v>0</v>
      </c>
      <c r="BA337" s="1">
        <v>11</v>
      </c>
      <c r="BB337" s="1">
        <v>0</v>
      </c>
      <c r="BC337" s="1">
        <f>+Sar_InfraMR[[#This Row],[B.04.1 - Parque de Coches Remolcados Clase Unica]]+Sar_InfraMR[[#This Row],[B.04.2 - Parque de Coches Remolcados Clase Unica Furgón]]+Sar_InfraMR[[#This Row],[B.04.3 - Parque de Coches Remolcados Clase Unica Cabina]]+Sar_InfraMR[[#This Row],[B.04.4 - Parque de Coches Remolcados de Larga Distancia (Turista+Pullman)]]+Sar_InfraMR[[#This Row],[B.04.5 - Parque de Coches Remolcados para Servicios Especiales (Cartoneros)]]</f>
        <v>56</v>
      </c>
      <c r="BD337" s="1">
        <v>0</v>
      </c>
      <c r="BE337" s="1">
        <v>38</v>
      </c>
      <c r="BF337" s="16">
        <v>1676</v>
      </c>
    </row>
    <row r="338" spans="1:59">
      <c r="A338" s="85">
        <v>2021</v>
      </c>
      <c r="B338" s="1" t="s">
        <v>115</v>
      </c>
      <c r="C338" s="12">
        <v>71.5</v>
      </c>
      <c r="D338" s="12">
        <v>62.3</v>
      </c>
      <c r="E338" s="12">
        <v>0</v>
      </c>
      <c r="F338" s="12">
        <v>36.4</v>
      </c>
      <c r="G338" s="12">
        <f t="shared" ref="G338:G349" si="42">SUM(C338:F338)</f>
        <v>170.20000000000002</v>
      </c>
      <c r="H338" s="12">
        <f>+Sar_InfraMR[[#This Row],[Total Líneas de Explotación ]]</f>
        <v>170.20000000000002</v>
      </c>
      <c r="I338" s="13">
        <v>169.64911000000001</v>
      </c>
      <c r="J338" s="12">
        <v>196.1</v>
      </c>
      <c r="K338" s="12">
        <v>13.5</v>
      </c>
      <c r="L338" s="12">
        <v>85</v>
      </c>
      <c r="M338" s="12">
        <v>8.4</v>
      </c>
      <c r="N338" s="12">
        <f>+Sar_InfraMR[[#This Row],[A.03.1 -  Longitud de Vías de Explotación No Electrificadas Troncales y Ramales (vía principal) (km)]]+Sar_InfraMR[[#This Row],[A.04.1 -  Longitud de Vías de Explotación Electrificadas Troncales y Ramales (vía principal) (km)]]</f>
        <v>281.10000000000002</v>
      </c>
      <c r="O338" s="12">
        <f>+Sar_InfraMR[[#This Row],[Total Vías (excluido Auxiliares)]]</f>
        <v>281.10000000000002</v>
      </c>
      <c r="P338" s="1">
        <v>31</v>
      </c>
      <c r="Q338" s="1">
        <v>3</v>
      </c>
      <c r="R338" s="1">
        <v>6</v>
      </c>
      <c r="S338" s="1">
        <f t="shared" ref="S338:S349" si="43">SUM(P338:R338)</f>
        <v>40</v>
      </c>
      <c r="T338" s="1">
        <v>32</v>
      </c>
      <c r="U338" s="1">
        <v>92</v>
      </c>
      <c r="V338" s="1">
        <v>1</v>
      </c>
      <c r="W338" s="1">
        <v>25</v>
      </c>
      <c r="X338" s="1">
        <v>0</v>
      </c>
      <c r="Y338" s="1">
        <f t="shared" ref="Y338:Y349" si="44">SUM(T338:X338)</f>
        <v>150</v>
      </c>
      <c r="Z338" s="1">
        <v>11</v>
      </c>
      <c r="AA338" s="1">
        <v>24</v>
      </c>
      <c r="AB338" s="1">
        <f>+Sar_InfraMR[[#This Row],[Total Pasos Vehiculares a Nivel]]</f>
        <v>150</v>
      </c>
      <c r="AC338" s="1">
        <f t="shared" ref="AC338:AC349" si="45">SUM(Z338:AB338)</f>
        <v>185</v>
      </c>
      <c r="AD338" s="1">
        <v>3</v>
      </c>
      <c r="AE338" s="1">
        <v>10</v>
      </c>
      <c r="AF338" s="1">
        <v>36</v>
      </c>
      <c r="AG338" s="1">
        <f t="shared" ref="AG338:AG349" si="46">SUM(AD338:AF338)</f>
        <v>49</v>
      </c>
      <c r="AH338" s="12">
        <v>31.1</v>
      </c>
      <c r="AI338" s="12">
        <v>13.4</v>
      </c>
      <c r="AJ338" s="12">
        <v>126</v>
      </c>
      <c r="AK338" s="12">
        <f t="shared" ref="AK338:AK349" si="47">SUM(AH338:AJ338)</f>
        <v>170.5</v>
      </c>
      <c r="AL338" s="1">
        <v>6</v>
      </c>
      <c r="AM338" s="1">
        <v>11</v>
      </c>
      <c r="AN338" s="1">
        <v>10</v>
      </c>
      <c r="AO338" s="1">
        <f t="shared" ref="AO338:AO349" si="48">SUM(AL338:AN338)</f>
        <v>27</v>
      </c>
      <c r="AP338" s="1">
        <v>150</v>
      </c>
      <c r="AQ338" s="1">
        <v>77</v>
      </c>
      <c r="AR338" s="1">
        <v>0</v>
      </c>
      <c r="AS338" s="1">
        <f>+Sar_InfraMR[[#This Row],[B.02.1 - Parque de Coches Eléctricos Motrices]]+Sar_InfraMR[[#This Row],[B.02.2 - Parque de Coches Eléctricos Motrices Remolcados Tipo R]]+Sar_InfraMR[[#This Row],[B.02.3 - Parque de Coches Eléctricos Motrices Tipo R]]</f>
        <v>227</v>
      </c>
      <c r="AT338" s="1">
        <v>0</v>
      </c>
      <c r="AU338" s="1">
        <v>4</v>
      </c>
      <c r="AV338" s="1">
        <v>8</v>
      </c>
      <c r="AW338" s="1">
        <f>+Sar_InfraMR[[#This Row],[B.03.1 - Parque de Coches Motores Motrices Remolcados]]+Sar_InfraMR[[#This Row],[B.03.2 - Parque de Coches Motores Motrices Intermedios]]+Sar_InfraMR[[#This Row],[B.03.3 - Parque de Coches Motores Motrices Cabina]]</f>
        <v>12</v>
      </c>
      <c r="AX338" s="1">
        <v>35</v>
      </c>
      <c r="AY338" s="1">
        <v>10</v>
      </c>
      <c r="AZ338" s="1">
        <v>0</v>
      </c>
      <c r="BA338" s="1">
        <v>11</v>
      </c>
      <c r="BB338" s="1">
        <v>0</v>
      </c>
      <c r="BC338" s="1">
        <f>+Sar_InfraMR[[#This Row],[B.04.1 - Parque de Coches Remolcados Clase Unica]]+Sar_InfraMR[[#This Row],[B.04.2 - Parque de Coches Remolcados Clase Unica Furgón]]+Sar_InfraMR[[#This Row],[B.04.3 - Parque de Coches Remolcados Clase Unica Cabina]]+Sar_InfraMR[[#This Row],[B.04.4 - Parque de Coches Remolcados de Larga Distancia (Turista+Pullman)]]+Sar_InfraMR[[#This Row],[B.04.5 - Parque de Coches Remolcados para Servicios Especiales (Cartoneros)]]</f>
        <v>56</v>
      </c>
      <c r="BD338" s="1">
        <v>0</v>
      </c>
      <c r="BE338" s="1">
        <v>38</v>
      </c>
      <c r="BF338" s="16">
        <v>1676</v>
      </c>
      <c r="BG338" s="85"/>
    </row>
    <row r="339" spans="1:59">
      <c r="A339" s="85">
        <v>2021</v>
      </c>
      <c r="B339" s="1" t="s">
        <v>116</v>
      </c>
      <c r="C339" s="12">
        <v>71.5</v>
      </c>
      <c r="D339" s="12">
        <v>62.3</v>
      </c>
      <c r="E339" s="12">
        <v>0</v>
      </c>
      <c r="F339" s="12">
        <v>36.4</v>
      </c>
      <c r="G339" s="12">
        <f t="shared" si="42"/>
        <v>170.20000000000002</v>
      </c>
      <c r="H339" s="12">
        <f>+Sar_InfraMR[[#This Row],[Total Líneas de Explotación ]]</f>
        <v>170.20000000000002</v>
      </c>
      <c r="I339" s="13">
        <v>169.64911000000001</v>
      </c>
      <c r="J339" s="12">
        <v>196.1</v>
      </c>
      <c r="K339" s="12">
        <v>13.5</v>
      </c>
      <c r="L339" s="12">
        <v>85</v>
      </c>
      <c r="M339" s="12">
        <v>8.4</v>
      </c>
      <c r="N339" s="12">
        <f>+Sar_InfraMR[[#This Row],[A.03.1 -  Longitud de Vías de Explotación No Electrificadas Troncales y Ramales (vía principal) (km)]]+Sar_InfraMR[[#This Row],[A.04.1 -  Longitud de Vías de Explotación Electrificadas Troncales y Ramales (vía principal) (km)]]</f>
        <v>281.10000000000002</v>
      </c>
      <c r="O339" s="12">
        <f>+Sar_InfraMR[[#This Row],[Total Vías (excluido Auxiliares)]]</f>
        <v>281.10000000000002</v>
      </c>
      <c r="P339" s="1">
        <v>31</v>
      </c>
      <c r="Q339" s="1">
        <v>3</v>
      </c>
      <c r="R339" s="1">
        <v>6</v>
      </c>
      <c r="S339" s="1">
        <f t="shared" si="43"/>
        <v>40</v>
      </c>
      <c r="T339" s="1">
        <v>32</v>
      </c>
      <c r="U339" s="1">
        <v>92</v>
      </c>
      <c r="V339" s="1">
        <v>1</v>
      </c>
      <c r="W339" s="1">
        <v>25</v>
      </c>
      <c r="X339" s="1">
        <v>0</v>
      </c>
      <c r="Y339" s="1">
        <f t="shared" si="44"/>
        <v>150</v>
      </c>
      <c r="Z339" s="1">
        <v>11</v>
      </c>
      <c r="AA339" s="1">
        <v>24</v>
      </c>
      <c r="AB339" s="1">
        <f>+Sar_InfraMR[[#This Row],[Total Pasos Vehiculares a Nivel]]</f>
        <v>150</v>
      </c>
      <c r="AC339" s="1">
        <f t="shared" si="45"/>
        <v>185</v>
      </c>
      <c r="AD339" s="1">
        <v>3</v>
      </c>
      <c r="AE339" s="1">
        <v>10</v>
      </c>
      <c r="AF339" s="1">
        <v>36</v>
      </c>
      <c r="AG339" s="1">
        <f t="shared" si="46"/>
        <v>49</v>
      </c>
      <c r="AH339" s="12">
        <v>31.1</v>
      </c>
      <c r="AI339" s="12">
        <v>13.4</v>
      </c>
      <c r="AJ339" s="12">
        <v>126</v>
      </c>
      <c r="AK339" s="12">
        <f t="shared" si="47"/>
        <v>170.5</v>
      </c>
      <c r="AL339" s="1">
        <v>6</v>
      </c>
      <c r="AM339" s="1">
        <v>11</v>
      </c>
      <c r="AN339" s="1">
        <v>10</v>
      </c>
      <c r="AO339" s="1">
        <f t="shared" si="48"/>
        <v>27</v>
      </c>
      <c r="AP339" s="1">
        <v>150</v>
      </c>
      <c r="AQ339" s="1">
        <v>77</v>
      </c>
      <c r="AR339" s="1">
        <v>0</v>
      </c>
      <c r="AS339" s="1">
        <f>+Sar_InfraMR[[#This Row],[B.02.1 - Parque de Coches Eléctricos Motrices]]+Sar_InfraMR[[#This Row],[B.02.2 - Parque de Coches Eléctricos Motrices Remolcados Tipo R]]+Sar_InfraMR[[#This Row],[B.02.3 - Parque de Coches Eléctricos Motrices Tipo R]]</f>
        <v>227</v>
      </c>
      <c r="AT339" s="1">
        <v>0</v>
      </c>
      <c r="AU339" s="1">
        <v>4</v>
      </c>
      <c r="AV339" s="1">
        <v>8</v>
      </c>
      <c r="AW339" s="1">
        <f>+Sar_InfraMR[[#This Row],[B.03.1 - Parque de Coches Motores Motrices Remolcados]]+Sar_InfraMR[[#This Row],[B.03.2 - Parque de Coches Motores Motrices Intermedios]]+Sar_InfraMR[[#This Row],[B.03.3 - Parque de Coches Motores Motrices Cabina]]</f>
        <v>12</v>
      </c>
      <c r="AX339" s="1">
        <v>35</v>
      </c>
      <c r="AY339" s="1">
        <v>10</v>
      </c>
      <c r="AZ339" s="1">
        <v>0</v>
      </c>
      <c r="BA339" s="1">
        <v>11</v>
      </c>
      <c r="BB339" s="1">
        <v>0</v>
      </c>
      <c r="BC339" s="1">
        <f>+Sar_InfraMR[[#This Row],[B.04.1 - Parque de Coches Remolcados Clase Unica]]+Sar_InfraMR[[#This Row],[B.04.2 - Parque de Coches Remolcados Clase Unica Furgón]]+Sar_InfraMR[[#This Row],[B.04.3 - Parque de Coches Remolcados Clase Unica Cabina]]+Sar_InfraMR[[#This Row],[B.04.4 - Parque de Coches Remolcados de Larga Distancia (Turista+Pullman)]]+Sar_InfraMR[[#This Row],[B.04.5 - Parque de Coches Remolcados para Servicios Especiales (Cartoneros)]]</f>
        <v>56</v>
      </c>
      <c r="BD339" s="1">
        <v>0</v>
      </c>
      <c r="BE339" s="1">
        <v>38</v>
      </c>
      <c r="BF339" s="16">
        <v>1676</v>
      </c>
      <c r="BG339" s="85"/>
    </row>
    <row r="340" spans="1:59">
      <c r="A340" s="85">
        <v>2021</v>
      </c>
      <c r="B340" s="1" t="s">
        <v>117</v>
      </c>
      <c r="C340" s="12">
        <v>71.5</v>
      </c>
      <c r="D340" s="12">
        <v>62.3</v>
      </c>
      <c r="E340" s="12">
        <v>0</v>
      </c>
      <c r="F340" s="12">
        <v>36.4</v>
      </c>
      <c r="G340" s="12">
        <f t="shared" si="42"/>
        <v>170.20000000000002</v>
      </c>
      <c r="H340" s="12">
        <f>+Sar_InfraMR[[#This Row],[Total Líneas de Explotación ]]</f>
        <v>170.20000000000002</v>
      </c>
      <c r="I340" s="13">
        <v>169.64911000000001</v>
      </c>
      <c r="J340" s="12">
        <v>196.1</v>
      </c>
      <c r="K340" s="12">
        <v>13.5</v>
      </c>
      <c r="L340" s="12">
        <v>85</v>
      </c>
      <c r="M340" s="12">
        <v>8.4</v>
      </c>
      <c r="N340" s="12">
        <f>+Sar_InfraMR[[#This Row],[A.03.1 -  Longitud de Vías de Explotación No Electrificadas Troncales y Ramales (vía principal) (km)]]+Sar_InfraMR[[#This Row],[A.04.1 -  Longitud de Vías de Explotación Electrificadas Troncales y Ramales (vía principal) (km)]]</f>
        <v>281.10000000000002</v>
      </c>
      <c r="O340" s="12">
        <f>+Sar_InfraMR[[#This Row],[Total Vías (excluido Auxiliares)]]</f>
        <v>281.10000000000002</v>
      </c>
      <c r="P340" s="1">
        <v>31</v>
      </c>
      <c r="Q340" s="1">
        <v>3</v>
      </c>
      <c r="R340" s="1">
        <v>6</v>
      </c>
      <c r="S340" s="1">
        <f t="shared" si="43"/>
        <v>40</v>
      </c>
      <c r="T340" s="1">
        <v>32</v>
      </c>
      <c r="U340" s="1">
        <v>92</v>
      </c>
      <c r="V340" s="1">
        <v>1</v>
      </c>
      <c r="W340" s="1">
        <v>25</v>
      </c>
      <c r="X340" s="1">
        <v>0</v>
      </c>
      <c r="Y340" s="1">
        <f t="shared" si="44"/>
        <v>150</v>
      </c>
      <c r="Z340" s="1">
        <v>11</v>
      </c>
      <c r="AA340" s="1">
        <v>24</v>
      </c>
      <c r="AB340" s="1">
        <f>+Sar_InfraMR[[#This Row],[Total Pasos Vehiculares a Nivel]]</f>
        <v>150</v>
      </c>
      <c r="AC340" s="1">
        <f t="shared" si="45"/>
        <v>185</v>
      </c>
      <c r="AD340" s="1">
        <v>3</v>
      </c>
      <c r="AE340" s="1">
        <v>10</v>
      </c>
      <c r="AF340" s="1">
        <v>36</v>
      </c>
      <c r="AG340" s="1">
        <f t="shared" si="46"/>
        <v>49</v>
      </c>
      <c r="AH340" s="12">
        <v>31.1</v>
      </c>
      <c r="AI340" s="12">
        <v>13.4</v>
      </c>
      <c r="AJ340" s="12">
        <v>126</v>
      </c>
      <c r="AK340" s="12">
        <f t="shared" si="47"/>
        <v>170.5</v>
      </c>
      <c r="AL340" s="1">
        <v>6</v>
      </c>
      <c r="AM340" s="1">
        <v>11</v>
      </c>
      <c r="AN340" s="1">
        <v>10</v>
      </c>
      <c r="AO340" s="1">
        <f t="shared" si="48"/>
        <v>27</v>
      </c>
      <c r="AP340" s="1">
        <v>150</v>
      </c>
      <c r="AQ340" s="1">
        <v>77</v>
      </c>
      <c r="AR340" s="1">
        <v>0</v>
      </c>
      <c r="AS340" s="1">
        <f>+Sar_InfraMR[[#This Row],[B.02.1 - Parque de Coches Eléctricos Motrices]]+Sar_InfraMR[[#This Row],[B.02.2 - Parque de Coches Eléctricos Motrices Remolcados Tipo R]]+Sar_InfraMR[[#This Row],[B.02.3 - Parque de Coches Eléctricos Motrices Tipo R]]</f>
        <v>227</v>
      </c>
      <c r="AT340" s="1">
        <v>0</v>
      </c>
      <c r="AU340" s="1">
        <v>4</v>
      </c>
      <c r="AV340" s="1">
        <v>8</v>
      </c>
      <c r="AW340" s="1">
        <f>+Sar_InfraMR[[#This Row],[B.03.1 - Parque de Coches Motores Motrices Remolcados]]+Sar_InfraMR[[#This Row],[B.03.2 - Parque de Coches Motores Motrices Intermedios]]+Sar_InfraMR[[#This Row],[B.03.3 - Parque de Coches Motores Motrices Cabina]]</f>
        <v>12</v>
      </c>
      <c r="AX340" s="1">
        <v>35</v>
      </c>
      <c r="AY340" s="1">
        <v>10</v>
      </c>
      <c r="AZ340" s="1">
        <v>0</v>
      </c>
      <c r="BA340" s="1">
        <v>11</v>
      </c>
      <c r="BB340" s="1">
        <v>0</v>
      </c>
      <c r="BC340" s="1">
        <f>+Sar_InfraMR[[#This Row],[B.04.1 - Parque de Coches Remolcados Clase Unica]]+Sar_InfraMR[[#This Row],[B.04.2 - Parque de Coches Remolcados Clase Unica Furgón]]+Sar_InfraMR[[#This Row],[B.04.3 - Parque de Coches Remolcados Clase Unica Cabina]]+Sar_InfraMR[[#This Row],[B.04.4 - Parque de Coches Remolcados de Larga Distancia (Turista+Pullman)]]+Sar_InfraMR[[#This Row],[B.04.5 - Parque de Coches Remolcados para Servicios Especiales (Cartoneros)]]</f>
        <v>56</v>
      </c>
      <c r="BD340" s="1">
        <v>0</v>
      </c>
      <c r="BE340" s="1">
        <v>38</v>
      </c>
      <c r="BF340" s="16">
        <v>1676</v>
      </c>
      <c r="BG340" s="85"/>
    </row>
    <row r="341" spans="1:59">
      <c r="A341" s="85">
        <v>2021</v>
      </c>
      <c r="B341" s="1" t="s">
        <v>118</v>
      </c>
      <c r="C341" s="12">
        <v>71.5</v>
      </c>
      <c r="D341" s="12">
        <v>62.3</v>
      </c>
      <c r="E341" s="12">
        <v>0</v>
      </c>
      <c r="F341" s="12">
        <v>36.4</v>
      </c>
      <c r="G341" s="12">
        <f t="shared" si="42"/>
        <v>170.20000000000002</v>
      </c>
      <c r="H341" s="12">
        <f>+Sar_InfraMR[[#This Row],[Total Líneas de Explotación ]]</f>
        <v>170.20000000000002</v>
      </c>
      <c r="I341" s="13">
        <v>169.64911000000001</v>
      </c>
      <c r="J341" s="12">
        <v>196.1</v>
      </c>
      <c r="K341" s="12">
        <v>13.5</v>
      </c>
      <c r="L341" s="12">
        <v>85</v>
      </c>
      <c r="M341" s="12">
        <v>8.4</v>
      </c>
      <c r="N341" s="12">
        <f>+Sar_InfraMR[[#This Row],[A.03.1 -  Longitud de Vías de Explotación No Electrificadas Troncales y Ramales (vía principal) (km)]]+Sar_InfraMR[[#This Row],[A.04.1 -  Longitud de Vías de Explotación Electrificadas Troncales y Ramales (vía principal) (km)]]</f>
        <v>281.10000000000002</v>
      </c>
      <c r="O341" s="12">
        <f>+Sar_InfraMR[[#This Row],[Total Vías (excluido Auxiliares)]]</f>
        <v>281.10000000000002</v>
      </c>
      <c r="P341" s="1">
        <v>31</v>
      </c>
      <c r="Q341" s="1">
        <v>3</v>
      </c>
      <c r="R341" s="1">
        <v>6</v>
      </c>
      <c r="S341" s="1">
        <f t="shared" si="43"/>
        <v>40</v>
      </c>
      <c r="T341" s="1">
        <v>32</v>
      </c>
      <c r="U341" s="1">
        <v>92</v>
      </c>
      <c r="V341" s="1">
        <v>1</v>
      </c>
      <c r="W341" s="1">
        <v>25</v>
      </c>
      <c r="X341" s="1">
        <v>0</v>
      </c>
      <c r="Y341" s="1">
        <f t="shared" si="44"/>
        <v>150</v>
      </c>
      <c r="Z341" s="1">
        <v>11</v>
      </c>
      <c r="AA341" s="1">
        <v>24</v>
      </c>
      <c r="AB341" s="1">
        <f>+Sar_InfraMR[[#This Row],[Total Pasos Vehiculares a Nivel]]</f>
        <v>150</v>
      </c>
      <c r="AC341" s="1">
        <f t="shared" si="45"/>
        <v>185</v>
      </c>
      <c r="AD341" s="1">
        <v>3</v>
      </c>
      <c r="AE341" s="1">
        <v>10</v>
      </c>
      <c r="AF341" s="1">
        <v>36</v>
      </c>
      <c r="AG341" s="1">
        <f t="shared" si="46"/>
        <v>49</v>
      </c>
      <c r="AH341" s="12">
        <v>31.1</v>
      </c>
      <c r="AI341" s="12">
        <v>13.4</v>
      </c>
      <c r="AJ341" s="12">
        <v>126</v>
      </c>
      <c r="AK341" s="12">
        <f t="shared" si="47"/>
        <v>170.5</v>
      </c>
      <c r="AL341" s="1">
        <v>6</v>
      </c>
      <c r="AM341" s="1">
        <v>11</v>
      </c>
      <c r="AN341" s="1">
        <v>10</v>
      </c>
      <c r="AO341" s="1">
        <f t="shared" si="48"/>
        <v>27</v>
      </c>
      <c r="AP341" s="1">
        <v>150</v>
      </c>
      <c r="AQ341" s="1">
        <v>77</v>
      </c>
      <c r="AR341" s="1">
        <v>0</v>
      </c>
      <c r="AS341" s="1">
        <f>+Sar_InfraMR[[#This Row],[B.02.1 - Parque de Coches Eléctricos Motrices]]+Sar_InfraMR[[#This Row],[B.02.2 - Parque de Coches Eléctricos Motrices Remolcados Tipo R]]+Sar_InfraMR[[#This Row],[B.02.3 - Parque de Coches Eléctricos Motrices Tipo R]]</f>
        <v>227</v>
      </c>
      <c r="AT341" s="1">
        <v>0</v>
      </c>
      <c r="AU341" s="1">
        <v>4</v>
      </c>
      <c r="AV341" s="1">
        <v>8</v>
      </c>
      <c r="AW341" s="1">
        <f>+Sar_InfraMR[[#This Row],[B.03.1 - Parque de Coches Motores Motrices Remolcados]]+Sar_InfraMR[[#This Row],[B.03.2 - Parque de Coches Motores Motrices Intermedios]]+Sar_InfraMR[[#This Row],[B.03.3 - Parque de Coches Motores Motrices Cabina]]</f>
        <v>12</v>
      </c>
      <c r="AX341" s="1">
        <v>35</v>
      </c>
      <c r="AY341" s="1">
        <v>10</v>
      </c>
      <c r="AZ341" s="1">
        <v>0</v>
      </c>
      <c r="BA341" s="1">
        <v>11</v>
      </c>
      <c r="BB341" s="1">
        <v>0</v>
      </c>
      <c r="BC341" s="1">
        <f>+Sar_InfraMR[[#This Row],[B.04.1 - Parque de Coches Remolcados Clase Unica]]+Sar_InfraMR[[#This Row],[B.04.2 - Parque de Coches Remolcados Clase Unica Furgón]]+Sar_InfraMR[[#This Row],[B.04.3 - Parque de Coches Remolcados Clase Unica Cabina]]+Sar_InfraMR[[#This Row],[B.04.4 - Parque de Coches Remolcados de Larga Distancia (Turista+Pullman)]]+Sar_InfraMR[[#This Row],[B.04.5 - Parque de Coches Remolcados para Servicios Especiales (Cartoneros)]]</f>
        <v>56</v>
      </c>
      <c r="BD341" s="1">
        <v>0</v>
      </c>
      <c r="BE341" s="1">
        <v>38</v>
      </c>
      <c r="BF341" s="16">
        <v>1676</v>
      </c>
      <c r="BG341" s="85"/>
    </row>
    <row r="342" spans="1:59">
      <c r="A342" s="85">
        <v>2021</v>
      </c>
      <c r="B342" s="1" t="s">
        <v>119</v>
      </c>
      <c r="C342" s="12">
        <v>71.5</v>
      </c>
      <c r="D342" s="12">
        <v>62.3</v>
      </c>
      <c r="E342" s="12">
        <v>0</v>
      </c>
      <c r="F342" s="12">
        <v>36.4</v>
      </c>
      <c r="G342" s="12">
        <f t="shared" si="42"/>
        <v>170.20000000000002</v>
      </c>
      <c r="H342" s="12">
        <f>+Sar_InfraMR[[#This Row],[Total Líneas de Explotación ]]</f>
        <v>170.20000000000002</v>
      </c>
      <c r="I342" s="13">
        <v>169.64911000000001</v>
      </c>
      <c r="J342" s="12">
        <v>196.1</v>
      </c>
      <c r="K342" s="12">
        <v>13.5</v>
      </c>
      <c r="L342" s="12">
        <v>85</v>
      </c>
      <c r="M342" s="12">
        <v>8.4</v>
      </c>
      <c r="N342" s="12">
        <f>+Sar_InfraMR[[#This Row],[A.03.1 -  Longitud de Vías de Explotación No Electrificadas Troncales y Ramales (vía principal) (km)]]+Sar_InfraMR[[#This Row],[A.04.1 -  Longitud de Vías de Explotación Electrificadas Troncales y Ramales (vía principal) (km)]]</f>
        <v>281.10000000000002</v>
      </c>
      <c r="O342" s="12">
        <f>+Sar_InfraMR[[#This Row],[Total Vías (excluido Auxiliares)]]</f>
        <v>281.10000000000002</v>
      </c>
      <c r="P342" s="1">
        <v>31</v>
      </c>
      <c r="Q342" s="1">
        <v>3</v>
      </c>
      <c r="R342" s="1">
        <v>6</v>
      </c>
      <c r="S342" s="1">
        <f t="shared" si="43"/>
        <v>40</v>
      </c>
      <c r="T342" s="1">
        <v>32</v>
      </c>
      <c r="U342" s="1">
        <v>92</v>
      </c>
      <c r="V342" s="1">
        <v>1</v>
      </c>
      <c r="W342" s="1">
        <v>25</v>
      </c>
      <c r="X342" s="1">
        <v>0</v>
      </c>
      <c r="Y342" s="1">
        <f t="shared" si="44"/>
        <v>150</v>
      </c>
      <c r="Z342" s="1">
        <v>11</v>
      </c>
      <c r="AA342" s="1">
        <v>24</v>
      </c>
      <c r="AB342" s="1">
        <f>+Sar_InfraMR[[#This Row],[Total Pasos Vehiculares a Nivel]]</f>
        <v>150</v>
      </c>
      <c r="AC342" s="1">
        <f t="shared" si="45"/>
        <v>185</v>
      </c>
      <c r="AD342" s="1">
        <v>3</v>
      </c>
      <c r="AE342" s="1">
        <v>10</v>
      </c>
      <c r="AF342" s="1">
        <v>36</v>
      </c>
      <c r="AG342" s="1">
        <f t="shared" si="46"/>
        <v>49</v>
      </c>
      <c r="AH342" s="12">
        <v>31.1</v>
      </c>
      <c r="AI342" s="12">
        <v>13.4</v>
      </c>
      <c r="AJ342" s="12">
        <v>126</v>
      </c>
      <c r="AK342" s="12">
        <f t="shared" si="47"/>
        <v>170.5</v>
      </c>
      <c r="AL342" s="1">
        <v>6</v>
      </c>
      <c r="AM342" s="1">
        <v>11</v>
      </c>
      <c r="AN342" s="1">
        <v>10</v>
      </c>
      <c r="AO342" s="1">
        <f t="shared" si="48"/>
        <v>27</v>
      </c>
      <c r="AP342" s="1">
        <v>150</v>
      </c>
      <c r="AQ342" s="1">
        <v>77</v>
      </c>
      <c r="AR342" s="1">
        <v>0</v>
      </c>
      <c r="AS342" s="1">
        <f>+Sar_InfraMR[[#This Row],[B.02.1 - Parque de Coches Eléctricos Motrices]]+Sar_InfraMR[[#This Row],[B.02.2 - Parque de Coches Eléctricos Motrices Remolcados Tipo R]]+Sar_InfraMR[[#This Row],[B.02.3 - Parque de Coches Eléctricos Motrices Tipo R]]</f>
        <v>227</v>
      </c>
      <c r="AT342" s="1">
        <v>0</v>
      </c>
      <c r="AU342" s="1">
        <v>4</v>
      </c>
      <c r="AV342" s="1">
        <v>8</v>
      </c>
      <c r="AW342" s="1">
        <f>+Sar_InfraMR[[#This Row],[B.03.1 - Parque de Coches Motores Motrices Remolcados]]+Sar_InfraMR[[#This Row],[B.03.2 - Parque de Coches Motores Motrices Intermedios]]+Sar_InfraMR[[#This Row],[B.03.3 - Parque de Coches Motores Motrices Cabina]]</f>
        <v>12</v>
      </c>
      <c r="AX342" s="1">
        <v>35</v>
      </c>
      <c r="AY342" s="1">
        <v>10</v>
      </c>
      <c r="AZ342" s="1">
        <v>0</v>
      </c>
      <c r="BA342" s="1">
        <v>11</v>
      </c>
      <c r="BB342" s="1">
        <v>0</v>
      </c>
      <c r="BC342" s="1">
        <f>+Sar_InfraMR[[#This Row],[B.04.1 - Parque de Coches Remolcados Clase Unica]]+Sar_InfraMR[[#This Row],[B.04.2 - Parque de Coches Remolcados Clase Unica Furgón]]+Sar_InfraMR[[#This Row],[B.04.3 - Parque de Coches Remolcados Clase Unica Cabina]]+Sar_InfraMR[[#This Row],[B.04.4 - Parque de Coches Remolcados de Larga Distancia (Turista+Pullman)]]+Sar_InfraMR[[#This Row],[B.04.5 - Parque de Coches Remolcados para Servicios Especiales (Cartoneros)]]</f>
        <v>56</v>
      </c>
      <c r="BD342" s="1">
        <v>0</v>
      </c>
      <c r="BE342" s="1">
        <v>38</v>
      </c>
      <c r="BF342" s="16">
        <v>1676</v>
      </c>
      <c r="BG342" s="85"/>
    </row>
    <row r="343" spans="1:59">
      <c r="A343" s="85">
        <v>2021</v>
      </c>
      <c r="B343" s="1" t="s">
        <v>120</v>
      </c>
      <c r="C343" s="12">
        <v>71.5</v>
      </c>
      <c r="D343" s="12">
        <v>62.3</v>
      </c>
      <c r="E343" s="12">
        <v>0</v>
      </c>
      <c r="F343" s="12">
        <v>36.4</v>
      </c>
      <c r="G343" s="12">
        <f t="shared" si="42"/>
        <v>170.20000000000002</v>
      </c>
      <c r="H343" s="12">
        <f>+Sar_InfraMR[[#This Row],[Total Líneas de Explotación ]]</f>
        <v>170.20000000000002</v>
      </c>
      <c r="I343" s="13">
        <v>169.64911000000001</v>
      </c>
      <c r="J343" s="12">
        <v>196.1</v>
      </c>
      <c r="K343" s="12">
        <v>13.5</v>
      </c>
      <c r="L343" s="12">
        <v>85</v>
      </c>
      <c r="M343" s="12">
        <v>8.4</v>
      </c>
      <c r="N343" s="12">
        <f>+Sar_InfraMR[[#This Row],[A.03.1 -  Longitud de Vías de Explotación No Electrificadas Troncales y Ramales (vía principal) (km)]]+Sar_InfraMR[[#This Row],[A.04.1 -  Longitud de Vías de Explotación Electrificadas Troncales y Ramales (vía principal) (km)]]</f>
        <v>281.10000000000002</v>
      </c>
      <c r="O343" s="12">
        <f>+Sar_InfraMR[[#This Row],[Total Vías (excluido Auxiliares)]]</f>
        <v>281.10000000000002</v>
      </c>
      <c r="P343" s="1">
        <v>31</v>
      </c>
      <c r="Q343" s="1">
        <v>3</v>
      </c>
      <c r="R343" s="1">
        <v>6</v>
      </c>
      <c r="S343" s="1">
        <f t="shared" si="43"/>
        <v>40</v>
      </c>
      <c r="T343" s="1">
        <v>32</v>
      </c>
      <c r="U343" s="1">
        <v>92</v>
      </c>
      <c r="V343" s="1">
        <v>1</v>
      </c>
      <c r="W343" s="1">
        <v>25</v>
      </c>
      <c r="X343" s="1">
        <v>0</v>
      </c>
      <c r="Y343" s="1">
        <f t="shared" si="44"/>
        <v>150</v>
      </c>
      <c r="Z343" s="1">
        <v>11</v>
      </c>
      <c r="AA343" s="1">
        <v>24</v>
      </c>
      <c r="AB343" s="1">
        <f>+Sar_InfraMR[[#This Row],[Total Pasos Vehiculares a Nivel]]</f>
        <v>150</v>
      </c>
      <c r="AC343" s="1">
        <f t="shared" si="45"/>
        <v>185</v>
      </c>
      <c r="AD343" s="1">
        <v>3</v>
      </c>
      <c r="AE343" s="1">
        <v>10</v>
      </c>
      <c r="AF343" s="1">
        <v>36</v>
      </c>
      <c r="AG343" s="1">
        <f t="shared" si="46"/>
        <v>49</v>
      </c>
      <c r="AH343" s="12">
        <v>31.1</v>
      </c>
      <c r="AI343" s="12">
        <v>13.4</v>
      </c>
      <c r="AJ343" s="12">
        <v>126</v>
      </c>
      <c r="AK343" s="12">
        <f t="shared" si="47"/>
        <v>170.5</v>
      </c>
      <c r="AL343" s="1">
        <v>6</v>
      </c>
      <c r="AM343" s="1">
        <v>11</v>
      </c>
      <c r="AN343" s="1">
        <v>10</v>
      </c>
      <c r="AO343" s="1">
        <f t="shared" si="48"/>
        <v>27</v>
      </c>
      <c r="AP343" s="1">
        <v>150</v>
      </c>
      <c r="AQ343" s="1">
        <v>77</v>
      </c>
      <c r="AR343" s="1">
        <v>0</v>
      </c>
      <c r="AS343" s="1">
        <f>+Sar_InfraMR[[#This Row],[B.02.1 - Parque de Coches Eléctricos Motrices]]+Sar_InfraMR[[#This Row],[B.02.2 - Parque de Coches Eléctricos Motrices Remolcados Tipo R]]+Sar_InfraMR[[#This Row],[B.02.3 - Parque de Coches Eléctricos Motrices Tipo R]]</f>
        <v>227</v>
      </c>
      <c r="AT343" s="1">
        <v>0</v>
      </c>
      <c r="AU343" s="1">
        <v>4</v>
      </c>
      <c r="AV343" s="1">
        <v>8</v>
      </c>
      <c r="AW343" s="1">
        <f>+Sar_InfraMR[[#This Row],[B.03.1 - Parque de Coches Motores Motrices Remolcados]]+Sar_InfraMR[[#This Row],[B.03.2 - Parque de Coches Motores Motrices Intermedios]]+Sar_InfraMR[[#This Row],[B.03.3 - Parque de Coches Motores Motrices Cabina]]</f>
        <v>12</v>
      </c>
      <c r="AX343" s="1">
        <v>35</v>
      </c>
      <c r="AY343" s="1">
        <v>10</v>
      </c>
      <c r="AZ343" s="1">
        <v>0</v>
      </c>
      <c r="BA343" s="1">
        <v>11</v>
      </c>
      <c r="BB343" s="1">
        <v>0</v>
      </c>
      <c r="BC343" s="1">
        <f>+Sar_InfraMR[[#This Row],[B.04.1 - Parque de Coches Remolcados Clase Unica]]+Sar_InfraMR[[#This Row],[B.04.2 - Parque de Coches Remolcados Clase Unica Furgón]]+Sar_InfraMR[[#This Row],[B.04.3 - Parque de Coches Remolcados Clase Unica Cabina]]+Sar_InfraMR[[#This Row],[B.04.4 - Parque de Coches Remolcados de Larga Distancia (Turista+Pullman)]]+Sar_InfraMR[[#This Row],[B.04.5 - Parque de Coches Remolcados para Servicios Especiales (Cartoneros)]]</f>
        <v>56</v>
      </c>
      <c r="BD343" s="1">
        <v>0</v>
      </c>
      <c r="BE343" s="1">
        <v>38</v>
      </c>
      <c r="BF343" s="16">
        <v>1676</v>
      </c>
      <c r="BG343" s="85"/>
    </row>
    <row r="344" spans="1:59">
      <c r="A344" s="85">
        <v>2021</v>
      </c>
      <c r="B344" s="1" t="s">
        <v>121</v>
      </c>
      <c r="C344" s="12">
        <v>71.5</v>
      </c>
      <c r="D344" s="12">
        <v>62.3</v>
      </c>
      <c r="E344" s="12">
        <v>0</v>
      </c>
      <c r="F344" s="12">
        <v>36.4</v>
      </c>
      <c r="G344" s="12">
        <f t="shared" si="42"/>
        <v>170.20000000000002</v>
      </c>
      <c r="H344" s="12">
        <f>+Sar_InfraMR[[#This Row],[Total Líneas de Explotación ]]</f>
        <v>170.20000000000002</v>
      </c>
      <c r="I344" s="13">
        <v>169.64911000000001</v>
      </c>
      <c r="J344" s="12">
        <v>196.1</v>
      </c>
      <c r="K344" s="12">
        <v>13.5</v>
      </c>
      <c r="L344" s="12">
        <v>85</v>
      </c>
      <c r="M344" s="12">
        <v>8.4</v>
      </c>
      <c r="N344" s="12">
        <f>+Sar_InfraMR[[#This Row],[A.03.1 -  Longitud de Vías de Explotación No Electrificadas Troncales y Ramales (vía principal) (km)]]+Sar_InfraMR[[#This Row],[A.04.1 -  Longitud de Vías de Explotación Electrificadas Troncales y Ramales (vía principal) (km)]]</f>
        <v>281.10000000000002</v>
      </c>
      <c r="O344" s="12">
        <f>+Sar_InfraMR[[#This Row],[Total Vías (excluido Auxiliares)]]</f>
        <v>281.10000000000002</v>
      </c>
      <c r="P344" s="1">
        <v>31</v>
      </c>
      <c r="Q344" s="1">
        <v>3</v>
      </c>
      <c r="R344" s="1">
        <v>6</v>
      </c>
      <c r="S344" s="1">
        <f t="shared" si="43"/>
        <v>40</v>
      </c>
      <c r="T344" s="1">
        <v>32</v>
      </c>
      <c r="U344" s="1">
        <v>92</v>
      </c>
      <c r="V344" s="1">
        <v>1</v>
      </c>
      <c r="W344" s="1">
        <v>25</v>
      </c>
      <c r="X344" s="1">
        <v>0</v>
      </c>
      <c r="Y344" s="1">
        <f t="shared" si="44"/>
        <v>150</v>
      </c>
      <c r="Z344" s="1">
        <v>11</v>
      </c>
      <c r="AA344" s="1">
        <v>24</v>
      </c>
      <c r="AB344" s="1">
        <f>+Sar_InfraMR[[#This Row],[Total Pasos Vehiculares a Nivel]]</f>
        <v>150</v>
      </c>
      <c r="AC344" s="1">
        <f t="shared" si="45"/>
        <v>185</v>
      </c>
      <c r="AD344" s="1">
        <v>3</v>
      </c>
      <c r="AE344" s="1">
        <v>10</v>
      </c>
      <c r="AF344" s="1">
        <v>36</v>
      </c>
      <c r="AG344" s="1">
        <f t="shared" si="46"/>
        <v>49</v>
      </c>
      <c r="AH344" s="12">
        <v>31.1</v>
      </c>
      <c r="AI344" s="12">
        <v>13.4</v>
      </c>
      <c r="AJ344" s="12">
        <v>126</v>
      </c>
      <c r="AK344" s="12">
        <f t="shared" si="47"/>
        <v>170.5</v>
      </c>
      <c r="AL344" s="1">
        <v>6</v>
      </c>
      <c r="AM344" s="1">
        <v>11</v>
      </c>
      <c r="AN344" s="1">
        <v>10</v>
      </c>
      <c r="AO344" s="1">
        <f t="shared" si="48"/>
        <v>27</v>
      </c>
      <c r="AP344" s="1">
        <v>150</v>
      </c>
      <c r="AQ344" s="1">
        <v>77</v>
      </c>
      <c r="AR344" s="1">
        <v>0</v>
      </c>
      <c r="AS344" s="1">
        <f>+Sar_InfraMR[[#This Row],[B.02.1 - Parque de Coches Eléctricos Motrices]]+Sar_InfraMR[[#This Row],[B.02.2 - Parque de Coches Eléctricos Motrices Remolcados Tipo R]]+Sar_InfraMR[[#This Row],[B.02.3 - Parque de Coches Eléctricos Motrices Tipo R]]</f>
        <v>227</v>
      </c>
      <c r="AT344" s="1">
        <v>0</v>
      </c>
      <c r="AU344" s="1">
        <v>4</v>
      </c>
      <c r="AV344" s="1">
        <v>8</v>
      </c>
      <c r="AW344" s="1">
        <f>+Sar_InfraMR[[#This Row],[B.03.1 - Parque de Coches Motores Motrices Remolcados]]+Sar_InfraMR[[#This Row],[B.03.2 - Parque de Coches Motores Motrices Intermedios]]+Sar_InfraMR[[#This Row],[B.03.3 - Parque de Coches Motores Motrices Cabina]]</f>
        <v>12</v>
      </c>
      <c r="AX344" s="1">
        <v>35</v>
      </c>
      <c r="AY344" s="1">
        <v>10</v>
      </c>
      <c r="AZ344" s="1">
        <v>0</v>
      </c>
      <c r="BA344" s="1">
        <v>11</v>
      </c>
      <c r="BB344" s="1">
        <v>0</v>
      </c>
      <c r="BC344" s="1">
        <f>+Sar_InfraMR[[#This Row],[B.04.1 - Parque de Coches Remolcados Clase Unica]]+Sar_InfraMR[[#This Row],[B.04.2 - Parque de Coches Remolcados Clase Unica Furgón]]+Sar_InfraMR[[#This Row],[B.04.3 - Parque de Coches Remolcados Clase Unica Cabina]]+Sar_InfraMR[[#This Row],[B.04.4 - Parque de Coches Remolcados de Larga Distancia (Turista+Pullman)]]+Sar_InfraMR[[#This Row],[B.04.5 - Parque de Coches Remolcados para Servicios Especiales (Cartoneros)]]</f>
        <v>56</v>
      </c>
      <c r="BD344" s="1">
        <v>0</v>
      </c>
      <c r="BE344" s="1">
        <v>38</v>
      </c>
      <c r="BF344" s="16">
        <v>1676</v>
      </c>
      <c r="BG344" s="85"/>
    </row>
    <row r="345" spans="1:59">
      <c r="A345" s="85">
        <v>2021</v>
      </c>
      <c r="B345" s="1" t="s">
        <v>122</v>
      </c>
      <c r="C345" s="12">
        <v>71.5</v>
      </c>
      <c r="D345" s="12">
        <v>62.3</v>
      </c>
      <c r="E345" s="12">
        <v>0</v>
      </c>
      <c r="F345" s="12">
        <v>36.4</v>
      </c>
      <c r="G345" s="12">
        <f t="shared" si="42"/>
        <v>170.20000000000002</v>
      </c>
      <c r="H345" s="12">
        <f>+Sar_InfraMR[[#This Row],[Total Líneas de Explotación ]]</f>
        <v>170.20000000000002</v>
      </c>
      <c r="I345" s="13">
        <v>169.64911000000001</v>
      </c>
      <c r="J345" s="12">
        <v>196.1</v>
      </c>
      <c r="K345" s="12">
        <v>13.5</v>
      </c>
      <c r="L345" s="12">
        <v>85</v>
      </c>
      <c r="M345" s="12">
        <v>8.4</v>
      </c>
      <c r="N345" s="12">
        <f>+Sar_InfraMR[[#This Row],[A.03.1 -  Longitud de Vías de Explotación No Electrificadas Troncales y Ramales (vía principal) (km)]]+Sar_InfraMR[[#This Row],[A.04.1 -  Longitud de Vías de Explotación Electrificadas Troncales y Ramales (vía principal) (km)]]</f>
        <v>281.10000000000002</v>
      </c>
      <c r="O345" s="12">
        <f>+Sar_InfraMR[[#This Row],[Total Vías (excluido Auxiliares)]]</f>
        <v>281.10000000000002</v>
      </c>
      <c r="P345" s="1">
        <v>31</v>
      </c>
      <c r="Q345" s="1">
        <v>3</v>
      </c>
      <c r="R345" s="1">
        <v>6</v>
      </c>
      <c r="S345" s="1">
        <f t="shared" si="43"/>
        <v>40</v>
      </c>
      <c r="T345" s="1">
        <v>32</v>
      </c>
      <c r="U345" s="1">
        <v>92</v>
      </c>
      <c r="V345" s="1">
        <v>1</v>
      </c>
      <c r="W345" s="1">
        <v>25</v>
      </c>
      <c r="X345" s="1">
        <v>0</v>
      </c>
      <c r="Y345" s="1">
        <f t="shared" si="44"/>
        <v>150</v>
      </c>
      <c r="Z345" s="1">
        <v>11</v>
      </c>
      <c r="AA345" s="1">
        <v>24</v>
      </c>
      <c r="AB345" s="1">
        <f>+Sar_InfraMR[[#This Row],[Total Pasos Vehiculares a Nivel]]</f>
        <v>150</v>
      </c>
      <c r="AC345" s="1">
        <f t="shared" si="45"/>
        <v>185</v>
      </c>
      <c r="AD345" s="1">
        <v>3</v>
      </c>
      <c r="AE345" s="1">
        <v>10</v>
      </c>
      <c r="AF345" s="1">
        <v>36</v>
      </c>
      <c r="AG345" s="1">
        <f t="shared" si="46"/>
        <v>49</v>
      </c>
      <c r="AH345" s="12">
        <v>31.1</v>
      </c>
      <c r="AI345" s="12">
        <v>13.4</v>
      </c>
      <c r="AJ345" s="12">
        <v>126</v>
      </c>
      <c r="AK345" s="12">
        <f t="shared" si="47"/>
        <v>170.5</v>
      </c>
      <c r="AL345" s="1">
        <v>6</v>
      </c>
      <c r="AM345" s="1">
        <v>11</v>
      </c>
      <c r="AN345" s="1">
        <v>10</v>
      </c>
      <c r="AO345" s="1">
        <f t="shared" si="48"/>
        <v>27</v>
      </c>
      <c r="AP345" s="1">
        <v>150</v>
      </c>
      <c r="AQ345" s="1">
        <v>77</v>
      </c>
      <c r="AR345" s="1">
        <v>0</v>
      </c>
      <c r="AS345" s="1">
        <f>+Sar_InfraMR[[#This Row],[B.02.1 - Parque de Coches Eléctricos Motrices]]+Sar_InfraMR[[#This Row],[B.02.2 - Parque de Coches Eléctricos Motrices Remolcados Tipo R]]+Sar_InfraMR[[#This Row],[B.02.3 - Parque de Coches Eléctricos Motrices Tipo R]]</f>
        <v>227</v>
      </c>
      <c r="AT345" s="1">
        <v>0</v>
      </c>
      <c r="AU345" s="1">
        <v>4</v>
      </c>
      <c r="AV345" s="1">
        <v>8</v>
      </c>
      <c r="AW345" s="1">
        <f>+Sar_InfraMR[[#This Row],[B.03.1 - Parque de Coches Motores Motrices Remolcados]]+Sar_InfraMR[[#This Row],[B.03.2 - Parque de Coches Motores Motrices Intermedios]]+Sar_InfraMR[[#This Row],[B.03.3 - Parque de Coches Motores Motrices Cabina]]</f>
        <v>12</v>
      </c>
      <c r="AX345" s="1">
        <v>35</v>
      </c>
      <c r="AY345" s="1">
        <v>10</v>
      </c>
      <c r="AZ345" s="1">
        <v>0</v>
      </c>
      <c r="BA345" s="1">
        <v>11</v>
      </c>
      <c r="BB345" s="1">
        <v>0</v>
      </c>
      <c r="BC345" s="1">
        <f>+Sar_InfraMR[[#This Row],[B.04.1 - Parque de Coches Remolcados Clase Unica]]+Sar_InfraMR[[#This Row],[B.04.2 - Parque de Coches Remolcados Clase Unica Furgón]]+Sar_InfraMR[[#This Row],[B.04.3 - Parque de Coches Remolcados Clase Unica Cabina]]+Sar_InfraMR[[#This Row],[B.04.4 - Parque de Coches Remolcados de Larga Distancia (Turista+Pullman)]]+Sar_InfraMR[[#This Row],[B.04.5 - Parque de Coches Remolcados para Servicios Especiales (Cartoneros)]]</f>
        <v>56</v>
      </c>
      <c r="BD345" s="1">
        <v>0</v>
      </c>
      <c r="BE345" s="1">
        <v>38</v>
      </c>
      <c r="BF345" s="16">
        <v>1676</v>
      </c>
      <c r="BG345" s="85"/>
    </row>
    <row r="346" spans="1:59">
      <c r="A346" s="85">
        <v>2021</v>
      </c>
      <c r="B346" s="1" t="s">
        <v>123</v>
      </c>
      <c r="C346" s="12">
        <v>71.5</v>
      </c>
      <c r="D346" s="12">
        <v>62.3</v>
      </c>
      <c r="E346" s="12">
        <v>0</v>
      </c>
      <c r="F346" s="12">
        <v>36.4</v>
      </c>
      <c r="G346" s="12">
        <f t="shared" si="42"/>
        <v>170.20000000000002</v>
      </c>
      <c r="H346" s="12">
        <f>+Sar_InfraMR[[#This Row],[Total Líneas de Explotación ]]</f>
        <v>170.20000000000002</v>
      </c>
      <c r="I346" s="13">
        <v>169.64911000000001</v>
      </c>
      <c r="J346" s="12">
        <v>196.1</v>
      </c>
      <c r="K346" s="12">
        <v>13.5</v>
      </c>
      <c r="L346" s="12">
        <v>85</v>
      </c>
      <c r="M346" s="12">
        <v>8.4</v>
      </c>
      <c r="N346" s="12">
        <f>+Sar_InfraMR[[#This Row],[A.03.1 -  Longitud de Vías de Explotación No Electrificadas Troncales y Ramales (vía principal) (km)]]+Sar_InfraMR[[#This Row],[A.04.1 -  Longitud de Vías de Explotación Electrificadas Troncales y Ramales (vía principal) (km)]]</f>
        <v>281.10000000000002</v>
      </c>
      <c r="O346" s="12">
        <f>+Sar_InfraMR[[#This Row],[Total Vías (excluido Auxiliares)]]</f>
        <v>281.10000000000002</v>
      </c>
      <c r="P346" s="1">
        <v>31</v>
      </c>
      <c r="Q346" s="1">
        <v>3</v>
      </c>
      <c r="R346" s="1">
        <v>6</v>
      </c>
      <c r="S346" s="1">
        <f t="shared" si="43"/>
        <v>40</v>
      </c>
      <c r="T346" s="1">
        <v>32</v>
      </c>
      <c r="U346" s="1">
        <v>92</v>
      </c>
      <c r="V346" s="1">
        <v>1</v>
      </c>
      <c r="W346" s="1">
        <v>25</v>
      </c>
      <c r="X346" s="1">
        <v>0</v>
      </c>
      <c r="Y346" s="1">
        <f t="shared" si="44"/>
        <v>150</v>
      </c>
      <c r="Z346" s="1">
        <v>11</v>
      </c>
      <c r="AA346" s="1">
        <v>24</v>
      </c>
      <c r="AB346" s="1">
        <f>+Sar_InfraMR[[#This Row],[Total Pasos Vehiculares a Nivel]]</f>
        <v>150</v>
      </c>
      <c r="AC346" s="1">
        <f t="shared" si="45"/>
        <v>185</v>
      </c>
      <c r="AD346" s="1">
        <v>3</v>
      </c>
      <c r="AE346" s="1">
        <v>10</v>
      </c>
      <c r="AF346" s="1">
        <v>36</v>
      </c>
      <c r="AG346" s="1">
        <f t="shared" si="46"/>
        <v>49</v>
      </c>
      <c r="AH346" s="12">
        <v>31.1</v>
      </c>
      <c r="AI346" s="12">
        <v>13.4</v>
      </c>
      <c r="AJ346" s="12">
        <v>126</v>
      </c>
      <c r="AK346" s="12">
        <f t="shared" si="47"/>
        <v>170.5</v>
      </c>
      <c r="AL346" s="1">
        <v>6</v>
      </c>
      <c r="AM346" s="1">
        <v>11</v>
      </c>
      <c r="AN346" s="1">
        <v>10</v>
      </c>
      <c r="AO346" s="1">
        <f t="shared" si="48"/>
        <v>27</v>
      </c>
      <c r="AP346" s="1">
        <v>150</v>
      </c>
      <c r="AQ346" s="1">
        <v>77</v>
      </c>
      <c r="AR346" s="1">
        <v>0</v>
      </c>
      <c r="AS346" s="1">
        <f>+Sar_InfraMR[[#This Row],[B.02.1 - Parque de Coches Eléctricos Motrices]]+Sar_InfraMR[[#This Row],[B.02.2 - Parque de Coches Eléctricos Motrices Remolcados Tipo R]]+Sar_InfraMR[[#This Row],[B.02.3 - Parque de Coches Eléctricos Motrices Tipo R]]</f>
        <v>227</v>
      </c>
      <c r="AT346" s="1">
        <v>0</v>
      </c>
      <c r="AU346" s="1">
        <v>4</v>
      </c>
      <c r="AV346" s="1">
        <v>8</v>
      </c>
      <c r="AW346" s="1">
        <f>+Sar_InfraMR[[#This Row],[B.03.1 - Parque de Coches Motores Motrices Remolcados]]+Sar_InfraMR[[#This Row],[B.03.2 - Parque de Coches Motores Motrices Intermedios]]+Sar_InfraMR[[#This Row],[B.03.3 - Parque de Coches Motores Motrices Cabina]]</f>
        <v>12</v>
      </c>
      <c r="AX346" s="1">
        <v>35</v>
      </c>
      <c r="AY346" s="1">
        <v>10</v>
      </c>
      <c r="AZ346" s="1">
        <v>0</v>
      </c>
      <c r="BA346" s="1">
        <v>11</v>
      </c>
      <c r="BB346" s="1">
        <v>0</v>
      </c>
      <c r="BC346" s="1">
        <f>+Sar_InfraMR[[#This Row],[B.04.1 - Parque de Coches Remolcados Clase Unica]]+Sar_InfraMR[[#This Row],[B.04.2 - Parque de Coches Remolcados Clase Unica Furgón]]+Sar_InfraMR[[#This Row],[B.04.3 - Parque de Coches Remolcados Clase Unica Cabina]]+Sar_InfraMR[[#This Row],[B.04.4 - Parque de Coches Remolcados de Larga Distancia (Turista+Pullman)]]+Sar_InfraMR[[#This Row],[B.04.5 - Parque de Coches Remolcados para Servicios Especiales (Cartoneros)]]</f>
        <v>56</v>
      </c>
      <c r="BD346" s="1">
        <v>0</v>
      </c>
      <c r="BE346" s="1">
        <v>38</v>
      </c>
      <c r="BF346" s="16">
        <v>1676</v>
      </c>
      <c r="BG346" s="85"/>
    </row>
    <row r="347" spans="1:59">
      <c r="A347" s="85">
        <v>2021</v>
      </c>
      <c r="B347" s="1" t="s">
        <v>124</v>
      </c>
      <c r="C347" s="12">
        <v>71.5</v>
      </c>
      <c r="D347" s="12">
        <v>62.3</v>
      </c>
      <c r="E347" s="12">
        <v>0</v>
      </c>
      <c r="F347" s="12">
        <v>36.4</v>
      </c>
      <c r="G347" s="12">
        <f t="shared" si="42"/>
        <v>170.20000000000002</v>
      </c>
      <c r="H347" s="12">
        <f>+Sar_InfraMR[[#This Row],[Total Líneas de Explotación ]]</f>
        <v>170.20000000000002</v>
      </c>
      <c r="I347" s="13">
        <v>169.64911000000001</v>
      </c>
      <c r="J347" s="12">
        <v>196.1</v>
      </c>
      <c r="K347" s="12">
        <v>13.5</v>
      </c>
      <c r="L347" s="12">
        <v>85</v>
      </c>
      <c r="M347" s="12">
        <v>8.4</v>
      </c>
      <c r="N347" s="12">
        <f>+Sar_InfraMR[[#This Row],[A.03.1 -  Longitud de Vías de Explotación No Electrificadas Troncales y Ramales (vía principal) (km)]]+Sar_InfraMR[[#This Row],[A.04.1 -  Longitud de Vías de Explotación Electrificadas Troncales y Ramales (vía principal) (km)]]</f>
        <v>281.10000000000002</v>
      </c>
      <c r="O347" s="12">
        <f>+Sar_InfraMR[[#This Row],[Total Vías (excluido Auxiliares)]]</f>
        <v>281.10000000000002</v>
      </c>
      <c r="P347" s="1">
        <v>31</v>
      </c>
      <c r="Q347" s="1">
        <v>3</v>
      </c>
      <c r="R347" s="1">
        <v>6</v>
      </c>
      <c r="S347" s="1">
        <f t="shared" si="43"/>
        <v>40</v>
      </c>
      <c r="T347" s="1">
        <v>32</v>
      </c>
      <c r="U347" s="1">
        <v>92</v>
      </c>
      <c r="V347" s="1">
        <v>1</v>
      </c>
      <c r="W347" s="1">
        <v>25</v>
      </c>
      <c r="X347" s="1">
        <v>0</v>
      </c>
      <c r="Y347" s="1">
        <f t="shared" si="44"/>
        <v>150</v>
      </c>
      <c r="Z347" s="1">
        <v>11</v>
      </c>
      <c r="AA347" s="1">
        <v>24</v>
      </c>
      <c r="AB347" s="1">
        <f>+Sar_InfraMR[[#This Row],[Total Pasos Vehiculares a Nivel]]</f>
        <v>150</v>
      </c>
      <c r="AC347" s="1">
        <f t="shared" si="45"/>
        <v>185</v>
      </c>
      <c r="AD347" s="1">
        <v>3</v>
      </c>
      <c r="AE347" s="1">
        <v>10</v>
      </c>
      <c r="AF347" s="1">
        <v>36</v>
      </c>
      <c r="AG347" s="1">
        <f t="shared" si="46"/>
        <v>49</v>
      </c>
      <c r="AH347" s="12">
        <v>31.1</v>
      </c>
      <c r="AI347" s="12">
        <v>13.4</v>
      </c>
      <c r="AJ347" s="12">
        <v>126</v>
      </c>
      <c r="AK347" s="12">
        <f t="shared" si="47"/>
        <v>170.5</v>
      </c>
      <c r="AL347" s="1">
        <v>6</v>
      </c>
      <c r="AM347" s="1">
        <v>11</v>
      </c>
      <c r="AN347" s="1">
        <v>10</v>
      </c>
      <c r="AO347" s="1">
        <f t="shared" si="48"/>
        <v>27</v>
      </c>
      <c r="AP347" s="1">
        <v>150</v>
      </c>
      <c r="AQ347" s="1">
        <v>77</v>
      </c>
      <c r="AR347" s="1">
        <v>0</v>
      </c>
      <c r="AS347" s="1">
        <f>+Sar_InfraMR[[#This Row],[B.02.1 - Parque de Coches Eléctricos Motrices]]+Sar_InfraMR[[#This Row],[B.02.2 - Parque de Coches Eléctricos Motrices Remolcados Tipo R]]+Sar_InfraMR[[#This Row],[B.02.3 - Parque de Coches Eléctricos Motrices Tipo R]]</f>
        <v>227</v>
      </c>
      <c r="AT347" s="1">
        <v>0</v>
      </c>
      <c r="AU347" s="1">
        <v>4</v>
      </c>
      <c r="AV347" s="1">
        <v>8</v>
      </c>
      <c r="AW347" s="1">
        <f>+Sar_InfraMR[[#This Row],[B.03.1 - Parque de Coches Motores Motrices Remolcados]]+Sar_InfraMR[[#This Row],[B.03.2 - Parque de Coches Motores Motrices Intermedios]]+Sar_InfraMR[[#This Row],[B.03.3 - Parque de Coches Motores Motrices Cabina]]</f>
        <v>12</v>
      </c>
      <c r="AX347" s="1">
        <v>35</v>
      </c>
      <c r="AY347" s="1">
        <v>10</v>
      </c>
      <c r="AZ347" s="1">
        <v>0</v>
      </c>
      <c r="BA347" s="1">
        <v>11</v>
      </c>
      <c r="BB347" s="1">
        <v>0</v>
      </c>
      <c r="BC347" s="1">
        <f>+Sar_InfraMR[[#This Row],[B.04.1 - Parque de Coches Remolcados Clase Unica]]+Sar_InfraMR[[#This Row],[B.04.2 - Parque de Coches Remolcados Clase Unica Furgón]]+Sar_InfraMR[[#This Row],[B.04.3 - Parque de Coches Remolcados Clase Unica Cabina]]+Sar_InfraMR[[#This Row],[B.04.4 - Parque de Coches Remolcados de Larga Distancia (Turista+Pullman)]]+Sar_InfraMR[[#This Row],[B.04.5 - Parque de Coches Remolcados para Servicios Especiales (Cartoneros)]]</f>
        <v>56</v>
      </c>
      <c r="BD347" s="1">
        <v>0</v>
      </c>
      <c r="BE347" s="1">
        <v>38</v>
      </c>
      <c r="BF347" s="16">
        <v>1676</v>
      </c>
      <c r="BG347" s="85"/>
    </row>
    <row r="348" spans="1:59">
      <c r="A348" s="85">
        <v>2021</v>
      </c>
      <c r="B348" s="1" t="s">
        <v>125</v>
      </c>
      <c r="C348" s="12">
        <v>71.5</v>
      </c>
      <c r="D348" s="12">
        <v>62.3</v>
      </c>
      <c r="E348" s="12">
        <v>0</v>
      </c>
      <c r="F348" s="12">
        <v>36.4</v>
      </c>
      <c r="G348" s="12">
        <f t="shared" si="42"/>
        <v>170.20000000000002</v>
      </c>
      <c r="H348" s="12">
        <f>+Sar_InfraMR[[#This Row],[Total Líneas de Explotación ]]</f>
        <v>170.20000000000002</v>
      </c>
      <c r="I348" s="13">
        <v>169.64911000000001</v>
      </c>
      <c r="J348" s="12">
        <v>196.1</v>
      </c>
      <c r="K348" s="12">
        <v>13.5</v>
      </c>
      <c r="L348" s="12">
        <v>85</v>
      </c>
      <c r="M348" s="12">
        <v>8.4</v>
      </c>
      <c r="N348" s="12">
        <f>+Sar_InfraMR[[#This Row],[A.03.1 -  Longitud de Vías de Explotación No Electrificadas Troncales y Ramales (vía principal) (km)]]+Sar_InfraMR[[#This Row],[A.04.1 -  Longitud de Vías de Explotación Electrificadas Troncales y Ramales (vía principal) (km)]]</f>
        <v>281.10000000000002</v>
      </c>
      <c r="O348" s="12">
        <f>+Sar_InfraMR[[#This Row],[Total Vías (excluido Auxiliares)]]</f>
        <v>281.10000000000002</v>
      </c>
      <c r="P348" s="1">
        <v>31</v>
      </c>
      <c r="Q348" s="1">
        <v>3</v>
      </c>
      <c r="R348" s="1">
        <v>6</v>
      </c>
      <c r="S348" s="1">
        <f t="shared" si="43"/>
        <v>40</v>
      </c>
      <c r="T348" s="1">
        <v>32</v>
      </c>
      <c r="U348" s="1">
        <v>92</v>
      </c>
      <c r="V348" s="1">
        <v>1</v>
      </c>
      <c r="W348" s="1">
        <v>25</v>
      </c>
      <c r="X348" s="1">
        <v>0</v>
      </c>
      <c r="Y348" s="1">
        <f t="shared" si="44"/>
        <v>150</v>
      </c>
      <c r="Z348" s="1">
        <v>11</v>
      </c>
      <c r="AA348" s="1">
        <v>24</v>
      </c>
      <c r="AB348" s="1">
        <f>+Sar_InfraMR[[#This Row],[Total Pasos Vehiculares a Nivel]]</f>
        <v>150</v>
      </c>
      <c r="AC348" s="1">
        <f t="shared" si="45"/>
        <v>185</v>
      </c>
      <c r="AD348" s="1">
        <v>3</v>
      </c>
      <c r="AE348" s="1">
        <v>10</v>
      </c>
      <c r="AF348" s="1">
        <v>36</v>
      </c>
      <c r="AG348" s="1">
        <f t="shared" si="46"/>
        <v>49</v>
      </c>
      <c r="AH348" s="12">
        <v>31.1</v>
      </c>
      <c r="AI348" s="12">
        <v>13.4</v>
      </c>
      <c r="AJ348" s="12">
        <v>126</v>
      </c>
      <c r="AK348" s="12">
        <f t="shared" si="47"/>
        <v>170.5</v>
      </c>
      <c r="AL348" s="1">
        <v>6</v>
      </c>
      <c r="AM348" s="1">
        <v>11</v>
      </c>
      <c r="AN348" s="1">
        <v>10</v>
      </c>
      <c r="AO348" s="1">
        <f t="shared" si="48"/>
        <v>27</v>
      </c>
      <c r="AP348" s="1">
        <v>150</v>
      </c>
      <c r="AQ348" s="1">
        <v>77</v>
      </c>
      <c r="AR348" s="1">
        <v>0</v>
      </c>
      <c r="AS348" s="1">
        <f>+Sar_InfraMR[[#This Row],[B.02.1 - Parque de Coches Eléctricos Motrices]]+Sar_InfraMR[[#This Row],[B.02.2 - Parque de Coches Eléctricos Motrices Remolcados Tipo R]]+Sar_InfraMR[[#This Row],[B.02.3 - Parque de Coches Eléctricos Motrices Tipo R]]</f>
        <v>227</v>
      </c>
      <c r="AT348" s="1">
        <v>0</v>
      </c>
      <c r="AU348" s="1">
        <v>4</v>
      </c>
      <c r="AV348" s="1">
        <v>8</v>
      </c>
      <c r="AW348" s="1">
        <f>+Sar_InfraMR[[#This Row],[B.03.1 - Parque de Coches Motores Motrices Remolcados]]+Sar_InfraMR[[#This Row],[B.03.2 - Parque de Coches Motores Motrices Intermedios]]+Sar_InfraMR[[#This Row],[B.03.3 - Parque de Coches Motores Motrices Cabina]]</f>
        <v>12</v>
      </c>
      <c r="AX348" s="1">
        <v>35</v>
      </c>
      <c r="AY348" s="1">
        <v>10</v>
      </c>
      <c r="AZ348" s="1">
        <v>0</v>
      </c>
      <c r="BA348" s="1">
        <v>11</v>
      </c>
      <c r="BB348" s="1">
        <v>0</v>
      </c>
      <c r="BC348" s="1">
        <f>+Sar_InfraMR[[#This Row],[B.04.1 - Parque de Coches Remolcados Clase Unica]]+Sar_InfraMR[[#This Row],[B.04.2 - Parque de Coches Remolcados Clase Unica Furgón]]+Sar_InfraMR[[#This Row],[B.04.3 - Parque de Coches Remolcados Clase Unica Cabina]]+Sar_InfraMR[[#This Row],[B.04.4 - Parque de Coches Remolcados de Larga Distancia (Turista+Pullman)]]+Sar_InfraMR[[#This Row],[B.04.5 - Parque de Coches Remolcados para Servicios Especiales (Cartoneros)]]</f>
        <v>56</v>
      </c>
      <c r="BD348" s="1">
        <v>0</v>
      </c>
      <c r="BE348" s="1">
        <v>38</v>
      </c>
      <c r="BF348" s="16">
        <v>1676</v>
      </c>
      <c r="BG348" s="85"/>
    </row>
    <row r="349" spans="1:59">
      <c r="A349" s="85">
        <v>2021</v>
      </c>
      <c r="B349" s="1" t="s">
        <v>126</v>
      </c>
      <c r="C349" s="12">
        <v>71.5</v>
      </c>
      <c r="D349" s="12">
        <v>62.3</v>
      </c>
      <c r="E349" s="12">
        <v>0</v>
      </c>
      <c r="F349" s="12">
        <v>36.4</v>
      </c>
      <c r="G349" s="12">
        <f t="shared" si="42"/>
        <v>170.20000000000002</v>
      </c>
      <c r="H349" s="12">
        <f>+Sar_InfraMR[[#This Row],[Total Líneas de Explotación ]]</f>
        <v>170.20000000000002</v>
      </c>
      <c r="I349" s="13">
        <v>169.64911000000001</v>
      </c>
      <c r="J349" s="12">
        <v>196.1</v>
      </c>
      <c r="K349" s="12">
        <v>13.5</v>
      </c>
      <c r="L349" s="12">
        <v>85</v>
      </c>
      <c r="M349" s="12">
        <v>8.4</v>
      </c>
      <c r="N349" s="12">
        <f>+Sar_InfraMR[[#This Row],[A.03.1 -  Longitud de Vías de Explotación No Electrificadas Troncales y Ramales (vía principal) (km)]]+Sar_InfraMR[[#This Row],[A.04.1 -  Longitud de Vías de Explotación Electrificadas Troncales y Ramales (vía principal) (km)]]</f>
        <v>281.10000000000002</v>
      </c>
      <c r="O349" s="12">
        <f>+Sar_InfraMR[[#This Row],[Total Vías (excluido Auxiliares)]]</f>
        <v>281.10000000000002</v>
      </c>
      <c r="P349" s="1">
        <v>31</v>
      </c>
      <c r="Q349" s="1">
        <v>3</v>
      </c>
      <c r="R349" s="1">
        <v>6</v>
      </c>
      <c r="S349" s="1">
        <f t="shared" si="43"/>
        <v>40</v>
      </c>
      <c r="T349" s="1">
        <v>32</v>
      </c>
      <c r="U349" s="1">
        <v>92</v>
      </c>
      <c r="V349" s="1">
        <v>1</v>
      </c>
      <c r="W349" s="1">
        <v>25</v>
      </c>
      <c r="X349" s="1">
        <v>0</v>
      </c>
      <c r="Y349" s="1">
        <f t="shared" si="44"/>
        <v>150</v>
      </c>
      <c r="Z349" s="1">
        <v>11</v>
      </c>
      <c r="AA349" s="1">
        <v>24</v>
      </c>
      <c r="AB349" s="1">
        <f>+Sar_InfraMR[[#This Row],[Total Pasos Vehiculares a Nivel]]</f>
        <v>150</v>
      </c>
      <c r="AC349" s="1">
        <f t="shared" si="45"/>
        <v>185</v>
      </c>
      <c r="AD349" s="1">
        <v>3</v>
      </c>
      <c r="AE349" s="1">
        <v>10</v>
      </c>
      <c r="AF349" s="1">
        <v>36</v>
      </c>
      <c r="AG349" s="1">
        <f t="shared" si="46"/>
        <v>49</v>
      </c>
      <c r="AH349" s="12">
        <v>31.1</v>
      </c>
      <c r="AI349" s="12">
        <v>13.4</v>
      </c>
      <c r="AJ349" s="12">
        <v>126</v>
      </c>
      <c r="AK349" s="12">
        <f t="shared" si="47"/>
        <v>170.5</v>
      </c>
      <c r="AL349" s="1">
        <v>6</v>
      </c>
      <c r="AM349" s="1">
        <v>11</v>
      </c>
      <c r="AN349" s="1">
        <v>10</v>
      </c>
      <c r="AO349" s="1">
        <f t="shared" si="48"/>
        <v>27</v>
      </c>
      <c r="AP349" s="1">
        <v>150</v>
      </c>
      <c r="AQ349" s="1">
        <v>77</v>
      </c>
      <c r="AR349" s="1">
        <v>0</v>
      </c>
      <c r="AS349" s="1">
        <f>+Sar_InfraMR[[#This Row],[B.02.1 - Parque de Coches Eléctricos Motrices]]+Sar_InfraMR[[#This Row],[B.02.2 - Parque de Coches Eléctricos Motrices Remolcados Tipo R]]+Sar_InfraMR[[#This Row],[B.02.3 - Parque de Coches Eléctricos Motrices Tipo R]]</f>
        <v>227</v>
      </c>
      <c r="AT349" s="1">
        <v>0</v>
      </c>
      <c r="AU349" s="1">
        <v>4</v>
      </c>
      <c r="AV349" s="1">
        <v>8</v>
      </c>
      <c r="AW349" s="1">
        <f>+Sar_InfraMR[[#This Row],[B.03.1 - Parque de Coches Motores Motrices Remolcados]]+Sar_InfraMR[[#This Row],[B.03.2 - Parque de Coches Motores Motrices Intermedios]]+Sar_InfraMR[[#This Row],[B.03.3 - Parque de Coches Motores Motrices Cabina]]</f>
        <v>12</v>
      </c>
      <c r="AX349" s="1">
        <v>35</v>
      </c>
      <c r="AY349" s="1">
        <v>10</v>
      </c>
      <c r="AZ349" s="1">
        <v>0</v>
      </c>
      <c r="BA349" s="1">
        <v>11</v>
      </c>
      <c r="BB349" s="1">
        <v>0</v>
      </c>
      <c r="BC349" s="1">
        <f>+Sar_InfraMR[[#This Row],[B.04.1 - Parque de Coches Remolcados Clase Unica]]+Sar_InfraMR[[#This Row],[B.04.2 - Parque de Coches Remolcados Clase Unica Furgón]]+Sar_InfraMR[[#This Row],[B.04.3 - Parque de Coches Remolcados Clase Unica Cabina]]+Sar_InfraMR[[#This Row],[B.04.4 - Parque de Coches Remolcados de Larga Distancia (Turista+Pullman)]]+Sar_InfraMR[[#This Row],[B.04.5 - Parque de Coches Remolcados para Servicios Especiales (Cartoneros)]]</f>
        <v>56</v>
      </c>
      <c r="BD349" s="1">
        <v>0</v>
      </c>
      <c r="BE349" s="1">
        <v>38</v>
      </c>
      <c r="BF349" s="16">
        <v>1676</v>
      </c>
      <c r="BG349" s="85"/>
    </row>
    <row r="350" spans="1:59">
      <c r="A350" s="1">
        <v>2022</v>
      </c>
      <c r="B350" s="1" t="s">
        <v>115</v>
      </c>
      <c r="C350" s="12">
        <v>71.5</v>
      </c>
      <c r="D350" s="12">
        <v>61.96</v>
      </c>
      <c r="E350" s="12">
        <v>0</v>
      </c>
      <c r="F350" s="12">
        <v>37.04</v>
      </c>
      <c r="G350" s="12">
        <f t="shared" ref="G350:G361" si="49">SUM(C350:F350)</f>
        <v>170.5</v>
      </c>
      <c r="H350" s="12">
        <f>+Sar_InfraMR[[#This Row],[Total Líneas de Explotación ]]</f>
        <v>170.5</v>
      </c>
      <c r="I350" s="13">
        <v>169.64911000000001</v>
      </c>
      <c r="J350" s="12">
        <v>196.1</v>
      </c>
      <c r="K350" s="12">
        <v>13.5</v>
      </c>
      <c r="L350" s="12">
        <v>85</v>
      </c>
      <c r="M350" s="12">
        <v>8.4</v>
      </c>
      <c r="N350" s="12">
        <f>+Sar_InfraMR[[#This Row],[A.03.1 -  Longitud de Vías de Explotación No Electrificadas Troncales y Ramales (vía principal) (km)]]+Sar_InfraMR[[#This Row],[A.04.1 -  Longitud de Vías de Explotación Electrificadas Troncales y Ramales (vía principal) (km)]]</f>
        <v>281.10000000000002</v>
      </c>
      <c r="O350" s="12">
        <f>+Sar_InfraMR[[#This Row],[Total Vías (excluido Auxiliares)]]</f>
        <v>281.10000000000002</v>
      </c>
      <c r="P350" s="1">
        <v>31</v>
      </c>
      <c r="Q350" s="1">
        <v>3</v>
      </c>
      <c r="R350" s="1">
        <v>6</v>
      </c>
      <c r="S350" s="1">
        <f t="shared" ref="S350:S361" si="50">SUM(P350:R350)</f>
        <v>40</v>
      </c>
      <c r="T350" s="1">
        <v>32</v>
      </c>
      <c r="U350" s="1">
        <v>90</v>
      </c>
      <c r="V350" s="1">
        <v>1</v>
      </c>
      <c r="W350" s="1">
        <v>25</v>
      </c>
      <c r="X350" s="1">
        <v>0</v>
      </c>
      <c r="Y350" s="1">
        <f t="shared" ref="Y350" si="51">SUM(T350:X350)</f>
        <v>148</v>
      </c>
      <c r="Z350" s="1">
        <v>11</v>
      </c>
      <c r="AA350" s="1">
        <v>28</v>
      </c>
      <c r="AB350" s="1">
        <v>159</v>
      </c>
      <c r="AC350" s="1">
        <f t="shared" ref="AC350:AC361" si="52">SUM(Z350:AB350)</f>
        <v>198</v>
      </c>
      <c r="AD350" s="1">
        <v>2</v>
      </c>
      <c r="AE350" s="1">
        <v>16</v>
      </c>
      <c r="AF350" s="1">
        <v>50</v>
      </c>
      <c r="AG350" s="1">
        <f t="shared" ref="AG350:AG361" si="53">SUM(AD350:AF350)</f>
        <v>68</v>
      </c>
      <c r="AH350" s="12">
        <v>31.1</v>
      </c>
      <c r="AI350" s="12">
        <v>13.4</v>
      </c>
      <c r="AJ350" s="12">
        <v>126</v>
      </c>
      <c r="AK350" s="12">
        <f t="shared" ref="AK350:AK361" si="54">SUM(AH350:AJ350)</f>
        <v>170.5</v>
      </c>
      <c r="AL350" s="1">
        <v>5</v>
      </c>
      <c r="AM350" s="1">
        <v>11</v>
      </c>
      <c r="AN350" s="1">
        <v>10</v>
      </c>
      <c r="AO350" s="1">
        <f t="shared" ref="AO350:AO361" si="55">SUM(AL350:AN350)</f>
        <v>26</v>
      </c>
      <c r="AP350" s="1">
        <v>150</v>
      </c>
      <c r="AQ350" s="1">
        <v>77</v>
      </c>
      <c r="AR350" s="1">
        <v>0</v>
      </c>
      <c r="AS350" s="1">
        <f>+Sar_InfraMR[[#This Row],[B.02.1 - Parque de Coches Eléctricos Motrices]]+Sar_InfraMR[[#This Row],[B.02.2 - Parque de Coches Eléctricos Motrices Remolcados Tipo R]]+Sar_InfraMR[[#This Row],[B.02.3 - Parque de Coches Eléctricos Motrices Tipo R]]</f>
        <v>227</v>
      </c>
      <c r="AT350" s="1">
        <v>0</v>
      </c>
      <c r="AU350" s="1">
        <v>0</v>
      </c>
      <c r="AV350" s="1">
        <v>0</v>
      </c>
      <c r="AW350" s="1">
        <f>+Sar_InfraMR[[#This Row],[B.03.1 - Parque de Coches Motores Motrices Remolcados]]+Sar_InfraMR[[#This Row],[B.03.2 - Parque de Coches Motores Motrices Intermedios]]+Sar_InfraMR[[#This Row],[B.03.3 - Parque de Coches Motores Motrices Cabina]]</f>
        <v>0</v>
      </c>
      <c r="AX350" s="1">
        <v>30</v>
      </c>
      <c r="AY350" s="1">
        <v>11</v>
      </c>
      <c r="AZ350" s="1">
        <v>0</v>
      </c>
      <c r="BA350" s="1">
        <v>21</v>
      </c>
      <c r="BB350" s="1">
        <v>0</v>
      </c>
      <c r="BC350" s="1">
        <f>+Sar_InfraMR[[#This Row],[B.04.1 - Parque de Coches Remolcados Clase Unica]]+Sar_InfraMR[[#This Row],[B.04.2 - Parque de Coches Remolcados Clase Unica Furgón]]+Sar_InfraMR[[#This Row],[B.04.3 - Parque de Coches Remolcados Clase Unica Cabina]]+Sar_InfraMR[[#This Row],[B.04.4 - Parque de Coches Remolcados de Larga Distancia (Turista+Pullman)]]+Sar_InfraMR[[#This Row],[B.04.5 - Parque de Coches Remolcados para Servicios Especiales (Cartoneros)]]</f>
        <v>62</v>
      </c>
      <c r="BD350" s="1">
        <v>0</v>
      </c>
      <c r="BE350" s="1">
        <v>38</v>
      </c>
      <c r="BF350" s="16">
        <v>1676</v>
      </c>
    </row>
    <row r="351" spans="1:59">
      <c r="A351" s="1">
        <v>2022</v>
      </c>
      <c r="B351" s="1" t="s">
        <v>116</v>
      </c>
      <c r="C351" s="12">
        <v>71.5</v>
      </c>
      <c r="D351" s="12">
        <v>61.96</v>
      </c>
      <c r="E351" s="12">
        <v>0</v>
      </c>
      <c r="F351" s="12">
        <v>37.04</v>
      </c>
      <c r="G351" s="12">
        <f t="shared" si="49"/>
        <v>170.5</v>
      </c>
      <c r="H351" s="12">
        <f>+Sar_InfraMR[[#This Row],[Total Líneas de Explotación ]]</f>
        <v>170.5</v>
      </c>
      <c r="I351" s="13">
        <v>169.64911000000001</v>
      </c>
      <c r="J351" s="12">
        <v>196.1</v>
      </c>
      <c r="K351" s="12">
        <v>13.5</v>
      </c>
      <c r="L351" s="12">
        <v>85</v>
      </c>
      <c r="M351" s="12">
        <v>8.4</v>
      </c>
      <c r="N351" s="12">
        <f>+Sar_InfraMR[[#This Row],[A.03.1 -  Longitud de Vías de Explotación No Electrificadas Troncales y Ramales (vía principal) (km)]]+Sar_InfraMR[[#This Row],[A.04.1 -  Longitud de Vías de Explotación Electrificadas Troncales y Ramales (vía principal) (km)]]</f>
        <v>281.10000000000002</v>
      </c>
      <c r="O351" s="12">
        <f>+Sar_InfraMR[[#This Row],[Total Vías (excluido Auxiliares)]]</f>
        <v>281.10000000000002</v>
      </c>
      <c r="P351" s="1">
        <v>31</v>
      </c>
      <c r="Q351" s="1">
        <v>3</v>
      </c>
      <c r="R351" s="1">
        <v>6</v>
      </c>
      <c r="S351" s="1">
        <f t="shared" si="50"/>
        <v>40</v>
      </c>
      <c r="T351" s="1">
        <v>32</v>
      </c>
      <c r="U351" s="1">
        <v>90</v>
      </c>
      <c r="V351" s="1">
        <v>1</v>
      </c>
      <c r="W351" s="1">
        <v>25</v>
      </c>
      <c r="X351" s="1">
        <v>0</v>
      </c>
      <c r="Y351" s="1">
        <f t="shared" ref="Y351:Y361" si="56">SUM(T351:X351)</f>
        <v>148</v>
      </c>
      <c r="Z351" s="1">
        <v>11</v>
      </c>
      <c r="AA351" s="1">
        <v>28</v>
      </c>
      <c r="AB351" s="1">
        <v>159</v>
      </c>
      <c r="AC351" s="1">
        <f t="shared" si="52"/>
        <v>198</v>
      </c>
      <c r="AD351" s="1">
        <v>2</v>
      </c>
      <c r="AE351" s="1">
        <v>16</v>
      </c>
      <c r="AF351" s="1">
        <v>50</v>
      </c>
      <c r="AG351" s="1">
        <f t="shared" si="53"/>
        <v>68</v>
      </c>
      <c r="AH351" s="12">
        <v>31.1</v>
      </c>
      <c r="AI351" s="12">
        <v>13.4</v>
      </c>
      <c r="AJ351" s="12">
        <v>126</v>
      </c>
      <c r="AK351" s="12">
        <f t="shared" si="54"/>
        <v>170.5</v>
      </c>
      <c r="AL351" s="1">
        <v>5</v>
      </c>
      <c r="AM351" s="1">
        <v>11</v>
      </c>
      <c r="AN351" s="1">
        <v>10</v>
      </c>
      <c r="AO351" s="1">
        <f t="shared" si="55"/>
        <v>26</v>
      </c>
      <c r="AP351" s="1">
        <v>150</v>
      </c>
      <c r="AQ351" s="1">
        <v>77</v>
      </c>
      <c r="AR351" s="1">
        <v>0</v>
      </c>
      <c r="AS351" s="1">
        <f>+Sar_InfraMR[[#This Row],[B.02.1 - Parque de Coches Eléctricos Motrices]]+Sar_InfraMR[[#This Row],[B.02.2 - Parque de Coches Eléctricos Motrices Remolcados Tipo R]]+Sar_InfraMR[[#This Row],[B.02.3 - Parque de Coches Eléctricos Motrices Tipo R]]</f>
        <v>227</v>
      </c>
      <c r="AT351" s="1">
        <v>0</v>
      </c>
      <c r="AU351" s="1">
        <v>0</v>
      </c>
      <c r="AV351" s="1">
        <v>0</v>
      </c>
      <c r="AW351" s="1">
        <f>+Sar_InfraMR[[#This Row],[B.03.1 - Parque de Coches Motores Motrices Remolcados]]+Sar_InfraMR[[#This Row],[B.03.2 - Parque de Coches Motores Motrices Intermedios]]+Sar_InfraMR[[#This Row],[B.03.3 - Parque de Coches Motores Motrices Cabina]]</f>
        <v>0</v>
      </c>
      <c r="AX351" s="1">
        <v>30</v>
      </c>
      <c r="AY351" s="1">
        <v>11</v>
      </c>
      <c r="AZ351" s="1">
        <v>0</v>
      </c>
      <c r="BA351" s="1">
        <v>21</v>
      </c>
      <c r="BB351" s="1">
        <v>0</v>
      </c>
      <c r="BC351" s="1">
        <f>+Sar_InfraMR[[#This Row],[B.04.1 - Parque de Coches Remolcados Clase Unica]]+Sar_InfraMR[[#This Row],[B.04.2 - Parque de Coches Remolcados Clase Unica Furgón]]+Sar_InfraMR[[#This Row],[B.04.3 - Parque de Coches Remolcados Clase Unica Cabina]]+Sar_InfraMR[[#This Row],[B.04.4 - Parque de Coches Remolcados de Larga Distancia (Turista+Pullman)]]+Sar_InfraMR[[#This Row],[B.04.5 - Parque de Coches Remolcados para Servicios Especiales (Cartoneros)]]</f>
        <v>62</v>
      </c>
      <c r="BD351" s="1">
        <v>0</v>
      </c>
      <c r="BE351" s="1">
        <v>38</v>
      </c>
      <c r="BF351" s="16">
        <v>1676</v>
      </c>
    </row>
    <row r="352" spans="1:59">
      <c r="A352" s="1">
        <v>2022</v>
      </c>
      <c r="B352" s="1" t="s">
        <v>117</v>
      </c>
      <c r="C352" s="12">
        <v>71.5</v>
      </c>
      <c r="D352" s="12">
        <v>61.96</v>
      </c>
      <c r="E352" s="12">
        <v>0</v>
      </c>
      <c r="F352" s="12">
        <v>37.04</v>
      </c>
      <c r="G352" s="12">
        <f t="shared" si="49"/>
        <v>170.5</v>
      </c>
      <c r="H352" s="12">
        <f>+Sar_InfraMR[[#This Row],[Total Líneas de Explotación ]]</f>
        <v>170.5</v>
      </c>
      <c r="I352" s="13">
        <v>169.64911000000001</v>
      </c>
      <c r="J352" s="12">
        <v>196.1</v>
      </c>
      <c r="K352" s="12">
        <v>13.5</v>
      </c>
      <c r="L352" s="12">
        <v>85</v>
      </c>
      <c r="M352" s="12">
        <v>8.4</v>
      </c>
      <c r="N352" s="12">
        <f>+Sar_InfraMR[[#This Row],[A.03.1 -  Longitud de Vías de Explotación No Electrificadas Troncales y Ramales (vía principal) (km)]]+Sar_InfraMR[[#This Row],[A.04.1 -  Longitud de Vías de Explotación Electrificadas Troncales y Ramales (vía principal) (km)]]</f>
        <v>281.10000000000002</v>
      </c>
      <c r="O352" s="12">
        <f>+Sar_InfraMR[[#This Row],[Total Vías (excluido Auxiliares)]]</f>
        <v>281.10000000000002</v>
      </c>
      <c r="P352" s="1">
        <v>31</v>
      </c>
      <c r="Q352" s="1">
        <v>3</v>
      </c>
      <c r="R352" s="1">
        <v>6</v>
      </c>
      <c r="S352" s="1">
        <f t="shared" si="50"/>
        <v>40</v>
      </c>
      <c r="T352" s="1">
        <v>32</v>
      </c>
      <c r="U352" s="1">
        <v>90</v>
      </c>
      <c r="V352" s="1">
        <v>1</v>
      </c>
      <c r="W352" s="1">
        <v>25</v>
      </c>
      <c r="X352" s="1">
        <v>0</v>
      </c>
      <c r="Y352" s="1">
        <f t="shared" si="56"/>
        <v>148</v>
      </c>
      <c r="Z352" s="1">
        <v>11</v>
      </c>
      <c r="AA352" s="1">
        <v>28</v>
      </c>
      <c r="AB352" s="1">
        <v>159</v>
      </c>
      <c r="AC352" s="1">
        <f t="shared" si="52"/>
        <v>198</v>
      </c>
      <c r="AD352" s="1">
        <v>2</v>
      </c>
      <c r="AE352" s="1">
        <v>16</v>
      </c>
      <c r="AF352" s="1">
        <v>50</v>
      </c>
      <c r="AG352" s="1">
        <f t="shared" si="53"/>
        <v>68</v>
      </c>
      <c r="AH352" s="12">
        <v>31.1</v>
      </c>
      <c r="AI352" s="12">
        <v>13.4</v>
      </c>
      <c r="AJ352" s="12">
        <v>126</v>
      </c>
      <c r="AK352" s="12">
        <f t="shared" si="54"/>
        <v>170.5</v>
      </c>
      <c r="AL352" s="1">
        <v>5</v>
      </c>
      <c r="AM352" s="1">
        <v>11</v>
      </c>
      <c r="AN352" s="1">
        <v>10</v>
      </c>
      <c r="AO352" s="1">
        <f t="shared" si="55"/>
        <v>26</v>
      </c>
      <c r="AP352" s="1">
        <v>150</v>
      </c>
      <c r="AQ352" s="1">
        <v>77</v>
      </c>
      <c r="AR352" s="1">
        <v>0</v>
      </c>
      <c r="AS352" s="1">
        <f>+Sar_InfraMR[[#This Row],[B.02.1 - Parque de Coches Eléctricos Motrices]]+Sar_InfraMR[[#This Row],[B.02.2 - Parque de Coches Eléctricos Motrices Remolcados Tipo R]]+Sar_InfraMR[[#This Row],[B.02.3 - Parque de Coches Eléctricos Motrices Tipo R]]</f>
        <v>227</v>
      </c>
      <c r="AT352" s="1">
        <v>0</v>
      </c>
      <c r="AU352" s="1">
        <v>0</v>
      </c>
      <c r="AV352" s="1">
        <v>0</v>
      </c>
      <c r="AW352" s="1">
        <f>+Sar_InfraMR[[#This Row],[B.03.1 - Parque de Coches Motores Motrices Remolcados]]+Sar_InfraMR[[#This Row],[B.03.2 - Parque de Coches Motores Motrices Intermedios]]+Sar_InfraMR[[#This Row],[B.03.3 - Parque de Coches Motores Motrices Cabina]]</f>
        <v>0</v>
      </c>
      <c r="AX352" s="1">
        <v>30</v>
      </c>
      <c r="AY352" s="1">
        <v>11</v>
      </c>
      <c r="AZ352" s="1">
        <v>0</v>
      </c>
      <c r="BA352" s="1">
        <v>21</v>
      </c>
      <c r="BB352" s="1">
        <v>0</v>
      </c>
      <c r="BC352" s="1">
        <f>+Sar_InfraMR[[#This Row],[B.04.1 - Parque de Coches Remolcados Clase Unica]]+Sar_InfraMR[[#This Row],[B.04.2 - Parque de Coches Remolcados Clase Unica Furgón]]+Sar_InfraMR[[#This Row],[B.04.3 - Parque de Coches Remolcados Clase Unica Cabina]]+Sar_InfraMR[[#This Row],[B.04.4 - Parque de Coches Remolcados de Larga Distancia (Turista+Pullman)]]+Sar_InfraMR[[#This Row],[B.04.5 - Parque de Coches Remolcados para Servicios Especiales (Cartoneros)]]</f>
        <v>62</v>
      </c>
      <c r="BD352" s="1">
        <v>0</v>
      </c>
      <c r="BE352" s="1">
        <v>38</v>
      </c>
      <c r="BF352" s="16">
        <v>1676</v>
      </c>
    </row>
    <row r="353" spans="1:59">
      <c r="A353" s="1">
        <v>2022</v>
      </c>
      <c r="B353" s="1" t="s">
        <v>118</v>
      </c>
      <c r="C353" s="12">
        <v>71.5</v>
      </c>
      <c r="D353" s="12">
        <v>61.96</v>
      </c>
      <c r="E353" s="12">
        <v>0</v>
      </c>
      <c r="F353" s="12">
        <v>37.04</v>
      </c>
      <c r="G353" s="12">
        <f t="shared" si="49"/>
        <v>170.5</v>
      </c>
      <c r="H353" s="12">
        <f>+Sar_InfraMR[[#This Row],[Total Líneas de Explotación ]]</f>
        <v>170.5</v>
      </c>
      <c r="I353" s="13">
        <v>169.64911000000001</v>
      </c>
      <c r="J353" s="12">
        <v>196.1</v>
      </c>
      <c r="K353" s="12">
        <v>13.5</v>
      </c>
      <c r="L353" s="12">
        <v>85</v>
      </c>
      <c r="M353" s="12">
        <v>8.4</v>
      </c>
      <c r="N353" s="12">
        <f>+Sar_InfraMR[[#This Row],[A.03.1 -  Longitud de Vías de Explotación No Electrificadas Troncales y Ramales (vía principal) (km)]]+Sar_InfraMR[[#This Row],[A.04.1 -  Longitud de Vías de Explotación Electrificadas Troncales y Ramales (vía principal) (km)]]</f>
        <v>281.10000000000002</v>
      </c>
      <c r="O353" s="12">
        <f>+Sar_InfraMR[[#This Row],[Total Vías (excluido Auxiliares)]]</f>
        <v>281.10000000000002</v>
      </c>
      <c r="P353" s="1">
        <v>31</v>
      </c>
      <c r="Q353" s="1">
        <v>3</v>
      </c>
      <c r="R353" s="1">
        <v>6</v>
      </c>
      <c r="S353" s="1">
        <f t="shared" si="50"/>
        <v>40</v>
      </c>
      <c r="T353" s="1">
        <v>32</v>
      </c>
      <c r="U353" s="1">
        <v>90</v>
      </c>
      <c r="V353" s="1">
        <v>1</v>
      </c>
      <c r="W353" s="1">
        <v>25</v>
      </c>
      <c r="X353" s="1">
        <v>0</v>
      </c>
      <c r="Y353" s="1">
        <f t="shared" si="56"/>
        <v>148</v>
      </c>
      <c r="Z353" s="1">
        <v>11</v>
      </c>
      <c r="AA353" s="1">
        <v>28</v>
      </c>
      <c r="AB353" s="1">
        <v>159</v>
      </c>
      <c r="AC353" s="1">
        <f t="shared" si="52"/>
        <v>198</v>
      </c>
      <c r="AD353" s="1">
        <v>2</v>
      </c>
      <c r="AE353" s="1">
        <v>16</v>
      </c>
      <c r="AF353" s="1">
        <v>50</v>
      </c>
      <c r="AG353" s="1">
        <f t="shared" si="53"/>
        <v>68</v>
      </c>
      <c r="AH353" s="12">
        <v>31.1</v>
      </c>
      <c r="AI353" s="12">
        <v>13.4</v>
      </c>
      <c r="AJ353" s="12">
        <v>126</v>
      </c>
      <c r="AK353" s="12">
        <f t="shared" si="54"/>
        <v>170.5</v>
      </c>
      <c r="AL353" s="1">
        <v>5</v>
      </c>
      <c r="AM353" s="1">
        <v>11</v>
      </c>
      <c r="AN353" s="1">
        <v>10</v>
      </c>
      <c r="AO353" s="1">
        <f t="shared" si="55"/>
        <v>26</v>
      </c>
      <c r="AP353" s="1">
        <v>150</v>
      </c>
      <c r="AQ353" s="1">
        <v>77</v>
      </c>
      <c r="AR353" s="1">
        <v>0</v>
      </c>
      <c r="AS353" s="1">
        <f>+Sar_InfraMR[[#This Row],[B.02.1 - Parque de Coches Eléctricos Motrices]]+Sar_InfraMR[[#This Row],[B.02.2 - Parque de Coches Eléctricos Motrices Remolcados Tipo R]]+Sar_InfraMR[[#This Row],[B.02.3 - Parque de Coches Eléctricos Motrices Tipo R]]</f>
        <v>227</v>
      </c>
      <c r="AT353" s="1">
        <v>0</v>
      </c>
      <c r="AU353" s="1">
        <v>0</v>
      </c>
      <c r="AV353" s="1">
        <v>0</v>
      </c>
      <c r="AW353" s="1">
        <f>+Sar_InfraMR[[#This Row],[B.03.1 - Parque de Coches Motores Motrices Remolcados]]+Sar_InfraMR[[#This Row],[B.03.2 - Parque de Coches Motores Motrices Intermedios]]+Sar_InfraMR[[#This Row],[B.03.3 - Parque de Coches Motores Motrices Cabina]]</f>
        <v>0</v>
      </c>
      <c r="AX353" s="1">
        <v>30</v>
      </c>
      <c r="AY353" s="1">
        <v>11</v>
      </c>
      <c r="AZ353" s="1">
        <v>0</v>
      </c>
      <c r="BA353" s="1">
        <v>21</v>
      </c>
      <c r="BB353" s="1">
        <v>0</v>
      </c>
      <c r="BC353" s="1">
        <f>+Sar_InfraMR[[#This Row],[B.04.1 - Parque de Coches Remolcados Clase Unica]]+Sar_InfraMR[[#This Row],[B.04.2 - Parque de Coches Remolcados Clase Unica Furgón]]+Sar_InfraMR[[#This Row],[B.04.3 - Parque de Coches Remolcados Clase Unica Cabina]]+Sar_InfraMR[[#This Row],[B.04.4 - Parque de Coches Remolcados de Larga Distancia (Turista+Pullman)]]+Sar_InfraMR[[#This Row],[B.04.5 - Parque de Coches Remolcados para Servicios Especiales (Cartoneros)]]</f>
        <v>62</v>
      </c>
      <c r="BD353" s="1">
        <v>0</v>
      </c>
      <c r="BE353" s="1">
        <v>38</v>
      </c>
      <c r="BF353" s="16">
        <v>1676</v>
      </c>
    </row>
    <row r="354" spans="1:59">
      <c r="A354" s="1">
        <v>2022</v>
      </c>
      <c r="B354" s="1" t="s">
        <v>119</v>
      </c>
      <c r="C354" s="12">
        <v>71.5</v>
      </c>
      <c r="D354" s="12">
        <v>61.96</v>
      </c>
      <c r="E354" s="12">
        <v>0</v>
      </c>
      <c r="F354" s="12">
        <v>37.04</v>
      </c>
      <c r="G354" s="12">
        <f t="shared" si="49"/>
        <v>170.5</v>
      </c>
      <c r="H354" s="12">
        <f>+Sar_InfraMR[[#This Row],[Total Líneas de Explotación ]]</f>
        <v>170.5</v>
      </c>
      <c r="I354" s="13">
        <v>169.64911000000001</v>
      </c>
      <c r="J354" s="12">
        <v>196.1</v>
      </c>
      <c r="K354" s="12">
        <v>13.5</v>
      </c>
      <c r="L354" s="12">
        <v>85</v>
      </c>
      <c r="M354" s="12">
        <v>8.4</v>
      </c>
      <c r="N354" s="12">
        <f>+Sar_InfraMR[[#This Row],[A.03.1 -  Longitud de Vías de Explotación No Electrificadas Troncales y Ramales (vía principal) (km)]]+Sar_InfraMR[[#This Row],[A.04.1 -  Longitud de Vías de Explotación Electrificadas Troncales y Ramales (vía principal) (km)]]</f>
        <v>281.10000000000002</v>
      </c>
      <c r="O354" s="12">
        <f>+Sar_InfraMR[[#This Row],[Total Vías (excluido Auxiliares)]]</f>
        <v>281.10000000000002</v>
      </c>
      <c r="P354" s="1">
        <v>31</v>
      </c>
      <c r="Q354" s="1">
        <v>3</v>
      </c>
      <c r="R354" s="1">
        <v>6</v>
      </c>
      <c r="S354" s="1">
        <f t="shared" si="50"/>
        <v>40</v>
      </c>
      <c r="T354" s="1">
        <v>32</v>
      </c>
      <c r="U354" s="1">
        <v>90</v>
      </c>
      <c r="V354" s="1">
        <v>1</v>
      </c>
      <c r="W354" s="1">
        <v>25</v>
      </c>
      <c r="X354" s="1">
        <v>0</v>
      </c>
      <c r="Y354" s="1">
        <f t="shared" si="56"/>
        <v>148</v>
      </c>
      <c r="Z354" s="1">
        <v>11</v>
      </c>
      <c r="AA354" s="1">
        <v>28</v>
      </c>
      <c r="AB354" s="1">
        <v>159</v>
      </c>
      <c r="AC354" s="1">
        <f t="shared" si="52"/>
        <v>198</v>
      </c>
      <c r="AD354" s="1">
        <v>2</v>
      </c>
      <c r="AE354" s="1">
        <v>16</v>
      </c>
      <c r="AF354" s="1">
        <v>50</v>
      </c>
      <c r="AG354" s="1">
        <f t="shared" si="53"/>
        <v>68</v>
      </c>
      <c r="AH354" s="12">
        <v>31.1</v>
      </c>
      <c r="AI354" s="12">
        <v>13.4</v>
      </c>
      <c r="AJ354" s="12">
        <v>126</v>
      </c>
      <c r="AK354" s="12">
        <f t="shared" si="54"/>
        <v>170.5</v>
      </c>
      <c r="AL354" s="1">
        <v>5</v>
      </c>
      <c r="AM354" s="1">
        <v>11</v>
      </c>
      <c r="AN354" s="1">
        <v>10</v>
      </c>
      <c r="AO354" s="1">
        <f t="shared" si="55"/>
        <v>26</v>
      </c>
      <c r="AP354" s="1">
        <v>150</v>
      </c>
      <c r="AQ354" s="1">
        <v>77</v>
      </c>
      <c r="AR354" s="1">
        <v>0</v>
      </c>
      <c r="AS354" s="1">
        <f>+Sar_InfraMR[[#This Row],[B.02.1 - Parque de Coches Eléctricos Motrices]]+Sar_InfraMR[[#This Row],[B.02.2 - Parque de Coches Eléctricos Motrices Remolcados Tipo R]]+Sar_InfraMR[[#This Row],[B.02.3 - Parque de Coches Eléctricos Motrices Tipo R]]</f>
        <v>227</v>
      </c>
      <c r="AT354" s="1">
        <v>0</v>
      </c>
      <c r="AU354" s="1">
        <v>0</v>
      </c>
      <c r="AV354" s="1">
        <v>0</v>
      </c>
      <c r="AW354" s="1">
        <f>+Sar_InfraMR[[#This Row],[B.03.1 - Parque de Coches Motores Motrices Remolcados]]+Sar_InfraMR[[#This Row],[B.03.2 - Parque de Coches Motores Motrices Intermedios]]+Sar_InfraMR[[#This Row],[B.03.3 - Parque de Coches Motores Motrices Cabina]]</f>
        <v>0</v>
      </c>
      <c r="AX354" s="1">
        <v>30</v>
      </c>
      <c r="AY354" s="1">
        <v>11</v>
      </c>
      <c r="AZ354" s="1">
        <v>0</v>
      </c>
      <c r="BA354" s="1">
        <v>21</v>
      </c>
      <c r="BB354" s="1">
        <v>0</v>
      </c>
      <c r="BC354" s="1">
        <f>+Sar_InfraMR[[#This Row],[B.04.1 - Parque de Coches Remolcados Clase Unica]]+Sar_InfraMR[[#This Row],[B.04.2 - Parque de Coches Remolcados Clase Unica Furgón]]+Sar_InfraMR[[#This Row],[B.04.3 - Parque de Coches Remolcados Clase Unica Cabina]]+Sar_InfraMR[[#This Row],[B.04.4 - Parque de Coches Remolcados de Larga Distancia (Turista+Pullman)]]+Sar_InfraMR[[#This Row],[B.04.5 - Parque de Coches Remolcados para Servicios Especiales (Cartoneros)]]</f>
        <v>62</v>
      </c>
      <c r="BD354" s="1">
        <v>0</v>
      </c>
      <c r="BE354" s="1">
        <v>38</v>
      </c>
      <c r="BF354" s="16">
        <v>1676</v>
      </c>
    </row>
    <row r="355" spans="1:59">
      <c r="A355" s="1">
        <v>2022</v>
      </c>
      <c r="B355" s="1" t="s">
        <v>120</v>
      </c>
      <c r="C355" s="12">
        <v>71.5</v>
      </c>
      <c r="D355" s="12">
        <v>61.96</v>
      </c>
      <c r="E355" s="12">
        <v>0</v>
      </c>
      <c r="F355" s="12">
        <v>37.04</v>
      </c>
      <c r="G355" s="12">
        <f t="shared" si="49"/>
        <v>170.5</v>
      </c>
      <c r="H355" s="12">
        <f>+Sar_InfraMR[[#This Row],[Total Líneas de Explotación ]]</f>
        <v>170.5</v>
      </c>
      <c r="I355" s="13">
        <v>169.64911000000001</v>
      </c>
      <c r="J355" s="12">
        <v>196.1</v>
      </c>
      <c r="K355" s="12">
        <v>13.5</v>
      </c>
      <c r="L355" s="12">
        <v>85</v>
      </c>
      <c r="M355" s="12">
        <v>8.4</v>
      </c>
      <c r="N355" s="12">
        <f>+Sar_InfraMR[[#This Row],[A.03.1 -  Longitud de Vías de Explotación No Electrificadas Troncales y Ramales (vía principal) (km)]]+Sar_InfraMR[[#This Row],[A.04.1 -  Longitud de Vías de Explotación Electrificadas Troncales y Ramales (vía principal) (km)]]</f>
        <v>281.10000000000002</v>
      </c>
      <c r="O355" s="12">
        <f>+Sar_InfraMR[[#This Row],[Total Vías (excluido Auxiliares)]]</f>
        <v>281.10000000000002</v>
      </c>
      <c r="P355" s="1">
        <v>31</v>
      </c>
      <c r="Q355" s="1">
        <v>3</v>
      </c>
      <c r="R355" s="1">
        <v>6</v>
      </c>
      <c r="S355" s="1">
        <f t="shared" si="50"/>
        <v>40</v>
      </c>
      <c r="T355" s="1">
        <v>32</v>
      </c>
      <c r="U355" s="1">
        <v>90</v>
      </c>
      <c r="V355" s="1">
        <v>1</v>
      </c>
      <c r="W355" s="1">
        <v>25</v>
      </c>
      <c r="X355" s="1">
        <v>0</v>
      </c>
      <c r="Y355" s="1">
        <f t="shared" si="56"/>
        <v>148</v>
      </c>
      <c r="Z355" s="1">
        <v>11</v>
      </c>
      <c r="AA355" s="1">
        <v>28</v>
      </c>
      <c r="AB355" s="1">
        <v>159</v>
      </c>
      <c r="AC355" s="1">
        <f t="shared" si="52"/>
        <v>198</v>
      </c>
      <c r="AD355" s="1">
        <v>2</v>
      </c>
      <c r="AE355" s="1">
        <v>16</v>
      </c>
      <c r="AF355" s="1">
        <v>50</v>
      </c>
      <c r="AG355" s="1">
        <f t="shared" si="53"/>
        <v>68</v>
      </c>
      <c r="AH355" s="12">
        <v>31.1</v>
      </c>
      <c r="AI355" s="12">
        <v>13.4</v>
      </c>
      <c r="AJ355" s="12">
        <v>126</v>
      </c>
      <c r="AK355" s="12">
        <f t="shared" si="54"/>
        <v>170.5</v>
      </c>
      <c r="AL355" s="1">
        <v>5</v>
      </c>
      <c r="AM355" s="1">
        <v>11</v>
      </c>
      <c r="AN355" s="1">
        <v>10</v>
      </c>
      <c r="AO355" s="1">
        <f t="shared" si="55"/>
        <v>26</v>
      </c>
      <c r="AP355" s="1">
        <v>150</v>
      </c>
      <c r="AQ355" s="1">
        <v>77</v>
      </c>
      <c r="AR355" s="1">
        <v>0</v>
      </c>
      <c r="AS355" s="1">
        <f>+Sar_InfraMR[[#This Row],[B.02.1 - Parque de Coches Eléctricos Motrices]]+Sar_InfraMR[[#This Row],[B.02.2 - Parque de Coches Eléctricos Motrices Remolcados Tipo R]]+Sar_InfraMR[[#This Row],[B.02.3 - Parque de Coches Eléctricos Motrices Tipo R]]</f>
        <v>227</v>
      </c>
      <c r="AT355" s="1">
        <v>0</v>
      </c>
      <c r="AU355" s="1">
        <v>0</v>
      </c>
      <c r="AV355" s="1">
        <v>0</v>
      </c>
      <c r="AW355" s="1">
        <f>+Sar_InfraMR[[#This Row],[B.03.1 - Parque de Coches Motores Motrices Remolcados]]+Sar_InfraMR[[#This Row],[B.03.2 - Parque de Coches Motores Motrices Intermedios]]+Sar_InfraMR[[#This Row],[B.03.3 - Parque de Coches Motores Motrices Cabina]]</f>
        <v>0</v>
      </c>
      <c r="AX355" s="1">
        <v>30</v>
      </c>
      <c r="AY355" s="1">
        <v>11</v>
      </c>
      <c r="AZ355" s="1">
        <v>0</v>
      </c>
      <c r="BA355" s="1">
        <v>21</v>
      </c>
      <c r="BB355" s="1">
        <v>0</v>
      </c>
      <c r="BC355" s="1">
        <f>+Sar_InfraMR[[#This Row],[B.04.1 - Parque de Coches Remolcados Clase Unica]]+Sar_InfraMR[[#This Row],[B.04.2 - Parque de Coches Remolcados Clase Unica Furgón]]+Sar_InfraMR[[#This Row],[B.04.3 - Parque de Coches Remolcados Clase Unica Cabina]]+Sar_InfraMR[[#This Row],[B.04.4 - Parque de Coches Remolcados de Larga Distancia (Turista+Pullman)]]+Sar_InfraMR[[#This Row],[B.04.5 - Parque de Coches Remolcados para Servicios Especiales (Cartoneros)]]</f>
        <v>62</v>
      </c>
      <c r="BD355" s="1">
        <v>0</v>
      </c>
      <c r="BE355" s="1">
        <v>38</v>
      </c>
      <c r="BF355" s="16">
        <v>1676</v>
      </c>
    </row>
    <row r="356" spans="1:59">
      <c r="A356" s="1">
        <v>2022</v>
      </c>
      <c r="B356" s="1" t="s">
        <v>121</v>
      </c>
      <c r="C356" s="12">
        <v>71.5</v>
      </c>
      <c r="D356" s="12">
        <v>61.96</v>
      </c>
      <c r="E356" s="12">
        <v>0</v>
      </c>
      <c r="F356" s="12">
        <v>37.04</v>
      </c>
      <c r="G356" s="12">
        <f t="shared" si="49"/>
        <v>170.5</v>
      </c>
      <c r="H356" s="12">
        <f>+Sar_InfraMR[[#This Row],[Total Líneas de Explotación ]]</f>
        <v>170.5</v>
      </c>
      <c r="I356" s="13">
        <v>169.64911000000001</v>
      </c>
      <c r="J356" s="12">
        <v>196.1</v>
      </c>
      <c r="K356" s="12">
        <v>13.5</v>
      </c>
      <c r="L356" s="12">
        <v>85</v>
      </c>
      <c r="M356" s="12">
        <v>8.4</v>
      </c>
      <c r="N356" s="12">
        <f>+Sar_InfraMR[[#This Row],[A.03.1 -  Longitud de Vías de Explotación No Electrificadas Troncales y Ramales (vía principal) (km)]]+Sar_InfraMR[[#This Row],[A.04.1 -  Longitud de Vías de Explotación Electrificadas Troncales y Ramales (vía principal) (km)]]</f>
        <v>281.10000000000002</v>
      </c>
      <c r="O356" s="12">
        <f>+Sar_InfraMR[[#This Row],[Total Vías (excluido Auxiliares)]]</f>
        <v>281.10000000000002</v>
      </c>
      <c r="P356" s="1">
        <v>31</v>
      </c>
      <c r="Q356" s="1">
        <v>3</v>
      </c>
      <c r="R356" s="1">
        <v>6</v>
      </c>
      <c r="S356" s="1">
        <f t="shared" si="50"/>
        <v>40</v>
      </c>
      <c r="T356" s="1">
        <v>32</v>
      </c>
      <c r="U356" s="1">
        <v>90</v>
      </c>
      <c r="V356" s="1">
        <v>1</v>
      </c>
      <c r="W356" s="1">
        <v>25</v>
      </c>
      <c r="X356" s="1">
        <v>0</v>
      </c>
      <c r="Y356" s="1">
        <f t="shared" si="56"/>
        <v>148</v>
      </c>
      <c r="Z356" s="1">
        <v>11</v>
      </c>
      <c r="AA356" s="1">
        <v>28</v>
      </c>
      <c r="AB356" s="1">
        <v>159</v>
      </c>
      <c r="AC356" s="1">
        <f t="shared" si="52"/>
        <v>198</v>
      </c>
      <c r="AD356" s="1">
        <v>2</v>
      </c>
      <c r="AE356" s="1">
        <v>16</v>
      </c>
      <c r="AF356" s="1">
        <v>50</v>
      </c>
      <c r="AG356" s="1">
        <f t="shared" si="53"/>
        <v>68</v>
      </c>
      <c r="AH356" s="12">
        <v>31.1</v>
      </c>
      <c r="AI356" s="12">
        <v>13.4</v>
      </c>
      <c r="AJ356" s="12">
        <v>126</v>
      </c>
      <c r="AK356" s="12">
        <f t="shared" si="54"/>
        <v>170.5</v>
      </c>
      <c r="AL356" s="1">
        <v>5</v>
      </c>
      <c r="AM356" s="1">
        <v>11</v>
      </c>
      <c r="AN356" s="1">
        <v>10</v>
      </c>
      <c r="AO356" s="1">
        <f t="shared" si="55"/>
        <v>26</v>
      </c>
      <c r="AP356" s="1">
        <v>150</v>
      </c>
      <c r="AQ356" s="1">
        <v>77</v>
      </c>
      <c r="AR356" s="1">
        <v>0</v>
      </c>
      <c r="AS356" s="1">
        <f>+Sar_InfraMR[[#This Row],[B.02.1 - Parque de Coches Eléctricos Motrices]]+Sar_InfraMR[[#This Row],[B.02.2 - Parque de Coches Eléctricos Motrices Remolcados Tipo R]]+Sar_InfraMR[[#This Row],[B.02.3 - Parque de Coches Eléctricos Motrices Tipo R]]</f>
        <v>227</v>
      </c>
      <c r="AT356" s="1">
        <v>0</v>
      </c>
      <c r="AU356" s="1">
        <v>0</v>
      </c>
      <c r="AV356" s="1">
        <v>0</v>
      </c>
      <c r="AW356" s="1">
        <f>+Sar_InfraMR[[#This Row],[B.03.1 - Parque de Coches Motores Motrices Remolcados]]+Sar_InfraMR[[#This Row],[B.03.2 - Parque de Coches Motores Motrices Intermedios]]+Sar_InfraMR[[#This Row],[B.03.3 - Parque de Coches Motores Motrices Cabina]]</f>
        <v>0</v>
      </c>
      <c r="AX356" s="1">
        <v>30</v>
      </c>
      <c r="AY356" s="1">
        <v>11</v>
      </c>
      <c r="AZ356" s="1">
        <v>0</v>
      </c>
      <c r="BA356" s="1">
        <v>21</v>
      </c>
      <c r="BB356" s="1">
        <v>0</v>
      </c>
      <c r="BC356" s="1">
        <f>+Sar_InfraMR[[#This Row],[B.04.1 - Parque de Coches Remolcados Clase Unica]]+Sar_InfraMR[[#This Row],[B.04.2 - Parque de Coches Remolcados Clase Unica Furgón]]+Sar_InfraMR[[#This Row],[B.04.3 - Parque de Coches Remolcados Clase Unica Cabina]]+Sar_InfraMR[[#This Row],[B.04.4 - Parque de Coches Remolcados de Larga Distancia (Turista+Pullman)]]+Sar_InfraMR[[#This Row],[B.04.5 - Parque de Coches Remolcados para Servicios Especiales (Cartoneros)]]</f>
        <v>62</v>
      </c>
      <c r="BD356" s="1">
        <v>0</v>
      </c>
      <c r="BE356" s="1">
        <v>38</v>
      </c>
      <c r="BF356" s="16">
        <v>1676</v>
      </c>
    </row>
    <row r="357" spans="1:59">
      <c r="A357" s="1">
        <v>2022</v>
      </c>
      <c r="B357" s="1" t="s">
        <v>122</v>
      </c>
      <c r="C357" s="12">
        <v>71.5</v>
      </c>
      <c r="D357" s="12">
        <v>61.96</v>
      </c>
      <c r="E357" s="12">
        <v>0</v>
      </c>
      <c r="F357" s="12">
        <v>37.04</v>
      </c>
      <c r="G357" s="12">
        <f t="shared" si="49"/>
        <v>170.5</v>
      </c>
      <c r="H357" s="12">
        <f>+Sar_InfraMR[[#This Row],[Total Líneas de Explotación ]]</f>
        <v>170.5</v>
      </c>
      <c r="I357" s="13">
        <v>169.64911000000001</v>
      </c>
      <c r="J357" s="12">
        <v>196.1</v>
      </c>
      <c r="K357" s="12">
        <v>13.5</v>
      </c>
      <c r="L357" s="12">
        <v>85</v>
      </c>
      <c r="M357" s="12">
        <v>8.4</v>
      </c>
      <c r="N357" s="12">
        <f>+Sar_InfraMR[[#This Row],[A.03.1 -  Longitud de Vías de Explotación No Electrificadas Troncales y Ramales (vía principal) (km)]]+Sar_InfraMR[[#This Row],[A.04.1 -  Longitud de Vías de Explotación Electrificadas Troncales y Ramales (vía principal) (km)]]</f>
        <v>281.10000000000002</v>
      </c>
      <c r="O357" s="12">
        <f>+Sar_InfraMR[[#This Row],[Total Vías (excluido Auxiliares)]]</f>
        <v>281.10000000000002</v>
      </c>
      <c r="P357" s="1">
        <v>31</v>
      </c>
      <c r="Q357" s="1">
        <v>3</v>
      </c>
      <c r="R357" s="1">
        <v>6</v>
      </c>
      <c r="S357" s="1">
        <f t="shared" si="50"/>
        <v>40</v>
      </c>
      <c r="T357" s="1">
        <v>32</v>
      </c>
      <c r="U357" s="1">
        <v>90</v>
      </c>
      <c r="V357" s="1">
        <v>1</v>
      </c>
      <c r="W357" s="1">
        <v>25</v>
      </c>
      <c r="X357" s="1">
        <v>0</v>
      </c>
      <c r="Y357" s="1">
        <f t="shared" si="56"/>
        <v>148</v>
      </c>
      <c r="Z357" s="1">
        <v>11</v>
      </c>
      <c r="AA357" s="1">
        <v>28</v>
      </c>
      <c r="AB357" s="1">
        <v>159</v>
      </c>
      <c r="AC357" s="1">
        <f t="shared" si="52"/>
        <v>198</v>
      </c>
      <c r="AD357" s="1">
        <v>2</v>
      </c>
      <c r="AE357" s="1">
        <v>16</v>
      </c>
      <c r="AF357" s="1">
        <v>50</v>
      </c>
      <c r="AG357" s="1">
        <f t="shared" si="53"/>
        <v>68</v>
      </c>
      <c r="AH357" s="12">
        <v>31.1</v>
      </c>
      <c r="AI357" s="12">
        <v>13.4</v>
      </c>
      <c r="AJ357" s="12">
        <v>126</v>
      </c>
      <c r="AK357" s="12">
        <f t="shared" si="54"/>
        <v>170.5</v>
      </c>
      <c r="AL357" s="1">
        <v>5</v>
      </c>
      <c r="AM357" s="1">
        <v>11</v>
      </c>
      <c r="AN357" s="1">
        <v>10</v>
      </c>
      <c r="AO357" s="1">
        <f t="shared" si="55"/>
        <v>26</v>
      </c>
      <c r="AP357" s="1">
        <v>150</v>
      </c>
      <c r="AQ357" s="1">
        <v>77</v>
      </c>
      <c r="AR357" s="1">
        <v>0</v>
      </c>
      <c r="AS357" s="1">
        <f>+Sar_InfraMR[[#This Row],[B.02.1 - Parque de Coches Eléctricos Motrices]]+Sar_InfraMR[[#This Row],[B.02.2 - Parque de Coches Eléctricos Motrices Remolcados Tipo R]]+Sar_InfraMR[[#This Row],[B.02.3 - Parque de Coches Eléctricos Motrices Tipo R]]</f>
        <v>227</v>
      </c>
      <c r="AT357" s="1">
        <v>0</v>
      </c>
      <c r="AU357" s="1">
        <v>0</v>
      </c>
      <c r="AV357" s="1">
        <v>0</v>
      </c>
      <c r="AW357" s="1">
        <f>+Sar_InfraMR[[#This Row],[B.03.1 - Parque de Coches Motores Motrices Remolcados]]+Sar_InfraMR[[#This Row],[B.03.2 - Parque de Coches Motores Motrices Intermedios]]+Sar_InfraMR[[#This Row],[B.03.3 - Parque de Coches Motores Motrices Cabina]]</f>
        <v>0</v>
      </c>
      <c r="AX357" s="1">
        <v>30</v>
      </c>
      <c r="AY357" s="1">
        <v>11</v>
      </c>
      <c r="AZ357" s="1">
        <v>0</v>
      </c>
      <c r="BA357" s="1">
        <v>21</v>
      </c>
      <c r="BB357" s="1">
        <v>0</v>
      </c>
      <c r="BC357" s="1">
        <f>+Sar_InfraMR[[#This Row],[B.04.1 - Parque de Coches Remolcados Clase Unica]]+Sar_InfraMR[[#This Row],[B.04.2 - Parque de Coches Remolcados Clase Unica Furgón]]+Sar_InfraMR[[#This Row],[B.04.3 - Parque de Coches Remolcados Clase Unica Cabina]]+Sar_InfraMR[[#This Row],[B.04.4 - Parque de Coches Remolcados de Larga Distancia (Turista+Pullman)]]+Sar_InfraMR[[#This Row],[B.04.5 - Parque de Coches Remolcados para Servicios Especiales (Cartoneros)]]</f>
        <v>62</v>
      </c>
      <c r="BD357" s="1">
        <v>0</v>
      </c>
      <c r="BE357" s="1">
        <v>38</v>
      </c>
      <c r="BF357" s="16">
        <v>1676</v>
      </c>
    </row>
    <row r="358" spans="1:59">
      <c r="A358" s="1">
        <v>2022</v>
      </c>
      <c r="B358" s="1" t="s">
        <v>123</v>
      </c>
      <c r="C358" s="12">
        <v>71.5</v>
      </c>
      <c r="D358" s="12">
        <v>61.96</v>
      </c>
      <c r="E358" s="12">
        <v>0</v>
      </c>
      <c r="F358" s="12">
        <v>37.04</v>
      </c>
      <c r="G358" s="12">
        <f t="shared" si="49"/>
        <v>170.5</v>
      </c>
      <c r="H358" s="12">
        <f>+Sar_InfraMR[[#This Row],[Total Líneas de Explotación ]]</f>
        <v>170.5</v>
      </c>
      <c r="I358" s="13">
        <v>169.64911000000001</v>
      </c>
      <c r="J358" s="12">
        <v>196.1</v>
      </c>
      <c r="K358" s="12">
        <v>13.5</v>
      </c>
      <c r="L358" s="12">
        <v>85</v>
      </c>
      <c r="M358" s="12">
        <v>8.4</v>
      </c>
      <c r="N358" s="12">
        <f>+Sar_InfraMR[[#This Row],[A.03.1 -  Longitud de Vías de Explotación No Electrificadas Troncales y Ramales (vía principal) (km)]]+Sar_InfraMR[[#This Row],[A.04.1 -  Longitud de Vías de Explotación Electrificadas Troncales y Ramales (vía principal) (km)]]</f>
        <v>281.10000000000002</v>
      </c>
      <c r="O358" s="12">
        <f>+Sar_InfraMR[[#This Row],[Total Vías (excluido Auxiliares)]]</f>
        <v>281.10000000000002</v>
      </c>
      <c r="P358" s="1">
        <v>31</v>
      </c>
      <c r="Q358" s="1">
        <v>3</v>
      </c>
      <c r="R358" s="1">
        <v>6</v>
      </c>
      <c r="S358" s="1">
        <f t="shared" si="50"/>
        <v>40</v>
      </c>
      <c r="T358" s="1">
        <v>32</v>
      </c>
      <c r="U358" s="1">
        <v>90</v>
      </c>
      <c r="V358" s="1">
        <v>1</v>
      </c>
      <c r="W358" s="1">
        <v>25</v>
      </c>
      <c r="X358" s="1">
        <v>0</v>
      </c>
      <c r="Y358" s="1">
        <f t="shared" si="56"/>
        <v>148</v>
      </c>
      <c r="Z358" s="1">
        <v>11</v>
      </c>
      <c r="AA358" s="1">
        <v>28</v>
      </c>
      <c r="AB358" s="1">
        <v>159</v>
      </c>
      <c r="AC358" s="1">
        <f t="shared" si="52"/>
        <v>198</v>
      </c>
      <c r="AD358" s="1">
        <v>2</v>
      </c>
      <c r="AE358" s="1">
        <v>16</v>
      </c>
      <c r="AF358" s="1">
        <v>50</v>
      </c>
      <c r="AG358" s="1">
        <f t="shared" si="53"/>
        <v>68</v>
      </c>
      <c r="AH358" s="12">
        <v>31.1</v>
      </c>
      <c r="AI358" s="12">
        <v>13.4</v>
      </c>
      <c r="AJ358" s="12">
        <v>126</v>
      </c>
      <c r="AK358" s="12">
        <f t="shared" si="54"/>
        <v>170.5</v>
      </c>
      <c r="AL358" s="1">
        <v>5</v>
      </c>
      <c r="AM358" s="1">
        <v>11</v>
      </c>
      <c r="AN358" s="1">
        <v>10</v>
      </c>
      <c r="AO358" s="1">
        <f t="shared" si="55"/>
        <v>26</v>
      </c>
      <c r="AP358" s="1">
        <v>150</v>
      </c>
      <c r="AQ358" s="1">
        <v>77</v>
      </c>
      <c r="AR358" s="1">
        <v>0</v>
      </c>
      <c r="AS358" s="1">
        <f>+Sar_InfraMR[[#This Row],[B.02.1 - Parque de Coches Eléctricos Motrices]]+Sar_InfraMR[[#This Row],[B.02.2 - Parque de Coches Eléctricos Motrices Remolcados Tipo R]]+Sar_InfraMR[[#This Row],[B.02.3 - Parque de Coches Eléctricos Motrices Tipo R]]</f>
        <v>227</v>
      </c>
      <c r="AT358" s="1">
        <v>0</v>
      </c>
      <c r="AU358" s="1">
        <v>0</v>
      </c>
      <c r="AV358" s="1">
        <v>0</v>
      </c>
      <c r="AW358" s="1">
        <f>+Sar_InfraMR[[#This Row],[B.03.1 - Parque de Coches Motores Motrices Remolcados]]+Sar_InfraMR[[#This Row],[B.03.2 - Parque de Coches Motores Motrices Intermedios]]+Sar_InfraMR[[#This Row],[B.03.3 - Parque de Coches Motores Motrices Cabina]]</f>
        <v>0</v>
      </c>
      <c r="AX358" s="1">
        <v>30</v>
      </c>
      <c r="AY358" s="1">
        <v>11</v>
      </c>
      <c r="AZ358" s="1">
        <v>0</v>
      </c>
      <c r="BA358" s="1">
        <v>21</v>
      </c>
      <c r="BB358" s="1">
        <v>0</v>
      </c>
      <c r="BC358" s="1">
        <f>+Sar_InfraMR[[#This Row],[B.04.1 - Parque de Coches Remolcados Clase Unica]]+Sar_InfraMR[[#This Row],[B.04.2 - Parque de Coches Remolcados Clase Unica Furgón]]+Sar_InfraMR[[#This Row],[B.04.3 - Parque de Coches Remolcados Clase Unica Cabina]]+Sar_InfraMR[[#This Row],[B.04.4 - Parque de Coches Remolcados de Larga Distancia (Turista+Pullman)]]+Sar_InfraMR[[#This Row],[B.04.5 - Parque de Coches Remolcados para Servicios Especiales (Cartoneros)]]</f>
        <v>62</v>
      </c>
      <c r="BD358" s="1">
        <v>0</v>
      </c>
      <c r="BE358" s="1">
        <v>38</v>
      </c>
      <c r="BF358" s="16">
        <v>1676</v>
      </c>
    </row>
    <row r="359" spans="1:59">
      <c r="A359" s="1">
        <v>2022</v>
      </c>
      <c r="B359" s="1" t="s">
        <v>124</v>
      </c>
      <c r="C359" s="12">
        <v>71.5</v>
      </c>
      <c r="D359" s="12">
        <v>61.96</v>
      </c>
      <c r="E359" s="12">
        <v>0</v>
      </c>
      <c r="F359" s="12">
        <v>37.04</v>
      </c>
      <c r="G359" s="12">
        <f t="shared" si="49"/>
        <v>170.5</v>
      </c>
      <c r="H359" s="12">
        <f>+Sar_InfraMR[[#This Row],[Total Líneas de Explotación ]]</f>
        <v>170.5</v>
      </c>
      <c r="I359" s="13">
        <v>169.64911000000001</v>
      </c>
      <c r="J359" s="12">
        <v>196.1</v>
      </c>
      <c r="K359" s="12">
        <v>13.5</v>
      </c>
      <c r="L359" s="12">
        <v>85</v>
      </c>
      <c r="M359" s="12">
        <v>8.4</v>
      </c>
      <c r="N359" s="12">
        <f>+Sar_InfraMR[[#This Row],[A.03.1 -  Longitud de Vías de Explotación No Electrificadas Troncales y Ramales (vía principal) (km)]]+Sar_InfraMR[[#This Row],[A.04.1 -  Longitud de Vías de Explotación Electrificadas Troncales y Ramales (vía principal) (km)]]</f>
        <v>281.10000000000002</v>
      </c>
      <c r="O359" s="12">
        <f>+Sar_InfraMR[[#This Row],[Total Vías (excluido Auxiliares)]]</f>
        <v>281.10000000000002</v>
      </c>
      <c r="P359" s="1">
        <v>31</v>
      </c>
      <c r="Q359" s="1">
        <v>3</v>
      </c>
      <c r="R359" s="1">
        <v>6</v>
      </c>
      <c r="S359" s="1">
        <f t="shared" si="50"/>
        <v>40</v>
      </c>
      <c r="T359" s="1">
        <v>32</v>
      </c>
      <c r="U359" s="1">
        <v>90</v>
      </c>
      <c r="V359" s="1">
        <v>1</v>
      </c>
      <c r="W359" s="1">
        <v>25</v>
      </c>
      <c r="X359" s="1">
        <v>0</v>
      </c>
      <c r="Y359" s="1">
        <f t="shared" si="56"/>
        <v>148</v>
      </c>
      <c r="Z359" s="1">
        <v>11</v>
      </c>
      <c r="AA359" s="1">
        <v>28</v>
      </c>
      <c r="AB359" s="1">
        <v>159</v>
      </c>
      <c r="AC359" s="1">
        <f t="shared" si="52"/>
        <v>198</v>
      </c>
      <c r="AD359" s="1">
        <v>2</v>
      </c>
      <c r="AE359" s="1">
        <v>16</v>
      </c>
      <c r="AF359" s="1">
        <v>50</v>
      </c>
      <c r="AG359" s="1">
        <f t="shared" si="53"/>
        <v>68</v>
      </c>
      <c r="AH359" s="12">
        <v>31.1</v>
      </c>
      <c r="AI359" s="12">
        <v>13.4</v>
      </c>
      <c r="AJ359" s="12">
        <v>126</v>
      </c>
      <c r="AK359" s="12">
        <f t="shared" si="54"/>
        <v>170.5</v>
      </c>
      <c r="AL359" s="1">
        <v>5</v>
      </c>
      <c r="AM359" s="1">
        <v>11</v>
      </c>
      <c r="AN359" s="1">
        <v>10</v>
      </c>
      <c r="AO359" s="1">
        <f t="shared" si="55"/>
        <v>26</v>
      </c>
      <c r="AP359" s="1">
        <v>150</v>
      </c>
      <c r="AQ359" s="1">
        <v>77</v>
      </c>
      <c r="AR359" s="1">
        <v>0</v>
      </c>
      <c r="AS359" s="1">
        <f>+Sar_InfraMR[[#This Row],[B.02.1 - Parque de Coches Eléctricos Motrices]]+Sar_InfraMR[[#This Row],[B.02.2 - Parque de Coches Eléctricos Motrices Remolcados Tipo R]]+Sar_InfraMR[[#This Row],[B.02.3 - Parque de Coches Eléctricos Motrices Tipo R]]</f>
        <v>227</v>
      </c>
      <c r="AT359" s="1">
        <v>0</v>
      </c>
      <c r="AU359" s="1">
        <v>0</v>
      </c>
      <c r="AV359" s="1">
        <v>0</v>
      </c>
      <c r="AW359" s="1">
        <f>+Sar_InfraMR[[#This Row],[B.03.1 - Parque de Coches Motores Motrices Remolcados]]+Sar_InfraMR[[#This Row],[B.03.2 - Parque de Coches Motores Motrices Intermedios]]+Sar_InfraMR[[#This Row],[B.03.3 - Parque de Coches Motores Motrices Cabina]]</f>
        <v>0</v>
      </c>
      <c r="AX359" s="1">
        <v>30</v>
      </c>
      <c r="AY359" s="1">
        <v>11</v>
      </c>
      <c r="AZ359" s="1">
        <v>0</v>
      </c>
      <c r="BA359" s="1">
        <v>21</v>
      </c>
      <c r="BB359" s="1">
        <v>0</v>
      </c>
      <c r="BC359" s="1">
        <f>+Sar_InfraMR[[#This Row],[B.04.1 - Parque de Coches Remolcados Clase Unica]]+Sar_InfraMR[[#This Row],[B.04.2 - Parque de Coches Remolcados Clase Unica Furgón]]+Sar_InfraMR[[#This Row],[B.04.3 - Parque de Coches Remolcados Clase Unica Cabina]]+Sar_InfraMR[[#This Row],[B.04.4 - Parque de Coches Remolcados de Larga Distancia (Turista+Pullman)]]+Sar_InfraMR[[#This Row],[B.04.5 - Parque de Coches Remolcados para Servicios Especiales (Cartoneros)]]</f>
        <v>62</v>
      </c>
      <c r="BD359" s="1">
        <v>0</v>
      </c>
      <c r="BE359" s="1">
        <v>38</v>
      </c>
      <c r="BF359" s="16">
        <v>1676</v>
      </c>
    </row>
    <row r="360" spans="1:59">
      <c r="A360" s="1">
        <v>2022</v>
      </c>
      <c r="B360" s="1" t="s">
        <v>125</v>
      </c>
      <c r="C360" s="12">
        <v>71.5</v>
      </c>
      <c r="D360" s="12">
        <v>61.96</v>
      </c>
      <c r="E360" s="12">
        <v>0</v>
      </c>
      <c r="F360" s="12">
        <v>37.04</v>
      </c>
      <c r="G360" s="12">
        <f t="shared" si="49"/>
        <v>170.5</v>
      </c>
      <c r="H360" s="12">
        <f>+Sar_InfraMR[[#This Row],[Total Líneas de Explotación ]]</f>
        <v>170.5</v>
      </c>
      <c r="I360" s="13">
        <v>169.64911000000001</v>
      </c>
      <c r="J360" s="12">
        <v>196.1</v>
      </c>
      <c r="K360" s="12">
        <v>13.5</v>
      </c>
      <c r="L360" s="12">
        <v>85</v>
      </c>
      <c r="M360" s="12">
        <v>8.4</v>
      </c>
      <c r="N360" s="12">
        <f>+Sar_InfraMR[[#This Row],[A.03.1 -  Longitud de Vías de Explotación No Electrificadas Troncales y Ramales (vía principal) (km)]]+Sar_InfraMR[[#This Row],[A.04.1 -  Longitud de Vías de Explotación Electrificadas Troncales y Ramales (vía principal) (km)]]</f>
        <v>281.10000000000002</v>
      </c>
      <c r="O360" s="12">
        <f>+Sar_InfraMR[[#This Row],[Total Vías (excluido Auxiliares)]]</f>
        <v>281.10000000000002</v>
      </c>
      <c r="P360" s="1">
        <v>31</v>
      </c>
      <c r="Q360" s="1">
        <v>3</v>
      </c>
      <c r="R360" s="1">
        <v>6</v>
      </c>
      <c r="S360" s="1">
        <f t="shared" si="50"/>
        <v>40</v>
      </c>
      <c r="T360" s="1">
        <v>32</v>
      </c>
      <c r="U360" s="1">
        <v>90</v>
      </c>
      <c r="V360" s="1">
        <v>1</v>
      </c>
      <c r="W360" s="1">
        <v>25</v>
      </c>
      <c r="X360" s="1">
        <v>0</v>
      </c>
      <c r="Y360" s="1">
        <f t="shared" si="56"/>
        <v>148</v>
      </c>
      <c r="Z360" s="1">
        <v>11</v>
      </c>
      <c r="AA360" s="1">
        <v>28</v>
      </c>
      <c r="AB360" s="1">
        <v>159</v>
      </c>
      <c r="AC360" s="1">
        <f t="shared" si="52"/>
        <v>198</v>
      </c>
      <c r="AD360" s="1">
        <v>2</v>
      </c>
      <c r="AE360" s="1">
        <v>16</v>
      </c>
      <c r="AF360" s="1">
        <v>50</v>
      </c>
      <c r="AG360" s="1">
        <f t="shared" si="53"/>
        <v>68</v>
      </c>
      <c r="AH360" s="12">
        <v>31.1</v>
      </c>
      <c r="AI360" s="12">
        <v>13.4</v>
      </c>
      <c r="AJ360" s="12">
        <v>126</v>
      </c>
      <c r="AK360" s="12">
        <f t="shared" si="54"/>
        <v>170.5</v>
      </c>
      <c r="AL360" s="1">
        <v>5</v>
      </c>
      <c r="AM360" s="1">
        <v>11</v>
      </c>
      <c r="AN360" s="1">
        <v>10</v>
      </c>
      <c r="AO360" s="1">
        <f t="shared" si="55"/>
        <v>26</v>
      </c>
      <c r="AP360" s="1">
        <v>150</v>
      </c>
      <c r="AQ360" s="1">
        <v>77</v>
      </c>
      <c r="AR360" s="1">
        <v>0</v>
      </c>
      <c r="AS360" s="1">
        <f>+Sar_InfraMR[[#This Row],[B.02.1 - Parque de Coches Eléctricos Motrices]]+Sar_InfraMR[[#This Row],[B.02.2 - Parque de Coches Eléctricos Motrices Remolcados Tipo R]]+Sar_InfraMR[[#This Row],[B.02.3 - Parque de Coches Eléctricos Motrices Tipo R]]</f>
        <v>227</v>
      </c>
      <c r="AT360" s="1">
        <v>0</v>
      </c>
      <c r="AU360" s="1">
        <v>0</v>
      </c>
      <c r="AV360" s="1">
        <v>0</v>
      </c>
      <c r="AW360" s="1">
        <f>+Sar_InfraMR[[#This Row],[B.03.1 - Parque de Coches Motores Motrices Remolcados]]+Sar_InfraMR[[#This Row],[B.03.2 - Parque de Coches Motores Motrices Intermedios]]+Sar_InfraMR[[#This Row],[B.03.3 - Parque de Coches Motores Motrices Cabina]]</f>
        <v>0</v>
      </c>
      <c r="AX360" s="1">
        <v>30</v>
      </c>
      <c r="AY360" s="1">
        <v>11</v>
      </c>
      <c r="AZ360" s="1">
        <v>0</v>
      </c>
      <c r="BA360" s="1">
        <v>21</v>
      </c>
      <c r="BB360" s="1">
        <v>0</v>
      </c>
      <c r="BC360" s="1">
        <f>+Sar_InfraMR[[#This Row],[B.04.1 - Parque de Coches Remolcados Clase Unica]]+Sar_InfraMR[[#This Row],[B.04.2 - Parque de Coches Remolcados Clase Unica Furgón]]+Sar_InfraMR[[#This Row],[B.04.3 - Parque de Coches Remolcados Clase Unica Cabina]]+Sar_InfraMR[[#This Row],[B.04.4 - Parque de Coches Remolcados de Larga Distancia (Turista+Pullman)]]+Sar_InfraMR[[#This Row],[B.04.5 - Parque de Coches Remolcados para Servicios Especiales (Cartoneros)]]</f>
        <v>62</v>
      </c>
      <c r="BD360" s="1">
        <v>0</v>
      </c>
      <c r="BE360" s="1">
        <v>38</v>
      </c>
      <c r="BF360" s="16">
        <v>1676</v>
      </c>
    </row>
    <row r="361" spans="1:59">
      <c r="A361" s="1">
        <v>2022</v>
      </c>
      <c r="B361" s="1" t="s">
        <v>126</v>
      </c>
      <c r="C361" s="12">
        <v>71.5</v>
      </c>
      <c r="D361" s="12">
        <v>61.96</v>
      </c>
      <c r="E361" s="12">
        <v>0</v>
      </c>
      <c r="F361" s="12">
        <v>37.04</v>
      </c>
      <c r="G361" s="12">
        <f t="shared" si="49"/>
        <v>170.5</v>
      </c>
      <c r="H361" s="12">
        <f>+Sar_InfraMR[[#This Row],[Total Líneas de Explotación ]]</f>
        <v>170.5</v>
      </c>
      <c r="I361" s="13">
        <v>169.64911000000001</v>
      </c>
      <c r="J361" s="12">
        <v>196.1</v>
      </c>
      <c r="K361" s="12">
        <v>13.5</v>
      </c>
      <c r="L361" s="12">
        <v>85</v>
      </c>
      <c r="M361" s="12">
        <v>8.4</v>
      </c>
      <c r="N361" s="12">
        <f>+Sar_InfraMR[[#This Row],[A.03.1 -  Longitud de Vías de Explotación No Electrificadas Troncales y Ramales (vía principal) (km)]]+Sar_InfraMR[[#This Row],[A.04.1 -  Longitud de Vías de Explotación Electrificadas Troncales y Ramales (vía principal) (km)]]</f>
        <v>281.10000000000002</v>
      </c>
      <c r="O361" s="12">
        <f>+Sar_InfraMR[[#This Row],[Total Vías (excluido Auxiliares)]]</f>
        <v>281.10000000000002</v>
      </c>
      <c r="P361" s="1">
        <v>31</v>
      </c>
      <c r="Q361" s="1">
        <v>3</v>
      </c>
      <c r="R361" s="1">
        <v>7</v>
      </c>
      <c r="S361" s="1">
        <f t="shared" si="50"/>
        <v>41</v>
      </c>
      <c r="T361" s="1">
        <v>32</v>
      </c>
      <c r="U361" s="1">
        <v>90</v>
      </c>
      <c r="V361" s="1">
        <v>1</v>
      </c>
      <c r="W361" s="1">
        <v>25</v>
      </c>
      <c r="X361" s="1">
        <v>0</v>
      </c>
      <c r="Y361" s="1">
        <f t="shared" si="56"/>
        <v>148</v>
      </c>
      <c r="Z361" s="1">
        <v>11</v>
      </c>
      <c r="AA361" s="1">
        <v>28</v>
      </c>
      <c r="AB361" s="1">
        <v>159</v>
      </c>
      <c r="AC361" s="1">
        <f t="shared" si="52"/>
        <v>198</v>
      </c>
      <c r="AD361" s="1">
        <v>2</v>
      </c>
      <c r="AE361" s="1">
        <v>16</v>
      </c>
      <c r="AF361" s="1">
        <v>50</v>
      </c>
      <c r="AG361" s="1">
        <f t="shared" si="53"/>
        <v>68</v>
      </c>
      <c r="AH361" s="12">
        <v>31.1</v>
      </c>
      <c r="AI361" s="12">
        <v>13.4</v>
      </c>
      <c r="AJ361" s="12">
        <v>126</v>
      </c>
      <c r="AK361" s="12">
        <f t="shared" si="54"/>
        <v>170.5</v>
      </c>
      <c r="AL361" s="1">
        <v>5</v>
      </c>
      <c r="AM361" s="1">
        <v>11</v>
      </c>
      <c r="AN361" s="1">
        <v>10</v>
      </c>
      <c r="AO361" s="1">
        <f t="shared" si="55"/>
        <v>26</v>
      </c>
      <c r="AP361" s="1">
        <v>150</v>
      </c>
      <c r="AQ361" s="1">
        <v>77</v>
      </c>
      <c r="AR361" s="1">
        <v>0</v>
      </c>
      <c r="AS361" s="1">
        <f>+Sar_InfraMR[[#This Row],[B.02.1 - Parque de Coches Eléctricos Motrices]]+Sar_InfraMR[[#This Row],[B.02.2 - Parque de Coches Eléctricos Motrices Remolcados Tipo R]]+Sar_InfraMR[[#This Row],[B.02.3 - Parque de Coches Eléctricos Motrices Tipo R]]</f>
        <v>227</v>
      </c>
      <c r="AT361" s="1">
        <v>0</v>
      </c>
      <c r="AU361" s="1">
        <v>0</v>
      </c>
      <c r="AV361" s="1">
        <v>0</v>
      </c>
      <c r="AW361" s="1">
        <f>+Sar_InfraMR[[#This Row],[B.03.1 - Parque de Coches Motores Motrices Remolcados]]+Sar_InfraMR[[#This Row],[B.03.2 - Parque de Coches Motores Motrices Intermedios]]+Sar_InfraMR[[#This Row],[B.03.3 - Parque de Coches Motores Motrices Cabina]]</f>
        <v>0</v>
      </c>
      <c r="AX361" s="1">
        <v>30</v>
      </c>
      <c r="AY361" s="1">
        <v>11</v>
      </c>
      <c r="AZ361" s="1">
        <v>0</v>
      </c>
      <c r="BA361" s="1">
        <v>21</v>
      </c>
      <c r="BB361" s="1">
        <v>0</v>
      </c>
      <c r="BC361" s="1">
        <f>+Sar_InfraMR[[#This Row],[B.04.1 - Parque de Coches Remolcados Clase Unica]]+Sar_InfraMR[[#This Row],[B.04.2 - Parque de Coches Remolcados Clase Unica Furgón]]+Sar_InfraMR[[#This Row],[B.04.3 - Parque de Coches Remolcados Clase Unica Cabina]]+Sar_InfraMR[[#This Row],[B.04.4 - Parque de Coches Remolcados de Larga Distancia (Turista+Pullman)]]+Sar_InfraMR[[#This Row],[B.04.5 - Parque de Coches Remolcados para Servicios Especiales (Cartoneros)]]</f>
        <v>62</v>
      </c>
      <c r="BD361" s="1">
        <v>0</v>
      </c>
      <c r="BE361" s="1">
        <v>38</v>
      </c>
      <c r="BF361" s="16">
        <v>1676</v>
      </c>
      <c r="BG361" s="1" t="s">
        <v>695</v>
      </c>
    </row>
  </sheetData>
  <pageMargins left="0.7" right="0.7" top="0.75" bottom="0.75" header="0.3" footer="0.3"/>
  <legacyDrawing r:id="rId1"/>
  <tableParts count="1">
    <tablePart r:id="rId2"/>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4.9989318521683403E-2"/>
  </sheetPr>
  <dimension ref="A1:S51"/>
  <sheetViews>
    <sheetView showGridLines="0" zoomScale="80" zoomScaleNormal="80" workbookViewId="0">
      <selection activeCell="Q22" sqref="Q22"/>
    </sheetView>
  </sheetViews>
  <sheetFormatPr baseColWidth="10" defaultRowHeight="12.75"/>
  <cols>
    <col min="1" max="1" width="4" style="1" customWidth="1"/>
    <col min="2" max="2" width="8.77734375" style="68" customWidth="1"/>
    <col min="3" max="3" width="17.5546875" style="1" customWidth="1"/>
    <col min="4" max="4" width="11.44140625" style="1" customWidth="1"/>
    <col min="5" max="5" width="15.21875" style="1" customWidth="1"/>
    <col min="6" max="7" width="8.6640625" style="1" customWidth="1"/>
    <col min="8" max="8" width="11.5546875" style="1"/>
    <col min="9" max="10" width="6.6640625" style="1" customWidth="1"/>
    <col min="11" max="11" width="18.6640625" style="1" customWidth="1"/>
    <col min="12" max="14" width="6.6640625" style="1" customWidth="1"/>
    <col min="15" max="15" width="18.6640625" style="1" customWidth="1"/>
    <col min="16" max="18" width="6.6640625" style="1" customWidth="1"/>
    <col min="19" max="19" width="18.6640625" style="1" customWidth="1"/>
    <col min="20" max="264" width="11.5546875" style="1"/>
    <col min="265" max="265" width="4.5546875" style="1" customWidth="1"/>
    <col min="266" max="266" width="7" style="1" customWidth="1"/>
    <col min="267" max="267" width="16.5546875" style="1" customWidth="1"/>
    <col min="268" max="269" width="4.5546875" style="1" customWidth="1"/>
    <col min="270" max="270" width="7" style="1" customWidth="1"/>
    <col min="271" max="271" width="16.5546875" style="1" customWidth="1"/>
    <col min="272" max="273" width="4.5546875" style="1" customWidth="1"/>
    <col min="274" max="274" width="7" style="1" customWidth="1"/>
    <col min="275" max="275" width="16.5546875" style="1" customWidth="1"/>
    <col min="276" max="520" width="11.5546875" style="1"/>
    <col min="521" max="521" width="4.5546875" style="1" customWidth="1"/>
    <col min="522" max="522" width="7" style="1" customWidth="1"/>
    <col min="523" max="523" width="16.5546875" style="1" customWidth="1"/>
    <col min="524" max="525" width="4.5546875" style="1" customWidth="1"/>
    <col min="526" max="526" width="7" style="1" customWidth="1"/>
    <col min="527" max="527" width="16.5546875" style="1" customWidth="1"/>
    <col min="528" max="529" width="4.5546875" style="1" customWidth="1"/>
    <col min="530" max="530" width="7" style="1" customWidth="1"/>
    <col min="531" max="531" width="16.5546875" style="1" customWidth="1"/>
    <col min="532" max="776" width="11.5546875" style="1"/>
    <col min="777" max="777" width="4.5546875" style="1" customWidth="1"/>
    <col min="778" max="778" width="7" style="1" customWidth="1"/>
    <col min="779" max="779" width="16.5546875" style="1" customWidth="1"/>
    <col min="780" max="781" width="4.5546875" style="1" customWidth="1"/>
    <col min="782" max="782" width="7" style="1" customWidth="1"/>
    <col min="783" max="783" width="16.5546875" style="1" customWidth="1"/>
    <col min="784" max="785" width="4.5546875" style="1" customWidth="1"/>
    <col min="786" max="786" width="7" style="1" customWidth="1"/>
    <col min="787" max="787" width="16.5546875" style="1" customWidth="1"/>
    <col min="788" max="1032" width="11.5546875" style="1"/>
    <col min="1033" max="1033" width="4.5546875" style="1" customWidth="1"/>
    <col min="1034" max="1034" width="7" style="1" customWidth="1"/>
    <col min="1035" max="1035" width="16.5546875" style="1" customWidth="1"/>
    <col min="1036" max="1037" width="4.5546875" style="1" customWidth="1"/>
    <col min="1038" max="1038" width="7" style="1" customWidth="1"/>
    <col min="1039" max="1039" width="16.5546875" style="1" customWidth="1"/>
    <col min="1040" max="1041" width="4.5546875" style="1" customWidth="1"/>
    <col min="1042" max="1042" width="7" style="1" customWidth="1"/>
    <col min="1043" max="1043" width="16.5546875" style="1" customWidth="1"/>
    <col min="1044" max="1288" width="11.5546875" style="1"/>
    <col min="1289" max="1289" width="4.5546875" style="1" customWidth="1"/>
    <col min="1290" max="1290" width="7" style="1" customWidth="1"/>
    <col min="1291" max="1291" width="16.5546875" style="1" customWidth="1"/>
    <col min="1292" max="1293" width="4.5546875" style="1" customWidth="1"/>
    <col min="1294" max="1294" width="7" style="1" customWidth="1"/>
    <col min="1295" max="1295" width="16.5546875" style="1" customWidth="1"/>
    <col min="1296" max="1297" width="4.5546875" style="1" customWidth="1"/>
    <col min="1298" max="1298" width="7" style="1" customWidth="1"/>
    <col min="1299" max="1299" width="16.5546875" style="1" customWidth="1"/>
    <col min="1300" max="1544" width="11.5546875" style="1"/>
    <col min="1545" max="1545" width="4.5546875" style="1" customWidth="1"/>
    <col min="1546" max="1546" width="7" style="1" customWidth="1"/>
    <col min="1547" max="1547" width="16.5546875" style="1" customWidth="1"/>
    <col min="1548" max="1549" width="4.5546875" style="1" customWidth="1"/>
    <col min="1550" max="1550" width="7" style="1" customWidth="1"/>
    <col min="1551" max="1551" width="16.5546875" style="1" customWidth="1"/>
    <col min="1552" max="1553" width="4.5546875" style="1" customWidth="1"/>
    <col min="1554" max="1554" width="7" style="1" customWidth="1"/>
    <col min="1555" max="1555" width="16.5546875" style="1" customWidth="1"/>
    <col min="1556" max="1800" width="11.5546875" style="1"/>
    <col min="1801" max="1801" width="4.5546875" style="1" customWidth="1"/>
    <col min="1802" max="1802" width="7" style="1" customWidth="1"/>
    <col min="1803" max="1803" width="16.5546875" style="1" customWidth="1"/>
    <col min="1804" max="1805" width="4.5546875" style="1" customWidth="1"/>
    <col min="1806" max="1806" width="7" style="1" customWidth="1"/>
    <col min="1807" max="1807" width="16.5546875" style="1" customWidth="1"/>
    <col min="1808" max="1809" width="4.5546875" style="1" customWidth="1"/>
    <col min="1810" max="1810" width="7" style="1" customWidth="1"/>
    <col min="1811" max="1811" width="16.5546875" style="1" customWidth="1"/>
    <col min="1812" max="2056" width="11.5546875" style="1"/>
    <col min="2057" max="2057" width="4.5546875" style="1" customWidth="1"/>
    <col min="2058" max="2058" width="7" style="1" customWidth="1"/>
    <col min="2059" max="2059" width="16.5546875" style="1" customWidth="1"/>
    <col min="2060" max="2061" width="4.5546875" style="1" customWidth="1"/>
    <col min="2062" max="2062" width="7" style="1" customWidth="1"/>
    <col min="2063" max="2063" width="16.5546875" style="1" customWidth="1"/>
    <col min="2064" max="2065" width="4.5546875" style="1" customWidth="1"/>
    <col min="2066" max="2066" width="7" style="1" customWidth="1"/>
    <col min="2067" max="2067" width="16.5546875" style="1" customWidth="1"/>
    <col min="2068" max="2312" width="11.5546875" style="1"/>
    <col min="2313" max="2313" width="4.5546875" style="1" customWidth="1"/>
    <col min="2314" max="2314" width="7" style="1" customWidth="1"/>
    <col min="2315" max="2315" width="16.5546875" style="1" customWidth="1"/>
    <col min="2316" max="2317" width="4.5546875" style="1" customWidth="1"/>
    <col min="2318" max="2318" width="7" style="1" customWidth="1"/>
    <col min="2319" max="2319" width="16.5546875" style="1" customWidth="1"/>
    <col min="2320" max="2321" width="4.5546875" style="1" customWidth="1"/>
    <col min="2322" max="2322" width="7" style="1" customWidth="1"/>
    <col min="2323" max="2323" width="16.5546875" style="1" customWidth="1"/>
    <col min="2324" max="2568" width="11.5546875" style="1"/>
    <col min="2569" max="2569" width="4.5546875" style="1" customWidth="1"/>
    <col min="2570" max="2570" width="7" style="1" customWidth="1"/>
    <col min="2571" max="2571" width="16.5546875" style="1" customWidth="1"/>
    <col min="2572" max="2573" width="4.5546875" style="1" customWidth="1"/>
    <col min="2574" max="2574" width="7" style="1" customWidth="1"/>
    <col min="2575" max="2575" width="16.5546875" style="1" customWidth="1"/>
    <col min="2576" max="2577" width="4.5546875" style="1" customWidth="1"/>
    <col min="2578" max="2578" width="7" style="1" customWidth="1"/>
    <col min="2579" max="2579" width="16.5546875" style="1" customWidth="1"/>
    <col min="2580" max="2824" width="11.5546875" style="1"/>
    <col min="2825" max="2825" width="4.5546875" style="1" customWidth="1"/>
    <col min="2826" max="2826" width="7" style="1" customWidth="1"/>
    <col min="2827" max="2827" width="16.5546875" style="1" customWidth="1"/>
    <col min="2828" max="2829" width="4.5546875" style="1" customWidth="1"/>
    <col min="2830" max="2830" width="7" style="1" customWidth="1"/>
    <col min="2831" max="2831" width="16.5546875" style="1" customWidth="1"/>
    <col min="2832" max="2833" width="4.5546875" style="1" customWidth="1"/>
    <col min="2834" max="2834" width="7" style="1" customWidth="1"/>
    <col min="2835" max="2835" width="16.5546875" style="1" customWidth="1"/>
    <col min="2836" max="3080" width="11.5546875" style="1"/>
    <col min="3081" max="3081" width="4.5546875" style="1" customWidth="1"/>
    <col min="3082" max="3082" width="7" style="1" customWidth="1"/>
    <col min="3083" max="3083" width="16.5546875" style="1" customWidth="1"/>
    <col min="3084" max="3085" width="4.5546875" style="1" customWidth="1"/>
    <col min="3086" max="3086" width="7" style="1" customWidth="1"/>
    <col min="3087" max="3087" width="16.5546875" style="1" customWidth="1"/>
    <col min="3088" max="3089" width="4.5546875" style="1" customWidth="1"/>
    <col min="3090" max="3090" width="7" style="1" customWidth="1"/>
    <col min="3091" max="3091" width="16.5546875" style="1" customWidth="1"/>
    <col min="3092" max="3336" width="11.5546875" style="1"/>
    <col min="3337" max="3337" width="4.5546875" style="1" customWidth="1"/>
    <col min="3338" max="3338" width="7" style="1" customWidth="1"/>
    <col min="3339" max="3339" width="16.5546875" style="1" customWidth="1"/>
    <col min="3340" max="3341" width="4.5546875" style="1" customWidth="1"/>
    <col min="3342" max="3342" width="7" style="1" customWidth="1"/>
    <col min="3343" max="3343" width="16.5546875" style="1" customWidth="1"/>
    <col min="3344" max="3345" width="4.5546875" style="1" customWidth="1"/>
    <col min="3346" max="3346" width="7" style="1" customWidth="1"/>
    <col min="3347" max="3347" width="16.5546875" style="1" customWidth="1"/>
    <col min="3348" max="3592" width="11.5546875" style="1"/>
    <col min="3593" max="3593" width="4.5546875" style="1" customWidth="1"/>
    <col min="3594" max="3594" width="7" style="1" customWidth="1"/>
    <col min="3595" max="3595" width="16.5546875" style="1" customWidth="1"/>
    <col min="3596" max="3597" width="4.5546875" style="1" customWidth="1"/>
    <col min="3598" max="3598" width="7" style="1" customWidth="1"/>
    <col min="3599" max="3599" width="16.5546875" style="1" customWidth="1"/>
    <col min="3600" max="3601" width="4.5546875" style="1" customWidth="1"/>
    <col min="3602" max="3602" width="7" style="1" customWidth="1"/>
    <col min="3603" max="3603" width="16.5546875" style="1" customWidth="1"/>
    <col min="3604" max="3848" width="11.5546875" style="1"/>
    <col min="3849" max="3849" width="4.5546875" style="1" customWidth="1"/>
    <col min="3850" max="3850" width="7" style="1" customWidth="1"/>
    <col min="3851" max="3851" width="16.5546875" style="1" customWidth="1"/>
    <col min="3852" max="3853" width="4.5546875" style="1" customWidth="1"/>
    <col min="3854" max="3854" width="7" style="1" customWidth="1"/>
    <col min="3855" max="3855" width="16.5546875" style="1" customWidth="1"/>
    <col min="3856" max="3857" width="4.5546875" style="1" customWidth="1"/>
    <col min="3858" max="3858" width="7" style="1" customWidth="1"/>
    <col min="3859" max="3859" width="16.5546875" style="1" customWidth="1"/>
    <col min="3860" max="4104" width="11.5546875" style="1"/>
    <col min="4105" max="4105" width="4.5546875" style="1" customWidth="1"/>
    <col min="4106" max="4106" width="7" style="1" customWidth="1"/>
    <col min="4107" max="4107" width="16.5546875" style="1" customWidth="1"/>
    <col min="4108" max="4109" width="4.5546875" style="1" customWidth="1"/>
    <col min="4110" max="4110" width="7" style="1" customWidth="1"/>
    <col min="4111" max="4111" width="16.5546875" style="1" customWidth="1"/>
    <col min="4112" max="4113" width="4.5546875" style="1" customWidth="1"/>
    <col min="4114" max="4114" width="7" style="1" customWidth="1"/>
    <col min="4115" max="4115" width="16.5546875" style="1" customWidth="1"/>
    <col min="4116" max="4360" width="11.5546875" style="1"/>
    <col min="4361" max="4361" width="4.5546875" style="1" customWidth="1"/>
    <col min="4362" max="4362" width="7" style="1" customWidth="1"/>
    <col min="4363" max="4363" width="16.5546875" style="1" customWidth="1"/>
    <col min="4364" max="4365" width="4.5546875" style="1" customWidth="1"/>
    <col min="4366" max="4366" width="7" style="1" customWidth="1"/>
    <col min="4367" max="4367" width="16.5546875" style="1" customWidth="1"/>
    <col min="4368" max="4369" width="4.5546875" style="1" customWidth="1"/>
    <col min="4370" max="4370" width="7" style="1" customWidth="1"/>
    <col min="4371" max="4371" width="16.5546875" style="1" customWidth="1"/>
    <col min="4372" max="4616" width="11.5546875" style="1"/>
    <col min="4617" max="4617" width="4.5546875" style="1" customWidth="1"/>
    <col min="4618" max="4618" width="7" style="1" customWidth="1"/>
    <col min="4619" max="4619" width="16.5546875" style="1" customWidth="1"/>
    <col min="4620" max="4621" width="4.5546875" style="1" customWidth="1"/>
    <col min="4622" max="4622" width="7" style="1" customWidth="1"/>
    <col min="4623" max="4623" width="16.5546875" style="1" customWidth="1"/>
    <col min="4624" max="4625" width="4.5546875" style="1" customWidth="1"/>
    <col min="4626" max="4626" width="7" style="1" customWidth="1"/>
    <col min="4627" max="4627" width="16.5546875" style="1" customWidth="1"/>
    <col min="4628" max="4872" width="11.5546875" style="1"/>
    <col min="4873" max="4873" width="4.5546875" style="1" customWidth="1"/>
    <col min="4874" max="4874" width="7" style="1" customWidth="1"/>
    <col min="4875" max="4875" width="16.5546875" style="1" customWidth="1"/>
    <col min="4876" max="4877" width="4.5546875" style="1" customWidth="1"/>
    <col min="4878" max="4878" width="7" style="1" customWidth="1"/>
    <col min="4879" max="4879" width="16.5546875" style="1" customWidth="1"/>
    <col min="4880" max="4881" width="4.5546875" style="1" customWidth="1"/>
    <col min="4882" max="4882" width="7" style="1" customWidth="1"/>
    <col min="4883" max="4883" width="16.5546875" style="1" customWidth="1"/>
    <col min="4884" max="5128" width="11.5546875" style="1"/>
    <col min="5129" max="5129" width="4.5546875" style="1" customWidth="1"/>
    <col min="5130" max="5130" width="7" style="1" customWidth="1"/>
    <col min="5131" max="5131" width="16.5546875" style="1" customWidth="1"/>
    <col min="5132" max="5133" width="4.5546875" style="1" customWidth="1"/>
    <col min="5134" max="5134" width="7" style="1" customWidth="1"/>
    <col min="5135" max="5135" width="16.5546875" style="1" customWidth="1"/>
    <col min="5136" max="5137" width="4.5546875" style="1" customWidth="1"/>
    <col min="5138" max="5138" width="7" style="1" customWidth="1"/>
    <col min="5139" max="5139" width="16.5546875" style="1" customWidth="1"/>
    <col min="5140" max="5384" width="11.5546875" style="1"/>
    <col min="5385" max="5385" width="4.5546875" style="1" customWidth="1"/>
    <col min="5386" max="5386" width="7" style="1" customWidth="1"/>
    <col min="5387" max="5387" width="16.5546875" style="1" customWidth="1"/>
    <col min="5388" max="5389" width="4.5546875" style="1" customWidth="1"/>
    <col min="5390" max="5390" width="7" style="1" customWidth="1"/>
    <col min="5391" max="5391" width="16.5546875" style="1" customWidth="1"/>
    <col min="5392" max="5393" width="4.5546875" style="1" customWidth="1"/>
    <col min="5394" max="5394" width="7" style="1" customWidth="1"/>
    <col min="5395" max="5395" width="16.5546875" style="1" customWidth="1"/>
    <col min="5396" max="5640" width="11.5546875" style="1"/>
    <col min="5641" max="5641" width="4.5546875" style="1" customWidth="1"/>
    <col min="5642" max="5642" width="7" style="1" customWidth="1"/>
    <col min="5643" max="5643" width="16.5546875" style="1" customWidth="1"/>
    <col min="5644" max="5645" width="4.5546875" style="1" customWidth="1"/>
    <col min="5646" max="5646" width="7" style="1" customWidth="1"/>
    <col min="5647" max="5647" width="16.5546875" style="1" customWidth="1"/>
    <col min="5648" max="5649" width="4.5546875" style="1" customWidth="1"/>
    <col min="5650" max="5650" width="7" style="1" customWidth="1"/>
    <col min="5651" max="5651" width="16.5546875" style="1" customWidth="1"/>
    <col min="5652" max="5896" width="11.5546875" style="1"/>
    <col min="5897" max="5897" width="4.5546875" style="1" customWidth="1"/>
    <col min="5898" max="5898" width="7" style="1" customWidth="1"/>
    <col min="5899" max="5899" width="16.5546875" style="1" customWidth="1"/>
    <col min="5900" max="5901" width="4.5546875" style="1" customWidth="1"/>
    <col min="5902" max="5902" width="7" style="1" customWidth="1"/>
    <col min="5903" max="5903" width="16.5546875" style="1" customWidth="1"/>
    <col min="5904" max="5905" width="4.5546875" style="1" customWidth="1"/>
    <col min="5906" max="5906" width="7" style="1" customWidth="1"/>
    <col min="5907" max="5907" width="16.5546875" style="1" customWidth="1"/>
    <col min="5908" max="6152" width="11.5546875" style="1"/>
    <col min="6153" max="6153" width="4.5546875" style="1" customWidth="1"/>
    <col min="6154" max="6154" width="7" style="1" customWidth="1"/>
    <col min="6155" max="6155" width="16.5546875" style="1" customWidth="1"/>
    <col min="6156" max="6157" width="4.5546875" style="1" customWidth="1"/>
    <col min="6158" max="6158" width="7" style="1" customWidth="1"/>
    <col min="6159" max="6159" width="16.5546875" style="1" customWidth="1"/>
    <col min="6160" max="6161" width="4.5546875" style="1" customWidth="1"/>
    <col min="6162" max="6162" width="7" style="1" customWidth="1"/>
    <col min="6163" max="6163" width="16.5546875" style="1" customWidth="1"/>
    <col min="6164" max="6408" width="11.5546875" style="1"/>
    <col min="6409" max="6409" width="4.5546875" style="1" customWidth="1"/>
    <col min="6410" max="6410" width="7" style="1" customWidth="1"/>
    <col min="6411" max="6411" width="16.5546875" style="1" customWidth="1"/>
    <col min="6412" max="6413" width="4.5546875" style="1" customWidth="1"/>
    <col min="6414" max="6414" width="7" style="1" customWidth="1"/>
    <col min="6415" max="6415" width="16.5546875" style="1" customWidth="1"/>
    <col min="6416" max="6417" width="4.5546875" style="1" customWidth="1"/>
    <col min="6418" max="6418" width="7" style="1" customWidth="1"/>
    <col min="6419" max="6419" width="16.5546875" style="1" customWidth="1"/>
    <col min="6420" max="6664" width="11.5546875" style="1"/>
    <col min="6665" max="6665" width="4.5546875" style="1" customWidth="1"/>
    <col min="6666" max="6666" width="7" style="1" customWidth="1"/>
    <col min="6667" max="6667" width="16.5546875" style="1" customWidth="1"/>
    <col min="6668" max="6669" width="4.5546875" style="1" customWidth="1"/>
    <col min="6670" max="6670" width="7" style="1" customWidth="1"/>
    <col min="6671" max="6671" width="16.5546875" style="1" customWidth="1"/>
    <col min="6672" max="6673" width="4.5546875" style="1" customWidth="1"/>
    <col min="6674" max="6674" width="7" style="1" customWidth="1"/>
    <col min="6675" max="6675" width="16.5546875" style="1" customWidth="1"/>
    <col min="6676" max="6920" width="11.5546875" style="1"/>
    <col min="6921" max="6921" width="4.5546875" style="1" customWidth="1"/>
    <col min="6922" max="6922" width="7" style="1" customWidth="1"/>
    <col min="6923" max="6923" width="16.5546875" style="1" customWidth="1"/>
    <col min="6924" max="6925" width="4.5546875" style="1" customWidth="1"/>
    <col min="6926" max="6926" width="7" style="1" customWidth="1"/>
    <col min="6927" max="6927" width="16.5546875" style="1" customWidth="1"/>
    <col min="6928" max="6929" width="4.5546875" style="1" customWidth="1"/>
    <col min="6930" max="6930" width="7" style="1" customWidth="1"/>
    <col min="6931" max="6931" width="16.5546875" style="1" customWidth="1"/>
    <col min="6932" max="7176" width="11.5546875" style="1"/>
    <col min="7177" max="7177" width="4.5546875" style="1" customWidth="1"/>
    <col min="7178" max="7178" width="7" style="1" customWidth="1"/>
    <col min="7179" max="7179" width="16.5546875" style="1" customWidth="1"/>
    <col min="7180" max="7181" width="4.5546875" style="1" customWidth="1"/>
    <col min="7182" max="7182" width="7" style="1" customWidth="1"/>
    <col min="7183" max="7183" width="16.5546875" style="1" customWidth="1"/>
    <col min="7184" max="7185" width="4.5546875" style="1" customWidth="1"/>
    <col min="7186" max="7186" width="7" style="1" customWidth="1"/>
    <col min="7187" max="7187" width="16.5546875" style="1" customWidth="1"/>
    <col min="7188" max="7432" width="11.5546875" style="1"/>
    <col min="7433" max="7433" width="4.5546875" style="1" customWidth="1"/>
    <col min="7434" max="7434" width="7" style="1" customWidth="1"/>
    <col min="7435" max="7435" width="16.5546875" style="1" customWidth="1"/>
    <col min="7436" max="7437" width="4.5546875" style="1" customWidth="1"/>
    <col min="7438" max="7438" width="7" style="1" customWidth="1"/>
    <col min="7439" max="7439" width="16.5546875" style="1" customWidth="1"/>
    <col min="7440" max="7441" width="4.5546875" style="1" customWidth="1"/>
    <col min="7442" max="7442" width="7" style="1" customWidth="1"/>
    <col min="7443" max="7443" width="16.5546875" style="1" customWidth="1"/>
    <col min="7444" max="7688" width="11.5546875" style="1"/>
    <col min="7689" max="7689" width="4.5546875" style="1" customWidth="1"/>
    <col min="7690" max="7690" width="7" style="1" customWidth="1"/>
    <col min="7691" max="7691" width="16.5546875" style="1" customWidth="1"/>
    <col min="7692" max="7693" width="4.5546875" style="1" customWidth="1"/>
    <col min="7694" max="7694" width="7" style="1" customWidth="1"/>
    <col min="7695" max="7695" width="16.5546875" style="1" customWidth="1"/>
    <col min="7696" max="7697" width="4.5546875" style="1" customWidth="1"/>
    <col min="7698" max="7698" width="7" style="1" customWidth="1"/>
    <col min="7699" max="7699" width="16.5546875" style="1" customWidth="1"/>
    <col min="7700" max="7944" width="11.5546875" style="1"/>
    <col min="7945" max="7945" width="4.5546875" style="1" customWidth="1"/>
    <col min="7946" max="7946" width="7" style="1" customWidth="1"/>
    <col min="7947" max="7947" width="16.5546875" style="1" customWidth="1"/>
    <col min="7948" max="7949" width="4.5546875" style="1" customWidth="1"/>
    <col min="7950" max="7950" width="7" style="1" customWidth="1"/>
    <col min="7951" max="7951" width="16.5546875" style="1" customWidth="1"/>
    <col min="7952" max="7953" width="4.5546875" style="1" customWidth="1"/>
    <col min="7954" max="7954" width="7" style="1" customWidth="1"/>
    <col min="7955" max="7955" width="16.5546875" style="1" customWidth="1"/>
    <col min="7956" max="8200" width="11.5546875" style="1"/>
    <col min="8201" max="8201" width="4.5546875" style="1" customWidth="1"/>
    <col min="8202" max="8202" width="7" style="1" customWidth="1"/>
    <col min="8203" max="8203" width="16.5546875" style="1" customWidth="1"/>
    <col min="8204" max="8205" width="4.5546875" style="1" customWidth="1"/>
    <col min="8206" max="8206" width="7" style="1" customWidth="1"/>
    <col min="8207" max="8207" width="16.5546875" style="1" customWidth="1"/>
    <col min="8208" max="8209" width="4.5546875" style="1" customWidth="1"/>
    <col min="8210" max="8210" width="7" style="1" customWidth="1"/>
    <col min="8211" max="8211" width="16.5546875" style="1" customWidth="1"/>
    <col min="8212" max="8456" width="11.5546875" style="1"/>
    <col min="8457" max="8457" width="4.5546875" style="1" customWidth="1"/>
    <col min="8458" max="8458" width="7" style="1" customWidth="1"/>
    <col min="8459" max="8459" width="16.5546875" style="1" customWidth="1"/>
    <col min="8460" max="8461" width="4.5546875" style="1" customWidth="1"/>
    <col min="8462" max="8462" width="7" style="1" customWidth="1"/>
    <col min="8463" max="8463" width="16.5546875" style="1" customWidth="1"/>
    <col min="8464" max="8465" width="4.5546875" style="1" customWidth="1"/>
    <col min="8466" max="8466" width="7" style="1" customWidth="1"/>
    <col min="8467" max="8467" width="16.5546875" style="1" customWidth="1"/>
    <col min="8468" max="8712" width="11.5546875" style="1"/>
    <col min="8713" max="8713" width="4.5546875" style="1" customWidth="1"/>
    <col min="8714" max="8714" width="7" style="1" customWidth="1"/>
    <col min="8715" max="8715" width="16.5546875" style="1" customWidth="1"/>
    <col min="8716" max="8717" width="4.5546875" style="1" customWidth="1"/>
    <col min="8718" max="8718" width="7" style="1" customWidth="1"/>
    <col min="8719" max="8719" width="16.5546875" style="1" customWidth="1"/>
    <col min="8720" max="8721" width="4.5546875" style="1" customWidth="1"/>
    <col min="8722" max="8722" width="7" style="1" customWidth="1"/>
    <col min="8723" max="8723" width="16.5546875" style="1" customWidth="1"/>
    <col min="8724" max="8968" width="11.5546875" style="1"/>
    <col min="8969" max="8969" width="4.5546875" style="1" customWidth="1"/>
    <col min="8970" max="8970" width="7" style="1" customWidth="1"/>
    <col min="8971" max="8971" width="16.5546875" style="1" customWidth="1"/>
    <col min="8972" max="8973" width="4.5546875" style="1" customWidth="1"/>
    <col min="8974" max="8974" width="7" style="1" customWidth="1"/>
    <col min="8975" max="8975" width="16.5546875" style="1" customWidth="1"/>
    <col min="8976" max="8977" width="4.5546875" style="1" customWidth="1"/>
    <col min="8978" max="8978" width="7" style="1" customWidth="1"/>
    <col min="8979" max="8979" width="16.5546875" style="1" customWidth="1"/>
    <col min="8980" max="9224" width="11.5546875" style="1"/>
    <col min="9225" max="9225" width="4.5546875" style="1" customWidth="1"/>
    <col min="9226" max="9226" width="7" style="1" customWidth="1"/>
    <col min="9227" max="9227" width="16.5546875" style="1" customWidth="1"/>
    <col min="9228" max="9229" width="4.5546875" style="1" customWidth="1"/>
    <col min="9230" max="9230" width="7" style="1" customWidth="1"/>
    <col min="9231" max="9231" width="16.5546875" style="1" customWidth="1"/>
    <col min="9232" max="9233" width="4.5546875" style="1" customWidth="1"/>
    <col min="9234" max="9234" width="7" style="1" customWidth="1"/>
    <col min="9235" max="9235" width="16.5546875" style="1" customWidth="1"/>
    <col min="9236" max="9480" width="11.5546875" style="1"/>
    <col min="9481" max="9481" width="4.5546875" style="1" customWidth="1"/>
    <col min="9482" max="9482" width="7" style="1" customWidth="1"/>
    <col min="9483" max="9483" width="16.5546875" style="1" customWidth="1"/>
    <col min="9484" max="9485" width="4.5546875" style="1" customWidth="1"/>
    <col min="9486" max="9486" width="7" style="1" customWidth="1"/>
    <col min="9487" max="9487" width="16.5546875" style="1" customWidth="1"/>
    <col min="9488" max="9489" width="4.5546875" style="1" customWidth="1"/>
    <col min="9490" max="9490" width="7" style="1" customWidth="1"/>
    <col min="9491" max="9491" width="16.5546875" style="1" customWidth="1"/>
    <col min="9492" max="9736" width="11.5546875" style="1"/>
    <col min="9737" max="9737" width="4.5546875" style="1" customWidth="1"/>
    <col min="9738" max="9738" width="7" style="1" customWidth="1"/>
    <col min="9739" max="9739" width="16.5546875" style="1" customWidth="1"/>
    <col min="9740" max="9741" width="4.5546875" style="1" customWidth="1"/>
    <col min="9742" max="9742" width="7" style="1" customWidth="1"/>
    <col min="9743" max="9743" width="16.5546875" style="1" customWidth="1"/>
    <col min="9744" max="9745" width="4.5546875" style="1" customWidth="1"/>
    <col min="9746" max="9746" width="7" style="1" customWidth="1"/>
    <col min="9747" max="9747" width="16.5546875" style="1" customWidth="1"/>
    <col min="9748" max="9992" width="11.5546875" style="1"/>
    <col min="9993" max="9993" width="4.5546875" style="1" customWidth="1"/>
    <col min="9994" max="9994" width="7" style="1" customWidth="1"/>
    <col min="9995" max="9995" width="16.5546875" style="1" customWidth="1"/>
    <col min="9996" max="9997" width="4.5546875" style="1" customWidth="1"/>
    <col min="9998" max="9998" width="7" style="1" customWidth="1"/>
    <col min="9999" max="9999" width="16.5546875" style="1" customWidth="1"/>
    <col min="10000" max="10001" width="4.5546875" style="1" customWidth="1"/>
    <col min="10002" max="10002" width="7" style="1" customWidth="1"/>
    <col min="10003" max="10003" width="16.5546875" style="1" customWidth="1"/>
    <col min="10004" max="10248" width="11.5546875" style="1"/>
    <col min="10249" max="10249" width="4.5546875" style="1" customWidth="1"/>
    <col min="10250" max="10250" width="7" style="1" customWidth="1"/>
    <col min="10251" max="10251" width="16.5546875" style="1" customWidth="1"/>
    <col min="10252" max="10253" width="4.5546875" style="1" customWidth="1"/>
    <col min="10254" max="10254" width="7" style="1" customWidth="1"/>
    <col min="10255" max="10255" width="16.5546875" style="1" customWidth="1"/>
    <col min="10256" max="10257" width="4.5546875" style="1" customWidth="1"/>
    <col min="10258" max="10258" width="7" style="1" customWidth="1"/>
    <col min="10259" max="10259" width="16.5546875" style="1" customWidth="1"/>
    <col min="10260" max="10504" width="11.5546875" style="1"/>
    <col min="10505" max="10505" width="4.5546875" style="1" customWidth="1"/>
    <col min="10506" max="10506" width="7" style="1" customWidth="1"/>
    <col min="10507" max="10507" width="16.5546875" style="1" customWidth="1"/>
    <col min="10508" max="10509" width="4.5546875" style="1" customWidth="1"/>
    <col min="10510" max="10510" width="7" style="1" customWidth="1"/>
    <col min="10511" max="10511" width="16.5546875" style="1" customWidth="1"/>
    <col min="10512" max="10513" width="4.5546875" style="1" customWidth="1"/>
    <col min="10514" max="10514" width="7" style="1" customWidth="1"/>
    <col min="10515" max="10515" width="16.5546875" style="1" customWidth="1"/>
    <col min="10516" max="10760" width="11.5546875" style="1"/>
    <col min="10761" max="10761" width="4.5546875" style="1" customWidth="1"/>
    <col min="10762" max="10762" width="7" style="1" customWidth="1"/>
    <col min="10763" max="10763" width="16.5546875" style="1" customWidth="1"/>
    <col min="10764" max="10765" width="4.5546875" style="1" customWidth="1"/>
    <col min="10766" max="10766" width="7" style="1" customWidth="1"/>
    <col min="10767" max="10767" width="16.5546875" style="1" customWidth="1"/>
    <col min="10768" max="10769" width="4.5546875" style="1" customWidth="1"/>
    <col min="10770" max="10770" width="7" style="1" customWidth="1"/>
    <col min="10771" max="10771" width="16.5546875" style="1" customWidth="1"/>
    <col min="10772" max="11016" width="11.5546875" style="1"/>
    <col min="11017" max="11017" width="4.5546875" style="1" customWidth="1"/>
    <col min="11018" max="11018" width="7" style="1" customWidth="1"/>
    <col min="11019" max="11019" width="16.5546875" style="1" customWidth="1"/>
    <col min="11020" max="11021" width="4.5546875" style="1" customWidth="1"/>
    <col min="11022" max="11022" width="7" style="1" customWidth="1"/>
    <col min="11023" max="11023" width="16.5546875" style="1" customWidth="1"/>
    <col min="11024" max="11025" width="4.5546875" style="1" customWidth="1"/>
    <col min="11026" max="11026" width="7" style="1" customWidth="1"/>
    <col min="11027" max="11027" width="16.5546875" style="1" customWidth="1"/>
    <col min="11028" max="11272" width="11.5546875" style="1"/>
    <col min="11273" max="11273" width="4.5546875" style="1" customWidth="1"/>
    <col min="11274" max="11274" width="7" style="1" customWidth="1"/>
    <col min="11275" max="11275" width="16.5546875" style="1" customWidth="1"/>
    <col min="11276" max="11277" width="4.5546875" style="1" customWidth="1"/>
    <col min="11278" max="11278" width="7" style="1" customWidth="1"/>
    <col min="11279" max="11279" width="16.5546875" style="1" customWidth="1"/>
    <col min="11280" max="11281" width="4.5546875" style="1" customWidth="1"/>
    <col min="11282" max="11282" width="7" style="1" customWidth="1"/>
    <col min="11283" max="11283" width="16.5546875" style="1" customWidth="1"/>
    <col min="11284" max="11528" width="11.5546875" style="1"/>
    <col min="11529" max="11529" width="4.5546875" style="1" customWidth="1"/>
    <col min="11530" max="11530" width="7" style="1" customWidth="1"/>
    <col min="11531" max="11531" width="16.5546875" style="1" customWidth="1"/>
    <col min="11532" max="11533" width="4.5546875" style="1" customWidth="1"/>
    <col min="11534" max="11534" width="7" style="1" customWidth="1"/>
    <col min="11535" max="11535" width="16.5546875" style="1" customWidth="1"/>
    <col min="11536" max="11537" width="4.5546875" style="1" customWidth="1"/>
    <col min="11538" max="11538" width="7" style="1" customWidth="1"/>
    <col min="11539" max="11539" width="16.5546875" style="1" customWidth="1"/>
    <col min="11540" max="11784" width="11.5546875" style="1"/>
    <col min="11785" max="11785" width="4.5546875" style="1" customWidth="1"/>
    <col min="11786" max="11786" width="7" style="1" customWidth="1"/>
    <col min="11787" max="11787" width="16.5546875" style="1" customWidth="1"/>
    <col min="11788" max="11789" width="4.5546875" style="1" customWidth="1"/>
    <col min="11790" max="11790" width="7" style="1" customWidth="1"/>
    <col min="11791" max="11791" width="16.5546875" style="1" customWidth="1"/>
    <col min="11792" max="11793" width="4.5546875" style="1" customWidth="1"/>
    <col min="11794" max="11794" width="7" style="1" customWidth="1"/>
    <col min="11795" max="11795" width="16.5546875" style="1" customWidth="1"/>
    <col min="11796" max="12040" width="11.5546875" style="1"/>
    <col min="12041" max="12041" width="4.5546875" style="1" customWidth="1"/>
    <col min="12042" max="12042" width="7" style="1" customWidth="1"/>
    <col min="12043" max="12043" width="16.5546875" style="1" customWidth="1"/>
    <col min="12044" max="12045" width="4.5546875" style="1" customWidth="1"/>
    <col min="12046" max="12046" width="7" style="1" customWidth="1"/>
    <col min="12047" max="12047" width="16.5546875" style="1" customWidth="1"/>
    <col min="12048" max="12049" width="4.5546875" style="1" customWidth="1"/>
    <col min="12050" max="12050" width="7" style="1" customWidth="1"/>
    <col min="12051" max="12051" width="16.5546875" style="1" customWidth="1"/>
    <col min="12052" max="12296" width="11.5546875" style="1"/>
    <col min="12297" max="12297" width="4.5546875" style="1" customWidth="1"/>
    <col min="12298" max="12298" width="7" style="1" customWidth="1"/>
    <col min="12299" max="12299" width="16.5546875" style="1" customWidth="1"/>
    <col min="12300" max="12301" width="4.5546875" style="1" customWidth="1"/>
    <col min="12302" max="12302" width="7" style="1" customWidth="1"/>
    <col min="12303" max="12303" width="16.5546875" style="1" customWidth="1"/>
    <col min="12304" max="12305" width="4.5546875" style="1" customWidth="1"/>
    <col min="12306" max="12306" width="7" style="1" customWidth="1"/>
    <col min="12307" max="12307" width="16.5546875" style="1" customWidth="1"/>
    <col min="12308" max="12552" width="11.5546875" style="1"/>
    <col min="12553" max="12553" width="4.5546875" style="1" customWidth="1"/>
    <col min="12554" max="12554" width="7" style="1" customWidth="1"/>
    <col min="12555" max="12555" width="16.5546875" style="1" customWidth="1"/>
    <col min="12556" max="12557" width="4.5546875" style="1" customWidth="1"/>
    <col min="12558" max="12558" width="7" style="1" customWidth="1"/>
    <col min="12559" max="12559" width="16.5546875" style="1" customWidth="1"/>
    <col min="12560" max="12561" width="4.5546875" style="1" customWidth="1"/>
    <col min="12562" max="12562" width="7" style="1" customWidth="1"/>
    <col min="12563" max="12563" width="16.5546875" style="1" customWidth="1"/>
    <col min="12564" max="12808" width="11.5546875" style="1"/>
    <col min="12809" max="12809" width="4.5546875" style="1" customWidth="1"/>
    <col min="12810" max="12810" width="7" style="1" customWidth="1"/>
    <col min="12811" max="12811" width="16.5546875" style="1" customWidth="1"/>
    <col min="12812" max="12813" width="4.5546875" style="1" customWidth="1"/>
    <col min="12814" max="12814" width="7" style="1" customWidth="1"/>
    <col min="12815" max="12815" width="16.5546875" style="1" customWidth="1"/>
    <col min="12816" max="12817" width="4.5546875" style="1" customWidth="1"/>
    <col min="12818" max="12818" width="7" style="1" customWidth="1"/>
    <col min="12819" max="12819" width="16.5546875" style="1" customWidth="1"/>
    <col min="12820" max="13064" width="11.5546875" style="1"/>
    <col min="13065" max="13065" width="4.5546875" style="1" customWidth="1"/>
    <col min="13066" max="13066" width="7" style="1" customWidth="1"/>
    <col min="13067" max="13067" width="16.5546875" style="1" customWidth="1"/>
    <col min="13068" max="13069" width="4.5546875" style="1" customWidth="1"/>
    <col min="13070" max="13070" width="7" style="1" customWidth="1"/>
    <col min="13071" max="13071" width="16.5546875" style="1" customWidth="1"/>
    <col min="13072" max="13073" width="4.5546875" style="1" customWidth="1"/>
    <col min="13074" max="13074" width="7" style="1" customWidth="1"/>
    <col min="13075" max="13075" width="16.5546875" style="1" customWidth="1"/>
    <col min="13076" max="13320" width="11.5546875" style="1"/>
    <col min="13321" max="13321" width="4.5546875" style="1" customWidth="1"/>
    <col min="13322" max="13322" width="7" style="1" customWidth="1"/>
    <col min="13323" max="13323" width="16.5546875" style="1" customWidth="1"/>
    <col min="13324" max="13325" width="4.5546875" style="1" customWidth="1"/>
    <col min="13326" max="13326" width="7" style="1" customWidth="1"/>
    <col min="13327" max="13327" width="16.5546875" style="1" customWidth="1"/>
    <col min="13328" max="13329" width="4.5546875" style="1" customWidth="1"/>
    <col min="13330" max="13330" width="7" style="1" customWidth="1"/>
    <col min="13331" max="13331" width="16.5546875" style="1" customWidth="1"/>
    <col min="13332" max="13576" width="11.5546875" style="1"/>
    <col min="13577" max="13577" width="4.5546875" style="1" customWidth="1"/>
    <col min="13578" max="13578" width="7" style="1" customWidth="1"/>
    <col min="13579" max="13579" width="16.5546875" style="1" customWidth="1"/>
    <col min="13580" max="13581" width="4.5546875" style="1" customWidth="1"/>
    <col min="13582" max="13582" width="7" style="1" customWidth="1"/>
    <col min="13583" max="13583" width="16.5546875" style="1" customWidth="1"/>
    <col min="13584" max="13585" width="4.5546875" style="1" customWidth="1"/>
    <col min="13586" max="13586" width="7" style="1" customWidth="1"/>
    <col min="13587" max="13587" width="16.5546875" style="1" customWidth="1"/>
    <col min="13588" max="13832" width="11.5546875" style="1"/>
    <col min="13833" max="13833" width="4.5546875" style="1" customWidth="1"/>
    <col min="13834" max="13834" width="7" style="1" customWidth="1"/>
    <col min="13835" max="13835" width="16.5546875" style="1" customWidth="1"/>
    <col min="13836" max="13837" width="4.5546875" style="1" customWidth="1"/>
    <col min="13838" max="13838" width="7" style="1" customWidth="1"/>
    <col min="13839" max="13839" width="16.5546875" style="1" customWidth="1"/>
    <col min="13840" max="13841" width="4.5546875" style="1" customWidth="1"/>
    <col min="13842" max="13842" width="7" style="1" customWidth="1"/>
    <col min="13843" max="13843" width="16.5546875" style="1" customWidth="1"/>
    <col min="13844" max="14088" width="11.5546875" style="1"/>
    <col min="14089" max="14089" width="4.5546875" style="1" customWidth="1"/>
    <col min="14090" max="14090" width="7" style="1" customWidth="1"/>
    <col min="14091" max="14091" width="16.5546875" style="1" customWidth="1"/>
    <col min="14092" max="14093" width="4.5546875" style="1" customWidth="1"/>
    <col min="14094" max="14094" width="7" style="1" customWidth="1"/>
    <col min="14095" max="14095" width="16.5546875" style="1" customWidth="1"/>
    <col min="14096" max="14097" width="4.5546875" style="1" customWidth="1"/>
    <col min="14098" max="14098" width="7" style="1" customWidth="1"/>
    <col min="14099" max="14099" width="16.5546875" style="1" customWidth="1"/>
    <col min="14100" max="14344" width="11.5546875" style="1"/>
    <col min="14345" max="14345" width="4.5546875" style="1" customWidth="1"/>
    <col min="14346" max="14346" width="7" style="1" customWidth="1"/>
    <col min="14347" max="14347" width="16.5546875" style="1" customWidth="1"/>
    <col min="14348" max="14349" width="4.5546875" style="1" customWidth="1"/>
    <col min="14350" max="14350" width="7" style="1" customWidth="1"/>
    <col min="14351" max="14351" width="16.5546875" style="1" customWidth="1"/>
    <col min="14352" max="14353" width="4.5546875" style="1" customWidth="1"/>
    <col min="14354" max="14354" width="7" style="1" customWidth="1"/>
    <col min="14355" max="14355" width="16.5546875" style="1" customWidth="1"/>
    <col min="14356" max="14600" width="11.5546875" style="1"/>
    <col min="14601" max="14601" width="4.5546875" style="1" customWidth="1"/>
    <col min="14602" max="14602" width="7" style="1" customWidth="1"/>
    <col min="14603" max="14603" width="16.5546875" style="1" customWidth="1"/>
    <col min="14604" max="14605" width="4.5546875" style="1" customWidth="1"/>
    <col min="14606" max="14606" width="7" style="1" customWidth="1"/>
    <col min="14607" max="14607" width="16.5546875" style="1" customWidth="1"/>
    <col min="14608" max="14609" width="4.5546875" style="1" customWidth="1"/>
    <col min="14610" max="14610" width="7" style="1" customWidth="1"/>
    <col min="14611" max="14611" width="16.5546875" style="1" customWidth="1"/>
    <col min="14612" max="14856" width="11.5546875" style="1"/>
    <col min="14857" max="14857" width="4.5546875" style="1" customWidth="1"/>
    <col min="14858" max="14858" width="7" style="1" customWidth="1"/>
    <col min="14859" max="14859" width="16.5546875" style="1" customWidth="1"/>
    <col min="14860" max="14861" width="4.5546875" style="1" customWidth="1"/>
    <col min="14862" max="14862" width="7" style="1" customWidth="1"/>
    <col min="14863" max="14863" width="16.5546875" style="1" customWidth="1"/>
    <col min="14864" max="14865" width="4.5546875" style="1" customWidth="1"/>
    <col min="14866" max="14866" width="7" style="1" customWidth="1"/>
    <col min="14867" max="14867" width="16.5546875" style="1" customWidth="1"/>
    <col min="14868" max="15112" width="11.5546875" style="1"/>
    <col min="15113" max="15113" width="4.5546875" style="1" customWidth="1"/>
    <col min="15114" max="15114" width="7" style="1" customWidth="1"/>
    <col min="15115" max="15115" width="16.5546875" style="1" customWidth="1"/>
    <col min="15116" max="15117" width="4.5546875" style="1" customWidth="1"/>
    <col min="15118" max="15118" width="7" style="1" customWidth="1"/>
    <col min="15119" max="15119" width="16.5546875" style="1" customWidth="1"/>
    <col min="15120" max="15121" width="4.5546875" style="1" customWidth="1"/>
    <col min="15122" max="15122" width="7" style="1" customWidth="1"/>
    <col min="15123" max="15123" width="16.5546875" style="1" customWidth="1"/>
    <col min="15124" max="15368" width="11.5546875" style="1"/>
    <col min="15369" max="15369" width="4.5546875" style="1" customWidth="1"/>
    <col min="15370" max="15370" width="7" style="1" customWidth="1"/>
    <col min="15371" max="15371" width="16.5546875" style="1" customWidth="1"/>
    <col min="15372" max="15373" width="4.5546875" style="1" customWidth="1"/>
    <col min="15374" max="15374" width="7" style="1" customWidth="1"/>
    <col min="15375" max="15375" width="16.5546875" style="1" customWidth="1"/>
    <col min="15376" max="15377" width="4.5546875" style="1" customWidth="1"/>
    <col min="15378" max="15378" width="7" style="1" customWidth="1"/>
    <col min="15379" max="15379" width="16.5546875" style="1" customWidth="1"/>
    <col min="15380" max="15624" width="11.5546875" style="1"/>
    <col min="15625" max="15625" width="4.5546875" style="1" customWidth="1"/>
    <col min="15626" max="15626" width="7" style="1" customWidth="1"/>
    <col min="15627" max="15627" width="16.5546875" style="1" customWidth="1"/>
    <col min="15628" max="15629" width="4.5546875" style="1" customWidth="1"/>
    <col min="15630" max="15630" width="7" style="1" customWidth="1"/>
    <col min="15631" max="15631" width="16.5546875" style="1" customWidth="1"/>
    <col min="15632" max="15633" width="4.5546875" style="1" customWidth="1"/>
    <col min="15634" max="15634" width="7" style="1" customWidth="1"/>
    <col min="15635" max="15635" width="16.5546875" style="1" customWidth="1"/>
    <col min="15636" max="15880" width="11.5546875" style="1"/>
    <col min="15881" max="15881" width="4.5546875" style="1" customWidth="1"/>
    <col min="15882" max="15882" width="7" style="1" customWidth="1"/>
    <col min="15883" max="15883" width="16.5546875" style="1" customWidth="1"/>
    <col min="15884" max="15885" width="4.5546875" style="1" customWidth="1"/>
    <col min="15886" max="15886" width="7" style="1" customWidth="1"/>
    <col min="15887" max="15887" width="16.5546875" style="1" customWidth="1"/>
    <col min="15888" max="15889" width="4.5546875" style="1" customWidth="1"/>
    <col min="15890" max="15890" width="7" style="1" customWidth="1"/>
    <col min="15891" max="15891" width="16.5546875" style="1" customWidth="1"/>
    <col min="15892" max="16136" width="11.5546875" style="1"/>
    <col min="16137" max="16137" width="4.5546875" style="1" customWidth="1"/>
    <col min="16138" max="16138" width="7" style="1" customWidth="1"/>
    <col min="16139" max="16139" width="16.5546875" style="1" customWidth="1"/>
    <col min="16140" max="16141" width="4.5546875" style="1" customWidth="1"/>
    <col min="16142" max="16142" width="7" style="1" customWidth="1"/>
    <col min="16143" max="16143" width="16.5546875" style="1" customWidth="1"/>
    <col min="16144" max="16145" width="4.5546875" style="1" customWidth="1"/>
    <col min="16146" max="16146" width="7" style="1" customWidth="1"/>
    <col min="16147" max="16147" width="16.5546875" style="1" customWidth="1"/>
    <col min="16148" max="16384" width="11.5546875" style="1"/>
  </cols>
  <sheetData>
    <row r="1" spans="1:19" ht="33">
      <c r="A1" s="98" t="s">
        <v>225</v>
      </c>
    </row>
    <row r="2" spans="1:19" ht="29.25">
      <c r="A2" s="91" t="s">
        <v>138</v>
      </c>
      <c r="I2" s="91" t="s">
        <v>139</v>
      </c>
      <c r="J2" s="32"/>
      <c r="K2" s="32"/>
      <c r="L2" s="32"/>
      <c r="M2" s="32"/>
      <c r="N2" s="32"/>
      <c r="O2" s="32"/>
      <c r="P2" s="32"/>
      <c r="Q2" s="32"/>
      <c r="R2" s="32"/>
      <c r="S2" s="32"/>
    </row>
    <row r="3" spans="1:19" ht="15">
      <c r="A3" s="31"/>
      <c r="B3" s="31"/>
      <c r="C3" s="215"/>
      <c r="D3" s="216"/>
      <c r="E3" s="28"/>
      <c r="F3" s="28"/>
      <c r="G3" s="28"/>
      <c r="I3" s="32"/>
      <c r="J3" s="32"/>
      <c r="K3" s="32"/>
      <c r="L3" s="32"/>
      <c r="M3" s="56"/>
      <c r="N3" s="56"/>
      <c r="O3" s="56"/>
      <c r="P3" s="56"/>
      <c r="Q3" s="56"/>
      <c r="R3" s="56"/>
      <c r="S3" s="56"/>
    </row>
    <row r="4" spans="1:19">
      <c r="I4" s="32"/>
      <c r="J4" s="32"/>
      <c r="K4" s="32"/>
      <c r="L4" s="32"/>
      <c r="M4" s="56"/>
      <c r="N4" s="56"/>
      <c r="O4" s="56"/>
      <c r="P4" s="56"/>
      <c r="Q4" s="56"/>
      <c r="R4" s="56"/>
      <c r="S4" s="56"/>
    </row>
    <row r="5" spans="1:19" s="212" customFormat="1" ht="38.1" customHeight="1">
      <c r="A5" s="107" t="s">
        <v>140</v>
      </c>
      <c r="B5" s="210" t="s">
        <v>141</v>
      </c>
      <c r="C5" s="107" t="s">
        <v>142</v>
      </c>
      <c r="D5" s="107" t="s">
        <v>143</v>
      </c>
      <c r="E5" s="107" t="s">
        <v>144</v>
      </c>
      <c r="F5" s="211" t="s">
        <v>145</v>
      </c>
      <c r="G5" s="211" t="s">
        <v>146</v>
      </c>
      <c r="I5" s="101" t="s">
        <v>140</v>
      </c>
      <c r="J5" s="101" t="s">
        <v>147</v>
      </c>
      <c r="K5" s="101" t="s">
        <v>226</v>
      </c>
      <c r="L5" s="101"/>
      <c r="M5" s="213" t="s">
        <v>140</v>
      </c>
      <c r="N5" s="213" t="s">
        <v>147</v>
      </c>
      <c r="O5" s="213" t="s">
        <v>227</v>
      </c>
      <c r="P5" s="213"/>
      <c r="Q5" s="213" t="s">
        <v>140</v>
      </c>
      <c r="R5" s="213" t="s">
        <v>147</v>
      </c>
      <c r="S5" s="213" t="s">
        <v>228</v>
      </c>
    </row>
    <row r="6" spans="1:19">
      <c r="A6" s="1">
        <v>1</v>
      </c>
      <c r="B6" s="68">
        <v>0</v>
      </c>
      <c r="C6" s="1" t="s">
        <v>229</v>
      </c>
      <c r="D6" s="1" t="s">
        <v>142</v>
      </c>
      <c r="E6" s="1" t="s">
        <v>154</v>
      </c>
      <c r="F6" s="69">
        <v>-58.40676099999915</v>
      </c>
      <c r="G6" s="69">
        <v>-34.608586999999879</v>
      </c>
      <c r="I6" s="1">
        <v>1</v>
      </c>
      <c r="J6" s="13">
        <v>0</v>
      </c>
      <c r="K6" s="1" t="s">
        <v>229</v>
      </c>
      <c r="M6" s="8">
        <v>1</v>
      </c>
      <c r="N6" s="9">
        <v>36.382199999999997</v>
      </c>
      <c r="O6" s="8" t="s">
        <v>230</v>
      </c>
      <c r="Q6" s="1">
        <v>1</v>
      </c>
      <c r="R6" s="13">
        <v>30.487839999999998</v>
      </c>
      <c r="S6" s="1" t="s">
        <v>231</v>
      </c>
    </row>
    <row r="7" spans="1:19">
      <c r="B7" s="68">
        <v>0</v>
      </c>
      <c r="C7" s="1" t="s">
        <v>232</v>
      </c>
      <c r="D7" s="1" t="s">
        <v>142</v>
      </c>
      <c r="E7" s="1" t="s">
        <v>154</v>
      </c>
      <c r="F7" s="69">
        <v>-58.40676099999915</v>
      </c>
      <c r="G7" s="69">
        <v>-34.608586999999879</v>
      </c>
      <c r="I7" s="1">
        <v>2</v>
      </c>
      <c r="J7" s="13">
        <v>3.7671000000000001</v>
      </c>
      <c r="K7" s="1" t="s">
        <v>233</v>
      </c>
      <c r="M7" s="8">
        <v>2</v>
      </c>
      <c r="N7" s="9">
        <v>40.107999999999997</v>
      </c>
      <c r="O7" s="8" t="s">
        <v>234</v>
      </c>
      <c r="Q7" s="1">
        <v>2</v>
      </c>
      <c r="R7" s="13">
        <v>34.459000000000003</v>
      </c>
      <c r="S7" s="1" t="s">
        <v>235</v>
      </c>
    </row>
    <row r="8" spans="1:19">
      <c r="A8" s="1">
        <v>2</v>
      </c>
      <c r="B8" s="68">
        <v>3.7671000000000001</v>
      </c>
      <c r="C8" s="1" t="s">
        <v>233</v>
      </c>
      <c r="D8" s="1" t="s">
        <v>142</v>
      </c>
      <c r="E8" s="1" t="s">
        <v>154</v>
      </c>
      <c r="F8" s="69">
        <v>-58.445221999999603</v>
      </c>
      <c r="G8" s="69">
        <v>-34.619961000000259</v>
      </c>
      <c r="I8" s="1">
        <v>3</v>
      </c>
      <c r="J8" s="13">
        <v>5.8787500000000001</v>
      </c>
      <c r="K8" s="1" t="s">
        <v>236</v>
      </c>
      <c r="M8" s="1">
        <v>3</v>
      </c>
      <c r="N8" s="13">
        <v>42.73</v>
      </c>
      <c r="O8" s="1" t="s">
        <v>237</v>
      </c>
      <c r="Q8" s="1">
        <v>3</v>
      </c>
      <c r="R8" s="13">
        <v>37.840000000000003</v>
      </c>
      <c r="S8" s="1" t="s">
        <v>238</v>
      </c>
    </row>
    <row r="9" spans="1:19">
      <c r="A9" s="1">
        <v>3</v>
      </c>
      <c r="B9" s="68">
        <v>5.8787500000000001</v>
      </c>
      <c r="C9" s="1" t="s">
        <v>236</v>
      </c>
      <c r="D9" s="1" t="s">
        <v>142</v>
      </c>
      <c r="E9" s="1" t="s">
        <v>154</v>
      </c>
      <c r="F9" s="69">
        <v>-58.466074000000368</v>
      </c>
      <c r="G9" s="69">
        <v>-34.627928999999739</v>
      </c>
      <c r="I9" s="1">
        <v>4</v>
      </c>
      <c r="J9" s="13">
        <v>7.2971000000000004</v>
      </c>
      <c r="K9" s="1" t="s">
        <v>239</v>
      </c>
      <c r="M9" s="1">
        <v>4</v>
      </c>
      <c r="N9" s="13">
        <v>46.381999999999998</v>
      </c>
      <c r="O9" s="1" t="s">
        <v>240</v>
      </c>
      <c r="Q9" s="1">
        <v>4</v>
      </c>
      <c r="R9" s="13">
        <v>39.745750000000001</v>
      </c>
      <c r="S9" s="1" t="s">
        <v>241</v>
      </c>
    </row>
    <row r="10" spans="1:19">
      <c r="A10" s="1">
        <v>4</v>
      </c>
      <c r="B10" s="68">
        <v>7.2971000000000004</v>
      </c>
      <c r="C10" s="1" t="s">
        <v>239</v>
      </c>
      <c r="D10" s="1" t="s">
        <v>142</v>
      </c>
      <c r="E10" s="1" t="s">
        <v>154</v>
      </c>
      <c r="F10" s="69">
        <v>-58.480393000000561</v>
      </c>
      <c r="G10" s="69">
        <v>-34.632370999999765</v>
      </c>
      <c r="I10" s="1">
        <v>5</v>
      </c>
      <c r="J10" s="13">
        <v>9.3119999999999994</v>
      </c>
      <c r="K10" s="1" t="s">
        <v>242</v>
      </c>
      <c r="M10" s="1">
        <v>5</v>
      </c>
      <c r="N10" s="13">
        <v>49.107999999999997</v>
      </c>
      <c r="O10" s="1" t="s">
        <v>243</v>
      </c>
      <c r="Q10" s="1">
        <v>5</v>
      </c>
      <c r="R10" s="13">
        <v>42.8</v>
      </c>
      <c r="S10" s="1" t="s">
        <v>693</v>
      </c>
    </row>
    <row r="11" spans="1:19">
      <c r="A11" s="1">
        <v>5</v>
      </c>
      <c r="B11" s="68">
        <v>9.3119999999999994</v>
      </c>
      <c r="C11" s="1" t="s">
        <v>242</v>
      </c>
      <c r="D11" s="1" t="s">
        <v>142</v>
      </c>
      <c r="E11" s="1" t="s">
        <v>154</v>
      </c>
      <c r="F11" s="69">
        <v>-58.501581000000016</v>
      </c>
      <c r="G11" s="69">
        <v>-34.63634399999976</v>
      </c>
      <c r="I11" s="1">
        <v>6</v>
      </c>
      <c r="J11" s="13">
        <v>11.649699999999999</v>
      </c>
      <c r="K11" s="1" t="s">
        <v>245</v>
      </c>
      <c r="M11" s="1">
        <v>6</v>
      </c>
      <c r="N11" s="13">
        <v>52.057510000000001</v>
      </c>
      <c r="O11" s="1" t="s">
        <v>246</v>
      </c>
      <c r="Q11" s="1">
        <v>6</v>
      </c>
      <c r="R11" s="13">
        <v>47.766269999999999</v>
      </c>
      <c r="S11" s="1" t="s">
        <v>244</v>
      </c>
    </row>
    <row r="12" spans="1:19">
      <c r="A12" s="1">
        <v>6</v>
      </c>
      <c r="B12" s="68">
        <v>11.649699999999999</v>
      </c>
      <c r="C12" s="1" t="s">
        <v>245</v>
      </c>
      <c r="D12" s="1" t="s">
        <v>142</v>
      </c>
      <c r="E12" s="1" t="s">
        <v>154</v>
      </c>
      <c r="F12" s="69">
        <v>-58.526689999999412</v>
      </c>
      <c r="G12" s="69">
        <v>-34.639069000000433</v>
      </c>
      <c r="I12" s="1">
        <v>7</v>
      </c>
      <c r="J12" s="13">
        <v>12.78</v>
      </c>
      <c r="K12" s="1" t="s">
        <v>248</v>
      </c>
      <c r="M12" s="1">
        <v>7</v>
      </c>
      <c r="N12" s="13">
        <v>56.325000000000003</v>
      </c>
      <c r="O12" s="1" t="s">
        <v>249</v>
      </c>
      <c r="Q12" s="1">
        <v>7</v>
      </c>
      <c r="R12" s="13">
        <v>57.571269999999998</v>
      </c>
      <c r="S12" s="1" t="s">
        <v>247</v>
      </c>
    </row>
    <row r="13" spans="1:19">
      <c r="A13" s="1">
        <v>7</v>
      </c>
      <c r="B13" s="68">
        <v>12.78</v>
      </c>
      <c r="C13" s="1" t="s">
        <v>248</v>
      </c>
      <c r="D13" s="1" t="s">
        <v>142</v>
      </c>
      <c r="E13" s="1" t="s">
        <v>251</v>
      </c>
      <c r="F13" s="69">
        <v>-58.541928999999669</v>
      </c>
      <c r="G13" s="69">
        <v>-34.640208000000399</v>
      </c>
      <c r="I13" s="1">
        <v>8</v>
      </c>
      <c r="J13" s="13">
        <v>15.10535</v>
      </c>
      <c r="K13" s="1" t="s">
        <v>252</v>
      </c>
      <c r="M13" s="1">
        <v>8</v>
      </c>
      <c r="N13" s="13">
        <v>61.95</v>
      </c>
      <c r="O13" s="1" t="s">
        <v>253</v>
      </c>
      <c r="Q13" s="1">
        <v>8</v>
      </c>
      <c r="R13" s="13">
        <v>61.999270000000003</v>
      </c>
      <c r="S13" s="1" t="s">
        <v>250</v>
      </c>
    </row>
    <row r="14" spans="1:19">
      <c r="A14" s="1">
        <v>8</v>
      </c>
      <c r="B14" s="68">
        <v>15.10535</v>
      </c>
      <c r="C14" s="1" t="s">
        <v>252</v>
      </c>
      <c r="D14" s="1" t="s">
        <v>142</v>
      </c>
      <c r="E14" s="1" t="s">
        <v>255</v>
      </c>
      <c r="F14" s="69">
        <v>-58.564869999999658</v>
      </c>
      <c r="G14" s="69">
        <v>-34.640691000000267</v>
      </c>
      <c r="I14" s="1">
        <v>9</v>
      </c>
      <c r="J14" s="13">
        <v>17.65475</v>
      </c>
      <c r="K14" s="1" t="s">
        <v>256</v>
      </c>
      <c r="M14" s="1">
        <v>9</v>
      </c>
      <c r="N14" s="13">
        <v>64.8</v>
      </c>
      <c r="O14" s="1" t="s">
        <v>257</v>
      </c>
      <c r="Q14" s="1">
        <v>9</v>
      </c>
      <c r="R14" s="13">
        <v>66.65025</v>
      </c>
      <c r="S14" s="1" t="s">
        <v>254</v>
      </c>
    </row>
    <row r="15" spans="1:19">
      <c r="A15" s="1">
        <v>9</v>
      </c>
      <c r="B15" s="68">
        <v>17.65475</v>
      </c>
      <c r="C15" s="1" t="s">
        <v>256</v>
      </c>
      <c r="D15" s="1" t="s">
        <v>142</v>
      </c>
      <c r="E15" s="1" t="s">
        <v>259</v>
      </c>
      <c r="F15" s="69">
        <v>-58.591992000000729</v>
      </c>
      <c r="G15" s="69">
        <v>-34.645022000000338</v>
      </c>
      <c r="I15" s="1">
        <v>10</v>
      </c>
      <c r="J15" s="13">
        <v>20.235600000000002</v>
      </c>
      <c r="K15" s="1" t="s">
        <v>259</v>
      </c>
      <c r="M15" s="1">
        <v>10</v>
      </c>
      <c r="N15" s="13">
        <v>66.546869999999998</v>
      </c>
      <c r="O15" s="1" t="s">
        <v>260</v>
      </c>
      <c r="Q15" s="1">
        <v>10</v>
      </c>
      <c r="R15" s="13">
        <v>76.327269999999999</v>
      </c>
      <c r="S15" s="1" t="s">
        <v>258</v>
      </c>
    </row>
    <row r="16" spans="1:19">
      <c r="A16" s="1">
        <v>10</v>
      </c>
      <c r="B16" s="68">
        <v>20.235600000000002</v>
      </c>
      <c r="C16" s="1" t="s">
        <v>259</v>
      </c>
      <c r="D16" s="1" t="s">
        <v>142</v>
      </c>
      <c r="E16" s="1" t="s">
        <v>259</v>
      </c>
      <c r="F16" s="69">
        <v>-58.618897000000246</v>
      </c>
      <c r="G16" s="69">
        <v>-34.648240999999928</v>
      </c>
      <c r="I16" s="1">
        <v>11</v>
      </c>
      <c r="J16" s="13">
        <v>22.338930000000001</v>
      </c>
      <c r="K16" s="1" t="s">
        <v>262</v>
      </c>
      <c r="M16" s="1">
        <v>11</v>
      </c>
      <c r="N16" s="13">
        <v>73.320350000000005</v>
      </c>
      <c r="O16" s="1" t="s">
        <v>263</v>
      </c>
      <c r="Q16" s="1">
        <v>11</v>
      </c>
      <c r="R16" s="13">
        <v>83.626270000000005</v>
      </c>
      <c r="S16" s="1" t="s">
        <v>261</v>
      </c>
    </row>
    <row r="17" spans="1:19">
      <c r="A17" s="1">
        <v>11</v>
      </c>
      <c r="B17" s="68">
        <v>22.338930000000001</v>
      </c>
      <c r="C17" s="1" t="s">
        <v>262</v>
      </c>
      <c r="D17" s="1" t="s">
        <v>142</v>
      </c>
      <c r="E17" s="1" t="s">
        <v>259</v>
      </c>
      <c r="F17" s="69">
        <v>-58.642235999999727</v>
      </c>
      <c r="G17" s="69">
        <v>-34.652111999999825</v>
      </c>
      <c r="I17" s="1">
        <v>12</v>
      </c>
      <c r="J17" s="13">
        <v>24.755199999999999</v>
      </c>
      <c r="K17" s="1" t="s">
        <v>265</v>
      </c>
      <c r="M17" s="1">
        <v>12</v>
      </c>
      <c r="N17" s="13">
        <v>81.415279999999996</v>
      </c>
      <c r="O17" s="1" t="s">
        <v>266</v>
      </c>
      <c r="Q17" s="1">
        <v>12</v>
      </c>
      <c r="R17" s="13">
        <v>95.3</v>
      </c>
      <c r="S17" s="1" t="s">
        <v>264</v>
      </c>
    </row>
    <row r="18" spans="1:19">
      <c r="A18" s="1">
        <v>12</v>
      </c>
      <c r="B18" s="68">
        <v>24.755199999999999</v>
      </c>
      <c r="C18" s="1" t="s">
        <v>265</v>
      </c>
      <c r="D18" s="1" t="s">
        <v>142</v>
      </c>
      <c r="E18" s="1" t="s">
        <v>265</v>
      </c>
      <c r="F18" s="69">
        <v>-58.667823000000396</v>
      </c>
      <c r="G18" s="69">
        <v>-34.660274000000399</v>
      </c>
      <c r="I18" s="1">
        <v>13</v>
      </c>
      <c r="J18" s="13">
        <v>27.803000000000001</v>
      </c>
      <c r="K18" s="1" t="s">
        <v>268</v>
      </c>
      <c r="M18" s="1">
        <v>13</v>
      </c>
      <c r="N18" s="13">
        <v>90.66337</v>
      </c>
      <c r="O18" s="1" t="s">
        <v>269</v>
      </c>
      <c r="Q18" s="1">
        <v>13</v>
      </c>
      <c r="R18" s="13">
        <v>101.99299999999999</v>
      </c>
      <c r="S18" s="1" t="s">
        <v>267</v>
      </c>
    </row>
    <row r="19" spans="1:19">
      <c r="A19" s="1">
        <v>13</v>
      </c>
      <c r="B19" s="68">
        <v>27.803000000000001</v>
      </c>
      <c r="C19" s="1" t="s">
        <v>268</v>
      </c>
      <c r="D19" s="1" t="s">
        <v>142</v>
      </c>
      <c r="E19" s="1" t="s">
        <v>231</v>
      </c>
      <c r="F19" s="69">
        <v>-58.698305999999157</v>
      </c>
      <c r="G19" s="69">
        <v>-34.665536000000351</v>
      </c>
      <c r="I19" s="1">
        <v>14</v>
      </c>
      <c r="J19" s="13">
        <v>30.487839999999998</v>
      </c>
      <c r="K19" s="1" t="s">
        <v>231</v>
      </c>
      <c r="M19" s="1">
        <v>14</v>
      </c>
      <c r="N19" s="13">
        <v>98.143950000000004</v>
      </c>
      <c r="O19" s="1" t="s">
        <v>270</v>
      </c>
    </row>
    <row r="20" spans="1:19">
      <c r="A20" s="1">
        <v>14</v>
      </c>
      <c r="B20" s="68">
        <v>30.487839999999998</v>
      </c>
      <c r="C20" s="1" t="s">
        <v>231</v>
      </c>
      <c r="D20" s="1" t="s">
        <v>142</v>
      </c>
      <c r="E20" s="1" t="s">
        <v>231</v>
      </c>
      <c r="F20" s="69">
        <v>-58.727490999999119</v>
      </c>
      <c r="G20" s="69">
        <v>-34.66455699999927</v>
      </c>
      <c r="I20" s="1">
        <v>15</v>
      </c>
      <c r="J20" s="13">
        <v>33.646000000000001</v>
      </c>
      <c r="K20" s="1" t="s">
        <v>271</v>
      </c>
      <c r="Q20" s="105" t="s">
        <v>204</v>
      </c>
      <c r="R20" s="106">
        <f>+R18-R6</f>
        <v>71.505159999999989</v>
      </c>
      <c r="S20" s="105"/>
    </row>
    <row r="21" spans="1:19">
      <c r="A21" s="1">
        <v>15</v>
      </c>
      <c r="B21" s="68">
        <v>33.646000000000001</v>
      </c>
      <c r="C21" s="1" t="s">
        <v>271</v>
      </c>
      <c r="D21" s="1" t="s">
        <v>142</v>
      </c>
      <c r="E21" s="1" t="s">
        <v>230</v>
      </c>
      <c r="F21" s="69">
        <v>-58.762011999999402</v>
      </c>
      <c r="G21" s="69">
        <v>-34.658239000000258</v>
      </c>
      <c r="I21" s="1">
        <v>16</v>
      </c>
      <c r="J21" s="13">
        <v>36.382199999999997</v>
      </c>
      <c r="K21" s="1" t="s">
        <v>230</v>
      </c>
      <c r="M21" s="105" t="s">
        <v>204</v>
      </c>
      <c r="N21" s="106">
        <f>+N19-N6</f>
        <v>61.761750000000006</v>
      </c>
      <c r="O21" s="105"/>
    </row>
    <row r="22" spans="1:19">
      <c r="A22" s="1">
        <v>16</v>
      </c>
      <c r="B22" s="68">
        <v>36.382199999999997</v>
      </c>
      <c r="C22" s="1" t="s">
        <v>230</v>
      </c>
      <c r="D22" s="1" t="s">
        <v>142</v>
      </c>
      <c r="E22" s="1" t="s">
        <v>230</v>
      </c>
      <c r="F22" s="69">
        <v>-58.789433999998927</v>
      </c>
      <c r="G22" s="69">
        <v>-34.650645000000708</v>
      </c>
      <c r="Q22" s="1" t="s">
        <v>694</v>
      </c>
    </row>
    <row r="23" spans="1:19">
      <c r="A23" s="1">
        <v>17</v>
      </c>
      <c r="B23" s="68">
        <v>34.459000000000003</v>
      </c>
      <c r="C23" s="1" t="s">
        <v>235</v>
      </c>
      <c r="D23" s="1" t="s">
        <v>272</v>
      </c>
      <c r="E23" s="1" t="s">
        <v>231</v>
      </c>
      <c r="F23" s="69">
        <v>-58.760199999999998</v>
      </c>
      <c r="G23" s="69">
        <v>-34.680199999999999</v>
      </c>
      <c r="I23" s="105" t="s">
        <v>204</v>
      </c>
      <c r="J23" s="106">
        <f>+J21</f>
        <v>36.382199999999997</v>
      </c>
      <c r="K23" s="105"/>
    </row>
    <row r="24" spans="1:19">
      <c r="A24" s="1">
        <v>18</v>
      </c>
      <c r="B24" s="68">
        <v>37.840000000000003</v>
      </c>
      <c r="C24" s="1" t="s">
        <v>238</v>
      </c>
      <c r="D24" s="1" t="s">
        <v>272</v>
      </c>
      <c r="E24" s="1" t="s">
        <v>231</v>
      </c>
      <c r="F24" s="69">
        <v>-58.779224999999592</v>
      </c>
      <c r="G24" s="69">
        <v>-34.706071000000129</v>
      </c>
    </row>
    <row r="25" spans="1:19">
      <c r="A25" s="1">
        <v>19</v>
      </c>
      <c r="B25" s="68">
        <v>39.745750000000001</v>
      </c>
      <c r="C25" s="1" t="s">
        <v>241</v>
      </c>
      <c r="D25" s="1" t="s">
        <v>142</v>
      </c>
      <c r="E25" s="1" t="s">
        <v>231</v>
      </c>
      <c r="F25" s="69">
        <v>-58.792849000000388</v>
      </c>
      <c r="G25" s="69">
        <v>-34.724507999999716</v>
      </c>
    </row>
    <row r="26" spans="1:19">
      <c r="A26" s="1">
        <v>20</v>
      </c>
      <c r="B26" s="68">
        <v>42.8</v>
      </c>
      <c r="C26" s="1" t="s">
        <v>693</v>
      </c>
      <c r="D26" s="1" t="s">
        <v>222</v>
      </c>
      <c r="E26" s="1" t="s">
        <v>244</v>
      </c>
      <c r="F26" s="69">
        <v>-58.808336394679202</v>
      </c>
      <c r="G26" s="69">
        <v>-34.744943374590299</v>
      </c>
    </row>
    <row r="27" spans="1:19">
      <c r="A27" s="1">
        <v>21</v>
      </c>
      <c r="B27" s="68">
        <v>47.766269999999999</v>
      </c>
      <c r="C27" s="1" t="s">
        <v>244</v>
      </c>
      <c r="D27" s="1" t="s">
        <v>142</v>
      </c>
      <c r="E27" s="1" t="s">
        <v>244</v>
      </c>
      <c r="F27" s="69">
        <v>-58.836071999999398</v>
      </c>
      <c r="G27" s="69">
        <v>-34.78394400000024</v>
      </c>
    </row>
    <row r="28" spans="1:19">
      <c r="A28" s="1">
        <v>22</v>
      </c>
      <c r="B28" s="68">
        <v>57.571269999999998</v>
      </c>
      <c r="C28" s="1" t="s">
        <v>247</v>
      </c>
      <c r="D28" s="1" t="s">
        <v>222</v>
      </c>
      <c r="E28" s="1" t="s">
        <v>273</v>
      </c>
      <c r="F28" s="69">
        <v>-58.892200000000003</v>
      </c>
      <c r="G28" s="69">
        <v>-34.857799999999997</v>
      </c>
      <c r="I28" s="34" t="s">
        <v>211</v>
      </c>
      <c r="J28" s="34"/>
      <c r="K28" s="34"/>
      <c r="L28" s="208">
        <v>30</v>
      </c>
      <c r="N28" s="13"/>
    </row>
    <row r="29" spans="1:19">
      <c r="A29" s="1">
        <v>23</v>
      </c>
      <c r="B29" s="68">
        <v>61.999270000000003</v>
      </c>
      <c r="C29" s="1" t="s">
        <v>250</v>
      </c>
      <c r="D29" s="1" t="s">
        <v>142</v>
      </c>
      <c r="E29" s="1" t="s">
        <v>273</v>
      </c>
      <c r="F29" s="69">
        <v>-58.917900000000003</v>
      </c>
      <c r="G29" s="69">
        <v>-34.892299999999999</v>
      </c>
      <c r="I29" s="34" t="s">
        <v>212</v>
      </c>
      <c r="J29" s="34"/>
      <c r="K29" s="34"/>
      <c r="L29" s="208">
        <v>5</v>
      </c>
    </row>
    <row r="30" spans="1:19">
      <c r="A30" s="1">
        <v>24</v>
      </c>
      <c r="B30" s="68">
        <v>66.65025</v>
      </c>
      <c r="C30" s="1" t="s">
        <v>254</v>
      </c>
      <c r="D30" s="1" t="s">
        <v>142</v>
      </c>
      <c r="E30" s="1" t="s">
        <v>273</v>
      </c>
      <c r="F30" s="69">
        <v>-58.945356000000153</v>
      </c>
      <c r="G30" s="69">
        <v>-34.930292999999864</v>
      </c>
      <c r="I30" s="34" t="s">
        <v>213</v>
      </c>
      <c r="J30" s="34"/>
      <c r="K30" s="34"/>
      <c r="L30" s="208">
        <v>6</v>
      </c>
    </row>
    <row r="31" spans="1:19">
      <c r="A31" s="1">
        <v>25</v>
      </c>
      <c r="B31" s="68">
        <v>76.327269999999999</v>
      </c>
      <c r="C31" s="1" t="s">
        <v>258</v>
      </c>
      <c r="D31" s="1" t="s">
        <v>222</v>
      </c>
      <c r="E31" s="1" t="s">
        <v>273</v>
      </c>
      <c r="F31" s="69">
        <v>-59</v>
      </c>
      <c r="G31" s="69">
        <v>-35.002000000000002</v>
      </c>
      <c r="I31" s="36" t="s">
        <v>214</v>
      </c>
      <c r="J31" s="34"/>
      <c r="K31" s="34"/>
      <c r="L31" s="209">
        <f>SUM(L28:L30)</f>
        <v>41</v>
      </c>
    </row>
    <row r="32" spans="1:19">
      <c r="A32" s="1">
        <v>26</v>
      </c>
      <c r="B32" s="68">
        <v>83.626270000000005</v>
      </c>
      <c r="C32" s="1" t="s">
        <v>261</v>
      </c>
      <c r="D32" s="1" t="s">
        <v>142</v>
      </c>
      <c r="E32" s="1" t="s">
        <v>267</v>
      </c>
      <c r="F32" s="69">
        <v>-59.041499999999999</v>
      </c>
      <c r="G32" s="69">
        <v>-35.058399999999999</v>
      </c>
    </row>
    <row r="33" spans="1:12">
      <c r="A33" s="1">
        <v>27</v>
      </c>
      <c r="B33" s="68">
        <v>95.3</v>
      </c>
      <c r="C33" s="1" t="s">
        <v>264</v>
      </c>
      <c r="D33" s="1" t="s">
        <v>142</v>
      </c>
      <c r="E33" s="1" t="s">
        <v>267</v>
      </c>
      <c r="F33" s="69">
        <v>-59.090699999999998</v>
      </c>
      <c r="G33" s="69">
        <v>-35.151499999999999</v>
      </c>
      <c r="I33" s="34" t="s">
        <v>215</v>
      </c>
      <c r="J33" s="34"/>
      <c r="K33" s="34"/>
      <c r="L33" s="208">
        <v>14</v>
      </c>
    </row>
    <row r="34" spans="1:12">
      <c r="A34" s="1">
        <v>28</v>
      </c>
      <c r="B34" s="68">
        <v>101.99299999999999</v>
      </c>
      <c r="C34" s="1" t="s">
        <v>267</v>
      </c>
      <c r="D34" s="1" t="s">
        <v>142</v>
      </c>
      <c r="E34" s="1" t="s">
        <v>267</v>
      </c>
      <c r="F34" s="69">
        <v>-59.093100000000042</v>
      </c>
      <c r="G34" s="69">
        <v>-35.185821999999995</v>
      </c>
      <c r="I34" s="34" t="s">
        <v>217</v>
      </c>
      <c r="J34" s="34"/>
      <c r="K34" s="34"/>
      <c r="L34" s="208">
        <f>13+12</f>
        <v>25</v>
      </c>
    </row>
    <row r="35" spans="1:12">
      <c r="A35" s="1">
        <v>29</v>
      </c>
      <c r="B35" s="68">
        <v>40.107999999999997</v>
      </c>
      <c r="C35" s="1" t="s">
        <v>234</v>
      </c>
      <c r="D35" s="1" t="s">
        <v>272</v>
      </c>
      <c r="E35" s="1" t="s">
        <v>230</v>
      </c>
      <c r="F35" s="69">
        <v>-58.828699999999998</v>
      </c>
      <c r="G35" s="69">
        <v>-34.639699999999998</v>
      </c>
      <c r="I35" s="34" t="s">
        <v>218</v>
      </c>
      <c r="J35" s="36"/>
      <c r="K35" s="36"/>
      <c r="L35" s="208">
        <v>2</v>
      </c>
    </row>
    <row r="36" spans="1:12">
      <c r="A36" s="1">
        <v>30</v>
      </c>
      <c r="B36" s="68">
        <v>42.73</v>
      </c>
      <c r="C36" s="1" t="s">
        <v>237</v>
      </c>
      <c r="D36" s="1" t="s">
        <v>142</v>
      </c>
      <c r="E36" s="1" t="s">
        <v>230</v>
      </c>
      <c r="F36" s="69">
        <v>-58.855699999999999</v>
      </c>
      <c r="G36" s="69">
        <v>-34.632399999999997</v>
      </c>
      <c r="I36" s="36" t="s">
        <v>214</v>
      </c>
      <c r="J36" s="34"/>
      <c r="K36" s="34"/>
      <c r="L36" s="209">
        <f>SUM(L33:L35)</f>
        <v>41</v>
      </c>
    </row>
    <row r="37" spans="1:12" ht="15">
      <c r="A37" s="1">
        <v>31</v>
      </c>
      <c r="B37" s="68">
        <v>46.381999999999998</v>
      </c>
      <c r="C37" s="1" t="s">
        <v>240</v>
      </c>
      <c r="D37" s="1" t="s">
        <v>272</v>
      </c>
      <c r="E37" s="1" t="s">
        <v>246</v>
      </c>
      <c r="F37" s="69">
        <v>-58.8934</v>
      </c>
      <c r="G37" s="69">
        <v>-34.622700000000002</v>
      </c>
      <c r="I37"/>
    </row>
    <row r="38" spans="1:12">
      <c r="A38" s="1">
        <v>32</v>
      </c>
      <c r="B38" s="68">
        <v>49.107999999999997</v>
      </c>
      <c r="C38" s="1" t="s">
        <v>243</v>
      </c>
      <c r="D38" s="1" t="s">
        <v>272</v>
      </c>
      <c r="E38" s="1" t="s">
        <v>246</v>
      </c>
      <c r="F38" s="69">
        <v>-58.921799999999998</v>
      </c>
      <c r="G38" s="69">
        <v>-34.616100000000003</v>
      </c>
    </row>
    <row r="39" spans="1:12">
      <c r="A39" s="1">
        <v>33</v>
      </c>
      <c r="B39" s="68">
        <v>52.057510000000001</v>
      </c>
      <c r="C39" s="1" t="s">
        <v>246</v>
      </c>
      <c r="D39" s="1" t="s">
        <v>142</v>
      </c>
      <c r="E39" s="1" t="s">
        <v>246</v>
      </c>
      <c r="F39" s="69">
        <v>-58.953499999999998</v>
      </c>
      <c r="G39" s="69">
        <v>-34.608800000000002</v>
      </c>
    </row>
    <row r="40" spans="1:12">
      <c r="A40" s="1">
        <v>34</v>
      </c>
      <c r="B40" s="68">
        <v>56.325000000000003</v>
      </c>
      <c r="C40" s="1" t="s">
        <v>249</v>
      </c>
      <c r="D40" s="1" t="s">
        <v>222</v>
      </c>
      <c r="E40" s="1" t="s">
        <v>246</v>
      </c>
      <c r="F40" s="69">
        <v>-58.975299999999997</v>
      </c>
      <c r="G40" s="69">
        <v>-34.603499999999997</v>
      </c>
    </row>
    <row r="41" spans="1:12">
      <c r="A41" s="1">
        <v>35</v>
      </c>
      <c r="B41" s="68">
        <v>61.95</v>
      </c>
      <c r="C41" s="1" t="s">
        <v>253</v>
      </c>
      <c r="D41" s="1" t="s">
        <v>222</v>
      </c>
      <c r="E41" s="1" t="s">
        <v>260</v>
      </c>
      <c r="F41" s="69">
        <v>-59.056899999999999</v>
      </c>
      <c r="G41" s="69">
        <v>-34.584600000000002</v>
      </c>
    </row>
    <row r="42" spans="1:12">
      <c r="A42" s="1">
        <v>36</v>
      </c>
      <c r="B42" s="68">
        <v>64.8</v>
      </c>
      <c r="C42" s="1" t="s">
        <v>257</v>
      </c>
      <c r="D42" s="1" t="s">
        <v>222</v>
      </c>
      <c r="E42" s="1" t="s">
        <v>260</v>
      </c>
      <c r="F42" s="69">
        <v>-59.087200000000003</v>
      </c>
      <c r="G42" s="69">
        <v>-34.577500000000001</v>
      </c>
    </row>
    <row r="43" spans="1:12">
      <c r="A43" s="1">
        <v>37</v>
      </c>
      <c r="B43" s="68">
        <v>66.546869999999998</v>
      </c>
      <c r="C43" s="1" t="s">
        <v>260</v>
      </c>
      <c r="D43" s="1" t="s">
        <v>142</v>
      </c>
      <c r="E43" s="1" t="s">
        <v>260</v>
      </c>
      <c r="F43" s="69">
        <v>-59.1053</v>
      </c>
      <c r="G43" s="69">
        <v>-34.577800000000003</v>
      </c>
    </row>
    <row r="44" spans="1:12">
      <c r="A44" s="1">
        <v>38</v>
      </c>
      <c r="B44" s="68">
        <v>73.320350000000005</v>
      </c>
      <c r="C44" s="1" t="s">
        <v>263</v>
      </c>
      <c r="D44" s="1" t="s">
        <v>142</v>
      </c>
      <c r="E44" s="1" t="s">
        <v>260</v>
      </c>
      <c r="F44" s="69">
        <v>-59.1736</v>
      </c>
      <c r="G44" s="69">
        <v>-34.6006</v>
      </c>
    </row>
    <row r="45" spans="1:12">
      <c r="A45" s="1">
        <v>39</v>
      </c>
      <c r="B45" s="68">
        <v>81.415279999999996</v>
      </c>
      <c r="C45" s="1" t="s">
        <v>266</v>
      </c>
      <c r="D45" s="1" t="s">
        <v>142</v>
      </c>
      <c r="E45" s="1" t="s">
        <v>260</v>
      </c>
      <c r="F45" s="69">
        <v>-59.552999999999997</v>
      </c>
      <c r="G45" s="69">
        <v>-34.627800000000001</v>
      </c>
    </row>
    <row r="46" spans="1:12">
      <c r="A46" s="1">
        <v>40</v>
      </c>
      <c r="B46" s="68">
        <v>90.66337</v>
      </c>
      <c r="C46" s="1" t="s">
        <v>269</v>
      </c>
      <c r="D46" s="1" t="s">
        <v>142</v>
      </c>
      <c r="E46" s="1" t="s">
        <v>270</v>
      </c>
      <c r="F46" s="69">
        <v>-59.352800000000002</v>
      </c>
      <c r="G46" s="69">
        <v>-34.647799999999997</v>
      </c>
    </row>
    <row r="47" spans="1:12">
      <c r="A47" s="1">
        <v>41</v>
      </c>
      <c r="B47" s="68">
        <v>98.143950000000004</v>
      </c>
      <c r="C47" s="1" t="s">
        <v>270</v>
      </c>
      <c r="D47" s="1" t="s">
        <v>142</v>
      </c>
      <c r="E47" s="1" t="s">
        <v>270</v>
      </c>
      <c r="F47" s="69">
        <v>-59.432200000000002</v>
      </c>
      <c r="G47" s="69">
        <v>-34.657800000000002</v>
      </c>
    </row>
    <row r="48" spans="1:12">
      <c r="F48" s="214"/>
      <c r="G48" s="214"/>
    </row>
    <row r="49" spans="1:7">
      <c r="A49" s="1" t="s">
        <v>694</v>
      </c>
      <c r="F49" s="214"/>
      <c r="G49" s="214"/>
    </row>
    <row r="50" spans="1:7">
      <c r="F50" s="214"/>
      <c r="G50" s="214"/>
    </row>
    <row r="51" spans="1:7">
      <c r="F51" s="214"/>
      <c r="G51" s="214"/>
    </row>
  </sheetData>
  <pageMargins left="0.7" right="0.7" top="0.75" bottom="0.75" header="0.3" footer="0.3"/>
  <drawing r:id="rId1"/>
  <tableParts count="4">
    <tablePart r:id="rId2"/>
    <tablePart r:id="rId3"/>
    <tablePart r:id="rId4"/>
    <tablePart r:id="rId5"/>
  </tablePart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tint="-4.9989318521683403E-2"/>
  </sheetPr>
  <dimension ref="A1:BG361"/>
  <sheetViews>
    <sheetView zoomScale="80" zoomScaleNormal="80" workbookViewId="0">
      <pane xSplit="2" ySplit="1" topLeftCell="AP339" activePane="bottomRight" state="frozen"/>
      <selection pane="topRight"/>
      <selection pane="bottomLeft"/>
      <selection pane="bottomRight" activeCell="BH362" sqref="BH362"/>
    </sheetView>
  </sheetViews>
  <sheetFormatPr baseColWidth="10" defaultColWidth="11.21875" defaultRowHeight="12.75"/>
  <cols>
    <col min="1" max="1" width="5.21875" style="1" customWidth="1"/>
    <col min="2" max="2" width="9.33203125" style="1" customWidth="1"/>
    <col min="3" max="15" width="11.6640625" style="12" customWidth="1"/>
    <col min="16" max="33" width="11.6640625" style="1" customWidth="1"/>
    <col min="34" max="37" width="11.6640625" style="13" customWidth="1"/>
    <col min="38" max="57" width="11.6640625" style="1" customWidth="1"/>
    <col min="58" max="58" width="11.21875" style="1"/>
    <col min="59" max="59" width="26.21875" style="1" customWidth="1"/>
    <col min="60" max="16384" width="11.21875" style="1"/>
  </cols>
  <sheetData>
    <row r="1" spans="1:59" s="11" customFormat="1" ht="119.65" customHeight="1">
      <c r="A1" s="11" t="s">
        <v>57</v>
      </c>
      <c r="B1" s="11" t="s">
        <v>58</v>
      </c>
      <c r="C1" s="14" t="s">
        <v>59</v>
      </c>
      <c r="D1" s="14" t="s">
        <v>60</v>
      </c>
      <c r="E1" s="14" t="s">
        <v>61</v>
      </c>
      <c r="F1" s="14" t="s">
        <v>62</v>
      </c>
      <c r="G1" s="14" t="s">
        <v>6</v>
      </c>
      <c r="H1" s="14" t="s">
        <v>63</v>
      </c>
      <c r="I1" s="14" t="s">
        <v>64</v>
      </c>
      <c r="J1" s="14" t="s">
        <v>65</v>
      </c>
      <c r="K1" s="14" t="s">
        <v>66</v>
      </c>
      <c r="L1" s="14" t="s">
        <v>67</v>
      </c>
      <c r="M1" s="14" t="s">
        <v>68</v>
      </c>
      <c r="N1" s="14" t="s">
        <v>69</v>
      </c>
      <c r="O1" s="14" t="s">
        <v>70</v>
      </c>
      <c r="P1" s="11" t="s">
        <v>71</v>
      </c>
      <c r="Q1" s="11" t="s">
        <v>72</v>
      </c>
      <c r="R1" s="11" t="s">
        <v>73</v>
      </c>
      <c r="S1" s="11" t="s">
        <v>74</v>
      </c>
      <c r="T1" s="11" t="s">
        <v>75</v>
      </c>
      <c r="U1" s="11" t="s">
        <v>76</v>
      </c>
      <c r="V1" s="11" t="s">
        <v>77</v>
      </c>
      <c r="W1" s="11" t="s">
        <v>78</v>
      </c>
      <c r="X1" s="11" t="s">
        <v>79</v>
      </c>
      <c r="Y1" s="11" t="s">
        <v>80</v>
      </c>
      <c r="Z1" s="11" t="s">
        <v>81</v>
      </c>
      <c r="AA1" s="11" t="s">
        <v>82</v>
      </c>
      <c r="AB1" s="11" t="s">
        <v>83</v>
      </c>
      <c r="AC1" s="11" t="s">
        <v>84</v>
      </c>
      <c r="AD1" s="11" t="s">
        <v>85</v>
      </c>
      <c r="AE1" s="11" t="s">
        <v>86</v>
      </c>
      <c r="AF1" s="11" t="s">
        <v>87</v>
      </c>
      <c r="AG1" s="11" t="s">
        <v>88</v>
      </c>
      <c r="AH1" s="15" t="s">
        <v>89</v>
      </c>
      <c r="AI1" s="15" t="s">
        <v>90</v>
      </c>
      <c r="AJ1" s="15" t="s">
        <v>91</v>
      </c>
      <c r="AK1" s="15" t="s">
        <v>92</v>
      </c>
      <c r="AL1" s="11" t="s">
        <v>93</v>
      </c>
      <c r="AM1" s="11" t="s">
        <v>94</v>
      </c>
      <c r="AN1" s="11" t="s">
        <v>95</v>
      </c>
      <c r="AO1" s="11" t="s">
        <v>96</v>
      </c>
      <c r="AP1" s="11" t="s">
        <v>97</v>
      </c>
      <c r="AQ1" s="11" t="s">
        <v>98</v>
      </c>
      <c r="AR1" s="11" t="s">
        <v>99</v>
      </c>
      <c r="AS1" s="11" t="s">
        <v>100</v>
      </c>
      <c r="AT1" s="11" t="s">
        <v>101</v>
      </c>
      <c r="AU1" s="11" t="s">
        <v>102</v>
      </c>
      <c r="AV1" s="11" t="s">
        <v>103</v>
      </c>
      <c r="AW1" s="11" t="s">
        <v>104</v>
      </c>
      <c r="AX1" s="11" t="s">
        <v>105</v>
      </c>
      <c r="AY1" s="11" t="s">
        <v>106</v>
      </c>
      <c r="AZ1" s="11" t="s">
        <v>107</v>
      </c>
      <c r="BA1" s="11" t="s">
        <v>108</v>
      </c>
      <c r="BB1" s="11" t="s">
        <v>109</v>
      </c>
      <c r="BC1" s="11" t="s">
        <v>110</v>
      </c>
      <c r="BD1" s="11" t="s">
        <v>111</v>
      </c>
      <c r="BE1" s="11" t="s">
        <v>112</v>
      </c>
      <c r="BF1" s="11" t="s">
        <v>113</v>
      </c>
      <c r="BG1" s="11" t="s">
        <v>114</v>
      </c>
    </row>
    <row r="2" spans="1:59">
      <c r="A2" s="1">
        <v>1993</v>
      </c>
      <c r="B2" s="1" t="s">
        <v>115</v>
      </c>
      <c r="C2" s="12">
        <v>0.2</v>
      </c>
      <c r="D2" s="12">
        <v>0</v>
      </c>
      <c r="E2" s="12">
        <v>0</v>
      </c>
      <c r="F2" s="12">
        <v>25.676639999999999</v>
      </c>
      <c r="G2" s="12">
        <f t="shared" ref="G2:G65" si="0">SUM(C2:F2)</f>
        <v>25.876639999999998</v>
      </c>
      <c r="H2" s="12">
        <f>+Urq_InfraMR[[#This Row],[Total Líneas de Explotación ]]</f>
        <v>25.876639999999998</v>
      </c>
      <c r="I2" s="12">
        <v>25.677</v>
      </c>
      <c r="J2" s="12">
        <v>0.2</v>
      </c>
      <c r="K2" s="12">
        <v>2.5569999999999999</v>
      </c>
      <c r="L2" s="12">
        <v>54.899000000000001</v>
      </c>
      <c r="M2" s="12">
        <v>3.875</v>
      </c>
      <c r="N2" s="12">
        <f>+Urq_InfraMR[[#This Row],[A.03.1 -  Longitud de Vías de Explotación No Electrificadas Troncales y Ramales (vía principal) (km)]]+Urq_InfraMR[[#This Row],[A.04.1 -  Longitud de Vías de Explotación Electrificadas Troncales y Ramales (vía principal) (km)]]</f>
        <v>55.099000000000004</v>
      </c>
      <c r="O2" s="12">
        <f>+Urq_InfraMR[[#This Row],[Total Vías (excluido Auxiliares)]]</f>
        <v>55.099000000000004</v>
      </c>
      <c r="P2" s="1">
        <v>6</v>
      </c>
      <c r="Q2" s="1">
        <v>17</v>
      </c>
      <c r="R2" s="1">
        <v>0</v>
      </c>
      <c r="S2" s="1">
        <f t="shared" ref="S2:S65" si="1">SUM(P2:R2)</f>
        <v>23</v>
      </c>
      <c r="T2" s="1">
        <v>0</v>
      </c>
      <c r="U2" s="1">
        <v>30</v>
      </c>
      <c r="V2" s="1">
        <v>0</v>
      </c>
      <c r="W2" s="1">
        <v>3</v>
      </c>
      <c r="X2" s="1">
        <v>2</v>
      </c>
      <c r="Y2" s="1">
        <f t="shared" ref="Y2:Y65" si="2">SUM(T2:X2)</f>
        <v>35</v>
      </c>
      <c r="Z2" s="1">
        <v>1</v>
      </c>
      <c r="AA2" s="1">
        <v>6</v>
      </c>
      <c r="AB2" s="1">
        <f>+Urq_InfraMR[[#This Row],[Total Pasos Vehiculares a Nivel]]</f>
        <v>35</v>
      </c>
      <c r="AC2" s="1">
        <f t="shared" ref="AC2:AC65" si="3">SUM(Z2:AB2)</f>
        <v>42</v>
      </c>
      <c r="AD2" s="1">
        <v>1</v>
      </c>
      <c r="AE2" s="1">
        <v>2</v>
      </c>
      <c r="AF2" s="1">
        <v>31</v>
      </c>
      <c r="AG2" s="1">
        <f t="shared" ref="AG2:AG65" si="4">SUM(AD2:AF2)</f>
        <v>34</v>
      </c>
      <c r="AH2" s="13">
        <v>17.370999999999999</v>
      </c>
      <c r="AI2" s="13">
        <v>0</v>
      </c>
      <c r="AJ2" s="13">
        <v>8.3789999999999996</v>
      </c>
      <c r="AK2" s="13">
        <f t="shared" ref="AK2:AK65" si="5">SUM(AH2:AJ2)</f>
        <v>25.75</v>
      </c>
      <c r="AL2" s="1">
        <v>1</v>
      </c>
      <c r="AM2" s="1">
        <v>0</v>
      </c>
      <c r="AN2" s="1">
        <v>0</v>
      </c>
      <c r="AO2" s="1">
        <f t="shared" ref="AO2:AO65" si="6">SUM(AL2:AN2)</f>
        <v>1</v>
      </c>
      <c r="AP2" s="1">
        <v>0</v>
      </c>
      <c r="AQ2" s="1">
        <v>128</v>
      </c>
      <c r="AR2" s="1">
        <v>0</v>
      </c>
      <c r="AS2" s="1">
        <f>+Urq_InfraMR[[#This Row],[B.02.1 - Parque de Coches Eléctricos Motrices]]+Urq_InfraMR[[#This Row],[B.02.2 - Parque de Coches Eléctricos Motrices Remolcados Tipo R]]+Urq_InfraMR[[#This Row],[B.02.3 - Parque de Coches Eléctricos Motrices Tipo R]]</f>
        <v>128</v>
      </c>
      <c r="AT2" s="1">
        <v>0</v>
      </c>
      <c r="AU2" s="1">
        <v>0</v>
      </c>
      <c r="AV2" s="1">
        <v>0</v>
      </c>
      <c r="AW2" s="1">
        <f>+Urq_InfraMR[[#This Row],[B.03.1 - Parque de Coches Motores Motrices Remolcados]]+Urq_InfraMR[[#This Row],[B.03.2 - Parque de Coches Motores Motrices Intermedios]]+Urq_InfraMR[[#This Row],[B.03.3 - Parque de Coches Motores Motrices Cabina]]</f>
        <v>0</v>
      </c>
      <c r="AX2" s="1">
        <v>0</v>
      </c>
      <c r="AY2" s="1">
        <v>0</v>
      </c>
      <c r="AZ2" s="1">
        <v>0</v>
      </c>
      <c r="BA2" s="1">
        <v>0</v>
      </c>
      <c r="BB2" s="1">
        <v>0</v>
      </c>
      <c r="BC2" s="1">
        <f>+Urq_InfraMR[[#This Row],[B.04.5 - Parque de Coches Remolcados para Servicios Especiales (Cartoneros)]]+Urq_InfraMR[[#This Row],[B.04.4 - Parque de Coches Remolcados de Larga Distancia (Turista+Pullman)]]+Urq_InfraMR[[#This Row],[B.04.3 - Parque de Coches Remolcados Clase Unica Cabina]]+Urq_InfraMR[[#This Row],[B.04.2 - Parque de Coches Remolcados Clase Unica Furgón]]+Urq_InfraMR[[#This Row],[B.04.1 - Parque de Coches Remolcados Clase Unica]]</f>
        <v>0</v>
      </c>
      <c r="BD2" s="1">
        <v>1</v>
      </c>
      <c r="BE2" s="1">
        <v>0</v>
      </c>
      <c r="BF2" s="16">
        <v>1435</v>
      </c>
    </row>
    <row r="3" spans="1:59">
      <c r="A3" s="1">
        <v>1993</v>
      </c>
      <c r="B3" s="1" t="s">
        <v>116</v>
      </c>
      <c r="C3" s="12">
        <v>0.2</v>
      </c>
      <c r="D3" s="12">
        <v>0</v>
      </c>
      <c r="E3" s="12">
        <v>0</v>
      </c>
      <c r="F3" s="12">
        <v>25.676639999999999</v>
      </c>
      <c r="G3" s="12">
        <f t="shared" si="0"/>
        <v>25.876639999999998</v>
      </c>
      <c r="H3" s="12">
        <f>+Urq_InfraMR[[#This Row],[Total Líneas de Explotación ]]</f>
        <v>25.876639999999998</v>
      </c>
      <c r="I3" s="12">
        <v>25.677</v>
      </c>
      <c r="J3" s="12">
        <v>0.2</v>
      </c>
      <c r="K3" s="12">
        <v>2.5569999999999999</v>
      </c>
      <c r="L3" s="12">
        <v>54.899000000000001</v>
      </c>
      <c r="M3" s="12">
        <v>3.875</v>
      </c>
      <c r="N3" s="12">
        <f>+Urq_InfraMR[[#This Row],[A.03.1 -  Longitud de Vías de Explotación No Electrificadas Troncales y Ramales (vía principal) (km)]]+Urq_InfraMR[[#This Row],[A.04.1 -  Longitud de Vías de Explotación Electrificadas Troncales y Ramales (vía principal) (km)]]</f>
        <v>55.099000000000004</v>
      </c>
      <c r="O3" s="12">
        <f>+Urq_InfraMR[[#This Row],[Total Vías (excluido Auxiliares)]]</f>
        <v>55.099000000000004</v>
      </c>
      <c r="P3" s="1">
        <v>6</v>
      </c>
      <c r="Q3" s="1">
        <v>17</v>
      </c>
      <c r="R3" s="1">
        <v>0</v>
      </c>
      <c r="S3" s="1">
        <f t="shared" si="1"/>
        <v>23</v>
      </c>
      <c r="T3" s="1">
        <v>0</v>
      </c>
      <c r="U3" s="1">
        <v>30</v>
      </c>
      <c r="V3" s="1">
        <v>0</v>
      </c>
      <c r="W3" s="1">
        <v>3</v>
      </c>
      <c r="X3" s="1">
        <v>2</v>
      </c>
      <c r="Y3" s="1">
        <f t="shared" si="2"/>
        <v>35</v>
      </c>
      <c r="Z3" s="1">
        <v>1</v>
      </c>
      <c r="AA3" s="1">
        <v>6</v>
      </c>
      <c r="AB3" s="1">
        <f>+Urq_InfraMR[[#This Row],[Total Pasos Vehiculares a Nivel]]</f>
        <v>35</v>
      </c>
      <c r="AC3" s="1">
        <f t="shared" si="3"/>
        <v>42</v>
      </c>
      <c r="AD3" s="1">
        <v>1</v>
      </c>
      <c r="AE3" s="1">
        <v>2</v>
      </c>
      <c r="AF3" s="1">
        <v>31</v>
      </c>
      <c r="AG3" s="1">
        <f t="shared" si="4"/>
        <v>34</v>
      </c>
      <c r="AH3" s="13">
        <v>17.370999999999999</v>
      </c>
      <c r="AI3" s="13">
        <v>0</v>
      </c>
      <c r="AJ3" s="13">
        <v>8.3789999999999996</v>
      </c>
      <c r="AK3" s="13">
        <f t="shared" si="5"/>
        <v>25.75</v>
      </c>
      <c r="AL3" s="1">
        <v>1</v>
      </c>
      <c r="AM3" s="1">
        <v>0</v>
      </c>
      <c r="AN3" s="1">
        <v>0</v>
      </c>
      <c r="AO3" s="1">
        <f t="shared" si="6"/>
        <v>1</v>
      </c>
      <c r="AP3" s="1">
        <v>0</v>
      </c>
      <c r="AQ3" s="1">
        <v>128</v>
      </c>
      <c r="AR3" s="1">
        <v>0</v>
      </c>
      <c r="AS3" s="1">
        <f>+Urq_InfraMR[[#This Row],[B.02.1 - Parque de Coches Eléctricos Motrices]]+Urq_InfraMR[[#This Row],[B.02.2 - Parque de Coches Eléctricos Motrices Remolcados Tipo R]]+Urq_InfraMR[[#This Row],[B.02.3 - Parque de Coches Eléctricos Motrices Tipo R]]</f>
        <v>128</v>
      </c>
      <c r="AT3" s="1">
        <v>0</v>
      </c>
      <c r="AU3" s="1">
        <v>0</v>
      </c>
      <c r="AV3" s="1">
        <v>0</v>
      </c>
      <c r="AW3" s="1">
        <f>+Urq_InfraMR[[#This Row],[B.03.1 - Parque de Coches Motores Motrices Remolcados]]+Urq_InfraMR[[#This Row],[B.03.2 - Parque de Coches Motores Motrices Intermedios]]+Urq_InfraMR[[#This Row],[B.03.3 - Parque de Coches Motores Motrices Cabina]]</f>
        <v>0</v>
      </c>
      <c r="AX3" s="1">
        <v>0</v>
      </c>
      <c r="AY3" s="1">
        <v>0</v>
      </c>
      <c r="AZ3" s="1">
        <v>0</v>
      </c>
      <c r="BA3" s="1">
        <v>0</v>
      </c>
      <c r="BB3" s="1">
        <v>0</v>
      </c>
      <c r="BC3" s="1">
        <f>+Urq_InfraMR[[#This Row],[B.04.5 - Parque de Coches Remolcados para Servicios Especiales (Cartoneros)]]+Urq_InfraMR[[#This Row],[B.04.4 - Parque de Coches Remolcados de Larga Distancia (Turista+Pullman)]]+Urq_InfraMR[[#This Row],[B.04.3 - Parque de Coches Remolcados Clase Unica Cabina]]+Urq_InfraMR[[#This Row],[B.04.2 - Parque de Coches Remolcados Clase Unica Furgón]]+Urq_InfraMR[[#This Row],[B.04.1 - Parque de Coches Remolcados Clase Unica]]</f>
        <v>0</v>
      </c>
      <c r="BD3" s="1">
        <v>1</v>
      </c>
      <c r="BE3" s="1">
        <v>0</v>
      </c>
      <c r="BF3" s="16">
        <v>1435</v>
      </c>
    </row>
    <row r="4" spans="1:59">
      <c r="A4" s="1">
        <v>1993</v>
      </c>
      <c r="B4" s="1" t="s">
        <v>117</v>
      </c>
      <c r="C4" s="12">
        <v>0.2</v>
      </c>
      <c r="D4" s="12">
        <v>0</v>
      </c>
      <c r="E4" s="12">
        <v>0</v>
      </c>
      <c r="F4" s="12">
        <v>25.676639999999999</v>
      </c>
      <c r="G4" s="12">
        <f t="shared" si="0"/>
        <v>25.876639999999998</v>
      </c>
      <c r="H4" s="12">
        <f>+Urq_InfraMR[[#This Row],[Total Líneas de Explotación ]]</f>
        <v>25.876639999999998</v>
      </c>
      <c r="I4" s="12">
        <v>25.677</v>
      </c>
      <c r="J4" s="12">
        <v>0.2</v>
      </c>
      <c r="K4" s="12">
        <v>2.5569999999999999</v>
      </c>
      <c r="L4" s="12">
        <v>54.899000000000001</v>
      </c>
      <c r="M4" s="12">
        <v>3.875</v>
      </c>
      <c r="N4" s="12">
        <f>+Urq_InfraMR[[#This Row],[A.03.1 -  Longitud de Vías de Explotación No Electrificadas Troncales y Ramales (vía principal) (km)]]+Urq_InfraMR[[#This Row],[A.04.1 -  Longitud de Vías de Explotación Electrificadas Troncales y Ramales (vía principal) (km)]]</f>
        <v>55.099000000000004</v>
      </c>
      <c r="O4" s="12">
        <f>+Urq_InfraMR[[#This Row],[Total Vías (excluido Auxiliares)]]</f>
        <v>55.099000000000004</v>
      </c>
      <c r="P4" s="1">
        <v>6</v>
      </c>
      <c r="Q4" s="1">
        <v>17</v>
      </c>
      <c r="R4" s="1">
        <v>0</v>
      </c>
      <c r="S4" s="1">
        <f t="shared" si="1"/>
        <v>23</v>
      </c>
      <c r="T4" s="1">
        <v>0</v>
      </c>
      <c r="U4" s="1">
        <v>30</v>
      </c>
      <c r="V4" s="1">
        <v>0</v>
      </c>
      <c r="W4" s="1">
        <v>3</v>
      </c>
      <c r="X4" s="1">
        <v>2</v>
      </c>
      <c r="Y4" s="1">
        <f t="shared" si="2"/>
        <v>35</v>
      </c>
      <c r="Z4" s="1">
        <v>1</v>
      </c>
      <c r="AA4" s="1">
        <v>6</v>
      </c>
      <c r="AB4" s="1">
        <f>+Urq_InfraMR[[#This Row],[Total Pasos Vehiculares a Nivel]]</f>
        <v>35</v>
      </c>
      <c r="AC4" s="1">
        <f t="shared" si="3"/>
        <v>42</v>
      </c>
      <c r="AD4" s="1">
        <v>1</v>
      </c>
      <c r="AE4" s="1">
        <v>2</v>
      </c>
      <c r="AF4" s="1">
        <v>31</v>
      </c>
      <c r="AG4" s="1">
        <f t="shared" si="4"/>
        <v>34</v>
      </c>
      <c r="AH4" s="13">
        <v>17.370999999999999</v>
      </c>
      <c r="AI4" s="13">
        <v>0</v>
      </c>
      <c r="AJ4" s="13">
        <v>8.3789999999999996</v>
      </c>
      <c r="AK4" s="13">
        <f t="shared" si="5"/>
        <v>25.75</v>
      </c>
      <c r="AL4" s="1">
        <v>1</v>
      </c>
      <c r="AM4" s="1">
        <v>0</v>
      </c>
      <c r="AN4" s="1">
        <v>0</v>
      </c>
      <c r="AO4" s="1">
        <f t="shared" si="6"/>
        <v>1</v>
      </c>
      <c r="AP4" s="1">
        <v>0</v>
      </c>
      <c r="AQ4" s="1">
        <v>128</v>
      </c>
      <c r="AR4" s="1">
        <v>0</v>
      </c>
      <c r="AS4" s="1">
        <f>+Urq_InfraMR[[#This Row],[B.02.1 - Parque de Coches Eléctricos Motrices]]+Urq_InfraMR[[#This Row],[B.02.2 - Parque de Coches Eléctricos Motrices Remolcados Tipo R]]+Urq_InfraMR[[#This Row],[B.02.3 - Parque de Coches Eléctricos Motrices Tipo R]]</f>
        <v>128</v>
      </c>
      <c r="AT4" s="1">
        <v>0</v>
      </c>
      <c r="AU4" s="1">
        <v>0</v>
      </c>
      <c r="AV4" s="1">
        <v>0</v>
      </c>
      <c r="AW4" s="1">
        <f>+Urq_InfraMR[[#This Row],[B.03.1 - Parque de Coches Motores Motrices Remolcados]]+Urq_InfraMR[[#This Row],[B.03.2 - Parque de Coches Motores Motrices Intermedios]]+Urq_InfraMR[[#This Row],[B.03.3 - Parque de Coches Motores Motrices Cabina]]</f>
        <v>0</v>
      </c>
      <c r="AX4" s="1">
        <v>0</v>
      </c>
      <c r="AY4" s="1">
        <v>0</v>
      </c>
      <c r="AZ4" s="1">
        <v>0</v>
      </c>
      <c r="BA4" s="1">
        <v>0</v>
      </c>
      <c r="BB4" s="1">
        <v>0</v>
      </c>
      <c r="BC4" s="1">
        <f>+Urq_InfraMR[[#This Row],[B.04.5 - Parque de Coches Remolcados para Servicios Especiales (Cartoneros)]]+Urq_InfraMR[[#This Row],[B.04.4 - Parque de Coches Remolcados de Larga Distancia (Turista+Pullman)]]+Urq_InfraMR[[#This Row],[B.04.3 - Parque de Coches Remolcados Clase Unica Cabina]]+Urq_InfraMR[[#This Row],[B.04.2 - Parque de Coches Remolcados Clase Unica Furgón]]+Urq_InfraMR[[#This Row],[B.04.1 - Parque de Coches Remolcados Clase Unica]]</f>
        <v>0</v>
      </c>
      <c r="BD4" s="1">
        <v>1</v>
      </c>
      <c r="BE4" s="1">
        <v>0</v>
      </c>
      <c r="BF4" s="16">
        <v>1435</v>
      </c>
    </row>
    <row r="5" spans="1:59">
      <c r="A5" s="1">
        <v>1993</v>
      </c>
      <c r="B5" s="1" t="s">
        <v>118</v>
      </c>
      <c r="C5" s="12">
        <v>0.2</v>
      </c>
      <c r="D5" s="12">
        <v>0</v>
      </c>
      <c r="E5" s="12">
        <v>0</v>
      </c>
      <c r="F5" s="12">
        <v>25.676639999999999</v>
      </c>
      <c r="G5" s="12">
        <f t="shared" si="0"/>
        <v>25.876639999999998</v>
      </c>
      <c r="H5" s="12">
        <f>+Urq_InfraMR[[#This Row],[Total Líneas de Explotación ]]</f>
        <v>25.876639999999998</v>
      </c>
      <c r="I5" s="12">
        <v>25.677</v>
      </c>
      <c r="J5" s="12">
        <v>0.2</v>
      </c>
      <c r="K5" s="12">
        <v>2.5569999999999999</v>
      </c>
      <c r="L5" s="12">
        <v>54.899000000000001</v>
      </c>
      <c r="M5" s="12">
        <v>3.875</v>
      </c>
      <c r="N5" s="12">
        <f>+Urq_InfraMR[[#This Row],[A.03.1 -  Longitud de Vías de Explotación No Electrificadas Troncales y Ramales (vía principal) (km)]]+Urq_InfraMR[[#This Row],[A.04.1 -  Longitud de Vías de Explotación Electrificadas Troncales y Ramales (vía principal) (km)]]</f>
        <v>55.099000000000004</v>
      </c>
      <c r="O5" s="12">
        <f>+Urq_InfraMR[[#This Row],[Total Vías (excluido Auxiliares)]]</f>
        <v>55.099000000000004</v>
      </c>
      <c r="P5" s="1">
        <v>6</v>
      </c>
      <c r="Q5" s="1">
        <v>17</v>
      </c>
      <c r="R5" s="1">
        <v>0</v>
      </c>
      <c r="S5" s="1">
        <f t="shared" si="1"/>
        <v>23</v>
      </c>
      <c r="T5" s="1">
        <v>0</v>
      </c>
      <c r="U5" s="1">
        <v>30</v>
      </c>
      <c r="V5" s="1">
        <v>0</v>
      </c>
      <c r="W5" s="1">
        <v>3</v>
      </c>
      <c r="X5" s="1">
        <v>2</v>
      </c>
      <c r="Y5" s="1">
        <f t="shared" si="2"/>
        <v>35</v>
      </c>
      <c r="Z5" s="1">
        <v>1</v>
      </c>
      <c r="AA5" s="1">
        <v>6</v>
      </c>
      <c r="AB5" s="1">
        <f>+Urq_InfraMR[[#This Row],[Total Pasos Vehiculares a Nivel]]</f>
        <v>35</v>
      </c>
      <c r="AC5" s="1">
        <f t="shared" si="3"/>
        <v>42</v>
      </c>
      <c r="AD5" s="1">
        <v>1</v>
      </c>
      <c r="AE5" s="1">
        <v>2</v>
      </c>
      <c r="AF5" s="1">
        <v>31</v>
      </c>
      <c r="AG5" s="1">
        <f t="shared" si="4"/>
        <v>34</v>
      </c>
      <c r="AH5" s="13">
        <v>17.370999999999999</v>
      </c>
      <c r="AI5" s="13">
        <v>0</v>
      </c>
      <c r="AJ5" s="13">
        <v>8.3789999999999996</v>
      </c>
      <c r="AK5" s="13">
        <f t="shared" si="5"/>
        <v>25.75</v>
      </c>
      <c r="AL5" s="1">
        <v>1</v>
      </c>
      <c r="AM5" s="1">
        <v>0</v>
      </c>
      <c r="AN5" s="1">
        <v>0</v>
      </c>
      <c r="AO5" s="1">
        <f t="shared" si="6"/>
        <v>1</v>
      </c>
      <c r="AP5" s="1">
        <v>0</v>
      </c>
      <c r="AQ5" s="1">
        <v>128</v>
      </c>
      <c r="AR5" s="1">
        <v>0</v>
      </c>
      <c r="AS5" s="1">
        <f>+Urq_InfraMR[[#This Row],[B.02.1 - Parque de Coches Eléctricos Motrices]]+Urq_InfraMR[[#This Row],[B.02.2 - Parque de Coches Eléctricos Motrices Remolcados Tipo R]]+Urq_InfraMR[[#This Row],[B.02.3 - Parque de Coches Eléctricos Motrices Tipo R]]</f>
        <v>128</v>
      </c>
      <c r="AT5" s="1">
        <v>0</v>
      </c>
      <c r="AU5" s="1">
        <v>0</v>
      </c>
      <c r="AV5" s="1">
        <v>0</v>
      </c>
      <c r="AW5" s="1">
        <f>+Urq_InfraMR[[#This Row],[B.03.1 - Parque de Coches Motores Motrices Remolcados]]+Urq_InfraMR[[#This Row],[B.03.2 - Parque de Coches Motores Motrices Intermedios]]+Urq_InfraMR[[#This Row],[B.03.3 - Parque de Coches Motores Motrices Cabina]]</f>
        <v>0</v>
      </c>
      <c r="AX5" s="1">
        <v>0</v>
      </c>
      <c r="AY5" s="1">
        <v>0</v>
      </c>
      <c r="AZ5" s="1">
        <v>0</v>
      </c>
      <c r="BA5" s="1">
        <v>0</v>
      </c>
      <c r="BB5" s="1">
        <v>0</v>
      </c>
      <c r="BC5" s="1">
        <f>+Urq_InfraMR[[#This Row],[B.04.5 - Parque de Coches Remolcados para Servicios Especiales (Cartoneros)]]+Urq_InfraMR[[#This Row],[B.04.4 - Parque de Coches Remolcados de Larga Distancia (Turista+Pullman)]]+Urq_InfraMR[[#This Row],[B.04.3 - Parque de Coches Remolcados Clase Unica Cabina]]+Urq_InfraMR[[#This Row],[B.04.2 - Parque de Coches Remolcados Clase Unica Furgón]]+Urq_InfraMR[[#This Row],[B.04.1 - Parque de Coches Remolcados Clase Unica]]</f>
        <v>0</v>
      </c>
      <c r="BD5" s="1">
        <v>1</v>
      </c>
      <c r="BE5" s="1">
        <v>0</v>
      </c>
      <c r="BF5" s="16">
        <v>1435</v>
      </c>
    </row>
    <row r="6" spans="1:59">
      <c r="A6" s="1">
        <v>1993</v>
      </c>
      <c r="B6" s="1" t="s">
        <v>119</v>
      </c>
      <c r="C6" s="12">
        <v>0.2</v>
      </c>
      <c r="D6" s="12">
        <v>0</v>
      </c>
      <c r="E6" s="12">
        <v>0</v>
      </c>
      <c r="F6" s="12">
        <v>25.676639999999999</v>
      </c>
      <c r="G6" s="12">
        <f t="shared" si="0"/>
        <v>25.876639999999998</v>
      </c>
      <c r="H6" s="12">
        <f>+Urq_InfraMR[[#This Row],[Total Líneas de Explotación ]]</f>
        <v>25.876639999999998</v>
      </c>
      <c r="I6" s="12">
        <v>25.677</v>
      </c>
      <c r="J6" s="12">
        <v>0.2</v>
      </c>
      <c r="K6" s="12">
        <v>2.5569999999999999</v>
      </c>
      <c r="L6" s="12">
        <v>54.899000000000001</v>
      </c>
      <c r="M6" s="12">
        <v>3.875</v>
      </c>
      <c r="N6" s="12">
        <f>+Urq_InfraMR[[#This Row],[A.03.1 -  Longitud de Vías de Explotación No Electrificadas Troncales y Ramales (vía principal) (km)]]+Urq_InfraMR[[#This Row],[A.04.1 -  Longitud de Vías de Explotación Electrificadas Troncales y Ramales (vía principal) (km)]]</f>
        <v>55.099000000000004</v>
      </c>
      <c r="O6" s="12">
        <f>+Urq_InfraMR[[#This Row],[Total Vías (excluido Auxiliares)]]</f>
        <v>55.099000000000004</v>
      </c>
      <c r="P6" s="1">
        <v>6</v>
      </c>
      <c r="Q6" s="1">
        <v>17</v>
      </c>
      <c r="R6" s="1">
        <v>0</v>
      </c>
      <c r="S6" s="1">
        <f t="shared" si="1"/>
        <v>23</v>
      </c>
      <c r="T6" s="1">
        <v>0</v>
      </c>
      <c r="U6" s="1">
        <v>30</v>
      </c>
      <c r="V6" s="1">
        <v>0</v>
      </c>
      <c r="W6" s="1">
        <v>3</v>
      </c>
      <c r="X6" s="1">
        <v>2</v>
      </c>
      <c r="Y6" s="1">
        <f t="shared" si="2"/>
        <v>35</v>
      </c>
      <c r="Z6" s="1">
        <v>1</v>
      </c>
      <c r="AA6" s="1">
        <v>6</v>
      </c>
      <c r="AB6" s="1">
        <f>+Urq_InfraMR[[#This Row],[Total Pasos Vehiculares a Nivel]]</f>
        <v>35</v>
      </c>
      <c r="AC6" s="1">
        <f t="shared" si="3"/>
        <v>42</v>
      </c>
      <c r="AD6" s="1">
        <v>1</v>
      </c>
      <c r="AE6" s="1">
        <v>2</v>
      </c>
      <c r="AF6" s="1">
        <v>31</v>
      </c>
      <c r="AG6" s="1">
        <f t="shared" si="4"/>
        <v>34</v>
      </c>
      <c r="AH6" s="13">
        <v>17.370999999999999</v>
      </c>
      <c r="AI6" s="13">
        <v>0</v>
      </c>
      <c r="AJ6" s="13">
        <v>8.3789999999999996</v>
      </c>
      <c r="AK6" s="13">
        <f t="shared" si="5"/>
        <v>25.75</v>
      </c>
      <c r="AL6" s="1">
        <v>1</v>
      </c>
      <c r="AM6" s="1">
        <v>0</v>
      </c>
      <c r="AN6" s="1">
        <v>0</v>
      </c>
      <c r="AO6" s="1">
        <f t="shared" si="6"/>
        <v>1</v>
      </c>
      <c r="AP6" s="1">
        <v>0</v>
      </c>
      <c r="AQ6" s="1">
        <v>128</v>
      </c>
      <c r="AR6" s="1">
        <v>0</v>
      </c>
      <c r="AS6" s="1">
        <f>+Urq_InfraMR[[#This Row],[B.02.1 - Parque de Coches Eléctricos Motrices]]+Urq_InfraMR[[#This Row],[B.02.2 - Parque de Coches Eléctricos Motrices Remolcados Tipo R]]+Urq_InfraMR[[#This Row],[B.02.3 - Parque de Coches Eléctricos Motrices Tipo R]]</f>
        <v>128</v>
      </c>
      <c r="AT6" s="1">
        <v>0</v>
      </c>
      <c r="AU6" s="1">
        <v>0</v>
      </c>
      <c r="AV6" s="1">
        <v>0</v>
      </c>
      <c r="AW6" s="1">
        <f>+Urq_InfraMR[[#This Row],[B.03.1 - Parque de Coches Motores Motrices Remolcados]]+Urq_InfraMR[[#This Row],[B.03.2 - Parque de Coches Motores Motrices Intermedios]]+Urq_InfraMR[[#This Row],[B.03.3 - Parque de Coches Motores Motrices Cabina]]</f>
        <v>0</v>
      </c>
      <c r="AX6" s="1">
        <v>0</v>
      </c>
      <c r="AY6" s="1">
        <v>0</v>
      </c>
      <c r="AZ6" s="1">
        <v>0</v>
      </c>
      <c r="BA6" s="1">
        <v>0</v>
      </c>
      <c r="BB6" s="1">
        <v>0</v>
      </c>
      <c r="BC6" s="1">
        <f>+Urq_InfraMR[[#This Row],[B.04.5 - Parque de Coches Remolcados para Servicios Especiales (Cartoneros)]]+Urq_InfraMR[[#This Row],[B.04.4 - Parque de Coches Remolcados de Larga Distancia (Turista+Pullman)]]+Urq_InfraMR[[#This Row],[B.04.3 - Parque de Coches Remolcados Clase Unica Cabina]]+Urq_InfraMR[[#This Row],[B.04.2 - Parque de Coches Remolcados Clase Unica Furgón]]+Urq_InfraMR[[#This Row],[B.04.1 - Parque de Coches Remolcados Clase Unica]]</f>
        <v>0</v>
      </c>
      <c r="BD6" s="1">
        <v>1</v>
      </c>
      <c r="BE6" s="1">
        <v>0</v>
      </c>
      <c r="BF6" s="16">
        <v>1435</v>
      </c>
    </row>
    <row r="7" spans="1:59">
      <c r="A7" s="1">
        <v>1993</v>
      </c>
      <c r="B7" s="1" t="s">
        <v>120</v>
      </c>
      <c r="C7" s="12">
        <v>0.2</v>
      </c>
      <c r="D7" s="12">
        <v>0</v>
      </c>
      <c r="E7" s="12">
        <v>0</v>
      </c>
      <c r="F7" s="12">
        <v>25.676639999999999</v>
      </c>
      <c r="G7" s="12">
        <f t="shared" si="0"/>
        <v>25.876639999999998</v>
      </c>
      <c r="H7" s="12">
        <f>+Urq_InfraMR[[#This Row],[Total Líneas de Explotación ]]</f>
        <v>25.876639999999998</v>
      </c>
      <c r="I7" s="12">
        <v>25.677</v>
      </c>
      <c r="J7" s="12">
        <v>0.2</v>
      </c>
      <c r="K7" s="12">
        <v>2.5569999999999999</v>
      </c>
      <c r="L7" s="12">
        <v>54.899000000000001</v>
      </c>
      <c r="M7" s="12">
        <v>3.875</v>
      </c>
      <c r="N7" s="12">
        <f>+Urq_InfraMR[[#This Row],[A.03.1 -  Longitud de Vías de Explotación No Electrificadas Troncales y Ramales (vía principal) (km)]]+Urq_InfraMR[[#This Row],[A.04.1 -  Longitud de Vías de Explotación Electrificadas Troncales y Ramales (vía principal) (km)]]</f>
        <v>55.099000000000004</v>
      </c>
      <c r="O7" s="12">
        <f>+Urq_InfraMR[[#This Row],[Total Vías (excluido Auxiliares)]]</f>
        <v>55.099000000000004</v>
      </c>
      <c r="P7" s="1">
        <v>6</v>
      </c>
      <c r="Q7" s="1">
        <v>17</v>
      </c>
      <c r="R7" s="1">
        <v>0</v>
      </c>
      <c r="S7" s="1">
        <f t="shared" si="1"/>
        <v>23</v>
      </c>
      <c r="T7" s="1">
        <v>0</v>
      </c>
      <c r="U7" s="1">
        <v>30</v>
      </c>
      <c r="V7" s="1">
        <v>0</v>
      </c>
      <c r="W7" s="1">
        <v>3</v>
      </c>
      <c r="X7" s="1">
        <v>2</v>
      </c>
      <c r="Y7" s="1">
        <f t="shared" si="2"/>
        <v>35</v>
      </c>
      <c r="Z7" s="1">
        <v>1</v>
      </c>
      <c r="AA7" s="1">
        <v>6</v>
      </c>
      <c r="AB7" s="1">
        <f>+Urq_InfraMR[[#This Row],[Total Pasos Vehiculares a Nivel]]</f>
        <v>35</v>
      </c>
      <c r="AC7" s="1">
        <f t="shared" si="3"/>
        <v>42</v>
      </c>
      <c r="AD7" s="1">
        <v>1</v>
      </c>
      <c r="AE7" s="1">
        <v>2</v>
      </c>
      <c r="AF7" s="1">
        <v>31</v>
      </c>
      <c r="AG7" s="1">
        <f t="shared" si="4"/>
        <v>34</v>
      </c>
      <c r="AH7" s="13">
        <v>17.370999999999999</v>
      </c>
      <c r="AI7" s="13">
        <v>0</v>
      </c>
      <c r="AJ7" s="13">
        <v>8.3789999999999996</v>
      </c>
      <c r="AK7" s="13">
        <f t="shared" si="5"/>
        <v>25.75</v>
      </c>
      <c r="AL7" s="1">
        <v>1</v>
      </c>
      <c r="AM7" s="1">
        <v>0</v>
      </c>
      <c r="AN7" s="1">
        <v>0</v>
      </c>
      <c r="AO7" s="1">
        <f t="shared" si="6"/>
        <v>1</v>
      </c>
      <c r="AP7" s="1">
        <v>0</v>
      </c>
      <c r="AQ7" s="1">
        <v>128</v>
      </c>
      <c r="AR7" s="1">
        <v>0</v>
      </c>
      <c r="AS7" s="1">
        <f>+Urq_InfraMR[[#This Row],[B.02.1 - Parque de Coches Eléctricos Motrices]]+Urq_InfraMR[[#This Row],[B.02.2 - Parque de Coches Eléctricos Motrices Remolcados Tipo R]]+Urq_InfraMR[[#This Row],[B.02.3 - Parque de Coches Eléctricos Motrices Tipo R]]</f>
        <v>128</v>
      </c>
      <c r="AT7" s="1">
        <v>0</v>
      </c>
      <c r="AU7" s="1">
        <v>0</v>
      </c>
      <c r="AV7" s="1">
        <v>0</v>
      </c>
      <c r="AW7" s="1">
        <f>+Urq_InfraMR[[#This Row],[B.03.1 - Parque de Coches Motores Motrices Remolcados]]+Urq_InfraMR[[#This Row],[B.03.2 - Parque de Coches Motores Motrices Intermedios]]+Urq_InfraMR[[#This Row],[B.03.3 - Parque de Coches Motores Motrices Cabina]]</f>
        <v>0</v>
      </c>
      <c r="AX7" s="1">
        <v>0</v>
      </c>
      <c r="AY7" s="1">
        <v>0</v>
      </c>
      <c r="AZ7" s="1">
        <v>0</v>
      </c>
      <c r="BA7" s="1">
        <v>0</v>
      </c>
      <c r="BB7" s="1">
        <v>0</v>
      </c>
      <c r="BC7" s="1">
        <f>+Urq_InfraMR[[#This Row],[B.04.5 - Parque de Coches Remolcados para Servicios Especiales (Cartoneros)]]+Urq_InfraMR[[#This Row],[B.04.4 - Parque de Coches Remolcados de Larga Distancia (Turista+Pullman)]]+Urq_InfraMR[[#This Row],[B.04.3 - Parque de Coches Remolcados Clase Unica Cabina]]+Urq_InfraMR[[#This Row],[B.04.2 - Parque de Coches Remolcados Clase Unica Furgón]]+Urq_InfraMR[[#This Row],[B.04.1 - Parque de Coches Remolcados Clase Unica]]</f>
        <v>0</v>
      </c>
      <c r="BD7" s="1">
        <v>1</v>
      </c>
      <c r="BE7" s="1">
        <v>0</v>
      </c>
      <c r="BF7" s="16">
        <v>1435</v>
      </c>
    </row>
    <row r="8" spans="1:59">
      <c r="A8" s="1">
        <v>1993</v>
      </c>
      <c r="B8" s="1" t="s">
        <v>121</v>
      </c>
      <c r="C8" s="12">
        <v>0.2</v>
      </c>
      <c r="D8" s="12">
        <v>0</v>
      </c>
      <c r="E8" s="12">
        <v>0</v>
      </c>
      <c r="F8" s="12">
        <v>25.676639999999999</v>
      </c>
      <c r="G8" s="12">
        <f t="shared" si="0"/>
        <v>25.876639999999998</v>
      </c>
      <c r="H8" s="12">
        <f>+Urq_InfraMR[[#This Row],[Total Líneas de Explotación ]]</f>
        <v>25.876639999999998</v>
      </c>
      <c r="I8" s="12">
        <v>25.677</v>
      </c>
      <c r="J8" s="12">
        <v>0.2</v>
      </c>
      <c r="K8" s="12">
        <v>2.5569999999999999</v>
      </c>
      <c r="L8" s="12">
        <v>54.899000000000001</v>
      </c>
      <c r="M8" s="12">
        <v>3.875</v>
      </c>
      <c r="N8" s="12">
        <f>+Urq_InfraMR[[#This Row],[A.03.1 -  Longitud de Vías de Explotación No Electrificadas Troncales y Ramales (vía principal) (km)]]+Urq_InfraMR[[#This Row],[A.04.1 -  Longitud de Vías de Explotación Electrificadas Troncales y Ramales (vía principal) (km)]]</f>
        <v>55.099000000000004</v>
      </c>
      <c r="O8" s="12">
        <f>+Urq_InfraMR[[#This Row],[Total Vías (excluido Auxiliares)]]</f>
        <v>55.099000000000004</v>
      </c>
      <c r="P8" s="1">
        <v>6</v>
      </c>
      <c r="Q8" s="1">
        <v>17</v>
      </c>
      <c r="R8" s="1">
        <v>0</v>
      </c>
      <c r="S8" s="1">
        <f t="shared" si="1"/>
        <v>23</v>
      </c>
      <c r="T8" s="1">
        <v>0</v>
      </c>
      <c r="U8" s="1">
        <v>30</v>
      </c>
      <c r="V8" s="1">
        <v>0</v>
      </c>
      <c r="W8" s="1">
        <v>3</v>
      </c>
      <c r="X8" s="1">
        <v>2</v>
      </c>
      <c r="Y8" s="1">
        <f t="shared" si="2"/>
        <v>35</v>
      </c>
      <c r="Z8" s="1">
        <v>1</v>
      </c>
      <c r="AA8" s="1">
        <v>6</v>
      </c>
      <c r="AB8" s="1">
        <f>+Urq_InfraMR[[#This Row],[Total Pasos Vehiculares a Nivel]]</f>
        <v>35</v>
      </c>
      <c r="AC8" s="1">
        <f t="shared" si="3"/>
        <v>42</v>
      </c>
      <c r="AD8" s="1">
        <v>1</v>
      </c>
      <c r="AE8" s="1">
        <v>2</v>
      </c>
      <c r="AF8" s="1">
        <v>31</v>
      </c>
      <c r="AG8" s="1">
        <f t="shared" si="4"/>
        <v>34</v>
      </c>
      <c r="AH8" s="13">
        <v>17.370999999999999</v>
      </c>
      <c r="AI8" s="13">
        <v>0</v>
      </c>
      <c r="AJ8" s="13">
        <v>8.3789999999999996</v>
      </c>
      <c r="AK8" s="13">
        <f t="shared" si="5"/>
        <v>25.75</v>
      </c>
      <c r="AL8" s="1">
        <v>1</v>
      </c>
      <c r="AM8" s="1">
        <v>0</v>
      </c>
      <c r="AN8" s="1">
        <v>0</v>
      </c>
      <c r="AO8" s="1">
        <f t="shared" si="6"/>
        <v>1</v>
      </c>
      <c r="AP8" s="1">
        <v>0</v>
      </c>
      <c r="AQ8" s="1">
        <v>128</v>
      </c>
      <c r="AR8" s="1">
        <v>0</v>
      </c>
      <c r="AS8" s="1">
        <f>+Urq_InfraMR[[#This Row],[B.02.1 - Parque de Coches Eléctricos Motrices]]+Urq_InfraMR[[#This Row],[B.02.2 - Parque de Coches Eléctricos Motrices Remolcados Tipo R]]+Urq_InfraMR[[#This Row],[B.02.3 - Parque de Coches Eléctricos Motrices Tipo R]]</f>
        <v>128</v>
      </c>
      <c r="AT8" s="1">
        <v>0</v>
      </c>
      <c r="AU8" s="1">
        <v>0</v>
      </c>
      <c r="AV8" s="1">
        <v>0</v>
      </c>
      <c r="AW8" s="1">
        <f>+Urq_InfraMR[[#This Row],[B.03.1 - Parque de Coches Motores Motrices Remolcados]]+Urq_InfraMR[[#This Row],[B.03.2 - Parque de Coches Motores Motrices Intermedios]]+Urq_InfraMR[[#This Row],[B.03.3 - Parque de Coches Motores Motrices Cabina]]</f>
        <v>0</v>
      </c>
      <c r="AX8" s="1">
        <v>0</v>
      </c>
      <c r="AY8" s="1">
        <v>0</v>
      </c>
      <c r="AZ8" s="1">
        <v>0</v>
      </c>
      <c r="BA8" s="1">
        <v>0</v>
      </c>
      <c r="BB8" s="1">
        <v>0</v>
      </c>
      <c r="BC8" s="1">
        <f>+Urq_InfraMR[[#This Row],[B.04.5 - Parque de Coches Remolcados para Servicios Especiales (Cartoneros)]]+Urq_InfraMR[[#This Row],[B.04.4 - Parque de Coches Remolcados de Larga Distancia (Turista+Pullman)]]+Urq_InfraMR[[#This Row],[B.04.3 - Parque de Coches Remolcados Clase Unica Cabina]]+Urq_InfraMR[[#This Row],[B.04.2 - Parque de Coches Remolcados Clase Unica Furgón]]+Urq_InfraMR[[#This Row],[B.04.1 - Parque de Coches Remolcados Clase Unica]]</f>
        <v>0</v>
      </c>
      <c r="BD8" s="1">
        <v>1</v>
      </c>
      <c r="BE8" s="1">
        <v>0</v>
      </c>
      <c r="BF8" s="16">
        <v>1435</v>
      </c>
    </row>
    <row r="9" spans="1:59">
      <c r="A9" s="1">
        <v>1993</v>
      </c>
      <c r="B9" s="1" t="s">
        <v>122</v>
      </c>
      <c r="C9" s="12">
        <v>0.2</v>
      </c>
      <c r="D9" s="12">
        <v>0</v>
      </c>
      <c r="E9" s="12">
        <v>0</v>
      </c>
      <c r="F9" s="12">
        <v>25.676639999999999</v>
      </c>
      <c r="G9" s="12">
        <f t="shared" si="0"/>
        <v>25.876639999999998</v>
      </c>
      <c r="H9" s="12">
        <f>+Urq_InfraMR[[#This Row],[Total Líneas de Explotación ]]</f>
        <v>25.876639999999998</v>
      </c>
      <c r="I9" s="12">
        <v>25.677</v>
      </c>
      <c r="J9" s="12">
        <v>0.2</v>
      </c>
      <c r="K9" s="12">
        <v>2.5569999999999999</v>
      </c>
      <c r="L9" s="12">
        <v>54.899000000000001</v>
      </c>
      <c r="M9" s="12">
        <v>3.875</v>
      </c>
      <c r="N9" s="12">
        <f>+Urq_InfraMR[[#This Row],[A.03.1 -  Longitud de Vías de Explotación No Electrificadas Troncales y Ramales (vía principal) (km)]]+Urq_InfraMR[[#This Row],[A.04.1 -  Longitud de Vías de Explotación Electrificadas Troncales y Ramales (vía principal) (km)]]</f>
        <v>55.099000000000004</v>
      </c>
      <c r="O9" s="12">
        <f>+Urq_InfraMR[[#This Row],[Total Vías (excluido Auxiliares)]]</f>
        <v>55.099000000000004</v>
      </c>
      <c r="P9" s="1">
        <v>6</v>
      </c>
      <c r="Q9" s="1">
        <v>17</v>
      </c>
      <c r="R9" s="1">
        <v>0</v>
      </c>
      <c r="S9" s="1">
        <f t="shared" si="1"/>
        <v>23</v>
      </c>
      <c r="T9" s="1">
        <v>0</v>
      </c>
      <c r="U9" s="1">
        <v>30</v>
      </c>
      <c r="V9" s="1">
        <v>0</v>
      </c>
      <c r="W9" s="1">
        <v>3</v>
      </c>
      <c r="X9" s="1">
        <v>2</v>
      </c>
      <c r="Y9" s="1">
        <f t="shared" si="2"/>
        <v>35</v>
      </c>
      <c r="Z9" s="1">
        <v>1</v>
      </c>
      <c r="AA9" s="1">
        <v>6</v>
      </c>
      <c r="AB9" s="1">
        <f>+Urq_InfraMR[[#This Row],[Total Pasos Vehiculares a Nivel]]</f>
        <v>35</v>
      </c>
      <c r="AC9" s="1">
        <f t="shared" si="3"/>
        <v>42</v>
      </c>
      <c r="AD9" s="1">
        <v>1</v>
      </c>
      <c r="AE9" s="1">
        <v>2</v>
      </c>
      <c r="AF9" s="1">
        <v>31</v>
      </c>
      <c r="AG9" s="1">
        <f t="shared" si="4"/>
        <v>34</v>
      </c>
      <c r="AH9" s="13">
        <v>17.370999999999999</v>
      </c>
      <c r="AI9" s="13">
        <v>0</v>
      </c>
      <c r="AJ9" s="13">
        <v>8.3789999999999996</v>
      </c>
      <c r="AK9" s="13">
        <f t="shared" si="5"/>
        <v>25.75</v>
      </c>
      <c r="AL9" s="1">
        <v>1</v>
      </c>
      <c r="AM9" s="1">
        <v>0</v>
      </c>
      <c r="AN9" s="1">
        <v>0</v>
      </c>
      <c r="AO9" s="1">
        <f t="shared" si="6"/>
        <v>1</v>
      </c>
      <c r="AP9" s="1">
        <v>0</v>
      </c>
      <c r="AQ9" s="1">
        <v>128</v>
      </c>
      <c r="AR9" s="1">
        <v>0</v>
      </c>
      <c r="AS9" s="1">
        <f>+Urq_InfraMR[[#This Row],[B.02.1 - Parque de Coches Eléctricos Motrices]]+Urq_InfraMR[[#This Row],[B.02.2 - Parque de Coches Eléctricos Motrices Remolcados Tipo R]]+Urq_InfraMR[[#This Row],[B.02.3 - Parque de Coches Eléctricos Motrices Tipo R]]</f>
        <v>128</v>
      </c>
      <c r="AT9" s="1">
        <v>0</v>
      </c>
      <c r="AU9" s="1">
        <v>0</v>
      </c>
      <c r="AV9" s="1">
        <v>0</v>
      </c>
      <c r="AW9" s="1">
        <f>+Urq_InfraMR[[#This Row],[B.03.1 - Parque de Coches Motores Motrices Remolcados]]+Urq_InfraMR[[#This Row],[B.03.2 - Parque de Coches Motores Motrices Intermedios]]+Urq_InfraMR[[#This Row],[B.03.3 - Parque de Coches Motores Motrices Cabina]]</f>
        <v>0</v>
      </c>
      <c r="AX9" s="1">
        <v>0</v>
      </c>
      <c r="AY9" s="1">
        <v>0</v>
      </c>
      <c r="AZ9" s="1">
        <v>0</v>
      </c>
      <c r="BA9" s="1">
        <v>0</v>
      </c>
      <c r="BB9" s="1">
        <v>0</v>
      </c>
      <c r="BC9" s="1">
        <f>+Urq_InfraMR[[#This Row],[B.04.5 - Parque de Coches Remolcados para Servicios Especiales (Cartoneros)]]+Urq_InfraMR[[#This Row],[B.04.4 - Parque de Coches Remolcados de Larga Distancia (Turista+Pullman)]]+Urq_InfraMR[[#This Row],[B.04.3 - Parque de Coches Remolcados Clase Unica Cabina]]+Urq_InfraMR[[#This Row],[B.04.2 - Parque de Coches Remolcados Clase Unica Furgón]]+Urq_InfraMR[[#This Row],[B.04.1 - Parque de Coches Remolcados Clase Unica]]</f>
        <v>0</v>
      </c>
      <c r="BD9" s="1">
        <v>1</v>
      </c>
      <c r="BE9" s="1">
        <v>0</v>
      </c>
      <c r="BF9" s="16">
        <v>1435</v>
      </c>
    </row>
    <row r="10" spans="1:59">
      <c r="A10" s="1">
        <v>1993</v>
      </c>
      <c r="B10" s="1" t="s">
        <v>123</v>
      </c>
      <c r="C10" s="12">
        <v>0.2</v>
      </c>
      <c r="D10" s="12">
        <v>0</v>
      </c>
      <c r="E10" s="12">
        <v>0</v>
      </c>
      <c r="F10" s="12">
        <v>25.676639999999999</v>
      </c>
      <c r="G10" s="12">
        <f t="shared" si="0"/>
        <v>25.876639999999998</v>
      </c>
      <c r="H10" s="12">
        <f>+Urq_InfraMR[[#This Row],[Total Líneas de Explotación ]]</f>
        <v>25.876639999999998</v>
      </c>
      <c r="I10" s="12">
        <v>25.677</v>
      </c>
      <c r="J10" s="12">
        <v>0.2</v>
      </c>
      <c r="K10" s="12">
        <v>2.5569999999999999</v>
      </c>
      <c r="L10" s="12">
        <v>54.899000000000001</v>
      </c>
      <c r="M10" s="12">
        <v>3.875</v>
      </c>
      <c r="N10" s="12">
        <f>+Urq_InfraMR[[#This Row],[A.03.1 -  Longitud de Vías de Explotación No Electrificadas Troncales y Ramales (vía principal) (km)]]+Urq_InfraMR[[#This Row],[A.04.1 -  Longitud de Vías de Explotación Electrificadas Troncales y Ramales (vía principal) (km)]]</f>
        <v>55.099000000000004</v>
      </c>
      <c r="O10" s="12">
        <f>+Urq_InfraMR[[#This Row],[Total Vías (excluido Auxiliares)]]</f>
        <v>55.099000000000004</v>
      </c>
      <c r="P10" s="1">
        <v>6</v>
      </c>
      <c r="Q10" s="1">
        <v>17</v>
      </c>
      <c r="R10" s="1">
        <v>0</v>
      </c>
      <c r="S10" s="1">
        <f t="shared" si="1"/>
        <v>23</v>
      </c>
      <c r="T10" s="1">
        <v>0</v>
      </c>
      <c r="U10" s="1">
        <v>30</v>
      </c>
      <c r="V10" s="1">
        <v>0</v>
      </c>
      <c r="W10" s="1">
        <v>3</v>
      </c>
      <c r="X10" s="1">
        <v>2</v>
      </c>
      <c r="Y10" s="1">
        <f t="shared" si="2"/>
        <v>35</v>
      </c>
      <c r="Z10" s="1">
        <v>1</v>
      </c>
      <c r="AA10" s="1">
        <v>6</v>
      </c>
      <c r="AB10" s="1">
        <f>+Urq_InfraMR[[#This Row],[Total Pasos Vehiculares a Nivel]]</f>
        <v>35</v>
      </c>
      <c r="AC10" s="1">
        <f t="shared" si="3"/>
        <v>42</v>
      </c>
      <c r="AD10" s="1">
        <v>1</v>
      </c>
      <c r="AE10" s="1">
        <v>2</v>
      </c>
      <c r="AF10" s="1">
        <v>31</v>
      </c>
      <c r="AG10" s="1">
        <f t="shared" si="4"/>
        <v>34</v>
      </c>
      <c r="AH10" s="13">
        <v>17.370999999999999</v>
      </c>
      <c r="AI10" s="13">
        <v>0</v>
      </c>
      <c r="AJ10" s="13">
        <v>8.3789999999999996</v>
      </c>
      <c r="AK10" s="13">
        <f t="shared" si="5"/>
        <v>25.75</v>
      </c>
      <c r="AL10" s="1">
        <v>1</v>
      </c>
      <c r="AM10" s="1">
        <v>0</v>
      </c>
      <c r="AN10" s="1">
        <v>0</v>
      </c>
      <c r="AO10" s="1">
        <f t="shared" si="6"/>
        <v>1</v>
      </c>
      <c r="AP10" s="1">
        <v>0</v>
      </c>
      <c r="AQ10" s="1">
        <v>128</v>
      </c>
      <c r="AR10" s="1">
        <v>0</v>
      </c>
      <c r="AS10" s="1">
        <f>+Urq_InfraMR[[#This Row],[B.02.1 - Parque de Coches Eléctricos Motrices]]+Urq_InfraMR[[#This Row],[B.02.2 - Parque de Coches Eléctricos Motrices Remolcados Tipo R]]+Urq_InfraMR[[#This Row],[B.02.3 - Parque de Coches Eléctricos Motrices Tipo R]]</f>
        <v>128</v>
      </c>
      <c r="AT10" s="1">
        <v>0</v>
      </c>
      <c r="AU10" s="1">
        <v>0</v>
      </c>
      <c r="AV10" s="1">
        <v>0</v>
      </c>
      <c r="AW10" s="1">
        <f>+Urq_InfraMR[[#This Row],[B.03.1 - Parque de Coches Motores Motrices Remolcados]]+Urq_InfraMR[[#This Row],[B.03.2 - Parque de Coches Motores Motrices Intermedios]]+Urq_InfraMR[[#This Row],[B.03.3 - Parque de Coches Motores Motrices Cabina]]</f>
        <v>0</v>
      </c>
      <c r="AX10" s="1">
        <v>0</v>
      </c>
      <c r="AY10" s="1">
        <v>0</v>
      </c>
      <c r="AZ10" s="1">
        <v>0</v>
      </c>
      <c r="BA10" s="1">
        <v>0</v>
      </c>
      <c r="BB10" s="1">
        <v>0</v>
      </c>
      <c r="BC10" s="1">
        <f>+Urq_InfraMR[[#This Row],[B.04.5 - Parque de Coches Remolcados para Servicios Especiales (Cartoneros)]]+Urq_InfraMR[[#This Row],[B.04.4 - Parque de Coches Remolcados de Larga Distancia (Turista+Pullman)]]+Urq_InfraMR[[#This Row],[B.04.3 - Parque de Coches Remolcados Clase Unica Cabina]]+Urq_InfraMR[[#This Row],[B.04.2 - Parque de Coches Remolcados Clase Unica Furgón]]+Urq_InfraMR[[#This Row],[B.04.1 - Parque de Coches Remolcados Clase Unica]]</f>
        <v>0</v>
      </c>
      <c r="BD10" s="1">
        <v>1</v>
      </c>
      <c r="BE10" s="1">
        <v>0</v>
      </c>
      <c r="BF10" s="16">
        <v>1435</v>
      </c>
    </row>
    <row r="11" spans="1:59">
      <c r="A11" s="1">
        <v>1993</v>
      </c>
      <c r="B11" s="1" t="s">
        <v>124</v>
      </c>
      <c r="C11" s="12">
        <v>0.2</v>
      </c>
      <c r="D11" s="12">
        <v>0</v>
      </c>
      <c r="E11" s="12">
        <v>0</v>
      </c>
      <c r="F11" s="12">
        <v>25.676639999999999</v>
      </c>
      <c r="G11" s="12">
        <f t="shared" si="0"/>
        <v>25.876639999999998</v>
      </c>
      <c r="H11" s="12">
        <f>+Urq_InfraMR[[#This Row],[Total Líneas de Explotación ]]</f>
        <v>25.876639999999998</v>
      </c>
      <c r="I11" s="12">
        <v>25.677</v>
      </c>
      <c r="J11" s="12">
        <v>0.2</v>
      </c>
      <c r="K11" s="12">
        <v>2.5569999999999999</v>
      </c>
      <c r="L11" s="12">
        <v>54.899000000000001</v>
      </c>
      <c r="M11" s="12">
        <v>3.875</v>
      </c>
      <c r="N11" s="12">
        <f>+Urq_InfraMR[[#This Row],[A.03.1 -  Longitud de Vías de Explotación No Electrificadas Troncales y Ramales (vía principal) (km)]]+Urq_InfraMR[[#This Row],[A.04.1 -  Longitud de Vías de Explotación Electrificadas Troncales y Ramales (vía principal) (km)]]</f>
        <v>55.099000000000004</v>
      </c>
      <c r="O11" s="12">
        <f>+Urq_InfraMR[[#This Row],[Total Vías (excluido Auxiliares)]]</f>
        <v>55.099000000000004</v>
      </c>
      <c r="P11" s="1">
        <v>6</v>
      </c>
      <c r="Q11" s="1">
        <v>17</v>
      </c>
      <c r="R11" s="1">
        <v>0</v>
      </c>
      <c r="S11" s="1">
        <f t="shared" si="1"/>
        <v>23</v>
      </c>
      <c r="T11" s="1">
        <v>0</v>
      </c>
      <c r="U11" s="1">
        <v>30</v>
      </c>
      <c r="V11" s="1">
        <v>0</v>
      </c>
      <c r="W11" s="1">
        <v>3</v>
      </c>
      <c r="X11" s="1">
        <v>2</v>
      </c>
      <c r="Y11" s="1">
        <f t="shared" si="2"/>
        <v>35</v>
      </c>
      <c r="Z11" s="1">
        <v>1</v>
      </c>
      <c r="AA11" s="1">
        <v>6</v>
      </c>
      <c r="AB11" s="1">
        <f>+Urq_InfraMR[[#This Row],[Total Pasos Vehiculares a Nivel]]</f>
        <v>35</v>
      </c>
      <c r="AC11" s="1">
        <f t="shared" si="3"/>
        <v>42</v>
      </c>
      <c r="AD11" s="1">
        <v>1</v>
      </c>
      <c r="AE11" s="1">
        <v>2</v>
      </c>
      <c r="AF11" s="1">
        <v>31</v>
      </c>
      <c r="AG11" s="1">
        <f t="shared" si="4"/>
        <v>34</v>
      </c>
      <c r="AH11" s="13">
        <v>17.370999999999999</v>
      </c>
      <c r="AI11" s="13">
        <v>0</v>
      </c>
      <c r="AJ11" s="13">
        <v>8.3789999999999996</v>
      </c>
      <c r="AK11" s="13">
        <f t="shared" si="5"/>
        <v>25.75</v>
      </c>
      <c r="AL11" s="1">
        <v>1</v>
      </c>
      <c r="AM11" s="1">
        <v>0</v>
      </c>
      <c r="AN11" s="1">
        <v>0</v>
      </c>
      <c r="AO11" s="1">
        <f t="shared" si="6"/>
        <v>1</v>
      </c>
      <c r="AP11" s="1">
        <v>0</v>
      </c>
      <c r="AQ11" s="1">
        <v>128</v>
      </c>
      <c r="AR11" s="1">
        <v>0</v>
      </c>
      <c r="AS11" s="1">
        <f>+Urq_InfraMR[[#This Row],[B.02.1 - Parque de Coches Eléctricos Motrices]]+Urq_InfraMR[[#This Row],[B.02.2 - Parque de Coches Eléctricos Motrices Remolcados Tipo R]]+Urq_InfraMR[[#This Row],[B.02.3 - Parque de Coches Eléctricos Motrices Tipo R]]</f>
        <v>128</v>
      </c>
      <c r="AT11" s="1">
        <v>0</v>
      </c>
      <c r="AU11" s="1">
        <v>0</v>
      </c>
      <c r="AV11" s="1">
        <v>0</v>
      </c>
      <c r="AW11" s="1">
        <f>+Urq_InfraMR[[#This Row],[B.03.1 - Parque de Coches Motores Motrices Remolcados]]+Urq_InfraMR[[#This Row],[B.03.2 - Parque de Coches Motores Motrices Intermedios]]+Urq_InfraMR[[#This Row],[B.03.3 - Parque de Coches Motores Motrices Cabina]]</f>
        <v>0</v>
      </c>
      <c r="AX11" s="1">
        <v>0</v>
      </c>
      <c r="AY11" s="1">
        <v>0</v>
      </c>
      <c r="AZ11" s="1">
        <v>0</v>
      </c>
      <c r="BA11" s="1">
        <v>0</v>
      </c>
      <c r="BB11" s="1">
        <v>0</v>
      </c>
      <c r="BC11" s="1">
        <f>+Urq_InfraMR[[#This Row],[B.04.5 - Parque de Coches Remolcados para Servicios Especiales (Cartoneros)]]+Urq_InfraMR[[#This Row],[B.04.4 - Parque de Coches Remolcados de Larga Distancia (Turista+Pullman)]]+Urq_InfraMR[[#This Row],[B.04.3 - Parque de Coches Remolcados Clase Unica Cabina]]+Urq_InfraMR[[#This Row],[B.04.2 - Parque de Coches Remolcados Clase Unica Furgón]]+Urq_InfraMR[[#This Row],[B.04.1 - Parque de Coches Remolcados Clase Unica]]</f>
        <v>0</v>
      </c>
      <c r="BD11" s="1">
        <v>1</v>
      </c>
      <c r="BE11" s="1">
        <v>0</v>
      </c>
      <c r="BF11" s="16">
        <v>1435</v>
      </c>
    </row>
    <row r="12" spans="1:59">
      <c r="A12" s="1">
        <v>1993</v>
      </c>
      <c r="B12" s="1" t="s">
        <v>125</v>
      </c>
      <c r="C12" s="12">
        <v>0.2</v>
      </c>
      <c r="D12" s="12">
        <v>0</v>
      </c>
      <c r="E12" s="12">
        <v>0</v>
      </c>
      <c r="F12" s="12">
        <v>25.676639999999999</v>
      </c>
      <c r="G12" s="12">
        <f t="shared" si="0"/>
        <v>25.876639999999998</v>
      </c>
      <c r="H12" s="12">
        <f>+Urq_InfraMR[[#This Row],[Total Líneas de Explotación ]]</f>
        <v>25.876639999999998</v>
      </c>
      <c r="I12" s="12">
        <v>25.677</v>
      </c>
      <c r="J12" s="12">
        <v>0.2</v>
      </c>
      <c r="K12" s="12">
        <v>2.5569999999999999</v>
      </c>
      <c r="L12" s="12">
        <v>54.899000000000001</v>
      </c>
      <c r="M12" s="12">
        <v>3.875</v>
      </c>
      <c r="N12" s="12">
        <f>+Urq_InfraMR[[#This Row],[A.03.1 -  Longitud de Vías de Explotación No Electrificadas Troncales y Ramales (vía principal) (km)]]+Urq_InfraMR[[#This Row],[A.04.1 -  Longitud de Vías de Explotación Electrificadas Troncales y Ramales (vía principal) (km)]]</f>
        <v>55.099000000000004</v>
      </c>
      <c r="O12" s="12">
        <f>+Urq_InfraMR[[#This Row],[Total Vías (excluido Auxiliares)]]</f>
        <v>55.099000000000004</v>
      </c>
      <c r="P12" s="1">
        <v>6</v>
      </c>
      <c r="Q12" s="1">
        <v>17</v>
      </c>
      <c r="R12" s="1">
        <v>0</v>
      </c>
      <c r="S12" s="1">
        <f t="shared" si="1"/>
        <v>23</v>
      </c>
      <c r="T12" s="1">
        <v>0</v>
      </c>
      <c r="U12" s="1">
        <v>30</v>
      </c>
      <c r="V12" s="1">
        <v>0</v>
      </c>
      <c r="W12" s="1">
        <v>3</v>
      </c>
      <c r="X12" s="1">
        <v>2</v>
      </c>
      <c r="Y12" s="1">
        <f t="shared" si="2"/>
        <v>35</v>
      </c>
      <c r="Z12" s="1">
        <v>1</v>
      </c>
      <c r="AA12" s="1">
        <v>6</v>
      </c>
      <c r="AB12" s="1">
        <f>+Urq_InfraMR[[#This Row],[Total Pasos Vehiculares a Nivel]]</f>
        <v>35</v>
      </c>
      <c r="AC12" s="1">
        <f t="shared" si="3"/>
        <v>42</v>
      </c>
      <c r="AD12" s="1">
        <v>1</v>
      </c>
      <c r="AE12" s="1">
        <v>2</v>
      </c>
      <c r="AF12" s="1">
        <v>31</v>
      </c>
      <c r="AG12" s="1">
        <f t="shared" si="4"/>
        <v>34</v>
      </c>
      <c r="AH12" s="13">
        <v>17.370999999999999</v>
      </c>
      <c r="AI12" s="13">
        <v>0</v>
      </c>
      <c r="AJ12" s="13">
        <v>8.3789999999999996</v>
      </c>
      <c r="AK12" s="13">
        <f t="shared" si="5"/>
        <v>25.75</v>
      </c>
      <c r="AL12" s="1">
        <v>1</v>
      </c>
      <c r="AM12" s="1">
        <v>0</v>
      </c>
      <c r="AN12" s="1">
        <v>0</v>
      </c>
      <c r="AO12" s="1">
        <f t="shared" si="6"/>
        <v>1</v>
      </c>
      <c r="AP12" s="1">
        <v>0</v>
      </c>
      <c r="AQ12" s="1">
        <v>128</v>
      </c>
      <c r="AR12" s="1">
        <v>0</v>
      </c>
      <c r="AS12" s="1">
        <f>+Urq_InfraMR[[#This Row],[B.02.1 - Parque de Coches Eléctricos Motrices]]+Urq_InfraMR[[#This Row],[B.02.2 - Parque de Coches Eléctricos Motrices Remolcados Tipo R]]+Urq_InfraMR[[#This Row],[B.02.3 - Parque de Coches Eléctricos Motrices Tipo R]]</f>
        <v>128</v>
      </c>
      <c r="AT12" s="1">
        <v>0</v>
      </c>
      <c r="AU12" s="1">
        <v>0</v>
      </c>
      <c r="AV12" s="1">
        <v>0</v>
      </c>
      <c r="AW12" s="1">
        <f>+Urq_InfraMR[[#This Row],[B.03.1 - Parque de Coches Motores Motrices Remolcados]]+Urq_InfraMR[[#This Row],[B.03.2 - Parque de Coches Motores Motrices Intermedios]]+Urq_InfraMR[[#This Row],[B.03.3 - Parque de Coches Motores Motrices Cabina]]</f>
        <v>0</v>
      </c>
      <c r="AX12" s="1">
        <v>0</v>
      </c>
      <c r="AY12" s="1">
        <v>0</v>
      </c>
      <c r="AZ12" s="1">
        <v>0</v>
      </c>
      <c r="BA12" s="1">
        <v>0</v>
      </c>
      <c r="BB12" s="1">
        <v>0</v>
      </c>
      <c r="BC12" s="1">
        <f>+Urq_InfraMR[[#This Row],[B.04.5 - Parque de Coches Remolcados para Servicios Especiales (Cartoneros)]]+Urq_InfraMR[[#This Row],[B.04.4 - Parque de Coches Remolcados de Larga Distancia (Turista+Pullman)]]+Urq_InfraMR[[#This Row],[B.04.3 - Parque de Coches Remolcados Clase Unica Cabina]]+Urq_InfraMR[[#This Row],[B.04.2 - Parque de Coches Remolcados Clase Unica Furgón]]+Urq_InfraMR[[#This Row],[B.04.1 - Parque de Coches Remolcados Clase Unica]]</f>
        <v>0</v>
      </c>
      <c r="BD12" s="1">
        <v>1</v>
      </c>
      <c r="BE12" s="1">
        <v>0</v>
      </c>
      <c r="BF12" s="16">
        <v>1435</v>
      </c>
    </row>
    <row r="13" spans="1:59">
      <c r="A13" s="1">
        <v>1993</v>
      </c>
      <c r="B13" s="1" t="s">
        <v>126</v>
      </c>
      <c r="C13" s="12">
        <v>0.2</v>
      </c>
      <c r="D13" s="12">
        <v>0</v>
      </c>
      <c r="E13" s="12">
        <v>0</v>
      </c>
      <c r="F13" s="12">
        <v>25.676639999999999</v>
      </c>
      <c r="G13" s="12">
        <f t="shared" si="0"/>
        <v>25.876639999999998</v>
      </c>
      <c r="H13" s="12">
        <f>+Urq_InfraMR[[#This Row],[Total Líneas de Explotación ]]</f>
        <v>25.876639999999998</v>
      </c>
      <c r="I13" s="12">
        <v>25.677</v>
      </c>
      <c r="J13" s="12">
        <v>0.2</v>
      </c>
      <c r="K13" s="12">
        <v>2.5569999999999999</v>
      </c>
      <c r="L13" s="12">
        <v>54.899000000000001</v>
      </c>
      <c r="M13" s="12">
        <v>3.875</v>
      </c>
      <c r="N13" s="12">
        <f>+Urq_InfraMR[[#This Row],[A.03.1 -  Longitud de Vías de Explotación No Electrificadas Troncales y Ramales (vía principal) (km)]]+Urq_InfraMR[[#This Row],[A.04.1 -  Longitud de Vías de Explotación Electrificadas Troncales y Ramales (vía principal) (km)]]</f>
        <v>55.099000000000004</v>
      </c>
      <c r="O13" s="12">
        <f>+Urq_InfraMR[[#This Row],[Total Vías (excluido Auxiliares)]]</f>
        <v>55.099000000000004</v>
      </c>
      <c r="P13" s="1">
        <v>6</v>
      </c>
      <c r="Q13" s="1">
        <v>17</v>
      </c>
      <c r="R13" s="1">
        <v>0</v>
      </c>
      <c r="S13" s="1">
        <f t="shared" si="1"/>
        <v>23</v>
      </c>
      <c r="T13" s="1">
        <v>0</v>
      </c>
      <c r="U13" s="1">
        <v>30</v>
      </c>
      <c r="V13" s="1">
        <v>0</v>
      </c>
      <c r="W13" s="1">
        <v>3</v>
      </c>
      <c r="X13" s="1">
        <v>2</v>
      </c>
      <c r="Y13" s="1">
        <f t="shared" si="2"/>
        <v>35</v>
      </c>
      <c r="Z13" s="1">
        <v>1</v>
      </c>
      <c r="AA13" s="1">
        <v>6</v>
      </c>
      <c r="AB13" s="1">
        <f>+Urq_InfraMR[[#This Row],[Total Pasos Vehiculares a Nivel]]</f>
        <v>35</v>
      </c>
      <c r="AC13" s="1">
        <f t="shared" si="3"/>
        <v>42</v>
      </c>
      <c r="AD13" s="1">
        <v>1</v>
      </c>
      <c r="AE13" s="1">
        <v>2</v>
      </c>
      <c r="AF13" s="1">
        <v>31</v>
      </c>
      <c r="AG13" s="1">
        <f t="shared" si="4"/>
        <v>34</v>
      </c>
      <c r="AH13" s="13">
        <v>17.370999999999999</v>
      </c>
      <c r="AI13" s="13">
        <v>0</v>
      </c>
      <c r="AJ13" s="13">
        <v>8.3789999999999996</v>
      </c>
      <c r="AK13" s="13">
        <f t="shared" si="5"/>
        <v>25.75</v>
      </c>
      <c r="AL13" s="1">
        <v>1</v>
      </c>
      <c r="AM13" s="1">
        <v>0</v>
      </c>
      <c r="AN13" s="1">
        <v>0</v>
      </c>
      <c r="AO13" s="1">
        <f t="shared" si="6"/>
        <v>1</v>
      </c>
      <c r="AP13" s="1">
        <v>0</v>
      </c>
      <c r="AQ13" s="1">
        <v>128</v>
      </c>
      <c r="AR13" s="1">
        <v>0</v>
      </c>
      <c r="AS13" s="1">
        <f>+Urq_InfraMR[[#This Row],[B.02.1 - Parque de Coches Eléctricos Motrices]]+Urq_InfraMR[[#This Row],[B.02.2 - Parque de Coches Eléctricos Motrices Remolcados Tipo R]]+Urq_InfraMR[[#This Row],[B.02.3 - Parque de Coches Eléctricos Motrices Tipo R]]</f>
        <v>128</v>
      </c>
      <c r="AT13" s="1">
        <v>0</v>
      </c>
      <c r="AU13" s="1">
        <v>0</v>
      </c>
      <c r="AV13" s="1">
        <v>0</v>
      </c>
      <c r="AW13" s="1">
        <f>+Urq_InfraMR[[#This Row],[B.03.1 - Parque de Coches Motores Motrices Remolcados]]+Urq_InfraMR[[#This Row],[B.03.2 - Parque de Coches Motores Motrices Intermedios]]+Urq_InfraMR[[#This Row],[B.03.3 - Parque de Coches Motores Motrices Cabina]]</f>
        <v>0</v>
      </c>
      <c r="AX13" s="1">
        <v>0</v>
      </c>
      <c r="AY13" s="1">
        <v>0</v>
      </c>
      <c r="AZ13" s="1">
        <v>0</v>
      </c>
      <c r="BA13" s="1">
        <v>0</v>
      </c>
      <c r="BB13" s="1">
        <v>0</v>
      </c>
      <c r="BC13" s="1">
        <f>+Urq_InfraMR[[#This Row],[B.04.5 - Parque de Coches Remolcados para Servicios Especiales (Cartoneros)]]+Urq_InfraMR[[#This Row],[B.04.4 - Parque de Coches Remolcados de Larga Distancia (Turista+Pullman)]]+Urq_InfraMR[[#This Row],[B.04.3 - Parque de Coches Remolcados Clase Unica Cabina]]+Urq_InfraMR[[#This Row],[B.04.2 - Parque de Coches Remolcados Clase Unica Furgón]]+Urq_InfraMR[[#This Row],[B.04.1 - Parque de Coches Remolcados Clase Unica]]</f>
        <v>0</v>
      </c>
      <c r="BD13" s="1">
        <v>1</v>
      </c>
      <c r="BE13" s="1">
        <v>0</v>
      </c>
      <c r="BF13" s="16">
        <v>1435</v>
      </c>
    </row>
    <row r="14" spans="1:59">
      <c r="A14" s="1">
        <v>1994</v>
      </c>
      <c r="B14" s="1" t="s">
        <v>115</v>
      </c>
      <c r="C14" s="12">
        <v>0.2</v>
      </c>
      <c r="D14" s="12">
        <v>0</v>
      </c>
      <c r="E14" s="12">
        <v>0</v>
      </c>
      <c r="F14" s="12">
        <v>25.676639999999999</v>
      </c>
      <c r="G14" s="12">
        <f t="shared" si="0"/>
        <v>25.876639999999998</v>
      </c>
      <c r="H14" s="12">
        <f>+Urq_InfraMR[[#This Row],[Total Líneas de Explotación ]]</f>
        <v>25.876639999999998</v>
      </c>
      <c r="I14" s="12">
        <v>25.677</v>
      </c>
      <c r="J14" s="12">
        <v>0.2</v>
      </c>
      <c r="K14" s="12">
        <v>2.5569999999999999</v>
      </c>
      <c r="L14" s="12">
        <v>54.899000000000001</v>
      </c>
      <c r="M14" s="12">
        <v>3.875</v>
      </c>
      <c r="N14" s="12">
        <f>+Urq_InfraMR[[#This Row],[A.03.1 -  Longitud de Vías de Explotación No Electrificadas Troncales y Ramales (vía principal) (km)]]+Urq_InfraMR[[#This Row],[A.04.1 -  Longitud de Vías de Explotación Electrificadas Troncales y Ramales (vía principal) (km)]]</f>
        <v>55.099000000000004</v>
      </c>
      <c r="O14" s="12">
        <f>+Urq_InfraMR[[#This Row],[Total Vías (excluido Auxiliares)]]</f>
        <v>55.099000000000004</v>
      </c>
      <c r="P14" s="1">
        <v>6</v>
      </c>
      <c r="Q14" s="1">
        <v>17</v>
      </c>
      <c r="R14" s="1">
        <v>0</v>
      </c>
      <c r="S14" s="1">
        <f t="shared" si="1"/>
        <v>23</v>
      </c>
      <c r="T14" s="1">
        <v>0</v>
      </c>
      <c r="U14" s="1">
        <v>30</v>
      </c>
      <c r="V14" s="1">
        <v>0</v>
      </c>
      <c r="W14" s="1">
        <v>3</v>
      </c>
      <c r="X14" s="1">
        <v>2</v>
      </c>
      <c r="Y14" s="1">
        <f t="shared" si="2"/>
        <v>35</v>
      </c>
      <c r="Z14" s="1">
        <v>1</v>
      </c>
      <c r="AA14" s="1">
        <v>6</v>
      </c>
      <c r="AB14" s="1">
        <f>+Urq_InfraMR[[#This Row],[Total Pasos Vehiculares a Nivel]]</f>
        <v>35</v>
      </c>
      <c r="AC14" s="1">
        <f t="shared" si="3"/>
        <v>42</v>
      </c>
      <c r="AD14" s="1">
        <v>1</v>
      </c>
      <c r="AE14" s="1">
        <v>2</v>
      </c>
      <c r="AF14" s="1">
        <v>31</v>
      </c>
      <c r="AG14" s="1">
        <f t="shared" si="4"/>
        <v>34</v>
      </c>
      <c r="AH14" s="13">
        <v>17.370999999999999</v>
      </c>
      <c r="AI14" s="13">
        <v>0</v>
      </c>
      <c r="AJ14" s="13">
        <v>8.3789999999999996</v>
      </c>
      <c r="AK14" s="13">
        <f t="shared" si="5"/>
        <v>25.75</v>
      </c>
      <c r="AL14" s="1">
        <v>1</v>
      </c>
      <c r="AM14" s="1">
        <v>0</v>
      </c>
      <c r="AN14" s="1">
        <v>0</v>
      </c>
      <c r="AO14" s="1">
        <f t="shared" si="6"/>
        <v>1</v>
      </c>
      <c r="AP14" s="1">
        <v>0</v>
      </c>
      <c r="AQ14" s="1">
        <v>128</v>
      </c>
      <c r="AR14" s="1">
        <v>0</v>
      </c>
      <c r="AS14" s="1">
        <f>+Urq_InfraMR[[#This Row],[B.02.1 - Parque de Coches Eléctricos Motrices]]+Urq_InfraMR[[#This Row],[B.02.2 - Parque de Coches Eléctricos Motrices Remolcados Tipo R]]+Urq_InfraMR[[#This Row],[B.02.3 - Parque de Coches Eléctricos Motrices Tipo R]]</f>
        <v>128</v>
      </c>
      <c r="AT14" s="1">
        <v>0</v>
      </c>
      <c r="AU14" s="1">
        <v>0</v>
      </c>
      <c r="AV14" s="1">
        <v>0</v>
      </c>
      <c r="AW14" s="1">
        <f>+Urq_InfraMR[[#This Row],[B.03.1 - Parque de Coches Motores Motrices Remolcados]]+Urq_InfraMR[[#This Row],[B.03.2 - Parque de Coches Motores Motrices Intermedios]]+Urq_InfraMR[[#This Row],[B.03.3 - Parque de Coches Motores Motrices Cabina]]</f>
        <v>0</v>
      </c>
      <c r="AX14" s="1">
        <v>0</v>
      </c>
      <c r="AY14" s="1">
        <v>0</v>
      </c>
      <c r="AZ14" s="1">
        <v>0</v>
      </c>
      <c r="BA14" s="1">
        <v>0</v>
      </c>
      <c r="BB14" s="1">
        <v>0</v>
      </c>
      <c r="BC14" s="1">
        <f>+Urq_InfraMR[[#This Row],[B.04.5 - Parque de Coches Remolcados para Servicios Especiales (Cartoneros)]]+Urq_InfraMR[[#This Row],[B.04.4 - Parque de Coches Remolcados de Larga Distancia (Turista+Pullman)]]+Urq_InfraMR[[#This Row],[B.04.3 - Parque de Coches Remolcados Clase Unica Cabina]]+Urq_InfraMR[[#This Row],[B.04.2 - Parque de Coches Remolcados Clase Unica Furgón]]+Urq_InfraMR[[#This Row],[B.04.1 - Parque de Coches Remolcados Clase Unica]]</f>
        <v>0</v>
      </c>
      <c r="BD14" s="1">
        <v>1</v>
      </c>
      <c r="BE14" s="1">
        <v>0</v>
      </c>
      <c r="BF14" s="16">
        <v>1435</v>
      </c>
    </row>
    <row r="15" spans="1:59">
      <c r="A15" s="1">
        <v>1994</v>
      </c>
      <c r="B15" s="1" t="s">
        <v>116</v>
      </c>
      <c r="C15" s="12">
        <v>0.2</v>
      </c>
      <c r="D15" s="12">
        <v>0</v>
      </c>
      <c r="E15" s="12">
        <v>0</v>
      </c>
      <c r="F15" s="12">
        <v>25.676639999999999</v>
      </c>
      <c r="G15" s="12">
        <f t="shared" si="0"/>
        <v>25.876639999999998</v>
      </c>
      <c r="H15" s="12">
        <f>+Urq_InfraMR[[#This Row],[Total Líneas de Explotación ]]</f>
        <v>25.876639999999998</v>
      </c>
      <c r="I15" s="12">
        <v>25.677</v>
      </c>
      <c r="J15" s="12">
        <v>0.2</v>
      </c>
      <c r="K15" s="12">
        <v>2.5569999999999999</v>
      </c>
      <c r="L15" s="12">
        <v>54.899000000000001</v>
      </c>
      <c r="M15" s="12">
        <v>3.875</v>
      </c>
      <c r="N15" s="12">
        <f>+Urq_InfraMR[[#This Row],[A.03.1 -  Longitud de Vías de Explotación No Electrificadas Troncales y Ramales (vía principal) (km)]]+Urq_InfraMR[[#This Row],[A.04.1 -  Longitud de Vías de Explotación Electrificadas Troncales y Ramales (vía principal) (km)]]</f>
        <v>55.099000000000004</v>
      </c>
      <c r="O15" s="12">
        <f>+Urq_InfraMR[[#This Row],[Total Vías (excluido Auxiliares)]]</f>
        <v>55.099000000000004</v>
      </c>
      <c r="P15" s="1">
        <v>6</v>
      </c>
      <c r="Q15" s="1">
        <v>17</v>
      </c>
      <c r="R15" s="1">
        <v>0</v>
      </c>
      <c r="S15" s="1">
        <f t="shared" si="1"/>
        <v>23</v>
      </c>
      <c r="T15" s="1">
        <v>0</v>
      </c>
      <c r="U15" s="1">
        <v>30</v>
      </c>
      <c r="V15" s="1">
        <v>0</v>
      </c>
      <c r="W15" s="1">
        <v>3</v>
      </c>
      <c r="X15" s="1">
        <v>2</v>
      </c>
      <c r="Y15" s="1">
        <f t="shared" si="2"/>
        <v>35</v>
      </c>
      <c r="Z15" s="1">
        <v>1</v>
      </c>
      <c r="AA15" s="1">
        <v>6</v>
      </c>
      <c r="AB15" s="1">
        <f>+Urq_InfraMR[[#This Row],[Total Pasos Vehiculares a Nivel]]</f>
        <v>35</v>
      </c>
      <c r="AC15" s="1">
        <f t="shared" si="3"/>
        <v>42</v>
      </c>
      <c r="AD15" s="1">
        <v>1</v>
      </c>
      <c r="AE15" s="1">
        <v>2</v>
      </c>
      <c r="AF15" s="1">
        <v>31</v>
      </c>
      <c r="AG15" s="1">
        <f t="shared" si="4"/>
        <v>34</v>
      </c>
      <c r="AH15" s="13">
        <v>17.370999999999999</v>
      </c>
      <c r="AI15" s="13">
        <v>0</v>
      </c>
      <c r="AJ15" s="13">
        <v>8.3789999999999996</v>
      </c>
      <c r="AK15" s="13">
        <f t="shared" si="5"/>
        <v>25.75</v>
      </c>
      <c r="AL15" s="1">
        <v>1</v>
      </c>
      <c r="AM15" s="1">
        <v>0</v>
      </c>
      <c r="AN15" s="1">
        <v>0</v>
      </c>
      <c r="AO15" s="1">
        <f t="shared" si="6"/>
        <v>1</v>
      </c>
      <c r="AP15" s="1">
        <v>0</v>
      </c>
      <c r="AQ15" s="1">
        <v>128</v>
      </c>
      <c r="AR15" s="1">
        <v>0</v>
      </c>
      <c r="AS15" s="1">
        <f>+Urq_InfraMR[[#This Row],[B.02.1 - Parque de Coches Eléctricos Motrices]]+Urq_InfraMR[[#This Row],[B.02.2 - Parque de Coches Eléctricos Motrices Remolcados Tipo R]]+Urq_InfraMR[[#This Row],[B.02.3 - Parque de Coches Eléctricos Motrices Tipo R]]</f>
        <v>128</v>
      </c>
      <c r="AT15" s="1">
        <v>0</v>
      </c>
      <c r="AU15" s="1">
        <v>0</v>
      </c>
      <c r="AV15" s="1">
        <v>0</v>
      </c>
      <c r="AW15" s="1">
        <f>+Urq_InfraMR[[#This Row],[B.03.1 - Parque de Coches Motores Motrices Remolcados]]+Urq_InfraMR[[#This Row],[B.03.2 - Parque de Coches Motores Motrices Intermedios]]+Urq_InfraMR[[#This Row],[B.03.3 - Parque de Coches Motores Motrices Cabina]]</f>
        <v>0</v>
      </c>
      <c r="AX15" s="1">
        <v>0</v>
      </c>
      <c r="AY15" s="1">
        <v>0</v>
      </c>
      <c r="AZ15" s="1">
        <v>0</v>
      </c>
      <c r="BA15" s="1">
        <v>0</v>
      </c>
      <c r="BB15" s="1">
        <v>0</v>
      </c>
      <c r="BC15" s="1">
        <f>+Urq_InfraMR[[#This Row],[B.04.5 - Parque de Coches Remolcados para Servicios Especiales (Cartoneros)]]+Urq_InfraMR[[#This Row],[B.04.4 - Parque de Coches Remolcados de Larga Distancia (Turista+Pullman)]]+Urq_InfraMR[[#This Row],[B.04.3 - Parque de Coches Remolcados Clase Unica Cabina]]+Urq_InfraMR[[#This Row],[B.04.2 - Parque de Coches Remolcados Clase Unica Furgón]]+Urq_InfraMR[[#This Row],[B.04.1 - Parque de Coches Remolcados Clase Unica]]</f>
        <v>0</v>
      </c>
      <c r="BD15" s="1">
        <v>1</v>
      </c>
      <c r="BE15" s="1">
        <v>0</v>
      </c>
      <c r="BF15" s="16">
        <v>1435</v>
      </c>
    </row>
    <row r="16" spans="1:59">
      <c r="A16" s="1">
        <v>1994</v>
      </c>
      <c r="B16" s="1" t="s">
        <v>117</v>
      </c>
      <c r="C16" s="12">
        <v>0.2</v>
      </c>
      <c r="D16" s="12">
        <v>0</v>
      </c>
      <c r="E16" s="12">
        <v>0</v>
      </c>
      <c r="F16" s="12">
        <v>25.676639999999999</v>
      </c>
      <c r="G16" s="12">
        <f t="shared" si="0"/>
        <v>25.876639999999998</v>
      </c>
      <c r="H16" s="12">
        <f>+Urq_InfraMR[[#This Row],[Total Líneas de Explotación ]]</f>
        <v>25.876639999999998</v>
      </c>
      <c r="I16" s="12">
        <v>25.677</v>
      </c>
      <c r="J16" s="12">
        <v>0.2</v>
      </c>
      <c r="K16" s="12">
        <v>2.5569999999999999</v>
      </c>
      <c r="L16" s="12">
        <v>54.899000000000001</v>
      </c>
      <c r="M16" s="12">
        <v>3.875</v>
      </c>
      <c r="N16" s="12">
        <f>+Urq_InfraMR[[#This Row],[A.03.1 -  Longitud de Vías de Explotación No Electrificadas Troncales y Ramales (vía principal) (km)]]+Urq_InfraMR[[#This Row],[A.04.1 -  Longitud de Vías de Explotación Electrificadas Troncales y Ramales (vía principal) (km)]]</f>
        <v>55.099000000000004</v>
      </c>
      <c r="O16" s="12">
        <f>+Urq_InfraMR[[#This Row],[Total Vías (excluido Auxiliares)]]</f>
        <v>55.099000000000004</v>
      </c>
      <c r="P16" s="1">
        <v>6</v>
      </c>
      <c r="Q16" s="1">
        <v>17</v>
      </c>
      <c r="R16" s="1">
        <v>0</v>
      </c>
      <c r="S16" s="1">
        <f t="shared" si="1"/>
        <v>23</v>
      </c>
      <c r="T16" s="1">
        <v>0</v>
      </c>
      <c r="U16" s="1">
        <v>30</v>
      </c>
      <c r="V16" s="1">
        <v>0</v>
      </c>
      <c r="W16" s="1">
        <v>3</v>
      </c>
      <c r="X16" s="1">
        <v>2</v>
      </c>
      <c r="Y16" s="1">
        <f t="shared" si="2"/>
        <v>35</v>
      </c>
      <c r="Z16" s="1">
        <v>1</v>
      </c>
      <c r="AA16" s="1">
        <v>6</v>
      </c>
      <c r="AB16" s="1">
        <f>+Urq_InfraMR[[#This Row],[Total Pasos Vehiculares a Nivel]]</f>
        <v>35</v>
      </c>
      <c r="AC16" s="1">
        <f t="shared" si="3"/>
        <v>42</v>
      </c>
      <c r="AD16" s="1">
        <v>1</v>
      </c>
      <c r="AE16" s="1">
        <v>2</v>
      </c>
      <c r="AF16" s="1">
        <v>31</v>
      </c>
      <c r="AG16" s="1">
        <f t="shared" si="4"/>
        <v>34</v>
      </c>
      <c r="AH16" s="13">
        <v>17.370999999999999</v>
      </c>
      <c r="AI16" s="13">
        <v>0</v>
      </c>
      <c r="AJ16" s="13">
        <v>8.3789999999999996</v>
      </c>
      <c r="AK16" s="13">
        <f t="shared" si="5"/>
        <v>25.75</v>
      </c>
      <c r="AL16" s="1">
        <v>1</v>
      </c>
      <c r="AM16" s="1">
        <v>0</v>
      </c>
      <c r="AN16" s="1">
        <v>0</v>
      </c>
      <c r="AO16" s="1">
        <f t="shared" si="6"/>
        <v>1</v>
      </c>
      <c r="AP16" s="1">
        <v>0</v>
      </c>
      <c r="AQ16" s="1">
        <v>128</v>
      </c>
      <c r="AR16" s="1">
        <v>0</v>
      </c>
      <c r="AS16" s="1">
        <f>+Urq_InfraMR[[#This Row],[B.02.1 - Parque de Coches Eléctricos Motrices]]+Urq_InfraMR[[#This Row],[B.02.2 - Parque de Coches Eléctricos Motrices Remolcados Tipo R]]+Urq_InfraMR[[#This Row],[B.02.3 - Parque de Coches Eléctricos Motrices Tipo R]]</f>
        <v>128</v>
      </c>
      <c r="AT16" s="1">
        <v>0</v>
      </c>
      <c r="AU16" s="1">
        <v>0</v>
      </c>
      <c r="AV16" s="1">
        <v>0</v>
      </c>
      <c r="AW16" s="1">
        <f>+Urq_InfraMR[[#This Row],[B.03.1 - Parque de Coches Motores Motrices Remolcados]]+Urq_InfraMR[[#This Row],[B.03.2 - Parque de Coches Motores Motrices Intermedios]]+Urq_InfraMR[[#This Row],[B.03.3 - Parque de Coches Motores Motrices Cabina]]</f>
        <v>0</v>
      </c>
      <c r="AX16" s="1">
        <v>0</v>
      </c>
      <c r="AY16" s="1">
        <v>0</v>
      </c>
      <c r="AZ16" s="1">
        <v>0</v>
      </c>
      <c r="BA16" s="1">
        <v>0</v>
      </c>
      <c r="BB16" s="1">
        <v>0</v>
      </c>
      <c r="BC16" s="1">
        <f>+Urq_InfraMR[[#This Row],[B.04.5 - Parque de Coches Remolcados para Servicios Especiales (Cartoneros)]]+Urq_InfraMR[[#This Row],[B.04.4 - Parque de Coches Remolcados de Larga Distancia (Turista+Pullman)]]+Urq_InfraMR[[#This Row],[B.04.3 - Parque de Coches Remolcados Clase Unica Cabina]]+Urq_InfraMR[[#This Row],[B.04.2 - Parque de Coches Remolcados Clase Unica Furgón]]+Urq_InfraMR[[#This Row],[B.04.1 - Parque de Coches Remolcados Clase Unica]]</f>
        <v>0</v>
      </c>
      <c r="BD16" s="1">
        <v>1</v>
      </c>
      <c r="BE16" s="1">
        <v>0</v>
      </c>
      <c r="BF16" s="16">
        <v>1435</v>
      </c>
    </row>
    <row r="17" spans="1:58">
      <c r="A17" s="1">
        <v>1994</v>
      </c>
      <c r="B17" s="1" t="s">
        <v>118</v>
      </c>
      <c r="C17" s="12">
        <v>0.2</v>
      </c>
      <c r="D17" s="12">
        <v>0</v>
      </c>
      <c r="E17" s="12">
        <v>0</v>
      </c>
      <c r="F17" s="12">
        <v>25.676639999999999</v>
      </c>
      <c r="G17" s="12">
        <f t="shared" si="0"/>
        <v>25.876639999999998</v>
      </c>
      <c r="H17" s="12">
        <f>+Urq_InfraMR[[#This Row],[Total Líneas de Explotación ]]</f>
        <v>25.876639999999998</v>
      </c>
      <c r="I17" s="12">
        <v>25.677</v>
      </c>
      <c r="J17" s="12">
        <v>0.2</v>
      </c>
      <c r="K17" s="12">
        <v>2.5569999999999999</v>
      </c>
      <c r="L17" s="12">
        <v>54.899000000000001</v>
      </c>
      <c r="M17" s="12">
        <v>3.875</v>
      </c>
      <c r="N17" s="12">
        <f>+Urq_InfraMR[[#This Row],[A.03.1 -  Longitud de Vías de Explotación No Electrificadas Troncales y Ramales (vía principal) (km)]]+Urq_InfraMR[[#This Row],[A.04.1 -  Longitud de Vías de Explotación Electrificadas Troncales y Ramales (vía principal) (km)]]</f>
        <v>55.099000000000004</v>
      </c>
      <c r="O17" s="12">
        <f>+Urq_InfraMR[[#This Row],[Total Vías (excluido Auxiliares)]]</f>
        <v>55.099000000000004</v>
      </c>
      <c r="P17" s="1">
        <v>6</v>
      </c>
      <c r="Q17" s="1">
        <v>17</v>
      </c>
      <c r="R17" s="1">
        <v>0</v>
      </c>
      <c r="S17" s="1">
        <f t="shared" si="1"/>
        <v>23</v>
      </c>
      <c r="T17" s="1">
        <v>0</v>
      </c>
      <c r="U17" s="1">
        <v>30</v>
      </c>
      <c r="V17" s="1">
        <v>0</v>
      </c>
      <c r="W17" s="1">
        <v>3</v>
      </c>
      <c r="X17" s="1">
        <v>2</v>
      </c>
      <c r="Y17" s="1">
        <f t="shared" si="2"/>
        <v>35</v>
      </c>
      <c r="Z17" s="1">
        <v>1</v>
      </c>
      <c r="AA17" s="1">
        <v>6</v>
      </c>
      <c r="AB17" s="1">
        <f>+Urq_InfraMR[[#This Row],[Total Pasos Vehiculares a Nivel]]</f>
        <v>35</v>
      </c>
      <c r="AC17" s="1">
        <f t="shared" si="3"/>
        <v>42</v>
      </c>
      <c r="AD17" s="1">
        <v>1</v>
      </c>
      <c r="AE17" s="1">
        <v>2</v>
      </c>
      <c r="AF17" s="1">
        <v>31</v>
      </c>
      <c r="AG17" s="1">
        <f t="shared" si="4"/>
        <v>34</v>
      </c>
      <c r="AH17" s="13">
        <v>17.370999999999999</v>
      </c>
      <c r="AI17" s="13">
        <v>0</v>
      </c>
      <c r="AJ17" s="13">
        <v>8.3789999999999996</v>
      </c>
      <c r="AK17" s="13">
        <f t="shared" si="5"/>
        <v>25.75</v>
      </c>
      <c r="AL17" s="1">
        <v>1</v>
      </c>
      <c r="AM17" s="1">
        <v>0</v>
      </c>
      <c r="AN17" s="1">
        <v>0</v>
      </c>
      <c r="AO17" s="1">
        <f t="shared" si="6"/>
        <v>1</v>
      </c>
      <c r="AP17" s="1">
        <v>0</v>
      </c>
      <c r="AQ17" s="1">
        <v>128</v>
      </c>
      <c r="AR17" s="1">
        <v>0</v>
      </c>
      <c r="AS17" s="1">
        <f>+Urq_InfraMR[[#This Row],[B.02.1 - Parque de Coches Eléctricos Motrices]]+Urq_InfraMR[[#This Row],[B.02.2 - Parque de Coches Eléctricos Motrices Remolcados Tipo R]]+Urq_InfraMR[[#This Row],[B.02.3 - Parque de Coches Eléctricos Motrices Tipo R]]</f>
        <v>128</v>
      </c>
      <c r="AT17" s="1">
        <v>0</v>
      </c>
      <c r="AU17" s="1">
        <v>0</v>
      </c>
      <c r="AV17" s="1">
        <v>0</v>
      </c>
      <c r="AW17" s="1">
        <f>+Urq_InfraMR[[#This Row],[B.03.1 - Parque de Coches Motores Motrices Remolcados]]+Urq_InfraMR[[#This Row],[B.03.2 - Parque de Coches Motores Motrices Intermedios]]+Urq_InfraMR[[#This Row],[B.03.3 - Parque de Coches Motores Motrices Cabina]]</f>
        <v>0</v>
      </c>
      <c r="AX17" s="1">
        <v>0</v>
      </c>
      <c r="AY17" s="1">
        <v>0</v>
      </c>
      <c r="AZ17" s="1">
        <v>0</v>
      </c>
      <c r="BA17" s="1">
        <v>0</v>
      </c>
      <c r="BB17" s="1">
        <v>0</v>
      </c>
      <c r="BC17" s="1">
        <f>+Urq_InfraMR[[#This Row],[B.04.5 - Parque de Coches Remolcados para Servicios Especiales (Cartoneros)]]+Urq_InfraMR[[#This Row],[B.04.4 - Parque de Coches Remolcados de Larga Distancia (Turista+Pullman)]]+Urq_InfraMR[[#This Row],[B.04.3 - Parque de Coches Remolcados Clase Unica Cabina]]+Urq_InfraMR[[#This Row],[B.04.2 - Parque de Coches Remolcados Clase Unica Furgón]]+Urq_InfraMR[[#This Row],[B.04.1 - Parque de Coches Remolcados Clase Unica]]</f>
        <v>0</v>
      </c>
      <c r="BD17" s="1">
        <v>1</v>
      </c>
      <c r="BE17" s="1">
        <v>0</v>
      </c>
      <c r="BF17" s="16">
        <v>1435</v>
      </c>
    </row>
    <row r="18" spans="1:58">
      <c r="A18" s="1">
        <v>1994</v>
      </c>
      <c r="B18" s="1" t="s">
        <v>119</v>
      </c>
      <c r="C18" s="12">
        <v>0.2</v>
      </c>
      <c r="D18" s="12">
        <v>0</v>
      </c>
      <c r="E18" s="12">
        <v>0</v>
      </c>
      <c r="F18" s="12">
        <v>25.676639999999999</v>
      </c>
      <c r="G18" s="12">
        <f t="shared" si="0"/>
        <v>25.876639999999998</v>
      </c>
      <c r="H18" s="12">
        <f>+Urq_InfraMR[[#This Row],[Total Líneas de Explotación ]]</f>
        <v>25.876639999999998</v>
      </c>
      <c r="I18" s="12">
        <v>25.677</v>
      </c>
      <c r="J18" s="12">
        <v>0.2</v>
      </c>
      <c r="K18" s="12">
        <v>2.5569999999999999</v>
      </c>
      <c r="L18" s="12">
        <v>54.899000000000001</v>
      </c>
      <c r="M18" s="12">
        <v>3.875</v>
      </c>
      <c r="N18" s="12">
        <f>+Urq_InfraMR[[#This Row],[A.03.1 -  Longitud de Vías de Explotación No Electrificadas Troncales y Ramales (vía principal) (km)]]+Urq_InfraMR[[#This Row],[A.04.1 -  Longitud de Vías de Explotación Electrificadas Troncales y Ramales (vía principal) (km)]]</f>
        <v>55.099000000000004</v>
      </c>
      <c r="O18" s="12">
        <f>+Urq_InfraMR[[#This Row],[Total Vías (excluido Auxiliares)]]</f>
        <v>55.099000000000004</v>
      </c>
      <c r="P18" s="1">
        <v>6</v>
      </c>
      <c r="Q18" s="1">
        <v>17</v>
      </c>
      <c r="R18" s="1">
        <v>0</v>
      </c>
      <c r="S18" s="1">
        <f t="shared" si="1"/>
        <v>23</v>
      </c>
      <c r="T18" s="1">
        <v>0</v>
      </c>
      <c r="U18" s="1">
        <v>30</v>
      </c>
      <c r="V18" s="1">
        <v>0</v>
      </c>
      <c r="W18" s="1">
        <v>3</v>
      </c>
      <c r="X18" s="1">
        <v>2</v>
      </c>
      <c r="Y18" s="1">
        <f t="shared" si="2"/>
        <v>35</v>
      </c>
      <c r="Z18" s="1">
        <v>1</v>
      </c>
      <c r="AA18" s="1">
        <v>6</v>
      </c>
      <c r="AB18" s="1">
        <f>+Urq_InfraMR[[#This Row],[Total Pasos Vehiculares a Nivel]]</f>
        <v>35</v>
      </c>
      <c r="AC18" s="1">
        <f t="shared" si="3"/>
        <v>42</v>
      </c>
      <c r="AD18" s="1">
        <v>1</v>
      </c>
      <c r="AE18" s="1">
        <v>2</v>
      </c>
      <c r="AF18" s="1">
        <v>31</v>
      </c>
      <c r="AG18" s="1">
        <f t="shared" si="4"/>
        <v>34</v>
      </c>
      <c r="AH18" s="13">
        <v>17.370999999999999</v>
      </c>
      <c r="AI18" s="13">
        <v>0</v>
      </c>
      <c r="AJ18" s="13">
        <v>8.3789999999999996</v>
      </c>
      <c r="AK18" s="13">
        <f t="shared" si="5"/>
        <v>25.75</v>
      </c>
      <c r="AL18" s="1">
        <v>1</v>
      </c>
      <c r="AM18" s="1">
        <v>0</v>
      </c>
      <c r="AN18" s="1">
        <v>0</v>
      </c>
      <c r="AO18" s="1">
        <f t="shared" si="6"/>
        <v>1</v>
      </c>
      <c r="AP18" s="1">
        <v>0</v>
      </c>
      <c r="AQ18" s="1">
        <v>128</v>
      </c>
      <c r="AR18" s="1">
        <v>0</v>
      </c>
      <c r="AS18" s="1">
        <f>+Urq_InfraMR[[#This Row],[B.02.1 - Parque de Coches Eléctricos Motrices]]+Urq_InfraMR[[#This Row],[B.02.2 - Parque de Coches Eléctricos Motrices Remolcados Tipo R]]+Urq_InfraMR[[#This Row],[B.02.3 - Parque de Coches Eléctricos Motrices Tipo R]]</f>
        <v>128</v>
      </c>
      <c r="AT18" s="1">
        <v>0</v>
      </c>
      <c r="AU18" s="1">
        <v>0</v>
      </c>
      <c r="AV18" s="1">
        <v>0</v>
      </c>
      <c r="AW18" s="1">
        <f>+Urq_InfraMR[[#This Row],[B.03.1 - Parque de Coches Motores Motrices Remolcados]]+Urq_InfraMR[[#This Row],[B.03.2 - Parque de Coches Motores Motrices Intermedios]]+Urq_InfraMR[[#This Row],[B.03.3 - Parque de Coches Motores Motrices Cabina]]</f>
        <v>0</v>
      </c>
      <c r="AX18" s="1">
        <v>0</v>
      </c>
      <c r="AY18" s="1">
        <v>0</v>
      </c>
      <c r="AZ18" s="1">
        <v>0</v>
      </c>
      <c r="BA18" s="1">
        <v>0</v>
      </c>
      <c r="BB18" s="1">
        <v>0</v>
      </c>
      <c r="BC18" s="1">
        <f>+Urq_InfraMR[[#This Row],[B.04.5 - Parque de Coches Remolcados para Servicios Especiales (Cartoneros)]]+Urq_InfraMR[[#This Row],[B.04.4 - Parque de Coches Remolcados de Larga Distancia (Turista+Pullman)]]+Urq_InfraMR[[#This Row],[B.04.3 - Parque de Coches Remolcados Clase Unica Cabina]]+Urq_InfraMR[[#This Row],[B.04.2 - Parque de Coches Remolcados Clase Unica Furgón]]+Urq_InfraMR[[#This Row],[B.04.1 - Parque de Coches Remolcados Clase Unica]]</f>
        <v>0</v>
      </c>
      <c r="BD18" s="1">
        <v>1</v>
      </c>
      <c r="BE18" s="1">
        <v>0</v>
      </c>
      <c r="BF18" s="16">
        <v>1435</v>
      </c>
    </row>
    <row r="19" spans="1:58">
      <c r="A19" s="1">
        <v>1994</v>
      </c>
      <c r="B19" s="1" t="s">
        <v>120</v>
      </c>
      <c r="C19" s="12">
        <v>0.2</v>
      </c>
      <c r="D19" s="12">
        <v>0</v>
      </c>
      <c r="E19" s="12">
        <v>0</v>
      </c>
      <c r="F19" s="12">
        <v>25.676639999999999</v>
      </c>
      <c r="G19" s="12">
        <f t="shared" si="0"/>
        <v>25.876639999999998</v>
      </c>
      <c r="H19" s="12">
        <f>+Urq_InfraMR[[#This Row],[Total Líneas de Explotación ]]</f>
        <v>25.876639999999998</v>
      </c>
      <c r="I19" s="12">
        <v>25.677</v>
      </c>
      <c r="J19" s="12">
        <v>0.2</v>
      </c>
      <c r="K19" s="12">
        <v>2.5569999999999999</v>
      </c>
      <c r="L19" s="12">
        <v>54.899000000000001</v>
      </c>
      <c r="M19" s="12">
        <v>3.875</v>
      </c>
      <c r="N19" s="12">
        <f>+Urq_InfraMR[[#This Row],[A.03.1 -  Longitud de Vías de Explotación No Electrificadas Troncales y Ramales (vía principal) (km)]]+Urq_InfraMR[[#This Row],[A.04.1 -  Longitud de Vías de Explotación Electrificadas Troncales y Ramales (vía principal) (km)]]</f>
        <v>55.099000000000004</v>
      </c>
      <c r="O19" s="12">
        <f>+Urq_InfraMR[[#This Row],[Total Vías (excluido Auxiliares)]]</f>
        <v>55.099000000000004</v>
      </c>
      <c r="P19" s="1">
        <v>6</v>
      </c>
      <c r="Q19" s="1">
        <v>17</v>
      </c>
      <c r="R19" s="1">
        <v>0</v>
      </c>
      <c r="S19" s="1">
        <f t="shared" si="1"/>
        <v>23</v>
      </c>
      <c r="T19" s="1">
        <v>0</v>
      </c>
      <c r="U19" s="1">
        <v>30</v>
      </c>
      <c r="V19" s="1">
        <v>0</v>
      </c>
      <c r="W19" s="1">
        <v>3</v>
      </c>
      <c r="X19" s="1">
        <v>2</v>
      </c>
      <c r="Y19" s="1">
        <f t="shared" si="2"/>
        <v>35</v>
      </c>
      <c r="Z19" s="1">
        <v>1</v>
      </c>
      <c r="AA19" s="1">
        <v>6</v>
      </c>
      <c r="AB19" s="1">
        <f>+Urq_InfraMR[[#This Row],[Total Pasos Vehiculares a Nivel]]</f>
        <v>35</v>
      </c>
      <c r="AC19" s="1">
        <f t="shared" si="3"/>
        <v>42</v>
      </c>
      <c r="AD19" s="1">
        <v>1</v>
      </c>
      <c r="AE19" s="1">
        <v>2</v>
      </c>
      <c r="AF19" s="1">
        <v>31</v>
      </c>
      <c r="AG19" s="1">
        <f t="shared" si="4"/>
        <v>34</v>
      </c>
      <c r="AH19" s="13">
        <v>17.370999999999999</v>
      </c>
      <c r="AI19" s="13">
        <v>0</v>
      </c>
      <c r="AJ19" s="13">
        <v>8.3789999999999996</v>
      </c>
      <c r="AK19" s="13">
        <f t="shared" si="5"/>
        <v>25.75</v>
      </c>
      <c r="AL19" s="1">
        <v>1</v>
      </c>
      <c r="AM19" s="1">
        <v>0</v>
      </c>
      <c r="AN19" s="1">
        <v>0</v>
      </c>
      <c r="AO19" s="1">
        <f t="shared" si="6"/>
        <v>1</v>
      </c>
      <c r="AP19" s="1">
        <v>0</v>
      </c>
      <c r="AQ19" s="1">
        <v>128</v>
      </c>
      <c r="AR19" s="1">
        <v>0</v>
      </c>
      <c r="AS19" s="1">
        <f>+Urq_InfraMR[[#This Row],[B.02.1 - Parque de Coches Eléctricos Motrices]]+Urq_InfraMR[[#This Row],[B.02.2 - Parque de Coches Eléctricos Motrices Remolcados Tipo R]]+Urq_InfraMR[[#This Row],[B.02.3 - Parque de Coches Eléctricos Motrices Tipo R]]</f>
        <v>128</v>
      </c>
      <c r="AT19" s="1">
        <v>0</v>
      </c>
      <c r="AU19" s="1">
        <v>0</v>
      </c>
      <c r="AV19" s="1">
        <v>0</v>
      </c>
      <c r="AW19" s="1">
        <f>+Urq_InfraMR[[#This Row],[B.03.1 - Parque de Coches Motores Motrices Remolcados]]+Urq_InfraMR[[#This Row],[B.03.2 - Parque de Coches Motores Motrices Intermedios]]+Urq_InfraMR[[#This Row],[B.03.3 - Parque de Coches Motores Motrices Cabina]]</f>
        <v>0</v>
      </c>
      <c r="AX19" s="1">
        <v>0</v>
      </c>
      <c r="AY19" s="1">
        <v>0</v>
      </c>
      <c r="AZ19" s="1">
        <v>0</v>
      </c>
      <c r="BA19" s="1">
        <v>0</v>
      </c>
      <c r="BB19" s="1">
        <v>0</v>
      </c>
      <c r="BC19" s="1">
        <f>+Urq_InfraMR[[#This Row],[B.04.5 - Parque de Coches Remolcados para Servicios Especiales (Cartoneros)]]+Urq_InfraMR[[#This Row],[B.04.4 - Parque de Coches Remolcados de Larga Distancia (Turista+Pullman)]]+Urq_InfraMR[[#This Row],[B.04.3 - Parque de Coches Remolcados Clase Unica Cabina]]+Urq_InfraMR[[#This Row],[B.04.2 - Parque de Coches Remolcados Clase Unica Furgón]]+Urq_InfraMR[[#This Row],[B.04.1 - Parque de Coches Remolcados Clase Unica]]</f>
        <v>0</v>
      </c>
      <c r="BD19" s="1">
        <v>1</v>
      </c>
      <c r="BE19" s="1">
        <v>0</v>
      </c>
      <c r="BF19" s="16">
        <v>1435</v>
      </c>
    </row>
    <row r="20" spans="1:58">
      <c r="A20" s="1">
        <v>1994</v>
      </c>
      <c r="B20" s="1" t="s">
        <v>121</v>
      </c>
      <c r="C20" s="12">
        <v>0.2</v>
      </c>
      <c r="D20" s="12">
        <v>0</v>
      </c>
      <c r="E20" s="12">
        <v>0</v>
      </c>
      <c r="F20" s="12">
        <v>25.676639999999999</v>
      </c>
      <c r="G20" s="12">
        <f t="shared" si="0"/>
        <v>25.876639999999998</v>
      </c>
      <c r="H20" s="12">
        <f>+Urq_InfraMR[[#This Row],[Total Líneas de Explotación ]]</f>
        <v>25.876639999999998</v>
      </c>
      <c r="I20" s="12">
        <v>25.677</v>
      </c>
      <c r="J20" s="12">
        <v>0.2</v>
      </c>
      <c r="K20" s="12">
        <v>2.5569999999999999</v>
      </c>
      <c r="L20" s="12">
        <v>54.899000000000001</v>
      </c>
      <c r="M20" s="12">
        <v>3.875</v>
      </c>
      <c r="N20" s="12">
        <f>+Urq_InfraMR[[#This Row],[A.03.1 -  Longitud de Vías de Explotación No Electrificadas Troncales y Ramales (vía principal) (km)]]+Urq_InfraMR[[#This Row],[A.04.1 -  Longitud de Vías de Explotación Electrificadas Troncales y Ramales (vía principal) (km)]]</f>
        <v>55.099000000000004</v>
      </c>
      <c r="O20" s="12">
        <f>+Urq_InfraMR[[#This Row],[Total Vías (excluido Auxiliares)]]</f>
        <v>55.099000000000004</v>
      </c>
      <c r="P20" s="1">
        <v>6</v>
      </c>
      <c r="Q20" s="1">
        <v>17</v>
      </c>
      <c r="R20" s="1">
        <v>0</v>
      </c>
      <c r="S20" s="1">
        <f t="shared" si="1"/>
        <v>23</v>
      </c>
      <c r="T20" s="1">
        <v>0</v>
      </c>
      <c r="U20" s="1">
        <v>30</v>
      </c>
      <c r="V20" s="1">
        <v>0</v>
      </c>
      <c r="W20" s="1">
        <v>3</v>
      </c>
      <c r="X20" s="1">
        <v>2</v>
      </c>
      <c r="Y20" s="1">
        <f t="shared" si="2"/>
        <v>35</v>
      </c>
      <c r="Z20" s="1">
        <v>1</v>
      </c>
      <c r="AA20" s="1">
        <v>6</v>
      </c>
      <c r="AB20" s="1">
        <f>+Urq_InfraMR[[#This Row],[Total Pasos Vehiculares a Nivel]]</f>
        <v>35</v>
      </c>
      <c r="AC20" s="1">
        <f t="shared" si="3"/>
        <v>42</v>
      </c>
      <c r="AD20" s="1">
        <v>1</v>
      </c>
      <c r="AE20" s="1">
        <v>2</v>
      </c>
      <c r="AF20" s="1">
        <v>31</v>
      </c>
      <c r="AG20" s="1">
        <f t="shared" si="4"/>
        <v>34</v>
      </c>
      <c r="AH20" s="13">
        <v>17.370999999999999</v>
      </c>
      <c r="AI20" s="13">
        <v>0</v>
      </c>
      <c r="AJ20" s="13">
        <v>8.3789999999999996</v>
      </c>
      <c r="AK20" s="13">
        <f t="shared" si="5"/>
        <v>25.75</v>
      </c>
      <c r="AL20" s="1">
        <v>1</v>
      </c>
      <c r="AM20" s="1">
        <v>0</v>
      </c>
      <c r="AN20" s="1">
        <v>0</v>
      </c>
      <c r="AO20" s="1">
        <f t="shared" si="6"/>
        <v>1</v>
      </c>
      <c r="AP20" s="1">
        <v>0</v>
      </c>
      <c r="AQ20" s="1">
        <v>128</v>
      </c>
      <c r="AR20" s="1">
        <v>0</v>
      </c>
      <c r="AS20" s="1">
        <f>+Urq_InfraMR[[#This Row],[B.02.1 - Parque de Coches Eléctricos Motrices]]+Urq_InfraMR[[#This Row],[B.02.2 - Parque de Coches Eléctricos Motrices Remolcados Tipo R]]+Urq_InfraMR[[#This Row],[B.02.3 - Parque de Coches Eléctricos Motrices Tipo R]]</f>
        <v>128</v>
      </c>
      <c r="AT20" s="1">
        <v>0</v>
      </c>
      <c r="AU20" s="1">
        <v>0</v>
      </c>
      <c r="AV20" s="1">
        <v>0</v>
      </c>
      <c r="AW20" s="1">
        <f>+Urq_InfraMR[[#This Row],[B.03.1 - Parque de Coches Motores Motrices Remolcados]]+Urq_InfraMR[[#This Row],[B.03.2 - Parque de Coches Motores Motrices Intermedios]]+Urq_InfraMR[[#This Row],[B.03.3 - Parque de Coches Motores Motrices Cabina]]</f>
        <v>0</v>
      </c>
      <c r="AX20" s="1">
        <v>0</v>
      </c>
      <c r="AY20" s="1">
        <v>0</v>
      </c>
      <c r="AZ20" s="1">
        <v>0</v>
      </c>
      <c r="BA20" s="1">
        <v>0</v>
      </c>
      <c r="BB20" s="1">
        <v>0</v>
      </c>
      <c r="BC20" s="1">
        <f>+Urq_InfraMR[[#This Row],[B.04.5 - Parque de Coches Remolcados para Servicios Especiales (Cartoneros)]]+Urq_InfraMR[[#This Row],[B.04.4 - Parque de Coches Remolcados de Larga Distancia (Turista+Pullman)]]+Urq_InfraMR[[#This Row],[B.04.3 - Parque de Coches Remolcados Clase Unica Cabina]]+Urq_InfraMR[[#This Row],[B.04.2 - Parque de Coches Remolcados Clase Unica Furgón]]+Urq_InfraMR[[#This Row],[B.04.1 - Parque de Coches Remolcados Clase Unica]]</f>
        <v>0</v>
      </c>
      <c r="BD20" s="1">
        <v>1</v>
      </c>
      <c r="BE20" s="1">
        <v>0</v>
      </c>
      <c r="BF20" s="16">
        <v>1435</v>
      </c>
    </row>
    <row r="21" spans="1:58">
      <c r="A21" s="1">
        <v>1994</v>
      </c>
      <c r="B21" s="1" t="s">
        <v>122</v>
      </c>
      <c r="C21" s="12">
        <v>0.2</v>
      </c>
      <c r="D21" s="12">
        <v>0</v>
      </c>
      <c r="E21" s="12">
        <v>0</v>
      </c>
      <c r="F21" s="12">
        <v>25.676639999999999</v>
      </c>
      <c r="G21" s="12">
        <f t="shared" si="0"/>
        <v>25.876639999999998</v>
      </c>
      <c r="H21" s="12">
        <f>+Urq_InfraMR[[#This Row],[Total Líneas de Explotación ]]</f>
        <v>25.876639999999998</v>
      </c>
      <c r="I21" s="12">
        <v>25.677</v>
      </c>
      <c r="J21" s="12">
        <v>0.2</v>
      </c>
      <c r="K21" s="12">
        <v>2.5569999999999999</v>
      </c>
      <c r="L21" s="12">
        <v>54.899000000000001</v>
      </c>
      <c r="M21" s="12">
        <v>3.875</v>
      </c>
      <c r="N21" s="12">
        <f>+Urq_InfraMR[[#This Row],[A.03.1 -  Longitud de Vías de Explotación No Electrificadas Troncales y Ramales (vía principal) (km)]]+Urq_InfraMR[[#This Row],[A.04.1 -  Longitud de Vías de Explotación Electrificadas Troncales y Ramales (vía principal) (km)]]</f>
        <v>55.099000000000004</v>
      </c>
      <c r="O21" s="12">
        <f>+Urq_InfraMR[[#This Row],[Total Vías (excluido Auxiliares)]]</f>
        <v>55.099000000000004</v>
      </c>
      <c r="P21" s="1">
        <v>6</v>
      </c>
      <c r="Q21" s="1">
        <v>17</v>
      </c>
      <c r="R21" s="1">
        <v>0</v>
      </c>
      <c r="S21" s="1">
        <f t="shared" si="1"/>
        <v>23</v>
      </c>
      <c r="T21" s="1">
        <v>0</v>
      </c>
      <c r="U21" s="1">
        <v>30</v>
      </c>
      <c r="V21" s="1">
        <v>0</v>
      </c>
      <c r="W21" s="1">
        <v>3</v>
      </c>
      <c r="X21" s="1">
        <v>2</v>
      </c>
      <c r="Y21" s="1">
        <f t="shared" si="2"/>
        <v>35</v>
      </c>
      <c r="Z21" s="1">
        <v>1</v>
      </c>
      <c r="AA21" s="1">
        <v>6</v>
      </c>
      <c r="AB21" s="1">
        <f>+Urq_InfraMR[[#This Row],[Total Pasos Vehiculares a Nivel]]</f>
        <v>35</v>
      </c>
      <c r="AC21" s="1">
        <f t="shared" si="3"/>
        <v>42</v>
      </c>
      <c r="AD21" s="1">
        <v>1</v>
      </c>
      <c r="AE21" s="1">
        <v>2</v>
      </c>
      <c r="AF21" s="1">
        <v>31</v>
      </c>
      <c r="AG21" s="1">
        <f t="shared" si="4"/>
        <v>34</v>
      </c>
      <c r="AH21" s="13">
        <v>17.370999999999999</v>
      </c>
      <c r="AI21" s="13">
        <v>0</v>
      </c>
      <c r="AJ21" s="13">
        <v>8.3789999999999996</v>
      </c>
      <c r="AK21" s="13">
        <f t="shared" si="5"/>
        <v>25.75</v>
      </c>
      <c r="AL21" s="1">
        <v>1</v>
      </c>
      <c r="AM21" s="1">
        <v>0</v>
      </c>
      <c r="AN21" s="1">
        <v>0</v>
      </c>
      <c r="AO21" s="1">
        <f t="shared" si="6"/>
        <v>1</v>
      </c>
      <c r="AP21" s="1">
        <v>0</v>
      </c>
      <c r="AQ21" s="1">
        <v>128</v>
      </c>
      <c r="AR21" s="1">
        <v>0</v>
      </c>
      <c r="AS21" s="1">
        <f>+Urq_InfraMR[[#This Row],[B.02.1 - Parque de Coches Eléctricos Motrices]]+Urq_InfraMR[[#This Row],[B.02.2 - Parque de Coches Eléctricos Motrices Remolcados Tipo R]]+Urq_InfraMR[[#This Row],[B.02.3 - Parque de Coches Eléctricos Motrices Tipo R]]</f>
        <v>128</v>
      </c>
      <c r="AT21" s="1">
        <v>0</v>
      </c>
      <c r="AU21" s="1">
        <v>0</v>
      </c>
      <c r="AV21" s="1">
        <v>0</v>
      </c>
      <c r="AW21" s="1">
        <f>+Urq_InfraMR[[#This Row],[B.03.1 - Parque de Coches Motores Motrices Remolcados]]+Urq_InfraMR[[#This Row],[B.03.2 - Parque de Coches Motores Motrices Intermedios]]+Urq_InfraMR[[#This Row],[B.03.3 - Parque de Coches Motores Motrices Cabina]]</f>
        <v>0</v>
      </c>
      <c r="AX21" s="1">
        <v>0</v>
      </c>
      <c r="AY21" s="1">
        <v>0</v>
      </c>
      <c r="AZ21" s="1">
        <v>0</v>
      </c>
      <c r="BA21" s="1">
        <v>0</v>
      </c>
      <c r="BB21" s="1">
        <v>0</v>
      </c>
      <c r="BC21" s="1">
        <f>+Urq_InfraMR[[#This Row],[B.04.5 - Parque de Coches Remolcados para Servicios Especiales (Cartoneros)]]+Urq_InfraMR[[#This Row],[B.04.4 - Parque de Coches Remolcados de Larga Distancia (Turista+Pullman)]]+Urq_InfraMR[[#This Row],[B.04.3 - Parque de Coches Remolcados Clase Unica Cabina]]+Urq_InfraMR[[#This Row],[B.04.2 - Parque de Coches Remolcados Clase Unica Furgón]]+Urq_InfraMR[[#This Row],[B.04.1 - Parque de Coches Remolcados Clase Unica]]</f>
        <v>0</v>
      </c>
      <c r="BD21" s="1">
        <v>1</v>
      </c>
      <c r="BE21" s="1">
        <v>0</v>
      </c>
      <c r="BF21" s="16">
        <v>1435</v>
      </c>
    </row>
    <row r="22" spans="1:58">
      <c r="A22" s="1">
        <v>1994</v>
      </c>
      <c r="B22" s="1" t="s">
        <v>123</v>
      </c>
      <c r="C22" s="12">
        <v>0.2</v>
      </c>
      <c r="D22" s="12">
        <v>0</v>
      </c>
      <c r="E22" s="12">
        <v>0</v>
      </c>
      <c r="F22" s="12">
        <v>25.676639999999999</v>
      </c>
      <c r="G22" s="12">
        <f t="shared" si="0"/>
        <v>25.876639999999998</v>
      </c>
      <c r="H22" s="12">
        <f>+Urq_InfraMR[[#This Row],[Total Líneas de Explotación ]]</f>
        <v>25.876639999999998</v>
      </c>
      <c r="I22" s="12">
        <v>25.677</v>
      </c>
      <c r="J22" s="12">
        <v>0.2</v>
      </c>
      <c r="K22" s="12">
        <v>2.5569999999999999</v>
      </c>
      <c r="L22" s="12">
        <v>54.899000000000001</v>
      </c>
      <c r="M22" s="12">
        <v>3.875</v>
      </c>
      <c r="N22" s="12">
        <f>+Urq_InfraMR[[#This Row],[A.03.1 -  Longitud de Vías de Explotación No Electrificadas Troncales y Ramales (vía principal) (km)]]+Urq_InfraMR[[#This Row],[A.04.1 -  Longitud de Vías de Explotación Electrificadas Troncales y Ramales (vía principal) (km)]]</f>
        <v>55.099000000000004</v>
      </c>
      <c r="O22" s="12">
        <f>+Urq_InfraMR[[#This Row],[Total Vías (excluido Auxiliares)]]</f>
        <v>55.099000000000004</v>
      </c>
      <c r="P22" s="1">
        <v>6</v>
      </c>
      <c r="Q22" s="1">
        <v>17</v>
      </c>
      <c r="R22" s="1">
        <v>0</v>
      </c>
      <c r="S22" s="1">
        <f t="shared" si="1"/>
        <v>23</v>
      </c>
      <c r="T22" s="1">
        <v>0</v>
      </c>
      <c r="U22" s="1">
        <v>30</v>
      </c>
      <c r="V22" s="1">
        <v>0</v>
      </c>
      <c r="W22" s="1">
        <v>3</v>
      </c>
      <c r="X22" s="1">
        <v>2</v>
      </c>
      <c r="Y22" s="1">
        <f t="shared" si="2"/>
        <v>35</v>
      </c>
      <c r="Z22" s="1">
        <v>1</v>
      </c>
      <c r="AA22" s="1">
        <v>6</v>
      </c>
      <c r="AB22" s="1">
        <f>+Urq_InfraMR[[#This Row],[Total Pasos Vehiculares a Nivel]]</f>
        <v>35</v>
      </c>
      <c r="AC22" s="1">
        <f t="shared" si="3"/>
        <v>42</v>
      </c>
      <c r="AD22" s="1">
        <v>1</v>
      </c>
      <c r="AE22" s="1">
        <v>2</v>
      </c>
      <c r="AF22" s="1">
        <v>31</v>
      </c>
      <c r="AG22" s="1">
        <f t="shared" si="4"/>
        <v>34</v>
      </c>
      <c r="AH22" s="13">
        <v>17.370999999999999</v>
      </c>
      <c r="AI22" s="13">
        <v>0</v>
      </c>
      <c r="AJ22" s="13">
        <v>8.3789999999999996</v>
      </c>
      <c r="AK22" s="13">
        <f t="shared" si="5"/>
        <v>25.75</v>
      </c>
      <c r="AL22" s="1">
        <v>1</v>
      </c>
      <c r="AM22" s="1">
        <v>0</v>
      </c>
      <c r="AN22" s="1">
        <v>0</v>
      </c>
      <c r="AO22" s="1">
        <f t="shared" si="6"/>
        <v>1</v>
      </c>
      <c r="AP22" s="1">
        <v>0</v>
      </c>
      <c r="AQ22" s="1">
        <v>128</v>
      </c>
      <c r="AR22" s="1">
        <v>0</v>
      </c>
      <c r="AS22" s="1">
        <f>+Urq_InfraMR[[#This Row],[B.02.1 - Parque de Coches Eléctricos Motrices]]+Urq_InfraMR[[#This Row],[B.02.2 - Parque de Coches Eléctricos Motrices Remolcados Tipo R]]+Urq_InfraMR[[#This Row],[B.02.3 - Parque de Coches Eléctricos Motrices Tipo R]]</f>
        <v>128</v>
      </c>
      <c r="AT22" s="1">
        <v>0</v>
      </c>
      <c r="AU22" s="1">
        <v>0</v>
      </c>
      <c r="AV22" s="1">
        <v>0</v>
      </c>
      <c r="AW22" s="1">
        <f>+Urq_InfraMR[[#This Row],[B.03.1 - Parque de Coches Motores Motrices Remolcados]]+Urq_InfraMR[[#This Row],[B.03.2 - Parque de Coches Motores Motrices Intermedios]]+Urq_InfraMR[[#This Row],[B.03.3 - Parque de Coches Motores Motrices Cabina]]</f>
        <v>0</v>
      </c>
      <c r="AX22" s="1">
        <v>0</v>
      </c>
      <c r="AY22" s="1">
        <v>0</v>
      </c>
      <c r="AZ22" s="1">
        <v>0</v>
      </c>
      <c r="BA22" s="1">
        <v>0</v>
      </c>
      <c r="BB22" s="1">
        <v>0</v>
      </c>
      <c r="BC22" s="1">
        <f>+Urq_InfraMR[[#This Row],[B.04.5 - Parque de Coches Remolcados para Servicios Especiales (Cartoneros)]]+Urq_InfraMR[[#This Row],[B.04.4 - Parque de Coches Remolcados de Larga Distancia (Turista+Pullman)]]+Urq_InfraMR[[#This Row],[B.04.3 - Parque de Coches Remolcados Clase Unica Cabina]]+Urq_InfraMR[[#This Row],[B.04.2 - Parque de Coches Remolcados Clase Unica Furgón]]+Urq_InfraMR[[#This Row],[B.04.1 - Parque de Coches Remolcados Clase Unica]]</f>
        <v>0</v>
      </c>
      <c r="BD22" s="1">
        <v>1</v>
      </c>
      <c r="BE22" s="1">
        <v>0</v>
      </c>
      <c r="BF22" s="16">
        <v>1435</v>
      </c>
    </row>
    <row r="23" spans="1:58">
      <c r="A23" s="1">
        <v>1994</v>
      </c>
      <c r="B23" s="1" t="s">
        <v>124</v>
      </c>
      <c r="C23" s="12">
        <v>0.2</v>
      </c>
      <c r="D23" s="12">
        <v>0</v>
      </c>
      <c r="E23" s="12">
        <v>0</v>
      </c>
      <c r="F23" s="12">
        <v>25.676639999999999</v>
      </c>
      <c r="G23" s="12">
        <f t="shared" si="0"/>
        <v>25.876639999999998</v>
      </c>
      <c r="H23" s="12">
        <f>+Urq_InfraMR[[#This Row],[Total Líneas de Explotación ]]</f>
        <v>25.876639999999998</v>
      </c>
      <c r="I23" s="12">
        <v>25.677</v>
      </c>
      <c r="J23" s="12">
        <v>0.2</v>
      </c>
      <c r="K23" s="12">
        <v>2.5569999999999999</v>
      </c>
      <c r="L23" s="12">
        <v>54.899000000000001</v>
      </c>
      <c r="M23" s="12">
        <v>3.875</v>
      </c>
      <c r="N23" s="12">
        <f>+Urq_InfraMR[[#This Row],[A.03.1 -  Longitud de Vías de Explotación No Electrificadas Troncales y Ramales (vía principal) (km)]]+Urq_InfraMR[[#This Row],[A.04.1 -  Longitud de Vías de Explotación Electrificadas Troncales y Ramales (vía principal) (km)]]</f>
        <v>55.099000000000004</v>
      </c>
      <c r="O23" s="12">
        <f>+Urq_InfraMR[[#This Row],[Total Vías (excluido Auxiliares)]]</f>
        <v>55.099000000000004</v>
      </c>
      <c r="P23" s="1">
        <v>6</v>
      </c>
      <c r="Q23" s="1">
        <v>17</v>
      </c>
      <c r="R23" s="1">
        <v>0</v>
      </c>
      <c r="S23" s="1">
        <f t="shared" si="1"/>
        <v>23</v>
      </c>
      <c r="T23" s="1">
        <v>0</v>
      </c>
      <c r="U23" s="1">
        <v>30</v>
      </c>
      <c r="V23" s="1">
        <v>0</v>
      </c>
      <c r="W23" s="1">
        <v>3</v>
      </c>
      <c r="X23" s="1">
        <v>2</v>
      </c>
      <c r="Y23" s="1">
        <f t="shared" si="2"/>
        <v>35</v>
      </c>
      <c r="Z23" s="1">
        <v>1</v>
      </c>
      <c r="AA23" s="1">
        <v>6</v>
      </c>
      <c r="AB23" s="1">
        <f>+Urq_InfraMR[[#This Row],[Total Pasos Vehiculares a Nivel]]</f>
        <v>35</v>
      </c>
      <c r="AC23" s="1">
        <f t="shared" si="3"/>
        <v>42</v>
      </c>
      <c r="AD23" s="1">
        <v>1</v>
      </c>
      <c r="AE23" s="1">
        <v>2</v>
      </c>
      <c r="AF23" s="1">
        <v>31</v>
      </c>
      <c r="AG23" s="1">
        <f t="shared" si="4"/>
        <v>34</v>
      </c>
      <c r="AH23" s="13">
        <v>17.370999999999999</v>
      </c>
      <c r="AI23" s="13">
        <v>0</v>
      </c>
      <c r="AJ23" s="13">
        <v>8.3789999999999996</v>
      </c>
      <c r="AK23" s="13">
        <f t="shared" si="5"/>
        <v>25.75</v>
      </c>
      <c r="AL23" s="1">
        <v>1</v>
      </c>
      <c r="AM23" s="1">
        <v>0</v>
      </c>
      <c r="AN23" s="1">
        <v>0</v>
      </c>
      <c r="AO23" s="1">
        <f t="shared" si="6"/>
        <v>1</v>
      </c>
      <c r="AP23" s="1">
        <v>0</v>
      </c>
      <c r="AQ23" s="1">
        <v>128</v>
      </c>
      <c r="AR23" s="1">
        <v>0</v>
      </c>
      <c r="AS23" s="1">
        <f>+Urq_InfraMR[[#This Row],[B.02.1 - Parque de Coches Eléctricos Motrices]]+Urq_InfraMR[[#This Row],[B.02.2 - Parque de Coches Eléctricos Motrices Remolcados Tipo R]]+Urq_InfraMR[[#This Row],[B.02.3 - Parque de Coches Eléctricos Motrices Tipo R]]</f>
        <v>128</v>
      </c>
      <c r="AT23" s="1">
        <v>0</v>
      </c>
      <c r="AU23" s="1">
        <v>0</v>
      </c>
      <c r="AV23" s="1">
        <v>0</v>
      </c>
      <c r="AW23" s="1">
        <f>+Urq_InfraMR[[#This Row],[B.03.1 - Parque de Coches Motores Motrices Remolcados]]+Urq_InfraMR[[#This Row],[B.03.2 - Parque de Coches Motores Motrices Intermedios]]+Urq_InfraMR[[#This Row],[B.03.3 - Parque de Coches Motores Motrices Cabina]]</f>
        <v>0</v>
      </c>
      <c r="AX23" s="1">
        <v>0</v>
      </c>
      <c r="AY23" s="1">
        <v>0</v>
      </c>
      <c r="AZ23" s="1">
        <v>0</v>
      </c>
      <c r="BA23" s="1">
        <v>0</v>
      </c>
      <c r="BB23" s="1">
        <v>0</v>
      </c>
      <c r="BC23" s="1">
        <f>+Urq_InfraMR[[#This Row],[B.04.5 - Parque de Coches Remolcados para Servicios Especiales (Cartoneros)]]+Urq_InfraMR[[#This Row],[B.04.4 - Parque de Coches Remolcados de Larga Distancia (Turista+Pullman)]]+Urq_InfraMR[[#This Row],[B.04.3 - Parque de Coches Remolcados Clase Unica Cabina]]+Urq_InfraMR[[#This Row],[B.04.2 - Parque de Coches Remolcados Clase Unica Furgón]]+Urq_InfraMR[[#This Row],[B.04.1 - Parque de Coches Remolcados Clase Unica]]</f>
        <v>0</v>
      </c>
      <c r="BD23" s="1">
        <v>1</v>
      </c>
      <c r="BE23" s="1">
        <v>0</v>
      </c>
      <c r="BF23" s="16">
        <v>1435</v>
      </c>
    </row>
    <row r="24" spans="1:58">
      <c r="A24" s="1">
        <v>1994</v>
      </c>
      <c r="B24" s="1" t="s">
        <v>125</v>
      </c>
      <c r="C24" s="12">
        <v>0.2</v>
      </c>
      <c r="D24" s="12">
        <v>0</v>
      </c>
      <c r="E24" s="12">
        <v>0</v>
      </c>
      <c r="F24" s="12">
        <v>25.676639999999999</v>
      </c>
      <c r="G24" s="12">
        <f t="shared" si="0"/>
        <v>25.876639999999998</v>
      </c>
      <c r="H24" s="12">
        <f>+Urq_InfraMR[[#This Row],[Total Líneas de Explotación ]]</f>
        <v>25.876639999999998</v>
      </c>
      <c r="I24" s="12">
        <v>25.677</v>
      </c>
      <c r="J24" s="12">
        <v>0.2</v>
      </c>
      <c r="K24" s="12">
        <v>2.5569999999999999</v>
      </c>
      <c r="L24" s="12">
        <v>54.899000000000001</v>
      </c>
      <c r="M24" s="12">
        <v>3.875</v>
      </c>
      <c r="N24" s="12">
        <f>+Urq_InfraMR[[#This Row],[A.03.1 -  Longitud de Vías de Explotación No Electrificadas Troncales y Ramales (vía principal) (km)]]+Urq_InfraMR[[#This Row],[A.04.1 -  Longitud de Vías de Explotación Electrificadas Troncales y Ramales (vía principal) (km)]]</f>
        <v>55.099000000000004</v>
      </c>
      <c r="O24" s="12">
        <f>+Urq_InfraMR[[#This Row],[Total Vías (excluido Auxiliares)]]</f>
        <v>55.099000000000004</v>
      </c>
      <c r="P24" s="1">
        <v>6</v>
      </c>
      <c r="Q24" s="1">
        <v>17</v>
      </c>
      <c r="R24" s="1">
        <v>0</v>
      </c>
      <c r="S24" s="1">
        <f t="shared" si="1"/>
        <v>23</v>
      </c>
      <c r="T24" s="1">
        <v>0</v>
      </c>
      <c r="U24" s="1">
        <v>30</v>
      </c>
      <c r="V24" s="1">
        <v>0</v>
      </c>
      <c r="W24" s="1">
        <v>3</v>
      </c>
      <c r="X24" s="1">
        <v>2</v>
      </c>
      <c r="Y24" s="1">
        <f t="shared" si="2"/>
        <v>35</v>
      </c>
      <c r="Z24" s="1">
        <v>1</v>
      </c>
      <c r="AA24" s="1">
        <v>6</v>
      </c>
      <c r="AB24" s="1">
        <f>+Urq_InfraMR[[#This Row],[Total Pasos Vehiculares a Nivel]]</f>
        <v>35</v>
      </c>
      <c r="AC24" s="1">
        <f t="shared" si="3"/>
        <v>42</v>
      </c>
      <c r="AD24" s="1">
        <v>1</v>
      </c>
      <c r="AE24" s="1">
        <v>2</v>
      </c>
      <c r="AF24" s="1">
        <v>31</v>
      </c>
      <c r="AG24" s="1">
        <f t="shared" si="4"/>
        <v>34</v>
      </c>
      <c r="AH24" s="13">
        <v>17.370999999999999</v>
      </c>
      <c r="AI24" s="13">
        <v>0</v>
      </c>
      <c r="AJ24" s="13">
        <v>8.3789999999999996</v>
      </c>
      <c r="AK24" s="13">
        <f t="shared" si="5"/>
        <v>25.75</v>
      </c>
      <c r="AL24" s="1">
        <v>1</v>
      </c>
      <c r="AM24" s="1">
        <v>0</v>
      </c>
      <c r="AN24" s="1">
        <v>0</v>
      </c>
      <c r="AO24" s="1">
        <f t="shared" si="6"/>
        <v>1</v>
      </c>
      <c r="AP24" s="1">
        <v>0</v>
      </c>
      <c r="AQ24" s="1">
        <v>128</v>
      </c>
      <c r="AR24" s="1">
        <v>0</v>
      </c>
      <c r="AS24" s="1">
        <f>+Urq_InfraMR[[#This Row],[B.02.1 - Parque de Coches Eléctricos Motrices]]+Urq_InfraMR[[#This Row],[B.02.2 - Parque de Coches Eléctricos Motrices Remolcados Tipo R]]+Urq_InfraMR[[#This Row],[B.02.3 - Parque de Coches Eléctricos Motrices Tipo R]]</f>
        <v>128</v>
      </c>
      <c r="AT24" s="1">
        <v>0</v>
      </c>
      <c r="AU24" s="1">
        <v>0</v>
      </c>
      <c r="AV24" s="1">
        <v>0</v>
      </c>
      <c r="AW24" s="1">
        <f>+Urq_InfraMR[[#This Row],[B.03.1 - Parque de Coches Motores Motrices Remolcados]]+Urq_InfraMR[[#This Row],[B.03.2 - Parque de Coches Motores Motrices Intermedios]]+Urq_InfraMR[[#This Row],[B.03.3 - Parque de Coches Motores Motrices Cabina]]</f>
        <v>0</v>
      </c>
      <c r="AX24" s="1">
        <v>0</v>
      </c>
      <c r="AY24" s="1">
        <v>0</v>
      </c>
      <c r="AZ24" s="1">
        <v>0</v>
      </c>
      <c r="BA24" s="1">
        <v>0</v>
      </c>
      <c r="BB24" s="1">
        <v>0</v>
      </c>
      <c r="BC24" s="1">
        <f>+Urq_InfraMR[[#This Row],[B.04.5 - Parque de Coches Remolcados para Servicios Especiales (Cartoneros)]]+Urq_InfraMR[[#This Row],[B.04.4 - Parque de Coches Remolcados de Larga Distancia (Turista+Pullman)]]+Urq_InfraMR[[#This Row],[B.04.3 - Parque de Coches Remolcados Clase Unica Cabina]]+Urq_InfraMR[[#This Row],[B.04.2 - Parque de Coches Remolcados Clase Unica Furgón]]+Urq_InfraMR[[#This Row],[B.04.1 - Parque de Coches Remolcados Clase Unica]]</f>
        <v>0</v>
      </c>
      <c r="BD24" s="1">
        <v>1</v>
      </c>
      <c r="BE24" s="1">
        <v>0</v>
      </c>
      <c r="BF24" s="16">
        <v>1435</v>
      </c>
    </row>
    <row r="25" spans="1:58">
      <c r="A25" s="1">
        <v>1994</v>
      </c>
      <c r="B25" s="1" t="s">
        <v>126</v>
      </c>
      <c r="C25" s="12">
        <v>0.2</v>
      </c>
      <c r="D25" s="12">
        <v>0</v>
      </c>
      <c r="E25" s="12">
        <v>0</v>
      </c>
      <c r="F25" s="12">
        <v>25.676639999999999</v>
      </c>
      <c r="G25" s="12">
        <f t="shared" si="0"/>
        <v>25.876639999999998</v>
      </c>
      <c r="H25" s="12">
        <f>+Urq_InfraMR[[#This Row],[Total Líneas de Explotación ]]</f>
        <v>25.876639999999998</v>
      </c>
      <c r="I25" s="12">
        <v>25.677</v>
      </c>
      <c r="J25" s="12">
        <v>0.2</v>
      </c>
      <c r="K25" s="12">
        <v>2.5569999999999999</v>
      </c>
      <c r="L25" s="12">
        <v>54.899000000000001</v>
      </c>
      <c r="M25" s="12">
        <v>3.875</v>
      </c>
      <c r="N25" s="12">
        <f>+Urq_InfraMR[[#This Row],[A.03.1 -  Longitud de Vías de Explotación No Electrificadas Troncales y Ramales (vía principal) (km)]]+Urq_InfraMR[[#This Row],[A.04.1 -  Longitud de Vías de Explotación Electrificadas Troncales y Ramales (vía principal) (km)]]</f>
        <v>55.099000000000004</v>
      </c>
      <c r="O25" s="12">
        <f>+Urq_InfraMR[[#This Row],[Total Vías (excluido Auxiliares)]]</f>
        <v>55.099000000000004</v>
      </c>
      <c r="P25" s="1">
        <v>6</v>
      </c>
      <c r="Q25" s="1">
        <v>17</v>
      </c>
      <c r="R25" s="1">
        <v>0</v>
      </c>
      <c r="S25" s="1">
        <f t="shared" si="1"/>
        <v>23</v>
      </c>
      <c r="T25" s="1">
        <v>0</v>
      </c>
      <c r="U25" s="1">
        <v>30</v>
      </c>
      <c r="V25" s="1">
        <v>0</v>
      </c>
      <c r="W25" s="1">
        <v>3</v>
      </c>
      <c r="X25" s="1">
        <v>2</v>
      </c>
      <c r="Y25" s="1">
        <f t="shared" si="2"/>
        <v>35</v>
      </c>
      <c r="Z25" s="1">
        <v>1</v>
      </c>
      <c r="AA25" s="1">
        <v>6</v>
      </c>
      <c r="AB25" s="1">
        <f>+Urq_InfraMR[[#This Row],[Total Pasos Vehiculares a Nivel]]</f>
        <v>35</v>
      </c>
      <c r="AC25" s="1">
        <f t="shared" si="3"/>
        <v>42</v>
      </c>
      <c r="AD25" s="1">
        <v>1</v>
      </c>
      <c r="AE25" s="1">
        <v>2</v>
      </c>
      <c r="AF25" s="1">
        <v>31</v>
      </c>
      <c r="AG25" s="1">
        <f t="shared" si="4"/>
        <v>34</v>
      </c>
      <c r="AH25" s="13">
        <v>17.370999999999999</v>
      </c>
      <c r="AI25" s="13">
        <v>0</v>
      </c>
      <c r="AJ25" s="13">
        <v>8.3789999999999996</v>
      </c>
      <c r="AK25" s="13">
        <f t="shared" si="5"/>
        <v>25.75</v>
      </c>
      <c r="AL25" s="1">
        <v>1</v>
      </c>
      <c r="AM25" s="1">
        <v>0</v>
      </c>
      <c r="AN25" s="1">
        <v>0</v>
      </c>
      <c r="AO25" s="1">
        <f t="shared" si="6"/>
        <v>1</v>
      </c>
      <c r="AP25" s="1">
        <v>0</v>
      </c>
      <c r="AQ25" s="1">
        <v>128</v>
      </c>
      <c r="AR25" s="1">
        <v>0</v>
      </c>
      <c r="AS25" s="1">
        <f>+Urq_InfraMR[[#This Row],[B.02.1 - Parque de Coches Eléctricos Motrices]]+Urq_InfraMR[[#This Row],[B.02.2 - Parque de Coches Eléctricos Motrices Remolcados Tipo R]]+Urq_InfraMR[[#This Row],[B.02.3 - Parque de Coches Eléctricos Motrices Tipo R]]</f>
        <v>128</v>
      </c>
      <c r="AT25" s="1">
        <v>0</v>
      </c>
      <c r="AU25" s="1">
        <v>0</v>
      </c>
      <c r="AV25" s="1">
        <v>0</v>
      </c>
      <c r="AW25" s="1">
        <f>+Urq_InfraMR[[#This Row],[B.03.1 - Parque de Coches Motores Motrices Remolcados]]+Urq_InfraMR[[#This Row],[B.03.2 - Parque de Coches Motores Motrices Intermedios]]+Urq_InfraMR[[#This Row],[B.03.3 - Parque de Coches Motores Motrices Cabina]]</f>
        <v>0</v>
      </c>
      <c r="AX25" s="1">
        <v>0</v>
      </c>
      <c r="AY25" s="1">
        <v>0</v>
      </c>
      <c r="AZ25" s="1">
        <v>0</v>
      </c>
      <c r="BA25" s="1">
        <v>0</v>
      </c>
      <c r="BB25" s="1">
        <v>0</v>
      </c>
      <c r="BC25" s="1">
        <f>+Urq_InfraMR[[#This Row],[B.04.5 - Parque de Coches Remolcados para Servicios Especiales (Cartoneros)]]+Urq_InfraMR[[#This Row],[B.04.4 - Parque de Coches Remolcados de Larga Distancia (Turista+Pullman)]]+Urq_InfraMR[[#This Row],[B.04.3 - Parque de Coches Remolcados Clase Unica Cabina]]+Urq_InfraMR[[#This Row],[B.04.2 - Parque de Coches Remolcados Clase Unica Furgón]]+Urq_InfraMR[[#This Row],[B.04.1 - Parque de Coches Remolcados Clase Unica]]</f>
        <v>0</v>
      </c>
      <c r="BD25" s="1">
        <v>1</v>
      </c>
      <c r="BE25" s="1">
        <v>0</v>
      </c>
      <c r="BF25" s="16">
        <v>1435</v>
      </c>
    </row>
    <row r="26" spans="1:58">
      <c r="A26" s="1">
        <v>1995</v>
      </c>
      <c r="B26" s="1" t="s">
        <v>115</v>
      </c>
      <c r="C26" s="12">
        <v>0.2</v>
      </c>
      <c r="D26" s="12">
        <v>0</v>
      </c>
      <c r="E26" s="12">
        <v>0</v>
      </c>
      <c r="F26" s="12">
        <v>25.676639999999999</v>
      </c>
      <c r="G26" s="12">
        <f t="shared" si="0"/>
        <v>25.876639999999998</v>
      </c>
      <c r="H26" s="12">
        <f>+Urq_InfraMR[[#This Row],[Total Líneas de Explotación ]]</f>
        <v>25.876639999999998</v>
      </c>
      <c r="I26" s="12">
        <v>25.677</v>
      </c>
      <c r="J26" s="12">
        <v>0.2</v>
      </c>
      <c r="K26" s="12">
        <v>2.5569999999999999</v>
      </c>
      <c r="L26" s="12">
        <v>54.899000000000001</v>
      </c>
      <c r="M26" s="12">
        <v>3.875</v>
      </c>
      <c r="N26" s="12">
        <f>+Urq_InfraMR[[#This Row],[A.03.1 -  Longitud de Vías de Explotación No Electrificadas Troncales y Ramales (vía principal) (km)]]+Urq_InfraMR[[#This Row],[A.04.1 -  Longitud de Vías de Explotación Electrificadas Troncales y Ramales (vía principal) (km)]]</f>
        <v>55.099000000000004</v>
      </c>
      <c r="O26" s="12">
        <f>+Urq_InfraMR[[#This Row],[Total Vías (excluido Auxiliares)]]</f>
        <v>55.099000000000004</v>
      </c>
      <c r="P26" s="1">
        <v>6</v>
      </c>
      <c r="Q26" s="1">
        <v>17</v>
      </c>
      <c r="R26" s="1">
        <v>0</v>
      </c>
      <c r="S26" s="1">
        <f t="shared" si="1"/>
        <v>23</v>
      </c>
      <c r="T26" s="1">
        <v>0</v>
      </c>
      <c r="U26" s="1">
        <v>30</v>
      </c>
      <c r="V26" s="1">
        <v>0</v>
      </c>
      <c r="W26" s="1">
        <v>3</v>
      </c>
      <c r="X26" s="1">
        <v>2</v>
      </c>
      <c r="Y26" s="1">
        <f t="shared" si="2"/>
        <v>35</v>
      </c>
      <c r="Z26" s="1">
        <v>1</v>
      </c>
      <c r="AA26" s="1">
        <v>6</v>
      </c>
      <c r="AB26" s="1">
        <f>+Urq_InfraMR[[#This Row],[Total Pasos Vehiculares a Nivel]]</f>
        <v>35</v>
      </c>
      <c r="AC26" s="1">
        <f t="shared" si="3"/>
        <v>42</v>
      </c>
      <c r="AD26" s="1">
        <v>1</v>
      </c>
      <c r="AE26" s="1">
        <v>2</v>
      </c>
      <c r="AF26" s="1">
        <v>31</v>
      </c>
      <c r="AG26" s="1">
        <f t="shared" si="4"/>
        <v>34</v>
      </c>
      <c r="AH26" s="13">
        <v>17.370999999999999</v>
      </c>
      <c r="AI26" s="13">
        <v>0</v>
      </c>
      <c r="AJ26" s="13">
        <v>8.3789999999999996</v>
      </c>
      <c r="AK26" s="13">
        <f t="shared" si="5"/>
        <v>25.75</v>
      </c>
      <c r="AL26" s="1">
        <v>1</v>
      </c>
      <c r="AM26" s="1">
        <v>0</v>
      </c>
      <c r="AN26" s="1">
        <v>0</v>
      </c>
      <c r="AO26" s="1">
        <f t="shared" si="6"/>
        <v>1</v>
      </c>
      <c r="AP26" s="1">
        <v>0</v>
      </c>
      <c r="AQ26" s="1">
        <v>128</v>
      </c>
      <c r="AR26" s="1">
        <v>0</v>
      </c>
      <c r="AS26" s="1">
        <f>+Urq_InfraMR[[#This Row],[B.02.1 - Parque de Coches Eléctricos Motrices]]+Urq_InfraMR[[#This Row],[B.02.2 - Parque de Coches Eléctricos Motrices Remolcados Tipo R]]+Urq_InfraMR[[#This Row],[B.02.3 - Parque de Coches Eléctricos Motrices Tipo R]]</f>
        <v>128</v>
      </c>
      <c r="AT26" s="1">
        <v>0</v>
      </c>
      <c r="AU26" s="1">
        <v>0</v>
      </c>
      <c r="AV26" s="1">
        <v>0</v>
      </c>
      <c r="AW26" s="1">
        <f>+Urq_InfraMR[[#This Row],[B.03.1 - Parque de Coches Motores Motrices Remolcados]]+Urq_InfraMR[[#This Row],[B.03.2 - Parque de Coches Motores Motrices Intermedios]]+Urq_InfraMR[[#This Row],[B.03.3 - Parque de Coches Motores Motrices Cabina]]</f>
        <v>0</v>
      </c>
      <c r="AX26" s="1">
        <v>0</v>
      </c>
      <c r="AY26" s="1">
        <v>0</v>
      </c>
      <c r="AZ26" s="1">
        <v>0</v>
      </c>
      <c r="BA26" s="1">
        <v>0</v>
      </c>
      <c r="BB26" s="1">
        <v>0</v>
      </c>
      <c r="BC26" s="1">
        <f>+Urq_InfraMR[[#This Row],[B.04.5 - Parque de Coches Remolcados para Servicios Especiales (Cartoneros)]]+Urq_InfraMR[[#This Row],[B.04.4 - Parque de Coches Remolcados de Larga Distancia (Turista+Pullman)]]+Urq_InfraMR[[#This Row],[B.04.3 - Parque de Coches Remolcados Clase Unica Cabina]]+Urq_InfraMR[[#This Row],[B.04.2 - Parque de Coches Remolcados Clase Unica Furgón]]+Urq_InfraMR[[#This Row],[B.04.1 - Parque de Coches Remolcados Clase Unica]]</f>
        <v>0</v>
      </c>
      <c r="BD26" s="1">
        <v>1</v>
      </c>
      <c r="BE26" s="1">
        <v>0</v>
      </c>
      <c r="BF26" s="16">
        <v>1435</v>
      </c>
    </row>
    <row r="27" spans="1:58">
      <c r="A27" s="1">
        <v>1995</v>
      </c>
      <c r="B27" s="1" t="s">
        <v>116</v>
      </c>
      <c r="C27" s="12">
        <v>0.2</v>
      </c>
      <c r="D27" s="12">
        <v>0</v>
      </c>
      <c r="E27" s="12">
        <v>0</v>
      </c>
      <c r="F27" s="12">
        <v>25.676639999999999</v>
      </c>
      <c r="G27" s="12">
        <f t="shared" si="0"/>
        <v>25.876639999999998</v>
      </c>
      <c r="H27" s="12">
        <f>+Urq_InfraMR[[#This Row],[Total Líneas de Explotación ]]</f>
        <v>25.876639999999998</v>
      </c>
      <c r="I27" s="12">
        <v>25.677</v>
      </c>
      <c r="J27" s="12">
        <v>0.2</v>
      </c>
      <c r="K27" s="12">
        <v>2.5569999999999999</v>
      </c>
      <c r="L27" s="12">
        <v>54.899000000000001</v>
      </c>
      <c r="M27" s="12">
        <v>3.875</v>
      </c>
      <c r="N27" s="12">
        <f>+Urq_InfraMR[[#This Row],[A.03.1 -  Longitud de Vías de Explotación No Electrificadas Troncales y Ramales (vía principal) (km)]]+Urq_InfraMR[[#This Row],[A.04.1 -  Longitud de Vías de Explotación Electrificadas Troncales y Ramales (vía principal) (km)]]</f>
        <v>55.099000000000004</v>
      </c>
      <c r="O27" s="12">
        <f>+Urq_InfraMR[[#This Row],[Total Vías (excluido Auxiliares)]]</f>
        <v>55.099000000000004</v>
      </c>
      <c r="P27" s="1">
        <v>6</v>
      </c>
      <c r="Q27" s="1">
        <v>17</v>
      </c>
      <c r="R27" s="1">
        <v>0</v>
      </c>
      <c r="S27" s="1">
        <f t="shared" si="1"/>
        <v>23</v>
      </c>
      <c r="T27" s="1">
        <v>0</v>
      </c>
      <c r="U27" s="1">
        <v>30</v>
      </c>
      <c r="V27" s="1">
        <v>0</v>
      </c>
      <c r="W27" s="1">
        <v>3</v>
      </c>
      <c r="X27" s="1">
        <v>2</v>
      </c>
      <c r="Y27" s="1">
        <f t="shared" si="2"/>
        <v>35</v>
      </c>
      <c r="Z27" s="1">
        <v>1</v>
      </c>
      <c r="AA27" s="1">
        <v>6</v>
      </c>
      <c r="AB27" s="1">
        <f>+Urq_InfraMR[[#This Row],[Total Pasos Vehiculares a Nivel]]</f>
        <v>35</v>
      </c>
      <c r="AC27" s="1">
        <f t="shared" si="3"/>
        <v>42</v>
      </c>
      <c r="AD27" s="1">
        <v>1</v>
      </c>
      <c r="AE27" s="1">
        <v>2</v>
      </c>
      <c r="AF27" s="1">
        <v>31</v>
      </c>
      <c r="AG27" s="1">
        <f t="shared" si="4"/>
        <v>34</v>
      </c>
      <c r="AH27" s="13">
        <v>17.370999999999999</v>
      </c>
      <c r="AI27" s="13">
        <v>0</v>
      </c>
      <c r="AJ27" s="13">
        <v>8.3789999999999996</v>
      </c>
      <c r="AK27" s="13">
        <f t="shared" si="5"/>
        <v>25.75</v>
      </c>
      <c r="AL27" s="1">
        <v>1</v>
      </c>
      <c r="AM27" s="1">
        <v>0</v>
      </c>
      <c r="AN27" s="1">
        <v>0</v>
      </c>
      <c r="AO27" s="1">
        <f t="shared" si="6"/>
        <v>1</v>
      </c>
      <c r="AP27" s="1">
        <v>0</v>
      </c>
      <c r="AQ27" s="1">
        <v>128</v>
      </c>
      <c r="AR27" s="1">
        <v>0</v>
      </c>
      <c r="AS27" s="1">
        <f>+Urq_InfraMR[[#This Row],[B.02.1 - Parque de Coches Eléctricos Motrices]]+Urq_InfraMR[[#This Row],[B.02.2 - Parque de Coches Eléctricos Motrices Remolcados Tipo R]]+Urq_InfraMR[[#This Row],[B.02.3 - Parque de Coches Eléctricos Motrices Tipo R]]</f>
        <v>128</v>
      </c>
      <c r="AT27" s="1">
        <v>0</v>
      </c>
      <c r="AU27" s="1">
        <v>0</v>
      </c>
      <c r="AV27" s="1">
        <v>0</v>
      </c>
      <c r="AW27" s="1">
        <f>+Urq_InfraMR[[#This Row],[B.03.1 - Parque de Coches Motores Motrices Remolcados]]+Urq_InfraMR[[#This Row],[B.03.2 - Parque de Coches Motores Motrices Intermedios]]+Urq_InfraMR[[#This Row],[B.03.3 - Parque de Coches Motores Motrices Cabina]]</f>
        <v>0</v>
      </c>
      <c r="AX27" s="1">
        <v>0</v>
      </c>
      <c r="AY27" s="1">
        <v>0</v>
      </c>
      <c r="AZ27" s="1">
        <v>0</v>
      </c>
      <c r="BA27" s="1">
        <v>0</v>
      </c>
      <c r="BB27" s="1">
        <v>0</v>
      </c>
      <c r="BC27" s="1">
        <f>+Urq_InfraMR[[#This Row],[B.04.5 - Parque de Coches Remolcados para Servicios Especiales (Cartoneros)]]+Urq_InfraMR[[#This Row],[B.04.4 - Parque de Coches Remolcados de Larga Distancia (Turista+Pullman)]]+Urq_InfraMR[[#This Row],[B.04.3 - Parque de Coches Remolcados Clase Unica Cabina]]+Urq_InfraMR[[#This Row],[B.04.2 - Parque de Coches Remolcados Clase Unica Furgón]]+Urq_InfraMR[[#This Row],[B.04.1 - Parque de Coches Remolcados Clase Unica]]</f>
        <v>0</v>
      </c>
      <c r="BD27" s="1">
        <v>1</v>
      </c>
      <c r="BE27" s="1">
        <v>0</v>
      </c>
      <c r="BF27" s="16">
        <v>1435</v>
      </c>
    </row>
    <row r="28" spans="1:58">
      <c r="A28" s="1">
        <v>1995</v>
      </c>
      <c r="B28" s="1" t="s">
        <v>117</v>
      </c>
      <c r="C28" s="12">
        <v>0.2</v>
      </c>
      <c r="D28" s="12">
        <v>0</v>
      </c>
      <c r="E28" s="12">
        <v>0</v>
      </c>
      <c r="F28" s="12">
        <v>25.676639999999999</v>
      </c>
      <c r="G28" s="12">
        <f t="shared" si="0"/>
        <v>25.876639999999998</v>
      </c>
      <c r="H28" s="12">
        <f>+Urq_InfraMR[[#This Row],[Total Líneas de Explotación ]]</f>
        <v>25.876639999999998</v>
      </c>
      <c r="I28" s="12">
        <v>25.677</v>
      </c>
      <c r="J28" s="12">
        <v>0.2</v>
      </c>
      <c r="K28" s="12">
        <v>2.5569999999999999</v>
      </c>
      <c r="L28" s="12">
        <v>54.899000000000001</v>
      </c>
      <c r="M28" s="12">
        <v>3.875</v>
      </c>
      <c r="N28" s="12">
        <f>+Urq_InfraMR[[#This Row],[A.03.1 -  Longitud de Vías de Explotación No Electrificadas Troncales y Ramales (vía principal) (km)]]+Urq_InfraMR[[#This Row],[A.04.1 -  Longitud de Vías de Explotación Electrificadas Troncales y Ramales (vía principal) (km)]]</f>
        <v>55.099000000000004</v>
      </c>
      <c r="O28" s="12">
        <f>+Urq_InfraMR[[#This Row],[Total Vías (excluido Auxiliares)]]</f>
        <v>55.099000000000004</v>
      </c>
      <c r="P28" s="1">
        <v>6</v>
      </c>
      <c r="Q28" s="1">
        <v>17</v>
      </c>
      <c r="R28" s="1">
        <v>0</v>
      </c>
      <c r="S28" s="1">
        <f t="shared" si="1"/>
        <v>23</v>
      </c>
      <c r="T28" s="1">
        <v>0</v>
      </c>
      <c r="U28" s="1">
        <v>30</v>
      </c>
      <c r="V28" s="1">
        <v>0</v>
      </c>
      <c r="W28" s="1">
        <v>3</v>
      </c>
      <c r="X28" s="1">
        <v>2</v>
      </c>
      <c r="Y28" s="1">
        <f t="shared" si="2"/>
        <v>35</v>
      </c>
      <c r="Z28" s="1">
        <v>1</v>
      </c>
      <c r="AA28" s="1">
        <v>6</v>
      </c>
      <c r="AB28" s="1">
        <f>+Urq_InfraMR[[#This Row],[Total Pasos Vehiculares a Nivel]]</f>
        <v>35</v>
      </c>
      <c r="AC28" s="1">
        <f t="shared" si="3"/>
        <v>42</v>
      </c>
      <c r="AD28" s="1">
        <v>1</v>
      </c>
      <c r="AE28" s="1">
        <v>2</v>
      </c>
      <c r="AF28" s="1">
        <v>31</v>
      </c>
      <c r="AG28" s="1">
        <f t="shared" si="4"/>
        <v>34</v>
      </c>
      <c r="AH28" s="13">
        <v>17.370999999999999</v>
      </c>
      <c r="AI28" s="13">
        <v>0</v>
      </c>
      <c r="AJ28" s="13">
        <v>8.3789999999999996</v>
      </c>
      <c r="AK28" s="13">
        <f t="shared" si="5"/>
        <v>25.75</v>
      </c>
      <c r="AL28" s="1">
        <v>1</v>
      </c>
      <c r="AM28" s="1">
        <v>0</v>
      </c>
      <c r="AN28" s="1">
        <v>0</v>
      </c>
      <c r="AO28" s="1">
        <f t="shared" si="6"/>
        <v>1</v>
      </c>
      <c r="AP28" s="1">
        <v>0</v>
      </c>
      <c r="AQ28" s="1">
        <v>128</v>
      </c>
      <c r="AR28" s="1">
        <v>0</v>
      </c>
      <c r="AS28" s="1">
        <f>+Urq_InfraMR[[#This Row],[B.02.1 - Parque de Coches Eléctricos Motrices]]+Urq_InfraMR[[#This Row],[B.02.2 - Parque de Coches Eléctricos Motrices Remolcados Tipo R]]+Urq_InfraMR[[#This Row],[B.02.3 - Parque de Coches Eléctricos Motrices Tipo R]]</f>
        <v>128</v>
      </c>
      <c r="AT28" s="1">
        <v>0</v>
      </c>
      <c r="AU28" s="1">
        <v>0</v>
      </c>
      <c r="AV28" s="1">
        <v>0</v>
      </c>
      <c r="AW28" s="1">
        <f>+Urq_InfraMR[[#This Row],[B.03.1 - Parque de Coches Motores Motrices Remolcados]]+Urq_InfraMR[[#This Row],[B.03.2 - Parque de Coches Motores Motrices Intermedios]]+Urq_InfraMR[[#This Row],[B.03.3 - Parque de Coches Motores Motrices Cabina]]</f>
        <v>0</v>
      </c>
      <c r="AX28" s="1">
        <v>0</v>
      </c>
      <c r="AY28" s="1">
        <v>0</v>
      </c>
      <c r="AZ28" s="1">
        <v>0</v>
      </c>
      <c r="BA28" s="1">
        <v>0</v>
      </c>
      <c r="BB28" s="1">
        <v>0</v>
      </c>
      <c r="BC28" s="1">
        <f>+Urq_InfraMR[[#This Row],[B.04.5 - Parque de Coches Remolcados para Servicios Especiales (Cartoneros)]]+Urq_InfraMR[[#This Row],[B.04.4 - Parque de Coches Remolcados de Larga Distancia (Turista+Pullman)]]+Urq_InfraMR[[#This Row],[B.04.3 - Parque de Coches Remolcados Clase Unica Cabina]]+Urq_InfraMR[[#This Row],[B.04.2 - Parque de Coches Remolcados Clase Unica Furgón]]+Urq_InfraMR[[#This Row],[B.04.1 - Parque de Coches Remolcados Clase Unica]]</f>
        <v>0</v>
      </c>
      <c r="BD28" s="1">
        <v>1</v>
      </c>
      <c r="BE28" s="1">
        <v>0</v>
      </c>
      <c r="BF28" s="16">
        <v>1435</v>
      </c>
    </row>
    <row r="29" spans="1:58">
      <c r="A29" s="1">
        <v>1995</v>
      </c>
      <c r="B29" s="1" t="s">
        <v>118</v>
      </c>
      <c r="C29" s="12">
        <v>0.2</v>
      </c>
      <c r="D29" s="12">
        <v>0</v>
      </c>
      <c r="E29" s="12">
        <v>0</v>
      </c>
      <c r="F29" s="12">
        <v>25.676639999999999</v>
      </c>
      <c r="G29" s="12">
        <f t="shared" si="0"/>
        <v>25.876639999999998</v>
      </c>
      <c r="H29" s="12">
        <f>+Urq_InfraMR[[#This Row],[Total Líneas de Explotación ]]</f>
        <v>25.876639999999998</v>
      </c>
      <c r="I29" s="12">
        <v>25.677</v>
      </c>
      <c r="J29" s="12">
        <v>0.2</v>
      </c>
      <c r="K29" s="12">
        <v>2.5569999999999999</v>
      </c>
      <c r="L29" s="12">
        <v>54.899000000000001</v>
      </c>
      <c r="M29" s="12">
        <v>3.875</v>
      </c>
      <c r="N29" s="12">
        <f>+Urq_InfraMR[[#This Row],[A.03.1 -  Longitud de Vías de Explotación No Electrificadas Troncales y Ramales (vía principal) (km)]]+Urq_InfraMR[[#This Row],[A.04.1 -  Longitud de Vías de Explotación Electrificadas Troncales y Ramales (vía principal) (km)]]</f>
        <v>55.099000000000004</v>
      </c>
      <c r="O29" s="12">
        <f>+Urq_InfraMR[[#This Row],[Total Vías (excluido Auxiliares)]]</f>
        <v>55.099000000000004</v>
      </c>
      <c r="P29" s="1">
        <v>6</v>
      </c>
      <c r="Q29" s="1">
        <v>17</v>
      </c>
      <c r="R29" s="1">
        <v>0</v>
      </c>
      <c r="S29" s="1">
        <f t="shared" si="1"/>
        <v>23</v>
      </c>
      <c r="T29" s="1">
        <v>0</v>
      </c>
      <c r="U29" s="1">
        <v>30</v>
      </c>
      <c r="V29" s="1">
        <v>0</v>
      </c>
      <c r="W29" s="1">
        <v>3</v>
      </c>
      <c r="X29" s="1">
        <v>2</v>
      </c>
      <c r="Y29" s="1">
        <f t="shared" si="2"/>
        <v>35</v>
      </c>
      <c r="Z29" s="1">
        <v>1</v>
      </c>
      <c r="AA29" s="1">
        <v>6</v>
      </c>
      <c r="AB29" s="1">
        <f>+Urq_InfraMR[[#This Row],[Total Pasos Vehiculares a Nivel]]</f>
        <v>35</v>
      </c>
      <c r="AC29" s="1">
        <f t="shared" si="3"/>
        <v>42</v>
      </c>
      <c r="AD29" s="1">
        <v>1</v>
      </c>
      <c r="AE29" s="1">
        <v>2</v>
      </c>
      <c r="AF29" s="1">
        <v>31</v>
      </c>
      <c r="AG29" s="1">
        <f t="shared" si="4"/>
        <v>34</v>
      </c>
      <c r="AH29" s="13">
        <v>17.370999999999999</v>
      </c>
      <c r="AI29" s="13">
        <v>0</v>
      </c>
      <c r="AJ29" s="13">
        <v>8.3789999999999996</v>
      </c>
      <c r="AK29" s="13">
        <f t="shared" si="5"/>
        <v>25.75</v>
      </c>
      <c r="AL29" s="1">
        <v>1</v>
      </c>
      <c r="AM29" s="1">
        <v>0</v>
      </c>
      <c r="AN29" s="1">
        <v>0</v>
      </c>
      <c r="AO29" s="1">
        <f t="shared" si="6"/>
        <v>1</v>
      </c>
      <c r="AP29" s="1">
        <v>0</v>
      </c>
      <c r="AQ29" s="1">
        <v>128</v>
      </c>
      <c r="AR29" s="1">
        <v>0</v>
      </c>
      <c r="AS29" s="1">
        <f>+Urq_InfraMR[[#This Row],[B.02.1 - Parque de Coches Eléctricos Motrices]]+Urq_InfraMR[[#This Row],[B.02.2 - Parque de Coches Eléctricos Motrices Remolcados Tipo R]]+Urq_InfraMR[[#This Row],[B.02.3 - Parque de Coches Eléctricos Motrices Tipo R]]</f>
        <v>128</v>
      </c>
      <c r="AT29" s="1">
        <v>0</v>
      </c>
      <c r="AU29" s="1">
        <v>0</v>
      </c>
      <c r="AV29" s="1">
        <v>0</v>
      </c>
      <c r="AW29" s="1">
        <f>+Urq_InfraMR[[#This Row],[B.03.1 - Parque de Coches Motores Motrices Remolcados]]+Urq_InfraMR[[#This Row],[B.03.2 - Parque de Coches Motores Motrices Intermedios]]+Urq_InfraMR[[#This Row],[B.03.3 - Parque de Coches Motores Motrices Cabina]]</f>
        <v>0</v>
      </c>
      <c r="AX29" s="1">
        <v>0</v>
      </c>
      <c r="AY29" s="1">
        <v>0</v>
      </c>
      <c r="AZ29" s="1">
        <v>0</v>
      </c>
      <c r="BA29" s="1">
        <v>0</v>
      </c>
      <c r="BB29" s="1">
        <v>0</v>
      </c>
      <c r="BC29" s="1">
        <f>+Urq_InfraMR[[#This Row],[B.04.5 - Parque de Coches Remolcados para Servicios Especiales (Cartoneros)]]+Urq_InfraMR[[#This Row],[B.04.4 - Parque de Coches Remolcados de Larga Distancia (Turista+Pullman)]]+Urq_InfraMR[[#This Row],[B.04.3 - Parque de Coches Remolcados Clase Unica Cabina]]+Urq_InfraMR[[#This Row],[B.04.2 - Parque de Coches Remolcados Clase Unica Furgón]]+Urq_InfraMR[[#This Row],[B.04.1 - Parque de Coches Remolcados Clase Unica]]</f>
        <v>0</v>
      </c>
      <c r="BD29" s="1">
        <v>1</v>
      </c>
      <c r="BE29" s="1">
        <v>0</v>
      </c>
      <c r="BF29" s="16">
        <v>1435</v>
      </c>
    </row>
    <row r="30" spans="1:58">
      <c r="A30" s="1">
        <v>1995</v>
      </c>
      <c r="B30" s="1" t="s">
        <v>119</v>
      </c>
      <c r="C30" s="12">
        <v>0.2</v>
      </c>
      <c r="D30" s="12">
        <v>0</v>
      </c>
      <c r="E30" s="12">
        <v>0</v>
      </c>
      <c r="F30" s="12">
        <v>25.676639999999999</v>
      </c>
      <c r="G30" s="12">
        <f t="shared" si="0"/>
        <v>25.876639999999998</v>
      </c>
      <c r="H30" s="12">
        <f>+Urq_InfraMR[[#This Row],[Total Líneas de Explotación ]]</f>
        <v>25.876639999999998</v>
      </c>
      <c r="I30" s="12">
        <v>25.677</v>
      </c>
      <c r="J30" s="12">
        <v>0.2</v>
      </c>
      <c r="K30" s="12">
        <v>2.5569999999999999</v>
      </c>
      <c r="L30" s="12">
        <v>54.899000000000001</v>
      </c>
      <c r="M30" s="12">
        <v>3.875</v>
      </c>
      <c r="N30" s="12">
        <f>+Urq_InfraMR[[#This Row],[A.03.1 -  Longitud de Vías de Explotación No Electrificadas Troncales y Ramales (vía principal) (km)]]+Urq_InfraMR[[#This Row],[A.04.1 -  Longitud de Vías de Explotación Electrificadas Troncales y Ramales (vía principal) (km)]]</f>
        <v>55.099000000000004</v>
      </c>
      <c r="O30" s="12">
        <f>+Urq_InfraMR[[#This Row],[Total Vías (excluido Auxiliares)]]</f>
        <v>55.099000000000004</v>
      </c>
      <c r="P30" s="1">
        <v>6</v>
      </c>
      <c r="Q30" s="1">
        <v>17</v>
      </c>
      <c r="R30" s="1">
        <v>0</v>
      </c>
      <c r="S30" s="1">
        <f t="shared" si="1"/>
        <v>23</v>
      </c>
      <c r="T30" s="1">
        <v>0</v>
      </c>
      <c r="U30" s="1">
        <v>30</v>
      </c>
      <c r="V30" s="1">
        <v>0</v>
      </c>
      <c r="W30" s="1">
        <v>3</v>
      </c>
      <c r="X30" s="1">
        <v>2</v>
      </c>
      <c r="Y30" s="1">
        <f t="shared" si="2"/>
        <v>35</v>
      </c>
      <c r="Z30" s="1">
        <v>1</v>
      </c>
      <c r="AA30" s="1">
        <v>6</v>
      </c>
      <c r="AB30" s="1">
        <f>+Urq_InfraMR[[#This Row],[Total Pasos Vehiculares a Nivel]]</f>
        <v>35</v>
      </c>
      <c r="AC30" s="1">
        <f t="shared" si="3"/>
        <v>42</v>
      </c>
      <c r="AD30" s="1">
        <v>1</v>
      </c>
      <c r="AE30" s="1">
        <v>2</v>
      </c>
      <c r="AF30" s="1">
        <v>31</v>
      </c>
      <c r="AG30" s="1">
        <f t="shared" si="4"/>
        <v>34</v>
      </c>
      <c r="AH30" s="13">
        <v>17.370999999999999</v>
      </c>
      <c r="AI30" s="13">
        <v>0</v>
      </c>
      <c r="AJ30" s="13">
        <v>8.3789999999999996</v>
      </c>
      <c r="AK30" s="13">
        <f t="shared" si="5"/>
        <v>25.75</v>
      </c>
      <c r="AL30" s="1">
        <v>1</v>
      </c>
      <c r="AM30" s="1">
        <v>0</v>
      </c>
      <c r="AN30" s="1">
        <v>0</v>
      </c>
      <c r="AO30" s="1">
        <f t="shared" si="6"/>
        <v>1</v>
      </c>
      <c r="AP30" s="1">
        <v>0</v>
      </c>
      <c r="AQ30" s="1">
        <v>128</v>
      </c>
      <c r="AR30" s="1">
        <v>0</v>
      </c>
      <c r="AS30" s="1">
        <f>+Urq_InfraMR[[#This Row],[B.02.1 - Parque de Coches Eléctricos Motrices]]+Urq_InfraMR[[#This Row],[B.02.2 - Parque de Coches Eléctricos Motrices Remolcados Tipo R]]+Urq_InfraMR[[#This Row],[B.02.3 - Parque de Coches Eléctricos Motrices Tipo R]]</f>
        <v>128</v>
      </c>
      <c r="AT30" s="1">
        <v>0</v>
      </c>
      <c r="AU30" s="1">
        <v>0</v>
      </c>
      <c r="AV30" s="1">
        <v>0</v>
      </c>
      <c r="AW30" s="1">
        <f>+Urq_InfraMR[[#This Row],[B.03.1 - Parque de Coches Motores Motrices Remolcados]]+Urq_InfraMR[[#This Row],[B.03.2 - Parque de Coches Motores Motrices Intermedios]]+Urq_InfraMR[[#This Row],[B.03.3 - Parque de Coches Motores Motrices Cabina]]</f>
        <v>0</v>
      </c>
      <c r="AX30" s="1">
        <v>0</v>
      </c>
      <c r="AY30" s="1">
        <v>0</v>
      </c>
      <c r="AZ30" s="1">
        <v>0</v>
      </c>
      <c r="BA30" s="1">
        <v>0</v>
      </c>
      <c r="BB30" s="1">
        <v>0</v>
      </c>
      <c r="BC30" s="1">
        <f>+Urq_InfraMR[[#This Row],[B.04.5 - Parque de Coches Remolcados para Servicios Especiales (Cartoneros)]]+Urq_InfraMR[[#This Row],[B.04.4 - Parque de Coches Remolcados de Larga Distancia (Turista+Pullman)]]+Urq_InfraMR[[#This Row],[B.04.3 - Parque de Coches Remolcados Clase Unica Cabina]]+Urq_InfraMR[[#This Row],[B.04.2 - Parque de Coches Remolcados Clase Unica Furgón]]+Urq_InfraMR[[#This Row],[B.04.1 - Parque de Coches Remolcados Clase Unica]]</f>
        <v>0</v>
      </c>
      <c r="BD30" s="1">
        <v>1</v>
      </c>
      <c r="BE30" s="1">
        <v>0</v>
      </c>
      <c r="BF30" s="16">
        <v>1435</v>
      </c>
    </row>
    <row r="31" spans="1:58">
      <c r="A31" s="1">
        <v>1995</v>
      </c>
      <c r="B31" s="1" t="s">
        <v>120</v>
      </c>
      <c r="C31" s="12">
        <v>0.2</v>
      </c>
      <c r="D31" s="12">
        <v>0</v>
      </c>
      <c r="E31" s="12">
        <v>0</v>
      </c>
      <c r="F31" s="12">
        <v>25.676639999999999</v>
      </c>
      <c r="G31" s="12">
        <f t="shared" si="0"/>
        <v>25.876639999999998</v>
      </c>
      <c r="H31" s="12">
        <f>+Urq_InfraMR[[#This Row],[Total Líneas de Explotación ]]</f>
        <v>25.876639999999998</v>
      </c>
      <c r="I31" s="12">
        <v>25.677</v>
      </c>
      <c r="J31" s="12">
        <v>0.2</v>
      </c>
      <c r="K31" s="12">
        <v>2.5569999999999999</v>
      </c>
      <c r="L31" s="12">
        <v>54.899000000000001</v>
      </c>
      <c r="M31" s="12">
        <v>3.875</v>
      </c>
      <c r="N31" s="12">
        <f>+Urq_InfraMR[[#This Row],[A.03.1 -  Longitud de Vías de Explotación No Electrificadas Troncales y Ramales (vía principal) (km)]]+Urq_InfraMR[[#This Row],[A.04.1 -  Longitud de Vías de Explotación Electrificadas Troncales y Ramales (vía principal) (km)]]</f>
        <v>55.099000000000004</v>
      </c>
      <c r="O31" s="12">
        <f>+Urq_InfraMR[[#This Row],[Total Vías (excluido Auxiliares)]]</f>
        <v>55.099000000000004</v>
      </c>
      <c r="P31" s="1">
        <v>6</v>
      </c>
      <c r="Q31" s="1">
        <v>17</v>
      </c>
      <c r="R31" s="1">
        <v>0</v>
      </c>
      <c r="S31" s="1">
        <f t="shared" si="1"/>
        <v>23</v>
      </c>
      <c r="T31" s="1">
        <v>0</v>
      </c>
      <c r="U31" s="1">
        <v>30</v>
      </c>
      <c r="V31" s="1">
        <v>0</v>
      </c>
      <c r="W31" s="1">
        <v>3</v>
      </c>
      <c r="X31" s="1">
        <v>2</v>
      </c>
      <c r="Y31" s="1">
        <f t="shared" si="2"/>
        <v>35</v>
      </c>
      <c r="Z31" s="1">
        <v>1</v>
      </c>
      <c r="AA31" s="1">
        <v>6</v>
      </c>
      <c r="AB31" s="1">
        <f>+Urq_InfraMR[[#This Row],[Total Pasos Vehiculares a Nivel]]</f>
        <v>35</v>
      </c>
      <c r="AC31" s="1">
        <f t="shared" si="3"/>
        <v>42</v>
      </c>
      <c r="AD31" s="1">
        <v>1</v>
      </c>
      <c r="AE31" s="1">
        <v>2</v>
      </c>
      <c r="AF31" s="1">
        <v>31</v>
      </c>
      <c r="AG31" s="1">
        <f t="shared" si="4"/>
        <v>34</v>
      </c>
      <c r="AH31" s="13">
        <v>17.370999999999999</v>
      </c>
      <c r="AI31" s="13">
        <v>0</v>
      </c>
      <c r="AJ31" s="13">
        <v>8.3789999999999996</v>
      </c>
      <c r="AK31" s="13">
        <f t="shared" si="5"/>
        <v>25.75</v>
      </c>
      <c r="AL31" s="1">
        <v>1</v>
      </c>
      <c r="AM31" s="1">
        <v>0</v>
      </c>
      <c r="AN31" s="1">
        <v>0</v>
      </c>
      <c r="AO31" s="1">
        <f t="shared" si="6"/>
        <v>1</v>
      </c>
      <c r="AP31" s="1">
        <v>0</v>
      </c>
      <c r="AQ31" s="1">
        <v>128</v>
      </c>
      <c r="AR31" s="1">
        <v>0</v>
      </c>
      <c r="AS31" s="1">
        <f>+Urq_InfraMR[[#This Row],[B.02.1 - Parque de Coches Eléctricos Motrices]]+Urq_InfraMR[[#This Row],[B.02.2 - Parque de Coches Eléctricos Motrices Remolcados Tipo R]]+Urq_InfraMR[[#This Row],[B.02.3 - Parque de Coches Eléctricos Motrices Tipo R]]</f>
        <v>128</v>
      </c>
      <c r="AT31" s="1">
        <v>0</v>
      </c>
      <c r="AU31" s="1">
        <v>0</v>
      </c>
      <c r="AV31" s="1">
        <v>0</v>
      </c>
      <c r="AW31" s="1">
        <f>+Urq_InfraMR[[#This Row],[B.03.1 - Parque de Coches Motores Motrices Remolcados]]+Urq_InfraMR[[#This Row],[B.03.2 - Parque de Coches Motores Motrices Intermedios]]+Urq_InfraMR[[#This Row],[B.03.3 - Parque de Coches Motores Motrices Cabina]]</f>
        <v>0</v>
      </c>
      <c r="AX31" s="1">
        <v>0</v>
      </c>
      <c r="AY31" s="1">
        <v>0</v>
      </c>
      <c r="AZ31" s="1">
        <v>0</v>
      </c>
      <c r="BA31" s="1">
        <v>0</v>
      </c>
      <c r="BB31" s="1">
        <v>0</v>
      </c>
      <c r="BC31" s="1">
        <f>+Urq_InfraMR[[#This Row],[B.04.5 - Parque de Coches Remolcados para Servicios Especiales (Cartoneros)]]+Urq_InfraMR[[#This Row],[B.04.4 - Parque de Coches Remolcados de Larga Distancia (Turista+Pullman)]]+Urq_InfraMR[[#This Row],[B.04.3 - Parque de Coches Remolcados Clase Unica Cabina]]+Urq_InfraMR[[#This Row],[B.04.2 - Parque de Coches Remolcados Clase Unica Furgón]]+Urq_InfraMR[[#This Row],[B.04.1 - Parque de Coches Remolcados Clase Unica]]</f>
        <v>0</v>
      </c>
      <c r="BD31" s="1">
        <v>1</v>
      </c>
      <c r="BE31" s="1">
        <v>0</v>
      </c>
      <c r="BF31" s="16">
        <v>1435</v>
      </c>
    </row>
    <row r="32" spans="1:58">
      <c r="A32" s="1">
        <v>1995</v>
      </c>
      <c r="B32" s="1" t="s">
        <v>121</v>
      </c>
      <c r="C32" s="12">
        <v>0.2</v>
      </c>
      <c r="D32" s="12">
        <v>0</v>
      </c>
      <c r="E32" s="12">
        <v>0</v>
      </c>
      <c r="F32" s="12">
        <v>25.676639999999999</v>
      </c>
      <c r="G32" s="12">
        <f t="shared" si="0"/>
        <v>25.876639999999998</v>
      </c>
      <c r="H32" s="12">
        <f>+Urq_InfraMR[[#This Row],[Total Líneas de Explotación ]]</f>
        <v>25.876639999999998</v>
      </c>
      <c r="I32" s="12">
        <v>25.677</v>
      </c>
      <c r="J32" s="12">
        <v>0.2</v>
      </c>
      <c r="K32" s="12">
        <v>2.5569999999999999</v>
      </c>
      <c r="L32" s="12">
        <v>54.899000000000001</v>
      </c>
      <c r="M32" s="12">
        <v>3.875</v>
      </c>
      <c r="N32" s="12">
        <f>+Urq_InfraMR[[#This Row],[A.03.1 -  Longitud de Vías de Explotación No Electrificadas Troncales y Ramales (vía principal) (km)]]+Urq_InfraMR[[#This Row],[A.04.1 -  Longitud de Vías de Explotación Electrificadas Troncales y Ramales (vía principal) (km)]]</f>
        <v>55.099000000000004</v>
      </c>
      <c r="O32" s="12">
        <f>+Urq_InfraMR[[#This Row],[Total Vías (excluido Auxiliares)]]</f>
        <v>55.099000000000004</v>
      </c>
      <c r="P32" s="1">
        <v>6</v>
      </c>
      <c r="Q32" s="1">
        <v>17</v>
      </c>
      <c r="R32" s="1">
        <v>0</v>
      </c>
      <c r="S32" s="1">
        <f t="shared" si="1"/>
        <v>23</v>
      </c>
      <c r="T32" s="1">
        <v>0</v>
      </c>
      <c r="U32" s="1">
        <v>30</v>
      </c>
      <c r="V32" s="1">
        <v>0</v>
      </c>
      <c r="W32" s="1">
        <v>3</v>
      </c>
      <c r="X32" s="1">
        <v>2</v>
      </c>
      <c r="Y32" s="1">
        <f t="shared" si="2"/>
        <v>35</v>
      </c>
      <c r="Z32" s="1">
        <v>1</v>
      </c>
      <c r="AA32" s="1">
        <v>6</v>
      </c>
      <c r="AB32" s="1">
        <f>+Urq_InfraMR[[#This Row],[Total Pasos Vehiculares a Nivel]]</f>
        <v>35</v>
      </c>
      <c r="AC32" s="1">
        <f t="shared" si="3"/>
        <v>42</v>
      </c>
      <c r="AD32" s="1">
        <v>1</v>
      </c>
      <c r="AE32" s="1">
        <v>2</v>
      </c>
      <c r="AF32" s="1">
        <v>31</v>
      </c>
      <c r="AG32" s="1">
        <f t="shared" si="4"/>
        <v>34</v>
      </c>
      <c r="AH32" s="13">
        <v>17.370999999999999</v>
      </c>
      <c r="AI32" s="13">
        <v>0</v>
      </c>
      <c r="AJ32" s="13">
        <v>8.3789999999999996</v>
      </c>
      <c r="AK32" s="13">
        <f t="shared" si="5"/>
        <v>25.75</v>
      </c>
      <c r="AL32" s="1">
        <v>1</v>
      </c>
      <c r="AM32" s="1">
        <v>0</v>
      </c>
      <c r="AN32" s="1">
        <v>0</v>
      </c>
      <c r="AO32" s="1">
        <f t="shared" si="6"/>
        <v>1</v>
      </c>
      <c r="AP32" s="1">
        <v>0</v>
      </c>
      <c r="AQ32" s="1">
        <v>128</v>
      </c>
      <c r="AR32" s="1">
        <v>0</v>
      </c>
      <c r="AS32" s="1">
        <f>+Urq_InfraMR[[#This Row],[B.02.1 - Parque de Coches Eléctricos Motrices]]+Urq_InfraMR[[#This Row],[B.02.2 - Parque de Coches Eléctricos Motrices Remolcados Tipo R]]+Urq_InfraMR[[#This Row],[B.02.3 - Parque de Coches Eléctricos Motrices Tipo R]]</f>
        <v>128</v>
      </c>
      <c r="AT32" s="1">
        <v>0</v>
      </c>
      <c r="AU32" s="1">
        <v>0</v>
      </c>
      <c r="AV32" s="1">
        <v>0</v>
      </c>
      <c r="AW32" s="1">
        <f>+Urq_InfraMR[[#This Row],[B.03.1 - Parque de Coches Motores Motrices Remolcados]]+Urq_InfraMR[[#This Row],[B.03.2 - Parque de Coches Motores Motrices Intermedios]]+Urq_InfraMR[[#This Row],[B.03.3 - Parque de Coches Motores Motrices Cabina]]</f>
        <v>0</v>
      </c>
      <c r="AX32" s="1">
        <v>0</v>
      </c>
      <c r="AY32" s="1">
        <v>0</v>
      </c>
      <c r="AZ32" s="1">
        <v>0</v>
      </c>
      <c r="BA32" s="1">
        <v>0</v>
      </c>
      <c r="BB32" s="1">
        <v>0</v>
      </c>
      <c r="BC32" s="1">
        <f>+Urq_InfraMR[[#This Row],[B.04.5 - Parque de Coches Remolcados para Servicios Especiales (Cartoneros)]]+Urq_InfraMR[[#This Row],[B.04.4 - Parque de Coches Remolcados de Larga Distancia (Turista+Pullman)]]+Urq_InfraMR[[#This Row],[B.04.3 - Parque de Coches Remolcados Clase Unica Cabina]]+Urq_InfraMR[[#This Row],[B.04.2 - Parque de Coches Remolcados Clase Unica Furgón]]+Urq_InfraMR[[#This Row],[B.04.1 - Parque de Coches Remolcados Clase Unica]]</f>
        <v>0</v>
      </c>
      <c r="BD32" s="1">
        <v>1</v>
      </c>
      <c r="BE32" s="1">
        <v>0</v>
      </c>
      <c r="BF32" s="16">
        <v>1435</v>
      </c>
    </row>
    <row r="33" spans="1:58">
      <c r="A33" s="1">
        <v>1995</v>
      </c>
      <c r="B33" s="1" t="s">
        <v>122</v>
      </c>
      <c r="C33" s="12">
        <v>0.2</v>
      </c>
      <c r="D33" s="12">
        <v>0</v>
      </c>
      <c r="E33" s="12">
        <v>0</v>
      </c>
      <c r="F33" s="12">
        <v>25.676639999999999</v>
      </c>
      <c r="G33" s="12">
        <f t="shared" si="0"/>
        <v>25.876639999999998</v>
      </c>
      <c r="H33" s="12">
        <f>+Urq_InfraMR[[#This Row],[Total Líneas de Explotación ]]</f>
        <v>25.876639999999998</v>
      </c>
      <c r="I33" s="12">
        <v>25.677</v>
      </c>
      <c r="J33" s="12">
        <v>0.2</v>
      </c>
      <c r="K33" s="12">
        <v>2.5569999999999999</v>
      </c>
      <c r="L33" s="12">
        <v>54.899000000000001</v>
      </c>
      <c r="M33" s="12">
        <v>3.875</v>
      </c>
      <c r="N33" s="12">
        <f>+Urq_InfraMR[[#This Row],[A.03.1 -  Longitud de Vías de Explotación No Electrificadas Troncales y Ramales (vía principal) (km)]]+Urq_InfraMR[[#This Row],[A.04.1 -  Longitud de Vías de Explotación Electrificadas Troncales y Ramales (vía principal) (km)]]</f>
        <v>55.099000000000004</v>
      </c>
      <c r="O33" s="12">
        <f>+Urq_InfraMR[[#This Row],[Total Vías (excluido Auxiliares)]]</f>
        <v>55.099000000000004</v>
      </c>
      <c r="P33" s="1">
        <v>6</v>
      </c>
      <c r="Q33" s="1">
        <v>17</v>
      </c>
      <c r="R33" s="1">
        <v>0</v>
      </c>
      <c r="S33" s="1">
        <f t="shared" si="1"/>
        <v>23</v>
      </c>
      <c r="T33" s="1">
        <v>0</v>
      </c>
      <c r="U33" s="1">
        <v>30</v>
      </c>
      <c r="V33" s="1">
        <v>0</v>
      </c>
      <c r="W33" s="1">
        <v>3</v>
      </c>
      <c r="X33" s="1">
        <v>2</v>
      </c>
      <c r="Y33" s="1">
        <f t="shared" si="2"/>
        <v>35</v>
      </c>
      <c r="Z33" s="1">
        <v>1</v>
      </c>
      <c r="AA33" s="1">
        <v>6</v>
      </c>
      <c r="AB33" s="1">
        <f>+Urq_InfraMR[[#This Row],[Total Pasos Vehiculares a Nivel]]</f>
        <v>35</v>
      </c>
      <c r="AC33" s="1">
        <f t="shared" si="3"/>
        <v>42</v>
      </c>
      <c r="AD33" s="1">
        <v>1</v>
      </c>
      <c r="AE33" s="1">
        <v>2</v>
      </c>
      <c r="AF33" s="1">
        <v>31</v>
      </c>
      <c r="AG33" s="1">
        <f t="shared" si="4"/>
        <v>34</v>
      </c>
      <c r="AH33" s="13">
        <v>17.370999999999999</v>
      </c>
      <c r="AI33" s="13">
        <v>0</v>
      </c>
      <c r="AJ33" s="13">
        <v>8.3789999999999996</v>
      </c>
      <c r="AK33" s="13">
        <f t="shared" si="5"/>
        <v>25.75</v>
      </c>
      <c r="AL33" s="1">
        <v>1</v>
      </c>
      <c r="AM33" s="1">
        <v>0</v>
      </c>
      <c r="AN33" s="1">
        <v>0</v>
      </c>
      <c r="AO33" s="1">
        <f t="shared" si="6"/>
        <v>1</v>
      </c>
      <c r="AP33" s="1">
        <v>0</v>
      </c>
      <c r="AQ33" s="1">
        <v>128</v>
      </c>
      <c r="AR33" s="1">
        <v>0</v>
      </c>
      <c r="AS33" s="1">
        <f>+Urq_InfraMR[[#This Row],[B.02.1 - Parque de Coches Eléctricos Motrices]]+Urq_InfraMR[[#This Row],[B.02.2 - Parque de Coches Eléctricos Motrices Remolcados Tipo R]]+Urq_InfraMR[[#This Row],[B.02.3 - Parque de Coches Eléctricos Motrices Tipo R]]</f>
        <v>128</v>
      </c>
      <c r="AT33" s="1">
        <v>0</v>
      </c>
      <c r="AU33" s="1">
        <v>0</v>
      </c>
      <c r="AV33" s="1">
        <v>0</v>
      </c>
      <c r="AW33" s="1">
        <f>+Urq_InfraMR[[#This Row],[B.03.1 - Parque de Coches Motores Motrices Remolcados]]+Urq_InfraMR[[#This Row],[B.03.2 - Parque de Coches Motores Motrices Intermedios]]+Urq_InfraMR[[#This Row],[B.03.3 - Parque de Coches Motores Motrices Cabina]]</f>
        <v>0</v>
      </c>
      <c r="AX33" s="1">
        <v>0</v>
      </c>
      <c r="AY33" s="1">
        <v>0</v>
      </c>
      <c r="AZ33" s="1">
        <v>0</v>
      </c>
      <c r="BA33" s="1">
        <v>0</v>
      </c>
      <c r="BB33" s="1">
        <v>0</v>
      </c>
      <c r="BC33" s="1">
        <f>+Urq_InfraMR[[#This Row],[B.04.5 - Parque de Coches Remolcados para Servicios Especiales (Cartoneros)]]+Urq_InfraMR[[#This Row],[B.04.4 - Parque de Coches Remolcados de Larga Distancia (Turista+Pullman)]]+Urq_InfraMR[[#This Row],[B.04.3 - Parque de Coches Remolcados Clase Unica Cabina]]+Urq_InfraMR[[#This Row],[B.04.2 - Parque de Coches Remolcados Clase Unica Furgón]]+Urq_InfraMR[[#This Row],[B.04.1 - Parque de Coches Remolcados Clase Unica]]</f>
        <v>0</v>
      </c>
      <c r="BD33" s="1">
        <v>1</v>
      </c>
      <c r="BE33" s="1">
        <v>0</v>
      </c>
      <c r="BF33" s="16">
        <v>1435</v>
      </c>
    </row>
    <row r="34" spans="1:58">
      <c r="A34" s="1">
        <v>1995</v>
      </c>
      <c r="B34" s="1" t="s">
        <v>123</v>
      </c>
      <c r="C34" s="12">
        <v>0.2</v>
      </c>
      <c r="D34" s="12">
        <v>0</v>
      </c>
      <c r="E34" s="12">
        <v>0</v>
      </c>
      <c r="F34" s="12">
        <v>25.676639999999999</v>
      </c>
      <c r="G34" s="12">
        <f t="shared" si="0"/>
        <v>25.876639999999998</v>
      </c>
      <c r="H34" s="12">
        <f>+Urq_InfraMR[[#This Row],[Total Líneas de Explotación ]]</f>
        <v>25.876639999999998</v>
      </c>
      <c r="I34" s="12">
        <v>25.677</v>
      </c>
      <c r="J34" s="12">
        <v>0.2</v>
      </c>
      <c r="K34" s="12">
        <v>2.5569999999999999</v>
      </c>
      <c r="L34" s="12">
        <v>54.899000000000001</v>
      </c>
      <c r="M34" s="12">
        <v>3.875</v>
      </c>
      <c r="N34" s="12">
        <f>+Urq_InfraMR[[#This Row],[A.03.1 -  Longitud de Vías de Explotación No Electrificadas Troncales y Ramales (vía principal) (km)]]+Urq_InfraMR[[#This Row],[A.04.1 -  Longitud de Vías de Explotación Electrificadas Troncales y Ramales (vía principal) (km)]]</f>
        <v>55.099000000000004</v>
      </c>
      <c r="O34" s="12">
        <f>+Urq_InfraMR[[#This Row],[Total Vías (excluido Auxiliares)]]</f>
        <v>55.099000000000004</v>
      </c>
      <c r="P34" s="1">
        <v>6</v>
      </c>
      <c r="Q34" s="1">
        <v>17</v>
      </c>
      <c r="R34" s="1">
        <v>0</v>
      </c>
      <c r="S34" s="1">
        <f t="shared" si="1"/>
        <v>23</v>
      </c>
      <c r="T34" s="1">
        <v>0</v>
      </c>
      <c r="U34" s="1">
        <v>30</v>
      </c>
      <c r="V34" s="1">
        <v>0</v>
      </c>
      <c r="W34" s="1">
        <v>3</v>
      </c>
      <c r="X34" s="1">
        <v>2</v>
      </c>
      <c r="Y34" s="1">
        <f t="shared" si="2"/>
        <v>35</v>
      </c>
      <c r="Z34" s="1">
        <v>1</v>
      </c>
      <c r="AA34" s="1">
        <v>6</v>
      </c>
      <c r="AB34" s="1">
        <f>+Urq_InfraMR[[#This Row],[Total Pasos Vehiculares a Nivel]]</f>
        <v>35</v>
      </c>
      <c r="AC34" s="1">
        <f t="shared" si="3"/>
        <v>42</v>
      </c>
      <c r="AD34" s="1">
        <v>1</v>
      </c>
      <c r="AE34" s="1">
        <v>2</v>
      </c>
      <c r="AF34" s="1">
        <v>31</v>
      </c>
      <c r="AG34" s="1">
        <f t="shared" si="4"/>
        <v>34</v>
      </c>
      <c r="AH34" s="13">
        <v>17.370999999999999</v>
      </c>
      <c r="AI34" s="13">
        <v>0</v>
      </c>
      <c r="AJ34" s="13">
        <v>8.3789999999999996</v>
      </c>
      <c r="AK34" s="13">
        <f t="shared" si="5"/>
        <v>25.75</v>
      </c>
      <c r="AL34" s="1">
        <v>1</v>
      </c>
      <c r="AM34" s="1">
        <v>0</v>
      </c>
      <c r="AN34" s="1">
        <v>0</v>
      </c>
      <c r="AO34" s="1">
        <f t="shared" si="6"/>
        <v>1</v>
      </c>
      <c r="AP34" s="1">
        <v>0</v>
      </c>
      <c r="AQ34" s="1">
        <v>128</v>
      </c>
      <c r="AR34" s="1">
        <v>0</v>
      </c>
      <c r="AS34" s="1">
        <f>+Urq_InfraMR[[#This Row],[B.02.1 - Parque de Coches Eléctricos Motrices]]+Urq_InfraMR[[#This Row],[B.02.2 - Parque de Coches Eléctricos Motrices Remolcados Tipo R]]+Urq_InfraMR[[#This Row],[B.02.3 - Parque de Coches Eléctricos Motrices Tipo R]]</f>
        <v>128</v>
      </c>
      <c r="AT34" s="1">
        <v>0</v>
      </c>
      <c r="AU34" s="1">
        <v>0</v>
      </c>
      <c r="AV34" s="1">
        <v>0</v>
      </c>
      <c r="AW34" s="1">
        <f>+Urq_InfraMR[[#This Row],[B.03.1 - Parque de Coches Motores Motrices Remolcados]]+Urq_InfraMR[[#This Row],[B.03.2 - Parque de Coches Motores Motrices Intermedios]]+Urq_InfraMR[[#This Row],[B.03.3 - Parque de Coches Motores Motrices Cabina]]</f>
        <v>0</v>
      </c>
      <c r="AX34" s="1">
        <v>0</v>
      </c>
      <c r="AY34" s="1">
        <v>0</v>
      </c>
      <c r="AZ34" s="1">
        <v>0</v>
      </c>
      <c r="BA34" s="1">
        <v>0</v>
      </c>
      <c r="BB34" s="1">
        <v>0</v>
      </c>
      <c r="BC34" s="1">
        <f>+Urq_InfraMR[[#This Row],[B.04.5 - Parque de Coches Remolcados para Servicios Especiales (Cartoneros)]]+Urq_InfraMR[[#This Row],[B.04.4 - Parque de Coches Remolcados de Larga Distancia (Turista+Pullman)]]+Urq_InfraMR[[#This Row],[B.04.3 - Parque de Coches Remolcados Clase Unica Cabina]]+Urq_InfraMR[[#This Row],[B.04.2 - Parque de Coches Remolcados Clase Unica Furgón]]+Urq_InfraMR[[#This Row],[B.04.1 - Parque de Coches Remolcados Clase Unica]]</f>
        <v>0</v>
      </c>
      <c r="BD34" s="1">
        <v>1</v>
      </c>
      <c r="BE34" s="1">
        <v>0</v>
      </c>
      <c r="BF34" s="16">
        <v>1435</v>
      </c>
    </row>
    <row r="35" spans="1:58">
      <c r="A35" s="1">
        <v>1995</v>
      </c>
      <c r="B35" s="1" t="s">
        <v>124</v>
      </c>
      <c r="C35" s="12">
        <v>0.2</v>
      </c>
      <c r="D35" s="12">
        <v>0</v>
      </c>
      <c r="E35" s="12">
        <v>0</v>
      </c>
      <c r="F35" s="12">
        <v>25.676639999999999</v>
      </c>
      <c r="G35" s="12">
        <f t="shared" si="0"/>
        <v>25.876639999999998</v>
      </c>
      <c r="H35" s="12">
        <f>+Urq_InfraMR[[#This Row],[Total Líneas de Explotación ]]</f>
        <v>25.876639999999998</v>
      </c>
      <c r="I35" s="12">
        <v>25.677</v>
      </c>
      <c r="J35" s="12">
        <v>0.2</v>
      </c>
      <c r="K35" s="12">
        <v>2.5569999999999999</v>
      </c>
      <c r="L35" s="12">
        <v>54.899000000000001</v>
      </c>
      <c r="M35" s="12">
        <v>3.875</v>
      </c>
      <c r="N35" s="12">
        <f>+Urq_InfraMR[[#This Row],[A.03.1 -  Longitud de Vías de Explotación No Electrificadas Troncales y Ramales (vía principal) (km)]]+Urq_InfraMR[[#This Row],[A.04.1 -  Longitud de Vías de Explotación Electrificadas Troncales y Ramales (vía principal) (km)]]</f>
        <v>55.099000000000004</v>
      </c>
      <c r="O35" s="12">
        <f>+Urq_InfraMR[[#This Row],[Total Vías (excluido Auxiliares)]]</f>
        <v>55.099000000000004</v>
      </c>
      <c r="P35" s="1">
        <v>6</v>
      </c>
      <c r="Q35" s="1">
        <v>17</v>
      </c>
      <c r="R35" s="1">
        <v>0</v>
      </c>
      <c r="S35" s="1">
        <f t="shared" si="1"/>
        <v>23</v>
      </c>
      <c r="T35" s="1">
        <v>0</v>
      </c>
      <c r="U35" s="1">
        <v>30</v>
      </c>
      <c r="V35" s="1">
        <v>0</v>
      </c>
      <c r="W35" s="1">
        <v>3</v>
      </c>
      <c r="X35" s="1">
        <v>2</v>
      </c>
      <c r="Y35" s="1">
        <f t="shared" si="2"/>
        <v>35</v>
      </c>
      <c r="Z35" s="1">
        <v>1</v>
      </c>
      <c r="AA35" s="1">
        <v>6</v>
      </c>
      <c r="AB35" s="1">
        <f>+Urq_InfraMR[[#This Row],[Total Pasos Vehiculares a Nivel]]</f>
        <v>35</v>
      </c>
      <c r="AC35" s="1">
        <f t="shared" si="3"/>
        <v>42</v>
      </c>
      <c r="AD35" s="1">
        <v>1</v>
      </c>
      <c r="AE35" s="1">
        <v>2</v>
      </c>
      <c r="AF35" s="1">
        <v>31</v>
      </c>
      <c r="AG35" s="1">
        <f t="shared" si="4"/>
        <v>34</v>
      </c>
      <c r="AH35" s="13">
        <v>17.370999999999999</v>
      </c>
      <c r="AI35" s="13">
        <v>0</v>
      </c>
      <c r="AJ35" s="13">
        <v>8.3789999999999996</v>
      </c>
      <c r="AK35" s="13">
        <f t="shared" si="5"/>
        <v>25.75</v>
      </c>
      <c r="AL35" s="1">
        <v>1</v>
      </c>
      <c r="AM35" s="1">
        <v>0</v>
      </c>
      <c r="AN35" s="1">
        <v>0</v>
      </c>
      <c r="AO35" s="1">
        <f t="shared" si="6"/>
        <v>1</v>
      </c>
      <c r="AP35" s="1">
        <v>0</v>
      </c>
      <c r="AQ35" s="1">
        <v>128</v>
      </c>
      <c r="AR35" s="1">
        <v>0</v>
      </c>
      <c r="AS35" s="1">
        <f>+Urq_InfraMR[[#This Row],[B.02.1 - Parque de Coches Eléctricos Motrices]]+Urq_InfraMR[[#This Row],[B.02.2 - Parque de Coches Eléctricos Motrices Remolcados Tipo R]]+Urq_InfraMR[[#This Row],[B.02.3 - Parque de Coches Eléctricos Motrices Tipo R]]</f>
        <v>128</v>
      </c>
      <c r="AT35" s="1">
        <v>0</v>
      </c>
      <c r="AU35" s="1">
        <v>0</v>
      </c>
      <c r="AV35" s="1">
        <v>0</v>
      </c>
      <c r="AW35" s="1">
        <f>+Urq_InfraMR[[#This Row],[B.03.1 - Parque de Coches Motores Motrices Remolcados]]+Urq_InfraMR[[#This Row],[B.03.2 - Parque de Coches Motores Motrices Intermedios]]+Urq_InfraMR[[#This Row],[B.03.3 - Parque de Coches Motores Motrices Cabina]]</f>
        <v>0</v>
      </c>
      <c r="AX35" s="1">
        <v>0</v>
      </c>
      <c r="AY35" s="1">
        <v>0</v>
      </c>
      <c r="AZ35" s="1">
        <v>0</v>
      </c>
      <c r="BA35" s="1">
        <v>0</v>
      </c>
      <c r="BB35" s="1">
        <v>0</v>
      </c>
      <c r="BC35" s="1">
        <f>+Urq_InfraMR[[#This Row],[B.04.5 - Parque de Coches Remolcados para Servicios Especiales (Cartoneros)]]+Urq_InfraMR[[#This Row],[B.04.4 - Parque de Coches Remolcados de Larga Distancia (Turista+Pullman)]]+Urq_InfraMR[[#This Row],[B.04.3 - Parque de Coches Remolcados Clase Unica Cabina]]+Urq_InfraMR[[#This Row],[B.04.2 - Parque de Coches Remolcados Clase Unica Furgón]]+Urq_InfraMR[[#This Row],[B.04.1 - Parque de Coches Remolcados Clase Unica]]</f>
        <v>0</v>
      </c>
      <c r="BD35" s="1">
        <v>1</v>
      </c>
      <c r="BE35" s="1">
        <v>0</v>
      </c>
      <c r="BF35" s="16">
        <v>1435</v>
      </c>
    </row>
    <row r="36" spans="1:58">
      <c r="A36" s="1">
        <v>1995</v>
      </c>
      <c r="B36" s="1" t="s">
        <v>125</v>
      </c>
      <c r="C36" s="12">
        <v>0.2</v>
      </c>
      <c r="D36" s="12">
        <v>0</v>
      </c>
      <c r="E36" s="12">
        <v>0</v>
      </c>
      <c r="F36" s="12">
        <v>25.676639999999999</v>
      </c>
      <c r="G36" s="12">
        <f t="shared" si="0"/>
        <v>25.876639999999998</v>
      </c>
      <c r="H36" s="12">
        <f>+Urq_InfraMR[[#This Row],[Total Líneas de Explotación ]]</f>
        <v>25.876639999999998</v>
      </c>
      <c r="I36" s="12">
        <v>25.677</v>
      </c>
      <c r="J36" s="12">
        <v>0.2</v>
      </c>
      <c r="K36" s="12">
        <v>2.5569999999999999</v>
      </c>
      <c r="L36" s="12">
        <v>54.899000000000001</v>
      </c>
      <c r="M36" s="12">
        <v>3.875</v>
      </c>
      <c r="N36" s="12">
        <f>+Urq_InfraMR[[#This Row],[A.03.1 -  Longitud de Vías de Explotación No Electrificadas Troncales y Ramales (vía principal) (km)]]+Urq_InfraMR[[#This Row],[A.04.1 -  Longitud de Vías de Explotación Electrificadas Troncales y Ramales (vía principal) (km)]]</f>
        <v>55.099000000000004</v>
      </c>
      <c r="O36" s="12">
        <f>+Urq_InfraMR[[#This Row],[Total Vías (excluido Auxiliares)]]</f>
        <v>55.099000000000004</v>
      </c>
      <c r="P36" s="1">
        <v>6</v>
      </c>
      <c r="Q36" s="1">
        <v>17</v>
      </c>
      <c r="R36" s="1">
        <v>0</v>
      </c>
      <c r="S36" s="1">
        <f t="shared" si="1"/>
        <v>23</v>
      </c>
      <c r="T36" s="1">
        <v>0</v>
      </c>
      <c r="U36" s="1">
        <v>30</v>
      </c>
      <c r="V36" s="1">
        <v>0</v>
      </c>
      <c r="W36" s="1">
        <v>3</v>
      </c>
      <c r="X36" s="1">
        <v>2</v>
      </c>
      <c r="Y36" s="1">
        <f t="shared" si="2"/>
        <v>35</v>
      </c>
      <c r="Z36" s="1">
        <v>1</v>
      </c>
      <c r="AA36" s="1">
        <v>6</v>
      </c>
      <c r="AB36" s="1">
        <f>+Urq_InfraMR[[#This Row],[Total Pasos Vehiculares a Nivel]]</f>
        <v>35</v>
      </c>
      <c r="AC36" s="1">
        <f t="shared" si="3"/>
        <v>42</v>
      </c>
      <c r="AD36" s="1">
        <v>1</v>
      </c>
      <c r="AE36" s="1">
        <v>2</v>
      </c>
      <c r="AF36" s="1">
        <v>31</v>
      </c>
      <c r="AG36" s="1">
        <f t="shared" si="4"/>
        <v>34</v>
      </c>
      <c r="AH36" s="13">
        <v>17.370999999999999</v>
      </c>
      <c r="AI36" s="13">
        <v>0</v>
      </c>
      <c r="AJ36" s="13">
        <v>8.3789999999999996</v>
      </c>
      <c r="AK36" s="13">
        <f t="shared" si="5"/>
        <v>25.75</v>
      </c>
      <c r="AL36" s="1">
        <v>1</v>
      </c>
      <c r="AM36" s="1">
        <v>0</v>
      </c>
      <c r="AN36" s="1">
        <v>0</v>
      </c>
      <c r="AO36" s="1">
        <f t="shared" si="6"/>
        <v>1</v>
      </c>
      <c r="AP36" s="1">
        <v>0</v>
      </c>
      <c r="AQ36" s="1">
        <v>128</v>
      </c>
      <c r="AR36" s="1">
        <v>0</v>
      </c>
      <c r="AS36" s="1">
        <f>+Urq_InfraMR[[#This Row],[B.02.1 - Parque de Coches Eléctricos Motrices]]+Urq_InfraMR[[#This Row],[B.02.2 - Parque de Coches Eléctricos Motrices Remolcados Tipo R]]+Urq_InfraMR[[#This Row],[B.02.3 - Parque de Coches Eléctricos Motrices Tipo R]]</f>
        <v>128</v>
      </c>
      <c r="AT36" s="1">
        <v>0</v>
      </c>
      <c r="AU36" s="1">
        <v>0</v>
      </c>
      <c r="AV36" s="1">
        <v>0</v>
      </c>
      <c r="AW36" s="1">
        <f>+Urq_InfraMR[[#This Row],[B.03.1 - Parque de Coches Motores Motrices Remolcados]]+Urq_InfraMR[[#This Row],[B.03.2 - Parque de Coches Motores Motrices Intermedios]]+Urq_InfraMR[[#This Row],[B.03.3 - Parque de Coches Motores Motrices Cabina]]</f>
        <v>0</v>
      </c>
      <c r="AX36" s="1">
        <v>0</v>
      </c>
      <c r="AY36" s="1">
        <v>0</v>
      </c>
      <c r="AZ36" s="1">
        <v>0</v>
      </c>
      <c r="BA36" s="1">
        <v>0</v>
      </c>
      <c r="BB36" s="1">
        <v>0</v>
      </c>
      <c r="BC36" s="1">
        <f>+Urq_InfraMR[[#This Row],[B.04.5 - Parque de Coches Remolcados para Servicios Especiales (Cartoneros)]]+Urq_InfraMR[[#This Row],[B.04.4 - Parque de Coches Remolcados de Larga Distancia (Turista+Pullman)]]+Urq_InfraMR[[#This Row],[B.04.3 - Parque de Coches Remolcados Clase Unica Cabina]]+Urq_InfraMR[[#This Row],[B.04.2 - Parque de Coches Remolcados Clase Unica Furgón]]+Urq_InfraMR[[#This Row],[B.04.1 - Parque de Coches Remolcados Clase Unica]]</f>
        <v>0</v>
      </c>
      <c r="BD36" s="1">
        <v>1</v>
      </c>
      <c r="BE36" s="1">
        <v>0</v>
      </c>
      <c r="BF36" s="16">
        <v>1435</v>
      </c>
    </row>
    <row r="37" spans="1:58">
      <c r="A37" s="1">
        <v>1995</v>
      </c>
      <c r="B37" s="1" t="s">
        <v>126</v>
      </c>
      <c r="C37" s="12">
        <v>0.2</v>
      </c>
      <c r="D37" s="12">
        <v>0</v>
      </c>
      <c r="E37" s="12">
        <v>0</v>
      </c>
      <c r="F37" s="12">
        <v>25.676639999999999</v>
      </c>
      <c r="G37" s="12">
        <f t="shared" si="0"/>
        <v>25.876639999999998</v>
      </c>
      <c r="H37" s="12">
        <f>+Urq_InfraMR[[#This Row],[Total Líneas de Explotación ]]</f>
        <v>25.876639999999998</v>
      </c>
      <c r="I37" s="12">
        <v>25.677</v>
      </c>
      <c r="J37" s="12">
        <v>0.2</v>
      </c>
      <c r="K37" s="12">
        <v>2.5569999999999999</v>
      </c>
      <c r="L37" s="12">
        <v>54.899000000000001</v>
      </c>
      <c r="M37" s="12">
        <v>3.875</v>
      </c>
      <c r="N37" s="12">
        <f>+Urq_InfraMR[[#This Row],[A.03.1 -  Longitud de Vías de Explotación No Electrificadas Troncales y Ramales (vía principal) (km)]]+Urq_InfraMR[[#This Row],[A.04.1 -  Longitud de Vías de Explotación Electrificadas Troncales y Ramales (vía principal) (km)]]</f>
        <v>55.099000000000004</v>
      </c>
      <c r="O37" s="12">
        <f>+Urq_InfraMR[[#This Row],[Total Vías (excluido Auxiliares)]]</f>
        <v>55.099000000000004</v>
      </c>
      <c r="P37" s="1">
        <v>6</v>
      </c>
      <c r="Q37" s="1">
        <v>17</v>
      </c>
      <c r="R37" s="1">
        <v>0</v>
      </c>
      <c r="S37" s="1">
        <f t="shared" si="1"/>
        <v>23</v>
      </c>
      <c r="T37" s="1">
        <v>0</v>
      </c>
      <c r="U37" s="1">
        <v>30</v>
      </c>
      <c r="V37" s="1">
        <v>0</v>
      </c>
      <c r="W37" s="1">
        <v>3</v>
      </c>
      <c r="X37" s="1">
        <v>2</v>
      </c>
      <c r="Y37" s="1">
        <f t="shared" si="2"/>
        <v>35</v>
      </c>
      <c r="Z37" s="1">
        <v>1</v>
      </c>
      <c r="AA37" s="1">
        <v>6</v>
      </c>
      <c r="AB37" s="1">
        <f>+Urq_InfraMR[[#This Row],[Total Pasos Vehiculares a Nivel]]</f>
        <v>35</v>
      </c>
      <c r="AC37" s="1">
        <f t="shared" si="3"/>
        <v>42</v>
      </c>
      <c r="AD37" s="1">
        <v>1</v>
      </c>
      <c r="AE37" s="1">
        <v>2</v>
      </c>
      <c r="AF37" s="1">
        <v>31</v>
      </c>
      <c r="AG37" s="1">
        <f t="shared" si="4"/>
        <v>34</v>
      </c>
      <c r="AH37" s="13">
        <v>17.370999999999999</v>
      </c>
      <c r="AI37" s="13">
        <v>0</v>
      </c>
      <c r="AJ37" s="13">
        <v>8.3789999999999996</v>
      </c>
      <c r="AK37" s="13">
        <f t="shared" si="5"/>
        <v>25.75</v>
      </c>
      <c r="AL37" s="1">
        <v>1</v>
      </c>
      <c r="AM37" s="1">
        <v>0</v>
      </c>
      <c r="AN37" s="1">
        <v>0</v>
      </c>
      <c r="AO37" s="1">
        <f t="shared" si="6"/>
        <v>1</v>
      </c>
      <c r="AP37" s="1">
        <v>0</v>
      </c>
      <c r="AQ37" s="1">
        <v>128</v>
      </c>
      <c r="AR37" s="1">
        <v>0</v>
      </c>
      <c r="AS37" s="1">
        <f>+Urq_InfraMR[[#This Row],[B.02.1 - Parque de Coches Eléctricos Motrices]]+Urq_InfraMR[[#This Row],[B.02.2 - Parque de Coches Eléctricos Motrices Remolcados Tipo R]]+Urq_InfraMR[[#This Row],[B.02.3 - Parque de Coches Eléctricos Motrices Tipo R]]</f>
        <v>128</v>
      </c>
      <c r="AT37" s="1">
        <v>0</v>
      </c>
      <c r="AU37" s="1">
        <v>0</v>
      </c>
      <c r="AV37" s="1">
        <v>0</v>
      </c>
      <c r="AW37" s="1">
        <f>+Urq_InfraMR[[#This Row],[B.03.1 - Parque de Coches Motores Motrices Remolcados]]+Urq_InfraMR[[#This Row],[B.03.2 - Parque de Coches Motores Motrices Intermedios]]+Urq_InfraMR[[#This Row],[B.03.3 - Parque de Coches Motores Motrices Cabina]]</f>
        <v>0</v>
      </c>
      <c r="AX37" s="1">
        <v>0</v>
      </c>
      <c r="AY37" s="1">
        <v>0</v>
      </c>
      <c r="AZ37" s="1">
        <v>0</v>
      </c>
      <c r="BA37" s="1">
        <v>0</v>
      </c>
      <c r="BB37" s="1">
        <v>0</v>
      </c>
      <c r="BC37" s="1">
        <f>+Urq_InfraMR[[#This Row],[B.04.5 - Parque de Coches Remolcados para Servicios Especiales (Cartoneros)]]+Urq_InfraMR[[#This Row],[B.04.4 - Parque de Coches Remolcados de Larga Distancia (Turista+Pullman)]]+Urq_InfraMR[[#This Row],[B.04.3 - Parque de Coches Remolcados Clase Unica Cabina]]+Urq_InfraMR[[#This Row],[B.04.2 - Parque de Coches Remolcados Clase Unica Furgón]]+Urq_InfraMR[[#This Row],[B.04.1 - Parque de Coches Remolcados Clase Unica]]</f>
        <v>0</v>
      </c>
      <c r="BD37" s="1">
        <v>1</v>
      </c>
      <c r="BE37" s="1">
        <v>0</v>
      </c>
      <c r="BF37" s="16">
        <v>1435</v>
      </c>
    </row>
    <row r="38" spans="1:58">
      <c r="A38" s="1">
        <v>1996</v>
      </c>
      <c r="B38" s="1" t="s">
        <v>115</v>
      </c>
      <c r="C38" s="12">
        <v>0.2</v>
      </c>
      <c r="D38" s="12">
        <v>0</v>
      </c>
      <c r="E38" s="12">
        <v>0</v>
      </c>
      <c r="F38" s="12">
        <v>25.676639999999999</v>
      </c>
      <c r="G38" s="12">
        <f t="shared" si="0"/>
        <v>25.876639999999998</v>
      </c>
      <c r="H38" s="12">
        <f>+Urq_InfraMR[[#This Row],[Total Líneas de Explotación ]]</f>
        <v>25.876639999999998</v>
      </c>
      <c r="I38" s="12">
        <v>25.677</v>
      </c>
      <c r="J38" s="12">
        <v>0.2</v>
      </c>
      <c r="K38" s="12">
        <v>2.5569999999999999</v>
      </c>
      <c r="L38" s="12">
        <v>54.899000000000001</v>
      </c>
      <c r="M38" s="12">
        <v>3.875</v>
      </c>
      <c r="N38" s="12">
        <f>+Urq_InfraMR[[#This Row],[A.03.1 -  Longitud de Vías de Explotación No Electrificadas Troncales y Ramales (vía principal) (km)]]+Urq_InfraMR[[#This Row],[A.04.1 -  Longitud de Vías de Explotación Electrificadas Troncales y Ramales (vía principal) (km)]]</f>
        <v>55.099000000000004</v>
      </c>
      <c r="O38" s="12">
        <f>+Urq_InfraMR[[#This Row],[Total Vías (excluido Auxiliares)]]</f>
        <v>55.099000000000004</v>
      </c>
      <c r="P38" s="1">
        <v>6</v>
      </c>
      <c r="Q38" s="1">
        <v>17</v>
      </c>
      <c r="R38" s="1">
        <v>0</v>
      </c>
      <c r="S38" s="1">
        <f t="shared" si="1"/>
        <v>23</v>
      </c>
      <c r="T38" s="1">
        <v>0</v>
      </c>
      <c r="U38" s="1">
        <v>30</v>
      </c>
      <c r="V38" s="1">
        <v>0</v>
      </c>
      <c r="W38" s="1">
        <v>3</v>
      </c>
      <c r="X38" s="1">
        <v>2</v>
      </c>
      <c r="Y38" s="1">
        <f t="shared" si="2"/>
        <v>35</v>
      </c>
      <c r="Z38" s="1">
        <v>1</v>
      </c>
      <c r="AA38" s="1">
        <v>6</v>
      </c>
      <c r="AB38" s="1">
        <f>+Urq_InfraMR[[#This Row],[Total Pasos Vehiculares a Nivel]]</f>
        <v>35</v>
      </c>
      <c r="AC38" s="1">
        <f t="shared" si="3"/>
        <v>42</v>
      </c>
      <c r="AD38" s="1">
        <v>1</v>
      </c>
      <c r="AE38" s="1">
        <v>2</v>
      </c>
      <c r="AF38" s="1">
        <v>31</v>
      </c>
      <c r="AG38" s="1">
        <f t="shared" si="4"/>
        <v>34</v>
      </c>
      <c r="AH38" s="13">
        <v>17.370999999999999</v>
      </c>
      <c r="AI38" s="13">
        <v>0</v>
      </c>
      <c r="AJ38" s="13">
        <v>8.3789999999999996</v>
      </c>
      <c r="AK38" s="13">
        <f t="shared" si="5"/>
        <v>25.75</v>
      </c>
      <c r="AL38" s="1">
        <v>1</v>
      </c>
      <c r="AM38" s="1">
        <v>0</v>
      </c>
      <c r="AN38" s="1">
        <v>0</v>
      </c>
      <c r="AO38" s="1">
        <f t="shared" si="6"/>
        <v>1</v>
      </c>
      <c r="AP38" s="1">
        <v>0</v>
      </c>
      <c r="AQ38" s="1">
        <v>128</v>
      </c>
      <c r="AR38" s="1">
        <v>0</v>
      </c>
      <c r="AS38" s="1">
        <f>+Urq_InfraMR[[#This Row],[B.02.1 - Parque de Coches Eléctricos Motrices]]+Urq_InfraMR[[#This Row],[B.02.2 - Parque de Coches Eléctricos Motrices Remolcados Tipo R]]+Urq_InfraMR[[#This Row],[B.02.3 - Parque de Coches Eléctricos Motrices Tipo R]]</f>
        <v>128</v>
      </c>
      <c r="AT38" s="1">
        <v>0</v>
      </c>
      <c r="AU38" s="1">
        <v>0</v>
      </c>
      <c r="AV38" s="1">
        <v>0</v>
      </c>
      <c r="AW38" s="1">
        <f>+Urq_InfraMR[[#This Row],[B.03.1 - Parque de Coches Motores Motrices Remolcados]]+Urq_InfraMR[[#This Row],[B.03.2 - Parque de Coches Motores Motrices Intermedios]]+Urq_InfraMR[[#This Row],[B.03.3 - Parque de Coches Motores Motrices Cabina]]</f>
        <v>0</v>
      </c>
      <c r="AX38" s="1">
        <v>0</v>
      </c>
      <c r="AY38" s="1">
        <v>0</v>
      </c>
      <c r="AZ38" s="1">
        <v>0</v>
      </c>
      <c r="BA38" s="1">
        <v>0</v>
      </c>
      <c r="BB38" s="1">
        <v>0</v>
      </c>
      <c r="BC38" s="1">
        <f>+Urq_InfraMR[[#This Row],[B.04.5 - Parque de Coches Remolcados para Servicios Especiales (Cartoneros)]]+Urq_InfraMR[[#This Row],[B.04.4 - Parque de Coches Remolcados de Larga Distancia (Turista+Pullman)]]+Urq_InfraMR[[#This Row],[B.04.3 - Parque de Coches Remolcados Clase Unica Cabina]]+Urq_InfraMR[[#This Row],[B.04.2 - Parque de Coches Remolcados Clase Unica Furgón]]+Urq_InfraMR[[#This Row],[B.04.1 - Parque de Coches Remolcados Clase Unica]]</f>
        <v>0</v>
      </c>
      <c r="BD38" s="1">
        <v>1</v>
      </c>
      <c r="BE38" s="1">
        <v>0</v>
      </c>
      <c r="BF38" s="16">
        <v>1435</v>
      </c>
    </row>
    <row r="39" spans="1:58">
      <c r="A39" s="1">
        <v>1996</v>
      </c>
      <c r="B39" s="1" t="s">
        <v>116</v>
      </c>
      <c r="C39" s="12">
        <v>0.2</v>
      </c>
      <c r="D39" s="12">
        <v>0</v>
      </c>
      <c r="E39" s="12">
        <v>0</v>
      </c>
      <c r="F39" s="12">
        <v>25.676639999999999</v>
      </c>
      <c r="G39" s="12">
        <f t="shared" si="0"/>
        <v>25.876639999999998</v>
      </c>
      <c r="H39" s="12">
        <f>+Urq_InfraMR[[#This Row],[Total Líneas de Explotación ]]</f>
        <v>25.876639999999998</v>
      </c>
      <c r="I39" s="12">
        <v>25.677</v>
      </c>
      <c r="J39" s="12">
        <v>0.2</v>
      </c>
      <c r="K39" s="12">
        <v>2.5569999999999999</v>
      </c>
      <c r="L39" s="12">
        <v>54.899000000000001</v>
      </c>
      <c r="M39" s="12">
        <v>3.875</v>
      </c>
      <c r="N39" s="12">
        <f>+Urq_InfraMR[[#This Row],[A.03.1 -  Longitud de Vías de Explotación No Electrificadas Troncales y Ramales (vía principal) (km)]]+Urq_InfraMR[[#This Row],[A.04.1 -  Longitud de Vías de Explotación Electrificadas Troncales y Ramales (vía principal) (km)]]</f>
        <v>55.099000000000004</v>
      </c>
      <c r="O39" s="12">
        <f>+Urq_InfraMR[[#This Row],[Total Vías (excluido Auxiliares)]]</f>
        <v>55.099000000000004</v>
      </c>
      <c r="P39" s="1">
        <v>6</v>
      </c>
      <c r="Q39" s="1">
        <v>17</v>
      </c>
      <c r="R39" s="1">
        <v>0</v>
      </c>
      <c r="S39" s="1">
        <f t="shared" si="1"/>
        <v>23</v>
      </c>
      <c r="T39" s="1">
        <v>0</v>
      </c>
      <c r="U39" s="1">
        <v>30</v>
      </c>
      <c r="V39" s="1">
        <v>0</v>
      </c>
      <c r="W39" s="1">
        <v>3</v>
      </c>
      <c r="X39" s="1">
        <v>2</v>
      </c>
      <c r="Y39" s="1">
        <f t="shared" si="2"/>
        <v>35</v>
      </c>
      <c r="Z39" s="1">
        <v>1</v>
      </c>
      <c r="AA39" s="1">
        <v>6</v>
      </c>
      <c r="AB39" s="1">
        <f>+Urq_InfraMR[[#This Row],[Total Pasos Vehiculares a Nivel]]</f>
        <v>35</v>
      </c>
      <c r="AC39" s="1">
        <f t="shared" si="3"/>
        <v>42</v>
      </c>
      <c r="AD39" s="1">
        <v>1</v>
      </c>
      <c r="AE39" s="1">
        <v>2</v>
      </c>
      <c r="AF39" s="1">
        <v>31</v>
      </c>
      <c r="AG39" s="1">
        <f t="shared" si="4"/>
        <v>34</v>
      </c>
      <c r="AH39" s="13">
        <v>17.370999999999999</v>
      </c>
      <c r="AI39" s="13">
        <v>0</v>
      </c>
      <c r="AJ39" s="13">
        <v>8.3789999999999996</v>
      </c>
      <c r="AK39" s="13">
        <f t="shared" si="5"/>
        <v>25.75</v>
      </c>
      <c r="AL39" s="1">
        <v>1</v>
      </c>
      <c r="AM39" s="1">
        <v>0</v>
      </c>
      <c r="AN39" s="1">
        <v>0</v>
      </c>
      <c r="AO39" s="1">
        <f t="shared" si="6"/>
        <v>1</v>
      </c>
      <c r="AP39" s="1">
        <v>0</v>
      </c>
      <c r="AQ39" s="1">
        <v>128</v>
      </c>
      <c r="AR39" s="1">
        <v>0</v>
      </c>
      <c r="AS39" s="1">
        <f>+Urq_InfraMR[[#This Row],[B.02.1 - Parque de Coches Eléctricos Motrices]]+Urq_InfraMR[[#This Row],[B.02.2 - Parque de Coches Eléctricos Motrices Remolcados Tipo R]]+Urq_InfraMR[[#This Row],[B.02.3 - Parque de Coches Eléctricos Motrices Tipo R]]</f>
        <v>128</v>
      </c>
      <c r="AT39" s="1">
        <v>0</v>
      </c>
      <c r="AU39" s="1">
        <v>0</v>
      </c>
      <c r="AV39" s="1">
        <v>0</v>
      </c>
      <c r="AW39" s="1">
        <f>+Urq_InfraMR[[#This Row],[B.03.1 - Parque de Coches Motores Motrices Remolcados]]+Urq_InfraMR[[#This Row],[B.03.2 - Parque de Coches Motores Motrices Intermedios]]+Urq_InfraMR[[#This Row],[B.03.3 - Parque de Coches Motores Motrices Cabina]]</f>
        <v>0</v>
      </c>
      <c r="AX39" s="1">
        <v>0</v>
      </c>
      <c r="AY39" s="1">
        <v>0</v>
      </c>
      <c r="AZ39" s="1">
        <v>0</v>
      </c>
      <c r="BA39" s="1">
        <v>0</v>
      </c>
      <c r="BB39" s="1">
        <v>0</v>
      </c>
      <c r="BC39" s="1">
        <f>+Urq_InfraMR[[#This Row],[B.04.5 - Parque de Coches Remolcados para Servicios Especiales (Cartoneros)]]+Urq_InfraMR[[#This Row],[B.04.4 - Parque de Coches Remolcados de Larga Distancia (Turista+Pullman)]]+Urq_InfraMR[[#This Row],[B.04.3 - Parque de Coches Remolcados Clase Unica Cabina]]+Urq_InfraMR[[#This Row],[B.04.2 - Parque de Coches Remolcados Clase Unica Furgón]]+Urq_InfraMR[[#This Row],[B.04.1 - Parque de Coches Remolcados Clase Unica]]</f>
        <v>0</v>
      </c>
      <c r="BD39" s="1">
        <v>1</v>
      </c>
      <c r="BE39" s="1">
        <v>0</v>
      </c>
      <c r="BF39" s="16">
        <v>1435</v>
      </c>
    </row>
    <row r="40" spans="1:58">
      <c r="A40" s="1">
        <v>1996</v>
      </c>
      <c r="B40" s="1" t="s">
        <v>117</v>
      </c>
      <c r="C40" s="12">
        <v>0.2</v>
      </c>
      <c r="D40" s="12">
        <v>0</v>
      </c>
      <c r="E40" s="12">
        <v>0</v>
      </c>
      <c r="F40" s="12">
        <v>25.676639999999999</v>
      </c>
      <c r="G40" s="12">
        <f t="shared" si="0"/>
        <v>25.876639999999998</v>
      </c>
      <c r="H40" s="12">
        <f>+Urq_InfraMR[[#This Row],[Total Líneas de Explotación ]]</f>
        <v>25.876639999999998</v>
      </c>
      <c r="I40" s="12">
        <v>25.677</v>
      </c>
      <c r="J40" s="12">
        <v>0.2</v>
      </c>
      <c r="K40" s="12">
        <v>2.5569999999999999</v>
      </c>
      <c r="L40" s="12">
        <v>54.899000000000001</v>
      </c>
      <c r="M40" s="12">
        <v>3.875</v>
      </c>
      <c r="N40" s="12">
        <f>+Urq_InfraMR[[#This Row],[A.03.1 -  Longitud de Vías de Explotación No Electrificadas Troncales y Ramales (vía principal) (km)]]+Urq_InfraMR[[#This Row],[A.04.1 -  Longitud de Vías de Explotación Electrificadas Troncales y Ramales (vía principal) (km)]]</f>
        <v>55.099000000000004</v>
      </c>
      <c r="O40" s="12">
        <f>+Urq_InfraMR[[#This Row],[Total Vías (excluido Auxiliares)]]</f>
        <v>55.099000000000004</v>
      </c>
      <c r="P40" s="1">
        <v>6</v>
      </c>
      <c r="Q40" s="1">
        <v>17</v>
      </c>
      <c r="R40" s="1">
        <v>0</v>
      </c>
      <c r="S40" s="1">
        <f t="shared" si="1"/>
        <v>23</v>
      </c>
      <c r="T40" s="1">
        <v>0</v>
      </c>
      <c r="U40" s="1">
        <v>30</v>
      </c>
      <c r="V40" s="1">
        <v>0</v>
      </c>
      <c r="W40" s="1">
        <v>3</v>
      </c>
      <c r="X40" s="1">
        <v>2</v>
      </c>
      <c r="Y40" s="1">
        <f t="shared" si="2"/>
        <v>35</v>
      </c>
      <c r="Z40" s="1">
        <v>1</v>
      </c>
      <c r="AA40" s="1">
        <v>6</v>
      </c>
      <c r="AB40" s="1">
        <f>+Urq_InfraMR[[#This Row],[Total Pasos Vehiculares a Nivel]]</f>
        <v>35</v>
      </c>
      <c r="AC40" s="1">
        <f t="shared" si="3"/>
        <v>42</v>
      </c>
      <c r="AD40" s="1">
        <v>1</v>
      </c>
      <c r="AE40" s="1">
        <v>2</v>
      </c>
      <c r="AF40" s="1">
        <v>31</v>
      </c>
      <c r="AG40" s="1">
        <f t="shared" si="4"/>
        <v>34</v>
      </c>
      <c r="AH40" s="13">
        <v>17.370999999999999</v>
      </c>
      <c r="AI40" s="13">
        <v>0</v>
      </c>
      <c r="AJ40" s="13">
        <v>8.3789999999999996</v>
      </c>
      <c r="AK40" s="13">
        <f t="shared" si="5"/>
        <v>25.75</v>
      </c>
      <c r="AL40" s="1">
        <v>1</v>
      </c>
      <c r="AM40" s="1">
        <v>0</v>
      </c>
      <c r="AN40" s="1">
        <v>0</v>
      </c>
      <c r="AO40" s="1">
        <f t="shared" si="6"/>
        <v>1</v>
      </c>
      <c r="AP40" s="1">
        <v>0</v>
      </c>
      <c r="AQ40" s="1">
        <v>128</v>
      </c>
      <c r="AR40" s="1">
        <v>0</v>
      </c>
      <c r="AS40" s="1">
        <f>+Urq_InfraMR[[#This Row],[B.02.1 - Parque de Coches Eléctricos Motrices]]+Urq_InfraMR[[#This Row],[B.02.2 - Parque de Coches Eléctricos Motrices Remolcados Tipo R]]+Urq_InfraMR[[#This Row],[B.02.3 - Parque de Coches Eléctricos Motrices Tipo R]]</f>
        <v>128</v>
      </c>
      <c r="AT40" s="1">
        <v>0</v>
      </c>
      <c r="AU40" s="1">
        <v>0</v>
      </c>
      <c r="AV40" s="1">
        <v>0</v>
      </c>
      <c r="AW40" s="1">
        <f>+Urq_InfraMR[[#This Row],[B.03.1 - Parque de Coches Motores Motrices Remolcados]]+Urq_InfraMR[[#This Row],[B.03.2 - Parque de Coches Motores Motrices Intermedios]]+Urq_InfraMR[[#This Row],[B.03.3 - Parque de Coches Motores Motrices Cabina]]</f>
        <v>0</v>
      </c>
      <c r="AX40" s="1">
        <v>0</v>
      </c>
      <c r="AY40" s="1">
        <v>0</v>
      </c>
      <c r="AZ40" s="1">
        <v>0</v>
      </c>
      <c r="BA40" s="1">
        <v>0</v>
      </c>
      <c r="BB40" s="1">
        <v>0</v>
      </c>
      <c r="BC40" s="1">
        <f>+Urq_InfraMR[[#This Row],[B.04.5 - Parque de Coches Remolcados para Servicios Especiales (Cartoneros)]]+Urq_InfraMR[[#This Row],[B.04.4 - Parque de Coches Remolcados de Larga Distancia (Turista+Pullman)]]+Urq_InfraMR[[#This Row],[B.04.3 - Parque de Coches Remolcados Clase Unica Cabina]]+Urq_InfraMR[[#This Row],[B.04.2 - Parque de Coches Remolcados Clase Unica Furgón]]+Urq_InfraMR[[#This Row],[B.04.1 - Parque de Coches Remolcados Clase Unica]]</f>
        <v>0</v>
      </c>
      <c r="BD40" s="1">
        <v>1</v>
      </c>
      <c r="BE40" s="1">
        <v>0</v>
      </c>
      <c r="BF40" s="16">
        <v>1435</v>
      </c>
    </row>
    <row r="41" spans="1:58">
      <c r="A41" s="1">
        <v>1996</v>
      </c>
      <c r="B41" s="1" t="s">
        <v>118</v>
      </c>
      <c r="C41" s="12">
        <v>0.2</v>
      </c>
      <c r="D41" s="12">
        <v>0</v>
      </c>
      <c r="E41" s="12">
        <v>0</v>
      </c>
      <c r="F41" s="12">
        <v>25.676639999999999</v>
      </c>
      <c r="G41" s="12">
        <f t="shared" si="0"/>
        <v>25.876639999999998</v>
      </c>
      <c r="H41" s="12">
        <f>+Urq_InfraMR[[#This Row],[Total Líneas de Explotación ]]</f>
        <v>25.876639999999998</v>
      </c>
      <c r="I41" s="12">
        <v>25.677</v>
      </c>
      <c r="J41" s="12">
        <v>0.2</v>
      </c>
      <c r="K41" s="12">
        <v>2.5569999999999999</v>
      </c>
      <c r="L41" s="12">
        <v>54.899000000000001</v>
      </c>
      <c r="M41" s="12">
        <v>3.875</v>
      </c>
      <c r="N41" s="12">
        <f>+Urq_InfraMR[[#This Row],[A.03.1 -  Longitud de Vías de Explotación No Electrificadas Troncales y Ramales (vía principal) (km)]]+Urq_InfraMR[[#This Row],[A.04.1 -  Longitud de Vías de Explotación Electrificadas Troncales y Ramales (vía principal) (km)]]</f>
        <v>55.099000000000004</v>
      </c>
      <c r="O41" s="12">
        <f>+Urq_InfraMR[[#This Row],[Total Vías (excluido Auxiliares)]]</f>
        <v>55.099000000000004</v>
      </c>
      <c r="P41" s="1">
        <v>6</v>
      </c>
      <c r="Q41" s="1">
        <v>17</v>
      </c>
      <c r="R41" s="1">
        <v>0</v>
      </c>
      <c r="S41" s="1">
        <f t="shared" si="1"/>
        <v>23</v>
      </c>
      <c r="T41" s="1">
        <v>0</v>
      </c>
      <c r="U41" s="1">
        <v>30</v>
      </c>
      <c r="V41" s="1">
        <v>0</v>
      </c>
      <c r="W41" s="1">
        <v>3</v>
      </c>
      <c r="X41" s="1">
        <v>2</v>
      </c>
      <c r="Y41" s="1">
        <f t="shared" si="2"/>
        <v>35</v>
      </c>
      <c r="Z41" s="1">
        <v>1</v>
      </c>
      <c r="AA41" s="1">
        <v>6</v>
      </c>
      <c r="AB41" s="1">
        <f>+Urq_InfraMR[[#This Row],[Total Pasos Vehiculares a Nivel]]</f>
        <v>35</v>
      </c>
      <c r="AC41" s="1">
        <f t="shared" si="3"/>
        <v>42</v>
      </c>
      <c r="AD41" s="1">
        <v>1</v>
      </c>
      <c r="AE41" s="1">
        <v>2</v>
      </c>
      <c r="AF41" s="1">
        <v>31</v>
      </c>
      <c r="AG41" s="1">
        <f t="shared" si="4"/>
        <v>34</v>
      </c>
      <c r="AH41" s="13">
        <v>17.370999999999999</v>
      </c>
      <c r="AI41" s="13">
        <v>0</v>
      </c>
      <c r="AJ41" s="13">
        <v>8.3789999999999996</v>
      </c>
      <c r="AK41" s="13">
        <f t="shared" si="5"/>
        <v>25.75</v>
      </c>
      <c r="AL41" s="1">
        <v>1</v>
      </c>
      <c r="AM41" s="1">
        <v>0</v>
      </c>
      <c r="AN41" s="1">
        <v>0</v>
      </c>
      <c r="AO41" s="1">
        <f t="shared" si="6"/>
        <v>1</v>
      </c>
      <c r="AP41" s="1">
        <v>0</v>
      </c>
      <c r="AQ41" s="1">
        <v>128</v>
      </c>
      <c r="AR41" s="1">
        <v>0</v>
      </c>
      <c r="AS41" s="1">
        <f>+Urq_InfraMR[[#This Row],[B.02.1 - Parque de Coches Eléctricos Motrices]]+Urq_InfraMR[[#This Row],[B.02.2 - Parque de Coches Eléctricos Motrices Remolcados Tipo R]]+Urq_InfraMR[[#This Row],[B.02.3 - Parque de Coches Eléctricos Motrices Tipo R]]</f>
        <v>128</v>
      </c>
      <c r="AT41" s="1">
        <v>0</v>
      </c>
      <c r="AU41" s="1">
        <v>0</v>
      </c>
      <c r="AV41" s="1">
        <v>0</v>
      </c>
      <c r="AW41" s="1">
        <f>+Urq_InfraMR[[#This Row],[B.03.1 - Parque de Coches Motores Motrices Remolcados]]+Urq_InfraMR[[#This Row],[B.03.2 - Parque de Coches Motores Motrices Intermedios]]+Urq_InfraMR[[#This Row],[B.03.3 - Parque de Coches Motores Motrices Cabina]]</f>
        <v>0</v>
      </c>
      <c r="AX41" s="1">
        <v>0</v>
      </c>
      <c r="AY41" s="1">
        <v>0</v>
      </c>
      <c r="AZ41" s="1">
        <v>0</v>
      </c>
      <c r="BA41" s="1">
        <v>0</v>
      </c>
      <c r="BB41" s="1">
        <v>0</v>
      </c>
      <c r="BC41" s="1">
        <f>+Urq_InfraMR[[#This Row],[B.04.5 - Parque de Coches Remolcados para Servicios Especiales (Cartoneros)]]+Urq_InfraMR[[#This Row],[B.04.4 - Parque de Coches Remolcados de Larga Distancia (Turista+Pullman)]]+Urq_InfraMR[[#This Row],[B.04.3 - Parque de Coches Remolcados Clase Unica Cabina]]+Urq_InfraMR[[#This Row],[B.04.2 - Parque de Coches Remolcados Clase Unica Furgón]]+Urq_InfraMR[[#This Row],[B.04.1 - Parque de Coches Remolcados Clase Unica]]</f>
        <v>0</v>
      </c>
      <c r="BD41" s="1">
        <v>1</v>
      </c>
      <c r="BE41" s="1">
        <v>0</v>
      </c>
      <c r="BF41" s="16">
        <v>1435</v>
      </c>
    </row>
    <row r="42" spans="1:58">
      <c r="A42" s="1">
        <v>1996</v>
      </c>
      <c r="B42" s="1" t="s">
        <v>119</v>
      </c>
      <c r="C42" s="12">
        <v>0.2</v>
      </c>
      <c r="D42" s="12">
        <v>0</v>
      </c>
      <c r="E42" s="12">
        <v>0</v>
      </c>
      <c r="F42" s="12">
        <v>25.676639999999999</v>
      </c>
      <c r="G42" s="12">
        <f t="shared" si="0"/>
        <v>25.876639999999998</v>
      </c>
      <c r="H42" s="12">
        <f>+Urq_InfraMR[[#This Row],[Total Líneas de Explotación ]]</f>
        <v>25.876639999999998</v>
      </c>
      <c r="I42" s="12">
        <v>25.677</v>
      </c>
      <c r="J42" s="12">
        <v>0.2</v>
      </c>
      <c r="K42" s="12">
        <v>2.5569999999999999</v>
      </c>
      <c r="L42" s="12">
        <v>54.899000000000001</v>
      </c>
      <c r="M42" s="12">
        <v>3.875</v>
      </c>
      <c r="N42" s="12">
        <f>+Urq_InfraMR[[#This Row],[A.03.1 -  Longitud de Vías de Explotación No Electrificadas Troncales y Ramales (vía principal) (km)]]+Urq_InfraMR[[#This Row],[A.04.1 -  Longitud de Vías de Explotación Electrificadas Troncales y Ramales (vía principal) (km)]]</f>
        <v>55.099000000000004</v>
      </c>
      <c r="O42" s="12">
        <f>+Urq_InfraMR[[#This Row],[Total Vías (excluido Auxiliares)]]</f>
        <v>55.099000000000004</v>
      </c>
      <c r="P42" s="1">
        <v>6</v>
      </c>
      <c r="Q42" s="1">
        <v>17</v>
      </c>
      <c r="R42" s="1">
        <v>0</v>
      </c>
      <c r="S42" s="1">
        <f t="shared" si="1"/>
        <v>23</v>
      </c>
      <c r="T42" s="1">
        <v>0</v>
      </c>
      <c r="U42" s="1">
        <v>30</v>
      </c>
      <c r="V42" s="1">
        <v>0</v>
      </c>
      <c r="W42" s="1">
        <v>3</v>
      </c>
      <c r="X42" s="1">
        <v>2</v>
      </c>
      <c r="Y42" s="1">
        <f t="shared" si="2"/>
        <v>35</v>
      </c>
      <c r="Z42" s="1">
        <v>1</v>
      </c>
      <c r="AA42" s="1">
        <v>6</v>
      </c>
      <c r="AB42" s="1">
        <f>+Urq_InfraMR[[#This Row],[Total Pasos Vehiculares a Nivel]]</f>
        <v>35</v>
      </c>
      <c r="AC42" s="1">
        <f t="shared" si="3"/>
        <v>42</v>
      </c>
      <c r="AD42" s="1">
        <v>1</v>
      </c>
      <c r="AE42" s="1">
        <v>2</v>
      </c>
      <c r="AF42" s="1">
        <v>31</v>
      </c>
      <c r="AG42" s="1">
        <f t="shared" si="4"/>
        <v>34</v>
      </c>
      <c r="AH42" s="13">
        <v>17.370999999999999</v>
      </c>
      <c r="AI42" s="13">
        <v>0</v>
      </c>
      <c r="AJ42" s="13">
        <v>8.3789999999999996</v>
      </c>
      <c r="AK42" s="13">
        <f t="shared" si="5"/>
        <v>25.75</v>
      </c>
      <c r="AL42" s="1">
        <v>1</v>
      </c>
      <c r="AM42" s="1">
        <v>0</v>
      </c>
      <c r="AN42" s="1">
        <v>0</v>
      </c>
      <c r="AO42" s="1">
        <f t="shared" si="6"/>
        <v>1</v>
      </c>
      <c r="AP42" s="1">
        <v>0</v>
      </c>
      <c r="AQ42" s="1">
        <v>128</v>
      </c>
      <c r="AR42" s="1">
        <v>0</v>
      </c>
      <c r="AS42" s="1">
        <f>+Urq_InfraMR[[#This Row],[B.02.1 - Parque de Coches Eléctricos Motrices]]+Urq_InfraMR[[#This Row],[B.02.2 - Parque de Coches Eléctricos Motrices Remolcados Tipo R]]+Urq_InfraMR[[#This Row],[B.02.3 - Parque de Coches Eléctricos Motrices Tipo R]]</f>
        <v>128</v>
      </c>
      <c r="AT42" s="1">
        <v>0</v>
      </c>
      <c r="AU42" s="1">
        <v>0</v>
      </c>
      <c r="AV42" s="1">
        <v>0</v>
      </c>
      <c r="AW42" s="1">
        <f>+Urq_InfraMR[[#This Row],[B.03.1 - Parque de Coches Motores Motrices Remolcados]]+Urq_InfraMR[[#This Row],[B.03.2 - Parque de Coches Motores Motrices Intermedios]]+Urq_InfraMR[[#This Row],[B.03.3 - Parque de Coches Motores Motrices Cabina]]</f>
        <v>0</v>
      </c>
      <c r="AX42" s="1">
        <v>0</v>
      </c>
      <c r="AY42" s="1">
        <v>0</v>
      </c>
      <c r="AZ42" s="1">
        <v>0</v>
      </c>
      <c r="BA42" s="1">
        <v>0</v>
      </c>
      <c r="BB42" s="1">
        <v>0</v>
      </c>
      <c r="BC42" s="1">
        <f>+Urq_InfraMR[[#This Row],[B.04.5 - Parque de Coches Remolcados para Servicios Especiales (Cartoneros)]]+Urq_InfraMR[[#This Row],[B.04.4 - Parque de Coches Remolcados de Larga Distancia (Turista+Pullman)]]+Urq_InfraMR[[#This Row],[B.04.3 - Parque de Coches Remolcados Clase Unica Cabina]]+Urq_InfraMR[[#This Row],[B.04.2 - Parque de Coches Remolcados Clase Unica Furgón]]+Urq_InfraMR[[#This Row],[B.04.1 - Parque de Coches Remolcados Clase Unica]]</f>
        <v>0</v>
      </c>
      <c r="BD42" s="1">
        <v>1</v>
      </c>
      <c r="BE42" s="1">
        <v>0</v>
      </c>
      <c r="BF42" s="16">
        <v>1435</v>
      </c>
    </row>
    <row r="43" spans="1:58">
      <c r="A43" s="1">
        <v>1996</v>
      </c>
      <c r="B43" s="1" t="s">
        <v>120</v>
      </c>
      <c r="C43" s="12">
        <v>0.2</v>
      </c>
      <c r="D43" s="12">
        <v>0</v>
      </c>
      <c r="E43" s="12">
        <v>0</v>
      </c>
      <c r="F43" s="12">
        <v>25.676639999999999</v>
      </c>
      <c r="G43" s="12">
        <f t="shared" si="0"/>
        <v>25.876639999999998</v>
      </c>
      <c r="H43" s="12">
        <f>+Urq_InfraMR[[#This Row],[Total Líneas de Explotación ]]</f>
        <v>25.876639999999998</v>
      </c>
      <c r="I43" s="12">
        <v>25.677</v>
      </c>
      <c r="J43" s="12">
        <v>0.2</v>
      </c>
      <c r="K43" s="12">
        <v>2.5569999999999999</v>
      </c>
      <c r="L43" s="12">
        <v>54.899000000000001</v>
      </c>
      <c r="M43" s="12">
        <v>3.875</v>
      </c>
      <c r="N43" s="12">
        <f>+Urq_InfraMR[[#This Row],[A.03.1 -  Longitud de Vías de Explotación No Electrificadas Troncales y Ramales (vía principal) (km)]]+Urq_InfraMR[[#This Row],[A.04.1 -  Longitud de Vías de Explotación Electrificadas Troncales y Ramales (vía principal) (km)]]</f>
        <v>55.099000000000004</v>
      </c>
      <c r="O43" s="12">
        <f>+Urq_InfraMR[[#This Row],[Total Vías (excluido Auxiliares)]]</f>
        <v>55.099000000000004</v>
      </c>
      <c r="P43" s="1">
        <v>6</v>
      </c>
      <c r="Q43" s="1">
        <v>17</v>
      </c>
      <c r="R43" s="1">
        <v>0</v>
      </c>
      <c r="S43" s="1">
        <f t="shared" si="1"/>
        <v>23</v>
      </c>
      <c r="T43" s="1">
        <v>0</v>
      </c>
      <c r="U43" s="1">
        <v>30</v>
      </c>
      <c r="V43" s="1">
        <v>0</v>
      </c>
      <c r="W43" s="1">
        <v>3</v>
      </c>
      <c r="X43" s="1">
        <v>2</v>
      </c>
      <c r="Y43" s="1">
        <f t="shared" si="2"/>
        <v>35</v>
      </c>
      <c r="Z43" s="1">
        <v>1</v>
      </c>
      <c r="AA43" s="1">
        <v>6</v>
      </c>
      <c r="AB43" s="1">
        <f>+Urq_InfraMR[[#This Row],[Total Pasos Vehiculares a Nivel]]</f>
        <v>35</v>
      </c>
      <c r="AC43" s="1">
        <f t="shared" si="3"/>
        <v>42</v>
      </c>
      <c r="AD43" s="1">
        <v>1</v>
      </c>
      <c r="AE43" s="1">
        <v>2</v>
      </c>
      <c r="AF43" s="1">
        <v>31</v>
      </c>
      <c r="AG43" s="1">
        <f t="shared" si="4"/>
        <v>34</v>
      </c>
      <c r="AH43" s="13">
        <v>17.370999999999999</v>
      </c>
      <c r="AI43" s="13">
        <v>0</v>
      </c>
      <c r="AJ43" s="13">
        <v>8.3789999999999996</v>
      </c>
      <c r="AK43" s="13">
        <f t="shared" si="5"/>
        <v>25.75</v>
      </c>
      <c r="AL43" s="1">
        <v>1</v>
      </c>
      <c r="AM43" s="1">
        <v>0</v>
      </c>
      <c r="AN43" s="1">
        <v>0</v>
      </c>
      <c r="AO43" s="1">
        <f t="shared" si="6"/>
        <v>1</v>
      </c>
      <c r="AP43" s="1">
        <v>0</v>
      </c>
      <c r="AQ43" s="1">
        <v>128</v>
      </c>
      <c r="AR43" s="1">
        <v>0</v>
      </c>
      <c r="AS43" s="1">
        <f>+Urq_InfraMR[[#This Row],[B.02.1 - Parque de Coches Eléctricos Motrices]]+Urq_InfraMR[[#This Row],[B.02.2 - Parque de Coches Eléctricos Motrices Remolcados Tipo R]]+Urq_InfraMR[[#This Row],[B.02.3 - Parque de Coches Eléctricos Motrices Tipo R]]</f>
        <v>128</v>
      </c>
      <c r="AT43" s="1">
        <v>0</v>
      </c>
      <c r="AU43" s="1">
        <v>0</v>
      </c>
      <c r="AV43" s="1">
        <v>0</v>
      </c>
      <c r="AW43" s="1">
        <f>+Urq_InfraMR[[#This Row],[B.03.1 - Parque de Coches Motores Motrices Remolcados]]+Urq_InfraMR[[#This Row],[B.03.2 - Parque de Coches Motores Motrices Intermedios]]+Urq_InfraMR[[#This Row],[B.03.3 - Parque de Coches Motores Motrices Cabina]]</f>
        <v>0</v>
      </c>
      <c r="AX43" s="1">
        <v>0</v>
      </c>
      <c r="AY43" s="1">
        <v>0</v>
      </c>
      <c r="AZ43" s="1">
        <v>0</v>
      </c>
      <c r="BA43" s="1">
        <v>0</v>
      </c>
      <c r="BB43" s="1">
        <v>0</v>
      </c>
      <c r="BC43" s="1">
        <f>+Urq_InfraMR[[#This Row],[B.04.5 - Parque de Coches Remolcados para Servicios Especiales (Cartoneros)]]+Urq_InfraMR[[#This Row],[B.04.4 - Parque de Coches Remolcados de Larga Distancia (Turista+Pullman)]]+Urq_InfraMR[[#This Row],[B.04.3 - Parque de Coches Remolcados Clase Unica Cabina]]+Urq_InfraMR[[#This Row],[B.04.2 - Parque de Coches Remolcados Clase Unica Furgón]]+Urq_InfraMR[[#This Row],[B.04.1 - Parque de Coches Remolcados Clase Unica]]</f>
        <v>0</v>
      </c>
      <c r="BD43" s="1">
        <v>1</v>
      </c>
      <c r="BE43" s="1">
        <v>0</v>
      </c>
      <c r="BF43" s="16">
        <v>1435</v>
      </c>
    </row>
    <row r="44" spans="1:58">
      <c r="A44" s="1">
        <v>1996</v>
      </c>
      <c r="B44" s="1" t="s">
        <v>121</v>
      </c>
      <c r="C44" s="12">
        <v>0.2</v>
      </c>
      <c r="D44" s="12">
        <v>0</v>
      </c>
      <c r="E44" s="12">
        <v>0</v>
      </c>
      <c r="F44" s="12">
        <v>25.676639999999999</v>
      </c>
      <c r="G44" s="12">
        <f t="shared" si="0"/>
        <v>25.876639999999998</v>
      </c>
      <c r="H44" s="12">
        <f>+Urq_InfraMR[[#This Row],[Total Líneas de Explotación ]]</f>
        <v>25.876639999999998</v>
      </c>
      <c r="I44" s="12">
        <v>25.677</v>
      </c>
      <c r="J44" s="12">
        <v>0.2</v>
      </c>
      <c r="K44" s="12">
        <v>2.5569999999999999</v>
      </c>
      <c r="L44" s="12">
        <v>54.899000000000001</v>
      </c>
      <c r="M44" s="12">
        <v>3.875</v>
      </c>
      <c r="N44" s="12">
        <f>+Urq_InfraMR[[#This Row],[A.03.1 -  Longitud de Vías de Explotación No Electrificadas Troncales y Ramales (vía principal) (km)]]+Urq_InfraMR[[#This Row],[A.04.1 -  Longitud de Vías de Explotación Electrificadas Troncales y Ramales (vía principal) (km)]]</f>
        <v>55.099000000000004</v>
      </c>
      <c r="O44" s="12">
        <f>+Urq_InfraMR[[#This Row],[Total Vías (excluido Auxiliares)]]</f>
        <v>55.099000000000004</v>
      </c>
      <c r="P44" s="1">
        <v>6</v>
      </c>
      <c r="Q44" s="1">
        <v>17</v>
      </c>
      <c r="R44" s="1">
        <v>0</v>
      </c>
      <c r="S44" s="1">
        <f t="shared" si="1"/>
        <v>23</v>
      </c>
      <c r="T44" s="1">
        <v>0</v>
      </c>
      <c r="U44" s="1">
        <v>30</v>
      </c>
      <c r="V44" s="1">
        <v>0</v>
      </c>
      <c r="W44" s="1">
        <v>3</v>
      </c>
      <c r="X44" s="1">
        <v>2</v>
      </c>
      <c r="Y44" s="1">
        <f t="shared" si="2"/>
        <v>35</v>
      </c>
      <c r="Z44" s="1">
        <v>1</v>
      </c>
      <c r="AA44" s="1">
        <v>6</v>
      </c>
      <c r="AB44" s="1">
        <f>+Urq_InfraMR[[#This Row],[Total Pasos Vehiculares a Nivel]]</f>
        <v>35</v>
      </c>
      <c r="AC44" s="1">
        <f t="shared" si="3"/>
        <v>42</v>
      </c>
      <c r="AD44" s="1">
        <v>1</v>
      </c>
      <c r="AE44" s="1">
        <v>2</v>
      </c>
      <c r="AF44" s="1">
        <v>31</v>
      </c>
      <c r="AG44" s="1">
        <f t="shared" si="4"/>
        <v>34</v>
      </c>
      <c r="AH44" s="13">
        <v>17.370999999999999</v>
      </c>
      <c r="AI44" s="13">
        <v>0</v>
      </c>
      <c r="AJ44" s="13">
        <v>8.3789999999999996</v>
      </c>
      <c r="AK44" s="13">
        <f t="shared" si="5"/>
        <v>25.75</v>
      </c>
      <c r="AL44" s="1">
        <v>1</v>
      </c>
      <c r="AM44" s="1">
        <v>0</v>
      </c>
      <c r="AN44" s="1">
        <v>0</v>
      </c>
      <c r="AO44" s="1">
        <f t="shared" si="6"/>
        <v>1</v>
      </c>
      <c r="AP44" s="1">
        <v>0</v>
      </c>
      <c r="AQ44" s="1">
        <v>128</v>
      </c>
      <c r="AR44" s="1">
        <v>0</v>
      </c>
      <c r="AS44" s="1">
        <f>+Urq_InfraMR[[#This Row],[B.02.1 - Parque de Coches Eléctricos Motrices]]+Urq_InfraMR[[#This Row],[B.02.2 - Parque de Coches Eléctricos Motrices Remolcados Tipo R]]+Urq_InfraMR[[#This Row],[B.02.3 - Parque de Coches Eléctricos Motrices Tipo R]]</f>
        <v>128</v>
      </c>
      <c r="AT44" s="1">
        <v>0</v>
      </c>
      <c r="AU44" s="1">
        <v>0</v>
      </c>
      <c r="AV44" s="1">
        <v>0</v>
      </c>
      <c r="AW44" s="1">
        <f>+Urq_InfraMR[[#This Row],[B.03.1 - Parque de Coches Motores Motrices Remolcados]]+Urq_InfraMR[[#This Row],[B.03.2 - Parque de Coches Motores Motrices Intermedios]]+Urq_InfraMR[[#This Row],[B.03.3 - Parque de Coches Motores Motrices Cabina]]</f>
        <v>0</v>
      </c>
      <c r="AX44" s="1">
        <v>0</v>
      </c>
      <c r="AY44" s="1">
        <v>0</v>
      </c>
      <c r="AZ44" s="1">
        <v>0</v>
      </c>
      <c r="BA44" s="1">
        <v>0</v>
      </c>
      <c r="BB44" s="1">
        <v>0</v>
      </c>
      <c r="BC44" s="1">
        <f>+Urq_InfraMR[[#This Row],[B.04.5 - Parque de Coches Remolcados para Servicios Especiales (Cartoneros)]]+Urq_InfraMR[[#This Row],[B.04.4 - Parque de Coches Remolcados de Larga Distancia (Turista+Pullman)]]+Urq_InfraMR[[#This Row],[B.04.3 - Parque de Coches Remolcados Clase Unica Cabina]]+Urq_InfraMR[[#This Row],[B.04.2 - Parque de Coches Remolcados Clase Unica Furgón]]+Urq_InfraMR[[#This Row],[B.04.1 - Parque de Coches Remolcados Clase Unica]]</f>
        <v>0</v>
      </c>
      <c r="BD44" s="1">
        <v>1</v>
      </c>
      <c r="BE44" s="1">
        <v>0</v>
      </c>
      <c r="BF44" s="16">
        <v>1435</v>
      </c>
    </row>
    <row r="45" spans="1:58">
      <c r="A45" s="1">
        <v>1996</v>
      </c>
      <c r="B45" s="1" t="s">
        <v>122</v>
      </c>
      <c r="C45" s="12">
        <v>0.2</v>
      </c>
      <c r="D45" s="12">
        <v>0</v>
      </c>
      <c r="E45" s="12">
        <v>0</v>
      </c>
      <c r="F45" s="12">
        <v>25.676639999999999</v>
      </c>
      <c r="G45" s="12">
        <f t="shared" si="0"/>
        <v>25.876639999999998</v>
      </c>
      <c r="H45" s="12">
        <f>+Urq_InfraMR[[#This Row],[Total Líneas de Explotación ]]</f>
        <v>25.876639999999998</v>
      </c>
      <c r="I45" s="12">
        <v>25.677</v>
      </c>
      <c r="J45" s="12">
        <v>0.2</v>
      </c>
      <c r="K45" s="12">
        <v>2.5569999999999999</v>
      </c>
      <c r="L45" s="12">
        <v>54.899000000000001</v>
      </c>
      <c r="M45" s="12">
        <v>3.875</v>
      </c>
      <c r="N45" s="12">
        <f>+Urq_InfraMR[[#This Row],[A.03.1 -  Longitud de Vías de Explotación No Electrificadas Troncales y Ramales (vía principal) (km)]]+Urq_InfraMR[[#This Row],[A.04.1 -  Longitud de Vías de Explotación Electrificadas Troncales y Ramales (vía principal) (km)]]</f>
        <v>55.099000000000004</v>
      </c>
      <c r="O45" s="12">
        <f>+Urq_InfraMR[[#This Row],[Total Vías (excluido Auxiliares)]]</f>
        <v>55.099000000000004</v>
      </c>
      <c r="P45" s="1">
        <v>6</v>
      </c>
      <c r="Q45" s="1">
        <v>17</v>
      </c>
      <c r="R45" s="1">
        <v>0</v>
      </c>
      <c r="S45" s="1">
        <f t="shared" si="1"/>
        <v>23</v>
      </c>
      <c r="T45" s="1">
        <v>0</v>
      </c>
      <c r="U45" s="1">
        <v>30</v>
      </c>
      <c r="V45" s="1">
        <v>0</v>
      </c>
      <c r="W45" s="1">
        <v>3</v>
      </c>
      <c r="X45" s="1">
        <v>2</v>
      </c>
      <c r="Y45" s="1">
        <f t="shared" si="2"/>
        <v>35</v>
      </c>
      <c r="Z45" s="1">
        <v>1</v>
      </c>
      <c r="AA45" s="1">
        <v>6</v>
      </c>
      <c r="AB45" s="1">
        <f>+Urq_InfraMR[[#This Row],[Total Pasos Vehiculares a Nivel]]</f>
        <v>35</v>
      </c>
      <c r="AC45" s="1">
        <f t="shared" si="3"/>
        <v>42</v>
      </c>
      <c r="AD45" s="1">
        <v>1</v>
      </c>
      <c r="AE45" s="1">
        <v>2</v>
      </c>
      <c r="AF45" s="1">
        <v>31</v>
      </c>
      <c r="AG45" s="1">
        <f t="shared" si="4"/>
        <v>34</v>
      </c>
      <c r="AH45" s="13">
        <v>17.370999999999999</v>
      </c>
      <c r="AI45" s="13">
        <v>0</v>
      </c>
      <c r="AJ45" s="13">
        <v>8.3789999999999996</v>
      </c>
      <c r="AK45" s="13">
        <f t="shared" si="5"/>
        <v>25.75</v>
      </c>
      <c r="AL45" s="1">
        <v>1</v>
      </c>
      <c r="AM45" s="1">
        <v>0</v>
      </c>
      <c r="AN45" s="1">
        <v>0</v>
      </c>
      <c r="AO45" s="1">
        <f t="shared" si="6"/>
        <v>1</v>
      </c>
      <c r="AP45" s="1">
        <v>0</v>
      </c>
      <c r="AQ45" s="1">
        <v>128</v>
      </c>
      <c r="AR45" s="1">
        <v>0</v>
      </c>
      <c r="AS45" s="1">
        <f>+Urq_InfraMR[[#This Row],[B.02.1 - Parque de Coches Eléctricos Motrices]]+Urq_InfraMR[[#This Row],[B.02.2 - Parque de Coches Eléctricos Motrices Remolcados Tipo R]]+Urq_InfraMR[[#This Row],[B.02.3 - Parque de Coches Eléctricos Motrices Tipo R]]</f>
        <v>128</v>
      </c>
      <c r="AT45" s="1">
        <v>0</v>
      </c>
      <c r="AU45" s="1">
        <v>0</v>
      </c>
      <c r="AV45" s="1">
        <v>0</v>
      </c>
      <c r="AW45" s="1">
        <f>+Urq_InfraMR[[#This Row],[B.03.1 - Parque de Coches Motores Motrices Remolcados]]+Urq_InfraMR[[#This Row],[B.03.2 - Parque de Coches Motores Motrices Intermedios]]+Urq_InfraMR[[#This Row],[B.03.3 - Parque de Coches Motores Motrices Cabina]]</f>
        <v>0</v>
      </c>
      <c r="AX45" s="1">
        <v>0</v>
      </c>
      <c r="AY45" s="1">
        <v>0</v>
      </c>
      <c r="AZ45" s="1">
        <v>0</v>
      </c>
      <c r="BA45" s="1">
        <v>0</v>
      </c>
      <c r="BB45" s="1">
        <v>0</v>
      </c>
      <c r="BC45" s="1">
        <f>+Urq_InfraMR[[#This Row],[B.04.5 - Parque de Coches Remolcados para Servicios Especiales (Cartoneros)]]+Urq_InfraMR[[#This Row],[B.04.4 - Parque de Coches Remolcados de Larga Distancia (Turista+Pullman)]]+Urq_InfraMR[[#This Row],[B.04.3 - Parque de Coches Remolcados Clase Unica Cabina]]+Urq_InfraMR[[#This Row],[B.04.2 - Parque de Coches Remolcados Clase Unica Furgón]]+Urq_InfraMR[[#This Row],[B.04.1 - Parque de Coches Remolcados Clase Unica]]</f>
        <v>0</v>
      </c>
      <c r="BD45" s="1">
        <v>1</v>
      </c>
      <c r="BE45" s="1">
        <v>0</v>
      </c>
      <c r="BF45" s="16">
        <v>1435</v>
      </c>
    </row>
    <row r="46" spans="1:58">
      <c r="A46" s="1">
        <v>1996</v>
      </c>
      <c r="B46" s="1" t="s">
        <v>123</v>
      </c>
      <c r="C46" s="12">
        <v>0.2</v>
      </c>
      <c r="D46" s="12">
        <v>0</v>
      </c>
      <c r="E46" s="12">
        <v>0</v>
      </c>
      <c r="F46" s="12">
        <v>25.676639999999999</v>
      </c>
      <c r="G46" s="12">
        <f t="shared" si="0"/>
        <v>25.876639999999998</v>
      </c>
      <c r="H46" s="12">
        <f>+Urq_InfraMR[[#This Row],[Total Líneas de Explotación ]]</f>
        <v>25.876639999999998</v>
      </c>
      <c r="I46" s="12">
        <v>25.677</v>
      </c>
      <c r="J46" s="12">
        <v>0.2</v>
      </c>
      <c r="K46" s="12">
        <v>2.5569999999999999</v>
      </c>
      <c r="L46" s="12">
        <v>54.899000000000001</v>
      </c>
      <c r="M46" s="12">
        <v>3.875</v>
      </c>
      <c r="N46" s="12">
        <f>+Urq_InfraMR[[#This Row],[A.03.1 -  Longitud de Vías de Explotación No Electrificadas Troncales y Ramales (vía principal) (km)]]+Urq_InfraMR[[#This Row],[A.04.1 -  Longitud de Vías de Explotación Electrificadas Troncales y Ramales (vía principal) (km)]]</f>
        <v>55.099000000000004</v>
      </c>
      <c r="O46" s="12">
        <f>+Urq_InfraMR[[#This Row],[Total Vías (excluido Auxiliares)]]</f>
        <v>55.099000000000004</v>
      </c>
      <c r="P46" s="1">
        <v>6</v>
      </c>
      <c r="Q46" s="1">
        <v>17</v>
      </c>
      <c r="R46" s="1">
        <v>0</v>
      </c>
      <c r="S46" s="1">
        <f t="shared" si="1"/>
        <v>23</v>
      </c>
      <c r="T46" s="1">
        <v>0</v>
      </c>
      <c r="U46" s="1">
        <v>30</v>
      </c>
      <c r="V46" s="1">
        <v>0</v>
      </c>
      <c r="W46" s="1">
        <v>3</v>
      </c>
      <c r="X46" s="1">
        <v>2</v>
      </c>
      <c r="Y46" s="1">
        <f t="shared" si="2"/>
        <v>35</v>
      </c>
      <c r="Z46" s="1">
        <v>1</v>
      </c>
      <c r="AA46" s="1">
        <v>6</v>
      </c>
      <c r="AB46" s="1">
        <f>+Urq_InfraMR[[#This Row],[Total Pasos Vehiculares a Nivel]]</f>
        <v>35</v>
      </c>
      <c r="AC46" s="1">
        <f t="shared" si="3"/>
        <v>42</v>
      </c>
      <c r="AD46" s="1">
        <v>1</v>
      </c>
      <c r="AE46" s="1">
        <v>2</v>
      </c>
      <c r="AF46" s="1">
        <v>31</v>
      </c>
      <c r="AG46" s="1">
        <f t="shared" si="4"/>
        <v>34</v>
      </c>
      <c r="AH46" s="13">
        <v>17.370999999999999</v>
      </c>
      <c r="AI46" s="13">
        <v>0</v>
      </c>
      <c r="AJ46" s="13">
        <v>8.3789999999999996</v>
      </c>
      <c r="AK46" s="13">
        <f t="shared" si="5"/>
        <v>25.75</v>
      </c>
      <c r="AL46" s="1">
        <v>1</v>
      </c>
      <c r="AM46" s="1">
        <v>0</v>
      </c>
      <c r="AN46" s="1">
        <v>0</v>
      </c>
      <c r="AO46" s="1">
        <f t="shared" si="6"/>
        <v>1</v>
      </c>
      <c r="AP46" s="1">
        <v>0</v>
      </c>
      <c r="AQ46" s="1">
        <v>128</v>
      </c>
      <c r="AR46" s="1">
        <v>0</v>
      </c>
      <c r="AS46" s="1">
        <f>+Urq_InfraMR[[#This Row],[B.02.1 - Parque de Coches Eléctricos Motrices]]+Urq_InfraMR[[#This Row],[B.02.2 - Parque de Coches Eléctricos Motrices Remolcados Tipo R]]+Urq_InfraMR[[#This Row],[B.02.3 - Parque de Coches Eléctricos Motrices Tipo R]]</f>
        <v>128</v>
      </c>
      <c r="AT46" s="1">
        <v>0</v>
      </c>
      <c r="AU46" s="1">
        <v>0</v>
      </c>
      <c r="AV46" s="1">
        <v>0</v>
      </c>
      <c r="AW46" s="1">
        <f>+Urq_InfraMR[[#This Row],[B.03.1 - Parque de Coches Motores Motrices Remolcados]]+Urq_InfraMR[[#This Row],[B.03.2 - Parque de Coches Motores Motrices Intermedios]]+Urq_InfraMR[[#This Row],[B.03.3 - Parque de Coches Motores Motrices Cabina]]</f>
        <v>0</v>
      </c>
      <c r="AX46" s="1">
        <v>0</v>
      </c>
      <c r="AY46" s="1">
        <v>0</v>
      </c>
      <c r="AZ46" s="1">
        <v>0</v>
      </c>
      <c r="BA46" s="1">
        <v>0</v>
      </c>
      <c r="BB46" s="1">
        <v>0</v>
      </c>
      <c r="BC46" s="1">
        <f>+Urq_InfraMR[[#This Row],[B.04.5 - Parque de Coches Remolcados para Servicios Especiales (Cartoneros)]]+Urq_InfraMR[[#This Row],[B.04.4 - Parque de Coches Remolcados de Larga Distancia (Turista+Pullman)]]+Urq_InfraMR[[#This Row],[B.04.3 - Parque de Coches Remolcados Clase Unica Cabina]]+Urq_InfraMR[[#This Row],[B.04.2 - Parque de Coches Remolcados Clase Unica Furgón]]+Urq_InfraMR[[#This Row],[B.04.1 - Parque de Coches Remolcados Clase Unica]]</f>
        <v>0</v>
      </c>
      <c r="BD46" s="1">
        <v>1</v>
      </c>
      <c r="BE46" s="1">
        <v>0</v>
      </c>
      <c r="BF46" s="16">
        <v>1435</v>
      </c>
    </row>
    <row r="47" spans="1:58">
      <c r="A47" s="1">
        <v>1996</v>
      </c>
      <c r="B47" s="1" t="s">
        <v>124</v>
      </c>
      <c r="C47" s="12">
        <v>0.2</v>
      </c>
      <c r="D47" s="12">
        <v>0</v>
      </c>
      <c r="E47" s="12">
        <v>0</v>
      </c>
      <c r="F47" s="12">
        <v>25.676639999999999</v>
      </c>
      <c r="G47" s="12">
        <f t="shared" si="0"/>
        <v>25.876639999999998</v>
      </c>
      <c r="H47" s="12">
        <f>+Urq_InfraMR[[#This Row],[Total Líneas de Explotación ]]</f>
        <v>25.876639999999998</v>
      </c>
      <c r="I47" s="12">
        <v>25.677</v>
      </c>
      <c r="J47" s="12">
        <v>0.2</v>
      </c>
      <c r="K47" s="12">
        <v>2.5569999999999999</v>
      </c>
      <c r="L47" s="12">
        <v>54.899000000000001</v>
      </c>
      <c r="M47" s="12">
        <v>3.875</v>
      </c>
      <c r="N47" s="12">
        <f>+Urq_InfraMR[[#This Row],[A.03.1 -  Longitud de Vías de Explotación No Electrificadas Troncales y Ramales (vía principal) (km)]]+Urq_InfraMR[[#This Row],[A.04.1 -  Longitud de Vías de Explotación Electrificadas Troncales y Ramales (vía principal) (km)]]</f>
        <v>55.099000000000004</v>
      </c>
      <c r="O47" s="12">
        <f>+Urq_InfraMR[[#This Row],[Total Vías (excluido Auxiliares)]]</f>
        <v>55.099000000000004</v>
      </c>
      <c r="P47" s="1">
        <v>6</v>
      </c>
      <c r="Q47" s="1">
        <v>17</v>
      </c>
      <c r="R47" s="1">
        <v>0</v>
      </c>
      <c r="S47" s="1">
        <f t="shared" si="1"/>
        <v>23</v>
      </c>
      <c r="T47" s="1">
        <v>0</v>
      </c>
      <c r="U47" s="1">
        <v>30</v>
      </c>
      <c r="V47" s="1">
        <v>0</v>
      </c>
      <c r="W47" s="1">
        <v>3</v>
      </c>
      <c r="X47" s="1">
        <v>2</v>
      </c>
      <c r="Y47" s="1">
        <f t="shared" si="2"/>
        <v>35</v>
      </c>
      <c r="Z47" s="1">
        <v>1</v>
      </c>
      <c r="AA47" s="1">
        <v>6</v>
      </c>
      <c r="AB47" s="1">
        <f>+Urq_InfraMR[[#This Row],[Total Pasos Vehiculares a Nivel]]</f>
        <v>35</v>
      </c>
      <c r="AC47" s="1">
        <f t="shared" si="3"/>
        <v>42</v>
      </c>
      <c r="AD47" s="1">
        <v>1</v>
      </c>
      <c r="AE47" s="1">
        <v>2</v>
      </c>
      <c r="AF47" s="1">
        <v>31</v>
      </c>
      <c r="AG47" s="1">
        <f t="shared" si="4"/>
        <v>34</v>
      </c>
      <c r="AH47" s="13">
        <v>17.370999999999999</v>
      </c>
      <c r="AI47" s="13">
        <v>0</v>
      </c>
      <c r="AJ47" s="13">
        <v>8.3789999999999996</v>
      </c>
      <c r="AK47" s="13">
        <f t="shared" si="5"/>
        <v>25.75</v>
      </c>
      <c r="AL47" s="1">
        <v>1</v>
      </c>
      <c r="AM47" s="1">
        <v>0</v>
      </c>
      <c r="AN47" s="1">
        <v>0</v>
      </c>
      <c r="AO47" s="1">
        <f t="shared" si="6"/>
        <v>1</v>
      </c>
      <c r="AP47" s="1">
        <v>0</v>
      </c>
      <c r="AQ47" s="1">
        <v>128</v>
      </c>
      <c r="AR47" s="1">
        <v>0</v>
      </c>
      <c r="AS47" s="1">
        <f>+Urq_InfraMR[[#This Row],[B.02.1 - Parque de Coches Eléctricos Motrices]]+Urq_InfraMR[[#This Row],[B.02.2 - Parque de Coches Eléctricos Motrices Remolcados Tipo R]]+Urq_InfraMR[[#This Row],[B.02.3 - Parque de Coches Eléctricos Motrices Tipo R]]</f>
        <v>128</v>
      </c>
      <c r="AT47" s="1">
        <v>0</v>
      </c>
      <c r="AU47" s="1">
        <v>0</v>
      </c>
      <c r="AV47" s="1">
        <v>0</v>
      </c>
      <c r="AW47" s="1">
        <f>+Urq_InfraMR[[#This Row],[B.03.1 - Parque de Coches Motores Motrices Remolcados]]+Urq_InfraMR[[#This Row],[B.03.2 - Parque de Coches Motores Motrices Intermedios]]+Urq_InfraMR[[#This Row],[B.03.3 - Parque de Coches Motores Motrices Cabina]]</f>
        <v>0</v>
      </c>
      <c r="AX47" s="1">
        <v>0</v>
      </c>
      <c r="AY47" s="1">
        <v>0</v>
      </c>
      <c r="AZ47" s="1">
        <v>0</v>
      </c>
      <c r="BA47" s="1">
        <v>0</v>
      </c>
      <c r="BB47" s="1">
        <v>0</v>
      </c>
      <c r="BC47" s="1">
        <f>+Urq_InfraMR[[#This Row],[B.04.5 - Parque de Coches Remolcados para Servicios Especiales (Cartoneros)]]+Urq_InfraMR[[#This Row],[B.04.4 - Parque de Coches Remolcados de Larga Distancia (Turista+Pullman)]]+Urq_InfraMR[[#This Row],[B.04.3 - Parque de Coches Remolcados Clase Unica Cabina]]+Urq_InfraMR[[#This Row],[B.04.2 - Parque de Coches Remolcados Clase Unica Furgón]]+Urq_InfraMR[[#This Row],[B.04.1 - Parque de Coches Remolcados Clase Unica]]</f>
        <v>0</v>
      </c>
      <c r="BD47" s="1">
        <v>1</v>
      </c>
      <c r="BE47" s="1">
        <v>0</v>
      </c>
      <c r="BF47" s="16">
        <v>1435</v>
      </c>
    </row>
    <row r="48" spans="1:58">
      <c r="A48" s="1">
        <v>1996</v>
      </c>
      <c r="B48" s="1" t="s">
        <v>125</v>
      </c>
      <c r="C48" s="12">
        <v>0.2</v>
      </c>
      <c r="D48" s="12">
        <v>0</v>
      </c>
      <c r="E48" s="12">
        <v>0</v>
      </c>
      <c r="F48" s="12">
        <v>25.676639999999999</v>
      </c>
      <c r="G48" s="12">
        <f t="shared" si="0"/>
        <v>25.876639999999998</v>
      </c>
      <c r="H48" s="12">
        <f>+Urq_InfraMR[[#This Row],[Total Líneas de Explotación ]]</f>
        <v>25.876639999999998</v>
      </c>
      <c r="I48" s="12">
        <v>25.677</v>
      </c>
      <c r="J48" s="12">
        <v>0.2</v>
      </c>
      <c r="K48" s="12">
        <v>2.5569999999999999</v>
      </c>
      <c r="L48" s="12">
        <v>54.899000000000001</v>
      </c>
      <c r="M48" s="12">
        <v>3.875</v>
      </c>
      <c r="N48" s="12">
        <f>+Urq_InfraMR[[#This Row],[A.03.1 -  Longitud de Vías de Explotación No Electrificadas Troncales y Ramales (vía principal) (km)]]+Urq_InfraMR[[#This Row],[A.04.1 -  Longitud de Vías de Explotación Electrificadas Troncales y Ramales (vía principal) (km)]]</f>
        <v>55.099000000000004</v>
      </c>
      <c r="O48" s="12">
        <f>+Urq_InfraMR[[#This Row],[Total Vías (excluido Auxiliares)]]</f>
        <v>55.099000000000004</v>
      </c>
      <c r="P48" s="1">
        <v>6</v>
      </c>
      <c r="Q48" s="1">
        <v>17</v>
      </c>
      <c r="R48" s="1">
        <v>0</v>
      </c>
      <c r="S48" s="1">
        <f t="shared" si="1"/>
        <v>23</v>
      </c>
      <c r="T48" s="1">
        <v>0</v>
      </c>
      <c r="U48" s="1">
        <v>30</v>
      </c>
      <c r="V48" s="1">
        <v>0</v>
      </c>
      <c r="W48" s="1">
        <v>3</v>
      </c>
      <c r="X48" s="1">
        <v>2</v>
      </c>
      <c r="Y48" s="1">
        <f t="shared" si="2"/>
        <v>35</v>
      </c>
      <c r="Z48" s="1">
        <v>1</v>
      </c>
      <c r="AA48" s="1">
        <v>6</v>
      </c>
      <c r="AB48" s="1">
        <f>+Urq_InfraMR[[#This Row],[Total Pasos Vehiculares a Nivel]]</f>
        <v>35</v>
      </c>
      <c r="AC48" s="1">
        <f t="shared" si="3"/>
        <v>42</v>
      </c>
      <c r="AD48" s="1">
        <v>1</v>
      </c>
      <c r="AE48" s="1">
        <v>2</v>
      </c>
      <c r="AF48" s="1">
        <v>31</v>
      </c>
      <c r="AG48" s="1">
        <f t="shared" si="4"/>
        <v>34</v>
      </c>
      <c r="AH48" s="13">
        <v>17.370999999999999</v>
      </c>
      <c r="AI48" s="13">
        <v>0</v>
      </c>
      <c r="AJ48" s="13">
        <v>8.3789999999999996</v>
      </c>
      <c r="AK48" s="13">
        <f t="shared" si="5"/>
        <v>25.75</v>
      </c>
      <c r="AL48" s="1">
        <v>1</v>
      </c>
      <c r="AM48" s="1">
        <v>0</v>
      </c>
      <c r="AN48" s="1">
        <v>0</v>
      </c>
      <c r="AO48" s="1">
        <f t="shared" si="6"/>
        <v>1</v>
      </c>
      <c r="AP48" s="1">
        <v>0</v>
      </c>
      <c r="AQ48" s="1">
        <v>128</v>
      </c>
      <c r="AR48" s="1">
        <v>0</v>
      </c>
      <c r="AS48" s="1">
        <f>+Urq_InfraMR[[#This Row],[B.02.1 - Parque de Coches Eléctricos Motrices]]+Urq_InfraMR[[#This Row],[B.02.2 - Parque de Coches Eléctricos Motrices Remolcados Tipo R]]+Urq_InfraMR[[#This Row],[B.02.3 - Parque de Coches Eléctricos Motrices Tipo R]]</f>
        <v>128</v>
      </c>
      <c r="AT48" s="1">
        <v>0</v>
      </c>
      <c r="AU48" s="1">
        <v>0</v>
      </c>
      <c r="AV48" s="1">
        <v>0</v>
      </c>
      <c r="AW48" s="1">
        <f>+Urq_InfraMR[[#This Row],[B.03.1 - Parque de Coches Motores Motrices Remolcados]]+Urq_InfraMR[[#This Row],[B.03.2 - Parque de Coches Motores Motrices Intermedios]]+Urq_InfraMR[[#This Row],[B.03.3 - Parque de Coches Motores Motrices Cabina]]</f>
        <v>0</v>
      </c>
      <c r="AX48" s="1">
        <v>0</v>
      </c>
      <c r="AY48" s="1">
        <v>0</v>
      </c>
      <c r="AZ48" s="1">
        <v>0</v>
      </c>
      <c r="BA48" s="1">
        <v>0</v>
      </c>
      <c r="BB48" s="1">
        <v>0</v>
      </c>
      <c r="BC48" s="1">
        <f>+Urq_InfraMR[[#This Row],[B.04.5 - Parque de Coches Remolcados para Servicios Especiales (Cartoneros)]]+Urq_InfraMR[[#This Row],[B.04.4 - Parque de Coches Remolcados de Larga Distancia (Turista+Pullman)]]+Urq_InfraMR[[#This Row],[B.04.3 - Parque de Coches Remolcados Clase Unica Cabina]]+Urq_InfraMR[[#This Row],[B.04.2 - Parque de Coches Remolcados Clase Unica Furgón]]+Urq_InfraMR[[#This Row],[B.04.1 - Parque de Coches Remolcados Clase Unica]]</f>
        <v>0</v>
      </c>
      <c r="BD48" s="1">
        <v>1</v>
      </c>
      <c r="BE48" s="1">
        <v>0</v>
      </c>
      <c r="BF48" s="16">
        <v>1435</v>
      </c>
    </row>
    <row r="49" spans="1:58">
      <c r="A49" s="1">
        <v>1996</v>
      </c>
      <c r="B49" s="1" t="s">
        <v>126</v>
      </c>
      <c r="C49" s="12">
        <v>0.2</v>
      </c>
      <c r="D49" s="12">
        <v>0</v>
      </c>
      <c r="E49" s="12">
        <v>0</v>
      </c>
      <c r="F49" s="12">
        <v>25.676639999999999</v>
      </c>
      <c r="G49" s="12">
        <f t="shared" si="0"/>
        <v>25.876639999999998</v>
      </c>
      <c r="H49" s="12">
        <f>+Urq_InfraMR[[#This Row],[Total Líneas de Explotación ]]</f>
        <v>25.876639999999998</v>
      </c>
      <c r="I49" s="12">
        <v>25.677</v>
      </c>
      <c r="J49" s="12">
        <v>0.2</v>
      </c>
      <c r="K49" s="12">
        <v>2.5569999999999999</v>
      </c>
      <c r="L49" s="12">
        <v>54.899000000000001</v>
      </c>
      <c r="M49" s="12">
        <v>3.875</v>
      </c>
      <c r="N49" s="12">
        <f>+Urq_InfraMR[[#This Row],[A.03.1 -  Longitud de Vías de Explotación No Electrificadas Troncales y Ramales (vía principal) (km)]]+Urq_InfraMR[[#This Row],[A.04.1 -  Longitud de Vías de Explotación Electrificadas Troncales y Ramales (vía principal) (km)]]</f>
        <v>55.099000000000004</v>
      </c>
      <c r="O49" s="12">
        <f>+Urq_InfraMR[[#This Row],[Total Vías (excluido Auxiliares)]]</f>
        <v>55.099000000000004</v>
      </c>
      <c r="P49" s="1">
        <v>6</v>
      </c>
      <c r="Q49" s="1">
        <v>17</v>
      </c>
      <c r="R49" s="1">
        <v>0</v>
      </c>
      <c r="S49" s="1">
        <f t="shared" si="1"/>
        <v>23</v>
      </c>
      <c r="T49" s="1">
        <v>0</v>
      </c>
      <c r="U49" s="1">
        <v>30</v>
      </c>
      <c r="V49" s="1">
        <v>0</v>
      </c>
      <c r="W49" s="1">
        <v>3</v>
      </c>
      <c r="X49" s="1">
        <v>2</v>
      </c>
      <c r="Y49" s="1">
        <f t="shared" si="2"/>
        <v>35</v>
      </c>
      <c r="Z49" s="1">
        <v>1</v>
      </c>
      <c r="AA49" s="1">
        <v>6</v>
      </c>
      <c r="AB49" s="1">
        <f>+Urq_InfraMR[[#This Row],[Total Pasos Vehiculares a Nivel]]</f>
        <v>35</v>
      </c>
      <c r="AC49" s="1">
        <f t="shared" si="3"/>
        <v>42</v>
      </c>
      <c r="AD49" s="1">
        <v>1</v>
      </c>
      <c r="AE49" s="1">
        <v>2</v>
      </c>
      <c r="AF49" s="1">
        <v>31</v>
      </c>
      <c r="AG49" s="1">
        <f t="shared" si="4"/>
        <v>34</v>
      </c>
      <c r="AH49" s="13">
        <v>17.370999999999999</v>
      </c>
      <c r="AI49" s="13">
        <v>0</v>
      </c>
      <c r="AJ49" s="13">
        <v>8.3789999999999996</v>
      </c>
      <c r="AK49" s="13">
        <f t="shared" si="5"/>
        <v>25.75</v>
      </c>
      <c r="AL49" s="1">
        <v>1</v>
      </c>
      <c r="AM49" s="1">
        <v>0</v>
      </c>
      <c r="AN49" s="1">
        <v>0</v>
      </c>
      <c r="AO49" s="1">
        <f t="shared" si="6"/>
        <v>1</v>
      </c>
      <c r="AP49" s="1">
        <v>0</v>
      </c>
      <c r="AQ49" s="1">
        <v>128</v>
      </c>
      <c r="AR49" s="1">
        <v>0</v>
      </c>
      <c r="AS49" s="1">
        <f>+Urq_InfraMR[[#This Row],[B.02.1 - Parque de Coches Eléctricos Motrices]]+Urq_InfraMR[[#This Row],[B.02.2 - Parque de Coches Eléctricos Motrices Remolcados Tipo R]]+Urq_InfraMR[[#This Row],[B.02.3 - Parque de Coches Eléctricos Motrices Tipo R]]</f>
        <v>128</v>
      </c>
      <c r="AT49" s="1">
        <v>0</v>
      </c>
      <c r="AU49" s="1">
        <v>0</v>
      </c>
      <c r="AV49" s="1">
        <v>0</v>
      </c>
      <c r="AW49" s="1">
        <f>+Urq_InfraMR[[#This Row],[B.03.1 - Parque de Coches Motores Motrices Remolcados]]+Urq_InfraMR[[#This Row],[B.03.2 - Parque de Coches Motores Motrices Intermedios]]+Urq_InfraMR[[#This Row],[B.03.3 - Parque de Coches Motores Motrices Cabina]]</f>
        <v>0</v>
      </c>
      <c r="AX49" s="1">
        <v>0</v>
      </c>
      <c r="AY49" s="1">
        <v>0</v>
      </c>
      <c r="AZ49" s="1">
        <v>0</v>
      </c>
      <c r="BA49" s="1">
        <v>0</v>
      </c>
      <c r="BB49" s="1">
        <v>0</v>
      </c>
      <c r="BC49" s="1">
        <f>+Urq_InfraMR[[#This Row],[B.04.5 - Parque de Coches Remolcados para Servicios Especiales (Cartoneros)]]+Urq_InfraMR[[#This Row],[B.04.4 - Parque de Coches Remolcados de Larga Distancia (Turista+Pullman)]]+Urq_InfraMR[[#This Row],[B.04.3 - Parque de Coches Remolcados Clase Unica Cabina]]+Urq_InfraMR[[#This Row],[B.04.2 - Parque de Coches Remolcados Clase Unica Furgón]]+Urq_InfraMR[[#This Row],[B.04.1 - Parque de Coches Remolcados Clase Unica]]</f>
        <v>0</v>
      </c>
      <c r="BD49" s="1">
        <v>1</v>
      </c>
      <c r="BE49" s="1">
        <v>0</v>
      </c>
      <c r="BF49" s="16">
        <v>1435</v>
      </c>
    </row>
    <row r="50" spans="1:58">
      <c r="A50" s="1">
        <v>1997</v>
      </c>
      <c r="B50" s="1" t="s">
        <v>115</v>
      </c>
      <c r="C50" s="12">
        <v>0.2</v>
      </c>
      <c r="D50" s="12">
        <v>0</v>
      </c>
      <c r="E50" s="12">
        <v>0</v>
      </c>
      <c r="F50" s="12">
        <v>25.676639999999999</v>
      </c>
      <c r="G50" s="12">
        <f t="shared" si="0"/>
        <v>25.876639999999998</v>
      </c>
      <c r="H50" s="12">
        <f>+Urq_InfraMR[[#This Row],[Total Líneas de Explotación ]]</f>
        <v>25.876639999999998</v>
      </c>
      <c r="I50" s="12">
        <v>25.677</v>
      </c>
      <c r="J50" s="12">
        <v>0.2</v>
      </c>
      <c r="K50" s="12">
        <v>2.5569999999999999</v>
      </c>
      <c r="L50" s="12">
        <v>54.899000000000001</v>
      </c>
      <c r="M50" s="12">
        <v>3.875</v>
      </c>
      <c r="N50" s="12">
        <f>+Urq_InfraMR[[#This Row],[A.03.1 -  Longitud de Vías de Explotación No Electrificadas Troncales y Ramales (vía principal) (km)]]+Urq_InfraMR[[#This Row],[A.04.1 -  Longitud de Vías de Explotación Electrificadas Troncales y Ramales (vía principal) (km)]]</f>
        <v>55.099000000000004</v>
      </c>
      <c r="O50" s="12">
        <f>+Urq_InfraMR[[#This Row],[Total Vías (excluido Auxiliares)]]</f>
        <v>55.099000000000004</v>
      </c>
      <c r="P50" s="1">
        <v>4</v>
      </c>
      <c r="Q50" s="1">
        <v>19</v>
      </c>
      <c r="R50" s="1">
        <v>0</v>
      </c>
      <c r="S50" s="1">
        <f t="shared" si="1"/>
        <v>23</v>
      </c>
      <c r="T50" s="1">
        <v>0</v>
      </c>
      <c r="U50" s="1">
        <v>30</v>
      </c>
      <c r="V50" s="1">
        <v>0</v>
      </c>
      <c r="W50" s="1">
        <v>3</v>
      </c>
      <c r="X50" s="1">
        <v>2</v>
      </c>
      <c r="Y50" s="1">
        <f t="shared" si="2"/>
        <v>35</v>
      </c>
      <c r="Z50" s="1">
        <v>1</v>
      </c>
      <c r="AA50" s="1">
        <v>6</v>
      </c>
      <c r="AB50" s="1">
        <f>+Urq_InfraMR[[#This Row],[Total Pasos Vehiculares a Nivel]]</f>
        <v>35</v>
      </c>
      <c r="AC50" s="1">
        <f t="shared" si="3"/>
        <v>42</v>
      </c>
      <c r="AD50" s="1">
        <v>1</v>
      </c>
      <c r="AE50" s="1">
        <v>2</v>
      </c>
      <c r="AF50" s="1">
        <v>31</v>
      </c>
      <c r="AG50" s="1">
        <f t="shared" si="4"/>
        <v>34</v>
      </c>
      <c r="AH50" s="13">
        <v>17.370999999999999</v>
      </c>
      <c r="AI50" s="13">
        <v>0</v>
      </c>
      <c r="AJ50" s="13">
        <v>8.3789999999999996</v>
      </c>
      <c r="AK50" s="13">
        <f t="shared" si="5"/>
        <v>25.75</v>
      </c>
      <c r="AL50" s="1">
        <v>1</v>
      </c>
      <c r="AM50" s="1">
        <v>0</v>
      </c>
      <c r="AN50" s="1">
        <v>0</v>
      </c>
      <c r="AO50" s="1">
        <f t="shared" si="6"/>
        <v>1</v>
      </c>
      <c r="AP50" s="1">
        <v>0</v>
      </c>
      <c r="AQ50" s="1">
        <v>128</v>
      </c>
      <c r="AR50" s="1">
        <v>0</v>
      </c>
      <c r="AS50" s="1">
        <f>+Urq_InfraMR[[#This Row],[B.02.1 - Parque de Coches Eléctricos Motrices]]+Urq_InfraMR[[#This Row],[B.02.2 - Parque de Coches Eléctricos Motrices Remolcados Tipo R]]+Urq_InfraMR[[#This Row],[B.02.3 - Parque de Coches Eléctricos Motrices Tipo R]]</f>
        <v>128</v>
      </c>
      <c r="AT50" s="1">
        <v>0</v>
      </c>
      <c r="AU50" s="1">
        <v>0</v>
      </c>
      <c r="AV50" s="1">
        <v>0</v>
      </c>
      <c r="AW50" s="1">
        <f>+Urq_InfraMR[[#This Row],[B.03.1 - Parque de Coches Motores Motrices Remolcados]]+Urq_InfraMR[[#This Row],[B.03.2 - Parque de Coches Motores Motrices Intermedios]]+Urq_InfraMR[[#This Row],[B.03.3 - Parque de Coches Motores Motrices Cabina]]</f>
        <v>0</v>
      </c>
      <c r="AX50" s="1">
        <v>0</v>
      </c>
      <c r="AY50" s="1">
        <v>0</v>
      </c>
      <c r="AZ50" s="1">
        <v>0</v>
      </c>
      <c r="BA50" s="1">
        <v>0</v>
      </c>
      <c r="BB50" s="1">
        <v>0</v>
      </c>
      <c r="BC50" s="1">
        <f>+Urq_InfraMR[[#This Row],[B.04.5 - Parque de Coches Remolcados para Servicios Especiales (Cartoneros)]]+Urq_InfraMR[[#This Row],[B.04.4 - Parque de Coches Remolcados de Larga Distancia (Turista+Pullman)]]+Urq_InfraMR[[#This Row],[B.04.3 - Parque de Coches Remolcados Clase Unica Cabina]]+Urq_InfraMR[[#This Row],[B.04.2 - Parque de Coches Remolcados Clase Unica Furgón]]+Urq_InfraMR[[#This Row],[B.04.1 - Parque de Coches Remolcados Clase Unica]]</f>
        <v>0</v>
      </c>
      <c r="BD50" s="1">
        <v>1</v>
      </c>
      <c r="BE50" s="1">
        <v>0</v>
      </c>
      <c r="BF50" s="16">
        <v>1435</v>
      </c>
    </row>
    <row r="51" spans="1:58">
      <c r="A51" s="1">
        <v>1997</v>
      </c>
      <c r="B51" s="1" t="s">
        <v>116</v>
      </c>
      <c r="C51" s="12">
        <v>0.2</v>
      </c>
      <c r="D51" s="12">
        <v>0</v>
      </c>
      <c r="E51" s="12">
        <v>0</v>
      </c>
      <c r="F51" s="12">
        <v>25.676639999999999</v>
      </c>
      <c r="G51" s="12">
        <f t="shared" si="0"/>
        <v>25.876639999999998</v>
      </c>
      <c r="H51" s="12">
        <f>+Urq_InfraMR[[#This Row],[Total Líneas de Explotación ]]</f>
        <v>25.876639999999998</v>
      </c>
      <c r="I51" s="12">
        <v>25.677</v>
      </c>
      <c r="J51" s="12">
        <v>0.2</v>
      </c>
      <c r="K51" s="12">
        <v>2.5569999999999999</v>
      </c>
      <c r="L51" s="12">
        <v>54.899000000000001</v>
      </c>
      <c r="M51" s="12">
        <v>3.875</v>
      </c>
      <c r="N51" s="12">
        <f>+Urq_InfraMR[[#This Row],[A.03.1 -  Longitud de Vías de Explotación No Electrificadas Troncales y Ramales (vía principal) (km)]]+Urq_InfraMR[[#This Row],[A.04.1 -  Longitud de Vías de Explotación Electrificadas Troncales y Ramales (vía principal) (km)]]</f>
        <v>55.099000000000004</v>
      </c>
      <c r="O51" s="12">
        <f>+Urq_InfraMR[[#This Row],[Total Vías (excluido Auxiliares)]]</f>
        <v>55.099000000000004</v>
      </c>
      <c r="P51" s="1">
        <v>4</v>
      </c>
      <c r="Q51" s="1">
        <v>19</v>
      </c>
      <c r="R51" s="1">
        <v>0</v>
      </c>
      <c r="S51" s="1">
        <f t="shared" si="1"/>
        <v>23</v>
      </c>
      <c r="T51" s="1">
        <v>0</v>
      </c>
      <c r="U51" s="1">
        <v>30</v>
      </c>
      <c r="V51" s="1">
        <v>0</v>
      </c>
      <c r="W51" s="1">
        <v>3</v>
      </c>
      <c r="X51" s="1">
        <v>2</v>
      </c>
      <c r="Y51" s="1">
        <f t="shared" si="2"/>
        <v>35</v>
      </c>
      <c r="Z51" s="1">
        <v>1</v>
      </c>
      <c r="AA51" s="1">
        <v>6</v>
      </c>
      <c r="AB51" s="1">
        <f>+Urq_InfraMR[[#This Row],[Total Pasos Vehiculares a Nivel]]</f>
        <v>35</v>
      </c>
      <c r="AC51" s="1">
        <f t="shared" si="3"/>
        <v>42</v>
      </c>
      <c r="AD51" s="1">
        <v>1</v>
      </c>
      <c r="AE51" s="1">
        <v>2</v>
      </c>
      <c r="AF51" s="1">
        <v>31</v>
      </c>
      <c r="AG51" s="1">
        <f t="shared" si="4"/>
        <v>34</v>
      </c>
      <c r="AH51" s="13">
        <v>17.370999999999999</v>
      </c>
      <c r="AI51" s="13">
        <v>0</v>
      </c>
      <c r="AJ51" s="13">
        <v>8.3789999999999996</v>
      </c>
      <c r="AK51" s="13">
        <f t="shared" si="5"/>
        <v>25.75</v>
      </c>
      <c r="AL51" s="1">
        <v>1</v>
      </c>
      <c r="AM51" s="1">
        <v>0</v>
      </c>
      <c r="AN51" s="1">
        <v>0</v>
      </c>
      <c r="AO51" s="1">
        <f t="shared" si="6"/>
        <v>1</v>
      </c>
      <c r="AP51" s="1">
        <v>0</v>
      </c>
      <c r="AQ51" s="1">
        <v>128</v>
      </c>
      <c r="AR51" s="1">
        <v>0</v>
      </c>
      <c r="AS51" s="1">
        <f>+Urq_InfraMR[[#This Row],[B.02.1 - Parque de Coches Eléctricos Motrices]]+Urq_InfraMR[[#This Row],[B.02.2 - Parque de Coches Eléctricos Motrices Remolcados Tipo R]]+Urq_InfraMR[[#This Row],[B.02.3 - Parque de Coches Eléctricos Motrices Tipo R]]</f>
        <v>128</v>
      </c>
      <c r="AT51" s="1">
        <v>0</v>
      </c>
      <c r="AU51" s="1">
        <v>0</v>
      </c>
      <c r="AV51" s="1">
        <v>0</v>
      </c>
      <c r="AW51" s="1">
        <f>+Urq_InfraMR[[#This Row],[B.03.1 - Parque de Coches Motores Motrices Remolcados]]+Urq_InfraMR[[#This Row],[B.03.2 - Parque de Coches Motores Motrices Intermedios]]+Urq_InfraMR[[#This Row],[B.03.3 - Parque de Coches Motores Motrices Cabina]]</f>
        <v>0</v>
      </c>
      <c r="AX51" s="1">
        <v>0</v>
      </c>
      <c r="AY51" s="1">
        <v>0</v>
      </c>
      <c r="AZ51" s="1">
        <v>0</v>
      </c>
      <c r="BA51" s="1">
        <v>0</v>
      </c>
      <c r="BB51" s="1">
        <v>0</v>
      </c>
      <c r="BC51" s="1">
        <f>+Urq_InfraMR[[#This Row],[B.04.5 - Parque de Coches Remolcados para Servicios Especiales (Cartoneros)]]+Urq_InfraMR[[#This Row],[B.04.4 - Parque de Coches Remolcados de Larga Distancia (Turista+Pullman)]]+Urq_InfraMR[[#This Row],[B.04.3 - Parque de Coches Remolcados Clase Unica Cabina]]+Urq_InfraMR[[#This Row],[B.04.2 - Parque de Coches Remolcados Clase Unica Furgón]]+Urq_InfraMR[[#This Row],[B.04.1 - Parque de Coches Remolcados Clase Unica]]</f>
        <v>0</v>
      </c>
      <c r="BD51" s="1">
        <v>1</v>
      </c>
      <c r="BE51" s="1">
        <v>0</v>
      </c>
      <c r="BF51" s="16">
        <v>1435</v>
      </c>
    </row>
    <row r="52" spans="1:58">
      <c r="A52" s="1">
        <v>1997</v>
      </c>
      <c r="B52" s="1" t="s">
        <v>117</v>
      </c>
      <c r="C52" s="12">
        <v>0.2</v>
      </c>
      <c r="D52" s="12">
        <v>0</v>
      </c>
      <c r="E52" s="12">
        <v>0</v>
      </c>
      <c r="F52" s="12">
        <v>25.676639999999999</v>
      </c>
      <c r="G52" s="12">
        <f t="shared" si="0"/>
        <v>25.876639999999998</v>
      </c>
      <c r="H52" s="12">
        <f>+Urq_InfraMR[[#This Row],[Total Líneas de Explotación ]]</f>
        <v>25.876639999999998</v>
      </c>
      <c r="I52" s="12">
        <v>25.677</v>
      </c>
      <c r="J52" s="12">
        <v>0.2</v>
      </c>
      <c r="K52" s="12">
        <v>2.5569999999999999</v>
      </c>
      <c r="L52" s="12">
        <v>54.899000000000001</v>
      </c>
      <c r="M52" s="12">
        <v>3.875</v>
      </c>
      <c r="N52" s="12">
        <f>+Urq_InfraMR[[#This Row],[A.03.1 -  Longitud de Vías de Explotación No Electrificadas Troncales y Ramales (vía principal) (km)]]+Urq_InfraMR[[#This Row],[A.04.1 -  Longitud de Vías de Explotación Electrificadas Troncales y Ramales (vía principal) (km)]]</f>
        <v>55.099000000000004</v>
      </c>
      <c r="O52" s="12">
        <f>+Urq_InfraMR[[#This Row],[Total Vías (excluido Auxiliares)]]</f>
        <v>55.099000000000004</v>
      </c>
      <c r="P52" s="1">
        <v>4</v>
      </c>
      <c r="Q52" s="1">
        <v>19</v>
      </c>
      <c r="R52" s="1">
        <v>0</v>
      </c>
      <c r="S52" s="1">
        <f t="shared" si="1"/>
        <v>23</v>
      </c>
      <c r="T52" s="1">
        <v>0</v>
      </c>
      <c r="U52" s="1">
        <v>30</v>
      </c>
      <c r="V52" s="1">
        <v>0</v>
      </c>
      <c r="W52" s="1">
        <v>3</v>
      </c>
      <c r="X52" s="1">
        <v>2</v>
      </c>
      <c r="Y52" s="1">
        <f t="shared" si="2"/>
        <v>35</v>
      </c>
      <c r="Z52" s="1">
        <v>1</v>
      </c>
      <c r="AA52" s="1">
        <v>6</v>
      </c>
      <c r="AB52" s="1">
        <f>+Urq_InfraMR[[#This Row],[Total Pasos Vehiculares a Nivel]]</f>
        <v>35</v>
      </c>
      <c r="AC52" s="1">
        <f t="shared" si="3"/>
        <v>42</v>
      </c>
      <c r="AD52" s="1">
        <v>1</v>
      </c>
      <c r="AE52" s="1">
        <v>2</v>
      </c>
      <c r="AF52" s="1">
        <v>31</v>
      </c>
      <c r="AG52" s="1">
        <f t="shared" si="4"/>
        <v>34</v>
      </c>
      <c r="AH52" s="13">
        <v>17.370999999999999</v>
      </c>
      <c r="AI52" s="13">
        <v>0</v>
      </c>
      <c r="AJ52" s="13">
        <v>8.3789999999999996</v>
      </c>
      <c r="AK52" s="13">
        <f t="shared" si="5"/>
        <v>25.75</v>
      </c>
      <c r="AL52" s="1">
        <v>1</v>
      </c>
      <c r="AM52" s="1">
        <v>0</v>
      </c>
      <c r="AN52" s="1">
        <v>0</v>
      </c>
      <c r="AO52" s="1">
        <f t="shared" si="6"/>
        <v>1</v>
      </c>
      <c r="AP52" s="1">
        <v>0</v>
      </c>
      <c r="AQ52" s="1">
        <v>128</v>
      </c>
      <c r="AR52" s="1">
        <v>0</v>
      </c>
      <c r="AS52" s="1">
        <f>+Urq_InfraMR[[#This Row],[B.02.1 - Parque de Coches Eléctricos Motrices]]+Urq_InfraMR[[#This Row],[B.02.2 - Parque de Coches Eléctricos Motrices Remolcados Tipo R]]+Urq_InfraMR[[#This Row],[B.02.3 - Parque de Coches Eléctricos Motrices Tipo R]]</f>
        <v>128</v>
      </c>
      <c r="AT52" s="1">
        <v>0</v>
      </c>
      <c r="AU52" s="1">
        <v>0</v>
      </c>
      <c r="AV52" s="1">
        <v>0</v>
      </c>
      <c r="AW52" s="1">
        <f>+Urq_InfraMR[[#This Row],[B.03.1 - Parque de Coches Motores Motrices Remolcados]]+Urq_InfraMR[[#This Row],[B.03.2 - Parque de Coches Motores Motrices Intermedios]]+Urq_InfraMR[[#This Row],[B.03.3 - Parque de Coches Motores Motrices Cabina]]</f>
        <v>0</v>
      </c>
      <c r="AX52" s="1">
        <v>0</v>
      </c>
      <c r="AY52" s="1">
        <v>0</v>
      </c>
      <c r="AZ52" s="1">
        <v>0</v>
      </c>
      <c r="BA52" s="1">
        <v>0</v>
      </c>
      <c r="BB52" s="1">
        <v>0</v>
      </c>
      <c r="BC52" s="1">
        <f>+Urq_InfraMR[[#This Row],[B.04.5 - Parque de Coches Remolcados para Servicios Especiales (Cartoneros)]]+Urq_InfraMR[[#This Row],[B.04.4 - Parque de Coches Remolcados de Larga Distancia (Turista+Pullman)]]+Urq_InfraMR[[#This Row],[B.04.3 - Parque de Coches Remolcados Clase Unica Cabina]]+Urq_InfraMR[[#This Row],[B.04.2 - Parque de Coches Remolcados Clase Unica Furgón]]+Urq_InfraMR[[#This Row],[B.04.1 - Parque de Coches Remolcados Clase Unica]]</f>
        <v>0</v>
      </c>
      <c r="BD52" s="1">
        <v>1</v>
      </c>
      <c r="BE52" s="1">
        <v>0</v>
      </c>
      <c r="BF52" s="16">
        <v>1435</v>
      </c>
    </row>
    <row r="53" spans="1:58">
      <c r="A53" s="1">
        <v>1997</v>
      </c>
      <c r="B53" s="1" t="s">
        <v>118</v>
      </c>
      <c r="C53" s="12">
        <v>0.2</v>
      </c>
      <c r="D53" s="12">
        <v>0</v>
      </c>
      <c r="E53" s="12">
        <v>0</v>
      </c>
      <c r="F53" s="12">
        <v>25.676639999999999</v>
      </c>
      <c r="G53" s="12">
        <f t="shared" si="0"/>
        <v>25.876639999999998</v>
      </c>
      <c r="H53" s="12">
        <f>+Urq_InfraMR[[#This Row],[Total Líneas de Explotación ]]</f>
        <v>25.876639999999998</v>
      </c>
      <c r="I53" s="12">
        <v>25.677</v>
      </c>
      <c r="J53" s="12">
        <v>0.2</v>
      </c>
      <c r="K53" s="12">
        <v>2.5569999999999999</v>
      </c>
      <c r="L53" s="12">
        <v>54.899000000000001</v>
      </c>
      <c r="M53" s="12">
        <v>3.875</v>
      </c>
      <c r="N53" s="12">
        <f>+Urq_InfraMR[[#This Row],[A.03.1 -  Longitud de Vías de Explotación No Electrificadas Troncales y Ramales (vía principal) (km)]]+Urq_InfraMR[[#This Row],[A.04.1 -  Longitud de Vías de Explotación Electrificadas Troncales y Ramales (vía principal) (km)]]</f>
        <v>55.099000000000004</v>
      </c>
      <c r="O53" s="12">
        <f>+Urq_InfraMR[[#This Row],[Total Vías (excluido Auxiliares)]]</f>
        <v>55.099000000000004</v>
      </c>
      <c r="P53" s="1">
        <v>4</v>
      </c>
      <c r="Q53" s="1">
        <v>19</v>
      </c>
      <c r="R53" s="1">
        <v>0</v>
      </c>
      <c r="S53" s="1">
        <f t="shared" si="1"/>
        <v>23</v>
      </c>
      <c r="T53" s="1">
        <v>0</v>
      </c>
      <c r="U53" s="1">
        <v>30</v>
      </c>
      <c r="V53" s="1">
        <v>0</v>
      </c>
      <c r="W53" s="1">
        <v>3</v>
      </c>
      <c r="X53" s="1">
        <v>2</v>
      </c>
      <c r="Y53" s="1">
        <f t="shared" si="2"/>
        <v>35</v>
      </c>
      <c r="Z53" s="1">
        <v>1</v>
      </c>
      <c r="AA53" s="1">
        <v>6</v>
      </c>
      <c r="AB53" s="1">
        <f>+Urq_InfraMR[[#This Row],[Total Pasos Vehiculares a Nivel]]</f>
        <v>35</v>
      </c>
      <c r="AC53" s="1">
        <f t="shared" si="3"/>
        <v>42</v>
      </c>
      <c r="AD53" s="1">
        <v>1</v>
      </c>
      <c r="AE53" s="1">
        <v>2</v>
      </c>
      <c r="AF53" s="1">
        <v>31</v>
      </c>
      <c r="AG53" s="1">
        <f t="shared" si="4"/>
        <v>34</v>
      </c>
      <c r="AH53" s="13">
        <v>17.370999999999999</v>
      </c>
      <c r="AI53" s="13">
        <v>0</v>
      </c>
      <c r="AJ53" s="13">
        <v>8.3789999999999996</v>
      </c>
      <c r="AK53" s="13">
        <f t="shared" si="5"/>
        <v>25.75</v>
      </c>
      <c r="AL53" s="1">
        <v>1</v>
      </c>
      <c r="AM53" s="1">
        <v>0</v>
      </c>
      <c r="AN53" s="1">
        <v>0</v>
      </c>
      <c r="AO53" s="1">
        <f t="shared" si="6"/>
        <v>1</v>
      </c>
      <c r="AP53" s="1">
        <v>0</v>
      </c>
      <c r="AQ53" s="1">
        <v>128</v>
      </c>
      <c r="AR53" s="1">
        <v>0</v>
      </c>
      <c r="AS53" s="1">
        <f>+Urq_InfraMR[[#This Row],[B.02.1 - Parque de Coches Eléctricos Motrices]]+Urq_InfraMR[[#This Row],[B.02.2 - Parque de Coches Eléctricos Motrices Remolcados Tipo R]]+Urq_InfraMR[[#This Row],[B.02.3 - Parque de Coches Eléctricos Motrices Tipo R]]</f>
        <v>128</v>
      </c>
      <c r="AT53" s="1">
        <v>0</v>
      </c>
      <c r="AU53" s="1">
        <v>0</v>
      </c>
      <c r="AV53" s="1">
        <v>0</v>
      </c>
      <c r="AW53" s="1">
        <f>+Urq_InfraMR[[#This Row],[B.03.1 - Parque de Coches Motores Motrices Remolcados]]+Urq_InfraMR[[#This Row],[B.03.2 - Parque de Coches Motores Motrices Intermedios]]+Urq_InfraMR[[#This Row],[B.03.3 - Parque de Coches Motores Motrices Cabina]]</f>
        <v>0</v>
      </c>
      <c r="AX53" s="1">
        <v>0</v>
      </c>
      <c r="AY53" s="1">
        <v>0</v>
      </c>
      <c r="AZ53" s="1">
        <v>0</v>
      </c>
      <c r="BA53" s="1">
        <v>0</v>
      </c>
      <c r="BB53" s="1">
        <v>0</v>
      </c>
      <c r="BC53" s="1">
        <f>+Urq_InfraMR[[#This Row],[B.04.5 - Parque de Coches Remolcados para Servicios Especiales (Cartoneros)]]+Urq_InfraMR[[#This Row],[B.04.4 - Parque de Coches Remolcados de Larga Distancia (Turista+Pullman)]]+Urq_InfraMR[[#This Row],[B.04.3 - Parque de Coches Remolcados Clase Unica Cabina]]+Urq_InfraMR[[#This Row],[B.04.2 - Parque de Coches Remolcados Clase Unica Furgón]]+Urq_InfraMR[[#This Row],[B.04.1 - Parque de Coches Remolcados Clase Unica]]</f>
        <v>0</v>
      </c>
      <c r="BD53" s="1">
        <v>1</v>
      </c>
      <c r="BE53" s="1">
        <v>0</v>
      </c>
      <c r="BF53" s="16">
        <v>1435</v>
      </c>
    </row>
    <row r="54" spans="1:58">
      <c r="A54" s="1">
        <v>1997</v>
      </c>
      <c r="B54" s="1" t="s">
        <v>119</v>
      </c>
      <c r="C54" s="12">
        <v>0.2</v>
      </c>
      <c r="D54" s="12">
        <v>0</v>
      </c>
      <c r="E54" s="12">
        <v>0</v>
      </c>
      <c r="F54" s="12">
        <v>25.676639999999999</v>
      </c>
      <c r="G54" s="12">
        <f t="shared" si="0"/>
        <v>25.876639999999998</v>
      </c>
      <c r="H54" s="12">
        <f>+Urq_InfraMR[[#This Row],[Total Líneas de Explotación ]]</f>
        <v>25.876639999999998</v>
      </c>
      <c r="I54" s="12">
        <v>25.677</v>
      </c>
      <c r="J54" s="12">
        <v>0.2</v>
      </c>
      <c r="K54" s="12">
        <v>2.5569999999999999</v>
      </c>
      <c r="L54" s="12">
        <v>54.899000000000001</v>
      </c>
      <c r="M54" s="12">
        <v>3.875</v>
      </c>
      <c r="N54" s="12">
        <f>+Urq_InfraMR[[#This Row],[A.03.1 -  Longitud de Vías de Explotación No Electrificadas Troncales y Ramales (vía principal) (km)]]+Urq_InfraMR[[#This Row],[A.04.1 -  Longitud de Vías de Explotación Electrificadas Troncales y Ramales (vía principal) (km)]]</f>
        <v>55.099000000000004</v>
      </c>
      <c r="O54" s="12">
        <f>+Urq_InfraMR[[#This Row],[Total Vías (excluido Auxiliares)]]</f>
        <v>55.099000000000004</v>
      </c>
      <c r="P54" s="1">
        <v>4</v>
      </c>
      <c r="Q54" s="1">
        <v>19</v>
      </c>
      <c r="R54" s="1">
        <v>0</v>
      </c>
      <c r="S54" s="1">
        <f t="shared" si="1"/>
        <v>23</v>
      </c>
      <c r="T54" s="1">
        <v>0</v>
      </c>
      <c r="U54" s="1">
        <v>30</v>
      </c>
      <c r="V54" s="1">
        <v>0</v>
      </c>
      <c r="W54" s="1">
        <v>3</v>
      </c>
      <c r="X54" s="1">
        <v>2</v>
      </c>
      <c r="Y54" s="1">
        <f t="shared" si="2"/>
        <v>35</v>
      </c>
      <c r="Z54" s="1">
        <v>1</v>
      </c>
      <c r="AA54" s="1">
        <v>6</v>
      </c>
      <c r="AB54" s="1">
        <f>+Urq_InfraMR[[#This Row],[Total Pasos Vehiculares a Nivel]]</f>
        <v>35</v>
      </c>
      <c r="AC54" s="1">
        <f t="shared" si="3"/>
        <v>42</v>
      </c>
      <c r="AD54" s="1">
        <v>1</v>
      </c>
      <c r="AE54" s="1">
        <v>2</v>
      </c>
      <c r="AF54" s="1">
        <v>31</v>
      </c>
      <c r="AG54" s="1">
        <f t="shared" si="4"/>
        <v>34</v>
      </c>
      <c r="AH54" s="13">
        <v>17.370999999999999</v>
      </c>
      <c r="AI54" s="13">
        <v>0</v>
      </c>
      <c r="AJ54" s="13">
        <v>8.3789999999999996</v>
      </c>
      <c r="AK54" s="13">
        <f t="shared" si="5"/>
        <v>25.75</v>
      </c>
      <c r="AL54" s="1">
        <v>1</v>
      </c>
      <c r="AM54" s="1">
        <v>0</v>
      </c>
      <c r="AN54" s="1">
        <v>0</v>
      </c>
      <c r="AO54" s="1">
        <f t="shared" si="6"/>
        <v>1</v>
      </c>
      <c r="AP54" s="1">
        <v>0</v>
      </c>
      <c r="AQ54" s="1">
        <v>128</v>
      </c>
      <c r="AR54" s="1">
        <v>0</v>
      </c>
      <c r="AS54" s="1">
        <f>+Urq_InfraMR[[#This Row],[B.02.1 - Parque de Coches Eléctricos Motrices]]+Urq_InfraMR[[#This Row],[B.02.2 - Parque de Coches Eléctricos Motrices Remolcados Tipo R]]+Urq_InfraMR[[#This Row],[B.02.3 - Parque de Coches Eléctricos Motrices Tipo R]]</f>
        <v>128</v>
      </c>
      <c r="AT54" s="1">
        <v>0</v>
      </c>
      <c r="AU54" s="1">
        <v>0</v>
      </c>
      <c r="AV54" s="1">
        <v>0</v>
      </c>
      <c r="AW54" s="1">
        <f>+Urq_InfraMR[[#This Row],[B.03.1 - Parque de Coches Motores Motrices Remolcados]]+Urq_InfraMR[[#This Row],[B.03.2 - Parque de Coches Motores Motrices Intermedios]]+Urq_InfraMR[[#This Row],[B.03.3 - Parque de Coches Motores Motrices Cabina]]</f>
        <v>0</v>
      </c>
      <c r="AX54" s="1">
        <v>0</v>
      </c>
      <c r="AY54" s="1">
        <v>0</v>
      </c>
      <c r="AZ54" s="1">
        <v>0</v>
      </c>
      <c r="BA54" s="1">
        <v>0</v>
      </c>
      <c r="BB54" s="1">
        <v>0</v>
      </c>
      <c r="BC54" s="1">
        <f>+Urq_InfraMR[[#This Row],[B.04.5 - Parque de Coches Remolcados para Servicios Especiales (Cartoneros)]]+Urq_InfraMR[[#This Row],[B.04.4 - Parque de Coches Remolcados de Larga Distancia (Turista+Pullman)]]+Urq_InfraMR[[#This Row],[B.04.3 - Parque de Coches Remolcados Clase Unica Cabina]]+Urq_InfraMR[[#This Row],[B.04.2 - Parque de Coches Remolcados Clase Unica Furgón]]+Urq_InfraMR[[#This Row],[B.04.1 - Parque de Coches Remolcados Clase Unica]]</f>
        <v>0</v>
      </c>
      <c r="BD54" s="1">
        <v>1</v>
      </c>
      <c r="BE54" s="1">
        <v>0</v>
      </c>
      <c r="BF54" s="16">
        <v>1435</v>
      </c>
    </row>
    <row r="55" spans="1:58">
      <c r="A55" s="1">
        <v>1997</v>
      </c>
      <c r="B55" s="1" t="s">
        <v>120</v>
      </c>
      <c r="C55" s="12">
        <v>0.2</v>
      </c>
      <c r="D55" s="12">
        <v>0</v>
      </c>
      <c r="E55" s="12">
        <v>0</v>
      </c>
      <c r="F55" s="12">
        <v>25.676639999999999</v>
      </c>
      <c r="G55" s="12">
        <f t="shared" si="0"/>
        <v>25.876639999999998</v>
      </c>
      <c r="H55" s="12">
        <f>+Urq_InfraMR[[#This Row],[Total Líneas de Explotación ]]</f>
        <v>25.876639999999998</v>
      </c>
      <c r="I55" s="12">
        <v>25.677</v>
      </c>
      <c r="J55" s="12">
        <v>0.2</v>
      </c>
      <c r="K55" s="12">
        <v>2.5569999999999999</v>
      </c>
      <c r="L55" s="12">
        <v>54.899000000000001</v>
      </c>
      <c r="M55" s="12">
        <v>3.875</v>
      </c>
      <c r="N55" s="12">
        <f>+Urq_InfraMR[[#This Row],[A.03.1 -  Longitud de Vías de Explotación No Electrificadas Troncales y Ramales (vía principal) (km)]]+Urq_InfraMR[[#This Row],[A.04.1 -  Longitud de Vías de Explotación Electrificadas Troncales y Ramales (vía principal) (km)]]</f>
        <v>55.099000000000004</v>
      </c>
      <c r="O55" s="12">
        <f>+Urq_InfraMR[[#This Row],[Total Vías (excluido Auxiliares)]]</f>
        <v>55.099000000000004</v>
      </c>
      <c r="P55" s="1">
        <v>4</v>
      </c>
      <c r="Q55" s="1">
        <v>19</v>
      </c>
      <c r="R55" s="1">
        <v>0</v>
      </c>
      <c r="S55" s="1">
        <f t="shared" si="1"/>
        <v>23</v>
      </c>
      <c r="T55" s="1">
        <v>0</v>
      </c>
      <c r="U55" s="1">
        <v>30</v>
      </c>
      <c r="V55" s="1">
        <v>0</v>
      </c>
      <c r="W55" s="1">
        <v>3</v>
      </c>
      <c r="X55" s="1">
        <v>2</v>
      </c>
      <c r="Y55" s="1">
        <f t="shared" si="2"/>
        <v>35</v>
      </c>
      <c r="Z55" s="1">
        <v>1</v>
      </c>
      <c r="AA55" s="1">
        <v>6</v>
      </c>
      <c r="AB55" s="1">
        <f>+Urq_InfraMR[[#This Row],[Total Pasos Vehiculares a Nivel]]</f>
        <v>35</v>
      </c>
      <c r="AC55" s="1">
        <f t="shared" si="3"/>
        <v>42</v>
      </c>
      <c r="AD55" s="1">
        <v>1</v>
      </c>
      <c r="AE55" s="1">
        <v>2</v>
      </c>
      <c r="AF55" s="1">
        <v>31</v>
      </c>
      <c r="AG55" s="1">
        <f t="shared" si="4"/>
        <v>34</v>
      </c>
      <c r="AH55" s="13">
        <v>17.370999999999999</v>
      </c>
      <c r="AI55" s="13">
        <v>0</v>
      </c>
      <c r="AJ55" s="13">
        <v>8.3789999999999996</v>
      </c>
      <c r="AK55" s="13">
        <f t="shared" si="5"/>
        <v>25.75</v>
      </c>
      <c r="AL55" s="1">
        <v>1</v>
      </c>
      <c r="AM55" s="1">
        <v>0</v>
      </c>
      <c r="AN55" s="1">
        <v>0</v>
      </c>
      <c r="AO55" s="1">
        <f t="shared" si="6"/>
        <v>1</v>
      </c>
      <c r="AP55" s="1">
        <v>0</v>
      </c>
      <c r="AQ55" s="1">
        <v>128</v>
      </c>
      <c r="AR55" s="1">
        <v>0</v>
      </c>
      <c r="AS55" s="1">
        <f>+Urq_InfraMR[[#This Row],[B.02.1 - Parque de Coches Eléctricos Motrices]]+Urq_InfraMR[[#This Row],[B.02.2 - Parque de Coches Eléctricos Motrices Remolcados Tipo R]]+Urq_InfraMR[[#This Row],[B.02.3 - Parque de Coches Eléctricos Motrices Tipo R]]</f>
        <v>128</v>
      </c>
      <c r="AT55" s="1">
        <v>0</v>
      </c>
      <c r="AU55" s="1">
        <v>0</v>
      </c>
      <c r="AV55" s="1">
        <v>0</v>
      </c>
      <c r="AW55" s="1">
        <f>+Urq_InfraMR[[#This Row],[B.03.1 - Parque de Coches Motores Motrices Remolcados]]+Urq_InfraMR[[#This Row],[B.03.2 - Parque de Coches Motores Motrices Intermedios]]+Urq_InfraMR[[#This Row],[B.03.3 - Parque de Coches Motores Motrices Cabina]]</f>
        <v>0</v>
      </c>
      <c r="AX55" s="1">
        <v>0</v>
      </c>
      <c r="AY55" s="1">
        <v>0</v>
      </c>
      <c r="AZ55" s="1">
        <v>0</v>
      </c>
      <c r="BA55" s="1">
        <v>0</v>
      </c>
      <c r="BB55" s="1">
        <v>0</v>
      </c>
      <c r="BC55" s="1">
        <f>+Urq_InfraMR[[#This Row],[B.04.5 - Parque de Coches Remolcados para Servicios Especiales (Cartoneros)]]+Urq_InfraMR[[#This Row],[B.04.4 - Parque de Coches Remolcados de Larga Distancia (Turista+Pullman)]]+Urq_InfraMR[[#This Row],[B.04.3 - Parque de Coches Remolcados Clase Unica Cabina]]+Urq_InfraMR[[#This Row],[B.04.2 - Parque de Coches Remolcados Clase Unica Furgón]]+Urq_InfraMR[[#This Row],[B.04.1 - Parque de Coches Remolcados Clase Unica]]</f>
        <v>0</v>
      </c>
      <c r="BD55" s="1">
        <v>1</v>
      </c>
      <c r="BE55" s="1">
        <v>0</v>
      </c>
      <c r="BF55" s="16">
        <v>1435</v>
      </c>
    </row>
    <row r="56" spans="1:58">
      <c r="A56" s="1">
        <v>1997</v>
      </c>
      <c r="B56" s="1" t="s">
        <v>121</v>
      </c>
      <c r="C56" s="12">
        <v>0.2</v>
      </c>
      <c r="D56" s="12">
        <v>0</v>
      </c>
      <c r="E56" s="12">
        <v>0</v>
      </c>
      <c r="F56" s="12">
        <v>25.676639999999999</v>
      </c>
      <c r="G56" s="12">
        <f t="shared" si="0"/>
        <v>25.876639999999998</v>
      </c>
      <c r="H56" s="12">
        <f>+Urq_InfraMR[[#This Row],[Total Líneas de Explotación ]]</f>
        <v>25.876639999999998</v>
      </c>
      <c r="I56" s="12">
        <v>25.677</v>
      </c>
      <c r="J56" s="12">
        <v>0.2</v>
      </c>
      <c r="K56" s="12">
        <v>2.5569999999999999</v>
      </c>
      <c r="L56" s="12">
        <v>54.899000000000001</v>
      </c>
      <c r="M56" s="12">
        <v>3.875</v>
      </c>
      <c r="N56" s="12">
        <f>+Urq_InfraMR[[#This Row],[A.03.1 -  Longitud de Vías de Explotación No Electrificadas Troncales y Ramales (vía principal) (km)]]+Urq_InfraMR[[#This Row],[A.04.1 -  Longitud de Vías de Explotación Electrificadas Troncales y Ramales (vía principal) (km)]]</f>
        <v>55.099000000000004</v>
      </c>
      <c r="O56" s="12">
        <f>+Urq_InfraMR[[#This Row],[Total Vías (excluido Auxiliares)]]</f>
        <v>55.099000000000004</v>
      </c>
      <c r="P56" s="1">
        <v>4</v>
      </c>
      <c r="Q56" s="1">
        <v>19</v>
      </c>
      <c r="R56" s="1">
        <v>0</v>
      </c>
      <c r="S56" s="1">
        <f t="shared" si="1"/>
        <v>23</v>
      </c>
      <c r="T56" s="1">
        <v>0</v>
      </c>
      <c r="U56" s="1">
        <v>30</v>
      </c>
      <c r="V56" s="1">
        <v>0</v>
      </c>
      <c r="W56" s="1">
        <v>3</v>
      </c>
      <c r="X56" s="1">
        <v>2</v>
      </c>
      <c r="Y56" s="1">
        <f t="shared" si="2"/>
        <v>35</v>
      </c>
      <c r="Z56" s="1">
        <v>1</v>
      </c>
      <c r="AA56" s="1">
        <v>6</v>
      </c>
      <c r="AB56" s="1">
        <f>+Urq_InfraMR[[#This Row],[Total Pasos Vehiculares a Nivel]]</f>
        <v>35</v>
      </c>
      <c r="AC56" s="1">
        <f t="shared" si="3"/>
        <v>42</v>
      </c>
      <c r="AD56" s="1">
        <v>1</v>
      </c>
      <c r="AE56" s="1">
        <v>2</v>
      </c>
      <c r="AF56" s="1">
        <v>31</v>
      </c>
      <c r="AG56" s="1">
        <f t="shared" si="4"/>
        <v>34</v>
      </c>
      <c r="AH56" s="13">
        <v>17.370999999999999</v>
      </c>
      <c r="AI56" s="13">
        <v>0</v>
      </c>
      <c r="AJ56" s="13">
        <v>8.3789999999999996</v>
      </c>
      <c r="AK56" s="13">
        <f t="shared" si="5"/>
        <v>25.75</v>
      </c>
      <c r="AL56" s="1">
        <v>1</v>
      </c>
      <c r="AM56" s="1">
        <v>0</v>
      </c>
      <c r="AN56" s="1">
        <v>0</v>
      </c>
      <c r="AO56" s="1">
        <f t="shared" si="6"/>
        <v>1</v>
      </c>
      <c r="AP56" s="1">
        <v>0</v>
      </c>
      <c r="AQ56" s="1">
        <v>128</v>
      </c>
      <c r="AR56" s="1">
        <v>0</v>
      </c>
      <c r="AS56" s="1">
        <f>+Urq_InfraMR[[#This Row],[B.02.1 - Parque de Coches Eléctricos Motrices]]+Urq_InfraMR[[#This Row],[B.02.2 - Parque de Coches Eléctricos Motrices Remolcados Tipo R]]+Urq_InfraMR[[#This Row],[B.02.3 - Parque de Coches Eléctricos Motrices Tipo R]]</f>
        <v>128</v>
      </c>
      <c r="AT56" s="1">
        <v>0</v>
      </c>
      <c r="AU56" s="1">
        <v>0</v>
      </c>
      <c r="AV56" s="1">
        <v>0</v>
      </c>
      <c r="AW56" s="1">
        <f>+Urq_InfraMR[[#This Row],[B.03.1 - Parque de Coches Motores Motrices Remolcados]]+Urq_InfraMR[[#This Row],[B.03.2 - Parque de Coches Motores Motrices Intermedios]]+Urq_InfraMR[[#This Row],[B.03.3 - Parque de Coches Motores Motrices Cabina]]</f>
        <v>0</v>
      </c>
      <c r="AX56" s="1">
        <v>0</v>
      </c>
      <c r="AY56" s="1">
        <v>0</v>
      </c>
      <c r="AZ56" s="1">
        <v>0</v>
      </c>
      <c r="BA56" s="1">
        <v>0</v>
      </c>
      <c r="BB56" s="1">
        <v>0</v>
      </c>
      <c r="BC56" s="1">
        <f>+Urq_InfraMR[[#This Row],[B.04.5 - Parque de Coches Remolcados para Servicios Especiales (Cartoneros)]]+Urq_InfraMR[[#This Row],[B.04.4 - Parque de Coches Remolcados de Larga Distancia (Turista+Pullman)]]+Urq_InfraMR[[#This Row],[B.04.3 - Parque de Coches Remolcados Clase Unica Cabina]]+Urq_InfraMR[[#This Row],[B.04.2 - Parque de Coches Remolcados Clase Unica Furgón]]+Urq_InfraMR[[#This Row],[B.04.1 - Parque de Coches Remolcados Clase Unica]]</f>
        <v>0</v>
      </c>
      <c r="BD56" s="1">
        <v>1</v>
      </c>
      <c r="BE56" s="1">
        <v>0</v>
      </c>
      <c r="BF56" s="16">
        <v>1435</v>
      </c>
    </row>
    <row r="57" spans="1:58">
      <c r="A57" s="1">
        <v>1997</v>
      </c>
      <c r="B57" s="1" t="s">
        <v>122</v>
      </c>
      <c r="C57" s="12">
        <v>0.2</v>
      </c>
      <c r="D57" s="12">
        <v>0</v>
      </c>
      <c r="E57" s="12">
        <v>0</v>
      </c>
      <c r="F57" s="12">
        <v>25.676639999999999</v>
      </c>
      <c r="G57" s="12">
        <f t="shared" si="0"/>
        <v>25.876639999999998</v>
      </c>
      <c r="H57" s="12">
        <f>+Urq_InfraMR[[#This Row],[Total Líneas de Explotación ]]</f>
        <v>25.876639999999998</v>
      </c>
      <c r="I57" s="12">
        <v>25.677</v>
      </c>
      <c r="J57" s="12">
        <v>0.2</v>
      </c>
      <c r="K57" s="12">
        <v>2.5569999999999999</v>
      </c>
      <c r="L57" s="12">
        <v>54.899000000000001</v>
      </c>
      <c r="M57" s="12">
        <v>3.875</v>
      </c>
      <c r="N57" s="12">
        <f>+Urq_InfraMR[[#This Row],[A.03.1 -  Longitud de Vías de Explotación No Electrificadas Troncales y Ramales (vía principal) (km)]]+Urq_InfraMR[[#This Row],[A.04.1 -  Longitud de Vías de Explotación Electrificadas Troncales y Ramales (vía principal) (km)]]</f>
        <v>55.099000000000004</v>
      </c>
      <c r="O57" s="12">
        <f>+Urq_InfraMR[[#This Row],[Total Vías (excluido Auxiliares)]]</f>
        <v>55.099000000000004</v>
      </c>
      <c r="P57" s="1">
        <v>4</v>
      </c>
      <c r="Q57" s="1">
        <v>19</v>
      </c>
      <c r="R57" s="1">
        <v>0</v>
      </c>
      <c r="S57" s="1">
        <f t="shared" si="1"/>
        <v>23</v>
      </c>
      <c r="T57" s="1">
        <v>0</v>
      </c>
      <c r="U57" s="1">
        <v>30</v>
      </c>
      <c r="V57" s="1">
        <v>0</v>
      </c>
      <c r="W57" s="1">
        <v>3</v>
      </c>
      <c r="X57" s="1">
        <v>2</v>
      </c>
      <c r="Y57" s="1">
        <f t="shared" si="2"/>
        <v>35</v>
      </c>
      <c r="Z57" s="1">
        <v>1</v>
      </c>
      <c r="AA57" s="1">
        <v>6</v>
      </c>
      <c r="AB57" s="1">
        <f>+Urq_InfraMR[[#This Row],[Total Pasos Vehiculares a Nivel]]</f>
        <v>35</v>
      </c>
      <c r="AC57" s="1">
        <f t="shared" si="3"/>
        <v>42</v>
      </c>
      <c r="AD57" s="1">
        <v>1</v>
      </c>
      <c r="AE57" s="1">
        <v>2</v>
      </c>
      <c r="AF57" s="1">
        <v>31</v>
      </c>
      <c r="AG57" s="1">
        <f t="shared" si="4"/>
        <v>34</v>
      </c>
      <c r="AH57" s="13">
        <v>17.370999999999999</v>
      </c>
      <c r="AI57" s="13">
        <v>0</v>
      </c>
      <c r="AJ57" s="13">
        <v>8.3789999999999996</v>
      </c>
      <c r="AK57" s="13">
        <f t="shared" si="5"/>
        <v>25.75</v>
      </c>
      <c r="AL57" s="1">
        <v>1</v>
      </c>
      <c r="AM57" s="1">
        <v>0</v>
      </c>
      <c r="AN57" s="1">
        <v>0</v>
      </c>
      <c r="AO57" s="1">
        <f t="shared" si="6"/>
        <v>1</v>
      </c>
      <c r="AP57" s="1">
        <v>0</v>
      </c>
      <c r="AQ57" s="1">
        <v>128</v>
      </c>
      <c r="AR57" s="1">
        <v>0</v>
      </c>
      <c r="AS57" s="1">
        <f>+Urq_InfraMR[[#This Row],[B.02.1 - Parque de Coches Eléctricos Motrices]]+Urq_InfraMR[[#This Row],[B.02.2 - Parque de Coches Eléctricos Motrices Remolcados Tipo R]]+Urq_InfraMR[[#This Row],[B.02.3 - Parque de Coches Eléctricos Motrices Tipo R]]</f>
        <v>128</v>
      </c>
      <c r="AT57" s="1">
        <v>0</v>
      </c>
      <c r="AU57" s="1">
        <v>0</v>
      </c>
      <c r="AV57" s="1">
        <v>0</v>
      </c>
      <c r="AW57" s="1">
        <f>+Urq_InfraMR[[#This Row],[B.03.1 - Parque de Coches Motores Motrices Remolcados]]+Urq_InfraMR[[#This Row],[B.03.2 - Parque de Coches Motores Motrices Intermedios]]+Urq_InfraMR[[#This Row],[B.03.3 - Parque de Coches Motores Motrices Cabina]]</f>
        <v>0</v>
      </c>
      <c r="AX57" s="1">
        <v>0</v>
      </c>
      <c r="AY57" s="1">
        <v>0</v>
      </c>
      <c r="AZ57" s="1">
        <v>0</v>
      </c>
      <c r="BA57" s="1">
        <v>0</v>
      </c>
      <c r="BB57" s="1">
        <v>0</v>
      </c>
      <c r="BC57" s="1">
        <f>+Urq_InfraMR[[#This Row],[B.04.5 - Parque de Coches Remolcados para Servicios Especiales (Cartoneros)]]+Urq_InfraMR[[#This Row],[B.04.4 - Parque de Coches Remolcados de Larga Distancia (Turista+Pullman)]]+Urq_InfraMR[[#This Row],[B.04.3 - Parque de Coches Remolcados Clase Unica Cabina]]+Urq_InfraMR[[#This Row],[B.04.2 - Parque de Coches Remolcados Clase Unica Furgón]]+Urq_InfraMR[[#This Row],[B.04.1 - Parque de Coches Remolcados Clase Unica]]</f>
        <v>0</v>
      </c>
      <c r="BD57" s="1">
        <v>1</v>
      </c>
      <c r="BE57" s="1">
        <v>0</v>
      </c>
      <c r="BF57" s="16">
        <v>1435</v>
      </c>
    </row>
    <row r="58" spans="1:58">
      <c r="A58" s="1">
        <v>1997</v>
      </c>
      <c r="B58" s="1" t="s">
        <v>123</v>
      </c>
      <c r="C58" s="12">
        <v>0.2</v>
      </c>
      <c r="D58" s="12">
        <v>0</v>
      </c>
      <c r="E58" s="12">
        <v>0</v>
      </c>
      <c r="F58" s="12">
        <v>25.676639999999999</v>
      </c>
      <c r="G58" s="12">
        <f t="shared" si="0"/>
        <v>25.876639999999998</v>
      </c>
      <c r="H58" s="12">
        <f>+Urq_InfraMR[[#This Row],[Total Líneas de Explotación ]]</f>
        <v>25.876639999999998</v>
      </c>
      <c r="I58" s="12">
        <v>25.677</v>
      </c>
      <c r="J58" s="12">
        <v>0.2</v>
      </c>
      <c r="K58" s="12">
        <v>2.5569999999999999</v>
      </c>
      <c r="L58" s="12">
        <v>54.899000000000001</v>
      </c>
      <c r="M58" s="12">
        <v>3.875</v>
      </c>
      <c r="N58" s="12">
        <f>+Urq_InfraMR[[#This Row],[A.03.1 -  Longitud de Vías de Explotación No Electrificadas Troncales y Ramales (vía principal) (km)]]+Urq_InfraMR[[#This Row],[A.04.1 -  Longitud de Vías de Explotación Electrificadas Troncales y Ramales (vía principal) (km)]]</f>
        <v>55.099000000000004</v>
      </c>
      <c r="O58" s="12">
        <f>+Urq_InfraMR[[#This Row],[Total Vías (excluido Auxiliares)]]</f>
        <v>55.099000000000004</v>
      </c>
      <c r="P58" s="1">
        <v>4</v>
      </c>
      <c r="Q58" s="1">
        <v>19</v>
      </c>
      <c r="R58" s="1">
        <v>0</v>
      </c>
      <c r="S58" s="1">
        <f t="shared" si="1"/>
        <v>23</v>
      </c>
      <c r="T58" s="1">
        <v>0</v>
      </c>
      <c r="U58" s="1">
        <v>30</v>
      </c>
      <c r="V58" s="1">
        <v>0</v>
      </c>
      <c r="W58" s="1">
        <v>3</v>
      </c>
      <c r="X58" s="1">
        <v>2</v>
      </c>
      <c r="Y58" s="1">
        <f t="shared" si="2"/>
        <v>35</v>
      </c>
      <c r="Z58" s="1">
        <v>1</v>
      </c>
      <c r="AA58" s="1">
        <v>6</v>
      </c>
      <c r="AB58" s="1">
        <f>+Urq_InfraMR[[#This Row],[Total Pasos Vehiculares a Nivel]]</f>
        <v>35</v>
      </c>
      <c r="AC58" s="1">
        <f t="shared" si="3"/>
        <v>42</v>
      </c>
      <c r="AD58" s="1">
        <v>1</v>
      </c>
      <c r="AE58" s="1">
        <v>2</v>
      </c>
      <c r="AF58" s="1">
        <v>31</v>
      </c>
      <c r="AG58" s="1">
        <f t="shared" si="4"/>
        <v>34</v>
      </c>
      <c r="AH58" s="13">
        <v>17.370999999999999</v>
      </c>
      <c r="AI58" s="13">
        <v>0</v>
      </c>
      <c r="AJ58" s="13">
        <v>8.3789999999999996</v>
      </c>
      <c r="AK58" s="13">
        <f t="shared" si="5"/>
        <v>25.75</v>
      </c>
      <c r="AL58" s="1">
        <v>1</v>
      </c>
      <c r="AM58" s="1">
        <v>0</v>
      </c>
      <c r="AN58" s="1">
        <v>0</v>
      </c>
      <c r="AO58" s="1">
        <f t="shared" si="6"/>
        <v>1</v>
      </c>
      <c r="AP58" s="1">
        <v>0</v>
      </c>
      <c r="AQ58" s="1">
        <v>128</v>
      </c>
      <c r="AR58" s="1">
        <v>0</v>
      </c>
      <c r="AS58" s="1">
        <f>+Urq_InfraMR[[#This Row],[B.02.1 - Parque de Coches Eléctricos Motrices]]+Urq_InfraMR[[#This Row],[B.02.2 - Parque de Coches Eléctricos Motrices Remolcados Tipo R]]+Urq_InfraMR[[#This Row],[B.02.3 - Parque de Coches Eléctricos Motrices Tipo R]]</f>
        <v>128</v>
      </c>
      <c r="AT58" s="1">
        <v>0</v>
      </c>
      <c r="AU58" s="1">
        <v>0</v>
      </c>
      <c r="AV58" s="1">
        <v>0</v>
      </c>
      <c r="AW58" s="1">
        <f>+Urq_InfraMR[[#This Row],[B.03.1 - Parque de Coches Motores Motrices Remolcados]]+Urq_InfraMR[[#This Row],[B.03.2 - Parque de Coches Motores Motrices Intermedios]]+Urq_InfraMR[[#This Row],[B.03.3 - Parque de Coches Motores Motrices Cabina]]</f>
        <v>0</v>
      </c>
      <c r="AX58" s="1">
        <v>0</v>
      </c>
      <c r="AY58" s="1">
        <v>0</v>
      </c>
      <c r="AZ58" s="1">
        <v>0</v>
      </c>
      <c r="BA58" s="1">
        <v>0</v>
      </c>
      <c r="BB58" s="1">
        <v>0</v>
      </c>
      <c r="BC58" s="1">
        <f>+Urq_InfraMR[[#This Row],[B.04.5 - Parque de Coches Remolcados para Servicios Especiales (Cartoneros)]]+Urq_InfraMR[[#This Row],[B.04.4 - Parque de Coches Remolcados de Larga Distancia (Turista+Pullman)]]+Urq_InfraMR[[#This Row],[B.04.3 - Parque de Coches Remolcados Clase Unica Cabina]]+Urq_InfraMR[[#This Row],[B.04.2 - Parque de Coches Remolcados Clase Unica Furgón]]+Urq_InfraMR[[#This Row],[B.04.1 - Parque de Coches Remolcados Clase Unica]]</f>
        <v>0</v>
      </c>
      <c r="BD58" s="1">
        <v>1</v>
      </c>
      <c r="BE58" s="1">
        <v>0</v>
      </c>
      <c r="BF58" s="16">
        <v>1435</v>
      </c>
    </row>
    <row r="59" spans="1:58">
      <c r="A59" s="1">
        <v>1997</v>
      </c>
      <c r="B59" s="1" t="s">
        <v>124</v>
      </c>
      <c r="C59" s="12">
        <v>0.2</v>
      </c>
      <c r="D59" s="12">
        <v>0</v>
      </c>
      <c r="E59" s="12">
        <v>0</v>
      </c>
      <c r="F59" s="12">
        <v>25.676639999999999</v>
      </c>
      <c r="G59" s="12">
        <f t="shared" si="0"/>
        <v>25.876639999999998</v>
      </c>
      <c r="H59" s="12">
        <f>+Urq_InfraMR[[#This Row],[Total Líneas de Explotación ]]</f>
        <v>25.876639999999998</v>
      </c>
      <c r="I59" s="12">
        <v>25.677</v>
      </c>
      <c r="J59" s="12">
        <v>0.2</v>
      </c>
      <c r="K59" s="12">
        <v>2.5569999999999999</v>
      </c>
      <c r="L59" s="12">
        <v>54.899000000000001</v>
      </c>
      <c r="M59" s="12">
        <v>3.875</v>
      </c>
      <c r="N59" s="12">
        <f>+Urq_InfraMR[[#This Row],[A.03.1 -  Longitud de Vías de Explotación No Electrificadas Troncales y Ramales (vía principal) (km)]]+Urq_InfraMR[[#This Row],[A.04.1 -  Longitud de Vías de Explotación Electrificadas Troncales y Ramales (vía principal) (km)]]</f>
        <v>55.099000000000004</v>
      </c>
      <c r="O59" s="12">
        <f>+Urq_InfraMR[[#This Row],[Total Vías (excluido Auxiliares)]]</f>
        <v>55.099000000000004</v>
      </c>
      <c r="P59" s="1">
        <v>4</v>
      </c>
      <c r="Q59" s="1">
        <v>19</v>
      </c>
      <c r="R59" s="1">
        <v>0</v>
      </c>
      <c r="S59" s="1">
        <f t="shared" si="1"/>
        <v>23</v>
      </c>
      <c r="T59" s="1">
        <v>0</v>
      </c>
      <c r="U59" s="1">
        <v>30</v>
      </c>
      <c r="V59" s="1">
        <v>0</v>
      </c>
      <c r="W59" s="1">
        <v>3</v>
      </c>
      <c r="X59" s="1">
        <v>2</v>
      </c>
      <c r="Y59" s="1">
        <f t="shared" si="2"/>
        <v>35</v>
      </c>
      <c r="Z59" s="1">
        <v>1</v>
      </c>
      <c r="AA59" s="1">
        <v>6</v>
      </c>
      <c r="AB59" s="1">
        <f>+Urq_InfraMR[[#This Row],[Total Pasos Vehiculares a Nivel]]</f>
        <v>35</v>
      </c>
      <c r="AC59" s="1">
        <f t="shared" si="3"/>
        <v>42</v>
      </c>
      <c r="AD59" s="1">
        <v>1</v>
      </c>
      <c r="AE59" s="1">
        <v>2</v>
      </c>
      <c r="AF59" s="1">
        <v>31</v>
      </c>
      <c r="AG59" s="1">
        <f t="shared" si="4"/>
        <v>34</v>
      </c>
      <c r="AH59" s="13">
        <v>17.370999999999999</v>
      </c>
      <c r="AI59" s="13">
        <v>0</v>
      </c>
      <c r="AJ59" s="13">
        <v>8.3789999999999996</v>
      </c>
      <c r="AK59" s="13">
        <f t="shared" si="5"/>
        <v>25.75</v>
      </c>
      <c r="AL59" s="1">
        <v>1</v>
      </c>
      <c r="AM59" s="1">
        <v>0</v>
      </c>
      <c r="AN59" s="1">
        <v>0</v>
      </c>
      <c r="AO59" s="1">
        <f t="shared" si="6"/>
        <v>1</v>
      </c>
      <c r="AP59" s="1">
        <v>0</v>
      </c>
      <c r="AQ59" s="1">
        <v>128</v>
      </c>
      <c r="AR59" s="1">
        <v>0</v>
      </c>
      <c r="AS59" s="1">
        <f>+Urq_InfraMR[[#This Row],[B.02.1 - Parque de Coches Eléctricos Motrices]]+Urq_InfraMR[[#This Row],[B.02.2 - Parque de Coches Eléctricos Motrices Remolcados Tipo R]]+Urq_InfraMR[[#This Row],[B.02.3 - Parque de Coches Eléctricos Motrices Tipo R]]</f>
        <v>128</v>
      </c>
      <c r="AT59" s="1">
        <v>0</v>
      </c>
      <c r="AU59" s="1">
        <v>0</v>
      </c>
      <c r="AV59" s="1">
        <v>0</v>
      </c>
      <c r="AW59" s="1">
        <f>+Urq_InfraMR[[#This Row],[B.03.1 - Parque de Coches Motores Motrices Remolcados]]+Urq_InfraMR[[#This Row],[B.03.2 - Parque de Coches Motores Motrices Intermedios]]+Urq_InfraMR[[#This Row],[B.03.3 - Parque de Coches Motores Motrices Cabina]]</f>
        <v>0</v>
      </c>
      <c r="AX59" s="1">
        <v>0</v>
      </c>
      <c r="AY59" s="1">
        <v>0</v>
      </c>
      <c r="AZ59" s="1">
        <v>0</v>
      </c>
      <c r="BA59" s="1">
        <v>0</v>
      </c>
      <c r="BB59" s="1">
        <v>0</v>
      </c>
      <c r="BC59" s="1">
        <f>+Urq_InfraMR[[#This Row],[B.04.5 - Parque de Coches Remolcados para Servicios Especiales (Cartoneros)]]+Urq_InfraMR[[#This Row],[B.04.4 - Parque de Coches Remolcados de Larga Distancia (Turista+Pullman)]]+Urq_InfraMR[[#This Row],[B.04.3 - Parque de Coches Remolcados Clase Unica Cabina]]+Urq_InfraMR[[#This Row],[B.04.2 - Parque de Coches Remolcados Clase Unica Furgón]]+Urq_InfraMR[[#This Row],[B.04.1 - Parque de Coches Remolcados Clase Unica]]</f>
        <v>0</v>
      </c>
      <c r="BD59" s="1">
        <v>1</v>
      </c>
      <c r="BE59" s="1">
        <v>0</v>
      </c>
      <c r="BF59" s="16">
        <v>1435</v>
      </c>
    </row>
    <row r="60" spans="1:58">
      <c r="A60" s="1">
        <v>1997</v>
      </c>
      <c r="B60" s="1" t="s">
        <v>125</v>
      </c>
      <c r="C60" s="12">
        <v>0.2</v>
      </c>
      <c r="D60" s="12">
        <v>0</v>
      </c>
      <c r="E60" s="12">
        <v>0</v>
      </c>
      <c r="F60" s="12">
        <v>25.676639999999999</v>
      </c>
      <c r="G60" s="12">
        <f t="shared" si="0"/>
        <v>25.876639999999998</v>
      </c>
      <c r="H60" s="12">
        <f>+Urq_InfraMR[[#This Row],[Total Líneas de Explotación ]]</f>
        <v>25.876639999999998</v>
      </c>
      <c r="I60" s="12">
        <v>25.677</v>
      </c>
      <c r="J60" s="12">
        <v>0.2</v>
      </c>
      <c r="K60" s="12">
        <v>2.5569999999999999</v>
      </c>
      <c r="L60" s="12">
        <v>54.899000000000001</v>
      </c>
      <c r="M60" s="12">
        <v>3.875</v>
      </c>
      <c r="N60" s="12">
        <f>+Urq_InfraMR[[#This Row],[A.03.1 -  Longitud de Vías de Explotación No Electrificadas Troncales y Ramales (vía principal) (km)]]+Urq_InfraMR[[#This Row],[A.04.1 -  Longitud de Vías de Explotación Electrificadas Troncales y Ramales (vía principal) (km)]]</f>
        <v>55.099000000000004</v>
      </c>
      <c r="O60" s="12">
        <f>+Urq_InfraMR[[#This Row],[Total Vías (excluido Auxiliares)]]</f>
        <v>55.099000000000004</v>
      </c>
      <c r="P60" s="1">
        <v>4</v>
      </c>
      <c r="Q60" s="1">
        <v>19</v>
      </c>
      <c r="R60" s="1">
        <v>0</v>
      </c>
      <c r="S60" s="1">
        <f t="shared" si="1"/>
        <v>23</v>
      </c>
      <c r="T60" s="1">
        <v>0</v>
      </c>
      <c r="U60" s="1">
        <v>30</v>
      </c>
      <c r="V60" s="1">
        <v>0</v>
      </c>
      <c r="W60" s="1">
        <v>3</v>
      </c>
      <c r="X60" s="1">
        <v>2</v>
      </c>
      <c r="Y60" s="1">
        <f t="shared" si="2"/>
        <v>35</v>
      </c>
      <c r="Z60" s="1">
        <v>1</v>
      </c>
      <c r="AA60" s="1">
        <v>6</v>
      </c>
      <c r="AB60" s="1">
        <f>+Urq_InfraMR[[#This Row],[Total Pasos Vehiculares a Nivel]]</f>
        <v>35</v>
      </c>
      <c r="AC60" s="1">
        <f t="shared" si="3"/>
        <v>42</v>
      </c>
      <c r="AD60" s="1">
        <v>1</v>
      </c>
      <c r="AE60" s="1">
        <v>2</v>
      </c>
      <c r="AF60" s="1">
        <v>31</v>
      </c>
      <c r="AG60" s="1">
        <f t="shared" si="4"/>
        <v>34</v>
      </c>
      <c r="AH60" s="13">
        <v>17.370999999999999</v>
      </c>
      <c r="AI60" s="13">
        <v>0</v>
      </c>
      <c r="AJ60" s="13">
        <v>8.3789999999999996</v>
      </c>
      <c r="AK60" s="13">
        <f t="shared" si="5"/>
        <v>25.75</v>
      </c>
      <c r="AL60" s="1">
        <v>1</v>
      </c>
      <c r="AM60" s="1">
        <v>0</v>
      </c>
      <c r="AN60" s="1">
        <v>0</v>
      </c>
      <c r="AO60" s="1">
        <f t="shared" si="6"/>
        <v>1</v>
      </c>
      <c r="AP60" s="1">
        <v>0</v>
      </c>
      <c r="AQ60" s="1">
        <v>128</v>
      </c>
      <c r="AR60" s="1">
        <v>0</v>
      </c>
      <c r="AS60" s="1">
        <f>+Urq_InfraMR[[#This Row],[B.02.1 - Parque de Coches Eléctricos Motrices]]+Urq_InfraMR[[#This Row],[B.02.2 - Parque de Coches Eléctricos Motrices Remolcados Tipo R]]+Urq_InfraMR[[#This Row],[B.02.3 - Parque de Coches Eléctricos Motrices Tipo R]]</f>
        <v>128</v>
      </c>
      <c r="AT60" s="1">
        <v>0</v>
      </c>
      <c r="AU60" s="1">
        <v>0</v>
      </c>
      <c r="AV60" s="1">
        <v>0</v>
      </c>
      <c r="AW60" s="1">
        <f>+Urq_InfraMR[[#This Row],[B.03.1 - Parque de Coches Motores Motrices Remolcados]]+Urq_InfraMR[[#This Row],[B.03.2 - Parque de Coches Motores Motrices Intermedios]]+Urq_InfraMR[[#This Row],[B.03.3 - Parque de Coches Motores Motrices Cabina]]</f>
        <v>0</v>
      </c>
      <c r="AX60" s="1">
        <v>0</v>
      </c>
      <c r="AY60" s="1">
        <v>0</v>
      </c>
      <c r="AZ60" s="1">
        <v>0</v>
      </c>
      <c r="BA60" s="1">
        <v>0</v>
      </c>
      <c r="BB60" s="1">
        <v>0</v>
      </c>
      <c r="BC60" s="1">
        <f>+Urq_InfraMR[[#This Row],[B.04.5 - Parque de Coches Remolcados para Servicios Especiales (Cartoneros)]]+Urq_InfraMR[[#This Row],[B.04.4 - Parque de Coches Remolcados de Larga Distancia (Turista+Pullman)]]+Urq_InfraMR[[#This Row],[B.04.3 - Parque de Coches Remolcados Clase Unica Cabina]]+Urq_InfraMR[[#This Row],[B.04.2 - Parque de Coches Remolcados Clase Unica Furgón]]+Urq_InfraMR[[#This Row],[B.04.1 - Parque de Coches Remolcados Clase Unica]]</f>
        <v>0</v>
      </c>
      <c r="BD60" s="1">
        <v>1</v>
      </c>
      <c r="BE60" s="1">
        <v>0</v>
      </c>
      <c r="BF60" s="16">
        <v>1435</v>
      </c>
    </row>
    <row r="61" spans="1:58">
      <c r="A61" s="1">
        <v>1997</v>
      </c>
      <c r="B61" s="1" t="s">
        <v>126</v>
      </c>
      <c r="C61" s="12">
        <v>0.2</v>
      </c>
      <c r="D61" s="12">
        <v>0</v>
      </c>
      <c r="E61" s="12">
        <v>0</v>
      </c>
      <c r="F61" s="12">
        <v>25.676639999999999</v>
      </c>
      <c r="G61" s="12">
        <f t="shared" si="0"/>
        <v>25.876639999999998</v>
      </c>
      <c r="H61" s="12">
        <f>+Urq_InfraMR[[#This Row],[Total Líneas de Explotación ]]</f>
        <v>25.876639999999998</v>
      </c>
      <c r="I61" s="12">
        <v>25.677</v>
      </c>
      <c r="J61" s="12">
        <v>0.2</v>
      </c>
      <c r="K61" s="12">
        <v>2.5569999999999999</v>
      </c>
      <c r="L61" s="12">
        <v>54.899000000000001</v>
      </c>
      <c r="M61" s="12">
        <v>3.875</v>
      </c>
      <c r="N61" s="12">
        <f>+Urq_InfraMR[[#This Row],[A.03.1 -  Longitud de Vías de Explotación No Electrificadas Troncales y Ramales (vía principal) (km)]]+Urq_InfraMR[[#This Row],[A.04.1 -  Longitud de Vías de Explotación Electrificadas Troncales y Ramales (vía principal) (km)]]</f>
        <v>55.099000000000004</v>
      </c>
      <c r="O61" s="12">
        <f>+Urq_InfraMR[[#This Row],[Total Vías (excluido Auxiliares)]]</f>
        <v>55.099000000000004</v>
      </c>
      <c r="P61" s="1">
        <v>4</v>
      </c>
      <c r="Q61" s="1">
        <v>19</v>
      </c>
      <c r="R61" s="1">
        <v>0</v>
      </c>
      <c r="S61" s="1">
        <f t="shared" si="1"/>
        <v>23</v>
      </c>
      <c r="T61" s="1">
        <v>0</v>
      </c>
      <c r="U61" s="1">
        <v>30</v>
      </c>
      <c r="V61" s="1">
        <v>0</v>
      </c>
      <c r="W61" s="1">
        <v>3</v>
      </c>
      <c r="X61" s="1">
        <v>2</v>
      </c>
      <c r="Y61" s="1">
        <f t="shared" si="2"/>
        <v>35</v>
      </c>
      <c r="Z61" s="1">
        <v>1</v>
      </c>
      <c r="AA61" s="1">
        <v>6</v>
      </c>
      <c r="AB61" s="1">
        <f>+Urq_InfraMR[[#This Row],[Total Pasos Vehiculares a Nivel]]</f>
        <v>35</v>
      </c>
      <c r="AC61" s="1">
        <f t="shared" si="3"/>
        <v>42</v>
      </c>
      <c r="AD61" s="1">
        <v>1</v>
      </c>
      <c r="AE61" s="1">
        <v>2</v>
      </c>
      <c r="AF61" s="1">
        <v>31</v>
      </c>
      <c r="AG61" s="1">
        <f t="shared" si="4"/>
        <v>34</v>
      </c>
      <c r="AH61" s="13">
        <v>17.370999999999999</v>
      </c>
      <c r="AI61" s="13">
        <v>0</v>
      </c>
      <c r="AJ61" s="13">
        <v>8.3789999999999996</v>
      </c>
      <c r="AK61" s="13">
        <f t="shared" si="5"/>
        <v>25.75</v>
      </c>
      <c r="AL61" s="1">
        <v>1</v>
      </c>
      <c r="AM61" s="1">
        <v>0</v>
      </c>
      <c r="AN61" s="1">
        <v>0</v>
      </c>
      <c r="AO61" s="1">
        <f t="shared" si="6"/>
        <v>1</v>
      </c>
      <c r="AP61" s="1">
        <v>0</v>
      </c>
      <c r="AQ61" s="1">
        <v>128</v>
      </c>
      <c r="AR61" s="1">
        <v>0</v>
      </c>
      <c r="AS61" s="1">
        <f>+Urq_InfraMR[[#This Row],[B.02.1 - Parque de Coches Eléctricos Motrices]]+Urq_InfraMR[[#This Row],[B.02.2 - Parque de Coches Eléctricos Motrices Remolcados Tipo R]]+Urq_InfraMR[[#This Row],[B.02.3 - Parque de Coches Eléctricos Motrices Tipo R]]</f>
        <v>128</v>
      </c>
      <c r="AT61" s="1">
        <v>0</v>
      </c>
      <c r="AU61" s="1">
        <v>0</v>
      </c>
      <c r="AV61" s="1">
        <v>0</v>
      </c>
      <c r="AW61" s="1">
        <f>+Urq_InfraMR[[#This Row],[B.03.1 - Parque de Coches Motores Motrices Remolcados]]+Urq_InfraMR[[#This Row],[B.03.2 - Parque de Coches Motores Motrices Intermedios]]+Urq_InfraMR[[#This Row],[B.03.3 - Parque de Coches Motores Motrices Cabina]]</f>
        <v>0</v>
      </c>
      <c r="AX61" s="1">
        <v>0</v>
      </c>
      <c r="AY61" s="1">
        <v>0</v>
      </c>
      <c r="AZ61" s="1">
        <v>0</v>
      </c>
      <c r="BA61" s="1">
        <v>0</v>
      </c>
      <c r="BB61" s="1">
        <v>0</v>
      </c>
      <c r="BC61" s="1">
        <f>+Urq_InfraMR[[#This Row],[B.04.5 - Parque de Coches Remolcados para Servicios Especiales (Cartoneros)]]+Urq_InfraMR[[#This Row],[B.04.4 - Parque de Coches Remolcados de Larga Distancia (Turista+Pullman)]]+Urq_InfraMR[[#This Row],[B.04.3 - Parque de Coches Remolcados Clase Unica Cabina]]+Urq_InfraMR[[#This Row],[B.04.2 - Parque de Coches Remolcados Clase Unica Furgón]]+Urq_InfraMR[[#This Row],[B.04.1 - Parque de Coches Remolcados Clase Unica]]</f>
        <v>0</v>
      </c>
      <c r="BD61" s="1">
        <v>1</v>
      </c>
      <c r="BE61" s="1">
        <v>0</v>
      </c>
      <c r="BF61" s="16">
        <v>1435</v>
      </c>
    </row>
    <row r="62" spans="1:58">
      <c r="A62" s="1">
        <v>1998</v>
      </c>
      <c r="B62" s="1" t="s">
        <v>115</v>
      </c>
      <c r="C62" s="12">
        <v>0.2</v>
      </c>
      <c r="D62" s="12">
        <v>0</v>
      </c>
      <c r="E62" s="12">
        <v>0</v>
      </c>
      <c r="F62" s="12">
        <v>25.676639999999999</v>
      </c>
      <c r="G62" s="12">
        <f t="shared" si="0"/>
        <v>25.876639999999998</v>
      </c>
      <c r="H62" s="12">
        <f>+Urq_InfraMR[[#This Row],[Total Líneas de Explotación ]]</f>
        <v>25.876639999999998</v>
      </c>
      <c r="I62" s="12">
        <v>25.677</v>
      </c>
      <c r="J62" s="12">
        <v>0.2</v>
      </c>
      <c r="K62" s="12">
        <v>2.5569999999999999</v>
      </c>
      <c r="L62" s="12">
        <v>54.899000000000001</v>
      </c>
      <c r="M62" s="12">
        <v>3.875</v>
      </c>
      <c r="N62" s="12">
        <f>+Urq_InfraMR[[#This Row],[A.03.1 -  Longitud de Vías de Explotación No Electrificadas Troncales y Ramales (vía principal) (km)]]+Urq_InfraMR[[#This Row],[A.04.1 -  Longitud de Vías de Explotación Electrificadas Troncales y Ramales (vía principal) (km)]]</f>
        <v>55.099000000000004</v>
      </c>
      <c r="O62" s="12">
        <f>+Urq_InfraMR[[#This Row],[Total Vías (excluido Auxiliares)]]</f>
        <v>55.099000000000004</v>
      </c>
      <c r="P62" s="1">
        <v>4</v>
      </c>
      <c r="Q62" s="1">
        <v>19</v>
      </c>
      <c r="R62" s="1">
        <v>0</v>
      </c>
      <c r="S62" s="1">
        <f t="shared" si="1"/>
        <v>23</v>
      </c>
      <c r="T62" s="1">
        <v>0</v>
      </c>
      <c r="U62" s="1">
        <v>30</v>
      </c>
      <c r="V62" s="1">
        <v>0</v>
      </c>
      <c r="W62" s="1">
        <v>3</v>
      </c>
      <c r="X62" s="1">
        <v>2</v>
      </c>
      <c r="Y62" s="1">
        <f t="shared" si="2"/>
        <v>35</v>
      </c>
      <c r="Z62" s="1">
        <v>1</v>
      </c>
      <c r="AA62" s="1">
        <v>6</v>
      </c>
      <c r="AB62" s="1">
        <f>+Urq_InfraMR[[#This Row],[Total Pasos Vehiculares a Nivel]]</f>
        <v>35</v>
      </c>
      <c r="AC62" s="1">
        <f t="shared" si="3"/>
        <v>42</v>
      </c>
      <c r="AD62" s="1">
        <v>1</v>
      </c>
      <c r="AE62" s="1">
        <v>2</v>
      </c>
      <c r="AF62" s="1">
        <v>31</v>
      </c>
      <c r="AG62" s="1">
        <f t="shared" si="4"/>
        <v>34</v>
      </c>
      <c r="AH62" s="13">
        <v>17.370999999999999</v>
      </c>
      <c r="AI62" s="13">
        <v>0</v>
      </c>
      <c r="AJ62" s="13">
        <v>8.3789999999999996</v>
      </c>
      <c r="AK62" s="13">
        <f t="shared" si="5"/>
        <v>25.75</v>
      </c>
      <c r="AL62" s="1">
        <v>1</v>
      </c>
      <c r="AM62" s="1">
        <v>0</v>
      </c>
      <c r="AN62" s="1">
        <v>0</v>
      </c>
      <c r="AO62" s="1">
        <f t="shared" si="6"/>
        <v>1</v>
      </c>
      <c r="AP62" s="1">
        <v>0</v>
      </c>
      <c r="AQ62" s="1">
        <v>128</v>
      </c>
      <c r="AR62" s="1">
        <v>0</v>
      </c>
      <c r="AS62" s="1">
        <f>+Urq_InfraMR[[#This Row],[B.02.1 - Parque de Coches Eléctricos Motrices]]+Urq_InfraMR[[#This Row],[B.02.2 - Parque de Coches Eléctricos Motrices Remolcados Tipo R]]+Urq_InfraMR[[#This Row],[B.02.3 - Parque de Coches Eléctricos Motrices Tipo R]]</f>
        <v>128</v>
      </c>
      <c r="AT62" s="1">
        <v>0</v>
      </c>
      <c r="AU62" s="1">
        <v>0</v>
      </c>
      <c r="AV62" s="1">
        <v>0</v>
      </c>
      <c r="AW62" s="1">
        <f>+Urq_InfraMR[[#This Row],[B.03.1 - Parque de Coches Motores Motrices Remolcados]]+Urq_InfraMR[[#This Row],[B.03.2 - Parque de Coches Motores Motrices Intermedios]]+Urq_InfraMR[[#This Row],[B.03.3 - Parque de Coches Motores Motrices Cabina]]</f>
        <v>0</v>
      </c>
      <c r="AX62" s="1">
        <v>0</v>
      </c>
      <c r="AY62" s="1">
        <v>0</v>
      </c>
      <c r="AZ62" s="1">
        <v>0</v>
      </c>
      <c r="BA62" s="1">
        <v>0</v>
      </c>
      <c r="BB62" s="1">
        <v>0</v>
      </c>
      <c r="BC62" s="1">
        <f>+Urq_InfraMR[[#This Row],[B.04.5 - Parque de Coches Remolcados para Servicios Especiales (Cartoneros)]]+Urq_InfraMR[[#This Row],[B.04.4 - Parque de Coches Remolcados de Larga Distancia (Turista+Pullman)]]+Urq_InfraMR[[#This Row],[B.04.3 - Parque de Coches Remolcados Clase Unica Cabina]]+Urq_InfraMR[[#This Row],[B.04.2 - Parque de Coches Remolcados Clase Unica Furgón]]+Urq_InfraMR[[#This Row],[B.04.1 - Parque de Coches Remolcados Clase Unica]]</f>
        <v>0</v>
      </c>
      <c r="BD62" s="1">
        <v>1</v>
      </c>
      <c r="BE62" s="1">
        <v>0</v>
      </c>
      <c r="BF62" s="16">
        <v>1435</v>
      </c>
    </row>
    <row r="63" spans="1:58">
      <c r="A63" s="1">
        <v>1998</v>
      </c>
      <c r="B63" s="1" t="s">
        <v>116</v>
      </c>
      <c r="C63" s="12">
        <v>0.2</v>
      </c>
      <c r="D63" s="12">
        <v>0</v>
      </c>
      <c r="E63" s="12">
        <v>0</v>
      </c>
      <c r="F63" s="12">
        <v>25.676639999999999</v>
      </c>
      <c r="G63" s="12">
        <f t="shared" si="0"/>
        <v>25.876639999999998</v>
      </c>
      <c r="H63" s="12">
        <f>+Urq_InfraMR[[#This Row],[Total Líneas de Explotación ]]</f>
        <v>25.876639999999998</v>
      </c>
      <c r="I63" s="12">
        <v>25.677</v>
      </c>
      <c r="J63" s="12">
        <v>0.2</v>
      </c>
      <c r="K63" s="12">
        <v>2.5569999999999999</v>
      </c>
      <c r="L63" s="12">
        <v>54.899000000000001</v>
      </c>
      <c r="M63" s="12">
        <v>3.875</v>
      </c>
      <c r="N63" s="12">
        <f>+Urq_InfraMR[[#This Row],[A.03.1 -  Longitud de Vías de Explotación No Electrificadas Troncales y Ramales (vía principal) (km)]]+Urq_InfraMR[[#This Row],[A.04.1 -  Longitud de Vías de Explotación Electrificadas Troncales y Ramales (vía principal) (km)]]</f>
        <v>55.099000000000004</v>
      </c>
      <c r="O63" s="12">
        <f>+Urq_InfraMR[[#This Row],[Total Vías (excluido Auxiliares)]]</f>
        <v>55.099000000000004</v>
      </c>
      <c r="P63" s="1">
        <v>4</v>
      </c>
      <c r="Q63" s="1">
        <v>19</v>
      </c>
      <c r="R63" s="1">
        <v>0</v>
      </c>
      <c r="S63" s="1">
        <f t="shared" si="1"/>
        <v>23</v>
      </c>
      <c r="T63" s="1">
        <v>0</v>
      </c>
      <c r="U63" s="1">
        <v>30</v>
      </c>
      <c r="V63" s="1">
        <v>0</v>
      </c>
      <c r="W63" s="1">
        <v>3</v>
      </c>
      <c r="X63" s="1">
        <v>2</v>
      </c>
      <c r="Y63" s="1">
        <f t="shared" si="2"/>
        <v>35</v>
      </c>
      <c r="Z63" s="1">
        <v>1</v>
      </c>
      <c r="AA63" s="1">
        <v>6</v>
      </c>
      <c r="AB63" s="1">
        <f>+Urq_InfraMR[[#This Row],[Total Pasos Vehiculares a Nivel]]</f>
        <v>35</v>
      </c>
      <c r="AC63" s="1">
        <f t="shared" si="3"/>
        <v>42</v>
      </c>
      <c r="AD63" s="1">
        <v>1</v>
      </c>
      <c r="AE63" s="1">
        <v>2</v>
      </c>
      <c r="AF63" s="1">
        <v>31</v>
      </c>
      <c r="AG63" s="1">
        <f t="shared" si="4"/>
        <v>34</v>
      </c>
      <c r="AH63" s="13">
        <v>17.370999999999999</v>
      </c>
      <c r="AI63" s="13">
        <v>0</v>
      </c>
      <c r="AJ63" s="13">
        <v>8.3789999999999996</v>
      </c>
      <c r="AK63" s="13">
        <f t="shared" si="5"/>
        <v>25.75</v>
      </c>
      <c r="AL63" s="1">
        <v>1</v>
      </c>
      <c r="AM63" s="1">
        <v>0</v>
      </c>
      <c r="AN63" s="1">
        <v>0</v>
      </c>
      <c r="AO63" s="1">
        <f t="shared" si="6"/>
        <v>1</v>
      </c>
      <c r="AP63" s="1">
        <v>0</v>
      </c>
      <c r="AQ63" s="1">
        <v>128</v>
      </c>
      <c r="AR63" s="1">
        <v>0</v>
      </c>
      <c r="AS63" s="1">
        <f>+Urq_InfraMR[[#This Row],[B.02.1 - Parque de Coches Eléctricos Motrices]]+Urq_InfraMR[[#This Row],[B.02.2 - Parque de Coches Eléctricos Motrices Remolcados Tipo R]]+Urq_InfraMR[[#This Row],[B.02.3 - Parque de Coches Eléctricos Motrices Tipo R]]</f>
        <v>128</v>
      </c>
      <c r="AT63" s="1">
        <v>0</v>
      </c>
      <c r="AU63" s="1">
        <v>0</v>
      </c>
      <c r="AV63" s="1">
        <v>0</v>
      </c>
      <c r="AW63" s="1">
        <f>+Urq_InfraMR[[#This Row],[B.03.1 - Parque de Coches Motores Motrices Remolcados]]+Urq_InfraMR[[#This Row],[B.03.2 - Parque de Coches Motores Motrices Intermedios]]+Urq_InfraMR[[#This Row],[B.03.3 - Parque de Coches Motores Motrices Cabina]]</f>
        <v>0</v>
      </c>
      <c r="AX63" s="1">
        <v>0</v>
      </c>
      <c r="AY63" s="1">
        <v>0</v>
      </c>
      <c r="AZ63" s="1">
        <v>0</v>
      </c>
      <c r="BA63" s="1">
        <v>0</v>
      </c>
      <c r="BB63" s="1">
        <v>0</v>
      </c>
      <c r="BC63" s="1">
        <f>+Urq_InfraMR[[#This Row],[B.04.5 - Parque de Coches Remolcados para Servicios Especiales (Cartoneros)]]+Urq_InfraMR[[#This Row],[B.04.4 - Parque de Coches Remolcados de Larga Distancia (Turista+Pullman)]]+Urq_InfraMR[[#This Row],[B.04.3 - Parque de Coches Remolcados Clase Unica Cabina]]+Urq_InfraMR[[#This Row],[B.04.2 - Parque de Coches Remolcados Clase Unica Furgón]]+Urq_InfraMR[[#This Row],[B.04.1 - Parque de Coches Remolcados Clase Unica]]</f>
        <v>0</v>
      </c>
      <c r="BD63" s="1">
        <v>1</v>
      </c>
      <c r="BE63" s="1">
        <v>0</v>
      </c>
      <c r="BF63" s="16">
        <v>1435</v>
      </c>
    </row>
    <row r="64" spans="1:58">
      <c r="A64" s="1">
        <v>1998</v>
      </c>
      <c r="B64" s="1" t="s">
        <v>117</v>
      </c>
      <c r="C64" s="12">
        <v>0.2</v>
      </c>
      <c r="D64" s="12">
        <v>0</v>
      </c>
      <c r="E64" s="12">
        <v>0</v>
      </c>
      <c r="F64" s="12">
        <v>25.676639999999999</v>
      </c>
      <c r="G64" s="12">
        <f t="shared" si="0"/>
        <v>25.876639999999998</v>
      </c>
      <c r="H64" s="12">
        <f>+Urq_InfraMR[[#This Row],[Total Líneas de Explotación ]]</f>
        <v>25.876639999999998</v>
      </c>
      <c r="I64" s="12">
        <v>25.677</v>
      </c>
      <c r="J64" s="12">
        <v>0.2</v>
      </c>
      <c r="K64" s="12">
        <v>2.5569999999999999</v>
      </c>
      <c r="L64" s="12">
        <v>54.899000000000001</v>
      </c>
      <c r="M64" s="12">
        <v>3.875</v>
      </c>
      <c r="N64" s="12">
        <f>+Urq_InfraMR[[#This Row],[A.03.1 -  Longitud de Vías de Explotación No Electrificadas Troncales y Ramales (vía principal) (km)]]+Urq_InfraMR[[#This Row],[A.04.1 -  Longitud de Vías de Explotación Electrificadas Troncales y Ramales (vía principal) (km)]]</f>
        <v>55.099000000000004</v>
      </c>
      <c r="O64" s="12">
        <f>+Urq_InfraMR[[#This Row],[Total Vías (excluido Auxiliares)]]</f>
        <v>55.099000000000004</v>
      </c>
      <c r="P64" s="1">
        <v>4</v>
      </c>
      <c r="Q64" s="1">
        <v>19</v>
      </c>
      <c r="R64" s="1">
        <v>0</v>
      </c>
      <c r="S64" s="1">
        <f t="shared" si="1"/>
        <v>23</v>
      </c>
      <c r="T64" s="1">
        <v>0</v>
      </c>
      <c r="U64" s="1">
        <v>30</v>
      </c>
      <c r="V64" s="1">
        <v>0</v>
      </c>
      <c r="W64" s="1">
        <v>3</v>
      </c>
      <c r="X64" s="1">
        <v>2</v>
      </c>
      <c r="Y64" s="1">
        <f t="shared" si="2"/>
        <v>35</v>
      </c>
      <c r="Z64" s="1">
        <v>1</v>
      </c>
      <c r="AA64" s="1">
        <v>6</v>
      </c>
      <c r="AB64" s="1">
        <f>+Urq_InfraMR[[#This Row],[Total Pasos Vehiculares a Nivel]]</f>
        <v>35</v>
      </c>
      <c r="AC64" s="1">
        <f t="shared" si="3"/>
        <v>42</v>
      </c>
      <c r="AD64" s="1">
        <v>1</v>
      </c>
      <c r="AE64" s="1">
        <v>2</v>
      </c>
      <c r="AF64" s="1">
        <v>31</v>
      </c>
      <c r="AG64" s="1">
        <f t="shared" si="4"/>
        <v>34</v>
      </c>
      <c r="AH64" s="13">
        <v>17.370999999999999</v>
      </c>
      <c r="AI64" s="13">
        <v>0</v>
      </c>
      <c r="AJ64" s="13">
        <v>8.3789999999999996</v>
      </c>
      <c r="AK64" s="13">
        <f t="shared" si="5"/>
        <v>25.75</v>
      </c>
      <c r="AL64" s="1">
        <v>1</v>
      </c>
      <c r="AM64" s="1">
        <v>0</v>
      </c>
      <c r="AN64" s="1">
        <v>0</v>
      </c>
      <c r="AO64" s="1">
        <f t="shared" si="6"/>
        <v>1</v>
      </c>
      <c r="AP64" s="1">
        <v>0</v>
      </c>
      <c r="AQ64" s="1">
        <v>128</v>
      </c>
      <c r="AR64" s="1">
        <v>0</v>
      </c>
      <c r="AS64" s="1">
        <f>+Urq_InfraMR[[#This Row],[B.02.1 - Parque de Coches Eléctricos Motrices]]+Urq_InfraMR[[#This Row],[B.02.2 - Parque de Coches Eléctricos Motrices Remolcados Tipo R]]+Urq_InfraMR[[#This Row],[B.02.3 - Parque de Coches Eléctricos Motrices Tipo R]]</f>
        <v>128</v>
      </c>
      <c r="AT64" s="1">
        <v>0</v>
      </c>
      <c r="AU64" s="1">
        <v>0</v>
      </c>
      <c r="AV64" s="1">
        <v>0</v>
      </c>
      <c r="AW64" s="1">
        <f>+Urq_InfraMR[[#This Row],[B.03.1 - Parque de Coches Motores Motrices Remolcados]]+Urq_InfraMR[[#This Row],[B.03.2 - Parque de Coches Motores Motrices Intermedios]]+Urq_InfraMR[[#This Row],[B.03.3 - Parque de Coches Motores Motrices Cabina]]</f>
        <v>0</v>
      </c>
      <c r="AX64" s="1">
        <v>0</v>
      </c>
      <c r="AY64" s="1">
        <v>0</v>
      </c>
      <c r="AZ64" s="1">
        <v>0</v>
      </c>
      <c r="BA64" s="1">
        <v>0</v>
      </c>
      <c r="BB64" s="1">
        <v>0</v>
      </c>
      <c r="BC64" s="1">
        <f>+Urq_InfraMR[[#This Row],[B.04.5 - Parque de Coches Remolcados para Servicios Especiales (Cartoneros)]]+Urq_InfraMR[[#This Row],[B.04.4 - Parque de Coches Remolcados de Larga Distancia (Turista+Pullman)]]+Urq_InfraMR[[#This Row],[B.04.3 - Parque de Coches Remolcados Clase Unica Cabina]]+Urq_InfraMR[[#This Row],[B.04.2 - Parque de Coches Remolcados Clase Unica Furgón]]+Urq_InfraMR[[#This Row],[B.04.1 - Parque de Coches Remolcados Clase Unica]]</f>
        <v>0</v>
      </c>
      <c r="BD64" s="1">
        <v>1</v>
      </c>
      <c r="BE64" s="1">
        <v>0</v>
      </c>
      <c r="BF64" s="16">
        <v>1435</v>
      </c>
    </row>
    <row r="65" spans="1:58">
      <c r="A65" s="1">
        <v>1998</v>
      </c>
      <c r="B65" s="1" t="s">
        <v>118</v>
      </c>
      <c r="C65" s="12">
        <v>0.2</v>
      </c>
      <c r="D65" s="12">
        <v>0</v>
      </c>
      <c r="E65" s="12">
        <v>0</v>
      </c>
      <c r="F65" s="12">
        <v>25.676639999999999</v>
      </c>
      <c r="G65" s="12">
        <f t="shared" si="0"/>
        <v>25.876639999999998</v>
      </c>
      <c r="H65" s="12">
        <f>+Urq_InfraMR[[#This Row],[Total Líneas de Explotación ]]</f>
        <v>25.876639999999998</v>
      </c>
      <c r="I65" s="12">
        <v>25.677</v>
      </c>
      <c r="J65" s="12">
        <v>0.2</v>
      </c>
      <c r="K65" s="12">
        <v>2.5569999999999999</v>
      </c>
      <c r="L65" s="12">
        <v>54.899000000000001</v>
      </c>
      <c r="M65" s="12">
        <v>3.875</v>
      </c>
      <c r="N65" s="12">
        <f>+Urq_InfraMR[[#This Row],[A.03.1 -  Longitud de Vías de Explotación No Electrificadas Troncales y Ramales (vía principal) (km)]]+Urq_InfraMR[[#This Row],[A.04.1 -  Longitud de Vías de Explotación Electrificadas Troncales y Ramales (vía principal) (km)]]</f>
        <v>55.099000000000004</v>
      </c>
      <c r="O65" s="12">
        <f>+Urq_InfraMR[[#This Row],[Total Vías (excluido Auxiliares)]]</f>
        <v>55.099000000000004</v>
      </c>
      <c r="P65" s="1">
        <v>4</v>
      </c>
      <c r="Q65" s="1">
        <v>19</v>
      </c>
      <c r="R65" s="1">
        <v>0</v>
      </c>
      <c r="S65" s="1">
        <f t="shared" si="1"/>
        <v>23</v>
      </c>
      <c r="T65" s="1">
        <v>0</v>
      </c>
      <c r="U65" s="1">
        <v>30</v>
      </c>
      <c r="V65" s="1">
        <v>0</v>
      </c>
      <c r="W65" s="1">
        <v>3</v>
      </c>
      <c r="X65" s="1">
        <v>2</v>
      </c>
      <c r="Y65" s="1">
        <f t="shared" si="2"/>
        <v>35</v>
      </c>
      <c r="Z65" s="1">
        <v>1</v>
      </c>
      <c r="AA65" s="1">
        <v>6</v>
      </c>
      <c r="AB65" s="1">
        <f>+Urq_InfraMR[[#This Row],[Total Pasos Vehiculares a Nivel]]</f>
        <v>35</v>
      </c>
      <c r="AC65" s="1">
        <f t="shared" si="3"/>
        <v>42</v>
      </c>
      <c r="AD65" s="1">
        <v>1</v>
      </c>
      <c r="AE65" s="1">
        <v>2</v>
      </c>
      <c r="AF65" s="1">
        <v>31</v>
      </c>
      <c r="AG65" s="1">
        <f t="shared" si="4"/>
        <v>34</v>
      </c>
      <c r="AH65" s="13">
        <v>17.370999999999999</v>
      </c>
      <c r="AI65" s="13">
        <v>0</v>
      </c>
      <c r="AJ65" s="13">
        <v>8.3789999999999996</v>
      </c>
      <c r="AK65" s="13">
        <f t="shared" si="5"/>
        <v>25.75</v>
      </c>
      <c r="AL65" s="1">
        <v>1</v>
      </c>
      <c r="AM65" s="1">
        <v>0</v>
      </c>
      <c r="AN65" s="1">
        <v>0</v>
      </c>
      <c r="AO65" s="1">
        <f t="shared" si="6"/>
        <v>1</v>
      </c>
      <c r="AP65" s="1">
        <v>0</v>
      </c>
      <c r="AQ65" s="1">
        <v>128</v>
      </c>
      <c r="AR65" s="1">
        <v>0</v>
      </c>
      <c r="AS65" s="1">
        <f>+Urq_InfraMR[[#This Row],[B.02.1 - Parque de Coches Eléctricos Motrices]]+Urq_InfraMR[[#This Row],[B.02.2 - Parque de Coches Eléctricos Motrices Remolcados Tipo R]]+Urq_InfraMR[[#This Row],[B.02.3 - Parque de Coches Eléctricos Motrices Tipo R]]</f>
        <v>128</v>
      </c>
      <c r="AT65" s="1">
        <v>0</v>
      </c>
      <c r="AU65" s="1">
        <v>0</v>
      </c>
      <c r="AV65" s="1">
        <v>0</v>
      </c>
      <c r="AW65" s="1">
        <f>+Urq_InfraMR[[#This Row],[B.03.1 - Parque de Coches Motores Motrices Remolcados]]+Urq_InfraMR[[#This Row],[B.03.2 - Parque de Coches Motores Motrices Intermedios]]+Urq_InfraMR[[#This Row],[B.03.3 - Parque de Coches Motores Motrices Cabina]]</f>
        <v>0</v>
      </c>
      <c r="AX65" s="1">
        <v>0</v>
      </c>
      <c r="AY65" s="1">
        <v>0</v>
      </c>
      <c r="AZ65" s="1">
        <v>0</v>
      </c>
      <c r="BA65" s="1">
        <v>0</v>
      </c>
      <c r="BB65" s="1">
        <v>0</v>
      </c>
      <c r="BC65" s="1">
        <f>+Urq_InfraMR[[#This Row],[B.04.5 - Parque de Coches Remolcados para Servicios Especiales (Cartoneros)]]+Urq_InfraMR[[#This Row],[B.04.4 - Parque de Coches Remolcados de Larga Distancia (Turista+Pullman)]]+Urq_InfraMR[[#This Row],[B.04.3 - Parque de Coches Remolcados Clase Unica Cabina]]+Urq_InfraMR[[#This Row],[B.04.2 - Parque de Coches Remolcados Clase Unica Furgón]]+Urq_InfraMR[[#This Row],[B.04.1 - Parque de Coches Remolcados Clase Unica]]</f>
        <v>0</v>
      </c>
      <c r="BD65" s="1">
        <v>1</v>
      </c>
      <c r="BE65" s="1">
        <v>0</v>
      </c>
      <c r="BF65" s="16">
        <v>1435</v>
      </c>
    </row>
    <row r="66" spans="1:58">
      <c r="A66" s="1">
        <v>1998</v>
      </c>
      <c r="B66" s="1" t="s">
        <v>119</v>
      </c>
      <c r="C66" s="12">
        <v>0.2</v>
      </c>
      <c r="D66" s="12">
        <v>0</v>
      </c>
      <c r="E66" s="12">
        <v>0</v>
      </c>
      <c r="F66" s="12">
        <v>25.676639999999999</v>
      </c>
      <c r="G66" s="12">
        <f t="shared" ref="G66:G129" si="7">SUM(C66:F66)</f>
        <v>25.876639999999998</v>
      </c>
      <c r="H66" s="12">
        <f>+Urq_InfraMR[[#This Row],[Total Líneas de Explotación ]]</f>
        <v>25.876639999999998</v>
      </c>
      <c r="I66" s="12">
        <v>25.677</v>
      </c>
      <c r="J66" s="12">
        <v>0.2</v>
      </c>
      <c r="K66" s="12">
        <v>2.5569999999999999</v>
      </c>
      <c r="L66" s="12">
        <v>54.899000000000001</v>
      </c>
      <c r="M66" s="12">
        <v>3.875</v>
      </c>
      <c r="N66" s="12">
        <f>+Urq_InfraMR[[#This Row],[A.03.1 -  Longitud de Vías de Explotación No Electrificadas Troncales y Ramales (vía principal) (km)]]+Urq_InfraMR[[#This Row],[A.04.1 -  Longitud de Vías de Explotación Electrificadas Troncales y Ramales (vía principal) (km)]]</f>
        <v>55.099000000000004</v>
      </c>
      <c r="O66" s="12">
        <f>+Urq_InfraMR[[#This Row],[Total Vías (excluido Auxiliares)]]</f>
        <v>55.099000000000004</v>
      </c>
      <c r="P66" s="1">
        <v>4</v>
      </c>
      <c r="Q66" s="1">
        <v>19</v>
      </c>
      <c r="R66" s="1">
        <v>0</v>
      </c>
      <c r="S66" s="1">
        <f t="shared" ref="S66:S129" si="8">SUM(P66:R66)</f>
        <v>23</v>
      </c>
      <c r="T66" s="1">
        <v>0</v>
      </c>
      <c r="U66" s="1">
        <v>30</v>
      </c>
      <c r="V66" s="1">
        <v>0</v>
      </c>
      <c r="W66" s="1">
        <v>3</v>
      </c>
      <c r="X66" s="1">
        <v>2</v>
      </c>
      <c r="Y66" s="1">
        <f t="shared" ref="Y66:Y129" si="9">SUM(T66:X66)</f>
        <v>35</v>
      </c>
      <c r="Z66" s="1">
        <v>1</v>
      </c>
      <c r="AA66" s="1">
        <v>6</v>
      </c>
      <c r="AB66" s="1">
        <f>+Urq_InfraMR[[#This Row],[Total Pasos Vehiculares a Nivel]]</f>
        <v>35</v>
      </c>
      <c r="AC66" s="1">
        <f t="shared" ref="AC66:AC129" si="10">SUM(Z66:AB66)</f>
        <v>42</v>
      </c>
      <c r="AD66" s="1">
        <v>1</v>
      </c>
      <c r="AE66" s="1">
        <v>2</v>
      </c>
      <c r="AF66" s="1">
        <v>31</v>
      </c>
      <c r="AG66" s="1">
        <f t="shared" ref="AG66:AG129" si="11">SUM(AD66:AF66)</f>
        <v>34</v>
      </c>
      <c r="AH66" s="13">
        <v>17.370999999999999</v>
      </c>
      <c r="AI66" s="13">
        <v>0</v>
      </c>
      <c r="AJ66" s="13">
        <v>8.3789999999999996</v>
      </c>
      <c r="AK66" s="13">
        <f t="shared" ref="AK66:AK129" si="12">SUM(AH66:AJ66)</f>
        <v>25.75</v>
      </c>
      <c r="AL66" s="1">
        <v>1</v>
      </c>
      <c r="AM66" s="1">
        <v>0</v>
      </c>
      <c r="AN66" s="1">
        <v>0</v>
      </c>
      <c r="AO66" s="1">
        <f t="shared" ref="AO66:AO129" si="13">SUM(AL66:AN66)</f>
        <v>1</v>
      </c>
      <c r="AP66" s="1">
        <v>0</v>
      </c>
      <c r="AQ66" s="1">
        <v>128</v>
      </c>
      <c r="AR66" s="1">
        <v>0</v>
      </c>
      <c r="AS66" s="1">
        <f>+Urq_InfraMR[[#This Row],[B.02.1 - Parque de Coches Eléctricos Motrices]]+Urq_InfraMR[[#This Row],[B.02.2 - Parque de Coches Eléctricos Motrices Remolcados Tipo R]]+Urq_InfraMR[[#This Row],[B.02.3 - Parque de Coches Eléctricos Motrices Tipo R]]</f>
        <v>128</v>
      </c>
      <c r="AT66" s="1">
        <v>0</v>
      </c>
      <c r="AU66" s="1">
        <v>0</v>
      </c>
      <c r="AV66" s="1">
        <v>0</v>
      </c>
      <c r="AW66" s="1">
        <f>+Urq_InfraMR[[#This Row],[B.03.1 - Parque de Coches Motores Motrices Remolcados]]+Urq_InfraMR[[#This Row],[B.03.2 - Parque de Coches Motores Motrices Intermedios]]+Urq_InfraMR[[#This Row],[B.03.3 - Parque de Coches Motores Motrices Cabina]]</f>
        <v>0</v>
      </c>
      <c r="AX66" s="1">
        <v>0</v>
      </c>
      <c r="AY66" s="1">
        <v>0</v>
      </c>
      <c r="AZ66" s="1">
        <v>0</v>
      </c>
      <c r="BA66" s="1">
        <v>0</v>
      </c>
      <c r="BB66" s="1">
        <v>0</v>
      </c>
      <c r="BC66" s="1">
        <f>+Urq_InfraMR[[#This Row],[B.04.5 - Parque de Coches Remolcados para Servicios Especiales (Cartoneros)]]+Urq_InfraMR[[#This Row],[B.04.4 - Parque de Coches Remolcados de Larga Distancia (Turista+Pullman)]]+Urq_InfraMR[[#This Row],[B.04.3 - Parque de Coches Remolcados Clase Unica Cabina]]+Urq_InfraMR[[#This Row],[B.04.2 - Parque de Coches Remolcados Clase Unica Furgón]]+Urq_InfraMR[[#This Row],[B.04.1 - Parque de Coches Remolcados Clase Unica]]</f>
        <v>0</v>
      </c>
      <c r="BD66" s="1">
        <v>1</v>
      </c>
      <c r="BE66" s="1">
        <v>0</v>
      </c>
      <c r="BF66" s="16">
        <v>1435</v>
      </c>
    </row>
    <row r="67" spans="1:58">
      <c r="A67" s="1">
        <v>1998</v>
      </c>
      <c r="B67" s="1" t="s">
        <v>120</v>
      </c>
      <c r="C67" s="12">
        <v>0.2</v>
      </c>
      <c r="D67" s="12">
        <v>0</v>
      </c>
      <c r="E67" s="12">
        <v>0</v>
      </c>
      <c r="F67" s="12">
        <v>25.676639999999999</v>
      </c>
      <c r="G67" s="12">
        <f t="shared" si="7"/>
        <v>25.876639999999998</v>
      </c>
      <c r="H67" s="12">
        <f>+Urq_InfraMR[[#This Row],[Total Líneas de Explotación ]]</f>
        <v>25.876639999999998</v>
      </c>
      <c r="I67" s="12">
        <v>25.677</v>
      </c>
      <c r="J67" s="12">
        <v>0.2</v>
      </c>
      <c r="K67" s="12">
        <v>2.5569999999999999</v>
      </c>
      <c r="L67" s="12">
        <v>54.899000000000001</v>
      </c>
      <c r="M67" s="12">
        <v>3.875</v>
      </c>
      <c r="N67" s="12">
        <f>+Urq_InfraMR[[#This Row],[A.03.1 -  Longitud de Vías de Explotación No Electrificadas Troncales y Ramales (vía principal) (km)]]+Urq_InfraMR[[#This Row],[A.04.1 -  Longitud de Vías de Explotación Electrificadas Troncales y Ramales (vía principal) (km)]]</f>
        <v>55.099000000000004</v>
      </c>
      <c r="O67" s="12">
        <f>+Urq_InfraMR[[#This Row],[Total Vías (excluido Auxiliares)]]</f>
        <v>55.099000000000004</v>
      </c>
      <c r="P67" s="1">
        <v>4</v>
      </c>
      <c r="Q67" s="1">
        <v>19</v>
      </c>
      <c r="R67" s="1">
        <v>0</v>
      </c>
      <c r="S67" s="1">
        <f t="shared" si="8"/>
        <v>23</v>
      </c>
      <c r="T67" s="1">
        <v>0</v>
      </c>
      <c r="U67" s="1">
        <v>30</v>
      </c>
      <c r="V67" s="1">
        <v>0</v>
      </c>
      <c r="W67" s="1">
        <v>3</v>
      </c>
      <c r="X67" s="1">
        <v>2</v>
      </c>
      <c r="Y67" s="1">
        <f t="shared" si="9"/>
        <v>35</v>
      </c>
      <c r="Z67" s="1">
        <v>1</v>
      </c>
      <c r="AA67" s="1">
        <v>6</v>
      </c>
      <c r="AB67" s="1">
        <f>+Urq_InfraMR[[#This Row],[Total Pasos Vehiculares a Nivel]]</f>
        <v>35</v>
      </c>
      <c r="AC67" s="1">
        <f t="shared" si="10"/>
        <v>42</v>
      </c>
      <c r="AD67" s="1">
        <v>1</v>
      </c>
      <c r="AE67" s="1">
        <v>2</v>
      </c>
      <c r="AF67" s="1">
        <v>31</v>
      </c>
      <c r="AG67" s="1">
        <f t="shared" si="11"/>
        <v>34</v>
      </c>
      <c r="AH67" s="13">
        <v>17.370999999999999</v>
      </c>
      <c r="AI67" s="13">
        <v>0</v>
      </c>
      <c r="AJ67" s="13">
        <v>8.3789999999999996</v>
      </c>
      <c r="AK67" s="13">
        <f t="shared" si="12"/>
        <v>25.75</v>
      </c>
      <c r="AL67" s="1">
        <v>1</v>
      </c>
      <c r="AM67" s="1">
        <v>0</v>
      </c>
      <c r="AN67" s="1">
        <v>0</v>
      </c>
      <c r="AO67" s="1">
        <f t="shared" si="13"/>
        <v>1</v>
      </c>
      <c r="AP67" s="1">
        <v>0</v>
      </c>
      <c r="AQ67" s="1">
        <v>128</v>
      </c>
      <c r="AR67" s="1">
        <v>0</v>
      </c>
      <c r="AS67" s="1">
        <f>+Urq_InfraMR[[#This Row],[B.02.1 - Parque de Coches Eléctricos Motrices]]+Urq_InfraMR[[#This Row],[B.02.2 - Parque de Coches Eléctricos Motrices Remolcados Tipo R]]+Urq_InfraMR[[#This Row],[B.02.3 - Parque de Coches Eléctricos Motrices Tipo R]]</f>
        <v>128</v>
      </c>
      <c r="AT67" s="1">
        <v>0</v>
      </c>
      <c r="AU67" s="1">
        <v>0</v>
      </c>
      <c r="AV67" s="1">
        <v>0</v>
      </c>
      <c r="AW67" s="1">
        <f>+Urq_InfraMR[[#This Row],[B.03.1 - Parque de Coches Motores Motrices Remolcados]]+Urq_InfraMR[[#This Row],[B.03.2 - Parque de Coches Motores Motrices Intermedios]]+Urq_InfraMR[[#This Row],[B.03.3 - Parque de Coches Motores Motrices Cabina]]</f>
        <v>0</v>
      </c>
      <c r="AX67" s="1">
        <v>0</v>
      </c>
      <c r="AY67" s="1">
        <v>0</v>
      </c>
      <c r="AZ67" s="1">
        <v>0</v>
      </c>
      <c r="BA67" s="1">
        <v>0</v>
      </c>
      <c r="BB67" s="1">
        <v>0</v>
      </c>
      <c r="BC67" s="1">
        <f>+Urq_InfraMR[[#This Row],[B.04.5 - Parque de Coches Remolcados para Servicios Especiales (Cartoneros)]]+Urq_InfraMR[[#This Row],[B.04.4 - Parque de Coches Remolcados de Larga Distancia (Turista+Pullman)]]+Urq_InfraMR[[#This Row],[B.04.3 - Parque de Coches Remolcados Clase Unica Cabina]]+Urq_InfraMR[[#This Row],[B.04.2 - Parque de Coches Remolcados Clase Unica Furgón]]+Urq_InfraMR[[#This Row],[B.04.1 - Parque de Coches Remolcados Clase Unica]]</f>
        <v>0</v>
      </c>
      <c r="BD67" s="1">
        <v>1</v>
      </c>
      <c r="BE67" s="1">
        <v>0</v>
      </c>
      <c r="BF67" s="16">
        <v>1435</v>
      </c>
    </row>
    <row r="68" spans="1:58">
      <c r="A68" s="1">
        <v>1998</v>
      </c>
      <c r="B68" s="1" t="s">
        <v>121</v>
      </c>
      <c r="C68" s="12">
        <v>0.2</v>
      </c>
      <c r="D68" s="12">
        <v>0</v>
      </c>
      <c r="E68" s="12">
        <v>0</v>
      </c>
      <c r="F68" s="12">
        <v>25.676639999999999</v>
      </c>
      <c r="G68" s="12">
        <f t="shared" si="7"/>
        <v>25.876639999999998</v>
      </c>
      <c r="H68" s="12">
        <f>+Urq_InfraMR[[#This Row],[Total Líneas de Explotación ]]</f>
        <v>25.876639999999998</v>
      </c>
      <c r="I68" s="12">
        <v>25.677</v>
      </c>
      <c r="J68" s="12">
        <v>0.2</v>
      </c>
      <c r="K68" s="12">
        <v>2.5569999999999999</v>
      </c>
      <c r="L68" s="12">
        <v>54.899000000000001</v>
      </c>
      <c r="M68" s="12">
        <v>3.875</v>
      </c>
      <c r="N68" s="12">
        <f>+Urq_InfraMR[[#This Row],[A.03.1 -  Longitud de Vías de Explotación No Electrificadas Troncales y Ramales (vía principal) (km)]]+Urq_InfraMR[[#This Row],[A.04.1 -  Longitud de Vías de Explotación Electrificadas Troncales y Ramales (vía principal) (km)]]</f>
        <v>55.099000000000004</v>
      </c>
      <c r="O68" s="12">
        <f>+Urq_InfraMR[[#This Row],[Total Vías (excluido Auxiliares)]]</f>
        <v>55.099000000000004</v>
      </c>
      <c r="P68" s="1">
        <v>4</v>
      </c>
      <c r="Q68" s="1">
        <v>19</v>
      </c>
      <c r="R68" s="1">
        <v>0</v>
      </c>
      <c r="S68" s="1">
        <f t="shared" si="8"/>
        <v>23</v>
      </c>
      <c r="T68" s="1">
        <v>0</v>
      </c>
      <c r="U68" s="1">
        <v>30</v>
      </c>
      <c r="V68" s="1">
        <v>0</v>
      </c>
      <c r="W68" s="1">
        <v>3</v>
      </c>
      <c r="X68" s="1">
        <v>2</v>
      </c>
      <c r="Y68" s="1">
        <f t="shared" si="9"/>
        <v>35</v>
      </c>
      <c r="Z68" s="1">
        <v>1</v>
      </c>
      <c r="AA68" s="1">
        <v>6</v>
      </c>
      <c r="AB68" s="1">
        <f>+Urq_InfraMR[[#This Row],[Total Pasos Vehiculares a Nivel]]</f>
        <v>35</v>
      </c>
      <c r="AC68" s="1">
        <f t="shared" si="10"/>
        <v>42</v>
      </c>
      <c r="AD68" s="1">
        <v>1</v>
      </c>
      <c r="AE68" s="1">
        <v>2</v>
      </c>
      <c r="AF68" s="1">
        <v>31</v>
      </c>
      <c r="AG68" s="1">
        <f t="shared" si="11"/>
        <v>34</v>
      </c>
      <c r="AH68" s="13">
        <v>17.370999999999999</v>
      </c>
      <c r="AI68" s="13">
        <v>0</v>
      </c>
      <c r="AJ68" s="13">
        <v>8.3789999999999996</v>
      </c>
      <c r="AK68" s="13">
        <f t="shared" si="12"/>
        <v>25.75</v>
      </c>
      <c r="AL68" s="1">
        <v>1</v>
      </c>
      <c r="AM68" s="1">
        <v>0</v>
      </c>
      <c r="AN68" s="1">
        <v>0</v>
      </c>
      <c r="AO68" s="1">
        <f t="shared" si="13"/>
        <v>1</v>
      </c>
      <c r="AP68" s="1">
        <v>0</v>
      </c>
      <c r="AQ68" s="1">
        <v>128</v>
      </c>
      <c r="AR68" s="1">
        <v>0</v>
      </c>
      <c r="AS68" s="1">
        <f>+Urq_InfraMR[[#This Row],[B.02.1 - Parque de Coches Eléctricos Motrices]]+Urq_InfraMR[[#This Row],[B.02.2 - Parque de Coches Eléctricos Motrices Remolcados Tipo R]]+Urq_InfraMR[[#This Row],[B.02.3 - Parque de Coches Eléctricos Motrices Tipo R]]</f>
        <v>128</v>
      </c>
      <c r="AT68" s="1">
        <v>0</v>
      </c>
      <c r="AU68" s="1">
        <v>0</v>
      </c>
      <c r="AV68" s="1">
        <v>0</v>
      </c>
      <c r="AW68" s="1">
        <f>+Urq_InfraMR[[#This Row],[B.03.1 - Parque de Coches Motores Motrices Remolcados]]+Urq_InfraMR[[#This Row],[B.03.2 - Parque de Coches Motores Motrices Intermedios]]+Urq_InfraMR[[#This Row],[B.03.3 - Parque de Coches Motores Motrices Cabina]]</f>
        <v>0</v>
      </c>
      <c r="AX68" s="1">
        <v>0</v>
      </c>
      <c r="AY68" s="1">
        <v>0</v>
      </c>
      <c r="AZ68" s="1">
        <v>0</v>
      </c>
      <c r="BA68" s="1">
        <v>0</v>
      </c>
      <c r="BB68" s="1">
        <v>0</v>
      </c>
      <c r="BC68" s="1">
        <f>+Urq_InfraMR[[#This Row],[B.04.5 - Parque de Coches Remolcados para Servicios Especiales (Cartoneros)]]+Urq_InfraMR[[#This Row],[B.04.4 - Parque de Coches Remolcados de Larga Distancia (Turista+Pullman)]]+Urq_InfraMR[[#This Row],[B.04.3 - Parque de Coches Remolcados Clase Unica Cabina]]+Urq_InfraMR[[#This Row],[B.04.2 - Parque de Coches Remolcados Clase Unica Furgón]]+Urq_InfraMR[[#This Row],[B.04.1 - Parque de Coches Remolcados Clase Unica]]</f>
        <v>0</v>
      </c>
      <c r="BD68" s="1">
        <v>1</v>
      </c>
      <c r="BE68" s="1">
        <v>0</v>
      </c>
      <c r="BF68" s="16">
        <v>1435</v>
      </c>
    </row>
    <row r="69" spans="1:58">
      <c r="A69" s="1">
        <v>1998</v>
      </c>
      <c r="B69" s="1" t="s">
        <v>122</v>
      </c>
      <c r="C69" s="12">
        <v>0.2</v>
      </c>
      <c r="D69" s="12">
        <v>0</v>
      </c>
      <c r="E69" s="12">
        <v>0</v>
      </c>
      <c r="F69" s="12">
        <v>25.676639999999999</v>
      </c>
      <c r="G69" s="12">
        <f t="shared" si="7"/>
        <v>25.876639999999998</v>
      </c>
      <c r="H69" s="12">
        <f>+Urq_InfraMR[[#This Row],[Total Líneas de Explotación ]]</f>
        <v>25.876639999999998</v>
      </c>
      <c r="I69" s="12">
        <v>25.677</v>
      </c>
      <c r="J69" s="12">
        <v>0.2</v>
      </c>
      <c r="K69" s="12">
        <v>2.5569999999999999</v>
      </c>
      <c r="L69" s="12">
        <v>54.899000000000001</v>
      </c>
      <c r="M69" s="12">
        <v>3.875</v>
      </c>
      <c r="N69" s="12">
        <f>+Urq_InfraMR[[#This Row],[A.03.1 -  Longitud de Vías de Explotación No Electrificadas Troncales y Ramales (vía principal) (km)]]+Urq_InfraMR[[#This Row],[A.04.1 -  Longitud de Vías de Explotación Electrificadas Troncales y Ramales (vía principal) (km)]]</f>
        <v>55.099000000000004</v>
      </c>
      <c r="O69" s="12">
        <f>+Urq_InfraMR[[#This Row],[Total Vías (excluido Auxiliares)]]</f>
        <v>55.099000000000004</v>
      </c>
      <c r="P69" s="1">
        <v>4</v>
      </c>
      <c r="Q69" s="1">
        <v>19</v>
      </c>
      <c r="R69" s="1">
        <v>0</v>
      </c>
      <c r="S69" s="1">
        <f t="shared" si="8"/>
        <v>23</v>
      </c>
      <c r="T69" s="1">
        <v>0</v>
      </c>
      <c r="U69" s="1">
        <v>30</v>
      </c>
      <c r="V69" s="1">
        <v>0</v>
      </c>
      <c r="W69" s="1">
        <v>3</v>
      </c>
      <c r="X69" s="1">
        <v>2</v>
      </c>
      <c r="Y69" s="1">
        <f t="shared" si="9"/>
        <v>35</v>
      </c>
      <c r="Z69" s="1">
        <v>1</v>
      </c>
      <c r="AA69" s="1">
        <v>6</v>
      </c>
      <c r="AB69" s="1">
        <f>+Urq_InfraMR[[#This Row],[Total Pasos Vehiculares a Nivel]]</f>
        <v>35</v>
      </c>
      <c r="AC69" s="1">
        <f t="shared" si="10"/>
        <v>42</v>
      </c>
      <c r="AD69" s="1">
        <v>1</v>
      </c>
      <c r="AE69" s="1">
        <v>2</v>
      </c>
      <c r="AF69" s="1">
        <v>31</v>
      </c>
      <c r="AG69" s="1">
        <f t="shared" si="11"/>
        <v>34</v>
      </c>
      <c r="AH69" s="13">
        <v>17.370999999999999</v>
      </c>
      <c r="AI69" s="13">
        <v>0</v>
      </c>
      <c r="AJ69" s="13">
        <v>8.3789999999999996</v>
      </c>
      <c r="AK69" s="13">
        <f t="shared" si="12"/>
        <v>25.75</v>
      </c>
      <c r="AL69" s="1">
        <v>1</v>
      </c>
      <c r="AM69" s="1">
        <v>0</v>
      </c>
      <c r="AN69" s="1">
        <v>0</v>
      </c>
      <c r="AO69" s="1">
        <f t="shared" si="13"/>
        <v>1</v>
      </c>
      <c r="AP69" s="1">
        <v>0</v>
      </c>
      <c r="AQ69" s="1">
        <v>128</v>
      </c>
      <c r="AR69" s="1">
        <v>0</v>
      </c>
      <c r="AS69" s="1">
        <f>+Urq_InfraMR[[#This Row],[B.02.1 - Parque de Coches Eléctricos Motrices]]+Urq_InfraMR[[#This Row],[B.02.2 - Parque de Coches Eléctricos Motrices Remolcados Tipo R]]+Urq_InfraMR[[#This Row],[B.02.3 - Parque de Coches Eléctricos Motrices Tipo R]]</f>
        <v>128</v>
      </c>
      <c r="AT69" s="1">
        <v>0</v>
      </c>
      <c r="AU69" s="1">
        <v>0</v>
      </c>
      <c r="AV69" s="1">
        <v>0</v>
      </c>
      <c r="AW69" s="1">
        <f>+Urq_InfraMR[[#This Row],[B.03.1 - Parque de Coches Motores Motrices Remolcados]]+Urq_InfraMR[[#This Row],[B.03.2 - Parque de Coches Motores Motrices Intermedios]]+Urq_InfraMR[[#This Row],[B.03.3 - Parque de Coches Motores Motrices Cabina]]</f>
        <v>0</v>
      </c>
      <c r="AX69" s="1">
        <v>0</v>
      </c>
      <c r="AY69" s="1">
        <v>0</v>
      </c>
      <c r="AZ69" s="1">
        <v>0</v>
      </c>
      <c r="BA69" s="1">
        <v>0</v>
      </c>
      <c r="BB69" s="1">
        <v>0</v>
      </c>
      <c r="BC69" s="1">
        <f>+Urq_InfraMR[[#This Row],[B.04.5 - Parque de Coches Remolcados para Servicios Especiales (Cartoneros)]]+Urq_InfraMR[[#This Row],[B.04.4 - Parque de Coches Remolcados de Larga Distancia (Turista+Pullman)]]+Urq_InfraMR[[#This Row],[B.04.3 - Parque de Coches Remolcados Clase Unica Cabina]]+Urq_InfraMR[[#This Row],[B.04.2 - Parque de Coches Remolcados Clase Unica Furgón]]+Urq_InfraMR[[#This Row],[B.04.1 - Parque de Coches Remolcados Clase Unica]]</f>
        <v>0</v>
      </c>
      <c r="BD69" s="1">
        <v>1</v>
      </c>
      <c r="BE69" s="1">
        <v>0</v>
      </c>
      <c r="BF69" s="16">
        <v>1435</v>
      </c>
    </row>
    <row r="70" spans="1:58">
      <c r="A70" s="1">
        <v>1998</v>
      </c>
      <c r="B70" s="1" t="s">
        <v>123</v>
      </c>
      <c r="C70" s="12">
        <v>0.2</v>
      </c>
      <c r="D70" s="12">
        <v>0</v>
      </c>
      <c r="E70" s="12">
        <v>0</v>
      </c>
      <c r="F70" s="12">
        <v>25.676639999999999</v>
      </c>
      <c r="G70" s="12">
        <f t="shared" si="7"/>
        <v>25.876639999999998</v>
      </c>
      <c r="H70" s="12">
        <f>+Urq_InfraMR[[#This Row],[Total Líneas de Explotación ]]</f>
        <v>25.876639999999998</v>
      </c>
      <c r="I70" s="12">
        <v>25.677</v>
      </c>
      <c r="J70" s="12">
        <v>0.2</v>
      </c>
      <c r="K70" s="12">
        <v>2.5569999999999999</v>
      </c>
      <c r="L70" s="12">
        <v>54.899000000000001</v>
      </c>
      <c r="M70" s="12">
        <v>3.875</v>
      </c>
      <c r="N70" s="12">
        <f>+Urq_InfraMR[[#This Row],[A.03.1 -  Longitud de Vías de Explotación No Electrificadas Troncales y Ramales (vía principal) (km)]]+Urq_InfraMR[[#This Row],[A.04.1 -  Longitud de Vías de Explotación Electrificadas Troncales y Ramales (vía principal) (km)]]</f>
        <v>55.099000000000004</v>
      </c>
      <c r="O70" s="12">
        <f>+Urq_InfraMR[[#This Row],[Total Vías (excluido Auxiliares)]]</f>
        <v>55.099000000000004</v>
      </c>
      <c r="P70" s="1">
        <v>4</v>
      </c>
      <c r="Q70" s="1">
        <v>19</v>
      </c>
      <c r="R70" s="1">
        <v>0</v>
      </c>
      <c r="S70" s="1">
        <f t="shared" si="8"/>
        <v>23</v>
      </c>
      <c r="T70" s="1">
        <v>0</v>
      </c>
      <c r="U70" s="1">
        <v>30</v>
      </c>
      <c r="V70" s="1">
        <v>0</v>
      </c>
      <c r="W70" s="1">
        <v>3</v>
      </c>
      <c r="X70" s="1">
        <v>2</v>
      </c>
      <c r="Y70" s="1">
        <f t="shared" si="9"/>
        <v>35</v>
      </c>
      <c r="Z70" s="1">
        <v>1</v>
      </c>
      <c r="AA70" s="1">
        <v>6</v>
      </c>
      <c r="AB70" s="1">
        <f>+Urq_InfraMR[[#This Row],[Total Pasos Vehiculares a Nivel]]</f>
        <v>35</v>
      </c>
      <c r="AC70" s="1">
        <f t="shared" si="10"/>
        <v>42</v>
      </c>
      <c r="AD70" s="1">
        <v>1</v>
      </c>
      <c r="AE70" s="1">
        <v>2</v>
      </c>
      <c r="AF70" s="1">
        <v>31</v>
      </c>
      <c r="AG70" s="1">
        <f t="shared" si="11"/>
        <v>34</v>
      </c>
      <c r="AH70" s="13">
        <v>17.370999999999999</v>
      </c>
      <c r="AI70" s="13">
        <v>0</v>
      </c>
      <c r="AJ70" s="13">
        <v>8.3789999999999996</v>
      </c>
      <c r="AK70" s="13">
        <f t="shared" si="12"/>
        <v>25.75</v>
      </c>
      <c r="AL70" s="1">
        <v>1</v>
      </c>
      <c r="AM70" s="1">
        <v>0</v>
      </c>
      <c r="AN70" s="1">
        <v>0</v>
      </c>
      <c r="AO70" s="1">
        <f t="shared" si="13"/>
        <v>1</v>
      </c>
      <c r="AP70" s="1">
        <v>0</v>
      </c>
      <c r="AQ70" s="1">
        <v>128</v>
      </c>
      <c r="AR70" s="1">
        <v>0</v>
      </c>
      <c r="AS70" s="1">
        <f>+Urq_InfraMR[[#This Row],[B.02.1 - Parque de Coches Eléctricos Motrices]]+Urq_InfraMR[[#This Row],[B.02.2 - Parque de Coches Eléctricos Motrices Remolcados Tipo R]]+Urq_InfraMR[[#This Row],[B.02.3 - Parque de Coches Eléctricos Motrices Tipo R]]</f>
        <v>128</v>
      </c>
      <c r="AT70" s="1">
        <v>0</v>
      </c>
      <c r="AU70" s="1">
        <v>0</v>
      </c>
      <c r="AV70" s="1">
        <v>0</v>
      </c>
      <c r="AW70" s="1">
        <f>+Urq_InfraMR[[#This Row],[B.03.1 - Parque de Coches Motores Motrices Remolcados]]+Urq_InfraMR[[#This Row],[B.03.2 - Parque de Coches Motores Motrices Intermedios]]+Urq_InfraMR[[#This Row],[B.03.3 - Parque de Coches Motores Motrices Cabina]]</f>
        <v>0</v>
      </c>
      <c r="AX70" s="1">
        <v>0</v>
      </c>
      <c r="AY70" s="1">
        <v>0</v>
      </c>
      <c r="AZ70" s="1">
        <v>0</v>
      </c>
      <c r="BA70" s="1">
        <v>0</v>
      </c>
      <c r="BB70" s="1">
        <v>0</v>
      </c>
      <c r="BC70" s="1">
        <f>+Urq_InfraMR[[#This Row],[B.04.5 - Parque de Coches Remolcados para Servicios Especiales (Cartoneros)]]+Urq_InfraMR[[#This Row],[B.04.4 - Parque de Coches Remolcados de Larga Distancia (Turista+Pullman)]]+Urq_InfraMR[[#This Row],[B.04.3 - Parque de Coches Remolcados Clase Unica Cabina]]+Urq_InfraMR[[#This Row],[B.04.2 - Parque de Coches Remolcados Clase Unica Furgón]]+Urq_InfraMR[[#This Row],[B.04.1 - Parque de Coches Remolcados Clase Unica]]</f>
        <v>0</v>
      </c>
      <c r="BD70" s="1">
        <v>1</v>
      </c>
      <c r="BE70" s="1">
        <v>0</v>
      </c>
      <c r="BF70" s="16">
        <v>1435</v>
      </c>
    </row>
    <row r="71" spans="1:58">
      <c r="A71" s="1">
        <v>1998</v>
      </c>
      <c r="B71" s="1" t="s">
        <v>124</v>
      </c>
      <c r="C71" s="12">
        <v>0.2</v>
      </c>
      <c r="D71" s="12">
        <v>0</v>
      </c>
      <c r="E71" s="12">
        <v>0</v>
      </c>
      <c r="F71" s="12">
        <v>25.676639999999999</v>
      </c>
      <c r="G71" s="12">
        <f t="shared" si="7"/>
        <v>25.876639999999998</v>
      </c>
      <c r="H71" s="12">
        <f>+Urq_InfraMR[[#This Row],[Total Líneas de Explotación ]]</f>
        <v>25.876639999999998</v>
      </c>
      <c r="I71" s="12">
        <v>25.677</v>
      </c>
      <c r="J71" s="12">
        <v>0.2</v>
      </c>
      <c r="K71" s="12">
        <v>2.5569999999999999</v>
      </c>
      <c r="L71" s="12">
        <v>54.899000000000001</v>
      </c>
      <c r="M71" s="12">
        <v>3.875</v>
      </c>
      <c r="N71" s="12">
        <f>+Urq_InfraMR[[#This Row],[A.03.1 -  Longitud de Vías de Explotación No Electrificadas Troncales y Ramales (vía principal) (km)]]+Urq_InfraMR[[#This Row],[A.04.1 -  Longitud de Vías de Explotación Electrificadas Troncales y Ramales (vía principal) (km)]]</f>
        <v>55.099000000000004</v>
      </c>
      <c r="O71" s="12">
        <f>+Urq_InfraMR[[#This Row],[Total Vías (excluido Auxiliares)]]</f>
        <v>55.099000000000004</v>
      </c>
      <c r="P71" s="1">
        <v>4</v>
      </c>
      <c r="Q71" s="1">
        <v>19</v>
      </c>
      <c r="R71" s="1">
        <v>0</v>
      </c>
      <c r="S71" s="1">
        <f t="shared" si="8"/>
        <v>23</v>
      </c>
      <c r="T71" s="1">
        <v>0</v>
      </c>
      <c r="U71" s="1">
        <v>30</v>
      </c>
      <c r="V71" s="1">
        <v>0</v>
      </c>
      <c r="W71" s="1">
        <v>3</v>
      </c>
      <c r="X71" s="1">
        <v>2</v>
      </c>
      <c r="Y71" s="1">
        <f t="shared" si="9"/>
        <v>35</v>
      </c>
      <c r="Z71" s="1">
        <v>1</v>
      </c>
      <c r="AA71" s="1">
        <v>6</v>
      </c>
      <c r="AB71" s="1">
        <f>+Urq_InfraMR[[#This Row],[Total Pasos Vehiculares a Nivel]]</f>
        <v>35</v>
      </c>
      <c r="AC71" s="1">
        <f t="shared" si="10"/>
        <v>42</v>
      </c>
      <c r="AD71" s="1">
        <v>1</v>
      </c>
      <c r="AE71" s="1">
        <v>2</v>
      </c>
      <c r="AF71" s="1">
        <v>31</v>
      </c>
      <c r="AG71" s="1">
        <f t="shared" si="11"/>
        <v>34</v>
      </c>
      <c r="AH71" s="13">
        <v>17.370999999999999</v>
      </c>
      <c r="AI71" s="13">
        <v>0</v>
      </c>
      <c r="AJ71" s="13">
        <v>8.3789999999999996</v>
      </c>
      <c r="AK71" s="13">
        <f t="shared" si="12"/>
        <v>25.75</v>
      </c>
      <c r="AL71" s="1">
        <v>1</v>
      </c>
      <c r="AM71" s="1">
        <v>0</v>
      </c>
      <c r="AN71" s="1">
        <v>0</v>
      </c>
      <c r="AO71" s="1">
        <f t="shared" si="13"/>
        <v>1</v>
      </c>
      <c r="AP71" s="1">
        <v>0</v>
      </c>
      <c r="AQ71" s="1">
        <v>128</v>
      </c>
      <c r="AR71" s="1">
        <v>0</v>
      </c>
      <c r="AS71" s="1">
        <f>+Urq_InfraMR[[#This Row],[B.02.1 - Parque de Coches Eléctricos Motrices]]+Urq_InfraMR[[#This Row],[B.02.2 - Parque de Coches Eléctricos Motrices Remolcados Tipo R]]+Urq_InfraMR[[#This Row],[B.02.3 - Parque de Coches Eléctricos Motrices Tipo R]]</f>
        <v>128</v>
      </c>
      <c r="AT71" s="1">
        <v>0</v>
      </c>
      <c r="AU71" s="1">
        <v>0</v>
      </c>
      <c r="AV71" s="1">
        <v>0</v>
      </c>
      <c r="AW71" s="1">
        <f>+Urq_InfraMR[[#This Row],[B.03.1 - Parque de Coches Motores Motrices Remolcados]]+Urq_InfraMR[[#This Row],[B.03.2 - Parque de Coches Motores Motrices Intermedios]]+Urq_InfraMR[[#This Row],[B.03.3 - Parque de Coches Motores Motrices Cabina]]</f>
        <v>0</v>
      </c>
      <c r="AX71" s="1">
        <v>0</v>
      </c>
      <c r="AY71" s="1">
        <v>0</v>
      </c>
      <c r="AZ71" s="1">
        <v>0</v>
      </c>
      <c r="BA71" s="1">
        <v>0</v>
      </c>
      <c r="BB71" s="1">
        <v>0</v>
      </c>
      <c r="BC71" s="1">
        <f>+Urq_InfraMR[[#This Row],[B.04.5 - Parque de Coches Remolcados para Servicios Especiales (Cartoneros)]]+Urq_InfraMR[[#This Row],[B.04.4 - Parque de Coches Remolcados de Larga Distancia (Turista+Pullman)]]+Urq_InfraMR[[#This Row],[B.04.3 - Parque de Coches Remolcados Clase Unica Cabina]]+Urq_InfraMR[[#This Row],[B.04.2 - Parque de Coches Remolcados Clase Unica Furgón]]+Urq_InfraMR[[#This Row],[B.04.1 - Parque de Coches Remolcados Clase Unica]]</f>
        <v>0</v>
      </c>
      <c r="BD71" s="1">
        <v>1</v>
      </c>
      <c r="BE71" s="1">
        <v>0</v>
      </c>
      <c r="BF71" s="16">
        <v>1435</v>
      </c>
    </row>
    <row r="72" spans="1:58">
      <c r="A72" s="1">
        <v>1998</v>
      </c>
      <c r="B72" s="1" t="s">
        <v>125</v>
      </c>
      <c r="C72" s="12">
        <v>0.2</v>
      </c>
      <c r="D72" s="12">
        <v>0</v>
      </c>
      <c r="E72" s="12">
        <v>0</v>
      </c>
      <c r="F72" s="12">
        <v>25.676639999999999</v>
      </c>
      <c r="G72" s="12">
        <f t="shared" si="7"/>
        <v>25.876639999999998</v>
      </c>
      <c r="H72" s="12">
        <f>+Urq_InfraMR[[#This Row],[Total Líneas de Explotación ]]</f>
        <v>25.876639999999998</v>
      </c>
      <c r="I72" s="12">
        <v>25.677</v>
      </c>
      <c r="J72" s="12">
        <v>0.2</v>
      </c>
      <c r="K72" s="12">
        <v>2.5569999999999999</v>
      </c>
      <c r="L72" s="12">
        <v>54.899000000000001</v>
      </c>
      <c r="M72" s="12">
        <v>3.875</v>
      </c>
      <c r="N72" s="12">
        <f>+Urq_InfraMR[[#This Row],[A.03.1 -  Longitud de Vías de Explotación No Electrificadas Troncales y Ramales (vía principal) (km)]]+Urq_InfraMR[[#This Row],[A.04.1 -  Longitud de Vías de Explotación Electrificadas Troncales y Ramales (vía principal) (km)]]</f>
        <v>55.099000000000004</v>
      </c>
      <c r="O72" s="12">
        <f>+Urq_InfraMR[[#This Row],[Total Vías (excluido Auxiliares)]]</f>
        <v>55.099000000000004</v>
      </c>
      <c r="P72" s="1">
        <v>4</v>
      </c>
      <c r="Q72" s="1">
        <v>19</v>
      </c>
      <c r="R72" s="1">
        <v>0</v>
      </c>
      <c r="S72" s="1">
        <f t="shared" si="8"/>
        <v>23</v>
      </c>
      <c r="T72" s="1">
        <v>0</v>
      </c>
      <c r="U72" s="1">
        <v>30</v>
      </c>
      <c r="V72" s="1">
        <v>0</v>
      </c>
      <c r="W72" s="1">
        <v>3</v>
      </c>
      <c r="X72" s="1">
        <v>2</v>
      </c>
      <c r="Y72" s="1">
        <f t="shared" si="9"/>
        <v>35</v>
      </c>
      <c r="Z72" s="1">
        <v>1</v>
      </c>
      <c r="AA72" s="1">
        <v>6</v>
      </c>
      <c r="AB72" s="1">
        <f>+Urq_InfraMR[[#This Row],[Total Pasos Vehiculares a Nivel]]</f>
        <v>35</v>
      </c>
      <c r="AC72" s="1">
        <f t="shared" si="10"/>
        <v>42</v>
      </c>
      <c r="AD72" s="1">
        <v>1</v>
      </c>
      <c r="AE72" s="1">
        <v>2</v>
      </c>
      <c r="AF72" s="1">
        <v>31</v>
      </c>
      <c r="AG72" s="1">
        <f t="shared" si="11"/>
        <v>34</v>
      </c>
      <c r="AH72" s="13">
        <v>17.370999999999999</v>
      </c>
      <c r="AI72" s="13">
        <v>0</v>
      </c>
      <c r="AJ72" s="13">
        <v>8.3789999999999996</v>
      </c>
      <c r="AK72" s="13">
        <f t="shared" si="12"/>
        <v>25.75</v>
      </c>
      <c r="AL72" s="1">
        <v>1</v>
      </c>
      <c r="AM72" s="1">
        <v>0</v>
      </c>
      <c r="AN72" s="1">
        <v>0</v>
      </c>
      <c r="AO72" s="1">
        <f t="shared" si="13"/>
        <v>1</v>
      </c>
      <c r="AP72" s="1">
        <v>0</v>
      </c>
      <c r="AQ72" s="1">
        <v>128</v>
      </c>
      <c r="AR72" s="1">
        <v>0</v>
      </c>
      <c r="AS72" s="1">
        <f>+Urq_InfraMR[[#This Row],[B.02.1 - Parque de Coches Eléctricos Motrices]]+Urq_InfraMR[[#This Row],[B.02.2 - Parque de Coches Eléctricos Motrices Remolcados Tipo R]]+Urq_InfraMR[[#This Row],[B.02.3 - Parque de Coches Eléctricos Motrices Tipo R]]</f>
        <v>128</v>
      </c>
      <c r="AT72" s="1">
        <v>0</v>
      </c>
      <c r="AU72" s="1">
        <v>0</v>
      </c>
      <c r="AV72" s="1">
        <v>0</v>
      </c>
      <c r="AW72" s="1">
        <f>+Urq_InfraMR[[#This Row],[B.03.1 - Parque de Coches Motores Motrices Remolcados]]+Urq_InfraMR[[#This Row],[B.03.2 - Parque de Coches Motores Motrices Intermedios]]+Urq_InfraMR[[#This Row],[B.03.3 - Parque de Coches Motores Motrices Cabina]]</f>
        <v>0</v>
      </c>
      <c r="AX72" s="1">
        <v>0</v>
      </c>
      <c r="AY72" s="1">
        <v>0</v>
      </c>
      <c r="AZ72" s="1">
        <v>0</v>
      </c>
      <c r="BA72" s="1">
        <v>0</v>
      </c>
      <c r="BB72" s="1">
        <v>0</v>
      </c>
      <c r="BC72" s="1">
        <f>+Urq_InfraMR[[#This Row],[B.04.5 - Parque de Coches Remolcados para Servicios Especiales (Cartoneros)]]+Urq_InfraMR[[#This Row],[B.04.4 - Parque de Coches Remolcados de Larga Distancia (Turista+Pullman)]]+Urq_InfraMR[[#This Row],[B.04.3 - Parque de Coches Remolcados Clase Unica Cabina]]+Urq_InfraMR[[#This Row],[B.04.2 - Parque de Coches Remolcados Clase Unica Furgón]]+Urq_InfraMR[[#This Row],[B.04.1 - Parque de Coches Remolcados Clase Unica]]</f>
        <v>0</v>
      </c>
      <c r="BD72" s="1">
        <v>1</v>
      </c>
      <c r="BE72" s="1">
        <v>0</v>
      </c>
      <c r="BF72" s="16">
        <v>1435</v>
      </c>
    </row>
    <row r="73" spans="1:58">
      <c r="A73" s="1">
        <v>1998</v>
      </c>
      <c r="B73" s="1" t="s">
        <v>126</v>
      </c>
      <c r="C73" s="12">
        <v>0.2</v>
      </c>
      <c r="D73" s="12">
        <v>0</v>
      </c>
      <c r="E73" s="12">
        <v>0</v>
      </c>
      <c r="F73" s="12">
        <v>25.676639999999999</v>
      </c>
      <c r="G73" s="12">
        <f t="shared" si="7"/>
        <v>25.876639999999998</v>
      </c>
      <c r="H73" s="12">
        <f>+Urq_InfraMR[[#This Row],[Total Líneas de Explotación ]]</f>
        <v>25.876639999999998</v>
      </c>
      <c r="I73" s="12">
        <v>25.677</v>
      </c>
      <c r="J73" s="12">
        <v>0.2</v>
      </c>
      <c r="K73" s="12">
        <v>2.5569999999999999</v>
      </c>
      <c r="L73" s="12">
        <v>54.899000000000001</v>
      </c>
      <c r="M73" s="12">
        <v>3.875</v>
      </c>
      <c r="N73" s="12">
        <f>+Urq_InfraMR[[#This Row],[A.03.1 -  Longitud de Vías de Explotación No Electrificadas Troncales y Ramales (vía principal) (km)]]+Urq_InfraMR[[#This Row],[A.04.1 -  Longitud de Vías de Explotación Electrificadas Troncales y Ramales (vía principal) (km)]]</f>
        <v>55.099000000000004</v>
      </c>
      <c r="O73" s="12">
        <f>+Urq_InfraMR[[#This Row],[Total Vías (excluido Auxiliares)]]</f>
        <v>55.099000000000004</v>
      </c>
      <c r="P73" s="1">
        <v>4</v>
      </c>
      <c r="Q73" s="1">
        <v>19</v>
      </c>
      <c r="R73" s="1">
        <v>0</v>
      </c>
      <c r="S73" s="1">
        <f t="shared" si="8"/>
        <v>23</v>
      </c>
      <c r="T73" s="1">
        <v>0</v>
      </c>
      <c r="U73" s="1">
        <v>30</v>
      </c>
      <c r="V73" s="1">
        <v>0</v>
      </c>
      <c r="W73" s="1">
        <v>3</v>
      </c>
      <c r="X73" s="1">
        <v>2</v>
      </c>
      <c r="Y73" s="1">
        <f t="shared" si="9"/>
        <v>35</v>
      </c>
      <c r="Z73" s="1">
        <v>1</v>
      </c>
      <c r="AA73" s="1">
        <v>6</v>
      </c>
      <c r="AB73" s="1">
        <f>+Urq_InfraMR[[#This Row],[Total Pasos Vehiculares a Nivel]]</f>
        <v>35</v>
      </c>
      <c r="AC73" s="1">
        <f t="shared" si="10"/>
        <v>42</v>
      </c>
      <c r="AD73" s="1">
        <v>1</v>
      </c>
      <c r="AE73" s="1">
        <v>2</v>
      </c>
      <c r="AF73" s="1">
        <v>31</v>
      </c>
      <c r="AG73" s="1">
        <f t="shared" si="11"/>
        <v>34</v>
      </c>
      <c r="AH73" s="13">
        <v>17.370999999999999</v>
      </c>
      <c r="AI73" s="13">
        <v>0</v>
      </c>
      <c r="AJ73" s="13">
        <v>8.3789999999999996</v>
      </c>
      <c r="AK73" s="13">
        <f t="shared" si="12"/>
        <v>25.75</v>
      </c>
      <c r="AL73" s="1">
        <v>1</v>
      </c>
      <c r="AM73" s="1">
        <v>0</v>
      </c>
      <c r="AN73" s="1">
        <v>0</v>
      </c>
      <c r="AO73" s="1">
        <f t="shared" si="13"/>
        <v>1</v>
      </c>
      <c r="AP73" s="1">
        <v>0</v>
      </c>
      <c r="AQ73" s="1">
        <v>128</v>
      </c>
      <c r="AR73" s="1">
        <v>0</v>
      </c>
      <c r="AS73" s="1">
        <f>+Urq_InfraMR[[#This Row],[B.02.1 - Parque de Coches Eléctricos Motrices]]+Urq_InfraMR[[#This Row],[B.02.2 - Parque de Coches Eléctricos Motrices Remolcados Tipo R]]+Urq_InfraMR[[#This Row],[B.02.3 - Parque de Coches Eléctricos Motrices Tipo R]]</f>
        <v>128</v>
      </c>
      <c r="AT73" s="1">
        <v>0</v>
      </c>
      <c r="AU73" s="1">
        <v>0</v>
      </c>
      <c r="AV73" s="1">
        <v>0</v>
      </c>
      <c r="AW73" s="1">
        <f>+Urq_InfraMR[[#This Row],[B.03.1 - Parque de Coches Motores Motrices Remolcados]]+Urq_InfraMR[[#This Row],[B.03.2 - Parque de Coches Motores Motrices Intermedios]]+Urq_InfraMR[[#This Row],[B.03.3 - Parque de Coches Motores Motrices Cabina]]</f>
        <v>0</v>
      </c>
      <c r="AX73" s="1">
        <v>0</v>
      </c>
      <c r="AY73" s="1">
        <v>0</v>
      </c>
      <c r="AZ73" s="1">
        <v>0</v>
      </c>
      <c r="BA73" s="1">
        <v>0</v>
      </c>
      <c r="BB73" s="1">
        <v>0</v>
      </c>
      <c r="BC73" s="1">
        <f>+Urq_InfraMR[[#This Row],[B.04.5 - Parque de Coches Remolcados para Servicios Especiales (Cartoneros)]]+Urq_InfraMR[[#This Row],[B.04.4 - Parque de Coches Remolcados de Larga Distancia (Turista+Pullman)]]+Urq_InfraMR[[#This Row],[B.04.3 - Parque de Coches Remolcados Clase Unica Cabina]]+Urq_InfraMR[[#This Row],[B.04.2 - Parque de Coches Remolcados Clase Unica Furgón]]+Urq_InfraMR[[#This Row],[B.04.1 - Parque de Coches Remolcados Clase Unica]]</f>
        <v>0</v>
      </c>
      <c r="BD73" s="1">
        <v>1</v>
      </c>
      <c r="BE73" s="1">
        <v>0</v>
      </c>
      <c r="BF73" s="16">
        <v>1435</v>
      </c>
    </row>
    <row r="74" spans="1:58">
      <c r="A74" s="1">
        <v>1999</v>
      </c>
      <c r="B74" s="1" t="s">
        <v>115</v>
      </c>
      <c r="C74" s="12">
        <v>0.2</v>
      </c>
      <c r="D74" s="12">
        <v>0</v>
      </c>
      <c r="E74" s="12">
        <v>0</v>
      </c>
      <c r="F74" s="12">
        <v>25.676639999999999</v>
      </c>
      <c r="G74" s="12">
        <f t="shared" si="7"/>
        <v>25.876639999999998</v>
      </c>
      <c r="H74" s="12">
        <f>+Urq_InfraMR[[#This Row],[Total Líneas de Explotación ]]</f>
        <v>25.876639999999998</v>
      </c>
      <c r="I74" s="12">
        <v>25.677</v>
      </c>
      <c r="J74" s="12">
        <v>0.2</v>
      </c>
      <c r="K74" s="12">
        <v>2.5569999999999999</v>
      </c>
      <c r="L74" s="12">
        <v>54.899000000000001</v>
      </c>
      <c r="M74" s="12">
        <v>3.875</v>
      </c>
      <c r="N74" s="12">
        <f>+Urq_InfraMR[[#This Row],[A.03.1 -  Longitud de Vías de Explotación No Electrificadas Troncales y Ramales (vía principal) (km)]]+Urq_InfraMR[[#This Row],[A.04.1 -  Longitud de Vías de Explotación Electrificadas Troncales y Ramales (vía principal) (km)]]</f>
        <v>55.099000000000004</v>
      </c>
      <c r="O74" s="12">
        <f>+Urq_InfraMR[[#This Row],[Total Vías (excluido Auxiliares)]]</f>
        <v>55.099000000000004</v>
      </c>
      <c r="P74" s="1">
        <v>4</v>
      </c>
      <c r="Q74" s="1">
        <v>19</v>
      </c>
      <c r="R74" s="1">
        <v>0</v>
      </c>
      <c r="S74" s="1">
        <f t="shared" si="8"/>
        <v>23</v>
      </c>
      <c r="T74" s="1">
        <v>0</v>
      </c>
      <c r="U74" s="1">
        <v>30</v>
      </c>
      <c r="V74" s="1">
        <v>0</v>
      </c>
      <c r="W74" s="1">
        <v>3</v>
      </c>
      <c r="X74" s="1">
        <v>2</v>
      </c>
      <c r="Y74" s="1">
        <f t="shared" si="9"/>
        <v>35</v>
      </c>
      <c r="Z74" s="1">
        <v>1</v>
      </c>
      <c r="AA74" s="1">
        <v>6</v>
      </c>
      <c r="AB74" s="1">
        <f>+Urq_InfraMR[[#This Row],[Total Pasos Vehiculares a Nivel]]</f>
        <v>35</v>
      </c>
      <c r="AC74" s="1">
        <f t="shared" si="10"/>
        <v>42</v>
      </c>
      <c r="AD74" s="1">
        <v>1</v>
      </c>
      <c r="AE74" s="1">
        <v>2</v>
      </c>
      <c r="AF74" s="1">
        <v>31</v>
      </c>
      <c r="AG74" s="1">
        <f t="shared" si="11"/>
        <v>34</v>
      </c>
      <c r="AH74" s="13">
        <v>17.370999999999999</v>
      </c>
      <c r="AI74" s="13">
        <v>0</v>
      </c>
      <c r="AJ74" s="13">
        <v>8.3789999999999996</v>
      </c>
      <c r="AK74" s="13">
        <f t="shared" si="12"/>
        <v>25.75</v>
      </c>
      <c r="AL74" s="1">
        <v>1</v>
      </c>
      <c r="AM74" s="1">
        <v>0</v>
      </c>
      <c r="AN74" s="1">
        <v>0</v>
      </c>
      <c r="AO74" s="1">
        <f t="shared" si="13"/>
        <v>1</v>
      </c>
      <c r="AP74" s="1">
        <v>0</v>
      </c>
      <c r="AQ74" s="1">
        <v>128</v>
      </c>
      <c r="AR74" s="1">
        <v>0</v>
      </c>
      <c r="AS74" s="1">
        <f>+Urq_InfraMR[[#This Row],[B.02.1 - Parque de Coches Eléctricos Motrices]]+Urq_InfraMR[[#This Row],[B.02.2 - Parque de Coches Eléctricos Motrices Remolcados Tipo R]]+Urq_InfraMR[[#This Row],[B.02.3 - Parque de Coches Eléctricos Motrices Tipo R]]</f>
        <v>128</v>
      </c>
      <c r="AT74" s="1">
        <v>0</v>
      </c>
      <c r="AU74" s="1">
        <v>0</v>
      </c>
      <c r="AV74" s="1">
        <v>0</v>
      </c>
      <c r="AW74" s="1">
        <f>+Urq_InfraMR[[#This Row],[B.03.1 - Parque de Coches Motores Motrices Remolcados]]+Urq_InfraMR[[#This Row],[B.03.2 - Parque de Coches Motores Motrices Intermedios]]+Urq_InfraMR[[#This Row],[B.03.3 - Parque de Coches Motores Motrices Cabina]]</f>
        <v>0</v>
      </c>
      <c r="AX74" s="1">
        <v>0</v>
      </c>
      <c r="AY74" s="1">
        <v>0</v>
      </c>
      <c r="AZ74" s="1">
        <v>0</v>
      </c>
      <c r="BA74" s="1">
        <v>0</v>
      </c>
      <c r="BB74" s="1">
        <v>0</v>
      </c>
      <c r="BC74" s="1">
        <f>+Urq_InfraMR[[#This Row],[B.04.5 - Parque de Coches Remolcados para Servicios Especiales (Cartoneros)]]+Urq_InfraMR[[#This Row],[B.04.4 - Parque de Coches Remolcados de Larga Distancia (Turista+Pullman)]]+Urq_InfraMR[[#This Row],[B.04.3 - Parque de Coches Remolcados Clase Unica Cabina]]+Urq_InfraMR[[#This Row],[B.04.2 - Parque de Coches Remolcados Clase Unica Furgón]]+Urq_InfraMR[[#This Row],[B.04.1 - Parque de Coches Remolcados Clase Unica]]</f>
        <v>0</v>
      </c>
      <c r="BD74" s="1">
        <v>1</v>
      </c>
      <c r="BE74" s="1">
        <v>0</v>
      </c>
      <c r="BF74" s="16">
        <v>1435</v>
      </c>
    </row>
    <row r="75" spans="1:58">
      <c r="A75" s="1">
        <v>1999</v>
      </c>
      <c r="B75" s="1" t="s">
        <v>116</v>
      </c>
      <c r="C75" s="12">
        <v>0.2</v>
      </c>
      <c r="D75" s="12">
        <v>0</v>
      </c>
      <c r="E75" s="12">
        <v>0</v>
      </c>
      <c r="F75" s="12">
        <v>25.676639999999999</v>
      </c>
      <c r="G75" s="12">
        <f t="shared" si="7"/>
        <v>25.876639999999998</v>
      </c>
      <c r="H75" s="12">
        <f>+Urq_InfraMR[[#This Row],[Total Líneas de Explotación ]]</f>
        <v>25.876639999999998</v>
      </c>
      <c r="I75" s="12">
        <v>25.677</v>
      </c>
      <c r="J75" s="12">
        <v>0.2</v>
      </c>
      <c r="K75" s="12">
        <v>2.5569999999999999</v>
      </c>
      <c r="L75" s="12">
        <v>54.899000000000001</v>
      </c>
      <c r="M75" s="12">
        <v>3.875</v>
      </c>
      <c r="N75" s="12">
        <f>+Urq_InfraMR[[#This Row],[A.03.1 -  Longitud de Vías de Explotación No Electrificadas Troncales y Ramales (vía principal) (km)]]+Urq_InfraMR[[#This Row],[A.04.1 -  Longitud de Vías de Explotación Electrificadas Troncales y Ramales (vía principal) (km)]]</f>
        <v>55.099000000000004</v>
      </c>
      <c r="O75" s="12">
        <f>+Urq_InfraMR[[#This Row],[Total Vías (excluido Auxiliares)]]</f>
        <v>55.099000000000004</v>
      </c>
      <c r="P75" s="1">
        <v>4</v>
      </c>
      <c r="Q75" s="1">
        <v>19</v>
      </c>
      <c r="R75" s="1">
        <v>0</v>
      </c>
      <c r="S75" s="1">
        <f t="shared" si="8"/>
        <v>23</v>
      </c>
      <c r="T75" s="1">
        <v>0</v>
      </c>
      <c r="U75" s="1">
        <v>30</v>
      </c>
      <c r="V75" s="1">
        <v>0</v>
      </c>
      <c r="W75" s="1">
        <v>3</v>
      </c>
      <c r="X75" s="1">
        <v>2</v>
      </c>
      <c r="Y75" s="1">
        <f t="shared" si="9"/>
        <v>35</v>
      </c>
      <c r="Z75" s="1">
        <v>1</v>
      </c>
      <c r="AA75" s="1">
        <v>6</v>
      </c>
      <c r="AB75" s="1">
        <f>+Urq_InfraMR[[#This Row],[Total Pasos Vehiculares a Nivel]]</f>
        <v>35</v>
      </c>
      <c r="AC75" s="1">
        <f t="shared" si="10"/>
        <v>42</v>
      </c>
      <c r="AD75" s="1">
        <v>1</v>
      </c>
      <c r="AE75" s="1">
        <v>2</v>
      </c>
      <c r="AF75" s="1">
        <v>31</v>
      </c>
      <c r="AG75" s="1">
        <f t="shared" si="11"/>
        <v>34</v>
      </c>
      <c r="AH75" s="13">
        <v>17.370999999999999</v>
      </c>
      <c r="AI75" s="13">
        <v>0</v>
      </c>
      <c r="AJ75" s="13">
        <v>8.3789999999999996</v>
      </c>
      <c r="AK75" s="13">
        <f t="shared" si="12"/>
        <v>25.75</v>
      </c>
      <c r="AL75" s="1">
        <v>1</v>
      </c>
      <c r="AM75" s="1">
        <v>0</v>
      </c>
      <c r="AN75" s="1">
        <v>0</v>
      </c>
      <c r="AO75" s="1">
        <f t="shared" si="13"/>
        <v>1</v>
      </c>
      <c r="AP75" s="1">
        <v>0</v>
      </c>
      <c r="AQ75" s="1">
        <v>128</v>
      </c>
      <c r="AR75" s="1">
        <v>0</v>
      </c>
      <c r="AS75" s="1">
        <f>+Urq_InfraMR[[#This Row],[B.02.1 - Parque de Coches Eléctricos Motrices]]+Urq_InfraMR[[#This Row],[B.02.2 - Parque de Coches Eléctricos Motrices Remolcados Tipo R]]+Urq_InfraMR[[#This Row],[B.02.3 - Parque de Coches Eléctricos Motrices Tipo R]]</f>
        <v>128</v>
      </c>
      <c r="AT75" s="1">
        <v>0</v>
      </c>
      <c r="AU75" s="1">
        <v>0</v>
      </c>
      <c r="AV75" s="1">
        <v>0</v>
      </c>
      <c r="AW75" s="1">
        <f>+Urq_InfraMR[[#This Row],[B.03.1 - Parque de Coches Motores Motrices Remolcados]]+Urq_InfraMR[[#This Row],[B.03.2 - Parque de Coches Motores Motrices Intermedios]]+Urq_InfraMR[[#This Row],[B.03.3 - Parque de Coches Motores Motrices Cabina]]</f>
        <v>0</v>
      </c>
      <c r="AX75" s="1">
        <v>0</v>
      </c>
      <c r="AY75" s="1">
        <v>0</v>
      </c>
      <c r="AZ75" s="1">
        <v>0</v>
      </c>
      <c r="BA75" s="1">
        <v>0</v>
      </c>
      <c r="BB75" s="1">
        <v>0</v>
      </c>
      <c r="BC75" s="1">
        <f>+Urq_InfraMR[[#This Row],[B.04.5 - Parque de Coches Remolcados para Servicios Especiales (Cartoneros)]]+Urq_InfraMR[[#This Row],[B.04.4 - Parque de Coches Remolcados de Larga Distancia (Turista+Pullman)]]+Urq_InfraMR[[#This Row],[B.04.3 - Parque de Coches Remolcados Clase Unica Cabina]]+Urq_InfraMR[[#This Row],[B.04.2 - Parque de Coches Remolcados Clase Unica Furgón]]+Urq_InfraMR[[#This Row],[B.04.1 - Parque de Coches Remolcados Clase Unica]]</f>
        <v>0</v>
      </c>
      <c r="BD75" s="1">
        <v>1</v>
      </c>
      <c r="BE75" s="1">
        <v>0</v>
      </c>
      <c r="BF75" s="16">
        <v>1435</v>
      </c>
    </row>
    <row r="76" spans="1:58">
      <c r="A76" s="1">
        <v>1999</v>
      </c>
      <c r="B76" s="1" t="s">
        <v>117</v>
      </c>
      <c r="C76" s="12">
        <v>0.2</v>
      </c>
      <c r="D76" s="12">
        <v>0</v>
      </c>
      <c r="E76" s="12">
        <v>0</v>
      </c>
      <c r="F76" s="12">
        <v>25.676639999999999</v>
      </c>
      <c r="G76" s="12">
        <f t="shared" si="7"/>
        <v>25.876639999999998</v>
      </c>
      <c r="H76" s="12">
        <f>+Urq_InfraMR[[#This Row],[Total Líneas de Explotación ]]</f>
        <v>25.876639999999998</v>
      </c>
      <c r="I76" s="12">
        <v>25.677</v>
      </c>
      <c r="J76" s="12">
        <v>0.2</v>
      </c>
      <c r="K76" s="12">
        <v>2.5569999999999999</v>
      </c>
      <c r="L76" s="12">
        <v>54.899000000000001</v>
      </c>
      <c r="M76" s="12">
        <v>3.875</v>
      </c>
      <c r="N76" s="12">
        <f>+Urq_InfraMR[[#This Row],[A.03.1 -  Longitud de Vías de Explotación No Electrificadas Troncales y Ramales (vía principal) (km)]]+Urq_InfraMR[[#This Row],[A.04.1 -  Longitud de Vías de Explotación Electrificadas Troncales y Ramales (vía principal) (km)]]</f>
        <v>55.099000000000004</v>
      </c>
      <c r="O76" s="12">
        <f>+Urq_InfraMR[[#This Row],[Total Vías (excluido Auxiliares)]]</f>
        <v>55.099000000000004</v>
      </c>
      <c r="P76" s="1">
        <v>4</v>
      </c>
      <c r="Q76" s="1">
        <v>19</v>
      </c>
      <c r="R76" s="1">
        <v>0</v>
      </c>
      <c r="S76" s="1">
        <f t="shared" si="8"/>
        <v>23</v>
      </c>
      <c r="T76" s="1">
        <v>0</v>
      </c>
      <c r="U76" s="1">
        <v>30</v>
      </c>
      <c r="V76" s="1">
        <v>0</v>
      </c>
      <c r="W76" s="1">
        <v>3</v>
      </c>
      <c r="X76" s="1">
        <v>2</v>
      </c>
      <c r="Y76" s="1">
        <f t="shared" si="9"/>
        <v>35</v>
      </c>
      <c r="Z76" s="1">
        <v>1</v>
      </c>
      <c r="AA76" s="1">
        <v>6</v>
      </c>
      <c r="AB76" s="1">
        <f>+Urq_InfraMR[[#This Row],[Total Pasos Vehiculares a Nivel]]</f>
        <v>35</v>
      </c>
      <c r="AC76" s="1">
        <f t="shared" si="10"/>
        <v>42</v>
      </c>
      <c r="AD76" s="1">
        <v>1</v>
      </c>
      <c r="AE76" s="1">
        <v>2</v>
      </c>
      <c r="AF76" s="1">
        <v>31</v>
      </c>
      <c r="AG76" s="1">
        <f t="shared" si="11"/>
        <v>34</v>
      </c>
      <c r="AH76" s="13">
        <v>17.370999999999999</v>
      </c>
      <c r="AI76" s="13">
        <v>0</v>
      </c>
      <c r="AJ76" s="13">
        <v>8.3789999999999996</v>
      </c>
      <c r="AK76" s="13">
        <f t="shared" si="12"/>
        <v>25.75</v>
      </c>
      <c r="AL76" s="1">
        <v>1</v>
      </c>
      <c r="AM76" s="1">
        <v>0</v>
      </c>
      <c r="AN76" s="1">
        <v>0</v>
      </c>
      <c r="AO76" s="1">
        <f t="shared" si="13"/>
        <v>1</v>
      </c>
      <c r="AP76" s="1">
        <v>0</v>
      </c>
      <c r="AQ76" s="1">
        <v>128</v>
      </c>
      <c r="AR76" s="1">
        <v>0</v>
      </c>
      <c r="AS76" s="1">
        <f>+Urq_InfraMR[[#This Row],[B.02.1 - Parque de Coches Eléctricos Motrices]]+Urq_InfraMR[[#This Row],[B.02.2 - Parque de Coches Eléctricos Motrices Remolcados Tipo R]]+Urq_InfraMR[[#This Row],[B.02.3 - Parque de Coches Eléctricos Motrices Tipo R]]</f>
        <v>128</v>
      </c>
      <c r="AT76" s="1">
        <v>0</v>
      </c>
      <c r="AU76" s="1">
        <v>0</v>
      </c>
      <c r="AV76" s="1">
        <v>0</v>
      </c>
      <c r="AW76" s="1">
        <f>+Urq_InfraMR[[#This Row],[B.03.1 - Parque de Coches Motores Motrices Remolcados]]+Urq_InfraMR[[#This Row],[B.03.2 - Parque de Coches Motores Motrices Intermedios]]+Urq_InfraMR[[#This Row],[B.03.3 - Parque de Coches Motores Motrices Cabina]]</f>
        <v>0</v>
      </c>
      <c r="AX76" s="1">
        <v>0</v>
      </c>
      <c r="AY76" s="1">
        <v>0</v>
      </c>
      <c r="AZ76" s="1">
        <v>0</v>
      </c>
      <c r="BA76" s="1">
        <v>0</v>
      </c>
      <c r="BB76" s="1">
        <v>0</v>
      </c>
      <c r="BC76" s="1">
        <f>+Urq_InfraMR[[#This Row],[B.04.5 - Parque de Coches Remolcados para Servicios Especiales (Cartoneros)]]+Urq_InfraMR[[#This Row],[B.04.4 - Parque de Coches Remolcados de Larga Distancia (Turista+Pullman)]]+Urq_InfraMR[[#This Row],[B.04.3 - Parque de Coches Remolcados Clase Unica Cabina]]+Urq_InfraMR[[#This Row],[B.04.2 - Parque de Coches Remolcados Clase Unica Furgón]]+Urq_InfraMR[[#This Row],[B.04.1 - Parque de Coches Remolcados Clase Unica]]</f>
        <v>0</v>
      </c>
      <c r="BD76" s="1">
        <v>1</v>
      </c>
      <c r="BE76" s="1">
        <v>0</v>
      </c>
      <c r="BF76" s="16">
        <v>1435</v>
      </c>
    </row>
    <row r="77" spans="1:58">
      <c r="A77" s="1">
        <v>1999</v>
      </c>
      <c r="B77" s="1" t="s">
        <v>118</v>
      </c>
      <c r="C77" s="12">
        <v>0.2</v>
      </c>
      <c r="D77" s="12">
        <v>0</v>
      </c>
      <c r="E77" s="12">
        <v>0</v>
      </c>
      <c r="F77" s="12">
        <v>25.676639999999999</v>
      </c>
      <c r="G77" s="12">
        <f t="shared" si="7"/>
        <v>25.876639999999998</v>
      </c>
      <c r="H77" s="12">
        <f>+Urq_InfraMR[[#This Row],[Total Líneas de Explotación ]]</f>
        <v>25.876639999999998</v>
      </c>
      <c r="I77" s="12">
        <v>25.677</v>
      </c>
      <c r="J77" s="12">
        <v>0.2</v>
      </c>
      <c r="K77" s="12">
        <v>2.5569999999999999</v>
      </c>
      <c r="L77" s="12">
        <v>54.899000000000001</v>
      </c>
      <c r="M77" s="12">
        <v>3.875</v>
      </c>
      <c r="N77" s="12">
        <f>+Urq_InfraMR[[#This Row],[A.03.1 -  Longitud de Vías de Explotación No Electrificadas Troncales y Ramales (vía principal) (km)]]+Urq_InfraMR[[#This Row],[A.04.1 -  Longitud de Vías de Explotación Electrificadas Troncales y Ramales (vía principal) (km)]]</f>
        <v>55.099000000000004</v>
      </c>
      <c r="O77" s="12">
        <f>+Urq_InfraMR[[#This Row],[Total Vías (excluido Auxiliares)]]</f>
        <v>55.099000000000004</v>
      </c>
      <c r="P77" s="1">
        <v>4</v>
      </c>
      <c r="Q77" s="1">
        <v>19</v>
      </c>
      <c r="R77" s="1">
        <v>0</v>
      </c>
      <c r="S77" s="1">
        <f t="shared" si="8"/>
        <v>23</v>
      </c>
      <c r="T77" s="1">
        <v>0</v>
      </c>
      <c r="U77" s="1">
        <v>30</v>
      </c>
      <c r="V77" s="1">
        <v>0</v>
      </c>
      <c r="W77" s="1">
        <v>3</v>
      </c>
      <c r="X77" s="1">
        <v>2</v>
      </c>
      <c r="Y77" s="1">
        <f t="shared" si="9"/>
        <v>35</v>
      </c>
      <c r="Z77" s="1">
        <v>1</v>
      </c>
      <c r="AA77" s="1">
        <v>6</v>
      </c>
      <c r="AB77" s="1">
        <f>+Urq_InfraMR[[#This Row],[Total Pasos Vehiculares a Nivel]]</f>
        <v>35</v>
      </c>
      <c r="AC77" s="1">
        <f t="shared" si="10"/>
        <v>42</v>
      </c>
      <c r="AD77" s="1">
        <v>1</v>
      </c>
      <c r="AE77" s="1">
        <v>2</v>
      </c>
      <c r="AF77" s="1">
        <v>31</v>
      </c>
      <c r="AG77" s="1">
        <f t="shared" si="11"/>
        <v>34</v>
      </c>
      <c r="AH77" s="13">
        <v>17.370999999999999</v>
      </c>
      <c r="AI77" s="13">
        <v>0</v>
      </c>
      <c r="AJ77" s="13">
        <v>8.3789999999999996</v>
      </c>
      <c r="AK77" s="13">
        <f t="shared" si="12"/>
        <v>25.75</v>
      </c>
      <c r="AL77" s="1">
        <v>1</v>
      </c>
      <c r="AM77" s="1">
        <v>0</v>
      </c>
      <c r="AN77" s="1">
        <v>0</v>
      </c>
      <c r="AO77" s="1">
        <f t="shared" si="13"/>
        <v>1</v>
      </c>
      <c r="AP77" s="1">
        <v>0</v>
      </c>
      <c r="AQ77" s="1">
        <v>128</v>
      </c>
      <c r="AR77" s="1">
        <v>0</v>
      </c>
      <c r="AS77" s="1">
        <f>+Urq_InfraMR[[#This Row],[B.02.1 - Parque de Coches Eléctricos Motrices]]+Urq_InfraMR[[#This Row],[B.02.2 - Parque de Coches Eléctricos Motrices Remolcados Tipo R]]+Urq_InfraMR[[#This Row],[B.02.3 - Parque de Coches Eléctricos Motrices Tipo R]]</f>
        <v>128</v>
      </c>
      <c r="AT77" s="1">
        <v>0</v>
      </c>
      <c r="AU77" s="1">
        <v>0</v>
      </c>
      <c r="AV77" s="1">
        <v>0</v>
      </c>
      <c r="AW77" s="1">
        <f>+Urq_InfraMR[[#This Row],[B.03.1 - Parque de Coches Motores Motrices Remolcados]]+Urq_InfraMR[[#This Row],[B.03.2 - Parque de Coches Motores Motrices Intermedios]]+Urq_InfraMR[[#This Row],[B.03.3 - Parque de Coches Motores Motrices Cabina]]</f>
        <v>0</v>
      </c>
      <c r="AX77" s="1">
        <v>0</v>
      </c>
      <c r="AY77" s="1">
        <v>0</v>
      </c>
      <c r="AZ77" s="1">
        <v>0</v>
      </c>
      <c r="BA77" s="1">
        <v>0</v>
      </c>
      <c r="BB77" s="1">
        <v>0</v>
      </c>
      <c r="BC77" s="1">
        <f>+Urq_InfraMR[[#This Row],[B.04.5 - Parque de Coches Remolcados para Servicios Especiales (Cartoneros)]]+Urq_InfraMR[[#This Row],[B.04.4 - Parque de Coches Remolcados de Larga Distancia (Turista+Pullman)]]+Urq_InfraMR[[#This Row],[B.04.3 - Parque de Coches Remolcados Clase Unica Cabina]]+Urq_InfraMR[[#This Row],[B.04.2 - Parque de Coches Remolcados Clase Unica Furgón]]+Urq_InfraMR[[#This Row],[B.04.1 - Parque de Coches Remolcados Clase Unica]]</f>
        <v>0</v>
      </c>
      <c r="BD77" s="1">
        <v>1</v>
      </c>
      <c r="BE77" s="1">
        <v>0</v>
      </c>
      <c r="BF77" s="16">
        <v>1435</v>
      </c>
    </row>
    <row r="78" spans="1:58">
      <c r="A78" s="1">
        <v>1999</v>
      </c>
      <c r="B78" s="1" t="s">
        <v>119</v>
      </c>
      <c r="C78" s="12">
        <v>0.2</v>
      </c>
      <c r="D78" s="12">
        <v>0</v>
      </c>
      <c r="E78" s="12">
        <v>0</v>
      </c>
      <c r="F78" s="12">
        <v>25.676639999999999</v>
      </c>
      <c r="G78" s="12">
        <f t="shared" si="7"/>
        <v>25.876639999999998</v>
      </c>
      <c r="H78" s="12">
        <f>+Urq_InfraMR[[#This Row],[Total Líneas de Explotación ]]</f>
        <v>25.876639999999998</v>
      </c>
      <c r="I78" s="12">
        <v>25.677</v>
      </c>
      <c r="J78" s="12">
        <v>0.2</v>
      </c>
      <c r="K78" s="12">
        <v>2.5569999999999999</v>
      </c>
      <c r="L78" s="12">
        <v>54.899000000000001</v>
      </c>
      <c r="M78" s="12">
        <v>3.875</v>
      </c>
      <c r="N78" s="12">
        <f>+Urq_InfraMR[[#This Row],[A.03.1 -  Longitud de Vías de Explotación No Electrificadas Troncales y Ramales (vía principal) (km)]]+Urq_InfraMR[[#This Row],[A.04.1 -  Longitud de Vías de Explotación Electrificadas Troncales y Ramales (vía principal) (km)]]</f>
        <v>55.099000000000004</v>
      </c>
      <c r="O78" s="12">
        <f>+Urq_InfraMR[[#This Row],[Total Vías (excluido Auxiliares)]]</f>
        <v>55.099000000000004</v>
      </c>
      <c r="P78" s="1">
        <v>4</v>
      </c>
      <c r="Q78" s="1">
        <v>19</v>
      </c>
      <c r="R78" s="1">
        <v>0</v>
      </c>
      <c r="S78" s="1">
        <f t="shared" si="8"/>
        <v>23</v>
      </c>
      <c r="T78" s="1">
        <v>0</v>
      </c>
      <c r="U78" s="1">
        <v>30</v>
      </c>
      <c r="V78" s="1">
        <v>0</v>
      </c>
      <c r="W78" s="1">
        <v>3</v>
      </c>
      <c r="X78" s="1">
        <v>2</v>
      </c>
      <c r="Y78" s="1">
        <f t="shared" si="9"/>
        <v>35</v>
      </c>
      <c r="Z78" s="1">
        <v>1</v>
      </c>
      <c r="AA78" s="1">
        <v>6</v>
      </c>
      <c r="AB78" s="1">
        <f>+Urq_InfraMR[[#This Row],[Total Pasos Vehiculares a Nivel]]</f>
        <v>35</v>
      </c>
      <c r="AC78" s="1">
        <f t="shared" si="10"/>
        <v>42</v>
      </c>
      <c r="AD78" s="1">
        <v>1</v>
      </c>
      <c r="AE78" s="1">
        <v>2</v>
      </c>
      <c r="AF78" s="1">
        <v>31</v>
      </c>
      <c r="AG78" s="1">
        <f t="shared" si="11"/>
        <v>34</v>
      </c>
      <c r="AH78" s="13">
        <v>17.370999999999999</v>
      </c>
      <c r="AI78" s="13">
        <v>0</v>
      </c>
      <c r="AJ78" s="13">
        <v>8.3789999999999996</v>
      </c>
      <c r="AK78" s="13">
        <f t="shared" si="12"/>
        <v>25.75</v>
      </c>
      <c r="AL78" s="1">
        <v>1</v>
      </c>
      <c r="AM78" s="1">
        <v>0</v>
      </c>
      <c r="AN78" s="1">
        <v>0</v>
      </c>
      <c r="AO78" s="1">
        <f t="shared" si="13"/>
        <v>1</v>
      </c>
      <c r="AP78" s="1">
        <v>0</v>
      </c>
      <c r="AQ78" s="1">
        <v>128</v>
      </c>
      <c r="AR78" s="1">
        <v>0</v>
      </c>
      <c r="AS78" s="1">
        <f>+Urq_InfraMR[[#This Row],[B.02.1 - Parque de Coches Eléctricos Motrices]]+Urq_InfraMR[[#This Row],[B.02.2 - Parque de Coches Eléctricos Motrices Remolcados Tipo R]]+Urq_InfraMR[[#This Row],[B.02.3 - Parque de Coches Eléctricos Motrices Tipo R]]</f>
        <v>128</v>
      </c>
      <c r="AT78" s="1">
        <v>0</v>
      </c>
      <c r="AU78" s="1">
        <v>0</v>
      </c>
      <c r="AV78" s="1">
        <v>0</v>
      </c>
      <c r="AW78" s="1">
        <f>+Urq_InfraMR[[#This Row],[B.03.1 - Parque de Coches Motores Motrices Remolcados]]+Urq_InfraMR[[#This Row],[B.03.2 - Parque de Coches Motores Motrices Intermedios]]+Urq_InfraMR[[#This Row],[B.03.3 - Parque de Coches Motores Motrices Cabina]]</f>
        <v>0</v>
      </c>
      <c r="AX78" s="1">
        <v>0</v>
      </c>
      <c r="AY78" s="1">
        <v>0</v>
      </c>
      <c r="AZ78" s="1">
        <v>0</v>
      </c>
      <c r="BA78" s="1">
        <v>0</v>
      </c>
      <c r="BB78" s="1">
        <v>0</v>
      </c>
      <c r="BC78" s="1">
        <f>+Urq_InfraMR[[#This Row],[B.04.5 - Parque de Coches Remolcados para Servicios Especiales (Cartoneros)]]+Urq_InfraMR[[#This Row],[B.04.4 - Parque de Coches Remolcados de Larga Distancia (Turista+Pullman)]]+Urq_InfraMR[[#This Row],[B.04.3 - Parque de Coches Remolcados Clase Unica Cabina]]+Urq_InfraMR[[#This Row],[B.04.2 - Parque de Coches Remolcados Clase Unica Furgón]]+Urq_InfraMR[[#This Row],[B.04.1 - Parque de Coches Remolcados Clase Unica]]</f>
        <v>0</v>
      </c>
      <c r="BD78" s="1">
        <v>1</v>
      </c>
      <c r="BE78" s="1">
        <v>0</v>
      </c>
      <c r="BF78" s="16">
        <v>1435</v>
      </c>
    </row>
    <row r="79" spans="1:58">
      <c r="A79" s="1">
        <v>1999</v>
      </c>
      <c r="B79" s="1" t="s">
        <v>120</v>
      </c>
      <c r="C79" s="12">
        <v>0.2</v>
      </c>
      <c r="D79" s="12">
        <v>0</v>
      </c>
      <c r="E79" s="12">
        <v>0</v>
      </c>
      <c r="F79" s="12">
        <v>25.676639999999999</v>
      </c>
      <c r="G79" s="12">
        <f t="shared" si="7"/>
        <v>25.876639999999998</v>
      </c>
      <c r="H79" s="12">
        <f>+Urq_InfraMR[[#This Row],[Total Líneas de Explotación ]]</f>
        <v>25.876639999999998</v>
      </c>
      <c r="I79" s="12">
        <v>25.677</v>
      </c>
      <c r="J79" s="12">
        <v>0.2</v>
      </c>
      <c r="K79" s="12">
        <v>2.5569999999999999</v>
      </c>
      <c r="L79" s="12">
        <v>54.899000000000001</v>
      </c>
      <c r="M79" s="12">
        <v>3.875</v>
      </c>
      <c r="N79" s="12">
        <f>+Urq_InfraMR[[#This Row],[A.03.1 -  Longitud de Vías de Explotación No Electrificadas Troncales y Ramales (vía principal) (km)]]+Urq_InfraMR[[#This Row],[A.04.1 -  Longitud de Vías de Explotación Electrificadas Troncales y Ramales (vía principal) (km)]]</f>
        <v>55.099000000000004</v>
      </c>
      <c r="O79" s="12">
        <f>+Urq_InfraMR[[#This Row],[Total Vías (excluido Auxiliares)]]</f>
        <v>55.099000000000004</v>
      </c>
      <c r="P79" s="1">
        <v>4</v>
      </c>
      <c r="Q79" s="1">
        <v>19</v>
      </c>
      <c r="R79" s="1">
        <v>0</v>
      </c>
      <c r="S79" s="1">
        <f t="shared" si="8"/>
        <v>23</v>
      </c>
      <c r="T79" s="1">
        <v>0</v>
      </c>
      <c r="U79" s="1">
        <v>30</v>
      </c>
      <c r="V79" s="1">
        <v>0</v>
      </c>
      <c r="W79" s="1">
        <v>3</v>
      </c>
      <c r="X79" s="1">
        <v>2</v>
      </c>
      <c r="Y79" s="1">
        <f t="shared" si="9"/>
        <v>35</v>
      </c>
      <c r="Z79" s="1">
        <v>1</v>
      </c>
      <c r="AA79" s="1">
        <v>6</v>
      </c>
      <c r="AB79" s="1">
        <f>+Urq_InfraMR[[#This Row],[Total Pasos Vehiculares a Nivel]]</f>
        <v>35</v>
      </c>
      <c r="AC79" s="1">
        <f t="shared" si="10"/>
        <v>42</v>
      </c>
      <c r="AD79" s="1">
        <v>1</v>
      </c>
      <c r="AE79" s="1">
        <v>2</v>
      </c>
      <c r="AF79" s="1">
        <v>31</v>
      </c>
      <c r="AG79" s="1">
        <f t="shared" si="11"/>
        <v>34</v>
      </c>
      <c r="AH79" s="13">
        <v>17.370999999999999</v>
      </c>
      <c r="AI79" s="13">
        <v>0</v>
      </c>
      <c r="AJ79" s="13">
        <v>8.3789999999999996</v>
      </c>
      <c r="AK79" s="13">
        <f t="shared" si="12"/>
        <v>25.75</v>
      </c>
      <c r="AL79" s="1">
        <v>1</v>
      </c>
      <c r="AM79" s="1">
        <v>0</v>
      </c>
      <c r="AN79" s="1">
        <v>0</v>
      </c>
      <c r="AO79" s="1">
        <f t="shared" si="13"/>
        <v>1</v>
      </c>
      <c r="AP79" s="1">
        <v>0</v>
      </c>
      <c r="AQ79" s="1">
        <v>128</v>
      </c>
      <c r="AR79" s="1">
        <v>0</v>
      </c>
      <c r="AS79" s="1">
        <f>+Urq_InfraMR[[#This Row],[B.02.1 - Parque de Coches Eléctricos Motrices]]+Urq_InfraMR[[#This Row],[B.02.2 - Parque de Coches Eléctricos Motrices Remolcados Tipo R]]+Urq_InfraMR[[#This Row],[B.02.3 - Parque de Coches Eléctricos Motrices Tipo R]]</f>
        <v>128</v>
      </c>
      <c r="AT79" s="1">
        <v>0</v>
      </c>
      <c r="AU79" s="1">
        <v>0</v>
      </c>
      <c r="AV79" s="1">
        <v>0</v>
      </c>
      <c r="AW79" s="1">
        <f>+Urq_InfraMR[[#This Row],[B.03.1 - Parque de Coches Motores Motrices Remolcados]]+Urq_InfraMR[[#This Row],[B.03.2 - Parque de Coches Motores Motrices Intermedios]]+Urq_InfraMR[[#This Row],[B.03.3 - Parque de Coches Motores Motrices Cabina]]</f>
        <v>0</v>
      </c>
      <c r="AX79" s="1">
        <v>0</v>
      </c>
      <c r="AY79" s="1">
        <v>0</v>
      </c>
      <c r="AZ79" s="1">
        <v>0</v>
      </c>
      <c r="BA79" s="1">
        <v>0</v>
      </c>
      <c r="BB79" s="1">
        <v>0</v>
      </c>
      <c r="BC79" s="1">
        <f>+Urq_InfraMR[[#This Row],[B.04.5 - Parque de Coches Remolcados para Servicios Especiales (Cartoneros)]]+Urq_InfraMR[[#This Row],[B.04.4 - Parque de Coches Remolcados de Larga Distancia (Turista+Pullman)]]+Urq_InfraMR[[#This Row],[B.04.3 - Parque de Coches Remolcados Clase Unica Cabina]]+Urq_InfraMR[[#This Row],[B.04.2 - Parque de Coches Remolcados Clase Unica Furgón]]+Urq_InfraMR[[#This Row],[B.04.1 - Parque de Coches Remolcados Clase Unica]]</f>
        <v>0</v>
      </c>
      <c r="BD79" s="1">
        <v>1</v>
      </c>
      <c r="BE79" s="1">
        <v>0</v>
      </c>
      <c r="BF79" s="16">
        <v>1435</v>
      </c>
    </row>
    <row r="80" spans="1:58">
      <c r="A80" s="1">
        <v>1999</v>
      </c>
      <c r="B80" s="1" t="s">
        <v>121</v>
      </c>
      <c r="C80" s="12">
        <v>0.2</v>
      </c>
      <c r="D80" s="12">
        <v>0</v>
      </c>
      <c r="E80" s="12">
        <v>0</v>
      </c>
      <c r="F80" s="12">
        <v>25.676639999999999</v>
      </c>
      <c r="G80" s="12">
        <f t="shared" si="7"/>
        <v>25.876639999999998</v>
      </c>
      <c r="H80" s="12">
        <f>+Urq_InfraMR[[#This Row],[Total Líneas de Explotación ]]</f>
        <v>25.876639999999998</v>
      </c>
      <c r="I80" s="12">
        <v>25.677</v>
      </c>
      <c r="J80" s="12">
        <v>0.2</v>
      </c>
      <c r="K80" s="12">
        <v>2.5569999999999999</v>
      </c>
      <c r="L80" s="12">
        <v>54.899000000000001</v>
      </c>
      <c r="M80" s="12">
        <v>3.875</v>
      </c>
      <c r="N80" s="12">
        <f>+Urq_InfraMR[[#This Row],[A.03.1 -  Longitud de Vías de Explotación No Electrificadas Troncales y Ramales (vía principal) (km)]]+Urq_InfraMR[[#This Row],[A.04.1 -  Longitud de Vías de Explotación Electrificadas Troncales y Ramales (vía principal) (km)]]</f>
        <v>55.099000000000004</v>
      </c>
      <c r="O80" s="12">
        <f>+Urq_InfraMR[[#This Row],[Total Vías (excluido Auxiliares)]]</f>
        <v>55.099000000000004</v>
      </c>
      <c r="P80" s="1">
        <v>4</v>
      </c>
      <c r="Q80" s="1">
        <v>19</v>
      </c>
      <c r="R80" s="1">
        <v>0</v>
      </c>
      <c r="S80" s="1">
        <f t="shared" si="8"/>
        <v>23</v>
      </c>
      <c r="T80" s="1">
        <v>0</v>
      </c>
      <c r="U80" s="1">
        <v>30</v>
      </c>
      <c r="V80" s="1">
        <v>0</v>
      </c>
      <c r="W80" s="1">
        <v>3</v>
      </c>
      <c r="X80" s="1">
        <v>2</v>
      </c>
      <c r="Y80" s="1">
        <f t="shared" si="9"/>
        <v>35</v>
      </c>
      <c r="Z80" s="1">
        <v>1</v>
      </c>
      <c r="AA80" s="1">
        <v>6</v>
      </c>
      <c r="AB80" s="1">
        <f>+Urq_InfraMR[[#This Row],[Total Pasos Vehiculares a Nivel]]</f>
        <v>35</v>
      </c>
      <c r="AC80" s="1">
        <f t="shared" si="10"/>
        <v>42</v>
      </c>
      <c r="AD80" s="1">
        <v>1</v>
      </c>
      <c r="AE80" s="1">
        <v>2</v>
      </c>
      <c r="AF80" s="1">
        <v>31</v>
      </c>
      <c r="AG80" s="1">
        <f t="shared" si="11"/>
        <v>34</v>
      </c>
      <c r="AH80" s="13">
        <v>17.370999999999999</v>
      </c>
      <c r="AI80" s="13">
        <v>0</v>
      </c>
      <c r="AJ80" s="13">
        <v>8.3789999999999996</v>
      </c>
      <c r="AK80" s="13">
        <f t="shared" si="12"/>
        <v>25.75</v>
      </c>
      <c r="AL80" s="1">
        <v>1</v>
      </c>
      <c r="AM80" s="1">
        <v>0</v>
      </c>
      <c r="AN80" s="1">
        <v>0</v>
      </c>
      <c r="AO80" s="1">
        <f t="shared" si="13"/>
        <v>1</v>
      </c>
      <c r="AP80" s="1">
        <v>0</v>
      </c>
      <c r="AQ80" s="1">
        <v>128</v>
      </c>
      <c r="AR80" s="1">
        <v>0</v>
      </c>
      <c r="AS80" s="1">
        <f>+Urq_InfraMR[[#This Row],[B.02.1 - Parque de Coches Eléctricos Motrices]]+Urq_InfraMR[[#This Row],[B.02.2 - Parque de Coches Eléctricos Motrices Remolcados Tipo R]]+Urq_InfraMR[[#This Row],[B.02.3 - Parque de Coches Eléctricos Motrices Tipo R]]</f>
        <v>128</v>
      </c>
      <c r="AT80" s="1">
        <v>0</v>
      </c>
      <c r="AU80" s="1">
        <v>0</v>
      </c>
      <c r="AV80" s="1">
        <v>0</v>
      </c>
      <c r="AW80" s="1">
        <f>+Urq_InfraMR[[#This Row],[B.03.1 - Parque de Coches Motores Motrices Remolcados]]+Urq_InfraMR[[#This Row],[B.03.2 - Parque de Coches Motores Motrices Intermedios]]+Urq_InfraMR[[#This Row],[B.03.3 - Parque de Coches Motores Motrices Cabina]]</f>
        <v>0</v>
      </c>
      <c r="AX80" s="1">
        <v>0</v>
      </c>
      <c r="AY80" s="1">
        <v>0</v>
      </c>
      <c r="AZ80" s="1">
        <v>0</v>
      </c>
      <c r="BA80" s="1">
        <v>0</v>
      </c>
      <c r="BB80" s="1">
        <v>0</v>
      </c>
      <c r="BC80" s="1">
        <f>+Urq_InfraMR[[#This Row],[B.04.5 - Parque de Coches Remolcados para Servicios Especiales (Cartoneros)]]+Urq_InfraMR[[#This Row],[B.04.4 - Parque de Coches Remolcados de Larga Distancia (Turista+Pullman)]]+Urq_InfraMR[[#This Row],[B.04.3 - Parque de Coches Remolcados Clase Unica Cabina]]+Urq_InfraMR[[#This Row],[B.04.2 - Parque de Coches Remolcados Clase Unica Furgón]]+Urq_InfraMR[[#This Row],[B.04.1 - Parque de Coches Remolcados Clase Unica]]</f>
        <v>0</v>
      </c>
      <c r="BD80" s="1">
        <v>1</v>
      </c>
      <c r="BE80" s="1">
        <v>0</v>
      </c>
      <c r="BF80" s="16">
        <v>1435</v>
      </c>
    </row>
    <row r="81" spans="1:58">
      <c r="A81" s="1">
        <v>1999</v>
      </c>
      <c r="B81" s="1" t="s">
        <v>122</v>
      </c>
      <c r="C81" s="12">
        <v>0.2</v>
      </c>
      <c r="D81" s="12">
        <v>0</v>
      </c>
      <c r="E81" s="12">
        <v>0</v>
      </c>
      <c r="F81" s="12">
        <v>25.676639999999999</v>
      </c>
      <c r="G81" s="12">
        <f t="shared" si="7"/>
        <v>25.876639999999998</v>
      </c>
      <c r="H81" s="12">
        <f>+Urq_InfraMR[[#This Row],[Total Líneas de Explotación ]]</f>
        <v>25.876639999999998</v>
      </c>
      <c r="I81" s="12">
        <v>25.677</v>
      </c>
      <c r="J81" s="12">
        <v>0.2</v>
      </c>
      <c r="K81" s="12">
        <v>2.5569999999999999</v>
      </c>
      <c r="L81" s="12">
        <v>54.899000000000001</v>
      </c>
      <c r="M81" s="12">
        <v>3.875</v>
      </c>
      <c r="N81" s="12">
        <f>+Urq_InfraMR[[#This Row],[A.03.1 -  Longitud de Vías de Explotación No Electrificadas Troncales y Ramales (vía principal) (km)]]+Urq_InfraMR[[#This Row],[A.04.1 -  Longitud de Vías de Explotación Electrificadas Troncales y Ramales (vía principal) (km)]]</f>
        <v>55.099000000000004</v>
      </c>
      <c r="O81" s="12">
        <f>+Urq_InfraMR[[#This Row],[Total Vías (excluido Auxiliares)]]</f>
        <v>55.099000000000004</v>
      </c>
      <c r="P81" s="1">
        <v>4</v>
      </c>
      <c r="Q81" s="1">
        <v>19</v>
      </c>
      <c r="R81" s="1">
        <v>0</v>
      </c>
      <c r="S81" s="1">
        <f t="shared" si="8"/>
        <v>23</v>
      </c>
      <c r="T81" s="1">
        <v>0</v>
      </c>
      <c r="U81" s="1">
        <v>30</v>
      </c>
      <c r="V81" s="1">
        <v>0</v>
      </c>
      <c r="W81" s="1">
        <v>3</v>
      </c>
      <c r="X81" s="1">
        <v>2</v>
      </c>
      <c r="Y81" s="1">
        <f t="shared" si="9"/>
        <v>35</v>
      </c>
      <c r="Z81" s="1">
        <v>1</v>
      </c>
      <c r="AA81" s="1">
        <v>6</v>
      </c>
      <c r="AB81" s="1">
        <f>+Urq_InfraMR[[#This Row],[Total Pasos Vehiculares a Nivel]]</f>
        <v>35</v>
      </c>
      <c r="AC81" s="1">
        <f t="shared" si="10"/>
        <v>42</v>
      </c>
      <c r="AD81" s="1">
        <v>1</v>
      </c>
      <c r="AE81" s="1">
        <v>2</v>
      </c>
      <c r="AF81" s="1">
        <v>31</v>
      </c>
      <c r="AG81" s="1">
        <f t="shared" si="11"/>
        <v>34</v>
      </c>
      <c r="AH81" s="13">
        <v>17.370999999999999</v>
      </c>
      <c r="AI81" s="13">
        <v>0</v>
      </c>
      <c r="AJ81" s="13">
        <v>8.3789999999999996</v>
      </c>
      <c r="AK81" s="13">
        <f t="shared" si="12"/>
        <v>25.75</v>
      </c>
      <c r="AL81" s="1">
        <v>1</v>
      </c>
      <c r="AM81" s="1">
        <v>0</v>
      </c>
      <c r="AN81" s="1">
        <v>0</v>
      </c>
      <c r="AO81" s="1">
        <f t="shared" si="13"/>
        <v>1</v>
      </c>
      <c r="AP81" s="1">
        <v>0</v>
      </c>
      <c r="AQ81" s="1">
        <v>128</v>
      </c>
      <c r="AR81" s="1">
        <v>0</v>
      </c>
      <c r="AS81" s="1">
        <f>+Urq_InfraMR[[#This Row],[B.02.1 - Parque de Coches Eléctricos Motrices]]+Urq_InfraMR[[#This Row],[B.02.2 - Parque de Coches Eléctricos Motrices Remolcados Tipo R]]+Urq_InfraMR[[#This Row],[B.02.3 - Parque de Coches Eléctricos Motrices Tipo R]]</f>
        <v>128</v>
      </c>
      <c r="AT81" s="1">
        <v>0</v>
      </c>
      <c r="AU81" s="1">
        <v>0</v>
      </c>
      <c r="AV81" s="1">
        <v>0</v>
      </c>
      <c r="AW81" s="1">
        <f>+Urq_InfraMR[[#This Row],[B.03.1 - Parque de Coches Motores Motrices Remolcados]]+Urq_InfraMR[[#This Row],[B.03.2 - Parque de Coches Motores Motrices Intermedios]]+Urq_InfraMR[[#This Row],[B.03.3 - Parque de Coches Motores Motrices Cabina]]</f>
        <v>0</v>
      </c>
      <c r="AX81" s="1">
        <v>0</v>
      </c>
      <c r="AY81" s="1">
        <v>0</v>
      </c>
      <c r="AZ81" s="1">
        <v>0</v>
      </c>
      <c r="BA81" s="1">
        <v>0</v>
      </c>
      <c r="BB81" s="1">
        <v>0</v>
      </c>
      <c r="BC81" s="1">
        <f>+Urq_InfraMR[[#This Row],[B.04.5 - Parque de Coches Remolcados para Servicios Especiales (Cartoneros)]]+Urq_InfraMR[[#This Row],[B.04.4 - Parque de Coches Remolcados de Larga Distancia (Turista+Pullman)]]+Urq_InfraMR[[#This Row],[B.04.3 - Parque de Coches Remolcados Clase Unica Cabina]]+Urq_InfraMR[[#This Row],[B.04.2 - Parque de Coches Remolcados Clase Unica Furgón]]+Urq_InfraMR[[#This Row],[B.04.1 - Parque de Coches Remolcados Clase Unica]]</f>
        <v>0</v>
      </c>
      <c r="BD81" s="1">
        <v>1</v>
      </c>
      <c r="BE81" s="1">
        <v>0</v>
      </c>
      <c r="BF81" s="16">
        <v>1435</v>
      </c>
    </row>
    <row r="82" spans="1:58">
      <c r="A82" s="1">
        <v>1999</v>
      </c>
      <c r="B82" s="1" t="s">
        <v>123</v>
      </c>
      <c r="C82" s="12">
        <v>0.2</v>
      </c>
      <c r="D82" s="12">
        <v>0</v>
      </c>
      <c r="E82" s="12">
        <v>0</v>
      </c>
      <c r="F82" s="12">
        <v>25.676639999999999</v>
      </c>
      <c r="G82" s="12">
        <f t="shared" si="7"/>
        <v>25.876639999999998</v>
      </c>
      <c r="H82" s="12">
        <f>+Urq_InfraMR[[#This Row],[Total Líneas de Explotación ]]</f>
        <v>25.876639999999998</v>
      </c>
      <c r="I82" s="12">
        <v>25.677</v>
      </c>
      <c r="J82" s="12">
        <v>0.2</v>
      </c>
      <c r="K82" s="12">
        <v>2.5569999999999999</v>
      </c>
      <c r="L82" s="12">
        <v>54.899000000000001</v>
      </c>
      <c r="M82" s="12">
        <v>3.875</v>
      </c>
      <c r="N82" s="12">
        <f>+Urq_InfraMR[[#This Row],[A.03.1 -  Longitud de Vías de Explotación No Electrificadas Troncales y Ramales (vía principal) (km)]]+Urq_InfraMR[[#This Row],[A.04.1 -  Longitud de Vías de Explotación Electrificadas Troncales y Ramales (vía principal) (km)]]</f>
        <v>55.099000000000004</v>
      </c>
      <c r="O82" s="12">
        <f>+Urq_InfraMR[[#This Row],[Total Vías (excluido Auxiliares)]]</f>
        <v>55.099000000000004</v>
      </c>
      <c r="P82" s="1">
        <v>4</v>
      </c>
      <c r="Q82" s="1">
        <v>19</v>
      </c>
      <c r="R82" s="1">
        <v>0</v>
      </c>
      <c r="S82" s="1">
        <f t="shared" si="8"/>
        <v>23</v>
      </c>
      <c r="T82" s="1">
        <v>0</v>
      </c>
      <c r="U82" s="1">
        <v>30</v>
      </c>
      <c r="V82" s="1">
        <v>0</v>
      </c>
      <c r="W82" s="1">
        <v>3</v>
      </c>
      <c r="X82" s="1">
        <v>2</v>
      </c>
      <c r="Y82" s="1">
        <f t="shared" si="9"/>
        <v>35</v>
      </c>
      <c r="Z82" s="1">
        <v>1</v>
      </c>
      <c r="AA82" s="1">
        <v>6</v>
      </c>
      <c r="AB82" s="1">
        <f>+Urq_InfraMR[[#This Row],[Total Pasos Vehiculares a Nivel]]</f>
        <v>35</v>
      </c>
      <c r="AC82" s="1">
        <f t="shared" si="10"/>
        <v>42</v>
      </c>
      <c r="AD82" s="1">
        <v>1</v>
      </c>
      <c r="AE82" s="1">
        <v>2</v>
      </c>
      <c r="AF82" s="1">
        <v>31</v>
      </c>
      <c r="AG82" s="1">
        <f t="shared" si="11"/>
        <v>34</v>
      </c>
      <c r="AH82" s="13">
        <v>17.370999999999999</v>
      </c>
      <c r="AI82" s="13">
        <v>0</v>
      </c>
      <c r="AJ82" s="13">
        <v>8.3789999999999996</v>
      </c>
      <c r="AK82" s="13">
        <f t="shared" si="12"/>
        <v>25.75</v>
      </c>
      <c r="AL82" s="1">
        <v>1</v>
      </c>
      <c r="AM82" s="1">
        <v>0</v>
      </c>
      <c r="AN82" s="1">
        <v>0</v>
      </c>
      <c r="AO82" s="1">
        <f t="shared" si="13"/>
        <v>1</v>
      </c>
      <c r="AP82" s="1">
        <v>0</v>
      </c>
      <c r="AQ82" s="1">
        <v>128</v>
      </c>
      <c r="AR82" s="1">
        <v>0</v>
      </c>
      <c r="AS82" s="1">
        <f>+Urq_InfraMR[[#This Row],[B.02.1 - Parque de Coches Eléctricos Motrices]]+Urq_InfraMR[[#This Row],[B.02.2 - Parque de Coches Eléctricos Motrices Remolcados Tipo R]]+Urq_InfraMR[[#This Row],[B.02.3 - Parque de Coches Eléctricos Motrices Tipo R]]</f>
        <v>128</v>
      </c>
      <c r="AT82" s="1">
        <v>0</v>
      </c>
      <c r="AU82" s="1">
        <v>0</v>
      </c>
      <c r="AV82" s="1">
        <v>0</v>
      </c>
      <c r="AW82" s="1">
        <f>+Urq_InfraMR[[#This Row],[B.03.1 - Parque de Coches Motores Motrices Remolcados]]+Urq_InfraMR[[#This Row],[B.03.2 - Parque de Coches Motores Motrices Intermedios]]+Urq_InfraMR[[#This Row],[B.03.3 - Parque de Coches Motores Motrices Cabina]]</f>
        <v>0</v>
      </c>
      <c r="AX82" s="1">
        <v>0</v>
      </c>
      <c r="AY82" s="1">
        <v>0</v>
      </c>
      <c r="AZ82" s="1">
        <v>0</v>
      </c>
      <c r="BA82" s="1">
        <v>0</v>
      </c>
      <c r="BB82" s="1">
        <v>0</v>
      </c>
      <c r="BC82" s="1">
        <f>+Urq_InfraMR[[#This Row],[B.04.5 - Parque de Coches Remolcados para Servicios Especiales (Cartoneros)]]+Urq_InfraMR[[#This Row],[B.04.4 - Parque de Coches Remolcados de Larga Distancia (Turista+Pullman)]]+Urq_InfraMR[[#This Row],[B.04.3 - Parque de Coches Remolcados Clase Unica Cabina]]+Urq_InfraMR[[#This Row],[B.04.2 - Parque de Coches Remolcados Clase Unica Furgón]]+Urq_InfraMR[[#This Row],[B.04.1 - Parque de Coches Remolcados Clase Unica]]</f>
        <v>0</v>
      </c>
      <c r="BD82" s="1">
        <v>1</v>
      </c>
      <c r="BE82" s="1">
        <v>0</v>
      </c>
      <c r="BF82" s="16">
        <v>1435</v>
      </c>
    </row>
    <row r="83" spans="1:58">
      <c r="A83" s="1">
        <v>1999</v>
      </c>
      <c r="B83" s="1" t="s">
        <v>124</v>
      </c>
      <c r="C83" s="12">
        <v>0.2</v>
      </c>
      <c r="D83" s="12">
        <v>0</v>
      </c>
      <c r="E83" s="12">
        <v>0</v>
      </c>
      <c r="F83" s="12">
        <v>25.676639999999999</v>
      </c>
      <c r="G83" s="12">
        <f t="shared" si="7"/>
        <v>25.876639999999998</v>
      </c>
      <c r="H83" s="12">
        <f>+Urq_InfraMR[[#This Row],[Total Líneas de Explotación ]]</f>
        <v>25.876639999999998</v>
      </c>
      <c r="I83" s="12">
        <v>25.677</v>
      </c>
      <c r="J83" s="12">
        <v>0.2</v>
      </c>
      <c r="K83" s="12">
        <v>2.5569999999999999</v>
      </c>
      <c r="L83" s="12">
        <v>54.899000000000001</v>
      </c>
      <c r="M83" s="12">
        <v>3.875</v>
      </c>
      <c r="N83" s="12">
        <f>+Urq_InfraMR[[#This Row],[A.03.1 -  Longitud de Vías de Explotación No Electrificadas Troncales y Ramales (vía principal) (km)]]+Urq_InfraMR[[#This Row],[A.04.1 -  Longitud de Vías de Explotación Electrificadas Troncales y Ramales (vía principal) (km)]]</f>
        <v>55.099000000000004</v>
      </c>
      <c r="O83" s="12">
        <f>+Urq_InfraMR[[#This Row],[Total Vías (excluido Auxiliares)]]</f>
        <v>55.099000000000004</v>
      </c>
      <c r="P83" s="1">
        <v>4</v>
      </c>
      <c r="Q83" s="1">
        <v>19</v>
      </c>
      <c r="R83" s="1">
        <v>0</v>
      </c>
      <c r="S83" s="1">
        <f t="shared" si="8"/>
        <v>23</v>
      </c>
      <c r="T83" s="1">
        <v>0</v>
      </c>
      <c r="U83" s="1">
        <v>30</v>
      </c>
      <c r="V83" s="1">
        <v>0</v>
      </c>
      <c r="W83" s="1">
        <v>3</v>
      </c>
      <c r="X83" s="1">
        <v>2</v>
      </c>
      <c r="Y83" s="1">
        <f t="shared" si="9"/>
        <v>35</v>
      </c>
      <c r="Z83" s="1">
        <v>1</v>
      </c>
      <c r="AA83" s="1">
        <v>6</v>
      </c>
      <c r="AB83" s="1">
        <f>+Urq_InfraMR[[#This Row],[Total Pasos Vehiculares a Nivel]]</f>
        <v>35</v>
      </c>
      <c r="AC83" s="1">
        <f t="shared" si="10"/>
        <v>42</v>
      </c>
      <c r="AD83" s="1">
        <v>1</v>
      </c>
      <c r="AE83" s="1">
        <v>2</v>
      </c>
      <c r="AF83" s="1">
        <v>31</v>
      </c>
      <c r="AG83" s="1">
        <f t="shared" si="11"/>
        <v>34</v>
      </c>
      <c r="AH83" s="13">
        <v>17.370999999999999</v>
      </c>
      <c r="AI83" s="13">
        <v>0</v>
      </c>
      <c r="AJ83" s="13">
        <v>8.3789999999999996</v>
      </c>
      <c r="AK83" s="13">
        <f t="shared" si="12"/>
        <v>25.75</v>
      </c>
      <c r="AL83" s="1">
        <v>1</v>
      </c>
      <c r="AM83" s="1">
        <v>0</v>
      </c>
      <c r="AN83" s="1">
        <v>0</v>
      </c>
      <c r="AO83" s="1">
        <f t="shared" si="13"/>
        <v>1</v>
      </c>
      <c r="AP83" s="1">
        <v>0</v>
      </c>
      <c r="AQ83" s="1">
        <v>128</v>
      </c>
      <c r="AR83" s="1">
        <v>0</v>
      </c>
      <c r="AS83" s="1">
        <f>+Urq_InfraMR[[#This Row],[B.02.1 - Parque de Coches Eléctricos Motrices]]+Urq_InfraMR[[#This Row],[B.02.2 - Parque de Coches Eléctricos Motrices Remolcados Tipo R]]+Urq_InfraMR[[#This Row],[B.02.3 - Parque de Coches Eléctricos Motrices Tipo R]]</f>
        <v>128</v>
      </c>
      <c r="AT83" s="1">
        <v>0</v>
      </c>
      <c r="AU83" s="1">
        <v>0</v>
      </c>
      <c r="AV83" s="1">
        <v>0</v>
      </c>
      <c r="AW83" s="1">
        <f>+Urq_InfraMR[[#This Row],[B.03.1 - Parque de Coches Motores Motrices Remolcados]]+Urq_InfraMR[[#This Row],[B.03.2 - Parque de Coches Motores Motrices Intermedios]]+Urq_InfraMR[[#This Row],[B.03.3 - Parque de Coches Motores Motrices Cabina]]</f>
        <v>0</v>
      </c>
      <c r="AX83" s="1">
        <v>0</v>
      </c>
      <c r="AY83" s="1">
        <v>0</v>
      </c>
      <c r="AZ83" s="1">
        <v>0</v>
      </c>
      <c r="BA83" s="1">
        <v>0</v>
      </c>
      <c r="BB83" s="1">
        <v>0</v>
      </c>
      <c r="BC83" s="1">
        <f>+Urq_InfraMR[[#This Row],[B.04.5 - Parque de Coches Remolcados para Servicios Especiales (Cartoneros)]]+Urq_InfraMR[[#This Row],[B.04.4 - Parque de Coches Remolcados de Larga Distancia (Turista+Pullman)]]+Urq_InfraMR[[#This Row],[B.04.3 - Parque de Coches Remolcados Clase Unica Cabina]]+Urq_InfraMR[[#This Row],[B.04.2 - Parque de Coches Remolcados Clase Unica Furgón]]+Urq_InfraMR[[#This Row],[B.04.1 - Parque de Coches Remolcados Clase Unica]]</f>
        <v>0</v>
      </c>
      <c r="BD83" s="1">
        <v>1</v>
      </c>
      <c r="BE83" s="1">
        <v>0</v>
      </c>
      <c r="BF83" s="16">
        <v>1435</v>
      </c>
    </row>
    <row r="84" spans="1:58">
      <c r="A84" s="1">
        <v>1999</v>
      </c>
      <c r="B84" s="1" t="s">
        <v>125</v>
      </c>
      <c r="C84" s="12">
        <v>0.2</v>
      </c>
      <c r="D84" s="12">
        <v>0</v>
      </c>
      <c r="E84" s="12">
        <v>0</v>
      </c>
      <c r="F84" s="12">
        <v>25.676639999999999</v>
      </c>
      <c r="G84" s="12">
        <f t="shared" si="7"/>
        <v>25.876639999999998</v>
      </c>
      <c r="H84" s="12">
        <f>+Urq_InfraMR[[#This Row],[Total Líneas de Explotación ]]</f>
        <v>25.876639999999998</v>
      </c>
      <c r="I84" s="12">
        <v>25.677</v>
      </c>
      <c r="J84" s="12">
        <v>0.2</v>
      </c>
      <c r="K84" s="12">
        <v>2.5569999999999999</v>
      </c>
      <c r="L84" s="12">
        <v>54.899000000000001</v>
      </c>
      <c r="M84" s="12">
        <v>3.875</v>
      </c>
      <c r="N84" s="12">
        <f>+Urq_InfraMR[[#This Row],[A.03.1 -  Longitud de Vías de Explotación No Electrificadas Troncales y Ramales (vía principal) (km)]]+Urq_InfraMR[[#This Row],[A.04.1 -  Longitud de Vías de Explotación Electrificadas Troncales y Ramales (vía principal) (km)]]</f>
        <v>55.099000000000004</v>
      </c>
      <c r="O84" s="12">
        <f>+Urq_InfraMR[[#This Row],[Total Vías (excluido Auxiliares)]]</f>
        <v>55.099000000000004</v>
      </c>
      <c r="P84" s="1">
        <v>4</v>
      </c>
      <c r="Q84" s="1">
        <v>19</v>
      </c>
      <c r="R84" s="1">
        <v>0</v>
      </c>
      <c r="S84" s="1">
        <f t="shared" si="8"/>
        <v>23</v>
      </c>
      <c r="T84" s="1">
        <v>0</v>
      </c>
      <c r="U84" s="1">
        <v>30</v>
      </c>
      <c r="V84" s="1">
        <v>0</v>
      </c>
      <c r="W84" s="1">
        <v>3</v>
      </c>
      <c r="X84" s="1">
        <v>2</v>
      </c>
      <c r="Y84" s="1">
        <f t="shared" si="9"/>
        <v>35</v>
      </c>
      <c r="Z84" s="1">
        <v>1</v>
      </c>
      <c r="AA84" s="1">
        <v>6</v>
      </c>
      <c r="AB84" s="1">
        <f>+Urq_InfraMR[[#This Row],[Total Pasos Vehiculares a Nivel]]</f>
        <v>35</v>
      </c>
      <c r="AC84" s="1">
        <f t="shared" si="10"/>
        <v>42</v>
      </c>
      <c r="AD84" s="1">
        <v>1</v>
      </c>
      <c r="AE84" s="1">
        <v>2</v>
      </c>
      <c r="AF84" s="1">
        <v>31</v>
      </c>
      <c r="AG84" s="1">
        <f t="shared" si="11"/>
        <v>34</v>
      </c>
      <c r="AH84" s="13">
        <v>17.370999999999999</v>
      </c>
      <c r="AI84" s="13">
        <v>0</v>
      </c>
      <c r="AJ84" s="13">
        <v>8.3789999999999996</v>
      </c>
      <c r="AK84" s="13">
        <f t="shared" si="12"/>
        <v>25.75</v>
      </c>
      <c r="AL84" s="1">
        <v>1</v>
      </c>
      <c r="AM84" s="1">
        <v>0</v>
      </c>
      <c r="AN84" s="1">
        <v>0</v>
      </c>
      <c r="AO84" s="1">
        <f t="shared" si="13"/>
        <v>1</v>
      </c>
      <c r="AP84" s="1">
        <v>0</v>
      </c>
      <c r="AQ84" s="1">
        <v>128</v>
      </c>
      <c r="AR84" s="1">
        <v>0</v>
      </c>
      <c r="AS84" s="1">
        <f>+Urq_InfraMR[[#This Row],[B.02.1 - Parque de Coches Eléctricos Motrices]]+Urq_InfraMR[[#This Row],[B.02.2 - Parque de Coches Eléctricos Motrices Remolcados Tipo R]]+Urq_InfraMR[[#This Row],[B.02.3 - Parque de Coches Eléctricos Motrices Tipo R]]</f>
        <v>128</v>
      </c>
      <c r="AT84" s="1">
        <v>0</v>
      </c>
      <c r="AU84" s="1">
        <v>0</v>
      </c>
      <c r="AV84" s="1">
        <v>0</v>
      </c>
      <c r="AW84" s="1">
        <f>+Urq_InfraMR[[#This Row],[B.03.1 - Parque de Coches Motores Motrices Remolcados]]+Urq_InfraMR[[#This Row],[B.03.2 - Parque de Coches Motores Motrices Intermedios]]+Urq_InfraMR[[#This Row],[B.03.3 - Parque de Coches Motores Motrices Cabina]]</f>
        <v>0</v>
      </c>
      <c r="AX84" s="1">
        <v>0</v>
      </c>
      <c r="AY84" s="1">
        <v>0</v>
      </c>
      <c r="AZ84" s="1">
        <v>0</v>
      </c>
      <c r="BA84" s="1">
        <v>0</v>
      </c>
      <c r="BB84" s="1">
        <v>0</v>
      </c>
      <c r="BC84" s="1">
        <f>+Urq_InfraMR[[#This Row],[B.04.5 - Parque de Coches Remolcados para Servicios Especiales (Cartoneros)]]+Urq_InfraMR[[#This Row],[B.04.4 - Parque de Coches Remolcados de Larga Distancia (Turista+Pullman)]]+Urq_InfraMR[[#This Row],[B.04.3 - Parque de Coches Remolcados Clase Unica Cabina]]+Urq_InfraMR[[#This Row],[B.04.2 - Parque de Coches Remolcados Clase Unica Furgón]]+Urq_InfraMR[[#This Row],[B.04.1 - Parque de Coches Remolcados Clase Unica]]</f>
        <v>0</v>
      </c>
      <c r="BD84" s="1">
        <v>1</v>
      </c>
      <c r="BE84" s="1">
        <v>0</v>
      </c>
      <c r="BF84" s="16">
        <v>1435</v>
      </c>
    </row>
    <row r="85" spans="1:58">
      <c r="A85" s="1">
        <v>1999</v>
      </c>
      <c r="B85" s="1" t="s">
        <v>126</v>
      </c>
      <c r="C85" s="12">
        <v>0.2</v>
      </c>
      <c r="D85" s="12">
        <v>0</v>
      </c>
      <c r="E85" s="12">
        <v>0</v>
      </c>
      <c r="F85" s="12">
        <v>25.676639999999999</v>
      </c>
      <c r="G85" s="12">
        <f t="shared" si="7"/>
        <v>25.876639999999998</v>
      </c>
      <c r="H85" s="12">
        <f>+Urq_InfraMR[[#This Row],[Total Líneas de Explotación ]]</f>
        <v>25.876639999999998</v>
      </c>
      <c r="I85" s="12">
        <v>25.677</v>
      </c>
      <c r="J85" s="12">
        <v>0.2</v>
      </c>
      <c r="K85" s="12">
        <v>2.5569999999999999</v>
      </c>
      <c r="L85" s="12">
        <v>54.899000000000001</v>
      </c>
      <c r="M85" s="12">
        <v>3.875</v>
      </c>
      <c r="N85" s="12">
        <f>+Urq_InfraMR[[#This Row],[A.03.1 -  Longitud de Vías de Explotación No Electrificadas Troncales y Ramales (vía principal) (km)]]+Urq_InfraMR[[#This Row],[A.04.1 -  Longitud de Vías de Explotación Electrificadas Troncales y Ramales (vía principal) (km)]]</f>
        <v>55.099000000000004</v>
      </c>
      <c r="O85" s="12">
        <f>+Urq_InfraMR[[#This Row],[Total Vías (excluido Auxiliares)]]</f>
        <v>55.099000000000004</v>
      </c>
      <c r="P85" s="1">
        <v>4</v>
      </c>
      <c r="Q85" s="1">
        <v>19</v>
      </c>
      <c r="R85" s="1">
        <v>0</v>
      </c>
      <c r="S85" s="1">
        <f t="shared" si="8"/>
        <v>23</v>
      </c>
      <c r="T85" s="1">
        <v>0</v>
      </c>
      <c r="U85" s="1">
        <v>30</v>
      </c>
      <c r="V85" s="1">
        <v>0</v>
      </c>
      <c r="W85" s="1">
        <v>3</v>
      </c>
      <c r="X85" s="1">
        <v>2</v>
      </c>
      <c r="Y85" s="1">
        <f t="shared" si="9"/>
        <v>35</v>
      </c>
      <c r="Z85" s="1">
        <v>1</v>
      </c>
      <c r="AA85" s="1">
        <v>6</v>
      </c>
      <c r="AB85" s="1">
        <f>+Urq_InfraMR[[#This Row],[Total Pasos Vehiculares a Nivel]]</f>
        <v>35</v>
      </c>
      <c r="AC85" s="1">
        <f t="shared" si="10"/>
        <v>42</v>
      </c>
      <c r="AD85" s="1">
        <v>1</v>
      </c>
      <c r="AE85" s="1">
        <v>2</v>
      </c>
      <c r="AF85" s="1">
        <v>31</v>
      </c>
      <c r="AG85" s="1">
        <f t="shared" si="11"/>
        <v>34</v>
      </c>
      <c r="AH85" s="13">
        <v>17.370999999999999</v>
      </c>
      <c r="AI85" s="13">
        <v>0</v>
      </c>
      <c r="AJ85" s="13">
        <v>8.3789999999999996</v>
      </c>
      <c r="AK85" s="13">
        <f t="shared" si="12"/>
        <v>25.75</v>
      </c>
      <c r="AL85" s="1">
        <v>1</v>
      </c>
      <c r="AM85" s="1">
        <v>0</v>
      </c>
      <c r="AN85" s="1">
        <v>0</v>
      </c>
      <c r="AO85" s="1">
        <f t="shared" si="13"/>
        <v>1</v>
      </c>
      <c r="AP85" s="1">
        <v>0</v>
      </c>
      <c r="AQ85" s="1">
        <v>128</v>
      </c>
      <c r="AR85" s="1">
        <v>0</v>
      </c>
      <c r="AS85" s="1">
        <f>+Urq_InfraMR[[#This Row],[B.02.1 - Parque de Coches Eléctricos Motrices]]+Urq_InfraMR[[#This Row],[B.02.2 - Parque de Coches Eléctricos Motrices Remolcados Tipo R]]+Urq_InfraMR[[#This Row],[B.02.3 - Parque de Coches Eléctricos Motrices Tipo R]]</f>
        <v>128</v>
      </c>
      <c r="AT85" s="1">
        <v>0</v>
      </c>
      <c r="AU85" s="1">
        <v>0</v>
      </c>
      <c r="AV85" s="1">
        <v>0</v>
      </c>
      <c r="AW85" s="1">
        <f>+Urq_InfraMR[[#This Row],[B.03.1 - Parque de Coches Motores Motrices Remolcados]]+Urq_InfraMR[[#This Row],[B.03.2 - Parque de Coches Motores Motrices Intermedios]]+Urq_InfraMR[[#This Row],[B.03.3 - Parque de Coches Motores Motrices Cabina]]</f>
        <v>0</v>
      </c>
      <c r="AX85" s="1">
        <v>0</v>
      </c>
      <c r="AY85" s="1">
        <v>0</v>
      </c>
      <c r="AZ85" s="1">
        <v>0</v>
      </c>
      <c r="BA85" s="1">
        <v>0</v>
      </c>
      <c r="BB85" s="1">
        <v>0</v>
      </c>
      <c r="BC85" s="1">
        <f>+Urq_InfraMR[[#This Row],[B.04.5 - Parque de Coches Remolcados para Servicios Especiales (Cartoneros)]]+Urq_InfraMR[[#This Row],[B.04.4 - Parque de Coches Remolcados de Larga Distancia (Turista+Pullman)]]+Urq_InfraMR[[#This Row],[B.04.3 - Parque de Coches Remolcados Clase Unica Cabina]]+Urq_InfraMR[[#This Row],[B.04.2 - Parque de Coches Remolcados Clase Unica Furgón]]+Urq_InfraMR[[#This Row],[B.04.1 - Parque de Coches Remolcados Clase Unica]]</f>
        <v>0</v>
      </c>
      <c r="BD85" s="1">
        <v>1</v>
      </c>
      <c r="BE85" s="1">
        <v>0</v>
      </c>
      <c r="BF85" s="16">
        <v>1435</v>
      </c>
    </row>
    <row r="86" spans="1:58">
      <c r="A86" s="1">
        <v>2000</v>
      </c>
      <c r="B86" s="1" t="s">
        <v>115</v>
      </c>
      <c r="C86" s="12">
        <v>0.2</v>
      </c>
      <c r="D86" s="12">
        <v>0</v>
      </c>
      <c r="E86" s="12">
        <v>0</v>
      </c>
      <c r="F86" s="12">
        <v>25.676639999999999</v>
      </c>
      <c r="G86" s="12">
        <f t="shared" si="7"/>
        <v>25.876639999999998</v>
      </c>
      <c r="H86" s="12">
        <f>+Urq_InfraMR[[#This Row],[Total Líneas de Explotación ]]</f>
        <v>25.876639999999998</v>
      </c>
      <c r="I86" s="12">
        <v>25.677</v>
      </c>
      <c r="J86" s="12">
        <v>0.2</v>
      </c>
      <c r="K86" s="12">
        <v>2.5569999999999999</v>
      </c>
      <c r="L86" s="12">
        <v>54.899000000000001</v>
      </c>
      <c r="M86" s="12">
        <v>3.875</v>
      </c>
      <c r="N86" s="12">
        <f>+Urq_InfraMR[[#This Row],[A.03.1 -  Longitud de Vías de Explotación No Electrificadas Troncales y Ramales (vía principal) (km)]]+Urq_InfraMR[[#This Row],[A.04.1 -  Longitud de Vías de Explotación Electrificadas Troncales y Ramales (vía principal) (km)]]</f>
        <v>55.099000000000004</v>
      </c>
      <c r="O86" s="12">
        <f>+Urq_InfraMR[[#This Row],[Total Vías (excluido Auxiliares)]]</f>
        <v>55.099000000000004</v>
      </c>
      <c r="P86" s="1">
        <v>4</v>
      </c>
      <c r="Q86" s="1">
        <v>19</v>
      </c>
      <c r="R86" s="1">
        <v>0</v>
      </c>
      <c r="S86" s="1">
        <f t="shared" si="8"/>
        <v>23</v>
      </c>
      <c r="T86" s="1">
        <v>0</v>
      </c>
      <c r="U86" s="1">
        <v>29</v>
      </c>
      <c r="V86" s="1">
        <v>0</v>
      </c>
      <c r="W86" s="1">
        <v>3</v>
      </c>
      <c r="X86" s="1">
        <v>2</v>
      </c>
      <c r="Y86" s="1">
        <f t="shared" si="9"/>
        <v>34</v>
      </c>
      <c r="Z86" s="1">
        <v>2</v>
      </c>
      <c r="AA86" s="1">
        <v>6</v>
      </c>
      <c r="AB86" s="1">
        <f>+Urq_InfraMR[[#This Row],[Total Pasos Vehiculares a Nivel]]</f>
        <v>34</v>
      </c>
      <c r="AC86" s="1">
        <f t="shared" si="10"/>
        <v>42</v>
      </c>
      <c r="AD86" s="1">
        <v>1</v>
      </c>
      <c r="AE86" s="1">
        <v>3</v>
      </c>
      <c r="AF86" s="1">
        <v>38</v>
      </c>
      <c r="AG86" s="1">
        <f t="shared" si="11"/>
        <v>42</v>
      </c>
      <c r="AH86" s="13">
        <v>17.370999999999999</v>
      </c>
      <c r="AI86" s="13">
        <v>0</v>
      </c>
      <c r="AJ86" s="13">
        <v>8.3789999999999996</v>
      </c>
      <c r="AK86" s="13">
        <f t="shared" si="12"/>
        <v>25.75</v>
      </c>
      <c r="AL86" s="1">
        <v>1</v>
      </c>
      <c r="AM86" s="1">
        <v>0</v>
      </c>
      <c r="AN86" s="1">
        <v>0</v>
      </c>
      <c r="AO86" s="1">
        <f t="shared" si="13"/>
        <v>1</v>
      </c>
      <c r="AP86" s="1">
        <v>0</v>
      </c>
      <c r="AQ86" s="1">
        <v>128</v>
      </c>
      <c r="AR86" s="1">
        <v>0</v>
      </c>
      <c r="AS86" s="1">
        <f>+Urq_InfraMR[[#This Row],[B.02.1 - Parque de Coches Eléctricos Motrices]]+Urq_InfraMR[[#This Row],[B.02.2 - Parque de Coches Eléctricos Motrices Remolcados Tipo R]]+Urq_InfraMR[[#This Row],[B.02.3 - Parque de Coches Eléctricos Motrices Tipo R]]</f>
        <v>128</v>
      </c>
      <c r="AT86" s="1">
        <v>0</v>
      </c>
      <c r="AU86" s="1">
        <v>0</v>
      </c>
      <c r="AV86" s="1">
        <v>0</v>
      </c>
      <c r="AW86" s="1">
        <f>+Urq_InfraMR[[#This Row],[B.03.1 - Parque de Coches Motores Motrices Remolcados]]+Urq_InfraMR[[#This Row],[B.03.2 - Parque de Coches Motores Motrices Intermedios]]+Urq_InfraMR[[#This Row],[B.03.3 - Parque de Coches Motores Motrices Cabina]]</f>
        <v>0</v>
      </c>
      <c r="AX86" s="1">
        <v>0</v>
      </c>
      <c r="AY86" s="1">
        <v>0</v>
      </c>
      <c r="AZ86" s="1">
        <v>0</v>
      </c>
      <c r="BA86" s="1">
        <v>0</v>
      </c>
      <c r="BB86" s="1">
        <v>0</v>
      </c>
      <c r="BC86" s="1">
        <f>+Urq_InfraMR[[#This Row],[B.04.5 - Parque de Coches Remolcados para Servicios Especiales (Cartoneros)]]+Urq_InfraMR[[#This Row],[B.04.4 - Parque de Coches Remolcados de Larga Distancia (Turista+Pullman)]]+Urq_InfraMR[[#This Row],[B.04.3 - Parque de Coches Remolcados Clase Unica Cabina]]+Urq_InfraMR[[#This Row],[B.04.2 - Parque de Coches Remolcados Clase Unica Furgón]]+Urq_InfraMR[[#This Row],[B.04.1 - Parque de Coches Remolcados Clase Unica]]</f>
        <v>0</v>
      </c>
      <c r="BD86" s="1">
        <v>1</v>
      </c>
      <c r="BE86" s="1">
        <v>0</v>
      </c>
      <c r="BF86" s="16">
        <v>1435</v>
      </c>
    </row>
    <row r="87" spans="1:58">
      <c r="A87" s="1">
        <v>2000</v>
      </c>
      <c r="B87" s="1" t="s">
        <v>116</v>
      </c>
      <c r="C87" s="12">
        <v>0.2</v>
      </c>
      <c r="D87" s="12">
        <v>0</v>
      </c>
      <c r="E87" s="12">
        <v>0</v>
      </c>
      <c r="F87" s="12">
        <v>25.676639999999999</v>
      </c>
      <c r="G87" s="12">
        <f t="shared" si="7"/>
        <v>25.876639999999998</v>
      </c>
      <c r="H87" s="12">
        <f>+Urq_InfraMR[[#This Row],[Total Líneas de Explotación ]]</f>
        <v>25.876639999999998</v>
      </c>
      <c r="I87" s="12">
        <v>25.677</v>
      </c>
      <c r="J87" s="12">
        <v>0.2</v>
      </c>
      <c r="K87" s="12">
        <v>2.5569999999999999</v>
      </c>
      <c r="L87" s="12">
        <v>54.899000000000001</v>
      </c>
      <c r="M87" s="12">
        <v>3.875</v>
      </c>
      <c r="N87" s="12">
        <f>+Urq_InfraMR[[#This Row],[A.03.1 -  Longitud de Vías de Explotación No Electrificadas Troncales y Ramales (vía principal) (km)]]+Urq_InfraMR[[#This Row],[A.04.1 -  Longitud de Vías de Explotación Electrificadas Troncales y Ramales (vía principal) (km)]]</f>
        <v>55.099000000000004</v>
      </c>
      <c r="O87" s="12">
        <f>+Urq_InfraMR[[#This Row],[Total Vías (excluido Auxiliares)]]</f>
        <v>55.099000000000004</v>
      </c>
      <c r="P87" s="1">
        <v>4</v>
      </c>
      <c r="Q87" s="1">
        <v>19</v>
      </c>
      <c r="R87" s="1">
        <v>0</v>
      </c>
      <c r="S87" s="1">
        <f t="shared" si="8"/>
        <v>23</v>
      </c>
      <c r="T87" s="1">
        <v>0</v>
      </c>
      <c r="U87" s="1">
        <v>29</v>
      </c>
      <c r="V87" s="1">
        <v>0</v>
      </c>
      <c r="W87" s="1">
        <v>3</v>
      </c>
      <c r="X87" s="1">
        <v>2</v>
      </c>
      <c r="Y87" s="1">
        <f t="shared" si="9"/>
        <v>34</v>
      </c>
      <c r="Z87" s="1">
        <v>2</v>
      </c>
      <c r="AA87" s="1">
        <v>6</v>
      </c>
      <c r="AB87" s="1">
        <f>+Urq_InfraMR[[#This Row],[Total Pasos Vehiculares a Nivel]]</f>
        <v>34</v>
      </c>
      <c r="AC87" s="1">
        <f t="shared" si="10"/>
        <v>42</v>
      </c>
      <c r="AD87" s="1">
        <v>1</v>
      </c>
      <c r="AE87" s="1">
        <v>3</v>
      </c>
      <c r="AF87" s="1">
        <v>38</v>
      </c>
      <c r="AG87" s="1">
        <f t="shared" si="11"/>
        <v>42</v>
      </c>
      <c r="AH87" s="13">
        <v>17.370999999999999</v>
      </c>
      <c r="AI87" s="13">
        <v>0</v>
      </c>
      <c r="AJ87" s="13">
        <v>8.3789999999999996</v>
      </c>
      <c r="AK87" s="13">
        <f t="shared" si="12"/>
        <v>25.75</v>
      </c>
      <c r="AL87" s="1">
        <v>1</v>
      </c>
      <c r="AM87" s="1">
        <v>0</v>
      </c>
      <c r="AN87" s="1">
        <v>0</v>
      </c>
      <c r="AO87" s="1">
        <f t="shared" si="13"/>
        <v>1</v>
      </c>
      <c r="AP87" s="1">
        <v>0</v>
      </c>
      <c r="AQ87" s="1">
        <v>128</v>
      </c>
      <c r="AR87" s="1">
        <v>0</v>
      </c>
      <c r="AS87" s="1">
        <f>+Urq_InfraMR[[#This Row],[B.02.1 - Parque de Coches Eléctricos Motrices]]+Urq_InfraMR[[#This Row],[B.02.2 - Parque de Coches Eléctricos Motrices Remolcados Tipo R]]+Urq_InfraMR[[#This Row],[B.02.3 - Parque de Coches Eléctricos Motrices Tipo R]]</f>
        <v>128</v>
      </c>
      <c r="AT87" s="1">
        <v>0</v>
      </c>
      <c r="AU87" s="1">
        <v>0</v>
      </c>
      <c r="AV87" s="1">
        <v>0</v>
      </c>
      <c r="AW87" s="1">
        <f>+Urq_InfraMR[[#This Row],[B.03.1 - Parque de Coches Motores Motrices Remolcados]]+Urq_InfraMR[[#This Row],[B.03.2 - Parque de Coches Motores Motrices Intermedios]]+Urq_InfraMR[[#This Row],[B.03.3 - Parque de Coches Motores Motrices Cabina]]</f>
        <v>0</v>
      </c>
      <c r="AX87" s="1">
        <v>0</v>
      </c>
      <c r="AY87" s="1">
        <v>0</v>
      </c>
      <c r="AZ87" s="1">
        <v>0</v>
      </c>
      <c r="BA87" s="1">
        <v>0</v>
      </c>
      <c r="BB87" s="1">
        <v>0</v>
      </c>
      <c r="BC87" s="1">
        <f>+Urq_InfraMR[[#This Row],[B.04.5 - Parque de Coches Remolcados para Servicios Especiales (Cartoneros)]]+Urq_InfraMR[[#This Row],[B.04.4 - Parque de Coches Remolcados de Larga Distancia (Turista+Pullman)]]+Urq_InfraMR[[#This Row],[B.04.3 - Parque de Coches Remolcados Clase Unica Cabina]]+Urq_InfraMR[[#This Row],[B.04.2 - Parque de Coches Remolcados Clase Unica Furgón]]+Urq_InfraMR[[#This Row],[B.04.1 - Parque de Coches Remolcados Clase Unica]]</f>
        <v>0</v>
      </c>
      <c r="BD87" s="1">
        <v>1</v>
      </c>
      <c r="BE87" s="1">
        <v>0</v>
      </c>
      <c r="BF87" s="16">
        <v>1435</v>
      </c>
    </row>
    <row r="88" spans="1:58">
      <c r="A88" s="1">
        <v>2000</v>
      </c>
      <c r="B88" s="1" t="s">
        <v>117</v>
      </c>
      <c r="C88" s="12">
        <v>0.2</v>
      </c>
      <c r="D88" s="12">
        <v>0</v>
      </c>
      <c r="E88" s="12">
        <v>0</v>
      </c>
      <c r="F88" s="12">
        <v>25.676639999999999</v>
      </c>
      <c r="G88" s="12">
        <f t="shared" si="7"/>
        <v>25.876639999999998</v>
      </c>
      <c r="H88" s="12">
        <f>+Urq_InfraMR[[#This Row],[Total Líneas de Explotación ]]</f>
        <v>25.876639999999998</v>
      </c>
      <c r="I88" s="12">
        <v>25.677</v>
      </c>
      <c r="J88" s="12">
        <v>0.2</v>
      </c>
      <c r="K88" s="12">
        <v>2.5569999999999999</v>
      </c>
      <c r="L88" s="12">
        <v>54.899000000000001</v>
      </c>
      <c r="M88" s="12">
        <v>3.875</v>
      </c>
      <c r="N88" s="12">
        <f>+Urq_InfraMR[[#This Row],[A.03.1 -  Longitud de Vías de Explotación No Electrificadas Troncales y Ramales (vía principal) (km)]]+Urq_InfraMR[[#This Row],[A.04.1 -  Longitud de Vías de Explotación Electrificadas Troncales y Ramales (vía principal) (km)]]</f>
        <v>55.099000000000004</v>
      </c>
      <c r="O88" s="12">
        <f>+Urq_InfraMR[[#This Row],[Total Vías (excluido Auxiliares)]]</f>
        <v>55.099000000000004</v>
      </c>
      <c r="P88" s="1">
        <v>4</v>
      </c>
      <c r="Q88" s="1">
        <v>19</v>
      </c>
      <c r="R88" s="1">
        <v>0</v>
      </c>
      <c r="S88" s="1">
        <f t="shared" si="8"/>
        <v>23</v>
      </c>
      <c r="T88" s="1">
        <v>0</v>
      </c>
      <c r="U88" s="1">
        <v>29</v>
      </c>
      <c r="V88" s="1">
        <v>0</v>
      </c>
      <c r="W88" s="1">
        <v>3</v>
      </c>
      <c r="X88" s="1">
        <v>2</v>
      </c>
      <c r="Y88" s="1">
        <f t="shared" si="9"/>
        <v>34</v>
      </c>
      <c r="Z88" s="1">
        <v>2</v>
      </c>
      <c r="AA88" s="1">
        <v>6</v>
      </c>
      <c r="AB88" s="1">
        <f>+Urq_InfraMR[[#This Row],[Total Pasos Vehiculares a Nivel]]</f>
        <v>34</v>
      </c>
      <c r="AC88" s="1">
        <f t="shared" si="10"/>
        <v>42</v>
      </c>
      <c r="AD88" s="1">
        <v>1</v>
      </c>
      <c r="AE88" s="1">
        <v>3</v>
      </c>
      <c r="AF88" s="1">
        <v>38</v>
      </c>
      <c r="AG88" s="1">
        <f t="shared" si="11"/>
        <v>42</v>
      </c>
      <c r="AH88" s="13">
        <v>17.370999999999999</v>
      </c>
      <c r="AI88" s="13">
        <v>0</v>
      </c>
      <c r="AJ88" s="13">
        <v>8.3789999999999996</v>
      </c>
      <c r="AK88" s="13">
        <f t="shared" si="12"/>
        <v>25.75</v>
      </c>
      <c r="AL88" s="1">
        <v>1</v>
      </c>
      <c r="AM88" s="1">
        <v>0</v>
      </c>
      <c r="AN88" s="1">
        <v>0</v>
      </c>
      <c r="AO88" s="1">
        <f t="shared" si="13"/>
        <v>1</v>
      </c>
      <c r="AP88" s="1">
        <v>0</v>
      </c>
      <c r="AQ88" s="1">
        <v>128</v>
      </c>
      <c r="AR88" s="1">
        <v>0</v>
      </c>
      <c r="AS88" s="1">
        <f>+Urq_InfraMR[[#This Row],[B.02.1 - Parque de Coches Eléctricos Motrices]]+Urq_InfraMR[[#This Row],[B.02.2 - Parque de Coches Eléctricos Motrices Remolcados Tipo R]]+Urq_InfraMR[[#This Row],[B.02.3 - Parque de Coches Eléctricos Motrices Tipo R]]</f>
        <v>128</v>
      </c>
      <c r="AT88" s="1">
        <v>0</v>
      </c>
      <c r="AU88" s="1">
        <v>0</v>
      </c>
      <c r="AV88" s="1">
        <v>0</v>
      </c>
      <c r="AW88" s="1">
        <f>+Urq_InfraMR[[#This Row],[B.03.1 - Parque de Coches Motores Motrices Remolcados]]+Urq_InfraMR[[#This Row],[B.03.2 - Parque de Coches Motores Motrices Intermedios]]+Urq_InfraMR[[#This Row],[B.03.3 - Parque de Coches Motores Motrices Cabina]]</f>
        <v>0</v>
      </c>
      <c r="AX88" s="1">
        <v>0</v>
      </c>
      <c r="AY88" s="1">
        <v>0</v>
      </c>
      <c r="AZ88" s="1">
        <v>0</v>
      </c>
      <c r="BA88" s="1">
        <v>0</v>
      </c>
      <c r="BB88" s="1">
        <v>0</v>
      </c>
      <c r="BC88" s="1">
        <f>+Urq_InfraMR[[#This Row],[B.04.5 - Parque de Coches Remolcados para Servicios Especiales (Cartoneros)]]+Urq_InfraMR[[#This Row],[B.04.4 - Parque de Coches Remolcados de Larga Distancia (Turista+Pullman)]]+Urq_InfraMR[[#This Row],[B.04.3 - Parque de Coches Remolcados Clase Unica Cabina]]+Urq_InfraMR[[#This Row],[B.04.2 - Parque de Coches Remolcados Clase Unica Furgón]]+Urq_InfraMR[[#This Row],[B.04.1 - Parque de Coches Remolcados Clase Unica]]</f>
        <v>0</v>
      </c>
      <c r="BD88" s="1">
        <v>1</v>
      </c>
      <c r="BE88" s="1">
        <v>0</v>
      </c>
      <c r="BF88" s="16">
        <v>1435</v>
      </c>
    </row>
    <row r="89" spans="1:58">
      <c r="A89" s="1">
        <v>2000</v>
      </c>
      <c r="B89" s="1" t="s">
        <v>118</v>
      </c>
      <c r="C89" s="12">
        <v>0.2</v>
      </c>
      <c r="D89" s="12">
        <v>0</v>
      </c>
      <c r="E89" s="12">
        <v>0</v>
      </c>
      <c r="F89" s="12">
        <v>25.676639999999999</v>
      </c>
      <c r="G89" s="12">
        <f t="shared" si="7"/>
        <v>25.876639999999998</v>
      </c>
      <c r="H89" s="12">
        <f>+Urq_InfraMR[[#This Row],[Total Líneas de Explotación ]]</f>
        <v>25.876639999999998</v>
      </c>
      <c r="I89" s="12">
        <v>25.677</v>
      </c>
      <c r="J89" s="12">
        <v>0.2</v>
      </c>
      <c r="K89" s="12">
        <v>2.5569999999999999</v>
      </c>
      <c r="L89" s="12">
        <v>54.899000000000001</v>
      </c>
      <c r="M89" s="12">
        <v>3.875</v>
      </c>
      <c r="N89" s="12">
        <f>+Urq_InfraMR[[#This Row],[A.03.1 -  Longitud de Vías de Explotación No Electrificadas Troncales y Ramales (vía principal) (km)]]+Urq_InfraMR[[#This Row],[A.04.1 -  Longitud de Vías de Explotación Electrificadas Troncales y Ramales (vía principal) (km)]]</f>
        <v>55.099000000000004</v>
      </c>
      <c r="O89" s="12">
        <f>+Urq_InfraMR[[#This Row],[Total Vías (excluido Auxiliares)]]</f>
        <v>55.099000000000004</v>
      </c>
      <c r="P89" s="1">
        <v>4</v>
      </c>
      <c r="Q89" s="1">
        <v>19</v>
      </c>
      <c r="R89" s="1">
        <v>0</v>
      </c>
      <c r="S89" s="1">
        <f t="shared" si="8"/>
        <v>23</v>
      </c>
      <c r="T89" s="1">
        <v>0</v>
      </c>
      <c r="U89" s="1">
        <v>29</v>
      </c>
      <c r="V89" s="1">
        <v>0</v>
      </c>
      <c r="W89" s="1">
        <v>3</v>
      </c>
      <c r="X89" s="1">
        <v>2</v>
      </c>
      <c r="Y89" s="1">
        <f t="shared" si="9"/>
        <v>34</v>
      </c>
      <c r="Z89" s="1">
        <v>2</v>
      </c>
      <c r="AA89" s="1">
        <v>6</v>
      </c>
      <c r="AB89" s="1">
        <f>+Urq_InfraMR[[#This Row],[Total Pasos Vehiculares a Nivel]]</f>
        <v>34</v>
      </c>
      <c r="AC89" s="1">
        <f t="shared" si="10"/>
        <v>42</v>
      </c>
      <c r="AD89" s="1">
        <v>1</v>
      </c>
      <c r="AE89" s="1">
        <v>3</v>
      </c>
      <c r="AF89" s="1">
        <v>38</v>
      </c>
      <c r="AG89" s="1">
        <f t="shared" si="11"/>
        <v>42</v>
      </c>
      <c r="AH89" s="13">
        <v>17.370999999999999</v>
      </c>
      <c r="AI89" s="13">
        <v>0</v>
      </c>
      <c r="AJ89" s="13">
        <v>8.3789999999999996</v>
      </c>
      <c r="AK89" s="13">
        <f t="shared" si="12"/>
        <v>25.75</v>
      </c>
      <c r="AL89" s="1">
        <v>1</v>
      </c>
      <c r="AM89" s="1">
        <v>0</v>
      </c>
      <c r="AN89" s="1">
        <v>0</v>
      </c>
      <c r="AO89" s="1">
        <f t="shared" si="13"/>
        <v>1</v>
      </c>
      <c r="AP89" s="1">
        <v>0</v>
      </c>
      <c r="AQ89" s="1">
        <v>128</v>
      </c>
      <c r="AR89" s="1">
        <v>0</v>
      </c>
      <c r="AS89" s="1">
        <f>+Urq_InfraMR[[#This Row],[B.02.1 - Parque de Coches Eléctricos Motrices]]+Urq_InfraMR[[#This Row],[B.02.2 - Parque de Coches Eléctricos Motrices Remolcados Tipo R]]+Urq_InfraMR[[#This Row],[B.02.3 - Parque de Coches Eléctricos Motrices Tipo R]]</f>
        <v>128</v>
      </c>
      <c r="AT89" s="1">
        <v>0</v>
      </c>
      <c r="AU89" s="1">
        <v>0</v>
      </c>
      <c r="AV89" s="1">
        <v>0</v>
      </c>
      <c r="AW89" s="1">
        <f>+Urq_InfraMR[[#This Row],[B.03.1 - Parque de Coches Motores Motrices Remolcados]]+Urq_InfraMR[[#This Row],[B.03.2 - Parque de Coches Motores Motrices Intermedios]]+Urq_InfraMR[[#This Row],[B.03.3 - Parque de Coches Motores Motrices Cabina]]</f>
        <v>0</v>
      </c>
      <c r="AX89" s="1">
        <v>0</v>
      </c>
      <c r="AY89" s="1">
        <v>0</v>
      </c>
      <c r="AZ89" s="1">
        <v>0</v>
      </c>
      <c r="BA89" s="1">
        <v>0</v>
      </c>
      <c r="BB89" s="1">
        <v>0</v>
      </c>
      <c r="BC89" s="1">
        <f>+Urq_InfraMR[[#This Row],[B.04.5 - Parque de Coches Remolcados para Servicios Especiales (Cartoneros)]]+Urq_InfraMR[[#This Row],[B.04.4 - Parque de Coches Remolcados de Larga Distancia (Turista+Pullman)]]+Urq_InfraMR[[#This Row],[B.04.3 - Parque de Coches Remolcados Clase Unica Cabina]]+Urq_InfraMR[[#This Row],[B.04.2 - Parque de Coches Remolcados Clase Unica Furgón]]+Urq_InfraMR[[#This Row],[B.04.1 - Parque de Coches Remolcados Clase Unica]]</f>
        <v>0</v>
      </c>
      <c r="BD89" s="1">
        <v>1</v>
      </c>
      <c r="BE89" s="1">
        <v>0</v>
      </c>
      <c r="BF89" s="16">
        <v>1435</v>
      </c>
    </row>
    <row r="90" spans="1:58">
      <c r="A90" s="1">
        <v>2000</v>
      </c>
      <c r="B90" s="1" t="s">
        <v>119</v>
      </c>
      <c r="C90" s="12">
        <v>0.2</v>
      </c>
      <c r="D90" s="12">
        <v>0</v>
      </c>
      <c r="E90" s="12">
        <v>0</v>
      </c>
      <c r="F90" s="12">
        <v>25.676639999999999</v>
      </c>
      <c r="G90" s="12">
        <f t="shared" si="7"/>
        <v>25.876639999999998</v>
      </c>
      <c r="H90" s="12">
        <f>+Urq_InfraMR[[#This Row],[Total Líneas de Explotación ]]</f>
        <v>25.876639999999998</v>
      </c>
      <c r="I90" s="12">
        <v>25.677</v>
      </c>
      <c r="J90" s="12">
        <v>0.2</v>
      </c>
      <c r="K90" s="12">
        <v>2.5569999999999999</v>
      </c>
      <c r="L90" s="12">
        <v>54.899000000000001</v>
      </c>
      <c r="M90" s="12">
        <v>3.875</v>
      </c>
      <c r="N90" s="12">
        <f>+Urq_InfraMR[[#This Row],[A.03.1 -  Longitud de Vías de Explotación No Electrificadas Troncales y Ramales (vía principal) (km)]]+Urq_InfraMR[[#This Row],[A.04.1 -  Longitud de Vías de Explotación Electrificadas Troncales y Ramales (vía principal) (km)]]</f>
        <v>55.099000000000004</v>
      </c>
      <c r="O90" s="12">
        <f>+Urq_InfraMR[[#This Row],[Total Vías (excluido Auxiliares)]]</f>
        <v>55.099000000000004</v>
      </c>
      <c r="P90" s="1">
        <v>4</v>
      </c>
      <c r="Q90" s="1">
        <v>19</v>
      </c>
      <c r="R90" s="1">
        <v>0</v>
      </c>
      <c r="S90" s="1">
        <f t="shared" si="8"/>
        <v>23</v>
      </c>
      <c r="T90" s="1">
        <v>0</v>
      </c>
      <c r="U90" s="1">
        <v>29</v>
      </c>
      <c r="V90" s="1">
        <v>0</v>
      </c>
      <c r="W90" s="1">
        <v>3</v>
      </c>
      <c r="X90" s="1">
        <v>2</v>
      </c>
      <c r="Y90" s="1">
        <f t="shared" si="9"/>
        <v>34</v>
      </c>
      <c r="Z90" s="1">
        <v>2</v>
      </c>
      <c r="AA90" s="1">
        <v>6</v>
      </c>
      <c r="AB90" s="1">
        <f>+Urq_InfraMR[[#This Row],[Total Pasos Vehiculares a Nivel]]</f>
        <v>34</v>
      </c>
      <c r="AC90" s="1">
        <f t="shared" si="10"/>
        <v>42</v>
      </c>
      <c r="AD90" s="1">
        <v>1</v>
      </c>
      <c r="AE90" s="1">
        <v>3</v>
      </c>
      <c r="AF90" s="1">
        <v>38</v>
      </c>
      <c r="AG90" s="1">
        <f t="shared" si="11"/>
        <v>42</v>
      </c>
      <c r="AH90" s="13">
        <v>17.370999999999999</v>
      </c>
      <c r="AI90" s="13">
        <v>0</v>
      </c>
      <c r="AJ90" s="13">
        <v>8.3789999999999996</v>
      </c>
      <c r="AK90" s="13">
        <f t="shared" si="12"/>
        <v>25.75</v>
      </c>
      <c r="AL90" s="1">
        <v>1</v>
      </c>
      <c r="AM90" s="1">
        <v>0</v>
      </c>
      <c r="AN90" s="1">
        <v>0</v>
      </c>
      <c r="AO90" s="1">
        <f t="shared" si="13"/>
        <v>1</v>
      </c>
      <c r="AP90" s="1">
        <v>0</v>
      </c>
      <c r="AQ90" s="1">
        <v>128</v>
      </c>
      <c r="AR90" s="1">
        <v>0</v>
      </c>
      <c r="AS90" s="1">
        <f>+Urq_InfraMR[[#This Row],[B.02.1 - Parque de Coches Eléctricos Motrices]]+Urq_InfraMR[[#This Row],[B.02.2 - Parque de Coches Eléctricos Motrices Remolcados Tipo R]]+Urq_InfraMR[[#This Row],[B.02.3 - Parque de Coches Eléctricos Motrices Tipo R]]</f>
        <v>128</v>
      </c>
      <c r="AT90" s="1">
        <v>0</v>
      </c>
      <c r="AU90" s="1">
        <v>0</v>
      </c>
      <c r="AV90" s="1">
        <v>0</v>
      </c>
      <c r="AW90" s="1">
        <f>+Urq_InfraMR[[#This Row],[B.03.1 - Parque de Coches Motores Motrices Remolcados]]+Urq_InfraMR[[#This Row],[B.03.2 - Parque de Coches Motores Motrices Intermedios]]+Urq_InfraMR[[#This Row],[B.03.3 - Parque de Coches Motores Motrices Cabina]]</f>
        <v>0</v>
      </c>
      <c r="AX90" s="1">
        <v>0</v>
      </c>
      <c r="AY90" s="1">
        <v>0</v>
      </c>
      <c r="AZ90" s="1">
        <v>0</v>
      </c>
      <c r="BA90" s="1">
        <v>0</v>
      </c>
      <c r="BB90" s="1">
        <v>0</v>
      </c>
      <c r="BC90" s="1">
        <f>+Urq_InfraMR[[#This Row],[B.04.5 - Parque de Coches Remolcados para Servicios Especiales (Cartoneros)]]+Urq_InfraMR[[#This Row],[B.04.4 - Parque de Coches Remolcados de Larga Distancia (Turista+Pullman)]]+Urq_InfraMR[[#This Row],[B.04.3 - Parque de Coches Remolcados Clase Unica Cabina]]+Urq_InfraMR[[#This Row],[B.04.2 - Parque de Coches Remolcados Clase Unica Furgón]]+Urq_InfraMR[[#This Row],[B.04.1 - Parque de Coches Remolcados Clase Unica]]</f>
        <v>0</v>
      </c>
      <c r="BD90" s="1">
        <v>1</v>
      </c>
      <c r="BE90" s="1">
        <v>0</v>
      </c>
      <c r="BF90" s="16">
        <v>1435</v>
      </c>
    </row>
    <row r="91" spans="1:58">
      <c r="A91" s="1">
        <v>2000</v>
      </c>
      <c r="B91" s="1" t="s">
        <v>120</v>
      </c>
      <c r="C91" s="12">
        <v>0.2</v>
      </c>
      <c r="D91" s="12">
        <v>0</v>
      </c>
      <c r="E91" s="12">
        <v>0</v>
      </c>
      <c r="F91" s="12">
        <v>25.676639999999999</v>
      </c>
      <c r="G91" s="12">
        <f t="shared" si="7"/>
        <v>25.876639999999998</v>
      </c>
      <c r="H91" s="12">
        <f>+Urq_InfraMR[[#This Row],[Total Líneas de Explotación ]]</f>
        <v>25.876639999999998</v>
      </c>
      <c r="I91" s="12">
        <v>25.677</v>
      </c>
      <c r="J91" s="12">
        <v>0.2</v>
      </c>
      <c r="K91" s="12">
        <v>2.5569999999999999</v>
      </c>
      <c r="L91" s="12">
        <v>54.899000000000001</v>
      </c>
      <c r="M91" s="12">
        <v>3.875</v>
      </c>
      <c r="N91" s="12">
        <f>+Urq_InfraMR[[#This Row],[A.03.1 -  Longitud de Vías de Explotación No Electrificadas Troncales y Ramales (vía principal) (km)]]+Urq_InfraMR[[#This Row],[A.04.1 -  Longitud de Vías de Explotación Electrificadas Troncales y Ramales (vía principal) (km)]]</f>
        <v>55.099000000000004</v>
      </c>
      <c r="O91" s="12">
        <f>+Urq_InfraMR[[#This Row],[Total Vías (excluido Auxiliares)]]</f>
        <v>55.099000000000004</v>
      </c>
      <c r="P91" s="1">
        <v>4</v>
      </c>
      <c r="Q91" s="1">
        <v>19</v>
      </c>
      <c r="R91" s="1">
        <v>0</v>
      </c>
      <c r="S91" s="1">
        <f t="shared" si="8"/>
        <v>23</v>
      </c>
      <c r="T91" s="1">
        <v>0</v>
      </c>
      <c r="U91" s="1">
        <v>29</v>
      </c>
      <c r="V91" s="1">
        <v>0</v>
      </c>
      <c r="W91" s="1">
        <v>3</v>
      </c>
      <c r="X91" s="1">
        <v>2</v>
      </c>
      <c r="Y91" s="1">
        <f t="shared" si="9"/>
        <v>34</v>
      </c>
      <c r="Z91" s="1">
        <v>2</v>
      </c>
      <c r="AA91" s="1">
        <v>6</v>
      </c>
      <c r="AB91" s="1">
        <f>+Urq_InfraMR[[#This Row],[Total Pasos Vehiculares a Nivel]]</f>
        <v>34</v>
      </c>
      <c r="AC91" s="1">
        <f t="shared" si="10"/>
        <v>42</v>
      </c>
      <c r="AD91" s="1">
        <v>1</v>
      </c>
      <c r="AE91" s="1">
        <v>3</v>
      </c>
      <c r="AF91" s="1">
        <v>38</v>
      </c>
      <c r="AG91" s="1">
        <f t="shared" si="11"/>
        <v>42</v>
      </c>
      <c r="AH91" s="13">
        <v>17.370999999999999</v>
      </c>
      <c r="AI91" s="13">
        <v>0</v>
      </c>
      <c r="AJ91" s="13">
        <v>8.3789999999999996</v>
      </c>
      <c r="AK91" s="13">
        <f t="shared" si="12"/>
        <v>25.75</v>
      </c>
      <c r="AL91" s="1">
        <v>1</v>
      </c>
      <c r="AM91" s="1">
        <v>0</v>
      </c>
      <c r="AN91" s="1">
        <v>0</v>
      </c>
      <c r="AO91" s="1">
        <f t="shared" si="13"/>
        <v>1</v>
      </c>
      <c r="AP91" s="1">
        <v>0</v>
      </c>
      <c r="AQ91" s="1">
        <v>128</v>
      </c>
      <c r="AR91" s="1">
        <v>0</v>
      </c>
      <c r="AS91" s="1">
        <f>+Urq_InfraMR[[#This Row],[B.02.1 - Parque de Coches Eléctricos Motrices]]+Urq_InfraMR[[#This Row],[B.02.2 - Parque de Coches Eléctricos Motrices Remolcados Tipo R]]+Urq_InfraMR[[#This Row],[B.02.3 - Parque de Coches Eléctricos Motrices Tipo R]]</f>
        <v>128</v>
      </c>
      <c r="AT91" s="1">
        <v>0</v>
      </c>
      <c r="AU91" s="1">
        <v>0</v>
      </c>
      <c r="AV91" s="1">
        <v>0</v>
      </c>
      <c r="AW91" s="1">
        <f>+Urq_InfraMR[[#This Row],[B.03.1 - Parque de Coches Motores Motrices Remolcados]]+Urq_InfraMR[[#This Row],[B.03.2 - Parque de Coches Motores Motrices Intermedios]]+Urq_InfraMR[[#This Row],[B.03.3 - Parque de Coches Motores Motrices Cabina]]</f>
        <v>0</v>
      </c>
      <c r="AX91" s="1">
        <v>0</v>
      </c>
      <c r="AY91" s="1">
        <v>0</v>
      </c>
      <c r="AZ91" s="1">
        <v>0</v>
      </c>
      <c r="BA91" s="1">
        <v>0</v>
      </c>
      <c r="BB91" s="1">
        <v>0</v>
      </c>
      <c r="BC91" s="1">
        <f>+Urq_InfraMR[[#This Row],[B.04.5 - Parque de Coches Remolcados para Servicios Especiales (Cartoneros)]]+Urq_InfraMR[[#This Row],[B.04.4 - Parque de Coches Remolcados de Larga Distancia (Turista+Pullman)]]+Urq_InfraMR[[#This Row],[B.04.3 - Parque de Coches Remolcados Clase Unica Cabina]]+Urq_InfraMR[[#This Row],[B.04.2 - Parque de Coches Remolcados Clase Unica Furgón]]+Urq_InfraMR[[#This Row],[B.04.1 - Parque de Coches Remolcados Clase Unica]]</f>
        <v>0</v>
      </c>
      <c r="BD91" s="1">
        <v>1</v>
      </c>
      <c r="BE91" s="1">
        <v>0</v>
      </c>
      <c r="BF91" s="16">
        <v>1435</v>
      </c>
    </row>
    <row r="92" spans="1:58">
      <c r="A92" s="1">
        <v>2000</v>
      </c>
      <c r="B92" s="1" t="s">
        <v>121</v>
      </c>
      <c r="C92" s="12">
        <v>0.2</v>
      </c>
      <c r="D92" s="12">
        <v>0</v>
      </c>
      <c r="E92" s="12">
        <v>0</v>
      </c>
      <c r="F92" s="12">
        <v>25.676639999999999</v>
      </c>
      <c r="G92" s="12">
        <f t="shared" si="7"/>
        <v>25.876639999999998</v>
      </c>
      <c r="H92" s="12">
        <f>+Urq_InfraMR[[#This Row],[Total Líneas de Explotación ]]</f>
        <v>25.876639999999998</v>
      </c>
      <c r="I92" s="12">
        <v>25.677</v>
      </c>
      <c r="J92" s="12">
        <v>0.2</v>
      </c>
      <c r="K92" s="12">
        <v>2.5569999999999999</v>
      </c>
      <c r="L92" s="12">
        <v>54.899000000000001</v>
      </c>
      <c r="M92" s="12">
        <v>3.875</v>
      </c>
      <c r="N92" s="12">
        <f>+Urq_InfraMR[[#This Row],[A.03.1 -  Longitud de Vías de Explotación No Electrificadas Troncales y Ramales (vía principal) (km)]]+Urq_InfraMR[[#This Row],[A.04.1 -  Longitud de Vías de Explotación Electrificadas Troncales y Ramales (vía principal) (km)]]</f>
        <v>55.099000000000004</v>
      </c>
      <c r="O92" s="12">
        <f>+Urq_InfraMR[[#This Row],[Total Vías (excluido Auxiliares)]]</f>
        <v>55.099000000000004</v>
      </c>
      <c r="P92" s="1">
        <v>4</v>
      </c>
      <c r="Q92" s="1">
        <v>19</v>
      </c>
      <c r="R92" s="1">
        <v>0</v>
      </c>
      <c r="S92" s="1">
        <f t="shared" si="8"/>
        <v>23</v>
      </c>
      <c r="T92" s="1">
        <v>0</v>
      </c>
      <c r="U92" s="1">
        <v>29</v>
      </c>
      <c r="V92" s="1">
        <v>0</v>
      </c>
      <c r="W92" s="1">
        <v>3</v>
      </c>
      <c r="X92" s="1">
        <v>2</v>
      </c>
      <c r="Y92" s="1">
        <f t="shared" si="9"/>
        <v>34</v>
      </c>
      <c r="Z92" s="1">
        <v>2</v>
      </c>
      <c r="AA92" s="1">
        <v>6</v>
      </c>
      <c r="AB92" s="1">
        <f>+Urq_InfraMR[[#This Row],[Total Pasos Vehiculares a Nivel]]</f>
        <v>34</v>
      </c>
      <c r="AC92" s="1">
        <f t="shared" si="10"/>
        <v>42</v>
      </c>
      <c r="AD92" s="1">
        <v>1</v>
      </c>
      <c r="AE92" s="1">
        <v>3</v>
      </c>
      <c r="AF92" s="1">
        <v>38</v>
      </c>
      <c r="AG92" s="1">
        <f t="shared" si="11"/>
        <v>42</v>
      </c>
      <c r="AH92" s="13">
        <v>17.370999999999999</v>
      </c>
      <c r="AI92" s="13">
        <v>0</v>
      </c>
      <c r="AJ92" s="13">
        <v>8.3789999999999996</v>
      </c>
      <c r="AK92" s="13">
        <f t="shared" si="12"/>
        <v>25.75</v>
      </c>
      <c r="AL92" s="1">
        <v>1</v>
      </c>
      <c r="AM92" s="1">
        <v>0</v>
      </c>
      <c r="AN92" s="1">
        <v>0</v>
      </c>
      <c r="AO92" s="1">
        <f t="shared" si="13"/>
        <v>1</v>
      </c>
      <c r="AP92" s="1">
        <v>0</v>
      </c>
      <c r="AQ92" s="1">
        <v>128</v>
      </c>
      <c r="AR92" s="1">
        <v>0</v>
      </c>
      <c r="AS92" s="1">
        <f>+Urq_InfraMR[[#This Row],[B.02.1 - Parque de Coches Eléctricos Motrices]]+Urq_InfraMR[[#This Row],[B.02.2 - Parque de Coches Eléctricos Motrices Remolcados Tipo R]]+Urq_InfraMR[[#This Row],[B.02.3 - Parque de Coches Eléctricos Motrices Tipo R]]</f>
        <v>128</v>
      </c>
      <c r="AT92" s="1">
        <v>0</v>
      </c>
      <c r="AU92" s="1">
        <v>0</v>
      </c>
      <c r="AV92" s="1">
        <v>0</v>
      </c>
      <c r="AW92" s="1">
        <f>+Urq_InfraMR[[#This Row],[B.03.1 - Parque de Coches Motores Motrices Remolcados]]+Urq_InfraMR[[#This Row],[B.03.2 - Parque de Coches Motores Motrices Intermedios]]+Urq_InfraMR[[#This Row],[B.03.3 - Parque de Coches Motores Motrices Cabina]]</f>
        <v>0</v>
      </c>
      <c r="AX92" s="1">
        <v>0</v>
      </c>
      <c r="AY92" s="1">
        <v>0</v>
      </c>
      <c r="AZ92" s="1">
        <v>0</v>
      </c>
      <c r="BA92" s="1">
        <v>0</v>
      </c>
      <c r="BB92" s="1">
        <v>0</v>
      </c>
      <c r="BC92" s="1">
        <f>+Urq_InfraMR[[#This Row],[B.04.5 - Parque de Coches Remolcados para Servicios Especiales (Cartoneros)]]+Urq_InfraMR[[#This Row],[B.04.4 - Parque de Coches Remolcados de Larga Distancia (Turista+Pullman)]]+Urq_InfraMR[[#This Row],[B.04.3 - Parque de Coches Remolcados Clase Unica Cabina]]+Urq_InfraMR[[#This Row],[B.04.2 - Parque de Coches Remolcados Clase Unica Furgón]]+Urq_InfraMR[[#This Row],[B.04.1 - Parque de Coches Remolcados Clase Unica]]</f>
        <v>0</v>
      </c>
      <c r="BD92" s="1">
        <v>1</v>
      </c>
      <c r="BE92" s="1">
        <v>0</v>
      </c>
      <c r="BF92" s="16">
        <v>1435</v>
      </c>
    </row>
    <row r="93" spans="1:58">
      <c r="A93" s="1">
        <v>2000</v>
      </c>
      <c r="B93" s="1" t="s">
        <v>122</v>
      </c>
      <c r="C93" s="12">
        <v>0.2</v>
      </c>
      <c r="D93" s="12">
        <v>0</v>
      </c>
      <c r="E93" s="12">
        <v>0</v>
      </c>
      <c r="F93" s="12">
        <v>25.676639999999999</v>
      </c>
      <c r="G93" s="12">
        <f t="shared" si="7"/>
        <v>25.876639999999998</v>
      </c>
      <c r="H93" s="12">
        <f>+Urq_InfraMR[[#This Row],[Total Líneas de Explotación ]]</f>
        <v>25.876639999999998</v>
      </c>
      <c r="I93" s="12">
        <v>25.677</v>
      </c>
      <c r="J93" s="12">
        <v>0.2</v>
      </c>
      <c r="K93" s="12">
        <v>2.5569999999999999</v>
      </c>
      <c r="L93" s="12">
        <v>54.899000000000001</v>
      </c>
      <c r="M93" s="12">
        <v>3.875</v>
      </c>
      <c r="N93" s="12">
        <f>+Urq_InfraMR[[#This Row],[A.03.1 -  Longitud de Vías de Explotación No Electrificadas Troncales y Ramales (vía principal) (km)]]+Urq_InfraMR[[#This Row],[A.04.1 -  Longitud de Vías de Explotación Electrificadas Troncales y Ramales (vía principal) (km)]]</f>
        <v>55.099000000000004</v>
      </c>
      <c r="O93" s="12">
        <f>+Urq_InfraMR[[#This Row],[Total Vías (excluido Auxiliares)]]</f>
        <v>55.099000000000004</v>
      </c>
      <c r="P93" s="1">
        <v>4</v>
      </c>
      <c r="Q93" s="1">
        <v>19</v>
      </c>
      <c r="R93" s="1">
        <v>0</v>
      </c>
      <c r="S93" s="1">
        <f t="shared" si="8"/>
        <v>23</v>
      </c>
      <c r="T93" s="1">
        <v>0</v>
      </c>
      <c r="U93" s="1">
        <v>29</v>
      </c>
      <c r="V93" s="1">
        <v>0</v>
      </c>
      <c r="W93" s="1">
        <v>3</v>
      </c>
      <c r="X93" s="1">
        <v>2</v>
      </c>
      <c r="Y93" s="1">
        <f t="shared" si="9"/>
        <v>34</v>
      </c>
      <c r="Z93" s="1">
        <v>2</v>
      </c>
      <c r="AA93" s="1">
        <v>6</v>
      </c>
      <c r="AB93" s="1">
        <f>+Urq_InfraMR[[#This Row],[Total Pasos Vehiculares a Nivel]]</f>
        <v>34</v>
      </c>
      <c r="AC93" s="1">
        <f t="shared" si="10"/>
        <v>42</v>
      </c>
      <c r="AD93" s="1">
        <v>1</v>
      </c>
      <c r="AE93" s="1">
        <v>3</v>
      </c>
      <c r="AF93" s="1">
        <v>38</v>
      </c>
      <c r="AG93" s="1">
        <f t="shared" si="11"/>
        <v>42</v>
      </c>
      <c r="AH93" s="13">
        <v>17.370999999999999</v>
      </c>
      <c r="AI93" s="13">
        <v>0</v>
      </c>
      <c r="AJ93" s="13">
        <v>8.3789999999999996</v>
      </c>
      <c r="AK93" s="13">
        <f t="shared" si="12"/>
        <v>25.75</v>
      </c>
      <c r="AL93" s="1">
        <v>1</v>
      </c>
      <c r="AM93" s="1">
        <v>0</v>
      </c>
      <c r="AN93" s="1">
        <v>0</v>
      </c>
      <c r="AO93" s="1">
        <f t="shared" si="13"/>
        <v>1</v>
      </c>
      <c r="AP93" s="1">
        <v>0</v>
      </c>
      <c r="AQ93" s="1">
        <v>128</v>
      </c>
      <c r="AR93" s="1">
        <v>0</v>
      </c>
      <c r="AS93" s="1">
        <f>+Urq_InfraMR[[#This Row],[B.02.1 - Parque de Coches Eléctricos Motrices]]+Urq_InfraMR[[#This Row],[B.02.2 - Parque de Coches Eléctricos Motrices Remolcados Tipo R]]+Urq_InfraMR[[#This Row],[B.02.3 - Parque de Coches Eléctricos Motrices Tipo R]]</f>
        <v>128</v>
      </c>
      <c r="AT93" s="1">
        <v>0</v>
      </c>
      <c r="AU93" s="1">
        <v>0</v>
      </c>
      <c r="AV93" s="1">
        <v>0</v>
      </c>
      <c r="AW93" s="1">
        <f>+Urq_InfraMR[[#This Row],[B.03.1 - Parque de Coches Motores Motrices Remolcados]]+Urq_InfraMR[[#This Row],[B.03.2 - Parque de Coches Motores Motrices Intermedios]]+Urq_InfraMR[[#This Row],[B.03.3 - Parque de Coches Motores Motrices Cabina]]</f>
        <v>0</v>
      </c>
      <c r="AX93" s="1">
        <v>0</v>
      </c>
      <c r="AY93" s="1">
        <v>0</v>
      </c>
      <c r="AZ93" s="1">
        <v>0</v>
      </c>
      <c r="BA93" s="1">
        <v>0</v>
      </c>
      <c r="BB93" s="1">
        <v>0</v>
      </c>
      <c r="BC93" s="1">
        <f>+Urq_InfraMR[[#This Row],[B.04.5 - Parque de Coches Remolcados para Servicios Especiales (Cartoneros)]]+Urq_InfraMR[[#This Row],[B.04.4 - Parque de Coches Remolcados de Larga Distancia (Turista+Pullman)]]+Urq_InfraMR[[#This Row],[B.04.3 - Parque de Coches Remolcados Clase Unica Cabina]]+Urq_InfraMR[[#This Row],[B.04.2 - Parque de Coches Remolcados Clase Unica Furgón]]+Urq_InfraMR[[#This Row],[B.04.1 - Parque de Coches Remolcados Clase Unica]]</f>
        <v>0</v>
      </c>
      <c r="BD93" s="1">
        <v>1</v>
      </c>
      <c r="BE93" s="1">
        <v>0</v>
      </c>
      <c r="BF93" s="16">
        <v>1435</v>
      </c>
    </row>
    <row r="94" spans="1:58">
      <c r="A94" s="1">
        <v>2000</v>
      </c>
      <c r="B94" s="1" t="s">
        <v>123</v>
      </c>
      <c r="C94" s="12">
        <v>0.2</v>
      </c>
      <c r="D94" s="12">
        <v>0</v>
      </c>
      <c r="E94" s="12">
        <v>0</v>
      </c>
      <c r="F94" s="12">
        <v>25.676639999999999</v>
      </c>
      <c r="G94" s="12">
        <f t="shared" si="7"/>
        <v>25.876639999999998</v>
      </c>
      <c r="H94" s="12">
        <f>+Urq_InfraMR[[#This Row],[Total Líneas de Explotación ]]</f>
        <v>25.876639999999998</v>
      </c>
      <c r="I94" s="12">
        <v>25.677</v>
      </c>
      <c r="J94" s="12">
        <v>0.2</v>
      </c>
      <c r="K94" s="12">
        <v>2.5569999999999999</v>
      </c>
      <c r="L94" s="12">
        <v>54.899000000000001</v>
      </c>
      <c r="M94" s="12">
        <v>3.875</v>
      </c>
      <c r="N94" s="12">
        <f>+Urq_InfraMR[[#This Row],[A.03.1 -  Longitud de Vías de Explotación No Electrificadas Troncales y Ramales (vía principal) (km)]]+Urq_InfraMR[[#This Row],[A.04.1 -  Longitud de Vías de Explotación Electrificadas Troncales y Ramales (vía principal) (km)]]</f>
        <v>55.099000000000004</v>
      </c>
      <c r="O94" s="12">
        <f>+Urq_InfraMR[[#This Row],[Total Vías (excluido Auxiliares)]]</f>
        <v>55.099000000000004</v>
      </c>
      <c r="P94" s="1">
        <v>4</v>
      </c>
      <c r="Q94" s="1">
        <v>19</v>
      </c>
      <c r="R94" s="1">
        <v>0</v>
      </c>
      <c r="S94" s="1">
        <f t="shared" si="8"/>
        <v>23</v>
      </c>
      <c r="T94" s="1">
        <v>0</v>
      </c>
      <c r="U94" s="1">
        <v>29</v>
      </c>
      <c r="V94" s="1">
        <v>0</v>
      </c>
      <c r="W94" s="1">
        <v>3</v>
      </c>
      <c r="X94" s="1">
        <v>2</v>
      </c>
      <c r="Y94" s="1">
        <f t="shared" si="9"/>
        <v>34</v>
      </c>
      <c r="Z94" s="1">
        <v>2</v>
      </c>
      <c r="AA94" s="1">
        <v>6</v>
      </c>
      <c r="AB94" s="1">
        <f>+Urq_InfraMR[[#This Row],[Total Pasos Vehiculares a Nivel]]</f>
        <v>34</v>
      </c>
      <c r="AC94" s="1">
        <f t="shared" si="10"/>
        <v>42</v>
      </c>
      <c r="AD94" s="1">
        <v>1</v>
      </c>
      <c r="AE94" s="1">
        <v>3</v>
      </c>
      <c r="AF94" s="1">
        <v>38</v>
      </c>
      <c r="AG94" s="1">
        <f t="shared" si="11"/>
        <v>42</v>
      </c>
      <c r="AH94" s="13">
        <v>17.370999999999999</v>
      </c>
      <c r="AI94" s="13">
        <v>0</v>
      </c>
      <c r="AJ94" s="13">
        <v>8.3789999999999996</v>
      </c>
      <c r="AK94" s="13">
        <f t="shared" si="12"/>
        <v>25.75</v>
      </c>
      <c r="AL94" s="1">
        <v>1</v>
      </c>
      <c r="AM94" s="1">
        <v>0</v>
      </c>
      <c r="AN94" s="1">
        <v>0</v>
      </c>
      <c r="AO94" s="1">
        <f t="shared" si="13"/>
        <v>1</v>
      </c>
      <c r="AP94" s="1">
        <v>0</v>
      </c>
      <c r="AQ94" s="1">
        <v>128</v>
      </c>
      <c r="AR94" s="1">
        <v>0</v>
      </c>
      <c r="AS94" s="1">
        <f>+Urq_InfraMR[[#This Row],[B.02.1 - Parque de Coches Eléctricos Motrices]]+Urq_InfraMR[[#This Row],[B.02.2 - Parque de Coches Eléctricos Motrices Remolcados Tipo R]]+Urq_InfraMR[[#This Row],[B.02.3 - Parque de Coches Eléctricos Motrices Tipo R]]</f>
        <v>128</v>
      </c>
      <c r="AT94" s="1">
        <v>0</v>
      </c>
      <c r="AU94" s="1">
        <v>0</v>
      </c>
      <c r="AV94" s="1">
        <v>0</v>
      </c>
      <c r="AW94" s="1">
        <f>+Urq_InfraMR[[#This Row],[B.03.1 - Parque de Coches Motores Motrices Remolcados]]+Urq_InfraMR[[#This Row],[B.03.2 - Parque de Coches Motores Motrices Intermedios]]+Urq_InfraMR[[#This Row],[B.03.3 - Parque de Coches Motores Motrices Cabina]]</f>
        <v>0</v>
      </c>
      <c r="AX94" s="1">
        <v>0</v>
      </c>
      <c r="AY94" s="1">
        <v>0</v>
      </c>
      <c r="AZ94" s="1">
        <v>0</v>
      </c>
      <c r="BA94" s="1">
        <v>0</v>
      </c>
      <c r="BB94" s="1">
        <v>0</v>
      </c>
      <c r="BC94" s="1">
        <f>+Urq_InfraMR[[#This Row],[B.04.5 - Parque de Coches Remolcados para Servicios Especiales (Cartoneros)]]+Urq_InfraMR[[#This Row],[B.04.4 - Parque de Coches Remolcados de Larga Distancia (Turista+Pullman)]]+Urq_InfraMR[[#This Row],[B.04.3 - Parque de Coches Remolcados Clase Unica Cabina]]+Urq_InfraMR[[#This Row],[B.04.2 - Parque de Coches Remolcados Clase Unica Furgón]]+Urq_InfraMR[[#This Row],[B.04.1 - Parque de Coches Remolcados Clase Unica]]</f>
        <v>0</v>
      </c>
      <c r="BD94" s="1">
        <v>1</v>
      </c>
      <c r="BE94" s="1">
        <v>0</v>
      </c>
      <c r="BF94" s="16">
        <v>1435</v>
      </c>
    </row>
    <row r="95" spans="1:58">
      <c r="A95" s="1">
        <v>2000</v>
      </c>
      <c r="B95" s="1" t="s">
        <v>124</v>
      </c>
      <c r="C95" s="12">
        <v>0.2</v>
      </c>
      <c r="D95" s="12">
        <v>0</v>
      </c>
      <c r="E95" s="12">
        <v>0</v>
      </c>
      <c r="F95" s="12">
        <v>25.676639999999999</v>
      </c>
      <c r="G95" s="12">
        <f t="shared" si="7"/>
        <v>25.876639999999998</v>
      </c>
      <c r="H95" s="12">
        <f>+Urq_InfraMR[[#This Row],[Total Líneas de Explotación ]]</f>
        <v>25.876639999999998</v>
      </c>
      <c r="I95" s="12">
        <v>25.677</v>
      </c>
      <c r="J95" s="12">
        <v>0.2</v>
      </c>
      <c r="K95" s="12">
        <v>2.5569999999999999</v>
      </c>
      <c r="L95" s="12">
        <v>54.899000000000001</v>
      </c>
      <c r="M95" s="12">
        <v>3.875</v>
      </c>
      <c r="N95" s="12">
        <f>+Urq_InfraMR[[#This Row],[A.03.1 -  Longitud de Vías de Explotación No Electrificadas Troncales y Ramales (vía principal) (km)]]+Urq_InfraMR[[#This Row],[A.04.1 -  Longitud de Vías de Explotación Electrificadas Troncales y Ramales (vía principal) (km)]]</f>
        <v>55.099000000000004</v>
      </c>
      <c r="O95" s="12">
        <f>+Urq_InfraMR[[#This Row],[Total Vías (excluido Auxiliares)]]</f>
        <v>55.099000000000004</v>
      </c>
      <c r="P95" s="1">
        <v>4</v>
      </c>
      <c r="Q95" s="1">
        <v>19</v>
      </c>
      <c r="R95" s="1">
        <v>0</v>
      </c>
      <c r="S95" s="1">
        <f t="shared" si="8"/>
        <v>23</v>
      </c>
      <c r="T95" s="1">
        <v>0</v>
      </c>
      <c r="U95" s="1">
        <v>29</v>
      </c>
      <c r="V95" s="1">
        <v>0</v>
      </c>
      <c r="W95" s="1">
        <v>3</v>
      </c>
      <c r="X95" s="1">
        <v>2</v>
      </c>
      <c r="Y95" s="1">
        <f t="shared" si="9"/>
        <v>34</v>
      </c>
      <c r="Z95" s="1">
        <v>2</v>
      </c>
      <c r="AA95" s="1">
        <v>6</v>
      </c>
      <c r="AB95" s="1">
        <f>+Urq_InfraMR[[#This Row],[Total Pasos Vehiculares a Nivel]]</f>
        <v>34</v>
      </c>
      <c r="AC95" s="1">
        <f t="shared" si="10"/>
        <v>42</v>
      </c>
      <c r="AD95" s="1">
        <v>1</v>
      </c>
      <c r="AE95" s="1">
        <v>3</v>
      </c>
      <c r="AF95" s="1">
        <v>38</v>
      </c>
      <c r="AG95" s="1">
        <f t="shared" si="11"/>
        <v>42</v>
      </c>
      <c r="AH95" s="13">
        <v>17.370999999999999</v>
      </c>
      <c r="AI95" s="13">
        <v>0</v>
      </c>
      <c r="AJ95" s="13">
        <v>8.3789999999999996</v>
      </c>
      <c r="AK95" s="13">
        <f t="shared" si="12"/>
        <v>25.75</v>
      </c>
      <c r="AL95" s="1">
        <v>1</v>
      </c>
      <c r="AM95" s="1">
        <v>0</v>
      </c>
      <c r="AN95" s="1">
        <v>0</v>
      </c>
      <c r="AO95" s="1">
        <f t="shared" si="13"/>
        <v>1</v>
      </c>
      <c r="AP95" s="1">
        <v>0</v>
      </c>
      <c r="AQ95" s="1">
        <v>128</v>
      </c>
      <c r="AR95" s="1">
        <v>0</v>
      </c>
      <c r="AS95" s="1">
        <f>+Urq_InfraMR[[#This Row],[B.02.1 - Parque de Coches Eléctricos Motrices]]+Urq_InfraMR[[#This Row],[B.02.2 - Parque de Coches Eléctricos Motrices Remolcados Tipo R]]+Urq_InfraMR[[#This Row],[B.02.3 - Parque de Coches Eléctricos Motrices Tipo R]]</f>
        <v>128</v>
      </c>
      <c r="AT95" s="1">
        <v>0</v>
      </c>
      <c r="AU95" s="1">
        <v>0</v>
      </c>
      <c r="AV95" s="1">
        <v>0</v>
      </c>
      <c r="AW95" s="1">
        <f>+Urq_InfraMR[[#This Row],[B.03.1 - Parque de Coches Motores Motrices Remolcados]]+Urq_InfraMR[[#This Row],[B.03.2 - Parque de Coches Motores Motrices Intermedios]]+Urq_InfraMR[[#This Row],[B.03.3 - Parque de Coches Motores Motrices Cabina]]</f>
        <v>0</v>
      </c>
      <c r="AX95" s="1">
        <v>0</v>
      </c>
      <c r="AY95" s="1">
        <v>0</v>
      </c>
      <c r="AZ95" s="1">
        <v>0</v>
      </c>
      <c r="BA95" s="1">
        <v>0</v>
      </c>
      <c r="BB95" s="1">
        <v>0</v>
      </c>
      <c r="BC95" s="1">
        <f>+Urq_InfraMR[[#This Row],[B.04.5 - Parque de Coches Remolcados para Servicios Especiales (Cartoneros)]]+Urq_InfraMR[[#This Row],[B.04.4 - Parque de Coches Remolcados de Larga Distancia (Turista+Pullman)]]+Urq_InfraMR[[#This Row],[B.04.3 - Parque de Coches Remolcados Clase Unica Cabina]]+Urq_InfraMR[[#This Row],[B.04.2 - Parque de Coches Remolcados Clase Unica Furgón]]+Urq_InfraMR[[#This Row],[B.04.1 - Parque de Coches Remolcados Clase Unica]]</f>
        <v>0</v>
      </c>
      <c r="BD95" s="1">
        <v>1</v>
      </c>
      <c r="BE95" s="1">
        <v>0</v>
      </c>
      <c r="BF95" s="16">
        <v>1435</v>
      </c>
    </row>
    <row r="96" spans="1:58">
      <c r="A96" s="1">
        <v>2000</v>
      </c>
      <c r="B96" s="1" t="s">
        <v>125</v>
      </c>
      <c r="C96" s="12">
        <v>0.2</v>
      </c>
      <c r="D96" s="12">
        <v>0</v>
      </c>
      <c r="E96" s="12">
        <v>0</v>
      </c>
      <c r="F96" s="12">
        <v>25.676639999999999</v>
      </c>
      <c r="G96" s="12">
        <f t="shared" si="7"/>
        <v>25.876639999999998</v>
      </c>
      <c r="H96" s="12">
        <f>+Urq_InfraMR[[#This Row],[Total Líneas de Explotación ]]</f>
        <v>25.876639999999998</v>
      </c>
      <c r="I96" s="12">
        <v>25.677</v>
      </c>
      <c r="J96" s="12">
        <v>0.2</v>
      </c>
      <c r="K96" s="12">
        <v>2.5569999999999999</v>
      </c>
      <c r="L96" s="12">
        <v>54.899000000000001</v>
      </c>
      <c r="M96" s="12">
        <v>3.875</v>
      </c>
      <c r="N96" s="12">
        <f>+Urq_InfraMR[[#This Row],[A.03.1 -  Longitud de Vías de Explotación No Electrificadas Troncales y Ramales (vía principal) (km)]]+Urq_InfraMR[[#This Row],[A.04.1 -  Longitud de Vías de Explotación Electrificadas Troncales y Ramales (vía principal) (km)]]</f>
        <v>55.099000000000004</v>
      </c>
      <c r="O96" s="12">
        <f>+Urq_InfraMR[[#This Row],[Total Vías (excluido Auxiliares)]]</f>
        <v>55.099000000000004</v>
      </c>
      <c r="P96" s="1">
        <v>4</v>
      </c>
      <c r="Q96" s="1">
        <v>19</v>
      </c>
      <c r="R96" s="1">
        <v>0</v>
      </c>
      <c r="S96" s="1">
        <f t="shared" si="8"/>
        <v>23</v>
      </c>
      <c r="T96" s="1">
        <v>0</v>
      </c>
      <c r="U96" s="1">
        <v>29</v>
      </c>
      <c r="V96" s="1">
        <v>0</v>
      </c>
      <c r="W96" s="1">
        <v>3</v>
      </c>
      <c r="X96" s="1">
        <v>2</v>
      </c>
      <c r="Y96" s="1">
        <f t="shared" si="9"/>
        <v>34</v>
      </c>
      <c r="Z96" s="1">
        <v>2</v>
      </c>
      <c r="AA96" s="1">
        <v>6</v>
      </c>
      <c r="AB96" s="1">
        <f>+Urq_InfraMR[[#This Row],[Total Pasos Vehiculares a Nivel]]</f>
        <v>34</v>
      </c>
      <c r="AC96" s="1">
        <f t="shared" si="10"/>
        <v>42</v>
      </c>
      <c r="AD96" s="1">
        <v>1</v>
      </c>
      <c r="AE96" s="1">
        <v>3</v>
      </c>
      <c r="AF96" s="1">
        <v>38</v>
      </c>
      <c r="AG96" s="1">
        <f t="shared" si="11"/>
        <v>42</v>
      </c>
      <c r="AH96" s="13">
        <v>17.370999999999999</v>
      </c>
      <c r="AI96" s="13">
        <v>0</v>
      </c>
      <c r="AJ96" s="13">
        <v>8.3789999999999996</v>
      </c>
      <c r="AK96" s="13">
        <f t="shared" si="12"/>
        <v>25.75</v>
      </c>
      <c r="AL96" s="1">
        <v>1</v>
      </c>
      <c r="AM96" s="1">
        <v>0</v>
      </c>
      <c r="AN96" s="1">
        <v>0</v>
      </c>
      <c r="AO96" s="1">
        <f t="shared" si="13"/>
        <v>1</v>
      </c>
      <c r="AP96" s="1">
        <v>0</v>
      </c>
      <c r="AQ96" s="1">
        <v>128</v>
      </c>
      <c r="AR96" s="1">
        <v>0</v>
      </c>
      <c r="AS96" s="1">
        <f>+Urq_InfraMR[[#This Row],[B.02.1 - Parque de Coches Eléctricos Motrices]]+Urq_InfraMR[[#This Row],[B.02.2 - Parque de Coches Eléctricos Motrices Remolcados Tipo R]]+Urq_InfraMR[[#This Row],[B.02.3 - Parque de Coches Eléctricos Motrices Tipo R]]</f>
        <v>128</v>
      </c>
      <c r="AT96" s="1">
        <v>0</v>
      </c>
      <c r="AU96" s="1">
        <v>0</v>
      </c>
      <c r="AV96" s="1">
        <v>0</v>
      </c>
      <c r="AW96" s="1">
        <f>+Urq_InfraMR[[#This Row],[B.03.1 - Parque de Coches Motores Motrices Remolcados]]+Urq_InfraMR[[#This Row],[B.03.2 - Parque de Coches Motores Motrices Intermedios]]+Urq_InfraMR[[#This Row],[B.03.3 - Parque de Coches Motores Motrices Cabina]]</f>
        <v>0</v>
      </c>
      <c r="AX96" s="1">
        <v>0</v>
      </c>
      <c r="AY96" s="1">
        <v>0</v>
      </c>
      <c r="AZ96" s="1">
        <v>0</v>
      </c>
      <c r="BA96" s="1">
        <v>0</v>
      </c>
      <c r="BB96" s="1">
        <v>0</v>
      </c>
      <c r="BC96" s="1">
        <f>+Urq_InfraMR[[#This Row],[B.04.5 - Parque de Coches Remolcados para Servicios Especiales (Cartoneros)]]+Urq_InfraMR[[#This Row],[B.04.4 - Parque de Coches Remolcados de Larga Distancia (Turista+Pullman)]]+Urq_InfraMR[[#This Row],[B.04.3 - Parque de Coches Remolcados Clase Unica Cabina]]+Urq_InfraMR[[#This Row],[B.04.2 - Parque de Coches Remolcados Clase Unica Furgón]]+Urq_InfraMR[[#This Row],[B.04.1 - Parque de Coches Remolcados Clase Unica]]</f>
        <v>0</v>
      </c>
      <c r="BD96" s="1">
        <v>1</v>
      </c>
      <c r="BE96" s="1">
        <v>0</v>
      </c>
      <c r="BF96" s="16">
        <v>1435</v>
      </c>
    </row>
    <row r="97" spans="1:58">
      <c r="A97" s="1">
        <v>2000</v>
      </c>
      <c r="B97" s="1" t="s">
        <v>126</v>
      </c>
      <c r="C97" s="12">
        <v>0.2</v>
      </c>
      <c r="D97" s="12">
        <v>0</v>
      </c>
      <c r="E97" s="12">
        <v>0</v>
      </c>
      <c r="F97" s="12">
        <v>25.676639999999999</v>
      </c>
      <c r="G97" s="12">
        <f t="shared" si="7"/>
        <v>25.876639999999998</v>
      </c>
      <c r="H97" s="12">
        <f>+Urq_InfraMR[[#This Row],[Total Líneas de Explotación ]]</f>
        <v>25.876639999999998</v>
      </c>
      <c r="I97" s="12">
        <v>25.677</v>
      </c>
      <c r="J97" s="12">
        <v>0.2</v>
      </c>
      <c r="K97" s="12">
        <v>2.5569999999999999</v>
      </c>
      <c r="L97" s="12">
        <v>54.899000000000001</v>
      </c>
      <c r="M97" s="12">
        <v>3.875</v>
      </c>
      <c r="N97" s="12">
        <f>+Urq_InfraMR[[#This Row],[A.03.1 -  Longitud de Vías de Explotación No Electrificadas Troncales y Ramales (vía principal) (km)]]+Urq_InfraMR[[#This Row],[A.04.1 -  Longitud de Vías de Explotación Electrificadas Troncales y Ramales (vía principal) (km)]]</f>
        <v>55.099000000000004</v>
      </c>
      <c r="O97" s="12">
        <f>+Urq_InfraMR[[#This Row],[Total Vías (excluido Auxiliares)]]</f>
        <v>55.099000000000004</v>
      </c>
      <c r="P97" s="1">
        <v>4</v>
      </c>
      <c r="Q97" s="1">
        <v>19</v>
      </c>
      <c r="R97" s="1">
        <v>0</v>
      </c>
      <c r="S97" s="1">
        <f t="shared" si="8"/>
        <v>23</v>
      </c>
      <c r="T97" s="1">
        <v>0</v>
      </c>
      <c r="U97" s="1">
        <v>29</v>
      </c>
      <c r="V97" s="1">
        <v>0</v>
      </c>
      <c r="W97" s="1">
        <v>3</v>
      </c>
      <c r="X97" s="1">
        <v>2</v>
      </c>
      <c r="Y97" s="1">
        <f t="shared" si="9"/>
        <v>34</v>
      </c>
      <c r="Z97" s="1">
        <v>2</v>
      </c>
      <c r="AA97" s="1">
        <v>6</v>
      </c>
      <c r="AB97" s="1">
        <f>+Urq_InfraMR[[#This Row],[Total Pasos Vehiculares a Nivel]]</f>
        <v>34</v>
      </c>
      <c r="AC97" s="1">
        <f t="shared" si="10"/>
        <v>42</v>
      </c>
      <c r="AD97" s="1">
        <v>1</v>
      </c>
      <c r="AE97" s="1">
        <v>3</v>
      </c>
      <c r="AF97" s="1">
        <v>38</v>
      </c>
      <c r="AG97" s="1">
        <f t="shared" si="11"/>
        <v>42</v>
      </c>
      <c r="AH97" s="13">
        <v>17.370999999999999</v>
      </c>
      <c r="AI97" s="13">
        <v>0</v>
      </c>
      <c r="AJ97" s="13">
        <v>8.3789999999999996</v>
      </c>
      <c r="AK97" s="13">
        <f t="shared" si="12"/>
        <v>25.75</v>
      </c>
      <c r="AL97" s="1">
        <v>1</v>
      </c>
      <c r="AM97" s="1">
        <v>0</v>
      </c>
      <c r="AN97" s="1">
        <v>0</v>
      </c>
      <c r="AO97" s="1">
        <f t="shared" si="13"/>
        <v>1</v>
      </c>
      <c r="AP97" s="1">
        <v>0</v>
      </c>
      <c r="AQ97" s="1">
        <v>128</v>
      </c>
      <c r="AR97" s="1">
        <v>0</v>
      </c>
      <c r="AS97" s="1">
        <f>+Urq_InfraMR[[#This Row],[B.02.1 - Parque de Coches Eléctricos Motrices]]+Urq_InfraMR[[#This Row],[B.02.2 - Parque de Coches Eléctricos Motrices Remolcados Tipo R]]+Urq_InfraMR[[#This Row],[B.02.3 - Parque de Coches Eléctricos Motrices Tipo R]]</f>
        <v>128</v>
      </c>
      <c r="AT97" s="1">
        <v>0</v>
      </c>
      <c r="AU97" s="1">
        <v>0</v>
      </c>
      <c r="AV97" s="1">
        <v>0</v>
      </c>
      <c r="AW97" s="1">
        <f>+Urq_InfraMR[[#This Row],[B.03.1 - Parque de Coches Motores Motrices Remolcados]]+Urq_InfraMR[[#This Row],[B.03.2 - Parque de Coches Motores Motrices Intermedios]]+Urq_InfraMR[[#This Row],[B.03.3 - Parque de Coches Motores Motrices Cabina]]</f>
        <v>0</v>
      </c>
      <c r="AX97" s="1">
        <v>0</v>
      </c>
      <c r="AY97" s="1">
        <v>0</v>
      </c>
      <c r="AZ97" s="1">
        <v>0</v>
      </c>
      <c r="BA97" s="1">
        <v>0</v>
      </c>
      <c r="BB97" s="1">
        <v>0</v>
      </c>
      <c r="BC97" s="1">
        <f>+Urq_InfraMR[[#This Row],[B.04.5 - Parque de Coches Remolcados para Servicios Especiales (Cartoneros)]]+Urq_InfraMR[[#This Row],[B.04.4 - Parque de Coches Remolcados de Larga Distancia (Turista+Pullman)]]+Urq_InfraMR[[#This Row],[B.04.3 - Parque de Coches Remolcados Clase Unica Cabina]]+Urq_InfraMR[[#This Row],[B.04.2 - Parque de Coches Remolcados Clase Unica Furgón]]+Urq_InfraMR[[#This Row],[B.04.1 - Parque de Coches Remolcados Clase Unica]]</f>
        <v>0</v>
      </c>
      <c r="BD97" s="1">
        <v>1</v>
      </c>
      <c r="BE97" s="1">
        <v>0</v>
      </c>
      <c r="BF97" s="16">
        <v>1435</v>
      </c>
    </row>
    <row r="98" spans="1:58">
      <c r="A98" s="1">
        <v>2001</v>
      </c>
      <c r="B98" s="1" t="s">
        <v>115</v>
      </c>
      <c r="C98" s="12">
        <v>0.2</v>
      </c>
      <c r="D98" s="12">
        <v>0</v>
      </c>
      <c r="E98" s="12">
        <v>0</v>
      </c>
      <c r="F98" s="12">
        <v>25.676639999999999</v>
      </c>
      <c r="G98" s="12">
        <f t="shared" si="7"/>
        <v>25.876639999999998</v>
      </c>
      <c r="H98" s="12">
        <f>+Urq_InfraMR[[#This Row],[Total Líneas de Explotación ]]</f>
        <v>25.876639999999998</v>
      </c>
      <c r="I98" s="12">
        <v>25.677</v>
      </c>
      <c r="J98" s="12">
        <v>0.2</v>
      </c>
      <c r="K98" s="12">
        <v>2.5569999999999999</v>
      </c>
      <c r="L98" s="12">
        <v>54.899000000000001</v>
      </c>
      <c r="M98" s="12">
        <v>3.875</v>
      </c>
      <c r="N98" s="12">
        <f>+Urq_InfraMR[[#This Row],[A.03.1 -  Longitud de Vías de Explotación No Electrificadas Troncales y Ramales (vía principal) (km)]]+Urq_InfraMR[[#This Row],[A.04.1 -  Longitud de Vías de Explotación Electrificadas Troncales y Ramales (vía principal) (km)]]</f>
        <v>55.099000000000004</v>
      </c>
      <c r="O98" s="12">
        <f>+Urq_InfraMR[[#This Row],[Total Vías (excluido Auxiliares)]]</f>
        <v>55.099000000000004</v>
      </c>
      <c r="P98" s="1">
        <v>4</v>
      </c>
      <c r="Q98" s="1">
        <v>19</v>
      </c>
      <c r="R98" s="1">
        <v>0</v>
      </c>
      <c r="S98" s="1">
        <f t="shared" si="8"/>
        <v>23</v>
      </c>
      <c r="T98" s="1">
        <v>0</v>
      </c>
      <c r="U98" s="1">
        <v>29</v>
      </c>
      <c r="V98" s="1">
        <v>0</v>
      </c>
      <c r="W98" s="1">
        <v>3</v>
      </c>
      <c r="X98" s="1">
        <v>2</v>
      </c>
      <c r="Y98" s="1">
        <f t="shared" si="9"/>
        <v>34</v>
      </c>
      <c r="Z98" s="1">
        <v>2</v>
      </c>
      <c r="AA98" s="1">
        <v>6</v>
      </c>
      <c r="AB98" s="1">
        <f>+Urq_InfraMR[[#This Row],[Total Pasos Vehiculares a Nivel]]</f>
        <v>34</v>
      </c>
      <c r="AC98" s="1">
        <f t="shared" si="10"/>
        <v>42</v>
      </c>
      <c r="AD98" s="1">
        <v>1</v>
      </c>
      <c r="AE98" s="1">
        <v>3</v>
      </c>
      <c r="AF98" s="1">
        <v>38</v>
      </c>
      <c r="AG98" s="1">
        <f t="shared" si="11"/>
        <v>42</v>
      </c>
      <c r="AH98" s="13">
        <v>17.370999999999999</v>
      </c>
      <c r="AI98" s="13">
        <v>0</v>
      </c>
      <c r="AJ98" s="13">
        <v>8.3789999999999996</v>
      </c>
      <c r="AK98" s="13">
        <f t="shared" si="12"/>
        <v>25.75</v>
      </c>
      <c r="AL98" s="1">
        <v>1</v>
      </c>
      <c r="AM98" s="1">
        <v>0</v>
      </c>
      <c r="AN98" s="1">
        <v>0</v>
      </c>
      <c r="AO98" s="1">
        <f t="shared" si="13"/>
        <v>1</v>
      </c>
      <c r="AP98" s="1">
        <v>0</v>
      </c>
      <c r="AQ98" s="1">
        <v>128</v>
      </c>
      <c r="AR98" s="1">
        <v>0</v>
      </c>
      <c r="AS98" s="1">
        <f>+Urq_InfraMR[[#This Row],[B.02.1 - Parque de Coches Eléctricos Motrices]]+Urq_InfraMR[[#This Row],[B.02.2 - Parque de Coches Eléctricos Motrices Remolcados Tipo R]]+Urq_InfraMR[[#This Row],[B.02.3 - Parque de Coches Eléctricos Motrices Tipo R]]</f>
        <v>128</v>
      </c>
      <c r="AT98" s="1">
        <v>0</v>
      </c>
      <c r="AU98" s="1">
        <v>0</v>
      </c>
      <c r="AV98" s="1">
        <v>0</v>
      </c>
      <c r="AW98" s="1">
        <f>+Urq_InfraMR[[#This Row],[B.03.1 - Parque de Coches Motores Motrices Remolcados]]+Urq_InfraMR[[#This Row],[B.03.2 - Parque de Coches Motores Motrices Intermedios]]+Urq_InfraMR[[#This Row],[B.03.3 - Parque de Coches Motores Motrices Cabina]]</f>
        <v>0</v>
      </c>
      <c r="AX98" s="1">
        <v>0</v>
      </c>
      <c r="AY98" s="1">
        <v>0</v>
      </c>
      <c r="AZ98" s="1">
        <v>0</v>
      </c>
      <c r="BA98" s="1">
        <v>0</v>
      </c>
      <c r="BB98" s="1">
        <v>0</v>
      </c>
      <c r="BC98" s="1">
        <f>+Urq_InfraMR[[#This Row],[B.04.5 - Parque de Coches Remolcados para Servicios Especiales (Cartoneros)]]+Urq_InfraMR[[#This Row],[B.04.4 - Parque de Coches Remolcados de Larga Distancia (Turista+Pullman)]]+Urq_InfraMR[[#This Row],[B.04.3 - Parque de Coches Remolcados Clase Unica Cabina]]+Urq_InfraMR[[#This Row],[B.04.2 - Parque de Coches Remolcados Clase Unica Furgón]]+Urq_InfraMR[[#This Row],[B.04.1 - Parque de Coches Remolcados Clase Unica]]</f>
        <v>0</v>
      </c>
      <c r="BD98" s="1">
        <v>1</v>
      </c>
      <c r="BE98" s="1">
        <v>0</v>
      </c>
      <c r="BF98" s="16">
        <v>1435</v>
      </c>
    </row>
    <row r="99" spans="1:58">
      <c r="A99" s="1">
        <v>2001</v>
      </c>
      <c r="B99" s="1" t="s">
        <v>116</v>
      </c>
      <c r="C99" s="12">
        <v>0.2</v>
      </c>
      <c r="D99" s="12">
        <v>0</v>
      </c>
      <c r="E99" s="12">
        <v>0</v>
      </c>
      <c r="F99" s="12">
        <v>25.676639999999999</v>
      </c>
      <c r="G99" s="12">
        <f t="shared" si="7"/>
        <v>25.876639999999998</v>
      </c>
      <c r="H99" s="12">
        <f>+Urq_InfraMR[[#This Row],[Total Líneas de Explotación ]]</f>
        <v>25.876639999999998</v>
      </c>
      <c r="I99" s="12">
        <v>25.677</v>
      </c>
      <c r="J99" s="12">
        <v>0.2</v>
      </c>
      <c r="K99" s="12">
        <v>2.5569999999999999</v>
      </c>
      <c r="L99" s="12">
        <v>54.899000000000001</v>
      </c>
      <c r="M99" s="12">
        <v>3.875</v>
      </c>
      <c r="N99" s="12">
        <f>+Urq_InfraMR[[#This Row],[A.03.1 -  Longitud de Vías de Explotación No Electrificadas Troncales y Ramales (vía principal) (km)]]+Urq_InfraMR[[#This Row],[A.04.1 -  Longitud de Vías de Explotación Electrificadas Troncales y Ramales (vía principal) (km)]]</f>
        <v>55.099000000000004</v>
      </c>
      <c r="O99" s="12">
        <f>+Urq_InfraMR[[#This Row],[Total Vías (excluido Auxiliares)]]</f>
        <v>55.099000000000004</v>
      </c>
      <c r="P99" s="1">
        <v>4</v>
      </c>
      <c r="Q99" s="1">
        <v>19</v>
      </c>
      <c r="R99" s="1">
        <v>0</v>
      </c>
      <c r="S99" s="1">
        <f t="shared" si="8"/>
        <v>23</v>
      </c>
      <c r="T99" s="1">
        <v>0</v>
      </c>
      <c r="U99" s="1">
        <v>29</v>
      </c>
      <c r="V99" s="1">
        <v>0</v>
      </c>
      <c r="W99" s="1">
        <v>3</v>
      </c>
      <c r="X99" s="1">
        <v>2</v>
      </c>
      <c r="Y99" s="1">
        <f t="shared" si="9"/>
        <v>34</v>
      </c>
      <c r="Z99" s="1">
        <v>2</v>
      </c>
      <c r="AA99" s="1">
        <v>6</v>
      </c>
      <c r="AB99" s="1">
        <f>+Urq_InfraMR[[#This Row],[Total Pasos Vehiculares a Nivel]]</f>
        <v>34</v>
      </c>
      <c r="AC99" s="1">
        <f t="shared" si="10"/>
        <v>42</v>
      </c>
      <c r="AD99" s="1">
        <v>1</v>
      </c>
      <c r="AE99" s="1">
        <v>3</v>
      </c>
      <c r="AF99" s="1">
        <v>38</v>
      </c>
      <c r="AG99" s="1">
        <f t="shared" si="11"/>
        <v>42</v>
      </c>
      <c r="AH99" s="13">
        <v>17.370999999999999</v>
      </c>
      <c r="AI99" s="13">
        <v>0</v>
      </c>
      <c r="AJ99" s="13">
        <v>8.3789999999999996</v>
      </c>
      <c r="AK99" s="13">
        <f t="shared" si="12"/>
        <v>25.75</v>
      </c>
      <c r="AL99" s="1">
        <v>1</v>
      </c>
      <c r="AM99" s="1">
        <v>0</v>
      </c>
      <c r="AN99" s="1">
        <v>0</v>
      </c>
      <c r="AO99" s="1">
        <f t="shared" si="13"/>
        <v>1</v>
      </c>
      <c r="AP99" s="1">
        <v>0</v>
      </c>
      <c r="AQ99" s="1">
        <v>128</v>
      </c>
      <c r="AR99" s="1">
        <v>0</v>
      </c>
      <c r="AS99" s="1">
        <f>+Urq_InfraMR[[#This Row],[B.02.1 - Parque de Coches Eléctricos Motrices]]+Urq_InfraMR[[#This Row],[B.02.2 - Parque de Coches Eléctricos Motrices Remolcados Tipo R]]+Urq_InfraMR[[#This Row],[B.02.3 - Parque de Coches Eléctricos Motrices Tipo R]]</f>
        <v>128</v>
      </c>
      <c r="AT99" s="1">
        <v>0</v>
      </c>
      <c r="AU99" s="1">
        <v>0</v>
      </c>
      <c r="AV99" s="1">
        <v>0</v>
      </c>
      <c r="AW99" s="1">
        <f>+Urq_InfraMR[[#This Row],[B.03.1 - Parque de Coches Motores Motrices Remolcados]]+Urq_InfraMR[[#This Row],[B.03.2 - Parque de Coches Motores Motrices Intermedios]]+Urq_InfraMR[[#This Row],[B.03.3 - Parque de Coches Motores Motrices Cabina]]</f>
        <v>0</v>
      </c>
      <c r="AX99" s="1">
        <v>0</v>
      </c>
      <c r="AY99" s="1">
        <v>0</v>
      </c>
      <c r="AZ99" s="1">
        <v>0</v>
      </c>
      <c r="BA99" s="1">
        <v>0</v>
      </c>
      <c r="BB99" s="1">
        <v>0</v>
      </c>
      <c r="BC99" s="1">
        <f>+Urq_InfraMR[[#This Row],[B.04.5 - Parque de Coches Remolcados para Servicios Especiales (Cartoneros)]]+Urq_InfraMR[[#This Row],[B.04.4 - Parque de Coches Remolcados de Larga Distancia (Turista+Pullman)]]+Urq_InfraMR[[#This Row],[B.04.3 - Parque de Coches Remolcados Clase Unica Cabina]]+Urq_InfraMR[[#This Row],[B.04.2 - Parque de Coches Remolcados Clase Unica Furgón]]+Urq_InfraMR[[#This Row],[B.04.1 - Parque de Coches Remolcados Clase Unica]]</f>
        <v>0</v>
      </c>
      <c r="BD99" s="1">
        <v>1</v>
      </c>
      <c r="BE99" s="1">
        <v>0</v>
      </c>
      <c r="BF99" s="16">
        <v>1435</v>
      </c>
    </row>
    <row r="100" spans="1:58">
      <c r="A100" s="1">
        <v>2001</v>
      </c>
      <c r="B100" s="1" t="s">
        <v>117</v>
      </c>
      <c r="C100" s="12">
        <v>0.2</v>
      </c>
      <c r="D100" s="12">
        <v>0</v>
      </c>
      <c r="E100" s="12">
        <v>0</v>
      </c>
      <c r="F100" s="12">
        <v>25.676639999999999</v>
      </c>
      <c r="G100" s="12">
        <f t="shared" si="7"/>
        <v>25.876639999999998</v>
      </c>
      <c r="H100" s="12">
        <f>+Urq_InfraMR[[#This Row],[Total Líneas de Explotación ]]</f>
        <v>25.876639999999998</v>
      </c>
      <c r="I100" s="12">
        <v>25.677</v>
      </c>
      <c r="J100" s="12">
        <v>0.2</v>
      </c>
      <c r="K100" s="12">
        <v>2.5569999999999999</v>
      </c>
      <c r="L100" s="12">
        <v>54.899000000000001</v>
      </c>
      <c r="M100" s="12">
        <v>3.875</v>
      </c>
      <c r="N100" s="12">
        <f>+Urq_InfraMR[[#This Row],[A.03.1 -  Longitud de Vías de Explotación No Electrificadas Troncales y Ramales (vía principal) (km)]]+Urq_InfraMR[[#This Row],[A.04.1 -  Longitud de Vías de Explotación Electrificadas Troncales y Ramales (vía principal) (km)]]</f>
        <v>55.099000000000004</v>
      </c>
      <c r="O100" s="12">
        <f>+Urq_InfraMR[[#This Row],[Total Vías (excluido Auxiliares)]]</f>
        <v>55.099000000000004</v>
      </c>
      <c r="P100" s="1">
        <v>4</v>
      </c>
      <c r="Q100" s="1">
        <v>19</v>
      </c>
      <c r="R100" s="1">
        <v>0</v>
      </c>
      <c r="S100" s="1">
        <f t="shared" si="8"/>
        <v>23</v>
      </c>
      <c r="T100" s="1">
        <v>0</v>
      </c>
      <c r="U100" s="1">
        <v>29</v>
      </c>
      <c r="V100" s="1">
        <v>0</v>
      </c>
      <c r="W100" s="1">
        <v>3</v>
      </c>
      <c r="X100" s="1">
        <v>2</v>
      </c>
      <c r="Y100" s="1">
        <f t="shared" si="9"/>
        <v>34</v>
      </c>
      <c r="Z100" s="1">
        <v>2</v>
      </c>
      <c r="AA100" s="1">
        <v>6</v>
      </c>
      <c r="AB100" s="1">
        <f>+Urq_InfraMR[[#This Row],[Total Pasos Vehiculares a Nivel]]</f>
        <v>34</v>
      </c>
      <c r="AC100" s="1">
        <f t="shared" si="10"/>
        <v>42</v>
      </c>
      <c r="AD100" s="1">
        <v>1</v>
      </c>
      <c r="AE100" s="1">
        <v>3</v>
      </c>
      <c r="AF100" s="1">
        <v>38</v>
      </c>
      <c r="AG100" s="1">
        <f t="shared" si="11"/>
        <v>42</v>
      </c>
      <c r="AH100" s="13">
        <v>17.370999999999999</v>
      </c>
      <c r="AI100" s="13">
        <v>0</v>
      </c>
      <c r="AJ100" s="13">
        <v>8.3789999999999996</v>
      </c>
      <c r="AK100" s="13">
        <f t="shared" si="12"/>
        <v>25.75</v>
      </c>
      <c r="AL100" s="1">
        <v>1</v>
      </c>
      <c r="AM100" s="1">
        <v>0</v>
      </c>
      <c r="AN100" s="1">
        <v>0</v>
      </c>
      <c r="AO100" s="1">
        <f t="shared" si="13"/>
        <v>1</v>
      </c>
      <c r="AP100" s="1">
        <v>0</v>
      </c>
      <c r="AQ100" s="1">
        <v>128</v>
      </c>
      <c r="AR100" s="1">
        <v>0</v>
      </c>
      <c r="AS100" s="1">
        <f>+Urq_InfraMR[[#This Row],[B.02.1 - Parque de Coches Eléctricos Motrices]]+Urq_InfraMR[[#This Row],[B.02.2 - Parque de Coches Eléctricos Motrices Remolcados Tipo R]]+Urq_InfraMR[[#This Row],[B.02.3 - Parque de Coches Eléctricos Motrices Tipo R]]</f>
        <v>128</v>
      </c>
      <c r="AT100" s="1">
        <v>0</v>
      </c>
      <c r="AU100" s="1">
        <v>0</v>
      </c>
      <c r="AV100" s="1">
        <v>0</v>
      </c>
      <c r="AW100" s="1">
        <f>+Urq_InfraMR[[#This Row],[B.03.1 - Parque de Coches Motores Motrices Remolcados]]+Urq_InfraMR[[#This Row],[B.03.2 - Parque de Coches Motores Motrices Intermedios]]+Urq_InfraMR[[#This Row],[B.03.3 - Parque de Coches Motores Motrices Cabina]]</f>
        <v>0</v>
      </c>
      <c r="AX100" s="1">
        <v>0</v>
      </c>
      <c r="AY100" s="1">
        <v>0</v>
      </c>
      <c r="AZ100" s="1">
        <v>0</v>
      </c>
      <c r="BA100" s="1">
        <v>0</v>
      </c>
      <c r="BB100" s="1">
        <v>0</v>
      </c>
      <c r="BC100" s="1">
        <f>+Urq_InfraMR[[#This Row],[B.04.5 - Parque de Coches Remolcados para Servicios Especiales (Cartoneros)]]+Urq_InfraMR[[#This Row],[B.04.4 - Parque de Coches Remolcados de Larga Distancia (Turista+Pullman)]]+Urq_InfraMR[[#This Row],[B.04.3 - Parque de Coches Remolcados Clase Unica Cabina]]+Urq_InfraMR[[#This Row],[B.04.2 - Parque de Coches Remolcados Clase Unica Furgón]]+Urq_InfraMR[[#This Row],[B.04.1 - Parque de Coches Remolcados Clase Unica]]</f>
        <v>0</v>
      </c>
      <c r="BD100" s="1">
        <v>1</v>
      </c>
      <c r="BE100" s="1">
        <v>0</v>
      </c>
      <c r="BF100" s="16">
        <v>1435</v>
      </c>
    </row>
    <row r="101" spans="1:58">
      <c r="A101" s="1">
        <v>2001</v>
      </c>
      <c r="B101" s="1" t="s">
        <v>118</v>
      </c>
      <c r="C101" s="12">
        <v>0.2</v>
      </c>
      <c r="D101" s="12">
        <v>0</v>
      </c>
      <c r="E101" s="12">
        <v>0</v>
      </c>
      <c r="F101" s="12">
        <v>25.676639999999999</v>
      </c>
      <c r="G101" s="12">
        <f t="shared" si="7"/>
        <v>25.876639999999998</v>
      </c>
      <c r="H101" s="12">
        <f>+Urq_InfraMR[[#This Row],[Total Líneas de Explotación ]]</f>
        <v>25.876639999999998</v>
      </c>
      <c r="I101" s="12">
        <v>25.677</v>
      </c>
      <c r="J101" s="12">
        <v>0.2</v>
      </c>
      <c r="K101" s="12">
        <v>2.5569999999999999</v>
      </c>
      <c r="L101" s="12">
        <v>54.899000000000001</v>
      </c>
      <c r="M101" s="12">
        <v>3.875</v>
      </c>
      <c r="N101" s="12">
        <f>+Urq_InfraMR[[#This Row],[A.03.1 -  Longitud de Vías de Explotación No Electrificadas Troncales y Ramales (vía principal) (km)]]+Urq_InfraMR[[#This Row],[A.04.1 -  Longitud de Vías de Explotación Electrificadas Troncales y Ramales (vía principal) (km)]]</f>
        <v>55.099000000000004</v>
      </c>
      <c r="O101" s="12">
        <f>+Urq_InfraMR[[#This Row],[Total Vías (excluido Auxiliares)]]</f>
        <v>55.099000000000004</v>
      </c>
      <c r="P101" s="1">
        <v>4</v>
      </c>
      <c r="Q101" s="1">
        <v>19</v>
      </c>
      <c r="R101" s="1">
        <v>0</v>
      </c>
      <c r="S101" s="1">
        <f t="shared" si="8"/>
        <v>23</v>
      </c>
      <c r="T101" s="1">
        <v>0</v>
      </c>
      <c r="U101" s="1">
        <v>29</v>
      </c>
      <c r="V101" s="1">
        <v>0</v>
      </c>
      <c r="W101" s="1">
        <v>3</v>
      </c>
      <c r="X101" s="1">
        <v>2</v>
      </c>
      <c r="Y101" s="1">
        <f t="shared" si="9"/>
        <v>34</v>
      </c>
      <c r="Z101" s="1">
        <v>2</v>
      </c>
      <c r="AA101" s="1">
        <v>6</v>
      </c>
      <c r="AB101" s="1">
        <f>+Urq_InfraMR[[#This Row],[Total Pasos Vehiculares a Nivel]]</f>
        <v>34</v>
      </c>
      <c r="AC101" s="1">
        <f t="shared" si="10"/>
        <v>42</v>
      </c>
      <c r="AD101" s="1">
        <v>1</v>
      </c>
      <c r="AE101" s="1">
        <v>3</v>
      </c>
      <c r="AF101" s="1">
        <v>38</v>
      </c>
      <c r="AG101" s="1">
        <f t="shared" si="11"/>
        <v>42</v>
      </c>
      <c r="AH101" s="13">
        <v>17.370999999999999</v>
      </c>
      <c r="AI101" s="13">
        <v>0</v>
      </c>
      <c r="AJ101" s="13">
        <v>8.3789999999999996</v>
      </c>
      <c r="AK101" s="13">
        <f t="shared" si="12"/>
        <v>25.75</v>
      </c>
      <c r="AL101" s="1">
        <v>1</v>
      </c>
      <c r="AM101" s="1">
        <v>0</v>
      </c>
      <c r="AN101" s="1">
        <v>0</v>
      </c>
      <c r="AO101" s="1">
        <f t="shared" si="13"/>
        <v>1</v>
      </c>
      <c r="AP101" s="1">
        <v>0</v>
      </c>
      <c r="AQ101" s="1">
        <v>128</v>
      </c>
      <c r="AR101" s="1">
        <v>0</v>
      </c>
      <c r="AS101" s="1">
        <f>+Urq_InfraMR[[#This Row],[B.02.1 - Parque de Coches Eléctricos Motrices]]+Urq_InfraMR[[#This Row],[B.02.2 - Parque de Coches Eléctricos Motrices Remolcados Tipo R]]+Urq_InfraMR[[#This Row],[B.02.3 - Parque de Coches Eléctricos Motrices Tipo R]]</f>
        <v>128</v>
      </c>
      <c r="AT101" s="1">
        <v>0</v>
      </c>
      <c r="AU101" s="1">
        <v>0</v>
      </c>
      <c r="AV101" s="1">
        <v>0</v>
      </c>
      <c r="AW101" s="1">
        <f>+Urq_InfraMR[[#This Row],[B.03.1 - Parque de Coches Motores Motrices Remolcados]]+Urq_InfraMR[[#This Row],[B.03.2 - Parque de Coches Motores Motrices Intermedios]]+Urq_InfraMR[[#This Row],[B.03.3 - Parque de Coches Motores Motrices Cabina]]</f>
        <v>0</v>
      </c>
      <c r="AX101" s="1">
        <v>0</v>
      </c>
      <c r="AY101" s="1">
        <v>0</v>
      </c>
      <c r="AZ101" s="1">
        <v>0</v>
      </c>
      <c r="BA101" s="1">
        <v>0</v>
      </c>
      <c r="BB101" s="1">
        <v>0</v>
      </c>
      <c r="BC101" s="1">
        <f>+Urq_InfraMR[[#This Row],[B.04.5 - Parque de Coches Remolcados para Servicios Especiales (Cartoneros)]]+Urq_InfraMR[[#This Row],[B.04.4 - Parque de Coches Remolcados de Larga Distancia (Turista+Pullman)]]+Urq_InfraMR[[#This Row],[B.04.3 - Parque de Coches Remolcados Clase Unica Cabina]]+Urq_InfraMR[[#This Row],[B.04.2 - Parque de Coches Remolcados Clase Unica Furgón]]+Urq_InfraMR[[#This Row],[B.04.1 - Parque de Coches Remolcados Clase Unica]]</f>
        <v>0</v>
      </c>
      <c r="BD101" s="1">
        <v>1</v>
      </c>
      <c r="BE101" s="1">
        <v>0</v>
      </c>
      <c r="BF101" s="16">
        <v>1435</v>
      </c>
    </row>
    <row r="102" spans="1:58">
      <c r="A102" s="1">
        <v>2001</v>
      </c>
      <c r="B102" s="1" t="s">
        <v>119</v>
      </c>
      <c r="C102" s="12">
        <v>0.2</v>
      </c>
      <c r="D102" s="12">
        <v>0</v>
      </c>
      <c r="E102" s="12">
        <v>0</v>
      </c>
      <c r="F102" s="12">
        <v>25.676639999999999</v>
      </c>
      <c r="G102" s="12">
        <f t="shared" si="7"/>
        <v>25.876639999999998</v>
      </c>
      <c r="H102" s="12">
        <f>+Urq_InfraMR[[#This Row],[Total Líneas de Explotación ]]</f>
        <v>25.876639999999998</v>
      </c>
      <c r="I102" s="12">
        <v>25.677</v>
      </c>
      <c r="J102" s="12">
        <v>0.2</v>
      </c>
      <c r="K102" s="12">
        <v>2.5569999999999999</v>
      </c>
      <c r="L102" s="12">
        <v>54.899000000000001</v>
      </c>
      <c r="M102" s="12">
        <v>3.875</v>
      </c>
      <c r="N102" s="12">
        <f>+Urq_InfraMR[[#This Row],[A.03.1 -  Longitud de Vías de Explotación No Electrificadas Troncales y Ramales (vía principal) (km)]]+Urq_InfraMR[[#This Row],[A.04.1 -  Longitud de Vías de Explotación Electrificadas Troncales y Ramales (vía principal) (km)]]</f>
        <v>55.099000000000004</v>
      </c>
      <c r="O102" s="12">
        <f>+Urq_InfraMR[[#This Row],[Total Vías (excluido Auxiliares)]]</f>
        <v>55.099000000000004</v>
      </c>
      <c r="P102" s="1">
        <v>4</v>
      </c>
      <c r="Q102" s="1">
        <v>19</v>
      </c>
      <c r="R102" s="1">
        <v>0</v>
      </c>
      <c r="S102" s="1">
        <f t="shared" si="8"/>
        <v>23</v>
      </c>
      <c r="T102" s="1">
        <v>0</v>
      </c>
      <c r="U102" s="1">
        <v>29</v>
      </c>
      <c r="V102" s="1">
        <v>0</v>
      </c>
      <c r="W102" s="1">
        <v>3</v>
      </c>
      <c r="X102" s="1">
        <v>2</v>
      </c>
      <c r="Y102" s="1">
        <f t="shared" si="9"/>
        <v>34</v>
      </c>
      <c r="Z102" s="1">
        <v>2</v>
      </c>
      <c r="AA102" s="1">
        <v>6</v>
      </c>
      <c r="AB102" s="1">
        <f>+Urq_InfraMR[[#This Row],[Total Pasos Vehiculares a Nivel]]</f>
        <v>34</v>
      </c>
      <c r="AC102" s="1">
        <f t="shared" si="10"/>
        <v>42</v>
      </c>
      <c r="AD102" s="1">
        <v>1</v>
      </c>
      <c r="AE102" s="1">
        <v>3</v>
      </c>
      <c r="AF102" s="1">
        <v>38</v>
      </c>
      <c r="AG102" s="1">
        <f t="shared" si="11"/>
        <v>42</v>
      </c>
      <c r="AH102" s="13">
        <v>17.370999999999999</v>
      </c>
      <c r="AI102" s="13">
        <v>0</v>
      </c>
      <c r="AJ102" s="13">
        <v>8.3789999999999996</v>
      </c>
      <c r="AK102" s="13">
        <f t="shared" si="12"/>
        <v>25.75</v>
      </c>
      <c r="AL102" s="1">
        <v>1</v>
      </c>
      <c r="AM102" s="1">
        <v>0</v>
      </c>
      <c r="AN102" s="1">
        <v>0</v>
      </c>
      <c r="AO102" s="1">
        <f t="shared" si="13"/>
        <v>1</v>
      </c>
      <c r="AP102" s="1">
        <v>0</v>
      </c>
      <c r="AQ102" s="1">
        <v>128</v>
      </c>
      <c r="AR102" s="1">
        <v>0</v>
      </c>
      <c r="AS102" s="1">
        <f>+Urq_InfraMR[[#This Row],[B.02.1 - Parque de Coches Eléctricos Motrices]]+Urq_InfraMR[[#This Row],[B.02.2 - Parque de Coches Eléctricos Motrices Remolcados Tipo R]]+Urq_InfraMR[[#This Row],[B.02.3 - Parque de Coches Eléctricos Motrices Tipo R]]</f>
        <v>128</v>
      </c>
      <c r="AT102" s="1">
        <v>0</v>
      </c>
      <c r="AU102" s="1">
        <v>0</v>
      </c>
      <c r="AV102" s="1">
        <v>0</v>
      </c>
      <c r="AW102" s="1">
        <f>+Urq_InfraMR[[#This Row],[B.03.1 - Parque de Coches Motores Motrices Remolcados]]+Urq_InfraMR[[#This Row],[B.03.2 - Parque de Coches Motores Motrices Intermedios]]+Urq_InfraMR[[#This Row],[B.03.3 - Parque de Coches Motores Motrices Cabina]]</f>
        <v>0</v>
      </c>
      <c r="AX102" s="1">
        <v>0</v>
      </c>
      <c r="AY102" s="1">
        <v>0</v>
      </c>
      <c r="AZ102" s="1">
        <v>0</v>
      </c>
      <c r="BA102" s="1">
        <v>0</v>
      </c>
      <c r="BB102" s="1">
        <v>0</v>
      </c>
      <c r="BC102" s="1">
        <f>+Urq_InfraMR[[#This Row],[B.04.5 - Parque de Coches Remolcados para Servicios Especiales (Cartoneros)]]+Urq_InfraMR[[#This Row],[B.04.4 - Parque de Coches Remolcados de Larga Distancia (Turista+Pullman)]]+Urq_InfraMR[[#This Row],[B.04.3 - Parque de Coches Remolcados Clase Unica Cabina]]+Urq_InfraMR[[#This Row],[B.04.2 - Parque de Coches Remolcados Clase Unica Furgón]]+Urq_InfraMR[[#This Row],[B.04.1 - Parque de Coches Remolcados Clase Unica]]</f>
        <v>0</v>
      </c>
      <c r="BD102" s="1">
        <v>1</v>
      </c>
      <c r="BE102" s="1">
        <v>0</v>
      </c>
      <c r="BF102" s="16">
        <v>1435</v>
      </c>
    </row>
    <row r="103" spans="1:58">
      <c r="A103" s="1">
        <v>2001</v>
      </c>
      <c r="B103" s="1" t="s">
        <v>120</v>
      </c>
      <c r="C103" s="12">
        <v>0.2</v>
      </c>
      <c r="D103" s="12">
        <v>0</v>
      </c>
      <c r="E103" s="12">
        <v>0</v>
      </c>
      <c r="F103" s="12">
        <v>25.676639999999999</v>
      </c>
      <c r="G103" s="12">
        <f t="shared" si="7"/>
        <v>25.876639999999998</v>
      </c>
      <c r="H103" s="12">
        <f>+Urq_InfraMR[[#This Row],[Total Líneas de Explotación ]]</f>
        <v>25.876639999999998</v>
      </c>
      <c r="I103" s="12">
        <v>25.677</v>
      </c>
      <c r="J103" s="12">
        <v>0.2</v>
      </c>
      <c r="K103" s="12">
        <v>2.5569999999999999</v>
      </c>
      <c r="L103" s="12">
        <v>54.899000000000001</v>
      </c>
      <c r="M103" s="12">
        <v>3.875</v>
      </c>
      <c r="N103" s="12">
        <f>+Urq_InfraMR[[#This Row],[A.03.1 -  Longitud de Vías de Explotación No Electrificadas Troncales y Ramales (vía principal) (km)]]+Urq_InfraMR[[#This Row],[A.04.1 -  Longitud de Vías de Explotación Electrificadas Troncales y Ramales (vía principal) (km)]]</f>
        <v>55.099000000000004</v>
      </c>
      <c r="O103" s="12">
        <f>+Urq_InfraMR[[#This Row],[Total Vías (excluido Auxiliares)]]</f>
        <v>55.099000000000004</v>
      </c>
      <c r="P103" s="1">
        <v>4</v>
      </c>
      <c r="Q103" s="1">
        <v>19</v>
      </c>
      <c r="R103" s="1">
        <v>0</v>
      </c>
      <c r="S103" s="1">
        <f t="shared" si="8"/>
        <v>23</v>
      </c>
      <c r="T103" s="1">
        <v>0</v>
      </c>
      <c r="U103" s="1">
        <v>29</v>
      </c>
      <c r="V103" s="1">
        <v>0</v>
      </c>
      <c r="W103" s="1">
        <v>3</v>
      </c>
      <c r="X103" s="1">
        <v>2</v>
      </c>
      <c r="Y103" s="1">
        <f t="shared" si="9"/>
        <v>34</v>
      </c>
      <c r="Z103" s="1">
        <v>2</v>
      </c>
      <c r="AA103" s="1">
        <v>6</v>
      </c>
      <c r="AB103" s="1">
        <f>+Urq_InfraMR[[#This Row],[Total Pasos Vehiculares a Nivel]]</f>
        <v>34</v>
      </c>
      <c r="AC103" s="1">
        <f t="shared" si="10"/>
        <v>42</v>
      </c>
      <c r="AD103" s="1">
        <v>1</v>
      </c>
      <c r="AE103" s="1">
        <v>3</v>
      </c>
      <c r="AF103" s="1">
        <v>38</v>
      </c>
      <c r="AG103" s="1">
        <f t="shared" si="11"/>
        <v>42</v>
      </c>
      <c r="AH103" s="13">
        <v>17.370999999999999</v>
      </c>
      <c r="AI103" s="13">
        <v>0</v>
      </c>
      <c r="AJ103" s="13">
        <v>8.3789999999999996</v>
      </c>
      <c r="AK103" s="13">
        <f t="shared" si="12"/>
        <v>25.75</v>
      </c>
      <c r="AL103" s="1">
        <v>1</v>
      </c>
      <c r="AM103" s="1">
        <v>0</v>
      </c>
      <c r="AN103" s="1">
        <v>0</v>
      </c>
      <c r="AO103" s="1">
        <f t="shared" si="13"/>
        <v>1</v>
      </c>
      <c r="AP103" s="1">
        <v>0</v>
      </c>
      <c r="AQ103" s="1">
        <v>128</v>
      </c>
      <c r="AR103" s="1">
        <v>0</v>
      </c>
      <c r="AS103" s="1">
        <f>+Urq_InfraMR[[#This Row],[B.02.1 - Parque de Coches Eléctricos Motrices]]+Urq_InfraMR[[#This Row],[B.02.2 - Parque de Coches Eléctricos Motrices Remolcados Tipo R]]+Urq_InfraMR[[#This Row],[B.02.3 - Parque de Coches Eléctricos Motrices Tipo R]]</f>
        <v>128</v>
      </c>
      <c r="AT103" s="1">
        <v>0</v>
      </c>
      <c r="AU103" s="1">
        <v>0</v>
      </c>
      <c r="AV103" s="1">
        <v>0</v>
      </c>
      <c r="AW103" s="1">
        <f>+Urq_InfraMR[[#This Row],[B.03.1 - Parque de Coches Motores Motrices Remolcados]]+Urq_InfraMR[[#This Row],[B.03.2 - Parque de Coches Motores Motrices Intermedios]]+Urq_InfraMR[[#This Row],[B.03.3 - Parque de Coches Motores Motrices Cabina]]</f>
        <v>0</v>
      </c>
      <c r="AX103" s="1">
        <v>0</v>
      </c>
      <c r="AY103" s="1">
        <v>0</v>
      </c>
      <c r="AZ103" s="1">
        <v>0</v>
      </c>
      <c r="BA103" s="1">
        <v>0</v>
      </c>
      <c r="BB103" s="1">
        <v>0</v>
      </c>
      <c r="BC103" s="1">
        <f>+Urq_InfraMR[[#This Row],[B.04.5 - Parque de Coches Remolcados para Servicios Especiales (Cartoneros)]]+Urq_InfraMR[[#This Row],[B.04.4 - Parque de Coches Remolcados de Larga Distancia (Turista+Pullman)]]+Urq_InfraMR[[#This Row],[B.04.3 - Parque de Coches Remolcados Clase Unica Cabina]]+Urq_InfraMR[[#This Row],[B.04.2 - Parque de Coches Remolcados Clase Unica Furgón]]+Urq_InfraMR[[#This Row],[B.04.1 - Parque de Coches Remolcados Clase Unica]]</f>
        <v>0</v>
      </c>
      <c r="BD103" s="1">
        <v>1</v>
      </c>
      <c r="BE103" s="1">
        <v>0</v>
      </c>
      <c r="BF103" s="16">
        <v>1435</v>
      </c>
    </row>
    <row r="104" spans="1:58">
      <c r="A104" s="1">
        <v>2001</v>
      </c>
      <c r="B104" s="1" t="s">
        <v>121</v>
      </c>
      <c r="C104" s="12">
        <v>0.2</v>
      </c>
      <c r="D104" s="12">
        <v>0</v>
      </c>
      <c r="E104" s="12">
        <v>0</v>
      </c>
      <c r="F104" s="12">
        <v>25.676639999999999</v>
      </c>
      <c r="G104" s="12">
        <f t="shared" si="7"/>
        <v>25.876639999999998</v>
      </c>
      <c r="H104" s="12">
        <f>+Urq_InfraMR[[#This Row],[Total Líneas de Explotación ]]</f>
        <v>25.876639999999998</v>
      </c>
      <c r="I104" s="12">
        <v>25.677</v>
      </c>
      <c r="J104" s="12">
        <v>0.2</v>
      </c>
      <c r="K104" s="12">
        <v>2.5569999999999999</v>
      </c>
      <c r="L104" s="12">
        <v>54.899000000000001</v>
      </c>
      <c r="M104" s="12">
        <v>3.875</v>
      </c>
      <c r="N104" s="12">
        <f>+Urq_InfraMR[[#This Row],[A.03.1 -  Longitud de Vías de Explotación No Electrificadas Troncales y Ramales (vía principal) (km)]]+Urq_InfraMR[[#This Row],[A.04.1 -  Longitud de Vías de Explotación Electrificadas Troncales y Ramales (vía principal) (km)]]</f>
        <v>55.099000000000004</v>
      </c>
      <c r="O104" s="12">
        <f>+Urq_InfraMR[[#This Row],[Total Vías (excluido Auxiliares)]]</f>
        <v>55.099000000000004</v>
      </c>
      <c r="P104" s="1">
        <v>4</v>
      </c>
      <c r="Q104" s="1">
        <v>19</v>
      </c>
      <c r="R104" s="1">
        <v>0</v>
      </c>
      <c r="S104" s="1">
        <f t="shared" si="8"/>
        <v>23</v>
      </c>
      <c r="T104" s="1">
        <v>0</v>
      </c>
      <c r="U104" s="1">
        <v>29</v>
      </c>
      <c r="V104" s="1">
        <v>0</v>
      </c>
      <c r="W104" s="1">
        <v>3</v>
      </c>
      <c r="X104" s="1">
        <v>2</v>
      </c>
      <c r="Y104" s="1">
        <f t="shared" si="9"/>
        <v>34</v>
      </c>
      <c r="Z104" s="1">
        <v>2</v>
      </c>
      <c r="AA104" s="1">
        <v>6</v>
      </c>
      <c r="AB104" s="1">
        <f>+Urq_InfraMR[[#This Row],[Total Pasos Vehiculares a Nivel]]</f>
        <v>34</v>
      </c>
      <c r="AC104" s="1">
        <f t="shared" si="10"/>
        <v>42</v>
      </c>
      <c r="AD104" s="1">
        <v>1</v>
      </c>
      <c r="AE104" s="1">
        <v>3</v>
      </c>
      <c r="AF104" s="1">
        <v>38</v>
      </c>
      <c r="AG104" s="1">
        <f t="shared" si="11"/>
        <v>42</v>
      </c>
      <c r="AH104" s="13">
        <v>17.370999999999999</v>
      </c>
      <c r="AI104" s="13">
        <v>0</v>
      </c>
      <c r="AJ104" s="13">
        <v>8.3789999999999996</v>
      </c>
      <c r="AK104" s="13">
        <f t="shared" si="12"/>
        <v>25.75</v>
      </c>
      <c r="AL104" s="1">
        <v>1</v>
      </c>
      <c r="AM104" s="1">
        <v>0</v>
      </c>
      <c r="AN104" s="1">
        <v>0</v>
      </c>
      <c r="AO104" s="1">
        <f t="shared" si="13"/>
        <v>1</v>
      </c>
      <c r="AP104" s="1">
        <v>0</v>
      </c>
      <c r="AQ104" s="1">
        <v>128</v>
      </c>
      <c r="AR104" s="1">
        <v>0</v>
      </c>
      <c r="AS104" s="1">
        <f>+Urq_InfraMR[[#This Row],[B.02.1 - Parque de Coches Eléctricos Motrices]]+Urq_InfraMR[[#This Row],[B.02.2 - Parque de Coches Eléctricos Motrices Remolcados Tipo R]]+Urq_InfraMR[[#This Row],[B.02.3 - Parque de Coches Eléctricos Motrices Tipo R]]</f>
        <v>128</v>
      </c>
      <c r="AT104" s="1">
        <v>0</v>
      </c>
      <c r="AU104" s="1">
        <v>0</v>
      </c>
      <c r="AV104" s="1">
        <v>0</v>
      </c>
      <c r="AW104" s="1">
        <f>+Urq_InfraMR[[#This Row],[B.03.1 - Parque de Coches Motores Motrices Remolcados]]+Urq_InfraMR[[#This Row],[B.03.2 - Parque de Coches Motores Motrices Intermedios]]+Urq_InfraMR[[#This Row],[B.03.3 - Parque de Coches Motores Motrices Cabina]]</f>
        <v>0</v>
      </c>
      <c r="AX104" s="1">
        <v>0</v>
      </c>
      <c r="AY104" s="1">
        <v>0</v>
      </c>
      <c r="AZ104" s="1">
        <v>0</v>
      </c>
      <c r="BA104" s="1">
        <v>0</v>
      </c>
      <c r="BB104" s="1">
        <v>0</v>
      </c>
      <c r="BC104" s="1">
        <f>+Urq_InfraMR[[#This Row],[B.04.5 - Parque de Coches Remolcados para Servicios Especiales (Cartoneros)]]+Urq_InfraMR[[#This Row],[B.04.4 - Parque de Coches Remolcados de Larga Distancia (Turista+Pullman)]]+Urq_InfraMR[[#This Row],[B.04.3 - Parque de Coches Remolcados Clase Unica Cabina]]+Urq_InfraMR[[#This Row],[B.04.2 - Parque de Coches Remolcados Clase Unica Furgón]]+Urq_InfraMR[[#This Row],[B.04.1 - Parque de Coches Remolcados Clase Unica]]</f>
        <v>0</v>
      </c>
      <c r="BD104" s="1">
        <v>1</v>
      </c>
      <c r="BE104" s="1">
        <v>0</v>
      </c>
      <c r="BF104" s="16">
        <v>1435</v>
      </c>
    </row>
    <row r="105" spans="1:58">
      <c r="A105" s="1">
        <v>2001</v>
      </c>
      <c r="B105" s="1" t="s">
        <v>122</v>
      </c>
      <c r="C105" s="12">
        <v>0.2</v>
      </c>
      <c r="D105" s="12">
        <v>0</v>
      </c>
      <c r="E105" s="12">
        <v>0</v>
      </c>
      <c r="F105" s="12">
        <v>25.676639999999999</v>
      </c>
      <c r="G105" s="12">
        <f t="shared" si="7"/>
        <v>25.876639999999998</v>
      </c>
      <c r="H105" s="12">
        <f>+Urq_InfraMR[[#This Row],[Total Líneas de Explotación ]]</f>
        <v>25.876639999999998</v>
      </c>
      <c r="I105" s="12">
        <v>25.677</v>
      </c>
      <c r="J105" s="12">
        <v>0.2</v>
      </c>
      <c r="K105" s="12">
        <v>2.5569999999999999</v>
      </c>
      <c r="L105" s="12">
        <v>54.899000000000001</v>
      </c>
      <c r="M105" s="12">
        <v>3.875</v>
      </c>
      <c r="N105" s="12">
        <f>+Urq_InfraMR[[#This Row],[A.03.1 -  Longitud de Vías de Explotación No Electrificadas Troncales y Ramales (vía principal) (km)]]+Urq_InfraMR[[#This Row],[A.04.1 -  Longitud de Vías de Explotación Electrificadas Troncales y Ramales (vía principal) (km)]]</f>
        <v>55.099000000000004</v>
      </c>
      <c r="O105" s="12">
        <f>+Urq_InfraMR[[#This Row],[Total Vías (excluido Auxiliares)]]</f>
        <v>55.099000000000004</v>
      </c>
      <c r="P105" s="1">
        <v>4</v>
      </c>
      <c r="Q105" s="1">
        <v>19</v>
      </c>
      <c r="R105" s="1">
        <v>0</v>
      </c>
      <c r="S105" s="1">
        <f t="shared" si="8"/>
        <v>23</v>
      </c>
      <c r="T105" s="1">
        <v>0</v>
      </c>
      <c r="U105" s="1">
        <v>29</v>
      </c>
      <c r="V105" s="1">
        <v>0</v>
      </c>
      <c r="W105" s="1">
        <v>3</v>
      </c>
      <c r="X105" s="1">
        <v>2</v>
      </c>
      <c r="Y105" s="1">
        <f t="shared" si="9"/>
        <v>34</v>
      </c>
      <c r="Z105" s="1">
        <v>2</v>
      </c>
      <c r="AA105" s="1">
        <v>6</v>
      </c>
      <c r="AB105" s="1">
        <f>+Urq_InfraMR[[#This Row],[Total Pasos Vehiculares a Nivel]]</f>
        <v>34</v>
      </c>
      <c r="AC105" s="1">
        <f t="shared" si="10"/>
        <v>42</v>
      </c>
      <c r="AD105" s="1">
        <v>1</v>
      </c>
      <c r="AE105" s="1">
        <v>3</v>
      </c>
      <c r="AF105" s="1">
        <v>38</v>
      </c>
      <c r="AG105" s="1">
        <f t="shared" si="11"/>
        <v>42</v>
      </c>
      <c r="AH105" s="13">
        <v>17.370999999999999</v>
      </c>
      <c r="AI105" s="13">
        <v>0</v>
      </c>
      <c r="AJ105" s="13">
        <v>8.3789999999999996</v>
      </c>
      <c r="AK105" s="13">
        <f t="shared" si="12"/>
        <v>25.75</v>
      </c>
      <c r="AL105" s="1">
        <v>1</v>
      </c>
      <c r="AM105" s="1">
        <v>0</v>
      </c>
      <c r="AN105" s="1">
        <v>0</v>
      </c>
      <c r="AO105" s="1">
        <f t="shared" si="13"/>
        <v>1</v>
      </c>
      <c r="AP105" s="1">
        <v>0</v>
      </c>
      <c r="AQ105" s="1">
        <v>128</v>
      </c>
      <c r="AR105" s="1">
        <v>0</v>
      </c>
      <c r="AS105" s="1">
        <f>+Urq_InfraMR[[#This Row],[B.02.1 - Parque de Coches Eléctricos Motrices]]+Urq_InfraMR[[#This Row],[B.02.2 - Parque de Coches Eléctricos Motrices Remolcados Tipo R]]+Urq_InfraMR[[#This Row],[B.02.3 - Parque de Coches Eléctricos Motrices Tipo R]]</f>
        <v>128</v>
      </c>
      <c r="AT105" s="1">
        <v>0</v>
      </c>
      <c r="AU105" s="1">
        <v>0</v>
      </c>
      <c r="AV105" s="1">
        <v>0</v>
      </c>
      <c r="AW105" s="1">
        <f>+Urq_InfraMR[[#This Row],[B.03.1 - Parque de Coches Motores Motrices Remolcados]]+Urq_InfraMR[[#This Row],[B.03.2 - Parque de Coches Motores Motrices Intermedios]]+Urq_InfraMR[[#This Row],[B.03.3 - Parque de Coches Motores Motrices Cabina]]</f>
        <v>0</v>
      </c>
      <c r="AX105" s="1">
        <v>0</v>
      </c>
      <c r="AY105" s="1">
        <v>0</v>
      </c>
      <c r="AZ105" s="1">
        <v>0</v>
      </c>
      <c r="BA105" s="1">
        <v>0</v>
      </c>
      <c r="BB105" s="1">
        <v>0</v>
      </c>
      <c r="BC105" s="1">
        <f>+Urq_InfraMR[[#This Row],[B.04.5 - Parque de Coches Remolcados para Servicios Especiales (Cartoneros)]]+Urq_InfraMR[[#This Row],[B.04.4 - Parque de Coches Remolcados de Larga Distancia (Turista+Pullman)]]+Urq_InfraMR[[#This Row],[B.04.3 - Parque de Coches Remolcados Clase Unica Cabina]]+Urq_InfraMR[[#This Row],[B.04.2 - Parque de Coches Remolcados Clase Unica Furgón]]+Urq_InfraMR[[#This Row],[B.04.1 - Parque de Coches Remolcados Clase Unica]]</f>
        <v>0</v>
      </c>
      <c r="BD105" s="1">
        <v>1</v>
      </c>
      <c r="BE105" s="1">
        <v>0</v>
      </c>
      <c r="BF105" s="16">
        <v>1435</v>
      </c>
    </row>
    <row r="106" spans="1:58">
      <c r="A106" s="1">
        <v>2001</v>
      </c>
      <c r="B106" s="1" t="s">
        <v>123</v>
      </c>
      <c r="C106" s="12">
        <v>0.2</v>
      </c>
      <c r="D106" s="12">
        <v>0</v>
      </c>
      <c r="E106" s="12">
        <v>0</v>
      </c>
      <c r="F106" s="12">
        <v>25.676639999999999</v>
      </c>
      <c r="G106" s="12">
        <f t="shared" si="7"/>
        <v>25.876639999999998</v>
      </c>
      <c r="H106" s="12">
        <f>+Urq_InfraMR[[#This Row],[Total Líneas de Explotación ]]</f>
        <v>25.876639999999998</v>
      </c>
      <c r="I106" s="12">
        <v>25.677</v>
      </c>
      <c r="J106" s="12">
        <v>0.2</v>
      </c>
      <c r="K106" s="12">
        <v>2.5569999999999999</v>
      </c>
      <c r="L106" s="12">
        <v>54.899000000000001</v>
      </c>
      <c r="M106" s="12">
        <v>3.875</v>
      </c>
      <c r="N106" s="12">
        <f>+Urq_InfraMR[[#This Row],[A.03.1 -  Longitud de Vías de Explotación No Electrificadas Troncales y Ramales (vía principal) (km)]]+Urq_InfraMR[[#This Row],[A.04.1 -  Longitud de Vías de Explotación Electrificadas Troncales y Ramales (vía principal) (km)]]</f>
        <v>55.099000000000004</v>
      </c>
      <c r="O106" s="12">
        <f>+Urq_InfraMR[[#This Row],[Total Vías (excluido Auxiliares)]]</f>
        <v>55.099000000000004</v>
      </c>
      <c r="P106" s="1">
        <v>4</v>
      </c>
      <c r="Q106" s="1">
        <v>19</v>
      </c>
      <c r="R106" s="1">
        <v>0</v>
      </c>
      <c r="S106" s="1">
        <f t="shared" si="8"/>
        <v>23</v>
      </c>
      <c r="T106" s="1">
        <v>0</v>
      </c>
      <c r="U106" s="1">
        <v>29</v>
      </c>
      <c r="V106" s="1">
        <v>0</v>
      </c>
      <c r="W106" s="1">
        <v>3</v>
      </c>
      <c r="X106" s="1">
        <v>2</v>
      </c>
      <c r="Y106" s="1">
        <f t="shared" si="9"/>
        <v>34</v>
      </c>
      <c r="Z106" s="1">
        <v>2</v>
      </c>
      <c r="AA106" s="1">
        <v>6</v>
      </c>
      <c r="AB106" s="1">
        <f>+Urq_InfraMR[[#This Row],[Total Pasos Vehiculares a Nivel]]</f>
        <v>34</v>
      </c>
      <c r="AC106" s="1">
        <f t="shared" si="10"/>
        <v>42</v>
      </c>
      <c r="AD106" s="1">
        <v>1</v>
      </c>
      <c r="AE106" s="1">
        <v>3</v>
      </c>
      <c r="AF106" s="1">
        <v>38</v>
      </c>
      <c r="AG106" s="1">
        <f t="shared" si="11"/>
        <v>42</v>
      </c>
      <c r="AH106" s="13">
        <v>17.370999999999999</v>
      </c>
      <c r="AI106" s="13">
        <v>0</v>
      </c>
      <c r="AJ106" s="13">
        <v>8.3789999999999996</v>
      </c>
      <c r="AK106" s="13">
        <f t="shared" si="12"/>
        <v>25.75</v>
      </c>
      <c r="AL106" s="1">
        <v>1</v>
      </c>
      <c r="AM106" s="1">
        <v>0</v>
      </c>
      <c r="AN106" s="1">
        <v>0</v>
      </c>
      <c r="AO106" s="1">
        <f t="shared" si="13"/>
        <v>1</v>
      </c>
      <c r="AP106" s="1">
        <v>0</v>
      </c>
      <c r="AQ106" s="1">
        <v>128</v>
      </c>
      <c r="AR106" s="1">
        <v>0</v>
      </c>
      <c r="AS106" s="1">
        <f>+Urq_InfraMR[[#This Row],[B.02.1 - Parque de Coches Eléctricos Motrices]]+Urq_InfraMR[[#This Row],[B.02.2 - Parque de Coches Eléctricos Motrices Remolcados Tipo R]]+Urq_InfraMR[[#This Row],[B.02.3 - Parque de Coches Eléctricos Motrices Tipo R]]</f>
        <v>128</v>
      </c>
      <c r="AT106" s="1">
        <v>0</v>
      </c>
      <c r="AU106" s="1">
        <v>0</v>
      </c>
      <c r="AV106" s="1">
        <v>0</v>
      </c>
      <c r="AW106" s="1">
        <f>+Urq_InfraMR[[#This Row],[B.03.1 - Parque de Coches Motores Motrices Remolcados]]+Urq_InfraMR[[#This Row],[B.03.2 - Parque de Coches Motores Motrices Intermedios]]+Urq_InfraMR[[#This Row],[B.03.3 - Parque de Coches Motores Motrices Cabina]]</f>
        <v>0</v>
      </c>
      <c r="AX106" s="1">
        <v>0</v>
      </c>
      <c r="AY106" s="1">
        <v>0</v>
      </c>
      <c r="AZ106" s="1">
        <v>0</v>
      </c>
      <c r="BA106" s="1">
        <v>0</v>
      </c>
      <c r="BB106" s="1">
        <v>0</v>
      </c>
      <c r="BC106" s="1">
        <f>+Urq_InfraMR[[#This Row],[B.04.5 - Parque de Coches Remolcados para Servicios Especiales (Cartoneros)]]+Urq_InfraMR[[#This Row],[B.04.4 - Parque de Coches Remolcados de Larga Distancia (Turista+Pullman)]]+Urq_InfraMR[[#This Row],[B.04.3 - Parque de Coches Remolcados Clase Unica Cabina]]+Urq_InfraMR[[#This Row],[B.04.2 - Parque de Coches Remolcados Clase Unica Furgón]]+Urq_InfraMR[[#This Row],[B.04.1 - Parque de Coches Remolcados Clase Unica]]</f>
        <v>0</v>
      </c>
      <c r="BD106" s="1">
        <v>1</v>
      </c>
      <c r="BE106" s="1">
        <v>0</v>
      </c>
      <c r="BF106" s="16">
        <v>1435</v>
      </c>
    </row>
    <row r="107" spans="1:58">
      <c r="A107" s="1">
        <v>2001</v>
      </c>
      <c r="B107" s="1" t="s">
        <v>124</v>
      </c>
      <c r="C107" s="12">
        <v>0.2</v>
      </c>
      <c r="D107" s="12">
        <v>0</v>
      </c>
      <c r="E107" s="12">
        <v>0</v>
      </c>
      <c r="F107" s="12">
        <v>25.676639999999999</v>
      </c>
      <c r="G107" s="12">
        <f t="shared" si="7"/>
        <v>25.876639999999998</v>
      </c>
      <c r="H107" s="12">
        <f>+Urq_InfraMR[[#This Row],[Total Líneas de Explotación ]]</f>
        <v>25.876639999999998</v>
      </c>
      <c r="I107" s="12">
        <v>25.677</v>
      </c>
      <c r="J107" s="12">
        <v>0.2</v>
      </c>
      <c r="K107" s="12">
        <v>2.5569999999999999</v>
      </c>
      <c r="L107" s="12">
        <v>54.899000000000001</v>
      </c>
      <c r="M107" s="12">
        <v>3.875</v>
      </c>
      <c r="N107" s="12">
        <f>+Urq_InfraMR[[#This Row],[A.03.1 -  Longitud de Vías de Explotación No Electrificadas Troncales y Ramales (vía principal) (km)]]+Urq_InfraMR[[#This Row],[A.04.1 -  Longitud de Vías de Explotación Electrificadas Troncales y Ramales (vía principal) (km)]]</f>
        <v>55.099000000000004</v>
      </c>
      <c r="O107" s="12">
        <f>+Urq_InfraMR[[#This Row],[Total Vías (excluido Auxiliares)]]</f>
        <v>55.099000000000004</v>
      </c>
      <c r="P107" s="1">
        <v>4</v>
      </c>
      <c r="Q107" s="1">
        <v>19</v>
      </c>
      <c r="R107" s="1">
        <v>0</v>
      </c>
      <c r="S107" s="1">
        <f t="shared" si="8"/>
        <v>23</v>
      </c>
      <c r="T107" s="1">
        <v>0</v>
      </c>
      <c r="U107" s="1">
        <v>29</v>
      </c>
      <c r="V107" s="1">
        <v>0</v>
      </c>
      <c r="W107" s="1">
        <v>3</v>
      </c>
      <c r="X107" s="1">
        <v>2</v>
      </c>
      <c r="Y107" s="1">
        <f t="shared" si="9"/>
        <v>34</v>
      </c>
      <c r="Z107" s="1">
        <v>2</v>
      </c>
      <c r="AA107" s="1">
        <v>6</v>
      </c>
      <c r="AB107" s="1">
        <f>+Urq_InfraMR[[#This Row],[Total Pasos Vehiculares a Nivel]]</f>
        <v>34</v>
      </c>
      <c r="AC107" s="1">
        <f t="shared" si="10"/>
        <v>42</v>
      </c>
      <c r="AD107" s="1">
        <v>1</v>
      </c>
      <c r="AE107" s="1">
        <v>3</v>
      </c>
      <c r="AF107" s="1">
        <v>38</v>
      </c>
      <c r="AG107" s="1">
        <f t="shared" si="11"/>
        <v>42</v>
      </c>
      <c r="AH107" s="13">
        <v>17.370999999999999</v>
      </c>
      <c r="AI107" s="13">
        <v>0</v>
      </c>
      <c r="AJ107" s="13">
        <v>8.3789999999999996</v>
      </c>
      <c r="AK107" s="13">
        <f t="shared" si="12"/>
        <v>25.75</v>
      </c>
      <c r="AL107" s="1">
        <v>1</v>
      </c>
      <c r="AM107" s="1">
        <v>0</v>
      </c>
      <c r="AN107" s="1">
        <v>0</v>
      </c>
      <c r="AO107" s="1">
        <f t="shared" si="13"/>
        <v>1</v>
      </c>
      <c r="AP107" s="1">
        <v>0</v>
      </c>
      <c r="AQ107" s="1">
        <v>128</v>
      </c>
      <c r="AR107" s="1">
        <v>0</v>
      </c>
      <c r="AS107" s="1">
        <f>+Urq_InfraMR[[#This Row],[B.02.1 - Parque de Coches Eléctricos Motrices]]+Urq_InfraMR[[#This Row],[B.02.2 - Parque de Coches Eléctricos Motrices Remolcados Tipo R]]+Urq_InfraMR[[#This Row],[B.02.3 - Parque de Coches Eléctricos Motrices Tipo R]]</f>
        <v>128</v>
      </c>
      <c r="AT107" s="1">
        <v>0</v>
      </c>
      <c r="AU107" s="1">
        <v>0</v>
      </c>
      <c r="AV107" s="1">
        <v>0</v>
      </c>
      <c r="AW107" s="1">
        <f>+Urq_InfraMR[[#This Row],[B.03.1 - Parque de Coches Motores Motrices Remolcados]]+Urq_InfraMR[[#This Row],[B.03.2 - Parque de Coches Motores Motrices Intermedios]]+Urq_InfraMR[[#This Row],[B.03.3 - Parque de Coches Motores Motrices Cabina]]</f>
        <v>0</v>
      </c>
      <c r="AX107" s="1">
        <v>0</v>
      </c>
      <c r="AY107" s="1">
        <v>0</v>
      </c>
      <c r="AZ107" s="1">
        <v>0</v>
      </c>
      <c r="BA107" s="1">
        <v>0</v>
      </c>
      <c r="BB107" s="1">
        <v>0</v>
      </c>
      <c r="BC107" s="1">
        <f>+Urq_InfraMR[[#This Row],[B.04.5 - Parque de Coches Remolcados para Servicios Especiales (Cartoneros)]]+Urq_InfraMR[[#This Row],[B.04.4 - Parque de Coches Remolcados de Larga Distancia (Turista+Pullman)]]+Urq_InfraMR[[#This Row],[B.04.3 - Parque de Coches Remolcados Clase Unica Cabina]]+Urq_InfraMR[[#This Row],[B.04.2 - Parque de Coches Remolcados Clase Unica Furgón]]+Urq_InfraMR[[#This Row],[B.04.1 - Parque de Coches Remolcados Clase Unica]]</f>
        <v>0</v>
      </c>
      <c r="BD107" s="1">
        <v>1</v>
      </c>
      <c r="BE107" s="1">
        <v>0</v>
      </c>
      <c r="BF107" s="16">
        <v>1435</v>
      </c>
    </row>
    <row r="108" spans="1:58">
      <c r="A108" s="1">
        <v>2001</v>
      </c>
      <c r="B108" s="1" t="s">
        <v>125</v>
      </c>
      <c r="C108" s="12">
        <v>0.2</v>
      </c>
      <c r="D108" s="12">
        <v>0</v>
      </c>
      <c r="E108" s="12">
        <v>0</v>
      </c>
      <c r="F108" s="12">
        <v>25.676639999999999</v>
      </c>
      <c r="G108" s="12">
        <f t="shared" si="7"/>
        <v>25.876639999999998</v>
      </c>
      <c r="H108" s="12">
        <f>+Urq_InfraMR[[#This Row],[Total Líneas de Explotación ]]</f>
        <v>25.876639999999998</v>
      </c>
      <c r="I108" s="12">
        <v>25.677</v>
      </c>
      <c r="J108" s="12">
        <v>0.2</v>
      </c>
      <c r="K108" s="12">
        <v>2.5569999999999999</v>
      </c>
      <c r="L108" s="12">
        <v>54.899000000000001</v>
      </c>
      <c r="M108" s="12">
        <v>3.875</v>
      </c>
      <c r="N108" s="12">
        <f>+Urq_InfraMR[[#This Row],[A.03.1 -  Longitud de Vías de Explotación No Electrificadas Troncales y Ramales (vía principal) (km)]]+Urq_InfraMR[[#This Row],[A.04.1 -  Longitud de Vías de Explotación Electrificadas Troncales y Ramales (vía principal) (km)]]</f>
        <v>55.099000000000004</v>
      </c>
      <c r="O108" s="12">
        <f>+Urq_InfraMR[[#This Row],[Total Vías (excluido Auxiliares)]]</f>
        <v>55.099000000000004</v>
      </c>
      <c r="P108" s="1">
        <v>4</v>
      </c>
      <c r="Q108" s="1">
        <v>19</v>
      </c>
      <c r="R108" s="1">
        <v>0</v>
      </c>
      <c r="S108" s="1">
        <f t="shared" si="8"/>
        <v>23</v>
      </c>
      <c r="T108" s="1">
        <v>0</v>
      </c>
      <c r="U108" s="1">
        <v>29</v>
      </c>
      <c r="V108" s="1">
        <v>0</v>
      </c>
      <c r="W108" s="1">
        <v>3</v>
      </c>
      <c r="X108" s="1">
        <v>2</v>
      </c>
      <c r="Y108" s="1">
        <f t="shared" si="9"/>
        <v>34</v>
      </c>
      <c r="Z108" s="1">
        <v>2</v>
      </c>
      <c r="AA108" s="1">
        <v>6</v>
      </c>
      <c r="AB108" s="1">
        <f>+Urq_InfraMR[[#This Row],[Total Pasos Vehiculares a Nivel]]</f>
        <v>34</v>
      </c>
      <c r="AC108" s="1">
        <f t="shared" si="10"/>
        <v>42</v>
      </c>
      <c r="AD108" s="1">
        <v>1</v>
      </c>
      <c r="AE108" s="1">
        <v>3</v>
      </c>
      <c r="AF108" s="1">
        <v>38</v>
      </c>
      <c r="AG108" s="1">
        <f t="shared" si="11"/>
        <v>42</v>
      </c>
      <c r="AH108" s="13">
        <v>17.370999999999999</v>
      </c>
      <c r="AI108" s="13">
        <v>0</v>
      </c>
      <c r="AJ108" s="13">
        <v>8.3789999999999996</v>
      </c>
      <c r="AK108" s="13">
        <f t="shared" si="12"/>
        <v>25.75</v>
      </c>
      <c r="AL108" s="1">
        <v>1</v>
      </c>
      <c r="AM108" s="1">
        <v>0</v>
      </c>
      <c r="AN108" s="1">
        <v>0</v>
      </c>
      <c r="AO108" s="1">
        <f t="shared" si="13"/>
        <v>1</v>
      </c>
      <c r="AP108" s="1">
        <v>0</v>
      </c>
      <c r="AQ108" s="1">
        <v>128</v>
      </c>
      <c r="AR108" s="1">
        <v>0</v>
      </c>
      <c r="AS108" s="1">
        <f>+Urq_InfraMR[[#This Row],[B.02.1 - Parque de Coches Eléctricos Motrices]]+Urq_InfraMR[[#This Row],[B.02.2 - Parque de Coches Eléctricos Motrices Remolcados Tipo R]]+Urq_InfraMR[[#This Row],[B.02.3 - Parque de Coches Eléctricos Motrices Tipo R]]</f>
        <v>128</v>
      </c>
      <c r="AT108" s="1">
        <v>0</v>
      </c>
      <c r="AU108" s="1">
        <v>0</v>
      </c>
      <c r="AV108" s="1">
        <v>0</v>
      </c>
      <c r="AW108" s="1">
        <f>+Urq_InfraMR[[#This Row],[B.03.1 - Parque de Coches Motores Motrices Remolcados]]+Urq_InfraMR[[#This Row],[B.03.2 - Parque de Coches Motores Motrices Intermedios]]+Urq_InfraMR[[#This Row],[B.03.3 - Parque de Coches Motores Motrices Cabina]]</f>
        <v>0</v>
      </c>
      <c r="AX108" s="1">
        <v>0</v>
      </c>
      <c r="AY108" s="1">
        <v>0</v>
      </c>
      <c r="AZ108" s="1">
        <v>0</v>
      </c>
      <c r="BA108" s="1">
        <v>0</v>
      </c>
      <c r="BB108" s="1">
        <v>0</v>
      </c>
      <c r="BC108" s="1">
        <f>+Urq_InfraMR[[#This Row],[B.04.5 - Parque de Coches Remolcados para Servicios Especiales (Cartoneros)]]+Urq_InfraMR[[#This Row],[B.04.4 - Parque de Coches Remolcados de Larga Distancia (Turista+Pullman)]]+Urq_InfraMR[[#This Row],[B.04.3 - Parque de Coches Remolcados Clase Unica Cabina]]+Urq_InfraMR[[#This Row],[B.04.2 - Parque de Coches Remolcados Clase Unica Furgón]]+Urq_InfraMR[[#This Row],[B.04.1 - Parque de Coches Remolcados Clase Unica]]</f>
        <v>0</v>
      </c>
      <c r="BD108" s="1">
        <v>1</v>
      </c>
      <c r="BE108" s="1">
        <v>0</v>
      </c>
      <c r="BF108" s="16">
        <v>1435</v>
      </c>
    </row>
    <row r="109" spans="1:58">
      <c r="A109" s="1">
        <v>2001</v>
      </c>
      <c r="B109" s="1" t="s">
        <v>126</v>
      </c>
      <c r="C109" s="12">
        <v>0.2</v>
      </c>
      <c r="D109" s="12">
        <v>0</v>
      </c>
      <c r="E109" s="12">
        <v>0</v>
      </c>
      <c r="F109" s="12">
        <v>25.676639999999999</v>
      </c>
      <c r="G109" s="12">
        <f t="shared" si="7"/>
        <v>25.876639999999998</v>
      </c>
      <c r="H109" s="12">
        <f>+Urq_InfraMR[[#This Row],[Total Líneas de Explotación ]]</f>
        <v>25.876639999999998</v>
      </c>
      <c r="I109" s="12">
        <v>25.677</v>
      </c>
      <c r="J109" s="12">
        <v>0.2</v>
      </c>
      <c r="K109" s="12">
        <v>2.5569999999999999</v>
      </c>
      <c r="L109" s="12">
        <v>54.899000000000001</v>
      </c>
      <c r="M109" s="12">
        <v>3.875</v>
      </c>
      <c r="N109" s="12">
        <f>+Urq_InfraMR[[#This Row],[A.03.1 -  Longitud de Vías de Explotación No Electrificadas Troncales y Ramales (vía principal) (km)]]+Urq_InfraMR[[#This Row],[A.04.1 -  Longitud de Vías de Explotación Electrificadas Troncales y Ramales (vía principal) (km)]]</f>
        <v>55.099000000000004</v>
      </c>
      <c r="O109" s="12">
        <f>+Urq_InfraMR[[#This Row],[Total Vías (excluido Auxiliares)]]</f>
        <v>55.099000000000004</v>
      </c>
      <c r="P109" s="1">
        <v>4</v>
      </c>
      <c r="Q109" s="1">
        <v>19</v>
      </c>
      <c r="R109" s="1">
        <v>0</v>
      </c>
      <c r="S109" s="1">
        <f t="shared" si="8"/>
        <v>23</v>
      </c>
      <c r="T109" s="1">
        <v>0</v>
      </c>
      <c r="U109" s="1">
        <v>29</v>
      </c>
      <c r="V109" s="1">
        <v>0</v>
      </c>
      <c r="W109" s="1">
        <v>3</v>
      </c>
      <c r="X109" s="1">
        <v>2</v>
      </c>
      <c r="Y109" s="1">
        <f t="shared" si="9"/>
        <v>34</v>
      </c>
      <c r="Z109" s="1">
        <v>2</v>
      </c>
      <c r="AA109" s="1">
        <v>6</v>
      </c>
      <c r="AB109" s="1">
        <f>+Urq_InfraMR[[#This Row],[Total Pasos Vehiculares a Nivel]]</f>
        <v>34</v>
      </c>
      <c r="AC109" s="1">
        <f t="shared" si="10"/>
        <v>42</v>
      </c>
      <c r="AD109" s="1">
        <v>1</v>
      </c>
      <c r="AE109" s="1">
        <v>3</v>
      </c>
      <c r="AF109" s="1">
        <v>38</v>
      </c>
      <c r="AG109" s="1">
        <f t="shared" si="11"/>
        <v>42</v>
      </c>
      <c r="AH109" s="13">
        <v>17.370999999999999</v>
      </c>
      <c r="AI109" s="13">
        <v>0</v>
      </c>
      <c r="AJ109" s="13">
        <v>8.3789999999999996</v>
      </c>
      <c r="AK109" s="13">
        <f t="shared" si="12"/>
        <v>25.75</v>
      </c>
      <c r="AL109" s="1">
        <v>1</v>
      </c>
      <c r="AM109" s="1">
        <v>0</v>
      </c>
      <c r="AN109" s="1">
        <v>0</v>
      </c>
      <c r="AO109" s="1">
        <f t="shared" si="13"/>
        <v>1</v>
      </c>
      <c r="AP109" s="1">
        <v>0</v>
      </c>
      <c r="AQ109" s="1">
        <v>128</v>
      </c>
      <c r="AR109" s="1">
        <v>0</v>
      </c>
      <c r="AS109" s="1">
        <f>+Urq_InfraMR[[#This Row],[B.02.1 - Parque de Coches Eléctricos Motrices]]+Urq_InfraMR[[#This Row],[B.02.2 - Parque de Coches Eléctricos Motrices Remolcados Tipo R]]+Urq_InfraMR[[#This Row],[B.02.3 - Parque de Coches Eléctricos Motrices Tipo R]]</f>
        <v>128</v>
      </c>
      <c r="AT109" s="1">
        <v>0</v>
      </c>
      <c r="AU109" s="1">
        <v>0</v>
      </c>
      <c r="AV109" s="1">
        <v>0</v>
      </c>
      <c r="AW109" s="1">
        <f>+Urq_InfraMR[[#This Row],[B.03.1 - Parque de Coches Motores Motrices Remolcados]]+Urq_InfraMR[[#This Row],[B.03.2 - Parque de Coches Motores Motrices Intermedios]]+Urq_InfraMR[[#This Row],[B.03.3 - Parque de Coches Motores Motrices Cabina]]</f>
        <v>0</v>
      </c>
      <c r="AX109" s="1">
        <v>0</v>
      </c>
      <c r="AY109" s="1">
        <v>0</v>
      </c>
      <c r="AZ109" s="1">
        <v>0</v>
      </c>
      <c r="BA109" s="1">
        <v>0</v>
      </c>
      <c r="BB109" s="1">
        <v>0</v>
      </c>
      <c r="BC109" s="1">
        <f>+Urq_InfraMR[[#This Row],[B.04.5 - Parque de Coches Remolcados para Servicios Especiales (Cartoneros)]]+Urq_InfraMR[[#This Row],[B.04.4 - Parque de Coches Remolcados de Larga Distancia (Turista+Pullman)]]+Urq_InfraMR[[#This Row],[B.04.3 - Parque de Coches Remolcados Clase Unica Cabina]]+Urq_InfraMR[[#This Row],[B.04.2 - Parque de Coches Remolcados Clase Unica Furgón]]+Urq_InfraMR[[#This Row],[B.04.1 - Parque de Coches Remolcados Clase Unica]]</f>
        <v>0</v>
      </c>
      <c r="BD109" s="1">
        <v>1</v>
      </c>
      <c r="BE109" s="1">
        <v>0</v>
      </c>
      <c r="BF109" s="16">
        <v>1435</v>
      </c>
    </row>
    <row r="110" spans="1:58">
      <c r="A110" s="1">
        <v>2002</v>
      </c>
      <c r="B110" s="1" t="s">
        <v>115</v>
      </c>
      <c r="C110" s="12">
        <v>0.2</v>
      </c>
      <c r="D110" s="12">
        <v>0</v>
      </c>
      <c r="E110" s="12">
        <v>0</v>
      </c>
      <c r="F110" s="12">
        <v>25.676639999999999</v>
      </c>
      <c r="G110" s="12">
        <f t="shared" si="7"/>
        <v>25.876639999999998</v>
      </c>
      <c r="H110" s="12">
        <f>+Urq_InfraMR[[#This Row],[Total Líneas de Explotación ]]</f>
        <v>25.876639999999998</v>
      </c>
      <c r="I110" s="12">
        <v>25.677</v>
      </c>
      <c r="J110" s="12">
        <v>0.2</v>
      </c>
      <c r="K110" s="12">
        <v>2.5569999999999999</v>
      </c>
      <c r="L110" s="12">
        <v>54.899000000000001</v>
      </c>
      <c r="M110" s="12">
        <v>3.875</v>
      </c>
      <c r="N110" s="12">
        <f>+Urq_InfraMR[[#This Row],[A.03.1 -  Longitud de Vías de Explotación No Electrificadas Troncales y Ramales (vía principal) (km)]]+Urq_InfraMR[[#This Row],[A.04.1 -  Longitud de Vías de Explotación Electrificadas Troncales y Ramales (vía principal) (km)]]</f>
        <v>55.099000000000004</v>
      </c>
      <c r="O110" s="12">
        <f>+Urq_InfraMR[[#This Row],[Total Vías (excluido Auxiliares)]]</f>
        <v>55.099000000000004</v>
      </c>
      <c r="P110" s="1">
        <v>4</v>
      </c>
      <c r="Q110" s="1">
        <v>19</v>
      </c>
      <c r="R110" s="1">
        <v>0</v>
      </c>
      <c r="S110" s="1">
        <f t="shared" si="8"/>
        <v>23</v>
      </c>
      <c r="T110" s="1">
        <v>0</v>
      </c>
      <c r="U110" s="1">
        <v>29</v>
      </c>
      <c r="V110" s="1">
        <v>0</v>
      </c>
      <c r="W110" s="1">
        <v>3</v>
      </c>
      <c r="X110" s="1">
        <v>2</v>
      </c>
      <c r="Y110" s="1">
        <f t="shared" si="9"/>
        <v>34</v>
      </c>
      <c r="Z110" s="1">
        <v>2</v>
      </c>
      <c r="AA110" s="1">
        <v>6</v>
      </c>
      <c r="AB110" s="1">
        <f>+Urq_InfraMR[[#This Row],[Total Pasos Vehiculares a Nivel]]</f>
        <v>34</v>
      </c>
      <c r="AC110" s="1">
        <f t="shared" si="10"/>
        <v>42</v>
      </c>
      <c r="AD110" s="1">
        <v>1</v>
      </c>
      <c r="AE110" s="1">
        <v>3</v>
      </c>
      <c r="AF110" s="1">
        <v>38</v>
      </c>
      <c r="AG110" s="1">
        <f t="shared" si="11"/>
        <v>42</v>
      </c>
      <c r="AH110" s="13">
        <v>17.370999999999999</v>
      </c>
      <c r="AI110" s="13">
        <v>0</v>
      </c>
      <c r="AJ110" s="13">
        <v>8.3789999999999996</v>
      </c>
      <c r="AK110" s="13">
        <f t="shared" si="12"/>
        <v>25.75</v>
      </c>
      <c r="AL110" s="1">
        <v>1</v>
      </c>
      <c r="AM110" s="1">
        <v>0</v>
      </c>
      <c r="AN110" s="1">
        <v>0</v>
      </c>
      <c r="AO110" s="1">
        <f t="shared" si="13"/>
        <v>1</v>
      </c>
      <c r="AP110" s="1">
        <v>0</v>
      </c>
      <c r="AQ110" s="1">
        <v>128</v>
      </c>
      <c r="AR110" s="1">
        <v>0</v>
      </c>
      <c r="AS110" s="1">
        <f>+Urq_InfraMR[[#This Row],[B.02.1 - Parque de Coches Eléctricos Motrices]]+Urq_InfraMR[[#This Row],[B.02.2 - Parque de Coches Eléctricos Motrices Remolcados Tipo R]]+Urq_InfraMR[[#This Row],[B.02.3 - Parque de Coches Eléctricos Motrices Tipo R]]</f>
        <v>128</v>
      </c>
      <c r="AT110" s="1">
        <v>0</v>
      </c>
      <c r="AU110" s="1">
        <v>0</v>
      </c>
      <c r="AV110" s="1">
        <v>0</v>
      </c>
      <c r="AW110" s="1">
        <f>+Urq_InfraMR[[#This Row],[B.03.1 - Parque de Coches Motores Motrices Remolcados]]+Urq_InfraMR[[#This Row],[B.03.2 - Parque de Coches Motores Motrices Intermedios]]+Urq_InfraMR[[#This Row],[B.03.3 - Parque de Coches Motores Motrices Cabina]]</f>
        <v>0</v>
      </c>
      <c r="AX110" s="1">
        <v>0</v>
      </c>
      <c r="AY110" s="1">
        <v>0</v>
      </c>
      <c r="AZ110" s="1">
        <v>0</v>
      </c>
      <c r="BA110" s="1">
        <v>0</v>
      </c>
      <c r="BB110" s="1">
        <v>0</v>
      </c>
      <c r="BC110" s="1">
        <f>+Urq_InfraMR[[#This Row],[B.04.5 - Parque de Coches Remolcados para Servicios Especiales (Cartoneros)]]+Urq_InfraMR[[#This Row],[B.04.4 - Parque de Coches Remolcados de Larga Distancia (Turista+Pullman)]]+Urq_InfraMR[[#This Row],[B.04.3 - Parque de Coches Remolcados Clase Unica Cabina]]+Urq_InfraMR[[#This Row],[B.04.2 - Parque de Coches Remolcados Clase Unica Furgón]]+Urq_InfraMR[[#This Row],[B.04.1 - Parque de Coches Remolcados Clase Unica]]</f>
        <v>0</v>
      </c>
      <c r="BD110" s="1">
        <v>1</v>
      </c>
      <c r="BE110" s="1">
        <v>0</v>
      </c>
      <c r="BF110" s="16">
        <v>1435</v>
      </c>
    </row>
    <row r="111" spans="1:58">
      <c r="A111" s="1">
        <v>2002</v>
      </c>
      <c r="B111" s="1" t="s">
        <v>116</v>
      </c>
      <c r="C111" s="12">
        <v>0.2</v>
      </c>
      <c r="D111" s="12">
        <v>0</v>
      </c>
      <c r="E111" s="12">
        <v>0</v>
      </c>
      <c r="F111" s="12">
        <v>25.676639999999999</v>
      </c>
      <c r="G111" s="12">
        <f t="shared" si="7"/>
        <v>25.876639999999998</v>
      </c>
      <c r="H111" s="12">
        <f>+Urq_InfraMR[[#This Row],[Total Líneas de Explotación ]]</f>
        <v>25.876639999999998</v>
      </c>
      <c r="I111" s="12">
        <v>25.677</v>
      </c>
      <c r="J111" s="12">
        <v>0.2</v>
      </c>
      <c r="K111" s="12">
        <v>2.5569999999999999</v>
      </c>
      <c r="L111" s="12">
        <v>54.899000000000001</v>
      </c>
      <c r="M111" s="12">
        <v>3.875</v>
      </c>
      <c r="N111" s="12">
        <f>+Urq_InfraMR[[#This Row],[A.03.1 -  Longitud de Vías de Explotación No Electrificadas Troncales y Ramales (vía principal) (km)]]+Urq_InfraMR[[#This Row],[A.04.1 -  Longitud de Vías de Explotación Electrificadas Troncales y Ramales (vía principal) (km)]]</f>
        <v>55.099000000000004</v>
      </c>
      <c r="O111" s="12">
        <f>+Urq_InfraMR[[#This Row],[Total Vías (excluido Auxiliares)]]</f>
        <v>55.099000000000004</v>
      </c>
      <c r="P111" s="1">
        <v>4</v>
      </c>
      <c r="Q111" s="1">
        <v>19</v>
      </c>
      <c r="R111" s="1">
        <v>0</v>
      </c>
      <c r="S111" s="1">
        <f t="shared" si="8"/>
        <v>23</v>
      </c>
      <c r="T111" s="1">
        <v>0</v>
      </c>
      <c r="U111" s="1">
        <v>29</v>
      </c>
      <c r="V111" s="1">
        <v>0</v>
      </c>
      <c r="W111" s="1">
        <v>3</v>
      </c>
      <c r="X111" s="1">
        <v>2</v>
      </c>
      <c r="Y111" s="1">
        <f t="shared" si="9"/>
        <v>34</v>
      </c>
      <c r="Z111" s="1">
        <v>2</v>
      </c>
      <c r="AA111" s="1">
        <v>6</v>
      </c>
      <c r="AB111" s="1">
        <f>+Urq_InfraMR[[#This Row],[Total Pasos Vehiculares a Nivel]]</f>
        <v>34</v>
      </c>
      <c r="AC111" s="1">
        <f t="shared" si="10"/>
        <v>42</v>
      </c>
      <c r="AD111" s="1">
        <v>1</v>
      </c>
      <c r="AE111" s="1">
        <v>3</v>
      </c>
      <c r="AF111" s="1">
        <v>38</v>
      </c>
      <c r="AG111" s="1">
        <f t="shared" si="11"/>
        <v>42</v>
      </c>
      <c r="AH111" s="13">
        <v>17.370999999999999</v>
      </c>
      <c r="AI111" s="13">
        <v>0</v>
      </c>
      <c r="AJ111" s="13">
        <v>8.3789999999999996</v>
      </c>
      <c r="AK111" s="13">
        <f t="shared" si="12"/>
        <v>25.75</v>
      </c>
      <c r="AL111" s="1">
        <v>1</v>
      </c>
      <c r="AM111" s="1">
        <v>0</v>
      </c>
      <c r="AN111" s="1">
        <v>0</v>
      </c>
      <c r="AO111" s="1">
        <f t="shared" si="13"/>
        <v>1</v>
      </c>
      <c r="AP111" s="1">
        <v>0</v>
      </c>
      <c r="AQ111" s="1">
        <v>128</v>
      </c>
      <c r="AR111" s="1">
        <v>0</v>
      </c>
      <c r="AS111" s="1">
        <f>+Urq_InfraMR[[#This Row],[B.02.1 - Parque de Coches Eléctricos Motrices]]+Urq_InfraMR[[#This Row],[B.02.2 - Parque de Coches Eléctricos Motrices Remolcados Tipo R]]+Urq_InfraMR[[#This Row],[B.02.3 - Parque de Coches Eléctricos Motrices Tipo R]]</f>
        <v>128</v>
      </c>
      <c r="AT111" s="1">
        <v>0</v>
      </c>
      <c r="AU111" s="1">
        <v>0</v>
      </c>
      <c r="AV111" s="1">
        <v>0</v>
      </c>
      <c r="AW111" s="1">
        <f>+Urq_InfraMR[[#This Row],[B.03.1 - Parque de Coches Motores Motrices Remolcados]]+Urq_InfraMR[[#This Row],[B.03.2 - Parque de Coches Motores Motrices Intermedios]]+Urq_InfraMR[[#This Row],[B.03.3 - Parque de Coches Motores Motrices Cabina]]</f>
        <v>0</v>
      </c>
      <c r="AX111" s="1">
        <v>0</v>
      </c>
      <c r="AY111" s="1">
        <v>0</v>
      </c>
      <c r="AZ111" s="1">
        <v>0</v>
      </c>
      <c r="BA111" s="1">
        <v>0</v>
      </c>
      <c r="BB111" s="1">
        <v>0</v>
      </c>
      <c r="BC111" s="1">
        <f>+Urq_InfraMR[[#This Row],[B.04.5 - Parque de Coches Remolcados para Servicios Especiales (Cartoneros)]]+Urq_InfraMR[[#This Row],[B.04.4 - Parque de Coches Remolcados de Larga Distancia (Turista+Pullman)]]+Urq_InfraMR[[#This Row],[B.04.3 - Parque de Coches Remolcados Clase Unica Cabina]]+Urq_InfraMR[[#This Row],[B.04.2 - Parque de Coches Remolcados Clase Unica Furgón]]+Urq_InfraMR[[#This Row],[B.04.1 - Parque de Coches Remolcados Clase Unica]]</f>
        <v>0</v>
      </c>
      <c r="BD111" s="1">
        <v>1</v>
      </c>
      <c r="BE111" s="1">
        <v>0</v>
      </c>
      <c r="BF111" s="16">
        <v>1435</v>
      </c>
    </row>
    <row r="112" spans="1:58">
      <c r="A112" s="1">
        <v>2002</v>
      </c>
      <c r="B112" s="1" t="s">
        <v>117</v>
      </c>
      <c r="C112" s="12">
        <v>0.2</v>
      </c>
      <c r="D112" s="12">
        <v>0</v>
      </c>
      <c r="E112" s="12">
        <v>0</v>
      </c>
      <c r="F112" s="12">
        <v>25.676639999999999</v>
      </c>
      <c r="G112" s="12">
        <f t="shared" si="7"/>
        <v>25.876639999999998</v>
      </c>
      <c r="H112" s="12">
        <f>+Urq_InfraMR[[#This Row],[Total Líneas de Explotación ]]</f>
        <v>25.876639999999998</v>
      </c>
      <c r="I112" s="12">
        <v>25.677</v>
      </c>
      <c r="J112" s="12">
        <v>0.2</v>
      </c>
      <c r="K112" s="12">
        <v>2.5569999999999999</v>
      </c>
      <c r="L112" s="12">
        <v>54.899000000000001</v>
      </c>
      <c r="M112" s="12">
        <v>3.875</v>
      </c>
      <c r="N112" s="12">
        <f>+Urq_InfraMR[[#This Row],[A.03.1 -  Longitud de Vías de Explotación No Electrificadas Troncales y Ramales (vía principal) (km)]]+Urq_InfraMR[[#This Row],[A.04.1 -  Longitud de Vías de Explotación Electrificadas Troncales y Ramales (vía principal) (km)]]</f>
        <v>55.099000000000004</v>
      </c>
      <c r="O112" s="12">
        <f>+Urq_InfraMR[[#This Row],[Total Vías (excluido Auxiliares)]]</f>
        <v>55.099000000000004</v>
      </c>
      <c r="P112" s="1">
        <v>4</v>
      </c>
      <c r="Q112" s="1">
        <v>19</v>
      </c>
      <c r="R112" s="1">
        <v>0</v>
      </c>
      <c r="S112" s="1">
        <f t="shared" si="8"/>
        <v>23</v>
      </c>
      <c r="T112" s="1">
        <v>0</v>
      </c>
      <c r="U112" s="1">
        <v>29</v>
      </c>
      <c r="V112" s="1">
        <v>0</v>
      </c>
      <c r="W112" s="1">
        <v>3</v>
      </c>
      <c r="X112" s="1">
        <v>2</v>
      </c>
      <c r="Y112" s="1">
        <f t="shared" si="9"/>
        <v>34</v>
      </c>
      <c r="Z112" s="1">
        <v>2</v>
      </c>
      <c r="AA112" s="1">
        <v>6</v>
      </c>
      <c r="AB112" s="1">
        <f>+Urq_InfraMR[[#This Row],[Total Pasos Vehiculares a Nivel]]</f>
        <v>34</v>
      </c>
      <c r="AC112" s="1">
        <f t="shared" si="10"/>
        <v>42</v>
      </c>
      <c r="AD112" s="1">
        <v>1</v>
      </c>
      <c r="AE112" s="1">
        <v>3</v>
      </c>
      <c r="AF112" s="1">
        <v>38</v>
      </c>
      <c r="AG112" s="1">
        <f t="shared" si="11"/>
        <v>42</v>
      </c>
      <c r="AH112" s="13">
        <v>17.370999999999999</v>
      </c>
      <c r="AI112" s="13">
        <v>0</v>
      </c>
      <c r="AJ112" s="13">
        <v>8.3789999999999996</v>
      </c>
      <c r="AK112" s="13">
        <f t="shared" si="12"/>
        <v>25.75</v>
      </c>
      <c r="AL112" s="1">
        <v>1</v>
      </c>
      <c r="AM112" s="1">
        <v>0</v>
      </c>
      <c r="AN112" s="1">
        <v>0</v>
      </c>
      <c r="AO112" s="1">
        <f t="shared" si="13"/>
        <v>1</v>
      </c>
      <c r="AP112" s="1">
        <v>0</v>
      </c>
      <c r="AQ112" s="1">
        <v>128</v>
      </c>
      <c r="AR112" s="1">
        <v>0</v>
      </c>
      <c r="AS112" s="1">
        <f>+Urq_InfraMR[[#This Row],[B.02.1 - Parque de Coches Eléctricos Motrices]]+Urq_InfraMR[[#This Row],[B.02.2 - Parque de Coches Eléctricos Motrices Remolcados Tipo R]]+Urq_InfraMR[[#This Row],[B.02.3 - Parque de Coches Eléctricos Motrices Tipo R]]</f>
        <v>128</v>
      </c>
      <c r="AT112" s="1">
        <v>0</v>
      </c>
      <c r="AU112" s="1">
        <v>0</v>
      </c>
      <c r="AV112" s="1">
        <v>0</v>
      </c>
      <c r="AW112" s="1">
        <f>+Urq_InfraMR[[#This Row],[B.03.1 - Parque de Coches Motores Motrices Remolcados]]+Urq_InfraMR[[#This Row],[B.03.2 - Parque de Coches Motores Motrices Intermedios]]+Urq_InfraMR[[#This Row],[B.03.3 - Parque de Coches Motores Motrices Cabina]]</f>
        <v>0</v>
      </c>
      <c r="AX112" s="1">
        <v>0</v>
      </c>
      <c r="AY112" s="1">
        <v>0</v>
      </c>
      <c r="AZ112" s="1">
        <v>0</v>
      </c>
      <c r="BA112" s="1">
        <v>0</v>
      </c>
      <c r="BB112" s="1">
        <v>0</v>
      </c>
      <c r="BC112" s="1">
        <f>+Urq_InfraMR[[#This Row],[B.04.5 - Parque de Coches Remolcados para Servicios Especiales (Cartoneros)]]+Urq_InfraMR[[#This Row],[B.04.4 - Parque de Coches Remolcados de Larga Distancia (Turista+Pullman)]]+Urq_InfraMR[[#This Row],[B.04.3 - Parque de Coches Remolcados Clase Unica Cabina]]+Urq_InfraMR[[#This Row],[B.04.2 - Parque de Coches Remolcados Clase Unica Furgón]]+Urq_InfraMR[[#This Row],[B.04.1 - Parque de Coches Remolcados Clase Unica]]</f>
        <v>0</v>
      </c>
      <c r="BD112" s="1">
        <v>1</v>
      </c>
      <c r="BE112" s="1">
        <v>0</v>
      </c>
      <c r="BF112" s="16">
        <v>1435</v>
      </c>
    </row>
    <row r="113" spans="1:58">
      <c r="A113" s="1">
        <v>2002</v>
      </c>
      <c r="B113" s="1" t="s">
        <v>118</v>
      </c>
      <c r="C113" s="12">
        <v>0.2</v>
      </c>
      <c r="D113" s="12">
        <v>0</v>
      </c>
      <c r="E113" s="12">
        <v>0</v>
      </c>
      <c r="F113" s="12">
        <v>25.676639999999999</v>
      </c>
      <c r="G113" s="12">
        <f t="shared" si="7"/>
        <v>25.876639999999998</v>
      </c>
      <c r="H113" s="12">
        <f>+Urq_InfraMR[[#This Row],[Total Líneas de Explotación ]]</f>
        <v>25.876639999999998</v>
      </c>
      <c r="I113" s="12">
        <v>25.677</v>
      </c>
      <c r="J113" s="12">
        <v>0.2</v>
      </c>
      <c r="K113" s="12">
        <v>2.5569999999999999</v>
      </c>
      <c r="L113" s="12">
        <v>54.899000000000001</v>
      </c>
      <c r="M113" s="12">
        <v>3.875</v>
      </c>
      <c r="N113" s="12">
        <f>+Urq_InfraMR[[#This Row],[A.03.1 -  Longitud de Vías de Explotación No Electrificadas Troncales y Ramales (vía principal) (km)]]+Urq_InfraMR[[#This Row],[A.04.1 -  Longitud de Vías de Explotación Electrificadas Troncales y Ramales (vía principal) (km)]]</f>
        <v>55.099000000000004</v>
      </c>
      <c r="O113" s="12">
        <f>+Urq_InfraMR[[#This Row],[Total Vías (excluido Auxiliares)]]</f>
        <v>55.099000000000004</v>
      </c>
      <c r="P113" s="1">
        <v>4</v>
      </c>
      <c r="Q113" s="1">
        <v>19</v>
      </c>
      <c r="R113" s="1">
        <v>0</v>
      </c>
      <c r="S113" s="1">
        <f t="shared" si="8"/>
        <v>23</v>
      </c>
      <c r="T113" s="1">
        <v>0</v>
      </c>
      <c r="U113" s="1">
        <v>29</v>
      </c>
      <c r="V113" s="1">
        <v>0</v>
      </c>
      <c r="W113" s="1">
        <v>3</v>
      </c>
      <c r="X113" s="1">
        <v>2</v>
      </c>
      <c r="Y113" s="1">
        <f t="shared" si="9"/>
        <v>34</v>
      </c>
      <c r="Z113" s="1">
        <v>2</v>
      </c>
      <c r="AA113" s="1">
        <v>6</v>
      </c>
      <c r="AB113" s="1">
        <f>+Urq_InfraMR[[#This Row],[Total Pasos Vehiculares a Nivel]]</f>
        <v>34</v>
      </c>
      <c r="AC113" s="1">
        <f t="shared" si="10"/>
        <v>42</v>
      </c>
      <c r="AD113" s="1">
        <v>1</v>
      </c>
      <c r="AE113" s="1">
        <v>3</v>
      </c>
      <c r="AF113" s="1">
        <v>38</v>
      </c>
      <c r="AG113" s="1">
        <f t="shared" si="11"/>
        <v>42</v>
      </c>
      <c r="AH113" s="13">
        <v>17.370999999999999</v>
      </c>
      <c r="AI113" s="13">
        <v>0</v>
      </c>
      <c r="AJ113" s="13">
        <v>8.3789999999999996</v>
      </c>
      <c r="AK113" s="13">
        <f t="shared" si="12"/>
        <v>25.75</v>
      </c>
      <c r="AL113" s="1">
        <v>1</v>
      </c>
      <c r="AM113" s="1">
        <v>0</v>
      </c>
      <c r="AN113" s="1">
        <v>0</v>
      </c>
      <c r="AO113" s="1">
        <f t="shared" si="13"/>
        <v>1</v>
      </c>
      <c r="AP113" s="1">
        <v>0</v>
      </c>
      <c r="AQ113" s="1">
        <v>128</v>
      </c>
      <c r="AR113" s="1">
        <v>0</v>
      </c>
      <c r="AS113" s="1">
        <f>+Urq_InfraMR[[#This Row],[B.02.1 - Parque de Coches Eléctricos Motrices]]+Urq_InfraMR[[#This Row],[B.02.2 - Parque de Coches Eléctricos Motrices Remolcados Tipo R]]+Urq_InfraMR[[#This Row],[B.02.3 - Parque de Coches Eléctricos Motrices Tipo R]]</f>
        <v>128</v>
      </c>
      <c r="AT113" s="1">
        <v>0</v>
      </c>
      <c r="AU113" s="1">
        <v>0</v>
      </c>
      <c r="AV113" s="1">
        <v>0</v>
      </c>
      <c r="AW113" s="1">
        <f>+Urq_InfraMR[[#This Row],[B.03.1 - Parque de Coches Motores Motrices Remolcados]]+Urq_InfraMR[[#This Row],[B.03.2 - Parque de Coches Motores Motrices Intermedios]]+Urq_InfraMR[[#This Row],[B.03.3 - Parque de Coches Motores Motrices Cabina]]</f>
        <v>0</v>
      </c>
      <c r="AX113" s="1">
        <v>0</v>
      </c>
      <c r="AY113" s="1">
        <v>0</v>
      </c>
      <c r="AZ113" s="1">
        <v>0</v>
      </c>
      <c r="BA113" s="1">
        <v>0</v>
      </c>
      <c r="BB113" s="1">
        <v>0</v>
      </c>
      <c r="BC113" s="1">
        <f>+Urq_InfraMR[[#This Row],[B.04.5 - Parque de Coches Remolcados para Servicios Especiales (Cartoneros)]]+Urq_InfraMR[[#This Row],[B.04.4 - Parque de Coches Remolcados de Larga Distancia (Turista+Pullman)]]+Urq_InfraMR[[#This Row],[B.04.3 - Parque de Coches Remolcados Clase Unica Cabina]]+Urq_InfraMR[[#This Row],[B.04.2 - Parque de Coches Remolcados Clase Unica Furgón]]+Urq_InfraMR[[#This Row],[B.04.1 - Parque de Coches Remolcados Clase Unica]]</f>
        <v>0</v>
      </c>
      <c r="BD113" s="1">
        <v>1</v>
      </c>
      <c r="BE113" s="1">
        <v>0</v>
      </c>
      <c r="BF113" s="16">
        <v>1435</v>
      </c>
    </row>
    <row r="114" spans="1:58">
      <c r="A114" s="1">
        <v>2002</v>
      </c>
      <c r="B114" s="1" t="s">
        <v>119</v>
      </c>
      <c r="C114" s="12">
        <v>0.2</v>
      </c>
      <c r="D114" s="12">
        <v>0</v>
      </c>
      <c r="E114" s="12">
        <v>0</v>
      </c>
      <c r="F114" s="12">
        <v>25.676639999999999</v>
      </c>
      <c r="G114" s="12">
        <f t="shared" si="7"/>
        <v>25.876639999999998</v>
      </c>
      <c r="H114" s="12">
        <f>+Urq_InfraMR[[#This Row],[Total Líneas de Explotación ]]</f>
        <v>25.876639999999998</v>
      </c>
      <c r="I114" s="12">
        <v>25.677</v>
      </c>
      <c r="J114" s="12">
        <v>0.2</v>
      </c>
      <c r="K114" s="12">
        <v>2.5569999999999999</v>
      </c>
      <c r="L114" s="12">
        <v>54.899000000000001</v>
      </c>
      <c r="M114" s="12">
        <v>3.875</v>
      </c>
      <c r="N114" s="12">
        <f>+Urq_InfraMR[[#This Row],[A.03.1 -  Longitud de Vías de Explotación No Electrificadas Troncales y Ramales (vía principal) (km)]]+Urq_InfraMR[[#This Row],[A.04.1 -  Longitud de Vías de Explotación Electrificadas Troncales y Ramales (vía principal) (km)]]</f>
        <v>55.099000000000004</v>
      </c>
      <c r="O114" s="12">
        <f>+Urq_InfraMR[[#This Row],[Total Vías (excluido Auxiliares)]]</f>
        <v>55.099000000000004</v>
      </c>
      <c r="P114" s="1">
        <v>4</v>
      </c>
      <c r="Q114" s="1">
        <v>19</v>
      </c>
      <c r="R114" s="1">
        <v>0</v>
      </c>
      <c r="S114" s="1">
        <f t="shared" si="8"/>
        <v>23</v>
      </c>
      <c r="T114" s="1">
        <v>0</v>
      </c>
      <c r="U114" s="1">
        <v>29</v>
      </c>
      <c r="V114" s="1">
        <v>0</v>
      </c>
      <c r="W114" s="1">
        <v>3</v>
      </c>
      <c r="X114" s="1">
        <v>2</v>
      </c>
      <c r="Y114" s="1">
        <f t="shared" si="9"/>
        <v>34</v>
      </c>
      <c r="Z114" s="1">
        <v>2</v>
      </c>
      <c r="AA114" s="1">
        <v>6</v>
      </c>
      <c r="AB114" s="1">
        <f>+Urq_InfraMR[[#This Row],[Total Pasos Vehiculares a Nivel]]</f>
        <v>34</v>
      </c>
      <c r="AC114" s="1">
        <f t="shared" si="10"/>
        <v>42</v>
      </c>
      <c r="AD114" s="1">
        <v>1</v>
      </c>
      <c r="AE114" s="1">
        <v>3</v>
      </c>
      <c r="AF114" s="1">
        <v>38</v>
      </c>
      <c r="AG114" s="1">
        <f t="shared" si="11"/>
        <v>42</v>
      </c>
      <c r="AH114" s="13">
        <v>17.370999999999999</v>
      </c>
      <c r="AI114" s="13">
        <v>0</v>
      </c>
      <c r="AJ114" s="13">
        <v>8.3789999999999996</v>
      </c>
      <c r="AK114" s="13">
        <f t="shared" si="12"/>
        <v>25.75</v>
      </c>
      <c r="AL114" s="1">
        <v>1</v>
      </c>
      <c r="AM114" s="1">
        <v>0</v>
      </c>
      <c r="AN114" s="1">
        <v>0</v>
      </c>
      <c r="AO114" s="1">
        <f t="shared" si="13"/>
        <v>1</v>
      </c>
      <c r="AP114" s="1">
        <v>0</v>
      </c>
      <c r="AQ114" s="1">
        <v>128</v>
      </c>
      <c r="AR114" s="1">
        <v>0</v>
      </c>
      <c r="AS114" s="1">
        <f>+Urq_InfraMR[[#This Row],[B.02.1 - Parque de Coches Eléctricos Motrices]]+Urq_InfraMR[[#This Row],[B.02.2 - Parque de Coches Eléctricos Motrices Remolcados Tipo R]]+Urq_InfraMR[[#This Row],[B.02.3 - Parque de Coches Eléctricos Motrices Tipo R]]</f>
        <v>128</v>
      </c>
      <c r="AT114" s="1">
        <v>0</v>
      </c>
      <c r="AU114" s="1">
        <v>0</v>
      </c>
      <c r="AV114" s="1">
        <v>0</v>
      </c>
      <c r="AW114" s="1">
        <f>+Urq_InfraMR[[#This Row],[B.03.1 - Parque de Coches Motores Motrices Remolcados]]+Urq_InfraMR[[#This Row],[B.03.2 - Parque de Coches Motores Motrices Intermedios]]+Urq_InfraMR[[#This Row],[B.03.3 - Parque de Coches Motores Motrices Cabina]]</f>
        <v>0</v>
      </c>
      <c r="AX114" s="1">
        <v>0</v>
      </c>
      <c r="AY114" s="1">
        <v>0</v>
      </c>
      <c r="AZ114" s="1">
        <v>0</v>
      </c>
      <c r="BA114" s="1">
        <v>0</v>
      </c>
      <c r="BB114" s="1">
        <v>0</v>
      </c>
      <c r="BC114" s="1">
        <f>+Urq_InfraMR[[#This Row],[B.04.5 - Parque de Coches Remolcados para Servicios Especiales (Cartoneros)]]+Urq_InfraMR[[#This Row],[B.04.4 - Parque de Coches Remolcados de Larga Distancia (Turista+Pullman)]]+Urq_InfraMR[[#This Row],[B.04.3 - Parque de Coches Remolcados Clase Unica Cabina]]+Urq_InfraMR[[#This Row],[B.04.2 - Parque de Coches Remolcados Clase Unica Furgón]]+Urq_InfraMR[[#This Row],[B.04.1 - Parque de Coches Remolcados Clase Unica]]</f>
        <v>0</v>
      </c>
      <c r="BD114" s="1">
        <v>1</v>
      </c>
      <c r="BE114" s="1">
        <v>0</v>
      </c>
      <c r="BF114" s="16">
        <v>1435</v>
      </c>
    </row>
    <row r="115" spans="1:58">
      <c r="A115" s="1">
        <v>2002</v>
      </c>
      <c r="B115" s="1" t="s">
        <v>120</v>
      </c>
      <c r="C115" s="12">
        <v>0.2</v>
      </c>
      <c r="D115" s="12">
        <v>0</v>
      </c>
      <c r="E115" s="12">
        <v>0</v>
      </c>
      <c r="F115" s="12">
        <v>25.676639999999999</v>
      </c>
      <c r="G115" s="12">
        <f t="shared" si="7"/>
        <v>25.876639999999998</v>
      </c>
      <c r="H115" s="12">
        <f>+Urq_InfraMR[[#This Row],[Total Líneas de Explotación ]]</f>
        <v>25.876639999999998</v>
      </c>
      <c r="I115" s="12">
        <v>25.677</v>
      </c>
      <c r="J115" s="12">
        <v>0.2</v>
      </c>
      <c r="K115" s="12">
        <v>2.5569999999999999</v>
      </c>
      <c r="L115" s="12">
        <v>54.899000000000001</v>
      </c>
      <c r="M115" s="12">
        <v>3.875</v>
      </c>
      <c r="N115" s="12">
        <f>+Urq_InfraMR[[#This Row],[A.03.1 -  Longitud de Vías de Explotación No Electrificadas Troncales y Ramales (vía principal) (km)]]+Urq_InfraMR[[#This Row],[A.04.1 -  Longitud de Vías de Explotación Electrificadas Troncales y Ramales (vía principal) (km)]]</f>
        <v>55.099000000000004</v>
      </c>
      <c r="O115" s="12">
        <f>+Urq_InfraMR[[#This Row],[Total Vías (excluido Auxiliares)]]</f>
        <v>55.099000000000004</v>
      </c>
      <c r="P115" s="1">
        <v>4</v>
      </c>
      <c r="Q115" s="1">
        <v>19</v>
      </c>
      <c r="R115" s="1">
        <v>0</v>
      </c>
      <c r="S115" s="1">
        <f t="shared" si="8"/>
        <v>23</v>
      </c>
      <c r="T115" s="1">
        <v>0</v>
      </c>
      <c r="U115" s="1">
        <v>29</v>
      </c>
      <c r="V115" s="1">
        <v>0</v>
      </c>
      <c r="W115" s="1">
        <v>3</v>
      </c>
      <c r="X115" s="1">
        <v>2</v>
      </c>
      <c r="Y115" s="1">
        <f t="shared" si="9"/>
        <v>34</v>
      </c>
      <c r="Z115" s="1">
        <v>2</v>
      </c>
      <c r="AA115" s="1">
        <v>6</v>
      </c>
      <c r="AB115" s="1">
        <f>+Urq_InfraMR[[#This Row],[Total Pasos Vehiculares a Nivel]]</f>
        <v>34</v>
      </c>
      <c r="AC115" s="1">
        <f t="shared" si="10"/>
        <v>42</v>
      </c>
      <c r="AD115" s="1">
        <v>1</v>
      </c>
      <c r="AE115" s="1">
        <v>3</v>
      </c>
      <c r="AF115" s="1">
        <v>38</v>
      </c>
      <c r="AG115" s="1">
        <f t="shared" si="11"/>
        <v>42</v>
      </c>
      <c r="AH115" s="13">
        <v>17.370999999999999</v>
      </c>
      <c r="AI115" s="13">
        <v>0</v>
      </c>
      <c r="AJ115" s="13">
        <v>8.3789999999999996</v>
      </c>
      <c r="AK115" s="13">
        <f t="shared" si="12"/>
        <v>25.75</v>
      </c>
      <c r="AL115" s="1">
        <v>1</v>
      </c>
      <c r="AM115" s="1">
        <v>0</v>
      </c>
      <c r="AN115" s="1">
        <v>0</v>
      </c>
      <c r="AO115" s="1">
        <f t="shared" si="13"/>
        <v>1</v>
      </c>
      <c r="AP115" s="1">
        <v>0</v>
      </c>
      <c r="AQ115" s="1">
        <v>128</v>
      </c>
      <c r="AR115" s="1">
        <v>0</v>
      </c>
      <c r="AS115" s="1">
        <f>+Urq_InfraMR[[#This Row],[B.02.1 - Parque de Coches Eléctricos Motrices]]+Urq_InfraMR[[#This Row],[B.02.2 - Parque de Coches Eléctricos Motrices Remolcados Tipo R]]+Urq_InfraMR[[#This Row],[B.02.3 - Parque de Coches Eléctricos Motrices Tipo R]]</f>
        <v>128</v>
      </c>
      <c r="AT115" s="1">
        <v>0</v>
      </c>
      <c r="AU115" s="1">
        <v>0</v>
      </c>
      <c r="AV115" s="1">
        <v>0</v>
      </c>
      <c r="AW115" s="1">
        <f>+Urq_InfraMR[[#This Row],[B.03.1 - Parque de Coches Motores Motrices Remolcados]]+Urq_InfraMR[[#This Row],[B.03.2 - Parque de Coches Motores Motrices Intermedios]]+Urq_InfraMR[[#This Row],[B.03.3 - Parque de Coches Motores Motrices Cabina]]</f>
        <v>0</v>
      </c>
      <c r="AX115" s="1">
        <v>0</v>
      </c>
      <c r="AY115" s="1">
        <v>0</v>
      </c>
      <c r="AZ115" s="1">
        <v>0</v>
      </c>
      <c r="BA115" s="1">
        <v>0</v>
      </c>
      <c r="BB115" s="1">
        <v>0</v>
      </c>
      <c r="BC115" s="1">
        <f>+Urq_InfraMR[[#This Row],[B.04.5 - Parque de Coches Remolcados para Servicios Especiales (Cartoneros)]]+Urq_InfraMR[[#This Row],[B.04.4 - Parque de Coches Remolcados de Larga Distancia (Turista+Pullman)]]+Urq_InfraMR[[#This Row],[B.04.3 - Parque de Coches Remolcados Clase Unica Cabina]]+Urq_InfraMR[[#This Row],[B.04.2 - Parque de Coches Remolcados Clase Unica Furgón]]+Urq_InfraMR[[#This Row],[B.04.1 - Parque de Coches Remolcados Clase Unica]]</f>
        <v>0</v>
      </c>
      <c r="BD115" s="1">
        <v>1</v>
      </c>
      <c r="BE115" s="1">
        <v>0</v>
      </c>
      <c r="BF115" s="16">
        <v>1435</v>
      </c>
    </row>
    <row r="116" spans="1:58">
      <c r="A116" s="1">
        <v>2002</v>
      </c>
      <c r="B116" s="1" t="s">
        <v>121</v>
      </c>
      <c r="C116" s="12">
        <v>0.2</v>
      </c>
      <c r="D116" s="12">
        <v>0</v>
      </c>
      <c r="E116" s="12">
        <v>0</v>
      </c>
      <c r="F116" s="12">
        <v>25.676639999999999</v>
      </c>
      <c r="G116" s="12">
        <f t="shared" si="7"/>
        <v>25.876639999999998</v>
      </c>
      <c r="H116" s="12">
        <f>+Urq_InfraMR[[#This Row],[Total Líneas de Explotación ]]</f>
        <v>25.876639999999998</v>
      </c>
      <c r="I116" s="12">
        <v>25.677</v>
      </c>
      <c r="J116" s="12">
        <v>0.2</v>
      </c>
      <c r="K116" s="12">
        <v>2.5569999999999999</v>
      </c>
      <c r="L116" s="12">
        <v>54.899000000000001</v>
      </c>
      <c r="M116" s="12">
        <v>3.875</v>
      </c>
      <c r="N116" s="12">
        <f>+Urq_InfraMR[[#This Row],[A.03.1 -  Longitud de Vías de Explotación No Electrificadas Troncales y Ramales (vía principal) (km)]]+Urq_InfraMR[[#This Row],[A.04.1 -  Longitud de Vías de Explotación Electrificadas Troncales y Ramales (vía principal) (km)]]</f>
        <v>55.099000000000004</v>
      </c>
      <c r="O116" s="12">
        <f>+Urq_InfraMR[[#This Row],[Total Vías (excluido Auxiliares)]]</f>
        <v>55.099000000000004</v>
      </c>
      <c r="P116" s="1">
        <v>4</v>
      </c>
      <c r="Q116" s="1">
        <v>19</v>
      </c>
      <c r="R116" s="1">
        <v>0</v>
      </c>
      <c r="S116" s="1">
        <f t="shared" si="8"/>
        <v>23</v>
      </c>
      <c r="T116" s="1">
        <v>0</v>
      </c>
      <c r="U116" s="1">
        <v>29</v>
      </c>
      <c r="V116" s="1">
        <v>0</v>
      </c>
      <c r="W116" s="1">
        <v>3</v>
      </c>
      <c r="X116" s="1">
        <v>2</v>
      </c>
      <c r="Y116" s="1">
        <f t="shared" si="9"/>
        <v>34</v>
      </c>
      <c r="Z116" s="1">
        <v>2</v>
      </c>
      <c r="AA116" s="1">
        <v>6</v>
      </c>
      <c r="AB116" s="1">
        <f>+Urq_InfraMR[[#This Row],[Total Pasos Vehiculares a Nivel]]</f>
        <v>34</v>
      </c>
      <c r="AC116" s="1">
        <f t="shared" si="10"/>
        <v>42</v>
      </c>
      <c r="AD116" s="1">
        <v>1</v>
      </c>
      <c r="AE116" s="1">
        <v>3</v>
      </c>
      <c r="AF116" s="1">
        <v>38</v>
      </c>
      <c r="AG116" s="1">
        <f t="shared" si="11"/>
        <v>42</v>
      </c>
      <c r="AH116" s="13">
        <v>17.370999999999999</v>
      </c>
      <c r="AI116" s="13">
        <v>0</v>
      </c>
      <c r="AJ116" s="13">
        <v>8.3789999999999996</v>
      </c>
      <c r="AK116" s="13">
        <f t="shared" si="12"/>
        <v>25.75</v>
      </c>
      <c r="AL116" s="1">
        <v>1</v>
      </c>
      <c r="AM116" s="1">
        <v>0</v>
      </c>
      <c r="AN116" s="1">
        <v>0</v>
      </c>
      <c r="AO116" s="1">
        <f t="shared" si="13"/>
        <v>1</v>
      </c>
      <c r="AP116" s="1">
        <v>0</v>
      </c>
      <c r="AQ116" s="1">
        <v>128</v>
      </c>
      <c r="AR116" s="1">
        <v>0</v>
      </c>
      <c r="AS116" s="1">
        <f>+Urq_InfraMR[[#This Row],[B.02.1 - Parque de Coches Eléctricos Motrices]]+Urq_InfraMR[[#This Row],[B.02.2 - Parque de Coches Eléctricos Motrices Remolcados Tipo R]]+Urq_InfraMR[[#This Row],[B.02.3 - Parque de Coches Eléctricos Motrices Tipo R]]</f>
        <v>128</v>
      </c>
      <c r="AT116" s="1">
        <v>0</v>
      </c>
      <c r="AU116" s="1">
        <v>0</v>
      </c>
      <c r="AV116" s="1">
        <v>0</v>
      </c>
      <c r="AW116" s="1">
        <f>+Urq_InfraMR[[#This Row],[B.03.1 - Parque de Coches Motores Motrices Remolcados]]+Urq_InfraMR[[#This Row],[B.03.2 - Parque de Coches Motores Motrices Intermedios]]+Urq_InfraMR[[#This Row],[B.03.3 - Parque de Coches Motores Motrices Cabina]]</f>
        <v>0</v>
      </c>
      <c r="AX116" s="1">
        <v>0</v>
      </c>
      <c r="AY116" s="1">
        <v>0</v>
      </c>
      <c r="AZ116" s="1">
        <v>0</v>
      </c>
      <c r="BA116" s="1">
        <v>0</v>
      </c>
      <c r="BB116" s="1">
        <v>0</v>
      </c>
      <c r="BC116" s="1">
        <f>+Urq_InfraMR[[#This Row],[B.04.5 - Parque de Coches Remolcados para Servicios Especiales (Cartoneros)]]+Urq_InfraMR[[#This Row],[B.04.4 - Parque de Coches Remolcados de Larga Distancia (Turista+Pullman)]]+Urq_InfraMR[[#This Row],[B.04.3 - Parque de Coches Remolcados Clase Unica Cabina]]+Urq_InfraMR[[#This Row],[B.04.2 - Parque de Coches Remolcados Clase Unica Furgón]]+Urq_InfraMR[[#This Row],[B.04.1 - Parque de Coches Remolcados Clase Unica]]</f>
        <v>0</v>
      </c>
      <c r="BD116" s="1">
        <v>1</v>
      </c>
      <c r="BE116" s="1">
        <v>0</v>
      </c>
      <c r="BF116" s="16">
        <v>1435</v>
      </c>
    </row>
    <row r="117" spans="1:58">
      <c r="A117" s="1">
        <v>2002</v>
      </c>
      <c r="B117" s="1" t="s">
        <v>122</v>
      </c>
      <c r="C117" s="12">
        <v>0.2</v>
      </c>
      <c r="D117" s="12">
        <v>0</v>
      </c>
      <c r="E117" s="12">
        <v>0</v>
      </c>
      <c r="F117" s="12">
        <v>25.676639999999999</v>
      </c>
      <c r="G117" s="12">
        <f t="shared" si="7"/>
        <v>25.876639999999998</v>
      </c>
      <c r="H117" s="12">
        <f>+Urq_InfraMR[[#This Row],[Total Líneas de Explotación ]]</f>
        <v>25.876639999999998</v>
      </c>
      <c r="I117" s="12">
        <v>25.677</v>
      </c>
      <c r="J117" s="12">
        <v>0.2</v>
      </c>
      <c r="K117" s="12">
        <v>2.5569999999999999</v>
      </c>
      <c r="L117" s="12">
        <v>54.899000000000001</v>
      </c>
      <c r="M117" s="12">
        <v>3.875</v>
      </c>
      <c r="N117" s="12">
        <f>+Urq_InfraMR[[#This Row],[A.03.1 -  Longitud de Vías de Explotación No Electrificadas Troncales y Ramales (vía principal) (km)]]+Urq_InfraMR[[#This Row],[A.04.1 -  Longitud de Vías de Explotación Electrificadas Troncales y Ramales (vía principal) (km)]]</f>
        <v>55.099000000000004</v>
      </c>
      <c r="O117" s="12">
        <f>+Urq_InfraMR[[#This Row],[Total Vías (excluido Auxiliares)]]</f>
        <v>55.099000000000004</v>
      </c>
      <c r="P117" s="1">
        <v>4</v>
      </c>
      <c r="Q117" s="1">
        <v>19</v>
      </c>
      <c r="R117" s="1">
        <v>0</v>
      </c>
      <c r="S117" s="1">
        <f t="shared" si="8"/>
        <v>23</v>
      </c>
      <c r="T117" s="1">
        <v>0</v>
      </c>
      <c r="U117" s="1">
        <v>29</v>
      </c>
      <c r="V117" s="1">
        <v>0</v>
      </c>
      <c r="W117" s="1">
        <v>3</v>
      </c>
      <c r="X117" s="1">
        <v>2</v>
      </c>
      <c r="Y117" s="1">
        <f t="shared" si="9"/>
        <v>34</v>
      </c>
      <c r="Z117" s="1">
        <v>2</v>
      </c>
      <c r="AA117" s="1">
        <v>6</v>
      </c>
      <c r="AB117" s="1">
        <f>+Urq_InfraMR[[#This Row],[Total Pasos Vehiculares a Nivel]]</f>
        <v>34</v>
      </c>
      <c r="AC117" s="1">
        <f t="shared" si="10"/>
        <v>42</v>
      </c>
      <c r="AD117" s="1">
        <v>1</v>
      </c>
      <c r="AE117" s="1">
        <v>3</v>
      </c>
      <c r="AF117" s="1">
        <v>38</v>
      </c>
      <c r="AG117" s="1">
        <f t="shared" si="11"/>
        <v>42</v>
      </c>
      <c r="AH117" s="13">
        <v>17.370999999999999</v>
      </c>
      <c r="AI117" s="13">
        <v>0</v>
      </c>
      <c r="AJ117" s="13">
        <v>8.3789999999999996</v>
      </c>
      <c r="AK117" s="13">
        <f t="shared" si="12"/>
        <v>25.75</v>
      </c>
      <c r="AL117" s="1">
        <v>1</v>
      </c>
      <c r="AM117" s="1">
        <v>0</v>
      </c>
      <c r="AN117" s="1">
        <v>0</v>
      </c>
      <c r="AO117" s="1">
        <f t="shared" si="13"/>
        <v>1</v>
      </c>
      <c r="AP117" s="1">
        <v>0</v>
      </c>
      <c r="AQ117" s="1">
        <v>128</v>
      </c>
      <c r="AR117" s="1">
        <v>0</v>
      </c>
      <c r="AS117" s="1">
        <f>+Urq_InfraMR[[#This Row],[B.02.1 - Parque de Coches Eléctricos Motrices]]+Urq_InfraMR[[#This Row],[B.02.2 - Parque de Coches Eléctricos Motrices Remolcados Tipo R]]+Urq_InfraMR[[#This Row],[B.02.3 - Parque de Coches Eléctricos Motrices Tipo R]]</f>
        <v>128</v>
      </c>
      <c r="AT117" s="1">
        <v>0</v>
      </c>
      <c r="AU117" s="1">
        <v>0</v>
      </c>
      <c r="AV117" s="1">
        <v>0</v>
      </c>
      <c r="AW117" s="1">
        <f>+Urq_InfraMR[[#This Row],[B.03.1 - Parque de Coches Motores Motrices Remolcados]]+Urq_InfraMR[[#This Row],[B.03.2 - Parque de Coches Motores Motrices Intermedios]]+Urq_InfraMR[[#This Row],[B.03.3 - Parque de Coches Motores Motrices Cabina]]</f>
        <v>0</v>
      </c>
      <c r="AX117" s="1">
        <v>0</v>
      </c>
      <c r="AY117" s="1">
        <v>0</v>
      </c>
      <c r="AZ117" s="1">
        <v>0</v>
      </c>
      <c r="BA117" s="1">
        <v>0</v>
      </c>
      <c r="BB117" s="1">
        <v>0</v>
      </c>
      <c r="BC117" s="1">
        <f>+Urq_InfraMR[[#This Row],[B.04.5 - Parque de Coches Remolcados para Servicios Especiales (Cartoneros)]]+Urq_InfraMR[[#This Row],[B.04.4 - Parque de Coches Remolcados de Larga Distancia (Turista+Pullman)]]+Urq_InfraMR[[#This Row],[B.04.3 - Parque de Coches Remolcados Clase Unica Cabina]]+Urq_InfraMR[[#This Row],[B.04.2 - Parque de Coches Remolcados Clase Unica Furgón]]+Urq_InfraMR[[#This Row],[B.04.1 - Parque de Coches Remolcados Clase Unica]]</f>
        <v>0</v>
      </c>
      <c r="BD117" s="1">
        <v>1</v>
      </c>
      <c r="BE117" s="1">
        <v>0</v>
      </c>
      <c r="BF117" s="16">
        <v>1435</v>
      </c>
    </row>
    <row r="118" spans="1:58">
      <c r="A118" s="1">
        <v>2002</v>
      </c>
      <c r="B118" s="1" t="s">
        <v>123</v>
      </c>
      <c r="C118" s="12">
        <v>0.2</v>
      </c>
      <c r="D118" s="12">
        <v>0</v>
      </c>
      <c r="E118" s="12">
        <v>0</v>
      </c>
      <c r="F118" s="12">
        <v>25.676639999999999</v>
      </c>
      <c r="G118" s="12">
        <f t="shared" si="7"/>
        <v>25.876639999999998</v>
      </c>
      <c r="H118" s="12">
        <f>+Urq_InfraMR[[#This Row],[Total Líneas de Explotación ]]</f>
        <v>25.876639999999998</v>
      </c>
      <c r="I118" s="12">
        <v>25.677</v>
      </c>
      <c r="J118" s="12">
        <v>0.2</v>
      </c>
      <c r="K118" s="12">
        <v>2.5569999999999999</v>
      </c>
      <c r="L118" s="12">
        <v>54.899000000000001</v>
      </c>
      <c r="M118" s="12">
        <v>3.875</v>
      </c>
      <c r="N118" s="12">
        <f>+Urq_InfraMR[[#This Row],[A.03.1 -  Longitud de Vías de Explotación No Electrificadas Troncales y Ramales (vía principal) (km)]]+Urq_InfraMR[[#This Row],[A.04.1 -  Longitud de Vías de Explotación Electrificadas Troncales y Ramales (vía principal) (km)]]</f>
        <v>55.099000000000004</v>
      </c>
      <c r="O118" s="12">
        <f>+Urq_InfraMR[[#This Row],[Total Vías (excluido Auxiliares)]]</f>
        <v>55.099000000000004</v>
      </c>
      <c r="P118" s="1">
        <v>4</v>
      </c>
      <c r="Q118" s="1">
        <v>19</v>
      </c>
      <c r="R118" s="1">
        <v>0</v>
      </c>
      <c r="S118" s="1">
        <f t="shared" si="8"/>
        <v>23</v>
      </c>
      <c r="T118" s="1">
        <v>0</v>
      </c>
      <c r="U118" s="1">
        <v>29</v>
      </c>
      <c r="V118" s="1">
        <v>0</v>
      </c>
      <c r="W118" s="1">
        <v>3</v>
      </c>
      <c r="X118" s="1">
        <v>2</v>
      </c>
      <c r="Y118" s="1">
        <f t="shared" si="9"/>
        <v>34</v>
      </c>
      <c r="Z118" s="1">
        <v>2</v>
      </c>
      <c r="AA118" s="1">
        <v>6</v>
      </c>
      <c r="AB118" s="1">
        <f>+Urq_InfraMR[[#This Row],[Total Pasos Vehiculares a Nivel]]</f>
        <v>34</v>
      </c>
      <c r="AC118" s="1">
        <f t="shared" si="10"/>
        <v>42</v>
      </c>
      <c r="AD118" s="1">
        <v>1</v>
      </c>
      <c r="AE118" s="1">
        <v>3</v>
      </c>
      <c r="AF118" s="1">
        <v>38</v>
      </c>
      <c r="AG118" s="1">
        <f t="shared" si="11"/>
        <v>42</v>
      </c>
      <c r="AH118" s="13">
        <v>17.370999999999999</v>
      </c>
      <c r="AI118" s="13">
        <v>0</v>
      </c>
      <c r="AJ118" s="13">
        <v>8.3789999999999996</v>
      </c>
      <c r="AK118" s="13">
        <f t="shared" si="12"/>
        <v>25.75</v>
      </c>
      <c r="AL118" s="1">
        <v>1</v>
      </c>
      <c r="AM118" s="1">
        <v>0</v>
      </c>
      <c r="AN118" s="1">
        <v>0</v>
      </c>
      <c r="AO118" s="1">
        <f t="shared" si="13"/>
        <v>1</v>
      </c>
      <c r="AP118" s="1">
        <v>0</v>
      </c>
      <c r="AQ118" s="1">
        <v>128</v>
      </c>
      <c r="AR118" s="1">
        <v>0</v>
      </c>
      <c r="AS118" s="1">
        <f>+Urq_InfraMR[[#This Row],[B.02.1 - Parque de Coches Eléctricos Motrices]]+Urq_InfraMR[[#This Row],[B.02.2 - Parque de Coches Eléctricos Motrices Remolcados Tipo R]]+Urq_InfraMR[[#This Row],[B.02.3 - Parque de Coches Eléctricos Motrices Tipo R]]</f>
        <v>128</v>
      </c>
      <c r="AT118" s="1">
        <v>0</v>
      </c>
      <c r="AU118" s="1">
        <v>0</v>
      </c>
      <c r="AV118" s="1">
        <v>0</v>
      </c>
      <c r="AW118" s="1">
        <f>+Urq_InfraMR[[#This Row],[B.03.1 - Parque de Coches Motores Motrices Remolcados]]+Urq_InfraMR[[#This Row],[B.03.2 - Parque de Coches Motores Motrices Intermedios]]+Urq_InfraMR[[#This Row],[B.03.3 - Parque de Coches Motores Motrices Cabina]]</f>
        <v>0</v>
      </c>
      <c r="AX118" s="1">
        <v>0</v>
      </c>
      <c r="AY118" s="1">
        <v>0</v>
      </c>
      <c r="AZ118" s="1">
        <v>0</v>
      </c>
      <c r="BA118" s="1">
        <v>0</v>
      </c>
      <c r="BB118" s="1">
        <v>0</v>
      </c>
      <c r="BC118" s="1">
        <f>+Urq_InfraMR[[#This Row],[B.04.5 - Parque de Coches Remolcados para Servicios Especiales (Cartoneros)]]+Urq_InfraMR[[#This Row],[B.04.4 - Parque de Coches Remolcados de Larga Distancia (Turista+Pullman)]]+Urq_InfraMR[[#This Row],[B.04.3 - Parque de Coches Remolcados Clase Unica Cabina]]+Urq_InfraMR[[#This Row],[B.04.2 - Parque de Coches Remolcados Clase Unica Furgón]]+Urq_InfraMR[[#This Row],[B.04.1 - Parque de Coches Remolcados Clase Unica]]</f>
        <v>0</v>
      </c>
      <c r="BD118" s="1">
        <v>1</v>
      </c>
      <c r="BE118" s="1">
        <v>0</v>
      </c>
      <c r="BF118" s="16">
        <v>1435</v>
      </c>
    </row>
    <row r="119" spans="1:58">
      <c r="A119" s="1">
        <v>2002</v>
      </c>
      <c r="B119" s="1" t="s">
        <v>124</v>
      </c>
      <c r="C119" s="12">
        <v>0.2</v>
      </c>
      <c r="D119" s="12">
        <v>0</v>
      </c>
      <c r="E119" s="12">
        <v>0</v>
      </c>
      <c r="F119" s="12">
        <v>25.676639999999999</v>
      </c>
      <c r="G119" s="12">
        <f t="shared" si="7"/>
        <v>25.876639999999998</v>
      </c>
      <c r="H119" s="12">
        <f>+Urq_InfraMR[[#This Row],[Total Líneas de Explotación ]]</f>
        <v>25.876639999999998</v>
      </c>
      <c r="I119" s="12">
        <v>25.677</v>
      </c>
      <c r="J119" s="12">
        <v>0.2</v>
      </c>
      <c r="K119" s="12">
        <v>2.5569999999999999</v>
      </c>
      <c r="L119" s="12">
        <v>54.899000000000001</v>
      </c>
      <c r="M119" s="12">
        <v>3.875</v>
      </c>
      <c r="N119" s="12">
        <f>+Urq_InfraMR[[#This Row],[A.03.1 -  Longitud de Vías de Explotación No Electrificadas Troncales y Ramales (vía principal) (km)]]+Urq_InfraMR[[#This Row],[A.04.1 -  Longitud de Vías de Explotación Electrificadas Troncales y Ramales (vía principal) (km)]]</f>
        <v>55.099000000000004</v>
      </c>
      <c r="O119" s="12">
        <f>+Urq_InfraMR[[#This Row],[Total Vías (excluido Auxiliares)]]</f>
        <v>55.099000000000004</v>
      </c>
      <c r="P119" s="1">
        <v>4</v>
      </c>
      <c r="Q119" s="1">
        <v>19</v>
      </c>
      <c r="R119" s="1">
        <v>0</v>
      </c>
      <c r="S119" s="1">
        <f t="shared" si="8"/>
        <v>23</v>
      </c>
      <c r="T119" s="1">
        <v>0</v>
      </c>
      <c r="U119" s="1">
        <v>29</v>
      </c>
      <c r="V119" s="1">
        <v>0</v>
      </c>
      <c r="W119" s="1">
        <v>3</v>
      </c>
      <c r="X119" s="1">
        <v>2</v>
      </c>
      <c r="Y119" s="1">
        <f t="shared" si="9"/>
        <v>34</v>
      </c>
      <c r="Z119" s="1">
        <v>2</v>
      </c>
      <c r="AA119" s="1">
        <v>6</v>
      </c>
      <c r="AB119" s="1">
        <f>+Urq_InfraMR[[#This Row],[Total Pasos Vehiculares a Nivel]]</f>
        <v>34</v>
      </c>
      <c r="AC119" s="1">
        <f t="shared" si="10"/>
        <v>42</v>
      </c>
      <c r="AD119" s="1">
        <v>1</v>
      </c>
      <c r="AE119" s="1">
        <v>3</v>
      </c>
      <c r="AF119" s="1">
        <v>38</v>
      </c>
      <c r="AG119" s="1">
        <f t="shared" si="11"/>
        <v>42</v>
      </c>
      <c r="AH119" s="13">
        <v>17.370999999999999</v>
      </c>
      <c r="AI119" s="13">
        <v>0</v>
      </c>
      <c r="AJ119" s="13">
        <v>8.3789999999999996</v>
      </c>
      <c r="AK119" s="13">
        <f t="shared" si="12"/>
        <v>25.75</v>
      </c>
      <c r="AL119" s="1">
        <v>1</v>
      </c>
      <c r="AM119" s="1">
        <v>0</v>
      </c>
      <c r="AN119" s="1">
        <v>0</v>
      </c>
      <c r="AO119" s="1">
        <f t="shared" si="13"/>
        <v>1</v>
      </c>
      <c r="AP119" s="1">
        <v>0</v>
      </c>
      <c r="AQ119" s="1">
        <v>128</v>
      </c>
      <c r="AR119" s="1">
        <v>0</v>
      </c>
      <c r="AS119" s="1">
        <f>+Urq_InfraMR[[#This Row],[B.02.1 - Parque de Coches Eléctricos Motrices]]+Urq_InfraMR[[#This Row],[B.02.2 - Parque de Coches Eléctricos Motrices Remolcados Tipo R]]+Urq_InfraMR[[#This Row],[B.02.3 - Parque de Coches Eléctricos Motrices Tipo R]]</f>
        <v>128</v>
      </c>
      <c r="AT119" s="1">
        <v>0</v>
      </c>
      <c r="AU119" s="1">
        <v>0</v>
      </c>
      <c r="AV119" s="1">
        <v>0</v>
      </c>
      <c r="AW119" s="1">
        <f>+Urq_InfraMR[[#This Row],[B.03.1 - Parque de Coches Motores Motrices Remolcados]]+Urq_InfraMR[[#This Row],[B.03.2 - Parque de Coches Motores Motrices Intermedios]]+Urq_InfraMR[[#This Row],[B.03.3 - Parque de Coches Motores Motrices Cabina]]</f>
        <v>0</v>
      </c>
      <c r="AX119" s="1">
        <v>0</v>
      </c>
      <c r="AY119" s="1">
        <v>0</v>
      </c>
      <c r="AZ119" s="1">
        <v>0</v>
      </c>
      <c r="BA119" s="1">
        <v>0</v>
      </c>
      <c r="BB119" s="1">
        <v>0</v>
      </c>
      <c r="BC119" s="1">
        <f>+Urq_InfraMR[[#This Row],[B.04.5 - Parque de Coches Remolcados para Servicios Especiales (Cartoneros)]]+Urq_InfraMR[[#This Row],[B.04.4 - Parque de Coches Remolcados de Larga Distancia (Turista+Pullman)]]+Urq_InfraMR[[#This Row],[B.04.3 - Parque de Coches Remolcados Clase Unica Cabina]]+Urq_InfraMR[[#This Row],[B.04.2 - Parque de Coches Remolcados Clase Unica Furgón]]+Urq_InfraMR[[#This Row],[B.04.1 - Parque de Coches Remolcados Clase Unica]]</f>
        <v>0</v>
      </c>
      <c r="BD119" s="1">
        <v>1</v>
      </c>
      <c r="BE119" s="1">
        <v>0</v>
      </c>
      <c r="BF119" s="16">
        <v>1435</v>
      </c>
    </row>
    <row r="120" spans="1:58">
      <c r="A120" s="1">
        <v>2002</v>
      </c>
      <c r="B120" s="1" t="s">
        <v>125</v>
      </c>
      <c r="C120" s="12">
        <v>0.2</v>
      </c>
      <c r="D120" s="12">
        <v>0</v>
      </c>
      <c r="E120" s="12">
        <v>0</v>
      </c>
      <c r="F120" s="12">
        <v>25.676639999999999</v>
      </c>
      <c r="G120" s="12">
        <f t="shared" si="7"/>
        <v>25.876639999999998</v>
      </c>
      <c r="H120" s="12">
        <f>+Urq_InfraMR[[#This Row],[Total Líneas de Explotación ]]</f>
        <v>25.876639999999998</v>
      </c>
      <c r="I120" s="12">
        <v>25.677</v>
      </c>
      <c r="J120" s="12">
        <v>0.2</v>
      </c>
      <c r="K120" s="12">
        <v>2.5569999999999999</v>
      </c>
      <c r="L120" s="12">
        <v>54.899000000000001</v>
      </c>
      <c r="M120" s="12">
        <v>3.875</v>
      </c>
      <c r="N120" s="12">
        <f>+Urq_InfraMR[[#This Row],[A.03.1 -  Longitud de Vías de Explotación No Electrificadas Troncales y Ramales (vía principal) (km)]]+Urq_InfraMR[[#This Row],[A.04.1 -  Longitud de Vías de Explotación Electrificadas Troncales y Ramales (vía principal) (km)]]</f>
        <v>55.099000000000004</v>
      </c>
      <c r="O120" s="12">
        <f>+Urq_InfraMR[[#This Row],[Total Vías (excluido Auxiliares)]]</f>
        <v>55.099000000000004</v>
      </c>
      <c r="P120" s="1">
        <v>4</v>
      </c>
      <c r="Q120" s="1">
        <v>19</v>
      </c>
      <c r="R120" s="1">
        <v>0</v>
      </c>
      <c r="S120" s="1">
        <f t="shared" si="8"/>
        <v>23</v>
      </c>
      <c r="T120" s="1">
        <v>0</v>
      </c>
      <c r="U120" s="1">
        <v>29</v>
      </c>
      <c r="V120" s="1">
        <v>0</v>
      </c>
      <c r="W120" s="1">
        <v>3</v>
      </c>
      <c r="X120" s="1">
        <v>2</v>
      </c>
      <c r="Y120" s="1">
        <f t="shared" si="9"/>
        <v>34</v>
      </c>
      <c r="Z120" s="1">
        <v>2</v>
      </c>
      <c r="AA120" s="1">
        <v>6</v>
      </c>
      <c r="AB120" s="1">
        <f>+Urq_InfraMR[[#This Row],[Total Pasos Vehiculares a Nivel]]</f>
        <v>34</v>
      </c>
      <c r="AC120" s="1">
        <f t="shared" si="10"/>
        <v>42</v>
      </c>
      <c r="AD120" s="1">
        <v>1</v>
      </c>
      <c r="AE120" s="1">
        <v>3</v>
      </c>
      <c r="AF120" s="1">
        <v>38</v>
      </c>
      <c r="AG120" s="1">
        <f t="shared" si="11"/>
        <v>42</v>
      </c>
      <c r="AH120" s="13">
        <v>17.370999999999999</v>
      </c>
      <c r="AI120" s="13">
        <v>0</v>
      </c>
      <c r="AJ120" s="13">
        <v>8.3789999999999996</v>
      </c>
      <c r="AK120" s="13">
        <f t="shared" si="12"/>
        <v>25.75</v>
      </c>
      <c r="AL120" s="1">
        <v>1</v>
      </c>
      <c r="AM120" s="1">
        <v>0</v>
      </c>
      <c r="AN120" s="1">
        <v>0</v>
      </c>
      <c r="AO120" s="1">
        <f t="shared" si="13"/>
        <v>1</v>
      </c>
      <c r="AP120" s="1">
        <v>0</v>
      </c>
      <c r="AQ120" s="1">
        <v>128</v>
      </c>
      <c r="AR120" s="1">
        <v>0</v>
      </c>
      <c r="AS120" s="1">
        <f>+Urq_InfraMR[[#This Row],[B.02.1 - Parque de Coches Eléctricos Motrices]]+Urq_InfraMR[[#This Row],[B.02.2 - Parque de Coches Eléctricos Motrices Remolcados Tipo R]]+Urq_InfraMR[[#This Row],[B.02.3 - Parque de Coches Eléctricos Motrices Tipo R]]</f>
        <v>128</v>
      </c>
      <c r="AT120" s="1">
        <v>0</v>
      </c>
      <c r="AU120" s="1">
        <v>0</v>
      </c>
      <c r="AV120" s="1">
        <v>0</v>
      </c>
      <c r="AW120" s="1">
        <f>+Urq_InfraMR[[#This Row],[B.03.1 - Parque de Coches Motores Motrices Remolcados]]+Urq_InfraMR[[#This Row],[B.03.2 - Parque de Coches Motores Motrices Intermedios]]+Urq_InfraMR[[#This Row],[B.03.3 - Parque de Coches Motores Motrices Cabina]]</f>
        <v>0</v>
      </c>
      <c r="AX120" s="1">
        <v>0</v>
      </c>
      <c r="AY120" s="1">
        <v>0</v>
      </c>
      <c r="AZ120" s="1">
        <v>0</v>
      </c>
      <c r="BA120" s="1">
        <v>0</v>
      </c>
      <c r="BB120" s="1">
        <v>0</v>
      </c>
      <c r="BC120" s="1">
        <f>+Urq_InfraMR[[#This Row],[B.04.5 - Parque de Coches Remolcados para Servicios Especiales (Cartoneros)]]+Urq_InfraMR[[#This Row],[B.04.4 - Parque de Coches Remolcados de Larga Distancia (Turista+Pullman)]]+Urq_InfraMR[[#This Row],[B.04.3 - Parque de Coches Remolcados Clase Unica Cabina]]+Urq_InfraMR[[#This Row],[B.04.2 - Parque de Coches Remolcados Clase Unica Furgón]]+Urq_InfraMR[[#This Row],[B.04.1 - Parque de Coches Remolcados Clase Unica]]</f>
        <v>0</v>
      </c>
      <c r="BD120" s="1">
        <v>1</v>
      </c>
      <c r="BE120" s="1">
        <v>0</v>
      </c>
      <c r="BF120" s="16">
        <v>1435</v>
      </c>
    </row>
    <row r="121" spans="1:58">
      <c r="A121" s="1">
        <v>2002</v>
      </c>
      <c r="B121" s="1" t="s">
        <v>126</v>
      </c>
      <c r="C121" s="12">
        <v>0.2</v>
      </c>
      <c r="D121" s="12">
        <v>0</v>
      </c>
      <c r="E121" s="12">
        <v>0</v>
      </c>
      <c r="F121" s="12">
        <v>25.676639999999999</v>
      </c>
      <c r="G121" s="12">
        <f t="shared" si="7"/>
        <v>25.876639999999998</v>
      </c>
      <c r="H121" s="12">
        <f>+Urq_InfraMR[[#This Row],[Total Líneas de Explotación ]]</f>
        <v>25.876639999999998</v>
      </c>
      <c r="I121" s="12">
        <v>25.677</v>
      </c>
      <c r="J121" s="12">
        <v>0.2</v>
      </c>
      <c r="K121" s="12">
        <v>2.5569999999999999</v>
      </c>
      <c r="L121" s="12">
        <v>54.899000000000001</v>
      </c>
      <c r="M121" s="12">
        <v>3.875</v>
      </c>
      <c r="N121" s="12">
        <f>+Urq_InfraMR[[#This Row],[A.03.1 -  Longitud de Vías de Explotación No Electrificadas Troncales y Ramales (vía principal) (km)]]+Urq_InfraMR[[#This Row],[A.04.1 -  Longitud de Vías de Explotación Electrificadas Troncales y Ramales (vía principal) (km)]]</f>
        <v>55.099000000000004</v>
      </c>
      <c r="O121" s="12">
        <f>+Urq_InfraMR[[#This Row],[Total Vías (excluido Auxiliares)]]</f>
        <v>55.099000000000004</v>
      </c>
      <c r="P121" s="1">
        <v>4</v>
      </c>
      <c r="Q121" s="1">
        <v>19</v>
      </c>
      <c r="R121" s="1">
        <v>0</v>
      </c>
      <c r="S121" s="1">
        <f t="shared" si="8"/>
        <v>23</v>
      </c>
      <c r="T121" s="1">
        <v>0</v>
      </c>
      <c r="U121" s="1">
        <v>29</v>
      </c>
      <c r="V121" s="1">
        <v>0</v>
      </c>
      <c r="W121" s="1">
        <v>3</v>
      </c>
      <c r="X121" s="1">
        <v>2</v>
      </c>
      <c r="Y121" s="1">
        <f t="shared" si="9"/>
        <v>34</v>
      </c>
      <c r="Z121" s="1">
        <v>2</v>
      </c>
      <c r="AA121" s="1">
        <v>6</v>
      </c>
      <c r="AB121" s="1">
        <f>+Urq_InfraMR[[#This Row],[Total Pasos Vehiculares a Nivel]]</f>
        <v>34</v>
      </c>
      <c r="AC121" s="1">
        <f t="shared" si="10"/>
        <v>42</v>
      </c>
      <c r="AD121" s="1">
        <v>1</v>
      </c>
      <c r="AE121" s="1">
        <v>3</v>
      </c>
      <c r="AF121" s="1">
        <v>38</v>
      </c>
      <c r="AG121" s="1">
        <f t="shared" si="11"/>
        <v>42</v>
      </c>
      <c r="AH121" s="13">
        <v>17.370999999999999</v>
      </c>
      <c r="AI121" s="13">
        <v>0</v>
      </c>
      <c r="AJ121" s="13">
        <v>8.3789999999999996</v>
      </c>
      <c r="AK121" s="13">
        <f t="shared" si="12"/>
        <v>25.75</v>
      </c>
      <c r="AL121" s="1">
        <v>1</v>
      </c>
      <c r="AM121" s="1">
        <v>0</v>
      </c>
      <c r="AN121" s="1">
        <v>0</v>
      </c>
      <c r="AO121" s="1">
        <f t="shared" si="13"/>
        <v>1</v>
      </c>
      <c r="AP121" s="1">
        <v>0</v>
      </c>
      <c r="AQ121" s="1">
        <v>128</v>
      </c>
      <c r="AR121" s="1">
        <v>0</v>
      </c>
      <c r="AS121" s="1">
        <f>+Urq_InfraMR[[#This Row],[B.02.1 - Parque de Coches Eléctricos Motrices]]+Urq_InfraMR[[#This Row],[B.02.2 - Parque de Coches Eléctricos Motrices Remolcados Tipo R]]+Urq_InfraMR[[#This Row],[B.02.3 - Parque de Coches Eléctricos Motrices Tipo R]]</f>
        <v>128</v>
      </c>
      <c r="AT121" s="1">
        <v>0</v>
      </c>
      <c r="AU121" s="1">
        <v>0</v>
      </c>
      <c r="AV121" s="1">
        <v>0</v>
      </c>
      <c r="AW121" s="1">
        <f>+Urq_InfraMR[[#This Row],[B.03.1 - Parque de Coches Motores Motrices Remolcados]]+Urq_InfraMR[[#This Row],[B.03.2 - Parque de Coches Motores Motrices Intermedios]]+Urq_InfraMR[[#This Row],[B.03.3 - Parque de Coches Motores Motrices Cabina]]</f>
        <v>0</v>
      </c>
      <c r="AX121" s="1">
        <v>0</v>
      </c>
      <c r="AY121" s="1">
        <v>0</v>
      </c>
      <c r="AZ121" s="1">
        <v>0</v>
      </c>
      <c r="BA121" s="1">
        <v>0</v>
      </c>
      <c r="BB121" s="1">
        <v>0</v>
      </c>
      <c r="BC121" s="1">
        <f>+Urq_InfraMR[[#This Row],[B.04.5 - Parque de Coches Remolcados para Servicios Especiales (Cartoneros)]]+Urq_InfraMR[[#This Row],[B.04.4 - Parque de Coches Remolcados de Larga Distancia (Turista+Pullman)]]+Urq_InfraMR[[#This Row],[B.04.3 - Parque de Coches Remolcados Clase Unica Cabina]]+Urq_InfraMR[[#This Row],[B.04.2 - Parque de Coches Remolcados Clase Unica Furgón]]+Urq_InfraMR[[#This Row],[B.04.1 - Parque de Coches Remolcados Clase Unica]]</f>
        <v>0</v>
      </c>
      <c r="BD121" s="1">
        <v>1</v>
      </c>
      <c r="BE121" s="1">
        <v>0</v>
      </c>
      <c r="BF121" s="16">
        <v>1435</v>
      </c>
    </row>
    <row r="122" spans="1:58">
      <c r="A122" s="1">
        <v>2003</v>
      </c>
      <c r="B122" s="1" t="s">
        <v>115</v>
      </c>
      <c r="C122" s="12">
        <v>0.2</v>
      </c>
      <c r="D122" s="12">
        <v>0</v>
      </c>
      <c r="E122" s="12">
        <v>0</v>
      </c>
      <c r="F122" s="12">
        <v>25.676639999999999</v>
      </c>
      <c r="G122" s="12">
        <f t="shared" si="7"/>
        <v>25.876639999999998</v>
      </c>
      <c r="H122" s="12">
        <f>+Urq_InfraMR[[#This Row],[Total Líneas de Explotación ]]</f>
        <v>25.876639999999998</v>
      </c>
      <c r="I122" s="12">
        <v>25.677</v>
      </c>
      <c r="J122" s="12">
        <v>0.2</v>
      </c>
      <c r="K122" s="12">
        <v>2.5569999999999999</v>
      </c>
      <c r="L122" s="12">
        <v>54.899000000000001</v>
      </c>
      <c r="M122" s="12">
        <v>3.875</v>
      </c>
      <c r="N122" s="12">
        <f>+Urq_InfraMR[[#This Row],[A.03.1 -  Longitud de Vías de Explotación No Electrificadas Troncales y Ramales (vía principal) (km)]]+Urq_InfraMR[[#This Row],[A.04.1 -  Longitud de Vías de Explotación Electrificadas Troncales y Ramales (vía principal) (km)]]</f>
        <v>55.099000000000004</v>
      </c>
      <c r="O122" s="12">
        <f>+Urq_InfraMR[[#This Row],[Total Vías (excluido Auxiliares)]]</f>
        <v>55.099000000000004</v>
      </c>
      <c r="P122" s="1">
        <v>4</v>
      </c>
      <c r="Q122" s="1">
        <v>19</v>
      </c>
      <c r="R122" s="1">
        <v>0</v>
      </c>
      <c r="S122" s="1">
        <f t="shared" si="8"/>
        <v>23</v>
      </c>
      <c r="T122" s="1">
        <v>0</v>
      </c>
      <c r="U122" s="1">
        <v>29</v>
      </c>
      <c r="V122" s="1">
        <v>0</v>
      </c>
      <c r="W122" s="1">
        <v>3</v>
      </c>
      <c r="X122" s="1">
        <v>2</v>
      </c>
      <c r="Y122" s="1">
        <f t="shared" si="9"/>
        <v>34</v>
      </c>
      <c r="Z122" s="1">
        <v>2</v>
      </c>
      <c r="AA122" s="1">
        <v>6</v>
      </c>
      <c r="AB122" s="1">
        <f>+Urq_InfraMR[[#This Row],[Total Pasos Vehiculares a Nivel]]</f>
        <v>34</v>
      </c>
      <c r="AC122" s="1">
        <f t="shared" si="10"/>
        <v>42</v>
      </c>
      <c r="AD122" s="1">
        <v>1</v>
      </c>
      <c r="AE122" s="1">
        <v>3</v>
      </c>
      <c r="AF122" s="1">
        <v>38</v>
      </c>
      <c r="AG122" s="1">
        <f t="shared" si="11"/>
        <v>42</v>
      </c>
      <c r="AH122" s="13">
        <v>17.370999999999999</v>
      </c>
      <c r="AI122" s="13">
        <v>0</v>
      </c>
      <c r="AJ122" s="13">
        <v>8.3789999999999996</v>
      </c>
      <c r="AK122" s="13">
        <f t="shared" si="12"/>
        <v>25.75</v>
      </c>
      <c r="AL122" s="1">
        <v>1</v>
      </c>
      <c r="AM122" s="1">
        <v>0</v>
      </c>
      <c r="AN122" s="1">
        <v>0</v>
      </c>
      <c r="AO122" s="1">
        <f t="shared" si="13"/>
        <v>1</v>
      </c>
      <c r="AP122" s="1">
        <v>0</v>
      </c>
      <c r="AQ122" s="1">
        <v>128</v>
      </c>
      <c r="AR122" s="1">
        <v>0</v>
      </c>
      <c r="AS122" s="1">
        <f>+Urq_InfraMR[[#This Row],[B.02.1 - Parque de Coches Eléctricos Motrices]]+Urq_InfraMR[[#This Row],[B.02.2 - Parque de Coches Eléctricos Motrices Remolcados Tipo R]]+Urq_InfraMR[[#This Row],[B.02.3 - Parque de Coches Eléctricos Motrices Tipo R]]</f>
        <v>128</v>
      </c>
      <c r="AT122" s="1">
        <v>0</v>
      </c>
      <c r="AU122" s="1">
        <v>0</v>
      </c>
      <c r="AV122" s="1">
        <v>0</v>
      </c>
      <c r="AW122" s="1">
        <f>+Urq_InfraMR[[#This Row],[B.03.1 - Parque de Coches Motores Motrices Remolcados]]+Urq_InfraMR[[#This Row],[B.03.2 - Parque de Coches Motores Motrices Intermedios]]+Urq_InfraMR[[#This Row],[B.03.3 - Parque de Coches Motores Motrices Cabina]]</f>
        <v>0</v>
      </c>
      <c r="AX122" s="1">
        <v>0</v>
      </c>
      <c r="AY122" s="1">
        <v>0</v>
      </c>
      <c r="AZ122" s="1">
        <v>0</v>
      </c>
      <c r="BA122" s="1">
        <v>0</v>
      </c>
      <c r="BB122" s="1">
        <v>0</v>
      </c>
      <c r="BC122" s="1">
        <f>+Urq_InfraMR[[#This Row],[B.04.5 - Parque de Coches Remolcados para Servicios Especiales (Cartoneros)]]+Urq_InfraMR[[#This Row],[B.04.4 - Parque de Coches Remolcados de Larga Distancia (Turista+Pullman)]]+Urq_InfraMR[[#This Row],[B.04.3 - Parque de Coches Remolcados Clase Unica Cabina]]+Urq_InfraMR[[#This Row],[B.04.2 - Parque de Coches Remolcados Clase Unica Furgón]]+Urq_InfraMR[[#This Row],[B.04.1 - Parque de Coches Remolcados Clase Unica]]</f>
        <v>0</v>
      </c>
      <c r="BD122" s="1">
        <v>1</v>
      </c>
      <c r="BE122" s="1">
        <v>0</v>
      </c>
      <c r="BF122" s="16">
        <v>1435</v>
      </c>
    </row>
    <row r="123" spans="1:58">
      <c r="A123" s="1">
        <v>2003</v>
      </c>
      <c r="B123" s="1" t="s">
        <v>116</v>
      </c>
      <c r="C123" s="12">
        <v>0.2</v>
      </c>
      <c r="D123" s="12">
        <v>0</v>
      </c>
      <c r="E123" s="12">
        <v>0</v>
      </c>
      <c r="F123" s="12">
        <v>25.676639999999999</v>
      </c>
      <c r="G123" s="12">
        <f t="shared" si="7"/>
        <v>25.876639999999998</v>
      </c>
      <c r="H123" s="12">
        <f>+Urq_InfraMR[[#This Row],[Total Líneas de Explotación ]]</f>
        <v>25.876639999999998</v>
      </c>
      <c r="I123" s="12">
        <v>25.677</v>
      </c>
      <c r="J123" s="12">
        <v>0.2</v>
      </c>
      <c r="K123" s="12">
        <v>2.5569999999999999</v>
      </c>
      <c r="L123" s="12">
        <v>54.899000000000001</v>
      </c>
      <c r="M123" s="12">
        <v>3.875</v>
      </c>
      <c r="N123" s="12">
        <f>+Urq_InfraMR[[#This Row],[A.03.1 -  Longitud de Vías de Explotación No Electrificadas Troncales y Ramales (vía principal) (km)]]+Urq_InfraMR[[#This Row],[A.04.1 -  Longitud de Vías de Explotación Electrificadas Troncales y Ramales (vía principal) (km)]]</f>
        <v>55.099000000000004</v>
      </c>
      <c r="O123" s="12">
        <f>+Urq_InfraMR[[#This Row],[Total Vías (excluido Auxiliares)]]</f>
        <v>55.099000000000004</v>
      </c>
      <c r="P123" s="1">
        <v>4</v>
      </c>
      <c r="Q123" s="1">
        <v>19</v>
      </c>
      <c r="R123" s="1">
        <v>0</v>
      </c>
      <c r="S123" s="1">
        <f t="shared" si="8"/>
        <v>23</v>
      </c>
      <c r="T123" s="1">
        <v>0</v>
      </c>
      <c r="U123" s="1">
        <v>29</v>
      </c>
      <c r="V123" s="1">
        <v>0</v>
      </c>
      <c r="W123" s="1">
        <v>3</v>
      </c>
      <c r="X123" s="1">
        <v>2</v>
      </c>
      <c r="Y123" s="1">
        <f t="shared" si="9"/>
        <v>34</v>
      </c>
      <c r="Z123" s="1">
        <v>2</v>
      </c>
      <c r="AA123" s="1">
        <v>6</v>
      </c>
      <c r="AB123" s="1">
        <f>+Urq_InfraMR[[#This Row],[Total Pasos Vehiculares a Nivel]]</f>
        <v>34</v>
      </c>
      <c r="AC123" s="1">
        <f t="shared" si="10"/>
        <v>42</v>
      </c>
      <c r="AD123" s="1">
        <v>1</v>
      </c>
      <c r="AE123" s="1">
        <v>3</v>
      </c>
      <c r="AF123" s="1">
        <v>38</v>
      </c>
      <c r="AG123" s="1">
        <f t="shared" si="11"/>
        <v>42</v>
      </c>
      <c r="AH123" s="13">
        <v>17.370999999999999</v>
      </c>
      <c r="AI123" s="13">
        <v>0</v>
      </c>
      <c r="AJ123" s="13">
        <v>8.3789999999999996</v>
      </c>
      <c r="AK123" s="13">
        <f t="shared" si="12"/>
        <v>25.75</v>
      </c>
      <c r="AL123" s="1">
        <v>1</v>
      </c>
      <c r="AM123" s="1">
        <v>0</v>
      </c>
      <c r="AN123" s="1">
        <v>0</v>
      </c>
      <c r="AO123" s="1">
        <f t="shared" si="13"/>
        <v>1</v>
      </c>
      <c r="AP123" s="1">
        <v>0</v>
      </c>
      <c r="AQ123" s="1">
        <v>128</v>
      </c>
      <c r="AR123" s="1">
        <v>0</v>
      </c>
      <c r="AS123" s="1">
        <f>+Urq_InfraMR[[#This Row],[B.02.1 - Parque de Coches Eléctricos Motrices]]+Urq_InfraMR[[#This Row],[B.02.2 - Parque de Coches Eléctricos Motrices Remolcados Tipo R]]+Urq_InfraMR[[#This Row],[B.02.3 - Parque de Coches Eléctricos Motrices Tipo R]]</f>
        <v>128</v>
      </c>
      <c r="AT123" s="1">
        <v>0</v>
      </c>
      <c r="AU123" s="1">
        <v>0</v>
      </c>
      <c r="AV123" s="1">
        <v>0</v>
      </c>
      <c r="AW123" s="1">
        <f>+Urq_InfraMR[[#This Row],[B.03.1 - Parque de Coches Motores Motrices Remolcados]]+Urq_InfraMR[[#This Row],[B.03.2 - Parque de Coches Motores Motrices Intermedios]]+Urq_InfraMR[[#This Row],[B.03.3 - Parque de Coches Motores Motrices Cabina]]</f>
        <v>0</v>
      </c>
      <c r="AX123" s="1">
        <v>0</v>
      </c>
      <c r="AY123" s="1">
        <v>0</v>
      </c>
      <c r="AZ123" s="1">
        <v>0</v>
      </c>
      <c r="BA123" s="1">
        <v>0</v>
      </c>
      <c r="BB123" s="1">
        <v>0</v>
      </c>
      <c r="BC123" s="1">
        <f>+Urq_InfraMR[[#This Row],[B.04.5 - Parque de Coches Remolcados para Servicios Especiales (Cartoneros)]]+Urq_InfraMR[[#This Row],[B.04.4 - Parque de Coches Remolcados de Larga Distancia (Turista+Pullman)]]+Urq_InfraMR[[#This Row],[B.04.3 - Parque de Coches Remolcados Clase Unica Cabina]]+Urq_InfraMR[[#This Row],[B.04.2 - Parque de Coches Remolcados Clase Unica Furgón]]+Urq_InfraMR[[#This Row],[B.04.1 - Parque de Coches Remolcados Clase Unica]]</f>
        <v>0</v>
      </c>
      <c r="BD123" s="1">
        <v>1</v>
      </c>
      <c r="BE123" s="1">
        <v>0</v>
      </c>
      <c r="BF123" s="16">
        <v>1435</v>
      </c>
    </row>
    <row r="124" spans="1:58">
      <c r="A124" s="1">
        <v>2003</v>
      </c>
      <c r="B124" s="1" t="s">
        <v>117</v>
      </c>
      <c r="C124" s="12">
        <v>0.2</v>
      </c>
      <c r="D124" s="12">
        <v>0</v>
      </c>
      <c r="E124" s="12">
        <v>0</v>
      </c>
      <c r="F124" s="12">
        <v>25.676639999999999</v>
      </c>
      <c r="G124" s="12">
        <f t="shared" si="7"/>
        <v>25.876639999999998</v>
      </c>
      <c r="H124" s="12">
        <f>+Urq_InfraMR[[#This Row],[Total Líneas de Explotación ]]</f>
        <v>25.876639999999998</v>
      </c>
      <c r="I124" s="12">
        <v>25.677</v>
      </c>
      <c r="J124" s="12">
        <v>0.2</v>
      </c>
      <c r="K124" s="12">
        <v>2.5569999999999999</v>
      </c>
      <c r="L124" s="12">
        <v>54.899000000000001</v>
      </c>
      <c r="M124" s="12">
        <v>3.875</v>
      </c>
      <c r="N124" s="12">
        <f>+Urq_InfraMR[[#This Row],[A.03.1 -  Longitud de Vías de Explotación No Electrificadas Troncales y Ramales (vía principal) (km)]]+Urq_InfraMR[[#This Row],[A.04.1 -  Longitud de Vías de Explotación Electrificadas Troncales y Ramales (vía principal) (km)]]</f>
        <v>55.099000000000004</v>
      </c>
      <c r="O124" s="12">
        <f>+Urq_InfraMR[[#This Row],[Total Vías (excluido Auxiliares)]]</f>
        <v>55.099000000000004</v>
      </c>
      <c r="P124" s="1">
        <v>4</v>
      </c>
      <c r="Q124" s="1">
        <v>19</v>
      </c>
      <c r="R124" s="1">
        <v>0</v>
      </c>
      <c r="S124" s="1">
        <f t="shared" si="8"/>
        <v>23</v>
      </c>
      <c r="T124" s="1">
        <v>0</v>
      </c>
      <c r="U124" s="1">
        <v>29</v>
      </c>
      <c r="V124" s="1">
        <v>0</v>
      </c>
      <c r="W124" s="1">
        <v>3</v>
      </c>
      <c r="X124" s="1">
        <v>2</v>
      </c>
      <c r="Y124" s="1">
        <f t="shared" si="9"/>
        <v>34</v>
      </c>
      <c r="Z124" s="1">
        <v>2</v>
      </c>
      <c r="AA124" s="1">
        <v>6</v>
      </c>
      <c r="AB124" s="1">
        <f>+Urq_InfraMR[[#This Row],[Total Pasos Vehiculares a Nivel]]</f>
        <v>34</v>
      </c>
      <c r="AC124" s="1">
        <f t="shared" si="10"/>
        <v>42</v>
      </c>
      <c r="AD124" s="1">
        <v>1</v>
      </c>
      <c r="AE124" s="1">
        <v>3</v>
      </c>
      <c r="AF124" s="1">
        <v>38</v>
      </c>
      <c r="AG124" s="1">
        <f t="shared" si="11"/>
        <v>42</v>
      </c>
      <c r="AH124" s="13">
        <v>17.370999999999999</v>
      </c>
      <c r="AI124" s="13">
        <v>0</v>
      </c>
      <c r="AJ124" s="13">
        <v>8.3789999999999996</v>
      </c>
      <c r="AK124" s="13">
        <f t="shared" si="12"/>
        <v>25.75</v>
      </c>
      <c r="AL124" s="1">
        <v>1</v>
      </c>
      <c r="AM124" s="1">
        <v>0</v>
      </c>
      <c r="AN124" s="1">
        <v>0</v>
      </c>
      <c r="AO124" s="1">
        <f t="shared" si="13"/>
        <v>1</v>
      </c>
      <c r="AP124" s="1">
        <v>0</v>
      </c>
      <c r="AQ124" s="1">
        <v>128</v>
      </c>
      <c r="AR124" s="1">
        <v>0</v>
      </c>
      <c r="AS124" s="1">
        <f>+Urq_InfraMR[[#This Row],[B.02.1 - Parque de Coches Eléctricos Motrices]]+Urq_InfraMR[[#This Row],[B.02.2 - Parque de Coches Eléctricos Motrices Remolcados Tipo R]]+Urq_InfraMR[[#This Row],[B.02.3 - Parque de Coches Eléctricos Motrices Tipo R]]</f>
        <v>128</v>
      </c>
      <c r="AT124" s="1">
        <v>0</v>
      </c>
      <c r="AU124" s="1">
        <v>0</v>
      </c>
      <c r="AV124" s="1">
        <v>0</v>
      </c>
      <c r="AW124" s="1">
        <f>+Urq_InfraMR[[#This Row],[B.03.1 - Parque de Coches Motores Motrices Remolcados]]+Urq_InfraMR[[#This Row],[B.03.2 - Parque de Coches Motores Motrices Intermedios]]+Urq_InfraMR[[#This Row],[B.03.3 - Parque de Coches Motores Motrices Cabina]]</f>
        <v>0</v>
      </c>
      <c r="AX124" s="1">
        <v>0</v>
      </c>
      <c r="AY124" s="1">
        <v>0</v>
      </c>
      <c r="AZ124" s="1">
        <v>0</v>
      </c>
      <c r="BA124" s="1">
        <v>0</v>
      </c>
      <c r="BB124" s="1">
        <v>0</v>
      </c>
      <c r="BC124" s="1">
        <f>+Urq_InfraMR[[#This Row],[B.04.5 - Parque de Coches Remolcados para Servicios Especiales (Cartoneros)]]+Urq_InfraMR[[#This Row],[B.04.4 - Parque de Coches Remolcados de Larga Distancia (Turista+Pullman)]]+Urq_InfraMR[[#This Row],[B.04.3 - Parque de Coches Remolcados Clase Unica Cabina]]+Urq_InfraMR[[#This Row],[B.04.2 - Parque de Coches Remolcados Clase Unica Furgón]]+Urq_InfraMR[[#This Row],[B.04.1 - Parque de Coches Remolcados Clase Unica]]</f>
        <v>0</v>
      </c>
      <c r="BD124" s="1">
        <v>1</v>
      </c>
      <c r="BE124" s="1">
        <v>0</v>
      </c>
      <c r="BF124" s="16">
        <v>1435</v>
      </c>
    </row>
    <row r="125" spans="1:58">
      <c r="A125" s="1">
        <v>2003</v>
      </c>
      <c r="B125" s="1" t="s">
        <v>118</v>
      </c>
      <c r="C125" s="12">
        <v>0.2</v>
      </c>
      <c r="D125" s="12">
        <v>0</v>
      </c>
      <c r="E125" s="12">
        <v>0</v>
      </c>
      <c r="F125" s="12">
        <v>25.676639999999999</v>
      </c>
      <c r="G125" s="12">
        <f t="shared" si="7"/>
        <v>25.876639999999998</v>
      </c>
      <c r="H125" s="12">
        <f>+Urq_InfraMR[[#This Row],[Total Líneas de Explotación ]]</f>
        <v>25.876639999999998</v>
      </c>
      <c r="I125" s="12">
        <v>25.677</v>
      </c>
      <c r="J125" s="12">
        <v>0.2</v>
      </c>
      <c r="K125" s="12">
        <v>2.5569999999999999</v>
      </c>
      <c r="L125" s="12">
        <v>54.899000000000001</v>
      </c>
      <c r="M125" s="12">
        <v>3.875</v>
      </c>
      <c r="N125" s="12">
        <f>+Urq_InfraMR[[#This Row],[A.03.1 -  Longitud de Vías de Explotación No Electrificadas Troncales y Ramales (vía principal) (km)]]+Urq_InfraMR[[#This Row],[A.04.1 -  Longitud de Vías de Explotación Electrificadas Troncales y Ramales (vía principal) (km)]]</f>
        <v>55.099000000000004</v>
      </c>
      <c r="O125" s="12">
        <f>+Urq_InfraMR[[#This Row],[Total Vías (excluido Auxiliares)]]</f>
        <v>55.099000000000004</v>
      </c>
      <c r="P125" s="1">
        <v>4</v>
      </c>
      <c r="Q125" s="1">
        <v>19</v>
      </c>
      <c r="R125" s="1">
        <v>0</v>
      </c>
      <c r="S125" s="1">
        <f t="shared" si="8"/>
        <v>23</v>
      </c>
      <c r="T125" s="1">
        <v>0</v>
      </c>
      <c r="U125" s="1">
        <v>29</v>
      </c>
      <c r="V125" s="1">
        <v>0</v>
      </c>
      <c r="W125" s="1">
        <v>3</v>
      </c>
      <c r="X125" s="1">
        <v>2</v>
      </c>
      <c r="Y125" s="1">
        <f t="shared" si="9"/>
        <v>34</v>
      </c>
      <c r="Z125" s="1">
        <v>2</v>
      </c>
      <c r="AA125" s="1">
        <v>6</v>
      </c>
      <c r="AB125" s="1">
        <f>+Urq_InfraMR[[#This Row],[Total Pasos Vehiculares a Nivel]]</f>
        <v>34</v>
      </c>
      <c r="AC125" s="1">
        <f t="shared" si="10"/>
        <v>42</v>
      </c>
      <c r="AD125" s="1">
        <v>1</v>
      </c>
      <c r="AE125" s="1">
        <v>3</v>
      </c>
      <c r="AF125" s="1">
        <v>38</v>
      </c>
      <c r="AG125" s="1">
        <f t="shared" si="11"/>
        <v>42</v>
      </c>
      <c r="AH125" s="13">
        <v>17.370999999999999</v>
      </c>
      <c r="AI125" s="13">
        <v>0</v>
      </c>
      <c r="AJ125" s="13">
        <v>8.3789999999999996</v>
      </c>
      <c r="AK125" s="13">
        <f t="shared" si="12"/>
        <v>25.75</v>
      </c>
      <c r="AL125" s="1">
        <v>1</v>
      </c>
      <c r="AM125" s="1">
        <v>0</v>
      </c>
      <c r="AN125" s="1">
        <v>0</v>
      </c>
      <c r="AO125" s="1">
        <f t="shared" si="13"/>
        <v>1</v>
      </c>
      <c r="AP125" s="1">
        <v>0</v>
      </c>
      <c r="AQ125" s="1">
        <v>128</v>
      </c>
      <c r="AR125" s="1">
        <v>0</v>
      </c>
      <c r="AS125" s="1">
        <f>+Urq_InfraMR[[#This Row],[B.02.1 - Parque de Coches Eléctricos Motrices]]+Urq_InfraMR[[#This Row],[B.02.2 - Parque de Coches Eléctricos Motrices Remolcados Tipo R]]+Urq_InfraMR[[#This Row],[B.02.3 - Parque de Coches Eléctricos Motrices Tipo R]]</f>
        <v>128</v>
      </c>
      <c r="AT125" s="1">
        <v>0</v>
      </c>
      <c r="AU125" s="1">
        <v>0</v>
      </c>
      <c r="AV125" s="1">
        <v>0</v>
      </c>
      <c r="AW125" s="1">
        <f>+Urq_InfraMR[[#This Row],[B.03.1 - Parque de Coches Motores Motrices Remolcados]]+Urq_InfraMR[[#This Row],[B.03.2 - Parque de Coches Motores Motrices Intermedios]]+Urq_InfraMR[[#This Row],[B.03.3 - Parque de Coches Motores Motrices Cabina]]</f>
        <v>0</v>
      </c>
      <c r="AX125" s="1">
        <v>0</v>
      </c>
      <c r="AY125" s="1">
        <v>0</v>
      </c>
      <c r="AZ125" s="1">
        <v>0</v>
      </c>
      <c r="BA125" s="1">
        <v>0</v>
      </c>
      <c r="BB125" s="1">
        <v>0</v>
      </c>
      <c r="BC125" s="1">
        <f>+Urq_InfraMR[[#This Row],[B.04.5 - Parque de Coches Remolcados para Servicios Especiales (Cartoneros)]]+Urq_InfraMR[[#This Row],[B.04.4 - Parque de Coches Remolcados de Larga Distancia (Turista+Pullman)]]+Urq_InfraMR[[#This Row],[B.04.3 - Parque de Coches Remolcados Clase Unica Cabina]]+Urq_InfraMR[[#This Row],[B.04.2 - Parque de Coches Remolcados Clase Unica Furgón]]+Urq_InfraMR[[#This Row],[B.04.1 - Parque de Coches Remolcados Clase Unica]]</f>
        <v>0</v>
      </c>
      <c r="BD125" s="1">
        <v>1</v>
      </c>
      <c r="BE125" s="1">
        <v>0</v>
      </c>
      <c r="BF125" s="16">
        <v>1435</v>
      </c>
    </row>
    <row r="126" spans="1:58">
      <c r="A126" s="1">
        <v>2003</v>
      </c>
      <c r="B126" s="1" t="s">
        <v>119</v>
      </c>
      <c r="C126" s="12">
        <v>0.2</v>
      </c>
      <c r="D126" s="12">
        <v>0</v>
      </c>
      <c r="E126" s="12">
        <v>0</v>
      </c>
      <c r="F126" s="12">
        <v>25.676639999999999</v>
      </c>
      <c r="G126" s="12">
        <f t="shared" si="7"/>
        <v>25.876639999999998</v>
      </c>
      <c r="H126" s="12">
        <f>+Urq_InfraMR[[#This Row],[Total Líneas de Explotación ]]</f>
        <v>25.876639999999998</v>
      </c>
      <c r="I126" s="12">
        <v>25.677</v>
      </c>
      <c r="J126" s="12">
        <v>0.2</v>
      </c>
      <c r="K126" s="12">
        <v>2.5569999999999999</v>
      </c>
      <c r="L126" s="12">
        <v>54.899000000000001</v>
      </c>
      <c r="M126" s="12">
        <v>3.875</v>
      </c>
      <c r="N126" s="12">
        <f>+Urq_InfraMR[[#This Row],[A.03.1 -  Longitud de Vías de Explotación No Electrificadas Troncales y Ramales (vía principal) (km)]]+Urq_InfraMR[[#This Row],[A.04.1 -  Longitud de Vías de Explotación Electrificadas Troncales y Ramales (vía principal) (km)]]</f>
        <v>55.099000000000004</v>
      </c>
      <c r="O126" s="12">
        <f>+Urq_InfraMR[[#This Row],[Total Vías (excluido Auxiliares)]]</f>
        <v>55.099000000000004</v>
      </c>
      <c r="P126" s="1">
        <v>4</v>
      </c>
      <c r="Q126" s="1">
        <v>19</v>
      </c>
      <c r="R126" s="1">
        <v>0</v>
      </c>
      <c r="S126" s="1">
        <f t="shared" si="8"/>
        <v>23</v>
      </c>
      <c r="T126" s="1">
        <v>0</v>
      </c>
      <c r="U126" s="1">
        <v>29</v>
      </c>
      <c r="V126" s="1">
        <v>0</v>
      </c>
      <c r="W126" s="1">
        <v>3</v>
      </c>
      <c r="X126" s="1">
        <v>2</v>
      </c>
      <c r="Y126" s="1">
        <f t="shared" si="9"/>
        <v>34</v>
      </c>
      <c r="Z126" s="1">
        <v>2</v>
      </c>
      <c r="AA126" s="1">
        <v>6</v>
      </c>
      <c r="AB126" s="1">
        <f>+Urq_InfraMR[[#This Row],[Total Pasos Vehiculares a Nivel]]</f>
        <v>34</v>
      </c>
      <c r="AC126" s="1">
        <f t="shared" si="10"/>
        <v>42</v>
      </c>
      <c r="AD126" s="1">
        <v>1</v>
      </c>
      <c r="AE126" s="1">
        <v>3</v>
      </c>
      <c r="AF126" s="1">
        <v>38</v>
      </c>
      <c r="AG126" s="1">
        <f t="shared" si="11"/>
        <v>42</v>
      </c>
      <c r="AH126" s="13">
        <v>17.370999999999999</v>
      </c>
      <c r="AI126" s="13">
        <v>0</v>
      </c>
      <c r="AJ126" s="13">
        <v>8.3789999999999996</v>
      </c>
      <c r="AK126" s="13">
        <f t="shared" si="12"/>
        <v>25.75</v>
      </c>
      <c r="AL126" s="1">
        <v>1</v>
      </c>
      <c r="AM126" s="1">
        <v>0</v>
      </c>
      <c r="AN126" s="1">
        <v>0</v>
      </c>
      <c r="AO126" s="1">
        <f t="shared" si="13"/>
        <v>1</v>
      </c>
      <c r="AP126" s="1">
        <v>0</v>
      </c>
      <c r="AQ126" s="1">
        <v>128</v>
      </c>
      <c r="AR126" s="1">
        <v>0</v>
      </c>
      <c r="AS126" s="1">
        <f>+Urq_InfraMR[[#This Row],[B.02.1 - Parque de Coches Eléctricos Motrices]]+Urq_InfraMR[[#This Row],[B.02.2 - Parque de Coches Eléctricos Motrices Remolcados Tipo R]]+Urq_InfraMR[[#This Row],[B.02.3 - Parque de Coches Eléctricos Motrices Tipo R]]</f>
        <v>128</v>
      </c>
      <c r="AT126" s="1">
        <v>0</v>
      </c>
      <c r="AU126" s="1">
        <v>0</v>
      </c>
      <c r="AV126" s="1">
        <v>0</v>
      </c>
      <c r="AW126" s="1">
        <f>+Urq_InfraMR[[#This Row],[B.03.1 - Parque de Coches Motores Motrices Remolcados]]+Urq_InfraMR[[#This Row],[B.03.2 - Parque de Coches Motores Motrices Intermedios]]+Urq_InfraMR[[#This Row],[B.03.3 - Parque de Coches Motores Motrices Cabina]]</f>
        <v>0</v>
      </c>
      <c r="AX126" s="1">
        <v>0</v>
      </c>
      <c r="AY126" s="1">
        <v>0</v>
      </c>
      <c r="AZ126" s="1">
        <v>0</v>
      </c>
      <c r="BA126" s="1">
        <v>0</v>
      </c>
      <c r="BB126" s="1">
        <v>0</v>
      </c>
      <c r="BC126" s="1">
        <f>+Urq_InfraMR[[#This Row],[B.04.5 - Parque de Coches Remolcados para Servicios Especiales (Cartoneros)]]+Urq_InfraMR[[#This Row],[B.04.4 - Parque de Coches Remolcados de Larga Distancia (Turista+Pullman)]]+Urq_InfraMR[[#This Row],[B.04.3 - Parque de Coches Remolcados Clase Unica Cabina]]+Urq_InfraMR[[#This Row],[B.04.2 - Parque de Coches Remolcados Clase Unica Furgón]]+Urq_InfraMR[[#This Row],[B.04.1 - Parque de Coches Remolcados Clase Unica]]</f>
        <v>0</v>
      </c>
      <c r="BD126" s="1">
        <v>1</v>
      </c>
      <c r="BE126" s="1">
        <v>0</v>
      </c>
      <c r="BF126" s="16">
        <v>1435</v>
      </c>
    </row>
    <row r="127" spans="1:58">
      <c r="A127" s="1">
        <v>2003</v>
      </c>
      <c r="B127" s="1" t="s">
        <v>120</v>
      </c>
      <c r="C127" s="12">
        <v>0.2</v>
      </c>
      <c r="D127" s="12">
        <v>0</v>
      </c>
      <c r="E127" s="12">
        <v>0</v>
      </c>
      <c r="F127" s="12">
        <v>25.676639999999999</v>
      </c>
      <c r="G127" s="12">
        <f t="shared" si="7"/>
        <v>25.876639999999998</v>
      </c>
      <c r="H127" s="12">
        <f>+Urq_InfraMR[[#This Row],[Total Líneas de Explotación ]]</f>
        <v>25.876639999999998</v>
      </c>
      <c r="I127" s="12">
        <v>25.677</v>
      </c>
      <c r="J127" s="12">
        <v>0.2</v>
      </c>
      <c r="K127" s="12">
        <v>2.5569999999999999</v>
      </c>
      <c r="L127" s="12">
        <v>54.899000000000001</v>
      </c>
      <c r="M127" s="12">
        <v>3.875</v>
      </c>
      <c r="N127" s="12">
        <f>+Urq_InfraMR[[#This Row],[A.03.1 -  Longitud de Vías de Explotación No Electrificadas Troncales y Ramales (vía principal) (km)]]+Urq_InfraMR[[#This Row],[A.04.1 -  Longitud de Vías de Explotación Electrificadas Troncales y Ramales (vía principal) (km)]]</f>
        <v>55.099000000000004</v>
      </c>
      <c r="O127" s="12">
        <f>+Urq_InfraMR[[#This Row],[Total Vías (excluido Auxiliares)]]</f>
        <v>55.099000000000004</v>
      </c>
      <c r="P127" s="1">
        <v>4</v>
      </c>
      <c r="Q127" s="1">
        <v>19</v>
      </c>
      <c r="R127" s="1">
        <v>0</v>
      </c>
      <c r="S127" s="1">
        <f t="shared" si="8"/>
        <v>23</v>
      </c>
      <c r="T127" s="1">
        <v>0</v>
      </c>
      <c r="U127" s="1">
        <v>29</v>
      </c>
      <c r="V127" s="1">
        <v>0</v>
      </c>
      <c r="W127" s="1">
        <v>3</v>
      </c>
      <c r="X127" s="1">
        <v>2</v>
      </c>
      <c r="Y127" s="1">
        <f t="shared" si="9"/>
        <v>34</v>
      </c>
      <c r="Z127" s="1">
        <v>2</v>
      </c>
      <c r="AA127" s="1">
        <v>6</v>
      </c>
      <c r="AB127" s="1">
        <f>+Urq_InfraMR[[#This Row],[Total Pasos Vehiculares a Nivel]]</f>
        <v>34</v>
      </c>
      <c r="AC127" s="1">
        <f t="shared" si="10"/>
        <v>42</v>
      </c>
      <c r="AD127" s="1">
        <v>1</v>
      </c>
      <c r="AE127" s="1">
        <v>3</v>
      </c>
      <c r="AF127" s="1">
        <v>38</v>
      </c>
      <c r="AG127" s="1">
        <f t="shared" si="11"/>
        <v>42</v>
      </c>
      <c r="AH127" s="13">
        <v>17.370999999999999</v>
      </c>
      <c r="AI127" s="13">
        <v>0</v>
      </c>
      <c r="AJ127" s="13">
        <v>8.3789999999999996</v>
      </c>
      <c r="AK127" s="13">
        <f t="shared" si="12"/>
        <v>25.75</v>
      </c>
      <c r="AL127" s="1">
        <v>1</v>
      </c>
      <c r="AM127" s="1">
        <v>0</v>
      </c>
      <c r="AN127" s="1">
        <v>0</v>
      </c>
      <c r="AO127" s="1">
        <f t="shared" si="13"/>
        <v>1</v>
      </c>
      <c r="AP127" s="1">
        <v>0</v>
      </c>
      <c r="AQ127" s="1">
        <v>128</v>
      </c>
      <c r="AR127" s="1">
        <v>0</v>
      </c>
      <c r="AS127" s="1">
        <f>+Urq_InfraMR[[#This Row],[B.02.1 - Parque de Coches Eléctricos Motrices]]+Urq_InfraMR[[#This Row],[B.02.2 - Parque de Coches Eléctricos Motrices Remolcados Tipo R]]+Urq_InfraMR[[#This Row],[B.02.3 - Parque de Coches Eléctricos Motrices Tipo R]]</f>
        <v>128</v>
      </c>
      <c r="AT127" s="1">
        <v>0</v>
      </c>
      <c r="AU127" s="1">
        <v>0</v>
      </c>
      <c r="AV127" s="1">
        <v>0</v>
      </c>
      <c r="AW127" s="1">
        <f>+Urq_InfraMR[[#This Row],[B.03.1 - Parque de Coches Motores Motrices Remolcados]]+Urq_InfraMR[[#This Row],[B.03.2 - Parque de Coches Motores Motrices Intermedios]]+Urq_InfraMR[[#This Row],[B.03.3 - Parque de Coches Motores Motrices Cabina]]</f>
        <v>0</v>
      </c>
      <c r="AX127" s="1">
        <v>0</v>
      </c>
      <c r="AY127" s="1">
        <v>0</v>
      </c>
      <c r="AZ127" s="1">
        <v>0</v>
      </c>
      <c r="BA127" s="1">
        <v>0</v>
      </c>
      <c r="BB127" s="1">
        <v>0</v>
      </c>
      <c r="BC127" s="1">
        <f>+Urq_InfraMR[[#This Row],[B.04.5 - Parque de Coches Remolcados para Servicios Especiales (Cartoneros)]]+Urq_InfraMR[[#This Row],[B.04.4 - Parque de Coches Remolcados de Larga Distancia (Turista+Pullman)]]+Urq_InfraMR[[#This Row],[B.04.3 - Parque de Coches Remolcados Clase Unica Cabina]]+Urq_InfraMR[[#This Row],[B.04.2 - Parque de Coches Remolcados Clase Unica Furgón]]+Urq_InfraMR[[#This Row],[B.04.1 - Parque de Coches Remolcados Clase Unica]]</f>
        <v>0</v>
      </c>
      <c r="BD127" s="1">
        <v>1</v>
      </c>
      <c r="BE127" s="1">
        <v>0</v>
      </c>
      <c r="BF127" s="16">
        <v>1435</v>
      </c>
    </row>
    <row r="128" spans="1:58">
      <c r="A128" s="1">
        <v>2003</v>
      </c>
      <c r="B128" s="1" t="s">
        <v>121</v>
      </c>
      <c r="C128" s="12">
        <v>0.2</v>
      </c>
      <c r="D128" s="12">
        <v>0</v>
      </c>
      <c r="E128" s="12">
        <v>0</v>
      </c>
      <c r="F128" s="12">
        <v>25.676639999999999</v>
      </c>
      <c r="G128" s="12">
        <f t="shared" si="7"/>
        <v>25.876639999999998</v>
      </c>
      <c r="H128" s="12">
        <f>+Urq_InfraMR[[#This Row],[Total Líneas de Explotación ]]</f>
        <v>25.876639999999998</v>
      </c>
      <c r="I128" s="12">
        <v>25.677</v>
      </c>
      <c r="J128" s="12">
        <v>0.2</v>
      </c>
      <c r="K128" s="12">
        <v>2.5569999999999999</v>
      </c>
      <c r="L128" s="12">
        <v>54.899000000000001</v>
      </c>
      <c r="M128" s="12">
        <v>3.875</v>
      </c>
      <c r="N128" s="12">
        <f>+Urq_InfraMR[[#This Row],[A.03.1 -  Longitud de Vías de Explotación No Electrificadas Troncales y Ramales (vía principal) (km)]]+Urq_InfraMR[[#This Row],[A.04.1 -  Longitud de Vías de Explotación Electrificadas Troncales y Ramales (vía principal) (km)]]</f>
        <v>55.099000000000004</v>
      </c>
      <c r="O128" s="12">
        <f>+Urq_InfraMR[[#This Row],[Total Vías (excluido Auxiliares)]]</f>
        <v>55.099000000000004</v>
      </c>
      <c r="P128" s="1">
        <v>4</v>
      </c>
      <c r="Q128" s="1">
        <v>19</v>
      </c>
      <c r="R128" s="1">
        <v>0</v>
      </c>
      <c r="S128" s="1">
        <f t="shared" si="8"/>
        <v>23</v>
      </c>
      <c r="T128" s="1">
        <v>0</v>
      </c>
      <c r="U128" s="1">
        <v>29</v>
      </c>
      <c r="V128" s="1">
        <v>0</v>
      </c>
      <c r="W128" s="1">
        <v>3</v>
      </c>
      <c r="X128" s="1">
        <v>2</v>
      </c>
      <c r="Y128" s="1">
        <f t="shared" si="9"/>
        <v>34</v>
      </c>
      <c r="Z128" s="1">
        <v>2</v>
      </c>
      <c r="AA128" s="1">
        <v>6</v>
      </c>
      <c r="AB128" s="1">
        <f>+Urq_InfraMR[[#This Row],[Total Pasos Vehiculares a Nivel]]</f>
        <v>34</v>
      </c>
      <c r="AC128" s="1">
        <f t="shared" si="10"/>
        <v>42</v>
      </c>
      <c r="AD128" s="1">
        <v>1</v>
      </c>
      <c r="AE128" s="1">
        <v>3</v>
      </c>
      <c r="AF128" s="1">
        <v>38</v>
      </c>
      <c r="AG128" s="1">
        <f t="shared" si="11"/>
        <v>42</v>
      </c>
      <c r="AH128" s="13">
        <v>17.370999999999999</v>
      </c>
      <c r="AI128" s="13">
        <v>0</v>
      </c>
      <c r="AJ128" s="13">
        <v>8.3789999999999996</v>
      </c>
      <c r="AK128" s="13">
        <f t="shared" si="12"/>
        <v>25.75</v>
      </c>
      <c r="AL128" s="1">
        <v>1</v>
      </c>
      <c r="AM128" s="1">
        <v>0</v>
      </c>
      <c r="AN128" s="1">
        <v>0</v>
      </c>
      <c r="AO128" s="1">
        <f t="shared" si="13"/>
        <v>1</v>
      </c>
      <c r="AP128" s="1">
        <v>0</v>
      </c>
      <c r="AQ128" s="1">
        <v>128</v>
      </c>
      <c r="AR128" s="1">
        <v>0</v>
      </c>
      <c r="AS128" s="1">
        <f>+Urq_InfraMR[[#This Row],[B.02.1 - Parque de Coches Eléctricos Motrices]]+Urq_InfraMR[[#This Row],[B.02.2 - Parque de Coches Eléctricos Motrices Remolcados Tipo R]]+Urq_InfraMR[[#This Row],[B.02.3 - Parque de Coches Eléctricos Motrices Tipo R]]</f>
        <v>128</v>
      </c>
      <c r="AT128" s="1">
        <v>0</v>
      </c>
      <c r="AU128" s="1">
        <v>0</v>
      </c>
      <c r="AV128" s="1">
        <v>0</v>
      </c>
      <c r="AW128" s="1">
        <f>+Urq_InfraMR[[#This Row],[B.03.1 - Parque de Coches Motores Motrices Remolcados]]+Urq_InfraMR[[#This Row],[B.03.2 - Parque de Coches Motores Motrices Intermedios]]+Urq_InfraMR[[#This Row],[B.03.3 - Parque de Coches Motores Motrices Cabina]]</f>
        <v>0</v>
      </c>
      <c r="AX128" s="1">
        <v>0</v>
      </c>
      <c r="AY128" s="1">
        <v>0</v>
      </c>
      <c r="AZ128" s="1">
        <v>0</v>
      </c>
      <c r="BA128" s="1">
        <v>0</v>
      </c>
      <c r="BB128" s="1">
        <v>0</v>
      </c>
      <c r="BC128" s="1">
        <f>+Urq_InfraMR[[#This Row],[B.04.5 - Parque de Coches Remolcados para Servicios Especiales (Cartoneros)]]+Urq_InfraMR[[#This Row],[B.04.4 - Parque de Coches Remolcados de Larga Distancia (Turista+Pullman)]]+Urq_InfraMR[[#This Row],[B.04.3 - Parque de Coches Remolcados Clase Unica Cabina]]+Urq_InfraMR[[#This Row],[B.04.2 - Parque de Coches Remolcados Clase Unica Furgón]]+Urq_InfraMR[[#This Row],[B.04.1 - Parque de Coches Remolcados Clase Unica]]</f>
        <v>0</v>
      </c>
      <c r="BD128" s="1">
        <v>1</v>
      </c>
      <c r="BE128" s="1">
        <v>0</v>
      </c>
      <c r="BF128" s="16">
        <v>1435</v>
      </c>
    </row>
    <row r="129" spans="1:58">
      <c r="A129" s="1">
        <v>2003</v>
      </c>
      <c r="B129" s="1" t="s">
        <v>122</v>
      </c>
      <c r="C129" s="12">
        <v>0.2</v>
      </c>
      <c r="D129" s="12">
        <v>0</v>
      </c>
      <c r="E129" s="12">
        <v>0</v>
      </c>
      <c r="F129" s="12">
        <v>25.676639999999999</v>
      </c>
      <c r="G129" s="12">
        <f t="shared" si="7"/>
        <v>25.876639999999998</v>
      </c>
      <c r="H129" s="12">
        <f>+Urq_InfraMR[[#This Row],[Total Líneas de Explotación ]]</f>
        <v>25.876639999999998</v>
      </c>
      <c r="I129" s="12">
        <v>25.677</v>
      </c>
      <c r="J129" s="12">
        <v>0.2</v>
      </c>
      <c r="K129" s="12">
        <v>2.5569999999999999</v>
      </c>
      <c r="L129" s="12">
        <v>54.899000000000001</v>
      </c>
      <c r="M129" s="12">
        <v>3.875</v>
      </c>
      <c r="N129" s="12">
        <f>+Urq_InfraMR[[#This Row],[A.03.1 -  Longitud de Vías de Explotación No Electrificadas Troncales y Ramales (vía principal) (km)]]+Urq_InfraMR[[#This Row],[A.04.1 -  Longitud de Vías de Explotación Electrificadas Troncales y Ramales (vía principal) (km)]]</f>
        <v>55.099000000000004</v>
      </c>
      <c r="O129" s="12">
        <f>+Urq_InfraMR[[#This Row],[Total Vías (excluido Auxiliares)]]</f>
        <v>55.099000000000004</v>
      </c>
      <c r="P129" s="1">
        <v>4</v>
      </c>
      <c r="Q129" s="1">
        <v>19</v>
      </c>
      <c r="R129" s="1">
        <v>0</v>
      </c>
      <c r="S129" s="1">
        <f t="shared" si="8"/>
        <v>23</v>
      </c>
      <c r="T129" s="1">
        <v>0</v>
      </c>
      <c r="U129" s="1">
        <v>29</v>
      </c>
      <c r="V129" s="1">
        <v>0</v>
      </c>
      <c r="W129" s="1">
        <v>3</v>
      </c>
      <c r="X129" s="1">
        <v>2</v>
      </c>
      <c r="Y129" s="1">
        <f t="shared" si="9"/>
        <v>34</v>
      </c>
      <c r="Z129" s="1">
        <v>2</v>
      </c>
      <c r="AA129" s="1">
        <v>6</v>
      </c>
      <c r="AB129" s="1">
        <f>+Urq_InfraMR[[#This Row],[Total Pasos Vehiculares a Nivel]]</f>
        <v>34</v>
      </c>
      <c r="AC129" s="1">
        <f t="shared" si="10"/>
        <v>42</v>
      </c>
      <c r="AD129" s="1">
        <v>1</v>
      </c>
      <c r="AE129" s="1">
        <v>3</v>
      </c>
      <c r="AF129" s="1">
        <v>38</v>
      </c>
      <c r="AG129" s="1">
        <f t="shared" si="11"/>
        <v>42</v>
      </c>
      <c r="AH129" s="13">
        <v>17.370999999999999</v>
      </c>
      <c r="AI129" s="13">
        <v>0</v>
      </c>
      <c r="AJ129" s="13">
        <v>8.3789999999999996</v>
      </c>
      <c r="AK129" s="13">
        <f t="shared" si="12"/>
        <v>25.75</v>
      </c>
      <c r="AL129" s="1">
        <v>1</v>
      </c>
      <c r="AM129" s="1">
        <v>0</v>
      </c>
      <c r="AN129" s="1">
        <v>0</v>
      </c>
      <c r="AO129" s="1">
        <f t="shared" si="13"/>
        <v>1</v>
      </c>
      <c r="AP129" s="1">
        <v>0</v>
      </c>
      <c r="AQ129" s="1">
        <v>128</v>
      </c>
      <c r="AR129" s="1">
        <v>0</v>
      </c>
      <c r="AS129" s="1">
        <f>+Urq_InfraMR[[#This Row],[B.02.1 - Parque de Coches Eléctricos Motrices]]+Urq_InfraMR[[#This Row],[B.02.2 - Parque de Coches Eléctricos Motrices Remolcados Tipo R]]+Urq_InfraMR[[#This Row],[B.02.3 - Parque de Coches Eléctricos Motrices Tipo R]]</f>
        <v>128</v>
      </c>
      <c r="AT129" s="1">
        <v>0</v>
      </c>
      <c r="AU129" s="1">
        <v>0</v>
      </c>
      <c r="AV129" s="1">
        <v>0</v>
      </c>
      <c r="AW129" s="1">
        <f>+Urq_InfraMR[[#This Row],[B.03.1 - Parque de Coches Motores Motrices Remolcados]]+Urq_InfraMR[[#This Row],[B.03.2 - Parque de Coches Motores Motrices Intermedios]]+Urq_InfraMR[[#This Row],[B.03.3 - Parque de Coches Motores Motrices Cabina]]</f>
        <v>0</v>
      </c>
      <c r="AX129" s="1">
        <v>0</v>
      </c>
      <c r="AY129" s="1">
        <v>0</v>
      </c>
      <c r="AZ129" s="1">
        <v>0</v>
      </c>
      <c r="BA129" s="1">
        <v>0</v>
      </c>
      <c r="BB129" s="1">
        <v>0</v>
      </c>
      <c r="BC129" s="1">
        <f>+Urq_InfraMR[[#This Row],[B.04.5 - Parque de Coches Remolcados para Servicios Especiales (Cartoneros)]]+Urq_InfraMR[[#This Row],[B.04.4 - Parque de Coches Remolcados de Larga Distancia (Turista+Pullman)]]+Urq_InfraMR[[#This Row],[B.04.3 - Parque de Coches Remolcados Clase Unica Cabina]]+Urq_InfraMR[[#This Row],[B.04.2 - Parque de Coches Remolcados Clase Unica Furgón]]+Urq_InfraMR[[#This Row],[B.04.1 - Parque de Coches Remolcados Clase Unica]]</f>
        <v>0</v>
      </c>
      <c r="BD129" s="1">
        <v>1</v>
      </c>
      <c r="BE129" s="1">
        <v>0</v>
      </c>
      <c r="BF129" s="16">
        <v>1435</v>
      </c>
    </row>
    <row r="130" spans="1:58">
      <c r="A130" s="1">
        <v>2003</v>
      </c>
      <c r="B130" s="1" t="s">
        <v>123</v>
      </c>
      <c r="C130" s="12">
        <v>0.2</v>
      </c>
      <c r="D130" s="12">
        <v>0</v>
      </c>
      <c r="E130" s="12">
        <v>0</v>
      </c>
      <c r="F130" s="12">
        <v>25.676639999999999</v>
      </c>
      <c r="G130" s="12">
        <f t="shared" ref="G130:G193" si="14">SUM(C130:F130)</f>
        <v>25.876639999999998</v>
      </c>
      <c r="H130" s="12">
        <f>+Urq_InfraMR[[#This Row],[Total Líneas de Explotación ]]</f>
        <v>25.876639999999998</v>
      </c>
      <c r="I130" s="12">
        <v>25.677</v>
      </c>
      <c r="J130" s="12">
        <v>0.2</v>
      </c>
      <c r="K130" s="12">
        <v>2.5569999999999999</v>
      </c>
      <c r="L130" s="12">
        <v>54.899000000000001</v>
      </c>
      <c r="M130" s="12">
        <v>3.875</v>
      </c>
      <c r="N130" s="12">
        <f>+Urq_InfraMR[[#This Row],[A.03.1 -  Longitud de Vías de Explotación No Electrificadas Troncales y Ramales (vía principal) (km)]]+Urq_InfraMR[[#This Row],[A.04.1 -  Longitud de Vías de Explotación Electrificadas Troncales y Ramales (vía principal) (km)]]</f>
        <v>55.099000000000004</v>
      </c>
      <c r="O130" s="12">
        <f>+Urq_InfraMR[[#This Row],[Total Vías (excluido Auxiliares)]]</f>
        <v>55.099000000000004</v>
      </c>
      <c r="P130" s="1">
        <v>4</v>
      </c>
      <c r="Q130" s="1">
        <v>19</v>
      </c>
      <c r="R130" s="1">
        <v>0</v>
      </c>
      <c r="S130" s="1">
        <f t="shared" ref="S130:S193" si="15">SUM(P130:R130)</f>
        <v>23</v>
      </c>
      <c r="T130" s="1">
        <v>0</v>
      </c>
      <c r="U130" s="1">
        <v>29</v>
      </c>
      <c r="V130" s="1">
        <v>0</v>
      </c>
      <c r="W130" s="1">
        <v>3</v>
      </c>
      <c r="X130" s="1">
        <v>2</v>
      </c>
      <c r="Y130" s="1">
        <f t="shared" ref="Y130:Y193" si="16">SUM(T130:X130)</f>
        <v>34</v>
      </c>
      <c r="Z130" s="1">
        <v>2</v>
      </c>
      <c r="AA130" s="1">
        <v>6</v>
      </c>
      <c r="AB130" s="1">
        <f>+Urq_InfraMR[[#This Row],[Total Pasos Vehiculares a Nivel]]</f>
        <v>34</v>
      </c>
      <c r="AC130" s="1">
        <f t="shared" ref="AC130:AC193" si="17">SUM(Z130:AB130)</f>
        <v>42</v>
      </c>
      <c r="AD130" s="1">
        <v>1</v>
      </c>
      <c r="AE130" s="1">
        <v>3</v>
      </c>
      <c r="AF130" s="1">
        <v>38</v>
      </c>
      <c r="AG130" s="1">
        <f t="shared" ref="AG130:AG193" si="18">SUM(AD130:AF130)</f>
        <v>42</v>
      </c>
      <c r="AH130" s="13">
        <v>17.370999999999999</v>
      </c>
      <c r="AI130" s="13">
        <v>0</v>
      </c>
      <c r="AJ130" s="13">
        <v>8.3789999999999996</v>
      </c>
      <c r="AK130" s="13">
        <f t="shared" ref="AK130:AK193" si="19">SUM(AH130:AJ130)</f>
        <v>25.75</v>
      </c>
      <c r="AL130" s="1">
        <v>1</v>
      </c>
      <c r="AM130" s="1">
        <v>0</v>
      </c>
      <c r="AN130" s="1">
        <v>0</v>
      </c>
      <c r="AO130" s="1">
        <f t="shared" ref="AO130:AO193" si="20">SUM(AL130:AN130)</f>
        <v>1</v>
      </c>
      <c r="AP130" s="1">
        <v>0</v>
      </c>
      <c r="AQ130" s="1">
        <v>128</v>
      </c>
      <c r="AR130" s="1">
        <v>0</v>
      </c>
      <c r="AS130" s="1">
        <f>+Urq_InfraMR[[#This Row],[B.02.1 - Parque de Coches Eléctricos Motrices]]+Urq_InfraMR[[#This Row],[B.02.2 - Parque de Coches Eléctricos Motrices Remolcados Tipo R]]+Urq_InfraMR[[#This Row],[B.02.3 - Parque de Coches Eléctricos Motrices Tipo R]]</f>
        <v>128</v>
      </c>
      <c r="AT130" s="1">
        <v>0</v>
      </c>
      <c r="AU130" s="1">
        <v>0</v>
      </c>
      <c r="AV130" s="1">
        <v>0</v>
      </c>
      <c r="AW130" s="1">
        <f>+Urq_InfraMR[[#This Row],[B.03.1 - Parque de Coches Motores Motrices Remolcados]]+Urq_InfraMR[[#This Row],[B.03.2 - Parque de Coches Motores Motrices Intermedios]]+Urq_InfraMR[[#This Row],[B.03.3 - Parque de Coches Motores Motrices Cabina]]</f>
        <v>0</v>
      </c>
      <c r="AX130" s="1">
        <v>0</v>
      </c>
      <c r="AY130" s="1">
        <v>0</v>
      </c>
      <c r="AZ130" s="1">
        <v>0</v>
      </c>
      <c r="BA130" s="1">
        <v>0</v>
      </c>
      <c r="BB130" s="1">
        <v>0</v>
      </c>
      <c r="BC130" s="1">
        <f>+Urq_InfraMR[[#This Row],[B.04.5 - Parque de Coches Remolcados para Servicios Especiales (Cartoneros)]]+Urq_InfraMR[[#This Row],[B.04.4 - Parque de Coches Remolcados de Larga Distancia (Turista+Pullman)]]+Urq_InfraMR[[#This Row],[B.04.3 - Parque de Coches Remolcados Clase Unica Cabina]]+Urq_InfraMR[[#This Row],[B.04.2 - Parque de Coches Remolcados Clase Unica Furgón]]+Urq_InfraMR[[#This Row],[B.04.1 - Parque de Coches Remolcados Clase Unica]]</f>
        <v>0</v>
      </c>
      <c r="BD130" s="1">
        <v>1</v>
      </c>
      <c r="BE130" s="1">
        <v>0</v>
      </c>
      <c r="BF130" s="16">
        <v>1435</v>
      </c>
    </row>
    <row r="131" spans="1:58">
      <c r="A131" s="1">
        <v>2003</v>
      </c>
      <c r="B131" s="1" t="s">
        <v>124</v>
      </c>
      <c r="C131" s="12">
        <v>0.2</v>
      </c>
      <c r="D131" s="12">
        <v>0</v>
      </c>
      <c r="E131" s="12">
        <v>0</v>
      </c>
      <c r="F131" s="12">
        <v>25.676639999999999</v>
      </c>
      <c r="G131" s="12">
        <f t="shared" si="14"/>
        <v>25.876639999999998</v>
      </c>
      <c r="H131" s="12">
        <f>+Urq_InfraMR[[#This Row],[Total Líneas de Explotación ]]</f>
        <v>25.876639999999998</v>
      </c>
      <c r="I131" s="12">
        <v>25.677</v>
      </c>
      <c r="J131" s="12">
        <v>0.2</v>
      </c>
      <c r="K131" s="12">
        <v>2.5569999999999999</v>
      </c>
      <c r="L131" s="12">
        <v>54.899000000000001</v>
      </c>
      <c r="M131" s="12">
        <v>3.875</v>
      </c>
      <c r="N131" s="12">
        <f>+Urq_InfraMR[[#This Row],[A.03.1 -  Longitud de Vías de Explotación No Electrificadas Troncales y Ramales (vía principal) (km)]]+Urq_InfraMR[[#This Row],[A.04.1 -  Longitud de Vías de Explotación Electrificadas Troncales y Ramales (vía principal) (km)]]</f>
        <v>55.099000000000004</v>
      </c>
      <c r="O131" s="12">
        <f>+Urq_InfraMR[[#This Row],[Total Vías (excluido Auxiliares)]]</f>
        <v>55.099000000000004</v>
      </c>
      <c r="P131" s="1">
        <v>4</v>
      </c>
      <c r="Q131" s="1">
        <v>19</v>
      </c>
      <c r="R131" s="1">
        <v>0</v>
      </c>
      <c r="S131" s="1">
        <f t="shared" si="15"/>
        <v>23</v>
      </c>
      <c r="T131" s="1">
        <v>0</v>
      </c>
      <c r="U131" s="1">
        <v>29</v>
      </c>
      <c r="V131" s="1">
        <v>0</v>
      </c>
      <c r="W131" s="1">
        <v>3</v>
      </c>
      <c r="X131" s="1">
        <v>2</v>
      </c>
      <c r="Y131" s="1">
        <f t="shared" si="16"/>
        <v>34</v>
      </c>
      <c r="Z131" s="1">
        <v>2</v>
      </c>
      <c r="AA131" s="1">
        <v>6</v>
      </c>
      <c r="AB131" s="1">
        <f>+Urq_InfraMR[[#This Row],[Total Pasos Vehiculares a Nivel]]</f>
        <v>34</v>
      </c>
      <c r="AC131" s="1">
        <f t="shared" si="17"/>
        <v>42</v>
      </c>
      <c r="AD131" s="1">
        <v>1</v>
      </c>
      <c r="AE131" s="1">
        <v>3</v>
      </c>
      <c r="AF131" s="1">
        <v>38</v>
      </c>
      <c r="AG131" s="1">
        <f t="shared" si="18"/>
        <v>42</v>
      </c>
      <c r="AH131" s="13">
        <v>17.370999999999999</v>
      </c>
      <c r="AI131" s="13">
        <v>0</v>
      </c>
      <c r="AJ131" s="13">
        <v>8.3789999999999996</v>
      </c>
      <c r="AK131" s="13">
        <f t="shared" si="19"/>
        <v>25.75</v>
      </c>
      <c r="AL131" s="1">
        <v>1</v>
      </c>
      <c r="AM131" s="1">
        <v>0</v>
      </c>
      <c r="AN131" s="1">
        <v>0</v>
      </c>
      <c r="AO131" s="1">
        <f t="shared" si="20"/>
        <v>1</v>
      </c>
      <c r="AP131" s="1">
        <v>0</v>
      </c>
      <c r="AQ131" s="1">
        <v>128</v>
      </c>
      <c r="AR131" s="1">
        <v>0</v>
      </c>
      <c r="AS131" s="1">
        <f>+Urq_InfraMR[[#This Row],[B.02.1 - Parque de Coches Eléctricos Motrices]]+Urq_InfraMR[[#This Row],[B.02.2 - Parque de Coches Eléctricos Motrices Remolcados Tipo R]]+Urq_InfraMR[[#This Row],[B.02.3 - Parque de Coches Eléctricos Motrices Tipo R]]</f>
        <v>128</v>
      </c>
      <c r="AT131" s="1">
        <v>0</v>
      </c>
      <c r="AU131" s="1">
        <v>0</v>
      </c>
      <c r="AV131" s="1">
        <v>0</v>
      </c>
      <c r="AW131" s="1">
        <f>+Urq_InfraMR[[#This Row],[B.03.1 - Parque de Coches Motores Motrices Remolcados]]+Urq_InfraMR[[#This Row],[B.03.2 - Parque de Coches Motores Motrices Intermedios]]+Urq_InfraMR[[#This Row],[B.03.3 - Parque de Coches Motores Motrices Cabina]]</f>
        <v>0</v>
      </c>
      <c r="AX131" s="1">
        <v>0</v>
      </c>
      <c r="AY131" s="1">
        <v>0</v>
      </c>
      <c r="AZ131" s="1">
        <v>0</v>
      </c>
      <c r="BA131" s="1">
        <v>0</v>
      </c>
      <c r="BB131" s="1">
        <v>0</v>
      </c>
      <c r="BC131" s="1">
        <f>+Urq_InfraMR[[#This Row],[B.04.5 - Parque de Coches Remolcados para Servicios Especiales (Cartoneros)]]+Urq_InfraMR[[#This Row],[B.04.4 - Parque de Coches Remolcados de Larga Distancia (Turista+Pullman)]]+Urq_InfraMR[[#This Row],[B.04.3 - Parque de Coches Remolcados Clase Unica Cabina]]+Urq_InfraMR[[#This Row],[B.04.2 - Parque de Coches Remolcados Clase Unica Furgón]]+Urq_InfraMR[[#This Row],[B.04.1 - Parque de Coches Remolcados Clase Unica]]</f>
        <v>0</v>
      </c>
      <c r="BD131" s="1">
        <v>1</v>
      </c>
      <c r="BE131" s="1">
        <v>0</v>
      </c>
      <c r="BF131" s="16">
        <v>1435</v>
      </c>
    </row>
    <row r="132" spans="1:58">
      <c r="A132" s="1">
        <v>2003</v>
      </c>
      <c r="B132" s="1" t="s">
        <v>125</v>
      </c>
      <c r="C132" s="12">
        <v>0.2</v>
      </c>
      <c r="D132" s="12">
        <v>0</v>
      </c>
      <c r="E132" s="12">
        <v>0</v>
      </c>
      <c r="F132" s="12">
        <v>25.676639999999999</v>
      </c>
      <c r="G132" s="12">
        <f t="shared" si="14"/>
        <v>25.876639999999998</v>
      </c>
      <c r="H132" s="12">
        <f>+Urq_InfraMR[[#This Row],[Total Líneas de Explotación ]]</f>
        <v>25.876639999999998</v>
      </c>
      <c r="I132" s="12">
        <v>25.677</v>
      </c>
      <c r="J132" s="12">
        <v>0.2</v>
      </c>
      <c r="K132" s="12">
        <v>2.5569999999999999</v>
      </c>
      <c r="L132" s="12">
        <v>54.899000000000001</v>
      </c>
      <c r="M132" s="12">
        <v>3.875</v>
      </c>
      <c r="N132" s="12">
        <f>+Urq_InfraMR[[#This Row],[A.03.1 -  Longitud de Vías de Explotación No Electrificadas Troncales y Ramales (vía principal) (km)]]+Urq_InfraMR[[#This Row],[A.04.1 -  Longitud de Vías de Explotación Electrificadas Troncales y Ramales (vía principal) (km)]]</f>
        <v>55.099000000000004</v>
      </c>
      <c r="O132" s="12">
        <f>+Urq_InfraMR[[#This Row],[Total Vías (excluido Auxiliares)]]</f>
        <v>55.099000000000004</v>
      </c>
      <c r="P132" s="1">
        <v>4</v>
      </c>
      <c r="Q132" s="1">
        <v>19</v>
      </c>
      <c r="R132" s="1">
        <v>0</v>
      </c>
      <c r="S132" s="1">
        <f t="shared" si="15"/>
        <v>23</v>
      </c>
      <c r="T132" s="1">
        <v>0</v>
      </c>
      <c r="U132" s="1">
        <v>29</v>
      </c>
      <c r="V132" s="1">
        <v>0</v>
      </c>
      <c r="W132" s="1">
        <v>3</v>
      </c>
      <c r="X132" s="1">
        <v>2</v>
      </c>
      <c r="Y132" s="1">
        <f t="shared" si="16"/>
        <v>34</v>
      </c>
      <c r="Z132" s="1">
        <v>2</v>
      </c>
      <c r="AA132" s="1">
        <v>6</v>
      </c>
      <c r="AB132" s="1">
        <f>+Urq_InfraMR[[#This Row],[Total Pasos Vehiculares a Nivel]]</f>
        <v>34</v>
      </c>
      <c r="AC132" s="1">
        <f t="shared" si="17"/>
        <v>42</v>
      </c>
      <c r="AD132" s="1">
        <v>1</v>
      </c>
      <c r="AE132" s="1">
        <v>3</v>
      </c>
      <c r="AF132" s="1">
        <v>38</v>
      </c>
      <c r="AG132" s="1">
        <f t="shared" si="18"/>
        <v>42</v>
      </c>
      <c r="AH132" s="13">
        <v>17.370999999999999</v>
      </c>
      <c r="AI132" s="13">
        <v>0</v>
      </c>
      <c r="AJ132" s="13">
        <v>8.3789999999999996</v>
      </c>
      <c r="AK132" s="13">
        <f t="shared" si="19"/>
        <v>25.75</v>
      </c>
      <c r="AL132" s="1">
        <v>1</v>
      </c>
      <c r="AM132" s="1">
        <v>0</v>
      </c>
      <c r="AN132" s="1">
        <v>0</v>
      </c>
      <c r="AO132" s="1">
        <f t="shared" si="20"/>
        <v>1</v>
      </c>
      <c r="AP132" s="1">
        <v>0</v>
      </c>
      <c r="AQ132" s="1">
        <v>128</v>
      </c>
      <c r="AR132" s="1">
        <v>0</v>
      </c>
      <c r="AS132" s="1">
        <f>+Urq_InfraMR[[#This Row],[B.02.1 - Parque de Coches Eléctricos Motrices]]+Urq_InfraMR[[#This Row],[B.02.2 - Parque de Coches Eléctricos Motrices Remolcados Tipo R]]+Urq_InfraMR[[#This Row],[B.02.3 - Parque de Coches Eléctricos Motrices Tipo R]]</f>
        <v>128</v>
      </c>
      <c r="AT132" s="1">
        <v>0</v>
      </c>
      <c r="AU132" s="1">
        <v>0</v>
      </c>
      <c r="AV132" s="1">
        <v>0</v>
      </c>
      <c r="AW132" s="1">
        <f>+Urq_InfraMR[[#This Row],[B.03.1 - Parque de Coches Motores Motrices Remolcados]]+Urq_InfraMR[[#This Row],[B.03.2 - Parque de Coches Motores Motrices Intermedios]]+Urq_InfraMR[[#This Row],[B.03.3 - Parque de Coches Motores Motrices Cabina]]</f>
        <v>0</v>
      </c>
      <c r="AX132" s="1">
        <v>0</v>
      </c>
      <c r="AY132" s="1">
        <v>0</v>
      </c>
      <c r="AZ132" s="1">
        <v>0</v>
      </c>
      <c r="BA132" s="1">
        <v>0</v>
      </c>
      <c r="BB132" s="1">
        <v>0</v>
      </c>
      <c r="BC132" s="1">
        <f>+Urq_InfraMR[[#This Row],[B.04.5 - Parque de Coches Remolcados para Servicios Especiales (Cartoneros)]]+Urq_InfraMR[[#This Row],[B.04.4 - Parque de Coches Remolcados de Larga Distancia (Turista+Pullman)]]+Urq_InfraMR[[#This Row],[B.04.3 - Parque de Coches Remolcados Clase Unica Cabina]]+Urq_InfraMR[[#This Row],[B.04.2 - Parque de Coches Remolcados Clase Unica Furgón]]+Urq_InfraMR[[#This Row],[B.04.1 - Parque de Coches Remolcados Clase Unica]]</f>
        <v>0</v>
      </c>
      <c r="BD132" s="1">
        <v>1</v>
      </c>
      <c r="BE132" s="1">
        <v>0</v>
      </c>
      <c r="BF132" s="16">
        <v>1435</v>
      </c>
    </row>
    <row r="133" spans="1:58">
      <c r="A133" s="1">
        <v>2003</v>
      </c>
      <c r="B133" s="1" t="s">
        <v>126</v>
      </c>
      <c r="C133" s="12">
        <v>0.2</v>
      </c>
      <c r="D133" s="12">
        <v>0</v>
      </c>
      <c r="E133" s="12">
        <v>0</v>
      </c>
      <c r="F133" s="12">
        <v>25.676639999999999</v>
      </c>
      <c r="G133" s="12">
        <f t="shared" si="14"/>
        <v>25.876639999999998</v>
      </c>
      <c r="H133" s="12">
        <f>+Urq_InfraMR[[#This Row],[Total Líneas de Explotación ]]</f>
        <v>25.876639999999998</v>
      </c>
      <c r="I133" s="12">
        <v>25.677</v>
      </c>
      <c r="J133" s="12">
        <v>0.2</v>
      </c>
      <c r="K133" s="12">
        <v>2.5569999999999999</v>
      </c>
      <c r="L133" s="12">
        <v>54.899000000000001</v>
      </c>
      <c r="M133" s="12">
        <v>3.875</v>
      </c>
      <c r="N133" s="12">
        <f>+Urq_InfraMR[[#This Row],[A.03.1 -  Longitud de Vías de Explotación No Electrificadas Troncales y Ramales (vía principal) (km)]]+Urq_InfraMR[[#This Row],[A.04.1 -  Longitud de Vías de Explotación Electrificadas Troncales y Ramales (vía principal) (km)]]</f>
        <v>55.099000000000004</v>
      </c>
      <c r="O133" s="12">
        <f>+Urq_InfraMR[[#This Row],[Total Vías (excluido Auxiliares)]]</f>
        <v>55.099000000000004</v>
      </c>
      <c r="P133" s="1">
        <v>4</v>
      </c>
      <c r="Q133" s="1">
        <v>19</v>
      </c>
      <c r="R133" s="1">
        <v>0</v>
      </c>
      <c r="S133" s="1">
        <f t="shared" si="15"/>
        <v>23</v>
      </c>
      <c r="T133" s="1">
        <v>0</v>
      </c>
      <c r="U133" s="1">
        <v>29</v>
      </c>
      <c r="V133" s="1">
        <v>0</v>
      </c>
      <c r="W133" s="1">
        <v>3</v>
      </c>
      <c r="X133" s="1">
        <v>2</v>
      </c>
      <c r="Y133" s="1">
        <f t="shared" si="16"/>
        <v>34</v>
      </c>
      <c r="Z133" s="1">
        <v>2</v>
      </c>
      <c r="AA133" s="1">
        <v>6</v>
      </c>
      <c r="AB133" s="1">
        <f>+Urq_InfraMR[[#This Row],[Total Pasos Vehiculares a Nivel]]</f>
        <v>34</v>
      </c>
      <c r="AC133" s="1">
        <f t="shared" si="17"/>
        <v>42</v>
      </c>
      <c r="AD133" s="1">
        <v>1</v>
      </c>
      <c r="AE133" s="1">
        <v>3</v>
      </c>
      <c r="AF133" s="1">
        <v>38</v>
      </c>
      <c r="AG133" s="1">
        <f t="shared" si="18"/>
        <v>42</v>
      </c>
      <c r="AH133" s="13">
        <v>17.370999999999999</v>
      </c>
      <c r="AI133" s="13">
        <v>0</v>
      </c>
      <c r="AJ133" s="13">
        <v>8.3789999999999996</v>
      </c>
      <c r="AK133" s="13">
        <f t="shared" si="19"/>
        <v>25.75</v>
      </c>
      <c r="AL133" s="1">
        <v>1</v>
      </c>
      <c r="AM133" s="1">
        <v>0</v>
      </c>
      <c r="AN133" s="1">
        <v>0</v>
      </c>
      <c r="AO133" s="1">
        <f t="shared" si="20"/>
        <v>1</v>
      </c>
      <c r="AP133" s="1">
        <v>0</v>
      </c>
      <c r="AQ133" s="1">
        <v>128</v>
      </c>
      <c r="AR133" s="1">
        <v>0</v>
      </c>
      <c r="AS133" s="1">
        <f>+Urq_InfraMR[[#This Row],[B.02.1 - Parque de Coches Eléctricos Motrices]]+Urq_InfraMR[[#This Row],[B.02.2 - Parque de Coches Eléctricos Motrices Remolcados Tipo R]]+Urq_InfraMR[[#This Row],[B.02.3 - Parque de Coches Eléctricos Motrices Tipo R]]</f>
        <v>128</v>
      </c>
      <c r="AT133" s="1">
        <v>0</v>
      </c>
      <c r="AU133" s="1">
        <v>0</v>
      </c>
      <c r="AV133" s="1">
        <v>0</v>
      </c>
      <c r="AW133" s="1">
        <f>+Urq_InfraMR[[#This Row],[B.03.1 - Parque de Coches Motores Motrices Remolcados]]+Urq_InfraMR[[#This Row],[B.03.2 - Parque de Coches Motores Motrices Intermedios]]+Urq_InfraMR[[#This Row],[B.03.3 - Parque de Coches Motores Motrices Cabina]]</f>
        <v>0</v>
      </c>
      <c r="AX133" s="1">
        <v>0</v>
      </c>
      <c r="AY133" s="1">
        <v>0</v>
      </c>
      <c r="AZ133" s="1">
        <v>0</v>
      </c>
      <c r="BA133" s="1">
        <v>0</v>
      </c>
      <c r="BB133" s="1">
        <v>0</v>
      </c>
      <c r="BC133" s="1">
        <f>+Urq_InfraMR[[#This Row],[B.04.5 - Parque de Coches Remolcados para Servicios Especiales (Cartoneros)]]+Urq_InfraMR[[#This Row],[B.04.4 - Parque de Coches Remolcados de Larga Distancia (Turista+Pullman)]]+Urq_InfraMR[[#This Row],[B.04.3 - Parque de Coches Remolcados Clase Unica Cabina]]+Urq_InfraMR[[#This Row],[B.04.2 - Parque de Coches Remolcados Clase Unica Furgón]]+Urq_InfraMR[[#This Row],[B.04.1 - Parque de Coches Remolcados Clase Unica]]</f>
        <v>0</v>
      </c>
      <c r="BD133" s="1">
        <v>1</v>
      </c>
      <c r="BE133" s="1">
        <v>0</v>
      </c>
      <c r="BF133" s="16">
        <v>1435</v>
      </c>
    </row>
    <row r="134" spans="1:58">
      <c r="A134" s="1">
        <v>2004</v>
      </c>
      <c r="B134" s="1" t="s">
        <v>115</v>
      </c>
      <c r="C134" s="12">
        <v>0.2</v>
      </c>
      <c r="D134" s="12">
        <v>0</v>
      </c>
      <c r="E134" s="12">
        <v>0</v>
      </c>
      <c r="F134" s="12">
        <v>25.676639999999999</v>
      </c>
      <c r="G134" s="12">
        <f t="shared" si="14"/>
        <v>25.876639999999998</v>
      </c>
      <c r="H134" s="12">
        <f>+Urq_InfraMR[[#This Row],[Total Líneas de Explotación ]]</f>
        <v>25.876639999999998</v>
      </c>
      <c r="I134" s="12">
        <v>25.677</v>
      </c>
      <c r="J134" s="12">
        <v>0.2</v>
      </c>
      <c r="K134" s="12">
        <v>2.5569999999999999</v>
      </c>
      <c r="L134" s="12">
        <v>54.899000000000001</v>
      </c>
      <c r="M134" s="12">
        <v>3.875</v>
      </c>
      <c r="N134" s="12">
        <f>+Urq_InfraMR[[#This Row],[A.03.1 -  Longitud de Vías de Explotación No Electrificadas Troncales y Ramales (vía principal) (km)]]+Urq_InfraMR[[#This Row],[A.04.1 -  Longitud de Vías de Explotación Electrificadas Troncales y Ramales (vía principal) (km)]]</f>
        <v>55.099000000000004</v>
      </c>
      <c r="O134" s="12">
        <f>+Urq_InfraMR[[#This Row],[Total Vías (excluido Auxiliares)]]</f>
        <v>55.099000000000004</v>
      </c>
      <c r="P134" s="1">
        <v>4</v>
      </c>
      <c r="Q134" s="1">
        <v>19</v>
      </c>
      <c r="R134" s="1">
        <v>0</v>
      </c>
      <c r="S134" s="1">
        <f t="shared" si="15"/>
        <v>23</v>
      </c>
      <c r="T134" s="1">
        <v>0</v>
      </c>
      <c r="U134" s="1">
        <v>29</v>
      </c>
      <c r="V134" s="1">
        <v>0</v>
      </c>
      <c r="W134" s="1">
        <v>3</v>
      </c>
      <c r="X134" s="1">
        <v>2</v>
      </c>
      <c r="Y134" s="1">
        <f t="shared" si="16"/>
        <v>34</v>
      </c>
      <c r="Z134" s="1">
        <v>2</v>
      </c>
      <c r="AA134" s="1">
        <v>6</v>
      </c>
      <c r="AB134" s="1">
        <f>+Urq_InfraMR[[#This Row],[Total Pasos Vehiculares a Nivel]]</f>
        <v>34</v>
      </c>
      <c r="AC134" s="1">
        <f t="shared" si="17"/>
        <v>42</v>
      </c>
      <c r="AD134" s="1">
        <v>1</v>
      </c>
      <c r="AE134" s="1">
        <v>3</v>
      </c>
      <c r="AF134" s="1">
        <v>38</v>
      </c>
      <c r="AG134" s="1">
        <f t="shared" si="18"/>
        <v>42</v>
      </c>
      <c r="AH134" s="13">
        <v>17.370999999999999</v>
      </c>
      <c r="AI134" s="13">
        <v>0</v>
      </c>
      <c r="AJ134" s="13">
        <v>8.3789999999999996</v>
      </c>
      <c r="AK134" s="13">
        <f t="shared" si="19"/>
        <v>25.75</v>
      </c>
      <c r="AL134" s="1">
        <v>1</v>
      </c>
      <c r="AM134" s="1">
        <v>0</v>
      </c>
      <c r="AN134" s="1">
        <v>0</v>
      </c>
      <c r="AO134" s="1">
        <f t="shared" si="20"/>
        <v>1</v>
      </c>
      <c r="AP134" s="1">
        <v>0</v>
      </c>
      <c r="AQ134" s="1">
        <v>128</v>
      </c>
      <c r="AR134" s="1">
        <v>0</v>
      </c>
      <c r="AS134" s="1">
        <f>+Urq_InfraMR[[#This Row],[B.02.1 - Parque de Coches Eléctricos Motrices]]+Urq_InfraMR[[#This Row],[B.02.2 - Parque de Coches Eléctricos Motrices Remolcados Tipo R]]+Urq_InfraMR[[#This Row],[B.02.3 - Parque de Coches Eléctricos Motrices Tipo R]]</f>
        <v>128</v>
      </c>
      <c r="AT134" s="1">
        <v>0</v>
      </c>
      <c r="AU134" s="1">
        <v>0</v>
      </c>
      <c r="AV134" s="1">
        <v>0</v>
      </c>
      <c r="AW134" s="1">
        <f>+Urq_InfraMR[[#This Row],[B.03.1 - Parque de Coches Motores Motrices Remolcados]]+Urq_InfraMR[[#This Row],[B.03.2 - Parque de Coches Motores Motrices Intermedios]]+Urq_InfraMR[[#This Row],[B.03.3 - Parque de Coches Motores Motrices Cabina]]</f>
        <v>0</v>
      </c>
      <c r="AX134" s="1">
        <v>0</v>
      </c>
      <c r="AY134" s="1">
        <v>0</v>
      </c>
      <c r="AZ134" s="1">
        <v>0</v>
      </c>
      <c r="BA134" s="1">
        <v>0</v>
      </c>
      <c r="BB134" s="1">
        <v>0</v>
      </c>
      <c r="BC134" s="1">
        <f>+Urq_InfraMR[[#This Row],[B.04.5 - Parque de Coches Remolcados para Servicios Especiales (Cartoneros)]]+Urq_InfraMR[[#This Row],[B.04.4 - Parque de Coches Remolcados de Larga Distancia (Turista+Pullman)]]+Urq_InfraMR[[#This Row],[B.04.3 - Parque de Coches Remolcados Clase Unica Cabina]]+Urq_InfraMR[[#This Row],[B.04.2 - Parque de Coches Remolcados Clase Unica Furgón]]+Urq_InfraMR[[#This Row],[B.04.1 - Parque de Coches Remolcados Clase Unica]]</f>
        <v>0</v>
      </c>
      <c r="BD134" s="1">
        <v>1</v>
      </c>
      <c r="BE134" s="1">
        <v>0</v>
      </c>
      <c r="BF134" s="16">
        <v>1435</v>
      </c>
    </row>
    <row r="135" spans="1:58">
      <c r="A135" s="1">
        <v>2004</v>
      </c>
      <c r="B135" s="1" t="s">
        <v>116</v>
      </c>
      <c r="C135" s="12">
        <v>0.2</v>
      </c>
      <c r="D135" s="12">
        <v>0</v>
      </c>
      <c r="E135" s="12">
        <v>0</v>
      </c>
      <c r="F135" s="12">
        <v>25.676639999999999</v>
      </c>
      <c r="G135" s="12">
        <f t="shared" si="14"/>
        <v>25.876639999999998</v>
      </c>
      <c r="H135" s="12">
        <f>+Urq_InfraMR[[#This Row],[Total Líneas de Explotación ]]</f>
        <v>25.876639999999998</v>
      </c>
      <c r="I135" s="12">
        <v>25.677</v>
      </c>
      <c r="J135" s="12">
        <v>0.2</v>
      </c>
      <c r="K135" s="12">
        <v>2.5569999999999999</v>
      </c>
      <c r="L135" s="12">
        <v>54.899000000000001</v>
      </c>
      <c r="M135" s="12">
        <v>3.875</v>
      </c>
      <c r="N135" s="12">
        <f>+Urq_InfraMR[[#This Row],[A.03.1 -  Longitud de Vías de Explotación No Electrificadas Troncales y Ramales (vía principal) (km)]]+Urq_InfraMR[[#This Row],[A.04.1 -  Longitud de Vías de Explotación Electrificadas Troncales y Ramales (vía principal) (km)]]</f>
        <v>55.099000000000004</v>
      </c>
      <c r="O135" s="12">
        <f>+Urq_InfraMR[[#This Row],[Total Vías (excluido Auxiliares)]]</f>
        <v>55.099000000000004</v>
      </c>
      <c r="P135" s="1">
        <v>4</v>
      </c>
      <c r="Q135" s="1">
        <v>19</v>
      </c>
      <c r="R135" s="1">
        <v>0</v>
      </c>
      <c r="S135" s="1">
        <f t="shared" si="15"/>
        <v>23</v>
      </c>
      <c r="T135" s="1">
        <v>0</v>
      </c>
      <c r="U135" s="1">
        <v>29</v>
      </c>
      <c r="V135" s="1">
        <v>0</v>
      </c>
      <c r="W135" s="1">
        <v>3</v>
      </c>
      <c r="X135" s="1">
        <v>2</v>
      </c>
      <c r="Y135" s="1">
        <f t="shared" si="16"/>
        <v>34</v>
      </c>
      <c r="Z135" s="1">
        <v>2</v>
      </c>
      <c r="AA135" s="1">
        <v>6</v>
      </c>
      <c r="AB135" s="1">
        <f>+Urq_InfraMR[[#This Row],[Total Pasos Vehiculares a Nivel]]</f>
        <v>34</v>
      </c>
      <c r="AC135" s="1">
        <f t="shared" si="17"/>
        <v>42</v>
      </c>
      <c r="AD135" s="1">
        <v>1</v>
      </c>
      <c r="AE135" s="1">
        <v>3</v>
      </c>
      <c r="AF135" s="1">
        <v>38</v>
      </c>
      <c r="AG135" s="1">
        <f t="shared" si="18"/>
        <v>42</v>
      </c>
      <c r="AH135" s="13">
        <v>17.370999999999999</v>
      </c>
      <c r="AI135" s="13">
        <v>0</v>
      </c>
      <c r="AJ135" s="13">
        <v>8.3789999999999996</v>
      </c>
      <c r="AK135" s="13">
        <f t="shared" si="19"/>
        <v>25.75</v>
      </c>
      <c r="AL135" s="1">
        <v>1</v>
      </c>
      <c r="AM135" s="1">
        <v>0</v>
      </c>
      <c r="AN135" s="1">
        <v>0</v>
      </c>
      <c r="AO135" s="1">
        <f t="shared" si="20"/>
        <v>1</v>
      </c>
      <c r="AP135" s="1">
        <v>0</v>
      </c>
      <c r="AQ135" s="1">
        <v>128</v>
      </c>
      <c r="AR135" s="1">
        <v>0</v>
      </c>
      <c r="AS135" s="1">
        <f>+Urq_InfraMR[[#This Row],[B.02.1 - Parque de Coches Eléctricos Motrices]]+Urq_InfraMR[[#This Row],[B.02.2 - Parque de Coches Eléctricos Motrices Remolcados Tipo R]]+Urq_InfraMR[[#This Row],[B.02.3 - Parque de Coches Eléctricos Motrices Tipo R]]</f>
        <v>128</v>
      </c>
      <c r="AT135" s="1">
        <v>0</v>
      </c>
      <c r="AU135" s="1">
        <v>0</v>
      </c>
      <c r="AV135" s="1">
        <v>0</v>
      </c>
      <c r="AW135" s="1">
        <f>+Urq_InfraMR[[#This Row],[B.03.1 - Parque de Coches Motores Motrices Remolcados]]+Urq_InfraMR[[#This Row],[B.03.2 - Parque de Coches Motores Motrices Intermedios]]+Urq_InfraMR[[#This Row],[B.03.3 - Parque de Coches Motores Motrices Cabina]]</f>
        <v>0</v>
      </c>
      <c r="AX135" s="1">
        <v>0</v>
      </c>
      <c r="AY135" s="1">
        <v>0</v>
      </c>
      <c r="AZ135" s="1">
        <v>0</v>
      </c>
      <c r="BA135" s="1">
        <v>0</v>
      </c>
      <c r="BB135" s="1">
        <v>0</v>
      </c>
      <c r="BC135" s="1">
        <f>+Urq_InfraMR[[#This Row],[B.04.5 - Parque de Coches Remolcados para Servicios Especiales (Cartoneros)]]+Urq_InfraMR[[#This Row],[B.04.4 - Parque de Coches Remolcados de Larga Distancia (Turista+Pullman)]]+Urq_InfraMR[[#This Row],[B.04.3 - Parque de Coches Remolcados Clase Unica Cabina]]+Urq_InfraMR[[#This Row],[B.04.2 - Parque de Coches Remolcados Clase Unica Furgón]]+Urq_InfraMR[[#This Row],[B.04.1 - Parque de Coches Remolcados Clase Unica]]</f>
        <v>0</v>
      </c>
      <c r="BD135" s="1">
        <v>1</v>
      </c>
      <c r="BE135" s="1">
        <v>0</v>
      </c>
      <c r="BF135" s="16">
        <v>1435</v>
      </c>
    </row>
    <row r="136" spans="1:58">
      <c r="A136" s="1">
        <v>2004</v>
      </c>
      <c r="B136" s="1" t="s">
        <v>117</v>
      </c>
      <c r="C136" s="12">
        <v>0.2</v>
      </c>
      <c r="D136" s="12">
        <v>0</v>
      </c>
      <c r="E136" s="12">
        <v>0</v>
      </c>
      <c r="F136" s="12">
        <v>25.676639999999999</v>
      </c>
      <c r="G136" s="12">
        <f t="shared" si="14"/>
        <v>25.876639999999998</v>
      </c>
      <c r="H136" s="12">
        <f>+Urq_InfraMR[[#This Row],[Total Líneas de Explotación ]]</f>
        <v>25.876639999999998</v>
      </c>
      <c r="I136" s="12">
        <v>25.677</v>
      </c>
      <c r="J136" s="12">
        <v>0.2</v>
      </c>
      <c r="K136" s="12">
        <v>2.5569999999999999</v>
      </c>
      <c r="L136" s="12">
        <v>54.899000000000001</v>
      </c>
      <c r="M136" s="12">
        <v>3.875</v>
      </c>
      <c r="N136" s="12">
        <f>+Urq_InfraMR[[#This Row],[A.03.1 -  Longitud de Vías de Explotación No Electrificadas Troncales y Ramales (vía principal) (km)]]+Urq_InfraMR[[#This Row],[A.04.1 -  Longitud de Vías de Explotación Electrificadas Troncales y Ramales (vía principal) (km)]]</f>
        <v>55.099000000000004</v>
      </c>
      <c r="O136" s="12">
        <f>+Urq_InfraMR[[#This Row],[Total Vías (excluido Auxiliares)]]</f>
        <v>55.099000000000004</v>
      </c>
      <c r="P136" s="1">
        <v>4</v>
      </c>
      <c r="Q136" s="1">
        <v>19</v>
      </c>
      <c r="R136" s="1">
        <v>0</v>
      </c>
      <c r="S136" s="1">
        <f t="shared" si="15"/>
        <v>23</v>
      </c>
      <c r="T136" s="1">
        <v>0</v>
      </c>
      <c r="U136" s="1">
        <v>29</v>
      </c>
      <c r="V136" s="1">
        <v>0</v>
      </c>
      <c r="W136" s="1">
        <v>3</v>
      </c>
      <c r="X136" s="1">
        <v>2</v>
      </c>
      <c r="Y136" s="1">
        <f t="shared" si="16"/>
        <v>34</v>
      </c>
      <c r="Z136" s="1">
        <v>2</v>
      </c>
      <c r="AA136" s="1">
        <v>6</v>
      </c>
      <c r="AB136" s="1">
        <f>+Urq_InfraMR[[#This Row],[Total Pasos Vehiculares a Nivel]]</f>
        <v>34</v>
      </c>
      <c r="AC136" s="1">
        <f t="shared" si="17"/>
        <v>42</v>
      </c>
      <c r="AD136" s="1">
        <v>1</v>
      </c>
      <c r="AE136" s="1">
        <v>3</v>
      </c>
      <c r="AF136" s="1">
        <v>38</v>
      </c>
      <c r="AG136" s="1">
        <f t="shared" si="18"/>
        <v>42</v>
      </c>
      <c r="AH136" s="13">
        <v>17.370999999999999</v>
      </c>
      <c r="AI136" s="13">
        <v>0</v>
      </c>
      <c r="AJ136" s="13">
        <v>8.3789999999999996</v>
      </c>
      <c r="AK136" s="13">
        <f t="shared" si="19"/>
        <v>25.75</v>
      </c>
      <c r="AL136" s="1">
        <v>1</v>
      </c>
      <c r="AM136" s="1">
        <v>0</v>
      </c>
      <c r="AN136" s="1">
        <v>0</v>
      </c>
      <c r="AO136" s="1">
        <f t="shared" si="20"/>
        <v>1</v>
      </c>
      <c r="AP136" s="1">
        <v>0</v>
      </c>
      <c r="AQ136" s="1">
        <v>128</v>
      </c>
      <c r="AR136" s="1">
        <v>0</v>
      </c>
      <c r="AS136" s="1">
        <f>+Urq_InfraMR[[#This Row],[B.02.1 - Parque de Coches Eléctricos Motrices]]+Urq_InfraMR[[#This Row],[B.02.2 - Parque de Coches Eléctricos Motrices Remolcados Tipo R]]+Urq_InfraMR[[#This Row],[B.02.3 - Parque de Coches Eléctricos Motrices Tipo R]]</f>
        <v>128</v>
      </c>
      <c r="AT136" s="1">
        <v>0</v>
      </c>
      <c r="AU136" s="1">
        <v>0</v>
      </c>
      <c r="AV136" s="1">
        <v>0</v>
      </c>
      <c r="AW136" s="1">
        <f>+Urq_InfraMR[[#This Row],[B.03.1 - Parque de Coches Motores Motrices Remolcados]]+Urq_InfraMR[[#This Row],[B.03.2 - Parque de Coches Motores Motrices Intermedios]]+Urq_InfraMR[[#This Row],[B.03.3 - Parque de Coches Motores Motrices Cabina]]</f>
        <v>0</v>
      </c>
      <c r="AX136" s="1">
        <v>0</v>
      </c>
      <c r="AY136" s="1">
        <v>0</v>
      </c>
      <c r="AZ136" s="1">
        <v>0</v>
      </c>
      <c r="BA136" s="1">
        <v>0</v>
      </c>
      <c r="BB136" s="1">
        <v>0</v>
      </c>
      <c r="BC136" s="1">
        <f>+Urq_InfraMR[[#This Row],[B.04.5 - Parque de Coches Remolcados para Servicios Especiales (Cartoneros)]]+Urq_InfraMR[[#This Row],[B.04.4 - Parque de Coches Remolcados de Larga Distancia (Turista+Pullman)]]+Urq_InfraMR[[#This Row],[B.04.3 - Parque de Coches Remolcados Clase Unica Cabina]]+Urq_InfraMR[[#This Row],[B.04.2 - Parque de Coches Remolcados Clase Unica Furgón]]+Urq_InfraMR[[#This Row],[B.04.1 - Parque de Coches Remolcados Clase Unica]]</f>
        <v>0</v>
      </c>
      <c r="BD136" s="1">
        <v>1</v>
      </c>
      <c r="BE136" s="1">
        <v>0</v>
      </c>
      <c r="BF136" s="16">
        <v>1435</v>
      </c>
    </row>
    <row r="137" spans="1:58">
      <c r="A137" s="1">
        <v>2004</v>
      </c>
      <c r="B137" s="1" t="s">
        <v>118</v>
      </c>
      <c r="C137" s="12">
        <v>0.2</v>
      </c>
      <c r="D137" s="12">
        <v>0</v>
      </c>
      <c r="E137" s="12">
        <v>0</v>
      </c>
      <c r="F137" s="12">
        <v>25.676639999999999</v>
      </c>
      <c r="G137" s="12">
        <f t="shared" si="14"/>
        <v>25.876639999999998</v>
      </c>
      <c r="H137" s="12">
        <f>+Urq_InfraMR[[#This Row],[Total Líneas de Explotación ]]</f>
        <v>25.876639999999998</v>
      </c>
      <c r="I137" s="12">
        <v>25.677</v>
      </c>
      <c r="J137" s="12">
        <v>0.2</v>
      </c>
      <c r="K137" s="12">
        <v>2.5569999999999999</v>
      </c>
      <c r="L137" s="12">
        <v>54.899000000000001</v>
      </c>
      <c r="M137" s="12">
        <v>3.875</v>
      </c>
      <c r="N137" s="12">
        <f>+Urq_InfraMR[[#This Row],[A.03.1 -  Longitud de Vías de Explotación No Electrificadas Troncales y Ramales (vía principal) (km)]]+Urq_InfraMR[[#This Row],[A.04.1 -  Longitud de Vías de Explotación Electrificadas Troncales y Ramales (vía principal) (km)]]</f>
        <v>55.099000000000004</v>
      </c>
      <c r="O137" s="12">
        <f>+Urq_InfraMR[[#This Row],[Total Vías (excluido Auxiliares)]]</f>
        <v>55.099000000000004</v>
      </c>
      <c r="P137" s="1">
        <v>4</v>
      </c>
      <c r="Q137" s="1">
        <v>19</v>
      </c>
      <c r="R137" s="1">
        <v>0</v>
      </c>
      <c r="S137" s="1">
        <f t="shared" si="15"/>
        <v>23</v>
      </c>
      <c r="T137" s="1">
        <v>0</v>
      </c>
      <c r="U137" s="1">
        <v>29</v>
      </c>
      <c r="V137" s="1">
        <v>0</v>
      </c>
      <c r="W137" s="1">
        <v>3</v>
      </c>
      <c r="X137" s="1">
        <v>2</v>
      </c>
      <c r="Y137" s="1">
        <f t="shared" si="16"/>
        <v>34</v>
      </c>
      <c r="Z137" s="1">
        <v>2</v>
      </c>
      <c r="AA137" s="1">
        <v>6</v>
      </c>
      <c r="AB137" s="1">
        <f>+Urq_InfraMR[[#This Row],[Total Pasos Vehiculares a Nivel]]</f>
        <v>34</v>
      </c>
      <c r="AC137" s="1">
        <f t="shared" si="17"/>
        <v>42</v>
      </c>
      <c r="AD137" s="1">
        <v>1</v>
      </c>
      <c r="AE137" s="1">
        <v>3</v>
      </c>
      <c r="AF137" s="1">
        <v>38</v>
      </c>
      <c r="AG137" s="1">
        <f t="shared" si="18"/>
        <v>42</v>
      </c>
      <c r="AH137" s="13">
        <v>17.370999999999999</v>
      </c>
      <c r="AI137" s="13">
        <v>0</v>
      </c>
      <c r="AJ137" s="13">
        <v>8.3789999999999996</v>
      </c>
      <c r="AK137" s="13">
        <f t="shared" si="19"/>
        <v>25.75</v>
      </c>
      <c r="AL137" s="1">
        <v>1</v>
      </c>
      <c r="AM137" s="1">
        <v>0</v>
      </c>
      <c r="AN137" s="1">
        <v>0</v>
      </c>
      <c r="AO137" s="1">
        <f t="shared" si="20"/>
        <v>1</v>
      </c>
      <c r="AP137" s="1">
        <v>0</v>
      </c>
      <c r="AQ137" s="1">
        <v>128</v>
      </c>
      <c r="AR137" s="1">
        <v>0</v>
      </c>
      <c r="AS137" s="1">
        <f>+Urq_InfraMR[[#This Row],[B.02.1 - Parque de Coches Eléctricos Motrices]]+Urq_InfraMR[[#This Row],[B.02.2 - Parque de Coches Eléctricos Motrices Remolcados Tipo R]]+Urq_InfraMR[[#This Row],[B.02.3 - Parque de Coches Eléctricos Motrices Tipo R]]</f>
        <v>128</v>
      </c>
      <c r="AT137" s="1">
        <v>0</v>
      </c>
      <c r="AU137" s="1">
        <v>0</v>
      </c>
      <c r="AV137" s="1">
        <v>0</v>
      </c>
      <c r="AW137" s="1">
        <f>+Urq_InfraMR[[#This Row],[B.03.1 - Parque de Coches Motores Motrices Remolcados]]+Urq_InfraMR[[#This Row],[B.03.2 - Parque de Coches Motores Motrices Intermedios]]+Urq_InfraMR[[#This Row],[B.03.3 - Parque de Coches Motores Motrices Cabina]]</f>
        <v>0</v>
      </c>
      <c r="AX137" s="1">
        <v>0</v>
      </c>
      <c r="AY137" s="1">
        <v>0</v>
      </c>
      <c r="AZ137" s="1">
        <v>0</v>
      </c>
      <c r="BA137" s="1">
        <v>0</v>
      </c>
      <c r="BB137" s="1">
        <v>0</v>
      </c>
      <c r="BC137" s="1">
        <f>+Urq_InfraMR[[#This Row],[B.04.5 - Parque de Coches Remolcados para Servicios Especiales (Cartoneros)]]+Urq_InfraMR[[#This Row],[B.04.4 - Parque de Coches Remolcados de Larga Distancia (Turista+Pullman)]]+Urq_InfraMR[[#This Row],[B.04.3 - Parque de Coches Remolcados Clase Unica Cabina]]+Urq_InfraMR[[#This Row],[B.04.2 - Parque de Coches Remolcados Clase Unica Furgón]]+Urq_InfraMR[[#This Row],[B.04.1 - Parque de Coches Remolcados Clase Unica]]</f>
        <v>0</v>
      </c>
      <c r="BD137" s="1">
        <v>1</v>
      </c>
      <c r="BE137" s="1">
        <v>0</v>
      </c>
      <c r="BF137" s="16">
        <v>1435</v>
      </c>
    </row>
    <row r="138" spans="1:58">
      <c r="A138" s="1">
        <v>2004</v>
      </c>
      <c r="B138" s="1" t="s">
        <v>119</v>
      </c>
      <c r="C138" s="12">
        <v>0.2</v>
      </c>
      <c r="D138" s="12">
        <v>0</v>
      </c>
      <c r="E138" s="12">
        <v>0</v>
      </c>
      <c r="F138" s="12">
        <v>25.676639999999999</v>
      </c>
      <c r="G138" s="12">
        <f t="shared" si="14"/>
        <v>25.876639999999998</v>
      </c>
      <c r="H138" s="12">
        <f>+Urq_InfraMR[[#This Row],[Total Líneas de Explotación ]]</f>
        <v>25.876639999999998</v>
      </c>
      <c r="I138" s="12">
        <v>25.677</v>
      </c>
      <c r="J138" s="12">
        <v>0.2</v>
      </c>
      <c r="K138" s="12">
        <v>2.5569999999999999</v>
      </c>
      <c r="L138" s="12">
        <v>54.899000000000001</v>
      </c>
      <c r="M138" s="12">
        <v>3.875</v>
      </c>
      <c r="N138" s="12">
        <f>+Urq_InfraMR[[#This Row],[A.03.1 -  Longitud de Vías de Explotación No Electrificadas Troncales y Ramales (vía principal) (km)]]+Urq_InfraMR[[#This Row],[A.04.1 -  Longitud de Vías de Explotación Electrificadas Troncales y Ramales (vía principal) (km)]]</f>
        <v>55.099000000000004</v>
      </c>
      <c r="O138" s="12">
        <f>+Urq_InfraMR[[#This Row],[Total Vías (excluido Auxiliares)]]</f>
        <v>55.099000000000004</v>
      </c>
      <c r="P138" s="1">
        <v>4</v>
      </c>
      <c r="Q138" s="1">
        <v>19</v>
      </c>
      <c r="R138" s="1">
        <v>0</v>
      </c>
      <c r="S138" s="1">
        <f t="shared" si="15"/>
        <v>23</v>
      </c>
      <c r="T138" s="1">
        <v>0</v>
      </c>
      <c r="U138" s="1">
        <v>29</v>
      </c>
      <c r="V138" s="1">
        <v>0</v>
      </c>
      <c r="W138" s="1">
        <v>3</v>
      </c>
      <c r="X138" s="1">
        <v>2</v>
      </c>
      <c r="Y138" s="1">
        <f t="shared" si="16"/>
        <v>34</v>
      </c>
      <c r="Z138" s="1">
        <v>2</v>
      </c>
      <c r="AA138" s="1">
        <v>6</v>
      </c>
      <c r="AB138" s="1">
        <f>+Urq_InfraMR[[#This Row],[Total Pasos Vehiculares a Nivel]]</f>
        <v>34</v>
      </c>
      <c r="AC138" s="1">
        <f t="shared" si="17"/>
        <v>42</v>
      </c>
      <c r="AD138" s="1">
        <v>1</v>
      </c>
      <c r="AE138" s="1">
        <v>3</v>
      </c>
      <c r="AF138" s="1">
        <v>38</v>
      </c>
      <c r="AG138" s="1">
        <f t="shared" si="18"/>
        <v>42</v>
      </c>
      <c r="AH138" s="13">
        <v>17.370999999999999</v>
      </c>
      <c r="AI138" s="13">
        <v>0</v>
      </c>
      <c r="AJ138" s="13">
        <v>8.3789999999999996</v>
      </c>
      <c r="AK138" s="13">
        <f t="shared" si="19"/>
        <v>25.75</v>
      </c>
      <c r="AL138" s="1">
        <v>1</v>
      </c>
      <c r="AM138" s="1">
        <v>0</v>
      </c>
      <c r="AN138" s="1">
        <v>0</v>
      </c>
      <c r="AO138" s="1">
        <f t="shared" si="20"/>
        <v>1</v>
      </c>
      <c r="AP138" s="1">
        <v>0</v>
      </c>
      <c r="AQ138" s="1">
        <v>128</v>
      </c>
      <c r="AR138" s="1">
        <v>0</v>
      </c>
      <c r="AS138" s="1">
        <f>+Urq_InfraMR[[#This Row],[B.02.1 - Parque de Coches Eléctricos Motrices]]+Urq_InfraMR[[#This Row],[B.02.2 - Parque de Coches Eléctricos Motrices Remolcados Tipo R]]+Urq_InfraMR[[#This Row],[B.02.3 - Parque de Coches Eléctricos Motrices Tipo R]]</f>
        <v>128</v>
      </c>
      <c r="AT138" s="1">
        <v>0</v>
      </c>
      <c r="AU138" s="1">
        <v>0</v>
      </c>
      <c r="AV138" s="1">
        <v>0</v>
      </c>
      <c r="AW138" s="1">
        <f>+Urq_InfraMR[[#This Row],[B.03.1 - Parque de Coches Motores Motrices Remolcados]]+Urq_InfraMR[[#This Row],[B.03.2 - Parque de Coches Motores Motrices Intermedios]]+Urq_InfraMR[[#This Row],[B.03.3 - Parque de Coches Motores Motrices Cabina]]</f>
        <v>0</v>
      </c>
      <c r="AX138" s="1">
        <v>0</v>
      </c>
      <c r="AY138" s="1">
        <v>0</v>
      </c>
      <c r="AZ138" s="1">
        <v>0</v>
      </c>
      <c r="BA138" s="1">
        <v>0</v>
      </c>
      <c r="BB138" s="1">
        <v>0</v>
      </c>
      <c r="BC138" s="1">
        <f>+Urq_InfraMR[[#This Row],[B.04.5 - Parque de Coches Remolcados para Servicios Especiales (Cartoneros)]]+Urq_InfraMR[[#This Row],[B.04.4 - Parque de Coches Remolcados de Larga Distancia (Turista+Pullman)]]+Urq_InfraMR[[#This Row],[B.04.3 - Parque de Coches Remolcados Clase Unica Cabina]]+Urq_InfraMR[[#This Row],[B.04.2 - Parque de Coches Remolcados Clase Unica Furgón]]+Urq_InfraMR[[#This Row],[B.04.1 - Parque de Coches Remolcados Clase Unica]]</f>
        <v>0</v>
      </c>
      <c r="BD138" s="1">
        <v>1</v>
      </c>
      <c r="BE138" s="1">
        <v>0</v>
      </c>
      <c r="BF138" s="16">
        <v>1435</v>
      </c>
    </row>
    <row r="139" spans="1:58">
      <c r="A139" s="1">
        <v>2004</v>
      </c>
      <c r="B139" s="1" t="s">
        <v>120</v>
      </c>
      <c r="C139" s="12">
        <v>0.2</v>
      </c>
      <c r="D139" s="12">
        <v>0</v>
      </c>
      <c r="E139" s="12">
        <v>0</v>
      </c>
      <c r="F139" s="12">
        <v>25.676639999999999</v>
      </c>
      <c r="G139" s="12">
        <f t="shared" si="14"/>
        <v>25.876639999999998</v>
      </c>
      <c r="H139" s="12">
        <f>+Urq_InfraMR[[#This Row],[Total Líneas de Explotación ]]</f>
        <v>25.876639999999998</v>
      </c>
      <c r="I139" s="12">
        <v>25.677</v>
      </c>
      <c r="J139" s="12">
        <v>0.2</v>
      </c>
      <c r="K139" s="12">
        <v>2.5569999999999999</v>
      </c>
      <c r="L139" s="12">
        <v>54.899000000000001</v>
      </c>
      <c r="M139" s="12">
        <v>3.875</v>
      </c>
      <c r="N139" s="12">
        <f>+Urq_InfraMR[[#This Row],[A.03.1 -  Longitud de Vías de Explotación No Electrificadas Troncales y Ramales (vía principal) (km)]]+Urq_InfraMR[[#This Row],[A.04.1 -  Longitud de Vías de Explotación Electrificadas Troncales y Ramales (vía principal) (km)]]</f>
        <v>55.099000000000004</v>
      </c>
      <c r="O139" s="12">
        <f>+Urq_InfraMR[[#This Row],[Total Vías (excluido Auxiliares)]]</f>
        <v>55.099000000000004</v>
      </c>
      <c r="P139" s="1">
        <v>4</v>
      </c>
      <c r="Q139" s="1">
        <v>19</v>
      </c>
      <c r="R139" s="1">
        <v>0</v>
      </c>
      <c r="S139" s="1">
        <f t="shared" si="15"/>
        <v>23</v>
      </c>
      <c r="T139" s="1">
        <v>0</v>
      </c>
      <c r="U139" s="1">
        <v>29</v>
      </c>
      <c r="V139" s="1">
        <v>0</v>
      </c>
      <c r="W139" s="1">
        <v>3</v>
      </c>
      <c r="X139" s="1">
        <v>2</v>
      </c>
      <c r="Y139" s="1">
        <f t="shared" si="16"/>
        <v>34</v>
      </c>
      <c r="Z139" s="1">
        <v>2</v>
      </c>
      <c r="AA139" s="1">
        <v>6</v>
      </c>
      <c r="AB139" s="1">
        <f>+Urq_InfraMR[[#This Row],[Total Pasos Vehiculares a Nivel]]</f>
        <v>34</v>
      </c>
      <c r="AC139" s="1">
        <f t="shared" si="17"/>
        <v>42</v>
      </c>
      <c r="AD139" s="1">
        <v>1</v>
      </c>
      <c r="AE139" s="1">
        <v>3</v>
      </c>
      <c r="AF139" s="1">
        <v>38</v>
      </c>
      <c r="AG139" s="1">
        <f t="shared" si="18"/>
        <v>42</v>
      </c>
      <c r="AH139" s="13">
        <v>17.370999999999999</v>
      </c>
      <c r="AI139" s="13">
        <v>0</v>
      </c>
      <c r="AJ139" s="13">
        <v>8.3789999999999996</v>
      </c>
      <c r="AK139" s="13">
        <f t="shared" si="19"/>
        <v>25.75</v>
      </c>
      <c r="AL139" s="1">
        <v>1</v>
      </c>
      <c r="AM139" s="1">
        <v>0</v>
      </c>
      <c r="AN139" s="1">
        <v>0</v>
      </c>
      <c r="AO139" s="1">
        <f t="shared" si="20"/>
        <v>1</v>
      </c>
      <c r="AP139" s="1">
        <v>0</v>
      </c>
      <c r="AQ139" s="1">
        <v>128</v>
      </c>
      <c r="AR139" s="1">
        <v>0</v>
      </c>
      <c r="AS139" s="1">
        <f>+Urq_InfraMR[[#This Row],[B.02.1 - Parque de Coches Eléctricos Motrices]]+Urq_InfraMR[[#This Row],[B.02.2 - Parque de Coches Eléctricos Motrices Remolcados Tipo R]]+Urq_InfraMR[[#This Row],[B.02.3 - Parque de Coches Eléctricos Motrices Tipo R]]</f>
        <v>128</v>
      </c>
      <c r="AT139" s="1">
        <v>0</v>
      </c>
      <c r="AU139" s="1">
        <v>0</v>
      </c>
      <c r="AV139" s="1">
        <v>0</v>
      </c>
      <c r="AW139" s="1">
        <f>+Urq_InfraMR[[#This Row],[B.03.1 - Parque de Coches Motores Motrices Remolcados]]+Urq_InfraMR[[#This Row],[B.03.2 - Parque de Coches Motores Motrices Intermedios]]+Urq_InfraMR[[#This Row],[B.03.3 - Parque de Coches Motores Motrices Cabina]]</f>
        <v>0</v>
      </c>
      <c r="AX139" s="1">
        <v>0</v>
      </c>
      <c r="AY139" s="1">
        <v>0</v>
      </c>
      <c r="AZ139" s="1">
        <v>0</v>
      </c>
      <c r="BA139" s="1">
        <v>0</v>
      </c>
      <c r="BB139" s="1">
        <v>0</v>
      </c>
      <c r="BC139" s="1">
        <f>+Urq_InfraMR[[#This Row],[B.04.5 - Parque de Coches Remolcados para Servicios Especiales (Cartoneros)]]+Urq_InfraMR[[#This Row],[B.04.4 - Parque de Coches Remolcados de Larga Distancia (Turista+Pullman)]]+Urq_InfraMR[[#This Row],[B.04.3 - Parque de Coches Remolcados Clase Unica Cabina]]+Urq_InfraMR[[#This Row],[B.04.2 - Parque de Coches Remolcados Clase Unica Furgón]]+Urq_InfraMR[[#This Row],[B.04.1 - Parque de Coches Remolcados Clase Unica]]</f>
        <v>0</v>
      </c>
      <c r="BD139" s="1">
        <v>1</v>
      </c>
      <c r="BE139" s="1">
        <v>0</v>
      </c>
      <c r="BF139" s="16">
        <v>1435</v>
      </c>
    </row>
    <row r="140" spans="1:58">
      <c r="A140" s="1">
        <v>2004</v>
      </c>
      <c r="B140" s="1" t="s">
        <v>121</v>
      </c>
      <c r="C140" s="12">
        <v>0.2</v>
      </c>
      <c r="D140" s="12">
        <v>0</v>
      </c>
      <c r="E140" s="12">
        <v>0</v>
      </c>
      <c r="F140" s="12">
        <v>25.676639999999999</v>
      </c>
      <c r="G140" s="12">
        <f t="shared" si="14"/>
        <v>25.876639999999998</v>
      </c>
      <c r="H140" s="12">
        <f>+Urq_InfraMR[[#This Row],[Total Líneas de Explotación ]]</f>
        <v>25.876639999999998</v>
      </c>
      <c r="I140" s="12">
        <v>25.677</v>
      </c>
      <c r="J140" s="12">
        <v>0.2</v>
      </c>
      <c r="K140" s="12">
        <v>2.5569999999999999</v>
      </c>
      <c r="L140" s="12">
        <v>54.899000000000001</v>
      </c>
      <c r="M140" s="12">
        <v>3.875</v>
      </c>
      <c r="N140" s="12">
        <f>+Urq_InfraMR[[#This Row],[A.03.1 -  Longitud de Vías de Explotación No Electrificadas Troncales y Ramales (vía principal) (km)]]+Urq_InfraMR[[#This Row],[A.04.1 -  Longitud de Vías de Explotación Electrificadas Troncales y Ramales (vía principal) (km)]]</f>
        <v>55.099000000000004</v>
      </c>
      <c r="O140" s="12">
        <f>+Urq_InfraMR[[#This Row],[Total Vías (excluido Auxiliares)]]</f>
        <v>55.099000000000004</v>
      </c>
      <c r="P140" s="1">
        <v>4</v>
      </c>
      <c r="Q140" s="1">
        <v>19</v>
      </c>
      <c r="R140" s="1">
        <v>0</v>
      </c>
      <c r="S140" s="1">
        <f t="shared" si="15"/>
        <v>23</v>
      </c>
      <c r="T140" s="1">
        <v>0</v>
      </c>
      <c r="U140" s="1">
        <v>29</v>
      </c>
      <c r="V140" s="1">
        <v>0</v>
      </c>
      <c r="W140" s="1">
        <v>3</v>
      </c>
      <c r="X140" s="1">
        <v>2</v>
      </c>
      <c r="Y140" s="1">
        <f t="shared" si="16"/>
        <v>34</v>
      </c>
      <c r="Z140" s="1">
        <v>2</v>
      </c>
      <c r="AA140" s="1">
        <v>6</v>
      </c>
      <c r="AB140" s="1">
        <f>+Urq_InfraMR[[#This Row],[Total Pasos Vehiculares a Nivel]]</f>
        <v>34</v>
      </c>
      <c r="AC140" s="1">
        <f t="shared" si="17"/>
        <v>42</v>
      </c>
      <c r="AD140" s="1">
        <v>1</v>
      </c>
      <c r="AE140" s="1">
        <v>3</v>
      </c>
      <c r="AF140" s="1">
        <v>38</v>
      </c>
      <c r="AG140" s="1">
        <f t="shared" si="18"/>
        <v>42</v>
      </c>
      <c r="AH140" s="13">
        <v>17.370999999999999</v>
      </c>
      <c r="AI140" s="13">
        <v>0</v>
      </c>
      <c r="AJ140" s="13">
        <v>8.3789999999999996</v>
      </c>
      <c r="AK140" s="13">
        <f t="shared" si="19"/>
        <v>25.75</v>
      </c>
      <c r="AL140" s="1">
        <v>1</v>
      </c>
      <c r="AM140" s="1">
        <v>0</v>
      </c>
      <c r="AN140" s="1">
        <v>0</v>
      </c>
      <c r="AO140" s="1">
        <f t="shared" si="20"/>
        <v>1</v>
      </c>
      <c r="AP140" s="1">
        <v>0</v>
      </c>
      <c r="AQ140" s="1">
        <v>128</v>
      </c>
      <c r="AR140" s="1">
        <v>0</v>
      </c>
      <c r="AS140" s="1">
        <f>+Urq_InfraMR[[#This Row],[B.02.1 - Parque de Coches Eléctricos Motrices]]+Urq_InfraMR[[#This Row],[B.02.2 - Parque de Coches Eléctricos Motrices Remolcados Tipo R]]+Urq_InfraMR[[#This Row],[B.02.3 - Parque de Coches Eléctricos Motrices Tipo R]]</f>
        <v>128</v>
      </c>
      <c r="AT140" s="1">
        <v>0</v>
      </c>
      <c r="AU140" s="1">
        <v>0</v>
      </c>
      <c r="AV140" s="1">
        <v>0</v>
      </c>
      <c r="AW140" s="1">
        <f>+Urq_InfraMR[[#This Row],[B.03.1 - Parque de Coches Motores Motrices Remolcados]]+Urq_InfraMR[[#This Row],[B.03.2 - Parque de Coches Motores Motrices Intermedios]]+Urq_InfraMR[[#This Row],[B.03.3 - Parque de Coches Motores Motrices Cabina]]</f>
        <v>0</v>
      </c>
      <c r="AX140" s="1">
        <v>0</v>
      </c>
      <c r="AY140" s="1">
        <v>0</v>
      </c>
      <c r="AZ140" s="1">
        <v>0</v>
      </c>
      <c r="BA140" s="1">
        <v>0</v>
      </c>
      <c r="BB140" s="1">
        <v>0</v>
      </c>
      <c r="BC140" s="1">
        <f>+Urq_InfraMR[[#This Row],[B.04.5 - Parque de Coches Remolcados para Servicios Especiales (Cartoneros)]]+Urq_InfraMR[[#This Row],[B.04.4 - Parque de Coches Remolcados de Larga Distancia (Turista+Pullman)]]+Urq_InfraMR[[#This Row],[B.04.3 - Parque de Coches Remolcados Clase Unica Cabina]]+Urq_InfraMR[[#This Row],[B.04.2 - Parque de Coches Remolcados Clase Unica Furgón]]+Urq_InfraMR[[#This Row],[B.04.1 - Parque de Coches Remolcados Clase Unica]]</f>
        <v>0</v>
      </c>
      <c r="BD140" s="1">
        <v>1</v>
      </c>
      <c r="BE140" s="1">
        <v>0</v>
      </c>
      <c r="BF140" s="16">
        <v>1435</v>
      </c>
    </row>
    <row r="141" spans="1:58">
      <c r="A141" s="1">
        <v>2004</v>
      </c>
      <c r="B141" s="1" t="s">
        <v>122</v>
      </c>
      <c r="C141" s="12">
        <v>0.2</v>
      </c>
      <c r="D141" s="12">
        <v>0</v>
      </c>
      <c r="E141" s="12">
        <v>0</v>
      </c>
      <c r="F141" s="12">
        <v>25.676639999999999</v>
      </c>
      <c r="G141" s="12">
        <f t="shared" si="14"/>
        <v>25.876639999999998</v>
      </c>
      <c r="H141" s="12">
        <f>+Urq_InfraMR[[#This Row],[Total Líneas de Explotación ]]</f>
        <v>25.876639999999998</v>
      </c>
      <c r="I141" s="12">
        <v>25.677</v>
      </c>
      <c r="J141" s="12">
        <v>0.2</v>
      </c>
      <c r="K141" s="12">
        <v>2.5569999999999999</v>
      </c>
      <c r="L141" s="12">
        <v>54.899000000000001</v>
      </c>
      <c r="M141" s="12">
        <v>3.875</v>
      </c>
      <c r="N141" s="12">
        <f>+Urq_InfraMR[[#This Row],[A.03.1 -  Longitud de Vías de Explotación No Electrificadas Troncales y Ramales (vía principal) (km)]]+Urq_InfraMR[[#This Row],[A.04.1 -  Longitud de Vías de Explotación Electrificadas Troncales y Ramales (vía principal) (km)]]</f>
        <v>55.099000000000004</v>
      </c>
      <c r="O141" s="12">
        <f>+Urq_InfraMR[[#This Row],[Total Vías (excluido Auxiliares)]]</f>
        <v>55.099000000000004</v>
      </c>
      <c r="P141" s="1">
        <v>4</v>
      </c>
      <c r="Q141" s="1">
        <v>19</v>
      </c>
      <c r="R141" s="1">
        <v>0</v>
      </c>
      <c r="S141" s="1">
        <f t="shared" si="15"/>
        <v>23</v>
      </c>
      <c r="T141" s="1">
        <v>0</v>
      </c>
      <c r="U141" s="1">
        <v>29</v>
      </c>
      <c r="V141" s="1">
        <v>0</v>
      </c>
      <c r="W141" s="1">
        <v>3</v>
      </c>
      <c r="X141" s="1">
        <v>2</v>
      </c>
      <c r="Y141" s="1">
        <f t="shared" si="16"/>
        <v>34</v>
      </c>
      <c r="Z141" s="1">
        <v>2</v>
      </c>
      <c r="AA141" s="1">
        <v>6</v>
      </c>
      <c r="AB141" s="1">
        <f>+Urq_InfraMR[[#This Row],[Total Pasos Vehiculares a Nivel]]</f>
        <v>34</v>
      </c>
      <c r="AC141" s="1">
        <f t="shared" si="17"/>
        <v>42</v>
      </c>
      <c r="AD141" s="1">
        <v>1</v>
      </c>
      <c r="AE141" s="1">
        <v>3</v>
      </c>
      <c r="AF141" s="1">
        <v>38</v>
      </c>
      <c r="AG141" s="1">
        <f t="shared" si="18"/>
        <v>42</v>
      </c>
      <c r="AH141" s="13">
        <v>17.370999999999999</v>
      </c>
      <c r="AI141" s="13">
        <v>0</v>
      </c>
      <c r="AJ141" s="13">
        <v>8.3789999999999996</v>
      </c>
      <c r="AK141" s="13">
        <f t="shared" si="19"/>
        <v>25.75</v>
      </c>
      <c r="AL141" s="1">
        <v>1</v>
      </c>
      <c r="AM141" s="1">
        <v>0</v>
      </c>
      <c r="AN141" s="1">
        <v>0</v>
      </c>
      <c r="AO141" s="1">
        <f t="shared" si="20"/>
        <v>1</v>
      </c>
      <c r="AP141" s="1">
        <v>0</v>
      </c>
      <c r="AQ141" s="1">
        <v>128</v>
      </c>
      <c r="AR141" s="1">
        <v>0</v>
      </c>
      <c r="AS141" s="1">
        <f>+Urq_InfraMR[[#This Row],[B.02.1 - Parque de Coches Eléctricos Motrices]]+Urq_InfraMR[[#This Row],[B.02.2 - Parque de Coches Eléctricos Motrices Remolcados Tipo R]]+Urq_InfraMR[[#This Row],[B.02.3 - Parque de Coches Eléctricos Motrices Tipo R]]</f>
        <v>128</v>
      </c>
      <c r="AT141" s="1">
        <v>0</v>
      </c>
      <c r="AU141" s="1">
        <v>0</v>
      </c>
      <c r="AV141" s="1">
        <v>0</v>
      </c>
      <c r="AW141" s="1">
        <f>+Urq_InfraMR[[#This Row],[B.03.1 - Parque de Coches Motores Motrices Remolcados]]+Urq_InfraMR[[#This Row],[B.03.2 - Parque de Coches Motores Motrices Intermedios]]+Urq_InfraMR[[#This Row],[B.03.3 - Parque de Coches Motores Motrices Cabina]]</f>
        <v>0</v>
      </c>
      <c r="AX141" s="1">
        <v>0</v>
      </c>
      <c r="AY141" s="1">
        <v>0</v>
      </c>
      <c r="AZ141" s="1">
        <v>0</v>
      </c>
      <c r="BA141" s="1">
        <v>0</v>
      </c>
      <c r="BB141" s="1">
        <v>0</v>
      </c>
      <c r="BC141" s="1">
        <f>+Urq_InfraMR[[#This Row],[B.04.5 - Parque de Coches Remolcados para Servicios Especiales (Cartoneros)]]+Urq_InfraMR[[#This Row],[B.04.4 - Parque de Coches Remolcados de Larga Distancia (Turista+Pullman)]]+Urq_InfraMR[[#This Row],[B.04.3 - Parque de Coches Remolcados Clase Unica Cabina]]+Urq_InfraMR[[#This Row],[B.04.2 - Parque de Coches Remolcados Clase Unica Furgón]]+Urq_InfraMR[[#This Row],[B.04.1 - Parque de Coches Remolcados Clase Unica]]</f>
        <v>0</v>
      </c>
      <c r="BD141" s="1">
        <v>1</v>
      </c>
      <c r="BE141" s="1">
        <v>0</v>
      </c>
      <c r="BF141" s="16">
        <v>1435</v>
      </c>
    </row>
    <row r="142" spans="1:58">
      <c r="A142" s="1">
        <v>2004</v>
      </c>
      <c r="B142" s="1" t="s">
        <v>123</v>
      </c>
      <c r="C142" s="12">
        <v>0.2</v>
      </c>
      <c r="D142" s="12">
        <v>0</v>
      </c>
      <c r="E142" s="12">
        <v>0</v>
      </c>
      <c r="F142" s="12">
        <v>25.676639999999999</v>
      </c>
      <c r="G142" s="12">
        <f t="shared" si="14"/>
        <v>25.876639999999998</v>
      </c>
      <c r="H142" s="12">
        <f>+Urq_InfraMR[[#This Row],[Total Líneas de Explotación ]]</f>
        <v>25.876639999999998</v>
      </c>
      <c r="I142" s="12">
        <v>25.677</v>
      </c>
      <c r="J142" s="12">
        <v>0.2</v>
      </c>
      <c r="K142" s="12">
        <v>2.5569999999999999</v>
      </c>
      <c r="L142" s="12">
        <v>54.899000000000001</v>
      </c>
      <c r="M142" s="12">
        <v>3.875</v>
      </c>
      <c r="N142" s="12">
        <f>+Urq_InfraMR[[#This Row],[A.03.1 -  Longitud de Vías de Explotación No Electrificadas Troncales y Ramales (vía principal) (km)]]+Urq_InfraMR[[#This Row],[A.04.1 -  Longitud de Vías de Explotación Electrificadas Troncales y Ramales (vía principal) (km)]]</f>
        <v>55.099000000000004</v>
      </c>
      <c r="O142" s="12">
        <f>+Urq_InfraMR[[#This Row],[Total Vías (excluido Auxiliares)]]</f>
        <v>55.099000000000004</v>
      </c>
      <c r="P142" s="1">
        <v>4</v>
      </c>
      <c r="Q142" s="1">
        <v>19</v>
      </c>
      <c r="R142" s="1">
        <v>0</v>
      </c>
      <c r="S142" s="1">
        <f t="shared" si="15"/>
        <v>23</v>
      </c>
      <c r="T142" s="1">
        <v>0</v>
      </c>
      <c r="U142" s="1">
        <v>29</v>
      </c>
      <c r="V142" s="1">
        <v>0</v>
      </c>
      <c r="W142" s="1">
        <v>3</v>
      </c>
      <c r="X142" s="1">
        <v>2</v>
      </c>
      <c r="Y142" s="1">
        <f t="shared" si="16"/>
        <v>34</v>
      </c>
      <c r="Z142" s="1">
        <v>2</v>
      </c>
      <c r="AA142" s="1">
        <v>6</v>
      </c>
      <c r="AB142" s="1">
        <f>+Urq_InfraMR[[#This Row],[Total Pasos Vehiculares a Nivel]]</f>
        <v>34</v>
      </c>
      <c r="AC142" s="1">
        <f t="shared" si="17"/>
        <v>42</v>
      </c>
      <c r="AD142" s="1">
        <v>1</v>
      </c>
      <c r="AE142" s="1">
        <v>3</v>
      </c>
      <c r="AF142" s="1">
        <v>38</v>
      </c>
      <c r="AG142" s="1">
        <f t="shared" si="18"/>
        <v>42</v>
      </c>
      <c r="AH142" s="13">
        <v>17.370999999999999</v>
      </c>
      <c r="AI142" s="13">
        <v>0</v>
      </c>
      <c r="AJ142" s="13">
        <v>8.3789999999999996</v>
      </c>
      <c r="AK142" s="13">
        <f t="shared" si="19"/>
        <v>25.75</v>
      </c>
      <c r="AL142" s="1">
        <v>1</v>
      </c>
      <c r="AM142" s="1">
        <v>0</v>
      </c>
      <c r="AN142" s="1">
        <v>0</v>
      </c>
      <c r="AO142" s="1">
        <f t="shared" si="20"/>
        <v>1</v>
      </c>
      <c r="AP142" s="1">
        <v>0</v>
      </c>
      <c r="AQ142" s="1">
        <v>128</v>
      </c>
      <c r="AR142" s="1">
        <v>0</v>
      </c>
      <c r="AS142" s="1">
        <f>+Urq_InfraMR[[#This Row],[B.02.1 - Parque de Coches Eléctricos Motrices]]+Urq_InfraMR[[#This Row],[B.02.2 - Parque de Coches Eléctricos Motrices Remolcados Tipo R]]+Urq_InfraMR[[#This Row],[B.02.3 - Parque de Coches Eléctricos Motrices Tipo R]]</f>
        <v>128</v>
      </c>
      <c r="AT142" s="1">
        <v>0</v>
      </c>
      <c r="AU142" s="1">
        <v>0</v>
      </c>
      <c r="AV142" s="1">
        <v>0</v>
      </c>
      <c r="AW142" s="1">
        <f>+Urq_InfraMR[[#This Row],[B.03.1 - Parque de Coches Motores Motrices Remolcados]]+Urq_InfraMR[[#This Row],[B.03.2 - Parque de Coches Motores Motrices Intermedios]]+Urq_InfraMR[[#This Row],[B.03.3 - Parque de Coches Motores Motrices Cabina]]</f>
        <v>0</v>
      </c>
      <c r="AX142" s="1">
        <v>0</v>
      </c>
      <c r="AY142" s="1">
        <v>0</v>
      </c>
      <c r="AZ142" s="1">
        <v>0</v>
      </c>
      <c r="BA142" s="1">
        <v>0</v>
      </c>
      <c r="BB142" s="1">
        <v>0</v>
      </c>
      <c r="BC142" s="1">
        <f>+Urq_InfraMR[[#This Row],[B.04.5 - Parque de Coches Remolcados para Servicios Especiales (Cartoneros)]]+Urq_InfraMR[[#This Row],[B.04.4 - Parque de Coches Remolcados de Larga Distancia (Turista+Pullman)]]+Urq_InfraMR[[#This Row],[B.04.3 - Parque de Coches Remolcados Clase Unica Cabina]]+Urq_InfraMR[[#This Row],[B.04.2 - Parque de Coches Remolcados Clase Unica Furgón]]+Urq_InfraMR[[#This Row],[B.04.1 - Parque de Coches Remolcados Clase Unica]]</f>
        <v>0</v>
      </c>
      <c r="BD142" s="1">
        <v>1</v>
      </c>
      <c r="BE142" s="1">
        <v>0</v>
      </c>
      <c r="BF142" s="16">
        <v>1435</v>
      </c>
    </row>
    <row r="143" spans="1:58">
      <c r="A143" s="1">
        <v>2004</v>
      </c>
      <c r="B143" s="1" t="s">
        <v>124</v>
      </c>
      <c r="C143" s="12">
        <v>0.2</v>
      </c>
      <c r="D143" s="12">
        <v>0</v>
      </c>
      <c r="E143" s="12">
        <v>0</v>
      </c>
      <c r="F143" s="12">
        <v>25.676639999999999</v>
      </c>
      <c r="G143" s="12">
        <f t="shared" si="14"/>
        <v>25.876639999999998</v>
      </c>
      <c r="H143" s="12">
        <f>+Urq_InfraMR[[#This Row],[Total Líneas de Explotación ]]</f>
        <v>25.876639999999998</v>
      </c>
      <c r="I143" s="12">
        <v>25.677</v>
      </c>
      <c r="J143" s="12">
        <v>0.2</v>
      </c>
      <c r="K143" s="12">
        <v>2.5569999999999999</v>
      </c>
      <c r="L143" s="12">
        <v>54.899000000000001</v>
      </c>
      <c r="M143" s="12">
        <v>3.875</v>
      </c>
      <c r="N143" s="12">
        <f>+Urq_InfraMR[[#This Row],[A.03.1 -  Longitud de Vías de Explotación No Electrificadas Troncales y Ramales (vía principal) (km)]]+Urq_InfraMR[[#This Row],[A.04.1 -  Longitud de Vías de Explotación Electrificadas Troncales y Ramales (vía principal) (km)]]</f>
        <v>55.099000000000004</v>
      </c>
      <c r="O143" s="12">
        <f>+Urq_InfraMR[[#This Row],[Total Vías (excluido Auxiliares)]]</f>
        <v>55.099000000000004</v>
      </c>
      <c r="P143" s="1">
        <v>4</v>
      </c>
      <c r="Q143" s="1">
        <v>19</v>
      </c>
      <c r="R143" s="1">
        <v>0</v>
      </c>
      <c r="S143" s="1">
        <f t="shared" si="15"/>
        <v>23</v>
      </c>
      <c r="T143" s="1">
        <v>0</v>
      </c>
      <c r="U143" s="1">
        <v>29</v>
      </c>
      <c r="V143" s="1">
        <v>0</v>
      </c>
      <c r="W143" s="1">
        <v>3</v>
      </c>
      <c r="X143" s="1">
        <v>2</v>
      </c>
      <c r="Y143" s="1">
        <f t="shared" si="16"/>
        <v>34</v>
      </c>
      <c r="Z143" s="1">
        <v>2</v>
      </c>
      <c r="AA143" s="1">
        <v>6</v>
      </c>
      <c r="AB143" s="1">
        <f>+Urq_InfraMR[[#This Row],[Total Pasos Vehiculares a Nivel]]</f>
        <v>34</v>
      </c>
      <c r="AC143" s="1">
        <f t="shared" si="17"/>
        <v>42</v>
      </c>
      <c r="AD143" s="1">
        <v>1</v>
      </c>
      <c r="AE143" s="1">
        <v>3</v>
      </c>
      <c r="AF143" s="1">
        <v>38</v>
      </c>
      <c r="AG143" s="1">
        <f t="shared" si="18"/>
        <v>42</v>
      </c>
      <c r="AH143" s="13">
        <v>17.370999999999999</v>
      </c>
      <c r="AI143" s="13">
        <v>0</v>
      </c>
      <c r="AJ143" s="13">
        <v>8.3789999999999996</v>
      </c>
      <c r="AK143" s="13">
        <f t="shared" si="19"/>
        <v>25.75</v>
      </c>
      <c r="AL143" s="1">
        <v>1</v>
      </c>
      <c r="AM143" s="1">
        <v>0</v>
      </c>
      <c r="AN143" s="1">
        <v>0</v>
      </c>
      <c r="AO143" s="1">
        <f t="shared" si="20"/>
        <v>1</v>
      </c>
      <c r="AP143" s="1">
        <v>0</v>
      </c>
      <c r="AQ143" s="1">
        <v>128</v>
      </c>
      <c r="AR143" s="1">
        <v>0</v>
      </c>
      <c r="AS143" s="1">
        <f>+Urq_InfraMR[[#This Row],[B.02.1 - Parque de Coches Eléctricos Motrices]]+Urq_InfraMR[[#This Row],[B.02.2 - Parque de Coches Eléctricos Motrices Remolcados Tipo R]]+Urq_InfraMR[[#This Row],[B.02.3 - Parque de Coches Eléctricos Motrices Tipo R]]</f>
        <v>128</v>
      </c>
      <c r="AT143" s="1">
        <v>0</v>
      </c>
      <c r="AU143" s="1">
        <v>0</v>
      </c>
      <c r="AV143" s="1">
        <v>0</v>
      </c>
      <c r="AW143" s="1">
        <f>+Urq_InfraMR[[#This Row],[B.03.1 - Parque de Coches Motores Motrices Remolcados]]+Urq_InfraMR[[#This Row],[B.03.2 - Parque de Coches Motores Motrices Intermedios]]+Urq_InfraMR[[#This Row],[B.03.3 - Parque de Coches Motores Motrices Cabina]]</f>
        <v>0</v>
      </c>
      <c r="AX143" s="1">
        <v>0</v>
      </c>
      <c r="AY143" s="1">
        <v>0</v>
      </c>
      <c r="AZ143" s="1">
        <v>0</v>
      </c>
      <c r="BA143" s="1">
        <v>0</v>
      </c>
      <c r="BB143" s="1">
        <v>0</v>
      </c>
      <c r="BC143" s="1">
        <f>+Urq_InfraMR[[#This Row],[B.04.5 - Parque de Coches Remolcados para Servicios Especiales (Cartoneros)]]+Urq_InfraMR[[#This Row],[B.04.4 - Parque de Coches Remolcados de Larga Distancia (Turista+Pullman)]]+Urq_InfraMR[[#This Row],[B.04.3 - Parque de Coches Remolcados Clase Unica Cabina]]+Urq_InfraMR[[#This Row],[B.04.2 - Parque de Coches Remolcados Clase Unica Furgón]]+Urq_InfraMR[[#This Row],[B.04.1 - Parque de Coches Remolcados Clase Unica]]</f>
        <v>0</v>
      </c>
      <c r="BD143" s="1">
        <v>1</v>
      </c>
      <c r="BE143" s="1">
        <v>0</v>
      </c>
      <c r="BF143" s="16">
        <v>1435</v>
      </c>
    </row>
    <row r="144" spans="1:58">
      <c r="A144" s="1">
        <v>2004</v>
      </c>
      <c r="B144" s="1" t="s">
        <v>125</v>
      </c>
      <c r="C144" s="12">
        <v>0.2</v>
      </c>
      <c r="D144" s="12">
        <v>0</v>
      </c>
      <c r="E144" s="12">
        <v>0</v>
      </c>
      <c r="F144" s="12">
        <v>25.676639999999999</v>
      </c>
      <c r="G144" s="12">
        <f t="shared" si="14"/>
        <v>25.876639999999998</v>
      </c>
      <c r="H144" s="12">
        <f>+Urq_InfraMR[[#This Row],[Total Líneas de Explotación ]]</f>
        <v>25.876639999999998</v>
      </c>
      <c r="I144" s="12">
        <v>25.677</v>
      </c>
      <c r="J144" s="12">
        <v>0.2</v>
      </c>
      <c r="K144" s="12">
        <v>2.5569999999999999</v>
      </c>
      <c r="L144" s="12">
        <v>54.899000000000001</v>
      </c>
      <c r="M144" s="12">
        <v>3.875</v>
      </c>
      <c r="N144" s="12">
        <f>+Urq_InfraMR[[#This Row],[A.03.1 -  Longitud de Vías de Explotación No Electrificadas Troncales y Ramales (vía principal) (km)]]+Urq_InfraMR[[#This Row],[A.04.1 -  Longitud de Vías de Explotación Electrificadas Troncales y Ramales (vía principal) (km)]]</f>
        <v>55.099000000000004</v>
      </c>
      <c r="O144" s="12">
        <f>+Urq_InfraMR[[#This Row],[Total Vías (excluido Auxiliares)]]</f>
        <v>55.099000000000004</v>
      </c>
      <c r="P144" s="1">
        <v>4</v>
      </c>
      <c r="Q144" s="1">
        <v>19</v>
      </c>
      <c r="R144" s="1">
        <v>0</v>
      </c>
      <c r="S144" s="1">
        <f t="shared" si="15"/>
        <v>23</v>
      </c>
      <c r="T144" s="1">
        <v>0</v>
      </c>
      <c r="U144" s="1">
        <v>29</v>
      </c>
      <c r="V144" s="1">
        <v>0</v>
      </c>
      <c r="W144" s="1">
        <v>3</v>
      </c>
      <c r="X144" s="1">
        <v>2</v>
      </c>
      <c r="Y144" s="1">
        <f t="shared" si="16"/>
        <v>34</v>
      </c>
      <c r="Z144" s="1">
        <v>2</v>
      </c>
      <c r="AA144" s="1">
        <v>6</v>
      </c>
      <c r="AB144" s="1">
        <f>+Urq_InfraMR[[#This Row],[Total Pasos Vehiculares a Nivel]]</f>
        <v>34</v>
      </c>
      <c r="AC144" s="1">
        <f t="shared" si="17"/>
        <v>42</v>
      </c>
      <c r="AD144" s="1">
        <v>1</v>
      </c>
      <c r="AE144" s="1">
        <v>3</v>
      </c>
      <c r="AF144" s="1">
        <v>38</v>
      </c>
      <c r="AG144" s="1">
        <f t="shared" si="18"/>
        <v>42</v>
      </c>
      <c r="AH144" s="13">
        <v>17.370999999999999</v>
      </c>
      <c r="AI144" s="13">
        <v>0</v>
      </c>
      <c r="AJ144" s="13">
        <v>8.3789999999999996</v>
      </c>
      <c r="AK144" s="13">
        <f t="shared" si="19"/>
        <v>25.75</v>
      </c>
      <c r="AL144" s="1">
        <v>1</v>
      </c>
      <c r="AM144" s="1">
        <v>0</v>
      </c>
      <c r="AN144" s="1">
        <v>0</v>
      </c>
      <c r="AO144" s="1">
        <f t="shared" si="20"/>
        <v>1</v>
      </c>
      <c r="AP144" s="1">
        <v>0</v>
      </c>
      <c r="AQ144" s="1">
        <v>128</v>
      </c>
      <c r="AR144" s="1">
        <v>0</v>
      </c>
      <c r="AS144" s="1">
        <f>+Urq_InfraMR[[#This Row],[B.02.1 - Parque de Coches Eléctricos Motrices]]+Urq_InfraMR[[#This Row],[B.02.2 - Parque de Coches Eléctricos Motrices Remolcados Tipo R]]+Urq_InfraMR[[#This Row],[B.02.3 - Parque de Coches Eléctricos Motrices Tipo R]]</f>
        <v>128</v>
      </c>
      <c r="AT144" s="1">
        <v>0</v>
      </c>
      <c r="AU144" s="1">
        <v>0</v>
      </c>
      <c r="AV144" s="1">
        <v>0</v>
      </c>
      <c r="AW144" s="1">
        <f>+Urq_InfraMR[[#This Row],[B.03.1 - Parque de Coches Motores Motrices Remolcados]]+Urq_InfraMR[[#This Row],[B.03.2 - Parque de Coches Motores Motrices Intermedios]]+Urq_InfraMR[[#This Row],[B.03.3 - Parque de Coches Motores Motrices Cabina]]</f>
        <v>0</v>
      </c>
      <c r="AX144" s="1">
        <v>0</v>
      </c>
      <c r="AY144" s="1">
        <v>0</v>
      </c>
      <c r="AZ144" s="1">
        <v>0</v>
      </c>
      <c r="BA144" s="1">
        <v>0</v>
      </c>
      <c r="BB144" s="1">
        <v>0</v>
      </c>
      <c r="BC144" s="1">
        <f>+Urq_InfraMR[[#This Row],[B.04.5 - Parque de Coches Remolcados para Servicios Especiales (Cartoneros)]]+Urq_InfraMR[[#This Row],[B.04.4 - Parque de Coches Remolcados de Larga Distancia (Turista+Pullman)]]+Urq_InfraMR[[#This Row],[B.04.3 - Parque de Coches Remolcados Clase Unica Cabina]]+Urq_InfraMR[[#This Row],[B.04.2 - Parque de Coches Remolcados Clase Unica Furgón]]+Urq_InfraMR[[#This Row],[B.04.1 - Parque de Coches Remolcados Clase Unica]]</f>
        <v>0</v>
      </c>
      <c r="BD144" s="1">
        <v>1</v>
      </c>
      <c r="BE144" s="1">
        <v>0</v>
      </c>
      <c r="BF144" s="16">
        <v>1435</v>
      </c>
    </row>
    <row r="145" spans="1:58">
      <c r="A145" s="1">
        <v>2004</v>
      </c>
      <c r="B145" s="1" t="s">
        <v>126</v>
      </c>
      <c r="C145" s="12">
        <v>0.2</v>
      </c>
      <c r="D145" s="12">
        <v>0</v>
      </c>
      <c r="E145" s="12">
        <v>0</v>
      </c>
      <c r="F145" s="12">
        <v>25.676639999999999</v>
      </c>
      <c r="G145" s="12">
        <f t="shared" si="14"/>
        <v>25.876639999999998</v>
      </c>
      <c r="H145" s="12">
        <f>+Urq_InfraMR[[#This Row],[Total Líneas de Explotación ]]</f>
        <v>25.876639999999998</v>
      </c>
      <c r="I145" s="12">
        <v>25.677</v>
      </c>
      <c r="J145" s="12">
        <v>0.2</v>
      </c>
      <c r="K145" s="12">
        <v>2.5569999999999999</v>
      </c>
      <c r="L145" s="12">
        <v>54.899000000000001</v>
      </c>
      <c r="M145" s="12">
        <v>3.875</v>
      </c>
      <c r="N145" s="12">
        <f>+Urq_InfraMR[[#This Row],[A.03.1 -  Longitud de Vías de Explotación No Electrificadas Troncales y Ramales (vía principal) (km)]]+Urq_InfraMR[[#This Row],[A.04.1 -  Longitud de Vías de Explotación Electrificadas Troncales y Ramales (vía principal) (km)]]</f>
        <v>55.099000000000004</v>
      </c>
      <c r="O145" s="12">
        <f>+Urq_InfraMR[[#This Row],[Total Vías (excluido Auxiliares)]]</f>
        <v>55.099000000000004</v>
      </c>
      <c r="P145" s="1">
        <v>4</v>
      </c>
      <c r="Q145" s="1">
        <v>19</v>
      </c>
      <c r="R145" s="1">
        <v>0</v>
      </c>
      <c r="S145" s="1">
        <f t="shared" si="15"/>
        <v>23</v>
      </c>
      <c r="T145" s="1">
        <v>0</v>
      </c>
      <c r="U145" s="1">
        <v>29</v>
      </c>
      <c r="V145" s="1">
        <v>0</v>
      </c>
      <c r="W145" s="1">
        <v>3</v>
      </c>
      <c r="X145" s="1">
        <v>2</v>
      </c>
      <c r="Y145" s="1">
        <f t="shared" si="16"/>
        <v>34</v>
      </c>
      <c r="Z145" s="1">
        <v>2</v>
      </c>
      <c r="AA145" s="1">
        <v>6</v>
      </c>
      <c r="AB145" s="1">
        <f>+Urq_InfraMR[[#This Row],[Total Pasos Vehiculares a Nivel]]</f>
        <v>34</v>
      </c>
      <c r="AC145" s="1">
        <f t="shared" si="17"/>
        <v>42</v>
      </c>
      <c r="AD145" s="1">
        <v>1</v>
      </c>
      <c r="AE145" s="1">
        <v>3</v>
      </c>
      <c r="AF145" s="1">
        <v>38</v>
      </c>
      <c r="AG145" s="1">
        <f t="shared" si="18"/>
        <v>42</v>
      </c>
      <c r="AH145" s="13">
        <v>17.370999999999999</v>
      </c>
      <c r="AI145" s="13">
        <v>0</v>
      </c>
      <c r="AJ145" s="13">
        <v>8.3789999999999996</v>
      </c>
      <c r="AK145" s="13">
        <f t="shared" si="19"/>
        <v>25.75</v>
      </c>
      <c r="AL145" s="1">
        <v>1</v>
      </c>
      <c r="AM145" s="1">
        <v>0</v>
      </c>
      <c r="AN145" s="1">
        <v>0</v>
      </c>
      <c r="AO145" s="1">
        <f t="shared" si="20"/>
        <v>1</v>
      </c>
      <c r="AP145" s="1">
        <v>0</v>
      </c>
      <c r="AQ145" s="1">
        <v>128</v>
      </c>
      <c r="AR145" s="1">
        <v>0</v>
      </c>
      <c r="AS145" s="1">
        <f>+Urq_InfraMR[[#This Row],[B.02.1 - Parque de Coches Eléctricos Motrices]]+Urq_InfraMR[[#This Row],[B.02.2 - Parque de Coches Eléctricos Motrices Remolcados Tipo R]]+Urq_InfraMR[[#This Row],[B.02.3 - Parque de Coches Eléctricos Motrices Tipo R]]</f>
        <v>128</v>
      </c>
      <c r="AT145" s="1">
        <v>0</v>
      </c>
      <c r="AU145" s="1">
        <v>0</v>
      </c>
      <c r="AV145" s="1">
        <v>0</v>
      </c>
      <c r="AW145" s="1">
        <f>+Urq_InfraMR[[#This Row],[B.03.1 - Parque de Coches Motores Motrices Remolcados]]+Urq_InfraMR[[#This Row],[B.03.2 - Parque de Coches Motores Motrices Intermedios]]+Urq_InfraMR[[#This Row],[B.03.3 - Parque de Coches Motores Motrices Cabina]]</f>
        <v>0</v>
      </c>
      <c r="AX145" s="1">
        <v>0</v>
      </c>
      <c r="AY145" s="1">
        <v>0</v>
      </c>
      <c r="AZ145" s="1">
        <v>0</v>
      </c>
      <c r="BA145" s="1">
        <v>0</v>
      </c>
      <c r="BB145" s="1">
        <v>0</v>
      </c>
      <c r="BC145" s="1">
        <f>+Urq_InfraMR[[#This Row],[B.04.5 - Parque de Coches Remolcados para Servicios Especiales (Cartoneros)]]+Urq_InfraMR[[#This Row],[B.04.4 - Parque de Coches Remolcados de Larga Distancia (Turista+Pullman)]]+Urq_InfraMR[[#This Row],[B.04.3 - Parque de Coches Remolcados Clase Unica Cabina]]+Urq_InfraMR[[#This Row],[B.04.2 - Parque de Coches Remolcados Clase Unica Furgón]]+Urq_InfraMR[[#This Row],[B.04.1 - Parque de Coches Remolcados Clase Unica]]</f>
        <v>0</v>
      </c>
      <c r="BD145" s="1">
        <v>1</v>
      </c>
      <c r="BE145" s="1">
        <v>0</v>
      </c>
      <c r="BF145" s="16">
        <v>1435</v>
      </c>
    </row>
    <row r="146" spans="1:58">
      <c r="A146" s="1">
        <v>2005</v>
      </c>
      <c r="B146" s="1" t="s">
        <v>115</v>
      </c>
      <c r="C146" s="12">
        <v>0.2</v>
      </c>
      <c r="D146" s="12">
        <v>0</v>
      </c>
      <c r="E146" s="12">
        <v>0</v>
      </c>
      <c r="F146" s="12">
        <v>25.676639999999999</v>
      </c>
      <c r="G146" s="12">
        <f t="shared" si="14"/>
        <v>25.876639999999998</v>
      </c>
      <c r="H146" s="12">
        <f>+Urq_InfraMR[[#This Row],[Total Líneas de Explotación ]]</f>
        <v>25.876639999999998</v>
      </c>
      <c r="I146" s="12">
        <v>25.677</v>
      </c>
      <c r="J146" s="12">
        <v>0.2</v>
      </c>
      <c r="K146" s="12">
        <v>2.5569999999999999</v>
      </c>
      <c r="L146" s="12">
        <v>54.899000000000001</v>
      </c>
      <c r="M146" s="12">
        <v>3.875</v>
      </c>
      <c r="N146" s="12">
        <f>+Urq_InfraMR[[#This Row],[A.03.1 -  Longitud de Vías de Explotación No Electrificadas Troncales y Ramales (vía principal) (km)]]+Urq_InfraMR[[#This Row],[A.04.1 -  Longitud de Vías de Explotación Electrificadas Troncales y Ramales (vía principal) (km)]]</f>
        <v>55.099000000000004</v>
      </c>
      <c r="O146" s="12">
        <f>+Urq_InfraMR[[#This Row],[Total Vías (excluido Auxiliares)]]</f>
        <v>55.099000000000004</v>
      </c>
      <c r="P146" s="1">
        <v>4</v>
      </c>
      <c r="Q146" s="1">
        <v>19</v>
      </c>
      <c r="R146" s="1">
        <v>0</v>
      </c>
      <c r="S146" s="1">
        <f t="shared" si="15"/>
        <v>23</v>
      </c>
      <c r="T146" s="1">
        <v>0</v>
      </c>
      <c r="U146" s="1">
        <v>29</v>
      </c>
      <c r="V146" s="1">
        <v>0</v>
      </c>
      <c r="W146" s="1">
        <v>3</v>
      </c>
      <c r="X146" s="1">
        <v>2</v>
      </c>
      <c r="Y146" s="1">
        <f t="shared" si="16"/>
        <v>34</v>
      </c>
      <c r="Z146" s="1">
        <v>2</v>
      </c>
      <c r="AA146" s="1">
        <v>6</v>
      </c>
      <c r="AB146" s="1">
        <f>+Urq_InfraMR[[#This Row],[Total Pasos Vehiculares a Nivel]]</f>
        <v>34</v>
      </c>
      <c r="AC146" s="1">
        <f t="shared" si="17"/>
        <v>42</v>
      </c>
      <c r="AD146" s="1">
        <v>1</v>
      </c>
      <c r="AE146" s="1">
        <v>3</v>
      </c>
      <c r="AF146" s="1">
        <v>38</v>
      </c>
      <c r="AG146" s="1">
        <f t="shared" si="18"/>
        <v>42</v>
      </c>
      <c r="AH146" s="13">
        <v>17.370999999999999</v>
      </c>
      <c r="AI146" s="13">
        <v>0</v>
      </c>
      <c r="AJ146" s="13">
        <v>8.3789999999999996</v>
      </c>
      <c r="AK146" s="13">
        <f t="shared" si="19"/>
        <v>25.75</v>
      </c>
      <c r="AL146" s="1">
        <v>1</v>
      </c>
      <c r="AM146" s="1">
        <v>0</v>
      </c>
      <c r="AN146" s="1">
        <v>0</v>
      </c>
      <c r="AO146" s="1">
        <f t="shared" si="20"/>
        <v>1</v>
      </c>
      <c r="AP146" s="1">
        <v>0</v>
      </c>
      <c r="AQ146" s="1">
        <v>128</v>
      </c>
      <c r="AR146" s="1">
        <v>0</v>
      </c>
      <c r="AS146" s="1">
        <f>+Urq_InfraMR[[#This Row],[B.02.1 - Parque de Coches Eléctricos Motrices]]+Urq_InfraMR[[#This Row],[B.02.2 - Parque de Coches Eléctricos Motrices Remolcados Tipo R]]+Urq_InfraMR[[#This Row],[B.02.3 - Parque de Coches Eléctricos Motrices Tipo R]]</f>
        <v>128</v>
      </c>
      <c r="AT146" s="1">
        <v>0</v>
      </c>
      <c r="AU146" s="1">
        <v>0</v>
      </c>
      <c r="AV146" s="1">
        <v>0</v>
      </c>
      <c r="AW146" s="1">
        <f>+Urq_InfraMR[[#This Row],[B.03.1 - Parque de Coches Motores Motrices Remolcados]]+Urq_InfraMR[[#This Row],[B.03.2 - Parque de Coches Motores Motrices Intermedios]]+Urq_InfraMR[[#This Row],[B.03.3 - Parque de Coches Motores Motrices Cabina]]</f>
        <v>0</v>
      </c>
      <c r="AX146" s="1">
        <v>0</v>
      </c>
      <c r="AY146" s="1">
        <v>0</v>
      </c>
      <c r="AZ146" s="1">
        <v>0</v>
      </c>
      <c r="BA146" s="1">
        <v>0</v>
      </c>
      <c r="BB146" s="1">
        <v>0</v>
      </c>
      <c r="BC146" s="1">
        <f>+Urq_InfraMR[[#This Row],[B.04.5 - Parque de Coches Remolcados para Servicios Especiales (Cartoneros)]]+Urq_InfraMR[[#This Row],[B.04.4 - Parque de Coches Remolcados de Larga Distancia (Turista+Pullman)]]+Urq_InfraMR[[#This Row],[B.04.3 - Parque de Coches Remolcados Clase Unica Cabina]]+Urq_InfraMR[[#This Row],[B.04.2 - Parque de Coches Remolcados Clase Unica Furgón]]+Urq_InfraMR[[#This Row],[B.04.1 - Parque de Coches Remolcados Clase Unica]]</f>
        <v>0</v>
      </c>
      <c r="BD146" s="1">
        <v>1</v>
      </c>
      <c r="BE146" s="1">
        <v>0</v>
      </c>
      <c r="BF146" s="16">
        <v>1435</v>
      </c>
    </row>
    <row r="147" spans="1:58">
      <c r="A147" s="1">
        <v>2005</v>
      </c>
      <c r="B147" s="1" t="s">
        <v>116</v>
      </c>
      <c r="C147" s="12">
        <v>0.2</v>
      </c>
      <c r="D147" s="12">
        <v>0</v>
      </c>
      <c r="E147" s="12">
        <v>0</v>
      </c>
      <c r="F147" s="12">
        <v>25.676639999999999</v>
      </c>
      <c r="G147" s="12">
        <f t="shared" si="14"/>
        <v>25.876639999999998</v>
      </c>
      <c r="H147" s="12">
        <f>+Urq_InfraMR[[#This Row],[Total Líneas de Explotación ]]</f>
        <v>25.876639999999998</v>
      </c>
      <c r="I147" s="12">
        <v>25.677</v>
      </c>
      <c r="J147" s="12">
        <v>0.2</v>
      </c>
      <c r="K147" s="12">
        <v>2.5569999999999999</v>
      </c>
      <c r="L147" s="12">
        <v>54.899000000000001</v>
      </c>
      <c r="M147" s="12">
        <v>3.875</v>
      </c>
      <c r="N147" s="12">
        <f>+Urq_InfraMR[[#This Row],[A.03.1 -  Longitud de Vías de Explotación No Electrificadas Troncales y Ramales (vía principal) (km)]]+Urq_InfraMR[[#This Row],[A.04.1 -  Longitud de Vías de Explotación Electrificadas Troncales y Ramales (vía principal) (km)]]</f>
        <v>55.099000000000004</v>
      </c>
      <c r="O147" s="12">
        <f>+Urq_InfraMR[[#This Row],[Total Vías (excluido Auxiliares)]]</f>
        <v>55.099000000000004</v>
      </c>
      <c r="P147" s="1">
        <v>4</v>
      </c>
      <c r="Q147" s="1">
        <v>19</v>
      </c>
      <c r="R147" s="1">
        <v>0</v>
      </c>
      <c r="S147" s="1">
        <f t="shared" si="15"/>
        <v>23</v>
      </c>
      <c r="T147" s="1">
        <v>0</v>
      </c>
      <c r="U147" s="1">
        <v>29</v>
      </c>
      <c r="V147" s="1">
        <v>0</v>
      </c>
      <c r="W147" s="1">
        <v>3</v>
      </c>
      <c r="X147" s="1">
        <v>2</v>
      </c>
      <c r="Y147" s="1">
        <f t="shared" si="16"/>
        <v>34</v>
      </c>
      <c r="Z147" s="1">
        <v>2</v>
      </c>
      <c r="AA147" s="1">
        <v>6</v>
      </c>
      <c r="AB147" s="1">
        <f>+Urq_InfraMR[[#This Row],[Total Pasos Vehiculares a Nivel]]</f>
        <v>34</v>
      </c>
      <c r="AC147" s="1">
        <f t="shared" si="17"/>
        <v>42</v>
      </c>
      <c r="AD147" s="1">
        <v>1</v>
      </c>
      <c r="AE147" s="1">
        <v>3</v>
      </c>
      <c r="AF147" s="1">
        <v>38</v>
      </c>
      <c r="AG147" s="1">
        <f t="shared" si="18"/>
        <v>42</v>
      </c>
      <c r="AH147" s="13">
        <v>17.370999999999999</v>
      </c>
      <c r="AI147" s="13">
        <v>0</v>
      </c>
      <c r="AJ147" s="13">
        <v>8.3789999999999996</v>
      </c>
      <c r="AK147" s="13">
        <f t="shared" si="19"/>
        <v>25.75</v>
      </c>
      <c r="AL147" s="1">
        <v>1</v>
      </c>
      <c r="AM147" s="1">
        <v>0</v>
      </c>
      <c r="AN147" s="1">
        <v>0</v>
      </c>
      <c r="AO147" s="1">
        <f t="shared" si="20"/>
        <v>1</v>
      </c>
      <c r="AP147" s="1">
        <v>0</v>
      </c>
      <c r="AQ147" s="1">
        <v>128</v>
      </c>
      <c r="AR147" s="1">
        <v>0</v>
      </c>
      <c r="AS147" s="1">
        <f>+Urq_InfraMR[[#This Row],[B.02.1 - Parque de Coches Eléctricos Motrices]]+Urq_InfraMR[[#This Row],[B.02.2 - Parque de Coches Eléctricos Motrices Remolcados Tipo R]]+Urq_InfraMR[[#This Row],[B.02.3 - Parque de Coches Eléctricos Motrices Tipo R]]</f>
        <v>128</v>
      </c>
      <c r="AT147" s="1">
        <v>0</v>
      </c>
      <c r="AU147" s="1">
        <v>0</v>
      </c>
      <c r="AV147" s="1">
        <v>0</v>
      </c>
      <c r="AW147" s="1">
        <f>+Urq_InfraMR[[#This Row],[B.03.1 - Parque de Coches Motores Motrices Remolcados]]+Urq_InfraMR[[#This Row],[B.03.2 - Parque de Coches Motores Motrices Intermedios]]+Urq_InfraMR[[#This Row],[B.03.3 - Parque de Coches Motores Motrices Cabina]]</f>
        <v>0</v>
      </c>
      <c r="AX147" s="1">
        <v>0</v>
      </c>
      <c r="AY147" s="1">
        <v>0</v>
      </c>
      <c r="AZ147" s="1">
        <v>0</v>
      </c>
      <c r="BA147" s="1">
        <v>0</v>
      </c>
      <c r="BB147" s="1">
        <v>0</v>
      </c>
      <c r="BC147" s="1">
        <f>+Urq_InfraMR[[#This Row],[B.04.5 - Parque de Coches Remolcados para Servicios Especiales (Cartoneros)]]+Urq_InfraMR[[#This Row],[B.04.4 - Parque de Coches Remolcados de Larga Distancia (Turista+Pullman)]]+Urq_InfraMR[[#This Row],[B.04.3 - Parque de Coches Remolcados Clase Unica Cabina]]+Urq_InfraMR[[#This Row],[B.04.2 - Parque de Coches Remolcados Clase Unica Furgón]]+Urq_InfraMR[[#This Row],[B.04.1 - Parque de Coches Remolcados Clase Unica]]</f>
        <v>0</v>
      </c>
      <c r="BD147" s="1">
        <v>1</v>
      </c>
      <c r="BE147" s="1">
        <v>0</v>
      </c>
      <c r="BF147" s="16">
        <v>1435</v>
      </c>
    </row>
    <row r="148" spans="1:58">
      <c r="A148" s="1">
        <v>2005</v>
      </c>
      <c r="B148" s="1" t="s">
        <v>117</v>
      </c>
      <c r="C148" s="12">
        <v>0.2</v>
      </c>
      <c r="D148" s="12">
        <v>0</v>
      </c>
      <c r="E148" s="12">
        <v>0</v>
      </c>
      <c r="F148" s="12">
        <v>25.676639999999999</v>
      </c>
      <c r="G148" s="12">
        <f t="shared" si="14"/>
        <v>25.876639999999998</v>
      </c>
      <c r="H148" s="12">
        <f>+Urq_InfraMR[[#This Row],[Total Líneas de Explotación ]]</f>
        <v>25.876639999999998</v>
      </c>
      <c r="I148" s="12">
        <v>25.677</v>
      </c>
      <c r="J148" s="12">
        <v>0.2</v>
      </c>
      <c r="K148" s="12">
        <v>2.5569999999999999</v>
      </c>
      <c r="L148" s="12">
        <v>54.899000000000001</v>
      </c>
      <c r="M148" s="12">
        <v>3.875</v>
      </c>
      <c r="N148" s="12">
        <f>+Urq_InfraMR[[#This Row],[A.03.1 -  Longitud de Vías de Explotación No Electrificadas Troncales y Ramales (vía principal) (km)]]+Urq_InfraMR[[#This Row],[A.04.1 -  Longitud de Vías de Explotación Electrificadas Troncales y Ramales (vía principal) (km)]]</f>
        <v>55.099000000000004</v>
      </c>
      <c r="O148" s="12">
        <f>+Urq_InfraMR[[#This Row],[Total Vías (excluido Auxiliares)]]</f>
        <v>55.099000000000004</v>
      </c>
      <c r="P148" s="1">
        <v>4</v>
      </c>
      <c r="Q148" s="1">
        <v>19</v>
      </c>
      <c r="R148" s="1">
        <v>0</v>
      </c>
      <c r="S148" s="1">
        <f t="shared" si="15"/>
        <v>23</v>
      </c>
      <c r="T148" s="1">
        <v>0</v>
      </c>
      <c r="U148" s="1">
        <v>29</v>
      </c>
      <c r="V148" s="1">
        <v>0</v>
      </c>
      <c r="W148" s="1">
        <v>3</v>
      </c>
      <c r="X148" s="1">
        <v>2</v>
      </c>
      <c r="Y148" s="1">
        <f t="shared" si="16"/>
        <v>34</v>
      </c>
      <c r="Z148" s="1">
        <v>2</v>
      </c>
      <c r="AA148" s="1">
        <v>6</v>
      </c>
      <c r="AB148" s="1">
        <f>+Urq_InfraMR[[#This Row],[Total Pasos Vehiculares a Nivel]]</f>
        <v>34</v>
      </c>
      <c r="AC148" s="1">
        <f t="shared" si="17"/>
        <v>42</v>
      </c>
      <c r="AD148" s="1">
        <v>1</v>
      </c>
      <c r="AE148" s="1">
        <v>3</v>
      </c>
      <c r="AF148" s="1">
        <v>38</v>
      </c>
      <c r="AG148" s="1">
        <f t="shared" si="18"/>
        <v>42</v>
      </c>
      <c r="AH148" s="13">
        <v>17.370999999999999</v>
      </c>
      <c r="AI148" s="13">
        <v>0</v>
      </c>
      <c r="AJ148" s="13">
        <v>8.3789999999999996</v>
      </c>
      <c r="AK148" s="13">
        <f t="shared" si="19"/>
        <v>25.75</v>
      </c>
      <c r="AL148" s="1">
        <v>1</v>
      </c>
      <c r="AM148" s="1">
        <v>0</v>
      </c>
      <c r="AN148" s="1">
        <v>0</v>
      </c>
      <c r="AO148" s="1">
        <f t="shared" si="20"/>
        <v>1</v>
      </c>
      <c r="AP148" s="1">
        <v>0</v>
      </c>
      <c r="AQ148" s="1">
        <v>128</v>
      </c>
      <c r="AR148" s="1">
        <v>0</v>
      </c>
      <c r="AS148" s="1">
        <f>+Urq_InfraMR[[#This Row],[B.02.1 - Parque de Coches Eléctricos Motrices]]+Urq_InfraMR[[#This Row],[B.02.2 - Parque de Coches Eléctricos Motrices Remolcados Tipo R]]+Urq_InfraMR[[#This Row],[B.02.3 - Parque de Coches Eléctricos Motrices Tipo R]]</f>
        <v>128</v>
      </c>
      <c r="AT148" s="1">
        <v>0</v>
      </c>
      <c r="AU148" s="1">
        <v>0</v>
      </c>
      <c r="AV148" s="1">
        <v>0</v>
      </c>
      <c r="AW148" s="1">
        <f>+Urq_InfraMR[[#This Row],[B.03.1 - Parque de Coches Motores Motrices Remolcados]]+Urq_InfraMR[[#This Row],[B.03.2 - Parque de Coches Motores Motrices Intermedios]]+Urq_InfraMR[[#This Row],[B.03.3 - Parque de Coches Motores Motrices Cabina]]</f>
        <v>0</v>
      </c>
      <c r="AX148" s="1">
        <v>0</v>
      </c>
      <c r="AY148" s="1">
        <v>0</v>
      </c>
      <c r="AZ148" s="1">
        <v>0</v>
      </c>
      <c r="BA148" s="1">
        <v>0</v>
      </c>
      <c r="BB148" s="1">
        <v>0</v>
      </c>
      <c r="BC148" s="1">
        <f>+Urq_InfraMR[[#This Row],[B.04.5 - Parque de Coches Remolcados para Servicios Especiales (Cartoneros)]]+Urq_InfraMR[[#This Row],[B.04.4 - Parque de Coches Remolcados de Larga Distancia (Turista+Pullman)]]+Urq_InfraMR[[#This Row],[B.04.3 - Parque de Coches Remolcados Clase Unica Cabina]]+Urq_InfraMR[[#This Row],[B.04.2 - Parque de Coches Remolcados Clase Unica Furgón]]+Urq_InfraMR[[#This Row],[B.04.1 - Parque de Coches Remolcados Clase Unica]]</f>
        <v>0</v>
      </c>
      <c r="BD148" s="1">
        <v>1</v>
      </c>
      <c r="BE148" s="1">
        <v>0</v>
      </c>
      <c r="BF148" s="16">
        <v>1435</v>
      </c>
    </row>
    <row r="149" spans="1:58">
      <c r="A149" s="1">
        <v>2005</v>
      </c>
      <c r="B149" s="1" t="s">
        <v>118</v>
      </c>
      <c r="C149" s="12">
        <v>0.2</v>
      </c>
      <c r="D149" s="12">
        <v>0</v>
      </c>
      <c r="E149" s="12">
        <v>0</v>
      </c>
      <c r="F149" s="12">
        <v>25.676639999999999</v>
      </c>
      <c r="G149" s="12">
        <f t="shared" si="14"/>
        <v>25.876639999999998</v>
      </c>
      <c r="H149" s="12">
        <f>+Urq_InfraMR[[#This Row],[Total Líneas de Explotación ]]</f>
        <v>25.876639999999998</v>
      </c>
      <c r="I149" s="12">
        <v>25.677</v>
      </c>
      <c r="J149" s="12">
        <v>0.2</v>
      </c>
      <c r="K149" s="12">
        <v>2.5569999999999999</v>
      </c>
      <c r="L149" s="12">
        <v>54.899000000000001</v>
      </c>
      <c r="M149" s="12">
        <v>3.875</v>
      </c>
      <c r="N149" s="12">
        <f>+Urq_InfraMR[[#This Row],[A.03.1 -  Longitud de Vías de Explotación No Electrificadas Troncales y Ramales (vía principal) (km)]]+Urq_InfraMR[[#This Row],[A.04.1 -  Longitud de Vías de Explotación Electrificadas Troncales y Ramales (vía principal) (km)]]</f>
        <v>55.099000000000004</v>
      </c>
      <c r="O149" s="12">
        <f>+Urq_InfraMR[[#This Row],[Total Vías (excluido Auxiliares)]]</f>
        <v>55.099000000000004</v>
      </c>
      <c r="P149" s="1">
        <v>4</v>
      </c>
      <c r="Q149" s="1">
        <v>19</v>
      </c>
      <c r="R149" s="1">
        <v>0</v>
      </c>
      <c r="S149" s="1">
        <f t="shared" si="15"/>
        <v>23</v>
      </c>
      <c r="T149" s="1">
        <v>0</v>
      </c>
      <c r="U149" s="1">
        <v>29</v>
      </c>
      <c r="V149" s="1">
        <v>0</v>
      </c>
      <c r="W149" s="1">
        <v>3</v>
      </c>
      <c r="X149" s="1">
        <v>2</v>
      </c>
      <c r="Y149" s="1">
        <f t="shared" si="16"/>
        <v>34</v>
      </c>
      <c r="Z149" s="1">
        <v>2</v>
      </c>
      <c r="AA149" s="1">
        <v>6</v>
      </c>
      <c r="AB149" s="1">
        <f>+Urq_InfraMR[[#This Row],[Total Pasos Vehiculares a Nivel]]</f>
        <v>34</v>
      </c>
      <c r="AC149" s="1">
        <f t="shared" si="17"/>
        <v>42</v>
      </c>
      <c r="AD149" s="1">
        <v>1</v>
      </c>
      <c r="AE149" s="1">
        <v>3</v>
      </c>
      <c r="AF149" s="1">
        <v>38</v>
      </c>
      <c r="AG149" s="1">
        <f t="shared" si="18"/>
        <v>42</v>
      </c>
      <c r="AH149" s="13">
        <v>17.370999999999999</v>
      </c>
      <c r="AI149" s="13">
        <v>0</v>
      </c>
      <c r="AJ149" s="13">
        <v>8.3789999999999996</v>
      </c>
      <c r="AK149" s="13">
        <f t="shared" si="19"/>
        <v>25.75</v>
      </c>
      <c r="AL149" s="1">
        <v>1</v>
      </c>
      <c r="AM149" s="1">
        <v>0</v>
      </c>
      <c r="AN149" s="1">
        <v>0</v>
      </c>
      <c r="AO149" s="1">
        <f t="shared" si="20"/>
        <v>1</v>
      </c>
      <c r="AP149" s="1">
        <v>0</v>
      </c>
      <c r="AQ149" s="1">
        <v>128</v>
      </c>
      <c r="AR149" s="1">
        <v>0</v>
      </c>
      <c r="AS149" s="1">
        <f>+Urq_InfraMR[[#This Row],[B.02.1 - Parque de Coches Eléctricos Motrices]]+Urq_InfraMR[[#This Row],[B.02.2 - Parque de Coches Eléctricos Motrices Remolcados Tipo R]]+Urq_InfraMR[[#This Row],[B.02.3 - Parque de Coches Eléctricos Motrices Tipo R]]</f>
        <v>128</v>
      </c>
      <c r="AT149" s="1">
        <v>0</v>
      </c>
      <c r="AU149" s="1">
        <v>0</v>
      </c>
      <c r="AV149" s="1">
        <v>0</v>
      </c>
      <c r="AW149" s="1">
        <f>+Urq_InfraMR[[#This Row],[B.03.1 - Parque de Coches Motores Motrices Remolcados]]+Urq_InfraMR[[#This Row],[B.03.2 - Parque de Coches Motores Motrices Intermedios]]+Urq_InfraMR[[#This Row],[B.03.3 - Parque de Coches Motores Motrices Cabina]]</f>
        <v>0</v>
      </c>
      <c r="AX149" s="1">
        <v>0</v>
      </c>
      <c r="AY149" s="1">
        <v>0</v>
      </c>
      <c r="AZ149" s="1">
        <v>0</v>
      </c>
      <c r="BA149" s="1">
        <v>0</v>
      </c>
      <c r="BB149" s="1">
        <v>0</v>
      </c>
      <c r="BC149" s="1">
        <f>+Urq_InfraMR[[#This Row],[B.04.5 - Parque de Coches Remolcados para Servicios Especiales (Cartoneros)]]+Urq_InfraMR[[#This Row],[B.04.4 - Parque de Coches Remolcados de Larga Distancia (Turista+Pullman)]]+Urq_InfraMR[[#This Row],[B.04.3 - Parque de Coches Remolcados Clase Unica Cabina]]+Urq_InfraMR[[#This Row],[B.04.2 - Parque de Coches Remolcados Clase Unica Furgón]]+Urq_InfraMR[[#This Row],[B.04.1 - Parque de Coches Remolcados Clase Unica]]</f>
        <v>0</v>
      </c>
      <c r="BD149" s="1">
        <v>1</v>
      </c>
      <c r="BE149" s="1">
        <v>0</v>
      </c>
      <c r="BF149" s="16">
        <v>1435</v>
      </c>
    </row>
    <row r="150" spans="1:58">
      <c r="A150" s="1">
        <v>2005</v>
      </c>
      <c r="B150" s="1" t="s">
        <v>119</v>
      </c>
      <c r="C150" s="12">
        <v>0.2</v>
      </c>
      <c r="D150" s="12">
        <v>0</v>
      </c>
      <c r="E150" s="12">
        <v>0</v>
      </c>
      <c r="F150" s="12">
        <v>25.676639999999999</v>
      </c>
      <c r="G150" s="12">
        <f t="shared" si="14"/>
        <v>25.876639999999998</v>
      </c>
      <c r="H150" s="12">
        <f>+Urq_InfraMR[[#This Row],[Total Líneas de Explotación ]]</f>
        <v>25.876639999999998</v>
      </c>
      <c r="I150" s="12">
        <v>25.677</v>
      </c>
      <c r="J150" s="12">
        <v>0.2</v>
      </c>
      <c r="K150" s="12">
        <v>2.5569999999999999</v>
      </c>
      <c r="L150" s="12">
        <v>54.899000000000001</v>
      </c>
      <c r="M150" s="12">
        <v>3.875</v>
      </c>
      <c r="N150" s="12">
        <f>+Urq_InfraMR[[#This Row],[A.03.1 -  Longitud de Vías de Explotación No Electrificadas Troncales y Ramales (vía principal) (km)]]+Urq_InfraMR[[#This Row],[A.04.1 -  Longitud de Vías de Explotación Electrificadas Troncales y Ramales (vía principal) (km)]]</f>
        <v>55.099000000000004</v>
      </c>
      <c r="O150" s="12">
        <f>+Urq_InfraMR[[#This Row],[Total Vías (excluido Auxiliares)]]</f>
        <v>55.099000000000004</v>
      </c>
      <c r="P150" s="1">
        <v>4</v>
      </c>
      <c r="Q150" s="1">
        <v>19</v>
      </c>
      <c r="R150" s="1">
        <v>0</v>
      </c>
      <c r="S150" s="1">
        <f t="shared" si="15"/>
        <v>23</v>
      </c>
      <c r="T150" s="1">
        <v>0</v>
      </c>
      <c r="U150" s="1">
        <v>29</v>
      </c>
      <c r="V150" s="1">
        <v>0</v>
      </c>
      <c r="W150" s="1">
        <v>3</v>
      </c>
      <c r="X150" s="1">
        <v>2</v>
      </c>
      <c r="Y150" s="1">
        <f t="shared" si="16"/>
        <v>34</v>
      </c>
      <c r="Z150" s="1">
        <v>2</v>
      </c>
      <c r="AA150" s="1">
        <v>6</v>
      </c>
      <c r="AB150" s="1">
        <f>+Urq_InfraMR[[#This Row],[Total Pasos Vehiculares a Nivel]]</f>
        <v>34</v>
      </c>
      <c r="AC150" s="1">
        <f t="shared" si="17"/>
        <v>42</v>
      </c>
      <c r="AD150" s="1">
        <v>1</v>
      </c>
      <c r="AE150" s="1">
        <v>3</v>
      </c>
      <c r="AF150" s="1">
        <v>38</v>
      </c>
      <c r="AG150" s="1">
        <f t="shared" si="18"/>
        <v>42</v>
      </c>
      <c r="AH150" s="13">
        <v>17.370999999999999</v>
      </c>
      <c r="AI150" s="13">
        <v>0</v>
      </c>
      <c r="AJ150" s="13">
        <v>8.3789999999999996</v>
      </c>
      <c r="AK150" s="13">
        <f t="shared" si="19"/>
        <v>25.75</v>
      </c>
      <c r="AL150" s="1">
        <v>1</v>
      </c>
      <c r="AM150" s="1">
        <v>0</v>
      </c>
      <c r="AN150" s="1">
        <v>0</v>
      </c>
      <c r="AO150" s="1">
        <f t="shared" si="20"/>
        <v>1</v>
      </c>
      <c r="AP150" s="1">
        <v>0</v>
      </c>
      <c r="AQ150" s="1">
        <v>128</v>
      </c>
      <c r="AR150" s="1">
        <v>0</v>
      </c>
      <c r="AS150" s="1">
        <f>+Urq_InfraMR[[#This Row],[B.02.1 - Parque de Coches Eléctricos Motrices]]+Urq_InfraMR[[#This Row],[B.02.2 - Parque de Coches Eléctricos Motrices Remolcados Tipo R]]+Urq_InfraMR[[#This Row],[B.02.3 - Parque de Coches Eléctricos Motrices Tipo R]]</f>
        <v>128</v>
      </c>
      <c r="AT150" s="1">
        <v>0</v>
      </c>
      <c r="AU150" s="1">
        <v>0</v>
      </c>
      <c r="AV150" s="1">
        <v>0</v>
      </c>
      <c r="AW150" s="1">
        <f>+Urq_InfraMR[[#This Row],[B.03.1 - Parque de Coches Motores Motrices Remolcados]]+Urq_InfraMR[[#This Row],[B.03.2 - Parque de Coches Motores Motrices Intermedios]]+Urq_InfraMR[[#This Row],[B.03.3 - Parque de Coches Motores Motrices Cabina]]</f>
        <v>0</v>
      </c>
      <c r="AX150" s="1">
        <v>0</v>
      </c>
      <c r="AY150" s="1">
        <v>0</v>
      </c>
      <c r="AZ150" s="1">
        <v>0</v>
      </c>
      <c r="BA150" s="1">
        <v>0</v>
      </c>
      <c r="BB150" s="1">
        <v>0</v>
      </c>
      <c r="BC150" s="1">
        <f>+Urq_InfraMR[[#This Row],[B.04.5 - Parque de Coches Remolcados para Servicios Especiales (Cartoneros)]]+Urq_InfraMR[[#This Row],[B.04.4 - Parque de Coches Remolcados de Larga Distancia (Turista+Pullman)]]+Urq_InfraMR[[#This Row],[B.04.3 - Parque de Coches Remolcados Clase Unica Cabina]]+Urq_InfraMR[[#This Row],[B.04.2 - Parque de Coches Remolcados Clase Unica Furgón]]+Urq_InfraMR[[#This Row],[B.04.1 - Parque de Coches Remolcados Clase Unica]]</f>
        <v>0</v>
      </c>
      <c r="BD150" s="1">
        <v>1</v>
      </c>
      <c r="BE150" s="1">
        <v>0</v>
      </c>
      <c r="BF150" s="16">
        <v>1435</v>
      </c>
    </row>
    <row r="151" spans="1:58">
      <c r="A151" s="1">
        <v>2005</v>
      </c>
      <c r="B151" s="1" t="s">
        <v>120</v>
      </c>
      <c r="C151" s="12">
        <v>0.2</v>
      </c>
      <c r="D151" s="12">
        <v>0</v>
      </c>
      <c r="E151" s="12">
        <v>0</v>
      </c>
      <c r="F151" s="12">
        <v>25.676639999999999</v>
      </c>
      <c r="G151" s="12">
        <f t="shared" si="14"/>
        <v>25.876639999999998</v>
      </c>
      <c r="H151" s="12">
        <f>+Urq_InfraMR[[#This Row],[Total Líneas de Explotación ]]</f>
        <v>25.876639999999998</v>
      </c>
      <c r="I151" s="12">
        <v>25.677</v>
      </c>
      <c r="J151" s="12">
        <v>0.2</v>
      </c>
      <c r="K151" s="12">
        <v>2.5569999999999999</v>
      </c>
      <c r="L151" s="12">
        <v>54.899000000000001</v>
      </c>
      <c r="M151" s="12">
        <v>3.875</v>
      </c>
      <c r="N151" s="12">
        <f>+Urq_InfraMR[[#This Row],[A.03.1 -  Longitud de Vías de Explotación No Electrificadas Troncales y Ramales (vía principal) (km)]]+Urq_InfraMR[[#This Row],[A.04.1 -  Longitud de Vías de Explotación Electrificadas Troncales y Ramales (vía principal) (km)]]</f>
        <v>55.099000000000004</v>
      </c>
      <c r="O151" s="12">
        <f>+Urq_InfraMR[[#This Row],[Total Vías (excluido Auxiliares)]]</f>
        <v>55.099000000000004</v>
      </c>
      <c r="P151" s="1">
        <v>4</v>
      </c>
      <c r="Q151" s="1">
        <v>19</v>
      </c>
      <c r="R151" s="1">
        <v>0</v>
      </c>
      <c r="S151" s="1">
        <f t="shared" si="15"/>
        <v>23</v>
      </c>
      <c r="T151" s="1">
        <v>0</v>
      </c>
      <c r="U151" s="1">
        <v>29</v>
      </c>
      <c r="V151" s="1">
        <v>0</v>
      </c>
      <c r="W151" s="1">
        <v>3</v>
      </c>
      <c r="X151" s="1">
        <v>2</v>
      </c>
      <c r="Y151" s="1">
        <f t="shared" si="16"/>
        <v>34</v>
      </c>
      <c r="Z151" s="1">
        <v>2</v>
      </c>
      <c r="AA151" s="1">
        <v>6</v>
      </c>
      <c r="AB151" s="1">
        <f>+Urq_InfraMR[[#This Row],[Total Pasos Vehiculares a Nivel]]</f>
        <v>34</v>
      </c>
      <c r="AC151" s="1">
        <f t="shared" si="17"/>
        <v>42</v>
      </c>
      <c r="AD151" s="1">
        <v>1</v>
      </c>
      <c r="AE151" s="1">
        <v>3</v>
      </c>
      <c r="AF151" s="1">
        <v>38</v>
      </c>
      <c r="AG151" s="1">
        <f t="shared" si="18"/>
        <v>42</v>
      </c>
      <c r="AH151" s="13">
        <v>17.370999999999999</v>
      </c>
      <c r="AI151" s="13">
        <v>0</v>
      </c>
      <c r="AJ151" s="13">
        <v>8.3789999999999996</v>
      </c>
      <c r="AK151" s="13">
        <f t="shared" si="19"/>
        <v>25.75</v>
      </c>
      <c r="AL151" s="1">
        <v>1</v>
      </c>
      <c r="AM151" s="1">
        <v>0</v>
      </c>
      <c r="AN151" s="1">
        <v>0</v>
      </c>
      <c r="AO151" s="1">
        <f t="shared" si="20"/>
        <v>1</v>
      </c>
      <c r="AP151" s="1">
        <v>0</v>
      </c>
      <c r="AQ151" s="1">
        <v>128</v>
      </c>
      <c r="AR151" s="1">
        <v>0</v>
      </c>
      <c r="AS151" s="1">
        <f>+Urq_InfraMR[[#This Row],[B.02.1 - Parque de Coches Eléctricos Motrices]]+Urq_InfraMR[[#This Row],[B.02.2 - Parque de Coches Eléctricos Motrices Remolcados Tipo R]]+Urq_InfraMR[[#This Row],[B.02.3 - Parque de Coches Eléctricos Motrices Tipo R]]</f>
        <v>128</v>
      </c>
      <c r="AT151" s="1">
        <v>0</v>
      </c>
      <c r="AU151" s="1">
        <v>0</v>
      </c>
      <c r="AV151" s="1">
        <v>0</v>
      </c>
      <c r="AW151" s="1">
        <f>+Urq_InfraMR[[#This Row],[B.03.1 - Parque de Coches Motores Motrices Remolcados]]+Urq_InfraMR[[#This Row],[B.03.2 - Parque de Coches Motores Motrices Intermedios]]+Urq_InfraMR[[#This Row],[B.03.3 - Parque de Coches Motores Motrices Cabina]]</f>
        <v>0</v>
      </c>
      <c r="AX151" s="1">
        <v>0</v>
      </c>
      <c r="AY151" s="1">
        <v>0</v>
      </c>
      <c r="AZ151" s="1">
        <v>0</v>
      </c>
      <c r="BA151" s="1">
        <v>0</v>
      </c>
      <c r="BB151" s="1">
        <v>0</v>
      </c>
      <c r="BC151" s="1">
        <f>+Urq_InfraMR[[#This Row],[B.04.5 - Parque de Coches Remolcados para Servicios Especiales (Cartoneros)]]+Urq_InfraMR[[#This Row],[B.04.4 - Parque de Coches Remolcados de Larga Distancia (Turista+Pullman)]]+Urq_InfraMR[[#This Row],[B.04.3 - Parque de Coches Remolcados Clase Unica Cabina]]+Urq_InfraMR[[#This Row],[B.04.2 - Parque de Coches Remolcados Clase Unica Furgón]]+Urq_InfraMR[[#This Row],[B.04.1 - Parque de Coches Remolcados Clase Unica]]</f>
        <v>0</v>
      </c>
      <c r="BD151" s="1">
        <v>1</v>
      </c>
      <c r="BE151" s="1">
        <v>0</v>
      </c>
      <c r="BF151" s="16">
        <v>1435</v>
      </c>
    </row>
    <row r="152" spans="1:58">
      <c r="A152" s="1">
        <v>2005</v>
      </c>
      <c r="B152" s="1" t="s">
        <v>121</v>
      </c>
      <c r="C152" s="12">
        <v>0.2</v>
      </c>
      <c r="D152" s="12">
        <v>0</v>
      </c>
      <c r="E152" s="12">
        <v>0</v>
      </c>
      <c r="F152" s="12">
        <v>25.676639999999999</v>
      </c>
      <c r="G152" s="12">
        <f t="shared" si="14"/>
        <v>25.876639999999998</v>
      </c>
      <c r="H152" s="12">
        <f>+Urq_InfraMR[[#This Row],[Total Líneas de Explotación ]]</f>
        <v>25.876639999999998</v>
      </c>
      <c r="I152" s="12">
        <v>25.677</v>
      </c>
      <c r="J152" s="12">
        <v>0.2</v>
      </c>
      <c r="K152" s="12">
        <v>2.5569999999999999</v>
      </c>
      <c r="L152" s="12">
        <v>54.899000000000001</v>
      </c>
      <c r="M152" s="12">
        <v>3.875</v>
      </c>
      <c r="N152" s="12">
        <f>+Urq_InfraMR[[#This Row],[A.03.1 -  Longitud de Vías de Explotación No Electrificadas Troncales y Ramales (vía principal) (km)]]+Urq_InfraMR[[#This Row],[A.04.1 -  Longitud de Vías de Explotación Electrificadas Troncales y Ramales (vía principal) (km)]]</f>
        <v>55.099000000000004</v>
      </c>
      <c r="O152" s="12">
        <f>+Urq_InfraMR[[#This Row],[Total Vías (excluido Auxiliares)]]</f>
        <v>55.099000000000004</v>
      </c>
      <c r="P152" s="1">
        <v>4</v>
      </c>
      <c r="Q152" s="1">
        <v>19</v>
      </c>
      <c r="R152" s="1">
        <v>0</v>
      </c>
      <c r="S152" s="1">
        <f t="shared" si="15"/>
        <v>23</v>
      </c>
      <c r="T152" s="1">
        <v>0</v>
      </c>
      <c r="U152" s="1">
        <v>29</v>
      </c>
      <c r="V152" s="1">
        <v>0</v>
      </c>
      <c r="W152" s="1">
        <v>3</v>
      </c>
      <c r="X152" s="1">
        <v>2</v>
      </c>
      <c r="Y152" s="1">
        <f t="shared" si="16"/>
        <v>34</v>
      </c>
      <c r="Z152" s="1">
        <v>2</v>
      </c>
      <c r="AA152" s="1">
        <v>6</v>
      </c>
      <c r="AB152" s="1">
        <f>+Urq_InfraMR[[#This Row],[Total Pasos Vehiculares a Nivel]]</f>
        <v>34</v>
      </c>
      <c r="AC152" s="1">
        <f t="shared" si="17"/>
        <v>42</v>
      </c>
      <c r="AD152" s="1">
        <v>1</v>
      </c>
      <c r="AE152" s="1">
        <v>3</v>
      </c>
      <c r="AF152" s="1">
        <v>38</v>
      </c>
      <c r="AG152" s="1">
        <f t="shared" si="18"/>
        <v>42</v>
      </c>
      <c r="AH152" s="13">
        <v>17.370999999999999</v>
      </c>
      <c r="AI152" s="13">
        <v>0</v>
      </c>
      <c r="AJ152" s="13">
        <v>8.3789999999999996</v>
      </c>
      <c r="AK152" s="13">
        <f t="shared" si="19"/>
        <v>25.75</v>
      </c>
      <c r="AL152" s="1">
        <v>1</v>
      </c>
      <c r="AM152" s="1">
        <v>0</v>
      </c>
      <c r="AN152" s="1">
        <v>0</v>
      </c>
      <c r="AO152" s="1">
        <f t="shared" si="20"/>
        <v>1</v>
      </c>
      <c r="AP152" s="1">
        <v>0</v>
      </c>
      <c r="AQ152" s="1">
        <v>128</v>
      </c>
      <c r="AR152" s="1">
        <v>0</v>
      </c>
      <c r="AS152" s="1">
        <f>+Urq_InfraMR[[#This Row],[B.02.1 - Parque de Coches Eléctricos Motrices]]+Urq_InfraMR[[#This Row],[B.02.2 - Parque de Coches Eléctricos Motrices Remolcados Tipo R]]+Urq_InfraMR[[#This Row],[B.02.3 - Parque de Coches Eléctricos Motrices Tipo R]]</f>
        <v>128</v>
      </c>
      <c r="AT152" s="1">
        <v>0</v>
      </c>
      <c r="AU152" s="1">
        <v>0</v>
      </c>
      <c r="AV152" s="1">
        <v>0</v>
      </c>
      <c r="AW152" s="1">
        <f>+Urq_InfraMR[[#This Row],[B.03.1 - Parque de Coches Motores Motrices Remolcados]]+Urq_InfraMR[[#This Row],[B.03.2 - Parque de Coches Motores Motrices Intermedios]]+Urq_InfraMR[[#This Row],[B.03.3 - Parque de Coches Motores Motrices Cabina]]</f>
        <v>0</v>
      </c>
      <c r="AX152" s="1">
        <v>0</v>
      </c>
      <c r="AY152" s="1">
        <v>0</v>
      </c>
      <c r="AZ152" s="1">
        <v>0</v>
      </c>
      <c r="BA152" s="1">
        <v>0</v>
      </c>
      <c r="BB152" s="1">
        <v>0</v>
      </c>
      <c r="BC152" s="1">
        <f>+Urq_InfraMR[[#This Row],[B.04.5 - Parque de Coches Remolcados para Servicios Especiales (Cartoneros)]]+Urq_InfraMR[[#This Row],[B.04.4 - Parque de Coches Remolcados de Larga Distancia (Turista+Pullman)]]+Urq_InfraMR[[#This Row],[B.04.3 - Parque de Coches Remolcados Clase Unica Cabina]]+Urq_InfraMR[[#This Row],[B.04.2 - Parque de Coches Remolcados Clase Unica Furgón]]+Urq_InfraMR[[#This Row],[B.04.1 - Parque de Coches Remolcados Clase Unica]]</f>
        <v>0</v>
      </c>
      <c r="BD152" s="1">
        <v>1</v>
      </c>
      <c r="BE152" s="1">
        <v>0</v>
      </c>
      <c r="BF152" s="16">
        <v>1435</v>
      </c>
    </row>
    <row r="153" spans="1:58">
      <c r="A153" s="1">
        <v>2005</v>
      </c>
      <c r="B153" s="1" t="s">
        <v>122</v>
      </c>
      <c r="C153" s="12">
        <v>0.2</v>
      </c>
      <c r="D153" s="12">
        <v>0</v>
      </c>
      <c r="E153" s="12">
        <v>0</v>
      </c>
      <c r="F153" s="12">
        <v>25.676639999999999</v>
      </c>
      <c r="G153" s="12">
        <f t="shared" si="14"/>
        <v>25.876639999999998</v>
      </c>
      <c r="H153" s="12">
        <f>+Urq_InfraMR[[#This Row],[Total Líneas de Explotación ]]</f>
        <v>25.876639999999998</v>
      </c>
      <c r="I153" s="12">
        <v>25.677</v>
      </c>
      <c r="J153" s="12">
        <v>0.2</v>
      </c>
      <c r="K153" s="12">
        <v>2.5569999999999999</v>
      </c>
      <c r="L153" s="12">
        <v>54.899000000000001</v>
      </c>
      <c r="M153" s="12">
        <v>3.875</v>
      </c>
      <c r="N153" s="12">
        <f>+Urq_InfraMR[[#This Row],[A.03.1 -  Longitud de Vías de Explotación No Electrificadas Troncales y Ramales (vía principal) (km)]]+Urq_InfraMR[[#This Row],[A.04.1 -  Longitud de Vías de Explotación Electrificadas Troncales y Ramales (vía principal) (km)]]</f>
        <v>55.099000000000004</v>
      </c>
      <c r="O153" s="12">
        <f>+Urq_InfraMR[[#This Row],[Total Vías (excluido Auxiliares)]]</f>
        <v>55.099000000000004</v>
      </c>
      <c r="P153" s="1">
        <v>4</v>
      </c>
      <c r="Q153" s="1">
        <v>19</v>
      </c>
      <c r="R153" s="1">
        <v>0</v>
      </c>
      <c r="S153" s="1">
        <f t="shared" si="15"/>
        <v>23</v>
      </c>
      <c r="T153" s="1">
        <v>0</v>
      </c>
      <c r="U153" s="1">
        <v>29</v>
      </c>
      <c r="V153" s="1">
        <v>0</v>
      </c>
      <c r="W153" s="1">
        <v>3</v>
      </c>
      <c r="X153" s="1">
        <v>2</v>
      </c>
      <c r="Y153" s="1">
        <f t="shared" si="16"/>
        <v>34</v>
      </c>
      <c r="Z153" s="1">
        <v>2</v>
      </c>
      <c r="AA153" s="1">
        <v>6</v>
      </c>
      <c r="AB153" s="1">
        <f>+Urq_InfraMR[[#This Row],[Total Pasos Vehiculares a Nivel]]</f>
        <v>34</v>
      </c>
      <c r="AC153" s="1">
        <f t="shared" si="17"/>
        <v>42</v>
      </c>
      <c r="AD153" s="1">
        <v>1</v>
      </c>
      <c r="AE153" s="1">
        <v>3</v>
      </c>
      <c r="AF153" s="1">
        <v>38</v>
      </c>
      <c r="AG153" s="1">
        <f t="shared" si="18"/>
        <v>42</v>
      </c>
      <c r="AH153" s="13">
        <v>17.370999999999999</v>
      </c>
      <c r="AI153" s="13">
        <v>0</v>
      </c>
      <c r="AJ153" s="13">
        <v>8.3789999999999996</v>
      </c>
      <c r="AK153" s="13">
        <f t="shared" si="19"/>
        <v>25.75</v>
      </c>
      <c r="AL153" s="1">
        <v>1</v>
      </c>
      <c r="AM153" s="1">
        <v>0</v>
      </c>
      <c r="AN153" s="1">
        <v>0</v>
      </c>
      <c r="AO153" s="1">
        <f t="shared" si="20"/>
        <v>1</v>
      </c>
      <c r="AP153" s="1">
        <v>0</v>
      </c>
      <c r="AQ153" s="1">
        <v>128</v>
      </c>
      <c r="AR153" s="1">
        <v>0</v>
      </c>
      <c r="AS153" s="1">
        <f>+Urq_InfraMR[[#This Row],[B.02.1 - Parque de Coches Eléctricos Motrices]]+Urq_InfraMR[[#This Row],[B.02.2 - Parque de Coches Eléctricos Motrices Remolcados Tipo R]]+Urq_InfraMR[[#This Row],[B.02.3 - Parque de Coches Eléctricos Motrices Tipo R]]</f>
        <v>128</v>
      </c>
      <c r="AT153" s="1">
        <v>0</v>
      </c>
      <c r="AU153" s="1">
        <v>0</v>
      </c>
      <c r="AV153" s="1">
        <v>0</v>
      </c>
      <c r="AW153" s="1">
        <f>+Urq_InfraMR[[#This Row],[B.03.1 - Parque de Coches Motores Motrices Remolcados]]+Urq_InfraMR[[#This Row],[B.03.2 - Parque de Coches Motores Motrices Intermedios]]+Urq_InfraMR[[#This Row],[B.03.3 - Parque de Coches Motores Motrices Cabina]]</f>
        <v>0</v>
      </c>
      <c r="AX153" s="1">
        <v>0</v>
      </c>
      <c r="AY153" s="1">
        <v>0</v>
      </c>
      <c r="AZ153" s="1">
        <v>0</v>
      </c>
      <c r="BA153" s="1">
        <v>0</v>
      </c>
      <c r="BB153" s="1">
        <v>0</v>
      </c>
      <c r="BC153" s="1">
        <f>+Urq_InfraMR[[#This Row],[B.04.5 - Parque de Coches Remolcados para Servicios Especiales (Cartoneros)]]+Urq_InfraMR[[#This Row],[B.04.4 - Parque de Coches Remolcados de Larga Distancia (Turista+Pullman)]]+Urq_InfraMR[[#This Row],[B.04.3 - Parque de Coches Remolcados Clase Unica Cabina]]+Urq_InfraMR[[#This Row],[B.04.2 - Parque de Coches Remolcados Clase Unica Furgón]]+Urq_InfraMR[[#This Row],[B.04.1 - Parque de Coches Remolcados Clase Unica]]</f>
        <v>0</v>
      </c>
      <c r="BD153" s="1">
        <v>1</v>
      </c>
      <c r="BE153" s="1">
        <v>0</v>
      </c>
      <c r="BF153" s="16">
        <v>1435</v>
      </c>
    </row>
    <row r="154" spans="1:58">
      <c r="A154" s="1">
        <v>2005</v>
      </c>
      <c r="B154" s="1" t="s">
        <v>123</v>
      </c>
      <c r="C154" s="12">
        <v>0.2</v>
      </c>
      <c r="D154" s="12">
        <v>0</v>
      </c>
      <c r="E154" s="12">
        <v>0</v>
      </c>
      <c r="F154" s="12">
        <v>25.676639999999999</v>
      </c>
      <c r="G154" s="12">
        <f t="shared" si="14"/>
        <v>25.876639999999998</v>
      </c>
      <c r="H154" s="12">
        <f>+Urq_InfraMR[[#This Row],[Total Líneas de Explotación ]]</f>
        <v>25.876639999999998</v>
      </c>
      <c r="I154" s="12">
        <v>25.677</v>
      </c>
      <c r="J154" s="12">
        <v>0.2</v>
      </c>
      <c r="K154" s="12">
        <v>2.5569999999999999</v>
      </c>
      <c r="L154" s="12">
        <v>54.899000000000001</v>
      </c>
      <c r="M154" s="12">
        <v>3.875</v>
      </c>
      <c r="N154" s="12">
        <f>+Urq_InfraMR[[#This Row],[A.03.1 -  Longitud de Vías de Explotación No Electrificadas Troncales y Ramales (vía principal) (km)]]+Urq_InfraMR[[#This Row],[A.04.1 -  Longitud de Vías de Explotación Electrificadas Troncales y Ramales (vía principal) (km)]]</f>
        <v>55.099000000000004</v>
      </c>
      <c r="O154" s="12">
        <f>+Urq_InfraMR[[#This Row],[Total Vías (excluido Auxiliares)]]</f>
        <v>55.099000000000004</v>
      </c>
      <c r="P154" s="1">
        <v>4</v>
      </c>
      <c r="Q154" s="1">
        <v>19</v>
      </c>
      <c r="R154" s="1">
        <v>0</v>
      </c>
      <c r="S154" s="1">
        <f t="shared" si="15"/>
        <v>23</v>
      </c>
      <c r="T154" s="1">
        <v>0</v>
      </c>
      <c r="U154" s="1">
        <v>29</v>
      </c>
      <c r="V154" s="1">
        <v>0</v>
      </c>
      <c r="W154" s="1">
        <v>3</v>
      </c>
      <c r="X154" s="1">
        <v>2</v>
      </c>
      <c r="Y154" s="1">
        <f t="shared" si="16"/>
        <v>34</v>
      </c>
      <c r="Z154" s="1">
        <v>2</v>
      </c>
      <c r="AA154" s="1">
        <v>6</v>
      </c>
      <c r="AB154" s="1">
        <f>+Urq_InfraMR[[#This Row],[Total Pasos Vehiculares a Nivel]]</f>
        <v>34</v>
      </c>
      <c r="AC154" s="1">
        <f t="shared" si="17"/>
        <v>42</v>
      </c>
      <c r="AD154" s="1">
        <v>1</v>
      </c>
      <c r="AE154" s="1">
        <v>3</v>
      </c>
      <c r="AF154" s="1">
        <v>38</v>
      </c>
      <c r="AG154" s="1">
        <f t="shared" si="18"/>
        <v>42</v>
      </c>
      <c r="AH154" s="13">
        <v>17.370999999999999</v>
      </c>
      <c r="AI154" s="13">
        <v>0</v>
      </c>
      <c r="AJ154" s="13">
        <v>8.3789999999999996</v>
      </c>
      <c r="AK154" s="13">
        <f t="shared" si="19"/>
        <v>25.75</v>
      </c>
      <c r="AL154" s="1">
        <v>1</v>
      </c>
      <c r="AM154" s="1">
        <v>0</v>
      </c>
      <c r="AN154" s="1">
        <v>0</v>
      </c>
      <c r="AO154" s="1">
        <f t="shared" si="20"/>
        <v>1</v>
      </c>
      <c r="AP154" s="1">
        <v>0</v>
      </c>
      <c r="AQ154" s="1">
        <v>128</v>
      </c>
      <c r="AR154" s="1">
        <v>0</v>
      </c>
      <c r="AS154" s="1">
        <f>+Urq_InfraMR[[#This Row],[B.02.1 - Parque de Coches Eléctricos Motrices]]+Urq_InfraMR[[#This Row],[B.02.2 - Parque de Coches Eléctricos Motrices Remolcados Tipo R]]+Urq_InfraMR[[#This Row],[B.02.3 - Parque de Coches Eléctricos Motrices Tipo R]]</f>
        <v>128</v>
      </c>
      <c r="AT154" s="1">
        <v>0</v>
      </c>
      <c r="AU154" s="1">
        <v>0</v>
      </c>
      <c r="AV154" s="1">
        <v>0</v>
      </c>
      <c r="AW154" s="1">
        <f>+Urq_InfraMR[[#This Row],[B.03.1 - Parque de Coches Motores Motrices Remolcados]]+Urq_InfraMR[[#This Row],[B.03.2 - Parque de Coches Motores Motrices Intermedios]]+Urq_InfraMR[[#This Row],[B.03.3 - Parque de Coches Motores Motrices Cabina]]</f>
        <v>0</v>
      </c>
      <c r="AX154" s="1">
        <v>0</v>
      </c>
      <c r="AY154" s="1">
        <v>0</v>
      </c>
      <c r="AZ154" s="1">
        <v>0</v>
      </c>
      <c r="BA154" s="1">
        <v>0</v>
      </c>
      <c r="BB154" s="1">
        <v>0</v>
      </c>
      <c r="BC154" s="1">
        <f>+Urq_InfraMR[[#This Row],[B.04.5 - Parque de Coches Remolcados para Servicios Especiales (Cartoneros)]]+Urq_InfraMR[[#This Row],[B.04.4 - Parque de Coches Remolcados de Larga Distancia (Turista+Pullman)]]+Urq_InfraMR[[#This Row],[B.04.3 - Parque de Coches Remolcados Clase Unica Cabina]]+Urq_InfraMR[[#This Row],[B.04.2 - Parque de Coches Remolcados Clase Unica Furgón]]+Urq_InfraMR[[#This Row],[B.04.1 - Parque de Coches Remolcados Clase Unica]]</f>
        <v>0</v>
      </c>
      <c r="BD154" s="1">
        <v>1</v>
      </c>
      <c r="BE154" s="1">
        <v>0</v>
      </c>
      <c r="BF154" s="16">
        <v>1435</v>
      </c>
    </row>
    <row r="155" spans="1:58">
      <c r="A155" s="1">
        <v>2005</v>
      </c>
      <c r="B155" s="1" t="s">
        <v>124</v>
      </c>
      <c r="C155" s="12">
        <v>0.2</v>
      </c>
      <c r="D155" s="12">
        <v>0</v>
      </c>
      <c r="E155" s="12">
        <v>0</v>
      </c>
      <c r="F155" s="12">
        <v>25.676639999999999</v>
      </c>
      <c r="G155" s="12">
        <f t="shared" si="14"/>
        <v>25.876639999999998</v>
      </c>
      <c r="H155" s="12">
        <f>+Urq_InfraMR[[#This Row],[Total Líneas de Explotación ]]</f>
        <v>25.876639999999998</v>
      </c>
      <c r="I155" s="12">
        <v>25.677</v>
      </c>
      <c r="J155" s="12">
        <v>0.2</v>
      </c>
      <c r="K155" s="12">
        <v>2.5569999999999999</v>
      </c>
      <c r="L155" s="12">
        <v>54.899000000000001</v>
      </c>
      <c r="M155" s="12">
        <v>3.875</v>
      </c>
      <c r="N155" s="12">
        <f>+Urq_InfraMR[[#This Row],[A.03.1 -  Longitud de Vías de Explotación No Electrificadas Troncales y Ramales (vía principal) (km)]]+Urq_InfraMR[[#This Row],[A.04.1 -  Longitud de Vías de Explotación Electrificadas Troncales y Ramales (vía principal) (km)]]</f>
        <v>55.099000000000004</v>
      </c>
      <c r="O155" s="12">
        <f>+Urq_InfraMR[[#This Row],[Total Vías (excluido Auxiliares)]]</f>
        <v>55.099000000000004</v>
      </c>
      <c r="P155" s="1">
        <v>4</v>
      </c>
      <c r="Q155" s="1">
        <v>19</v>
      </c>
      <c r="R155" s="1">
        <v>0</v>
      </c>
      <c r="S155" s="1">
        <f t="shared" si="15"/>
        <v>23</v>
      </c>
      <c r="T155" s="1">
        <v>0</v>
      </c>
      <c r="U155" s="1">
        <v>29</v>
      </c>
      <c r="V155" s="1">
        <v>0</v>
      </c>
      <c r="W155" s="1">
        <v>3</v>
      </c>
      <c r="X155" s="1">
        <v>2</v>
      </c>
      <c r="Y155" s="1">
        <f t="shared" si="16"/>
        <v>34</v>
      </c>
      <c r="Z155" s="1">
        <v>2</v>
      </c>
      <c r="AA155" s="1">
        <v>6</v>
      </c>
      <c r="AB155" s="1">
        <f>+Urq_InfraMR[[#This Row],[Total Pasos Vehiculares a Nivel]]</f>
        <v>34</v>
      </c>
      <c r="AC155" s="1">
        <f t="shared" si="17"/>
        <v>42</v>
      </c>
      <c r="AD155" s="1">
        <v>1</v>
      </c>
      <c r="AE155" s="1">
        <v>3</v>
      </c>
      <c r="AF155" s="1">
        <v>38</v>
      </c>
      <c r="AG155" s="1">
        <f t="shared" si="18"/>
        <v>42</v>
      </c>
      <c r="AH155" s="13">
        <v>17.370999999999999</v>
      </c>
      <c r="AI155" s="13">
        <v>0</v>
      </c>
      <c r="AJ155" s="13">
        <v>8.3789999999999996</v>
      </c>
      <c r="AK155" s="13">
        <f t="shared" si="19"/>
        <v>25.75</v>
      </c>
      <c r="AL155" s="1">
        <v>1</v>
      </c>
      <c r="AM155" s="1">
        <v>0</v>
      </c>
      <c r="AN155" s="1">
        <v>0</v>
      </c>
      <c r="AO155" s="1">
        <f t="shared" si="20"/>
        <v>1</v>
      </c>
      <c r="AP155" s="1">
        <v>0</v>
      </c>
      <c r="AQ155" s="1">
        <v>128</v>
      </c>
      <c r="AR155" s="1">
        <v>0</v>
      </c>
      <c r="AS155" s="1">
        <f>+Urq_InfraMR[[#This Row],[B.02.1 - Parque de Coches Eléctricos Motrices]]+Urq_InfraMR[[#This Row],[B.02.2 - Parque de Coches Eléctricos Motrices Remolcados Tipo R]]+Urq_InfraMR[[#This Row],[B.02.3 - Parque de Coches Eléctricos Motrices Tipo R]]</f>
        <v>128</v>
      </c>
      <c r="AT155" s="1">
        <v>0</v>
      </c>
      <c r="AU155" s="1">
        <v>0</v>
      </c>
      <c r="AV155" s="1">
        <v>0</v>
      </c>
      <c r="AW155" s="1">
        <f>+Urq_InfraMR[[#This Row],[B.03.1 - Parque de Coches Motores Motrices Remolcados]]+Urq_InfraMR[[#This Row],[B.03.2 - Parque de Coches Motores Motrices Intermedios]]+Urq_InfraMR[[#This Row],[B.03.3 - Parque de Coches Motores Motrices Cabina]]</f>
        <v>0</v>
      </c>
      <c r="AX155" s="1">
        <v>0</v>
      </c>
      <c r="AY155" s="1">
        <v>0</v>
      </c>
      <c r="AZ155" s="1">
        <v>0</v>
      </c>
      <c r="BA155" s="1">
        <v>0</v>
      </c>
      <c r="BB155" s="1">
        <v>0</v>
      </c>
      <c r="BC155" s="1">
        <f>+Urq_InfraMR[[#This Row],[B.04.5 - Parque de Coches Remolcados para Servicios Especiales (Cartoneros)]]+Urq_InfraMR[[#This Row],[B.04.4 - Parque de Coches Remolcados de Larga Distancia (Turista+Pullman)]]+Urq_InfraMR[[#This Row],[B.04.3 - Parque de Coches Remolcados Clase Unica Cabina]]+Urq_InfraMR[[#This Row],[B.04.2 - Parque de Coches Remolcados Clase Unica Furgón]]+Urq_InfraMR[[#This Row],[B.04.1 - Parque de Coches Remolcados Clase Unica]]</f>
        <v>0</v>
      </c>
      <c r="BD155" s="1">
        <v>1</v>
      </c>
      <c r="BE155" s="1">
        <v>0</v>
      </c>
      <c r="BF155" s="16">
        <v>1435</v>
      </c>
    </row>
    <row r="156" spans="1:58">
      <c r="A156" s="1">
        <v>2005</v>
      </c>
      <c r="B156" s="1" t="s">
        <v>125</v>
      </c>
      <c r="C156" s="12">
        <v>0.2</v>
      </c>
      <c r="D156" s="12">
        <v>0</v>
      </c>
      <c r="E156" s="12">
        <v>0</v>
      </c>
      <c r="F156" s="12">
        <v>25.676639999999999</v>
      </c>
      <c r="G156" s="12">
        <f t="shared" si="14"/>
        <v>25.876639999999998</v>
      </c>
      <c r="H156" s="12">
        <f>+Urq_InfraMR[[#This Row],[Total Líneas de Explotación ]]</f>
        <v>25.876639999999998</v>
      </c>
      <c r="I156" s="12">
        <v>25.677</v>
      </c>
      <c r="J156" s="12">
        <v>0.2</v>
      </c>
      <c r="K156" s="12">
        <v>2.5569999999999999</v>
      </c>
      <c r="L156" s="12">
        <v>54.899000000000001</v>
      </c>
      <c r="M156" s="12">
        <v>3.875</v>
      </c>
      <c r="N156" s="12">
        <f>+Urq_InfraMR[[#This Row],[A.03.1 -  Longitud de Vías de Explotación No Electrificadas Troncales y Ramales (vía principal) (km)]]+Urq_InfraMR[[#This Row],[A.04.1 -  Longitud de Vías de Explotación Electrificadas Troncales y Ramales (vía principal) (km)]]</f>
        <v>55.099000000000004</v>
      </c>
      <c r="O156" s="12">
        <f>+Urq_InfraMR[[#This Row],[Total Vías (excluido Auxiliares)]]</f>
        <v>55.099000000000004</v>
      </c>
      <c r="P156" s="1">
        <v>4</v>
      </c>
      <c r="Q156" s="1">
        <v>19</v>
      </c>
      <c r="R156" s="1">
        <v>0</v>
      </c>
      <c r="S156" s="1">
        <f t="shared" si="15"/>
        <v>23</v>
      </c>
      <c r="T156" s="1">
        <v>0</v>
      </c>
      <c r="U156" s="1">
        <v>29</v>
      </c>
      <c r="V156" s="1">
        <v>0</v>
      </c>
      <c r="W156" s="1">
        <v>3</v>
      </c>
      <c r="X156" s="1">
        <v>2</v>
      </c>
      <c r="Y156" s="1">
        <f t="shared" si="16"/>
        <v>34</v>
      </c>
      <c r="Z156" s="1">
        <v>2</v>
      </c>
      <c r="AA156" s="1">
        <v>6</v>
      </c>
      <c r="AB156" s="1">
        <f>+Urq_InfraMR[[#This Row],[Total Pasos Vehiculares a Nivel]]</f>
        <v>34</v>
      </c>
      <c r="AC156" s="1">
        <f t="shared" si="17"/>
        <v>42</v>
      </c>
      <c r="AD156" s="1">
        <v>1</v>
      </c>
      <c r="AE156" s="1">
        <v>3</v>
      </c>
      <c r="AF156" s="1">
        <v>38</v>
      </c>
      <c r="AG156" s="1">
        <f t="shared" si="18"/>
        <v>42</v>
      </c>
      <c r="AH156" s="13">
        <v>17.370999999999999</v>
      </c>
      <c r="AI156" s="13">
        <v>0</v>
      </c>
      <c r="AJ156" s="13">
        <v>8.3789999999999996</v>
      </c>
      <c r="AK156" s="13">
        <f t="shared" si="19"/>
        <v>25.75</v>
      </c>
      <c r="AL156" s="1">
        <v>1</v>
      </c>
      <c r="AM156" s="1">
        <v>0</v>
      </c>
      <c r="AN156" s="1">
        <v>0</v>
      </c>
      <c r="AO156" s="1">
        <f t="shared" si="20"/>
        <v>1</v>
      </c>
      <c r="AP156" s="1">
        <v>0</v>
      </c>
      <c r="AQ156" s="1">
        <v>128</v>
      </c>
      <c r="AR156" s="1">
        <v>0</v>
      </c>
      <c r="AS156" s="1">
        <f>+Urq_InfraMR[[#This Row],[B.02.1 - Parque de Coches Eléctricos Motrices]]+Urq_InfraMR[[#This Row],[B.02.2 - Parque de Coches Eléctricos Motrices Remolcados Tipo R]]+Urq_InfraMR[[#This Row],[B.02.3 - Parque de Coches Eléctricos Motrices Tipo R]]</f>
        <v>128</v>
      </c>
      <c r="AT156" s="1">
        <v>0</v>
      </c>
      <c r="AU156" s="1">
        <v>0</v>
      </c>
      <c r="AV156" s="1">
        <v>0</v>
      </c>
      <c r="AW156" s="1">
        <f>+Urq_InfraMR[[#This Row],[B.03.1 - Parque de Coches Motores Motrices Remolcados]]+Urq_InfraMR[[#This Row],[B.03.2 - Parque de Coches Motores Motrices Intermedios]]+Urq_InfraMR[[#This Row],[B.03.3 - Parque de Coches Motores Motrices Cabina]]</f>
        <v>0</v>
      </c>
      <c r="AX156" s="1">
        <v>0</v>
      </c>
      <c r="AY156" s="1">
        <v>0</v>
      </c>
      <c r="AZ156" s="1">
        <v>0</v>
      </c>
      <c r="BA156" s="1">
        <v>0</v>
      </c>
      <c r="BB156" s="1">
        <v>0</v>
      </c>
      <c r="BC156" s="1">
        <f>+Urq_InfraMR[[#This Row],[B.04.5 - Parque de Coches Remolcados para Servicios Especiales (Cartoneros)]]+Urq_InfraMR[[#This Row],[B.04.4 - Parque de Coches Remolcados de Larga Distancia (Turista+Pullman)]]+Urq_InfraMR[[#This Row],[B.04.3 - Parque de Coches Remolcados Clase Unica Cabina]]+Urq_InfraMR[[#This Row],[B.04.2 - Parque de Coches Remolcados Clase Unica Furgón]]+Urq_InfraMR[[#This Row],[B.04.1 - Parque de Coches Remolcados Clase Unica]]</f>
        <v>0</v>
      </c>
      <c r="BD156" s="1">
        <v>1</v>
      </c>
      <c r="BE156" s="1">
        <v>0</v>
      </c>
      <c r="BF156" s="16">
        <v>1435</v>
      </c>
    </row>
    <row r="157" spans="1:58">
      <c r="A157" s="1">
        <v>2005</v>
      </c>
      <c r="B157" s="1" t="s">
        <v>126</v>
      </c>
      <c r="C157" s="12">
        <v>0.2</v>
      </c>
      <c r="D157" s="12">
        <v>0</v>
      </c>
      <c r="E157" s="12">
        <v>0</v>
      </c>
      <c r="F157" s="12">
        <v>25.676639999999999</v>
      </c>
      <c r="G157" s="12">
        <f t="shared" si="14"/>
        <v>25.876639999999998</v>
      </c>
      <c r="H157" s="12">
        <f>+Urq_InfraMR[[#This Row],[Total Líneas de Explotación ]]</f>
        <v>25.876639999999998</v>
      </c>
      <c r="I157" s="12">
        <v>25.677</v>
      </c>
      <c r="J157" s="12">
        <v>0.2</v>
      </c>
      <c r="K157" s="12">
        <v>2.5569999999999999</v>
      </c>
      <c r="L157" s="12">
        <v>54.899000000000001</v>
      </c>
      <c r="M157" s="12">
        <v>3.875</v>
      </c>
      <c r="N157" s="12">
        <f>+Urq_InfraMR[[#This Row],[A.03.1 -  Longitud de Vías de Explotación No Electrificadas Troncales y Ramales (vía principal) (km)]]+Urq_InfraMR[[#This Row],[A.04.1 -  Longitud de Vías de Explotación Electrificadas Troncales y Ramales (vía principal) (km)]]</f>
        <v>55.099000000000004</v>
      </c>
      <c r="O157" s="12">
        <f>+Urq_InfraMR[[#This Row],[Total Vías (excluido Auxiliares)]]</f>
        <v>55.099000000000004</v>
      </c>
      <c r="P157" s="1">
        <v>4</v>
      </c>
      <c r="Q157" s="1">
        <v>19</v>
      </c>
      <c r="R157" s="1">
        <v>0</v>
      </c>
      <c r="S157" s="1">
        <f t="shared" si="15"/>
        <v>23</v>
      </c>
      <c r="T157" s="1">
        <v>0</v>
      </c>
      <c r="U157" s="1">
        <v>29</v>
      </c>
      <c r="V157" s="1">
        <v>0</v>
      </c>
      <c r="W157" s="1">
        <v>3</v>
      </c>
      <c r="X157" s="1">
        <v>2</v>
      </c>
      <c r="Y157" s="1">
        <f t="shared" si="16"/>
        <v>34</v>
      </c>
      <c r="Z157" s="1">
        <v>2</v>
      </c>
      <c r="AA157" s="1">
        <v>6</v>
      </c>
      <c r="AB157" s="1">
        <f>+Urq_InfraMR[[#This Row],[Total Pasos Vehiculares a Nivel]]</f>
        <v>34</v>
      </c>
      <c r="AC157" s="1">
        <f t="shared" si="17"/>
        <v>42</v>
      </c>
      <c r="AD157" s="1">
        <v>1</v>
      </c>
      <c r="AE157" s="1">
        <v>3</v>
      </c>
      <c r="AF157" s="1">
        <v>38</v>
      </c>
      <c r="AG157" s="1">
        <f t="shared" si="18"/>
        <v>42</v>
      </c>
      <c r="AH157" s="13">
        <v>17.370999999999999</v>
      </c>
      <c r="AI157" s="13">
        <v>0</v>
      </c>
      <c r="AJ157" s="13">
        <v>8.3789999999999996</v>
      </c>
      <c r="AK157" s="13">
        <f t="shared" si="19"/>
        <v>25.75</v>
      </c>
      <c r="AL157" s="1">
        <v>1</v>
      </c>
      <c r="AM157" s="1">
        <v>0</v>
      </c>
      <c r="AN157" s="1">
        <v>0</v>
      </c>
      <c r="AO157" s="1">
        <f t="shared" si="20"/>
        <v>1</v>
      </c>
      <c r="AP157" s="1">
        <v>0</v>
      </c>
      <c r="AQ157" s="1">
        <v>128</v>
      </c>
      <c r="AR157" s="1">
        <v>0</v>
      </c>
      <c r="AS157" s="1">
        <f>+Urq_InfraMR[[#This Row],[B.02.1 - Parque de Coches Eléctricos Motrices]]+Urq_InfraMR[[#This Row],[B.02.2 - Parque de Coches Eléctricos Motrices Remolcados Tipo R]]+Urq_InfraMR[[#This Row],[B.02.3 - Parque de Coches Eléctricos Motrices Tipo R]]</f>
        <v>128</v>
      </c>
      <c r="AT157" s="1">
        <v>0</v>
      </c>
      <c r="AU157" s="1">
        <v>0</v>
      </c>
      <c r="AV157" s="1">
        <v>0</v>
      </c>
      <c r="AW157" s="1">
        <f>+Urq_InfraMR[[#This Row],[B.03.1 - Parque de Coches Motores Motrices Remolcados]]+Urq_InfraMR[[#This Row],[B.03.2 - Parque de Coches Motores Motrices Intermedios]]+Urq_InfraMR[[#This Row],[B.03.3 - Parque de Coches Motores Motrices Cabina]]</f>
        <v>0</v>
      </c>
      <c r="AX157" s="1">
        <v>0</v>
      </c>
      <c r="AY157" s="1">
        <v>0</v>
      </c>
      <c r="AZ157" s="1">
        <v>0</v>
      </c>
      <c r="BA157" s="1">
        <v>0</v>
      </c>
      <c r="BB157" s="1">
        <v>0</v>
      </c>
      <c r="BC157" s="1">
        <f>+Urq_InfraMR[[#This Row],[B.04.5 - Parque de Coches Remolcados para Servicios Especiales (Cartoneros)]]+Urq_InfraMR[[#This Row],[B.04.4 - Parque de Coches Remolcados de Larga Distancia (Turista+Pullman)]]+Urq_InfraMR[[#This Row],[B.04.3 - Parque de Coches Remolcados Clase Unica Cabina]]+Urq_InfraMR[[#This Row],[B.04.2 - Parque de Coches Remolcados Clase Unica Furgón]]+Urq_InfraMR[[#This Row],[B.04.1 - Parque de Coches Remolcados Clase Unica]]</f>
        <v>0</v>
      </c>
      <c r="BD157" s="1">
        <v>1</v>
      </c>
      <c r="BE157" s="1">
        <v>0</v>
      </c>
      <c r="BF157" s="16">
        <v>1435</v>
      </c>
    </row>
    <row r="158" spans="1:58">
      <c r="A158" s="1">
        <v>2006</v>
      </c>
      <c r="B158" s="1" t="s">
        <v>115</v>
      </c>
      <c r="C158" s="12">
        <v>0.2</v>
      </c>
      <c r="D158" s="12">
        <v>0</v>
      </c>
      <c r="E158" s="12">
        <v>0</v>
      </c>
      <c r="F158" s="12">
        <v>25.676639999999999</v>
      </c>
      <c r="G158" s="12">
        <f t="shared" si="14"/>
        <v>25.876639999999998</v>
      </c>
      <c r="H158" s="12">
        <f>+Urq_InfraMR[[#This Row],[Total Líneas de Explotación ]]</f>
        <v>25.876639999999998</v>
      </c>
      <c r="I158" s="12">
        <v>25.677</v>
      </c>
      <c r="J158" s="12">
        <v>0.2</v>
      </c>
      <c r="K158" s="12">
        <v>2.5569999999999999</v>
      </c>
      <c r="L158" s="12">
        <v>54.899000000000001</v>
      </c>
      <c r="M158" s="12">
        <v>3.875</v>
      </c>
      <c r="N158" s="12">
        <f>+Urq_InfraMR[[#This Row],[A.03.1 -  Longitud de Vías de Explotación No Electrificadas Troncales y Ramales (vía principal) (km)]]+Urq_InfraMR[[#This Row],[A.04.1 -  Longitud de Vías de Explotación Electrificadas Troncales y Ramales (vía principal) (km)]]</f>
        <v>55.099000000000004</v>
      </c>
      <c r="O158" s="12">
        <f>+Urq_InfraMR[[#This Row],[Total Vías (excluido Auxiliares)]]</f>
        <v>55.099000000000004</v>
      </c>
      <c r="P158" s="1">
        <v>4</v>
      </c>
      <c r="Q158" s="1">
        <v>19</v>
      </c>
      <c r="R158" s="1">
        <v>0</v>
      </c>
      <c r="S158" s="1">
        <f t="shared" si="15"/>
        <v>23</v>
      </c>
      <c r="T158" s="1">
        <v>0</v>
      </c>
      <c r="U158" s="1">
        <v>29</v>
      </c>
      <c r="V158" s="1">
        <v>0</v>
      </c>
      <c r="W158" s="1">
        <v>0</v>
      </c>
      <c r="X158" s="1">
        <v>2</v>
      </c>
      <c r="Y158" s="1">
        <f t="shared" si="16"/>
        <v>31</v>
      </c>
      <c r="Z158" s="1">
        <v>3</v>
      </c>
      <c r="AA158" s="1">
        <v>6</v>
      </c>
      <c r="AB158" s="1">
        <f>+Urq_InfraMR[[#This Row],[Total Pasos Vehiculares a Nivel]]</f>
        <v>31</v>
      </c>
      <c r="AC158" s="1">
        <f t="shared" si="17"/>
        <v>40</v>
      </c>
      <c r="AD158" s="1">
        <v>1</v>
      </c>
      <c r="AE158" s="1">
        <v>3</v>
      </c>
      <c r="AF158" s="1">
        <v>38</v>
      </c>
      <c r="AG158" s="1">
        <f t="shared" si="18"/>
        <v>42</v>
      </c>
      <c r="AH158" s="13">
        <v>17.370999999999999</v>
      </c>
      <c r="AI158" s="13">
        <v>0</v>
      </c>
      <c r="AJ158" s="13">
        <v>8.3789999999999996</v>
      </c>
      <c r="AK158" s="13">
        <f t="shared" si="19"/>
        <v>25.75</v>
      </c>
      <c r="AL158" s="1">
        <v>1</v>
      </c>
      <c r="AM158" s="1">
        <v>0</v>
      </c>
      <c r="AN158" s="1">
        <v>0</v>
      </c>
      <c r="AO158" s="1">
        <f t="shared" si="20"/>
        <v>1</v>
      </c>
      <c r="AP158" s="1">
        <v>0</v>
      </c>
      <c r="AQ158" s="1">
        <v>128</v>
      </c>
      <c r="AR158" s="1">
        <v>0</v>
      </c>
      <c r="AS158" s="1">
        <f>+Urq_InfraMR[[#This Row],[B.02.1 - Parque de Coches Eléctricos Motrices]]+Urq_InfraMR[[#This Row],[B.02.2 - Parque de Coches Eléctricos Motrices Remolcados Tipo R]]+Urq_InfraMR[[#This Row],[B.02.3 - Parque de Coches Eléctricos Motrices Tipo R]]</f>
        <v>128</v>
      </c>
      <c r="AT158" s="1">
        <v>0</v>
      </c>
      <c r="AU158" s="1">
        <v>0</v>
      </c>
      <c r="AV158" s="1">
        <v>0</v>
      </c>
      <c r="AW158" s="1">
        <f>+Urq_InfraMR[[#This Row],[B.03.1 - Parque de Coches Motores Motrices Remolcados]]+Urq_InfraMR[[#This Row],[B.03.2 - Parque de Coches Motores Motrices Intermedios]]+Urq_InfraMR[[#This Row],[B.03.3 - Parque de Coches Motores Motrices Cabina]]</f>
        <v>0</v>
      </c>
      <c r="AX158" s="1">
        <v>0</v>
      </c>
      <c r="AY158" s="1">
        <v>0</v>
      </c>
      <c r="AZ158" s="1">
        <v>0</v>
      </c>
      <c r="BA158" s="1">
        <v>0</v>
      </c>
      <c r="BB158" s="1">
        <v>0</v>
      </c>
      <c r="BC158" s="1">
        <f>+Urq_InfraMR[[#This Row],[B.04.5 - Parque de Coches Remolcados para Servicios Especiales (Cartoneros)]]+Urq_InfraMR[[#This Row],[B.04.4 - Parque de Coches Remolcados de Larga Distancia (Turista+Pullman)]]+Urq_InfraMR[[#This Row],[B.04.3 - Parque de Coches Remolcados Clase Unica Cabina]]+Urq_InfraMR[[#This Row],[B.04.2 - Parque de Coches Remolcados Clase Unica Furgón]]+Urq_InfraMR[[#This Row],[B.04.1 - Parque de Coches Remolcados Clase Unica]]</f>
        <v>0</v>
      </c>
      <c r="BD158" s="1">
        <v>1</v>
      </c>
      <c r="BE158" s="1">
        <v>0</v>
      </c>
      <c r="BF158" s="16">
        <v>1435</v>
      </c>
    </row>
    <row r="159" spans="1:58">
      <c r="A159" s="1">
        <v>2006</v>
      </c>
      <c r="B159" s="1" t="s">
        <v>116</v>
      </c>
      <c r="C159" s="12">
        <v>0.2</v>
      </c>
      <c r="D159" s="12">
        <v>0</v>
      </c>
      <c r="E159" s="12">
        <v>0</v>
      </c>
      <c r="F159" s="12">
        <v>25.676639999999999</v>
      </c>
      <c r="G159" s="12">
        <f t="shared" si="14"/>
        <v>25.876639999999998</v>
      </c>
      <c r="H159" s="12">
        <f>+Urq_InfraMR[[#This Row],[Total Líneas de Explotación ]]</f>
        <v>25.876639999999998</v>
      </c>
      <c r="I159" s="12">
        <v>25.677</v>
      </c>
      <c r="J159" s="12">
        <v>0.2</v>
      </c>
      <c r="K159" s="12">
        <v>2.5569999999999999</v>
      </c>
      <c r="L159" s="12">
        <v>54.899000000000001</v>
      </c>
      <c r="M159" s="12">
        <v>3.875</v>
      </c>
      <c r="N159" s="12">
        <f>+Urq_InfraMR[[#This Row],[A.03.1 -  Longitud de Vías de Explotación No Electrificadas Troncales y Ramales (vía principal) (km)]]+Urq_InfraMR[[#This Row],[A.04.1 -  Longitud de Vías de Explotación Electrificadas Troncales y Ramales (vía principal) (km)]]</f>
        <v>55.099000000000004</v>
      </c>
      <c r="O159" s="12">
        <f>+Urq_InfraMR[[#This Row],[Total Vías (excluido Auxiliares)]]</f>
        <v>55.099000000000004</v>
      </c>
      <c r="P159" s="1">
        <v>4</v>
      </c>
      <c r="Q159" s="1">
        <v>19</v>
      </c>
      <c r="R159" s="1">
        <v>0</v>
      </c>
      <c r="S159" s="1">
        <f t="shared" si="15"/>
        <v>23</v>
      </c>
      <c r="T159" s="1">
        <v>0</v>
      </c>
      <c r="U159" s="1">
        <v>29</v>
      </c>
      <c r="V159" s="1">
        <v>0</v>
      </c>
      <c r="W159" s="1">
        <v>0</v>
      </c>
      <c r="X159" s="1">
        <v>2</v>
      </c>
      <c r="Y159" s="1">
        <f t="shared" si="16"/>
        <v>31</v>
      </c>
      <c r="Z159" s="1">
        <v>3</v>
      </c>
      <c r="AA159" s="1">
        <v>6</v>
      </c>
      <c r="AB159" s="1">
        <f>+Urq_InfraMR[[#This Row],[Total Pasos Vehiculares a Nivel]]</f>
        <v>31</v>
      </c>
      <c r="AC159" s="1">
        <f t="shared" si="17"/>
        <v>40</v>
      </c>
      <c r="AD159" s="1">
        <v>1</v>
      </c>
      <c r="AE159" s="1">
        <v>3</v>
      </c>
      <c r="AF159" s="1">
        <v>38</v>
      </c>
      <c r="AG159" s="1">
        <f t="shared" si="18"/>
        <v>42</v>
      </c>
      <c r="AH159" s="13">
        <v>17.370999999999999</v>
      </c>
      <c r="AI159" s="13">
        <v>0</v>
      </c>
      <c r="AJ159" s="13">
        <v>8.3789999999999996</v>
      </c>
      <c r="AK159" s="13">
        <f t="shared" si="19"/>
        <v>25.75</v>
      </c>
      <c r="AL159" s="1">
        <v>1</v>
      </c>
      <c r="AM159" s="1">
        <v>0</v>
      </c>
      <c r="AN159" s="1">
        <v>0</v>
      </c>
      <c r="AO159" s="1">
        <f t="shared" si="20"/>
        <v>1</v>
      </c>
      <c r="AP159" s="1">
        <v>0</v>
      </c>
      <c r="AQ159" s="1">
        <v>128</v>
      </c>
      <c r="AR159" s="1">
        <v>0</v>
      </c>
      <c r="AS159" s="1">
        <f>+Urq_InfraMR[[#This Row],[B.02.1 - Parque de Coches Eléctricos Motrices]]+Urq_InfraMR[[#This Row],[B.02.2 - Parque de Coches Eléctricos Motrices Remolcados Tipo R]]+Urq_InfraMR[[#This Row],[B.02.3 - Parque de Coches Eléctricos Motrices Tipo R]]</f>
        <v>128</v>
      </c>
      <c r="AT159" s="1">
        <v>0</v>
      </c>
      <c r="AU159" s="1">
        <v>0</v>
      </c>
      <c r="AV159" s="1">
        <v>0</v>
      </c>
      <c r="AW159" s="1">
        <f>+Urq_InfraMR[[#This Row],[B.03.1 - Parque de Coches Motores Motrices Remolcados]]+Urq_InfraMR[[#This Row],[B.03.2 - Parque de Coches Motores Motrices Intermedios]]+Urq_InfraMR[[#This Row],[B.03.3 - Parque de Coches Motores Motrices Cabina]]</f>
        <v>0</v>
      </c>
      <c r="AX159" s="1">
        <v>0</v>
      </c>
      <c r="AY159" s="1">
        <v>0</v>
      </c>
      <c r="AZ159" s="1">
        <v>0</v>
      </c>
      <c r="BA159" s="1">
        <v>0</v>
      </c>
      <c r="BB159" s="1">
        <v>0</v>
      </c>
      <c r="BC159" s="1">
        <f>+Urq_InfraMR[[#This Row],[B.04.5 - Parque de Coches Remolcados para Servicios Especiales (Cartoneros)]]+Urq_InfraMR[[#This Row],[B.04.4 - Parque de Coches Remolcados de Larga Distancia (Turista+Pullman)]]+Urq_InfraMR[[#This Row],[B.04.3 - Parque de Coches Remolcados Clase Unica Cabina]]+Urq_InfraMR[[#This Row],[B.04.2 - Parque de Coches Remolcados Clase Unica Furgón]]+Urq_InfraMR[[#This Row],[B.04.1 - Parque de Coches Remolcados Clase Unica]]</f>
        <v>0</v>
      </c>
      <c r="BD159" s="1">
        <v>1</v>
      </c>
      <c r="BE159" s="1">
        <v>0</v>
      </c>
      <c r="BF159" s="16">
        <v>1435</v>
      </c>
    </row>
    <row r="160" spans="1:58">
      <c r="A160" s="1">
        <v>2006</v>
      </c>
      <c r="B160" s="1" t="s">
        <v>117</v>
      </c>
      <c r="C160" s="12">
        <v>0.2</v>
      </c>
      <c r="D160" s="12">
        <v>0</v>
      </c>
      <c r="E160" s="12">
        <v>0</v>
      </c>
      <c r="F160" s="12">
        <v>25.676639999999999</v>
      </c>
      <c r="G160" s="12">
        <f t="shared" si="14"/>
        <v>25.876639999999998</v>
      </c>
      <c r="H160" s="12">
        <f>+Urq_InfraMR[[#This Row],[Total Líneas de Explotación ]]</f>
        <v>25.876639999999998</v>
      </c>
      <c r="I160" s="12">
        <v>25.677</v>
      </c>
      <c r="J160" s="12">
        <v>0.2</v>
      </c>
      <c r="K160" s="12">
        <v>2.5569999999999999</v>
      </c>
      <c r="L160" s="12">
        <v>54.899000000000001</v>
      </c>
      <c r="M160" s="12">
        <v>3.875</v>
      </c>
      <c r="N160" s="12">
        <f>+Urq_InfraMR[[#This Row],[A.03.1 -  Longitud de Vías de Explotación No Electrificadas Troncales y Ramales (vía principal) (km)]]+Urq_InfraMR[[#This Row],[A.04.1 -  Longitud de Vías de Explotación Electrificadas Troncales y Ramales (vía principal) (km)]]</f>
        <v>55.099000000000004</v>
      </c>
      <c r="O160" s="12">
        <f>+Urq_InfraMR[[#This Row],[Total Vías (excluido Auxiliares)]]</f>
        <v>55.099000000000004</v>
      </c>
      <c r="P160" s="1">
        <v>4</v>
      </c>
      <c r="Q160" s="1">
        <v>19</v>
      </c>
      <c r="R160" s="1">
        <v>0</v>
      </c>
      <c r="S160" s="1">
        <f t="shared" si="15"/>
        <v>23</v>
      </c>
      <c r="T160" s="1">
        <v>0</v>
      </c>
      <c r="U160" s="1">
        <v>29</v>
      </c>
      <c r="V160" s="1">
        <v>0</v>
      </c>
      <c r="W160" s="1">
        <v>0</v>
      </c>
      <c r="X160" s="1">
        <v>2</v>
      </c>
      <c r="Y160" s="1">
        <f t="shared" si="16"/>
        <v>31</v>
      </c>
      <c r="Z160" s="1">
        <v>3</v>
      </c>
      <c r="AA160" s="1">
        <v>6</v>
      </c>
      <c r="AB160" s="1">
        <f>+Urq_InfraMR[[#This Row],[Total Pasos Vehiculares a Nivel]]</f>
        <v>31</v>
      </c>
      <c r="AC160" s="1">
        <f t="shared" si="17"/>
        <v>40</v>
      </c>
      <c r="AD160" s="1">
        <v>1</v>
      </c>
      <c r="AE160" s="1">
        <v>3</v>
      </c>
      <c r="AF160" s="1">
        <v>38</v>
      </c>
      <c r="AG160" s="1">
        <f t="shared" si="18"/>
        <v>42</v>
      </c>
      <c r="AH160" s="13">
        <v>17.370999999999999</v>
      </c>
      <c r="AI160" s="13">
        <v>0</v>
      </c>
      <c r="AJ160" s="13">
        <v>8.3789999999999996</v>
      </c>
      <c r="AK160" s="13">
        <f t="shared" si="19"/>
        <v>25.75</v>
      </c>
      <c r="AL160" s="1">
        <v>1</v>
      </c>
      <c r="AM160" s="1">
        <v>0</v>
      </c>
      <c r="AN160" s="1">
        <v>0</v>
      </c>
      <c r="AO160" s="1">
        <f t="shared" si="20"/>
        <v>1</v>
      </c>
      <c r="AP160" s="1">
        <v>0</v>
      </c>
      <c r="AQ160" s="1">
        <v>128</v>
      </c>
      <c r="AR160" s="1">
        <v>0</v>
      </c>
      <c r="AS160" s="1">
        <f>+Urq_InfraMR[[#This Row],[B.02.1 - Parque de Coches Eléctricos Motrices]]+Urq_InfraMR[[#This Row],[B.02.2 - Parque de Coches Eléctricos Motrices Remolcados Tipo R]]+Urq_InfraMR[[#This Row],[B.02.3 - Parque de Coches Eléctricos Motrices Tipo R]]</f>
        <v>128</v>
      </c>
      <c r="AT160" s="1">
        <v>0</v>
      </c>
      <c r="AU160" s="1">
        <v>0</v>
      </c>
      <c r="AV160" s="1">
        <v>0</v>
      </c>
      <c r="AW160" s="1">
        <f>+Urq_InfraMR[[#This Row],[B.03.1 - Parque de Coches Motores Motrices Remolcados]]+Urq_InfraMR[[#This Row],[B.03.2 - Parque de Coches Motores Motrices Intermedios]]+Urq_InfraMR[[#This Row],[B.03.3 - Parque de Coches Motores Motrices Cabina]]</f>
        <v>0</v>
      </c>
      <c r="AX160" s="1">
        <v>0</v>
      </c>
      <c r="AY160" s="1">
        <v>0</v>
      </c>
      <c r="AZ160" s="1">
        <v>0</v>
      </c>
      <c r="BA160" s="1">
        <v>0</v>
      </c>
      <c r="BB160" s="1">
        <v>0</v>
      </c>
      <c r="BC160" s="1">
        <f>+Urq_InfraMR[[#This Row],[B.04.5 - Parque de Coches Remolcados para Servicios Especiales (Cartoneros)]]+Urq_InfraMR[[#This Row],[B.04.4 - Parque de Coches Remolcados de Larga Distancia (Turista+Pullman)]]+Urq_InfraMR[[#This Row],[B.04.3 - Parque de Coches Remolcados Clase Unica Cabina]]+Urq_InfraMR[[#This Row],[B.04.2 - Parque de Coches Remolcados Clase Unica Furgón]]+Urq_InfraMR[[#This Row],[B.04.1 - Parque de Coches Remolcados Clase Unica]]</f>
        <v>0</v>
      </c>
      <c r="BD160" s="1">
        <v>1</v>
      </c>
      <c r="BE160" s="1">
        <v>0</v>
      </c>
      <c r="BF160" s="16">
        <v>1435</v>
      </c>
    </row>
    <row r="161" spans="1:58">
      <c r="A161" s="1">
        <v>2006</v>
      </c>
      <c r="B161" s="1" t="s">
        <v>118</v>
      </c>
      <c r="C161" s="12">
        <v>0.2</v>
      </c>
      <c r="D161" s="12">
        <v>0</v>
      </c>
      <c r="E161" s="12">
        <v>0</v>
      </c>
      <c r="F161" s="12">
        <v>25.676639999999999</v>
      </c>
      <c r="G161" s="12">
        <f t="shared" si="14"/>
        <v>25.876639999999998</v>
      </c>
      <c r="H161" s="12">
        <f>+Urq_InfraMR[[#This Row],[Total Líneas de Explotación ]]</f>
        <v>25.876639999999998</v>
      </c>
      <c r="I161" s="12">
        <v>25.677</v>
      </c>
      <c r="J161" s="12">
        <v>0.2</v>
      </c>
      <c r="K161" s="12">
        <v>2.5569999999999999</v>
      </c>
      <c r="L161" s="12">
        <v>54.899000000000001</v>
      </c>
      <c r="M161" s="12">
        <v>3.875</v>
      </c>
      <c r="N161" s="12">
        <f>+Urq_InfraMR[[#This Row],[A.03.1 -  Longitud de Vías de Explotación No Electrificadas Troncales y Ramales (vía principal) (km)]]+Urq_InfraMR[[#This Row],[A.04.1 -  Longitud de Vías de Explotación Electrificadas Troncales y Ramales (vía principal) (km)]]</f>
        <v>55.099000000000004</v>
      </c>
      <c r="O161" s="12">
        <f>+Urq_InfraMR[[#This Row],[Total Vías (excluido Auxiliares)]]</f>
        <v>55.099000000000004</v>
      </c>
      <c r="P161" s="1">
        <v>4</v>
      </c>
      <c r="Q161" s="1">
        <v>19</v>
      </c>
      <c r="R161" s="1">
        <v>0</v>
      </c>
      <c r="S161" s="1">
        <f t="shared" si="15"/>
        <v>23</v>
      </c>
      <c r="T161" s="1">
        <v>0</v>
      </c>
      <c r="U161" s="1">
        <v>29</v>
      </c>
      <c r="V161" s="1">
        <v>0</v>
      </c>
      <c r="W161" s="1">
        <v>0</v>
      </c>
      <c r="X161" s="1">
        <v>2</v>
      </c>
      <c r="Y161" s="1">
        <f t="shared" si="16"/>
        <v>31</v>
      </c>
      <c r="Z161" s="1">
        <v>3</v>
      </c>
      <c r="AA161" s="1">
        <v>6</v>
      </c>
      <c r="AB161" s="1">
        <f>+Urq_InfraMR[[#This Row],[Total Pasos Vehiculares a Nivel]]</f>
        <v>31</v>
      </c>
      <c r="AC161" s="1">
        <f t="shared" si="17"/>
        <v>40</v>
      </c>
      <c r="AD161" s="1">
        <v>1</v>
      </c>
      <c r="AE161" s="1">
        <v>3</v>
      </c>
      <c r="AF161" s="1">
        <v>38</v>
      </c>
      <c r="AG161" s="1">
        <f t="shared" si="18"/>
        <v>42</v>
      </c>
      <c r="AH161" s="13">
        <v>17.370999999999999</v>
      </c>
      <c r="AI161" s="13">
        <v>0</v>
      </c>
      <c r="AJ161" s="13">
        <v>8.3789999999999996</v>
      </c>
      <c r="AK161" s="13">
        <f t="shared" si="19"/>
        <v>25.75</v>
      </c>
      <c r="AL161" s="1">
        <v>1</v>
      </c>
      <c r="AM161" s="1">
        <v>0</v>
      </c>
      <c r="AN161" s="1">
        <v>0</v>
      </c>
      <c r="AO161" s="1">
        <f t="shared" si="20"/>
        <v>1</v>
      </c>
      <c r="AP161" s="1">
        <v>0</v>
      </c>
      <c r="AQ161" s="1">
        <v>128</v>
      </c>
      <c r="AR161" s="1">
        <v>0</v>
      </c>
      <c r="AS161" s="1">
        <f>+Urq_InfraMR[[#This Row],[B.02.1 - Parque de Coches Eléctricos Motrices]]+Urq_InfraMR[[#This Row],[B.02.2 - Parque de Coches Eléctricos Motrices Remolcados Tipo R]]+Urq_InfraMR[[#This Row],[B.02.3 - Parque de Coches Eléctricos Motrices Tipo R]]</f>
        <v>128</v>
      </c>
      <c r="AT161" s="1">
        <v>0</v>
      </c>
      <c r="AU161" s="1">
        <v>0</v>
      </c>
      <c r="AV161" s="1">
        <v>0</v>
      </c>
      <c r="AW161" s="1">
        <f>+Urq_InfraMR[[#This Row],[B.03.1 - Parque de Coches Motores Motrices Remolcados]]+Urq_InfraMR[[#This Row],[B.03.2 - Parque de Coches Motores Motrices Intermedios]]+Urq_InfraMR[[#This Row],[B.03.3 - Parque de Coches Motores Motrices Cabina]]</f>
        <v>0</v>
      </c>
      <c r="AX161" s="1">
        <v>0</v>
      </c>
      <c r="AY161" s="1">
        <v>0</v>
      </c>
      <c r="AZ161" s="1">
        <v>0</v>
      </c>
      <c r="BA161" s="1">
        <v>0</v>
      </c>
      <c r="BB161" s="1">
        <v>0</v>
      </c>
      <c r="BC161" s="1">
        <f>+Urq_InfraMR[[#This Row],[B.04.5 - Parque de Coches Remolcados para Servicios Especiales (Cartoneros)]]+Urq_InfraMR[[#This Row],[B.04.4 - Parque de Coches Remolcados de Larga Distancia (Turista+Pullman)]]+Urq_InfraMR[[#This Row],[B.04.3 - Parque de Coches Remolcados Clase Unica Cabina]]+Urq_InfraMR[[#This Row],[B.04.2 - Parque de Coches Remolcados Clase Unica Furgón]]+Urq_InfraMR[[#This Row],[B.04.1 - Parque de Coches Remolcados Clase Unica]]</f>
        <v>0</v>
      </c>
      <c r="BD161" s="1">
        <v>1</v>
      </c>
      <c r="BE161" s="1">
        <v>0</v>
      </c>
      <c r="BF161" s="16">
        <v>1435</v>
      </c>
    </row>
    <row r="162" spans="1:58">
      <c r="A162" s="1">
        <v>2006</v>
      </c>
      <c r="B162" s="1" t="s">
        <v>119</v>
      </c>
      <c r="C162" s="12">
        <v>0.2</v>
      </c>
      <c r="D162" s="12">
        <v>0</v>
      </c>
      <c r="E162" s="12">
        <v>0</v>
      </c>
      <c r="F162" s="12">
        <v>25.676639999999999</v>
      </c>
      <c r="G162" s="12">
        <f t="shared" si="14"/>
        <v>25.876639999999998</v>
      </c>
      <c r="H162" s="12">
        <f>+Urq_InfraMR[[#This Row],[Total Líneas de Explotación ]]</f>
        <v>25.876639999999998</v>
      </c>
      <c r="I162" s="12">
        <v>25.677</v>
      </c>
      <c r="J162" s="12">
        <v>0.2</v>
      </c>
      <c r="K162" s="12">
        <v>2.5569999999999999</v>
      </c>
      <c r="L162" s="12">
        <v>54.899000000000001</v>
      </c>
      <c r="M162" s="12">
        <v>3.875</v>
      </c>
      <c r="N162" s="12">
        <f>+Urq_InfraMR[[#This Row],[A.03.1 -  Longitud de Vías de Explotación No Electrificadas Troncales y Ramales (vía principal) (km)]]+Urq_InfraMR[[#This Row],[A.04.1 -  Longitud de Vías de Explotación Electrificadas Troncales y Ramales (vía principal) (km)]]</f>
        <v>55.099000000000004</v>
      </c>
      <c r="O162" s="12">
        <f>+Urq_InfraMR[[#This Row],[Total Vías (excluido Auxiliares)]]</f>
        <v>55.099000000000004</v>
      </c>
      <c r="P162" s="1">
        <v>4</v>
      </c>
      <c r="Q162" s="1">
        <v>19</v>
      </c>
      <c r="R162" s="1">
        <v>0</v>
      </c>
      <c r="S162" s="1">
        <f t="shared" si="15"/>
        <v>23</v>
      </c>
      <c r="T162" s="1">
        <v>0</v>
      </c>
      <c r="U162" s="1">
        <v>29</v>
      </c>
      <c r="V162" s="1">
        <v>0</v>
      </c>
      <c r="W162" s="1">
        <v>0</v>
      </c>
      <c r="X162" s="1">
        <v>2</v>
      </c>
      <c r="Y162" s="1">
        <f t="shared" si="16"/>
        <v>31</v>
      </c>
      <c r="Z162" s="1">
        <v>3</v>
      </c>
      <c r="AA162" s="1">
        <v>6</v>
      </c>
      <c r="AB162" s="1">
        <f>+Urq_InfraMR[[#This Row],[Total Pasos Vehiculares a Nivel]]</f>
        <v>31</v>
      </c>
      <c r="AC162" s="1">
        <f t="shared" si="17"/>
        <v>40</v>
      </c>
      <c r="AD162" s="1">
        <v>1</v>
      </c>
      <c r="AE162" s="1">
        <v>3</v>
      </c>
      <c r="AF162" s="1">
        <v>38</v>
      </c>
      <c r="AG162" s="1">
        <f t="shared" si="18"/>
        <v>42</v>
      </c>
      <c r="AH162" s="13">
        <v>17.370999999999999</v>
      </c>
      <c r="AI162" s="13">
        <v>0</v>
      </c>
      <c r="AJ162" s="13">
        <v>8.3789999999999996</v>
      </c>
      <c r="AK162" s="13">
        <f t="shared" si="19"/>
        <v>25.75</v>
      </c>
      <c r="AL162" s="1">
        <v>1</v>
      </c>
      <c r="AM162" s="1">
        <v>0</v>
      </c>
      <c r="AN162" s="1">
        <v>0</v>
      </c>
      <c r="AO162" s="1">
        <f t="shared" si="20"/>
        <v>1</v>
      </c>
      <c r="AP162" s="1">
        <v>0</v>
      </c>
      <c r="AQ162" s="1">
        <v>128</v>
      </c>
      <c r="AR162" s="1">
        <v>0</v>
      </c>
      <c r="AS162" s="1">
        <f>+Urq_InfraMR[[#This Row],[B.02.1 - Parque de Coches Eléctricos Motrices]]+Urq_InfraMR[[#This Row],[B.02.2 - Parque de Coches Eléctricos Motrices Remolcados Tipo R]]+Urq_InfraMR[[#This Row],[B.02.3 - Parque de Coches Eléctricos Motrices Tipo R]]</f>
        <v>128</v>
      </c>
      <c r="AT162" s="1">
        <v>0</v>
      </c>
      <c r="AU162" s="1">
        <v>0</v>
      </c>
      <c r="AV162" s="1">
        <v>0</v>
      </c>
      <c r="AW162" s="1">
        <f>+Urq_InfraMR[[#This Row],[B.03.1 - Parque de Coches Motores Motrices Remolcados]]+Urq_InfraMR[[#This Row],[B.03.2 - Parque de Coches Motores Motrices Intermedios]]+Urq_InfraMR[[#This Row],[B.03.3 - Parque de Coches Motores Motrices Cabina]]</f>
        <v>0</v>
      </c>
      <c r="AX162" s="1">
        <v>0</v>
      </c>
      <c r="AY162" s="1">
        <v>0</v>
      </c>
      <c r="AZ162" s="1">
        <v>0</v>
      </c>
      <c r="BA162" s="1">
        <v>0</v>
      </c>
      <c r="BB162" s="1">
        <v>0</v>
      </c>
      <c r="BC162" s="1">
        <f>+Urq_InfraMR[[#This Row],[B.04.5 - Parque de Coches Remolcados para Servicios Especiales (Cartoneros)]]+Urq_InfraMR[[#This Row],[B.04.4 - Parque de Coches Remolcados de Larga Distancia (Turista+Pullman)]]+Urq_InfraMR[[#This Row],[B.04.3 - Parque de Coches Remolcados Clase Unica Cabina]]+Urq_InfraMR[[#This Row],[B.04.2 - Parque de Coches Remolcados Clase Unica Furgón]]+Urq_InfraMR[[#This Row],[B.04.1 - Parque de Coches Remolcados Clase Unica]]</f>
        <v>0</v>
      </c>
      <c r="BD162" s="1">
        <v>1</v>
      </c>
      <c r="BE162" s="1">
        <v>0</v>
      </c>
      <c r="BF162" s="16">
        <v>1435</v>
      </c>
    </row>
    <row r="163" spans="1:58">
      <c r="A163" s="1">
        <v>2006</v>
      </c>
      <c r="B163" s="1" t="s">
        <v>120</v>
      </c>
      <c r="C163" s="12">
        <v>0.2</v>
      </c>
      <c r="D163" s="12">
        <v>0</v>
      </c>
      <c r="E163" s="12">
        <v>0</v>
      </c>
      <c r="F163" s="12">
        <v>25.676639999999999</v>
      </c>
      <c r="G163" s="12">
        <f t="shared" si="14"/>
        <v>25.876639999999998</v>
      </c>
      <c r="H163" s="12">
        <f>+Urq_InfraMR[[#This Row],[Total Líneas de Explotación ]]</f>
        <v>25.876639999999998</v>
      </c>
      <c r="I163" s="12">
        <v>25.677</v>
      </c>
      <c r="J163" s="12">
        <v>0.2</v>
      </c>
      <c r="K163" s="12">
        <v>2.5569999999999999</v>
      </c>
      <c r="L163" s="12">
        <v>54.899000000000001</v>
      </c>
      <c r="M163" s="12">
        <v>3.875</v>
      </c>
      <c r="N163" s="12">
        <f>+Urq_InfraMR[[#This Row],[A.03.1 -  Longitud de Vías de Explotación No Electrificadas Troncales y Ramales (vía principal) (km)]]+Urq_InfraMR[[#This Row],[A.04.1 -  Longitud de Vías de Explotación Electrificadas Troncales y Ramales (vía principal) (km)]]</f>
        <v>55.099000000000004</v>
      </c>
      <c r="O163" s="12">
        <f>+Urq_InfraMR[[#This Row],[Total Vías (excluido Auxiliares)]]</f>
        <v>55.099000000000004</v>
      </c>
      <c r="P163" s="1">
        <v>4</v>
      </c>
      <c r="Q163" s="1">
        <v>19</v>
      </c>
      <c r="R163" s="1">
        <v>0</v>
      </c>
      <c r="S163" s="1">
        <f t="shared" si="15"/>
        <v>23</v>
      </c>
      <c r="T163" s="1">
        <v>0</v>
      </c>
      <c r="U163" s="1">
        <v>29</v>
      </c>
      <c r="V163" s="1">
        <v>0</v>
      </c>
      <c r="W163" s="1">
        <v>0</v>
      </c>
      <c r="X163" s="1">
        <v>2</v>
      </c>
      <c r="Y163" s="1">
        <f t="shared" si="16"/>
        <v>31</v>
      </c>
      <c r="Z163" s="1">
        <v>3</v>
      </c>
      <c r="AA163" s="1">
        <v>6</v>
      </c>
      <c r="AB163" s="1">
        <f>+Urq_InfraMR[[#This Row],[Total Pasos Vehiculares a Nivel]]</f>
        <v>31</v>
      </c>
      <c r="AC163" s="1">
        <f t="shared" si="17"/>
        <v>40</v>
      </c>
      <c r="AD163" s="1">
        <v>1</v>
      </c>
      <c r="AE163" s="1">
        <v>3</v>
      </c>
      <c r="AF163" s="1">
        <v>38</v>
      </c>
      <c r="AG163" s="1">
        <f t="shared" si="18"/>
        <v>42</v>
      </c>
      <c r="AH163" s="13">
        <v>17.370999999999999</v>
      </c>
      <c r="AI163" s="13">
        <v>0</v>
      </c>
      <c r="AJ163" s="13">
        <v>8.3789999999999996</v>
      </c>
      <c r="AK163" s="13">
        <f t="shared" si="19"/>
        <v>25.75</v>
      </c>
      <c r="AL163" s="1">
        <v>1</v>
      </c>
      <c r="AM163" s="1">
        <v>0</v>
      </c>
      <c r="AN163" s="1">
        <v>0</v>
      </c>
      <c r="AO163" s="1">
        <f t="shared" si="20"/>
        <v>1</v>
      </c>
      <c r="AP163" s="1">
        <v>0</v>
      </c>
      <c r="AQ163" s="1">
        <v>128</v>
      </c>
      <c r="AR163" s="1">
        <v>0</v>
      </c>
      <c r="AS163" s="1">
        <f>+Urq_InfraMR[[#This Row],[B.02.1 - Parque de Coches Eléctricos Motrices]]+Urq_InfraMR[[#This Row],[B.02.2 - Parque de Coches Eléctricos Motrices Remolcados Tipo R]]+Urq_InfraMR[[#This Row],[B.02.3 - Parque de Coches Eléctricos Motrices Tipo R]]</f>
        <v>128</v>
      </c>
      <c r="AT163" s="1">
        <v>0</v>
      </c>
      <c r="AU163" s="1">
        <v>0</v>
      </c>
      <c r="AV163" s="1">
        <v>0</v>
      </c>
      <c r="AW163" s="1">
        <f>+Urq_InfraMR[[#This Row],[B.03.1 - Parque de Coches Motores Motrices Remolcados]]+Urq_InfraMR[[#This Row],[B.03.2 - Parque de Coches Motores Motrices Intermedios]]+Urq_InfraMR[[#This Row],[B.03.3 - Parque de Coches Motores Motrices Cabina]]</f>
        <v>0</v>
      </c>
      <c r="AX163" s="1">
        <v>0</v>
      </c>
      <c r="AY163" s="1">
        <v>0</v>
      </c>
      <c r="AZ163" s="1">
        <v>0</v>
      </c>
      <c r="BA163" s="1">
        <v>0</v>
      </c>
      <c r="BB163" s="1">
        <v>0</v>
      </c>
      <c r="BC163" s="1">
        <f>+Urq_InfraMR[[#This Row],[B.04.5 - Parque de Coches Remolcados para Servicios Especiales (Cartoneros)]]+Urq_InfraMR[[#This Row],[B.04.4 - Parque de Coches Remolcados de Larga Distancia (Turista+Pullman)]]+Urq_InfraMR[[#This Row],[B.04.3 - Parque de Coches Remolcados Clase Unica Cabina]]+Urq_InfraMR[[#This Row],[B.04.2 - Parque de Coches Remolcados Clase Unica Furgón]]+Urq_InfraMR[[#This Row],[B.04.1 - Parque de Coches Remolcados Clase Unica]]</f>
        <v>0</v>
      </c>
      <c r="BD163" s="1">
        <v>1</v>
      </c>
      <c r="BE163" s="1">
        <v>0</v>
      </c>
      <c r="BF163" s="16">
        <v>1435</v>
      </c>
    </row>
    <row r="164" spans="1:58">
      <c r="A164" s="1">
        <v>2006</v>
      </c>
      <c r="B164" s="1" t="s">
        <v>121</v>
      </c>
      <c r="C164" s="12">
        <v>0.2</v>
      </c>
      <c r="D164" s="12">
        <v>0</v>
      </c>
      <c r="E164" s="12">
        <v>0</v>
      </c>
      <c r="F164" s="12">
        <v>25.676639999999999</v>
      </c>
      <c r="G164" s="12">
        <f t="shared" si="14"/>
        <v>25.876639999999998</v>
      </c>
      <c r="H164" s="12">
        <f>+Urq_InfraMR[[#This Row],[Total Líneas de Explotación ]]</f>
        <v>25.876639999999998</v>
      </c>
      <c r="I164" s="12">
        <v>25.677</v>
      </c>
      <c r="J164" s="12">
        <v>0.2</v>
      </c>
      <c r="K164" s="12">
        <v>2.5569999999999999</v>
      </c>
      <c r="L164" s="12">
        <v>54.899000000000001</v>
      </c>
      <c r="M164" s="12">
        <v>3.875</v>
      </c>
      <c r="N164" s="12">
        <f>+Urq_InfraMR[[#This Row],[A.03.1 -  Longitud de Vías de Explotación No Electrificadas Troncales y Ramales (vía principal) (km)]]+Urq_InfraMR[[#This Row],[A.04.1 -  Longitud de Vías de Explotación Electrificadas Troncales y Ramales (vía principal) (km)]]</f>
        <v>55.099000000000004</v>
      </c>
      <c r="O164" s="12">
        <f>+Urq_InfraMR[[#This Row],[Total Vías (excluido Auxiliares)]]</f>
        <v>55.099000000000004</v>
      </c>
      <c r="P164" s="1">
        <v>4</v>
      </c>
      <c r="Q164" s="1">
        <v>19</v>
      </c>
      <c r="R164" s="1">
        <v>0</v>
      </c>
      <c r="S164" s="1">
        <f t="shared" si="15"/>
        <v>23</v>
      </c>
      <c r="T164" s="1">
        <v>0</v>
      </c>
      <c r="U164" s="1">
        <v>29</v>
      </c>
      <c r="V164" s="1">
        <v>0</v>
      </c>
      <c r="W164" s="1">
        <v>0</v>
      </c>
      <c r="X164" s="1">
        <v>2</v>
      </c>
      <c r="Y164" s="1">
        <f t="shared" si="16"/>
        <v>31</v>
      </c>
      <c r="Z164" s="1">
        <v>3</v>
      </c>
      <c r="AA164" s="1">
        <v>6</v>
      </c>
      <c r="AB164" s="1">
        <f>+Urq_InfraMR[[#This Row],[Total Pasos Vehiculares a Nivel]]</f>
        <v>31</v>
      </c>
      <c r="AC164" s="1">
        <f t="shared" si="17"/>
        <v>40</v>
      </c>
      <c r="AD164" s="1">
        <v>1</v>
      </c>
      <c r="AE164" s="1">
        <v>3</v>
      </c>
      <c r="AF164" s="1">
        <v>38</v>
      </c>
      <c r="AG164" s="1">
        <f t="shared" si="18"/>
        <v>42</v>
      </c>
      <c r="AH164" s="13">
        <v>17.370999999999999</v>
      </c>
      <c r="AI164" s="13">
        <v>0</v>
      </c>
      <c r="AJ164" s="13">
        <v>8.3789999999999996</v>
      </c>
      <c r="AK164" s="13">
        <f t="shared" si="19"/>
        <v>25.75</v>
      </c>
      <c r="AL164" s="1">
        <v>1</v>
      </c>
      <c r="AM164" s="1">
        <v>0</v>
      </c>
      <c r="AN164" s="1">
        <v>0</v>
      </c>
      <c r="AO164" s="1">
        <f t="shared" si="20"/>
        <v>1</v>
      </c>
      <c r="AP164" s="1">
        <v>0</v>
      </c>
      <c r="AQ164" s="1">
        <v>128</v>
      </c>
      <c r="AR164" s="1">
        <v>0</v>
      </c>
      <c r="AS164" s="1">
        <f>+Urq_InfraMR[[#This Row],[B.02.1 - Parque de Coches Eléctricos Motrices]]+Urq_InfraMR[[#This Row],[B.02.2 - Parque de Coches Eléctricos Motrices Remolcados Tipo R]]+Urq_InfraMR[[#This Row],[B.02.3 - Parque de Coches Eléctricos Motrices Tipo R]]</f>
        <v>128</v>
      </c>
      <c r="AT164" s="1">
        <v>0</v>
      </c>
      <c r="AU164" s="1">
        <v>0</v>
      </c>
      <c r="AV164" s="1">
        <v>0</v>
      </c>
      <c r="AW164" s="1">
        <f>+Urq_InfraMR[[#This Row],[B.03.1 - Parque de Coches Motores Motrices Remolcados]]+Urq_InfraMR[[#This Row],[B.03.2 - Parque de Coches Motores Motrices Intermedios]]+Urq_InfraMR[[#This Row],[B.03.3 - Parque de Coches Motores Motrices Cabina]]</f>
        <v>0</v>
      </c>
      <c r="AX164" s="1">
        <v>0</v>
      </c>
      <c r="AY164" s="1">
        <v>0</v>
      </c>
      <c r="AZ164" s="1">
        <v>0</v>
      </c>
      <c r="BA164" s="1">
        <v>0</v>
      </c>
      <c r="BB164" s="1">
        <v>0</v>
      </c>
      <c r="BC164" s="1">
        <f>+Urq_InfraMR[[#This Row],[B.04.5 - Parque de Coches Remolcados para Servicios Especiales (Cartoneros)]]+Urq_InfraMR[[#This Row],[B.04.4 - Parque de Coches Remolcados de Larga Distancia (Turista+Pullman)]]+Urq_InfraMR[[#This Row],[B.04.3 - Parque de Coches Remolcados Clase Unica Cabina]]+Urq_InfraMR[[#This Row],[B.04.2 - Parque de Coches Remolcados Clase Unica Furgón]]+Urq_InfraMR[[#This Row],[B.04.1 - Parque de Coches Remolcados Clase Unica]]</f>
        <v>0</v>
      </c>
      <c r="BD164" s="1">
        <v>1</v>
      </c>
      <c r="BE164" s="1">
        <v>0</v>
      </c>
      <c r="BF164" s="16">
        <v>1435</v>
      </c>
    </row>
    <row r="165" spans="1:58">
      <c r="A165" s="1">
        <v>2006</v>
      </c>
      <c r="B165" s="1" t="s">
        <v>122</v>
      </c>
      <c r="C165" s="12">
        <v>0.2</v>
      </c>
      <c r="D165" s="12">
        <v>0</v>
      </c>
      <c r="E165" s="12">
        <v>0</v>
      </c>
      <c r="F165" s="12">
        <v>25.676639999999999</v>
      </c>
      <c r="G165" s="12">
        <f t="shared" si="14"/>
        <v>25.876639999999998</v>
      </c>
      <c r="H165" s="12">
        <f>+Urq_InfraMR[[#This Row],[Total Líneas de Explotación ]]</f>
        <v>25.876639999999998</v>
      </c>
      <c r="I165" s="12">
        <v>25.677</v>
      </c>
      <c r="J165" s="12">
        <v>0.2</v>
      </c>
      <c r="K165" s="12">
        <v>2.5569999999999999</v>
      </c>
      <c r="L165" s="12">
        <v>54.899000000000001</v>
      </c>
      <c r="M165" s="12">
        <v>3.875</v>
      </c>
      <c r="N165" s="12">
        <f>+Urq_InfraMR[[#This Row],[A.03.1 -  Longitud de Vías de Explotación No Electrificadas Troncales y Ramales (vía principal) (km)]]+Urq_InfraMR[[#This Row],[A.04.1 -  Longitud de Vías de Explotación Electrificadas Troncales y Ramales (vía principal) (km)]]</f>
        <v>55.099000000000004</v>
      </c>
      <c r="O165" s="12">
        <f>+Urq_InfraMR[[#This Row],[Total Vías (excluido Auxiliares)]]</f>
        <v>55.099000000000004</v>
      </c>
      <c r="P165" s="1">
        <v>4</v>
      </c>
      <c r="Q165" s="1">
        <v>19</v>
      </c>
      <c r="R165" s="1">
        <v>0</v>
      </c>
      <c r="S165" s="1">
        <f t="shared" si="15"/>
        <v>23</v>
      </c>
      <c r="T165" s="1">
        <v>0</v>
      </c>
      <c r="U165" s="1">
        <v>29</v>
      </c>
      <c r="V165" s="1">
        <v>0</v>
      </c>
      <c r="W165" s="1">
        <v>0</v>
      </c>
      <c r="X165" s="1">
        <v>2</v>
      </c>
      <c r="Y165" s="1">
        <f t="shared" si="16"/>
        <v>31</v>
      </c>
      <c r="Z165" s="1">
        <v>3</v>
      </c>
      <c r="AA165" s="1">
        <v>6</v>
      </c>
      <c r="AB165" s="1">
        <f>+Urq_InfraMR[[#This Row],[Total Pasos Vehiculares a Nivel]]</f>
        <v>31</v>
      </c>
      <c r="AC165" s="1">
        <f t="shared" si="17"/>
        <v>40</v>
      </c>
      <c r="AD165" s="1">
        <v>1</v>
      </c>
      <c r="AE165" s="1">
        <v>3</v>
      </c>
      <c r="AF165" s="1">
        <v>38</v>
      </c>
      <c r="AG165" s="1">
        <f t="shared" si="18"/>
        <v>42</v>
      </c>
      <c r="AH165" s="13">
        <v>17.370999999999999</v>
      </c>
      <c r="AI165" s="13">
        <v>0</v>
      </c>
      <c r="AJ165" s="13">
        <v>8.3789999999999996</v>
      </c>
      <c r="AK165" s="13">
        <f t="shared" si="19"/>
        <v>25.75</v>
      </c>
      <c r="AL165" s="1">
        <v>1</v>
      </c>
      <c r="AM165" s="1">
        <v>0</v>
      </c>
      <c r="AN165" s="1">
        <v>0</v>
      </c>
      <c r="AO165" s="1">
        <f t="shared" si="20"/>
        <v>1</v>
      </c>
      <c r="AP165" s="1">
        <v>0</v>
      </c>
      <c r="AQ165" s="1">
        <v>128</v>
      </c>
      <c r="AR165" s="1">
        <v>0</v>
      </c>
      <c r="AS165" s="1">
        <f>+Urq_InfraMR[[#This Row],[B.02.1 - Parque de Coches Eléctricos Motrices]]+Urq_InfraMR[[#This Row],[B.02.2 - Parque de Coches Eléctricos Motrices Remolcados Tipo R]]+Urq_InfraMR[[#This Row],[B.02.3 - Parque de Coches Eléctricos Motrices Tipo R]]</f>
        <v>128</v>
      </c>
      <c r="AT165" s="1">
        <v>0</v>
      </c>
      <c r="AU165" s="1">
        <v>0</v>
      </c>
      <c r="AV165" s="1">
        <v>0</v>
      </c>
      <c r="AW165" s="1">
        <f>+Urq_InfraMR[[#This Row],[B.03.1 - Parque de Coches Motores Motrices Remolcados]]+Urq_InfraMR[[#This Row],[B.03.2 - Parque de Coches Motores Motrices Intermedios]]+Urq_InfraMR[[#This Row],[B.03.3 - Parque de Coches Motores Motrices Cabina]]</f>
        <v>0</v>
      </c>
      <c r="AX165" s="1">
        <v>0</v>
      </c>
      <c r="AY165" s="1">
        <v>0</v>
      </c>
      <c r="AZ165" s="1">
        <v>0</v>
      </c>
      <c r="BA165" s="1">
        <v>0</v>
      </c>
      <c r="BB165" s="1">
        <v>0</v>
      </c>
      <c r="BC165" s="1">
        <f>+Urq_InfraMR[[#This Row],[B.04.5 - Parque de Coches Remolcados para Servicios Especiales (Cartoneros)]]+Urq_InfraMR[[#This Row],[B.04.4 - Parque de Coches Remolcados de Larga Distancia (Turista+Pullman)]]+Urq_InfraMR[[#This Row],[B.04.3 - Parque de Coches Remolcados Clase Unica Cabina]]+Urq_InfraMR[[#This Row],[B.04.2 - Parque de Coches Remolcados Clase Unica Furgón]]+Urq_InfraMR[[#This Row],[B.04.1 - Parque de Coches Remolcados Clase Unica]]</f>
        <v>0</v>
      </c>
      <c r="BD165" s="1">
        <v>1</v>
      </c>
      <c r="BE165" s="1">
        <v>0</v>
      </c>
      <c r="BF165" s="16">
        <v>1435</v>
      </c>
    </row>
    <row r="166" spans="1:58">
      <c r="A166" s="1">
        <v>2006</v>
      </c>
      <c r="B166" s="1" t="s">
        <v>123</v>
      </c>
      <c r="C166" s="12">
        <v>0.2</v>
      </c>
      <c r="D166" s="12">
        <v>0</v>
      </c>
      <c r="E166" s="12">
        <v>0</v>
      </c>
      <c r="F166" s="12">
        <v>25.676639999999999</v>
      </c>
      <c r="G166" s="12">
        <f t="shared" si="14"/>
        <v>25.876639999999998</v>
      </c>
      <c r="H166" s="12">
        <f>+Urq_InfraMR[[#This Row],[Total Líneas de Explotación ]]</f>
        <v>25.876639999999998</v>
      </c>
      <c r="I166" s="12">
        <v>25.677</v>
      </c>
      <c r="J166" s="12">
        <v>0.2</v>
      </c>
      <c r="K166" s="12">
        <v>2.5569999999999999</v>
      </c>
      <c r="L166" s="12">
        <v>54.899000000000001</v>
      </c>
      <c r="M166" s="12">
        <v>3.875</v>
      </c>
      <c r="N166" s="12">
        <f>+Urq_InfraMR[[#This Row],[A.03.1 -  Longitud de Vías de Explotación No Electrificadas Troncales y Ramales (vía principal) (km)]]+Urq_InfraMR[[#This Row],[A.04.1 -  Longitud de Vías de Explotación Electrificadas Troncales y Ramales (vía principal) (km)]]</f>
        <v>55.099000000000004</v>
      </c>
      <c r="O166" s="12">
        <f>+Urq_InfraMR[[#This Row],[Total Vías (excluido Auxiliares)]]</f>
        <v>55.099000000000004</v>
      </c>
      <c r="P166" s="1">
        <v>4</v>
      </c>
      <c r="Q166" s="1">
        <v>19</v>
      </c>
      <c r="R166" s="1">
        <v>0</v>
      </c>
      <c r="S166" s="1">
        <f t="shared" si="15"/>
        <v>23</v>
      </c>
      <c r="T166" s="1">
        <v>0</v>
      </c>
      <c r="U166" s="1">
        <v>29</v>
      </c>
      <c r="V166" s="1">
        <v>0</v>
      </c>
      <c r="W166" s="1">
        <v>0</v>
      </c>
      <c r="X166" s="1">
        <v>2</v>
      </c>
      <c r="Y166" s="1">
        <f t="shared" si="16"/>
        <v>31</v>
      </c>
      <c r="Z166" s="1">
        <v>3</v>
      </c>
      <c r="AA166" s="1">
        <v>6</v>
      </c>
      <c r="AB166" s="1">
        <f>+Urq_InfraMR[[#This Row],[Total Pasos Vehiculares a Nivel]]</f>
        <v>31</v>
      </c>
      <c r="AC166" s="1">
        <f t="shared" si="17"/>
        <v>40</v>
      </c>
      <c r="AD166" s="1">
        <v>1</v>
      </c>
      <c r="AE166" s="1">
        <v>3</v>
      </c>
      <c r="AF166" s="1">
        <v>38</v>
      </c>
      <c r="AG166" s="1">
        <f t="shared" si="18"/>
        <v>42</v>
      </c>
      <c r="AH166" s="13">
        <v>17.370999999999999</v>
      </c>
      <c r="AI166" s="13">
        <v>0</v>
      </c>
      <c r="AJ166" s="13">
        <v>8.3789999999999996</v>
      </c>
      <c r="AK166" s="13">
        <f t="shared" si="19"/>
        <v>25.75</v>
      </c>
      <c r="AL166" s="1">
        <v>1</v>
      </c>
      <c r="AM166" s="1">
        <v>0</v>
      </c>
      <c r="AN166" s="1">
        <v>0</v>
      </c>
      <c r="AO166" s="1">
        <f t="shared" si="20"/>
        <v>1</v>
      </c>
      <c r="AP166" s="1">
        <v>0</v>
      </c>
      <c r="AQ166" s="1">
        <v>128</v>
      </c>
      <c r="AR166" s="1">
        <v>0</v>
      </c>
      <c r="AS166" s="1">
        <f>+Urq_InfraMR[[#This Row],[B.02.1 - Parque de Coches Eléctricos Motrices]]+Urq_InfraMR[[#This Row],[B.02.2 - Parque de Coches Eléctricos Motrices Remolcados Tipo R]]+Urq_InfraMR[[#This Row],[B.02.3 - Parque de Coches Eléctricos Motrices Tipo R]]</f>
        <v>128</v>
      </c>
      <c r="AT166" s="1">
        <v>0</v>
      </c>
      <c r="AU166" s="1">
        <v>0</v>
      </c>
      <c r="AV166" s="1">
        <v>0</v>
      </c>
      <c r="AW166" s="1">
        <f>+Urq_InfraMR[[#This Row],[B.03.1 - Parque de Coches Motores Motrices Remolcados]]+Urq_InfraMR[[#This Row],[B.03.2 - Parque de Coches Motores Motrices Intermedios]]+Urq_InfraMR[[#This Row],[B.03.3 - Parque de Coches Motores Motrices Cabina]]</f>
        <v>0</v>
      </c>
      <c r="AX166" s="1">
        <v>0</v>
      </c>
      <c r="AY166" s="1">
        <v>0</v>
      </c>
      <c r="AZ166" s="1">
        <v>0</v>
      </c>
      <c r="BA166" s="1">
        <v>0</v>
      </c>
      <c r="BB166" s="1">
        <v>0</v>
      </c>
      <c r="BC166" s="1">
        <f>+Urq_InfraMR[[#This Row],[B.04.5 - Parque de Coches Remolcados para Servicios Especiales (Cartoneros)]]+Urq_InfraMR[[#This Row],[B.04.4 - Parque de Coches Remolcados de Larga Distancia (Turista+Pullman)]]+Urq_InfraMR[[#This Row],[B.04.3 - Parque de Coches Remolcados Clase Unica Cabina]]+Urq_InfraMR[[#This Row],[B.04.2 - Parque de Coches Remolcados Clase Unica Furgón]]+Urq_InfraMR[[#This Row],[B.04.1 - Parque de Coches Remolcados Clase Unica]]</f>
        <v>0</v>
      </c>
      <c r="BD166" s="1">
        <v>1</v>
      </c>
      <c r="BE166" s="1">
        <v>0</v>
      </c>
      <c r="BF166" s="16">
        <v>1435</v>
      </c>
    </row>
    <row r="167" spans="1:58">
      <c r="A167" s="1">
        <v>2006</v>
      </c>
      <c r="B167" s="1" t="s">
        <v>124</v>
      </c>
      <c r="C167" s="12">
        <v>0.2</v>
      </c>
      <c r="D167" s="12">
        <v>0</v>
      </c>
      <c r="E167" s="12">
        <v>0</v>
      </c>
      <c r="F167" s="12">
        <v>25.676639999999999</v>
      </c>
      <c r="G167" s="12">
        <f t="shared" si="14"/>
        <v>25.876639999999998</v>
      </c>
      <c r="H167" s="12">
        <f>+Urq_InfraMR[[#This Row],[Total Líneas de Explotación ]]</f>
        <v>25.876639999999998</v>
      </c>
      <c r="I167" s="12">
        <v>25.677</v>
      </c>
      <c r="J167" s="12">
        <v>0.2</v>
      </c>
      <c r="K167" s="12">
        <v>2.5569999999999999</v>
      </c>
      <c r="L167" s="12">
        <v>54.899000000000001</v>
      </c>
      <c r="M167" s="12">
        <v>3.875</v>
      </c>
      <c r="N167" s="12">
        <f>+Urq_InfraMR[[#This Row],[A.03.1 -  Longitud de Vías de Explotación No Electrificadas Troncales y Ramales (vía principal) (km)]]+Urq_InfraMR[[#This Row],[A.04.1 -  Longitud de Vías de Explotación Electrificadas Troncales y Ramales (vía principal) (km)]]</f>
        <v>55.099000000000004</v>
      </c>
      <c r="O167" s="12">
        <f>+Urq_InfraMR[[#This Row],[Total Vías (excluido Auxiliares)]]</f>
        <v>55.099000000000004</v>
      </c>
      <c r="P167" s="1">
        <v>4</v>
      </c>
      <c r="Q167" s="1">
        <v>19</v>
      </c>
      <c r="R167" s="1">
        <v>0</v>
      </c>
      <c r="S167" s="1">
        <f t="shared" si="15"/>
        <v>23</v>
      </c>
      <c r="T167" s="1">
        <v>0</v>
      </c>
      <c r="U167" s="1">
        <v>29</v>
      </c>
      <c r="V167" s="1">
        <v>0</v>
      </c>
      <c r="W167" s="1">
        <v>0</v>
      </c>
      <c r="X167" s="1">
        <v>2</v>
      </c>
      <c r="Y167" s="1">
        <f t="shared" si="16"/>
        <v>31</v>
      </c>
      <c r="Z167" s="1">
        <v>3</v>
      </c>
      <c r="AA167" s="1">
        <v>6</v>
      </c>
      <c r="AB167" s="1">
        <f>+Urq_InfraMR[[#This Row],[Total Pasos Vehiculares a Nivel]]</f>
        <v>31</v>
      </c>
      <c r="AC167" s="1">
        <f t="shared" si="17"/>
        <v>40</v>
      </c>
      <c r="AD167" s="1">
        <v>1</v>
      </c>
      <c r="AE167" s="1">
        <v>3</v>
      </c>
      <c r="AF167" s="1">
        <v>38</v>
      </c>
      <c r="AG167" s="1">
        <f t="shared" si="18"/>
        <v>42</v>
      </c>
      <c r="AH167" s="13">
        <v>17.370999999999999</v>
      </c>
      <c r="AI167" s="13">
        <v>0</v>
      </c>
      <c r="AJ167" s="13">
        <v>8.3789999999999996</v>
      </c>
      <c r="AK167" s="13">
        <f t="shared" si="19"/>
        <v>25.75</v>
      </c>
      <c r="AL167" s="1">
        <v>1</v>
      </c>
      <c r="AM167" s="1">
        <v>0</v>
      </c>
      <c r="AN167" s="1">
        <v>0</v>
      </c>
      <c r="AO167" s="1">
        <f t="shared" si="20"/>
        <v>1</v>
      </c>
      <c r="AP167" s="1">
        <v>0</v>
      </c>
      <c r="AQ167" s="1">
        <v>128</v>
      </c>
      <c r="AR167" s="1">
        <v>0</v>
      </c>
      <c r="AS167" s="1">
        <f>+Urq_InfraMR[[#This Row],[B.02.1 - Parque de Coches Eléctricos Motrices]]+Urq_InfraMR[[#This Row],[B.02.2 - Parque de Coches Eléctricos Motrices Remolcados Tipo R]]+Urq_InfraMR[[#This Row],[B.02.3 - Parque de Coches Eléctricos Motrices Tipo R]]</f>
        <v>128</v>
      </c>
      <c r="AT167" s="1">
        <v>0</v>
      </c>
      <c r="AU167" s="1">
        <v>0</v>
      </c>
      <c r="AV167" s="1">
        <v>0</v>
      </c>
      <c r="AW167" s="1">
        <f>+Urq_InfraMR[[#This Row],[B.03.1 - Parque de Coches Motores Motrices Remolcados]]+Urq_InfraMR[[#This Row],[B.03.2 - Parque de Coches Motores Motrices Intermedios]]+Urq_InfraMR[[#This Row],[B.03.3 - Parque de Coches Motores Motrices Cabina]]</f>
        <v>0</v>
      </c>
      <c r="AX167" s="1">
        <v>0</v>
      </c>
      <c r="AY167" s="1">
        <v>0</v>
      </c>
      <c r="AZ167" s="1">
        <v>0</v>
      </c>
      <c r="BA167" s="1">
        <v>0</v>
      </c>
      <c r="BB167" s="1">
        <v>0</v>
      </c>
      <c r="BC167" s="1">
        <f>+Urq_InfraMR[[#This Row],[B.04.5 - Parque de Coches Remolcados para Servicios Especiales (Cartoneros)]]+Urq_InfraMR[[#This Row],[B.04.4 - Parque de Coches Remolcados de Larga Distancia (Turista+Pullman)]]+Urq_InfraMR[[#This Row],[B.04.3 - Parque de Coches Remolcados Clase Unica Cabina]]+Urq_InfraMR[[#This Row],[B.04.2 - Parque de Coches Remolcados Clase Unica Furgón]]+Urq_InfraMR[[#This Row],[B.04.1 - Parque de Coches Remolcados Clase Unica]]</f>
        <v>0</v>
      </c>
      <c r="BD167" s="1">
        <v>1</v>
      </c>
      <c r="BE167" s="1">
        <v>0</v>
      </c>
      <c r="BF167" s="16">
        <v>1435</v>
      </c>
    </row>
    <row r="168" spans="1:58">
      <c r="A168" s="1">
        <v>2006</v>
      </c>
      <c r="B168" s="1" t="s">
        <v>125</v>
      </c>
      <c r="C168" s="12">
        <v>0.2</v>
      </c>
      <c r="D168" s="12">
        <v>0</v>
      </c>
      <c r="E168" s="12">
        <v>0</v>
      </c>
      <c r="F168" s="12">
        <v>25.676639999999999</v>
      </c>
      <c r="G168" s="12">
        <f t="shared" si="14"/>
        <v>25.876639999999998</v>
      </c>
      <c r="H168" s="12">
        <f>+Urq_InfraMR[[#This Row],[Total Líneas de Explotación ]]</f>
        <v>25.876639999999998</v>
      </c>
      <c r="I168" s="12">
        <v>25.677</v>
      </c>
      <c r="J168" s="12">
        <v>0.2</v>
      </c>
      <c r="K168" s="12">
        <v>2.5569999999999999</v>
      </c>
      <c r="L168" s="12">
        <v>54.899000000000001</v>
      </c>
      <c r="M168" s="12">
        <v>3.875</v>
      </c>
      <c r="N168" s="12">
        <f>+Urq_InfraMR[[#This Row],[A.03.1 -  Longitud de Vías de Explotación No Electrificadas Troncales y Ramales (vía principal) (km)]]+Urq_InfraMR[[#This Row],[A.04.1 -  Longitud de Vías de Explotación Electrificadas Troncales y Ramales (vía principal) (km)]]</f>
        <v>55.099000000000004</v>
      </c>
      <c r="O168" s="12">
        <f>+Urq_InfraMR[[#This Row],[Total Vías (excluido Auxiliares)]]</f>
        <v>55.099000000000004</v>
      </c>
      <c r="P168" s="1">
        <v>4</v>
      </c>
      <c r="Q168" s="1">
        <v>19</v>
      </c>
      <c r="R168" s="1">
        <v>0</v>
      </c>
      <c r="S168" s="1">
        <f t="shared" si="15"/>
        <v>23</v>
      </c>
      <c r="T168" s="1">
        <v>0</v>
      </c>
      <c r="U168" s="1">
        <v>29</v>
      </c>
      <c r="V168" s="1">
        <v>0</v>
      </c>
      <c r="W168" s="1">
        <v>0</v>
      </c>
      <c r="X168" s="1">
        <v>2</v>
      </c>
      <c r="Y168" s="1">
        <f t="shared" si="16"/>
        <v>31</v>
      </c>
      <c r="Z168" s="1">
        <v>3</v>
      </c>
      <c r="AA168" s="1">
        <v>6</v>
      </c>
      <c r="AB168" s="1">
        <f>+Urq_InfraMR[[#This Row],[Total Pasos Vehiculares a Nivel]]</f>
        <v>31</v>
      </c>
      <c r="AC168" s="1">
        <f t="shared" si="17"/>
        <v>40</v>
      </c>
      <c r="AD168" s="1">
        <v>1</v>
      </c>
      <c r="AE168" s="1">
        <v>3</v>
      </c>
      <c r="AF168" s="1">
        <v>38</v>
      </c>
      <c r="AG168" s="1">
        <f t="shared" si="18"/>
        <v>42</v>
      </c>
      <c r="AH168" s="13">
        <v>17.370999999999999</v>
      </c>
      <c r="AI168" s="13">
        <v>0</v>
      </c>
      <c r="AJ168" s="13">
        <v>8.3789999999999996</v>
      </c>
      <c r="AK168" s="13">
        <f t="shared" si="19"/>
        <v>25.75</v>
      </c>
      <c r="AL168" s="1">
        <v>1</v>
      </c>
      <c r="AM168" s="1">
        <v>0</v>
      </c>
      <c r="AN168" s="1">
        <v>0</v>
      </c>
      <c r="AO168" s="1">
        <f t="shared" si="20"/>
        <v>1</v>
      </c>
      <c r="AP168" s="1">
        <v>0</v>
      </c>
      <c r="AQ168" s="1">
        <v>128</v>
      </c>
      <c r="AR168" s="1">
        <v>0</v>
      </c>
      <c r="AS168" s="1">
        <f>+Urq_InfraMR[[#This Row],[B.02.1 - Parque de Coches Eléctricos Motrices]]+Urq_InfraMR[[#This Row],[B.02.2 - Parque de Coches Eléctricos Motrices Remolcados Tipo R]]+Urq_InfraMR[[#This Row],[B.02.3 - Parque de Coches Eléctricos Motrices Tipo R]]</f>
        <v>128</v>
      </c>
      <c r="AT168" s="1">
        <v>0</v>
      </c>
      <c r="AU168" s="1">
        <v>0</v>
      </c>
      <c r="AV168" s="1">
        <v>0</v>
      </c>
      <c r="AW168" s="1">
        <f>+Urq_InfraMR[[#This Row],[B.03.1 - Parque de Coches Motores Motrices Remolcados]]+Urq_InfraMR[[#This Row],[B.03.2 - Parque de Coches Motores Motrices Intermedios]]+Urq_InfraMR[[#This Row],[B.03.3 - Parque de Coches Motores Motrices Cabina]]</f>
        <v>0</v>
      </c>
      <c r="AX168" s="1">
        <v>0</v>
      </c>
      <c r="AY168" s="1">
        <v>0</v>
      </c>
      <c r="AZ168" s="1">
        <v>0</v>
      </c>
      <c r="BA168" s="1">
        <v>0</v>
      </c>
      <c r="BB168" s="1">
        <v>0</v>
      </c>
      <c r="BC168" s="1">
        <f>+Urq_InfraMR[[#This Row],[B.04.5 - Parque de Coches Remolcados para Servicios Especiales (Cartoneros)]]+Urq_InfraMR[[#This Row],[B.04.4 - Parque de Coches Remolcados de Larga Distancia (Turista+Pullman)]]+Urq_InfraMR[[#This Row],[B.04.3 - Parque de Coches Remolcados Clase Unica Cabina]]+Urq_InfraMR[[#This Row],[B.04.2 - Parque de Coches Remolcados Clase Unica Furgón]]+Urq_InfraMR[[#This Row],[B.04.1 - Parque de Coches Remolcados Clase Unica]]</f>
        <v>0</v>
      </c>
      <c r="BD168" s="1">
        <v>1</v>
      </c>
      <c r="BE168" s="1">
        <v>0</v>
      </c>
      <c r="BF168" s="16">
        <v>1435</v>
      </c>
    </row>
    <row r="169" spans="1:58">
      <c r="A169" s="1">
        <v>2006</v>
      </c>
      <c r="B169" s="1" t="s">
        <v>126</v>
      </c>
      <c r="C169" s="12">
        <v>0.2</v>
      </c>
      <c r="D169" s="12">
        <v>0</v>
      </c>
      <c r="E169" s="12">
        <v>0</v>
      </c>
      <c r="F169" s="12">
        <v>25.676639999999999</v>
      </c>
      <c r="G169" s="12">
        <f t="shared" si="14"/>
        <v>25.876639999999998</v>
      </c>
      <c r="H169" s="12">
        <f>+Urq_InfraMR[[#This Row],[Total Líneas de Explotación ]]</f>
        <v>25.876639999999998</v>
      </c>
      <c r="I169" s="12">
        <v>25.677</v>
      </c>
      <c r="J169" s="12">
        <v>0.2</v>
      </c>
      <c r="K169" s="12">
        <v>2.5569999999999999</v>
      </c>
      <c r="L169" s="12">
        <v>54.899000000000001</v>
      </c>
      <c r="M169" s="12">
        <v>3.875</v>
      </c>
      <c r="N169" s="12">
        <f>+Urq_InfraMR[[#This Row],[A.03.1 -  Longitud de Vías de Explotación No Electrificadas Troncales y Ramales (vía principal) (km)]]+Urq_InfraMR[[#This Row],[A.04.1 -  Longitud de Vías de Explotación Electrificadas Troncales y Ramales (vía principal) (km)]]</f>
        <v>55.099000000000004</v>
      </c>
      <c r="O169" s="12">
        <f>+Urq_InfraMR[[#This Row],[Total Vías (excluido Auxiliares)]]</f>
        <v>55.099000000000004</v>
      </c>
      <c r="P169" s="1">
        <v>4</v>
      </c>
      <c r="Q169" s="1">
        <v>19</v>
      </c>
      <c r="R169" s="1">
        <v>0</v>
      </c>
      <c r="S169" s="1">
        <f t="shared" si="15"/>
        <v>23</v>
      </c>
      <c r="T169" s="1">
        <v>0</v>
      </c>
      <c r="U169" s="1">
        <v>29</v>
      </c>
      <c r="V169" s="1">
        <v>0</v>
      </c>
      <c r="W169" s="1">
        <v>0</v>
      </c>
      <c r="X169" s="1">
        <v>2</v>
      </c>
      <c r="Y169" s="1">
        <f t="shared" si="16"/>
        <v>31</v>
      </c>
      <c r="Z169" s="1">
        <v>3</v>
      </c>
      <c r="AA169" s="1">
        <v>6</v>
      </c>
      <c r="AB169" s="1">
        <f>+Urq_InfraMR[[#This Row],[Total Pasos Vehiculares a Nivel]]</f>
        <v>31</v>
      </c>
      <c r="AC169" s="1">
        <f t="shared" si="17"/>
        <v>40</v>
      </c>
      <c r="AD169" s="1">
        <v>1</v>
      </c>
      <c r="AE169" s="1">
        <v>3</v>
      </c>
      <c r="AF169" s="1">
        <v>38</v>
      </c>
      <c r="AG169" s="1">
        <f t="shared" si="18"/>
        <v>42</v>
      </c>
      <c r="AH169" s="13">
        <v>17.370999999999999</v>
      </c>
      <c r="AI169" s="13">
        <v>0</v>
      </c>
      <c r="AJ169" s="13">
        <v>8.3789999999999996</v>
      </c>
      <c r="AK169" s="13">
        <f t="shared" si="19"/>
        <v>25.75</v>
      </c>
      <c r="AL169" s="1">
        <v>1</v>
      </c>
      <c r="AM169" s="1">
        <v>0</v>
      </c>
      <c r="AN169" s="1">
        <v>0</v>
      </c>
      <c r="AO169" s="1">
        <f t="shared" si="20"/>
        <v>1</v>
      </c>
      <c r="AP169" s="1">
        <v>0</v>
      </c>
      <c r="AQ169" s="1">
        <v>128</v>
      </c>
      <c r="AR169" s="1">
        <v>0</v>
      </c>
      <c r="AS169" s="1">
        <f>+Urq_InfraMR[[#This Row],[B.02.1 - Parque de Coches Eléctricos Motrices]]+Urq_InfraMR[[#This Row],[B.02.2 - Parque de Coches Eléctricos Motrices Remolcados Tipo R]]+Urq_InfraMR[[#This Row],[B.02.3 - Parque de Coches Eléctricos Motrices Tipo R]]</f>
        <v>128</v>
      </c>
      <c r="AT169" s="1">
        <v>0</v>
      </c>
      <c r="AU169" s="1">
        <v>0</v>
      </c>
      <c r="AV169" s="1">
        <v>0</v>
      </c>
      <c r="AW169" s="1">
        <f>+Urq_InfraMR[[#This Row],[B.03.1 - Parque de Coches Motores Motrices Remolcados]]+Urq_InfraMR[[#This Row],[B.03.2 - Parque de Coches Motores Motrices Intermedios]]+Urq_InfraMR[[#This Row],[B.03.3 - Parque de Coches Motores Motrices Cabina]]</f>
        <v>0</v>
      </c>
      <c r="AX169" s="1">
        <v>0</v>
      </c>
      <c r="AY169" s="1">
        <v>0</v>
      </c>
      <c r="AZ169" s="1">
        <v>0</v>
      </c>
      <c r="BA169" s="1">
        <v>0</v>
      </c>
      <c r="BB169" s="1">
        <v>0</v>
      </c>
      <c r="BC169" s="1">
        <f>+Urq_InfraMR[[#This Row],[B.04.5 - Parque de Coches Remolcados para Servicios Especiales (Cartoneros)]]+Urq_InfraMR[[#This Row],[B.04.4 - Parque de Coches Remolcados de Larga Distancia (Turista+Pullman)]]+Urq_InfraMR[[#This Row],[B.04.3 - Parque de Coches Remolcados Clase Unica Cabina]]+Urq_InfraMR[[#This Row],[B.04.2 - Parque de Coches Remolcados Clase Unica Furgón]]+Urq_InfraMR[[#This Row],[B.04.1 - Parque de Coches Remolcados Clase Unica]]</f>
        <v>0</v>
      </c>
      <c r="BD169" s="1">
        <v>1</v>
      </c>
      <c r="BE169" s="1">
        <v>0</v>
      </c>
      <c r="BF169" s="16">
        <v>1435</v>
      </c>
    </row>
    <row r="170" spans="1:58">
      <c r="A170" s="1">
        <v>2007</v>
      </c>
      <c r="B170" s="1" t="s">
        <v>115</v>
      </c>
      <c r="C170" s="12">
        <v>0.2</v>
      </c>
      <c r="D170" s="12">
        <v>0</v>
      </c>
      <c r="E170" s="12">
        <v>0</v>
      </c>
      <c r="F170" s="12">
        <v>25.676639999999999</v>
      </c>
      <c r="G170" s="12">
        <f t="shared" si="14"/>
        <v>25.876639999999998</v>
      </c>
      <c r="H170" s="12">
        <f>+Urq_InfraMR[[#This Row],[Total Líneas de Explotación ]]</f>
        <v>25.876639999999998</v>
      </c>
      <c r="I170" s="12">
        <v>25.677</v>
      </c>
      <c r="J170" s="12">
        <v>0.2</v>
      </c>
      <c r="K170" s="12">
        <v>2.5569999999999999</v>
      </c>
      <c r="L170" s="12">
        <v>54.899000000000001</v>
      </c>
      <c r="M170" s="12">
        <v>3.875</v>
      </c>
      <c r="N170" s="12">
        <f>+Urq_InfraMR[[#This Row],[A.03.1 -  Longitud de Vías de Explotación No Electrificadas Troncales y Ramales (vía principal) (km)]]+Urq_InfraMR[[#This Row],[A.04.1 -  Longitud de Vías de Explotación Electrificadas Troncales y Ramales (vía principal) (km)]]</f>
        <v>55.099000000000004</v>
      </c>
      <c r="O170" s="12">
        <f>+Urq_InfraMR[[#This Row],[Total Vías (excluido Auxiliares)]]</f>
        <v>55.099000000000004</v>
      </c>
      <c r="P170" s="1">
        <v>4</v>
      </c>
      <c r="Q170" s="1">
        <v>19</v>
      </c>
      <c r="R170" s="1">
        <v>0</v>
      </c>
      <c r="S170" s="1">
        <f t="shared" si="15"/>
        <v>23</v>
      </c>
      <c r="T170" s="1">
        <v>0</v>
      </c>
      <c r="U170" s="1">
        <v>29</v>
      </c>
      <c r="V170" s="1">
        <v>0</v>
      </c>
      <c r="W170" s="1">
        <v>0</v>
      </c>
      <c r="X170" s="1">
        <v>2</v>
      </c>
      <c r="Y170" s="1">
        <f t="shared" si="16"/>
        <v>31</v>
      </c>
      <c r="Z170" s="1">
        <v>3</v>
      </c>
      <c r="AA170" s="1">
        <v>6</v>
      </c>
      <c r="AB170" s="1">
        <f>+Urq_InfraMR[[#This Row],[Total Pasos Vehiculares a Nivel]]</f>
        <v>31</v>
      </c>
      <c r="AC170" s="1">
        <f t="shared" si="17"/>
        <v>40</v>
      </c>
      <c r="AD170" s="1">
        <v>1</v>
      </c>
      <c r="AE170" s="1">
        <v>3</v>
      </c>
      <c r="AF170" s="1">
        <v>38</v>
      </c>
      <c r="AG170" s="1">
        <f t="shared" si="18"/>
        <v>42</v>
      </c>
      <c r="AH170" s="13">
        <v>17.370999999999999</v>
      </c>
      <c r="AI170" s="13">
        <v>0</v>
      </c>
      <c r="AJ170" s="13">
        <v>8.3789999999999996</v>
      </c>
      <c r="AK170" s="13">
        <f t="shared" si="19"/>
        <v>25.75</v>
      </c>
      <c r="AL170" s="1">
        <v>1</v>
      </c>
      <c r="AM170" s="1">
        <v>0</v>
      </c>
      <c r="AN170" s="1">
        <v>0</v>
      </c>
      <c r="AO170" s="1">
        <f t="shared" si="20"/>
        <v>1</v>
      </c>
      <c r="AP170" s="1">
        <v>0</v>
      </c>
      <c r="AQ170" s="1">
        <v>128</v>
      </c>
      <c r="AR170" s="1">
        <v>0</v>
      </c>
      <c r="AS170" s="1">
        <f>+Urq_InfraMR[[#This Row],[B.02.1 - Parque de Coches Eléctricos Motrices]]+Urq_InfraMR[[#This Row],[B.02.2 - Parque de Coches Eléctricos Motrices Remolcados Tipo R]]+Urq_InfraMR[[#This Row],[B.02.3 - Parque de Coches Eléctricos Motrices Tipo R]]</f>
        <v>128</v>
      </c>
      <c r="AT170" s="1">
        <v>0</v>
      </c>
      <c r="AU170" s="1">
        <v>0</v>
      </c>
      <c r="AV170" s="1">
        <v>0</v>
      </c>
      <c r="AW170" s="1">
        <f>+Urq_InfraMR[[#This Row],[B.03.1 - Parque de Coches Motores Motrices Remolcados]]+Urq_InfraMR[[#This Row],[B.03.2 - Parque de Coches Motores Motrices Intermedios]]+Urq_InfraMR[[#This Row],[B.03.3 - Parque de Coches Motores Motrices Cabina]]</f>
        <v>0</v>
      </c>
      <c r="AX170" s="1">
        <v>0</v>
      </c>
      <c r="AY170" s="1">
        <v>0</v>
      </c>
      <c r="AZ170" s="1">
        <v>0</v>
      </c>
      <c r="BA170" s="1">
        <v>0</v>
      </c>
      <c r="BB170" s="1">
        <v>0</v>
      </c>
      <c r="BC170" s="1">
        <f>+Urq_InfraMR[[#This Row],[B.04.5 - Parque de Coches Remolcados para Servicios Especiales (Cartoneros)]]+Urq_InfraMR[[#This Row],[B.04.4 - Parque de Coches Remolcados de Larga Distancia (Turista+Pullman)]]+Urq_InfraMR[[#This Row],[B.04.3 - Parque de Coches Remolcados Clase Unica Cabina]]+Urq_InfraMR[[#This Row],[B.04.2 - Parque de Coches Remolcados Clase Unica Furgón]]+Urq_InfraMR[[#This Row],[B.04.1 - Parque de Coches Remolcados Clase Unica]]</f>
        <v>0</v>
      </c>
      <c r="BD170" s="1">
        <v>1</v>
      </c>
      <c r="BE170" s="1">
        <v>0</v>
      </c>
      <c r="BF170" s="16">
        <v>1435</v>
      </c>
    </row>
    <row r="171" spans="1:58">
      <c r="A171" s="1">
        <v>2007</v>
      </c>
      <c r="B171" s="1" t="s">
        <v>116</v>
      </c>
      <c r="C171" s="12">
        <v>0.2</v>
      </c>
      <c r="D171" s="12">
        <v>0</v>
      </c>
      <c r="E171" s="12">
        <v>0</v>
      </c>
      <c r="F171" s="12">
        <v>25.676639999999999</v>
      </c>
      <c r="G171" s="12">
        <f t="shared" si="14"/>
        <v>25.876639999999998</v>
      </c>
      <c r="H171" s="12">
        <f>+Urq_InfraMR[[#This Row],[Total Líneas de Explotación ]]</f>
        <v>25.876639999999998</v>
      </c>
      <c r="I171" s="12">
        <v>25.677</v>
      </c>
      <c r="J171" s="12">
        <v>0.2</v>
      </c>
      <c r="K171" s="12">
        <v>2.5569999999999999</v>
      </c>
      <c r="L171" s="12">
        <v>54.899000000000001</v>
      </c>
      <c r="M171" s="12">
        <v>3.875</v>
      </c>
      <c r="N171" s="12">
        <f>+Urq_InfraMR[[#This Row],[A.03.1 -  Longitud de Vías de Explotación No Electrificadas Troncales y Ramales (vía principal) (km)]]+Urq_InfraMR[[#This Row],[A.04.1 -  Longitud de Vías de Explotación Electrificadas Troncales y Ramales (vía principal) (km)]]</f>
        <v>55.099000000000004</v>
      </c>
      <c r="O171" s="12">
        <f>+Urq_InfraMR[[#This Row],[Total Vías (excluido Auxiliares)]]</f>
        <v>55.099000000000004</v>
      </c>
      <c r="P171" s="1">
        <v>4</v>
      </c>
      <c r="Q171" s="1">
        <v>19</v>
      </c>
      <c r="R171" s="1">
        <v>0</v>
      </c>
      <c r="S171" s="1">
        <f t="shared" si="15"/>
        <v>23</v>
      </c>
      <c r="T171" s="1">
        <v>0</v>
      </c>
      <c r="U171" s="1">
        <v>29</v>
      </c>
      <c r="V171" s="1">
        <v>0</v>
      </c>
      <c r="W171" s="1">
        <v>0</v>
      </c>
      <c r="X171" s="1">
        <v>2</v>
      </c>
      <c r="Y171" s="1">
        <f t="shared" si="16"/>
        <v>31</v>
      </c>
      <c r="Z171" s="1">
        <v>3</v>
      </c>
      <c r="AA171" s="1">
        <v>6</v>
      </c>
      <c r="AB171" s="1">
        <f>+Urq_InfraMR[[#This Row],[Total Pasos Vehiculares a Nivel]]</f>
        <v>31</v>
      </c>
      <c r="AC171" s="1">
        <f t="shared" si="17"/>
        <v>40</v>
      </c>
      <c r="AD171" s="1">
        <v>1</v>
      </c>
      <c r="AE171" s="1">
        <v>3</v>
      </c>
      <c r="AF171" s="1">
        <v>38</v>
      </c>
      <c r="AG171" s="1">
        <f t="shared" si="18"/>
        <v>42</v>
      </c>
      <c r="AH171" s="13">
        <v>17.370999999999999</v>
      </c>
      <c r="AI171" s="13">
        <v>0</v>
      </c>
      <c r="AJ171" s="13">
        <v>8.3789999999999996</v>
      </c>
      <c r="AK171" s="13">
        <f t="shared" si="19"/>
        <v>25.75</v>
      </c>
      <c r="AL171" s="1">
        <v>1</v>
      </c>
      <c r="AM171" s="1">
        <v>0</v>
      </c>
      <c r="AN171" s="1">
        <v>0</v>
      </c>
      <c r="AO171" s="1">
        <f t="shared" si="20"/>
        <v>1</v>
      </c>
      <c r="AP171" s="1">
        <v>0</v>
      </c>
      <c r="AQ171" s="1">
        <v>128</v>
      </c>
      <c r="AR171" s="1">
        <v>0</v>
      </c>
      <c r="AS171" s="1">
        <f>+Urq_InfraMR[[#This Row],[B.02.1 - Parque de Coches Eléctricos Motrices]]+Urq_InfraMR[[#This Row],[B.02.2 - Parque de Coches Eléctricos Motrices Remolcados Tipo R]]+Urq_InfraMR[[#This Row],[B.02.3 - Parque de Coches Eléctricos Motrices Tipo R]]</f>
        <v>128</v>
      </c>
      <c r="AT171" s="1">
        <v>0</v>
      </c>
      <c r="AU171" s="1">
        <v>0</v>
      </c>
      <c r="AV171" s="1">
        <v>0</v>
      </c>
      <c r="AW171" s="1">
        <f>+Urq_InfraMR[[#This Row],[B.03.1 - Parque de Coches Motores Motrices Remolcados]]+Urq_InfraMR[[#This Row],[B.03.2 - Parque de Coches Motores Motrices Intermedios]]+Urq_InfraMR[[#This Row],[B.03.3 - Parque de Coches Motores Motrices Cabina]]</f>
        <v>0</v>
      </c>
      <c r="AX171" s="1">
        <v>0</v>
      </c>
      <c r="AY171" s="1">
        <v>0</v>
      </c>
      <c r="AZ171" s="1">
        <v>0</v>
      </c>
      <c r="BA171" s="1">
        <v>0</v>
      </c>
      <c r="BB171" s="1">
        <v>0</v>
      </c>
      <c r="BC171" s="1">
        <f>+Urq_InfraMR[[#This Row],[B.04.5 - Parque de Coches Remolcados para Servicios Especiales (Cartoneros)]]+Urq_InfraMR[[#This Row],[B.04.4 - Parque de Coches Remolcados de Larga Distancia (Turista+Pullman)]]+Urq_InfraMR[[#This Row],[B.04.3 - Parque de Coches Remolcados Clase Unica Cabina]]+Urq_InfraMR[[#This Row],[B.04.2 - Parque de Coches Remolcados Clase Unica Furgón]]+Urq_InfraMR[[#This Row],[B.04.1 - Parque de Coches Remolcados Clase Unica]]</f>
        <v>0</v>
      </c>
      <c r="BD171" s="1">
        <v>1</v>
      </c>
      <c r="BE171" s="1">
        <v>0</v>
      </c>
      <c r="BF171" s="16">
        <v>1435</v>
      </c>
    </row>
    <row r="172" spans="1:58">
      <c r="A172" s="1">
        <v>2007</v>
      </c>
      <c r="B172" s="1" t="s">
        <v>117</v>
      </c>
      <c r="C172" s="12">
        <v>0.2</v>
      </c>
      <c r="D172" s="12">
        <v>0</v>
      </c>
      <c r="E172" s="12">
        <v>0</v>
      </c>
      <c r="F172" s="12">
        <v>25.676639999999999</v>
      </c>
      <c r="G172" s="12">
        <f t="shared" si="14"/>
        <v>25.876639999999998</v>
      </c>
      <c r="H172" s="12">
        <f>+Urq_InfraMR[[#This Row],[Total Líneas de Explotación ]]</f>
        <v>25.876639999999998</v>
      </c>
      <c r="I172" s="12">
        <v>25.677</v>
      </c>
      <c r="J172" s="12">
        <v>0.2</v>
      </c>
      <c r="K172" s="12">
        <v>2.5569999999999999</v>
      </c>
      <c r="L172" s="12">
        <v>54.899000000000001</v>
      </c>
      <c r="M172" s="12">
        <v>3.875</v>
      </c>
      <c r="N172" s="12">
        <f>+Urq_InfraMR[[#This Row],[A.03.1 -  Longitud de Vías de Explotación No Electrificadas Troncales y Ramales (vía principal) (km)]]+Urq_InfraMR[[#This Row],[A.04.1 -  Longitud de Vías de Explotación Electrificadas Troncales y Ramales (vía principal) (km)]]</f>
        <v>55.099000000000004</v>
      </c>
      <c r="O172" s="12">
        <f>+Urq_InfraMR[[#This Row],[Total Vías (excluido Auxiliares)]]</f>
        <v>55.099000000000004</v>
      </c>
      <c r="P172" s="1">
        <v>4</v>
      </c>
      <c r="Q172" s="1">
        <v>19</v>
      </c>
      <c r="R172" s="1">
        <v>0</v>
      </c>
      <c r="S172" s="1">
        <f t="shared" si="15"/>
        <v>23</v>
      </c>
      <c r="T172" s="1">
        <v>0</v>
      </c>
      <c r="U172" s="1">
        <v>29</v>
      </c>
      <c r="V172" s="1">
        <v>0</v>
      </c>
      <c r="W172" s="1">
        <v>0</v>
      </c>
      <c r="X172" s="1">
        <v>2</v>
      </c>
      <c r="Y172" s="1">
        <f t="shared" si="16"/>
        <v>31</v>
      </c>
      <c r="Z172" s="1">
        <v>3</v>
      </c>
      <c r="AA172" s="1">
        <v>6</v>
      </c>
      <c r="AB172" s="1">
        <f>+Urq_InfraMR[[#This Row],[Total Pasos Vehiculares a Nivel]]</f>
        <v>31</v>
      </c>
      <c r="AC172" s="1">
        <f t="shared" si="17"/>
        <v>40</v>
      </c>
      <c r="AD172" s="1">
        <v>1</v>
      </c>
      <c r="AE172" s="1">
        <v>3</v>
      </c>
      <c r="AF172" s="1">
        <v>38</v>
      </c>
      <c r="AG172" s="1">
        <f t="shared" si="18"/>
        <v>42</v>
      </c>
      <c r="AH172" s="13">
        <v>17.370999999999999</v>
      </c>
      <c r="AI172" s="13">
        <v>0</v>
      </c>
      <c r="AJ172" s="13">
        <v>8.3789999999999996</v>
      </c>
      <c r="AK172" s="13">
        <f t="shared" si="19"/>
        <v>25.75</v>
      </c>
      <c r="AL172" s="1">
        <v>1</v>
      </c>
      <c r="AM172" s="1">
        <v>0</v>
      </c>
      <c r="AN172" s="1">
        <v>0</v>
      </c>
      <c r="AO172" s="1">
        <f t="shared" si="20"/>
        <v>1</v>
      </c>
      <c r="AP172" s="1">
        <v>0</v>
      </c>
      <c r="AQ172" s="1">
        <v>128</v>
      </c>
      <c r="AR172" s="1">
        <v>0</v>
      </c>
      <c r="AS172" s="1">
        <f>+Urq_InfraMR[[#This Row],[B.02.1 - Parque de Coches Eléctricos Motrices]]+Urq_InfraMR[[#This Row],[B.02.2 - Parque de Coches Eléctricos Motrices Remolcados Tipo R]]+Urq_InfraMR[[#This Row],[B.02.3 - Parque de Coches Eléctricos Motrices Tipo R]]</f>
        <v>128</v>
      </c>
      <c r="AT172" s="1">
        <v>0</v>
      </c>
      <c r="AU172" s="1">
        <v>0</v>
      </c>
      <c r="AV172" s="1">
        <v>0</v>
      </c>
      <c r="AW172" s="1">
        <f>+Urq_InfraMR[[#This Row],[B.03.1 - Parque de Coches Motores Motrices Remolcados]]+Urq_InfraMR[[#This Row],[B.03.2 - Parque de Coches Motores Motrices Intermedios]]+Urq_InfraMR[[#This Row],[B.03.3 - Parque de Coches Motores Motrices Cabina]]</f>
        <v>0</v>
      </c>
      <c r="AX172" s="1">
        <v>0</v>
      </c>
      <c r="AY172" s="1">
        <v>0</v>
      </c>
      <c r="AZ172" s="1">
        <v>0</v>
      </c>
      <c r="BA172" s="1">
        <v>0</v>
      </c>
      <c r="BB172" s="1">
        <v>0</v>
      </c>
      <c r="BC172" s="1">
        <f>+Urq_InfraMR[[#This Row],[B.04.5 - Parque de Coches Remolcados para Servicios Especiales (Cartoneros)]]+Urq_InfraMR[[#This Row],[B.04.4 - Parque de Coches Remolcados de Larga Distancia (Turista+Pullman)]]+Urq_InfraMR[[#This Row],[B.04.3 - Parque de Coches Remolcados Clase Unica Cabina]]+Urq_InfraMR[[#This Row],[B.04.2 - Parque de Coches Remolcados Clase Unica Furgón]]+Urq_InfraMR[[#This Row],[B.04.1 - Parque de Coches Remolcados Clase Unica]]</f>
        <v>0</v>
      </c>
      <c r="BD172" s="1">
        <v>1</v>
      </c>
      <c r="BE172" s="1">
        <v>0</v>
      </c>
      <c r="BF172" s="16">
        <v>1435</v>
      </c>
    </row>
    <row r="173" spans="1:58">
      <c r="A173" s="1">
        <v>2007</v>
      </c>
      <c r="B173" s="1" t="s">
        <v>118</v>
      </c>
      <c r="C173" s="12">
        <v>0.2</v>
      </c>
      <c r="D173" s="12">
        <v>0</v>
      </c>
      <c r="E173" s="12">
        <v>0</v>
      </c>
      <c r="F173" s="12">
        <v>25.676639999999999</v>
      </c>
      <c r="G173" s="12">
        <f t="shared" si="14"/>
        <v>25.876639999999998</v>
      </c>
      <c r="H173" s="12">
        <f>+Urq_InfraMR[[#This Row],[Total Líneas de Explotación ]]</f>
        <v>25.876639999999998</v>
      </c>
      <c r="I173" s="12">
        <v>25.677</v>
      </c>
      <c r="J173" s="12">
        <v>0.2</v>
      </c>
      <c r="K173" s="12">
        <v>2.5569999999999999</v>
      </c>
      <c r="L173" s="12">
        <v>54.899000000000001</v>
      </c>
      <c r="M173" s="12">
        <v>3.875</v>
      </c>
      <c r="N173" s="12">
        <f>+Urq_InfraMR[[#This Row],[A.03.1 -  Longitud de Vías de Explotación No Electrificadas Troncales y Ramales (vía principal) (km)]]+Urq_InfraMR[[#This Row],[A.04.1 -  Longitud de Vías de Explotación Electrificadas Troncales y Ramales (vía principal) (km)]]</f>
        <v>55.099000000000004</v>
      </c>
      <c r="O173" s="12">
        <f>+Urq_InfraMR[[#This Row],[Total Vías (excluido Auxiliares)]]</f>
        <v>55.099000000000004</v>
      </c>
      <c r="P173" s="1">
        <v>4</v>
      </c>
      <c r="Q173" s="1">
        <v>19</v>
      </c>
      <c r="R173" s="1">
        <v>0</v>
      </c>
      <c r="S173" s="1">
        <f t="shared" si="15"/>
        <v>23</v>
      </c>
      <c r="T173" s="1">
        <v>0</v>
      </c>
      <c r="U173" s="1">
        <v>29</v>
      </c>
      <c r="V173" s="1">
        <v>0</v>
      </c>
      <c r="W173" s="1">
        <v>0</v>
      </c>
      <c r="X173" s="1">
        <v>2</v>
      </c>
      <c r="Y173" s="1">
        <f t="shared" si="16"/>
        <v>31</v>
      </c>
      <c r="Z173" s="1">
        <v>3</v>
      </c>
      <c r="AA173" s="1">
        <v>6</v>
      </c>
      <c r="AB173" s="1">
        <f>+Urq_InfraMR[[#This Row],[Total Pasos Vehiculares a Nivel]]</f>
        <v>31</v>
      </c>
      <c r="AC173" s="1">
        <f t="shared" si="17"/>
        <v>40</v>
      </c>
      <c r="AD173" s="1">
        <v>1</v>
      </c>
      <c r="AE173" s="1">
        <v>3</v>
      </c>
      <c r="AF173" s="1">
        <v>38</v>
      </c>
      <c r="AG173" s="1">
        <f t="shared" si="18"/>
        <v>42</v>
      </c>
      <c r="AH173" s="13">
        <v>17.370999999999999</v>
      </c>
      <c r="AI173" s="13">
        <v>0</v>
      </c>
      <c r="AJ173" s="13">
        <v>8.3789999999999996</v>
      </c>
      <c r="AK173" s="13">
        <f t="shared" si="19"/>
        <v>25.75</v>
      </c>
      <c r="AL173" s="1">
        <v>1</v>
      </c>
      <c r="AM173" s="1">
        <v>0</v>
      </c>
      <c r="AN173" s="1">
        <v>0</v>
      </c>
      <c r="AO173" s="1">
        <f t="shared" si="20"/>
        <v>1</v>
      </c>
      <c r="AP173" s="1">
        <v>0</v>
      </c>
      <c r="AQ173" s="1">
        <v>128</v>
      </c>
      <c r="AR173" s="1">
        <v>0</v>
      </c>
      <c r="AS173" s="1">
        <f>+Urq_InfraMR[[#This Row],[B.02.1 - Parque de Coches Eléctricos Motrices]]+Urq_InfraMR[[#This Row],[B.02.2 - Parque de Coches Eléctricos Motrices Remolcados Tipo R]]+Urq_InfraMR[[#This Row],[B.02.3 - Parque de Coches Eléctricos Motrices Tipo R]]</f>
        <v>128</v>
      </c>
      <c r="AT173" s="1">
        <v>0</v>
      </c>
      <c r="AU173" s="1">
        <v>0</v>
      </c>
      <c r="AV173" s="1">
        <v>0</v>
      </c>
      <c r="AW173" s="1">
        <f>+Urq_InfraMR[[#This Row],[B.03.1 - Parque de Coches Motores Motrices Remolcados]]+Urq_InfraMR[[#This Row],[B.03.2 - Parque de Coches Motores Motrices Intermedios]]+Urq_InfraMR[[#This Row],[B.03.3 - Parque de Coches Motores Motrices Cabina]]</f>
        <v>0</v>
      </c>
      <c r="AX173" s="1">
        <v>0</v>
      </c>
      <c r="AY173" s="1">
        <v>0</v>
      </c>
      <c r="AZ173" s="1">
        <v>0</v>
      </c>
      <c r="BA173" s="1">
        <v>0</v>
      </c>
      <c r="BB173" s="1">
        <v>0</v>
      </c>
      <c r="BC173" s="1">
        <f>+Urq_InfraMR[[#This Row],[B.04.5 - Parque de Coches Remolcados para Servicios Especiales (Cartoneros)]]+Urq_InfraMR[[#This Row],[B.04.4 - Parque de Coches Remolcados de Larga Distancia (Turista+Pullman)]]+Urq_InfraMR[[#This Row],[B.04.3 - Parque de Coches Remolcados Clase Unica Cabina]]+Urq_InfraMR[[#This Row],[B.04.2 - Parque de Coches Remolcados Clase Unica Furgón]]+Urq_InfraMR[[#This Row],[B.04.1 - Parque de Coches Remolcados Clase Unica]]</f>
        <v>0</v>
      </c>
      <c r="BD173" s="1">
        <v>1</v>
      </c>
      <c r="BE173" s="1">
        <v>0</v>
      </c>
      <c r="BF173" s="16">
        <v>1435</v>
      </c>
    </row>
    <row r="174" spans="1:58">
      <c r="A174" s="1">
        <v>2007</v>
      </c>
      <c r="B174" s="1" t="s">
        <v>119</v>
      </c>
      <c r="C174" s="12">
        <v>0.2</v>
      </c>
      <c r="D174" s="12">
        <v>0</v>
      </c>
      <c r="E174" s="12">
        <v>0</v>
      </c>
      <c r="F174" s="12">
        <v>25.676639999999999</v>
      </c>
      <c r="G174" s="12">
        <f t="shared" si="14"/>
        <v>25.876639999999998</v>
      </c>
      <c r="H174" s="12">
        <f>+Urq_InfraMR[[#This Row],[Total Líneas de Explotación ]]</f>
        <v>25.876639999999998</v>
      </c>
      <c r="I174" s="12">
        <v>25.677</v>
      </c>
      <c r="J174" s="12">
        <v>0.2</v>
      </c>
      <c r="K174" s="12">
        <v>2.5569999999999999</v>
      </c>
      <c r="L174" s="12">
        <v>54.899000000000001</v>
      </c>
      <c r="M174" s="12">
        <v>3.875</v>
      </c>
      <c r="N174" s="12">
        <f>+Urq_InfraMR[[#This Row],[A.03.1 -  Longitud de Vías de Explotación No Electrificadas Troncales y Ramales (vía principal) (km)]]+Urq_InfraMR[[#This Row],[A.04.1 -  Longitud de Vías de Explotación Electrificadas Troncales y Ramales (vía principal) (km)]]</f>
        <v>55.099000000000004</v>
      </c>
      <c r="O174" s="12">
        <f>+Urq_InfraMR[[#This Row],[Total Vías (excluido Auxiliares)]]</f>
        <v>55.099000000000004</v>
      </c>
      <c r="P174" s="1">
        <v>4</v>
      </c>
      <c r="Q174" s="1">
        <v>19</v>
      </c>
      <c r="R174" s="1">
        <v>0</v>
      </c>
      <c r="S174" s="1">
        <f t="shared" si="15"/>
        <v>23</v>
      </c>
      <c r="T174" s="1">
        <v>0</v>
      </c>
      <c r="U174" s="1">
        <v>29</v>
      </c>
      <c r="V174" s="1">
        <v>0</v>
      </c>
      <c r="W174" s="1">
        <v>0</v>
      </c>
      <c r="X174" s="1">
        <v>2</v>
      </c>
      <c r="Y174" s="1">
        <f t="shared" si="16"/>
        <v>31</v>
      </c>
      <c r="Z174" s="1">
        <v>3</v>
      </c>
      <c r="AA174" s="1">
        <v>6</v>
      </c>
      <c r="AB174" s="1">
        <f>+Urq_InfraMR[[#This Row],[Total Pasos Vehiculares a Nivel]]</f>
        <v>31</v>
      </c>
      <c r="AC174" s="1">
        <f t="shared" si="17"/>
        <v>40</v>
      </c>
      <c r="AD174" s="1">
        <v>1</v>
      </c>
      <c r="AE174" s="1">
        <v>3</v>
      </c>
      <c r="AF174" s="1">
        <v>38</v>
      </c>
      <c r="AG174" s="1">
        <f t="shared" si="18"/>
        <v>42</v>
      </c>
      <c r="AH174" s="13">
        <v>17.370999999999999</v>
      </c>
      <c r="AI174" s="13">
        <v>0</v>
      </c>
      <c r="AJ174" s="13">
        <v>8.3789999999999996</v>
      </c>
      <c r="AK174" s="13">
        <f t="shared" si="19"/>
        <v>25.75</v>
      </c>
      <c r="AL174" s="1">
        <v>1</v>
      </c>
      <c r="AM174" s="1">
        <v>0</v>
      </c>
      <c r="AN174" s="1">
        <v>0</v>
      </c>
      <c r="AO174" s="1">
        <f t="shared" si="20"/>
        <v>1</v>
      </c>
      <c r="AP174" s="1">
        <v>0</v>
      </c>
      <c r="AQ174" s="1">
        <v>128</v>
      </c>
      <c r="AR174" s="1">
        <v>0</v>
      </c>
      <c r="AS174" s="1">
        <f>+Urq_InfraMR[[#This Row],[B.02.1 - Parque de Coches Eléctricos Motrices]]+Urq_InfraMR[[#This Row],[B.02.2 - Parque de Coches Eléctricos Motrices Remolcados Tipo R]]+Urq_InfraMR[[#This Row],[B.02.3 - Parque de Coches Eléctricos Motrices Tipo R]]</f>
        <v>128</v>
      </c>
      <c r="AT174" s="1">
        <v>0</v>
      </c>
      <c r="AU174" s="1">
        <v>0</v>
      </c>
      <c r="AV174" s="1">
        <v>0</v>
      </c>
      <c r="AW174" s="1">
        <f>+Urq_InfraMR[[#This Row],[B.03.1 - Parque de Coches Motores Motrices Remolcados]]+Urq_InfraMR[[#This Row],[B.03.2 - Parque de Coches Motores Motrices Intermedios]]+Urq_InfraMR[[#This Row],[B.03.3 - Parque de Coches Motores Motrices Cabina]]</f>
        <v>0</v>
      </c>
      <c r="AX174" s="1">
        <v>0</v>
      </c>
      <c r="AY174" s="1">
        <v>0</v>
      </c>
      <c r="AZ174" s="1">
        <v>0</v>
      </c>
      <c r="BA174" s="1">
        <v>0</v>
      </c>
      <c r="BB174" s="1">
        <v>0</v>
      </c>
      <c r="BC174" s="1">
        <f>+Urq_InfraMR[[#This Row],[B.04.5 - Parque de Coches Remolcados para Servicios Especiales (Cartoneros)]]+Urq_InfraMR[[#This Row],[B.04.4 - Parque de Coches Remolcados de Larga Distancia (Turista+Pullman)]]+Urq_InfraMR[[#This Row],[B.04.3 - Parque de Coches Remolcados Clase Unica Cabina]]+Urq_InfraMR[[#This Row],[B.04.2 - Parque de Coches Remolcados Clase Unica Furgón]]+Urq_InfraMR[[#This Row],[B.04.1 - Parque de Coches Remolcados Clase Unica]]</f>
        <v>0</v>
      </c>
      <c r="BD174" s="1">
        <v>1</v>
      </c>
      <c r="BE174" s="1">
        <v>0</v>
      </c>
      <c r="BF174" s="16">
        <v>1435</v>
      </c>
    </row>
    <row r="175" spans="1:58">
      <c r="A175" s="1">
        <v>2007</v>
      </c>
      <c r="B175" s="1" t="s">
        <v>120</v>
      </c>
      <c r="C175" s="12">
        <v>0.2</v>
      </c>
      <c r="D175" s="12">
        <v>0</v>
      </c>
      <c r="E175" s="12">
        <v>0</v>
      </c>
      <c r="F175" s="12">
        <v>25.676639999999999</v>
      </c>
      <c r="G175" s="12">
        <f t="shared" si="14"/>
        <v>25.876639999999998</v>
      </c>
      <c r="H175" s="12">
        <f>+Urq_InfraMR[[#This Row],[Total Líneas de Explotación ]]</f>
        <v>25.876639999999998</v>
      </c>
      <c r="I175" s="12">
        <v>25.677</v>
      </c>
      <c r="J175" s="12">
        <v>0.2</v>
      </c>
      <c r="K175" s="12">
        <v>2.5569999999999999</v>
      </c>
      <c r="L175" s="12">
        <v>54.899000000000001</v>
      </c>
      <c r="M175" s="12">
        <v>3.875</v>
      </c>
      <c r="N175" s="12">
        <f>+Urq_InfraMR[[#This Row],[A.03.1 -  Longitud de Vías de Explotación No Electrificadas Troncales y Ramales (vía principal) (km)]]+Urq_InfraMR[[#This Row],[A.04.1 -  Longitud de Vías de Explotación Electrificadas Troncales y Ramales (vía principal) (km)]]</f>
        <v>55.099000000000004</v>
      </c>
      <c r="O175" s="12">
        <f>+Urq_InfraMR[[#This Row],[Total Vías (excluido Auxiliares)]]</f>
        <v>55.099000000000004</v>
      </c>
      <c r="P175" s="1">
        <v>4</v>
      </c>
      <c r="Q175" s="1">
        <v>19</v>
      </c>
      <c r="R175" s="1">
        <v>0</v>
      </c>
      <c r="S175" s="1">
        <f t="shared" si="15"/>
        <v>23</v>
      </c>
      <c r="T175" s="1">
        <v>0</v>
      </c>
      <c r="U175" s="1">
        <v>29</v>
      </c>
      <c r="V175" s="1">
        <v>0</v>
      </c>
      <c r="W175" s="1">
        <v>0</v>
      </c>
      <c r="X175" s="1">
        <v>2</v>
      </c>
      <c r="Y175" s="1">
        <f t="shared" si="16"/>
        <v>31</v>
      </c>
      <c r="Z175" s="1">
        <v>3</v>
      </c>
      <c r="AA175" s="1">
        <v>6</v>
      </c>
      <c r="AB175" s="1">
        <f>+Urq_InfraMR[[#This Row],[Total Pasos Vehiculares a Nivel]]</f>
        <v>31</v>
      </c>
      <c r="AC175" s="1">
        <f t="shared" si="17"/>
        <v>40</v>
      </c>
      <c r="AD175" s="1">
        <v>1</v>
      </c>
      <c r="AE175" s="1">
        <v>3</v>
      </c>
      <c r="AF175" s="1">
        <v>38</v>
      </c>
      <c r="AG175" s="1">
        <f t="shared" si="18"/>
        <v>42</v>
      </c>
      <c r="AH175" s="13">
        <v>17.370999999999999</v>
      </c>
      <c r="AI175" s="13">
        <v>0</v>
      </c>
      <c r="AJ175" s="13">
        <v>8.3789999999999996</v>
      </c>
      <c r="AK175" s="13">
        <f t="shared" si="19"/>
        <v>25.75</v>
      </c>
      <c r="AL175" s="1">
        <v>1</v>
      </c>
      <c r="AM175" s="1">
        <v>0</v>
      </c>
      <c r="AN175" s="1">
        <v>0</v>
      </c>
      <c r="AO175" s="1">
        <f t="shared" si="20"/>
        <v>1</v>
      </c>
      <c r="AP175" s="1">
        <v>0</v>
      </c>
      <c r="AQ175" s="1">
        <v>128</v>
      </c>
      <c r="AR175" s="1">
        <v>0</v>
      </c>
      <c r="AS175" s="1">
        <f>+Urq_InfraMR[[#This Row],[B.02.1 - Parque de Coches Eléctricos Motrices]]+Urq_InfraMR[[#This Row],[B.02.2 - Parque de Coches Eléctricos Motrices Remolcados Tipo R]]+Urq_InfraMR[[#This Row],[B.02.3 - Parque de Coches Eléctricos Motrices Tipo R]]</f>
        <v>128</v>
      </c>
      <c r="AT175" s="1">
        <v>0</v>
      </c>
      <c r="AU175" s="1">
        <v>0</v>
      </c>
      <c r="AV175" s="1">
        <v>0</v>
      </c>
      <c r="AW175" s="1">
        <f>+Urq_InfraMR[[#This Row],[B.03.1 - Parque de Coches Motores Motrices Remolcados]]+Urq_InfraMR[[#This Row],[B.03.2 - Parque de Coches Motores Motrices Intermedios]]+Urq_InfraMR[[#This Row],[B.03.3 - Parque de Coches Motores Motrices Cabina]]</f>
        <v>0</v>
      </c>
      <c r="AX175" s="1">
        <v>0</v>
      </c>
      <c r="AY175" s="1">
        <v>0</v>
      </c>
      <c r="AZ175" s="1">
        <v>0</v>
      </c>
      <c r="BA175" s="1">
        <v>0</v>
      </c>
      <c r="BB175" s="1">
        <v>0</v>
      </c>
      <c r="BC175" s="1">
        <f>+Urq_InfraMR[[#This Row],[B.04.5 - Parque de Coches Remolcados para Servicios Especiales (Cartoneros)]]+Urq_InfraMR[[#This Row],[B.04.4 - Parque de Coches Remolcados de Larga Distancia (Turista+Pullman)]]+Urq_InfraMR[[#This Row],[B.04.3 - Parque de Coches Remolcados Clase Unica Cabina]]+Urq_InfraMR[[#This Row],[B.04.2 - Parque de Coches Remolcados Clase Unica Furgón]]+Urq_InfraMR[[#This Row],[B.04.1 - Parque de Coches Remolcados Clase Unica]]</f>
        <v>0</v>
      </c>
      <c r="BD175" s="1">
        <v>1</v>
      </c>
      <c r="BE175" s="1">
        <v>0</v>
      </c>
      <c r="BF175" s="16">
        <v>1435</v>
      </c>
    </row>
    <row r="176" spans="1:58">
      <c r="A176" s="1">
        <v>2007</v>
      </c>
      <c r="B176" s="1" t="s">
        <v>121</v>
      </c>
      <c r="C176" s="12">
        <v>0.2</v>
      </c>
      <c r="D176" s="12">
        <v>0</v>
      </c>
      <c r="E176" s="12">
        <v>0</v>
      </c>
      <c r="F176" s="12">
        <v>25.676639999999999</v>
      </c>
      <c r="G176" s="12">
        <f t="shared" si="14"/>
        <v>25.876639999999998</v>
      </c>
      <c r="H176" s="12">
        <f>+Urq_InfraMR[[#This Row],[Total Líneas de Explotación ]]</f>
        <v>25.876639999999998</v>
      </c>
      <c r="I176" s="12">
        <v>25.677</v>
      </c>
      <c r="J176" s="12">
        <v>0.2</v>
      </c>
      <c r="K176" s="12">
        <v>2.5569999999999999</v>
      </c>
      <c r="L176" s="12">
        <v>54.899000000000001</v>
      </c>
      <c r="M176" s="12">
        <v>3.875</v>
      </c>
      <c r="N176" s="12">
        <f>+Urq_InfraMR[[#This Row],[A.03.1 -  Longitud de Vías de Explotación No Electrificadas Troncales y Ramales (vía principal) (km)]]+Urq_InfraMR[[#This Row],[A.04.1 -  Longitud de Vías de Explotación Electrificadas Troncales y Ramales (vía principal) (km)]]</f>
        <v>55.099000000000004</v>
      </c>
      <c r="O176" s="12">
        <f>+Urq_InfraMR[[#This Row],[Total Vías (excluido Auxiliares)]]</f>
        <v>55.099000000000004</v>
      </c>
      <c r="P176" s="1">
        <v>4</v>
      </c>
      <c r="Q176" s="1">
        <v>19</v>
      </c>
      <c r="R176" s="1">
        <v>0</v>
      </c>
      <c r="S176" s="1">
        <f t="shared" si="15"/>
        <v>23</v>
      </c>
      <c r="T176" s="1">
        <v>0</v>
      </c>
      <c r="U176" s="1">
        <v>29</v>
      </c>
      <c r="V176" s="1">
        <v>0</v>
      </c>
      <c r="W176" s="1">
        <v>0</v>
      </c>
      <c r="X176" s="1">
        <v>2</v>
      </c>
      <c r="Y176" s="1">
        <f t="shared" si="16"/>
        <v>31</v>
      </c>
      <c r="Z176" s="1">
        <v>3</v>
      </c>
      <c r="AA176" s="1">
        <v>6</v>
      </c>
      <c r="AB176" s="1">
        <f>+Urq_InfraMR[[#This Row],[Total Pasos Vehiculares a Nivel]]</f>
        <v>31</v>
      </c>
      <c r="AC176" s="1">
        <f t="shared" si="17"/>
        <v>40</v>
      </c>
      <c r="AD176" s="1">
        <v>1</v>
      </c>
      <c r="AE176" s="1">
        <v>3</v>
      </c>
      <c r="AF176" s="1">
        <v>38</v>
      </c>
      <c r="AG176" s="1">
        <f t="shared" si="18"/>
        <v>42</v>
      </c>
      <c r="AH176" s="13">
        <v>17.370999999999999</v>
      </c>
      <c r="AI176" s="13">
        <v>0</v>
      </c>
      <c r="AJ176" s="13">
        <v>8.3789999999999996</v>
      </c>
      <c r="AK176" s="13">
        <f t="shared" si="19"/>
        <v>25.75</v>
      </c>
      <c r="AL176" s="1">
        <v>1</v>
      </c>
      <c r="AM176" s="1">
        <v>0</v>
      </c>
      <c r="AN176" s="1">
        <v>0</v>
      </c>
      <c r="AO176" s="1">
        <f t="shared" si="20"/>
        <v>1</v>
      </c>
      <c r="AP176" s="1">
        <v>0</v>
      </c>
      <c r="AQ176" s="1">
        <v>128</v>
      </c>
      <c r="AR176" s="1">
        <v>0</v>
      </c>
      <c r="AS176" s="1">
        <f>+Urq_InfraMR[[#This Row],[B.02.1 - Parque de Coches Eléctricos Motrices]]+Urq_InfraMR[[#This Row],[B.02.2 - Parque de Coches Eléctricos Motrices Remolcados Tipo R]]+Urq_InfraMR[[#This Row],[B.02.3 - Parque de Coches Eléctricos Motrices Tipo R]]</f>
        <v>128</v>
      </c>
      <c r="AT176" s="1">
        <v>0</v>
      </c>
      <c r="AU176" s="1">
        <v>0</v>
      </c>
      <c r="AV176" s="1">
        <v>0</v>
      </c>
      <c r="AW176" s="1">
        <f>+Urq_InfraMR[[#This Row],[B.03.1 - Parque de Coches Motores Motrices Remolcados]]+Urq_InfraMR[[#This Row],[B.03.2 - Parque de Coches Motores Motrices Intermedios]]+Urq_InfraMR[[#This Row],[B.03.3 - Parque de Coches Motores Motrices Cabina]]</f>
        <v>0</v>
      </c>
      <c r="AX176" s="1">
        <v>0</v>
      </c>
      <c r="AY176" s="1">
        <v>0</v>
      </c>
      <c r="AZ176" s="1">
        <v>0</v>
      </c>
      <c r="BA176" s="1">
        <v>0</v>
      </c>
      <c r="BB176" s="1">
        <v>0</v>
      </c>
      <c r="BC176" s="1">
        <f>+Urq_InfraMR[[#This Row],[B.04.5 - Parque de Coches Remolcados para Servicios Especiales (Cartoneros)]]+Urq_InfraMR[[#This Row],[B.04.4 - Parque de Coches Remolcados de Larga Distancia (Turista+Pullman)]]+Urq_InfraMR[[#This Row],[B.04.3 - Parque de Coches Remolcados Clase Unica Cabina]]+Urq_InfraMR[[#This Row],[B.04.2 - Parque de Coches Remolcados Clase Unica Furgón]]+Urq_InfraMR[[#This Row],[B.04.1 - Parque de Coches Remolcados Clase Unica]]</f>
        <v>0</v>
      </c>
      <c r="BD176" s="1">
        <v>1</v>
      </c>
      <c r="BE176" s="1">
        <v>0</v>
      </c>
      <c r="BF176" s="16">
        <v>1435</v>
      </c>
    </row>
    <row r="177" spans="1:58">
      <c r="A177" s="1">
        <v>2007</v>
      </c>
      <c r="B177" s="1" t="s">
        <v>122</v>
      </c>
      <c r="C177" s="12">
        <v>0.2</v>
      </c>
      <c r="D177" s="12">
        <v>0</v>
      </c>
      <c r="E177" s="12">
        <v>0</v>
      </c>
      <c r="F177" s="12">
        <v>25.676639999999999</v>
      </c>
      <c r="G177" s="12">
        <f t="shared" si="14"/>
        <v>25.876639999999998</v>
      </c>
      <c r="H177" s="12">
        <f>+Urq_InfraMR[[#This Row],[Total Líneas de Explotación ]]</f>
        <v>25.876639999999998</v>
      </c>
      <c r="I177" s="12">
        <v>25.677</v>
      </c>
      <c r="J177" s="12">
        <v>0.2</v>
      </c>
      <c r="K177" s="12">
        <v>2.5569999999999999</v>
      </c>
      <c r="L177" s="12">
        <v>54.899000000000001</v>
      </c>
      <c r="M177" s="12">
        <v>3.875</v>
      </c>
      <c r="N177" s="12">
        <f>+Urq_InfraMR[[#This Row],[A.03.1 -  Longitud de Vías de Explotación No Electrificadas Troncales y Ramales (vía principal) (km)]]+Urq_InfraMR[[#This Row],[A.04.1 -  Longitud de Vías de Explotación Electrificadas Troncales y Ramales (vía principal) (km)]]</f>
        <v>55.099000000000004</v>
      </c>
      <c r="O177" s="12">
        <f>+Urq_InfraMR[[#This Row],[Total Vías (excluido Auxiliares)]]</f>
        <v>55.099000000000004</v>
      </c>
      <c r="P177" s="1">
        <v>4</v>
      </c>
      <c r="Q177" s="1">
        <v>19</v>
      </c>
      <c r="R177" s="1">
        <v>0</v>
      </c>
      <c r="S177" s="1">
        <f t="shared" si="15"/>
        <v>23</v>
      </c>
      <c r="T177" s="1">
        <v>0</v>
      </c>
      <c r="U177" s="1">
        <v>29</v>
      </c>
      <c r="V177" s="1">
        <v>0</v>
      </c>
      <c r="W177" s="1">
        <v>0</v>
      </c>
      <c r="X177" s="1">
        <v>2</v>
      </c>
      <c r="Y177" s="1">
        <f t="shared" si="16"/>
        <v>31</v>
      </c>
      <c r="Z177" s="1">
        <v>3</v>
      </c>
      <c r="AA177" s="1">
        <v>6</v>
      </c>
      <c r="AB177" s="1">
        <f>+Urq_InfraMR[[#This Row],[Total Pasos Vehiculares a Nivel]]</f>
        <v>31</v>
      </c>
      <c r="AC177" s="1">
        <f t="shared" si="17"/>
        <v>40</v>
      </c>
      <c r="AD177" s="1">
        <v>1</v>
      </c>
      <c r="AE177" s="1">
        <v>3</v>
      </c>
      <c r="AF177" s="1">
        <v>38</v>
      </c>
      <c r="AG177" s="1">
        <f t="shared" si="18"/>
        <v>42</v>
      </c>
      <c r="AH177" s="13">
        <v>17.370999999999999</v>
      </c>
      <c r="AI177" s="13">
        <v>0</v>
      </c>
      <c r="AJ177" s="13">
        <v>8.3789999999999996</v>
      </c>
      <c r="AK177" s="13">
        <f t="shared" si="19"/>
        <v>25.75</v>
      </c>
      <c r="AL177" s="1">
        <v>1</v>
      </c>
      <c r="AM177" s="1">
        <v>0</v>
      </c>
      <c r="AN177" s="1">
        <v>0</v>
      </c>
      <c r="AO177" s="1">
        <f t="shared" si="20"/>
        <v>1</v>
      </c>
      <c r="AP177" s="1">
        <v>0</v>
      </c>
      <c r="AQ177" s="1">
        <v>128</v>
      </c>
      <c r="AR177" s="1">
        <v>0</v>
      </c>
      <c r="AS177" s="1">
        <f>+Urq_InfraMR[[#This Row],[B.02.1 - Parque de Coches Eléctricos Motrices]]+Urq_InfraMR[[#This Row],[B.02.2 - Parque de Coches Eléctricos Motrices Remolcados Tipo R]]+Urq_InfraMR[[#This Row],[B.02.3 - Parque de Coches Eléctricos Motrices Tipo R]]</f>
        <v>128</v>
      </c>
      <c r="AT177" s="1">
        <v>0</v>
      </c>
      <c r="AU177" s="1">
        <v>0</v>
      </c>
      <c r="AV177" s="1">
        <v>0</v>
      </c>
      <c r="AW177" s="1">
        <f>+Urq_InfraMR[[#This Row],[B.03.1 - Parque de Coches Motores Motrices Remolcados]]+Urq_InfraMR[[#This Row],[B.03.2 - Parque de Coches Motores Motrices Intermedios]]+Urq_InfraMR[[#This Row],[B.03.3 - Parque de Coches Motores Motrices Cabina]]</f>
        <v>0</v>
      </c>
      <c r="AX177" s="1">
        <v>0</v>
      </c>
      <c r="AY177" s="1">
        <v>0</v>
      </c>
      <c r="AZ177" s="1">
        <v>0</v>
      </c>
      <c r="BA177" s="1">
        <v>0</v>
      </c>
      <c r="BB177" s="1">
        <v>0</v>
      </c>
      <c r="BC177" s="1">
        <f>+Urq_InfraMR[[#This Row],[B.04.5 - Parque de Coches Remolcados para Servicios Especiales (Cartoneros)]]+Urq_InfraMR[[#This Row],[B.04.4 - Parque de Coches Remolcados de Larga Distancia (Turista+Pullman)]]+Urq_InfraMR[[#This Row],[B.04.3 - Parque de Coches Remolcados Clase Unica Cabina]]+Urq_InfraMR[[#This Row],[B.04.2 - Parque de Coches Remolcados Clase Unica Furgón]]+Urq_InfraMR[[#This Row],[B.04.1 - Parque de Coches Remolcados Clase Unica]]</f>
        <v>0</v>
      </c>
      <c r="BD177" s="1">
        <v>1</v>
      </c>
      <c r="BE177" s="1">
        <v>0</v>
      </c>
      <c r="BF177" s="16">
        <v>1435</v>
      </c>
    </row>
    <row r="178" spans="1:58">
      <c r="A178" s="1">
        <v>2007</v>
      </c>
      <c r="B178" s="1" t="s">
        <v>123</v>
      </c>
      <c r="C178" s="12">
        <v>0.2</v>
      </c>
      <c r="D178" s="12">
        <v>0</v>
      </c>
      <c r="E178" s="12">
        <v>0</v>
      </c>
      <c r="F178" s="12">
        <v>25.676639999999999</v>
      </c>
      <c r="G178" s="12">
        <f t="shared" si="14"/>
        <v>25.876639999999998</v>
      </c>
      <c r="H178" s="12">
        <f>+Urq_InfraMR[[#This Row],[Total Líneas de Explotación ]]</f>
        <v>25.876639999999998</v>
      </c>
      <c r="I178" s="12">
        <v>25.677</v>
      </c>
      <c r="J178" s="12">
        <v>0.2</v>
      </c>
      <c r="K178" s="12">
        <v>2.5569999999999999</v>
      </c>
      <c r="L178" s="12">
        <v>54.899000000000001</v>
      </c>
      <c r="M178" s="12">
        <v>3.875</v>
      </c>
      <c r="N178" s="12">
        <f>+Urq_InfraMR[[#This Row],[A.03.1 -  Longitud de Vías de Explotación No Electrificadas Troncales y Ramales (vía principal) (km)]]+Urq_InfraMR[[#This Row],[A.04.1 -  Longitud de Vías de Explotación Electrificadas Troncales y Ramales (vía principal) (km)]]</f>
        <v>55.099000000000004</v>
      </c>
      <c r="O178" s="12">
        <f>+Urq_InfraMR[[#This Row],[Total Vías (excluido Auxiliares)]]</f>
        <v>55.099000000000004</v>
      </c>
      <c r="P178" s="1">
        <v>4</v>
      </c>
      <c r="Q178" s="1">
        <v>19</v>
      </c>
      <c r="R178" s="1">
        <v>0</v>
      </c>
      <c r="S178" s="1">
        <f t="shared" si="15"/>
        <v>23</v>
      </c>
      <c r="T178" s="1">
        <v>0</v>
      </c>
      <c r="U178" s="1">
        <v>29</v>
      </c>
      <c r="V178" s="1">
        <v>0</v>
      </c>
      <c r="W178" s="1">
        <v>0</v>
      </c>
      <c r="X178" s="1">
        <v>2</v>
      </c>
      <c r="Y178" s="1">
        <f t="shared" si="16"/>
        <v>31</v>
      </c>
      <c r="Z178" s="1">
        <v>3</v>
      </c>
      <c r="AA178" s="1">
        <v>6</v>
      </c>
      <c r="AB178" s="1">
        <f>+Urq_InfraMR[[#This Row],[Total Pasos Vehiculares a Nivel]]</f>
        <v>31</v>
      </c>
      <c r="AC178" s="1">
        <f t="shared" si="17"/>
        <v>40</v>
      </c>
      <c r="AD178" s="1">
        <v>1</v>
      </c>
      <c r="AE178" s="1">
        <v>3</v>
      </c>
      <c r="AF178" s="1">
        <v>38</v>
      </c>
      <c r="AG178" s="1">
        <f t="shared" si="18"/>
        <v>42</v>
      </c>
      <c r="AH178" s="13">
        <v>17.370999999999999</v>
      </c>
      <c r="AI178" s="13">
        <v>0</v>
      </c>
      <c r="AJ178" s="13">
        <v>8.3789999999999996</v>
      </c>
      <c r="AK178" s="13">
        <f t="shared" si="19"/>
        <v>25.75</v>
      </c>
      <c r="AL178" s="1">
        <v>1</v>
      </c>
      <c r="AM178" s="1">
        <v>0</v>
      </c>
      <c r="AN178" s="1">
        <v>0</v>
      </c>
      <c r="AO178" s="1">
        <f t="shared" si="20"/>
        <v>1</v>
      </c>
      <c r="AP178" s="1">
        <v>0</v>
      </c>
      <c r="AQ178" s="1">
        <v>128</v>
      </c>
      <c r="AR178" s="1">
        <v>0</v>
      </c>
      <c r="AS178" s="1">
        <f>+Urq_InfraMR[[#This Row],[B.02.1 - Parque de Coches Eléctricos Motrices]]+Urq_InfraMR[[#This Row],[B.02.2 - Parque de Coches Eléctricos Motrices Remolcados Tipo R]]+Urq_InfraMR[[#This Row],[B.02.3 - Parque de Coches Eléctricos Motrices Tipo R]]</f>
        <v>128</v>
      </c>
      <c r="AT178" s="1">
        <v>0</v>
      </c>
      <c r="AU178" s="1">
        <v>0</v>
      </c>
      <c r="AV178" s="1">
        <v>0</v>
      </c>
      <c r="AW178" s="1">
        <f>+Urq_InfraMR[[#This Row],[B.03.1 - Parque de Coches Motores Motrices Remolcados]]+Urq_InfraMR[[#This Row],[B.03.2 - Parque de Coches Motores Motrices Intermedios]]+Urq_InfraMR[[#This Row],[B.03.3 - Parque de Coches Motores Motrices Cabina]]</f>
        <v>0</v>
      </c>
      <c r="AX178" s="1">
        <v>0</v>
      </c>
      <c r="AY178" s="1">
        <v>0</v>
      </c>
      <c r="AZ178" s="1">
        <v>0</v>
      </c>
      <c r="BA178" s="1">
        <v>0</v>
      </c>
      <c r="BB178" s="1">
        <v>0</v>
      </c>
      <c r="BC178" s="1">
        <f>+Urq_InfraMR[[#This Row],[B.04.5 - Parque de Coches Remolcados para Servicios Especiales (Cartoneros)]]+Urq_InfraMR[[#This Row],[B.04.4 - Parque de Coches Remolcados de Larga Distancia (Turista+Pullman)]]+Urq_InfraMR[[#This Row],[B.04.3 - Parque de Coches Remolcados Clase Unica Cabina]]+Urq_InfraMR[[#This Row],[B.04.2 - Parque de Coches Remolcados Clase Unica Furgón]]+Urq_InfraMR[[#This Row],[B.04.1 - Parque de Coches Remolcados Clase Unica]]</f>
        <v>0</v>
      </c>
      <c r="BD178" s="1">
        <v>1</v>
      </c>
      <c r="BE178" s="1">
        <v>0</v>
      </c>
      <c r="BF178" s="16">
        <v>1435</v>
      </c>
    </row>
    <row r="179" spans="1:58">
      <c r="A179" s="1">
        <v>2007</v>
      </c>
      <c r="B179" s="1" t="s">
        <v>124</v>
      </c>
      <c r="C179" s="12">
        <v>0.2</v>
      </c>
      <c r="D179" s="12">
        <v>0</v>
      </c>
      <c r="E179" s="12">
        <v>0</v>
      </c>
      <c r="F179" s="12">
        <v>25.676639999999999</v>
      </c>
      <c r="G179" s="12">
        <f t="shared" si="14"/>
        <v>25.876639999999998</v>
      </c>
      <c r="H179" s="12">
        <f>+Urq_InfraMR[[#This Row],[Total Líneas de Explotación ]]</f>
        <v>25.876639999999998</v>
      </c>
      <c r="I179" s="12">
        <v>25.677</v>
      </c>
      <c r="J179" s="12">
        <v>0.2</v>
      </c>
      <c r="K179" s="12">
        <v>2.5569999999999999</v>
      </c>
      <c r="L179" s="12">
        <v>54.899000000000001</v>
      </c>
      <c r="M179" s="12">
        <v>3.875</v>
      </c>
      <c r="N179" s="12">
        <f>+Urq_InfraMR[[#This Row],[A.03.1 -  Longitud de Vías de Explotación No Electrificadas Troncales y Ramales (vía principal) (km)]]+Urq_InfraMR[[#This Row],[A.04.1 -  Longitud de Vías de Explotación Electrificadas Troncales y Ramales (vía principal) (km)]]</f>
        <v>55.099000000000004</v>
      </c>
      <c r="O179" s="12">
        <f>+Urq_InfraMR[[#This Row],[Total Vías (excluido Auxiliares)]]</f>
        <v>55.099000000000004</v>
      </c>
      <c r="P179" s="1">
        <v>4</v>
      </c>
      <c r="Q179" s="1">
        <v>19</v>
      </c>
      <c r="R179" s="1">
        <v>0</v>
      </c>
      <c r="S179" s="1">
        <f t="shared" si="15"/>
        <v>23</v>
      </c>
      <c r="T179" s="1">
        <v>0</v>
      </c>
      <c r="U179" s="1">
        <v>29</v>
      </c>
      <c r="V179" s="1">
        <v>0</v>
      </c>
      <c r="W179" s="1">
        <v>0</v>
      </c>
      <c r="X179" s="1">
        <v>2</v>
      </c>
      <c r="Y179" s="1">
        <f t="shared" si="16"/>
        <v>31</v>
      </c>
      <c r="Z179" s="1">
        <v>3</v>
      </c>
      <c r="AA179" s="1">
        <v>6</v>
      </c>
      <c r="AB179" s="1">
        <f>+Urq_InfraMR[[#This Row],[Total Pasos Vehiculares a Nivel]]</f>
        <v>31</v>
      </c>
      <c r="AC179" s="1">
        <f t="shared" si="17"/>
        <v>40</v>
      </c>
      <c r="AD179" s="1">
        <v>1</v>
      </c>
      <c r="AE179" s="1">
        <v>3</v>
      </c>
      <c r="AF179" s="1">
        <v>38</v>
      </c>
      <c r="AG179" s="1">
        <f t="shared" si="18"/>
        <v>42</v>
      </c>
      <c r="AH179" s="13">
        <v>17.370999999999999</v>
      </c>
      <c r="AI179" s="13">
        <v>0</v>
      </c>
      <c r="AJ179" s="13">
        <v>8.3789999999999996</v>
      </c>
      <c r="AK179" s="13">
        <f t="shared" si="19"/>
        <v>25.75</v>
      </c>
      <c r="AL179" s="1">
        <v>1</v>
      </c>
      <c r="AM179" s="1">
        <v>0</v>
      </c>
      <c r="AN179" s="1">
        <v>0</v>
      </c>
      <c r="AO179" s="1">
        <f t="shared" si="20"/>
        <v>1</v>
      </c>
      <c r="AP179" s="1">
        <v>0</v>
      </c>
      <c r="AQ179" s="1">
        <v>128</v>
      </c>
      <c r="AR179" s="1">
        <v>0</v>
      </c>
      <c r="AS179" s="1">
        <f>+Urq_InfraMR[[#This Row],[B.02.1 - Parque de Coches Eléctricos Motrices]]+Urq_InfraMR[[#This Row],[B.02.2 - Parque de Coches Eléctricos Motrices Remolcados Tipo R]]+Urq_InfraMR[[#This Row],[B.02.3 - Parque de Coches Eléctricos Motrices Tipo R]]</f>
        <v>128</v>
      </c>
      <c r="AT179" s="1">
        <v>0</v>
      </c>
      <c r="AU179" s="1">
        <v>0</v>
      </c>
      <c r="AV179" s="1">
        <v>0</v>
      </c>
      <c r="AW179" s="1">
        <f>+Urq_InfraMR[[#This Row],[B.03.1 - Parque de Coches Motores Motrices Remolcados]]+Urq_InfraMR[[#This Row],[B.03.2 - Parque de Coches Motores Motrices Intermedios]]+Urq_InfraMR[[#This Row],[B.03.3 - Parque de Coches Motores Motrices Cabina]]</f>
        <v>0</v>
      </c>
      <c r="AX179" s="1">
        <v>0</v>
      </c>
      <c r="AY179" s="1">
        <v>0</v>
      </c>
      <c r="AZ179" s="1">
        <v>0</v>
      </c>
      <c r="BA179" s="1">
        <v>0</v>
      </c>
      <c r="BB179" s="1">
        <v>0</v>
      </c>
      <c r="BC179" s="1">
        <f>+Urq_InfraMR[[#This Row],[B.04.5 - Parque de Coches Remolcados para Servicios Especiales (Cartoneros)]]+Urq_InfraMR[[#This Row],[B.04.4 - Parque de Coches Remolcados de Larga Distancia (Turista+Pullman)]]+Urq_InfraMR[[#This Row],[B.04.3 - Parque de Coches Remolcados Clase Unica Cabina]]+Urq_InfraMR[[#This Row],[B.04.2 - Parque de Coches Remolcados Clase Unica Furgón]]+Urq_InfraMR[[#This Row],[B.04.1 - Parque de Coches Remolcados Clase Unica]]</f>
        <v>0</v>
      </c>
      <c r="BD179" s="1">
        <v>1</v>
      </c>
      <c r="BE179" s="1">
        <v>0</v>
      </c>
      <c r="BF179" s="16">
        <v>1435</v>
      </c>
    </row>
    <row r="180" spans="1:58">
      <c r="A180" s="1">
        <v>2007</v>
      </c>
      <c r="B180" s="1" t="s">
        <v>125</v>
      </c>
      <c r="C180" s="12">
        <v>0.2</v>
      </c>
      <c r="D180" s="12">
        <v>0</v>
      </c>
      <c r="E180" s="12">
        <v>0</v>
      </c>
      <c r="F180" s="12">
        <v>25.676639999999999</v>
      </c>
      <c r="G180" s="12">
        <f t="shared" si="14"/>
        <v>25.876639999999998</v>
      </c>
      <c r="H180" s="12">
        <f>+Urq_InfraMR[[#This Row],[Total Líneas de Explotación ]]</f>
        <v>25.876639999999998</v>
      </c>
      <c r="I180" s="12">
        <v>25.677</v>
      </c>
      <c r="J180" s="12">
        <v>0.2</v>
      </c>
      <c r="K180" s="12">
        <v>2.5569999999999999</v>
      </c>
      <c r="L180" s="12">
        <v>54.899000000000001</v>
      </c>
      <c r="M180" s="12">
        <v>3.875</v>
      </c>
      <c r="N180" s="12">
        <f>+Urq_InfraMR[[#This Row],[A.03.1 -  Longitud de Vías de Explotación No Electrificadas Troncales y Ramales (vía principal) (km)]]+Urq_InfraMR[[#This Row],[A.04.1 -  Longitud de Vías de Explotación Electrificadas Troncales y Ramales (vía principal) (km)]]</f>
        <v>55.099000000000004</v>
      </c>
      <c r="O180" s="12">
        <f>+Urq_InfraMR[[#This Row],[Total Vías (excluido Auxiliares)]]</f>
        <v>55.099000000000004</v>
      </c>
      <c r="P180" s="1">
        <v>4</v>
      </c>
      <c r="Q180" s="1">
        <v>19</v>
      </c>
      <c r="R180" s="1">
        <v>0</v>
      </c>
      <c r="S180" s="1">
        <f t="shared" si="15"/>
        <v>23</v>
      </c>
      <c r="T180" s="1">
        <v>0</v>
      </c>
      <c r="U180" s="1">
        <v>29</v>
      </c>
      <c r="V180" s="1">
        <v>0</v>
      </c>
      <c r="W180" s="1">
        <v>0</v>
      </c>
      <c r="X180" s="1">
        <v>2</v>
      </c>
      <c r="Y180" s="1">
        <f t="shared" si="16"/>
        <v>31</v>
      </c>
      <c r="Z180" s="1">
        <v>3</v>
      </c>
      <c r="AA180" s="1">
        <v>6</v>
      </c>
      <c r="AB180" s="1">
        <f>+Urq_InfraMR[[#This Row],[Total Pasos Vehiculares a Nivel]]</f>
        <v>31</v>
      </c>
      <c r="AC180" s="1">
        <f t="shared" si="17"/>
        <v>40</v>
      </c>
      <c r="AD180" s="1">
        <v>1</v>
      </c>
      <c r="AE180" s="1">
        <v>3</v>
      </c>
      <c r="AF180" s="1">
        <v>38</v>
      </c>
      <c r="AG180" s="1">
        <f t="shared" si="18"/>
        <v>42</v>
      </c>
      <c r="AH180" s="13">
        <v>17.370999999999999</v>
      </c>
      <c r="AI180" s="13">
        <v>0</v>
      </c>
      <c r="AJ180" s="13">
        <v>8.3789999999999996</v>
      </c>
      <c r="AK180" s="13">
        <f t="shared" si="19"/>
        <v>25.75</v>
      </c>
      <c r="AL180" s="1">
        <v>1</v>
      </c>
      <c r="AM180" s="1">
        <v>0</v>
      </c>
      <c r="AN180" s="1">
        <v>0</v>
      </c>
      <c r="AO180" s="1">
        <f t="shared" si="20"/>
        <v>1</v>
      </c>
      <c r="AP180" s="1">
        <v>0</v>
      </c>
      <c r="AQ180" s="1">
        <v>128</v>
      </c>
      <c r="AR180" s="1">
        <v>0</v>
      </c>
      <c r="AS180" s="1">
        <f>+Urq_InfraMR[[#This Row],[B.02.1 - Parque de Coches Eléctricos Motrices]]+Urq_InfraMR[[#This Row],[B.02.2 - Parque de Coches Eléctricos Motrices Remolcados Tipo R]]+Urq_InfraMR[[#This Row],[B.02.3 - Parque de Coches Eléctricos Motrices Tipo R]]</f>
        <v>128</v>
      </c>
      <c r="AT180" s="1">
        <v>0</v>
      </c>
      <c r="AU180" s="1">
        <v>0</v>
      </c>
      <c r="AV180" s="1">
        <v>0</v>
      </c>
      <c r="AW180" s="1">
        <f>+Urq_InfraMR[[#This Row],[B.03.1 - Parque de Coches Motores Motrices Remolcados]]+Urq_InfraMR[[#This Row],[B.03.2 - Parque de Coches Motores Motrices Intermedios]]+Urq_InfraMR[[#This Row],[B.03.3 - Parque de Coches Motores Motrices Cabina]]</f>
        <v>0</v>
      </c>
      <c r="AX180" s="1">
        <v>0</v>
      </c>
      <c r="AY180" s="1">
        <v>0</v>
      </c>
      <c r="AZ180" s="1">
        <v>0</v>
      </c>
      <c r="BA180" s="1">
        <v>0</v>
      </c>
      <c r="BB180" s="1">
        <v>0</v>
      </c>
      <c r="BC180" s="1">
        <f>+Urq_InfraMR[[#This Row],[B.04.5 - Parque de Coches Remolcados para Servicios Especiales (Cartoneros)]]+Urq_InfraMR[[#This Row],[B.04.4 - Parque de Coches Remolcados de Larga Distancia (Turista+Pullman)]]+Urq_InfraMR[[#This Row],[B.04.3 - Parque de Coches Remolcados Clase Unica Cabina]]+Urq_InfraMR[[#This Row],[B.04.2 - Parque de Coches Remolcados Clase Unica Furgón]]+Urq_InfraMR[[#This Row],[B.04.1 - Parque de Coches Remolcados Clase Unica]]</f>
        <v>0</v>
      </c>
      <c r="BD180" s="1">
        <v>1</v>
      </c>
      <c r="BE180" s="1">
        <v>0</v>
      </c>
      <c r="BF180" s="16">
        <v>1435</v>
      </c>
    </row>
    <row r="181" spans="1:58">
      <c r="A181" s="1">
        <v>2007</v>
      </c>
      <c r="B181" s="1" t="s">
        <v>126</v>
      </c>
      <c r="C181" s="12">
        <v>0.2</v>
      </c>
      <c r="D181" s="12">
        <v>0</v>
      </c>
      <c r="E181" s="12">
        <v>0</v>
      </c>
      <c r="F181" s="12">
        <v>25.676639999999999</v>
      </c>
      <c r="G181" s="12">
        <f t="shared" si="14"/>
        <v>25.876639999999998</v>
      </c>
      <c r="H181" s="12">
        <f>+Urq_InfraMR[[#This Row],[Total Líneas de Explotación ]]</f>
        <v>25.876639999999998</v>
      </c>
      <c r="I181" s="12">
        <v>25.677</v>
      </c>
      <c r="J181" s="12">
        <v>0.2</v>
      </c>
      <c r="K181" s="12">
        <v>2.5569999999999999</v>
      </c>
      <c r="L181" s="12">
        <v>54.899000000000001</v>
      </c>
      <c r="M181" s="12">
        <v>3.875</v>
      </c>
      <c r="N181" s="12">
        <f>+Urq_InfraMR[[#This Row],[A.03.1 -  Longitud de Vías de Explotación No Electrificadas Troncales y Ramales (vía principal) (km)]]+Urq_InfraMR[[#This Row],[A.04.1 -  Longitud de Vías de Explotación Electrificadas Troncales y Ramales (vía principal) (km)]]</f>
        <v>55.099000000000004</v>
      </c>
      <c r="O181" s="12">
        <f>+Urq_InfraMR[[#This Row],[Total Vías (excluido Auxiliares)]]</f>
        <v>55.099000000000004</v>
      </c>
      <c r="P181" s="1">
        <v>4</v>
      </c>
      <c r="Q181" s="1">
        <v>19</v>
      </c>
      <c r="R181" s="1">
        <v>0</v>
      </c>
      <c r="S181" s="1">
        <f t="shared" si="15"/>
        <v>23</v>
      </c>
      <c r="T181" s="1">
        <v>0</v>
      </c>
      <c r="U181" s="1">
        <v>29</v>
      </c>
      <c r="V181" s="1">
        <v>0</v>
      </c>
      <c r="W181" s="1">
        <v>0</v>
      </c>
      <c r="X181" s="1">
        <v>2</v>
      </c>
      <c r="Y181" s="1">
        <f t="shared" si="16"/>
        <v>31</v>
      </c>
      <c r="Z181" s="1">
        <v>3</v>
      </c>
      <c r="AA181" s="1">
        <v>6</v>
      </c>
      <c r="AB181" s="1">
        <f>+Urq_InfraMR[[#This Row],[Total Pasos Vehiculares a Nivel]]</f>
        <v>31</v>
      </c>
      <c r="AC181" s="1">
        <f t="shared" si="17"/>
        <v>40</v>
      </c>
      <c r="AD181" s="1">
        <v>1</v>
      </c>
      <c r="AE181" s="1">
        <v>3</v>
      </c>
      <c r="AF181" s="1">
        <v>38</v>
      </c>
      <c r="AG181" s="1">
        <f t="shared" si="18"/>
        <v>42</v>
      </c>
      <c r="AH181" s="13">
        <v>17.370999999999999</v>
      </c>
      <c r="AI181" s="13">
        <v>0</v>
      </c>
      <c r="AJ181" s="13">
        <v>8.3789999999999996</v>
      </c>
      <c r="AK181" s="13">
        <f t="shared" si="19"/>
        <v>25.75</v>
      </c>
      <c r="AL181" s="1">
        <v>1</v>
      </c>
      <c r="AM181" s="1">
        <v>0</v>
      </c>
      <c r="AN181" s="1">
        <v>0</v>
      </c>
      <c r="AO181" s="1">
        <f t="shared" si="20"/>
        <v>1</v>
      </c>
      <c r="AP181" s="1">
        <v>0</v>
      </c>
      <c r="AQ181" s="1">
        <v>128</v>
      </c>
      <c r="AR181" s="1">
        <v>0</v>
      </c>
      <c r="AS181" s="1">
        <f>+Urq_InfraMR[[#This Row],[B.02.1 - Parque de Coches Eléctricos Motrices]]+Urq_InfraMR[[#This Row],[B.02.2 - Parque de Coches Eléctricos Motrices Remolcados Tipo R]]+Urq_InfraMR[[#This Row],[B.02.3 - Parque de Coches Eléctricos Motrices Tipo R]]</f>
        <v>128</v>
      </c>
      <c r="AT181" s="1">
        <v>0</v>
      </c>
      <c r="AU181" s="1">
        <v>0</v>
      </c>
      <c r="AV181" s="1">
        <v>0</v>
      </c>
      <c r="AW181" s="1">
        <f>+Urq_InfraMR[[#This Row],[B.03.1 - Parque de Coches Motores Motrices Remolcados]]+Urq_InfraMR[[#This Row],[B.03.2 - Parque de Coches Motores Motrices Intermedios]]+Urq_InfraMR[[#This Row],[B.03.3 - Parque de Coches Motores Motrices Cabina]]</f>
        <v>0</v>
      </c>
      <c r="AX181" s="1">
        <v>0</v>
      </c>
      <c r="AY181" s="1">
        <v>0</v>
      </c>
      <c r="AZ181" s="1">
        <v>0</v>
      </c>
      <c r="BA181" s="1">
        <v>0</v>
      </c>
      <c r="BB181" s="1">
        <v>0</v>
      </c>
      <c r="BC181" s="1">
        <f>+Urq_InfraMR[[#This Row],[B.04.5 - Parque de Coches Remolcados para Servicios Especiales (Cartoneros)]]+Urq_InfraMR[[#This Row],[B.04.4 - Parque de Coches Remolcados de Larga Distancia (Turista+Pullman)]]+Urq_InfraMR[[#This Row],[B.04.3 - Parque de Coches Remolcados Clase Unica Cabina]]+Urq_InfraMR[[#This Row],[B.04.2 - Parque de Coches Remolcados Clase Unica Furgón]]+Urq_InfraMR[[#This Row],[B.04.1 - Parque de Coches Remolcados Clase Unica]]</f>
        <v>0</v>
      </c>
      <c r="BD181" s="1">
        <v>1</v>
      </c>
      <c r="BE181" s="1">
        <v>0</v>
      </c>
      <c r="BF181" s="16">
        <v>1435</v>
      </c>
    </row>
    <row r="182" spans="1:58">
      <c r="A182" s="1">
        <v>2008</v>
      </c>
      <c r="B182" s="1" t="s">
        <v>115</v>
      </c>
      <c r="C182" s="12">
        <v>0.2</v>
      </c>
      <c r="D182" s="12">
        <v>0</v>
      </c>
      <c r="E182" s="12">
        <v>0</v>
      </c>
      <c r="F182" s="12">
        <v>25.676639999999999</v>
      </c>
      <c r="G182" s="12">
        <f t="shared" si="14"/>
        <v>25.876639999999998</v>
      </c>
      <c r="H182" s="12">
        <f>+Urq_InfraMR[[#This Row],[Total Líneas de Explotación ]]</f>
        <v>25.876639999999998</v>
      </c>
      <c r="I182" s="12">
        <v>25.677</v>
      </c>
      <c r="J182" s="12">
        <v>0.2</v>
      </c>
      <c r="K182" s="12">
        <v>2.5569999999999999</v>
      </c>
      <c r="L182" s="12">
        <v>54.899000000000001</v>
      </c>
      <c r="M182" s="12">
        <v>3.875</v>
      </c>
      <c r="N182" s="12">
        <f>+Urq_InfraMR[[#This Row],[A.03.1 -  Longitud de Vías de Explotación No Electrificadas Troncales y Ramales (vía principal) (km)]]+Urq_InfraMR[[#This Row],[A.04.1 -  Longitud de Vías de Explotación Electrificadas Troncales y Ramales (vía principal) (km)]]</f>
        <v>55.099000000000004</v>
      </c>
      <c r="O182" s="12">
        <f>+Urq_InfraMR[[#This Row],[Total Vías (excluido Auxiliares)]]</f>
        <v>55.099000000000004</v>
      </c>
      <c r="P182" s="1">
        <v>4</v>
      </c>
      <c r="Q182" s="1">
        <v>19</v>
      </c>
      <c r="R182" s="1">
        <v>0</v>
      </c>
      <c r="S182" s="1">
        <f t="shared" si="15"/>
        <v>23</v>
      </c>
      <c r="T182" s="1">
        <v>0</v>
      </c>
      <c r="U182" s="1">
        <v>29</v>
      </c>
      <c r="V182" s="1">
        <v>0</v>
      </c>
      <c r="W182" s="1">
        <v>0</v>
      </c>
      <c r="X182" s="1">
        <v>2</v>
      </c>
      <c r="Y182" s="1">
        <f t="shared" si="16"/>
        <v>31</v>
      </c>
      <c r="Z182" s="1">
        <v>3</v>
      </c>
      <c r="AA182" s="1">
        <v>6</v>
      </c>
      <c r="AB182" s="1">
        <f>+Urq_InfraMR[[#This Row],[Total Pasos Vehiculares a Nivel]]</f>
        <v>31</v>
      </c>
      <c r="AC182" s="1">
        <f t="shared" si="17"/>
        <v>40</v>
      </c>
      <c r="AD182" s="1">
        <v>1</v>
      </c>
      <c r="AE182" s="1">
        <v>3</v>
      </c>
      <c r="AF182" s="1">
        <v>38</v>
      </c>
      <c r="AG182" s="1">
        <f t="shared" si="18"/>
        <v>42</v>
      </c>
      <c r="AH182" s="13">
        <v>17.370999999999999</v>
      </c>
      <c r="AI182" s="13">
        <v>0</v>
      </c>
      <c r="AJ182" s="13">
        <v>8.3789999999999996</v>
      </c>
      <c r="AK182" s="13">
        <f t="shared" si="19"/>
        <v>25.75</v>
      </c>
      <c r="AL182" s="1">
        <v>1</v>
      </c>
      <c r="AM182" s="1">
        <v>0</v>
      </c>
      <c r="AN182" s="1">
        <v>0</v>
      </c>
      <c r="AO182" s="1">
        <f t="shared" si="20"/>
        <v>1</v>
      </c>
      <c r="AP182" s="1">
        <v>0</v>
      </c>
      <c r="AQ182" s="1">
        <v>128</v>
      </c>
      <c r="AR182" s="1">
        <v>0</v>
      </c>
      <c r="AS182" s="1">
        <f>+Urq_InfraMR[[#This Row],[B.02.1 - Parque de Coches Eléctricos Motrices]]+Urq_InfraMR[[#This Row],[B.02.2 - Parque de Coches Eléctricos Motrices Remolcados Tipo R]]+Urq_InfraMR[[#This Row],[B.02.3 - Parque de Coches Eléctricos Motrices Tipo R]]</f>
        <v>128</v>
      </c>
      <c r="AT182" s="1">
        <v>0</v>
      </c>
      <c r="AU182" s="1">
        <v>0</v>
      </c>
      <c r="AV182" s="1">
        <v>0</v>
      </c>
      <c r="AW182" s="1">
        <f>+Urq_InfraMR[[#This Row],[B.03.1 - Parque de Coches Motores Motrices Remolcados]]+Urq_InfraMR[[#This Row],[B.03.2 - Parque de Coches Motores Motrices Intermedios]]+Urq_InfraMR[[#This Row],[B.03.3 - Parque de Coches Motores Motrices Cabina]]</f>
        <v>0</v>
      </c>
      <c r="AX182" s="1">
        <v>0</v>
      </c>
      <c r="AY182" s="1">
        <v>0</v>
      </c>
      <c r="AZ182" s="1">
        <v>0</v>
      </c>
      <c r="BA182" s="1">
        <v>0</v>
      </c>
      <c r="BB182" s="1">
        <v>0</v>
      </c>
      <c r="BC182" s="1">
        <f>+Urq_InfraMR[[#This Row],[B.04.5 - Parque de Coches Remolcados para Servicios Especiales (Cartoneros)]]+Urq_InfraMR[[#This Row],[B.04.4 - Parque de Coches Remolcados de Larga Distancia (Turista+Pullman)]]+Urq_InfraMR[[#This Row],[B.04.3 - Parque de Coches Remolcados Clase Unica Cabina]]+Urq_InfraMR[[#This Row],[B.04.2 - Parque de Coches Remolcados Clase Unica Furgón]]+Urq_InfraMR[[#This Row],[B.04.1 - Parque de Coches Remolcados Clase Unica]]</f>
        <v>0</v>
      </c>
      <c r="BD182" s="1">
        <v>1</v>
      </c>
      <c r="BE182" s="1">
        <v>0</v>
      </c>
      <c r="BF182" s="16">
        <v>1435</v>
      </c>
    </row>
    <row r="183" spans="1:58">
      <c r="A183" s="1">
        <v>2008</v>
      </c>
      <c r="B183" s="1" t="s">
        <v>116</v>
      </c>
      <c r="C183" s="12">
        <v>0.2</v>
      </c>
      <c r="D183" s="12">
        <v>0</v>
      </c>
      <c r="E183" s="12">
        <v>0</v>
      </c>
      <c r="F183" s="12">
        <v>25.676639999999999</v>
      </c>
      <c r="G183" s="12">
        <f t="shared" si="14"/>
        <v>25.876639999999998</v>
      </c>
      <c r="H183" s="12">
        <f>+Urq_InfraMR[[#This Row],[Total Líneas de Explotación ]]</f>
        <v>25.876639999999998</v>
      </c>
      <c r="I183" s="12">
        <v>25.677</v>
      </c>
      <c r="J183" s="12">
        <v>0.2</v>
      </c>
      <c r="K183" s="12">
        <v>2.5569999999999999</v>
      </c>
      <c r="L183" s="12">
        <v>54.899000000000001</v>
      </c>
      <c r="M183" s="12">
        <v>3.875</v>
      </c>
      <c r="N183" s="12">
        <f>+Urq_InfraMR[[#This Row],[A.03.1 -  Longitud de Vías de Explotación No Electrificadas Troncales y Ramales (vía principal) (km)]]+Urq_InfraMR[[#This Row],[A.04.1 -  Longitud de Vías de Explotación Electrificadas Troncales y Ramales (vía principal) (km)]]</f>
        <v>55.099000000000004</v>
      </c>
      <c r="O183" s="12">
        <f>+Urq_InfraMR[[#This Row],[Total Vías (excluido Auxiliares)]]</f>
        <v>55.099000000000004</v>
      </c>
      <c r="P183" s="1">
        <v>4</v>
      </c>
      <c r="Q183" s="1">
        <v>19</v>
      </c>
      <c r="R183" s="1">
        <v>0</v>
      </c>
      <c r="S183" s="1">
        <f t="shared" si="15"/>
        <v>23</v>
      </c>
      <c r="T183" s="1">
        <v>0</v>
      </c>
      <c r="U183" s="1">
        <v>29</v>
      </c>
      <c r="V183" s="1">
        <v>0</v>
      </c>
      <c r="W183" s="1">
        <v>0</v>
      </c>
      <c r="X183" s="1">
        <v>2</v>
      </c>
      <c r="Y183" s="1">
        <f t="shared" si="16"/>
        <v>31</v>
      </c>
      <c r="Z183" s="1">
        <v>3</v>
      </c>
      <c r="AA183" s="1">
        <v>6</v>
      </c>
      <c r="AB183" s="1">
        <f>+Urq_InfraMR[[#This Row],[Total Pasos Vehiculares a Nivel]]</f>
        <v>31</v>
      </c>
      <c r="AC183" s="1">
        <f t="shared" si="17"/>
        <v>40</v>
      </c>
      <c r="AD183" s="1">
        <v>1</v>
      </c>
      <c r="AE183" s="1">
        <v>3</v>
      </c>
      <c r="AF183" s="1">
        <v>38</v>
      </c>
      <c r="AG183" s="1">
        <f t="shared" si="18"/>
        <v>42</v>
      </c>
      <c r="AH183" s="13">
        <v>17.370999999999999</v>
      </c>
      <c r="AI183" s="13">
        <v>0</v>
      </c>
      <c r="AJ183" s="13">
        <v>8.3789999999999996</v>
      </c>
      <c r="AK183" s="13">
        <f t="shared" si="19"/>
        <v>25.75</v>
      </c>
      <c r="AL183" s="1">
        <v>1</v>
      </c>
      <c r="AM183" s="1">
        <v>0</v>
      </c>
      <c r="AN183" s="1">
        <v>0</v>
      </c>
      <c r="AO183" s="1">
        <f t="shared" si="20"/>
        <v>1</v>
      </c>
      <c r="AP183" s="1">
        <v>0</v>
      </c>
      <c r="AQ183" s="1">
        <v>128</v>
      </c>
      <c r="AR183" s="1">
        <v>0</v>
      </c>
      <c r="AS183" s="1">
        <f>+Urq_InfraMR[[#This Row],[B.02.1 - Parque de Coches Eléctricos Motrices]]+Urq_InfraMR[[#This Row],[B.02.2 - Parque de Coches Eléctricos Motrices Remolcados Tipo R]]+Urq_InfraMR[[#This Row],[B.02.3 - Parque de Coches Eléctricos Motrices Tipo R]]</f>
        <v>128</v>
      </c>
      <c r="AT183" s="1">
        <v>0</v>
      </c>
      <c r="AU183" s="1">
        <v>0</v>
      </c>
      <c r="AV183" s="1">
        <v>0</v>
      </c>
      <c r="AW183" s="1">
        <f>+Urq_InfraMR[[#This Row],[B.03.1 - Parque de Coches Motores Motrices Remolcados]]+Urq_InfraMR[[#This Row],[B.03.2 - Parque de Coches Motores Motrices Intermedios]]+Urq_InfraMR[[#This Row],[B.03.3 - Parque de Coches Motores Motrices Cabina]]</f>
        <v>0</v>
      </c>
      <c r="AX183" s="1">
        <v>0</v>
      </c>
      <c r="AY183" s="1">
        <v>0</v>
      </c>
      <c r="AZ183" s="1">
        <v>0</v>
      </c>
      <c r="BA183" s="1">
        <v>0</v>
      </c>
      <c r="BB183" s="1">
        <v>0</v>
      </c>
      <c r="BC183" s="1">
        <f>+Urq_InfraMR[[#This Row],[B.04.5 - Parque de Coches Remolcados para Servicios Especiales (Cartoneros)]]+Urq_InfraMR[[#This Row],[B.04.4 - Parque de Coches Remolcados de Larga Distancia (Turista+Pullman)]]+Urq_InfraMR[[#This Row],[B.04.3 - Parque de Coches Remolcados Clase Unica Cabina]]+Urq_InfraMR[[#This Row],[B.04.2 - Parque de Coches Remolcados Clase Unica Furgón]]+Urq_InfraMR[[#This Row],[B.04.1 - Parque de Coches Remolcados Clase Unica]]</f>
        <v>0</v>
      </c>
      <c r="BD183" s="1">
        <v>1</v>
      </c>
      <c r="BE183" s="1">
        <v>0</v>
      </c>
      <c r="BF183" s="16">
        <v>1435</v>
      </c>
    </row>
    <row r="184" spans="1:58">
      <c r="A184" s="1">
        <v>2008</v>
      </c>
      <c r="B184" s="1" t="s">
        <v>117</v>
      </c>
      <c r="C184" s="12">
        <v>0.2</v>
      </c>
      <c r="D184" s="12">
        <v>0</v>
      </c>
      <c r="E184" s="12">
        <v>0</v>
      </c>
      <c r="F184" s="12">
        <v>25.676639999999999</v>
      </c>
      <c r="G184" s="12">
        <f t="shared" si="14"/>
        <v>25.876639999999998</v>
      </c>
      <c r="H184" s="12">
        <f>+Urq_InfraMR[[#This Row],[Total Líneas de Explotación ]]</f>
        <v>25.876639999999998</v>
      </c>
      <c r="I184" s="12">
        <v>25.677</v>
      </c>
      <c r="J184" s="12">
        <v>0.2</v>
      </c>
      <c r="K184" s="12">
        <v>2.5569999999999999</v>
      </c>
      <c r="L184" s="12">
        <v>54.899000000000001</v>
      </c>
      <c r="M184" s="12">
        <v>3.875</v>
      </c>
      <c r="N184" s="12">
        <f>+Urq_InfraMR[[#This Row],[A.03.1 -  Longitud de Vías de Explotación No Electrificadas Troncales y Ramales (vía principal) (km)]]+Urq_InfraMR[[#This Row],[A.04.1 -  Longitud de Vías de Explotación Electrificadas Troncales y Ramales (vía principal) (km)]]</f>
        <v>55.099000000000004</v>
      </c>
      <c r="O184" s="12">
        <f>+Urq_InfraMR[[#This Row],[Total Vías (excluido Auxiliares)]]</f>
        <v>55.099000000000004</v>
      </c>
      <c r="P184" s="1">
        <v>4</v>
      </c>
      <c r="Q184" s="1">
        <v>19</v>
      </c>
      <c r="R184" s="1">
        <v>0</v>
      </c>
      <c r="S184" s="1">
        <f t="shared" si="15"/>
        <v>23</v>
      </c>
      <c r="T184" s="1">
        <v>0</v>
      </c>
      <c r="U184" s="1">
        <v>29</v>
      </c>
      <c r="V184" s="1">
        <v>0</v>
      </c>
      <c r="W184" s="1">
        <v>0</v>
      </c>
      <c r="X184" s="1">
        <v>2</v>
      </c>
      <c r="Y184" s="1">
        <f t="shared" si="16"/>
        <v>31</v>
      </c>
      <c r="Z184" s="1">
        <v>3</v>
      </c>
      <c r="AA184" s="1">
        <v>6</v>
      </c>
      <c r="AB184" s="1">
        <f>+Urq_InfraMR[[#This Row],[Total Pasos Vehiculares a Nivel]]</f>
        <v>31</v>
      </c>
      <c r="AC184" s="1">
        <f t="shared" si="17"/>
        <v>40</v>
      </c>
      <c r="AD184" s="1">
        <v>1</v>
      </c>
      <c r="AE184" s="1">
        <v>3</v>
      </c>
      <c r="AF184" s="1">
        <v>38</v>
      </c>
      <c r="AG184" s="1">
        <f t="shared" si="18"/>
        <v>42</v>
      </c>
      <c r="AH184" s="13">
        <v>17.370999999999999</v>
      </c>
      <c r="AI184" s="13">
        <v>0</v>
      </c>
      <c r="AJ184" s="13">
        <v>8.3789999999999996</v>
      </c>
      <c r="AK184" s="13">
        <f t="shared" si="19"/>
        <v>25.75</v>
      </c>
      <c r="AL184" s="1">
        <v>1</v>
      </c>
      <c r="AM184" s="1">
        <v>0</v>
      </c>
      <c r="AN184" s="1">
        <v>0</v>
      </c>
      <c r="AO184" s="1">
        <f t="shared" si="20"/>
        <v>1</v>
      </c>
      <c r="AP184" s="1">
        <v>0</v>
      </c>
      <c r="AQ184" s="1">
        <v>128</v>
      </c>
      <c r="AR184" s="1">
        <v>0</v>
      </c>
      <c r="AS184" s="1">
        <f>+Urq_InfraMR[[#This Row],[B.02.1 - Parque de Coches Eléctricos Motrices]]+Urq_InfraMR[[#This Row],[B.02.2 - Parque de Coches Eléctricos Motrices Remolcados Tipo R]]+Urq_InfraMR[[#This Row],[B.02.3 - Parque de Coches Eléctricos Motrices Tipo R]]</f>
        <v>128</v>
      </c>
      <c r="AT184" s="1">
        <v>0</v>
      </c>
      <c r="AU184" s="1">
        <v>0</v>
      </c>
      <c r="AV184" s="1">
        <v>0</v>
      </c>
      <c r="AW184" s="1">
        <f>+Urq_InfraMR[[#This Row],[B.03.1 - Parque de Coches Motores Motrices Remolcados]]+Urq_InfraMR[[#This Row],[B.03.2 - Parque de Coches Motores Motrices Intermedios]]+Urq_InfraMR[[#This Row],[B.03.3 - Parque de Coches Motores Motrices Cabina]]</f>
        <v>0</v>
      </c>
      <c r="AX184" s="1">
        <v>0</v>
      </c>
      <c r="AY184" s="1">
        <v>0</v>
      </c>
      <c r="AZ184" s="1">
        <v>0</v>
      </c>
      <c r="BA184" s="1">
        <v>0</v>
      </c>
      <c r="BB184" s="1">
        <v>0</v>
      </c>
      <c r="BC184" s="1">
        <f>+Urq_InfraMR[[#This Row],[B.04.5 - Parque de Coches Remolcados para Servicios Especiales (Cartoneros)]]+Urq_InfraMR[[#This Row],[B.04.4 - Parque de Coches Remolcados de Larga Distancia (Turista+Pullman)]]+Urq_InfraMR[[#This Row],[B.04.3 - Parque de Coches Remolcados Clase Unica Cabina]]+Urq_InfraMR[[#This Row],[B.04.2 - Parque de Coches Remolcados Clase Unica Furgón]]+Urq_InfraMR[[#This Row],[B.04.1 - Parque de Coches Remolcados Clase Unica]]</f>
        <v>0</v>
      </c>
      <c r="BD184" s="1">
        <v>1</v>
      </c>
      <c r="BE184" s="1">
        <v>0</v>
      </c>
      <c r="BF184" s="16">
        <v>1435</v>
      </c>
    </row>
    <row r="185" spans="1:58">
      <c r="A185" s="1">
        <v>2008</v>
      </c>
      <c r="B185" s="1" t="s">
        <v>118</v>
      </c>
      <c r="C185" s="12">
        <v>0.2</v>
      </c>
      <c r="D185" s="12">
        <v>0</v>
      </c>
      <c r="E185" s="12">
        <v>0</v>
      </c>
      <c r="F185" s="12">
        <v>25.676639999999999</v>
      </c>
      <c r="G185" s="12">
        <f t="shared" si="14"/>
        <v>25.876639999999998</v>
      </c>
      <c r="H185" s="12">
        <f>+Urq_InfraMR[[#This Row],[Total Líneas de Explotación ]]</f>
        <v>25.876639999999998</v>
      </c>
      <c r="I185" s="12">
        <v>25.677</v>
      </c>
      <c r="J185" s="12">
        <v>0.2</v>
      </c>
      <c r="K185" s="12">
        <v>2.5569999999999999</v>
      </c>
      <c r="L185" s="12">
        <v>54.899000000000001</v>
      </c>
      <c r="M185" s="12">
        <v>3.875</v>
      </c>
      <c r="N185" s="12">
        <f>+Urq_InfraMR[[#This Row],[A.03.1 -  Longitud de Vías de Explotación No Electrificadas Troncales y Ramales (vía principal) (km)]]+Urq_InfraMR[[#This Row],[A.04.1 -  Longitud de Vías de Explotación Electrificadas Troncales y Ramales (vía principal) (km)]]</f>
        <v>55.099000000000004</v>
      </c>
      <c r="O185" s="12">
        <f>+Urq_InfraMR[[#This Row],[Total Vías (excluido Auxiliares)]]</f>
        <v>55.099000000000004</v>
      </c>
      <c r="P185" s="1">
        <v>4</v>
      </c>
      <c r="Q185" s="1">
        <v>19</v>
      </c>
      <c r="R185" s="1">
        <v>0</v>
      </c>
      <c r="S185" s="1">
        <f t="shared" si="15"/>
        <v>23</v>
      </c>
      <c r="T185" s="1">
        <v>0</v>
      </c>
      <c r="U185" s="1">
        <v>29</v>
      </c>
      <c r="V185" s="1">
        <v>0</v>
      </c>
      <c r="W185" s="1">
        <v>0</v>
      </c>
      <c r="X185" s="1">
        <v>2</v>
      </c>
      <c r="Y185" s="1">
        <f t="shared" si="16"/>
        <v>31</v>
      </c>
      <c r="Z185" s="1">
        <v>3</v>
      </c>
      <c r="AA185" s="1">
        <v>6</v>
      </c>
      <c r="AB185" s="1">
        <f>+Urq_InfraMR[[#This Row],[Total Pasos Vehiculares a Nivel]]</f>
        <v>31</v>
      </c>
      <c r="AC185" s="1">
        <f t="shared" si="17"/>
        <v>40</v>
      </c>
      <c r="AD185" s="1">
        <v>1</v>
      </c>
      <c r="AE185" s="1">
        <v>3</v>
      </c>
      <c r="AF185" s="1">
        <v>38</v>
      </c>
      <c r="AG185" s="1">
        <f t="shared" si="18"/>
        <v>42</v>
      </c>
      <c r="AH185" s="13">
        <v>17.370999999999999</v>
      </c>
      <c r="AI185" s="13">
        <v>0</v>
      </c>
      <c r="AJ185" s="13">
        <v>8.3789999999999996</v>
      </c>
      <c r="AK185" s="13">
        <f t="shared" si="19"/>
        <v>25.75</v>
      </c>
      <c r="AL185" s="1">
        <v>1</v>
      </c>
      <c r="AM185" s="1">
        <v>0</v>
      </c>
      <c r="AN185" s="1">
        <v>0</v>
      </c>
      <c r="AO185" s="1">
        <f t="shared" si="20"/>
        <v>1</v>
      </c>
      <c r="AP185" s="1">
        <v>0</v>
      </c>
      <c r="AQ185" s="1">
        <v>128</v>
      </c>
      <c r="AR185" s="1">
        <v>0</v>
      </c>
      <c r="AS185" s="1">
        <f>+Urq_InfraMR[[#This Row],[B.02.1 - Parque de Coches Eléctricos Motrices]]+Urq_InfraMR[[#This Row],[B.02.2 - Parque de Coches Eléctricos Motrices Remolcados Tipo R]]+Urq_InfraMR[[#This Row],[B.02.3 - Parque de Coches Eléctricos Motrices Tipo R]]</f>
        <v>128</v>
      </c>
      <c r="AT185" s="1">
        <v>0</v>
      </c>
      <c r="AU185" s="1">
        <v>0</v>
      </c>
      <c r="AV185" s="1">
        <v>0</v>
      </c>
      <c r="AW185" s="1">
        <f>+Urq_InfraMR[[#This Row],[B.03.1 - Parque de Coches Motores Motrices Remolcados]]+Urq_InfraMR[[#This Row],[B.03.2 - Parque de Coches Motores Motrices Intermedios]]+Urq_InfraMR[[#This Row],[B.03.3 - Parque de Coches Motores Motrices Cabina]]</f>
        <v>0</v>
      </c>
      <c r="AX185" s="1">
        <v>0</v>
      </c>
      <c r="AY185" s="1">
        <v>0</v>
      </c>
      <c r="AZ185" s="1">
        <v>0</v>
      </c>
      <c r="BA185" s="1">
        <v>0</v>
      </c>
      <c r="BB185" s="1">
        <v>0</v>
      </c>
      <c r="BC185" s="1">
        <f>+Urq_InfraMR[[#This Row],[B.04.5 - Parque de Coches Remolcados para Servicios Especiales (Cartoneros)]]+Urq_InfraMR[[#This Row],[B.04.4 - Parque de Coches Remolcados de Larga Distancia (Turista+Pullman)]]+Urq_InfraMR[[#This Row],[B.04.3 - Parque de Coches Remolcados Clase Unica Cabina]]+Urq_InfraMR[[#This Row],[B.04.2 - Parque de Coches Remolcados Clase Unica Furgón]]+Urq_InfraMR[[#This Row],[B.04.1 - Parque de Coches Remolcados Clase Unica]]</f>
        <v>0</v>
      </c>
      <c r="BD185" s="1">
        <v>1</v>
      </c>
      <c r="BE185" s="1">
        <v>0</v>
      </c>
      <c r="BF185" s="16">
        <v>1435</v>
      </c>
    </row>
    <row r="186" spans="1:58">
      <c r="A186" s="1">
        <v>2008</v>
      </c>
      <c r="B186" s="1" t="s">
        <v>119</v>
      </c>
      <c r="C186" s="12">
        <v>0.2</v>
      </c>
      <c r="D186" s="12">
        <v>0</v>
      </c>
      <c r="E186" s="12">
        <v>0</v>
      </c>
      <c r="F186" s="12">
        <v>25.676639999999999</v>
      </c>
      <c r="G186" s="12">
        <f t="shared" si="14"/>
        <v>25.876639999999998</v>
      </c>
      <c r="H186" s="12">
        <f>+Urq_InfraMR[[#This Row],[Total Líneas de Explotación ]]</f>
        <v>25.876639999999998</v>
      </c>
      <c r="I186" s="12">
        <v>25.677</v>
      </c>
      <c r="J186" s="12">
        <v>0.2</v>
      </c>
      <c r="K186" s="12">
        <v>2.5569999999999999</v>
      </c>
      <c r="L186" s="12">
        <v>54.899000000000001</v>
      </c>
      <c r="M186" s="12">
        <v>3.875</v>
      </c>
      <c r="N186" s="12">
        <f>+Urq_InfraMR[[#This Row],[A.03.1 -  Longitud de Vías de Explotación No Electrificadas Troncales y Ramales (vía principal) (km)]]+Urq_InfraMR[[#This Row],[A.04.1 -  Longitud de Vías de Explotación Electrificadas Troncales y Ramales (vía principal) (km)]]</f>
        <v>55.099000000000004</v>
      </c>
      <c r="O186" s="12">
        <f>+Urq_InfraMR[[#This Row],[Total Vías (excluido Auxiliares)]]</f>
        <v>55.099000000000004</v>
      </c>
      <c r="P186" s="1">
        <v>4</v>
      </c>
      <c r="Q186" s="1">
        <v>19</v>
      </c>
      <c r="R186" s="1">
        <v>0</v>
      </c>
      <c r="S186" s="1">
        <f t="shared" si="15"/>
        <v>23</v>
      </c>
      <c r="T186" s="1">
        <v>0</v>
      </c>
      <c r="U186" s="1">
        <v>29</v>
      </c>
      <c r="V186" s="1">
        <v>0</v>
      </c>
      <c r="W186" s="1">
        <v>0</v>
      </c>
      <c r="X186" s="1">
        <v>2</v>
      </c>
      <c r="Y186" s="1">
        <f t="shared" si="16"/>
        <v>31</v>
      </c>
      <c r="Z186" s="1">
        <v>3</v>
      </c>
      <c r="AA186" s="1">
        <v>6</v>
      </c>
      <c r="AB186" s="1">
        <f>+Urq_InfraMR[[#This Row],[Total Pasos Vehiculares a Nivel]]</f>
        <v>31</v>
      </c>
      <c r="AC186" s="1">
        <f t="shared" si="17"/>
        <v>40</v>
      </c>
      <c r="AD186" s="1">
        <v>1</v>
      </c>
      <c r="AE186" s="1">
        <v>3</v>
      </c>
      <c r="AF186" s="1">
        <v>38</v>
      </c>
      <c r="AG186" s="1">
        <f t="shared" si="18"/>
        <v>42</v>
      </c>
      <c r="AH186" s="13">
        <v>17.370999999999999</v>
      </c>
      <c r="AI186" s="13">
        <v>0</v>
      </c>
      <c r="AJ186" s="13">
        <v>8.3789999999999996</v>
      </c>
      <c r="AK186" s="13">
        <f t="shared" si="19"/>
        <v>25.75</v>
      </c>
      <c r="AL186" s="1">
        <v>1</v>
      </c>
      <c r="AM186" s="1">
        <v>0</v>
      </c>
      <c r="AN186" s="1">
        <v>0</v>
      </c>
      <c r="AO186" s="1">
        <f t="shared" si="20"/>
        <v>1</v>
      </c>
      <c r="AP186" s="1">
        <v>0</v>
      </c>
      <c r="AQ186" s="1">
        <v>128</v>
      </c>
      <c r="AR186" s="1">
        <v>0</v>
      </c>
      <c r="AS186" s="1">
        <f>+Urq_InfraMR[[#This Row],[B.02.1 - Parque de Coches Eléctricos Motrices]]+Urq_InfraMR[[#This Row],[B.02.2 - Parque de Coches Eléctricos Motrices Remolcados Tipo R]]+Urq_InfraMR[[#This Row],[B.02.3 - Parque de Coches Eléctricos Motrices Tipo R]]</f>
        <v>128</v>
      </c>
      <c r="AT186" s="1">
        <v>0</v>
      </c>
      <c r="AU186" s="1">
        <v>0</v>
      </c>
      <c r="AV186" s="1">
        <v>0</v>
      </c>
      <c r="AW186" s="1">
        <f>+Urq_InfraMR[[#This Row],[B.03.1 - Parque de Coches Motores Motrices Remolcados]]+Urq_InfraMR[[#This Row],[B.03.2 - Parque de Coches Motores Motrices Intermedios]]+Urq_InfraMR[[#This Row],[B.03.3 - Parque de Coches Motores Motrices Cabina]]</f>
        <v>0</v>
      </c>
      <c r="AX186" s="1">
        <v>0</v>
      </c>
      <c r="AY186" s="1">
        <v>0</v>
      </c>
      <c r="AZ186" s="1">
        <v>0</v>
      </c>
      <c r="BA186" s="1">
        <v>0</v>
      </c>
      <c r="BB186" s="1">
        <v>0</v>
      </c>
      <c r="BC186" s="1">
        <f>+Urq_InfraMR[[#This Row],[B.04.5 - Parque de Coches Remolcados para Servicios Especiales (Cartoneros)]]+Urq_InfraMR[[#This Row],[B.04.4 - Parque de Coches Remolcados de Larga Distancia (Turista+Pullman)]]+Urq_InfraMR[[#This Row],[B.04.3 - Parque de Coches Remolcados Clase Unica Cabina]]+Urq_InfraMR[[#This Row],[B.04.2 - Parque de Coches Remolcados Clase Unica Furgón]]+Urq_InfraMR[[#This Row],[B.04.1 - Parque de Coches Remolcados Clase Unica]]</f>
        <v>0</v>
      </c>
      <c r="BD186" s="1">
        <v>1</v>
      </c>
      <c r="BE186" s="1">
        <v>0</v>
      </c>
      <c r="BF186" s="16">
        <v>1435</v>
      </c>
    </row>
    <row r="187" spans="1:58">
      <c r="A187" s="1">
        <v>2008</v>
      </c>
      <c r="B187" s="1" t="s">
        <v>120</v>
      </c>
      <c r="C187" s="12">
        <v>0.2</v>
      </c>
      <c r="D187" s="12">
        <v>0</v>
      </c>
      <c r="E187" s="12">
        <v>0</v>
      </c>
      <c r="F187" s="12">
        <v>25.676639999999999</v>
      </c>
      <c r="G187" s="12">
        <f t="shared" si="14"/>
        <v>25.876639999999998</v>
      </c>
      <c r="H187" s="12">
        <f>+Urq_InfraMR[[#This Row],[Total Líneas de Explotación ]]</f>
        <v>25.876639999999998</v>
      </c>
      <c r="I187" s="12">
        <v>25.677</v>
      </c>
      <c r="J187" s="12">
        <v>0.2</v>
      </c>
      <c r="K187" s="12">
        <v>2.5569999999999999</v>
      </c>
      <c r="L187" s="12">
        <v>54.899000000000001</v>
      </c>
      <c r="M187" s="12">
        <v>3.875</v>
      </c>
      <c r="N187" s="12">
        <f>+Urq_InfraMR[[#This Row],[A.03.1 -  Longitud de Vías de Explotación No Electrificadas Troncales y Ramales (vía principal) (km)]]+Urq_InfraMR[[#This Row],[A.04.1 -  Longitud de Vías de Explotación Electrificadas Troncales y Ramales (vía principal) (km)]]</f>
        <v>55.099000000000004</v>
      </c>
      <c r="O187" s="12">
        <f>+Urq_InfraMR[[#This Row],[Total Vías (excluido Auxiliares)]]</f>
        <v>55.099000000000004</v>
      </c>
      <c r="P187" s="1">
        <v>4</v>
      </c>
      <c r="Q187" s="1">
        <v>19</v>
      </c>
      <c r="R187" s="1">
        <v>0</v>
      </c>
      <c r="S187" s="1">
        <f t="shared" si="15"/>
        <v>23</v>
      </c>
      <c r="T187" s="1">
        <v>0</v>
      </c>
      <c r="U187" s="1">
        <v>29</v>
      </c>
      <c r="V187" s="1">
        <v>0</v>
      </c>
      <c r="W187" s="1">
        <v>0</v>
      </c>
      <c r="X187" s="1">
        <v>2</v>
      </c>
      <c r="Y187" s="1">
        <f t="shared" si="16"/>
        <v>31</v>
      </c>
      <c r="Z187" s="1">
        <v>3</v>
      </c>
      <c r="AA187" s="1">
        <v>6</v>
      </c>
      <c r="AB187" s="1">
        <f>+Urq_InfraMR[[#This Row],[Total Pasos Vehiculares a Nivel]]</f>
        <v>31</v>
      </c>
      <c r="AC187" s="1">
        <f t="shared" si="17"/>
        <v>40</v>
      </c>
      <c r="AD187" s="1">
        <v>1</v>
      </c>
      <c r="AE187" s="1">
        <v>3</v>
      </c>
      <c r="AF187" s="1">
        <v>38</v>
      </c>
      <c r="AG187" s="1">
        <f t="shared" si="18"/>
        <v>42</v>
      </c>
      <c r="AH187" s="13">
        <v>17.370999999999999</v>
      </c>
      <c r="AI187" s="13">
        <v>0</v>
      </c>
      <c r="AJ187" s="13">
        <v>8.3789999999999996</v>
      </c>
      <c r="AK187" s="13">
        <f t="shared" si="19"/>
        <v>25.75</v>
      </c>
      <c r="AL187" s="1">
        <v>1</v>
      </c>
      <c r="AM187" s="1">
        <v>0</v>
      </c>
      <c r="AN187" s="1">
        <v>0</v>
      </c>
      <c r="AO187" s="1">
        <f t="shared" si="20"/>
        <v>1</v>
      </c>
      <c r="AP187" s="1">
        <v>0</v>
      </c>
      <c r="AQ187" s="1">
        <v>128</v>
      </c>
      <c r="AR187" s="1">
        <v>0</v>
      </c>
      <c r="AS187" s="1">
        <f>+Urq_InfraMR[[#This Row],[B.02.1 - Parque de Coches Eléctricos Motrices]]+Urq_InfraMR[[#This Row],[B.02.2 - Parque de Coches Eléctricos Motrices Remolcados Tipo R]]+Urq_InfraMR[[#This Row],[B.02.3 - Parque de Coches Eléctricos Motrices Tipo R]]</f>
        <v>128</v>
      </c>
      <c r="AT187" s="1">
        <v>0</v>
      </c>
      <c r="AU187" s="1">
        <v>0</v>
      </c>
      <c r="AV187" s="1">
        <v>0</v>
      </c>
      <c r="AW187" s="1">
        <f>+Urq_InfraMR[[#This Row],[B.03.1 - Parque de Coches Motores Motrices Remolcados]]+Urq_InfraMR[[#This Row],[B.03.2 - Parque de Coches Motores Motrices Intermedios]]+Urq_InfraMR[[#This Row],[B.03.3 - Parque de Coches Motores Motrices Cabina]]</f>
        <v>0</v>
      </c>
      <c r="AX187" s="1">
        <v>0</v>
      </c>
      <c r="AY187" s="1">
        <v>0</v>
      </c>
      <c r="AZ187" s="1">
        <v>0</v>
      </c>
      <c r="BA187" s="1">
        <v>0</v>
      </c>
      <c r="BB187" s="1">
        <v>0</v>
      </c>
      <c r="BC187" s="1">
        <f>+Urq_InfraMR[[#This Row],[B.04.5 - Parque de Coches Remolcados para Servicios Especiales (Cartoneros)]]+Urq_InfraMR[[#This Row],[B.04.4 - Parque de Coches Remolcados de Larga Distancia (Turista+Pullman)]]+Urq_InfraMR[[#This Row],[B.04.3 - Parque de Coches Remolcados Clase Unica Cabina]]+Urq_InfraMR[[#This Row],[B.04.2 - Parque de Coches Remolcados Clase Unica Furgón]]+Urq_InfraMR[[#This Row],[B.04.1 - Parque de Coches Remolcados Clase Unica]]</f>
        <v>0</v>
      </c>
      <c r="BD187" s="1">
        <v>1</v>
      </c>
      <c r="BE187" s="1">
        <v>0</v>
      </c>
      <c r="BF187" s="16">
        <v>1435</v>
      </c>
    </row>
    <row r="188" spans="1:58">
      <c r="A188" s="1">
        <v>2008</v>
      </c>
      <c r="B188" s="1" t="s">
        <v>121</v>
      </c>
      <c r="C188" s="12">
        <v>0.2</v>
      </c>
      <c r="D188" s="12">
        <v>0</v>
      </c>
      <c r="E188" s="12">
        <v>0</v>
      </c>
      <c r="F188" s="12">
        <v>25.676639999999999</v>
      </c>
      <c r="G188" s="12">
        <f t="shared" si="14"/>
        <v>25.876639999999998</v>
      </c>
      <c r="H188" s="12">
        <f>+Urq_InfraMR[[#This Row],[Total Líneas de Explotación ]]</f>
        <v>25.876639999999998</v>
      </c>
      <c r="I188" s="12">
        <v>25.677</v>
      </c>
      <c r="J188" s="12">
        <v>0.2</v>
      </c>
      <c r="K188" s="12">
        <v>2.5569999999999999</v>
      </c>
      <c r="L188" s="12">
        <v>54.899000000000001</v>
      </c>
      <c r="M188" s="12">
        <v>3.875</v>
      </c>
      <c r="N188" s="12">
        <f>+Urq_InfraMR[[#This Row],[A.03.1 -  Longitud de Vías de Explotación No Electrificadas Troncales y Ramales (vía principal) (km)]]+Urq_InfraMR[[#This Row],[A.04.1 -  Longitud de Vías de Explotación Electrificadas Troncales y Ramales (vía principal) (km)]]</f>
        <v>55.099000000000004</v>
      </c>
      <c r="O188" s="12">
        <f>+Urq_InfraMR[[#This Row],[Total Vías (excluido Auxiliares)]]</f>
        <v>55.099000000000004</v>
      </c>
      <c r="P188" s="1">
        <v>4</v>
      </c>
      <c r="Q188" s="1">
        <v>19</v>
      </c>
      <c r="R188" s="1">
        <v>0</v>
      </c>
      <c r="S188" s="1">
        <f t="shared" si="15"/>
        <v>23</v>
      </c>
      <c r="T188" s="1">
        <v>0</v>
      </c>
      <c r="U188" s="1">
        <v>29</v>
      </c>
      <c r="V188" s="1">
        <v>0</v>
      </c>
      <c r="W188" s="1">
        <v>0</v>
      </c>
      <c r="X188" s="1">
        <v>2</v>
      </c>
      <c r="Y188" s="1">
        <f t="shared" si="16"/>
        <v>31</v>
      </c>
      <c r="Z188" s="1">
        <v>3</v>
      </c>
      <c r="AA188" s="1">
        <v>6</v>
      </c>
      <c r="AB188" s="1">
        <f>+Urq_InfraMR[[#This Row],[Total Pasos Vehiculares a Nivel]]</f>
        <v>31</v>
      </c>
      <c r="AC188" s="1">
        <f t="shared" si="17"/>
        <v>40</v>
      </c>
      <c r="AD188" s="1">
        <v>1</v>
      </c>
      <c r="AE188" s="1">
        <v>3</v>
      </c>
      <c r="AF188" s="1">
        <v>38</v>
      </c>
      <c r="AG188" s="1">
        <f t="shared" si="18"/>
        <v>42</v>
      </c>
      <c r="AH188" s="13">
        <v>17.370999999999999</v>
      </c>
      <c r="AI188" s="13">
        <v>0</v>
      </c>
      <c r="AJ188" s="13">
        <v>8.3789999999999996</v>
      </c>
      <c r="AK188" s="13">
        <f t="shared" si="19"/>
        <v>25.75</v>
      </c>
      <c r="AL188" s="1">
        <v>1</v>
      </c>
      <c r="AM188" s="1">
        <v>0</v>
      </c>
      <c r="AN188" s="1">
        <v>0</v>
      </c>
      <c r="AO188" s="1">
        <f t="shared" si="20"/>
        <v>1</v>
      </c>
      <c r="AP188" s="1">
        <v>0</v>
      </c>
      <c r="AQ188" s="1">
        <v>128</v>
      </c>
      <c r="AR188" s="1">
        <v>0</v>
      </c>
      <c r="AS188" s="1">
        <f>+Urq_InfraMR[[#This Row],[B.02.1 - Parque de Coches Eléctricos Motrices]]+Urq_InfraMR[[#This Row],[B.02.2 - Parque de Coches Eléctricos Motrices Remolcados Tipo R]]+Urq_InfraMR[[#This Row],[B.02.3 - Parque de Coches Eléctricos Motrices Tipo R]]</f>
        <v>128</v>
      </c>
      <c r="AT188" s="1">
        <v>0</v>
      </c>
      <c r="AU188" s="1">
        <v>0</v>
      </c>
      <c r="AV188" s="1">
        <v>0</v>
      </c>
      <c r="AW188" s="1">
        <f>+Urq_InfraMR[[#This Row],[B.03.1 - Parque de Coches Motores Motrices Remolcados]]+Urq_InfraMR[[#This Row],[B.03.2 - Parque de Coches Motores Motrices Intermedios]]+Urq_InfraMR[[#This Row],[B.03.3 - Parque de Coches Motores Motrices Cabina]]</f>
        <v>0</v>
      </c>
      <c r="AX188" s="1">
        <v>0</v>
      </c>
      <c r="AY188" s="1">
        <v>0</v>
      </c>
      <c r="AZ188" s="1">
        <v>0</v>
      </c>
      <c r="BA188" s="1">
        <v>0</v>
      </c>
      <c r="BB188" s="1">
        <v>0</v>
      </c>
      <c r="BC188" s="1">
        <f>+Urq_InfraMR[[#This Row],[B.04.5 - Parque de Coches Remolcados para Servicios Especiales (Cartoneros)]]+Urq_InfraMR[[#This Row],[B.04.4 - Parque de Coches Remolcados de Larga Distancia (Turista+Pullman)]]+Urq_InfraMR[[#This Row],[B.04.3 - Parque de Coches Remolcados Clase Unica Cabina]]+Urq_InfraMR[[#This Row],[B.04.2 - Parque de Coches Remolcados Clase Unica Furgón]]+Urq_InfraMR[[#This Row],[B.04.1 - Parque de Coches Remolcados Clase Unica]]</f>
        <v>0</v>
      </c>
      <c r="BD188" s="1">
        <v>1</v>
      </c>
      <c r="BE188" s="1">
        <v>0</v>
      </c>
      <c r="BF188" s="16">
        <v>1435</v>
      </c>
    </row>
    <row r="189" spans="1:58">
      <c r="A189" s="1">
        <v>2008</v>
      </c>
      <c r="B189" s="1" t="s">
        <v>122</v>
      </c>
      <c r="C189" s="12">
        <v>0.2</v>
      </c>
      <c r="D189" s="12">
        <v>0</v>
      </c>
      <c r="E189" s="12">
        <v>0</v>
      </c>
      <c r="F189" s="12">
        <v>25.676639999999999</v>
      </c>
      <c r="G189" s="12">
        <f t="shared" si="14"/>
        <v>25.876639999999998</v>
      </c>
      <c r="H189" s="12">
        <f>+Urq_InfraMR[[#This Row],[Total Líneas de Explotación ]]</f>
        <v>25.876639999999998</v>
      </c>
      <c r="I189" s="12">
        <v>25.677</v>
      </c>
      <c r="J189" s="12">
        <v>0.2</v>
      </c>
      <c r="K189" s="12">
        <v>2.5569999999999999</v>
      </c>
      <c r="L189" s="12">
        <v>54.899000000000001</v>
      </c>
      <c r="M189" s="12">
        <v>3.875</v>
      </c>
      <c r="N189" s="12">
        <f>+Urq_InfraMR[[#This Row],[A.03.1 -  Longitud de Vías de Explotación No Electrificadas Troncales y Ramales (vía principal) (km)]]+Urq_InfraMR[[#This Row],[A.04.1 -  Longitud de Vías de Explotación Electrificadas Troncales y Ramales (vía principal) (km)]]</f>
        <v>55.099000000000004</v>
      </c>
      <c r="O189" s="12">
        <f>+Urq_InfraMR[[#This Row],[Total Vías (excluido Auxiliares)]]</f>
        <v>55.099000000000004</v>
      </c>
      <c r="P189" s="1">
        <v>4</v>
      </c>
      <c r="Q189" s="1">
        <v>19</v>
      </c>
      <c r="R189" s="1">
        <v>0</v>
      </c>
      <c r="S189" s="1">
        <f t="shared" si="15"/>
        <v>23</v>
      </c>
      <c r="T189" s="1">
        <v>0</v>
      </c>
      <c r="U189" s="1">
        <v>29</v>
      </c>
      <c r="V189" s="1">
        <v>0</v>
      </c>
      <c r="W189" s="1">
        <v>0</v>
      </c>
      <c r="X189" s="1">
        <v>2</v>
      </c>
      <c r="Y189" s="1">
        <f t="shared" si="16"/>
        <v>31</v>
      </c>
      <c r="Z189" s="1">
        <v>3</v>
      </c>
      <c r="AA189" s="1">
        <v>6</v>
      </c>
      <c r="AB189" s="1">
        <f>+Urq_InfraMR[[#This Row],[Total Pasos Vehiculares a Nivel]]</f>
        <v>31</v>
      </c>
      <c r="AC189" s="1">
        <f t="shared" si="17"/>
        <v>40</v>
      </c>
      <c r="AD189" s="1">
        <v>1</v>
      </c>
      <c r="AE189" s="1">
        <v>3</v>
      </c>
      <c r="AF189" s="1">
        <v>38</v>
      </c>
      <c r="AG189" s="1">
        <f t="shared" si="18"/>
        <v>42</v>
      </c>
      <c r="AH189" s="13">
        <v>17.370999999999999</v>
      </c>
      <c r="AI189" s="13">
        <v>0</v>
      </c>
      <c r="AJ189" s="13">
        <v>8.3789999999999996</v>
      </c>
      <c r="AK189" s="13">
        <f t="shared" si="19"/>
        <v>25.75</v>
      </c>
      <c r="AL189" s="1">
        <v>1</v>
      </c>
      <c r="AM189" s="1">
        <v>0</v>
      </c>
      <c r="AN189" s="1">
        <v>0</v>
      </c>
      <c r="AO189" s="1">
        <f t="shared" si="20"/>
        <v>1</v>
      </c>
      <c r="AP189" s="1">
        <v>0</v>
      </c>
      <c r="AQ189" s="1">
        <v>128</v>
      </c>
      <c r="AR189" s="1">
        <v>0</v>
      </c>
      <c r="AS189" s="1">
        <f>+Urq_InfraMR[[#This Row],[B.02.1 - Parque de Coches Eléctricos Motrices]]+Urq_InfraMR[[#This Row],[B.02.2 - Parque de Coches Eléctricos Motrices Remolcados Tipo R]]+Urq_InfraMR[[#This Row],[B.02.3 - Parque de Coches Eléctricos Motrices Tipo R]]</f>
        <v>128</v>
      </c>
      <c r="AT189" s="1">
        <v>0</v>
      </c>
      <c r="AU189" s="1">
        <v>0</v>
      </c>
      <c r="AV189" s="1">
        <v>0</v>
      </c>
      <c r="AW189" s="1">
        <f>+Urq_InfraMR[[#This Row],[B.03.1 - Parque de Coches Motores Motrices Remolcados]]+Urq_InfraMR[[#This Row],[B.03.2 - Parque de Coches Motores Motrices Intermedios]]+Urq_InfraMR[[#This Row],[B.03.3 - Parque de Coches Motores Motrices Cabina]]</f>
        <v>0</v>
      </c>
      <c r="AX189" s="1">
        <v>0</v>
      </c>
      <c r="AY189" s="1">
        <v>0</v>
      </c>
      <c r="AZ189" s="1">
        <v>0</v>
      </c>
      <c r="BA189" s="1">
        <v>0</v>
      </c>
      <c r="BB189" s="1">
        <v>0</v>
      </c>
      <c r="BC189" s="1">
        <f>+Urq_InfraMR[[#This Row],[B.04.5 - Parque de Coches Remolcados para Servicios Especiales (Cartoneros)]]+Urq_InfraMR[[#This Row],[B.04.4 - Parque de Coches Remolcados de Larga Distancia (Turista+Pullman)]]+Urq_InfraMR[[#This Row],[B.04.3 - Parque de Coches Remolcados Clase Unica Cabina]]+Urq_InfraMR[[#This Row],[B.04.2 - Parque de Coches Remolcados Clase Unica Furgón]]+Urq_InfraMR[[#This Row],[B.04.1 - Parque de Coches Remolcados Clase Unica]]</f>
        <v>0</v>
      </c>
      <c r="BD189" s="1">
        <v>1</v>
      </c>
      <c r="BE189" s="1">
        <v>0</v>
      </c>
      <c r="BF189" s="16">
        <v>1435</v>
      </c>
    </row>
    <row r="190" spans="1:58">
      <c r="A190" s="1">
        <v>2008</v>
      </c>
      <c r="B190" s="1" t="s">
        <v>123</v>
      </c>
      <c r="C190" s="12">
        <v>0.2</v>
      </c>
      <c r="D190" s="12">
        <v>0</v>
      </c>
      <c r="E190" s="12">
        <v>0</v>
      </c>
      <c r="F190" s="12">
        <v>25.676639999999999</v>
      </c>
      <c r="G190" s="12">
        <f t="shared" si="14"/>
        <v>25.876639999999998</v>
      </c>
      <c r="H190" s="12">
        <f>+Urq_InfraMR[[#This Row],[Total Líneas de Explotación ]]</f>
        <v>25.876639999999998</v>
      </c>
      <c r="I190" s="12">
        <v>25.677</v>
      </c>
      <c r="J190" s="12">
        <v>0.2</v>
      </c>
      <c r="K190" s="12">
        <v>2.5569999999999999</v>
      </c>
      <c r="L190" s="12">
        <v>54.899000000000001</v>
      </c>
      <c r="M190" s="12">
        <v>3.875</v>
      </c>
      <c r="N190" s="12">
        <f>+Urq_InfraMR[[#This Row],[A.03.1 -  Longitud de Vías de Explotación No Electrificadas Troncales y Ramales (vía principal) (km)]]+Urq_InfraMR[[#This Row],[A.04.1 -  Longitud de Vías de Explotación Electrificadas Troncales y Ramales (vía principal) (km)]]</f>
        <v>55.099000000000004</v>
      </c>
      <c r="O190" s="12">
        <f>+Urq_InfraMR[[#This Row],[Total Vías (excluido Auxiliares)]]</f>
        <v>55.099000000000004</v>
      </c>
      <c r="P190" s="1">
        <v>4</v>
      </c>
      <c r="Q190" s="1">
        <v>19</v>
      </c>
      <c r="R190" s="1">
        <v>0</v>
      </c>
      <c r="S190" s="1">
        <f t="shared" si="15"/>
        <v>23</v>
      </c>
      <c r="T190" s="1">
        <v>0</v>
      </c>
      <c r="U190" s="1">
        <v>29</v>
      </c>
      <c r="V190" s="1">
        <v>0</v>
      </c>
      <c r="W190" s="1">
        <v>0</v>
      </c>
      <c r="X190" s="1">
        <v>2</v>
      </c>
      <c r="Y190" s="1">
        <f t="shared" si="16"/>
        <v>31</v>
      </c>
      <c r="Z190" s="1">
        <v>3</v>
      </c>
      <c r="AA190" s="1">
        <v>6</v>
      </c>
      <c r="AB190" s="1">
        <f>+Urq_InfraMR[[#This Row],[Total Pasos Vehiculares a Nivel]]</f>
        <v>31</v>
      </c>
      <c r="AC190" s="1">
        <f t="shared" si="17"/>
        <v>40</v>
      </c>
      <c r="AD190" s="1">
        <v>1</v>
      </c>
      <c r="AE190" s="1">
        <v>3</v>
      </c>
      <c r="AF190" s="1">
        <v>38</v>
      </c>
      <c r="AG190" s="1">
        <f t="shared" si="18"/>
        <v>42</v>
      </c>
      <c r="AH190" s="13">
        <v>17.370999999999999</v>
      </c>
      <c r="AI190" s="13">
        <v>0</v>
      </c>
      <c r="AJ190" s="13">
        <v>8.3789999999999996</v>
      </c>
      <c r="AK190" s="13">
        <f t="shared" si="19"/>
        <v>25.75</v>
      </c>
      <c r="AL190" s="1">
        <v>1</v>
      </c>
      <c r="AM190" s="1">
        <v>0</v>
      </c>
      <c r="AN190" s="1">
        <v>0</v>
      </c>
      <c r="AO190" s="1">
        <f t="shared" si="20"/>
        <v>1</v>
      </c>
      <c r="AP190" s="1">
        <v>0</v>
      </c>
      <c r="AQ190" s="1">
        <v>128</v>
      </c>
      <c r="AR190" s="1">
        <v>0</v>
      </c>
      <c r="AS190" s="1">
        <f>+Urq_InfraMR[[#This Row],[B.02.1 - Parque de Coches Eléctricos Motrices]]+Urq_InfraMR[[#This Row],[B.02.2 - Parque de Coches Eléctricos Motrices Remolcados Tipo R]]+Urq_InfraMR[[#This Row],[B.02.3 - Parque de Coches Eléctricos Motrices Tipo R]]</f>
        <v>128</v>
      </c>
      <c r="AT190" s="1">
        <v>0</v>
      </c>
      <c r="AU190" s="1">
        <v>0</v>
      </c>
      <c r="AV190" s="1">
        <v>0</v>
      </c>
      <c r="AW190" s="1">
        <f>+Urq_InfraMR[[#This Row],[B.03.1 - Parque de Coches Motores Motrices Remolcados]]+Urq_InfraMR[[#This Row],[B.03.2 - Parque de Coches Motores Motrices Intermedios]]+Urq_InfraMR[[#This Row],[B.03.3 - Parque de Coches Motores Motrices Cabina]]</f>
        <v>0</v>
      </c>
      <c r="AX190" s="1">
        <v>0</v>
      </c>
      <c r="AY190" s="1">
        <v>0</v>
      </c>
      <c r="AZ190" s="1">
        <v>0</v>
      </c>
      <c r="BA190" s="1">
        <v>0</v>
      </c>
      <c r="BB190" s="1">
        <v>0</v>
      </c>
      <c r="BC190" s="1">
        <f>+Urq_InfraMR[[#This Row],[B.04.5 - Parque de Coches Remolcados para Servicios Especiales (Cartoneros)]]+Urq_InfraMR[[#This Row],[B.04.4 - Parque de Coches Remolcados de Larga Distancia (Turista+Pullman)]]+Urq_InfraMR[[#This Row],[B.04.3 - Parque de Coches Remolcados Clase Unica Cabina]]+Urq_InfraMR[[#This Row],[B.04.2 - Parque de Coches Remolcados Clase Unica Furgón]]+Urq_InfraMR[[#This Row],[B.04.1 - Parque de Coches Remolcados Clase Unica]]</f>
        <v>0</v>
      </c>
      <c r="BD190" s="1">
        <v>1</v>
      </c>
      <c r="BE190" s="1">
        <v>0</v>
      </c>
      <c r="BF190" s="16">
        <v>1435</v>
      </c>
    </row>
    <row r="191" spans="1:58">
      <c r="A191" s="1">
        <v>2008</v>
      </c>
      <c r="B191" s="1" t="s">
        <v>124</v>
      </c>
      <c r="C191" s="12">
        <v>0.2</v>
      </c>
      <c r="D191" s="12">
        <v>0</v>
      </c>
      <c r="E191" s="12">
        <v>0</v>
      </c>
      <c r="F191" s="12">
        <v>25.676639999999999</v>
      </c>
      <c r="G191" s="12">
        <f t="shared" si="14"/>
        <v>25.876639999999998</v>
      </c>
      <c r="H191" s="12">
        <f>+Urq_InfraMR[[#This Row],[Total Líneas de Explotación ]]</f>
        <v>25.876639999999998</v>
      </c>
      <c r="I191" s="12">
        <v>25.677</v>
      </c>
      <c r="J191" s="12">
        <v>0.2</v>
      </c>
      <c r="K191" s="12">
        <v>2.5569999999999999</v>
      </c>
      <c r="L191" s="12">
        <v>54.899000000000001</v>
      </c>
      <c r="M191" s="12">
        <v>3.875</v>
      </c>
      <c r="N191" s="12">
        <f>+Urq_InfraMR[[#This Row],[A.03.1 -  Longitud de Vías de Explotación No Electrificadas Troncales y Ramales (vía principal) (km)]]+Urq_InfraMR[[#This Row],[A.04.1 -  Longitud de Vías de Explotación Electrificadas Troncales y Ramales (vía principal) (km)]]</f>
        <v>55.099000000000004</v>
      </c>
      <c r="O191" s="12">
        <f>+Urq_InfraMR[[#This Row],[Total Vías (excluido Auxiliares)]]</f>
        <v>55.099000000000004</v>
      </c>
      <c r="P191" s="1">
        <v>4</v>
      </c>
      <c r="Q191" s="1">
        <v>19</v>
      </c>
      <c r="R191" s="1">
        <v>0</v>
      </c>
      <c r="S191" s="1">
        <f t="shared" si="15"/>
        <v>23</v>
      </c>
      <c r="T191" s="1">
        <v>0</v>
      </c>
      <c r="U191" s="1">
        <v>29</v>
      </c>
      <c r="V191" s="1">
        <v>0</v>
      </c>
      <c r="W191" s="1">
        <v>0</v>
      </c>
      <c r="X191" s="1">
        <v>2</v>
      </c>
      <c r="Y191" s="1">
        <f t="shared" si="16"/>
        <v>31</v>
      </c>
      <c r="Z191" s="1">
        <v>3</v>
      </c>
      <c r="AA191" s="1">
        <v>6</v>
      </c>
      <c r="AB191" s="1">
        <f>+Urq_InfraMR[[#This Row],[Total Pasos Vehiculares a Nivel]]</f>
        <v>31</v>
      </c>
      <c r="AC191" s="1">
        <f t="shared" si="17"/>
        <v>40</v>
      </c>
      <c r="AD191" s="1">
        <v>1</v>
      </c>
      <c r="AE191" s="1">
        <v>3</v>
      </c>
      <c r="AF191" s="1">
        <v>38</v>
      </c>
      <c r="AG191" s="1">
        <f t="shared" si="18"/>
        <v>42</v>
      </c>
      <c r="AH191" s="13">
        <v>17.370999999999999</v>
      </c>
      <c r="AI191" s="13">
        <v>0</v>
      </c>
      <c r="AJ191" s="13">
        <v>8.3789999999999996</v>
      </c>
      <c r="AK191" s="13">
        <f t="shared" si="19"/>
        <v>25.75</v>
      </c>
      <c r="AL191" s="1">
        <v>1</v>
      </c>
      <c r="AM191" s="1">
        <v>0</v>
      </c>
      <c r="AN191" s="1">
        <v>0</v>
      </c>
      <c r="AO191" s="1">
        <f t="shared" si="20"/>
        <v>1</v>
      </c>
      <c r="AP191" s="1">
        <v>0</v>
      </c>
      <c r="AQ191" s="1">
        <v>128</v>
      </c>
      <c r="AR191" s="1">
        <v>0</v>
      </c>
      <c r="AS191" s="1">
        <f>+Urq_InfraMR[[#This Row],[B.02.1 - Parque de Coches Eléctricos Motrices]]+Urq_InfraMR[[#This Row],[B.02.2 - Parque de Coches Eléctricos Motrices Remolcados Tipo R]]+Urq_InfraMR[[#This Row],[B.02.3 - Parque de Coches Eléctricos Motrices Tipo R]]</f>
        <v>128</v>
      </c>
      <c r="AT191" s="1">
        <v>0</v>
      </c>
      <c r="AU191" s="1">
        <v>0</v>
      </c>
      <c r="AV191" s="1">
        <v>0</v>
      </c>
      <c r="AW191" s="1">
        <f>+Urq_InfraMR[[#This Row],[B.03.1 - Parque de Coches Motores Motrices Remolcados]]+Urq_InfraMR[[#This Row],[B.03.2 - Parque de Coches Motores Motrices Intermedios]]+Urq_InfraMR[[#This Row],[B.03.3 - Parque de Coches Motores Motrices Cabina]]</f>
        <v>0</v>
      </c>
      <c r="AX191" s="1">
        <v>0</v>
      </c>
      <c r="AY191" s="1">
        <v>0</v>
      </c>
      <c r="AZ191" s="1">
        <v>0</v>
      </c>
      <c r="BA191" s="1">
        <v>0</v>
      </c>
      <c r="BB191" s="1">
        <v>0</v>
      </c>
      <c r="BC191" s="1">
        <f>+Urq_InfraMR[[#This Row],[B.04.5 - Parque de Coches Remolcados para Servicios Especiales (Cartoneros)]]+Urq_InfraMR[[#This Row],[B.04.4 - Parque de Coches Remolcados de Larga Distancia (Turista+Pullman)]]+Urq_InfraMR[[#This Row],[B.04.3 - Parque de Coches Remolcados Clase Unica Cabina]]+Urq_InfraMR[[#This Row],[B.04.2 - Parque de Coches Remolcados Clase Unica Furgón]]+Urq_InfraMR[[#This Row],[B.04.1 - Parque de Coches Remolcados Clase Unica]]</f>
        <v>0</v>
      </c>
      <c r="BD191" s="1">
        <v>1</v>
      </c>
      <c r="BE191" s="1">
        <v>0</v>
      </c>
      <c r="BF191" s="16">
        <v>1435</v>
      </c>
    </row>
    <row r="192" spans="1:58">
      <c r="A192" s="1">
        <v>2008</v>
      </c>
      <c r="B192" s="1" t="s">
        <v>125</v>
      </c>
      <c r="C192" s="12">
        <v>0.2</v>
      </c>
      <c r="D192" s="12">
        <v>0</v>
      </c>
      <c r="E192" s="12">
        <v>0</v>
      </c>
      <c r="F192" s="12">
        <v>25.676639999999999</v>
      </c>
      <c r="G192" s="12">
        <f t="shared" si="14"/>
        <v>25.876639999999998</v>
      </c>
      <c r="H192" s="12">
        <f>+Urq_InfraMR[[#This Row],[Total Líneas de Explotación ]]</f>
        <v>25.876639999999998</v>
      </c>
      <c r="I192" s="12">
        <v>25.677</v>
      </c>
      <c r="J192" s="12">
        <v>0.2</v>
      </c>
      <c r="K192" s="12">
        <v>2.5569999999999999</v>
      </c>
      <c r="L192" s="12">
        <v>54.899000000000001</v>
      </c>
      <c r="M192" s="12">
        <v>3.875</v>
      </c>
      <c r="N192" s="12">
        <f>+Urq_InfraMR[[#This Row],[A.03.1 -  Longitud de Vías de Explotación No Electrificadas Troncales y Ramales (vía principal) (km)]]+Urq_InfraMR[[#This Row],[A.04.1 -  Longitud de Vías de Explotación Electrificadas Troncales y Ramales (vía principal) (km)]]</f>
        <v>55.099000000000004</v>
      </c>
      <c r="O192" s="12">
        <f>+Urq_InfraMR[[#This Row],[Total Vías (excluido Auxiliares)]]</f>
        <v>55.099000000000004</v>
      </c>
      <c r="P192" s="1">
        <v>4</v>
      </c>
      <c r="Q192" s="1">
        <v>19</v>
      </c>
      <c r="R192" s="1">
        <v>0</v>
      </c>
      <c r="S192" s="1">
        <f t="shared" si="15"/>
        <v>23</v>
      </c>
      <c r="T192" s="1">
        <v>0</v>
      </c>
      <c r="U192" s="1">
        <v>29</v>
      </c>
      <c r="V192" s="1">
        <v>0</v>
      </c>
      <c r="W192" s="1">
        <v>0</v>
      </c>
      <c r="X192" s="1">
        <v>2</v>
      </c>
      <c r="Y192" s="1">
        <f t="shared" si="16"/>
        <v>31</v>
      </c>
      <c r="Z192" s="1">
        <v>3</v>
      </c>
      <c r="AA192" s="1">
        <v>6</v>
      </c>
      <c r="AB192" s="1">
        <f>+Urq_InfraMR[[#This Row],[Total Pasos Vehiculares a Nivel]]</f>
        <v>31</v>
      </c>
      <c r="AC192" s="1">
        <f t="shared" si="17"/>
        <v>40</v>
      </c>
      <c r="AD192" s="1">
        <v>1</v>
      </c>
      <c r="AE192" s="1">
        <v>3</v>
      </c>
      <c r="AF192" s="1">
        <v>38</v>
      </c>
      <c r="AG192" s="1">
        <f t="shared" si="18"/>
        <v>42</v>
      </c>
      <c r="AH192" s="13">
        <v>17.370999999999999</v>
      </c>
      <c r="AI192" s="13">
        <v>0</v>
      </c>
      <c r="AJ192" s="13">
        <v>8.3789999999999996</v>
      </c>
      <c r="AK192" s="13">
        <f t="shared" si="19"/>
        <v>25.75</v>
      </c>
      <c r="AL192" s="1">
        <v>1</v>
      </c>
      <c r="AM192" s="1">
        <v>0</v>
      </c>
      <c r="AN192" s="1">
        <v>0</v>
      </c>
      <c r="AO192" s="1">
        <f t="shared" si="20"/>
        <v>1</v>
      </c>
      <c r="AP192" s="1">
        <v>0</v>
      </c>
      <c r="AQ192" s="1">
        <v>128</v>
      </c>
      <c r="AR192" s="1">
        <v>0</v>
      </c>
      <c r="AS192" s="1">
        <f>+Urq_InfraMR[[#This Row],[B.02.1 - Parque de Coches Eléctricos Motrices]]+Urq_InfraMR[[#This Row],[B.02.2 - Parque de Coches Eléctricos Motrices Remolcados Tipo R]]+Urq_InfraMR[[#This Row],[B.02.3 - Parque de Coches Eléctricos Motrices Tipo R]]</f>
        <v>128</v>
      </c>
      <c r="AT192" s="1">
        <v>0</v>
      </c>
      <c r="AU192" s="1">
        <v>0</v>
      </c>
      <c r="AV192" s="1">
        <v>0</v>
      </c>
      <c r="AW192" s="1">
        <f>+Urq_InfraMR[[#This Row],[B.03.1 - Parque de Coches Motores Motrices Remolcados]]+Urq_InfraMR[[#This Row],[B.03.2 - Parque de Coches Motores Motrices Intermedios]]+Urq_InfraMR[[#This Row],[B.03.3 - Parque de Coches Motores Motrices Cabina]]</f>
        <v>0</v>
      </c>
      <c r="AX192" s="1">
        <v>0</v>
      </c>
      <c r="AY192" s="1">
        <v>0</v>
      </c>
      <c r="AZ192" s="1">
        <v>0</v>
      </c>
      <c r="BA192" s="1">
        <v>0</v>
      </c>
      <c r="BB192" s="1">
        <v>0</v>
      </c>
      <c r="BC192" s="1">
        <f>+Urq_InfraMR[[#This Row],[B.04.5 - Parque de Coches Remolcados para Servicios Especiales (Cartoneros)]]+Urq_InfraMR[[#This Row],[B.04.4 - Parque de Coches Remolcados de Larga Distancia (Turista+Pullman)]]+Urq_InfraMR[[#This Row],[B.04.3 - Parque de Coches Remolcados Clase Unica Cabina]]+Urq_InfraMR[[#This Row],[B.04.2 - Parque de Coches Remolcados Clase Unica Furgón]]+Urq_InfraMR[[#This Row],[B.04.1 - Parque de Coches Remolcados Clase Unica]]</f>
        <v>0</v>
      </c>
      <c r="BD192" s="1">
        <v>1</v>
      </c>
      <c r="BE192" s="1">
        <v>0</v>
      </c>
      <c r="BF192" s="16">
        <v>1435</v>
      </c>
    </row>
    <row r="193" spans="1:58">
      <c r="A193" s="1">
        <v>2008</v>
      </c>
      <c r="B193" s="1" t="s">
        <v>126</v>
      </c>
      <c r="C193" s="12">
        <v>0.2</v>
      </c>
      <c r="D193" s="12">
        <v>0</v>
      </c>
      <c r="E193" s="12">
        <v>0</v>
      </c>
      <c r="F193" s="12">
        <v>25.676639999999999</v>
      </c>
      <c r="G193" s="12">
        <f t="shared" si="14"/>
        <v>25.876639999999998</v>
      </c>
      <c r="H193" s="12">
        <f>+Urq_InfraMR[[#This Row],[Total Líneas de Explotación ]]</f>
        <v>25.876639999999998</v>
      </c>
      <c r="I193" s="12">
        <v>25.677</v>
      </c>
      <c r="J193" s="12">
        <v>0.2</v>
      </c>
      <c r="K193" s="12">
        <v>2.5569999999999999</v>
      </c>
      <c r="L193" s="12">
        <v>54.899000000000001</v>
      </c>
      <c r="M193" s="12">
        <v>3.875</v>
      </c>
      <c r="N193" s="12">
        <f>+Urq_InfraMR[[#This Row],[A.03.1 -  Longitud de Vías de Explotación No Electrificadas Troncales y Ramales (vía principal) (km)]]+Urq_InfraMR[[#This Row],[A.04.1 -  Longitud de Vías de Explotación Electrificadas Troncales y Ramales (vía principal) (km)]]</f>
        <v>55.099000000000004</v>
      </c>
      <c r="O193" s="12">
        <f>+Urq_InfraMR[[#This Row],[Total Vías (excluido Auxiliares)]]</f>
        <v>55.099000000000004</v>
      </c>
      <c r="P193" s="1">
        <v>4</v>
      </c>
      <c r="Q193" s="1">
        <v>19</v>
      </c>
      <c r="R193" s="1">
        <v>0</v>
      </c>
      <c r="S193" s="1">
        <f t="shared" si="15"/>
        <v>23</v>
      </c>
      <c r="T193" s="1">
        <v>0</v>
      </c>
      <c r="U193" s="1">
        <v>29</v>
      </c>
      <c r="V193" s="1">
        <v>0</v>
      </c>
      <c r="W193" s="1">
        <v>0</v>
      </c>
      <c r="X193" s="1">
        <v>2</v>
      </c>
      <c r="Y193" s="1">
        <f t="shared" si="16"/>
        <v>31</v>
      </c>
      <c r="Z193" s="1">
        <v>3</v>
      </c>
      <c r="AA193" s="1">
        <v>6</v>
      </c>
      <c r="AB193" s="1">
        <f>+Urq_InfraMR[[#This Row],[Total Pasos Vehiculares a Nivel]]</f>
        <v>31</v>
      </c>
      <c r="AC193" s="1">
        <f t="shared" si="17"/>
        <v>40</v>
      </c>
      <c r="AD193" s="1">
        <v>1</v>
      </c>
      <c r="AE193" s="1">
        <v>3</v>
      </c>
      <c r="AF193" s="1">
        <v>38</v>
      </c>
      <c r="AG193" s="1">
        <f t="shared" si="18"/>
        <v>42</v>
      </c>
      <c r="AH193" s="13">
        <v>17.370999999999999</v>
      </c>
      <c r="AI193" s="13">
        <v>0</v>
      </c>
      <c r="AJ193" s="13">
        <v>8.3789999999999996</v>
      </c>
      <c r="AK193" s="13">
        <f t="shared" si="19"/>
        <v>25.75</v>
      </c>
      <c r="AL193" s="1">
        <v>1</v>
      </c>
      <c r="AM193" s="1">
        <v>0</v>
      </c>
      <c r="AN193" s="1">
        <v>0</v>
      </c>
      <c r="AO193" s="1">
        <f t="shared" si="20"/>
        <v>1</v>
      </c>
      <c r="AP193" s="1">
        <v>0</v>
      </c>
      <c r="AQ193" s="1">
        <v>128</v>
      </c>
      <c r="AR193" s="1">
        <v>0</v>
      </c>
      <c r="AS193" s="1">
        <f>+Urq_InfraMR[[#This Row],[B.02.1 - Parque de Coches Eléctricos Motrices]]+Urq_InfraMR[[#This Row],[B.02.2 - Parque de Coches Eléctricos Motrices Remolcados Tipo R]]+Urq_InfraMR[[#This Row],[B.02.3 - Parque de Coches Eléctricos Motrices Tipo R]]</f>
        <v>128</v>
      </c>
      <c r="AT193" s="1">
        <v>0</v>
      </c>
      <c r="AU193" s="1">
        <v>0</v>
      </c>
      <c r="AV193" s="1">
        <v>0</v>
      </c>
      <c r="AW193" s="1">
        <f>+Urq_InfraMR[[#This Row],[B.03.1 - Parque de Coches Motores Motrices Remolcados]]+Urq_InfraMR[[#This Row],[B.03.2 - Parque de Coches Motores Motrices Intermedios]]+Urq_InfraMR[[#This Row],[B.03.3 - Parque de Coches Motores Motrices Cabina]]</f>
        <v>0</v>
      </c>
      <c r="AX193" s="1">
        <v>0</v>
      </c>
      <c r="AY193" s="1">
        <v>0</v>
      </c>
      <c r="AZ193" s="1">
        <v>0</v>
      </c>
      <c r="BA193" s="1">
        <v>0</v>
      </c>
      <c r="BB193" s="1">
        <v>0</v>
      </c>
      <c r="BC193" s="1">
        <f>+Urq_InfraMR[[#This Row],[B.04.5 - Parque de Coches Remolcados para Servicios Especiales (Cartoneros)]]+Urq_InfraMR[[#This Row],[B.04.4 - Parque de Coches Remolcados de Larga Distancia (Turista+Pullman)]]+Urq_InfraMR[[#This Row],[B.04.3 - Parque de Coches Remolcados Clase Unica Cabina]]+Urq_InfraMR[[#This Row],[B.04.2 - Parque de Coches Remolcados Clase Unica Furgón]]+Urq_InfraMR[[#This Row],[B.04.1 - Parque de Coches Remolcados Clase Unica]]</f>
        <v>0</v>
      </c>
      <c r="BD193" s="1">
        <v>1</v>
      </c>
      <c r="BE193" s="1">
        <v>0</v>
      </c>
      <c r="BF193" s="16">
        <v>1435</v>
      </c>
    </row>
    <row r="194" spans="1:58">
      <c r="A194" s="1">
        <v>2009</v>
      </c>
      <c r="B194" s="1" t="s">
        <v>115</v>
      </c>
      <c r="C194" s="12">
        <v>0.2</v>
      </c>
      <c r="D194" s="12">
        <v>0</v>
      </c>
      <c r="E194" s="12">
        <v>0</v>
      </c>
      <c r="F194" s="12">
        <v>25.676639999999999</v>
      </c>
      <c r="G194" s="12">
        <f t="shared" ref="G194:G257" si="21">SUM(C194:F194)</f>
        <v>25.876639999999998</v>
      </c>
      <c r="H194" s="12">
        <f>+Urq_InfraMR[[#This Row],[Total Líneas de Explotación ]]</f>
        <v>25.876639999999998</v>
      </c>
      <c r="I194" s="12">
        <v>25.677</v>
      </c>
      <c r="J194" s="12">
        <v>0.2</v>
      </c>
      <c r="K194" s="12">
        <v>2.5569999999999999</v>
      </c>
      <c r="L194" s="12">
        <v>54.899000000000001</v>
      </c>
      <c r="M194" s="12">
        <v>3.875</v>
      </c>
      <c r="N194" s="12">
        <f>+Urq_InfraMR[[#This Row],[A.03.1 -  Longitud de Vías de Explotación No Electrificadas Troncales y Ramales (vía principal) (km)]]+Urq_InfraMR[[#This Row],[A.04.1 -  Longitud de Vías de Explotación Electrificadas Troncales y Ramales (vía principal) (km)]]</f>
        <v>55.099000000000004</v>
      </c>
      <c r="O194" s="12">
        <f>+Urq_InfraMR[[#This Row],[Total Vías (excluido Auxiliares)]]</f>
        <v>55.099000000000004</v>
      </c>
      <c r="P194" s="1">
        <v>4</v>
      </c>
      <c r="Q194" s="1">
        <v>19</v>
      </c>
      <c r="R194" s="1">
        <v>0</v>
      </c>
      <c r="S194" s="1">
        <f t="shared" ref="S194:S257" si="22">SUM(P194:R194)</f>
        <v>23</v>
      </c>
      <c r="T194" s="1">
        <v>0</v>
      </c>
      <c r="U194" s="1">
        <v>29</v>
      </c>
      <c r="V194" s="1">
        <v>0</v>
      </c>
      <c r="W194" s="1">
        <v>0</v>
      </c>
      <c r="X194" s="1">
        <v>2</v>
      </c>
      <c r="Y194" s="1">
        <f t="shared" ref="Y194:Y257" si="23">SUM(T194:X194)</f>
        <v>31</v>
      </c>
      <c r="Z194" s="1">
        <v>4</v>
      </c>
      <c r="AA194" s="1">
        <v>6</v>
      </c>
      <c r="AB194" s="1">
        <f>+Urq_InfraMR[[#This Row],[Total Pasos Vehiculares a Nivel]]</f>
        <v>31</v>
      </c>
      <c r="AC194" s="1">
        <f t="shared" ref="AC194:AC257" si="24">SUM(Z194:AB194)</f>
        <v>41</v>
      </c>
      <c r="AD194" s="1">
        <v>1</v>
      </c>
      <c r="AE194" s="1">
        <v>3</v>
      </c>
      <c r="AF194" s="1">
        <v>38</v>
      </c>
      <c r="AG194" s="1">
        <f t="shared" ref="AG194:AG257" si="25">SUM(AD194:AF194)</f>
        <v>42</v>
      </c>
      <c r="AH194" s="13">
        <v>17.370999999999999</v>
      </c>
      <c r="AI194" s="13">
        <v>0</v>
      </c>
      <c r="AJ194" s="13">
        <v>8.3789999999999996</v>
      </c>
      <c r="AK194" s="13">
        <f t="shared" ref="AK194:AK257" si="26">SUM(AH194:AJ194)</f>
        <v>25.75</v>
      </c>
      <c r="AL194" s="1">
        <v>1</v>
      </c>
      <c r="AM194" s="1">
        <v>0</v>
      </c>
      <c r="AN194" s="1">
        <v>0</v>
      </c>
      <c r="AO194" s="1">
        <f t="shared" ref="AO194:AO257" si="27">SUM(AL194:AN194)</f>
        <v>1</v>
      </c>
      <c r="AP194" s="1">
        <v>0</v>
      </c>
      <c r="AQ194" s="1">
        <v>128</v>
      </c>
      <c r="AR194" s="1">
        <v>0</v>
      </c>
      <c r="AS194" s="1">
        <f>+Urq_InfraMR[[#This Row],[B.02.1 - Parque de Coches Eléctricos Motrices]]+Urq_InfraMR[[#This Row],[B.02.2 - Parque de Coches Eléctricos Motrices Remolcados Tipo R]]+Urq_InfraMR[[#This Row],[B.02.3 - Parque de Coches Eléctricos Motrices Tipo R]]</f>
        <v>128</v>
      </c>
      <c r="AT194" s="1">
        <v>0</v>
      </c>
      <c r="AU194" s="1">
        <v>0</v>
      </c>
      <c r="AV194" s="1">
        <v>0</v>
      </c>
      <c r="AW194" s="1">
        <f>+Urq_InfraMR[[#This Row],[B.03.1 - Parque de Coches Motores Motrices Remolcados]]+Urq_InfraMR[[#This Row],[B.03.2 - Parque de Coches Motores Motrices Intermedios]]+Urq_InfraMR[[#This Row],[B.03.3 - Parque de Coches Motores Motrices Cabina]]</f>
        <v>0</v>
      </c>
      <c r="AX194" s="1">
        <v>0</v>
      </c>
      <c r="AY194" s="1">
        <v>0</v>
      </c>
      <c r="AZ194" s="1">
        <v>0</v>
      </c>
      <c r="BA194" s="1">
        <v>0</v>
      </c>
      <c r="BB194" s="1">
        <v>0</v>
      </c>
      <c r="BC194" s="1">
        <f>+Urq_InfraMR[[#This Row],[B.04.5 - Parque de Coches Remolcados para Servicios Especiales (Cartoneros)]]+Urq_InfraMR[[#This Row],[B.04.4 - Parque de Coches Remolcados de Larga Distancia (Turista+Pullman)]]+Urq_InfraMR[[#This Row],[B.04.3 - Parque de Coches Remolcados Clase Unica Cabina]]+Urq_InfraMR[[#This Row],[B.04.2 - Parque de Coches Remolcados Clase Unica Furgón]]+Urq_InfraMR[[#This Row],[B.04.1 - Parque de Coches Remolcados Clase Unica]]</f>
        <v>0</v>
      </c>
      <c r="BD194" s="1">
        <v>1</v>
      </c>
      <c r="BE194" s="1">
        <v>0</v>
      </c>
      <c r="BF194" s="16">
        <v>1435</v>
      </c>
    </row>
    <row r="195" spans="1:58">
      <c r="A195" s="1">
        <v>2009</v>
      </c>
      <c r="B195" s="1" t="s">
        <v>116</v>
      </c>
      <c r="C195" s="12">
        <v>0.2</v>
      </c>
      <c r="D195" s="12">
        <v>0</v>
      </c>
      <c r="E195" s="12">
        <v>0</v>
      </c>
      <c r="F195" s="12">
        <v>25.676639999999999</v>
      </c>
      <c r="G195" s="12">
        <f t="shared" si="21"/>
        <v>25.876639999999998</v>
      </c>
      <c r="H195" s="12">
        <f>+Urq_InfraMR[[#This Row],[Total Líneas de Explotación ]]</f>
        <v>25.876639999999998</v>
      </c>
      <c r="I195" s="12">
        <v>25.677</v>
      </c>
      <c r="J195" s="12">
        <v>0.2</v>
      </c>
      <c r="K195" s="12">
        <v>2.5569999999999999</v>
      </c>
      <c r="L195" s="12">
        <v>54.899000000000001</v>
      </c>
      <c r="M195" s="12">
        <v>3.875</v>
      </c>
      <c r="N195" s="12">
        <f>+Urq_InfraMR[[#This Row],[A.03.1 -  Longitud de Vías de Explotación No Electrificadas Troncales y Ramales (vía principal) (km)]]+Urq_InfraMR[[#This Row],[A.04.1 -  Longitud de Vías de Explotación Electrificadas Troncales y Ramales (vía principal) (km)]]</f>
        <v>55.099000000000004</v>
      </c>
      <c r="O195" s="12">
        <f>+Urq_InfraMR[[#This Row],[Total Vías (excluido Auxiliares)]]</f>
        <v>55.099000000000004</v>
      </c>
      <c r="P195" s="1">
        <v>4</v>
      </c>
      <c r="Q195" s="1">
        <v>19</v>
      </c>
      <c r="R195" s="1">
        <v>0</v>
      </c>
      <c r="S195" s="1">
        <f t="shared" si="22"/>
        <v>23</v>
      </c>
      <c r="T195" s="1">
        <v>0</v>
      </c>
      <c r="U195" s="1">
        <v>29</v>
      </c>
      <c r="V195" s="1">
        <v>0</v>
      </c>
      <c r="W195" s="1">
        <v>0</v>
      </c>
      <c r="X195" s="1">
        <v>2</v>
      </c>
      <c r="Y195" s="1">
        <f t="shared" si="23"/>
        <v>31</v>
      </c>
      <c r="Z195" s="1">
        <v>4</v>
      </c>
      <c r="AA195" s="1">
        <v>6</v>
      </c>
      <c r="AB195" s="1">
        <f>+Urq_InfraMR[[#This Row],[Total Pasos Vehiculares a Nivel]]</f>
        <v>31</v>
      </c>
      <c r="AC195" s="1">
        <f t="shared" si="24"/>
        <v>41</v>
      </c>
      <c r="AD195" s="1">
        <v>1</v>
      </c>
      <c r="AE195" s="1">
        <v>3</v>
      </c>
      <c r="AF195" s="1">
        <v>38</v>
      </c>
      <c r="AG195" s="1">
        <f t="shared" si="25"/>
        <v>42</v>
      </c>
      <c r="AH195" s="13">
        <v>17.370999999999999</v>
      </c>
      <c r="AI195" s="13">
        <v>0</v>
      </c>
      <c r="AJ195" s="13">
        <v>8.3789999999999996</v>
      </c>
      <c r="AK195" s="13">
        <f t="shared" si="26"/>
        <v>25.75</v>
      </c>
      <c r="AL195" s="1">
        <v>1</v>
      </c>
      <c r="AM195" s="1">
        <v>0</v>
      </c>
      <c r="AN195" s="1">
        <v>0</v>
      </c>
      <c r="AO195" s="1">
        <f t="shared" si="27"/>
        <v>1</v>
      </c>
      <c r="AP195" s="1">
        <v>0</v>
      </c>
      <c r="AQ195" s="1">
        <v>128</v>
      </c>
      <c r="AR195" s="1">
        <v>0</v>
      </c>
      <c r="AS195" s="1">
        <f>+Urq_InfraMR[[#This Row],[B.02.1 - Parque de Coches Eléctricos Motrices]]+Urq_InfraMR[[#This Row],[B.02.2 - Parque de Coches Eléctricos Motrices Remolcados Tipo R]]+Urq_InfraMR[[#This Row],[B.02.3 - Parque de Coches Eléctricos Motrices Tipo R]]</f>
        <v>128</v>
      </c>
      <c r="AT195" s="1">
        <v>0</v>
      </c>
      <c r="AU195" s="1">
        <v>0</v>
      </c>
      <c r="AV195" s="1">
        <v>0</v>
      </c>
      <c r="AW195" s="1">
        <f>+Urq_InfraMR[[#This Row],[B.03.1 - Parque de Coches Motores Motrices Remolcados]]+Urq_InfraMR[[#This Row],[B.03.2 - Parque de Coches Motores Motrices Intermedios]]+Urq_InfraMR[[#This Row],[B.03.3 - Parque de Coches Motores Motrices Cabina]]</f>
        <v>0</v>
      </c>
      <c r="AX195" s="1">
        <v>0</v>
      </c>
      <c r="AY195" s="1">
        <v>0</v>
      </c>
      <c r="AZ195" s="1">
        <v>0</v>
      </c>
      <c r="BA195" s="1">
        <v>0</v>
      </c>
      <c r="BB195" s="1">
        <v>0</v>
      </c>
      <c r="BC195" s="1">
        <f>+Urq_InfraMR[[#This Row],[B.04.5 - Parque de Coches Remolcados para Servicios Especiales (Cartoneros)]]+Urq_InfraMR[[#This Row],[B.04.4 - Parque de Coches Remolcados de Larga Distancia (Turista+Pullman)]]+Urq_InfraMR[[#This Row],[B.04.3 - Parque de Coches Remolcados Clase Unica Cabina]]+Urq_InfraMR[[#This Row],[B.04.2 - Parque de Coches Remolcados Clase Unica Furgón]]+Urq_InfraMR[[#This Row],[B.04.1 - Parque de Coches Remolcados Clase Unica]]</f>
        <v>0</v>
      </c>
      <c r="BD195" s="1">
        <v>1</v>
      </c>
      <c r="BE195" s="1">
        <v>0</v>
      </c>
      <c r="BF195" s="16">
        <v>1435</v>
      </c>
    </row>
    <row r="196" spans="1:58">
      <c r="A196" s="1">
        <v>2009</v>
      </c>
      <c r="B196" s="1" t="s">
        <v>117</v>
      </c>
      <c r="C196" s="12">
        <v>0.2</v>
      </c>
      <c r="D196" s="12">
        <v>0</v>
      </c>
      <c r="E196" s="12">
        <v>0</v>
      </c>
      <c r="F196" s="12">
        <v>25.676639999999999</v>
      </c>
      <c r="G196" s="12">
        <f t="shared" si="21"/>
        <v>25.876639999999998</v>
      </c>
      <c r="H196" s="12">
        <f>+Urq_InfraMR[[#This Row],[Total Líneas de Explotación ]]</f>
        <v>25.876639999999998</v>
      </c>
      <c r="I196" s="12">
        <v>25.677</v>
      </c>
      <c r="J196" s="12">
        <v>0.2</v>
      </c>
      <c r="K196" s="12">
        <v>2.5569999999999999</v>
      </c>
      <c r="L196" s="12">
        <v>54.899000000000001</v>
      </c>
      <c r="M196" s="12">
        <v>3.875</v>
      </c>
      <c r="N196" s="12">
        <f>+Urq_InfraMR[[#This Row],[A.03.1 -  Longitud de Vías de Explotación No Electrificadas Troncales y Ramales (vía principal) (km)]]+Urq_InfraMR[[#This Row],[A.04.1 -  Longitud de Vías de Explotación Electrificadas Troncales y Ramales (vía principal) (km)]]</f>
        <v>55.099000000000004</v>
      </c>
      <c r="O196" s="12">
        <f>+Urq_InfraMR[[#This Row],[Total Vías (excluido Auxiliares)]]</f>
        <v>55.099000000000004</v>
      </c>
      <c r="P196" s="1">
        <v>4</v>
      </c>
      <c r="Q196" s="1">
        <v>19</v>
      </c>
      <c r="R196" s="1">
        <v>0</v>
      </c>
      <c r="S196" s="1">
        <f t="shared" si="22"/>
        <v>23</v>
      </c>
      <c r="T196" s="1">
        <v>0</v>
      </c>
      <c r="U196" s="1">
        <v>29</v>
      </c>
      <c r="V196" s="1">
        <v>0</v>
      </c>
      <c r="W196" s="1">
        <v>0</v>
      </c>
      <c r="X196" s="1">
        <v>2</v>
      </c>
      <c r="Y196" s="1">
        <f t="shared" si="23"/>
        <v>31</v>
      </c>
      <c r="Z196" s="1">
        <v>4</v>
      </c>
      <c r="AA196" s="1">
        <v>6</v>
      </c>
      <c r="AB196" s="1">
        <f>+Urq_InfraMR[[#This Row],[Total Pasos Vehiculares a Nivel]]</f>
        <v>31</v>
      </c>
      <c r="AC196" s="1">
        <f t="shared" si="24"/>
        <v>41</v>
      </c>
      <c r="AD196" s="1">
        <v>1</v>
      </c>
      <c r="AE196" s="1">
        <v>3</v>
      </c>
      <c r="AF196" s="1">
        <v>38</v>
      </c>
      <c r="AG196" s="1">
        <f t="shared" si="25"/>
        <v>42</v>
      </c>
      <c r="AH196" s="13">
        <v>17.370999999999999</v>
      </c>
      <c r="AI196" s="13">
        <v>0</v>
      </c>
      <c r="AJ196" s="13">
        <v>8.3789999999999996</v>
      </c>
      <c r="AK196" s="13">
        <f t="shared" si="26"/>
        <v>25.75</v>
      </c>
      <c r="AL196" s="1">
        <v>1</v>
      </c>
      <c r="AM196" s="1">
        <v>0</v>
      </c>
      <c r="AN196" s="1">
        <v>0</v>
      </c>
      <c r="AO196" s="1">
        <f t="shared" si="27"/>
        <v>1</v>
      </c>
      <c r="AP196" s="1">
        <v>0</v>
      </c>
      <c r="AQ196" s="1">
        <v>128</v>
      </c>
      <c r="AR196" s="1">
        <v>0</v>
      </c>
      <c r="AS196" s="1">
        <f>+Urq_InfraMR[[#This Row],[B.02.1 - Parque de Coches Eléctricos Motrices]]+Urq_InfraMR[[#This Row],[B.02.2 - Parque de Coches Eléctricos Motrices Remolcados Tipo R]]+Urq_InfraMR[[#This Row],[B.02.3 - Parque de Coches Eléctricos Motrices Tipo R]]</f>
        <v>128</v>
      </c>
      <c r="AT196" s="1">
        <v>0</v>
      </c>
      <c r="AU196" s="1">
        <v>0</v>
      </c>
      <c r="AV196" s="1">
        <v>0</v>
      </c>
      <c r="AW196" s="1">
        <f>+Urq_InfraMR[[#This Row],[B.03.1 - Parque de Coches Motores Motrices Remolcados]]+Urq_InfraMR[[#This Row],[B.03.2 - Parque de Coches Motores Motrices Intermedios]]+Urq_InfraMR[[#This Row],[B.03.3 - Parque de Coches Motores Motrices Cabina]]</f>
        <v>0</v>
      </c>
      <c r="AX196" s="1">
        <v>0</v>
      </c>
      <c r="AY196" s="1">
        <v>0</v>
      </c>
      <c r="AZ196" s="1">
        <v>0</v>
      </c>
      <c r="BA196" s="1">
        <v>0</v>
      </c>
      <c r="BB196" s="1">
        <v>0</v>
      </c>
      <c r="BC196" s="1">
        <f>+Urq_InfraMR[[#This Row],[B.04.5 - Parque de Coches Remolcados para Servicios Especiales (Cartoneros)]]+Urq_InfraMR[[#This Row],[B.04.4 - Parque de Coches Remolcados de Larga Distancia (Turista+Pullman)]]+Urq_InfraMR[[#This Row],[B.04.3 - Parque de Coches Remolcados Clase Unica Cabina]]+Urq_InfraMR[[#This Row],[B.04.2 - Parque de Coches Remolcados Clase Unica Furgón]]+Urq_InfraMR[[#This Row],[B.04.1 - Parque de Coches Remolcados Clase Unica]]</f>
        <v>0</v>
      </c>
      <c r="BD196" s="1">
        <v>1</v>
      </c>
      <c r="BE196" s="1">
        <v>0</v>
      </c>
      <c r="BF196" s="16">
        <v>1435</v>
      </c>
    </row>
    <row r="197" spans="1:58">
      <c r="A197" s="1">
        <v>2009</v>
      </c>
      <c r="B197" s="1" t="s">
        <v>118</v>
      </c>
      <c r="C197" s="12">
        <v>0.2</v>
      </c>
      <c r="D197" s="12">
        <v>0</v>
      </c>
      <c r="E197" s="12">
        <v>0</v>
      </c>
      <c r="F197" s="12">
        <v>25.676639999999999</v>
      </c>
      <c r="G197" s="12">
        <f t="shared" si="21"/>
        <v>25.876639999999998</v>
      </c>
      <c r="H197" s="12">
        <f>+Urq_InfraMR[[#This Row],[Total Líneas de Explotación ]]</f>
        <v>25.876639999999998</v>
      </c>
      <c r="I197" s="12">
        <v>25.677</v>
      </c>
      <c r="J197" s="12">
        <v>0.2</v>
      </c>
      <c r="K197" s="12">
        <v>2.5569999999999999</v>
      </c>
      <c r="L197" s="12">
        <v>54.899000000000001</v>
      </c>
      <c r="M197" s="12">
        <v>3.875</v>
      </c>
      <c r="N197" s="12">
        <f>+Urq_InfraMR[[#This Row],[A.03.1 -  Longitud de Vías de Explotación No Electrificadas Troncales y Ramales (vía principal) (km)]]+Urq_InfraMR[[#This Row],[A.04.1 -  Longitud de Vías de Explotación Electrificadas Troncales y Ramales (vía principal) (km)]]</f>
        <v>55.099000000000004</v>
      </c>
      <c r="O197" s="12">
        <f>+Urq_InfraMR[[#This Row],[Total Vías (excluido Auxiliares)]]</f>
        <v>55.099000000000004</v>
      </c>
      <c r="P197" s="1">
        <v>4</v>
      </c>
      <c r="Q197" s="1">
        <v>19</v>
      </c>
      <c r="R197" s="1">
        <v>0</v>
      </c>
      <c r="S197" s="1">
        <f t="shared" si="22"/>
        <v>23</v>
      </c>
      <c r="T197" s="1">
        <v>0</v>
      </c>
      <c r="U197" s="1">
        <v>29</v>
      </c>
      <c r="V197" s="1">
        <v>0</v>
      </c>
      <c r="W197" s="1">
        <v>0</v>
      </c>
      <c r="X197" s="1">
        <v>2</v>
      </c>
      <c r="Y197" s="1">
        <f t="shared" si="23"/>
        <v>31</v>
      </c>
      <c r="Z197" s="1">
        <v>4</v>
      </c>
      <c r="AA197" s="1">
        <v>6</v>
      </c>
      <c r="AB197" s="1">
        <f>+Urq_InfraMR[[#This Row],[Total Pasos Vehiculares a Nivel]]</f>
        <v>31</v>
      </c>
      <c r="AC197" s="1">
        <f t="shared" si="24"/>
        <v>41</v>
      </c>
      <c r="AD197" s="1">
        <v>1</v>
      </c>
      <c r="AE197" s="1">
        <v>3</v>
      </c>
      <c r="AF197" s="1">
        <v>38</v>
      </c>
      <c r="AG197" s="1">
        <f t="shared" si="25"/>
        <v>42</v>
      </c>
      <c r="AH197" s="13">
        <v>17.370999999999999</v>
      </c>
      <c r="AI197" s="13">
        <v>0</v>
      </c>
      <c r="AJ197" s="13">
        <v>8.3789999999999996</v>
      </c>
      <c r="AK197" s="13">
        <f t="shared" si="26"/>
        <v>25.75</v>
      </c>
      <c r="AL197" s="1">
        <v>1</v>
      </c>
      <c r="AM197" s="1">
        <v>0</v>
      </c>
      <c r="AN197" s="1">
        <v>0</v>
      </c>
      <c r="AO197" s="1">
        <f t="shared" si="27"/>
        <v>1</v>
      </c>
      <c r="AP197" s="1">
        <v>0</v>
      </c>
      <c r="AQ197" s="1">
        <v>128</v>
      </c>
      <c r="AR197" s="1">
        <v>0</v>
      </c>
      <c r="AS197" s="1">
        <f>+Urq_InfraMR[[#This Row],[B.02.1 - Parque de Coches Eléctricos Motrices]]+Urq_InfraMR[[#This Row],[B.02.2 - Parque de Coches Eléctricos Motrices Remolcados Tipo R]]+Urq_InfraMR[[#This Row],[B.02.3 - Parque de Coches Eléctricos Motrices Tipo R]]</f>
        <v>128</v>
      </c>
      <c r="AT197" s="1">
        <v>0</v>
      </c>
      <c r="AU197" s="1">
        <v>0</v>
      </c>
      <c r="AV197" s="1">
        <v>0</v>
      </c>
      <c r="AW197" s="1">
        <f>+Urq_InfraMR[[#This Row],[B.03.1 - Parque de Coches Motores Motrices Remolcados]]+Urq_InfraMR[[#This Row],[B.03.2 - Parque de Coches Motores Motrices Intermedios]]+Urq_InfraMR[[#This Row],[B.03.3 - Parque de Coches Motores Motrices Cabina]]</f>
        <v>0</v>
      </c>
      <c r="AX197" s="1">
        <v>0</v>
      </c>
      <c r="AY197" s="1">
        <v>0</v>
      </c>
      <c r="AZ197" s="1">
        <v>0</v>
      </c>
      <c r="BA197" s="1">
        <v>0</v>
      </c>
      <c r="BB197" s="1">
        <v>0</v>
      </c>
      <c r="BC197" s="1">
        <f>+Urq_InfraMR[[#This Row],[B.04.5 - Parque de Coches Remolcados para Servicios Especiales (Cartoneros)]]+Urq_InfraMR[[#This Row],[B.04.4 - Parque de Coches Remolcados de Larga Distancia (Turista+Pullman)]]+Urq_InfraMR[[#This Row],[B.04.3 - Parque de Coches Remolcados Clase Unica Cabina]]+Urq_InfraMR[[#This Row],[B.04.2 - Parque de Coches Remolcados Clase Unica Furgón]]+Urq_InfraMR[[#This Row],[B.04.1 - Parque de Coches Remolcados Clase Unica]]</f>
        <v>0</v>
      </c>
      <c r="BD197" s="1">
        <v>1</v>
      </c>
      <c r="BE197" s="1">
        <v>0</v>
      </c>
      <c r="BF197" s="16">
        <v>1435</v>
      </c>
    </row>
    <row r="198" spans="1:58">
      <c r="A198" s="1">
        <v>2009</v>
      </c>
      <c r="B198" s="1" t="s">
        <v>119</v>
      </c>
      <c r="C198" s="12">
        <v>0.2</v>
      </c>
      <c r="D198" s="12">
        <v>0</v>
      </c>
      <c r="E198" s="12">
        <v>0</v>
      </c>
      <c r="F198" s="12">
        <v>25.676639999999999</v>
      </c>
      <c r="G198" s="12">
        <f t="shared" si="21"/>
        <v>25.876639999999998</v>
      </c>
      <c r="H198" s="12">
        <f>+Urq_InfraMR[[#This Row],[Total Líneas de Explotación ]]</f>
        <v>25.876639999999998</v>
      </c>
      <c r="I198" s="12">
        <v>25.677</v>
      </c>
      <c r="J198" s="12">
        <v>0.2</v>
      </c>
      <c r="K198" s="12">
        <v>2.5569999999999999</v>
      </c>
      <c r="L198" s="12">
        <v>54.899000000000001</v>
      </c>
      <c r="M198" s="12">
        <v>3.875</v>
      </c>
      <c r="N198" s="12">
        <f>+Urq_InfraMR[[#This Row],[A.03.1 -  Longitud de Vías de Explotación No Electrificadas Troncales y Ramales (vía principal) (km)]]+Urq_InfraMR[[#This Row],[A.04.1 -  Longitud de Vías de Explotación Electrificadas Troncales y Ramales (vía principal) (km)]]</f>
        <v>55.099000000000004</v>
      </c>
      <c r="O198" s="12">
        <f>+Urq_InfraMR[[#This Row],[Total Vías (excluido Auxiliares)]]</f>
        <v>55.099000000000004</v>
      </c>
      <c r="P198" s="1">
        <v>4</v>
      </c>
      <c r="Q198" s="1">
        <v>19</v>
      </c>
      <c r="R198" s="1">
        <v>0</v>
      </c>
      <c r="S198" s="1">
        <f t="shared" si="22"/>
        <v>23</v>
      </c>
      <c r="T198" s="1">
        <v>0</v>
      </c>
      <c r="U198" s="1">
        <v>29</v>
      </c>
      <c r="V198" s="1">
        <v>0</v>
      </c>
      <c r="W198" s="1">
        <v>0</v>
      </c>
      <c r="X198" s="1">
        <v>2</v>
      </c>
      <c r="Y198" s="1">
        <f t="shared" si="23"/>
        <v>31</v>
      </c>
      <c r="Z198" s="1">
        <v>4</v>
      </c>
      <c r="AA198" s="1">
        <v>6</v>
      </c>
      <c r="AB198" s="1">
        <f>+Urq_InfraMR[[#This Row],[Total Pasos Vehiculares a Nivel]]</f>
        <v>31</v>
      </c>
      <c r="AC198" s="1">
        <f t="shared" si="24"/>
        <v>41</v>
      </c>
      <c r="AD198" s="1">
        <v>1</v>
      </c>
      <c r="AE198" s="1">
        <v>3</v>
      </c>
      <c r="AF198" s="1">
        <v>38</v>
      </c>
      <c r="AG198" s="1">
        <f t="shared" si="25"/>
        <v>42</v>
      </c>
      <c r="AH198" s="13">
        <v>17.370999999999999</v>
      </c>
      <c r="AI198" s="13">
        <v>0</v>
      </c>
      <c r="AJ198" s="13">
        <v>8.3789999999999996</v>
      </c>
      <c r="AK198" s="13">
        <f t="shared" si="26"/>
        <v>25.75</v>
      </c>
      <c r="AL198" s="1">
        <v>1</v>
      </c>
      <c r="AM198" s="1">
        <v>0</v>
      </c>
      <c r="AN198" s="1">
        <v>0</v>
      </c>
      <c r="AO198" s="1">
        <f t="shared" si="27"/>
        <v>1</v>
      </c>
      <c r="AP198" s="1">
        <v>0</v>
      </c>
      <c r="AQ198" s="1">
        <v>128</v>
      </c>
      <c r="AR198" s="1">
        <v>0</v>
      </c>
      <c r="AS198" s="1">
        <f>+Urq_InfraMR[[#This Row],[B.02.1 - Parque de Coches Eléctricos Motrices]]+Urq_InfraMR[[#This Row],[B.02.2 - Parque de Coches Eléctricos Motrices Remolcados Tipo R]]+Urq_InfraMR[[#This Row],[B.02.3 - Parque de Coches Eléctricos Motrices Tipo R]]</f>
        <v>128</v>
      </c>
      <c r="AT198" s="1">
        <v>0</v>
      </c>
      <c r="AU198" s="1">
        <v>0</v>
      </c>
      <c r="AV198" s="1">
        <v>0</v>
      </c>
      <c r="AW198" s="1">
        <f>+Urq_InfraMR[[#This Row],[B.03.1 - Parque de Coches Motores Motrices Remolcados]]+Urq_InfraMR[[#This Row],[B.03.2 - Parque de Coches Motores Motrices Intermedios]]+Urq_InfraMR[[#This Row],[B.03.3 - Parque de Coches Motores Motrices Cabina]]</f>
        <v>0</v>
      </c>
      <c r="AX198" s="1">
        <v>0</v>
      </c>
      <c r="AY198" s="1">
        <v>0</v>
      </c>
      <c r="AZ198" s="1">
        <v>0</v>
      </c>
      <c r="BA198" s="1">
        <v>0</v>
      </c>
      <c r="BB198" s="1">
        <v>0</v>
      </c>
      <c r="BC198" s="1">
        <f>+Urq_InfraMR[[#This Row],[B.04.5 - Parque de Coches Remolcados para Servicios Especiales (Cartoneros)]]+Urq_InfraMR[[#This Row],[B.04.4 - Parque de Coches Remolcados de Larga Distancia (Turista+Pullman)]]+Urq_InfraMR[[#This Row],[B.04.3 - Parque de Coches Remolcados Clase Unica Cabina]]+Urq_InfraMR[[#This Row],[B.04.2 - Parque de Coches Remolcados Clase Unica Furgón]]+Urq_InfraMR[[#This Row],[B.04.1 - Parque de Coches Remolcados Clase Unica]]</f>
        <v>0</v>
      </c>
      <c r="BD198" s="1">
        <v>1</v>
      </c>
      <c r="BE198" s="1">
        <v>0</v>
      </c>
      <c r="BF198" s="16">
        <v>1435</v>
      </c>
    </row>
    <row r="199" spans="1:58">
      <c r="A199" s="1">
        <v>2009</v>
      </c>
      <c r="B199" s="1" t="s">
        <v>120</v>
      </c>
      <c r="C199" s="12">
        <v>0.2</v>
      </c>
      <c r="D199" s="12">
        <v>0</v>
      </c>
      <c r="E199" s="12">
        <v>0</v>
      </c>
      <c r="F199" s="12">
        <v>25.676639999999999</v>
      </c>
      <c r="G199" s="12">
        <f t="shared" si="21"/>
        <v>25.876639999999998</v>
      </c>
      <c r="H199" s="12">
        <f>+Urq_InfraMR[[#This Row],[Total Líneas de Explotación ]]</f>
        <v>25.876639999999998</v>
      </c>
      <c r="I199" s="12">
        <v>25.677</v>
      </c>
      <c r="J199" s="12">
        <v>0.2</v>
      </c>
      <c r="K199" s="12">
        <v>2.5569999999999999</v>
      </c>
      <c r="L199" s="12">
        <v>54.899000000000001</v>
      </c>
      <c r="M199" s="12">
        <v>3.875</v>
      </c>
      <c r="N199" s="12">
        <f>+Urq_InfraMR[[#This Row],[A.03.1 -  Longitud de Vías de Explotación No Electrificadas Troncales y Ramales (vía principal) (km)]]+Urq_InfraMR[[#This Row],[A.04.1 -  Longitud de Vías de Explotación Electrificadas Troncales y Ramales (vía principal) (km)]]</f>
        <v>55.099000000000004</v>
      </c>
      <c r="O199" s="12">
        <f>+Urq_InfraMR[[#This Row],[Total Vías (excluido Auxiliares)]]</f>
        <v>55.099000000000004</v>
      </c>
      <c r="P199" s="1">
        <v>4</v>
      </c>
      <c r="Q199" s="1">
        <v>19</v>
      </c>
      <c r="R199" s="1">
        <v>0</v>
      </c>
      <c r="S199" s="1">
        <f t="shared" si="22"/>
        <v>23</v>
      </c>
      <c r="T199" s="1">
        <v>0</v>
      </c>
      <c r="U199" s="1">
        <v>29</v>
      </c>
      <c r="V199" s="1">
        <v>0</v>
      </c>
      <c r="W199" s="1">
        <v>0</v>
      </c>
      <c r="X199" s="1">
        <v>2</v>
      </c>
      <c r="Y199" s="1">
        <f t="shared" si="23"/>
        <v>31</v>
      </c>
      <c r="Z199" s="1">
        <v>4</v>
      </c>
      <c r="AA199" s="1">
        <v>6</v>
      </c>
      <c r="AB199" s="1">
        <f>+Urq_InfraMR[[#This Row],[Total Pasos Vehiculares a Nivel]]</f>
        <v>31</v>
      </c>
      <c r="AC199" s="1">
        <f t="shared" si="24"/>
        <v>41</v>
      </c>
      <c r="AD199" s="1">
        <v>1</v>
      </c>
      <c r="AE199" s="1">
        <v>3</v>
      </c>
      <c r="AF199" s="1">
        <v>38</v>
      </c>
      <c r="AG199" s="1">
        <f t="shared" si="25"/>
        <v>42</v>
      </c>
      <c r="AH199" s="13">
        <v>17.370999999999999</v>
      </c>
      <c r="AI199" s="13">
        <v>0</v>
      </c>
      <c r="AJ199" s="13">
        <v>8.3789999999999996</v>
      </c>
      <c r="AK199" s="13">
        <f t="shared" si="26"/>
        <v>25.75</v>
      </c>
      <c r="AL199" s="1">
        <v>1</v>
      </c>
      <c r="AM199" s="1">
        <v>0</v>
      </c>
      <c r="AN199" s="1">
        <v>0</v>
      </c>
      <c r="AO199" s="1">
        <f t="shared" si="27"/>
        <v>1</v>
      </c>
      <c r="AP199" s="1">
        <v>0</v>
      </c>
      <c r="AQ199" s="1">
        <v>128</v>
      </c>
      <c r="AR199" s="1">
        <v>0</v>
      </c>
      <c r="AS199" s="1">
        <f>+Urq_InfraMR[[#This Row],[B.02.1 - Parque de Coches Eléctricos Motrices]]+Urq_InfraMR[[#This Row],[B.02.2 - Parque de Coches Eléctricos Motrices Remolcados Tipo R]]+Urq_InfraMR[[#This Row],[B.02.3 - Parque de Coches Eléctricos Motrices Tipo R]]</f>
        <v>128</v>
      </c>
      <c r="AT199" s="1">
        <v>0</v>
      </c>
      <c r="AU199" s="1">
        <v>0</v>
      </c>
      <c r="AV199" s="1">
        <v>0</v>
      </c>
      <c r="AW199" s="1">
        <f>+Urq_InfraMR[[#This Row],[B.03.1 - Parque de Coches Motores Motrices Remolcados]]+Urq_InfraMR[[#This Row],[B.03.2 - Parque de Coches Motores Motrices Intermedios]]+Urq_InfraMR[[#This Row],[B.03.3 - Parque de Coches Motores Motrices Cabina]]</f>
        <v>0</v>
      </c>
      <c r="AX199" s="1">
        <v>0</v>
      </c>
      <c r="AY199" s="1">
        <v>0</v>
      </c>
      <c r="AZ199" s="1">
        <v>0</v>
      </c>
      <c r="BA199" s="1">
        <v>0</v>
      </c>
      <c r="BB199" s="1">
        <v>0</v>
      </c>
      <c r="BC199" s="1">
        <f>+Urq_InfraMR[[#This Row],[B.04.5 - Parque de Coches Remolcados para Servicios Especiales (Cartoneros)]]+Urq_InfraMR[[#This Row],[B.04.4 - Parque de Coches Remolcados de Larga Distancia (Turista+Pullman)]]+Urq_InfraMR[[#This Row],[B.04.3 - Parque de Coches Remolcados Clase Unica Cabina]]+Urq_InfraMR[[#This Row],[B.04.2 - Parque de Coches Remolcados Clase Unica Furgón]]+Urq_InfraMR[[#This Row],[B.04.1 - Parque de Coches Remolcados Clase Unica]]</f>
        <v>0</v>
      </c>
      <c r="BD199" s="1">
        <v>1</v>
      </c>
      <c r="BE199" s="1">
        <v>0</v>
      </c>
      <c r="BF199" s="16">
        <v>1435</v>
      </c>
    </row>
    <row r="200" spans="1:58">
      <c r="A200" s="1">
        <v>2009</v>
      </c>
      <c r="B200" s="1" t="s">
        <v>121</v>
      </c>
      <c r="C200" s="12">
        <v>0.2</v>
      </c>
      <c r="D200" s="12">
        <v>0</v>
      </c>
      <c r="E200" s="12">
        <v>0</v>
      </c>
      <c r="F200" s="12">
        <v>25.676639999999999</v>
      </c>
      <c r="G200" s="12">
        <f t="shared" si="21"/>
        <v>25.876639999999998</v>
      </c>
      <c r="H200" s="12">
        <f>+Urq_InfraMR[[#This Row],[Total Líneas de Explotación ]]</f>
        <v>25.876639999999998</v>
      </c>
      <c r="I200" s="12">
        <v>25.677</v>
      </c>
      <c r="J200" s="12">
        <v>0.2</v>
      </c>
      <c r="K200" s="12">
        <v>2.5569999999999999</v>
      </c>
      <c r="L200" s="12">
        <v>54.899000000000001</v>
      </c>
      <c r="M200" s="12">
        <v>3.875</v>
      </c>
      <c r="N200" s="12">
        <f>+Urq_InfraMR[[#This Row],[A.03.1 -  Longitud de Vías de Explotación No Electrificadas Troncales y Ramales (vía principal) (km)]]+Urq_InfraMR[[#This Row],[A.04.1 -  Longitud de Vías de Explotación Electrificadas Troncales y Ramales (vía principal) (km)]]</f>
        <v>55.099000000000004</v>
      </c>
      <c r="O200" s="12">
        <f>+Urq_InfraMR[[#This Row],[Total Vías (excluido Auxiliares)]]</f>
        <v>55.099000000000004</v>
      </c>
      <c r="P200" s="1">
        <v>4</v>
      </c>
      <c r="Q200" s="1">
        <v>19</v>
      </c>
      <c r="R200" s="1">
        <v>0</v>
      </c>
      <c r="S200" s="1">
        <f t="shared" si="22"/>
        <v>23</v>
      </c>
      <c r="T200" s="1">
        <v>0</v>
      </c>
      <c r="U200" s="1">
        <v>29</v>
      </c>
      <c r="V200" s="1">
        <v>0</v>
      </c>
      <c r="W200" s="1">
        <v>0</v>
      </c>
      <c r="X200" s="1">
        <v>2</v>
      </c>
      <c r="Y200" s="1">
        <f t="shared" si="23"/>
        <v>31</v>
      </c>
      <c r="Z200" s="1">
        <v>4</v>
      </c>
      <c r="AA200" s="1">
        <v>6</v>
      </c>
      <c r="AB200" s="1">
        <f>+Urq_InfraMR[[#This Row],[Total Pasos Vehiculares a Nivel]]</f>
        <v>31</v>
      </c>
      <c r="AC200" s="1">
        <f t="shared" si="24"/>
        <v>41</v>
      </c>
      <c r="AD200" s="1">
        <v>1</v>
      </c>
      <c r="AE200" s="1">
        <v>3</v>
      </c>
      <c r="AF200" s="1">
        <v>38</v>
      </c>
      <c r="AG200" s="1">
        <f t="shared" si="25"/>
        <v>42</v>
      </c>
      <c r="AH200" s="13">
        <v>17.370999999999999</v>
      </c>
      <c r="AI200" s="13">
        <v>0</v>
      </c>
      <c r="AJ200" s="13">
        <v>8.3789999999999996</v>
      </c>
      <c r="AK200" s="13">
        <f t="shared" si="26"/>
        <v>25.75</v>
      </c>
      <c r="AL200" s="1">
        <v>1</v>
      </c>
      <c r="AM200" s="1">
        <v>0</v>
      </c>
      <c r="AN200" s="1">
        <v>0</v>
      </c>
      <c r="AO200" s="1">
        <f t="shared" si="27"/>
        <v>1</v>
      </c>
      <c r="AP200" s="1">
        <v>0</v>
      </c>
      <c r="AQ200" s="1">
        <v>128</v>
      </c>
      <c r="AR200" s="1">
        <v>0</v>
      </c>
      <c r="AS200" s="1">
        <f>+Urq_InfraMR[[#This Row],[B.02.1 - Parque de Coches Eléctricos Motrices]]+Urq_InfraMR[[#This Row],[B.02.2 - Parque de Coches Eléctricos Motrices Remolcados Tipo R]]+Urq_InfraMR[[#This Row],[B.02.3 - Parque de Coches Eléctricos Motrices Tipo R]]</f>
        <v>128</v>
      </c>
      <c r="AT200" s="1">
        <v>0</v>
      </c>
      <c r="AU200" s="1">
        <v>0</v>
      </c>
      <c r="AV200" s="1">
        <v>0</v>
      </c>
      <c r="AW200" s="1">
        <f>+Urq_InfraMR[[#This Row],[B.03.1 - Parque de Coches Motores Motrices Remolcados]]+Urq_InfraMR[[#This Row],[B.03.2 - Parque de Coches Motores Motrices Intermedios]]+Urq_InfraMR[[#This Row],[B.03.3 - Parque de Coches Motores Motrices Cabina]]</f>
        <v>0</v>
      </c>
      <c r="AX200" s="1">
        <v>0</v>
      </c>
      <c r="AY200" s="1">
        <v>0</v>
      </c>
      <c r="AZ200" s="1">
        <v>0</v>
      </c>
      <c r="BA200" s="1">
        <v>0</v>
      </c>
      <c r="BB200" s="1">
        <v>0</v>
      </c>
      <c r="BC200" s="1">
        <f>+Urq_InfraMR[[#This Row],[B.04.5 - Parque de Coches Remolcados para Servicios Especiales (Cartoneros)]]+Urq_InfraMR[[#This Row],[B.04.4 - Parque de Coches Remolcados de Larga Distancia (Turista+Pullman)]]+Urq_InfraMR[[#This Row],[B.04.3 - Parque de Coches Remolcados Clase Unica Cabina]]+Urq_InfraMR[[#This Row],[B.04.2 - Parque de Coches Remolcados Clase Unica Furgón]]+Urq_InfraMR[[#This Row],[B.04.1 - Parque de Coches Remolcados Clase Unica]]</f>
        <v>0</v>
      </c>
      <c r="BD200" s="1">
        <v>1</v>
      </c>
      <c r="BE200" s="1">
        <v>0</v>
      </c>
      <c r="BF200" s="16">
        <v>1435</v>
      </c>
    </row>
    <row r="201" spans="1:58">
      <c r="A201" s="1">
        <v>2009</v>
      </c>
      <c r="B201" s="1" t="s">
        <v>122</v>
      </c>
      <c r="C201" s="12">
        <v>0.2</v>
      </c>
      <c r="D201" s="12">
        <v>0</v>
      </c>
      <c r="E201" s="12">
        <v>0</v>
      </c>
      <c r="F201" s="12">
        <v>25.676639999999999</v>
      </c>
      <c r="G201" s="12">
        <f t="shared" si="21"/>
        <v>25.876639999999998</v>
      </c>
      <c r="H201" s="12">
        <f>+Urq_InfraMR[[#This Row],[Total Líneas de Explotación ]]</f>
        <v>25.876639999999998</v>
      </c>
      <c r="I201" s="12">
        <v>25.677</v>
      </c>
      <c r="J201" s="12">
        <v>0.2</v>
      </c>
      <c r="K201" s="12">
        <v>2.5569999999999999</v>
      </c>
      <c r="L201" s="12">
        <v>54.899000000000001</v>
      </c>
      <c r="M201" s="12">
        <v>3.875</v>
      </c>
      <c r="N201" s="12">
        <f>+Urq_InfraMR[[#This Row],[A.03.1 -  Longitud de Vías de Explotación No Electrificadas Troncales y Ramales (vía principal) (km)]]+Urq_InfraMR[[#This Row],[A.04.1 -  Longitud de Vías de Explotación Electrificadas Troncales y Ramales (vía principal) (km)]]</f>
        <v>55.099000000000004</v>
      </c>
      <c r="O201" s="12">
        <f>+Urq_InfraMR[[#This Row],[Total Vías (excluido Auxiliares)]]</f>
        <v>55.099000000000004</v>
      </c>
      <c r="P201" s="1">
        <v>4</v>
      </c>
      <c r="Q201" s="1">
        <v>19</v>
      </c>
      <c r="R201" s="1">
        <v>0</v>
      </c>
      <c r="S201" s="1">
        <f t="shared" si="22"/>
        <v>23</v>
      </c>
      <c r="T201" s="1">
        <v>0</v>
      </c>
      <c r="U201" s="1">
        <v>29</v>
      </c>
      <c r="V201" s="1">
        <v>0</v>
      </c>
      <c r="W201" s="1">
        <v>0</v>
      </c>
      <c r="X201" s="1">
        <v>2</v>
      </c>
      <c r="Y201" s="1">
        <f t="shared" si="23"/>
        <v>31</v>
      </c>
      <c r="Z201" s="1">
        <v>4</v>
      </c>
      <c r="AA201" s="1">
        <v>6</v>
      </c>
      <c r="AB201" s="1">
        <f>+Urq_InfraMR[[#This Row],[Total Pasos Vehiculares a Nivel]]</f>
        <v>31</v>
      </c>
      <c r="AC201" s="1">
        <f t="shared" si="24"/>
        <v>41</v>
      </c>
      <c r="AD201" s="1">
        <v>1</v>
      </c>
      <c r="AE201" s="1">
        <v>3</v>
      </c>
      <c r="AF201" s="1">
        <v>38</v>
      </c>
      <c r="AG201" s="1">
        <f t="shared" si="25"/>
        <v>42</v>
      </c>
      <c r="AH201" s="13">
        <v>17.370999999999999</v>
      </c>
      <c r="AI201" s="13">
        <v>0</v>
      </c>
      <c r="AJ201" s="13">
        <v>8.3789999999999996</v>
      </c>
      <c r="AK201" s="13">
        <f t="shared" si="26"/>
        <v>25.75</v>
      </c>
      <c r="AL201" s="1">
        <v>1</v>
      </c>
      <c r="AM201" s="1">
        <v>0</v>
      </c>
      <c r="AN201" s="1">
        <v>0</v>
      </c>
      <c r="AO201" s="1">
        <f t="shared" si="27"/>
        <v>1</v>
      </c>
      <c r="AP201" s="1">
        <v>0</v>
      </c>
      <c r="AQ201" s="1">
        <v>128</v>
      </c>
      <c r="AR201" s="1">
        <v>0</v>
      </c>
      <c r="AS201" s="1">
        <f>+Urq_InfraMR[[#This Row],[B.02.1 - Parque de Coches Eléctricos Motrices]]+Urq_InfraMR[[#This Row],[B.02.2 - Parque de Coches Eléctricos Motrices Remolcados Tipo R]]+Urq_InfraMR[[#This Row],[B.02.3 - Parque de Coches Eléctricos Motrices Tipo R]]</f>
        <v>128</v>
      </c>
      <c r="AT201" s="1">
        <v>0</v>
      </c>
      <c r="AU201" s="1">
        <v>0</v>
      </c>
      <c r="AV201" s="1">
        <v>0</v>
      </c>
      <c r="AW201" s="1">
        <f>+Urq_InfraMR[[#This Row],[B.03.1 - Parque de Coches Motores Motrices Remolcados]]+Urq_InfraMR[[#This Row],[B.03.2 - Parque de Coches Motores Motrices Intermedios]]+Urq_InfraMR[[#This Row],[B.03.3 - Parque de Coches Motores Motrices Cabina]]</f>
        <v>0</v>
      </c>
      <c r="AX201" s="1">
        <v>0</v>
      </c>
      <c r="AY201" s="1">
        <v>0</v>
      </c>
      <c r="AZ201" s="1">
        <v>0</v>
      </c>
      <c r="BA201" s="1">
        <v>0</v>
      </c>
      <c r="BB201" s="1">
        <v>0</v>
      </c>
      <c r="BC201" s="1">
        <f>+Urq_InfraMR[[#This Row],[B.04.5 - Parque de Coches Remolcados para Servicios Especiales (Cartoneros)]]+Urq_InfraMR[[#This Row],[B.04.4 - Parque de Coches Remolcados de Larga Distancia (Turista+Pullman)]]+Urq_InfraMR[[#This Row],[B.04.3 - Parque de Coches Remolcados Clase Unica Cabina]]+Urq_InfraMR[[#This Row],[B.04.2 - Parque de Coches Remolcados Clase Unica Furgón]]+Urq_InfraMR[[#This Row],[B.04.1 - Parque de Coches Remolcados Clase Unica]]</f>
        <v>0</v>
      </c>
      <c r="BD201" s="1">
        <v>1</v>
      </c>
      <c r="BE201" s="1">
        <v>0</v>
      </c>
      <c r="BF201" s="16">
        <v>1435</v>
      </c>
    </row>
    <row r="202" spans="1:58">
      <c r="A202" s="1">
        <v>2009</v>
      </c>
      <c r="B202" s="1" t="s">
        <v>123</v>
      </c>
      <c r="C202" s="12">
        <v>0.2</v>
      </c>
      <c r="D202" s="12">
        <v>0</v>
      </c>
      <c r="E202" s="12">
        <v>0</v>
      </c>
      <c r="F202" s="12">
        <v>25.676639999999999</v>
      </c>
      <c r="G202" s="12">
        <f t="shared" si="21"/>
        <v>25.876639999999998</v>
      </c>
      <c r="H202" s="12">
        <f>+Urq_InfraMR[[#This Row],[Total Líneas de Explotación ]]</f>
        <v>25.876639999999998</v>
      </c>
      <c r="I202" s="12">
        <v>25.677</v>
      </c>
      <c r="J202" s="12">
        <v>0.2</v>
      </c>
      <c r="K202" s="12">
        <v>2.5569999999999999</v>
      </c>
      <c r="L202" s="12">
        <v>54.899000000000001</v>
      </c>
      <c r="M202" s="12">
        <v>3.875</v>
      </c>
      <c r="N202" s="12">
        <f>+Urq_InfraMR[[#This Row],[A.03.1 -  Longitud de Vías de Explotación No Electrificadas Troncales y Ramales (vía principal) (km)]]+Urq_InfraMR[[#This Row],[A.04.1 -  Longitud de Vías de Explotación Electrificadas Troncales y Ramales (vía principal) (km)]]</f>
        <v>55.099000000000004</v>
      </c>
      <c r="O202" s="12">
        <f>+Urq_InfraMR[[#This Row],[Total Vías (excluido Auxiliares)]]</f>
        <v>55.099000000000004</v>
      </c>
      <c r="P202" s="1">
        <v>4</v>
      </c>
      <c r="Q202" s="1">
        <v>19</v>
      </c>
      <c r="R202" s="1">
        <v>0</v>
      </c>
      <c r="S202" s="1">
        <f t="shared" si="22"/>
        <v>23</v>
      </c>
      <c r="T202" s="1">
        <v>0</v>
      </c>
      <c r="U202" s="1">
        <v>29</v>
      </c>
      <c r="V202" s="1">
        <v>0</v>
      </c>
      <c r="W202" s="1">
        <v>0</v>
      </c>
      <c r="X202" s="1">
        <v>2</v>
      </c>
      <c r="Y202" s="1">
        <f t="shared" si="23"/>
        <v>31</v>
      </c>
      <c r="Z202" s="1">
        <v>4</v>
      </c>
      <c r="AA202" s="1">
        <v>6</v>
      </c>
      <c r="AB202" s="1">
        <f>+Urq_InfraMR[[#This Row],[Total Pasos Vehiculares a Nivel]]</f>
        <v>31</v>
      </c>
      <c r="AC202" s="1">
        <f t="shared" si="24"/>
        <v>41</v>
      </c>
      <c r="AD202" s="1">
        <v>1</v>
      </c>
      <c r="AE202" s="1">
        <v>3</v>
      </c>
      <c r="AF202" s="1">
        <v>38</v>
      </c>
      <c r="AG202" s="1">
        <f t="shared" si="25"/>
        <v>42</v>
      </c>
      <c r="AH202" s="13">
        <v>17.370999999999999</v>
      </c>
      <c r="AI202" s="13">
        <v>0</v>
      </c>
      <c r="AJ202" s="13">
        <v>8.3789999999999996</v>
      </c>
      <c r="AK202" s="13">
        <f t="shared" si="26"/>
        <v>25.75</v>
      </c>
      <c r="AL202" s="1">
        <v>1</v>
      </c>
      <c r="AM202" s="1">
        <v>0</v>
      </c>
      <c r="AN202" s="1">
        <v>0</v>
      </c>
      <c r="AO202" s="1">
        <f t="shared" si="27"/>
        <v>1</v>
      </c>
      <c r="AP202" s="1">
        <v>0</v>
      </c>
      <c r="AQ202" s="1">
        <v>128</v>
      </c>
      <c r="AR202" s="1">
        <v>0</v>
      </c>
      <c r="AS202" s="1">
        <f>+Urq_InfraMR[[#This Row],[B.02.1 - Parque de Coches Eléctricos Motrices]]+Urq_InfraMR[[#This Row],[B.02.2 - Parque de Coches Eléctricos Motrices Remolcados Tipo R]]+Urq_InfraMR[[#This Row],[B.02.3 - Parque de Coches Eléctricos Motrices Tipo R]]</f>
        <v>128</v>
      </c>
      <c r="AT202" s="1">
        <v>0</v>
      </c>
      <c r="AU202" s="1">
        <v>0</v>
      </c>
      <c r="AV202" s="1">
        <v>0</v>
      </c>
      <c r="AW202" s="1">
        <f>+Urq_InfraMR[[#This Row],[B.03.1 - Parque de Coches Motores Motrices Remolcados]]+Urq_InfraMR[[#This Row],[B.03.2 - Parque de Coches Motores Motrices Intermedios]]+Urq_InfraMR[[#This Row],[B.03.3 - Parque de Coches Motores Motrices Cabina]]</f>
        <v>0</v>
      </c>
      <c r="AX202" s="1">
        <v>0</v>
      </c>
      <c r="AY202" s="1">
        <v>0</v>
      </c>
      <c r="AZ202" s="1">
        <v>0</v>
      </c>
      <c r="BA202" s="1">
        <v>0</v>
      </c>
      <c r="BB202" s="1">
        <v>0</v>
      </c>
      <c r="BC202" s="1">
        <f>+Urq_InfraMR[[#This Row],[B.04.5 - Parque de Coches Remolcados para Servicios Especiales (Cartoneros)]]+Urq_InfraMR[[#This Row],[B.04.4 - Parque de Coches Remolcados de Larga Distancia (Turista+Pullman)]]+Urq_InfraMR[[#This Row],[B.04.3 - Parque de Coches Remolcados Clase Unica Cabina]]+Urq_InfraMR[[#This Row],[B.04.2 - Parque de Coches Remolcados Clase Unica Furgón]]+Urq_InfraMR[[#This Row],[B.04.1 - Parque de Coches Remolcados Clase Unica]]</f>
        <v>0</v>
      </c>
      <c r="BD202" s="1">
        <v>1</v>
      </c>
      <c r="BE202" s="1">
        <v>0</v>
      </c>
      <c r="BF202" s="16">
        <v>1435</v>
      </c>
    </row>
    <row r="203" spans="1:58">
      <c r="A203" s="1">
        <v>2009</v>
      </c>
      <c r="B203" s="1" t="s">
        <v>124</v>
      </c>
      <c r="C203" s="12">
        <v>0.2</v>
      </c>
      <c r="D203" s="12">
        <v>0</v>
      </c>
      <c r="E203" s="12">
        <v>0</v>
      </c>
      <c r="F203" s="12">
        <v>25.676639999999999</v>
      </c>
      <c r="G203" s="12">
        <f t="shared" si="21"/>
        <v>25.876639999999998</v>
      </c>
      <c r="H203" s="12">
        <f>+Urq_InfraMR[[#This Row],[Total Líneas de Explotación ]]</f>
        <v>25.876639999999998</v>
      </c>
      <c r="I203" s="12">
        <v>25.677</v>
      </c>
      <c r="J203" s="12">
        <v>0.2</v>
      </c>
      <c r="K203" s="12">
        <v>2.5569999999999999</v>
      </c>
      <c r="L203" s="12">
        <v>54.899000000000001</v>
      </c>
      <c r="M203" s="12">
        <v>3.875</v>
      </c>
      <c r="N203" s="12">
        <f>+Urq_InfraMR[[#This Row],[A.03.1 -  Longitud de Vías de Explotación No Electrificadas Troncales y Ramales (vía principal) (km)]]+Urq_InfraMR[[#This Row],[A.04.1 -  Longitud de Vías de Explotación Electrificadas Troncales y Ramales (vía principal) (km)]]</f>
        <v>55.099000000000004</v>
      </c>
      <c r="O203" s="12">
        <f>+Urq_InfraMR[[#This Row],[Total Vías (excluido Auxiliares)]]</f>
        <v>55.099000000000004</v>
      </c>
      <c r="P203" s="1">
        <v>4</v>
      </c>
      <c r="Q203" s="1">
        <v>19</v>
      </c>
      <c r="R203" s="1">
        <v>0</v>
      </c>
      <c r="S203" s="1">
        <f t="shared" si="22"/>
        <v>23</v>
      </c>
      <c r="T203" s="1">
        <v>0</v>
      </c>
      <c r="U203" s="1">
        <v>29</v>
      </c>
      <c r="V203" s="1">
        <v>0</v>
      </c>
      <c r="W203" s="1">
        <v>0</v>
      </c>
      <c r="X203" s="1">
        <v>2</v>
      </c>
      <c r="Y203" s="1">
        <f t="shared" si="23"/>
        <v>31</v>
      </c>
      <c r="Z203" s="1">
        <v>4</v>
      </c>
      <c r="AA203" s="1">
        <v>6</v>
      </c>
      <c r="AB203" s="1">
        <f>+Urq_InfraMR[[#This Row],[Total Pasos Vehiculares a Nivel]]</f>
        <v>31</v>
      </c>
      <c r="AC203" s="1">
        <f t="shared" si="24"/>
        <v>41</v>
      </c>
      <c r="AD203" s="1">
        <v>1</v>
      </c>
      <c r="AE203" s="1">
        <v>3</v>
      </c>
      <c r="AF203" s="1">
        <v>38</v>
      </c>
      <c r="AG203" s="1">
        <f t="shared" si="25"/>
        <v>42</v>
      </c>
      <c r="AH203" s="13">
        <v>17.370999999999999</v>
      </c>
      <c r="AI203" s="13">
        <v>0</v>
      </c>
      <c r="AJ203" s="13">
        <v>8.3789999999999996</v>
      </c>
      <c r="AK203" s="13">
        <f t="shared" si="26"/>
        <v>25.75</v>
      </c>
      <c r="AL203" s="1">
        <v>1</v>
      </c>
      <c r="AM203" s="1">
        <v>0</v>
      </c>
      <c r="AN203" s="1">
        <v>0</v>
      </c>
      <c r="AO203" s="1">
        <f t="shared" si="27"/>
        <v>1</v>
      </c>
      <c r="AP203" s="1">
        <v>0</v>
      </c>
      <c r="AQ203" s="1">
        <v>128</v>
      </c>
      <c r="AR203" s="1">
        <v>0</v>
      </c>
      <c r="AS203" s="1">
        <f>+Urq_InfraMR[[#This Row],[B.02.1 - Parque de Coches Eléctricos Motrices]]+Urq_InfraMR[[#This Row],[B.02.2 - Parque de Coches Eléctricos Motrices Remolcados Tipo R]]+Urq_InfraMR[[#This Row],[B.02.3 - Parque de Coches Eléctricos Motrices Tipo R]]</f>
        <v>128</v>
      </c>
      <c r="AT203" s="1">
        <v>0</v>
      </c>
      <c r="AU203" s="1">
        <v>0</v>
      </c>
      <c r="AV203" s="1">
        <v>0</v>
      </c>
      <c r="AW203" s="1">
        <f>+Urq_InfraMR[[#This Row],[B.03.1 - Parque de Coches Motores Motrices Remolcados]]+Urq_InfraMR[[#This Row],[B.03.2 - Parque de Coches Motores Motrices Intermedios]]+Urq_InfraMR[[#This Row],[B.03.3 - Parque de Coches Motores Motrices Cabina]]</f>
        <v>0</v>
      </c>
      <c r="AX203" s="1">
        <v>0</v>
      </c>
      <c r="AY203" s="1">
        <v>0</v>
      </c>
      <c r="AZ203" s="1">
        <v>0</v>
      </c>
      <c r="BA203" s="1">
        <v>0</v>
      </c>
      <c r="BB203" s="1">
        <v>0</v>
      </c>
      <c r="BC203" s="1">
        <f>+Urq_InfraMR[[#This Row],[B.04.5 - Parque de Coches Remolcados para Servicios Especiales (Cartoneros)]]+Urq_InfraMR[[#This Row],[B.04.4 - Parque de Coches Remolcados de Larga Distancia (Turista+Pullman)]]+Urq_InfraMR[[#This Row],[B.04.3 - Parque de Coches Remolcados Clase Unica Cabina]]+Urq_InfraMR[[#This Row],[B.04.2 - Parque de Coches Remolcados Clase Unica Furgón]]+Urq_InfraMR[[#This Row],[B.04.1 - Parque de Coches Remolcados Clase Unica]]</f>
        <v>0</v>
      </c>
      <c r="BD203" s="1">
        <v>1</v>
      </c>
      <c r="BE203" s="1">
        <v>0</v>
      </c>
      <c r="BF203" s="16">
        <v>1435</v>
      </c>
    </row>
    <row r="204" spans="1:58">
      <c r="A204" s="1">
        <v>2009</v>
      </c>
      <c r="B204" s="1" t="s">
        <v>125</v>
      </c>
      <c r="C204" s="12">
        <v>0.2</v>
      </c>
      <c r="D204" s="12">
        <v>0</v>
      </c>
      <c r="E204" s="12">
        <v>0</v>
      </c>
      <c r="F204" s="12">
        <v>25.676639999999999</v>
      </c>
      <c r="G204" s="12">
        <f t="shared" si="21"/>
        <v>25.876639999999998</v>
      </c>
      <c r="H204" s="12">
        <f>+Urq_InfraMR[[#This Row],[Total Líneas de Explotación ]]</f>
        <v>25.876639999999998</v>
      </c>
      <c r="I204" s="12">
        <v>25.677</v>
      </c>
      <c r="J204" s="12">
        <v>0.2</v>
      </c>
      <c r="K204" s="12">
        <v>2.5569999999999999</v>
      </c>
      <c r="L204" s="12">
        <v>54.899000000000001</v>
      </c>
      <c r="M204" s="12">
        <v>3.875</v>
      </c>
      <c r="N204" s="12">
        <f>+Urq_InfraMR[[#This Row],[A.03.1 -  Longitud de Vías de Explotación No Electrificadas Troncales y Ramales (vía principal) (km)]]+Urq_InfraMR[[#This Row],[A.04.1 -  Longitud de Vías de Explotación Electrificadas Troncales y Ramales (vía principal) (km)]]</f>
        <v>55.099000000000004</v>
      </c>
      <c r="O204" s="12">
        <f>+Urq_InfraMR[[#This Row],[Total Vías (excluido Auxiliares)]]</f>
        <v>55.099000000000004</v>
      </c>
      <c r="P204" s="1">
        <v>4</v>
      </c>
      <c r="Q204" s="1">
        <v>19</v>
      </c>
      <c r="R204" s="1">
        <v>0</v>
      </c>
      <c r="S204" s="1">
        <f t="shared" si="22"/>
        <v>23</v>
      </c>
      <c r="T204" s="1">
        <v>0</v>
      </c>
      <c r="U204" s="1">
        <v>29</v>
      </c>
      <c r="V204" s="1">
        <v>0</v>
      </c>
      <c r="W204" s="1">
        <v>0</v>
      </c>
      <c r="X204" s="1">
        <v>2</v>
      </c>
      <c r="Y204" s="1">
        <f t="shared" si="23"/>
        <v>31</v>
      </c>
      <c r="Z204" s="1">
        <v>4</v>
      </c>
      <c r="AA204" s="1">
        <v>6</v>
      </c>
      <c r="AB204" s="1">
        <f>+Urq_InfraMR[[#This Row],[Total Pasos Vehiculares a Nivel]]</f>
        <v>31</v>
      </c>
      <c r="AC204" s="1">
        <f t="shared" si="24"/>
        <v>41</v>
      </c>
      <c r="AD204" s="1">
        <v>1</v>
      </c>
      <c r="AE204" s="1">
        <v>3</v>
      </c>
      <c r="AF204" s="1">
        <v>38</v>
      </c>
      <c r="AG204" s="1">
        <f t="shared" si="25"/>
        <v>42</v>
      </c>
      <c r="AH204" s="13">
        <v>17.370999999999999</v>
      </c>
      <c r="AI204" s="13">
        <v>0</v>
      </c>
      <c r="AJ204" s="13">
        <v>8.3789999999999996</v>
      </c>
      <c r="AK204" s="13">
        <f t="shared" si="26"/>
        <v>25.75</v>
      </c>
      <c r="AL204" s="1">
        <v>1</v>
      </c>
      <c r="AM204" s="1">
        <v>0</v>
      </c>
      <c r="AN204" s="1">
        <v>0</v>
      </c>
      <c r="AO204" s="1">
        <f t="shared" si="27"/>
        <v>1</v>
      </c>
      <c r="AP204" s="1">
        <v>0</v>
      </c>
      <c r="AQ204" s="1">
        <v>128</v>
      </c>
      <c r="AR204" s="1">
        <v>0</v>
      </c>
      <c r="AS204" s="1">
        <f>+Urq_InfraMR[[#This Row],[B.02.1 - Parque de Coches Eléctricos Motrices]]+Urq_InfraMR[[#This Row],[B.02.2 - Parque de Coches Eléctricos Motrices Remolcados Tipo R]]+Urq_InfraMR[[#This Row],[B.02.3 - Parque de Coches Eléctricos Motrices Tipo R]]</f>
        <v>128</v>
      </c>
      <c r="AT204" s="1">
        <v>0</v>
      </c>
      <c r="AU204" s="1">
        <v>0</v>
      </c>
      <c r="AV204" s="1">
        <v>0</v>
      </c>
      <c r="AW204" s="1">
        <f>+Urq_InfraMR[[#This Row],[B.03.1 - Parque de Coches Motores Motrices Remolcados]]+Urq_InfraMR[[#This Row],[B.03.2 - Parque de Coches Motores Motrices Intermedios]]+Urq_InfraMR[[#This Row],[B.03.3 - Parque de Coches Motores Motrices Cabina]]</f>
        <v>0</v>
      </c>
      <c r="AX204" s="1">
        <v>0</v>
      </c>
      <c r="AY204" s="1">
        <v>0</v>
      </c>
      <c r="AZ204" s="1">
        <v>0</v>
      </c>
      <c r="BA204" s="1">
        <v>0</v>
      </c>
      <c r="BB204" s="1">
        <v>0</v>
      </c>
      <c r="BC204" s="1">
        <f>+Urq_InfraMR[[#This Row],[B.04.5 - Parque de Coches Remolcados para Servicios Especiales (Cartoneros)]]+Urq_InfraMR[[#This Row],[B.04.4 - Parque de Coches Remolcados de Larga Distancia (Turista+Pullman)]]+Urq_InfraMR[[#This Row],[B.04.3 - Parque de Coches Remolcados Clase Unica Cabina]]+Urq_InfraMR[[#This Row],[B.04.2 - Parque de Coches Remolcados Clase Unica Furgón]]+Urq_InfraMR[[#This Row],[B.04.1 - Parque de Coches Remolcados Clase Unica]]</f>
        <v>0</v>
      </c>
      <c r="BD204" s="1">
        <v>1</v>
      </c>
      <c r="BE204" s="1">
        <v>0</v>
      </c>
      <c r="BF204" s="16">
        <v>1435</v>
      </c>
    </row>
    <row r="205" spans="1:58">
      <c r="A205" s="1">
        <v>2009</v>
      </c>
      <c r="B205" s="1" t="s">
        <v>126</v>
      </c>
      <c r="C205" s="12">
        <v>0.2</v>
      </c>
      <c r="D205" s="12">
        <v>0</v>
      </c>
      <c r="E205" s="12">
        <v>0</v>
      </c>
      <c r="F205" s="12">
        <v>25.676639999999999</v>
      </c>
      <c r="G205" s="12">
        <f t="shared" si="21"/>
        <v>25.876639999999998</v>
      </c>
      <c r="H205" s="12">
        <f>+Urq_InfraMR[[#This Row],[Total Líneas de Explotación ]]</f>
        <v>25.876639999999998</v>
      </c>
      <c r="I205" s="12">
        <v>25.677</v>
      </c>
      <c r="J205" s="12">
        <v>0.2</v>
      </c>
      <c r="K205" s="12">
        <v>2.5569999999999999</v>
      </c>
      <c r="L205" s="12">
        <v>54.899000000000001</v>
      </c>
      <c r="M205" s="12">
        <v>3.875</v>
      </c>
      <c r="N205" s="12">
        <f>+Urq_InfraMR[[#This Row],[A.03.1 -  Longitud de Vías de Explotación No Electrificadas Troncales y Ramales (vía principal) (km)]]+Urq_InfraMR[[#This Row],[A.04.1 -  Longitud de Vías de Explotación Electrificadas Troncales y Ramales (vía principal) (km)]]</f>
        <v>55.099000000000004</v>
      </c>
      <c r="O205" s="12">
        <f>+Urq_InfraMR[[#This Row],[Total Vías (excluido Auxiliares)]]</f>
        <v>55.099000000000004</v>
      </c>
      <c r="P205" s="1">
        <v>4</v>
      </c>
      <c r="Q205" s="1">
        <v>19</v>
      </c>
      <c r="R205" s="1">
        <v>0</v>
      </c>
      <c r="S205" s="1">
        <f t="shared" si="22"/>
        <v>23</v>
      </c>
      <c r="T205" s="1">
        <v>0</v>
      </c>
      <c r="U205" s="1">
        <v>29</v>
      </c>
      <c r="V205" s="1">
        <v>0</v>
      </c>
      <c r="W205" s="1">
        <v>0</v>
      </c>
      <c r="X205" s="1">
        <v>2</v>
      </c>
      <c r="Y205" s="1">
        <f t="shared" si="23"/>
        <v>31</v>
      </c>
      <c r="Z205" s="1">
        <v>4</v>
      </c>
      <c r="AA205" s="1">
        <v>6</v>
      </c>
      <c r="AB205" s="1">
        <f>+Urq_InfraMR[[#This Row],[Total Pasos Vehiculares a Nivel]]</f>
        <v>31</v>
      </c>
      <c r="AC205" s="1">
        <f t="shared" si="24"/>
        <v>41</v>
      </c>
      <c r="AD205" s="1">
        <v>1</v>
      </c>
      <c r="AE205" s="1">
        <v>3</v>
      </c>
      <c r="AF205" s="1">
        <v>38</v>
      </c>
      <c r="AG205" s="1">
        <f t="shared" si="25"/>
        <v>42</v>
      </c>
      <c r="AH205" s="13">
        <v>17.370999999999999</v>
      </c>
      <c r="AI205" s="13">
        <v>0</v>
      </c>
      <c r="AJ205" s="13">
        <v>8.3789999999999996</v>
      </c>
      <c r="AK205" s="13">
        <f t="shared" si="26"/>
        <v>25.75</v>
      </c>
      <c r="AL205" s="1">
        <v>1</v>
      </c>
      <c r="AM205" s="1">
        <v>0</v>
      </c>
      <c r="AN205" s="1">
        <v>0</v>
      </c>
      <c r="AO205" s="1">
        <f t="shared" si="27"/>
        <v>1</v>
      </c>
      <c r="AP205" s="1">
        <v>0</v>
      </c>
      <c r="AQ205" s="1">
        <v>128</v>
      </c>
      <c r="AR205" s="1">
        <v>0</v>
      </c>
      <c r="AS205" s="1">
        <f>+Urq_InfraMR[[#This Row],[B.02.1 - Parque de Coches Eléctricos Motrices]]+Urq_InfraMR[[#This Row],[B.02.2 - Parque de Coches Eléctricos Motrices Remolcados Tipo R]]+Urq_InfraMR[[#This Row],[B.02.3 - Parque de Coches Eléctricos Motrices Tipo R]]</f>
        <v>128</v>
      </c>
      <c r="AT205" s="1">
        <v>0</v>
      </c>
      <c r="AU205" s="1">
        <v>0</v>
      </c>
      <c r="AV205" s="1">
        <v>0</v>
      </c>
      <c r="AW205" s="1">
        <f>+Urq_InfraMR[[#This Row],[B.03.1 - Parque de Coches Motores Motrices Remolcados]]+Urq_InfraMR[[#This Row],[B.03.2 - Parque de Coches Motores Motrices Intermedios]]+Urq_InfraMR[[#This Row],[B.03.3 - Parque de Coches Motores Motrices Cabina]]</f>
        <v>0</v>
      </c>
      <c r="AX205" s="1">
        <v>0</v>
      </c>
      <c r="AY205" s="1">
        <v>0</v>
      </c>
      <c r="AZ205" s="1">
        <v>0</v>
      </c>
      <c r="BA205" s="1">
        <v>0</v>
      </c>
      <c r="BB205" s="1">
        <v>0</v>
      </c>
      <c r="BC205" s="1">
        <f>+Urq_InfraMR[[#This Row],[B.04.5 - Parque de Coches Remolcados para Servicios Especiales (Cartoneros)]]+Urq_InfraMR[[#This Row],[B.04.4 - Parque de Coches Remolcados de Larga Distancia (Turista+Pullman)]]+Urq_InfraMR[[#This Row],[B.04.3 - Parque de Coches Remolcados Clase Unica Cabina]]+Urq_InfraMR[[#This Row],[B.04.2 - Parque de Coches Remolcados Clase Unica Furgón]]+Urq_InfraMR[[#This Row],[B.04.1 - Parque de Coches Remolcados Clase Unica]]</f>
        <v>0</v>
      </c>
      <c r="BD205" s="1">
        <v>1</v>
      </c>
      <c r="BE205" s="1">
        <v>0</v>
      </c>
      <c r="BF205" s="16">
        <v>1435</v>
      </c>
    </row>
    <row r="206" spans="1:58">
      <c r="A206" s="1">
        <v>2010</v>
      </c>
      <c r="B206" s="1" t="s">
        <v>115</v>
      </c>
      <c r="C206" s="12">
        <v>0.2</v>
      </c>
      <c r="D206" s="12">
        <v>0</v>
      </c>
      <c r="E206" s="12">
        <v>0</v>
      </c>
      <c r="F206" s="12">
        <v>25.676639999999999</v>
      </c>
      <c r="G206" s="12">
        <f t="shared" si="21"/>
        <v>25.876639999999998</v>
      </c>
      <c r="H206" s="12">
        <f>+Urq_InfraMR[[#This Row],[Total Líneas de Explotación ]]</f>
        <v>25.876639999999998</v>
      </c>
      <c r="I206" s="12">
        <v>25.677</v>
      </c>
      <c r="J206" s="12">
        <v>0.2</v>
      </c>
      <c r="K206" s="12">
        <v>2.5569999999999999</v>
      </c>
      <c r="L206" s="12">
        <v>54.899000000000001</v>
      </c>
      <c r="M206" s="12">
        <v>3.875</v>
      </c>
      <c r="N206" s="12">
        <f>+Urq_InfraMR[[#This Row],[A.03.1 -  Longitud de Vías de Explotación No Electrificadas Troncales y Ramales (vía principal) (km)]]+Urq_InfraMR[[#This Row],[A.04.1 -  Longitud de Vías de Explotación Electrificadas Troncales y Ramales (vía principal) (km)]]</f>
        <v>55.099000000000004</v>
      </c>
      <c r="O206" s="12">
        <f>+Urq_InfraMR[[#This Row],[Total Vías (excluido Auxiliares)]]</f>
        <v>55.099000000000004</v>
      </c>
      <c r="P206" s="1">
        <v>4</v>
      </c>
      <c r="Q206" s="1">
        <v>19</v>
      </c>
      <c r="R206" s="1">
        <v>0</v>
      </c>
      <c r="S206" s="1">
        <f t="shared" si="22"/>
        <v>23</v>
      </c>
      <c r="T206" s="1">
        <v>0</v>
      </c>
      <c r="U206" s="1">
        <v>29</v>
      </c>
      <c r="V206" s="1">
        <v>0</v>
      </c>
      <c r="W206" s="1">
        <v>0</v>
      </c>
      <c r="X206" s="1">
        <v>2</v>
      </c>
      <c r="Y206" s="1">
        <f t="shared" si="23"/>
        <v>31</v>
      </c>
      <c r="Z206" s="1">
        <v>4</v>
      </c>
      <c r="AA206" s="1">
        <v>6</v>
      </c>
      <c r="AB206" s="1">
        <f>+Urq_InfraMR[[#This Row],[Total Pasos Vehiculares a Nivel]]</f>
        <v>31</v>
      </c>
      <c r="AC206" s="1">
        <f t="shared" si="24"/>
        <v>41</v>
      </c>
      <c r="AD206" s="1">
        <v>1</v>
      </c>
      <c r="AE206" s="1">
        <v>3</v>
      </c>
      <c r="AF206" s="1">
        <v>38</v>
      </c>
      <c r="AG206" s="1">
        <f t="shared" si="25"/>
        <v>42</v>
      </c>
      <c r="AH206" s="13">
        <v>17.370999999999999</v>
      </c>
      <c r="AI206" s="13">
        <v>0</v>
      </c>
      <c r="AJ206" s="13">
        <v>8.3789999999999996</v>
      </c>
      <c r="AK206" s="13">
        <f t="shared" si="26"/>
        <v>25.75</v>
      </c>
      <c r="AL206" s="1">
        <v>1</v>
      </c>
      <c r="AM206" s="1">
        <v>0</v>
      </c>
      <c r="AN206" s="1">
        <v>0</v>
      </c>
      <c r="AO206" s="1">
        <f t="shared" si="27"/>
        <v>1</v>
      </c>
      <c r="AP206" s="1">
        <v>0</v>
      </c>
      <c r="AQ206" s="1">
        <v>128</v>
      </c>
      <c r="AR206" s="1">
        <v>0</v>
      </c>
      <c r="AS206" s="1">
        <f>+Urq_InfraMR[[#This Row],[B.02.1 - Parque de Coches Eléctricos Motrices]]+Urq_InfraMR[[#This Row],[B.02.2 - Parque de Coches Eléctricos Motrices Remolcados Tipo R]]+Urq_InfraMR[[#This Row],[B.02.3 - Parque de Coches Eléctricos Motrices Tipo R]]</f>
        <v>128</v>
      </c>
      <c r="AT206" s="1">
        <v>0</v>
      </c>
      <c r="AU206" s="1">
        <v>0</v>
      </c>
      <c r="AV206" s="1">
        <v>0</v>
      </c>
      <c r="AW206" s="1">
        <f>+Urq_InfraMR[[#This Row],[B.03.1 - Parque de Coches Motores Motrices Remolcados]]+Urq_InfraMR[[#This Row],[B.03.2 - Parque de Coches Motores Motrices Intermedios]]+Urq_InfraMR[[#This Row],[B.03.3 - Parque de Coches Motores Motrices Cabina]]</f>
        <v>0</v>
      </c>
      <c r="AX206" s="1">
        <v>0</v>
      </c>
      <c r="AY206" s="1">
        <v>0</v>
      </c>
      <c r="AZ206" s="1">
        <v>0</v>
      </c>
      <c r="BA206" s="1">
        <v>0</v>
      </c>
      <c r="BB206" s="1">
        <v>0</v>
      </c>
      <c r="BC206" s="1">
        <f>+Urq_InfraMR[[#This Row],[B.04.5 - Parque de Coches Remolcados para Servicios Especiales (Cartoneros)]]+Urq_InfraMR[[#This Row],[B.04.4 - Parque de Coches Remolcados de Larga Distancia (Turista+Pullman)]]+Urq_InfraMR[[#This Row],[B.04.3 - Parque de Coches Remolcados Clase Unica Cabina]]+Urq_InfraMR[[#This Row],[B.04.2 - Parque de Coches Remolcados Clase Unica Furgón]]+Urq_InfraMR[[#This Row],[B.04.1 - Parque de Coches Remolcados Clase Unica]]</f>
        <v>0</v>
      </c>
      <c r="BD206" s="1">
        <v>1</v>
      </c>
      <c r="BE206" s="1">
        <v>0</v>
      </c>
      <c r="BF206" s="16">
        <v>1435</v>
      </c>
    </row>
    <row r="207" spans="1:58">
      <c r="A207" s="1">
        <v>2010</v>
      </c>
      <c r="B207" s="1" t="s">
        <v>116</v>
      </c>
      <c r="C207" s="12">
        <v>0.2</v>
      </c>
      <c r="D207" s="12">
        <v>0</v>
      </c>
      <c r="E207" s="12">
        <v>0</v>
      </c>
      <c r="F207" s="12">
        <v>25.676639999999999</v>
      </c>
      <c r="G207" s="12">
        <f t="shared" si="21"/>
        <v>25.876639999999998</v>
      </c>
      <c r="H207" s="12">
        <f>+Urq_InfraMR[[#This Row],[Total Líneas de Explotación ]]</f>
        <v>25.876639999999998</v>
      </c>
      <c r="I207" s="12">
        <v>25.677</v>
      </c>
      <c r="J207" s="12">
        <v>0.2</v>
      </c>
      <c r="K207" s="12">
        <v>2.5569999999999999</v>
      </c>
      <c r="L207" s="12">
        <v>54.899000000000001</v>
      </c>
      <c r="M207" s="12">
        <v>3.875</v>
      </c>
      <c r="N207" s="12">
        <f>+Urq_InfraMR[[#This Row],[A.03.1 -  Longitud de Vías de Explotación No Electrificadas Troncales y Ramales (vía principal) (km)]]+Urq_InfraMR[[#This Row],[A.04.1 -  Longitud de Vías de Explotación Electrificadas Troncales y Ramales (vía principal) (km)]]</f>
        <v>55.099000000000004</v>
      </c>
      <c r="O207" s="12">
        <f>+Urq_InfraMR[[#This Row],[Total Vías (excluido Auxiliares)]]</f>
        <v>55.099000000000004</v>
      </c>
      <c r="P207" s="1">
        <v>4</v>
      </c>
      <c r="Q207" s="1">
        <v>19</v>
      </c>
      <c r="R207" s="1">
        <v>0</v>
      </c>
      <c r="S207" s="1">
        <f t="shared" si="22"/>
        <v>23</v>
      </c>
      <c r="T207" s="1">
        <v>0</v>
      </c>
      <c r="U207" s="1">
        <v>29</v>
      </c>
      <c r="V207" s="1">
        <v>0</v>
      </c>
      <c r="W207" s="1">
        <v>0</v>
      </c>
      <c r="X207" s="1">
        <v>2</v>
      </c>
      <c r="Y207" s="1">
        <f t="shared" si="23"/>
        <v>31</v>
      </c>
      <c r="Z207" s="1">
        <v>4</v>
      </c>
      <c r="AA207" s="1">
        <v>6</v>
      </c>
      <c r="AB207" s="1">
        <f>+Urq_InfraMR[[#This Row],[Total Pasos Vehiculares a Nivel]]</f>
        <v>31</v>
      </c>
      <c r="AC207" s="1">
        <f t="shared" si="24"/>
        <v>41</v>
      </c>
      <c r="AD207" s="1">
        <v>1</v>
      </c>
      <c r="AE207" s="1">
        <v>3</v>
      </c>
      <c r="AF207" s="1">
        <v>38</v>
      </c>
      <c r="AG207" s="1">
        <f t="shared" si="25"/>
        <v>42</v>
      </c>
      <c r="AH207" s="13">
        <v>17.370999999999999</v>
      </c>
      <c r="AI207" s="13">
        <v>0</v>
      </c>
      <c r="AJ207" s="13">
        <v>8.3789999999999996</v>
      </c>
      <c r="AK207" s="13">
        <f t="shared" si="26"/>
        <v>25.75</v>
      </c>
      <c r="AL207" s="1">
        <v>1</v>
      </c>
      <c r="AM207" s="1">
        <v>0</v>
      </c>
      <c r="AN207" s="1">
        <v>0</v>
      </c>
      <c r="AO207" s="1">
        <f t="shared" si="27"/>
        <v>1</v>
      </c>
      <c r="AP207" s="1">
        <v>0</v>
      </c>
      <c r="AQ207" s="1">
        <v>128</v>
      </c>
      <c r="AR207" s="1">
        <v>0</v>
      </c>
      <c r="AS207" s="1">
        <f>+Urq_InfraMR[[#This Row],[B.02.1 - Parque de Coches Eléctricos Motrices]]+Urq_InfraMR[[#This Row],[B.02.2 - Parque de Coches Eléctricos Motrices Remolcados Tipo R]]+Urq_InfraMR[[#This Row],[B.02.3 - Parque de Coches Eléctricos Motrices Tipo R]]</f>
        <v>128</v>
      </c>
      <c r="AT207" s="1">
        <v>0</v>
      </c>
      <c r="AU207" s="1">
        <v>0</v>
      </c>
      <c r="AV207" s="1">
        <v>0</v>
      </c>
      <c r="AW207" s="1">
        <f>+Urq_InfraMR[[#This Row],[B.03.1 - Parque de Coches Motores Motrices Remolcados]]+Urq_InfraMR[[#This Row],[B.03.2 - Parque de Coches Motores Motrices Intermedios]]+Urq_InfraMR[[#This Row],[B.03.3 - Parque de Coches Motores Motrices Cabina]]</f>
        <v>0</v>
      </c>
      <c r="AX207" s="1">
        <v>0</v>
      </c>
      <c r="AY207" s="1">
        <v>0</v>
      </c>
      <c r="AZ207" s="1">
        <v>0</v>
      </c>
      <c r="BA207" s="1">
        <v>0</v>
      </c>
      <c r="BB207" s="1">
        <v>0</v>
      </c>
      <c r="BC207" s="1">
        <f>+Urq_InfraMR[[#This Row],[B.04.5 - Parque de Coches Remolcados para Servicios Especiales (Cartoneros)]]+Urq_InfraMR[[#This Row],[B.04.4 - Parque de Coches Remolcados de Larga Distancia (Turista+Pullman)]]+Urq_InfraMR[[#This Row],[B.04.3 - Parque de Coches Remolcados Clase Unica Cabina]]+Urq_InfraMR[[#This Row],[B.04.2 - Parque de Coches Remolcados Clase Unica Furgón]]+Urq_InfraMR[[#This Row],[B.04.1 - Parque de Coches Remolcados Clase Unica]]</f>
        <v>0</v>
      </c>
      <c r="BD207" s="1">
        <v>1</v>
      </c>
      <c r="BE207" s="1">
        <v>0</v>
      </c>
      <c r="BF207" s="16">
        <v>1435</v>
      </c>
    </row>
    <row r="208" spans="1:58">
      <c r="A208" s="1">
        <v>2010</v>
      </c>
      <c r="B208" s="1" t="s">
        <v>117</v>
      </c>
      <c r="C208" s="12">
        <v>0.2</v>
      </c>
      <c r="D208" s="12">
        <v>0</v>
      </c>
      <c r="E208" s="12">
        <v>0</v>
      </c>
      <c r="F208" s="12">
        <v>25.676639999999999</v>
      </c>
      <c r="G208" s="12">
        <f t="shared" si="21"/>
        <v>25.876639999999998</v>
      </c>
      <c r="H208" s="12">
        <f>+Urq_InfraMR[[#This Row],[Total Líneas de Explotación ]]</f>
        <v>25.876639999999998</v>
      </c>
      <c r="I208" s="12">
        <v>25.677</v>
      </c>
      <c r="J208" s="12">
        <v>0.2</v>
      </c>
      <c r="K208" s="12">
        <v>2.5569999999999999</v>
      </c>
      <c r="L208" s="12">
        <v>54.899000000000001</v>
      </c>
      <c r="M208" s="12">
        <v>3.875</v>
      </c>
      <c r="N208" s="12">
        <f>+Urq_InfraMR[[#This Row],[A.03.1 -  Longitud de Vías de Explotación No Electrificadas Troncales y Ramales (vía principal) (km)]]+Urq_InfraMR[[#This Row],[A.04.1 -  Longitud de Vías de Explotación Electrificadas Troncales y Ramales (vía principal) (km)]]</f>
        <v>55.099000000000004</v>
      </c>
      <c r="O208" s="12">
        <f>+Urq_InfraMR[[#This Row],[Total Vías (excluido Auxiliares)]]</f>
        <v>55.099000000000004</v>
      </c>
      <c r="P208" s="1">
        <v>4</v>
      </c>
      <c r="Q208" s="1">
        <v>19</v>
      </c>
      <c r="R208" s="1">
        <v>0</v>
      </c>
      <c r="S208" s="1">
        <f t="shared" si="22"/>
        <v>23</v>
      </c>
      <c r="T208" s="1">
        <v>0</v>
      </c>
      <c r="U208" s="1">
        <v>29</v>
      </c>
      <c r="V208" s="1">
        <v>0</v>
      </c>
      <c r="W208" s="1">
        <v>0</v>
      </c>
      <c r="X208" s="1">
        <v>2</v>
      </c>
      <c r="Y208" s="1">
        <f t="shared" si="23"/>
        <v>31</v>
      </c>
      <c r="Z208" s="1">
        <v>4</v>
      </c>
      <c r="AA208" s="1">
        <v>6</v>
      </c>
      <c r="AB208" s="1">
        <f>+Urq_InfraMR[[#This Row],[Total Pasos Vehiculares a Nivel]]</f>
        <v>31</v>
      </c>
      <c r="AC208" s="1">
        <f t="shared" si="24"/>
        <v>41</v>
      </c>
      <c r="AD208" s="1">
        <v>1</v>
      </c>
      <c r="AE208" s="1">
        <v>3</v>
      </c>
      <c r="AF208" s="1">
        <v>38</v>
      </c>
      <c r="AG208" s="1">
        <f t="shared" si="25"/>
        <v>42</v>
      </c>
      <c r="AH208" s="13">
        <v>17.370999999999999</v>
      </c>
      <c r="AI208" s="13">
        <v>0</v>
      </c>
      <c r="AJ208" s="13">
        <v>8.3789999999999996</v>
      </c>
      <c r="AK208" s="13">
        <f t="shared" si="26"/>
        <v>25.75</v>
      </c>
      <c r="AL208" s="1">
        <v>1</v>
      </c>
      <c r="AM208" s="1">
        <v>0</v>
      </c>
      <c r="AN208" s="1">
        <v>0</v>
      </c>
      <c r="AO208" s="1">
        <f t="shared" si="27"/>
        <v>1</v>
      </c>
      <c r="AP208" s="1">
        <v>0</v>
      </c>
      <c r="AQ208" s="1">
        <v>128</v>
      </c>
      <c r="AR208" s="1">
        <v>0</v>
      </c>
      <c r="AS208" s="1">
        <f>+Urq_InfraMR[[#This Row],[B.02.1 - Parque de Coches Eléctricos Motrices]]+Urq_InfraMR[[#This Row],[B.02.2 - Parque de Coches Eléctricos Motrices Remolcados Tipo R]]+Urq_InfraMR[[#This Row],[B.02.3 - Parque de Coches Eléctricos Motrices Tipo R]]</f>
        <v>128</v>
      </c>
      <c r="AT208" s="1">
        <v>0</v>
      </c>
      <c r="AU208" s="1">
        <v>0</v>
      </c>
      <c r="AV208" s="1">
        <v>0</v>
      </c>
      <c r="AW208" s="1">
        <f>+Urq_InfraMR[[#This Row],[B.03.1 - Parque de Coches Motores Motrices Remolcados]]+Urq_InfraMR[[#This Row],[B.03.2 - Parque de Coches Motores Motrices Intermedios]]+Urq_InfraMR[[#This Row],[B.03.3 - Parque de Coches Motores Motrices Cabina]]</f>
        <v>0</v>
      </c>
      <c r="AX208" s="1">
        <v>0</v>
      </c>
      <c r="AY208" s="1">
        <v>0</v>
      </c>
      <c r="AZ208" s="1">
        <v>0</v>
      </c>
      <c r="BA208" s="1">
        <v>0</v>
      </c>
      <c r="BB208" s="1">
        <v>0</v>
      </c>
      <c r="BC208" s="1">
        <f>+Urq_InfraMR[[#This Row],[B.04.5 - Parque de Coches Remolcados para Servicios Especiales (Cartoneros)]]+Urq_InfraMR[[#This Row],[B.04.4 - Parque de Coches Remolcados de Larga Distancia (Turista+Pullman)]]+Urq_InfraMR[[#This Row],[B.04.3 - Parque de Coches Remolcados Clase Unica Cabina]]+Urq_InfraMR[[#This Row],[B.04.2 - Parque de Coches Remolcados Clase Unica Furgón]]+Urq_InfraMR[[#This Row],[B.04.1 - Parque de Coches Remolcados Clase Unica]]</f>
        <v>0</v>
      </c>
      <c r="BD208" s="1">
        <v>1</v>
      </c>
      <c r="BE208" s="1">
        <v>0</v>
      </c>
      <c r="BF208" s="16">
        <v>1435</v>
      </c>
    </row>
    <row r="209" spans="1:58">
      <c r="A209" s="1">
        <v>2010</v>
      </c>
      <c r="B209" s="1" t="s">
        <v>118</v>
      </c>
      <c r="C209" s="12">
        <v>0.2</v>
      </c>
      <c r="D209" s="12">
        <v>0</v>
      </c>
      <c r="E209" s="12">
        <v>0</v>
      </c>
      <c r="F209" s="12">
        <v>25.676639999999999</v>
      </c>
      <c r="G209" s="12">
        <f t="shared" si="21"/>
        <v>25.876639999999998</v>
      </c>
      <c r="H209" s="12">
        <f>+Urq_InfraMR[[#This Row],[Total Líneas de Explotación ]]</f>
        <v>25.876639999999998</v>
      </c>
      <c r="I209" s="12">
        <v>25.677</v>
      </c>
      <c r="J209" s="12">
        <v>0.2</v>
      </c>
      <c r="K209" s="12">
        <v>2.5569999999999999</v>
      </c>
      <c r="L209" s="12">
        <v>54.899000000000001</v>
      </c>
      <c r="M209" s="12">
        <v>3.875</v>
      </c>
      <c r="N209" s="12">
        <f>+Urq_InfraMR[[#This Row],[A.03.1 -  Longitud de Vías de Explotación No Electrificadas Troncales y Ramales (vía principal) (km)]]+Urq_InfraMR[[#This Row],[A.04.1 -  Longitud de Vías de Explotación Electrificadas Troncales y Ramales (vía principal) (km)]]</f>
        <v>55.099000000000004</v>
      </c>
      <c r="O209" s="12">
        <f>+Urq_InfraMR[[#This Row],[Total Vías (excluido Auxiliares)]]</f>
        <v>55.099000000000004</v>
      </c>
      <c r="P209" s="1">
        <v>4</v>
      </c>
      <c r="Q209" s="1">
        <v>19</v>
      </c>
      <c r="R209" s="1">
        <v>0</v>
      </c>
      <c r="S209" s="1">
        <f t="shared" si="22"/>
        <v>23</v>
      </c>
      <c r="T209" s="1">
        <v>0</v>
      </c>
      <c r="U209" s="1">
        <v>29</v>
      </c>
      <c r="V209" s="1">
        <v>0</v>
      </c>
      <c r="W209" s="1">
        <v>0</v>
      </c>
      <c r="X209" s="1">
        <v>2</v>
      </c>
      <c r="Y209" s="1">
        <f t="shared" si="23"/>
        <v>31</v>
      </c>
      <c r="Z209" s="1">
        <v>4</v>
      </c>
      <c r="AA209" s="1">
        <v>6</v>
      </c>
      <c r="AB209" s="1">
        <f>+Urq_InfraMR[[#This Row],[Total Pasos Vehiculares a Nivel]]</f>
        <v>31</v>
      </c>
      <c r="AC209" s="1">
        <f t="shared" si="24"/>
        <v>41</v>
      </c>
      <c r="AD209" s="1">
        <v>1</v>
      </c>
      <c r="AE209" s="1">
        <v>3</v>
      </c>
      <c r="AF209" s="1">
        <v>38</v>
      </c>
      <c r="AG209" s="1">
        <f t="shared" si="25"/>
        <v>42</v>
      </c>
      <c r="AH209" s="13">
        <v>17.370999999999999</v>
      </c>
      <c r="AI209" s="13">
        <v>0</v>
      </c>
      <c r="AJ209" s="13">
        <v>8.3789999999999996</v>
      </c>
      <c r="AK209" s="13">
        <f t="shared" si="26"/>
        <v>25.75</v>
      </c>
      <c r="AL209" s="1">
        <v>1</v>
      </c>
      <c r="AM209" s="1">
        <v>0</v>
      </c>
      <c r="AN209" s="1">
        <v>0</v>
      </c>
      <c r="AO209" s="1">
        <f t="shared" si="27"/>
        <v>1</v>
      </c>
      <c r="AP209" s="1">
        <v>0</v>
      </c>
      <c r="AQ209" s="1">
        <v>128</v>
      </c>
      <c r="AR209" s="1">
        <v>0</v>
      </c>
      <c r="AS209" s="1">
        <f>+Urq_InfraMR[[#This Row],[B.02.1 - Parque de Coches Eléctricos Motrices]]+Urq_InfraMR[[#This Row],[B.02.2 - Parque de Coches Eléctricos Motrices Remolcados Tipo R]]+Urq_InfraMR[[#This Row],[B.02.3 - Parque de Coches Eléctricos Motrices Tipo R]]</f>
        <v>128</v>
      </c>
      <c r="AT209" s="1">
        <v>0</v>
      </c>
      <c r="AU209" s="1">
        <v>0</v>
      </c>
      <c r="AV209" s="1">
        <v>0</v>
      </c>
      <c r="AW209" s="1">
        <f>+Urq_InfraMR[[#This Row],[B.03.1 - Parque de Coches Motores Motrices Remolcados]]+Urq_InfraMR[[#This Row],[B.03.2 - Parque de Coches Motores Motrices Intermedios]]+Urq_InfraMR[[#This Row],[B.03.3 - Parque de Coches Motores Motrices Cabina]]</f>
        <v>0</v>
      </c>
      <c r="AX209" s="1">
        <v>0</v>
      </c>
      <c r="AY209" s="1">
        <v>0</v>
      </c>
      <c r="AZ209" s="1">
        <v>0</v>
      </c>
      <c r="BA209" s="1">
        <v>0</v>
      </c>
      <c r="BB209" s="1">
        <v>0</v>
      </c>
      <c r="BC209" s="1">
        <f>+Urq_InfraMR[[#This Row],[B.04.5 - Parque de Coches Remolcados para Servicios Especiales (Cartoneros)]]+Urq_InfraMR[[#This Row],[B.04.4 - Parque de Coches Remolcados de Larga Distancia (Turista+Pullman)]]+Urq_InfraMR[[#This Row],[B.04.3 - Parque de Coches Remolcados Clase Unica Cabina]]+Urq_InfraMR[[#This Row],[B.04.2 - Parque de Coches Remolcados Clase Unica Furgón]]+Urq_InfraMR[[#This Row],[B.04.1 - Parque de Coches Remolcados Clase Unica]]</f>
        <v>0</v>
      </c>
      <c r="BD209" s="1">
        <v>1</v>
      </c>
      <c r="BE209" s="1">
        <v>0</v>
      </c>
      <c r="BF209" s="16">
        <v>1435</v>
      </c>
    </row>
    <row r="210" spans="1:58">
      <c r="A210" s="1">
        <v>2010</v>
      </c>
      <c r="B210" s="1" t="s">
        <v>119</v>
      </c>
      <c r="C210" s="12">
        <v>0.2</v>
      </c>
      <c r="D210" s="12">
        <v>0</v>
      </c>
      <c r="E210" s="12">
        <v>0</v>
      </c>
      <c r="F210" s="12">
        <v>25.676639999999999</v>
      </c>
      <c r="G210" s="12">
        <f t="shared" si="21"/>
        <v>25.876639999999998</v>
      </c>
      <c r="H210" s="12">
        <f>+Urq_InfraMR[[#This Row],[Total Líneas de Explotación ]]</f>
        <v>25.876639999999998</v>
      </c>
      <c r="I210" s="12">
        <v>25.677</v>
      </c>
      <c r="J210" s="12">
        <v>0.2</v>
      </c>
      <c r="K210" s="12">
        <v>2.5569999999999999</v>
      </c>
      <c r="L210" s="12">
        <v>54.899000000000001</v>
      </c>
      <c r="M210" s="12">
        <v>3.875</v>
      </c>
      <c r="N210" s="12">
        <f>+Urq_InfraMR[[#This Row],[A.03.1 -  Longitud de Vías de Explotación No Electrificadas Troncales y Ramales (vía principal) (km)]]+Urq_InfraMR[[#This Row],[A.04.1 -  Longitud de Vías de Explotación Electrificadas Troncales y Ramales (vía principal) (km)]]</f>
        <v>55.099000000000004</v>
      </c>
      <c r="O210" s="12">
        <f>+Urq_InfraMR[[#This Row],[Total Vías (excluido Auxiliares)]]</f>
        <v>55.099000000000004</v>
      </c>
      <c r="P210" s="1">
        <v>4</v>
      </c>
      <c r="Q210" s="1">
        <v>19</v>
      </c>
      <c r="R210" s="1">
        <v>0</v>
      </c>
      <c r="S210" s="1">
        <f t="shared" si="22"/>
        <v>23</v>
      </c>
      <c r="T210" s="1">
        <v>0</v>
      </c>
      <c r="U210" s="1">
        <v>29</v>
      </c>
      <c r="V210" s="1">
        <v>0</v>
      </c>
      <c r="W210" s="1">
        <v>0</v>
      </c>
      <c r="X210" s="1">
        <v>2</v>
      </c>
      <c r="Y210" s="1">
        <f t="shared" si="23"/>
        <v>31</v>
      </c>
      <c r="Z210" s="1">
        <v>4</v>
      </c>
      <c r="AA210" s="1">
        <v>6</v>
      </c>
      <c r="AB210" s="1">
        <f>+Urq_InfraMR[[#This Row],[Total Pasos Vehiculares a Nivel]]</f>
        <v>31</v>
      </c>
      <c r="AC210" s="1">
        <f t="shared" si="24"/>
        <v>41</v>
      </c>
      <c r="AD210" s="1">
        <v>1</v>
      </c>
      <c r="AE210" s="1">
        <v>3</v>
      </c>
      <c r="AF210" s="1">
        <v>38</v>
      </c>
      <c r="AG210" s="1">
        <f t="shared" si="25"/>
        <v>42</v>
      </c>
      <c r="AH210" s="13">
        <v>17.370999999999999</v>
      </c>
      <c r="AI210" s="13">
        <v>0</v>
      </c>
      <c r="AJ210" s="13">
        <v>8.3789999999999996</v>
      </c>
      <c r="AK210" s="13">
        <f t="shared" si="26"/>
        <v>25.75</v>
      </c>
      <c r="AL210" s="1">
        <v>1</v>
      </c>
      <c r="AM210" s="1">
        <v>0</v>
      </c>
      <c r="AN210" s="1">
        <v>0</v>
      </c>
      <c r="AO210" s="1">
        <f t="shared" si="27"/>
        <v>1</v>
      </c>
      <c r="AP210" s="1">
        <v>0</v>
      </c>
      <c r="AQ210" s="1">
        <v>128</v>
      </c>
      <c r="AR210" s="1">
        <v>0</v>
      </c>
      <c r="AS210" s="1">
        <f>+Urq_InfraMR[[#This Row],[B.02.1 - Parque de Coches Eléctricos Motrices]]+Urq_InfraMR[[#This Row],[B.02.2 - Parque de Coches Eléctricos Motrices Remolcados Tipo R]]+Urq_InfraMR[[#This Row],[B.02.3 - Parque de Coches Eléctricos Motrices Tipo R]]</f>
        <v>128</v>
      </c>
      <c r="AT210" s="1">
        <v>0</v>
      </c>
      <c r="AU210" s="1">
        <v>0</v>
      </c>
      <c r="AV210" s="1">
        <v>0</v>
      </c>
      <c r="AW210" s="1">
        <f>+Urq_InfraMR[[#This Row],[B.03.1 - Parque de Coches Motores Motrices Remolcados]]+Urq_InfraMR[[#This Row],[B.03.2 - Parque de Coches Motores Motrices Intermedios]]+Urq_InfraMR[[#This Row],[B.03.3 - Parque de Coches Motores Motrices Cabina]]</f>
        <v>0</v>
      </c>
      <c r="AX210" s="1">
        <v>0</v>
      </c>
      <c r="AY210" s="1">
        <v>0</v>
      </c>
      <c r="AZ210" s="1">
        <v>0</v>
      </c>
      <c r="BA210" s="1">
        <v>0</v>
      </c>
      <c r="BB210" s="1">
        <v>0</v>
      </c>
      <c r="BC210" s="1">
        <f>+Urq_InfraMR[[#This Row],[B.04.5 - Parque de Coches Remolcados para Servicios Especiales (Cartoneros)]]+Urq_InfraMR[[#This Row],[B.04.4 - Parque de Coches Remolcados de Larga Distancia (Turista+Pullman)]]+Urq_InfraMR[[#This Row],[B.04.3 - Parque de Coches Remolcados Clase Unica Cabina]]+Urq_InfraMR[[#This Row],[B.04.2 - Parque de Coches Remolcados Clase Unica Furgón]]+Urq_InfraMR[[#This Row],[B.04.1 - Parque de Coches Remolcados Clase Unica]]</f>
        <v>0</v>
      </c>
      <c r="BD210" s="1">
        <v>1</v>
      </c>
      <c r="BE210" s="1">
        <v>0</v>
      </c>
      <c r="BF210" s="16">
        <v>1435</v>
      </c>
    </row>
    <row r="211" spans="1:58">
      <c r="A211" s="1">
        <v>2010</v>
      </c>
      <c r="B211" s="1" t="s">
        <v>120</v>
      </c>
      <c r="C211" s="12">
        <v>0.2</v>
      </c>
      <c r="D211" s="12">
        <v>0</v>
      </c>
      <c r="E211" s="12">
        <v>0</v>
      </c>
      <c r="F211" s="12">
        <v>25.676639999999999</v>
      </c>
      <c r="G211" s="12">
        <f t="shared" si="21"/>
        <v>25.876639999999998</v>
      </c>
      <c r="H211" s="12">
        <f>+Urq_InfraMR[[#This Row],[Total Líneas de Explotación ]]</f>
        <v>25.876639999999998</v>
      </c>
      <c r="I211" s="12">
        <v>25.677</v>
      </c>
      <c r="J211" s="12">
        <v>0.2</v>
      </c>
      <c r="K211" s="12">
        <v>2.5569999999999999</v>
      </c>
      <c r="L211" s="12">
        <v>54.899000000000001</v>
      </c>
      <c r="M211" s="12">
        <v>3.875</v>
      </c>
      <c r="N211" s="12">
        <f>+Urq_InfraMR[[#This Row],[A.03.1 -  Longitud de Vías de Explotación No Electrificadas Troncales y Ramales (vía principal) (km)]]+Urq_InfraMR[[#This Row],[A.04.1 -  Longitud de Vías de Explotación Electrificadas Troncales y Ramales (vía principal) (km)]]</f>
        <v>55.099000000000004</v>
      </c>
      <c r="O211" s="12">
        <f>+Urq_InfraMR[[#This Row],[Total Vías (excluido Auxiliares)]]</f>
        <v>55.099000000000004</v>
      </c>
      <c r="P211" s="1">
        <v>4</v>
      </c>
      <c r="Q211" s="1">
        <v>19</v>
      </c>
      <c r="R211" s="1">
        <v>0</v>
      </c>
      <c r="S211" s="1">
        <f t="shared" si="22"/>
        <v>23</v>
      </c>
      <c r="T211" s="1">
        <v>0</v>
      </c>
      <c r="U211" s="1">
        <v>29</v>
      </c>
      <c r="V211" s="1">
        <v>0</v>
      </c>
      <c r="W211" s="1">
        <v>0</v>
      </c>
      <c r="X211" s="1">
        <v>2</v>
      </c>
      <c r="Y211" s="1">
        <f t="shared" si="23"/>
        <v>31</v>
      </c>
      <c r="Z211" s="1">
        <v>4</v>
      </c>
      <c r="AA211" s="1">
        <v>6</v>
      </c>
      <c r="AB211" s="1">
        <f>+Urq_InfraMR[[#This Row],[Total Pasos Vehiculares a Nivel]]</f>
        <v>31</v>
      </c>
      <c r="AC211" s="1">
        <f t="shared" si="24"/>
        <v>41</v>
      </c>
      <c r="AD211" s="1">
        <v>1</v>
      </c>
      <c r="AE211" s="1">
        <v>3</v>
      </c>
      <c r="AF211" s="1">
        <v>38</v>
      </c>
      <c r="AG211" s="1">
        <f t="shared" si="25"/>
        <v>42</v>
      </c>
      <c r="AH211" s="13">
        <v>17.370999999999999</v>
      </c>
      <c r="AI211" s="13">
        <v>0</v>
      </c>
      <c r="AJ211" s="13">
        <v>8.3789999999999996</v>
      </c>
      <c r="AK211" s="13">
        <f t="shared" si="26"/>
        <v>25.75</v>
      </c>
      <c r="AL211" s="1">
        <v>1</v>
      </c>
      <c r="AM211" s="1">
        <v>0</v>
      </c>
      <c r="AN211" s="1">
        <v>0</v>
      </c>
      <c r="AO211" s="1">
        <f t="shared" si="27"/>
        <v>1</v>
      </c>
      <c r="AP211" s="1">
        <v>0</v>
      </c>
      <c r="AQ211" s="1">
        <v>128</v>
      </c>
      <c r="AR211" s="1">
        <v>0</v>
      </c>
      <c r="AS211" s="1">
        <f>+Urq_InfraMR[[#This Row],[B.02.1 - Parque de Coches Eléctricos Motrices]]+Urq_InfraMR[[#This Row],[B.02.2 - Parque de Coches Eléctricos Motrices Remolcados Tipo R]]+Urq_InfraMR[[#This Row],[B.02.3 - Parque de Coches Eléctricos Motrices Tipo R]]</f>
        <v>128</v>
      </c>
      <c r="AT211" s="1">
        <v>0</v>
      </c>
      <c r="AU211" s="1">
        <v>0</v>
      </c>
      <c r="AV211" s="1">
        <v>0</v>
      </c>
      <c r="AW211" s="1">
        <f>+Urq_InfraMR[[#This Row],[B.03.1 - Parque de Coches Motores Motrices Remolcados]]+Urq_InfraMR[[#This Row],[B.03.2 - Parque de Coches Motores Motrices Intermedios]]+Urq_InfraMR[[#This Row],[B.03.3 - Parque de Coches Motores Motrices Cabina]]</f>
        <v>0</v>
      </c>
      <c r="AX211" s="1">
        <v>0</v>
      </c>
      <c r="AY211" s="1">
        <v>0</v>
      </c>
      <c r="AZ211" s="1">
        <v>0</v>
      </c>
      <c r="BA211" s="1">
        <v>0</v>
      </c>
      <c r="BB211" s="1">
        <v>0</v>
      </c>
      <c r="BC211" s="1">
        <f>+Urq_InfraMR[[#This Row],[B.04.5 - Parque de Coches Remolcados para Servicios Especiales (Cartoneros)]]+Urq_InfraMR[[#This Row],[B.04.4 - Parque de Coches Remolcados de Larga Distancia (Turista+Pullman)]]+Urq_InfraMR[[#This Row],[B.04.3 - Parque de Coches Remolcados Clase Unica Cabina]]+Urq_InfraMR[[#This Row],[B.04.2 - Parque de Coches Remolcados Clase Unica Furgón]]+Urq_InfraMR[[#This Row],[B.04.1 - Parque de Coches Remolcados Clase Unica]]</f>
        <v>0</v>
      </c>
      <c r="BD211" s="1">
        <v>1</v>
      </c>
      <c r="BE211" s="1">
        <v>0</v>
      </c>
      <c r="BF211" s="16">
        <v>1435</v>
      </c>
    </row>
    <row r="212" spans="1:58">
      <c r="A212" s="1">
        <v>2010</v>
      </c>
      <c r="B212" s="1" t="s">
        <v>121</v>
      </c>
      <c r="C212" s="12">
        <v>0.2</v>
      </c>
      <c r="D212" s="12">
        <v>0</v>
      </c>
      <c r="E212" s="12">
        <v>0</v>
      </c>
      <c r="F212" s="12">
        <v>25.676639999999999</v>
      </c>
      <c r="G212" s="12">
        <f t="shared" si="21"/>
        <v>25.876639999999998</v>
      </c>
      <c r="H212" s="12">
        <f>+Urq_InfraMR[[#This Row],[Total Líneas de Explotación ]]</f>
        <v>25.876639999999998</v>
      </c>
      <c r="I212" s="12">
        <v>25.677</v>
      </c>
      <c r="J212" s="12">
        <v>0.2</v>
      </c>
      <c r="K212" s="12">
        <v>2.5569999999999999</v>
      </c>
      <c r="L212" s="12">
        <v>54.899000000000001</v>
      </c>
      <c r="M212" s="12">
        <v>3.875</v>
      </c>
      <c r="N212" s="12">
        <f>+Urq_InfraMR[[#This Row],[A.03.1 -  Longitud de Vías de Explotación No Electrificadas Troncales y Ramales (vía principal) (km)]]+Urq_InfraMR[[#This Row],[A.04.1 -  Longitud de Vías de Explotación Electrificadas Troncales y Ramales (vía principal) (km)]]</f>
        <v>55.099000000000004</v>
      </c>
      <c r="O212" s="12">
        <f>+Urq_InfraMR[[#This Row],[Total Vías (excluido Auxiliares)]]</f>
        <v>55.099000000000004</v>
      </c>
      <c r="P212" s="1">
        <v>4</v>
      </c>
      <c r="Q212" s="1">
        <v>19</v>
      </c>
      <c r="R212" s="1">
        <v>0</v>
      </c>
      <c r="S212" s="1">
        <f t="shared" si="22"/>
        <v>23</v>
      </c>
      <c r="T212" s="1">
        <v>0</v>
      </c>
      <c r="U212" s="1">
        <v>29</v>
      </c>
      <c r="V212" s="1">
        <v>0</v>
      </c>
      <c r="W212" s="1">
        <v>0</v>
      </c>
      <c r="X212" s="1">
        <v>2</v>
      </c>
      <c r="Y212" s="1">
        <f t="shared" si="23"/>
        <v>31</v>
      </c>
      <c r="Z212" s="1">
        <v>4</v>
      </c>
      <c r="AA212" s="1">
        <v>6</v>
      </c>
      <c r="AB212" s="1">
        <f>+Urq_InfraMR[[#This Row],[Total Pasos Vehiculares a Nivel]]</f>
        <v>31</v>
      </c>
      <c r="AC212" s="1">
        <f t="shared" si="24"/>
        <v>41</v>
      </c>
      <c r="AD212" s="1">
        <v>1</v>
      </c>
      <c r="AE212" s="1">
        <v>3</v>
      </c>
      <c r="AF212" s="1">
        <v>38</v>
      </c>
      <c r="AG212" s="1">
        <f t="shared" si="25"/>
        <v>42</v>
      </c>
      <c r="AH212" s="13">
        <v>17.370999999999999</v>
      </c>
      <c r="AI212" s="13">
        <v>0</v>
      </c>
      <c r="AJ212" s="13">
        <v>8.3789999999999996</v>
      </c>
      <c r="AK212" s="13">
        <f t="shared" si="26"/>
        <v>25.75</v>
      </c>
      <c r="AL212" s="1">
        <v>1</v>
      </c>
      <c r="AM212" s="1">
        <v>0</v>
      </c>
      <c r="AN212" s="1">
        <v>0</v>
      </c>
      <c r="AO212" s="1">
        <f t="shared" si="27"/>
        <v>1</v>
      </c>
      <c r="AP212" s="1">
        <v>0</v>
      </c>
      <c r="AQ212" s="1">
        <v>128</v>
      </c>
      <c r="AR212" s="1">
        <v>0</v>
      </c>
      <c r="AS212" s="1">
        <f>+Urq_InfraMR[[#This Row],[B.02.1 - Parque de Coches Eléctricos Motrices]]+Urq_InfraMR[[#This Row],[B.02.2 - Parque de Coches Eléctricos Motrices Remolcados Tipo R]]+Urq_InfraMR[[#This Row],[B.02.3 - Parque de Coches Eléctricos Motrices Tipo R]]</f>
        <v>128</v>
      </c>
      <c r="AT212" s="1">
        <v>0</v>
      </c>
      <c r="AU212" s="1">
        <v>0</v>
      </c>
      <c r="AV212" s="1">
        <v>0</v>
      </c>
      <c r="AW212" s="1">
        <f>+Urq_InfraMR[[#This Row],[B.03.1 - Parque de Coches Motores Motrices Remolcados]]+Urq_InfraMR[[#This Row],[B.03.2 - Parque de Coches Motores Motrices Intermedios]]+Urq_InfraMR[[#This Row],[B.03.3 - Parque de Coches Motores Motrices Cabina]]</f>
        <v>0</v>
      </c>
      <c r="AX212" s="1">
        <v>0</v>
      </c>
      <c r="AY212" s="1">
        <v>0</v>
      </c>
      <c r="AZ212" s="1">
        <v>0</v>
      </c>
      <c r="BA212" s="1">
        <v>0</v>
      </c>
      <c r="BB212" s="1">
        <v>0</v>
      </c>
      <c r="BC212" s="1">
        <f>+Urq_InfraMR[[#This Row],[B.04.5 - Parque de Coches Remolcados para Servicios Especiales (Cartoneros)]]+Urq_InfraMR[[#This Row],[B.04.4 - Parque de Coches Remolcados de Larga Distancia (Turista+Pullman)]]+Urq_InfraMR[[#This Row],[B.04.3 - Parque de Coches Remolcados Clase Unica Cabina]]+Urq_InfraMR[[#This Row],[B.04.2 - Parque de Coches Remolcados Clase Unica Furgón]]+Urq_InfraMR[[#This Row],[B.04.1 - Parque de Coches Remolcados Clase Unica]]</f>
        <v>0</v>
      </c>
      <c r="BD212" s="1">
        <v>1</v>
      </c>
      <c r="BE212" s="1">
        <v>0</v>
      </c>
      <c r="BF212" s="16">
        <v>1435</v>
      </c>
    </row>
    <row r="213" spans="1:58">
      <c r="A213" s="1">
        <v>2010</v>
      </c>
      <c r="B213" s="1" t="s">
        <v>122</v>
      </c>
      <c r="C213" s="12">
        <v>0.2</v>
      </c>
      <c r="D213" s="12">
        <v>0</v>
      </c>
      <c r="E213" s="12">
        <v>0</v>
      </c>
      <c r="F213" s="12">
        <v>25.676639999999999</v>
      </c>
      <c r="G213" s="12">
        <f t="shared" si="21"/>
        <v>25.876639999999998</v>
      </c>
      <c r="H213" s="12">
        <f>+Urq_InfraMR[[#This Row],[Total Líneas de Explotación ]]</f>
        <v>25.876639999999998</v>
      </c>
      <c r="I213" s="12">
        <v>25.677</v>
      </c>
      <c r="J213" s="12">
        <v>0.2</v>
      </c>
      <c r="K213" s="12">
        <v>2.5569999999999999</v>
      </c>
      <c r="L213" s="12">
        <v>54.899000000000001</v>
      </c>
      <c r="M213" s="12">
        <v>3.875</v>
      </c>
      <c r="N213" s="12">
        <f>+Urq_InfraMR[[#This Row],[A.03.1 -  Longitud de Vías de Explotación No Electrificadas Troncales y Ramales (vía principal) (km)]]+Urq_InfraMR[[#This Row],[A.04.1 -  Longitud de Vías de Explotación Electrificadas Troncales y Ramales (vía principal) (km)]]</f>
        <v>55.099000000000004</v>
      </c>
      <c r="O213" s="12">
        <f>+Urq_InfraMR[[#This Row],[Total Vías (excluido Auxiliares)]]</f>
        <v>55.099000000000004</v>
      </c>
      <c r="P213" s="1">
        <v>4</v>
      </c>
      <c r="Q213" s="1">
        <v>19</v>
      </c>
      <c r="R213" s="1">
        <v>0</v>
      </c>
      <c r="S213" s="1">
        <f t="shared" si="22"/>
        <v>23</v>
      </c>
      <c r="T213" s="1">
        <v>0</v>
      </c>
      <c r="U213" s="1">
        <v>29</v>
      </c>
      <c r="V213" s="1">
        <v>0</v>
      </c>
      <c r="W213" s="1">
        <v>0</v>
      </c>
      <c r="X213" s="1">
        <v>2</v>
      </c>
      <c r="Y213" s="1">
        <f t="shared" si="23"/>
        <v>31</v>
      </c>
      <c r="Z213" s="1">
        <v>4</v>
      </c>
      <c r="AA213" s="1">
        <v>6</v>
      </c>
      <c r="AB213" s="1">
        <f>+Urq_InfraMR[[#This Row],[Total Pasos Vehiculares a Nivel]]</f>
        <v>31</v>
      </c>
      <c r="AC213" s="1">
        <f t="shared" si="24"/>
        <v>41</v>
      </c>
      <c r="AD213" s="1">
        <v>1</v>
      </c>
      <c r="AE213" s="1">
        <v>3</v>
      </c>
      <c r="AF213" s="1">
        <v>38</v>
      </c>
      <c r="AG213" s="1">
        <f t="shared" si="25"/>
        <v>42</v>
      </c>
      <c r="AH213" s="13">
        <v>17.370999999999999</v>
      </c>
      <c r="AI213" s="13">
        <v>0</v>
      </c>
      <c r="AJ213" s="13">
        <v>8.3789999999999996</v>
      </c>
      <c r="AK213" s="13">
        <f t="shared" si="26"/>
        <v>25.75</v>
      </c>
      <c r="AL213" s="1">
        <v>1</v>
      </c>
      <c r="AM213" s="1">
        <v>0</v>
      </c>
      <c r="AN213" s="1">
        <v>0</v>
      </c>
      <c r="AO213" s="1">
        <f t="shared" si="27"/>
        <v>1</v>
      </c>
      <c r="AP213" s="1">
        <v>0</v>
      </c>
      <c r="AQ213" s="1">
        <v>128</v>
      </c>
      <c r="AR213" s="1">
        <v>0</v>
      </c>
      <c r="AS213" s="1">
        <f>+Urq_InfraMR[[#This Row],[B.02.1 - Parque de Coches Eléctricos Motrices]]+Urq_InfraMR[[#This Row],[B.02.2 - Parque de Coches Eléctricos Motrices Remolcados Tipo R]]+Urq_InfraMR[[#This Row],[B.02.3 - Parque de Coches Eléctricos Motrices Tipo R]]</f>
        <v>128</v>
      </c>
      <c r="AT213" s="1">
        <v>0</v>
      </c>
      <c r="AU213" s="1">
        <v>0</v>
      </c>
      <c r="AV213" s="1">
        <v>0</v>
      </c>
      <c r="AW213" s="1">
        <f>+Urq_InfraMR[[#This Row],[B.03.1 - Parque de Coches Motores Motrices Remolcados]]+Urq_InfraMR[[#This Row],[B.03.2 - Parque de Coches Motores Motrices Intermedios]]+Urq_InfraMR[[#This Row],[B.03.3 - Parque de Coches Motores Motrices Cabina]]</f>
        <v>0</v>
      </c>
      <c r="AX213" s="1">
        <v>0</v>
      </c>
      <c r="AY213" s="1">
        <v>0</v>
      </c>
      <c r="AZ213" s="1">
        <v>0</v>
      </c>
      <c r="BA213" s="1">
        <v>0</v>
      </c>
      <c r="BB213" s="1">
        <v>0</v>
      </c>
      <c r="BC213" s="1">
        <f>+Urq_InfraMR[[#This Row],[B.04.5 - Parque de Coches Remolcados para Servicios Especiales (Cartoneros)]]+Urq_InfraMR[[#This Row],[B.04.4 - Parque de Coches Remolcados de Larga Distancia (Turista+Pullman)]]+Urq_InfraMR[[#This Row],[B.04.3 - Parque de Coches Remolcados Clase Unica Cabina]]+Urq_InfraMR[[#This Row],[B.04.2 - Parque de Coches Remolcados Clase Unica Furgón]]+Urq_InfraMR[[#This Row],[B.04.1 - Parque de Coches Remolcados Clase Unica]]</f>
        <v>0</v>
      </c>
      <c r="BD213" s="1">
        <v>1</v>
      </c>
      <c r="BE213" s="1">
        <v>0</v>
      </c>
      <c r="BF213" s="16">
        <v>1435</v>
      </c>
    </row>
    <row r="214" spans="1:58">
      <c r="A214" s="1">
        <v>2010</v>
      </c>
      <c r="B214" s="1" t="s">
        <v>123</v>
      </c>
      <c r="C214" s="12">
        <v>0.2</v>
      </c>
      <c r="D214" s="12">
        <v>0</v>
      </c>
      <c r="E214" s="12">
        <v>0</v>
      </c>
      <c r="F214" s="12">
        <v>25.676639999999999</v>
      </c>
      <c r="G214" s="12">
        <f t="shared" si="21"/>
        <v>25.876639999999998</v>
      </c>
      <c r="H214" s="12">
        <f>+Urq_InfraMR[[#This Row],[Total Líneas de Explotación ]]</f>
        <v>25.876639999999998</v>
      </c>
      <c r="I214" s="12">
        <v>25.677</v>
      </c>
      <c r="J214" s="12">
        <v>0.2</v>
      </c>
      <c r="K214" s="12">
        <v>2.5569999999999999</v>
      </c>
      <c r="L214" s="12">
        <v>54.899000000000001</v>
      </c>
      <c r="M214" s="12">
        <v>3.875</v>
      </c>
      <c r="N214" s="12">
        <f>+Urq_InfraMR[[#This Row],[A.03.1 -  Longitud de Vías de Explotación No Electrificadas Troncales y Ramales (vía principal) (km)]]+Urq_InfraMR[[#This Row],[A.04.1 -  Longitud de Vías de Explotación Electrificadas Troncales y Ramales (vía principal) (km)]]</f>
        <v>55.099000000000004</v>
      </c>
      <c r="O214" s="12">
        <f>+Urq_InfraMR[[#This Row],[Total Vías (excluido Auxiliares)]]</f>
        <v>55.099000000000004</v>
      </c>
      <c r="P214" s="1">
        <v>4</v>
      </c>
      <c r="Q214" s="1">
        <v>19</v>
      </c>
      <c r="R214" s="1">
        <v>0</v>
      </c>
      <c r="S214" s="1">
        <f t="shared" si="22"/>
        <v>23</v>
      </c>
      <c r="T214" s="1">
        <v>0</v>
      </c>
      <c r="U214" s="1">
        <v>29</v>
      </c>
      <c r="V214" s="1">
        <v>0</v>
      </c>
      <c r="W214" s="1">
        <v>0</v>
      </c>
      <c r="X214" s="1">
        <v>2</v>
      </c>
      <c r="Y214" s="1">
        <f t="shared" si="23"/>
        <v>31</v>
      </c>
      <c r="Z214" s="1">
        <v>4</v>
      </c>
      <c r="AA214" s="1">
        <v>6</v>
      </c>
      <c r="AB214" s="1">
        <f>+Urq_InfraMR[[#This Row],[Total Pasos Vehiculares a Nivel]]</f>
        <v>31</v>
      </c>
      <c r="AC214" s="1">
        <f t="shared" si="24"/>
        <v>41</v>
      </c>
      <c r="AD214" s="1">
        <v>1</v>
      </c>
      <c r="AE214" s="1">
        <v>3</v>
      </c>
      <c r="AF214" s="1">
        <v>38</v>
      </c>
      <c r="AG214" s="1">
        <f t="shared" si="25"/>
        <v>42</v>
      </c>
      <c r="AH214" s="13">
        <v>17.370999999999999</v>
      </c>
      <c r="AI214" s="13">
        <v>0</v>
      </c>
      <c r="AJ214" s="13">
        <v>8.3789999999999996</v>
      </c>
      <c r="AK214" s="13">
        <f t="shared" si="26"/>
        <v>25.75</v>
      </c>
      <c r="AL214" s="1">
        <v>1</v>
      </c>
      <c r="AM214" s="1">
        <v>0</v>
      </c>
      <c r="AN214" s="1">
        <v>0</v>
      </c>
      <c r="AO214" s="1">
        <f t="shared" si="27"/>
        <v>1</v>
      </c>
      <c r="AP214" s="1">
        <v>0</v>
      </c>
      <c r="AQ214" s="1">
        <v>128</v>
      </c>
      <c r="AR214" s="1">
        <v>0</v>
      </c>
      <c r="AS214" s="1">
        <f>+Urq_InfraMR[[#This Row],[B.02.1 - Parque de Coches Eléctricos Motrices]]+Urq_InfraMR[[#This Row],[B.02.2 - Parque de Coches Eléctricos Motrices Remolcados Tipo R]]+Urq_InfraMR[[#This Row],[B.02.3 - Parque de Coches Eléctricos Motrices Tipo R]]</f>
        <v>128</v>
      </c>
      <c r="AT214" s="1">
        <v>0</v>
      </c>
      <c r="AU214" s="1">
        <v>0</v>
      </c>
      <c r="AV214" s="1">
        <v>0</v>
      </c>
      <c r="AW214" s="1">
        <f>+Urq_InfraMR[[#This Row],[B.03.1 - Parque de Coches Motores Motrices Remolcados]]+Urq_InfraMR[[#This Row],[B.03.2 - Parque de Coches Motores Motrices Intermedios]]+Urq_InfraMR[[#This Row],[B.03.3 - Parque de Coches Motores Motrices Cabina]]</f>
        <v>0</v>
      </c>
      <c r="AX214" s="1">
        <v>0</v>
      </c>
      <c r="AY214" s="1">
        <v>0</v>
      </c>
      <c r="AZ214" s="1">
        <v>0</v>
      </c>
      <c r="BA214" s="1">
        <v>0</v>
      </c>
      <c r="BB214" s="1">
        <v>0</v>
      </c>
      <c r="BC214" s="1">
        <f>+Urq_InfraMR[[#This Row],[B.04.5 - Parque de Coches Remolcados para Servicios Especiales (Cartoneros)]]+Urq_InfraMR[[#This Row],[B.04.4 - Parque de Coches Remolcados de Larga Distancia (Turista+Pullman)]]+Urq_InfraMR[[#This Row],[B.04.3 - Parque de Coches Remolcados Clase Unica Cabina]]+Urq_InfraMR[[#This Row],[B.04.2 - Parque de Coches Remolcados Clase Unica Furgón]]+Urq_InfraMR[[#This Row],[B.04.1 - Parque de Coches Remolcados Clase Unica]]</f>
        <v>0</v>
      </c>
      <c r="BD214" s="1">
        <v>1</v>
      </c>
      <c r="BE214" s="1">
        <v>0</v>
      </c>
      <c r="BF214" s="16">
        <v>1435</v>
      </c>
    </row>
    <row r="215" spans="1:58">
      <c r="A215" s="1">
        <v>2010</v>
      </c>
      <c r="B215" s="1" t="s">
        <v>124</v>
      </c>
      <c r="C215" s="12">
        <v>0.2</v>
      </c>
      <c r="D215" s="12">
        <v>0</v>
      </c>
      <c r="E215" s="12">
        <v>0</v>
      </c>
      <c r="F215" s="12">
        <v>25.676639999999999</v>
      </c>
      <c r="G215" s="12">
        <f t="shared" si="21"/>
        <v>25.876639999999998</v>
      </c>
      <c r="H215" s="12">
        <f>+Urq_InfraMR[[#This Row],[Total Líneas de Explotación ]]</f>
        <v>25.876639999999998</v>
      </c>
      <c r="I215" s="12">
        <v>25.677</v>
      </c>
      <c r="J215" s="12">
        <v>0.2</v>
      </c>
      <c r="K215" s="12">
        <v>2.5569999999999999</v>
      </c>
      <c r="L215" s="12">
        <v>54.899000000000001</v>
      </c>
      <c r="M215" s="12">
        <v>3.875</v>
      </c>
      <c r="N215" s="12">
        <f>+Urq_InfraMR[[#This Row],[A.03.1 -  Longitud de Vías de Explotación No Electrificadas Troncales y Ramales (vía principal) (km)]]+Urq_InfraMR[[#This Row],[A.04.1 -  Longitud de Vías de Explotación Electrificadas Troncales y Ramales (vía principal) (km)]]</f>
        <v>55.099000000000004</v>
      </c>
      <c r="O215" s="12">
        <f>+Urq_InfraMR[[#This Row],[Total Vías (excluido Auxiliares)]]</f>
        <v>55.099000000000004</v>
      </c>
      <c r="P215" s="1">
        <v>4</v>
      </c>
      <c r="Q215" s="1">
        <v>19</v>
      </c>
      <c r="R215" s="1">
        <v>0</v>
      </c>
      <c r="S215" s="1">
        <f t="shared" si="22"/>
        <v>23</v>
      </c>
      <c r="T215" s="1">
        <v>0</v>
      </c>
      <c r="U215" s="1">
        <v>29</v>
      </c>
      <c r="V215" s="1">
        <v>0</v>
      </c>
      <c r="W215" s="1">
        <v>0</v>
      </c>
      <c r="X215" s="1">
        <v>2</v>
      </c>
      <c r="Y215" s="1">
        <f t="shared" si="23"/>
        <v>31</v>
      </c>
      <c r="Z215" s="1">
        <v>4</v>
      </c>
      <c r="AA215" s="1">
        <v>6</v>
      </c>
      <c r="AB215" s="1">
        <f>+Urq_InfraMR[[#This Row],[Total Pasos Vehiculares a Nivel]]</f>
        <v>31</v>
      </c>
      <c r="AC215" s="1">
        <f t="shared" si="24"/>
        <v>41</v>
      </c>
      <c r="AD215" s="1">
        <v>1</v>
      </c>
      <c r="AE215" s="1">
        <v>3</v>
      </c>
      <c r="AF215" s="1">
        <v>38</v>
      </c>
      <c r="AG215" s="1">
        <f t="shared" si="25"/>
        <v>42</v>
      </c>
      <c r="AH215" s="13">
        <v>17.370999999999999</v>
      </c>
      <c r="AI215" s="13">
        <v>0</v>
      </c>
      <c r="AJ215" s="13">
        <v>8.3789999999999996</v>
      </c>
      <c r="AK215" s="13">
        <f t="shared" si="26"/>
        <v>25.75</v>
      </c>
      <c r="AL215" s="1">
        <v>1</v>
      </c>
      <c r="AM215" s="1">
        <v>0</v>
      </c>
      <c r="AN215" s="1">
        <v>0</v>
      </c>
      <c r="AO215" s="1">
        <f t="shared" si="27"/>
        <v>1</v>
      </c>
      <c r="AP215" s="1">
        <v>0</v>
      </c>
      <c r="AQ215" s="1">
        <v>128</v>
      </c>
      <c r="AR215" s="1">
        <v>0</v>
      </c>
      <c r="AS215" s="1">
        <f>+Urq_InfraMR[[#This Row],[B.02.1 - Parque de Coches Eléctricos Motrices]]+Urq_InfraMR[[#This Row],[B.02.2 - Parque de Coches Eléctricos Motrices Remolcados Tipo R]]+Urq_InfraMR[[#This Row],[B.02.3 - Parque de Coches Eléctricos Motrices Tipo R]]</f>
        <v>128</v>
      </c>
      <c r="AT215" s="1">
        <v>0</v>
      </c>
      <c r="AU215" s="1">
        <v>0</v>
      </c>
      <c r="AV215" s="1">
        <v>0</v>
      </c>
      <c r="AW215" s="1">
        <f>+Urq_InfraMR[[#This Row],[B.03.1 - Parque de Coches Motores Motrices Remolcados]]+Urq_InfraMR[[#This Row],[B.03.2 - Parque de Coches Motores Motrices Intermedios]]+Urq_InfraMR[[#This Row],[B.03.3 - Parque de Coches Motores Motrices Cabina]]</f>
        <v>0</v>
      </c>
      <c r="AX215" s="1">
        <v>0</v>
      </c>
      <c r="AY215" s="1">
        <v>0</v>
      </c>
      <c r="AZ215" s="1">
        <v>0</v>
      </c>
      <c r="BA215" s="1">
        <v>0</v>
      </c>
      <c r="BB215" s="1">
        <v>0</v>
      </c>
      <c r="BC215" s="1">
        <f>+Urq_InfraMR[[#This Row],[B.04.5 - Parque de Coches Remolcados para Servicios Especiales (Cartoneros)]]+Urq_InfraMR[[#This Row],[B.04.4 - Parque de Coches Remolcados de Larga Distancia (Turista+Pullman)]]+Urq_InfraMR[[#This Row],[B.04.3 - Parque de Coches Remolcados Clase Unica Cabina]]+Urq_InfraMR[[#This Row],[B.04.2 - Parque de Coches Remolcados Clase Unica Furgón]]+Urq_InfraMR[[#This Row],[B.04.1 - Parque de Coches Remolcados Clase Unica]]</f>
        <v>0</v>
      </c>
      <c r="BD215" s="1">
        <v>1</v>
      </c>
      <c r="BE215" s="1">
        <v>0</v>
      </c>
      <c r="BF215" s="16">
        <v>1435</v>
      </c>
    </row>
    <row r="216" spans="1:58">
      <c r="A216" s="1">
        <v>2010</v>
      </c>
      <c r="B216" s="1" t="s">
        <v>125</v>
      </c>
      <c r="C216" s="12">
        <v>0.2</v>
      </c>
      <c r="D216" s="12">
        <v>0</v>
      </c>
      <c r="E216" s="12">
        <v>0</v>
      </c>
      <c r="F216" s="12">
        <v>25.676639999999999</v>
      </c>
      <c r="G216" s="12">
        <f t="shared" si="21"/>
        <v>25.876639999999998</v>
      </c>
      <c r="H216" s="12">
        <f>+Urq_InfraMR[[#This Row],[Total Líneas de Explotación ]]</f>
        <v>25.876639999999998</v>
      </c>
      <c r="I216" s="12">
        <v>25.677</v>
      </c>
      <c r="J216" s="12">
        <v>0.2</v>
      </c>
      <c r="K216" s="12">
        <v>2.5569999999999999</v>
      </c>
      <c r="L216" s="12">
        <v>54.899000000000001</v>
      </c>
      <c r="M216" s="12">
        <v>3.875</v>
      </c>
      <c r="N216" s="12">
        <f>+Urq_InfraMR[[#This Row],[A.03.1 -  Longitud de Vías de Explotación No Electrificadas Troncales y Ramales (vía principal) (km)]]+Urq_InfraMR[[#This Row],[A.04.1 -  Longitud de Vías de Explotación Electrificadas Troncales y Ramales (vía principal) (km)]]</f>
        <v>55.099000000000004</v>
      </c>
      <c r="O216" s="12">
        <f>+Urq_InfraMR[[#This Row],[Total Vías (excluido Auxiliares)]]</f>
        <v>55.099000000000004</v>
      </c>
      <c r="P216" s="1">
        <v>4</v>
      </c>
      <c r="Q216" s="1">
        <v>19</v>
      </c>
      <c r="R216" s="1">
        <v>0</v>
      </c>
      <c r="S216" s="1">
        <f t="shared" si="22"/>
        <v>23</v>
      </c>
      <c r="T216" s="1">
        <v>0</v>
      </c>
      <c r="U216" s="1">
        <v>29</v>
      </c>
      <c r="V216" s="1">
        <v>0</v>
      </c>
      <c r="W216" s="1">
        <v>0</v>
      </c>
      <c r="X216" s="1">
        <v>2</v>
      </c>
      <c r="Y216" s="1">
        <f t="shared" si="23"/>
        <v>31</v>
      </c>
      <c r="Z216" s="1">
        <v>4</v>
      </c>
      <c r="AA216" s="1">
        <v>6</v>
      </c>
      <c r="AB216" s="1">
        <f>+Urq_InfraMR[[#This Row],[Total Pasos Vehiculares a Nivel]]</f>
        <v>31</v>
      </c>
      <c r="AC216" s="1">
        <f t="shared" si="24"/>
        <v>41</v>
      </c>
      <c r="AD216" s="1">
        <v>1</v>
      </c>
      <c r="AE216" s="1">
        <v>3</v>
      </c>
      <c r="AF216" s="1">
        <v>38</v>
      </c>
      <c r="AG216" s="1">
        <f t="shared" si="25"/>
        <v>42</v>
      </c>
      <c r="AH216" s="13">
        <v>17.370999999999999</v>
      </c>
      <c r="AI216" s="13">
        <v>0</v>
      </c>
      <c r="AJ216" s="13">
        <v>8.3789999999999996</v>
      </c>
      <c r="AK216" s="13">
        <f t="shared" si="26"/>
        <v>25.75</v>
      </c>
      <c r="AL216" s="1">
        <v>1</v>
      </c>
      <c r="AM216" s="1">
        <v>0</v>
      </c>
      <c r="AN216" s="1">
        <v>0</v>
      </c>
      <c r="AO216" s="1">
        <f t="shared" si="27"/>
        <v>1</v>
      </c>
      <c r="AP216" s="1">
        <v>0</v>
      </c>
      <c r="AQ216" s="1">
        <v>128</v>
      </c>
      <c r="AR216" s="1">
        <v>0</v>
      </c>
      <c r="AS216" s="1">
        <f>+Urq_InfraMR[[#This Row],[B.02.1 - Parque de Coches Eléctricos Motrices]]+Urq_InfraMR[[#This Row],[B.02.2 - Parque de Coches Eléctricos Motrices Remolcados Tipo R]]+Urq_InfraMR[[#This Row],[B.02.3 - Parque de Coches Eléctricos Motrices Tipo R]]</f>
        <v>128</v>
      </c>
      <c r="AT216" s="1">
        <v>0</v>
      </c>
      <c r="AU216" s="1">
        <v>0</v>
      </c>
      <c r="AV216" s="1">
        <v>0</v>
      </c>
      <c r="AW216" s="1">
        <f>+Urq_InfraMR[[#This Row],[B.03.1 - Parque de Coches Motores Motrices Remolcados]]+Urq_InfraMR[[#This Row],[B.03.2 - Parque de Coches Motores Motrices Intermedios]]+Urq_InfraMR[[#This Row],[B.03.3 - Parque de Coches Motores Motrices Cabina]]</f>
        <v>0</v>
      </c>
      <c r="AX216" s="1">
        <v>0</v>
      </c>
      <c r="AY216" s="1">
        <v>0</v>
      </c>
      <c r="AZ216" s="1">
        <v>0</v>
      </c>
      <c r="BA216" s="1">
        <v>0</v>
      </c>
      <c r="BB216" s="1">
        <v>0</v>
      </c>
      <c r="BC216" s="1">
        <f>+Urq_InfraMR[[#This Row],[B.04.5 - Parque de Coches Remolcados para Servicios Especiales (Cartoneros)]]+Urq_InfraMR[[#This Row],[B.04.4 - Parque de Coches Remolcados de Larga Distancia (Turista+Pullman)]]+Urq_InfraMR[[#This Row],[B.04.3 - Parque de Coches Remolcados Clase Unica Cabina]]+Urq_InfraMR[[#This Row],[B.04.2 - Parque de Coches Remolcados Clase Unica Furgón]]+Urq_InfraMR[[#This Row],[B.04.1 - Parque de Coches Remolcados Clase Unica]]</f>
        <v>0</v>
      </c>
      <c r="BD216" s="1">
        <v>1</v>
      </c>
      <c r="BE216" s="1">
        <v>0</v>
      </c>
      <c r="BF216" s="16">
        <v>1435</v>
      </c>
    </row>
    <row r="217" spans="1:58">
      <c r="A217" s="1">
        <v>2010</v>
      </c>
      <c r="B217" s="1" t="s">
        <v>126</v>
      </c>
      <c r="C217" s="12">
        <v>0.2</v>
      </c>
      <c r="D217" s="12">
        <v>0</v>
      </c>
      <c r="E217" s="12">
        <v>0</v>
      </c>
      <c r="F217" s="12">
        <v>25.676639999999999</v>
      </c>
      <c r="G217" s="12">
        <f t="shared" si="21"/>
        <v>25.876639999999998</v>
      </c>
      <c r="H217" s="12">
        <f>+Urq_InfraMR[[#This Row],[Total Líneas de Explotación ]]</f>
        <v>25.876639999999998</v>
      </c>
      <c r="I217" s="12">
        <v>25.677</v>
      </c>
      <c r="J217" s="12">
        <v>0.2</v>
      </c>
      <c r="K217" s="12">
        <v>2.5569999999999999</v>
      </c>
      <c r="L217" s="12">
        <v>54.899000000000001</v>
      </c>
      <c r="M217" s="12">
        <v>3.875</v>
      </c>
      <c r="N217" s="12">
        <f>+Urq_InfraMR[[#This Row],[A.03.1 -  Longitud de Vías de Explotación No Electrificadas Troncales y Ramales (vía principal) (km)]]+Urq_InfraMR[[#This Row],[A.04.1 -  Longitud de Vías de Explotación Electrificadas Troncales y Ramales (vía principal) (km)]]</f>
        <v>55.099000000000004</v>
      </c>
      <c r="O217" s="12">
        <f>+Urq_InfraMR[[#This Row],[Total Vías (excluido Auxiliares)]]</f>
        <v>55.099000000000004</v>
      </c>
      <c r="P217" s="1">
        <v>4</v>
      </c>
      <c r="Q217" s="1">
        <v>19</v>
      </c>
      <c r="R217" s="1">
        <v>0</v>
      </c>
      <c r="S217" s="1">
        <f t="shared" si="22"/>
        <v>23</v>
      </c>
      <c r="T217" s="1">
        <v>0</v>
      </c>
      <c r="U217" s="1">
        <v>29</v>
      </c>
      <c r="V217" s="1">
        <v>0</v>
      </c>
      <c r="W217" s="1">
        <v>0</v>
      </c>
      <c r="X217" s="1">
        <v>2</v>
      </c>
      <c r="Y217" s="1">
        <f t="shared" si="23"/>
        <v>31</v>
      </c>
      <c r="Z217" s="1">
        <v>4</v>
      </c>
      <c r="AA217" s="1">
        <v>6</v>
      </c>
      <c r="AB217" s="1">
        <f>+Urq_InfraMR[[#This Row],[Total Pasos Vehiculares a Nivel]]</f>
        <v>31</v>
      </c>
      <c r="AC217" s="1">
        <f t="shared" si="24"/>
        <v>41</v>
      </c>
      <c r="AD217" s="1">
        <v>1</v>
      </c>
      <c r="AE217" s="1">
        <v>3</v>
      </c>
      <c r="AF217" s="1">
        <v>38</v>
      </c>
      <c r="AG217" s="1">
        <f t="shared" si="25"/>
        <v>42</v>
      </c>
      <c r="AH217" s="13">
        <v>17.370999999999999</v>
      </c>
      <c r="AI217" s="13">
        <v>0</v>
      </c>
      <c r="AJ217" s="13">
        <v>8.3789999999999996</v>
      </c>
      <c r="AK217" s="13">
        <f t="shared" si="26"/>
        <v>25.75</v>
      </c>
      <c r="AL217" s="1">
        <v>1</v>
      </c>
      <c r="AM217" s="1">
        <v>0</v>
      </c>
      <c r="AN217" s="1">
        <v>0</v>
      </c>
      <c r="AO217" s="1">
        <f t="shared" si="27"/>
        <v>1</v>
      </c>
      <c r="AP217" s="1">
        <v>0</v>
      </c>
      <c r="AQ217" s="1">
        <v>128</v>
      </c>
      <c r="AR217" s="1">
        <v>0</v>
      </c>
      <c r="AS217" s="1">
        <f>+Urq_InfraMR[[#This Row],[B.02.1 - Parque de Coches Eléctricos Motrices]]+Urq_InfraMR[[#This Row],[B.02.2 - Parque de Coches Eléctricos Motrices Remolcados Tipo R]]+Urq_InfraMR[[#This Row],[B.02.3 - Parque de Coches Eléctricos Motrices Tipo R]]</f>
        <v>128</v>
      </c>
      <c r="AT217" s="1">
        <v>0</v>
      </c>
      <c r="AU217" s="1">
        <v>0</v>
      </c>
      <c r="AV217" s="1">
        <v>0</v>
      </c>
      <c r="AW217" s="1">
        <f>+Urq_InfraMR[[#This Row],[B.03.1 - Parque de Coches Motores Motrices Remolcados]]+Urq_InfraMR[[#This Row],[B.03.2 - Parque de Coches Motores Motrices Intermedios]]+Urq_InfraMR[[#This Row],[B.03.3 - Parque de Coches Motores Motrices Cabina]]</f>
        <v>0</v>
      </c>
      <c r="AX217" s="1">
        <v>0</v>
      </c>
      <c r="AY217" s="1">
        <v>0</v>
      </c>
      <c r="AZ217" s="1">
        <v>0</v>
      </c>
      <c r="BA217" s="1">
        <v>0</v>
      </c>
      <c r="BB217" s="1">
        <v>0</v>
      </c>
      <c r="BC217" s="1">
        <f>+Urq_InfraMR[[#This Row],[B.04.5 - Parque de Coches Remolcados para Servicios Especiales (Cartoneros)]]+Urq_InfraMR[[#This Row],[B.04.4 - Parque de Coches Remolcados de Larga Distancia (Turista+Pullman)]]+Urq_InfraMR[[#This Row],[B.04.3 - Parque de Coches Remolcados Clase Unica Cabina]]+Urq_InfraMR[[#This Row],[B.04.2 - Parque de Coches Remolcados Clase Unica Furgón]]+Urq_InfraMR[[#This Row],[B.04.1 - Parque de Coches Remolcados Clase Unica]]</f>
        <v>0</v>
      </c>
      <c r="BD217" s="1">
        <v>1</v>
      </c>
      <c r="BE217" s="1">
        <v>0</v>
      </c>
      <c r="BF217" s="16">
        <v>1435</v>
      </c>
    </row>
    <row r="218" spans="1:58">
      <c r="A218" s="1">
        <v>2011</v>
      </c>
      <c r="B218" s="1" t="s">
        <v>115</v>
      </c>
      <c r="C218" s="12">
        <v>0.2</v>
      </c>
      <c r="D218" s="12">
        <v>0</v>
      </c>
      <c r="E218" s="12">
        <v>0</v>
      </c>
      <c r="F218" s="12">
        <v>25.676639999999999</v>
      </c>
      <c r="G218" s="12">
        <f t="shared" si="21"/>
        <v>25.876639999999998</v>
      </c>
      <c r="H218" s="12">
        <f>+Urq_InfraMR[[#This Row],[Total Líneas de Explotación ]]</f>
        <v>25.876639999999998</v>
      </c>
      <c r="I218" s="12">
        <v>25.677</v>
      </c>
      <c r="J218" s="12">
        <v>0.2</v>
      </c>
      <c r="K218" s="12">
        <v>2.5569999999999999</v>
      </c>
      <c r="L218" s="12">
        <v>54.899000000000001</v>
      </c>
      <c r="M218" s="12">
        <v>3.875</v>
      </c>
      <c r="N218" s="12">
        <f>+Urq_InfraMR[[#This Row],[A.03.1 -  Longitud de Vías de Explotación No Electrificadas Troncales y Ramales (vía principal) (km)]]+Urq_InfraMR[[#This Row],[A.04.1 -  Longitud de Vías de Explotación Electrificadas Troncales y Ramales (vía principal) (km)]]</f>
        <v>55.099000000000004</v>
      </c>
      <c r="O218" s="12">
        <f>+Urq_InfraMR[[#This Row],[Total Vías (excluido Auxiliares)]]</f>
        <v>55.099000000000004</v>
      </c>
      <c r="P218" s="1">
        <v>4</v>
      </c>
      <c r="Q218" s="1">
        <v>19</v>
      </c>
      <c r="R218" s="1">
        <v>0</v>
      </c>
      <c r="S218" s="1">
        <f t="shared" si="22"/>
        <v>23</v>
      </c>
      <c r="T218" s="1">
        <v>0</v>
      </c>
      <c r="U218" s="1">
        <v>28</v>
      </c>
      <c r="V218" s="1">
        <v>0</v>
      </c>
      <c r="W218" s="1">
        <v>0</v>
      </c>
      <c r="X218" s="1">
        <v>2</v>
      </c>
      <c r="Y218" s="1">
        <f t="shared" si="23"/>
        <v>30</v>
      </c>
      <c r="Z218" s="1">
        <v>6</v>
      </c>
      <c r="AA218" s="1">
        <v>6</v>
      </c>
      <c r="AB218" s="1">
        <f>+Urq_InfraMR[[#This Row],[Total Pasos Vehiculares a Nivel]]</f>
        <v>30</v>
      </c>
      <c r="AC218" s="1">
        <f t="shared" si="24"/>
        <v>42</v>
      </c>
      <c r="AD218" s="1">
        <v>1</v>
      </c>
      <c r="AE218" s="1">
        <v>3</v>
      </c>
      <c r="AF218" s="1">
        <v>36</v>
      </c>
      <c r="AG218" s="1">
        <f t="shared" si="25"/>
        <v>40</v>
      </c>
      <c r="AH218" s="13">
        <v>17.370999999999999</v>
      </c>
      <c r="AI218" s="13">
        <v>0</v>
      </c>
      <c r="AJ218" s="13">
        <v>8.3789999999999996</v>
      </c>
      <c r="AK218" s="13">
        <f t="shared" si="26"/>
        <v>25.75</v>
      </c>
      <c r="AL218" s="1">
        <v>1</v>
      </c>
      <c r="AM218" s="1">
        <v>0</v>
      </c>
      <c r="AN218" s="1">
        <v>0</v>
      </c>
      <c r="AO218" s="1">
        <f t="shared" si="27"/>
        <v>1</v>
      </c>
      <c r="AP218" s="1">
        <v>0</v>
      </c>
      <c r="AQ218" s="1">
        <v>128</v>
      </c>
      <c r="AR218" s="1">
        <v>0</v>
      </c>
      <c r="AS218" s="1">
        <f>+Urq_InfraMR[[#This Row],[B.02.1 - Parque de Coches Eléctricos Motrices]]+Urq_InfraMR[[#This Row],[B.02.2 - Parque de Coches Eléctricos Motrices Remolcados Tipo R]]+Urq_InfraMR[[#This Row],[B.02.3 - Parque de Coches Eléctricos Motrices Tipo R]]</f>
        <v>128</v>
      </c>
      <c r="AT218" s="1">
        <v>0</v>
      </c>
      <c r="AU218" s="1">
        <v>0</v>
      </c>
      <c r="AV218" s="1">
        <v>0</v>
      </c>
      <c r="AW218" s="1">
        <f>+Urq_InfraMR[[#This Row],[B.03.1 - Parque de Coches Motores Motrices Remolcados]]+Urq_InfraMR[[#This Row],[B.03.2 - Parque de Coches Motores Motrices Intermedios]]+Urq_InfraMR[[#This Row],[B.03.3 - Parque de Coches Motores Motrices Cabina]]</f>
        <v>0</v>
      </c>
      <c r="AX218" s="1">
        <v>0</v>
      </c>
      <c r="AY218" s="1">
        <v>0</v>
      </c>
      <c r="AZ218" s="1">
        <v>0</v>
      </c>
      <c r="BA218" s="1">
        <v>0</v>
      </c>
      <c r="BB218" s="1">
        <v>0</v>
      </c>
      <c r="BC218" s="1">
        <f>+Urq_InfraMR[[#This Row],[B.04.5 - Parque de Coches Remolcados para Servicios Especiales (Cartoneros)]]+Urq_InfraMR[[#This Row],[B.04.4 - Parque de Coches Remolcados de Larga Distancia (Turista+Pullman)]]+Urq_InfraMR[[#This Row],[B.04.3 - Parque de Coches Remolcados Clase Unica Cabina]]+Urq_InfraMR[[#This Row],[B.04.2 - Parque de Coches Remolcados Clase Unica Furgón]]+Urq_InfraMR[[#This Row],[B.04.1 - Parque de Coches Remolcados Clase Unica]]</f>
        <v>0</v>
      </c>
      <c r="BD218" s="1">
        <v>1</v>
      </c>
      <c r="BE218" s="1">
        <v>0</v>
      </c>
      <c r="BF218" s="16">
        <v>1435</v>
      </c>
    </row>
    <row r="219" spans="1:58">
      <c r="A219" s="1">
        <v>2011</v>
      </c>
      <c r="B219" s="1" t="s">
        <v>116</v>
      </c>
      <c r="C219" s="12">
        <v>0.2</v>
      </c>
      <c r="D219" s="12">
        <v>0</v>
      </c>
      <c r="E219" s="12">
        <v>0</v>
      </c>
      <c r="F219" s="12">
        <v>25.676639999999999</v>
      </c>
      <c r="G219" s="12">
        <f t="shared" si="21"/>
        <v>25.876639999999998</v>
      </c>
      <c r="H219" s="12">
        <f>+Urq_InfraMR[[#This Row],[Total Líneas de Explotación ]]</f>
        <v>25.876639999999998</v>
      </c>
      <c r="I219" s="12">
        <v>25.677</v>
      </c>
      <c r="J219" s="12">
        <v>0.2</v>
      </c>
      <c r="K219" s="12">
        <v>2.5569999999999999</v>
      </c>
      <c r="L219" s="12">
        <v>54.899000000000001</v>
      </c>
      <c r="M219" s="12">
        <v>3.875</v>
      </c>
      <c r="N219" s="12">
        <f>+Urq_InfraMR[[#This Row],[A.03.1 -  Longitud de Vías de Explotación No Electrificadas Troncales y Ramales (vía principal) (km)]]+Urq_InfraMR[[#This Row],[A.04.1 -  Longitud de Vías de Explotación Electrificadas Troncales y Ramales (vía principal) (km)]]</f>
        <v>55.099000000000004</v>
      </c>
      <c r="O219" s="12">
        <f>+Urq_InfraMR[[#This Row],[Total Vías (excluido Auxiliares)]]</f>
        <v>55.099000000000004</v>
      </c>
      <c r="P219" s="1">
        <v>4</v>
      </c>
      <c r="Q219" s="1">
        <v>19</v>
      </c>
      <c r="R219" s="1">
        <v>0</v>
      </c>
      <c r="S219" s="1">
        <f t="shared" si="22"/>
        <v>23</v>
      </c>
      <c r="T219" s="1">
        <v>0</v>
      </c>
      <c r="U219" s="1">
        <v>28</v>
      </c>
      <c r="V219" s="1">
        <v>0</v>
      </c>
      <c r="W219" s="1">
        <v>0</v>
      </c>
      <c r="X219" s="1">
        <v>2</v>
      </c>
      <c r="Y219" s="1">
        <f t="shared" si="23"/>
        <v>30</v>
      </c>
      <c r="Z219" s="1">
        <v>6</v>
      </c>
      <c r="AA219" s="1">
        <v>6</v>
      </c>
      <c r="AB219" s="1">
        <f>+Urq_InfraMR[[#This Row],[Total Pasos Vehiculares a Nivel]]</f>
        <v>30</v>
      </c>
      <c r="AC219" s="1">
        <f t="shared" si="24"/>
        <v>42</v>
      </c>
      <c r="AD219" s="1">
        <v>1</v>
      </c>
      <c r="AE219" s="1">
        <v>3</v>
      </c>
      <c r="AF219" s="1">
        <v>36</v>
      </c>
      <c r="AG219" s="1">
        <f t="shared" si="25"/>
        <v>40</v>
      </c>
      <c r="AH219" s="13">
        <v>17.370999999999999</v>
      </c>
      <c r="AI219" s="13">
        <v>0</v>
      </c>
      <c r="AJ219" s="13">
        <v>8.3789999999999996</v>
      </c>
      <c r="AK219" s="13">
        <f t="shared" si="26"/>
        <v>25.75</v>
      </c>
      <c r="AL219" s="1">
        <v>1</v>
      </c>
      <c r="AM219" s="1">
        <v>0</v>
      </c>
      <c r="AN219" s="1">
        <v>0</v>
      </c>
      <c r="AO219" s="1">
        <f t="shared" si="27"/>
        <v>1</v>
      </c>
      <c r="AP219" s="1">
        <v>0</v>
      </c>
      <c r="AQ219" s="1">
        <v>128</v>
      </c>
      <c r="AR219" s="1">
        <v>0</v>
      </c>
      <c r="AS219" s="1">
        <f>+Urq_InfraMR[[#This Row],[B.02.1 - Parque de Coches Eléctricos Motrices]]+Urq_InfraMR[[#This Row],[B.02.2 - Parque de Coches Eléctricos Motrices Remolcados Tipo R]]+Urq_InfraMR[[#This Row],[B.02.3 - Parque de Coches Eléctricos Motrices Tipo R]]</f>
        <v>128</v>
      </c>
      <c r="AT219" s="1">
        <v>0</v>
      </c>
      <c r="AU219" s="1">
        <v>0</v>
      </c>
      <c r="AV219" s="1">
        <v>0</v>
      </c>
      <c r="AW219" s="1">
        <f>+Urq_InfraMR[[#This Row],[B.03.1 - Parque de Coches Motores Motrices Remolcados]]+Urq_InfraMR[[#This Row],[B.03.2 - Parque de Coches Motores Motrices Intermedios]]+Urq_InfraMR[[#This Row],[B.03.3 - Parque de Coches Motores Motrices Cabina]]</f>
        <v>0</v>
      </c>
      <c r="AX219" s="1">
        <v>0</v>
      </c>
      <c r="AY219" s="1">
        <v>0</v>
      </c>
      <c r="AZ219" s="1">
        <v>0</v>
      </c>
      <c r="BA219" s="1">
        <v>0</v>
      </c>
      <c r="BB219" s="1">
        <v>0</v>
      </c>
      <c r="BC219" s="1">
        <f>+Urq_InfraMR[[#This Row],[B.04.5 - Parque de Coches Remolcados para Servicios Especiales (Cartoneros)]]+Urq_InfraMR[[#This Row],[B.04.4 - Parque de Coches Remolcados de Larga Distancia (Turista+Pullman)]]+Urq_InfraMR[[#This Row],[B.04.3 - Parque de Coches Remolcados Clase Unica Cabina]]+Urq_InfraMR[[#This Row],[B.04.2 - Parque de Coches Remolcados Clase Unica Furgón]]+Urq_InfraMR[[#This Row],[B.04.1 - Parque de Coches Remolcados Clase Unica]]</f>
        <v>0</v>
      </c>
      <c r="BD219" s="1">
        <v>1</v>
      </c>
      <c r="BE219" s="1">
        <v>0</v>
      </c>
      <c r="BF219" s="16">
        <v>1435</v>
      </c>
    </row>
    <row r="220" spans="1:58">
      <c r="A220" s="1">
        <v>2011</v>
      </c>
      <c r="B220" s="1" t="s">
        <v>117</v>
      </c>
      <c r="C220" s="12">
        <v>0.2</v>
      </c>
      <c r="D220" s="12">
        <v>0</v>
      </c>
      <c r="E220" s="12">
        <v>0</v>
      </c>
      <c r="F220" s="12">
        <v>25.676639999999999</v>
      </c>
      <c r="G220" s="12">
        <f t="shared" si="21"/>
        <v>25.876639999999998</v>
      </c>
      <c r="H220" s="12">
        <f>+Urq_InfraMR[[#This Row],[Total Líneas de Explotación ]]</f>
        <v>25.876639999999998</v>
      </c>
      <c r="I220" s="12">
        <v>25.677</v>
      </c>
      <c r="J220" s="12">
        <v>0.2</v>
      </c>
      <c r="K220" s="12">
        <v>2.5569999999999999</v>
      </c>
      <c r="L220" s="12">
        <v>54.899000000000001</v>
      </c>
      <c r="M220" s="12">
        <v>3.875</v>
      </c>
      <c r="N220" s="12">
        <f>+Urq_InfraMR[[#This Row],[A.03.1 -  Longitud de Vías de Explotación No Electrificadas Troncales y Ramales (vía principal) (km)]]+Urq_InfraMR[[#This Row],[A.04.1 -  Longitud de Vías de Explotación Electrificadas Troncales y Ramales (vía principal) (km)]]</f>
        <v>55.099000000000004</v>
      </c>
      <c r="O220" s="12">
        <f>+Urq_InfraMR[[#This Row],[Total Vías (excluido Auxiliares)]]</f>
        <v>55.099000000000004</v>
      </c>
      <c r="P220" s="1">
        <v>4</v>
      </c>
      <c r="Q220" s="1">
        <v>19</v>
      </c>
      <c r="R220" s="1">
        <v>0</v>
      </c>
      <c r="S220" s="1">
        <f t="shared" si="22"/>
        <v>23</v>
      </c>
      <c r="T220" s="1">
        <v>0</v>
      </c>
      <c r="U220" s="1">
        <v>28</v>
      </c>
      <c r="V220" s="1">
        <v>0</v>
      </c>
      <c r="W220" s="1">
        <v>0</v>
      </c>
      <c r="X220" s="1">
        <v>2</v>
      </c>
      <c r="Y220" s="1">
        <f t="shared" si="23"/>
        <v>30</v>
      </c>
      <c r="Z220" s="1">
        <v>6</v>
      </c>
      <c r="AA220" s="1">
        <v>6</v>
      </c>
      <c r="AB220" s="1">
        <f>+Urq_InfraMR[[#This Row],[Total Pasos Vehiculares a Nivel]]</f>
        <v>30</v>
      </c>
      <c r="AC220" s="1">
        <f t="shared" si="24"/>
        <v>42</v>
      </c>
      <c r="AD220" s="1">
        <v>1</v>
      </c>
      <c r="AE220" s="1">
        <v>3</v>
      </c>
      <c r="AF220" s="1">
        <v>36</v>
      </c>
      <c r="AG220" s="1">
        <f t="shared" si="25"/>
        <v>40</v>
      </c>
      <c r="AH220" s="13">
        <v>17.370999999999999</v>
      </c>
      <c r="AI220" s="13">
        <v>0</v>
      </c>
      <c r="AJ220" s="13">
        <v>8.3789999999999996</v>
      </c>
      <c r="AK220" s="13">
        <f t="shared" si="26"/>
        <v>25.75</v>
      </c>
      <c r="AL220" s="1">
        <v>1</v>
      </c>
      <c r="AM220" s="1">
        <v>0</v>
      </c>
      <c r="AN220" s="1">
        <v>0</v>
      </c>
      <c r="AO220" s="1">
        <f t="shared" si="27"/>
        <v>1</v>
      </c>
      <c r="AP220" s="1">
        <v>0</v>
      </c>
      <c r="AQ220" s="1">
        <v>128</v>
      </c>
      <c r="AR220" s="1">
        <v>0</v>
      </c>
      <c r="AS220" s="1">
        <f>+Urq_InfraMR[[#This Row],[B.02.1 - Parque de Coches Eléctricos Motrices]]+Urq_InfraMR[[#This Row],[B.02.2 - Parque de Coches Eléctricos Motrices Remolcados Tipo R]]+Urq_InfraMR[[#This Row],[B.02.3 - Parque de Coches Eléctricos Motrices Tipo R]]</f>
        <v>128</v>
      </c>
      <c r="AT220" s="1">
        <v>0</v>
      </c>
      <c r="AU220" s="1">
        <v>0</v>
      </c>
      <c r="AV220" s="1">
        <v>0</v>
      </c>
      <c r="AW220" s="1">
        <f>+Urq_InfraMR[[#This Row],[B.03.1 - Parque de Coches Motores Motrices Remolcados]]+Urq_InfraMR[[#This Row],[B.03.2 - Parque de Coches Motores Motrices Intermedios]]+Urq_InfraMR[[#This Row],[B.03.3 - Parque de Coches Motores Motrices Cabina]]</f>
        <v>0</v>
      </c>
      <c r="AX220" s="1">
        <v>0</v>
      </c>
      <c r="AY220" s="1">
        <v>0</v>
      </c>
      <c r="AZ220" s="1">
        <v>0</v>
      </c>
      <c r="BA220" s="1">
        <v>0</v>
      </c>
      <c r="BB220" s="1">
        <v>0</v>
      </c>
      <c r="BC220" s="1">
        <f>+Urq_InfraMR[[#This Row],[B.04.5 - Parque de Coches Remolcados para Servicios Especiales (Cartoneros)]]+Urq_InfraMR[[#This Row],[B.04.4 - Parque de Coches Remolcados de Larga Distancia (Turista+Pullman)]]+Urq_InfraMR[[#This Row],[B.04.3 - Parque de Coches Remolcados Clase Unica Cabina]]+Urq_InfraMR[[#This Row],[B.04.2 - Parque de Coches Remolcados Clase Unica Furgón]]+Urq_InfraMR[[#This Row],[B.04.1 - Parque de Coches Remolcados Clase Unica]]</f>
        <v>0</v>
      </c>
      <c r="BD220" s="1">
        <v>1</v>
      </c>
      <c r="BE220" s="1">
        <v>0</v>
      </c>
      <c r="BF220" s="16">
        <v>1435</v>
      </c>
    </row>
    <row r="221" spans="1:58">
      <c r="A221" s="1">
        <v>2011</v>
      </c>
      <c r="B221" s="1" t="s">
        <v>118</v>
      </c>
      <c r="C221" s="12">
        <v>0.2</v>
      </c>
      <c r="D221" s="12">
        <v>0</v>
      </c>
      <c r="E221" s="12">
        <v>0</v>
      </c>
      <c r="F221" s="12">
        <v>25.676639999999999</v>
      </c>
      <c r="G221" s="12">
        <f t="shared" si="21"/>
        <v>25.876639999999998</v>
      </c>
      <c r="H221" s="12">
        <f>+Urq_InfraMR[[#This Row],[Total Líneas de Explotación ]]</f>
        <v>25.876639999999998</v>
      </c>
      <c r="I221" s="12">
        <v>25.677</v>
      </c>
      <c r="J221" s="12">
        <v>0.2</v>
      </c>
      <c r="K221" s="12">
        <v>2.5569999999999999</v>
      </c>
      <c r="L221" s="12">
        <v>54.899000000000001</v>
      </c>
      <c r="M221" s="12">
        <v>3.875</v>
      </c>
      <c r="N221" s="12">
        <f>+Urq_InfraMR[[#This Row],[A.03.1 -  Longitud de Vías de Explotación No Electrificadas Troncales y Ramales (vía principal) (km)]]+Urq_InfraMR[[#This Row],[A.04.1 -  Longitud de Vías de Explotación Electrificadas Troncales y Ramales (vía principal) (km)]]</f>
        <v>55.099000000000004</v>
      </c>
      <c r="O221" s="12">
        <f>+Urq_InfraMR[[#This Row],[Total Vías (excluido Auxiliares)]]</f>
        <v>55.099000000000004</v>
      </c>
      <c r="P221" s="1">
        <v>4</v>
      </c>
      <c r="Q221" s="1">
        <v>19</v>
      </c>
      <c r="R221" s="1">
        <v>0</v>
      </c>
      <c r="S221" s="1">
        <f t="shared" si="22"/>
        <v>23</v>
      </c>
      <c r="T221" s="1">
        <v>0</v>
      </c>
      <c r="U221" s="1">
        <v>28</v>
      </c>
      <c r="V221" s="1">
        <v>0</v>
      </c>
      <c r="W221" s="1">
        <v>0</v>
      </c>
      <c r="X221" s="1">
        <v>2</v>
      </c>
      <c r="Y221" s="1">
        <f t="shared" si="23"/>
        <v>30</v>
      </c>
      <c r="Z221" s="1">
        <v>6</v>
      </c>
      <c r="AA221" s="1">
        <v>6</v>
      </c>
      <c r="AB221" s="1">
        <f>+Urq_InfraMR[[#This Row],[Total Pasos Vehiculares a Nivel]]</f>
        <v>30</v>
      </c>
      <c r="AC221" s="1">
        <f t="shared" si="24"/>
        <v>42</v>
      </c>
      <c r="AD221" s="1">
        <v>1</v>
      </c>
      <c r="AE221" s="1">
        <v>3</v>
      </c>
      <c r="AF221" s="1">
        <v>36</v>
      </c>
      <c r="AG221" s="1">
        <f t="shared" si="25"/>
        <v>40</v>
      </c>
      <c r="AH221" s="13">
        <v>17.370999999999999</v>
      </c>
      <c r="AI221" s="13">
        <v>0</v>
      </c>
      <c r="AJ221" s="13">
        <v>8.3789999999999996</v>
      </c>
      <c r="AK221" s="13">
        <f t="shared" si="26"/>
        <v>25.75</v>
      </c>
      <c r="AL221" s="1">
        <v>1</v>
      </c>
      <c r="AM221" s="1">
        <v>0</v>
      </c>
      <c r="AN221" s="1">
        <v>0</v>
      </c>
      <c r="AO221" s="1">
        <f t="shared" si="27"/>
        <v>1</v>
      </c>
      <c r="AP221" s="1">
        <v>0</v>
      </c>
      <c r="AQ221" s="1">
        <v>128</v>
      </c>
      <c r="AR221" s="1">
        <v>0</v>
      </c>
      <c r="AS221" s="1">
        <f>+Urq_InfraMR[[#This Row],[B.02.1 - Parque de Coches Eléctricos Motrices]]+Urq_InfraMR[[#This Row],[B.02.2 - Parque de Coches Eléctricos Motrices Remolcados Tipo R]]+Urq_InfraMR[[#This Row],[B.02.3 - Parque de Coches Eléctricos Motrices Tipo R]]</f>
        <v>128</v>
      </c>
      <c r="AT221" s="1">
        <v>0</v>
      </c>
      <c r="AU221" s="1">
        <v>0</v>
      </c>
      <c r="AV221" s="1">
        <v>0</v>
      </c>
      <c r="AW221" s="1">
        <f>+Urq_InfraMR[[#This Row],[B.03.1 - Parque de Coches Motores Motrices Remolcados]]+Urq_InfraMR[[#This Row],[B.03.2 - Parque de Coches Motores Motrices Intermedios]]+Urq_InfraMR[[#This Row],[B.03.3 - Parque de Coches Motores Motrices Cabina]]</f>
        <v>0</v>
      </c>
      <c r="AX221" s="1">
        <v>0</v>
      </c>
      <c r="AY221" s="1">
        <v>0</v>
      </c>
      <c r="AZ221" s="1">
        <v>0</v>
      </c>
      <c r="BA221" s="1">
        <v>0</v>
      </c>
      <c r="BB221" s="1">
        <v>0</v>
      </c>
      <c r="BC221" s="1">
        <f>+Urq_InfraMR[[#This Row],[B.04.5 - Parque de Coches Remolcados para Servicios Especiales (Cartoneros)]]+Urq_InfraMR[[#This Row],[B.04.4 - Parque de Coches Remolcados de Larga Distancia (Turista+Pullman)]]+Urq_InfraMR[[#This Row],[B.04.3 - Parque de Coches Remolcados Clase Unica Cabina]]+Urq_InfraMR[[#This Row],[B.04.2 - Parque de Coches Remolcados Clase Unica Furgón]]+Urq_InfraMR[[#This Row],[B.04.1 - Parque de Coches Remolcados Clase Unica]]</f>
        <v>0</v>
      </c>
      <c r="BD221" s="1">
        <v>1</v>
      </c>
      <c r="BE221" s="1">
        <v>0</v>
      </c>
      <c r="BF221" s="16">
        <v>1435</v>
      </c>
    </row>
    <row r="222" spans="1:58">
      <c r="A222" s="1">
        <v>2011</v>
      </c>
      <c r="B222" s="1" t="s">
        <v>119</v>
      </c>
      <c r="C222" s="12">
        <v>0.2</v>
      </c>
      <c r="D222" s="12">
        <v>0</v>
      </c>
      <c r="E222" s="12">
        <v>0</v>
      </c>
      <c r="F222" s="12">
        <v>25.676639999999999</v>
      </c>
      <c r="G222" s="12">
        <f t="shared" si="21"/>
        <v>25.876639999999998</v>
      </c>
      <c r="H222" s="12">
        <f>+Urq_InfraMR[[#This Row],[Total Líneas de Explotación ]]</f>
        <v>25.876639999999998</v>
      </c>
      <c r="I222" s="12">
        <v>25.677</v>
      </c>
      <c r="J222" s="12">
        <v>0.2</v>
      </c>
      <c r="K222" s="12">
        <v>2.5569999999999999</v>
      </c>
      <c r="L222" s="12">
        <v>54.899000000000001</v>
      </c>
      <c r="M222" s="12">
        <v>3.875</v>
      </c>
      <c r="N222" s="12">
        <f>+Urq_InfraMR[[#This Row],[A.03.1 -  Longitud de Vías de Explotación No Electrificadas Troncales y Ramales (vía principal) (km)]]+Urq_InfraMR[[#This Row],[A.04.1 -  Longitud de Vías de Explotación Electrificadas Troncales y Ramales (vía principal) (km)]]</f>
        <v>55.099000000000004</v>
      </c>
      <c r="O222" s="12">
        <f>+Urq_InfraMR[[#This Row],[Total Vías (excluido Auxiliares)]]</f>
        <v>55.099000000000004</v>
      </c>
      <c r="P222" s="1">
        <v>4</v>
      </c>
      <c r="Q222" s="1">
        <v>19</v>
      </c>
      <c r="R222" s="1">
        <v>0</v>
      </c>
      <c r="S222" s="1">
        <f t="shared" si="22"/>
        <v>23</v>
      </c>
      <c r="T222" s="1">
        <v>0</v>
      </c>
      <c r="U222" s="1">
        <v>28</v>
      </c>
      <c r="V222" s="1">
        <v>0</v>
      </c>
      <c r="W222" s="1">
        <v>0</v>
      </c>
      <c r="X222" s="1">
        <v>2</v>
      </c>
      <c r="Y222" s="1">
        <f t="shared" si="23"/>
        <v>30</v>
      </c>
      <c r="Z222" s="1">
        <v>6</v>
      </c>
      <c r="AA222" s="1">
        <v>6</v>
      </c>
      <c r="AB222" s="1">
        <f>+Urq_InfraMR[[#This Row],[Total Pasos Vehiculares a Nivel]]</f>
        <v>30</v>
      </c>
      <c r="AC222" s="1">
        <f t="shared" si="24"/>
        <v>42</v>
      </c>
      <c r="AD222" s="1">
        <v>1</v>
      </c>
      <c r="AE222" s="1">
        <v>3</v>
      </c>
      <c r="AF222" s="1">
        <v>36</v>
      </c>
      <c r="AG222" s="1">
        <f t="shared" si="25"/>
        <v>40</v>
      </c>
      <c r="AH222" s="13">
        <v>17.370999999999999</v>
      </c>
      <c r="AI222" s="13">
        <v>0</v>
      </c>
      <c r="AJ222" s="13">
        <v>8.3789999999999996</v>
      </c>
      <c r="AK222" s="13">
        <f t="shared" si="26"/>
        <v>25.75</v>
      </c>
      <c r="AL222" s="1">
        <v>1</v>
      </c>
      <c r="AM222" s="1">
        <v>0</v>
      </c>
      <c r="AN222" s="1">
        <v>0</v>
      </c>
      <c r="AO222" s="1">
        <f t="shared" si="27"/>
        <v>1</v>
      </c>
      <c r="AP222" s="1">
        <v>0</v>
      </c>
      <c r="AQ222" s="1">
        <v>128</v>
      </c>
      <c r="AR222" s="1">
        <v>0</v>
      </c>
      <c r="AS222" s="1">
        <f>+Urq_InfraMR[[#This Row],[B.02.1 - Parque de Coches Eléctricos Motrices]]+Urq_InfraMR[[#This Row],[B.02.2 - Parque de Coches Eléctricos Motrices Remolcados Tipo R]]+Urq_InfraMR[[#This Row],[B.02.3 - Parque de Coches Eléctricos Motrices Tipo R]]</f>
        <v>128</v>
      </c>
      <c r="AT222" s="1">
        <v>0</v>
      </c>
      <c r="AU222" s="1">
        <v>0</v>
      </c>
      <c r="AV222" s="1">
        <v>0</v>
      </c>
      <c r="AW222" s="1">
        <f>+Urq_InfraMR[[#This Row],[B.03.1 - Parque de Coches Motores Motrices Remolcados]]+Urq_InfraMR[[#This Row],[B.03.2 - Parque de Coches Motores Motrices Intermedios]]+Urq_InfraMR[[#This Row],[B.03.3 - Parque de Coches Motores Motrices Cabina]]</f>
        <v>0</v>
      </c>
      <c r="AX222" s="1">
        <v>0</v>
      </c>
      <c r="AY222" s="1">
        <v>0</v>
      </c>
      <c r="AZ222" s="1">
        <v>0</v>
      </c>
      <c r="BA222" s="1">
        <v>0</v>
      </c>
      <c r="BB222" s="1">
        <v>0</v>
      </c>
      <c r="BC222" s="1">
        <f>+Urq_InfraMR[[#This Row],[B.04.5 - Parque de Coches Remolcados para Servicios Especiales (Cartoneros)]]+Urq_InfraMR[[#This Row],[B.04.4 - Parque de Coches Remolcados de Larga Distancia (Turista+Pullman)]]+Urq_InfraMR[[#This Row],[B.04.3 - Parque de Coches Remolcados Clase Unica Cabina]]+Urq_InfraMR[[#This Row],[B.04.2 - Parque de Coches Remolcados Clase Unica Furgón]]+Urq_InfraMR[[#This Row],[B.04.1 - Parque de Coches Remolcados Clase Unica]]</f>
        <v>0</v>
      </c>
      <c r="BD222" s="1">
        <v>1</v>
      </c>
      <c r="BE222" s="1">
        <v>0</v>
      </c>
      <c r="BF222" s="16">
        <v>1435</v>
      </c>
    </row>
    <row r="223" spans="1:58">
      <c r="A223" s="1">
        <v>2011</v>
      </c>
      <c r="B223" s="1" t="s">
        <v>120</v>
      </c>
      <c r="C223" s="12">
        <v>0.2</v>
      </c>
      <c r="D223" s="12">
        <v>0</v>
      </c>
      <c r="E223" s="12">
        <v>0</v>
      </c>
      <c r="F223" s="12">
        <v>25.676639999999999</v>
      </c>
      <c r="G223" s="12">
        <f t="shared" si="21"/>
        <v>25.876639999999998</v>
      </c>
      <c r="H223" s="12">
        <f>+Urq_InfraMR[[#This Row],[Total Líneas de Explotación ]]</f>
        <v>25.876639999999998</v>
      </c>
      <c r="I223" s="12">
        <v>25.677</v>
      </c>
      <c r="J223" s="12">
        <v>0.2</v>
      </c>
      <c r="K223" s="12">
        <v>2.5569999999999999</v>
      </c>
      <c r="L223" s="12">
        <v>54.899000000000001</v>
      </c>
      <c r="M223" s="12">
        <v>3.875</v>
      </c>
      <c r="N223" s="12">
        <f>+Urq_InfraMR[[#This Row],[A.03.1 -  Longitud de Vías de Explotación No Electrificadas Troncales y Ramales (vía principal) (km)]]+Urq_InfraMR[[#This Row],[A.04.1 -  Longitud de Vías de Explotación Electrificadas Troncales y Ramales (vía principal) (km)]]</f>
        <v>55.099000000000004</v>
      </c>
      <c r="O223" s="12">
        <f>+Urq_InfraMR[[#This Row],[Total Vías (excluido Auxiliares)]]</f>
        <v>55.099000000000004</v>
      </c>
      <c r="P223" s="1">
        <v>4</v>
      </c>
      <c r="Q223" s="1">
        <v>19</v>
      </c>
      <c r="R223" s="1">
        <v>0</v>
      </c>
      <c r="S223" s="1">
        <f t="shared" si="22"/>
        <v>23</v>
      </c>
      <c r="T223" s="1">
        <v>0</v>
      </c>
      <c r="U223" s="1">
        <v>28</v>
      </c>
      <c r="V223" s="1">
        <v>0</v>
      </c>
      <c r="W223" s="1">
        <v>0</v>
      </c>
      <c r="X223" s="1">
        <v>2</v>
      </c>
      <c r="Y223" s="1">
        <f t="shared" si="23"/>
        <v>30</v>
      </c>
      <c r="Z223" s="1">
        <v>6</v>
      </c>
      <c r="AA223" s="1">
        <v>6</v>
      </c>
      <c r="AB223" s="1">
        <f>+Urq_InfraMR[[#This Row],[Total Pasos Vehiculares a Nivel]]</f>
        <v>30</v>
      </c>
      <c r="AC223" s="1">
        <f t="shared" si="24"/>
        <v>42</v>
      </c>
      <c r="AD223" s="1">
        <v>1</v>
      </c>
      <c r="AE223" s="1">
        <v>3</v>
      </c>
      <c r="AF223" s="1">
        <v>36</v>
      </c>
      <c r="AG223" s="1">
        <f t="shared" si="25"/>
        <v>40</v>
      </c>
      <c r="AH223" s="13">
        <v>17.370999999999999</v>
      </c>
      <c r="AI223" s="13">
        <v>0</v>
      </c>
      <c r="AJ223" s="13">
        <v>8.3789999999999996</v>
      </c>
      <c r="AK223" s="13">
        <f t="shared" si="26"/>
        <v>25.75</v>
      </c>
      <c r="AL223" s="1">
        <v>1</v>
      </c>
      <c r="AM223" s="1">
        <v>0</v>
      </c>
      <c r="AN223" s="1">
        <v>0</v>
      </c>
      <c r="AO223" s="1">
        <f t="shared" si="27"/>
        <v>1</v>
      </c>
      <c r="AP223" s="1">
        <v>0</v>
      </c>
      <c r="AQ223" s="1">
        <v>128</v>
      </c>
      <c r="AR223" s="1">
        <v>0</v>
      </c>
      <c r="AS223" s="1">
        <f>+Urq_InfraMR[[#This Row],[B.02.1 - Parque de Coches Eléctricos Motrices]]+Urq_InfraMR[[#This Row],[B.02.2 - Parque de Coches Eléctricos Motrices Remolcados Tipo R]]+Urq_InfraMR[[#This Row],[B.02.3 - Parque de Coches Eléctricos Motrices Tipo R]]</f>
        <v>128</v>
      </c>
      <c r="AT223" s="1">
        <v>0</v>
      </c>
      <c r="AU223" s="1">
        <v>0</v>
      </c>
      <c r="AV223" s="1">
        <v>0</v>
      </c>
      <c r="AW223" s="1">
        <f>+Urq_InfraMR[[#This Row],[B.03.1 - Parque de Coches Motores Motrices Remolcados]]+Urq_InfraMR[[#This Row],[B.03.2 - Parque de Coches Motores Motrices Intermedios]]+Urq_InfraMR[[#This Row],[B.03.3 - Parque de Coches Motores Motrices Cabina]]</f>
        <v>0</v>
      </c>
      <c r="AX223" s="1">
        <v>0</v>
      </c>
      <c r="AY223" s="1">
        <v>0</v>
      </c>
      <c r="AZ223" s="1">
        <v>0</v>
      </c>
      <c r="BA223" s="1">
        <v>0</v>
      </c>
      <c r="BB223" s="1">
        <v>0</v>
      </c>
      <c r="BC223" s="1">
        <f>+Urq_InfraMR[[#This Row],[B.04.5 - Parque de Coches Remolcados para Servicios Especiales (Cartoneros)]]+Urq_InfraMR[[#This Row],[B.04.4 - Parque de Coches Remolcados de Larga Distancia (Turista+Pullman)]]+Urq_InfraMR[[#This Row],[B.04.3 - Parque de Coches Remolcados Clase Unica Cabina]]+Urq_InfraMR[[#This Row],[B.04.2 - Parque de Coches Remolcados Clase Unica Furgón]]+Urq_InfraMR[[#This Row],[B.04.1 - Parque de Coches Remolcados Clase Unica]]</f>
        <v>0</v>
      </c>
      <c r="BD223" s="1">
        <v>1</v>
      </c>
      <c r="BE223" s="1">
        <v>0</v>
      </c>
      <c r="BF223" s="16">
        <v>1435</v>
      </c>
    </row>
    <row r="224" spans="1:58">
      <c r="A224" s="1">
        <v>2011</v>
      </c>
      <c r="B224" s="1" t="s">
        <v>121</v>
      </c>
      <c r="C224" s="12">
        <v>0.2</v>
      </c>
      <c r="D224" s="12">
        <v>0</v>
      </c>
      <c r="E224" s="12">
        <v>0</v>
      </c>
      <c r="F224" s="12">
        <v>25.676639999999999</v>
      </c>
      <c r="G224" s="12">
        <f t="shared" si="21"/>
        <v>25.876639999999998</v>
      </c>
      <c r="H224" s="12">
        <f>+Urq_InfraMR[[#This Row],[Total Líneas de Explotación ]]</f>
        <v>25.876639999999998</v>
      </c>
      <c r="I224" s="12">
        <v>25.677</v>
      </c>
      <c r="J224" s="12">
        <v>0.2</v>
      </c>
      <c r="K224" s="12">
        <v>2.5569999999999999</v>
      </c>
      <c r="L224" s="12">
        <v>54.899000000000001</v>
      </c>
      <c r="M224" s="12">
        <v>3.875</v>
      </c>
      <c r="N224" s="12">
        <f>+Urq_InfraMR[[#This Row],[A.03.1 -  Longitud de Vías de Explotación No Electrificadas Troncales y Ramales (vía principal) (km)]]+Urq_InfraMR[[#This Row],[A.04.1 -  Longitud de Vías de Explotación Electrificadas Troncales y Ramales (vía principal) (km)]]</f>
        <v>55.099000000000004</v>
      </c>
      <c r="O224" s="12">
        <f>+Urq_InfraMR[[#This Row],[Total Vías (excluido Auxiliares)]]</f>
        <v>55.099000000000004</v>
      </c>
      <c r="P224" s="1">
        <v>4</v>
      </c>
      <c r="Q224" s="1">
        <v>19</v>
      </c>
      <c r="R224" s="1">
        <v>0</v>
      </c>
      <c r="S224" s="1">
        <f t="shared" si="22"/>
        <v>23</v>
      </c>
      <c r="T224" s="1">
        <v>0</v>
      </c>
      <c r="U224" s="1">
        <v>28</v>
      </c>
      <c r="V224" s="1">
        <v>0</v>
      </c>
      <c r="W224" s="1">
        <v>0</v>
      </c>
      <c r="X224" s="1">
        <v>2</v>
      </c>
      <c r="Y224" s="1">
        <f t="shared" si="23"/>
        <v>30</v>
      </c>
      <c r="Z224" s="1">
        <v>6</v>
      </c>
      <c r="AA224" s="1">
        <v>6</v>
      </c>
      <c r="AB224" s="1">
        <f>+Urq_InfraMR[[#This Row],[Total Pasos Vehiculares a Nivel]]</f>
        <v>30</v>
      </c>
      <c r="AC224" s="1">
        <f t="shared" si="24"/>
        <v>42</v>
      </c>
      <c r="AD224" s="1">
        <v>1</v>
      </c>
      <c r="AE224" s="1">
        <v>3</v>
      </c>
      <c r="AF224" s="1">
        <v>36</v>
      </c>
      <c r="AG224" s="1">
        <f t="shared" si="25"/>
        <v>40</v>
      </c>
      <c r="AH224" s="13">
        <v>17.370999999999999</v>
      </c>
      <c r="AI224" s="13">
        <v>0</v>
      </c>
      <c r="AJ224" s="13">
        <v>8.3789999999999996</v>
      </c>
      <c r="AK224" s="13">
        <f t="shared" si="26"/>
        <v>25.75</v>
      </c>
      <c r="AL224" s="1">
        <v>1</v>
      </c>
      <c r="AM224" s="1">
        <v>0</v>
      </c>
      <c r="AN224" s="1">
        <v>0</v>
      </c>
      <c r="AO224" s="1">
        <f t="shared" si="27"/>
        <v>1</v>
      </c>
      <c r="AP224" s="1">
        <v>0</v>
      </c>
      <c r="AQ224" s="1">
        <v>128</v>
      </c>
      <c r="AR224" s="1">
        <v>0</v>
      </c>
      <c r="AS224" s="1">
        <f>+Urq_InfraMR[[#This Row],[B.02.1 - Parque de Coches Eléctricos Motrices]]+Urq_InfraMR[[#This Row],[B.02.2 - Parque de Coches Eléctricos Motrices Remolcados Tipo R]]+Urq_InfraMR[[#This Row],[B.02.3 - Parque de Coches Eléctricos Motrices Tipo R]]</f>
        <v>128</v>
      </c>
      <c r="AT224" s="1">
        <v>0</v>
      </c>
      <c r="AU224" s="1">
        <v>0</v>
      </c>
      <c r="AV224" s="1">
        <v>0</v>
      </c>
      <c r="AW224" s="1">
        <f>+Urq_InfraMR[[#This Row],[B.03.1 - Parque de Coches Motores Motrices Remolcados]]+Urq_InfraMR[[#This Row],[B.03.2 - Parque de Coches Motores Motrices Intermedios]]+Urq_InfraMR[[#This Row],[B.03.3 - Parque de Coches Motores Motrices Cabina]]</f>
        <v>0</v>
      </c>
      <c r="AX224" s="1">
        <v>0</v>
      </c>
      <c r="AY224" s="1">
        <v>0</v>
      </c>
      <c r="AZ224" s="1">
        <v>0</v>
      </c>
      <c r="BA224" s="1">
        <v>0</v>
      </c>
      <c r="BB224" s="1">
        <v>0</v>
      </c>
      <c r="BC224" s="1">
        <f>+Urq_InfraMR[[#This Row],[B.04.5 - Parque de Coches Remolcados para Servicios Especiales (Cartoneros)]]+Urq_InfraMR[[#This Row],[B.04.4 - Parque de Coches Remolcados de Larga Distancia (Turista+Pullman)]]+Urq_InfraMR[[#This Row],[B.04.3 - Parque de Coches Remolcados Clase Unica Cabina]]+Urq_InfraMR[[#This Row],[B.04.2 - Parque de Coches Remolcados Clase Unica Furgón]]+Urq_InfraMR[[#This Row],[B.04.1 - Parque de Coches Remolcados Clase Unica]]</f>
        <v>0</v>
      </c>
      <c r="BD224" s="1">
        <v>1</v>
      </c>
      <c r="BE224" s="1">
        <v>0</v>
      </c>
      <c r="BF224" s="16">
        <v>1435</v>
      </c>
    </row>
    <row r="225" spans="1:58">
      <c r="A225" s="1">
        <v>2011</v>
      </c>
      <c r="B225" s="1" t="s">
        <v>122</v>
      </c>
      <c r="C225" s="12">
        <v>0.2</v>
      </c>
      <c r="D225" s="12">
        <v>0</v>
      </c>
      <c r="E225" s="12">
        <v>0</v>
      </c>
      <c r="F225" s="12">
        <v>25.676639999999999</v>
      </c>
      <c r="G225" s="12">
        <f t="shared" si="21"/>
        <v>25.876639999999998</v>
      </c>
      <c r="H225" s="12">
        <f>+Urq_InfraMR[[#This Row],[Total Líneas de Explotación ]]</f>
        <v>25.876639999999998</v>
      </c>
      <c r="I225" s="12">
        <v>25.677</v>
      </c>
      <c r="J225" s="12">
        <v>0.2</v>
      </c>
      <c r="K225" s="12">
        <v>2.5569999999999999</v>
      </c>
      <c r="L225" s="12">
        <v>54.899000000000001</v>
      </c>
      <c r="M225" s="12">
        <v>3.875</v>
      </c>
      <c r="N225" s="12">
        <f>+Urq_InfraMR[[#This Row],[A.03.1 -  Longitud de Vías de Explotación No Electrificadas Troncales y Ramales (vía principal) (km)]]+Urq_InfraMR[[#This Row],[A.04.1 -  Longitud de Vías de Explotación Electrificadas Troncales y Ramales (vía principal) (km)]]</f>
        <v>55.099000000000004</v>
      </c>
      <c r="O225" s="12">
        <f>+Urq_InfraMR[[#This Row],[Total Vías (excluido Auxiliares)]]</f>
        <v>55.099000000000004</v>
      </c>
      <c r="P225" s="1">
        <v>4</v>
      </c>
      <c r="Q225" s="1">
        <v>19</v>
      </c>
      <c r="R225" s="1">
        <v>0</v>
      </c>
      <c r="S225" s="1">
        <f t="shared" si="22"/>
        <v>23</v>
      </c>
      <c r="T225" s="1">
        <v>0</v>
      </c>
      <c r="U225" s="1">
        <v>28</v>
      </c>
      <c r="V225" s="1">
        <v>0</v>
      </c>
      <c r="W225" s="1">
        <v>0</v>
      </c>
      <c r="X225" s="1">
        <v>2</v>
      </c>
      <c r="Y225" s="1">
        <f t="shared" si="23"/>
        <v>30</v>
      </c>
      <c r="Z225" s="1">
        <v>6</v>
      </c>
      <c r="AA225" s="1">
        <v>6</v>
      </c>
      <c r="AB225" s="1">
        <f>+Urq_InfraMR[[#This Row],[Total Pasos Vehiculares a Nivel]]</f>
        <v>30</v>
      </c>
      <c r="AC225" s="1">
        <f t="shared" si="24"/>
        <v>42</v>
      </c>
      <c r="AD225" s="1">
        <v>1</v>
      </c>
      <c r="AE225" s="1">
        <v>3</v>
      </c>
      <c r="AF225" s="1">
        <v>36</v>
      </c>
      <c r="AG225" s="1">
        <f t="shared" si="25"/>
        <v>40</v>
      </c>
      <c r="AH225" s="13">
        <v>17.370999999999999</v>
      </c>
      <c r="AI225" s="13">
        <v>0</v>
      </c>
      <c r="AJ225" s="13">
        <v>8.3789999999999996</v>
      </c>
      <c r="AK225" s="13">
        <f t="shared" si="26"/>
        <v>25.75</v>
      </c>
      <c r="AL225" s="1">
        <v>1</v>
      </c>
      <c r="AM225" s="1">
        <v>0</v>
      </c>
      <c r="AN225" s="1">
        <v>0</v>
      </c>
      <c r="AO225" s="1">
        <f t="shared" si="27"/>
        <v>1</v>
      </c>
      <c r="AP225" s="1">
        <v>0</v>
      </c>
      <c r="AQ225" s="1">
        <v>128</v>
      </c>
      <c r="AR225" s="1">
        <v>0</v>
      </c>
      <c r="AS225" s="1">
        <f>+Urq_InfraMR[[#This Row],[B.02.1 - Parque de Coches Eléctricos Motrices]]+Urq_InfraMR[[#This Row],[B.02.2 - Parque de Coches Eléctricos Motrices Remolcados Tipo R]]+Urq_InfraMR[[#This Row],[B.02.3 - Parque de Coches Eléctricos Motrices Tipo R]]</f>
        <v>128</v>
      </c>
      <c r="AT225" s="1">
        <v>0</v>
      </c>
      <c r="AU225" s="1">
        <v>0</v>
      </c>
      <c r="AV225" s="1">
        <v>0</v>
      </c>
      <c r="AW225" s="1">
        <f>+Urq_InfraMR[[#This Row],[B.03.1 - Parque de Coches Motores Motrices Remolcados]]+Urq_InfraMR[[#This Row],[B.03.2 - Parque de Coches Motores Motrices Intermedios]]+Urq_InfraMR[[#This Row],[B.03.3 - Parque de Coches Motores Motrices Cabina]]</f>
        <v>0</v>
      </c>
      <c r="AX225" s="1">
        <v>0</v>
      </c>
      <c r="AY225" s="1">
        <v>0</v>
      </c>
      <c r="AZ225" s="1">
        <v>0</v>
      </c>
      <c r="BA225" s="1">
        <v>0</v>
      </c>
      <c r="BB225" s="1">
        <v>0</v>
      </c>
      <c r="BC225" s="1">
        <f>+Urq_InfraMR[[#This Row],[B.04.5 - Parque de Coches Remolcados para Servicios Especiales (Cartoneros)]]+Urq_InfraMR[[#This Row],[B.04.4 - Parque de Coches Remolcados de Larga Distancia (Turista+Pullman)]]+Urq_InfraMR[[#This Row],[B.04.3 - Parque de Coches Remolcados Clase Unica Cabina]]+Urq_InfraMR[[#This Row],[B.04.2 - Parque de Coches Remolcados Clase Unica Furgón]]+Urq_InfraMR[[#This Row],[B.04.1 - Parque de Coches Remolcados Clase Unica]]</f>
        <v>0</v>
      </c>
      <c r="BD225" s="1">
        <v>1</v>
      </c>
      <c r="BE225" s="1">
        <v>0</v>
      </c>
      <c r="BF225" s="16">
        <v>1435</v>
      </c>
    </row>
    <row r="226" spans="1:58">
      <c r="A226" s="1">
        <v>2011</v>
      </c>
      <c r="B226" s="1" t="s">
        <v>123</v>
      </c>
      <c r="C226" s="12">
        <v>0.2</v>
      </c>
      <c r="D226" s="12">
        <v>0</v>
      </c>
      <c r="E226" s="12">
        <v>0</v>
      </c>
      <c r="F226" s="12">
        <v>25.676639999999999</v>
      </c>
      <c r="G226" s="12">
        <f t="shared" si="21"/>
        <v>25.876639999999998</v>
      </c>
      <c r="H226" s="12">
        <f>+Urq_InfraMR[[#This Row],[Total Líneas de Explotación ]]</f>
        <v>25.876639999999998</v>
      </c>
      <c r="I226" s="12">
        <v>25.677</v>
      </c>
      <c r="J226" s="12">
        <v>0.2</v>
      </c>
      <c r="K226" s="12">
        <v>2.5569999999999999</v>
      </c>
      <c r="L226" s="12">
        <v>54.899000000000001</v>
      </c>
      <c r="M226" s="12">
        <v>3.875</v>
      </c>
      <c r="N226" s="12">
        <f>+Urq_InfraMR[[#This Row],[A.03.1 -  Longitud de Vías de Explotación No Electrificadas Troncales y Ramales (vía principal) (km)]]+Urq_InfraMR[[#This Row],[A.04.1 -  Longitud de Vías de Explotación Electrificadas Troncales y Ramales (vía principal) (km)]]</f>
        <v>55.099000000000004</v>
      </c>
      <c r="O226" s="12">
        <f>+Urq_InfraMR[[#This Row],[Total Vías (excluido Auxiliares)]]</f>
        <v>55.099000000000004</v>
      </c>
      <c r="P226" s="1">
        <v>4</v>
      </c>
      <c r="Q226" s="1">
        <v>19</v>
      </c>
      <c r="R226" s="1">
        <v>0</v>
      </c>
      <c r="S226" s="1">
        <f t="shared" si="22"/>
        <v>23</v>
      </c>
      <c r="T226" s="1">
        <v>0</v>
      </c>
      <c r="U226" s="1">
        <v>28</v>
      </c>
      <c r="V226" s="1">
        <v>0</v>
      </c>
      <c r="W226" s="1">
        <v>0</v>
      </c>
      <c r="X226" s="1">
        <v>2</v>
      </c>
      <c r="Y226" s="1">
        <f t="shared" si="23"/>
        <v>30</v>
      </c>
      <c r="Z226" s="1">
        <v>6</v>
      </c>
      <c r="AA226" s="1">
        <v>6</v>
      </c>
      <c r="AB226" s="1">
        <f>+Urq_InfraMR[[#This Row],[Total Pasos Vehiculares a Nivel]]</f>
        <v>30</v>
      </c>
      <c r="AC226" s="1">
        <f t="shared" si="24"/>
        <v>42</v>
      </c>
      <c r="AD226" s="1">
        <v>1</v>
      </c>
      <c r="AE226" s="1">
        <v>3</v>
      </c>
      <c r="AF226" s="1">
        <v>36</v>
      </c>
      <c r="AG226" s="1">
        <f t="shared" si="25"/>
        <v>40</v>
      </c>
      <c r="AH226" s="13">
        <v>17.370999999999999</v>
      </c>
      <c r="AI226" s="13">
        <v>0</v>
      </c>
      <c r="AJ226" s="13">
        <v>8.3789999999999996</v>
      </c>
      <c r="AK226" s="13">
        <f t="shared" si="26"/>
        <v>25.75</v>
      </c>
      <c r="AL226" s="1">
        <v>1</v>
      </c>
      <c r="AM226" s="1">
        <v>0</v>
      </c>
      <c r="AN226" s="1">
        <v>0</v>
      </c>
      <c r="AO226" s="1">
        <f t="shared" si="27"/>
        <v>1</v>
      </c>
      <c r="AP226" s="1">
        <v>0</v>
      </c>
      <c r="AQ226" s="1">
        <v>128</v>
      </c>
      <c r="AR226" s="1">
        <v>0</v>
      </c>
      <c r="AS226" s="1">
        <f>+Urq_InfraMR[[#This Row],[B.02.1 - Parque de Coches Eléctricos Motrices]]+Urq_InfraMR[[#This Row],[B.02.2 - Parque de Coches Eléctricos Motrices Remolcados Tipo R]]+Urq_InfraMR[[#This Row],[B.02.3 - Parque de Coches Eléctricos Motrices Tipo R]]</f>
        <v>128</v>
      </c>
      <c r="AT226" s="1">
        <v>0</v>
      </c>
      <c r="AU226" s="1">
        <v>0</v>
      </c>
      <c r="AV226" s="1">
        <v>0</v>
      </c>
      <c r="AW226" s="1">
        <f>+Urq_InfraMR[[#This Row],[B.03.1 - Parque de Coches Motores Motrices Remolcados]]+Urq_InfraMR[[#This Row],[B.03.2 - Parque de Coches Motores Motrices Intermedios]]+Urq_InfraMR[[#This Row],[B.03.3 - Parque de Coches Motores Motrices Cabina]]</f>
        <v>0</v>
      </c>
      <c r="AX226" s="1">
        <v>0</v>
      </c>
      <c r="AY226" s="1">
        <v>0</v>
      </c>
      <c r="AZ226" s="1">
        <v>0</v>
      </c>
      <c r="BA226" s="1">
        <v>0</v>
      </c>
      <c r="BB226" s="1">
        <v>0</v>
      </c>
      <c r="BC226" s="1">
        <f>+Urq_InfraMR[[#This Row],[B.04.5 - Parque de Coches Remolcados para Servicios Especiales (Cartoneros)]]+Urq_InfraMR[[#This Row],[B.04.4 - Parque de Coches Remolcados de Larga Distancia (Turista+Pullman)]]+Urq_InfraMR[[#This Row],[B.04.3 - Parque de Coches Remolcados Clase Unica Cabina]]+Urq_InfraMR[[#This Row],[B.04.2 - Parque de Coches Remolcados Clase Unica Furgón]]+Urq_InfraMR[[#This Row],[B.04.1 - Parque de Coches Remolcados Clase Unica]]</f>
        <v>0</v>
      </c>
      <c r="BD226" s="1">
        <v>1</v>
      </c>
      <c r="BE226" s="1">
        <v>0</v>
      </c>
      <c r="BF226" s="16">
        <v>1435</v>
      </c>
    </row>
    <row r="227" spans="1:58">
      <c r="A227" s="1">
        <v>2011</v>
      </c>
      <c r="B227" s="1" t="s">
        <v>124</v>
      </c>
      <c r="C227" s="12">
        <v>0.2</v>
      </c>
      <c r="D227" s="12">
        <v>0</v>
      </c>
      <c r="E227" s="12">
        <v>0</v>
      </c>
      <c r="F227" s="12">
        <v>25.676639999999999</v>
      </c>
      <c r="G227" s="12">
        <f t="shared" si="21"/>
        <v>25.876639999999998</v>
      </c>
      <c r="H227" s="12">
        <f>+Urq_InfraMR[[#This Row],[Total Líneas de Explotación ]]</f>
        <v>25.876639999999998</v>
      </c>
      <c r="I227" s="12">
        <v>25.677</v>
      </c>
      <c r="J227" s="12">
        <v>0.2</v>
      </c>
      <c r="K227" s="12">
        <v>2.5569999999999999</v>
      </c>
      <c r="L227" s="12">
        <v>54.899000000000001</v>
      </c>
      <c r="M227" s="12">
        <v>3.875</v>
      </c>
      <c r="N227" s="12">
        <f>+Urq_InfraMR[[#This Row],[A.03.1 -  Longitud de Vías de Explotación No Electrificadas Troncales y Ramales (vía principal) (km)]]+Urq_InfraMR[[#This Row],[A.04.1 -  Longitud de Vías de Explotación Electrificadas Troncales y Ramales (vía principal) (km)]]</f>
        <v>55.099000000000004</v>
      </c>
      <c r="O227" s="12">
        <f>+Urq_InfraMR[[#This Row],[Total Vías (excluido Auxiliares)]]</f>
        <v>55.099000000000004</v>
      </c>
      <c r="P227" s="1">
        <v>4</v>
      </c>
      <c r="Q227" s="1">
        <v>19</v>
      </c>
      <c r="R227" s="1">
        <v>0</v>
      </c>
      <c r="S227" s="1">
        <f t="shared" si="22"/>
        <v>23</v>
      </c>
      <c r="T227" s="1">
        <v>0</v>
      </c>
      <c r="U227" s="1">
        <v>28</v>
      </c>
      <c r="V227" s="1">
        <v>0</v>
      </c>
      <c r="W227" s="1">
        <v>0</v>
      </c>
      <c r="X227" s="1">
        <v>2</v>
      </c>
      <c r="Y227" s="1">
        <f t="shared" si="23"/>
        <v>30</v>
      </c>
      <c r="Z227" s="1">
        <v>6</v>
      </c>
      <c r="AA227" s="1">
        <v>6</v>
      </c>
      <c r="AB227" s="1">
        <f>+Urq_InfraMR[[#This Row],[Total Pasos Vehiculares a Nivel]]</f>
        <v>30</v>
      </c>
      <c r="AC227" s="1">
        <f t="shared" si="24"/>
        <v>42</v>
      </c>
      <c r="AD227" s="1">
        <v>1</v>
      </c>
      <c r="AE227" s="1">
        <v>3</v>
      </c>
      <c r="AF227" s="1">
        <v>36</v>
      </c>
      <c r="AG227" s="1">
        <f t="shared" si="25"/>
        <v>40</v>
      </c>
      <c r="AH227" s="13">
        <v>17.370999999999999</v>
      </c>
      <c r="AI227" s="13">
        <v>0</v>
      </c>
      <c r="AJ227" s="13">
        <v>8.3789999999999996</v>
      </c>
      <c r="AK227" s="13">
        <f t="shared" si="26"/>
        <v>25.75</v>
      </c>
      <c r="AL227" s="1">
        <v>1</v>
      </c>
      <c r="AM227" s="1">
        <v>0</v>
      </c>
      <c r="AN227" s="1">
        <v>0</v>
      </c>
      <c r="AO227" s="1">
        <f t="shared" si="27"/>
        <v>1</v>
      </c>
      <c r="AP227" s="1">
        <v>0</v>
      </c>
      <c r="AQ227" s="1">
        <v>128</v>
      </c>
      <c r="AR227" s="1">
        <v>0</v>
      </c>
      <c r="AS227" s="1">
        <f>+Urq_InfraMR[[#This Row],[B.02.1 - Parque de Coches Eléctricos Motrices]]+Urq_InfraMR[[#This Row],[B.02.2 - Parque de Coches Eléctricos Motrices Remolcados Tipo R]]+Urq_InfraMR[[#This Row],[B.02.3 - Parque de Coches Eléctricos Motrices Tipo R]]</f>
        <v>128</v>
      </c>
      <c r="AT227" s="1">
        <v>0</v>
      </c>
      <c r="AU227" s="1">
        <v>0</v>
      </c>
      <c r="AV227" s="1">
        <v>0</v>
      </c>
      <c r="AW227" s="1">
        <f>+Urq_InfraMR[[#This Row],[B.03.1 - Parque de Coches Motores Motrices Remolcados]]+Urq_InfraMR[[#This Row],[B.03.2 - Parque de Coches Motores Motrices Intermedios]]+Urq_InfraMR[[#This Row],[B.03.3 - Parque de Coches Motores Motrices Cabina]]</f>
        <v>0</v>
      </c>
      <c r="AX227" s="1">
        <v>0</v>
      </c>
      <c r="AY227" s="1">
        <v>0</v>
      </c>
      <c r="AZ227" s="1">
        <v>0</v>
      </c>
      <c r="BA227" s="1">
        <v>0</v>
      </c>
      <c r="BB227" s="1">
        <v>0</v>
      </c>
      <c r="BC227" s="1">
        <f>+Urq_InfraMR[[#This Row],[B.04.5 - Parque de Coches Remolcados para Servicios Especiales (Cartoneros)]]+Urq_InfraMR[[#This Row],[B.04.4 - Parque de Coches Remolcados de Larga Distancia (Turista+Pullman)]]+Urq_InfraMR[[#This Row],[B.04.3 - Parque de Coches Remolcados Clase Unica Cabina]]+Urq_InfraMR[[#This Row],[B.04.2 - Parque de Coches Remolcados Clase Unica Furgón]]+Urq_InfraMR[[#This Row],[B.04.1 - Parque de Coches Remolcados Clase Unica]]</f>
        <v>0</v>
      </c>
      <c r="BD227" s="1">
        <v>1</v>
      </c>
      <c r="BE227" s="1">
        <v>0</v>
      </c>
      <c r="BF227" s="16">
        <v>1435</v>
      </c>
    </row>
    <row r="228" spans="1:58">
      <c r="A228" s="1">
        <v>2011</v>
      </c>
      <c r="B228" s="1" t="s">
        <v>125</v>
      </c>
      <c r="C228" s="12">
        <v>0.2</v>
      </c>
      <c r="D228" s="12">
        <v>0</v>
      </c>
      <c r="E228" s="12">
        <v>0</v>
      </c>
      <c r="F228" s="12">
        <v>25.676639999999999</v>
      </c>
      <c r="G228" s="12">
        <f t="shared" si="21"/>
        <v>25.876639999999998</v>
      </c>
      <c r="H228" s="12">
        <f>+Urq_InfraMR[[#This Row],[Total Líneas de Explotación ]]</f>
        <v>25.876639999999998</v>
      </c>
      <c r="I228" s="12">
        <v>25.677</v>
      </c>
      <c r="J228" s="12">
        <v>0.2</v>
      </c>
      <c r="K228" s="12">
        <v>2.5569999999999999</v>
      </c>
      <c r="L228" s="12">
        <v>54.899000000000001</v>
      </c>
      <c r="M228" s="12">
        <v>3.875</v>
      </c>
      <c r="N228" s="12">
        <f>+Urq_InfraMR[[#This Row],[A.03.1 -  Longitud de Vías de Explotación No Electrificadas Troncales y Ramales (vía principal) (km)]]+Urq_InfraMR[[#This Row],[A.04.1 -  Longitud de Vías de Explotación Electrificadas Troncales y Ramales (vía principal) (km)]]</f>
        <v>55.099000000000004</v>
      </c>
      <c r="O228" s="12">
        <f>+Urq_InfraMR[[#This Row],[Total Vías (excluido Auxiliares)]]</f>
        <v>55.099000000000004</v>
      </c>
      <c r="P228" s="1">
        <v>4</v>
      </c>
      <c r="Q228" s="1">
        <v>19</v>
      </c>
      <c r="R228" s="1">
        <v>0</v>
      </c>
      <c r="S228" s="1">
        <f t="shared" si="22"/>
        <v>23</v>
      </c>
      <c r="T228" s="1">
        <v>0</v>
      </c>
      <c r="U228" s="1">
        <v>28</v>
      </c>
      <c r="V228" s="1">
        <v>0</v>
      </c>
      <c r="W228" s="1">
        <v>0</v>
      </c>
      <c r="X228" s="1">
        <v>2</v>
      </c>
      <c r="Y228" s="1">
        <f t="shared" si="23"/>
        <v>30</v>
      </c>
      <c r="Z228" s="1">
        <v>6</v>
      </c>
      <c r="AA228" s="1">
        <v>6</v>
      </c>
      <c r="AB228" s="1">
        <f>+Urq_InfraMR[[#This Row],[Total Pasos Vehiculares a Nivel]]</f>
        <v>30</v>
      </c>
      <c r="AC228" s="1">
        <f t="shared" si="24"/>
        <v>42</v>
      </c>
      <c r="AD228" s="1">
        <v>1</v>
      </c>
      <c r="AE228" s="1">
        <v>3</v>
      </c>
      <c r="AF228" s="1">
        <v>36</v>
      </c>
      <c r="AG228" s="1">
        <f t="shared" si="25"/>
        <v>40</v>
      </c>
      <c r="AH228" s="13">
        <v>17.370999999999999</v>
      </c>
      <c r="AI228" s="13">
        <v>0</v>
      </c>
      <c r="AJ228" s="13">
        <v>8.3789999999999996</v>
      </c>
      <c r="AK228" s="13">
        <f t="shared" si="26"/>
        <v>25.75</v>
      </c>
      <c r="AL228" s="1">
        <v>1</v>
      </c>
      <c r="AM228" s="1">
        <v>0</v>
      </c>
      <c r="AN228" s="1">
        <v>0</v>
      </c>
      <c r="AO228" s="1">
        <f t="shared" si="27"/>
        <v>1</v>
      </c>
      <c r="AP228" s="1">
        <v>0</v>
      </c>
      <c r="AQ228" s="1">
        <v>128</v>
      </c>
      <c r="AR228" s="1">
        <v>0</v>
      </c>
      <c r="AS228" s="1">
        <f>+Urq_InfraMR[[#This Row],[B.02.1 - Parque de Coches Eléctricos Motrices]]+Urq_InfraMR[[#This Row],[B.02.2 - Parque de Coches Eléctricos Motrices Remolcados Tipo R]]+Urq_InfraMR[[#This Row],[B.02.3 - Parque de Coches Eléctricos Motrices Tipo R]]</f>
        <v>128</v>
      </c>
      <c r="AT228" s="1">
        <v>0</v>
      </c>
      <c r="AU228" s="1">
        <v>0</v>
      </c>
      <c r="AV228" s="1">
        <v>0</v>
      </c>
      <c r="AW228" s="1">
        <f>+Urq_InfraMR[[#This Row],[B.03.1 - Parque de Coches Motores Motrices Remolcados]]+Urq_InfraMR[[#This Row],[B.03.2 - Parque de Coches Motores Motrices Intermedios]]+Urq_InfraMR[[#This Row],[B.03.3 - Parque de Coches Motores Motrices Cabina]]</f>
        <v>0</v>
      </c>
      <c r="AX228" s="1">
        <v>0</v>
      </c>
      <c r="AY228" s="1">
        <v>0</v>
      </c>
      <c r="AZ228" s="1">
        <v>0</v>
      </c>
      <c r="BA228" s="1">
        <v>0</v>
      </c>
      <c r="BB228" s="1">
        <v>0</v>
      </c>
      <c r="BC228" s="1">
        <f>+Urq_InfraMR[[#This Row],[B.04.5 - Parque de Coches Remolcados para Servicios Especiales (Cartoneros)]]+Urq_InfraMR[[#This Row],[B.04.4 - Parque de Coches Remolcados de Larga Distancia (Turista+Pullman)]]+Urq_InfraMR[[#This Row],[B.04.3 - Parque de Coches Remolcados Clase Unica Cabina]]+Urq_InfraMR[[#This Row],[B.04.2 - Parque de Coches Remolcados Clase Unica Furgón]]+Urq_InfraMR[[#This Row],[B.04.1 - Parque de Coches Remolcados Clase Unica]]</f>
        <v>0</v>
      </c>
      <c r="BD228" s="1">
        <v>1</v>
      </c>
      <c r="BE228" s="1">
        <v>0</v>
      </c>
      <c r="BF228" s="16">
        <v>1435</v>
      </c>
    </row>
    <row r="229" spans="1:58">
      <c r="A229" s="1">
        <v>2011</v>
      </c>
      <c r="B229" s="1" t="s">
        <v>126</v>
      </c>
      <c r="C229" s="12">
        <v>0.2</v>
      </c>
      <c r="D229" s="12">
        <v>0</v>
      </c>
      <c r="E229" s="12">
        <v>0</v>
      </c>
      <c r="F229" s="12">
        <v>25.676639999999999</v>
      </c>
      <c r="G229" s="12">
        <f t="shared" si="21"/>
        <v>25.876639999999998</v>
      </c>
      <c r="H229" s="12">
        <f>+Urq_InfraMR[[#This Row],[Total Líneas de Explotación ]]</f>
        <v>25.876639999999998</v>
      </c>
      <c r="I229" s="12">
        <v>25.677</v>
      </c>
      <c r="J229" s="12">
        <v>0.2</v>
      </c>
      <c r="K229" s="12">
        <v>2.5569999999999999</v>
      </c>
      <c r="L229" s="12">
        <v>54.899000000000001</v>
      </c>
      <c r="M229" s="12">
        <v>3.875</v>
      </c>
      <c r="N229" s="12">
        <f>+Urq_InfraMR[[#This Row],[A.03.1 -  Longitud de Vías de Explotación No Electrificadas Troncales y Ramales (vía principal) (km)]]+Urq_InfraMR[[#This Row],[A.04.1 -  Longitud de Vías de Explotación Electrificadas Troncales y Ramales (vía principal) (km)]]</f>
        <v>55.099000000000004</v>
      </c>
      <c r="O229" s="12">
        <f>+Urq_InfraMR[[#This Row],[Total Vías (excluido Auxiliares)]]</f>
        <v>55.099000000000004</v>
      </c>
      <c r="P229" s="1">
        <v>4</v>
      </c>
      <c r="Q229" s="1">
        <v>19</v>
      </c>
      <c r="R229" s="1">
        <v>0</v>
      </c>
      <c r="S229" s="1">
        <f t="shared" si="22"/>
        <v>23</v>
      </c>
      <c r="T229" s="1">
        <v>0</v>
      </c>
      <c r="U229" s="1">
        <v>28</v>
      </c>
      <c r="V229" s="1">
        <v>0</v>
      </c>
      <c r="W229" s="1">
        <v>0</v>
      </c>
      <c r="X229" s="1">
        <v>2</v>
      </c>
      <c r="Y229" s="1">
        <f t="shared" si="23"/>
        <v>30</v>
      </c>
      <c r="Z229" s="1">
        <v>6</v>
      </c>
      <c r="AA229" s="1">
        <v>6</v>
      </c>
      <c r="AB229" s="1">
        <f>+Urq_InfraMR[[#This Row],[Total Pasos Vehiculares a Nivel]]</f>
        <v>30</v>
      </c>
      <c r="AC229" s="1">
        <f t="shared" si="24"/>
        <v>42</v>
      </c>
      <c r="AD229" s="1">
        <v>1</v>
      </c>
      <c r="AE229" s="1">
        <v>3</v>
      </c>
      <c r="AF229" s="1">
        <v>36</v>
      </c>
      <c r="AG229" s="1">
        <f t="shared" si="25"/>
        <v>40</v>
      </c>
      <c r="AH229" s="13">
        <v>17.370999999999999</v>
      </c>
      <c r="AI229" s="13">
        <v>0</v>
      </c>
      <c r="AJ229" s="13">
        <v>8.3789999999999996</v>
      </c>
      <c r="AK229" s="13">
        <f t="shared" si="26"/>
        <v>25.75</v>
      </c>
      <c r="AL229" s="1">
        <v>1</v>
      </c>
      <c r="AM229" s="1">
        <v>0</v>
      </c>
      <c r="AN229" s="1">
        <v>0</v>
      </c>
      <c r="AO229" s="1">
        <f t="shared" si="27"/>
        <v>1</v>
      </c>
      <c r="AP229" s="1">
        <v>0</v>
      </c>
      <c r="AQ229" s="1">
        <v>128</v>
      </c>
      <c r="AR229" s="1">
        <v>0</v>
      </c>
      <c r="AS229" s="1">
        <f>+Urq_InfraMR[[#This Row],[B.02.1 - Parque de Coches Eléctricos Motrices]]+Urq_InfraMR[[#This Row],[B.02.2 - Parque de Coches Eléctricos Motrices Remolcados Tipo R]]+Urq_InfraMR[[#This Row],[B.02.3 - Parque de Coches Eléctricos Motrices Tipo R]]</f>
        <v>128</v>
      </c>
      <c r="AT229" s="1">
        <v>0</v>
      </c>
      <c r="AU229" s="1">
        <v>0</v>
      </c>
      <c r="AV229" s="1">
        <v>0</v>
      </c>
      <c r="AW229" s="1">
        <f>+Urq_InfraMR[[#This Row],[B.03.1 - Parque de Coches Motores Motrices Remolcados]]+Urq_InfraMR[[#This Row],[B.03.2 - Parque de Coches Motores Motrices Intermedios]]+Urq_InfraMR[[#This Row],[B.03.3 - Parque de Coches Motores Motrices Cabina]]</f>
        <v>0</v>
      </c>
      <c r="AX229" s="1">
        <v>0</v>
      </c>
      <c r="AY229" s="1">
        <v>0</v>
      </c>
      <c r="AZ229" s="1">
        <v>0</v>
      </c>
      <c r="BA229" s="1">
        <v>0</v>
      </c>
      <c r="BB229" s="1">
        <v>0</v>
      </c>
      <c r="BC229" s="1">
        <f>+Urq_InfraMR[[#This Row],[B.04.5 - Parque de Coches Remolcados para Servicios Especiales (Cartoneros)]]+Urq_InfraMR[[#This Row],[B.04.4 - Parque de Coches Remolcados de Larga Distancia (Turista+Pullman)]]+Urq_InfraMR[[#This Row],[B.04.3 - Parque de Coches Remolcados Clase Unica Cabina]]+Urq_InfraMR[[#This Row],[B.04.2 - Parque de Coches Remolcados Clase Unica Furgón]]+Urq_InfraMR[[#This Row],[B.04.1 - Parque de Coches Remolcados Clase Unica]]</f>
        <v>0</v>
      </c>
      <c r="BD229" s="1">
        <v>1</v>
      </c>
      <c r="BE229" s="1">
        <v>0</v>
      </c>
      <c r="BF229" s="16">
        <v>1435</v>
      </c>
    </row>
    <row r="230" spans="1:58">
      <c r="A230" s="1">
        <v>2012</v>
      </c>
      <c r="B230" s="1" t="s">
        <v>115</v>
      </c>
      <c r="C230" s="12">
        <v>0.2</v>
      </c>
      <c r="D230" s="12">
        <v>0</v>
      </c>
      <c r="E230" s="12">
        <v>0</v>
      </c>
      <c r="F230" s="12">
        <v>25.676639999999999</v>
      </c>
      <c r="G230" s="12">
        <f t="shared" si="21"/>
        <v>25.876639999999998</v>
      </c>
      <c r="H230" s="12">
        <f>+Urq_InfraMR[[#This Row],[Total Líneas de Explotación ]]</f>
        <v>25.876639999999998</v>
      </c>
      <c r="I230" s="12">
        <v>25.677</v>
      </c>
      <c r="J230" s="12">
        <v>0.2</v>
      </c>
      <c r="K230" s="12">
        <v>2.5569999999999999</v>
      </c>
      <c r="L230" s="12">
        <v>54.899000000000001</v>
      </c>
      <c r="M230" s="12">
        <v>3.875</v>
      </c>
      <c r="N230" s="12">
        <f>+Urq_InfraMR[[#This Row],[A.03.1 -  Longitud de Vías de Explotación No Electrificadas Troncales y Ramales (vía principal) (km)]]+Urq_InfraMR[[#This Row],[A.04.1 -  Longitud de Vías de Explotación Electrificadas Troncales y Ramales (vía principal) (km)]]</f>
        <v>55.099000000000004</v>
      </c>
      <c r="O230" s="12">
        <f>+Urq_InfraMR[[#This Row],[Total Vías (excluido Auxiliares)]]</f>
        <v>55.099000000000004</v>
      </c>
      <c r="P230" s="1">
        <v>4</v>
      </c>
      <c r="Q230" s="1">
        <v>19</v>
      </c>
      <c r="R230" s="1">
        <v>0</v>
      </c>
      <c r="S230" s="1">
        <f t="shared" si="22"/>
        <v>23</v>
      </c>
      <c r="T230" s="1">
        <v>0</v>
      </c>
      <c r="U230" s="1">
        <v>28</v>
      </c>
      <c r="V230" s="1">
        <v>0</v>
      </c>
      <c r="W230" s="1">
        <v>0</v>
      </c>
      <c r="X230" s="1">
        <v>2</v>
      </c>
      <c r="Y230" s="1">
        <f t="shared" si="23"/>
        <v>30</v>
      </c>
      <c r="Z230" s="1">
        <v>6</v>
      </c>
      <c r="AA230" s="1">
        <v>6</v>
      </c>
      <c r="AB230" s="1">
        <f>+Urq_InfraMR[[#This Row],[Total Pasos Vehiculares a Nivel]]</f>
        <v>30</v>
      </c>
      <c r="AC230" s="1">
        <f t="shared" si="24"/>
        <v>42</v>
      </c>
      <c r="AD230" s="1">
        <v>1</v>
      </c>
      <c r="AE230" s="1">
        <v>3</v>
      </c>
      <c r="AF230" s="1">
        <v>36</v>
      </c>
      <c r="AG230" s="1">
        <f t="shared" si="25"/>
        <v>40</v>
      </c>
      <c r="AH230" s="13">
        <v>18.658000000000001</v>
      </c>
      <c r="AI230" s="13">
        <v>0</v>
      </c>
      <c r="AJ230" s="13">
        <v>7.0919999999999996</v>
      </c>
      <c r="AK230" s="13">
        <f t="shared" si="26"/>
        <v>25.75</v>
      </c>
      <c r="AL230" s="1">
        <v>1</v>
      </c>
      <c r="AM230" s="1">
        <v>0</v>
      </c>
      <c r="AN230" s="1">
        <v>0</v>
      </c>
      <c r="AO230" s="1">
        <f t="shared" si="27"/>
        <v>1</v>
      </c>
      <c r="AP230" s="1">
        <v>0</v>
      </c>
      <c r="AQ230" s="1">
        <v>128</v>
      </c>
      <c r="AR230" s="1">
        <v>0</v>
      </c>
      <c r="AS230" s="1">
        <f>+Urq_InfraMR[[#This Row],[B.02.1 - Parque de Coches Eléctricos Motrices]]+Urq_InfraMR[[#This Row],[B.02.2 - Parque de Coches Eléctricos Motrices Remolcados Tipo R]]+Urq_InfraMR[[#This Row],[B.02.3 - Parque de Coches Eléctricos Motrices Tipo R]]</f>
        <v>128</v>
      </c>
      <c r="AT230" s="1">
        <v>0</v>
      </c>
      <c r="AU230" s="1">
        <v>0</v>
      </c>
      <c r="AV230" s="1">
        <v>0</v>
      </c>
      <c r="AW230" s="1">
        <f>+Urq_InfraMR[[#This Row],[B.03.1 - Parque de Coches Motores Motrices Remolcados]]+Urq_InfraMR[[#This Row],[B.03.2 - Parque de Coches Motores Motrices Intermedios]]+Urq_InfraMR[[#This Row],[B.03.3 - Parque de Coches Motores Motrices Cabina]]</f>
        <v>0</v>
      </c>
      <c r="AX230" s="1">
        <v>0</v>
      </c>
      <c r="AY230" s="1">
        <v>0</v>
      </c>
      <c r="AZ230" s="1">
        <v>0</v>
      </c>
      <c r="BA230" s="1">
        <v>0</v>
      </c>
      <c r="BB230" s="1">
        <v>0</v>
      </c>
      <c r="BC230" s="1">
        <f>+Urq_InfraMR[[#This Row],[B.04.5 - Parque de Coches Remolcados para Servicios Especiales (Cartoneros)]]+Urq_InfraMR[[#This Row],[B.04.4 - Parque de Coches Remolcados de Larga Distancia (Turista+Pullman)]]+Urq_InfraMR[[#This Row],[B.04.3 - Parque de Coches Remolcados Clase Unica Cabina]]+Urq_InfraMR[[#This Row],[B.04.2 - Parque de Coches Remolcados Clase Unica Furgón]]+Urq_InfraMR[[#This Row],[B.04.1 - Parque de Coches Remolcados Clase Unica]]</f>
        <v>0</v>
      </c>
      <c r="BD230" s="1">
        <v>1</v>
      </c>
      <c r="BE230" s="1">
        <v>0</v>
      </c>
      <c r="BF230" s="16">
        <v>1435</v>
      </c>
    </row>
    <row r="231" spans="1:58">
      <c r="A231" s="1">
        <v>2012</v>
      </c>
      <c r="B231" s="1" t="s">
        <v>116</v>
      </c>
      <c r="C231" s="12">
        <v>0.2</v>
      </c>
      <c r="D231" s="12">
        <v>0</v>
      </c>
      <c r="E231" s="12">
        <v>0</v>
      </c>
      <c r="F231" s="12">
        <v>25.676639999999999</v>
      </c>
      <c r="G231" s="12">
        <f t="shared" si="21"/>
        <v>25.876639999999998</v>
      </c>
      <c r="H231" s="12">
        <f>+Urq_InfraMR[[#This Row],[Total Líneas de Explotación ]]</f>
        <v>25.876639999999998</v>
      </c>
      <c r="I231" s="12">
        <v>25.677</v>
      </c>
      <c r="J231" s="12">
        <v>0.2</v>
      </c>
      <c r="K231" s="12">
        <v>2.5569999999999999</v>
      </c>
      <c r="L231" s="12">
        <v>54.899000000000001</v>
      </c>
      <c r="M231" s="12">
        <v>3.875</v>
      </c>
      <c r="N231" s="12">
        <f>+Urq_InfraMR[[#This Row],[A.03.1 -  Longitud de Vías de Explotación No Electrificadas Troncales y Ramales (vía principal) (km)]]+Urq_InfraMR[[#This Row],[A.04.1 -  Longitud de Vías de Explotación Electrificadas Troncales y Ramales (vía principal) (km)]]</f>
        <v>55.099000000000004</v>
      </c>
      <c r="O231" s="12">
        <f>+Urq_InfraMR[[#This Row],[Total Vías (excluido Auxiliares)]]</f>
        <v>55.099000000000004</v>
      </c>
      <c r="P231" s="1">
        <v>4</v>
      </c>
      <c r="Q231" s="1">
        <v>19</v>
      </c>
      <c r="R231" s="1">
        <v>0</v>
      </c>
      <c r="S231" s="1">
        <f t="shared" si="22"/>
        <v>23</v>
      </c>
      <c r="T231" s="1">
        <v>0</v>
      </c>
      <c r="U231" s="1">
        <v>28</v>
      </c>
      <c r="V231" s="1">
        <v>0</v>
      </c>
      <c r="W231" s="1">
        <v>0</v>
      </c>
      <c r="X231" s="1">
        <v>2</v>
      </c>
      <c r="Y231" s="1">
        <f t="shared" si="23"/>
        <v>30</v>
      </c>
      <c r="Z231" s="1">
        <v>6</v>
      </c>
      <c r="AA231" s="1">
        <v>6</v>
      </c>
      <c r="AB231" s="1">
        <f>+Urq_InfraMR[[#This Row],[Total Pasos Vehiculares a Nivel]]</f>
        <v>30</v>
      </c>
      <c r="AC231" s="1">
        <f t="shared" si="24"/>
        <v>42</v>
      </c>
      <c r="AD231" s="1">
        <v>1</v>
      </c>
      <c r="AE231" s="1">
        <v>3</v>
      </c>
      <c r="AF231" s="1">
        <v>36</v>
      </c>
      <c r="AG231" s="1">
        <f t="shared" si="25"/>
        <v>40</v>
      </c>
      <c r="AH231" s="13">
        <v>18.658000000000001</v>
      </c>
      <c r="AI231" s="13">
        <v>0</v>
      </c>
      <c r="AJ231" s="13">
        <v>7.0919999999999996</v>
      </c>
      <c r="AK231" s="13">
        <f t="shared" si="26"/>
        <v>25.75</v>
      </c>
      <c r="AL231" s="1">
        <v>1</v>
      </c>
      <c r="AM231" s="1">
        <v>0</v>
      </c>
      <c r="AN231" s="1">
        <v>0</v>
      </c>
      <c r="AO231" s="1">
        <f t="shared" si="27"/>
        <v>1</v>
      </c>
      <c r="AP231" s="1">
        <v>0</v>
      </c>
      <c r="AQ231" s="1">
        <v>128</v>
      </c>
      <c r="AR231" s="1">
        <v>0</v>
      </c>
      <c r="AS231" s="1">
        <f>+Urq_InfraMR[[#This Row],[B.02.1 - Parque de Coches Eléctricos Motrices]]+Urq_InfraMR[[#This Row],[B.02.2 - Parque de Coches Eléctricos Motrices Remolcados Tipo R]]+Urq_InfraMR[[#This Row],[B.02.3 - Parque de Coches Eléctricos Motrices Tipo R]]</f>
        <v>128</v>
      </c>
      <c r="AT231" s="1">
        <v>0</v>
      </c>
      <c r="AU231" s="1">
        <v>0</v>
      </c>
      <c r="AV231" s="1">
        <v>0</v>
      </c>
      <c r="AW231" s="1">
        <f>+Urq_InfraMR[[#This Row],[B.03.1 - Parque de Coches Motores Motrices Remolcados]]+Urq_InfraMR[[#This Row],[B.03.2 - Parque de Coches Motores Motrices Intermedios]]+Urq_InfraMR[[#This Row],[B.03.3 - Parque de Coches Motores Motrices Cabina]]</f>
        <v>0</v>
      </c>
      <c r="AX231" s="1">
        <v>0</v>
      </c>
      <c r="AY231" s="1">
        <v>0</v>
      </c>
      <c r="AZ231" s="1">
        <v>0</v>
      </c>
      <c r="BA231" s="1">
        <v>0</v>
      </c>
      <c r="BB231" s="1">
        <v>0</v>
      </c>
      <c r="BC231" s="1">
        <f>+Urq_InfraMR[[#This Row],[B.04.5 - Parque de Coches Remolcados para Servicios Especiales (Cartoneros)]]+Urq_InfraMR[[#This Row],[B.04.4 - Parque de Coches Remolcados de Larga Distancia (Turista+Pullman)]]+Urq_InfraMR[[#This Row],[B.04.3 - Parque de Coches Remolcados Clase Unica Cabina]]+Urq_InfraMR[[#This Row],[B.04.2 - Parque de Coches Remolcados Clase Unica Furgón]]+Urq_InfraMR[[#This Row],[B.04.1 - Parque de Coches Remolcados Clase Unica]]</f>
        <v>0</v>
      </c>
      <c r="BD231" s="1">
        <v>1</v>
      </c>
      <c r="BE231" s="1">
        <v>0</v>
      </c>
      <c r="BF231" s="16">
        <v>1435</v>
      </c>
    </row>
    <row r="232" spans="1:58">
      <c r="A232" s="1">
        <v>2012</v>
      </c>
      <c r="B232" s="1" t="s">
        <v>117</v>
      </c>
      <c r="C232" s="12">
        <v>0.2</v>
      </c>
      <c r="D232" s="12">
        <v>0</v>
      </c>
      <c r="E232" s="12">
        <v>0</v>
      </c>
      <c r="F232" s="12">
        <v>25.676639999999999</v>
      </c>
      <c r="G232" s="12">
        <f t="shared" si="21"/>
        <v>25.876639999999998</v>
      </c>
      <c r="H232" s="12">
        <f>+Urq_InfraMR[[#This Row],[Total Líneas de Explotación ]]</f>
        <v>25.876639999999998</v>
      </c>
      <c r="I232" s="12">
        <v>25.677</v>
      </c>
      <c r="J232" s="12">
        <v>0.2</v>
      </c>
      <c r="K232" s="12">
        <v>2.5569999999999999</v>
      </c>
      <c r="L232" s="12">
        <v>54.899000000000001</v>
      </c>
      <c r="M232" s="12">
        <v>3.875</v>
      </c>
      <c r="N232" s="12">
        <f>+Urq_InfraMR[[#This Row],[A.03.1 -  Longitud de Vías de Explotación No Electrificadas Troncales y Ramales (vía principal) (km)]]+Urq_InfraMR[[#This Row],[A.04.1 -  Longitud de Vías de Explotación Electrificadas Troncales y Ramales (vía principal) (km)]]</f>
        <v>55.099000000000004</v>
      </c>
      <c r="O232" s="12">
        <f>+Urq_InfraMR[[#This Row],[Total Vías (excluido Auxiliares)]]</f>
        <v>55.099000000000004</v>
      </c>
      <c r="P232" s="1">
        <v>4</v>
      </c>
      <c r="Q232" s="1">
        <v>19</v>
      </c>
      <c r="R232" s="1">
        <v>0</v>
      </c>
      <c r="S232" s="1">
        <f t="shared" si="22"/>
        <v>23</v>
      </c>
      <c r="T232" s="1">
        <v>0</v>
      </c>
      <c r="U232" s="1">
        <v>28</v>
      </c>
      <c r="V232" s="1">
        <v>0</v>
      </c>
      <c r="W232" s="1">
        <v>0</v>
      </c>
      <c r="X232" s="1">
        <v>2</v>
      </c>
      <c r="Y232" s="1">
        <f t="shared" si="23"/>
        <v>30</v>
      </c>
      <c r="Z232" s="1">
        <v>6</v>
      </c>
      <c r="AA232" s="1">
        <v>6</v>
      </c>
      <c r="AB232" s="1">
        <f>+Urq_InfraMR[[#This Row],[Total Pasos Vehiculares a Nivel]]</f>
        <v>30</v>
      </c>
      <c r="AC232" s="1">
        <f t="shared" si="24"/>
        <v>42</v>
      </c>
      <c r="AD232" s="1">
        <v>1</v>
      </c>
      <c r="AE232" s="1">
        <v>3</v>
      </c>
      <c r="AF232" s="1">
        <v>36</v>
      </c>
      <c r="AG232" s="1">
        <f t="shared" si="25"/>
        <v>40</v>
      </c>
      <c r="AH232" s="13">
        <v>18.658000000000001</v>
      </c>
      <c r="AI232" s="13">
        <v>0</v>
      </c>
      <c r="AJ232" s="13">
        <v>7.0919999999999996</v>
      </c>
      <c r="AK232" s="13">
        <f t="shared" si="26"/>
        <v>25.75</v>
      </c>
      <c r="AL232" s="1">
        <v>1</v>
      </c>
      <c r="AM232" s="1">
        <v>0</v>
      </c>
      <c r="AN232" s="1">
        <v>0</v>
      </c>
      <c r="AO232" s="1">
        <f t="shared" si="27"/>
        <v>1</v>
      </c>
      <c r="AP232" s="1">
        <v>0</v>
      </c>
      <c r="AQ232" s="1">
        <v>128</v>
      </c>
      <c r="AR232" s="1">
        <v>0</v>
      </c>
      <c r="AS232" s="1">
        <f>+Urq_InfraMR[[#This Row],[B.02.1 - Parque de Coches Eléctricos Motrices]]+Urq_InfraMR[[#This Row],[B.02.2 - Parque de Coches Eléctricos Motrices Remolcados Tipo R]]+Urq_InfraMR[[#This Row],[B.02.3 - Parque de Coches Eléctricos Motrices Tipo R]]</f>
        <v>128</v>
      </c>
      <c r="AT232" s="1">
        <v>0</v>
      </c>
      <c r="AU232" s="1">
        <v>0</v>
      </c>
      <c r="AV232" s="1">
        <v>0</v>
      </c>
      <c r="AW232" s="1">
        <f>+Urq_InfraMR[[#This Row],[B.03.1 - Parque de Coches Motores Motrices Remolcados]]+Urq_InfraMR[[#This Row],[B.03.2 - Parque de Coches Motores Motrices Intermedios]]+Urq_InfraMR[[#This Row],[B.03.3 - Parque de Coches Motores Motrices Cabina]]</f>
        <v>0</v>
      </c>
      <c r="AX232" s="1">
        <v>0</v>
      </c>
      <c r="AY232" s="1">
        <v>0</v>
      </c>
      <c r="AZ232" s="1">
        <v>0</v>
      </c>
      <c r="BA232" s="1">
        <v>0</v>
      </c>
      <c r="BB232" s="1">
        <v>0</v>
      </c>
      <c r="BC232" s="1">
        <f>+Urq_InfraMR[[#This Row],[B.04.5 - Parque de Coches Remolcados para Servicios Especiales (Cartoneros)]]+Urq_InfraMR[[#This Row],[B.04.4 - Parque de Coches Remolcados de Larga Distancia (Turista+Pullman)]]+Urq_InfraMR[[#This Row],[B.04.3 - Parque de Coches Remolcados Clase Unica Cabina]]+Urq_InfraMR[[#This Row],[B.04.2 - Parque de Coches Remolcados Clase Unica Furgón]]+Urq_InfraMR[[#This Row],[B.04.1 - Parque de Coches Remolcados Clase Unica]]</f>
        <v>0</v>
      </c>
      <c r="BD232" s="1">
        <v>1</v>
      </c>
      <c r="BE232" s="1">
        <v>0</v>
      </c>
      <c r="BF232" s="16">
        <v>1435</v>
      </c>
    </row>
    <row r="233" spans="1:58">
      <c r="A233" s="1">
        <v>2012</v>
      </c>
      <c r="B233" s="1" t="s">
        <v>118</v>
      </c>
      <c r="C233" s="12">
        <v>0.2</v>
      </c>
      <c r="D233" s="12">
        <v>0</v>
      </c>
      <c r="E233" s="12">
        <v>0</v>
      </c>
      <c r="F233" s="12">
        <v>25.676639999999999</v>
      </c>
      <c r="G233" s="12">
        <f t="shared" si="21"/>
        <v>25.876639999999998</v>
      </c>
      <c r="H233" s="12">
        <f>+Urq_InfraMR[[#This Row],[Total Líneas de Explotación ]]</f>
        <v>25.876639999999998</v>
      </c>
      <c r="I233" s="12">
        <v>25.677</v>
      </c>
      <c r="J233" s="12">
        <v>0.2</v>
      </c>
      <c r="K233" s="12">
        <v>2.5569999999999999</v>
      </c>
      <c r="L233" s="12">
        <v>54.899000000000001</v>
      </c>
      <c r="M233" s="12">
        <v>3.875</v>
      </c>
      <c r="N233" s="12">
        <f>+Urq_InfraMR[[#This Row],[A.03.1 -  Longitud de Vías de Explotación No Electrificadas Troncales y Ramales (vía principal) (km)]]+Urq_InfraMR[[#This Row],[A.04.1 -  Longitud de Vías de Explotación Electrificadas Troncales y Ramales (vía principal) (km)]]</f>
        <v>55.099000000000004</v>
      </c>
      <c r="O233" s="12">
        <f>+Urq_InfraMR[[#This Row],[Total Vías (excluido Auxiliares)]]</f>
        <v>55.099000000000004</v>
      </c>
      <c r="P233" s="1">
        <v>4</v>
      </c>
      <c r="Q233" s="1">
        <v>19</v>
      </c>
      <c r="R233" s="1">
        <v>0</v>
      </c>
      <c r="S233" s="1">
        <f t="shared" si="22"/>
        <v>23</v>
      </c>
      <c r="T233" s="1">
        <v>0</v>
      </c>
      <c r="U233" s="1">
        <v>28</v>
      </c>
      <c r="V233" s="1">
        <v>0</v>
      </c>
      <c r="W233" s="1">
        <v>0</v>
      </c>
      <c r="X233" s="1">
        <v>2</v>
      </c>
      <c r="Y233" s="1">
        <f t="shared" si="23"/>
        <v>30</v>
      </c>
      <c r="Z233" s="1">
        <v>6</v>
      </c>
      <c r="AA233" s="1">
        <v>6</v>
      </c>
      <c r="AB233" s="1">
        <f>+Urq_InfraMR[[#This Row],[Total Pasos Vehiculares a Nivel]]</f>
        <v>30</v>
      </c>
      <c r="AC233" s="1">
        <f t="shared" si="24"/>
        <v>42</v>
      </c>
      <c r="AD233" s="1">
        <v>1</v>
      </c>
      <c r="AE233" s="1">
        <v>3</v>
      </c>
      <c r="AF233" s="1">
        <v>36</v>
      </c>
      <c r="AG233" s="1">
        <f t="shared" si="25"/>
        <v>40</v>
      </c>
      <c r="AH233" s="13">
        <v>18.658000000000001</v>
      </c>
      <c r="AI233" s="13">
        <v>0</v>
      </c>
      <c r="AJ233" s="13">
        <v>7.0919999999999996</v>
      </c>
      <c r="AK233" s="13">
        <f t="shared" si="26"/>
        <v>25.75</v>
      </c>
      <c r="AL233" s="1">
        <v>1</v>
      </c>
      <c r="AM233" s="1">
        <v>0</v>
      </c>
      <c r="AN233" s="1">
        <v>0</v>
      </c>
      <c r="AO233" s="1">
        <f t="shared" si="27"/>
        <v>1</v>
      </c>
      <c r="AP233" s="1">
        <v>0</v>
      </c>
      <c r="AQ233" s="1">
        <v>128</v>
      </c>
      <c r="AR233" s="1">
        <v>0</v>
      </c>
      <c r="AS233" s="1">
        <f>+Urq_InfraMR[[#This Row],[B.02.1 - Parque de Coches Eléctricos Motrices]]+Urq_InfraMR[[#This Row],[B.02.2 - Parque de Coches Eléctricos Motrices Remolcados Tipo R]]+Urq_InfraMR[[#This Row],[B.02.3 - Parque de Coches Eléctricos Motrices Tipo R]]</f>
        <v>128</v>
      </c>
      <c r="AT233" s="1">
        <v>0</v>
      </c>
      <c r="AU233" s="1">
        <v>0</v>
      </c>
      <c r="AV233" s="1">
        <v>0</v>
      </c>
      <c r="AW233" s="1">
        <f>+Urq_InfraMR[[#This Row],[B.03.1 - Parque de Coches Motores Motrices Remolcados]]+Urq_InfraMR[[#This Row],[B.03.2 - Parque de Coches Motores Motrices Intermedios]]+Urq_InfraMR[[#This Row],[B.03.3 - Parque de Coches Motores Motrices Cabina]]</f>
        <v>0</v>
      </c>
      <c r="AX233" s="1">
        <v>0</v>
      </c>
      <c r="AY233" s="1">
        <v>0</v>
      </c>
      <c r="AZ233" s="1">
        <v>0</v>
      </c>
      <c r="BA233" s="1">
        <v>0</v>
      </c>
      <c r="BB233" s="1">
        <v>0</v>
      </c>
      <c r="BC233" s="1">
        <f>+Urq_InfraMR[[#This Row],[B.04.5 - Parque de Coches Remolcados para Servicios Especiales (Cartoneros)]]+Urq_InfraMR[[#This Row],[B.04.4 - Parque de Coches Remolcados de Larga Distancia (Turista+Pullman)]]+Urq_InfraMR[[#This Row],[B.04.3 - Parque de Coches Remolcados Clase Unica Cabina]]+Urq_InfraMR[[#This Row],[B.04.2 - Parque de Coches Remolcados Clase Unica Furgón]]+Urq_InfraMR[[#This Row],[B.04.1 - Parque de Coches Remolcados Clase Unica]]</f>
        <v>0</v>
      </c>
      <c r="BD233" s="1">
        <v>1</v>
      </c>
      <c r="BE233" s="1">
        <v>0</v>
      </c>
      <c r="BF233" s="16">
        <v>1435</v>
      </c>
    </row>
    <row r="234" spans="1:58">
      <c r="A234" s="1">
        <v>2012</v>
      </c>
      <c r="B234" s="1" t="s">
        <v>119</v>
      </c>
      <c r="C234" s="12">
        <v>0.2</v>
      </c>
      <c r="D234" s="12">
        <v>0</v>
      </c>
      <c r="E234" s="12">
        <v>0</v>
      </c>
      <c r="F234" s="12">
        <v>25.676639999999999</v>
      </c>
      <c r="G234" s="12">
        <f t="shared" si="21"/>
        <v>25.876639999999998</v>
      </c>
      <c r="H234" s="12">
        <f>+Urq_InfraMR[[#This Row],[Total Líneas de Explotación ]]</f>
        <v>25.876639999999998</v>
      </c>
      <c r="I234" s="12">
        <v>25.677</v>
      </c>
      <c r="J234" s="12">
        <v>0.2</v>
      </c>
      <c r="K234" s="12">
        <v>2.5569999999999999</v>
      </c>
      <c r="L234" s="12">
        <v>54.899000000000001</v>
      </c>
      <c r="M234" s="12">
        <v>3.875</v>
      </c>
      <c r="N234" s="12">
        <f>+Urq_InfraMR[[#This Row],[A.03.1 -  Longitud de Vías de Explotación No Electrificadas Troncales y Ramales (vía principal) (km)]]+Urq_InfraMR[[#This Row],[A.04.1 -  Longitud de Vías de Explotación Electrificadas Troncales y Ramales (vía principal) (km)]]</f>
        <v>55.099000000000004</v>
      </c>
      <c r="O234" s="12">
        <f>+Urq_InfraMR[[#This Row],[Total Vías (excluido Auxiliares)]]</f>
        <v>55.099000000000004</v>
      </c>
      <c r="P234" s="1">
        <v>4</v>
      </c>
      <c r="Q234" s="1">
        <v>19</v>
      </c>
      <c r="R234" s="1">
        <v>0</v>
      </c>
      <c r="S234" s="1">
        <f t="shared" si="22"/>
        <v>23</v>
      </c>
      <c r="T234" s="1">
        <v>0</v>
      </c>
      <c r="U234" s="1">
        <v>28</v>
      </c>
      <c r="V234" s="1">
        <v>0</v>
      </c>
      <c r="W234" s="1">
        <v>0</v>
      </c>
      <c r="X234" s="1">
        <v>2</v>
      </c>
      <c r="Y234" s="1">
        <f t="shared" si="23"/>
        <v>30</v>
      </c>
      <c r="Z234" s="1">
        <v>6</v>
      </c>
      <c r="AA234" s="1">
        <v>6</v>
      </c>
      <c r="AB234" s="1">
        <f>+Urq_InfraMR[[#This Row],[Total Pasos Vehiculares a Nivel]]</f>
        <v>30</v>
      </c>
      <c r="AC234" s="1">
        <f t="shared" si="24"/>
        <v>42</v>
      </c>
      <c r="AD234" s="1">
        <v>1</v>
      </c>
      <c r="AE234" s="1">
        <v>3</v>
      </c>
      <c r="AF234" s="1">
        <v>36</v>
      </c>
      <c r="AG234" s="1">
        <f t="shared" si="25"/>
        <v>40</v>
      </c>
      <c r="AH234" s="13">
        <v>18.658000000000001</v>
      </c>
      <c r="AI234" s="13">
        <v>0</v>
      </c>
      <c r="AJ234" s="13">
        <v>7.0919999999999996</v>
      </c>
      <c r="AK234" s="13">
        <f t="shared" si="26"/>
        <v>25.75</v>
      </c>
      <c r="AL234" s="1">
        <v>1</v>
      </c>
      <c r="AM234" s="1">
        <v>0</v>
      </c>
      <c r="AN234" s="1">
        <v>0</v>
      </c>
      <c r="AO234" s="1">
        <f t="shared" si="27"/>
        <v>1</v>
      </c>
      <c r="AP234" s="1">
        <v>0</v>
      </c>
      <c r="AQ234" s="1">
        <v>128</v>
      </c>
      <c r="AR234" s="1">
        <v>0</v>
      </c>
      <c r="AS234" s="1">
        <f>+Urq_InfraMR[[#This Row],[B.02.1 - Parque de Coches Eléctricos Motrices]]+Urq_InfraMR[[#This Row],[B.02.2 - Parque de Coches Eléctricos Motrices Remolcados Tipo R]]+Urq_InfraMR[[#This Row],[B.02.3 - Parque de Coches Eléctricos Motrices Tipo R]]</f>
        <v>128</v>
      </c>
      <c r="AT234" s="1">
        <v>0</v>
      </c>
      <c r="AU234" s="1">
        <v>0</v>
      </c>
      <c r="AV234" s="1">
        <v>0</v>
      </c>
      <c r="AW234" s="1">
        <f>+Urq_InfraMR[[#This Row],[B.03.1 - Parque de Coches Motores Motrices Remolcados]]+Urq_InfraMR[[#This Row],[B.03.2 - Parque de Coches Motores Motrices Intermedios]]+Urq_InfraMR[[#This Row],[B.03.3 - Parque de Coches Motores Motrices Cabina]]</f>
        <v>0</v>
      </c>
      <c r="AX234" s="1">
        <v>0</v>
      </c>
      <c r="AY234" s="1">
        <v>0</v>
      </c>
      <c r="AZ234" s="1">
        <v>0</v>
      </c>
      <c r="BA234" s="1">
        <v>0</v>
      </c>
      <c r="BB234" s="1">
        <v>0</v>
      </c>
      <c r="BC234" s="1">
        <f>+Urq_InfraMR[[#This Row],[B.04.5 - Parque de Coches Remolcados para Servicios Especiales (Cartoneros)]]+Urq_InfraMR[[#This Row],[B.04.4 - Parque de Coches Remolcados de Larga Distancia (Turista+Pullman)]]+Urq_InfraMR[[#This Row],[B.04.3 - Parque de Coches Remolcados Clase Unica Cabina]]+Urq_InfraMR[[#This Row],[B.04.2 - Parque de Coches Remolcados Clase Unica Furgón]]+Urq_InfraMR[[#This Row],[B.04.1 - Parque de Coches Remolcados Clase Unica]]</f>
        <v>0</v>
      </c>
      <c r="BD234" s="1">
        <v>1</v>
      </c>
      <c r="BE234" s="1">
        <v>0</v>
      </c>
      <c r="BF234" s="16">
        <v>1435</v>
      </c>
    </row>
    <row r="235" spans="1:58">
      <c r="A235" s="1">
        <v>2012</v>
      </c>
      <c r="B235" s="1" t="s">
        <v>120</v>
      </c>
      <c r="C235" s="12">
        <v>0.2</v>
      </c>
      <c r="D235" s="12">
        <v>0</v>
      </c>
      <c r="E235" s="12">
        <v>0</v>
      </c>
      <c r="F235" s="12">
        <v>25.676639999999999</v>
      </c>
      <c r="G235" s="12">
        <f t="shared" si="21"/>
        <v>25.876639999999998</v>
      </c>
      <c r="H235" s="12">
        <f>+Urq_InfraMR[[#This Row],[Total Líneas de Explotación ]]</f>
        <v>25.876639999999998</v>
      </c>
      <c r="I235" s="12">
        <v>25.677</v>
      </c>
      <c r="J235" s="12">
        <v>0.2</v>
      </c>
      <c r="K235" s="12">
        <v>2.5569999999999999</v>
      </c>
      <c r="L235" s="12">
        <v>54.899000000000001</v>
      </c>
      <c r="M235" s="12">
        <v>3.875</v>
      </c>
      <c r="N235" s="12">
        <f>+Urq_InfraMR[[#This Row],[A.03.1 -  Longitud de Vías de Explotación No Electrificadas Troncales y Ramales (vía principal) (km)]]+Urq_InfraMR[[#This Row],[A.04.1 -  Longitud de Vías de Explotación Electrificadas Troncales y Ramales (vía principal) (km)]]</f>
        <v>55.099000000000004</v>
      </c>
      <c r="O235" s="12">
        <f>+Urq_InfraMR[[#This Row],[Total Vías (excluido Auxiliares)]]</f>
        <v>55.099000000000004</v>
      </c>
      <c r="P235" s="1">
        <v>4</v>
      </c>
      <c r="Q235" s="1">
        <v>19</v>
      </c>
      <c r="R235" s="1">
        <v>0</v>
      </c>
      <c r="S235" s="1">
        <f t="shared" si="22"/>
        <v>23</v>
      </c>
      <c r="T235" s="1">
        <v>0</v>
      </c>
      <c r="U235" s="1">
        <v>28</v>
      </c>
      <c r="V235" s="1">
        <v>0</v>
      </c>
      <c r="W235" s="1">
        <v>0</v>
      </c>
      <c r="X235" s="1">
        <v>2</v>
      </c>
      <c r="Y235" s="1">
        <f t="shared" si="23"/>
        <v>30</v>
      </c>
      <c r="Z235" s="1">
        <v>6</v>
      </c>
      <c r="AA235" s="1">
        <v>6</v>
      </c>
      <c r="AB235" s="1">
        <f>+Urq_InfraMR[[#This Row],[Total Pasos Vehiculares a Nivel]]</f>
        <v>30</v>
      </c>
      <c r="AC235" s="1">
        <f t="shared" si="24"/>
        <v>42</v>
      </c>
      <c r="AD235" s="1">
        <v>1</v>
      </c>
      <c r="AE235" s="1">
        <v>3</v>
      </c>
      <c r="AF235" s="1">
        <v>36</v>
      </c>
      <c r="AG235" s="1">
        <f t="shared" si="25"/>
        <v>40</v>
      </c>
      <c r="AH235" s="13">
        <v>18.658000000000001</v>
      </c>
      <c r="AI235" s="13">
        <v>0</v>
      </c>
      <c r="AJ235" s="13">
        <v>7.0919999999999996</v>
      </c>
      <c r="AK235" s="13">
        <f t="shared" si="26"/>
        <v>25.75</v>
      </c>
      <c r="AL235" s="1">
        <v>1</v>
      </c>
      <c r="AM235" s="1">
        <v>0</v>
      </c>
      <c r="AN235" s="1">
        <v>0</v>
      </c>
      <c r="AO235" s="1">
        <f t="shared" si="27"/>
        <v>1</v>
      </c>
      <c r="AP235" s="1">
        <v>0</v>
      </c>
      <c r="AQ235" s="1">
        <v>128</v>
      </c>
      <c r="AR235" s="1">
        <v>0</v>
      </c>
      <c r="AS235" s="1">
        <f>+Urq_InfraMR[[#This Row],[B.02.1 - Parque de Coches Eléctricos Motrices]]+Urq_InfraMR[[#This Row],[B.02.2 - Parque de Coches Eléctricos Motrices Remolcados Tipo R]]+Urq_InfraMR[[#This Row],[B.02.3 - Parque de Coches Eléctricos Motrices Tipo R]]</f>
        <v>128</v>
      </c>
      <c r="AT235" s="1">
        <v>0</v>
      </c>
      <c r="AU235" s="1">
        <v>0</v>
      </c>
      <c r="AV235" s="1">
        <v>0</v>
      </c>
      <c r="AW235" s="1">
        <f>+Urq_InfraMR[[#This Row],[B.03.1 - Parque de Coches Motores Motrices Remolcados]]+Urq_InfraMR[[#This Row],[B.03.2 - Parque de Coches Motores Motrices Intermedios]]+Urq_InfraMR[[#This Row],[B.03.3 - Parque de Coches Motores Motrices Cabina]]</f>
        <v>0</v>
      </c>
      <c r="AX235" s="1">
        <v>0</v>
      </c>
      <c r="AY235" s="1">
        <v>0</v>
      </c>
      <c r="AZ235" s="1">
        <v>0</v>
      </c>
      <c r="BA235" s="1">
        <v>0</v>
      </c>
      <c r="BB235" s="1">
        <v>0</v>
      </c>
      <c r="BC235" s="1">
        <f>+Urq_InfraMR[[#This Row],[B.04.5 - Parque de Coches Remolcados para Servicios Especiales (Cartoneros)]]+Urq_InfraMR[[#This Row],[B.04.4 - Parque de Coches Remolcados de Larga Distancia (Turista+Pullman)]]+Urq_InfraMR[[#This Row],[B.04.3 - Parque de Coches Remolcados Clase Unica Cabina]]+Urq_InfraMR[[#This Row],[B.04.2 - Parque de Coches Remolcados Clase Unica Furgón]]+Urq_InfraMR[[#This Row],[B.04.1 - Parque de Coches Remolcados Clase Unica]]</f>
        <v>0</v>
      </c>
      <c r="BD235" s="1">
        <v>1</v>
      </c>
      <c r="BE235" s="1">
        <v>0</v>
      </c>
      <c r="BF235" s="16">
        <v>1435</v>
      </c>
    </row>
    <row r="236" spans="1:58">
      <c r="A236" s="1">
        <v>2012</v>
      </c>
      <c r="B236" s="1" t="s">
        <v>121</v>
      </c>
      <c r="C236" s="12">
        <v>0.2</v>
      </c>
      <c r="D236" s="12">
        <v>0</v>
      </c>
      <c r="E236" s="12">
        <v>0</v>
      </c>
      <c r="F236" s="12">
        <v>25.676639999999999</v>
      </c>
      <c r="G236" s="12">
        <f t="shared" si="21"/>
        <v>25.876639999999998</v>
      </c>
      <c r="H236" s="12">
        <f>+Urq_InfraMR[[#This Row],[Total Líneas de Explotación ]]</f>
        <v>25.876639999999998</v>
      </c>
      <c r="I236" s="12">
        <v>25.677</v>
      </c>
      <c r="J236" s="12">
        <v>0.2</v>
      </c>
      <c r="K236" s="12">
        <v>2.5569999999999999</v>
      </c>
      <c r="L236" s="12">
        <v>54.899000000000001</v>
      </c>
      <c r="M236" s="12">
        <v>3.875</v>
      </c>
      <c r="N236" s="12">
        <f>+Urq_InfraMR[[#This Row],[A.03.1 -  Longitud de Vías de Explotación No Electrificadas Troncales y Ramales (vía principal) (km)]]+Urq_InfraMR[[#This Row],[A.04.1 -  Longitud de Vías de Explotación Electrificadas Troncales y Ramales (vía principal) (km)]]</f>
        <v>55.099000000000004</v>
      </c>
      <c r="O236" s="12">
        <f>+Urq_InfraMR[[#This Row],[Total Vías (excluido Auxiliares)]]</f>
        <v>55.099000000000004</v>
      </c>
      <c r="P236" s="1">
        <v>4</v>
      </c>
      <c r="Q236" s="1">
        <v>19</v>
      </c>
      <c r="R236" s="1">
        <v>0</v>
      </c>
      <c r="S236" s="1">
        <f t="shared" si="22"/>
        <v>23</v>
      </c>
      <c r="T236" s="1">
        <v>0</v>
      </c>
      <c r="U236" s="1">
        <v>28</v>
      </c>
      <c r="V236" s="1">
        <v>0</v>
      </c>
      <c r="W236" s="1">
        <v>0</v>
      </c>
      <c r="X236" s="1">
        <v>2</v>
      </c>
      <c r="Y236" s="1">
        <f t="shared" si="23"/>
        <v>30</v>
      </c>
      <c r="Z236" s="1">
        <v>6</v>
      </c>
      <c r="AA236" s="1">
        <v>6</v>
      </c>
      <c r="AB236" s="1">
        <f>+Urq_InfraMR[[#This Row],[Total Pasos Vehiculares a Nivel]]</f>
        <v>30</v>
      </c>
      <c r="AC236" s="1">
        <f t="shared" si="24"/>
        <v>42</v>
      </c>
      <c r="AD236" s="1">
        <v>1</v>
      </c>
      <c r="AE236" s="1">
        <v>3</v>
      </c>
      <c r="AF236" s="1">
        <v>36</v>
      </c>
      <c r="AG236" s="1">
        <f t="shared" si="25"/>
        <v>40</v>
      </c>
      <c r="AH236" s="13">
        <v>18.658000000000001</v>
      </c>
      <c r="AI236" s="13">
        <v>0</v>
      </c>
      <c r="AJ236" s="13">
        <v>7.0919999999999996</v>
      </c>
      <c r="AK236" s="13">
        <f t="shared" si="26"/>
        <v>25.75</v>
      </c>
      <c r="AL236" s="1">
        <v>1</v>
      </c>
      <c r="AM236" s="1">
        <v>0</v>
      </c>
      <c r="AN236" s="1">
        <v>0</v>
      </c>
      <c r="AO236" s="1">
        <f t="shared" si="27"/>
        <v>1</v>
      </c>
      <c r="AP236" s="1">
        <v>0</v>
      </c>
      <c r="AQ236" s="1">
        <v>128</v>
      </c>
      <c r="AR236" s="1">
        <v>0</v>
      </c>
      <c r="AS236" s="1">
        <f>+Urq_InfraMR[[#This Row],[B.02.1 - Parque de Coches Eléctricos Motrices]]+Urq_InfraMR[[#This Row],[B.02.2 - Parque de Coches Eléctricos Motrices Remolcados Tipo R]]+Urq_InfraMR[[#This Row],[B.02.3 - Parque de Coches Eléctricos Motrices Tipo R]]</f>
        <v>128</v>
      </c>
      <c r="AT236" s="1">
        <v>0</v>
      </c>
      <c r="AU236" s="1">
        <v>0</v>
      </c>
      <c r="AV236" s="1">
        <v>0</v>
      </c>
      <c r="AW236" s="1">
        <f>+Urq_InfraMR[[#This Row],[B.03.1 - Parque de Coches Motores Motrices Remolcados]]+Urq_InfraMR[[#This Row],[B.03.2 - Parque de Coches Motores Motrices Intermedios]]+Urq_InfraMR[[#This Row],[B.03.3 - Parque de Coches Motores Motrices Cabina]]</f>
        <v>0</v>
      </c>
      <c r="AX236" s="1">
        <v>0</v>
      </c>
      <c r="AY236" s="1">
        <v>0</v>
      </c>
      <c r="AZ236" s="1">
        <v>0</v>
      </c>
      <c r="BA236" s="1">
        <v>0</v>
      </c>
      <c r="BB236" s="1">
        <v>0</v>
      </c>
      <c r="BC236" s="1">
        <f>+Urq_InfraMR[[#This Row],[B.04.5 - Parque de Coches Remolcados para Servicios Especiales (Cartoneros)]]+Urq_InfraMR[[#This Row],[B.04.4 - Parque de Coches Remolcados de Larga Distancia (Turista+Pullman)]]+Urq_InfraMR[[#This Row],[B.04.3 - Parque de Coches Remolcados Clase Unica Cabina]]+Urq_InfraMR[[#This Row],[B.04.2 - Parque de Coches Remolcados Clase Unica Furgón]]+Urq_InfraMR[[#This Row],[B.04.1 - Parque de Coches Remolcados Clase Unica]]</f>
        <v>0</v>
      </c>
      <c r="BD236" s="1">
        <v>1</v>
      </c>
      <c r="BE236" s="1">
        <v>0</v>
      </c>
      <c r="BF236" s="16">
        <v>1435</v>
      </c>
    </row>
    <row r="237" spans="1:58">
      <c r="A237" s="1">
        <v>2012</v>
      </c>
      <c r="B237" s="1" t="s">
        <v>122</v>
      </c>
      <c r="C237" s="12">
        <v>0.2</v>
      </c>
      <c r="D237" s="12">
        <v>0</v>
      </c>
      <c r="E237" s="12">
        <v>0</v>
      </c>
      <c r="F237" s="12">
        <v>25.676639999999999</v>
      </c>
      <c r="G237" s="12">
        <f t="shared" si="21"/>
        <v>25.876639999999998</v>
      </c>
      <c r="H237" s="12">
        <f>+Urq_InfraMR[[#This Row],[Total Líneas de Explotación ]]</f>
        <v>25.876639999999998</v>
      </c>
      <c r="I237" s="12">
        <v>25.677</v>
      </c>
      <c r="J237" s="12">
        <v>0.2</v>
      </c>
      <c r="K237" s="12">
        <v>2.5569999999999999</v>
      </c>
      <c r="L237" s="12">
        <v>54.899000000000001</v>
      </c>
      <c r="M237" s="12">
        <v>3.875</v>
      </c>
      <c r="N237" s="12">
        <f>+Urq_InfraMR[[#This Row],[A.03.1 -  Longitud de Vías de Explotación No Electrificadas Troncales y Ramales (vía principal) (km)]]+Urq_InfraMR[[#This Row],[A.04.1 -  Longitud de Vías de Explotación Electrificadas Troncales y Ramales (vía principal) (km)]]</f>
        <v>55.099000000000004</v>
      </c>
      <c r="O237" s="12">
        <f>+Urq_InfraMR[[#This Row],[Total Vías (excluido Auxiliares)]]</f>
        <v>55.099000000000004</v>
      </c>
      <c r="P237" s="1">
        <v>4</v>
      </c>
      <c r="Q237" s="1">
        <v>19</v>
      </c>
      <c r="R237" s="1">
        <v>0</v>
      </c>
      <c r="S237" s="1">
        <f t="shared" si="22"/>
        <v>23</v>
      </c>
      <c r="T237" s="1">
        <v>0</v>
      </c>
      <c r="U237" s="1">
        <v>28</v>
      </c>
      <c r="V237" s="1">
        <v>0</v>
      </c>
      <c r="W237" s="1">
        <v>0</v>
      </c>
      <c r="X237" s="1">
        <v>2</v>
      </c>
      <c r="Y237" s="1">
        <f t="shared" si="23"/>
        <v>30</v>
      </c>
      <c r="Z237" s="1">
        <v>6</v>
      </c>
      <c r="AA237" s="1">
        <v>6</v>
      </c>
      <c r="AB237" s="1">
        <f>+Urq_InfraMR[[#This Row],[Total Pasos Vehiculares a Nivel]]</f>
        <v>30</v>
      </c>
      <c r="AC237" s="1">
        <f t="shared" si="24"/>
        <v>42</v>
      </c>
      <c r="AD237" s="1">
        <v>1</v>
      </c>
      <c r="AE237" s="1">
        <v>3</v>
      </c>
      <c r="AF237" s="1">
        <v>36</v>
      </c>
      <c r="AG237" s="1">
        <f t="shared" si="25"/>
        <v>40</v>
      </c>
      <c r="AH237" s="13">
        <v>18.658000000000001</v>
      </c>
      <c r="AI237" s="13">
        <v>0</v>
      </c>
      <c r="AJ237" s="13">
        <v>7.0919999999999996</v>
      </c>
      <c r="AK237" s="13">
        <f t="shared" si="26"/>
        <v>25.75</v>
      </c>
      <c r="AL237" s="1">
        <v>1</v>
      </c>
      <c r="AM237" s="1">
        <v>0</v>
      </c>
      <c r="AN237" s="1">
        <v>0</v>
      </c>
      <c r="AO237" s="1">
        <f t="shared" si="27"/>
        <v>1</v>
      </c>
      <c r="AP237" s="1">
        <v>0</v>
      </c>
      <c r="AQ237" s="1">
        <v>128</v>
      </c>
      <c r="AR237" s="1">
        <v>0</v>
      </c>
      <c r="AS237" s="1">
        <f>+Urq_InfraMR[[#This Row],[B.02.1 - Parque de Coches Eléctricos Motrices]]+Urq_InfraMR[[#This Row],[B.02.2 - Parque de Coches Eléctricos Motrices Remolcados Tipo R]]+Urq_InfraMR[[#This Row],[B.02.3 - Parque de Coches Eléctricos Motrices Tipo R]]</f>
        <v>128</v>
      </c>
      <c r="AT237" s="1">
        <v>0</v>
      </c>
      <c r="AU237" s="1">
        <v>0</v>
      </c>
      <c r="AV237" s="1">
        <v>0</v>
      </c>
      <c r="AW237" s="1">
        <f>+Urq_InfraMR[[#This Row],[B.03.1 - Parque de Coches Motores Motrices Remolcados]]+Urq_InfraMR[[#This Row],[B.03.2 - Parque de Coches Motores Motrices Intermedios]]+Urq_InfraMR[[#This Row],[B.03.3 - Parque de Coches Motores Motrices Cabina]]</f>
        <v>0</v>
      </c>
      <c r="AX237" s="1">
        <v>0</v>
      </c>
      <c r="AY237" s="1">
        <v>0</v>
      </c>
      <c r="AZ237" s="1">
        <v>0</v>
      </c>
      <c r="BA237" s="1">
        <v>0</v>
      </c>
      <c r="BB237" s="1">
        <v>0</v>
      </c>
      <c r="BC237" s="1">
        <f>+Urq_InfraMR[[#This Row],[B.04.5 - Parque de Coches Remolcados para Servicios Especiales (Cartoneros)]]+Urq_InfraMR[[#This Row],[B.04.4 - Parque de Coches Remolcados de Larga Distancia (Turista+Pullman)]]+Urq_InfraMR[[#This Row],[B.04.3 - Parque de Coches Remolcados Clase Unica Cabina]]+Urq_InfraMR[[#This Row],[B.04.2 - Parque de Coches Remolcados Clase Unica Furgón]]+Urq_InfraMR[[#This Row],[B.04.1 - Parque de Coches Remolcados Clase Unica]]</f>
        <v>0</v>
      </c>
      <c r="BD237" s="1">
        <v>1</v>
      </c>
      <c r="BE237" s="1">
        <v>0</v>
      </c>
      <c r="BF237" s="16">
        <v>1435</v>
      </c>
    </row>
    <row r="238" spans="1:58">
      <c r="A238" s="1">
        <v>2012</v>
      </c>
      <c r="B238" s="1" t="s">
        <v>123</v>
      </c>
      <c r="C238" s="12">
        <v>0.2</v>
      </c>
      <c r="D238" s="12">
        <v>0</v>
      </c>
      <c r="E238" s="12">
        <v>0</v>
      </c>
      <c r="F238" s="12">
        <v>25.676639999999999</v>
      </c>
      <c r="G238" s="12">
        <f t="shared" si="21"/>
        <v>25.876639999999998</v>
      </c>
      <c r="H238" s="12">
        <f>+Urq_InfraMR[[#This Row],[Total Líneas de Explotación ]]</f>
        <v>25.876639999999998</v>
      </c>
      <c r="I238" s="12">
        <v>25.677</v>
      </c>
      <c r="J238" s="12">
        <v>0.2</v>
      </c>
      <c r="K238" s="12">
        <v>2.5569999999999999</v>
      </c>
      <c r="L238" s="12">
        <v>54.899000000000001</v>
      </c>
      <c r="M238" s="12">
        <v>3.875</v>
      </c>
      <c r="N238" s="12">
        <f>+Urq_InfraMR[[#This Row],[A.03.1 -  Longitud de Vías de Explotación No Electrificadas Troncales y Ramales (vía principal) (km)]]+Urq_InfraMR[[#This Row],[A.04.1 -  Longitud de Vías de Explotación Electrificadas Troncales y Ramales (vía principal) (km)]]</f>
        <v>55.099000000000004</v>
      </c>
      <c r="O238" s="12">
        <f>+Urq_InfraMR[[#This Row],[Total Vías (excluido Auxiliares)]]</f>
        <v>55.099000000000004</v>
      </c>
      <c r="P238" s="1">
        <v>4</v>
      </c>
      <c r="Q238" s="1">
        <v>19</v>
      </c>
      <c r="R238" s="1">
        <v>0</v>
      </c>
      <c r="S238" s="1">
        <f t="shared" si="22"/>
        <v>23</v>
      </c>
      <c r="T238" s="1">
        <v>0</v>
      </c>
      <c r="U238" s="1">
        <v>28</v>
      </c>
      <c r="V238" s="1">
        <v>0</v>
      </c>
      <c r="W238" s="1">
        <v>0</v>
      </c>
      <c r="X238" s="1">
        <v>2</v>
      </c>
      <c r="Y238" s="1">
        <f t="shared" si="23"/>
        <v>30</v>
      </c>
      <c r="Z238" s="1">
        <v>6</v>
      </c>
      <c r="AA238" s="1">
        <v>6</v>
      </c>
      <c r="AB238" s="1">
        <f>+Urq_InfraMR[[#This Row],[Total Pasos Vehiculares a Nivel]]</f>
        <v>30</v>
      </c>
      <c r="AC238" s="1">
        <f t="shared" si="24"/>
        <v>42</v>
      </c>
      <c r="AD238" s="1">
        <v>1</v>
      </c>
      <c r="AE238" s="1">
        <v>3</v>
      </c>
      <c r="AF238" s="1">
        <v>36</v>
      </c>
      <c r="AG238" s="1">
        <f t="shared" si="25"/>
        <v>40</v>
      </c>
      <c r="AH238" s="13">
        <v>18.658000000000001</v>
      </c>
      <c r="AI238" s="13">
        <v>0</v>
      </c>
      <c r="AJ238" s="13">
        <v>7.0919999999999996</v>
      </c>
      <c r="AK238" s="13">
        <f t="shared" si="26"/>
        <v>25.75</v>
      </c>
      <c r="AL238" s="1">
        <v>1</v>
      </c>
      <c r="AM238" s="1">
        <v>0</v>
      </c>
      <c r="AN238" s="1">
        <v>0</v>
      </c>
      <c r="AO238" s="1">
        <f t="shared" si="27"/>
        <v>1</v>
      </c>
      <c r="AP238" s="1">
        <v>0</v>
      </c>
      <c r="AQ238" s="1">
        <v>128</v>
      </c>
      <c r="AR238" s="1">
        <v>0</v>
      </c>
      <c r="AS238" s="1">
        <f>+Urq_InfraMR[[#This Row],[B.02.1 - Parque de Coches Eléctricos Motrices]]+Urq_InfraMR[[#This Row],[B.02.2 - Parque de Coches Eléctricos Motrices Remolcados Tipo R]]+Urq_InfraMR[[#This Row],[B.02.3 - Parque de Coches Eléctricos Motrices Tipo R]]</f>
        <v>128</v>
      </c>
      <c r="AT238" s="1">
        <v>0</v>
      </c>
      <c r="AU238" s="1">
        <v>0</v>
      </c>
      <c r="AV238" s="1">
        <v>0</v>
      </c>
      <c r="AW238" s="1">
        <f>+Urq_InfraMR[[#This Row],[B.03.1 - Parque de Coches Motores Motrices Remolcados]]+Urq_InfraMR[[#This Row],[B.03.2 - Parque de Coches Motores Motrices Intermedios]]+Urq_InfraMR[[#This Row],[B.03.3 - Parque de Coches Motores Motrices Cabina]]</f>
        <v>0</v>
      </c>
      <c r="AX238" s="1">
        <v>0</v>
      </c>
      <c r="AY238" s="1">
        <v>0</v>
      </c>
      <c r="AZ238" s="1">
        <v>0</v>
      </c>
      <c r="BA238" s="1">
        <v>0</v>
      </c>
      <c r="BB238" s="1">
        <v>0</v>
      </c>
      <c r="BC238" s="1">
        <f>+Urq_InfraMR[[#This Row],[B.04.5 - Parque de Coches Remolcados para Servicios Especiales (Cartoneros)]]+Urq_InfraMR[[#This Row],[B.04.4 - Parque de Coches Remolcados de Larga Distancia (Turista+Pullman)]]+Urq_InfraMR[[#This Row],[B.04.3 - Parque de Coches Remolcados Clase Unica Cabina]]+Urq_InfraMR[[#This Row],[B.04.2 - Parque de Coches Remolcados Clase Unica Furgón]]+Urq_InfraMR[[#This Row],[B.04.1 - Parque de Coches Remolcados Clase Unica]]</f>
        <v>0</v>
      </c>
      <c r="BD238" s="1">
        <v>1</v>
      </c>
      <c r="BE238" s="1">
        <v>0</v>
      </c>
      <c r="BF238" s="16">
        <v>1435</v>
      </c>
    </row>
    <row r="239" spans="1:58">
      <c r="A239" s="1">
        <v>2012</v>
      </c>
      <c r="B239" s="1" t="s">
        <v>124</v>
      </c>
      <c r="C239" s="12">
        <v>0.2</v>
      </c>
      <c r="D239" s="12">
        <v>0</v>
      </c>
      <c r="E239" s="12">
        <v>0</v>
      </c>
      <c r="F239" s="12">
        <v>25.676639999999999</v>
      </c>
      <c r="G239" s="12">
        <f t="shared" si="21"/>
        <v>25.876639999999998</v>
      </c>
      <c r="H239" s="12">
        <f>+Urq_InfraMR[[#This Row],[Total Líneas de Explotación ]]</f>
        <v>25.876639999999998</v>
      </c>
      <c r="I239" s="12">
        <v>25.677</v>
      </c>
      <c r="J239" s="12">
        <v>0.2</v>
      </c>
      <c r="K239" s="12">
        <v>2.5569999999999999</v>
      </c>
      <c r="L239" s="12">
        <v>54.899000000000001</v>
      </c>
      <c r="M239" s="12">
        <v>3.875</v>
      </c>
      <c r="N239" s="12">
        <f>+Urq_InfraMR[[#This Row],[A.03.1 -  Longitud de Vías de Explotación No Electrificadas Troncales y Ramales (vía principal) (km)]]+Urq_InfraMR[[#This Row],[A.04.1 -  Longitud de Vías de Explotación Electrificadas Troncales y Ramales (vía principal) (km)]]</f>
        <v>55.099000000000004</v>
      </c>
      <c r="O239" s="12">
        <f>+Urq_InfraMR[[#This Row],[Total Vías (excluido Auxiliares)]]</f>
        <v>55.099000000000004</v>
      </c>
      <c r="P239" s="1">
        <v>4</v>
      </c>
      <c r="Q239" s="1">
        <v>19</v>
      </c>
      <c r="R239" s="1">
        <v>0</v>
      </c>
      <c r="S239" s="1">
        <f t="shared" si="22"/>
        <v>23</v>
      </c>
      <c r="T239" s="1">
        <v>0</v>
      </c>
      <c r="U239" s="1">
        <v>28</v>
      </c>
      <c r="V239" s="1">
        <v>0</v>
      </c>
      <c r="W239" s="1">
        <v>0</v>
      </c>
      <c r="X239" s="1">
        <v>2</v>
      </c>
      <c r="Y239" s="1">
        <f t="shared" si="23"/>
        <v>30</v>
      </c>
      <c r="Z239" s="1">
        <v>6</v>
      </c>
      <c r="AA239" s="1">
        <v>6</v>
      </c>
      <c r="AB239" s="1">
        <f>+Urq_InfraMR[[#This Row],[Total Pasos Vehiculares a Nivel]]</f>
        <v>30</v>
      </c>
      <c r="AC239" s="1">
        <f t="shared" si="24"/>
        <v>42</v>
      </c>
      <c r="AD239" s="1">
        <v>1</v>
      </c>
      <c r="AE239" s="1">
        <v>3</v>
      </c>
      <c r="AF239" s="1">
        <v>36</v>
      </c>
      <c r="AG239" s="1">
        <f t="shared" si="25"/>
        <v>40</v>
      </c>
      <c r="AH239" s="13">
        <v>18.658000000000001</v>
      </c>
      <c r="AI239" s="13">
        <v>0</v>
      </c>
      <c r="AJ239" s="13">
        <v>7.0919999999999996</v>
      </c>
      <c r="AK239" s="13">
        <f t="shared" si="26"/>
        <v>25.75</v>
      </c>
      <c r="AL239" s="1">
        <v>1</v>
      </c>
      <c r="AM239" s="1">
        <v>0</v>
      </c>
      <c r="AN239" s="1">
        <v>0</v>
      </c>
      <c r="AO239" s="1">
        <f t="shared" si="27"/>
        <v>1</v>
      </c>
      <c r="AP239" s="1">
        <v>0</v>
      </c>
      <c r="AQ239" s="1">
        <v>128</v>
      </c>
      <c r="AR239" s="1">
        <v>0</v>
      </c>
      <c r="AS239" s="1">
        <f>+Urq_InfraMR[[#This Row],[B.02.1 - Parque de Coches Eléctricos Motrices]]+Urq_InfraMR[[#This Row],[B.02.2 - Parque de Coches Eléctricos Motrices Remolcados Tipo R]]+Urq_InfraMR[[#This Row],[B.02.3 - Parque de Coches Eléctricos Motrices Tipo R]]</f>
        <v>128</v>
      </c>
      <c r="AT239" s="1">
        <v>0</v>
      </c>
      <c r="AU239" s="1">
        <v>0</v>
      </c>
      <c r="AV239" s="1">
        <v>0</v>
      </c>
      <c r="AW239" s="1">
        <f>+Urq_InfraMR[[#This Row],[B.03.1 - Parque de Coches Motores Motrices Remolcados]]+Urq_InfraMR[[#This Row],[B.03.2 - Parque de Coches Motores Motrices Intermedios]]+Urq_InfraMR[[#This Row],[B.03.3 - Parque de Coches Motores Motrices Cabina]]</f>
        <v>0</v>
      </c>
      <c r="AX239" s="1">
        <v>0</v>
      </c>
      <c r="AY239" s="1">
        <v>0</v>
      </c>
      <c r="AZ239" s="1">
        <v>0</v>
      </c>
      <c r="BA239" s="1">
        <v>0</v>
      </c>
      <c r="BB239" s="1">
        <v>0</v>
      </c>
      <c r="BC239" s="1">
        <f>+Urq_InfraMR[[#This Row],[B.04.5 - Parque de Coches Remolcados para Servicios Especiales (Cartoneros)]]+Urq_InfraMR[[#This Row],[B.04.4 - Parque de Coches Remolcados de Larga Distancia (Turista+Pullman)]]+Urq_InfraMR[[#This Row],[B.04.3 - Parque de Coches Remolcados Clase Unica Cabina]]+Urq_InfraMR[[#This Row],[B.04.2 - Parque de Coches Remolcados Clase Unica Furgón]]+Urq_InfraMR[[#This Row],[B.04.1 - Parque de Coches Remolcados Clase Unica]]</f>
        <v>0</v>
      </c>
      <c r="BD239" s="1">
        <v>1</v>
      </c>
      <c r="BE239" s="1">
        <v>0</v>
      </c>
      <c r="BF239" s="16">
        <v>1435</v>
      </c>
    </row>
    <row r="240" spans="1:58">
      <c r="A240" s="1">
        <v>2012</v>
      </c>
      <c r="B240" s="1" t="s">
        <v>125</v>
      </c>
      <c r="C240" s="12">
        <v>0.2</v>
      </c>
      <c r="D240" s="12">
        <v>0</v>
      </c>
      <c r="E240" s="12">
        <v>0</v>
      </c>
      <c r="F240" s="12">
        <v>25.676639999999999</v>
      </c>
      <c r="G240" s="12">
        <f t="shared" si="21"/>
        <v>25.876639999999998</v>
      </c>
      <c r="H240" s="12">
        <f>+Urq_InfraMR[[#This Row],[Total Líneas de Explotación ]]</f>
        <v>25.876639999999998</v>
      </c>
      <c r="I240" s="12">
        <v>25.677</v>
      </c>
      <c r="J240" s="12">
        <v>0.2</v>
      </c>
      <c r="K240" s="12">
        <v>2.5569999999999999</v>
      </c>
      <c r="L240" s="12">
        <v>54.899000000000001</v>
      </c>
      <c r="M240" s="12">
        <v>3.875</v>
      </c>
      <c r="N240" s="12">
        <f>+Urq_InfraMR[[#This Row],[A.03.1 -  Longitud de Vías de Explotación No Electrificadas Troncales y Ramales (vía principal) (km)]]+Urq_InfraMR[[#This Row],[A.04.1 -  Longitud de Vías de Explotación Electrificadas Troncales y Ramales (vía principal) (km)]]</f>
        <v>55.099000000000004</v>
      </c>
      <c r="O240" s="12">
        <f>+Urq_InfraMR[[#This Row],[Total Vías (excluido Auxiliares)]]</f>
        <v>55.099000000000004</v>
      </c>
      <c r="P240" s="1">
        <v>4</v>
      </c>
      <c r="Q240" s="1">
        <v>19</v>
      </c>
      <c r="R240" s="1">
        <v>0</v>
      </c>
      <c r="S240" s="1">
        <f t="shared" si="22"/>
        <v>23</v>
      </c>
      <c r="T240" s="1">
        <v>0</v>
      </c>
      <c r="U240" s="1">
        <v>28</v>
      </c>
      <c r="V240" s="1">
        <v>0</v>
      </c>
      <c r="W240" s="1">
        <v>0</v>
      </c>
      <c r="X240" s="1">
        <v>2</v>
      </c>
      <c r="Y240" s="1">
        <f t="shared" si="23"/>
        <v>30</v>
      </c>
      <c r="Z240" s="1">
        <v>6</v>
      </c>
      <c r="AA240" s="1">
        <v>6</v>
      </c>
      <c r="AB240" s="1">
        <f>+Urq_InfraMR[[#This Row],[Total Pasos Vehiculares a Nivel]]</f>
        <v>30</v>
      </c>
      <c r="AC240" s="1">
        <f t="shared" si="24"/>
        <v>42</v>
      </c>
      <c r="AD240" s="1">
        <v>1</v>
      </c>
      <c r="AE240" s="1">
        <v>3</v>
      </c>
      <c r="AF240" s="1">
        <v>36</v>
      </c>
      <c r="AG240" s="1">
        <f t="shared" si="25"/>
        <v>40</v>
      </c>
      <c r="AH240" s="13">
        <v>18.658000000000001</v>
      </c>
      <c r="AI240" s="13">
        <v>0</v>
      </c>
      <c r="AJ240" s="13">
        <v>7.0919999999999996</v>
      </c>
      <c r="AK240" s="13">
        <f t="shared" si="26"/>
        <v>25.75</v>
      </c>
      <c r="AL240" s="1">
        <v>1</v>
      </c>
      <c r="AM240" s="1">
        <v>0</v>
      </c>
      <c r="AN240" s="1">
        <v>0</v>
      </c>
      <c r="AO240" s="1">
        <f t="shared" si="27"/>
        <v>1</v>
      </c>
      <c r="AP240" s="1">
        <v>0</v>
      </c>
      <c r="AQ240" s="1">
        <v>128</v>
      </c>
      <c r="AR240" s="1">
        <v>0</v>
      </c>
      <c r="AS240" s="1">
        <f>+Urq_InfraMR[[#This Row],[B.02.1 - Parque de Coches Eléctricos Motrices]]+Urq_InfraMR[[#This Row],[B.02.2 - Parque de Coches Eléctricos Motrices Remolcados Tipo R]]+Urq_InfraMR[[#This Row],[B.02.3 - Parque de Coches Eléctricos Motrices Tipo R]]</f>
        <v>128</v>
      </c>
      <c r="AT240" s="1">
        <v>0</v>
      </c>
      <c r="AU240" s="1">
        <v>0</v>
      </c>
      <c r="AV240" s="1">
        <v>0</v>
      </c>
      <c r="AW240" s="1">
        <f>+Urq_InfraMR[[#This Row],[B.03.1 - Parque de Coches Motores Motrices Remolcados]]+Urq_InfraMR[[#This Row],[B.03.2 - Parque de Coches Motores Motrices Intermedios]]+Urq_InfraMR[[#This Row],[B.03.3 - Parque de Coches Motores Motrices Cabina]]</f>
        <v>0</v>
      </c>
      <c r="AX240" s="1">
        <v>0</v>
      </c>
      <c r="AY240" s="1">
        <v>0</v>
      </c>
      <c r="AZ240" s="1">
        <v>0</v>
      </c>
      <c r="BA240" s="1">
        <v>0</v>
      </c>
      <c r="BB240" s="1">
        <v>0</v>
      </c>
      <c r="BC240" s="1">
        <f>+Urq_InfraMR[[#This Row],[B.04.5 - Parque de Coches Remolcados para Servicios Especiales (Cartoneros)]]+Urq_InfraMR[[#This Row],[B.04.4 - Parque de Coches Remolcados de Larga Distancia (Turista+Pullman)]]+Urq_InfraMR[[#This Row],[B.04.3 - Parque de Coches Remolcados Clase Unica Cabina]]+Urq_InfraMR[[#This Row],[B.04.2 - Parque de Coches Remolcados Clase Unica Furgón]]+Urq_InfraMR[[#This Row],[B.04.1 - Parque de Coches Remolcados Clase Unica]]</f>
        <v>0</v>
      </c>
      <c r="BD240" s="1">
        <v>1</v>
      </c>
      <c r="BE240" s="1">
        <v>0</v>
      </c>
      <c r="BF240" s="16">
        <v>1435</v>
      </c>
    </row>
    <row r="241" spans="1:58">
      <c r="A241" s="1">
        <v>2012</v>
      </c>
      <c r="B241" s="1" t="s">
        <v>126</v>
      </c>
      <c r="C241" s="12">
        <v>0.2</v>
      </c>
      <c r="D241" s="12">
        <v>0</v>
      </c>
      <c r="E241" s="12">
        <v>0</v>
      </c>
      <c r="F241" s="12">
        <v>25.676639999999999</v>
      </c>
      <c r="G241" s="12">
        <f t="shared" si="21"/>
        <v>25.876639999999998</v>
      </c>
      <c r="H241" s="12">
        <f>+Urq_InfraMR[[#This Row],[Total Líneas de Explotación ]]</f>
        <v>25.876639999999998</v>
      </c>
      <c r="I241" s="12">
        <v>25.677</v>
      </c>
      <c r="J241" s="12">
        <v>0.2</v>
      </c>
      <c r="K241" s="12">
        <v>2.5569999999999999</v>
      </c>
      <c r="L241" s="12">
        <v>54.899000000000001</v>
      </c>
      <c r="M241" s="12">
        <v>3.875</v>
      </c>
      <c r="N241" s="12">
        <f>+Urq_InfraMR[[#This Row],[A.03.1 -  Longitud de Vías de Explotación No Electrificadas Troncales y Ramales (vía principal) (km)]]+Urq_InfraMR[[#This Row],[A.04.1 -  Longitud de Vías de Explotación Electrificadas Troncales y Ramales (vía principal) (km)]]</f>
        <v>55.099000000000004</v>
      </c>
      <c r="O241" s="12">
        <f>+Urq_InfraMR[[#This Row],[Total Vías (excluido Auxiliares)]]</f>
        <v>55.099000000000004</v>
      </c>
      <c r="P241" s="1">
        <v>4</v>
      </c>
      <c r="Q241" s="1">
        <v>19</v>
      </c>
      <c r="R241" s="1">
        <v>0</v>
      </c>
      <c r="S241" s="1">
        <f t="shared" si="22"/>
        <v>23</v>
      </c>
      <c r="T241" s="1">
        <v>0</v>
      </c>
      <c r="U241" s="1">
        <v>28</v>
      </c>
      <c r="V241" s="1">
        <v>0</v>
      </c>
      <c r="W241" s="1">
        <v>0</v>
      </c>
      <c r="X241" s="1">
        <v>2</v>
      </c>
      <c r="Y241" s="1">
        <f t="shared" si="23"/>
        <v>30</v>
      </c>
      <c r="Z241" s="1">
        <v>6</v>
      </c>
      <c r="AA241" s="1">
        <v>6</v>
      </c>
      <c r="AB241" s="1">
        <f>+Urq_InfraMR[[#This Row],[Total Pasos Vehiculares a Nivel]]</f>
        <v>30</v>
      </c>
      <c r="AC241" s="1">
        <f t="shared" si="24"/>
        <v>42</v>
      </c>
      <c r="AD241" s="1">
        <v>1</v>
      </c>
      <c r="AE241" s="1">
        <v>3</v>
      </c>
      <c r="AF241" s="1">
        <v>36</v>
      </c>
      <c r="AG241" s="1">
        <f t="shared" si="25"/>
        <v>40</v>
      </c>
      <c r="AH241" s="13">
        <v>18.658000000000001</v>
      </c>
      <c r="AI241" s="13">
        <v>0</v>
      </c>
      <c r="AJ241" s="13">
        <v>7.0919999999999996</v>
      </c>
      <c r="AK241" s="13">
        <f t="shared" si="26"/>
        <v>25.75</v>
      </c>
      <c r="AL241" s="1">
        <v>1</v>
      </c>
      <c r="AM241" s="1">
        <v>0</v>
      </c>
      <c r="AN241" s="1">
        <v>0</v>
      </c>
      <c r="AO241" s="1">
        <f t="shared" si="27"/>
        <v>1</v>
      </c>
      <c r="AP241" s="1">
        <v>0</v>
      </c>
      <c r="AQ241" s="1">
        <v>128</v>
      </c>
      <c r="AR241" s="1">
        <v>0</v>
      </c>
      <c r="AS241" s="1">
        <f>+Urq_InfraMR[[#This Row],[B.02.1 - Parque de Coches Eléctricos Motrices]]+Urq_InfraMR[[#This Row],[B.02.2 - Parque de Coches Eléctricos Motrices Remolcados Tipo R]]+Urq_InfraMR[[#This Row],[B.02.3 - Parque de Coches Eléctricos Motrices Tipo R]]</f>
        <v>128</v>
      </c>
      <c r="AT241" s="1">
        <v>0</v>
      </c>
      <c r="AU241" s="1">
        <v>0</v>
      </c>
      <c r="AV241" s="1">
        <v>0</v>
      </c>
      <c r="AW241" s="1">
        <f>+Urq_InfraMR[[#This Row],[B.03.1 - Parque de Coches Motores Motrices Remolcados]]+Urq_InfraMR[[#This Row],[B.03.2 - Parque de Coches Motores Motrices Intermedios]]+Urq_InfraMR[[#This Row],[B.03.3 - Parque de Coches Motores Motrices Cabina]]</f>
        <v>0</v>
      </c>
      <c r="AX241" s="1">
        <v>0</v>
      </c>
      <c r="AY241" s="1">
        <v>0</v>
      </c>
      <c r="AZ241" s="1">
        <v>0</v>
      </c>
      <c r="BA241" s="1">
        <v>0</v>
      </c>
      <c r="BB241" s="1">
        <v>0</v>
      </c>
      <c r="BC241" s="1">
        <f>+Urq_InfraMR[[#This Row],[B.04.5 - Parque de Coches Remolcados para Servicios Especiales (Cartoneros)]]+Urq_InfraMR[[#This Row],[B.04.4 - Parque de Coches Remolcados de Larga Distancia (Turista+Pullman)]]+Urq_InfraMR[[#This Row],[B.04.3 - Parque de Coches Remolcados Clase Unica Cabina]]+Urq_InfraMR[[#This Row],[B.04.2 - Parque de Coches Remolcados Clase Unica Furgón]]+Urq_InfraMR[[#This Row],[B.04.1 - Parque de Coches Remolcados Clase Unica]]</f>
        <v>0</v>
      </c>
      <c r="BD241" s="1">
        <v>1</v>
      </c>
      <c r="BE241" s="1">
        <v>0</v>
      </c>
      <c r="BF241" s="16">
        <v>1435</v>
      </c>
    </row>
    <row r="242" spans="1:58">
      <c r="A242" s="1">
        <v>2013</v>
      </c>
      <c r="B242" s="1" t="s">
        <v>115</v>
      </c>
      <c r="C242" s="12">
        <v>0.2</v>
      </c>
      <c r="D242" s="12">
        <v>0</v>
      </c>
      <c r="E242" s="12">
        <v>0</v>
      </c>
      <c r="F242" s="12">
        <v>25.676639999999999</v>
      </c>
      <c r="G242" s="12">
        <f t="shared" si="21"/>
        <v>25.876639999999998</v>
      </c>
      <c r="H242" s="12">
        <f>+Urq_InfraMR[[#This Row],[Total Líneas de Explotación ]]</f>
        <v>25.876639999999998</v>
      </c>
      <c r="I242" s="12">
        <v>25.677</v>
      </c>
      <c r="J242" s="12">
        <v>0.2</v>
      </c>
      <c r="K242" s="12">
        <v>2.5569999999999999</v>
      </c>
      <c r="L242" s="12">
        <v>54.899000000000001</v>
      </c>
      <c r="M242" s="12">
        <v>3.875</v>
      </c>
      <c r="N242" s="12">
        <f>+Urq_InfraMR[[#This Row],[A.03.1 -  Longitud de Vías de Explotación No Electrificadas Troncales y Ramales (vía principal) (km)]]+Urq_InfraMR[[#This Row],[A.04.1 -  Longitud de Vías de Explotación Electrificadas Troncales y Ramales (vía principal) (km)]]</f>
        <v>55.099000000000004</v>
      </c>
      <c r="O242" s="12">
        <f>+Urq_InfraMR[[#This Row],[Total Vías (excluido Auxiliares)]]</f>
        <v>55.099000000000004</v>
      </c>
      <c r="P242" s="1">
        <v>4</v>
      </c>
      <c r="Q242" s="1">
        <v>19</v>
      </c>
      <c r="R242" s="1">
        <v>0</v>
      </c>
      <c r="S242" s="1">
        <f t="shared" si="22"/>
        <v>23</v>
      </c>
      <c r="T242" s="1">
        <v>0</v>
      </c>
      <c r="U242" s="1">
        <v>27</v>
      </c>
      <c r="V242" s="1">
        <v>0</v>
      </c>
      <c r="W242" s="1">
        <v>0</v>
      </c>
      <c r="X242" s="1">
        <v>2</v>
      </c>
      <c r="Y242" s="1">
        <f t="shared" si="23"/>
        <v>29</v>
      </c>
      <c r="Z242" s="1">
        <v>5</v>
      </c>
      <c r="AA242" s="1">
        <v>6</v>
      </c>
      <c r="AB242" s="1">
        <f>+Urq_InfraMR[[#This Row],[Total Pasos Vehiculares a Nivel]]</f>
        <v>29</v>
      </c>
      <c r="AC242" s="1">
        <f t="shared" si="24"/>
        <v>40</v>
      </c>
      <c r="AD242" s="1">
        <v>1</v>
      </c>
      <c r="AE242" s="1">
        <v>3</v>
      </c>
      <c r="AF242" s="1">
        <v>36</v>
      </c>
      <c r="AG242" s="1">
        <f t="shared" si="25"/>
        <v>40</v>
      </c>
      <c r="AH242" s="13">
        <v>18.658000000000001</v>
      </c>
      <c r="AI242" s="13">
        <v>0</v>
      </c>
      <c r="AJ242" s="13">
        <v>7.0919999999999996</v>
      </c>
      <c r="AK242" s="13">
        <f t="shared" si="26"/>
        <v>25.75</v>
      </c>
      <c r="AL242" s="1">
        <v>1</v>
      </c>
      <c r="AM242" s="1">
        <v>0</v>
      </c>
      <c r="AN242" s="1">
        <v>0</v>
      </c>
      <c r="AO242" s="1">
        <f t="shared" si="27"/>
        <v>1</v>
      </c>
      <c r="AP242" s="1">
        <v>0</v>
      </c>
      <c r="AQ242" s="1">
        <v>128</v>
      </c>
      <c r="AR242" s="1">
        <v>0</v>
      </c>
      <c r="AS242" s="1">
        <f>+Urq_InfraMR[[#This Row],[B.02.1 - Parque de Coches Eléctricos Motrices]]+Urq_InfraMR[[#This Row],[B.02.2 - Parque de Coches Eléctricos Motrices Remolcados Tipo R]]+Urq_InfraMR[[#This Row],[B.02.3 - Parque de Coches Eléctricos Motrices Tipo R]]</f>
        <v>128</v>
      </c>
      <c r="AT242" s="1">
        <v>0</v>
      </c>
      <c r="AU242" s="1">
        <v>0</v>
      </c>
      <c r="AV242" s="1">
        <v>0</v>
      </c>
      <c r="AW242" s="1">
        <f>+Urq_InfraMR[[#This Row],[B.03.1 - Parque de Coches Motores Motrices Remolcados]]+Urq_InfraMR[[#This Row],[B.03.2 - Parque de Coches Motores Motrices Intermedios]]+Urq_InfraMR[[#This Row],[B.03.3 - Parque de Coches Motores Motrices Cabina]]</f>
        <v>0</v>
      </c>
      <c r="AX242" s="1">
        <v>0</v>
      </c>
      <c r="AY242" s="1">
        <v>0</v>
      </c>
      <c r="AZ242" s="1">
        <v>0</v>
      </c>
      <c r="BA242" s="1">
        <v>0</v>
      </c>
      <c r="BB242" s="1">
        <v>0</v>
      </c>
      <c r="BC242" s="1">
        <f>+Urq_InfraMR[[#This Row],[B.04.5 - Parque de Coches Remolcados para Servicios Especiales (Cartoneros)]]+Urq_InfraMR[[#This Row],[B.04.4 - Parque de Coches Remolcados de Larga Distancia (Turista+Pullman)]]+Urq_InfraMR[[#This Row],[B.04.3 - Parque de Coches Remolcados Clase Unica Cabina]]+Urq_InfraMR[[#This Row],[B.04.2 - Parque de Coches Remolcados Clase Unica Furgón]]+Urq_InfraMR[[#This Row],[B.04.1 - Parque de Coches Remolcados Clase Unica]]</f>
        <v>0</v>
      </c>
      <c r="BD242" s="1">
        <v>1</v>
      </c>
      <c r="BE242" s="1">
        <v>0</v>
      </c>
      <c r="BF242" s="16">
        <v>1435</v>
      </c>
    </row>
    <row r="243" spans="1:58">
      <c r="A243" s="1">
        <v>2013</v>
      </c>
      <c r="B243" s="1" t="s">
        <v>116</v>
      </c>
      <c r="C243" s="12">
        <v>0.2</v>
      </c>
      <c r="D243" s="12">
        <v>0</v>
      </c>
      <c r="E243" s="12">
        <v>0</v>
      </c>
      <c r="F243" s="12">
        <v>25.676639999999999</v>
      </c>
      <c r="G243" s="12">
        <f t="shared" si="21"/>
        <v>25.876639999999998</v>
      </c>
      <c r="H243" s="12">
        <f>+Urq_InfraMR[[#This Row],[Total Líneas de Explotación ]]</f>
        <v>25.876639999999998</v>
      </c>
      <c r="I243" s="12">
        <v>25.677</v>
      </c>
      <c r="J243" s="12">
        <v>0.2</v>
      </c>
      <c r="K243" s="12">
        <v>2.5569999999999999</v>
      </c>
      <c r="L243" s="12">
        <v>54.899000000000001</v>
      </c>
      <c r="M243" s="12">
        <v>3.875</v>
      </c>
      <c r="N243" s="12">
        <f>+Urq_InfraMR[[#This Row],[A.03.1 -  Longitud de Vías de Explotación No Electrificadas Troncales y Ramales (vía principal) (km)]]+Urq_InfraMR[[#This Row],[A.04.1 -  Longitud de Vías de Explotación Electrificadas Troncales y Ramales (vía principal) (km)]]</f>
        <v>55.099000000000004</v>
      </c>
      <c r="O243" s="12">
        <f>+Urq_InfraMR[[#This Row],[Total Vías (excluido Auxiliares)]]</f>
        <v>55.099000000000004</v>
      </c>
      <c r="P243" s="1">
        <v>4</v>
      </c>
      <c r="Q243" s="1">
        <v>19</v>
      </c>
      <c r="R243" s="1">
        <v>0</v>
      </c>
      <c r="S243" s="1">
        <f t="shared" si="22"/>
        <v>23</v>
      </c>
      <c r="T243" s="1">
        <v>0</v>
      </c>
      <c r="U243" s="1">
        <v>27</v>
      </c>
      <c r="V243" s="1">
        <v>0</v>
      </c>
      <c r="W243" s="1">
        <v>0</v>
      </c>
      <c r="X243" s="1">
        <v>2</v>
      </c>
      <c r="Y243" s="1">
        <f t="shared" si="23"/>
        <v>29</v>
      </c>
      <c r="Z243" s="1">
        <v>5</v>
      </c>
      <c r="AA243" s="1">
        <v>6</v>
      </c>
      <c r="AB243" s="1">
        <f>+Urq_InfraMR[[#This Row],[Total Pasos Vehiculares a Nivel]]</f>
        <v>29</v>
      </c>
      <c r="AC243" s="1">
        <f t="shared" si="24"/>
        <v>40</v>
      </c>
      <c r="AD243" s="1">
        <v>1</v>
      </c>
      <c r="AE243" s="1">
        <v>3</v>
      </c>
      <c r="AF243" s="1">
        <v>36</v>
      </c>
      <c r="AG243" s="1">
        <f t="shared" si="25"/>
        <v>40</v>
      </c>
      <c r="AH243" s="13">
        <v>18.658000000000001</v>
      </c>
      <c r="AI243" s="13">
        <v>0</v>
      </c>
      <c r="AJ243" s="13">
        <v>7.0919999999999996</v>
      </c>
      <c r="AK243" s="13">
        <f t="shared" si="26"/>
        <v>25.75</v>
      </c>
      <c r="AL243" s="1">
        <v>1</v>
      </c>
      <c r="AM243" s="1">
        <v>0</v>
      </c>
      <c r="AN243" s="1">
        <v>0</v>
      </c>
      <c r="AO243" s="1">
        <f t="shared" si="27"/>
        <v>1</v>
      </c>
      <c r="AP243" s="1">
        <v>0</v>
      </c>
      <c r="AQ243" s="1">
        <v>128</v>
      </c>
      <c r="AR243" s="1">
        <v>0</v>
      </c>
      <c r="AS243" s="1">
        <f>+Urq_InfraMR[[#This Row],[B.02.1 - Parque de Coches Eléctricos Motrices]]+Urq_InfraMR[[#This Row],[B.02.2 - Parque de Coches Eléctricos Motrices Remolcados Tipo R]]+Urq_InfraMR[[#This Row],[B.02.3 - Parque de Coches Eléctricos Motrices Tipo R]]</f>
        <v>128</v>
      </c>
      <c r="AT243" s="1">
        <v>0</v>
      </c>
      <c r="AU243" s="1">
        <v>0</v>
      </c>
      <c r="AV243" s="1">
        <v>0</v>
      </c>
      <c r="AW243" s="1">
        <f>+Urq_InfraMR[[#This Row],[B.03.1 - Parque de Coches Motores Motrices Remolcados]]+Urq_InfraMR[[#This Row],[B.03.2 - Parque de Coches Motores Motrices Intermedios]]+Urq_InfraMR[[#This Row],[B.03.3 - Parque de Coches Motores Motrices Cabina]]</f>
        <v>0</v>
      </c>
      <c r="AX243" s="1">
        <v>0</v>
      </c>
      <c r="AY243" s="1">
        <v>0</v>
      </c>
      <c r="AZ243" s="1">
        <v>0</v>
      </c>
      <c r="BA243" s="1">
        <v>0</v>
      </c>
      <c r="BB243" s="1">
        <v>0</v>
      </c>
      <c r="BC243" s="1">
        <f>+Urq_InfraMR[[#This Row],[B.04.5 - Parque de Coches Remolcados para Servicios Especiales (Cartoneros)]]+Urq_InfraMR[[#This Row],[B.04.4 - Parque de Coches Remolcados de Larga Distancia (Turista+Pullman)]]+Urq_InfraMR[[#This Row],[B.04.3 - Parque de Coches Remolcados Clase Unica Cabina]]+Urq_InfraMR[[#This Row],[B.04.2 - Parque de Coches Remolcados Clase Unica Furgón]]+Urq_InfraMR[[#This Row],[B.04.1 - Parque de Coches Remolcados Clase Unica]]</f>
        <v>0</v>
      </c>
      <c r="BD243" s="1">
        <v>1</v>
      </c>
      <c r="BE243" s="1">
        <v>0</v>
      </c>
      <c r="BF243" s="16">
        <v>1435</v>
      </c>
    </row>
    <row r="244" spans="1:58">
      <c r="A244" s="1">
        <v>2013</v>
      </c>
      <c r="B244" s="1" t="s">
        <v>117</v>
      </c>
      <c r="C244" s="12">
        <v>0.2</v>
      </c>
      <c r="D244" s="12">
        <v>0</v>
      </c>
      <c r="E244" s="12">
        <v>0</v>
      </c>
      <c r="F244" s="12">
        <v>25.676639999999999</v>
      </c>
      <c r="G244" s="12">
        <f t="shared" si="21"/>
        <v>25.876639999999998</v>
      </c>
      <c r="H244" s="12">
        <f>+Urq_InfraMR[[#This Row],[Total Líneas de Explotación ]]</f>
        <v>25.876639999999998</v>
      </c>
      <c r="I244" s="12">
        <v>25.677</v>
      </c>
      <c r="J244" s="12">
        <v>0.2</v>
      </c>
      <c r="K244" s="12">
        <v>2.5569999999999999</v>
      </c>
      <c r="L244" s="12">
        <v>54.899000000000001</v>
      </c>
      <c r="M244" s="12">
        <v>3.875</v>
      </c>
      <c r="N244" s="12">
        <f>+Urq_InfraMR[[#This Row],[A.03.1 -  Longitud de Vías de Explotación No Electrificadas Troncales y Ramales (vía principal) (km)]]+Urq_InfraMR[[#This Row],[A.04.1 -  Longitud de Vías de Explotación Electrificadas Troncales y Ramales (vía principal) (km)]]</f>
        <v>55.099000000000004</v>
      </c>
      <c r="O244" s="12">
        <f>+Urq_InfraMR[[#This Row],[Total Vías (excluido Auxiliares)]]</f>
        <v>55.099000000000004</v>
      </c>
      <c r="P244" s="1">
        <v>4</v>
      </c>
      <c r="Q244" s="1">
        <v>19</v>
      </c>
      <c r="R244" s="1">
        <v>0</v>
      </c>
      <c r="S244" s="1">
        <f t="shared" si="22"/>
        <v>23</v>
      </c>
      <c r="T244" s="1">
        <v>0</v>
      </c>
      <c r="U244" s="1">
        <v>27</v>
      </c>
      <c r="V244" s="1">
        <v>0</v>
      </c>
      <c r="W244" s="1">
        <v>0</v>
      </c>
      <c r="X244" s="1">
        <v>2</v>
      </c>
      <c r="Y244" s="1">
        <f t="shared" si="23"/>
        <v>29</v>
      </c>
      <c r="Z244" s="1">
        <v>5</v>
      </c>
      <c r="AA244" s="1">
        <v>6</v>
      </c>
      <c r="AB244" s="1">
        <f>+Urq_InfraMR[[#This Row],[Total Pasos Vehiculares a Nivel]]</f>
        <v>29</v>
      </c>
      <c r="AC244" s="1">
        <f t="shared" si="24"/>
        <v>40</v>
      </c>
      <c r="AD244" s="1">
        <v>1</v>
      </c>
      <c r="AE244" s="1">
        <v>3</v>
      </c>
      <c r="AF244" s="1">
        <v>36</v>
      </c>
      <c r="AG244" s="1">
        <f t="shared" si="25"/>
        <v>40</v>
      </c>
      <c r="AH244" s="13">
        <v>18.658000000000001</v>
      </c>
      <c r="AI244" s="13">
        <v>0</v>
      </c>
      <c r="AJ244" s="13">
        <v>7.0919999999999996</v>
      </c>
      <c r="AK244" s="13">
        <f t="shared" si="26"/>
        <v>25.75</v>
      </c>
      <c r="AL244" s="1">
        <v>1</v>
      </c>
      <c r="AM244" s="1">
        <v>0</v>
      </c>
      <c r="AN244" s="1">
        <v>0</v>
      </c>
      <c r="AO244" s="1">
        <f t="shared" si="27"/>
        <v>1</v>
      </c>
      <c r="AP244" s="1">
        <v>0</v>
      </c>
      <c r="AQ244" s="1">
        <v>128</v>
      </c>
      <c r="AR244" s="1">
        <v>0</v>
      </c>
      <c r="AS244" s="1">
        <f>+Urq_InfraMR[[#This Row],[B.02.1 - Parque de Coches Eléctricos Motrices]]+Urq_InfraMR[[#This Row],[B.02.2 - Parque de Coches Eléctricos Motrices Remolcados Tipo R]]+Urq_InfraMR[[#This Row],[B.02.3 - Parque de Coches Eléctricos Motrices Tipo R]]</f>
        <v>128</v>
      </c>
      <c r="AT244" s="1">
        <v>0</v>
      </c>
      <c r="AU244" s="1">
        <v>0</v>
      </c>
      <c r="AV244" s="1">
        <v>0</v>
      </c>
      <c r="AW244" s="1">
        <f>+Urq_InfraMR[[#This Row],[B.03.1 - Parque de Coches Motores Motrices Remolcados]]+Urq_InfraMR[[#This Row],[B.03.2 - Parque de Coches Motores Motrices Intermedios]]+Urq_InfraMR[[#This Row],[B.03.3 - Parque de Coches Motores Motrices Cabina]]</f>
        <v>0</v>
      </c>
      <c r="AX244" s="1">
        <v>0</v>
      </c>
      <c r="AY244" s="1">
        <v>0</v>
      </c>
      <c r="AZ244" s="1">
        <v>0</v>
      </c>
      <c r="BA244" s="1">
        <v>0</v>
      </c>
      <c r="BB244" s="1">
        <v>0</v>
      </c>
      <c r="BC244" s="1">
        <f>+Urq_InfraMR[[#This Row],[B.04.5 - Parque de Coches Remolcados para Servicios Especiales (Cartoneros)]]+Urq_InfraMR[[#This Row],[B.04.4 - Parque de Coches Remolcados de Larga Distancia (Turista+Pullman)]]+Urq_InfraMR[[#This Row],[B.04.3 - Parque de Coches Remolcados Clase Unica Cabina]]+Urq_InfraMR[[#This Row],[B.04.2 - Parque de Coches Remolcados Clase Unica Furgón]]+Urq_InfraMR[[#This Row],[B.04.1 - Parque de Coches Remolcados Clase Unica]]</f>
        <v>0</v>
      </c>
      <c r="BD244" s="1">
        <v>1</v>
      </c>
      <c r="BE244" s="1">
        <v>0</v>
      </c>
      <c r="BF244" s="16">
        <v>1435</v>
      </c>
    </row>
    <row r="245" spans="1:58">
      <c r="A245" s="1">
        <v>2013</v>
      </c>
      <c r="B245" s="1" t="s">
        <v>118</v>
      </c>
      <c r="C245" s="12">
        <v>0.2</v>
      </c>
      <c r="D245" s="12">
        <v>0</v>
      </c>
      <c r="E245" s="12">
        <v>0</v>
      </c>
      <c r="F245" s="12">
        <v>25.676639999999999</v>
      </c>
      <c r="G245" s="12">
        <f t="shared" si="21"/>
        <v>25.876639999999998</v>
      </c>
      <c r="H245" s="12">
        <f>+Urq_InfraMR[[#This Row],[Total Líneas de Explotación ]]</f>
        <v>25.876639999999998</v>
      </c>
      <c r="I245" s="12">
        <v>25.677</v>
      </c>
      <c r="J245" s="12">
        <v>0.2</v>
      </c>
      <c r="K245" s="12">
        <v>2.5569999999999999</v>
      </c>
      <c r="L245" s="12">
        <v>54.899000000000001</v>
      </c>
      <c r="M245" s="12">
        <v>3.875</v>
      </c>
      <c r="N245" s="12">
        <f>+Urq_InfraMR[[#This Row],[A.03.1 -  Longitud de Vías de Explotación No Electrificadas Troncales y Ramales (vía principal) (km)]]+Urq_InfraMR[[#This Row],[A.04.1 -  Longitud de Vías de Explotación Electrificadas Troncales y Ramales (vía principal) (km)]]</f>
        <v>55.099000000000004</v>
      </c>
      <c r="O245" s="12">
        <f>+Urq_InfraMR[[#This Row],[Total Vías (excluido Auxiliares)]]</f>
        <v>55.099000000000004</v>
      </c>
      <c r="P245" s="1">
        <v>4</v>
      </c>
      <c r="Q245" s="1">
        <v>19</v>
      </c>
      <c r="R245" s="1">
        <v>0</v>
      </c>
      <c r="S245" s="1">
        <f t="shared" si="22"/>
        <v>23</v>
      </c>
      <c r="T245" s="1">
        <v>0</v>
      </c>
      <c r="U245" s="1">
        <v>27</v>
      </c>
      <c r="V245" s="1">
        <v>0</v>
      </c>
      <c r="W245" s="1">
        <v>0</v>
      </c>
      <c r="X245" s="1">
        <v>2</v>
      </c>
      <c r="Y245" s="1">
        <f t="shared" si="23"/>
        <v>29</v>
      </c>
      <c r="Z245" s="1">
        <v>5</v>
      </c>
      <c r="AA245" s="1">
        <v>6</v>
      </c>
      <c r="AB245" s="1">
        <f>+Urq_InfraMR[[#This Row],[Total Pasos Vehiculares a Nivel]]</f>
        <v>29</v>
      </c>
      <c r="AC245" s="1">
        <f t="shared" si="24"/>
        <v>40</v>
      </c>
      <c r="AD245" s="1">
        <v>1</v>
      </c>
      <c r="AE245" s="1">
        <v>3</v>
      </c>
      <c r="AF245" s="1">
        <v>36</v>
      </c>
      <c r="AG245" s="1">
        <f t="shared" si="25"/>
        <v>40</v>
      </c>
      <c r="AH245" s="13">
        <v>18.658000000000001</v>
      </c>
      <c r="AI245" s="13">
        <v>0</v>
      </c>
      <c r="AJ245" s="13">
        <v>7.0919999999999996</v>
      </c>
      <c r="AK245" s="13">
        <f t="shared" si="26"/>
        <v>25.75</v>
      </c>
      <c r="AL245" s="1">
        <v>1</v>
      </c>
      <c r="AM245" s="1">
        <v>0</v>
      </c>
      <c r="AN245" s="1">
        <v>0</v>
      </c>
      <c r="AO245" s="1">
        <f t="shared" si="27"/>
        <v>1</v>
      </c>
      <c r="AP245" s="1">
        <v>0</v>
      </c>
      <c r="AQ245" s="1">
        <v>128</v>
      </c>
      <c r="AR245" s="1">
        <v>0</v>
      </c>
      <c r="AS245" s="1">
        <f>+Urq_InfraMR[[#This Row],[B.02.1 - Parque de Coches Eléctricos Motrices]]+Urq_InfraMR[[#This Row],[B.02.2 - Parque de Coches Eléctricos Motrices Remolcados Tipo R]]+Urq_InfraMR[[#This Row],[B.02.3 - Parque de Coches Eléctricos Motrices Tipo R]]</f>
        <v>128</v>
      </c>
      <c r="AT245" s="1">
        <v>0</v>
      </c>
      <c r="AU245" s="1">
        <v>0</v>
      </c>
      <c r="AV245" s="1">
        <v>0</v>
      </c>
      <c r="AW245" s="1">
        <f>+Urq_InfraMR[[#This Row],[B.03.1 - Parque de Coches Motores Motrices Remolcados]]+Urq_InfraMR[[#This Row],[B.03.2 - Parque de Coches Motores Motrices Intermedios]]+Urq_InfraMR[[#This Row],[B.03.3 - Parque de Coches Motores Motrices Cabina]]</f>
        <v>0</v>
      </c>
      <c r="AX245" s="1">
        <v>0</v>
      </c>
      <c r="AY245" s="1">
        <v>0</v>
      </c>
      <c r="AZ245" s="1">
        <v>0</v>
      </c>
      <c r="BA245" s="1">
        <v>0</v>
      </c>
      <c r="BB245" s="1">
        <v>0</v>
      </c>
      <c r="BC245" s="1">
        <f>+Urq_InfraMR[[#This Row],[B.04.5 - Parque de Coches Remolcados para Servicios Especiales (Cartoneros)]]+Urq_InfraMR[[#This Row],[B.04.4 - Parque de Coches Remolcados de Larga Distancia (Turista+Pullman)]]+Urq_InfraMR[[#This Row],[B.04.3 - Parque de Coches Remolcados Clase Unica Cabina]]+Urq_InfraMR[[#This Row],[B.04.2 - Parque de Coches Remolcados Clase Unica Furgón]]+Urq_InfraMR[[#This Row],[B.04.1 - Parque de Coches Remolcados Clase Unica]]</f>
        <v>0</v>
      </c>
      <c r="BD245" s="1">
        <v>1</v>
      </c>
      <c r="BE245" s="1">
        <v>0</v>
      </c>
      <c r="BF245" s="16">
        <v>1435</v>
      </c>
    </row>
    <row r="246" spans="1:58">
      <c r="A246" s="1">
        <v>2013</v>
      </c>
      <c r="B246" s="1" t="s">
        <v>119</v>
      </c>
      <c r="C246" s="12">
        <v>0.2</v>
      </c>
      <c r="D246" s="12">
        <v>0</v>
      </c>
      <c r="E246" s="12">
        <v>0</v>
      </c>
      <c r="F246" s="12">
        <v>25.676639999999999</v>
      </c>
      <c r="G246" s="12">
        <f t="shared" si="21"/>
        <v>25.876639999999998</v>
      </c>
      <c r="H246" s="12">
        <f>+Urq_InfraMR[[#This Row],[Total Líneas de Explotación ]]</f>
        <v>25.876639999999998</v>
      </c>
      <c r="I246" s="12">
        <v>25.677</v>
      </c>
      <c r="J246" s="12">
        <v>0.2</v>
      </c>
      <c r="K246" s="12">
        <v>2.5569999999999999</v>
      </c>
      <c r="L246" s="12">
        <v>54.899000000000001</v>
      </c>
      <c r="M246" s="12">
        <v>3.875</v>
      </c>
      <c r="N246" s="12">
        <f>+Urq_InfraMR[[#This Row],[A.03.1 -  Longitud de Vías de Explotación No Electrificadas Troncales y Ramales (vía principal) (km)]]+Urq_InfraMR[[#This Row],[A.04.1 -  Longitud de Vías de Explotación Electrificadas Troncales y Ramales (vía principal) (km)]]</f>
        <v>55.099000000000004</v>
      </c>
      <c r="O246" s="12">
        <f>+Urq_InfraMR[[#This Row],[Total Vías (excluido Auxiliares)]]</f>
        <v>55.099000000000004</v>
      </c>
      <c r="P246" s="1">
        <v>4</v>
      </c>
      <c r="Q246" s="1">
        <v>19</v>
      </c>
      <c r="R246" s="1">
        <v>0</v>
      </c>
      <c r="S246" s="1">
        <f t="shared" si="22"/>
        <v>23</v>
      </c>
      <c r="T246" s="1">
        <v>0</v>
      </c>
      <c r="U246" s="1">
        <v>27</v>
      </c>
      <c r="V246" s="1">
        <v>0</v>
      </c>
      <c r="W246" s="1">
        <v>0</v>
      </c>
      <c r="X246" s="1">
        <v>2</v>
      </c>
      <c r="Y246" s="1">
        <f t="shared" si="23"/>
        <v>29</v>
      </c>
      <c r="Z246" s="1">
        <v>5</v>
      </c>
      <c r="AA246" s="1">
        <v>6</v>
      </c>
      <c r="AB246" s="1">
        <f>+Urq_InfraMR[[#This Row],[Total Pasos Vehiculares a Nivel]]</f>
        <v>29</v>
      </c>
      <c r="AC246" s="1">
        <f t="shared" si="24"/>
        <v>40</v>
      </c>
      <c r="AD246" s="1">
        <v>1</v>
      </c>
      <c r="AE246" s="1">
        <v>3</v>
      </c>
      <c r="AF246" s="1">
        <v>36</v>
      </c>
      <c r="AG246" s="1">
        <f t="shared" si="25"/>
        <v>40</v>
      </c>
      <c r="AH246" s="13">
        <v>18.658000000000001</v>
      </c>
      <c r="AI246" s="13">
        <v>0</v>
      </c>
      <c r="AJ246" s="13">
        <v>7.0919999999999996</v>
      </c>
      <c r="AK246" s="13">
        <f t="shared" si="26"/>
        <v>25.75</v>
      </c>
      <c r="AL246" s="1">
        <v>1</v>
      </c>
      <c r="AM246" s="1">
        <v>0</v>
      </c>
      <c r="AN246" s="1">
        <v>0</v>
      </c>
      <c r="AO246" s="1">
        <f t="shared" si="27"/>
        <v>1</v>
      </c>
      <c r="AP246" s="1">
        <v>0</v>
      </c>
      <c r="AQ246" s="1">
        <v>128</v>
      </c>
      <c r="AR246" s="1">
        <v>0</v>
      </c>
      <c r="AS246" s="1">
        <f>+Urq_InfraMR[[#This Row],[B.02.1 - Parque de Coches Eléctricos Motrices]]+Urq_InfraMR[[#This Row],[B.02.2 - Parque de Coches Eléctricos Motrices Remolcados Tipo R]]+Urq_InfraMR[[#This Row],[B.02.3 - Parque de Coches Eléctricos Motrices Tipo R]]</f>
        <v>128</v>
      </c>
      <c r="AT246" s="1">
        <v>0</v>
      </c>
      <c r="AU246" s="1">
        <v>0</v>
      </c>
      <c r="AV246" s="1">
        <v>0</v>
      </c>
      <c r="AW246" s="1">
        <f>+Urq_InfraMR[[#This Row],[B.03.1 - Parque de Coches Motores Motrices Remolcados]]+Urq_InfraMR[[#This Row],[B.03.2 - Parque de Coches Motores Motrices Intermedios]]+Urq_InfraMR[[#This Row],[B.03.3 - Parque de Coches Motores Motrices Cabina]]</f>
        <v>0</v>
      </c>
      <c r="AX246" s="1">
        <v>0</v>
      </c>
      <c r="AY246" s="1">
        <v>0</v>
      </c>
      <c r="AZ246" s="1">
        <v>0</v>
      </c>
      <c r="BA246" s="1">
        <v>0</v>
      </c>
      <c r="BB246" s="1">
        <v>0</v>
      </c>
      <c r="BC246" s="1">
        <f>+Urq_InfraMR[[#This Row],[B.04.5 - Parque de Coches Remolcados para Servicios Especiales (Cartoneros)]]+Urq_InfraMR[[#This Row],[B.04.4 - Parque de Coches Remolcados de Larga Distancia (Turista+Pullman)]]+Urq_InfraMR[[#This Row],[B.04.3 - Parque de Coches Remolcados Clase Unica Cabina]]+Urq_InfraMR[[#This Row],[B.04.2 - Parque de Coches Remolcados Clase Unica Furgón]]+Urq_InfraMR[[#This Row],[B.04.1 - Parque de Coches Remolcados Clase Unica]]</f>
        <v>0</v>
      </c>
      <c r="BD246" s="1">
        <v>1</v>
      </c>
      <c r="BE246" s="1">
        <v>0</v>
      </c>
      <c r="BF246" s="16">
        <v>1435</v>
      </c>
    </row>
    <row r="247" spans="1:58">
      <c r="A247" s="1">
        <v>2013</v>
      </c>
      <c r="B247" s="1" t="s">
        <v>120</v>
      </c>
      <c r="C247" s="12">
        <v>0.2</v>
      </c>
      <c r="D247" s="12">
        <v>0</v>
      </c>
      <c r="E247" s="12">
        <v>0</v>
      </c>
      <c r="F247" s="12">
        <v>25.676639999999999</v>
      </c>
      <c r="G247" s="12">
        <f t="shared" si="21"/>
        <v>25.876639999999998</v>
      </c>
      <c r="H247" s="12">
        <f>+Urq_InfraMR[[#This Row],[Total Líneas de Explotación ]]</f>
        <v>25.876639999999998</v>
      </c>
      <c r="I247" s="12">
        <v>25.677</v>
      </c>
      <c r="J247" s="12">
        <v>0.2</v>
      </c>
      <c r="K247" s="12">
        <v>2.5569999999999999</v>
      </c>
      <c r="L247" s="12">
        <v>54.899000000000001</v>
      </c>
      <c r="M247" s="12">
        <v>3.875</v>
      </c>
      <c r="N247" s="12">
        <f>+Urq_InfraMR[[#This Row],[A.03.1 -  Longitud de Vías de Explotación No Electrificadas Troncales y Ramales (vía principal) (km)]]+Urq_InfraMR[[#This Row],[A.04.1 -  Longitud de Vías de Explotación Electrificadas Troncales y Ramales (vía principal) (km)]]</f>
        <v>55.099000000000004</v>
      </c>
      <c r="O247" s="12">
        <f>+Urq_InfraMR[[#This Row],[Total Vías (excluido Auxiliares)]]</f>
        <v>55.099000000000004</v>
      </c>
      <c r="P247" s="1">
        <v>4</v>
      </c>
      <c r="Q247" s="1">
        <v>19</v>
      </c>
      <c r="R247" s="1">
        <v>0</v>
      </c>
      <c r="S247" s="1">
        <f t="shared" si="22"/>
        <v>23</v>
      </c>
      <c r="T247" s="1">
        <v>0</v>
      </c>
      <c r="U247" s="1">
        <v>27</v>
      </c>
      <c r="V247" s="1">
        <v>0</v>
      </c>
      <c r="W247" s="1">
        <v>0</v>
      </c>
      <c r="X247" s="1">
        <v>2</v>
      </c>
      <c r="Y247" s="1">
        <f t="shared" si="23"/>
        <v>29</v>
      </c>
      <c r="Z247" s="1">
        <v>5</v>
      </c>
      <c r="AA247" s="1">
        <v>6</v>
      </c>
      <c r="AB247" s="1">
        <f>+Urq_InfraMR[[#This Row],[Total Pasos Vehiculares a Nivel]]</f>
        <v>29</v>
      </c>
      <c r="AC247" s="1">
        <f t="shared" si="24"/>
        <v>40</v>
      </c>
      <c r="AD247" s="1">
        <v>1</v>
      </c>
      <c r="AE247" s="1">
        <v>3</v>
      </c>
      <c r="AF247" s="1">
        <v>36</v>
      </c>
      <c r="AG247" s="1">
        <f t="shared" si="25"/>
        <v>40</v>
      </c>
      <c r="AH247" s="13">
        <v>18.658000000000001</v>
      </c>
      <c r="AI247" s="13">
        <v>0</v>
      </c>
      <c r="AJ247" s="13">
        <v>7.0919999999999996</v>
      </c>
      <c r="AK247" s="13">
        <f t="shared" si="26"/>
        <v>25.75</v>
      </c>
      <c r="AL247" s="1">
        <v>1</v>
      </c>
      <c r="AM247" s="1">
        <v>0</v>
      </c>
      <c r="AN247" s="1">
        <v>0</v>
      </c>
      <c r="AO247" s="1">
        <f t="shared" si="27"/>
        <v>1</v>
      </c>
      <c r="AP247" s="1">
        <v>0</v>
      </c>
      <c r="AQ247" s="1">
        <v>128</v>
      </c>
      <c r="AR247" s="1">
        <v>0</v>
      </c>
      <c r="AS247" s="1">
        <f>+Urq_InfraMR[[#This Row],[B.02.1 - Parque de Coches Eléctricos Motrices]]+Urq_InfraMR[[#This Row],[B.02.2 - Parque de Coches Eléctricos Motrices Remolcados Tipo R]]+Urq_InfraMR[[#This Row],[B.02.3 - Parque de Coches Eléctricos Motrices Tipo R]]</f>
        <v>128</v>
      </c>
      <c r="AT247" s="1">
        <v>0</v>
      </c>
      <c r="AU247" s="1">
        <v>0</v>
      </c>
      <c r="AV247" s="1">
        <v>0</v>
      </c>
      <c r="AW247" s="1">
        <f>+Urq_InfraMR[[#This Row],[B.03.1 - Parque de Coches Motores Motrices Remolcados]]+Urq_InfraMR[[#This Row],[B.03.2 - Parque de Coches Motores Motrices Intermedios]]+Urq_InfraMR[[#This Row],[B.03.3 - Parque de Coches Motores Motrices Cabina]]</f>
        <v>0</v>
      </c>
      <c r="AX247" s="1">
        <v>0</v>
      </c>
      <c r="AY247" s="1">
        <v>0</v>
      </c>
      <c r="AZ247" s="1">
        <v>0</v>
      </c>
      <c r="BA247" s="1">
        <v>0</v>
      </c>
      <c r="BB247" s="1">
        <v>0</v>
      </c>
      <c r="BC247" s="1">
        <f>+Urq_InfraMR[[#This Row],[B.04.5 - Parque de Coches Remolcados para Servicios Especiales (Cartoneros)]]+Urq_InfraMR[[#This Row],[B.04.4 - Parque de Coches Remolcados de Larga Distancia (Turista+Pullman)]]+Urq_InfraMR[[#This Row],[B.04.3 - Parque de Coches Remolcados Clase Unica Cabina]]+Urq_InfraMR[[#This Row],[B.04.2 - Parque de Coches Remolcados Clase Unica Furgón]]+Urq_InfraMR[[#This Row],[B.04.1 - Parque de Coches Remolcados Clase Unica]]</f>
        <v>0</v>
      </c>
      <c r="BD247" s="1">
        <v>1</v>
      </c>
      <c r="BE247" s="1">
        <v>0</v>
      </c>
      <c r="BF247" s="16">
        <v>1435</v>
      </c>
    </row>
    <row r="248" spans="1:58">
      <c r="A248" s="1">
        <v>2013</v>
      </c>
      <c r="B248" s="1" t="s">
        <v>121</v>
      </c>
      <c r="C248" s="12">
        <v>0.2</v>
      </c>
      <c r="D248" s="12">
        <v>0</v>
      </c>
      <c r="E248" s="12">
        <v>0</v>
      </c>
      <c r="F248" s="12">
        <v>25.676639999999999</v>
      </c>
      <c r="G248" s="12">
        <f t="shared" si="21"/>
        <v>25.876639999999998</v>
      </c>
      <c r="H248" s="12">
        <f>+Urq_InfraMR[[#This Row],[Total Líneas de Explotación ]]</f>
        <v>25.876639999999998</v>
      </c>
      <c r="I248" s="12">
        <v>25.677</v>
      </c>
      <c r="J248" s="12">
        <v>0.2</v>
      </c>
      <c r="K248" s="12">
        <v>2.5569999999999999</v>
      </c>
      <c r="L248" s="12">
        <v>54.899000000000001</v>
      </c>
      <c r="M248" s="12">
        <v>3.875</v>
      </c>
      <c r="N248" s="12">
        <f>+Urq_InfraMR[[#This Row],[A.03.1 -  Longitud de Vías de Explotación No Electrificadas Troncales y Ramales (vía principal) (km)]]+Urq_InfraMR[[#This Row],[A.04.1 -  Longitud de Vías de Explotación Electrificadas Troncales y Ramales (vía principal) (km)]]</f>
        <v>55.099000000000004</v>
      </c>
      <c r="O248" s="12">
        <f>+Urq_InfraMR[[#This Row],[Total Vías (excluido Auxiliares)]]</f>
        <v>55.099000000000004</v>
      </c>
      <c r="P248" s="1">
        <v>4</v>
      </c>
      <c r="Q248" s="1">
        <v>19</v>
      </c>
      <c r="R248" s="1">
        <v>0</v>
      </c>
      <c r="S248" s="1">
        <f t="shared" si="22"/>
        <v>23</v>
      </c>
      <c r="T248" s="1">
        <v>0</v>
      </c>
      <c r="U248" s="1">
        <v>27</v>
      </c>
      <c r="V248" s="1">
        <v>0</v>
      </c>
      <c r="W248" s="1">
        <v>0</v>
      </c>
      <c r="X248" s="1">
        <v>2</v>
      </c>
      <c r="Y248" s="1">
        <f t="shared" si="23"/>
        <v>29</v>
      </c>
      <c r="Z248" s="1">
        <v>5</v>
      </c>
      <c r="AA248" s="1">
        <v>6</v>
      </c>
      <c r="AB248" s="1">
        <f>+Urq_InfraMR[[#This Row],[Total Pasos Vehiculares a Nivel]]</f>
        <v>29</v>
      </c>
      <c r="AC248" s="1">
        <f t="shared" si="24"/>
        <v>40</v>
      </c>
      <c r="AD248" s="1">
        <v>1</v>
      </c>
      <c r="AE248" s="1">
        <v>3</v>
      </c>
      <c r="AF248" s="1">
        <v>36</v>
      </c>
      <c r="AG248" s="1">
        <f t="shared" si="25"/>
        <v>40</v>
      </c>
      <c r="AH248" s="13">
        <v>18.658000000000001</v>
      </c>
      <c r="AI248" s="13">
        <v>0</v>
      </c>
      <c r="AJ248" s="13">
        <v>7.0919999999999996</v>
      </c>
      <c r="AK248" s="13">
        <f t="shared" si="26"/>
        <v>25.75</v>
      </c>
      <c r="AL248" s="1">
        <v>1</v>
      </c>
      <c r="AM248" s="1">
        <v>0</v>
      </c>
      <c r="AN248" s="1">
        <v>0</v>
      </c>
      <c r="AO248" s="1">
        <f t="shared" si="27"/>
        <v>1</v>
      </c>
      <c r="AP248" s="1">
        <v>0</v>
      </c>
      <c r="AQ248" s="1">
        <v>128</v>
      </c>
      <c r="AR248" s="1">
        <v>0</v>
      </c>
      <c r="AS248" s="1">
        <f>+Urq_InfraMR[[#This Row],[B.02.1 - Parque de Coches Eléctricos Motrices]]+Urq_InfraMR[[#This Row],[B.02.2 - Parque de Coches Eléctricos Motrices Remolcados Tipo R]]+Urq_InfraMR[[#This Row],[B.02.3 - Parque de Coches Eléctricos Motrices Tipo R]]</f>
        <v>128</v>
      </c>
      <c r="AT248" s="1">
        <v>0</v>
      </c>
      <c r="AU248" s="1">
        <v>0</v>
      </c>
      <c r="AV248" s="1">
        <v>0</v>
      </c>
      <c r="AW248" s="1">
        <f>+Urq_InfraMR[[#This Row],[B.03.1 - Parque de Coches Motores Motrices Remolcados]]+Urq_InfraMR[[#This Row],[B.03.2 - Parque de Coches Motores Motrices Intermedios]]+Urq_InfraMR[[#This Row],[B.03.3 - Parque de Coches Motores Motrices Cabina]]</f>
        <v>0</v>
      </c>
      <c r="AX248" s="1">
        <v>0</v>
      </c>
      <c r="AY248" s="1">
        <v>0</v>
      </c>
      <c r="AZ248" s="1">
        <v>0</v>
      </c>
      <c r="BA248" s="1">
        <v>0</v>
      </c>
      <c r="BB248" s="1">
        <v>0</v>
      </c>
      <c r="BC248" s="1">
        <f>+Urq_InfraMR[[#This Row],[B.04.5 - Parque de Coches Remolcados para Servicios Especiales (Cartoneros)]]+Urq_InfraMR[[#This Row],[B.04.4 - Parque de Coches Remolcados de Larga Distancia (Turista+Pullman)]]+Urq_InfraMR[[#This Row],[B.04.3 - Parque de Coches Remolcados Clase Unica Cabina]]+Urq_InfraMR[[#This Row],[B.04.2 - Parque de Coches Remolcados Clase Unica Furgón]]+Urq_InfraMR[[#This Row],[B.04.1 - Parque de Coches Remolcados Clase Unica]]</f>
        <v>0</v>
      </c>
      <c r="BD248" s="1">
        <v>1</v>
      </c>
      <c r="BE248" s="1">
        <v>0</v>
      </c>
      <c r="BF248" s="16">
        <v>1435</v>
      </c>
    </row>
    <row r="249" spans="1:58">
      <c r="A249" s="1">
        <v>2013</v>
      </c>
      <c r="B249" s="1" t="s">
        <v>122</v>
      </c>
      <c r="C249" s="12">
        <v>0.2</v>
      </c>
      <c r="D249" s="12">
        <v>0</v>
      </c>
      <c r="E249" s="12">
        <v>0</v>
      </c>
      <c r="F249" s="12">
        <v>25.676639999999999</v>
      </c>
      <c r="G249" s="12">
        <f t="shared" si="21"/>
        <v>25.876639999999998</v>
      </c>
      <c r="H249" s="12">
        <f>+Urq_InfraMR[[#This Row],[Total Líneas de Explotación ]]</f>
        <v>25.876639999999998</v>
      </c>
      <c r="I249" s="12">
        <v>25.677</v>
      </c>
      <c r="J249" s="12">
        <v>0.2</v>
      </c>
      <c r="K249" s="12">
        <v>2.5569999999999999</v>
      </c>
      <c r="L249" s="12">
        <v>54.899000000000001</v>
      </c>
      <c r="M249" s="12">
        <v>3.875</v>
      </c>
      <c r="N249" s="12">
        <f>+Urq_InfraMR[[#This Row],[A.03.1 -  Longitud de Vías de Explotación No Electrificadas Troncales y Ramales (vía principal) (km)]]+Urq_InfraMR[[#This Row],[A.04.1 -  Longitud de Vías de Explotación Electrificadas Troncales y Ramales (vía principal) (km)]]</f>
        <v>55.099000000000004</v>
      </c>
      <c r="O249" s="12">
        <f>+Urq_InfraMR[[#This Row],[Total Vías (excluido Auxiliares)]]</f>
        <v>55.099000000000004</v>
      </c>
      <c r="P249" s="1">
        <v>4</v>
      </c>
      <c r="Q249" s="1">
        <v>19</v>
      </c>
      <c r="R249" s="1">
        <v>0</v>
      </c>
      <c r="S249" s="1">
        <f t="shared" si="22"/>
        <v>23</v>
      </c>
      <c r="T249" s="1">
        <v>0</v>
      </c>
      <c r="U249" s="1">
        <v>27</v>
      </c>
      <c r="V249" s="1">
        <v>0</v>
      </c>
      <c r="W249" s="1">
        <v>0</v>
      </c>
      <c r="X249" s="1">
        <v>2</v>
      </c>
      <c r="Y249" s="1">
        <f t="shared" si="23"/>
        <v>29</v>
      </c>
      <c r="Z249" s="1">
        <v>5</v>
      </c>
      <c r="AA249" s="1">
        <v>6</v>
      </c>
      <c r="AB249" s="1">
        <f>+Urq_InfraMR[[#This Row],[Total Pasos Vehiculares a Nivel]]</f>
        <v>29</v>
      </c>
      <c r="AC249" s="1">
        <f t="shared" si="24"/>
        <v>40</v>
      </c>
      <c r="AD249" s="1">
        <v>1</v>
      </c>
      <c r="AE249" s="1">
        <v>3</v>
      </c>
      <c r="AF249" s="1">
        <v>36</v>
      </c>
      <c r="AG249" s="1">
        <f t="shared" si="25"/>
        <v>40</v>
      </c>
      <c r="AH249" s="13">
        <v>18.658000000000001</v>
      </c>
      <c r="AI249" s="13">
        <v>0</v>
      </c>
      <c r="AJ249" s="13">
        <v>7.0919999999999996</v>
      </c>
      <c r="AK249" s="13">
        <f t="shared" si="26"/>
        <v>25.75</v>
      </c>
      <c r="AL249" s="1">
        <v>1</v>
      </c>
      <c r="AM249" s="1">
        <v>0</v>
      </c>
      <c r="AN249" s="1">
        <v>0</v>
      </c>
      <c r="AO249" s="1">
        <f t="shared" si="27"/>
        <v>1</v>
      </c>
      <c r="AP249" s="1">
        <v>0</v>
      </c>
      <c r="AQ249" s="1">
        <v>128</v>
      </c>
      <c r="AR249" s="1">
        <v>0</v>
      </c>
      <c r="AS249" s="1">
        <f>+Urq_InfraMR[[#This Row],[B.02.1 - Parque de Coches Eléctricos Motrices]]+Urq_InfraMR[[#This Row],[B.02.2 - Parque de Coches Eléctricos Motrices Remolcados Tipo R]]+Urq_InfraMR[[#This Row],[B.02.3 - Parque de Coches Eléctricos Motrices Tipo R]]</f>
        <v>128</v>
      </c>
      <c r="AT249" s="1">
        <v>0</v>
      </c>
      <c r="AU249" s="1">
        <v>0</v>
      </c>
      <c r="AV249" s="1">
        <v>0</v>
      </c>
      <c r="AW249" s="1">
        <f>+Urq_InfraMR[[#This Row],[B.03.1 - Parque de Coches Motores Motrices Remolcados]]+Urq_InfraMR[[#This Row],[B.03.2 - Parque de Coches Motores Motrices Intermedios]]+Urq_InfraMR[[#This Row],[B.03.3 - Parque de Coches Motores Motrices Cabina]]</f>
        <v>0</v>
      </c>
      <c r="AX249" s="1">
        <v>0</v>
      </c>
      <c r="AY249" s="1">
        <v>0</v>
      </c>
      <c r="AZ249" s="1">
        <v>0</v>
      </c>
      <c r="BA249" s="1">
        <v>0</v>
      </c>
      <c r="BB249" s="1">
        <v>0</v>
      </c>
      <c r="BC249" s="1">
        <f>+Urq_InfraMR[[#This Row],[B.04.5 - Parque de Coches Remolcados para Servicios Especiales (Cartoneros)]]+Urq_InfraMR[[#This Row],[B.04.4 - Parque de Coches Remolcados de Larga Distancia (Turista+Pullman)]]+Urq_InfraMR[[#This Row],[B.04.3 - Parque de Coches Remolcados Clase Unica Cabina]]+Urq_InfraMR[[#This Row],[B.04.2 - Parque de Coches Remolcados Clase Unica Furgón]]+Urq_InfraMR[[#This Row],[B.04.1 - Parque de Coches Remolcados Clase Unica]]</f>
        <v>0</v>
      </c>
      <c r="BD249" s="1">
        <v>1</v>
      </c>
      <c r="BE249" s="1">
        <v>0</v>
      </c>
      <c r="BF249" s="16">
        <v>1435</v>
      </c>
    </row>
    <row r="250" spans="1:58">
      <c r="A250" s="1">
        <v>2013</v>
      </c>
      <c r="B250" s="1" t="s">
        <v>123</v>
      </c>
      <c r="C250" s="12">
        <v>0.2</v>
      </c>
      <c r="D250" s="12">
        <v>0</v>
      </c>
      <c r="E250" s="12">
        <v>0</v>
      </c>
      <c r="F250" s="12">
        <v>25.676639999999999</v>
      </c>
      <c r="G250" s="12">
        <f t="shared" si="21"/>
        <v>25.876639999999998</v>
      </c>
      <c r="H250" s="12">
        <f>+Urq_InfraMR[[#This Row],[Total Líneas de Explotación ]]</f>
        <v>25.876639999999998</v>
      </c>
      <c r="I250" s="12">
        <v>25.677</v>
      </c>
      <c r="J250" s="12">
        <v>0.2</v>
      </c>
      <c r="K250" s="12">
        <v>2.5569999999999999</v>
      </c>
      <c r="L250" s="12">
        <v>54.899000000000001</v>
      </c>
      <c r="M250" s="12">
        <v>3.875</v>
      </c>
      <c r="N250" s="12">
        <f>+Urq_InfraMR[[#This Row],[A.03.1 -  Longitud de Vías de Explotación No Electrificadas Troncales y Ramales (vía principal) (km)]]+Urq_InfraMR[[#This Row],[A.04.1 -  Longitud de Vías de Explotación Electrificadas Troncales y Ramales (vía principal) (km)]]</f>
        <v>55.099000000000004</v>
      </c>
      <c r="O250" s="12">
        <f>+Urq_InfraMR[[#This Row],[Total Vías (excluido Auxiliares)]]</f>
        <v>55.099000000000004</v>
      </c>
      <c r="P250" s="1">
        <v>4</v>
      </c>
      <c r="Q250" s="1">
        <v>19</v>
      </c>
      <c r="R250" s="1">
        <v>0</v>
      </c>
      <c r="S250" s="1">
        <f t="shared" si="22"/>
        <v>23</v>
      </c>
      <c r="T250" s="1">
        <v>0</v>
      </c>
      <c r="U250" s="1">
        <v>27</v>
      </c>
      <c r="V250" s="1">
        <v>0</v>
      </c>
      <c r="W250" s="1">
        <v>0</v>
      </c>
      <c r="X250" s="1">
        <v>2</v>
      </c>
      <c r="Y250" s="1">
        <f t="shared" si="23"/>
        <v>29</v>
      </c>
      <c r="Z250" s="1">
        <v>5</v>
      </c>
      <c r="AA250" s="1">
        <v>6</v>
      </c>
      <c r="AB250" s="1">
        <f>+Urq_InfraMR[[#This Row],[Total Pasos Vehiculares a Nivel]]</f>
        <v>29</v>
      </c>
      <c r="AC250" s="1">
        <f t="shared" si="24"/>
        <v>40</v>
      </c>
      <c r="AD250" s="1">
        <v>1</v>
      </c>
      <c r="AE250" s="1">
        <v>3</v>
      </c>
      <c r="AF250" s="1">
        <v>36</v>
      </c>
      <c r="AG250" s="1">
        <f t="shared" si="25"/>
        <v>40</v>
      </c>
      <c r="AH250" s="13">
        <v>18.658000000000001</v>
      </c>
      <c r="AI250" s="13">
        <v>0</v>
      </c>
      <c r="AJ250" s="13">
        <v>7.0919999999999996</v>
      </c>
      <c r="AK250" s="13">
        <f t="shared" si="26"/>
        <v>25.75</v>
      </c>
      <c r="AL250" s="1">
        <v>1</v>
      </c>
      <c r="AM250" s="1">
        <v>0</v>
      </c>
      <c r="AN250" s="1">
        <v>0</v>
      </c>
      <c r="AO250" s="1">
        <f t="shared" si="27"/>
        <v>1</v>
      </c>
      <c r="AP250" s="1">
        <v>0</v>
      </c>
      <c r="AQ250" s="1">
        <v>128</v>
      </c>
      <c r="AR250" s="1">
        <v>0</v>
      </c>
      <c r="AS250" s="1">
        <f>+Urq_InfraMR[[#This Row],[B.02.1 - Parque de Coches Eléctricos Motrices]]+Urq_InfraMR[[#This Row],[B.02.2 - Parque de Coches Eléctricos Motrices Remolcados Tipo R]]+Urq_InfraMR[[#This Row],[B.02.3 - Parque de Coches Eléctricos Motrices Tipo R]]</f>
        <v>128</v>
      </c>
      <c r="AT250" s="1">
        <v>0</v>
      </c>
      <c r="AU250" s="1">
        <v>0</v>
      </c>
      <c r="AV250" s="1">
        <v>0</v>
      </c>
      <c r="AW250" s="1">
        <f>+Urq_InfraMR[[#This Row],[B.03.1 - Parque de Coches Motores Motrices Remolcados]]+Urq_InfraMR[[#This Row],[B.03.2 - Parque de Coches Motores Motrices Intermedios]]+Urq_InfraMR[[#This Row],[B.03.3 - Parque de Coches Motores Motrices Cabina]]</f>
        <v>0</v>
      </c>
      <c r="AX250" s="1">
        <v>0</v>
      </c>
      <c r="AY250" s="1">
        <v>0</v>
      </c>
      <c r="AZ250" s="1">
        <v>0</v>
      </c>
      <c r="BA250" s="1">
        <v>0</v>
      </c>
      <c r="BB250" s="1">
        <v>0</v>
      </c>
      <c r="BC250" s="1">
        <f>+Urq_InfraMR[[#This Row],[B.04.5 - Parque de Coches Remolcados para Servicios Especiales (Cartoneros)]]+Urq_InfraMR[[#This Row],[B.04.4 - Parque de Coches Remolcados de Larga Distancia (Turista+Pullman)]]+Urq_InfraMR[[#This Row],[B.04.3 - Parque de Coches Remolcados Clase Unica Cabina]]+Urq_InfraMR[[#This Row],[B.04.2 - Parque de Coches Remolcados Clase Unica Furgón]]+Urq_InfraMR[[#This Row],[B.04.1 - Parque de Coches Remolcados Clase Unica]]</f>
        <v>0</v>
      </c>
      <c r="BD250" s="1">
        <v>1</v>
      </c>
      <c r="BE250" s="1">
        <v>0</v>
      </c>
      <c r="BF250" s="16">
        <v>1435</v>
      </c>
    </row>
    <row r="251" spans="1:58">
      <c r="A251" s="1">
        <v>2013</v>
      </c>
      <c r="B251" s="1" t="s">
        <v>124</v>
      </c>
      <c r="C251" s="12">
        <v>0.2</v>
      </c>
      <c r="D251" s="12">
        <v>0</v>
      </c>
      <c r="E251" s="12">
        <v>0</v>
      </c>
      <c r="F251" s="12">
        <v>25.676639999999999</v>
      </c>
      <c r="G251" s="12">
        <f t="shared" si="21"/>
        <v>25.876639999999998</v>
      </c>
      <c r="H251" s="12">
        <f>+Urq_InfraMR[[#This Row],[Total Líneas de Explotación ]]</f>
        <v>25.876639999999998</v>
      </c>
      <c r="I251" s="12">
        <v>25.677</v>
      </c>
      <c r="J251" s="12">
        <v>0.2</v>
      </c>
      <c r="K251" s="12">
        <v>2.5569999999999999</v>
      </c>
      <c r="L251" s="12">
        <v>54.899000000000001</v>
      </c>
      <c r="M251" s="12">
        <v>3.875</v>
      </c>
      <c r="N251" s="12">
        <f>+Urq_InfraMR[[#This Row],[A.03.1 -  Longitud de Vías de Explotación No Electrificadas Troncales y Ramales (vía principal) (km)]]+Urq_InfraMR[[#This Row],[A.04.1 -  Longitud de Vías de Explotación Electrificadas Troncales y Ramales (vía principal) (km)]]</f>
        <v>55.099000000000004</v>
      </c>
      <c r="O251" s="12">
        <f>+Urq_InfraMR[[#This Row],[Total Vías (excluido Auxiliares)]]</f>
        <v>55.099000000000004</v>
      </c>
      <c r="P251" s="1">
        <v>4</v>
      </c>
      <c r="Q251" s="1">
        <v>19</v>
      </c>
      <c r="R251" s="1">
        <v>0</v>
      </c>
      <c r="S251" s="1">
        <f t="shared" si="22"/>
        <v>23</v>
      </c>
      <c r="T251" s="1">
        <v>0</v>
      </c>
      <c r="U251" s="1">
        <v>27</v>
      </c>
      <c r="V251" s="1">
        <v>0</v>
      </c>
      <c r="W251" s="1">
        <v>0</v>
      </c>
      <c r="X251" s="1">
        <v>2</v>
      </c>
      <c r="Y251" s="1">
        <f t="shared" si="23"/>
        <v>29</v>
      </c>
      <c r="Z251" s="1">
        <v>5</v>
      </c>
      <c r="AA251" s="1">
        <v>6</v>
      </c>
      <c r="AB251" s="1">
        <f>+Urq_InfraMR[[#This Row],[Total Pasos Vehiculares a Nivel]]</f>
        <v>29</v>
      </c>
      <c r="AC251" s="1">
        <f t="shared" si="24"/>
        <v>40</v>
      </c>
      <c r="AD251" s="1">
        <v>1</v>
      </c>
      <c r="AE251" s="1">
        <v>3</v>
      </c>
      <c r="AF251" s="1">
        <v>36</v>
      </c>
      <c r="AG251" s="1">
        <f t="shared" si="25"/>
        <v>40</v>
      </c>
      <c r="AH251" s="13">
        <v>18.658000000000001</v>
      </c>
      <c r="AI251" s="13">
        <v>0</v>
      </c>
      <c r="AJ251" s="13">
        <v>7.0919999999999996</v>
      </c>
      <c r="AK251" s="13">
        <f t="shared" si="26"/>
        <v>25.75</v>
      </c>
      <c r="AL251" s="1">
        <v>1</v>
      </c>
      <c r="AM251" s="1">
        <v>0</v>
      </c>
      <c r="AN251" s="1">
        <v>0</v>
      </c>
      <c r="AO251" s="1">
        <f t="shared" si="27"/>
        <v>1</v>
      </c>
      <c r="AP251" s="1">
        <v>0</v>
      </c>
      <c r="AQ251" s="1">
        <v>128</v>
      </c>
      <c r="AR251" s="1">
        <v>0</v>
      </c>
      <c r="AS251" s="1">
        <f>+Urq_InfraMR[[#This Row],[B.02.1 - Parque de Coches Eléctricos Motrices]]+Urq_InfraMR[[#This Row],[B.02.2 - Parque de Coches Eléctricos Motrices Remolcados Tipo R]]+Urq_InfraMR[[#This Row],[B.02.3 - Parque de Coches Eléctricos Motrices Tipo R]]</f>
        <v>128</v>
      </c>
      <c r="AT251" s="1">
        <v>0</v>
      </c>
      <c r="AU251" s="1">
        <v>0</v>
      </c>
      <c r="AV251" s="1">
        <v>0</v>
      </c>
      <c r="AW251" s="1">
        <f>+Urq_InfraMR[[#This Row],[B.03.1 - Parque de Coches Motores Motrices Remolcados]]+Urq_InfraMR[[#This Row],[B.03.2 - Parque de Coches Motores Motrices Intermedios]]+Urq_InfraMR[[#This Row],[B.03.3 - Parque de Coches Motores Motrices Cabina]]</f>
        <v>0</v>
      </c>
      <c r="AX251" s="1">
        <v>0</v>
      </c>
      <c r="AY251" s="1">
        <v>0</v>
      </c>
      <c r="AZ251" s="1">
        <v>0</v>
      </c>
      <c r="BA251" s="1">
        <v>0</v>
      </c>
      <c r="BB251" s="1">
        <v>0</v>
      </c>
      <c r="BC251" s="1">
        <f>+Urq_InfraMR[[#This Row],[B.04.5 - Parque de Coches Remolcados para Servicios Especiales (Cartoneros)]]+Urq_InfraMR[[#This Row],[B.04.4 - Parque de Coches Remolcados de Larga Distancia (Turista+Pullman)]]+Urq_InfraMR[[#This Row],[B.04.3 - Parque de Coches Remolcados Clase Unica Cabina]]+Urq_InfraMR[[#This Row],[B.04.2 - Parque de Coches Remolcados Clase Unica Furgón]]+Urq_InfraMR[[#This Row],[B.04.1 - Parque de Coches Remolcados Clase Unica]]</f>
        <v>0</v>
      </c>
      <c r="BD251" s="1">
        <v>1</v>
      </c>
      <c r="BE251" s="1">
        <v>0</v>
      </c>
      <c r="BF251" s="16">
        <v>1435</v>
      </c>
    </row>
    <row r="252" spans="1:58">
      <c r="A252" s="1">
        <v>2013</v>
      </c>
      <c r="B252" s="1" t="s">
        <v>125</v>
      </c>
      <c r="C252" s="12">
        <v>0.2</v>
      </c>
      <c r="D252" s="12">
        <v>0</v>
      </c>
      <c r="E252" s="12">
        <v>0</v>
      </c>
      <c r="F252" s="12">
        <v>25.676639999999999</v>
      </c>
      <c r="G252" s="12">
        <f t="shared" si="21"/>
        <v>25.876639999999998</v>
      </c>
      <c r="H252" s="12">
        <f>+Urq_InfraMR[[#This Row],[Total Líneas de Explotación ]]</f>
        <v>25.876639999999998</v>
      </c>
      <c r="I252" s="12">
        <v>25.677</v>
      </c>
      <c r="J252" s="12">
        <v>0.2</v>
      </c>
      <c r="K252" s="12">
        <v>2.5569999999999999</v>
      </c>
      <c r="L252" s="12">
        <v>54.899000000000001</v>
      </c>
      <c r="M252" s="12">
        <v>3.875</v>
      </c>
      <c r="N252" s="12">
        <f>+Urq_InfraMR[[#This Row],[A.03.1 -  Longitud de Vías de Explotación No Electrificadas Troncales y Ramales (vía principal) (km)]]+Urq_InfraMR[[#This Row],[A.04.1 -  Longitud de Vías de Explotación Electrificadas Troncales y Ramales (vía principal) (km)]]</f>
        <v>55.099000000000004</v>
      </c>
      <c r="O252" s="12">
        <f>+Urq_InfraMR[[#This Row],[Total Vías (excluido Auxiliares)]]</f>
        <v>55.099000000000004</v>
      </c>
      <c r="P252" s="1">
        <v>4</v>
      </c>
      <c r="Q252" s="1">
        <v>19</v>
      </c>
      <c r="R252" s="1">
        <v>0</v>
      </c>
      <c r="S252" s="1">
        <f t="shared" si="22"/>
        <v>23</v>
      </c>
      <c r="T252" s="1">
        <v>0</v>
      </c>
      <c r="U252" s="1">
        <v>27</v>
      </c>
      <c r="V252" s="1">
        <v>0</v>
      </c>
      <c r="W252" s="1">
        <v>0</v>
      </c>
      <c r="X252" s="1">
        <v>2</v>
      </c>
      <c r="Y252" s="1">
        <f t="shared" si="23"/>
        <v>29</v>
      </c>
      <c r="Z252" s="1">
        <v>5</v>
      </c>
      <c r="AA252" s="1">
        <v>6</v>
      </c>
      <c r="AB252" s="1">
        <f>+Urq_InfraMR[[#This Row],[Total Pasos Vehiculares a Nivel]]</f>
        <v>29</v>
      </c>
      <c r="AC252" s="1">
        <f t="shared" si="24"/>
        <v>40</v>
      </c>
      <c r="AD252" s="1">
        <v>1</v>
      </c>
      <c r="AE252" s="1">
        <v>3</v>
      </c>
      <c r="AF252" s="1">
        <v>36</v>
      </c>
      <c r="AG252" s="1">
        <f t="shared" si="25"/>
        <v>40</v>
      </c>
      <c r="AH252" s="13">
        <v>18.658000000000001</v>
      </c>
      <c r="AI252" s="13">
        <v>0</v>
      </c>
      <c r="AJ252" s="13">
        <v>7.0919999999999996</v>
      </c>
      <c r="AK252" s="13">
        <f t="shared" si="26"/>
        <v>25.75</v>
      </c>
      <c r="AL252" s="1">
        <v>1</v>
      </c>
      <c r="AM252" s="1">
        <v>0</v>
      </c>
      <c r="AN252" s="1">
        <v>0</v>
      </c>
      <c r="AO252" s="1">
        <f t="shared" si="27"/>
        <v>1</v>
      </c>
      <c r="AP252" s="1">
        <v>0</v>
      </c>
      <c r="AQ252" s="1">
        <v>128</v>
      </c>
      <c r="AR252" s="1">
        <v>0</v>
      </c>
      <c r="AS252" s="1">
        <f>+Urq_InfraMR[[#This Row],[B.02.1 - Parque de Coches Eléctricos Motrices]]+Urq_InfraMR[[#This Row],[B.02.2 - Parque de Coches Eléctricos Motrices Remolcados Tipo R]]+Urq_InfraMR[[#This Row],[B.02.3 - Parque de Coches Eléctricos Motrices Tipo R]]</f>
        <v>128</v>
      </c>
      <c r="AT252" s="1">
        <v>0</v>
      </c>
      <c r="AU252" s="1">
        <v>0</v>
      </c>
      <c r="AV252" s="1">
        <v>0</v>
      </c>
      <c r="AW252" s="1">
        <f>+Urq_InfraMR[[#This Row],[B.03.1 - Parque de Coches Motores Motrices Remolcados]]+Urq_InfraMR[[#This Row],[B.03.2 - Parque de Coches Motores Motrices Intermedios]]+Urq_InfraMR[[#This Row],[B.03.3 - Parque de Coches Motores Motrices Cabina]]</f>
        <v>0</v>
      </c>
      <c r="AX252" s="1">
        <v>0</v>
      </c>
      <c r="AY252" s="1">
        <v>0</v>
      </c>
      <c r="AZ252" s="1">
        <v>0</v>
      </c>
      <c r="BA252" s="1">
        <v>0</v>
      </c>
      <c r="BB252" s="1">
        <v>0</v>
      </c>
      <c r="BC252" s="1">
        <f>+Urq_InfraMR[[#This Row],[B.04.5 - Parque de Coches Remolcados para Servicios Especiales (Cartoneros)]]+Urq_InfraMR[[#This Row],[B.04.4 - Parque de Coches Remolcados de Larga Distancia (Turista+Pullman)]]+Urq_InfraMR[[#This Row],[B.04.3 - Parque de Coches Remolcados Clase Unica Cabina]]+Urq_InfraMR[[#This Row],[B.04.2 - Parque de Coches Remolcados Clase Unica Furgón]]+Urq_InfraMR[[#This Row],[B.04.1 - Parque de Coches Remolcados Clase Unica]]</f>
        <v>0</v>
      </c>
      <c r="BD252" s="1">
        <v>1</v>
      </c>
      <c r="BE252" s="1">
        <v>0</v>
      </c>
      <c r="BF252" s="16">
        <v>1435</v>
      </c>
    </row>
    <row r="253" spans="1:58">
      <c r="A253" s="1">
        <v>2013</v>
      </c>
      <c r="B253" s="1" t="s">
        <v>126</v>
      </c>
      <c r="C253" s="12">
        <v>0.2</v>
      </c>
      <c r="D253" s="12">
        <v>0</v>
      </c>
      <c r="E253" s="12">
        <v>0</v>
      </c>
      <c r="F253" s="12">
        <v>25.676639999999999</v>
      </c>
      <c r="G253" s="12">
        <f t="shared" si="21"/>
        <v>25.876639999999998</v>
      </c>
      <c r="H253" s="12">
        <f>+Urq_InfraMR[[#This Row],[Total Líneas de Explotación ]]</f>
        <v>25.876639999999998</v>
      </c>
      <c r="I253" s="12">
        <v>25.677</v>
      </c>
      <c r="J253" s="12">
        <v>0.2</v>
      </c>
      <c r="K253" s="12">
        <v>2.5569999999999999</v>
      </c>
      <c r="L253" s="12">
        <v>54.899000000000001</v>
      </c>
      <c r="M253" s="12">
        <v>3.875</v>
      </c>
      <c r="N253" s="12">
        <f>+Urq_InfraMR[[#This Row],[A.03.1 -  Longitud de Vías de Explotación No Electrificadas Troncales y Ramales (vía principal) (km)]]+Urq_InfraMR[[#This Row],[A.04.1 -  Longitud de Vías de Explotación Electrificadas Troncales y Ramales (vía principal) (km)]]</f>
        <v>55.099000000000004</v>
      </c>
      <c r="O253" s="12">
        <f>+Urq_InfraMR[[#This Row],[Total Vías (excluido Auxiliares)]]</f>
        <v>55.099000000000004</v>
      </c>
      <c r="P253" s="1">
        <v>4</v>
      </c>
      <c r="Q253" s="1">
        <v>19</v>
      </c>
      <c r="R253" s="1">
        <v>0</v>
      </c>
      <c r="S253" s="1">
        <f t="shared" si="22"/>
        <v>23</v>
      </c>
      <c r="T253" s="1">
        <v>0</v>
      </c>
      <c r="U253" s="1">
        <v>27</v>
      </c>
      <c r="V253" s="1">
        <v>0</v>
      </c>
      <c r="W253" s="1">
        <v>0</v>
      </c>
      <c r="X253" s="1">
        <v>2</v>
      </c>
      <c r="Y253" s="1">
        <f t="shared" si="23"/>
        <v>29</v>
      </c>
      <c r="Z253" s="1">
        <v>5</v>
      </c>
      <c r="AA253" s="1">
        <v>6</v>
      </c>
      <c r="AB253" s="1">
        <f>+Urq_InfraMR[[#This Row],[Total Pasos Vehiculares a Nivel]]</f>
        <v>29</v>
      </c>
      <c r="AC253" s="1">
        <f t="shared" si="24"/>
        <v>40</v>
      </c>
      <c r="AD253" s="1">
        <v>1</v>
      </c>
      <c r="AE253" s="1">
        <v>3</v>
      </c>
      <c r="AF253" s="1">
        <v>36</v>
      </c>
      <c r="AG253" s="1">
        <f t="shared" si="25"/>
        <v>40</v>
      </c>
      <c r="AH253" s="13">
        <v>18.658000000000001</v>
      </c>
      <c r="AI253" s="13">
        <v>0</v>
      </c>
      <c r="AJ253" s="13">
        <v>7.0919999999999996</v>
      </c>
      <c r="AK253" s="13">
        <f t="shared" si="26"/>
        <v>25.75</v>
      </c>
      <c r="AL253" s="1">
        <v>1</v>
      </c>
      <c r="AM253" s="1">
        <v>0</v>
      </c>
      <c r="AN253" s="1">
        <v>0</v>
      </c>
      <c r="AO253" s="1">
        <f t="shared" si="27"/>
        <v>1</v>
      </c>
      <c r="AP253" s="1">
        <v>0</v>
      </c>
      <c r="AQ253" s="1">
        <v>128</v>
      </c>
      <c r="AR253" s="1">
        <v>0</v>
      </c>
      <c r="AS253" s="1">
        <f>+Urq_InfraMR[[#This Row],[B.02.1 - Parque de Coches Eléctricos Motrices]]+Urq_InfraMR[[#This Row],[B.02.2 - Parque de Coches Eléctricos Motrices Remolcados Tipo R]]+Urq_InfraMR[[#This Row],[B.02.3 - Parque de Coches Eléctricos Motrices Tipo R]]</f>
        <v>128</v>
      </c>
      <c r="AT253" s="1">
        <v>0</v>
      </c>
      <c r="AU253" s="1">
        <v>0</v>
      </c>
      <c r="AV253" s="1">
        <v>0</v>
      </c>
      <c r="AW253" s="1">
        <f>+Urq_InfraMR[[#This Row],[B.03.1 - Parque de Coches Motores Motrices Remolcados]]+Urq_InfraMR[[#This Row],[B.03.2 - Parque de Coches Motores Motrices Intermedios]]+Urq_InfraMR[[#This Row],[B.03.3 - Parque de Coches Motores Motrices Cabina]]</f>
        <v>0</v>
      </c>
      <c r="AX253" s="1">
        <v>0</v>
      </c>
      <c r="AY253" s="1">
        <v>0</v>
      </c>
      <c r="AZ253" s="1">
        <v>0</v>
      </c>
      <c r="BA253" s="1">
        <v>0</v>
      </c>
      <c r="BB253" s="1">
        <v>0</v>
      </c>
      <c r="BC253" s="1">
        <f>+Urq_InfraMR[[#This Row],[B.04.5 - Parque de Coches Remolcados para Servicios Especiales (Cartoneros)]]+Urq_InfraMR[[#This Row],[B.04.4 - Parque de Coches Remolcados de Larga Distancia (Turista+Pullman)]]+Urq_InfraMR[[#This Row],[B.04.3 - Parque de Coches Remolcados Clase Unica Cabina]]+Urq_InfraMR[[#This Row],[B.04.2 - Parque de Coches Remolcados Clase Unica Furgón]]+Urq_InfraMR[[#This Row],[B.04.1 - Parque de Coches Remolcados Clase Unica]]</f>
        <v>0</v>
      </c>
      <c r="BD253" s="1">
        <v>1</v>
      </c>
      <c r="BE253" s="1">
        <v>0</v>
      </c>
      <c r="BF253" s="16">
        <v>1435</v>
      </c>
    </row>
    <row r="254" spans="1:58">
      <c r="A254" s="1">
        <v>2014</v>
      </c>
      <c r="B254" s="1" t="s">
        <v>115</v>
      </c>
      <c r="C254" s="12">
        <v>0.2</v>
      </c>
      <c r="D254" s="12">
        <v>0</v>
      </c>
      <c r="E254" s="12">
        <v>0</v>
      </c>
      <c r="F254" s="12">
        <v>25.676639999999999</v>
      </c>
      <c r="G254" s="12">
        <f t="shared" si="21"/>
        <v>25.876639999999998</v>
      </c>
      <c r="H254" s="12">
        <f>+Urq_InfraMR[[#This Row],[Total Líneas de Explotación ]]</f>
        <v>25.876639999999998</v>
      </c>
      <c r="I254" s="12">
        <v>25.677</v>
      </c>
      <c r="J254" s="12">
        <v>0.2</v>
      </c>
      <c r="K254" s="12">
        <v>2.5569999999999999</v>
      </c>
      <c r="L254" s="12">
        <v>54.899000000000001</v>
      </c>
      <c r="M254" s="12">
        <v>3.875</v>
      </c>
      <c r="N254" s="12">
        <f>+Urq_InfraMR[[#This Row],[A.03.1 -  Longitud de Vías de Explotación No Electrificadas Troncales y Ramales (vía principal) (km)]]+Urq_InfraMR[[#This Row],[A.04.1 -  Longitud de Vías de Explotación Electrificadas Troncales y Ramales (vía principal) (km)]]</f>
        <v>55.099000000000004</v>
      </c>
      <c r="O254" s="12">
        <f>+Urq_InfraMR[[#This Row],[Total Vías (excluido Auxiliares)]]</f>
        <v>55.099000000000004</v>
      </c>
      <c r="P254" s="1">
        <v>4</v>
      </c>
      <c r="Q254" s="1">
        <v>19</v>
      </c>
      <c r="R254" s="1">
        <v>0</v>
      </c>
      <c r="S254" s="1">
        <f t="shared" si="22"/>
        <v>23</v>
      </c>
      <c r="T254" s="1">
        <v>0</v>
      </c>
      <c r="U254" s="1">
        <v>27</v>
      </c>
      <c r="V254" s="1">
        <v>0</v>
      </c>
      <c r="W254" s="1">
        <v>0</v>
      </c>
      <c r="X254" s="1">
        <v>2</v>
      </c>
      <c r="Y254" s="1">
        <f t="shared" si="23"/>
        <v>29</v>
      </c>
      <c r="Z254" s="1">
        <v>5</v>
      </c>
      <c r="AA254" s="1">
        <v>6</v>
      </c>
      <c r="AB254" s="1">
        <f>+Urq_InfraMR[[#This Row],[Total Pasos Vehiculares a Nivel]]</f>
        <v>29</v>
      </c>
      <c r="AC254" s="1">
        <f t="shared" si="24"/>
        <v>40</v>
      </c>
      <c r="AD254" s="1">
        <v>1</v>
      </c>
      <c r="AE254" s="1">
        <v>3</v>
      </c>
      <c r="AF254" s="1">
        <v>36</v>
      </c>
      <c r="AG254" s="1">
        <f t="shared" si="25"/>
        <v>40</v>
      </c>
      <c r="AH254" s="13">
        <v>18.658000000000001</v>
      </c>
      <c r="AI254" s="13">
        <v>0</v>
      </c>
      <c r="AJ254" s="13">
        <v>7.0919999999999996</v>
      </c>
      <c r="AK254" s="13">
        <f t="shared" si="26"/>
        <v>25.75</v>
      </c>
      <c r="AL254" s="1">
        <v>1</v>
      </c>
      <c r="AM254" s="1">
        <v>0</v>
      </c>
      <c r="AN254" s="1">
        <v>0</v>
      </c>
      <c r="AO254" s="1">
        <f t="shared" si="27"/>
        <v>1</v>
      </c>
      <c r="AP254" s="1">
        <v>0</v>
      </c>
      <c r="AQ254" s="1">
        <v>128</v>
      </c>
      <c r="AR254" s="1">
        <v>0</v>
      </c>
      <c r="AS254" s="1">
        <f>+Urq_InfraMR[[#This Row],[B.02.1 - Parque de Coches Eléctricos Motrices]]+Urq_InfraMR[[#This Row],[B.02.2 - Parque de Coches Eléctricos Motrices Remolcados Tipo R]]+Urq_InfraMR[[#This Row],[B.02.3 - Parque de Coches Eléctricos Motrices Tipo R]]</f>
        <v>128</v>
      </c>
      <c r="AT254" s="1">
        <v>0</v>
      </c>
      <c r="AU254" s="1">
        <v>0</v>
      </c>
      <c r="AV254" s="1">
        <v>0</v>
      </c>
      <c r="AW254" s="1">
        <f>+Urq_InfraMR[[#This Row],[B.03.1 - Parque de Coches Motores Motrices Remolcados]]+Urq_InfraMR[[#This Row],[B.03.2 - Parque de Coches Motores Motrices Intermedios]]+Urq_InfraMR[[#This Row],[B.03.3 - Parque de Coches Motores Motrices Cabina]]</f>
        <v>0</v>
      </c>
      <c r="AX254" s="1">
        <v>0</v>
      </c>
      <c r="AY254" s="1">
        <v>0</v>
      </c>
      <c r="AZ254" s="1">
        <v>0</v>
      </c>
      <c r="BA254" s="1">
        <v>0</v>
      </c>
      <c r="BB254" s="1">
        <v>0</v>
      </c>
      <c r="BC254" s="1">
        <f>+Urq_InfraMR[[#This Row],[B.04.5 - Parque de Coches Remolcados para Servicios Especiales (Cartoneros)]]+Urq_InfraMR[[#This Row],[B.04.4 - Parque de Coches Remolcados de Larga Distancia (Turista+Pullman)]]+Urq_InfraMR[[#This Row],[B.04.3 - Parque de Coches Remolcados Clase Unica Cabina]]+Urq_InfraMR[[#This Row],[B.04.2 - Parque de Coches Remolcados Clase Unica Furgón]]+Urq_InfraMR[[#This Row],[B.04.1 - Parque de Coches Remolcados Clase Unica]]</f>
        <v>0</v>
      </c>
      <c r="BD254" s="1">
        <v>1</v>
      </c>
      <c r="BE254" s="1">
        <v>0</v>
      </c>
      <c r="BF254" s="16">
        <v>1435</v>
      </c>
    </row>
    <row r="255" spans="1:58">
      <c r="A255" s="1">
        <v>2014</v>
      </c>
      <c r="B255" s="1" t="s">
        <v>116</v>
      </c>
      <c r="C255" s="12">
        <v>0.2</v>
      </c>
      <c r="D255" s="12">
        <v>0</v>
      </c>
      <c r="E255" s="12">
        <v>0</v>
      </c>
      <c r="F255" s="12">
        <v>25.676639999999999</v>
      </c>
      <c r="G255" s="12">
        <f t="shared" si="21"/>
        <v>25.876639999999998</v>
      </c>
      <c r="H255" s="12">
        <f>+Urq_InfraMR[[#This Row],[Total Líneas de Explotación ]]</f>
        <v>25.876639999999998</v>
      </c>
      <c r="I255" s="12">
        <v>25.677</v>
      </c>
      <c r="J255" s="12">
        <v>0.2</v>
      </c>
      <c r="K255" s="12">
        <v>2.5569999999999999</v>
      </c>
      <c r="L255" s="12">
        <v>54.899000000000001</v>
      </c>
      <c r="M255" s="12">
        <v>3.875</v>
      </c>
      <c r="N255" s="12">
        <f>+Urq_InfraMR[[#This Row],[A.03.1 -  Longitud de Vías de Explotación No Electrificadas Troncales y Ramales (vía principal) (km)]]+Urq_InfraMR[[#This Row],[A.04.1 -  Longitud de Vías de Explotación Electrificadas Troncales y Ramales (vía principal) (km)]]</f>
        <v>55.099000000000004</v>
      </c>
      <c r="O255" s="12">
        <f>+Urq_InfraMR[[#This Row],[Total Vías (excluido Auxiliares)]]</f>
        <v>55.099000000000004</v>
      </c>
      <c r="P255" s="1">
        <v>4</v>
      </c>
      <c r="Q255" s="1">
        <v>19</v>
      </c>
      <c r="R255" s="1">
        <v>0</v>
      </c>
      <c r="S255" s="1">
        <f t="shared" si="22"/>
        <v>23</v>
      </c>
      <c r="T255" s="1">
        <v>0</v>
      </c>
      <c r="U255" s="1">
        <v>27</v>
      </c>
      <c r="V255" s="1">
        <v>0</v>
      </c>
      <c r="W255" s="1">
        <v>0</v>
      </c>
      <c r="X255" s="1">
        <v>2</v>
      </c>
      <c r="Y255" s="1">
        <f t="shared" si="23"/>
        <v>29</v>
      </c>
      <c r="Z255" s="1">
        <v>5</v>
      </c>
      <c r="AA255" s="1">
        <v>6</v>
      </c>
      <c r="AB255" s="1">
        <f>+Urq_InfraMR[[#This Row],[Total Pasos Vehiculares a Nivel]]</f>
        <v>29</v>
      </c>
      <c r="AC255" s="1">
        <f t="shared" si="24"/>
        <v>40</v>
      </c>
      <c r="AD255" s="1">
        <v>1</v>
      </c>
      <c r="AE255" s="1">
        <v>3</v>
      </c>
      <c r="AF255" s="1">
        <v>36</v>
      </c>
      <c r="AG255" s="1">
        <f t="shared" si="25"/>
        <v>40</v>
      </c>
      <c r="AH255" s="13">
        <v>18.658000000000001</v>
      </c>
      <c r="AI255" s="13">
        <v>0</v>
      </c>
      <c r="AJ255" s="13">
        <v>7.0919999999999996</v>
      </c>
      <c r="AK255" s="13">
        <f t="shared" si="26"/>
        <v>25.75</v>
      </c>
      <c r="AL255" s="1">
        <v>1</v>
      </c>
      <c r="AM255" s="1">
        <v>0</v>
      </c>
      <c r="AN255" s="1">
        <v>0</v>
      </c>
      <c r="AO255" s="1">
        <f t="shared" si="27"/>
        <v>1</v>
      </c>
      <c r="AP255" s="1">
        <v>0</v>
      </c>
      <c r="AQ255" s="1">
        <v>128</v>
      </c>
      <c r="AR255" s="1">
        <v>0</v>
      </c>
      <c r="AS255" s="1">
        <f>+Urq_InfraMR[[#This Row],[B.02.1 - Parque de Coches Eléctricos Motrices]]+Urq_InfraMR[[#This Row],[B.02.2 - Parque de Coches Eléctricos Motrices Remolcados Tipo R]]+Urq_InfraMR[[#This Row],[B.02.3 - Parque de Coches Eléctricos Motrices Tipo R]]</f>
        <v>128</v>
      </c>
      <c r="AT255" s="1">
        <v>0</v>
      </c>
      <c r="AU255" s="1">
        <v>0</v>
      </c>
      <c r="AV255" s="1">
        <v>0</v>
      </c>
      <c r="AW255" s="1">
        <f>+Urq_InfraMR[[#This Row],[B.03.1 - Parque de Coches Motores Motrices Remolcados]]+Urq_InfraMR[[#This Row],[B.03.2 - Parque de Coches Motores Motrices Intermedios]]+Urq_InfraMR[[#This Row],[B.03.3 - Parque de Coches Motores Motrices Cabina]]</f>
        <v>0</v>
      </c>
      <c r="AX255" s="1">
        <v>0</v>
      </c>
      <c r="AY255" s="1">
        <v>0</v>
      </c>
      <c r="AZ255" s="1">
        <v>0</v>
      </c>
      <c r="BA255" s="1">
        <v>0</v>
      </c>
      <c r="BB255" s="1">
        <v>0</v>
      </c>
      <c r="BC255" s="1">
        <f>+Urq_InfraMR[[#This Row],[B.04.5 - Parque de Coches Remolcados para Servicios Especiales (Cartoneros)]]+Urq_InfraMR[[#This Row],[B.04.4 - Parque de Coches Remolcados de Larga Distancia (Turista+Pullman)]]+Urq_InfraMR[[#This Row],[B.04.3 - Parque de Coches Remolcados Clase Unica Cabina]]+Urq_InfraMR[[#This Row],[B.04.2 - Parque de Coches Remolcados Clase Unica Furgón]]+Urq_InfraMR[[#This Row],[B.04.1 - Parque de Coches Remolcados Clase Unica]]</f>
        <v>0</v>
      </c>
      <c r="BD255" s="1">
        <v>1</v>
      </c>
      <c r="BE255" s="1">
        <v>0</v>
      </c>
      <c r="BF255" s="16">
        <v>1435</v>
      </c>
    </row>
    <row r="256" spans="1:58">
      <c r="A256" s="1">
        <v>2014</v>
      </c>
      <c r="B256" s="1" t="s">
        <v>117</v>
      </c>
      <c r="C256" s="12">
        <v>0.2</v>
      </c>
      <c r="D256" s="12">
        <v>0</v>
      </c>
      <c r="E256" s="12">
        <v>0</v>
      </c>
      <c r="F256" s="12">
        <v>25.676639999999999</v>
      </c>
      <c r="G256" s="12">
        <f t="shared" si="21"/>
        <v>25.876639999999998</v>
      </c>
      <c r="H256" s="12">
        <f>+Urq_InfraMR[[#This Row],[Total Líneas de Explotación ]]</f>
        <v>25.876639999999998</v>
      </c>
      <c r="I256" s="12">
        <v>25.677</v>
      </c>
      <c r="J256" s="12">
        <v>0.2</v>
      </c>
      <c r="K256" s="12">
        <v>2.5569999999999999</v>
      </c>
      <c r="L256" s="12">
        <v>54.899000000000001</v>
      </c>
      <c r="M256" s="12">
        <v>3.875</v>
      </c>
      <c r="N256" s="12">
        <f>+Urq_InfraMR[[#This Row],[A.03.1 -  Longitud de Vías de Explotación No Electrificadas Troncales y Ramales (vía principal) (km)]]+Urq_InfraMR[[#This Row],[A.04.1 -  Longitud de Vías de Explotación Electrificadas Troncales y Ramales (vía principal) (km)]]</f>
        <v>55.099000000000004</v>
      </c>
      <c r="O256" s="12">
        <f>+Urq_InfraMR[[#This Row],[Total Vías (excluido Auxiliares)]]</f>
        <v>55.099000000000004</v>
      </c>
      <c r="P256" s="1">
        <v>4</v>
      </c>
      <c r="Q256" s="1">
        <v>19</v>
      </c>
      <c r="R256" s="1">
        <v>0</v>
      </c>
      <c r="S256" s="1">
        <f t="shared" si="22"/>
        <v>23</v>
      </c>
      <c r="T256" s="1">
        <v>0</v>
      </c>
      <c r="U256" s="1">
        <v>27</v>
      </c>
      <c r="V256" s="1">
        <v>0</v>
      </c>
      <c r="W256" s="1">
        <v>0</v>
      </c>
      <c r="X256" s="1">
        <v>2</v>
      </c>
      <c r="Y256" s="1">
        <f t="shared" si="23"/>
        <v>29</v>
      </c>
      <c r="Z256" s="1">
        <v>5</v>
      </c>
      <c r="AA256" s="1">
        <v>6</v>
      </c>
      <c r="AB256" s="1">
        <f>+Urq_InfraMR[[#This Row],[Total Pasos Vehiculares a Nivel]]</f>
        <v>29</v>
      </c>
      <c r="AC256" s="1">
        <f t="shared" si="24"/>
        <v>40</v>
      </c>
      <c r="AD256" s="1">
        <v>1</v>
      </c>
      <c r="AE256" s="1">
        <v>3</v>
      </c>
      <c r="AF256" s="1">
        <v>36</v>
      </c>
      <c r="AG256" s="1">
        <f t="shared" si="25"/>
        <v>40</v>
      </c>
      <c r="AH256" s="13">
        <v>18.658000000000001</v>
      </c>
      <c r="AI256" s="13">
        <v>0</v>
      </c>
      <c r="AJ256" s="13">
        <v>7.0919999999999996</v>
      </c>
      <c r="AK256" s="13">
        <f t="shared" si="26"/>
        <v>25.75</v>
      </c>
      <c r="AL256" s="1">
        <v>1</v>
      </c>
      <c r="AM256" s="1">
        <v>0</v>
      </c>
      <c r="AN256" s="1">
        <v>0</v>
      </c>
      <c r="AO256" s="1">
        <f t="shared" si="27"/>
        <v>1</v>
      </c>
      <c r="AP256" s="1">
        <v>0</v>
      </c>
      <c r="AQ256" s="1">
        <v>128</v>
      </c>
      <c r="AR256" s="1">
        <v>0</v>
      </c>
      <c r="AS256" s="1">
        <f>+Urq_InfraMR[[#This Row],[B.02.1 - Parque de Coches Eléctricos Motrices]]+Urq_InfraMR[[#This Row],[B.02.2 - Parque de Coches Eléctricos Motrices Remolcados Tipo R]]+Urq_InfraMR[[#This Row],[B.02.3 - Parque de Coches Eléctricos Motrices Tipo R]]</f>
        <v>128</v>
      </c>
      <c r="AT256" s="1">
        <v>0</v>
      </c>
      <c r="AU256" s="1">
        <v>0</v>
      </c>
      <c r="AV256" s="1">
        <v>0</v>
      </c>
      <c r="AW256" s="1">
        <f>+Urq_InfraMR[[#This Row],[B.03.1 - Parque de Coches Motores Motrices Remolcados]]+Urq_InfraMR[[#This Row],[B.03.2 - Parque de Coches Motores Motrices Intermedios]]+Urq_InfraMR[[#This Row],[B.03.3 - Parque de Coches Motores Motrices Cabina]]</f>
        <v>0</v>
      </c>
      <c r="AX256" s="1">
        <v>0</v>
      </c>
      <c r="AY256" s="1">
        <v>0</v>
      </c>
      <c r="AZ256" s="1">
        <v>0</v>
      </c>
      <c r="BA256" s="1">
        <v>0</v>
      </c>
      <c r="BB256" s="1">
        <v>0</v>
      </c>
      <c r="BC256" s="1">
        <f>+Urq_InfraMR[[#This Row],[B.04.5 - Parque de Coches Remolcados para Servicios Especiales (Cartoneros)]]+Urq_InfraMR[[#This Row],[B.04.4 - Parque de Coches Remolcados de Larga Distancia (Turista+Pullman)]]+Urq_InfraMR[[#This Row],[B.04.3 - Parque de Coches Remolcados Clase Unica Cabina]]+Urq_InfraMR[[#This Row],[B.04.2 - Parque de Coches Remolcados Clase Unica Furgón]]+Urq_InfraMR[[#This Row],[B.04.1 - Parque de Coches Remolcados Clase Unica]]</f>
        <v>0</v>
      </c>
      <c r="BD256" s="1">
        <v>1</v>
      </c>
      <c r="BE256" s="1">
        <v>0</v>
      </c>
      <c r="BF256" s="16">
        <v>1435</v>
      </c>
    </row>
    <row r="257" spans="1:58">
      <c r="A257" s="1">
        <v>2014</v>
      </c>
      <c r="B257" s="1" t="s">
        <v>118</v>
      </c>
      <c r="C257" s="12">
        <v>0.2</v>
      </c>
      <c r="D257" s="12">
        <v>0</v>
      </c>
      <c r="E257" s="12">
        <v>0</v>
      </c>
      <c r="F257" s="12">
        <v>25.676639999999999</v>
      </c>
      <c r="G257" s="12">
        <f t="shared" si="21"/>
        <v>25.876639999999998</v>
      </c>
      <c r="H257" s="12">
        <f>+Urq_InfraMR[[#This Row],[Total Líneas de Explotación ]]</f>
        <v>25.876639999999998</v>
      </c>
      <c r="I257" s="12">
        <v>25.677</v>
      </c>
      <c r="J257" s="12">
        <v>0.2</v>
      </c>
      <c r="K257" s="12">
        <v>2.5569999999999999</v>
      </c>
      <c r="L257" s="12">
        <v>54.899000000000001</v>
      </c>
      <c r="M257" s="12">
        <v>3.875</v>
      </c>
      <c r="N257" s="12">
        <f>+Urq_InfraMR[[#This Row],[A.03.1 -  Longitud de Vías de Explotación No Electrificadas Troncales y Ramales (vía principal) (km)]]+Urq_InfraMR[[#This Row],[A.04.1 -  Longitud de Vías de Explotación Electrificadas Troncales y Ramales (vía principal) (km)]]</f>
        <v>55.099000000000004</v>
      </c>
      <c r="O257" s="12">
        <f>+Urq_InfraMR[[#This Row],[Total Vías (excluido Auxiliares)]]</f>
        <v>55.099000000000004</v>
      </c>
      <c r="P257" s="1">
        <v>4</v>
      </c>
      <c r="Q257" s="1">
        <v>19</v>
      </c>
      <c r="R257" s="1">
        <v>0</v>
      </c>
      <c r="S257" s="1">
        <f t="shared" si="22"/>
        <v>23</v>
      </c>
      <c r="T257" s="1">
        <v>0</v>
      </c>
      <c r="U257" s="1">
        <v>27</v>
      </c>
      <c r="V257" s="1">
        <v>0</v>
      </c>
      <c r="W257" s="1">
        <v>0</v>
      </c>
      <c r="X257" s="1">
        <v>2</v>
      </c>
      <c r="Y257" s="1">
        <f t="shared" si="23"/>
        <v>29</v>
      </c>
      <c r="Z257" s="1">
        <v>5</v>
      </c>
      <c r="AA257" s="1">
        <v>6</v>
      </c>
      <c r="AB257" s="1">
        <f>+Urq_InfraMR[[#This Row],[Total Pasos Vehiculares a Nivel]]</f>
        <v>29</v>
      </c>
      <c r="AC257" s="1">
        <f t="shared" si="24"/>
        <v>40</v>
      </c>
      <c r="AD257" s="1">
        <v>1</v>
      </c>
      <c r="AE257" s="1">
        <v>3</v>
      </c>
      <c r="AF257" s="1">
        <v>36</v>
      </c>
      <c r="AG257" s="1">
        <f t="shared" si="25"/>
        <v>40</v>
      </c>
      <c r="AH257" s="13">
        <v>18.658000000000001</v>
      </c>
      <c r="AI257" s="13">
        <v>0</v>
      </c>
      <c r="AJ257" s="13">
        <v>7.0919999999999996</v>
      </c>
      <c r="AK257" s="13">
        <f t="shared" si="26"/>
        <v>25.75</v>
      </c>
      <c r="AL257" s="1">
        <v>1</v>
      </c>
      <c r="AM257" s="1">
        <v>0</v>
      </c>
      <c r="AN257" s="1">
        <v>0</v>
      </c>
      <c r="AO257" s="1">
        <f t="shared" si="27"/>
        <v>1</v>
      </c>
      <c r="AP257" s="1">
        <v>0</v>
      </c>
      <c r="AQ257" s="1">
        <v>128</v>
      </c>
      <c r="AR257" s="1">
        <v>0</v>
      </c>
      <c r="AS257" s="1">
        <f>+Urq_InfraMR[[#This Row],[B.02.1 - Parque de Coches Eléctricos Motrices]]+Urq_InfraMR[[#This Row],[B.02.2 - Parque de Coches Eléctricos Motrices Remolcados Tipo R]]+Urq_InfraMR[[#This Row],[B.02.3 - Parque de Coches Eléctricos Motrices Tipo R]]</f>
        <v>128</v>
      </c>
      <c r="AT257" s="1">
        <v>0</v>
      </c>
      <c r="AU257" s="1">
        <v>0</v>
      </c>
      <c r="AV257" s="1">
        <v>0</v>
      </c>
      <c r="AW257" s="1">
        <f>+Urq_InfraMR[[#This Row],[B.03.1 - Parque de Coches Motores Motrices Remolcados]]+Urq_InfraMR[[#This Row],[B.03.2 - Parque de Coches Motores Motrices Intermedios]]+Urq_InfraMR[[#This Row],[B.03.3 - Parque de Coches Motores Motrices Cabina]]</f>
        <v>0</v>
      </c>
      <c r="AX257" s="1">
        <v>0</v>
      </c>
      <c r="AY257" s="1">
        <v>0</v>
      </c>
      <c r="AZ257" s="1">
        <v>0</v>
      </c>
      <c r="BA257" s="1">
        <v>0</v>
      </c>
      <c r="BB257" s="1">
        <v>0</v>
      </c>
      <c r="BC257" s="1">
        <f>+Urq_InfraMR[[#This Row],[B.04.5 - Parque de Coches Remolcados para Servicios Especiales (Cartoneros)]]+Urq_InfraMR[[#This Row],[B.04.4 - Parque de Coches Remolcados de Larga Distancia (Turista+Pullman)]]+Urq_InfraMR[[#This Row],[B.04.3 - Parque de Coches Remolcados Clase Unica Cabina]]+Urq_InfraMR[[#This Row],[B.04.2 - Parque de Coches Remolcados Clase Unica Furgón]]+Urq_InfraMR[[#This Row],[B.04.1 - Parque de Coches Remolcados Clase Unica]]</f>
        <v>0</v>
      </c>
      <c r="BD257" s="1">
        <v>1</v>
      </c>
      <c r="BE257" s="1">
        <v>0</v>
      </c>
      <c r="BF257" s="16">
        <v>1435</v>
      </c>
    </row>
    <row r="258" spans="1:58">
      <c r="A258" s="1">
        <v>2014</v>
      </c>
      <c r="B258" s="1" t="s">
        <v>119</v>
      </c>
      <c r="C258" s="12">
        <v>0.2</v>
      </c>
      <c r="D258" s="12">
        <v>0</v>
      </c>
      <c r="E258" s="12">
        <v>0</v>
      </c>
      <c r="F258" s="12">
        <v>25.676639999999999</v>
      </c>
      <c r="G258" s="12">
        <f t="shared" ref="G258:G321" si="28">SUM(C258:F258)</f>
        <v>25.876639999999998</v>
      </c>
      <c r="H258" s="12">
        <f>+Urq_InfraMR[[#This Row],[Total Líneas de Explotación ]]</f>
        <v>25.876639999999998</v>
      </c>
      <c r="I258" s="12">
        <v>25.677</v>
      </c>
      <c r="J258" s="12">
        <v>0.2</v>
      </c>
      <c r="K258" s="12">
        <v>2.5569999999999999</v>
      </c>
      <c r="L258" s="12">
        <v>54.899000000000001</v>
      </c>
      <c r="M258" s="12">
        <v>3.875</v>
      </c>
      <c r="N258" s="12">
        <f>+Urq_InfraMR[[#This Row],[A.03.1 -  Longitud de Vías de Explotación No Electrificadas Troncales y Ramales (vía principal) (km)]]+Urq_InfraMR[[#This Row],[A.04.1 -  Longitud de Vías de Explotación Electrificadas Troncales y Ramales (vía principal) (km)]]</f>
        <v>55.099000000000004</v>
      </c>
      <c r="O258" s="12">
        <f>+Urq_InfraMR[[#This Row],[Total Vías (excluido Auxiliares)]]</f>
        <v>55.099000000000004</v>
      </c>
      <c r="P258" s="1">
        <v>4</v>
      </c>
      <c r="Q258" s="1">
        <v>19</v>
      </c>
      <c r="R258" s="1">
        <v>0</v>
      </c>
      <c r="S258" s="1">
        <f t="shared" ref="S258:S321" si="29">SUM(P258:R258)</f>
        <v>23</v>
      </c>
      <c r="T258" s="1">
        <v>0</v>
      </c>
      <c r="U258" s="1">
        <v>27</v>
      </c>
      <c r="V258" s="1">
        <v>0</v>
      </c>
      <c r="W258" s="1">
        <v>0</v>
      </c>
      <c r="X258" s="1">
        <v>2</v>
      </c>
      <c r="Y258" s="1">
        <f t="shared" ref="Y258:Y302" si="30">SUM(T258:X258)</f>
        <v>29</v>
      </c>
      <c r="Z258" s="1">
        <v>5</v>
      </c>
      <c r="AA258" s="1">
        <v>6</v>
      </c>
      <c r="AB258" s="1">
        <f>+Urq_InfraMR[[#This Row],[Total Pasos Vehiculares a Nivel]]</f>
        <v>29</v>
      </c>
      <c r="AC258" s="1">
        <f t="shared" ref="AC258:AC302" si="31">SUM(Z258:AB258)</f>
        <v>40</v>
      </c>
      <c r="AD258" s="1">
        <v>1</v>
      </c>
      <c r="AE258" s="1">
        <v>3</v>
      </c>
      <c r="AF258" s="1">
        <v>36</v>
      </c>
      <c r="AG258" s="1">
        <f t="shared" ref="AG258:AG302" si="32">SUM(AD258:AF258)</f>
        <v>40</v>
      </c>
      <c r="AH258" s="13">
        <v>18.658000000000001</v>
      </c>
      <c r="AI258" s="13">
        <v>0</v>
      </c>
      <c r="AJ258" s="13">
        <v>7.0919999999999996</v>
      </c>
      <c r="AK258" s="13">
        <f t="shared" ref="AK258:AK302" si="33">SUM(AH258:AJ258)</f>
        <v>25.75</v>
      </c>
      <c r="AL258" s="1">
        <v>1</v>
      </c>
      <c r="AM258" s="1">
        <v>0</v>
      </c>
      <c r="AN258" s="1">
        <v>0</v>
      </c>
      <c r="AO258" s="1">
        <f t="shared" ref="AO258:AO302" si="34">SUM(AL258:AN258)</f>
        <v>1</v>
      </c>
      <c r="AP258" s="1">
        <v>0</v>
      </c>
      <c r="AQ258" s="1">
        <v>128</v>
      </c>
      <c r="AR258" s="1">
        <v>0</v>
      </c>
      <c r="AS258" s="1">
        <f>+Urq_InfraMR[[#This Row],[B.02.1 - Parque de Coches Eléctricos Motrices]]+Urq_InfraMR[[#This Row],[B.02.2 - Parque de Coches Eléctricos Motrices Remolcados Tipo R]]+Urq_InfraMR[[#This Row],[B.02.3 - Parque de Coches Eléctricos Motrices Tipo R]]</f>
        <v>128</v>
      </c>
      <c r="AT258" s="1">
        <v>0</v>
      </c>
      <c r="AU258" s="1">
        <v>0</v>
      </c>
      <c r="AV258" s="1">
        <v>0</v>
      </c>
      <c r="AW258" s="1">
        <f>+Urq_InfraMR[[#This Row],[B.03.1 - Parque de Coches Motores Motrices Remolcados]]+Urq_InfraMR[[#This Row],[B.03.2 - Parque de Coches Motores Motrices Intermedios]]+Urq_InfraMR[[#This Row],[B.03.3 - Parque de Coches Motores Motrices Cabina]]</f>
        <v>0</v>
      </c>
      <c r="AX258" s="1">
        <v>0</v>
      </c>
      <c r="AY258" s="1">
        <v>0</v>
      </c>
      <c r="AZ258" s="1">
        <v>0</v>
      </c>
      <c r="BA258" s="1">
        <v>0</v>
      </c>
      <c r="BB258" s="1">
        <v>0</v>
      </c>
      <c r="BC258" s="1">
        <f>+Urq_InfraMR[[#This Row],[B.04.5 - Parque de Coches Remolcados para Servicios Especiales (Cartoneros)]]+Urq_InfraMR[[#This Row],[B.04.4 - Parque de Coches Remolcados de Larga Distancia (Turista+Pullman)]]+Urq_InfraMR[[#This Row],[B.04.3 - Parque de Coches Remolcados Clase Unica Cabina]]+Urq_InfraMR[[#This Row],[B.04.2 - Parque de Coches Remolcados Clase Unica Furgón]]+Urq_InfraMR[[#This Row],[B.04.1 - Parque de Coches Remolcados Clase Unica]]</f>
        <v>0</v>
      </c>
      <c r="BD258" s="1">
        <v>1</v>
      </c>
      <c r="BE258" s="1">
        <v>0</v>
      </c>
      <c r="BF258" s="16">
        <v>1435</v>
      </c>
    </row>
    <row r="259" spans="1:58">
      <c r="A259" s="1">
        <v>2014</v>
      </c>
      <c r="B259" s="1" t="s">
        <v>120</v>
      </c>
      <c r="C259" s="12">
        <v>0.2</v>
      </c>
      <c r="D259" s="12">
        <v>0</v>
      </c>
      <c r="E259" s="12">
        <v>0</v>
      </c>
      <c r="F259" s="12">
        <v>25.676639999999999</v>
      </c>
      <c r="G259" s="12">
        <f t="shared" si="28"/>
        <v>25.876639999999998</v>
      </c>
      <c r="H259" s="12">
        <f>+Urq_InfraMR[[#This Row],[Total Líneas de Explotación ]]</f>
        <v>25.876639999999998</v>
      </c>
      <c r="I259" s="12">
        <v>25.677</v>
      </c>
      <c r="J259" s="12">
        <v>0.2</v>
      </c>
      <c r="K259" s="12">
        <v>2.5569999999999999</v>
      </c>
      <c r="L259" s="12">
        <v>54.899000000000001</v>
      </c>
      <c r="M259" s="12">
        <v>3.875</v>
      </c>
      <c r="N259" s="12">
        <f>+Urq_InfraMR[[#This Row],[A.03.1 -  Longitud de Vías de Explotación No Electrificadas Troncales y Ramales (vía principal) (km)]]+Urq_InfraMR[[#This Row],[A.04.1 -  Longitud de Vías de Explotación Electrificadas Troncales y Ramales (vía principal) (km)]]</f>
        <v>55.099000000000004</v>
      </c>
      <c r="O259" s="12">
        <f>+Urq_InfraMR[[#This Row],[Total Vías (excluido Auxiliares)]]</f>
        <v>55.099000000000004</v>
      </c>
      <c r="P259" s="1">
        <v>4</v>
      </c>
      <c r="Q259" s="1">
        <v>19</v>
      </c>
      <c r="R259" s="1">
        <v>0</v>
      </c>
      <c r="S259" s="1">
        <f t="shared" si="29"/>
        <v>23</v>
      </c>
      <c r="T259" s="1">
        <v>0</v>
      </c>
      <c r="U259" s="1">
        <v>27</v>
      </c>
      <c r="V259" s="1">
        <v>0</v>
      </c>
      <c r="W259" s="1">
        <v>0</v>
      </c>
      <c r="X259" s="1">
        <v>2</v>
      </c>
      <c r="Y259" s="1">
        <f t="shared" si="30"/>
        <v>29</v>
      </c>
      <c r="Z259" s="1">
        <v>5</v>
      </c>
      <c r="AA259" s="1">
        <v>6</v>
      </c>
      <c r="AB259" s="1">
        <f>+Urq_InfraMR[[#This Row],[Total Pasos Vehiculares a Nivel]]</f>
        <v>29</v>
      </c>
      <c r="AC259" s="1">
        <f t="shared" si="31"/>
        <v>40</v>
      </c>
      <c r="AD259" s="1">
        <v>1</v>
      </c>
      <c r="AE259" s="1">
        <v>3</v>
      </c>
      <c r="AF259" s="1">
        <v>36</v>
      </c>
      <c r="AG259" s="1">
        <f t="shared" si="32"/>
        <v>40</v>
      </c>
      <c r="AH259" s="13">
        <v>18.658000000000001</v>
      </c>
      <c r="AI259" s="13">
        <v>0</v>
      </c>
      <c r="AJ259" s="13">
        <v>7.0919999999999996</v>
      </c>
      <c r="AK259" s="13">
        <f t="shared" si="33"/>
        <v>25.75</v>
      </c>
      <c r="AL259" s="1">
        <v>1</v>
      </c>
      <c r="AM259" s="1">
        <v>0</v>
      </c>
      <c r="AN259" s="1">
        <v>0</v>
      </c>
      <c r="AO259" s="1">
        <f t="shared" si="34"/>
        <v>1</v>
      </c>
      <c r="AP259" s="1">
        <v>0</v>
      </c>
      <c r="AQ259" s="1">
        <v>128</v>
      </c>
      <c r="AR259" s="1">
        <v>0</v>
      </c>
      <c r="AS259" s="1">
        <f>+Urq_InfraMR[[#This Row],[B.02.1 - Parque de Coches Eléctricos Motrices]]+Urq_InfraMR[[#This Row],[B.02.2 - Parque de Coches Eléctricos Motrices Remolcados Tipo R]]+Urq_InfraMR[[#This Row],[B.02.3 - Parque de Coches Eléctricos Motrices Tipo R]]</f>
        <v>128</v>
      </c>
      <c r="AT259" s="1">
        <v>0</v>
      </c>
      <c r="AU259" s="1">
        <v>0</v>
      </c>
      <c r="AV259" s="1">
        <v>0</v>
      </c>
      <c r="AW259" s="1">
        <f>+Urq_InfraMR[[#This Row],[B.03.1 - Parque de Coches Motores Motrices Remolcados]]+Urq_InfraMR[[#This Row],[B.03.2 - Parque de Coches Motores Motrices Intermedios]]+Urq_InfraMR[[#This Row],[B.03.3 - Parque de Coches Motores Motrices Cabina]]</f>
        <v>0</v>
      </c>
      <c r="AX259" s="1">
        <v>0</v>
      </c>
      <c r="AY259" s="1">
        <v>0</v>
      </c>
      <c r="AZ259" s="1">
        <v>0</v>
      </c>
      <c r="BA259" s="1">
        <v>0</v>
      </c>
      <c r="BB259" s="1">
        <v>0</v>
      </c>
      <c r="BC259" s="1">
        <f>+Urq_InfraMR[[#This Row],[B.04.5 - Parque de Coches Remolcados para Servicios Especiales (Cartoneros)]]+Urq_InfraMR[[#This Row],[B.04.4 - Parque de Coches Remolcados de Larga Distancia (Turista+Pullman)]]+Urq_InfraMR[[#This Row],[B.04.3 - Parque de Coches Remolcados Clase Unica Cabina]]+Urq_InfraMR[[#This Row],[B.04.2 - Parque de Coches Remolcados Clase Unica Furgón]]+Urq_InfraMR[[#This Row],[B.04.1 - Parque de Coches Remolcados Clase Unica]]</f>
        <v>0</v>
      </c>
      <c r="BD259" s="1">
        <v>1</v>
      </c>
      <c r="BE259" s="1">
        <v>0</v>
      </c>
      <c r="BF259" s="16">
        <v>1435</v>
      </c>
    </row>
    <row r="260" spans="1:58">
      <c r="A260" s="1">
        <v>2014</v>
      </c>
      <c r="B260" s="1" t="s">
        <v>121</v>
      </c>
      <c r="C260" s="12">
        <v>0.2</v>
      </c>
      <c r="D260" s="12">
        <v>0</v>
      </c>
      <c r="E260" s="12">
        <v>0</v>
      </c>
      <c r="F260" s="12">
        <v>25.676639999999999</v>
      </c>
      <c r="G260" s="12">
        <f t="shared" si="28"/>
        <v>25.876639999999998</v>
      </c>
      <c r="H260" s="12">
        <f>+Urq_InfraMR[[#This Row],[Total Líneas de Explotación ]]</f>
        <v>25.876639999999998</v>
      </c>
      <c r="I260" s="12">
        <v>25.677</v>
      </c>
      <c r="J260" s="12">
        <v>0.2</v>
      </c>
      <c r="K260" s="12">
        <v>2.5569999999999999</v>
      </c>
      <c r="L260" s="12">
        <v>54.899000000000001</v>
      </c>
      <c r="M260" s="12">
        <v>3.875</v>
      </c>
      <c r="N260" s="12">
        <f>+Urq_InfraMR[[#This Row],[A.03.1 -  Longitud de Vías de Explotación No Electrificadas Troncales y Ramales (vía principal) (km)]]+Urq_InfraMR[[#This Row],[A.04.1 -  Longitud de Vías de Explotación Electrificadas Troncales y Ramales (vía principal) (km)]]</f>
        <v>55.099000000000004</v>
      </c>
      <c r="O260" s="12">
        <f>+Urq_InfraMR[[#This Row],[Total Vías (excluido Auxiliares)]]</f>
        <v>55.099000000000004</v>
      </c>
      <c r="P260" s="1">
        <v>4</v>
      </c>
      <c r="Q260" s="1">
        <v>19</v>
      </c>
      <c r="R260" s="1">
        <v>0</v>
      </c>
      <c r="S260" s="1">
        <f t="shared" si="29"/>
        <v>23</v>
      </c>
      <c r="T260" s="1">
        <v>0</v>
      </c>
      <c r="U260" s="1">
        <v>27</v>
      </c>
      <c r="V260" s="1">
        <v>0</v>
      </c>
      <c r="W260" s="1">
        <v>0</v>
      </c>
      <c r="X260" s="1">
        <v>2</v>
      </c>
      <c r="Y260" s="1">
        <f t="shared" si="30"/>
        <v>29</v>
      </c>
      <c r="Z260" s="1">
        <v>5</v>
      </c>
      <c r="AA260" s="1">
        <v>6</v>
      </c>
      <c r="AB260" s="1">
        <f>+Urq_InfraMR[[#This Row],[Total Pasos Vehiculares a Nivel]]</f>
        <v>29</v>
      </c>
      <c r="AC260" s="1">
        <f t="shared" si="31"/>
        <v>40</v>
      </c>
      <c r="AD260" s="1">
        <v>1</v>
      </c>
      <c r="AE260" s="1">
        <v>3</v>
      </c>
      <c r="AF260" s="1">
        <v>36</v>
      </c>
      <c r="AG260" s="1">
        <f t="shared" si="32"/>
        <v>40</v>
      </c>
      <c r="AH260" s="13">
        <v>18.658000000000001</v>
      </c>
      <c r="AI260" s="13">
        <v>0</v>
      </c>
      <c r="AJ260" s="13">
        <v>7.0919999999999996</v>
      </c>
      <c r="AK260" s="13">
        <f t="shared" si="33"/>
        <v>25.75</v>
      </c>
      <c r="AL260" s="1">
        <v>1</v>
      </c>
      <c r="AM260" s="1">
        <v>0</v>
      </c>
      <c r="AN260" s="1">
        <v>0</v>
      </c>
      <c r="AO260" s="1">
        <f t="shared" si="34"/>
        <v>1</v>
      </c>
      <c r="AP260" s="1">
        <v>0</v>
      </c>
      <c r="AQ260" s="1">
        <v>128</v>
      </c>
      <c r="AR260" s="1">
        <v>0</v>
      </c>
      <c r="AS260" s="1">
        <f>+Urq_InfraMR[[#This Row],[B.02.1 - Parque de Coches Eléctricos Motrices]]+Urq_InfraMR[[#This Row],[B.02.2 - Parque de Coches Eléctricos Motrices Remolcados Tipo R]]+Urq_InfraMR[[#This Row],[B.02.3 - Parque de Coches Eléctricos Motrices Tipo R]]</f>
        <v>128</v>
      </c>
      <c r="AT260" s="1">
        <v>0</v>
      </c>
      <c r="AU260" s="1">
        <v>0</v>
      </c>
      <c r="AV260" s="1">
        <v>0</v>
      </c>
      <c r="AW260" s="1">
        <f>+Urq_InfraMR[[#This Row],[B.03.1 - Parque de Coches Motores Motrices Remolcados]]+Urq_InfraMR[[#This Row],[B.03.2 - Parque de Coches Motores Motrices Intermedios]]+Urq_InfraMR[[#This Row],[B.03.3 - Parque de Coches Motores Motrices Cabina]]</f>
        <v>0</v>
      </c>
      <c r="AX260" s="1">
        <v>0</v>
      </c>
      <c r="AY260" s="1">
        <v>0</v>
      </c>
      <c r="AZ260" s="1">
        <v>0</v>
      </c>
      <c r="BA260" s="1">
        <v>0</v>
      </c>
      <c r="BB260" s="1">
        <v>0</v>
      </c>
      <c r="BC260" s="1">
        <f>+Urq_InfraMR[[#This Row],[B.04.5 - Parque de Coches Remolcados para Servicios Especiales (Cartoneros)]]+Urq_InfraMR[[#This Row],[B.04.4 - Parque de Coches Remolcados de Larga Distancia (Turista+Pullman)]]+Urq_InfraMR[[#This Row],[B.04.3 - Parque de Coches Remolcados Clase Unica Cabina]]+Urq_InfraMR[[#This Row],[B.04.2 - Parque de Coches Remolcados Clase Unica Furgón]]+Urq_InfraMR[[#This Row],[B.04.1 - Parque de Coches Remolcados Clase Unica]]</f>
        <v>0</v>
      </c>
      <c r="BD260" s="1">
        <v>1</v>
      </c>
      <c r="BE260" s="1">
        <v>0</v>
      </c>
      <c r="BF260" s="16">
        <v>1435</v>
      </c>
    </row>
    <row r="261" spans="1:58">
      <c r="A261" s="1">
        <v>2014</v>
      </c>
      <c r="B261" s="1" t="s">
        <v>122</v>
      </c>
      <c r="C261" s="12">
        <v>0.2</v>
      </c>
      <c r="D261" s="12">
        <v>0</v>
      </c>
      <c r="E261" s="12">
        <v>0</v>
      </c>
      <c r="F261" s="12">
        <v>25.676639999999999</v>
      </c>
      <c r="G261" s="12">
        <f t="shared" si="28"/>
        <v>25.876639999999998</v>
      </c>
      <c r="H261" s="12">
        <f>+Urq_InfraMR[[#This Row],[Total Líneas de Explotación ]]</f>
        <v>25.876639999999998</v>
      </c>
      <c r="I261" s="12">
        <v>25.677</v>
      </c>
      <c r="J261" s="12">
        <v>0.2</v>
      </c>
      <c r="K261" s="12">
        <v>2.5569999999999999</v>
      </c>
      <c r="L261" s="12">
        <v>54.899000000000001</v>
      </c>
      <c r="M261" s="12">
        <v>3.875</v>
      </c>
      <c r="N261" s="12">
        <f>+Urq_InfraMR[[#This Row],[A.03.1 -  Longitud de Vías de Explotación No Electrificadas Troncales y Ramales (vía principal) (km)]]+Urq_InfraMR[[#This Row],[A.04.1 -  Longitud de Vías de Explotación Electrificadas Troncales y Ramales (vía principal) (km)]]</f>
        <v>55.099000000000004</v>
      </c>
      <c r="O261" s="12">
        <f>+Urq_InfraMR[[#This Row],[Total Vías (excluido Auxiliares)]]</f>
        <v>55.099000000000004</v>
      </c>
      <c r="P261" s="1">
        <v>4</v>
      </c>
      <c r="Q261" s="1">
        <v>19</v>
      </c>
      <c r="R261" s="1">
        <v>0</v>
      </c>
      <c r="S261" s="1">
        <f t="shared" si="29"/>
        <v>23</v>
      </c>
      <c r="T261" s="1">
        <v>0</v>
      </c>
      <c r="U261" s="1">
        <v>27</v>
      </c>
      <c r="V261" s="1">
        <v>0</v>
      </c>
      <c r="W261" s="1">
        <v>0</v>
      </c>
      <c r="X261" s="1">
        <v>2</v>
      </c>
      <c r="Y261" s="1">
        <f t="shared" si="30"/>
        <v>29</v>
      </c>
      <c r="Z261" s="1">
        <v>5</v>
      </c>
      <c r="AA261" s="1">
        <v>6</v>
      </c>
      <c r="AB261" s="1">
        <f>+Urq_InfraMR[[#This Row],[Total Pasos Vehiculares a Nivel]]</f>
        <v>29</v>
      </c>
      <c r="AC261" s="1">
        <f t="shared" si="31"/>
        <v>40</v>
      </c>
      <c r="AD261" s="1">
        <v>1</v>
      </c>
      <c r="AE261" s="1">
        <v>3</v>
      </c>
      <c r="AF261" s="1">
        <v>36</v>
      </c>
      <c r="AG261" s="1">
        <f t="shared" si="32"/>
        <v>40</v>
      </c>
      <c r="AH261" s="13">
        <v>18.658000000000001</v>
      </c>
      <c r="AI261" s="13">
        <v>0</v>
      </c>
      <c r="AJ261" s="13">
        <v>7.0919999999999996</v>
      </c>
      <c r="AK261" s="13">
        <f t="shared" si="33"/>
        <v>25.75</v>
      </c>
      <c r="AL261" s="1">
        <v>1</v>
      </c>
      <c r="AM261" s="1">
        <v>0</v>
      </c>
      <c r="AN261" s="1">
        <v>0</v>
      </c>
      <c r="AO261" s="1">
        <f t="shared" si="34"/>
        <v>1</v>
      </c>
      <c r="AP261" s="1">
        <v>0</v>
      </c>
      <c r="AQ261" s="1">
        <v>128</v>
      </c>
      <c r="AR261" s="1">
        <v>0</v>
      </c>
      <c r="AS261" s="1">
        <f>+Urq_InfraMR[[#This Row],[B.02.1 - Parque de Coches Eléctricos Motrices]]+Urq_InfraMR[[#This Row],[B.02.2 - Parque de Coches Eléctricos Motrices Remolcados Tipo R]]+Urq_InfraMR[[#This Row],[B.02.3 - Parque de Coches Eléctricos Motrices Tipo R]]</f>
        <v>128</v>
      </c>
      <c r="AT261" s="1">
        <v>0</v>
      </c>
      <c r="AU261" s="1">
        <v>0</v>
      </c>
      <c r="AV261" s="1">
        <v>0</v>
      </c>
      <c r="AW261" s="1">
        <f>+Urq_InfraMR[[#This Row],[B.03.1 - Parque de Coches Motores Motrices Remolcados]]+Urq_InfraMR[[#This Row],[B.03.2 - Parque de Coches Motores Motrices Intermedios]]+Urq_InfraMR[[#This Row],[B.03.3 - Parque de Coches Motores Motrices Cabina]]</f>
        <v>0</v>
      </c>
      <c r="AX261" s="1">
        <v>0</v>
      </c>
      <c r="AY261" s="1">
        <v>0</v>
      </c>
      <c r="AZ261" s="1">
        <v>0</v>
      </c>
      <c r="BA261" s="1">
        <v>0</v>
      </c>
      <c r="BB261" s="1">
        <v>0</v>
      </c>
      <c r="BC261" s="1">
        <f>+Urq_InfraMR[[#This Row],[B.04.5 - Parque de Coches Remolcados para Servicios Especiales (Cartoneros)]]+Urq_InfraMR[[#This Row],[B.04.4 - Parque de Coches Remolcados de Larga Distancia (Turista+Pullman)]]+Urq_InfraMR[[#This Row],[B.04.3 - Parque de Coches Remolcados Clase Unica Cabina]]+Urq_InfraMR[[#This Row],[B.04.2 - Parque de Coches Remolcados Clase Unica Furgón]]+Urq_InfraMR[[#This Row],[B.04.1 - Parque de Coches Remolcados Clase Unica]]</f>
        <v>0</v>
      </c>
      <c r="BD261" s="1">
        <v>1</v>
      </c>
      <c r="BE261" s="1">
        <v>0</v>
      </c>
      <c r="BF261" s="16">
        <v>1435</v>
      </c>
    </row>
    <row r="262" spans="1:58">
      <c r="A262" s="1">
        <v>2014</v>
      </c>
      <c r="B262" s="1" t="s">
        <v>123</v>
      </c>
      <c r="C262" s="12">
        <v>0.2</v>
      </c>
      <c r="D262" s="12">
        <v>0</v>
      </c>
      <c r="E262" s="12">
        <v>0</v>
      </c>
      <c r="F262" s="12">
        <v>25.676639999999999</v>
      </c>
      <c r="G262" s="12">
        <f t="shared" si="28"/>
        <v>25.876639999999998</v>
      </c>
      <c r="H262" s="12">
        <f>+Urq_InfraMR[[#This Row],[Total Líneas de Explotación ]]</f>
        <v>25.876639999999998</v>
      </c>
      <c r="I262" s="12">
        <v>25.677</v>
      </c>
      <c r="J262" s="12">
        <v>0.2</v>
      </c>
      <c r="K262" s="12">
        <v>2.5569999999999999</v>
      </c>
      <c r="L262" s="12">
        <v>54.899000000000001</v>
      </c>
      <c r="M262" s="12">
        <v>3.875</v>
      </c>
      <c r="N262" s="12">
        <f>+Urq_InfraMR[[#This Row],[A.03.1 -  Longitud de Vías de Explotación No Electrificadas Troncales y Ramales (vía principal) (km)]]+Urq_InfraMR[[#This Row],[A.04.1 -  Longitud de Vías de Explotación Electrificadas Troncales y Ramales (vía principal) (km)]]</f>
        <v>55.099000000000004</v>
      </c>
      <c r="O262" s="12">
        <f>+Urq_InfraMR[[#This Row],[Total Vías (excluido Auxiliares)]]</f>
        <v>55.099000000000004</v>
      </c>
      <c r="P262" s="1">
        <v>4</v>
      </c>
      <c r="Q262" s="1">
        <v>19</v>
      </c>
      <c r="R262" s="1">
        <v>0</v>
      </c>
      <c r="S262" s="1">
        <f t="shared" si="29"/>
        <v>23</v>
      </c>
      <c r="T262" s="1">
        <v>0</v>
      </c>
      <c r="U262" s="1">
        <v>27</v>
      </c>
      <c r="V262" s="1">
        <v>0</v>
      </c>
      <c r="W262" s="1">
        <v>0</v>
      </c>
      <c r="X262" s="1">
        <v>2</v>
      </c>
      <c r="Y262" s="1">
        <f t="shared" si="30"/>
        <v>29</v>
      </c>
      <c r="Z262" s="1">
        <v>5</v>
      </c>
      <c r="AA262" s="1">
        <v>6</v>
      </c>
      <c r="AB262" s="1">
        <f>+Urq_InfraMR[[#This Row],[Total Pasos Vehiculares a Nivel]]</f>
        <v>29</v>
      </c>
      <c r="AC262" s="1">
        <f t="shared" si="31"/>
        <v>40</v>
      </c>
      <c r="AD262" s="1">
        <v>1</v>
      </c>
      <c r="AE262" s="1">
        <v>3</v>
      </c>
      <c r="AF262" s="1">
        <v>36</v>
      </c>
      <c r="AG262" s="1">
        <f t="shared" si="32"/>
        <v>40</v>
      </c>
      <c r="AH262" s="13">
        <v>18.658000000000001</v>
      </c>
      <c r="AI262" s="13">
        <v>0</v>
      </c>
      <c r="AJ262" s="13">
        <v>7.0919999999999996</v>
      </c>
      <c r="AK262" s="13">
        <f t="shared" si="33"/>
        <v>25.75</v>
      </c>
      <c r="AL262" s="1">
        <v>1</v>
      </c>
      <c r="AM262" s="1">
        <v>0</v>
      </c>
      <c r="AN262" s="1">
        <v>0</v>
      </c>
      <c r="AO262" s="1">
        <f t="shared" si="34"/>
        <v>1</v>
      </c>
      <c r="AP262" s="1">
        <v>0</v>
      </c>
      <c r="AQ262" s="1">
        <v>128</v>
      </c>
      <c r="AR262" s="1">
        <v>0</v>
      </c>
      <c r="AS262" s="1">
        <f>+Urq_InfraMR[[#This Row],[B.02.1 - Parque de Coches Eléctricos Motrices]]+Urq_InfraMR[[#This Row],[B.02.2 - Parque de Coches Eléctricos Motrices Remolcados Tipo R]]+Urq_InfraMR[[#This Row],[B.02.3 - Parque de Coches Eléctricos Motrices Tipo R]]</f>
        <v>128</v>
      </c>
      <c r="AT262" s="1">
        <v>0</v>
      </c>
      <c r="AU262" s="1">
        <v>0</v>
      </c>
      <c r="AV262" s="1">
        <v>0</v>
      </c>
      <c r="AW262" s="1">
        <f>+Urq_InfraMR[[#This Row],[B.03.1 - Parque de Coches Motores Motrices Remolcados]]+Urq_InfraMR[[#This Row],[B.03.2 - Parque de Coches Motores Motrices Intermedios]]+Urq_InfraMR[[#This Row],[B.03.3 - Parque de Coches Motores Motrices Cabina]]</f>
        <v>0</v>
      </c>
      <c r="AX262" s="1">
        <v>0</v>
      </c>
      <c r="AY262" s="1">
        <v>0</v>
      </c>
      <c r="AZ262" s="1">
        <v>0</v>
      </c>
      <c r="BA262" s="1">
        <v>0</v>
      </c>
      <c r="BB262" s="1">
        <v>0</v>
      </c>
      <c r="BC262" s="1">
        <f>+Urq_InfraMR[[#This Row],[B.04.5 - Parque de Coches Remolcados para Servicios Especiales (Cartoneros)]]+Urq_InfraMR[[#This Row],[B.04.4 - Parque de Coches Remolcados de Larga Distancia (Turista+Pullman)]]+Urq_InfraMR[[#This Row],[B.04.3 - Parque de Coches Remolcados Clase Unica Cabina]]+Urq_InfraMR[[#This Row],[B.04.2 - Parque de Coches Remolcados Clase Unica Furgón]]+Urq_InfraMR[[#This Row],[B.04.1 - Parque de Coches Remolcados Clase Unica]]</f>
        <v>0</v>
      </c>
      <c r="BD262" s="1">
        <v>1</v>
      </c>
      <c r="BE262" s="1">
        <v>0</v>
      </c>
      <c r="BF262" s="16">
        <v>1435</v>
      </c>
    </row>
    <row r="263" spans="1:58">
      <c r="A263" s="1">
        <v>2014</v>
      </c>
      <c r="B263" s="1" t="s">
        <v>124</v>
      </c>
      <c r="C263" s="12">
        <v>0.2</v>
      </c>
      <c r="D263" s="12">
        <v>0</v>
      </c>
      <c r="E263" s="12">
        <v>0</v>
      </c>
      <c r="F263" s="12">
        <v>25.676639999999999</v>
      </c>
      <c r="G263" s="12">
        <f t="shared" si="28"/>
        <v>25.876639999999998</v>
      </c>
      <c r="H263" s="12">
        <f>+Urq_InfraMR[[#This Row],[Total Líneas de Explotación ]]</f>
        <v>25.876639999999998</v>
      </c>
      <c r="I263" s="12">
        <v>25.677</v>
      </c>
      <c r="J263" s="12">
        <v>0.2</v>
      </c>
      <c r="K263" s="12">
        <v>2.5569999999999999</v>
      </c>
      <c r="L263" s="12">
        <v>54.899000000000001</v>
      </c>
      <c r="M263" s="12">
        <v>3.875</v>
      </c>
      <c r="N263" s="12">
        <f>+Urq_InfraMR[[#This Row],[A.03.1 -  Longitud de Vías de Explotación No Electrificadas Troncales y Ramales (vía principal) (km)]]+Urq_InfraMR[[#This Row],[A.04.1 -  Longitud de Vías de Explotación Electrificadas Troncales y Ramales (vía principal) (km)]]</f>
        <v>55.099000000000004</v>
      </c>
      <c r="O263" s="12">
        <f>+Urq_InfraMR[[#This Row],[Total Vías (excluido Auxiliares)]]</f>
        <v>55.099000000000004</v>
      </c>
      <c r="P263" s="1">
        <v>4</v>
      </c>
      <c r="Q263" s="1">
        <v>19</v>
      </c>
      <c r="R263" s="1">
        <v>0</v>
      </c>
      <c r="S263" s="1">
        <f t="shared" si="29"/>
        <v>23</v>
      </c>
      <c r="T263" s="1">
        <v>0</v>
      </c>
      <c r="U263" s="1">
        <v>27</v>
      </c>
      <c r="V263" s="1">
        <v>0</v>
      </c>
      <c r="W263" s="1">
        <v>0</v>
      </c>
      <c r="X263" s="1">
        <v>2</v>
      </c>
      <c r="Y263" s="1">
        <f t="shared" si="30"/>
        <v>29</v>
      </c>
      <c r="Z263" s="1">
        <v>5</v>
      </c>
      <c r="AA263" s="1">
        <v>6</v>
      </c>
      <c r="AB263" s="1">
        <f>+Urq_InfraMR[[#This Row],[Total Pasos Vehiculares a Nivel]]</f>
        <v>29</v>
      </c>
      <c r="AC263" s="1">
        <f t="shared" si="31"/>
        <v>40</v>
      </c>
      <c r="AD263" s="1">
        <v>1</v>
      </c>
      <c r="AE263" s="1">
        <v>3</v>
      </c>
      <c r="AF263" s="1">
        <v>36</v>
      </c>
      <c r="AG263" s="1">
        <f t="shared" si="32"/>
        <v>40</v>
      </c>
      <c r="AH263" s="13">
        <v>18.658000000000001</v>
      </c>
      <c r="AI263" s="13">
        <v>0</v>
      </c>
      <c r="AJ263" s="13">
        <v>7.0919999999999996</v>
      </c>
      <c r="AK263" s="13">
        <f t="shared" si="33"/>
        <v>25.75</v>
      </c>
      <c r="AL263" s="1">
        <v>1</v>
      </c>
      <c r="AM263" s="1">
        <v>0</v>
      </c>
      <c r="AN263" s="1">
        <v>0</v>
      </c>
      <c r="AO263" s="1">
        <f t="shared" si="34"/>
        <v>1</v>
      </c>
      <c r="AP263" s="1">
        <v>0</v>
      </c>
      <c r="AQ263" s="1">
        <v>128</v>
      </c>
      <c r="AR263" s="1">
        <v>0</v>
      </c>
      <c r="AS263" s="1">
        <f>+Urq_InfraMR[[#This Row],[B.02.1 - Parque de Coches Eléctricos Motrices]]+Urq_InfraMR[[#This Row],[B.02.2 - Parque de Coches Eléctricos Motrices Remolcados Tipo R]]+Urq_InfraMR[[#This Row],[B.02.3 - Parque de Coches Eléctricos Motrices Tipo R]]</f>
        <v>128</v>
      </c>
      <c r="AT263" s="1">
        <v>0</v>
      </c>
      <c r="AU263" s="1">
        <v>0</v>
      </c>
      <c r="AV263" s="1">
        <v>0</v>
      </c>
      <c r="AW263" s="1">
        <f>+Urq_InfraMR[[#This Row],[B.03.1 - Parque de Coches Motores Motrices Remolcados]]+Urq_InfraMR[[#This Row],[B.03.2 - Parque de Coches Motores Motrices Intermedios]]+Urq_InfraMR[[#This Row],[B.03.3 - Parque de Coches Motores Motrices Cabina]]</f>
        <v>0</v>
      </c>
      <c r="AX263" s="1">
        <v>0</v>
      </c>
      <c r="AY263" s="1">
        <v>0</v>
      </c>
      <c r="AZ263" s="1">
        <v>0</v>
      </c>
      <c r="BA263" s="1">
        <v>0</v>
      </c>
      <c r="BB263" s="1">
        <v>0</v>
      </c>
      <c r="BC263" s="1">
        <f>+Urq_InfraMR[[#This Row],[B.04.5 - Parque de Coches Remolcados para Servicios Especiales (Cartoneros)]]+Urq_InfraMR[[#This Row],[B.04.4 - Parque de Coches Remolcados de Larga Distancia (Turista+Pullman)]]+Urq_InfraMR[[#This Row],[B.04.3 - Parque de Coches Remolcados Clase Unica Cabina]]+Urq_InfraMR[[#This Row],[B.04.2 - Parque de Coches Remolcados Clase Unica Furgón]]+Urq_InfraMR[[#This Row],[B.04.1 - Parque de Coches Remolcados Clase Unica]]</f>
        <v>0</v>
      </c>
      <c r="BD263" s="1">
        <v>1</v>
      </c>
      <c r="BE263" s="1">
        <v>0</v>
      </c>
      <c r="BF263" s="16">
        <v>1435</v>
      </c>
    </row>
    <row r="264" spans="1:58">
      <c r="A264" s="1">
        <v>2014</v>
      </c>
      <c r="B264" s="1" t="s">
        <v>125</v>
      </c>
      <c r="C264" s="12">
        <v>0.2</v>
      </c>
      <c r="D264" s="12">
        <v>0</v>
      </c>
      <c r="E264" s="12">
        <v>0</v>
      </c>
      <c r="F264" s="12">
        <v>25.676639999999999</v>
      </c>
      <c r="G264" s="12">
        <f t="shared" si="28"/>
        <v>25.876639999999998</v>
      </c>
      <c r="H264" s="12">
        <f>+Urq_InfraMR[[#This Row],[Total Líneas de Explotación ]]</f>
        <v>25.876639999999998</v>
      </c>
      <c r="I264" s="12">
        <v>25.677</v>
      </c>
      <c r="J264" s="12">
        <v>0.2</v>
      </c>
      <c r="K264" s="12">
        <v>2.5569999999999999</v>
      </c>
      <c r="L264" s="12">
        <v>54.899000000000001</v>
      </c>
      <c r="M264" s="12">
        <v>3.875</v>
      </c>
      <c r="N264" s="12">
        <f>+Urq_InfraMR[[#This Row],[A.03.1 -  Longitud de Vías de Explotación No Electrificadas Troncales y Ramales (vía principal) (km)]]+Urq_InfraMR[[#This Row],[A.04.1 -  Longitud de Vías de Explotación Electrificadas Troncales y Ramales (vía principal) (km)]]</f>
        <v>55.099000000000004</v>
      </c>
      <c r="O264" s="12">
        <f>+Urq_InfraMR[[#This Row],[Total Vías (excluido Auxiliares)]]</f>
        <v>55.099000000000004</v>
      </c>
      <c r="P264" s="1">
        <v>4</v>
      </c>
      <c r="Q264" s="1">
        <v>19</v>
      </c>
      <c r="R264" s="1">
        <v>0</v>
      </c>
      <c r="S264" s="1">
        <f t="shared" si="29"/>
        <v>23</v>
      </c>
      <c r="T264" s="1">
        <v>0</v>
      </c>
      <c r="U264" s="1">
        <v>27</v>
      </c>
      <c r="V264" s="1">
        <v>0</v>
      </c>
      <c r="W264" s="1">
        <v>0</v>
      </c>
      <c r="X264" s="1">
        <v>2</v>
      </c>
      <c r="Y264" s="1">
        <f t="shared" si="30"/>
        <v>29</v>
      </c>
      <c r="Z264" s="1">
        <v>5</v>
      </c>
      <c r="AA264" s="1">
        <v>6</v>
      </c>
      <c r="AB264" s="1">
        <f>+Urq_InfraMR[[#This Row],[Total Pasos Vehiculares a Nivel]]</f>
        <v>29</v>
      </c>
      <c r="AC264" s="1">
        <f t="shared" si="31"/>
        <v>40</v>
      </c>
      <c r="AD264" s="1">
        <v>1</v>
      </c>
      <c r="AE264" s="1">
        <v>3</v>
      </c>
      <c r="AF264" s="1">
        <v>36</v>
      </c>
      <c r="AG264" s="1">
        <f t="shared" si="32"/>
        <v>40</v>
      </c>
      <c r="AH264" s="13">
        <v>18.658000000000001</v>
      </c>
      <c r="AI264" s="13">
        <v>0</v>
      </c>
      <c r="AJ264" s="13">
        <v>7.0919999999999996</v>
      </c>
      <c r="AK264" s="13">
        <f t="shared" si="33"/>
        <v>25.75</v>
      </c>
      <c r="AL264" s="1">
        <v>1</v>
      </c>
      <c r="AM264" s="1">
        <v>0</v>
      </c>
      <c r="AN264" s="1">
        <v>0</v>
      </c>
      <c r="AO264" s="1">
        <f t="shared" si="34"/>
        <v>1</v>
      </c>
      <c r="AP264" s="1">
        <v>0</v>
      </c>
      <c r="AQ264" s="1">
        <v>128</v>
      </c>
      <c r="AR264" s="1">
        <v>0</v>
      </c>
      <c r="AS264" s="1">
        <f>+Urq_InfraMR[[#This Row],[B.02.1 - Parque de Coches Eléctricos Motrices]]+Urq_InfraMR[[#This Row],[B.02.2 - Parque de Coches Eléctricos Motrices Remolcados Tipo R]]+Urq_InfraMR[[#This Row],[B.02.3 - Parque de Coches Eléctricos Motrices Tipo R]]</f>
        <v>128</v>
      </c>
      <c r="AT264" s="1">
        <v>0</v>
      </c>
      <c r="AU264" s="1">
        <v>0</v>
      </c>
      <c r="AV264" s="1">
        <v>0</v>
      </c>
      <c r="AW264" s="1">
        <f>+Urq_InfraMR[[#This Row],[B.03.1 - Parque de Coches Motores Motrices Remolcados]]+Urq_InfraMR[[#This Row],[B.03.2 - Parque de Coches Motores Motrices Intermedios]]+Urq_InfraMR[[#This Row],[B.03.3 - Parque de Coches Motores Motrices Cabina]]</f>
        <v>0</v>
      </c>
      <c r="AX264" s="1">
        <v>0</v>
      </c>
      <c r="AY264" s="1">
        <v>0</v>
      </c>
      <c r="AZ264" s="1">
        <v>0</v>
      </c>
      <c r="BA264" s="1">
        <v>0</v>
      </c>
      <c r="BB264" s="1">
        <v>0</v>
      </c>
      <c r="BC264" s="1">
        <f>+Urq_InfraMR[[#This Row],[B.04.5 - Parque de Coches Remolcados para Servicios Especiales (Cartoneros)]]+Urq_InfraMR[[#This Row],[B.04.4 - Parque de Coches Remolcados de Larga Distancia (Turista+Pullman)]]+Urq_InfraMR[[#This Row],[B.04.3 - Parque de Coches Remolcados Clase Unica Cabina]]+Urq_InfraMR[[#This Row],[B.04.2 - Parque de Coches Remolcados Clase Unica Furgón]]+Urq_InfraMR[[#This Row],[B.04.1 - Parque de Coches Remolcados Clase Unica]]</f>
        <v>0</v>
      </c>
      <c r="BD264" s="1">
        <v>1</v>
      </c>
      <c r="BE264" s="1">
        <v>0</v>
      </c>
      <c r="BF264" s="16">
        <v>1435</v>
      </c>
    </row>
    <row r="265" spans="1:58">
      <c r="A265" s="1">
        <v>2014</v>
      </c>
      <c r="B265" s="1" t="s">
        <v>126</v>
      </c>
      <c r="C265" s="12">
        <v>0.2</v>
      </c>
      <c r="D265" s="12">
        <v>0</v>
      </c>
      <c r="E265" s="12">
        <v>0</v>
      </c>
      <c r="F265" s="12">
        <v>25.676639999999999</v>
      </c>
      <c r="G265" s="12">
        <f t="shared" si="28"/>
        <v>25.876639999999998</v>
      </c>
      <c r="H265" s="12">
        <f>+Urq_InfraMR[[#This Row],[Total Líneas de Explotación ]]</f>
        <v>25.876639999999998</v>
      </c>
      <c r="I265" s="12">
        <v>25.677</v>
      </c>
      <c r="J265" s="12">
        <v>0.2</v>
      </c>
      <c r="K265" s="12">
        <v>2.5569999999999999</v>
      </c>
      <c r="L265" s="12">
        <v>54.899000000000001</v>
      </c>
      <c r="M265" s="12">
        <v>3.875</v>
      </c>
      <c r="N265" s="12">
        <f>+Urq_InfraMR[[#This Row],[A.03.1 -  Longitud de Vías de Explotación No Electrificadas Troncales y Ramales (vía principal) (km)]]+Urq_InfraMR[[#This Row],[A.04.1 -  Longitud de Vías de Explotación Electrificadas Troncales y Ramales (vía principal) (km)]]</f>
        <v>55.099000000000004</v>
      </c>
      <c r="O265" s="12">
        <f>+Urq_InfraMR[[#This Row],[Total Vías (excluido Auxiliares)]]</f>
        <v>55.099000000000004</v>
      </c>
      <c r="P265" s="1">
        <v>4</v>
      </c>
      <c r="Q265" s="1">
        <v>19</v>
      </c>
      <c r="R265" s="1">
        <v>0</v>
      </c>
      <c r="S265" s="1">
        <f t="shared" si="29"/>
        <v>23</v>
      </c>
      <c r="T265" s="1">
        <v>0</v>
      </c>
      <c r="U265" s="1">
        <v>27</v>
      </c>
      <c r="V265" s="1">
        <v>0</v>
      </c>
      <c r="W265" s="1">
        <v>0</v>
      </c>
      <c r="X265" s="1">
        <v>2</v>
      </c>
      <c r="Y265" s="1">
        <f t="shared" si="30"/>
        <v>29</v>
      </c>
      <c r="Z265" s="1">
        <v>5</v>
      </c>
      <c r="AA265" s="1">
        <v>6</v>
      </c>
      <c r="AB265" s="1">
        <f>+Urq_InfraMR[[#This Row],[Total Pasos Vehiculares a Nivel]]</f>
        <v>29</v>
      </c>
      <c r="AC265" s="1">
        <f t="shared" si="31"/>
        <v>40</v>
      </c>
      <c r="AD265" s="1">
        <v>1</v>
      </c>
      <c r="AE265" s="1">
        <v>3</v>
      </c>
      <c r="AF265" s="1">
        <v>36</v>
      </c>
      <c r="AG265" s="1">
        <f t="shared" si="32"/>
        <v>40</v>
      </c>
      <c r="AH265" s="13">
        <v>18.658000000000001</v>
      </c>
      <c r="AI265" s="13">
        <v>0</v>
      </c>
      <c r="AJ265" s="13">
        <v>7.0919999999999996</v>
      </c>
      <c r="AK265" s="13">
        <f t="shared" si="33"/>
        <v>25.75</v>
      </c>
      <c r="AL265" s="1">
        <v>1</v>
      </c>
      <c r="AM265" s="1">
        <v>0</v>
      </c>
      <c r="AN265" s="1">
        <v>0</v>
      </c>
      <c r="AO265" s="1">
        <f t="shared" si="34"/>
        <v>1</v>
      </c>
      <c r="AP265" s="1">
        <v>0</v>
      </c>
      <c r="AQ265" s="1">
        <v>128</v>
      </c>
      <c r="AR265" s="1">
        <v>0</v>
      </c>
      <c r="AS265" s="1">
        <f>+Urq_InfraMR[[#This Row],[B.02.1 - Parque de Coches Eléctricos Motrices]]+Urq_InfraMR[[#This Row],[B.02.2 - Parque de Coches Eléctricos Motrices Remolcados Tipo R]]+Urq_InfraMR[[#This Row],[B.02.3 - Parque de Coches Eléctricos Motrices Tipo R]]</f>
        <v>128</v>
      </c>
      <c r="AT265" s="1">
        <v>0</v>
      </c>
      <c r="AU265" s="1">
        <v>0</v>
      </c>
      <c r="AV265" s="1">
        <v>0</v>
      </c>
      <c r="AW265" s="1">
        <f>+Urq_InfraMR[[#This Row],[B.03.1 - Parque de Coches Motores Motrices Remolcados]]+Urq_InfraMR[[#This Row],[B.03.2 - Parque de Coches Motores Motrices Intermedios]]+Urq_InfraMR[[#This Row],[B.03.3 - Parque de Coches Motores Motrices Cabina]]</f>
        <v>0</v>
      </c>
      <c r="AX265" s="1">
        <v>0</v>
      </c>
      <c r="AY265" s="1">
        <v>0</v>
      </c>
      <c r="AZ265" s="1">
        <v>0</v>
      </c>
      <c r="BA265" s="1">
        <v>0</v>
      </c>
      <c r="BB265" s="1">
        <v>0</v>
      </c>
      <c r="BC265" s="1">
        <f>+Urq_InfraMR[[#This Row],[B.04.5 - Parque de Coches Remolcados para Servicios Especiales (Cartoneros)]]+Urq_InfraMR[[#This Row],[B.04.4 - Parque de Coches Remolcados de Larga Distancia (Turista+Pullman)]]+Urq_InfraMR[[#This Row],[B.04.3 - Parque de Coches Remolcados Clase Unica Cabina]]+Urq_InfraMR[[#This Row],[B.04.2 - Parque de Coches Remolcados Clase Unica Furgón]]+Urq_InfraMR[[#This Row],[B.04.1 - Parque de Coches Remolcados Clase Unica]]</f>
        <v>0</v>
      </c>
      <c r="BD265" s="1">
        <v>1</v>
      </c>
      <c r="BE265" s="1">
        <v>0</v>
      </c>
      <c r="BF265" s="16">
        <v>1435</v>
      </c>
    </row>
    <row r="266" spans="1:58">
      <c r="A266" s="1">
        <v>2015</v>
      </c>
      <c r="B266" s="1" t="s">
        <v>115</v>
      </c>
      <c r="C266" s="12">
        <v>0.2</v>
      </c>
      <c r="D266" s="12">
        <v>0</v>
      </c>
      <c r="E266" s="12">
        <v>0</v>
      </c>
      <c r="F266" s="12">
        <v>25.676639999999999</v>
      </c>
      <c r="G266" s="12">
        <f t="shared" si="28"/>
        <v>25.876639999999998</v>
      </c>
      <c r="H266" s="12">
        <f>+Urq_InfraMR[[#This Row],[Total Líneas de Explotación ]]</f>
        <v>25.876639999999998</v>
      </c>
      <c r="I266" s="12">
        <v>25.677</v>
      </c>
      <c r="J266" s="12">
        <v>0.2</v>
      </c>
      <c r="K266" s="12">
        <v>2.5569999999999999</v>
      </c>
      <c r="L266" s="12">
        <v>54.899000000000001</v>
      </c>
      <c r="M266" s="12">
        <v>3.875</v>
      </c>
      <c r="N266" s="12">
        <f>+Urq_InfraMR[[#This Row],[A.03.1 -  Longitud de Vías de Explotación No Electrificadas Troncales y Ramales (vía principal) (km)]]+Urq_InfraMR[[#This Row],[A.04.1 -  Longitud de Vías de Explotación Electrificadas Troncales y Ramales (vía principal) (km)]]</f>
        <v>55.099000000000004</v>
      </c>
      <c r="O266" s="12">
        <f>+Urq_InfraMR[[#This Row],[Total Vías (excluido Auxiliares)]]</f>
        <v>55.099000000000004</v>
      </c>
      <c r="P266" s="1">
        <v>4</v>
      </c>
      <c r="Q266" s="1">
        <v>19</v>
      </c>
      <c r="R266" s="1">
        <v>0</v>
      </c>
      <c r="S266" s="1">
        <f t="shared" si="29"/>
        <v>23</v>
      </c>
      <c r="T266" s="1">
        <v>0</v>
      </c>
      <c r="U266" s="1">
        <v>26</v>
      </c>
      <c r="V266" s="1">
        <v>0</v>
      </c>
      <c r="W266" s="1">
        <v>0</v>
      </c>
      <c r="X266" s="1">
        <v>2</v>
      </c>
      <c r="Y266" s="1">
        <f t="shared" si="30"/>
        <v>28</v>
      </c>
      <c r="Z266" s="1">
        <v>7</v>
      </c>
      <c r="AA266" s="1">
        <v>6</v>
      </c>
      <c r="AB266" s="1">
        <f>+Urq_InfraMR[[#This Row],[Total Pasos Vehiculares a Nivel]]</f>
        <v>28</v>
      </c>
      <c r="AC266" s="1">
        <f t="shared" si="31"/>
        <v>41</v>
      </c>
      <c r="AD266" s="1">
        <v>4</v>
      </c>
      <c r="AE266" s="1">
        <v>6</v>
      </c>
      <c r="AF266" s="1">
        <v>37</v>
      </c>
      <c r="AG266" s="1">
        <f t="shared" si="32"/>
        <v>47</v>
      </c>
      <c r="AH266" s="13">
        <v>18.658000000000001</v>
      </c>
      <c r="AI266" s="13">
        <v>0</v>
      </c>
      <c r="AJ266" s="13">
        <v>7.0919999999999996</v>
      </c>
      <c r="AK266" s="13">
        <f t="shared" si="33"/>
        <v>25.75</v>
      </c>
      <c r="AL266" s="1">
        <v>1</v>
      </c>
      <c r="AM266" s="1">
        <v>0</v>
      </c>
      <c r="AN266" s="1">
        <v>0</v>
      </c>
      <c r="AO266" s="1">
        <f t="shared" si="34"/>
        <v>1</v>
      </c>
      <c r="AP266" s="1">
        <v>0</v>
      </c>
      <c r="AQ266" s="1">
        <v>128</v>
      </c>
      <c r="AR266" s="1">
        <v>0</v>
      </c>
      <c r="AS266" s="1">
        <f>+Urq_InfraMR[[#This Row],[B.02.1 - Parque de Coches Eléctricos Motrices]]+Urq_InfraMR[[#This Row],[B.02.2 - Parque de Coches Eléctricos Motrices Remolcados Tipo R]]+Urq_InfraMR[[#This Row],[B.02.3 - Parque de Coches Eléctricos Motrices Tipo R]]</f>
        <v>128</v>
      </c>
      <c r="AT266" s="1">
        <v>0</v>
      </c>
      <c r="AU266" s="1">
        <v>0</v>
      </c>
      <c r="AV266" s="1">
        <v>0</v>
      </c>
      <c r="AW266" s="1">
        <f>+Urq_InfraMR[[#This Row],[B.03.1 - Parque de Coches Motores Motrices Remolcados]]+Urq_InfraMR[[#This Row],[B.03.2 - Parque de Coches Motores Motrices Intermedios]]+Urq_InfraMR[[#This Row],[B.03.3 - Parque de Coches Motores Motrices Cabina]]</f>
        <v>0</v>
      </c>
      <c r="AX266" s="1">
        <v>0</v>
      </c>
      <c r="AY266" s="1">
        <v>0</v>
      </c>
      <c r="AZ266" s="1">
        <v>0</v>
      </c>
      <c r="BA266" s="1">
        <v>0</v>
      </c>
      <c r="BB266" s="1">
        <v>0</v>
      </c>
      <c r="BC266" s="1">
        <f>+Urq_InfraMR[[#This Row],[B.04.5 - Parque de Coches Remolcados para Servicios Especiales (Cartoneros)]]+Urq_InfraMR[[#This Row],[B.04.4 - Parque de Coches Remolcados de Larga Distancia (Turista+Pullman)]]+Urq_InfraMR[[#This Row],[B.04.3 - Parque de Coches Remolcados Clase Unica Cabina]]+Urq_InfraMR[[#This Row],[B.04.2 - Parque de Coches Remolcados Clase Unica Furgón]]+Urq_InfraMR[[#This Row],[B.04.1 - Parque de Coches Remolcados Clase Unica]]</f>
        <v>0</v>
      </c>
      <c r="BD266" s="1">
        <v>1</v>
      </c>
      <c r="BE266" s="1">
        <v>0</v>
      </c>
      <c r="BF266" s="16">
        <v>1435</v>
      </c>
    </row>
    <row r="267" spans="1:58">
      <c r="A267" s="1">
        <v>2015</v>
      </c>
      <c r="B267" s="1" t="s">
        <v>116</v>
      </c>
      <c r="C267" s="12">
        <v>0.2</v>
      </c>
      <c r="D267" s="12">
        <v>0</v>
      </c>
      <c r="E267" s="12">
        <v>0</v>
      </c>
      <c r="F267" s="12">
        <v>25.676639999999999</v>
      </c>
      <c r="G267" s="12">
        <f t="shared" si="28"/>
        <v>25.876639999999998</v>
      </c>
      <c r="H267" s="12">
        <f>+Urq_InfraMR[[#This Row],[Total Líneas de Explotación ]]</f>
        <v>25.876639999999998</v>
      </c>
      <c r="I267" s="12">
        <v>25.677</v>
      </c>
      <c r="J267" s="12">
        <v>0.2</v>
      </c>
      <c r="K267" s="12">
        <v>2.5569999999999999</v>
      </c>
      <c r="L267" s="12">
        <v>54.899000000000001</v>
      </c>
      <c r="M267" s="12">
        <v>3.875</v>
      </c>
      <c r="N267" s="12">
        <f>+Urq_InfraMR[[#This Row],[A.03.1 -  Longitud de Vías de Explotación No Electrificadas Troncales y Ramales (vía principal) (km)]]+Urq_InfraMR[[#This Row],[A.04.1 -  Longitud de Vías de Explotación Electrificadas Troncales y Ramales (vía principal) (km)]]</f>
        <v>55.099000000000004</v>
      </c>
      <c r="O267" s="12">
        <f>+Urq_InfraMR[[#This Row],[Total Vías (excluido Auxiliares)]]</f>
        <v>55.099000000000004</v>
      </c>
      <c r="P267" s="1">
        <v>4</v>
      </c>
      <c r="Q267" s="1">
        <v>19</v>
      </c>
      <c r="R267" s="1">
        <v>0</v>
      </c>
      <c r="S267" s="1">
        <f t="shared" si="29"/>
        <v>23</v>
      </c>
      <c r="T267" s="1">
        <v>0</v>
      </c>
      <c r="U267" s="1">
        <v>26</v>
      </c>
      <c r="V267" s="1">
        <v>0</v>
      </c>
      <c r="W267" s="1">
        <v>0</v>
      </c>
      <c r="X267" s="1">
        <v>2</v>
      </c>
      <c r="Y267" s="1">
        <f t="shared" si="30"/>
        <v>28</v>
      </c>
      <c r="Z267" s="1">
        <v>7</v>
      </c>
      <c r="AA267" s="1">
        <v>6</v>
      </c>
      <c r="AB267" s="1">
        <f>+Urq_InfraMR[[#This Row],[Total Pasos Vehiculares a Nivel]]</f>
        <v>28</v>
      </c>
      <c r="AC267" s="1">
        <f t="shared" si="31"/>
        <v>41</v>
      </c>
      <c r="AD267" s="1">
        <v>4</v>
      </c>
      <c r="AE267" s="1">
        <v>6</v>
      </c>
      <c r="AF267" s="1">
        <v>37</v>
      </c>
      <c r="AG267" s="1">
        <f t="shared" si="32"/>
        <v>47</v>
      </c>
      <c r="AH267" s="13">
        <v>18.658000000000001</v>
      </c>
      <c r="AI267" s="13">
        <v>0</v>
      </c>
      <c r="AJ267" s="13">
        <v>7.0919999999999996</v>
      </c>
      <c r="AK267" s="13">
        <f t="shared" si="33"/>
        <v>25.75</v>
      </c>
      <c r="AL267" s="1">
        <v>1</v>
      </c>
      <c r="AM267" s="1">
        <v>0</v>
      </c>
      <c r="AN267" s="1">
        <v>0</v>
      </c>
      <c r="AO267" s="1">
        <f t="shared" si="34"/>
        <v>1</v>
      </c>
      <c r="AP267" s="1">
        <v>0</v>
      </c>
      <c r="AQ267" s="1">
        <v>128</v>
      </c>
      <c r="AR267" s="1">
        <v>0</v>
      </c>
      <c r="AS267" s="1">
        <f>+Urq_InfraMR[[#This Row],[B.02.1 - Parque de Coches Eléctricos Motrices]]+Urq_InfraMR[[#This Row],[B.02.2 - Parque de Coches Eléctricos Motrices Remolcados Tipo R]]+Urq_InfraMR[[#This Row],[B.02.3 - Parque de Coches Eléctricos Motrices Tipo R]]</f>
        <v>128</v>
      </c>
      <c r="AT267" s="1">
        <v>0</v>
      </c>
      <c r="AU267" s="1">
        <v>0</v>
      </c>
      <c r="AV267" s="1">
        <v>0</v>
      </c>
      <c r="AW267" s="1">
        <f>+Urq_InfraMR[[#This Row],[B.03.1 - Parque de Coches Motores Motrices Remolcados]]+Urq_InfraMR[[#This Row],[B.03.2 - Parque de Coches Motores Motrices Intermedios]]+Urq_InfraMR[[#This Row],[B.03.3 - Parque de Coches Motores Motrices Cabina]]</f>
        <v>0</v>
      </c>
      <c r="AX267" s="1">
        <v>0</v>
      </c>
      <c r="AY267" s="1">
        <v>0</v>
      </c>
      <c r="AZ267" s="1">
        <v>0</v>
      </c>
      <c r="BA267" s="1">
        <v>0</v>
      </c>
      <c r="BB267" s="1">
        <v>0</v>
      </c>
      <c r="BC267" s="1">
        <f>+Urq_InfraMR[[#This Row],[B.04.5 - Parque de Coches Remolcados para Servicios Especiales (Cartoneros)]]+Urq_InfraMR[[#This Row],[B.04.4 - Parque de Coches Remolcados de Larga Distancia (Turista+Pullman)]]+Urq_InfraMR[[#This Row],[B.04.3 - Parque de Coches Remolcados Clase Unica Cabina]]+Urq_InfraMR[[#This Row],[B.04.2 - Parque de Coches Remolcados Clase Unica Furgón]]+Urq_InfraMR[[#This Row],[B.04.1 - Parque de Coches Remolcados Clase Unica]]</f>
        <v>0</v>
      </c>
      <c r="BD267" s="1">
        <v>1</v>
      </c>
      <c r="BE267" s="1">
        <v>0</v>
      </c>
      <c r="BF267" s="16">
        <v>1435</v>
      </c>
    </row>
    <row r="268" spans="1:58">
      <c r="A268" s="1">
        <v>2015</v>
      </c>
      <c r="B268" s="1" t="s">
        <v>117</v>
      </c>
      <c r="C268" s="12">
        <v>0.2</v>
      </c>
      <c r="D268" s="12">
        <v>0</v>
      </c>
      <c r="E268" s="12">
        <v>0</v>
      </c>
      <c r="F268" s="12">
        <v>25.676639999999999</v>
      </c>
      <c r="G268" s="12">
        <f t="shared" si="28"/>
        <v>25.876639999999998</v>
      </c>
      <c r="H268" s="12">
        <f>+Urq_InfraMR[[#This Row],[Total Líneas de Explotación ]]</f>
        <v>25.876639999999998</v>
      </c>
      <c r="I268" s="12">
        <v>25.677</v>
      </c>
      <c r="J268" s="12">
        <v>0.2</v>
      </c>
      <c r="K268" s="12">
        <v>2.5569999999999999</v>
      </c>
      <c r="L268" s="12">
        <v>54.899000000000001</v>
      </c>
      <c r="M268" s="12">
        <v>3.875</v>
      </c>
      <c r="N268" s="12">
        <f>+Urq_InfraMR[[#This Row],[A.03.1 -  Longitud de Vías de Explotación No Electrificadas Troncales y Ramales (vía principal) (km)]]+Urq_InfraMR[[#This Row],[A.04.1 -  Longitud de Vías de Explotación Electrificadas Troncales y Ramales (vía principal) (km)]]</f>
        <v>55.099000000000004</v>
      </c>
      <c r="O268" s="12">
        <f>+Urq_InfraMR[[#This Row],[Total Vías (excluido Auxiliares)]]</f>
        <v>55.099000000000004</v>
      </c>
      <c r="P268" s="1">
        <v>4</v>
      </c>
      <c r="Q268" s="1">
        <v>19</v>
      </c>
      <c r="R268" s="1">
        <v>0</v>
      </c>
      <c r="S268" s="1">
        <f t="shared" si="29"/>
        <v>23</v>
      </c>
      <c r="T268" s="1">
        <v>0</v>
      </c>
      <c r="U268" s="1">
        <v>26</v>
      </c>
      <c r="V268" s="1">
        <v>0</v>
      </c>
      <c r="W268" s="1">
        <v>0</v>
      </c>
      <c r="X268" s="1">
        <v>2</v>
      </c>
      <c r="Y268" s="1">
        <f t="shared" si="30"/>
        <v>28</v>
      </c>
      <c r="Z268" s="1">
        <v>7</v>
      </c>
      <c r="AA268" s="1">
        <v>6</v>
      </c>
      <c r="AB268" s="1">
        <f>+Urq_InfraMR[[#This Row],[Total Pasos Vehiculares a Nivel]]</f>
        <v>28</v>
      </c>
      <c r="AC268" s="1">
        <f t="shared" si="31"/>
        <v>41</v>
      </c>
      <c r="AD268" s="1">
        <v>4</v>
      </c>
      <c r="AE268" s="1">
        <v>6</v>
      </c>
      <c r="AF268" s="1">
        <v>37</v>
      </c>
      <c r="AG268" s="1">
        <f t="shared" si="32"/>
        <v>47</v>
      </c>
      <c r="AH268" s="13">
        <v>18.658000000000001</v>
      </c>
      <c r="AI268" s="13">
        <v>0</v>
      </c>
      <c r="AJ268" s="13">
        <v>7.0919999999999996</v>
      </c>
      <c r="AK268" s="13">
        <f t="shared" si="33"/>
        <v>25.75</v>
      </c>
      <c r="AL268" s="1">
        <v>1</v>
      </c>
      <c r="AM268" s="1">
        <v>0</v>
      </c>
      <c r="AN268" s="1">
        <v>0</v>
      </c>
      <c r="AO268" s="1">
        <f t="shared" si="34"/>
        <v>1</v>
      </c>
      <c r="AP268" s="1">
        <v>0</v>
      </c>
      <c r="AQ268" s="1">
        <v>128</v>
      </c>
      <c r="AR268" s="1">
        <v>0</v>
      </c>
      <c r="AS268" s="1">
        <f>+Urq_InfraMR[[#This Row],[B.02.1 - Parque de Coches Eléctricos Motrices]]+Urq_InfraMR[[#This Row],[B.02.2 - Parque de Coches Eléctricos Motrices Remolcados Tipo R]]+Urq_InfraMR[[#This Row],[B.02.3 - Parque de Coches Eléctricos Motrices Tipo R]]</f>
        <v>128</v>
      </c>
      <c r="AT268" s="1">
        <v>0</v>
      </c>
      <c r="AU268" s="1">
        <v>0</v>
      </c>
      <c r="AV268" s="1">
        <v>0</v>
      </c>
      <c r="AW268" s="1">
        <f>+Urq_InfraMR[[#This Row],[B.03.1 - Parque de Coches Motores Motrices Remolcados]]+Urq_InfraMR[[#This Row],[B.03.2 - Parque de Coches Motores Motrices Intermedios]]+Urq_InfraMR[[#This Row],[B.03.3 - Parque de Coches Motores Motrices Cabina]]</f>
        <v>0</v>
      </c>
      <c r="AX268" s="1">
        <v>0</v>
      </c>
      <c r="AY268" s="1">
        <v>0</v>
      </c>
      <c r="AZ268" s="1">
        <v>0</v>
      </c>
      <c r="BA268" s="1">
        <v>0</v>
      </c>
      <c r="BB268" s="1">
        <v>0</v>
      </c>
      <c r="BC268" s="1">
        <f>+Urq_InfraMR[[#This Row],[B.04.5 - Parque de Coches Remolcados para Servicios Especiales (Cartoneros)]]+Urq_InfraMR[[#This Row],[B.04.4 - Parque de Coches Remolcados de Larga Distancia (Turista+Pullman)]]+Urq_InfraMR[[#This Row],[B.04.3 - Parque de Coches Remolcados Clase Unica Cabina]]+Urq_InfraMR[[#This Row],[B.04.2 - Parque de Coches Remolcados Clase Unica Furgón]]+Urq_InfraMR[[#This Row],[B.04.1 - Parque de Coches Remolcados Clase Unica]]</f>
        <v>0</v>
      </c>
      <c r="BD268" s="1">
        <v>1</v>
      </c>
      <c r="BE268" s="1">
        <v>0</v>
      </c>
      <c r="BF268" s="16">
        <v>1435</v>
      </c>
    </row>
    <row r="269" spans="1:58">
      <c r="A269" s="1">
        <v>2015</v>
      </c>
      <c r="B269" s="1" t="s">
        <v>118</v>
      </c>
      <c r="C269" s="12">
        <v>0.2</v>
      </c>
      <c r="D269" s="12">
        <v>0</v>
      </c>
      <c r="E269" s="12">
        <v>0</v>
      </c>
      <c r="F269" s="12">
        <v>25.676639999999999</v>
      </c>
      <c r="G269" s="12">
        <f t="shared" si="28"/>
        <v>25.876639999999998</v>
      </c>
      <c r="H269" s="12">
        <f>+Urq_InfraMR[[#This Row],[Total Líneas de Explotación ]]</f>
        <v>25.876639999999998</v>
      </c>
      <c r="I269" s="12">
        <v>25.677</v>
      </c>
      <c r="J269" s="12">
        <v>0.2</v>
      </c>
      <c r="K269" s="12">
        <v>2.5569999999999999</v>
      </c>
      <c r="L269" s="12">
        <v>54.899000000000001</v>
      </c>
      <c r="M269" s="12">
        <v>3.875</v>
      </c>
      <c r="N269" s="12">
        <f>+Urq_InfraMR[[#This Row],[A.03.1 -  Longitud de Vías de Explotación No Electrificadas Troncales y Ramales (vía principal) (km)]]+Urq_InfraMR[[#This Row],[A.04.1 -  Longitud de Vías de Explotación Electrificadas Troncales y Ramales (vía principal) (km)]]</f>
        <v>55.099000000000004</v>
      </c>
      <c r="O269" s="12">
        <f>+Urq_InfraMR[[#This Row],[Total Vías (excluido Auxiliares)]]</f>
        <v>55.099000000000004</v>
      </c>
      <c r="P269" s="1">
        <v>4</v>
      </c>
      <c r="Q269" s="1">
        <v>19</v>
      </c>
      <c r="R269" s="1">
        <v>0</v>
      </c>
      <c r="S269" s="1">
        <f t="shared" si="29"/>
        <v>23</v>
      </c>
      <c r="T269" s="1">
        <v>0</v>
      </c>
      <c r="U269" s="1">
        <v>26</v>
      </c>
      <c r="V269" s="1">
        <v>0</v>
      </c>
      <c r="W269" s="1">
        <v>0</v>
      </c>
      <c r="X269" s="1">
        <v>2</v>
      </c>
      <c r="Y269" s="1">
        <f t="shared" si="30"/>
        <v>28</v>
      </c>
      <c r="Z269" s="1">
        <v>7</v>
      </c>
      <c r="AA269" s="1">
        <v>6</v>
      </c>
      <c r="AB269" s="1">
        <f>+Urq_InfraMR[[#This Row],[Total Pasos Vehiculares a Nivel]]</f>
        <v>28</v>
      </c>
      <c r="AC269" s="1">
        <f t="shared" si="31"/>
        <v>41</v>
      </c>
      <c r="AD269" s="1">
        <v>4</v>
      </c>
      <c r="AE269" s="1">
        <v>6</v>
      </c>
      <c r="AF269" s="1">
        <v>37</v>
      </c>
      <c r="AG269" s="1">
        <f t="shared" si="32"/>
        <v>47</v>
      </c>
      <c r="AH269" s="13">
        <v>18.658000000000001</v>
      </c>
      <c r="AI269" s="13">
        <v>0</v>
      </c>
      <c r="AJ269" s="13">
        <v>7.0919999999999996</v>
      </c>
      <c r="AK269" s="13">
        <f t="shared" si="33"/>
        <v>25.75</v>
      </c>
      <c r="AL269" s="1">
        <v>1</v>
      </c>
      <c r="AM269" s="1">
        <v>0</v>
      </c>
      <c r="AN269" s="1">
        <v>0</v>
      </c>
      <c r="AO269" s="1">
        <f t="shared" si="34"/>
        <v>1</v>
      </c>
      <c r="AP269" s="1">
        <v>0</v>
      </c>
      <c r="AQ269" s="1">
        <v>128</v>
      </c>
      <c r="AR269" s="1">
        <v>0</v>
      </c>
      <c r="AS269" s="1">
        <f>+Urq_InfraMR[[#This Row],[B.02.1 - Parque de Coches Eléctricos Motrices]]+Urq_InfraMR[[#This Row],[B.02.2 - Parque de Coches Eléctricos Motrices Remolcados Tipo R]]+Urq_InfraMR[[#This Row],[B.02.3 - Parque de Coches Eléctricos Motrices Tipo R]]</f>
        <v>128</v>
      </c>
      <c r="AT269" s="1">
        <v>0</v>
      </c>
      <c r="AU269" s="1">
        <v>0</v>
      </c>
      <c r="AV269" s="1">
        <v>0</v>
      </c>
      <c r="AW269" s="1">
        <f>+Urq_InfraMR[[#This Row],[B.03.1 - Parque de Coches Motores Motrices Remolcados]]+Urq_InfraMR[[#This Row],[B.03.2 - Parque de Coches Motores Motrices Intermedios]]+Urq_InfraMR[[#This Row],[B.03.3 - Parque de Coches Motores Motrices Cabina]]</f>
        <v>0</v>
      </c>
      <c r="AX269" s="1">
        <v>0</v>
      </c>
      <c r="AY269" s="1">
        <v>0</v>
      </c>
      <c r="AZ269" s="1">
        <v>0</v>
      </c>
      <c r="BA269" s="1">
        <v>0</v>
      </c>
      <c r="BB269" s="1">
        <v>0</v>
      </c>
      <c r="BC269" s="1">
        <f>+Urq_InfraMR[[#This Row],[B.04.5 - Parque de Coches Remolcados para Servicios Especiales (Cartoneros)]]+Urq_InfraMR[[#This Row],[B.04.4 - Parque de Coches Remolcados de Larga Distancia (Turista+Pullman)]]+Urq_InfraMR[[#This Row],[B.04.3 - Parque de Coches Remolcados Clase Unica Cabina]]+Urq_InfraMR[[#This Row],[B.04.2 - Parque de Coches Remolcados Clase Unica Furgón]]+Urq_InfraMR[[#This Row],[B.04.1 - Parque de Coches Remolcados Clase Unica]]</f>
        <v>0</v>
      </c>
      <c r="BD269" s="1">
        <v>1</v>
      </c>
      <c r="BE269" s="1">
        <v>0</v>
      </c>
      <c r="BF269" s="16">
        <v>1435</v>
      </c>
    </row>
    <row r="270" spans="1:58">
      <c r="A270" s="1">
        <v>2015</v>
      </c>
      <c r="B270" s="1" t="s">
        <v>119</v>
      </c>
      <c r="C270" s="12">
        <v>0.2</v>
      </c>
      <c r="D270" s="12">
        <v>0</v>
      </c>
      <c r="E270" s="12">
        <v>0</v>
      </c>
      <c r="F270" s="12">
        <v>25.676639999999999</v>
      </c>
      <c r="G270" s="12">
        <f t="shared" si="28"/>
        <v>25.876639999999998</v>
      </c>
      <c r="H270" s="12">
        <f>+Urq_InfraMR[[#This Row],[Total Líneas de Explotación ]]</f>
        <v>25.876639999999998</v>
      </c>
      <c r="I270" s="12">
        <v>25.677</v>
      </c>
      <c r="J270" s="12">
        <v>0.2</v>
      </c>
      <c r="K270" s="12">
        <v>2.5569999999999999</v>
      </c>
      <c r="L270" s="12">
        <v>54.899000000000001</v>
      </c>
      <c r="M270" s="12">
        <v>3.875</v>
      </c>
      <c r="N270" s="12">
        <f>+Urq_InfraMR[[#This Row],[A.03.1 -  Longitud de Vías de Explotación No Electrificadas Troncales y Ramales (vía principal) (km)]]+Urq_InfraMR[[#This Row],[A.04.1 -  Longitud de Vías de Explotación Electrificadas Troncales y Ramales (vía principal) (km)]]</f>
        <v>55.099000000000004</v>
      </c>
      <c r="O270" s="12">
        <f>+Urq_InfraMR[[#This Row],[Total Vías (excluido Auxiliares)]]</f>
        <v>55.099000000000004</v>
      </c>
      <c r="P270" s="1">
        <v>4</v>
      </c>
      <c r="Q270" s="1">
        <v>19</v>
      </c>
      <c r="R270" s="1">
        <v>0</v>
      </c>
      <c r="S270" s="1">
        <f t="shared" si="29"/>
        <v>23</v>
      </c>
      <c r="T270" s="1">
        <v>0</v>
      </c>
      <c r="U270" s="1">
        <v>26</v>
      </c>
      <c r="V270" s="1">
        <v>0</v>
      </c>
      <c r="W270" s="1">
        <v>0</v>
      </c>
      <c r="X270" s="1">
        <v>2</v>
      </c>
      <c r="Y270" s="1">
        <f t="shared" si="30"/>
        <v>28</v>
      </c>
      <c r="Z270" s="1">
        <v>7</v>
      </c>
      <c r="AA270" s="1">
        <v>6</v>
      </c>
      <c r="AB270" s="1">
        <f>+Urq_InfraMR[[#This Row],[Total Pasos Vehiculares a Nivel]]</f>
        <v>28</v>
      </c>
      <c r="AC270" s="1">
        <f t="shared" si="31"/>
        <v>41</v>
      </c>
      <c r="AD270" s="1">
        <v>4</v>
      </c>
      <c r="AE270" s="1">
        <v>6</v>
      </c>
      <c r="AF270" s="1">
        <v>37</v>
      </c>
      <c r="AG270" s="1">
        <f t="shared" si="32"/>
        <v>47</v>
      </c>
      <c r="AH270" s="13">
        <v>18.658000000000001</v>
      </c>
      <c r="AI270" s="13">
        <v>0</v>
      </c>
      <c r="AJ270" s="13">
        <v>7.0919999999999996</v>
      </c>
      <c r="AK270" s="13">
        <f t="shared" si="33"/>
        <v>25.75</v>
      </c>
      <c r="AL270" s="1">
        <v>1</v>
      </c>
      <c r="AM270" s="1">
        <v>0</v>
      </c>
      <c r="AN270" s="1">
        <v>0</v>
      </c>
      <c r="AO270" s="1">
        <f t="shared" si="34"/>
        <v>1</v>
      </c>
      <c r="AP270" s="1">
        <v>0</v>
      </c>
      <c r="AQ270" s="1">
        <v>128</v>
      </c>
      <c r="AR270" s="1">
        <v>0</v>
      </c>
      <c r="AS270" s="1">
        <f>+Urq_InfraMR[[#This Row],[B.02.1 - Parque de Coches Eléctricos Motrices]]+Urq_InfraMR[[#This Row],[B.02.2 - Parque de Coches Eléctricos Motrices Remolcados Tipo R]]+Urq_InfraMR[[#This Row],[B.02.3 - Parque de Coches Eléctricos Motrices Tipo R]]</f>
        <v>128</v>
      </c>
      <c r="AT270" s="1">
        <v>0</v>
      </c>
      <c r="AU270" s="1">
        <v>0</v>
      </c>
      <c r="AV270" s="1">
        <v>0</v>
      </c>
      <c r="AW270" s="1">
        <f>+Urq_InfraMR[[#This Row],[B.03.1 - Parque de Coches Motores Motrices Remolcados]]+Urq_InfraMR[[#This Row],[B.03.2 - Parque de Coches Motores Motrices Intermedios]]+Urq_InfraMR[[#This Row],[B.03.3 - Parque de Coches Motores Motrices Cabina]]</f>
        <v>0</v>
      </c>
      <c r="AX270" s="1">
        <v>0</v>
      </c>
      <c r="AY270" s="1">
        <v>0</v>
      </c>
      <c r="AZ270" s="1">
        <v>0</v>
      </c>
      <c r="BA270" s="1">
        <v>0</v>
      </c>
      <c r="BB270" s="1">
        <v>0</v>
      </c>
      <c r="BC270" s="1">
        <f>+Urq_InfraMR[[#This Row],[B.04.5 - Parque de Coches Remolcados para Servicios Especiales (Cartoneros)]]+Urq_InfraMR[[#This Row],[B.04.4 - Parque de Coches Remolcados de Larga Distancia (Turista+Pullman)]]+Urq_InfraMR[[#This Row],[B.04.3 - Parque de Coches Remolcados Clase Unica Cabina]]+Urq_InfraMR[[#This Row],[B.04.2 - Parque de Coches Remolcados Clase Unica Furgón]]+Urq_InfraMR[[#This Row],[B.04.1 - Parque de Coches Remolcados Clase Unica]]</f>
        <v>0</v>
      </c>
      <c r="BD270" s="1">
        <v>1</v>
      </c>
      <c r="BE270" s="1">
        <v>0</v>
      </c>
      <c r="BF270" s="16">
        <v>1435</v>
      </c>
    </row>
    <row r="271" spans="1:58">
      <c r="A271" s="1">
        <v>2015</v>
      </c>
      <c r="B271" s="1" t="s">
        <v>120</v>
      </c>
      <c r="C271" s="12">
        <v>0.2</v>
      </c>
      <c r="D271" s="12">
        <v>0</v>
      </c>
      <c r="E271" s="12">
        <v>0</v>
      </c>
      <c r="F271" s="12">
        <v>25.676639999999999</v>
      </c>
      <c r="G271" s="12">
        <f t="shared" si="28"/>
        <v>25.876639999999998</v>
      </c>
      <c r="H271" s="12">
        <f>+Urq_InfraMR[[#This Row],[Total Líneas de Explotación ]]</f>
        <v>25.876639999999998</v>
      </c>
      <c r="I271" s="12">
        <v>25.677</v>
      </c>
      <c r="J271" s="12">
        <v>0.2</v>
      </c>
      <c r="K271" s="12">
        <v>2.5569999999999999</v>
      </c>
      <c r="L271" s="12">
        <v>54.899000000000001</v>
      </c>
      <c r="M271" s="12">
        <v>3.875</v>
      </c>
      <c r="N271" s="12">
        <f>+Urq_InfraMR[[#This Row],[A.03.1 -  Longitud de Vías de Explotación No Electrificadas Troncales y Ramales (vía principal) (km)]]+Urq_InfraMR[[#This Row],[A.04.1 -  Longitud de Vías de Explotación Electrificadas Troncales y Ramales (vía principal) (km)]]</f>
        <v>55.099000000000004</v>
      </c>
      <c r="O271" s="12">
        <f>+Urq_InfraMR[[#This Row],[Total Vías (excluido Auxiliares)]]</f>
        <v>55.099000000000004</v>
      </c>
      <c r="P271" s="1">
        <v>4</v>
      </c>
      <c r="Q271" s="1">
        <v>19</v>
      </c>
      <c r="R271" s="1">
        <v>0</v>
      </c>
      <c r="S271" s="1">
        <f t="shared" si="29"/>
        <v>23</v>
      </c>
      <c r="T271" s="1">
        <v>0</v>
      </c>
      <c r="U271" s="1">
        <v>26</v>
      </c>
      <c r="V271" s="1">
        <v>0</v>
      </c>
      <c r="W271" s="1">
        <v>0</v>
      </c>
      <c r="X271" s="1">
        <v>2</v>
      </c>
      <c r="Y271" s="1">
        <f t="shared" si="30"/>
        <v>28</v>
      </c>
      <c r="Z271" s="1">
        <v>7</v>
      </c>
      <c r="AA271" s="1">
        <v>6</v>
      </c>
      <c r="AB271" s="1">
        <f>+Urq_InfraMR[[#This Row],[Total Pasos Vehiculares a Nivel]]</f>
        <v>28</v>
      </c>
      <c r="AC271" s="1">
        <f t="shared" si="31"/>
        <v>41</v>
      </c>
      <c r="AD271" s="1">
        <v>4</v>
      </c>
      <c r="AE271" s="1">
        <v>6</v>
      </c>
      <c r="AF271" s="1">
        <v>37</v>
      </c>
      <c r="AG271" s="1">
        <f t="shared" si="32"/>
        <v>47</v>
      </c>
      <c r="AH271" s="13">
        <v>18.658000000000001</v>
      </c>
      <c r="AI271" s="13">
        <v>0</v>
      </c>
      <c r="AJ271" s="13">
        <v>7.0919999999999996</v>
      </c>
      <c r="AK271" s="13">
        <f t="shared" si="33"/>
        <v>25.75</v>
      </c>
      <c r="AL271" s="1">
        <v>1</v>
      </c>
      <c r="AM271" s="1">
        <v>0</v>
      </c>
      <c r="AN271" s="1">
        <v>0</v>
      </c>
      <c r="AO271" s="1">
        <f t="shared" si="34"/>
        <v>1</v>
      </c>
      <c r="AP271" s="1">
        <v>0</v>
      </c>
      <c r="AQ271" s="1">
        <v>128</v>
      </c>
      <c r="AR271" s="1">
        <v>0</v>
      </c>
      <c r="AS271" s="1">
        <f>+Urq_InfraMR[[#This Row],[B.02.1 - Parque de Coches Eléctricos Motrices]]+Urq_InfraMR[[#This Row],[B.02.2 - Parque de Coches Eléctricos Motrices Remolcados Tipo R]]+Urq_InfraMR[[#This Row],[B.02.3 - Parque de Coches Eléctricos Motrices Tipo R]]</f>
        <v>128</v>
      </c>
      <c r="AT271" s="1">
        <v>0</v>
      </c>
      <c r="AU271" s="1">
        <v>0</v>
      </c>
      <c r="AV271" s="1">
        <v>0</v>
      </c>
      <c r="AW271" s="1">
        <f>+Urq_InfraMR[[#This Row],[B.03.1 - Parque de Coches Motores Motrices Remolcados]]+Urq_InfraMR[[#This Row],[B.03.2 - Parque de Coches Motores Motrices Intermedios]]+Urq_InfraMR[[#This Row],[B.03.3 - Parque de Coches Motores Motrices Cabina]]</f>
        <v>0</v>
      </c>
      <c r="AX271" s="1">
        <v>0</v>
      </c>
      <c r="AY271" s="1">
        <v>0</v>
      </c>
      <c r="AZ271" s="1">
        <v>0</v>
      </c>
      <c r="BA271" s="1">
        <v>0</v>
      </c>
      <c r="BB271" s="1">
        <v>0</v>
      </c>
      <c r="BC271" s="1">
        <f>+Urq_InfraMR[[#This Row],[B.04.5 - Parque de Coches Remolcados para Servicios Especiales (Cartoneros)]]+Urq_InfraMR[[#This Row],[B.04.4 - Parque de Coches Remolcados de Larga Distancia (Turista+Pullman)]]+Urq_InfraMR[[#This Row],[B.04.3 - Parque de Coches Remolcados Clase Unica Cabina]]+Urq_InfraMR[[#This Row],[B.04.2 - Parque de Coches Remolcados Clase Unica Furgón]]+Urq_InfraMR[[#This Row],[B.04.1 - Parque de Coches Remolcados Clase Unica]]</f>
        <v>0</v>
      </c>
      <c r="BD271" s="1">
        <v>1</v>
      </c>
      <c r="BE271" s="1">
        <v>0</v>
      </c>
      <c r="BF271" s="16">
        <v>1435</v>
      </c>
    </row>
    <row r="272" spans="1:58">
      <c r="A272" s="1">
        <v>2015</v>
      </c>
      <c r="B272" s="1" t="s">
        <v>121</v>
      </c>
      <c r="C272" s="12">
        <v>0.2</v>
      </c>
      <c r="D272" s="12">
        <v>0</v>
      </c>
      <c r="E272" s="12">
        <v>0</v>
      </c>
      <c r="F272" s="12">
        <v>25.676639999999999</v>
      </c>
      <c r="G272" s="12">
        <f t="shared" si="28"/>
        <v>25.876639999999998</v>
      </c>
      <c r="H272" s="12">
        <f>+Urq_InfraMR[[#This Row],[Total Líneas de Explotación ]]</f>
        <v>25.876639999999998</v>
      </c>
      <c r="I272" s="12">
        <v>25.677</v>
      </c>
      <c r="J272" s="12">
        <v>0.2</v>
      </c>
      <c r="K272" s="12">
        <v>2.5569999999999999</v>
      </c>
      <c r="L272" s="12">
        <v>54.899000000000001</v>
      </c>
      <c r="M272" s="12">
        <v>3.875</v>
      </c>
      <c r="N272" s="12">
        <f>+Urq_InfraMR[[#This Row],[A.03.1 -  Longitud de Vías de Explotación No Electrificadas Troncales y Ramales (vía principal) (km)]]+Urq_InfraMR[[#This Row],[A.04.1 -  Longitud de Vías de Explotación Electrificadas Troncales y Ramales (vía principal) (km)]]</f>
        <v>55.099000000000004</v>
      </c>
      <c r="O272" s="12">
        <f>+Urq_InfraMR[[#This Row],[Total Vías (excluido Auxiliares)]]</f>
        <v>55.099000000000004</v>
      </c>
      <c r="P272" s="1">
        <v>4</v>
      </c>
      <c r="Q272" s="1">
        <v>19</v>
      </c>
      <c r="R272" s="1">
        <v>0</v>
      </c>
      <c r="S272" s="1">
        <f t="shared" si="29"/>
        <v>23</v>
      </c>
      <c r="T272" s="1">
        <v>0</v>
      </c>
      <c r="U272" s="1">
        <v>26</v>
      </c>
      <c r="V272" s="1">
        <v>0</v>
      </c>
      <c r="W272" s="1">
        <v>0</v>
      </c>
      <c r="X272" s="1">
        <v>2</v>
      </c>
      <c r="Y272" s="1">
        <f t="shared" si="30"/>
        <v>28</v>
      </c>
      <c r="Z272" s="1">
        <v>7</v>
      </c>
      <c r="AA272" s="1">
        <v>6</v>
      </c>
      <c r="AB272" s="1">
        <f>+Urq_InfraMR[[#This Row],[Total Pasos Vehiculares a Nivel]]</f>
        <v>28</v>
      </c>
      <c r="AC272" s="1">
        <f t="shared" si="31"/>
        <v>41</v>
      </c>
      <c r="AD272" s="1">
        <v>4</v>
      </c>
      <c r="AE272" s="1">
        <v>6</v>
      </c>
      <c r="AF272" s="1">
        <v>37</v>
      </c>
      <c r="AG272" s="1">
        <f t="shared" si="32"/>
        <v>47</v>
      </c>
      <c r="AH272" s="13">
        <v>18.658000000000001</v>
      </c>
      <c r="AI272" s="13">
        <v>0</v>
      </c>
      <c r="AJ272" s="13">
        <v>7.0919999999999996</v>
      </c>
      <c r="AK272" s="13">
        <f t="shared" si="33"/>
        <v>25.75</v>
      </c>
      <c r="AL272" s="1">
        <v>1</v>
      </c>
      <c r="AM272" s="1">
        <v>0</v>
      </c>
      <c r="AN272" s="1">
        <v>0</v>
      </c>
      <c r="AO272" s="1">
        <f t="shared" si="34"/>
        <v>1</v>
      </c>
      <c r="AP272" s="1">
        <v>0</v>
      </c>
      <c r="AQ272" s="1">
        <v>128</v>
      </c>
      <c r="AR272" s="1">
        <v>0</v>
      </c>
      <c r="AS272" s="1">
        <f>+Urq_InfraMR[[#This Row],[B.02.1 - Parque de Coches Eléctricos Motrices]]+Urq_InfraMR[[#This Row],[B.02.2 - Parque de Coches Eléctricos Motrices Remolcados Tipo R]]+Urq_InfraMR[[#This Row],[B.02.3 - Parque de Coches Eléctricos Motrices Tipo R]]</f>
        <v>128</v>
      </c>
      <c r="AT272" s="1">
        <v>0</v>
      </c>
      <c r="AU272" s="1">
        <v>0</v>
      </c>
      <c r="AV272" s="1">
        <v>0</v>
      </c>
      <c r="AW272" s="1">
        <f>+Urq_InfraMR[[#This Row],[B.03.1 - Parque de Coches Motores Motrices Remolcados]]+Urq_InfraMR[[#This Row],[B.03.2 - Parque de Coches Motores Motrices Intermedios]]+Urq_InfraMR[[#This Row],[B.03.3 - Parque de Coches Motores Motrices Cabina]]</f>
        <v>0</v>
      </c>
      <c r="AX272" s="1">
        <v>0</v>
      </c>
      <c r="AY272" s="1">
        <v>0</v>
      </c>
      <c r="AZ272" s="1">
        <v>0</v>
      </c>
      <c r="BA272" s="1">
        <v>0</v>
      </c>
      <c r="BB272" s="1">
        <v>0</v>
      </c>
      <c r="BC272" s="1">
        <f>+Urq_InfraMR[[#This Row],[B.04.5 - Parque de Coches Remolcados para Servicios Especiales (Cartoneros)]]+Urq_InfraMR[[#This Row],[B.04.4 - Parque de Coches Remolcados de Larga Distancia (Turista+Pullman)]]+Urq_InfraMR[[#This Row],[B.04.3 - Parque de Coches Remolcados Clase Unica Cabina]]+Urq_InfraMR[[#This Row],[B.04.2 - Parque de Coches Remolcados Clase Unica Furgón]]+Urq_InfraMR[[#This Row],[B.04.1 - Parque de Coches Remolcados Clase Unica]]</f>
        <v>0</v>
      </c>
      <c r="BD272" s="1">
        <v>1</v>
      </c>
      <c r="BE272" s="1">
        <v>0</v>
      </c>
      <c r="BF272" s="16">
        <v>1435</v>
      </c>
    </row>
    <row r="273" spans="1:58">
      <c r="A273" s="1">
        <v>2015</v>
      </c>
      <c r="B273" s="1" t="s">
        <v>122</v>
      </c>
      <c r="C273" s="12">
        <v>0.2</v>
      </c>
      <c r="D273" s="12">
        <v>0</v>
      </c>
      <c r="E273" s="12">
        <v>0</v>
      </c>
      <c r="F273" s="12">
        <v>25.676639999999999</v>
      </c>
      <c r="G273" s="12">
        <f t="shared" si="28"/>
        <v>25.876639999999998</v>
      </c>
      <c r="H273" s="12">
        <f>+Urq_InfraMR[[#This Row],[Total Líneas de Explotación ]]</f>
        <v>25.876639999999998</v>
      </c>
      <c r="I273" s="12">
        <v>25.677</v>
      </c>
      <c r="J273" s="12">
        <v>0.2</v>
      </c>
      <c r="K273" s="12">
        <v>2.5569999999999999</v>
      </c>
      <c r="L273" s="12">
        <v>54.899000000000001</v>
      </c>
      <c r="M273" s="12">
        <v>3.875</v>
      </c>
      <c r="N273" s="12">
        <f>+Urq_InfraMR[[#This Row],[A.03.1 -  Longitud de Vías de Explotación No Electrificadas Troncales y Ramales (vía principal) (km)]]+Urq_InfraMR[[#This Row],[A.04.1 -  Longitud de Vías de Explotación Electrificadas Troncales y Ramales (vía principal) (km)]]</f>
        <v>55.099000000000004</v>
      </c>
      <c r="O273" s="12">
        <f>+Urq_InfraMR[[#This Row],[Total Vías (excluido Auxiliares)]]</f>
        <v>55.099000000000004</v>
      </c>
      <c r="P273" s="1">
        <v>4</v>
      </c>
      <c r="Q273" s="1">
        <v>19</v>
      </c>
      <c r="R273" s="1">
        <v>0</v>
      </c>
      <c r="S273" s="1">
        <f t="shared" si="29"/>
        <v>23</v>
      </c>
      <c r="T273" s="1">
        <v>0</v>
      </c>
      <c r="U273" s="1">
        <v>26</v>
      </c>
      <c r="V273" s="1">
        <v>0</v>
      </c>
      <c r="W273" s="1">
        <v>0</v>
      </c>
      <c r="X273" s="1">
        <v>2</v>
      </c>
      <c r="Y273" s="1">
        <f t="shared" si="30"/>
        <v>28</v>
      </c>
      <c r="Z273" s="1">
        <v>7</v>
      </c>
      <c r="AA273" s="1">
        <v>6</v>
      </c>
      <c r="AB273" s="1">
        <f>+Urq_InfraMR[[#This Row],[Total Pasos Vehiculares a Nivel]]</f>
        <v>28</v>
      </c>
      <c r="AC273" s="1">
        <f t="shared" si="31"/>
        <v>41</v>
      </c>
      <c r="AD273" s="1">
        <v>4</v>
      </c>
      <c r="AE273" s="1">
        <v>6</v>
      </c>
      <c r="AF273" s="1">
        <v>37</v>
      </c>
      <c r="AG273" s="1">
        <f t="shared" si="32"/>
        <v>47</v>
      </c>
      <c r="AH273" s="13">
        <v>18.658000000000001</v>
      </c>
      <c r="AI273" s="13">
        <v>0</v>
      </c>
      <c r="AJ273" s="13">
        <v>7.0919999999999996</v>
      </c>
      <c r="AK273" s="13">
        <f t="shared" si="33"/>
        <v>25.75</v>
      </c>
      <c r="AL273" s="1">
        <v>1</v>
      </c>
      <c r="AM273" s="1">
        <v>0</v>
      </c>
      <c r="AN273" s="1">
        <v>0</v>
      </c>
      <c r="AO273" s="1">
        <f t="shared" si="34"/>
        <v>1</v>
      </c>
      <c r="AP273" s="1">
        <v>0</v>
      </c>
      <c r="AQ273" s="1">
        <v>128</v>
      </c>
      <c r="AR273" s="1">
        <v>0</v>
      </c>
      <c r="AS273" s="1">
        <f>+Urq_InfraMR[[#This Row],[B.02.1 - Parque de Coches Eléctricos Motrices]]+Urq_InfraMR[[#This Row],[B.02.2 - Parque de Coches Eléctricos Motrices Remolcados Tipo R]]+Urq_InfraMR[[#This Row],[B.02.3 - Parque de Coches Eléctricos Motrices Tipo R]]</f>
        <v>128</v>
      </c>
      <c r="AT273" s="1">
        <v>0</v>
      </c>
      <c r="AU273" s="1">
        <v>0</v>
      </c>
      <c r="AV273" s="1">
        <v>0</v>
      </c>
      <c r="AW273" s="1">
        <f>+Urq_InfraMR[[#This Row],[B.03.1 - Parque de Coches Motores Motrices Remolcados]]+Urq_InfraMR[[#This Row],[B.03.2 - Parque de Coches Motores Motrices Intermedios]]+Urq_InfraMR[[#This Row],[B.03.3 - Parque de Coches Motores Motrices Cabina]]</f>
        <v>0</v>
      </c>
      <c r="AX273" s="1">
        <v>0</v>
      </c>
      <c r="AY273" s="1">
        <v>0</v>
      </c>
      <c r="AZ273" s="1">
        <v>0</v>
      </c>
      <c r="BA273" s="1">
        <v>0</v>
      </c>
      <c r="BB273" s="1">
        <v>0</v>
      </c>
      <c r="BC273" s="1">
        <f>+Urq_InfraMR[[#This Row],[B.04.5 - Parque de Coches Remolcados para Servicios Especiales (Cartoneros)]]+Urq_InfraMR[[#This Row],[B.04.4 - Parque de Coches Remolcados de Larga Distancia (Turista+Pullman)]]+Urq_InfraMR[[#This Row],[B.04.3 - Parque de Coches Remolcados Clase Unica Cabina]]+Urq_InfraMR[[#This Row],[B.04.2 - Parque de Coches Remolcados Clase Unica Furgón]]+Urq_InfraMR[[#This Row],[B.04.1 - Parque de Coches Remolcados Clase Unica]]</f>
        <v>0</v>
      </c>
      <c r="BD273" s="1">
        <v>1</v>
      </c>
      <c r="BE273" s="1">
        <v>0</v>
      </c>
      <c r="BF273" s="16">
        <v>1435</v>
      </c>
    </row>
    <row r="274" spans="1:58">
      <c r="A274" s="1">
        <v>2015</v>
      </c>
      <c r="B274" s="1" t="s">
        <v>123</v>
      </c>
      <c r="C274" s="12">
        <v>0.2</v>
      </c>
      <c r="D274" s="12">
        <v>0</v>
      </c>
      <c r="E274" s="12">
        <v>0</v>
      </c>
      <c r="F274" s="12">
        <v>25.676639999999999</v>
      </c>
      <c r="G274" s="12">
        <f t="shared" si="28"/>
        <v>25.876639999999998</v>
      </c>
      <c r="H274" s="12">
        <f>+Urq_InfraMR[[#This Row],[Total Líneas de Explotación ]]</f>
        <v>25.876639999999998</v>
      </c>
      <c r="I274" s="12">
        <v>25.677</v>
      </c>
      <c r="J274" s="12">
        <v>0.2</v>
      </c>
      <c r="K274" s="12">
        <v>2.5569999999999999</v>
      </c>
      <c r="L274" s="12">
        <v>54.899000000000001</v>
      </c>
      <c r="M274" s="12">
        <v>3.875</v>
      </c>
      <c r="N274" s="12">
        <f>+Urq_InfraMR[[#This Row],[A.03.1 -  Longitud de Vías de Explotación No Electrificadas Troncales y Ramales (vía principal) (km)]]+Urq_InfraMR[[#This Row],[A.04.1 -  Longitud de Vías de Explotación Electrificadas Troncales y Ramales (vía principal) (km)]]</f>
        <v>55.099000000000004</v>
      </c>
      <c r="O274" s="12">
        <f>+Urq_InfraMR[[#This Row],[Total Vías (excluido Auxiliares)]]</f>
        <v>55.099000000000004</v>
      </c>
      <c r="P274" s="1">
        <v>4</v>
      </c>
      <c r="Q274" s="1">
        <v>19</v>
      </c>
      <c r="R274" s="1">
        <v>0</v>
      </c>
      <c r="S274" s="1">
        <f t="shared" si="29"/>
        <v>23</v>
      </c>
      <c r="T274" s="1">
        <v>0</v>
      </c>
      <c r="U274" s="1">
        <v>26</v>
      </c>
      <c r="V274" s="1">
        <v>0</v>
      </c>
      <c r="W274" s="1">
        <v>0</v>
      </c>
      <c r="X274" s="1">
        <v>2</v>
      </c>
      <c r="Y274" s="1">
        <f t="shared" si="30"/>
        <v>28</v>
      </c>
      <c r="Z274" s="1">
        <v>7</v>
      </c>
      <c r="AA274" s="1">
        <v>6</v>
      </c>
      <c r="AB274" s="1">
        <f>+Urq_InfraMR[[#This Row],[Total Pasos Vehiculares a Nivel]]</f>
        <v>28</v>
      </c>
      <c r="AC274" s="1">
        <f t="shared" si="31"/>
        <v>41</v>
      </c>
      <c r="AD274" s="1">
        <v>4</v>
      </c>
      <c r="AE274" s="1">
        <v>6</v>
      </c>
      <c r="AF274" s="1">
        <v>37</v>
      </c>
      <c r="AG274" s="1">
        <f t="shared" si="32"/>
        <v>47</v>
      </c>
      <c r="AH274" s="13">
        <v>18.658000000000001</v>
      </c>
      <c r="AI274" s="13">
        <v>0</v>
      </c>
      <c r="AJ274" s="13">
        <v>7.0919999999999996</v>
      </c>
      <c r="AK274" s="13">
        <f t="shared" si="33"/>
        <v>25.75</v>
      </c>
      <c r="AL274" s="1">
        <v>1</v>
      </c>
      <c r="AM274" s="1">
        <v>0</v>
      </c>
      <c r="AN274" s="1">
        <v>0</v>
      </c>
      <c r="AO274" s="1">
        <f t="shared" si="34"/>
        <v>1</v>
      </c>
      <c r="AP274" s="1">
        <v>0</v>
      </c>
      <c r="AQ274" s="1">
        <v>128</v>
      </c>
      <c r="AR274" s="1">
        <v>0</v>
      </c>
      <c r="AS274" s="1">
        <f>+Urq_InfraMR[[#This Row],[B.02.1 - Parque de Coches Eléctricos Motrices]]+Urq_InfraMR[[#This Row],[B.02.2 - Parque de Coches Eléctricos Motrices Remolcados Tipo R]]+Urq_InfraMR[[#This Row],[B.02.3 - Parque de Coches Eléctricos Motrices Tipo R]]</f>
        <v>128</v>
      </c>
      <c r="AT274" s="1">
        <v>0</v>
      </c>
      <c r="AU274" s="1">
        <v>0</v>
      </c>
      <c r="AV274" s="1">
        <v>0</v>
      </c>
      <c r="AW274" s="1">
        <f>+Urq_InfraMR[[#This Row],[B.03.1 - Parque de Coches Motores Motrices Remolcados]]+Urq_InfraMR[[#This Row],[B.03.2 - Parque de Coches Motores Motrices Intermedios]]+Urq_InfraMR[[#This Row],[B.03.3 - Parque de Coches Motores Motrices Cabina]]</f>
        <v>0</v>
      </c>
      <c r="AX274" s="1">
        <v>0</v>
      </c>
      <c r="AY274" s="1">
        <v>0</v>
      </c>
      <c r="AZ274" s="1">
        <v>0</v>
      </c>
      <c r="BA274" s="1">
        <v>0</v>
      </c>
      <c r="BB274" s="1">
        <v>0</v>
      </c>
      <c r="BC274" s="1">
        <f>+Urq_InfraMR[[#This Row],[B.04.5 - Parque de Coches Remolcados para Servicios Especiales (Cartoneros)]]+Urq_InfraMR[[#This Row],[B.04.4 - Parque de Coches Remolcados de Larga Distancia (Turista+Pullman)]]+Urq_InfraMR[[#This Row],[B.04.3 - Parque de Coches Remolcados Clase Unica Cabina]]+Urq_InfraMR[[#This Row],[B.04.2 - Parque de Coches Remolcados Clase Unica Furgón]]+Urq_InfraMR[[#This Row],[B.04.1 - Parque de Coches Remolcados Clase Unica]]</f>
        <v>0</v>
      </c>
      <c r="BD274" s="1">
        <v>1</v>
      </c>
      <c r="BE274" s="1">
        <v>0</v>
      </c>
      <c r="BF274" s="16">
        <v>1435</v>
      </c>
    </row>
    <row r="275" spans="1:58">
      <c r="A275" s="1">
        <v>2015</v>
      </c>
      <c r="B275" s="1" t="s">
        <v>124</v>
      </c>
      <c r="C275" s="12">
        <v>0.2</v>
      </c>
      <c r="D275" s="12">
        <v>0</v>
      </c>
      <c r="E275" s="12">
        <v>0</v>
      </c>
      <c r="F275" s="12">
        <v>25.676639999999999</v>
      </c>
      <c r="G275" s="12">
        <f t="shared" si="28"/>
        <v>25.876639999999998</v>
      </c>
      <c r="H275" s="12">
        <f>+Urq_InfraMR[[#This Row],[Total Líneas de Explotación ]]</f>
        <v>25.876639999999998</v>
      </c>
      <c r="I275" s="12">
        <v>25.677</v>
      </c>
      <c r="J275" s="12">
        <v>0.2</v>
      </c>
      <c r="K275" s="12">
        <v>2.5569999999999999</v>
      </c>
      <c r="L275" s="12">
        <v>54.899000000000001</v>
      </c>
      <c r="M275" s="12">
        <v>3.875</v>
      </c>
      <c r="N275" s="12">
        <f>+Urq_InfraMR[[#This Row],[A.03.1 -  Longitud de Vías de Explotación No Electrificadas Troncales y Ramales (vía principal) (km)]]+Urq_InfraMR[[#This Row],[A.04.1 -  Longitud de Vías de Explotación Electrificadas Troncales y Ramales (vía principal) (km)]]</f>
        <v>55.099000000000004</v>
      </c>
      <c r="O275" s="12">
        <f>+Urq_InfraMR[[#This Row],[Total Vías (excluido Auxiliares)]]</f>
        <v>55.099000000000004</v>
      </c>
      <c r="P275" s="1">
        <v>4</v>
      </c>
      <c r="Q275" s="1">
        <v>19</v>
      </c>
      <c r="R275" s="1">
        <v>0</v>
      </c>
      <c r="S275" s="1">
        <f t="shared" si="29"/>
        <v>23</v>
      </c>
      <c r="T275" s="1">
        <v>0</v>
      </c>
      <c r="U275" s="1">
        <v>26</v>
      </c>
      <c r="V275" s="1">
        <v>0</v>
      </c>
      <c r="W275" s="1">
        <v>0</v>
      </c>
      <c r="X275" s="1">
        <v>2</v>
      </c>
      <c r="Y275" s="1">
        <f t="shared" si="30"/>
        <v>28</v>
      </c>
      <c r="Z275" s="1">
        <v>7</v>
      </c>
      <c r="AA275" s="1">
        <v>6</v>
      </c>
      <c r="AB275" s="1">
        <f>+Urq_InfraMR[[#This Row],[Total Pasos Vehiculares a Nivel]]</f>
        <v>28</v>
      </c>
      <c r="AC275" s="1">
        <f t="shared" si="31"/>
        <v>41</v>
      </c>
      <c r="AD275" s="1">
        <v>4</v>
      </c>
      <c r="AE275" s="1">
        <v>6</v>
      </c>
      <c r="AF275" s="1">
        <v>37</v>
      </c>
      <c r="AG275" s="1">
        <f t="shared" si="32"/>
        <v>47</v>
      </c>
      <c r="AH275" s="13">
        <v>18.658000000000001</v>
      </c>
      <c r="AI275" s="13">
        <v>0</v>
      </c>
      <c r="AJ275" s="13">
        <v>7.0919999999999996</v>
      </c>
      <c r="AK275" s="13">
        <f t="shared" si="33"/>
        <v>25.75</v>
      </c>
      <c r="AL275" s="1">
        <v>1</v>
      </c>
      <c r="AM275" s="1">
        <v>0</v>
      </c>
      <c r="AN275" s="1">
        <v>0</v>
      </c>
      <c r="AO275" s="1">
        <f t="shared" si="34"/>
        <v>1</v>
      </c>
      <c r="AP275" s="1">
        <v>0</v>
      </c>
      <c r="AQ275" s="1">
        <v>128</v>
      </c>
      <c r="AR275" s="1">
        <v>0</v>
      </c>
      <c r="AS275" s="1">
        <f>+Urq_InfraMR[[#This Row],[B.02.1 - Parque de Coches Eléctricos Motrices]]+Urq_InfraMR[[#This Row],[B.02.2 - Parque de Coches Eléctricos Motrices Remolcados Tipo R]]+Urq_InfraMR[[#This Row],[B.02.3 - Parque de Coches Eléctricos Motrices Tipo R]]</f>
        <v>128</v>
      </c>
      <c r="AT275" s="1">
        <v>0</v>
      </c>
      <c r="AU275" s="1">
        <v>0</v>
      </c>
      <c r="AV275" s="1">
        <v>0</v>
      </c>
      <c r="AW275" s="1">
        <f>+Urq_InfraMR[[#This Row],[B.03.1 - Parque de Coches Motores Motrices Remolcados]]+Urq_InfraMR[[#This Row],[B.03.2 - Parque de Coches Motores Motrices Intermedios]]+Urq_InfraMR[[#This Row],[B.03.3 - Parque de Coches Motores Motrices Cabina]]</f>
        <v>0</v>
      </c>
      <c r="AX275" s="1">
        <v>0</v>
      </c>
      <c r="AY275" s="1">
        <v>0</v>
      </c>
      <c r="AZ275" s="1">
        <v>0</v>
      </c>
      <c r="BA275" s="1">
        <v>0</v>
      </c>
      <c r="BB275" s="1">
        <v>0</v>
      </c>
      <c r="BC275" s="1">
        <f>+Urq_InfraMR[[#This Row],[B.04.5 - Parque de Coches Remolcados para Servicios Especiales (Cartoneros)]]+Urq_InfraMR[[#This Row],[B.04.4 - Parque de Coches Remolcados de Larga Distancia (Turista+Pullman)]]+Urq_InfraMR[[#This Row],[B.04.3 - Parque de Coches Remolcados Clase Unica Cabina]]+Urq_InfraMR[[#This Row],[B.04.2 - Parque de Coches Remolcados Clase Unica Furgón]]+Urq_InfraMR[[#This Row],[B.04.1 - Parque de Coches Remolcados Clase Unica]]</f>
        <v>0</v>
      </c>
      <c r="BD275" s="1">
        <v>1</v>
      </c>
      <c r="BE275" s="1">
        <v>0</v>
      </c>
      <c r="BF275" s="16">
        <v>1435</v>
      </c>
    </row>
    <row r="276" spans="1:58">
      <c r="A276" s="1">
        <v>2015</v>
      </c>
      <c r="B276" s="1" t="s">
        <v>125</v>
      </c>
      <c r="C276" s="12">
        <v>0.2</v>
      </c>
      <c r="D276" s="12">
        <v>0</v>
      </c>
      <c r="E276" s="12">
        <v>0</v>
      </c>
      <c r="F276" s="12">
        <v>25.676639999999999</v>
      </c>
      <c r="G276" s="12">
        <f t="shared" si="28"/>
        <v>25.876639999999998</v>
      </c>
      <c r="H276" s="12">
        <f>+Urq_InfraMR[[#This Row],[Total Líneas de Explotación ]]</f>
        <v>25.876639999999998</v>
      </c>
      <c r="I276" s="12">
        <v>25.677</v>
      </c>
      <c r="J276" s="12">
        <v>0.2</v>
      </c>
      <c r="K276" s="12">
        <v>2.5569999999999999</v>
      </c>
      <c r="L276" s="12">
        <v>54.899000000000001</v>
      </c>
      <c r="M276" s="12">
        <v>3.875</v>
      </c>
      <c r="N276" s="12">
        <f>+Urq_InfraMR[[#This Row],[A.03.1 -  Longitud de Vías de Explotación No Electrificadas Troncales y Ramales (vía principal) (km)]]+Urq_InfraMR[[#This Row],[A.04.1 -  Longitud de Vías de Explotación Electrificadas Troncales y Ramales (vía principal) (km)]]</f>
        <v>55.099000000000004</v>
      </c>
      <c r="O276" s="12">
        <f>+Urq_InfraMR[[#This Row],[Total Vías (excluido Auxiliares)]]</f>
        <v>55.099000000000004</v>
      </c>
      <c r="P276" s="1">
        <v>4</v>
      </c>
      <c r="Q276" s="1">
        <v>19</v>
      </c>
      <c r="R276" s="1">
        <v>0</v>
      </c>
      <c r="S276" s="1">
        <f t="shared" si="29"/>
        <v>23</v>
      </c>
      <c r="T276" s="1">
        <v>0</v>
      </c>
      <c r="U276" s="1">
        <v>26</v>
      </c>
      <c r="V276" s="1">
        <v>0</v>
      </c>
      <c r="W276" s="1">
        <v>0</v>
      </c>
      <c r="X276" s="1">
        <v>2</v>
      </c>
      <c r="Y276" s="1">
        <f t="shared" si="30"/>
        <v>28</v>
      </c>
      <c r="Z276" s="1">
        <v>7</v>
      </c>
      <c r="AA276" s="1">
        <v>6</v>
      </c>
      <c r="AB276" s="1">
        <f>+Urq_InfraMR[[#This Row],[Total Pasos Vehiculares a Nivel]]</f>
        <v>28</v>
      </c>
      <c r="AC276" s="1">
        <f t="shared" si="31"/>
        <v>41</v>
      </c>
      <c r="AD276" s="1">
        <v>4</v>
      </c>
      <c r="AE276" s="1">
        <v>6</v>
      </c>
      <c r="AF276" s="1">
        <v>37</v>
      </c>
      <c r="AG276" s="1">
        <f t="shared" si="32"/>
        <v>47</v>
      </c>
      <c r="AH276" s="13">
        <v>18.658000000000001</v>
      </c>
      <c r="AI276" s="13">
        <v>0</v>
      </c>
      <c r="AJ276" s="13">
        <v>7.0919999999999996</v>
      </c>
      <c r="AK276" s="13">
        <f t="shared" si="33"/>
        <v>25.75</v>
      </c>
      <c r="AL276" s="1">
        <v>1</v>
      </c>
      <c r="AM276" s="1">
        <v>0</v>
      </c>
      <c r="AN276" s="1">
        <v>0</v>
      </c>
      <c r="AO276" s="1">
        <f t="shared" si="34"/>
        <v>1</v>
      </c>
      <c r="AP276" s="1">
        <v>0</v>
      </c>
      <c r="AQ276" s="1">
        <v>128</v>
      </c>
      <c r="AR276" s="1">
        <v>0</v>
      </c>
      <c r="AS276" s="1">
        <f>+Urq_InfraMR[[#This Row],[B.02.1 - Parque de Coches Eléctricos Motrices]]+Urq_InfraMR[[#This Row],[B.02.2 - Parque de Coches Eléctricos Motrices Remolcados Tipo R]]+Urq_InfraMR[[#This Row],[B.02.3 - Parque de Coches Eléctricos Motrices Tipo R]]</f>
        <v>128</v>
      </c>
      <c r="AT276" s="1">
        <v>0</v>
      </c>
      <c r="AU276" s="1">
        <v>0</v>
      </c>
      <c r="AV276" s="1">
        <v>0</v>
      </c>
      <c r="AW276" s="1">
        <f>+Urq_InfraMR[[#This Row],[B.03.1 - Parque de Coches Motores Motrices Remolcados]]+Urq_InfraMR[[#This Row],[B.03.2 - Parque de Coches Motores Motrices Intermedios]]+Urq_InfraMR[[#This Row],[B.03.3 - Parque de Coches Motores Motrices Cabina]]</f>
        <v>0</v>
      </c>
      <c r="AX276" s="1">
        <v>0</v>
      </c>
      <c r="AY276" s="1">
        <v>0</v>
      </c>
      <c r="AZ276" s="1">
        <v>0</v>
      </c>
      <c r="BA276" s="1">
        <v>0</v>
      </c>
      <c r="BB276" s="1">
        <v>0</v>
      </c>
      <c r="BC276" s="1">
        <f>+Urq_InfraMR[[#This Row],[B.04.5 - Parque de Coches Remolcados para Servicios Especiales (Cartoneros)]]+Urq_InfraMR[[#This Row],[B.04.4 - Parque de Coches Remolcados de Larga Distancia (Turista+Pullman)]]+Urq_InfraMR[[#This Row],[B.04.3 - Parque de Coches Remolcados Clase Unica Cabina]]+Urq_InfraMR[[#This Row],[B.04.2 - Parque de Coches Remolcados Clase Unica Furgón]]+Urq_InfraMR[[#This Row],[B.04.1 - Parque de Coches Remolcados Clase Unica]]</f>
        <v>0</v>
      </c>
      <c r="BD276" s="1">
        <v>1</v>
      </c>
      <c r="BE276" s="1">
        <v>0</v>
      </c>
      <c r="BF276" s="16">
        <v>1435</v>
      </c>
    </row>
    <row r="277" spans="1:58">
      <c r="A277" s="1">
        <v>2015</v>
      </c>
      <c r="B277" s="1" t="s">
        <v>126</v>
      </c>
      <c r="C277" s="12">
        <v>0.2</v>
      </c>
      <c r="D277" s="12">
        <v>0</v>
      </c>
      <c r="E277" s="12">
        <v>0</v>
      </c>
      <c r="F277" s="12">
        <v>25.676639999999999</v>
      </c>
      <c r="G277" s="12">
        <f t="shared" si="28"/>
        <v>25.876639999999998</v>
      </c>
      <c r="H277" s="12">
        <f>+Urq_InfraMR[[#This Row],[Total Líneas de Explotación ]]</f>
        <v>25.876639999999998</v>
      </c>
      <c r="I277" s="12">
        <v>25.677</v>
      </c>
      <c r="J277" s="12">
        <v>0.2</v>
      </c>
      <c r="K277" s="12">
        <v>2.5569999999999999</v>
      </c>
      <c r="L277" s="12">
        <v>54.899000000000001</v>
      </c>
      <c r="M277" s="12">
        <v>3.875</v>
      </c>
      <c r="N277" s="12">
        <f>+Urq_InfraMR[[#This Row],[A.03.1 -  Longitud de Vías de Explotación No Electrificadas Troncales y Ramales (vía principal) (km)]]+Urq_InfraMR[[#This Row],[A.04.1 -  Longitud de Vías de Explotación Electrificadas Troncales y Ramales (vía principal) (km)]]</f>
        <v>55.099000000000004</v>
      </c>
      <c r="O277" s="12">
        <f>+Urq_InfraMR[[#This Row],[Total Vías (excluido Auxiliares)]]</f>
        <v>55.099000000000004</v>
      </c>
      <c r="P277" s="1">
        <v>4</v>
      </c>
      <c r="Q277" s="1">
        <v>19</v>
      </c>
      <c r="R277" s="1">
        <v>0</v>
      </c>
      <c r="S277" s="1">
        <f t="shared" si="29"/>
        <v>23</v>
      </c>
      <c r="T277" s="1">
        <v>0</v>
      </c>
      <c r="U277" s="1">
        <v>26</v>
      </c>
      <c r="V277" s="1">
        <v>0</v>
      </c>
      <c r="W277" s="1">
        <v>0</v>
      </c>
      <c r="X277" s="1">
        <v>2</v>
      </c>
      <c r="Y277" s="1">
        <f t="shared" si="30"/>
        <v>28</v>
      </c>
      <c r="Z277" s="1">
        <v>7</v>
      </c>
      <c r="AA277" s="1">
        <v>6</v>
      </c>
      <c r="AB277" s="1">
        <f>+Urq_InfraMR[[#This Row],[Total Pasos Vehiculares a Nivel]]</f>
        <v>28</v>
      </c>
      <c r="AC277" s="1">
        <f t="shared" si="31"/>
        <v>41</v>
      </c>
      <c r="AD277" s="1">
        <v>4</v>
      </c>
      <c r="AE277" s="1">
        <v>6</v>
      </c>
      <c r="AF277" s="1">
        <v>37</v>
      </c>
      <c r="AG277" s="1">
        <f t="shared" si="32"/>
        <v>47</v>
      </c>
      <c r="AH277" s="13">
        <v>18.658000000000001</v>
      </c>
      <c r="AI277" s="13">
        <v>0</v>
      </c>
      <c r="AJ277" s="13">
        <v>7.0919999999999996</v>
      </c>
      <c r="AK277" s="13">
        <f t="shared" si="33"/>
        <v>25.75</v>
      </c>
      <c r="AL277" s="1">
        <v>1</v>
      </c>
      <c r="AM277" s="1">
        <v>0</v>
      </c>
      <c r="AN277" s="1">
        <v>0</v>
      </c>
      <c r="AO277" s="1">
        <f t="shared" si="34"/>
        <v>1</v>
      </c>
      <c r="AP277" s="1">
        <v>0</v>
      </c>
      <c r="AQ277" s="1">
        <v>128</v>
      </c>
      <c r="AR277" s="1">
        <v>0</v>
      </c>
      <c r="AS277" s="1">
        <f>+Urq_InfraMR[[#This Row],[B.02.1 - Parque de Coches Eléctricos Motrices]]+Urq_InfraMR[[#This Row],[B.02.2 - Parque de Coches Eléctricos Motrices Remolcados Tipo R]]+Urq_InfraMR[[#This Row],[B.02.3 - Parque de Coches Eléctricos Motrices Tipo R]]</f>
        <v>128</v>
      </c>
      <c r="AT277" s="1">
        <v>0</v>
      </c>
      <c r="AU277" s="1">
        <v>0</v>
      </c>
      <c r="AV277" s="1">
        <v>0</v>
      </c>
      <c r="AW277" s="1">
        <f>+Urq_InfraMR[[#This Row],[B.03.1 - Parque de Coches Motores Motrices Remolcados]]+Urq_InfraMR[[#This Row],[B.03.2 - Parque de Coches Motores Motrices Intermedios]]+Urq_InfraMR[[#This Row],[B.03.3 - Parque de Coches Motores Motrices Cabina]]</f>
        <v>0</v>
      </c>
      <c r="AX277" s="1">
        <v>0</v>
      </c>
      <c r="AY277" s="1">
        <v>0</v>
      </c>
      <c r="AZ277" s="1">
        <v>0</v>
      </c>
      <c r="BA277" s="1">
        <v>0</v>
      </c>
      <c r="BB277" s="1">
        <v>0</v>
      </c>
      <c r="BC277" s="1">
        <f>+Urq_InfraMR[[#This Row],[B.04.5 - Parque de Coches Remolcados para Servicios Especiales (Cartoneros)]]+Urq_InfraMR[[#This Row],[B.04.4 - Parque de Coches Remolcados de Larga Distancia (Turista+Pullman)]]+Urq_InfraMR[[#This Row],[B.04.3 - Parque de Coches Remolcados Clase Unica Cabina]]+Urq_InfraMR[[#This Row],[B.04.2 - Parque de Coches Remolcados Clase Unica Furgón]]+Urq_InfraMR[[#This Row],[B.04.1 - Parque de Coches Remolcados Clase Unica]]</f>
        <v>0</v>
      </c>
      <c r="BD277" s="1">
        <v>1</v>
      </c>
      <c r="BE277" s="1">
        <v>0</v>
      </c>
      <c r="BF277" s="16">
        <v>1435</v>
      </c>
    </row>
    <row r="278" spans="1:58">
      <c r="A278" s="1">
        <v>2016</v>
      </c>
      <c r="B278" s="1" t="s">
        <v>115</v>
      </c>
      <c r="C278" s="12">
        <v>0.2</v>
      </c>
      <c r="D278" s="12">
        <v>0</v>
      </c>
      <c r="E278" s="12">
        <v>0</v>
      </c>
      <c r="F278" s="12">
        <v>25.676639999999999</v>
      </c>
      <c r="G278" s="12">
        <f t="shared" si="28"/>
        <v>25.876639999999998</v>
      </c>
      <c r="H278" s="12">
        <f>+Urq_InfraMR[[#This Row],[Total Líneas de Explotación ]]</f>
        <v>25.876639999999998</v>
      </c>
      <c r="I278" s="12">
        <v>25.677</v>
      </c>
      <c r="J278" s="12">
        <v>0.2</v>
      </c>
      <c r="K278" s="12">
        <v>2.5569999999999999</v>
      </c>
      <c r="L278" s="12">
        <v>54.899000000000001</v>
      </c>
      <c r="M278" s="12">
        <v>3.875</v>
      </c>
      <c r="N278" s="12">
        <f>+Urq_InfraMR[[#This Row],[A.03.1 -  Longitud de Vías de Explotación No Electrificadas Troncales y Ramales (vía principal) (km)]]+Urq_InfraMR[[#This Row],[A.04.1 -  Longitud de Vías de Explotación Electrificadas Troncales y Ramales (vía principal) (km)]]</f>
        <v>55.099000000000004</v>
      </c>
      <c r="O278" s="12">
        <f>+Urq_InfraMR[[#This Row],[Total Vías (excluido Auxiliares)]]</f>
        <v>55.099000000000004</v>
      </c>
      <c r="P278" s="1">
        <v>4</v>
      </c>
      <c r="Q278" s="1">
        <v>19</v>
      </c>
      <c r="R278" s="1">
        <v>0</v>
      </c>
      <c r="S278" s="1">
        <f t="shared" si="29"/>
        <v>23</v>
      </c>
      <c r="T278" s="1">
        <v>0</v>
      </c>
      <c r="U278" s="1">
        <v>22</v>
      </c>
      <c r="V278" s="1">
        <v>0</v>
      </c>
      <c r="W278" s="1">
        <v>0</v>
      </c>
      <c r="X278" s="1">
        <v>2</v>
      </c>
      <c r="Y278" s="1">
        <f t="shared" si="30"/>
        <v>24</v>
      </c>
      <c r="Z278" s="1">
        <v>8</v>
      </c>
      <c r="AA278" s="1">
        <v>6</v>
      </c>
      <c r="AB278" s="1">
        <f>+Urq_InfraMR[[#This Row],[Total Pasos Vehiculares a Nivel]]</f>
        <v>24</v>
      </c>
      <c r="AC278" s="1">
        <f t="shared" si="31"/>
        <v>38</v>
      </c>
      <c r="AD278" s="1">
        <v>5</v>
      </c>
      <c r="AE278" s="1">
        <v>3</v>
      </c>
      <c r="AF278" s="1">
        <v>55</v>
      </c>
      <c r="AG278" s="1">
        <f t="shared" si="32"/>
        <v>63</v>
      </c>
      <c r="AH278" s="13">
        <v>18.658000000000001</v>
      </c>
      <c r="AI278" s="13">
        <v>0</v>
      </c>
      <c r="AJ278" s="13">
        <v>7.0919999999999996</v>
      </c>
      <c r="AK278" s="13">
        <f t="shared" si="33"/>
        <v>25.75</v>
      </c>
      <c r="AL278" s="1">
        <v>1</v>
      </c>
      <c r="AM278" s="1">
        <v>0</v>
      </c>
      <c r="AN278" s="1">
        <v>0</v>
      </c>
      <c r="AO278" s="1">
        <f t="shared" si="34"/>
        <v>1</v>
      </c>
      <c r="AP278" s="1">
        <v>0</v>
      </c>
      <c r="AQ278" s="1">
        <v>128</v>
      </c>
      <c r="AR278" s="1">
        <v>0</v>
      </c>
      <c r="AS278" s="1">
        <f>+Urq_InfraMR[[#This Row],[B.02.1 - Parque de Coches Eléctricos Motrices]]+Urq_InfraMR[[#This Row],[B.02.2 - Parque de Coches Eléctricos Motrices Remolcados Tipo R]]+Urq_InfraMR[[#This Row],[B.02.3 - Parque de Coches Eléctricos Motrices Tipo R]]</f>
        <v>128</v>
      </c>
      <c r="AT278" s="1">
        <v>0</v>
      </c>
      <c r="AU278" s="1">
        <v>0</v>
      </c>
      <c r="AV278" s="1">
        <v>0</v>
      </c>
      <c r="AW278" s="1">
        <f>+Urq_InfraMR[[#This Row],[B.03.1 - Parque de Coches Motores Motrices Remolcados]]+Urq_InfraMR[[#This Row],[B.03.2 - Parque de Coches Motores Motrices Intermedios]]+Urq_InfraMR[[#This Row],[B.03.3 - Parque de Coches Motores Motrices Cabina]]</f>
        <v>0</v>
      </c>
      <c r="AX278" s="1">
        <v>0</v>
      </c>
      <c r="AY278" s="1">
        <v>0</v>
      </c>
      <c r="AZ278" s="1">
        <v>0</v>
      </c>
      <c r="BA278" s="1">
        <v>0</v>
      </c>
      <c r="BB278" s="1">
        <v>0</v>
      </c>
      <c r="BC278" s="1">
        <f>+Urq_InfraMR[[#This Row],[B.04.5 - Parque de Coches Remolcados para Servicios Especiales (Cartoneros)]]+Urq_InfraMR[[#This Row],[B.04.4 - Parque de Coches Remolcados de Larga Distancia (Turista+Pullman)]]+Urq_InfraMR[[#This Row],[B.04.3 - Parque de Coches Remolcados Clase Unica Cabina]]+Urq_InfraMR[[#This Row],[B.04.2 - Parque de Coches Remolcados Clase Unica Furgón]]+Urq_InfraMR[[#This Row],[B.04.1 - Parque de Coches Remolcados Clase Unica]]</f>
        <v>0</v>
      </c>
      <c r="BD278" s="1">
        <v>2</v>
      </c>
      <c r="BE278" s="1">
        <v>0</v>
      </c>
      <c r="BF278" s="16">
        <v>1435</v>
      </c>
    </row>
    <row r="279" spans="1:58">
      <c r="A279" s="1">
        <v>2016</v>
      </c>
      <c r="B279" s="1" t="s">
        <v>116</v>
      </c>
      <c r="C279" s="12">
        <v>0.2</v>
      </c>
      <c r="D279" s="12">
        <v>0</v>
      </c>
      <c r="E279" s="12">
        <v>0</v>
      </c>
      <c r="F279" s="12">
        <v>25.676639999999999</v>
      </c>
      <c r="G279" s="12">
        <f t="shared" si="28"/>
        <v>25.876639999999998</v>
      </c>
      <c r="H279" s="12">
        <f>+Urq_InfraMR[[#This Row],[Total Líneas de Explotación ]]</f>
        <v>25.876639999999998</v>
      </c>
      <c r="I279" s="12">
        <v>25.677</v>
      </c>
      <c r="J279" s="12">
        <v>0.2</v>
      </c>
      <c r="K279" s="12">
        <v>2.5569999999999999</v>
      </c>
      <c r="L279" s="12">
        <v>54.899000000000001</v>
      </c>
      <c r="M279" s="12">
        <v>3.875</v>
      </c>
      <c r="N279" s="12">
        <f>+Urq_InfraMR[[#This Row],[A.03.1 -  Longitud de Vías de Explotación No Electrificadas Troncales y Ramales (vía principal) (km)]]+Urq_InfraMR[[#This Row],[A.04.1 -  Longitud de Vías de Explotación Electrificadas Troncales y Ramales (vía principal) (km)]]</f>
        <v>55.099000000000004</v>
      </c>
      <c r="O279" s="12">
        <f>+Urq_InfraMR[[#This Row],[Total Vías (excluido Auxiliares)]]</f>
        <v>55.099000000000004</v>
      </c>
      <c r="P279" s="1">
        <v>4</v>
      </c>
      <c r="Q279" s="1">
        <v>19</v>
      </c>
      <c r="R279" s="1">
        <v>0</v>
      </c>
      <c r="S279" s="1">
        <f t="shared" si="29"/>
        <v>23</v>
      </c>
      <c r="T279" s="1">
        <v>0</v>
      </c>
      <c r="U279" s="1">
        <v>22</v>
      </c>
      <c r="V279" s="1">
        <v>0</v>
      </c>
      <c r="W279" s="1">
        <v>0</v>
      </c>
      <c r="X279" s="1">
        <v>2</v>
      </c>
      <c r="Y279" s="1">
        <f t="shared" si="30"/>
        <v>24</v>
      </c>
      <c r="Z279" s="1">
        <v>8</v>
      </c>
      <c r="AA279" s="1">
        <v>6</v>
      </c>
      <c r="AB279" s="1">
        <f>+Urq_InfraMR[[#This Row],[Total Pasos Vehiculares a Nivel]]</f>
        <v>24</v>
      </c>
      <c r="AC279" s="1">
        <f t="shared" si="31"/>
        <v>38</v>
      </c>
      <c r="AD279" s="1">
        <v>5</v>
      </c>
      <c r="AE279" s="1">
        <v>3</v>
      </c>
      <c r="AF279" s="1">
        <v>55</v>
      </c>
      <c r="AG279" s="1">
        <f t="shared" si="32"/>
        <v>63</v>
      </c>
      <c r="AH279" s="13">
        <v>18.658000000000001</v>
      </c>
      <c r="AI279" s="13">
        <v>0</v>
      </c>
      <c r="AJ279" s="13">
        <v>7.0919999999999996</v>
      </c>
      <c r="AK279" s="13">
        <f t="shared" si="33"/>
        <v>25.75</v>
      </c>
      <c r="AL279" s="1">
        <v>1</v>
      </c>
      <c r="AM279" s="1">
        <v>0</v>
      </c>
      <c r="AN279" s="1">
        <v>0</v>
      </c>
      <c r="AO279" s="1">
        <f t="shared" si="34"/>
        <v>1</v>
      </c>
      <c r="AP279" s="1">
        <v>0</v>
      </c>
      <c r="AQ279" s="1">
        <v>128</v>
      </c>
      <c r="AR279" s="1">
        <v>0</v>
      </c>
      <c r="AS279" s="1">
        <f>+Urq_InfraMR[[#This Row],[B.02.1 - Parque de Coches Eléctricos Motrices]]+Urq_InfraMR[[#This Row],[B.02.2 - Parque de Coches Eléctricos Motrices Remolcados Tipo R]]+Urq_InfraMR[[#This Row],[B.02.3 - Parque de Coches Eléctricos Motrices Tipo R]]</f>
        <v>128</v>
      </c>
      <c r="AT279" s="1">
        <v>0</v>
      </c>
      <c r="AU279" s="1">
        <v>0</v>
      </c>
      <c r="AV279" s="1">
        <v>0</v>
      </c>
      <c r="AW279" s="1">
        <f>+Urq_InfraMR[[#This Row],[B.03.1 - Parque de Coches Motores Motrices Remolcados]]+Urq_InfraMR[[#This Row],[B.03.2 - Parque de Coches Motores Motrices Intermedios]]+Urq_InfraMR[[#This Row],[B.03.3 - Parque de Coches Motores Motrices Cabina]]</f>
        <v>0</v>
      </c>
      <c r="AX279" s="1">
        <v>0</v>
      </c>
      <c r="AY279" s="1">
        <v>0</v>
      </c>
      <c r="AZ279" s="1">
        <v>0</v>
      </c>
      <c r="BA279" s="1">
        <v>0</v>
      </c>
      <c r="BB279" s="1">
        <v>0</v>
      </c>
      <c r="BC279" s="1">
        <f>+Urq_InfraMR[[#This Row],[B.04.5 - Parque de Coches Remolcados para Servicios Especiales (Cartoneros)]]+Urq_InfraMR[[#This Row],[B.04.4 - Parque de Coches Remolcados de Larga Distancia (Turista+Pullman)]]+Urq_InfraMR[[#This Row],[B.04.3 - Parque de Coches Remolcados Clase Unica Cabina]]+Urq_InfraMR[[#This Row],[B.04.2 - Parque de Coches Remolcados Clase Unica Furgón]]+Urq_InfraMR[[#This Row],[B.04.1 - Parque de Coches Remolcados Clase Unica]]</f>
        <v>0</v>
      </c>
      <c r="BD279" s="1">
        <v>2</v>
      </c>
      <c r="BE279" s="1">
        <v>0</v>
      </c>
      <c r="BF279" s="16">
        <v>1435</v>
      </c>
    </row>
    <row r="280" spans="1:58">
      <c r="A280" s="1">
        <v>2016</v>
      </c>
      <c r="B280" s="1" t="s">
        <v>117</v>
      </c>
      <c r="C280" s="12">
        <v>0.2</v>
      </c>
      <c r="D280" s="12">
        <v>0</v>
      </c>
      <c r="E280" s="12">
        <v>0</v>
      </c>
      <c r="F280" s="12">
        <v>25.676639999999999</v>
      </c>
      <c r="G280" s="12">
        <f t="shared" si="28"/>
        <v>25.876639999999998</v>
      </c>
      <c r="H280" s="12">
        <f>+Urq_InfraMR[[#This Row],[Total Líneas de Explotación ]]</f>
        <v>25.876639999999998</v>
      </c>
      <c r="I280" s="12">
        <v>25.677</v>
      </c>
      <c r="J280" s="12">
        <v>0.2</v>
      </c>
      <c r="K280" s="12">
        <v>2.5569999999999999</v>
      </c>
      <c r="L280" s="12">
        <v>54.899000000000001</v>
      </c>
      <c r="M280" s="12">
        <v>3.875</v>
      </c>
      <c r="N280" s="12">
        <f>+Urq_InfraMR[[#This Row],[A.03.1 -  Longitud de Vías de Explotación No Electrificadas Troncales y Ramales (vía principal) (km)]]+Urq_InfraMR[[#This Row],[A.04.1 -  Longitud de Vías de Explotación Electrificadas Troncales y Ramales (vía principal) (km)]]</f>
        <v>55.099000000000004</v>
      </c>
      <c r="O280" s="12">
        <f>+Urq_InfraMR[[#This Row],[Total Vías (excluido Auxiliares)]]</f>
        <v>55.099000000000004</v>
      </c>
      <c r="P280" s="1">
        <v>4</v>
      </c>
      <c r="Q280" s="1">
        <v>19</v>
      </c>
      <c r="R280" s="1">
        <v>0</v>
      </c>
      <c r="S280" s="1">
        <f t="shared" si="29"/>
        <v>23</v>
      </c>
      <c r="T280" s="1">
        <v>0</v>
      </c>
      <c r="U280" s="1">
        <v>22</v>
      </c>
      <c r="V280" s="1">
        <v>0</v>
      </c>
      <c r="W280" s="1">
        <v>0</v>
      </c>
      <c r="X280" s="1">
        <v>2</v>
      </c>
      <c r="Y280" s="1">
        <f t="shared" si="30"/>
        <v>24</v>
      </c>
      <c r="Z280" s="1">
        <v>8</v>
      </c>
      <c r="AA280" s="1">
        <v>6</v>
      </c>
      <c r="AB280" s="1">
        <f>+Urq_InfraMR[[#This Row],[Total Pasos Vehiculares a Nivel]]</f>
        <v>24</v>
      </c>
      <c r="AC280" s="1">
        <f t="shared" si="31"/>
        <v>38</v>
      </c>
      <c r="AD280" s="1">
        <v>5</v>
      </c>
      <c r="AE280" s="1">
        <v>3</v>
      </c>
      <c r="AF280" s="1">
        <v>55</v>
      </c>
      <c r="AG280" s="1">
        <f t="shared" si="32"/>
        <v>63</v>
      </c>
      <c r="AH280" s="13">
        <v>18.658000000000001</v>
      </c>
      <c r="AI280" s="13">
        <v>0</v>
      </c>
      <c r="AJ280" s="13">
        <v>7.0919999999999996</v>
      </c>
      <c r="AK280" s="13">
        <f t="shared" si="33"/>
        <v>25.75</v>
      </c>
      <c r="AL280" s="1">
        <v>1</v>
      </c>
      <c r="AM280" s="1">
        <v>0</v>
      </c>
      <c r="AN280" s="1">
        <v>0</v>
      </c>
      <c r="AO280" s="1">
        <f t="shared" si="34"/>
        <v>1</v>
      </c>
      <c r="AP280" s="1">
        <v>0</v>
      </c>
      <c r="AQ280" s="1">
        <v>128</v>
      </c>
      <c r="AR280" s="1">
        <v>0</v>
      </c>
      <c r="AS280" s="1">
        <f>+Urq_InfraMR[[#This Row],[B.02.1 - Parque de Coches Eléctricos Motrices]]+Urq_InfraMR[[#This Row],[B.02.2 - Parque de Coches Eléctricos Motrices Remolcados Tipo R]]+Urq_InfraMR[[#This Row],[B.02.3 - Parque de Coches Eléctricos Motrices Tipo R]]</f>
        <v>128</v>
      </c>
      <c r="AT280" s="1">
        <v>0</v>
      </c>
      <c r="AU280" s="1">
        <v>0</v>
      </c>
      <c r="AV280" s="1">
        <v>0</v>
      </c>
      <c r="AW280" s="1">
        <f>+Urq_InfraMR[[#This Row],[B.03.1 - Parque de Coches Motores Motrices Remolcados]]+Urq_InfraMR[[#This Row],[B.03.2 - Parque de Coches Motores Motrices Intermedios]]+Urq_InfraMR[[#This Row],[B.03.3 - Parque de Coches Motores Motrices Cabina]]</f>
        <v>0</v>
      </c>
      <c r="AX280" s="1">
        <v>0</v>
      </c>
      <c r="AY280" s="1">
        <v>0</v>
      </c>
      <c r="AZ280" s="1">
        <v>0</v>
      </c>
      <c r="BA280" s="1">
        <v>0</v>
      </c>
      <c r="BB280" s="1">
        <v>0</v>
      </c>
      <c r="BC280" s="1">
        <f>+Urq_InfraMR[[#This Row],[B.04.5 - Parque de Coches Remolcados para Servicios Especiales (Cartoneros)]]+Urq_InfraMR[[#This Row],[B.04.4 - Parque de Coches Remolcados de Larga Distancia (Turista+Pullman)]]+Urq_InfraMR[[#This Row],[B.04.3 - Parque de Coches Remolcados Clase Unica Cabina]]+Urq_InfraMR[[#This Row],[B.04.2 - Parque de Coches Remolcados Clase Unica Furgón]]+Urq_InfraMR[[#This Row],[B.04.1 - Parque de Coches Remolcados Clase Unica]]</f>
        <v>0</v>
      </c>
      <c r="BD280" s="1">
        <v>2</v>
      </c>
      <c r="BE280" s="1">
        <v>0</v>
      </c>
      <c r="BF280" s="16">
        <v>1435</v>
      </c>
    </row>
    <row r="281" spans="1:58">
      <c r="A281" s="1">
        <v>2016</v>
      </c>
      <c r="B281" s="1" t="s">
        <v>118</v>
      </c>
      <c r="C281" s="12">
        <v>0.2</v>
      </c>
      <c r="D281" s="12">
        <v>0</v>
      </c>
      <c r="E281" s="12">
        <v>0</v>
      </c>
      <c r="F281" s="12">
        <v>25.676639999999999</v>
      </c>
      <c r="G281" s="12">
        <f t="shared" si="28"/>
        <v>25.876639999999998</v>
      </c>
      <c r="H281" s="12">
        <f>+Urq_InfraMR[[#This Row],[Total Líneas de Explotación ]]</f>
        <v>25.876639999999998</v>
      </c>
      <c r="I281" s="12">
        <v>25.677</v>
      </c>
      <c r="J281" s="12">
        <v>0.2</v>
      </c>
      <c r="K281" s="12">
        <v>2.5569999999999999</v>
      </c>
      <c r="L281" s="12">
        <v>54.899000000000001</v>
      </c>
      <c r="M281" s="12">
        <v>3.875</v>
      </c>
      <c r="N281" s="12">
        <f>+Urq_InfraMR[[#This Row],[A.03.1 -  Longitud de Vías de Explotación No Electrificadas Troncales y Ramales (vía principal) (km)]]+Urq_InfraMR[[#This Row],[A.04.1 -  Longitud de Vías de Explotación Electrificadas Troncales y Ramales (vía principal) (km)]]</f>
        <v>55.099000000000004</v>
      </c>
      <c r="O281" s="12">
        <f>+Urq_InfraMR[[#This Row],[Total Vías (excluido Auxiliares)]]</f>
        <v>55.099000000000004</v>
      </c>
      <c r="P281" s="1">
        <v>4</v>
      </c>
      <c r="Q281" s="1">
        <v>19</v>
      </c>
      <c r="R281" s="1">
        <v>0</v>
      </c>
      <c r="S281" s="1">
        <f t="shared" si="29"/>
        <v>23</v>
      </c>
      <c r="T281" s="1">
        <v>0</v>
      </c>
      <c r="U281" s="1">
        <v>22</v>
      </c>
      <c r="V281" s="1">
        <v>0</v>
      </c>
      <c r="W281" s="1">
        <v>0</v>
      </c>
      <c r="X281" s="1">
        <v>2</v>
      </c>
      <c r="Y281" s="1">
        <f t="shared" si="30"/>
        <v>24</v>
      </c>
      <c r="Z281" s="1">
        <v>8</v>
      </c>
      <c r="AA281" s="1">
        <v>6</v>
      </c>
      <c r="AB281" s="1">
        <f>+Urq_InfraMR[[#This Row],[Total Pasos Vehiculares a Nivel]]</f>
        <v>24</v>
      </c>
      <c r="AC281" s="1">
        <f t="shared" si="31"/>
        <v>38</v>
      </c>
      <c r="AD281" s="1">
        <v>5</v>
      </c>
      <c r="AE281" s="1">
        <v>3</v>
      </c>
      <c r="AF281" s="1">
        <v>55</v>
      </c>
      <c r="AG281" s="1">
        <f t="shared" si="32"/>
        <v>63</v>
      </c>
      <c r="AH281" s="13">
        <v>18.658000000000001</v>
      </c>
      <c r="AI281" s="13">
        <v>0</v>
      </c>
      <c r="AJ281" s="13">
        <v>7.0919999999999996</v>
      </c>
      <c r="AK281" s="13">
        <f t="shared" si="33"/>
        <v>25.75</v>
      </c>
      <c r="AL281" s="1">
        <v>1</v>
      </c>
      <c r="AM281" s="1">
        <v>0</v>
      </c>
      <c r="AN281" s="1">
        <v>0</v>
      </c>
      <c r="AO281" s="1">
        <f t="shared" si="34"/>
        <v>1</v>
      </c>
      <c r="AP281" s="1">
        <v>0</v>
      </c>
      <c r="AQ281" s="1">
        <v>128</v>
      </c>
      <c r="AR281" s="1">
        <v>0</v>
      </c>
      <c r="AS281" s="1">
        <f>+Urq_InfraMR[[#This Row],[B.02.1 - Parque de Coches Eléctricos Motrices]]+Urq_InfraMR[[#This Row],[B.02.2 - Parque de Coches Eléctricos Motrices Remolcados Tipo R]]+Urq_InfraMR[[#This Row],[B.02.3 - Parque de Coches Eléctricos Motrices Tipo R]]</f>
        <v>128</v>
      </c>
      <c r="AT281" s="1">
        <v>0</v>
      </c>
      <c r="AU281" s="1">
        <v>0</v>
      </c>
      <c r="AV281" s="1">
        <v>0</v>
      </c>
      <c r="AW281" s="1">
        <f>+Urq_InfraMR[[#This Row],[B.03.1 - Parque de Coches Motores Motrices Remolcados]]+Urq_InfraMR[[#This Row],[B.03.2 - Parque de Coches Motores Motrices Intermedios]]+Urq_InfraMR[[#This Row],[B.03.3 - Parque de Coches Motores Motrices Cabina]]</f>
        <v>0</v>
      </c>
      <c r="AX281" s="1">
        <v>0</v>
      </c>
      <c r="AY281" s="1">
        <v>0</v>
      </c>
      <c r="AZ281" s="1">
        <v>0</v>
      </c>
      <c r="BA281" s="1">
        <v>0</v>
      </c>
      <c r="BB281" s="1">
        <v>0</v>
      </c>
      <c r="BC281" s="1">
        <f>+Urq_InfraMR[[#This Row],[B.04.5 - Parque de Coches Remolcados para Servicios Especiales (Cartoneros)]]+Urq_InfraMR[[#This Row],[B.04.4 - Parque de Coches Remolcados de Larga Distancia (Turista+Pullman)]]+Urq_InfraMR[[#This Row],[B.04.3 - Parque de Coches Remolcados Clase Unica Cabina]]+Urq_InfraMR[[#This Row],[B.04.2 - Parque de Coches Remolcados Clase Unica Furgón]]+Urq_InfraMR[[#This Row],[B.04.1 - Parque de Coches Remolcados Clase Unica]]</f>
        <v>0</v>
      </c>
      <c r="BD281" s="1">
        <v>2</v>
      </c>
      <c r="BE281" s="1">
        <v>0</v>
      </c>
      <c r="BF281" s="16">
        <v>1435</v>
      </c>
    </row>
    <row r="282" spans="1:58">
      <c r="A282" s="1">
        <v>2016</v>
      </c>
      <c r="B282" s="1" t="s">
        <v>119</v>
      </c>
      <c r="C282" s="12">
        <v>0.2</v>
      </c>
      <c r="D282" s="12">
        <v>0</v>
      </c>
      <c r="E282" s="12">
        <v>0</v>
      </c>
      <c r="F282" s="12">
        <v>25.676639999999999</v>
      </c>
      <c r="G282" s="12">
        <f t="shared" si="28"/>
        <v>25.876639999999998</v>
      </c>
      <c r="H282" s="12">
        <f>+Urq_InfraMR[[#This Row],[Total Líneas de Explotación ]]</f>
        <v>25.876639999999998</v>
      </c>
      <c r="I282" s="12">
        <v>25.677</v>
      </c>
      <c r="J282" s="12">
        <v>0.2</v>
      </c>
      <c r="K282" s="12">
        <v>2.5569999999999999</v>
      </c>
      <c r="L282" s="12">
        <v>54.899000000000001</v>
      </c>
      <c r="M282" s="12">
        <v>3.875</v>
      </c>
      <c r="N282" s="12">
        <f>+Urq_InfraMR[[#This Row],[A.03.1 -  Longitud de Vías de Explotación No Electrificadas Troncales y Ramales (vía principal) (km)]]+Urq_InfraMR[[#This Row],[A.04.1 -  Longitud de Vías de Explotación Electrificadas Troncales y Ramales (vía principal) (km)]]</f>
        <v>55.099000000000004</v>
      </c>
      <c r="O282" s="12">
        <f>+Urq_InfraMR[[#This Row],[Total Vías (excluido Auxiliares)]]</f>
        <v>55.099000000000004</v>
      </c>
      <c r="P282" s="1">
        <v>4</v>
      </c>
      <c r="Q282" s="1">
        <v>19</v>
      </c>
      <c r="R282" s="1">
        <v>0</v>
      </c>
      <c r="S282" s="1">
        <f t="shared" si="29"/>
        <v>23</v>
      </c>
      <c r="T282" s="1">
        <v>0</v>
      </c>
      <c r="U282" s="1">
        <v>22</v>
      </c>
      <c r="V282" s="1">
        <v>0</v>
      </c>
      <c r="W282" s="1">
        <v>0</v>
      </c>
      <c r="X282" s="1">
        <v>2</v>
      </c>
      <c r="Y282" s="1">
        <f t="shared" si="30"/>
        <v>24</v>
      </c>
      <c r="Z282" s="1">
        <v>8</v>
      </c>
      <c r="AA282" s="1">
        <v>6</v>
      </c>
      <c r="AB282" s="1">
        <f>+Urq_InfraMR[[#This Row],[Total Pasos Vehiculares a Nivel]]</f>
        <v>24</v>
      </c>
      <c r="AC282" s="1">
        <f t="shared" si="31"/>
        <v>38</v>
      </c>
      <c r="AD282" s="1">
        <v>5</v>
      </c>
      <c r="AE282" s="1">
        <v>3</v>
      </c>
      <c r="AF282" s="1">
        <v>55</v>
      </c>
      <c r="AG282" s="1">
        <f t="shared" si="32"/>
        <v>63</v>
      </c>
      <c r="AH282" s="13">
        <v>18.658000000000001</v>
      </c>
      <c r="AI282" s="13">
        <v>0</v>
      </c>
      <c r="AJ282" s="13">
        <v>7.0919999999999996</v>
      </c>
      <c r="AK282" s="13">
        <f t="shared" si="33"/>
        <v>25.75</v>
      </c>
      <c r="AL282" s="1">
        <v>1</v>
      </c>
      <c r="AM282" s="1">
        <v>0</v>
      </c>
      <c r="AN282" s="1">
        <v>0</v>
      </c>
      <c r="AO282" s="1">
        <f t="shared" si="34"/>
        <v>1</v>
      </c>
      <c r="AP282" s="1">
        <v>0</v>
      </c>
      <c r="AQ282" s="1">
        <v>128</v>
      </c>
      <c r="AR282" s="1">
        <v>0</v>
      </c>
      <c r="AS282" s="1">
        <f>+Urq_InfraMR[[#This Row],[B.02.1 - Parque de Coches Eléctricos Motrices]]+Urq_InfraMR[[#This Row],[B.02.2 - Parque de Coches Eléctricos Motrices Remolcados Tipo R]]+Urq_InfraMR[[#This Row],[B.02.3 - Parque de Coches Eléctricos Motrices Tipo R]]</f>
        <v>128</v>
      </c>
      <c r="AT282" s="1">
        <v>0</v>
      </c>
      <c r="AU282" s="1">
        <v>0</v>
      </c>
      <c r="AV282" s="1">
        <v>0</v>
      </c>
      <c r="AW282" s="1">
        <f>+Urq_InfraMR[[#This Row],[B.03.1 - Parque de Coches Motores Motrices Remolcados]]+Urq_InfraMR[[#This Row],[B.03.2 - Parque de Coches Motores Motrices Intermedios]]+Urq_InfraMR[[#This Row],[B.03.3 - Parque de Coches Motores Motrices Cabina]]</f>
        <v>0</v>
      </c>
      <c r="AX282" s="1">
        <v>0</v>
      </c>
      <c r="AY282" s="1">
        <v>0</v>
      </c>
      <c r="AZ282" s="1">
        <v>0</v>
      </c>
      <c r="BA282" s="1">
        <v>0</v>
      </c>
      <c r="BB282" s="1">
        <v>0</v>
      </c>
      <c r="BC282" s="1">
        <f>+Urq_InfraMR[[#This Row],[B.04.5 - Parque de Coches Remolcados para Servicios Especiales (Cartoneros)]]+Urq_InfraMR[[#This Row],[B.04.4 - Parque de Coches Remolcados de Larga Distancia (Turista+Pullman)]]+Urq_InfraMR[[#This Row],[B.04.3 - Parque de Coches Remolcados Clase Unica Cabina]]+Urq_InfraMR[[#This Row],[B.04.2 - Parque de Coches Remolcados Clase Unica Furgón]]+Urq_InfraMR[[#This Row],[B.04.1 - Parque de Coches Remolcados Clase Unica]]</f>
        <v>0</v>
      </c>
      <c r="BD282" s="1">
        <v>2</v>
      </c>
      <c r="BE282" s="1">
        <v>0</v>
      </c>
      <c r="BF282" s="16">
        <v>1435</v>
      </c>
    </row>
    <row r="283" spans="1:58">
      <c r="A283" s="1">
        <v>2016</v>
      </c>
      <c r="B283" s="1" t="s">
        <v>120</v>
      </c>
      <c r="C283" s="12">
        <v>0.2</v>
      </c>
      <c r="D283" s="12">
        <v>0</v>
      </c>
      <c r="E283" s="12">
        <v>0</v>
      </c>
      <c r="F283" s="12">
        <v>25.676639999999999</v>
      </c>
      <c r="G283" s="12">
        <f t="shared" si="28"/>
        <v>25.876639999999998</v>
      </c>
      <c r="H283" s="12">
        <f>+Urq_InfraMR[[#This Row],[Total Líneas de Explotación ]]</f>
        <v>25.876639999999998</v>
      </c>
      <c r="I283" s="12">
        <v>25.677</v>
      </c>
      <c r="J283" s="12">
        <v>0.2</v>
      </c>
      <c r="K283" s="12">
        <v>2.5569999999999999</v>
      </c>
      <c r="L283" s="12">
        <v>54.899000000000001</v>
      </c>
      <c r="M283" s="12">
        <v>3.875</v>
      </c>
      <c r="N283" s="12">
        <f>+Urq_InfraMR[[#This Row],[A.03.1 -  Longitud de Vías de Explotación No Electrificadas Troncales y Ramales (vía principal) (km)]]+Urq_InfraMR[[#This Row],[A.04.1 -  Longitud de Vías de Explotación Electrificadas Troncales y Ramales (vía principal) (km)]]</f>
        <v>55.099000000000004</v>
      </c>
      <c r="O283" s="12">
        <f>+Urq_InfraMR[[#This Row],[Total Vías (excluido Auxiliares)]]</f>
        <v>55.099000000000004</v>
      </c>
      <c r="P283" s="1">
        <v>4</v>
      </c>
      <c r="Q283" s="1">
        <v>19</v>
      </c>
      <c r="R283" s="1">
        <v>0</v>
      </c>
      <c r="S283" s="1">
        <f t="shared" si="29"/>
        <v>23</v>
      </c>
      <c r="T283" s="1">
        <v>0</v>
      </c>
      <c r="U283" s="1">
        <v>22</v>
      </c>
      <c r="V283" s="1">
        <v>0</v>
      </c>
      <c r="W283" s="1">
        <v>0</v>
      </c>
      <c r="X283" s="1">
        <v>2</v>
      </c>
      <c r="Y283" s="1">
        <f t="shared" si="30"/>
        <v>24</v>
      </c>
      <c r="Z283" s="1">
        <v>8</v>
      </c>
      <c r="AA283" s="1">
        <v>6</v>
      </c>
      <c r="AB283" s="1">
        <f>+Urq_InfraMR[[#This Row],[Total Pasos Vehiculares a Nivel]]</f>
        <v>24</v>
      </c>
      <c r="AC283" s="1">
        <f t="shared" si="31"/>
        <v>38</v>
      </c>
      <c r="AD283" s="1">
        <v>5</v>
      </c>
      <c r="AE283" s="1">
        <v>3</v>
      </c>
      <c r="AF283" s="1">
        <v>55</v>
      </c>
      <c r="AG283" s="1">
        <f t="shared" si="32"/>
        <v>63</v>
      </c>
      <c r="AH283" s="13">
        <v>18.658000000000001</v>
      </c>
      <c r="AI283" s="13">
        <v>0</v>
      </c>
      <c r="AJ283" s="13">
        <v>7.0919999999999996</v>
      </c>
      <c r="AK283" s="13">
        <f t="shared" si="33"/>
        <v>25.75</v>
      </c>
      <c r="AL283" s="1">
        <v>1</v>
      </c>
      <c r="AM283" s="1">
        <v>0</v>
      </c>
      <c r="AN283" s="1">
        <v>0</v>
      </c>
      <c r="AO283" s="1">
        <f t="shared" si="34"/>
        <v>1</v>
      </c>
      <c r="AP283" s="1">
        <v>0</v>
      </c>
      <c r="AQ283" s="1">
        <v>128</v>
      </c>
      <c r="AR283" s="1">
        <v>0</v>
      </c>
      <c r="AS283" s="1">
        <f>+Urq_InfraMR[[#This Row],[B.02.1 - Parque de Coches Eléctricos Motrices]]+Urq_InfraMR[[#This Row],[B.02.2 - Parque de Coches Eléctricos Motrices Remolcados Tipo R]]+Urq_InfraMR[[#This Row],[B.02.3 - Parque de Coches Eléctricos Motrices Tipo R]]</f>
        <v>128</v>
      </c>
      <c r="AT283" s="1">
        <v>0</v>
      </c>
      <c r="AU283" s="1">
        <v>0</v>
      </c>
      <c r="AV283" s="1">
        <v>0</v>
      </c>
      <c r="AW283" s="1">
        <f>+Urq_InfraMR[[#This Row],[B.03.1 - Parque de Coches Motores Motrices Remolcados]]+Urq_InfraMR[[#This Row],[B.03.2 - Parque de Coches Motores Motrices Intermedios]]+Urq_InfraMR[[#This Row],[B.03.3 - Parque de Coches Motores Motrices Cabina]]</f>
        <v>0</v>
      </c>
      <c r="AX283" s="1">
        <v>0</v>
      </c>
      <c r="AY283" s="1">
        <v>0</v>
      </c>
      <c r="AZ283" s="1">
        <v>0</v>
      </c>
      <c r="BA283" s="1">
        <v>0</v>
      </c>
      <c r="BB283" s="1">
        <v>0</v>
      </c>
      <c r="BC283" s="1">
        <f>+Urq_InfraMR[[#This Row],[B.04.5 - Parque de Coches Remolcados para Servicios Especiales (Cartoneros)]]+Urq_InfraMR[[#This Row],[B.04.4 - Parque de Coches Remolcados de Larga Distancia (Turista+Pullman)]]+Urq_InfraMR[[#This Row],[B.04.3 - Parque de Coches Remolcados Clase Unica Cabina]]+Urq_InfraMR[[#This Row],[B.04.2 - Parque de Coches Remolcados Clase Unica Furgón]]+Urq_InfraMR[[#This Row],[B.04.1 - Parque de Coches Remolcados Clase Unica]]</f>
        <v>0</v>
      </c>
      <c r="BD283" s="1">
        <v>2</v>
      </c>
      <c r="BE283" s="1">
        <v>0</v>
      </c>
      <c r="BF283" s="16">
        <v>1435</v>
      </c>
    </row>
    <row r="284" spans="1:58">
      <c r="A284" s="1">
        <v>2016</v>
      </c>
      <c r="B284" s="1" t="s">
        <v>121</v>
      </c>
      <c r="C284" s="12">
        <v>0.2</v>
      </c>
      <c r="D284" s="12">
        <v>0</v>
      </c>
      <c r="E284" s="12">
        <v>0</v>
      </c>
      <c r="F284" s="12">
        <v>25.676639999999999</v>
      </c>
      <c r="G284" s="12">
        <f t="shared" si="28"/>
        <v>25.876639999999998</v>
      </c>
      <c r="H284" s="12">
        <f>+Urq_InfraMR[[#This Row],[Total Líneas de Explotación ]]</f>
        <v>25.876639999999998</v>
      </c>
      <c r="I284" s="12">
        <v>25.677</v>
      </c>
      <c r="J284" s="12">
        <v>0.2</v>
      </c>
      <c r="K284" s="12">
        <v>2.5569999999999999</v>
      </c>
      <c r="L284" s="12">
        <v>54.899000000000001</v>
      </c>
      <c r="M284" s="12">
        <v>3.875</v>
      </c>
      <c r="N284" s="12">
        <f>+Urq_InfraMR[[#This Row],[A.03.1 -  Longitud de Vías de Explotación No Electrificadas Troncales y Ramales (vía principal) (km)]]+Urq_InfraMR[[#This Row],[A.04.1 -  Longitud de Vías de Explotación Electrificadas Troncales y Ramales (vía principal) (km)]]</f>
        <v>55.099000000000004</v>
      </c>
      <c r="O284" s="12">
        <f>+Urq_InfraMR[[#This Row],[Total Vías (excluido Auxiliares)]]</f>
        <v>55.099000000000004</v>
      </c>
      <c r="P284" s="1">
        <v>4</v>
      </c>
      <c r="Q284" s="1">
        <v>19</v>
      </c>
      <c r="R284" s="1">
        <v>0</v>
      </c>
      <c r="S284" s="1">
        <f t="shared" si="29"/>
        <v>23</v>
      </c>
      <c r="T284" s="1">
        <v>0</v>
      </c>
      <c r="U284" s="1">
        <v>22</v>
      </c>
      <c r="V284" s="1">
        <v>0</v>
      </c>
      <c r="W284" s="1">
        <v>0</v>
      </c>
      <c r="X284" s="1">
        <v>2</v>
      </c>
      <c r="Y284" s="1">
        <f t="shared" si="30"/>
        <v>24</v>
      </c>
      <c r="Z284" s="1">
        <v>8</v>
      </c>
      <c r="AA284" s="1">
        <v>6</v>
      </c>
      <c r="AB284" s="1">
        <f>+Urq_InfraMR[[#This Row],[Total Pasos Vehiculares a Nivel]]</f>
        <v>24</v>
      </c>
      <c r="AC284" s="1">
        <f t="shared" si="31"/>
        <v>38</v>
      </c>
      <c r="AD284" s="1">
        <v>5</v>
      </c>
      <c r="AE284" s="1">
        <v>3</v>
      </c>
      <c r="AF284" s="1">
        <v>55</v>
      </c>
      <c r="AG284" s="1">
        <f t="shared" si="32"/>
        <v>63</v>
      </c>
      <c r="AH284" s="13">
        <v>18.658000000000001</v>
      </c>
      <c r="AI284" s="13">
        <v>0</v>
      </c>
      <c r="AJ284" s="13">
        <v>7.0919999999999996</v>
      </c>
      <c r="AK284" s="13">
        <f t="shared" si="33"/>
        <v>25.75</v>
      </c>
      <c r="AL284" s="1">
        <v>1</v>
      </c>
      <c r="AM284" s="1">
        <v>0</v>
      </c>
      <c r="AN284" s="1">
        <v>0</v>
      </c>
      <c r="AO284" s="1">
        <f t="shared" si="34"/>
        <v>1</v>
      </c>
      <c r="AP284" s="1">
        <v>0</v>
      </c>
      <c r="AQ284" s="1">
        <v>128</v>
      </c>
      <c r="AR284" s="1">
        <v>0</v>
      </c>
      <c r="AS284" s="1">
        <f>+Urq_InfraMR[[#This Row],[B.02.1 - Parque de Coches Eléctricos Motrices]]+Urq_InfraMR[[#This Row],[B.02.2 - Parque de Coches Eléctricos Motrices Remolcados Tipo R]]+Urq_InfraMR[[#This Row],[B.02.3 - Parque de Coches Eléctricos Motrices Tipo R]]</f>
        <v>128</v>
      </c>
      <c r="AT284" s="1">
        <v>0</v>
      </c>
      <c r="AU284" s="1">
        <v>0</v>
      </c>
      <c r="AV284" s="1">
        <v>0</v>
      </c>
      <c r="AW284" s="1">
        <f>+Urq_InfraMR[[#This Row],[B.03.1 - Parque de Coches Motores Motrices Remolcados]]+Urq_InfraMR[[#This Row],[B.03.2 - Parque de Coches Motores Motrices Intermedios]]+Urq_InfraMR[[#This Row],[B.03.3 - Parque de Coches Motores Motrices Cabina]]</f>
        <v>0</v>
      </c>
      <c r="AX284" s="1">
        <v>0</v>
      </c>
      <c r="AY284" s="1">
        <v>0</v>
      </c>
      <c r="AZ284" s="1">
        <v>0</v>
      </c>
      <c r="BA284" s="1">
        <v>0</v>
      </c>
      <c r="BB284" s="1">
        <v>0</v>
      </c>
      <c r="BC284" s="1">
        <f>+Urq_InfraMR[[#This Row],[B.04.5 - Parque de Coches Remolcados para Servicios Especiales (Cartoneros)]]+Urq_InfraMR[[#This Row],[B.04.4 - Parque de Coches Remolcados de Larga Distancia (Turista+Pullman)]]+Urq_InfraMR[[#This Row],[B.04.3 - Parque de Coches Remolcados Clase Unica Cabina]]+Urq_InfraMR[[#This Row],[B.04.2 - Parque de Coches Remolcados Clase Unica Furgón]]+Urq_InfraMR[[#This Row],[B.04.1 - Parque de Coches Remolcados Clase Unica]]</f>
        <v>0</v>
      </c>
      <c r="BD284" s="1">
        <v>2</v>
      </c>
      <c r="BE284" s="1">
        <v>0</v>
      </c>
      <c r="BF284" s="16">
        <v>1435</v>
      </c>
    </row>
    <row r="285" spans="1:58">
      <c r="A285" s="1">
        <v>2016</v>
      </c>
      <c r="B285" s="1" t="s">
        <v>122</v>
      </c>
      <c r="C285" s="12">
        <v>0.2</v>
      </c>
      <c r="D285" s="12">
        <v>0</v>
      </c>
      <c r="E285" s="12">
        <v>0</v>
      </c>
      <c r="F285" s="12">
        <v>25.676639999999999</v>
      </c>
      <c r="G285" s="12">
        <f t="shared" si="28"/>
        <v>25.876639999999998</v>
      </c>
      <c r="H285" s="12">
        <f>+Urq_InfraMR[[#This Row],[Total Líneas de Explotación ]]</f>
        <v>25.876639999999998</v>
      </c>
      <c r="I285" s="12">
        <v>25.677</v>
      </c>
      <c r="J285" s="12">
        <v>0.2</v>
      </c>
      <c r="K285" s="12">
        <v>2.5569999999999999</v>
      </c>
      <c r="L285" s="12">
        <v>54.899000000000001</v>
      </c>
      <c r="M285" s="12">
        <v>3.875</v>
      </c>
      <c r="N285" s="12">
        <f>+Urq_InfraMR[[#This Row],[A.03.1 -  Longitud de Vías de Explotación No Electrificadas Troncales y Ramales (vía principal) (km)]]+Urq_InfraMR[[#This Row],[A.04.1 -  Longitud de Vías de Explotación Electrificadas Troncales y Ramales (vía principal) (km)]]</f>
        <v>55.099000000000004</v>
      </c>
      <c r="O285" s="12">
        <f>+Urq_InfraMR[[#This Row],[Total Vías (excluido Auxiliares)]]</f>
        <v>55.099000000000004</v>
      </c>
      <c r="P285" s="1">
        <v>4</v>
      </c>
      <c r="Q285" s="1">
        <v>19</v>
      </c>
      <c r="R285" s="1">
        <v>0</v>
      </c>
      <c r="S285" s="1">
        <f t="shared" si="29"/>
        <v>23</v>
      </c>
      <c r="T285" s="1">
        <v>0</v>
      </c>
      <c r="U285" s="1">
        <v>22</v>
      </c>
      <c r="V285" s="1">
        <v>0</v>
      </c>
      <c r="W285" s="1">
        <v>0</v>
      </c>
      <c r="X285" s="1">
        <v>2</v>
      </c>
      <c r="Y285" s="1">
        <f t="shared" si="30"/>
        <v>24</v>
      </c>
      <c r="Z285" s="1">
        <v>8</v>
      </c>
      <c r="AA285" s="1">
        <v>6</v>
      </c>
      <c r="AB285" s="1">
        <f>+Urq_InfraMR[[#This Row],[Total Pasos Vehiculares a Nivel]]</f>
        <v>24</v>
      </c>
      <c r="AC285" s="1">
        <f t="shared" si="31"/>
        <v>38</v>
      </c>
      <c r="AD285" s="1">
        <v>5</v>
      </c>
      <c r="AE285" s="1">
        <v>3</v>
      </c>
      <c r="AF285" s="1">
        <v>55</v>
      </c>
      <c r="AG285" s="1">
        <f t="shared" si="32"/>
        <v>63</v>
      </c>
      <c r="AH285" s="13">
        <v>18.658000000000001</v>
      </c>
      <c r="AI285" s="13">
        <v>0</v>
      </c>
      <c r="AJ285" s="13">
        <v>7.0919999999999996</v>
      </c>
      <c r="AK285" s="13">
        <f t="shared" si="33"/>
        <v>25.75</v>
      </c>
      <c r="AL285" s="1">
        <v>1</v>
      </c>
      <c r="AM285" s="1">
        <v>0</v>
      </c>
      <c r="AN285" s="1">
        <v>0</v>
      </c>
      <c r="AO285" s="1">
        <f t="shared" si="34"/>
        <v>1</v>
      </c>
      <c r="AP285" s="1">
        <v>0</v>
      </c>
      <c r="AQ285" s="1">
        <v>128</v>
      </c>
      <c r="AR285" s="1">
        <v>0</v>
      </c>
      <c r="AS285" s="1">
        <f>+Urq_InfraMR[[#This Row],[B.02.1 - Parque de Coches Eléctricos Motrices]]+Urq_InfraMR[[#This Row],[B.02.2 - Parque de Coches Eléctricos Motrices Remolcados Tipo R]]+Urq_InfraMR[[#This Row],[B.02.3 - Parque de Coches Eléctricos Motrices Tipo R]]</f>
        <v>128</v>
      </c>
      <c r="AT285" s="1">
        <v>0</v>
      </c>
      <c r="AU285" s="1">
        <v>0</v>
      </c>
      <c r="AV285" s="1">
        <v>0</v>
      </c>
      <c r="AW285" s="1">
        <f>+Urq_InfraMR[[#This Row],[B.03.1 - Parque de Coches Motores Motrices Remolcados]]+Urq_InfraMR[[#This Row],[B.03.2 - Parque de Coches Motores Motrices Intermedios]]+Urq_InfraMR[[#This Row],[B.03.3 - Parque de Coches Motores Motrices Cabina]]</f>
        <v>0</v>
      </c>
      <c r="AX285" s="1">
        <v>0</v>
      </c>
      <c r="AY285" s="1">
        <v>0</v>
      </c>
      <c r="AZ285" s="1">
        <v>0</v>
      </c>
      <c r="BA285" s="1">
        <v>0</v>
      </c>
      <c r="BB285" s="1">
        <v>0</v>
      </c>
      <c r="BC285" s="1">
        <f>+Urq_InfraMR[[#This Row],[B.04.5 - Parque de Coches Remolcados para Servicios Especiales (Cartoneros)]]+Urq_InfraMR[[#This Row],[B.04.4 - Parque de Coches Remolcados de Larga Distancia (Turista+Pullman)]]+Urq_InfraMR[[#This Row],[B.04.3 - Parque de Coches Remolcados Clase Unica Cabina]]+Urq_InfraMR[[#This Row],[B.04.2 - Parque de Coches Remolcados Clase Unica Furgón]]+Urq_InfraMR[[#This Row],[B.04.1 - Parque de Coches Remolcados Clase Unica]]</f>
        <v>0</v>
      </c>
      <c r="BD285" s="1">
        <v>2</v>
      </c>
      <c r="BE285" s="1">
        <v>0</v>
      </c>
      <c r="BF285" s="16">
        <v>1435</v>
      </c>
    </row>
    <row r="286" spans="1:58">
      <c r="A286" s="1">
        <v>2016</v>
      </c>
      <c r="B286" s="1" t="s">
        <v>123</v>
      </c>
      <c r="C286" s="12">
        <v>0.2</v>
      </c>
      <c r="D286" s="12">
        <v>0</v>
      </c>
      <c r="E286" s="12">
        <v>0</v>
      </c>
      <c r="F286" s="12">
        <v>25.676639999999999</v>
      </c>
      <c r="G286" s="12">
        <f t="shared" si="28"/>
        <v>25.876639999999998</v>
      </c>
      <c r="H286" s="12">
        <f>+Urq_InfraMR[[#This Row],[Total Líneas de Explotación ]]</f>
        <v>25.876639999999998</v>
      </c>
      <c r="I286" s="12">
        <v>25.677</v>
      </c>
      <c r="J286" s="12">
        <v>0.2</v>
      </c>
      <c r="K286" s="12">
        <v>2.5569999999999999</v>
      </c>
      <c r="L286" s="12">
        <v>54.899000000000001</v>
      </c>
      <c r="M286" s="12">
        <v>3.875</v>
      </c>
      <c r="N286" s="12">
        <f>+Urq_InfraMR[[#This Row],[A.03.1 -  Longitud de Vías de Explotación No Electrificadas Troncales y Ramales (vía principal) (km)]]+Urq_InfraMR[[#This Row],[A.04.1 -  Longitud de Vías de Explotación Electrificadas Troncales y Ramales (vía principal) (km)]]</f>
        <v>55.099000000000004</v>
      </c>
      <c r="O286" s="12">
        <f>+Urq_InfraMR[[#This Row],[Total Vías (excluido Auxiliares)]]</f>
        <v>55.099000000000004</v>
      </c>
      <c r="P286" s="1">
        <v>4</v>
      </c>
      <c r="Q286" s="1">
        <v>19</v>
      </c>
      <c r="R286" s="1">
        <v>0</v>
      </c>
      <c r="S286" s="1">
        <f t="shared" si="29"/>
        <v>23</v>
      </c>
      <c r="T286" s="1">
        <v>0</v>
      </c>
      <c r="U286" s="1">
        <v>22</v>
      </c>
      <c r="V286" s="1">
        <v>0</v>
      </c>
      <c r="W286" s="1">
        <v>0</v>
      </c>
      <c r="X286" s="1">
        <v>2</v>
      </c>
      <c r="Y286" s="1">
        <f t="shared" si="30"/>
        <v>24</v>
      </c>
      <c r="Z286" s="1">
        <v>8</v>
      </c>
      <c r="AA286" s="1">
        <v>6</v>
      </c>
      <c r="AB286" s="1">
        <f>+Urq_InfraMR[[#This Row],[Total Pasos Vehiculares a Nivel]]</f>
        <v>24</v>
      </c>
      <c r="AC286" s="1">
        <f t="shared" si="31"/>
        <v>38</v>
      </c>
      <c r="AD286" s="1">
        <v>5</v>
      </c>
      <c r="AE286" s="1">
        <v>3</v>
      </c>
      <c r="AF286" s="1">
        <v>55</v>
      </c>
      <c r="AG286" s="1">
        <f t="shared" si="32"/>
        <v>63</v>
      </c>
      <c r="AH286" s="13">
        <v>18.658000000000001</v>
      </c>
      <c r="AI286" s="13">
        <v>0</v>
      </c>
      <c r="AJ286" s="13">
        <v>7.0919999999999996</v>
      </c>
      <c r="AK286" s="13">
        <f t="shared" si="33"/>
        <v>25.75</v>
      </c>
      <c r="AL286" s="1">
        <v>1</v>
      </c>
      <c r="AM286" s="1">
        <v>0</v>
      </c>
      <c r="AN286" s="1">
        <v>0</v>
      </c>
      <c r="AO286" s="1">
        <f t="shared" si="34"/>
        <v>1</v>
      </c>
      <c r="AP286" s="1">
        <v>0</v>
      </c>
      <c r="AQ286" s="1">
        <v>128</v>
      </c>
      <c r="AR286" s="1">
        <v>0</v>
      </c>
      <c r="AS286" s="1">
        <f>+Urq_InfraMR[[#This Row],[B.02.1 - Parque de Coches Eléctricos Motrices]]+Urq_InfraMR[[#This Row],[B.02.2 - Parque de Coches Eléctricos Motrices Remolcados Tipo R]]+Urq_InfraMR[[#This Row],[B.02.3 - Parque de Coches Eléctricos Motrices Tipo R]]</f>
        <v>128</v>
      </c>
      <c r="AT286" s="1">
        <v>0</v>
      </c>
      <c r="AU286" s="1">
        <v>0</v>
      </c>
      <c r="AV286" s="1">
        <v>0</v>
      </c>
      <c r="AW286" s="1">
        <f>+Urq_InfraMR[[#This Row],[B.03.1 - Parque de Coches Motores Motrices Remolcados]]+Urq_InfraMR[[#This Row],[B.03.2 - Parque de Coches Motores Motrices Intermedios]]+Urq_InfraMR[[#This Row],[B.03.3 - Parque de Coches Motores Motrices Cabina]]</f>
        <v>0</v>
      </c>
      <c r="AX286" s="1">
        <v>0</v>
      </c>
      <c r="AY286" s="1">
        <v>0</v>
      </c>
      <c r="AZ286" s="1">
        <v>0</v>
      </c>
      <c r="BA286" s="1">
        <v>0</v>
      </c>
      <c r="BB286" s="1">
        <v>0</v>
      </c>
      <c r="BC286" s="1">
        <f>+Urq_InfraMR[[#This Row],[B.04.5 - Parque de Coches Remolcados para Servicios Especiales (Cartoneros)]]+Urq_InfraMR[[#This Row],[B.04.4 - Parque de Coches Remolcados de Larga Distancia (Turista+Pullman)]]+Urq_InfraMR[[#This Row],[B.04.3 - Parque de Coches Remolcados Clase Unica Cabina]]+Urq_InfraMR[[#This Row],[B.04.2 - Parque de Coches Remolcados Clase Unica Furgón]]+Urq_InfraMR[[#This Row],[B.04.1 - Parque de Coches Remolcados Clase Unica]]</f>
        <v>0</v>
      </c>
      <c r="BD286" s="1">
        <v>2</v>
      </c>
      <c r="BE286" s="1">
        <v>0</v>
      </c>
      <c r="BF286" s="16">
        <v>1435</v>
      </c>
    </row>
    <row r="287" spans="1:58">
      <c r="A287" s="1">
        <v>2016</v>
      </c>
      <c r="B287" s="1" t="s">
        <v>124</v>
      </c>
      <c r="C287" s="12">
        <v>0.2</v>
      </c>
      <c r="D287" s="12">
        <v>0</v>
      </c>
      <c r="E287" s="12">
        <v>0</v>
      </c>
      <c r="F287" s="12">
        <v>25.676639999999999</v>
      </c>
      <c r="G287" s="12">
        <f t="shared" si="28"/>
        <v>25.876639999999998</v>
      </c>
      <c r="H287" s="12">
        <f>+Urq_InfraMR[[#This Row],[Total Líneas de Explotación ]]</f>
        <v>25.876639999999998</v>
      </c>
      <c r="I287" s="12">
        <v>25.677</v>
      </c>
      <c r="J287" s="12">
        <v>0.2</v>
      </c>
      <c r="K287" s="12">
        <v>2.5569999999999999</v>
      </c>
      <c r="L287" s="12">
        <v>54.899000000000001</v>
      </c>
      <c r="M287" s="12">
        <v>3.875</v>
      </c>
      <c r="N287" s="12">
        <f>+Urq_InfraMR[[#This Row],[A.03.1 -  Longitud de Vías de Explotación No Electrificadas Troncales y Ramales (vía principal) (km)]]+Urq_InfraMR[[#This Row],[A.04.1 -  Longitud de Vías de Explotación Electrificadas Troncales y Ramales (vía principal) (km)]]</f>
        <v>55.099000000000004</v>
      </c>
      <c r="O287" s="12">
        <f>+Urq_InfraMR[[#This Row],[Total Vías (excluido Auxiliares)]]</f>
        <v>55.099000000000004</v>
      </c>
      <c r="P287" s="1">
        <v>4</v>
      </c>
      <c r="Q287" s="1">
        <v>19</v>
      </c>
      <c r="R287" s="1">
        <v>0</v>
      </c>
      <c r="S287" s="1">
        <f t="shared" si="29"/>
        <v>23</v>
      </c>
      <c r="T287" s="1">
        <v>0</v>
      </c>
      <c r="U287" s="1">
        <v>22</v>
      </c>
      <c r="V287" s="1">
        <v>0</v>
      </c>
      <c r="W287" s="1">
        <v>0</v>
      </c>
      <c r="X287" s="1">
        <v>2</v>
      </c>
      <c r="Y287" s="1">
        <f t="shared" si="30"/>
        <v>24</v>
      </c>
      <c r="Z287" s="1">
        <v>8</v>
      </c>
      <c r="AA287" s="1">
        <v>6</v>
      </c>
      <c r="AB287" s="1">
        <f>+Urq_InfraMR[[#This Row],[Total Pasos Vehiculares a Nivel]]</f>
        <v>24</v>
      </c>
      <c r="AC287" s="1">
        <f t="shared" si="31"/>
        <v>38</v>
      </c>
      <c r="AD287" s="1">
        <v>5</v>
      </c>
      <c r="AE287" s="1">
        <v>3</v>
      </c>
      <c r="AF287" s="1">
        <v>55</v>
      </c>
      <c r="AG287" s="1">
        <f t="shared" si="32"/>
        <v>63</v>
      </c>
      <c r="AH287" s="13">
        <v>18.658000000000001</v>
      </c>
      <c r="AI287" s="13">
        <v>0</v>
      </c>
      <c r="AJ287" s="13">
        <v>7.0919999999999996</v>
      </c>
      <c r="AK287" s="13">
        <f t="shared" si="33"/>
        <v>25.75</v>
      </c>
      <c r="AL287" s="1">
        <v>1</v>
      </c>
      <c r="AM287" s="1">
        <v>0</v>
      </c>
      <c r="AN287" s="1">
        <v>0</v>
      </c>
      <c r="AO287" s="1">
        <f t="shared" si="34"/>
        <v>1</v>
      </c>
      <c r="AP287" s="1">
        <v>0</v>
      </c>
      <c r="AQ287" s="1">
        <v>128</v>
      </c>
      <c r="AR287" s="1">
        <v>0</v>
      </c>
      <c r="AS287" s="1">
        <f>+Urq_InfraMR[[#This Row],[B.02.1 - Parque de Coches Eléctricos Motrices]]+Urq_InfraMR[[#This Row],[B.02.2 - Parque de Coches Eléctricos Motrices Remolcados Tipo R]]+Urq_InfraMR[[#This Row],[B.02.3 - Parque de Coches Eléctricos Motrices Tipo R]]</f>
        <v>128</v>
      </c>
      <c r="AT287" s="1">
        <v>0</v>
      </c>
      <c r="AU287" s="1">
        <v>0</v>
      </c>
      <c r="AV287" s="1">
        <v>0</v>
      </c>
      <c r="AW287" s="1">
        <f>+Urq_InfraMR[[#This Row],[B.03.1 - Parque de Coches Motores Motrices Remolcados]]+Urq_InfraMR[[#This Row],[B.03.2 - Parque de Coches Motores Motrices Intermedios]]+Urq_InfraMR[[#This Row],[B.03.3 - Parque de Coches Motores Motrices Cabina]]</f>
        <v>0</v>
      </c>
      <c r="AX287" s="1">
        <v>0</v>
      </c>
      <c r="AY287" s="1">
        <v>0</v>
      </c>
      <c r="AZ287" s="1">
        <v>0</v>
      </c>
      <c r="BA287" s="1">
        <v>0</v>
      </c>
      <c r="BB287" s="1">
        <v>0</v>
      </c>
      <c r="BC287" s="1">
        <f>+Urq_InfraMR[[#This Row],[B.04.5 - Parque de Coches Remolcados para Servicios Especiales (Cartoneros)]]+Urq_InfraMR[[#This Row],[B.04.4 - Parque de Coches Remolcados de Larga Distancia (Turista+Pullman)]]+Urq_InfraMR[[#This Row],[B.04.3 - Parque de Coches Remolcados Clase Unica Cabina]]+Urq_InfraMR[[#This Row],[B.04.2 - Parque de Coches Remolcados Clase Unica Furgón]]+Urq_InfraMR[[#This Row],[B.04.1 - Parque de Coches Remolcados Clase Unica]]</f>
        <v>0</v>
      </c>
      <c r="BD287" s="1">
        <v>2</v>
      </c>
      <c r="BE287" s="1">
        <v>0</v>
      </c>
      <c r="BF287" s="16">
        <v>1435</v>
      </c>
    </row>
    <row r="288" spans="1:58">
      <c r="A288" s="1">
        <v>2016</v>
      </c>
      <c r="B288" s="1" t="s">
        <v>125</v>
      </c>
      <c r="C288" s="12">
        <v>0.2</v>
      </c>
      <c r="D288" s="12">
        <v>0</v>
      </c>
      <c r="E288" s="12">
        <v>0</v>
      </c>
      <c r="F288" s="12">
        <v>25.676639999999999</v>
      </c>
      <c r="G288" s="12">
        <f t="shared" si="28"/>
        <v>25.876639999999998</v>
      </c>
      <c r="H288" s="12">
        <f>+Urq_InfraMR[[#This Row],[Total Líneas de Explotación ]]</f>
        <v>25.876639999999998</v>
      </c>
      <c r="I288" s="12">
        <v>25.677</v>
      </c>
      <c r="J288" s="12">
        <v>0.2</v>
      </c>
      <c r="K288" s="12">
        <v>2.5569999999999999</v>
      </c>
      <c r="L288" s="12">
        <v>54.899000000000001</v>
      </c>
      <c r="M288" s="12">
        <v>3.875</v>
      </c>
      <c r="N288" s="12">
        <f>+Urq_InfraMR[[#This Row],[A.03.1 -  Longitud de Vías de Explotación No Electrificadas Troncales y Ramales (vía principal) (km)]]+Urq_InfraMR[[#This Row],[A.04.1 -  Longitud de Vías de Explotación Electrificadas Troncales y Ramales (vía principal) (km)]]</f>
        <v>55.099000000000004</v>
      </c>
      <c r="O288" s="12">
        <f>+Urq_InfraMR[[#This Row],[Total Vías (excluido Auxiliares)]]</f>
        <v>55.099000000000004</v>
      </c>
      <c r="P288" s="1">
        <v>4</v>
      </c>
      <c r="Q288" s="1">
        <v>19</v>
      </c>
      <c r="R288" s="1">
        <v>0</v>
      </c>
      <c r="S288" s="1">
        <f t="shared" si="29"/>
        <v>23</v>
      </c>
      <c r="T288" s="1">
        <v>0</v>
      </c>
      <c r="U288" s="1">
        <v>22</v>
      </c>
      <c r="V288" s="1">
        <v>0</v>
      </c>
      <c r="W288" s="1">
        <v>0</v>
      </c>
      <c r="X288" s="1">
        <v>2</v>
      </c>
      <c r="Y288" s="1">
        <f t="shared" si="30"/>
        <v>24</v>
      </c>
      <c r="Z288" s="1">
        <v>8</v>
      </c>
      <c r="AA288" s="1">
        <v>6</v>
      </c>
      <c r="AB288" s="1">
        <f>+Urq_InfraMR[[#This Row],[Total Pasos Vehiculares a Nivel]]</f>
        <v>24</v>
      </c>
      <c r="AC288" s="1">
        <f t="shared" si="31"/>
        <v>38</v>
      </c>
      <c r="AD288" s="1">
        <v>5</v>
      </c>
      <c r="AE288" s="1">
        <v>3</v>
      </c>
      <c r="AF288" s="1">
        <v>55</v>
      </c>
      <c r="AG288" s="1">
        <f t="shared" si="32"/>
        <v>63</v>
      </c>
      <c r="AH288" s="13">
        <v>18.658000000000001</v>
      </c>
      <c r="AI288" s="13">
        <v>0</v>
      </c>
      <c r="AJ288" s="13">
        <v>7.0919999999999996</v>
      </c>
      <c r="AK288" s="13">
        <f t="shared" si="33"/>
        <v>25.75</v>
      </c>
      <c r="AL288" s="1">
        <v>1</v>
      </c>
      <c r="AM288" s="1">
        <v>0</v>
      </c>
      <c r="AN288" s="1">
        <v>0</v>
      </c>
      <c r="AO288" s="1">
        <f t="shared" si="34"/>
        <v>1</v>
      </c>
      <c r="AP288" s="1">
        <v>0</v>
      </c>
      <c r="AQ288" s="1">
        <v>128</v>
      </c>
      <c r="AR288" s="1">
        <v>0</v>
      </c>
      <c r="AS288" s="1">
        <f>+Urq_InfraMR[[#This Row],[B.02.1 - Parque de Coches Eléctricos Motrices]]+Urq_InfraMR[[#This Row],[B.02.2 - Parque de Coches Eléctricos Motrices Remolcados Tipo R]]+Urq_InfraMR[[#This Row],[B.02.3 - Parque de Coches Eléctricos Motrices Tipo R]]</f>
        <v>128</v>
      </c>
      <c r="AT288" s="1">
        <v>0</v>
      </c>
      <c r="AU288" s="1">
        <v>0</v>
      </c>
      <c r="AV288" s="1">
        <v>0</v>
      </c>
      <c r="AW288" s="1">
        <f>+Urq_InfraMR[[#This Row],[B.03.1 - Parque de Coches Motores Motrices Remolcados]]+Urq_InfraMR[[#This Row],[B.03.2 - Parque de Coches Motores Motrices Intermedios]]+Urq_InfraMR[[#This Row],[B.03.3 - Parque de Coches Motores Motrices Cabina]]</f>
        <v>0</v>
      </c>
      <c r="AX288" s="1">
        <v>0</v>
      </c>
      <c r="AY288" s="1">
        <v>0</v>
      </c>
      <c r="AZ288" s="1">
        <v>0</v>
      </c>
      <c r="BA288" s="1">
        <v>0</v>
      </c>
      <c r="BB288" s="1">
        <v>0</v>
      </c>
      <c r="BC288" s="1">
        <f>+Urq_InfraMR[[#This Row],[B.04.5 - Parque de Coches Remolcados para Servicios Especiales (Cartoneros)]]+Urq_InfraMR[[#This Row],[B.04.4 - Parque de Coches Remolcados de Larga Distancia (Turista+Pullman)]]+Urq_InfraMR[[#This Row],[B.04.3 - Parque de Coches Remolcados Clase Unica Cabina]]+Urq_InfraMR[[#This Row],[B.04.2 - Parque de Coches Remolcados Clase Unica Furgón]]+Urq_InfraMR[[#This Row],[B.04.1 - Parque de Coches Remolcados Clase Unica]]</f>
        <v>0</v>
      </c>
      <c r="BD288" s="1">
        <v>2</v>
      </c>
      <c r="BE288" s="1">
        <v>0</v>
      </c>
      <c r="BF288" s="16">
        <v>1435</v>
      </c>
    </row>
    <row r="289" spans="1:58">
      <c r="A289" s="1">
        <v>2016</v>
      </c>
      <c r="B289" s="1" t="s">
        <v>126</v>
      </c>
      <c r="C289" s="12">
        <v>0.2</v>
      </c>
      <c r="D289" s="12">
        <v>0</v>
      </c>
      <c r="E289" s="12">
        <v>0</v>
      </c>
      <c r="F289" s="12">
        <v>25.676639999999999</v>
      </c>
      <c r="G289" s="12">
        <f t="shared" si="28"/>
        <v>25.876639999999998</v>
      </c>
      <c r="H289" s="12">
        <f>+Urq_InfraMR[[#This Row],[Total Líneas de Explotación ]]</f>
        <v>25.876639999999998</v>
      </c>
      <c r="I289" s="12">
        <v>25.677</v>
      </c>
      <c r="J289" s="12">
        <v>0.2</v>
      </c>
      <c r="K289" s="12">
        <v>2.5569999999999999</v>
      </c>
      <c r="L289" s="12">
        <v>54.899000000000001</v>
      </c>
      <c r="M289" s="12">
        <v>3.875</v>
      </c>
      <c r="N289" s="12">
        <f>+Urq_InfraMR[[#This Row],[A.03.1 -  Longitud de Vías de Explotación No Electrificadas Troncales y Ramales (vía principal) (km)]]+Urq_InfraMR[[#This Row],[A.04.1 -  Longitud de Vías de Explotación Electrificadas Troncales y Ramales (vía principal) (km)]]</f>
        <v>55.099000000000004</v>
      </c>
      <c r="O289" s="12">
        <f>+Urq_InfraMR[[#This Row],[Total Vías (excluido Auxiliares)]]</f>
        <v>55.099000000000004</v>
      </c>
      <c r="P289" s="1">
        <v>4</v>
      </c>
      <c r="Q289" s="1">
        <v>19</v>
      </c>
      <c r="R289" s="1">
        <v>0</v>
      </c>
      <c r="S289" s="1">
        <f t="shared" si="29"/>
        <v>23</v>
      </c>
      <c r="T289" s="1">
        <v>0</v>
      </c>
      <c r="U289" s="1">
        <v>22</v>
      </c>
      <c r="V289" s="1">
        <v>0</v>
      </c>
      <c r="W289" s="1">
        <v>0</v>
      </c>
      <c r="X289" s="1">
        <v>2</v>
      </c>
      <c r="Y289" s="1">
        <f t="shared" si="30"/>
        <v>24</v>
      </c>
      <c r="Z289" s="1">
        <v>8</v>
      </c>
      <c r="AA289" s="1">
        <v>6</v>
      </c>
      <c r="AB289" s="1">
        <f>+Urq_InfraMR[[#This Row],[Total Pasos Vehiculares a Nivel]]</f>
        <v>24</v>
      </c>
      <c r="AC289" s="1">
        <f t="shared" si="31"/>
        <v>38</v>
      </c>
      <c r="AD289" s="1">
        <v>5</v>
      </c>
      <c r="AE289" s="1">
        <v>3</v>
      </c>
      <c r="AF289" s="1">
        <v>55</v>
      </c>
      <c r="AG289" s="1">
        <f t="shared" si="32"/>
        <v>63</v>
      </c>
      <c r="AH289" s="13">
        <v>18.658000000000001</v>
      </c>
      <c r="AI289" s="13">
        <v>0</v>
      </c>
      <c r="AJ289" s="13">
        <v>7.0919999999999996</v>
      </c>
      <c r="AK289" s="13">
        <f t="shared" si="33"/>
        <v>25.75</v>
      </c>
      <c r="AL289" s="1">
        <v>1</v>
      </c>
      <c r="AM289" s="1">
        <v>0</v>
      </c>
      <c r="AN289" s="1">
        <v>0</v>
      </c>
      <c r="AO289" s="1">
        <f t="shared" si="34"/>
        <v>1</v>
      </c>
      <c r="AP289" s="1">
        <v>0</v>
      </c>
      <c r="AQ289" s="1">
        <v>128</v>
      </c>
      <c r="AR289" s="1">
        <v>0</v>
      </c>
      <c r="AS289" s="1">
        <f>+Urq_InfraMR[[#This Row],[B.02.1 - Parque de Coches Eléctricos Motrices]]+Urq_InfraMR[[#This Row],[B.02.2 - Parque de Coches Eléctricos Motrices Remolcados Tipo R]]+Urq_InfraMR[[#This Row],[B.02.3 - Parque de Coches Eléctricos Motrices Tipo R]]</f>
        <v>128</v>
      </c>
      <c r="AT289" s="1">
        <v>0</v>
      </c>
      <c r="AU289" s="1">
        <v>0</v>
      </c>
      <c r="AV289" s="1">
        <v>0</v>
      </c>
      <c r="AW289" s="1">
        <f>+Urq_InfraMR[[#This Row],[B.03.1 - Parque de Coches Motores Motrices Remolcados]]+Urq_InfraMR[[#This Row],[B.03.2 - Parque de Coches Motores Motrices Intermedios]]+Urq_InfraMR[[#This Row],[B.03.3 - Parque de Coches Motores Motrices Cabina]]</f>
        <v>0</v>
      </c>
      <c r="AX289" s="1">
        <v>0</v>
      </c>
      <c r="AY289" s="1">
        <v>0</v>
      </c>
      <c r="AZ289" s="1">
        <v>0</v>
      </c>
      <c r="BA289" s="1">
        <v>0</v>
      </c>
      <c r="BB289" s="1">
        <v>0</v>
      </c>
      <c r="BC289" s="1">
        <f>+Urq_InfraMR[[#This Row],[B.04.5 - Parque de Coches Remolcados para Servicios Especiales (Cartoneros)]]+Urq_InfraMR[[#This Row],[B.04.4 - Parque de Coches Remolcados de Larga Distancia (Turista+Pullman)]]+Urq_InfraMR[[#This Row],[B.04.3 - Parque de Coches Remolcados Clase Unica Cabina]]+Urq_InfraMR[[#This Row],[B.04.2 - Parque de Coches Remolcados Clase Unica Furgón]]+Urq_InfraMR[[#This Row],[B.04.1 - Parque de Coches Remolcados Clase Unica]]</f>
        <v>0</v>
      </c>
      <c r="BD289" s="1">
        <v>2</v>
      </c>
      <c r="BE289" s="1">
        <v>0</v>
      </c>
      <c r="BF289" s="16">
        <v>1435</v>
      </c>
    </row>
    <row r="290" spans="1:58">
      <c r="A290" s="1">
        <v>2017</v>
      </c>
      <c r="B290" s="1" t="s">
        <v>115</v>
      </c>
      <c r="C290" s="12">
        <v>0.2</v>
      </c>
      <c r="D290" s="12">
        <v>0</v>
      </c>
      <c r="E290" s="12">
        <v>0</v>
      </c>
      <c r="F290" s="12">
        <v>25.676639999999999</v>
      </c>
      <c r="G290" s="12">
        <f t="shared" si="28"/>
        <v>25.876639999999998</v>
      </c>
      <c r="H290" s="12">
        <f>+Urq_InfraMR[[#This Row],[Total Líneas de Explotación ]]</f>
        <v>25.876639999999998</v>
      </c>
      <c r="I290" s="12">
        <v>25.677</v>
      </c>
      <c r="J290" s="12">
        <v>0.2</v>
      </c>
      <c r="K290" s="12">
        <v>2.5569999999999999</v>
      </c>
      <c r="L290" s="12">
        <v>54.899000000000001</v>
      </c>
      <c r="M290" s="12">
        <v>3.875</v>
      </c>
      <c r="N290" s="12">
        <f>+Urq_InfraMR[[#This Row],[A.03.1 -  Longitud de Vías de Explotación No Electrificadas Troncales y Ramales (vía principal) (km)]]+Urq_InfraMR[[#This Row],[A.04.1 -  Longitud de Vías de Explotación Electrificadas Troncales y Ramales (vía principal) (km)]]</f>
        <v>55.099000000000004</v>
      </c>
      <c r="O290" s="12">
        <f>+Urq_InfraMR[[#This Row],[Total Vías (excluido Auxiliares)]]</f>
        <v>55.099000000000004</v>
      </c>
      <c r="P290" s="1">
        <v>4</v>
      </c>
      <c r="Q290" s="1">
        <v>19</v>
      </c>
      <c r="R290" s="1">
        <v>0</v>
      </c>
      <c r="S290" s="1">
        <f t="shared" si="29"/>
        <v>23</v>
      </c>
      <c r="T290" s="1">
        <v>0</v>
      </c>
      <c r="U290" s="1">
        <v>22</v>
      </c>
      <c r="V290" s="1">
        <v>0</v>
      </c>
      <c r="W290" s="1">
        <v>0</v>
      </c>
      <c r="X290" s="1">
        <v>2</v>
      </c>
      <c r="Y290" s="1">
        <f t="shared" si="30"/>
        <v>24</v>
      </c>
      <c r="Z290" s="1">
        <v>8</v>
      </c>
      <c r="AA290" s="1">
        <v>6</v>
      </c>
      <c r="AB290" s="1">
        <f>+Urq_InfraMR[[#This Row],[Total Pasos Vehiculares a Nivel]]</f>
        <v>24</v>
      </c>
      <c r="AC290" s="1">
        <f t="shared" si="31"/>
        <v>38</v>
      </c>
      <c r="AD290" s="1">
        <v>5</v>
      </c>
      <c r="AE290" s="1">
        <v>3</v>
      </c>
      <c r="AF290" s="1">
        <v>55</v>
      </c>
      <c r="AG290" s="1">
        <f t="shared" si="32"/>
        <v>63</v>
      </c>
      <c r="AH290" s="13">
        <v>18.658000000000001</v>
      </c>
      <c r="AI290" s="13">
        <v>0</v>
      </c>
      <c r="AJ290" s="13">
        <v>7.0919999999999996</v>
      </c>
      <c r="AK290" s="13">
        <f t="shared" si="33"/>
        <v>25.75</v>
      </c>
      <c r="AL290" s="1">
        <v>1</v>
      </c>
      <c r="AM290" s="1">
        <v>0</v>
      </c>
      <c r="AN290" s="1">
        <v>0</v>
      </c>
      <c r="AO290" s="1">
        <f t="shared" si="34"/>
        <v>1</v>
      </c>
      <c r="AP290" s="1">
        <v>0</v>
      </c>
      <c r="AQ290" s="1">
        <v>128</v>
      </c>
      <c r="AR290" s="1">
        <v>0</v>
      </c>
      <c r="AS290" s="1">
        <f>+Urq_InfraMR[[#This Row],[B.02.1 - Parque de Coches Eléctricos Motrices]]+Urq_InfraMR[[#This Row],[B.02.2 - Parque de Coches Eléctricos Motrices Remolcados Tipo R]]+Urq_InfraMR[[#This Row],[B.02.3 - Parque de Coches Eléctricos Motrices Tipo R]]</f>
        <v>128</v>
      </c>
      <c r="AT290" s="1">
        <v>0</v>
      </c>
      <c r="AU290" s="1">
        <v>0</v>
      </c>
      <c r="AV290" s="1">
        <v>0</v>
      </c>
      <c r="AW290" s="1">
        <f>+Urq_InfraMR[[#This Row],[B.03.1 - Parque de Coches Motores Motrices Remolcados]]+Urq_InfraMR[[#This Row],[B.03.2 - Parque de Coches Motores Motrices Intermedios]]+Urq_InfraMR[[#This Row],[B.03.3 - Parque de Coches Motores Motrices Cabina]]</f>
        <v>0</v>
      </c>
      <c r="AX290" s="1">
        <v>0</v>
      </c>
      <c r="AY290" s="1">
        <v>0</v>
      </c>
      <c r="AZ290" s="1">
        <v>0</v>
      </c>
      <c r="BA290" s="1">
        <v>0</v>
      </c>
      <c r="BB290" s="1">
        <v>0</v>
      </c>
      <c r="BC290" s="1">
        <f>+Urq_InfraMR[[#This Row],[B.04.5 - Parque de Coches Remolcados para Servicios Especiales (Cartoneros)]]+Urq_InfraMR[[#This Row],[B.04.4 - Parque de Coches Remolcados de Larga Distancia (Turista+Pullman)]]+Urq_InfraMR[[#This Row],[B.04.3 - Parque de Coches Remolcados Clase Unica Cabina]]+Urq_InfraMR[[#This Row],[B.04.2 - Parque de Coches Remolcados Clase Unica Furgón]]+Urq_InfraMR[[#This Row],[B.04.1 - Parque de Coches Remolcados Clase Unica]]</f>
        <v>0</v>
      </c>
      <c r="BD290" s="1">
        <v>2</v>
      </c>
      <c r="BE290" s="1">
        <v>0</v>
      </c>
      <c r="BF290" s="16">
        <v>1435</v>
      </c>
    </row>
    <row r="291" spans="1:58">
      <c r="A291" s="1">
        <v>2017</v>
      </c>
      <c r="B291" s="1" t="s">
        <v>116</v>
      </c>
      <c r="C291" s="12">
        <v>0.2</v>
      </c>
      <c r="D291" s="12">
        <v>0</v>
      </c>
      <c r="E291" s="12">
        <v>0</v>
      </c>
      <c r="F291" s="12">
        <v>25.676639999999999</v>
      </c>
      <c r="G291" s="12">
        <f t="shared" si="28"/>
        <v>25.876639999999998</v>
      </c>
      <c r="H291" s="12">
        <f>+Urq_InfraMR[[#This Row],[Total Líneas de Explotación ]]</f>
        <v>25.876639999999998</v>
      </c>
      <c r="I291" s="12">
        <v>25.677</v>
      </c>
      <c r="J291" s="12">
        <v>0.2</v>
      </c>
      <c r="K291" s="12">
        <v>2.5569999999999999</v>
      </c>
      <c r="L291" s="12">
        <v>54.899000000000001</v>
      </c>
      <c r="M291" s="12">
        <v>3.875</v>
      </c>
      <c r="N291" s="12">
        <f>+Urq_InfraMR[[#This Row],[A.03.1 -  Longitud de Vías de Explotación No Electrificadas Troncales y Ramales (vía principal) (km)]]+Urq_InfraMR[[#This Row],[A.04.1 -  Longitud de Vías de Explotación Electrificadas Troncales y Ramales (vía principal) (km)]]</f>
        <v>55.099000000000004</v>
      </c>
      <c r="O291" s="12">
        <f>+Urq_InfraMR[[#This Row],[Total Vías (excluido Auxiliares)]]</f>
        <v>55.099000000000004</v>
      </c>
      <c r="P291" s="1">
        <v>4</v>
      </c>
      <c r="Q291" s="1">
        <v>19</v>
      </c>
      <c r="R291" s="1">
        <v>0</v>
      </c>
      <c r="S291" s="1">
        <f t="shared" si="29"/>
        <v>23</v>
      </c>
      <c r="T291" s="1">
        <v>0</v>
      </c>
      <c r="U291" s="1">
        <v>22</v>
      </c>
      <c r="V291" s="1">
        <v>0</v>
      </c>
      <c r="W291" s="1">
        <v>0</v>
      </c>
      <c r="X291" s="1">
        <v>2</v>
      </c>
      <c r="Y291" s="1">
        <f t="shared" si="30"/>
        <v>24</v>
      </c>
      <c r="Z291" s="1">
        <v>8</v>
      </c>
      <c r="AA291" s="1">
        <v>6</v>
      </c>
      <c r="AB291" s="1">
        <f>+Urq_InfraMR[[#This Row],[Total Pasos Vehiculares a Nivel]]</f>
        <v>24</v>
      </c>
      <c r="AC291" s="1">
        <f t="shared" si="31"/>
        <v>38</v>
      </c>
      <c r="AD291" s="1">
        <v>5</v>
      </c>
      <c r="AE291" s="1">
        <v>3</v>
      </c>
      <c r="AF291" s="1">
        <v>55</v>
      </c>
      <c r="AG291" s="1">
        <f t="shared" si="32"/>
        <v>63</v>
      </c>
      <c r="AH291" s="13">
        <v>18.658000000000001</v>
      </c>
      <c r="AI291" s="13">
        <v>0</v>
      </c>
      <c r="AJ291" s="13">
        <v>7.0919999999999996</v>
      </c>
      <c r="AK291" s="13">
        <f t="shared" si="33"/>
        <v>25.75</v>
      </c>
      <c r="AL291" s="1">
        <v>1</v>
      </c>
      <c r="AM291" s="1">
        <v>0</v>
      </c>
      <c r="AN291" s="1">
        <v>0</v>
      </c>
      <c r="AO291" s="1">
        <f t="shared" si="34"/>
        <v>1</v>
      </c>
      <c r="AP291" s="1">
        <v>0</v>
      </c>
      <c r="AQ291" s="1">
        <v>128</v>
      </c>
      <c r="AR291" s="1">
        <v>0</v>
      </c>
      <c r="AS291" s="1">
        <f>+Urq_InfraMR[[#This Row],[B.02.1 - Parque de Coches Eléctricos Motrices]]+Urq_InfraMR[[#This Row],[B.02.2 - Parque de Coches Eléctricos Motrices Remolcados Tipo R]]+Urq_InfraMR[[#This Row],[B.02.3 - Parque de Coches Eléctricos Motrices Tipo R]]</f>
        <v>128</v>
      </c>
      <c r="AT291" s="1">
        <v>0</v>
      </c>
      <c r="AU291" s="1">
        <v>0</v>
      </c>
      <c r="AV291" s="1">
        <v>0</v>
      </c>
      <c r="AW291" s="1">
        <f>+Urq_InfraMR[[#This Row],[B.03.1 - Parque de Coches Motores Motrices Remolcados]]+Urq_InfraMR[[#This Row],[B.03.2 - Parque de Coches Motores Motrices Intermedios]]+Urq_InfraMR[[#This Row],[B.03.3 - Parque de Coches Motores Motrices Cabina]]</f>
        <v>0</v>
      </c>
      <c r="AX291" s="1">
        <v>0</v>
      </c>
      <c r="AY291" s="1">
        <v>0</v>
      </c>
      <c r="AZ291" s="1">
        <v>0</v>
      </c>
      <c r="BA291" s="1">
        <v>0</v>
      </c>
      <c r="BB291" s="1">
        <v>0</v>
      </c>
      <c r="BC291" s="1">
        <f>+Urq_InfraMR[[#This Row],[B.04.5 - Parque de Coches Remolcados para Servicios Especiales (Cartoneros)]]+Urq_InfraMR[[#This Row],[B.04.4 - Parque de Coches Remolcados de Larga Distancia (Turista+Pullman)]]+Urq_InfraMR[[#This Row],[B.04.3 - Parque de Coches Remolcados Clase Unica Cabina]]+Urq_InfraMR[[#This Row],[B.04.2 - Parque de Coches Remolcados Clase Unica Furgón]]+Urq_InfraMR[[#This Row],[B.04.1 - Parque de Coches Remolcados Clase Unica]]</f>
        <v>0</v>
      </c>
      <c r="BD291" s="1">
        <v>2</v>
      </c>
      <c r="BE291" s="1">
        <v>0</v>
      </c>
      <c r="BF291" s="16">
        <v>1435</v>
      </c>
    </row>
    <row r="292" spans="1:58">
      <c r="A292" s="1">
        <v>2017</v>
      </c>
      <c r="B292" s="1" t="s">
        <v>117</v>
      </c>
      <c r="C292" s="12">
        <v>0.2</v>
      </c>
      <c r="D292" s="12">
        <v>0</v>
      </c>
      <c r="E292" s="12">
        <v>0</v>
      </c>
      <c r="F292" s="12">
        <v>25.676639999999999</v>
      </c>
      <c r="G292" s="12">
        <f t="shared" si="28"/>
        <v>25.876639999999998</v>
      </c>
      <c r="H292" s="12">
        <f>+Urq_InfraMR[[#This Row],[Total Líneas de Explotación ]]</f>
        <v>25.876639999999998</v>
      </c>
      <c r="I292" s="12">
        <v>25.677</v>
      </c>
      <c r="J292" s="12">
        <v>0.2</v>
      </c>
      <c r="K292" s="12">
        <v>2.5569999999999999</v>
      </c>
      <c r="L292" s="12">
        <v>54.899000000000001</v>
      </c>
      <c r="M292" s="12">
        <v>3.875</v>
      </c>
      <c r="N292" s="12">
        <f>+Urq_InfraMR[[#This Row],[A.03.1 -  Longitud de Vías de Explotación No Electrificadas Troncales y Ramales (vía principal) (km)]]+Urq_InfraMR[[#This Row],[A.04.1 -  Longitud de Vías de Explotación Electrificadas Troncales y Ramales (vía principal) (km)]]</f>
        <v>55.099000000000004</v>
      </c>
      <c r="O292" s="12">
        <f>+Urq_InfraMR[[#This Row],[Total Vías (excluido Auxiliares)]]</f>
        <v>55.099000000000004</v>
      </c>
      <c r="P292" s="1">
        <v>4</v>
      </c>
      <c r="Q292" s="1">
        <v>19</v>
      </c>
      <c r="R292" s="1">
        <v>0</v>
      </c>
      <c r="S292" s="1">
        <f t="shared" si="29"/>
        <v>23</v>
      </c>
      <c r="T292" s="1">
        <v>0</v>
      </c>
      <c r="U292" s="1">
        <v>22</v>
      </c>
      <c r="V292" s="1">
        <v>0</v>
      </c>
      <c r="W292" s="1">
        <v>0</v>
      </c>
      <c r="X292" s="1">
        <v>2</v>
      </c>
      <c r="Y292" s="1">
        <f t="shared" si="30"/>
        <v>24</v>
      </c>
      <c r="Z292" s="1">
        <v>8</v>
      </c>
      <c r="AA292" s="1">
        <v>6</v>
      </c>
      <c r="AB292" s="1">
        <f>+Urq_InfraMR[[#This Row],[Total Pasos Vehiculares a Nivel]]</f>
        <v>24</v>
      </c>
      <c r="AC292" s="1">
        <f t="shared" si="31"/>
        <v>38</v>
      </c>
      <c r="AD292" s="1">
        <v>5</v>
      </c>
      <c r="AE292" s="1">
        <v>3</v>
      </c>
      <c r="AF292" s="1">
        <v>55</v>
      </c>
      <c r="AG292" s="1">
        <f t="shared" si="32"/>
        <v>63</v>
      </c>
      <c r="AH292" s="13">
        <v>18.658000000000001</v>
      </c>
      <c r="AI292" s="13">
        <v>0</v>
      </c>
      <c r="AJ292" s="13">
        <v>7.0919999999999996</v>
      </c>
      <c r="AK292" s="13">
        <f t="shared" si="33"/>
        <v>25.75</v>
      </c>
      <c r="AL292" s="1">
        <v>1</v>
      </c>
      <c r="AM292" s="1">
        <v>0</v>
      </c>
      <c r="AN292" s="1">
        <v>0</v>
      </c>
      <c r="AO292" s="1">
        <f t="shared" si="34"/>
        <v>1</v>
      </c>
      <c r="AP292" s="1">
        <v>0</v>
      </c>
      <c r="AQ292" s="1">
        <v>128</v>
      </c>
      <c r="AR292" s="1">
        <v>0</v>
      </c>
      <c r="AS292" s="1">
        <f>+Urq_InfraMR[[#This Row],[B.02.1 - Parque de Coches Eléctricos Motrices]]+Urq_InfraMR[[#This Row],[B.02.2 - Parque de Coches Eléctricos Motrices Remolcados Tipo R]]+Urq_InfraMR[[#This Row],[B.02.3 - Parque de Coches Eléctricos Motrices Tipo R]]</f>
        <v>128</v>
      </c>
      <c r="AT292" s="1">
        <v>0</v>
      </c>
      <c r="AU292" s="1">
        <v>0</v>
      </c>
      <c r="AV292" s="1">
        <v>0</v>
      </c>
      <c r="AW292" s="1">
        <f>+Urq_InfraMR[[#This Row],[B.03.1 - Parque de Coches Motores Motrices Remolcados]]+Urq_InfraMR[[#This Row],[B.03.2 - Parque de Coches Motores Motrices Intermedios]]+Urq_InfraMR[[#This Row],[B.03.3 - Parque de Coches Motores Motrices Cabina]]</f>
        <v>0</v>
      </c>
      <c r="AX292" s="1">
        <v>0</v>
      </c>
      <c r="AY292" s="1">
        <v>0</v>
      </c>
      <c r="AZ292" s="1">
        <v>0</v>
      </c>
      <c r="BA292" s="1">
        <v>0</v>
      </c>
      <c r="BB292" s="1">
        <v>0</v>
      </c>
      <c r="BC292" s="1">
        <f>+Urq_InfraMR[[#This Row],[B.04.5 - Parque de Coches Remolcados para Servicios Especiales (Cartoneros)]]+Urq_InfraMR[[#This Row],[B.04.4 - Parque de Coches Remolcados de Larga Distancia (Turista+Pullman)]]+Urq_InfraMR[[#This Row],[B.04.3 - Parque de Coches Remolcados Clase Unica Cabina]]+Urq_InfraMR[[#This Row],[B.04.2 - Parque de Coches Remolcados Clase Unica Furgón]]+Urq_InfraMR[[#This Row],[B.04.1 - Parque de Coches Remolcados Clase Unica]]</f>
        <v>0</v>
      </c>
      <c r="BD292" s="1">
        <v>2</v>
      </c>
      <c r="BE292" s="1">
        <v>0</v>
      </c>
      <c r="BF292" s="16">
        <v>1435</v>
      </c>
    </row>
    <row r="293" spans="1:58">
      <c r="A293" s="1">
        <v>2017</v>
      </c>
      <c r="B293" s="1" t="s">
        <v>118</v>
      </c>
      <c r="C293" s="12">
        <v>0.2</v>
      </c>
      <c r="D293" s="12">
        <v>0</v>
      </c>
      <c r="E293" s="12">
        <v>0</v>
      </c>
      <c r="F293" s="12">
        <v>25.676639999999999</v>
      </c>
      <c r="G293" s="12">
        <f t="shared" si="28"/>
        <v>25.876639999999998</v>
      </c>
      <c r="H293" s="12">
        <f>+Urq_InfraMR[[#This Row],[Total Líneas de Explotación ]]</f>
        <v>25.876639999999998</v>
      </c>
      <c r="I293" s="12">
        <v>25.677</v>
      </c>
      <c r="J293" s="12">
        <v>0.2</v>
      </c>
      <c r="K293" s="12">
        <v>2.5569999999999999</v>
      </c>
      <c r="L293" s="12">
        <v>54.899000000000001</v>
      </c>
      <c r="M293" s="12">
        <v>3.875</v>
      </c>
      <c r="N293" s="12">
        <f>+Urq_InfraMR[[#This Row],[A.03.1 -  Longitud de Vías de Explotación No Electrificadas Troncales y Ramales (vía principal) (km)]]+Urq_InfraMR[[#This Row],[A.04.1 -  Longitud de Vías de Explotación Electrificadas Troncales y Ramales (vía principal) (km)]]</f>
        <v>55.099000000000004</v>
      </c>
      <c r="O293" s="12">
        <f>+Urq_InfraMR[[#This Row],[Total Vías (excluido Auxiliares)]]</f>
        <v>55.099000000000004</v>
      </c>
      <c r="P293" s="1">
        <v>4</v>
      </c>
      <c r="Q293" s="1">
        <v>19</v>
      </c>
      <c r="R293" s="1">
        <v>0</v>
      </c>
      <c r="S293" s="1">
        <f t="shared" si="29"/>
        <v>23</v>
      </c>
      <c r="T293" s="1">
        <v>0</v>
      </c>
      <c r="U293" s="1">
        <v>22</v>
      </c>
      <c r="V293" s="1">
        <v>0</v>
      </c>
      <c r="W293" s="1">
        <v>0</v>
      </c>
      <c r="X293" s="1">
        <v>2</v>
      </c>
      <c r="Y293" s="1">
        <f t="shared" si="30"/>
        <v>24</v>
      </c>
      <c r="Z293" s="1">
        <v>8</v>
      </c>
      <c r="AA293" s="1">
        <v>6</v>
      </c>
      <c r="AB293" s="1">
        <f>+Urq_InfraMR[[#This Row],[Total Pasos Vehiculares a Nivel]]</f>
        <v>24</v>
      </c>
      <c r="AC293" s="1">
        <f t="shared" si="31"/>
        <v>38</v>
      </c>
      <c r="AD293" s="1">
        <v>5</v>
      </c>
      <c r="AE293" s="1">
        <v>3</v>
      </c>
      <c r="AF293" s="1">
        <v>55</v>
      </c>
      <c r="AG293" s="1">
        <f t="shared" si="32"/>
        <v>63</v>
      </c>
      <c r="AH293" s="13">
        <v>18.658000000000001</v>
      </c>
      <c r="AI293" s="13">
        <v>0</v>
      </c>
      <c r="AJ293" s="13">
        <v>7.0919999999999996</v>
      </c>
      <c r="AK293" s="13">
        <f t="shared" si="33"/>
        <v>25.75</v>
      </c>
      <c r="AL293" s="1">
        <v>1</v>
      </c>
      <c r="AM293" s="1">
        <v>0</v>
      </c>
      <c r="AN293" s="1">
        <v>0</v>
      </c>
      <c r="AO293" s="1">
        <f t="shared" si="34"/>
        <v>1</v>
      </c>
      <c r="AP293" s="1">
        <v>0</v>
      </c>
      <c r="AQ293" s="1">
        <v>128</v>
      </c>
      <c r="AR293" s="1">
        <v>0</v>
      </c>
      <c r="AS293" s="1">
        <f>+Urq_InfraMR[[#This Row],[B.02.1 - Parque de Coches Eléctricos Motrices]]+Urq_InfraMR[[#This Row],[B.02.2 - Parque de Coches Eléctricos Motrices Remolcados Tipo R]]+Urq_InfraMR[[#This Row],[B.02.3 - Parque de Coches Eléctricos Motrices Tipo R]]</f>
        <v>128</v>
      </c>
      <c r="AT293" s="1">
        <v>0</v>
      </c>
      <c r="AU293" s="1">
        <v>0</v>
      </c>
      <c r="AV293" s="1">
        <v>0</v>
      </c>
      <c r="AW293" s="1">
        <f>+Urq_InfraMR[[#This Row],[B.03.1 - Parque de Coches Motores Motrices Remolcados]]+Urq_InfraMR[[#This Row],[B.03.2 - Parque de Coches Motores Motrices Intermedios]]+Urq_InfraMR[[#This Row],[B.03.3 - Parque de Coches Motores Motrices Cabina]]</f>
        <v>0</v>
      </c>
      <c r="AX293" s="1">
        <v>0</v>
      </c>
      <c r="AY293" s="1">
        <v>0</v>
      </c>
      <c r="AZ293" s="1">
        <v>0</v>
      </c>
      <c r="BA293" s="1">
        <v>0</v>
      </c>
      <c r="BB293" s="1">
        <v>0</v>
      </c>
      <c r="BC293" s="1">
        <f>+Urq_InfraMR[[#This Row],[B.04.5 - Parque de Coches Remolcados para Servicios Especiales (Cartoneros)]]+Urq_InfraMR[[#This Row],[B.04.4 - Parque de Coches Remolcados de Larga Distancia (Turista+Pullman)]]+Urq_InfraMR[[#This Row],[B.04.3 - Parque de Coches Remolcados Clase Unica Cabina]]+Urq_InfraMR[[#This Row],[B.04.2 - Parque de Coches Remolcados Clase Unica Furgón]]+Urq_InfraMR[[#This Row],[B.04.1 - Parque de Coches Remolcados Clase Unica]]</f>
        <v>0</v>
      </c>
      <c r="BD293" s="1">
        <v>2</v>
      </c>
      <c r="BE293" s="1">
        <v>0</v>
      </c>
      <c r="BF293" s="16">
        <v>1435</v>
      </c>
    </row>
    <row r="294" spans="1:58">
      <c r="A294" s="1">
        <v>2017</v>
      </c>
      <c r="B294" s="1" t="s">
        <v>119</v>
      </c>
      <c r="C294" s="12">
        <v>0.2</v>
      </c>
      <c r="D294" s="12">
        <v>0</v>
      </c>
      <c r="E294" s="12">
        <v>0</v>
      </c>
      <c r="F294" s="12">
        <v>25.676639999999999</v>
      </c>
      <c r="G294" s="12">
        <f t="shared" si="28"/>
        <v>25.876639999999998</v>
      </c>
      <c r="H294" s="12">
        <f>+Urq_InfraMR[[#This Row],[Total Líneas de Explotación ]]</f>
        <v>25.876639999999998</v>
      </c>
      <c r="I294" s="12">
        <v>25.677</v>
      </c>
      <c r="J294" s="12">
        <v>0.2</v>
      </c>
      <c r="K294" s="12">
        <v>2.5569999999999999</v>
      </c>
      <c r="L294" s="12">
        <v>54.899000000000001</v>
      </c>
      <c r="M294" s="12">
        <v>3.875</v>
      </c>
      <c r="N294" s="12">
        <f>+Urq_InfraMR[[#This Row],[A.03.1 -  Longitud de Vías de Explotación No Electrificadas Troncales y Ramales (vía principal) (km)]]+Urq_InfraMR[[#This Row],[A.04.1 -  Longitud de Vías de Explotación Electrificadas Troncales y Ramales (vía principal) (km)]]</f>
        <v>55.099000000000004</v>
      </c>
      <c r="O294" s="12">
        <f>+Urq_InfraMR[[#This Row],[Total Vías (excluido Auxiliares)]]</f>
        <v>55.099000000000004</v>
      </c>
      <c r="P294" s="1">
        <v>4</v>
      </c>
      <c r="Q294" s="1">
        <v>19</v>
      </c>
      <c r="R294" s="1">
        <v>0</v>
      </c>
      <c r="S294" s="1">
        <f t="shared" si="29"/>
        <v>23</v>
      </c>
      <c r="T294" s="1">
        <v>0</v>
      </c>
      <c r="U294" s="1">
        <v>22</v>
      </c>
      <c r="V294" s="1">
        <v>0</v>
      </c>
      <c r="W294" s="1">
        <v>0</v>
      </c>
      <c r="X294" s="1">
        <v>2</v>
      </c>
      <c r="Y294" s="1">
        <f t="shared" si="30"/>
        <v>24</v>
      </c>
      <c r="Z294" s="1">
        <v>8</v>
      </c>
      <c r="AA294" s="1">
        <v>6</v>
      </c>
      <c r="AB294" s="1">
        <f>+Urq_InfraMR[[#This Row],[Total Pasos Vehiculares a Nivel]]</f>
        <v>24</v>
      </c>
      <c r="AC294" s="1">
        <f t="shared" si="31"/>
        <v>38</v>
      </c>
      <c r="AD294" s="1">
        <v>5</v>
      </c>
      <c r="AE294" s="1">
        <v>3</v>
      </c>
      <c r="AF294" s="1">
        <v>55</v>
      </c>
      <c r="AG294" s="1">
        <f t="shared" si="32"/>
        <v>63</v>
      </c>
      <c r="AH294" s="13">
        <v>18.658000000000001</v>
      </c>
      <c r="AI294" s="13">
        <v>0</v>
      </c>
      <c r="AJ294" s="13">
        <v>7.0919999999999996</v>
      </c>
      <c r="AK294" s="13">
        <f t="shared" si="33"/>
        <v>25.75</v>
      </c>
      <c r="AL294" s="1">
        <v>1</v>
      </c>
      <c r="AM294" s="1">
        <v>0</v>
      </c>
      <c r="AN294" s="1">
        <v>0</v>
      </c>
      <c r="AO294" s="1">
        <f t="shared" si="34"/>
        <v>1</v>
      </c>
      <c r="AP294" s="1">
        <v>0</v>
      </c>
      <c r="AQ294" s="1">
        <v>128</v>
      </c>
      <c r="AR294" s="1">
        <v>0</v>
      </c>
      <c r="AS294" s="1">
        <f>+Urq_InfraMR[[#This Row],[B.02.1 - Parque de Coches Eléctricos Motrices]]+Urq_InfraMR[[#This Row],[B.02.2 - Parque de Coches Eléctricos Motrices Remolcados Tipo R]]+Urq_InfraMR[[#This Row],[B.02.3 - Parque de Coches Eléctricos Motrices Tipo R]]</f>
        <v>128</v>
      </c>
      <c r="AT294" s="1">
        <v>0</v>
      </c>
      <c r="AU294" s="1">
        <v>0</v>
      </c>
      <c r="AV294" s="1">
        <v>0</v>
      </c>
      <c r="AW294" s="1">
        <f>+Urq_InfraMR[[#This Row],[B.03.1 - Parque de Coches Motores Motrices Remolcados]]+Urq_InfraMR[[#This Row],[B.03.2 - Parque de Coches Motores Motrices Intermedios]]+Urq_InfraMR[[#This Row],[B.03.3 - Parque de Coches Motores Motrices Cabina]]</f>
        <v>0</v>
      </c>
      <c r="AX294" s="1">
        <v>0</v>
      </c>
      <c r="AY294" s="1">
        <v>0</v>
      </c>
      <c r="AZ294" s="1">
        <v>0</v>
      </c>
      <c r="BA294" s="1">
        <v>0</v>
      </c>
      <c r="BB294" s="1">
        <v>0</v>
      </c>
      <c r="BC294" s="1">
        <f>+Urq_InfraMR[[#This Row],[B.04.5 - Parque de Coches Remolcados para Servicios Especiales (Cartoneros)]]+Urq_InfraMR[[#This Row],[B.04.4 - Parque de Coches Remolcados de Larga Distancia (Turista+Pullman)]]+Urq_InfraMR[[#This Row],[B.04.3 - Parque de Coches Remolcados Clase Unica Cabina]]+Urq_InfraMR[[#This Row],[B.04.2 - Parque de Coches Remolcados Clase Unica Furgón]]+Urq_InfraMR[[#This Row],[B.04.1 - Parque de Coches Remolcados Clase Unica]]</f>
        <v>0</v>
      </c>
      <c r="BD294" s="1">
        <v>2</v>
      </c>
      <c r="BE294" s="1">
        <v>0</v>
      </c>
      <c r="BF294" s="16">
        <v>1435</v>
      </c>
    </row>
    <row r="295" spans="1:58">
      <c r="A295" s="1">
        <v>2017</v>
      </c>
      <c r="B295" s="1" t="s">
        <v>120</v>
      </c>
      <c r="C295" s="12">
        <v>0.2</v>
      </c>
      <c r="D295" s="12">
        <v>0</v>
      </c>
      <c r="E295" s="12">
        <v>0</v>
      </c>
      <c r="F295" s="12">
        <v>25.676639999999999</v>
      </c>
      <c r="G295" s="12">
        <f t="shared" si="28"/>
        <v>25.876639999999998</v>
      </c>
      <c r="H295" s="12">
        <f>+Urq_InfraMR[[#This Row],[Total Líneas de Explotación ]]</f>
        <v>25.876639999999998</v>
      </c>
      <c r="I295" s="12">
        <v>25.677</v>
      </c>
      <c r="J295" s="12">
        <v>0.2</v>
      </c>
      <c r="K295" s="12">
        <v>2.5569999999999999</v>
      </c>
      <c r="L295" s="12">
        <v>54.899000000000001</v>
      </c>
      <c r="M295" s="12">
        <v>3.875</v>
      </c>
      <c r="N295" s="12">
        <f>+Urq_InfraMR[[#This Row],[A.03.1 -  Longitud de Vías de Explotación No Electrificadas Troncales y Ramales (vía principal) (km)]]+Urq_InfraMR[[#This Row],[A.04.1 -  Longitud de Vías de Explotación Electrificadas Troncales y Ramales (vía principal) (km)]]</f>
        <v>55.099000000000004</v>
      </c>
      <c r="O295" s="12">
        <f>+Urq_InfraMR[[#This Row],[Total Vías (excluido Auxiliares)]]</f>
        <v>55.099000000000004</v>
      </c>
      <c r="P295" s="1">
        <v>4</v>
      </c>
      <c r="Q295" s="1">
        <v>19</v>
      </c>
      <c r="R295" s="1">
        <v>0</v>
      </c>
      <c r="S295" s="1">
        <f t="shared" si="29"/>
        <v>23</v>
      </c>
      <c r="T295" s="1">
        <v>0</v>
      </c>
      <c r="U295" s="1">
        <v>22</v>
      </c>
      <c r="V295" s="1">
        <v>0</v>
      </c>
      <c r="W295" s="1">
        <v>0</v>
      </c>
      <c r="X295" s="1">
        <v>2</v>
      </c>
      <c r="Y295" s="1">
        <f t="shared" si="30"/>
        <v>24</v>
      </c>
      <c r="Z295" s="1">
        <v>8</v>
      </c>
      <c r="AA295" s="1">
        <v>6</v>
      </c>
      <c r="AB295" s="1">
        <f>+Urq_InfraMR[[#This Row],[Total Pasos Vehiculares a Nivel]]</f>
        <v>24</v>
      </c>
      <c r="AC295" s="1">
        <f t="shared" si="31"/>
        <v>38</v>
      </c>
      <c r="AD295" s="1">
        <v>5</v>
      </c>
      <c r="AE295" s="1">
        <v>3</v>
      </c>
      <c r="AF295" s="1">
        <v>55</v>
      </c>
      <c r="AG295" s="1">
        <f t="shared" si="32"/>
        <v>63</v>
      </c>
      <c r="AH295" s="13">
        <v>18.658000000000001</v>
      </c>
      <c r="AI295" s="13">
        <v>0</v>
      </c>
      <c r="AJ295" s="13">
        <v>7.0919999999999996</v>
      </c>
      <c r="AK295" s="13">
        <f t="shared" si="33"/>
        <v>25.75</v>
      </c>
      <c r="AL295" s="1">
        <v>1</v>
      </c>
      <c r="AM295" s="1">
        <v>0</v>
      </c>
      <c r="AN295" s="1">
        <v>0</v>
      </c>
      <c r="AO295" s="1">
        <f t="shared" si="34"/>
        <v>1</v>
      </c>
      <c r="AP295" s="1">
        <v>0</v>
      </c>
      <c r="AQ295" s="1">
        <v>128</v>
      </c>
      <c r="AR295" s="1">
        <v>0</v>
      </c>
      <c r="AS295" s="1">
        <f>+Urq_InfraMR[[#This Row],[B.02.1 - Parque de Coches Eléctricos Motrices]]+Urq_InfraMR[[#This Row],[B.02.2 - Parque de Coches Eléctricos Motrices Remolcados Tipo R]]+Urq_InfraMR[[#This Row],[B.02.3 - Parque de Coches Eléctricos Motrices Tipo R]]</f>
        <v>128</v>
      </c>
      <c r="AT295" s="1">
        <v>0</v>
      </c>
      <c r="AU295" s="1">
        <v>0</v>
      </c>
      <c r="AV295" s="1">
        <v>0</v>
      </c>
      <c r="AW295" s="1">
        <f>+Urq_InfraMR[[#This Row],[B.03.1 - Parque de Coches Motores Motrices Remolcados]]+Urq_InfraMR[[#This Row],[B.03.2 - Parque de Coches Motores Motrices Intermedios]]+Urq_InfraMR[[#This Row],[B.03.3 - Parque de Coches Motores Motrices Cabina]]</f>
        <v>0</v>
      </c>
      <c r="AX295" s="1">
        <v>0</v>
      </c>
      <c r="AY295" s="1">
        <v>0</v>
      </c>
      <c r="AZ295" s="1">
        <v>0</v>
      </c>
      <c r="BA295" s="1">
        <v>0</v>
      </c>
      <c r="BB295" s="1">
        <v>0</v>
      </c>
      <c r="BC295" s="1">
        <f>+Urq_InfraMR[[#This Row],[B.04.5 - Parque de Coches Remolcados para Servicios Especiales (Cartoneros)]]+Urq_InfraMR[[#This Row],[B.04.4 - Parque de Coches Remolcados de Larga Distancia (Turista+Pullman)]]+Urq_InfraMR[[#This Row],[B.04.3 - Parque de Coches Remolcados Clase Unica Cabina]]+Urq_InfraMR[[#This Row],[B.04.2 - Parque de Coches Remolcados Clase Unica Furgón]]+Urq_InfraMR[[#This Row],[B.04.1 - Parque de Coches Remolcados Clase Unica]]</f>
        <v>0</v>
      </c>
      <c r="BD295" s="1">
        <v>2</v>
      </c>
      <c r="BE295" s="1">
        <v>0</v>
      </c>
      <c r="BF295" s="16">
        <v>1435</v>
      </c>
    </row>
    <row r="296" spans="1:58">
      <c r="A296" s="1">
        <v>2017</v>
      </c>
      <c r="B296" s="1" t="s">
        <v>121</v>
      </c>
      <c r="C296" s="12">
        <v>0.2</v>
      </c>
      <c r="D296" s="12">
        <v>0</v>
      </c>
      <c r="E296" s="12">
        <v>0</v>
      </c>
      <c r="F296" s="12">
        <v>25.676639999999999</v>
      </c>
      <c r="G296" s="12">
        <f t="shared" si="28"/>
        <v>25.876639999999998</v>
      </c>
      <c r="H296" s="12">
        <f>+Urq_InfraMR[[#This Row],[Total Líneas de Explotación ]]</f>
        <v>25.876639999999998</v>
      </c>
      <c r="I296" s="12">
        <v>25.677</v>
      </c>
      <c r="J296" s="12">
        <v>0.2</v>
      </c>
      <c r="K296" s="12">
        <v>2.5569999999999999</v>
      </c>
      <c r="L296" s="12">
        <v>54.899000000000001</v>
      </c>
      <c r="M296" s="12">
        <v>3.875</v>
      </c>
      <c r="N296" s="12">
        <f>+Urq_InfraMR[[#This Row],[A.03.1 -  Longitud de Vías de Explotación No Electrificadas Troncales y Ramales (vía principal) (km)]]+Urq_InfraMR[[#This Row],[A.04.1 -  Longitud de Vías de Explotación Electrificadas Troncales y Ramales (vía principal) (km)]]</f>
        <v>55.099000000000004</v>
      </c>
      <c r="O296" s="12">
        <f>+Urq_InfraMR[[#This Row],[Total Vías (excluido Auxiliares)]]</f>
        <v>55.099000000000004</v>
      </c>
      <c r="P296" s="1">
        <v>4</v>
      </c>
      <c r="Q296" s="1">
        <v>19</v>
      </c>
      <c r="R296" s="1">
        <v>0</v>
      </c>
      <c r="S296" s="1">
        <f t="shared" si="29"/>
        <v>23</v>
      </c>
      <c r="T296" s="1">
        <v>0</v>
      </c>
      <c r="U296" s="1">
        <v>22</v>
      </c>
      <c r="V296" s="1">
        <v>0</v>
      </c>
      <c r="W296" s="1">
        <v>0</v>
      </c>
      <c r="X296" s="1">
        <v>2</v>
      </c>
      <c r="Y296" s="1">
        <f t="shared" si="30"/>
        <v>24</v>
      </c>
      <c r="Z296" s="1">
        <v>8</v>
      </c>
      <c r="AA296" s="1">
        <v>6</v>
      </c>
      <c r="AB296" s="1">
        <f>+Urq_InfraMR[[#This Row],[Total Pasos Vehiculares a Nivel]]</f>
        <v>24</v>
      </c>
      <c r="AC296" s="1">
        <f t="shared" si="31"/>
        <v>38</v>
      </c>
      <c r="AD296" s="1">
        <v>5</v>
      </c>
      <c r="AE296" s="1">
        <v>3</v>
      </c>
      <c r="AF296" s="1">
        <v>55</v>
      </c>
      <c r="AG296" s="1">
        <f t="shared" si="32"/>
        <v>63</v>
      </c>
      <c r="AH296" s="13">
        <v>18.658000000000001</v>
      </c>
      <c r="AI296" s="13">
        <v>0</v>
      </c>
      <c r="AJ296" s="13">
        <v>7.0919999999999996</v>
      </c>
      <c r="AK296" s="13">
        <f t="shared" si="33"/>
        <v>25.75</v>
      </c>
      <c r="AL296" s="1">
        <v>1</v>
      </c>
      <c r="AM296" s="1">
        <v>0</v>
      </c>
      <c r="AN296" s="1">
        <v>0</v>
      </c>
      <c r="AO296" s="1">
        <f t="shared" si="34"/>
        <v>1</v>
      </c>
      <c r="AP296" s="1">
        <v>0</v>
      </c>
      <c r="AQ296" s="1">
        <v>128</v>
      </c>
      <c r="AR296" s="1">
        <v>0</v>
      </c>
      <c r="AS296" s="1">
        <f>+Urq_InfraMR[[#This Row],[B.02.1 - Parque de Coches Eléctricos Motrices]]+Urq_InfraMR[[#This Row],[B.02.2 - Parque de Coches Eléctricos Motrices Remolcados Tipo R]]+Urq_InfraMR[[#This Row],[B.02.3 - Parque de Coches Eléctricos Motrices Tipo R]]</f>
        <v>128</v>
      </c>
      <c r="AT296" s="1">
        <v>0</v>
      </c>
      <c r="AU296" s="1">
        <v>0</v>
      </c>
      <c r="AV296" s="1">
        <v>0</v>
      </c>
      <c r="AW296" s="1">
        <f>+Urq_InfraMR[[#This Row],[B.03.1 - Parque de Coches Motores Motrices Remolcados]]+Urq_InfraMR[[#This Row],[B.03.2 - Parque de Coches Motores Motrices Intermedios]]+Urq_InfraMR[[#This Row],[B.03.3 - Parque de Coches Motores Motrices Cabina]]</f>
        <v>0</v>
      </c>
      <c r="AX296" s="1">
        <v>0</v>
      </c>
      <c r="AY296" s="1">
        <v>0</v>
      </c>
      <c r="AZ296" s="1">
        <v>0</v>
      </c>
      <c r="BA296" s="1">
        <v>0</v>
      </c>
      <c r="BB296" s="1">
        <v>0</v>
      </c>
      <c r="BC296" s="1">
        <f>+Urq_InfraMR[[#This Row],[B.04.5 - Parque de Coches Remolcados para Servicios Especiales (Cartoneros)]]+Urq_InfraMR[[#This Row],[B.04.4 - Parque de Coches Remolcados de Larga Distancia (Turista+Pullman)]]+Urq_InfraMR[[#This Row],[B.04.3 - Parque de Coches Remolcados Clase Unica Cabina]]+Urq_InfraMR[[#This Row],[B.04.2 - Parque de Coches Remolcados Clase Unica Furgón]]+Urq_InfraMR[[#This Row],[B.04.1 - Parque de Coches Remolcados Clase Unica]]</f>
        <v>0</v>
      </c>
      <c r="BD296" s="1">
        <v>2</v>
      </c>
      <c r="BE296" s="1">
        <v>0</v>
      </c>
      <c r="BF296" s="16">
        <v>1435</v>
      </c>
    </row>
    <row r="297" spans="1:58">
      <c r="A297" s="1">
        <v>2017</v>
      </c>
      <c r="B297" s="1" t="s">
        <v>122</v>
      </c>
      <c r="C297" s="12">
        <v>0.2</v>
      </c>
      <c r="D297" s="12">
        <v>0</v>
      </c>
      <c r="E297" s="12">
        <v>0</v>
      </c>
      <c r="F297" s="12">
        <v>25.676639999999999</v>
      </c>
      <c r="G297" s="12">
        <f t="shared" si="28"/>
        <v>25.876639999999998</v>
      </c>
      <c r="H297" s="12">
        <f>+Urq_InfraMR[[#This Row],[Total Líneas de Explotación ]]</f>
        <v>25.876639999999998</v>
      </c>
      <c r="I297" s="12">
        <v>25.677</v>
      </c>
      <c r="J297" s="12">
        <v>0.2</v>
      </c>
      <c r="K297" s="12">
        <v>2.5569999999999999</v>
      </c>
      <c r="L297" s="12">
        <v>54.899000000000001</v>
      </c>
      <c r="M297" s="12">
        <v>3.875</v>
      </c>
      <c r="N297" s="12">
        <f>+Urq_InfraMR[[#This Row],[A.03.1 -  Longitud de Vías de Explotación No Electrificadas Troncales y Ramales (vía principal) (km)]]+Urq_InfraMR[[#This Row],[A.04.1 -  Longitud de Vías de Explotación Electrificadas Troncales y Ramales (vía principal) (km)]]</f>
        <v>55.099000000000004</v>
      </c>
      <c r="O297" s="12">
        <f>+Urq_InfraMR[[#This Row],[Total Vías (excluido Auxiliares)]]</f>
        <v>55.099000000000004</v>
      </c>
      <c r="P297" s="1">
        <v>4</v>
      </c>
      <c r="Q297" s="1">
        <v>19</v>
      </c>
      <c r="R297" s="1">
        <v>0</v>
      </c>
      <c r="S297" s="1">
        <f t="shared" si="29"/>
        <v>23</v>
      </c>
      <c r="T297" s="1">
        <v>0</v>
      </c>
      <c r="U297" s="1">
        <v>22</v>
      </c>
      <c r="V297" s="1">
        <v>0</v>
      </c>
      <c r="W297" s="1">
        <v>0</v>
      </c>
      <c r="X297" s="1">
        <v>2</v>
      </c>
      <c r="Y297" s="1">
        <f t="shared" si="30"/>
        <v>24</v>
      </c>
      <c r="Z297" s="1">
        <v>8</v>
      </c>
      <c r="AA297" s="1">
        <v>6</v>
      </c>
      <c r="AB297" s="1">
        <f>+Urq_InfraMR[[#This Row],[Total Pasos Vehiculares a Nivel]]</f>
        <v>24</v>
      </c>
      <c r="AC297" s="1">
        <f t="shared" si="31"/>
        <v>38</v>
      </c>
      <c r="AD297" s="1">
        <v>5</v>
      </c>
      <c r="AE297" s="1">
        <v>3</v>
      </c>
      <c r="AF297" s="1">
        <v>55</v>
      </c>
      <c r="AG297" s="1">
        <f t="shared" si="32"/>
        <v>63</v>
      </c>
      <c r="AH297" s="13">
        <v>18.658000000000001</v>
      </c>
      <c r="AI297" s="13">
        <v>0</v>
      </c>
      <c r="AJ297" s="13">
        <v>7.0919999999999996</v>
      </c>
      <c r="AK297" s="13">
        <f t="shared" si="33"/>
        <v>25.75</v>
      </c>
      <c r="AL297" s="1">
        <v>1</v>
      </c>
      <c r="AM297" s="1">
        <v>0</v>
      </c>
      <c r="AN297" s="1">
        <v>0</v>
      </c>
      <c r="AO297" s="1">
        <f t="shared" si="34"/>
        <v>1</v>
      </c>
      <c r="AP297" s="1">
        <v>0</v>
      </c>
      <c r="AQ297" s="1">
        <v>128</v>
      </c>
      <c r="AR297" s="1">
        <v>0</v>
      </c>
      <c r="AS297" s="1">
        <f>+Urq_InfraMR[[#This Row],[B.02.1 - Parque de Coches Eléctricos Motrices]]+Urq_InfraMR[[#This Row],[B.02.2 - Parque de Coches Eléctricos Motrices Remolcados Tipo R]]+Urq_InfraMR[[#This Row],[B.02.3 - Parque de Coches Eléctricos Motrices Tipo R]]</f>
        <v>128</v>
      </c>
      <c r="AT297" s="1">
        <v>0</v>
      </c>
      <c r="AU297" s="1">
        <v>0</v>
      </c>
      <c r="AV297" s="1">
        <v>0</v>
      </c>
      <c r="AW297" s="1">
        <f>+Urq_InfraMR[[#This Row],[B.03.1 - Parque de Coches Motores Motrices Remolcados]]+Urq_InfraMR[[#This Row],[B.03.2 - Parque de Coches Motores Motrices Intermedios]]+Urq_InfraMR[[#This Row],[B.03.3 - Parque de Coches Motores Motrices Cabina]]</f>
        <v>0</v>
      </c>
      <c r="AX297" s="1">
        <v>0</v>
      </c>
      <c r="AY297" s="1">
        <v>0</v>
      </c>
      <c r="AZ297" s="1">
        <v>0</v>
      </c>
      <c r="BA297" s="1">
        <v>0</v>
      </c>
      <c r="BB297" s="1">
        <v>0</v>
      </c>
      <c r="BC297" s="1">
        <f>+Urq_InfraMR[[#This Row],[B.04.5 - Parque de Coches Remolcados para Servicios Especiales (Cartoneros)]]+Urq_InfraMR[[#This Row],[B.04.4 - Parque de Coches Remolcados de Larga Distancia (Turista+Pullman)]]+Urq_InfraMR[[#This Row],[B.04.3 - Parque de Coches Remolcados Clase Unica Cabina]]+Urq_InfraMR[[#This Row],[B.04.2 - Parque de Coches Remolcados Clase Unica Furgón]]+Urq_InfraMR[[#This Row],[B.04.1 - Parque de Coches Remolcados Clase Unica]]</f>
        <v>0</v>
      </c>
      <c r="BD297" s="1">
        <v>2</v>
      </c>
      <c r="BE297" s="1">
        <v>0</v>
      </c>
      <c r="BF297" s="16">
        <v>1435</v>
      </c>
    </row>
    <row r="298" spans="1:58">
      <c r="A298" s="1">
        <v>2017</v>
      </c>
      <c r="B298" s="1" t="s">
        <v>123</v>
      </c>
      <c r="C298" s="12">
        <v>0.2</v>
      </c>
      <c r="D298" s="12">
        <v>0</v>
      </c>
      <c r="E298" s="12">
        <v>0</v>
      </c>
      <c r="F298" s="12">
        <v>25.676639999999999</v>
      </c>
      <c r="G298" s="12">
        <f t="shared" si="28"/>
        <v>25.876639999999998</v>
      </c>
      <c r="H298" s="12">
        <f>+Urq_InfraMR[[#This Row],[Total Líneas de Explotación ]]</f>
        <v>25.876639999999998</v>
      </c>
      <c r="I298" s="12">
        <v>25.677</v>
      </c>
      <c r="J298" s="12">
        <v>0.2</v>
      </c>
      <c r="K298" s="12">
        <v>2.5569999999999999</v>
      </c>
      <c r="L298" s="12">
        <v>54.899000000000001</v>
      </c>
      <c r="M298" s="12">
        <v>3.875</v>
      </c>
      <c r="N298" s="12">
        <f>+Urq_InfraMR[[#This Row],[A.03.1 -  Longitud de Vías de Explotación No Electrificadas Troncales y Ramales (vía principal) (km)]]+Urq_InfraMR[[#This Row],[A.04.1 -  Longitud de Vías de Explotación Electrificadas Troncales y Ramales (vía principal) (km)]]</f>
        <v>55.099000000000004</v>
      </c>
      <c r="O298" s="12">
        <f>+Urq_InfraMR[[#This Row],[Total Vías (excluido Auxiliares)]]</f>
        <v>55.099000000000004</v>
      </c>
      <c r="P298" s="1">
        <v>4</v>
      </c>
      <c r="Q298" s="1">
        <v>19</v>
      </c>
      <c r="R298" s="1">
        <v>0</v>
      </c>
      <c r="S298" s="1">
        <f t="shared" si="29"/>
        <v>23</v>
      </c>
      <c r="T298" s="1">
        <v>0</v>
      </c>
      <c r="U298" s="1">
        <v>22</v>
      </c>
      <c r="V298" s="1">
        <v>0</v>
      </c>
      <c r="W298" s="1">
        <v>0</v>
      </c>
      <c r="X298" s="1">
        <v>2</v>
      </c>
      <c r="Y298" s="1">
        <f t="shared" si="30"/>
        <v>24</v>
      </c>
      <c r="Z298" s="1">
        <v>8</v>
      </c>
      <c r="AA298" s="1">
        <v>6</v>
      </c>
      <c r="AB298" s="1">
        <f>+Urq_InfraMR[[#This Row],[Total Pasos Vehiculares a Nivel]]</f>
        <v>24</v>
      </c>
      <c r="AC298" s="1">
        <f t="shared" si="31"/>
        <v>38</v>
      </c>
      <c r="AD298" s="1">
        <v>5</v>
      </c>
      <c r="AE298" s="1">
        <v>3</v>
      </c>
      <c r="AF298" s="1">
        <v>55</v>
      </c>
      <c r="AG298" s="1">
        <f t="shared" si="32"/>
        <v>63</v>
      </c>
      <c r="AH298" s="13">
        <v>18.658000000000001</v>
      </c>
      <c r="AI298" s="13">
        <v>0</v>
      </c>
      <c r="AJ298" s="13">
        <v>7.0919999999999996</v>
      </c>
      <c r="AK298" s="13">
        <f t="shared" si="33"/>
        <v>25.75</v>
      </c>
      <c r="AL298" s="1">
        <v>1</v>
      </c>
      <c r="AM298" s="1">
        <v>0</v>
      </c>
      <c r="AN298" s="1">
        <v>0</v>
      </c>
      <c r="AO298" s="1">
        <f t="shared" si="34"/>
        <v>1</v>
      </c>
      <c r="AP298" s="1">
        <v>0</v>
      </c>
      <c r="AQ298" s="1">
        <v>128</v>
      </c>
      <c r="AR298" s="1">
        <v>0</v>
      </c>
      <c r="AS298" s="1">
        <f>+Urq_InfraMR[[#This Row],[B.02.1 - Parque de Coches Eléctricos Motrices]]+Urq_InfraMR[[#This Row],[B.02.2 - Parque de Coches Eléctricos Motrices Remolcados Tipo R]]+Urq_InfraMR[[#This Row],[B.02.3 - Parque de Coches Eléctricos Motrices Tipo R]]</f>
        <v>128</v>
      </c>
      <c r="AT298" s="1">
        <v>0</v>
      </c>
      <c r="AU298" s="1">
        <v>0</v>
      </c>
      <c r="AV298" s="1">
        <v>0</v>
      </c>
      <c r="AW298" s="1">
        <f>+Urq_InfraMR[[#This Row],[B.03.1 - Parque de Coches Motores Motrices Remolcados]]+Urq_InfraMR[[#This Row],[B.03.2 - Parque de Coches Motores Motrices Intermedios]]+Urq_InfraMR[[#This Row],[B.03.3 - Parque de Coches Motores Motrices Cabina]]</f>
        <v>0</v>
      </c>
      <c r="AX298" s="1">
        <v>0</v>
      </c>
      <c r="AY298" s="1">
        <v>0</v>
      </c>
      <c r="AZ298" s="1">
        <v>0</v>
      </c>
      <c r="BA298" s="1">
        <v>0</v>
      </c>
      <c r="BB298" s="1">
        <v>0</v>
      </c>
      <c r="BC298" s="1">
        <f>+Urq_InfraMR[[#This Row],[B.04.5 - Parque de Coches Remolcados para Servicios Especiales (Cartoneros)]]+Urq_InfraMR[[#This Row],[B.04.4 - Parque de Coches Remolcados de Larga Distancia (Turista+Pullman)]]+Urq_InfraMR[[#This Row],[B.04.3 - Parque de Coches Remolcados Clase Unica Cabina]]+Urq_InfraMR[[#This Row],[B.04.2 - Parque de Coches Remolcados Clase Unica Furgón]]+Urq_InfraMR[[#This Row],[B.04.1 - Parque de Coches Remolcados Clase Unica]]</f>
        <v>0</v>
      </c>
      <c r="BD298" s="1">
        <v>2</v>
      </c>
      <c r="BE298" s="1">
        <v>0</v>
      </c>
      <c r="BF298" s="16">
        <v>1435</v>
      </c>
    </row>
    <row r="299" spans="1:58">
      <c r="A299" s="1">
        <v>2017</v>
      </c>
      <c r="B299" s="1" t="s">
        <v>124</v>
      </c>
      <c r="C299" s="12">
        <v>0.2</v>
      </c>
      <c r="D299" s="12">
        <v>0</v>
      </c>
      <c r="E299" s="12">
        <v>0</v>
      </c>
      <c r="F299" s="12">
        <v>25.676639999999999</v>
      </c>
      <c r="G299" s="12">
        <f t="shared" si="28"/>
        <v>25.876639999999998</v>
      </c>
      <c r="H299" s="12">
        <f>+Urq_InfraMR[[#This Row],[Total Líneas de Explotación ]]</f>
        <v>25.876639999999998</v>
      </c>
      <c r="I299" s="12">
        <v>25.677</v>
      </c>
      <c r="J299" s="12">
        <v>0.2</v>
      </c>
      <c r="K299" s="12">
        <v>2.5569999999999999</v>
      </c>
      <c r="L299" s="12">
        <v>54.899000000000001</v>
      </c>
      <c r="M299" s="12">
        <v>3.875</v>
      </c>
      <c r="N299" s="12">
        <f>+Urq_InfraMR[[#This Row],[A.03.1 -  Longitud de Vías de Explotación No Electrificadas Troncales y Ramales (vía principal) (km)]]+Urq_InfraMR[[#This Row],[A.04.1 -  Longitud de Vías de Explotación Electrificadas Troncales y Ramales (vía principal) (km)]]</f>
        <v>55.099000000000004</v>
      </c>
      <c r="O299" s="12">
        <f>+Urq_InfraMR[[#This Row],[Total Vías (excluido Auxiliares)]]</f>
        <v>55.099000000000004</v>
      </c>
      <c r="P299" s="1">
        <v>4</v>
      </c>
      <c r="Q299" s="1">
        <v>19</v>
      </c>
      <c r="R299" s="1">
        <v>0</v>
      </c>
      <c r="S299" s="1">
        <f t="shared" si="29"/>
        <v>23</v>
      </c>
      <c r="T299" s="1">
        <v>0</v>
      </c>
      <c r="U299" s="1">
        <v>22</v>
      </c>
      <c r="V299" s="1">
        <v>0</v>
      </c>
      <c r="W299" s="1">
        <v>0</v>
      </c>
      <c r="X299" s="1">
        <v>2</v>
      </c>
      <c r="Y299" s="1">
        <f t="shared" si="30"/>
        <v>24</v>
      </c>
      <c r="Z299" s="1">
        <v>8</v>
      </c>
      <c r="AA299" s="1">
        <v>6</v>
      </c>
      <c r="AB299" s="1">
        <f>+Urq_InfraMR[[#This Row],[Total Pasos Vehiculares a Nivel]]</f>
        <v>24</v>
      </c>
      <c r="AC299" s="1">
        <f t="shared" si="31"/>
        <v>38</v>
      </c>
      <c r="AD299" s="1">
        <v>5</v>
      </c>
      <c r="AE299" s="1">
        <v>3</v>
      </c>
      <c r="AF299" s="1">
        <v>55</v>
      </c>
      <c r="AG299" s="1">
        <f t="shared" si="32"/>
        <v>63</v>
      </c>
      <c r="AH299" s="13">
        <v>18.658000000000001</v>
      </c>
      <c r="AI299" s="13">
        <v>0</v>
      </c>
      <c r="AJ299" s="13">
        <v>7.0919999999999996</v>
      </c>
      <c r="AK299" s="13">
        <f t="shared" si="33"/>
        <v>25.75</v>
      </c>
      <c r="AL299" s="1">
        <v>1</v>
      </c>
      <c r="AM299" s="1">
        <v>0</v>
      </c>
      <c r="AN299" s="1">
        <v>0</v>
      </c>
      <c r="AO299" s="1">
        <f t="shared" si="34"/>
        <v>1</v>
      </c>
      <c r="AP299" s="1">
        <v>0</v>
      </c>
      <c r="AQ299" s="1">
        <v>128</v>
      </c>
      <c r="AR299" s="1">
        <v>0</v>
      </c>
      <c r="AS299" s="1">
        <f>+Urq_InfraMR[[#This Row],[B.02.1 - Parque de Coches Eléctricos Motrices]]+Urq_InfraMR[[#This Row],[B.02.2 - Parque de Coches Eléctricos Motrices Remolcados Tipo R]]+Urq_InfraMR[[#This Row],[B.02.3 - Parque de Coches Eléctricos Motrices Tipo R]]</f>
        <v>128</v>
      </c>
      <c r="AT299" s="1">
        <v>0</v>
      </c>
      <c r="AU299" s="1">
        <v>0</v>
      </c>
      <c r="AV299" s="1">
        <v>0</v>
      </c>
      <c r="AW299" s="1">
        <f>+Urq_InfraMR[[#This Row],[B.03.1 - Parque de Coches Motores Motrices Remolcados]]+Urq_InfraMR[[#This Row],[B.03.2 - Parque de Coches Motores Motrices Intermedios]]+Urq_InfraMR[[#This Row],[B.03.3 - Parque de Coches Motores Motrices Cabina]]</f>
        <v>0</v>
      </c>
      <c r="AX299" s="1">
        <v>0</v>
      </c>
      <c r="AY299" s="1">
        <v>0</v>
      </c>
      <c r="AZ299" s="1">
        <v>0</v>
      </c>
      <c r="BA299" s="1">
        <v>0</v>
      </c>
      <c r="BB299" s="1">
        <v>0</v>
      </c>
      <c r="BC299" s="1">
        <f>+Urq_InfraMR[[#This Row],[B.04.5 - Parque de Coches Remolcados para Servicios Especiales (Cartoneros)]]+Urq_InfraMR[[#This Row],[B.04.4 - Parque de Coches Remolcados de Larga Distancia (Turista+Pullman)]]+Urq_InfraMR[[#This Row],[B.04.3 - Parque de Coches Remolcados Clase Unica Cabina]]+Urq_InfraMR[[#This Row],[B.04.2 - Parque de Coches Remolcados Clase Unica Furgón]]+Urq_InfraMR[[#This Row],[B.04.1 - Parque de Coches Remolcados Clase Unica]]</f>
        <v>0</v>
      </c>
      <c r="BD299" s="1">
        <v>2</v>
      </c>
      <c r="BE299" s="1">
        <v>0</v>
      </c>
      <c r="BF299" s="16">
        <v>1435</v>
      </c>
    </row>
    <row r="300" spans="1:58">
      <c r="A300" s="1">
        <v>2017</v>
      </c>
      <c r="B300" s="1" t="s">
        <v>125</v>
      </c>
      <c r="C300" s="12">
        <v>0.2</v>
      </c>
      <c r="D300" s="12">
        <v>0</v>
      </c>
      <c r="E300" s="12">
        <v>0</v>
      </c>
      <c r="F300" s="12">
        <v>25.676639999999999</v>
      </c>
      <c r="G300" s="12">
        <f t="shared" si="28"/>
        <v>25.876639999999998</v>
      </c>
      <c r="H300" s="12">
        <f>+Urq_InfraMR[[#This Row],[Total Líneas de Explotación ]]</f>
        <v>25.876639999999998</v>
      </c>
      <c r="I300" s="12">
        <v>25.677</v>
      </c>
      <c r="J300" s="12">
        <v>0.2</v>
      </c>
      <c r="K300" s="12">
        <v>2.5569999999999999</v>
      </c>
      <c r="L300" s="12">
        <v>54.899000000000001</v>
      </c>
      <c r="M300" s="12">
        <v>3.875</v>
      </c>
      <c r="N300" s="12">
        <f>+Urq_InfraMR[[#This Row],[A.03.1 -  Longitud de Vías de Explotación No Electrificadas Troncales y Ramales (vía principal) (km)]]+Urq_InfraMR[[#This Row],[A.04.1 -  Longitud de Vías de Explotación Electrificadas Troncales y Ramales (vía principal) (km)]]</f>
        <v>55.099000000000004</v>
      </c>
      <c r="O300" s="12">
        <f>+Urq_InfraMR[[#This Row],[Total Vías (excluido Auxiliares)]]</f>
        <v>55.099000000000004</v>
      </c>
      <c r="P300" s="1">
        <v>4</v>
      </c>
      <c r="Q300" s="1">
        <v>19</v>
      </c>
      <c r="R300" s="1">
        <v>0</v>
      </c>
      <c r="S300" s="1">
        <f t="shared" si="29"/>
        <v>23</v>
      </c>
      <c r="T300" s="1">
        <v>0</v>
      </c>
      <c r="U300" s="1">
        <v>22</v>
      </c>
      <c r="V300" s="1">
        <v>0</v>
      </c>
      <c r="W300" s="1">
        <v>0</v>
      </c>
      <c r="X300" s="1">
        <v>2</v>
      </c>
      <c r="Y300" s="1">
        <f t="shared" si="30"/>
        <v>24</v>
      </c>
      <c r="Z300" s="1">
        <v>8</v>
      </c>
      <c r="AA300" s="1">
        <v>6</v>
      </c>
      <c r="AB300" s="1">
        <f>+Urq_InfraMR[[#This Row],[Total Pasos Vehiculares a Nivel]]</f>
        <v>24</v>
      </c>
      <c r="AC300" s="1">
        <f t="shared" si="31"/>
        <v>38</v>
      </c>
      <c r="AD300" s="1">
        <v>5</v>
      </c>
      <c r="AE300" s="1">
        <v>3</v>
      </c>
      <c r="AF300" s="1">
        <v>55</v>
      </c>
      <c r="AG300" s="1">
        <f t="shared" si="32"/>
        <v>63</v>
      </c>
      <c r="AH300" s="13">
        <v>18.658000000000001</v>
      </c>
      <c r="AI300" s="13">
        <v>0</v>
      </c>
      <c r="AJ300" s="13">
        <v>7.0919999999999996</v>
      </c>
      <c r="AK300" s="13">
        <f t="shared" si="33"/>
        <v>25.75</v>
      </c>
      <c r="AL300" s="1">
        <v>1</v>
      </c>
      <c r="AM300" s="1">
        <v>0</v>
      </c>
      <c r="AN300" s="1">
        <v>0</v>
      </c>
      <c r="AO300" s="1">
        <f t="shared" si="34"/>
        <v>1</v>
      </c>
      <c r="AP300" s="1">
        <v>0</v>
      </c>
      <c r="AQ300" s="1">
        <v>128</v>
      </c>
      <c r="AR300" s="1">
        <v>0</v>
      </c>
      <c r="AS300" s="1">
        <f>+Urq_InfraMR[[#This Row],[B.02.1 - Parque de Coches Eléctricos Motrices]]+Urq_InfraMR[[#This Row],[B.02.2 - Parque de Coches Eléctricos Motrices Remolcados Tipo R]]+Urq_InfraMR[[#This Row],[B.02.3 - Parque de Coches Eléctricos Motrices Tipo R]]</f>
        <v>128</v>
      </c>
      <c r="AT300" s="1">
        <v>0</v>
      </c>
      <c r="AU300" s="1">
        <v>0</v>
      </c>
      <c r="AV300" s="1">
        <v>0</v>
      </c>
      <c r="AW300" s="1">
        <f>+Urq_InfraMR[[#This Row],[B.03.1 - Parque de Coches Motores Motrices Remolcados]]+Urq_InfraMR[[#This Row],[B.03.2 - Parque de Coches Motores Motrices Intermedios]]+Urq_InfraMR[[#This Row],[B.03.3 - Parque de Coches Motores Motrices Cabina]]</f>
        <v>0</v>
      </c>
      <c r="AX300" s="1">
        <v>0</v>
      </c>
      <c r="AY300" s="1">
        <v>0</v>
      </c>
      <c r="AZ300" s="1">
        <v>0</v>
      </c>
      <c r="BA300" s="1">
        <v>0</v>
      </c>
      <c r="BB300" s="1">
        <v>0</v>
      </c>
      <c r="BC300" s="1">
        <f>+Urq_InfraMR[[#This Row],[B.04.5 - Parque de Coches Remolcados para Servicios Especiales (Cartoneros)]]+Urq_InfraMR[[#This Row],[B.04.4 - Parque de Coches Remolcados de Larga Distancia (Turista+Pullman)]]+Urq_InfraMR[[#This Row],[B.04.3 - Parque de Coches Remolcados Clase Unica Cabina]]+Urq_InfraMR[[#This Row],[B.04.2 - Parque de Coches Remolcados Clase Unica Furgón]]+Urq_InfraMR[[#This Row],[B.04.1 - Parque de Coches Remolcados Clase Unica]]</f>
        <v>0</v>
      </c>
      <c r="BD300" s="1">
        <v>2</v>
      </c>
      <c r="BE300" s="1">
        <v>0</v>
      </c>
      <c r="BF300" s="16">
        <v>1435</v>
      </c>
    </row>
    <row r="301" spans="1:58">
      <c r="A301" s="1">
        <v>2017</v>
      </c>
      <c r="B301" s="1" t="s">
        <v>126</v>
      </c>
      <c r="C301" s="12">
        <v>0.2</v>
      </c>
      <c r="D301" s="12">
        <v>0</v>
      </c>
      <c r="E301" s="12">
        <v>0</v>
      </c>
      <c r="F301" s="12">
        <v>25.676639999999999</v>
      </c>
      <c r="G301" s="12">
        <f t="shared" si="28"/>
        <v>25.876639999999998</v>
      </c>
      <c r="H301" s="12">
        <f>+Urq_InfraMR[[#This Row],[Total Líneas de Explotación ]]</f>
        <v>25.876639999999998</v>
      </c>
      <c r="I301" s="12">
        <v>25.677</v>
      </c>
      <c r="J301" s="12">
        <v>0.2</v>
      </c>
      <c r="K301" s="12">
        <v>2.5569999999999999</v>
      </c>
      <c r="L301" s="12">
        <v>54.899000000000001</v>
      </c>
      <c r="M301" s="12">
        <v>3.875</v>
      </c>
      <c r="N301" s="12">
        <f>+Urq_InfraMR[[#This Row],[A.03.1 -  Longitud de Vías de Explotación No Electrificadas Troncales y Ramales (vía principal) (km)]]+Urq_InfraMR[[#This Row],[A.04.1 -  Longitud de Vías de Explotación Electrificadas Troncales y Ramales (vía principal) (km)]]</f>
        <v>55.099000000000004</v>
      </c>
      <c r="O301" s="12">
        <f>+Urq_InfraMR[[#This Row],[Total Vías (excluido Auxiliares)]]</f>
        <v>55.099000000000004</v>
      </c>
      <c r="P301" s="1">
        <v>4</v>
      </c>
      <c r="Q301" s="1">
        <v>19</v>
      </c>
      <c r="R301" s="1">
        <v>0</v>
      </c>
      <c r="S301" s="1">
        <f t="shared" si="29"/>
        <v>23</v>
      </c>
      <c r="T301" s="1">
        <v>0</v>
      </c>
      <c r="U301" s="1">
        <v>22</v>
      </c>
      <c r="V301" s="1">
        <v>0</v>
      </c>
      <c r="W301" s="1">
        <v>0</v>
      </c>
      <c r="X301" s="1">
        <v>2</v>
      </c>
      <c r="Y301" s="1">
        <f t="shared" si="30"/>
        <v>24</v>
      </c>
      <c r="Z301" s="1">
        <v>8</v>
      </c>
      <c r="AA301" s="1">
        <v>6</v>
      </c>
      <c r="AB301" s="1">
        <f>+Urq_InfraMR[[#This Row],[Total Pasos Vehiculares a Nivel]]</f>
        <v>24</v>
      </c>
      <c r="AC301" s="1">
        <f t="shared" si="31"/>
        <v>38</v>
      </c>
      <c r="AD301" s="1">
        <v>5</v>
      </c>
      <c r="AE301" s="1">
        <v>3</v>
      </c>
      <c r="AF301" s="1">
        <v>55</v>
      </c>
      <c r="AG301" s="1">
        <f t="shared" si="32"/>
        <v>63</v>
      </c>
      <c r="AH301" s="13">
        <v>18.658000000000001</v>
      </c>
      <c r="AI301" s="13">
        <v>0</v>
      </c>
      <c r="AJ301" s="13">
        <v>7.0919999999999996</v>
      </c>
      <c r="AK301" s="13">
        <f t="shared" si="33"/>
        <v>25.75</v>
      </c>
      <c r="AL301" s="1">
        <v>1</v>
      </c>
      <c r="AM301" s="1">
        <v>0</v>
      </c>
      <c r="AN301" s="1">
        <v>0</v>
      </c>
      <c r="AO301" s="1">
        <f t="shared" si="34"/>
        <v>1</v>
      </c>
      <c r="AP301" s="1">
        <v>0</v>
      </c>
      <c r="AQ301" s="1">
        <v>128</v>
      </c>
      <c r="AR301" s="1">
        <v>0</v>
      </c>
      <c r="AS301" s="1">
        <f>+Urq_InfraMR[[#This Row],[B.02.1 - Parque de Coches Eléctricos Motrices]]+Urq_InfraMR[[#This Row],[B.02.2 - Parque de Coches Eléctricos Motrices Remolcados Tipo R]]+Urq_InfraMR[[#This Row],[B.02.3 - Parque de Coches Eléctricos Motrices Tipo R]]</f>
        <v>128</v>
      </c>
      <c r="AT301" s="1">
        <v>0</v>
      </c>
      <c r="AU301" s="1">
        <v>0</v>
      </c>
      <c r="AV301" s="1">
        <v>0</v>
      </c>
      <c r="AW301" s="1">
        <f>+Urq_InfraMR[[#This Row],[B.03.1 - Parque de Coches Motores Motrices Remolcados]]+Urq_InfraMR[[#This Row],[B.03.2 - Parque de Coches Motores Motrices Intermedios]]+Urq_InfraMR[[#This Row],[B.03.3 - Parque de Coches Motores Motrices Cabina]]</f>
        <v>0</v>
      </c>
      <c r="AX301" s="1">
        <v>0</v>
      </c>
      <c r="AY301" s="1">
        <v>0</v>
      </c>
      <c r="AZ301" s="1">
        <v>0</v>
      </c>
      <c r="BA301" s="1">
        <v>0</v>
      </c>
      <c r="BB301" s="1">
        <v>0</v>
      </c>
      <c r="BC301" s="1">
        <f>+Urq_InfraMR[[#This Row],[B.04.5 - Parque de Coches Remolcados para Servicios Especiales (Cartoneros)]]+Urq_InfraMR[[#This Row],[B.04.4 - Parque de Coches Remolcados de Larga Distancia (Turista+Pullman)]]+Urq_InfraMR[[#This Row],[B.04.3 - Parque de Coches Remolcados Clase Unica Cabina]]+Urq_InfraMR[[#This Row],[B.04.2 - Parque de Coches Remolcados Clase Unica Furgón]]+Urq_InfraMR[[#This Row],[B.04.1 - Parque de Coches Remolcados Clase Unica]]</f>
        <v>0</v>
      </c>
      <c r="BD301" s="1">
        <v>2</v>
      </c>
      <c r="BE301" s="1">
        <v>0</v>
      </c>
      <c r="BF301" s="16">
        <v>1435</v>
      </c>
    </row>
    <row r="302" spans="1:58">
      <c r="A302" s="1">
        <v>2018</v>
      </c>
      <c r="B302" s="1" t="s">
        <v>115</v>
      </c>
      <c r="C302" s="12">
        <v>0.2</v>
      </c>
      <c r="D302" s="12">
        <v>0</v>
      </c>
      <c r="E302" s="12">
        <v>0</v>
      </c>
      <c r="F302" s="12">
        <v>25.676639999999999</v>
      </c>
      <c r="G302" s="12">
        <f t="shared" si="28"/>
        <v>25.876639999999998</v>
      </c>
      <c r="H302" s="12">
        <f>+Urq_InfraMR[[#This Row],[Total Líneas de Explotación ]]</f>
        <v>25.876639999999998</v>
      </c>
      <c r="I302" s="12">
        <v>25.677</v>
      </c>
      <c r="J302" s="12">
        <v>0.2</v>
      </c>
      <c r="K302" s="12">
        <v>2.5569999999999999</v>
      </c>
      <c r="L302" s="12">
        <v>54.899000000000001</v>
      </c>
      <c r="M302" s="12">
        <v>3.875</v>
      </c>
      <c r="N302" s="12">
        <f>+Urq_InfraMR[[#This Row],[A.03.1 -  Longitud de Vías de Explotación No Electrificadas Troncales y Ramales (vía principal) (km)]]+Urq_InfraMR[[#This Row],[A.04.1 -  Longitud de Vías de Explotación Electrificadas Troncales y Ramales (vía principal) (km)]]</f>
        <v>55.099000000000004</v>
      </c>
      <c r="O302" s="12">
        <f>+Urq_InfraMR[[#This Row],[Total Vías (excluido Auxiliares)]]</f>
        <v>55.099000000000004</v>
      </c>
      <c r="P302" s="1">
        <v>4</v>
      </c>
      <c r="Q302" s="1">
        <v>19</v>
      </c>
      <c r="R302" s="1">
        <v>0</v>
      </c>
      <c r="S302" s="1">
        <f t="shared" si="29"/>
        <v>23</v>
      </c>
      <c r="T302" s="1">
        <v>0</v>
      </c>
      <c r="U302" s="1">
        <v>23</v>
      </c>
      <c r="V302" s="1">
        <v>0</v>
      </c>
      <c r="W302" s="1">
        <v>0</v>
      </c>
      <c r="X302" s="1">
        <v>3</v>
      </c>
      <c r="Y302" s="1">
        <f t="shared" si="30"/>
        <v>26</v>
      </c>
      <c r="Z302" s="1">
        <v>8</v>
      </c>
      <c r="AA302" s="1">
        <v>6</v>
      </c>
      <c r="AB302" s="1">
        <f>+Urq_InfraMR[[#This Row],[Total Pasos Vehiculares a Nivel]]</f>
        <v>26</v>
      </c>
      <c r="AC302" s="1">
        <f t="shared" si="31"/>
        <v>40</v>
      </c>
      <c r="AD302" s="1">
        <v>5</v>
      </c>
      <c r="AE302" s="1">
        <v>3</v>
      </c>
      <c r="AF302" s="1">
        <v>55</v>
      </c>
      <c r="AG302" s="1">
        <f t="shared" si="32"/>
        <v>63</v>
      </c>
      <c r="AH302" s="13">
        <v>18.658000000000001</v>
      </c>
      <c r="AI302" s="13">
        <v>0</v>
      </c>
      <c r="AJ302" s="13">
        <v>7.0919999999999996</v>
      </c>
      <c r="AK302" s="13">
        <f t="shared" si="33"/>
        <v>25.75</v>
      </c>
      <c r="AL302" s="1">
        <v>1</v>
      </c>
      <c r="AM302" s="1">
        <v>0</v>
      </c>
      <c r="AN302" s="1">
        <v>0</v>
      </c>
      <c r="AO302" s="1">
        <f t="shared" si="34"/>
        <v>1</v>
      </c>
      <c r="AP302" s="1">
        <v>0</v>
      </c>
      <c r="AQ302" s="1">
        <v>128</v>
      </c>
      <c r="AR302" s="1">
        <v>0</v>
      </c>
      <c r="AS302" s="1">
        <f>+Urq_InfraMR[[#This Row],[B.02.1 - Parque de Coches Eléctricos Motrices]]+Urq_InfraMR[[#This Row],[B.02.2 - Parque de Coches Eléctricos Motrices Remolcados Tipo R]]+Urq_InfraMR[[#This Row],[B.02.3 - Parque de Coches Eléctricos Motrices Tipo R]]</f>
        <v>128</v>
      </c>
      <c r="AT302" s="1">
        <v>0</v>
      </c>
      <c r="AU302" s="1">
        <v>0</v>
      </c>
      <c r="AV302" s="1">
        <v>0</v>
      </c>
      <c r="AW302" s="1">
        <f>+Urq_InfraMR[[#This Row],[B.03.1 - Parque de Coches Motores Motrices Remolcados]]+Urq_InfraMR[[#This Row],[B.03.2 - Parque de Coches Motores Motrices Intermedios]]+Urq_InfraMR[[#This Row],[B.03.3 - Parque de Coches Motores Motrices Cabina]]</f>
        <v>0</v>
      </c>
      <c r="AX302" s="1">
        <v>0</v>
      </c>
      <c r="AY302" s="1">
        <v>0</v>
      </c>
      <c r="AZ302" s="1">
        <v>0</v>
      </c>
      <c r="BA302" s="1">
        <v>0</v>
      </c>
      <c r="BB302" s="1">
        <v>0</v>
      </c>
      <c r="BC302" s="1">
        <f>+Urq_InfraMR[[#This Row],[B.04.5 - Parque de Coches Remolcados para Servicios Especiales (Cartoneros)]]+Urq_InfraMR[[#This Row],[B.04.4 - Parque de Coches Remolcados de Larga Distancia (Turista+Pullman)]]+Urq_InfraMR[[#This Row],[B.04.3 - Parque de Coches Remolcados Clase Unica Cabina]]+Urq_InfraMR[[#This Row],[B.04.2 - Parque de Coches Remolcados Clase Unica Furgón]]+Urq_InfraMR[[#This Row],[B.04.1 - Parque de Coches Remolcados Clase Unica]]</f>
        <v>0</v>
      </c>
      <c r="BD302" s="1">
        <v>2</v>
      </c>
      <c r="BE302" s="1">
        <v>0</v>
      </c>
      <c r="BF302" s="16">
        <v>1435</v>
      </c>
    </row>
    <row r="303" spans="1:58">
      <c r="A303" s="1">
        <v>2018</v>
      </c>
      <c r="B303" s="1" t="s">
        <v>116</v>
      </c>
      <c r="C303" s="12">
        <v>0.2</v>
      </c>
      <c r="D303" s="12">
        <v>0</v>
      </c>
      <c r="E303" s="12">
        <v>0</v>
      </c>
      <c r="F303" s="12">
        <v>25.676639999999999</v>
      </c>
      <c r="G303" s="12">
        <f t="shared" si="28"/>
        <v>25.876639999999998</v>
      </c>
      <c r="H303" s="12">
        <f>+Urq_InfraMR[[#This Row],[Total Líneas de Explotación ]]</f>
        <v>25.876639999999998</v>
      </c>
      <c r="I303" s="12">
        <v>25.677</v>
      </c>
      <c r="J303" s="12">
        <v>0.2</v>
      </c>
      <c r="K303" s="12">
        <v>2.5569999999999999</v>
      </c>
      <c r="L303" s="12">
        <v>54.899000000000001</v>
      </c>
      <c r="M303" s="12">
        <v>3.875</v>
      </c>
      <c r="N303" s="12">
        <f>+Urq_InfraMR[[#This Row],[A.03.1 -  Longitud de Vías de Explotación No Electrificadas Troncales y Ramales (vía principal) (km)]]+Urq_InfraMR[[#This Row],[A.04.1 -  Longitud de Vías de Explotación Electrificadas Troncales y Ramales (vía principal) (km)]]</f>
        <v>55.099000000000004</v>
      </c>
      <c r="O303" s="12">
        <f>+Urq_InfraMR[[#This Row],[Total Vías (excluido Auxiliares)]]</f>
        <v>55.099000000000004</v>
      </c>
      <c r="P303" s="1">
        <v>4</v>
      </c>
      <c r="Q303" s="1">
        <v>19</v>
      </c>
      <c r="R303" s="1">
        <v>0</v>
      </c>
      <c r="S303" s="1">
        <f t="shared" si="29"/>
        <v>23</v>
      </c>
      <c r="T303" s="1">
        <v>0</v>
      </c>
      <c r="U303" s="1">
        <v>23</v>
      </c>
      <c r="V303" s="1">
        <v>0</v>
      </c>
      <c r="W303" s="1">
        <v>0</v>
      </c>
      <c r="X303" s="1">
        <v>3</v>
      </c>
      <c r="Y303" s="1">
        <f t="shared" ref="Y303:Y349" si="35">SUM(T303:X303)</f>
        <v>26</v>
      </c>
      <c r="Z303" s="1">
        <v>8</v>
      </c>
      <c r="AA303" s="1">
        <v>6</v>
      </c>
      <c r="AB303" s="1">
        <f>+Urq_InfraMR[[#This Row],[Total Pasos Vehiculares a Nivel]]</f>
        <v>26</v>
      </c>
      <c r="AC303" s="1">
        <f t="shared" ref="AC303:AC349" si="36">SUM(Z303:AB303)</f>
        <v>40</v>
      </c>
      <c r="AD303" s="1">
        <v>5</v>
      </c>
      <c r="AE303" s="1">
        <v>3</v>
      </c>
      <c r="AF303" s="1">
        <v>55</v>
      </c>
      <c r="AG303" s="1">
        <f t="shared" ref="AG303:AG349" si="37">SUM(AD303:AF303)</f>
        <v>63</v>
      </c>
      <c r="AH303" s="13">
        <v>18.658000000000001</v>
      </c>
      <c r="AI303" s="13">
        <v>0</v>
      </c>
      <c r="AJ303" s="13">
        <v>7.0919999999999996</v>
      </c>
      <c r="AK303" s="13">
        <f t="shared" ref="AK303:AK349" si="38">SUM(AH303:AJ303)</f>
        <v>25.75</v>
      </c>
      <c r="AL303" s="1">
        <v>1</v>
      </c>
      <c r="AM303" s="1">
        <v>0</v>
      </c>
      <c r="AN303" s="1">
        <v>0</v>
      </c>
      <c r="AO303" s="1">
        <f t="shared" ref="AO303:AO349" si="39">SUM(AL303:AN303)</f>
        <v>1</v>
      </c>
      <c r="AP303" s="1">
        <v>0</v>
      </c>
      <c r="AQ303" s="1">
        <v>128</v>
      </c>
      <c r="AR303" s="1">
        <v>0</v>
      </c>
      <c r="AS303" s="1">
        <f>+Urq_InfraMR[[#This Row],[B.02.1 - Parque de Coches Eléctricos Motrices]]+Urq_InfraMR[[#This Row],[B.02.2 - Parque de Coches Eléctricos Motrices Remolcados Tipo R]]+Urq_InfraMR[[#This Row],[B.02.3 - Parque de Coches Eléctricos Motrices Tipo R]]</f>
        <v>128</v>
      </c>
      <c r="AT303" s="1">
        <v>0</v>
      </c>
      <c r="AU303" s="1">
        <v>0</v>
      </c>
      <c r="AV303" s="1">
        <v>0</v>
      </c>
      <c r="AW303" s="1">
        <f>+Urq_InfraMR[[#This Row],[B.03.1 - Parque de Coches Motores Motrices Remolcados]]+Urq_InfraMR[[#This Row],[B.03.2 - Parque de Coches Motores Motrices Intermedios]]+Urq_InfraMR[[#This Row],[B.03.3 - Parque de Coches Motores Motrices Cabina]]</f>
        <v>0</v>
      </c>
      <c r="AX303" s="1">
        <v>0</v>
      </c>
      <c r="AY303" s="1">
        <v>0</v>
      </c>
      <c r="AZ303" s="1">
        <v>0</v>
      </c>
      <c r="BA303" s="1">
        <v>0</v>
      </c>
      <c r="BB303" s="1">
        <v>0</v>
      </c>
      <c r="BC303" s="1">
        <f>+Urq_InfraMR[[#This Row],[B.04.5 - Parque de Coches Remolcados para Servicios Especiales (Cartoneros)]]+Urq_InfraMR[[#This Row],[B.04.4 - Parque de Coches Remolcados de Larga Distancia (Turista+Pullman)]]+Urq_InfraMR[[#This Row],[B.04.3 - Parque de Coches Remolcados Clase Unica Cabina]]+Urq_InfraMR[[#This Row],[B.04.2 - Parque de Coches Remolcados Clase Unica Furgón]]+Urq_InfraMR[[#This Row],[B.04.1 - Parque de Coches Remolcados Clase Unica]]</f>
        <v>0</v>
      </c>
      <c r="BD303" s="1">
        <v>2</v>
      </c>
      <c r="BE303" s="1">
        <v>0</v>
      </c>
      <c r="BF303" s="16">
        <v>1435</v>
      </c>
    </row>
    <row r="304" spans="1:58">
      <c r="A304" s="1">
        <v>2018</v>
      </c>
      <c r="B304" s="1" t="s">
        <v>117</v>
      </c>
      <c r="C304" s="12">
        <v>0.2</v>
      </c>
      <c r="D304" s="12">
        <v>0</v>
      </c>
      <c r="E304" s="12">
        <v>0</v>
      </c>
      <c r="F304" s="12">
        <v>25.676639999999999</v>
      </c>
      <c r="G304" s="12">
        <f t="shared" si="28"/>
        <v>25.876639999999998</v>
      </c>
      <c r="H304" s="12">
        <f>+Urq_InfraMR[[#This Row],[Total Líneas de Explotación ]]</f>
        <v>25.876639999999998</v>
      </c>
      <c r="I304" s="12">
        <v>25.677</v>
      </c>
      <c r="J304" s="12">
        <v>0.2</v>
      </c>
      <c r="K304" s="12">
        <v>2.5569999999999999</v>
      </c>
      <c r="L304" s="12">
        <v>54.899000000000001</v>
      </c>
      <c r="M304" s="12">
        <v>3.875</v>
      </c>
      <c r="N304" s="12">
        <f>+Urq_InfraMR[[#This Row],[A.03.1 -  Longitud de Vías de Explotación No Electrificadas Troncales y Ramales (vía principal) (km)]]+Urq_InfraMR[[#This Row],[A.04.1 -  Longitud de Vías de Explotación Electrificadas Troncales y Ramales (vía principal) (km)]]</f>
        <v>55.099000000000004</v>
      </c>
      <c r="O304" s="12">
        <f>+Urq_InfraMR[[#This Row],[Total Vías (excluido Auxiliares)]]</f>
        <v>55.099000000000004</v>
      </c>
      <c r="P304" s="1">
        <v>4</v>
      </c>
      <c r="Q304" s="1">
        <v>19</v>
      </c>
      <c r="R304" s="1">
        <v>0</v>
      </c>
      <c r="S304" s="1">
        <f t="shared" si="29"/>
        <v>23</v>
      </c>
      <c r="T304" s="1">
        <v>0</v>
      </c>
      <c r="U304" s="1">
        <v>23</v>
      </c>
      <c r="V304" s="1">
        <v>0</v>
      </c>
      <c r="W304" s="1">
        <v>0</v>
      </c>
      <c r="X304" s="1">
        <v>3</v>
      </c>
      <c r="Y304" s="1">
        <f t="shared" si="35"/>
        <v>26</v>
      </c>
      <c r="Z304" s="1">
        <v>8</v>
      </c>
      <c r="AA304" s="1">
        <v>6</v>
      </c>
      <c r="AB304" s="1">
        <f>+Urq_InfraMR[[#This Row],[Total Pasos Vehiculares a Nivel]]</f>
        <v>26</v>
      </c>
      <c r="AC304" s="1">
        <f t="shared" si="36"/>
        <v>40</v>
      </c>
      <c r="AD304" s="1">
        <v>5</v>
      </c>
      <c r="AE304" s="1">
        <v>3</v>
      </c>
      <c r="AF304" s="1">
        <v>55</v>
      </c>
      <c r="AG304" s="1">
        <f t="shared" si="37"/>
        <v>63</v>
      </c>
      <c r="AH304" s="13">
        <v>18.658000000000001</v>
      </c>
      <c r="AI304" s="13">
        <v>0</v>
      </c>
      <c r="AJ304" s="13">
        <v>7.0919999999999996</v>
      </c>
      <c r="AK304" s="13">
        <f t="shared" si="38"/>
        <v>25.75</v>
      </c>
      <c r="AL304" s="1">
        <v>1</v>
      </c>
      <c r="AM304" s="1">
        <v>0</v>
      </c>
      <c r="AN304" s="1">
        <v>0</v>
      </c>
      <c r="AO304" s="1">
        <f t="shared" si="39"/>
        <v>1</v>
      </c>
      <c r="AP304" s="1">
        <v>0</v>
      </c>
      <c r="AQ304" s="1">
        <v>128</v>
      </c>
      <c r="AR304" s="1">
        <v>0</v>
      </c>
      <c r="AS304" s="1">
        <f>+Urq_InfraMR[[#This Row],[B.02.1 - Parque de Coches Eléctricos Motrices]]+Urq_InfraMR[[#This Row],[B.02.2 - Parque de Coches Eléctricos Motrices Remolcados Tipo R]]+Urq_InfraMR[[#This Row],[B.02.3 - Parque de Coches Eléctricos Motrices Tipo R]]</f>
        <v>128</v>
      </c>
      <c r="AT304" s="1">
        <v>0</v>
      </c>
      <c r="AU304" s="1">
        <v>0</v>
      </c>
      <c r="AV304" s="1">
        <v>0</v>
      </c>
      <c r="AW304" s="1">
        <f>+Urq_InfraMR[[#This Row],[B.03.1 - Parque de Coches Motores Motrices Remolcados]]+Urq_InfraMR[[#This Row],[B.03.2 - Parque de Coches Motores Motrices Intermedios]]+Urq_InfraMR[[#This Row],[B.03.3 - Parque de Coches Motores Motrices Cabina]]</f>
        <v>0</v>
      </c>
      <c r="AX304" s="1">
        <v>0</v>
      </c>
      <c r="AY304" s="1">
        <v>0</v>
      </c>
      <c r="AZ304" s="1">
        <v>0</v>
      </c>
      <c r="BA304" s="1">
        <v>0</v>
      </c>
      <c r="BB304" s="1">
        <v>0</v>
      </c>
      <c r="BC304" s="1">
        <f>+Urq_InfraMR[[#This Row],[B.04.5 - Parque de Coches Remolcados para Servicios Especiales (Cartoneros)]]+Urq_InfraMR[[#This Row],[B.04.4 - Parque de Coches Remolcados de Larga Distancia (Turista+Pullman)]]+Urq_InfraMR[[#This Row],[B.04.3 - Parque de Coches Remolcados Clase Unica Cabina]]+Urq_InfraMR[[#This Row],[B.04.2 - Parque de Coches Remolcados Clase Unica Furgón]]+Urq_InfraMR[[#This Row],[B.04.1 - Parque de Coches Remolcados Clase Unica]]</f>
        <v>0</v>
      </c>
      <c r="BD304" s="1">
        <v>2</v>
      </c>
      <c r="BE304" s="1">
        <v>0</v>
      </c>
      <c r="BF304" s="16">
        <v>1435</v>
      </c>
    </row>
    <row r="305" spans="1:58">
      <c r="A305" s="1">
        <v>2018</v>
      </c>
      <c r="B305" s="1" t="s">
        <v>118</v>
      </c>
      <c r="C305" s="12">
        <v>0.2</v>
      </c>
      <c r="D305" s="12">
        <v>0</v>
      </c>
      <c r="E305" s="12">
        <v>0</v>
      </c>
      <c r="F305" s="12">
        <v>25.676639999999999</v>
      </c>
      <c r="G305" s="12">
        <f t="shared" si="28"/>
        <v>25.876639999999998</v>
      </c>
      <c r="H305" s="12">
        <f>+Urq_InfraMR[[#This Row],[Total Líneas de Explotación ]]</f>
        <v>25.876639999999998</v>
      </c>
      <c r="I305" s="12">
        <v>25.677</v>
      </c>
      <c r="J305" s="12">
        <v>0.2</v>
      </c>
      <c r="K305" s="12">
        <v>2.5569999999999999</v>
      </c>
      <c r="L305" s="12">
        <v>54.899000000000001</v>
      </c>
      <c r="M305" s="12">
        <v>3.875</v>
      </c>
      <c r="N305" s="12">
        <f>+Urq_InfraMR[[#This Row],[A.03.1 -  Longitud de Vías de Explotación No Electrificadas Troncales y Ramales (vía principal) (km)]]+Urq_InfraMR[[#This Row],[A.04.1 -  Longitud de Vías de Explotación Electrificadas Troncales y Ramales (vía principal) (km)]]</f>
        <v>55.099000000000004</v>
      </c>
      <c r="O305" s="12">
        <f>+Urq_InfraMR[[#This Row],[Total Vías (excluido Auxiliares)]]</f>
        <v>55.099000000000004</v>
      </c>
      <c r="P305" s="1">
        <v>4</v>
      </c>
      <c r="Q305" s="1">
        <v>19</v>
      </c>
      <c r="R305" s="1">
        <v>0</v>
      </c>
      <c r="S305" s="1">
        <f t="shared" si="29"/>
        <v>23</v>
      </c>
      <c r="T305" s="1">
        <v>0</v>
      </c>
      <c r="U305" s="1">
        <v>23</v>
      </c>
      <c r="V305" s="1">
        <v>0</v>
      </c>
      <c r="W305" s="1">
        <v>0</v>
      </c>
      <c r="X305" s="1">
        <v>3</v>
      </c>
      <c r="Y305" s="1">
        <f t="shared" si="35"/>
        <v>26</v>
      </c>
      <c r="Z305" s="1">
        <v>8</v>
      </c>
      <c r="AA305" s="1">
        <v>6</v>
      </c>
      <c r="AB305" s="1">
        <f>+Urq_InfraMR[[#This Row],[Total Pasos Vehiculares a Nivel]]</f>
        <v>26</v>
      </c>
      <c r="AC305" s="1">
        <f t="shared" si="36"/>
        <v>40</v>
      </c>
      <c r="AD305" s="1">
        <v>5</v>
      </c>
      <c r="AE305" s="1">
        <v>3</v>
      </c>
      <c r="AF305" s="1">
        <v>55</v>
      </c>
      <c r="AG305" s="1">
        <f t="shared" si="37"/>
        <v>63</v>
      </c>
      <c r="AH305" s="13">
        <v>18.658000000000001</v>
      </c>
      <c r="AI305" s="13">
        <v>0</v>
      </c>
      <c r="AJ305" s="13">
        <v>7.0919999999999996</v>
      </c>
      <c r="AK305" s="13">
        <f t="shared" si="38"/>
        <v>25.75</v>
      </c>
      <c r="AL305" s="1">
        <v>1</v>
      </c>
      <c r="AM305" s="1">
        <v>0</v>
      </c>
      <c r="AN305" s="1">
        <v>0</v>
      </c>
      <c r="AO305" s="1">
        <f t="shared" si="39"/>
        <v>1</v>
      </c>
      <c r="AP305" s="1">
        <v>0</v>
      </c>
      <c r="AQ305" s="1">
        <v>128</v>
      </c>
      <c r="AR305" s="1">
        <v>0</v>
      </c>
      <c r="AS305" s="1">
        <f>+Urq_InfraMR[[#This Row],[B.02.1 - Parque de Coches Eléctricos Motrices]]+Urq_InfraMR[[#This Row],[B.02.2 - Parque de Coches Eléctricos Motrices Remolcados Tipo R]]+Urq_InfraMR[[#This Row],[B.02.3 - Parque de Coches Eléctricos Motrices Tipo R]]</f>
        <v>128</v>
      </c>
      <c r="AT305" s="1">
        <v>0</v>
      </c>
      <c r="AU305" s="1">
        <v>0</v>
      </c>
      <c r="AV305" s="1">
        <v>0</v>
      </c>
      <c r="AW305" s="1">
        <f>+Urq_InfraMR[[#This Row],[B.03.1 - Parque de Coches Motores Motrices Remolcados]]+Urq_InfraMR[[#This Row],[B.03.2 - Parque de Coches Motores Motrices Intermedios]]+Urq_InfraMR[[#This Row],[B.03.3 - Parque de Coches Motores Motrices Cabina]]</f>
        <v>0</v>
      </c>
      <c r="AX305" s="1">
        <v>0</v>
      </c>
      <c r="AY305" s="1">
        <v>0</v>
      </c>
      <c r="AZ305" s="1">
        <v>0</v>
      </c>
      <c r="BA305" s="1">
        <v>0</v>
      </c>
      <c r="BB305" s="1">
        <v>0</v>
      </c>
      <c r="BC305" s="1">
        <f>+Urq_InfraMR[[#This Row],[B.04.5 - Parque de Coches Remolcados para Servicios Especiales (Cartoneros)]]+Urq_InfraMR[[#This Row],[B.04.4 - Parque de Coches Remolcados de Larga Distancia (Turista+Pullman)]]+Urq_InfraMR[[#This Row],[B.04.3 - Parque de Coches Remolcados Clase Unica Cabina]]+Urq_InfraMR[[#This Row],[B.04.2 - Parque de Coches Remolcados Clase Unica Furgón]]+Urq_InfraMR[[#This Row],[B.04.1 - Parque de Coches Remolcados Clase Unica]]</f>
        <v>0</v>
      </c>
      <c r="BD305" s="1">
        <v>2</v>
      </c>
      <c r="BE305" s="1">
        <v>0</v>
      </c>
      <c r="BF305" s="16">
        <v>1435</v>
      </c>
    </row>
    <row r="306" spans="1:58">
      <c r="A306" s="1">
        <v>2018</v>
      </c>
      <c r="B306" s="1" t="s">
        <v>119</v>
      </c>
      <c r="C306" s="12">
        <v>0.2</v>
      </c>
      <c r="D306" s="12">
        <v>0</v>
      </c>
      <c r="E306" s="12">
        <v>0</v>
      </c>
      <c r="F306" s="12">
        <v>25.676639999999999</v>
      </c>
      <c r="G306" s="12">
        <f t="shared" si="28"/>
        <v>25.876639999999998</v>
      </c>
      <c r="H306" s="12">
        <f>+Urq_InfraMR[[#This Row],[Total Líneas de Explotación ]]</f>
        <v>25.876639999999998</v>
      </c>
      <c r="I306" s="12">
        <v>25.677</v>
      </c>
      <c r="J306" s="12">
        <v>0.2</v>
      </c>
      <c r="K306" s="12">
        <v>2.5569999999999999</v>
      </c>
      <c r="L306" s="12">
        <v>54.899000000000001</v>
      </c>
      <c r="M306" s="12">
        <v>3.875</v>
      </c>
      <c r="N306" s="12">
        <f>+Urq_InfraMR[[#This Row],[A.03.1 -  Longitud de Vías de Explotación No Electrificadas Troncales y Ramales (vía principal) (km)]]+Urq_InfraMR[[#This Row],[A.04.1 -  Longitud de Vías de Explotación Electrificadas Troncales y Ramales (vía principal) (km)]]</f>
        <v>55.099000000000004</v>
      </c>
      <c r="O306" s="12">
        <f>+Urq_InfraMR[[#This Row],[Total Vías (excluido Auxiliares)]]</f>
        <v>55.099000000000004</v>
      </c>
      <c r="P306" s="1">
        <v>4</v>
      </c>
      <c r="Q306" s="1">
        <v>19</v>
      </c>
      <c r="R306" s="1">
        <v>0</v>
      </c>
      <c r="S306" s="1">
        <f t="shared" si="29"/>
        <v>23</v>
      </c>
      <c r="T306" s="1">
        <v>0</v>
      </c>
      <c r="U306" s="1">
        <v>23</v>
      </c>
      <c r="V306" s="1">
        <v>0</v>
      </c>
      <c r="W306" s="1">
        <v>0</v>
      </c>
      <c r="X306" s="1">
        <v>3</v>
      </c>
      <c r="Y306" s="1">
        <f t="shared" si="35"/>
        <v>26</v>
      </c>
      <c r="Z306" s="1">
        <v>8</v>
      </c>
      <c r="AA306" s="1">
        <v>6</v>
      </c>
      <c r="AB306" s="1">
        <f>+Urq_InfraMR[[#This Row],[Total Pasos Vehiculares a Nivel]]</f>
        <v>26</v>
      </c>
      <c r="AC306" s="1">
        <f t="shared" si="36"/>
        <v>40</v>
      </c>
      <c r="AD306" s="1">
        <v>5</v>
      </c>
      <c r="AE306" s="1">
        <v>3</v>
      </c>
      <c r="AF306" s="1">
        <v>55</v>
      </c>
      <c r="AG306" s="1">
        <f t="shared" si="37"/>
        <v>63</v>
      </c>
      <c r="AH306" s="13">
        <v>18.658000000000001</v>
      </c>
      <c r="AI306" s="13">
        <v>0</v>
      </c>
      <c r="AJ306" s="13">
        <v>7.0919999999999996</v>
      </c>
      <c r="AK306" s="13">
        <f t="shared" si="38"/>
        <v>25.75</v>
      </c>
      <c r="AL306" s="1">
        <v>1</v>
      </c>
      <c r="AM306" s="1">
        <v>0</v>
      </c>
      <c r="AN306" s="1">
        <v>0</v>
      </c>
      <c r="AO306" s="1">
        <f t="shared" si="39"/>
        <v>1</v>
      </c>
      <c r="AP306" s="1">
        <v>0</v>
      </c>
      <c r="AQ306" s="1">
        <v>128</v>
      </c>
      <c r="AR306" s="1">
        <v>0</v>
      </c>
      <c r="AS306" s="1">
        <f>+Urq_InfraMR[[#This Row],[B.02.1 - Parque de Coches Eléctricos Motrices]]+Urq_InfraMR[[#This Row],[B.02.2 - Parque de Coches Eléctricos Motrices Remolcados Tipo R]]+Urq_InfraMR[[#This Row],[B.02.3 - Parque de Coches Eléctricos Motrices Tipo R]]</f>
        <v>128</v>
      </c>
      <c r="AT306" s="1">
        <v>0</v>
      </c>
      <c r="AU306" s="1">
        <v>0</v>
      </c>
      <c r="AV306" s="1">
        <v>0</v>
      </c>
      <c r="AW306" s="1">
        <f>+Urq_InfraMR[[#This Row],[B.03.1 - Parque de Coches Motores Motrices Remolcados]]+Urq_InfraMR[[#This Row],[B.03.2 - Parque de Coches Motores Motrices Intermedios]]+Urq_InfraMR[[#This Row],[B.03.3 - Parque de Coches Motores Motrices Cabina]]</f>
        <v>0</v>
      </c>
      <c r="AX306" s="1">
        <v>0</v>
      </c>
      <c r="AY306" s="1">
        <v>0</v>
      </c>
      <c r="AZ306" s="1">
        <v>0</v>
      </c>
      <c r="BA306" s="1">
        <v>0</v>
      </c>
      <c r="BB306" s="1">
        <v>0</v>
      </c>
      <c r="BC306" s="1">
        <f>+Urq_InfraMR[[#This Row],[B.04.5 - Parque de Coches Remolcados para Servicios Especiales (Cartoneros)]]+Urq_InfraMR[[#This Row],[B.04.4 - Parque de Coches Remolcados de Larga Distancia (Turista+Pullman)]]+Urq_InfraMR[[#This Row],[B.04.3 - Parque de Coches Remolcados Clase Unica Cabina]]+Urq_InfraMR[[#This Row],[B.04.2 - Parque de Coches Remolcados Clase Unica Furgón]]+Urq_InfraMR[[#This Row],[B.04.1 - Parque de Coches Remolcados Clase Unica]]</f>
        <v>0</v>
      </c>
      <c r="BD306" s="1">
        <v>2</v>
      </c>
      <c r="BE306" s="1">
        <v>0</v>
      </c>
      <c r="BF306" s="16">
        <v>1435</v>
      </c>
    </row>
    <row r="307" spans="1:58">
      <c r="A307" s="1">
        <v>2018</v>
      </c>
      <c r="B307" s="1" t="s">
        <v>120</v>
      </c>
      <c r="C307" s="12">
        <v>0.2</v>
      </c>
      <c r="D307" s="12">
        <v>0</v>
      </c>
      <c r="E307" s="12">
        <v>0</v>
      </c>
      <c r="F307" s="12">
        <v>25.676639999999999</v>
      </c>
      <c r="G307" s="12">
        <f t="shared" si="28"/>
        <v>25.876639999999998</v>
      </c>
      <c r="H307" s="12">
        <f>+Urq_InfraMR[[#This Row],[Total Líneas de Explotación ]]</f>
        <v>25.876639999999998</v>
      </c>
      <c r="I307" s="12">
        <v>25.677</v>
      </c>
      <c r="J307" s="12">
        <v>0.2</v>
      </c>
      <c r="K307" s="12">
        <v>2.5569999999999999</v>
      </c>
      <c r="L307" s="12">
        <v>54.899000000000001</v>
      </c>
      <c r="M307" s="12">
        <v>3.875</v>
      </c>
      <c r="N307" s="12">
        <f>+Urq_InfraMR[[#This Row],[A.03.1 -  Longitud de Vías de Explotación No Electrificadas Troncales y Ramales (vía principal) (km)]]+Urq_InfraMR[[#This Row],[A.04.1 -  Longitud de Vías de Explotación Electrificadas Troncales y Ramales (vía principal) (km)]]</f>
        <v>55.099000000000004</v>
      </c>
      <c r="O307" s="12">
        <f>+Urq_InfraMR[[#This Row],[Total Vías (excluido Auxiliares)]]</f>
        <v>55.099000000000004</v>
      </c>
      <c r="P307" s="1">
        <v>4</v>
      </c>
      <c r="Q307" s="1">
        <v>19</v>
      </c>
      <c r="R307" s="1">
        <v>0</v>
      </c>
      <c r="S307" s="1">
        <f t="shared" si="29"/>
        <v>23</v>
      </c>
      <c r="T307" s="1">
        <v>0</v>
      </c>
      <c r="U307" s="1">
        <v>23</v>
      </c>
      <c r="V307" s="1">
        <v>0</v>
      </c>
      <c r="W307" s="1">
        <v>0</v>
      </c>
      <c r="X307" s="1">
        <v>3</v>
      </c>
      <c r="Y307" s="1">
        <f t="shared" si="35"/>
        <v>26</v>
      </c>
      <c r="Z307" s="1">
        <v>8</v>
      </c>
      <c r="AA307" s="1">
        <v>6</v>
      </c>
      <c r="AB307" s="1">
        <f>+Urq_InfraMR[[#This Row],[Total Pasos Vehiculares a Nivel]]</f>
        <v>26</v>
      </c>
      <c r="AC307" s="1">
        <f t="shared" si="36"/>
        <v>40</v>
      </c>
      <c r="AD307" s="1">
        <v>5</v>
      </c>
      <c r="AE307" s="1">
        <v>3</v>
      </c>
      <c r="AF307" s="1">
        <v>55</v>
      </c>
      <c r="AG307" s="1">
        <f t="shared" si="37"/>
        <v>63</v>
      </c>
      <c r="AH307" s="13">
        <v>18.658000000000001</v>
      </c>
      <c r="AI307" s="13">
        <v>0</v>
      </c>
      <c r="AJ307" s="13">
        <v>7.0919999999999996</v>
      </c>
      <c r="AK307" s="13">
        <f t="shared" si="38"/>
        <v>25.75</v>
      </c>
      <c r="AL307" s="1">
        <v>1</v>
      </c>
      <c r="AM307" s="1">
        <v>0</v>
      </c>
      <c r="AN307" s="1">
        <v>0</v>
      </c>
      <c r="AO307" s="1">
        <f t="shared" si="39"/>
        <v>1</v>
      </c>
      <c r="AP307" s="1">
        <v>0</v>
      </c>
      <c r="AQ307" s="1">
        <v>128</v>
      </c>
      <c r="AR307" s="1">
        <v>0</v>
      </c>
      <c r="AS307" s="1">
        <f>+Urq_InfraMR[[#This Row],[B.02.1 - Parque de Coches Eléctricos Motrices]]+Urq_InfraMR[[#This Row],[B.02.2 - Parque de Coches Eléctricos Motrices Remolcados Tipo R]]+Urq_InfraMR[[#This Row],[B.02.3 - Parque de Coches Eléctricos Motrices Tipo R]]</f>
        <v>128</v>
      </c>
      <c r="AT307" s="1">
        <v>0</v>
      </c>
      <c r="AU307" s="1">
        <v>0</v>
      </c>
      <c r="AV307" s="1">
        <v>0</v>
      </c>
      <c r="AW307" s="1">
        <f>+Urq_InfraMR[[#This Row],[B.03.1 - Parque de Coches Motores Motrices Remolcados]]+Urq_InfraMR[[#This Row],[B.03.2 - Parque de Coches Motores Motrices Intermedios]]+Urq_InfraMR[[#This Row],[B.03.3 - Parque de Coches Motores Motrices Cabina]]</f>
        <v>0</v>
      </c>
      <c r="AX307" s="1">
        <v>0</v>
      </c>
      <c r="AY307" s="1">
        <v>0</v>
      </c>
      <c r="AZ307" s="1">
        <v>0</v>
      </c>
      <c r="BA307" s="1">
        <v>0</v>
      </c>
      <c r="BB307" s="1">
        <v>0</v>
      </c>
      <c r="BC307" s="1">
        <f>+Urq_InfraMR[[#This Row],[B.04.5 - Parque de Coches Remolcados para Servicios Especiales (Cartoneros)]]+Urq_InfraMR[[#This Row],[B.04.4 - Parque de Coches Remolcados de Larga Distancia (Turista+Pullman)]]+Urq_InfraMR[[#This Row],[B.04.3 - Parque de Coches Remolcados Clase Unica Cabina]]+Urq_InfraMR[[#This Row],[B.04.2 - Parque de Coches Remolcados Clase Unica Furgón]]+Urq_InfraMR[[#This Row],[B.04.1 - Parque de Coches Remolcados Clase Unica]]</f>
        <v>0</v>
      </c>
      <c r="BD307" s="1">
        <v>2</v>
      </c>
      <c r="BE307" s="1">
        <v>0</v>
      </c>
      <c r="BF307" s="16">
        <v>1435</v>
      </c>
    </row>
    <row r="308" spans="1:58">
      <c r="A308" s="1">
        <v>2018</v>
      </c>
      <c r="B308" s="1" t="s">
        <v>121</v>
      </c>
      <c r="C308" s="12">
        <v>0.2</v>
      </c>
      <c r="D308" s="12">
        <v>0</v>
      </c>
      <c r="E308" s="12">
        <v>0</v>
      </c>
      <c r="F308" s="12">
        <v>25.676639999999999</v>
      </c>
      <c r="G308" s="12">
        <f t="shared" si="28"/>
        <v>25.876639999999998</v>
      </c>
      <c r="H308" s="12">
        <f>+Urq_InfraMR[[#This Row],[Total Líneas de Explotación ]]</f>
        <v>25.876639999999998</v>
      </c>
      <c r="I308" s="12">
        <v>25.677</v>
      </c>
      <c r="J308" s="12">
        <v>0.2</v>
      </c>
      <c r="K308" s="12">
        <v>2.5569999999999999</v>
      </c>
      <c r="L308" s="12">
        <v>54.899000000000001</v>
      </c>
      <c r="M308" s="12">
        <v>3.875</v>
      </c>
      <c r="N308" s="12">
        <f>+Urq_InfraMR[[#This Row],[A.03.1 -  Longitud de Vías de Explotación No Electrificadas Troncales y Ramales (vía principal) (km)]]+Urq_InfraMR[[#This Row],[A.04.1 -  Longitud de Vías de Explotación Electrificadas Troncales y Ramales (vía principal) (km)]]</f>
        <v>55.099000000000004</v>
      </c>
      <c r="O308" s="12">
        <f>+Urq_InfraMR[[#This Row],[Total Vías (excluido Auxiliares)]]</f>
        <v>55.099000000000004</v>
      </c>
      <c r="P308" s="1">
        <v>4</v>
      </c>
      <c r="Q308" s="1">
        <v>19</v>
      </c>
      <c r="R308" s="1">
        <v>0</v>
      </c>
      <c r="S308" s="1">
        <f t="shared" si="29"/>
        <v>23</v>
      </c>
      <c r="T308" s="1">
        <v>0</v>
      </c>
      <c r="U308" s="1">
        <v>23</v>
      </c>
      <c r="V308" s="1">
        <v>0</v>
      </c>
      <c r="W308" s="1">
        <v>0</v>
      </c>
      <c r="X308" s="1">
        <v>3</v>
      </c>
      <c r="Y308" s="1">
        <f t="shared" si="35"/>
        <v>26</v>
      </c>
      <c r="Z308" s="1">
        <v>8</v>
      </c>
      <c r="AA308" s="1">
        <v>6</v>
      </c>
      <c r="AB308" s="1">
        <f>+Urq_InfraMR[[#This Row],[Total Pasos Vehiculares a Nivel]]</f>
        <v>26</v>
      </c>
      <c r="AC308" s="1">
        <f t="shared" si="36"/>
        <v>40</v>
      </c>
      <c r="AD308" s="1">
        <v>5</v>
      </c>
      <c r="AE308" s="1">
        <v>3</v>
      </c>
      <c r="AF308" s="1">
        <v>55</v>
      </c>
      <c r="AG308" s="1">
        <f t="shared" si="37"/>
        <v>63</v>
      </c>
      <c r="AH308" s="13">
        <v>18.658000000000001</v>
      </c>
      <c r="AI308" s="13">
        <v>0</v>
      </c>
      <c r="AJ308" s="13">
        <v>7.0919999999999996</v>
      </c>
      <c r="AK308" s="13">
        <f t="shared" si="38"/>
        <v>25.75</v>
      </c>
      <c r="AL308" s="1">
        <v>1</v>
      </c>
      <c r="AM308" s="1">
        <v>0</v>
      </c>
      <c r="AN308" s="1">
        <v>0</v>
      </c>
      <c r="AO308" s="1">
        <f t="shared" si="39"/>
        <v>1</v>
      </c>
      <c r="AP308" s="1">
        <v>0</v>
      </c>
      <c r="AQ308" s="1">
        <v>128</v>
      </c>
      <c r="AR308" s="1">
        <v>0</v>
      </c>
      <c r="AS308" s="1">
        <f>+Urq_InfraMR[[#This Row],[B.02.1 - Parque de Coches Eléctricos Motrices]]+Urq_InfraMR[[#This Row],[B.02.2 - Parque de Coches Eléctricos Motrices Remolcados Tipo R]]+Urq_InfraMR[[#This Row],[B.02.3 - Parque de Coches Eléctricos Motrices Tipo R]]</f>
        <v>128</v>
      </c>
      <c r="AT308" s="1">
        <v>0</v>
      </c>
      <c r="AU308" s="1">
        <v>0</v>
      </c>
      <c r="AV308" s="1">
        <v>0</v>
      </c>
      <c r="AW308" s="1">
        <f>+Urq_InfraMR[[#This Row],[B.03.1 - Parque de Coches Motores Motrices Remolcados]]+Urq_InfraMR[[#This Row],[B.03.2 - Parque de Coches Motores Motrices Intermedios]]+Urq_InfraMR[[#This Row],[B.03.3 - Parque de Coches Motores Motrices Cabina]]</f>
        <v>0</v>
      </c>
      <c r="AX308" s="1">
        <v>0</v>
      </c>
      <c r="AY308" s="1">
        <v>0</v>
      </c>
      <c r="AZ308" s="1">
        <v>0</v>
      </c>
      <c r="BA308" s="1">
        <v>0</v>
      </c>
      <c r="BB308" s="1">
        <v>0</v>
      </c>
      <c r="BC308" s="1">
        <f>+Urq_InfraMR[[#This Row],[B.04.5 - Parque de Coches Remolcados para Servicios Especiales (Cartoneros)]]+Urq_InfraMR[[#This Row],[B.04.4 - Parque de Coches Remolcados de Larga Distancia (Turista+Pullman)]]+Urq_InfraMR[[#This Row],[B.04.3 - Parque de Coches Remolcados Clase Unica Cabina]]+Urq_InfraMR[[#This Row],[B.04.2 - Parque de Coches Remolcados Clase Unica Furgón]]+Urq_InfraMR[[#This Row],[B.04.1 - Parque de Coches Remolcados Clase Unica]]</f>
        <v>0</v>
      </c>
      <c r="BD308" s="1">
        <v>2</v>
      </c>
      <c r="BE308" s="1">
        <v>0</v>
      </c>
      <c r="BF308" s="16">
        <v>1435</v>
      </c>
    </row>
    <row r="309" spans="1:58">
      <c r="A309" s="1">
        <v>2018</v>
      </c>
      <c r="B309" s="1" t="s">
        <v>122</v>
      </c>
      <c r="C309" s="12">
        <v>0.2</v>
      </c>
      <c r="D309" s="12">
        <v>0</v>
      </c>
      <c r="E309" s="12">
        <v>0</v>
      </c>
      <c r="F309" s="12">
        <v>25.676639999999999</v>
      </c>
      <c r="G309" s="12">
        <f t="shared" si="28"/>
        <v>25.876639999999998</v>
      </c>
      <c r="H309" s="12">
        <f>+Urq_InfraMR[[#This Row],[Total Líneas de Explotación ]]</f>
        <v>25.876639999999998</v>
      </c>
      <c r="I309" s="12">
        <v>25.677</v>
      </c>
      <c r="J309" s="12">
        <v>0.2</v>
      </c>
      <c r="K309" s="12">
        <v>2.5569999999999999</v>
      </c>
      <c r="L309" s="12">
        <v>54.899000000000001</v>
      </c>
      <c r="M309" s="12">
        <v>3.875</v>
      </c>
      <c r="N309" s="12">
        <f>+Urq_InfraMR[[#This Row],[A.03.1 -  Longitud de Vías de Explotación No Electrificadas Troncales y Ramales (vía principal) (km)]]+Urq_InfraMR[[#This Row],[A.04.1 -  Longitud de Vías de Explotación Electrificadas Troncales y Ramales (vía principal) (km)]]</f>
        <v>55.099000000000004</v>
      </c>
      <c r="O309" s="12">
        <f>+Urq_InfraMR[[#This Row],[Total Vías (excluido Auxiliares)]]</f>
        <v>55.099000000000004</v>
      </c>
      <c r="P309" s="1">
        <v>4</v>
      </c>
      <c r="Q309" s="1">
        <v>19</v>
      </c>
      <c r="R309" s="1">
        <v>0</v>
      </c>
      <c r="S309" s="1">
        <f t="shared" si="29"/>
        <v>23</v>
      </c>
      <c r="T309" s="1">
        <v>0</v>
      </c>
      <c r="U309" s="1">
        <v>23</v>
      </c>
      <c r="V309" s="1">
        <v>0</v>
      </c>
      <c r="W309" s="1">
        <v>0</v>
      </c>
      <c r="X309" s="1">
        <v>3</v>
      </c>
      <c r="Y309" s="1">
        <f t="shared" si="35"/>
        <v>26</v>
      </c>
      <c r="Z309" s="1">
        <v>8</v>
      </c>
      <c r="AA309" s="1">
        <v>6</v>
      </c>
      <c r="AB309" s="1">
        <f>+Urq_InfraMR[[#This Row],[Total Pasos Vehiculares a Nivel]]</f>
        <v>26</v>
      </c>
      <c r="AC309" s="1">
        <f t="shared" si="36"/>
        <v>40</v>
      </c>
      <c r="AD309" s="1">
        <v>5</v>
      </c>
      <c r="AE309" s="1">
        <v>3</v>
      </c>
      <c r="AF309" s="1">
        <v>55</v>
      </c>
      <c r="AG309" s="1">
        <f t="shared" si="37"/>
        <v>63</v>
      </c>
      <c r="AH309" s="13">
        <v>18.658000000000001</v>
      </c>
      <c r="AI309" s="13">
        <v>0</v>
      </c>
      <c r="AJ309" s="13">
        <v>7.0919999999999996</v>
      </c>
      <c r="AK309" s="13">
        <f t="shared" si="38"/>
        <v>25.75</v>
      </c>
      <c r="AL309" s="1">
        <v>1</v>
      </c>
      <c r="AM309" s="1">
        <v>0</v>
      </c>
      <c r="AN309" s="1">
        <v>0</v>
      </c>
      <c r="AO309" s="1">
        <f t="shared" si="39"/>
        <v>1</v>
      </c>
      <c r="AP309" s="1">
        <v>0</v>
      </c>
      <c r="AQ309" s="1">
        <v>128</v>
      </c>
      <c r="AR309" s="1">
        <v>0</v>
      </c>
      <c r="AS309" s="1">
        <f>+Urq_InfraMR[[#This Row],[B.02.1 - Parque de Coches Eléctricos Motrices]]+Urq_InfraMR[[#This Row],[B.02.2 - Parque de Coches Eléctricos Motrices Remolcados Tipo R]]+Urq_InfraMR[[#This Row],[B.02.3 - Parque de Coches Eléctricos Motrices Tipo R]]</f>
        <v>128</v>
      </c>
      <c r="AT309" s="1">
        <v>0</v>
      </c>
      <c r="AU309" s="1">
        <v>0</v>
      </c>
      <c r="AV309" s="1">
        <v>0</v>
      </c>
      <c r="AW309" s="1">
        <f>+Urq_InfraMR[[#This Row],[B.03.1 - Parque de Coches Motores Motrices Remolcados]]+Urq_InfraMR[[#This Row],[B.03.2 - Parque de Coches Motores Motrices Intermedios]]+Urq_InfraMR[[#This Row],[B.03.3 - Parque de Coches Motores Motrices Cabina]]</f>
        <v>0</v>
      </c>
      <c r="AX309" s="1">
        <v>0</v>
      </c>
      <c r="AY309" s="1">
        <v>0</v>
      </c>
      <c r="AZ309" s="1">
        <v>0</v>
      </c>
      <c r="BA309" s="1">
        <v>0</v>
      </c>
      <c r="BB309" s="1">
        <v>0</v>
      </c>
      <c r="BC309" s="1">
        <f>+Urq_InfraMR[[#This Row],[B.04.5 - Parque de Coches Remolcados para Servicios Especiales (Cartoneros)]]+Urq_InfraMR[[#This Row],[B.04.4 - Parque de Coches Remolcados de Larga Distancia (Turista+Pullman)]]+Urq_InfraMR[[#This Row],[B.04.3 - Parque de Coches Remolcados Clase Unica Cabina]]+Urq_InfraMR[[#This Row],[B.04.2 - Parque de Coches Remolcados Clase Unica Furgón]]+Urq_InfraMR[[#This Row],[B.04.1 - Parque de Coches Remolcados Clase Unica]]</f>
        <v>0</v>
      </c>
      <c r="BD309" s="1">
        <v>2</v>
      </c>
      <c r="BE309" s="1">
        <v>0</v>
      </c>
      <c r="BF309" s="16">
        <v>1435</v>
      </c>
    </row>
    <row r="310" spans="1:58">
      <c r="A310" s="1">
        <v>2018</v>
      </c>
      <c r="B310" s="1" t="s">
        <v>123</v>
      </c>
      <c r="C310" s="12">
        <v>0.2</v>
      </c>
      <c r="D310" s="12">
        <v>0</v>
      </c>
      <c r="E310" s="12">
        <v>0</v>
      </c>
      <c r="F310" s="12">
        <v>25.676639999999999</v>
      </c>
      <c r="G310" s="12">
        <f t="shared" si="28"/>
        <v>25.876639999999998</v>
      </c>
      <c r="H310" s="12">
        <f>+Urq_InfraMR[[#This Row],[Total Líneas de Explotación ]]</f>
        <v>25.876639999999998</v>
      </c>
      <c r="I310" s="12">
        <v>25.677</v>
      </c>
      <c r="J310" s="12">
        <v>0.2</v>
      </c>
      <c r="K310" s="12">
        <v>2.5569999999999999</v>
      </c>
      <c r="L310" s="12">
        <v>54.899000000000001</v>
      </c>
      <c r="M310" s="12">
        <v>3.875</v>
      </c>
      <c r="N310" s="12">
        <f>+Urq_InfraMR[[#This Row],[A.03.1 -  Longitud de Vías de Explotación No Electrificadas Troncales y Ramales (vía principal) (km)]]+Urq_InfraMR[[#This Row],[A.04.1 -  Longitud de Vías de Explotación Electrificadas Troncales y Ramales (vía principal) (km)]]</f>
        <v>55.099000000000004</v>
      </c>
      <c r="O310" s="12">
        <f>+Urq_InfraMR[[#This Row],[Total Vías (excluido Auxiliares)]]</f>
        <v>55.099000000000004</v>
      </c>
      <c r="P310" s="1">
        <v>4</v>
      </c>
      <c r="Q310" s="1">
        <v>19</v>
      </c>
      <c r="R310" s="1">
        <v>0</v>
      </c>
      <c r="S310" s="1">
        <f t="shared" si="29"/>
        <v>23</v>
      </c>
      <c r="T310" s="1">
        <v>0</v>
      </c>
      <c r="U310" s="1">
        <v>23</v>
      </c>
      <c r="V310" s="1">
        <v>0</v>
      </c>
      <c r="W310" s="1">
        <v>0</v>
      </c>
      <c r="X310" s="1">
        <v>3</v>
      </c>
      <c r="Y310" s="1">
        <f t="shared" si="35"/>
        <v>26</v>
      </c>
      <c r="Z310" s="1">
        <v>8</v>
      </c>
      <c r="AA310" s="1">
        <v>6</v>
      </c>
      <c r="AB310" s="1">
        <f>+Urq_InfraMR[[#This Row],[Total Pasos Vehiculares a Nivel]]</f>
        <v>26</v>
      </c>
      <c r="AC310" s="1">
        <f t="shared" si="36"/>
        <v>40</v>
      </c>
      <c r="AD310" s="1">
        <v>5</v>
      </c>
      <c r="AE310" s="1">
        <v>3</v>
      </c>
      <c r="AF310" s="1">
        <v>55</v>
      </c>
      <c r="AG310" s="1">
        <f t="shared" si="37"/>
        <v>63</v>
      </c>
      <c r="AH310" s="13">
        <v>18.658000000000001</v>
      </c>
      <c r="AI310" s="13">
        <v>0</v>
      </c>
      <c r="AJ310" s="13">
        <v>7.0919999999999996</v>
      </c>
      <c r="AK310" s="13">
        <f t="shared" si="38"/>
        <v>25.75</v>
      </c>
      <c r="AL310" s="1">
        <v>1</v>
      </c>
      <c r="AM310" s="1">
        <v>0</v>
      </c>
      <c r="AN310" s="1">
        <v>0</v>
      </c>
      <c r="AO310" s="1">
        <f t="shared" si="39"/>
        <v>1</v>
      </c>
      <c r="AP310" s="1">
        <v>0</v>
      </c>
      <c r="AQ310" s="1">
        <v>128</v>
      </c>
      <c r="AR310" s="1">
        <v>0</v>
      </c>
      <c r="AS310" s="1">
        <f>+Urq_InfraMR[[#This Row],[B.02.1 - Parque de Coches Eléctricos Motrices]]+Urq_InfraMR[[#This Row],[B.02.2 - Parque de Coches Eléctricos Motrices Remolcados Tipo R]]+Urq_InfraMR[[#This Row],[B.02.3 - Parque de Coches Eléctricos Motrices Tipo R]]</f>
        <v>128</v>
      </c>
      <c r="AT310" s="1">
        <v>0</v>
      </c>
      <c r="AU310" s="1">
        <v>0</v>
      </c>
      <c r="AV310" s="1">
        <v>0</v>
      </c>
      <c r="AW310" s="1">
        <f>+Urq_InfraMR[[#This Row],[B.03.1 - Parque de Coches Motores Motrices Remolcados]]+Urq_InfraMR[[#This Row],[B.03.2 - Parque de Coches Motores Motrices Intermedios]]+Urq_InfraMR[[#This Row],[B.03.3 - Parque de Coches Motores Motrices Cabina]]</f>
        <v>0</v>
      </c>
      <c r="AX310" s="1">
        <v>0</v>
      </c>
      <c r="AY310" s="1">
        <v>0</v>
      </c>
      <c r="AZ310" s="1">
        <v>0</v>
      </c>
      <c r="BA310" s="1">
        <v>0</v>
      </c>
      <c r="BB310" s="1">
        <v>0</v>
      </c>
      <c r="BC310" s="1">
        <f>+Urq_InfraMR[[#This Row],[B.04.5 - Parque de Coches Remolcados para Servicios Especiales (Cartoneros)]]+Urq_InfraMR[[#This Row],[B.04.4 - Parque de Coches Remolcados de Larga Distancia (Turista+Pullman)]]+Urq_InfraMR[[#This Row],[B.04.3 - Parque de Coches Remolcados Clase Unica Cabina]]+Urq_InfraMR[[#This Row],[B.04.2 - Parque de Coches Remolcados Clase Unica Furgón]]+Urq_InfraMR[[#This Row],[B.04.1 - Parque de Coches Remolcados Clase Unica]]</f>
        <v>0</v>
      </c>
      <c r="BD310" s="1">
        <v>2</v>
      </c>
      <c r="BE310" s="1">
        <v>0</v>
      </c>
      <c r="BF310" s="16">
        <v>1435</v>
      </c>
    </row>
    <row r="311" spans="1:58">
      <c r="A311" s="1">
        <v>2018</v>
      </c>
      <c r="B311" s="1" t="s">
        <v>124</v>
      </c>
      <c r="C311" s="12">
        <v>0.2</v>
      </c>
      <c r="D311" s="12">
        <v>0</v>
      </c>
      <c r="E311" s="12">
        <v>0</v>
      </c>
      <c r="F311" s="12">
        <v>25.676639999999999</v>
      </c>
      <c r="G311" s="12">
        <f t="shared" si="28"/>
        <v>25.876639999999998</v>
      </c>
      <c r="H311" s="12">
        <f>+Urq_InfraMR[[#This Row],[Total Líneas de Explotación ]]</f>
        <v>25.876639999999998</v>
      </c>
      <c r="I311" s="12">
        <v>25.677</v>
      </c>
      <c r="J311" s="12">
        <v>0.2</v>
      </c>
      <c r="K311" s="12">
        <v>2.5569999999999999</v>
      </c>
      <c r="L311" s="12">
        <v>54.899000000000001</v>
      </c>
      <c r="M311" s="12">
        <v>3.875</v>
      </c>
      <c r="N311" s="12">
        <f>+Urq_InfraMR[[#This Row],[A.03.1 -  Longitud de Vías de Explotación No Electrificadas Troncales y Ramales (vía principal) (km)]]+Urq_InfraMR[[#This Row],[A.04.1 -  Longitud de Vías de Explotación Electrificadas Troncales y Ramales (vía principal) (km)]]</f>
        <v>55.099000000000004</v>
      </c>
      <c r="O311" s="12">
        <f>+Urq_InfraMR[[#This Row],[Total Vías (excluido Auxiliares)]]</f>
        <v>55.099000000000004</v>
      </c>
      <c r="P311" s="1">
        <v>4</v>
      </c>
      <c r="Q311" s="1">
        <v>19</v>
      </c>
      <c r="R311" s="1">
        <v>0</v>
      </c>
      <c r="S311" s="1">
        <f t="shared" si="29"/>
        <v>23</v>
      </c>
      <c r="T311" s="1">
        <v>0</v>
      </c>
      <c r="U311" s="1">
        <v>23</v>
      </c>
      <c r="V311" s="1">
        <v>0</v>
      </c>
      <c r="W311" s="1">
        <v>0</v>
      </c>
      <c r="X311" s="1">
        <v>3</v>
      </c>
      <c r="Y311" s="1">
        <f t="shared" si="35"/>
        <v>26</v>
      </c>
      <c r="Z311" s="1">
        <v>8</v>
      </c>
      <c r="AA311" s="1">
        <v>6</v>
      </c>
      <c r="AB311" s="1">
        <f>+Urq_InfraMR[[#This Row],[Total Pasos Vehiculares a Nivel]]</f>
        <v>26</v>
      </c>
      <c r="AC311" s="1">
        <f t="shared" si="36"/>
        <v>40</v>
      </c>
      <c r="AD311" s="1">
        <v>5</v>
      </c>
      <c r="AE311" s="1">
        <v>3</v>
      </c>
      <c r="AF311" s="1">
        <v>55</v>
      </c>
      <c r="AG311" s="1">
        <f t="shared" si="37"/>
        <v>63</v>
      </c>
      <c r="AH311" s="13">
        <v>18.658000000000001</v>
      </c>
      <c r="AI311" s="13">
        <v>0</v>
      </c>
      <c r="AJ311" s="13">
        <v>7.0919999999999996</v>
      </c>
      <c r="AK311" s="13">
        <f t="shared" si="38"/>
        <v>25.75</v>
      </c>
      <c r="AL311" s="1">
        <v>1</v>
      </c>
      <c r="AM311" s="1">
        <v>0</v>
      </c>
      <c r="AN311" s="1">
        <v>0</v>
      </c>
      <c r="AO311" s="1">
        <f t="shared" si="39"/>
        <v>1</v>
      </c>
      <c r="AP311" s="1">
        <v>0</v>
      </c>
      <c r="AQ311" s="1">
        <v>128</v>
      </c>
      <c r="AR311" s="1">
        <v>0</v>
      </c>
      <c r="AS311" s="1">
        <f>+Urq_InfraMR[[#This Row],[B.02.1 - Parque de Coches Eléctricos Motrices]]+Urq_InfraMR[[#This Row],[B.02.2 - Parque de Coches Eléctricos Motrices Remolcados Tipo R]]+Urq_InfraMR[[#This Row],[B.02.3 - Parque de Coches Eléctricos Motrices Tipo R]]</f>
        <v>128</v>
      </c>
      <c r="AT311" s="1">
        <v>0</v>
      </c>
      <c r="AU311" s="1">
        <v>0</v>
      </c>
      <c r="AV311" s="1">
        <v>0</v>
      </c>
      <c r="AW311" s="1">
        <f>+Urq_InfraMR[[#This Row],[B.03.1 - Parque de Coches Motores Motrices Remolcados]]+Urq_InfraMR[[#This Row],[B.03.2 - Parque de Coches Motores Motrices Intermedios]]+Urq_InfraMR[[#This Row],[B.03.3 - Parque de Coches Motores Motrices Cabina]]</f>
        <v>0</v>
      </c>
      <c r="AX311" s="1">
        <v>0</v>
      </c>
      <c r="AY311" s="1">
        <v>0</v>
      </c>
      <c r="AZ311" s="1">
        <v>0</v>
      </c>
      <c r="BA311" s="1">
        <v>0</v>
      </c>
      <c r="BB311" s="1">
        <v>0</v>
      </c>
      <c r="BC311" s="1">
        <f>+Urq_InfraMR[[#This Row],[B.04.5 - Parque de Coches Remolcados para Servicios Especiales (Cartoneros)]]+Urq_InfraMR[[#This Row],[B.04.4 - Parque de Coches Remolcados de Larga Distancia (Turista+Pullman)]]+Urq_InfraMR[[#This Row],[B.04.3 - Parque de Coches Remolcados Clase Unica Cabina]]+Urq_InfraMR[[#This Row],[B.04.2 - Parque de Coches Remolcados Clase Unica Furgón]]+Urq_InfraMR[[#This Row],[B.04.1 - Parque de Coches Remolcados Clase Unica]]</f>
        <v>0</v>
      </c>
      <c r="BD311" s="1">
        <v>2</v>
      </c>
      <c r="BE311" s="1">
        <v>0</v>
      </c>
      <c r="BF311" s="16">
        <v>1435</v>
      </c>
    </row>
    <row r="312" spans="1:58">
      <c r="A312" s="1">
        <v>2018</v>
      </c>
      <c r="B312" s="1" t="s">
        <v>125</v>
      </c>
      <c r="C312" s="12">
        <v>0.2</v>
      </c>
      <c r="D312" s="12">
        <v>0</v>
      </c>
      <c r="E312" s="12">
        <v>0</v>
      </c>
      <c r="F312" s="12">
        <v>25.676639999999999</v>
      </c>
      <c r="G312" s="12">
        <f t="shared" si="28"/>
        <v>25.876639999999998</v>
      </c>
      <c r="H312" s="12">
        <f>+Urq_InfraMR[[#This Row],[Total Líneas de Explotación ]]</f>
        <v>25.876639999999998</v>
      </c>
      <c r="I312" s="12">
        <v>25.677</v>
      </c>
      <c r="J312" s="12">
        <v>0.2</v>
      </c>
      <c r="K312" s="12">
        <v>2.5569999999999999</v>
      </c>
      <c r="L312" s="12">
        <v>54.899000000000001</v>
      </c>
      <c r="M312" s="12">
        <v>3.875</v>
      </c>
      <c r="N312" s="12">
        <f>+Urq_InfraMR[[#This Row],[A.03.1 -  Longitud de Vías de Explotación No Electrificadas Troncales y Ramales (vía principal) (km)]]+Urq_InfraMR[[#This Row],[A.04.1 -  Longitud de Vías de Explotación Electrificadas Troncales y Ramales (vía principal) (km)]]</f>
        <v>55.099000000000004</v>
      </c>
      <c r="O312" s="12">
        <f>+Urq_InfraMR[[#This Row],[Total Vías (excluido Auxiliares)]]</f>
        <v>55.099000000000004</v>
      </c>
      <c r="P312" s="1">
        <v>4</v>
      </c>
      <c r="Q312" s="1">
        <v>19</v>
      </c>
      <c r="R312" s="1">
        <v>0</v>
      </c>
      <c r="S312" s="1">
        <f t="shared" si="29"/>
        <v>23</v>
      </c>
      <c r="T312" s="1">
        <v>0</v>
      </c>
      <c r="U312" s="1">
        <v>23</v>
      </c>
      <c r="V312" s="1">
        <v>0</v>
      </c>
      <c r="W312" s="1">
        <v>0</v>
      </c>
      <c r="X312" s="1">
        <v>3</v>
      </c>
      <c r="Y312" s="1">
        <f t="shared" si="35"/>
        <v>26</v>
      </c>
      <c r="Z312" s="1">
        <v>8</v>
      </c>
      <c r="AA312" s="1">
        <v>6</v>
      </c>
      <c r="AB312" s="1">
        <f>+Urq_InfraMR[[#This Row],[Total Pasos Vehiculares a Nivel]]</f>
        <v>26</v>
      </c>
      <c r="AC312" s="1">
        <f t="shared" si="36"/>
        <v>40</v>
      </c>
      <c r="AD312" s="1">
        <v>5</v>
      </c>
      <c r="AE312" s="1">
        <v>3</v>
      </c>
      <c r="AF312" s="1">
        <v>55</v>
      </c>
      <c r="AG312" s="1">
        <f t="shared" si="37"/>
        <v>63</v>
      </c>
      <c r="AH312" s="13">
        <v>18.658000000000001</v>
      </c>
      <c r="AI312" s="13">
        <v>0</v>
      </c>
      <c r="AJ312" s="13">
        <v>7.0919999999999996</v>
      </c>
      <c r="AK312" s="13">
        <f t="shared" si="38"/>
        <v>25.75</v>
      </c>
      <c r="AL312" s="1">
        <v>1</v>
      </c>
      <c r="AM312" s="1">
        <v>0</v>
      </c>
      <c r="AN312" s="1">
        <v>0</v>
      </c>
      <c r="AO312" s="1">
        <f t="shared" si="39"/>
        <v>1</v>
      </c>
      <c r="AP312" s="1">
        <v>0</v>
      </c>
      <c r="AQ312" s="1">
        <v>128</v>
      </c>
      <c r="AR312" s="1">
        <v>0</v>
      </c>
      <c r="AS312" s="1">
        <f>+Urq_InfraMR[[#This Row],[B.02.1 - Parque de Coches Eléctricos Motrices]]+Urq_InfraMR[[#This Row],[B.02.2 - Parque de Coches Eléctricos Motrices Remolcados Tipo R]]+Urq_InfraMR[[#This Row],[B.02.3 - Parque de Coches Eléctricos Motrices Tipo R]]</f>
        <v>128</v>
      </c>
      <c r="AT312" s="1">
        <v>0</v>
      </c>
      <c r="AU312" s="1">
        <v>0</v>
      </c>
      <c r="AV312" s="1">
        <v>0</v>
      </c>
      <c r="AW312" s="1">
        <f>+Urq_InfraMR[[#This Row],[B.03.1 - Parque de Coches Motores Motrices Remolcados]]+Urq_InfraMR[[#This Row],[B.03.2 - Parque de Coches Motores Motrices Intermedios]]+Urq_InfraMR[[#This Row],[B.03.3 - Parque de Coches Motores Motrices Cabina]]</f>
        <v>0</v>
      </c>
      <c r="AX312" s="1">
        <v>0</v>
      </c>
      <c r="AY312" s="1">
        <v>0</v>
      </c>
      <c r="AZ312" s="1">
        <v>0</v>
      </c>
      <c r="BA312" s="1">
        <v>0</v>
      </c>
      <c r="BB312" s="1">
        <v>0</v>
      </c>
      <c r="BC312" s="1">
        <f>+Urq_InfraMR[[#This Row],[B.04.5 - Parque de Coches Remolcados para Servicios Especiales (Cartoneros)]]+Urq_InfraMR[[#This Row],[B.04.4 - Parque de Coches Remolcados de Larga Distancia (Turista+Pullman)]]+Urq_InfraMR[[#This Row],[B.04.3 - Parque de Coches Remolcados Clase Unica Cabina]]+Urq_InfraMR[[#This Row],[B.04.2 - Parque de Coches Remolcados Clase Unica Furgón]]+Urq_InfraMR[[#This Row],[B.04.1 - Parque de Coches Remolcados Clase Unica]]</f>
        <v>0</v>
      </c>
      <c r="BD312" s="1">
        <v>2</v>
      </c>
      <c r="BE312" s="1">
        <v>0</v>
      </c>
      <c r="BF312" s="16">
        <v>1435</v>
      </c>
    </row>
    <row r="313" spans="1:58">
      <c r="A313" s="1">
        <v>2018</v>
      </c>
      <c r="B313" s="1" t="s">
        <v>126</v>
      </c>
      <c r="C313" s="12">
        <v>0.2</v>
      </c>
      <c r="D313" s="12">
        <v>0</v>
      </c>
      <c r="E313" s="12">
        <v>0</v>
      </c>
      <c r="F313" s="12">
        <v>25.676639999999999</v>
      </c>
      <c r="G313" s="12">
        <f t="shared" si="28"/>
        <v>25.876639999999998</v>
      </c>
      <c r="H313" s="12">
        <f>+Urq_InfraMR[[#This Row],[Total Líneas de Explotación ]]</f>
        <v>25.876639999999998</v>
      </c>
      <c r="I313" s="12">
        <v>25.677</v>
      </c>
      <c r="J313" s="12">
        <v>0.2</v>
      </c>
      <c r="K313" s="12">
        <v>2.5569999999999999</v>
      </c>
      <c r="L313" s="12">
        <v>54.899000000000001</v>
      </c>
      <c r="M313" s="12">
        <v>3.875</v>
      </c>
      <c r="N313" s="12">
        <f>+Urq_InfraMR[[#This Row],[A.03.1 -  Longitud de Vías de Explotación No Electrificadas Troncales y Ramales (vía principal) (km)]]+Urq_InfraMR[[#This Row],[A.04.1 -  Longitud de Vías de Explotación Electrificadas Troncales y Ramales (vía principal) (km)]]</f>
        <v>55.099000000000004</v>
      </c>
      <c r="O313" s="12">
        <f>+Urq_InfraMR[[#This Row],[Total Vías (excluido Auxiliares)]]</f>
        <v>55.099000000000004</v>
      </c>
      <c r="P313" s="1">
        <v>4</v>
      </c>
      <c r="Q313" s="1">
        <v>19</v>
      </c>
      <c r="R313" s="1">
        <v>0</v>
      </c>
      <c r="S313" s="1">
        <f t="shared" si="29"/>
        <v>23</v>
      </c>
      <c r="T313" s="1">
        <v>0</v>
      </c>
      <c r="U313" s="1">
        <v>23</v>
      </c>
      <c r="V313" s="1">
        <v>0</v>
      </c>
      <c r="W313" s="1">
        <v>0</v>
      </c>
      <c r="X313" s="1">
        <v>3</v>
      </c>
      <c r="Y313" s="1">
        <f t="shared" si="35"/>
        <v>26</v>
      </c>
      <c r="Z313" s="1">
        <v>8</v>
      </c>
      <c r="AA313" s="1">
        <v>6</v>
      </c>
      <c r="AB313" s="1">
        <f>+Urq_InfraMR[[#This Row],[Total Pasos Vehiculares a Nivel]]</f>
        <v>26</v>
      </c>
      <c r="AC313" s="1">
        <f t="shared" si="36"/>
        <v>40</v>
      </c>
      <c r="AD313" s="1">
        <v>5</v>
      </c>
      <c r="AE313" s="1">
        <v>3</v>
      </c>
      <c r="AF313" s="1">
        <v>55</v>
      </c>
      <c r="AG313" s="1">
        <f t="shared" si="37"/>
        <v>63</v>
      </c>
      <c r="AH313" s="13">
        <v>18.658000000000001</v>
      </c>
      <c r="AI313" s="13">
        <v>0</v>
      </c>
      <c r="AJ313" s="13">
        <v>7.0919999999999996</v>
      </c>
      <c r="AK313" s="13">
        <f t="shared" si="38"/>
        <v>25.75</v>
      </c>
      <c r="AL313" s="1">
        <v>1</v>
      </c>
      <c r="AM313" s="1">
        <v>0</v>
      </c>
      <c r="AN313" s="1">
        <v>0</v>
      </c>
      <c r="AO313" s="1">
        <f t="shared" si="39"/>
        <v>1</v>
      </c>
      <c r="AP313" s="1">
        <v>0</v>
      </c>
      <c r="AQ313" s="1">
        <v>128</v>
      </c>
      <c r="AR313" s="1">
        <v>0</v>
      </c>
      <c r="AS313" s="1">
        <f>+Urq_InfraMR[[#This Row],[B.02.1 - Parque de Coches Eléctricos Motrices]]+Urq_InfraMR[[#This Row],[B.02.2 - Parque de Coches Eléctricos Motrices Remolcados Tipo R]]+Urq_InfraMR[[#This Row],[B.02.3 - Parque de Coches Eléctricos Motrices Tipo R]]</f>
        <v>128</v>
      </c>
      <c r="AT313" s="1">
        <v>0</v>
      </c>
      <c r="AU313" s="1">
        <v>0</v>
      </c>
      <c r="AV313" s="1">
        <v>0</v>
      </c>
      <c r="AW313" s="1">
        <f>+Urq_InfraMR[[#This Row],[B.03.1 - Parque de Coches Motores Motrices Remolcados]]+Urq_InfraMR[[#This Row],[B.03.2 - Parque de Coches Motores Motrices Intermedios]]+Urq_InfraMR[[#This Row],[B.03.3 - Parque de Coches Motores Motrices Cabina]]</f>
        <v>0</v>
      </c>
      <c r="AX313" s="1">
        <v>0</v>
      </c>
      <c r="AY313" s="1">
        <v>0</v>
      </c>
      <c r="AZ313" s="1">
        <v>0</v>
      </c>
      <c r="BA313" s="1">
        <v>0</v>
      </c>
      <c r="BB313" s="1">
        <v>0</v>
      </c>
      <c r="BC313" s="1">
        <f>+Urq_InfraMR[[#This Row],[B.04.5 - Parque de Coches Remolcados para Servicios Especiales (Cartoneros)]]+Urq_InfraMR[[#This Row],[B.04.4 - Parque de Coches Remolcados de Larga Distancia (Turista+Pullman)]]+Urq_InfraMR[[#This Row],[B.04.3 - Parque de Coches Remolcados Clase Unica Cabina]]+Urq_InfraMR[[#This Row],[B.04.2 - Parque de Coches Remolcados Clase Unica Furgón]]+Urq_InfraMR[[#This Row],[B.04.1 - Parque de Coches Remolcados Clase Unica]]</f>
        <v>0</v>
      </c>
      <c r="BD313" s="1">
        <v>2</v>
      </c>
      <c r="BE313" s="1">
        <v>0</v>
      </c>
      <c r="BF313" s="16">
        <v>1435</v>
      </c>
    </row>
    <row r="314" spans="1:58">
      <c r="A314" s="1">
        <v>2019</v>
      </c>
      <c r="B314" s="1" t="s">
        <v>115</v>
      </c>
      <c r="C314" s="12">
        <v>0.2</v>
      </c>
      <c r="D314" s="12">
        <v>0</v>
      </c>
      <c r="E314" s="12">
        <v>0</v>
      </c>
      <c r="F314" s="12">
        <v>25.676639999999999</v>
      </c>
      <c r="G314" s="12">
        <f t="shared" si="28"/>
        <v>25.876639999999998</v>
      </c>
      <c r="H314" s="12">
        <f>+Urq_InfraMR[[#This Row],[Total Líneas de Explotación ]]</f>
        <v>25.876639999999998</v>
      </c>
      <c r="I314" s="12">
        <v>25.677</v>
      </c>
      <c r="J314" s="12">
        <v>0.2</v>
      </c>
      <c r="K314" s="12">
        <v>2.5569999999999999</v>
      </c>
      <c r="L314" s="12">
        <v>54.899000000000001</v>
      </c>
      <c r="M314" s="12">
        <v>3.875</v>
      </c>
      <c r="N314" s="12">
        <f>+Urq_InfraMR[[#This Row],[A.03.1 -  Longitud de Vías de Explotación No Electrificadas Troncales y Ramales (vía principal) (km)]]+Urq_InfraMR[[#This Row],[A.04.1 -  Longitud de Vías de Explotación Electrificadas Troncales y Ramales (vía principal) (km)]]</f>
        <v>55.099000000000004</v>
      </c>
      <c r="O314" s="12">
        <f>+Urq_InfraMR[[#This Row],[Total Vías (excluido Auxiliares)]]</f>
        <v>55.099000000000004</v>
      </c>
      <c r="P314" s="1">
        <v>4</v>
      </c>
      <c r="Q314" s="1">
        <v>19</v>
      </c>
      <c r="R314" s="1">
        <v>0</v>
      </c>
      <c r="S314" s="1">
        <f t="shared" si="29"/>
        <v>23</v>
      </c>
      <c r="T314" s="1">
        <v>0</v>
      </c>
      <c r="U314" s="1">
        <v>23</v>
      </c>
      <c r="V314" s="1">
        <v>0</v>
      </c>
      <c r="W314" s="1">
        <v>0</v>
      </c>
      <c r="X314" s="1">
        <v>3</v>
      </c>
      <c r="Y314" s="1">
        <f t="shared" si="35"/>
        <v>26</v>
      </c>
      <c r="Z314" s="1">
        <v>8</v>
      </c>
      <c r="AA314" s="1">
        <v>6</v>
      </c>
      <c r="AB314" s="1">
        <f>+Urq_InfraMR[[#This Row],[Total Pasos Vehiculares a Nivel]]</f>
        <v>26</v>
      </c>
      <c r="AC314" s="1">
        <f t="shared" si="36"/>
        <v>40</v>
      </c>
      <c r="AD314" s="1">
        <v>5</v>
      </c>
      <c r="AE314" s="1">
        <v>3</v>
      </c>
      <c r="AF314" s="1">
        <v>55</v>
      </c>
      <c r="AG314" s="1">
        <f t="shared" si="37"/>
        <v>63</v>
      </c>
      <c r="AH314" s="13">
        <v>18.658000000000001</v>
      </c>
      <c r="AI314" s="13">
        <v>0</v>
      </c>
      <c r="AJ314" s="13">
        <v>7.0919999999999996</v>
      </c>
      <c r="AK314" s="13">
        <f t="shared" si="38"/>
        <v>25.75</v>
      </c>
      <c r="AL314" s="1">
        <v>1</v>
      </c>
      <c r="AM314" s="1">
        <v>0</v>
      </c>
      <c r="AN314" s="1">
        <v>0</v>
      </c>
      <c r="AO314" s="1">
        <f t="shared" si="39"/>
        <v>1</v>
      </c>
      <c r="AP314" s="1">
        <v>0</v>
      </c>
      <c r="AQ314" s="1">
        <v>128</v>
      </c>
      <c r="AR314" s="1">
        <v>0</v>
      </c>
      <c r="AS314" s="1">
        <f>+Urq_InfraMR[[#This Row],[B.02.1 - Parque de Coches Eléctricos Motrices]]+Urq_InfraMR[[#This Row],[B.02.2 - Parque de Coches Eléctricos Motrices Remolcados Tipo R]]+Urq_InfraMR[[#This Row],[B.02.3 - Parque de Coches Eléctricos Motrices Tipo R]]</f>
        <v>128</v>
      </c>
      <c r="AT314" s="1">
        <v>0</v>
      </c>
      <c r="AU314" s="1">
        <v>0</v>
      </c>
      <c r="AV314" s="1">
        <v>0</v>
      </c>
      <c r="AW314" s="1">
        <f>+Urq_InfraMR[[#This Row],[B.03.1 - Parque de Coches Motores Motrices Remolcados]]+Urq_InfraMR[[#This Row],[B.03.2 - Parque de Coches Motores Motrices Intermedios]]+Urq_InfraMR[[#This Row],[B.03.3 - Parque de Coches Motores Motrices Cabina]]</f>
        <v>0</v>
      </c>
      <c r="AX314" s="1">
        <v>0</v>
      </c>
      <c r="AY314" s="1">
        <v>0</v>
      </c>
      <c r="AZ314" s="1">
        <v>0</v>
      </c>
      <c r="BA314" s="1">
        <v>0</v>
      </c>
      <c r="BB314" s="1">
        <v>0</v>
      </c>
      <c r="BC314" s="1">
        <f>+Urq_InfraMR[[#This Row],[B.04.5 - Parque de Coches Remolcados para Servicios Especiales (Cartoneros)]]+Urq_InfraMR[[#This Row],[B.04.4 - Parque de Coches Remolcados de Larga Distancia (Turista+Pullman)]]+Urq_InfraMR[[#This Row],[B.04.3 - Parque de Coches Remolcados Clase Unica Cabina]]+Urq_InfraMR[[#This Row],[B.04.2 - Parque de Coches Remolcados Clase Unica Furgón]]+Urq_InfraMR[[#This Row],[B.04.1 - Parque de Coches Remolcados Clase Unica]]</f>
        <v>0</v>
      </c>
      <c r="BD314" s="1">
        <v>2</v>
      </c>
      <c r="BE314" s="1">
        <v>0</v>
      </c>
      <c r="BF314" s="16">
        <v>1435</v>
      </c>
    </row>
    <row r="315" spans="1:58">
      <c r="A315" s="1">
        <v>2019</v>
      </c>
      <c r="B315" s="1" t="s">
        <v>116</v>
      </c>
      <c r="C315" s="12">
        <v>0.2</v>
      </c>
      <c r="D315" s="12">
        <v>0</v>
      </c>
      <c r="E315" s="12">
        <v>0</v>
      </c>
      <c r="F315" s="12">
        <v>25.676639999999999</v>
      </c>
      <c r="G315" s="12">
        <f t="shared" si="28"/>
        <v>25.876639999999998</v>
      </c>
      <c r="H315" s="12">
        <f>+Urq_InfraMR[[#This Row],[Total Líneas de Explotación ]]</f>
        <v>25.876639999999998</v>
      </c>
      <c r="I315" s="12">
        <v>25.677</v>
      </c>
      <c r="J315" s="12">
        <v>0.2</v>
      </c>
      <c r="K315" s="12">
        <v>2.5569999999999999</v>
      </c>
      <c r="L315" s="12">
        <v>54.899000000000001</v>
      </c>
      <c r="M315" s="12">
        <v>3.875</v>
      </c>
      <c r="N315" s="12">
        <f>+Urq_InfraMR[[#This Row],[A.03.1 -  Longitud de Vías de Explotación No Electrificadas Troncales y Ramales (vía principal) (km)]]+Urq_InfraMR[[#This Row],[A.04.1 -  Longitud de Vías de Explotación Electrificadas Troncales y Ramales (vía principal) (km)]]</f>
        <v>55.099000000000004</v>
      </c>
      <c r="O315" s="12">
        <f>+Urq_InfraMR[[#This Row],[Total Vías (excluido Auxiliares)]]</f>
        <v>55.099000000000004</v>
      </c>
      <c r="P315" s="1">
        <v>4</v>
      </c>
      <c r="Q315" s="1">
        <v>19</v>
      </c>
      <c r="R315" s="1">
        <v>0</v>
      </c>
      <c r="S315" s="1">
        <f t="shared" si="29"/>
        <v>23</v>
      </c>
      <c r="T315" s="1">
        <v>0</v>
      </c>
      <c r="U315" s="1">
        <v>23</v>
      </c>
      <c r="V315" s="1">
        <v>0</v>
      </c>
      <c r="W315" s="1">
        <v>0</v>
      </c>
      <c r="X315" s="1">
        <v>3</v>
      </c>
      <c r="Y315" s="1">
        <f t="shared" si="35"/>
        <v>26</v>
      </c>
      <c r="Z315" s="1">
        <v>8</v>
      </c>
      <c r="AA315" s="1">
        <v>6</v>
      </c>
      <c r="AB315" s="1">
        <f>+Urq_InfraMR[[#This Row],[Total Pasos Vehiculares a Nivel]]</f>
        <v>26</v>
      </c>
      <c r="AC315" s="1">
        <f t="shared" si="36"/>
        <v>40</v>
      </c>
      <c r="AD315" s="1">
        <v>5</v>
      </c>
      <c r="AE315" s="1">
        <v>3</v>
      </c>
      <c r="AF315" s="1">
        <v>55</v>
      </c>
      <c r="AG315" s="1">
        <f t="shared" si="37"/>
        <v>63</v>
      </c>
      <c r="AH315" s="13">
        <v>18.658000000000001</v>
      </c>
      <c r="AI315" s="13">
        <v>0</v>
      </c>
      <c r="AJ315" s="13">
        <v>7.0919999999999996</v>
      </c>
      <c r="AK315" s="13">
        <f t="shared" si="38"/>
        <v>25.75</v>
      </c>
      <c r="AL315" s="1">
        <v>1</v>
      </c>
      <c r="AM315" s="1">
        <v>0</v>
      </c>
      <c r="AN315" s="1">
        <v>0</v>
      </c>
      <c r="AO315" s="1">
        <f t="shared" si="39"/>
        <v>1</v>
      </c>
      <c r="AP315" s="1">
        <v>0</v>
      </c>
      <c r="AQ315" s="1">
        <v>128</v>
      </c>
      <c r="AR315" s="1">
        <v>0</v>
      </c>
      <c r="AS315" s="1">
        <f>+Urq_InfraMR[[#This Row],[B.02.1 - Parque de Coches Eléctricos Motrices]]+Urq_InfraMR[[#This Row],[B.02.2 - Parque de Coches Eléctricos Motrices Remolcados Tipo R]]+Urq_InfraMR[[#This Row],[B.02.3 - Parque de Coches Eléctricos Motrices Tipo R]]</f>
        <v>128</v>
      </c>
      <c r="AT315" s="1">
        <v>0</v>
      </c>
      <c r="AU315" s="1">
        <v>0</v>
      </c>
      <c r="AV315" s="1">
        <v>0</v>
      </c>
      <c r="AW315" s="1">
        <f>+Urq_InfraMR[[#This Row],[B.03.1 - Parque de Coches Motores Motrices Remolcados]]+Urq_InfraMR[[#This Row],[B.03.2 - Parque de Coches Motores Motrices Intermedios]]+Urq_InfraMR[[#This Row],[B.03.3 - Parque de Coches Motores Motrices Cabina]]</f>
        <v>0</v>
      </c>
      <c r="AX315" s="1">
        <v>0</v>
      </c>
      <c r="AY315" s="1">
        <v>0</v>
      </c>
      <c r="AZ315" s="1">
        <v>0</v>
      </c>
      <c r="BA315" s="1">
        <v>0</v>
      </c>
      <c r="BB315" s="1">
        <v>0</v>
      </c>
      <c r="BC315" s="1">
        <f>+Urq_InfraMR[[#This Row],[B.04.5 - Parque de Coches Remolcados para Servicios Especiales (Cartoneros)]]+Urq_InfraMR[[#This Row],[B.04.4 - Parque de Coches Remolcados de Larga Distancia (Turista+Pullman)]]+Urq_InfraMR[[#This Row],[B.04.3 - Parque de Coches Remolcados Clase Unica Cabina]]+Urq_InfraMR[[#This Row],[B.04.2 - Parque de Coches Remolcados Clase Unica Furgón]]+Urq_InfraMR[[#This Row],[B.04.1 - Parque de Coches Remolcados Clase Unica]]</f>
        <v>0</v>
      </c>
      <c r="BD315" s="1">
        <v>2</v>
      </c>
      <c r="BE315" s="1">
        <v>0</v>
      </c>
      <c r="BF315" s="16">
        <v>1435</v>
      </c>
    </row>
    <row r="316" spans="1:58">
      <c r="A316" s="1">
        <v>2019</v>
      </c>
      <c r="B316" s="1" t="s">
        <v>117</v>
      </c>
      <c r="C316" s="12">
        <v>0.2</v>
      </c>
      <c r="D316" s="12">
        <v>0</v>
      </c>
      <c r="E316" s="12">
        <v>0</v>
      </c>
      <c r="F316" s="12">
        <v>25.676639999999999</v>
      </c>
      <c r="G316" s="12">
        <f t="shared" si="28"/>
        <v>25.876639999999998</v>
      </c>
      <c r="H316" s="12">
        <f>+Urq_InfraMR[[#This Row],[Total Líneas de Explotación ]]</f>
        <v>25.876639999999998</v>
      </c>
      <c r="I316" s="12">
        <v>25.677</v>
      </c>
      <c r="J316" s="12">
        <v>0.2</v>
      </c>
      <c r="K316" s="12">
        <v>2.5569999999999999</v>
      </c>
      <c r="L316" s="12">
        <v>54.899000000000001</v>
      </c>
      <c r="M316" s="12">
        <v>3.875</v>
      </c>
      <c r="N316" s="12">
        <f>+Urq_InfraMR[[#This Row],[A.03.1 -  Longitud de Vías de Explotación No Electrificadas Troncales y Ramales (vía principal) (km)]]+Urq_InfraMR[[#This Row],[A.04.1 -  Longitud de Vías de Explotación Electrificadas Troncales y Ramales (vía principal) (km)]]</f>
        <v>55.099000000000004</v>
      </c>
      <c r="O316" s="12">
        <f>+Urq_InfraMR[[#This Row],[Total Vías (excluido Auxiliares)]]</f>
        <v>55.099000000000004</v>
      </c>
      <c r="P316" s="1">
        <v>4</v>
      </c>
      <c r="Q316" s="1">
        <v>19</v>
      </c>
      <c r="R316" s="1">
        <v>0</v>
      </c>
      <c r="S316" s="1">
        <f t="shared" si="29"/>
        <v>23</v>
      </c>
      <c r="T316" s="1">
        <v>0</v>
      </c>
      <c r="U316" s="1">
        <v>23</v>
      </c>
      <c r="V316" s="1">
        <v>0</v>
      </c>
      <c r="W316" s="1">
        <v>0</v>
      </c>
      <c r="X316" s="1">
        <v>3</v>
      </c>
      <c r="Y316" s="1">
        <f t="shared" si="35"/>
        <v>26</v>
      </c>
      <c r="Z316" s="1">
        <v>8</v>
      </c>
      <c r="AA316" s="1">
        <v>6</v>
      </c>
      <c r="AB316" s="1">
        <f>+Urq_InfraMR[[#This Row],[Total Pasos Vehiculares a Nivel]]</f>
        <v>26</v>
      </c>
      <c r="AC316" s="1">
        <f t="shared" si="36"/>
        <v>40</v>
      </c>
      <c r="AD316" s="1">
        <v>5</v>
      </c>
      <c r="AE316" s="1">
        <v>3</v>
      </c>
      <c r="AF316" s="1">
        <v>55</v>
      </c>
      <c r="AG316" s="1">
        <f t="shared" si="37"/>
        <v>63</v>
      </c>
      <c r="AH316" s="13">
        <v>18.658000000000001</v>
      </c>
      <c r="AI316" s="13">
        <v>0</v>
      </c>
      <c r="AJ316" s="13">
        <v>7.0919999999999996</v>
      </c>
      <c r="AK316" s="13">
        <f t="shared" si="38"/>
        <v>25.75</v>
      </c>
      <c r="AL316" s="1">
        <v>1</v>
      </c>
      <c r="AM316" s="1">
        <v>0</v>
      </c>
      <c r="AN316" s="1">
        <v>0</v>
      </c>
      <c r="AO316" s="1">
        <f t="shared" si="39"/>
        <v>1</v>
      </c>
      <c r="AP316" s="1">
        <v>0</v>
      </c>
      <c r="AQ316" s="1">
        <v>128</v>
      </c>
      <c r="AR316" s="1">
        <v>0</v>
      </c>
      <c r="AS316" s="1">
        <f>+Urq_InfraMR[[#This Row],[B.02.1 - Parque de Coches Eléctricos Motrices]]+Urq_InfraMR[[#This Row],[B.02.2 - Parque de Coches Eléctricos Motrices Remolcados Tipo R]]+Urq_InfraMR[[#This Row],[B.02.3 - Parque de Coches Eléctricos Motrices Tipo R]]</f>
        <v>128</v>
      </c>
      <c r="AT316" s="1">
        <v>0</v>
      </c>
      <c r="AU316" s="1">
        <v>0</v>
      </c>
      <c r="AV316" s="1">
        <v>0</v>
      </c>
      <c r="AW316" s="1">
        <f>+Urq_InfraMR[[#This Row],[B.03.1 - Parque de Coches Motores Motrices Remolcados]]+Urq_InfraMR[[#This Row],[B.03.2 - Parque de Coches Motores Motrices Intermedios]]+Urq_InfraMR[[#This Row],[B.03.3 - Parque de Coches Motores Motrices Cabina]]</f>
        <v>0</v>
      </c>
      <c r="AX316" s="1">
        <v>0</v>
      </c>
      <c r="AY316" s="1">
        <v>0</v>
      </c>
      <c r="AZ316" s="1">
        <v>0</v>
      </c>
      <c r="BA316" s="1">
        <v>0</v>
      </c>
      <c r="BB316" s="1">
        <v>0</v>
      </c>
      <c r="BC316" s="1">
        <f>+Urq_InfraMR[[#This Row],[B.04.5 - Parque de Coches Remolcados para Servicios Especiales (Cartoneros)]]+Urq_InfraMR[[#This Row],[B.04.4 - Parque de Coches Remolcados de Larga Distancia (Turista+Pullman)]]+Urq_InfraMR[[#This Row],[B.04.3 - Parque de Coches Remolcados Clase Unica Cabina]]+Urq_InfraMR[[#This Row],[B.04.2 - Parque de Coches Remolcados Clase Unica Furgón]]+Urq_InfraMR[[#This Row],[B.04.1 - Parque de Coches Remolcados Clase Unica]]</f>
        <v>0</v>
      </c>
      <c r="BD316" s="1">
        <v>2</v>
      </c>
      <c r="BE316" s="1">
        <v>0</v>
      </c>
      <c r="BF316" s="16">
        <v>1435</v>
      </c>
    </row>
    <row r="317" spans="1:58">
      <c r="A317" s="1">
        <v>2019</v>
      </c>
      <c r="B317" s="1" t="s">
        <v>118</v>
      </c>
      <c r="C317" s="12">
        <v>0.2</v>
      </c>
      <c r="D317" s="12">
        <v>0</v>
      </c>
      <c r="E317" s="12">
        <v>0</v>
      </c>
      <c r="F317" s="12">
        <v>25.676639999999999</v>
      </c>
      <c r="G317" s="12">
        <f t="shared" si="28"/>
        <v>25.876639999999998</v>
      </c>
      <c r="H317" s="12">
        <f>+Urq_InfraMR[[#This Row],[Total Líneas de Explotación ]]</f>
        <v>25.876639999999998</v>
      </c>
      <c r="I317" s="12">
        <v>25.677</v>
      </c>
      <c r="J317" s="12">
        <v>0.2</v>
      </c>
      <c r="K317" s="12">
        <v>2.5569999999999999</v>
      </c>
      <c r="L317" s="12">
        <v>54.899000000000001</v>
      </c>
      <c r="M317" s="12">
        <v>3.875</v>
      </c>
      <c r="N317" s="12">
        <f>+Urq_InfraMR[[#This Row],[A.03.1 -  Longitud de Vías de Explotación No Electrificadas Troncales y Ramales (vía principal) (km)]]+Urq_InfraMR[[#This Row],[A.04.1 -  Longitud de Vías de Explotación Electrificadas Troncales y Ramales (vía principal) (km)]]</f>
        <v>55.099000000000004</v>
      </c>
      <c r="O317" s="12">
        <f>+Urq_InfraMR[[#This Row],[Total Vías (excluido Auxiliares)]]</f>
        <v>55.099000000000004</v>
      </c>
      <c r="P317" s="1">
        <v>4</v>
      </c>
      <c r="Q317" s="1">
        <v>19</v>
      </c>
      <c r="R317" s="1">
        <v>0</v>
      </c>
      <c r="S317" s="1">
        <f t="shared" si="29"/>
        <v>23</v>
      </c>
      <c r="T317" s="1">
        <v>0</v>
      </c>
      <c r="U317" s="1">
        <v>23</v>
      </c>
      <c r="V317" s="1">
        <v>0</v>
      </c>
      <c r="W317" s="1">
        <v>0</v>
      </c>
      <c r="X317" s="1">
        <v>3</v>
      </c>
      <c r="Y317" s="1">
        <f t="shared" si="35"/>
        <v>26</v>
      </c>
      <c r="Z317" s="1">
        <v>8</v>
      </c>
      <c r="AA317" s="1">
        <v>6</v>
      </c>
      <c r="AB317" s="1">
        <f>+Urq_InfraMR[[#This Row],[Total Pasos Vehiculares a Nivel]]</f>
        <v>26</v>
      </c>
      <c r="AC317" s="1">
        <f t="shared" si="36"/>
        <v>40</v>
      </c>
      <c r="AD317" s="1">
        <v>5</v>
      </c>
      <c r="AE317" s="1">
        <v>3</v>
      </c>
      <c r="AF317" s="1">
        <v>55</v>
      </c>
      <c r="AG317" s="1">
        <f t="shared" si="37"/>
        <v>63</v>
      </c>
      <c r="AH317" s="13">
        <v>18.658000000000001</v>
      </c>
      <c r="AI317" s="13">
        <v>0</v>
      </c>
      <c r="AJ317" s="13">
        <v>7.0919999999999996</v>
      </c>
      <c r="AK317" s="13">
        <f t="shared" si="38"/>
        <v>25.75</v>
      </c>
      <c r="AL317" s="1">
        <v>1</v>
      </c>
      <c r="AM317" s="1">
        <v>0</v>
      </c>
      <c r="AN317" s="1">
        <v>0</v>
      </c>
      <c r="AO317" s="1">
        <f t="shared" si="39"/>
        <v>1</v>
      </c>
      <c r="AP317" s="1">
        <v>0</v>
      </c>
      <c r="AQ317" s="1">
        <v>128</v>
      </c>
      <c r="AR317" s="1">
        <v>0</v>
      </c>
      <c r="AS317" s="1">
        <f>+Urq_InfraMR[[#This Row],[B.02.1 - Parque de Coches Eléctricos Motrices]]+Urq_InfraMR[[#This Row],[B.02.2 - Parque de Coches Eléctricos Motrices Remolcados Tipo R]]+Urq_InfraMR[[#This Row],[B.02.3 - Parque de Coches Eléctricos Motrices Tipo R]]</f>
        <v>128</v>
      </c>
      <c r="AT317" s="1">
        <v>0</v>
      </c>
      <c r="AU317" s="1">
        <v>0</v>
      </c>
      <c r="AV317" s="1">
        <v>0</v>
      </c>
      <c r="AW317" s="1">
        <f>+Urq_InfraMR[[#This Row],[B.03.1 - Parque de Coches Motores Motrices Remolcados]]+Urq_InfraMR[[#This Row],[B.03.2 - Parque de Coches Motores Motrices Intermedios]]+Urq_InfraMR[[#This Row],[B.03.3 - Parque de Coches Motores Motrices Cabina]]</f>
        <v>0</v>
      </c>
      <c r="AX317" s="1">
        <v>0</v>
      </c>
      <c r="AY317" s="1">
        <v>0</v>
      </c>
      <c r="AZ317" s="1">
        <v>0</v>
      </c>
      <c r="BA317" s="1">
        <v>0</v>
      </c>
      <c r="BB317" s="1">
        <v>0</v>
      </c>
      <c r="BC317" s="1">
        <f>+Urq_InfraMR[[#This Row],[B.04.5 - Parque de Coches Remolcados para Servicios Especiales (Cartoneros)]]+Urq_InfraMR[[#This Row],[B.04.4 - Parque de Coches Remolcados de Larga Distancia (Turista+Pullman)]]+Urq_InfraMR[[#This Row],[B.04.3 - Parque de Coches Remolcados Clase Unica Cabina]]+Urq_InfraMR[[#This Row],[B.04.2 - Parque de Coches Remolcados Clase Unica Furgón]]+Urq_InfraMR[[#This Row],[B.04.1 - Parque de Coches Remolcados Clase Unica]]</f>
        <v>0</v>
      </c>
      <c r="BD317" s="1">
        <v>2</v>
      </c>
      <c r="BE317" s="1">
        <v>0</v>
      </c>
      <c r="BF317" s="16">
        <v>1435</v>
      </c>
    </row>
    <row r="318" spans="1:58">
      <c r="A318" s="1">
        <v>2019</v>
      </c>
      <c r="B318" s="1" t="s">
        <v>119</v>
      </c>
      <c r="C318" s="12">
        <v>0.2</v>
      </c>
      <c r="D318" s="12">
        <v>0</v>
      </c>
      <c r="E318" s="12">
        <v>0</v>
      </c>
      <c r="F318" s="12">
        <v>25.676639999999999</v>
      </c>
      <c r="G318" s="12">
        <f t="shared" si="28"/>
        <v>25.876639999999998</v>
      </c>
      <c r="H318" s="12">
        <f>+Urq_InfraMR[[#This Row],[Total Líneas de Explotación ]]</f>
        <v>25.876639999999998</v>
      </c>
      <c r="I318" s="12">
        <v>25.677</v>
      </c>
      <c r="J318" s="12">
        <v>0.2</v>
      </c>
      <c r="K318" s="12">
        <v>2.5569999999999999</v>
      </c>
      <c r="L318" s="12">
        <v>54.899000000000001</v>
      </c>
      <c r="M318" s="12">
        <v>3.875</v>
      </c>
      <c r="N318" s="12">
        <f>+Urq_InfraMR[[#This Row],[A.03.1 -  Longitud de Vías de Explotación No Electrificadas Troncales y Ramales (vía principal) (km)]]+Urq_InfraMR[[#This Row],[A.04.1 -  Longitud de Vías de Explotación Electrificadas Troncales y Ramales (vía principal) (km)]]</f>
        <v>55.099000000000004</v>
      </c>
      <c r="O318" s="12">
        <f>+Urq_InfraMR[[#This Row],[Total Vías (excluido Auxiliares)]]</f>
        <v>55.099000000000004</v>
      </c>
      <c r="P318" s="1">
        <v>4</v>
      </c>
      <c r="Q318" s="1">
        <v>19</v>
      </c>
      <c r="R318" s="1">
        <v>0</v>
      </c>
      <c r="S318" s="1">
        <f t="shared" si="29"/>
        <v>23</v>
      </c>
      <c r="T318" s="1">
        <v>0</v>
      </c>
      <c r="U318" s="1">
        <v>23</v>
      </c>
      <c r="V318" s="1">
        <v>0</v>
      </c>
      <c r="W318" s="1">
        <v>0</v>
      </c>
      <c r="X318" s="1">
        <v>3</v>
      </c>
      <c r="Y318" s="1">
        <f t="shared" si="35"/>
        <v>26</v>
      </c>
      <c r="Z318" s="1">
        <v>8</v>
      </c>
      <c r="AA318" s="1">
        <v>6</v>
      </c>
      <c r="AB318" s="1">
        <f>+Urq_InfraMR[[#This Row],[Total Pasos Vehiculares a Nivel]]</f>
        <v>26</v>
      </c>
      <c r="AC318" s="1">
        <f t="shared" si="36"/>
        <v>40</v>
      </c>
      <c r="AD318" s="1">
        <v>5</v>
      </c>
      <c r="AE318" s="1">
        <v>3</v>
      </c>
      <c r="AF318" s="1">
        <v>55</v>
      </c>
      <c r="AG318" s="1">
        <f t="shared" si="37"/>
        <v>63</v>
      </c>
      <c r="AH318" s="13">
        <v>18.658000000000001</v>
      </c>
      <c r="AI318" s="13">
        <v>0</v>
      </c>
      <c r="AJ318" s="13">
        <v>7.0919999999999996</v>
      </c>
      <c r="AK318" s="13">
        <f t="shared" si="38"/>
        <v>25.75</v>
      </c>
      <c r="AL318" s="1">
        <v>1</v>
      </c>
      <c r="AM318" s="1">
        <v>0</v>
      </c>
      <c r="AN318" s="1">
        <v>0</v>
      </c>
      <c r="AO318" s="1">
        <f t="shared" si="39"/>
        <v>1</v>
      </c>
      <c r="AP318" s="1">
        <v>0</v>
      </c>
      <c r="AQ318" s="1">
        <v>128</v>
      </c>
      <c r="AR318" s="1">
        <v>0</v>
      </c>
      <c r="AS318" s="1">
        <f>+Urq_InfraMR[[#This Row],[B.02.1 - Parque de Coches Eléctricos Motrices]]+Urq_InfraMR[[#This Row],[B.02.2 - Parque de Coches Eléctricos Motrices Remolcados Tipo R]]+Urq_InfraMR[[#This Row],[B.02.3 - Parque de Coches Eléctricos Motrices Tipo R]]</f>
        <v>128</v>
      </c>
      <c r="AT318" s="1">
        <v>0</v>
      </c>
      <c r="AU318" s="1">
        <v>0</v>
      </c>
      <c r="AV318" s="1">
        <v>0</v>
      </c>
      <c r="AW318" s="1">
        <f>+Urq_InfraMR[[#This Row],[B.03.1 - Parque de Coches Motores Motrices Remolcados]]+Urq_InfraMR[[#This Row],[B.03.2 - Parque de Coches Motores Motrices Intermedios]]+Urq_InfraMR[[#This Row],[B.03.3 - Parque de Coches Motores Motrices Cabina]]</f>
        <v>0</v>
      </c>
      <c r="AX318" s="1">
        <v>0</v>
      </c>
      <c r="AY318" s="1">
        <v>0</v>
      </c>
      <c r="AZ318" s="1">
        <v>0</v>
      </c>
      <c r="BA318" s="1">
        <v>0</v>
      </c>
      <c r="BB318" s="1">
        <v>0</v>
      </c>
      <c r="BC318" s="1">
        <f>+Urq_InfraMR[[#This Row],[B.04.5 - Parque de Coches Remolcados para Servicios Especiales (Cartoneros)]]+Urq_InfraMR[[#This Row],[B.04.4 - Parque de Coches Remolcados de Larga Distancia (Turista+Pullman)]]+Urq_InfraMR[[#This Row],[B.04.3 - Parque de Coches Remolcados Clase Unica Cabina]]+Urq_InfraMR[[#This Row],[B.04.2 - Parque de Coches Remolcados Clase Unica Furgón]]+Urq_InfraMR[[#This Row],[B.04.1 - Parque de Coches Remolcados Clase Unica]]</f>
        <v>0</v>
      </c>
      <c r="BD318" s="1">
        <v>2</v>
      </c>
      <c r="BE318" s="1">
        <v>0</v>
      </c>
      <c r="BF318" s="16">
        <v>1435</v>
      </c>
    </row>
    <row r="319" spans="1:58">
      <c r="A319" s="1">
        <v>2019</v>
      </c>
      <c r="B319" s="1" t="s">
        <v>120</v>
      </c>
      <c r="C319" s="12">
        <v>0.2</v>
      </c>
      <c r="D319" s="12">
        <v>0</v>
      </c>
      <c r="E319" s="12">
        <v>0</v>
      </c>
      <c r="F319" s="12">
        <v>25.676639999999999</v>
      </c>
      <c r="G319" s="12">
        <f t="shared" si="28"/>
        <v>25.876639999999998</v>
      </c>
      <c r="H319" s="12">
        <f>+Urq_InfraMR[[#This Row],[Total Líneas de Explotación ]]</f>
        <v>25.876639999999998</v>
      </c>
      <c r="I319" s="12">
        <v>25.677</v>
      </c>
      <c r="J319" s="12">
        <v>0.2</v>
      </c>
      <c r="K319" s="12">
        <v>2.5569999999999999</v>
      </c>
      <c r="L319" s="12">
        <v>54.899000000000001</v>
      </c>
      <c r="M319" s="12">
        <v>3.875</v>
      </c>
      <c r="N319" s="12">
        <f>+Urq_InfraMR[[#This Row],[A.03.1 -  Longitud de Vías de Explotación No Electrificadas Troncales y Ramales (vía principal) (km)]]+Urq_InfraMR[[#This Row],[A.04.1 -  Longitud de Vías de Explotación Electrificadas Troncales y Ramales (vía principal) (km)]]</f>
        <v>55.099000000000004</v>
      </c>
      <c r="O319" s="12">
        <f>+Urq_InfraMR[[#This Row],[Total Vías (excluido Auxiliares)]]</f>
        <v>55.099000000000004</v>
      </c>
      <c r="P319" s="1">
        <v>4</v>
      </c>
      <c r="Q319" s="1">
        <v>19</v>
      </c>
      <c r="R319" s="1">
        <v>0</v>
      </c>
      <c r="S319" s="1">
        <f t="shared" si="29"/>
        <v>23</v>
      </c>
      <c r="T319" s="1">
        <v>0</v>
      </c>
      <c r="U319" s="1">
        <v>23</v>
      </c>
      <c r="V319" s="1">
        <v>0</v>
      </c>
      <c r="W319" s="1">
        <v>0</v>
      </c>
      <c r="X319" s="1">
        <v>3</v>
      </c>
      <c r="Y319" s="1">
        <f t="shared" si="35"/>
        <v>26</v>
      </c>
      <c r="Z319" s="1">
        <v>8</v>
      </c>
      <c r="AA319" s="1">
        <v>6</v>
      </c>
      <c r="AB319" s="1">
        <f>+Urq_InfraMR[[#This Row],[Total Pasos Vehiculares a Nivel]]</f>
        <v>26</v>
      </c>
      <c r="AC319" s="1">
        <f t="shared" si="36"/>
        <v>40</v>
      </c>
      <c r="AD319" s="1">
        <v>5</v>
      </c>
      <c r="AE319" s="1">
        <v>3</v>
      </c>
      <c r="AF319" s="1">
        <v>55</v>
      </c>
      <c r="AG319" s="1">
        <f t="shared" si="37"/>
        <v>63</v>
      </c>
      <c r="AH319" s="13">
        <v>18.658000000000001</v>
      </c>
      <c r="AI319" s="13">
        <v>0</v>
      </c>
      <c r="AJ319" s="13">
        <v>7.0919999999999996</v>
      </c>
      <c r="AK319" s="13">
        <f t="shared" si="38"/>
        <v>25.75</v>
      </c>
      <c r="AL319" s="1">
        <v>1</v>
      </c>
      <c r="AM319" s="1">
        <v>0</v>
      </c>
      <c r="AN319" s="1">
        <v>0</v>
      </c>
      <c r="AO319" s="1">
        <f t="shared" si="39"/>
        <v>1</v>
      </c>
      <c r="AP319" s="1">
        <v>0</v>
      </c>
      <c r="AQ319" s="1">
        <v>128</v>
      </c>
      <c r="AR319" s="1">
        <v>0</v>
      </c>
      <c r="AS319" s="1">
        <f>+Urq_InfraMR[[#This Row],[B.02.1 - Parque de Coches Eléctricos Motrices]]+Urq_InfraMR[[#This Row],[B.02.2 - Parque de Coches Eléctricos Motrices Remolcados Tipo R]]+Urq_InfraMR[[#This Row],[B.02.3 - Parque de Coches Eléctricos Motrices Tipo R]]</f>
        <v>128</v>
      </c>
      <c r="AT319" s="1">
        <v>0</v>
      </c>
      <c r="AU319" s="1">
        <v>0</v>
      </c>
      <c r="AV319" s="1">
        <v>0</v>
      </c>
      <c r="AW319" s="1">
        <f>+Urq_InfraMR[[#This Row],[B.03.1 - Parque de Coches Motores Motrices Remolcados]]+Urq_InfraMR[[#This Row],[B.03.2 - Parque de Coches Motores Motrices Intermedios]]+Urq_InfraMR[[#This Row],[B.03.3 - Parque de Coches Motores Motrices Cabina]]</f>
        <v>0</v>
      </c>
      <c r="AX319" s="1">
        <v>0</v>
      </c>
      <c r="AY319" s="1">
        <v>0</v>
      </c>
      <c r="AZ319" s="1">
        <v>0</v>
      </c>
      <c r="BA319" s="1">
        <v>0</v>
      </c>
      <c r="BB319" s="1">
        <v>0</v>
      </c>
      <c r="BC319" s="1">
        <f>+Urq_InfraMR[[#This Row],[B.04.5 - Parque de Coches Remolcados para Servicios Especiales (Cartoneros)]]+Urq_InfraMR[[#This Row],[B.04.4 - Parque de Coches Remolcados de Larga Distancia (Turista+Pullman)]]+Urq_InfraMR[[#This Row],[B.04.3 - Parque de Coches Remolcados Clase Unica Cabina]]+Urq_InfraMR[[#This Row],[B.04.2 - Parque de Coches Remolcados Clase Unica Furgón]]+Urq_InfraMR[[#This Row],[B.04.1 - Parque de Coches Remolcados Clase Unica]]</f>
        <v>0</v>
      </c>
      <c r="BD319" s="1">
        <v>2</v>
      </c>
      <c r="BE319" s="1">
        <v>0</v>
      </c>
      <c r="BF319" s="16">
        <v>1435</v>
      </c>
    </row>
    <row r="320" spans="1:58">
      <c r="A320" s="1">
        <v>2019</v>
      </c>
      <c r="B320" s="1" t="s">
        <v>121</v>
      </c>
      <c r="C320" s="12">
        <v>0.2</v>
      </c>
      <c r="D320" s="12">
        <v>0</v>
      </c>
      <c r="E320" s="12">
        <v>0</v>
      </c>
      <c r="F320" s="12">
        <v>25.676639999999999</v>
      </c>
      <c r="G320" s="12">
        <f t="shared" si="28"/>
        <v>25.876639999999998</v>
      </c>
      <c r="H320" s="12">
        <f>+Urq_InfraMR[[#This Row],[Total Líneas de Explotación ]]</f>
        <v>25.876639999999998</v>
      </c>
      <c r="I320" s="12">
        <v>25.677</v>
      </c>
      <c r="J320" s="12">
        <v>0.2</v>
      </c>
      <c r="K320" s="12">
        <v>2.5569999999999999</v>
      </c>
      <c r="L320" s="12">
        <v>54.899000000000001</v>
      </c>
      <c r="M320" s="12">
        <v>3.875</v>
      </c>
      <c r="N320" s="12">
        <f>+Urq_InfraMR[[#This Row],[A.03.1 -  Longitud de Vías de Explotación No Electrificadas Troncales y Ramales (vía principal) (km)]]+Urq_InfraMR[[#This Row],[A.04.1 -  Longitud de Vías de Explotación Electrificadas Troncales y Ramales (vía principal) (km)]]</f>
        <v>55.099000000000004</v>
      </c>
      <c r="O320" s="12">
        <f>+Urq_InfraMR[[#This Row],[Total Vías (excluido Auxiliares)]]</f>
        <v>55.099000000000004</v>
      </c>
      <c r="P320" s="1">
        <v>4</v>
      </c>
      <c r="Q320" s="1">
        <v>19</v>
      </c>
      <c r="R320" s="1">
        <v>0</v>
      </c>
      <c r="S320" s="1">
        <f t="shared" si="29"/>
        <v>23</v>
      </c>
      <c r="T320" s="1">
        <v>0</v>
      </c>
      <c r="U320" s="1">
        <v>23</v>
      </c>
      <c r="V320" s="1">
        <v>0</v>
      </c>
      <c r="W320" s="1">
        <v>0</v>
      </c>
      <c r="X320" s="1">
        <v>3</v>
      </c>
      <c r="Y320" s="1">
        <f t="shared" si="35"/>
        <v>26</v>
      </c>
      <c r="Z320" s="1">
        <v>8</v>
      </c>
      <c r="AA320" s="1">
        <v>6</v>
      </c>
      <c r="AB320" s="1">
        <f>+Urq_InfraMR[[#This Row],[Total Pasos Vehiculares a Nivel]]</f>
        <v>26</v>
      </c>
      <c r="AC320" s="1">
        <f t="shared" si="36"/>
        <v>40</v>
      </c>
      <c r="AD320" s="1">
        <v>5</v>
      </c>
      <c r="AE320" s="1">
        <v>3</v>
      </c>
      <c r="AF320" s="1">
        <v>55</v>
      </c>
      <c r="AG320" s="1">
        <f t="shared" si="37"/>
        <v>63</v>
      </c>
      <c r="AH320" s="13">
        <v>18.658000000000001</v>
      </c>
      <c r="AI320" s="13">
        <v>0</v>
      </c>
      <c r="AJ320" s="13">
        <v>7.0919999999999996</v>
      </c>
      <c r="AK320" s="13">
        <f t="shared" si="38"/>
        <v>25.75</v>
      </c>
      <c r="AL320" s="1">
        <v>1</v>
      </c>
      <c r="AM320" s="1">
        <v>0</v>
      </c>
      <c r="AN320" s="1">
        <v>0</v>
      </c>
      <c r="AO320" s="1">
        <f t="shared" si="39"/>
        <v>1</v>
      </c>
      <c r="AP320" s="1">
        <v>0</v>
      </c>
      <c r="AQ320" s="1">
        <v>128</v>
      </c>
      <c r="AR320" s="1">
        <v>0</v>
      </c>
      <c r="AS320" s="1">
        <f>+Urq_InfraMR[[#This Row],[B.02.1 - Parque de Coches Eléctricos Motrices]]+Urq_InfraMR[[#This Row],[B.02.2 - Parque de Coches Eléctricos Motrices Remolcados Tipo R]]+Urq_InfraMR[[#This Row],[B.02.3 - Parque de Coches Eléctricos Motrices Tipo R]]</f>
        <v>128</v>
      </c>
      <c r="AT320" s="1">
        <v>0</v>
      </c>
      <c r="AU320" s="1">
        <v>0</v>
      </c>
      <c r="AV320" s="1">
        <v>0</v>
      </c>
      <c r="AW320" s="1">
        <f>+Urq_InfraMR[[#This Row],[B.03.1 - Parque de Coches Motores Motrices Remolcados]]+Urq_InfraMR[[#This Row],[B.03.2 - Parque de Coches Motores Motrices Intermedios]]+Urq_InfraMR[[#This Row],[B.03.3 - Parque de Coches Motores Motrices Cabina]]</f>
        <v>0</v>
      </c>
      <c r="AX320" s="1">
        <v>0</v>
      </c>
      <c r="AY320" s="1">
        <v>0</v>
      </c>
      <c r="AZ320" s="1">
        <v>0</v>
      </c>
      <c r="BA320" s="1">
        <v>0</v>
      </c>
      <c r="BB320" s="1">
        <v>0</v>
      </c>
      <c r="BC320" s="1">
        <f>+Urq_InfraMR[[#This Row],[B.04.5 - Parque de Coches Remolcados para Servicios Especiales (Cartoneros)]]+Urq_InfraMR[[#This Row],[B.04.4 - Parque de Coches Remolcados de Larga Distancia (Turista+Pullman)]]+Urq_InfraMR[[#This Row],[B.04.3 - Parque de Coches Remolcados Clase Unica Cabina]]+Urq_InfraMR[[#This Row],[B.04.2 - Parque de Coches Remolcados Clase Unica Furgón]]+Urq_InfraMR[[#This Row],[B.04.1 - Parque de Coches Remolcados Clase Unica]]</f>
        <v>0</v>
      </c>
      <c r="BD320" s="1">
        <v>2</v>
      </c>
      <c r="BE320" s="1">
        <v>0</v>
      </c>
      <c r="BF320" s="16">
        <v>1435</v>
      </c>
    </row>
    <row r="321" spans="1:58">
      <c r="A321" s="1">
        <v>2019</v>
      </c>
      <c r="B321" s="1" t="s">
        <v>122</v>
      </c>
      <c r="C321" s="12">
        <v>0.2</v>
      </c>
      <c r="D321" s="12">
        <v>0</v>
      </c>
      <c r="E321" s="12">
        <v>0</v>
      </c>
      <c r="F321" s="12">
        <v>25.676639999999999</v>
      </c>
      <c r="G321" s="12">
        <f t="shared" si="28"/>
        <v>25.876639999999998</v>
      </c>
      <c r="H321" s="12">
        <f>+Urq_InfraMR[[#This Row],[Total Líneas de Explotación ]]</f>
        <v>25.876639999999998</v>
      </c>
      <c r="I321" s="12">
        <v>25.677</v>
      </c>
      <c r="J321" s="12">
        <v>0.2</v>
      </c>
      <c r="K321" s="12">
        <v>2.5569999999999999</v>
      </c>
      <c r="L321" s="12">
        <v>54.899000000000001</v>
      </c>
      <c r="M321" s="12">
        <v>3.875</v>
      </c>
      <c r="N321" s="12">
        <f>+Urq_InfraMR[[#This Row],[A.03.1 -  Longitud de Vías de Explotación No Electrificadas Troncales y Ramales (vía principal) (km)]]+Urq_InfraMR[[#This Row],[A.04.1 -  Longitud de Vías de Explotación Electrificadas Troncales y Ramales (vía principal) (km)]]</f>
        <v>55.099000000000004</v>
      </c>
      <c r="O321" s="12">
        <f>+Urq_InfraMR[[#This Row],[Total Vías (excluido Auxiliares)]]</f>
        <v>55.099000000000004</v>
      </c>
      <c r="P321" s="1">
        <v>4</v>
      </c>
      <c r="Q321" s="1">
        <v>19</v>
      </c>
      <c r="R321" s="1">
        <v>0</v>
      </c>
      <c r="S321" s="1">
        <f t="shared" si="29"/>
        <v>23</v>
      </c>
      <c r="T321" s="1">
        <v>0</v>
      </c>
      <c r="U321" s="1">
        <v>23</v>
      </c>
      <c r="V321" s="1">
        <v>0</v>
      </c>
      <c r="W321" s="1">
        <v>0</v>
      </c>
      <c r="X321" s="1">
        <v>3</v>
      </c>
      <c r="Y321" s="1">
        <f t="shared" si="35"/>
        <v>26</v>
      </c>
      <c r="Z321" s="1">
        <v>8</v>
      </c>
      <c r="AA321" s="1">
        <v>6</v>
      </c>
      <c r="AB321" s="1">
        <f>+Urq_InfraMR[[#This Row],[Total Pasos Vehiculares a Nivel]]</f>
        <v>26</v>
      </c>
      <c r="AC321" s="1">
        <f t="shared" si="36"/>
        <v>40</v>
      </c>
      <c r="AD321" s="1">
        <v>5</v>
      </c>
      <c r="AE321" s="1">
        <v>3</v>
      </c>
      <c r="AF321" s="1">
        <v>55</v>
      </c>
      <c r="AG321" s="1">
        <f t="shared" si="37"/>
        <v>63</v>
      </c>
      <c r="AH321" s="13">
        <v>18.658000000000001</v>
      </c>
      <c r="AI321" s="13">
        <v>0</v>
      </c>
      <c r="AJ321" s="13">
        <v>7.0919999999999996</v>
      </c>
      <c r="AK321" s="13">
        <f t="shared" si="38"/>
        <v>25.75</v>
      </c>
      <c r="AL321" s="1">
        <v>1</v>
      </c>
      <c r="AM321" s="1">
        <v>0</v>
      </c>
      <c r="AN321" s="1">
        <v>0</v>
      </c>
      <c r="AO321" s="1">
        <f t="shared" si="39"/>
        <v>1</v>
      </c>
      <c r="AP321" s="1">
        <v>0</v>
      </c>
      <c r="AQ321" s="1">
        <v>128</v>
      </c>
      <c r="AR321" s="1">
        <v>0</v>
      </c>
      <c r="AS321" s="1">
        <f>+Urq_InfraMR[[#This Row],[B.02.1 - Parque de Coches Eléctricos Motrices]]+Urq_InfraMR[[#This Row],[B.02.2 - Parque de Coches Eléctricos Motrices Remolcados Tipo R]]+Urq_InfraMR[[#This Row],[B.02.3 - Parque de Coches Eléctricos Motrices Tipo R]]</f>
        <v>128</v>
      </c>
      <c r="AT321" s="1">
        <v>0</v>
      </c>
      <c r="AU321" s="1">
        <v>0</v>
      </c>
      <c r="AV321" s="1">
        <v>0</v>
      </c>
      <c r="AW321" s="1">
        <f>+Urq_InfraMR[[#This Row],[B.03.1 - Parque de Coches Motores Motrices Remolcados]]+Urq_InfraMR[[#This Row],[B.03.2 - Parque de Coches Motores Motrices Intermedios]]+Urq_InfraMR[[#This Row],[B.03.3 - Parque de Coches Motores Motrices Cabina]]</f>
        <v>0</v>
      </c>
      <c r="AX321" s="1">
        <v>0</v>
      </c>
      <c r="AY321" s="1">
        <v>0</v>
      </c>
      <c r="AZ321" s="1">
        <v>0</v>
      </c>
      <c r="BA321" s="1">
        <v>0</v>
      </c>
      <c r="BB321" s="1">
        <v>0</v>
      </c>
      <c r="BC321" s="1">
        <f>+Urq_InfraMR[[#This Row],[B.04.5 - Parque de Coches Remolcados para Servicios Especiales (Cartoneros)]]+Urq_InfraMR[[#This Row],[B.04.4 - Parque de Coches Remolcados de Larga Distancia (Turista+Pullman)]]+Urq_InfraMR[[#This Row],[B.04.3 - Parque de Coches Remolcados Clase Unica Cabina]]+Urq_InfraMR[[#This Row],[B.04.2 - Parque de Coches Remolcados Clase Unica Furgón]]+Urq_InfraMR[[#This Row],[B.04.1 - Parque de Coches Remolcados Clase Unica]]</f>
        <v>0</v>
      </c>
      <c r="BD321" s="1">
        <v>2</v>
      </c>
      <c r="BE321" s="1">
        <v>0</v>
      </c>
      <c r="BF321" s="16">
        <v>1435</v>
      </c>
    </row>
    <row r="322" spans="1:58">
      <c r="A322" s="1">
        <v>2019</v>
      </c>
      <c r="B322" s="1" t="s">
        <v>123</v>
      </c>
      <c r="C322" s="12">
        <v>0.2</v>
      </c>
      <c r="D322" s="12">
        <v>0</v>
      </c>
      <c r="E322" s="12">
        <v>0</v>
      </c>
      <c r="F322" s="12">
        <v>25.676639999999999</v>
      </c>
      <c r="G322" s="12">
        <f t="shared" ref="G322:G337" si="40">SUM(C322:F322)</f>
        <v>25.876639999999998</v>
      </c>
      <c r="H322" s="12">
        <f>+Urq_InfraMR[[#This Row],[Total Líneas de Explotación ]]</f>
        <v>25.876639999999998</v>
      </c>
      <c r="I322" s="12">
        <v>25.677</v>
      </c>
      <c r="J322" s="12">
        <v>0.2</v>
      </c>
      <c r="K322" s="12">
        <v>2.5569999999999999</v>
      </c>
      <c r="L322" s="12">
        <v>54.899000000000001</v>
      </c>
      <c r="M322" s="12">
        <v>3.875</v>
      </c>
      <c r="N322" s="12">
        <f>+Urq_InfraMR[[#This Row],[A.03.1 -  Longitud de Vías de Explotación No Electrificadas Troncales y Ramales (vía principal) (km)]]+Urq_InfraMR[[#This Row],[A.04.1 -  Longitud de Vías de Explotación Electrificadas Troncales y Ramales (vía principal) (km)]]</f>
        <v>55.099000000000004</v>
      </c>
      <c r="O322" s="12">
        <f>+Urq_InfraMR[[#This Row],[Total Vías (excluido Auxiliares)]]</f>
        <v>55.099000000000004</v>
      </c>
      <c r="P322" s="1">
        <v>4</v>
      </c>
      <c r="Q322" s="1">
        <v>19</v>
      </c>
      <c r="R322" s="1">
        <v>0</v>
      </c>
      <c r="S322" s="1">
        <f t="shared" ref="S322:S337" si="41">SUM(P322:R322)</f>
        <v>23</v>
      </c>
      <c r="T322" s="1">
        <v>0</v>
      </c>
      <c r="U322" s="1">
        <v>23</v>
      </c>
      <c r="V322" s="1">
        <v>0</v>
      </c>
      <c r="W322" s="1">
        <v>0</v>
      </c>
      <c r="X322" s="1">
        <v>3</v>
      </c>
      <c r="Y322" s="1">
        <f t="shared" si="35"/>
        <v>26</v>
      </c>
      <c r="Z322" s="1">
        <v>8</v>
      </c>
      <c r="AA322" s="1">
        <v>6</v>
      </c>
      <c r="AB322" s="1">
        <f>+Urq_InfraMR[[#This Row],[Total Pasos Vehiculares a Nivel]]</f>
        <v>26</v>
      </c>
      <c r="AC322" s="1">
        <f t="shared" si="36"/>
        <v>40</v>
      </c>
      <c r="AD322" s="1">
        <v>5</v>
      </c>
      <c r="AE322" s="1">
        <v>3</v>
      </c>
      <c r="AF322" s="1">
        <v>55</v>
      </c>
      <c r="AG322" s="1">
        <f t="shared" si="37"/>
        <v>63</v>
      </c>
      <c r="AH322" s="13">
        <v>18.658000000000001</v>
      </c>
      <c r="AI322" s="13">
        <v>0</v>
      </c>
      <c r="AJ322" s="13">
        <v>7.0919999999999996</v>
      </c>
      <c r="AK322" s="13">
        <f t="shared" si="38"/>
        <v>25.75</v>
      </c>
      <c r="AL322" s="1">
        <v>1</v>
      </c>
      <c r="AM322" s="1">
        <v>0</v>
      </c>
      <c r="AN322" s="1">
        <v>0</v>
      </c>
      <c r="AO322" s="1">
        <f t="shared" si="39"/>
        <v>1</v>
      </c>
      <c r="AP322" s="1">
        <v>0</v>
      </c>
      <c r="AQ322" s="1">
        <v>128</v>
      </c>
      <c r="AR322" s="1">
        <v>0</v>
      </c>
      <c r="AS322" s="1">
        <f>+Urq_InfraMR[[#This Row],[B.02.1 - Parque de Coches Eléctricos Motrices]]+Urq_InfraMR[[#This Row],[B.02.2 - Parque de Coches Eléctricos Motrices Remolcados Tipo R]]+Urq_InfraMR[[#This Row],[B.02.3 - Parque de Coches Eléctricos Motrices Tipo R]]</f>
        <v>128</v>
      </c>
      <c r="AT322" s="1">
        <v>0</v>
      </c>
      <c r="AU322" s="1">
        <v>0</v>
      </c>
      <c r="AV322" s="1">
        <v>0</v>
      </c>
      <c r="AW322" s="1">
        <f>+Urq_InfraMR[[#This Row],[B.03.1 - Parque de Coches Motores Motrices Remolcados]]+Urq_InfraMR[[#This Row],[B.03.2 - Parque de Coches Motores Motrices Intermedios]]+Urq_InfraMR[[#This Row],[B.03.3 - Parque de Coches Motores Motrices Cabina]]</f>
        <v>0</v>
      </c>
      <c r="AX322" s="1">
        <v>0</v>
      </c>
      <c r="AY322" s="1">
        <v>0</v>
      </c>
      <c r="AZ322" s="1">
        <v>0</v>
      </c>
      <c r="BA322" s="1">
        <v>0</v>
      </c>
      <c r="BB322" s="1">
        <v>0</v>
      </c>
      <c r="BC322" s="1">
        <f>+Urq_InfraMR[[#This Row],[B.04.5 - Parque de Coches Remolcados para Servicios Especiales (Cartoneros)]]+Urq_InfraMR[[#This Row],[B.04.4 - Parque de Coches Remolcados de Larga Distancia (Turista+Pullman)]]+Urq_InfraMR[[#This Row],[B.04.3 - Parque de Coches Remolcados Clase Unica Cabina]]+Urq_InfraMR[[#This Row],[B.04.2 - Parque de Coches Remolcados Clase Unica Furgón]]+Urq_InfraMR[[#This Row],[B.04.1 - Parque de Coches Remolcados Clase Unica]]</f>
        <v>0</v>
      </c>
      <c r="BD322" s="1">
        <v>2</v>
      </c>
      <c r="BE322" s="1">
        <v>0</v>
      </c>
      <c r="BF322" s="16">
        <v>1435</v>
      </c>
    </row>
    <row r="323" spans="1:58">
      <c r="A323" s="1">
        <v>2019</v>
      </c>
      <c r="B323" s="1" t="s">
        <v>124</v>
      </c>
      <c r="C323" s="12">
        <v>0.2</v>
      </c>
      <c r="D323" s="12">
        <v>0</v>
      </c>
      <c r="E323" s="12">
        <v>0</v>
      </c>
      <c r="F323" s="12">
        <v>25.676639999999999</v>
      </c>
      <c r="G323" s="12">
        <f t="shared" si="40"/>
        <v>25.876639999999998</v>
      </c>
      <c r="H323" s="12">
        <f>+Urq_InfraMR[[#This Row],[Total Líneas de Explotación ]]</f>
        <v>25.876639999999998</v>
      </c>
      <c r="I323" s="12">
        <v>25.677</v>
      </c>
      <c r="J323" s="12">
        <v>0.2</v>
      </c>
      <c r="K323" s="12">
        <v>2.5569999999999999</v>
      </c>
      <c r="L323" s="12">
        <v>54.899000000000001</v>
      </c>
      <c r="M323" s="12">
        <v>3.875</v>
      </c>
      <c r="N323" s="12">
        <f>+Urq_InfraMR[[#This Row],[A.03.1 -  Longitud de Vías de Explotación No Electrificadas Troncales y Ramales (vía principal) (km)]]+Urq_InfraMR[[#This Row],[A.04.1 -  Longitud de Vías de Explotación Electrificadas Troncales y Ramales (vía principal) (km)]]</f>
        <v>55.099000000000004</v>
      </c>
      <c r="O323" s="12">
        <f>+Urq_InfraMR[[#This Row],[Total Vías (excluido Auxiliares)]]</f>
        <v>55.099000000000004</v>
      </c>
      <c r="P323" s="1">
        <v>4</v>
      </c>
      <c r="Q323" s="1">
        <v>19</v>
      </c>
      <c r="R323" s="1">
        <v>0</v>
      </c>
      <c r="S323" s="1">
        <f t="shared" si="41"/>
        <v>23</v>
      </c>
      <c r="T323" s="1">
        <v>0</v>
      </c>
      <c r="U323" s="1">
        <v>23</v>
      </c>
      <c r="V323" s="1">
        <v>0</v>
      </c>
      <c r="W323" s="1">
        <v>0</v>
      </c>
      <c r="X323" s="1">
        <v>3</v>
      </c>
      <c r="Y323" s="1">
        <f t="shared" si="35"/>
        <v>26</v>
      </c>
      <c r="Z323" s="1">
        <v>8</v>
      </c>
      <c r="AA323" s="1">
        <v>6</v>
      </c>
      <c r="AB323" s="1">
        <f>+Urq_InfraMR[[#This Row],[Total Pasos Vehiculares a Nivel]]</f>
        <v>26</v>
      </c>
      <c r="AC323" s="1">
        <f t="shared" si="36"/>
        <v>40</v>
      </c>
      <c r="AD323" s="1">
        <v>5</v>
      </c>
      <c r="AE323" s="1">
        <v>3</v>
      </c>
      <c r="AF323" s="1">
        <v>55</v>
      </c>
      <c r="AG323" s="1">
        <f t="shared" si="37"/>
        <v>63</v>
      </c>
      <c r="AH323" s="13">
        <v>18.658000000000001</v>
      </c>
      <c r="AI323" s="13">
        <v>0</v>
      </c>
      <c r="AJ323" s="13">
        <v>7.0919999999999996</v>
      </c>
      <c r="AK323" s="13">
        <f t="shared" si="38"/>
        <v>25.75</v>
      </c>
      <c r="AL323" s="1">
        <v>1</v>
      </c>
      <c r="AM323" s="1">
        <v>0</v>
      </c>
      <c r="AN323" s="1">
        <v>0</v>
      </c>
      <c r="AO323" s="1">
        <f t="shared" si="39"/>
        <v>1</v>
      </c>
      <c r="AP323" s="1">
        <v>0</v>
      </c>
      <c r="AQ323" s="1">
        <v>128</v>
      </c>
      <c r="AR323" s="1">
        <v>0</v>
      </c>
      <c r="AS323" s="1">
        <f>+Urq_InfraMR[[#This Row],[B.02.1 - Parque de Coches Eléctricos Motrices]]+Urq_InfraMR[[#This Row],[B.02.2 - Parque de Coches Eléctricos Motrices Remolcados Tipo R]]+Urq_InfraMR[[#This Row],[B.02.3 - Parque de Coches Eléctricos Motrices Tipo R]]</f>
        <v>128</v>
      </c>
      <c r="AT323" s="1">
        <v>0</v>
      </c>
      <c r="AU323" s="1">
        <v>0</v>
      </c>
      <c r="AV323" s="1">
        <v>0</v>
      </c>
      <c r="AW323" s="1">
        <f>+Urq_InfraMR[[#This Row],[B.03.1 - Parque de Coches Motores Motrices Remolcados]]+Urq_InfraMR[[#This Row],[B.03.2 - Parque de Coches Motores Motrices Intermedios]]+Urq_InfraMR[[#This Row],[B.03.3 - Parque de Coches Motores Motrices Cabina]]</f>
        <v>0</v>
      </c>
      <c r="AX323" s="1">
        <v>0</v>
      </c>
      <c r="AY323" s="1">
        <v>0</v>
      </c>
      <c r="AZ323" s="1">
        <v>0</v>
      </c>
      <c r="BA323" s="1">
        <v>0</v>
      </c>
      <c r="BB323" s="1">
        <v>0</v>
      </c>
      <c r="BC323" s="1">
        <f>+Urq_InfraMR[[#This Row],[B.04.5 - Parque de Coches Remolcados para Servicios Especiales (Cartoneros)]]+Urq_InfraMR[[#This Row],[B.04.4 - Parque de Coches Remolcados de Larga Distancia (Turista+Pullman)]]+Urq_InfraMR[[#This Row],[B.04.3 - Parque de Coches Remolcados Clase Unica Cabina]]+Urq_InfraMR[[#This Row],[B.04.2 - Parque de Coches Remolcados Clase Unica Furgón]]+Urq_InfraMR[[#This Row],[B.04.1 - Parque de Coches Remolcados Clase Unica]]</f>
        <v>0</v>
      </c>
      <c r="BD323" s="1">
        <v>2</v>
      </c>
      <c r="BE323" s="1">
        <v>0</v>
      </c>
      <c r="BF323" s="16">
        <v>1435</v>
      </c>
    </row>
    <row r="324" spans="1:58">
      <c r="A324" s="1">
        <v>2019</v>
      </c>
      <c r="B324" s="1" t="s">
        <v>125</v>
      </c>
      <c r="C324" s="12">
        <v>0.2</v>
      </c>
      <c r="D324" s="12">
        <v>0</v>
      </c>
      <c r="E324" s="12">
        <v>0</v>
      </c>
      <c r="F324" s="12">
        <v>25.676639999999999</v>
      </c>
      <c r="G324" s="12">
        <f t="shared" si="40"/>
        <v>25.876639999999998</v>
      </c>
      <c r="H324" s="12">
        <f>+Urq_InfraMR[[#This Row],[Total Líneas de Explotación ]]</f>
        <v>25.876639999999998</v>
      </c>
      <c r="I324" s="12">
        <v>25.677</v>
      </c>
      <c r="J324" s="12">
        <v>0.2</v>
      </c>
      <c r="K324" s="12">
        <v>2.5569999999999999</v>
      </c>
      <c r="L324" s="12">
        <v>54.899000000000001</v>
      </c>
      <c r="M324" s="12">
        <v>3.875</v>
      </c>
      <c r="N324" s="12">
        <f>+Urq_InfraMR[[#This Row],[A.03.1 -  Longitud de Vías de Explotación No Electrificadas Troncales y Ramales (vía principal) (km)]]+Urq_InfraMR[[#This Row],[A.04.1 -  Longitud de Vías de Explotación Electrificadas Troncales y Ramales (vía principal) (km)]]</f>
        <v>55.099000000000004</v>
      </c>
      <c r="O324" s="12">
        <f>+Urq_InfraMR[[#This Row],[Total Vías (excluido Auxiliares)]]</f>
        <v>55.099000000000004</v>
      </c>
      <c r="P324" s="1">
        <v>4</v>
      </c>
      <c r="Q324" s="1">
        <v>19</v>
      </c>
      <c r="R324" s="1">
        <v>0</v>
      </c>
      <c r="S324" s="1">
        <f t="shared" si="41"/>
        <v>23</v>
      </c>
      <c r="T324" s="1">
        <v>0</v>
      </c>
      <c r="U324" s="1">
        <v>23</v>
      </c>
      <c r="V324" s="1">
        <v>0</v>
      </c>
      <c r="W324" s="1">
        <v>0</v>
      </c>
      <c r="X324" s="1">
        <v>3</v>
      </c>
      <c r="Y324" s="1">
        <f t="shared" si="35"/>
        <v>26</v>
      </c>
      <c r="Z324" s="1">
        <v>8</v>
      </c>
      <c r="AA324" s="1">
        <v>6</v>
      </c>
      <c r="AB324" s="1">
        <f>+Urq_InfraMR[[#This Row],[Total Pasos Vehiculares a Nivel]]</f>
        <v>26</v>
      </c>
      <c r="AC324" s="1">
        <f t="shared" si="36"/>
        <v>40</v>
      </c>
      <c r="AD324" s="1">
        <v>5</v>
      </c>
      <c r="AE324" s="1">
        <v>3</v>
      </c>
      <c r="AF324" s="1">
        <v>55</v>
      </c>
      <c r="AG324" s="1">
        <f t="shared" si="37"/>
        <v>63</v>
      </c>
      <c r="AH324" s="13">
        <v>18.658000000000001</v>
      </c>
      <c r="AI324" s="13">
        <v>0</v>
      </c>
      <c r="AJ324" s="13">
        <v>7.0919999999999996</v>
      </c>
      <c r="AK324" s="13">
        <f t="shared" si="38"/>
        <v>25.75</v>
      </c>
      <c r="AL324" s="1">
        <v>1</v>
      </c>
      <c r="AM324" s="1">
        <v>0</v>
      </c>
      <c r="AN324" s="1">
        <v>0</v>
      </c>
      <c r="AO324" s="1">
        <f t="shared" si="39"/>
        <v>1</v>
      </c>
      <c r="AP324" s="1">
        <v>0</v>
      </c>
      <c r="AQ324" s="1">
        <v>128</v>
      </c>
      <c r="AR324" s="1">
        <v>0</v>
      </c>
      <c r="AS324" s="1">
        <f>+Urq_InfraMR[[#This Row],[B.02.1 - Parque de Coches Eléctricos Motrices]]+Urq_InfraMR[[#This Row],[B.02.2 - Parque de Coches Eléctricos Motrices Remolcados Tipo R]]+Urq_InfraMR[[#This Row],[B.02.3 - Parque de Coches Eléctricos Motrices Tipo R]]</f>
        <v>128</v>
      </c>
      <c r="AT324" s="1">
        <v>0</v>
      </c>
      <c r="AU324" s="1">
        <v>0</v>
      </c>
      <c r="AV324" s="1">
        <v>0</v>
      </c>
      <c r="AW324" s="1">
        <f>+Urq_InfraMR[[#This Row],[B.03.1 - Parque de Coches Motores Motrices Remolcados]]+Urq_InfraMR[[#This Row],[B.03.2 - Parque de Coches Motores Motrices Intermedios]]+Urq_InfraMR[[#This Row],[B.03.3 - Parque de Coches Motores Motrices Cabina]]</f>
        <v>0</v>
      </c>
      <c r="AX324" s="1">
        <v>0</v>
      </c>
      <c r="AY324" s="1">
        <v>0</v>
      </c>
      <c r="AZ324" s="1">
        <v>0</v>
      </c>
      <c r="BA324" s="1">
        <v>0</v>
      </c>
      <c r="BB324" s="1">
        <v>0</v>
      </c>
      <c r="BC324" s="1">
        <f>+Urq_InfraMR[[#This Row],[B.04.5 - Parque de Coches Remolcados para Servicios Especiales (Cartoneros)]]+Urq_InfraMR[[#This Row],[B.04.4 - Parque de Coches Remolcados de Larga Distancia (Turista+Pullman)]]+Urq_InfraMR[[#This Row],[B.04.3 - Parque de Coches Remolcados Clase Unica Cabina]]+Urq_InfraMR[[#This Row],[B.04.2 - Parque de Coches Remolcados Clase Unica Furgón]]+Urq_InfraMR[[#This Row],[B.04.1 - Parque de Coches Remolcados Clase Unica]]</f>
        <v>0</v>
      </c>
      <c r="BD324" s="1">
        <v>2</v>
      </c>
      <c r="BE324" s="1">
        <v>0</v>
      </c>
      <c r="BF324" s="16">
        <v>1435</v>
      </c>
    </row>
    <row r="325" spans="1:58">
      <c r="A325" s="1">
        <v>2019</v>
      </c>
      <c r="B325" s="1" t="s">
        <v>126</v>
      </c>
      <c r="C325" s="12">
        <v>0.2</v>
      </c>
      <c r="D325" s="12">
        <v>0</v>
      </c>
      <c r="E325" s="12">
        <v>0</v>
      </c>
      <c r="F325" s="12">
        <v>25.676639999999999</v>
      </c>
      <c r="G325" s="12">
        <f t="shared" si="40"/>
        <v>25.876639999999998</v>
      </c>
      <c r="H325" s="12">
        <f>+Urq_InfraMR[[#This Row],[Total Líneas de Explotación ]]</f>
        <v>25.876639999999998</v>
      </c>
      <c r="I325" s="12">
        <v>25.677</v>
      </c>
      <c r="J325" s="12">
        <v>0.2</v>
      </c>
      <c r="K325" s="12">
        <v>2.5569999999999999</v>
      </c>
      <c r="L325" s="12">
        <v>54.899000000000001</v>
      </c>
      <c r="M325" s="12">
        <v>3.875</v>
      </c>
      <c r="N325" s="12">
        <f>+Urq_InfraMR[[#This Row],[A.03.1 -  Longitud de Vías de Explotación No Electrificadas Troncales y Ramales (vía principal) (km)]]+Urq_InfraMR[[#This Row],[A.04.1 -  Longitud de Vías de Explotación Electrificadas Troncales y Ramales (vía principal) (km)]]</f>
        <v>55.099000000000004</v>
      </c>
      <c r="O325" s="12">
        <f>+Urq_InfraMR[[#This Row],[Total Vías (excluido Auxiliares)]]</f>
        <v>55.099000000000004</v>
      </c>
      <c r="P325" s="1">
        <v>4</v>
      </c>
      <c r="Q325" s="1">
        <v>19</v>
      </c>
      <c r="R325" s="1">
        <v>0</v>
      </c>
      <c r="S325" s="1">
        <f t="shared" si="41"/>
        <v>23</v>
      </c>
      <c r="T325" s="1">
        <v>0</v>
      </c>
      <c r="U325" s="1">
        <v>23</v>
      </c>
      <c r="V325" s="1">
        <v>0</v>
      </c>
      <c r="W325" s="1">
        <v>0</v>
      </c>
      <c r="X325" s="1">
        <v>3</v>
      </c>
      <c r="Y325" s="1">
        <f t="shared" si="35"/>
        <v>26</v>
      </c>
      <c r="Z325" s="1">
        <v>8</v>
      </c>
      <c r="AA325" s="1">
        <v>6</v>
      </c>
      <c r="AB325" s="1">
        <f>+Urq_InfraMR[[#This Row],[Total Pasos Vehiculares a Nivel]]</f>
        <v>26</v>
      </c>
      <c r="AC325" s="1">
        <f t="shared" si="36"/>
        <v>40</v>
      </c>
      <c r="AD325" s="1">
        <v>5</v>
      </c>
      <c r="AE325" s="1">
        <v>3</v>
      </c>
      <c r="AF325" s="1">
        <v>55</v>
      </c>
      <c r="AG325" s="1">
        <f t="shared" si="37"/>
        <v>63</v>
      </c>
      <c r="AH325" s="13">
        <v>18.658000000000001</v>
      </c>
      <c r="AI325" s="13">
        <v>0</v>
      </c>
      <c r="AJ325" s="13">
        <v>7.0919999999999996</v>
      </c>
      <c r="AK325" s="13">
        <f t="shared" si="38"/>
        <v>25.75</v>
      </c>
      <c r="AL325" s="1">
        <v>1</v>
      </c>
      <c r="AM325" s="1">
        <v>0</v>
      </c>
      <c r="AN325" s="1">
        <v>0</v>
      </c>
      <c r="AO325" s="1">
        <f t="shared" si="39"/>
        <v>1</v>
      </c>
      <c r="AP325" s="1">
        <v>0</v>
      </c>
      <c r="AQ325" s="1">
        <v>128</v>
      </c>
      <c r="AR325" s="1">
        <v>0</v>
      </c>
      <c r="AS325" s="1">
        <f>+Urq_InfraMR[[#This Row],[B.02.1 - Parque de Coches Eléctricos Motrices]]+Urq_InfraMR[[#This Row],[B.02.2 - Parque de Coches Eléctricos Motrices Remolcados Tipo R]]+Urq_InfraMR[[#This Row],[B.02.3 - Parque de Coches Eléctricos Motrices Tipo R]]</f>
        <v>128</v>
      </c>
      <c r="AT325" s="1">
        <v>0</v>
      </c>
      <c r="AU325" s="1">
        <v>0</v>
      </c>
      <c r="AV325" s="1">
        <v>0</v>
      </c>
      <c r="AW325" s="1">
        <f>+Urq_InfraMR[[#This Row],[B.03.1 - Parque de Coches Motores Motrices Remolcados]]+Urq_InfraMR[[#This Row],[B.03.2 - Parque de Coches Motores Motrices Intermedios]]+Urq_InfraMR[[#This Row],[B.03.3 - Parque de Coches Motores Motrices Cabina]]</f>
        <v>0</v>
      </c>
      <c r="AX325" s="1">
        <v>0</v>
      </c>
      <c r="AY325" s="1">
        <v>0</v>
      </c>
      <c r="AZ325" s="1">
        <v>0</v>
      </c>
      <c r="BA325" s="1">
        <v>0</v>
      </c>
      <c r="BB325" s="1">
        <v>0</v>
      </c>
      <c r="BC325" s="1">
        <f>+Urq_InfraMR[[#This Row],[B.04.5 - Parque de Coches Remolcados para Servicios Especiales (Cartoneros)]]+Urq_InfraMR[[#This Row],[B.04.4 - Parque de Coches Remolcados de Larga Distancia (Turista+Pullman)]]+Urq_InfraMR[[#This Row],[B.04.3 - Parque de Coches Remolcados Clase Unica Cabina]]+Urq_InfraMR[[#This Row],[B.04.2 - Parque de Coches Remolcados Clase Unica Furgón]]+Urq_InfraMR[[#This Row],[B.04.1 - Parque de Coches Remolcados Clase Unica]]</f>
        <v>0</v>
      </c>
      <c r="BD325" s="1">
        <v>2</v>
      </c>
      <c r="BE325" s="1">
        <v>0</v>
      </c>
      <c r="BF325" s="16">
        <v>1435</v>
      </c>
    </row>
    <row r="326" spans="1:58">
      <c r="A326" s="1">
        <v>2020</v>
      </c>
      <c r="B326" s="1" t="s">
        <v>115</v>
      </c>
      <c r="C326" s="12">
        <v>0.2</v>
      </c>
      <c r="D326" s="12">
        <v>0</v>
      </c>
      <c r="E326" s="12">
        <v>0</v>
      </c>
      <c r="F326" s="12">
        <v>25.676639999999999</v>
      </c>
      <c r="G326" s="12">
        <f t="shared" si="40"/>
        <v>25.876639999999998</v>
      </c>
      <c r="H326" s="12">
        <f>+Urq_InfraMR[[#This Row],[Total Líneas de Explotación ]]</f>
        <v>25.876639999999998</v>
      </c>
      <c r="I326" s="12">
        <v>25.677</v>
      </c>
      <c r="J326" s="12">
        <v>0.2</v>
      </c>
      <c r="K326" s="12">
        <v>2.5569999999999999</v>
      </c>
      <c r="L326" s="12">
        <v>54.899000000000001</v>
      </c>
      <c r="M326" s="12">
        <v>3.875</v>
      </c>
      <c r="N326" s="12">
        <f>+Urq_InfraMR[[#This Row],[A.03.1 -  Longitud de Vías de Explotación No Electrificadas Troncales y Ramales (vía principal) (km)]]+Urq_InfraMR[[#This Row],[A.04.1 -  Longitud de Vías de Explotación Electrificadas Troncales y Ramales (vía principal) (km)]]</f>
        <v>55.099000000000004</v>
      </c>
      <c r="O326" s="12">
        <f>+Urq_InfraMR[[#This Row],[Total Vías (excluido Auxiliares)]]</f>
        <v>55.099000000000004</v>
      </c>
      <c r="P326" s="1">
        <v>4</v>
      </c>
      <c r="Q326" s="1">
        <v>19</v>
      </c>
      <c r="R326" s="1">
        <v>0</v>
      </c>
      <c r="S326" s="1">
        <f t="shared" si="41"/>
        <v>23</v>
      </c>
      <c r="T326" s="1">
        <v>0</v>
      </c>
      <c r="U326" s="1">
        <v>23</v>
      </c>
      <c r="V326" s="1">
        <v>0</v>
      </c>
      <c r="W326" s="1">
        <v>0</v>
      </c>
      <c r="X326" s="1">
        <v>3</v>
      </c>
      <c r="Y326" s="1">
        <f t="shared" si="35"/>
        <v>26</v>
      </c>
      <c r="Z326" s="1">
        <v>8</v>
      </c>
      <c r="AA326" s="1">
        <v>6</v>
      </c>
      <c r="AB326" s="1">
        <f>+Urq_InfraMR[[#This Row],[Total Pasos Vehiculares a Nivel]]</f>
        <v>26</v>
      </c>
      <c r="AC326" s="1">
        <f t="shared" si="36"/>
        <v>40</v>
      </c>
      <c r="AD326" s="1">
        <v>5</v>
      </c>
      <c r="AE326" s="1">
        <v>3</v>
      </c>
      <c r="AF326" s="1">
        <v>55</v>
      </c>
      <c r="AG326" s="1">
        <f t="shared" si="37"/>
        <v>63</v>
      </c>
      <c r="AH326" s="13">
        <v>18.658000000000001</v>
      </c>
      <c r="AI326" s="13">
        <v>0</v>
      </c>
      <c r="AJ326" s="13">
        <v>7.0919999999999996</v>
      </c>
      <c r="AK326" s="13">
        <f t="shared" si="38"/>
        <v>25.75</v>
      </c>
      <c r="AL326" s="1">
        <v>1</v>
      </c>
      <c r="AM326" s="1">
        <v>0</v>
      </c>
      <c r="AN326" s="1">
        <v>0</v>
      </c>
      <c r="AO326" s="1">
        <f t="shared" si="39"/>
        <v>1</v>
      </c>
      <c r="AP326" s="1">
        <v>0</v>
      </c>
      <c r="AQ326" s="1">
        <v>128</v>
      </c>
      <c r="AR326" s="1">
        <v>0</v>
      </c>
      <c r="AS326" s="1">
        <f>+Urq_InfraMR[[#This Row],[B.02.1 - Parque de Coches Eléctricos Motrices]]+Urq_InfraMR[[#This Row],[B.02.2 - Parque de Coches Eléctricos Motrices Remolcados Tipo R]]+Urq_InfraMR[[#This Row],[B.02.3 - Parque de Coches Eléctricos Motrices Tipo R]]</f>
        <v>128</v>
      </c>
      <c r="AT326" s="1">
        <v>0</v>
      </c>
      <c r="AU326" s="1">
        <v>0</v>
      </c>
      <c r="AV326" s="1">
        <v>0</v>
      </c>
      <c r="AW326" s="1">
        <f>+Urq_InfraMR[[#This Row],[B.03.1 - Parque de Coches Motores Motrices Remolcados]]+Urq_InfraMR[[#This Row],[B.03.2 - Parque de Coches Motores Motrices Intermedios]]+Urq_InfraMR[[#This Row],[B.03.3 - Parque de Coches Motores Motrices Cabina]]</f>
        <v>0</v>
      </c>
      <c r="AX326" s="1">
        <v>0</v>
      </c>
      <c r="AY326" s="1">
        <v>0</v>
      </c>
      <c r="AZ326" s="1">
        <v>0</v>
      </c>
      <c r="BA326" s="1">
        <v>0</v>
      </c>
      <c r="BB326" s="1">
        <v>0</v>
      </c>
      <c r="BC326" s="1">
        <f>+Urq_InfraMR[[#This Row],[B.04.5 - Parque de Coches Remolcados para Servicios Especiales (Cartoneros)]]+Urq_InfraMR[[#This Row],[B.04.4 - Parque de Coches Remolcados de Larga Distancia (Turista+Pullman)]]+Urq_InfraMR[[#This Row],[B.04.3 - Parque de Coches Remolcados Clase Unica Cabina]]+Urq_InfraMR[[#This Row],[B.04.2 - Parque de Coches Remolcados Clase Unica Furgón]]+Urq_InfraMR[[#This Row],[B.04.1 - Parque de Coches Remolcados Clase Unica]]</f>
        <v>0</v>
      </c>
      <c r="BD326" s="1">
        <v>2</v>
      </c>
      <c r="BE326" s="1">
        <v>0</v>
      </c>
      <c r="BF326" s="16">
        <v>1435</v>
      </c>
    </row>
    <row r="327" spans="1:58">
      <c r="A327" s="1">
        <v>2020</v>
      </c>
      <c r="B327" s="1" t="s">
        <v>116</v>
      </c>
      <c r="C327" s="12">
        <v>0.2</v>
      </c>
      <c r="D327" s="12">
        <v>0</v>
      </c>
      <c r="E327" s="12">
        <v>0</v>
      </c>
      <c r="F327" s="12">
        <v>25.676639999999999</v>
      </c>
      <c r="G327" s="12">
        <f t="shared" si="40"/>
        <v>25.876639999999998</v>
      </c>
      <c r="H327" s="12">
        <f>+Urq_InfraMR[[#This Row],[Total Líneas de Explotación ]]</f>
        <v>25.876639999999998</v>
      </c>
      <c r="I327" s="12">
        <v>25.677</v>
      </c>
      <c r="J327" s="12">
        <v>0.2</v>
      </c>
      <c r="K327" s="12">
        <v>2.5569999999999999</v>
      </c>
      <c r="L327" s="12">
        <v>54.899000000000001</v>
      </c>
      <c r="M327" s="12">
        <v>3.875</v>
      </c>
      <c r="N327" s="12">
        <f>+Urq_InfraMR[[#This Row],[A.03.1 -  Longitud de Vías de Explotación No Electrificadas Troncales y Ramales (vía principal) (km)]]+Urq_InfraMR[[#This Row],[A.04.1 -  Longitud de Vías de Explotación Electrificadas Troncales y Ramales (vía principal) (km)]]</f>
        <v>55.099000000000004</v>
      </c>
      <c r="O327" s="12">
        <f>+Urq_InfraMR[[#This Row],[Total Vías (excluido Auxiliares)]]</f>
        <v>55.099000000000004</v>
      </c>
      <c r="P327" s="1">
        <v>4</v>
      </c>
      <c r="Q327" s="1">
        <v>19</v>
      </c>
      <c r="R327" s="1">
        <v>0</v>
      </c>
      <c r="S327" s="1">
        <f t="shared" si="41"/>
        <v>23</v>
      </c>
      <c r="T327" s="1">
        <v>0</v>
      </c>
      <c r="U327" s="1">
        <v>23</v>
      </c>
      <c r="V327" s="1">
        <v>0</v>
      </c>
      <c r="W327" s="1">
        <v>0</v>
      </c>
      <c r="X327" s="1">
        <v>3</v>
      </c>
      <c r="Y327" s="1">
        <f t="shared" si="35"/>
        <v>26</v>
      </c>
      <c r="Z327" s="1">
        <v>8</v>
      </c>
      <c r="AA327" s="1">
        <v>6</v>
      </c>
      <c r="AB327" s="1">
        <f>+Urq_InfraMR[[#This Row],[Total Pasos Vehiculares a Nivel]]</f>
        <v>26</v>
      </c>
      <c r="AC327" s="1">
        <f t="shared" si="36"/>
        <v>40</v>
      </c>
      <c r="AD327" s="1">
        <v>5</v>
      </c>
      <c r="AE327" s="1">
        <v>3</v>
      </c>
      <c r="AF327" s="1">
        <v>55</v>
      </c>
      <c r="AG327" s="1">
        <f t="shared" si="37"/>
        <v>63</v>
      </c>
      <c r="AH327" s="13">
        <v>18.658000000000001</v>
      </c>
      <c r="AI327" s="13">
        <v>0</v>
      </c>
      <c r="AJ327" s="13">
        <v>7.0919999999999996</v>
      </c>
      <c r="AK327" s="13">
        <f t="shared" si="38"/>
        <v>25.75</v>
      </c>
      <c r="AL327" s="1">
        <v>1</v>
      </c>
      <c r="AM327" s="1">
        <v>0</v>
      </c>
      <c r="AN327" s="1">
        <v>0</v>
      </c>
      <c r="AO327" s="1">
        <f t="shared" si="39"/>
        <v>1</v>
      </c>
      <c r="AP327" s="1">
        <v>0</v>
      </c>
      <c r="AQ327" s="1">
        <v>128</v>
      </c>
      <c r="AR327" s="1">
        <v>0</v>
      </c>
      <c r="AS327" s="1">
        <f>+Urq_InfraMR[[#This Row],[B.02.1 - Parque de Coches Eléctricos Motrices]]+Urq_InfraMR[[#This Row],[B.02.2 - Parque de Coches Eléctricos Motrices Remolcados Tipo R]]+Urq_InfraMR[[#This Row],[B.02.3 - Parque de Coches Eléctricos Motrices Tipo R]]</f>
        <v>128</v>
      </c>
      <c r="AT327" s="1">
        <v>0</v>
      </c>
      <c r="AU327" s="1">
        <v>0</v>
      </c>
      <c r="AV327" s="1">
        <v>0</v>
      </c>
      <c r="AW327" s="1">
        <f>+Urq_InfraMR[[#This Row],[B.03.1 - Parque de Coches Motores Motrices Remolcados]]+Urq_InfraMR[[#This Row],[B.03.2 - Parque de Coches Motores Motrices Intermedios]]+Urq_InfraMR[[#This Row],[B.03.3 - Parque de Coches Motores Motrices Cabina]]</f>
        <v>0</v>
      </c>
      <c r="AX327" s="1">
        <v>0</v>
      </c>
      <c r="AY327" s="1">
        <v>0</v>
      </c>
      <c r="AZ327" s="1">
        <v>0</v>
      </c>
      <c r="BA327" s="1">
        <v>0</v>
      </c>
      <c r="BB327" s="1">
        <v>0</v>
      </c>
      <c r="BC327" s="1">
        <f>+Urq_InfraMR[[#This Row],[B.04.5 - Parque de Coches Remolcados para Servicios Especiales (Cartoneros)]]+Urq_InfraMR[[#This Row],[B.04.4 - Parque de Coches Remolcados de Larga Distancia (Turista+Pullman)]]+Urq_InfraMR[[#This Row],[B.04.3 - Parque de Coches Remolcados Clase Unica Cabina]]+Urq_InfraMR[[#This Row],[B.04.2 - Parque de Coches Remolcados Clase Unica Furgón]]+Urq_InfraMR[[#This Row],[B.04.1 - Parque de Coches Remolcados Clase Unica]]</f>
        <v>0</v>
      </c>
      <c r="BD327" s="1">
        <v>2</v>
      </c>
      <c r="BE327" s="1">
        <v>0</v>
      </c>
      <c r="BF327" s="16">
        <v>1435</v>
      </c>
    </row>
    <row r="328" spans="1:58">
      <c r="A328" s="1">
        <v>2020</v>
      </c>
      <c r="B328" s="1" t="s">
        <v>117</v>
      </c>
      <c r="C328" s="12">
        <v>0.2</v>
      </c>
      <c r="D328" s="12">
        <v>0</v>
      </c>
      <c r="E328" s="12">
        <v>0</v>
      </c>
      <c r="F328" s="12">
        <v>25.676639999999999</v>
      </c>
      <c r="G328" s="12">
        <f t="shared" si="40"/>
        <v>25.876639999999998</v>
      </c>
      <c r="H328" s="12">
        <f>+Urq_InfraMR[[#This Row],[Total Líneas de Explotación ]]</f>
        <v>25.876639999999998</v>
      </c>
      <c r="I328" s="12">
        <v>25.677</v>
      </c>
      <c r="J328" s="12">
        <v>0.2</v>
      </c>
      <c r="K328" s="12">
        <v>2.5569999999999999</v>
      </c>
      <c r="L328" s="12">
        <v>54.899000000000001</v>
      </c>
      <c r="M328" s="12">
        <v>3.875</v>
      </c>
      <c r="N328" s="12">
        <f>+Urq_InfraMR[[#This Row],[A.03.1 -  Longitud de Vías de Explotación No Electrificadas Troncales y Ramales (vía principal) (km)]]+Urq_InfraMR[[#This Row],[A.04.1 -  Longitud de Vías de Explotación Electrificadas Troncales y Ramales (vía principal) (km)]]</f>
        <v>55.099000000000004</v>
      </c>
      <c r="O328" s="12">
        <f>+Urq_InfraMR[[#This Row],[Total Vías (excluido Auxiliares)]]</f>
        <v>55.099000000000004</v>
      </c>
      <c r="P328" s="1">
        <v>4</v>
      </c>
      <c r="Q328" s="1">
        <v>19</v>
      </c>
      <c r="R328" s="1">
        <v>0</v>
      </c>
      <c r="S328" s="1">
        <f t="shared" si="41"/>
        <v>23</v>
      </c>
      <c r="T328" s="1">
        <v>0</v>
      </c>
      <c r="U328" s="1">
        <v>23</v>
      </c>
      <c r="V328" s="1">
        <v>0</v>
      </c>
      <c r="W328" s="1">
        <v>0</v>
      </c>
      <c r="X328" s="1">
        <v>3</v>
      </c>
      <c r="Y328" s="1">
        <f t="shared" si="35"/>
        <v>26</v>
      </c>
      <c r="Z328" s="1">
        <v>8</v>
      </c>
      <c r="AA328" s="1">
        <v>6</v>
      </c>
      <c r="AB328" s="1">
        <f>+Urq_InfraMR[[#This Row],[Total Pasos Vehiculares a Nivel]]</f>
        <v>26</v>
      </c>
      <c r="AC328" s="1">
        <f t="shared" si="36"/>
        <v>40</v>
      </c>
      <c r="AD328" s="1">
        <v>5</v>
      </c>
      <c r="AE328" s="1">
        <v>3</v>
      </c>
      <c r="AF328" s="1">
        <v>55</v>
      </c>
      <c r="AG328" s="1">
        <f t="shared" si="37"/>
        <v>63</v>
      </c>
      <c r="AH328" s="13">
        <v>18.658000000000001</v>
      </c>
      <c r="AI328" s="13">
        <v>0</v>
      </c>
      <c r="AJ328" s="13">
        <v>7.0919999999999996</v>
      </c>
      <c r="AK328" s="13">
        <f t="shared" si="38"/>
        <v>25.75</v>
      </c>
      <c r="AL328" s="1">
        <v>1</v>
      </c>
      <c r="AM328" s="1">
        <v>0</v>
      </c>
      <c r="AN328" s="1">
        <v>0</v>
      </c>
      <c r="AO328" s="1">
        <f t="shared" si="39"/>
        <v>1</v>
      </c>
      <c r="AP328" s="1">
        <v>0</v>
      </c>
      <c r="AQ328" s="1">
        <v>128</v>
      </c>
      <c r="AR328" s="1">
        <v>0</v>
      </c>
      <c r="AS328" s="1">
        <f>+Urq_InfraMR[[#This Row],[B.02.1 - Parque de Coches Eléctricos Motrices]]+Urq_InfraMR[[#This Row],[B.02.2 - Parque de Coches Eléctricos Motrices Remolcados Tipo R]]+Urq_InfraMR[[#This Row],[B.02.3 - Parque de Coches Eléctricos Motrices Tipo R]]</f>
        <v>128</v>
      </c>
      <c r="AT328" s="1">
        <v>0</v>
      </c>
      <c r="AU328" s="1">
        <v>0</v>
      </c>
      <c r="AV328" s="1">
        <v>0</v>
      </c>
      <c r="AW328" s="1">
        <f>+Urq_InfraMR[[#This Row],[B.03.1 - Parque de Coches Motores Motrices Remolcados]]+Urq_InfraMR[[#This Row],[B.03.2 - Parque de Coches Motores Motrices Intermedios]]+Urq_InfraMR[[#This Row],[B.03.3 - Parque de Coches Motores Motrices Cabina]]</f>
        <v>0</v>
      </c>
      <c r="AX328" s="1">
        <v>0</v>
      </c>
      <c r="AY328" s="1">
        <v>0</v>
      </c>
      <c r="AZ328" s="1">
        <v>0</v>
      </c>
      <c r="BA328" s="1">
        <v>0</v>
      </c>
      <c r="BB328" s="1">
        <v>0</v>
      </c>
      <c r="BC328" s="1">
        <f>+Urq_InfraMR[[#This Row],[B.04.5 - Parque de Coches Remolcados para Servicios Especiales (Cartoneros)]]+Urq_InfraMR[[#This Row],[B.04.4 - Parque de Coches Remolcados de Larga Distancia (Turista+Pullman)]]+Urq_InfraMR[[#This Row],[B.04.3 - Parque de Coches Remolcados Clase Unica Cabina]]+Urq_InfraMR[[#This Row],[B.04.2 - Parque de Coches Remolcados Clase Unica Furgón]]+Urq_InfraMR[[#This Row],[B.04.1 - Parque de Coches Remolcados Clase Unica]]</f>
        <v>0</v>
      </c>
      <c r="BD328" s="1">
        <v>2</v>
      </c>
      <c r="BE328" s="1">
        <v>0</v>
      </c>
      <c r="BF328" s="16">
        <v>1435</v>
      </c>
    </row>
    <row r="329" spans="1:58">
      <c r="A329" s="1">
        <v>2020</v>
      </c>
      <c r="B329" s="1" t="s">
        <v>118</v>
      </c>
      <c r="C329" s="12">
        <v>0.2</v>
      </c>
      <c r="D329" s="12">
        <v>0</v>
      </c>
      <c r="E329" s="12">
        <v>0</v>
      </c>
      <c r="F329" s="12">
        <v>25.676639999999999</v>
      </c>
      <c r="G329" s="12">
        <f t="shared" si="40"/>
        <v>25.876639999999998</v>
      </c>
      <c r="H329" s="12">
        <f>+Urq_InfraMR[[#This Row],[Total Líneas de Explotación ]]</f>
        <v>25.876639999999998</v>
      </c>
      <c r="I329" s="12">
        <v>25.677</v>
      </c>
      <c r="J329" s="12">
        <v>0.2</v>
      </c>
      <c r="K329" s="12">
        <v>2.5569999999999999</v>
      </c>
      <c r="L329" s="12">
        <v>54.899000000000001</v>
      </c>
      <c r="M329" s="12">
        <v>3.875</v>
      </c>
      <c r="N329" s="12">
        <f>+Urq_InfraMR[[#This Row],[A.03.1 -  Longitud de Vías de Explotación No Electrificadas Troncales y Ramales (vía principal) (km)]]+Urq_InfraMR[[#This Row],[A.04.1 -  Longitud de Vías de Explotación Electrificadas Troncales y Ramales (vía principal) (km)]]</f>
        <v>55.099000000000004</v>
      </c>
      <c r="O329" s="12">
        <f>+Urq_InfraMR[[#This Row],[Total Vías (excluido Auxiliares)]]</f>
        <v>55.099000000000004</v>
      </c>
      <c r="P329" s="1">
        <v>4</v>
      </c>
      <c r="Q329" s="1">
        <v>19</v>
      </c>
      <c r="R329" s="1">
        <v>0</v>
      </c>
      <c r="S329" s="1">
        <f t="shared" si="41"/>
        <v>23</v>
      </c>
      <c r="T329" s="1">
        <v>0</v>
      </c>
      <c r="U329" s="1">
        <v>23</v>
      </c>
      <c r="V329" s="1">
        <v>0</v>
      </c>
      <c r="W329" s="1">
        <v>0</v>
      </c>
      <c r="X329" s="1">
        <v>3</v>
      </c>
      <c r="Y329" s="1">
        <f t="shared" si="35"/>
        <v>26</v>
      </c>
      <c r="Z329" s="1">
        <v>8</v>
      </c>
      <c r="AA329" s="1">
        <v>6</v>
      </c>
      <c r="AB329" s="1">
        <f>+Urq_InfraMR[[#This Row],[Total Pasos Vehiculares a Nivel]]</f>
        <v>26</v>
      </c>
      <c r="AC329" s="1">
        <f t="shared" si="36"/>
        <v>40</v>
      </c>
      <c r="AD329" s="1">
        <v>5</v>
      </c>
      <c r="AE329" s="1">
        <v>3</v>
      </c>
      <c r="AF329" s="1">
        <v>55</v>
      </c>
      <c r="AG329" s="1">
        <f t="shared" si="37"/>
        <v>63</v>
      </c>
      <c r="AH329" s="13">
        <v>18.658000000000001</v>
      </c>
      <c r="AI329" s="13">
        <v>0</v>
      </c>
      <c r="AJ329" s="13">
        <v>7.0919999999999996</v>
      </c>
      <c r="AK329" s="13">
        <f t="shared" si="38"/>
        <v>25.75</v>
      </c>
      <c r="AL329" s="1">
        <v>1</v>
      </c>
      <c r="AM329" s="1">
        <v>0</v>
      </c>
      <c r="AN329" s="1">
        <v>0</v>
      </c>
      <c r="AO329" s="1">
        <f t="shared" si="39"/>
        <v>1</v>
      </c>
      <c r="AP329" s="1">
        <v>0</v>
      </c>
      <c r="AQ329" s="1">
        <v>128</v>
      </c>
      <c r="AR329" s="1">
        <v>0</v>
      </c>
      <c r="AS329" s="1">
        <f>+Urq_InfraMR[[#This Row],[B.02.1 - Parque de Coches Eléctricos Motrices]]+Urq_InfraMR[[#This Row],[B.02.2 - Parque de Coches Eléctricos Motrices Remolcados Tipo R]]+Urq_InfraMR[[#This Row],[B.02.3 - Parque de Coches Eléctricos Motrices Tipo R]]</f>
        <v>128</v>
      </c>
      <c r="AT329" s="1">
        <v>0</v>
      </c>
      <c r="AU329" s="1">
        <v>0</v>
      </c>
      <c r="AV329" s="1">
        <v>0</v>
      </c>
      <c r="AW329" s="1">
        <f>+Urq_InfraMR[[#This Row],[B.03.1 - Parque de Coches Motores Motrices Remolcados]]+Urq_InfraMR[[#This Row],[B.03.2 - Parque de Coches Motores Motrices Intermedios]]+Urq_InfraMR[[#This Row],[B.03.3 - Parque de Coches Motores Motrices Cabina]]</f>
        <v>0</v>
      </c>
      <c r="AX329" s="1">
        <v>0</v>
      </c>
      <c r="AY329" s="1">
        <v>0</v>
      </c>
      <c r="AZ329" s="1">
        <v>0</v>
      </c>
      <c r="BA329" s="1">
        <v>0</v>
      </c>
      <c r="BB329" s="1">
        <v>0</v>
      </c>
      <c r="BC329" s="1">
        <f>+Urq_InfraMR[[#This Row],[B.04.5 - Parque de Coches Remolcados para Servicios Especiales (Cartoneros)]]+Urq_InfraMR[[#This Row],[B.04.4 - Parque de Coches Remolcados de Larga Distancia (Turista+Pullman)]]+Urq_InfraMR[[#This Row],[B.04.3 - Parque de Coches Remolcados Clase Unica Cabina]]+Urq_InfraMR[[#This Row],[B.04.2 - Parque de Coches Remolcados Clase Unica Furgón]]+Urq_InfraMR[[#This Row],[B.04.1 - Parque de Coches Remolcados Clase Unica]]</f>
        <v>0</v>
      </c>
      <c r="BD329" s="1">
        <v>2</v>
      </c>
      <c r="BE329" s="1">
        <v>0</v>
      </c>
      <c r="BF329" s="16">
        <v>1435</v>
      </c>
    </row>
    <row r="330" spans="1:58">
      <c r="A330" s="1">
        <v>2020</v>
      </c>
      <c r="B330" s="1" t="s">
        <v>119</v>
      </c>
      <c r="C330" s="12">
        <v>0.2</v>
      </c>
      <c r="D330" s="12">
        <v>0</v>
      </c>
      <c r="E330" s="12">
        <v>0</v>
      </c>
      <c r="F330" s="12">
        <v>25.676639999999999</v>
      </c>
      <c r="G330" s="12">
        <f t="shared" si="40"/>
        <v>25.876639999999998</v>
      </c>
      <c r="H330" s="12">
        <f>+Urq_InfraMR[[#This Row],[Total Líneas de Explotación ]]</f>
        <v>25.876639999999998</v>
      </c>
      <c r="I330" s="12">
        <v>25.677</v>
      </c>
      <c r="J330" s="12">
        <v>0.2</v>
      </c>
      <c r="K330" s="12">
        <v>2.5569999999999999</v>
      </c>
      <c r="L330" s="12">
        <v>54.899000000000001</v>
      </c>
      <c r="M330" s="12">
        <v>3.875</v>
      </c>
      <c r="N330" s="12">
        <f>+Urq_InfraMR[[#This Row],[A.03.1 -  Longitud de Vías de Explotación No Electrificadas Troncales y Ramales (vía principal) (km)]]+Urq_InfraMR[[#This Row],[A.04.1 -  Longitud de Vías de Explotación Electrificadas Troncales y Ramales (vía principal) (km)]]</f>
        <v>55.099000000000004</v>
      </c>
      <c r="O330" s="12">
        <f>+Urq_InfraMR[[#This Row],[Total Vías (excluido Auxiliares)]]</f>
        <v>55.099000000000004</v>
      </c>
      <c r="P330" s="1">
        <v>4</v>
      </c>
      <c r="Q330" s="1">
        <v>19</v>
      </c>
      <c r="R330" s="1">
        <v>0</v>
      </c>
      <c r="S330" s="1">
        <f t="shared" si="41"/>
        <v>23</v>
      </c>
      <c r="T330" s="1">
        <v>0</v>
      </c>
      <c r="U330" s="1">
        <v>23</v>
      </c>
      <c r="V330" s="1">
        <v>0</v>
      </c>
      <c r="W330" s="1">
        <v>0</v>
      </c>
      <c r="X330" s="1">
        <v>3</v>
      </c>
      <c r="Y330" s="1">
        <f t="shared" si="35"/>
        <v>26</v>
      </c>
      <c r="Z330" s="1">
        <v>8</v>
      </c>
      <c r="AA330" s="1">
        <v>6</v>
      </c>
      <c r="AB330" s="1">
        <f>+Urq_InfraMR[[#This Row],[Total Pasos Vehiculares a Nivel]]</f>
        <v>26</v>
      </c>
      <c r="AC330" s="1">
        <f t="shared" si="36"/>
        <v>40</v>
      </c>
      <c r="AD330" s="1">
        <v>5</v>
      </c>
      <c r="AE330" s="1">
        <v>3</v>
      </c>
      <c r="AF330" s="1">
        <v>55</v>
      </c>
      <c r="AG330" s="1">
        <f t="shared" si="37"/>
        <v>63</v>
      </c>
      <c r="AH330" s="13">
        <v>18.658000000000001</v>
      </c>
      <c r="AI330" s="13">
        <v>0</v>
      </c>
      <c r="AJ330" s="13">
        <v>7.0919999999999996</v>
      </c>
      <c r="AK330" s="13">
        <f t="shared" si="38"/>
        <v>25.75</v>
      </c>
      <c r="AL330" s="1">
        <v>1</v>
      </c>
      <c r="AM330" s="1">
        <v>0</v>
      </c>
      <c r="AN330" s="1">
        <v>0</v>
      </c>
      <c r="AO330" s="1">
        <f t="shared" si="39"/>
        <v>1</v>
      </c>
      <c r="AP330" s="1">
        <v>0</v>
      </c>
      <c r="AQ330" s="1">
        <v>128</v>
      </c>
      <c r="AR330" s="1">
        <v>0</v>
      </c>
      <c r="AS330" s="1">
        <f>+Urq_InfraMR[[#This Row],[B.02.1 - Parque de Coches Eléctricos Motrices]]+Urq_InfraMR[[#This Row],[B.02.2 - Parque de Coches Eléctricos Motrices Remolcados Tipo R]]+Urq_InfraMR[[#This Row],[B.02.3 - Parque de Coches Eléctricos Motrices Tipo R]]</f>
        <v>128</v>
      </c>
      <c r="AT330" s="1">
        <v>0</v>
      </c>
      <c r="AU330" s="1">
        <v>0</v>
      </c>
      <c r="AV330" s="1">
        <v>0</v>
      </c>
      <c r="AW330" s="1">
        <f>+Urq_InfraMR[[#This Row],[B.03.1 - Parque de Coches Motores Motrices Remolcados]]+Urq_InfraMR[[#This Row],[B.03.2 - Parque de Coches Motores Motrices Intermedios]]+Urq_InfraMR[[#This Row],[B.03.3 - Parque de Coches Motores Motrices Cabina]]</f>
        <v>0</v>
      </c>
      <c r="AX330" s="1">
        <v>0</v>
      </c>
      <c r="AY330" s="1">
        <v>0</v>
      </c>
      <c r="AZ330" s="1">
        <v>0</v>
      </c>
      <c r="BA330" s="1">
        <v>0</v>
      </c>
      <c r="BB330" s="1">
        <v>0</v>
      </c>
      <c r="BC330" s="1">
        <f>+Urq_InfraMR[[#This Row],[B.04.5 - Parque de Coches Remolcados para Servicios Especiales (Cartoneros)]]+Urq_InfraMR[[#This Row],[B.04.4 - Parque de Coches Remolcados de Larga Distancia (Turista+Pullman)]]+Urq_InfraMR[[#This Row],[B.04.3 - Parque de Coches Remolcados Clase Unica Cabina]]+Urq_InfraMR[[#This Row],[B.04.2 - Parque de Coches Remolcados Clase Unica Furgón]]+Urq_InfraMR[[#This Row],[B.04.1 - Parque de Coches Remolcados Clase Unica]]</f>
        <v>0</v>
      </c>
      <c r="BD330" s="1">
        <v>2</v>
      </c>
      <c r="BE330" s="1">
        <v>0</v>
      </c>
      <c r="BF330" s="16">
        <v>1435</v>
      </c>
    </row>
    <row r="331" spans="1:58">
      <c r="A331" s="1">
        <v>2020</v>
      </c>
      <c r="B331" s="1" t="s">
        <v>120</v>
      </c>
      <c r="C331" s="12">
        <v>0.2</v>
      </c>
      <c r="D331" s="12">
        <v>0</v>
      </c>
      <c r="E331" s="12">
        <v>0</v>
      </c>
      <c r="F331" s="12">
        <v>25.676639999999999</v>
      </c>
      <c r="G331" s="12">
        <f t="shared" si="40"/>
        <v>25.876639999999998</v>
      </c>
      <c r="H331" s="12">
        <f>+Urq_InfraMR[[#This Row],[Total Líneas de Explotación ]]</f>
        <v>25.876639999999998</v>
      </c>
      <c r="I331" s="12">
        <v>25.677</v>
      </c>
      <c r="J331" s="12">
        <v>0.2</v>
      </c>
      <c r="K331" s="12">
        <v>2.5569999999999999</v>
      </c>
      <c r="L331" s="12">
        <v>54.899000000000001</v>
      </c>
      <c r="M331" s="12">
        <v>3.875</v>
      </c>
      <c r="N331" s="12">
        <f>+Urq_InfraMR[[#This Row],[A.03.1 -  Longitud de Vías de Explotación No Electrificadas Troncales y Ramales (vía principal) (km)]]+Urq_InfraMR[[#This Row],[A.04.1 -  Longitud de Vías de Explotación Electrificadas Troncales y Ramales (vía principal) (km)]]</f>
        <v>55.099000000000004</v>
      </c>
      <c r="O331" s="12">
        <f>+Urq_InfraMR[[#This Row],[Total Vías (excluido Auxiliares)]]</f>
        <v>55.099000000000004</v>
      </c>
      <c r="P331" s="1">
        <v>4</v>
      </c>
      <c r="Q331" s="1">
        <v>19</v>
      </c>
      <c r="R331" s="1">
        <v>0</v>
      </c>
      <c r="S331" s="1">
        <f t="shared" si="41"/>
        <v>23</v>
      </c>
      <c r="T331" s="1">
        <v>0</v>
      </c>
      <c r="U331" s="1">
        <v>23</v>
      </c>
      <c r="V331" s="1">
        <v>0</v>
      </c>
      <c r="W331" s="1">
        <v>0</v>
      </c>
      <c r="X331" s="1">
        <v>3</v>
      </c>
      <c r="Y331" s="1">
        <f t="shared" si="35"/>
        <v>26</v>
      </c>
      <c r="Z331" s="1">
        <v>8</v>
      </c>
      <c r="AA331" s="1">
        <v>6</v>
      </c>
      <c r="AB331" s="1">
        <f>+Urq_InfraMR[[#This Row],[Total Pasos Vehiculares a Nivel]]</f>
        <v>26</v>
      </c>
      <c r="AC331" s="1">
        <f t="shared" si="36"/>
        <v>40</v>
      </c>
      <c r="AD331" s="1">
        <v>5</v>
      </c>
      <c r="AE331" s="1">
        <v>3</v>
      </c>
      <c r="AF331" s="1">
        <v>55</v>
      </c>
      <c r="AG331" s="1">
        <f t="shared" si="37"/>
        <v>63</v>
      </c>
      <c r="AH331" s="13">
        <v>18.658000000000001</v>
      </c>
      <c r="AI331" s="13">
        <v>0</v>
      </c>
      <c r="AJ331" s="13">
        <v>7.0919999999999996</v>
      </c>
      <c r="AK331" s="13">
        <f t="shared" si="38"/>
        <v>25.75</v>
      </c>
      <c r="AL331" s="1">
        <v>1</v>
      </c>
      <c r="AM331" s="1">
        <v>0</v>
      </c>
      <c r="AN331" s="1">
        <v>0</v>
      </c>
      <c r="AO331" s="1">
        <f t="shared" si="39"/>
        <v>1</v>
      </c>
      <c r="AP331" s="1">
        <v>0</v>
      </c>
      <c r="AQ331" s="1">
        <v>128</v>
      </c>
      <c r="AR331" s="1">
        <v>0</v>
      </c>
      <c r="AS331" s="1">
        <f>+Urq_InfraMR[[#This Row],[B.02.1 - Parque de Coches Eléctricos Motrices]]+Urq_InfraMR[[#This Row],[B.02.2 - Parque de Coches Eléctricos Motrices Remolcados Tipo R]]+Urq_InfraMR[[#This Row],[B.02.3 - Parque de Coches Eléctricos Motrices Tipo R]]</f>
        <v>128</v>
      </c>
      <c r="AT331" s="1">
        <v>0</v>
      </c>
      <c r="AU331" s="1">
        <v>0</v>
      </c>
      <c r="AV331" s="1">
        <v>0</v>
      </c>
      <c r="AW331" s="1">
        <f>+Urq_InfraMR[[#This Row],[B.03.1 - Parque de Coches Motores Motrices Remolcados]]+Urq_InfraMR[[#This Row],[B.03.2 - Parque de Coches Motores Motrices Intermedios]]+Urq_InfraMR[[#This Row],[B.03.3 - Parque de Coches Motores Motrices Cabina]]</f>
        <v>0</v>
      </c>
      <c r="AX331" s="1">
        <v>0</v>
      </c>
      <c r="AY331" s="1">
        <v>0</v>
      </c>
      <c r="AZ331" s="1">
        <v>0</v>
      </c>
      <c r="BA331" s="1">
        <v>0</v>
      </c>
      <c r="BB331" s="1">
        <v>0</v>
      </c>
      <c r="BC331" s="1">
        <f>+Urq_InfraMR[[#This Row],[B.04.5 - Parque de Coches Remolcados para Servicios Especiales (Cartoneros)]]+Urq_InfraMR[[#This Row],[B.04.4 - Parque de Coches Remolcados de Larga Distancia (Turista+Pullman)]]+Urq_InfraMR[[#This Row],[B.04.3 - Parque de Coches Remolcados Clase Unica Cabina]]+Urq_InfraMR[[#This Row],[B.04.2 - Parque de Coches Remolcados Clase Unica Furgón]]+Urq_InfraMR[[#This Row],[B.04.1 - Parque de Coches Remolcados Clase Unica]]</f>
        <v>0</v>
      </c>
      <c r="BD331" s="1">
        <v>2</v>
      </c>
      <c r="BE331" s="1">
        <v>0</v>
      </c>
      <c r="BF331" s="16">
        <v>1435</v>
      </c>
    </row>
    <row r="332" spans="1:58">
      <c r="A332" s="1">
        <v>2020</v>
      </c>
      <c r="B332" s="1" t="s">
        <v>121</v>
      </c>
      <c r="C332" s="12">
        <v>0.2</v>
      </c>
      <c r="D332" s="12">
        <v>0</v>
      </c>
      <c r="E332" s="12">
        <v>0</v>
      </c>
      <c r="F332" s="12">
        <v>25.676639999999999</v>
      </c>
      <c r="G332" s="12">
        <f t="shared" si="40"/>
        <v>25.876639999999998</v>
      </c>
      <c r="H332" s="12">
        <f>+Urq_InfraMR[[#This Row],[Total Líneas de Explotación ]]</f>
        <v>25.876639999999998</v>
      </c>
      <c r="I332" s="12">
        <v>25.677</v>
      </c>
      <c r="J332" s="12">
        <v>0.2</v>
      </c>
      <c r="K332" s="12">
        <v>2.5569999999999999</v>
      </c>
      <c r="L332" s="12">
        <v>54.899000000000001</v>
      </c>
      <c r="M332" s="12">
        <v>3.875</v>
      </c>
      <c r="N332" s="12">
        <f>+Urq_InfraMR[[#This Row],[A.03.1 -  Longitud de Vías de Explotación No Electrificadas Troncales y Ramales (vía principal) (km)]]+Urq_InfraMR[[#This Row],[A.04.1 -  Longitud de Vías de Explotación Electrificadas Troncales y Ramales (vía principal) (km)]]</f>
        <v>55.099000000000004</v>
      </c>
      <c r="O332" s="12">
        <f>+Urq_InfraMR[[#This Row],[Total Vías (excluido Auxiliares)]]</f>
        <v>55.099000000000004</v>
      </c>
      <c r="P332" s="1">
        <v>4</v>
      </c>
      <c r="Q332" s="1">
        <v>19</v>
      </c>
      <c r="R332" s="1">
        <v>0</v>
      </c>
      <c r="S332" s="1">
        <f t="shared" si="41"/>
        <v>23</v>
      </c>
      <c r="T332" s="1">
        <v>0</v>
      </c>
      <c r="U332" s="1">
        <v>23</v>
      </c>
      <c r="V332" s="1">
        <v>0</v>
      </c>
      <c r="W332" s="1">
        <v>0</v>
      </c>
      <c r="X332" s="1">
        <v>3</v>
      </c>
      <c r="Y332" s="1">
        <f t="shared" si="35"/>
        <v>26</v>
      </c>
      <c r="Z332" s="1">
        <v>8</v>
      </c>
      <c r="AA332" s="1">
        <v>6</v>
      </c>
      <c r="AB332" s="1">
        <f>+Urq_InfraMR[[#This Row],[Total Pasos Vehiculares a Nivel]]</f>
        <v>26</v>
      </c>
      <c r="AC332" s="1">
        <f t="shared" si="36"/>
        <v>40</v>
      </c>
      <c r="AD332" s="1">
        <v>5</v>
      </c>
      <c r="AE332" s="1">
        <v>3</v>
      </c>
      <c r="AF332" s="1">
        <v>55</v>
      </c>
      <c r="AG332" s="1">
        <f t="shared" si="37"/>
        <v>63</v>
      </c>
      <c r="AH332" s="13">
        <v>18.658000000000001</v>
      </c>
      <c r="AI332" s="13">
        <v>0</v>
      </c>
      <c r="AJ332" s="13">
        <v>7.0919999999999996</v>
      </c>
      <c r="AK332" s="13">
        <f t="shared" si="38"/>
        <v>25.75</v>
      </c>
      <c r="AL332" s="1">
        <v>1</v>
      </c>
      <c r="AM332" s="1">
        <v>0</v>
      </c>
      <c r="AN332" s="1">
        <v>0</v>
      </c>
      <c r="AO332" s="1">
        <f t="shared" si="39"/>
        <v>1</v>
      </c>
      <c r="AP332" s="1">
        <v>0</v>
      </c>
      <c r="AQ332" s="1">
        <v>128</v>
      </c>
      <c r="AR332" s="1">
        <v>0</v>
      </c>
      <c r="AS332" s="1">
        <f>+Urq_InfraMR[[#This Row],[B.02.1 - Parque de Coches Eléctricos Motrices]]+Urq_InfraMR[[#This Row],[B.02.2 - Parque de Coches Eléctricos Motrices Remolcados Tipo R]]+Urq_InfraMR[[#This Row],[B.02.3 - Parque de Coches Eléctricos Motrices Tipo R]]</f>
        <v>128</v>
      </c>
      <c r="AT332" s="1">
        <v>0</v>
      </c>
      <c r="AU332" s="1">
        <v>0</v>
      </c>
      <c r="AV332" s="1">
        <v>0</v>
      </c>
      <c r="AW332" s="1">
        <f>+Urq_InfraMR[[#This Row],[B.03.1 - Parque de Coches Motores Motrices Remolcados]]+Urq_InfraMR[[#This Row],[B.03.2 - Parque de Coches Motores Motrices Intermedios]]+Urq_InfraMR[[#This Row],[B.03.3 - Parque de Coches Motores Motrices Cabina]]</f>
        <v>0</v>
      </c>
      <c r="AX332" s="1">
        <v>0</v>
      </c>
      <c r="AY332" s="1">
        <v>0</v>
      </c>
      <c r="AZ332" s="1">
        <v>0</v>
      </c>
      <c r="BA332" s="1">
        <v>0</v>
      </c>
      <c r="BB332" s="1">
        <v>0</v>
      </c>
      <c r="BC332" s="1">
        <f>+Urq_InfraMR[[#This Row],[B.04.5 - Parque de Coches Remolcados para Servicios Especiales (Cartoneros)]]+Urq_InfraMR[[#This Row],[B.04.4 - Parque de Coches Remolcados de Larga Distancia (Turista+Pullman)]]+Urq_InfraMR[[#This Row],[B.04.3 - Parque de Coches Remolcados Clase Unica Cabina]]+Urq_InfraMR[[#This Row],[B.04.2 - Parque de Coches Remolcados Clase Unica Furgón]]+Urq_InfraMR[[#This Row],[B.04.1 - Parque de Coches Remolcados Clase Unica]]</f>
        <v>0</v>
      </c>
      <c r="BD332" s="1">
        <v>2</v>
      </c>
      <c r="BE332" s="1">
        <v>0</v>
      </c>
      <c r="BF332" s="16">
        <v>1435</v>
      </c>
    </row>
    <row r="333" spans="1:58">
      <c r="A333" s="1">
        <v>2020</v>
      </c>
      <c r="B333" s="1" t="s">
        <v>122</v>
      </c>
      <c r="C333" s="12">
        <v>0.2</v>
      </c>
      <c r="D333" s="12">
        <v>0</v>
      </c>
      <c r="E333" s="12">
        <v>0</v>
      </c>
      <c r="F333" s="12">
        <v>25.676639999999999</v>
      </c>
      <c r="G333" s="12">
        <f t="shared" si="40"/>
        <v>25.876639999999998</v>
      </c>
      <c r="H333" s="12">
        <f>+Urq_InfraMR[[#This Row],[Total Líneas de Explotación ]]</f>
        <v>25.876639999999998</v>
      </c>
      <c r="I333" s="12">
        <v>25.677</v>
      </c>
      <c r="J333" s="12">
        <v>0.2</v>
      </c>
      <c r="K333" s="12">
        <v>2.5569999999999999</v>
      </c>
      <c r="L333" s="12">
        <v>54.899000000000001</v>
      </c>
      <c r="M333" s="12">
        <v>3.875</v>
      </c>
      <c r="N333" s="12">
        <f>+Urq_InfraMR[[#This Row],[A.03.1 -  Longitud de Vías de Explotación No Electrificadas Troncales y Ramales (vía principal) (km)]]+Urq_InfraMR[[#This Row],[A.04.1 -  Longitud de Vías de Explotación Electrificadas Troncales y Ramales (vía principal) (km)]]</f>
        <v>55.099000000000004</v>
      </c>
      <c r="O333" s="12">
        <f>+Urq_InfraMR[[#This Row],[Total Vías (excluido Auxiliares)]]</f>
        <v>55.099000000000004</v>
      </c>
      <c r="P333" s="1">
        <v>4</v>
      </c>
      <c r="Q333" s="1">
        <v>19</v>
      </c>
      <c r="R333" s="1">
        <v>0</v>
      </c>
      <c r="S333" s="1">
        <f t="shared" si="41"/>
        <v>23</v>
      </c>
      <c r="T333" s="1">
        <v>0</v>
      </c>
      <c r="U333" s="1">
        <v>23</v>
      </c>
      <c r="V333" s="1">
        <v>0</v>
      </c>
      <c r="W333" s="1">
        <v>0</v>
      </c>
      <c r="X333" s="1">
        <v>3</v>
      </c>
      <c r="Y333" s="1">
        <f t="shared" si="35"/>
        <v>26</v>
      </c>
      <c r="Z333" s="1">
        <v>8</v>
      </c>
      <c r="AA333" s="1">
        <v>6</v>
      </c>
      <c r="AB333" s="1">
        <f>+Urq_InfraMR[[#This Row],[Total Pasos Vehiculares a Nivel]]</f>
        <v>26</v>
      </c>
      <c r="AC333" s="1">
        <f t="shared" si="36"/>
        <v>40</v>
      </c>
      <c r="AD333" s="1">
        <v>5</v>
      </c>
      <c r="AE333" s="1">
        <v>3</v>
      </c>
      <c r="AF333" s="1">
        <v>55</v>
      </c>
      <c r="AG333" s="1">
        <f t="shared" si="37"/>
        <v>63</v>
      </c>
      <c r="AH333" s="13">
        <v>18.658000000000001</v>
      </c>
      <c r="AI333" s="13">
        <v>0</v>
      </c>
      <c r="AJ333" s="13">
        <v>7.0919999999999996</v>
      </c>
      <c r="AK333" s="13">
        <f t="shared" si="38"/>
        <v>25.75</v>
      </c>
      <c r="AL333" s="1">
        <v>1</v>
      </c>
      <c r="AM333" s="1">
        <v>0</v>
      </c>
      <c r="AN333" s="1">
        <v>0</v>
      </c>
      <c r="AO333" s="1">
        <f t="shared" si="39"/>
        <v>1</v>
      </c>
      <c r="AP333" s="1">
        <v>0</v>
      </c>
      <c r="AQ333" s="1">
        <v>128</v>
      </c>
      <c r="AR333" s="1">
        <v>0</v>
      </c>
      <c r="AS333" s="1">
        <f>+Urq_InfraMR[[#This Row],[B.02.1 - Parque de Coches Eléctricos Motrices]]+Urq_InfraMR[[#This Row],[B.02.2 - Parque de Coches Eléctricos Motrices Remolcados Tipo R]]+Urq_InfraMR[[#This Row],[B.02.3 - Parque de Coches Eléctricos Motrices Tipo R]]</f>
        <v>128</v>
      </c>
      <c r="AT333" s="1">
        <v>0</v>
      </c>
      <c r="AU333" s="1">
        <v>0</v>
      </c>
      <c r="AV333" s="1">
        <v>0</v>
      </c>
      <c r="AW333" s="1">
        <f>+Urq_InfraMR[[#This Row],[B.03.1 - Parque de Coches Motores Motrices Remolcados]]+Urq_InfraMR[[#This Row],[B.03.2 - Parque de Coches Motores Motrices Intermedios]]+Urq_InfraMR[[#This Row],[B.03.3 - Parque de Coches Motores Motrices Cabina]]</f>
        <v>0</v>
      </c>
      <c r="AX333" s="1">
        <v>0</v>
      </c>
      <c r="AY333" s="1">
        <v>0</v>
      </c>
      <c r="AZ333" s="1">
        <v>0</v>
      </c>
      <c r="BA333" s="1">
        <v>0</v>
      </c>
      <c r="BB333" s="1">
        <v>0</v>
      </c>
      <c r="BC333" s="1">
        <f>+Urq_InfraMR[[#This Row],[B.04.5 - Parque de Coches Remolcados para Servicios Especiales (Cartoneros)]]+Urq_InfraMR[[#This Row],[B.04.4 - Parque de Coches Remolcados de Larga Distancia (Turista+Pullman)]]+Urq_InfraMR[[#This Row],[B.04.3 - Parque de Coches Remolcados Clase Unica Cabina]]+Urq_InfraMR[[#This Row],[B.04.2 - Parque de Coches Remolcados Clase Unica Furgón]]+Urq_InfraMR[[#This Row],[B.04.1 - Parque de Coches Remolcados Clase Unica]]</f>
        <v>0</v>
      </c>
      <c r="BD333" s="1">
        <v>2</v>
      </c>
      <c r="BE333" s="1">
        <v>0</v>
      </c>
      <c r="BF333" s="16">
        <v>1435</v>
      </c>
    </row>
    <row r="334" spans="1:58">
      <c r="A334" s="1">
        <v>2020</v>
      </c>
      <c r="B334" s="1" t="s">
        <v>123</v>
      </c>
      <c r="C334" s="12">
        <v>0.2</v>
      </c>
      <c r="D334" s="12">
        <v>0</v>
      </c>
      <c r="E334" s="12">
        <v>0</v>
      </c>
      <c r="F334" s="12">
        <v>25.676639999999999</v>
      </c>
      <c r="G334" s="12">
        <f t="shared" si="40"/>
        <v>25.876639999999998</v>
      </c>
      <c r="H334" s="12">
        <f>+Urq_InfraMR[[#This Row],[Total Líneas de Explotación ]]</f>
        <v>25.876639999999998</v>
      </c>
      <c r="I334" s="12">
        <v>25.677</v>
      </c>
      <c r="J334" s="12">
        <v>0.2</v>
      </c>
      <c r="K334" s="12">
        <v>2.5569999999999999</v>
      </c>
      <c r="L334" s="12">
        <v>54.899000000000001</v>
      </c>
      <c r="M334" s="12">
        <v>3.875</v>
      </c>
      <c r="N334" s="12">
        <f>+Urq_InfraMR[[#This Row],[A.03.1 -  Longitud de Vías de Explotación No Electrificadas Troncales y Ramales (vía principal) (km)]]+Urq_InfraMR[[#This Row],[A.04.1 -  Longitud de Vías de Explotación Electrificadas Troncales y Ramales (vía principal) (km)]]</f>
        <v>55.099000000000004</v>
      </c>
      <c r="O334" s="12">
        <f>+Urq_InfraMR[[#This Row],[Total Vías (excluido Auxiliares)]]</f>
        <v>55.099000000000004</v>
      </c>
      <c r="P334" s="1">
        <v>4</v>
      </c>
      <c r="Q334" s="1">
        <v>19</v>
      </c>
      <c r="R334" s="1">
        <v>0</v>
      </c>
      <c r="S334" s="1">
        <f t="shared" si="41"/>
        <v>23</v>
      </c>
      <c r="T334" s="1">
        <v>0</v>
      </c>
      <c r="U334" s="1">
        <v>23</v>
      </c>
      <c r="V334" s="1">
        <v>0</v>
      </c>
      <c r="W334" s="1">
        <v>0</v>
      </c>
      <c r="X334" s="1">
        <v>3</v>
      </c>
      <c r="Y334" s="1">
        <f t="shared" si="35"/>
        <v>26</v>
      </c>
      <c r="Z334" s="1">
        <v>8</v>
      </c>
      <c r="AA334" s="1">
        <v>6</v>
      </c>
      <c r="AB334" s="1">
        <f>+Urq_InfraMR[[#This Row],[Total Pasos Vehiculares a Nivel]]</f>
        <v>26</v>
      </c>
      <c r="AC334" s="1">
        <f t="shared" si="36"/>
        <v>40</v>
      </c>
      <c r="AD334" s="1">
        <v>5</v>
      </c>
      <c r="AE334" s="1">
        <v>3</v>
      </c>
      <c r="AF334" s="1">
        <v>55</v>
      </c>
      <c r="AG334" s="1">
        <f t="shared" si="37"/>
        <v>63</v>
      </c>
      <c r="AH334" s="13">
        <v>18.658000000000001</v>
      </c>
      <c r="AI334" s="13">
        <v>0</v>
      </c>
      <c r="AJ334" s="13">
        <v>7.0919999999999996</v>
      </c>
      <c r="AK334" s="13">
        <f t="shared" si="38"/>
        <v>25.75</v>
      </c>
      <c r="AL334" s="1">
        <v>1</v>
      </c>
      <c r="AM334" s="1">
        <v>0</v>
      </c>
      <c r="AN334" s="1">
        <v>0</v>
      </c>
      <c r="AO334" s="1">
        <f t="shared" si="39"/>
        <v>1</v>
      </c>
      <c r="AP334" s="1">
        <v>0</v>
      </c>
      <c r="AQ334" s="1">
        <v>128</v>
      </c>
      <c r="AR334" s="1">
        <v>0</v>
      </c>
      <c r="AS334" s="1">
        <f>+Urq_InfraMR[[#This Row],[B.02.1 - Parque de Coches Eléctricos Motrices]]+Urq_InfraMR[[#This Row],[B.02.2 - Parque de Coches Eléctricos Motrices Remolcados Tipo R]]+Urq_InfraMR[[#This Row],[B.02.3 - Parque de Coches Eléctricos Motrices Tipo R]]</f>
        <v>128</v>
      </c>
      <c r="AT334" s="1">
        <v>0</v>
      </c>
      <c r="AU334" s="1">
        <v>0</v>
      </c>
      <c r="AV334" s="1">
        <v>0</v>
      </c>
      <c r="AW334" s="1">
        <f>+Urq_InfraMR[[#This Row],[B.03.1 - Parque de Coches Motores Motrices Remolcados]]+Urq_InfraMR[[#This Row],[B.03.2 - Parque de Coches Motores Motrices Intermedios]]+Urq_InfraMR[[#This Row],[B.03.3 - Parque de Coches Motores Motrices Cabina]]</f>
        <v>0</v>
      </c>
      <c r="AX334" s="1">
        <v>0</v>
      </c>
      <c r="AY334" s="1">
        <v>0</v>
      </c>
      <c r="AZ334" s="1">
        <v>0</v>
      </c>
      <c r="BA334" s="1">
        <v>0</v>
      </c>
      <c r="BB334" s="1">
        <v>0</v>
      </c>
      <c r="BC334" s="1">
        <f>+Urq_InfraMR[[#This Row],[B.04.5 - Parque de Coches Remolcados para Servicios Especiales (Cartoneros)]]+Urq_InfraMR[[#This Row],[B.04.4 - Parque de Coches Remolcados de Larga Distancia (Turista+Pullman)]]+Urq_InfraMR[[#This Row],[B.04.3 - Parque de Coches Remolcados Clase Unica Cabina]]+Urq_InfraMR[[#This Row],[B.04.2 - Parque de Coches Remolcados Clase Unica Furgón]]+Urq_InfraMR[[#This Row],[B.04.1 - Parque de Coches Remolcados Clase Unica]]</f>
        <v>0</v>
      </c>
      <c r="BD334" s="1">
        <v>2</v>
      </c>
      <c r="BE334" s="1">
        <v>0</v>
      </c>
      <c r="BF334" s="16">
        <v>1435</v>
      </c>
    </row>
    <row r="335" spans="1:58">
      <c r="A335" s="1">
        <v>2020</v>
      </c>
      <c r="B335" s="1" t="s">
        <v>124</v>
      </c>
      <c r="C335" s="12">
        <v>0.2</v>
      </c>
      <c r="D335" s="12">
        <v>0</v>
      </c>
      <c r="E335" s="12">
        <v>0</v>
      </c>
      <c r="F335" s="12">
        <v>25.676639999999999</v>
      </c>
      <c r="G335" s="12">
        <f t="shared" si="40"/>
        <v>25.876639999999998</v>
      </c>
      <c r="H335" s="12">
        <f>+Urq_InfraMR[[#This Row],[Total Líneas de Explotación ]]</f>
        <v>25.876639999999998</v>
      </c>
      <c r="I335" s="12">
        <v>25.677</v>
      </c>
      <c r="J335" s="12">
        <v>0.2</v>
      </c>
      <c r="K335" s="12">
        <v>2.5569999999999999</v>
      </c>
      <c r="L335" s="12">
        <v>54.899000000000001</v>
      </c>
      <c r="M335" s="12">
        <v>3.875</v>
      </c>
      <c r="N335" s="12">
        <f>+Urq_InfraMR[[#This Row],[A.03.1 -  Longitud de Vías de Explotación No Electrificadas Troncales y Ramales (vía principal) (km)]]+Urq_InfraMR[[#This Row],[A.04.1 -  Longitud de Vías de Explotación Electrificadas Troncales y Ramales (vía principal) (km)]]</f>
        <v>55.099000000000004</v>
      </c>
      <c r="O335" s="12">
        <f>+Urq_InfraMR[[#This Row],[Total Vías (excluido Auxiliares)]]</f>
        <v>55.099000000000004</v>
      </c>
      <c r="P335" s="1">
        <v>4</v>
      </c>
      <c r="Q335" s="1">
        <v>19</v>
      </c>
      <c r="R335" s="1">
        <v>0</v>
      </c>
      <c r="S335" s="1">
        <f t="shared" si="41"/>
        <v>23</v>
      </c>
      <c r="T335" s="1">
        <v>0</v>
      </c>
      <c r="U335" s="1">
        <v>23</v>
      </c>
      <c r="V335" s="1">
        <v>0</v>
      </c>
      <c r="W335" s="1">
        <v>0</v>
      </c>
      <c r="X335" s="1">
        <v>3</v>
      </c>
      <c r="Y335" s="1">
        <f t="shared" si="35"/>
        <v>26</v>
      </c>
      <c r="Z335" s="1">
        <v>8</v>
      </c>
      <c r="AA335" s="1">
        <v>6</v>
      </c>
      <c r="AB335" s="1">
        <f>+Urq_InfraMR[[#This Row],[Total Pasos Vehiculares a Nivel]]</f>
        <v>26</v>
      </c>
      <c r="AC335" s="1">
        <f t="shared" si="36"/>
        <v>40</v>
      </c>
      <c r="AD335" s="1">
        <v>5</v>
      </c>
      <c r="AE335" s="1">
        <v>3</v>
      </c>
      <c r="AF335" s="1">
        <v>55</v>
      </c>
      <c r="AG335" s="1">
        <f t="shared" si="37"/>
        <v>63</v>
      </c>
      <c r="AH335" s="13">
        <v>18.658000000000001</v>
      </c>
      <c r="AI335" s="13">
        <v>0</v>
      </c>
      <c r="AJ335" s="13">
        <v>7.0919999999999996</v>
      </c>
      <c r="AK335" s="13">
        <f t="shared" si="38"/>
        <v>25.75</v>
      </c>
      <c r="AL335" s="1">
        <v>1</v>
      </c>
      <c r="AM335" s="1">
        <v>0</v>
      </c>
      <c r="AN335" s="1">
        <v>0</v>
      </c>
      <c r="AO335" s="1">
        <f t="shared" si="39"/>
        <v>1</v>
      </c>
      <c r="AP335" s="1">
        <v>0</v>
      </c>
      <c r="AQ335" s="1">
        <v>128</v>
      </c>
      <c r="AR335" s="1">
        <v>0</v>
      </c>
      <c r="AS335" s="1">
        <f>+Urq_InfraMR[[#This Row],[B.02.1 - Parque de Coches Eléctricos Motrices]]+Urq_InfraMR[[#This Row],[B.02.2 - Parque de Coches Eléctricos Motrices Remolcados Tipo R]]+Urq_InfraMR[[#This Row],[B.02.3 - Parque de Coches Eléctricos Motrices Tipo R]]</f>
        <v>128</v>
      </c>
      <c r="AT335" s="1">
        <v>0</v>
      </c>
      <c r="AU335" s="1">
        <v>0</v>
      </c>
      <c r="AV335" s="1">
        <v>0</v>
      </c>
      <c r="AW335" s="1">
        <f>+Urq_InfraMR[[#This Row],[B.03.1 - Parque de Coches Motores Motrices Remolcados]]+Urq_InfraMR[[#This Row],[B.03.2 - Parque de Coches Motores Motrices Intermedios]]+Urq_InfraMR[[#This Row],[B.03.3 - Parque de Coches Motores Motrices Cabina]]</f>
        <v>0</v>
      </c>
      <c r="AX335" s="1">
        <v>0</v>
      </c>
      <c r="AY335" s="1">
        <v>0</v>
      </c>
      <c r="AZ335" s="1">
        <v>0</v>
      </c>
      <c r="BA335" s="1">
        <v>0</v>
      </c>
      <c r="BB335" s="1">
        <v>0</v>
      </c>
      <c r="BC335" s="1">
        <f>+Urq_InfraMR[[#This Row],[B.04.5 - Parque de Coches Remolcados para Servicios Especiales (Cartoneros)]]+Urq_InfraMR[[#This Row],[B.04.4 - Parque de Coches Remolcados de Larga Distancia (Turista+Pullman)]]+Urq_InfraMR[[#This Row],[B.04.3 - Parque de Coches Remolcados Clase Unica Cabina]]+Urq_InfraMR[[#This Row],[B.04.2 - Parque de Coches Remolcados Clase Unica Furgón]]+Urq_InfraMR[[#This Row],[B.04.1 - Parque de Coches Remolcados Clase Unica]]</f>
        <v>0</v>
      </c>
      <c r="BD335" s="1">
        <v>2</v>
      </c>
      <c r="BE335" s="1">
        <v>0</v>
      </c>
      <c r="BF335" s="16">
        <v>1435</v>
      </c>
    </row>
    <row r="336" spans="1:58">
      <c r="A336" s="1">
        <v>2020</v>
      </c>
      <c r="B336" s="1" t="s">
        <v>125</v>
      </c>
      <c r="C336" s="12">
        <v>0.2</v>
      </c>
      <c r="D336" s="12">
        <v>0</v>
      </c>
      <c r="E336" s="12">
        <v>0</v>
      </c>
      <c r="F336" s="12">
        <v>25.676639999999999</v>
      </c>
      <c r="G336" s="12">
        <f t="shared" si="40"/>
        <v>25.876639999999998</v>
      </c>
      <c r="H336" s="12">
        <f>+Urq_InfraMR[[#This Row],[Total Líneas de Explotación ]]</f>
        <v>25.876639999999998</v>
      </c>
      <c r="I336" s="12">
        <v>25.677</v>
      </c>
      <c r="J336" s="12">
        <v>0.2</v>
      </c>
      <c r="K336" s="12">
        <v>2.5569999999999999</v>
      </c>
      <c r="L336" s="12">
        <v>54.899000000000001</v>
      </c>
      <c r="M336" s="12">
        <v>3.875</v>
      </c>
      <c r="N336" s="12">
        <f>+Urq_InfraMR[[#This Row],[A.03.1 -  Longitud de Vías de Explotación No Electrificadas Troncales y Ramales (vía principal) (km)]]+Urq_InfraMR[[#This Row],[A.04.1 -  Longitud de Vías de Explotación Electrificadas Troncales y Ramales (vía principal) (km)]]</f>
        <v>55.099000000000004</v>
      </c>
      <c r="O336" s="12">
        <f>+Urq_InfraMR[[#This Row],[Total Vías (excluido Auxiliares)]]</f>
        <v>55.099000000000004</v>
      </c>
      <c r="P336" s="1">
        <v>4</v>
      </c>
      <c r="Q336" s="1">
        <v>19</v>
      </c>
      <c r="R336" s="1">
        <v>0</v>
      </c>
      <c r="S336" s="1">
        <f t="shared" si="41"/>
        <v>23</v>
      </c>
      <c r="T336" s="1">
        <v>0</v>
      </c>
      <c r="U336" s="1">
        <v>23</v>
      </c>
      <c r="V336" s="1">
        <v>0</v>
      </c>
      <c r="W336" s="1">
        <v>0</v>
      </c>
      <c r="X336" s="1">
        <v>3</v>
      </c>
      <c r="Y336" s="1">
        <f t="shared" si="35"/>
        <v>26</v>
      </c>
      <c r="Z336" s="1">
        <v>8</v>
      </c>
      <c r="AA336" s="1">
        <v>6</v>
      </c>
      <c r="AB336" s="1">
        <f>+Urq_InfraMR[[#This Row],[Total Pasos Vehiculares a Nivel]]</f>
        <v>26</v>
      </c>
      <c r="AC336" s="1">
        <f t="shared" si="36"/>
        <v>40</v>
      </c>
      <c r="AD336" s="1">
        <v>5</v>
      </c>
      <c r="AE336" s="1">
        <v>3</v>
      </c>
      <c r="AF336" s="1">
        <v>55</v>
      </c>
      <c r="AG336" s="1">
        <f t="shared" si="37"/>
        <v>63</v>
      </c>
      <c r="AH336" s="13">
        <v>18.658000000000001</v>
      </c>
      <c r="AI336" s="13">
        <v>0</v>
      </c>
      <c r="AJ336" s="13">
        <v>7.0919999999999996</v>
      </c>
      <c r="AK336" s="13">
        <f t="shared" si="38"/>
        <v>25.75</v>
      </c>
      <c r="AL336" s="1">
        <v>1</v>
      </c>
      <c r="AM336" s="1">
        <v>0</v>
      </c>
      <c r="AN336" s="1">
        <v>0</v>
      </c>
      <c r="AO336" s="1">
        <f t="shared" si="39"/>
        <v>1</v>
      </c>
      <c r="AP336" s="1">
        <v>0</v>
      </c>
      <c r="AQ336" s="1">
        <v>128</v>
      </c>
      <c r="AR336" s="1">
        <v>0</v>
      </c>
      <c r="AS336" s="1">
        <f>+Urq_InfraMR[[#This Row],[B.02.1 - Parque de Coches Eléctricos Motrices]]+Urq_InfraMR[[#This Row],[B.02.2 - Parque de Coches Eléctricos Motrices Remolcados Tipo R]]+Urq_InfraMR[[#This Row],[B.02.3 - Parque de Coches Eléctricos Motrices Tipo R]]</f>
        <v>128</v>
      </c>
      <c r="AT336" s="1">
        <v>0</v>
      </c>
      <c r="AU336" s="1">
        <v>0</v>
      </c>
      <c r="AV336" s="1">
        <v>0</v>
      </c>
      <c r="AW336" s="1">
        <f>+Urq_InfraMR[[#This Row],[B.03.1 - Parque de Coches Motores Motrices Remolcados]]+Urq_InfraMR[[#This Row],[B.03.2 - Parque de Coches Motores Motrices Intermedios]]+Urq_InfraMR[[#This Row],[B.03.3 - Parque de Coches Motores Motrices Cabina]]</f>
        <v>0</v>
      </c>
      <c r="AX336" s="1">
        <v>0</v>
      </c>
      <c r="AY336" s="1">
        <v>0</v>
      </c>
      <c r="AZ336" s="1">
        <v>0</v>
      </c>
      <c r="BA336" s="1">
        <v>0</v>
      </c>
      <c r="BB336" s="1">
        <v>0</v>
      </c>
      <c r="BC336" s="1">
        <f>+Urq_InfraMR[[#This Row],[B.04.5 - Parque de Coches Remolcados para Servicios Especiales (Cartoneros)]]+Urq_InfraMR[[#This Row],[B.04.4 - Parque de Coches Remolcados de Larga Distancia (Turista+Pullman)]]+Urq_InfraMR[[#This Row],[B.04.3 - Parque de Coches Remolcados Clase Unica Cabina]]+Urq_InfraMR[[#This Row],[B.04.2 - Parque de Coches Remolcados Clase Unica Furgón]]+Urq_InfraMR[[#This Row],[B.04.1 - Parque de Coches Remolcados Clase Unica]]</f>
        <v>0</v>
      </c>
      <c r="BD336" s="1">
        <v>2</v>
      </c>
      <c r="BE336" s="1">
        <v>0</v>
      </c>
      <c r="BF336" s="16">
        <v>1435</v>
      </c>
    </row>
    <row r="337" spans="1:59">
      <c r="A337" s="1">
        <v>2020</v>
      </c>
      <c r="B337" s="1" t="s">
        <v>126</v>
      </c>
      <c r="C337" s="12">
        <v>0.2</v>
      </c>
      <c r="D337" s="12">
        <v>0</v>
      </c>
      <c r="E337" s="12">
        <v>0</v>
      </c>
      <c r="F337" s="12">
        <v>25.676639999999999</v>
      </c>
      <c r="G337" s="12">
        <f t="shared" si="40"/>
        <v>25.876639999999998</v>
      </c>
      <c r="H337" s="12">
        <f>+Urq_InfraMR[[#This Row],[Total Líneas de Explotación ]]</f>
        <v>25.876639999999998</v>
      </c>
      <c r="I337" s="12">
        <v>25.677</v>
      </c>
      <c r="J337" s="12">
        <v>0.2</v>
      </c>
      <c r="K337" s="12">
        <v>2.5569999999999999</v>
      </c>
      <c r="L337" s="12">
        <v>54.899000000000001</v>
      </c>
      <c r="M337" s="12">
        <v>3.875</v>
      </c>
      <c r="N337" s="12">
        <f>+Urq_InfraMR[[#This Row],[A.03.1 -  Longitud de Vías de Explotación No Electrificadas Troncales y Ramales (vía principal) (km)]]+Urq_InfraMR[[#This Row],[A.04.1 -  Longitud de Vías de Explotación Electrificadas Troncales y Ramales (vía principal) (km)]]</f>
        <v>55.099000000000004</v>
      </c>
      <c r="O337" s="12">
        <f>+Urq_InfraMR[[#This Row],[Total Vías (excluido Auxiliares)]]</f>
        <v>55.099000000000004</v>
      </c>
      <c r="P337" s="1">
        <v>4</v>
      </c>
      <c r="Q337" s="1">
        <v>19</v>
      </c>
      <c r="R337" s="1">
        <v>0</v>
      </c>
      <c r="S337" s="1">
        <f t="shared" si="41"/>
        <v>23</v>
      </c>
      <c r="T337" s="1">
        <v>0</v>
      </c>
      <c r="U337" s="1">
        <v>23</v>
      </c>
      <c r="V337" s="1">
        <v>0</v>
      </c>
      <c r="W337" s="1">
        <v>0</v>
      </c>
      <c r="X337" s="1">
        <v>3</v>
      </c>
      <c r="Y337" s="1">
        <f t="shared" si="35"/>
        <v>26</v>
      </c>
      <c r="Z337" s="1">
        <v>8</v>
      </c>
      <c r="AA337" s="1">
        <v>6</v>
      </c>
      <c r="AB337" s="1">
        <f>+Urq_InfraMR[[#This Row],[Total Pasos Vehiculares a Nivel]]</f>
        <v>26</v>
      </c>
      <c r="AC337" s="1">
        <f t="shared" si="36"/>
        <v>40</v>
      </c>
      <c r="AD337" s="1">
        <v>5</v>
      </c>
      <c r="AE337" s="1">
        <v>3</v>
      </c>
      <c r="AF337" s="1">
        <v>55</v>
      </c>
      <c r="AG337" s="1">
        <f t="shared" si="37"/>
        <v>63</v>
      </c>
      <c r="AH337" s="13">
        <v>18.658000000000001</v>
      </c>
      <c r="AI337" s="13">
        <v>0</v>
      </c>
      <c r="AJ337" s="13">
        <v>7.0919999999999996</v>
      </c>
      <c r="AK337" s="13">
        <f t="shared" si="38"/>
        <v>25.75</v>
      </c>
      <c r="AL337" s="1">
        <v>1</v>
      </c>
      <c r="AM337" s="1">
        <v>0</v>
      </c>
      <c r="AN337" s="1">
        <v>0</v>
      </c>
      <c r="AO337" s="1">
        <f t="shared" si="39"/>
        <v>1</v>
      </c>
      <c r="AP337" s="1">
        <v>0</v>
      </c>
      <c r="AQ337" s="1">
        <v>128</v>
      </c>
      <c r="AR337" s="1">
        <v>0</v>
      </c>
      <c r="AS337" s="1">
        <f>+Urq_InfraMR[[#This Row],[B.02.1 - Parque de Coches Eléctricos Motrices]]+Urq_InfraMR[[#This Row],[B.02.2 - Parque de Coches Eléctricos Motrices Remolcados Tipo R]]+Urq_InfraMR[[#This Row],[B.02.3 - Parque de Coches Eléctricos Motrices Tipo R]]</f>
        <v>128</v>
      </c>
      <c r="AT337" s="1">
        <v>0</v>
      </c>
      <c r="AU337" s="1">
        <v>0</v>
      </c>
      <c r="AV337" s="1">
        <v>0</v>
      </c>
      <c r="AW337" s="1">
        <f>+Urq_InfraMR[[#This Row],[B.03.1 - Parque de Coches Motores Motrices Remolcados]]+Urq_InfraMR[[#This Row],[B.03.2 - Parque de Coches Motores Motrices Intermedios]]+Urq_InfraMR[[#This Row],[B.03.3 - Parque de Coches Motores Motrices Cabina]]</f>
        <v>0</v>
      </c>
      <c r="AX337" s="1">
        <v>0</v>
      </c>
      <c r="AY337" s="1">
        <v>0</v>
      </c>
      <c r="AZ337" s="1">
        <v>0</v>
      </c>
      <c r="BA337" s="1">
        <v>0</v>
      </c>
      <c r="BB337" s="1">
        <v>0</v>
      </c>
      <c r="BC337" s="1">
        <f>+Urq_InfraMR[[#This Row],[B.04.5 - Parque de Coches Remolcados para Servicios Especiales (Cartoneros)]]+Urq_InfraMR[[#This Row],[B.04.4 - Parque de Coches Remolcados de Larga Distancia (Turista+Pullman)]]+Urq_InfraMR[[#This Row],[B.04.3 - Parque de Coches Remolcados Clase Unica Cabina]]+Urq_InfraMR[[#This Row],[B.04.2 - Parque de Coches Remolcados Clase Unica Furgón]]+Urq_InfraMR[[#This Row],[B.04.1 - Parque de Coches Remolcados Clase Unica]]</f>
        <v>0</v>
      </c>
      <c r="BD337" s="1">
        <v>2</v>
      </c>
      <c r="BE337" s="1">
        <v>0</v>
      </c>
      <c r="BF337" s="16">
        <v>1435</v>
      </c>
    </row>
    <row r="338" spans="1:59">
      <c r="A338" s="85">
        <v>2021</v>
      </c>
      <c r="B338" s="1" t="s">
        <v>115</v>
      </c>
      <c r="C338" s="12">
        <v>0.2</v>
      </c>
      <c r="D338" s="12">
        <v>0</v>
      </c>
      <c r="E338" s="12">
        <v>0</v>
      </c>
      <c r="F338" s="12">
        <v>25.676639999999999</v>
      </c>
      <c r="G338" s="12">
        <f t="shared" ref="G338:G349" si="42">SUM(C338:F338)</f>
        <v>25.876639999999998</v>
      </c>
      <c r="H338" s="12">
        <f>+Urq_InfraMR[[#This Row],[Total Líneas de Explotación ]]</f>
        <v>25.876639999999998</v>
      </c>
      <c r="I338" s="12">
        <v>25.677</v>
      </c>
      <c r="J338" s="12">
        <v>0.2</v>
      </c>
      <c r="K338" s="12">
        <v>2.5569999999999999</v>
      </c>
      <c r="L338" s="12">
        <v>54.899000000000001</v>
      </c>
      <c r="M338" s="12">
        <v>3.875</v>
      </c>
      <c r="N338" s="12">
        <f>+Urq_InfraMR[[#This Row],[A.03.1 -  Longitud de Vías de Explotación No Electrificadas Troncales y Ramales (vía principal) (km)]]+Urq_InfraMR[[#This Row],[A.04.1 -  Longitud de Vías de Explotación Electrificadas Troncales y Ramales (vía principal) (km)]]</f>
        <v>55.099000000000004</v>
      </c>
      <c r="O338" s="12">
        <f>+Urq_InfraMR[[#This Row],[Total Vías (excluido Auxiliares)]]</f>
        <v>55.099000000000004</v>
      </c>
      <c r="P338" s="1">
        <v>4</v>
      </c>
      <c r="Q338" s="1">
        <v>19</v>
      </c>
      <c r="R338" s="1">
        <v>0</v>
      </c>
      <c r="S338" s="1">
        <f t="shared" ref="S338:S349" si="43">SUM(P338:R338)</f>
        <v>23</v>
      </c>
      <c r="T338" s="1">
        <v>0</v>
      </c>
      <c r="U338" s="1">
        <v>23</v>
      </c>
      <c r="V338" s="1">
        <v>0</v>
      </c>
      <c r="W338" s="1">
        <v>0</v>
      </c>
      <c r="X338" s="1">
        <v>3</v>
      </c>
      <c r="Y338" s="1">
        <f t="shared" si="35"/>
        <v>26</v>
      </c>
      <c r="Z338" s="1">
        <v>8</v>
      </c>
      <c r="AA338" s="1">
        <v>6</v>
      </c>
      <c r="AB338" s="1">
        <f>+Urq_InfraMR[[#This Row],[Total Pasos Vehiculares a Nivel]]</f>
        <v>26</v>
      </c>
      <c r="AC338" s="1">
        <f t="shared" si="36"/>
        <v>40</v>
      </c>
      <c r="AD338" s="1">
        <v>5</v>
      </c>
      <c r="AE338" s="1">
        <v>3</v>
      </c>
      <c r="AF338" s="1">
        <v>55</v>
      </c>
      <c r="AG338" s="1">
        <f t="shared" si="37"/>
        <v>63</v>
      </c>
      <c r="AH338" s="13">
        <v>18.658000000000001</v>
      </c>
      <c r="AI338" s="13">
        <v>0</v>
      </c>
      <c r="AJ338" s="13">
        <v>7.0919999999999996</v>
      </c>
      <c r="AK338" s="13">
        <f t="shared" si="38"/>
        <v>25.75</v>
      </c>
      <c r="AL338" s="1">
        <v>1</v>
      </c>
      <c r="AM338" s="1">
        <v>0</v>
      </c>
      <c r="AN338" s="1">
        <v>0</v>
      </c>
      <c r="AO338" s="1">
        <f t="shared" si="39"/>
        <v>1</v>
      </c>
      <c r="AP338" s="1">
        <v>0</v>
      </c>
      <c r="AQ338" s="1">
        <v>128</v>
      </c>
      <c r="AR338" s="1">
        <v>0</v>
      </c>
      <c r="AS338" s="1">
        <f>+Urq_InfraMR[[#This Row],[B.02.1 - Parque de Coches Eléctricos Motrices]]+Urq_InfraMR[[#This Row],[B.02.2 - Parque de Coches Eléctricos Motrices Remolcados Tipo R]]+Urq_InfraMR[[#This Row],[B.02.3 - Parque de Coches Eléctricos Motrices Tipo R]]</f>
        <v>128</v>
      </c>
      <c r="AT338" s="1">
        <v>0</v>
      </c>
      <c r="AU338" s="1">
        <v>0</v>
      </c>
      <c r="AV338" s="1">
        <v>0</v>
      </c>
      <c r="AW338" s="1">
        <f>+Urq_InfraMR[[#This Row],[B.03.1 - Parque de Coches Motores Motrices Remolcados]]+Urq_InfraMR[[#This Row],[B.03.2 - Parque de Coches Motores Motrices Intermedios]]+Urq_InfraMR[[#This Row],[B.03.3 - Parque de Coches Motores Motrices Cabina]]</f>
        <v>0</v>
      </c>
      <c r="AX338" s="1">
        <v>0</v>
      </c>
      <c r="AY338" s="1">
        <v>0</v>
      </c>
      <c r="AZ338" s="1">
        <v>0</v>
      </c>
      <c r="BA338" s="1">
        <v>0</v>
      </c>
      <c r="BB338" s="1">
        <v>0</v>
      </c>
      <c r="BC338" s="1">
        <f>+Urq_InfraMR[[#This Row],[B.04.5 - Parque de Coches Remolcados para Servicios Especiales (Cartoneros)]]+Urq_InfraMR[[#This Row],[B.04.4 - Parque de Coches Remolcados de Larga Distancia (Turista+Pullman)]]+Urq_InfraMR[[#This Row],[B.04.3 - Parque de Coches Remolcados Clase Unica Cabina]]+Urq_InfraMR[[#This Row],[B.04.2 - Parque de Coches Remolcados Clase Unica Furgón]]+Urq_InfraMR[[#This Row],[B.04.1 - Parque de Coches Remolcados Clase Unica]]</f>
        <v>0</v>
      </c>
      <c r="BD338" s="1">
        <v>2</v>
      </c>
      <c r="BE338" s="1">
        <v>0</v>
      </c>
      <c r="BF338" s="16">
        <v>1435</v>
      </c>
      <c r="BG338" s="85"/>
    </row>
    <row r="339" spans="1:59">
      <c r="A339" s="85">
        <v>2021</v>
      </c>
      <c r="B339" s="1" t="s">
        <v>116</v>
      </c>
      <c r="C339" s="12">
        <v>0.2</v>
      </c>
      <c r="D339" s="12">
        <v>0</v>
      </c>
      <c r="E339" s="12">
        <v>0</v>
      </c>
      <c r="F339" s="12">
        <v>25.676639999999999</v>
      </c>
      <c r="G339" s="12">
        <f t="shared" si="42"/>
        <v>25.876639999999998</v>
      </c>
      <c r="H339" s="12">
        <f>+Urq_InfraMR[[#This Row],[Total Líneas de Explotación ]]</f>
        <v>25.876639999999998</v>
      </c>
      <c r="I339" s="12">
        <v>25.677</v>
      </c>
      <c r="J339" s="12">
        <v>0.2</v>
      </c>
      <c r="K339" s="12">
        <v>2.5569999999999999</v>
      </c>
      <c r="L339" s="12">
        <v>54.899000000000001</v>
      </c>
      <c r="M339" s="12">
        <v>3.875</v>
      </c>
      <c r="N339" s="12">
        <f>+Urq_InfraMR[[#This Row],[A.03.1 -  Longitud de Vías de Explotación No Electrificadas Troncales y Ramales (vía principal) (km)]]+Urq_InfraMR[[#This Row],[A.04.1 -  Longitud de Vías de Explotación Electrificadas Troncales y Ramales (vía principal) (km)]]</f>
        <v>55.099000000000004</v>
      </c>
      <c r="O339" s="12">
        <f>+Urq_InfraMR[[#This Row],[Total Vías (excluido Auxiliares)]]</f>
        <v>55.099000000000004</v>
      </c>
      <c r="P339" s="1">
        <v>4</v>
      </c>
      <c r="Q339" s="1">
        <v>19</v>
      </c>
      <c r="R339" s="1">
        <v>0</v>
      </c>
      <c r="S339" s="1">
        <f t="shared" si="43"/>
        <v>23</v>
      </c>
      <c r="T339" s="1">
        <v>0</v>
      </c>
      <c r="U339" s="1">
        <v>23</v>
      </c>
      <c r="V339" s="1">
        <v>0</v>
      </c>
      <c r="W339" s="1">
        <v>0</v>
      </c>
      <c r="X339" s="1">
        <v>3</v>
      </c>
      <c r="Y339" s="1">
        <f t="shared" si="35"/>
        <v>26</v>
      </c>
      <c r="Z339" s="1">
        <v>8</v>
      </c>
      <c r="AA339" s="1">
        <v>6</v>
      </c>
      <c r="AB339" s="1">
        <f>+Urq_InfraMR[[#This Row],[Total Pasos Vehiculares a Nivel]]</f>
        <v>26</v>
      </c>
      <c r="AC339" s="1">
        <f t="shared" si="36"/>
        <v>40</v>
      </c>
      <c r="AD339" s="1">
        <v>5</v>
      </c>
      <c r="AE339" s="1">
        <v>3</v>
      </c>
      <c r="AF339" s="1">
        <v>55</v>
      </c>
      <c r="AG339" s="1">
        <f t="shared" si="37"/>
        <v>63</v>
      </c>
      <c r="AH339" s="13">
        <v>18.658000000000001</v>
      </c>
      <c r="AI339" s="13">
        <v>0</v>
      </c>
      <c r="AJ339" s="13">
        <v>7.0919999999999996</v>
      </c>
      <c r="AK339" s="13">
        <f t="shared" si="38"/>
        <v>25.75</v>
      </c>
      <c r="AL339" s="1">
        <v>1</v>
      </c>
      <c r="AM339" s="1">
        <v>0</v>
      </c>
      <c r="AN339" s="1">
        <v>0</v>
      </c>
      <c r="AO339" s="1">
        <f t="shared" si="39"/>
        <v>1</v>
      </c>
      <c r="AP339" s="1">
        <v>0</v>
      </c>
      <c r="AQ339" s="1">
        <v>128</v>
      </c>
      <c r="AR339" s="1">
        <v>0</v>
      </c>
      <c r="AS339" s="1">
        <f>+Urq_InfraMR[[#This Row],[B.02.1 - Parque de Coches Eléctricos Motrices]]+Urq_InfraMR[[#This Row],[B.02.2 - Parque de Coches Eléctricos Motrices Remolcados Tipo R]]+Urq_InfraMR[[#This Row],[B.02.3 - Parque de Coches Eléctricos Motrices Tipo R]]</f>
        <v>128</v>
      </c>
      <c r="AT339" s="1">
        <v>0</v>
      </c>
      <c r="AU339" s="1">
        <v>0</v>
      </c>
      <c r="AV339" s="1">
        <v>0</v>
      </c>
      <c r="AW339" s="1">
        <f>+Urq_InfraMR[[#This Row],[B.03.1 - Parque de Coches Motores Motrices Remolcados]]+Urq_InfraMR[[#This Row],[B.03.2 - Parque de Coches Motores Motrices Intermedios]]+Urq_InfraMR[[#This Row],[B.03.3 - Parque de Coches Motores Motrices Cabina]]</f>
        <v>0</v>
      </c>
      <c r="AX339" s="1">
        <v>0</v>
      </c>
      <c r="AY339" s="1">
        <v>0</v>
      </c>
      <c r="AZ339" s="1">
        <v>0</v>
      </c>
      <c r="BA339" s="1">
        <v>0</v>
      </c>
      <c r="BB339" s="1">
        <v>0</v>
      </c>
      <c r="BC339" s="1">
        <f>+Urq_InfraMR[[#This Row],[B.04.5 - Parque de Coches Remolcados para Servicios Especiales (Cartoneros)]]+Urq_InfraMR[[#This Row],[B.04.4 - Parque de Coches Remolcados de Larga Distancia (Turista+Pullman)]]+Urq_InfraMR[[#This Row],[B.04.3 - Parque de Coches Remolcados Clase Unica Cabina]]+Urq_InfraMR[[#This Row],[B.04.2 - Parque de Coches Remolcados Clase Unica Furgón]]+Urq_InfraMR[[#This Row],[B.04.1 - Parque de Coches Remolcados Clase Unica]]</f>
        <v>0</v>
      </c>
      <c r="BD339" s="1">
        <v>2</v>
      </c>
      <c r="BE339" s="1">
        <v>0</v>
      </c>
      <c r="BF339" s="16">
        <v>1435</v>
      </c>
      <c r="BG339" s="85"/>
    </row>
    <row r="340" spans="1:59">
      <c r="A340" s="85">
        <v>2021</v>
      </c>
      <c r="B340" s="1" t="s">
        <v>117</v>
      </c>
      <c r="C340" s="12">
        <v>0.2</v>
      </c>
      <c r="D340" s="12">
        <v>0</v>
      </c>
      <c r="E340" s="12">
        <v>0</v>
      </c>
      <c r="F340" s="12">
        <v>25.676639999999999</v>
      </c>
      <c r="G340" s="12">
        <f t="shared" si="42"/>
        <v>25.876639999999998</v>
      </c>
      <c r="H340" s="12">
        <f>+Urq_InfraMR[[#This Row],[Total Líneas de Explotación ]]</f>
        <v>25.876639999999998</v>
      </c>
      <c r="I340" s="12">
        <v>25.677</v>
      </c>
      <c r="J340" s="12">
        <v>0.2</v>
      </c>
      <c r="K340" s="12">
        <v>2.5569999999999999</v>
      </c>
      <c r="L340" s="12">
        <v>54.899000000000001</v>
      </c>
      <c r="M340" s="12">
        <v>3.875</v>
      </c>
      <c r="N340" s="12">
        <f>+Urq_InfraMR[[#This Row],[A.03.1 -  Longitud de Vías de Explotación No Electrificadas Troncales y Ramales (vía principal) (km)]]+Urq_InfraMR[[#This Row],[A.04.1 -  Longitud de Vías de Explotación Electrificadas Troncales y Ramales (vía principal) (km)]]</f>
        <v>55.099000000000004</v>
      </c>
      <c r="O340" s="12">
        <f>+Urq_InfraMR[[#This Row],[Total Vías (excluido Auxiliares)]]</f>
        <v>55.099000000000004</v>
      </c>
      <c r="P340" s="1">
        <v>4</v>
      </c>
      <c r="Q340" s="1">
        <v>19</v>
      </c>
      <c r="R340" s="1">
        <v>0</v>
      </c>
      <c r="S340" s="1">
        <f t="shared" si="43"/>
        <v>23</v>
      </c>
      <c r="T340" s="1">
        <v>0</v>
      </c>
      <c r="U340" s="1">
        <v>23</v>
      </c>
      <c r="V340" s="1">
        <v>0</v>
      </c>
      <c r="W340" s="1">
        <v>0</v>
      </c>
      <c r="X340" s="1">
        <v>3</v>
      </c>
      <c r="Y340" s="1">
        <f t="shared" si="35"/>
        <v>26</v>
      </c>
      <c r="Z340" s="1">
        <v>8</v>
      </c>
      <c r="AA340" s="1">
        <v>6</v>
      </c>
      <c r="AB340" s="1">
        <f>+Urq_InfraMR[[#This Row],[Total Pasos Vehiculares a Nivel]]</f>
        <v>26</v>
      </c>
      <c r="AC340" s="1">
        <f t="shared" si="36"/>
        <v>40</v>
      </c>
      <c r="AD340" s="1">
        <v>5</v>
      </c>
      <c r="AE340" s="1">
        <v>3</v>
      </c>
      <c r="AF340" s="1">
        <v>55</v>
      </c>
      <c r="AG340" s="1">
        <f t="shared" si="37"/>
        <v>63</v>
      </c>
      <c r="AH340" s="13">
        <v>18.658000000000001</v>
      </c>
      <c r="AI340" s="13">
        <v>0</v>
      </c>
      <c r="AJ340" s="13">
        <v>7.0919999999999996</v>
      </c>
      <c r="AK340" s="13">
        <f t="shared" si="38"/>
        <v>25.75</v>
      </c>
      <c r="AL340" s="1">
        <v>1</v>
      </c>
      <c r="AM340" s="1">
        <v>0</v>
      </c>
      <c r="AN340" s="1">
        <v>0</v>
      </c>
      <c r="AO340" s="1">
        <f t="shared" si="39"/>
        <v>1</v>
      </c>
      <c r="AP340" s="1">
        <v>0</v>
      </c>
      <c r="AQ340" s="1">
        <v>128</v>
      </c>
      <c r="AR340" s="1">
        <v>0</v>
      </c>
      <c r="AS340" s="1">
        <f>+Urq_InfraMR[[#This Row],[B.02.1 - Parque de Coches Eléctricos Motrices]]+Urq_InfraMR[[#This Row],[B.02.2 - Parque de Coches Eléctricos Motrices Remolcados Tipo R]]+Urq_InfraMR[[#This Row],[B.02.3 - Parque de Coches Eléctricos Motrices Tipo R]]</f>
        <v>128</v>
      </c>
      <c r="AT340" s="1">
        <v>0</v>
      </c>
      <c r="AU340" s="1">
        <v>0</v>
      </c>
      <c r="AV340" s="1">
        <v>0</v>
      </c>
      <c r="AW340" s="1">
        <f>+Urq_InfraMR[[#This Row],[B.03.1 - Parque de Coches Motores Motrices Remolcados]]+Urq_InfraMR[[#This Row],[B.03.2 - Parque de Coches Motores Motrices Intermedios]]+Urq_InfraMR[[#This Row],[B.03.3 - Parque de Coches Motores Motrices Cabina]]</f>
        <v>0</v>
      </c>
      <c r="AX340" s="1">
        <v>0</v>
      </c>
      <c r="AY340" s="1">
        <v>0</v>
      </c>
      <c r="AZ340" s="1">
        <v>0</v>
      </c>
      <c r="BA340" s="1">
        <v>0</v>
      </c>
      <c r="BB340" s="1">
        <v>0</v>
      </c>
      <c r="BC340" s="1">
        <f>+Urq_InfraMR[[#This Row],[B.04.5 - Parque de Coches Remolcados para Servicios Especiales (Cartoneros)]]+Urq_InfraMR[[#This Row],[B.04.4 - Parque de Coches Remolcados de Larga Distancia (Turista+Pullman)]]+Urq_InfraMR[[#This Row],[B.04.3 - Parque de Coches Remolcados Clase Unica Cabina]]+Urq_InfraMR[[#This Row],[B.04.2 - Parque de Coches Remolcados Clase Unica Furgón]]+Urq_InfraMR[[#This Row],[B.04.1 - Parque de Coches Remolcados Clase Unica]]</f>
        <v>0</v>
      </c>
      <c r="BD340" s="1">
        <v>2</v>
      </c>
      <c r="BE340" s="1">
        <v>0</v>
      </c>
      <c r="BF340" s="16">
        <v>1435</v>
      </c>
      <c r="BG340" s="85"/>
    </row>
    <row r="341" spans="1:59">
      <c r="A341" s="85">
        <v>2021</v>
      </c>
      <c r="B341" s="1" t="s">
        <v>118</v>
      </c>
      <c r="C341" s="12">
        <v>0.2</v>
      </c>
      <c r="D341" s="12">
        <v>0</v>
      </c>
      <c r="E341" s="12">
        <v>0</v>
      </c>
      <c r="F341" s="12">
        <v>25.676639999999999</v>
      </c>
      <c r="G341" s="12">
        <f t="shared" si="42"/>
        <v>25.876639999999998</v>
      </c>
      <c r="H341" s="12">
        <f>+Urq_InfraMR[[#This Row],[Total Líneas de Explotación ]]</f>
        <v>25.876639999999998</v>
      </c>
      <c r="I341" s="12">
        <v>25.677</v>
      </c>
      <c r="J341" s="12">
        <v>0.2</v>
      </c>
      <c r="K341" s="12">
        <v>2.5569999999999999</v>
      </c>
      <c r="L341" s="12">
        <v>54.899000000000001</v>
      </c>
      <c r="M341" s="12">
        <v>3.875</v>
      </c>
      <c r="N341" s="12">
        <f>+Urq_InfraMR[[#This Row],[A.03.1 -  Longitud de Vías de Explotación No Electrificadas Troncales y Ramales (vía principal) (km)]]+Urq_InfraMR[[#This Row],[A.04.1 -  Longitud de Vías de Explotación Electrificadas Troncales y Ramales (vía principal) (km)]]</f>
        <v>55.099000000000004</v>
      </c>
      <c r="O341" s="12">
        <f>+Urq_InfraMR[[#This Row],[Total Vías (excluido Auxiliares)]]</f>
        <v>55.099000000000004</v>
      </c>
      <c r="P341" s="1">
        <v>4</v>
      </c>
      <c r="Q341" s="1">
        <v>19</v>
      </c>
      <c r="R341" s="1">
        <v>0</v>
      </c>
      <c r="S341" s="1">
        <f t="shared" si="43"/>
        <v>23</v>
      </c>
      <c r="T341" s="1">
        <v>0</v>
      </c>
      <c r="U341" s="1">
        <v>23</v>
      </c>
      <c r="V341" s="1">
        <v>0</v>
      </c>
      <c r="W341" s="1">
        <v>0</v>
      </c>
      <c r="X341" s="1">
        <v>3</v>
      </c>
      <c r="Y341" s="1">
        <f t="shared" si="35"/>
        <v>26</v>
      </c>
      <c r="Z341" s="1">
        <v>8</v>
      </c>
      <c r="AA341" s="1">
        <v>6</v>
      </c>
      <c r="AB341" s="1">
        <f>+Urq_InfraMR[[#This Row],[Total Pasos Vehiculares a Nivel]]</f>
        <v>26</v>
      </c>
      <c r="AC341" s="1">
        <f t="shared" si="36"/>
        <v>40</v>
      </c>
      <c r="AD341" s="1">
        <v>5</v>
      </c>
      <c r="AE341" s="1">
        <v>3</v>
      </c>
      <c r="AF341" s="1">
        <v>55</v>
      </c>
      <c r="AG341" s="1">
        <f t="shared" si="37"/>
        <v>63</v>
      </c>
      <c r="AH341" s="13">
        <v>18.658000000000001</v>
      </c>
      <c r="AI341" s="13">
        <v>0</v>
      </c>
      <c r="AJ341" s="13">
        <v>7.0919999999999996</v>
      </c>
      <c r="AK341" s="13">
        <f t="shared" si="38"/>
        <v>25.75</v>
      </c>
      <c r="AL341" s="1">
        <v>1</v>
      </c>
      <c r="AM341" s="1">
        <v>0</v>
      </c>
      <c r="AN341" s="1">
        <v>0</v>
      </c>
      <c r="AO341" s="1">
        <f t="shared" si="39"/>
        <v>1</v>
      </c>
      <c r="AP341" s="1">
        <v>0</v>
      </c>
      <c r="AQ341" s="1">
        <v>128</v>
      </c>
      <c r="AR341" s="1">
        <v>0</v>
      </c>
      <c r="AS341" s="1">
        <f>+Urq_InfraMR[[#This Row],[B.02.1 - Parque de Coches Eléctricos Motrices]]+Urq_InfraMR[[#This Row],[B.02.2 - Parque de Coches Eléctricos Motrices Remolcados Tipo R]]+Urq_InfraMR[[#This Row],[B.02.3 - Parque de Coches Eléctricos Motrices Tipo R]]</f>
        <v>128</v>
      </c>
      <c r="AT341" s="1">
        <v>0</v>
      </c>
      <c r="AU341" s="1">
        <v>0</v>
      </c>
      <c r="AV341" s="1">
        <v>0</v>
      </c>
      <c r="AW341" s="1">
        <f>+Urq_InfraMR[[#This Row],[B.03.1 - Parque de Coches Motores Motrices Remolcados]]+Urq_InfraMR[[#This Row],[B.03.2 - Parque de Coches Motores Motrices Intermedios]]+Urq_InfraMR[[#This Row],[B.03.3 - Parque de Coches Motores Motrices Cabina]]</f>
        <v>0</v>
      </c>
      <c r="AX341" s="1">
        <v>0</v>
      </c>
      <c r="AY341" s="1">
        <v>0</v>
      </c>
      <c r="AZ341" s="1">
        <v>0</v>
      </c>
      <c r="BA341" s="1">
        <v>0</v>
      </c>
      <c r="BB341" s="1">
        <v>0</v>
      </c>
      <c r="BC341" s="1">
        <f>+Urq_InfraMR[[#This Row],[B.04.5 - Parque de Coches Remolcados para Servicios Especiales (Cartoneros)]]+Urq_InfraMR[[#This Row],[B.04.4 - Parque de Coches Remolcados de Larga Distancia (Turista+Pullman)]]+Urq_InfraMR[[#This Row],[B.04.3 - Parque de Coches Remolcados Clase Unica Cabina]]+Urq_InfraMR[[#This Row],[B.04.2 - Parque de Coches Remolcados Clase Unica Furgón]]+Urq_InfraMR[[#This Row],[B.04.1 - Parque de Coches Remolcados Clase Unica]]</f>
        <v>0</v>
      </c>
      <c r="BD341" s="1">
        <v>2</v>
      </c>
      <c r="BE341" s="1">
        <v>0</v>
      </c>
      <c r="BF341" s="16">
        <v>1435</v>
      </c>
      <c r="BG341" s="85"/>
    </row>
    <row r="342" spans="1:59">
      <c r="A342" s="85">
        <v>2021</v>
      </c>
      <c r="B342" s="1" t="s">
        <v>119</v>
      </c>
      <c r="C342" s="12">
        <v>0.2</v>
      </c>
      <c r="D342" s="12">
        <v>0</v>
      </c>
      <c r="E342" s="12">
        <v>0</v>
      </c>
      <c r="F342" s="12">
        <v>25.676639999999999</v>
      </c>
      <c r="G342" s="12">
        <f t="shared" si="42"/>
        <v>25.876639999999998</v>
      </c>
      <c r="H342" s="12">
        <f>+Urq_InfraMR[[#This Row],[Total Líneas de Explotación ]]</f>
        <v>25.876639999999998</v>
      </c>
      <c r="I342" s="12">
        <v>25.677</v>
      </c>
      <c r="J342" s="12">
        <v>0.2</v>
      </c>
      <c r="K342" s="12">
        <v>2.5569999999999999</v>
      </c>
      <c r="L342" s="12">
        <v>54.899000000000001</v>
      </c>
      <c r="M342" s="12">
        <v>3.875</v>
      </c>
      <c r="N342" s="12">
        <f>+Urq_InfraMR[[#This Row],[A.03.1 -  Longitud de Vías de Explotación No Electrificadas Troncales y Ramales (vía principal) (km)]]+Urq_InfraMR[[#This Row],[A.04.1 -  Longitud de Vías de Explotación Electrificadas Troncales y Ramales (vía principal) (km)]]</f>
        <v>55.099000000000004</v>
      </c>
      <c r="O342" s="12">
        <f>+Urq_InfraMR[[#This Row],[Total Vías (excluido Auxiliares)]]</f>
        <v>55.099000000000004</v>
      </c>
      <c r="P342" s="1">
        <v>4</v>
      </c>
      <c r="Q342" s="1">
        <v>19</v>
      </c>
      <c r="R342" s="1">
        <v>0</v>
      </c>
      <c r="S342" s="1">
        <f t="shared" si="43"/>
        <v>23</v>
      </c>
      <c r="T342" s="1">
        <v>0</v>
      </c>
      <c r="U342" s="1">
        <v>23</v>
      </c>
      <c r="V342" s="1">
        <v>0</v>
      </c>
      <c r="W342" s="1">
        <v>0</v>
      </c>
      <c r="X342" s="1">
        <v>3</v>
      </c>
      <c r="Y342" s="1">
        <f t="shared" si="35"/>
        <v>26</v>
      </c>
      <c r="Z342" s="1">
        <v>8</v>
      </c>
      <c r="AA342" s="1">
        <v>6</v>
      </c>
      <c r="AB342" s="1">
        <f>+Urq_InfraMR[[#This Row],[Total Pasos Vehiculares a Nivel]]</f>
        <v>26</v>
      </c>
      <c r="AC342" s="1">
        <f t="shared" si="36"/>
        <v>40</v>
      </c>
      <c r="AD342" s="1">
        <v>5</v>
      </c>
      <c r="AE342" s="1">
        <v>3</v>
      </c>
      <c r="AF342" s="1">
        <v>55</v>
      </c>
      <c r="AG342" s="1">
        <f t="shared" si="37"/>
        <v>63</v>
      </c>
      <c r="AH342" s="13">
        <v>18.658000000000001</v>
      </c>
      <c r="AI342" s="13">
        <v>0</v>
      </c>
      <c r="AJ342" s="13">
        <v>7.0919999999999996</v>
      </c>
      <c r="AK342" s="13">
        <f t="shared" si="38"/>
        <v>25.75</v>
      </c>
      <c r="AL342" s="1">
        <v>1</v>
      </c>
      <c r="AM342" s="1">
        <v>0</v>
      </c>
      <c r="AN342" s="1">
        <v>0</v>
      </c>
      <c r="AO342" s="1">
        <f t="shared" si="39"/>
        <v>1</v>
      </c>
      <c r="AP342" s="1">
        <v>0</v>
      </c>
      <c r="AQ342" s="1">
        <v>128</v>
      </c>
      <c r="AR342" s="1">
        <v>0</v>
      </c>
      <c r="AS342" s="1">
        <f>+Urq_InfraMR[[#This Row],[B.02.1 - Parque de Coches Eléctricos Motrices]]+Urq_InfraMR[[#This Row],[B.02.2 - Parque de Coches Eléctricos Motrices Remolcados Tipo R]]+Urq_InfraMR[[#This Row],[B.02.3 - Parque de Coches Eléctricos Motrices Tipo R]]</f>
        <v>128</v>
      </c>
      <c r="AT342" s="1">
        <v>0</v>
      </c>
      <c r="AU342" s="1">
        <v>0</v>
      </c>
      <c r="AV342" s="1">
        <v>0</v>
      </c>
      <c r="AW342" s="1">
        <f>+Urq_InfraMR[[#This Row],[B.03.1 - Parque de Coches Motores Motrices Remolcados]]+Urq_InfraMR[[#This Row],[B.03.2 - Parque de Coches Motores Motrices Intermedios]]+Urq_InfraMR[[#This Row],[B.03.3 - Parque de Coches Motores Motrices Cabina]]</f>
        <v>0</v>
      </c>
      <c r="AX342" s="1">
        <v>0</v>
      </c>
      <c r="AY342" s="1">
        <v>0</v>
      </c>
      <c r="AZ342" s="1">
        <v>0</v>
      </c>
      <c r="BA342" s="1">
        <v>0</v>
      </c>
      <c r="BB342" s="1">
        <v>0</v>
      </c>
      <c r="BC342" s="1">
        <f>+Urq_InfraMR[[#This Row],[B.04.5 - Parque de Coches Remolcados para Servicios Especiales (Cartoneros)]]+Urq_InfraMR[[#This Row],[B.04.4 - Parque de Coches Remolcados de Larga Distancia (Turista+Pullman)]]+Urq_InfraMR[[#This Row],[B.04.3 - Parque de Coches Remolcados Clase Unica Cabina]]+Urq_InfraMR[[#This Row],[B.04.2 - Parque de Coches Remolcados Clase Unica Furgón]]+Urq_InfraMR[[#This Row],[B.04.1 - Parque de Coches Remolcados Clase Unica]]</f>
        <v>0</v>
      </c>
      <c r="BD342" s="1">
        <v>2</v>
      </c>
      <c r="BE342" s="1">
        <v>0</v>
      </c>
      <c r="BF342" s="16">
        <v>1435</v>
      </c>
      <c r="BG342" s="85"/>
    </row>
    <row r="343" spans="1:59">
      <c r="A343" s="85">
        <v>2021</v>
      </c>
      <c r="B343" s="1" t="s">
        <v>120</v>
      </c>
      <c r="C343" s="12">
        <v>0.2</v>
      </c>
      <c r="D343" s="12">
        <v>0</v>
      </c>
      <c r="E343" s="12">
        <v>0</v>
      </c>
      <c r="F343" s="12">
        <v>25.676639999999999</v>
      </c>
      <c r="G343" s="12">
        <f t="shared" si="42"/>
        <v>25.876639999999998</v>
      </c>
      <c r="H343" s="12">
        <f>+Urq_InfraMR[[#This Row],[Total Líneas de Explotación ]]</f>
        <v>25.876639999999998</v>
      </c>
      <c r="I343" s="12">
        <v>25.677</v>
      </c>
      <c r="J343" s="12">
        <v>0.2</v>
      </c>
      <c r="K343" s="12">
        <v>2.5569999999999999</v>
      </c>
      <c r="L343" s="12">
        <v>54.899000000000001</v>
      </c>
      <c r="M343" s="12">
        <v>3.875</v>
      </c>
      <c r="N343" s="12">
        <f>+Urq_InfraMR[[#This Row],[A.03.1 -  Longitud de Vías de Explotación No Electrificadas Troncales y Ramales (vía principal) (km)]]+Urq_InfraMR[[#This Row],[A.04.1 -  Longitud de Vías de Explotación Electrificadas Troncales y Ramales (vía principal) (km)]]</f>
        <v>55.099000000000004</v>
      </c>
      <c r="O343" s="12">
        <f>+Urq_InfraMR[[#This Row],[Total Vías (excluido Auxiliares)]]</f>
        <v>55.099000000000004</v>
      </c>
      <c r="P343" s="1">
        <v>4</v>
      </c>
      <c r="Q343" s="1">
        <v>19</v>
      </c>
      <c r="R343" s="1">
        <v>0</v>
      </c>
      <c r="S343" s="1">
        <f t="shared" si="43"/>
        <v>23</v>
      </c>
      <c r="T343" s="1">
        <v>0</v>
      </c>
      <c r="U343" s="1">
        <v>23</v>
      </c>
      <c r="V343" s="1">
        <v>0</v>
      </c>
      <c r="W343" s="1">
        <v>0</v>
      </c>
      <c r="X343" s="1">
        <v>3</v>
      </c>
      <c r="Y343" s="1">
        <f t="shared" si="35"/>
        <v>26</v>
      </c>
      <c r="Z343" s="1">
        <v>8</v>
      </c>
      <c r="AA343" s="1">
        <v>6</v>
      </c>
      <c r="AB343" s="1">
        <f>+Urq_InfraMR[[#This Row],[Total Pasos Vehiculares a Nivel]]</f>
        <v>26</v>
      </c>
      <c r="AC343" s="1">
        <f t="shared" si="36"/>
        <v>40</v>
      </c>
      <c r="AD343" s="1">
        <v>5</v>
      </c>
      <c r="AE343" s="1">
        <v>3</v>
      </c>
      <c r="AF343" s="1">
        <v>55</v>
      </c>
      <c r="AG343" s="1">
        <f t="shared" si="37"/>
        <v>63</v>
      </c>
      <c r="AH343" s="13">
        <v>18.658000000000001</v>
      </c>
      <c r="AI343" s="13">
        <v>0</v>
      </c>
      <c r="AJ343" s="13">
        <v>7.0919999999999996</v>
      </c>
      <c r="AK343" s="13">
        <f t="shared" si="38"/>
        <v>25.75</v>
      </c>
      <c r="AL343" s="1">
        <v>1</v>
      </c>
      <c r="AM343" s="1">
        <v>0</v>
      </c>
      <c r="AN343" s="1">
        <v>0</v>
      </c>
      <c r="AO343" s="1">
        <f t="shared" si="39"/>
        <v>1</v>
      </c>
      <c r="AP343" s="1">
        <v>0</v>
      </c>
      <c r="AQ343" s="1">
        <v>128</v>
      </c>
      <c r="AR343" s="1">
        <v>0</v>
      </c>
      <c r="AS343" s="1">
        <f>+Urq_InfraMR[[#This Row],[B.02.1 - Parque de Coches Eléctricos Motrices]]+Urq_InfraMR[[#This Row],[B.02.2 - Parque de Coches Eléctricos Motrices Remolcados Tipo R]]+Urq_InfraMR[[#This Row],[B.02.3 - Parque de Coches Eléctricos Motrices Tipo R]]</f>
        <v>128</v>
      </c>
      <c r="AT343" s="1">
        <v>0</v>
      </c>
      <c r="AU343" s="1">
        <v>0</v>
      </c>
      <c r="AV343" s="1">
        <v>0</v>
      </c>
      <c r="AW343" s="1">
        <f>+Urq_InfraMR[[#This Row],[B.03.1 - Parque de Coches Motores Motrices Remolcados]]+Urq_InfraMR[[#This Row],[B.03.2 - Parque de Coches Motores Motrices Intermedios]]+Urq_InfraMR[[#This Row],[B.03.3 - Parque de Coches Motores Motrices Cabina]]</f>
        <v>0</v>
      </c>
      <c r="AX343" s="1">
        <v>0</v>
      </c>
      <c r="AY343" s="1">
        <v>0</v>
      </c>
      <c r="AZ343" s="1">
        <v>0</v>
      </c>
      <c r="BA343" s="1">
        <v>0</v>
      </c>
      <c r="BB343" s="1">
        <v>0</v>
      </c>
      <c r="BC343" s="1">
        <f>+Urq_InfraMR[[#This Row],[B.04.5 - Parque de Coches Remolcados para Servicios Especiales (Cartoneros)]]+Urq_InfraMR[[#This Row],[B.04.4 - Parque de Coches Remolcados de Larga Distancia (Turista+Pullman)]]+Urq_InfraMR[[#This Row],[B.04.3 - Parque de Coches Remolcados Clase Unica Cabina]]+Urq_InfraMR[[#This Row],[B.04.2 - Parque de Coches Remolcados Clase Unica Furgón]]+Urq_InfraMR[[#This Row],[B.04.1 - Parque de Coches Remolcados Clase Unica]]</f>
        <v>0</v>
      </c>
      <c r="BD343" s="1">
        <v>2</v>
      </c>
      <c r="BE343" s="1">
        <v>0</v>
      </c>
      <c r="BF343" s="16">
        <v>1435</v>
      </c>
      <c r="BG343" s="85"/>
    </row>
    <row r="344" spans="1:59">
      <c r="A344" s="85">
        <v>2021</v>
      </c>
      <c r="B344" s="1" t="s">
        <v>121</v>
      </c>
      <c r="C344" s="12">
        <v>0.2</v>
      </c>
      <c r="D344" s="12">
        <v>0</v>
      </c>
      <c r="E344" s="12">
        <v>0</v>
      </c>
      <c r="F344" s="12">
        <v>25.676639999999999</v>
      </c>
      <c r="G344" s="12">
        <f t="shared" si="42"/>
        <v>25.876639999999998</v>
      </c>
      <c r="H344" s="12">
        <f>+Urq_InfraMR[[#This Row],[Total Líneas de Explotación ]]</f>
        <v>25.876639999999998</v>
      </c>
      <c r="I344" s="12">
        <v>25.677</v>
      </c>
      <c r="J344" s="12">
        <v>0.2</v>
      </c>
      <c r="K344" s="12">
        <v>2.5569999999999999</v>
      </c>
      <c r="L344" s="12">
        <v>54.899000000000001</v>
      </c>
      <c r="M344" s="12">
        <v>3.875</v>
      </c>
      <c r="N344" s="12">
        <f>+Urq_InfraMR[[#This Row],[A.03.1 -  Longitud de Vías de Explotación No Electrificadas Troncales y Ramales (vía principal) (km)]]+Urq_InfraMR[[#This Row],[A.04.1 -  Longitud de Vías de Explotación Electrificadas Troncales y Ramales (vía principal) (km)]]</f>
        <v>55.099000000000004</v>
      </c>
      <c r="O344" s="12">
        <f>+Urq_InfraMR[[#This Row],[Total Vías (excluido Auxiliares)]]</f>
        <v>55.099000000000004</v>
      </c>
      <c r="P344" s="1">
        <v>4</v>
      </c>
      <c r="Q344" s="1">
        <v>19</v>
      </c>
      <c r="R344" s="1">
        <v>0</v>
      </c>
      <c r="S344" s="1">
        <f t="shared" si="43"/>
        <v>23</v>
      </c>
      <c r="T344" s="1">
        <v>0</v>
      </c>
      <c r="U344" s="1">
        <v>23</v>
      </c>
      <c r="V344" s="1">
        <v>0</v>
      </c>
      <c r="W344" s="1">
        <v>0</v>
      </c>
      <c r="X344" s="1">
        <v>3</v>
      </c>
      <c r="Y344" s="1">
        <f t="shared" si="35"/>
        <v>26</v>
      </c>
      <c r="Z344" s="1">
        <v>8</v>
      </c>
      <c r="AA344" s="1">
        <v>6</v>
      </c>
      <c r="AB344" s="1">
        <f>+Urq_InfraMR[[#This Row],[Total Pasos Vehiculares a Nivel]]</f>
        <v>26</v>
      </c>
      <c r="AC344" s="1">
        <f t="shared" si="36"/>
        <v>40</v>
      </c>
      <c r="AD344" s="1">
        <v>5</v>
      </c>
      <c r="AE344" s="1">
        <v>3</v>
      </c>
      <c r="AF344" s="1">
        <v>55</v>
      </c>
      <c r="AG344" s="1">
        <f t="shared" si="37"/>
        <v>63</v>
      </c>
      <c r="AH344" s="13">
        <v>18.658000000000001</v>
      </c>
      <c r="AI344" s="13">
        <v>0</v>
      </c>
      <c r="AJ344" s="13">
        <v>7.0919999999999996</v>
      </c>
      <c r="AK344" s="13">
        <f t="shared" si="38"/>
        <v>25.75</v>
      </c>
      <c r="AL344" s="1">
        <v>1</v>
      </c>
      <c r="AM344" s="1">
        <v>0</v>
      </c>
      <c r="AN344" s="1">
        <v>0</v>
      </c>
      <c r="AO344" s="1">
        <f t="shared" si="39"/>
        <v>1</v>
      </c>
      <c r="AP344" s="1">
        <v>0</v>
      </c>
      <c r="AQ344" s="1">
        <v>128</v>
      </c>
      <c r="AR344" s="1">
        <v>0</v>
      </c>
      <c r="AS344" s="1">
        <f>+Urq_InfraMR[[#This Row],[B.02.1 - Parque de Coches Eléctricos Motrices]]+Urq_InfraMR[[#This Row],[B.02.2 - Parque de Coches Eléctricos Motrices Remolcados Tipo R]]+Urq_InfraMR[[#This Row],[B.02.3 - Parque de Coches Eléctricos Motrices Tipo R]]</f>
        <v>128</v>
      </c>
      <c r="AT344" s="1">
        <v>0</v>
      </c>
      <c r="AU344" s="1">
        <v>0</v>
      </c>
      <c r="AV344" s="1">
        <v>0</v>
      </c>
      <c r="AW344" s="1">
        <f>+Urq_InfraMR[[#This Row],[B.03.1 - Parque de Coches Motores Motrices Remolcados]]+Urq_InfraMR[[#This Row],[B.03.2 - Parque de Coches Motores Motrices Intermedios]]+Urq_InfraMR[[#This Row],[B.03.3 - Parque de Coches Motores Motrices Cabina]]</f>
        <v>0</v>
      </c>
      <c r="AX344" s="1">
        <v>0</v>
      </c>
      <c r="AY344" s="1">
        <v>0</v>
      </c>
      <c r="AZ344" s="1">
        <v>0</v>
      </c>
      <c r="BA344" s="1">
        <v>0</v>
      </c>
      <c r="BB344" s="1">
        <v>0</v>
      </c>
      <c r="BC344" s="1">
        <f>+Urq_InfraMR[[#This Row],[B.04.5 - Parque de Coches Remolcados para Servicios Especiales (Cartoneros)]]+Urq_InfraMR[[#This Row],[B.04.4 - Parque de Coches Remolcados de Larga Distancia (Turista+Pullman)]]+Urq_InfraMR[[#This Row],[B.04.3 - Parque de Coches Remolcados Clase Unica Cabina]]+Urq_InfraMR[[#This Row],[B.04.2 - Parque de Coches Remolcados Clase Unica Furgón]]+Urq_InfraMR[[#This Row],[B.04.1 - Parque de Coches Remolcados Clase Unica]]</f>
        <v>0</v>
      </c>
      <c r="BD344" s="1">
        <v>2</v>
      </c>
      <c r="BE344" s="1">
        <v>0</v>
      </c>
      <c r="BF344" s="16">
        <v>1435</v>
      </c>
      <c r="BG344" s="85"/>
    </row>
    <row r="345" spans="1:59">
      <c r="A345" s="85">
        <v>2021</v>
      </c>
      <c r="B345" s="1" t="s">
        <v>122</v>
      </c>
      <c r="C345" s="12">
        <v>0.2</v>
      </c>
      <c r="D345" s="12">
        <v>0</v>
      </c>
      <c r="E345" s="12">
        <v>0</v>
      </c>
      <c r="F345" s="12">
        <v>25.676639999999999</v>
      </c>
      <c r="G345" s="12">
        <f t="shared" si="42"/>
        <v>25.876639999999998</v>
      </c>
      <c r="H345" s="12">
        <f>+Urq_InfraMR[[#This Row],[Total Líneas de Explotación ]]</f>
        <v>25.876639999999998</v>
      </c>
      <c r="I345" s="12">
        <v>25.677</v>
      </c>
      <c r="J345" s="12">
        <v>0.2</v>
      </c>
      <c r="K345" s="12">
        <v>2.5569999999999999</v>
      </c>
      <c r="L345" s="12">
        <v>54.899000000000001</v>
      </c>
      <c r="M345" s="12">
        <v>3.875</v>
      </c>
      <c r="N345" s="12">
        <f>+Urq_InfraMR[[#This Row],[A.03.1 -  Longitud de Vías de Explotación No Electrificadas Troncales y Ramales (vía principal) (km)]]+Urq_InfraMR[[#This Row],[A.04.1 -  Longitud de Vías de Explotación Electrificadas Troncales y Ramales (vía principal) (km)]]</f>
        <v>55.099000000000004</v>
      </c>
      <c r="O345" s="12">
        <f>+Urq_InfraMR[[#This Row],[Total Vías (excluido Auxiliares)]]</f>
        <v>55.099000000000004</v>
      </c>
      <c r="P345" s="1">
        <v>4</v>
      </c>
      <c r="Q345" s="1">
        <v>19</v>
      </c>
      <c r="R345" s="1">
        <v>0</v>
      </c>
      <c r="S345" s="1">
        <f t="shared" si="43"/>
        <v>23</v>
      </c>
      <c r="T345" s="1">
        <v>0</v>
      </c>
      <c r="U345" s="1">
        <v>23</v>
      </c>
      <c r="V345" s="1">
        <v>0</v>
      </c>
      <c r="W345" s="1">
        <v>0</v>
      </c>
      <c r="X345" s="1">
        <v>3</v>
      </c>
      <c r="Y345" s="1">
        <f t="shared" si="35"/>
        <v>26</v>
      </c>
      <c r="Z345" s="1">
        <v>8</v>
      </c>
      <c r="AA345" s="1">
        <v>6</v>
      </c>
      <c r="AB345" s="1">
        <f>+Urq_InfraMR[[#This Row],[Total Pasos Vehiculares a Nivel]]</f>
        <v>26</v>
      </c>
      <c r="AC345" s="1">
        <f t="shared" si="36"/>
        <v>40</v>
      </c>
      <c r="AD345" s="1">
        <v>5</v>
      </c>
      <c r="AE345" s="1">
        <v>3</v>
      </c>
      <c r="AF345" s="1">
        <v>55</v>
      </c>
      <c r="AG345" s="1">
        <f t="shared" si="37"/>
        <v>63</v>
      </c>
      <c r="AH345" s="13">
        <v>18.658000000000001</v>
      </c>
      <c r="AI345" s="13">
        <v>0</v>
      </c>
      <c r="AJ345" s="13">
        <v>7.0919999999999996</v>
      </c>
      <c r="AK345" s="13">
        <f t="shared" si="38"/>
        <v>25.75</v>
      </c>
      <c r="AL345" s="1">
        <v>1</v>
      </c>
      <c r="AM345" s="1">
        <v>0</v>
      </c>
      <c r="AN345" s="1">
        <v>0</v>
      </c>
      <c r="AO345" s="1">
        <f t="shared" si="39"/>
        <v>1</v>
      </c>
      <c r="AP345" s="1">
        <v>0</v>
      </c>
      <c r="AQ345" s="1">
        <v>128</v>
      </c>
      <c r="AR345" s="1">
        <v>0</v>
      </c>
      <c r="AS345" s="1">
        <f>+Urq_InfraMR[[#This Row],[B.02.1 - Parque de Coches Eléctricos Motrices]]+Urq_InfraMR[[#This Row],[B.02.2 - Parque de Coches Eléctricos Motrices Remolcados Tipo R]]+Urq_InfraMR[[#This Row],[B.02.3 - Parque de Coches Eléctricos Motrices Tipo R]]</f>
        <v>128</v>
      </c>
      <c r="AT345" s="1">
        <v>0</v>
      </c>
      <c r="AU345" s="1">
        <v>0</v>
      </c>
      <c r="AV345" s="1">
        <v>0</v>
      </c>
      <c r="AW345" s="1">
        <f>+Urq_InfraMR[[#This Row],[B.03.1 - Parque de Coches Motores Motrices Remolcados]]+Urq_InfraMR[[#This Row],[B.03.2 - Parque de Coches Motores Motrices Intermedios]]+Urq_InfraMR[[#This Row],[B.03.3 - Parque de Coches Motores Motrices Cabina]]</f>
        <v>0</v>
      </c>
      <c r="AX345" s="1">
        <v>0</v>
      </c>
      <c r="AY345" s="1">
        <v>0</v>
      </c>
      <c r="AZ345" s="1">
        <v>0</v>
      </c>
      <c r="BA345" s="1">
        <v>0</v>
      </c>
      <c r="BB345" s="1">
        <v>0</v>
      </c>
      <c r="BC345" s="1">
        <f>+Urq_InfraMR[[#This Row],[B.04.5 - Parque de Coches Remolcados para Servicios Especiales (Cartoneros)]]+Urq_InfraMR[[#This Row],[B.04.4 - Parque de Coches Remolcados de Larga Distancia (Turista+Pullman)]]+Urq_InfraMR[[#This Row],[B.04.3 - Parque de Coches Remolcados Clase Unica Cabina]]+Urq_InfraMR[[#This Row],[B.04.2 - Parque de Coches Remolcados Clase Unica Furgón]]+Urq_InfraMR[[#This Row],[B.04.1 - Parque de Coches Remolcados Clase Unica]]</f>
        <v>0</v>
      </c>
      <c r="BD345" s="1">
        <v>2</v>
      </c>
      <c r="BE345" s="1">
        <v>0</v>
      </c>
      <c r="BF345" s="16">
        <v>1435</v>
      </c>
      <c r="BG345" s="85"/>
    </row>
    <row r="346" spans="1:59">
      <c r="A346" s="85">
        <v>2021</v>
      </c>
      <c r="B346" s="1" t="s">
        <v>123</v>
      </c>
      <c r="C346" s="12">
        <v>0.2</v>
      </c>
      <c r="D346" s="12">
        <v>0</v>
      </c>
      <c r="E346" s="12">
        <v>0</v>
      </c>
      <c r="F346" s="12">
        <v>25.676639999999999</v>
      </c>
      <c r="G346" s="12">
        <f t="shared" si="42"/>
        <v>25.876639999999998</v>
      </c>
      <c r="H346" s="12">
        <f>+Urq_InfraMR[[#This Row],[Total Líneas de Explotación ]]</f>
        <v>25.876639999999998</v>
      </c>
      <c r="I346" s="12">
        <v>25.677</v>
      </c>
      <c r="J346" s="12">
        <v>0.2</v>
      </c>
      <c r="K346" s="12">
        <v>2.5569999999999999</v>
      </c>
      <c r="L346" s="12">
        <v>54.899000000000001</v>
      </c>
      <c r="M346" s="12">
        <v>3.875</v>
      </c>
      <c r="N346" s="12">
        <f>+Urq_InfraMR[[#This Row],[A.03.1 -  Longitud de Vías de Explotación No Electrificadas Troncales y Ramales (vía principal) (km)]]+Urq_InfraMR[[#This Row],[A.04.1 -  Longitud de Vías de Explotación Electrificadas Troncales y Ramales (vía principal) (km)]]</f>
        <v>55.099000000000004</v>
      </c>
      <c r="O346" s="12">
        <f>+Urq_InfraMR[[#This Row],[Total Vías (excluido Auxiliares)]]</f>
        <v>55.099000000000004</v>
      </c>
      <c r="P346" s="1">
        <v>4</v>
      </c>
      <c r="Q346" s="1">
        <v>19</v>
      </c>
      <c r="R346" s="1">
        <v>0</v>
      </c>
      <c r="S346" s="1">
        <f t="shared" si="43"/>
        <v>23</v>
      </c>
      <c r="T346" s="1">
        <v>0</v>
      </c>
      <c r="U346" s="1">
        <v>23</v>
      </c>
      <c r="V346" s="1">
        <v>0</v>
      </c>
      <c r="W346" s="1">
        <v>0</v>
      </c>
      <c r="X346" s="1">
        <v>3</v>
      </c>
      <c r="Y346" s="1">
        <f t="shared" si="35"/>
        <v>26</v>
      </c>
      <c r="Z346" s="1">
        <v>8</v>
      </c>
      <c r="AA346" s="1">
        <v>6</v>
      </c>
      <c r="AB346" s="1">
        <f>+Urq_InfraMR[[#This Row],[Total Pasos Vehiculares a Nivel]]</f>
        <v>26</v>
      </c>
      <c r="AC346" s="1">
        <f t="shared" si="36"/>
        <v>40</v>
      </c>
      <c r="AD346" s="1">
        <v>5</v>
      </c>
      <c r="AE346" s="1">
        <v>3</v>
      </c>
      <c r="AF346" s="1">
        <v>55</v>
      </c>
      <c r="AG346" s="1">
        <f t="shared" si="37"/>
        <v>63</v>
      </c>
      <c r="AH346" s="13">
        <v>18.658000000000001</v>
      </c>
      <c r="AI346" s="13">
        <v>0</v>
      </c>
      <c r="AJ346" s="13">
        <v>7.0919999999999996</v>
      </c>
      <c r="AK346" s="13">
        <f t="shared" si="38"/>
        <v>25.75</v>
      </c>
      <c r="AL346" s="1">
        <v>1</v>
      </c>
      <c r="AM346" s="1">
        <v>0</v>
      </c>
      <c r="AN346" s="1">
        <v>0</v>
      </c>
      <c r="AO346" s="1">
        <f t="shared" si="39"/>
        <v>1</v>
      </c>
      <c r="AP346" s="1">
        <v>0</v>
      </c>
      <c r="AQ346" s="1">
        <v>128</v>
      </c>
      <c r="AR346" s="1">
        <v>0</v>
      </c>
      <c r="AS346" s="1">
        <f>+Urq_InfraMR[[#This Row],[B.02.1 - Parque de Coches Eléctricos Motrices]]+Urq_InfraMR[[#This Row],[B.02.2 - Parque de Coches Eléctricos Motrices Remolcados Tipo R]]+Urq_InfraMR[[#This Row],[B.02.3 - Parque de Coches Eléctricos Motrices Tipo R]]</f>
        <v>128</v>
      </c>
      <c r="AT346" s="1">
        <v>0</v>
      </c>
      <c r="AU346" s="1">
        <v>0</v>
      </c>
      <c r="AV346" s="1">
        <v>0</v>
      </c>
      <c r="AW346" s="1">
        <f>+Urq_InfraMR[[#This Row],[B.03.1 - Parque de Coches Motores Motrices Remolcados]]+Urq_InfraMR[[#This Row],[B.03.2 - Parque de Coches Motores Motrices Intermedios]]+Urq_InfraMR[[#This Row],[B.03.3 - Parque de Coches Motores Motrices Cabina]]</f>
        <v>0</v>
      </c>
      <c r="AX346" s="1">
        <v>0</v>
      </c>
      <c r="AY346" s="1">
        <v>0</v>
      </c>
      <c r="AZ346" s="1">
        <v>0</v>
      </c>
      <c r="BA346" s="1">
        <v>0</v>
      </c>
      <c r="BB346" s="1">
        <v>0</v>
      </c>
      <c r="BC346" s="1">
        <f>+Urq_InfraMR[[#This Row],[B.04.5 - Parque de Coches Remolcados para Servicios Especiales (Cartoneros)]]+Urq_InfraMR[[#This Row],[B.04.4 - Parque de Coches Remolcados de Larga Distancia (Turista+Pullman)]]+Urq_InfraMR[[#This Row],[B.04.3 - Parque de Coches Remolcados Clase Unica Cabina]]+Urq_InfraMR[[#This Row],[B.04.2 - Parque de Coches Remolcados Clase Unica Furgón]]+Urq_InfraMR[[#This Row],[B.04.1 - Parque de Coches Remolcados Clase Unica]]</f>
        <v>0</v>
      </c>
      <c r="BD346" s="1">
        <v>2</v>
      </c>
      <c r="BE346" s="1">
        <v>0</v>
      </c>
      <c r="BF346" s="16">
        <v>1435</v>
      </c>
      <c r="BG346" s="85"/>
    </row>
    <row r="347" spans="1:59">
      <c r="A347" s="85">
        <v>2021</v>
      </c>
      <c r="B347" s="1" t="s">
        <v>124</v>
      </c>
      <c r="C347" s="12">
        <v>0.2</v>
      </c>
      <c r="D347" s="12">
        <v>0</v>
      </c>
      <c r="E347" s="12">
        <v>0</v>
      </c>
      <c r="F347" s="12">
        <v>25.676639999999999</v>
      </c>
      <c r="G347" s="12">
        <f t="shared" si="42"/>
        <v>25.876639999999998</v>
      </c>
      <c r="H347" s="12">
        <f>+Urq_InfraMR[[#This Row],[Total Líneas de Explotación ]]</f>
        <v>25.876639999999998</v>
      </c>
      <c r="I347" s="12">
        <v>25.677</v>
      </c>
      <c r="J347" s="12">
        <v>0.2</v>
      </c>
      <c r="K347" s="12">
        <v>2.5569999999999999</v>
      </c>
      <c r="L347" s="12">
        <v>54.899000000000001</v>
      </c>
      <c r="M347" s="12">
        <v>3.875</v>
      </c>
      <c r="N347" s="12">
        <f>+Urq_InfraMR[[#This Row],[A.03.1 -  Longitud de Vías de Explotación No Electrificadas Troncales y Ramales (vía principal) (km)]]+Urq_InfraMR[[#This Row],[A.04.1 -  Longitud de Vías de Explotación Electrificadas Troncales y Ramales (vía principal) (km)]]</f>
        <v>55.099000000000004</v>
      </c>
      <c r="O347" s="12">
        <f>+Urq_InfraMR[[#This Row],[Total Vías (excluido Auxiliares)]]</f>
        <v>55.099000000000004</v>
      </c>
      <c r="P347" s="1">
        <v>4</v>
      </c>
      <c r="Q347" s="1">
        <v>19</v>
      </c>
      <c r="R347" s="1">
        <v>0</v>
      </c>
      <c r="S347" s="1">
        <f t="shared" si="43"/>
        <v>23</v>
      </c>
      <c r="T347" s="1">
        <v>0</v>
      </c>
      <c r="U347" s="1">
        <v>23</v>
      </c>
      <c r="V347" s="1">
        <v>0</v>
      </c>
      <c r="W347" s="1">
        <v>0</v>
      </c>
      <c r="X347" s="1">
        <v>3</v>
      </c>
      <c r="Y347" s="1">
        <f t="shared" si="35"/>
        <v>26</v>
      </c>
      <c r="Z347" s="1">
        <v>8</v>
      </c>
      <c r="AA347" s="1">
        <v>6</v>
      </c>
      <c r="AB347" s="1">
        <f>+Urq_InfraMR[[#This Row],[Total Pasos Vehiculares a Nivel]]</f>
        <v>26</v>
      </c>
      <c r="AC347" s="1">
        <f t="shared" si="36"/>
        <v>40</v>
      </c>
      <c r="AD347" s="1">
        <v>5</v>
      </c>
      <c r="AE347" s="1">
        <v>3</v>
      </c>
      <c r="AF347" s="1">
        <v>55</v>
      </c>
      <c r="AG347" s="1">
        <f t="shared" si="37"/>
        <v>63</v>
      </c>
      <c r="AH347" s="13">
        <v>18.658000000000001</v>
      </c>
      <c r="AI347" s="13">
        <v>0</v>
      </c>
      <c r="AJ347" s="13">
        <v>7.0919999999999996</v>
      </c>
      <c r="AK347" s="13">
        <f t="shared" si="38"/>
        <v>25.75</v>
      </c>
      <c r="AL347" s="1">
        <v>1</v>
      </c>
      <c r="AM347" s="1">
        <v>0</v>
      </c>
      <c r="AN347" s="1">
        <v>0</v>
      </c>
      <c r="AO347" s="1">
        <f t="shared" si="39"/>
        <v>1</v>
      </c>
      <c r="AP347" s="1">
        <v>0</v>
      </c>
      <c r="AQ347" s="1">
        <v>128</v>
      </c>
      <c r="AR347" s="1">
        <v>0</v>
      </c>
      <c r="AS347" s="1">
        <f>+Urq_InfraMR[[#This Row],[B.02.1 - Parque de Coches Eléctricos Motrices]]+Urq_InfraMR[[#This Row],[B.02.2 - Parque de Coches Eléctricos Motrices Remolcados Tipo R]]+Urq_InfraMR[[#This Row],[B.02.3 - Parque de Coches Eléctricos Motrices Tipo R]]</f>
        <v>128</v>
      </c>
      <c r="AT347" s="1">
        <v>0</v>
      </c>
      <c r="AU347" s="1">
        <v>0</v>
      </c>
      <c r="AV347" s="1">
        <v>0</v>
      </c>
      <c r="AW347" s="1">
        <f>+Urq_InfraMR[[#This Row],[B.03.1 - Parque de Coches Motores Motrices Remolcados]]+Urq_InfraMR[[#This Row],[B.03.2 - Parque de Coches Motores Motrices Intermedios]]+Urq_InfraMR[[#This Row],[B.03.3 - Parque de Coches Motores Motrices Cabina]]</f>
        <v>0</v>
      </c>
      <c r="AX347" s="1">
        <v>0</v>
      </c>
      <c r="AY347" s="1">
        <v>0</v>
      </c>
      <c r="AZ347" s="1">
        <v>0</v>
      </c>
      <c r="BA347" s="1">
        <v>0</v>
      </c>
      <c r="BB347" s="1">
        <v>0</v>
      </c>
      <c r="BC347" s="1">
        <f>+Urq_InfraMR[[#This Row],[B.04.5 - Parque de Coches Remolcados para Servicios Especiales (Cartoneros)]]+Urq_InfraMR[[#This Row],[B.04.4 - Parque de Coches Remolcados de Larga Distancia (Turista+Pullman)]]+Urq_InfraMR[[#This Row],[B.04.3 - Parque de Coches Remolcados Clase Unica Cabina]]+Urq_InfraMR[[#This Row],[B.04.2 - Parque de Coches Remolcados Clase Unica Furgón]]+Urq_InfraMR[[#This Row],[B.04.1 - Parque de Coches Remolcados Clase Unica]]</f>
        <v>0</v>
      </c>
      <c r="BD347" s="1">
        <v>2</v>
      </c>
      <c r="BE347" s="1">
        <v>0</v>
      </c>
      <c r="BF347" s="16">
        <v>1435</v>
      </c>
      <c r="BG347" s="85"/>
    </row>
    <row r="348" spans="1:59">
      <c r="A348" s="85">
        <v>2021</v>
      </c>
      <c r="B348" s="1" t="s">
        <v>125</v>
      </c>
      <c r="C348" s="12">
        <v>0.2</v>
      </c>
      <c r="D348" s="12">
        <v>0</v>
      </c>
      <c r="E348" s="12">
        <v>0</v>
      </c>
      <c r="F348" s="12">
        <v>25.676639999999999</v>
      </c>
      <c r="G348" s="12">
        <f t="shared" si="42"/>
        <v>25.876639999999998</v>
      </c>
      <c r="H348" s="12">
        <f>+Urq_InfraMR[[#This Row],[Total Líneas de Explotación ]]</f>
        <v>25.876639999999998</v>
      </c>
      <c r="I348" s="12">
        <v>25.677</v>
      </c>
      <c r="J348" s="12">
        <v>0.2</v>
      </c>
      <c r="K348" s="12">
        <v>2.5569999999999999</v>
      </c>
      <c r="L348" s="12">
        <v>54.899000000000001</v>
      </c>
      <c r="M348" s="12">
        <v>3.875</v>
      </c>
      <c r="N348" s="12">
        <f>+Urq_InfraMR[[#This Row],[A.03.1 -  Longitud de Vías de Explotación No Electrificadas Troncales y Ramales (vía principal) (km)]]+Urq_InfraMR[[#This Row],[A.04.1 -  Longitud de Vías de Explotación Electrificadas Troncales y Ramales (vía principal) (km)]]</f>
        <v>55.099000000000004</v>
      </c>
      <c r="O348" s="12">
        <f>+Urq_InfraMR[[#This Row],[Total Vías (excluido Auxiliares)]]</f>
        <v>55.099000000000004</v>
      </c>
      <c r="P348" s="1">
        <v>4</v>
      </c>
      <c r="Q348" s="1">
        <v>19</v>
      </c>
      <c r="R348" s="1">
        <v>0</v>
      </c>
      <c r="S348" s="1">
        <f t="shared" si="43"/>
        <v>23</v>
      </c>
      <c r="T348" s="1">
        <v>0</v>
      </c>
      <c r="U348" s="1">
        <v>23</v>
      </c>
      <c r="V348" s="1">
        <v>0</v>
      </c>
      <c r="W348" s="1">
        <v>0</v>
      </c>
      <c r="X348" s="1">
        <v>3</v>
      </c>
      <c r="Y348" s="1">
        <f t="shared" si="35"/>
        <v>26</v>
      </c>
      <c r="Z348" s="1">
        <v>8</v>
      </c>
      <c r="AA348" s="1">
        <v>6</v>
      </c>
      <c r="AB348" s="1">
        <f>+Urq_InfraMR[[#This Row],[Total Pasos Vehiculares a Nivel]]</f>
        <v>26</v>
      </c>
      <c r="AC348" s="1">
        <f t="shared" si="36"/>
        <v>40</v>
      </c>
      <c r="AD348" s="1">
        <v>5</v>
      </c>
      <c r="AE348" s="1">
        <v>3</v>
      </c>
      <c r="AF348" s="1">
        <v>55</v>
      </c>
      <c r="AG348" s="1">
        <f t="shared" si="37"/>
        <v>63</v>
      </c>
      <c r="AH348" s="13">
        <v>18.658000000000001</v>
      </c>
      <c r="AI348" s="13">
        <v>0</v>
      </c>
      <c r="AJ348" s="13">
        <v>7.0919999999999996</v>
      </c>
      <c r="AK348" s="13">
        <f t="shared" si="38"/>
        <v>25.75</v>
      </c>
      <c r="AL348" s="1">
        <v>1</v>
      </c>
      <c r="AM348" s="1">
        <v>0</v>
      </c>
      <c r="AN348" s="1">
        <v>0</v>
      </c>
      <c r="AO348" s="1">
        <f t="shared" si="39"/>
        <v>1</v>
      </c>
      <c r="AP348" s="1">
        <v>0</v>
      </c>
      <c r="AQ348" s="1">
        <v>128</v>
      </c>
      <c r="AR348" s="1">
        <v>0</v>
      </c>
      <c r="AS348" s="1">
        <f>+Urq_InfraMR[[#This Row],[B.02.1 - Parque de Coches Eléctricos Motrices]]+Urq_InfraMR[[#This Row],[B.02.2 - Parque de Coches Eléctricos Motrices Remolcados Tipo R]]+Urq_InfraMR[[#This Row],[B.02.3 - Parque de Coches Eléctricos Motrices Tipo R]]</f>
        <v>128</v>
      </c>
      <c r="AT348" s="1">
        <v>0</v>
      </c>
      <c r="AU348" s="1">
        <v>0</v>
      </c>
      <c r="AV348" s="1">
        <v>0</v>
      </c>
      <c r="AW348" s="1">
        <f>+Urq_InfraMR[[#This Row],[B.03.1 - Parque de Coches Motores Motrices Remolcados]]+Urq_InfraMR[[#This Row],[B.03.2 - Parque de Coches Motores Motrices Intermedios]]+Urq_InfraMR[[#This Row],[B.03.3 - Parque de Coches Motores Motrices Cabina]]</f>
        <v>0</v>
      </c>
      <c r="AX348" s="1">
        <v>0</v>
      </c>
      <c r="AY348" s="1">
        <v>0</v>
      </c>
      <c r="AZ348" s="1">
        <v>0</v>
      </c>
      <c r="BA348" s="1">
        <v>0</v>
      </c>
      <c r="BB348" s="1">
        <v>0</v>
      </c>
      <c r="BC348" s="1">
        <f>+Urq_InfraMR[[#This Row],[B.04.5 - Parque de Coches Remolcados para Servicios Especiales (Cartoneros)]]+Urq_InfraMR[[#This Row],[B.04.4 - Parque de Coches Remolcados de Larga Distancia (Turista+Pullman)]]+Urq_InfraMR[[#This Row],[B.04.3 - Parque de Coches Remolcados Clase Unica Cabina]]+Urq_InfraMR[[#This Row],[B.04.2 - Parque de Coches Remolcados Clase Unica Furgón]]+Urq_InfraMR[[#This Row],[B.04.1 - Parque de Coches Remolcados Clase Unica]]</f>
        <v>0</v>
      </c>
      <c r="BD348" s="1">
        <v>2</v>
      </c>
      <c r="BE348" s="1">
        <v>0</v>
      </c>
      <c r="BF348" s="16">
        <v>1435</v>
      </c>
      <c r="BG348" s="85"/>
    </row>
    <row r="349" spans="1:59">
      <c r="A349" s="85">
        <v>2021</v>
      </c>
      <c r="B349" s="1" t="s">
        <v>126</v>
      </c>
      <c r="C349" s="12">
        <v>0.2</v>
      </c>
      <c r="D349" s="12">
        <v>0</v>
      </c>
      <c r="E349" s="12">
        <v>0</v>
      </c>
      <c r="F349" s="12">
        <v>25.676639999999999</v>
      </c>
      <c r="G349" s="12">
        <f t="shared" si="42"/>
        <v>25.876639999999998</v>
      </c>
      <c r="H349" s="12">
        <f>+Urq_InfraMR[[#This Row],[Total Líneas de Explotación ]]</f>
        <v>25.876639999999998</v>
      </c>
      <c r="I349" s="12">
        <v>25.677</v>
      </c>
      <c r="J349" s="12">
        <v>0.2</v>
      </c>
      <c r="K349" s="12">
        <v>2.5569999999999999</v>
      </c>
      <c r="L349" s="12">
        <v>54.899000000000001</v>
      </c>
      <c r="M349" s="12">
        <v>3.875</v>
      </c>
      <c r="N349" s="12">
        <f>+Urq_InfraMR[[#This Row],[A.03.1 -  Longitud de Vías de Explotación No Electrificadas Troncales y Ramales (vía principal) (km)]]+Urq_InfraMR[[#This Row],[A.04.1 -  Longitud de Vías de Explotación Electrificadas Troncales y Ramales (vía principal) (km)]]</f>
        <v>55.099000000000004</v>
      </c>
      <c r="O349" s="12">
        <f>+Urq_InfraMR[[#This Row],[Total Vías (excluido Auxiliares)]]</f>
        <v>55.099000000000004</v>
      </c>
      <c r="P349" s="1">
        <v>4</v>
      </c>
      <c r="Q349" s="1">
        <v>19</v>
      </c>
      <c r="R349" s="1">
        <v>0</v>
      </c>
      <c r="S349" s="1">
        <f t="shared" si="43"/>
        <v>23</v>
      </c>
      <c r="T349" s="1">
        <v>0</v>
      </c>
      <c r="U349" s="1">
        <v>23</v>
      </c>
      <c r="V349" s="1">
        <v>0</v>
      </c>
      <c r="W349" s="1">
        <v>0</v>
      </c>
      <c r="X349" s="1">
        <v>3</v>
      </c>
      <c r="Y349" s="1">
        <f t="shared" si="35"/>
        <v>26</v>
      </c>
      <c r="Z349" s="1">
        <v>8</v>
      </c>
      <c r="AA349" s="1">
        <v>6</v>
      </c>
      <c r="AB349" s="1">
        <f>+Urq_InfraMR[[#This Row],[Total Pasos Vehiculares a Nivel]]</f>
        <v>26</v>
      </c>
      <c r="AC349" s="1">
        <f t="shared" si="36"/>
        <v>40</v>
      </c>
      <c r="AD349" s="1">
        <v>5</v>
      </c>
      <c r="AE349" s="1">
        <v>3</v>
      </c>
      <c r="AF349" s="1">
        <v>55</v>
      </c>
      <c r="AG349" s="1">
        <f t="shared" si="37"/>
        <v>63</v>
      </c>
      <c r="AH349" s="13">
        <v>18.658000000000001</v>
      </c>
      <c r="AI349" s="13">
        <v>0</v>
      </c>
      <c r="AJ349" s="13">
        <v>7.0919999999999996</v>
      </c>
      <c r="AK349" s="13">
        <f t="shared" si="38"/>
        <v>25.75</v>
      </c>
      <c r="AL349" s="1">
        <v>1</v>
      </c>
      <c r="AM349" s="1">
        <v>0</v>
      </c>
      <c r="AN349" s="1">
        <v>0</v>
      </c>
      <c r="AO349" s="1">
        <f t="shared" si="39"/>
        <v>1</v>
      </c>
      <c r="AP349" s="1">
        <v>0</v>
      </c>
      <c r="AQ349" s="1">
        <v>128</v>
      </c>
      <c r="AR349" s="1">
        <v>0</v>
      </c>
      <c r="AS349" s="1">
        <f>+Urq_InfraMR[[#This Row],[B.02.1 - Parque de Coches Eléctricos Motrices]]+Urq_InfraMR[[#This Row],[B.02.2 - Parque de Coches Eléctricos Motrices Remolcados Tipo R]]+Urq_InfraMR[[#This Row],[B.02.3 - Parque de Coches Eléctricos Motrices Tipo R]]</f>
        <v>128</v>
      </c>
      <c r="AT349" s="1">
        <v>0</v>
      </c>
      <c r="AU349" s="1">
        <v>0</v>
      </c>
      <c r="AV349" s="1">
        <v>0</v>
      </c>
      <c r="AW349" s="1">
        <f>+Urq_InfraMR[[#This Row],[B.03.1 - Parque de Coches Motores Motrices Remolcados]]+Urq_InfraMR[[#This Row],[B.03.2 - Parque de Coches Motores Motrices Intermedios]]+Urq_InfraMR[[#This Row],[B.03.3 - Parque de Coches Motores Motrices Cabina]]</f>
        <v>0</v>
      </c>
      <c r="AX349" s="1">
        <v>0</v>
      </c>
      <c r="AY349" s="1">
        <v>0</v>
      </c>
      <c r="AZ349" s="1">
        <v>0</v>
      </c>
      <c r="BA349" s="1">
        <v>0</v>
      </c>
      <c r="BB349" s="1">
        <v>0</v>
      </c>
      <c r="BC349" s="1">
        <f>+Urq_InfraMR[[#This Row],[B.04.5 - Parque de Coches Remolcados para Servicios Especiales (Cartoneros)]]+Urq_InfraMR[[#This Row],[B.04.4 - Parque de Coches Remolcados de Larga Distancia (Turista+Pullman)]]+Urq_InfraMR[[#This Row],[B.04.3 - Parque de Coches Remolcados Clase Unica Cabina]]+Urq_InfraMR[[#This Row],[B.04.2 - Parque de Coches Remolcados Clase Unica Furgón]]+Urq_InfraMR[[#This Row],[B.04.1 - Parque de Coches Remolcados Clase Unica]]</f>
        <v>0</v>
      </c>
      <c r="BD349" s="1">
        <v>2</v>
      </c>
      <c r="BE349" s="1">
        <v>0</v>
      </c>
      <c r="BF349" s="16">
        <v>1435</v>
      </c>
      <c r="BG349" s="85"/>
    </row>
    <row r="350" spans="1:59">
      <c r="A350" s="1">
        <v>2022</v>
      </c>
      <c r="B350" s="1" t="s">
        <v>115</v>
      </c>
      <c r="C350" s="12">
        <v>0.2</v>
      </c>
      <c r="D350" s="12">
        <v>0</v>
      </c>
      <c r="E350" s="12">
        <v>0</v>
      </c>
      <c r="F350" s="12">
        <v>25.676639999999999</v>
      </c>
      <c r="G350" s="12">
        <f t="shared" ref="G350:G361" si="44">SUM(C350:F350)</f>
        <v>25.876639999999998</v>
      </c>
      <c r="H350" s="12">
        <f>+Urq_InfraMR[[#This Row],[Total Líneas de Explotación ]]</f>
        <v>25.876639999999998</v>
      </c>
      <c r="I350" s="12">
        <v>25.677</v>
      </c>
      <c r="J350" s="12">
        <v>0.2</v>
      </c>
      <c r="K350" s="12">
        <v>2.5569999999999999</v>
      </c>
      <c r="L350" s="12">
        <v>54.899000000000001</v>
      </c>
      <c r="M350" s="12">
        <v>3.875</v>
      </c>
      <c r="N350" s="12">
        <f>+Urq_InfraMR[[#This Row],[A.03.1 -  Longitud de Vías de Explotación No Electrificadas Troncales y Ramales (vía principal) (km)]]+Urq_InfraMR[[#This Row],[A.04.1 -  Longitud de Vías de Explotación Electrificadas Troncales y Ramales (vía principal) (km)]]</f>
        <v>55.099000000000004</v>
      </c>
      <c r="O350" s="12">
        <f>+Urq_InfraMR[[#This Row],[Total Vías (excluido Auxiliares)]]</f>
        <v>55.099000000000004</v>
      </c>
      <c r="P350" s="1">
        <v>4</v>
      </c>
      <c r="Q350" s="1">
        <v>19</v>
      </c>
      <c r="R350" s="1">
        <v>0</v>
      </c>
      <c r="S350" s="1">
        <f t="shared" ref="S350:S361" si="45">SUM(P350:R350)</f>
        <v>23</v>
      </c>
      <c r="T350" s="1">
        <v>0</v>
      </c>
      <c r="U350" s="1">
        <v>23</v>
      </c>
      <c r="V350" s="1">
        <v>0</v>
      </c>
      <c r="W350" s="1">
        <v>0</v>
      </c>
      <c r="X350" s="1">
        <v>3</v>
      </c>
      <c r="Y350" s="1">
        <f t="shared" ref="Y350:Y361" si="46">SUM(T350:X350)</f>
        <v>26</v>
      </c>
      <c r="Z350" s="1">
        <v>9</v>
      </c>
      <c r="AA350" s="1">
        <v>6</v>
      </c>
      <c r="AB350" s="1">
        <v>25</v>
      </c>
      <c r="AC350" s="1">
        <f t="shared" ref="AC350:AC361" si="47">SUM(Z350:AB350)</f>
        <v>40</v>
      </c>
      <c r="AD350" s="1">
        <v>7</v>
      </c>
      <c r="AE350" s="1">
        <v>5</v>
      </c>
      <c r="AF350" s="1">
        <v>57</v>
      </c>
      <c r="AG350" s="1">
        <f t="shared" ref="AG350:AG361" si="48">SUM(AD350:AF350)</f>
        <v>69</v>
      </c>
      <c r="AH350" s="13">
        <v>18.018000000000001</v>
      </c>
      <c r="AI350" s="13">
        <v>0</v>
      </c>
      <c r="AJ350" s="13">
        <v>7.7320000000000002</v>
      </c>
      <c r="AK350" s="13">
        <f t="shared" ref="AK350:AK361" si="49">SUM(AH350:AJ350)</f>
        <v>25.75</v>
      </c>
      <c r="AL350" s="1">
        <v>1</v>
      </c>
      <c r="AM350" s="1">
        <v>0</v>
      </c>
      <c r="AN350" s="1">
        <v>0</v>
      </c>
      <c r="AO350" s="1">
        <f t="shared" ref="AO350:AO361" si="50">SUM(AL350:AN350)</f>
        <v>1</v>
      </c>
      <c r="AP350" s="1">
        <v>0</v>
      </c>
      <c r="AQ350" s="1">
        <v>128</v>
      </c>
      <c r="AR350" s="1">
        <v>0</v>
      </c>
      <c r="AS350" s="1">
        <f>+Urq_InfraMR[[#This Row],[B.02.1 - Parque de Coches Eléctricos Motrices]]+Urq_InfraMR[[#This Row],[B.02.2 - Parque de Coches Eléctricos Motrices Remolcados Tipo R]]+Urq_InfraMR[[#This Row],[B.02.3 - Parque de Coches Eléctricos Motrices Tipo R]]</f>
        <v>128</v>
      </c>
      <c r="AT350" s="1">
        <v>0</v>
      </c>
      <c r="AU350" s="1">
        <v>0</v>
      </c>
      <c r="AV350" s="1">
        <v>0</v>
      </c>
      <c r="AW350" s="1">
        <f>+Urq_InfraMR[[#This Row],[B.03.1 - Parque de Coches Motores Motrices Remolcados]]+Urq_InfraMR[[#This Row],[B.03.2 - Parque de Coches Motores Motrices Intermedios]]+Urq_InfraMR[[#This Row],[B.03.3 - Parque de Coches Motores Motrices Cabina]]</f>
        <v>0</v>
      </c>
      <c r="AX350" s="1">
        <v>0</v>
      </c>
      <c r="AY350" s="1">
        <v>0</v>
      </c>
      <c r="AZ350" s="1">
        <v>0</v>
      </c>
      <c r="BA350" s="1">
        <v>0</v>
      </c>
      <c r="BB350" s="1">
        <v>0</v>
      </c>
      <c r="BC350" s="1">
        <f>+Urq_InfraMR[[#This Row],[B.04.5 - Parque de Coches Remolcados para Servicios Especiales (Cartoneros)]]+Urq_InfraMR[[#This Row],[B.04.4 - Parque de Coches Remolcados de Larga Distancia (Turista+Pullman)]]+Urq_InfraMR[[#This Row],[B.04.3 - Parque de Coches Remolcados Clase Unica Cabina]]+Urq_InfraMR[[#This Row],[B.04.2 - Parque de Coches Remolcados Clase Unica Furgón]]+Urq_InfraMR[[#This Row],[B.04.1 - Parque de Coches Remolcados Clase Unica]]</f>
        <v>0</v>
      </c>
      <c r="BD350" s="1">
        <v>2</v>
      </c>
      <c r="BE350" s="1">
        <v>0</v>
      </c>
      <c r="BF350" s="16">
        <v>1435</v>
      </c>
    </row>
    <row r="351" spans="1:59">
      <c r="A351" s="1">
        <v>2022</v>
      </c>
      <c r="B351" s="1" t="s">
        <v>116</v>
      </c>
      <c r="C351" s="12">
        <v>0.2</v>
      </c>
      <c r="D351" s="12">
        <v>0</v>
      </c>
      <c r="E351" s="12">
        <v>0</v>
      </c>
      <c r="F351" s="12">
        <v>25.676639999999999</v>
      </c>
      <c r="G351" s="12">
        <f t="shared" si="44"/>
        <v>25.876639999999998</v>
      </c>
      <c r="H351" s="12">
        <f>+Urq_InfraMR[[#This Row],[Total Líneas de Explotación ]]</f>
        <v>25.876639999999998</v>
      </c>
      <c r="I351" s="12">
        <v>25.677</v>
      </c>
      <c r="J351" s="12">
        <v>0.2</v>
      </c>
      <c r="K351" s="12">
        <v>2.5569999999999999</v>
      </c>
      <c r="L351" s="12">
        <v>54.899000000000001</v>
      </c>
      <c r="M351" s="12">
        <v>3.875</v>
      </c>
      <c r="N351" s="12">
        <f>+Urq_InfraMR[[#This Row],[A.03.1 -  Longitud de Vías de Explotación No Electrificadas Troncales y Ramales (vía principal) (km)]]+Urq_InfraMR[[#This Row],[A.04.1 -  Longitud de Vías de Explotación Electrificadas Troncales y Ramales (vía principal) (km)]]</f>
        <v>55.099000000000004</v>
      </c>
      <c r="O351" s="12">
        <f>+Urq_InfraMR[[#This Row],[Total Vías (excluido Auxiliares)]]</f>
        <v>55.099000000000004</v>
      </c>
      <c r="P351" s="1">
        <v>4</v>
      </c>
      <c r="Q351" s="1">
        <v>19</v>
      </c>
      <c r="R351" s="1">
        <v>0</v>
      </c>
      <c r="S351" s="1">
        <f t="shared" si="45"/>
        <v>23</v>
      </c>
      <c r="T351" s="1">
        <v>0</v>
      </c>
      <c r="U351" s="1">
        <v>23</v>
      </c>
      <c r="V351" s="1">
        <v>0</v>
      </c>
      <c r="W351" s="1">
        <v>0</v>
      </c>
      <c r="X351" s="1">
        <v>3</v>
      </c>
      <c r="Y351" s="1">
        <f t="shared" si="46"/>
        <v>26</v>
      </c>
      <c r="Z351" s="1">
        <v>9</v>
      </c>
      <c r="AA351" s="1">
        <v>6</v>
      </c>
      <c r="AB351" s="1">
        <v>25</v>
      </c>
      <c r="AC351" s="1">
        <f t="shared" si="47"/>
        <v>40</v>
      </c>
      <c r="AD351" s="1">
        <v>7</v>
      </c>
      <c r="AE351" s="1">
        <v>5</v>
      </c>
      <c r="AF351" s="1">
        <v>57</v>
      </c>
      <c r="AG351" s="1">
        <f t="shared" si="48"/>
        <v>69</v>
      </c>
      <c r="AH351" s="13">
        <v>18.018000000000001</v>
      </c>
      <c r="AI351" s="13">
        <v>0</v>
      </c>
      <c r="AJ351" s="13">
        <v>7.7320000000000002</v>
      </c>
      <c r="AK351" s="13">
        <f t="shared" si="49"/>
        <v>25.75</v>
      </c>
      <c r="AL351" s="1">
        <v>1</v>
      </c>
      <c r="AM351" s="1">
        <v>0</v>
      </c>
      <c r="AN351" s="1">
        <v>0</v>
      </c>
      <c r="AO351" s="1">
        <f t="shared" si="50"/>
        <v>1</v>
      </c>
      <c r="AP351" s="1">
        <v>0</v>
      </c>
      <c r="AQ351" s="1">
        <v>128</v>
      </c>
      <c r="AR351" s="1">
        <v>0</v>
      </c>
      <c r="AS351" s="1">
        <f>+Urq_InfraMR[[#This Row],[B.02.1 - Parque de Coches Eléctricos Motrices]]+Urq_InfraMR[[#This Row],[B.02.2 - Parque de Coches Eléctricos Motrices Remolcados Tipo R]]+Urq_InfraMR[[#This Row],[B.02.3 - Parque de Coches Eléctricos Motrices Tipo R]]</f>
        <v>128</v>
      </c>
      <c r="AT351" s="1">
        <v>0</v>
      </c>
      <c r="AU351" s="1">
        <v>0</v>
      </c>
      <c r="AV351" s="1">
        <v>0</v>
      </c>
      <c r="AW351" s="1">
        <f>+Urq_InfraMR[[#This Row],[B.03.1 - Parque de Coches Motores Motrices Remolcados]]+Urq_InfraMR[[#This Row],[B.03.2 - Parque de Coches Motores Motrices Intermedios]]+Urq_InfraMR[[#This Row],[B.03.3 - Parque de Coches Motores Motrices Cabina]]</f>
        <v>0</v>
      </c>
      <c r="AX351" s="1">
        <v>0</v>
      </c>
      <c r="AY351" s="1">
        <v>0</v>
      </c>
      <c r="AZ351" s="1">
        <v>0</v>
      </c>
      <c r="BA351" s="1">
        <v>0</v>
      </c>
      <c r="BB351" s="1">
        <v>0</v>
      </c>
      <c r="BC351" s="1">
        <f>+Urq_InfraMR[[#This Row],[B.04.5 - Parque de Coches Remolcados para Servicios Especiales (Cartoneros)]]+Urq_InfraMR[[#This Row],[B.04.4 - Parque de Coches Remolcados de Larga Distancia (Turista+Pullman)]]+Urq_InfraMR[[#This Row],[B.04.3 - Parque de Coches Remolcados Clase Unica Cabina]]+Urq_InfraMR[[#This Row],[B.04.2 - Parque de Coches Remolcados Clase Unica Furgón]]+Urq_InfraMR[[#This Row],[B.04.1 - Parque de Coches Remolcados Clase Unica]]</f>
        <v>0</v>
      </c>
      <c r="BD351" s="1">
        <v>2</v>
      </c>
      <c r="BE351" s="1">
        <v>0</v>
      </c>
      <c r="BF351" s="16">
        <v>1435</v>
      </c>
    </row>
    <row r="352" spans="1:59">
      <c r="A352" s="1">
        <v>2022</v>
      </c>
      <c r="B352" s="1" t="s">
        <v>117</v>
      </c>
      <c r="C352" s="12">
        <v>0.2</v>
      </c>
      <c r="D352" s="12">
        <v>0</v>
      </c>
      <c r="E352" s="12">
        <v>0</v>
      </c>
      <c r="F352" s="12">
        <v>25.676639999999999</v>
      </c>
      <c r="G352" s="12">
        <f t="shared" si="44"/>
        <v>25.876639999999998</v>
      </c>
      <c r="H352" s="12">
        <f>+Urq_InfraMR[[#This Row],[Total Líneas de Explotación ]]</f>
        <v>25.876639999999998</v>
      </c>
      <c r="I352" s="12">
        <v>25.677</v>
      </c>
      <c r="J352" s="12">
        <v>0.2</v>
      </c>
      <c r="K352" s="12">
        <v>2.5569999999999999</v>
      </c>
      <c r="L352" s="12">
        <v>54.899000000000001</v>
      </c>
      <c r="M352" s="12">
        <v>3.875</v>
      </c>
      <c r="N352" s="12">
        <f>+Urq_InfraMR[[#This Row],[A.03.1 -  Longitud de Vías de Explotación No Electrificadas Troncales y Ramales (vía principal) (km)]]+Urq_InfraMR[[#This Row],[A.04.1 -  Longitud de Vías de Explotación Electrificadas Troncales y Ramales (vía principal) (km)]]</f>
        <v>55.099000000000004</v>
      </c>
      <c r="O352" s="12">
        <f>+Urq_InfraMR[[#This Row],[Total Vías (excluido Auxiliares)]]</f>
        <v>55.099000000000004</v>
      </c>
      <c r="P352" s="1">
        <v>4</v>
      </c>
      <c r="Q352" s="1">
        <v>19</v>
      </c>
      <c r="R352" s="1">
        <v>0</v>
      </c>
      <c r="S352" s="1">
        <f t="shared" si="45"/>
        <v>23</v>
      </c>
      <c r="T352" s="1">
        <v>0</v>
      </c>
      <c r="U352" s="1">
        <v>23</v>
      </c>
      <c r="V352" s="1">
        <v>0</v>
      </c>
      <c r="W352" s="1">
        <v>0</v>
      </c>
      <c r="X352" s="1">
        <v>3</v>
      </c>
      <c r="Y352" s="1">
        <f t="shared" si="46"/>
        <v>26</v>
      </c>
      <c r="Z352" s="1">
        <v>9</v>
      </c>
      <c r="AA352" s="1">
        <v>6</v>
      </c>
      <c r="AB352" s="1">
        <v>25</v>
      </c>
      <c r="AC352" s="1">
        <f t="shared" si="47"/>
        <v>40</v>
      </c>
      <c r="AD352" s="1">
        <v>7</v>
      </c>
      <c r="AE352" s="1">
        <v>5</v>
      </c>
      <c r="AF352" s="1">
        <v>57</v>
      </c>
      <c r="AG352" s="1">
        <f t="shared" si="48"/>
        <v>69</v>
      </c>
      <c r="AH352" s="13">
        <v>18.018000000000001</v>
      </c>
      <c r="AI352" s="13">
        <v>0</v>
      </c>
      <c r="AJ352" s="13">
        <v>7.7320000000000002</v>
      </c>
      <c r="AK352" s="13">
        <f t="shared" si="49"/>
        <v>25.75</v>
      </c>
      <c r="AL352" s="1">
        <v>1</v>
      </c>
      <c r="AM352" s="1">
        <v>0</v>
      </c>
      <c r="AN352" s="1">
        <v>0</v>
      </c>
      <c r="AO352" s="1">
        <f t="shared" si="50"/>
        <v>1</v>
      </c>
      <c r="AP352" s="1">
        <v>0</v>
      </c>
      <c r="AQ352" s="1">
        <v>128</v>
      </c>
      <c r="AR352" s="1">
        <v>0</v>
      </c>
      <c r="AS352" s="1">
        <f>+Urq_InfraMR[[#This Row],[B.02.1 - Parque de Coches Eléctricos Motrices]]+Urq_InfraMR[[#This Row],[B.02.2 - Parque de Coches Eléctricos Motrices Remolcados Tipo R]]+Urq_InfraMR[[#This Row],[B.02.3 - Parque de Coches Eléctricos Motrices Tipo R]]</f>
        <v>128</v>
      </c>
      <c r="AT352" s="1">
        <v>0</v>
      </c>
      <c r="AU352" s="1">
        <v>0</v>
      </c>
      <c r="AV352" s="1">
        <v>0</v>
      </c>
      <c r="AW352" s="1">
        <f>+Urq_InfraMR[[#This Row],[B.03.1 - Parque de Coches Motores Motrices Remolcados]]+Urq_InfraMR[[#This Row],[B.03.2 - Parque de Coches Motores Motrices Intermedios]]+Urq_InfraMR[[#This Row],[B.03.3 - Parque de Coches Motores Motrices Cabina]]</f>
        <v>0</v>
      </c>
      <c r="AX352" s="1">
        <v>0</v>
      </c>
      <c r="AY352" s="1">
        <v>0</v>
      </c>
      <c r="AZ352" s="1">
        <v>0</v>
      </c>
      <c r="BA352" s="1">
        <v>0</v>
      </c>
      <c r="BB352" s="1">
        <v>0</v>
      </c>
      <c r="BC352" s="1">
        <f>+Urq_InfraMR[[#This Row],[B.04.5 - Parque de Coches Remolcados para Servicios Especiales (Cartoneros)]]+Urq_InfraMR[[#This Row],[B.04.4 - Parque de Coches Remolcados de Larga Distancia (Turista+Pullman)]]+Urq_InfraMR[[#This Row],[B.04.3 - Parque de Coches Remolcados Clase Unica Cabina]]+Urq_InfraMR[[#This Row],[B.04.2 - Parque de Coches Remolcados Clase Unica Furgón]]+Urq_InfraMR[[#This Row],[B.04.1 - Parque de Coches Remolcados Clase Unica]]</f>
        <v>0</v>
      </c>
      <c r="BD352" s="1">
        <v>2</v>
      </c>
      <c r="BE352" s="1">
        <v>0</v>
      </c>
      <c r="BF352" s="16">
        <v>1435</v>
      </c>
    </row>
    <row r="353" spans="1:58">
      <c r="A353" s="1">
        <v>2022</v>
      </c>
      <c r="B353" s="1" t="s">
        <v>118</v>
      </c>
      <c r="C353" s="12">
        <v>0.2</v>
      </c>
      <c r="D353" s="12">
        <v>0</v>
      </c>
      <c r="E353" s="12">
        <v>0</v>
      </c>
      <c r="F353" s="12">
        <v>25.676639999999999</v>
      </c>
      <c r="G353" s="12">
        <f t="shared" si="44"/>
        <v>25.876639999999998</v>
      </c>
      <c r="H353" s="12">
        <f>+Urq_InfraMR[[#This Row],[Total Líneas de Explotación ]]</f>
        <v>25.876639999999998</v>
      </c>
      <c r="I353" s="12">
        <v>25.677</v>
      </c>
      <c r="J353" s="12">
        <v>0.2</v>
      </c>
      <c r="K353" s="12">
        <v>2.5569999999999999</v>
      </c>
      <c r="L353" s="12">
        <v>54.899000000000001</v>
      </c>
      <c r="M353" s="12">
        <v>3.875</v>
      </c>
      <c r="N353" s="12">
        <f>+Urq_InfraMR[[#This Row],[A.03.1 -  Longitud de Vías de Explotación No Electrificadas Troncales y Ramales (vía principal) (km)]]+Urq_InfraMR[[#This Row],[A.04.1 -  Longitud de Vías de Explotación Electrificadas Troncales y Ramales (vía principal) (km)]]</f>
        <v>55.099000000000004</v>
      </c>
      <c r="O353" s="12">
        <f>+Urq_InfraMR[[#This Row],[Total Vías (excluido Auxiliares)]]</f>
        <v>55.099000000000004</v>
      </c>
      <c r="P353" s="1">
        <v>4</v>
      </c>
      <c r="Q353" s="1">
        <v>19</v>
      </c>
      <c r="R353" s="1">
        <v>0</v>
      </c>
      <c r="S353" s="1">
        <f t="shared" si="45"/>
        <v>23</v>
      </c>
      <c r="T353" s="1">
        <v>0</v>
      </c>
      <c r="U353" s="1">
        <v>23</v>
      </c>
      <c r="V353" s="1">
        <v>0</v>
      </c>
      <c r="W353" s="1">
        <v>0</v>
      </c>
      <c r="X353" s="1">
        <v>3</v>
      </c>
      <c r="Y353" s="1">
        <f t="shared" si="46"/>
        <v>26</v>
      </c>
      <c r="Z353" s="1">
        <v>9</v>
      </c>
      <c r="AA353" s="1">
        <v>6</v>
      </c>
      <c r="AB353" s="1">
        <v>25</v>
      </c>
      <c r="AC353" s="1">
        <f t="shared" si="47"/>
        <v>40</v>
      </c>
      <c r="AD353" s="1">
        <v>7</v>
      </c>
      <c r="AE353" s="1">
        <v>5</v>
      </c>
      <c r="AF353" s="1">
        <v>57</v>
      </c>
      <c r="AG353" s="1">
        <f t="shared" si="48"/>
        <v>69</v>
      </c>
      <c r="AH353" s="13">
        <v>18.018000000000001</v>
      </c>
      <c r="AI353" s="13">
        <v>0</v>
      </c>
      <c r="AJ353" s="13">
        <v>7.7320000000000002</v>
      </c>
      <c r="AK353" s="13">
        <f t="shared" si="49"/>
        <v>25.75</v>
      </c>
      <c r="AL353" s="1">
        <v>1</v>
      </c>
      <c r="AM353" s="1">
        <v>0</v>
      </c>
      <c r="AN353" s="1">
        <v>0</v>
      </c>
      <c r="AO353" s="1">
        <f t="shared" si="50"/>
        <v>1</v>
      </c>
      <c r="AP353" s="1">
        <v>0</v>
      </c>
      <c r="AQ353" s="1">
        <v>128</v>
      </c>
      <c r="AR353" s="1">
        <v>0</v>
      </c>
      <c r="AS353" s="1">
        <f>+Urq_InfraMR[[#This Row],[B.02.1 - Parque de Coches Eléctricos Motrices]]+Urq_InfraMR[[#This Row],[B.02.2 - Parque de Coches Eléctricos Motrices Remolcados Tipo R]]+Urq_InfraMR[[#This Row],[B.02.3 - Parque de Coches Eléctricos Motrices Tipo R]]</f>
        <v>128</v>
      </c>
      <c r="AT353" s="1">
        <v>0</v>
      </c>
      <c r="AU353" s="1">
        <v>0</v>
      </c>
      <c r="AV353" s="1">
        <v>0</v>
      </c>
      <c r="AW353" s="1">
        <f>+Urq_InfraMR[[#This Row],[B.03.1 - Parque de Coches Motores Motrices Remolcados]]+Urq_InfraMR[[#This Row],[B.03.2 - Parque de Coches Motores Motrices Intermedios]]+Urq_InfraMR[[#This Row],[B.03.3 - Parque de Coches Motores Motrices Cabina]]</f>
        <v>0</v>
      </c>
      <c r="AX353" s="1">
        <v>0</v>
      </c>
      <c r="AY353" s="1">
        <v>0</v>
      </c>
      <c r="AZ353" s="1">
        <v>0</v>
      </c>
      <c r="BA353" s="1">
        <v>0</v>
      </c>
      <c r="BB353" s="1">
        <v>0</v>
      </c>
      <c r="BC353" s="1">
        <f>+Urq_InfraMR[[#This Row],[B.04.5 - Parque de Coches Remolcados para Servicios Especiales (Cartoneros)]]+Urq_InfraMR[[#This Row],[B.04.4 - Parque de Coches Remolcados de Larga Distancia (Turista+Pullman)]]+Urq_InfraMR[[#This Row],[B.04.3 - Parque de Coches Remolcados Clase Unica Cabina]]+Urq_InfraMR[[#This Row],[B.04.2 - Parque de Coches Remolcados Clase Unica Furgón]]+Urq_InfraMR[[#This Row],[B.04.1 - Parque de Coches Remolcados Clase Unica]]</f>
        <v>0</v>
      </c>
      <c r="BD353" s="1">
        <v>2</v>
      </c>
      <c r="BE353" s="1">
        <v>0</v>
      </c>
      <c r="BF353" s="16">
        <v>1435</v>
      </c>
    </row>
    <row r="354" spans="1:58">
      <c r="A354" s="1">
        <v>2022</v>
      </c>
      <c r="B354" s="1" t="s">
        <v>119</v>
      </c>
      <c r="C354" s="12">
        <v>0.2</v>
      </c>
      <c r="D354" s="12">
        <v>0</v>
      </c>
      <c r="E354" s="12">
        <v>0</v>
      </c>
      <c r="F354" s="12">
        <v>25.676639999999999</v>
      </c>
      <c r="G354" s="12">
        <f t="shared" si="44"/>
        <v>25.876639999999998</v>
      </c>
      <c r="H354" s="12">
        <f>+Urq_InfraMR[[#This Row],[Total Líneas de Explotación ]]</f>
        <v>25.876639999999998</v>
      </c>
      <c r="I354" s="12">
        <v>25.677</v>
      </c>
      <c r="J354" s="12">
        <v>0.2</v>
      </c>
      <c r="K354" s="12">
        <v>2.5569999999999999</v>
      </c>
      <c r="L354" s="12">
        <v>54.899000000000001</v>
      </c>
      <c r="M354" s="12">
        <v>3.875</v>
      </c>
      <c r="N354" s="12">
        <f>+Urq_InfraMR[[#This Row],[A.03.1 -  Longitud de Vías de Explotación No Electrificadas Troncales y Ramales (vía principal) (km)]]+Urq_InfraMR[[#This Row],[A.04.1 -  Longitud de Vías de Explotación Electrificadas Troncales y Ramales (vía principal) (km)]]</f>
        <v>55.099000000000004</v>
      </c>
      <c r="O354" s="12">
        <f>+Urq_InfraMR[[#This Row],[Total Vías (excluido Auxiliares)]]</f>
        <v>55.099000000000004</v>
      </c>
      <c r="P354" s="1">
        <v>4</v>
      </c>
      <c r="Q354" s="1">
        <v>19</v>
      </c>
      <c r="R354" s="1">
        <v>0</v>
      </c>
      <c r="S354" s="1">
        <f t="shared" si="45"/>
        <v>23</v>
      </c>
      <c r="T354" s="1">
        <v>0</v>
      </c>
      <c r="U354" s="1">
        <v>23</v>
      </c>
      <c r="V354" s="1">
        <v>0</v>
      </c>
      <c r="W354" s="1">
        <v>0</v>
      </c>
      <c r="X354" s="1">
        <v>3</v>
      </c>
      <c r="Y354" s="1">
        <f t="shared" si="46"/>
        <v>26</v>
      </c>
      <c r="Z354" s="1">
        <v>9</v>
      </c>
      <c r="AA354" s="1">
        <v>6</v>
      </c>
      <c r="AB354" s="1">
        <v>25</v>
      </c>
      <c r="AC354" s="1">
        <f t="shared" si="47"/>
        <v>40</v>
      </c>
      <c r="AD354" s="1">
        <v>7</v>
      </c>
      <c r="AE354" s="1">
        <v>5</v>
      </c>
      <c r="AF354" s="1">
        <v>57</v>
      </c>
      <c r="AG354" s="1">
        <f t="shared" si="48"/>
        <v>69</v>
      </c>
      <c r="AH354" s="13">
        <v>18.018000000000001</v>
      </c>
      <c r="AI354" s="13">
        <v>0</v>
      </c>
      <c r="AJ354" s="13">
        <v>7.7320000000000002</v>
      </c>
      <c r="AK354" s="13">
        <f t="shared" si="49"/>
        <v>25.75</v>
      </c>
      <c r="AL354" s="1">
        <v>1</v>
      </c>
      <c r="AM354" s="1">
        <v>0</v>
      </c>
      <c r="AN354" s="1">
        <v>0</v>
      </c>
      <c r="AO354" s="1">
        <f t="shared" si="50"/>
        <v>1</v>
      </c>
      <c r="AP354" s="1">
        <v>0</v>
      </c>
      <c r="AQ354" s="1">
        <v>128</v>
      </c>
      <c r="AR354" s="1">
        <v>0</v>
      </c>
      <c r="AS354" s="1">
        <f>+Urq_InfraMR[[#This Row],[B.02.1 - Parque de Coches Eléctricos Motrices]]+Urq_InfraMR[[#This Row],[B.02.2 - Parque de Coches Eléctricos Motrices Remolcados Tipo R]]+Urq_InfraMR[[#This Row],[B.02.3 - Parque de Coches Eléctricos Motrices Tipo R]]</f>
        <v>128</v>
      </c>
      <c r="AT354" s="1">
        <v>0</v>
      </c>
      <c r="AU354" s="1">
        <v>0</v>
      </c>
      <c r="AV354" s="1">
        <v>0</v>
      </c>
      <c r="AW354" s="1">
        <f>+Urq_InfraMR[[#This Row],[B.03.1 - Parque de Coches Motores Motrices Remolcados]]+Urq_InfraMR[[#This Row],[B.03.2 - Parque de Coches Motores Motrices Intermedios]]+Urq_InfraMR[[#This Row],[B.03.3 - Parque de Coches Motores Motrices Cabina]]</f>
        <v>0</v>
      </c>
      <c r="AX354" s="1">
        <v>0</v>
      </c>
      <c r="AY354" s="1">
        <v>0</v>
      </c>
      <c r="AZ354" s="1">
        <v>0</v>
      </c>
      <c r="BA354" s="1">
        <v>0</v>
      </c>
      <c r="BB354" s="1">
        <v>0</v>
      </c>
      <c r="BC354" s="1">
        <f>+Urq_InfraMR[[#This Row],[B.04.5 - Parque de Coches Remolcados para Servicios Especiales (Cartoneros)]]+Urq_InfraMR[[#This Row],[B.04.4 - Parque de Coches Remolcados de Larga Distancia (Turista+Pullman)]]+Urq_InfraMR[[#This Row],[B.04.3 - Parque de Coches Remolcados Clase Unica Cabina]]+Urq_InfraMR[[#This Row],[B.04.2 - Parque de Coches Remolcados Clase Unica Furgón]]+Urq_InfraMR[[#This Row],[B.04.1 - Parque de Coches Remolcados Clase Unica]]</f>
        <v>0</v>
      </c>
      <c r="BD354" s="1">
        <v>2</v>
      </c>
      <c r="BE354" s="1">
        <v>0</v>
      </c>
      <c r="BF354" s="16">
        <v>1435</v>
      </c>
    </row>
    <row r="355" spans="1:58">
      <c r="A355" s="1">
        <v>2022</v>
      </c>
      <c r="B355" s="1" t="s">
        <v>120</v>
      </c>
      <c r="C355" s="12">
        <v>0.2</v>
      </c>
      <c r="D355" s="12">
        <v>0</v>
      </c>
      <c r="E355" s="12">
        <v>0</v>
      </c>
      <c r="F355" s="12">
        <v>25.676639999999999</v>
      </c>
      <c r="G355" s="12">
        <f t="shared" si="44"/>
        <v>25.876639999999998</v>
      </c>
      <c r="H355" s="12">
        <f>+Urq_InfraMR[[#This Row],[Total Líneas de Explotación ]]</f>
        <v>25.876639999999998</v>
      </c>
      <c r="I355" s="12">
        <v>25.677</v>
      </c>
      <c r="J355" s="12">
        <v>0.2</v>
      </c>
      <c r="K355" s="12">
        <v>2.5569999999999999</v>
      </c>
      <c r="L355" s="12">
        <v>54.899000000000001</v>
      </c>
      <c r="M355" s="12">
        <v>3.875</v>
      </c>
      <c r="N355" s="12">
        <f>+Urq_InfraMR[[#This Row],[A.03.1 -  Longitud de Vías de Explotación No Electrificadas Troncales y Ramales (vía principal) (km)]]+Urq_InfraMR[[#This Row],[A.04.1 -  Longitud de Vías de Explotación Electrificadas Troncales y Ramales (vía principal) (km)]]</f>
        <v>55.099000000000004</v>
      </c>
      <c r="O355" s="12">
        <f>+Urq_InfraMR[[#This Row],[Total Vías (excluido Auxiliares)]]</f>
        <v>55.099000000000004</v>
      </c>
      <c r="P355" s="1">
        <v>4</v>
      </c>
      <c r="Q355" s="1">
        <v>19</v>
      </c>
      <c r="R355" s="1">
        <v>0</v>
      </c>
      <c r="S355" s="1">
        <f t="shared" si="45"/>
        <v>23</v>
      </c>
      <c r="T355" s="1">
        <v>0</v>
      </c>
      <c r="U355" s="1">
        <v>23</v>
      </c>
      <c r="V355" s="1">
        <v>0</v>
      </c>
      <c r="W355" s="1">
        <v>0</v>
      </c>
      <c r="X355" s="1">
        <v>3</v>
      </c>
      <c r="Y355" s="1">
        <f t="shared" si="46"/>
        <v>26</v>
      </c>
      <c r="Z355" s="1">
        <v>9</v>
      </c>
      <c r="AA355" s="1">
        <v>6</v>
      </c>
      <c r="AB355" s="1">
        <v>25</v>
      </c>
      <c r="AC355" s="1">
        <f t="shared" si="47"/>
        <v>40</v>
      </c>
      <c r="AD355" s="1">
        <v>7</v>
      </c>
      <c r="AE355" s="1">
        <v>5</v>
      </c>
      <c r="AF355" s="1">
        <v>57</v>
      </c>
      <c r="AG355" s="1">
        <f t="shared" si="48"/>
        <v>69</v>
      </c>
      <c r="AH355" s="13">
        <v>18.018000000000001</v>
      </c>
      <c r="AI355" s="13">
        <v>0</v>
      </c>
      <c r="AJ355" s="13">
        <v>7.7320000000000002</v>
      </c>
      <c r="AK355" s="13">
        <f t="shared" si="49"/>
        <v>25.75</v>
      </c>
      <c r="AL355" s="1">
        <v>1</v>
      </c>
      <c r="AM355" s="1">
        <v>0</v>
      </c>
      <c r="AN355" s="1">
        <v>0</v>
      </c>
      <c r="AO355" s="1">
        <f t="shared" si="50"/>
        <v>1</v>
      </c>
      <c r="AP355" s="1">
        <v>0</v>
      </c>
      <c r="AQ355" s="1">
        <v>128</v>
      </c>
      <c r="AR355" s="1">
        <v>0</v>
      </c>
      <c r="AS355" s="1">
        <f>+Urq_InfraMR[[#This Row],[B.02.1 - Parque de Coches Eléctricos Motrices]]+Urq_InfraMR[[#This Row],[B.02.2 - Parque de Coches Eléctricos Motrices Remolcados Tipo R]]+Urq_InfraMR[[#This Row],[B.02.3 - Parque de Coches Eléctricos Motrices Tipo R]]</f>
        <v>128</v>
      </c>
      <c r="AT355" s="1">
        <v>0</v>
      </c>
      <c r="AU355" s="1">
        <v>0</v>
      </c>
      <c r="AV355" s="1">
        <v>0</v>
      </c>
      <c r="AW355" s="1">
        <f>+Urq_InfraMR[[#This Row],[B.03.1 - Parque de Coches Motores Motrices Remolcados]]+Urq_InfraMR[[#This Row],[B.03.2 - Parque de Coches Motores Motrices Intermedios]]+Urq_InfraMR[[#This Row],[B.03.3 - Parque de Coches Motores Motrices Cabina]]</f>
        <v>0</v>
      </c>
      <c r="AX355" s="1">
        <v>0</v>
      </c>
      <c r="AY355" s="1">
        <v>0</v>
      </c>
      <c r="AZ355" s="1">
        <v>0</v>
      </c>
      <c r="BA355" s="1">
        <v>0</v>
      </c>
      <c r="BB355" s="1">
        <v>0</v>
      </c>
      <c r="BC355" s="1">
        <f>+Urq_InfraMR[[#This Row],[B.04.5 - Parque de Coches Remolcados para Servicios Especiales (Cartoneros)]]+Urq_InfraMR[[#This Row],[B.04.4 - Parque de Coches Remolcados de Larga Distancia (Turista+Pullman)]]+Urq_InfraMR[[#This Row],[B.04.3 - Parque de Coches Remolcados Clase Unica Cabina]]+Urq_InfraMR[[#This Row],[B.04.2 - Parque de Coches Remolcados Clase Unica Furgón]]+Urq_InfraMR[[#This Row],[B.04.1 - Parque de Coches Remolcados Clase Unica]]</f>
        <v>0</v>
      </c>
      <c r="BD355" s="1">
        <v>2</v>
      </c>
      <c r="BE355" s="1">
        <v>0</v>
      </c>
      <c r="BF355" s="16">
        <v>1435</v>
      </c>
    </row>
    <row r="356" spans="1:58">
      <c r="A356" s="1">
        <v>2022</v>
      </c>
      <c r="B356" s="1" t="s">
        <v>121</v>
      </c>
      <c r="C356" s="12">
        <v>0.2</v>
      </c>
      <c r="D356" s="12">
        <v>0</v>
      </c>
      <c r="E356" s="12">
        <v>0</v>
      </c>
      <c r="F356" s="12">
        <v>25.676639999999999</v>
      </c>
      <c r="G356" s="12">
        <f t="shared" si="44"/>
        <v>25.876639999999998</v>
      </c>
      <c r="H356" s="12">
        <f>+Urq_InfraMR[[#This Row],[Total Líneas de Explotación ]]</f>
        <v>25.876639999999998</v>
      </c>
      <c r="I356" s="12">
        <v>25.677</v>
      </c>
      <c r="J356" s="12">
        <v>0.2</v>
      </c>
      <c r="K356" s="12">
        <v>2.5569999999999999</v>
      </c>
      <c r="L356" s="12">
        <v>54.899000000000001</v>
      </c>
      <c r="M356" s="12">
        <v>3.875</v>
      </c>
      <c r="N356" s="12">
        <f>+Urq_InfraMR[[#This Row],[A.03.1 -  Longitud de Vías de Explotación No Electrificadas Troncales y Ramales (vía principal) (km)]]+Urq_InfraMR[[#This Row],[A.04.1 -  Longitud de Vías de Explotación Electrificadas Troncales y Ramales (vía principal) (km)]]</f>
        <v>55.099000000000004</v>
      </c>
      <c r="O356" s="12">
        <f>+Urq_InfraMR[[#This Row],[Total Vías (excluido Auxiliares)]]</f>
        <v>55.099000000000004</v>
      </c>
      <c r="P356" s="1">
        <v>4</v>
      </c>
      <c r="Q356" s="1">
        <v>19</v>
      </c>
      <c r="R356" s="1">
        <v>0</v>
      </c>
      <c r="S356" s="1">
        <f t="shared" si="45"/>
        <v>23</v>
      </c>
      <c r="T356" s="1">
        <v>0</v>
      </c>
      <c r="U356" s="1">
        <v>23</v>
      </c>
      <c r="V356" s="1">
        <v>0</v>
      </c>
      <c r="W356" s="1">
        <v>0</v>
      </c>
      <c r="X356" s="1">
        <v>3</v>
      </c>
      <c r="Y356" s="1">
        <f t="shared" si="46"/>
        <v>26</v>
      </c>
      <c r="Z356" s="1">
        <v>9</v>
      </c>
      <c r="AA356" s="1">
        <v>6</v>
      </c>
      <c r="AB356" s="1">
        <v>25</v>
      </c>
      <c r="AC356" s="1">
        <f t="shared" si="47"/>
        <v>40</v>
      </c>
      <c r="AD356" s="1">
        <v>7</v>
      </c>
      <c r="AE356" s="1">
        <v>5</v>
      </c>
      <c r="AF356" s="1">
        <v>57</v>
      </c>
      <c r="AG356" s="1">
        <f t="shared" si="48"/>
        <v>69</v>
      </c>
      <c r="AH356" s="13">
        <v>18.018000000000001</v>
      </c>
      <c r="AI356" s="13">
        <v>0</v>
      </c>
      <c r="AJ356" s="13">
        <v>7.7320000000000002</v>
      </c>
      <c r="AK356" s="13">
        <f t="shared" si="49"/>
        <v>25.75</v>
      </c>
      <c r="AL356" s="1">
        <v>1</v>
      </c>
      <c r="AM356" s="1">
        <v>0</v>
      </c>
      <c r="AN356" s="1">
        <v>0</v>
      </c>
      <c r="AO356" s="1">
        <f t="shared" si="50"/>
        <v>1</v>
      </c>
      <c r="AP356" s="1">
        <v>0</v>
      </c>
      <c r="AQ356" s="1">
        <v>128</v>
      </c>
      <c r="AR356" s="1">
        <v>0</v>
      </c>
      <c r="AS356" s="1">
        <f>+Urq_InfraMR[[#This Row],[B.02.1 - Parque de Coches Eléctricos Motrices]]+Urq_InfraMR[[#This Row],[B.02.2 - Parque de Coches Eléctricos Motrices Remolcados Tipo R]]+Urq_InfraMR[[#This Row],[B.02.3 - Parque de Coches Eléctricos Motrices Tipo R]]</f>
        <v>128</v>
      </c>
      <c r="AT356" s="1">
        <v>0</v>
      </c>
      <c r="AU356" s="1">
        <v>0</v>
      </c>
      <c r="AV356" s="1">
        <v>0</v>
      </c>
      <c r="AW356" s="1">
        <f>+Urq_InfraMR[[#This Row],[B.03.1 - Parque de Coches Motores Motrices Remolcados]]+Urq_InfraMR[[#This Row],[B.03.2 - Parque de Coches Motores Motrices Intermedios]]+Urq_InfraMR[[#This Row],[B.03.3 - Parque de Coches Motores Motrices Cabina]]</f>
        <v>0</v>
      </c>
      <c r="AX356" s="1">
        <v>0</v>
      </c>
      <c r="AY356" s="1">
        <v>0</v>
      </c>
      <c r="AZ356" s="1">
        <v>0</v>
      </c>
      <c r="BA356" s="1">
        <v>0</v>
      </c>
      <c r="BB356" s="1">
        <v>0</v>
      </c>
      <c r="BC356" s="1">
        <f>+Urq_InfraMR[[#This Row],[B.04.5 - Parque de Coches Remolcados para Servicios Especiales (Cartoneros)]]+Urq_InfraMR[[#This Row],[B.04.4 - Parque de Coches Remolcados de Larga Distancia (Turista+Pullman)]]+Urq_InfraMR[[#This Row],[B.04.3 - Parque de Coches Remolcados Clase Unica Cabina]]+Urq_InfraMR[[#This Row],[B.04.2 - Parque de Coches Remolcados Clase Unica Furgón]]+Urq_InfraMR[[#This Row],[B.04.1 - Parque de Coches Remolcados Clase Unica]]</f>
        <v>0</v>
      </c>
      <c r="BD356" s="1">
        <v>2</v>
      </c>
      <c r="BE356" s="1">
        <v>0</v>
      </c>
      <c r="BF356" s="16">
        <v>1435</v>
      </c>
    </row>
    <row r="357" spans="1:58">
      <c r="A357" s="1">
        <v>2022</v>
      </c>
      <c r="B357" s="1" t="s">
        <v>122</v>
      </c>
      <c r="C357" s="12">
        <v>0.2</v>
      </c>
      <c r="D357" s="12">
        <v>0</v>
      </c>
      <c r="E357" s="12">
        <v>0</v>
      </c>
      <c r="F357" s="12">
        <v>25.676639999999999</v>
      </c>
      <c r="G357" s="12">
        <f t="shared" si="44"/>
        <v>25.876639999999998</v>
      </c>
      <c r="H357" s="12">
        <f>+Urq_InfraMR[[#This Row],[Total Líneas de Explotación ]]</f>
        <v>25.876639999999998</v>
      </c>
      <c r="I357" s="12">
        <v>25.677</v>
      </c>
      <c r="J357" s="12">
        <v>0.2</v>
      </c>
      <c r="K357" s="12">
        <v>2.5569999999999999</v>
      </c>
      <c r="L357" s="12">
        <v>54.899000000000001</v>
      </c>
      <c r="M357" s="12">
        <v>3.875</v>
      </c>
      <c r="N357" s="12">
        <f>+Urq_InfraMR[[#This Row],[A.03.1 -  Longitud de Vías de Explotación No Electrificadas Troncales y Ramales (vía principal) (km)]]+Urq_InfraMR[[#This Row],[A.04.1 -  Longitud de Vías de Explotación Electrificadas Troncales y Ramales (vía principal) (km)]]</f>
        <v>55.099000000000004</v>
      </c>
      <c r="O357" s="12">
        <f>+Urq_InfraMR[[#This Row],[Total Vías (excluido Auxiliares)]]</f>
        <v>55.099000000000004</v>
      </c>
      <c r="P357" s="1">
        <v>4</v>
      </c>
      <c r="Q357" s="1">
        <v>19</v>
      </c>
      <c r="R357" s="1">
        <v>0</v>
      </c>
      <c r="S357" s="1">
        <f t="shared" si="45"/>
        <v>23</v>
      </c>
      <c r="T357" s="1">
        <v>0</v>
      </c>
      <c r="U357" s="1">
        <v>23</v>
      </c>
      <c r="V357" s="1">
        <v>0</v>
      </c>
      <c r="W357" s="1">
        <v>0</v>
      </c>
      <c r="X357" s="1">
        <v>3</v>
      </c>
      <c r="Y357" s="1">
        <f t="shared" si="46"/>
        <v>26</v>
      </c>
      <c r="Z357" s="1">
        <v>9</v>
      </c>
      <c r="AA357" s="1">
        <v>6</v>
      </c>
      <c r="AB357" s="1">
        <v>25</v>
      </c>
      <c r="AC357" s="1">
        <f t="shared" si="47"/>
        <v>40</v>
      </c>
      <c r="AD357" s="1">
        <v>7</v>
      </c>
      <c r="AE357" s="1">
        <v>5</v>
      </c>
      <c r="AF357" s="1">
        <v>57</v>
      </c>
      <c r="AG357" s="1">
        <f t="shared" si="48"/>
        <v>69</v>
      </c>
      <c r="AH357" s="13">
        <v>18.018000000000001</v>
      </c>
      <c r="AI357" s="13">
        <v>0</v>
      </c>
      <c r="AJ357" s="13">
        <v>7.7320000000000002</v>
      </c>
      <c r="AK357" s="13">
        <f t="shared" si="49"/>
        <v>25.75</v>
      </c>
      <c r="AL357" s="1">
        <v>1</v>
      </c>
      <c r="AM357" s="1">
        <v>0</v>
      </c>
      <c r="AN357" s="1">
        <v>0</v>
      </c>
      <c r="AO357" s="1">
        <f t="shared" si="50"/>
        <v>1</v>
      </c>
      <c r="AP357" s="1">
        <v>0</v>
      </c>
      <c r="AQ357" s="1">
        <v>128</v>
      </c>
      <c r="AR357" s="1">
        <v>0</v>
      </c>
      <c r="AS357" s="1">
        <f>+Urq_InfraMR[[#This Row],[B.02.1 - Parque de Coches Eléctricos Motrices]]+Urq_InfraMR[[#This Row],[B.02.2 - Parque de Coches Eléctricos Motrices Remolcados Tipo R]]+Urq_InfraMR[[#This Row],[B.02.3 - Parque de Coches Eléctricos Motrices Tipo R]]</f>
        <v>128</v>
      </c>
      <c r="AT357" s="1">
        <v>0</v>
      </c>
      <c r="AU357" s="1">
        <v>0</v>
      </c>
      <c r="AV357" s="1">
        <v>0</v>
      </c>
      <c r="AW357" s="1">
        <f>+Urq_InfraMR[[#This Row],[B.03.1 - Parque de Coches Motores Motrices Remolcados]]+Urq_InfraMR[[#This Row],[B.03.2 - Parque de Coches Motores Motrices Intermedios]]+Urq_InfraMR[[#This Row],[B.03.3 - Parque de Coches Motores Motrices Cabina]]</f>
        <v>0</v>
      </c>
      <c r="AX357" s="1">
        <v>0</v>
      </c>
      <c r="AY357" s="1">
        <v>0</v>
      </c>
      <c r="AZ357" s="1">
        <v>0</v>
      </c>
      <c r="BA357" s="1">
        <v>0</v>
      </c>
      <c r="BB357" s="1">
        <v>0</v>
      </c>
      <c r="BC357" s="1">
        <f>+Urq_InfraMR[[#This Row],[B.04.5 - Parque de Coches Remolcados para Servicios Especiales (Cartoneros)]]+Urq_InfraMR[[#This Row],[B.04.4 - Parque de Coches Remolcados de Larga Distancia (Turista+Pullman)]]+Urq_InfraMR[[#This Row],[B.04.3 - Parque de Coches Remolcados Clase Unica Cabina]]+Urq_InfraMR[[#This Row],[B.04.2 - Parque de Coches Remolcados Clase Unica Furgón]]+Urq_InfraMR[[#This Row],[B.04.1 - Parque de Coches Remolcados Clase Unica]]</f>
        <v>0</v>
      </c>
      <c r="BD357" s="1">
        <v>2</v>
      </c>
      <c r="BE357" s="1">
        <v>0</v>
      </c>
      <c r="BF357" s="16">
        <v>1435</v>
      </c>
    </row>
    <row r="358" spans="1:58">
      <c r="A358" s="1">
        <v>2022</v>
      </c>
      <c r="B358" s="1" t="s">
        <v>123</v>
      </c>
      <c r="C358" s="12">
        <v>0.2</v>
      </c>
      <c r="D358" s="12">
        <v>0</v>
      </c>
      <c r="E358" s="12">
        <v>0</v>
      </c>
      <c r="F358" s="12">
        <v>25.676639999999999</v>
      </c>
      <c r="G358" s="12">
        <f t="shared" si="44"/>
        <v>25.876639999999998</v>
      </c>
      <c r="H358" s="12">
        <f>+Urq_InfraMR[[#This Row],[Total Líneas de Explotación ]]</f>
        <v>25.876639999999998</v>
      </c>
      <c r="I358" s="12">
        <v>25.677</v>
      </c>
      <c r="J358" s="12">
        <v>0.2</v>
      </c>
      <c r="K358" s="12">
        <v>2.5569999999999999</v>
      </c>
      <c r="L358" s="12">
        <v>54.899000000000001</v>
      </c>
      <c r="M358" s="12">
        <v>3.875</v>
      </c>
      <c r="N358" s="12">
        <f>+Urq_InfraMR[[#This Row],[A.03.1 -  Longitud de Vías de Explotación No Electrificadas Troncales y Ramales (vía principal) (km)]]+Urq_InfraMR[[#This Row],[A.04.1 -  Longitud de Vías de Explotación Electrificadas Troncales y Ramales (vía principal) (km)]]</f>
        <v>55.099000000000004</v>
      </c>
      <c r="O358" s="12">
        <f>+Urq_InfraMR[[#This Row],[Total Vías (excluido Auxiliares)]]</f>
        <v>55.099000000000004</v>
      </c>
      <c r="P358" s="1">
        <v>4</v>
      </c>
      <c r="Q358" s="1">
        <v>19</v>
      </c>
      <c r="R358" s="1">
        <v>0</v>
      </c>
      <c r="S358" s="1">
        <f t="shared" si="45"/>
        <v>23</v>
      </c>
      <c r="T358" s="1">
        <v>0</v>
      </c>
      <c r="U358" s="1">
        <v>23</v>
      </c>
      <c r="V358" s="1">
        <v>0</v>
      </c>
      <c r="W358" s="1">
        <v>0</v>
      </c>
      <c r="X358" s="1">
        <v>3</v>
      </c>
      <c r="Y358" s="1">
        <f t="shared" si="46"/>
        <v>26</v>
      </c>
      <c r="Z358" s="1">
        <v>9</v>
      </c>
      <c r="AA358" s="1">
        <v>6</v>
      </c>
      <c r="AB358" s="1">
        <v>25</v>
      </c>
      <c r="AC358" s="1">
        <f t="shared" si="47"/>
        <v>40</v>
      </c>
      <c r="AD358" s="1">
        <v>7</v>
      </c>
      <c r="AE358" s="1">
        <v>5</v>
      </c>
      <c r="AF358" s="1">
        <v>57</v>
      </c>
      <c r="AG358" s="1">
        <f t="shared" si="48"/>
        <v>69</v>
      </c>
      <c r="AH358" s="13">
        <v>18.018000000000001</v>
      </c>
      <c r="AI358" s="13">
        <v>0</v>
      </c>
      <c r="AJ358" s="13">
        <v>7.7320000000000002</v>
      </c>
      <c r="AK358" s="13">
        <f t="shared" si="49"/>
        <v>25.75</v>
      </c>
      <c r="AL358" s="1">
        <v>1</v>
      </c>
      <c r="AM358" s="1">
        <v>0</v>
      </c>
      <c r="AN358" s="1">
        <v>0</v>
      </c>
      <c r="AO358" s="1">
        <f t="shared" si="50"/>
        <v>1</v>
      </c>
      <c r="AP358" s="1">
        <v>0</v>
      </c>
      <c r="AQ358" s="1">
        <v>128</v>
      </c>
      <c r="AR358" s="1">
        <v>0</v>
      </c>
      <c r="AS358" s="1">
        <f>+Urq_InfraMR[[#This Row],[B.02.1 - Parque de Coches Eléctricos Motrices]]+Urq_InfraMR[[#This Row],[B.02.2 - Parque de Coches Eléctricos Motrices Remolcados Tipo R]]+Urq_InfraMR[[#This Row],[B.02.3 - Parque de Coches Eléctricos Motrices Tipo R]]</f>
        <v>128</v>
      </c>
      <c r="AT358" s="1">
        <v>0</v>
      </c>
      <c r="AU358" s="1">
        <v>0</v>
      </c>
      <c r="AV358" s="1">
        <v>0</v>
      </c>
      <c r="AW358" s="1">
        <f>+Urq_InfraMR[[#This Row],[B.03.1 - Parque de Coches Motores Motrices Remolcados]]+Urq_InfraMR[[#This Row],[B.03.2 - Parque de Coches Motores Motrices Intermedios]]+Urq_InfraMR[[#This Row],[B.03.3 - Parque de Coches Motores Motrices Cabina]]</f>
        <v>0</v>
      </c>
      <c r="AX358" s="1">
        <v>0</v>
      </c>
      <c r="AY358" s="1">
        <v>0</v>
      </c>
      <c r="AZ358" s="1">
        <v>0</v>
      </c>
      <c r="BA358" s="1">
        <v>0</v>
      </c>
      <c r="BB358" s="1">
        <v>0</v>
      </c>
      <c r="BC358" s="1">
        <f>+Urq_InfraMR[[#This Row],[B.04.5 - Parque de Coches Remolcados para Servicios Especiales (Cartoneros)]]+Urq_InfraMR[[#This Row],[B.04.4 - Parque de Coches Remolcados de Larga Distancia (Turista+Pullman)]]+Urq_InfraMR[[#This Row],[B.04.3 - Parque de Coches Remolcados Clase Unica Cabina]]+Urq_InfraMR[[#This Row],[B.04.2 - Parque de Coches Remolcados Clase Unica Furgón]]+Urq_InfraMR[[#This Row],[B.04.1 - Parque de Coches Remolcados Clase Unica]]</f>
        <v>0</v>
      </c>
      <c r="BD358" s="1">
        <v>2</v>
      </c>
      <c r="BE358" s="1">
        <v>0</v>
      </c>
      <c r="BF358" s="16">
        <v>1435</v>
      </c>
    </row>
    <row r="359" spans="1:58">
      <c r="A359" s="1">
        <v>2022</v>
      </c>
      <c r="B359" s="1" t="s">
        <v>124</v>
      </c>
      <c r="C359" s="12">
        <v>0.2</v>
      </c>
      <c r="D359" s="12">
        <v>0</v>
      </c>
      <c r="E359" s="12">
        <v>0</v>
      </c>
      <c r="F359" s="12">
        <v>25.676639999999999</v>
      </c>
      <c r="G359" s="12">
        <f t="shared" si="44"/>
        <v>25.876639999999998</v>
      </c>
      <c r="H359" s="12">
        <f>+Urq_InfraMR[[#This Row],[Total Líneas de Explotación ]]</f>
        <v>25.876639999999998</v>
      </c>
      <c r="I359" s="12">
        <v>25.677</v>
      </c>
      <c r="J359" s="12">
        <v>0.2</v>
      </c>
      <c r="K359" s="12">
        <v>2.5569999999999999</v>
      </c>
      <c r="L359" s="12">
        <v>54.899000000000001</v>
      </c>
      <c r="M359" s="12">
        <v>3.875</v>
      </c>
      <c r="N359" s="12">
        <f>+Urq_InfraMR[[#This Row],[A.03.1 -  Longitud de Vías de Explotación No Electrificadas Troncales y Ramales (vía principal) (km)]]+Urq_InfraMR[[#This Row],[A.04.1 -  Longitud de Vías de Explotación Electrificadas Troncales y Ramales (vía principal) (km)]]</f>
        <v>55.099000000000004</v>
      </c>
      <c r="O359" s="12">
        <f>+Urq_InfraMR[[#This Row],[Total Vías (excluido Auxiliares)]]</f>
        <v>55.099000000000004</v>
      </c>
      <c r="P359" s="1">
        <v>4</v>
      </c>
      <c r="Q359" s="1">
        <v>19</v>
      </c>
      <c r="R359" s="1">
        <v>0</v>
      </c>
      <c r="S359" s="1">
        <f t="shared" si="45"/>
        <v>23</v>
      </c>
      <c r="T359" s="1">
        <v>0</v>
      </c>
      <c r="U359" s="1">
        <v>23</v>
      </c>
      <c r="V359" s="1">
        <v>0</v>
      </c>
      <c r="W359" s="1">
        <v>0</v>
      </c>
      <c r="X359" s="1">
        <v>3</v>
      </c>
      <c r="Y359" s="1">
        <f t="shared" si="46"/>
        <v>26</v>
      </c>
      <c r="Z359" s="1">
        <v>9</v>
      </c>
      <c r="AA359" s="1">
        <v>6</v>
      </c>
      <c r="AB359" s="1">
        <v>25</v>
      </c>
      <c r="AC359" s="1">
        <f t="shared" si="47"/>
        <v>40</v>
      </c>
      <c r="AD359" s="1">
        <v>7</v>
      </c>
      <c r="AE359" s="1">
        <v>5</v>
      </c>
      <c r="AF359" s="1">
        <v>57</v>
      </c>
      <c r="AG359" s="1">
        <f t="shared" si="48"/>
        <v>69</v>
      </c>
      <c r="AH359" s="13">
        <v>18.018000000000001</v>
      </c>
      <c r="AI359" s="13">
        <v>0</v>
      </c>
      <c r="AJ359" s="13">
        <v>7.7320000000000002</v>
      </c>
      <c r="AK359" s="13">
        <f t="shared" si="49"/>
        <v>25.75</v>
      </c>
      <c r="AL359" s="1">
        <v>1</v>
      </c>
      <c r="AM359" s="1">
        <v>0</v>
      </c>
      <c r="AN359" s="1">
        <v>0</v>
      </c>
      <c r="AO359" s="1">
        <f t="shared" si="50"/>
        <v>1</v>
      </c>
      <c r="AP359" s="1">
        <v>0</v>
      </c>
      <c r="AQ359" s="1">
        <v>128</v>
      </c>
      <c r="AR359" s="1">
        <v>0</v>
      </c>
      <c r="AS359" s="1">
        <f>+Urq_InfraMR[[#This Row],[B.02.1 - Parque de Coches Eléctricos Motrices]]+Urq_InfraMR[[#This Row],[B.02.2 - Parque de Coches Eléctricos Motrices Remolcados Tipo R]]+Urq_InfraMR[[#This Row],[B.02.3 - Parque de Coches Eléctricos Motrices Tipo R]]</f>
        <v>128</v>
      </c>
      <c r="AT359" s="1">
        <v>0</v>
      </c>
      <c r="AU359" s="1">
        <v>0</v>
      </c>
      <c r="AV359" s="1">
        <v>0</v>
      </c>
      <c r="AW359" s="1">
        <f>+Urq_InfraMR[[#This Row],[B.03.1 - Parque de Coches Motores Motrices Remolcados]]+Urq_InfraMR[[#This Row],[B.03.2 - Parque de Coches Motores Motrices Intermedios]]+Urq_InfraMR[[#This Row],[B.03.3 - Parque de Coches Motores Motrices Cabina]]</f>
        <v>0</v>
      </c>
      <c r="AX359" s="1">
        <v>0</v>
      </c>
      <c r="AY359" s="1">
        <v>0</v>
      </c>
      <c r="AZ359" s="1">
        <v>0</v>
      </c>
      <c r="BA359" s="1">
        <v>0</v>
      </c>
      <c r="BB359" s="1">
        <v>0</v>
      </c>
      <c r="BC359" s="1">
        <f>+Urq_InfraMR[[#This Row],[B.04.5 - Parque de Coches Remolcados para Servicios Especiales (Cartoneros)]]+Urq_InfraMR[[#This Row],[B.04.4 - Parque de Coches Remolcados de Larga Distancia (Turista+Pullman)]]+Urq_InfraMR[[#This Row],[B.04.3 - Parque de Coches Remolcados Clase Unica Cabina]]+Urq_InfraMR[[#This Row],[B.04.2 - Parque de Coches Remolcados Clase Unica Furgón]]+Urq_InfraMR[[#This Row],[B.04.1 - Parque de Coches Remolcados Clase Unica]]</f>
        <v>0</v>
      </c>
      <c r="BD359" s="1">
        <v>2</v>
      </c>
      <c r="BE359" s="1">
        <v>0</v>
      </c>
      <c r="BF359" s="16">
        <v>1435</v>
      </c>
    </row>
    <row r="360" spans="1:58">
      <c r="A360" s="1">
        <v>2022</v>
      </c>
      <c r="B360" s="1" t="s">
        <v>125</v>
      </c>
      <c r="C360" s="12">
        <v>0.2</v>
      </c>
      <c r="D360" s="12">
        <v>0</v>
      </c>
      <c r="E360" s="12">
        <v>0</v>
      </c>
      <c r="F360" s="12">
        <v>25.676639999999999</v>
      </c>
      <c r="G360" s="12">
        <f t="shared" si="44"/>
        <v>25.876639999999998</v>
      </c>
      <c r="H360" s="12">
        <f>+Urq_InfraMR[[#This Row],[Total Líneas de Explotación ]]</f>
        <v>25.876639999999998</v>
      </c>
      <c r="I360" s="12">
        <v>25.677</v>
      </c>
      <c r="J360" s="12">
        <v>0.2</v>
      </c>
      <c r="K360" s="12">
        <v>2.5569999999999999</v>
      </c>
      <c r="L360" s="12">
        <v>54.899000000000001</v>
      </c>
      <c r="M360" s="12">
        <v>3.875</v>
      </c>
      <c r="N360" s="12">
        <f>+Urq_InfraMR[[#This Row],[A.03.1 -  Longitud de Vías de Explotación No Electrificadas Troncales y Ramales (vía principal) (km)]]+Urq_InfraMR[[#This Row],[A.04.1 -  Longitud de Vías de Explotación Electrificadas Troncales y Ramales (vía principal) (km)]]</f>
        <v>55.099000000000004</v>
      </c>
      <c r="O360" s="12">
        <f>+Urq_InfraMR[[#This Row],[Total Vías (excluido Auxiliares)]]</f>
        <v>55.099000000000004</v>
      </c>
      <c r="P360" s="1">
        <v>4</v>
      </c>
      <c r="Q360" s="1">
        <v>19</v>
      </c>
      <c r="R360" s="1">
        <v>0</v>
      </c>
      <c r="S360" s="1">
        <f t="shared" si="45"/>
        <v>23</v>
      </c>
      <c r="T360" s="1">
        <v>0</v>
      </c>
      <c r="U360" s="1">
        <v>23</v>
      </c>
      <c r="V360" s="1">
        <v>0</v>
      </c>
      <c r="W360" s="1">
        <v>0</v>
      </c>
      <c r="X360" s="1">
        <v>3</v>
      </c>
      <c r="Y360" s="1">
        <f t="shared" si="46"/>
        <v>26</v>
      </c>
      <c r="Z360" s="1">
        <v>9</v>
      </c>
      <c r="AA360" s="1">
        <v>6</v>
      </c>
      <c r="AB360" s="1">
        <v>25</v>
      </c>
      <c r="AC360" s="1">
        <f t="shared" si="47"/>
        <v>40</v>
      </c>
      <c r="AD360" s="1">
        <v>7</v>
      </c>
      <c r="AE360" s="1">
        <v>5</v>
      </c>
      <c r="AF360" s="1">
        <v>57</v>
      </c>
      <c r="AG360" s="1">
        <f t="shared" si="48"/>
        <v>69</v>
      </c>
      <c r="AH360" s="13">
        <v>18.018000000000001</v>
      </c>
      <c r="AI360" s="13">
        <v>0</v>
      </c>
      <c r="AJ360" s="13">
        <v>7.7320000000000002</v>
      </c>
      <c r="AK360" s="13">
        <f t="shared" si="49"/>
        <v>25.75</v>
      </c>
      <c r="AL360" s="1">
        <v>1</v>
      </c>
      <c r="AM360" s="1">
        <v>0</v>
      </c>
      <c r="AN360" s="1">
        <v>0</v>
      </c>
      <c r="AO360" s="1">
        <f t="shared" si="50"/>
        <v>1</v>
      </c>
      <c r="AP360" s="1">
        <v>0</v>
      </c>
      <c r="AQ360" s="1">
        <v>128</v>
      </c>
      <c r="AR360" s="1">
        <v>0</v>
      </c>
      <c r="AS360" s="1">
        <f>+Urq_InfraMR[[#This Row],[B.02.1 - Parque de Coches Eléctricos Motrices]]+Urq_InfraMR[[#This Row],[B.02.2 - Parque de Coches Eléctricos Motrices Remolcados Tipo R]]+Urq_InfraMR[[#This Row],[B.02.3 - Parque de Coches Eléctricos Motrices Tipo R]]</f>
        <v>128</v>
      </c>
      <c r="AT360" s="1">
        <v>0</v>
      </c>
      <c r="AU360" s="1">
        <v>0</v>
      </c>
      <c r="AV360" s="1">
        <v>0</v>
      </c>
      <c r="AW360" s="1">
        <f>+Urq_InfraMR[[#This Row],[B.03.1 - Parque de Coches Motores Motrices Remolcados]]+Urq_InfraMR[[#This Row],[B.03.2 - Parque de Coches Motores Motrices Intermedios]]+Urq_InfraMR[[#This Row],[B.03.3 - Parque de Coches Motores Motrices Cabina]]</f>
        <v>0</v>
      </c>
      <c r="AX360" s="1">
        <v>0</v>
      </c>
      <c r="AY360" s="1">
        <v>0</v>
      </c>
      <c r="AZ360" s="1">
        <v>0</v>
      </c>
      <c r="BA360" s="1">
        <v>0</v>
      </c>
      <c r="BB360" s="1">
        <v>0</v>
      </c>
      <c r="BC360" s="1">
        <f>+Urq_InfraMR[[#This Row],[B.04.5 - Parque de Coches Remolcados para Servicios Especiales (Cartoneros)]]+Urq_InfraMR[[#This Row],[B.04.4 - Parque de Coches Remolcados de Larga Distancia (Turista+Pullman)]]+Urq_InfraMR[[#This Row],[B.04.3 - Parque de Coches Remolcados Clase Unica Cabina]]+Urq_InfraMR[[#This Row],[B.04.2 - Parque de Coches Remolcados Clase Unica Furgón]]+Urq_InfraMR[[#This Row],[B.04.1 - Parque de Coches Remolcados Clase Unica]]</f>
        <v>0</v>
      </c>
      <c r="BD360" s="1">
        <v>2</v>
      </c>
      <c r="BE360" s="1">
        <v>0</v>
      </c>
      <c r="BF360" s="16">
        <v>1435</v>
      </c>
    </row>
    <row r="361" spans="1:58">
      <c r="A361" s="1">
        <v>2022</v>
      </c>
      <c r="B361" s="1" t="s">
        <v>126</v>
      </c>
      <c r="C361" s="12">
        <v>0.2</v>
      </c>
      <c r="D361" s="12">
        <v>0</v>
      </c>
      <c r="E361" s="12">
        <v>0</v>
      </c>
      <c r="F361" s="12">
        <v>25.676639999999999</v>
      </c>
      <c r="G361" s="12">
        <f t="shared" si="44"/>
        <v>25.876639999999998</v>
      </c>
      <c r="H361" s="12">
        <f>+Urq_InfraMR[[#This Row],[Total Líneas de Explotación ]]</f>
        <v>25.876639999999998</v>
      </c>
      <c r="I361" s="12">
        <v>25.677</v>
      </c>
      <c r="J361" s="12">
        <v>0.2</v>
      </c>
      <c r="K361" s="12">
        <v>2.5569999999999999</v>
      </c>
      <c r="L361" s="12">
        <v>54.899000000000001</v>
      </c>
      <c r="M361" s="12">
        <v>3.875</v>
      </c>
      <c r="N361" s="12">
        <f>+Urq_InfraMR[[#This Row],[A.03.1 -  Longitud de Vías de Explotación No Electrificadas Troncales y Ramales (vía principal) (km)]]+Urq_InfraMR[[#This Row],[A.04.1 -  Longitud de Vías de Explotación Electrificadas Troncales y Ramales (vía principal) (km)]]</f>
        <v>55.099000000000004</v>
      </c>
      <c r="O361" s="12">
        <f>+Urq_InfraMR[[#This Row],[Total Vías (excluido Auxiliares)]]</f>
        <v>55.099000000000004</v>
      </c>
      <c r="P361" s="1">
        <v>4</v>
      </c>
      <c r="Q361" s="1">
        <v>19</v>
      </c>
      <c r="R361" s="1">
        <v>0</v>
      </c>
      <c r="S361" s="1">
        <f t="shared" si="45"/>
        <v>23</v>
      </c>
      <c r="T361" s="1">
        <v>0</v>
      </c>
      <c r="U361" s="1">
        <v>23</v>
      </c>
      <c r="V361" s="1">
        <v>0</v>
      </c>
      <c r="W361" s="1">
        <v>0</v>
      </c>
      <c r="X361" s="1">
        <v>3</v>
      </c>
      <c r="Y361" s="1">
        <f t="shared" si="46"/>
        <v>26</v>
      </c>
      <c r="Z361" s="1">
        <v>9</v>
      </c>
      <c r="AA361" s="1">
        <v>6</v>
      </c>
      <c r="AB361" s="1">
        <v>25</v>
      </c>
      <c r="AC361" s="1">
        <f t="shared" si="47"/>
        <v>40</v>
      </c>
      <c r="AD361" s="1">
        <v>7</v>
      </c>
      <c r="AE361" s="1">
        <v>5</v>
      </c>
      <c r="AF361" s="1">
        <v>57</v>
      </c>
      <c r="AG361" s="1">
        <f t="shared" si="48"/>
        <v>69</v>
      </c>
      <c r="AH361" s="13">
        <v>18.018000000000001</v>
      </c>
      <c r="AI361" s="13">
        <v>0</v>
      </c>
      <c r="AJ361" s="13">
        <v>7.7320000000000002</v>
      </c>
      <c r="AK361" s="13">
        <f t="shared" si="49"/>
        <v>25.75</v>
      </c>
      <c r="AL361" s="1">
        <v>1</v>
      </c>
      <c r="AM361" s="1">
        <v>0</v>
      </c>
      <c r="AN361" s="1">
        <v>0</v>
      </c>
      <c r="AO361" s="1">
        <f t="shared" si="50"/>
        <v>1</v>
      </c>
      <c r="AP361" s="1">
        <v>0</v>
      </c>
      <c r="AQ361" s="1">
        <v>128</v>
      </c>
      <c r="AR361" s="1">
        <v>0</v>
      </c>
      <c r="AS361" s="1">
        <f>+Urq_InfraMR[[#This Row],[B.02.1 - Parque de Coches Eléctricos Motrices]]+Urq_InfraMR[[#This Row],[B.02.2 - Parque de Coches Eléctricos Motrices Remolcados Tipo R]]+Urq_InfraMR[[#This Row],[B.02.3 - Parque de Coches Eléctricos Motrices Tipo R]]</f>
        <v>128</v>
      </c>
      <c r="AT361" s="1">
        <v>0</v>
      </c>
      <c r="AU361" s="1">
        <v>0</v>
      </c>
      <c r="AV361" s="1">
        <v>0</v>
      </c>
      <c r="AW361" s="1">
        <f>+Urq_InfraMR[[#This Row],[B.03.1 - Parque de Coches Motores Motrices Remolcados]]+Urq_InfraMR[[#This Row],[B.03.2 - Parque de Coches Motores Motrices Intermedios]]+Urq_InfraMR[[#This Row],[B.03.3 - Parque de Coches Motores Motrices Cabina]]</f>
        <v>0</v>
      </c>
      <c r="AX361" s="1">
        <v>0</v>
      </c>
      <c r="AY361" s="1">
        <v>0</v>
      </c>
      <c r="AZ361" s="1">
        <v>0</v>
      </c>
      <c r="BA361" s="1">
        <v>0</v>
      </c>
      <c r="BB361" s="1">
        <v>0</v>
      </c>
      <c r="BC361" s="1">
        <f>+Urq_InfraMR[[#This Row],[B.04.5 - Parque de Coches Remolcados para Servicios Especiales (Cartoneros)]]+Urq_InfraMR[[#This Row],[B.04.4 - Parque de Coches Remolcados de Larga Distancia (Turista+Pullman)]]+Urq_InfraMR[[#This Row],[B.04.3 - Parque de Coches Remolcados Clase Unica Cabina]]+Urq_InfraMR[[#This Row],[B.04.2 - Parque de Coches Remolcados Clase Unica Furgón]]+Urq_InfraMR[[#This Row],[B.04.1 - Parque de Coches Remolcados Clase Unica]]</f>
        <v>0</v>
      </c>
      <c r="BD361" s="1">
        <v>2</v>
      </c>
      <c r="BE361" s="1">
        <v>0</v>
      </c>
      <c r="BF361" s="16">
        <v>1435</v>
      </c>
    </row>
  </sheetData>
  <pageMargins left="0.7" right="0.7" top="0.75" bottom="0.75" header="0.3" footer="0.3"/>
  <ignoredErrors>
    <ignoredError sqref="AB350:AB361" calculatedColumn="1"/>
  </ignoredErrors>
  <legacyDrawing r:id="rId1"/>
  <tableParts count="1">
    <tablePart r:id="rId2"/>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4.9989318521683403E-2"/>
  </sheetPr>
  <dimension ref="A1:I56"/>
  <sheetViews>
    <sheetView showGridLines="0" zoomScale="90" zoomScaleNormal="90" workbookViewId="0">
      <selection activeCell="F31" sqref="F31"/>
    </sheetView>
  </sheetViews>
  <sheetFormatPr baseColWidth="10" defaultColWidth="11" defaultRowHeight="12.75"/>
  <cols>
    <col min="1" max="1" width="4.5546875" style="1" customWidth="1"/>
    <col min="2" max="2" width="7.21875" style="1" customWidth="1"/>
    <col min="3" max="3" width="17.44140625" style="1" customWidth="1"/>
    <col min="4" max="4" width="10.88671875" style="1" customWidth="1"/>
    <col min="5" max="5" width="14.109375" style="1" customWidth="1"/>
    <col min="6" max="7" width="8.6640625" style="1" customWidth="1"/>
    <col min="8" max="256" width="11.21875" style="1"/>
    <col min="257" max="257" width="4.5546875" style="1" customWidth="1"/>
    <col min="258" max="258" width="7" style="1" customWidth="1"/>
    <col min="259" max="259" width="16.5546875" style="1" customWidth="1"/>
    <col min="260" max="512" width="11.21875" style="1"/>
    <col min="513" max="513" width="4.5546875" style="1" customWidth="1"/>
    <col min="514" max="514" width="7" style="1" customWidth="1"/>
    <col min="515" max="515" width="16.5546875" style="1" customWidth="1"/>
    <col min="516" max="768" width="11.21875" style="1"/>
    <col min="769" max="769" width="4.5546875" style="1" customWidth="1"/>
    <col min="770" max="770" width="7" style="1" customWidth="1"/>
    <col min="771" max="771" width="16.5546875" style="1" customWidth="1"/>
    <col min="772" max="1024" width="11.21875" style="1"/>
    <col min="1025" max="1025" width="4.5546875" style="1" customWidth="1"/>
    <col min="1026" max="1026" width="7" style="1" customWidth="1"/>
    <col min="1027" max="1027" width="16.5546875" style="1" customWidth="1"/>
    <col min="1028" max="1280" width="11.21875" style="1"/>
    <col min="1281" max="1281" width="4.5546875" style="1" customWidth="1"/>
    <col min="1282" max="1282" width="7" style="1" customWidth="1"/>
    <col min="1283" max="1283" width="16.5546875" style="1" customWidth="1"/>
    <col min="1284" max="1536" width="11.21875" style="1"/>
    <col min="1537" max="1537" width="4.5546875" style="1" customWidth="1"/>
    <col min="1538" max="1538" width="7" style="1" customWidth="1"/>
    <col min="1539" max="1539" width="16.5546875" style="1" customWidth="1"/>
    <col min="1540" max="1792" width="11.21875" style="1"/>
    <col min="1793" max="1793" width="4.5546875" style="1" customWidth="1"/>
    <col min="1794" max="1794" width="7" style="1" customWidth="1"/>
    <col min="1795" max="1795" width="16.5546875" style="1" customWidth="1"/>
    <col min="1796" max="2048" width="11.21875" style="1"/>
    <col min="2049" max="2049" width="4.5546875" style="1" customWidth="1"/>
    <col min="2050" max="2050" width="7" style="1" customWidth="1"/>
    <col min="2051" max="2051" width="16.5546875" style="1" customWidth="1"/>
    <col min="2052" max="2304" width="11.21875" style="1"/>
    <col min="2305" max="2305" width="4.5546875" style="1" customWidth="1"/>
    <col min="2306" max="2306" width="7" style="1" customWidth="1"/>
    <col min="2307" max="2307" width="16.5546875" style="1" customWidth="1"/>
    <col min="2308" max="2560" width="11.21875" style="1"/>
    <col min="2561" max="2561" width="4.5546875" style="1" customWidth="1"/>
    <col min="2562" max="2562" width="7" style="1" customWidth="1"/>
    <col min="2563" max="2563" width="16.5546875" style="1" customWidth="1"/>
    <col min="2564" max="2816" width="11.21875" style="1"/>
    <col min="2817" max="2817" width="4.5546875" style="1" customWidth="1"/>
    <col min="2818" max="2818" width="7" style="1" customWidth="1"/>
    <col min="2819" max="2819" width="16.5546875" style="1" customWidth="1"/>
    <col min="2820" max="3072" width="11.21875" style="1"/>
    <col min="3073" max="3073" width="4.5546875" style="1" customWidth="1"/>
    <col min="3074" max="3074" width="7" style="1" customWidth="1"/>
    <col min="3075" max="3075" width="16.5546875" style="1" customWidth="1"/>
    <col min="3076" max="3328" width="11.21875" style="1"/>
    <col min="3329" max="3329" width="4.5546875" style="1" customWidth="1"/>
    <col min="3330" max="3330" width="7" style="1" customWidth="1"/>
    <col min="3331" max="3331" width="16.5546875" style="1" customWidth="1"/>
    <col min="3332" max="3584" width="11.21875" style="1"/>
    <col min="3585" max="3585" width="4.5546875" style="1" customWidth="1"/>
    <col min="3586" max="3586" width="7" style="1" customWidth="1"/>
    <col min="3587" max="3587" width="16.5546875" style="1" customWidth="1"/>
    <col min="3588" max="3840" width="11.21875" style="1"/>
    <col min="3841" max="3841" width="4.5546875" style="1" customWidth="1"/>
    <col min="3842" max="3842" width="7" style="1" customWidth="1"/>
    <col min="3843" max="3843" width="16.5546875" style="1" customWidth="1"/>
    <col min="3844" max="4096" width="11.21875" style="1"/>
    <col min="4097" max="4097" width="4.5546875" style="1" customWidth="1"/>
    <col min="4098" max="4098" width="7" style="1" customWidth="1"/>
    <col min="4099" max="4099" width="16.5546875" style="1" customWidth="1"/>
    <col min="4100" max="4352" width="11.21875" style="1"/>
    <col min="4353" max="4353" width="4.5546875" style="1" customWidth="1"/>
    <col min="4354" max="4354" width="7" style="1" customWidth="1"/>
    <col min="4355" max="4355" width="16.5546875" style="1" customWidth="1"/>
    <col min="4356" max="4608" width="11.21875" style="1"/>
    <col min="4609" max="4609" width="4.5546875" style="1" customWidth="1"/>
    <col min="4610" max="4610" width="7" style="1" customWidth="1"/>
    <col min="4611" max="4611" width="16.5546875" style="1" customWidth="1"/>
    <col min="4612" max="4864" width="11.21875" style="1"/>
    <col min="4865" max="4865" width="4.5546875" style="1" customWidth="1"/>
    <col min="4866" max="4866" width="7" style="1" customWidth="1"/>
    <col min="4867" max="4867" width="16.5546875" style="1" customWidth="1"/>
    <col min="4868" max="5120" width="11.21875" style="1"/>
    <col min="5121" max="5121" width="4.5546875" style="1" customWidth="1"/>
    <col min="5122" max="5122" width="7" style="1" customWidth="1"/>
    <col min="5123" max="5123" width="16.5546875" style="1" customWidth="1"/>
    <col min="5124" max="5376" width="11.21875" style="1"/>
    <col min="5377" max="5377" width="4.5546875" style="1" customWidth="1"/>
    <col min="5378" max="5378" width="7" style="1" customWidth="1"/>
    <col min="5379" max="5379" width="16.5546875" style="1" customWidth="1"/>
    <col min="5380" max="5632" width="11.21875" style="1"/>
    <col min="5633" max="5633" width="4.5546875" style="1" customWidth="1"/>
    <col min="5634" max="5634" width="7" style="1" customWidth="1"/>
    <col min="5635" max="5635" width="16.5546875" style="1" customWidth="1"/>
    <col min="5636" max="5888" width="11.21875" style="1"/>
    <col min="5889" max="5889" width="4.5546875" style="1" customWidth="1"/>
    <col min="5890" max="5890" width="7" style="1" customWidth="1"/>
    <col min="5891" max="5891" width="16.5546875" style="1" customWidth="1"/>
    <col min="5892" max="6144" width="11.21875" style="1"/>
    <col min="6145" max="6145" width="4.5546875" style="1" customWidth="1"/>
    <col min="6146" max="6146" width="7" style="1" customWidth="1"/>
    <col min="6147" max="6147" width="16.5546875" style="1" customWidth="1"/>
    <col min="6148" max="6400" width="11.21875" style="1"/>
    <col min="6401" max="6401" width="4.5546875" style="1" customWidth="1"/>
    <col min="6402" max="6402" width="7" style="1" customWidth="1"/>
    <col min="6403" max="6403" width="16.5546875" style="1" customWidth="1"/>
    <col min="6404" max="6656" width="11.21875" style="1"/>
    <col min="6657" max="6657" width="4.5546875" style="1" customWidth="1"/>
    <col min="6658" max="6658" width="7" style="1" customWidth="1"/>
    <col min="6659" max="6659" width="16.5546875" style="1" customWidth="1"/>
    <col min="6660" max="6912" width="11.21875" style="1"/>
    <col min="6913" max="6913" width="4.5546875" style="1" customWidth="1"/>
    <col min="6914" max="6914" width="7" style="1" customWidth="1"/>
    <col min="6915" max="6915" width="16.5546875" style="1" customWidth="1"/>
    <col min="6916" max="7168" width="11.21875" style="1"/>
    <col min="7169" max="7169" width="4.5546875" style="1" customWidth="1"/>
    <col min="7170" max="7170" width="7" style="1" customWidth="1"/>
    <col min="7171" max="7171" width="16.5546875" style="1" customWidth="1"/>
    <col min="7172" max="7424" width="11.21875" style="1"/>
    <col min="7425" max="7425" width="4.5546875" style="1" customWidth="1"/>
    <col min="7426" max="7426" width="7" style="1" customWidth="1"/>
    <col min="7427" max="7427" width="16.5546875" style="1" customWidth="1"/>
    <col min="7428" max="7680" width="11.21875" style="1"/>
    <col min="7681" max="7681" width="4.5546875" style="1" customWidth="1"/>
    <col min="7682" max="7682" width="7" style="1" customWidth="1"/>
    <col min="7683" max="7683" width="16.5546875" style="1" customWidth="1"/>
    <col min="7684" max="7936" width="11.21875" style="1"/>
    <col min="7937" max="7937" width="4.5546875" style="1" customWidth="1"/>
    <col min="7938" max="7938" width="7" style="1" customWidth="1"/>
    <col min="7939" max="7939" width="16.5546875" style="1" customWidth="1"/>
    <col min="7940" max="8192" width="11.21875" style="1"/>
    <col min="8193" max="8193" width="4.5546875" style="1" customWidth="1"/>
    <col min="8194" max="8194" width="7" style="1" customWidth="1"/>
    <col min="8195" max="8195" width="16.5546875" style="1" customWidth="1"/>
    <col min="8196" max="8448" width="11.21875" style="1"/>
    <col min="8449" max="8449" width="4.5546875" style="1" customWidth="1"/>
    <col min="8450" max="8450" width="7" style="1" customWidth="1"/>
    <col min="8451" max="8451" width="16.5546875" style="1" customWidth="1"/>
    <col min="8452" max="8704" width="11.21875" style="1"/>
    <col min="8705" max="8705" width="4.5546875" style="1" customWidth="1"/>
    <col min="8706" max="8706" width="7" style="1" customWidth="1"/>
    <col min="8707" max="8707" width="16.5546875" style="1" customWidth="1"/>
    <col min="8708" max="8960" width="11.21875" style="1"/>
    <col min="8961" max="8961" width="4.5546875" style="1" customWidth="1"/>
    <col min="8962" max="8962" width="7" style="1" customWidth="1"/>
    <col min="8963" max="8963" width="16.5546875" style="1" customWidth="1"/>
    <col min="8964" max="9216" width="11.21875" style="1"/>
    <col min="9217" max="9217" width="4.5546875" style="1" customWidth="1"/>
    <col min="9218" max="9218" width="7" style="1" customWidth="1"/>
    <col min="9219" max="9219" width="16.5546875" style="1" customWidth="1"/>
    <col min="9220" max="9472" width="11.21875" style="1"/>
    <col min="9473" max="9473" width="4.5546875" style="1" customWidth="1"/>
    <col min="9474" max="9474" width="7" style="1" customWidth="1"/>
    <col min="9475" max="9475" width="16.5546875" style="1" customWidth="1"/>
    <col min="9476" max="9728" width="11.21875" style="1"/>
    <col min="9729" max="9729" width="4.5546875" style="1" customWidth="1"/>
    <col min="9730" max="9730" width="7" style="1" customWidth="1"/>
    <col min="9731" max="9731" width="16.5546875" style="1" customWidth="1"/>
    <col min="9732" max="9984" width="11.21875" style="1"/>
    <col min="9985" max="9985" width="4.5546875" style="1" customWidth="1"/>
    <col min="9986" max="9986" width="7" style="1" customWidth="1"/>
    <col min="9987" max="9987" width="16.5546875" style="1" customWidth="1"/>
    <col min="9988" max="10240" width="11.21875" style="1"/>
    <col min="10241" max="10241" width="4.5546875" style="1" customWidth="1"/>
    <col min="10242" max="10242" width="7" style="1" customWidth="1"/>
    <col min="10243" max="10243" width="16.5546875" style="1" customWidth="1"/>
    <col min="10244" max="10496" width="11.21875" style="1"/>
    <col min="10497" max="10497" width="4.5546875" style="1" customWidth="1"/>
    <col min="10498" max="10498" width="7" style="1" customWidth="1"/>
    <col min="10499" max="10499" width="16.5546875" style="1" customWidth="1"/>
    <col min="10500" max="10752" width="11.21875" style="1"/>
    <col min="10753" max="10753" width="4.5546875" style="1" customWidth="1"/>
    <col min="10754" max="10754" width="7" style="1" customWidth="1"/>
    <col min="10755" max="10755" width="16.5546875" style="1" customWidth="1"/>
    <col min="10756" max="11008" width="11.21875" style="1"/>
    <col min="11009" max="11009" width="4.5546875" style="1" customWidth="1"/>
    <col min="11010" max="11010" width="7" style="1" customWidth="1"/>
    <col min="11011" max="11011" width="16.5546875" style="1" customWidth="1"/>
    <col min="11012" max="11264" width="11.21875" style="1"/>
    <col min="11265" max="11265" width="4.5546875" style="1" customWidth="1"/>
    <col min="11266" max="11266" width="7" style="1" customWidth="1"/>
    <col min="11267" max="11267" width="16.5546875" style="1" customWidth="1"/>
    <col min="11268" max="11520" width="11.21875" style="1"/>
    <col min="11521" max="11521" width="4.5546875" style="1" customWidth="1"/>
    <col min="11522" max="11522" width="7" style="1" customWidth="1"/>
    <col min="11523" max="11523" width="16.5546875" style="1" customWidth="1"/>
    <col min="11524" max="11776" width="11.21875" style="1"/>
    <col min="11777" max="11777" width="4.5546875" style="1" customWidth="1"/>
    <col min="11778" max="11778" width="7" style="1" customWidth="1"/>
    <col min="11779" max="11779" width="16.5546875" style="1" customWidth="1"/>
    <col min="11780" max="12032" width="11.21875" style="1"/>
    <col min="12033" max="12033" width="4.5546875" style="1" customWidth="1"/>
    <col min="12034" max="12034" width="7" style="1" customWidth="1"/>
    <col min="12035" max="12035" width="16.5546875" style="1" customWidth="1"/>
    <col min="12036" max="12288" width="11.21875" style="1"/>
    <col min="12289" max="12289" width="4.5546875" style="1" customWidth="1"/>
    <col min="12290" max="12290" width="7" style="1" customWidth="1"/>
    <col min="12291" max="12291" width="16.5546875" style="1" customWidth="1"/>
    <col min="12292" max="12544" width="11.21875" style="1"/>
    <col min="12545" max="12545" width="4.5546875" style="1" customWidth="1"/>
    <col min="12546" max="12546" width="7" style="1" customWidth="1"/>
    <col min="12547" max="12547" width="16.5546875" style="1" customWidth="1"/>
    <col min="12548" max="12800" width="11.21875" style="1"/>
    <col min="12801" max="12801" width="4.5546875" style="1" customWidth="1"/>
    <col min="12802" max="12802" width="7" style="1" customWidth="1"/>
    <col min="12803" max="12803" width="16.5546875" style="1" customWidth="1"/>
    <col min="12804" max="13056" width="11.21875" style="1"/>
    <col min="13057" max="13057" width="4.5546875" style="1" customWidth="1"/>
    <col min="13058" max="13058" width="7" style="1" customWidth="1"/>
    <col min="13059" max="13059" width="16.5546875" style="1" customWidth="1"/>
    <col min="13060" max="13312" width="11.21875" style="1"/>
    <col min="13313" max="13313" width="4.5546875" style="1" customWidth="1"/>
    <col min="13314" max="13314" width="7" style="1" customWidth="1"/>
    <col min="13315" max="13315" width="16.5546875" style="1" customWidth="1"/>
    <col min="13316" max="13568" width="11.21875" style="1"/>
    <col min="13569" max="13569" width="4.5546875" style="1" customWidth="1"/>
    <col min="13570" max="13570" width="7" style="1" customWidth="1"/>
    <col min="13571" max="13571" width="16.5546875" style="1" customWidth="1"/>
    <col min="13572" max="13824" width="11.21875" style="1"/>
    <col min="13825" max="13825" width="4.5546875" style="1" customWidth="1"/>
    <col min="13826" max="13826" width="7" style="1" customWidth="1"/>
    <col min="13827" max="13827" width="16.5546875" style="1" customWidth="1"/>
    <col min="13828" max="14080" width="11.21875" style="1"/>
    <col min="14081" max="14081" width="4.5546875" style="1" customWidth="1"/>
    <col min="14082" max="14082" width="7" style="1" customWidth="1"/>
    <col min="14083" max="14083" width="16.5546875" style="1" customWidth="1"/>
    <col min="14084" max="14336" width="11.21875" style="1"/>
    <col min="14337" max="14337" width="4.5546875" style="1" customWidth="1"/>
    <col min="14338" max="14338" width="7" style="1" customWidth="1"/>
    <col min="14339" max="14339" width="16.5546875" style="1" customWidth="1"/>
    <col min="14340" max="14592" width="11.21875" style="1"/>
    <col min="14593" max="14593" width="4.5546875" style="1" customWidth="1"/>
    <col min="14594" max="14594" width="7" style="1" customWidth="1"/>
    <col min="14595" max="14595" width="16.5546875" style="1" customWidth="1"/>
    <col min="14596" max="14848" width="11.21875" style="1"/>
    <col min="14849" max="14849" width="4.5546875" style="1" customWidth="1"/>
    <col min="14850" max="14850" width="7" style="1" customWidth="1"/>
    <col min="14851" max="14851" width="16.5546875" style="1" customWidth="1"/>
    <col min="14852" max="15104" width="11.21875" style="1"/>
    <col min="15105" max="15105" width="4.5546875" style="1" customWidth="1"/>
    <col min="15106" max="15106" width="7" style="1" customWidth="1"/>
    <col min="15107" max="15107" width="16.5546875" style="1" customWidth="1"/>
    <col min="15108" max="15360" width="11.21875" style="1"/>
    <col min="15361" max="15361" width="4.5546875" style="1" customWidth="1"/>
    <col min="15362" max="15362" width="7" style="1" customWidth="1"/>
    <col min="15363" max="15363" width="16.5546875" style="1" customWidth="1"/>
    <col min="15364" max="15616" width="11.21875" style="1"/>
    <col min="15617" max="15617" width="4.5546875" style="1" customWidth="1"/>
    <col min="15618" max="15618" width="7" style="1" customWidth="1"/>
    <col min="15619" max="15619" width="16.5546875" style="1" customWidth="1"/>
    <col min="15620" max="15872" width="11.21875" style="1"/>
    <col min="15873" max="15873" width="4.5546875" style="1" customWidth="1"/>
    <col min="15874" max="15874" width="7" style="1" customWidth="1"/>
    <col min="15875" max="15875" width="16.5546875" style="1" customWidth="1"/>
    <col min="15876" max="16128" width="11.21875" style="1"/>
    <col min="16129" max="16129" width="4.5546875" style="1" customWidth="1"/>
    <col min="16130" max="16130" width="7" style="1" customWidth="1"/>
    <col min="16131" max="16131" width="16.5546875" style="1" customWidth="1"/>
    <col min="16132" max="16384" width="11.21875" style="1"/>
  </cols>
  <sheetData>
    <row r="1" spans="1:9" ht="33">
      <c r="A1" s="2" t="s">
        <v>274</v>
      </c>
    </row>
    <row r="2" spans="1:9" ht="29.25">
      <c r="A2" s="3" t="s">
        <v>138</v>
      </c>
    </row>
    <row r="5" spans="1:9" ht="36" customHeight="1">
      <c r="A5" s="4" t="s">
        <v>140</v>
      </c>
      <c r="B5" s="4" t="s">
        <v>147</v>
      </c>
      <c r="C5" s="4" t="s">
        <v>275</v>
      </c>
      <c r="D5" s="6" t="s">
        <v>143</v>
      </c>
      <c r="E5" s="6" t="s">
        <v>144</v>
      </c>
      <c r="F5" s="6" t="s">
        <v>145</v>
      </c>
      <c r="G5" s="6" t="s">
        <v>146</v>
      </c>
      <c r="I5"/>
    </row>
    <row r="6" spans="1:9">
      <c r="A6" s="8">
        <v>1</v>
      </c>
      <c r="B6" s="9">
        <v>0</v>
      </c>
      <c r="C6" s="8" t="s">
        <v>276</v>
      </c>
      <c r="D6" s="8" t="s">
        <v>142</v>
      </c>
      <c r="E6" s="8" t="s">
        <v>154</v>
      </c>
      <c r="F6" s="10">
        <v>-58.455304000000098</v>
      </c>
      <c r="G6" s="10">
        <v>-34.585116999999698</v>
      </c>
    </row>
    <row r="7" spans="1:9">
      <c r="A7" s="8">
        <v>2</v>
      </c>
      <c r="B7" s="9">
        <v>1.2796000000000001</v>
      </c>
      <c r="C7" s="8" t="s">
        <v>277</v>
      </c>
      <c r="D7" s="8" t="s">
        <v>142</v>
      </c>
      <c r="E7" s="8" t="s">
        <v>154</v>
      </c>
      <c r="F7" s="10">
        <v>-58.466787000000402</v>
      </c>
      <c r="G7" s="10">
        <v>-34.590571999999803</v>
      </c>
    </row>
    <row r="8" spans="1:9">
      <c r="A8" s="8">
        <v>3</v>
      </c>
      <c r="B8" s="9">
        <v>2.1690999999999998</v>
      </c>
      <c r="C8" s="8" t="s">
        <v>278</v>
      </c>
      <c r="D8" s="8" t="s">
        <v>142</v>
      </c>
      <c r="E8" s="8" t="s">
        <v>154</v>
      </c>
      <c r="F8" s="10">
        <v>-58.474827999999299</v>
      </c>
      <c r="G8" s="10">
        <v>-34.5923799999997</v>
      </c>
    </row>
    <row r="9" spans="1:9">
      <c r="A9" s="8">
        <v>4</v>
      </c>
      <c r="B9" s="9">
        <v>3.9251</v>
      </c>
      <c r="C9" s="8" t="s">
        <v>279</v>
      </c>
      <c r="D9" s="8" t="s">
        <v>142</v>
      </c>
      <c r="E9" s="8" t="s">
        <v>154</v>
      </c>
      <c r="F9" s="10">
        <v>-58.494478000000399</v>
      </c>
      <c r="G9" s="10">
        <v>-34.593185999999697</v>
      </c>
    </row>
    <row r="10" spans="1:9">
      <c r="A10" s="8">
        <v>5</v>
      </c>
      <c r="B10" s="9">
        <v>4.6910999999999996</v>
      </c>
      <c r="C10" s="8" t="s">
        <v>280</v>
      </c>
      <c r="D10" s="8" t="s">
        <v>142</v>
      </c>
      <c r="E10" s="8" t="s">
        <v>154</v>
      </c>
      <c r="F10" s="10">
        <v>-58.481966999999798</v>
      </c>
      <c r="G10" s="10">
        <v>-34.503533999999803</v>
      </c>
    </row>
    <row r="11" spans="1:9">
      <c r="A11" s="8">
        <v>6</v>
      </c>
      <c r="B11" s="9">
        <v>5.5331000000000001</v>
      </c>
      <c r="C11" s="8" t="s">
        <v>281</v>
      </c>
      <c r="D11" s="8" t="s">
        <v>142</v>
      </c>
      <c r="E11" s="8" t="s">
        <v>154</v>
      </c>
      <c r="F11" s="10">
        <v>-58.512964000000601</v>
      </c>
      <c r="G11" s="10">
        <v>-34.602553000000299</v>
      </c>
    </row>
    <row r="12" spans="1:9">
      <c r="A12" s="8">
        <v>7</v>
      </c>
      <c r="B12" s="9">
        <v>6.7641</v>
      </c>
      <c r="C12" s="8" t="s">
        <v>282</v>
      </c>
      <c r="D12" s="8" t="s">
        <v>142</v>
      </c>
      <c r="E12" s="8" t="s">
        <v>251</v>
      </c>
      <c r="F12" s="10">
        <v>-58.524536000000097</v>
      </c>
      <c r="G12" s="10">
        <v>-34.597220999999998</v>
      </c>
    </row>
    <row r="13" spans="1:9">
      <c r="A13" s="8">
        <v>8</v>
      </c>
      <c r="B13" s="9">
        <v>7.7481</v>
      </c>
      <c r="C13" s="8" t="s">
        <v>283</v>
      </c>
      <c r="D13" s="8" t="s">
        <v>142</v>
      </c>
      <c r="E13" s="8" t="s">
        <v>251</v>
      </c>
      <c r="F13" s="10">
        <v>-58.535300000000099</v>
      </c>
      <c r="G13" s="10">
        <v>-34.595600000000303</v>
      </c>
    </row>
    <row r="14" spans="1:9">
      <c r="A14" s="8">
        <v>9</v>
      </c>
      <c r="B14" s="9">
        <v>8.6069700000000005</v>
      </c>
      <c r="C14" s="8" t="s">
        <v>284</v>
      </c>
      <c r="D14" s="8" t="s">
        <v>142</v>
      </c>
      <c r="E14" s="8" t="s">
        <v>251</v>
      </c>
      <c r="F14" s="10">
        <v>-58.547182999999897</v>
      </c>
      <c r="G14" s="10">
        <v>-34.593769999999701</v>
      </c>
    </row>
    <row r="15" spans="1:9">
      <c r="A15" s="8">
        <v>10</v>
      </c>
      <c r="B15" s="9">
        <v>10.0061</v>
      </c>
      <c r="C15" s="8" t="s">
        <v>285</v>
      </c>
      <c r="D15" s="8" t="s">
        <v>142</v>
      </c>
      <c r="E15" s="8" t="s">
        <v>251</v>
      </c>
      <c r="F15" s="10">
        <v>-58.560161000000598</v>
      </c>
      <c r="G15" s="10">
        <v>-34.591845999999599</v>
      </c>
    </row>
    <row r="16" spans="1:9">
      <c r="A16" s="8">
        <v>11</v>
      </c>
      <c r="B16" s="9">
        <v>11.159000000000001</v>
      </c>
      <c r="C16" s="8" t="s">
        <v>286</v>
      </c>
      <c r="D16" s="8" t="s">
        <v>142</v>
      </c>
      <c r="E16" s="8" t="s">
        <v>251</v>
      </c>
      <c r="F16" s="10">
        <v>-58.572089000000503</v>
      </c>
      <c r="G16" s="10">
        <v>-34.590026999999601</v>
      </c>
    </row>
    <row r="17" spans="1:7">
      <c r="A17" s="8">
        <v>12</v>
      </c>
      <c r="B17" s="9">
        <v>12.932600000000001</v>
      </c>
      <c r="C17" s="8" t="s">
        <v>287</v>
      </c>
      <c r="D17" s="8" t="s">
        <v>142</v>
      </c>
      <c r="E17" s="8" t="s">
        <v>251</v>
      </c>
      <c r="F17" s="10">
        <v>-58.590670000000102</v>
      </c>
      <c r="G17" s="10">
        <v>-34.5891049999994</v>
      </c>
    </row>
    <row r="18" spans="1:7">
      <c r="A18" s="8">
        <v>13</v>
      </c>
      <c r="B18" s="9">
        <v>14.324</v>
      </c>
      <c r="C18" s="8" t="s">
        <v>288</v>
      </c>
      <c r="D18" s="8" t="s">
        <v>142</v>
      </c>
      <c r="E18" s="8" t="s">
        <v>251</v>
      </c>
      <c r="F18" s="10">
        <v>-58.607000000000497</v>
      </c>
      <c r="G18" s="10">
        <v>-34.588438999999497</v>
      </c>
    </row>
    <row r="19" spans="1:7">
      <c r="A19" s="8">
        <v>14</v>
      </c>
      <c r="B19" s="9">
        <v>15.658910000000001</v>
      </c>
      <c r="C19" s="8" t="s">
        <v>289</v>
      </c>
      <c r="D19" s="8" t="s">
        <v>142</v>
      </c>
      <c r="E19" s="8" t="s">
        <v>290</v>
      </c>
      <c r="F19" s="10">
        <v>-58.622266999999503</v>
      </c>
      <c r="G19" s="10">
        <v>-34.587694999999698</v>
      </c>
    </row>
    <row r="20" spans="1:7">
      <c r="A20" s="8">
        <v>15</v>
      </c>
      <c r="B20" s="9">
        <v>16.559000000000001</v>
      </c>
      <c r="C20" s="8" t="s">
        <v>291</v>
      </c>
      <c r="D20" s="8" t="s">
        <v>142</v>
      </c>
      <c r="E20" s="8" t="s">
        <v>290</v>
      </c>
      <c r="F20" s="10">
        <v>-58.631052999999802</v>
      </c>
      <c r="G20" s="10">
        <v>-34.587468999999501</v>
      </c>
    </row>
    <row r="21" spans="1:7">
      <c r="A21" s="8">
        <v>16</v>
      </c>
      <c r="B21" s="9">
        <v>18.050630000000002</v>
      </c>
      <c r="C21" s="8" t="s">
        <v>292</v>
      </c>
      <c r="D21" s="8" t="s">
        <v>142</v>
      </c>
      <c r="E21" s="8" t="s">
        <v>290</v>
      </c>
      <c r="F21" s="10">
        <v>-58.640651000000801</v>
      </c>
      <c r="G21" s="10">
        <v>-34.578956000000197</v>
      </c>
    </row>
    <row r="22" spans="1:7">
      <c r="A22" s="8">
        <v>17</v>
      </c>
      <c r="B22" s="9">
        <v>18.9697</v>
      </c>
      <c r="C22" s="8" t="s">
        <v>293</v>
      </c>
      <c r="D22" s="8" t="s">
        <v>142</v>
      </c>
      <c r="E22" s="8" t="s">
        <v>290</v>
      </c>
      <c r="F22" s="10">
        <v>-58.646563999999898</v>
      </c>
      <c r="G22" s="10">
        <v>-34.572425999999901</v>
      </c>
    </row>
    <row r="23" spans="1:7">
      <c r="A23" s="8">
        <v>18</v>
      </c>
      <c r="B23" s="9">
        <v>20.768229999999999</v>
      </c>
      <c r="C23" s="8" t="s">
        <v>294</v>
      </c>
      <c r="D23" s="8" t="s">
        <v>142</v>
      </c>
      <c r="E23" s="8" t="s">
        <v>295</v>
      </c>
      <c r="F23" s="10">
        <v>-58.659749999999498</v>
      </c>
      <c r="G23" s="10">
        <v>-34.562734999999797</v>
      </c>
    </row>
    <row r="24" spans="1:7">
      <c r="A24" s="8">
        <v>19</v>
      </c>
      <c r="B24" s="9">
        <v>21.95552</v>
      </c>
      <c r="C24" s="8" t="s">
        <v>296</v>
      </c>
      <c r="D24" s="8" t="s">
        <v>142</v>
      </c>
      <c r="E24" s="8" t="s">
        <v>295</v>
      </c>
      <c r="F24" s="10">
        <v>-58.671329000000199</v>
      </c>
      <c r="G24" s="10">
        <v>-34.5539419999998</v>
      </c>
    </row>
    <row r="25" spans="1:7">
      <c r="A25" s="8">
        <v>20</v>
      </c>
      <c r="B25" s="9">
        <v>23.043679999999998</v>
      </c>
      <c r="C25" s="8" t="s">
        <v>297</v>
      </c>
      <c r="D25" s="8" t="s">
        <v>142</v>
      </c>
      <c r="E25" s="8" t="s">
        <v>295</v>
      </c>
      <c r="F25" s="10">
        <v>-58.678973999999698</v>
      </c>
      <c r="G25" s="10">
        <v>-34.548469000000097</v>
      </c>
    </row>
    <row r="26" spans="1:7">
      <c r="A26" s="8">
        <v>21</v>
      </c>
      <c r="B26" s="9">
        <v>23.89406</v>
      </c>
      <c r="C26" s="8" t="s">
        <v>298</v>
      </c>
      <c r="D26" s="8" t="s">
        <v>142</v>
      </c>
      <c r="E26" s="8" t="s">
        <v>295</v>
      </c>
      <c r="F26" s="10">
        <v>-58.685981999999903</v>
      </c>
      <c r="G26" s="10">
        <v>-34.543387999999702</v>
      </c>
    </row>
    <row r="27" spans="1:7">
      <c r="A27" s="8">
        <v>22</v>
      </c>
      <c r="B27" s="9">
        <v>24.998909999999999</v>
      </c>
      <c r="C27" s="8" t="s">
        <v>299</v>
      </c>
      <c r="D27" s="8" t="s">
        <v>142</v>
      </c>
      <c r="E27" s="8" t="s">
        <v>295</v>
      </c>
      <c r="F27" s="10">
        <v>-58.695090000000398</v>
      </c>
      <c r="G27" s="10">
        <v>-34.536914000000202</v>
      </c>
    </row>
    <row r="28" spans="1:7">
      <c r="A28" s="8">
        <v>23</v>
      </c>
      <c r="B28" s="9">
        <v>25.676639999999999</v>
      </c>
      <c r="C28" s="8" t="s">
        <v>300</v>
      </c>
      <c r="D28" s="8" t="s">
        <v>142</v>
      </c>
      <c r="E28" s="8" t="s">
        <v>301</v>
      </c>
      <c r="F28" s="10">
        <v>-58.700634000000498</v>
      </c>
      <c r="G28" s="10">
        <v>-34.532863000000297</v>
      </c>
    </row>
    <row r="37" ht="13.7" customHeight="1"/>
    <row r="56" ht="24.75" customHeight="1"/>
  </sheetData>
  <pageMargins left="0.7" right="0.7" top="0.75" bottom="0.75" header="0.3" footer="0.3"/>
  <drawing r:id="rId1"/>
  <tableParts count="1">
    <tablePart r:id="rId2"/>
  </tablePart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tint="-4.9989318521683403E-2"/>
  </sheetPr>
  <dimension ref="A1:BG361"/>
  <sheetViews>
    <sheetView zoomScale="80" zoomScaleNormal="80" workbookViewId="0">
      <pane xSplit="2" ySplit="1" topLeftCell="AG339" activePane="bottomRight" state="frozen"/>
      <selection pane="topRight"/>
      <selection pane="bottomLeft"/>
      <selection pane="bottomRight" activeCell="AS361" sqref="AS361"/>
    </sheetView>
  </sheetViews>
  <sheetFormatPr baseColWidth="10" defaultColWidth="11.21875" defaultRowHeight="12.75"/>
  <cols>
    <col min="1" max="1" width="5.21875" style="1" customWidth="1"/>
    <col min="2" max="2" width="9.33203125" style="1" customWidth="1"/>
    <col min="3" max="15" width="11.6640625" style="12" customWidth="1"/>
    <col min="16" max="33" width="11.6640625" style="1" customWidth="1"/>
    <col min="34" max="37" width="11.6640625" style="13" customWidth="1"/>
    <col min="38" max="57" width="11.6640625" style="1" customWidth="1"/>
    <col min="58" max="58" width="11.21875" style="1"/>
    <col min="59" max="59" width="26.21875" style="1" customWidth="1"/>
    <col min="60" max="16384" width="11.21875" style="1"/>
  </cols>
  <sheetData>
    <row r="1" spans="1:59" s="11" customFormat="1" ht="119.65" customHeight="1">
      <c r="A1" s="11" t="s">
        <v>57</v>
      </c>
      <c r="B1" s="11" t="s">
        <v>58</v>
      </c>
      <c r="C1" s="14" t="s">
        <v>59</v>
      </c>
      <c r="D1" s="14" t="s">
        <v>60</v>
      </c>
      <c r="E1" s="14" t="s">
        <v>61</v>
      </c>
      <c r="F1" s="14" t="s">
        <v>62</v>
      </c>
      <c r="G1" s="14" t="s">
        <v>6</v>
      </c>
      <c r="H1" s="14" t="s">
        <v>63</v>
      </c>
      <c r="I1" s="14" t="s">
        <v>64</v>
      </c>
      <c r="J1" s="14" t="s">
        <v>65</v>
      </c>
      <c r="K1" s="14" t="s">
        <v>66</v>
      </c>
      <c r="L1" s="14" t="s">
        <v>67</v>
      </c>
      <c r="M1" s="14" t="s">
        <v>68</v>
      </c>
      <c r="N1" s="14" t="s">
        <v>69</v>
      </c>
      <c r="O1" s="14" t="s">
        <v>70</v>
      </c>
      <c r="P1" s="11" t="s">
        <v>71</v>
      </c>
      <c r="Q1" s="11" t="s">
        <v>72</v>
      </c>
      <c r="R1" s="11" t="s">
        <v>73</v>
      </c>
      <c r="S1" s="11" t="s">
        <v>74</v>
      </c>
      <c r="T1" s="11" t="s">
        <v>75</v>
      </c>
      <c r="U1" s="11" t="s">
        <v>76</v>
      </c>
      <c r="V1" s="11" t="s">
        <v>77</v>
      </c>
      <c r="W1" s="11" t="s">
        <v>78</v>
      </c>
      <c r="X1" s="11" t="s">
        <v>79</v>
      </c>
      <c r="Y1" s="11" t="s">
        <v>80</v>
      </c>
      <c r="Z1" s="11" t="s">
        <v>81</v>
      </c>
      <c r="AA1" s="11" t="s">
        <v>82</v>
      </c>
      <c r="AB1" s="11" t="s">
        <v>83</v>
      </c>
      <c r="AC1" s="11" t="s">
        <v>84</v>
      </c>
      <c r="AD1" s="11" t="s">
        <v>85</v>
      </c>
      <c r="AE1" s="11" t="s">
        <v>86</v>
      </c>
      <c r="AF1" s="11" t="s">
        <v>87</v>
      </c>
      <c r="AG1" s="11" t="s">
        <v>88</v>
      </c>
      <c r="AH1" s="14" t="s">
        <v>89</v>
      </c>
      <c r="AI1" s="14" t="s">
        <v>90</v>
      </c>
      <c r="AJ1" s="14" t="s">
        <v>91</v>
      </c>
      <c r="AK1" s="14" t="s">
        <v>92</v>
      </c>
      <c r="AL1" s="11" t="s">
        <v>93</v>
      </c>
      <c r="AM1" s="11" t="s">
        <v>94</v>
      </c>
      <c r="AN1" s="11" t="s">
        <v>95</v>
      </c>
      <c r="AO1" s="11" t="s">
        <v>96</v>
      </c>
      <c r="AP1" s="11" t="s">
        <v>97</v>
      </c>
      <c r="AQ1" s="11" t="s">
        <v>98</v>
      </c>
      <c r="AR1" s="11" t="s">
        <v>99</v>
      </c>
      <c r="AS1" s="11" t="s">
        <v>100</v>
      </c>
      <c r="AT1" s="11" t="s">
        <v>101</v>
      </c>
      <c r="AU1" s="11" t="s">
        <v>102</v>
      </c>
      <c r="AV1" s="11" t="s">
        <v>103</v>
      </c>
      <c r="AW1" s="11" t="s">
        <v>104</v>
      </c>
      <c r="AX1" s="11" t="s">
        <v>105</v>
      </c>
      <c r="AY1" s="11" t="s">
        <v>106</v>
      </c>
      <c r="AZ1" s="11" t="s">
        <v>107</v>
      </c>
      <c r="BA1" s="11" t="s">
        <v>108</v>
      </c>
      <c r="BB1" s="11" t="s">
        <v>109</v>
      </c>
      <c r="BC1" s="11" t="s">
        <v>110</v>
      </c>
      <c r="BD1" s="11" t="s">
        <v>111</v>
      </c>
      <c r="BE1" s="11" t="s">
        <v>112</v>
      </c>
      <c r="BF1" s="11" t="s">
        <v>113</v>
      </c>
      <c r="BG1" s="11" t="s">
        <v>114</v>
      </c>
    </row>
    <row r="2" spans="1:59">
      <c r="A2" s="1">
        <v>1993</v>
      </c>
      <c r="B2" s="1" t="s">
        <v>115</v>
      </c>
      <c r="C2" s="12">
        <v>0</v>
      </c>
      <c r="D2" s="12">
        <f t="shared" ref="D2:D65" si="0">138.455+10.303</f>
        <v>148.75800000000001</v>
      </c>
      <c r="E2" s="12">
        <v>0</v>
      </c>
      <c r="F2" s="12">
        <f t="shared" ref="F2:F65" si="1">56.53-10.303</f>
        <v>46.227000000000004</v>
      </c>
      <c r="G2" s="12">
        <f t="shared" ref="G2:G65" si="2">SUM(C2:F2)</f>
        <v>194.98500000000001</v>
      </c>
      <c r="H2" s="12">
        <f>+Roc_InfraMR[[#This Row],[Total Líneas de Explotación ]]</f>
        <v>194.98500000000001</v>
      </c>
      <c r="I2" s="12">
        <v>324.10200000000003</v>
      </c>
      <c r="J2" s="12">
        <f>+Roc_InfraMR[[#This Row],[A.01.2 -  Longitud de Líneas de Explotación No Electrificadas Vía Doble o Múltiple (km)]]*2+Roc_InfraMR[[#This Row],[A.01.1 -  Longitud de Líneas de Explotación No Electrificadas Vía Simple (km)]]</f>
        <v>297.51600000000002</v>
      </c>
      <c r="K2" s="12">
        <v>0</v>
      </c>
      <c r="L2" s="12">
        <f>+Roc_InfraMR[[#This Row],[A.02.2 -  Longitud de Líneas de Explotación Electrificadas Vía Doble o Múltiple (km)]]*2</f>
        <v>92.454000000000008</v>
      </c>
      <c r="M2" s="12">
        <v>0</v>
      </c>
      <c r="N2" s="12">
        <f>+Roc_InfraMR[[#This Row],[A.03.1 -  Longitud de Vías de Explotación No Electrificadas Troncales y Ramales (vía principal) (km)]]+Roc_InfraMR[[#This Row],[A.04.1 -  Longitud de Vías de Explotación Electrificadas Troncales y Ramales (vía principal) (km)]]</f>
        <v>389.97</v>
      </c>
      <c r="O2" s="12">
        <f>+Roc_InfraMR[[#This Row],[Total Vías (excluido Auxiliares)]]</f>
        <v>389.97</v>
      </c>
      <c r="P2" s="1">
        <v>61</v>
      </c>
      <c r="Q2" s="1">
        <v>5</v>
      </c>
      <c r="R2" s="1">
        <v>3</v>
      </c>
      <c r="S2" s="1">
        <f t="shared" ref="S2:S65" si="3">SUM(P2:R2)</f>
        <v>69</v>
      </c>
      <c r="T2" s="1">
        <v>60</v>
      </c>
      <c r="U2" s="1">
        <v>68</v>
      </c>
      <c r="V2" s="1">
        <v>10</v>
      </c>
      <c r="W2" s="1">
        <v>23</v>
      </c>
      <c r="X2" s="1">
        <v>0</v>
      </c>
      <c r="Y2" s="1">
        <f t="shared" ref="Y2:Y65" si="4">SUM(T2:X2)</f>
        <v>161</v>
      </c>
      <c r="Z2" s="1">
        <v>62</v>
      </c>
      <c r="AA2" s="1">
        <v>26</v>
      </c>
      <c r="AB2" s="1">
        <v>161</v>
      </c>
      <c r="AC2" s="1">
        <f t="shared" ref="AC2:AC65" si="5">SUM(Z2:AB2)</f>
        <v>249</v>
      </c>
      <c r="AD2" s="1">
        <v>23</v>
      </c>
      <c r="AE2" s="1">
        <v>29</v>
      </c>
      <c r="AF2" s="1">
        <v>132</v>
      </c>
      <c r="AG2" s="1">
        <f t="shared" ref="AG2:AG65" si="6">SUM(AD2:AF2)</f>
        <v>184</v>
      </c>
      <c r="AH2" s="12">
        <v>60.414999999999999</v>
      </c>
      <c r="AI2" s="12">
        <v>0</v>
      </c>
      <c r="AJ2" s="12">
        <v>166.46899999999999</v>
      </c>
      <c r="AK2" s="12">
        <f t="shared" ref="AK2:AK65" si="7">SUM(AH2:AJ2)</f>
        <v>226.88399999999999</v>
      </c>
      <c r="AL2" s="1">
        <v>3</v>
      </c>
      <c r="AM2" s="1">
        <v>8</v>
      </c>
      <c r="AN2" s="1">
        <v>29</v>
      </c>
      <c r="AO2" s="1">
        <f t="shared" ref="AO2:AO65" si="8">SUM(AL2:AN2)</f>
        <v>40</v>
      </c>
      <c r="AP2" s="1">
        <v>113</v>
      </c>
      <c r="AQ2" s="1">
        <v>58</v>
      </c>
      <c r="AR2" s="1">
        <v>39</v>
      </c>
      <c r="AS2" s="1">
        <f>+Roc_InfraMR[[#This Row],[B.02.3 - Parque de Coches Eléctricos Motrices Tipo R]]+Roc_InfraMR[[#This Row],[B.02.2 - Parque de Coches Eléctricos Motrices Remolcados Tipo R]]+Roc_InfraMR[[#This Row],[B.02.1 - Parque de Coches Eléctricos Motrices]]</f>
        <v>210</v>
      </c>
      <c r="AT2" s="1">
        <v>0</v>
      </c>
      <c r="AU2" s="1">
        <v>0</v>
      </c>
      <c r="AV2" s="1">
        <v>0</v>
      </c>
      <c r="AW2" s="1">
        <f>+SUM(Roc_InfraMR[[#This Row],[B.03.1 - Parque de Coches Motores Motrices Remolcados]:[B.03.3 - Parque de Coches Motores Motrices Cabina]])</f>
        <v>0</v>
      </c>
      <c r="AX2" s="1">
        <v>158</v>
      </c>
      <c r="AY2" s="1">
        <v>52</v>
      </c>
      <c r="AZ2" s="1">
        <v>15</v>
      </c>
      <c r="BA2" s="1">
        <v>102</v>
      </c>
      <c r="BB2" s="1">
        <v>0</v>
      </c>
      <c r="BC2" s="1">
        <f t="shared" ref="BC2:BC65" si="9">SUM(AX2:BB2)</f>
        <v>327</v>
      </c>
      <c r="BD2" s="1">
        <v>0</v>
      </c>
      <c r="BE2" s="1">
        <v>20</v>
      </c>
      <c r="BF2" s="16">
        <v>1676</v>
      </c>
    </row>
    <row r="3" spans="1:59">
      <c r="A3" s="1">
        <v>1993</v>
      </c>
      <c r="B3" s="1" t="s">
        <v>116</v>
      </c>
      <c r="C3" s="12">
        <v>0</v>
      </c>
      <c r="D3" s="12">
        <f t="shared" si="0"/>
        <v>148.75800000000001</v>
      </c>
      <c r="E3" s="12">
        <v>0</v>
      </c>
      <c r="F3" s="12">
        <f t="shared" si="1"/>
        <v>46.227000000000004</v>
      </c>
      <c r="G3" s="12">
        <f t="shared" si="2"/>
        <v>194.98500000000001</v>
      </c>
      <c r="H3" s="12">
        <f>+Roc_InfraMR[[#This Row],[Total Líneas de Explotación ]]</f>
        <v>194.98500000000001</v>
      </c>
      <c r="I3" s="12">
        <v>324.10200000000003</v>
      </c>
      <c r="J3" s="12">
        <f>+Roc_InfraMR[[#This Row],[A.01.2 -  Longitud de Líneas de Explotación No Electrificadas Vía Doble o Múltiple (km)]]*2+Roc_InfraMR[[#This Row],[A.01.1 -  Longitud de Líneas de Explotación No Electrificadas Vía Simple (km)]]</f>
        <v>297.51600000000002</v>
      </c>
      <c r="K3" s="12">
        <v>0</v>
      </c>
      <c r="L3" s="12">
        <f>+Roc_InfraMR[[#This Row],[A.02.2 -  Longitud de Líneas de Explotación Electrificadas Vía Doble o Múltiple (km)]]*2</f>
        <v>92.454000000000008</v>
      </c>
      <c r="M3" s="12">
        <v>0</v>
      </c>
      <c r="N3" s="12">
        <f>+Roc_InfraMR[[#This Row],[A.03.1 -  Longitud de Vías de Explotación No Electrificadas Troncales y Ramales (vía principal) (km)]]+Roc_InfraMR[[#This Row],[A.04.1 -  Longitud de Vías de Explotación Electrificadas Troncales y Ramales (vía principal) (km)]]</f>
        <v>389.97</v>
      </c>
      <c r="O3" s="12">
        <f>+Roc_InfraMR[[#This Row],[Total Vías (excluido Auxiliares)]]</f>
        <v>389.97</v>
      </c>
      <c r="P3" s="1">
        <v>61</v>
      </c>
      <c r="Q3" s="1">
        <v>5</v>
      </c>
      <c r="R3" s="1">
        <v>3</v>
      </c>
      <c r="S3" s="1">
        <f t="shared" si="3"/>
        <v>69</v>
      </c>
      <c r="T3" s="1">
        <v>60</v>
      </c>
      <c r="U3" s="1">
        <v>68</v>
      </c>
      <c r="V3" s="1">
        <v>10</v>
      </c>
      <c r="W3" s="1">
        <v>23</v>
      </c>
      <c r="X3" s="1">
        <v>0</v>
      </c>
      <c r="Y3" s="1">
        <f t="shared" si="4"/>
        <v>161</v>
      </c>
      <c r="Z3" s="1">
        <v>62</v>
      </c>
      <c r="AA3" s="1">
        <v>26</v>
      </c>
      <c r="AB3" s="1">
        <v>161</v>
      </c>
      <c r="AC3" s="1">
        <f t="shared" si="5"/>
        <v>249</v>
      </c>
      <c r="AD3" s="1">
        <v>23</v>
      </c>
      <c r="AE3" s="1">
        <v>29</v>
      </c>
      <c r="AF3" s="1">
        <v>132</v>
      </c>
      <c r="AG3" s="1">
        <f t="shared" si="6"/>
        <v>184</v>
      </c>
      <c r="AH3" s="12">
        <v>60.414999999999999</v>
      </c>
      <c r="AI3" s="12">
        <v>0</v>
      </c>
      <c r="AJ3" s="12">
        <v>166.46899999999999</v>
      </c>
      <c r="AK3" s="12">
        <f t="shared" si="7"/>
        <v>226.88399999999999</v>
      </c>
      <c r="AL3" s="1">
        <v>3</v>
      </c>
      <c r="AM3" s="1">
        <v>8</v>
      </c>
      <c r="AN3" s="1">
        <v>29</v>
      </c>
      <c r="AO3" s="1">
        <f t="shared" si="8"/>
        <v>40</v>
      </c>
      <c r="AP3" s="1">
        <v>113</v>
      </c>
      <c r="AQ3" s="1">
        <v>58</v>
      </c>
      <c r="AR3" s="1">
        <v>39</v>
      </c>
      <c r="AS3" s="1">
        <f>+Roc_InfraMR[[#This Row],[B.02.3 - Parque de Coches Eléctricos Motrices Tipo R]]+Roc_InfraMR[[#This Row],[B.02.2 - Parque de Coches Eléctricos Motrices Remolcados Tipo R]]+Roc_InfraMR[[#This Row],[B.02.1 - Parque de Coches Eléctricos Motrices]]</f>
        <v>210</v>
      </c>
      <c r="AT3" s="1">
        <v>0</v>
      </c>
      <c r="AU3" s="1">
        <v>0</v>
      </c>
      <c r="AV3" s="1">
        <v>0</v>
      </c>
      <c r="AW3" s="1">
        <f>+SUM(Roc_InfraMR[[#This Row],[B.03.1 - Parque de Coches Motores Motrices Remolcados]:[B.03.3 - Parque de Coches Motores Motrices Cabina]])</f>
        <v>0</v>
      </c>
      <c r="AX3" s="1">
        <v>158</v>
      </c>
      <c r="AY3" s="1">
        <v>52</v>
      </c>
      <c r="AZ3" s="1">
        <v>15</v>
      </c>
      <c r="BA3" s="1">
        <v>102</v>
      </c>
      <c r="BB3" s="1">
        <v>0</v>
      </c>
      <c r="BC3" s="1">
        <f t="shared" si="9"/>
        <v>327</v>
      </c>
      <c r="BD3" s="1">
        <v>0</v>
      </c>
      <c r="BE3" s="1">
        <v>20</v>
      </c>
      <c r="BF3" s="16">
        <v>1676</v>
      </c>
    </row>
    <row r="4" spans="1:59">
      <c r="A4" s="1">
        <v>1993</v>
      </c>
      <c r="B4" s="1" t="s">
        <v>117</v>
      </c>
      <c r="C4" s="12">
        <v>0</v>
      </c>
      <c r="D4" s="12">
        <f t="shared" si="0"/>
        <v>148.75800000000001</v>
      </c>
      <c r="E4" s="12">
        <v>0</v>
      </c>
      <c r="F4" s="12">
        <f t="shared" si="1"/>
        <v>46.227000000000004</v>
      </c>
      <c r="G4" s="12">
        <f t="shared" si="2"/>
        <v>194.98500000000001</v>
      </c>
      <c r="H4" s="12">
        <f>+Roc_InfraMR[[#This Row],[Total Líneas de Explotación ]]</f>
        <v>194.98500000000001</v>
      </c>
      <c r="I4" s="12">
        <v>324.10200000000003</v>
      </c>
      <c r="J4" s="12">
        <f>+Roc_InfraMR[[#This Row],[A.01.2 -  Longitud de Líneas de Explotación No Electrificadas Vía Doble o Múltiple (km)]]*2+Roc_InfraMR[[#This Row],[A.01.1 -  Longitud de Líneas de Explotación No Electrificadas Vía Simple (km)]]</f>
        <v>297.51600000000002</v>
      </c>
      <c r="K4" s="12">
        <v>0</v>
      </c>
      <c r="L4" s="12">
        <f>+Roc_InfraMR[[#This Row],[A.02.2 -  Longitud de Líneas de Explotación Electrificadas Vía Doble o Múltiple (km)]]*2</f>
        <v>92.454000000000008</v>
      </c>
      <c r="M4" s="12">
        <v>0</v>
      </c>
      <c r="N4" s="12">
        <f>+Roc_InfraMR[[#This Row],[A.03.1 -  Longitud de Vías de Explotación No Electrificadas Troncales y Ramales (vía principal) (km)]]+Roc_InfraMR[[#This Row],[A.04.1 -  Longitud de Vías de Explotación Electrificadas Troncales y Ramales (vía principal) (km)]]</f>
        <v>389.97</v>
      </c>
      <c r="O4" s="12">
        <f>+Roc_InfraMR[[#This Row],[Total Vías (excluido Auxiliares)]]</f>
        <v>389.97</v>
      </c>
      <c r="P4" s="1">
        <v>61</v>
      </c>
      <c r="Q4" s="1">
        <v>5</v>
      </c>
      <c r="R4" s="1">
        <v>3</v>
      </c>
      <c r="S4" s="1">
        <f t="shared" si="3"/>
        <v>69</v>
      </c>
      <c r="T4" s="1">
        <v>60</v>
      </c>
      <c r="U4" s="1">
        <v>68</v>
      </c>
      <c r="V4" s="1">
        <v>10</v>
      </c>
      <c r="W4" s="1">
        <v>23</v>
      </c>
      <c r="X4" s="1">
        <v>0</v>
      </c>
      <c r="Y4" s="1">
        <f t="shared" si="4"/>
        <v>161</v>
      </c>
      <c r="Z4" s="1">
        <v>62</v>
      </c>
      <c r="AA4" s="1">
        <v>26</v>
      </c>
      <c r="AB4" s="1">
        <v>161</v>
      </c>
      <c r="AC4" s="1">
        <f t="shared" si="5"/>
        <v>249</v>
      </c>
      <c r="AD4" s="1">
        <v>23</v>
      </c>
      <c r="AE4" s="1">
        <v>29</v>
      </c>
      <c r="AF4" s="1">
        <v>132</v>
      </c>
      <c r="AG4" s="1">
        <f t="shared" si="6"/>
        <v>184</v>
      </c>
      <c r="AH4" s="12">
        <v>60.414999999999999</v>
      </c>
      <c r="AI4" s="12">
        <v>0</v>
      </c>
      <c r="AJ4" s="12">
        <v>166.46899999999999</v>
      </c>
      <c r="AK4" s="12">
        <f t="shared" si="7"/>
        <v>226.88399999999999</v>
      </c>
      <c r="AL4" s="1">
        <v>3</v>
      </c>
      <c r="AM4" s="1">
        <v>8</v>
      </c>
      <c r="AN4" s="1">
        <v>29</v>
      </c>
      <c r="AO4" s="1">
        <f t="shared" si="8"/>
        <v>40</v>
      </c>
      <c r="AP4" s="1">
        <v>113</v>
      </c>
      <c r="AQ4" s="1">
        <v>58</v>
      </c>
      <c r="AR4" s="1">
        <v>39</v>
      </c>
      <c r="AS4" s="1">
        <f>+Roc_InfraMR[[#This Row],[B.02.3 - Parque de Coches Eléctricos Motrices Tipo R]]+Roc_InfraMR[[#This Row],[B.02.2 - Parque de Coches Eléctricos Motrices Remolcados Tipo R]]+Roc_InfraMR[[#This Row],[B.02.1 - Parque de Coches Eléctricos Motrices]]</f>
        <v>210</v>
      </c>
      <c r="AT4" s="1">
        <v>0</v>
      </c>
      <c r="AU4" s="1">
        <v>0</v>
      </c>
      <c r="AV4" s="1">
        <v>0</v>
      </c>
      <c r="AW4" s="1">
        <f>+SUM(Roc_InfraMR[[#This Row],[B.03.1 - Parque de Coches Motores Motrices Remolcados]:[B.03.3 - Parque de Coches Motores Motrices Cabina]])</f>
        <v>0</v>
      </c>
      <c r="AX4" s="1">
        <v>158</v>
      </c>
      <c r="AY4" s="1">
        <v>52</v>
      </c>
      <c r="AZ4" s="1">
        <v>15</v>
      </c>
      <c r="BA4" s="1">
        <v>102</v>
      </c>
      <c r="BB4" s="1">
        <v>0</v>
      </c>
      <c r="BC4" s="1">
        <f t="shared" si="9"/>
        <v>327</v>
      </c>
      <c r="BD4" s="1">
        <v>0</v>
      </c>
      <c r="BE4" s="1">
        <v>20</v>
      </c>
      <c r="BF4" s="16">
        <v>1676</v>
      </c>
    </row>
    <row r="5" spans="1:59">
      <c r="A5" s="1">
        <v>1993</v>
      </c>
      <c r="B5" s="1" t="s">
        <v>118</v>
      </c>
      <c r="C5" s="12">
        <v>0</v>
      </c>
      <c r="D5" s="12">
        <f t="shared" si="0"/>
        <v>148.75800000000001</v>
      </c>
      <c r="E5" s="12">
        <v>0</v>
      </c>
      <c r="F5" s="12">
        <f t="shared" si="1"/>
        <v>46.227000000000004</v>
      </c>
      <c r="G5" s="12">
        <f t="shared" si="2"/>
        <v>194.98500000000001</v>
      </c>
      <c r="H5" s="12">
        <f>+Roc_InfraMR[[#This Row],[Total Líneas de Explotación ]]</f>
        <v>194.98500000000001</v>
      </c>
      <c r="I5" s="12">
        <v>324.10200000000003</v>
      </c>
      <c r="J5" s="12">
        <f>+Roc_InfraMR[[#This Row],[A.01.2 -  Longitud de Líneas de Explotación No Electrificadas Vía Doble o Múltiple (km)]]*2+Roc_InfraMR[[#This Row],[A.01.1 -  Longitud de Líneas de Explotación No Electrificadas Vía Simple (km)]]</f>
        <v>297.51600000000002</v>
      </c>
      <c r="K5" s="12">
        <v>0</v>
      </c>
      <c r="L5" s="12">
        <f>+Roc_InfraMR[[#This Row],[A.02.2 -  Longitud de Líneas de Explotación Electrificadas Vía Doble o Múltiple (km)]]*2</f>
        <v>92.454000000000008</v>
      </c>
      <c r="M5" s="12">
        <v>0</v>
      </c>
      <c r="N5" s="12">
        <f>+Roc_InfraMR[[#This Row],[A.03.1 -  Longitud de Vías de Explotación No Electrificadas Troncales y Ramales (vía principal) (km)]]+Roc_InfraMR[[#This Row],[A.04.1 -  Longitud de Vías de Explotación Electrificadas Troncales y Ramales (vía principal) (km)]]</f>
        <v>389.97</v>
      </c>
      <c r="O5" s="12">
        <f>+Roc_InfraMR[[#This Row],[Total Vías (excluido Auxiliares)]]</f>
        <v>389.97</v>
      </c>
      <c r="P5" s="1">
        <v>61</v>
      </c>
      <c r="Q5" s="1">
        <v>5</v>
      </c>
      <c r="R5" s="1">
        <v>3</v>
      </c>
      <c r="S5" s="1">
        <f t="shared" si="3"/>
        <v>69</v>
      </c>
      <c r="T5" s="1">
        <v>60</v>
      </c>
      <c r="U5" s="1">
        <v>68</v>
      </c>
      <c r="V5" s="1">
        <v>10</v>
      </c>
      <c r="W5" s="1">
        <v>23</v>
      </c>
      <c r="X5" s="1">
        <v>0</v>
      </c>
      <c r="Y5" s="1">
        <f t="shared" si="4"/>
        <v>161</v>
      </c>
      <c r="Z5" s="1">
        <v>62</v>
      </c>
      <c r="AA5" s="1">
        <v>26</v>
      </c>
      <c r="AB5" s="1">
        <v>161</v>
      </c>
      <c r="AC5" s="1">
        <f t="shared" si="5"/>
        <v>249</v>
      </c>
      <c r="AD5" s="1">
        <v>23</v>
      </c>
      <c r="AE5" s="1">
        <v>29</v>
      </c>
      <c r="AF5" s="1">
        <v>132</v>
      </c>
      <c r="AG5" s="1">
        <f t="shared" si="6"/>
        <v>184</v>
      </c>
      <c r="AH5" s="12">
        <v>60.414999999999999</v>
      </c>
      <c r="AI5" s="12">
        <v>0</v>
      </c>
      <c r="AJ5" s="12">
        <v>166.46899999999999</v>
      </c>
      <c r="AK5" s="12">
        <f t="shared" si="7"/>
        <v>226.88399999999999</v>
      </c>
      <c r="AL5" s="1">
        <v>3</v>
      </c>
      <c r="AM5" s="1">
        <v>8</v>
      </c>
      <c r="AN5" s="1">
        <v>29</v>
      </c>
      <c r="AO5" s="1">
        <f t="shared" si="8"/>
        <v>40</v>
      </c>
      <c r="AP5" s="1">
        <v>113</v>
      </c>
      <c r="AQ5" s="1">
        <v>58</v>
      </c>
      <c r="AR5" s="1">
        <v>39</v>
      </c>
      <c r="AS5" s="1">
        <f>+Roc_InfraMR[[#This Row],[B.02.3 - Parque de Coches Eléctricos Motrices Tipo R]]+Roc_InfraMR[[#This Row],[B.02.2 - Parque de Coches Eléctricos Motrices Remolcados Tipo R]]+Roc_InfraMR[[#This Row],[B.02.1 - Parque de Coches Eléctricos Motrices]]</f>
        <v>210</v>
      </c>
      <c r="AT5" s="1">
        <v>0</v>
      </c>
      <c r="AU5" s="1">
        <v>0</v>
      </c>
      <c r="AV5" s="1">
        <v>0</v>
      </c>
      <c r="AW5" s="1">
        <f>+SUM(Roc_InfraMR[[#This Row],[B.03.1 - Parque de Coches Motores Motrices Remolcados]:[B.03.3 - Parque de Coches Motores Motrices Cabina]])</f>
        <v>0</v>
      </c>
      <c r="AX5" s="1">
        <v>158</v>
      </c>
      <c r="AY5" s="1">
        <v>52</v>
      </c>
      <c r="AZ5" s="1">
        <v>15</v>
      </c>
      <c r="BA5" s="1">
        <v>102</v>
      </c>
      <c r="BB5" s="1">
        <v>0</v>
      </c>
      <c r="BC5" s="1">
        <f t="shared" si="9"/>
        <v>327</v>
      </c>
      <c r="BD5" s="1">
        <v>0</v>
      </c>
      <c r="BE5" s="1">
        <v>20</v>
      </c>
      <c r="BF5" s="16">
        <v>1676</v>
      </c>
    </row>
    <row r="6" spans="1:59">
      <c r="A6" s="1">
        <v>1993</v>
      </c>
      <c r="B6" s="1" t="s">
        <v>119</v>
      </c>
      <c r="C6" s="12">
        <v>0</v>
      </c>
      <c r="D6" s="12">
        <f t="shared" si="0"/>
        <v>148.75800000000001</v>
      </c>
      <c r="E6" s="12">
        <v>0</v>
      </c>
      <c r="F6" s="12">
        <f t="shared" si="1"/>
        <v>46.227000000000004</v>
      </c>
      <c r="G6" s="12">
        <f t="shared" si="2"/>
        <v>194.98500000000001</v>
      </c>
      <c r="H6" s="12">
        <f>+Roc_InfraMR[[#This Row],[Total Líneas de Explotación ]]</f>
        <v>194.98500000000001</v>
      </c>
      <c r="I6" s="12">
        <v>324.10200000000003</v>
      </c>
      <c r="J6" s="12">
        <f>+Roc_InfraMR[[#This Row],[A.01.2 -  Longitud de Líneas de Explotación No Electrificadas Vía Doble o Múltiple (km)]]*2+Roc_InfraMR[[#This Row],[A.01.1 -  Longitud de Líneas de Explotación No Electrificadas Vía Simple (km)]]</f>
        <v>297.51600000000002</v>
      </c>
      <c r="K6" s="12">
        <v>0</v>
      </c>
      <c r="L6" s="12">
        <f>+Roc_InfraMR[[#This Row],[A.02.2 -  Longitud de Líneas de Explotación Electrificadas Vía Doble o Múltiple (km)]]*2</f>
        <v>92.454000000000008</v>
      </c>
      <c r="M6" s="12">
        <v>0</v>
      </c>
      <c r="N6" s="12">
        <f>+Roc_InfraMR[[#This Row],[A.03.1 -  Longitud de Vías de Explotación No Electrificadas Troncales y Ramales (vía principal) (km)]]+Roc_InfraMR[[#This Row],[A.04.1 -  Longitud de Vías de Explotación Electrificadas Troncales y Ramales (vía principal) (km)]]</f>
        <v>389.97</v>
      </c>
      <c r="O6" s="12">
        <f>+Roc_InfraMR[[#This Row],[Total Vías (excluido Auxiliares)]]</f>
        <v>389.97</v>
      </c>
      <c r="P6" s="1">
        <v>61</v>
      </c>
      <c r="Q6" s="1">
        <v>5</v>
      </c>
      <c r="R6" s="1">
        <v>3</v>
      </c>
      <c r="S6" s="1">
        <f t="shared" si="3"/>
        <v>69</v>
      </c>
      <c r="T6" s="1">
        <v>60</v>
      </c>
      <c r="U6" s="1">
        <v>68</v>
      </c>
      <c r="V6" s="1">
        <v>10</v>
      </c>
      <c r="W6" s="1">
        <v>23</v>
      </c>
      <c r="X6" s="1">
        <v>0</v>
      </c>
      <c r="Y6" s="1">
        <f t="shared" si="4"/>
        <v>161</v>
      </c>
      <c r="Z6" s="1">
        <v>62</v>
      </c>
      <c r="AA6" s="1">
        <v>26</v>
      </c>
      <c r="AB6" s="1">
        <v>161</v>
      </c>
      <c r="AC6" s="1">
        <f t="shared" si="5"/>
        <v>249</v>
      </c>
      <c r="AD6" s="1">
        <v>23</v>
      </c>
      <c r="AE6" s="1">
        <v>29</v>
      </c>
      <c r="AF6" s="1">
        <v>132</v>
      </c>
      <c r="AG6" s="1">
        <f t="shared" si="6"/>
        <v>184</v>
      </c>
      <c r="AH6" s="12">
        <v>60.414999999999999</v>
      </c>
      <c r="AI6" s="12">
        <v>0</v>
      </c>
      <c r="AJ6" s="12">
        <v>166.46899999999999</v>
      </c>
      <c r="AK6" s="12">
        <f t="shared" si="7"/>
        <v>226.88399999999999</v>
      </c>
      <c r="AL6" s="1">
        <v>3</v>
      </c>
      <c r="AM6" s="1">
        <v>8</v>
      </c>
      <c r="AN6" s="1">
        <v>29</v>
      </c>
      <c r="AO6" s="1">
        <f t="shared" si="8"/>
        <v>40</v>
      </c>
      <c r="AP6" s="1">
        <v>113</v>
      </c>
      <c r="AQ6" s="1">
        <v>58</v>
      </c>
      <c r="AR6" s="1">
        <v>39</v>
      </c>
      <c r="AS6" s="1">
        <f>+Roc_InfraMR[[#This Row],[B.02.3 - Parque de Coches Eléctricos Motrices Tipo R]]+Roc_InfraMR[[#This Row],[B.02.2 - Parque de Coches Eléctricos Motrices Remolcados Tipo R]]+Roc_InfraMR[[#This Row],[B.02.1 - Parque de Coches Eléctricos Motrices]]</f>
        <v>210</v>
      </c>
      <c r="AT6" s="1">
        <v>0</v>
      </c>
      <c r="AU6" s="1">
        <v>0</v>
      </c>
      <c r="AV6" s="1">
        <v>0</v>
      </c>
      <c r="AW6" s="1">
        <f>+SUM(Roc_InfraMR[[#This Row],[B.03.1 - Parque de Coches Motores Motrices Remolcados]:[B.03.3 - Parque de Coches Motores Motrices Cabina]])</f>
        <v>0</v>
      </c>
      <c r="AX6" s="1">
        <v>158</v>
      </c>
      <c r="AY6" s="1">
        <v>52</v>
      </c>
      <c r="AZ6" s="1">
        <v>15</v>
      </c>
      <c r="BA6" s="1">
        <v>102</v>
      </c>
      <c r="BB6" s="1">
        <v>0</v>
      </c>
      <c r="BC6" s="1">
        <f t="shared" si="9"/>
        <v>327</v>
      </c>
      <c r="BD6" s="1">
        <v>0</v>
      </c>
      <c r="BE6" s="1">
        <v>20</v>
      </c>
      <c r="BF6" s="16">
        <v>1676</v>
      </c>
    </row>
    <row r="7" spans="1:59">
      <c r="A7" s="1">
        <v>1993</v>
      </c>
      <c r="B7" s="1" t="s">
        <v>120</v>
      </c>
      <c r="C7" s="12">
        <v>0</v>
      </c>
      <c r="D7" s="12">
        <f t="shared" si="0"/>
        <v>148.75800000000001</v>
      </c>
      <c r="E7" s="12">
        <v>0</v>
      </c>
      <c r="F7" s="12">
        <f t="shared" si="1"/>
        <v>46.227000000000004</v>
      </c>
      <c r="G7" s="12">
        <f t="shared" si="2"/>
        <v>194.98500000000001</v>
      </c>
      <c r="H7" s="12">
        <f>+Roc_InfraMR[[#This Row],[Total Líneas de Explotación ]]</f>
        <v>194.98500000000001</v>
      </c>
      <c r="I7" s="12">
        <v>324.10200000000003</v>
      </c>
      <c r="J7" s="12">
        <f>+Roc_InfraMR[[#This Row],[A.01.2 -  Longitud de Líneas de Explotación No Electrificadas Vía Doble o Múltiple (km)]]*2+Roc_InfraMR[[#This Row],[A.01.1 -  Longitud de Líneas de Explotación No Electrificadas Vía Simple (km)]]</f>
        <v>297.51600000000002</v>
      </c>
      <c r="K7" s="12">
        <v>0</v>
      </c>
      <c r="L7" s="12">
        <f>+Roc_InfraMR[[#This Row],[A.02.2 -  Longitud de Líneas de Explotación Electrificadas Vía Doble o Múltiple (km)]]*2</f>
        <v>92.454000000000008</v>
      </c>
      <c r="M7" s="12">
        <v>0</v>
      </c>
      <c r="N7" s="12">
        <f>+Roc_InfraMR[[#This Row],[A.03.1 -  Longitud de Vías de Explotación No Electrificadas Troncales y Ramales (vía principal) (km)]]+Roc_InfraMR[[#This Row],[A.04.1 -  Longitud de Vías de Explotación Electrificadas Troncales y Ramales (vía principal) (km)]]</f>
        <v>389.97</v>
      </c>
      <c r="O7" s="12">
        <f>+Roc_InfraMR[[#This Row],[Total Vías (excluido Auxiliares)]]</f>
        <v>389.97</v>
      </c>
      <c r="P7" s="1">
        <v>61</v>
      </c>
      <c r="Q7" s="1">
        <v>5</v>
      </c>
      <c r="R7" s="1">
        <v>3</v>
      </c>
      <c r="S7" s="1">
        <f t="shared" si="3"/>
        <v>69</v>
      </c>
      <c r="T7" s="1">
        <v>60</v>
      </c>
      <c r="U7" s="1">
        <v>68</v>
      </c>
      <c r="V7" s="1">
        <v>10</v>
      </c>
      <c r="W7" s="1">
        <v>23</v>
      </c>
      <c r="X7" s="1">
        <v>0</v>
      </c>
      <c r="Y7" s="1">
        <f t="shared" si="4"/>
        <v>161</v>
      </c>
      <c r="Z7" s="1">
        <v>62</v>
      </c>
      <c r="AA7" s="1">
        <v>26</v>
      </c>
      <c r="AB7" s="1">
        <v>161</v>
      </c>
      <c r="AC7" s="1">
        <f t="shared" si="5"/>
        <v>249</v>
      </c>
      <c r="AD7" s="1">
        <v>23</v>
      </c>
      <c r="AE7" s="1">
        <v>29</v>
      </c>
      <c r="AF7" s="1">
        <v>132</v>
      </c>
      <c r="AG7" s="1">
        <f t="shared" si="6"/>
        <v>184</v>
      </c>
      <c r="AH7" s="12">
        <v>60.414999999999999</v>
      </c>
      <c r="AI7" s="12">
        <v>0</v>
      </c>
      <c r="AJ7" s="12">
        <v>166.46899999999999</v>
      </c>
      <c r="AK7" s="12">
        <f t="shared" si="7"/>
        <v>226.88399999999999</v>
      </c>
      <c r="AL7" s="1">
        <v>3</v>
      </c>
      <c r="AM7" s="1">
        <v>8</v>
      </c>
      <c r="AN7" s="1">
        <v>29</v>
      </c>
      <c r="AO7" s="1">
        <f t="shared" si="8"/>
        <v>40</v>
      </c>
      <c r="AP7" s="1">
        <v>113</v>
      </c>
      <c r="AQ7" s="1">
        <v>58</v>
      </c>
      <c r="AR7" s="1">
        <v>39</v>
      </c>
      <c r="AS7" s="1">
        <f>+Roc_InfraMR[[#This Row],[B.02.3 - Parque de Coches Eléctricos Motrices Tipo R]]+Roc_InfraMR[[#This Row],[B.02.2 - Parque de Coches Eléctricos Motrices Remolcados Tipo R]]+Roc_InfraMR[[#This Row],[B.02.1 - Parque de Coches Eléctricos Motrices]]</f>
        <v>210</v>
      </c>
      <c r="AT7" s="1">
        <v>0</v>
      </c>
      <c r="AU7" s="1">
        <v>0</v>
      </c>
      <c r="AV7" s="1">
        <v>0</v>
      </c>
      <c r="AW7" s="1">
        <f>+SUM(Roc_InfraMR[[#This Row],[B.03.1 - Parque de Coches Motores Motrices Remolcados]:[B.03.3 - Parque de Coches Motores Motrices Cabina]])</f>
        <v>0</v>
      </c>
      <c r="AX7" s="1">
        <v>158</v>
      </c>
      <c r="AY7" s="1">
        <v>52</v>
      </c>
      <c r="AZ7" s="1">
        <v>15</v>
      </c>
      <c r="BA7" s="1">
        <v>102</v>
      </c>
      <c r="BB7" s="1">
        <v>0</v>
      </c>
      <c r="BC7" s="1">
        <f t="shared" si="9"/>
        <v>327</v>
      </c>
      <c r="BD7" s="1">
        <v>0</v>
      </c>
      <c r="BE7" s="1">
        <v>20</v>
      </c>
      <c r="BF7" s="16">
        <v>1676</v>
      </c>
    </row>
    <row r="8" spans="1:59">
      <c r="A8" s="1">
        <v>1993</v>
      </c>
      <c r="B8" s="1" t="s">
        <v>121</v>
      </c>
      <c r="C8" s="12">
        <v>0</v>
      </c>
      <c r="D8" s="12">
        <f t="shared" si="0"/>
        <v>148.75800000000001</v>
      </c>
      <c r="E8" s="12">
        <v>0</v>
      </c>
      <c r="F8" s="12">
        <f t="shared" si="1"/>
        <v>46.227000000000004</v>
      </c>
      <c r="G8" s="12">
        <f t="shared" si="2"/>
        <v>194.98500000000001</v>
      </c>
      <c r="H8" s="12">
        <f>+Roc_InfraMR[[#This Row],[Total Líneas de Explotación ]]</f>
        <v>194.98500000000001</v>
      </c>
      <c r="I8" s="12">
        <v>324.10200000000003</v>
      </c>
      <c r="J8" s="12">
        <f>+Roc_InfraMR[[#This Row],[A.01.2 -  Longitud de Líneas de Explotación No Electrificadas Vía Doble o Múltiple (km)]]*2+Roc_InfraMR[[#This Row],[A.01.1 -  Longitud de Líneas de Explotación No Electrificadas Vía Simple (km)]]</f>
        <v>297.51600000000002</v>
      </c>
      <c r="K8" s="12">
        <v>0</v>
      </c>
      <c r="L8" s="12">
        <f>+Roc_InfraMR[[#This Row],[A.02.2 -  Longitud de Líneas de Explotación Electrificadas Vía Doble o Múltiple (km)]]*2</f>
        <v>92.454000000000008</v>
      </c>
      <c r="M8" s="12">
        <v>0</v>
      </c>
      <c r="N8" s="12">
        <f>+Roc_InfraMR[[#This Row],[A.03.1 -  Longitud de Vías de Explotación No Electrificadas Troncales y Ramales (vía principal) (km)]]+Roc_InfraMR[[#This Row],[A.04.1 -  Longitud de Vías de Explotación Electrificadas Troncales y Ramales (vía principal) (km)]]</f>
        <v>389.97</v>
      </c>
      <c r="O8" s="12">
        <f>+Roc_InfraMR[[#This Row],[Total Vías (excluido Auxiliares)]]</f>
        <v>389.97</v>
      </c>
      <c r="P8" s="1">
        <v>61</v>
      </c>
      <c r="Q8" s="1">
        <v>5</v>
      </c>
      <c r="R8" s="1">
        <v>3</v>
      </c>
      <c r="S8" s="1">
        <f t="shared" si="3"/>
        <v>69</v>
      </c>
      <c r="T8" s="1">
        <v>60</v>
      </c>
      <c r="U8" s="1">
        <v>68</v>
      </c>
      <c r="V8" s="1">
        <v>10</v>
      </c>
      <c r="W8" s="1">
        <v>23</v>
      </c>
      <c r="X8" s="1">
        <v>0</v>
      </c>
      <c r="Y8" s="1">
        <f t="shared" si="4"/>
        <v>161</v>
      </c>
      <c r="Z8" s="1">
        <v>62</v>
      </c>
      <c r="AA8" s="1">
        <v>26</v>
      </c>
      <c r="AB8" s="1">
        <v>161</v>
      </c>
      <c r="AC8" s="1">
        <f t="shared" si="5"/>
        <v>249</v>
      </c>
      <c r="AD8" s="1">
        <v>23</v>
      </c>
      <c r="AE8" s="1">
        <v>29</v>
      </c>
      <c r="AF8" s="1">
        <v>132</v>
      </c>
      <c r="AG8" s="1">
        <f t="shared" si="6"/>
        <v>184</v>
      </c>
      <c r="AH8" s="12">
        <v>60.414999999999999</v>
      </c>
      <c r="AI8" s="12">
        <v>0</v>
      </c>
      <c r="AJ8" s="12">
        <v>166.46899999999999</v>
      </c>
      <c r="AK8" s="12">
        <f t="shared" si="7"/>
        <v>226.88399999999999</v>
      </c>
      <c r="AL8" s="1">
        <v>3</v>
      </c>
      <c r="AM8" s="1">
        <v>8</v>
      </c>
      <c r="AN8" s="1">
        <v>29</v>
      </c>
      <c r="AO8" s="1">
        <f t="shared" si="8"/>
        <v>40</v>
      </c>
      <c r="AP8" s="1">
        <v>113</v>
      </c>
      <c r="AQ8" s="1">
        <v>58</v>
      </c>
      <c r="AR8" s="1">
        <v>39</v>
      </c>
      <c r="AS8" s="1">
        <f>+Roc_InfraMR[[#This Row],[B.02.3 - Parque de Coches Eléctricos Motrices Tipo R]]+Roc_InfraMR[[#This Row],[B.02.2 - Parque de Coches Eléctricos Motrices Remolcados Tipo R]]+Roc_InfraMR[[#This Row],[B.02.1 - Parque de Coches Eléctricos Motrices]]</f>
        <v>210</v>
      </c>
      <c r="AT8" s="1">
        <v>0</v>
      </c>
      <c r="AU8" s="1">
        <v>0</v>
      </c>
      <c r="AV8" s="1">
        <v>0</v>
      </c>
      <c r="AW8" s="1">
        <f>+SUM(Roc_InfraMR[[#This Row],[B.03.1 - Parque de Coches Motores Motrices Remolcados]:[B.03.3 - Parque de Coches Motores Motrices Cabina]])</f>
        <v>0</v>
      </c>
      <c r="AX8" s="1">
        <v>158</v>
      </c>
      <c r="AY8" s="1">
        <v>52</v>
      </c>
      <c r="AZ8" s="1">
        <v>15</v>
      </c>
      <c r="BA8" s="1">
        <v>102</v>
      </c>
      <c r="BB8" s="1">
        <v>0</v>
      </c>
      <c r="BC8" s="1">
        <f t="shared" si="9"/>
        <v>327</v>
      </c>
      <c r="BD8" s="1">
        <v>0</v>
      </c>
      <c r="BE8" s="1">
        <v>20</v>
      </c>
      <c r="BF8" s="16">
        <v>1676</v>
      </c>
    </row>
    <row r="9" spans="1:59">
      <c r="A9" s="1">
        <v>1993</v>
      </c>
      <c r="B9" s="1" t="s">
        <v>122</v>
      </c>
      <c r="C9" s="12">
        <v>0</v>
      </c>
      <c r="D9" s="12">
        <f t="shared" si="0"/>
        <v>148.75800000000001</v>
      </c>
      <c r="E9" s="12">
        <v>0</v>
      </c>
      <c r="F9" s="12">
        <f t="shared" si="1"/>
        <v>46.227000000000004</v>
      </c>
      <c r="G9" s="12">
        <f t="shared" si="2"/>
        <v>194.98500000000001</v>
      </c>
      <c r="H9" s="12">
        <f>+Roc_InfraMR[[#This Row],[Total Líneas de Explotación ]]</f>
        <v>194.98500000000001</v>
      </c>
      <c r="I9" s="12">
        <v>324.10200000000003</v>
      </c>
      <c r="J9" s="12">
        <f>+Roc_InfraMR[[#This Row],[A.01.2 -  Longitud de Líneas de Explotación No Electrificadas Vía Doble o Múltiple (km)]]*2+Roc_InfraMR[[#This Row],[A.01.1 -  Longitud de Líneas de Explotación No Electrificadas Vía Simple (km)]]</f>
        <v>297.51600000000002</v>
      </c>
      <c r="K9" s="12">
        <v>0</v>
      </c>
      <c r="L9" s="12">
        <f>+Roc_InfraMR[[#This Row],[A.02.2 -  Longitud de Líneas de Explotación Electrificadas Vía Doble o Múltiple (km)]]*2</f>
        <v>92.454000000000008</v>
      </c>
      <c r="M9" s="12">
        <v>0</v>
      </c>
      <c r="N9" s="12">
        <f>+Roc_InfraMR[[#This Row],[A.03.1 -  Longitud de Vías de Explotación No Electrificadas Troncales y Ramales (vía principal) (km)]]+Roc_InfraMR[[#This Row],[A.04.1 -  Longitud de Vías de Explotación Electrificadas Troncales y Ramales (vía principal) (km)]]</f>
        <v>389.97</v>
      </c>
      <c r="O9" s="12">
        <f>+Roc_InfraMR[[#This Row],[Total Vías (excluido Auxiliares)]]</f>
        <v>389.97</v>
      </c>
      <c r="P9" s="1">
        <v>61</v>
      </c>
      <c r="Q9" s="1">
        <v>5</v>
      </c>
      <c r="R9" s="1">
        <v>3</v>
      </c>
      <c r="S9" s="1">
        <f t="shared" si="3"/>
        <v>69</v>
      </c>
      <c r="T9" s="1">
        <v>60</v>
      </c>
      <c r="U9" s="1">
        <v>68</v>
      </c>
      <c r="V9" s="1">
        <v>10</v>
      </c>
      <c r="W9" s="1">
        <v>23</v>
      </c>
      <c r="X9" s="1">
        <v>0</v>
      </c>
      <c r="Y9" s="1">
        <f t="shared" si="4"/>
        <v>161</v>
      </c>
      <c r="Z9" s="1">
        <v>62</v>
      </c>
      <c r="AA9" s="1">
        <v>26</v>
      </c>
      <c r="AB9" s="1">
        <v>161</v>
      </c>
      <c r="AC9" s="1">
        <f t="shared" si="5"/>
        <v>249</v>
      </c>
      <c r="AD9" s="1">
        <v>23</v>
      </c>
      <c r="AE9" s="1">
        <v>29</v>
      </c>
      <c r="AF9" s="1">
        <v>132</v>
      </c>
      <c r="AG9" s="1">
        <f t="shared" si="6"/>
        <v>184</v>
      </c>
      <c r="AH9" s="12">
        <v>60.414999999999999</v>
      </c>
      <c r="AI9" s="12">
        <v>0</v>
      </c>
      <c r="AJ9" s="12">
        <v>166.46899999999999</v>
      </c>
      <c r="AK9" s="12">
        <f t="shared" si="7"/>
        <v>226.88399999999999</v>
      </c>
      <c r="AL9" s="1">
        <v>3</v>
      </c>
      <c r="AM9" s="1">
        <v>8</v>
      </c>
      <c r="AN9" s="1">
        <v>29</v>
      </c>
      <c r="AO9" s="1">
        <f t="shared" si="8"/>
        <v>40</v>
      </c>
      <c r="AP9" s="1">
        <v>113</v>
      </c>
      <c r="AQ9" s="1">
        <v>58</v>
      </c>
      <c r="AR9" s="1">
        <v>39</v>
      </c>
      <c r="AS9" s="1">
        <f>+Roc_InfraMR[[#This Row],[B.02.3 - Parque de Coches Eléctricos Motrices Tipo R]]+Roc_InfraMR[[#This Row],[B.02.2 - Parque de Coches Eléctricos Motrices Remolcados Tipo R]]+Roc_InfraMR[[#This Row],[B.02.1 - Parque de Coches Eléctricos Motrices]]</f>
        <v>210</v>
      </c>
      <c r="AT9" s="1">
        <v>0</v>
      </c>
      <c r="AU9" s="1">
        <v>0</v>
      </c>
      <c r="AV9" s="1">
        <v>0</v>
      </c>
      <c r="AW9" s="1">
        <f>+SUM(Roc_InfraMR[[#This Row],[B.03.1 - Parque de Coches Motores Motrices Remolcados]:[B.03.3 - Parque de Coches Motores Motrices Cabina]])</f>
        <v>0</v>
      </c>
      <c r="AX9" s="1">
        <v>158</v>
      </c>
      <c r="AY9" s="1">
        <v>52</v>
      </c>
      <c r="AZ9" s="1">
        <v>15</v>
      </c>
      <c r="BA9" s="1">
        <v>102</v>
      </c>
      <c r="BB9" s="1">
        <v>0</v>
      </c>
      <c r="BC9" s="1">
        <f t="shared" si="9"/>
        <v>327</v>
      </c>
      <c r="BD9" s="1">
        <v>0</v>
      </c>
      <c r="BE9" s="1">
        <v>20</v>
      </c>
      <c r="BF9" s="16">
        <v>1676</v>
      </c>
    </row>
    <row r="10" spans="1:59">
      <c r="A10" s="1">
        <v>1993</v>
      </c>
      <c r="B10" s="1" t="s">
        <v>123</v>
      </c>
      <c r="C10" s="12">
        <v>0</v>
      </c>
      <c r="D10" s="12">
        <f t="shared" si="0"/>
        <v>148.75800000000001</v>
      </c>
      <c r="E10" s="12">
        <v>0</v>
      </c>
      <c r="F10" s="12">
        <f t="shared" si="1"/>
        <v>46.227000000000004</v>
      </c>
      <c r="G10" s="12">
        <f t="shared" si="2"/>
        <v>194.98500000000001</v>
      </c>
      <c r="H10" s="12">
        <f>+Roc_InfraMR[[#This Row],[Total Líneas de Explotación ]]</f>
        <v>194.98500000000001</v>
      </c>
      <c r="I10" s="12">
        <v>324.10200000000003</v>
      </c>
      <c r="J10" s="12">
        <f>+Roc_InfraMR[[#This Row],[A.01.2 -  Longitud de Líneas de Explotación No Electrificadas Vía Doble o Múltiple (km)]]*2+Roc_InfraMR[[#This Row],[A.01.1 -  Longitud de Líneas de Explotación No Electrificadas Vía Simple (km)]]</f>
        <v>297.51600000000002</v>
      </c>
      <c r="K10" s="12">
        <v>0</v>
      </c>
      <c r="L10" s="12">
        <f>+Roc_InfraMR[[#This Row],[A.02.2 -  Longitud de Líneas de Explotación Electrificadas Vía Doble o Múltiple (km)]]*2</f>
        <v>92.454000000000008</v>
      </c>
      <c r="M10" s="12">
        <v>0</v>
      </c>
      <c r="N10" s="12">
        <f>+Roc_InfraMR[[#This Row],[A.03.1 -  Longitud de Vías de Explotación No Electrificadas Troncales y Ramales (vía principal) (km)]]+Roc_InfraMR[[#This Row],[A.04.1 -  Longitud de Vías de Explotación Electrificadas Troncales y Ramales (vía principal) (km)]]</f>
        <v>389.97</v>
      </c>
      <c r="O10" s="12">
        <f>+Roc_InfraMR[[#This Row],[Total Vías (excluido Auxiliares)]]</f>
        <v>389.97</v>
      </c>
      <c r="P10" s="1">
        <v>61</v>
      </c>
      <c r="Q10" s="1">
        <v>5</v>
      </c>
      <c r="R10" s="1">
        <v>3</v>
      </c>
      <c r="S10" s="1">
        <f t="shared" si="3"/>
        <v>69</v>
      </c>
      <c r="T10" s="1">
        <v>60</v>
      </c>
      <c r="U10" s="1">
        <v>68</v>
      </c>
      <c r="V10" s="1">
        <v>10</v>
      </c>
      <c r="W10" s="1">
        <v>23</v>
      </c>
      <c r="X10" s="1">
        <v>0</v>
      </c>
      <c r="Y10" s="1">
        <f t="shared" si="4"/>
        <v>161</v>
      </c>
      <c r="Z10" s="1">
        <v>62</v>
      </c>
      <c r="AA10" s="1">
        <v>26</v>
      </c>
      <c r="AB10" s="1">
        <v>161</v>
      </c>
      <c r="AC10" s="1">
        <f t="shared" si="5"/>
        <v>249</v>
      </c>
      <c r="AD10" s="1">
        <v>23</v>
      </c>
      <c r="AE10" s="1">
        <v>29</v>
      </c>
      <c r="AF10" s="1">
        <v>132</v>
      </c>
      <c r="AG10" s="1">
        <f t="shared" si="6"/>
        <v>184</v>
      </c>
      <c r="AH10" s="12">
        <v>60.414999999999999</v>
      </c>
      <c r="AI10" s="12">
        <v>0</v>
      </c>
      <c r="AJ10" s="12">
        <v>166.46899999999999</v>
      </c>
      <c r="AK10" s="12">
        <f t="shared" si="7"/>
        <v>226.88399999999999</v>
      </c>
      <c r="AL10" s="1">
        <v>3</v>
      </c>
      <c r="AM10" s="1">
        <v>8</v>
      </c>
      <c r="AN10" s="1">
        <v>29</v>
      </c>
      <c r="AO10" s="1">
        <f t="shared" si="8"/>
        <v>40</v>
      </c>
      <c r="AP10" s="1">
        <v>113</v>
      </c>
      <c r="AQ10" s="1">
        <v>58</v>
      </c>
      <c r="AR10" s="1">
        <v>39</v>
      </c>
      <c r="AS10" s="1">
        <f>+Roc_InfraMR[[#This Row],[B.02.3 - Parque de Coches Eléctricos Motrices Tipo R]]+Roc_InfraMR[[#This Row],[B.02.2 - Parque de Coches Eléctricos Motrices Remolcados Tipo R]]+Roc_InfraMR[[#This Row],[B.02.1 - Parque de Coches Eléctricos Motrices]]</f>
        <v>210</v>
      </c>
      <c r="AT10" s="1">
        <v>0</v>
      </c>
      <c r="AU10" s="1">
        <v>0</v>
      </c>
      <c r="AV10" s="1">
        <v>0</v>
      </c>
      <c r="AW10" s="1">
        <f>+SUM(Roc_InfraMR[[#This Row],[B.03.1 - Parque de Coches Motores Motrices Remolcados]:[B.03.3 - Parque de Coches Motores Motrices Cabina]])</f>
        <v>0</v>
      </c>
      <c r="AX10" s="1">
        <v>158</v>
      </c>
      <c r="AY10" s="1">
        <v>52</v>
      </c>
      <c r="AZ10" s="1">
        <v>15</v>
      </c>
      <c r="BA10" s="1">
        <v>102</v>
      </c>
      <c r="BB10" s="1">
        <v>0</v>
      </c>
      <c r="BC10" s="1">
        <f t="shared" si="9"/>
        <v>327</v>
      </c>
      <c r="BD10" s="1">
        <v>0</v>
      </c>
      <c r="BE10" s="1">
        <v>20</v>
      </c>
      <c r="BF10" s="16">
        <v>1676</v>
      </c>
    </row>
    <row r="11" spans="1:59">
      <c r="A11" s="1">
        <v>1993</v>
      </c>
      <c r="B11" s="1" t="s">
        <v>124</v>
      </c>
      <c r="C11" s="12">
        <v>0</v>
      </c>
      <c r="D11" s="12">
        <f t="shared" si="0"/>
        <v>148.75800000000001</v>
      </c>
      <c r="E11" s="12">
        <v>0</v>
      </c>
      <c r="F11" s="12">
        <f t="shared" si="1"/>
        <v>46.227000000000004</v>
      </c>
      <c r="G11" s="12">
        <f t="shared" si="2"/>
        <v>194.98500000000001</v>
      </c>
      <c r="H11" s="12">
        <f>+Roc_InfraMR[[#This Row],[Total Líneas de Explotación ]]</f>
        <v>194.98500000000001</v>
      </c>
      <c r="I11" s="12">
        <v>324.10200000000003</v>
      </c>
      <c r="J11" s="12">
        <f>+Roc_InfraMR[[#This Row],[A.01.2 -  Longitud de Líneas de Explotación No Electrificadas Vía Doble o Múltiple (km)]]*2+Roc_InfraMR[[#This Row],[A.01.1 -  Longitud de Líneas de Explotación No Electrificadas Vía Simple (km)]]</f>
        <v>297.51600000000002</v>
      </c>
      <c r="K11" s="12">
        <v>0</v>
      </c>
      <c r="L11" s="12">
        <f>+Roc_InfraMR[[#This Row],[A.02.2 -  Longitud de Líneas de Explotación Electrificadas Vía Doble o Múltiple (km)]]*2</f>
        <v>92.454000000000008</v>
      </c>
      <c r="M11" s="12">
        <v>0</v>
      </c>
      <c r="N11" s="12">
        <f>+Roc_InfraMR[[#This Row],[A.03.1 -  Longitud de Vías de Explotación No Electrificadas Troncales y Ramales (vía principal) (km)]]+Roc_InfraMR[[#This Row],[A.04.1 -  Longitud de Vías de Explotación Electrificadas Troncales y Ramales (vía principal) (km)]]</f>
        <v>389.97</v>
      </c>
      <c r="O11" s="12">
        <f>+Roc_InfraMR[[#This Row],[Total Vías (excluido Auxiliares)]]</f>
        <v>389.97</v>
      </c>
      <c r="P11" s="1">
        <v>61</v>
      </c>
      <c r="Q11" s="1">
        <v>5</v>
      </c>
      <c r="R11" s="1">
        <v>3</v>
      </c>
      <c r="S11" s="1">
        <f t="shared" si="3"/>
        <v>69</v>
      </c>
      <c r="T11" s="1">
        <v>60</v>
      </c>
      <c r="U11" s="1">
        <v>68</v>
      </c>
      <c r="V11" s="1">
        <v>10</v>
      </c>
      <c r="W11" s="1">
        <v>23</v>
      </c>
      <c r="X11" s="1">
        <v>0</v>
      </c>
      <c r="Y11" s="1">
        <f t="shared" si="4"/>
        <v>161</v>
      </c>
      <c r="Z11" s="1">
        <v>62</v>
      </c>
      <c r="AA11" s="1">
        <v>26</v>
      </c>
      <c r="AB11" s="1">
        <v>161</v>
      </c>
      <c r="AC11" s="1">
        <f t="shared" si="5"/>
        <v>249</v>
      </c>
      <c r="AD11" s="1">
        <v>23</v>
      </c>
      <c r="AE11" s="1">
        <v>29</v>
      </c>
      <c r="AF11" s="1">
        <v>132</v>
      </c>
      <c r="AG11" s="1">
        <f t="shared" si="6"/>
        <v>184</v>
      </c>
      <c r="AH11" s="12">
        <v>60.414999999999999</v>
      </c>
      <c r="AI11" s="12">
        <v>0</v>
      </c>
      <c r="AJ11" s="12">
        <v>166.46899999999999</v>
      </c>
      <c r="AK11" s="12">
        <f t="shared" si="7"/>
        <v>226.88399999999999</v>
      </c>
      <c r="AL11" s="1">
        <v>3</v>
      </c>
      <c r="AM11" s="1">
        <v>8</v>
      </c>
      <c r="AN11" s="1">
        <v>29</v>
      </c>
      <c r="AO11" s="1">
        <f t="shared" si="8"/>
        <v>40</v>
      </c>
      <c r="AP11" s="1">
        <v>113</v>
      </c>
      <c r="AQ11" s="1">
        <v>58</v>
      </c>
      <c r="AR11" s="1">
        <v>39</v>
      </c>
      <c r="AS11" s="1">
        <f>+Roc_InfraMR[[#This Row],[B.02.3 - Parque de Coches Eléctricos Motrices Tipo R]]+Roc_InfraMR[[#This Row],[B.02.2 - Parque de Coches Eléctricos Motrices Remolcados Tipo R]]+Roc_InfraMR[[#This Row],[B.02.1 - Parque de Coches Eléctricos Motrices]]</f>
        <v>210</v>
      </c>
      <c r="AT11" s="1">
        <v>0</v>
      </c>
      <c r="AU11" s="1">
        <v>0</v>
      </c>
      <c r="AV11" s="1">
        <v>0</v>
      </c>
      <c r="AW11" s="1">
        <f>+SUM(Roc_InfraMR[[#This Row],[B.03.1 - Parque de Coches Motores Motrices Remolcados]:[B.03.3 - Parque de Coches Motores Motrices Cabina]])</f>
        <v>0</v>
      </c>
      <c r="AX11" s="1">
        <v>158</v>
      </c>
      <c r="AY11" s="1">
        <v>52</v>
      </c>
      <c r="AZ11" s="1">
        <v>15</v>
      </c>
      <c r="BA11" s="1">
        <v>102</v>
      </c>
      <c r="BB11" s="1">
        <v>0</v>
      </c>
      <c r="BC11" s="1">
        <f t="shared" si="9"/>
        <v>327</v>
      </c>
      <c r="BD11" s="1">
        <v>0</v>
      </c>
      <c r="BE11" s="1">
        <v>20</v>
      </c>
      <c r="BF11" s="16">
        <v>1676</v>
      </c>
    </row>
    <row r="12" spans="1:59">
      <c r="A12" s="1">
        <v>1993</v>
      </c>
      <c r="B12" s="1" t="s">
        <v>125</v>
      </c>
      <c r="C12" s="12">
        <v>0</v>
      </c>
      <c r="D12" s="12">
        <f t="shared" si="0"/>
        <v>148.75800000000001</v>
      </c>
      <c r="E12" s="12">
        <v>0</v>
      </c>
      <c r="F12" s="12">
        <f t="shared" si="1"/>
        <v>46.227000000000004</v>
      </c>
      <c r="G12" s="12">
        <f t="shared" si="2"/>
        <v>194.98500000000001</v>
      </c>
      <c r="H12" s="12">
        <f>+Roc_InfraMR[[#This Row],[Total Líneas de Explotación ]]</f>
        <v>194.98500000000001</v>
      </c>
      <c r="I12" s="12">
        <v>324.10200000000003</v>
      </c>
      <c r="J12" s="12">
        <f>+Roc_InfraMR[[#This Row],[A.01.2 -  Longitud de Líneas de Explotación No Electrificadas Vía Doble o Múltiple (km)]]*2+Roc_InfraMR[[#This Row],[A.01.1 -  Longitud de Líneas de Explotación No Electrificadas Vía Simple (km)]]</f>
        <v>297.51600000000002</v>
      </c>
      <c r="K12" s="12">
        <v>0</v>
      </c>
      <c r="L12" s="12">
        <f>+Roc_InfraMR[[#This Row],[A.02.2 -  Longitud de Líneas de Explotación Electrificadas Vía Doble o Múltiple (km)]]*2</f>
        <v>92.454000000000008</v>
      </c>
      <c r="M12" s="12">
        <v>0</v>
      </c>
      <c r="N12" s="12">
        <f>+Roc_InfraMR[[#This Row],[A.03.1 -  Longitud de Vías de Explotación No Electrificadas Troncales y Ramales (vía principal) (km)]]+Roc_InfraMR[[#This Row],[A.04.1 -  Longitud de Vías de Explotación Electrificadas Troncales y Ramales (vía principal) (km)]]</f>
        <v>389.97</v>
      </c>
      <c r="O12" s="12">
        <f>+Roc_InfraMR[[#This Row],[Total Vías (excluido Auxiliares)]]</f>
        <v>389.97</v>
      </c>
      <c r="P12" s="1">
        <v>61</v>
      </c>
      <c r="Q12" s="1">
        <v>5</v>
      </c>
      <c r="R12" s="1">
        <v>3</v>
      </c>
      <c r="S12" s="1">
        <f t="shared" si="3"/>
        <v>69</v>
      </c>
      <c r="T12" s="1">
        <v>60</v>
      </c>
      <c r="U12" s="1">
        <v>68</v>
      </c>
      <c r="V12" s="1">
        <v>10</v>
      </c>
      <c r="W12" s="1">
        <v>23</v>
      </c>
      <c r="X12" s="1">
        <v>0</v>
      </c>
      <c r="Y12" s="1">
        <f t="shared" si="4"/>
        <v>161</v>
      </c>
      <c r="Z12" s="1">
        <v>62</v>
      </c>
      <c r="AA12" s="1">
        <v>26</v>
      </c>
      <c r="AB12" s="1">
        <v>161</v>
      </c>
      <c r="AC12" s="1">
        <f t="shared" si="5"/>
        <v>249</v>
      </c>
      <c r="AD12" s="1">
        <v>23</v>
      </c>
      <c r="AE12" s="1">
        <v>29</v>
      </c>
      <c r="AF12" s="1">
        <v>132</v>
      </c>
      <c r="AG12" s="1">
        <f t="shared" si="6"/>
        <v>184</v>
      </c>
      <c r="AH12" s="12">
        <v>60.414999999999999</v>
      </c>
      <c r="AI12" s="12">
        <v>0</v>
      </c>
      <c r="AJ12" s="12">
        <v>166.46899999999999</v>
      </c>
      <c r="AK12" s="12">
        <f t="shared" si="7"/>
        <v>226.88399999999999</v>
      </c>
      <c r="AL12" s="1">
        <v>3</v>
      </c>
      <c r="AM12" s="1">
        <v>8</v>
      </c>
      <c r="AN12" s="1">
        <v>29</v>
      </c>
      <c r="AO12" s="1">
        <f t="shared" si="8"/>
        <v>40</v>
      </c>
      <c r="AP12" s="1">
        <v>113</v>
      </c>
      <c r="AQ12" s="1">
        <v>58</v>
      </c>
      <c r="AR12" s="1">
        <v>39</v>
      </c>
      <c r="AS12" s="1">
        <f>+Roc_InfraMR[[#This Row],[B.02.3 - Parque de Coches Eléctricos Motrices Tipo R]]+Roc_InfraMR[[#This Row],[B.02.2 - Parque de Coches Eléctricos Motrices Remolcados Tipo R]]+Roc_InfraMR[[#This Row],[B.02.1 - Parque de Coches Eléctricos Motrices]]</f>
        <v>210</v>
      </c>
      <c r="AT12" s="1">
        <v>0</v>
      </c>
      <c r="AU12" s="1">
        <v>0</v>
      </c>
      <c r="AV12" s="1">
        <v>0</v>
      </c>
      <c r="AW12" s="1">
        <f>+SUM(Roc_InfraMR[[#This Row],[B.03.1 - Parque de Coches Motores Motrices Remolcados]:[B.03.3 - Parque de Coches Motores Motrices Cabina]])</f>
        <v>0</v>
      </c>
      <c r="AX12" s="1">
        <v>158</v>
      </c>
      <c r="AY12" s="1">
        <v>52</v>
      </c>
      <c r="AZ12" s="1">
        <v>15</v>
      </c>
      <c r="BA12" s="1">
        <v>102</v>
      </c>
      <c r="BB12" s="1">
        <v>0</v>
      </c>
      <c r="BC12" s="1">
        <f t="shared" si="9"/>
        <v>327</v>
      </c>
      <c r="BD12" s="1">
        <v>0</v>
      </c>
      <c r="BE12" s="1">
        <v>20</v>
      </c>
      <c r="BF12" s="16">
        <v>1676</v>
      </c>
    </row>
    <row r="13" spans="1:59">
      <c r="A13" s="1">
        <v>1993</v>
      </c>
      <c r="B13" s="1" t="s">
        <v>126</v>
      </c>
      <c r="C13" s="12">
        <v>0</v>
      </c>
      <c r="D13" s="12">
        <f t="shared" si="0"/>
        <v>148.75800000000001</v>
      </c>
      <c r="E13" s="12">
        <v>0</v>
      </c>
      <c r="F13" s="12">
        <f t="shared" si="1"/>
        <v>46.227000000000004</v>
      </c>
      <c r="G13" s="12">
        <f t="shared" si="2"/>
        <v>194.98500000000001</v>
      </c>
      <c r="H13" s="12">
        <f>+Roc_InfraMR[[#This Row],[Total Líneas de Explotación ]]</f>
        <v>194.98500000000001</v>
      </c>
      <c r="I13" s="12">
        <v>324.10200000000003</v>
      </c>
      <c r="J13" s="12">
        <f>+Roc_InfraMR[[#This Row],[A.01.2 -  Longitud de Líneas de Explotación No Electrificadas Vía Doble o Múltiple (km)]]*2+Roc_InfraMR[[#This Row],[A.01.1 -  Longitud de Líneas de Explotación No Electrificadas Vía Simple (km)]]</f>
        <v>297.51600000000002</v>
      </c>
      <c r="K13" s="12">
        <v>0</v>
      </c>
      <c r="L13" s="12">
        <f>+Roc_InfraMR[[#This Row],[A.02.2 -  Longitud de Líneas de Explotación Electrificadas Vía Doble o Múltiple (km)]]*2</f>
        <v>92.454000000000008</v>
      </c>
      <c r="M13" s="12">
        <v>0</v>
      </c>
      <c r="N13" s="12">
        <f>+Roc_InfraMR[[#This Row],[A.03.1 -  Longitud de Vías de Explotación No Electrificadas Troncales y Ramales (vía principal) (km)]]+Roc_InfraMR[[#This Row],[A.04.1 -  Longitud de Vías de Explotación Electrificadas Troncales y Ramales (vía principal) (km)]]</f>
        <v>389.97</v>
      </c>
      <c r="O13" s="12">
        <f>+Roc_InfraMR[[#This Row],[Total Vías (excluido Auxiliares)]]</f>
        <v>389.97</v>
      </c>
      <c r="P13" s="1">
        <v>61</v>
      </c>
      <c r="Q13" s="1">
        <v>5</v>
      </c>
      <c r="R13" s="1">
        <v>3</v>
      </c>
      <c r="S13" s="1">
        <f t="shared" si="3"/>
        <v>69</v>
      </c>
      <c r="T13" s="1">
        <v>60</v>
      </c>
      <c r="U13" s="1">
        <v>68</v>
      </c>
      <c r="V13" s="1">
        <v>10</v>
      </c>
      <c r="W13" s="1">
        <v>23</v>
      </c>
      <c r="X13" s="1">
        <v>0</v>
      </c>
      <c r="Y13" s="1">
        <f t="shared" si="4"/>
        <v>161</v>
      </c>
      <c r="Z13" s="1">
        <v>62</v>
      </c>
      <c r="AA13" s="1">
        <v>26</v>
      </c>
      <c r="AB13" s="1">
        <v>161</v>
      </c>
      <c r="AC13" s="1">
        <f t="shared" si="5"/>
        <v>249</v>
      </c>
      <c r="AD13" s="1">
        <v>23</v>
      </c>
      <c r="AE13" s="1">
        <v>29</v>
      </c>
      <c r="AF13" s="1">
        <v>132</v>
      </c>
      <c r="AG13" s="1">
        <f t="shared" si="6"/>
        <v>184</v>
      </c>
      <c r="AH13" s="12">
        <v>60.414999999999999</v>
      </c>
      <c r="AI13" s="12">
        <v>0</v>
      </c>
      <c r="AJ13" s="12">
        <v>166.46899999999999</v>
      </c>
      <c r="AK13" s="12">
        <f t="shared" si="7"/>
        <v>226.88399999999999</v>
      </c>
      <c r="AL13" s="1">
        <v>3</v>
      </c>
      <c r="AM13" s="1">
        <v>8</v>
      </c>
      <c r="AN13" s="1">
        <v>29</v>
      </c>
      <c r="AO13" s="1">
        <f t="shared" si="8"/>
        <v>40</v>
      </c>
      <c r="AP13" s="1">
        <v>113</v>
      </c>
      <c r="AQ13" s="1">
        <v>58</v>
      </c>
      <c r="AR13" s="1">
        <v>39</v>
      </c>
      <c r="AS13" s="1">
        <f>+Roc_InfraMR[[#This Row],[B.02.3 - Parque de Coches Eléctricos Motrices Tipo R]]+Roc_InfraMR[[#This Row],[B.02.2 - Parque de Coches Eléctricos Motrices Remolcados Tipo R]]+Roc_InfraMR[[#This Row],[B.02.1 - Parque de Coches Eléctricos Motrices]]</f>
        <v>210</v>
      </c>
      <c r="AT13" s="1">
        <v>0</v>
      </c>
      <c r="AU13" s="1">
        <v>0</v>
      </c>
      <c r="AV13" s="1">
        <v>0</v>
      </c>
      <c r="AW13" s="1">
        <f>+SUM(Roc_InfraMR[[#This Row],[B.03.1 - Parque de Coches Motores Motrices Remolcados]:[B.03.3 - Parque de Coches Motores Motrices Cabina]])</f>
        <v>0</v>
      </c>
      <c r="AX13" s="1">
        <v>158</v>
      </c>
      <c r="AY13" s="1">
        <v>52</v>
      </c>
      <c r="AZ13" s="1">
        <v>15</v>
      </c>
      <c r="BA13" s="1">
        <v>102</v>
      </c>
      <c r="BB13" s="1">
        <v>0</v>
      </c>
      <c r="BC13" s="1">
        <f t="shared" si="9"/>
        <v>327</v>
      </c>
      <c r="BD13" s="1">
        <v>0</v>
      </c>
      <c r="BE13" s="1">
        <v>20</v>
      </c>
      <c r="BF13" s="16">
        <v>1676</v>
      </c>
    </row>
    <row r="14" spans="1:59">
      <c r="A14" s="1">
        <v>1994</v>
      </c>
      <c r="B14" s="1" t="s">
        <v>115</v>
      </c>
      <c r="C14" s="12">
        <v>0</v>
      </c>
      <c r="D14" s="12">
        <f t="shared" si="0"/>
        <v>148.75800000000001</v>
      </c>
      <c r="E14" s="12">
        <v>0</v>
      </c>
      <c r="F14" s="12">
        <f t="shared" si="1"/>
        <v>46.227000000000004</v>
      </c>
      <c r="G14" s="12">
        <f t="shared" si="2"/>
        <v>194.98500000000001</v>
      </c>
      <c r="H14" s="12">
        <f>+Roc_InfraMR[[#This Row],[Total Líneas de Explotación ]]</f>
        <v>194.98500000000001</v>
      </c>
      <c r="I14" s="12">
        <v>324.10200000000003</v>
      </c>
      <c r="J14" s="12">
        <f>+Roc_InfraMR[[#This Row],[A.01.2 -  Longitud de Líneas de Explotación No Electrificadas Vía Doble o Múltiple (km)]]*2+Roc_InfraMR[[#This Row],[A.01.1 -  Longitud de Líneas de Explotación No Electrificadas Vía Simple (km)]]</f>
        <v>297.51600000000002</v>
      </c>
      <c r="K14" s="12">
        <v>0</v>
      </c>
      <c r="L14" s="12">
        <f>+Roc_InfraMR[[#This Row],[A.02.2 -  Longitud de Líneas de Explotación Electrificadas Vía Doble o Múltiple (km)]]*2</f>
        <v>92.454000000000008</v>
      </c>
      <c r="M14" s="12">
        <v>0</v>
      </c>
      <c r="N14" s="12">
        <f>+Roc_InfraMR[[#This Row],[A.03.1 -  Longitud de Vías de Explotación No Electrificadas Troncales y Ramales (vía principal) (km)]]+Roc_InfraMR[[#This Row],[A.04.1 -  Longitud de Vías de Explotación Electrificadas Troncales y Ramales (vía principal) (km)]]</f>
        <v>389.97</v>
      </c>
      <c r="O14" s="12">
        <f>+Roc_InfraMR[[#This Row],[Total Vías (excluido Auxiliares)]]</f>
        <v>389.97</v>
      </c>
      <c r="P14" s="1">
        <v>61</v>
      </c>
      <c r="Q14" s="1">
        <v>5</v>
      </c>
      <c r="R14" s="1">
        <v>3</v>
      </c>
      <c r="S14" s="1">
        <f t="shared" si="3"/>
        <v>69</v>
      </c>
      <c r="T14" s="1">
        <v>60</v>
      </c>
      <c r="U14" s="1">
        <v>68</v>
      </c>
      <c r="V14" s="1">
        <v>10</v>
      </c>
      <c r="W14" s="1">
        <v>23</v>
      </c>
      <c r="X14" s="1">
        <v>0</v>
      </c>
      <c r="Y14" s="1">
        <f t="shared" si="4"/>
        <v>161</v>
      </c>
      <c r="Z14" s="1">
        <v>62</v>
      </c>
      <c r="AA14" s="1">
        <v>26</v>
      </c>
      <c r="AB14" s="1">
        <v>161</v>
      </c>
      <c r="AC14" s="1">
        <f t="shared" si="5"/>
        <v>249</v>
      </c>
      <c r="AD14" s="1">
        <v>23</v>
      </c>
      <c r="AE14" s="1">
        <v>29</v>
      </c>
      <c r="AF14" s="1">
        <v>132</v>
      </c>
      <c r="AG14" s="1">
        <f t="shared" si="6"/>
        <v>184</v>
      </c>
      <c r="AH14" s="12">
        <v>60.414999999999999</v>
      </c>
      <c r="AI14" s="12">
        <v>0</v>
      </c>
      <c r="AJ14" s="12">
        <v>166.46899999999999</v>
      </c>
      <c r="AK14" s="12">
        <f t="shared" si="7"/>
        <v>226.88399999999999</v>
      </c>
      <c r="AL14" s="1">
        <v>3</v>
      </c>
      <c r="AM14" s="1">
        <v>8</v>
      </c>
      <c r="AN14" s="1">
        <v>29</v>
      </c>
      <c r="AO14" s="1">
        <f t="shared" si="8"/>
        <v>40</v>
      </c>
      <c r="AP14" s="1">
        <v>113</v>
      </c>
      <c r="AQ14" s="1">
        <v>58</v>
      </c>
      <c r="AR14" s="1">
        <v>39</v>
      </c>
      <c r="AS14" s="1">
        <f>+Roc_InfraMR[[#This Row],[B.02.3 - Parque de Coches Eléctricos Motrices Tipo R]]+Roc_InfraMR[[#This Row],[B.02.2 - Parque de Coches Eléctricos Motrices Remolcados Tipo R]]+Roc_InfraMR[[#This Row],[B.02.1 - Parque de Coches Eléctricos Motrices]]</f>
        <v>210</v>
      </c>
      <c r="AT14" s="1">
        <v>0</v>
      </c>
      <c r="AU14" s="1">
        <v>0</v>
      </c>
      <c r="AV14" s="1">
        <v>0</v>
      </c>
      <c r="AW14" s="1">
        <f>+SUM(Roc_InfraMR[[#This Row],[B.03.1 - Parque de Coches Motores Motrices Remolcados]:[B.03.3 - Parque de Coches Motores Motrices Cabina]])</f>
        <v>0</v>
      </c>
      <c r="AX14" s="1">
        <v>158</v>
      </c>
      <c r="AY14" s="1">
        <v>52</v>
      </c>
      <c r="AZ14" s="1">
        <v>15</v>
      </c>
      <c r="BA14" s="1">
        <v>102</v>
      </c>
      <c r="BB14" s="1">
        <v>0</v>
      </c>
      <c r="BC14" s="1">
        <f t="shared" si="9"/>
        <v>327</v>
      </c>
      <c r="BD14" s="1">
        <v>0</v>
      </c>
      <c r="BE14" s="1">
        <v>20</v>
      </c>
      <c r="BF14" s="16">
        <v>1676</v>
      </c>
    </row>
    <row r="15" spans="1:59">
      <c r="A15" s="1">
        <v>1994</v>
      </c>
      <c r="B15" s="1" t="s">
        <v>116</v>
      </c>
      <c r="C15" s="12">
        <v>0</v>
      </c>
      <c r="D15" s="12">
        <f t="shared" si="0"/>
        <v>148.75800000000001</v>
      </c>
      <c r="E15" s="12">
        <v>0</v>
      </c>
      <c r="F15" s="12">
        <f t="shared" si="1"/>
        <v>46.227000000000004</v>
      </c>
      <c r="G15" s="12">
        <f t="shared" si="2"/>
        <v>194.98500000000001</v>
      </c>
      <c r="H15" s="12">
        <f>+Roc_InfraMR[[#This Row],[Total Líneas de Explotación ]]</f>
        <v>194.98500000000001</v>
      </c>
      <c r="I15" s="12">
        <v>324.10200000000003</v>
      </c>
      <c r="J15" s="12">
        <f>+Roc_InfraMR[[#This Row],[A.01.2 -  Longitud de Líneas de Explotación No Electrificadas Vía Doble o Múltiple (km)]]*2+Roc_InfraMR[[#This Row],[A.01.1 -  Longitud de Líneas de Explotación No Electrificadas Vía Simple (km)]]</f>
        <v>297.51600000000002</v>
      </c>
      <c r="K15" s="12">
        <v>0</v>
      </c>
      <c r="L15" s="12">
        <f>+Roc_InfraMR[[#This Row],[A.02.2 -  Longitud de Líneas de Explotación Electrificadas Vía Doble o Múltiple (km)]]*2</f>
        <v>92.454000000000008</v>
      </c>
      <c r="M15" s="12">
        <v>0</v>
      </c>
      <c r="N15" s="12">
        <f>+Roc_InfraMR[[#This Row],[A.03.1 -  Longitud de Vías de Explotación No Electrificadas Troncales y Ramales (vía principal) (km)]]+Roc_InfraMR[[#This Row],[A.04.1 -  Longitud de Vías de Explotación Electrificadas Troncales y Ramales (vía principal) (km)]]</f>
        <v>389.97</v>
      </c>
      <c r="O15" s="12">
        <f>+Roc_InfraMR[[#This Row],[Total Vías (excluido Auxiliares)]]</f>
        <v>389.97</v>
      </c>
      <c r="P15" s="1">
        <v>61</v>
      </c>
      <c r="Q15" s="1">
        <v>5</v>
      </c>
      <c r="R15" s="1">
        <v>3</v>
      </c>
      <c r="S15" s="1">
        <f t="shared" si="3"/>
        <v>69</v>
      </c>
      <c r="T15" s="1">
        <v>60</v>
      </c>
      <c r="U15" s="1">
        <v>68</v>
      </c>
      <c r="V15" s="1">
        <v>10</v>
      </c>
      <c r="W15" s="1">
        <v>23</v>
      </c>
      <c r="X15" s="1">
        <v>0</v>
      </c>
      <c r="Y15" s="1">
        <f t="shared" si="4"/>
        <v>161</v>
      </c>
      <c r="Z15" s="1">
        <v>62</v>
      </c>
      <c r="AA15" s="1">
        <v>26</v>
      </c>
      <c r="AB15" s="1">
        <v>161</v>
      </c>
      <c r="AC15" s="1">
        <f t="shared" si="5"/>
        <v>249</v>
      </c>
      <c r="AD15" s="1">
        <v>23</v>
      </c>
      <c r="AE15" s="1">
        <v>29</v>
      </c>
      <c r="AF15" s="1">
        <v>132</v>
      </c>
      <c r="AG15" s="1">
        <f t="shared" si="6"/>
        <v>184</v>
      </c>
      <c r="AH15" s="12">
        <v>60.414999999999999</v>
      </c>
      <c r="AI15" s="12">
        <v>0</v>
      </c>
      <c r="AJ15" s="12">
        <v>166.46899999999999</v>
      </c>
      <c r="AK15" s="12">
        <f t="shared" si="7"/>
        <v>226.88399999999999</v>
      </c>
      <c r="AL15" s="1">
        <v>3</v>
      </c>
      <c r="AM15" s="1">
        <v>8</v>
      </c>
      <c r="AN15" s="1">
        <v>29</v>
      </c>
      <c r="AO15" s="1">
        <f t="shared" si="8"/>
        <v>40</v>
      </c>
      <c r="AP15" s="1">
        <v>113</v>
      </c>
      <c r="AQ15" s="1">
        <v>58</v>
      </c>
      <c r="AR15" s="1">
        <v>39</v>
      </c>
      <c r="AS15" s="1">
        <f>+Roc_InfraMR[[#This Row],[B.02.3 - Parque de Coches Eléctricos Motrices Tipo R]]+Roc_InfraMR[[#This Row],[B.02.2 - Parque de Coches Eléctricos Motrices Remolcados Tipo R]]+Roc_InfraMR[[#This Row],[B.02.1 - Parque de Coches Eléctricos Motrices]]</f>
        <v>210</v>
      </c>
      <c r="AT15" s="1">
        <v>0</v>
      </c>
      <c r="AU15" s="1">
        <v>0</v>
      </c>
      <c r="AV15" s="1">
        <v>0</v>
      </c>
      <c r="AW15" s="1">
        <f>+SUM(Roc_InfraMR[[#This Row],[B.03.1 - Parque de Coches Motores Motrices Remolcados]:[B.03.3 - Parque de Coches Motores Motrices Cabina]])</f>
        <v>0</v>
      </c>
      <c r="AX15" s="1">
        <v>158</v>
      </c>
      <c r="AY15" s="1">
        <v>52</v>
      </c>
      <c r="AZ15" s="1">
        <v>15</v>
      </c>
      <c r="BA15" s="1">
        <v>102</v>
      </c>
      <c r="BB15" s="1">
        <v>0</v>
      </c>
      <c r="BC15" s="1">
        <f t="shared" si="9"/>
        <v>327</v>
      </c>
      <c r="BD15" s="1">
        <v>0</v>
      </c>
      <c r="BE15" s="1">
        <v>20</v>
      </c>
      <c r="BF15" s="16">
        <v>1676</v>
      </c>
    </row>
    <row r="16" spans="1:59">
      <c r="A16" s="1">
        <v>1994</v>
      </c>
      <c r="B16" s="1" t="s">
        <v>117</v>
      </c>
      <c r="C16" s="12">
        <v>0</v>
      </c>
      <c r="D16" s="12">
        <f t="shared" si="0"/>
        <v>148.75800000000001</v>
      </c>
      <c r="E16" s="12">
        <v>0</v>
      </c>
      <c r="F16" s="12">
        <f t="shared" si="1"/>
        <v>46.227000000000004</v>
      </c>
      <c r="G16" s="12">
        <f t="shared" si="2"/>
        <v>194.98500000000001</v>
      </c>
      <c r="H16" s="12">
        <f>+Roc_InfraMR[[#This Row],[Total Líneas de Explotación ]]</f>
        <v>194.98500000000001</v>
      </c>
      <c r="I16" s="12">
        <v>324.10200000000003</v>
      </c>
      <c r="J16" s="12">
        <f>+Roc_InfraMR[[#This Row],[A.01.2 -  Longitud de Líneas de Explotación No Electrificadas Vía Doble o Múltiple (km)]]*2+Roc_InfraMR[[#This Row],[A.01.1 -  Longitud de Líneas de Explotación No Electrificadas Vía Simple (km)]]</f>
        <v>297.51600000000002</v>
      </c>
      <c r="K16" s="12">
        <v>0</v>
      </c>
      <c r="L16" s="12">
        <f>+Roc_InfraMR[[#This Row],[A.02.2 -  Longitud de Líneas de Explotación Electrificadas Vía Doble o Múltiple (km)]]*2</f>
        <v>92.454000000000008</v>
      </c>
      <c r="M16" s="12">
        <v>0</v>
      </c>
      <c r="N16" s="12">
        <f>+Roc_InfraMR[[#This Row],[A.03.1 -  Longitud de Vías de Explotación No Electrificadas Troncales y Ramales (vía principal) (km)]]+Roc_InfraMR[[#This Row],[A.04.1 -  Longitud de Vías de Explotación Electrificadas Troncales y Ramales (vía principal) (km)]]</f>
        <v>389.97</v>
      </c>
      <c r="O16" s="12">
        <f>+Roc_InfraMR[[#This Row],[Total Vías (excluido Auxiliares)]]</f>
        <v>389.97</v>
      </c>
      <c r="P16" s="1">
        <v>61</v>
      </c>
      <c r="Q16" s="1">
        <v>5</v>
      </c>
      <c r="R16" s="1">
        <v>3</v>
      </c>
      <c r="S16" s="1">
        <f t="shared" si="3"/>
        <v>69</v>
      </c>
      <c r="T16" s="1">
        <v>60</v>
      </c>
      <c r="U16" s="1">
        <v>68</v>
      </c>
      <c r="V16" s="1">
        <v>10</v>
      </c>
      <c r="W16" s="1">
        <v>23</v>
      </c>
      <c r="X16" s="1">
        <v>0</v>
      </c>
      <c r="Y16" s="1">
        <f t="shared" si="4"/>
        <v>161</v>
      </c>
      <c r="Z16" s="1">
        <v>62</v>
      </c>
      <c r="AA16" s="1">
        <v>26</v>
      </c>
      <c r="AB16" s="1">
        <v>161</v>
      </c>
      <c r="AC16" s="1">
        <f t="shared" si="5"/>
        <v>249</v>
      </c>
      <c r="AD16" s="1">
        <v>23</v>
      </c>
      <c r="AE16" s="1">
        <v>29</v>
      </c>
      <c r="AF16" s="1">
        <v>132</v>
      </c>
      <c r="AG16" s="1">
        <f t="shared" si="6"/>
        <v>184</v>
      </c>
      <c r="AH16" s="12">
        <v>60.414999999999999</v>
      </c>
      <c r="AI16" s="12">
        <v>0</v>
      </c>
      <c r="AJ16" s="12">
        <v>166.46899999999999</v>
      </c>
      <c r="AK16" s="12">
        <f t="shared" si="7"/>
        <v>226.88399999999999</v>
      </c>
      <c r="AL16" s="1">
        <v>3</v>
      </c>
      <c r="AM16" s="1">
        <v>8</v>
      </c>
      <c r="AN16" s="1">
        <v>29</v>
      </c>
      <c r="AO16" s="1">
        <f t="shared" si="8"/>
        <v>40</v>
      </c>
      <c r="AP16" s="1">
        <v>113</v>
      </c>
      <c r="AQ16" s="1">
        <v>58</v>
      </c>
      <c r="AR16" s="1">
        <v>39</v>
      </c>
      <c r="AS16" s="1">
        <f>+Roc_InfraMR[[#This Row],[B.02.3 - Parque de Coches Eléctricos Motrices Tipo R]]+Roc_InfraMR[[#This Row],[B.02.2 - Parque de Coches Eléctricos Motrices Remolcados Tipo R]]+Roc_InfraMR[[#This Row],[B.02.1 - Parque de Coches Eléctricos Motrices]]</f>
        <v>210</v>
      </c>
      <c r="AT16" s="1">
        <v>0</v>
      </c>
      <c r="AU16" s="1">
        <v>0</v>
      </c>
      <c r="AV16" s="1">
        <v>0</v>
      </c>
      <c r="AW16" s="1">
        <f>+SUM(Roc_InfraMR[[#This Row],[B.03.1 - Parque de Coches Motores Motrices Remolcados]:[B.03.3 - Parque de Coches Motores Motrices Cabina]])</f>
        <v>0</v>
      </c>
      <c r="AX16" s="1">
        <v>158</v>
      </c>
      <c r="AY16" s="1">
        <v>52</v>
      </c>
      <c r="AZ16" s="1">
        <v>15</v>
      </c>
      <c r="BA16" s="1">
        <v>102</v>
      </c>
      <c r="BB16" s="1">
        <v>0</v>
      </c>
      <c r="BC16" s="1">
        <f t="shared" si="9"/>
        <v>327</v>
      </c>
      <c r="BD16" s="1">
        <v>0</v>
      </c>
      <c r="BE16" s="1">
        <v>20</v>
      </c>
      <c r="BF16" s="16">
        <v>1676</v>
      </c>
    </row>
    <row r="17" spans="1:58">
      <c r="A17" s="1">
        <v>1994</v>
      </c>
      <c r="B17" s="1" t="s">
        <v>118</v>
      </c>
      <c r="C17" s="12">
        <v>0</v>
      </c>
      <c r="D17" s="12">
        <f t="shared" si="0"/>
        <v>148.75800000000001</v>
      </c>
      <c r="E17" s="12">
        <v>0</v>
      </c>
      <c r="F17" s="12">
        <f t="shared" si="1"/>
        <v>46.227000000000004</v>
      </c>
      <c r="G17" s="12">
        <f t="shared" si="2"/>
        <v>194.98500000000001</v>
      </c>
      <c r="H17" s="12">
        <f>+Roc_InfraMR[[#This Row],[Total Líneas de Explotación ]]</f>
        <v>194.98500000000001</v>
      </c>
      <c r="I17" s="12">
        <v>324.10200000000003</v>
      </c>
      <c r="J17" s="12">
        <f>+Roc_InfraMR[[#This Row],[A.01.2 -  Longitud de Líneas de Explotación No Electrificadas Vía Doble o Múltiple (km)]]*2+Roc_InfraMR[[#This Row],[A.01.1 -  Longitud de Líneas de Explotación No Electrificadas Vía Simple (km)]]</f>
        <v>297.51600000000002</v>
      </c>
      <c r="K17" s="12">
        <v>0</v>
      </c>
      <c r="L17" s="12">
        <f>+Roc_InfraMR[[#This Row],[A.02.2 -  Longitud de Líneas de Explotación Electrificadas Vía Doble o Múltiple (km)]]*2</f>
        <v>92.454000000000008</v>
      </c>
      <c r="M17" s="12">
        <v>0</v>
      </c>
      <c r="N17" s="12">
        <f>+Roc_InfraMR[[#This Row],[A.03.1 -  Longitud de Vías de Explotación No Electrificadas Troncales y Ramales (vía principal) (km)]]+Roc_InfraMR[[#This Row],[A.04.1 -  Longitud de Vías de Explotación Electrificadas Troncales y Ramales (vía principal) (km)]]</f>
        <v>389.97</v>
      </c>
      <c r="O17" s="12">
        <f>+Roc_InfraMR[[#This Row],[Total Vías (excluido Auxiliares)]]</f>
        <v>389.97</v>
      </c>
      <c r="P17" s="1">
        <v>61</v>
      </c>
      <c r="Q17" s="1">
        <v>5</v>
      </c>
      <c r="R17" s="1">
        <v>3</v>
      </c>
      <c r="S17" s="1">
        <f t="shared" si="3"/>
        <v>69</v>
      </c>
      <c r="T17" s="1">
        <v>60</v>
      </c>
      <c r="U17" s="1">
        <v>68</v>
      </c>
      <c r="V17" s="1">
        <v>10</v>
      </c>
      <c r="W17" s="1">
        <v>23</v>
      </c>
      <c r="X17" s="1">
        <v>0</v>
      </c>
      <c r="Y17" s="1">
        <f t="shared" si="4"/>
        <v>161</v>
      </c>
      <c r="Z17" s="1">
        <v>62</v>
      </c>
      <c r="AA17" s="1">
        <v>26</v>
      </c>
      <c r="AB17" s="1">
        <v>161</v>
      </c>
      <c r="AC17" s="1">
        <f t="shared" si="5"/>
        <v>249</v>
      </c>
      <c r="AD17" s="1">
        <v>23</v>
      </c>
      <c r="AE17" s="1">
        <v>29</v>
      </c>
      <c r="AF17" s="1">
        <v>132</v>
      </c>
      <c r="AG17" s="1">
        <f t="shared" si="6"/>
        <v>184</v>
      </c>
      <c r="AH17" s="12">
        <v>60.414999999999999</v>
      </c>
      <c r="AI17" s="12">
        <v>0</v>
      </c>
      <c r="AJ17" s="12">
        <v>166.46899999999999</v>
      </c>
      <c r="AK17" s="12">
        <f t="shared" si="7"/>
        <v>226.88399999999999</v>
      </c>
      <c r="AL17" s="1">
        <v>3</v>
      </c>
      <c r="AM17" s="1">
        <v>8</v>
      </c>
      <c r="AN17" s="1">
        <v>29</v>
      </c>
      <c r="AO17" s="1">
        <f t="shared" si="8"/>
        <v>40</v>
      </c>
      <c r="AP17" s="1">
        <v>113</v>
      </c>
      <c r="AQ17" s="1">
        <v>58</v>
      </c>
      <c r="AR17" s="1">
        <v>39</v>
      </c>
      <c r="AS17" s="1">
        <f>+Roc_InfraMR[[#This Row],[B.02.3 - Parque de Coches Eléctricos Motrices Tipo R]]+Roc_InfraMR[[#This Row],[B.02.2 - Parque de Coches Eléctricos Motrices Remolcados Tipo R]]+Roc_InfraMR[[#This Row],[B.02.1 - Parque de Coches Eléctricos Motrices]]</f>
        <v>210</v>
      </c>
      <c r="AT17" s="1">
        <v>0</v>
      </c>
      <c r="AU17" s="1">
        <v>0</v>
      </c>
      <c r="AV17" s="1">
        <v>0</v>
      </c>
      <c r="AW17" s="1">
        <f>+SUM(Roc_InfraMR[[#This Row],[B.03.1 - Parque de Coches Motores Motrices Remolcados]:[B.03.3 - Parque de Coches Motores Motrices Cabina]])</f>
        <v>0</v>
      </c>
      <c r="AX17" s="1">
        <v>158</v>
      </c>
      <c r="AY17" s="1">
        <v>52</v>
      </c>
      <c r="AZ17" s="1">
        <v>15</v>
      </c>
      <c r="BA17" s="1">
        <v>102</v>
      </c>
      <c r="BB17" s="1">
        <v>0</v>
      </c>
      <c r="BC17" s="1">
        <f t="shared" si="9"/>
        <v>327</v>
      </c>
      <c r="BD17" s="1">
        <v>0</v>
      </c>
      <c r="BE17" s="1">
        <v>20</v>
      </c>
      <c r="BF17" s="16">
        <v>1676</v>
      </c>
    </row>
    <row r="18" spans="1:58">
      <c r="A18" s="1">
        <v>1994</v>
      </c>
      <c r="B18" s="1" t="s">
        <v>119</v>
      </c>
      <c r="C18" s="12">
        <v>0</v>
      </c>
      <c r="D18" s="12">
        <f t="shared" si="0"/>
        <v>148.75800000000001</v>
      </c>
      <c r="E18" s="12">
        <v>0</v>
      </c>
      <c r="F18" s="12">
        <f t="shared" si="1"/>
        <v>46.227000000000004</v>
      </c>
      <c r="G18" s="12">
        <f t="shared" si="2"/>
        <v>194.98500000000001</v>
      </c>
      <c r="H18" s="12">
        <f>+Roc_InfraMR[[#This Row],[Total Líneas de Explotación ]]</f>
        <v>194.98500000000001</v>
      </c>
      <c r="I18" s="12">
        <v>324.10200000000003</v>
      </c>
      <c r="J18" s="12">
        <f>+Roc_InfraMR[[#This Row],[A.01.2 -  Longitud de Líneas de Explotación No Electrificadas Vía Doble o Múltiple (km)]]*2+Roc_InfraMR[[#This Row],[A.01.1 -  Longitud de Líneas de Explotación No Electrificadas Vía Simple (km)]]</f>
        <v>297.51600000000002</v>
      </c>
      <c r="K18" s="12">
        <v>0</v>
      </c>
      <c r="L18" s="12">
        <f>+Roc_InfraMR[[#This Row],[A.02.2 -  Longitud de Líneas de Explotación Electrificadas Vía Doble o Múltiple (km)]]*2</f>
        <v>92.454000000000008</v>
      </c>
      <c r="M18" s="12">
        <v>0</v>
      </c>
      <c r="N18" s="12">
        <f>+Roc_InfraMR[[#This Row],[A.03.1 -  Longitud de Vías de Explotación No Electrificadas Troncales y Ramales (vía principal) (km)]]+Roc_InfraMR[[#This Row],[A.04.1 -  Longitud de Vías de Explotación Electrificadas Troncales y Ramales (vía principal) (km)]]</f>
        <v>389.97</v>
      </c>
      <c r="O18" s="12">
        <f>+Roc_InfraMR[[#This Row],[Total Vías (excluido Auxiliares)]]</f>
        <v>389.97</v>
      </c>
      <c r="P18" s="1">
        <v>61</v>
      </c>
      <c r="Q18" s="1">
        <v>5</v>
      </c>
      <c r="R18" s="1">
        <v>3</v>
      </c>
      <c r="S18" s="1">
        <f t="shared" si="3"/>
        <v>69</v>
      </c>
      <c r="T18" s="1">
        <v>60</v>
      </c>
      <c r="U18" s="1">
        <v>68</v>
      </c>
      <c r="V18" s="1">
        <v>10</v>
      </c>
      <c r="W18" s="1">
        <v>23</v>
      </c>
      <c r="X18" s="1">
        <v>0</v>
      </c>
      <c r="Y18" s="1">
        <f t="shared" si="4"/>
        <v>161</v>
      </c>
      <c r="Z18" s="1">
        <v>62</v>
      </c>
      <c r="AA18" s="1">
        <v>26</v>
      </c>
      <c r="AB18" s="1">
        <v>161</v>
      </c>
      <c r="AC18" s="1">
        <f t="shared" si="5"/>
        <v>249</v>
      </c>
      <c r="AD18" s="1">
        <v>23</v>
      </c>
      <c r="AE18" s="1">
        <v>29</v>
      </c>
      <c r="AF18" s="1">
        <v>132</v>
      </c>
      <c r="AG18" s="1">
        <f t="shared" si="6"/>
        <v>184</v>
      </c>
      <c r="AH18" s="12">
        <v>60.414999999999999</v>
      </c>
      <c r="AI18" s="12">
        <v>0</v>
      </c>
      <c r="AJ18" s="12">
        <v>166.46899999999999</v>
      </c>
      <c r="AK18" s="12">
        <f t="shared" si="7"/>
        <v>226.88399999999999</v>
      </c>
      <c r="AL18" s="1">
        <v>3</v>
      </c>
      <c r="AM18" s="1">
        <v>8</v>
      </c>
      <c r="AN18" s="1">
        <v>29</v>
      </c>
      <c r="AO18" s="1">
        <f t="shared" si="8"/>
        <v>40</v>
      </c>
      <c r="AP18" s="1">
        <v>113</v>
      </c>
      <c r="AQ18" s="1">
        <v>58</v>
      </c>
      <c r="AR18" s="1">
        <v>39</v>
      </c>
      <c r="AS18" s="1">
        <f>+Roc_InfraMR[[#This Row],[B.02.3 - Parque de Coches Eléctricos Motrices Tipo R]]+Roc_InfraMR[[#This Row],[B.02.2 - Parque de Coches Eléctricos Motrices Remolcados Tipo R]]+Roc_InfraMR[[#This Row],[B.02.1 - Parque de Coches Eléctricos Motrices]]</f>
        <v>210</v>
      </c>
      <c r="AT18" s="1">
        <v>0</v>
      </c>
      <c r="AU18" s="1">
        <v>0</v>
      </c>
      <c r="AV18" s="1">
        <v>0</v>
      </c>
      <c r="AW18" s="1">
        <f>+SUM(Roc_InfraMR[[#This Row],[B.03.1 - Parque de Coches Motores Motrices Remolcados]:[B.03.3 - Parque de Coches Motores Motrices Cabina]])</f>
        <v>0</v>
      </c>
      <c r="AX18" s="1">
        <v>158</v>
      </c>
      <c r="AY18" s="1">
        <v>52</v>
      </c>
      <c r="AZ18" s="1">
        <v>15</v>
      </c>
      <c r="BA18" s="1">
        <v>102</v>
      </c>
      <c r="BB18" s="1">
        <v>0</v>
      </c>
      <c r="BC18" s="1">
        <f t="shared" si="9"/>
        <v>327</v>
      </c>
      <c r="BD18" s="1">
        <v>0</v>
      </c>
      <c r="BE18" s="1">
        <v>20</v>
      </c>
      <c r="BF18" s="16">
        <v>1676</v>
      </c>
    </row>
    <row r="19" spans="1:58">
      <c r="A19" s="1">
        <v>1994</v>
      </c>
      <c r="B19" s="1" t="s">
        <v>120</v>
      </c>
      <c r="C19" s="12">
        <v>0</v>
      </c>
      <c r="D19" s="12">
        <f t="shared" si="0"/>
        <v>148.75800000000001</v>
      </c>
      <c r="E19" s="12">
        <v>0</v>
      </c>
      <c r="F19" s="12">
        <f t="shared" si="1"/>
        <v>46.227000000000004</v>
      </c>
      <c r="G19" s="12">
        <f t="shared" si="2"/>
        <v>194.98500000000001</v>
      </c>
      <c r="H19" s="12">
        <f>+Roc_InfraMR[[#This Row],[Total Líneas de Explotación ]]</f>
        <v>194.98500000000001</v>
      </c>
      <c r="I19" s="12">
        <v>324.10200000000003</v>
      </c>
      <c r="J19" s="12">
        <f>+Roc_InfraMR[[#This Row],[A.01.2 -  Longitud de Líneas de Explotación No Electrificadas Vía Doble o Múltiple (km)]]*2+Roc_InfraMR[[#This Row],[A.01.1 -  Longitud de Líneas de Explotación No Electrificadas Vía Simple (km)]]</f>
        <v>297.51600000000002</v>
      </c>
      <c r="K19" s="12">
        <v>0</v>
      </c>
      <c r="L19" s="12">
        <f>+Roc_InfraMR[[#This Row],[A.02.2 -  Longitud de Líneas de Explotación Electrificadas Vía Doble o Múltiple (km)]]*2</f>
        <v>92.454000000000008</v>
      </c>
      <c r="M19" s="12">
        <v>0</v>
      </c>
      <c r="N19" s="12">
        <f>+Roc_InfraMR[[#This Row],[A.03.1 -  Longitud de Vías de Explotación No Electrificadas Troncales y Ramales (vía principal) (km)]]+Roc_InfraMR[[#This Row],[A.04.1 -  Longitud de Vías de Explotación Electrificadas Troncales y Ramales (vía principal) (km)]]</f>
        <v>389.97</v>
      </c>
      <c r="O19" s="12">
        <f>+Roc_InfraMR[[#This Row],[Total Vías (excluido Auxiliares)]]</f>
        <v>389.97</v>
      </c>
      <c r="P19" s="1">
        <v>61</v>
      </c>
      <c r="Q19" s="1">
        <v>5</v>
      </c>
      <c r="R19" s="1">
        <v>3</v>
      </c>
      <c r="S19" s="1">
        <f t="shared" si="3"/>
        <v>69</v>
      </c>
      <c r="T19" s="1">
        <v>60</v>
      </c>
      <c r="U19" s="1">
        <v>68</v>
      </c>
      <c r="V19" s="1">
        <v>10</v>
      </c>
      <c r="W19" s="1">
        <v>23</v>
      </c>
      <c r="X19" s="1">
        <v>0</v>
      </c>
      <c r="Y19" s="1">
        <f t="shared" si="4"/>
        <v>161</v>
      </c>
      <c r="Z19" s="1">
        <v>62</v>
      </c>
      <c r="AA19" s="1">
        <v>26</v>
      </c>
      <c r="AB19" s="1">
        <v>161</v>
      </c>
      <c r="AC19" s="1">
        <f t="shared" si="5"/>
        <v>249</v>
      </c>
      <c r="AD19" s="1">
        <v>23</v>
      </c>
      <c r="AE19" s="1">
        <v>29</v>
      </c>
      <c r="AF19" s="1">
        <v>132</v>
      </c>
      <c r="AG19" s="1">
        <f t="shared" si="6"/>
        <v>184</v>
      </c>
      <c r="AH19" s="12">
        <v>60.414999999999999</v>
      </c>
      <c r="AI19" s="12">
        <v>0</v>
      </c>
      <c r="AJ19" s="12">
        <v>166.46899999999999</v>
      </c>
      <c r="AK19" s="12">
        <f t="shared" si="7"/>
        <v>226.88399999999999</v>
      </c>
      <c r="AL19" s="1">
        <v>3</v>
      </c>
      <c r="AM19" s="1">
        <v>8</v>
      </c>
      <c r="AN19" s="1">
        <v>29</v>
      </c>
      <c r="AO19" s="1">
        <f t="shared" si="8"/>
        <v>40</v>
      </c>
      <c r="AP19" s="1">
        <v>113</v>
      </c>
      <c r="AQ19" s="1">
        <v>58</v>
      </c>
      <c r="AR19" s="1">
        <v>39</v>
      </c>
      <c r="AS19" s="1">
        <f>+Roc_InfraMR[[#This Row],[B.02.3 - Parque de Coches Eléctricos Motrices Tipo R]]+Roc_InfraMR[[#This Row],[B.02.2 - Parque de Coches Eléctricos Motrices Remolcados Tipo R]]+Roc_InfraMR[[#This Row],[B.02.1 - Parque de Coches Eléctricos Motrices]]</f>
        <v>210</v>
      </c>
      <c r="AT19" s="1">
        <v>0</v>
      </c>
      <c r="AU19" s="1">
        <v>0</v>
      </c>
      <c r="AV19" s="1">
        <v>0</v>
      </c>
      <c r="AW19" s="1">
        <f>+SUM(Roc_InfraMR[[#This Row],[B.03.1 - Parque de Coches Motores Motrices Remolcados]:[B.03.3 - Parque de Coches Motores Motrices Cabina]])</f>
        <v>0</v>
      </c>
      <c r="AX19" s="1">
        <v>158</v>
      </c>
      <c r="AY19" s="1">
        <v>52</v>
      </c>
      <c r="AZ19" s="1">
        <v>15</v>
      </c>
      <c r="BA19" s="1">
        <v>102</v>
      </c>
      <c r="BB19" s="1">
        <v>0</v>
      </c>
      <c r="BC19" s="1">
        <f t="shared" si="9"/>
        <v>327</v>
      </c>
      <c r="BD19" s="1">
        <v>0</v>
      </c>
      <c r="BE19" s="1">
        <v>20</v>
      </c>
      <c r="BF19" s="16">
        <v>1676</v>
      </c>
    </row>
    <row r="20" spans="1:58">
      <c r="A20" s="1">
        <v>1994</v>
      </c>
      <c r="B20" s="1" t="s">
        <v>121</v>
      </c>
      <c r="C20" s="12">
        <v>0</v>
      </c>
      <c r="D20" s="12">
        <f t="shared" si="0"/>
        <v>148.75800000000001</v>
      </c>
      <c r="E20" s="12">
        <v>0</v>
      </c>
      <c r="F20" s="12">
        <f t="shared" si="1"/>
        <v>46.227000000000004</v>
      </c>
      <c r="G20" s="12">
        <f t="shared" si="2"/>
        <v>194.98500000000001</v>
      </c>
      <c r="H20" s="12">
        <f>+Roc_InfraMR[[#This Row],[Total Líneas de Explotación ]]</f>
        <v>194.98500000000001</v>
      </c>
      <c r="I20" s="12">
        <v>324.10200000000003</v>
      </c>
      <c r="J20" s="12">
        <f>+Roc_InfraMR[[#This Row],[A.01.2 -  Longitud de Líneas de Explotación No Electrificadas Vía Doble o Múltiple (km)]]*2+Roc_InfraMR[[#This Row],[A.01.1 -  Longitud de Líneas de Explotación No Electrificadas Vía Simple (km)]]</f>
        <v>297.51600000000002</v>
      </c>
      <c r="K20" s="12">
        <v>0</v>
      </c>
      <c r="L20" s="12">
        <f>+Roc_InfraMR[[#This Row],[A.02.2 -  Longitud de Líneas de Explotación Electrificadas Vía Doble o Múltiple (km)]]*2</f>
        <v>92.454000000000008</v>
      </c>
      <c r="M20" s="12">
        <v>0</v>
      </c>
      <c r="N20" s="12">
        <f>+Roc_InfraMR[[#This Row],[A.03.1 -  Longitud de Vías de Explotación No Electrificadas Troncales y Ramales (vía principal) (km)]]+Roc_InfraMR[[#This Row],[A.04.1 -  Longitud de Vías de Explotación Electrificadas Troncales y Ramales (vía principal) (km)]]</f>
        <v>389.97</v>
      </c>
      <c r="O20" s="12">
        <f>+Roc_InfraMR[[#This Row],[Total Vías (excluido Auxiliares)]]</f>
        <v>389.97</v>
      </c>
      <c r="P20" s="1">
        <v>61</v>
      </c>
      <c r="Q20" s="1">
        <v>5</v>
      </c>
      <c r="R20" s="1">
        <v>3</v>
      </c>
      <c r="S20" s="1">
        <f t="shared" si="3"/>
        <v>69</v>
      </c>
      <c r="T20" s="1">
        <v>60</v>
      </c>
      <c r="U20" s="1">
        <v>68</v>
      </c>
      <c r="V20" s="1">
        <v>10</v>
      </c>
      <c r="W20" s="1">
        <v>23</v>
      </c>
      <c r="X20" s="1">
        <v>0</v>
      </c>
      <c r="Y20" s="1">
        <f t="shared" si="4"/>
        <v>161</v>
      </c>
      <c r="Z20" s="1">
        <v>62</v>
      </c>
      <c r="AA20" s="1">
        <v>26</v>
      </c>
      <c r="AB20" s="1">
        <v>161</v>
      </c>
      <c r="AC20" s="1">
        <f t="shared" si="5"/>
        <v>249</v>
      </c>
      <c r="AD20" s="1">
        <v>23</v>
      </c>
      <c r="AE20" s="1">
        <v>29</v>
      </c>
      <c r="AF20" s="1">
        <v>132</v>
      </c>
      <c r="AG20" s="1">
        <f t="shared" si="6"/>
        <v>184</v>
      </c>
      <c r="AH20" s="12">
        <v>60.414999999999999</v>
      </c>
      <c r="AI20" s="12">
        <v>0</v>
      </c>
      <c r="AJ20" s="12">
        <v>166.46899999999999</v>
      </c>
      <c r="AK20" s="12">
        <f t="shared" si="7"/>
        <v>226.88399999999999</v>
      </c>
      <c r="AL20" s="1">
        <v>3</v>
      </c>
      <c r="AM20" s="1">
        <v>8</v>
      </c>
      <c r="AN20" s="1">
        <v>29</v>
      </c>
      <c r="AO20" s="1">
        <f t="shared" si="8"/>
        <v>40</v>
      </c>
      <c r="AP20" s="1">
        <v>113</v>
      </c>
      <c r="AQ20" s="1">
        <v>58</v>
      </c>
      <c r="AR20" s="1">
        <v>39</v>
      </c>
      <c r="AS20" s="1">
        <f>+Roc_InfraMR[[#This Row],[B.02.3 - Parque de Coches Eléctricos Motrices Tipo R]]+Roc_InfraMR[[#This Row],[B.02.2 - Parque de Coches Eléctricos Motrices Remolcados Tipo R]]+Roc_InfraMR[[#This Row],[B.02.1 - Parque de Coches Eléctricos Motrices]]</f>
        <v>210</v>
      </c>
      <c r="AT20" s="1">
        <v>0</v>
      </c>
      <c r="AU20" s="1">
        <v>0</v>
      </c>
      <c r="AV20" s="1">
        <v>0</v>
      </c>
      <c r="AW20" s="1">
        <f>+SUM(Roc_InfraMR[[#This Row],[B.03.1 - Parque de Coches Motores Motrices Remolcados]:[B.03.3 - Parque de Coches Motores Motrices Cabina]])</f>
        <v>0</v>
      </c>
      <c r="AX20" s="1">
        <v>158</v>
      </c>
      <c r="AY20" s="1">
        <v>52</v>
      </c>
      <c r="AZ20" s="1">
        <v>15</v>
      </c>
      <c r="BA20" s="1">
        <v>102</v>
      </c>
      <c r="BB20" s="1">
        <v>0</v>
      </c>
      <c r="BC20" s="1">
        <f t="shared" si="9"/>
        <v>327</v>
      </c>
      <c r="BD20" s="1">
        <v>0</v>
      </c>
      <c r="BE20" s="1">
        <v>20</v>
      </c>
      <c r="BF20" s="16">
        <v>1676</v>
      </c>
    </row>
    <row r="21" spans="1:58">
      <c r="A21" s="1">
        <v>1994</v>
      </c>
      <c r="B21" s="1" t="s">
        <v>122</v>
      </c>
      <c r="C21" s="12">
        <v>0</v>
      </c>
      <c r="D21" s="12">
        <f t="shared" si="0"/>
        <v>148.75800000000001</v>
      </c>
      <c r="E21" s="12">
        <v>0</v>
      </c>
      <c r="F21" s="12">
        <f t="shared" si="1"/>
        <v>46.227000000000004</v>
      </c>
      <c r="G21" s="12">
        <f t="shared" si="2"/>
        <v>194.98500000000001</v>
      </c>
      <c r="H21" s="12">
        <f>+Roc_InfraMR[[#This Row],[Total Líneas de Explotación ]]</f>
        <v>194.98500000000001</v>
      </c>
      <c r="I21" s="12">
        <v>324.10200000000003</v>
      </c>
      <c r="J21" s="12">
        <f>+Roc_InfraMR[[#This Row],[A.01.2 -  Longitud de Líneas de Explotación No Electrificadas Vía Doble o Múltiple (km)]]*2+Roc_InfraMR[[#This Row],[A.01.1 -  Longitud de Líneas de Explotación No Electrificadas Vía Simple (km)]]</f>
        <v>297.51600000000002</v>
      </c>
      <c r="K21" s="12">
        <v>0</v>
      </c>
      <c r="L21" s="12">
        <f>+Roc_InfraMR[[#This Row],[A.02.2 -  Longitud de Líneas de Explotación Electrificadas Vía Doble o Múltiple (km)]]*2</f>
        <v>92.454000000000008</v>
      </c>
      <c r="M21" s="12">
        <v>0</v>
      </c>
      <c r="N21" s="12">
        <f>+Roc_InfraMR[[#This Row],[A.03.1 -  Longitud de Vías de Explotación No Electrificadas Troncales y Ramales (vía principal) (km)]]+Roc_InfraMR[[#This Row],[A.04.1 -  Longitud de Vías de Explotación Electrificadas Troncales y Ramales (vía principal) (km)]]</f>
        <v>389.97</v>
      </c>
      <c r="O21" s="12">
        <f>+Roc_InfraMR[[#This Row],[Total Vías (excluido Auxiliares)]]</f>
        <v>389.97</v>
      </c>
      <c r="P21" s="1">
        <v>61</v>
      </c>
      <c r="Q21" s="1">
        <v>5</v>
      </c>
      <c r="R21" s="1">
        <v>3</v>
      </c>
      <c r="S21" s="1">
        <f t="shared" si="3"/>
        <v>69</v>
      </c>
      <c r="T21" s="1">
        <v>60</v>
      </c>
      <c r="U21" s="1">
        <v>68</v>
      </c>
      <c r="V21" s="1">
        <v>10</v>
      </c>
      <c r="W21" s="1">
        <v>23</v>
      </c>
      <c r="X21" s="1">
        <v>0</v>
      </c>
      <c r="Y21" s="1">
        <f t="shared" si="4"/>
        <v>161</v>
      </c>
      <c r="Z21" s="1">
        <v>62</v>
      </c>
      <c r="AA21" s="1">
        <v>26</v>
      </c>
      <c r="AB21" s="1">
        <v>161</v>
      </c>
      <c r="AC21" s="1">
        <f t="shared" si="5"/>
        <v>249</v>
      </c>
      <c r="AD21" s="1">
        <v>23</v>
      </c>
      <c r="AE21" s="1">
        <v>29</v>
      </c>
      <c r="AF21" s="1">
        <v>132</v>
      </c>
      <c r="AG21" s="1">
        <f t="shared" si="6"/>
        <v>184</v>
      </c>
      <c r="AH21" s="12">
        <v>60.414999999999999</v>
      </c>
      <c r="AI21" s="12">
        <v>0</v>
      </c>
      <c r="AJ21" s="12">
        <v>166.46899999999999</v>
      </c>
      <c r="AK21" s="12">
        <f t="shared" si="7"/>
        <v>226.88399999999999</v>
      </c>
      <c r="AL21" s="1">
        <v>3</v>
      </c>
      <c r="AM21" s="1">
        <v>8</v>
      </c>
      <c r="AN21" s="1">
        <v>29</v>
      </c>
      <c r="AO21" s="1">
        <f t="shared" si="8"/>
        <v>40</v>
      </c>
      <c r="AP21" s="1">
        <v>113</v>
      </c>
      <c r="AQ21" s="1">
        <v>58</v>
      </c>
      <c r="AR21" s="1">
        <v>39</v>
      </c>
      <c r="AS21" s="1">
        <f>+Roc_InfraMR[[#This Row],[B.02.3 - Parque de Coches Eléctricos Motrices Tipo R]]+Roc_InfraMR[[#This Row],[B.02.2 - Parque de Coches Eléctricos Motrices Remolcados Tipo R]]+Roc_InfraMR[[#This Row],[B.02.1 - Parque de Coches Eléctricos Motrices]]</f>
        <v>210</v>
      </c>
      <c r="AT21" s="1">
        <v>0</v>
      </c>
      <c r="AU21" s="1">
        <v>0</v>
      </c>
      <c r="AV21" s="1">
        <v>0</v>
      </c>
      <c r="AW21" s="1">
        <f>+SUM(Roc_InfraMR[[#This Row],[B.03.1 - Parque de Coches Motores Motrices Remolcados]:[B.03.3 - Parque de Coches Motores Motrices Cabina]])</f>
        <v>0</v>
      </c>
      <c r="AX21" s="1">
        <v>158</v>
      </c>
      <c r="AY21" s="1">
        <v>52</v>
      </c>
      <c r="AZ21" s="1">
        <v>15</v>
      </c>
      <c r="BA21" s="1">
        <v>102</v>
      </c>
      <c r="BB21" s="1">
        <v>0</v>
      </c>
      <c r="BC21" s="1">
        <f t="shared" si="9"/>
        <v>327</v>
      </c>
      <c r="BD21" s="1">
        <v>0</v>
      </c>
      <c r="BE21" s="1">
        <v>20</v>
      </c>
      <c r="BF21" s="16">
        <v>1676</v>
      </c>
    </row>
    <row r="22" spans="1:58">
      <c r="A22" s="1">
        <v>1994</v>
      </c>
      <c r="B22" s="1" t="s">
        <v>123</v>
      </c>
      <c r="C22" s="12">
        <v>0</v>
      </c>
      <c r="D22" s="12">
        <f t="shared" si="0"/>
        <v>148.75800000000001</v>
      </c>
      <c r="E22" s="12">
        <v>0</v>
      </c>
      <c r="F22" s="12">
        <f t="shared" si="1"/>
        <v>46.227000000000004</v>
      </c>
      <c r="G22" s="12">
        <f t="shared" si="2"/>
        <v>194.98500000000001</v>
      </c>
      <c r="H22" s="12">
        <f>+Roc_InfraMR[[#This Row],[Total Líneas de Explotación ]]</f>
        <v>194.98500000000001</v>
      </c>
      <c r="I22" s="12">
        <v>324.10200000000003</v>
      </c>
      <c r="J22" s="12">
        <f>+Roc_InfraMR[[#This Row],[A.01.2 -  Longitud de Líneas de Explotación No Electrificadas Vía Doble o Múltiple (km)]]*2+Roc_InfraMR[[#This Row],[A.01.1 -  Longitud de Líneas de Explotación No Electrificadas Vía Simple (km)]]</f>
        <v>297.51600000000002</v>
      </c>
      <c r="K22" s="12">
        <v>0</v>
      </c>
      <c r="L22" s="12">
        <f>+Roc_InfraMR[[#This Row],[A.02.2 -  Longitud de Líneas de Explotación Electrificadas Vía Doble o Múltiple (km)]]*2</f>
        <v>92.454000000000008</v>
      </c>
      <c r="M22" s="12">
        <v>0</v>
      </c>
      <c r="N22" s="12">
        <f>+Roc_InfraMR[[#This Row],[A.03.1 -  Longitud de Vías de Explotación No Electrificadas Troncales y Ramales (vía principal) (km)]]+Roc_InfraMR[[#This Row],[A.04.1 -  Longitud de Vías de Explotación Electrificadas Troncales y Ramales (vía principal) (km)]]</f>
        <v>389.97</v>
      </c>
      <c r="O22" s="12">
        <f>+Roc_InfraMR[[#This Row],[Total Vías (excluido Auxiliares)]]</f>
        <v>389.97</v>
      </c>
      <c r="P22" s="1">
        <v>61</v>
      </c>
      <c r="Q22" s="1">
        <v>5</v>
      </c>
      <c r="R22" s="1">
        <v>3</v>
      </c>
      <c r="S22" s="1">
        <f t="shared" si="3"/>
        <v>69</v>
      </c>
      <c r="T22" s="1">
        <v>60</v>
      </c>
      <c r="U22" s="1">
        <v>68</v>
      </c>
      <c r="V22" s="1">
        <v>10</v>
      </c>
      <c r="W22" s="1">
        <v>23</v>
      </c>
      <c r="X22" s="1">
        <v>0</v>
      </c>
      <c r="Y22" s="1">
        <f t="shared" si="4"/>
        <v>161</v>
      </c>
      <c r="Z22" s="1">
        <v>62</v>
      </c>
      <c r="AA22" s="1">
        <v>26</v>
      </c>
      <c r="AB22" s="1">
        <v>161</v>
      </c>
      <c r="AC22" s="1">
        <f t="shared" si="5"/>
        <v>249</v>
      </c>
      <c r="AD22" s="1">
        <v>23</v>
      </c>
      <c r="AE22" s="1">
        <v>29</v>
      </c>
      <c r="AF22" s="1">
        <v>132</v>
      </c>
      <c r="AG22" s="1">
        <f t="shared" si="6"/>
        <v>184</v>
      </c>
      <c r="AH22" s="12">
        <v>60.414999999999999</v>
      </c>
      <c r="AI22" s="12">
        <v>0</v>
      </c>
      <c r="AJ22" s="12">
        <v>166.46899999999999</v>
      </c>
      <c r="AK22" s="12">
        <f t="shared" si="7"/>
        <v>226.88399999999999</v>
      </c>
      <c r="AL22" s="1">
        <v>3</v>
      </c>
      <c r="AM22" s="1">
        <v>8</v>
      </c>
      <c r="AN22" s="1">
        <v>29</v>
      </c>
      <c r="AO22" s="1">
        <f t="shared" si="8"/>
        <v>40</v>
      </c>
      <c r="AP22" s="1">
        <v>113</v>
      </c>
      <c r="AQ22" s="1">
        <v>58</v>
      </c>
      <c r="AR22" s="1">
        <v>39</v>
      </c>
      <c r="AS22" s="1">
        <f>+Roc_InfraMR[[#This Row],[B.02.3 - Parque de Coches Eléctricos Motrices Tipo R]]+Roc_InfraMR[[#This Row],[B.02.2 - Parque de Coches Eléctricos Motrices Remolcados Tipo R]]+Roc_InfraMR[[#This Row],[B.02.1 - Parque de Coches Eléctricos Motrices]]</f>
        <v>210</v>
      </c>
      <c r="AT22" s="1">
        <v>0</v>
      </c>
      <c r="AU22" s="1">
        <v>0</v>
      </c>
      <c r="AV22" s="1">
        <v>0</v>
      </c>
      <c r="AW22" s="1">
        <f>+SUM(Roc_InfraMR[[#This Row],[B.03.1 - Parque de Coches Motores Motrices Remolcados]:[B.03.3 - Parque de Coches Motores Motrices Cabina]])</f>
        <v>0</v>
      </c>
      <c r="AX22" s="1">
        <v>158</v>
      </c>
      <c r="AY22" s="1">
        <v>52</v>
      </c>
      <c r="AZ22" s="1">
        <v>15</v>
      </c>
      <c r="BA22" s="1">
        <v>102</v>
      </c>
      <c r="BB22" s="1">
        <v>0</v>
      </c>
      <c r="BC22" s="1">
        <f t="shared" si="9"/>
        <v>327</v>
      </c>
      <c r="BD22" s="1">
        <v>0</v>
      </c>
      <c r="BE22" s="1">
        <v>20</v>
      </c>
      <c r="BF22" s="16">
        <v>1676</v>
      </c>
    </row>
    <row r="23" spans="1:58">
      <c r="A23" s="1">
        <v>1994</v>
      </c>
      <c r="B23" s="1" t="s">
        <v>124</v>
      </c>
      <c r="C23" s="12">
        <v>0</v>
      </c>
      <c r="D23" s="12">
        <f t="shared" si="0"/>
        <v>148.75800000000001</v>
      </c>
      <c r="E23" s="12">
        <v>0</v>
      </c>
      <c r="F23" s="12">
        <f t="shared" si="1"/>
        <v>46.227000000000004</v>
      </c>
      <c r="G23" s="12">
        <f t="shared" si="2"/>
        <v>194.98500000000001</v>
      </c>
      <c r="H23" s="12">
        <f>+Roc_InfraMR[[#This Row],[Total Líneas de Explotación ]]</f>
        <v>194.98500000000001</v>
      </c>
      <c r="I23" s="12">
        <v>324.10200000000003</v>
      </c>
      <c r="J23" s="12">
        <f>+Roc_InfraMR[[#This Row],[A.01.2 -  Longitud de Líneas de Explotación No Electrificadas Vía Doble o Múltiple (km)]]*2+Roc_InfraMR[[#This Row],[A.01.1 -  Longitud de Líneas de Explotación No Electrificadas Vía Simple (km)]]</f>
        <v>297.51600000000002</v>
      </c>
      <c r="K23" s="12">
        <v>0</v>
      </c>
      <c r="L23" s="12">
        <f>+Roc_InfraMR[[#This Row],[A.02.2 -  Longitud de Líneas de Explotación Electrificadas Vía Doble o Múltiple (km)]]*2</f>
        <v>92.454000000000008</v>
      </c>
      <c r="M23" s="12">
        <v>0</v>
      </c>
      <c r="N23" s="12">
        <f>+Roc_InfraMR[[#This Row],[A.03.1 -  Longitud de Vías de Explotación No Electrificadas Troncales y Ramales (vía principal) (km)]]+Roc_InfraMR[[#This Row],[A.04.1 -  Longitud de Vías de Explotación Electrificadas Troncales y Ramales (vía principal) (km)]]</f>
        <v>389.97</v>
      </c>
      <c r="O23" s="12">
        <f>+Roc_InfraMR[[#This Row],[Total Vías (excluido Auxiliares)]]</f>
        <v>389.97</v>
      </c>
      <c r="P23" s="1">
        <v>61</v>
      </c>
      <c r="Q23" s="1">
        <v>5</v>
      </c>
      <c r="R23" s="1">
        <v>3</v>
      </c>
      <c r="S23" s="1">
        <f t="shared" si="3"/>
        <v>69</v>
      </c>
      <c r="T23" s="1">
        <v>60</v>
      </c>
      <c r="U23" s="1">
        <v>68</v>
      </c>
      <c r="V23" s="1">
        <v>10</v>
      </c>
      <c r="W23" s="1">
        <v>23</v>
      </c>
      <c r="X23" s="1">
        <v>0</v>
      </c>
      <c r="Y23" s="1">
        <f t="shared" si="4"/>
        <v>161</v>
      </c>
      <c r="Z23" s="1">
        <v>62</v>
      </c>
      <c r="AA23" s="1">
        <v>26</v>
      </c>
      <c r="AB23" s="1">
        <v>161</v>
      </c>
      <c r="AC23" s="1">
        <f t="shared" si="5"/>
        <v>249</v>
      </c>
      <c r="AD23" s="1">
        <v>23</v>
      </c>
      <c r="AE23" s="1">
        <v>29</v>
      </c>
      <c r="AF23" s="1">
        <v>132</v>
      </c>
      <c r="AG23" s="1">
        <f t="shared" si="6"/>
        <v>184</v>
      </c>
      <c r="AH23" s="12">
        <v>60.414999999999999</v>
      </c>
      <c r="AI23" s="12">
        <v>0</v>
      </c>
      <c r="AJ23" s="12">
        <v>166.46899999999999</v>
      </c>
      <c r="AK23" s="12">
        <f t="shared" si="7"/>
        <v>226.88399999999999</v>
      </c>
      <c r="AL23" s="1">
        <v>3</v>
      </c>
      <c r="AM23" s="1">
        <v>8</v>
      </c>
      <c r="AN23" s="1">
        <v>29</v>
      </c>
      <c r="AO23" s="1">
        <f t="shared" si="8"/>
        <v>40</v>
      </c>
      <c r="AP23" s="1">
        <v>113</v>
      </c>
      <c r="AQ23" s="1">
        <v>58</v>
      </c>
      <c r="AR23" s="1">
        <v>39</v>
      </c>
      <c r="AS23" s="1">
        <f>+Roc_InfraMR[[#This Row],[B.02.3 - Parque de Coches Eléctricos Motrices Tipo R]]+Roc_InfraMR[[#This Row],[B.02.2 - Parque de Coches Eléctricos Motrices Remolcados Tipo R]]+Roc_InfraMR[[#This Row],[B.02.1 - Parque de Coches Eléctricos Motrices]]</f>
        <v>210</v>
      </c>
      <c r="AT23" s="1">
        <v>0</v>
      </c>
      <c r="AU23" s="1">
        <v>0</v>
      </c>
      <c r="AV23" s="1">
        <v>0</v>
      </c>
      <c r="AW23" s="1">
        <f>+SUM(Roc_InfraMR[[#This Row],[B.03.1 - Parque de Coches Motores Motrices Remolcados]:[B.03.3 - Parque de Coches Motores Motrices Cabina]])</f>
        <v>0</v>
      </c>
      <c r="AX23" s="1">
        <v>158</v>
      </c>
      <c r="AY23" s="1">
        <v>52</v>
      </c>
      <c r="AZ23" s="1">
        <v>15</v>
      </c>
      <c r="BA23" s="1">
        <v>102</v>
      </c>
      <c r="BB23" s="1">
        <v>0</v>
      </c>
      <c r="BC23" s="1">
        <f t="shared" si="9"/>
        <v>327</v>
      </c>
      <c r="BD23" s="1">
        <v>0</v>
      </c>
      <c r="BE23" s="1">
        <v>20</v>
      </c>
      <c r="BF23" s="16">
        <v>1676</v>
      </c>
    </row>
    <row r="24" spans="1:58">
      <c r="A24" s="1">
        <v>1994</v>
      </c>
      <c r="B24" s="1" t="s">
        <v>125</v>
      </c>
      <c r="C24" s="12">
        <v>0</v>
      </c>
      <c r="D24" s="12">
        <f t="shared" si="0"/>
        <v>148.75800000000001</v>
      </c>
      <c r="E24" s="12">
        <v>0</v>
      </c>
      <c r="F24" s="12">
        <f t="shared" si="1"/>
        <v>46.227000000000004</v>
      </c>
      <c r="G24" s="12">
        <f t="shared" si="2"/>
        <v>194.98500000000001</v>
      </c>
      <c r="H24" s="12">
        <f>+Roc_InfraMR[[#This Row],[Total Líneas de Explotación ]]</f>
        <v>194.98500000000001</v>
      </c>
      <c r="I24" s="12">
        <v>324.10200000000003</v>
      </c>
      <c r="J24" s="12">
        <f>+Roc_InfraMR[[#This Row],[A.01.2 -  Longitud de Líneas de Explotación No Electrificadas Vía Doble o Múltiple (km)]]*2+Roc_InfraMR[[#This Row],[A.01.1 -  Longitud de Líneas de Explotación No Electrificadas Vía Simple (km)]]</f>
        <v>297.51600000000002</v>
      </c>
      <c r="K24" s="12">
        <v>0</v>
      </c>
      <c r="L24" s="12">
        <f>+Roc_InfraMR[[#This Row],[A.02.2 -  Longitud de Líneas de Explotación Electrificadas Vía Doble o Múltiple (km)]]*2</f>
        <v>92.454000000000008</v>
      </c>
      <c r="M24" s="12">
        <v>0</v>
      </c>
      <c r="N24" s="12">
        <f>+Roc_InfraMR[[#This Row],[A.03.1 -  Longitud de Vías de Explotación No Electrificadas Troncales y Ramales (vía principal) (km)]]+Roc_InfraMR[[#This Row],[A.04.1 -  Longitud de Vías de Explotación Electrificadas Troncales y Ramales (vía principal) (km)]]</f>
        <v>389.97</v>
      </c>
      <c r="O24" s="12">
        <f>+Roc_InfraMR[[#This Row],[Total Vías (excluido Auxiliares)]]</f>
        <v>389.97</v>
      </c>
      <c r="P24" s="1">
        <v>61</v>
      </c>
      <c r="Q24" s="1">
        <v>5</v>
      </c>
      <c r="R24" s="1">
        <v>3</v>
      </c>
      <c r="S24" s="1">
        <f t="shared" si="3"/>
        <v>69</v>
      </c>
      <c r="T24" s="1">
        <v>60</v>
      </c>
      <c r="U24" s="1">
        <v>68</v>
      </c>
      <c r="V24" s="1">
        <v>10</v>
      </c>
      <c r="W24" s="1">
        <v>23</v>
      </c>
      <c r="X24" s="1">
        <v>0</v>
      </c>
      <c r="Y24" s="1">
        <f t="shared" si="4"/>
        <v>161</v>
      </c>
      <c r="Z24" s="1">
        <v>62</v>
      </c>
      <c r="AA24" s="1">
        <v>26</v>
      </c>
      <c r="AB24" s="1">
        <v>161</v>
      </c>
      <c r="AC24" s="1">
        <f t="shared" si="5"/>
        <v>249</v>
      </c>
      <c r="AD24" s="1">
        <v>23</v>
      </c>
      <c r="AE24" s="1">
        <v>29</v>
      </c>
      <c r="AF24" s="1">
        <v>132</v>
      </c>
      <c r="AG24" s="1">
        <f t="shared" si="6"/>
        <v>184</v>
      </c>
      <c r="AH24" s="12">
        <v>60.414999999999999</v>
      </c>
      <c r="AI24" s="12">
        <v>0</v>
      </c>
      <c r="AJ24" s="12">
        <v>166.46899999999999</v>
      </c>
      <c r="AK24" s="12">
        <f t="shared" si="7"/>
        <v>226.88399999999999</v>
      </c>
      <c r="AL24" s="1">
        <v>3</v>
      </c>
      <c r="AM24" s="1">
        <v>8</v>
      </c>
      <c r="AN24" s="1">
        <v>29</v>
      </c>
      <c r="AO24" s="1">
        <f t="shared" si="8"/>
        <v>40</v>
      </c>
      <c r="AP24" s="1">
        <v>113</v>
      </c>
      <c r="AQ24" s="1">
        <v>58</v>
      </c>
      <c r="AR24" s="1">
        <v>39</v>
      </c>
      <c r="AS24" s="1">
        <f>+Roc_InfraMR[[#This Row],[B.02.3 - Parque de Coches Eléctricos Motrices Tipo R]]+Roc_InfraMR[[#This Row],[B.02.2 - Parque de Coches Eléctricos Motrices Remolcados Tipo R]]+Roc_InfraMR[[#This Row],[B.02.1 - Parque de Coches Eléctricos Motrices]]</f>
        <v>210</v>
      </c>
      <c r="AT24" s="1">
        <v>0</v>
      </c>
      <c r="AU24" s="1">
        <v>0</v>
      </c>
      <c r="AV24" s="1">
        <v>0</v>
      </c>
      <c r="AW24" s="1">
        <f>+SUM(Roc_InfraMR[[#This Row],[B.03.1 - Parque de Coches Motores Motrices Remolcados]:[B.03.3 - Parque de Coches Motores Motrices Cabina]])</f>
        <v>0</v>
      </c>
      <c r="AX24" s="1">
        <v>158</v>
      </c>
      <c r="AY24" s="1">
        <v>52</v>
      </c>
      <c r="AZ24" s="1">
        <v>15</v>
      </c>
      <c r="BA24" s="1">
        <v>102</v>
      </c>
      <c r="BB24" s="1">
        <v>0</v>
      </c>
      <c r="BC24" s="1">
        <f t="shared" si="9"/>
        <v>327</v>
      </c>
      <c r="BD24" s="1">
        <v>0</v>
      </c>
      <c r="BE24" s="1">
        <v>20</v>
      </c>
      <c r="BF24" s="16">
        <v>1676</v>
      </c>
    </row>
    <row r="25" spans="1:58">
      <c r="A25" s="1">
        <v>1994</v>
      </c>
      <c r="B25" s="1" t="s">
        <v>126</v>
      </c>
      <c r="C25" s="12">
        <v>0</v>
      </c>
      <c r="D25" s="12">
        <f t="shared" si="0"/>
        <v>148.75800000000001</v>
      </c>
      <c r="E25" s="12">
        <v>0</v>
      </c>
      <c r="F25" s="12">
        <f t="shared" si="1"/>
        <v>46.227000000000004</v>
      </c>
      <c r="G25" s="12">
        <f t="shared" si="2"/>
        <v>194.98500000000001</v>
      </c>
      <c r="H25" s="12">
        <f>+Roc_InfraMR[[#This Row],[Total Líneas de Explotación ]]</f>
        <v>194.98500000000001</v>
      </c>
      <c r="I25" s="12">
        <v>324.10200000000003</v>
      </c>
      <c r="J25" s="12">
        <f>+Roc_InfraMR[[#This Row],[A.01.2 -  Longitud de Líneas de Explotación No Electrificadas Vía Doble o Múltiple (km)]]*2+Roc_InfraMR[[#This Row],[A.01.1 -  Longitud de Líneas de Explotación No Electrificadas Vía Simple (km)]]</f>
        <v>297.51600000000002</v>
      </c>
      <c r="K25" s="12">
        <v>0</v>
      </c>
      <c r="L25" s="12">
        <f>+Roc_InfraMR[[#This Row],[A.02.2 -  Longitud de Líneas de Explotación Electrificadas Vía Doble o Múltiple (km)]]*2</f>
        <v>92.454000000000008</v>
      </c>
      <c r="M25" s="12">
        <v>0</v>
      </c>
      <c r="N25" s="12">
        <f>+Roc_InfraMR[[#This Row],[A.03.1 -  Longitud de Vías de Explotación No Electrificadas Troncales y Ramales (vía principal) (km)]]+Roc_InfraMR[[#This Row],[A.04.1 -  Longitud de Vías de Explotación Electrificadas Troncales y Ramales (vía principal) (km)]]</f>
        <v>389.97</v>
      </c>
      <c r="O25" s="12">
        <f>+Roc_InfraMR[[#This Row],[Total Vías (excluido Auxiliares)]]</f>
        <v>389.97</v>
      </c>
      <c r="P25" s="1">
        <v>61</v>
      </c>
      <c r="Q25" s="1">
        <v>5</v>
      </c>
      <c r="R25" s="1">
        <v>3</v>
      </c>
      <c r="S25" s="1">
        <f t="shared" si="3"/>
        <v>69</v>
      </c>
      <c r="T25" s="1">
        <v>60</v>
      </c>
      <c r="U25" s="1">
        <v>68</v>
      </c>
      <c r="V25" s="1">
        <v>10</v>
      </c>
      <c r="W25" s="1">
        <v>23</v>
      </c>
      <c r="X25" s="1">
        <v>0</v>
      </c>
      <c r="Y25" s="1">
        <f t="shared" si="4"/>
        <v>161</v>
      </c>
      <c r="Z25" s="1">
        <v>62</v>
      </c>
      <c r="AA25" s="1">
        <v>26</v>
      </c>
      <c r="AB25" s="1">
        <v>161</v>
      </c>
      <c r="AC25" s="1">
        <f t="shared" si="5"/>
        <v>249</v>
      </c>
      <c r="AD25" s="1">
        <v>23</v>
      </c>
      <c r="AE25" s="1">
        <v>29</v>
      </c>
      <c r="AF25" s="1">
        <v>132</v>
      </c>
      <c r="AG25" s="1">
        <f t="shared" si="6"/>
        <v>184</v>
      </c>
      <c r="AH25" s="12">
        <v>60.414999999999999</v>
      </c>
      <c r="AI25" s="12">
        <v>0</v>
      </c>
      <c r="AJ25" s="12">
        <v>166.46899999999999</v>
      </c>
      <c r="AK25" s="12">
        <f t="shared" si="7"/>
        <v>226.88399999999999</v>
      </c>
      <c r="AL25" s="1">
        <v>3</v>
      </c>
      <c r="AM25" s="1">
        <v>8</v>
      </c>
      <c r="AN25" s="1">
        <v>29</v>
      </c>
      <c r="AO25" s="1">
        <f t="shared" si="8"/>
        <v>40</v>
      </c>
      <c r="AP25" s="1">
        <v>113</v>
      </c>
      <c r="AQ25" s="1">
        <v>58</v>
      </c>
      <c r="AR25" s="1">
        <v>39</v>
      </c>
      <c r="AS25" s="1">
        <f>+Roc_InfraMR[[#This Row],[B.02.3 - Parque de Coches Eléctricos Motrices Tipo R]]+Roc_InfraMR[[#This Row],[B.02.2 - Parque de Coches Eléctricos Motrices Remolcados Tipo R]]+Roc_InfraMR[[#This Row],[B.02.1 - Parque de Coches Eléctricos Motrices]]</f>
        <v>210</v>
      </c>
      <c r="AT25" s="1">
        <v>0</v>
      </c>
      <c r="AU25" s="1">
        <v>0</v>
      </c>
      <c r="AV25" s="1">
        <v>0</v>
      </c>
      <c r="AW25" s="1">
        <f>+SUM(Roc_InfraMR[[#This Row],[B.03.1 - Parque de Coches Motores Motrices Remolcados]:[B.03.3 - Parque de Coches Motores Motrices Cabina]])</f>
        <v>0</v>
      </c>
      <c r="AX25" s="1">
        <v>158</v>
      </c>
      <c r="AY25" s="1">
        <v>52</v>
      </c>
      <c r="AZ25" s="1">
        <v>15</v>
      </c>
      <c r="BA25" s="1">
        <v>102</v>
      </c>
      <c r="BB25" s="1">
        <v>0</v>
      </c>
      <c r="BC25" s="1">
        <f t="shared" si="9"/>
        <v>327</v>
      </c>
      <c r="BD25" s="1">
        <v>0</v>
      </c>
      <c r="BE25" s="1">
        <v>20</v>
      </c>
      <c r="BF25" s="16">
        <v>1676</v>
      </c>
    </row>
    <row r="26" spans="1:58">
      <c r="A26" s="1">
        <v>1995</v>
      </c>
      <c r="B26" s="1" t="s">
        <v>115</v>
      </c>
      <c r="C26" s="12">
        <v>0</v>
      </c>
      <c r="D26" s="12">
        <f t="shared" si="0"/>
        <v>148.75800000000001</v>
      </c>
      <c r="E26" s="12">
        <v>0</v>
      </c>
      <c r="F26" s="12">
        <f t="shared" si="1"/>
        <v>46.227000000000004</v>
      </c>
      <c r="G26" s="12">
        <f t="shared" si="2"/>
        <v>194.98500000000001</v>
      </c>
      <c r="H26" s="12">
        <f>+Roc_InfraMR[[#This Row],[Total Líneas de Explotación ]]</f>
        <v>194.98500000000001</v>
      </c>
      <c r="I26" s="12">
        <v>353.28400000000005</v>
      </c>
      <c r="J26" s="12">
        <f>+Roc_InfraMR[[#This Row],[A.01.2 -  Longitud de Líneas de Explotación No Electrificadas Vía Doble o Múltiple (km)]]*2+Roc_InfraMR[[#This Row],[A.01.1 -  Longitud de Líneas de Explotación No Electrificadas Vía Simple (km)]]</f>
        <v>297.51600000000002</v>
      </c>
      <c r="K26" s="12">
        <v>0</v>
      </c>
      <c r="L26" s="12">
        <f>+Roc_InfraMR[[#This Row],[A.02.2 -  Longitud de Líneas de Explotación Electrificadas Vía Doble o Múltiple (km)]]*2</f>
        <v>92.454000000000008</v>
      </c>
      <c r="M26" s="12">
        <v>0</v>
      </c>
      <c r="N26" s="12">
        <f>+Roc_InfraMR[[#This Row],[A.03.1 -  Longitud de Vías de Explotación No Electrificadas Troncales y Ramales (vía principal) (km)]]+Roc_InfraMR[[#This Row],[A.04.1 -  Longitud de Vías de Explotación Electrificadas Troncales y Ramales (vía principal) (km)]]</f>
        <v>389.97</v>
      </c>
      <c r="O26" s="12">
        <f>+Roc_InfraMR[[#This Row],[Total Vías (excluido Auxiliares)]]</f>
        <v>389.97</v>
      </c>
      <c r="P26" s="1">
        <v>61</v>
      </c>
      <c r="Q26" s="1">
        <v>5</v>
      </c>
      <c r="R26" s="1">
        <v>3</v>
      </c>
      <c r="S26" s="1">
        <f t="shared" si="3"/>
        <v>69</v>
      </c>
      <c r="T26" s="1">
        <v>60</v>
      </c>
      <c r="U26" s="1">
        <v>68</v>
      </c>
      <c r="V26" s="1">
        <v>10</v>
      </c>
      <c r="W26" s="1">
        <v>23</v>
      </c>
      <c r="X26" s="1">
        <v>0</v>
      </c>
      <c r="Y26" s="1">
        <f t="shared" si="4"/>
        <v>161</v>
      </c>
      <c r="Z26" s="1">
        <v>62</v>
      </c>
      <c r="AA26" s="1">
        <v>26</v>
      </c>
      <c r="AB26" s="1">
        <v>161</v>
      </c>
      <c r="AC26" s="1">
        <f t="shared" si="5"/>
        <v>249</v>
      </c>
      <c r="AD26" s="1">
        <v>23</v>
      </c>
      <c r="AE26" s="1">
        <v>29</v>
      </c>
      <c r="AF26" s="1">
        <v>132</v>
      </c>
      <c r="AG26" s="1">
        <f t="shared" si="6"/>
        <v>184</v>
      </c>
      <c r="AH26" s="12">
        <v>60.414999999999999</v>
      </c>
      <c r="AI26" s="12">
        <v>0</v>
      </c>
      <c r="AJ26" s="12">
        <v>166.46899999999999</v>
      </c>
      <c r="AK26" s="12">
        <f t="shared" si="7"/>
        <v>226.88399999999999</v>
      </c>
      <c r="AL26" s="1">
        <v>3</v>
      </c>
      <c r="AM26" s="1">
        <v>8</v>
      </c>
      <c r="AN26" s="1">
        <v>29</v>
      </c>
      <c r="AO26" s="1">
        <f t="shared" si="8"/>
        <v>40</v>
      </c>
      <c r="AP26" s="1">
        <v>113</v>
      </c>
      <c r="AQ26" s="1">
        <v>58</v>
      </c>
      <c r="AR26" s="1">
        <v>39</v>
      </c>
      <c r="AS26" s="1">
        <f>+Roc_InfraMR[[#This Row],[B.02.3 - Parque de Coches Eléctricos Motrices Tipo R]]+Roc_InfraMR[[#This Row],[B.02.2 - Parque de Coches Eléctricos Motrices Remolcados Tipo R]]+Roc_InfraMR[[#This Row],[B.02.1 - Parque de Coches Eléctricos Motrices]]</f>
        <v>210</v>
      </c>
      <c r="AT26" s="1">
        <v>0</v>
      </c>
      <c r="AU26" s="1">
        <v>0</v>
      </c>
      <c r="AV26" s="1">
        <v>0</v>
      </c>
      <c r="AW26" s="1">
        <f>+SUM(Roc_InfraMR[[#This Row],[B.03.1 - Parque de Coches Motores Motrices Remolcados]:[B.03.3 - Parque de Coches Motores Motrices Cabina]])</f>
        <v>0</v>
      </c>
      <c r="AX26" s="1">
        <v>158</v>
      </c>
      <c r="AY26" s="1">
        <v>52</v>
      </c>
      <c r="AZ26" s="1">
        <v>15</v>
      </c>
      <c r="BA26" s="1">
        <v>102</v>
      </c>
      <c r="BB26" s="1">
        <v>0</v>
      </c>
      <c r="BC26" s="1">
        <f t="shared" si="9"/>
        <v>327</v>
      </c>
      <c r="BD26" s="1">
        <v>0</v>
      </c>
      <c r="BE26" s="1">
        <v>20</v>
      </c>
      <c r="BF26" s="16">
        <v>1676</v>
      </c>
    </row>
    <row r="27" spans="1:58">
      <c r="A27" s="1">
        <v>1995</v>
      </c>
      <c r="B27" s="1" t="s">
        <v>116</v>
      </c>
      <c r="C27" s="12">
        <v>0</v>
      </c>
      <c r="D27" s="12">
        <f t="shared" si="0"/>
        <v>148.75800000000001</v>
      </c>
      <c r="E27" s="12">
        <v>0</v>
      </c>
      <c r="F27" s="12">
        <f t="shared" si="1"/>
        <v>46.227000000000004</v>
      </c>
      <c r="G27" s="12">
        <f t="shared" si="2"/>
        <v>194.98500000000001</v>
      </c>
      <c r="H27" s="12">
        <f>+Roc_InfraMR[[#This Row],[Total Líneas de Explotación ]]</f>
        <v>194.98500000000001</v>
      </c>
      <c r="I27" s="12">
        <v>353.28400000000005</v>
      </c>
      <c r="J27" s="12">
        <f>+Roc_InfraMR[[#This Row],[A.01.2 -  Longitud de Líneas de Explotación No Electrificadas Vía Doble o Múltiple (km)]]*2+Roc_InfraMR[[#This Row],[A.01.1 -  Longitud de Líneas de Explotación No Electrificadas Vía Simple (km)]]</f>
        <v>297.51600000000002</v>
      </c>
      <c r="K27" s="12">
        <v>0</v>
      </c>
      <c r="L27" s="12">
        <f>+Roc_InfraMR[[#This Row],[A.02.2 -  Longitud de Líneas de Explotación Electrificadas Vía Doble o Múltiple (km)]]*2</f>
        <v>92.454000000000008</v>
      </c>
      <c r="M27" s="12">
        <v>0</v>
      </c>
      <c r="N27" s="12">
        <f>+Roc_InfraMR[[#This Row],[A.03.1 -  Longitud de Vías de Explotación No Electrificadas Troncales y Ramales (vía principal) (km)]]+Roc_InfraMR[[#This Row],[A.04.1 -  Longitud de Vías de Explotación Electrificadas Troncales y Ramales (vía principal) (km)]]</f>
        <v>389.97</v>
      </c>
      <c r="O27" s="12">
        <f>+Roc_InfraMR[[#This Row],[Total Vías (excluido Auxiliares)]]</f>
        <v>389.97</v>
      </c>
      <c r="P27" s="1">
        <v>61</v>
      </c>
      <c r="Q27" s="1">
        <v>5</v>
      </c>
      <c r="R27" s="1">
        <v>3</v>
      </c>
      <c r="S27" s="1">
        <f t="shared" si="3"/>
        <v>69</v>
      </c>
      <c r="T27" s="1">
        <v>60</v>
      </c>
      <c r="U27" s="1">
        <v>68</v>
      </c>
      <c r="V27" s="1">
        <v>10</v>
      </c>
      <c r="W27" s="1">
        <v>23</v>
      </c>
      <c r="X27" s="1">
        <v>0</v>
      </c>
      <c r="Y27" s="1">
        <f t="shared" si="4"/>
        <v>161</v>
      </c>
      <c r="Z27" s="1">
        <v>62</v>
      </c>
      <c r="AA27" s="1">
        <v>26</v>
      </c>
      <c r="AB27" s="1">
        <v>161</v>
      </c>
      <c r="AC27" s="1">
        <f t="shared" si="5"/>
        <v>249</v>
      </c>
      <c r="AD27" s="1">
        <v>23</v>
      </c>
      <c r="AE27" s="1">
        <v>29</v>
      </c>
      <c r="AF27" s="1">
        <v>132</v>
      </c>
      <c r="AG27" s="1">
        <f t="shared" si="6"/>
        <v>184</v>
      </c>
      <c r="AH27" s="12">
        <v>60.414999999999999</v>
      </c>
      <c r="AI27" s="12">
        <v>0</v>
      </c>
      <c r="AJ27" s="12">
        <v>166.46899999999999</v>
      </c>
      <c r="AK27" s="12">
        <f t="shared" si="7"/>
        <v>226.88399999999999</v>
      </c>
      <c r="AL27" s="1">
        <v>3</v>
      </c>
      <c r="AM27" s="1">
        <v>8</v>
      </c>
      <c r="AN27" s="1">
        <v>29</v>
      </c>
      <c r="AO27" s="1">
        <f t="shared" si="8"/>
        <v>40</v>
      </c>
      <c r="AP27" s="1">
        <v>113</v>
      </c>
      <c r="AQ27" s="1">
        <v>58</v>
      </c>
      <c r="AR27" s="1">
        <v>39</v>
      </c>
      <c r="AS27" s="1">
        <f>+Roc_InfraMR[[#This Row],[B.02.3 - Parque de Coches Eléctricos Motrices Tipo R]]+Roc_InfraMR[[#This Row],[B.02.2 - Parque de Coches Eléctricos Motrices Remolcados Tipo R]]+Roc_InfraMR[[#This Row],[B.02.1 - Parque de Coches Eléctricos Motrices]]</f>
        <v>210</v>
      </c>
      <c r="AT27" s="1">
        <v>0</v>
      </c>
      <c r="AU27" s="1">
        <v>0</v>
      </c>
      <c r="AV27" s="1">
        <v>0</v>
      </c>
      <c r="AW27" s="1">
        <f>+SUM(Roc_InfraMR[[#This Row],[B.03.1 - Parque de Coches Motores Motrices Remolcados]:[B.03.3 - Parque de Coches Motores Motrices Cabina]])</f>
        <v>0</v>
      </c>
      <c r="AX27" s="1">
        <v>158</v>
      </c>
      <c r="AY27" s="1">
        <v>52</v>
      </c>
      <c r="AZ27" s="1">
        <v>15</v>
      </c>
      <c r="BA27" s="1">
        <v>102</v>
      </c>
      <c r="BB27" s="1">
        <v>0</v>
      </c>
      <c r="BC27" s="1">
        <f t="shared" si="9"/>
        <v>327</v>
      </c>
      <c r="BD27" s="1">
        <v>0</v>
      </c>
      <c r="BE27" s="1">
        <v>20</v>
      </c>
      <c r="BF27" s="16">
        <v>1676</v>
      </c>
    </row>
    <row r="28" spans="1:58">
      <c r="A28" s="1">
        <v>1995</v>
      </c>
      <c r="B28" s="1" t="s">
        <v>117</v>
      </c>
      <c r="C28" s="12">
        <v>0</v>
      </c>
      <c r="D28" s="12">
        <f t="shared" si="0"/>
        <v>148.75800000000001</v>
      </c>
      <c r="E28" s="12">
        <v>0</v>
      </c>
      <c r="F28" s="12">
        <f t="shared" si="1"/>
        <v>46.227000000000004</v>
      </c>
      <c r="G28" s="12">
        <f t="shared" si="2"/>
        <v>194.98500000000001</v>
      </c>
      <c r="H28" s="12">
        <f>+Roc_InfraMR[[#This Row],[Total Líneas de Explotación ]]</f>
        <v>194.98500000000001</v>
      </c>
      <c r="I28" s="12">
        <v>353.28400000000005</v>
      </c>
      <c r="J28" s="12">
        <f>+Roc_InfraMR[[#This Row],[A.01.2 -  Longitud de Líneas de Explotación No Electrificadas Vía Doble o Múltiple (km)]]*2+Roc_InfraMR[[#This Row],[A.01.1 -  Longitud de Líneas de Explotación No Electrificadas Vía Simple (km)]]</f>
        <v>297.51600000000002</v>
      </c>
      <c r="K28" s="12">
        <v>0</v>
      </c>
      <c r="L28" s="12">
        <f>+Roc_InfraMR[[#This Row],[A.02.2 -  Longitud de Líneas de Explotación Electrificadas Vía Doble o Múltiple (km)]]*2</f>
        <v>92.454000000000008</v>
      </c>
      <c r="M28" s="12">
        <v>0</v>
      </c>
      <c r="N28" s="12">
        <f>+Roc_InfraMR[[#This Row],[A.03.1 -  Longitud de Vías de Explotación No Electrificadas Troncales y Ramales (vía principal) (km)]]+Roc_InfraMR[[#This Row],[A.04.1 -  Longitud de Vías de Explotación Electrificadas Troncales y Ramales (vía principal) (km)]]</f>
        <v>389.97</v>
      </c>
      <c r="O28" s="12">
        <f>+Roc_InfraMR[[#This Row],[Total Vías (excluido Auxiliares)]]</f>
        <v>389.97</v>
      </c>
      <c r="P28" s="1">
        <v>61</v>
      </c>
      <c r="Q28" s="1">
        <v>5</v>
      </c>
      <c r="R28" s="1">
        <v>3</v>
      </c>
      <c r="S28" s="1">
        <f t="shared" si="3"/>
        <v>69</v>
      </c>
      <c r="T28" s="1">
        <v>60</v>
      </c>
      <c r="U28" s="1">
        <v>68</v>
      </c>
      <c r="V28" s="1">
        <v>10</v>
      </c>
      <c r="W28" s="1">
        <v>23</v>
      </c>
      <c r="X28" s="1">
        <v>0</v>
      </c>
      <c r="Y28" s="1">
        <f t="shared" si="4"/>
        <v>161</v>
      </c>
      <c r="Z28" s="1">
        <v>62</v>
      </c>
      <c r="AA28" s="1">
        <v>26</v>
      </c>
      <c r="AB28" s="1">
        <v>161</v>
      </c>
      <c r="AC28" s="1">
        <f t="shared" si="5"/>
        <v>249</v>
      </c>
      <c r="AD28" s="1">
        <v>23</v>
      </c>
      <c r="AE28" s="1">
        <v>29</v>
      </c>
      <c r="AF28" s="1">
        <v>132</v>
      </c>
      <c r="AG28" s="1">
        <f t="shared" si="6"/>
        <v>184</v>
      </c>
      <c r="AH28" s="12">
        <v>60.414999999999999</v>
      </c>
      <c r="AI28" s="12">
        <v>0</v>
      </c>
      <c r="AJ28" s="12">
        <v>166.46899999999999</v>
      </c>
      <c r="AK28" s="12">
        <f t="shared" si="7"/>
        <v>226.88399999999999</v>
      </c>
      <c r="AL28" s="1">
        <v>3</v>
      </c>
      <c r="AM28" s="1">
        <v>8</v>
      </c>
      <c r="AN28" s="1">
        <v>29</v>
      </c>
      <c r="AO28" s="1">
        <f t="shared" si="8"/>
        <v>40</v>
      </c>
      <c r="AP28" s="1">
        <v>113</v>
      </c>
      <c r="AQ28" s="1">
        <v>58</v>
      </c>
      <c r="AR28" s="1">
        <v>39</v>
      </c>
      <c r="AS28" s="1">
        <f>+Roc_InfraMR[[#This Row],[B.02.3 - Parque de Coches Eléctricos Motrices Tipo R]]+Roc_InfraMR[[#This Row],[B.02.2 - Parque de Coches Eléctricos Motrices Remolcados Tipo R]]+Roc_InfraMR[[#This Row],[B.02.1 - Parque de Coches Eléctricos Motrices]]</f>
        <v>210</v>
      </c>
      <c r="AT28" s="1">
        <v>0</v>
      </c>
      <c r="AU28" s="1">
        <v>0</v>
      </c>
      <c r="AV28" s="1">
        <v>0</v>
      </c>
      <c r="AW28" s="1">
        <f>+SUM(Roc_InfraMR[[#This Row],[B.03.1 - Parque de Coches Motores Motrices Remolcados]:[B.03.3 - Parque de Coches Motores Motrices Cabina]])</f>
        <v>0</v>
      </c>
      <c r="AX28" s="1">
        <v>158</v>
      </c>
      <c r="AY28" s="1">
        <v>52</v>
      </c>
      <c r="AZ28" s="1">
        <v>15</v>
      </c>
      <c r="BA28" s="1">
        <v>102</v>
      </c>
      <c r="BB28" s="1">
        <v>0</v>
      </c>
      <c r="BC28" s="1">
        <f t="shared" si="9"/>
        <v>327</v>
      </c>
      <c r="BD28" s="1">
        <v>0</v>
      </c>
      <c r="BE28" s="1">
        <v>20</v>
      </c>
      <c r="BF28" s="16">
        <v>1676</v>
      </c>
    </row>
    <row r="29" spans="1:58">
      <c r="A29" s="1">
        <v>1995</v>
      </c>
      <c r="B29" s="1" t="s">
        <v>118</v>
      </c>
      <c r="C29" s="12">
        <v>0</v>
      </c>
      <c r="D29" s="12">
        <f t="shared" si="0"/>
        <v>148.75800000000001</v>
      </c>
      <c r="E29" s="12">
        <v>0</v>
      </c>
      <c r="F29" s="12">
        <f t="shared" si="1"/>
        <v>46.227000000000004</v>
      </c>
      <c r="G29" s="12">
        <f t="shared" si="2"/>
        <v>194.98500000000001</v>
      </c>
      <c r="H29" s="12">
        <f>+Roc_InfraMR[[#This Row],[Total Líneas de Explotación ]]</f>
        <v>194.98500000000001</v>
      </c>
      <c r="I29" s="12">
        <v>353.28400000000005</v>
      </c>
      <c r="J29" s="12">
        <f>+Roc_InfraMR[[#This Row],[A.01.2 -  Longitud de Líneas de Explotación No Electrificadas Vía Doble o Múltiple (km)]]*2+Roc_InfraMR[[#This Row],[A.01.1 -  Longitud de Líneas de Explotación No Electrificadas Vía Simple (km)]]</f>
        <v>297.51600000000002</v>
      </c>
      <c r="K29" s="12">
        <v>0</v>
      </c>
      <c r="L29" s="12">
        <f>+Roc_InfraMR[[#This Row],[A.02.2 -  Longitud de Líneas de Explotación Electrificadas Vía Doble o Múltiple (km)]]*2</f>
        <v>92.454000000000008</v>
      </c>
      <c r="M29" s="12">
        <v>0</v>
      </c>
      <c r="N29" s="12">
        <f>+Roc_InfraMR[[#This Row],[A.03.1 -  Longitud de Vías de Explotación No Electrificadas Troncales y Ramales (vía principal) (km)]]+Roc_InfraMR[[#This Row],[A.04.1 -  Longitud de Vías de Explotación Electrificadas Troncales y Ramales (vía principal) (km)]]</f>
        <v>389.97</v>
      </c>
      <c r="O29" s="12">
        <f>+Roc_InfraMR[[#This Row],[Total Vías (excluido Auxiliares)]]</f>
        <v>389.97</v>
      </c>
      <c r="P29" s="1">
        <v>61</v>
      </c>
      <c r="Q29" s="1">
        <v>5</v>
      </c>
      <c r="R29" s="1">
        <v>3</v>
      </c>
      <c r="S29" s="1">
        <f t="shared" si="3"/>
        <v>69</v>
      </c>
      <c r="T29" s="1">
        <v>60</v>
      </c>
      <c r="U29" s="1">
        <v>68</v>
      </c>
      <c r="V29" s="1">
        <v>10</v>
      </c>
      <c r="W29" s="1">
        <v>23</v>
      </c>
      <c r="X29" s="1">
        <v>0</v>
      </c>
      <c r="Y29" s="1">
        <f t="shared" si="4"/>
        <v>161</v>
      </c>
      <c r="Z29" s="1">
        <v>62</v>
      </c>
      <c r="AA29" s="1">
        <v>26</v>
      </c>
      <c r="AB29" s="1">
        <v>161</v>
      </c>
      <c r="AC29" s="1">
        <f t="shared" si="5"/>
        <v>249</v>
      </c>
      <c r="AD29" s="1">
        <v>23</v>
      </c>
      <c r="AE29" s="1">
        <v>29</v>
      </c>
      <c r="AF29" s="1">
        <v>132</v>
      </c>
      <c r="AG29" s="1">
        <f t="shared" si="6"/>
        <v>184</v>
      </c>
      <c r="AH29" s="12">
        <v>60.414999999999999</v>
      </c>
      <c r="AI29" s="12">
        <v>0</v>
      </c>
      <c r="AJ29" s="12">
        <v>166.46899999999999</v>
      </c>
      <c r="AK29" s="12">
        <f t="shared" si="7"/>
        <v>226.88399999999999</v>
      </c>
      <c r="AL29" s="1">
        <v>3</v>
      </c>
      <c r="AM29" s="1">
        <v>8</v>
      </c>
      <c r="AN29" s="1">
        <v>29</v>
      </c>
      <c r="AO29" s="1">
        <f t="shared" si="8"/>
        <v>40</v>
      </c>
      <c r="AP29" s="1">
        <v>113</v>
      </c>
      <c r="AQ29" s="1">
        <v>58</v>
      </c>
      <c r="AR29" s="1">
        <v>39</v>
      </c>
      <c r="AS29" s="1">
        <f>+Roc_InfraMR[[#This Row],[B.02.3 - Parque de Coches Eléctricos Motrices Tipo R]]+Roc_InfraMR[[#This Row],[B.02.2 - Parque de Coches Eléctricos Motrices Remolcados Tipo R]]+Roc_InfraMR[[#This Row],[B.02.1 - Parque de Coches Eléctricos Motrices]]</f>
        <v>210</v>
      </c>
      <c r="AT29" s="1">
        <v>0</v>
      </c>
      <c r="AU29" s="1">
        <v>0</v>
      </c>
      <c r="AV29" s="1">
        <v>0</v>
      </c>
      <c r="AW29" s="1">
        <f>+SUM(Roc_InfraMR[[#This Row],[B.03.1 - Parque de Coches Motores Motrices Remolcados]:[B.03.3 - Parque de Coches Motores Motrices Cabina]])</f>
        <v>0</v>
      </c>
      <c r="AX29" s="1">
        <v>158</v>
      </c>
      <c r="AY29" s="1">
        <v>52</v>
      </c>
      <c r="AZ29" s="1">
        <v>15</v>
      </c>
      <c r="BA29" s="1">
        <v>102</v>
      </c>
      <c r="BB29" s="1">
        <v>0</v>
      </c>
      <c r="BC29" s="1">
        <f t="shared" si="9"/>
        <v>327</v>
      </c>
      <c r="BD29" s="1">
        <v>0</v>
      </c>
      <c r="BE29" s="1">
        <v>20</v>
      </c>
      <c r="BF29" s="16">
        <v>1676</v>
      </c>
    </row>
    <row r="30" spans="1:58">
      <c r="A30" s="1">
        <v>1995</v>
      </c>
      <c r="B30" s="1" t="s">
        <v>119</v>
      </c>
      <c r="C30" s="12">
        <v>0</v>
      </c>
      <c r="D30" s="12">
        <f t="shared" si="0"/>
        <v>148.75800000000001</v>
      </c>
      <c r="E30" s="12">
        <v>0</v>
      </c>
      <c r="F30" s="12">
        <f t="shared" si="1"/>
        <v>46.227000000000004</v>
      </c>
      <c r="G30" s="12">
        <f t="shared" si="2"/>
        <v>194.98500000000001</v>
      </c>
      <c r="H30" s="12">
        <f>+Roc_InfraMR[[#This Row],[Total Líneas de Explotación ]]</f>
        <v>194.98500000000001</v>
      </c>
      <c r="I30" s="12">
        <v>353.28400000000005</v>
      </c>
      <c r="J30" s="12">
        <f>+Roc_InfraMR[[#This Row],[A.01.2 -  Longitud de Líneas de Explotación No Electrificadas Vía Doble o Múltiple (km)]]*2+Roc_InfraMR[[#This Row],[A.01.1 -  Longitud de Líneas de Explotación No Electrificadas Vía Simple (km)]]</f>
        <v>297.51600000000002</v>
      </c>
      <c r="K30" s="12">
        <v>0</v>
      </c>
      <c r="L30" s="12">
        <f>+Roc_InfraMR[[#This Row],[A.02.2 -  Longitud de Líneas de Explotación Electrificadas Vía Doble o Múltiple (km)]]*2</f>
        <v>92.454000000000008</v>
      </c>
      <c r="M30" s="12">
        <v>0</v>
      </c>
      <c r="N30" s="12">
        <f>+Roc_InfraMR[[#This Row],[A.03.1 -  Longitud de Vías de Explotación No Electrificadas Troncales y Ramales (vía principal) (km)]]+Roc_InfraMR[[#This Row],[A.04.1 -  Longitud de Vías de Explotación Electrificadas Troncales y Ramales (vía principal) (km)]]</f>
        <v>389.97</v>
      </c>
      <c r="O30" s="12">
        <f>+Roc_InfraMR[[#This Row],[Total Vías (excluido Auxiliares)]]</f>
        <v>389.97</v>
      </c>
      <c r="P30" s="1">
        <v>61</v>
      </c>
      <c r="Q30" s="1">
        <v>5</v>
      </c>
      <c r="R30" s="1">
        <v>3</v>
      </c>
      <c r="S30" s="1">
        <f t="shared" si="3"/>
        <v>69</v>
      </c>
      <c r="T30" s="1">
        <v>60</v>
      </c>
      <c r="U30" s="1">
        <v>68</v>
      </c>
      <c r="V30" s="1">
        <v>10</v>
      </c>
      <c r="W30" s="1">
        <v>23</v>
      </c>
      <c r="X30" s="1">
        <v>0</v>
      </c>
      <c r="Y30" s="1">
        <f t="shared" si="4"/>
        <v>161</v>
      </c>
      <c r="Z30" s="1">
        <v>62</v>
      </c>
      <c r="AA30" s="1">
        <v>26</v>
      </c>
      <c r="AB30" s="1">
        <v>161</v>
      </c>
      <c r="AC30" s="1">
        <f t="shared" si="5"/>
        <v>249</v>
      </c>
      <c r="AD30" s="1">
        <v>23</v>
      </c>
      <c r="AE30" s="1">
        <v>29</v>
      </c>
      <c r="AF30" s="1">
        <v>132</v>
      </c>
      <c r="AG30" s="1">
        <f t="shared" si="6"/>
        <v>184</v>
      </c>
      <c r="AH30" s="12">
        <v>60.414999999999999</v>
      </c>
      <c r="AI30" s="12">
        <v>0</v>
      </c>
      <c r="AJ30" s="12">
        <v>166.46899999999999</v>
      </c>
      <c r="AK30" s="12">
        <f t="shared" si="7"/>
        <v>226.88399999999999</v>
      </c>
      <c r="AL30" s="1">
        <v>3</v>
      </c>
      <c r="AM30" s="1">
        <v>8</v>
      </c>
      <c r="AN30" s="1">
        <v>29</v>
      </c>
      <c r="AO30" s="1">
        <f t="shared" si="8"/>
        <v>40</v>
      </c>
      <c r="AP30" s="1">
        <v>113</v>
      </c>
      <c r="AQ30" s="1">
        <v>58</v>
      </c>
      <c r="AR30" s="1">
        <v>39</v>
      </c>
      <c r="AS30" s="1">
        <f>+Roc_InfraMR[[#This Row],[B.02.3 - Parque de Coches Eléctricos Motrices Tipo R]]+Roc_InfraMR[[#This Row],[B.02.2 - Parque de Coches Eléctricos Motrices Remolcados Tipo R]]+Roc_InfraMR[[#This Row],[B.02.1 - Parque de Coches Eléctricos Motrices]]</f>
        <v>210</v>
      </c>
      <c r="AT30" s="1">
        <v>0</v>
      </c>
      <c r="AU30" s="1">
        <v>0</v>
      </c>
      <c r="AV30" s="1">
        <v>0</v>
      </c>
      <c r="AW30" s="1">
        <f>+SUM(Roc_InfraMR[[#This Row],[B.03.1 - Parque de Coches Motores Motrices Remolcados]:[B.03.3 - Parque de Coches Motores Motrices Cabina]])</f>
        <v>0</v>
      </c>
      <c r="AX30" s="1">
        <v>158</v>
      </c>
      <c r="AY30" s="1">
        <v>52</v>
      </c>
      <c r="AZ30" s="1">
        <v>15</v>
      </c>
      <c r="BA30" s="1">
        <v>102</v>
      </c>
      <c r="BB30" s="1">
        <v>0</v>
      </c>
      <c r="BC30" s="1">
        <f t="shared" si="9"/>
        <v>327</v>
      </c>
      <c r="BD30" s="1">
        <v>0</v>
      </c>
      <c r="BE30" s="1">
        <v>20</v>
      </c>
      <c r="BF30" s="16">
        <v>1676</v>
      </c>
    </row>
    <row r="31" spans="1:58">
      <c r="A31" s="1">
        <v>1995</v>
      </c>
      <c r="B31" s="1" t="s">
        <v>120</v>
      </c>
      <c r="C31" s="12">
        <v>0</v>
      </c>
      <c r="D31" s="12">
        <f t="shared" si="0"/>
        <v>148.75800000000001</v>
      </c>
      <c r="E31" s="12">
        <v>0</v>
      </c>
      <c r="F31" s="12">
        <f t="shared" si="1"/>
        <v>46.227000000000004</v>
      </c>
      <c r="G31" s="12">
        <f t="shared" si="2"/>
        <v>194.98500000000001</v>
      </c>
      <c r="H31" s="12">
        <f>+Roc_InfraMR[[#This Row],[Total Líneas de Explotación ]]</f>
        <v>194.98500000000001</v>
      </c>
      <c r="I31" s="12">
        <v>353.28400000000005</v>
      </c>
      <c r="J31" s="12">
        <f>+Roc_InfraMR[[#This Row],[A.01.2 -  Longitud de Líneas de Explotación No Electrificadas Vía Doble o Múltiple (km)]]*2+Roc_InfraMR[[#This Row],[A.01.1 -  Longitud de Líneas de Explotación No Electrificadas Vía Simple (km)]]</f>
        <v>297.51600000000002</v>
      </c>
      <c r="K31" s="12">
        <v>0</v>
      </c>
      <c r="L31" s="12">
        <f>+Roc_InfraMR[[#This Row],[A.02.2 -  Longitud de Líneas de Explotación Electrificadas Vía Doble o Múltiple (km)]]*2</f>
        <v>92.454000000000008</v>
      </c>
      <c r="M31" s="12">
        <v>0</v>
      </c>
      <c r="N31" s="12">
        <f>+Roc_InfraMR[[#This Row],[A.03.1 -  Longitud de Vías de Explotación No Electrificadas Troncales y Ramales (vía principal) (km)]]+Roc_InfraMR[[#This Row],[A.04.1 -  Longitud de Vías de Explotación Electrificadas Troncales y Ramales (vía principal) (km)]]</f>
        <v>389.97</v>
      </c>
      <c r="O31" s="12">
        <f>+Roc_InfraMR[[#This Row],[Total Vías (excluido Auxiliares)]]</f>
        <v>389.97</v>
      </c>
      <c r="P31" s="1">
        <v>61</v>
      </c>
      <c r="Q31" s="1">
        <v>5</v>
      </c>
      <c r="R31" s="1">
        <v>3</v>
      </c>
      <c r="S31" s="1">
        <f t="shared" si="3"/>
        <v>69</v>
      </c>
      <c r="T31" s="1">
        <v>60</v>
      </c>
      <c r="U31" s="1">
        <v>68</v>
      </c>
      <c r="V31" s="1">
        <v>10</v>
      </c>
      <c r="W31" s="1">
        <v>23</v>
      </c>
      <c r="X31" s="1">
        <v>0</v>
      </c>
      <c r="Y31" s="1">
        <f t="shared" si="4"/>
        <v>161</v>
      </c>
      <c r="Z31" s="1">
        <v>62</v>
      </c>
      <c r="AA31" s="1">
        <v>26</v>
      </c>
      <c r="AB31" s="1">
        <v>161</v>
      </c>
      <c r="AC31" s="1">
        <f t="shared" si="5"/>
        <v>249</v>
      </c>
      <c r="AD31" s="1">
        <v>23</v>
      </c>
      <c r="AE31" s="1">
        <v>29</v>
      </c>
      <c r="AF31" s="1">
        <v>132</v>
      </c>
      <c r="AG31" s="1">
        <f t="shared" si="6"/>
        <v>184</v>
      </c>
      <c r="AH31" s="12">
        <v>60.414999999999999</v>
      </c>
      <c r="AI31" s="12">
        <v>0</v>
      </c>
      <c r="AJ31" s="12">
        <v>166.46899999999999</v>
      </c>
      <c r="AK31" s="12">
        <f t="shared" si="7"/>
        <v>226.88399999999999</v>
      </c>
      <c r="AL31" s="1">
        <v>3</v>
      </c>
      <c r="AM31" s="1">
        <v>8</v>
      </c>
      <c r="AN31" s="1">
        <v>29</v>
      </c>
      <c r="AO31" s="1">
        <f t="shared" si="8"/>
        <v>40</v>
      </c>
      <c r="AP31" s="1">
        <v>113</v>
      </c>
      <c r="AQ31" s="1">
        <v>58</v>
      </c>
      <c r="AR31" s="1">
        <v>39</v>
      </c>
      <c r="AS31" s="1">
        <f>+Roc_InfraMR[[#This Row],[B.02.3 - Parque de Coches Eléctricos Motrices Tipo R]]+Roc_InfraMR[[#This Row],[B.02.2 - Parque de Coches Eléctricos Motrices Remolcados Tipo R]]+Roc_InfraMR[[#This Row],[B.02.1 - Parque de Coches Eléctricos Motrices]]</f>
        <v>210</v>
      </c>
      <c r="AT31" s="1">
        <v>0</v>
      </c>
      <c r="AU31" s="1">
        <v>0</v>
      </c>
      <c r="AV31" s="1">
        <v>0</v>
      </c>
      <c r="AW31" s="1">
        <f>+SUM(Roc_InfraMR[[#This Row],[B.03.1 - Parque de Coches Motores Motrices Remolcados]:[B.03.3 - Parque de Coches Motores Motrices Cabina]])</f>
        <v>0</v>
      </c>
      <c r="AX31" s="1">
        <v>158</v>
      </c>
      <c r="AY31" s="1">
        <v>52</v>
      </c>
      <c r="AZ31" s="1">
        <v>15</v>
      </c>
      <c r="BA31" s="1">
        <v>102</v>
      </c>
      <c r="BB31" s="1">
        <v>0</v>
      </c>
      <c r="BC31" s="1">
        <f t="shared" si="9"/>
        <v>327</v>
      </c>
      <c r="BD31" s="1">
        <v>0</v>
      </c>
      <c r="BE31" s="1">
        <v>20</v>
      </c>
      <c r="BF31" s="16">
        <v>1676</v>
      </c>
    </row>
    <row r="32" spans="1:58">
      <c r="A32" s="1">
        <v>1995</v>
      </c>
      <c r="B32" s="1" t="s">
        <v>121</v>
      </c>
      <c r="C32" s="12">
        <v>0</v>
      </c>
      <c r="D32" s="12">
        <f t="shared" si="0"/>
        <v>148.75800000000001</v>
      </c>
      <c r="E32" s="12">
        <v>0</v>
      </c>
      <c r="F32" s="12">
        <f t="shared" si="1"/>
        <v>46.227000000000004</v>
      </c>
      <c r="G32" s="12">
        <f t="shared" si="2"/>
        <v>194.98500000000001</v>
      </c>
      <c r="H32" s="12">
        <f>+Roc_InfraMR[[#This Row],[Total Líneas de Explotación ]]</f>
        <v>194.98500000000001</v>
      </c>
      <c r="I32" s="12">
        <v>353.28400000000005</v>
      </c>
      <c r="J32" s="12">
        <f>+Roc_InfraMR[[#This Row],[A.01.2 -  Longitud de Líneas de Explotación No Electrificadas Vía Doble o Múltiple (km)]]*2+Roc_InfraMR[[#This Row],[A.01.1 -  Longitud de Líneas de Explotación No Electrificadas Vía Simple (km)]]</f>
        <v>297.51600000000002</v>
      </c>
      <c r="K32" s="12">
        <v>0</v>
      </c>
      <c r="L32" s="12">
        <f>+Roc_InfraMR[[#This Row],[A.02.2 -  Longitud de Líneas de Explotación Electrificadas Vía Doble o Múltiple (km)]]*2</f>
        <v>92.454000000000008</v>
      </c>
      <c r="M32" s="12">
        <v>0</v>
      </c>
      <c r="N32" s="12">
        <f>+Roc_InfraMR[[#This Row],[A.03.1 -  Longitud de Vías de Explotación No Electrificadas Troncales y Ramales (vía principal) (km)]]+Roc_InfraMR[[#This Row],[A.04.1 -  Longitud de Vías de Explotación Electrificadas Troncales y Ramales (vía principal) (km)]]</f>
        <v>389.97</v>
      </c>
      <c r="O32" s="12">
        <f>+Roc_InfraMR[[#This Row],[Total Vías (excluido Auxiliares)]]</f>
        <v>389.97</v>
      </c>
      <c r="P32" s="1">
        <v>61</v>
      </c>
      <c r="Q32" s="1">
        <v>5</v>
      </c>
      <c r="R32" s="1">
        <v>3</v>
      </c>
      <c r="S32" s="1">
        <f t="shared" si="3"/>
        <v>69</v>
      </c>
      <c r="T32" s="1">
        <v>60</v>
      </c>
      <c r="U32" s="1">
        <v>68</v>
      </c>
      <c r="V32" s="1">
        <v>10</v>
      </c>
      <c r="W32" s="1">
        <v>23</v>
      </c>
      <c r="X32" s="1">
        <v>0</v>
      </c>
      <c r="Y32" s="1">
        <f t="shared" si="4"/>
        <v>161</v>
      </c>
      <c r="Z32" s="1">
        <v>62</v>
      </c>
      <c r="AA32" s="1">
        <v>26</v>
      </c>
      <c r="AB32" s="1">
        <v>161</v>
      </c>
      <c r="AC32" s="1">
        <f t="shared" si="5"/>
        <v>249</v>
      </c>
      <c r="AD32" s="1">
        <v>23</v>
      </c>
      <c r="AE32" s="1">
        <v>29</v>
      </c>
      <c r="AF32" s="1">
        <v>132</v>
      </c>
      <c r="AG32" s="1">
        <f t="shared" si="6"/>
        <v>184</v>
      </c>
      <c r="AH32" s="12">
        <v>60.414999999999999</v>
      </c>
      <c r="AI32" s="12">
        <v>0</v>
      </c>
      <c r="AJ32" s="12">
        <v>166.46899999999999</v>
      </c>
      <c r="AK32" s="12">
        <f t="shared" si="7"/>
        <v>226.88399999999999</v>
      </c>
      <c r="AL32" s="1">
        <v>3</v>
      </c>
      <c r="AM32" s="1">
        <v>8</v>
      </c>
      <c r="AN32" s="1">
        <v>29</v>
      </c>
      <c r="AO32" s="1">
        <f t="shared" si="8"/>
        <v>40</v>
      </c>
      <c r="AP32" s="1">
        <v>113</v>
      </c>
      <c r="AQ32" s="1">
        <v>58</v>
      </c>
      <c r="AR32" s="1">
        <v>39</v>
      </c>
      <c r="AS32" s="1">
        <f>+Roc_InfraMR[[#This Row],[B.02.3 - Parque de Coches Eléctricos Motrices Tipo R]]+Roc_InfraMR[[#This Row],[B.02.2 - Parque de Coches Eléctricos Motrices Remolcados Tipo R]]+Roc_InfraMR[[#This Row],[B.02.1 - Parque de Coches Eléctricos Motrices]]</f>
        <v>210</v>
      </c>
      <c r="AT32" s="1">
        <v>0</v>
      </c>
      <c r="AU32" s="1">
        <v>0</v>
      </c>
      <c r="AV32" s="1">
        <v>0</v>
      </c>
      <c r="AW32" s="1">
        <f>+SUM(Roc_InfraMR[[#This Row],[B.03.1 - Parque de Coches Motores Motrices Remolcados]:[B.03.3 - Parque de Coches Motores Motrices Cabina]])</f>
        <v>0</v>
      </c>
      <c r="AX32" s="1">
        <v>158</v>
      </c>
      <c r="AY32" s="1">
        <v>52</v>
      </c>
      <c r="AZ32" s="1">
        <v>15</v>
      </c>
      <c r="BA32" s="1">
        <v>102</v>
      </c>
      <c r="BB32" s="1">
        <v>0</v>
      </c>
      <c r="BC32" s="1">
        <f t="shared" si="9"/>
        <v>327</v>
      </c>
      <c r="BD32" s="1">
        <v>0</v>
      </c>
      <c r="BE32" s="1">
        <v>20</v>
      </c>
      <c r="BF32" s="16">
        <v>1676</v>
      </c>
    </row>
    <row r="33" spans="1:59">
      <c r="A33" s="1">
        <v>1995</v>
      </c>
      <c r="B33" s="1" t="s">
        <v>122</v>
      </c>
      <c r="C33" s="12">
        <v>0</v>
      </c>
      <c r="D33" s="12">
        <f t="shared" si="0"/>
        <v>148.75800000000001</v>
      </c>
      <c r="E33" s="12">
        <v>0</v>
      </c>
      <c r="F33" s="12">
        <f t="shared" si="1"/>
        <v>46.227000000000004</v>
      </c>
      <c r="G33" s="12">
        <f t="shared" si="2"/>
        <v>194.98500000000001</v>
      </c>
      <c r="H33" s="12">
        <f>+Roc_InfraMR[[#This Row],[Total Líneas de Explotación ]]</f>
        <v>194.98500000000001</v>
      </c>
      <c r="I33" s="12">
        <v>353.28400000000005</v>
      </c>
      <c r="J33" s="12">
        <f>+Roc_InfraMR[[#This Row],[A.01.2 -  Longitud de Líneas de Explotación No Electrificadas Vía Doble o Múltiple (km)]]*2+Roc_InfraMR[[#This Row],[A.01.1 -  Longitud de Líneas de Explotación No Electrificadas Vía Simple (km)]]</f>
        <v>297.51600000000002</v>
      </c>
      <c r="K33" s="12">
        <v>0</v>
      </c>
      <c r="L33" s="12">
        <f>+Roc_InfraMR[[#This Row],[A.02.2 -  Longitud de Líneas de Explotación Electrificadas Vía Doble o Múltiple (km)]]*2</f>
        <v>92.454000000000008</v>
      </c>
      <c r="M33" s="12">
        <v>0</v>
      </c>
      <c r="N33" s="12">
        <f>+Roc_InfraMR[[#This Row],[A.03.1 -  Longitud de Vías de Explotación No Electrificadas Troncales y Ramales (vía principal) (km)]]+Roc_InfraMR[[#This Row],[A.04.1 -  Longitud de Vías de Explotación Electrificadas Troncales y Ramales (vía principal) (km)]]</f>
        <v>389.97</v>
      </c>
      <c r="O33" s="12">
        <f>+Roc_InfraMR[[#This Row],[Total Vías (excluido Auxiliares)]]</f>
        <v>389.97</v>
      </c>
      <c r="P33" s="1">
        <v>61</v>
      </c>
      <c r="Q33" s="1">
        <v>5</v>
      </c>
      <c r="R33" s="1">
        <v>3</v>
      </c>
      <c r="S33" s="1">
        <f t="shared" si="3"/>
        <v>69</v>
      </c>
      <c r="T33" s="1">
        <v>60</v>
      </c>
      <c r="U33" s="1">
        <v>68</v>
      </c>
      <c r="V33" s="1">
        <v>10</v>
      </c>
      <c r="W33" s="1">
        <v>23</v>
      </c>
      <c r="X33" s="1">
        <v>0</v>
      </c>
      <c r="Y33" s="1">
        <f t="shared" si="4"/>
        <v>161</v>
      </c>
      <c r="Z33" s="1">
        <v>62</v>
      </c>
      <c r="AA33" s="1">
        <v>26</v>
      </c>
      <c r="AB33" s="1">
        <v>161</v>
      </c>
      <c r="AC33" s="1">
        <f t="shared" si="5"/>
        <v>249</v>
      </c>
      <c r="AD33" s="1">
        <v>23</v>
      </c>
      <c r="AE33" s="1">
        <v>29</v>
      </c>
      <c r="AF33" s="1">
        <v>132</v>
      </c>
      <c r="AG33" s="1">
        <f t="shared" si="6"/>
        <v>184</v>
      </c>
      <c r="AH33" s="12">
        <v>60.414999999999999</v>
      </c>
      <c r="AI33" s="12">
        <v>0</v>
      </c>
      <c r="AJ33" s="12">
        <v>166.46899999999999</v>
      </c>
      <c r="AK33" s="12">
        <f t="shared" si="7"/>
        <v>226.88399999999999</v>
      </c>
      <c r="AL33" s="1">
        <v>3</v>
      </c>
      <c r="AM33" s="1">
        <v>8</v>
      </c>
      <c r="AN33" s="1">
        <v>29</v>
      </c>
      <c r="AO33" s="1">
        <f t="shared" si="8"/>
        <v>40</v>
      </c>
      <c r="AP33" s="1">
        <v>113</v>
      </c>
      <c r="AQ33" s="1">
        <v>58</v>
      </c>
      <c r="AR33" s="1">
        <v>39</v>
      </c>
      <c r="AS33" s="1">
        <f>+Roc_InfraMR[[#This Row],[B.02.3 - Parque de Coches Eléctricos Motrices Tipo R]]+Roc_InfraMR[[#This Row],[B.02.2 - Parque de Coches Eléctricos Motrices Remolcados Tipo R]]+Roc_InfraMR[[#This Row],[B.02.1 - Parque de Coches Eléctricos Motrices]]</f>
        <v>210</v>
      </c>
      <c r="AT33" s="1">
        <v>0</v>
      </c>
      <c r="AU33" s="1">
        <v>0</v>
      </c>
      <c r="AV33" s="1">
        <v>0</v>
      </c>
      <c r="AW33" s="1">
        <f>+SUM(Roc_InfraMR[[#This Row],[B.03.1 - Parque de Coches Motores Motrices Remolcados]:[B.03.3 - Parque de Coches Motores Motrices Cabina]])</f>
        <v>0</v>
      </c>
      <c r="AX33" s="1">
        <v>158</v>
      </c>
      <c r="AY33" s="1">
        <v>52</v>
      </c>
      <c r="AZ33" s="1">
        <v>15</v>
      </c>
      <c r="BA33" s="1">
        <v>102</v>
      </c>
      <c r="BB33" s="1">
        <v>0</v>
      </c>
      <c r="BC33" s="1">
        <f t="shared" si="9"/>
        <v>327</v>
      </c>
      <c r="BD33" s="1">
        <v>0</v>
      </c>
      <c r="BE33" s="1">
        <v>20</v>
      </c>
      <c r="BF33" s="16">
        <v>1676</v>
      </c>
    </row>
    <row r="34" spans="1:59">
      <c r="A34" s="1">
        <v>1995</v>
      </c>
      <c r="B34" s="1" t="s">
        <v>123</v>
      </c>
      <c r="C34" s="12">
        <v>0</v>
      </c>
      <c r="D34" s="12">
        <f t="shared" si="0"/>
        <v>148.75800000000001</v>
      </c>
      <c r="E34" s="12">
        <v>0</v>
      </c>
      <c r="F34" s="12">
        <f t="shared" si="1"/>
        <v>46.227000000000004</v>
      </c>
      <c r="G34" s="12">
        <f t="shared" si="2"/>
        <v>194.98500000000001</v>
      </c>
      <c r="H34" s="12">
        <f>+Roc_InfraMR[[#This Row],[Total Líneas de Explotación ]]</f>
        <v>194.98500000000001</v>
      </c>
      <c r="I34" s="12">
        <v>353.28400000000005</v>
      </c>
      <c r="J34" s="12">
        <f>+Roc_InfraMR[[#This Row],[A.01.2 -  Longitud de Líneas de Explotación No Electrificadas Vía Doble o Múltiple (km)]]*2+Roc_InfraMR[[#This Row],[A.01.1 -  Longitud de Líneas de Explotación No Electrificadas Vía Simple (km)]]</f>
        <v>297.51600000000002</v>
      </c>
      <c r="K34" s="12">
        <v>0</v>
      </c>
      <c r="L34" s="12">
        <f>+Roc_InfraMR[[#This Row],[A.02.2 -  Longitud de Líneas de Explotación Electrificadas Vía Doble o Múltiple (km)]]*2</f>
        <v>92.454000000000008</v>
      </c>
      <c r="M34" s="12">
        <v>0</v>
      </c>
      <c r="N34" s="12">
        <f>+Roc_InfraMR[[#This Row],[A.03.1 -  Longitud de Vías de Explotación No Electrificadas Troncales y Ramales (vía principal) (km)]]+Roc_InfraMR[[#This Row],[A.04.1 -  Longitud de Vías de Explotación Electrificadas Troncales y Ramales (vía principal) (km)]]</f>
        <v>389.97</v>
      </c>
      <c r="O34" s="12">
        <f>+Roc_InfraMR[[#This Row],[Total Vías (excluido Auxiliares)]]</f>
        <v>389.97</v>
      </c>
      <c r="P34" s="1">
        <v>61</v>
      </c>
      <c r="Q34" s="1">
        <v>5</v>
      </c>
      <c r="R34" s="1">
        <v>3</v>
      </c>
      <c r="S34" s="1">
        <f t="shared" si="3"/>
        <v>69</v>
      </c>
      <c r="T34" s="1">
        <v>60</v>
      </c>
      <c r="U34" s="1">
        <v>68</v>
      </c>
      <c r="V34" s="1">
        <v>10</v>
      </c>
      <c r="W34" s="1">
        <v>23</v>
      </c>
      <c r="X34" s="1">
        <v>0</v>
      </c>
      <c r="Y34" s="1">
        <f t="shared" si="4"/>
        <v>161</v>
      </c>
      <c r="Z34" s="1">
        <v>62</v>
      </c>
      <c r="AA34" s="1">
        <v>26</v>
      </c>
      <c r="AB34" s="1">
        <v>161</v>
      </c>
      <c r="AC34" s="1">
        <f t="shared" si="5"/>
        <v>249</v>
      </c>
      <c r="AD34" s="1">
        <v>23</v>
      </c>
      <c r="AE34" s="1">
        <v>29</v>
      </c>
      <c r="AF34" s="1">
        <v>132</v>
      </c>
      <c r="AG34" s="1">
        <f t="shared" si="6"/>
        <v>184</v>
      </c>
      <c r="AH34" s="12">
        <v>60.414999999999999</v>
      </c>
      <c r="AI34" s="12">
        <v>0</v>
      </c>
      <c r="AJ34" s="12">
        <v>166.46899999999999</v>
      </c>
      <c r="AK34" s="12">
        <f t="shared" si="7"/>
        <v>226.88399999999999</v>
      </c>
      <c r="AL34" s="1">
        <v>3</v>
      </c>
      <c r="AM34" s="1">
        <v>8</v>
      </c>
      <c r="AN34" s="1">
        <v>29</v>
      </c>
      <c r="AO34" s="1">
        <f t="shared" si="8"/>
        <v>40</v>
      </c>
      <c r="AP34" s="1">
        <v>113</v>
      </c>
      <c r="AQ34" s="1">
        <v>58</v>
      </c>
      <c r="AR34" s="1">
        <v>39</v>
      </c>
      <c r="AS34" s="1">
        <f>+Roc_InfraMR[[#This Row],[B.02.3 - Parque de Coches Eléctricos Motrices Tipo R]]+Roc_InfraMR[[#This Row],[B.02.2 - Parque de Coches Eléctricos Motrices Remolcados Tipo R]]+Roc_InfraMR[[#This Row],[B.02.1 - Parque de Coches Eléctricos Motrices]]</f>
        <v>210</v>
      </c>
      <c r="AT34" s="1">
        <v>0</v>
      </c>
      <c r="AU34" s="1">
        <v>0</v>
      </c>
      <c r="AV34" s="1">
        <v>0</v>
      </c>
      <c r="AW34" s="1">
        <f>+SUM(Roc_InfraMR[[#This Row],[B.03.1 - Parque de Coches Motores Motrices Remolcados]:[B.03.3 - Parque de Coches Motores Motrices Cabina]])</f>
        <v>0</v>
      </c>
      <c r="AX34" s="1">
        <v>158</v>
      </c>
      <c r="AY34" s="1">
        <v>52</v>
      </c>
      <c r="AZ34" s="1">
        <v>15</v>
      </c>
      <c r="BA34" s="1">
        <v>102</v>
      </c>
      <c r="BB34" s="1">
        <v>0</v>
      </c>
      <c r="BC34" s="1">
        <f t="shared" si="9"/>
        <v>327</v>
      </c>
      <c r="BD34" s="1">
        <v>0</v>
      </c>
      <c r="BE34" s="1">
        <v>20</v>
      </c>
      <c r="BF34" s="16">
        <v>1676</v>
      </c>
    </row>
    <row r="35" spans="1:59">
      <c r="A35" s="1">
        <v>1995</v>
      </c>
      <c r="B35" s="1" t="s">
        <v>124</v>
      </c>
      <c r="C35" s="12">
        <v>0</v>
      </c>
      <c r="D35" s="12">
        <f t="shared" si="0"/>
        <v>148.75800000000001</v>
      </c>
      <c r="E35" s="12">
        <v>0</v>
      </c>
      <c r="F35" s="12">
        <f t="shared" si="1"/>
        <v>46.227000000000004</v>
      </c>
      <c r="G35" s="12">
        <f t="shared" si="2"/>
        <v>194.98500000000001</v>
      </c>
      <c r="H35" s="12">
        <f>+Roc_InfraMR[[#This Row],[Total Líneas de Explotación ]]</f>
        <v>194.98500000000001</v>
      </c>
      <c r="I35" s="12">
        <v>353.28400000000005</v>
      </c>
      <c r="J35" s="12">
        <f>+Roc_InfraMR[[#This Row],[A.01.2 -  Longitud de Líneas de Explotación No Electrificadas Vía Doble o Múltiple (km)]]*2+Roc_InfraMR[[#This Row],[A.01.1 -  Longitud de Líneas de Explotación No Electrificadas Vía Simple (km)]]</f>
        <v>297.51600000000002</v>
      </c>
      <c r="K35" s="12">
        <v>0</v>
      </c>
      <c r="L35" s="12">
        <f>+Roc_InfraMR[[#This Row],[A.02.2 -  Longitud de Líneas de Explotación Electrificadas Vía Doble o Múltiple (km)]]*2</f>
        <v>92.454000000000008</v>
      </c>
      <c r="M35" s="12">
        <v>0</v>
      </c>
      <c r="N35" s="12">
        <f>+Roc_InfraMR[[#This Row],[A.03.1 -  Longitud de Vías de Explotación No Electrificadas Troncales y Ramales (vía principal) (km)]]+Roc_InfraMR[[#This Row],[A.04.1 -  Longitud de Vías de Explotación Electrificadas Troncales y Ramales (vía principal) (km)]]</f>
        <v>389.97</v>
      </c>
      <c r="O35" s="12">
        <f>+Roc_InfraMR[[#This Row],[Total Vías (excluido Auxiliares)]]</f>
        <v>389.97</v>
      </c>
      <c r="P35" s="1">
        <v>61</v>
      </c>
      <c r="Q35" s="1">
        <v>5</v>
      </c>
      <c r="R35" s="1">
        <v>3</v>
      </c>
      <c r="S35" s="1">
        <f t="shared" si="3"/>
        <v>69</v>
      </c>
      <c r="T35" s="1">
        <v>60</v>
      </c>
      <c r="U35" s="1">
        <v>68</v>
      </c>
      <c r="V35" s="1">
        <v>10</v>
      </c>
      <c r="W35" s="1">
        <v>23</v>
      </c>
      <c r="X35" s="1">
        <v>0</v>
      </c>
      <c r="Y35" s="1">
        <f t="shared" si="4"/>
        <v>161</v>
      </c>
      <c r="Z35" s="1">
        <v>62</v>
      </c>
      <c r="AA35" s="1">
        <v>26</v>
      </c>
      <c r="AB35" s="1">
        <v>161</v>
      </c>
      <c r="AC35" s="1">
        <f t="shared" si="5"/>
        <v>249</v>
      </c>
      <c r="AD35" s="1">
        <v>23</v>
      </c>
      <c r="AE35" s="1">
        <v>29</v>
      </c>
      <c r="AF35" s="1">
        <v>132</v>
      </c>
      <c r="AG35" s="1">
        <f t="shared" si="6"/>
        <v>184</v>
      </c>
      <c r="AH35" s="12">
        <v>60.414999999999999</v>
      </c>
      <c r="AI35" s="12">
        <v>0</v>
      </c>
      <c r="AJ35" s="12">
        <v>166.46899999999999</v>
      </c>
      <c r="AK35" s="12">
        <f t="shared" si="7"/>
        <v>226.88399999999999</v>
      </c>
      <c r="AL35" s="1">
        <v>3</v>
      </c>
      <c r="AM35" s="1">
        <v>8</v>
      </c>
      <c r="AN35" s="1">
        <v>29</v>
      </c>
      <c r="AO35" s="1">
        <f t="shared" si="8"/>
        <v>40</v>
      </c>
      <c r="AP35" s="1">
        <v>113</v>
      </c>
      <c r="AQ35" s="1">
        <v>58</v>
      </c>
      <c r="AR35" s="1">
        <v>39</v>
      </c>
      <c r="AS35" s="1">
        <f>+Roc_InfraMR[[#This Row],[B.02.3 - Parque de Coches Eléctricos Motrices Tipo R]]+Roc_InfraMR[[#This Row],[B.02.2 - Parque de Coches Eléctricos Motrices Remolcados Tipo R]]+Roc_InfraMR[[#This Row],[B.02.1 - Parque de Coches Eléctricos Motrices]]</f>
        <v>210</v>
      </c>
      <c r="AT35" s="1">
        <v>0</v>
      </c>
      <c r="AU35" s="1">
        <v>0</v>
      </c>
      <c r="AV35" s="1">
        <v>0</v>
      </c>
      <c r="AW35" s="1">
        <f>+SUM(Roc_InfraMR[[#This Row],[B.03.1 - Parque de Coches Motores Motrices Remolcados]:[B.03.3 - Parque de Coches Motores Motrices Cabina]])</f>
        <v>0</v>
      </c>
      <c r="AX35" s="1">
        <v>158</v>
      </c>
      <c r="AY35" s="1">
        <v>52</v>
      </c>
      <c r="AZ35" s="1">
        <v>15</v>
      </c>
      <c r="BA35" s="1">
        <v>102</v>
      </c>
      <c r="BB35" s="1">
        <v>0</v>
      </c>
      <c r="BC35" s="1">
        <f t="shared" si="9"/>
        <v>327</v>
      </c>
      <c r="BD35" s="1">
        <v>0</v>
      </c>
      <c r="BE35" s="1">
        <v>20</v>
      </c>
      <c r="BF35" s="16">
        <v>1676</v>
      </c>
    </row>
    <row r="36" spans="1:59">
      <c r="A36" s="1">
        <v>1995</v>
      </c>
      <c r="B36" s="1" t="s">
        <v>125</v>
      </c>
      <c r="C36" s="12">
        <v>0</v>
      </c>
      <c r="D36" s="12">
        <f t="shared" si="0"/>
        <v>148.75800000000001</v>
      </c>
      <c r="E36" s="12">
        <v>0</v>
      </c>
      <c r="F36" s="12">
        <f t="shared" si="1"/>
        <v>46.227000000000004</v>
      </c>
      <c r="G36" s="12">
        <f t="shared" si="2"/>
        <v>194.98500000000001</v>
      </c>
      <c r="H36" s="12">
        <f>+Roc_InfraMR[[#This Row],[Total Líneas de Explotación ]]</f>
        <v>194.98500000000001</v>
      </c>
      <c r="I36" s="12">
        <v>353.28400000000005</v>
      </c>
      <c r="J36" s="12">
        <f>+Roc_InfraMR[[#This Row],[A.01.2 -  Longitud de Líneas de Explotación No Electrificadas Vía Doble o Múltiple (km)]]*2+Roc_InfraMR[[#This Row],[A.01.1 -  Longitud de Líneas de Explotación No Electrificadas Vía Simple (km)]]</f>
        <v>297.51600000000002</v>
      </c>
      <c r="K36" s="12">
        <v>0</v>
      </c>
      <c r="L36" s="12">
        <f>+Roc_InfraMR[[#This Row],[A.02.2 -  Longitud de Líneas de Explotación Electrificadas Vía Doble o Múltiple (km)]]*2</f>
        <v>92.454000000000008</v>
      </c>
      <c r="M36" s="12">
        <v>0</v>
      </c>
      <c r="N36" s="12">
        <f>+Roc_InfraMR[[#This Row],[A.03.1 -  Longitud de Vías de Explotación No Electrificadas Troncales y Ramales (vía principal) (km)]]+Roc_InfraMR[[#This Row],[A.04.1 -  Longitud de Vías de Explotación Electrificadas Troncales y Ramales (vía principal) (km)]]</f>
        <v>389.97</v>
      </c>
      <c r="O36" s="12">
        <f>+Roc_InfraMR[[#This Row],[Total Vías (excluido Auxiliares)]]</f>
        <v>389.97</v>
      </c>
      <c r="P36" s="1">
        <v>61</v>
      </c>
      <c r="Q36" s="1">
        <v>5</v>
      </c>
      <c r="R36" s="1">
        <v>3</v>
      </c>
      <c r="S36" s="1">
        <f t="shared" si="3"/>
        <v>69</v>
      </c>
      <c r="T36" s="1">
        <v>60</v>
      </c>
      <c r="U36" s="1">
        <v>68</v>
      </c>
      <c r="V36" s="1">
        <v>10</v>
      </c>
      <c r="W36" s="1">
        <v>23</v>
      </c>
      <c r="X36" s="1">
        <v>0</v>
      </c>
      <c r="Y36" s="1">
        <f t="shared" si="4"/>
        <v>161</v>
      </c>
      <c r="Z36" s="1">
        <v>62</v>
      </c>
      <c r="AA36" s="1">
        <v>26</v>
      </c>
      <c r="AB36" s="1">
        <v>161</v>
      </c>
      <c r="AC36" s="1">
        <f t="shared" si="5"/>
        <v>249</v>
      </c>
      <c r="AD36" s="1">
        <v>23</v>
      </c>
      <c r="AE36" s="1">
        <v>29</v>
      </c>
      <c r="AF36" s="1">
        <v>132</v>
      </c>
      <c r="AG36" s="1">
        <f t="shared" si="6"/>
        <v>184</v>
      </c>
      <c r="AH36" s="12">
        <v>60.414999999999999</v>
      </c>
      <c r="AI36" s="12">
        <v>0</v>
      </c>
      <c r="AJ36" s="12">
        <v>166.46899999999999</v>
      </c>
      <c r="AK36" s="12">
        <f t="shared" si="7"/>
        <v>226.88399999999999</v>
      </c>
      <c r="AL36" s="1">
        <v>3</v>
      </c>
      <c r="AM36" s="1">
        <v>8</v>
      </c>
      <c r="AN36" s="1">
        <v>29</v>
      </c>
      <c r="AO36" s="1">
        <f t="shared" si="8"/>
        <v>40</v>
      </c>
      <c r="AP36" s="1">
        <v>113</v>
      </c>
      <c r="AQ36" s="1">
        <v>58</v>
      </c>
      <c r="AR36" s="1">
        <v>39</v>
      </c>
      <c r="AS36" s="1">
        <f>+Roc_InfraMR[[#This Row],[B.02.3 - Parque de Coches Eléctricos Motrices Tipo R]]+Roc_InfraMR[[#This Row],[B.02.2 - Parque de Coches Eléctricos Motrices Remolcados Tipo R]]+Roc_InfraMR[[#This Row],[B.02.1 - Parque de Coches Eléctricos Motrices]]</f>
        <v>210</v>
      </c>
      <c r="AT36" s="1">
        <v>0</v>
      </c>
      <c r="AU36" s="1">
        <v>0</v>
      </c>
      <c r="AV36" s="1">
        <v>0</v>
      </c>
      <c r="AW36" s="1">
        <f>+SUM(Roc_InfraMR[[#This Row],[B.03.1 - Parque de Coches Motores Motrices Remolcados]:[B.03.3 - Parque de Coches Motores Motrices Cabina]])</f>
        <v>0</v>
      </c>
      <c r="AX36" s="1">
        <v>158</v>
      </c>
      <c r="AY36" s="1">
        <v>52</v>
      </c>
      <c r="AZ36" s="1">
        <v>15</v>
      </c>
      <c r="BA36" s="1">
        <v>102</v>
      </c>
      <c r="BB36" s="1">
        <v>0</v>
      </c>
      <c r="BC36" s="1">
        <f t="shared" si="9"/>
        <v>327</v>
      </c>
      <c r="BD36" s="1">
        <v>0</v>
      </c>
      <c r="BE36" s="1">
        <v>20</v>
      </c>
      <c r="BF36" s="16">
        <v>1676</v>
      </c>
    </row>
    <row r="37" spans="1:59">
      <c r="A37" s="1">
        <v>1995</v>
      </c>
      <c r="B37" s="1" t="s">
        <v>126</v>
      </c>
      <c r="C37" s="12">
        <v>0</v>
      </c>
      <c r="D37" s="12">
        <f t="shared" si="0"/>
        <v>148.75800000000001</v>
      </c>
      <c r="E37" s="12">
        <v>0</v>
      </c>
      <c r="F37" s="12">
        <f t="shared" si="1"/>
        <v>46.227000000000004</v>
      </c>
      <c r="G37" s="12">
        <f t="shared" si="2"/>
        <v>194.98500000000001</v>
      </c>
      <c r="H37" s="12">
        <f>+Roc_InfraMR[[#This Row],[Total Líneas de Explotación ]]</f>
        <v>194.98500000000001</v>
      </c>
      <c r="I37" s="12">
        <v>353.28400000000005</v>
      </c>
      <c r="J37" s="12">
        <f>+Roc_InfraMR[[#This Row],[A.01.2 -  Longitud de Líneas de Explotación No Electrificadas Vía Doble o Múltiple (km)]]*2+Roc_InfraMR[[#This Row],[A.01.1 -  Longitud de Líneas de Explotación No Electrificadas Vía Simple (km)]]</f>
        <v>297.51600000000002</v>
      </c>
      <c r="K37" s="12">
        <v>0</v>
      </c>
      <c r="L37" s="12">
        <f>+Roc_InfraMR[[#This Row],[A.02.2 -  Longitud de Líneas de Explotación Electrificadas Vía Doble o Múltiple (km)]]*2</f>
        <v>92.454000000000008</v>
      </c>
      <c r="M37" s="12">
        <v>0</v>
      </c>
      <c r="N37" s="12">
        <f>+Roc_InfraMR[[#This Row],[A.03.1 -  Longitud de Vías de Explotación No Electrificadas Troncales y Ramales (vía principal) (km)]]+Roc_InfraMR[[#This Row],[A.04.1 -  Longitud de Vías de Explotación Electrificadas Troncales y Ramales (vía principal) (km)]]</f>
        <v>389.97</v>
      </c>
      <c r="O37" s="12">
        <f>+Roc_InfraMR[[#This Row],[Total Vías (excluido Auxiliares)]]</f>
        <v>389.97</v>
      </c>
      <c r="P37" s="1">
        <v>61</v>
      </c>
      <c r="Q37" s="1">
        <v>5</v>
      </c>
      <c r="R37" s="1">
        <v>3</v>
      </c>
      <c r="S37" s="1">
        <f t="shared" si="3"/>
        <v>69</v>
      </c>
      <c r="T37" s="1">
        <v>60</v>
      </c>
      <c r="U37" s="1">
        <v>68</v>
      </c>
      <c r="V37" s="1">
        <v>10</v>
      </c>
      <c r="W37" s="1">
        <v>23</v>
      </c>
      <c r="X37" s="1">
        <v>0</v>
      </c>
      <c r="Y37" s="1">
        <f t="shared" si="4"/>
        <v>161</v>
      </c>
      <c r="Z37" s="1">
        <v>62</v>
      </c>
      <c r="AA37" s="1">
        <v>26</v>
      </c>
      <c r="AB37" s="1">
        <v>161</v>
      </c>
      <c r="AC37" s="1">
        <f t="shared" si="5"/>
        <v>249</v>
      </c>
      <c r="AD37" s="1">
        <v>23</v>
      </c>
      <c r="AE37" s="1">
        <v>29</v>
      </c>
      <c r="AF37" s="1">
        <v>132</v>
      </c>
      <c r="AG37" s="1">
        <f t="shared" si="6"/>
        <v>184</v>
      </c>
      <c r="AH37" s="12">
        <v>60.414999999999999</v>
      </c>
      <c r="AI37" s="12">
        <v>0</v>
      </c>
      <c r="AJ37" s="12">
        <v>166.46899999999999</v>
      </c>
      <c r="AK37" s="12">
        <f t="shared" si="7"/>
        <v>226.88399999999999</v>
      </c>
      <c r="AL37" s="1">
        <v>3</v>
      </c>
      <c r="AM37" s="1">
        <v>8</v>
      </c>
      <c r="AN37" s="1">
        <v>29</v>
      </c>
      <c r="AO37" s="1">
        <f t="shared" si="8"/>
        <v>40</v>
      </c>
      <c r="AP37" s="1">
        <v>113</v>
      </c>
      <c r="AQ37" s="1">
        <v>58</v>
      </c>
      <c r="AR37" s="1">
        <v>39</v>
      </c>
      <c r="AS37" s="1">
        <f>+Roc_InfraMR[[#This Row],[B.02.3 - Parque de Coches Eléctricos Motrices Tipo R]]+Roc_InfraMR[[#This Row],[B.02.2 - Parque de Coches Eléctricos Motrices Remolcados Tipo R]]+Roc_InfraMR[[#This Row],[B.02.1 - Parque de Coches Eléctricos Motrices]]</f>
        <v>210</v>
      </c>
      <c r="AT37" s="1">
        <v>0</v>
      </c>
      <c r="AU37" s="1">
        <v>0</v>
      </c>
      <c r="AV37" s="1">
        <v>0</v>
      </c>
      <c r="AW37" s="1">
        <f>+SUM(Roc_InfraMR[[#This Row],[B.03.1 - Parque de Coches Motores Motrices Remolcados]:[B.03.3 - Parque de Coches Motores Motrices Cabina]])</f>
        <v>0</v>
      </c>
      <c r="AX37" s="1">
        <v>158</v>
      </c>
      <c r="AY37" s="1">
        <v>52</v>
      </c>
      <c r="AZ37" s="1">
        <v>15</v>
      </c>
      <c r="BA37" s="1">
        <v>102</v>
      </c>
      <c r="BB37" s="1">
        <v>0</v>
      </c>
      <c r="BC37" s="1">
        <f t="shared" si="9"/>
        <v>327</v>
      </c>
      <c r="BD37" s="1">
        <v>0</v>
      </c>
      <c r="BE37" s="1">
        <v>20</v>
      </c>
      <c r="BF37" s="16">
        <v>1676</v>
      </c>
      <c r="BG37" s="1" t="s">
        <v>302</v>
      </c>
    </row>
    <row r="38" spans="1:59">
      <c r="A38" s="1">
        <v>1996</v>
      </c>
      <c r="B38" s="1" t="s">
        <v>115</v>
      </c>
      <c r="C38" s="12">
        <v>0</v>
      </c>
      <c r="D38" s="12">
        <f t="shared" si="0"/>
        <v>148.75800000000001</v>
      </c>
      <c r="E38" s="12">
        <v>0</v>
      </c>
      <c r="F38" s="12">
        <f t="shared" si="1"/>
        <v>46.227000000000004</v>
      </c>
      <c r="G38" s="12">
        <f t="shared" si="2"/>
        <v>194.98500000000001</v>
      </c>
      <c r="H38" s="12">
        <f>+Roc_InfraMR[[#This Row],[Total Líneas de Explotación ]]</f>
        <v>194.98500000000001</v>
      </c>
      <c r="I38" s="12">
        <v>353.28400000000005</v>
      </c>
      <c r="J38" s="12">
        <f>+Roc_InfraMR[[#This Row],[A.01.2 -  Longitud de Líneas de Explotación No Electrificadas Vía Doble o Múltiple (km)]]*2+Roc_InfraMR[[#This Row],[A.01.1 -  Longitud de Líneas de Explotación No Electrificadas Vía Simple (km)]]</f>
        <v>297.51600000000002</v>
      </c>
      <c r="K38" s="12">
        <v>0</v>
      </c>
      <c r="L38" s="12">
        <f>+Roc_InfraMR[[#This Row],[A.02.2 -  Longitud de Líneas de Explotación Electrificadas Vía Doble o Múltiple (km)]]*2</f>
        <v>92.454000000000008</v>
      </c>
      <c r="M38" s="12">
        <v>0</v>
      </c>
      <c r="N38" s="12">
        <f>+Roc_InfraMR[[#This Row],[A.03.1 -  Longitud de Vías de Explotación No Electrificadas Troncales y Ramales (vía principal) (km)]]+Roc_InfraMR[[#This Row],[A.04.1 -  Longitud de Vías de Explotación Electrificadas Troncales y Ramales (vía principal) (km)]]</f>
        <v>389.97</v>
      </c>
      <c r="O38" s="12">
        <f>+Roc_InfraMR[[#This Row],[Total Vías (excluido Auxiliares)]]</f>
        <v>389.97</v>
      </c>
      <c r="P38" s="1">
        <v>61</v>
      </c>
      <c r="Q38" s="1">
        <v>5</v>
      </c>
      <c r="R38" s="1">
        <v>3</v>
      </c>
      <c r="S38" s="1">
        <f t="shared" si="3"/>
        <v>69</v>
      </c>
      <c r="T38" s="1">
        <v>60</v>
      </c>
      <c r="U38" s="1">
        <v>68</v>
      </c>
      <c r="V38" s="1">
        <v>10</v>
      </c>
      <c r="W38" s="1">
        <v>23</v>
      </c>
      <c r="X38" s="1">
        <v>0</v>
      </c>
      <c r="Y38" s="1">
        <f t="shared" si="4"/>
        <v>161</v>
      </c>
      <c r="Z38" s="1">
        <v>62</v>
      </c>
      <c r="AA38" s="1">
        <v>26</v>
      </c>
      <c r="AB38" s="1">
        <v>161</v>
      </c>
      <c r="AC38" s="1">
        <f t="shared" si="5"/>
        <v>249</v>
      </c>
      <c r="AD38" s="1">
        <v>23</v>
      </c>
      <c r="AE38" s="1">
        <v>29</v>
      </c>
      <c r="AF38" s="1">
        <v>132</v>
      </c>
      <c r="AG38" s="1">
        <f t="shared" si="6"/>
        <v>184</v>
      </c>
      <c r="AH38" s="12">
        <v>60.414999999999999</v>
      </c>
      <c r="AI38" s="12">
        <v>0</v>
      </c>
      <c r="AJ38" s="12">
        <v>166.46899999999999</v>
      </c>
      <c r="AK38" s="12">
        <f t="shared" si="7"/>
        <v>226.88399999999999</v>
      </c>
      <c r="AL38" s="1">
        <v>3</v>
      </c>
      <c r="AM38" s="1">
        <v>8</v>
      </c>
      <c r="AN38" s="1">
        <v>29</v>
      </c>
      <c r="AO38" s="1">
        <f t="shared" si="8"/>
        <v>40</v>
      </c>
      <c r="AP38" s="1">
        <v>113</v>
      </c>
      <c r="AQ38" s="1">
        <v>58</v>
      </c>
      <c r="AR38" s="1">
        <v>39</v>
      </c>
      <c r="AS38" s="1">
        <f>+Roc_InfraMR[[#This Row],[B.02.3 - Parque de Coches Eléctricos Motrices Tipo R]]+Roc_InfraMR[[#This Row],[B.02.2 - Parque de Coches Eléctricos Motrices Remolcados Tipo R]]+Roc_InfraMR[[#This Row],[B.02.1 - Parque de Coches Eléctricos Motrices]]</f>
        <v>210</v>
      </c>
      <c r="AT38" s="1">
        <v>0</v>
      </c>
      <c r="AU38" s="1">
        <v>0</v>
      </c>
      <c r="AV38" s="1">
        <v>0</v>
      </c>
      <c r="AW38" s="1">
        <f>+SUM(Roc_InfraMR[[#This Row],[B.03.1 - Parque de Coches Motores Motrices Remolcados]:[B.03.3 - Parque de Coches Motores Motrices Cabina]])</f>
        <v>0</v>
      </c>
      <c r="AX38" s="1">
        <v>158</v>
      </c>
      <c r="AY38" s="1">
        <v>52</v>
      </c>
      <c r="AZ38" s="1">
        <v>15</v>
      </c>
      <c r="BA38" s="1">
        <v>102</v>
      </c>
      <c r="BB38" s="1">
        <v>0</v>
      </c>
      <c r="BC38" s="1">
        <f t="shared" si="9"/>
        <v>327</v>
      </c>
      <c r="BD38" s="1">
        <v>0</v>
      </c>
      <c r="BE38" s="1">
        <v>20</v>
      </c>
      <c r="BF38" s="16">
        <v>1676</v>
      </c>
    </row>
    <row r="39" spans="1:59">
      <c r="A39" s="1">
        <v>1996</v>
      </c>
      <c r="B39" s="1" t="s">
        <v>116</v>
      </c>
      <c r="C39" s="12">
        <v>0</v>
      </c>
      <c r="D39" s="12">
        <f t="shared" si="0"/>
        <v>148.75800000000001</v>
      </c>
      <c r="E39" s="12">
        <v>0</v>
      </c>
      <c r="F39" s="12">
        <f t="shared" si="1"/>
        <v>46.227000000000004</v>
      </c>
      <c r="G39" s="12">
        <f t="shared" si="2"/>
        <v>194.98500000000001</v>
      </c>
      <c r="H39" s="12">
        <f>+Roc_InfraMR[[#This Row],[Total Líneas de Explotación ]]</f>
        <v>194.98500000000001</v>
      </c>
      <c r="I39" s="12">
        <v>353.28400000000005</v>
      </c>
      <c r="J39" s="12">
        <f>+Roc_InfraMR[[#This Row],[A.01.2 -  Longitud de Líneas de Explotación No Electrificadas Vía Doble o Múltiple (km)]]*2+Roc_InfraMR[[#This Row],[A.01.1 -  Longitud de Líneas de Explotación No Electrificadas Vía Simple (km)]]</f>
        <v>297.51600000000002</v>
      </c>
      <c r="K39" s="12">
        <v>0</v>
      </c>
      <c r="L39" s="12">
        <f>+Roc_InfraMR[[#This Row],[A.02.2 -  Longitud de Líneas de Explotación Electrificadas Vía Doble o Múltiple (km)]]*2</f>
        <v>92.454000000000008</v>
      </c>
      <c r="M39" s="12">
        <v>0</v>
      </c>
      <c r="N39" s="12">
        <f>+Roc_InfraMR[[#This Row],[A.03.1 -  Longitud de Vías de Explotación No Electrificadas Troncales y Ramales (vía principal) (km)]]+Roc_InfraMR[[#This Row],[A.04.1 -  Longitud de Vías de Explotación Electrificadas Troncales y Ramales (vía principal) (km)]]</f>
        <v>389.97</v>
      </c>
      <c r="O39" s="12">
        <f>+Roc_InfraMR[[#This Row],[Total Vías (excluido Auxiliares)]]</f>
        <v>389.97</v>
      </c>
      <c r="P39" s="1">
        <v>61</v>
      </c>
      <c r="Q39" s="1">
        <v>5</v>
      </c>
      <c r="R39" s="1">
        <v>3</v>
      </c>
      <c r="S39" s="1">
        <f t="shared" si="3"/>
        <v>69</v>
      </c>
      <c r="T39" s="1">
        <v>60</v>
      </c>
      <c r="U39" s="1">
        <v>68</v>
      </c>
      <c r="V39" s="1">
        <v>10</v>
      </c>
      <c r="W39" s="1">
        <v>23</v>
      </c>
      <c r="X39" s="1">
        <v>0</v>
      </c>
      <c r="Y39" s="1">
        <f t="shared" si="4"/>
        <v>161</v>
      </c>
      <c r="Z39" s="1">
        <v>62</v>
      </c>
      <c r="AA39" s="1">
        <v>26</v>
      </c>
      <c r="AB39" s="1">
        <v>161</v>
      </c>
      <c r="AC39" s="1">
        <f t="shared" si="5"/>
        <v>249</v>
      </c>
      <c r="AD39" s="1">
        <v>23</v>
      </c>
      <c r="AE39" s="1">
        <v>29</v>
      </c>
      <c r="AF39" s="1">
        <v>132</v>
      </c>
      <c r="AG39" s="1">
        <f t="shared" si="6"/>
        <v>184</v>
      </c>
      <c r="AH39" s="12">
        <v>60.414999999999999</v>
      </c>
      <c r="AI39" s="12">
        <v>0</v>
      </c>
      <c r="AJ39" s="12">
        <v>166.46899999999999</v>
      </c>
      <c r="AK39" s="12">
        <f t="shared" si="7"/>
        <v>226.88399999999999</v>
      </c>
      <c r="AL39" s="1">
        <v>3</v>
      </c>
      <c r="AM39" s="1">
        <v>8</v>
      </c>
      <c r="AN39" s="1">
        <v>29</v>
      </c>
      <c r="AO39" s="1">
        <f t="shared" si="8"/>
        <v>40</v>
      </c>
      <c r="AP39" s="1">
        <v>113</v>
      </c>
      <c r="AQ39" s="1">
        <v>58</v>
      </c>
      <c r="AR39" s="1">
        <v>39</v>
      </c>
      <c r="AS39" s="1">
        <f>+Roc_InfraMR[[#This Row],[B.02.3 - Parque de Coches Eléctricos Motrices Tipo R]]+Roc_InfraMR[[#This Row],[B.02.2 - Parque de Coches Eléctricos Motrices Remolcados Tipo R]]+Roc_InfraMR[[#This Row],[B.02.1 - Parque de Coches Eléctricos Motrices]]</f>
        <v>210</v>
      </c>
      <c r="AT39" s="1">
        <v>0</v>
      </c>
      <c r="AU39" s="1">
        <v>0</v>
      </c>
      <c r="AV39" s="1">
        <v>0</v>
      </c>
      <c r="AW39" s="1">
        <f>+SUM(Roc_InfraMR[[#This Row],[B.03.1 - Parque de Coches Motores Motrices Remolcados]:[B.03.3 - Parque de Coches Motores Motrices Cabina]])</f>
        <v>0</v>
      </c>
      <c r="AX39" s="1">
        <v>158</v>
      </c>
      <c r="AY39" s="1">
        <v>52</v>
      </c>
      <c r="AZ39" s="1">
        <v>15</v>
      </c>
      <c r="BA39" s="1">
        <v>102</v>
      </c>
      <c r="BB39" s="1">
        <v>0</v>
      </c>
      <c r="BC39" s="1">
        <f t="shared" si="9"/>
        <v>327</v>
      </c>
      <c r="BD39" s="1">
        <v>0</v>
      </c>
      <c r="BE39" s="1">
        <v>20</v>
      </c>
      <c r="BF39" s="16">
        <v>1676</v>
      </c>
    </row>
    <row r="40" spans="1:59">
      <c r="A40" s="1">
        <v>1996</v>
      </c>
      <c r="B40" s="1" t="s">
        <v>117</v>
      </c>
      <c r="C40" s="12">
        <v>0</v>
      </c>
      <c r="D40" s="12">
        <f t="shared" si="0"/>
        <v>148.75800000000001</v>
      </c>
      <c r="E40" s="12">
        <v>0</v>
      </c>
      <c r="F40" s="12">
        <f t="shared" si="1"/>
        <v>46.227000000000004</v>
      </c>
      <c r="G40" s="12">
        <f t="shared" si="2"/>
        <v>194.98500000000001</v>
      </c>
      <c r="H40" s="12">
        <f>+Roc_InfraMR[[#This Row],[Total Líneas de Explotación ]]</f>
        <v>194.98500000000001</v>
      </c>
      <c r="I40" s="12">
        <v>353.28400000000005</v>
      </c>
      <c r="J40" s="12">
        <f>+Roc_InfraMR[[#This Row],[A.01.2 -  Longitud de Líneas de Explotación No Electrificadas Vía Doble o Múltiple (km)]]*2+Roc_InfraMR[[#This Row],[A.01.1 -  Longitud de Líneas de Explotación No Electrificadas Vía Simple (km)]]</f>
        <v>297.51600000000002</v>
      </c>
      <c r="K40" s="12">
        <v>0</v>
      </c>
      <c r="L40" s="12">
        <f>+Roc_InfraMR[[#This Row],[A.02.2 -  Longitud de Líneas de Explotación Electrificadas Vía Doble o Múltiple (km)]]*2</f>
        <v>92.454000000000008</v>
      </c>
      <c r="M40" s="12">
        <v>0</v>
      </c>
      <c r="N40" s="12">
        <f>+Roc_InfraMR[[#This Row],[A.03.1 -  Longitud de Vías de Explotación No Electrificadas Troncales y Ramales (vía principal) (km)]]+Roc_InfraMR[[#This Row],[A.04.1 -  Longitud de Vías de Explotación Electrificadas Troncales y Ramales (vía principal) (km)]]</f>
        <v>389.97</v>
      </c>
      <c r="O40" s="12">
        <f>+Roc_InfraMR[[#This Row],[Total Vías (excluido Auxiliares)]]</f>
        <v>389.97</v>
      </c>
      <c r="P40" s="1">
        <v>61</v>
      </c>
      <c r="Q40" s="1">
        <v>5</v>
      </c>
      <c r="R40" s="1">
        <v>3</v>
      </c>
      <c r="S40" s="1">
        <f t="shared" si="3"/>
        <v>69</v>
      </c>
      <c r="T40" s="1">
        <v>60</v>
      </c>
      <c r="U40" s="1">
        <v>68</v>
      </c>
      <c r="V40" s="1">
        <v>10</v>
      </c>
      <c r="W40" s="1">
        <v>23</v>
      </c>
      <c r="X40" s="1">
        <v>0</v>
      </c>
      <c r="Y40" s="1">
        <f t="shared" si="4"/>
        <v>161</v>
      </c>
      <c r="Z40" s="1">
        <v>62</v>
      </c>
      <c r="AA40" s="1">
        <v>26</v>
      </c>
      <c r="AB40" s="1">
        <v>161</v>
      </c>
      <c r="AC40" s="1">
        <f t="shared" si="5"/>
        <v>249</v>
      </c>
      <c r="AD40" s="1">
        <v>23</v>
      </c>
      <c r="AE40" s="1">
        <v>29</v>
      </c>
      <c r="AF40" s="1">
        <v>132</v>
      </c>
      <c r="AG40" s="1">
        <f t="shared" si="6"/>
        <v>184</v>
      </c>
      <c r="AH40" s="12">
        <v>60.414999999999999</v>
      </c>
      <c r="AI40" s="12">
        <v>0</v>
      </c>
      <c r="AJ40" s="12">
        <v>166.46899999999999</v>
      </c>
      <c r="AK40" s="12">
        <f t="shared" si="7"/>
        <v>226.88399999999999</v>
      </c>
      <c r="AL40" s="1">
        <v>3</v>
      </c>
      <c r="AM40" s="1">
        <v>8</v>
      </c>
      <c r="AN40" s="1">
        <v>29</v>
      </c>
      <c r="AO40" s="1">
        <f t="shared" si="8"/>
        <v>40</v>
      </c>
      <c r="AP40" s="1">
        <v>113</v>
      </c>
      <c r="AQ40" s="1">
        <v>58</v>
      </c>
      <c r="AR40" s="1">
        <v>39</v>
      </c>
      <c r="AS40" s="1">
        <f>+Roc_InfraMR[[#This Row],[B.02.3 - Parque de Coches Eléctricos Motrices Tipo R]]+Roc_InfraMR[[#This Row],[B.02.2 - Parque de Coches Eléctricos Motrices Remolcados Tipo R]]+Roc_InfraMR[[#This Row],[B.02.1 - Parque de Coches Eléctricos Motrices]]</f>
        <v>210</v>
      </c>
      <c r="AT40" s="1">
        <v>0</v>
      </c>
      <c r="AU40" s="1">
        <v>0</v>
      </c>
      <c r="AV40" s="1">
        <v>0</v>
      </c>
      <c r="AW40" s="1">
        <f>+SUM(Roc_InfraMR[[#This Row],[B.03.1 - Parque de Coches Motores Motrices Remolcados]:[B.03.3 - Parque de Coches Motores Motrices Cabina]])</f>
        <v>0</v>
      </c>
      <c r="AX40" s="1">
        <v>158</v>
      </c>
      <c r="AY40" s="1">
        <v>52</v>
      </c>
      <c r="AZ40" s="1">
        <v>15</v>
      </c>
      <c r="BA40" s="1">
        <v>102</v>
      </c>
      <c r="BB40" s="1">
        <v>0</v>
      </c>
      <c r="BC40" s="1">
        <f t="shared" si="9"/>
        <v>327</v>
      </c>
      <c r="BD40" s="1">
        <v>0</v>
      </c>
      <c r="BE40" s="1">
        <v>20</v>
      </c>
      <c r="BF40" s="16">
        <v>1676</v>
      </c>
    </row>
    <row r="41" spans="1:59">
      <c r="A41" s="1">
        <v>1996</v>
      </c>
      <c r="B41" s="1" t="s">
        <v>118</v>
      </c>
      <c r="C41" s="12">
        <v>0</v>
      </c>
      <c r="D41" s="12">
        <f t="shared" si="0"/>
        <v>148.75800000000001</v>
      </c>
      <c r="E41" s="12">
        <v>0</v>
      </c>
      <c r="F41" s="12">
        <f t="shared" si="1"/>
        <v>46.227000000000004</v>
      </c>
      <c r="G41" s="12">
        <f t="shared" si="2"/>
        <v>194.98500000000001</v>
      </c>
      <c r="H41" s="12">
        <f>+Roc_InfraMR[[#This Row],[Total Líneas de Explotación ]]</f>
        <v>194.98500000000001</v>
      </c>
      <c r="I41" s="12">
        <v>353.28400000000005</v>
      </c>
      <c r="J41" s="12">
        <f>+Roc_InfraMR[[#This Row],[A.01.2 -  Longitud de Líneas de Explotación No Electrificadas Vía Doble o Múltiple (km)]]*2+Roc_InfraMR[[#This Row],[A.01.1 -  Longitud de Líneas de Explotación No Electrificadas Vía Simple (km)]]</f>
        <v>297.51600000000002</v>
      </c>
      <c r="K41" s="12">
        <v>0</v>
      </c>
      <c r="L41" s="12">
        <f>+Roc_InfraMR[[#This Row],[A.02.2 -  Longitud de Líneas de Explotación Electrificadas Vía Doble o Múltiple (km)]]*2</f>
        <v>92.454000000000008</v>
      </c>
      <c r="M41" s="12">
        <v>0</v>
      </c>
      <c r="N41" s="12">
        <f>+Roc_InfraMR[[#This Row],[A.03.1 -  Longitud de Vías de Explotación No Electrificadas Troncales y Ramales (vía principal) (km)]]+Roc_InfraMR[[#This Row],[A.04.1 -  Longitud de Vías de Explotación Electrificadas Troncales y Ramales (vía principal) (km)]]</f>
        <v>389.97</v>
      </c>
      <c r="O41" s="12">
        <f>+Roc_InfraMR[[#This Row],[Total Vías (excluido Auxiliares)]]</f>
        <v>389.97</v>
      </c>
      <c r="P41" s="1">
        <v>61</v>
      </c>
      <c r="Q41" s="1">
        <v>5</v>
      </c>
      <c r="R41" s="1">
        <v>3</v>
      </c>
      <c r="S41" s="1">
        <f t="shared" si="3"/>
        <v>69</v>
      </c>
      <c r="T41" s="1">
        <v>60</v>
      </c>
      <c r="U41" s="1">
        <v>68</v>
      </c>
      <c r="V41" s="1">
        <v>10</v>
      </c>
      <c r="W41" s="1">
        <v>23</v>
      </c>
      <c r="X41" s="1">
        <v>0</v>
      </c>
      <c r="Y41" s="1">
        <f t="shared" si="4"/>
        <v>161</v>
      </c>
      <c r="Z41" s="1">
        <v>62</v>
      </c>
      <c r="AA41" s="1">
        <v>26</v>
      </c>
      <c r="AB41" s="1">
        <v>161</v>
      </c>
      <c r="AC41" s="1">
        <f t="shared" si="5"/>
        <v>249</v>
      </c>
      <c r="AD41" s="1">
        <v>23</v>
      </c>
      <c r="AE41" s="1">
        <v>29</v>
      </c>
      <c r="AF41" s="1">
        <v>132</v>
      </c>
      <c r="AG41" s="1">
        <f t="shared" si="6"/>
        <v>184</v>
      </c>
      <c r="AH41" s="12">
        <v>60.414999999999999</v>
      </c>
      <c r="AI41" s="12">
        <v>0</v>
      </c>
      <c r="AJ41" s="12">
        <v>166.46899999999999</v>
      </c>
      <c r="AK41" s="12">
        <f t="shared" si="7"/>
        <v>226.88399999999999</v>
      </c>
      <c r="AL41" s="1">
        <v>3</v>
      </c>
      <c r="AM41" s="1">
        <v>8</v>
      </c>
      <c r="AN41" s="1">
        <v>29</v>
      </c>
      <c r="AO41" s="1">
        <f t="shared" si="8"/>
        <v>40</v>
      </c>
      <c r="AP41" s="1">
        <v>113</v>
      </c>
      <c r="AQ41" s="1">
        <v>58</v>
      </c>
      <c r="AR41" s="1">
        <v>39</v>
      </c>
      <c r="AS41" s="1">
        <f>+Roc_InfraMR[[#This Row],[B.02.3 - Parque de Coches Eléctricos Motrices Tipo R]]+Roc_InfraMR[[#This Row],[B.02.2 - Parque de Coches Eléctricos Motrices Remolcados Tipo R]]+Roc_InfraMR[[#This Row],[B.02.1 - Parque de Coches Eléctricos Motrices]]</f>
        <v>210</v>
      </c>
      <c r="AT41" s="1">
        <v>0</v>
      </c>
      <c r="AU41" s="1">
        <v>0</v>
      </c>
      <c r="AV41" s="1">
        <v>0</v>
      </c>
      <c r="AW41" s="1">
        <f>+SUM(Roc_InfraMR[[#This Row],[B.03.1 - Parque de Coches Motores Motrices Remolcados]:[B.03.3 - Parque de Coches Motores Motrices Cabina]])</f>
        <v>0</v>
      </c>
      <c r="AX41" s="1">
        <v>158</v>
      </c>
      <c r="AY41" s="1">
        <v>52</v>
      </c>
      <c r="AZ41" s="1">
        <v>15</v>
      </c>
      <c r="BA41" s="1">
        <v>102</v>
      </c>
      <c r="BB41" s="1">
        <v>0</v>
      </c>
      <c r="BC41" s="1">
        <f t="shared" si="9"/>
        <v>327</v>
      </c>
      <c r="BD41" s="1">
        <v>0</v>
      </c>
      <c r="BE41" s="1">
        <v>20</v>
      </c>
      <c r="BF41" s="16">
        <v>1676</v>
      </c>
    </row>
    <row r="42" spans="1:59">
      <c r="A42" s="1">
        <v>1996</v>
      </c>
      <c r="B42" s="1" t="s">
        <v>119</v>
      </c>
      <c r="C42" s="12">
        <v>0</v>
      </c>
      <c r="D42" s="12">
        <f t="shared" si="0"/>
        <v>148.75800000000001</v>
      </c>
      <c r="E42" s="12">
        <v>0</v>
      </c>
      <c r="F42" s="12">
        <f t="shared" si="1"/>
        <v>46.227000000000004</v>
      </c>
      <c r="G42" s="12">
        <f t="shared" si="2"/>
        <v>194.98500000000001</v>
      </c>
      <c r="H42" s="12">
        <f>+Roc_InfraMR[[#This Row],[Total Líneas de Explotación ]]</f>
        <v>194.98500000000001</v>
      </c>
      <c r="I42" s="12">
        <v>353.28400000000005</v>
      </c>
      <c r="J42" s="12">
        <f>+Roc_InfraMR[[#This Row],[A.01.2 -  Longitud de Líneas de Explotación No Electrificadas Vía Doble o Múltiple (km)]]*2+Roc_InfraMR[[#This Row],[A.01.1 -  Longitud de Líneas de Explotación No Electrificadas Vía Simple (km)]]</f>
        <v>297.51600000000002</v>
      </c>
      <c r="K42" s="12">
        <v>0</v>
      </c>
      <c r="L42" s="12">
        <f>+Roc_InfraMR[[#This Row],[A.02.2 -  Longitud de Líneas de Explotación Electrificadas Vía Doble o Múltiple (km)]]*2</f>
        <v>92.454000000000008</v>
      </c>
      <c r="M42" s="12">
        <v>0</v>
      </c>
      <c r="N42" s="12">
        <f>+Roc_InfraMR[[#This Row],[A.03.1 -  Longitud de Vías de Explotación No Electrificadas Troncales y Ramales (vía principal) (km)]]+Roc_InfraMR[[#This Row],[A.04.1 -  Longitud de Vías de Explotación Electrificadas Troncales y Ramales (vía principal) (km)]]</f>
        <v>389.97</v>
      </c>
      <c r="O42" s="12">
        <f>+Roc_InfraMR[[#This Row],[Total Vías (excluido Auxiliares)]]</f>
        <v>389.97</v>
      </c>
      <c r="P42" s="1">
        <v>61</v>
      </c>
      <c r="Q42" s="1">
        <v>5</v>
      </c>
      <c r="R42" s="1">
        <v>3</v>
      </c>
      <c r="S42" s="1">
        <f t="shared" si="3"/>
        <v>69</v>
      </c>
      <c r="T42" s="1">
        <v>60</v>
      </c>
      <c r="U42" s="1">
        <v>68</v>
      </c>
      <c r="V42" s="1">
        <v>10</v>
      </c>
      <c r="W42" s="1">
        <v>23</v>
      </c>
      <c r="X42" s="1">
        <v>0</v>
      </c>
      <c r="Y42" s="1">
        <f t="shared" si="4"/>
        <v>161</v>
      </c>
      <c r="Z42" s="1">
        <v>62</v>
      </c>
      <c r="AA42" s="1">
        <v>26</v>
      </c>
      <c r="AB42" s="1">
        <v>161</v>
      </c>
      <c r="AC42" s="1">
        <f t="shared" si="5"/>
        <v>249</v>
      </c>
      <c r="AD42" s="1">
        <v>23</v>
      </c>
      <c r="AE42" s="1">
        <v>29</v>
      </c>
      <c r="AF42" s="1">
        <v>132</v>
      </c>
      <c r="AG42" s="1">
        <f t="shared" si="6"/>
        <v>184</v>
      </c>
      <c r="AH42" s="12">
        <v>60.414999999999999</v>
      </c>
      <c r="AI42" s="12">
        <v>0</v>
      </c>
      <c r="AJ42" s="12">
        <v>166.46899999999999</v>
      </c>
      <c r="AK42" s="12">
        <f t="shared" si="7"/>
        <v>226.88399999999999</v>
      </c>
      <c r="AL42" s="1">
        <v>3</v>
      </c>
      <c r="AM42" s="1">
        <v>8</v>
      </c>
      <c r="AN42" s="1">
        <v>29</v>
      </c>
      <c r="AO42" s="1">
        <f t="shared" si="8"/>
        <v>40</v>
      </c>
      <c r="AP42" s="1">
        <v>113</v>
      </c>
      <c r="AQ42" s="1">
        <v>58</v>
      </c>
      <c r="AR42" s="1">
        <v>39</v>
      </c>
      <c r="AS42" s="1">
        <f>+Roc_InfraMR[[#This Row],[B.02.3 - Parque de Coches Eléctricos Motrices Tipo R]]+Roc_InfraMR[[#This Row],[B.02.2 - Parque de Coches Eléctricos Motrices Remolcados Tipo R]]+Roc_InfraMR[[#This Row],[B.02.1 - Parque de Coches Eléctricos Motrices]]</f>
        <v>210</v>
      </c>
      <c r="AT42" s="1">
        <v>0</v>
      </c>
      <c r="AU42" s="1">
        <v>0</v>
      </c>
      <c r="AV42" s="1">
        <v>0</v>
      </c>
      <c r="AW42" s="1">
        <f>+SUM(Roc_InfraMR[[#This Row],[B.03.1 - Parque de Coches Motores Motrices Remolcados]:[B.03.3 - Parque de Coches Motores Motrices Cabina]])</f>
        <v>0</v>
      </c>
      <c r="AX42" s="1">
        <v>158</v>
      </c>
      <c r="AY42" s="1">
        <v>52</v>
      </c>
      <c r="AZ42" s="1">
        <v>15</v>
      </c>
      <c r="BA42" s="1">
        <v>102</v>
      </c>
      <c r="BB42" s="1">
        <v>0</v>
      </c>
      <c r="BC42" s="1">
        <f t="shared" si="9"/>
        <v>327</v>
      </c>
      <c r="BD42" s="1">
        <v>0</v>
      </c>
      <c r="BE42" s="1">
        <v>20</v>
      </c>
      <c r="BF42" s="16">
        <v>1676</v>
      </c>
    </row>
    <row r="43" spans="1:59">
      <c r="A43" s="1">
        <v>1996</v>
      </c>
      <c r="B43" s="1" t="s">
        <v>120</v>
      </c>
      <c r="C43" s="12">
        <v>0</v>
      </c>
      <c r="D43" s="12">
        <f t="shared" si="0"/>
        <v>148.75800000000001</v>
      </c>
      <c r="E43" s="12">
        <v>0</v>
      </c>
      <c r="F43" s="12">
        <f t="shared" si="1"/>
        <v>46.227000000000004</v>
      </c>
      <c r="G43" s="12">
        <f t="shared" si="2"/>
        <v>194.98500000000001</v>
      </c>
      <c r="H43" s="12">
        <f>+Roc_InfraMR[[#This Row],[Total Líneas de Explotación ]]</f>
        <v>194.98500000000001</v>
      </c>
      <c r="I43" s="12">
        <v>353.28400000000005</v>
      </c>
      <c r="J43" s="12">
        <f>+Roc_InfraMR[[#This Row],[A.01.2 -  Longitud de Líneas de Explotación No Electrificadas Vía Doble o Múltiple (km)]]*2+Roc_InfraMR[[#This Row],[A.01.1 -  Longitud de Líneas de Explotación No Electrificadas Vía Simple (km)]]</f>
        <v>297.51600000000002</v>
      </c>
      <c r="K43" s="12">
        <v>0</v>
      </c>
      <c r="L43" s="12">
        <f>+Roc_InfraMR[[#This Row],[A.02.2 -  Longitud de Líneas de Explotación Electrificadas Vía Doble o Múltiple (km)]]*2</f>
        <v>92.454000000000008</v>
      </c>
      <c r="M43" s="12">
        <v>0</v>
      </c>
      <c r="N43" s="12">
        <f>+Roc_InfraMR[[#This Row],[A.03.1 -  Longitud de Vías de Explotación No Electrificadas Troncales y Ramales (vía principal) (km)]]+Roc_InfraMR[[#This Row],[A.04.1 -  Longitud de Vías de Explotación Electrificadas Troncales y Ramales (vía principal) (km)]]</f>
        <v>389.97</v>
      </c>
      <c r="O43" s="12">
        <f>+Roc_InfraMR[[#This Row],[Total Vías (excluido Auxiliares)]]</f>
        <v>389.97</v>
      </c>
      <c r="P43" s="1">
        <v>61</v>
      </c>
      <c r="Q43" s="1">
        <v>5</v>
      </c>
      <c r="R43" s="1">
        <v>3</v>
      </c>
      <c r="S43" s="1">
        <f t="shared" si="3"/>
        <v>69</v>
      </c>
      <c r="T43" s="1">
        <v>60</v>
      </c>
      <c r="U43" s="1">
        <v>68</v>
      </c>
      <c r="V43" s="1">
        <v>10</v>
      </c>
      <c r="W43" s="1">
        <v>23</v>
      </c>
      <c r="X43" s="1">
        <v>0</v>
      </c>
      <c r="Y43" s="1">
        <f t="shared" si="4"/>
        <v>161</v>
      </c>
      <c r="Z43" s="1">
        <v>62</v>
      </c>
      <c r="AA43" s="1">
        <v>26</v>
      </c>
      <c r="AB43" s="1">
        <v>161</v>
      </c>
      <c r="AC43" s="1">
        <f t="shared" si="5"/>
        <v>249</v>
      </c>
      <c r="AD43" s="1">
        <v>23</v>
      </c>
      <c r="AE43" s="1">
        <v>29</v>
      </c>
      <c r="AF43" s="1">
        <v>132</v>
      </c>
      <c r="AG43" s="1">
        <f t="shared" si="6"/>
        <v>184</v>
      </c>
      <c r="AH43" s="12">
        <v>60.414999999999999</v>
      </c>
      <c r="AI43" s="12">
        <v>0</v>
      </c>
      <c r="AJ43" s="12">
        <v>166.46899999999999</v>
      </c>
      <c r="AK43" s="12">
        <f t="shared" si="7"/>
        <v>226.88399999999999</v>
      </c>
      <c r="AL43" s="1">
        <v>3</v>
      </c>
      <c r="AM43" s="1">
        <v>8</v>
      </c>
      <c r="AN43" s="1">
        <v>29</v>
      </c>
      <c r="AO43" s="1">
        <f t="shared" si="8"/>
        <v>40</v>
      </c>
      <c r="AP43" s="1">
        <v>113</v>
      </c>
      <c r="AQ43" s="1">
        <v>58</v>
      </c>
      <c r="AR43" s="1">
        <v>39</v>
      </c>
      <c r="AS43" s="1">
        <f>+Roc_InfraMR[[#This Row],[B.02.3 - Parque de Coches Eléctricos Motrices Tipo R]]+Roc_InfraMR[[#This Row],[B.02.2 - Parque de Coches Eléctricos Motrices Remolcados Tipo R]]+Roc_InfraMR[[#This Row],[B.02.1 - Parque de Coches Eléctricos Motrices]]</f>
        <v>210</v>
      </c>
      <c r="AT43" s="1">
        <v>0</v>
      </c>
      <c r="AU43" s="1">
        <v>0</v>
      </c>
      <c r="AV43" s="1">
        <v>0</v>
      </c>
      <c r="AW43" s="1">
        <f>+SUM(Roc_InfraMR[[#This Row],[B.03.1 - Parque de Coches Motores Motrices Remolcados]:[B.03.3 - Parque de Coches Motores Motrices Cabina]])</f>
        <v>0</v>
      </c>
      <c r="AX43" s="1">
        <v>158</v>
      </c>
      <c r="AY43" s="1">
        <v>52</v>
      </c>
      <c r="AZ43" s="1">
        <v>15</v>
      </c>
      <c r="BA43" s="1">
        <v>102</v>
      </c>
      <c r="BB43" s="1">
        <v>0</v>
      </c>
      <c r="BC43" s="1">
        <f t="shared" si="9"/>
        <v>327</v>
      </c>
      <c r="BD43" s="1">
        <v>0</v>
      </c>
      <c r="BE43" s="1">
        <v>20</v>
      </c>
      <c r="BF43" s="16">
        <v>1676</v>
      </c>
    </row>
    <row r="44" spans="1:59">
      <c r="A44" s="1">
        <v>1996</v>
      </c>
      <c r="B44" s="1" t="s">
        <v>121</v>
      </c>
      <c r="C44" s="12">
        <v>0</v>
      </c>
      <c r="D44" s="12">
        <f t="shared" si="0"/>
        <v>148.75800000000001</v>
      </c>
      <c r="E44" s="12">
        <v>0</v>
      </c>
      <c r="F44" s="12">
        <f t="shared" si="1"/>
        <v>46.227000000000004</v>
      </c>
      <c r="G44" s="12">
        <f t="shared" si="2"/>
        <v>194.98500000000001</v>
      </c>
      <c r="H44" s="12">
        <f>+Roc_InfraMR[[#This Row],[Total Líneas de Explotación ]]</f>
        <v>194.98500000000001</v>
      </c>
      <c r="I44" s="12">
        <v>353.28400000000005</v>
      </c>
      <c r="J44" s="12">
        <f>+Roc_InfraMR[[#This Row],[A.01.2 -  Longitud de Líneas de Explotación No Electrificadas Vía Doble o Múltiple (km)]]*2+Roc_InfraMR[[#This Row],[A.01.1 -  Longitud de Líneas de Explotación No Electrificadas Vía Simple (km)]]</f>
        <v>297.51600000000002</v>
      </c>
      <c r="K44" s="12">
        <v>0</v>
      </c>
      <c r="L44" s="12">
        <f>+Roc_InfraMR[[#This Row],[A.02.2 -  Longitud de Líneas de Explotación Electrificadas Vía Doble o Múltiple (km)]]*2</f>
        <v>92.454000000000008</v>
      </c>
      <c r="M44" s="12">
        <v>0</v>
      </c>
      <c r="N44" s="12">
        <f>+Roc_InfraMR[[#This Row],[A.03.1 -  Longitud de Vías de Explotación No Electrificadas Troncales y Ramales (vía principal) (km)]]+Roc_InfraMR[[#This Row],[A.04.1 -  Longitud de Vías de Explotación Electrificadas Troncales y Ramales (vía principal) (km)]]</f>
        <v>389.97</v>
      </c>
      <c r="O44" s="12">
        <f>+Roc_InfraMR[[#This Row],[Total Vías (excluido Auxiliares)]]</f>
        <v>389.97</v>
      </c>
      <c r="P44" s="1">
        <v>61</v>
      </c>
      <c r="Q44" s="1">
        <v>5</v>
      </c>
      <c r="R44" s="1">
        <v>3</v>
      </c>
      <c r="S44" s="1">
        <f t="shared" si="3"/>
        <v>69</v>
      </c>
      <c r="T44" s="1">
        <v>60</v>
      </c>
      <c r="U44" s="1">
        <v>68</v>
      </c>
      <c r="V44" s="1">
        <v>10</v>
      </c>
      <c r="W44" s="1">
        <v>23</v>
      </c>
      <c r="X44" s="1">
        <v>0</v>
      </c>
      <c r="Y44" s="1">
        <f t="shared" si="4"/>
        <v>161</v>
      </c>
      <c r="Z44" s="1">
        <v>62</v>
      </c>
      <c r="AA44" s="1">
        <v>26</v>
      </c>
      <c r="AB44" s="1">
        <v>161</v>
      </c>
      <c r="AC44" s="1">
        <f t="shared" si="5"/>
        <v>249</v>
      </c>
      <c r="AD44" s="1">
        <v>23</v>
      </c>
      <c r="AE44" s="1">
        <v>29</v>
      </c>
      <c r="AF44" s="1">
        <v>132</v>
      </c>
      <c r="AG44" s="1">
        <f t="shared" si="6"/>
        <v>184</v>
      </c>
      <c r="AH44" s="12">
        <v>60.414999999999999</v>
      </c>
      <c r="AI44" s="12">
        <v>0</v>
      </c>
      <c r="AJ44" s="12">
        <v>166.46899999999999</v>
      </c>
      <c r="AK44" s="12">
        <f t="shared" si="7"/>
        <v>226.88399999999999</v>
      </c>
      <c r="AL44" s="1">
        <v>3</v>
      </c>
      <c r="AM44" s="1">
        <v>8</v>
      </c>
      <c r="AN44" s="1">
        <v>29</v>
      </c>
      <c r="AO44" s="1">
        <f t="shared" si="8"/>
        <v>40</v>
      </c>
      <c r="AP44" s="1">
        <v>113</v>
      </c>
      <c r="AQ44" s="1">
        <v>58</v>
      </c>
      <c r="AR44" s="1">
        <v>39</v>
      </c>
      <c r="AS44" s="1">
        <f>+Roc_InfraMR[[#This Row],[B.02.3 - Parque de Coches Eléctricos Motrices Tipo R]]+Roc_InfraMR[[#This Row],[B.02.2 - Parque de Coches Eléctricos Motrices Remolcados Tipo R]]+Roc_InfraMR[[#This Row],[B.02.1 - Parque de Coches Eléctricos Motrices]]</f>
        <v>210</v>
      </c>
      <c r="AT44" s="1">
        <v>0</v>
      </c>
      <c r="AU44" s="1">
        <v>0</v>
      </c>
      <c r="AV44" s="1">
        <v>0</v>
      </c>
      <c r="AW44" s="1">
        <f>+SUM(Roc_InfraMR[[#This Row],[B.03.1 - Parque de Coches Motores Motrices Remolcados]:[B.03.3 - Parque de Coches Motores Motrices Cabina]])</f>
        <v>0</v>
      </c>
      <c r="AX44" s="1">
        <v>158</v>
      </c>
      <c r="AY44" s="1">
        <v>52</v>
      </c>
      <c r="AZ44" s="1">
        <v>15</v>
      </c>
      <c r="BA44" s="1">
        <v>102</v>
      </c>
      <c r="BB44" s="1">
        <v>0</v>
      </c>
      <c r="BC44" s="1">
        <f t="shared" si="9"/>
        <v>327</v>
      </c>
      <c r="BD44" s="1">
        <v>0</v>
      </c>
      <c r="BE44" s="1">
        <v>20</v>
      </c>
      <c r="BF44" s="16">
        <v>1676</v>
      </c>
    </row>
    <row r="45" spans="1:59">
      <c r="A45" s="1">
        <v>1996</v>
      </c>
      <c r="B45" s="1" t="s">
        <v>122</v>
      </c>
      <c r="C45" s="12">
        <v>0</v>
      </c>
      <c r="D45" s="12">
        <f t="shared" si="0"/>
        <v>148.75800000000001</v>
      </c>
      <c r="E45" s="12">
        <v>0</v>
      </c>
      <c r="F45" s="12">
        <f t="shared" si="1"/>
        <v>46.227000000000004</v>
      </c>
      <c r="G45" s="12">
        <f t="shared" si="2"/>
        <v>194.98500000000001</v>
      </c>
      <c r="H45" s="12">
        <f>+Roc_InfraMR[[#This Row],[Total Líneas de Explotación ]]</f>
        <v>194.98500000000001</v>
      </c>
      <c r="I45" s="12">
        <v>353.28400000000005</v>
      </c>
      <c r="J45" s="12">
        <f>+Roc_InfraMR[[#This Row],[A.01.2 -  Longitud de Líneas de Explotación No Electrificadas Vía Doble o Múltiple (km)]]*2+Roc_InfraMR[[#This Row],[A.01.1 -  Longitud de Líneas de Explotación No Electrificadas Vía Simple (km)]]</f>
        <v>297.51600000000002</v>
      </c>
      <c r="K45" s="12">
        <v>0</v>
      </c>
      <c r="L45" s="12">
        <f>+Roc_InfraMR[[#This Row],[A.02.2 -  Longitud de Líneas de Explotación Electrificadas Vía Doble o Múltiple (km)]]*2</f>
        <v>92.454000000000008</v>
      </c>
      <c r="M45" s="12">
        <v>0</v>
      </c>
      <c r="N45" s="12">
        <f>+Roc_InfraMR[[#This Row],[A.03.1 -  Longitud de Vías de Explotación No Electrificadas Troncales y Ramales (vía principal) (km)]]+Roc_InfraMR[[#This Row],[A.04.1 -  Longitud de Vías de Explotación Electrificadas Troncales y Ramales (vía principal) (km)]]</f>
        <v>389.97</v>
      </c>
      <c r="O45" s="12">
        <f>+Roc_InfraMR[[#This Row],[Total Vías (excluido Auxiliares)]]</f>
        <v>389.97</v>
      </c>
      <c r="P45" s="1">
        <v>61</v>
      </c>
      <c r="Q45" s="1">
        <v>5</v>
      </c>
      <c r="R45" s="1">
        <v>3</v>
      </c>
      <c r="S45" s="1">
        <f t="shared" si="3"/>
        <v>69</v>
      </c>
      <c r="T45" s="1">
        <v>60</v>
      </c>
      <c r="U45" s="1">
        <v>68</v>
      </c>
      <c r="V45" s="1">
        <v>10</v>
      </c>
      <c r="W45" s="1">
        <v>23</v>
      </c>
      <c r="X45" s="1">
        <v>0</v>
      </c>
      <c r="Y45" s="1">
        <f t="shared" si="4"/>
        <v>161</v>
      </c>
      <c r="Z45" s="1">
        <v>62</v>
      </c>
      <c r="AA45" s="1">
        <v>26</v>
      </c>
      <c r="AB45" s="1">
        <v>161</v>
      </c>
      <c r="AC45" s="1">
        <f t="shared" si="5"/>
        <v>249</v>
      </c>
      <c r="AD45" s="1">
        <v>23</v>
      </c>
      <c r="AE45" s="1">
        <v>29</v>
      </c>
      <c r="AF45" s="1">
        <v>132</v>
      </c>
      <c r="AG45" s="1">
        <f t="shared" si="6"/>
        <v>184</v>
      </c>
      <c r="AH45" s="12">
        <v>60.414999999999999</v>
      </c>
      <c r="AI45" s="12">
        <v>0</v>
      </c>
      <c r="AJ45" s="12">
        <v>166.46899999999999</v>
      </c>
      <c r="AK45" s="12">
        <f t="shared" si="7"/>
        <v>226.88399999999999</v>
      </c>
      <c r="AL45" s="1">
        <v>3</v>
      </c>
      <c r="AM45" s="1">
        <v>8</v>
      </c>
      <c r="AN45" s="1">
        <v>29</v>
      </c>
      <c r="AO45" s="1">
        <f t="shared" si="8"/>
        <v>40</v>
      </c>
      <c r="AP45" s="1">
        <v>113</v>
      </c>
      <c r="AQ45" s="1">
        <v>58</v>
      </c>
      <c r="AR45" s="1">
        <v>39</v>
      </c>
      <c r="AS45" s="1">
        <f>+Roc_InfraMR[[#This Row],[B.02.3 - Parque de Coches Eléctricos Motrices Tipo R]]+Roc_InfraMR[[#This Row],[B.02.2 - Parque de Coches Eléctricos Motrices Remolcados Tipo R]]+Roc_InfraMR[[#This Row],[B.02.1 - Parque de Coches Eléctricos Motrices]]</f>
        <v>210</v>
      </c>
      <c r="AT45" s="1">
        <v>0</v>
      </c>
      <c r="AU45" s="1">
        <v>0</v>
      </c>
      <c r="AV45" s="1">
        <v>0</v>
      </c>
      <c r="AW45" s="1">
        <f>+SUM(Roc_InfraMR[[#This Row],[B.03.1 - Parque de Coches Motores Motrices Remolcados]:[B.03.3 - Parque de Coches Motores Motrices Cabina]])</f>
        <v>0</v>
      </c>
      <c r="AX45" s="1">
        <v>158</v>
      </c>
      <c r="AY45" s="1">
        <v>52</v>
      </c>
      <c r="AZ45" s="1">
        <v>15</v>
      </c>
      <c r="BA45" s="1">
        <v>102</v>
      </c>
      <c r="BB45" s="1">
        <v>0</v>
      </c>
      <c r="BC45" s="1">
        <f t="shared" si="9"/>
        <v>327</v>
      </c>
      <c r="BD45" s="1">
        <v>0</v>
      </c>
      <c r="BE45" s="1">
        <v>20</v>
      </c>
      <c r="BF45" s="16">
        <v>1676</v>
      </c>
    </row>
    <row r="46" spans="1:59">
      <c r="A46" s="1">
        <v>1996</v>
      </c>
      <c r="B46" s="1" t="s">
        <v>123</v>
      </c>
      <c r="C46" s="12">
        <v>0</v>
      </c>
      <c r="D46" s="12">
        <f t="shared" si="0"/>
        <v>148.75800000000001</v>
      </c>
      <c r="E46" s="12">
        <v>0</v>
      </c>
      <c r="F46" s="12">
        <f t="shared" si="1"/>
        <v>46.227000000000004</v>
      </c>
      <c r="G46" s="12">
        <f t="shared" si="2"/>
        <v>194.98500000000001</v>
      </c>
      <c r="H46" s="12">
        <f>+Roc_InfraMR[[#This Row],[Total Líneas de Explotación ]]</f>
        <v>194.98500000000001</v>
      </c>
      <c r="I46" s="12">
        <v>353.28400000000005</v>
      </c>
      <c r="J46" s="12">
        <f>+Roc_InfraMR[[#This Row],[A.01.2 -  Longitud de Líneas de Explotación No Electrificadas Vía Doble o Múltiple (km)]]*2+Roc_InfraMR[[#This Row],[A.01.1 -  Longitud de Líneas de Explotación No Electrificadas Vía Simple (km)]]</f>
        <v>297.51600000000002</v>
      </c>
      <c r="K46" s="12">
        <v>0</v>
      </c>
      <c r="L46" s="12">
        <f>+Roc_InfraMR[[#This Row],[A.02.2 -  Longitud de Líneas de Explotación Electrificadas Vía Doble o Múltiple (km)]]*2</f>
        <v>92.454000000000008</v>
      </c>
      <c r="M46" s="12">
        <v>0</v>
      </c>
      <c r="N46" s="12">
        <f>+Roc_InfraMR[[#This Row],[A.03.1 -  Longitud de Vías de Explotación No Electrificadas Troncales y Ramales (vía principal) (km)]]+Roc_InfraMR[[#This Row],[A.04.1 -  Longitud de Vías de Explotación Electrificadas Troncales y Ramales (vía principal) (km)]]</f>
        <v>389.97</v>
      </c>
      <c r="O46" s="12">
        <f>+Roc_InfraMR[[#This Row],[Total Vías (excluido Auxiliares)]]</f>
        <v>389.97</v>
      </c>
      <c r="P46" s="1">
        <v>61</v>
      </c>
      <c r="Q46" s="1">
        <v>5</v>
      </c>
      <c r="R46" s="1">
        <v>3</v>
      </c>
      <c r="S46" s="1">
        <f t="shared" si="3"/>
        <v>69</v>
      </c>
      <c r="T46" s="1">
        <v>60</v>
      </c>
      <c r="U46" s="1">
        <v>68</v>
      </c>
      <c r="V46" s="1">
        <v>10</v>
      </c>
      <c r="W46" s="1">
        <v>23</v>
      </c>
      <c r="X46" s="1">
        <v>0</v>
      </c>
      <c r="Y46" s="1">
        <f t="shared" si="4"/>
        <v>161</v>
      </c>
      <c r="Z46" s="1">
        <v>62</v>
      </c>
      <c r="AA46" s="1">
        <v>26</v>
      </c>
      <c r="AB46" s="1">
        <v>161</v>
      </c>
      <c r="AC46" s="1">
        <f t="shared" si="5"/>
        <v>249</v>
      </c>
      <c r="AD46" s="1">
        <v>23</v>
      </c>
      <c r="AE46" s="1">
        <v>29</v>
      </c>
      <c r="AF46" s="1">
        <v>132</v>
      </c>
      <c r="AG46" s="1">
        <f t="shared" si="6"/>
        <v>184</v>
      </c>
      <c r="AH46" s="12">
        <v>60.414999999999999</v>
      </c>
      <c r="AI46" s="12">
        <v>0</v>
      </c>
      <c r="AJ46" s="12">
        <v>166.46899999999999</v>
      </c>
      <c r="AK46" s="12">
        <f t="shared" si="7"/>
        <v>226.88399999999999</v>
      </c>
      <c r="AL46" s="1">
        <v>3</v>
      </c>
      <c r="AM46" s="1">
        <v>8</v>
      </c>
      <c r="AN46" s="1">
        <v>29</v>
      </c>
      <c r="AO46" s="1">
        <f t="shared" si="8"/>
        <v>40</v>
      </c>
      <c r="AP46" s="1">
        <v>113</v>
      </c>
      <c r="AQ46" s="1">
        <v>58</v>
      </c>
      <c r="AR46" s="1">
        <v>39</v>
      </c>
      <c r="AS46" s="1">
        <f>+Roc_InfraMR[[#This Row],[B.02.3 - Parque de Coches Eléctricos Motrices Tipo R]]+Roc_InfraMR[[#This Row],[B.02.2 - Parque de Coches Eléctricos Motrices Remolcados Tipo R]]+Roc_InfraMR[[#This Row],[B.02.1 - Parque de Coches Eléctricos Motrices]]</f>
        <v>210</v>
      </c>
      <c r="AT46" s="1">
        <v>0</v>
      </c>
      <c r="AU46" s="1">
        <v>0</v>
      </c>
      <c r="AV46" s="1">
        <v>0</v>
      </c>
      <c r="AW46" s="1">
        <f>+SUM(Roc_InfraMR[[#This Row],[B.03.1 - Parque de Coches Motores Motrices Remolcados]:[B.03.3 - Parque de Coches Motores Motrices Cabina]])</f>
        <v>0</v>
      </c>
      <c r="AX46" s="1">
        <v>158</v>
      </c>
      <c r="AY46" s="1">
        <v>52</v>
      </c>
      <c r="AZ46" s="1">
        <v>15</v>
      </c>
      <c r="BA46" s="1">
        <v>102</v>
      </c>
      <c r="BB46" s="1">
        <v>0</v>
      </c>
      <c r="BC46" s="1">
        <f t="shared" si="9"/>
        <v>327</v>
      </c>
      <c r="BD46" s="1">
        <v>0</v>
      </c>
      <c r="BE46" s="1">
        <v>20</v>
      </c>
      <c r="BF46" s="16">
        <v>1676</v>
      </c>
    </row>
    <row r="47" spans="1:59">
      <c r="A47" s="1">
        <v>1996</v>
      </c>
      <c r="B47" s="1" t="s">
        <v>124</v>
      </c>
      <c r="C47" s="12">
        <v>0</v>
      </c>
      <c r="D47" s="12">
        <f t="shared" si="0"/>
        <v>148.75800000000001</v>
      </c>
      <c r="E47" s="12">
        <v>0</v>
      </c>
      <c r="F47" s="12">
        <f t="shared" si="1"/>
        <v>46.227000000000004</v>
      </c>
      <c r="G47" s="12">
        <f t="shared" si="2"/>
        <v>194.98500000000001</v>
      </c>
      <c r="H47" s="12">
        <f>+Roc_InfraMR[[#This Row],[Total Líneas de Explotación ]]</f>
        <v>194.98500000000001</v>
      </c>
      <c r="I47" s="12">
        <v>353.28400000000005</v>
      </c>
      <c r="J47" s="12">
        <f>+Roc_InfraMR[[#This Row],[A.01.2 -  Longitud de Líneas de Explotación No Electrificadas Vía Doble o Múltiple (km)]]*2+Roc_InfraMR[[#This Row],[A.01.1 -  Longitud de Líneas de Explotación No Electrificadas Vía Simple (km)]]</f>
        <v>297.51600000000002</v>
      </c>
      <c r="K47" s="12">
        <v>0</v>
      </c>
      <c r="L47" s="12">
        <f>+Roc_InfraMR[[#This Row],[A.02.2 -  Longitud de Líneas de Explotación Electrificadas Vía Doble o Múltiple (km)]]*2</f>
        <v>92.454000000000008</v>
      </c>
      <c r="M47" s="12">
        <v>0</v>
      </c>
      <c r="N47" s="12">
        <f>+Roc_InfraMR[[#This Row],[A.03.1 -  Longitud de Vías de Explotación No Electrificadas Troncales y Ramales (vía principal) (km)]]+Roc_InfraMR[[#This Row],[A.04.1 -  Longitud de Vías de Explotación Electrificadas Troncales y Ramales (vía principal) (km)]]</f>
        <v>389.97</v>
      </c>
      <c r="O47" s="12">
        <f>+Roc_InfraMR[[#This Row],[Total Vías (excluido Auxiliares)]]</f>
        <v>389.97</v>
      </c>
      <c r="P47" s="1">
        <v>61</v>
      </c>
      <c r="Q47" s="1">
        <v>5</v>
      </c>
      <c r="R47" s="1">
        <v>3</v>
      </c>
      <c r="S47" s="1">
        <f t="shared" si="3"/>
        <v>69</v>
      </c>
      <c r="T47" s="1">
        <v>60</v>
      </c>
      <c r="U47" s="1">
        <v>68</v>
      </c>
      <c r="V47" s="1">
        <v>10</v>
      </c>
      <c r="W47" s="1">
        <v>23</v>
      </c>
      <c r="X47" s="1">
        <v>0</v>
      </c>
      <c r="Y47" s="1">
        <f t="shared" si="4"/>
        <v>161</v>
      </c>
      <c r="Z47" s="1">
        <v>62</v>
      </c>
      <c r="AA47" s="1">
        <v>26</v>
      </c>
      <c r="AB47" s="1">
        <v>161</v>
      </c>
      <c r="AC47" s="1">
        <f t="shared" si="5"/>
        <v>249</v>
      </c>
      <c r="AD47" s="1">
        <v>23</v>
      </c>
      <c r="AE47" s="1">
        <v>29</v>
      </c>
      <c r="AF47" s="1">
        <v>132</v>
      </c>
      <c r="AG47" s="1">
        <f t="shared" si="6"/>
        <v>184</v>
      </c>
      <c r="AH47" s="12">
        <v>60.414999999999999</v>
      </c>
      <c r="AI47" s="12">
        <v>0</v>
      </c>
      <c r="AJ47" s="12">
        <v>166.46899999999999</v>
      </c>
      <c r="AK47" s="12">
        <f t="shared" si="7"/>
        <v>226.88399999999999</v>
      </c>
      <c r="AL47" s="1">
        <v>3</v>
      </c>
      <c r="AM47" s="1">
        <v>8</v>
      </c>
      <c r="AN47" s="1">
        <v>29</v>
      </c>
      <c r="AO47" s="1">
        <f t="shared" si="8"/>
        <v>40</v>
      </c>
      <c r="AP47" s="1">
        <v>113</v>
      </c>
      <c r="AQ47" s="1">
        <v>58</v>
      </c>
      <c r="AR47" s="1">
        <v>39</v>
      </c>
      <c r="AS47" s="1">
        <f>+Roc_InfraMR[[#This Row],[B.02.3 - Parque de Coches Eléctricos Motrices Tipo R]]+Roc_InfraMR[[#This Row],[B.02.2 - Parque de Coches Eléctricos Motrices Remolcados Tipo R]]+Roc_InfraMR[[#This Row],[B.02.1 - Parque de Coches Eléctricos Motrices]]</f>
        <v>210</v>
      </c>
      <c r="AT47" s="1">
        <v>0</v>
      </c>
      <c r="AU47" s="1">
        <v>0</v>
      </c>
      <c r="AV47" s="1">
        <v>0</v>
      </c>
      <c r="AW47" s="1">
        <f>+SUM(Roc_InfraMR[[#This Row],[B.03.1 - Parque de Coches Motores Motrices Remolcados]:[B.03.3 - Parque de Coches Motores Motrices Cabina]])</f>
        <v>0</v>
      </c>
      <c r="AX47" s="1">
        <v>158</v>
      </c>
      <c r="AY47" s="1">
        <v>52</v>
      </c>
      <c r="AZ47" s="1">
        <v>15</v>
      </c>
      <c r="BA47" s="1">
        <v>102</v>
      </c>
      <c r="BB47" s="1">
        <v>0</v>
      </c>
      <c r="BC47" s="1">
        <f t="shared" si="9"/>
        <v>327</v>
      </c>
      <c r="BD47" s="1">
        <v>0</v>
      </c>
      <c r="BE47" s="1">
        <v>20</v>
      </c>
      <c r="BF47" s="16">
        <v>1676</v>
      </c>
    </row>
    <row r="48" spans="1:59">
      <c r="A48" s="1">
        <v>1996</v>
      </c>
      <c r="B48" s="1" t="s">
        <v>125</v>
      </c>
      <c r="C48" s="12">
        <v>0</v>
      </c>
      <c r="D48" s="12">
        <f t="shared" si="0"/>
        <v>148.75800000000001</v>
      </c>
      <c r="E48" s="12">
        <v>0</v>
      </c>
      <c r="F48" s="12">
        <f t="shared" si="1"/>
        <v>46.227000000000004</v>
      </c>
      <c r="G48" s="12">
        <f t="shared" si="2"/>
        <v>194.98500000000001</v>
      </c>
      <c r="H48" s="12">
        <f>+Roc_InfraMR[[#This Row],[Total Líneas de Explotación ]]</f>
        <v>194.98500000000001</v>
      </c>
      <c r="I48" s="12">
        <v>353.28400000000005</v>
      </c>
      <c r="J48" s="12">
        <f>+Roc_InfraMR[[#This Row],[A.01.2 -  Longitud de Líneas de Explotación No Electrificadas Vía Doble o Múltiple (km)]]*2+Roc_InfraMR[[#This Row],[A.01.1 -  Longitud de Líneas de Explotación No Electrificadas Vía Simple (km)]]</f>
        <v>297.51600000000002</v>
      </c>
      <c r="K48" s="12">
        <v>0</v>
      </c>
      <c r="L48" s="12">
        <f>+Roc_InfraMR[[#This Row],[A.02.2 -  Longitud de Líneas de Explotación Electrificadas Vía Doble o Múltiple (km)]]*2</f>
        <v>92.454000000000008</v>
      </c>
      <c r="M48" s="12">
        <v>0</v>
      </c>
      <c r="N48" s="12">
        <f>+Roc_InfraMR[[#This Row],[A.03.1 -  Longitud de Vías de Explotación No Electrificadas Troncales y Ramales (vía principal) (km)]]+Roc_InfraMR[[#This Row],[A.04.1 -  Longitud de Vías de Explotación Electrificadas Troncales y Ramales (vía principal) (km)]]</f>
        <v>389.97</v>
      </c>
      <c r="O48" s="12">
        <f>+Roc_InfraMR[[#This Row],[Total Vías (excluido Auxiliares)]]</f>
        <v>389.97</v>
      </c>
      <c r="P48" s="1">
        <v>61</v>
      </c>
      <c r="Q48" s="1">
        <v>5</v>
      </c>
      <c r="R48" s="1">
        <v>3</v>
      </c>
      <c r="S48" s="1">
        <f t="shared" si="3"/>
        <v>69</v>
      </c>
      <c r="T48" s="1">
        <v>60</v>
      </c>
      <c r="U48" s="1">
        <v>68</v>
      </c>
      <c r="V48" s="1">
        <v>10</v>
      </c>
      <c r="W48" s="1">
        <v>23</v>
      </c>
      <c r="X48" s="1">
        <v>0</v>
      </c>
      <c r="Y48" s="1">
        <f t="shared" si="4"/>
        <v>161</v>
      </c>
      <c r="Z48" s="1">
        <v>62</v>
      </c>
      <c r="AA48" s="1">
        <v>26</v>
      </c>
      <c r="AB48" s="1">
        <v>161</v>
      </c>
      <c r="AC48" s="1">
        <f t="shared" si="5"/>
        <v>249</v>
      </c>
      <c r="AD48" s="1">
        <v>23</v>
      </c>
      <c r="AE48" s="1">
        <v>29</v>
      </c>
      <c r="AF48" s="1">
        <v>132</v>
      </c>
      <c r="AG48" s="1">
        <f t="shared" si="6"/>
        <v>184</v>
      </c>
      <c r="AH48" s="12">
        <v>60.414999999999999</v>
      </c>
      <c r="AI48" s="12">
        <v>0</v>
      </c>
      <c r="AJ48" s="12">
        <v>166.46899999999999</v>
      </c>
      <c r="AK48" s="12">
        <f t="shared" si="7"/>
        <v>226.88399999999999</v>
      </c>
      <c r="AL48" s="1">
        <v>3</v>
      </c>
      <c r="AM48" s="1">
        <v>8</v>
      </c>
      <c r="AN48" s="1">
        <v>29</v>
      </c>
      <c r="AO48" s="1">
        <f t="shared" si="8"/>
        <v>40</v>
      </c>
      <c r="AP48" s="1">
        <v>113</v>
      </c>
      <c r="AQ48" s="1">
        <v>58</v>
      </c>
      <c r="AR48" s="1">
        <v>39</v>
      </c>
      <c r="AS48" s="1">
        <f>+Roc_InfraMR[[#This Row],[B.02.3 - Parque de Coches Eléctricos Motrices Tipo R]]+Roc_InfraMR[[#This Row],[B.02.2 - Parque de Coches Eléctricos Motrices Remolcados Tipo R]]+Roc_InfraMR[[#This Row],[B.02.1 - Parque de Coches Eléctricos Motrices]]</f>
        <v>210</v>
      </c>
      <c r="AT48" s="1">
        <v>0</v>
      </c>
      <c r="AU48" s="1">
        <v>0</v>
      </c>
      <c r="AV48" s="1">
        <v>0</v>
      </c>
      <c r="AW48" s="1">
        <f>+SUM(Roc_InfraMR[[#This Row],[B.03.1 - Parque de Coches Motores Motrices Remolcados]:[B.03.3 - Parque de Coches Motores Motrices Cabina]])</f>
        <v>0</v>
      </c>
      <c r="AX48" s="1">
        <v>158</v>
      </c>
      <c r="AY48" s="1">
        <v>52</v>
      </c>
      <c r="AZ48" s="1">
        <v>15</v>
      </c>
      <c r="BA48" s="1">
        <v>102</v>
      </c>
      <c r="BB48" s="1">
        <v>0</v>
      </c>
      <c r="BC48" s="1">
        <f t="shared" si="9"/>
        <v>327</v>
      </c>
      <c r="BD48" s="1">
        <v>0</v>
      </c>
      <c r="BE48" s="1">
        <v>20</v>
      </c>
      <c r="BF48" s="16">
        <v>1676</v>
      </c>
    </row>
    <row r="49" spans="1:58">
      <c r="A49" s="1">
        <v>1996</v>
      </c>
      <c r="B49" s="1" t="s">
        <v>126</v>
      </c>
      <c r="C49" s="12">
        <v>0</v>
      </c>
      <c r="D49" s="12">
        <f t="shared" si="0"/>
        <v>148.75800000000001</v>
      </c>
      <c r="E49" s="12">
        <v>0</v>
      </c>
      <c r="F49" s="12">
        <f t="shared" si="1"/>
        <v>46.227000000000004</v>
      </c>
      <c r="G49" s="12">
        <f t="shared" si="2"/>
        <v>194.98500000000001</v>
      </c>
      <c r="H49" s="12">
        <f>+Roc_InfraMR[[#This Row],[Total Líneas de Explotación ]]</f>
        <v>194.98500000000001</v>
      </c>
      <c r="I49" s="12">
        <v>353.28400000000005</v>
      </c>
      <c r="J49" s="12">
        <f>+Roc_InfraMR[[#This Row],[A.01.2 -  Longitud de Líneas de Explotación No Electrificadas Vía Doble o Múltiple (km)]]*2+Roc_InfraMR[[#This Row],[A.01.1 -  Longitud de Líneas de Explotación No Electrificadas Vía Simple (km)]]</f>
        <v>297.51600000000002</v>
      </c>
      <c r="K49" s="12">
        <v>0</v>
      </c>
      <c r="L49" s="12">
        <f>+Roc_InfraMR[[#This Row],[A.02.2 -  Longitud de Líneas de Explotación Electrificadas Vía Doble o Múltiple (km)]]*2</f>
        <v>92.454000000000008</v>
      </c>
      <c r="M49" s="12">
        <v>0</v>
      </c>
      <c r="N49" s="12">
        <f>+Roc_InfraMR[[#This Row],[A.03.1 -  Longitud de Vías de Explotación No Electrificadas Troncales y Ramales (vía principal) (km)]]+Roc_InfraMR[[#This Row],[A.04.1 -  Longitud de Vías de Explotación Electrificadas Troncales y Ramales (vía principal) (km)]]</f>
        <v>389.97</v>
      </c>
      <c r="O49" s="12">
        <f>+Roc_InfraMR[[#This Row],[Total Vías (excluido Auxiliares)]]</f>
        <v>389.97</v>
      </c>
      <c r="P49" s="1">
        <v>61</v>
      </c>
      <c r="Q49" s="1">
        <v>5</v>
      </c>
      <c r="R49" s="1">
        <v>3</v>
      </c>
      <c r="S49" s="1">
        <f t="shared" si="3"/>
        <v>69</v>
      </c>
      <c r="T49" s="1">
        <v>60</v>
      </c>
      <c r="U49" s="1">
        <v>68</v>
      </c>
      <c r="V49" s="1">
        <v>10</v>
      </c>
      <c r="W49" s="1">
        <v>23</v>
      </c>
      <c r="X49" s="1">
        <v>0</v>
      </c>
      <c r="Y49" s="1">
        <f t="shared" si="4"/>
        <v>161</v>
      </c>
      <c r="Z49" s="1">
        <v>62</v>
      </c>
      <c r="AA49" s="1">
        <v>26</v>
      </c>
      <c r="AB49" s="1">
        <v>161</v>
      </c>
      <c r="AC49" s="1">
        <f t="shared" si="5"/>
        <v>249</v>
      </c>
      <c r="AD49" s="1">
        <v>23</v>
      </c>
      <c r="AE49" s="1">
        <v>29</v>
      </c>
      <c r="AF49" s="1">
        <v>132</v>
      </c>
      <c r="AG49" s="1">
        <f t="shared" si="6"/>
        <v>184</v>
      </c>
      <c r="AH49" s="12">
        <v>60.414999999999999</v>
      </c>
      <c r="AI49" s="12">
        <v>0</v>
      </c>
      <c r="AJ49" s="12">
        <v>166.46899999999999</v>
      </c>
      <c r="AK49" s="12">
        <f t="shared" si="7"/>
        <v>226.88399999999999</v>
      </c>
      <c r="AL49" s="1">
        <v>3</v>
      </c>
      <c r="AM49" s="1">
        <v>8</v>
      </c>
      <c r="AN49" s="1">
        <v>29</v>
      </c>
      <c r="AO49" s="1">
        <f t="shared" si="8"/>
        <v>40</v>
      </c>
      <c r="AP49" s="1">
        <v>113</v>
      </c>
      <c r="AQ49" s="1">
        <v>58</v>
      </c>
      <c r="AR49" s="1">
        <v>39</v>
      </c>
      <c r="AS49" s="1">
        <f>+Roc_InfraMR[[#This Row],[B.02.3 - Parque de Coches Eléctricos Motrices Tipo R]]+Roc_InfraMR[[#This Row],[B.02.2 - Parque de Coches Eléctricos Motrices Remolcados Tipo R]]+Roc_InfraMR[[#This Row],[B.02.1 - Parque de Coches Eléctricos Motrices]]</f>
        <v>210</v>
      </c>
      <c r="AT49" s="1">
        <v>0</v>
      </c>
      <c r="AU49" s="1">
        <v>0</v>
      </c>
      <c r="AV49" s="1">
        <v>0</v>
      </c>
      <c r="AW49" s="1">
        <f>+SUM(Roc_InfraMR[[#This Row],[B.03.1 - Parque de Coches Motores Motrices Remolcados]:[B.03.3 - Parque de Coches Motores Motrices Cabina]])</f>
        <v>0</v>
      </c>
      <c r="AX49" s="1">
        <v>158</v>
      </c>
      <c r="AY49" s="1">
        <v>52</v>
      </c>
      <c r="AZ49" s="1">
        <v>15</v>
      </c>
      <c r="BA49" s="1">
        <v>102</v>
      </c>
      <c r="BB49" s="1">
        <v>0</v>
      </c>
      <c r="BC49" s="1">
        <f t="shared" si="9"/>
        <v>327</v>
      </c>
      <c r="BD49" s="1">
        <v>0</v>
      </c>
      <c r="BE49" s="1">
        <v>20</v>
      </c>
      <c r="BF49" s="16">
        <v>1676</v>
      </c>
    </row>
    <row r="50" spans="1:58">
      <c r="A50" s="1">
        <v>1997</v>
      </c>
      <c r="B50" s="1" t="s">
        <v>115</v>
      </c>
      <c r="C50" s="12">
        <v>0</v>
      </c>
      <c r="D50" s="12">
        <f t="shared" si="0"/>
        <v>148.75800000000001</v>
      </c>
      <c r="E50" s="12">
        <v>0</v>
      </c>
      <c r="F50" s="12">
        <f t="shared" si="1"/>
        <v>46.227000000000004</v>
      </c>
      <c r="G50" s="12">
        <f t="shared" si="2"/>
        <v>194.98500000000001</v>
      </c>
      <c r="H50" s="12">
        <f>+Roc_InfraMR[[#This Row],[Total Líneas de Explotación ]]</f>
        <v>194.98500000000001</v>
      </c>
      <c r="I50" s="12">
        <v>353.28400000000005</v>
      </c>
      <c r="J50" s="12">
        <f>+Roc_InfraMR[[#This Row],[A.01.2 -  Longitud de Líneas de Explotación No Electrificadas Vía Doble o Múltiple (km)]]*2+Roc_InfraMR[[#This Row],[A.01.1 -  Longitud de Líneas de Explotación No Electrificadas Vía Simple (km)]]</f>
        <v>297.51600000000002</v>
      </c>
      <c r="K50" s="12">
        <v>0</v>
      </c>
      <c r="L50" s="12">
        <f>+Roc_InfraMR[[#This Row],[A.02.2 -  Longitud de Líneas de Explotación Electrificadas Vía Doble o Múltiple (km)]]*2</f>
        <v>92.454000000000008</v>
      </c>
      <c r="M50" s="12">
        <v>0</v>
      </c>
      <c r="N50" s="12">
        <f>+Roc_InfraMR[[#This Row],[A.03.1 -  Longitud de Vías de Explotación No Electrificadas Troncales y Ramales (vía principal) (km)]]+Roc_InfraMR[[#This Row],[A.04.1 -  Longitud de Vías de Explotación Electrificadas Troncales y Ramales (vía principal) (km)]]</f>
        <v>389.97</v>
      </c>
      <c r="O50" s="12">
        <f>+Roc_InfraMR[[#This Row],[Total Vías (excluido Auxiliares)]]</f>
        <v>389.97</v>
      </c>
      <c r="P50" s="1">
        <v>61</v>
      </c>
      <c r="Q50" s="1">
        <v>5</v>
      </c>
      <c r="R50" s="1">
        <v>3</v>
      </c>
      <c r="S50" s="1">
        <f t="shared" si="3"/>
        <v>69</v>
      </c>
      <c r="T50" s="1">
        <v>60</v>
      </c>
      <c r="U50" s="1">
        <v>68</v>
      </c>
      <c r="V50" s="1">
        <v>10</v>
      </c>
      <c r="W50" s="1">
        <v>23</v>
      </c>
      <c r="X50" s="1">
        <v>0</v>
      </c>
      <c r="Y50" s="1">
        <f t="shared" si="4"/>
        <v>161</v>
      </c>
      <c r="Z50" s="1">
        <v>62</v>
      </c>
      <c r="AA50" s="1">
        <v>26</v>
      </c>
      <c r="AB50" s="1">
        <v>161</v>
      </c>
      <c r="AC50" s="1">
        <f t="shared" si="5"/>
        <v>249</v>
      </c>
      <c r="AD50" s="1">
        <v>23</v>
      </c>
      <c r="AE50" s="1">
        <v>29</v>
      </c>
      <c r="AF50" s="1">
        <v>132</v>
      </c>
      <c r="AG50" s="1">
        <f t="shared" si="6"/>
        <v>184</v>
      </c>
      <c r="AH50" s="12">
        <v>60.414999999999999</v>
      </c>
      <c r="AI50" s="12">
        <v>0</v>
      </c>
      <c r="AJ50" s="12">
        <v>166.46899999999999</v>
      </c>
      <c r="AK50" s="12">
        <f t="shared" si="7"/>
        <v>226.88399999999999</v>
      </c>
      <c r="AL50" s="1">
        <v>3</v>
      </c>
      <c r="AM50" s="1">
        <v>8</v>
      </c>
      <c r="AN50" s="1">
        <v>29</v>
      </c>
      <c r="AO50" s="1">
        <f t="shared" si="8"/>
        <v>40</v>
      </c>
      <c r="AP50" s="1">
        <v>113</v>
      </c>
      <c r="AQ50" s="1">
        <v>58</v>
      </c>
      <c r="AR50" s="1">
        <v>39</v>
      </c>
      <c r="AS50" s="1">
        <f>+Roc_InfraMR[[#This Row],[B.02.3 - Parque de Coches Eléctricos Motrices Tipo R]]+Roc_InfraMR[[#This Row],[B.02.2 - Parque de Coches Eléctricos Motrices Remolcados Tipo R]]+Roc_InfraMR[[#This Row],[B.02.1 - Parque de Coches Eléctricos Motrices]]</f>
        <v>210</v>
      </c>
      <c r="AT50" s="1">
        <v>0</v>
      </c>
      <c r="AU50" s="1">
        <v>0</v>
      </c>
      <c r="AV50" s="1">
        <v>0</v>
      </c>
      <c r="AW50" s="1">
        <f>+SUM(Roc_InfraMR[[#This Row],[B.03.1 - Parque de Coches Motores Motrices Remolcados]:[B.03.3 - Parque de Coches Motores Motrices Cabina]])</f>
        <v>0</v>
      </c>
      <c r="AX50" s="1">
        <v>158</v>
      </c>
      <c r="AY50" s="1">
        <v>52</v>
      </c>
      <c r="AZ50" s="1">
        <v>15</v>
      </c>
      <c r="BA50" s="1">
        <v>102</v>
      </c>
      <c r="BB50" s="1">
        <v>0</v>
      </c>
      <c r="BC50" s="1">
        <f t="shared" si="9"/>
        <v>327</v>
      </c>
      <c r="BD50" s="1">
        <v>0</v>
      </c>
      <c r="BE50" s="1">
        <v>20</v>
      </c>
      <c r="BF50" s="16">
        <v>1676</v>
      </c>
    </row>
    <row r="51" spans="1:58">
      <c r="A51" s="1">
        <v>1997</v>
      </c>
      <c r="B51" s="1" t="s">
        <v>116</v>
      </c>
      <c r="C51" s="12">
        <v>0</v>
      </c>
      <c r="D51" s="12">
        <f t="shared" si="0"/>
        <v>148.75800000000001</v>
      </c>
      <c r="E51" s="12">
        <v>0</v>
      </c>
      <c r="F51" s="12">
        <f t="shared" si="1"/>
        <v>46.227000000000004</v>
      </c>
      <c r="G51" s="12">
        <f t="shared" si="2"/>
        <v>194.98500000000001</v>
      </c>
      <c r="H51" s="12">
        <f>+Roc_InfraMR[[#This Row],[Total Líneas de Explotación ]]</f>
        <v>194.98500000000001</v>
      </c>
      <c r="I51" s="12">
        <v>353.28400000000005</v>
      </c>
      <c r="J51" s="12">
        <f>+Roc_InfraMR[[#This Row],[A.01.2 -  Longitud de Líneas de Explotación No Electrificadas Vía Doble o Múltiple (km)]]*2+Roc_InfraMR[[#This Row],[A.01.1 -  Longitud de Líneas de Explotación No Electrificadas Vía Simple (km)]]</f>
        <v>297.51600000000002</v>
      </c>
      <c r="K51" s="12">
        <v>0</v>
      </c>
      <c r="L51" s="12">
        <f>+Roc_InfraMR[[#This Row],[A.02.2 -  Longitud de Líneas de Explotación Electrificadas Vía Doble o Múltiple (km)]]*2</f>
        <v>92.454000000000008</v>
      </c>
      <c r="M51" s="12">
        <v>0</v>
      </c>
      <c r="N51" s="12">
        <f>+Roc_InfraMR[[#This Row],[A.03.1 -  Longitud de Vías de Explotación No Electrificadas Troncales y Ramales (vía principal) (km)]]+Roc_InfraMR[[#This Row],[A.04.1 -  Longitud de Vías de Explotación Electrificadas Troncales y Ramales (vía principal) (km)]]</f>
        <v>389.97</v>
      </c>
      <c r="O51" s="12">
        <f>+Roc_InfraMR[[#This Row],[Total Vías (excluido Auxiliares)]]</f>
        <v>389.97</v>
      </c>
      <c r="P51" s="1">
        <v>61</v>
      </c>
      <c r="Q51" s="1">
        <v>5</v>
      </c>
      <c r="R51" s="1">
        <v>3</v>
      </c>
      <c r="S51" s="1">
        <f t="shared" si="3"/>
        <v>69</v>
      </c>
      <c r="T51" s="1">
        <v>60</v>
      </c>
      <c r="U51" s="1">
        <v>68</v>
      </c>
      <c r="V51" s="1">
        <v>10</v>
      </c>
      <c r="W51" s="1">
        <v>23</v>
      </c>
      <c r="X51" s="1">
        <v>0</v>
      </c>
      <c r="Y51" s="1">
        <f t="shared" si="4"/>
        <v>161</v>
      </c>
      <c r="Z51" s="1">
        <v>62</v>
      </c>
      <c r="AA51" s="1">
        <v>26</v>
      </c>
      <c r="AB51" s="1">
        <v>161</v>
      </c>
      <c r="AC51" s="1">
        <f t="shared" si="5"/>
        <v>249</v>
      </c>
      <c r="AD51" s="1">
        <v>23</v>
      </c>
      <c r="AE51" s="1">
        <v>29</v>
      </c>
      <c r="AF51" s="1">
        <v>132</v>
      </c>
      <c r="AG51" s="1">
        <f t="shared" si="6"/>
        <v>184</v>
      </c>
      <c r="AH51" s="12">
        <v>60.414999999999999</v>
      </c>
      <c r="AI51" s="12">
        <v>0</v>
      </c>
      <c r="AJ51" s="12">
        <v>166.46899999999999</v>
      </c>
      <c r="AK51" s="12">
        <f t="shared" si="7"/>
        <v>226.88399999999999</v>
      </c>
      <c r="AL51" s="1">
        <v>3</v>
      </c>
      <c r="AM51" s="1">
        <v>8</v>
      </c>
      <c r="AN51" s="1">
        <v>29</v>
      </c>
      <c r="AO51" s="1">
        <f t="shared" si="8"/>
        <v>40</v>
      </c>
      <c r="AP51" s="1">
        <v>113</v>
      </c>
      <c r="AQ51" s="1">
        <v>58</v>
      </c>
      <c r="AR51" s="1">
        <v>39</v>
      </c>
      <c r="AS51" s="1">
        <f>+Roc_InfraMR[[#This Row],[B.02.3 - Parque de Coches Eléctricos Motrices Tipo R]]+Roc_InfraMR[[#This Row],[B.02.2 - Parque de Coches Eléctricos Motrices Remolcados Tipo R]]+Roc_InfraMR[[#This Row],[B.02.1 - Parque de Coches Eléctricos Motrices]]</f>
        <v>210</v>
      </c>
      <c r="AT51" s="1">
        <v>0</v>
      </c>
      <c r="AU51" s="1">
        <v>0</v>
      </c>
      <c r="AV51" s="1">
        <v>0</v>
      </c>
      <c r="AW51" s="1">
        <f>+SUM(Roc_InfraMR[[#This Row],[B.03.1 - Parque de Coches Motores Motrices Remolcados]:[B.03.3 - Parque de Coches Motores Motrices Cabina]])</f>
        <v>0</v>
      </c>
      <c r="AX51" s="1">
        <v>158</v>
      </c>
      <c r="AY51" s="1">
        <v>52</v>
      </c>
      <c r="AZ51" s="1">
        <v>15</v>
      </c>
      <c r="BA51" s="1">
        <v>102</v>
      </c>
      <c r="BB51" s="1">
        <v>0</v>
      </c>
      <c r="BC51" s="1">
        <f t="shared" si="9"/>
        <v>327</v>
      </c>
      <c r="BD51" s="1">
        <v>0</v>
      </c>
      <c r="BE51" s="1">
        <v>20</v>
      </c>
      <c r="BF51" s="16">
        <v>1676</v>
      </c>
    </row>
    <row r="52" spans="1:58">
      <c r="A52" s="1">
        <v>1997</v>
      </c>
      <c r="B52" s="1" t="s">
        <v>117</v>
      </c>
      <c r="C52" s="12">
        <v>0</v>
      </c>
      <c r="D52" s="12">
        <f t="shared" si="0"/>
        <v>148.75800000000001</v>
      </c>
      <c r="E52" s="12">
        <v>0</v>
      </c>
      <c r="F52" s="12">
        <f t="shared" si="1"/>
        <v>46.227000000000004</v>
      </c>
      <c r="G52" s="12">
        <f t="shared" si="2"/>
        <v>194.98500000000001</v>
      </c>
      <c r="H52" s="12">
        <f>+Roc_InfraMR[[#This Row],[Total Líneas de Explotación ]]</f>
        <v>194.98500000000001</v>
      </c>
      <c r="I52" s="12">
        <v>353.28400000000005</v>
      </c>
      <c r="J52" s="12">
        <f>+Roc_InfraMR[[#This Row],[A.01.2 -  Longitud de Líneas de Explotación No Electrificadas Vía Doble o Múltiple (km)]]*2+Roc_InfraMR[[#This Row],[A.01.1 -  Longitud de Líneas de Explotación No Electrificadas Vía Simple (km)]]</f>
        <v>297.51600000000002</v>
      </c>
      <c r="K52" s="12">
        <v>0</v>
      </c>
      <c r="L52" s="12">
        <f>+Roc_InfraMR[[#This Row],[A.02.2 -  Longitud de Líneas de Explotación Electrificadas Vía Doble o Múltiple (km)]]*2</f>
        <v>92.454000000000008</v>
      </c>
      <c r="M52" s="12">
        <v>0</v>
      </c>
      <c r="N52" s="12">
        <f>+Roc_InfraMR[[#This Row],[A.03.1 -  Longitud de Vías de Explotación No Electrificadas Troncales y Ramales (vía principal) (km)]]+Roc_InfraMR[[#This Row],[A.04.1 -  Longitud de Vías de Explotación Electrificadas Troncales y Ramales (vía principal) (km)]]</f>
        <v>389.97</v>
      </c>
      <c r="O52" s="12">
        <f>+Roc_InfraMR[[#This Row],[Total Vías (excluido Auxiliares)]]</f>
        <v>389.97</v>
      </c>
      <c r="P52" s="1">
        <v>61</v>
      </c>
      <c r="Q52" s="1">
        <v>5</v>
      </c>
      <c r="R52" s="1">
        <v>3</v>
      </c>
      <c r="S52" s="1">
        <f t="shared" si="3"/>
        <v>69</v>
      </c>
      <c r="T52" s="1">
        <v>60</v>
      </c>
      <c r="U52" s="1">
        <v>68</v>
      </c>
      <c r="V52" s="1">
        <v>10</v>
      </c>
      <c r="W52" s="1">
        <v>23</v>
      </c>
      <c r="X52" s="1">
        <v>0</v>
      </c>
      <c r="Y52" s="1">
        <f t="shared" si="4"/>
        <v>161</v>
      </c>
      <c r="Z52" s="1">
        <v>62</v>
      </c>
      <c r="AA52" s="1">
        <v>26</v>
      </c>
      <c r="AB52" s="1">
        <v>161</v>
      </c>
      <c r="AC52" s="1">
        <f t="shared" si="5"/>
        <v>249</v>
      </c>
      <c r="AD52" s="1">
        <v>23</v>
      </c>
      <c r="AE52" s="1">
        <v>29</v>
      </c>
      <c r="AF52" s="1">
        <v>132</v>
      </c>
      <c r="AG52" s="1">
        <f t="shared" si="6"/>
        <v>184</v>
      </c>
      <c r="AH52" s="12">
        <v>60.414999999999999</v>
      </c>
      <c r="AI52" s="12">
        <v>0</v>
      </c>
      <c r="AJ52" s="12">
        <v>166.46899999999999</v>
      </c>
      <c r="AK52" s="12">
        <f t="shared" si="7"/>
        <v>226.88399999999999</v>
      </c>
      <c r="AL52" s="1">
        <v>3</v>
      </c>
      <c r="AM52" s="1">
        <v>8</v>
      </c>
      <c r="AN52" s="1">
        <v>29</v>
      </c>
      <c r="AO52" s="1">
        <f t="shared" si="8"/>
        <v>40</v>
      </c>
      <c r="AP52" s="1">
        <v>113</v>
      </c>
      <c r="AQ52" s="1">
        <v>58</v>
      </c>
      <c r="AR52" s="1">
        <v>39</v>
      </c>
      <c r="AS52" s="1">
        <f>+Roc_InfraMR[[#This Row],[B.02.3 - Parque de Coches Eléctricos Motrices Tipo R]]+Roc_InfraMR[[#This Row],[B.02.2 - Parque de Coches Eléctricos Motrices Remolcados Tipo R]]+Roc_InfraMR[[#This Row],[B.02.1 - Parque de Coches Eléctricos Motrices]]</f>
        <v>210</v>
      </c>
      <c r="AT52" s="1">
        <v>0</v>
      </c>
      <c r="AU52" s="1">
        <v>0</v>
      </c>
      <c r="AV52" s="1">
        <v>0</v>
      </c>
      <c r="AW52" s="1">
        <f>+SUM(Roc_InfraMR[[#This Row],[B.03.1 - Parque de Coches Motores Motrices Remolcados]:[B.03.3 - Parque de Coches Motores Motrices Cabina]])</f>
        <v>0</v>
      </c>
      <c r="AX52" s="1">
        <v>158</v>
      </c>
      <c r="AY52" s="1">
        <v>52</v>
      </c>
      <c r="AZ52" s="1">
        <v>15</v>
      </c>
      <c r="BA52" s="1">
        <v>102</v>
      </c>
      <c r="BB52" s="1">
        <v>0</v>
      </c>
      <c r="BC52" s="1">
        <f t="shared" si="9"/>
        <v>327</v>
      </c>
      <c r="BD52" s="1">
        <v>0</v>
      </c>
      <c r="BE52" s="1">
        <v>20</v>
      </c>
      <c r="BF52" s="16">
        <v>1676</v>
      </c>
    </row>
    <row r="53" spans="1:58">
      <c r="A53" s="1">
        <v>1997</v>
      </c>
      <c r="B53" s="1" t="s">
        <v>118</v>
      </c>
      <c r="C53" s="12">
        <v>0</v>
      </c>
      <c r="D53" s="12">
        <f t="shared" si="0"/>
        <v>148.75800000000001</v>
      </c>
      <c r="E53" s="12">
        <v>0</v>
      </c>
      <c r="F53" s="12">
        <f t="shared" si="1"/>
        <v>46.227000000000004</v>
      </c>
      <c r="G53" s="12">
        <f t="shared" si="2"/>
        <v>194.98500000000001</v>
      </c>
      <c r="H53" s="12">
        <f>+Roc_InfraMR[[#This Row],[Total Líneas de Explotación ]]</f>
        <v>194.98500000000001</v>
      </c>
      <c r="I53" s="12">
        <v>353.28400000000005</v>
      </c>
      <c r="J53" s="12">
        <f>+Roc_InfraMR[[#This Row],[A.01.2 -  Longitud de Líneas de Explotación No Electrificadas Vía Doble o Múltiple (km)]]*2+Roc_InfraMR[[#This Row],[A.01.1 -  Longitud de Líneas de Explotación No Electrificadas Vía Simple (km)]]</f>
        <v>297.51600000000002</v>
      </c>
      <c r="K53" s="12">
        <v>0</v>
      </c>
      <c r="L53" s="12">
        <f>+Roc_InfraMR[[#This Row],[A.02.2 -  Longitud de Líneas de Explotación Electrificadas Vía Doble o Múltiple (km)]]*2</f>
        <v>92.454000000000008</v>
      </c>
      <c r="M53" s="12">
        <v>0</v>
      </c>
      <c r="N53" s="12">
        <f>+Roc_InfraMR[[#This Row],[A.03.1 -  Longitud de Vías de Explotación No Electrificadas Troncales y Ramales (vía principal) (km)]]+Roc_InfraMR[[#This Row],[A.04.1 -  Longitud de Vías de Explotación Electrificadas Troncales y Ramales (vía principal) (km)]]</f>
        <v>389.97</v>
      </c>
      <c r="O53" s="12">
        <f>+Roc_InfraMR[[#This Row],[Total Vías (excluido Auxiliares)]]</f>
        <v>389.97</v>
      </c>
      <c r="P53" s="1">
        <v>61</v>
      </c>
      <c r="Q53" s="1">
        <v>5</v>
      </c>
      <c r="R53" s="1">
        <v>3</v>
      </c>
      <c r="S53" s="1">
        <f t="shared" si="3"/>
        <v>69</v>
      </c>
      <c r="T53" s="1">
        <v>60</v>
      </c>
      <c r="U53" s="1">
        <v>68</v>
      </c>
      <c r="V53" s="1">
        <v>10</v>
      </c>
      <c r="W53" s="1">
        <v>23</v>
      </c>
      <c r="X53" s="1">
        <v>0</v>
      </c>
      <c r="Y53" s="1">
        <f t="shared" si="4"/>
        <v>161</v>
      </c>
      <c r="Z53" s="1">
        <v>62</v>
      </c>
      <c r="AA53" s="1">
        <v>26</v>
      </c>
      <c r="AB53" s="1">
        <v>161</v>
      </c>
      <c r="AC53" s="1">
        <f t="shared" si="5"/>
        <v>249</v>
      </c>
      <c r="AD53" s="1">
        <v>23</v>
      </c>
      <c r="AE53" s="1">
        <v>29</v>
      </c>
      <c r="AF53" s="1">
        <v>132</v>
      </c>
      <c r="AG53" s="1">
        <f t="shared" si="6"/>
        <v>184</v>
      </c>
      <c r="AH53" s="12">
        <v>60.414999999999999</v>
      </c>
      <c r="AI53" s="12">
        <v>0</v>
      </c>
      <c r="AJ53" s="12">
        <v>166.46899999999999</v>
      </c>
      <c r="AK53" s="12">
        <f t="shared" si="7"/>
        <v>226.88399999999999</v>
      </c>
      <c r="AL53" s="1">
        <v>3</v>
      </c>
      <c r="AM53" s="1">
        <v>8</v>
      </c>
      <c r="AN53" s="1">
        <v>29</v>
      </c>
      <c r="AO53" s="1">
        <f t="shared" si="8"/>
        <v>40</v>
      </c>
      <c r="AP53" s="1">
        <v>113</v>
      </c>
      <c r="AQ53" s="1">
        <v>58</v>
      </c>
      <c r="AR53" s="1">
        <v>39</v>
      </c>
      <c r="AS53" s="1">
        <f>+Roc_InfraMR[[#This Row],[B.02.3 - Parque de Coches Eléctricos Motrices Tipo R]]+Roc_InfraMR[[#This Row],[B.02.2 - Parque de Coches Eléctricos Motrices Remolcados Tipo R]]+Roc_InfraMR[[#This Row],[B.02.1 - Parque de Coches Eléctricos Motrices]]</f>
        <v>210</v>
      </c>
      <c r="AT53" s="1">
        <v>0</v>
      </c>
      <c r="AU53" s="1">
        <v>0</v>
      </c>
      <c r="AV53" s="1">
        <v>0</v>
      </c>
      <c r="AW53" s="1">
        <f>+SUM(Roc_InfraMR[[#This Row],[B.03.1 - Parque de Coches Motores Motrices Remolcados]:[B.03.3 - Parque de Coches Motores Motrices Cabina]])</f>
        <v>0</v>
      </c>
      <c r="AX53" s="1">
        <v>158</v>
      </c>
      <c r="AY53" s="1">
        <v>52</v>
      </c>
      <c r="AZ53" s="1">
        <v>15</v>
      </c>
      <c r="BA53" s="1">
        <v>102</v>
      </c>
      <c r="BB53" s="1">
        <v>0</v>
      </c>
      <c r="BC53" s="1">
        <f t="shared" si="9"/>
        <v>327</v>
      </c>
      <c r="BD53" s="1">
        <v>0</v>
      </c>
      <c r="BE53" s="1">
        <v>20</v>
      </c>
      <c r="BF53" s="16">
        <v>1676</v>
      </c>
    </row>
    <row r="54" spans="1:58">
      <c r="A54" s="1">
        <v>1997</v>
      </c>
      <c r="B54" s="1" t="s">
        <v>119</v>
      </c>
      <c r="C54" s="12">
        <v>0</v>
      </c>
      <c r="D54" s="12">
        <f t="shared" si="0"/>
        <v>148.75800000000001</v>
      </c>
      <c r="E54" s="12">
        <v>0</v>
      </c>
      <c r="F54" s="12">
        <f t="shared" si="1"/>
        <v>46.227000000000004</v>
      </c>
      <c r="G54" s="12">
        <f t="shared" si="2"/>
        <v>194.98500000000001</v>
      </c>
      <c r="H54" s="12">
        <f>+Roc_InfraMR[[#This Row],[Total Líneas de Explotación ]]</f>
        <v>194.98500000000001</v>
      </c>
      <c r="I54" s="12">
        <v>353.28400000000005</v>
      </c>
      <c r="J54" s="12">
        <f>+Roc_InfraMR[[#This Row],[A.01.2 -  Longitud de Líneas de Explotación No Electrificadas Vía Doble o Múltiple (km)]]*2+Roc_InfraMR[[#This Row],[A.01.1 -  Longitud de Líneas de Explotación No Electrificadas Vía Simple (km)]]</f>
        <v>297.51600000000002</v>
      </c>
      <c r="K54" s="12">
        <v>0</v>
      </c>
      <c r="L54" s="12">
        <f>+Roc_InfraMR[[#This Row],[A.02.2 -  Longitud de Líneas de Explotación Electrificadas Vía Doble o Múltiple (km)]]*2</f>
        <v>92.454000000000008</v>
      </c>
      <c r="M54" s="12">
        <v>0</v>
      </c>
      <c r="N54" s="12">
        <f>+Roc_InfraMR[[#This Row],[A.03.1 -  Longitud de Vías de Explotación No Electrificadas Troncales y Ramales (vía principal) (km)]]+Roc_InfraMR[[#This Row],[A.04.1 -  Longitud de Vías de Explotación Electrificadas Troncales y Ramales (vía principal) (km)]]</f>
        <v>389.97</v>
      </c>
      <c r="O54" s="12">
        <f>+Roc_InfraMR[[#This Row],[Total Vías (excluido Auxiliares)]]</f>
        <v>389.97</v>
      </c>
      <c r="P54" s="1">
        <v>61</v>
      </c>
      <c r="Q54" s="1">
        <v>5</v>
      </c>
      <c r="R54" s="1">
        <v>3</v>
      </c>
      <c r="S54" s="1">
        <f t="shared" si="3"/>
        <v>69</v>
      </c>
      <c r="T54" s="1">
        <v>60</v>
      </c>
      <c r="U54" s="1">
        <v>68</v>
      </c>
      <c r="V54" s="1">
        <v>10</v>
      </c>
      <c r="W54" s="1">
        <v>23</v>
      </c>
      <c r="X54" s="1">
        <v>0</v>
      </c>
      <c r="Y54" s="1">
        <f t="shared" si="4"/>
        <v>161</v>
      </c>
      <c r="Z54" s="1">
        <v>62</v>
      </c>
      <c r="AA54" s="1">
        <v>26</v>
      </c>
      <c r="AB54" s="1">
        <v>161</v>
      </c>
      <c r="AC54" s="1">
        <f t="shared" si="5"/>
        <v>249</v>
      </c>
      <c r="AD54" s="1">
        <v>23</v>
      </c>
      <c r="AE54" s="1">
        <v>29</v>
      </c>
      <c r="AF54" s="1">
        <v>132</v>
      </c>
      <c r="AG54" s="1">
        <f t="shared" si="6"/>
        <v>184</v>
      </c>
      <c r="AH54" s="12">
        <v>60.414999999999999</v>
      </c>
      <c r="AI54" s="12">
        <v>0</v>
      </c>
      <c r="AJ54" s="12">
        <v>166.46899999999999</v>
      </c>
      <c r="AK54" s="12">
        <f t="shared" si="7"/>
        <v>226.88399999999999</v>
      </c>
      <c r="AL54" s="1">
        <v>3</v>
      </c>
      <c r="AM54" s="1">
        <v>8</v>
      </c>
      <c r="AN54" s="1">
        <v>29</v>
      </c>
      <c r="AO54" s="1">
        <f t="shared" si="8"/>
        <v>40</v>
      </c>
      <c r="AP54" s="1">
        <v>113</v>
      </c>
      <c r="AQ54" s="1">
        <v>58</v>
      </c>
      <c r="AR54" s="1">
        <v>39</v>
      </c>
      <c r="AS54" s="1">
        <f>+Roc_InfraMR[[#This Row],[B.02.3 - Parque de Coches Eléctricos Motrices Tipo R]]+Roc_InfraMR[[#This Row],[B.02.2 - Parque de Coches Eléctricos Motrices Remolcados Tipo R]]+Roc_InfraMR[[#This Row],[B.02.1 - Parque de Coches Eléctricos Motrices]]</f>
        <v>210</v>
      </c>
      <c r="AT54" s="1">
        <v>0</v>
      </c>
      <c r="AU54" s="1">
        <v>0</v>
      </c>
      <c r="AV54" s="1">
        <v>0</v>
      </c>
      <c r="AW54" s="1">
        <f>+SUM(Roc_InfraMR[[#This Row],[B.03.1 - Parque de Coches Motores Motrices Remolcados]:[B.03.3 - Parque de Coches Motores Motrices Cabina]])</f>
        <v>0</v>
      </c>
      <c r="AX54" s="1">
        <v>158</v>
      </c>
      <c r="AY54" s="1">
        <v>52</v>
      </c>
      <c r="AZ54" s="1">
        <v>15</v>
      </c>
      <c r="BA54" s="1">
        <v>102</v>
      </c>
      <c r="BB54" s="1">
        <v>0</v>
      </c>
      <c r="BC54" s="1">
        <f t="shared" si="9"/>
        <v>327</v>
      </c>
      <c r="BD54" s="1">
        <v>0</v>
      </c>
      <c r="BE54" s="1">
        <v>20</v>
      </c>
      <c r="BF54" s="16">
        <v>1676</v>
      </c>
    </row>
    <row r="55" spans="1:58">
      <c r="A55" s="1">
        <v>1997</v>
      </c>
      <c r="B55" s="1" t="s">
        <v>120</v>
      </c>
      <c r="C55" s="12">
        <v>0</v>
      </c>
      <c r="D55" s="12">
        <f t="shared" si="0"/>
        <v>148.75800000000001</v>
      </c>
      <c r="E55" s="12">
        <v>0</v>
      </c>
      <c r="F55" s="12">
        <f t="shared" si="1"/>
        <v>46.227000000000004</v>
      </c>
      <c r="G55" s="12">
        <f t="shared" si="2"/>
        <v>194.98500000000001</v>
      </c>
      <c r="H55" s="12">
        <f>+Roc_InfraMR[[#This Row],[Total Líneas de Explotación ]]</f>
        <v>194.98500000000001</v>
      </c>
      <c r="I55" s="12">
        <v>353.28400000000005</v>
      </c>
      <c r="J55" s="12">
        <f>+Roc_InfraMR[[#This Row],[A.01.2 -  Longitud de Líneas de Explotación No Electrificadas Vía Doble o Múltiple (km)]]*2+Roc_InfraMR[[#This Row],[A.01.1 -  Longitud de Líneas de Explotación No Electrificadas Vía Simple (km)]]</f>
        <v>297.51600000000002</v>
      </c>
      <c r="K55" s="12">
        <v>0</v>
      </c>
      <c r="L55" s="12">
        <f>+Roc_InfraMR[[#This Row],[A.02.2 -  Longitud de Líneas de Explotación Electrificadas Vía Doble o Múltiple (km)]]*2</f>
        <v>92.454000000000008</v>
      </c>
      <c r="M55" s="12">
        <v>0</v>
      </c>
      <c r="N55" s="12">
        <f>+Roc_InfraMR[[#This Row],[A.03.1 -  Longitud de Vías de Explotación No Electrificadas Troncales y Ramales (vía principal) (km)]]+Roc_InfraMR[[#This Row],[A.04.1 -  Longitud de Vías de Explotación Electrificadas Troncales y Ramales (vía principal) (km)]]</f>
        <v>389.97</v>
      </c>
      <c r="O55" s="12">
        <f>+Roc_InfraMR[[#This Row],[Total Vías (excluido Auxiliares)]]</f>
        <v>389.97</v>
      </c>
      <c r="P55" s="1">
        <v>61</v>
      </c>
      <c r="Q55" s="1">
        <v>5</v>
      </c>
      <c r="R55" s="1">
        <v>3</v>
      </c>
      <c r="S55" s="1">
        <f t="shared" si="3"/>
        <v>69</v>
      </c>
      <c r="T55" s="1">
        <v>60</v>
      </c>
      <c r="U55" s="1">
        <v>68</v>
      </c>
      <c r="V55" s="1">
        <v>10</v>
      </c>
      <c r="W55" s="1">
        <v>23</v>
      </c>
      <c r="X55" s="1">
        <v>0</v>
      </c>
      <c r="Y55" s="1">
        <f t="shared" si="4"/>
        <v>161</v>
      </c>
      <c r="Z55" s="1">
        <v>62</v>
      </c>
      <c r="AA55" s="1">
        <v>26</v>
      </c>
      <c r="AB55" s="1">
        <v>161</v>
      </c>
      <c r="AC55" s="1">
        <f t="shared" si="5"/>
        <v>249</v>
      </c>
      <c r="AD55" s="1">
        <v>23</v>
      </c>
      <c r="AE55" s="1">
        <v>29</v>
      </c>
      <c r="AF55" s="1">
        <v>132</v>
      </c>
      <c r="AG55" s="1">
        <f t="shared" si="6"/>
        <v>184</v>
      </c>
      <c r="AH55" s="12">
        <v>60.414999999999999</v>
      </c>
      <c r="AI55" s="12">
        <v>0</v>
      </c>
      <c r="AJ55" s="12">
        <v>166.46899999999999</v>
      </c>
      <c r="AK55" s="12">
        <f t="shared" si="7"/>
        <v>226.88399999999999</v>
      </c>
      <c r="AL55" s="1">
        <v>3</v>
      </c>
      <c r="AM55" s="1">
        <v>8</v>
      </c>
      <c r="AN55" s="1">
        <v>29</v>
      </c>
      <c r="AO55" s="1">
        <f t="shared" si="8"/>
        <v>40</v>
      </c>
      <c r="AP55" s="1">
        <v>113</v>
      </c>
      <c r="AQ55" s="1">
        <v>58</v>
      </c>
      <c r="AR55" s="1">
        <v>39</v>
      </c>
      <c r="AS55" s="1">
        <f>+Roc_InfraMR[[#This Row],[B.02.3 - Parque de Coches Eléctricos Motrices Tipo R]]+Roc_InfraMR[[#This Row],[B.02.2 - Parque de Coches Eléctricos Motrices Remolcados Tipo R]]+Roc_InfraMR[[#This Row],[B.02.1 - Parque de Coches Eléctricos Motrices]]</f>
        <v>210</v>
      </c>
      <c r="AT55" s="1">
        <v>0</v>
      </c>
      <c r="AU55" s="1">
        <v>0</v>
      </c>
      <c r="AV55" s="1">
        <v>0</v>
      </c>
      <c r="AW55" s="1">
        <f>+SUM(Roc_InfraMR[[#This Row],[B.03.1 - Parque de Coches Motores Motrices Remolcados]:[B.03.3 - Parque de Coches Motores Motrices Cabina]])</f>
        <v>0</v>
      </c>
      <c r="AX55" s="1">
        <v>158</v>
      </c>
      <c r="AY55" s="1">
        <v>52</v>
      </c>
      <c r="AZ55" s="1">
        <v>15</v>
      </c>
      <c r="BA55" s="1">
        <v>102</v>
      </c>
      <c r="BB55" s="1">
        <v>0</v>
      </c>
      <c r="BC55" s="1">
        <f t="shared" si="9"/>
        <v>327</v>
      </c>
      <c r="BD55" s="1">
        <v>0</v>
      </c>
      <c r="BE55" s="1">
        <v>20</v>
      </c>
      <c r="BF55" s="16">
        <v>1676</v>
      </c>
    </row>
    <row r="56" spans="1:58">
      <c r="A56" s="1">
        <v>1997</v>
      </c>
      <c r="B56" s="1" t="s">
        <v>121</v>
      </c>
      <c r="C56" s="12">
        <v>0</v>
      </c>
      <c r="D56" s="12">
        <f t="shared" si="0"/>
        <v>148.75800000000001</v>
      </c>
      <c r="E56" s="12">
        <v>0</v>
      </c>
      <c r="F56" s="12">
        <f t="shared" si="1"/>
        <v>46.227000000000004</v>
      </c>
      <c r="G56" s="12">
        <f t="shared" si="2"/>
        <v>194.98500000000001</v>
      </c>
      <c r="H56" s="12">
        <f>+Roc_InfraMR[[#This Row],[Total Líneas de Explotación ]]</f>
        <v>194.98500000000001</v>
      </c>
      <c r="I56" s="12">
        <v>353.28400000000005</v>
      </c>
      <c r="J56" s="12">
        <f>+Roc_InfraMR[[#This Row],[A.01.2 -  Longitud de Líneas de Explotación No Electrificadas Vía Doble o Múltiple (km)]]*2+Roc_InfraMR[[#This Row],[A.01.1 -  Longitud de Líneas de Explotación No Electrificadas Vía Simple (km)]]</f>
        <v>297.51600000000002</v>
      </c>
      <c r="K56" s="12">
        <v>0</v>
      </c>
      <c r="L56" s="12">
        <f>+Roc_InfraMR[[#This Row],[A.02.2 -  Longitud de Líneas de Explotación Electrificadas Vía Doble o Múltiple (km)]]*2</f>
        <v>92.454000000000008</v>
      </c>
      <c r="M56" s="12">
        <v>0</v>
      </c>
      <c r="N56" s="12">
        <f>+Roc_InfraMR[[#This Row],[A.03.1 -  Longitud de Vías de Explotación No Electrificadas Troncales y Ramales (vía principal) (km)]]+Roc_InfraMR[[#This Row],[A.04.1 -  Longitud de Vías de Explotación Electrificadas Troncales y Ramales (vía principal) (km)]]</f>
        <v>389.97</v>
      </c>
      <c r="O56" s="12">
        <f>+Roc_InfraMR[[#This Row],[Total Vías (excluido Auxiliares)]]</f>
        <v>389.97</v>
      </c>
      <c r="P56" s="1">
        <v>61</v>
      </c>
      <c r="Q56" s="1">
        <v>5</v>
      </c>
      <c r="R56" s="1">
        <v>3</v>
      </c>
      <c r="S56" s="1">
        <f t="shared" si="3"/>
        <v>69</v>
      </c>
      <c r="T56" s="1">
        <v>60</v>
      </c>
      <c r="U56" s="1">
        <v>68</v>
      </c>
      <c r="V56" s="1">
        <v>10</v>
      </c>
      <c r="W56" s="1">
        <v>23</v>
      </c>
      <c r="X56" s="1">
        <v>0</v>
      </c>
      <c r="Y56" s="1">
        <f t="shared" si="4"/>
        <v>161</v>
      </c>
      <c r="Z56" s="1">
        <v>62</v>
      </c>
      <c r="AA56" s="1">
        <v>26</v>
      </c>
      <c r="AB56" s="1">
        <v>161</v>
      </c>
      <c r="AC56" s="1">
        <f t="shared" si="5"/>
        <v>249</v>
      </c>
      <c r="AD56" s="1">
        <v>23</v>
      </c>
      <c r="AE56" s="1">
        <v>29</v>
      </c>
      <c r="AF56" s="1">
        <v>132</v>
      </c>
      <c r="AG56" s="1">
        <f t="shared" si="6"/>
        <v>184</v>
      </c>
      <c r="AH56" s="12">
        <v>60.414999999999999</v>
      </c>
      <c r="AI56" s="12">
        <v>0</v>
      </c>
      <c r="AJ56" s="12">
        <v>166.46899999999999</v>
      </c>
      <c r="AK56" s="12">
        <f t="shared" si="7"/>
        <v>226.88399999999999</v>
      </c>
      <c r="AL56" s="1">
        <v>3</v>
      </c>
      <c r="AM56" s="1">
        <v>8</v>
      </c>
      <c r="AN56" s="1">
        <v>29</v>
      </c>
      <c r="AO56" s="1">
        <f t="shared" si="8"/>
        <v>40</v>
      </c>
      <c r="AP56" s="1">
        <v>113</v>
      </c>
      <c r="AQ56" s="1">
        <v>58</v>
      </c>
      <c r="AR56" s="1">
        <v>39</v>
      </c>
      <c r="AS56" s="1">
        <f>+Roc_InfraMR[[#This Row],[B.02.3 - Parque de Coches Eléctricos Motrices Tipo R]]+Roc_InfraMR[[#This Row],[B.02.2 - Parque de Coches Eléctricos Motrices Remolcados Tipo R]]+Roc_InfraMR[[#This Row],[B.02.1 - Parque de Coches Eléctricos Motrices]]</f>
        <v>210</v>
      </c>
      <c r="AT56" s="1">
        <v>0</v>
      </c>
      <c r="AU56" s="1">
        <v>0</v>
      </c>
      <c r="AV56" s="1">
        <v>0</v>
      </c>
      <c r="AW56" s="1">
        <f>+SUM(Roc_InfraMR[[#This Row],[B.03.1 - Parque de Coches Motores Motrices Remolcados]:[B.03.3 - Parque de Coches Motores Motrices Cabina]])</f>
        <v>0</v>
      </c>
      <c r="AX56" s="1">
        <v>158</v>
      </c>
      <c r="AY56" s="1">
        <v>52</v>
      </c>
      <c r="AZ56" s="1">
        <v>15</v>
      </c>
      <c r="BA56" s="1">
        <v>102</v>
      </c>
      <c r="BB56" s="1">
        <v>0</v>
      </c>
      <c r="BC56" s="1">
        <f t="shared" si="9"/>
        <v>327</v>
      </c>
      <c r="BD56" s="1">
        <v>0</v>
      </c>
      <c r="BE56" s="1">
        <v>20</v>
      </c>
      <c r="BF56" s="16">
        <v>1676</v>
      </c>
    </row>
    <row r="57" spans="1:58">
      <c r="A57" s="1">
        <v>1997</v>
      </c>
      <c r="B57" s="1" t="s">
        <v>122</v>
      </c>
      <c r="C57" s="12">
        <v>0</v>
      </c>
      <c r="D57" s="12">
        <f t="shared" si="0"/>
        <v>148.75800000000001</v>
      </c>
      <c r="E57" s="12">
        <v>0</v>
      </c>
      <c r="F57" s="12">
        <f t="shared" si="1"/>
        <v>46.227000000000004</v>
      </c>
      <c r="G57" s="12">
        <f t="shared" si="2"/>
        <v>194.98500000000001</v>
      </c>
      <c r="H57" s="12">
        <f>+Roc_InfraMR[[#This Row],[Total Líneas de Explotación ]]</f>
        <v>194.98500000000001</v>
      </c>
      <c r="I57" s="12">
        <v>353.28400000000005</v>
      </c>
      <c r="J57" s="12">
        <f>+Roc_InfraMR[[#This Row],[A.01.2 -  Longitud de Líneas de Explotación No Electrificadas Vía Doble o Múltiple (km)]]*2+Roc_InfraMR[[#This Row],[A.01.1 -  Longitud de Líneas de Explotación No Electrificadas Vía Simple (km)]]</f>
        <v>297.51600000000002</v>
      </c>
      <c r="K57" s="12">
        <v>0</v>
      </c>
      <c r="L57" s="12">
        <f>+Roc_InfraMR[[#This Row],[A.02.2 -  Longitud de Líneas de Explotación Electrificadas Vía Doble o Múltiple (km)]]*2</f>
        <v>92.454000000000008</v>
      </c>
      <c r="M57" s="12">
        <v>0</v>
      </c>
      <c r="N57" s="12">
        <f>+Roc_InfraMR[[#This Row],[A.03.1 -  Longitud de Vías de Explotación No Electrificadas Troncales y Ramales (vía principal) (km)]]+Roc_InfraMR[[#This Row],[A.04.1 -  Longitud de Vías de Explotación Electrificadas Troncales y Ramales (vía principal) (km)]]</f>
        <v>389.97</v>
      </c>
      <c r="O57" s="12">
        <f>+Roc_InfraMR[[#This Row],[Total Vías (excluido Auxiliares)]]</f>
        <v>389.97</v>
      </c>
      <c r="P57" s="1">
        <v>61</v>
      </c>
      <c r="Q57" s="1">
        <v>5</v>
      </c>
      <c r="R57" s="1">
        <v>3</v>
      </c>
      <c r="S57" s="1">
        <f t="shared" si="3"/>
        <v>69</v>
      </c>
      <c r="T57" s="1">
        <v>60</v>
      </c>
      <c r="U57" s="1">
        <v>68</v>
      </c>
      <c r="V57" s="1">
        <v>10</v>
      </c>
      <c r="W57" s="1">
        <v>23</v>
      </c>
      <c r="X57" s="1">
        <v>0</v>
      </c>
      <c r="Y57" s="1">
        <f t="shared" si="4"/>
        <v>161</v>
      </c>
      <c r="Z57" s="1">
        <v>62</v>
      </c>
      <c r="AA57" s="1">
        <v>26</v>
      </c>
      <c r="AB57" s="1">
        <v>161</v>
      </c>
      <c r="AC57" s="1">
        <f t="shared" si="5"/>
        <v>249</v>
      </c>
      <c r="AD57" s="1">
        <v>23</v>
      </c>
      <c r="AE57" s="1">
        <v>29</v>
      </c>
      <c r="AF57" s="1">
        <v>132</v>
      </c>
      <c r="AG57" s="1">
        <f t="shared" si="6"/>
        <v>184</v>
      </c>
      <c r="AH57" s="12">
        <v>60.414999999999999</v>
      </c>
      <c r="AI57" s="12">
        <v>0</v>
      </c>
      <c r="AJ57" s="12">
        <v>166.46899999999999</v>
      </c>
      <c r="AK57" s="12">
        <f t="shared" si="7"/>
        <v>226.88399999999999</v>
      </c>
      <c r="AL57" s="1">
        <v>3</v>
      </c>
      <c r="AM57" s="1">
        <v>8</v>
      </c>
      <c r="AN57" s="1">
        <v>29</v>
      </c>
      <c r="AO57" s="1">
        <f t="shared" si="8"/>
        <v>40</v>
      </c>
      <c r="AP57" s="1">
        <v>113</v>
      </c>
      <c r="AQ57" s="1">
        <v>58</v>
      </c>
      <c r="AR57" s="1">
        <v>39</v>
      </c>
      <c r="AS57" s="1">
        <f>+Roc_InfraMR[[#This Row],[B.02.3 - Parque de Coches Eléctricos Motrices Tipo R]]+Roc_InfraMR[[#This Row],[B.02.2 - Parque de Coches Eléctricos Motrices Remolcados Tipo R]]+Roc_InfraMR[[#This Row],[B.02.1 - Parque de Coches Eléctricos Motrices]]</f>
        <v>210</v>
      </c>
      <c r="AT57" s="1">
        <v>0</v>
      </c>
      <c r="AU57" s="1">
        <v>0</v>
      </c>
      <c r="AV57" s="1">
        <v>0</v>
      </c>
      <c r="AW57" s="1">
        <f>+SUM(Roc_InfraMR[[#This Row],[B.03.1 - Parque de Coches Motores Motrices Remolcados]:[B.03.3 - Parque de Coches Motores Motrices Cabina]])</f>
        <v>0</v>
      </c>
      <c r="AX57" s="1">
        <v>158</v>
      </c>
      <c r="AY57" s="1">
        <v>52</v>
      </c>
      <c r="AZ57" s="1">
        <v>15</v>
      </c>
      <c r="BA57" s="1">
        <v>102</v>
      </c>
      <c r="BB57" s="1">
        <v>0</v>
      </c>
      <c r="BC57" s="1">
        <f t="shared" si="9"/>
        <v>327</v>
      </c>
      <c r="BD57" s="1">
        <v>0</v>
      </c>
      <c r="BE57" s="1">
        <v>20</v>
      </c>
      <c r="BF57" s="16">
        <v>1676</v>
      </c>
    </row>
    <row r="58" spans="1:58">
      <c r="A58" s="1">
        <v>1997</v>
      </c>
      <c r="B58" s="1" t="s">
        <v>123</v>
      </c>
      <c r="C58" s="12">
        <v>0</v>
      </c>
      <c r="D58" s="12">
        <f t="shared" si="0"/>
        <v>148.75800000000001</v>
      </c>
      <c r="E58" s="12">
        <v>0</v>
      </c>
      <c r="F58" s="12">
        <f t="shared" si="1"/>
        <v>46.227000000000004</v>
      </c>
      <c r="G58" s="12">
        <f t="shared" si="2"/>
        <v>194.98500000000001</v>
      </c>
      <c r="H58" s="12">
        <f>+Roc_InfraMR[[#This Row],[Total Líneas de Explotación ]]</f>
        <v>194.98500000000001</v>
      </c>
      <c r="I58" s="12">
        <v>353.28400000000005</v>
      </c>
      <c r="J58" s="12">
        <f>+Roc_InfraMR[[#This Row],[A.01.2 -  Longitud de Líneas de Explotación No Electrificadas Vía Doble o Múltiple (km)]]*2+Roc_InfraMR[[#This Row],[A.01.1 -  Longitud de Líneas de Explotación No Electrificadas Vía Simple (km)]]</f>
        <v>297.51600000000002</v>
      </c>
      <c r="K58" s="12">
        <v>0</v>
      </c>
      <c r="L58" s="12">
        <f>+Roc_InfraMR[[#This Row],[A.02.2 -  Longitud de Líneas de Explotación Electrificadas Vía Doble o Múltiple (km)]]*2</f>
        <v>92.454000000000008</v>
      </c>
      <c r="M58" s="12">
        <v>0</v>
      </c>
      <c r="N58" s="12">
        <f>+Roc_InfraMR[[#This Row],[A.03.1 -  Longitud de Vías de Explotación No Electrificadas Troncales y Ramales (vía principal) (km)]]+Roc_InfraMR[[#This Row],[A.04.1 -  Longitud de Vías de Explotación Electrificadas Troncales y Ramales (vía principal) (km)]]</f>
        <v>389.97</v>
      </c>
      <c r="O58" s="12">
        <f>+Roc_InfraMR[[#This Row],[Total Vías (excluido Auxiliares)]]</f>
        <v>389.97</v>
      </c>
      <c r="P58" s="1">
        <v>61</v>
      </c>
      <c r="Q58" s="1">
        <v>5</v>
      </c>
      <c r="R58" s="1">
        <v>3</v>
      </c>
      <c r="S58" s="1">
        <f t="shared" si="3"/>
        <v>69</v>
      </c>
      <c r="T58" s="1">
        <v>60</v>
      </c>
      <c r="U58" s="1">
        <v>68</v>
      </c>
      <c r="V58" s="1">
        <v>10</v>
      </c>
      <c r="W58" s="1">
        <v>23</v>
      </c>
      <c r="X58" s="1">
        <v>0</v>
      </c>
      <c r="Y58" s="1">
        <f t="shared" si="4"/>
        <v>161</v>
      </c>
      <c r="Z58" s="1">
        <v>62</v>
      </c>
      <c r="AA58" s="1">
        <v>26</v>
      </c>
      <c r="AB58" s="1">
        <v>161</v>
      </c>
      <c r="AC58" s="1">
        <f t="shared" si="5"/>
        <v>249</v>
      </c>
      <c r="AD58" s="1">
        <v>23</v>
      </c>
      <c r="AE58" s="1">
        <v>29</v>
      </c>
      <c r="AF58" s="1">
        <v>132</v>
      </c>
      <c r="AG58" s="1">
        <f t="shared" si="6"/>
        <v>184</v>
      </c>
      <c r="AH58" s="12">
        <v>60.414999999999999</v>
      </c>
      <c r="AI58" s="12">
        <v>0</v>
      </c>
      <c r="AJ58" s="12">
        <v>166.46899999999999</v>
      </c>
      <c r="AK58" s="12">
        <f t="shared" si="7"/>
        <v>226.88399999999999</v>
      </c>
      <c r="AL58" s="1">
        <v>3</v>
      </c>
      <c r="AM58" s="1">
        <v>8</v>
      </c>
      <c r="AN58" s="1">
        <v>29</v>
      </c>
      <c r="AO58" s="1">
        <f t="shared" si="8"/>
        <v>40</v>
      </c>
      <c r="AP58" s="1">
        <v>113</v>
      </c>
      <c r="AQ58" s="1">
        <v>58</v>
      </c>
      <c r="AR58" s="1">
        <v>39</v>
      </c>
      <c r="AS58" s="1">
        <f>+Roc_InfraMR[[#This Row],[B.02.3 - Parque de Coches Eléctricos Motrices Tipo R]]+Roc_InfraMR[[#This Row],[B.02.2 - Parque de Coches Eléctricos Motrices Remolcados Tipo R]]+Roc_InfraMR[[#This Row],[B.02.1 - Parque de Coches Eléctricos Motrices]]</f>
        <v>210</v>
      </c>
      <c r="AT58" s="1">
        <v>0</v>
      </c>
      <c r="AU58" s="1">
        <v>0</v>
      </c>
      <c r="AV58" s="1">
        <v>0</v>
      </c>
      <c r="AW58" s="1">
        <f>+SUM(Roc_InfraMR[[#This Row],[B.03.1 - Parque de Coches Motores Motrices Remolcados]:[B.03.3 - Parque de Coches Motores Motrices Cabina]])</f>
        <v>0</v>
      </c>
      <c r="AX58" s="1">
        <v>158</v>
      </c>
      <c r="AY58" s="1">
        <v>52</v>
      </c>
      <c r="AZ58" s="1">
        <v>15</v>
      </c>
      <c r="BA58" s="1">
        <v>102</v>
      </c>
      <c r="BB58" s="1">
        <v>0</v>
      </c>
      <c r="BC58" s="1">
        <f t="shared" si="9"/>
        <v>327</v>
      </c>
      <c r="BD58" s="1">
        <v>0</v>
      </c>
      <c r="BE58" s="1">
        <v>20</v>
      </c>
      <c r="BF58" s="16">
        <v>1676</v>
      </c>
    </row>
    <row r="59" spans="1:58">
      <c r="A59" s="1">
        <v>1997</v>
      </c>
      <c r="B59" s="1" t="s">
        <v>124</v>
      </c>
      <c r="C59" s="12">
        <v>0</v>
      </c>
      <c r="D59" s="12">
        <f t="shared" si="0"/>
        <v>148.75800000000001</v>
      </c>
      <c r="E59" s="12">
        <v>0</v>
      </c>
      <c r="F59" s="12">
        <f t="shared" si="1"/>
        <v>46.227000000000004</v>
      </c>
      <c r="G59" s="12">
        <f t="shared" si="2"/>
        <v>194.98500000000001</v>
      </c>
      <c r="H59" s="12">
        <f>+Roc_InfraMR[[#This Row],[Total Líneas de Explotación ]]</f>
        <v>194.98500000000001</v>
      </c>
      <c r="I59" s="12">
        <v>353.28400000000005</v>
      </c>
      <c r="J59" s="12">
        <f>+Roc_InfraMR[[#This Row],[A.01.2 -  Longitud de Líneas de Explotación No Electrificadas Vía Doble o Múltiple (km)]]*2+Roc_InfraMR[[#This Row],[A.01.1 -  Longitud de Líneas de Explotación No Electrificadas Vía Simple (km)]]</f>
        <v>297.51600000000002</v>
      </c>
      <c r="K59" s="12">
        <v>0</v>
      </c>
      <c r="L59" s="12">
        <f>+Roc_InfraMR[[#This Row],[A.02.2 -  Longitud de Líneas de Explotación Electrificadas Vía Doble o Múltiple (km)]]*2</f>
        <v>92.454000000000008</v>
      </c>
      <c r="M59" s="12">
        <v>0</v>
      </c>
      <c r="N59" s="12">
        <f>+Roc_InfraMR[[#This Row],[A.03.1 -  Longitud de Vías de Explotación No Electrificadas Troncales y Ramales (vía principal) (km)]]+Roc_InfraMR[[#This Row],[A.04.1 -  Longitud de Vías de Explotación Electrificadas Troncales y Ramales (vía principal) (km)]]</f>
        <v>389.97</v>
      </c>
      <c r="O59" s="12">
        <f>+Roc_InfraMR[[#This Row],[Total Vías (excluido Auxiliares)]]</f>
        <v>389.97</v>
      </c>
      <c r="P59" s="1">
        <v>61</v>
      </c>
      <c r="Q59" s="1">
        <v>5</v>
      </c>
      <c r="R59" s="1">
        <v>3</v>
      </c>
      <c r="S59" s="1">
        <f t="shared" si="3"/>
        <v>69</v>
      </c>
      <c r="T59" s="1">
        <v>60</v>
      </c>
      <c r="U59" s="1">
        <v>68</v>
      </c>
      <c r="V59" s="1">
        <v>10</v>
      </c>
      <c r="W59" s="1">
        <v>23</v>
      </c>
      <c r="X59" s="1">
        <v>0</v>
      </c>
      <c r="Y59" s="1">
        <f t="shared" si="4"/>
        <v>161</v>
      </c>
      <c r="Z59" s="1">
        <v>62</v>
      </c>
      <c r="AA59" s="1">
        <v>26</v>
      </c>
      <c r="AB59" s="1">
        <v>161</v>
      </c>
      <c r="AC59" s="1">
        <f t="shared" si="5"/>
        <v>249</v>
      </c>
      <c r="AD59" s="1">
        <v>23</v>
      </c>
      <c r="AE59" s="1">
        <v>29</v>
      </c>
      <c r="AF59" s="1">
        <v>132</v>
      </c>
      <c r="AG59" s="1">
        <f t="shared" si="6"/>
        <v>184</v>
      </c>
      <c r="AH59" s="12">
        <v>60.414999999999999</v>
      </c>
      <c r="AI59" s="12">
        <v>0</v>
      </c>
      <c r="AJ59" s="12">
        <v>166.46899999999999</v>
      </c>
      <c r="AK59" s="12">
        <f t="shared" si="7"/>
        <v>226.88399999999999</v>
      </c>
      <c r="AL59" s="1">
        <v>3</v>
      </c>
      <c r="AM59" s="1">
        <v>8</v>
      </c>
      <c r="AN59" s="1">
        <v>29</v>
      </c>
      <c r="AO59" s="1">
        <f t="shared" si="8"/>
        <v>40</v>
      </c>
      <c r="AP59" s="1">
        <v>113</v>
      </c>
      <c r="AQ59" s="1">
        <v>58</v>
      </c>
      <c r="AR59" s="1">
        <v>39</v>
      </c>
      <c r="AS59" s="1">
        <f>+Roc_InfraMR[[#This Row],[B.02.3 - Parque de Coches Eléctricos Motrices Tipo R]]+Roc_InfraMR[[#This Row],[B.02.2 - Parque de Coches Eléctricos Motrices Remolcados Tipo R]]+Roc_InfraMR[[#This Row],[B.02.1 - Parque de Coches Eléctricos Motrices]]</f>
        <v>210</v>
      </c>
      <c r="AT59" s="1">
        <v>0</v>
      </c>
      <c r="AU59" s="1">
        <v>0</v>
      </c>
      <c r="AV59" s="1">
        <v>0</v>
      </c>
      <c r="AW59" s="1">
        <f>+SUM(Roc_InfraMR[[#This Row],[B.03.1 - Parque de Coches Motores Motrices Remolcados]:[B.03.3 - Parque de Coches Motores Motrices Cabina]])</f>
        <v>0</v>
      </c>
      <c r="AX59" s="1">
        <v>158</v>
      </c>
      <c r="AY59" s="1">
        <v>52</v>
      </c>
      <c r="AZ59" s="1">
        <v>15</v>
      </c>
      <c r="BA59" s="1">
        <v>102</v>
      </c>
      <c r="BB59" s="1">
        <v>0</v>
      </c>
      <c r="BC59" s="1">
        <f t="shared" si="9"/>
        <v>327</v>
      </c>
      <c r="BD59" s="1">
        <v>0</v>
      </c>
      <c r="BE59" s="1">
        <v>20</v>
      </c>
      <c r="BF59" s="16">
        <v>1676</v>
      </c>
    </row>
    <row r="60" spans="1:58">
      <c r="A60" s="1">
        <v>1997</v>
      </c>
      <c r="B60" s="1" t="s">
        <v>125</v>
      </c>
      <c r="C60" s="12">
        <v>0</v>
      </c>
      <c r="D60" s="12">
        <f t="shared" si="0"/>
        <v>148.75800000000001</v>
      </c>
      <c r="E60" s="12">
        <v>0</v>
      </c>
      <c r="F60" s="12">
        <f t="shared" si="1"/>
        <v>46.227000000000004</v>
      </c>
      <c r="G60" s="12">
        <f t="shared" si="2"/>
        <v>194.98500000000001</v>
      </c>
      <c r="H60" s="12">
        <f>+Roc_InfraMR[[#This Row],[Total Líneas de Explotación ]]</f>
        <v>194.98500000000001</v>
      </c>
      <c r="I60" s="12">
        <v>353.28400000000005</v>
      </c>
      <c r="J60" s="12">
        <f>+Roc_InfraMR[[#This Row],[A.01.2 -  Longitud de Líneas de Explotación No Electrificadas Vía Doble o Múltiple (km)]]*2+Roc_InfraMR[[#This Row],[A.01.1 -  Longitud de Líneas de Explotación No Electrificadas Vía Simple (km)]]</f>
        <v>297.51600000000002</v>
      </c>
      <c r="K60" s="12">
        <v>0</v>
      </c>
      <c r="L60" s="12">
        <f>+Roc_InfraMR[[#This Row],[A.02.2 -  Longitud de Líneas de Explotación Electrificadas Vía Doble o Múltiple (km)]]*2</f>
        <v>92.454000000000008</v>
      </c>
      <c r="M60" s="12">
        <v>0</v>
      </c>
      <c r="N60" s="12">
        <f>+Roc_InfraMR[[#This Row],[A.03.1 -  Longitud de Vías de Explotación No Electrificadas Troncales y Ramales (vía principal) (km)]]+Roc_InfraMR[[#This Row],[A.04.1 -  Longitud de Vías de Explotación Electrificadas Troncales y Ramales (vía principal) (km)]]</f>
        <v>389.97</v>
      </c>
      <c r="O60" s="12">
        <f>+Roc_InfraMR[[#This Row],[Total Vías (excluido Auxiliares)]]</f>
        <v>389.97</v>
      </c>
      <c r="P60" s="1">
        <v>61</v>
      </c>
      <c r="Q60" s="1">
        <v>5</v>
      </c>
      <c r="R60" s="1">
        <v>3</v>
      </c>
      <c r="S60" s="1">
        <f t="shared" si="3"/>
        <v>69</v>
      </c>
      <c r="T60" s="1">
        <v>60</v>
      </c>
      <c r="U60" s="1">
        <v>68</v>
      </c>
      <c r="V60" s="1">
        <v>10</v>
      </c>
      <c r="W60" s="1">
        <v>23</v>
      </c>
      <c r="X60" s="1">
        <v>0</v>
      </c>
      <c r="Y60" s="1">
        <f t="shared" si="4"/>
        <v>161</v>
      </c>
      <c r="Z60" s="1">
        <v>62</v>
      </c>
      <c r="AA60" s="1">
        <v>26</v>
      </c>
      <c r="AB60" s="1">
        <v>161</v>
      </c>
      <c r="AC60" s="1">
        <f t="shared" si="5"/>
        <v>249</v>
      </c>
      <c r="AD60" s="1">
        <v>23</v>
      </c>
      <c r="AE60" s="1">
        <v>29</v>
      </c>
      <c r="AF60" s="1">
        <v>132</v>
      </c>
      <c r="AG60" s="1">
        <f t="shared" si="6"/>
        <v>184</v>
      </c>
      <c r="AH60" s="12">
        <v>60.414999999999999</v>
      </c>
      <c r="AI60" s="12">
        <v>0</v>
      </c>
      <c r="AJ60" s="12">
        <v>166.46899999999999</v>
      </c>
      <c r="AK60" s="12">
        <f t="shared" si="7"/>
        <v>226.88399999999999</v>
      </c>
      <c r="AL60" s="1">
        <v>3</v>
      </c>
      <c r="AM60" s="1">
        <v>8</v>
      </c>
      <c r="AN60" s="1">
        <v>29</v>
      </c>
      <c r="AO60" s="1">
        <f t="shared" si="8"/>
        <v>40</v>
      </c>
      <c r="AP60" s="1">
        <v>113</v>
      </c>
      <c r="AQ60" s="1">
        <v>58</v>
      </c>
      <c r="AR60" s="1">
        <v>39</v>
      </c>
      <c r="AS60" s="1">
        <f>+Roc_InfraMR[[#This Row],[B.02.3 - Parque de Coches Eléctricos Motrices Tipo R]]+Roc_InfraMR[[#This Row],[B.02.2 - Parque de Coches Eléctricos Motrices Remolcados Tipo R]]+Roc_InfraMR[[#This Row],[B.02.1 - Parque de Coches Eléctricos Motrices]]</f>
        <v>210</v>
      </c>
      <c r="AT60" s="1">
        <v>0</v>
      </c>
      <c r="AU60" s="1">
        <v>0</v>
      </c>
      <c r="AV60" s="1">
        <v>0</v>
      </c>
      <c r="AW60" s="1">
        <f>+SUM(Roc_InfraMR[[#This Row],[B.03.1 - Parque de Coches Motores Motrices Remolcados]:[B.03.3 - Parque de Coches Motores Motrices Cabina]])</f>
        <v>0</v>
      </c>
      <c r="AX60" s="1">
        <v>158</v>
      </c>
      <c r="AY60" s="1">
        <v>52</v>
      </c>
      <c r="AZ60" s="1">
        <v>15</v>
      </c>
      <c r="BA60" s="1">
        <v>102</v>
      </c>
      <c r="BB60" s="1">
        <v>0</v>
      </c>
      <c r="BC60" s="1">
        <f t="shared" si="9"/>
        <v>327</v>
      </c>
      <c r="BD60" s="1">
        <v>0</v>
      </c>
      <c r="BE60" s="1">
        <v>20</v>
      </c>
      <c r="BF60" s="16">
        <v>1676</v>
      </c>
    </row>
    <row r="61" spans="1:58">
      <c r="A61" s="1">
        <v>1997</v>
      </c>
      <c r="B61" s="1" t="s">
        <v>126</v>
      </c>
      <c r="C61" s="12">
        <v>0</v>
      </c>
      <c r="D61" s="12">
        <f t="shared" si="0"/>
        <v>148.75800000000001</v>
      </c>
      <c r="E61" s="12">
        <v>0</v>
      </c>
      <c r="F61" s="12">
        <f t="shared" si="1"/>
        <v>46.227000000000004</v>
      </c>
      <c r="G61" s="12">
        <f t="shared" si="2"/>
        <v>194.98500000000001</v>
      </c>
      <c r="H61" s="12">
        <f>+Roc_InfraMR[[#This Row],[Total Líneas de Explotación ]]</f>
        <v>194.98500000000001</v>
      </c>
      <c r="I61" s="12">
        <v>353.28400000000005</v>
      </c>
      <c r="J61" s="12">
        <f>+Roc_InfraMR[[#This Row],[A.01.2 -  Longitud de Líneas de Explotación No Electrificadas Vía Doble o Múltiple (km)]]*2+Roc_InfraMR[[#This Row],[A.01.1 -  Longitud de Líneas de Explotación No Electrificadas Vía Simple (km)]]</f>
        <v>297.51600000000002</v>
      </c>
      <c r="K61" s="12">
        <v>0</v>
      </c>
      <c r="L61" s="12">
        <f>+Roc_InfraMR[[#This Row],[A.02.2 -  Longitud de Líneas de Explotación Electrificadas Vía Doble o Múltiple (km)]]*2</f>
        <v>92.454000000000008</v>
      </c>
      <c r="M61" s="12">
        <v>0</v>
      </c>
      <c r="N61" s="12">
        <f>+Roc_InfraMR[[#This Row],[A.03.1 -  Longitud de Vías de Explotación No Electrificadas Troncales y Ramales (vía principal) (km)]]+Roc_InfraMR[[#This Row],[A.04.1 -  Longitud de Vías de Explotación Electrificadas Troncales y Ramales (vía principal) (km)]]</f>
        <v>389.97</v>
      </c>
      <c r="O61" s="12">
        <f>+Roc_InfraMR[[#This Row],[Total Vías (excluido Auxiliares)]]</f>
        <v>389.97</v>
      </c>
      <c r="P61" s="1">
        <v>61</v>
      </c>
      <c r="Q61" s="1">
        <v>5</v>
      </c>
      <c r="R61" s="1">
        <v>3</v>
      </c>
      <c r="S61" s="1">
        <f t="shared" si="3"/>
        <v>69</v>
      </c>
      <c r="T61" s="1">
        <v>60</v>
      </c>
      <c r="U61" s="1">
        <v>68</v>
      </c>
      <c r="V61" s="1">
        <v>10</v>
      </c>
      <c r="W61" s="1">
        <v>23</v>
      </c>
      <c r="X61" s="1">
        <v>0</v>
      </c>
      <c r="Y61" s="1">
        <f t="shared" si="4"/>
        <v>161</v>
      </c>
      <c r="Z61" s="1">
        <v>62</v>
      </c>
      <c r="AA61" s="1">
        <v>26</v>
      </c>
      <c r="AB61" s="1">
        <v>161</v>
      </c>
      <c r="AC61" s="1">
        <f t="shared" si="5"/>
        <v>249</v>
      </c>
      <c r="AD61" s="1">
        <v>23</v>
      </c>
      <c r="AE61" s="1">
        <v>29</v>
      </c>
      <c r="AF61" s="1">
        <v>132</v>
      </c>
      <c r="AG61" s="1">
        <f t="shared" si="6"/>
        <v>184</v>
      </c>
      <c r="AH61" s="12">
        <v>60.414999999999999</v>
      </c>
      <c r="AI61" s="12">
        <v>0</v>
      </c>
      <c r="AJ61" s="12">
        <v>166.46899999999999</v>
      </c>
      <c r="AK61" s="12">
        <f t="shared" si="7"/>
        <v>226.88399999999999</v>
      </c>
      <c r="AL61" s="1">
        <v>3</v>
      </c>
      <c r="AM61" s="1">
        <v>8</v>
      </c>
      <c r="AN61" s="1">
        <v>29</v>
      </c>
      <c r="AO61" s="1">
        <f t="shared" si="8"/>
        <v>40</v>
      </c>
      <c r="AP61" s="1">
        <v>113</v>
      </c>
      <c r="AQ61" s="1">
        <v>58</v>
      </c>
      <c r="AR61" s="1">
        <v>39</v>
      </c>
      <c r="AS61" s="1">
        <f>+Roc_InfraMR[[#This Row],[B.02.3 - Parque de Coches Eléctricos Motrices Tipo R]]+Roc_InfraMR[[#This Row],[B.02.2 - Parque de Coches Eléctricos Motrices Remolcados Tipo R]]+Roc_InfraMR[[#This Row],[B.02.1 - Parque de Coches Eléctricos Motrices]]</f>
        <v>210</v>
      </c>
      <c r="AT61" s="1">
        <v>0</v>
      </c>
      <c r="AU61" s="1">
        <v>0</v>
      </c>
      <c r="AV61" s="1">
        <v>0</v>
      </c>
      <c r="AW61" s="1">
        <f>+SUM(Roc_InfraMR[[#This Row],[B.03.1 - Parque de Coches Motores Motrices Remolcados]:[B.03.3 - Parque de Coches Motores Motrices Cabina]])</f>
        <v>0</v>
      </c>
      <c r="AX61" s="1">
        <v>158</v>
      </c>
      <c r="AY61" s="1">
        <v>52</v>
      </c>
      <c r="AZ61" s="1">
        <v>15</v>
      </c>
      <c r="BA61" s="1">
        <v>102</v>
      </c>
      <c r="BB61" s="1">
        <v>0</v>
      </c>
      <c r="BC61" s="1">
        <f t="shared" si="9"/>
        <v>327</v>
      </c>
      <c r="BD61" s="1">
        <v>0</v>
      </c>
      <c r="BE61" s="1">
        <v>20</v>
      </c>
      <c r="BF61" s="16">
        <v>1676</v>
      </c>
    </row>
    <row r="62" spans="1:58">
      <c r="A62" s="1">
        <v>1998</v>
      </c>
      <c r="B62" s="1" t="s">
        <v>115</v>
      </c>
      <c r="C62" s="12">
        <v>0</v>
      </c>
      <c r="D62" s="12">
        <f t="shared" si="0"/>
        <v>148.75800000000001</v>
      </c>
      <c r="E62" s="12">
        <v>0</v>
      </c>
      <c r="F62" s="12">
        <f t="shared" si="1"/>
        <v>46.227000000000004</v>
      </c>
      <c r="G62" s="12">
        <f t="shared" si="2"/>
        <v>194.98500000000001</v>
      </c>
      <c r="H62" s="12">
        <f>+Roc_InfraMR[[#This Row],[Total Líneas de Explotación ]]</f>
        <v>194.98500000000001</v>
      </c>
      <c r="I62" s="12">
        <v>353.28400000000005</v>
      </c>
      <c r="J62" s="12">
        <f>+Roc_InfraMR[[#This Row],[A.01.2 -  Longitud de Líneas de Explotación No Electrificadas Vía Doble o Múltiple (km)]]*2+Roc_InfraMR[[#This Row],[A.01.1 -  Longitud de Líneas de Explotación No Electrificadas Vía Simple (km)]]</f>
        <v>297.51600000000002</v>
      </c>
      <c r="K62" s="12">
        <v>0</v>
      </c>
      <c r="L62" s="12">
        <f>+Roc_InfraMR[[#This Row],[A.02.2 -  Longitud de Líneas de Explotación Electrificadas Vía Doble o Múltiple (km)]]*2</f>
        <v>92.454000000000008</v>
      </c>
      <c r="M62" s="12">
        <v>0</v>
      </c>
      <c r="N62" s="12">
        <f>+Roc_InfraMR[[#This Row],[A.03.1 -  Longitud de Vías de Explotación No Electrificadas Troncales y Ramales (vía principal) (km)]]+Roc_InfraMR[[#This Row],[A.04.1 -  Longitud de Vías de Explotación Electrificadas Troncales y Ramales (vía principal) (km)]]</f>
        <v>389.97</v>
      </c>
      <c r="O62" s="12">
        <f>+Roc_InfraMR[[#This Row],[Total Vías (excluido Auxiliares)]]</f>
        <v>389.97</v>
      </c>
      <c r="P62" s="1">
        <v>61</v>
      </c>
      <c r="Q62" s="1">
        <v>5</v>
      </c>
      <c r="R62" s="1">
        <v>3</v>
      </c>
      <c r="S62" s="1">
        <f t="shared" si="3"/>
        <v>69</v>
      </c>
      <c r="T62" s="1">
        <v>60</v>
      </c>
      <c r="U62" s="1">
        <v>68</v>
      </c>
      <c r="V62" s="1">
        <v>10</v>
      </c>
      <c r="W62" s="1">
        <v>23</v>
      </c>
      <c r="X62" s="1">
        <v>0</v>
      </c>
      <c r="Y62" s="1">
        <f t="shared" si="4"/>
        <v>161</v>
      </c>
      <c r="Z62" s="1">
        <v>62</v>
      </c>
      <c r="AA62" s="1">
        <v>26</v>
      </c>
      <c r="AB62" s="1">
        <v>161</v>
      </c>
      <c r="AC62" s="1">
        <f t="shared" si="5"/>
        <v>249</v>
      </c>
      <c r="AD62" s="1">
        <v>23</v>
      </c>
      <c r="AE62" s="1">
        <v>29</v>
      </c>
      <c r="AF62" s="1">
        <v>132</v>
      </c>
      <c r="AG62" s="1">
        <f t="shared" si="6"/>
        <v>184</v>
      </c>
      <c r="AH62" s="12">
        <v>60.414999999999999</v>
      </c>
      <c r="AI62" s="12">
        <v>0</v>
      </c>
      <c r="AJ62" s="12">
        <v>166.46899999999999</v>
      </c>
      <c r="AK62" s="12">
        <f t="shared" si="7"/>
        <v>226.88399999999999</v>
      </c>
      <c r="AL62" s="1">
        <v>3</v>
      </c>
      <c r="AM62" s="1">
        <v>8</v>
      </c>
      <c r="AN62" s="1">
        <v>29</v>
      </c>
      <c r="AO62" s="1">
        <f t="shared" si="8"/>
        <v>40</v>
      </c>
      <c r="AP62" s="1">
        <v>113</v>
      </c>
      <c r="AQ62" s="1">
        <v>58</v>
      </c>
      <c r="AR62" s="1">
        <v>39</v>
      </c>
      <c r="AS62" s="1">
        <f>+Roc_InfraMR[[#This Row],[B.02.3 - Parque de Coches Eléctricos Motrices Tipo R]]+Roc_InfraMR[[#This Row],[B.02.2 - Parque de Coches Eléctricos Motrices Remolcados Tipo R]]+Roc_InfraMR[[#This Row],[B.02.1 - Parque de Coches Eléctricos Motrices]]</f>
        <v>210</v>
      </c>
      <c r="AT62" s="1">
        <v>0</v>
      </c>
      <c r="AU62" s="1">
        <v>0</v>
      </c>
      <c r="AV62" s="1">
        <v>0</v>
      </c>
      <c r="AW62" s="1">
        <f>+SUM(Roc_InfraMR[[#This Row],[B.03.1 - Parque de Coches Motores Motrices Remolcados]:[B.03.3 - Parque de Coches Motores Motrices Cabina]])</f>
        <v>0</v>
      </c>
      <c r="AX62" s="1">
        <v>158</v>
      </c>
      <c r="AY62" s="1">
        <v>52</v>
      </c>
      <c r="AZ62" s="1">
        <v>15</v>
      </c>
      <c r="BA62" s="1">
        <v>102</v>
      </c>
      <c r="BB62" s="1">
        <v>0</v>
      </c>
      <c r="BC62" s="1">
        <f t="shared" si="9"/>
        <v>327</v>
      </c>
      <c r="BD62" s="1">
        <v>0</v>
      </c>
      <c r="BE62" s="1">
        <v>20</v>
      </c>
      <c r="BF62" s="16">
        <v>1676</v>
      </c>
    </row>
    <row r="63" spans="1:58">
      <c r="A63" s="1">
        <v>1998</v>
      </c>
      <c r="B63" s="1" t="s">
        <v>116</v>
      </c>
      <c r="C63" s="12">
        <v>0</v>
      </c>
      <c r="D63" s="12">
        <f t="shared" si="0"/>
        <v>148.75800000000001</v>
      </c>
      <c r="E63" s="12">
        <v>0</v>
      </c>
      <c r="F63" s="12">
        <f t="shared" si="1"/>
        <v>46.227000000000004</v>
      </c>
      <c r="G63" s="12">
        <f t="shared" si="2"/>
        <v>194.98500000000001</v>
      </c>
      <c r="H63" s="12">
        <f>+Roc_InfraMR[[#This Row],[Total Líneas de Explotación ]]</f>
        <v>194.98500000000001</v>
      </c>
      <c r="I63" s="12">
        <v>353.28400000000005</v>
      </c>
      <c r="J63" s="12">
        <f>+Roc_InfraMR[[#This Row],[A.01.2 -  Longitud de Líneas de Explotación No Electrificadas Vía Doble o Múltiple (km)]]*2+Roc_InfraMR[[#This Row],[A.01.1 -  Longitud de Líneas de Explotación No Electrificadas Vía Simple (km)]]</f>
        <v>297.51600000000002</v>
      </c>
      <c r="K63" s="12">
        <v>0</v>
      </c>
      <c r="L63" s="12">
        <f>+Roc_InfraMR[[#This Row],[A.02.2 -  Longitud de Líneas de Explotación Electrificadas Vía Doble o Múltiple (km)]]*2</f>
        <v>92.454000000000008</v>
      </c>
      <c r="M63" s="12">
        <v>0</v>
      </c>
      <c r="N63" s="12">
        <f>+Roc_InfraMR[[#This Row],[A.03.1 -  Longitud de Vías de Explotación No Electrificadas Troncales y Ramales (vía principal) (km)]]+Roc_InfraMR[[#This Row],[A.04.1 -  Longitud de Vías de Explotación Electrificadas Troncales y Ramales (vía principal) (km)]]</f>
        <v>389.97</v>
      </c>
      <c r="O63" s="12">
        <f>+Roc_InfraMR[[#This Row],[Total Vías (excluido Auxiliares)]]</f>
        <v>389.97</v>
      </c>
      <c r="P63" s="1">
        <v>61</v>
      </c>
      <c r="Q63" s="1">
        <v>5</v>
      </c>
      <c r="R63" s="1">
        <v>3</v>
      </c>
      <c r="S63" s="1">
        <f t="shared" si="3"/>
        <v>69</v>
      </c>
      <c r="T63" s="1">
        <v>60</v>
      </c>
      <c r="U63" s="1">
        <v>68</v>
      </c>
      <c r="V63" s="1">
        <v>10</v>
      </c>
      <c r="W63" s="1">
        <v>23</v>
      </c>
      <c r="X63" s="1">
        <v>0</v>
      </c>
      <c r="Y63" s="1">
        <f t="shared" si="4"/>
        <v>161</v>
      </c>
      <c r="Z63" s="1">
        <v>62</v>
      </c>
      <c r="AA63" s="1">
        <v>26</v>
      </c>
      <c r="AB63" s="1">
        <v>161</v>
      </c>
      <c r="AC63" s="1">
        <f t="shared" si="5"/>
        <v>249</v>
      </c>
      <c r="AD63" s="1">
        <v>23</v>
      </c>
      <c r="AE63" s="1">
        <v>29</v>
      </c>
      <c r="AF63" s="1">
        <v>132</v>
      </c>
      <c r="AG63" s="1">
        <f t="shared" si="6"/>
        <v>184</v>
      </c>
      <c r="AH63" s="12">
        <v>60.414999999999999</v>
      </c>
      <c r="AI63" s="12">
        <v>0</v>
      </c>
      <c r="AJ63" s="12">
        <v>166.46899999999999</v>
      </c>
      <c r="AK63" s="12">
        <f t="shared" si="7"/>
        <v>226.88399999999999</v>
      </c>
      <c r="AL63" s="1">
        <v>3</v>
      </c>
      <c r="AM63" s="1">
        <v>8</v>
      </c>
      <c r="AN63" s="1">
        <v>29</v>
      </c>
      <c r="AO63" s="1">
        <f t="shared" si="8"/>
        <v>40</v>
      </c>
      <c r="AP63" s="1">
        <v>113</v>
      </c>
      <c r="AQ63" s="1">
        <v>58</v>
      </c>
      <c r="AR63" s="1">
        <v>39</v>
      </c>
      <c r="AS63" s="1">
        <f>+Roc_InfraMR[[#This Row],[B.02.3 - Parque de Coches Eléctricos Motrices Tipo R]]+Roc_InfraMR[[#This Row],[B.02.2 - Parque de Coches Eléctricos Motrices Remolcados Tipo R]]+Roc_InfraMR[[#This Row],[B.02.1 - Parque de Coches Eléctricos Motrices]]</f>
        <v>210</v>
      </c>
      <c r="AT63" s="1">
        <v>0</v>
      </c>
      <c r="AU63" s="1">
        <v>0</v>
      </c>
      <c r="AV63" s="1">
        <v>0</v>
      </c>
      <c r="AW63" s="1">
        <f>+SUM(Roc_InfraMR[[#This Row],[B.03.1 - Parque de Coches Motores Motrices Remolcados]:[B.03.3 - Parque de Coches Motores Motrices Cabina]])</f>
        <v>0</v>
      </c>
      <c r="AX63" s="1">
        <v>158</v>
      </c>
      <c r="AY63" s="1">
        <v>52</v>
      </c>
      <c r="AZ63" s="1">
        <v>15</v>
      </c>
      <c r="BA63" s="1">
        <v>102</v>
      </c>
      <c r="BB63" s="1">
        <v>0</v>
      </c>
      <c r="BC63" s="1">
        <f t="shared" si="9"/>
        <v>327</v>
      </c>
      <c r="BD63" s="1">
        <v>0</v>
      </c>
      <c r="BE63" s="1">
        <v>20</v>
      </c>
      <c r="BF63" s="16">
        <v>1676</v>
      </c>
    </row>
    <row r="64" spans="1:58">
      <c r="A64" s="1">
        <v>1998</v>
      </c>
      <c r="B64" s="1" t="s">
        <v>117</v>
      </c>
      <c r="C64" s="12">
        <v>0</v>
      </c>
      <c r="D64" s="12">
        <f t="shared" si="0"/>
        <v>148.75800000000001</v>
      </c>
      <c r="E64" s="12">
        <v>0</v>
      </c>
      <c r="F64" s="12">
        <f t="shared" si="1"/>
        <v>46.227000000000004</v>
      </c>
      <c r="G64" s="12">
        <f t="shared" si="2"/>
        <v>194.98500000000001</v>
      </c>
      <c r="H64" s="12">
        <f>+Roc_InfraMR[[#This Row],[Total Líneas de Explotación ]]</f>
        <v>194.98500000000001</v>
      </c>
      <c r="I64" s="12">
        <v>353.28400000000005</v>
      </c>
      <c r="J64" s="12">
        <f>+Roc_InfraMR[[#This Row],[A.01.2 -  Longitud de Líneas de Explotación No Electrificadas Vía Doble o Múltiple (km)]]*2+Roc_InfraMR[[#This Row],[A.01.1 -  Longitud de Líneas de Explotación No Electrificadas Vía Simple (km)]]</f>
        <v>297.51600000000002</v>
      </c>
      <c r="K64" s="12">
        <v>0</v>
      </c>
      <c r="L64" s="12">
        <f>+Roc_InfraMR[[#This Row],[A.02.2 -  Longitud de Líneas de Explotación Electrificadas Vía Doble o Múltiple (km)]]*2</f>
        <v>92.454000000000008</v>
      </c>
      <c r="M64" s="12">
        <v>0</v>
      </c>
      <c r="N64" s="12">
        <f>+Roc_InfraMR[[#This Row],[A.03.1 -  Longitud de Vías de Explotación No Electrificadas Troncales y Ramales (vía principal) (km)]]+Roc_InfraMR[[#This Row],[A.04.1 -  Longitud de Vías de Explotación Electrificadas Troncales y Ramales (vía principal) (km)]]</f>
        <v>389.97</v>
      </c>
      <c r="O64" s="12">
        <f>+Roc_InfraMR[[#This Row],[Total Vías (excluido Auxiliares)]]</f>
        <v>389.97</v>
      </c>
      <c r="P64" s="1">
        <v>61</v>
      </c>
      <c r="Q64" s="1">
        <v>5</v>
      </c>
      <c r="R64" s="1">
        <v>3</v>
      </c>
      <c r="S64" s="1">
        <f t="shared" si="3"/>
        <v>69</v>
      </c>
      <c r="T64" s="1">
        <v>60</v>
      </c>
      <c r="U64" s="1">
        <v>68</v>
      </c>
      <c r="V64" s="1">
        <v>10</v>
      </c>
      <c r="W64" s="1">
        <v>23</v>
      </c>
      <c r="X64" s="1">
        <v>0</v>
      </c>
      <c r="Y64" s="1">
        <f t="shared" si="4"/>
        <v>161</v>
      </c>
      <c r="Z64" s="1">
        <v>62</v>
      </c>
      <c r="AA64" s="1">
        <v>26</v>
      </c>
      <c r="AB64" s="1">
        <v>161</v>
      </c>
      <c r="AC64" s="1">
        <f t="shared" si="5"/>
        <v>249</v>
      </c>
      <c r="AD64" s="1">
        <v>23</v>
      </c>
      <c r="AE64" s="1">
        <v>29</v>
      </c>
      <c r="AF64" s="1">
        <v>132</v>
      </c>
      <c r="AG64" s="1">
        <f t="shared" si="6"/>
        <v>184</v>
      </c>
      <c r="AH64" s="12">
        <v>60.414999999999999</v>
      </c>
      <c r="AI64" s="12">
        <v>0</v>
      </c>
      <c r="AJ64" s="12">
        <v>166.46899999999999</v>
      </c>
      <c r="AK64" s="12">
        <f t="shared" si="7"/>
        <v>226.88399999999999</v>
      </c>
      <c r="AL64" s="1">
        <v>3</v>
      </c>
      <c r="AM64" s="1">
        <v>8</v>
      </c>
      <c r="AN64" s="1">
        <v>29</v>
      </c>
      <c r="AO64" s="1">
        <f t="shared" si="8"/>
        <v>40</v>
      </c>
      <c r="AP64" s="1">
        <v>113</v>
      </c>
      <c r="AQ64" s="1">
        <v>58</v>
      </c>
      <c r="AR64" s="1">
        <v>39</v>
      </c>
      <c r="AS64" s="1">
        <f>+Roc_InfraMR[[#This Row],[B.02.3 - Parque de Coches Eléctricos Motrices Tipo R]]+Roc_InfraMR[[#This Row],[B.02.2 - Parque de Coches Eléctricos Motrices Remolcados Tipo R]]+Roc_InfraMR[[#This Row],[B.02.1 - Parque de Coches Eléctricos Motrices]]</f>
        <v>210</v>
      </c>
      <c r="AT64" s="1">
        <v>0</v>
      </c>
      <c r="AU64" s="1">
        <v>0</v>
      </c>
      <c r="AV64" s="1">
        <v>0</v>
      </c>
      <c r="AW64" s="1">
        <f>+SUM(Roc_InfraMR[[#This Row],[B.03.1 - Parque de Coches Motores Motrices Remolcados]:[B.03.3 - Parque de Coches Motores Motrices Cabina]])</f>
        <v>0</v>
      </c>
      <c r="AX64" s="1">
        <v>158</v>
      </c>
      <c r="AY64" s="1">
        <v>52</v>
      </c>
      <c r="AZ64" s="1">
        <v>15</v>
      </c>
      <c r="BA64" s="1">
        <v>102</v>
      </c>
      <c r="BB64" s="1">
        <v>0</v>
      </c>
      <c r="BC64" s="1">
        <f t="shared" si="9"/>
        <v>327</v>
      </c>
      <c r="BD64" s="1">
        <v>0</v>
      </c>
      <c r="BE64" s="1">
        <v>20</v>
      </c>
      <c r="BF64" s="16">
        <v>1676</v>
      </c>
    </row>
    <row r="65" spans="1:58">
      <c r="A65" s="1">
        <v>1998</v>
      </c>
      <c r="B65" s="1" t="s">
        <v>118</v>
      </c>
      <c r="C65" s="12">
        <v>0</v>
      </c>
      <c r="D65" s="12">
        <f t="shared" si="0"/>
        <v>148.75800000000001</v>
      </c>
      <c r="E65" s="12">
        <v>0</v>
      </c>
      <c r="F65" s="12">
        <f t="shared" si="1"/>
        <v>46.227000000000004</v>
      </c>
      <c r="G65" s="12">
        <f t="shared" si="2"/>
        <v>194.98500000000001</v>
      </c>
      <c r="H65" s="12">
        <f>+Roc_InfraMR[[#This Row],[Total Líneas de Explotación ]]</f>
        <v>194.98500000000001</v>
      </c>
      <c r="I65" s="12">
        <v>353.28400000000005</v>
      </c>
      <c r="J65" s="12">
        <f>+Roc_InfraMR[[#This Row],[A.01.2 -  Longitud de Líneas de Explotación No Electrificadas Vía Doble o Múltiple (km)]]*2+Roc_InfraMR[[#This Row],[A.01.1 -  Longitud de Líneas de Explotación No Electrificadas Vía Simple (km)]]</f>
        <v>297.51600000000002</v>
      </c>
      <c r="K65" s="12">
        <v>0</v>
      </c>
      <c r="L65" s="12">
        <f>+Roc_InfraMR[[#This Row],[A.02.2 -  Longitud de Líneas de Explotación Electrificadas Vía Doble o Múltiple (km)]]*2</f>
        <v>92.454000000000008</v>
      </c>
      <c r="M65" s="12">
        <v>0</v>
      </c>
      <c r="N65" s="12">
        <f>+Roc_InfraMR[[#This Row],[A.03.1 -  Longitud de Vías de Explotación No Electrificadas Troncales y Ramales (vía principal) (km)]]+Roc_InfraMR[[#This Row],[A.04.1 -  Longitud de Vías de Explotación Electrificadas Troncales y Ramales (vía principal) (km)]]</f>
        <v>389.97</v>
      </c>
      <c r="O65" s="12">
        <f>+Roc_InfraMR[[#This Row],[Total Vías (excluido Auxiliares)]]</f>
        <v>389.97</v>
      </c>
      <c r="P65" s="1">
        <v>61</v>
      </c>
      <c r="Q65" s="1">
        <v>5</v>
      </c>
      <c r="R65" s="1">
        <v>3</v>
      </c>
      <c r="S65" s="1">
        <f t="shared" si="3"/>
        <v>69</v>
      </c>
      <c r="T65" s="1">
        <v>60</v>
      </c>
      <c r="U65" s="1">
        <v>68</v>
      </c>
      <c r="V65" s="1">
        <v>10</v>
      </c>
      <c r="W65" s="1">
        <v>23</v>
      </c>
      <c r="X65" s="1">
        <v>0</v>
      </c>
      <c r="Y65" s="1">
        <f t="shared" si="4"/>
        <v>161</v>
      </c>
      <c r="Z65" s="1">
        <v>62</v>
      </c>
      <c r="AA65" s="1">
        <v>26</v>
      </c>
      <c r="AB65" s="1">
        <v>161</v>
      </c>
      <c r="AC65" s="1">
        <f t="shared" si="5"/>
        <v>249</v>
      </c>
      <c r="AD65" s="1">
        <v>23</v>
      </c>
      <c r="AE65" s="1">
        <v>29</v>
      </c>
      <c r="AF65" s="1">
        <v>132</v>
      </c>
      <c r="AG65" s="1">
        <f t="shared" si="6"/>
        <v>184</v>
      </c>
      <c r="AH65" s="12">
        <v>60.414999999999999</v>
      </c>
      <c r="AI65" s="12">
        <v>0</v>
      </c>
      <c r="AJ65" s="12">
        <v>166.46899999999999</v>
      </c>
      <c r="AK65" s="12">
        <f t="shared" si="7"/>
        <v>226.88399999999999</v>
      </c>
      <c r="AL65" s="1">
        <v>3</v>
      </c>
      <c r="AM65" s="1">
        <v>8</v>
      </c>
      <c r="AN65" s="1">
        <v>29</v>
      </c>
      <c r="AO65" s="1">
        <f t="shared" si="8"/>
        <v>40</v>
      </c>
      <c r="AP65" s="1">
        <v>113</v>
      </c>
      <c r="AQ65" s="1">
        <v>58</v>
      </c>
      <c r="AR65" s="1">
        <v>39</v>
      </c>
      <c r="AS65" s="1">
        <f>+Roc_InfraMR[[#This Row],[B.02.3 - Parque de Coches Eléctricos Motrices Tipo R]]+Roc_InfraMR[[#This Row],[B.02.2 - Parque de Coches Eléctricos Motrices Remolcados Tipo R]]+Roc_InfraMR[[#This Row],[B.02.1 - Parque de Coches Eléctricos Motrices]]</f>
        <v>210</v>
      </c>
      <c r="AT65" s="1">
        <v>0</v>
      </c>
      <c r="AU65" s="1">
        <v>0</v>
      </c>
      <c r="AV65" s="1">
        <v>0</v>
      </c>
      <c r="AW65" s="1">
        <f>+SUM(Roc_InfraMR[[#This Row],[B.03.1 - Parque de Coches Motores Motrices Remolcados]:[B.03.3 - Parque de Coches Motores Motrices Cabina]])</f>
        <v>0</v>
      </c>
      <c r="AX65" s="1">
        <v>158</v>
      </c>
      <c r="AY65" s="1">
        <v>52</v>
      </c>
      <c r="AZ65" s="1">
        <v>15</v>
      </c>
      <c r="BA65" s="1">
        <v>102</v>
      </c>
      <c r="BB65" s="1">
        <v>0</v>
      </c>
      <c r="BC65" s="1">
        <f t="shared" si="9"/>
        <v>327</v>
      </c>
      <c r="BD65" s="1">
        <v>0</v>
      </c>
      <c r="BE65" s="1">
        <v>20</v>
      </c>
      <c r="BF65" s="16">
        <v>1676</v>
      </c>
    </row>
    <row r="66" spans="1:58">
      <c r="A66" s="1">
        <v>1998</v>
      </c>
      <c r="B66" s="1" t="s">
        <v>119</v>
      </c>
      <c r="C66" s="12">
        <v>0</v>
      </c>
      <c r="D66" s="12">
        <f t="shared" ref="D66:D129" si="10">138.455+10.303</f>
        <v>148.75800000000001</v>
      </c>
      <c r="E66" s="12">
        <v>0</v>
      </c>
      <c r="F66" s="12">
        <f t="shared" ref="F66:F129" si="11">56.53-10.303</f>
        <v>46.227000000000004</v>
      </c>
      <c r="G66" s="12">
        <f t="shared" ref="G66:G129" si="12">SUM(C66:F66)</f>
        <v>194.98500000000001</v>
      </c>
      <c r="H66" s="12">
        <f>+Roc_InfraMR[[#This Row],[Total Líneas de Explotación ]]</f>
        <v>194.98500000000001</v>
      </c>
      <c r="I66" s="12">
        <v>353.28400000000005</v>
      </c>
      <c r="J66" s="12">
        <f>+Roc_InfraMR[[#This Row],[A.01.2 -  Longitud de Líneas de Explotación No Electrificadas Vía Doble o Múltiple (km)]]*2+Roc_InfraMR[[#This Row],[A.01.1 -  Longitud de Líneas de Explotación No Electrificadas Vía Simple (km)]]</f>
        <v>297.51600000000002</v>
      </c>
      <c r="K66" s="12">
        <v>0</v>
      </c>
      <c r="L66" s="12">
        <f>+Roc_InfraMR[[#This Row],[A.02.2 -  Longitud de Líneas de Explotación Electrificadas Vía Doble o Múltiple (km)]]*2</f>
        <v>92.454000000000008</v>
      </c>
      <c r="M66" s="12">
        <v>0</v>
      </c>
      <c r="N66" s="12">
        <f>+Roc_InfraMR[[#This Row],[A.03.1 -  Longitud de Vías de Explotación No Electrificadas Troncales y Ramales (vía principal) (km)]]+Roc_InfraMR[[#This Row],[A.04.1 -  Longitud de Vías de Explotación Electrificadas Troncales y Ramales (vía principal) (km)]]</f>
        <v>389.97</v>
      </c>
      <c r="O66" s="12">
        <f>+Roc_InfraMR[[#This Row],[Total Vías (excluido Auxiliares)]]</f>
        <v>389.97</v>
      </c>
      <c r="P66" s="1">
        <v>61</v>
      </c>
      <c r="Q66" s="1">
        <v>5</v>
      </c>
      <c r="R66" s="1">
        <v>3</v>
      </c>
      <c r="S66" s="1">
        <f t="shared" ref="S66:S129" si="13">SUM(P66:R66)</f>
        <v>69</v>
      </c>
      <c r="T66" s="1">
        <v>60</v>
      </c>
      <c r="U66" s="1">
        <v>68</v>
      </c>
      <c r="V66" s="1">
        <v>10</v>
      </c>
      <c r="W66" s="1">
        <v>23</v>
      </c>
      <c r="X66" s="1">
        <v>0</v>
      </c>
      <c r="Y66" s="1">
        <f t="shared" ref="Y66:Y129" si="14">SUM(T66:X66)</f>
        <v>161</v>
      </c>
      <c r="Z66" s="1">
        <v>62</v>
      </c>
      <c r="AA66" s="1">
        <v>26</v>
      </c>
      <c r="AB66" s="1">
        <v>161</v>
      </c>
      <c r="AC66" s="1">
        <f t="shared" ref="AC66:AC129" si="15">SUM(Z66:AB66)</f>
        <v>249</v>
      </c>
      <c r="AD66" s="1">
        <v>23</v>
      </c>
      <c r="AE66" s="1">
        <v>29</v>
      </c>
      <c r="AF66" s="1">
        <v>132</v>
      </c>
      <c r="AG66" s="1">
        <f t="shared" ref="AG66:AG129" si="16">SUM(AD66:AF66)</f>
        <v>184</v>
      </c>
      <c r="AH66" s="12">
        <v>60.414999999999999</v>
      </c>
      <c r="AI66" s="12">
        <v>0</v>
      </c>
      <c r="AJ66" s="12">
        <v>166.46899999999999</v>
      </c>
      <c r="AK66" s="12">
        <f t="shared" ref="AK66:AK129" si="17">SUM(AH66:AJ66)</f>
        <v>226.88399999999999</v>
      </c>
      <c r="AL66" s="1">
        <v>3</v>
      </c>
      <c r="AM66" s="1">
        <v>8</v>
      </c>
      <c r="AN66" s="1">
        <v>29</v>
      </c>
      <c r="AO66" s="1">
        <f t="shared" ref="AO66:AO129" si="18">SUM(AL66:AN66)</f>
        <v>40</v>
      </c>
      <c r="AP66" s="1">
        <v>113</v>
      </c>
      <c r="AQ66" s="1">
        <v>58</v>
      </c>
      <c r="AR66" s="1">
        <v>39</v>
      </c>
      <c r="AS66" s="1">
        <f>+Roc_InfraMR[[#This Row],[B.02.3 - Parque de Coches Eléctricos Motrices Tipo R]]+Roc_InfraMR[[#This Row],[B.02.2 - Parque de Coches Eléctricos Motrices Remolcados Tipo R]]+Roc_InfraMR[[#This Row],[B.02.1 - Parque de Coches Eléctricos Motrices]]</f>
        <v>210</v>
      </c>
      <c r="AT66" s="1">
        <v>0</v>
      </c>
      <c r="AU66" s="1">
        <v>0</v>
      </c>
      <c r="AV66" s="1">
        <v>0</v>
      </c>
      <c r="AW66" s="1">
        <f>+SUM(Roc_InfraMR[[#This Row],[B.03.1 - Parque de Coches Motores Motrices Remolcados]:[B.03.3 - Parque de Coches Motores Motrices Cabina]])</f>
        <v>0</v>
      </c>
      <c r="AX66" s="1">
        <v>158</v>
      </c>
      <c r="AY66" s="1">
        <v>52</v>
      </c>
      <c r="AZ66" s="1">
        <v>15</v>
      </c>
      <c r="BA66" s="1">
        <v>102</v>
      </c>
      <c r="BB66" s="1">
        <v>0</v>
      </c>
      <c r="BC66" s="1">
        <f t="shared" ref="BC66:BC129" si="19">SUM(AX66:BB66)</f>
        <v>327</v>
      </c>
      <c r="BD66" s="1">
        <v>0</v>
      </c>
      <c r="BE66" s="1">
        <v>20</v>
      </c>
      <c r="BF66" s="16">
        <v>1676</v>
      </c>
    </row>
    <row r="67" spans="1:58">
      <c r="A67" s="1">
        <v>1998</v>
      </c>
      <c r="B67" s="1" t="s">
        <v>120</v>
      </c>
      <c r="C67" s="12">
        <v>0</v>
      </c>
      <c r="D67" s="12">
        <f t="shared" si="10"/>
        <v>148.75800000000001</v>
      </c>
      <c r="E67" s="12">
        <v>0</v>
      </c>
      <c r="F67" s="12">
        <f t="shared" si="11"/>
        <v>46.227000000000004</v>
      </c>
      <c r="G67" s="12">
        <f t="shared" si="12"/>
        <v>194.98500000000001</v>
      </c>
      <c r="H67" s="12">
        <f>+Roc_InfraMR[[#This Row],[Total Líneas de Explotación ]]</f>
        <v>194.98500000000001</v>
      </c>
      <c r="I67" s="12">
        <v>353.28400000000005</v>
      </c>
      <c r="J67" s="12">
        <f>+Roc_InfraMR[[#This Row],[A.01.2 -  Longitud de Líneas de Explotación No Electrificadas Vía Doble o Múltiple (km)]]*2+Roc_InfraMR[[#This Row],[A.01.1 -  Longitud de Líneas de Explotación No Electrificadas Vía Simple (km)]]</f>
        <v>297.51600000000002</v>
      </c>
      <c r="K67" s="12">
        <v>0</v>
      </c>
      <c r="L67" s="12">
        <f>+Roc_InfraMR[[#This Row],[A.02.2 -  Longitud de Líneas de Explotación Electrificadas Vía Doble o Múltiple (km)]]*2</f>
        <v>92.454000000000008</v>
      </c>
      <c r="M67" s="12">
        <v>0</v>
      </c>
      <c r="N67" s="12">
        <f>+Roc_InfraMR[[#This Row],[A.03.1 -  Longitud de Vías de Explotación No Electrificadas Troncales y Ramales (vía principal) (km)]]+Roc_InfraMR[[#This Row],[A.04.1 -  Longitud de Vías de Explotación Electrificadas Troncales y Ramales (vía principal) (km)]]</f>
        <v>389.97</v>
      </c>
      <c r="O67" s="12">
        <f>+Roc_InfraMR[[#This Row],[Total Vías (excluido Auxiliares)]]</f>
        <v>389.97</v>
      </c>
      <c r="P67" s="1">
        <v>61</v>
      </c>
      <c r="Q67" s="1">
        <v>5</v>
      </c>
      <c r="R67" s="1">
        <v>3</v>
      </c>
      <c r="S67" s="1">
        <f t="shared" si="13"/>
        <v>69</v>
      </c>
      <c r="T67" s="1">
        <v>60</v>
      </c>
      <c r="U67" s="1">
        <v>68</v>
      </c>
      <c r="V67" s="1">
        <v>10</v>
      </c>
      <c r="W67" s="1">
        <v>23</v>
      </c>
      <c r="X67" s="1">
        <v>0</v>
      </c>
      <c r="Y67" s="1">
        <f t="shared" si="14"/>
        <v>161</v>
      </c>
      <c r="Z67" s="1">
        <v>62</v>
      </c>
      <c r="AA67" s="1">
        <v>26</v>
      </c>
      <c r="AB67" s="1">
        <v>161</v>
      </c>
      <c r="AC67" s="1">
        <f t="shared" si="15"/>
        <v>249</v>
      </c>
      <c r="AD67" s="1">
        <v>23</v>
      </c>
      <c r="AE67" s="1">
        <v>29</v>
      </c>
      <c r="AF67" s="1">
        <v>132</v>
      </c>
      <c r="AG67" s="1">
        <f t="shared" si="16"/>
        <v>184</v>
      </c>
      <c r="AH67" s="12">
        <v>60.414999999999999</v>
      </c>
      <c r="AI67" s="12">
        <v>0</v>
      </c>
      <c r="AJ67" s="12">
        <v>166.46899999999999</v>
      </c>
      <c r="AK67" s="12">
        <f t="shared" si="17"/>
        <v>226.88399999999999</v>
      </c>
      <c r="AL67" s="1">
        <v>3</v>
      </c>
      <c r="AM67" s="1">
        <v>8</v>
      </c>
      <c r="AN67" s="1">
        <v>29</v>
      </c>
      <c r="AO67" s="1">
        <f t="shared" si="18"/>
        <v>40</v>
      </c>
      <c r="AP67" s="1">
        <v>113</v>
      </c>
      <c r="AQ67" s="1">
        <v>58</v>
      </c>
      <c r="AR67" s="1">
        <v>39</v>
      </c>
      <c r="AS67" s="1">
        <f>+Roc_InfraMR[[#This Row],[B.02.3 - Parque de Coches Eléctricos Motrices Tipo R]]+Roc_InfraMR[[#This Row],[B.02.2 - Parque de Coches Eléctricos Motrices Remolcados Tipo R]]+Roc_InfraMR[[#This Row],[B.02.1 - Parque de Coches Eléctricos Motrices]]</f>
        <v>210</v>
      </c>
      <c r="AT67" s="1">
        <v>0</v>
      </c>
      <c r="AU67" s="1">
        <v>0</v>
      </c>
      <c r="AV67" s="1">
        <v>0</v>
      </c>
      <c r="AW67" s="1">
        <f>+SUM(Roc_InfraMR[[#This Row],[B.03.1 - Parque de Coches Motores Motrices Remolcados]:[B.03.3 - Parque de Coches Motores Motrices Cabina]])</f>
        <v>0</v>
      </c>
      <c r="AX67" s="1">
        <v>158</v>
      </c>
      <c r="AY67" s="1">
        <v>52</v>
      </c>
      <c r="AZ67" s="1">
        <v>15</v>
      </c>
      <c r="BA67" s="1">
        <v>102</v>
      </c>
      <c r="BB67" s="1">
        <v>0</v>
      </c>
      <c r="BC67" s="1">
        <f t="shared" si="19"/>
        <v>327</v>
      </c>
      <c r="BD67" s="1">
        <v>0</v>
      </c>
      <c r="BE67" s="1">
        <v>20</v>
      </c>
      <c r="BF67" s="16">
        <v>1676</v>
      </c>
    </row>
    <row r="68" spans="1:58">
      <c r="A68" s="1">
        <v>1998</v>
      </c>
      <c r="B68" s="1" t="s">
        <v>121</v>
      </c>
      <c r="C68" s="12">
        <v>0</v>
      </c>
      <c r="D68" s="12">
        <f t="shared" si="10"/>
        <v>148.75800000000001</v>
      </c>
      <c r="E68" s="12">
        <v>0</v>
      </c>
      <c r="F68" s="12">
        <f t="shared" si="11"/>
        <v>46.227000000000004</v>
      </c>
      <c r="G68" s="12">
        <f t="shared" si="12"/>
        <v>194.98500000000001</v>
      </c>
      <c r="H68" s="12">
        <f>+Roc_InfraMR[[#This Row],[Total Líneas de Explotación ]]</f>
        <v>194.98500000000001</v>
      </c>
      <c r="I68" s="12">
        <v>353.28400000000005</v>
      </c>
      <c r="J68" s="12">
        <f>+Roc_InfraMR[[#This Row],[A.01.2 -  Longitud de Líneas de Explotación No Electrificadas Vía Doble o Múltiple (km)]]*2+Roc_InfraMR[[#This Row],[A.01.1 -  Longitud de Líneas de Explotación No Electrificadas Vía Simple (km)]]</f>
        <v>297.51600000000002</v>
      </c>
      <c r="K68" s="12">
        <v>0</v>
      </c>
      <c r="L68" s="12">
        <f>+Roc_InfraMR[[#This Row],[A.02.2 -  Longitud de Líneas de Explotación Electrificadas Vía Doble o Múltiple (km)]]*2</f>
        <v>92.454000000000008</v>
      </c>
      <c r="M68" s="12">
        <v>0</v>
      </c>
      <c r="N68" s="12">
        <f>+Roc_InfraMR[[#This Row],[A.03.1 -  Longitud de Vías de Explotación No Electrificadas Troncales y Ramales (vía principal) (km)]]+Roc_InfraMR[[#This Row],[A.04.1 -  Longitud de Vías de Explotación Electrificadas Troncales y Ramales (vía principal) (km)]]</f>
        <v>389.97</v>
      </c>
      <c r="O68" s="12">
        <f>+Roc_InfraMR[[#This Row],[Total Vías (excluido Auxiliares)]]</f>
        <v>389.97</v>
      </c>
      <c r="P68" s="1">
        <v>61</v>
      </c>
      <c r="Q68" s="1">
        <v>5</v>
      </c>
      <c r="R68" s="1">
        <v>3</v>
      </c>
      <c r="S68" s="1">
        <f t="shared" si="13"/>
        <v>69</v>
      </c>
      <c r="T68" s="1">
        <v>60</v>
      </c>
      <c r="U68" s="1">
        <v>68</v>
      </c>
      <c r="V68" s="1">
        <v>10</v>
      </c>
      <c r="W68" s="1">
        <v>23</v>
      </c>
      <c r="X68" s="1">
        <v>0</v>
      </c>
      <c r="Y68" s="1">
        <f t="shared" si="14"/>
        <v>161</v>
      </c>
      <c r="Z68" s="1">
        <v>62</v>
      </c>
      <c r="AA68" s="1">
        <v>26</v>
      </c>
      <c r="AB68" s="1">
        <v>161</v>
      </c>
      <c r="AC68" s="1">
        <f t="shared" si="15"/>
        <v>249</v>
      </c>
      <c r="AD68" s="1">
        <v>23</v>
      </c>
      <c r="AE68" s="1">
        <v>29</v>
      </c>
      <c r="AF68" s="1">
        <v>132</v>
      </c>
      <c r="AG68" s="1">
        <f t="shared" si="16"/>
        <v>184</v>
      </c>
      <c r="AH68" s="12">
        <v>60.414999999999999</v>
      </c>
      <c r="AI68" s="12">
        <v>0</v>
      </c>
      <c r="AJ68" s="12">
        <v>166.46899999999999</v>
      </c>
      <c r="AK68" s="12">
        <f t="shared" si="17"/>
        <v>226.88399999999999</v>
      </c>
      <c r="AL68" s="1">
        <v>3</v>
      </c>
      <c r="AM68" s="1">
        <v>8</v>
      </c>
      <c r="AN68" s="1">
        <v>29</v>
      </c>
      <c r="AO68" s="1">
        <f t="shared" si="18"/>
        <v>40</v>
      </c>
      <c r="AP68" s="1">
        <v>113</v>
      </c>
      <c r="AQ68" s="1">
        <v>58</v>
      </c>
      <c r="AR68" s="1">
        <v>39</v>
      </c>
      <c r="AS68" s="1">
        <f>+Roc_InfraMR[[#This Row],[B.02.3 - Parque de Coches Eléctricos Motrices Tipo R]]+Roc_InfraMR[[#This Row],[B.02.2 - Parque de Coches Eléctricos Motrices Remolcados Tipo R]]+Roc_InfraMR[[#This Row],[B.02.1 - Parque de Coches Eléctricos Motrices]]</f>
        <v>210</v>
      </c>
      <c r="AT68" s="1">
        <v>0</v>
      </c>
      <c r="AU68" s="1">
        <v>0</v>
      </c>
      <c r="AV68" s="1">
        <v>0</v>
      </c>
      <c r="AW68" s="1">
        <f>+SUM(Roc_InfraMR[[#This Row],[B.03.1 - Parque de Coches Motores Motrices Remolcados]:[B.03.3 - Parque de Coches Motores Motrices Cabina]])</f>
        <v>0</v>
      </c>
      <c r="AX68" s="1">
        <v>158</v>
      </c>
      <c r="AY68" s="1">
        <v>52</v>
      </c>
      <c r="AZ68" s="1">
        <v>15</v>
      </c>
      <c r="BA68" s="1">
        <v>102</v>
      </c>
      <c r="BB68" s="1">
        <v>0</v>
      </c>
      <c r="BC68" s="1">
        <f t="shared" si="19"/>
        <v>327</v>
      </c>
      <c r="BD68" s="1">
        <v>0</v>
      </c>
      <c r="BE68" s="1">
        <v>20</v>
      </c>
      <c r="BF68" s="16">
        <v>1676</v>
      </c>
    </row>
    <row r="69" spans="1:58">
      <c r="A69" s="1">
        <v>1998</v>
      </c>
      <c r="B69" s="1" t="s">
        <v>122</v>
      </c>
      <c r="C69" s="12">
        <v>0</v>
      </c>
      <c r="D69" s="12">
        <f t="shared" si="10"/>
        <v>148.75800000000001</v>
      </c>
      <c r="E69" s="12">
        <v>0</v>
      </c>
      <c r="F69" s="12">
        <f t="shared" si="11"/>
        <v>46.227000000000004</v>
      </c>
      <c r="G69" s="12">
        <f t="shared" si="12"/>
        <v>194.98500000000001</v>
      </c>
      <c r="H69" s="12">
        <f>+Roc_InfraMR[[#This Row],[Total Líneas de Explotación ]]</f>
        <v>194.98500000000001</v>
      </c>
      <c r="I69" s="12">
        <v>353.28400000000005</v>
      </c>
      <c r="J69" s="12">
        <f>+Roc_InfraMR[[#This Row],[A.01.2 -  Longitud de Líneas de Explotación No Electrificadas Vía Doble o Múltiple (km)]]*2+Roc_InfraMR[[#This Row],[A.01.1 -  Longitud de Líneas de Explotación No Electrificadas Vía Simple (km)]]</f>
        <v>297.51600000000002</v>
      </c>
      <c r="K69" s="12">
        <v>0</v>
      </c>
      <c r="L69" s="12">
        <f>+Roc_InfraMR[[#This Row],[A.02.2 -  Longitud de Líneas de Explotación Electrificadas Vía Doble o Múltiple (km)]]*2</f>
        <v>92.454000000000008</v>
      </c>
      <c r="M69" s="12">
        <v>0</v>
      </c>
      <c r="N69" s="12">
        <f>+Roc_InfraMR[[#This Row],[A.03.1 -  Longitud de Vías de Explotación No Electrificadas Troncales y Ramales (vía principal) (km)]]+Roc_InfraMR[[#This Row],[A.04.1 -  Longitud de Vías de Explotación Electrificadas Troncales y Ramales (vía principal) (km)]]</f>
        <v>389.97</v>
      </c>
      <c r="O69" s="12">
        <f>+Roc_InfraMR[[#This Row],[Total Vías (excluido Auxiliares)]]</f>
        <v>389.97</v>
      </c>
      <c r="P69" s="1">
        <v>61</v>
      </c>
      <c r="Q69" s="1">
        <v>5</v>
      </c>
      <c r="R69" s="1">
        <v>3</v>
      </c>
      <c r="S69" s="1">
        <f t="shared" si="13"/>
        <v>69</v>
      </c>
      <c r="T69" s="1">
        <v>60</v>
      </c>
      <c r="U69" s="1">
        <v>68</v>
      </c>
      <c r="V69" s="1">
        <v>10</v>
      </c>
      <c r="W69" s="1">
        <v>23</v>
      </c>
      <c r="X69" s="1">
        <v>0</v>
      </c>
      <c r="Y69" s="1">
        <f t="shared" si="14"/>
        <v>161</v>
      </c>
      <c r="Z69" s="1">
        <v>62</v>
      </c>
      <c r="AA69" s="1">
        <v>26</v>
      </c>
      <c r="AB69" s="1">
        <v>161</v>
      </c>
      <c r="AC69" s="1">
        <f t="shared" si="15"/>
        <v>249</v>
      </c>
      <c r="AD69" s="1">
        <v>23</v>
      </c>
      <c r="AE69" s="1">
        <v>29</v>
      </c>
      <c r="AF69" s="1">
        <v>132</v>
      </c>
      <c r="AG69" s="1">
        <f t="shared" si="16"/>
        <v>184</v>
      </c>
      <c r="AH69" s="12">
        <v>60.414999999999999</v>
      </c>
      <c r="AI69" s="12">
        <v>0</v>
      </c>
      <c r="AJ69" s="12">
        <v>166.46899999999999</v>
      </c>
      <c r="AK69" s="12">
        <f t="shared" si="17"/>
        <v>226.88399999999999</v>
      </c>
      <c r="AL69" s="1">
        <v>3</v>
      </c>
      <c r="AM69" s="1">
        <v>8</v>
      </c>
      <c r="AN69" s="1">
        <v>29</v>
      </c>
      <c r="AO69" s="1">
        <f t="shared" si="18"/>
        <v>40</v>
      </c>
      <c r="AP69" s="1">
        <v>113</v>
      </c>
      <c r="AQ69" s="1">
        <v>58</v>
      </c>
      <c r="AR69" s="1">
        <v>39</v>
      </c>
      <c r="AS69" s="1">
        <f>+Roc_InfraMR[[#This Row],[B.02.3 - Parque de Coches Eléctricos Motrices Tipo R]]+Roc_InfraMR[[#This Row],[B.02.2 - Parque de Coches Eléctricos Motrices Remolcados Tipo R]]+Roc_InfraMR[[#This Row],[B.02.1 - Parque de Coches Eléctricos Motrices]]</f>
        <v>210</v>
      </c>
      <c r="AT69" s="1">
        <v>0</v>
      </c>
      <c r="AU69" s="1">
        <v>0</v>
      </c>
      <c r="AV69" s="1">
        <v>0</v>
      </c>
      <c r="AW69" s="1">
        <f>+SUM(Roc_InfraMR[[#This Row],[B.03.1 - Parque de Coches Motores Motrices Remolcados]:[B.03.3 - Parque de Coches Motores Motrices Cabina]])</f>
        <v>0</v>
      </c>
      <c r="AX69" s="1">
        <v>158</v>
      </c>
      <c r="AY69" s="1">
        <v>52</v>
      </c>
      <c r="AZ69" s="1">
        <v>15</v>
      </c>
      <c r="BA69" s="1">
        <v>102</v>
      </c>
      <c r="BB69" s="1">
        <v>0</v>
      </c>
      <c r="BC69" s="1">
        <f t="shared" si="19"/>
        <v>327</v>
      </c>
      <c r="BD69" s="1">
        <v>0</v>
      </c>
      <c r="BE69" s="1">
        <v>20</v>
      </c>
      <c r="BF69" s="16">
        <v>1676</v>
      </c>
    </row>
    <row r="70" spans="1:58">
      <c r="A70" s="1">
        <v>1998</v>
      </c>
      <c r="B70" s="1" t="s">
        <v>123</v>
      </c>
      <c r="C70" s="12">
        <v>0</v>
      </c>
      <c r="D70" s="12">
        <f t="shared" si="10"/>
        <v>148.75800000000001</v>
      </c>
      <c r="E70" s="12">
        <v>0</v>
      </c>
      <c r="F70" s="12">
        <f t="shared" si="11"/>
        <v>46.227000000000004</v>
      </c>
      <c r="G70" s="12">
        <f t="shared" si="12"/>
        <v>194.98500000000001</v>
      </c>
      <c r="H70" s="12">
        <f>+Roc_InfraMR[[#This Row],[Total Líneas de Explotación ]]</f>
        <v>194.98500000000001</v>
      </c>
      <c r="I70" s="12">
        <v>353.28400000000005</v>
      </c>
      <c r="J70" s="12">
        <f>+Roc_InfraMR[[#This Row],[A.01.2 -  Longitud de Líneas de Explotación No Electrificadas Vía Doble o Múltiple (km)]]*2+Roc_InfraMR[[#This Row],[A.01.1 -  Longitud de Líneas de Explotación No Electrificadas Vía Simple (km)]]</f>
        <v>297.51600000000002</v>
      </c>
      <c r="K70" s="12">
        <v>0</v>
      </c>
      <c r="L70" s="12">
        <f>+Roc_InfraMR[[#This Row],[A.02.2 -  Longitud de Líneas de Explotación Electrificadas Vía Doble o Múltiple (km)]]*2</f>
        <v>92.454000000000008</v>
      </c>
      <c r="M70" s="12">
        <v>0</v>
      </c>
      <c r="N70" s="12">
        <f>+Roc_InfraMR[[#This Row],[A.03.1 -  Longitud de Vías de Explotación No Electrificadas Troncales y Ramales (vía principal) (km)]]+Roc_InfraMR[[#This Row],[A.04.1 -  Longitud de Vías de Explotación Electrificadas Troncales y Ramales (vía principal) (km)]]</f>
        <v>389.97</v>
      </c>
      <c r="O70" s="12">
        <f>+Roc_InfraMR[[#This Row],[Total Vías (excluido Auxiliares)]]</f>
        <v>389.97</v>
      </c>
      <c r="P70" s="1">
        <v>61</v>
      </c>
      <c r="Q70" s="1">
        <v>5</v>
      </c>
      <c r="R70" s="1">
        <v>3</v>
      </c>
      <c r="S70" s="1">
        <f t="shared" si="13"/>
        <v>69</v>
      </c>
      <c r="T70" s="1">
        <v>60</v>
      </c>
      <c r="U70" s="1">
        <v>68</v>
      </c>
      <c r="V70" s="1">
        <v>10</v>
      </c>
      <c r="W70" s="1">
        <v>23</v>
      </c>
      <c r="X70" s="1">
        <v>0</v>
      </c>
      <c r="Y70" s="1">
        <f t="shared" si="14"/>
        <v>161</v>
      </c>
      <c r="Z70" s="1">
        <v>62</v>
      </c>
      <c r="AA70" s="1">
        <v>26</v>
      </c>
      <c r="AB70" s="1">
        <v>161</v>
      </c>
      <c r="AC70" s="1">
        <f t="shared" si="15"/>
        <v>249</v>
      </c>
      <c r="AD70" s="1">
        <v>23</v>
      </c>
      <c r="AE70" s="1">
        <v>29</v>
      </c>
      <c r="AF70" s="1">
        <v>132</v>
      </c>
      <c r="AG70" s="1">
        <f t="shared" si="16"/>
        <v>184</v>
      </c>
      <c r="AH70" s="12">
        <v>60.414999999999999</v>
      </c>
      <c r="AI70" s="12">
        <v>0</v>
      </c>
      <c r="AJ70" s="12">
        <v>166.46899999999999</v>
      </c>
      <c r="AK70" s="12">
        <f t="shared" si="17"/>
        <v>226.88399999999999</v>
      </c>
      <c r="AL70" s="1">
        <v>3</v>
      </c>
      <c r="AM70" s="1">
        <v>8</v>
      </c>
      <c r="AN70" s="1">
        <v>29</v>
      </c>
      <c r="AO70" s="1">
        <f t="shared" si="18"/>
        <v>40</v>
      </c>
      <c r="AP70" s="1">
        <v>113</v>
      </c>
      <c r="AQ70" s="1">
        <v>58</v>
      </c>
      <c r="AR70" s="1">
        <v>39</v>
      </c>
      <c r="AS70" s="1">
        <f>+Roc_InfraMR[[#This Row],[B.02.3 - Parque de Coches Eléctricos Motrices Tipo R]]+Roc_InfraMR[[#This Row],[B.02.2 - Parque de Coches Eléctricos Motrices Remolcados Tipo R]]+Roc_InfraMR[[#This Row],[B.02.1 - Parque de Coches Eléctricos Motrices]]</f>
        <v>210</v>
      </c>
      <c r="AT70" s="1">
        <v>0</v>
      </c>
      <c r="AU70" s="1">
        <v>0</v>
      </c>
      <c r="AV70" s="1">
        <v>0</v>
      </c>
      <c r="AW70" s="1">
        <f>+SUM(Roc_InfraMR[[#This Row],[B.03.1 - Parque de Coches Motores Motrices Remolcados]:[B.03.3 - Parque de Coches Motores Motrices Cabina]])</f>
        <v>0</v>
      </c>
      <c r="AX70" s="1">
        <v>158</v>
      </c>
      <c r="AY70" s="1">
        <v>52</v>
      </c>
      <c r="AZ70" s="1">
        <v>15</v>
      </c>
      <c r="BA70" s="1">
        <v>102</v>
      </c>
      <c r="BB70" s="1">
        <v>0</v>
      </c>
      <c r="BC70" s="1">
        <f t="shared" si="19"/>
        <v>327</v>
      </c>
      <c r="BD70" s="1">
        <v>0</v>
      </c>
      <c r="BE70" s="1">
        <v>20</v>
      </c>
      <c r="BF70" s="16">
        <v>1676</v>
      </c>
    </row>
    <row r="71" spans="1:58">
      <c r="A71" s="1">
        <v>1998</v>
      </c>
      <c r="B71" s="1" t="s">
        <v>124</v>
      </c>
      <c r="C71" s="12">
        <v>0</v>
      </c>
      <c r="D71" s="12">
        <f t="shared" si="10"/>
        <v>148.75800000000001</v>
      </c>
      <c r="E71" s="12">
        <v>0</v>
      </c>
      <c r="F71" s="12">
        <f t="shared" si="11"/>
        <v>46.227000000000004</v>
      </c>
      <c r="G71" s="12">
        <f t="shared" si="12"/>
        <v>194.98500000000001</v>
      </c>
      <c r="H71" s="12">
        <f>+Roc_InfraMR[[#This Row],[Total Líneas de Explotación ]]</f>
        <v>194.98500000000001</v>
      </c>
      <c r="I71" s="12">
        <v>353.28400000000005</v>
      </c>
      <c r="J71" s="12">
        <f>+Roc_InfraMR[[#This Row],[A.01.2 -  Longitud de Líneas de Explotación No Electrificadas Vía Doble o Múltiple (km)]]*2+Roc_InfraMR[[#This Row],[A.01.1 -  Longitud de Líneas de Explotación No Electrificadas Vía Simple (km)]]</f>
        <v>297.51600000000002</v>
      </c>
      <c r="K71" s="12">
        <v>0</v>
      </c>
      <c r="L71" s="12">
        <f>+Roc_InfraMR[[#This Row],[A.02.2 -  Longitud de Líneas de Explotación Electrificadas Vía Doble o Múltiple (km)]]*2</f>
        <v>92.454000000000008</v>
      </c>
      <c r="M71" s="12">
        <v>0</v>
      </c>
      <c r="N71" s="12">
        <f>+Roc_InfraMR[[#This Row],[A.03.1 -  Longitud de Vías de Explotación No Electrificadas Troncales y Ramales (vía principal) (km)]]+Roc_InfraMR[[#This Row],[A.04.1 -  Longitud de Vías de Explotación Electrificadas Troncales y Ramales (vía principal) (km)]]</f>
        <v>389.97</v>
      </c>
      <c r="O71" s="12">
        <f>+Roc_InfraMR[[#This Row],[Total Vías (excluido Auxiliares)]]</f>
        <v>389.97</v>
      </c>
      <c r="P71" s="1">
        <v>61</v>
      </c>
      <c r="Q71" s="1">
        <v>5</v>
      </c>
      <c r="R71" s="1">
        <v>3</v>
      </c>
      <c r="S71" s="1">
        <f t="shared" si="13"/>
        <v>69</v>
      </c>
      <c r="T71" s="1">
        <v>60</v>
      </c>
      <c r="U71" s="1">
        <v>68</v>
      </c>
      <c r="V71" s="1">
        <v>10</v>
      </c>
      <c r="W71" s="1">
        <v>23</v>
      </c>
      <c r="X71" s="1">
        <v>0</v>
      </c>
      <c r="Y71" s="1">
        <f t="shared" si="14"/>
        <v>161</v>
      </c>
      <c r="Z71" s="1">
        <v>62</v>
      </c>
      <c r="AA71" s="1">
        <v>26</v>
      </c>
      <c r="AB71" s="1">
        <v>161</v>
      </c>
      <c r="AC71" s="1">
        <f t="shared" si="15"/>
        <v>249</v>
      </c>
      <c r="AD71" s="1">
        <v>23</v>
      </c>
      <c r="AE71" s="1">
        <v>29</v>
      </c>
      <c r="AF71" s="1">
        <v>132</v>
      </c>
      <c r="AG71" s="1">
        <f t="shared" si="16"/>
        <v>184</v>
      </c>
      <c r="AH71" s="12">
        <v>60.414999999999999</v>
      </c>
      <c r="AI71" s="12">
        <v>0</v>
      </c>
      <c r="AJ71" s="12">
        <v>166.46899999999999</v>
      </c>
      <c r="AK71" s="12">
        <f t="shared" si="17"/>
        <v>226.88399999999999</v>
      </c>
      <c r="AL71" s="1">
        <v>3</v>
      </c>
      <c r="AM71" s="1">
        <v>8</v>
      </c>
      <c r="AN71" s="1">
        <v>29</v>
      </c>
      <c r="AO71" s="1">
        <f t="shared" si="18"/>
        <v>40</v>
      </c>
      <c r="AP71" s="1">
        <v>113</v>
      </c>
      <c r="AQ71" s="1">
        <v>58</v>
      </c>
      <c r="AR71" s="1">
        <v>39</v>
      </c>
      <c r="AS71" s="1">
        <f>+Roc_InfraMR[[#This Row],[B.02.3 - Parque de Coches Eléctricos Motrices Tipo R]]+Roc_InfraMR[[#This Row],[B.02.2 - Parque de Coches Eléctricos Motrices Remolcados Tipo R]]+Roc_InfraMR[[#This Row],[B.02.1 - Parque de Coches Eléctricos Motrices]]</f>
        <v>210</v>
      </c>
      <c r="AT71" s="1">
        <v>0</v>
      </c>
      <c r="AU71" s="1">
        <v>0</v>
      </c>
      <c r="AV71" s="1">
        <v>0</v>
      </c>
      <c r="AW71" s="1">
        <f>+SUM(Roc_InfraMR[[#This Row],[B.03.1 - Parque de Coches Motores Motrices Remolcados]:[B.03.3 - Parque de Coches Motores Motrices Cabina]])</f>
        <v>0</v>
      </c>
      <c r="AX71" s="1">
        <v>158</v>
      </c>
      <c r="AY71" s="1">
        <v>52</v>
      </c>
      <c r="AZ71" s="1">
        <v>15</v>
      </c>
      <c r="BA71" s="1">
        <v>102</v>
      </c>
      <c r="BB71" s="1">
        <v>0</v>
      </c>
      <c r="BC71" s="1">
        <f t="shared" si="19"/>
        <v>327</v>
      </c>
      <c r="BD71" s="1">
        <v>0</v>
      </c>
      <c r="BE71" s="1">
        <v>20</v>
      </c>
      <c r="BF71" s="16">
        <v>1676</v>
      </c>
    </row>
    <row r="72" spans="1:58">
      <c r="A72" s="1">
        <v>1998</v>
      </c>
      <c r="B72" s="1" t="s">
        <v>125</v>
      </c>
      <c r="C72" s="12">
        <v>0</v>
      </c>
      <c r="D72" s="12">
        <f t="shared" si="10"/>
        <v>148.75800000000001</v>
      </c>
      <c r="E72" s="12">
        <v>0</v>
      </c>
      <c r="F72" s="12">
        <f t="shared" si="11"/>
        <v>46.227000000000004</v>
      </c>
      <c r="G72" s="12">
        <f t="shared" si="12"/>
        <v>194.98500000000001</v>
      </c>
      <c r="H72" s="12">
        <f>+Roc_InfraMR[[#This Row],[Total Líneas de Explotación ]]</f>
        <v>194.98500000000001</v>
      </c>
      <c r="I72" s="12">
        <v>353.28400000000005</v>
      </c>
      <c r="J72" s="12">
        <f>+Roc_InfraMR[[#This Row],[A.01.2 -  Longitud de Líneas de Explotación No Electrificadas Vía Doble o Múltiple (km)]]*2+Roc_InfraMR[[#This Row],[A.01.1 -  Longitud de Líneas de Explotación No Electrificadas Vía Simple (km)]]</f>
        <v>297.51600000000002</v>
      </c>
      <c r="K72" s="12">
        <v>0</v>
      </c>
      <c r="L72" s="12">
        <f>+Roc_InfraMR[[#This Row],[A.02.2 -  Longitud de Líneas de Explotación Electrificadas Vía Doble o Múltiple (km)]]*2</f>
        <v>92.454000000000008</v>
      </c>
      <c r="M72" s="12">
        <v>0</v>
      </c>
      <c r="N72" s="12">
        <f>+Roc_InfraMR[[#This Row],[A.03.1 -  Longitud de Vías de Explotación No Electrificadas Troncales y Ramales (vía principal) (km)]]+Roc_InfraMR[[#This Row],[A.04.1 -  Longitud de Vías de Explotación Electrificadas Troncales y Ramales (vía principal) (km)]]</f>
        <v>389.97</v>
      </c>
      <c r="O72" s="12">
        <f>+Roc_InfraMR[[#This Row],[Total Vías (excluido Auxiliares)]]</f>
        <v>389.97</v>
      </c>
      <c r="P72" s="1">
        <v>61</v>
      </c>
      <c r="Q72" s="1">
        <v>5</v>
      </c>
      <c r="R72" s="1">
        <v>3</v>
      </c>
      <c r="S72" s="1">
        <f t="shared" si="13"/>
        <v>69</v>
      </c>
      <c r="T72" s="1">
        <v>60</v>
      </c>
      <c r="U72" s="1">
        <v>68</v>
      </c>
      <c r="V72" s="1">
        <v>10</v>
      </c>
      <c r="W72" s="1">
        <v>23</v>
      </c>
      <c r="X72" s="1">
        <v>0</v>
      </c>
      <c r="Y72" s="1">
        <f t="shared" si="14"/>
        <v>161</v>
      </c>
      <c r="Z72" s="1">
        <v>62</v>
      </c>
      <c r="AA72" s="1">
        <v>26</v>
      </c>
      <c r="AB72" s="1">
        <v>161</v>
      </c>
      <c r="AC72" s="1">
        <f t="shared" si="15"/>
        <v>249</v>
      </c>
      <c r="AD72" s="1">
        <v>23</v>
      </c>
      <c r="AE72" s="1">
        <v>29</v>
      </c>
      <c r="AF72" s="1">
        <v>132</v>
      </c>
      <c r="AG72" s="1">
        <f t="shared" si="16"/>
        <v>184</v>
      </c>
      <c r="AH72" s="12">
        <v>60.414999999999999</v>
      </c>
      <c r="AI72" s="12">
        <v>0</v>
      </c>
      <c r="AJ72" s="12">
        <v>166.46899999999999</v>
      </c>
      <c r="AK72" s="12">
        <f t="shared" si="17"/>
        <v>226.88399999999999</v>
      </c>
      <c r="AL72" s="1">
        <v>3</v>
      </c>
      <c r="AM72" s="1">
        <v>8</v>
      </c>
      <c r="AN72" s="1">
        <v>29</v>
      </c>
      <c r="AO72" s="1">
        <f t="shared" si="18"/>
        <v>40</v>
      </c>
      <c r="AP72" s="1">
        <v>113</v>
      </c>
      <c r="AQ72" s="1">
        <v>58</v>
      </c>
      <c r="AR72" s="1">
        <v>39</v>
      </c>
      <c r="AS72" s="1">
        <f>+Roc_InfraMR[[#This Row],[B.02.3 - Parque de Coches Eléctricos Motrices Tipo R]]+Roc_InfraMR[[#This Row],[B.02.2 - Parque de Coches Eléctricos Motrices Remolcados Tipo R]]+Roc_InfraMR[[#This Row],[B.02.1 - Parque de Coches Eléctricos Motrices]]</f>
        <v>210</v>
      </c>
      <c r="AT72" s="1">
        <v>0</v>
      </c>
      <c r="AU72" s="1">
        <v>0</v>
      </c>
      <c r="AV72" s="1">
        <v>0</v>
      </c>
      <c r="AW72" s="1">
        <f>+SUM(Roc_InfraMR[[#This Row],[B.03.1 - Parque de Coches Motores Motrices Remolcados]:[B.03.3 - Parque de Coches Motores Motrices Cabina]])</f>
        <v>0</v>
      </c>
      <c r="AX72" s="1">
        <v>158</v>
      </c>
      <c r="AY72" s="1">
        <v>52</v>
      </c>
      <c r="AZ72" s="1">
        <v>15</v>
      </c>
      <c r="BA72" s="1">
        <v>102</v>
      </c>
      <c r="BB72" s="1">
        <v>0</v>
      </c>
      <c r="BC72" s="1">
        <f t="shared" si="19"/>
        <v>327</v>
      </c>
      <c r="BD72" s="1">
        <v>0</v>
      </c>
      <c r="BE72" s="1">
        <v>20</v>
      </c>
      <c r="BF72" s="16">
        <v>1676</v>
      </c>
    </row>
    <row r="73" spans="1:58">
      <c r="A73" s="1">
        <v>1998</v>
      </c>
      <c r="B73" s="1" t="s">
        <v>126</v>
      </c>
      <c r="C73" s="12">
        <v>0</v>
      </c>
      <c r="D73" s="12">
        <f t="shared" si="10"/>
        <v>148.75800000000001</v>
      </c>
      <c r="E73" s="12">
        <v>0</v>
      </c>
      <c r="F73" s="12">
        <f t="shared" si="11"/>
        <v>46.227000000000004</v>
      </c>
      <c r="G73" s="12">
        <f t="shared" si="12"/>
        <v>194.98500000000001</v>
      </c>
      <c r="H73" s="12">
        <f>+Roc_InfraMR[[#This Row],[Total Líneas de Explotación ]]</f>
        <v>194.98500000000001</v>
      </c>
      <c r="I73" s="12">
        <v>353.28400000000005</v>
      </c>
      <c r="J73" s="12">
        <f>+Roc_InfraMR[[#This Row],[A.01.2 -  Longitud de Líneas de Explotación No Electrificadas Vía Doble o Múltiple (km)]]*2+Roc_InfraMR[[#This Row],[A.01.1 -  Longitud de Líneas de Explotación No Electrificadas Vía Simple (km)]]</f>
        <v>297.51600000000002</v>
      </c>
      <c r="K73" s="12">
        <v>0</v>
      </c>
      <c r="L73" s="12">
        <f>+Roc_InfraMR[[#This Row],[A.02.2 -  Longitud de Líneas de Explotación Electrificadas Vía Doble o Múltiple (km)]]*2</f>
        <v>92.454000000000008</v>
      </c>
      <c r="M73" s="12">
        <v>0</v>
      </c>
      <c r="N73" s="12">
        <f>+Roc_InfraMR[[#This Row],[A.03.1 -  Longitud de Vías de Explotación No Electrificadas Troncales y Ramales (vía principal) (km)]]+Roc_InfraMR[[#This Row],[A.04.1 -  Longitud de Vías de Explotación Electrificadas Troncales y Ramales (vía principal) (km)]]</f>
        <v>389.97</v>
      </c>
      <c r="O73" s="12">
        <f>+Roc_InfraMR[[#This Row],[Total Vías (excluido Auxiliares)]]</f>
        <v>389.97</v>
      </c>
      <c r="P73" s="1">
        <v>61</v>
      </c>
      <c r="Q73" s="1">
        <v>5</v>
      </c>
      <c r="R73" s="1">
        <v>3</v>
      </c>
      <c r="S73" s="1">
        <f t="shared" si="13"/>
        <v>69</v>
      </c>
      <c r="T73" s="1">
        <v>60</v>
      </c>
      <c r="U73" s="1">
        <v>68</v>
      </c>
      <c r="V73" s="1">
        <v>10</v>
      </c>
      <c r="W73" s="1">
        <v>23</v>
      </c>
      <c r="X73" s="1">
        <v>0</v>
      </c>
      <c r="Y73" s="1">
        <f t="shared" si="14"/>
        <v>161</v>
      </c>
      <c r="Z73" s="1">
        <v>62</v>
      </c>
      <c r="AA73" s="1">
        <v>26</v>
      </c>
      <c r="AB73" s="1">
        <v>161</v>
      </c>
      <c r="AC73" s="1">
        <f t="shared" si="15"/>
        <v>249</v>
      </c>
      <c r="AD73" s="1">
        <v>23</v>
      </c>
      <c r="AE73" s="1">
        <v>29</v>
      </c>
      <c r="AF73" s="1">
        <v>132</v>
      </c>
      <c r="AG73" s="1">
        <f t="shared" si="16"/>
        <v>184</v>
      </c>
      <c r="AH73" s="12">
        <v>60.414999999999999</v>
      </c>
      <c r="AI73" s="12">
        <v>0</v>
      </c>
      <c r="AJ73" s="12">
        <v>166.46899999999999</v>
      </c>
      <c r="AK73" s="12">
        <f t="shared" si="17"/>
        <v>226.88399999999999</v>
      </c>
      <c r="AL73" s="1">
        <v>3</v>
      </c>
      <c r="AM73" s="1">
        <v>8</v>
      </c>
      <c r="AN73" s="1">
        <v>29</v>
      </c>
      <c r="AO73" s="1">
        <f t="shared" si="18"/>
        <v>40</v>
      </c>
      <c r="AP73" s="1">
        <v>113</v>
      </c>
      <c r="AQ73" s="1">
        <v>58</v>
      </c>
      <c r="AR73" s="1">
        <v>39</v>
      </c>
      <c r="AS73" s="1">
        <f>+Roc_InfraMR[[#This Row],[B.02.3 - Parque de Coches Eléctricos Motrices Tipo R]]+Roc_InfraMR[[#This Row],[B.02.2 - Parque de Coches Eléctricos Motrices Remolcados Tipo R]]+Roc_InfraMR[[#This Row],[B.02.1 - Parque de Coches Eléctricos Motrices]]</f>
        <v>210</v>
      </c>
      <c r="AT73" s="1">
        <v>0</v>
      </c>
      <c r="AU73" s="1">
        <v>0</v>
      </c>
      <c r="AV73" s="1">
        <v>0</v>
      </c>
      <c r="AW73" s="1">
        <f>+SUM(Roc_InfraMR[[#This Row],[B.03.1 - Parque de Coches Motores Motrices Remolcados]:[B.03.3 - Parque de Coches Motores Motrices Cabina]])</f>
        <v>0</v>
      </c>
      <c r="AX73" s="1">
        <v>158</v>
      </c>
      <c r="AY73" s="1">
        <v>52</v>
      </c>
      <c r="AZ73" s="1">
        <v>15</v>
      </c>
      <c r="BA73" s="1">
        <v>102</v>
      </c>
      <c r="BB73" s="1">
        <v>0</v>
      </c>
      <c r="BC73" s="1">
        <f t="shared" si="19"/>
        <v>327</v>
      </c>
      <c r="BD73" s="1">
        <v>0</v>
      </c>
      <c r="BE73" s="1">
        <v>20</v>
      </c>
      <c r="BF73" s="16">
        <v>1676</v>
      </c>
    </row>
    <row r="74" spans="1:58">
      <c r="A74" s="1">
        <v>1999</v>
      </c>
      <c r="B74" s="1" t="s">
        <v>115</v>
      </c>
      <c r="C74" s="12">
        <v>0</v>
      </c>
      <c r="D74" s="12">
        <f t="shared" si="10"/>
        <v>148.75800000000001</v>
      </c>
      <c r="E74" s="12">
        <v>0</v>
      </c>
      <c r="F74" s="12">
        <f t="shared" si="11"/>
        <v>46.227000000000004</v>
      </c>
      <c r="G74" s="12">
        <f t="shared" si="12"/>
        <v>194.98500000000001</v>
      </c>
      <c r="H74" s="12">
        <f>+Roc_InfraMR[[#This Row],[Total Líneas de Explotación ]]</f>
        <v>194.98500000000001</v>
      </c>
      <c r="I74" s="12">
        <v>353.28400000000005</v>
      </c>
      <c r="J74" s="12">
        <f>+Roc_InfraMR[[#This Row],[A.01.2 -  Longitud de Líneas de Explotación No Electrificadas Vía Doble o Múltiple (km)]]*2+Roc_InfraMR[[#This Row],[A.01.1 -  Longitud de Líneas de Explotación No Electrificadas Vía Simple (km)]]</f>
        <v>297.51600000000002</v>
      </c>
      <c r="K74" s="12">
        <v>0</v>
      </c>
      <c r="L74" s="12">
        <f>+Roc_InfraMR[[#This Row],[A.02.2 -  Longitud de Líneas de Explotación Electrificadas Vía Doble o Múltiple (km)]]*2</f>
        <v>92.454000000000008</v>
      </c>
      <c r="M74" s="12">
        <v>0</v>
      </c>
      <c r="N74" s="12">
        <f>+Roc_InfraMR[[#This Row],[A.03.1 -  Longitud de Vías de Explotación No Electrificadas Troncales y Ramales (vía principal) (km)]]+Roc_InfraMR[[#This Row],[A.04.1 -  Longitud de Vías de Explotación Electrificadas Troncales y Ramales (vía principal) (km)]]</f>
        <v>389.97</v>
      </c>
      <c r="O74" s="12">
        <f>+Roc_InfraMR[[#This Row],[Total Vías (excluido Auxiliares)]]</f>
        <v>389.97</v>
      </c>
      <c r="P74" s="1">
        <v>61</v>
      </c>
      <c r="Q74" s="1">
        <v>5</v>
      </c>
      <c r="R74" s="1">
        <v>3</v>
      </c>
      <c r="S74" s="1">
        <f t="shared" si="13"/>
        <v>69</v>
      </c>
      <c r="T74" s="1">
        <v>60</v>
      </c>
      <c r="U74" s="1">
        <v>68</v>
      </c>
      <c r="V74" s="1">
        <v>10</v>
      </c>
      <c r="W74" s="1">
        <v>23</v>
      </c>
      <c r="X74" s="1">
        <v>0</v>
      </c>
      <c r="Y74" s="1">
        <f t="shared" si="14"/>
        <v>161</v>
      </c>
      <c r="Z74" s="1">
        <v>62</v>
      </c>
      <c r="AA74" s="1">
        <v>26</v>
      </c>
      <c r="AB74" s="1">
        <v>161</v>
      </c>
      <c r="AC74" s="1">
        <f t="shared" si="15"/>
        <v>249</v>
      </c>
      <c r="AD74" s="1">
        <v>23</v>
      </c>
      <c r="AE74" s="1">
        <v>29</v>
      </c>
      <c r="AF74" s="1">
        <v>132</v>
      </c>
      <c r="AG74" s="1">
        <f t="shared" si="16"/>
        <v>184</v>
      </c>
      <c r="AH74" s="12">
        <v>60.414999999999999</v>
      </c>
      <c r="AI74" s="12">
        <v>0</v>
      </c>
      <c r="AJ74" s="12">
        <v>166.46899999999999</v>
      </c>
      <c r="AK74" s="12">
        <f t="shared" si="17"/>
        <v>226.88399999999999</v>
      </c>
      <c r="AL74" s="1">
        <v>3</v>
      </c>
      <c r="AM74" s="1">
        <v>8</v>
      </c>
      <c r="AN74" s="1">
        <v>29</v>
      </c>
      <c r="AO74" s="1">
        <f t="shared" si="18"/>
        <v>40</v>
      </c>
      <c r="AP74" s="1">
        <v>113</v>
      </c>
      <c r="AQ74" s="1">
        <v>58</v>
      </c>
      <c r="AR74" s="1">
        <v>39</v>
      </c>
      <c r="AS74" s="1">
        <f>+Roc_InfraMR[[#This Row],[B.02.3 - Parque de Coches Eléctricos Motrices Tipo R]]+Roc_InfraMR[[#This Row],[B.02.2 - Parque de Coches Eléctricos Motrices Remolcados Tipo R]]+Roc_InfraMR[[#This Row],[B.02.1 - Parque de Coches Eléctricos Motrices]]</f>
        <v>210</v>
      </c>
      <c r="AT74" s="1">
        <v>0</v>
      </c>
      <c r="AU74" s="1">
        <v>0</v>
      </c>
      <c r="AV74" s="1">
        <v>0</v>
      </c>
      <c r="AW74" s="1">
        <f>+SUM(Roc_InfraMR[[#This Row],[B.03.1 - Parque de Coches Motores Motrices Remolcados]:[B.03.3 - Parque de Coches Motores Motrices Cabina]])</f>
        <v>0</v>
      </c>
      <c r="AX74" s="1">
        <v>158</v>
      </c>
      <c r="AY74" s="1">
        <v>52</v>
      </c>
      <c r="AZ74" s="1">
        <v>15</v>
      </c>
      <c r="BA74" s="1">
        <v>102</v>
      </c>
      <c r="BB74" s="1">
        <v>0</v>
      </c>
      <c r="BC74" s="1">
        <f t="shared" si="19"/>
        <v>327</v>
      </c>
      <c r="BD74" s="1">
        <v>0</v>
      </c>
      <c r="BE74" s="1">
        <v>20</v>
      </c>
      <c r="BF74" s="16">
        <v>1676</v>
      </c>
    </row>
    <row r="75" spans="1:58">
      <c r="A75" s="1">
        <v>1999</v>
      </c>
      <c r="B75" s="1" t="s">
        <v>116</v>
      </c>
      <c r="C75" s="12">
        <v>0</v>
      </c>
      <c r="D75" s="12">
        <f t="shared" si="10"/>
        <v>148.75800000000001</v>
      </c>
      <c r="E75" s="12">
        <v>0</v>
      </c>
      <c r="F75" s="12">
        <f t="shared" si="11"/>
        <v>46.227000000000004</v>
      </c>
      <c r="G75" s="12">
        <f t="shared" si="12"/>
        <v>194.98500000000001</v>
      </c>
      <c r="H75" s="12">
        <f>+Roc_InfraMR[[#This Row],[Total Líneas de Explotación ]]</f>
        <v>194.98500000000001</v>
      </c>
      <c r="I75" s="12">
        <v>353.28400000000005</v>
      </c>
      <c r="J75" s="12">
        <f>+Roc_InfraMR[[#This Row],[A.01.2 -  Longitud de Líneas de Explotación No Electrificadas Vía Doble o Múltiple (km)]]*2+Roc_InfraMR[[#This Row],[A.01.1 -  Longitud de Líneas de Explotación No Electrificadas Vía Simple (km)]]</f>
        <v>297.51600000000002</v>
      </c>
      <c r="K75" s="12">
        <v>0</v>
      </c>
      <c r="L75" s="12">
        <f>+Roc_InfraMR[[#This Row],[A.02.2 -  Longitud de Líneas de Explotación Electrificadas Vía Doble o Múltiple (km)]]*2</f>
        <v>92.454000000000008</v>
      </c>
      <c r="M75" s="12">
        <v>0</v>
      </c>
      <c r="N75" s="12">
        <f>+Roc_InfraMR[[#This Row],[A.03.1 -  Longitud de Vías de Explotación No Electrificadas Troncales y Ramales (vía principal) (km)]]+Roc_InfraMR[[#This Row],[A.04.1 -  Longitud de Vías de Explotación Electrificadas Troncales y Ramales (vía principal) (km)]]</f>
        <v>389.97</v>
      </c>
      <c r="O75" s="12">
        <f>+Roc_InfraMR[[#This Row],[Total Vías (excluido Auxiliares)]]</f>
        <v>389.97</v>
      </c>
      <c r="P75" s="1">
        <v>61</v>
      </c>
      <c r="Q75" s="1">
        <v>5</v>
      </c>
      <c r="R75" s="1">
        <v>3</v>
      </c>
      <c r="S75" s="1">
        <f t="shared" si="13"/>
        <v>69</v>
      </c>
      <c r="T75" s="1">
        <v>60</v>
      </c>
      <c r="U75" s="1">
        <v>68</v>
      </c>
      <c r="V75" s="1">
        <v>10</v>
      </c>
      <c r="W75" s="1">
        <v>23</v>
      </c>
      <c r="X75" s="1">
        <v>0</v>
      </c>
      <c r="Y75" s="1">
        <f t="shared" si="14"/>
        <v>161</v>
      </c>
      <c r="Z75" s="1">
        <v>62</v>
      </c>
      <c r="AA75" s="1">
        <v>26</v>
      </c>
      <c r="AB75" s="1">
        <v>161</v>
      </c>
      <c r="AC75" s="1">
        <f t="shared" si="15"/>
        <v>249</v>
      </c>
      <c r="AD75" s="1">
        <v>23</v>
      </c>
      <c r="AE75" s="1">
        <v>29</v>
      </c>
      <c r="AF75" s="1">
        <v>132</v>
      </c>
      <c r="AG75" s="1">
        <f t="shared" si="16"/>
        <v>184</v>
      </c>
      <c r="AH75" s="12">
        <v>60.414999999999999</v>
      </c>
      <c r="AI75" s="12">
        <v>0</v>
      </c>
      <c r="AJ75" s="12">
        <v>166.46899999999999</v>
      </c>
      <c r="AK75" s="12">
        <f t="shared" si="17"/>
        <v>226.88399999999999</v>
      </c>
      <c r="AL75" s="1">
        <v>3</v>
      </c>
      <c r="AM75" s="1">
        <v>8</v>
      </c>
      <c r="AN75" s="1">
        <v>29</v>
      </c>
      <c r="AO75" s="1">
        <f t="shared" si="18"/>
        <v>40</v>
      </c>
      <c r="AP75" s="1">
        <v>113</v>
      </c>
      <c r="AQ75" s="1">
        <v>58</v>
      </c>
      <c r="AR75" s="1">
        <v>39</v>
      </c>
      <c r="AS75" s="1">
        <f>+Roc_InfraMR[[#This Row],[B.02.3 - Parque de Coches Eléctricos Motrices Tipo R]]+Roc_InfraMR[[#This Row],[B.02.2 - Parque de Coches Eléctricos Motrices Remolcados Tipo R]]+Roc_InfraMR[[#This Row],[B.02.1 - Parque de Coches Eléctricos Motrices]]</f>
        <v>210</v>
      </c>
      <c r="AT75" s="1">
        <v>0</v>
      </c>
      <c r="AU75" s="1">
        <v>0</v>
      </c>
      <c r="AV75" s="1">
        <v>0</v>
      </c>
      <c r="AW75" s="1">
        <f>+SUM(Roc_InfraMR[[#This Row],[B.03.1 - Parque de Coches Motores Motrices Remolcados]:[B.03.3 - Parque de Coches Motores Motrices Cabina]])</f>
        <v>0</v>
      </c>
      <c r="AX75" s="1">
        <v>158</v>
      </c>
      <c r="AY75" s="1">
        <v>52</v>
      </c>
      <c r="AZ75" s="1">
        <v>15</v>
      </c>
      <c r="BA75" s="1">
        <v>102</v>
      </c>
      <c r="BB75" s="1">
        <v>0</v>
      </c>
      <c r="BC75" s="1">
        <f t="shared" si="19"/>
        <v>327</v>
      </c>
      <c r="BD75" s="1">
        <v>0</v>
      </c>
      <c r="BE75" s="1">
        <v>20</v>
      </c>
      <c r="BF75" s="16">
        <v>1676</v>
      </c>
    </row>
    <row r="76" spans="1:58">
      <c r="A76" s="1">
        <v>1999</v>
      </c>
      <c r="B76" s="1" t="s">
        <v>117</v>
      </c>
      <c r="C76" s="12">
        <v>0</v>
      </c>
      <c r="D76" s="12">
        <f t="shared" si="10"/>
        <v>148.75800000000001</v>
      </c>
      <c r="E76" s="12">
        <v>0</v>
      </c>
      <c r="F76" s="12">
        <f t="shared" si="11"/>
        <v>46.227000000000004</v>
      </c>
      <c r="G76" s="12">
        <f t="shared" si="12"/>
        <v>194.98500000000001</v>
      </c>
      <c r="H76" s="12">
        <f>+Roc_InfraMR[[#This Row],[Total Líneas de Explotación ]]</f>
        <v>194.98500000000001</v>
      </c>
      <c r="I76" s="12">
        <v>353.28400000000005</v>
      </c>
      <c r="J76" s="12">
        <f>+Roc_InfraMR[[#This Row],[A.01.2 -  Longitud de Líneas de Explotación No Electrificadas Vía Doble o Múltiple (km)]]*2+Roc_InfraMR[[#This Row],[A.01.1 -  Longitud de Líneas de Explotación No Electrificadas Vía Simple (km)]]</f>
        <v>297.51600000000002</v>
      </c>
      <c r="K76" s="12">
        <v>0</v>
      </c>
      <c r="L76" s="12">
        <f>+Roc_InfraMR[[#This Row],[A.02.2 -  Longitud de Líneas de Explotación Electrificadas Vía Doble o Múltiple (km)]]*2</f>
        <v>92.454000000000008</v>
      </c>
      <c r="M76" s="12">
        <v>0</v>
      </c>
      <c r="N76" s="12">
        <f>+Roc_InfraMR[[#This Row],[A.03.1 -  Longitud de Vías de Explotación No Electrificadas Troncales y Ramales (vía principal) (km)]]+Roc_InfraMR[[#This Row],[A.04.1 -  Longitud de Vías de Explotación Electrificadas Troncales y Ramales (vía principal) (km)]]</f>
        <v>389.97</v>
      </c>
      <c r="O76" s="12">
        <f>+Roc_InfraMR[[#This Row],[Total Vías (excluido Auxiliares)]]</f>
        <v>389.97</v>
      </c>
      <c r="P76" s="1">
        <v>61</v>
      </c>
      <c r="Q76" s="1">
        <v>5</v>
      </c>
      <c r="R76" s="1">
        <v>3</v>
      </c>
      <c r="S76" s="1">
        <f t="shared" si="13"/>
        <v>69</v>
      </c>
      <c r="T76" s="1">
        <v>60</v>
      </c>
      <c r="U76" s="1">
        <v>68</v>
      </c>
      <c r="V76" s="1">
        <v>10</v>
      </c>
      <c r="W76" s="1">
        <v>23</v>
      </c>
      <c r="X76" s="1">
        <v>0</v>
      </c>
      <c r="Y76" s="1">
        <f t="shared" si="14"/>
        <v>161</v>
      </c>
      <c r="Z76" s="1">
        <v>62</v>
      </c>
      <c r="AA76" s="1">
        <v>26</v>
      </c>
      <c r="AB76" s="1">
        <v>161</v>
      </c>
      <c r="AC76" s="1">
        <f t="shared" si="15"/>
        <v>249</v>
      </c>
      <c r="AD76" s="1">
        <v>23</v>
      </c>
      <c r="AE76" s="1">
        <v>29</v>
      </c>
      <c r="AF76" s="1">
        <v>132</v>
      </c>
      <c r="AG76" s="1">
        <f t="shared" si="16"/>
        <v>184</v>
      </c>
      <c r="AH76" s="12">
        <v>60.414999999999999</v>
      </c>
      <c r="AI76" s="12">
        <v>0</v>
      </c>
      <c r="AJ76" s="12">
        <v>166.46899999999999</v>
      </c>
      <c r="AK76" s="12">
        <f t="shared" si="17"/>
        <v>226.88399999999999</v>
      </c>
      <c r="AL76" s="1">
        <v>3</v>
      </c>
      <c r="AM76" s="1">
        <v>8</v>
      </c>
      <c r="AN76" s="1">
        <v>29</v>
      </c>
      <c r="AO76" s="1">
        <f t="shared" si="18"/>
        <v>40</v>
      </c>
      <c r="AP76" s="1">
        <v>113</v>
      </c>
      <c r="AQ76" s="1">
        <v>58</v>
      </c>
      <c r="AR76" s="1">
        <v>39</v>
      </c>
      <c r="AS76" s="1">
        <f>+Roc_InfraMR[[#This Row],[B.02.3 - Parque de Coches Eléctricos Motrices Tipo R]]+Roc_InfraMR[[#This Row],[B.02.2 - Parque de Coches Eléctricos Motrices Remolcados Tipo R]]+Roc_InfraMR[[#This Row],[B.02.1 - Parque de Coches Eléctricos Motrices]]</f>
        <v>210</v>
      </c>
      <c r="AT76" s="1">
        <v>0</v>
      </c>
      <c r="AU76" s="1">
        <v>0</v>
      </c>
      <c r="AV76" s="1">
        <v>0</v>
      </c>
      <c r="AW76" s="1">
        <f>+SUM(Roc_InfraMR[[#This Row],[B.03.1 - Parque de Coches Motores Motrices Remolcados]:[B.03.3 - Parque de Coches Motores Motrices Cabina]])</f>
        <v>0</v>
      </c>
      <c r="AX76" s="1">
        <v>158</v>
      </c>
      <c r="AY76" s="1">
        <v>52</v>
      </c>
      <c r="AZ76" s="1">
        <v>15</v>
      </c>
      <c r="BA76" s="1">
        <v>102</v>
      </c>
      <c r="BB76" s="1">
        <v>0</v>
      </c>
      <c r="BC76" s="1">
        <f t="shared" si="19"/>
        <v>327</v>
      </c>
      <c r="BD76" s="1">
        <v>0</v>
      </c>
      <c r="BE76" s="1">
        <v>20</v>
      </c>
      <c r="BF76" s="16">
        <v>1676</v>
      </c>
    </row>
    <row r="77" spans="1:58">
      <c r="A77" s="1">
        <v>1999</v>
      </c>
      <c r="B77" s="1" t="s">
        <v>118</v>
      </c>
      <c r="C77" s="12">
        <v>0</v>
      </c>
      <c r="D77" s="12">
        <f t="shared" si="10"/>
        <v>148.75800000000001</v>
      </c>
      <c r="E77" s="12">
        <v>0</v>
      </c>
      <c r="F77" s="12">
        <f t="shared" si="11"/>
        <v>46.227000000000004</v>
      </c>
      <c r="G77" s="12">
        <f t="shared" si="12"/>
        <v>194.98500000000001</v>
      </c>
      <c r="H77" s="12">
        <f>+Roc_InfraMR[[#This Row],[Total Líneas de Explotación ]]</f>
        <v>194.98500000000001</v>
      </c>
      <c r="I77" s="12">
        <v>353.28400000000005</v>
      </c>
      <c r="J77" s="12">
        <f>+Roc_InfraMR[[#This Row],[A.01.2 -  Longitud de Líneas de Explotación No Electrificadas Vía Doble o Múltiple (km)]]*2+Roc_InfraMR[[#This Row],[A.01.1 -  Longitud de Líneas de Explotación No Electrificadas Vía Simple (km)]]</f>
        <v>297.51600000000002</v>
      </c>
      <c r="K77" s="12">
        <v>0</v>
      </c>
      <c r="L77" s="12">
        <f>+Roc_InfraMR[[#This Row],[A.02.2 -  Longitud de Líneas de Explotación Electrificadas Vía Doble o Múltiple (km)]]*2</f>
        <v>92.454000000000008</v>
      </c>
      <c r="M77" s="12">
        <v>0</v>
      </c>
      <c r="N77" s="12">
        <f>+Roc_InfraMR[[#This Row],[A.03.1 -  Longitud de Vías de Explotación No Electrificadas Troncales y Ramales (vía principal) (km)]]+Roc_InfraMR[[#This Row],[A.04.1 -  Longitud de Vías de Explotación Electrificadas Troncales y Ramales (vía principal) (km)]]</f>
        <v>389.97</v>
      </c>
      <c r="O77" s="12">
        <f>+Roc_InfraMR[[#This Row],[Total Vías (excluido Auxiliares)]]</f>
        <v>389.97</v>
      </c>
      <c r="P77" s="1">
        <v>61</v>
      </c>
      <c r="Q77" s="1">
        <v>5</v>
      </c>
      <c r="R77" s="1">
        <v>3</v>
      </c>
      <c r="S77" s="1">
        <f t="shared" si="13"/>
        <v>69</v>
      </c>
      <c r="T77" s="1">
        <v>60</v>
      </c>
      <c r="U77" s="1">
        <v>68</v>
      </c>
      <c r="V77" s="1">
        <v>10</v>
      </c>
      <c r="W77" s="1">
        <v>23</v>
      </c>
      <c r="X77" s="1">
        <v>0</v>
      </c>
      <c r="Y77" s="1">
        <f t="shared" si="14"/>
        <v>161</v>
      </c>
      <c r="Z77" s="1">
        <v>62</v>
      </c>
      <c r="AA77" s="1">
        <v>26</v>
      </c>
      <c r="AB77" s="1">
        <v>161</v>
      </c>
      <c r="AC77" s="1">
        <f t="shared" si="15"/>
        <v>249</v>
      </c>
      <c r="AD77" s="1">
        <v>23</v>
      </c>
      <c r="AE77" s="1">
        <v>29</v>
      </c>
      <c r="AF77" s="1">
        <v>132</v>
      </c>
      <c r="AG77" s="1">
        <f t="shared" si="16"/>
        <v>184</v>
      </c>
      <c r="AH77" s="12">
        <v>60.414999999999999</v>
      </c>
      <c r="AI77" s="12">
        <v>0</v>
      </c>
      <c r="AJ77" s="12">
        <v>166.46899999999999</v>
      </c>
      <c r="AK77" s="12">
        <f t="shared" si="17"/>
        <v>226.88399999999999</v>
      </c>
      <c r="AL77" s="1">
        <v>3</v>
      </c>
      <c r="AM77" s="1">
        <v>8</v>
      </c>
      <c r="AN77" s="1">
        <v>29</v>
      </c>
      <c r="AO77" s="1">
        <f t="shared" si="18"/>
        <v>40</v>
      </c>
      <c r="AP77" s="1">
        <v>113</v>
      </c>
      <c r="AQ77" s="1">
        <v>58</v>
      </c>
      <c r="AR77" s="1">
        <v>39</v>
      </c>
      <c r="AS77" s="1">
        <f>+Roc_InfraMR[[#This Row],[B.02.3 - Parque de Coches Eléctricos Motrices Tipo R]]+Roc_InfraMR[[#This Row],[B.02.2 - Parque de Coches Eléctricos Motrices Remolcados Tipo R]]+Roc_InfraMR[[#This Row],[B.02.1 - Parque de Coches Eléctricos Motrices]]</f>
        <v>210</v>
      </c>
      <c r="AT77" s="1">
        <v>0</v>
      </c>
      <c r="AU77" s="1">
        <v>0</v>
      </c>
      <c r="AV77" s="1">
        <v>0</v>
      </c>
      <c r="AW77" s="1">
        <f>+SUM(Roc_InfraMR[[#This Row],[B.03.1 - Parque de Coches Motores Motrices Remolcados]:[B.03.3 - Parque de Coches Motores Motrices Cabina]])</f>
        <v>0</v>
      </c>
      <c r="AX77" s="1">
        <v>158</v>
      </c>
      <c r="AY77" s="1">
        <v>52</v>
      </c>
      <c r="AZ77" s="1">
        <v>15</v>
      </c>
      <c r="BA77" s="1">
        <v>102</v>
      </c>
      <c r="BB77" s="1">
        <v>0</v>
      </c>
      <c r="BC77" s="1">
        <f t="shared" si="19"/>
        <v>327</v>
      </c>
      <c r="BD77" s="1">
        <v>0</v>
      </c>
      <c r="BE77" s="1">
        <v>20</v>
      </c>
      <c r="BF77" s="16">
        <v>1676</v>
      </c>
    </row>
    <row r="78" spans="1:58">
      <c r="A78" s="1">
        <v>1999</v>
      </c>
      <c r="B78" s="1" t="s">
        <v>119</v>
      </c>
      <c r="C78" s="12">
        <v>0</v>
      </c>
      <c r="D78" s="12">
        <f t="shared" si="10"/>
        <v>148.75800000000001</v>
      </c>
      <c r="E78" s="12">
        <v>0</v>
      </c>
      <c r="F78" s="12">
        <f t="shared" si="11"/>
        <v>46.227000000000004</v>
      </c>
      <c r="G78" s="12">
        <f t="shared" si="12"/>
        <v>194.98500000000001</v>
      </c>
      <c r="H78" s="12">
        <f>+Roc_InfraMR[[#This Row],[Total Líneas de Explotación ]]</f>
        <v>194.98500000000001</v>
      </c>
      <c r="I78" s="12">
        <v>353.28400000000005</v>
      </c>
      <c r="J78" s="12">
        <f>+Roc_InfraMR[[#This Row],[A.01.2 -  Longitud de Líneas de Explotación No Electrificadas Vía Doble o Múltiple (km)]]*2+Roc_InfraMR[[#This Row],[A.01.1 -  Longitud de Líneas de Explotación No Electrificadas Vía Simple (km)]]</f>
        <v>297.51600000000002</v>
      </c>
      <c r="K78" s="12">
        <v>0</v>
      </c>
      <c r="L78" s="12">
        <f>+Roc_InfraMR[[#This Row],[A.02.2 -  Longitud de Líneas de Explotación Electrificadas Vía Doble o Múltiple (km)]]*2</f>
        <v>92.454000000000008</v>
      </c>
      <c r="M78" s="12">
        <v>0</v>
      </c>
      <c r="N78" s="12">
        <f>+Roc_InfraMR[[#This Row],[A.03.1 -  Longitud de Vías de Explotación No Electrificadas Troncales y Ramales (vía principal) (km)]]+Roc_InfraMR[[#This Row],[A.04.1 -  Longitud de Vías de Explotación Electrificadas Troncales y Ramales (vía principal) (km)]]</f>
        <v>389.97</v>
      </c>
      <c r="O78" s="12">
        <f>+Roc_InfraMR[[#This Row],[Total Vías (excluido Auxiliares)]]</f>
        <v>389.97</v>
      </c>
      <c r="P78" s="1">
        <v>61</v>
      </c>
      <c r="Q78" s="1">
        <v>5</v>
      </c>
      <c r="R78" s="1">
        <v>3</v>
      </c>
      <c r="S78" s="1">
        <f t="shared" si="13"/>
        <v>69</v>
      </c>
      <c r="T78" s="1">
        <v>60</v>
      </c>
      <c r="U78" s="1">
        <v>68</v>
      </c>
      <c r="V78" s="1">
        <v>10</v>
      </c>
      <c r="W78" s="1">
        <v>23</v>
      </c>
      <c r="X78" s="1">
        <v>0</v>
      </c>
      <c r="Y78" s="1">
        <f t="shared" si="14"/>
        <v>161</v>
      </c>
      <c r="Z78" s="1">
        <v>62</v>
      </c>
      <c r="AA78" s="1">
        <v>26</v>
      </c>
      <c r="AB78" s="1">
        <v>161</v>
      </c>
      <c r="AC78" s="1">
        <f t="shared" si="15"/>
        <v>249</v>
      </c>
      <c r="AD78" s="1">
        <v>23</v>
      </c>
      <c r="AE78" s="1">
        <v>29</v>
      </c>
      <c r="AF78" s="1">
        <v>132</v>
      </c>
      <c r="AG78" s="1">
        <f t="shared" si="16"/>
        <v>184</v>
      </c>
      <c r="AH78" s="12">
        <v>60.414999999999999</v>
      </c>
      <c r="AI78" s="12">
        <v>0</v>
      </c>
      <c r="AJ78" s="12">
        <v>166.46899999999999</v>
      </c>
      <c r="AK78" s="12">
        <f t="shared" si="17"/>
        <v>226.88399999999999</v>
      </c>
      <c r="AL78" s="1">
        <v>3</v>
      </c>
      <c r="AM78" s="1">
        <v>8</v>
      </c>
      <c r="AN78" s="1">
        <v>29</v>
      </c>
      <c r="AO78" s="1">
        <f t="shared" si="18"/>
        <v>40</v>
      </c>
      <c r="AP78" s="1">
        <v>113</v>
      </c>
      <c r="AQ78" s="1">
        <v>58</v>
      </c>
      <c r="AR78" s="1">
        <v>39</v>
      </c>
      <c r="AS78" s="1">
        <f>+Roc_InfraMR[[#This Row],[B.02.3 - Parque de Coches Eléctricos Motrices Tipo R]]+Roc_InfraMR[[#This Row],[B.02.2 - Parque de Coches Eléctricos Motrices Remolcados Tipo R]]+Roc_InfraMR[[#This Row],[B.02.1 - Parque de Coches Eléctricos Motrices]]</f>
        <v>210</v>
      </c>
      <c r="AT78" s="1">
        <v>0</v>
      </c>
      <c r="AU78" s="1">
        <v>0</v>
      </c>
      <c r="AV78" s="1">
        <v>0</v>
      </c>
      <c r="AW78" s="1">
        <f>+SUM(Roc_InfraMR[[#This Row],[B.03.1 - Parque de Coches Motores Motrices Remolcados]:[B.03.3 - Parque de Coches Motores Motrices Cabina]])</f>
        <v>0</v>
      </c>
      <c r="AX78" s="1">
        <v>158</v>
      </c>
      <c r="AY78" s="1">
        <v>52</v>
      </c>
      <c r="AZ78" s="1">
        <v>15</v>
      </c>
      <c r="BA78" s="1">
        <v>102</v>
      </c>
      <c r="BB78" s="1">
        <v>0</v>
      </c>
      <c r="BC78" s="1">
        <f t="shared" si="19"/>
        <v>327</v>
      </c>
      <c r="BD78" s="1">
        <v>0</v>
      </c>
      <c r="BE78" s="1">
        <v>20</v>
      </c>
      <c r="BF78" s="16">
        <v>1676</v>
      </c>
    </row>
    <row r="79" spans="1:58">
      <c r="A79" s="1">
        <v>1999</v>
      </c>
      <c r="B79" s="1" t="s">
        <v>120</v>
      </c>
      <c r="C79" s="12">
        <v>0</v>
      </c>
      <c r="D79" s="12">
        <f t="shared" si="10"/>
        <v>148.75800000000001</v>
      </c>
      <c r="E79" s="12">
        <v>0</v>
      </c>
      <c r="F79" s="12">
        <f t="shared" si="11"/>
        <v>46.227000000000004</v>
      </c>
      <c r="G79" s="12">
        <f t="shared" si="12"/>
        <v>194.98500000000001</v>
      </c>
      <c r="H79" s="12">
        <f>+Roc_InfraMR[[#This Row],[Total Líneas de Explotación ]]</f>
        <v>194.98500000000001</v>
      </c>
      <c r="I79" s="12">
        <v>353.28400000000005</v>
      </c>
      <c r="J79" s="12">
        <f>+Roc_InfraMR[[#This Row],[A.01.2 -  Longitud de Líneas de Explotación No Electrificadas Vía Doble o Múltiple (km)]]*2+Roc_InfraMR[[#This Row],[A.01.1 -  Longitud de Líneas de Explotación No Electrificadas Vía Simple (km)]]</f>
        <v>297.51600000000002</v>
      </c>
      <c r="K79" s="12">
        <v>0</v>
      </c>
      <c r="L79" s="12">
        <f>+Roc_InfraMR[[#This Row],[A.02.2 -  Longitud de Líneas de Explotación Electrificadas Vía Doble o Múltiple (km)]]*2</f>
        <v>92.454000000000008</v>
      </c>
      <c r="M79" s="12">
        <v>0</v>
      </c>
      <c r="N79" s="12">
        <f>+Roc_InfraMR[[#This Row],[A.03.1 -  Longitud de Vías de Explotación No Electrificadas Troncales y Ramales (vía principal) (km)]]+Roc_InfraMR[[#This Row],[A.04.1 -  Longitud de Vías de Explotación Electrificadas Troncales y Ramales (vía principal) (km)]]</f>
        <v>389.97</v>
      </c>
      <c r="O79" s="12">
        <f>+Roc_InfraMR[[#This Row],[Total Vías (excluido Auxiliares)]]</f>
        <v>389.97</v>
      </c>
      <c r="P79" s="1">
        <v>61</v>
      </c>
      <c r="Q79" s="1">
        <v>5</v>
      </c>
      <c r="R79" s="1">
        <v>3</v>
      </c>
      <c r="S79" s="1">
        <f t="shared" si="13"/>
        <v>69</v>
      </c>
      <c r="T79" s="1">
        <v>60</v>
      </c>
      <c r="U79" s="1">
        <v>68</v>
      </c>
      <c r="V79" s="1">
        <v>10</v>
      </c>
      <c r="W79" s="1">
        <v>23</v>
      </c>
      <c r="X79" s="1">
        <v>0</v>
      </c>
      <c r="Y79" s="1">
        <f t="shared" si="14"/>
        <v>161</v>
      </c>
      <c r="Z79" s="1">
        <v>62</v>
      </c>
      <c r="AA79" s="1">
        <v>26</v>
      </c>
      <c r="AB79" s="1">
        <v>161</v>
      </c>
      <c r="AC79" s="1">
        <f t="shared" si="15"/>
        <v>249</v>
      </c>
      <c r="AD79" s="1">
        <v>23</v>
      </c>
      <c r="AE79" s="1">
        <v>29</v>
      </c>
      <c r="AF79" s="1">
        <v>132</v>
      </c>
      <c r="AG79" s="1">
        <f t="shared" si="16"/>
        <v>184</v>
      </c>
      <c r="AH79" s="12">
        <v>60.414999999999999</v>
      </c>
      <c r="AI79" s="12">
        <v>0</v>
      </c>
      <c r="AJ79" s="12">
        <v>166.46899999999999</v>
      </c>
      <c r="AK79" s="12">
        <f t="shared" si="17"/>
        <v>226.88399999999999</v>
      </c>
      <c r="AL79" s="1">
        <v>3</v>
      </c>
      <c r="AM79" s="1">
        <v>8</v>
      </c>
      <c r="AN79" s="1">
        <v>29</v>
      </c>
      <c r="AO79" s="1">
        <f t="shared" si="18"/>
        <v>40</v>
      </c>
      <c r="AP79" s="1">
        <v>113</v>
      </c>
      <c r="AQ79" s="1">
        <v>58</v>
      </c>
      <c r="AR79" s="1">
        <v>39</v>
      </c>
      <c r="AS79" s="1">
        <f>+Roc_InfraMR[[#This Row],[B.02.3 - Parque de Coches Eléctricos Motrices Tipo R]]+Roc_InfraMR[[#This Row],[B.02.2 - Parque de Coches Eléctricos Motrices Remolcados Tipo R]]+Roc_InfraMR[[#This Row],[B.02.1 - Parque de Coches Eléctricos Motrices]]</f>
        <v>210</v>
      </c>
      <c r="AT79" s="1">
        <v>0</v>
      </c>
      <c r="AU79" s="1">
        <v>0</v>
      </c>
      <c r="AV79" s="1">
        <v>0</v>
      </c>
      <c r="AW79" s="1">
        <f>+SUM(Roc_InfraMR[[#This Row],[B.03.1 - Parque de Coches Motores Motrices Remolcados]:[B.03.3 - Parque de Coches Motores Motrices Cabina]])</f>
        <v>0</v>
      </c>
      <c r="AX79" s="1">
        <v>158</v>
      </c>
      <c r="AY79" s="1">
        <v>52</v>
      </c>
      <c r="AZ79" s="1">
        <v>15</v>
      </c>
      <c r="BA79" s="1">
        <v>102</v>
      </c>
      <c r="BB79" s="1">
        <v>0</v>
      </c>
      <c r="BC79" s="1">
        <f t="shared" si="19"/>
        <v>327</v>
      </c>
      <c r="BD79" s="1">
        <v>0</v>
      </c>
      <c r="BE79" s="1">
        <v>20</v>
      </c>
      <c r="BF79" s="16">
        <v>1676</v>
      </c>
    </row>
    <row r="80" spans="1:58">
      <c r="A80" s="1">
        <v>1999</v>
      </c>
      <c r="B80" s="1" t="s">
        <v>121</v>
      </c>
      <c r="C80" s="12">
        <v>0</v>
      </c>
      <c r="D80" s="12">
        <f t="shared" si="10"/>
        <v>148.75800000000001</v>
      </c>
      <c r="E80" s="12">
        <v>0</v>
      </c>
      <c r="F80" s="12">
        <f t="shared" si="11"/>
        <v>46.227000000000004</v>
      </c>
      <c r="G80" s="12">
        <f t="shared" si="12"/>
        <v>194.98500000000001</v>
      </c>
      <c r="H80" s="12">
        <f>+Roc_InfraMR[[#This Row],[Total Líneas de Explotación ]]</f>
        <v>194.98500000000001</v>
      </c>
      <c r="I80" s="12">
        <v>353.28400000000005</v>
      </c>
      <c r="J80" s="12">
        <f>+Roc_InfraMR[[#This Row],[A.01.2 -  Longitud de Líneas de Explotación No Electrificadas Vía Doble o Múltiple (km)]]*2+Roc_InfraMR[[#This Row],[A.01.1 -  Longitud de Líneas de Explotación No Electrificadas Vía Simple (km)]]</f>
        <v>297.51600000000002</v>
      </c>
      <c r="K80" s="12">
        <v>0</v>
      </c>
      <c r="L80" s="12">
        <f>+Roc_InfraMR[[#This Row],[A.02.2 -  Longitud de Líneas de Explotación Electrificadas Vía Doble o Múltiple (km)]]*2</f>
        <v>92.454000000000008</v>
      </c>
      <c r="M80" s="12">
        <v>0</v>
      </c>
      <c r="N80" s="12">
        <f>+Roc_InfraMR[[#This Row],[A.03.1 -  Longitud de Vías de Explotación No Electrificadas Troncales y Ramales (vía principal) (km)]]+Roc_InfraMR[[#This Row],[A.04.1 -  Longitud de Vías de Explotación Electrificadas Troncales y Ramales (vía principal) (km)]]</f>
        <v>389.97</v>
      </c>
      <c r="O80" s="12">
        <f>+Roc_InfraMR[[#This Row],[Total Vías (excluido Auxiliares)]]</f>
        <v>389.97</v>
      </c>
      <c r="P80" s="1">
        <v>61</v>
      </c>
      <c r="Q80" s="1">
        <v>5</v>
      </c>
      <c r="R80" s="1">
        <v>3</v>
      </c>
      <c r="S80" s="1">
        <f t="shared" si="13"/>
        <v>69</v>
      </c>
      <c r="T80" s="1">
        <v>60</v>
      </c>
      <c r="U80" s="1">
        <v>68</v>
      </c>
      <c r="V80" s="1">
        <v>10</v>
      </c>
      <c r="W80" s="1">
        <v>23</v>
      </c>
      <c r="X80" s="1">
        <v>0</v>
      </c>
      <c r="Y80" s="1">
        <f t="shared" si="14"/>
        <v>161</v>
      </c>
      <c r="Z80" s="1">
        <v>62</v>
      </c>
      <c r="AA80" s="1">
        <v>26</v>
      </c>
      <c r="AB80" s="1">
        <v>161</v>
      </c>
      <c r="AC80" s="1">
        <f t="shared" si="15"/>
        <v>249</v>
      </c>
      <c r="AD80" s="1">
        <v>23</v>
      </c>
      <c r="AE80" s="1">
        <v>29</v>
      </c>
      <c r="AF80" s="1">
        <v>132</v>
      </c>
      <c r="AG80" s="1">
        <f t="shared" si="16"/>
        <v>184</v>
      </c>
      <c r="AH80" s="12">
        <v>60.414999999999999</v>
      </c>
      <c r="AI80" s="12">
        <v>0</v>
      </c>
      <c r="AJ80" s="12">
        <v>166.46899999999999</v>
      </c>
      <c r="AK80" s="12">
        <f t="shared" si="17"/>
        <v>226.88399999999999</v>
      </c>
      <c r="AL80" s="1">
        <v>3</v>
      </c>
      <c r="AM80" s="1">
        <v>8</v>
      </c>
      <c r="AN80" s="1">
        <v>29</v>
      </c>
      <c r="AO80" s="1">
        <f t="shared" si="18"/>
        <v>40</v>
      </c>
      <c r="AP80" s="1">
        <v>113</v>
      </c>
      <c r="AQ80" s="1">
        <v>58</v>
      </c>
      <c r="AR80" s="1">
        <v>39</v>
      </c>
      <c r="AS80" s="1">
        <f>+Roc_InfraMR[[#This Row],[B.02.3 - Parque de Coches Eléctricos Motrices Tipo R]]+Roc_InfraMR[[#This Row],[B.02.2 - Parque de Coches Eléctricos Motrices Remolcados Tipo R]]+Roc_InfraMR[[#This Row],[B.02.1 - Parque de Coches Eléctricos Motrices]]</f>
        <v>210</v>
      </c>
      <c r="AT80" s="1">
        <v>0</v>
      </c>
      <c r="AU80" s="1">
        <v>0</v>
      </c>
      <c r="AV80" s="1">
        <v>0</v>
      </c>
      <c r="AW80" s="1">
        <f>+SUM(Roc_InfraMR[[#This Row],[B.03.1 - Parque de Coches Motores Motrices Remolcados]:[B.03.3 - Parque de Coches Motores Motrices Cabina]])</f>
        <v>0</v>
      </c>
      <c r="AX80" s="1">
        <v>158</v>
      </c>
      <c r="AY80" s="1">
        <v>52</v>
      </c>
      <c r="AZ80" s="1">
        <v>15</v>
      </c>
      <c r="BA80" s="1">
        <v>102</v>
      </c>
      <c r="BB80" s="1">
        <v>0</v>
      </c>
      <c r="BC80" s="1">
        <f t="shared" si="19"/>
        <v>327</v>
      </c>
      <c r="BD80" s="1">
        <v>0</v>
      </c>
      <c r="BE80" s="1">
        <v>20</v>
      </c>
      <c r="BF80" s="16">
        <v>1676</v>
      </c>
    </row>
    <row r="81" spans="1:58">
      <c r="A81" s="1">
        <v>1999</v>
      </c>
      <c r="B81" s="1" t="s">
        <v>122</v>
      </c>
      <c r="C81" s="12">
        <v>0</v>
      </c>
      <c r="D81" s="12">
        <f t="shared" si="10"/>
        <v>148.75800000000001</v>
      </c>
      <c r="E81" s="12">
        <v>0</v>
      </c>
      <c r="F81" s="12">
        <f t="shared" si="11"/>
        <v>46.227000000000004</v>
      </c>
      <c r="G81" s="12">
        <f t="shared" si="12"/>
        <v>194.98500000000001</v>
      </c>
      <c r="H81" s="12">
        <f>+Roc_InfraMR[[#This Row],[Total Líneas de Explotación ]]</f>
        <v>194.98500000000001</v>
      </c>
      <c r="I81" s="12">
        <v>353.28400000000005</v>
      </c>
      <c r="J81" s="12">
        <f>+Roc_InfraMR[[#This Row],[A.01.2 -  Longitud de Líneas de Explotación No Electrificadas Vía Doble o Múltiple (km)]]*2+Roc_InfraMR[[#This Row],[A.01.1 -  Longitud de Líneas de Explotación No Electrificadas Vía Simple (km)]]</f>
        <v>297.51600000000002</v>
      </c>
      <c r="K81" s="12">
        <v>0</v>
      </c>
      <c r="L81" s="12">
        <f>+Roc_InfraMR[[#This Row],[A.02.2 -  Longitud de Líneas de Explotación Electrificadas Vía Doble o Múltiple (km)]]*2</f>
        <v>92.454000000000008</v>
      </c>
      <c r="M81" s="12">
        <v>0</v>
      </c>
      <c r="N81" s="12">
        <f>+Roc_InfraMR[[#This Row],[A.03.1 -  Longitud de Vías de Explotación No Electrificadas Troncales y Ramales (vía principal) (km)]]+Roc_InfraMR[[#This Row],[A.04.1 -  Longitud de Vías de Explotación Electrificadas Troncales y Ramales (vía principal) (km)]]</f>
        <v>389.97</v>
      </c>
      <c r="O81" s="12">
        <f>+Roc_InfraMR[[#This Row],[Total Vías (excluido Auxiliares)]]</f>
        <v>389.97</v>
      </c>
      <c r="P81" s="1">
        <v>61</v>
      </c>
      <c r="Q81" s="1">
        <v>5</v>
      </c>
      <c r="R81" s="1">
        <v>3</v>
      </c>
      <c r="S81" s="1">
        <f t="shared" si="13"/>
        <v>69</v>
      </c>
      <c r="T81" s="1">
        <v>60</v>
      </c>
      <c r="U81" s="1">
        <v>68</v>
      </c>
      <c r="V81" s="1">
        <v>10</v>
      </c>
      <c r="W81" s="1">
        <v>23</v>
      </c>
      <c r="X81" s="1">
        <v>0</v>
      </c>
      <c r="Y81" s="1">
        <f t="shared" si="14"/>
        <v>161</v>
      </c>
      <c r="Z81" s="1">
        <v>62</v>
      </c>
      <c r="AA81" s="1">
        <v>26</v>
      </c>
      <c r="AB81" s="1">
        <v>161</v>
      </c>
      <c r="AC81" s="1">
        <f t="shared" si="15"/>
        <v>249</v>
      </c>
      <c r="AD81" s="1">
        <v>23</v>
      </c>
      <c r="AE81" s="1">
        <v>29</v>
      </c>
      <c r="AF81" s="1">
        <v>132</v>
      </c>
      <c r="AG81" s="1">
        <f t="shared" si="16"/>
        <v>184</v>
      </c>
      <c r="AH81" s="12">
        <v>60.414999999999999</v>
      </c>
      <c r="AI81" s="12">
        <v>0</v>
      </c>
      <c r="AJ81" s="12">
        <v>166.46899999999999</v>
      </c>
      <c r="AK81" s="12">
        <f t="shared" si="17"/>
        <v>226.88399999999999</v>
      </c>
      <c r="AL81" s="1">
        <v>3</v>
      </c>
      <c r="AM81" s="1">
        <v>8</v>
      </c>
      <c r="AN81" s="1">
        <v>29</v>
      </c>
      <c r="AO81" s="1">
        <f t="shared" si="18"/>
        <v>40</v>
      </c>
      <c r="AP81" s="1">
        <v>113</v>
      </c>
      <c r="AQ81" s="1">
        <v>58</v>
      </c>
      <c r="AR81" s="1">
        <v>39</v>
      </c>
      <c r="AS81" s="1">
        <f>+Roc_InfraMR[[#This Row],[B.02.3 - Parque de Coches Eléctricos Motrices Tipo R]]+Roc_InfraMR[[#This Row],[B.02.2 - Parque de Coches Eléctricos Motrices Remolcados Tipo R]]+Roc_InfraMR[[#This Row],[B.02.1 - Parque de Coches Eléctricos Motrices]]</f>
        <v>210</v>
      </c>
      <c r="AT81" s="1">
        <v>0</v>
      </c>
      <c r="AU81" s="1">
        <v>0</v>
      </c>
      <c r="AV81" s="1">
        <v>0</v>
      </c>
      <c r="AW81" s="1">
        <f>+SUM(Roc_InfraMR[[#This Row],[B.03.1 - Parque de Coches Motores Motrices Remolcados]:[B.03.3 - Parque de Coches Motores Motrices Cabina]])</f>
        <v>0</v>
      </c>
      <c r="AX81" s="1">
        <v>158</v>
      </c>
      <c r="AY81" s="1">
        <v>52</v>
      </c>
      <c r="AZ81" s="1">
        <v>15</v>
      </c>
      <c r="BA81" s="1">
        <v>102</v>
      </c>
      <c r="BB81" s="1">
        <v>0</v>
      </c>
      <c r="BC81" s="1">
        <f t="shared" si="19"/>
        <v>327</v>
      </c>
      <c r="BD81" s="1">
        <v>0</v>
      </c>
      <c r="BE81" s="1">
        <v>20</v>
      </c>
      <c r="BF81" s="16">
        <v>1676</v>
      </c>
    </row>
    <row r="82" spans="1:58">
      <c r="A82" s="1">
        <v>1999</v>
      </c>
      <c r="B82" s="1" t="s">
        <v>123</v>
      </c>
      <c r="C82" s="12">
        <v>0</v>
      </c>
      <c r="D82" s="12">
        <f t="shared" si="10"/>
        <v>148.75800000000001</v>
      </c>
      <c r="E82" s="12">
        <v>0</v>
      </c>
      <c r="F82" s="12">
        <f t="shared" si="11"/>
        <v>46.227000000000004</v>
      </c>
      <c r="G82" s="12">
        <f t="shared" si="12"/>
        <v>194.98500000000001</v>
      </c>
      <c r="H82" s="12">
        <f>+Roc_InfraMR[[#This Row],[Total Líneas de Explotación ]]</f>
        <v>194.98500000000001</v>
      </c>
      <c r="I82" s="12">
        <v>353.28400000000005</v>
      </c>
      <c r="J82" s="12">
        <f>+Roc_InfraMR[[#This Row],[A.01.2 -  Longitud de Líneas de Explotación No Electrificadas Vía Doble o Múltiple (km)]]*2+Roc_InfraMR[[#This Row],[A.01.1 -  Longitud de Líneas de Explotación No Electrificadas Vía Simple (km)]]</f>
        <v>297.51600000000002</v>
      </c>
      <c r="K82" s="12">
        <v>0</v>
      </c>
      <c r="L82" s="12">
        <f>+Roc_InfraMR[[#This Row],[A.02.2 -  Longitud de Líneas de Explotación Electrificadas Vía Doble o Múltiple (km)]]*2</f>
        <v>92.454000000000008</v>
      </c>
      <c r="M82" s="12">
        <v>0</v>
      </c>
      <c r="N82" s="12">
        <f>+Roc_InfraMR[[#This Row],[A.03.1 -  Longitud de Vías de Explotación No Electrificadas Troncales y Ramales (vía principal) (km)]]+Roc_InfraMR[[#This Row],[A.04.1 -  Longitud de Vías de Explotación Electrificadas Troncales y Ramales (vía principal) (km)]]</f>
        <v>389.97</v>
      </c>
      <c r="O82" s="12">
        <f>+Roc_InfraMR[[#This Row],[Total Vías (excluido Auxiliares)]]</f>
        <v>389.97</v>
      </c>
      <c r="P82" s="1">
        <v>61</v>
      </c>
      <c r="Q82" s="1">
        <v>5</v>
      </c>
      <c r="R82" s="1">
        <v>3</v>
      </c>
      <c r="S82" s="1">
        <f t="shared" si="13"/>
        <v>69</v>
      </c>
      <c r="T82" s="1">
        <v>60</v>
      </c>
      <c r="U82" s="1">
        <v>68</v>
      </c>
      <c r="V82" s="1">
        <v>10</v>
      </c>
      <c r="W82" s="1">
        <v>23</v>
      </c>
      <c r="X82" s="1">
        <v>0</v>
      </c>
      <c r="Y82" s="1">
        <f t="shared" si="14"/>
        <v>161</v>
      </c>
      <c r="Z82" s="1">
        <v>62</v>
      </c>
      <c r="AA82" s="1">
        <v>26</v>
      </c>
      <c r="AB82" s="1">
        <v>161</v>
      </c>
      <c r="AC82" s="1">
        <f t="shared" si="15"/>
        <v>249</v>
      </c>
      <c r="AD82" s="1">
        <v>23</v>
      </c>
      <c r="AE82" s="1">
        <v>29</v>
      </c>
      <c r="AF82" s="1">
        <v>132</v>
      </c>
      <c r="AG82" s="1">
        <f t="shared" si="16"/>
        <v>184</v>
      </c>
      <c r="AH82" s="12">
        <v>60.414999999999999</v>
      </c>
      <c r="AI82" s="12">
        <v>0</v>
      </c>
      <c r="AJ82" s="12">
        <v>166.46899999999999</v>
      </c>
      <c r="AK82" s="12">
        <f t="shared" si="17"/>
        <v>226.88399999999999</v>
      </c>
      <c r="AL82" s="1">
        <v>3</v>
      </c>
      <c r="AM82" s="1">
        <v>8</v>
      </c>
      <c r="AN82" s="1">
        <v>29</v>
      </c>
      <c r="AO82" s="1">
        <f t="shared" si="18"/>
        <v>40</v>
      </c>
      <c r="AP82" s="1">
        <v>113</v>
      </c>
      <c r="AQ82" s="1">
        <v>58</v>
      </c>
      <c r="AR82" s="1">
        <v>39</v>
      </c>
      <c r="AS82" s="1">
        <f>+Roc_InfraMR[[#This Row],[B.02.3 - Parque de Coches Eléctricos Motrices Tipo R]]+Roc_InfraMR[[#This Row],[B.02.2 - Parque de Coches Eléctricos Motrices Remolcados Tipo R]]+Roc_InfraMR[[#This Row],[B.02.1 - Parque de Coches Eléctricos Motrices]]</f>
        <v>210</v>
      </c>
      <c r="AT82" s="1">
        <v>0</v>
      </c>
      <c r="AU82" s="1">
        <v>0</v>
      </c>
      <c r="AV82" s="1">
        <v>0</v>
      </c>
      <c r="AW82" s="1">
        <f>+SUM(Roc_InfraMR[[#This Row],[B.03.1 - Parque de Coches Motores Motrices Remolcados]:[B.03.3 - Parque de Coches Motores Motrices Cabina]])</f>
        <v>0</v>
      </c>
      <c r="AX82" s="1">
        <v>158</v>
      </c>
      <c r="AY82" s="1">
        <v>52</v>
      </c>
      <c r="AZ82" s="1">
        <v>15</v>
      </c>
      <c r="BA82" s="1">
        <v>102</v>
      </c>
      <c r="BB82" s="1">
        <v>0</v>
      </c>
      <c r="BC82" s="1">
        <f t="shared" si="19"/>
        <v>327</v>
      </c>
      <c r="BD82" s="1">
        <v>0</v>
      </c>
      <c r="BE82" s="1">
        <v>20</v>
      </c>
      <c r="BF82" s="16">
        <v>1676</v>
      </c>
    </row>
    <row r="83" spans="1:58">
      <c r="A83" s="1">
        <v>1999</v>
      </c>
      <c r="B83" s="1" t="s">
        <v>124</v>
      </c>
      <c r="C83" s="12">
        <v>0</v>
      </c>
      <c r="D83" s="12">
        <f t="shared" si="10"/>
        <v>148.75800000000001</v>
      </c>
      <c r="E83" s="12">
        <v>0</v>
      </c>
      <c r="F83" s="12">
        <f t="shared" si="11"/>
        <v>46.227000000000004</v>
      </c>
      <c r="G83" s="12">
        <f t="shared" si="12"/>
        <v>194.98500000000001</v>
      </c>
      <c r="H83" s="12">
        <f>+Roc_InfraMR[[#This Row],[Total Líneas de Explotación ]]</f>
        <v>194.98500000000001</v>
      </c>
      <c r="I83" s="12">
        <v>353.28400000000005</v>
      </c>
      <c r="J83" s="12">
        <f>+Roc_InfraMR[[#This Row],[A.01.2 -  Longitud de Líneas de Explotación No Electrificadas Vía Doble o Múltiple (km)]]*2+Roc_InfraMR[[#This Row],[A.01.1 -  Longitud de Líneas de Explotación No Electrificadas Vía Simple (km)]]</f>
        <v>297.51600000000002</v>
      </c>
      <c r="K83" s="12">
        <v>0</v>
      </c>
      <c r="L83" s="12">
        <f>+Roc_InfraMR[[#This Row],[A.02.2 -  Longitud de Líneas de Explotación Electrificadas Vía Doble o Múltiple (km)]]*2</f>
        <v>92.454000000000008</v>
      </c>
      <c r="M83" s="12">
        <v>0</v>
      </c>
      <c r="N83" s="12">
        <f>+Roc_InfraMR[[#This Row],[A.03.1 -  Longitud de Vías de Explotación No Electrificadas Troncales y Ramales (vía principal) (km)]]+Roc_InfraMR[[#This Row],[A.04.1 -  Longitud de Vías de Explotación Electrificadas Troncales y Ramales (vía principal) (km)]]</f>
        <v>389.97</v>
      </c>
      <c r="O83" s="12">
        <f>+Roc_InfraMR[[#This Row],[Total Vías (excluido Auxiliares)]]</f>
        <v>389.97</v>
      </c>
      <c r="P83" s="1">
        <v>61</v>
      </c>
      <c r="Q83" s="1">
        <v>5</v>
      </c>
      <c r="R83" s="1">
        <v>3</v>
      </c>
      <c r="S83" s="1">
        <f t="shared" si="13"/>
        <v>69</v>
      </c>
      <c r="T83" s="1">
        <v>60</v>
      </c>
      <c r="U83" s="1">
        <v>68</v>
      </c>
      <c r="V83" s="1">
        <v>10</v>
      </c>
      <c r="W83" s="1">
        <v>23</v>
      </c>
      <c r="X83" s="1">
        <v>0</v>
      </c>
      <c r="Y83" s="1">
        <f t="shared" si="14"/>
        <v>161</v>
      </c>
      <c r="Z83" s="1">
        <v>62</v>
      </c>
      <c r="AA83" s="1">
        <v>26</v>
      </c>
      <c r="AB83" s="1">
        <v>161</v>
      </c>
      <c r="AC83" s="1">
        <f t="shared" si="15"/>
        <v>249</v>
      </c>
      <c r="AD83" s="1">
        <v>23</v>
      </c>
      <c r="AE83" s="1">
        <v>29</v>
      </c>
      <c r="AF83" s="1">
        <v>132</v>
      </c>
      <c r="AG83" s="1">
        <f t="shared" si="16"/>
        <v>184</v>
      </c>
      <c r="AH83" s="12">
        <v>60.414999999999999</v>
      </c>
      <c r="AI83" s="12">
        <v>0</v>
      </c>
      <c r="AJ83" s="12">
        <v>166.46899999999999</v>
      </c>
      <c r="AK83" s="12">
        <f t="shared" si="17"/>
        <v>226.88399999999999</v>
      </c>
      <c r="AL83" s="1">
        <v>3</v>
      </c>
      <c r="AM83" s="1">
        <v>8</v>
      </c>
      <c r="AN83" s="1">
        <v>29</v>
      </c>
      <c r="AO83" s="1">
        <f t="shared" si="18"/>
        <v>40</v>
      </c>
      <c r="AP83" s="1">
        <v>113</v>
      </c>
      <c r="AQ83" s="1">
        <v>58</v>
      </c>
      <c r="AR83" s="1">
        <v>39</v>
      </c>
      <c r="AS83" s="1">
        <f>+Roc_InfraMR[[#This Row],[B.02.3 - Parque de Coches Eléctricos Motrices Tipo R]]+Roc_InfraMR[[#This Row],[B.02.2 - Parque de Coches Eléctricos Motrices Remolcados Tipo R]]+Roc_InfraMR[[#This Row],[B.02.1 - Parque de Coches Eléctricos Motrices]]</f>
        <v>210</v>
      </c>
      <c r="AT83" s="1">
        <v>0</v>
      </c>
      <c r="AU83" s="1">
        <v>0</v>
      </c>
      <c r="AV83" s="1">
        <v>0</v>
      </c>
      <c r="AW83" s="1">
        <f>+SUM(Roc_InfraMR[[#This Row],[B.03.1 - Parque de Coches Motores Motrices Remolcados]:[B.03.3 - Parque de Coches Motores Motrices Cabina]])</f>
        <v>0</v>
      </c>
      <c r="AX83" s="1">
        <v>158</v>
      </c>
      <c r="AY83" s="1">
        <v>52</v>
      </c>
      <c r="AZ83" s="1">
        <v>15</v>
      </c>
      <c r="BA83" s="1">
        <v>102</v>
      </c>
      <c r="BB83" s="1">
        <v>0</v>
      </c>
      <c r="BC83" s="1">
        <f t="shared" si="19"/>
        <v>327</v>
      </c>
      <c r="BD83" s="1">
        <v>0</v>
      </c>
      <c r="BE83" s="1">
        <v>20</v>
      </c>
      <c r="BF83" s="16">
        <v>1676</v>
      </c>
    </row>
    <row r="84" spans="1:58">
      <c r="A84" s="1">
        <v>1999</v>
      </c>
      <c r="B84" s="1" t="s">
        <v>125</v>
      </c>
      <c r="C84" s="12">
        <v>0</v>
      </c>
      <c r="D84" s="12">
        <f t="shared" si="10"/>
        <v>148.75800000000001</v>
      </c>
      <c r="E84" s="12">
        <v>0</v>
      </c>
      <c r="F84" s="12">
        <f t="shared" si="11"/>
        <v>46.227000000000004</v>
      </c>
      <c r="G84" s="12">
        <f t="shared" si="12"/>
        <v>194.98500000000001</v>
      </c>
      <c r="H84" s="12">
        <f>+Roc_InfraMR[[#This Row],[Total Líneas de Explotación ]]</f>
        <v>194.98500000000001</v>
      </c>
      <c r="I84" s="12">
        <v>353.28400000000005</v>
      </c>
      <c r="J84" s="12">
        <f>+Roc_InfraMR[[#This Row],[A.01.2 -  Longitud de Líneas de Explotación No Electrificadas Vía Doble o Múltiple (km)]]*2+Roc_InfraMR[[#This Row],[A.01.1 -  Longitud de Líneas de Explotación No Electrificadas Vía Simple (km)]]</f>
        <v>297.51600000000002</v>
      </c>
      <c r="K84" s="12">
        <v>0</v>
      </c>
      <c r="L84" s="12">
        <f>+Roc_InfraMR[[#This Row],[A.02.2 -  Longitud de Líneas de Explotación Electrificadas Vía Doble o Múltiple (km)]]*2</f>
        <v>92.454000000000008</v>
      </c>
      <c r="M84" s="12">
        <v>0</v>
      </c>
      <c r="N84" s="12">
        <f>+Roc_InfraMR[[#This Row],[A.03.1 -  Longitud de Vías de Explotación No Electrificadas Troncales y Ramales (vía principal) (km)]]+Roc_InfraMR[[#This Row],[A.04.1 -  Longitud de Vías de Explotación Electrificadas Troncales y Ramales (vía principal) (km)]]</f>
        <v>389.97</v>
      </c>
      <c r="O84" s="12">
        <f>+Roc_InfraMR[[#This Row],[Total Vías (excluido Auxiliares)]]</f>
        <v>389.97</v>
      </c>
      <c r="P84" s="1">
        <v>61</v>
      </c>
      <c r="Q84" s="1">
        <v>5</v>
      </c>
      <c r="R84" s="1">
        <v>3</v>
      </c>
      <c r="S84" s="1">
        <f t="shared" si="13"/>
        <v>69</v>
      </c>
      <c r="T84" s="1">
        <v>60</v>
      </c>
      <c r="U84" s="1">
        <v>68</v>
      </c>
      <c r="V84" s="1">
        <v>10</v>
      </c>
      <c r="W84" s="1">
        <v>23</v>
      </c>
      <c r="X84" s="1">
        <v>0</v>
      </c>
      <c r="Y84" s="1">
        <f t="shared" si="14"/>
        <v>161</v>
      </c>
      <c r="Z84" s="1">
        <v>62</v>
      </c>
      <c r="AA84" s="1">
        <v>26</v>
      </c>
      <c r="AB84" s="1">
        <v>161</v>
      </c>
      <c r="AC84" s="1">
        <f t="shared" si="15"/>
        <v>249</v>
      </c>
      <c r="AD84" s="1">
        <v>23</v>
      </c>
      <c r="AE84" s="1">
        <v>29</v>
      </c>
      <c r="AF84" s="1">
        <v>132</v>
      </c>
      <c r="AG84" s="1">
        <f t="shared" si="16"/>
        <v>184</v>
      </c>
      <c r="AH84" s="12">
        <v>60.414999999999999</v>
      </c>
      <c r="AI84" s="12">
        <v>0</v>
      </c>
      <c r="AJ84" s="12">
        <v>166.46899999999999</v>
      </c>
      <c r="AK84" s="12">
        <f t="shared" si="17"/>
        <v>226.88399999999999</v>
      </c>
      <c r="AL84" s="1">
        <v>3</v>
      </c>
      <c r="AM84" s="1">
        <v>8</v>
      </c>
      <c r="AN84" s="1">
        <v>29</v>
      </c>
      <c r="AO84" s="1">
        <f t="shared" si="18"/>
        <v>40</v>
      </c>
      <c r="AP84" s="1">
        <v>113</v>
      </c>
      <c r="AQ84" s="1">
        <v>58</v>
      </c>
      <c r="AR84" s="1">
        <v>39</v>
      </c>
      <c r="AS84" s="1">
        <f>+Roc_InfraMR[[#This Row],[B.02.3 - Parque de Coches Eléctricos Motrices Tipo R]]+Roc_InfraMR[[#This Row],[B.02.2 - Parque de Coches Eléctricos Motrices Remolcados Tipo R]]+Roc_InfraMR[[#This Row],[B.02.1 - Parque de Coches Eléctricos Motrices]]</f>
        <v>210</v>
      </c>
      <c r="AT84" s="1">
        <v>0</v>
      </c>
      <c r="AU84" s="1">
        <v>0</v>
      </c>
      <c r="AV84" s="1">
        <v>0</v>
      </c>
      <c r="AW84" s="1">
        <f>+SUM(Roc_InfraMR[[#This Row],[B.03.1 - Parque de Coches Motores Motrices Remolcados]:[B.03.3 - Parque de Coches Motores Motrices Cabina]])</f>
        <v>0</v>
      </c>
      <c r="AX84" s="1">
        <v>158</v>
      </c>
      <c r="AY84" s="1">
        <v>52</v>
      </c>
      <c r="AZ84" s="1">
        <v>15</v>
      </c>
      <c r="BA84" s="1">
        <v>102</v>
      </c>
      <c r="BB84" s="1">
        <v>0</v>
      </c>
      <c r="BC84" s="1">
        <f t="shared" si="19"/>
        <v>327</v>
      </c>
      <c r="BD84" s="1">
        <v>0</v>
      </c>
      <c r="BE84" s="1">
        <v>20</v>
      </c>
      <c r="BF84" s="16">
        <v>1676</v>
      </c>
    </row>
    <row r="85" spans="1:58">
      <c r="A85" s="1">
        <v>1999</v>
      </c>
      <c r="B85" s="1" t="s">
        <v>126</v>
      </c>
      <c r="C85" s="12">
        <v>0</v>
      </c>
      <c r="D85" s="12">
        <f t="shared" si="10"/>
        <v>148.75800000000001</v>
      </c>
      <c r="E85" s="12">
        <v>0</v>
      </c>
      <c r="F85" s="12">
        <f t="shared" si="11"/>
        <v>46.227000000000004</v>
      </c>
      <c r="G85" s="12">
        <f t="shared" si="12"/>
        <v>194.98500000000001</v>
      </c>
      <c r="H85" s="12">
        <f>+Roc_InfraMR[[#This Row],[Total Líneas de Explotación ]]</f>
        <v>194.98500000000001</v>
      </c>
      <c r="I85" s="12">
        <v>353.28400000000005</v>
      </c>
      <c r="J85" s="12">
        <f>+Roc_InfraMR[[#This Row],[A.01.2 -  Longitud de Líneas de Explotación No Electrificadas Vía Doble o Múltiple (km)]]*2+Roc_InfraMR[[#This Row],[A.01.1 -  Longitud de Líneas de Explotación No Electrificadas Vía Simple (km)]]</f>
        <v>297.51600000000002</v>
      </c>
      <c r="K85" s="12">
        <v>0</v>
      </c>
      <c r="L85" s="12">
        <f>+Roc_InfraMR[[#This Row],[A.02.2 -  Longitud de Líneas de Explotación Electrificadas Vía Doble o Múltiple (km)]]*2</f>
        <v>92.454000000000008</v>
      </c>
      <c r="M85" s="12">
        <v>0</v>
      </c>
      <c r="N85" s="12">
        <f>+Roc_InfraMR[[#This Row],[A.03.1 -  Longitud de Vías de Explotación No Electrificadas Troncales y Ramales (vía principal) (km)]]+Roc_InfraMR[[#This Row],[A.04.1 -  Longitud de Vías de Explotación Electrificadas Troncales y Ramales (vía principal) (km)]]</f>
        <v>389.97</v>
      </c>
      <c r="O85" s="12">
        <f>+Roc_InfraMR[[#This Row],[Total Vías (excluido Auxiliares)]]</f>
        <v>389.97</v>
      </c>
      <c r="P85" s="1">
        <v>61</v>
      </c>
      <c r="Q85" s="1">
        <v>5</v>
      </c>
      <c r="R85" s="1">
        <v>3</v>
      </c>
      <c r="S85" s="1">
        <f t="shared" si="13"/>
        <v>69</v>
      </c>
      <c r="T85" s="1">
        <v>60</v>
      </c>
      <c r="U85" s="1">
        <v>68</v>
      </c>
      <c r="V85" s="1">
        <v>10</v>
      </c>
      <c r="W85" s="1">
        <v>23</v>
      </c>
      <c r="X85" s="1">
        <v>0</v>
      </c>
      <c r="Y85" s="1">
        <f t="shared" si="14"/>
        <v>161</v>
      </c>
      <c r="Z85" s="1">
        <v>62</v>
      </c>
      <c r="AA85" s="1">
        <v>26</v>
      </c>
      <c r="AB85" s="1">
        <v>161</v>
      </c>
      <c r="AC85" s="1">
        <f t="shared" si="15"/>
        <v>249</v>
      </c>
      <c r="AD85" s="1">
        <v>23</v>
      </c>
      <c r="AE85" s="1">
        <v>29</v>
      </c>
      <c r="AF85" s="1">
        <v>132</v>
      </c>
      <c r="AG85" s="1">
        <f t="shared" si="16"/>
        <v>184</v>
      </c>
      <c r="AH85" s="12">
        <v>60.414999999999999</v>
      </c>
      <c r="AI85" s="12">
        <v>0</v>
      </c>
      <c r="AJ85" s="12">
        <v>166.46899999999999</v>
      </c>
      <c r="AK85" s="12">
        <f t="shared" si="17"/>
        <v>226.88399999999999</v>
      </c>
      <c r="AL85" s="1">
        <v>3</v>
      </c>
      <c r="AM85" s="1">
        <v>8</v>
      </c>
      <c r="AN85" s="1">
        <v>29</v>
      </c>
      <c r="AO85" s="1">
        <f t="shared" si="18"/>
        <v>40</v>
      </c>
      <c r="AP85" s="1">
        <v>113</v>
      </c>
      <c r="AQ85" s="1">
        <v>58</v>
      </c>
      <c r="AR85" s="1">
        <v>39</v>
      </c>
      <c r="AS85" s="1">
        <f>+Roc_InfraMR[[#This Row],[B.02.3 - Parque de Coches Eléctricos Motrices Tipo R]]+Roc_InfraMR[[#This Row],[B.02.2 - Parque de Coches Eléctricos Motrices Remolcados Tipo R]]+Roc_InfraMR[[#This Row],[B.02.1 - Parque de Coches Eléctricos Motrices]]</f>
        <v>210</v>
      </c>
      <c r="AT85" s="1">
        <v>0</v>
      </c>
      <c r="AU85" s="1">
        <v>0</v>
      </c>
      <c r="AV85" s="1">
        <v>0</v>
      </c>
      <c r="AW85" s="1">
        <f>+SUM(Roc_InfraMR[[#This Row],[B.03.1 - Parque de Coches Motores Motrices Remolcados]:[B.03.3 - Parque de Coches Motores Motrices Cabina]])</f>
        <v>0</v>
      </c>
      <c r="AX85" s="1">
        <v>158</v>
      </c>
      <c r="AY85" s="1">
        <v>52</v>
      </c>
      <c r="AZ85" s="1">
        <v>15</v>
      </c>
      <c r="BA85" s="1">
        <v>102</v>
      </c>
      <c r="BB85" s="1">
        <v>0</v>
      </c>
      <c r="BC85" s="1">
        <f t="shared" si="19"/>
        <v>327</v>
      </c>
      <c r="BD85" s="1">
        <v>0</v>
      </c>
      <c r="BE85" s="1">
        <v>20</v>
      </c>
      <c r="BF85" s="16">
        <v>1676</v>
      </c>
    </row>
    <row r="86" spans="1:58">
      <c r="A86" s="1">
        <v>2000</v>
      </c>
      <c r="B86" s="1" t="s">
        <v>115</v>
      </c>
      <c r="C86" s="12">
        <v>0</v>
      </c>
      <c r="D86" s="12">
        <f t="shared" si="10"/>
        <v>148.75800000000001</v>
      </c>
      <c r="E86" s="12">
        <v>0</v>
      </c>
      <c r="F86" s="12">
        <f t="shared" si="11"/>
        <v>46.227000000000004</v>
      </c>
      <c r="G86" s="12">
        <f t="shared" si="12"/>
        <v>194.98500000000001</v>
      </c>
      <c r="H86" s="12">
        <f>+Roc_InfraMR[[#This Row],[Total Líneas de Explotación ]]</f>
        <v>194.98500000000001</v>
      </c>
      <c r="I86" s="12">
        <v>353.28400000000005</v>
      </c>
      <c r="J86" s="12">
        <f>+Roc_InfraMR[[#This Row],[A.01.2 -  Longitud de Líneas de Explotación No Electrificadas Vía Doble o Múltiple (km)]]*2+Roc_InfraMR[[#This Row],[A.01.1 -  Longitud de Líneas de Explotación No Electrificadas Vía Simple (km)]]</f>
        <v>297.51600000000002</v>
      </c>
      <c r="K86" s="12">
        <v>0</v>
      </c>
      <c r="L86" s="12">
        <f>+Roc_InfraMR[[#This Row],[A.02.2 -  Longitud de Líneas de Explotación Electrificadas Vía Doble o Múltiple (km)]]*2</f>
        <v>92.454000000000008</v>
      </c>
      <c r="M86" s="12">
        <v>0</v>
      </c>
      <c r="N86" s="12">
        <f>+Roc_InfraMR[[#This Row],[A.03.1 -  Longitud de Vías de Explotación No Electrificadas Troncales y Ramales (vía principal) (km)]]+Roc_InfraMR[[#This Row],[A.04.1 -  Longitud de Vías de Explotación Electrificadas Troncales y Ramales (vía principal) (km)]]</f>
        <v>389.97</v>
      </c>
      <c r="O86" s="12">
        <f>+Roc_InfraMR[[#This Row],[Total Vías (excluido Auxiliares)]]</f>
        <v>389.97</v>
      </c>
      <c r="P86" s="1">
        <v>61</v>
      </c>
      <c r="Q86" s="1">
        <v>5</v>
      </c>
      <c r="R86" s="1">
        <v>3</v>
      </c>
      <c r="S86" s="1">
        <f t="shared" si="13"/>
        <v>69</v>
      </c>
      <c r="T86" s="1">
        <v>60</v>
      </c>
      <c r="U86" s="1">
        <v>68</v>
      </c>
      <c r="V86" s="1">
        <v>10</v>
      </c>
      <c r="W86" s="1">
        <v>23</v>
      </c>
      <c r="X86" s="1">
        <v>0</v>
      </c>
      <c r="Y86" s="1">
        <f t="shared" si="14"/>
        <v>161</v>
      </c>
      <c r="Z86" s="1">
        <v>62</v>
      </c>
      <c r="AA86" s="1">
        <v>26</v>
      </c>
      <c r="AB86" s="1">
        <v>161</v>
      </c>
      <c r="AC86" s="1">
        <f t="shared" si="15"/>
        <v>249</v>
      </c>
      <c r="AD86" s="1">
        <v>23</v>
      </c>
      <c r="AE86" s="1">
        <v>29</v>
      </c>
      <c r="AF86" s="1">
        <v>132</v>
      </c>
      <c r="AG86" s="1">
        <f t="shared" si="16"/>
        <v>184</v>
      </c>
      <c r="AH86" s="12">
        <v>60.414999999999999</v>
      </c>
      <c r="AI86" s="12">
        <v>0</v>
      </c>
      <c r="AJ86" s="12">
        <v>166.46899999999999</v>
      </c>
      <c r="AK86" s="12">
        <f t="shared" si="17"/>
        <v>226.88399999999999</v>
      </c>
      <c r="AL86" s="1">
        <v>3</v>
      </c>
      <c r="AM86" s="1">
        <v>8</v>
      </c>
      <c r="AN86" s="1">
        <v>29</v>
      </c>
      <c r="AO86" s="1">
        <f t="shared" si="18"/>
        <v>40</v>
      </c>
      <c r="AP86" s="1">
        <v>113</v>
      </c>
      <c r="AQ86" s="1">
        <v>58</v>
      </c>
      <c r="AR86" s="1">
        <v>39</v>
      </c>
      <c r="AS86" s="1">
        <f>+Roc_InfraMR[[#This Row],[B.02.3 - Parque de Coches Eléctricos Motrices Tipo R]]+Roc_InfraMR[[#This Row],[B.02.2 - Parque de Coches Eléctricos Motrices Remolcados Tipo R]]+Roc_InfraMR[[#This Row],[B.02.1 - Parque de Coches Eléctricos Motrices]]</f>
        <v>210</v>
      </c>
      <c r="AT86" s="1">
        <v>0</v>
      </c>
      <c r="AU86" s="1">
        <v>0</v>
      </c>
      <c r="AV86" s="1">
        <v>0</v>
      </c>
      <c r="AW86" s="1">
        <f>+SUM(Roc_InfraMR[[#This Row],[B.03.1 - Parque de Coches Motores Motrices Remolcados]:[B.03.3 - Parque de Coches Motores Motrices Cabina]])</f>
        <v>0</v>
      </c>
      <c r="AX86" s="1">
        <v>158</v>
      </c>
      <c r="AY86" s="1">
        <v>52</v>
      </c>
      <c r="AZ86" s="1">
        <v>15</v>
      </c>
      <c r="BA86" s="1">
        <v>102</v>
      </c>
      <c r="BB86" s="1">
        <v>0</v>
      </c>
      <c r="BC86" s="1">
        <f t="shared" si="19"/>
        <v>327</v>
      </c>
      <c r="BD86" s="1">
        <v>0</v>
      </c>
      <c r="BE86" s="1">
        <v>20</v>
      </c>
      <c r="BF86" s="16">
        <v>1676</v>
      </c>
    </row>
    <row r="87" spans="1:58">
      <c r="A87" s="1">
        <v>2000</v>
      </c>
      <c r="B87" s="1" t="s">
        <v>116</v>
      </c>
      <c r="C87" s="12">
        <v>0</v>
      </c>
      <c r="D87" s="12">
        <f t="shared" si="10"/>
        <v>148.75800000000001</v>
      </c>
      <c r="E87" s="12">
        <v>0</v>
      </c>
      <c r="F87" s="12">
        <f t="shared" si="11"/>
        <v>46.227000000000004</v>
      </c>
      <c r="G87" s="12">
        <f t="shared" si="12"/>
        <v>194.98500000000001</v>
      </c>
      <c r="H87" s="12">
        <f>+Roc_InfraMR[[#This Row],[Total Líneas de Explotación ]]</f>
        <v>194.98500000000001</v>
      </c>
      <c r="I87" s="12">
        <v>353.28400000000005</v>
      </c>
      <c r="J87" s="12">
        <f>+Roc_InfraMR[[#This Row],[A.01.2 -  Longitud de Líneas de Explotación No Electrificadas Vía Doble o Múltiple (km)]]*2+Roc_InfraMR[[#This Row],[A.01.1 -  Longitud de Líneas de Explotación No Electrificadas Vía Simple (km)]]</f>
        <v>297.51600000000002</v>
      </c>
      <c r="K87" s="12">
        <v>0</v>
      </c>
      <c r="L87" s="12">
        <f>+Roc_InfraMR[[#This Row],[A.02.2 -  Longitud de Líneas de Explotación Electrificadas Vía Doble o Múltiple (km)]]*2</f>
        <v>92.454000000000008</v>
      </c>
      <c r="M87" s="12">
        <v>0</v>
      </c>
      <c r="N87" s="12">
        <f>+Roc_InfraMR[[#This Row],[A.03.1 -  Longitud de Vías de Explotación No Electrificadas Troncales y Ramales (vía principal) (km)]]+Roc_InfraMR[[#This Row],[A.04.1 -  Longitud de Vías de Explotación Electrificadas Troncales y Ramales (vía principal) (km)]]</f>
        <v>389.97</v>
      </c>
      <c r="O87" s="12">
        <f>+Roc_InfraMR[[#This Row],[Total Vías (excluido Auxiliares)]]</f>
        <v>389.97</v>
      </c>
      <c r="P87" s="1">
        <v>61</v>
      </c>
      <c r="Q87" s="1">
        <v>5</v>
      </c>
      <c r="R87" s="1">
        <v>3</v>
      </c>
      <c r="S87" s="1">
        <f t="shared" si="13"/>
        <v>69</v>
      </c>
      <c r="T87" s="1">
        <v>60</v>
      </c>
      <c r="U87" s="1">
        <v>68</v>
      </c>
      <c r="V87" s="1">
        <v>10</v>
      </c>
      <c r="W87" s="1">
        <v>23</v>
      </c>
      <c r="X87" s="1">
        <v>0</v>
      </c>
      <c r="Y87" s="1">
        <f t="shared" si="14"/>
        <v>161</v>
      </c>
      <c r="Z87" s="1">
        <v>62</v>
      </c>
      <c r="AA87" s="1">
        <v>26</v>
      </c>
      <c r="AB87" s="1">
        <v>161</v>
      </c>
      <c r="AC87" s="1">
        <f t="shared" si="15"/>
        <v>249</v>
      </c>
      <c r="AD87" s="1">
        <v>23</v>
      </c>
      <c r="AE87" s="1">
        <v>29</v>
      </c>
      <c r="AF87" s="1">
        <v>132</v>
      </c>
      <c r="AG87" s="1">
        <f t="shared" si="16"/>
        <v>184</v>
      </c>
      <c r="AH87" s="12">
        <v>60.414999999999999</v>
      </c>
      <c r="AI87" s="12">
        <v>0</v>
      </c>
      <c r="AJ87" s="12">
        <v>166.46899999999999</v>
      </c>
      <c r="AK87" s="12">
        <f t="shared" si="17"/>
        <v>226.88399999999999</v>
      </c>
      <c r="AL87" s="1">
        <v>3</v>
      </c>
      <c r="AM87" s="1">
        <v>8</v>
      </c>
      <c r="AN87" s="1">
        <v>29</v>
      </c>
      <c r="AO87" s="1">
        <f t="shared" si="18"/>
        <v>40</v>
      </c>
      <c r="AP87" s="1">
        <v>113</v>
      </c>
      <c r="AQ87" s="1">
        <v>58</v>
      </c>
      <c r="AR87" s="1">
        <v>39</v>
      </c>
      <c r="AS87" s="1">
        <f>+Roc_InfraMR[[#This Row],[B.02.3 - Parque de Coches Eléctricos Motrices Tipo R]]+Roc_InfraMR[[#This Row],[B.02.2 - Parque de Coches Eléctricos Motrices Remolcados Tipo R]]+Roc_InfraMR[[#This Row],[B.02.1 - Parque de Coches Eléctricos Motrices]]</f>
        <v>210</v>
      </c>
      <c r="AT87" s="1">
        <v>0</v>
      </c>
      <c r="AU87" s="1">
        <v>0</v>
      </c>
      <c r="AV87" s="1">
        <v>0</v>
      </c>
      <c r="AW87" s="1">
        <f>+SUM(Roc_InfraMR[[#This Row],[B.03.1 - Parque de Coches Motores Motrices Remolcados]:[B.03.3 - Parque de Coches Motores Motrices Cabina]])</f>
        <v>0</v>
      </c>
      <c r="AX87" s="1">
        <v>158</v>
      </c>
      <c r="AY87" s="1">
        <v>52</v>
      </c>
      <c r="AZ87" s="1">
        <v>15</v>
      </c>
      <c r="BA87" s="1">
        <v>102</v>
      </c>
      <c r="BB87" s="1">
        <v>0</v>
      </c>
      <c r="BC87" s="1">
        <f t="shared" si="19"/>
        <v>327</v>
      </c>
      <c r="BD87" s="1">
        <v>0</v>
      </c>
      <c r="BE87" s="1">
        <v>20</v>
      </c>
      <c r="BF87" s="16">
        <v>1676</v>
      </c>
    </row>
    <row r="88" spans="1:58">
      <c r="A88" s="1">
        <v>2000</v>
      </c>
      <c r="B88" s="1" t="s">
        <v>117</v>
      </c>
      <c r="C88" s="12">
        <v>0</v>
      </c>
      <c r="D88" s="12">
        <f t="shared" si="10"/>
        <v>148.75800000000001</v>
      </c>
      <c r="E88" s="12">
        <v>0</v>
      </c>
      <c r="F88" s="12">
        <f t="shared" si="11"/>
        <v>46.227000000000004</v>
      </c>
      <c r="G88" s="12">
        <f t="shared" si="12"/>
        <v>194.98500000000001</v>
      </c>
      <c r="H88" s="12">
        <f>+Roc_InfraMR[[#This Row],[Total Líneas de Explotación ]]</f>
        <v>194.98500000000001</v>
      </c>
      <c r="I88" s="12">
        <v>353.28400000000005</v>
      </c>
      <c r="J88" s="12">
        <f>+Roc_InfraMR[[#This Row],[A.01.2 -  Longitud de Líneas de Explotación No Electrificadas Vía Doble o Múltiple (km)]]*2+Roc_InfraMR[[#This Row],[A.01.1 -  Longitud de Líneas de Explotación No Electrificadas Vía Simple (km)]]</f>
        <v>297.51600000000002</v>
      </c>
      <c r="K88" s="12">
        <v>0</v>
      </c>
      <c r="L88" s="12">
        <f>+Roc_InfraMR[[#This Row],[A.02.2 -  Longitud de Líneas de Explotación Electrificadas Vía Doble o Múltiple (km)]]*2</f>
        <v>92.454000000000008</v>
      </c>
      <c r="M88" s="12">
        <v>0</v>
      </c>
      <c r="N88" s="12">
        <f>+Roc_InfraMR[[#This Row],[A.03.1 -  Longitud de Vías de Explotación No Electrificadas Troncales y Ramales (vía principal) (km)]]+Roc_InfraMR[[#This Row],[A.04.1 -  Longitud de Vías de Explotación Electrificadas Troncales y Ramales (vía principal) (km)]]</f>
        <v>389.97</v>
      </c>
      <c r="O88" s="12">
        <f>+Roc_InfraMR[[#This Row],[Total Vías (excluido Auxiliares)]]</f>
        <v>389.97</v>
      </c>
      <c r="P88" s="1">
        <v>61</v>
      </c>
      <c r="Q88" s="1">
        <v>5</v>
      </c>
      <c r="R88" s="1">
        <v>3</v>
      </c>
      <c r="S88" s="1">
        <f t="shared" si="13"/>
        <v>69</v>
      </c>
      <c r="T88" s="1">
        <v>60</v>
      </c>
      <c r="U88" s="1">
        <v>68</v>
      </c>
      <c r="V88" s="1">
        <v>10</v>
      </c>
      <c r="W88" s="1">
        <v>23</v>
      </c>
      <c r="X88" s="1">
        <v>0</v>
      </c>
      <c r="Y88" s="1">
        <f t="shared" si="14"/>
        <v>161</v>
      </c>
      <c r="Z88" s="1">
        <v>62</v>
      </c>
      <c r="AA88" s="1">
        <v>26</v>
      </c>
      <c r="AB88" s="1">
        <v>161</v>
      </c>
      <c r="AC88" s="1">
        <f t="shared" si="15"/>
        <v>249</v>
      </c>
      <c r="AD88" s="1">
        <v>23</v>
      </c>
      <c r="AE88" s="1">
        <v>29</v>
      </c>
      <c r="AF88" s="1">
        <v>132</v>
      </c>
      <c r="AG88" s="1">
        <f t="shared" si="16"/>
        <v>184</v>
      </c>
      <c r="AH88" s="12">
        <v>60.414999999999999</v>
      </c>
      <c r="AI88" s="12">
        <v>0</v>
      </c>
      <c r="AJ88" s="12">
        <v>166.46899999999999</v>
      </c>
      <c r="AK88" s="12">
        <f t="shared" si="17"/>
        <v>226.88399999999999</v>
      </c>
      <c r="AL88" s="1">
        <v>3</v>
      </c>
      <c r="AM88" s="1">
        <v>8</v>
      </c>
      <c r="AN88" s="1">
        <v>29</v>
      </c>
      <c r="AO88" s="1">
        <f t="shared" si="18"/>
        <v>40</v>
      </c>
      <c r="AP88" s="1">
        <v>113</v>
      </c>
      <c r="AQ88" s="1">
        <v>58</v>
      </c>
      <c r="AR88" s="1">
        <v>39</v>
      </c>
      <c r="AS88" s="1">
        <f>+Roc_InfraMR[[#This Row],[B.02.3 - Parque de Coches Eléctricos Motrices Tipo R]]+Roc_InfraMR[[#This Row],[B.02.2 - Parque de Coches Eléctricos Motrices Remolcados Tipo R]]+Roc_InfraMR[[#This Row],[B.02.1 - Parque de Coches Eléctricos Motrices]]</f>
        <v>210</v>
      </c>
      <c r="AT88" s="1">
        <v>0</v>
      </c>
      <c r="AU88" s="1">
        <v>0</v>
      </c>
      <c r="AV88" s="1">
        <v>0</v>
      </c>
      <c r="AW88" s="1">
        <f>+SUM(Roc_InfraMR[[#This Row],[B.03.1 - Parque de Coches Motores Motrices Remolcados]:[B.03.3 - Parque de Coches Motores Motrices Cabina]])</f>
        <v>0</v>
      </c>
      <c r="AX88" s="1">
        <v>158</v>
      </c>
      <c r="AY88" s="1">
        <v>52</v>
      </c>
      <c r="AZ88" s="1">
        <v>15</v>
      </c>
      <c r="BA88" s="1">
        <v>102</v>
      </c>
      <c r="BB88" s="1">
        <v>0</v>
      </c>
      <c r="BC88" s="1">
        <f t="shared" si="19"/>
        <v>327</v>
      </c>
      <c r="BD88" s="1">
        <v>0</v>
      </c>
      <c r="BE88" s="1">
        <v>20</v>
      </c>
      <c r="BF88" s="16">
        <v>1676</v>
      </c>
    </row>
    <row r="89" spans="1:58">
      <c r="A89" s="1">
        <v>2000</v>
      </c>
      <c r="B89" s="1" t="s">
        <v>118</v>
      </c>
      <c r="C89" s="12">
        <v>0</v>
      </c>
      <c r="D89" s="12">
        <f t="shared" si="10"/>
        <v>148.75800000000001</v>
      </c>
      <c r="E89" s="12">
        <v>0</v>
      </c>
      <c r="F89" s="12">
        <f t="shared" si="11"/>
        <v>46.227000000000004</v>
      </c>
      <c r="G89" s="12">
        <f t="shared" si="12"/>
        <v>194.98500000000001</v>
      </c>
      <c r="H89" s="12">
        <f>+Roc_InfraMR[[#This Row],[Total Líneas de Explotación ]]</f>
        <v>194.98500000000001</v>
      </c>
      <c r="I89" s="12">
        <v>353.28400000000005</v>
      </c>
      <c r="J89" s="12">
        <f>+Roc_InfraMR[[#This Row],[A.01.2 -  Longitud de Líneas de Explotación No Electrificadas Vía Doble o Múltiple (km)]]*2+Roc_InfraMR[[#This Row],[A.01.1 -  Longitud de Líneas de Explotación No Electrificadas Vía Simple (km)]]</f>
        <v>297.51600000000002</v>
      </c>
      <c r="K89" s="12">
        <v>0</v>
      </c>
      <c r="L89" s="12">
        <f>+Roc_InfraMR[[#This Row],[A.02.2 -  Longitud de Líneas de Explotación Electrificadas Vía Doble o Múltiple (km)]]*2</f>
        <v>92.454000000000008</v>
      </c>
      <c r="M89" s="12">
        <v>0</v>
      </c>
      <c r="N89" s="12">
        <f>+Roc_InfraMR[[#This Row],[A.03.1 -  Longitud de Vías de Explotación No Electrificadas Troncales y Ramales (vía principal) (km)]]+Roc_InfraMR[[#This Row],[A.04.1 -  Longitud de Vías de Explotación Electrificadas Troncales y Ramales (vía principal) (km)]]</f>
        <v>389.97</v>
      </c>
      <c r="O89" s="12">
        <f>+Roc_InfraMR[[#This Row],[Total Vías (excluido Auxiliares)]]</f>
        <v>389.97</v>
      </c>
      <c r="P89" s="1">
        <v>61</v>
      </c>
      <c r="Q89" s="1">
        <v>5</v>
      </c>
      <c r="R89" s="1">
        <v>3</v>
      </c>
      <c r="S89" s="1">
        <f t="shared" si="13"/>
        <v>69</v>
      </c>
      <c r="T89" s="1">
        <v>60</v>
      </c>
      <c r="U89" s="1">
        <v>68</v>
      </c>
      <c r="V89" s="1">
        <v>10</v>
      </c>
      <c r="W89" s="1">
        <v>23</v>
      </c>
      <c r="X89" s="1">
        <v>0</v>
      </c>
      <c r="Y89" s="1">
        <f t="shared" si="14"/>
        <v>161</v>
      </c>
      <c r="Z89" s="1">
        <v>62</v>
      </c>
      <c r="AA89" s="1">
        <v>26</v>
      </c>
      <c r="AB89" s="1">
        <v>161</v>
      </c>
      <c r="AC89" s="1">
        <f t="shared" si="15"/>
        <v>249</v>
      </c>
      <c r="AD89" s="1">
        <v>23</v>
      </c>
      <c r="AE89" s="1">
        <v>29</v>
      </c>
      <c r="AF89" s="1">
        <v>132</v>
      </c>
      <c r="AG89" s="1">
        <f t="shared" si="16"/>
        <v>184</v>
      </c>
      <c r="AH89" s="12">
        <v>60.414999999999999</v>
      </c>
      <c r="AI89" s="12">
        <v>0</v>
      </c>
      <c r="AJ89" s="12">
        <v>166.46899999999999</v>
      </c>
      <c r="AK89" s="12">
        <f t="shared" si="17"/>
        <v>226.88399999999999</v>
      </c>
      <c r="AL89" s="1">
        <v>3</v>
      </c>
      <c r="AM89" s="1">
        <v>8</v>
      </c>
      <c r="AN89" s="1">
        <v>29</v>
      </c>
      <c r="AO89" s="1">
        <f t="shared" si="18"/>
        <v>40</v>
      </c>
      <c r="AP89" s="1">
        <v>113</v>
      </c>
      <c r="AQ89" s="1">
        <v>58</v>
      </c>
      <c r="AR89" s="1">
        <v>39</v>
      </c>
      <c r="AS89" s="1">
        <f>+Roc_InfraMR[[#This Row],[B.02.3 - Parque de Coches Eléctricos Motrices Tipo R]]+Roc_InfraMR[[#This Row],[B.02.2 - Parque de Coches Eléctricos Motrices Remolcados Tipo R]]+Roc_InfraMR[[#This Row],[B.02.1 - Parque de Coches Eléctricos Motrices]]</f>
        <v>210</v>
      </c>
      <c r="AT89" s="1">
        <v>0</v>
      </c>
      <c r="AU89" s="1">
        <v>0</v>
      </c>
      <c r="AV89" s="1">
        <v>0</v>
      </c>
      <c r="AW89" s="1">
        <f>+SUM(Roc_InfraMR[[#This Row],[B.03.1 - Parque de Coches Motores Motrices Remolcados]:[B.03.3 - Parque de Coches Motores Motrices Cabina]])</f>
        <v>0</v>
      </c>
      <c r="AX89" s="1">
        <v>158</v>
      </c>
      <c r="AY89" s="1">
        <v>52</v>
      </c>
      <c r="AZ89" s="1">
        <v>15</v>
      </c>
      <c r="BA89" s="1">
        <v>102</v>
      </c>
      <c r="BB89" s="1">
        <v>0</v>
      </c>
      <c r="BC89" s="1">
        <f t="shared" si="19"/>
        <v>327</v>
      </c>
      <c r="BD89" s="1">
        <v>0</v>
      </c>
      <c r="BE89" s="1">
        <v>20</v>
      </c>
      <c r="BF89" s="16">
        <v>1676</v>
      </c>
    </row>
    <row r="90" spans="1:58">
      <c r="A90" s="1">
        <v>2000</v>
      </c>
      <c r="B90" s="1" t="s">
        <v>119</v>
      </c>
      <c r="C90" s="12">
        <v>0</v>
      </c>
      <c r="D90" s="12">
        <f t="shared" si="10"/>
        <v>148.75800000000001</v>
      </c>
      <c r="E90" s="12">
        <v>0</v>
      </c>
      <c r="F90" s="12">
        <f t="shared" si="11"/>
        <v>46.227000000000004</v>
      </c>
      <c r="G90" s="12">
        <f t="shared" si="12"/>
        <v>194.98500000000001</v>
      </c>
      <c r="H90" s="12">
        <f>+Roc_InfraMR[[#This Row],[Total Líneas de Explotación ]]</f>
        <v>194.98500000000001</v>
      </c>
      <c r="I90" s="12">
        <v>353.28400000000005</v>
      </c>
      <c r="J90" s="12">
        <f>+Roc_InfraMR[[#This Row],[A.01.2 -  Longitud de Líneas de Explotación No Electrificadas Vía Doble o Múltiple (km)]]*2+Roc_InfraMR[[#This Row],[A.01.1 -  Longitud de Líneas de Explotación No Electrificadas Vía Simple (km)]]</f>
        <v>297.51600000000002</v>
      </c>
      <c r="K90" s="12">
        <v>0</v>
      </c>
      <c r="L90" s="12">
        <f>+Roc_InfraMR[[#This Row],[A.02.2 -  Longitud de Líneas de Explotación Electrificadas Vía Doble o Múltiple (km)]]*2</f>
        <v>92.454000000000008</v>
      </c>
      <c r="M90" s="12">
        <v>0</v>
      </c>
      <c r="N90" s="12">
        <f>+Roc_InfraMR[[#This Row],[A.03.1 -  Longitud de Vías de Explotación No Electrificadas Troncales y Ramales (vía principal) (km)]]+Roc_InfraMR[[#This Row],[A.04.1 -  Longitud de Vías de Explotación Electrificadas Troncales y Ramales (vía principal) (km)]]</f>
        <v>389.97</v>
      </c>
      <c r="O90" s="12">
        <f>+Roc_InfraMR[[#This Row],[Total Vías (excluido Auxiliares)]]</f>
        <v>389.97</v>
      </c>
      <c r="P90" s="1">
        <v>61</v>
      </c>
      <c r="Q90" s="1">
        <v>5</v>
      </c>
      <c r="R90" s="1">
        <v>3</v>
      </c>
      <c r="S90" s="1">
        <f t="shared" si="13"/>
        <v>69</v>
      </c>
      <c r="T90" s="1">
        <v>60</v>
      </c>
      <c r="U90" s="1">
        <v>68</v>
      </c>
      <c r="V90" s="1">
        <v>10</v>
      </c>
      <c r="W90" s="1">
        <v>23</v>
      </c>
      <c r="X90" s="1">
        <v>0</v>
      </c>
      <c r="Y90" s="1">
        <f t="shared" si="14"/>
        <v>161</v>
      </c>
      <c r="Z90" s="1">
        <v>62</v>
      </c>
      <c r="AA90" s="1">
        <v>26</v>
      </c>
      <c r="AB90" s="1">
        <v>161</v>
      </c>
      <c r="AC90" s="1">
        <f t="shared" si="15"/>
        <v>249</v>
      </c>
      <c r="AD90" s="1">
        <v>23</v>
      </c>
      <c r="AE90" s="1">
        <v>29</v>
      </c>
      <c r="AF90" s="1">
        <v>132</v>
      </c>
      <c r="AG90" s="1">
        <f t="shared" si="16"/>
        <v>184</v>
      </c>
      <c r="AH90" s="12">
        <v>60.414999999999999</v>
      </c>
      <c r="AI90" s="12">
        <v>0</v>
      </c>
      <c r="AJ90" s="12">
        <v>166.46899999999999</v>
      </c>
      <c r="AK90" s="12">
        <f t="shared" si="17"/>
        <v>226.88399999999999</v>
      </c>
      <c r="AL90" s="1">
        <v>3</v>
      </c>
      <c r="AM90" s="1">
        <v>8</v>
      </c>
      <c r="AN90" s="1">
        <v>29</v>
      </c>
      <c r="AO90" s="1">
        <f t="shared" si="18"/>
        <v>40</v>
      </c>
      <c r="AP90" s="1">
        <v>113</v>
      </c>
      <c r="AQ90" s="1">
        <v>58</v>
      </c>
      <c r="AR90" s="1">
        <v>39</v>
      </c>
      <c r="AS90" s="1">
        <f>+Roc_InfraMR[[#This Row],[B.02.3 - Parque de Coches Eléctricos Motrices Tipo R]]+Roc_InfraMR[[#This Row],[B.02.2 - Parque de Coches Eléctricos Motrices Remolcados Tipo R]]+Roc_InfraMR[[#This Row],[B.02.1 - Parque de Coches Eléctricos Motrices]]</f>
        <v>210</v>
      </c>
      <c r="AT90" s="1">
        <v>0</v>
      </c>
      <c r="AU90" s="1">
        <v>0</v>
      </c>
      <c r="AV90" s="1">
        <v>0</v>
      </c>
      <c r="AW90" s="1">
        <f>+SUM(Roc_InfraMR[[#This Row],[B.03.1 - Parque de Coches Motores Motrices Remolcados]:[B.03.3 - Parque de Coches Motores Motrices Cabina]])</f>
        <v>0</v>
      </c>
      <c r="AX90" s="1">
        <v>158</v>
      </c>
      <c r="AY90" s="1">
        <v>52</v>
      </c>
      <c r="AZ90" s="1">
        <v>15</v>
      </c>
      <c r="BA90" s="1">
        <v>102</v>
      </c>
      <c r="BB90" s="1">
        <v>0</v>
      </c>
      <c r="BC90" s="1">
        <f t="shared" si="19"/>
        <v>327</v>
      </c>
      <c r="BD90" s="1">
        <v>0</v>
      </c>
      <c r="BE90" s="1">
        <v>20</v>
      </c>
      <c r="BF90" s="16">
        <v>1676</v>
      </c>
    </row>
    <row r="91" spans="1:58">
      <c r="A91" s="1">
        <v>2000</v>
      </c>
      <c r="B91" s="1" t="s">
        <v>120</v>
      </c>
      <c r="C91" s="12">
        <v>0</v>
      </c>
      <c r="D91" s="12">
        <f t="shared" si="10"/>
        <v>148.75800000000001</v>
      </c>
      <c r="E91" s="12">
        <v>0</v>
      </c>
      <c r="F91" s="12">
        <f t="shared" si="11"/>
        <v>46.227000000000004</v>
      </c>
      <c r="G91" s="12">
        <f t="shared" si="12"/>
        <v>194.98500000000001</v>
      </c>
      <c r="H91" s="12">
        <f>+Roc_InfraMR[[#This Row],[Total Líneas de Explotación ]]</f>
        <v>194.98500000000001</v>
      </c>
      <c r="I91" s="12">
        <v>353.28400000000005</v>
      </c>
      <c r="J91" s="12">
        <f>+Roc_InfraMR[[#This Row],[A.01.2 -  Longitud de Líneas de Explotación No Electrificadas Vía Doble o Múltiple (km)]]*2+Roc_InfraMR[[#This Row],[A.01.1 -  Longitud de Líneas de Explotación No Electrificadas Vía Simple (km)]]</f>
        <v>297.51600000000002</v>
      </c>
      <c r="K91" s="12">
        <v>0</v>
      </c>
      <c r="L91" s="12">
        <f>+Roc_InfraMR[[#This Row],[A.02.2 -  Longitud de Líneas de Explotación Electrificadas Vía Doble o Múltiple (km)]]*2</f>
        <v>92.454000000000008</v>
      </c>
      <c r="M91" s="12">
        <v>0</v>
      </c>
      <c r="N91" s="12">
        <f>+Roc_InfraMR[[#This Row],[A.03.1 -  Longitud de Vías de Explotación No Electrificadas Troncales y Ramales (vía principal) (km)]]+Roc_InfraMR[[#This Row],[A.04.1 -  Longitud de Vías de Explotación Electrificadas Troncales y Ramales (vía principal) (km)]]</f>
        <v>389.97</v>
      </c>
      <c r="O91" s="12">
        <f>+Roc_InfraMR[[#This Row],[Total Vías (excluido Auxiliares)]]</f>
        <v>389.97</v>
      </c>
      <c r="P91" s="1">
        <v>61</v>
      </c>
      <c r="Q91" s="1">
        <v>5</v>
      </c>
      <c r="R91" s="1">
        <v>3</v>
      </c>
      <c r="S91" s="1">
        <f t="shared" si="13"/>
        <v>69</v>
      </c>
      <c r="T91" s="1">
        <v>60</v>
      </c>
      <c r="U91" s="1">
        <v>68</v>
      </c>
      <c r="V91" s="1">
        <v>10</v>
      </c>
      <c r="W91" s="1">
        <v>23</v>
      </c>
      <c r="X91" s="1">
        <v>0</v>
      </c>
      <c r="Y91" s="1">
        <f t="shared" si="14"/>
        <v>161</v>
      </c>
      <c r="Z91" s="1">
        <v>62</v>
      </c>
      <c r="AA91" s="1">
        <v>26</v>
      </c>
      <c r="AB91" s="1">
        <v>161</v>
      </c>
      <c r="AC91" s="1">
        <f t="shared" si="15"/>
        <v>249</v>
      </c>
      <c r="AD91" s="1">
        <v>23</v>
      </c>
      <c r="AE91" s="1">
        <v>29</v>
      </c>
      <c r="AF91" s="1">
        <v>132</v>
      </c>
      <c r="AG91" s="1">
        <f t="shared" si="16"/>
        <v>184</v>
      </c>
      <c r="AH91" s="12">
        <v>60.414999999999999</v>
      </c>
      <c r="AI91" s="12">
        <v>0</v>
      </c>
      <c r="AJ91" s="12">
        <v>166.46899999999999</v>
      </c>
      <c r="AK91" s="12">
        <f t="shared" si="17"/>
        <v>226.88399999999999</v>
      </c>
      <c r="AL91" s="1">
        <v>3</v>
      </c>
      <c r="AM91" s="1">
        <v>8</v>
      </c>
      <c r="AN91" s="1">
        <v>29</v>
      </c>
      <c r="AO91" s="1">
        <f t="shared" si="18"/>
        <v>40</v>
      </c>
      <c r="AP91" s="1">
        <v>113</v>
      </c>
      <c r="AQ91" s="1">
        <v>58</v>
      </c>
      <c r="AR91" s="1">
        <v>39</v>
      </c>
      <c r="AS91" s="1">
        <f>+Roc_InfraMR[[#This Row],[B.02.3 - Parque de Coches Eléctricos Motrices Tipo R]]+Roc_InfraMR[[#This Row],[B.02.2 - Parque de Coches Eléctricos Motrices Remolcados Tipo R]]+Roc_InfraMR[[#This Row],[B.02.1 - Parque de Coches Eléctricos Motrices]]</f>
        <v>210</v>
      </c>
      <c r="AT91" s="1">
        <v>0</v>
      </c>
      <c r="AU91" s="1">
        <v>0</v>
      </c>
      <c r="AV91" s="1">
        <v>0</v>
      </c>
      <c r="AW91" s="1">
        <f>+SUM(Roc_InfraMR[[#This Row],[B.03.1 - Parque de Coches Motores Motrices Remolcados]:[B.03.3 - Parque de Coches Motores Motrices Cabina]])</f>
        <v>0</v>
      </c>
      <c r="AX91" s="1">
        <v>158</v>
      </c>
      <c r="AY91" s="1">
        <v>52</v>
      </c>
      <c r="AZ91" s="1">
        <v>15</v>
      </c>
      <c r="BA91" s="1">
        <v>102</v>
      </c>
      <c r="BB91" s="1">
        <v>0</v>
      </c>
      <c r="BC91" s="1">
        <f t="shared" si="19"/>
        <v>327</v>
      </c>
      <c r="BD91" s="1">
        <v>0</v>
      </c>
      <c r="BE91" s="1">
        <v>20</v>
      </c>
      <c r="BF91" s="16">
        <v>1676</v>
      </c>
    </row>
    <row r="92" spans="1:58">
      <c r="A92" s="1">
        <v>2000</v>
      </c>
      <c r="B92" s="1" t="s">
        <v>121</v>
      </c>
      <c r="C92" s="12">
        <v>0</v>
      </c>
      <c r="D92" s="12">
        <f t="shared" si="10"/>
        <v>148.75800000000001</v>
      </c>
      <c r="E92" s="12">
        <v>0</v>
      </c>
      <c r="F92" s="12">
        <f t="shared" si="11"/>
        <v>46.227000000000004</v>
      </c>
      <c r="G92" s="12">
        <f t="shared" si="12"/>
        <v>194.98500000000001</v>
      </c>
      <c r="H92" s="12">
        <f>+Roc_InfraMR[[#This Row],[Total Líneas de Explotación ]]</f>
        <v>194.98500000000001</v>
      </c>
      <c r="I92" s="12">
        <v>353.28400000000005</v>
      </c>
      <c r="J92" s="12">
        <f>+Roc_InfraMR[[#This Row],[A.01.2 -  Longitud de Líneas de Explotación No Electrificadas Vía Doble o Múltiple (km)]]*2+Roc_InfraMR[[#This Row],[A.01.1 -  Longitud de Líneas de Explotación No Electrificadas Vía Simple (km)]]</f>
        <v>297.51600000000002</v>
      </c>
      <c r="K92" s="12">
        <v>0</v>
      </c>
      <c r="L92" s="12">
        <f>+Roc_InfraMR[[#This Row],[A.02.2 -  Longitud de Líneas de Explotación Electrificadas Vía Doble o Múltiple (km)]]*2</f>
        <v>92.454000000000008</v>
      </c>
      <c r="M92" s="12">
        <v>0</v>
      </c>
      <c r="N92" s="12">
        <f>+Roc_InfraMR[[#This Row],[A.03.1 -  Longitud de Vías de Explotación No Electrificadas Troncales y Ramales (vía principal) (km)]]+Roc_InfraMR[[#This Row],[A.04.1 -  Longitud de Vías de Explotación Electrificadas Troncales y Ramales (vía principal) (km)]]</f>
        <v>389.97</v>
      </c>
      <c r="O92" s="12">
        <f>+Roc_InfraMR[[#This Row],[Total Vías (excluido Auxiliares)]]</f>
        <v>389.97</v>
      </c>
      <c r="P92" s="1">
        <v>61</v>
      </c>
      <c r="Q92" s="1">
        <v>5</v>
      </c>
      <c r="R92" s="1">
        <v>3</v>
      </c>
      <c r="S92" s="1">
        <f t="shared" si="13"/>
        <v>69</v>
      </c>
      <c r="T92" s="1">
        <v>60</v>
      </c>
      <c r="U92" s="1">
        <v>68</v>
      </c>
      <c r="V92" s="1">
        <v>10</v>
      </c>
      <c r="W92" s="1">
        <v>23</v>
      </c>
      <c r="X92" s="1">
        <v>0</v>
      </c>
      <c r="Y92" s="1">
        <f t="shared" si="14"/>
        <v>161</v>
      </c>
      <c r="Z92" s="1">
        <v>62</v>
      </c>
      <c r="AA92" s="1">
        <v>26</v>
      </c>
      <c r="AB92" s="1">
        <v>161</v>
      </c>
      <c r="AC92" s="1">
        <f t="shared" si="15"/>
        <v>249</v>
      </c>
      <c r="AD92" s="1">
        <v>23</v>
      </c>
      <c r="AE92" s="1">
        <v>29</v>
      </c>
      <c r="AF92" s="1">
        <v>132</v>
      </c>
      <c r="AG92" s="1">
        <f t="shared" si="16"/>
        <v>184</v>
      </c>
      <c r="AH92" s="12">
        <v>60.414999999999999</v>
      </c>
      <c r="AI92" s="12">
        <v>0</v>
      </c>
      <c r="AJ92" s="12">
        <v>166.46899999999999</v>
      </c>
      <c r="AK92" s="12">
        <f t="shared" si="17"/>
        <v>226.88399999999999</v>
      </c>
      <c r="AL92" s="1">
        <v>3</v>
      </c>
      <c r="AM92" s="1">
        <v>8</v>
      </c>
      <c r="AN92" s="1">
        <v>29</v>
      </c>
      <c r="AO92" s="1">
        <f t="shared" si="18"/>
        <v>40</v>
      </c>
      <c r="AP92" s="1">
        <v>113</v>
      </c>
      <c r="AQ92" s="1">
        <v>58</v>
      </c>
      <c r="AR92" s="1">
        <v>39</v>
      </c>
      <c r="AS92" s="1">
        <f>+Roc_InfraMR[[#This Row],[B.02.3 - Parque de Coches Eléctricos Motrices Tipo R]]+Roc_InfraMR[[#This Row],[B.02.2 - Parque de Coches Eléctricos Motrices Remolcados Tipo R]]+Roc_InfraMR[[#This Row],[B.02.1 - Parque de Coches Eléctricos Motrices]]</f>
        <v>210</v>
      </c>
      <c r="AT92" s="1">
        <v>0</v>
      </c>
      <c r="AU92" s="1">
        <v>0</v>
      </c>
      <c r="AV92" s="1">
        <v>0</v>
      </c>
      <c r="AW92" s="1">
        <f>+SUM(Roc_InfraMR[[#This Row],[B.03.1 - Parque de Coches Motores Motrices Remolcados]:[B.03.3 - Parque de Coches Motores Motrices Cabina]])</f>
        <v>0</v>
      </c>
      <c r="AX92" s="1">
        <v>158</v>
      </c>
      <c r="AY92" s="1">
        <v>52</v>
      </c>
      <c r="AZ92" s="1">
        <v>15</v>
      </c>
      <c r="BA92" s="1">
        <v>102</v>
      </c>
      <c r="BB92" s="1">
        <v>0</v>
      </c>
      <c r="BC92" s="1">
        <f t="shared" si="19"/>
        <v>327</v>
      </c>
      <c r="BD92" s="1">
        <v>0</v>
      </c>
      <c r="BE92" s="1">
        <v>20</v>
      </c>
      <c r="BF92" s="16">
        <v>1676</v>
      </c>
    </row>
    <row r="93" spans="1:58">
      <c r="A93" s="1">
        <v>2000</v>
      </c>
      <c r="B93" s="1" t="s">
        <v>122</v>
      </c>
      <c r="C93" s="12">
        <v>0</v>
      </c>
      <c r="D93" s="12">
        <f t="shared" si="10"/>
        <v>148.75800000000001</v>
      </c>
      <c r="E93" s="12">
        <v>0</v>
      </c>
      <c r="F93" s="12">
        <f t="shared" si="11"/>
        <v>46.227000000000004</v>
      </c>
      <c r="G93" s="12">
        <f t="shared" si="12"/>
        <v>194.98500000000001</v>
      </c>
      <c r="H93" s="12">
        <f>+Roc_InfraMR[[#This Row],[Total Líneas de Explotación ]]</f>
        <v>194.98500000000001</v>
      </c>
      <c r="I93" s="12">
        <v>353.28400000000005</v>
      </c>
      <c r="J93" s="12">
        <f>+Roc_InfraMR[[#This Row],[A.01.2 -  Longitud de Líneas de Explotación No Electrificadas Vía Doble o Múltiple (km)]]*2+Roc_InfraMR[[#This Row],[A.01.1 -  Longitud de Líneas de Explotación No Electrificadas Vía Simple (km)]]</f>
        <v>297.51600000000002</v>
      </c>
      <c r="K93" s="12">
        <v>0</v>
      </c>
      <c r="L93" s="12">
        <f>+Roc_InfraMR[[#This Row],[A.02.2 -  Longitud de Líneas de Explotación Electrificadas Vía Doble o Múltiple (km)]]*2</f>
        <v>92.454000000000008</v>
      </c>
      <c r="M93" s="12">
        <v>0</v>
      </c>
      <c r="N93" s="12">
        <f>+Roc_InfraMR[[#This Row],[A.03.1 -  Longitud de Vías de Explotación No Electrificadas Troncales y Ramales (vía principal) (km)]]+Roc_InfraMR[[#This Row],[A.04.1 -  Longitud de Vías de Explotación Electrificadas Troncales y Ramales (vía principal) (km)]]</f>
        <v>389.97</v>
      </c>
      <c r="O93" s="12">
        <f>+Roc_InfraMR[[#This Row],[Total Vías (excluido Auxiliares)]]</f>
        <v>389.97</v>
      </c>
      <c r="P93" s="1">
        <v>61</v>
      </c>
      <c r="Q93" s="1">
        <v>5</v>
      </c>
      <c r="R93" s="1">
        <v>3</v>
      </c>
      <c r="S93" s="1">
        <f t="shared" si="13"/>
        <v>69</v>
      </c>
      <c r="T93" s="1">
        <v>60</v>
      </c>
      <c r="U93" s="1">
        <v>68</v>
      </c>
      <c r="V93" s="1">
        <v>10</v>
      </c>
      <c r="W93" s="1">
        <v>23</v>
      </c>
      <c r="X93" s="1">
        <v>0</v>
      </c>
      <c r="Y93" s="1">
        <f t="shared" si="14"/>
        <v>161</v>
      </c>
      <c r="Z93" s="1">
        <v>62</v>
      </c>
      <c r="AA93" s="1">
        <v>26</v>
      </c>
      <c r="AB93" s="1">
        <v>161</v>
      </c>
      <c r="AC93" s="1">
        <f t="shared" si="15"/>
        <v>249</v>
      </c>
      <c r="AD93" s="1">
        <v>23</v>
      </c>
      <c r="AE93" s="1">
        <v>29</v>
      </c>
      <c r="AF93" s="1">
        <v>132</v>
      </c>
      <c r="AG93" s="1">
        <f t="shared" si="16"/>
        <v>184</v>
      </c>
      <c r="AH93" s="12">
        <v>60.414999999999999</v>
      </c>
      <c r="AI93" s="12">
        <v>0</v>
      </c>
      <c r="AJ93" s="12">
        <v>166.46899999999999</v>
      </c>
      <c r="AK93" s="12">
        <f t="shared" si="17"/>
        <v>226.88399999999999</v>
      </c>
      <c r="AL93" s="1">
        <v>3</v>
      </c>
      <c r="AM93" s="1">
        <v>8</v>
      </c>
      <c r="AN93" s="1">
        <v>29</v>
      </c>
      <c r="AO93" s="1">
        <f t="shared" si="18"/>
        <v>40</v>
      </c>
      <c r="AP93" s="1">
        <v>113</v>
      </c>
      <c r="AQ93" s="1">
        <v>58</v>
      </c>
      <c r="AR93" s="1">
        <v>39</v>
      </c>
      <c r="AS93" s="1">
        <f>+Roc_InfraMR[[#This Row],[B.02.3 - Parque de Coches Eléctricos Motrices Tipo R]]+Roc_InfraMR[[#This Row],[B.02.2 - Parque de Coches Eléctricos Motrices Remolcados Tipo R]]+Roc_InfraMR[[#This Row],[B.02.1 - Parque de Coches Eléctricos Motrices]]</f>
        <v>210</v>
      </c>
      <c r="AT93" s="1">
        <v>0</v>
      </c>
      <c r="AU93" s="1">
        <v>0</v>
      </c>
      <c r="AV93" s="1">
        <v>0</v>
      </c>
      <c r="AW93" s="1">
        <f>+SUM(Roc_InfraMR[[#This Row],[B.03.1 - Parque de Coches Motores Motrices Remolcados]:[B.03.3 - Parque de Coches Motores Motrices Cabina]])</f>
        <v>0</v>
      </c>
      <c r="AX93" s="1">
        <v>158</v>
      </c>
      <c r="AY93" s="1">
        <v>52</v>
      </c>
      <c r="AZ93" s="1">
        <v>15</v>
      </c>
      <c r="BA93" s="1">
        <v>102</v>
      </c>
      <c r="BB93" s="1">
        <v>0</v>
      </c>
      <c r="BC93" s="1">
        <f t="shared" si="19"/>
        <v>327</v>
      </c>
      <c r="BD93" s="1">
        <v>0</v>
      </c>
      <c r="BE93" s="1">
        <v>20</v>
      </c>
      <c r="BF93" s="16">
        <v>1676</v>
      </c>
    </row>
    <row r="94" spans="1:58">
      <c r="A94" s="1">
        <v>2000</v>
      </c>
      <c r="B94" s="1" t="s">
        <v>123</v>
      </c>
      <c r="C94" s="12">
        <v>0</v>
      </c>
      <c r="D94" s="12">
        <f t="shared" si="10"/>
        <v>148.75800000000001</v>
      </c>
      <c r="E94" s="12">
        <v>0</v>
      </c>
      <c r="F94" s="12">
        <f t="shared" si="11"/>
        <v>46.227000000000004</v>
      </c>
      <c r="G94" s="12">
        <f t="shared" si="12"/>
        <v>194.98500000000001</v>
      </c>
      <c r="H94" s="12">
        <f>+Roc_InfraMR[[#This Row],[Total Líneas de Explotación ]]</f>
        <v>194.98500000000001</v>
      </c>
      <c r="I94" s="12">
        <v>353.28400000000005</v>
      </c>
      <c r="J94" s="12">
        <f>+Roc_InfraMR[[#This Row],[A.01.2 -  Longitud de Líneas de Explotación No Electrificadas Vía Doble o Múltiple (km)]]*2+Roc_InfraMR[[#This Row],[A.01.1 -  Longitud de Líneas de Explotación No Electrificadas Vía Simple (km)]]</f>
        <v>297.51600000000002</v>
      </c>
      <c r="K94" s="12">
        <v>0</v>
      </c>
      <c r="L94" s="12">
        <f>+Roc_InfraMR[[#This Row],[A.02.2 -  Longitud de Líneas de Explotación Electrificadas Vía Doble o Múltiple (km)]]*2</f>
        <v>92.454000000000008</v>
      </c>
      <c r="M94" s="12">
        <v>0</v>
      </c>
      <c r="N94" s="12">
        <f>+Roc_InfraMR[[#This Row],[A.03.1 -  Longitud de Vías de Explotación No Electrificadas Troncales y Ramales (vía principal) (km)]]+Roc_InfraMR[[#This Row],[A.04.1 -  Longitud de Vías de Explotación Electrificadas Troncales y Ramales (vía principal) (km)]]</f>
        <v>389.97</v>
      </c>
      <c r="O94" s="12">
        <f>+Roc_InfraMR[[#This Row],[Total Vías (excluido Auxiliares)]]</f>
        <v>389.97</v>
      </c>
      <c r="P94" s="1">
        <v>61</v>
      </c>
      <c r="Q94" s="1">
        <v>5</v>
      </c>
      <c r="R94" s="1">
        <v>3</v>
      </c>
      <c r="S94" s="1">
        <f t="shared" si="13"/>
        <v>69</v>
      </c>
      <c r="T94" s="1">
        <v>60</v>
      </c>
      <c r="U94" s="1">
        <v>68</v>
      </c>
      <c r="V94" s="1">
        <v>10</v>
      </c>
      <c r="W94" s="1">
        <v>23</v>
      </c>
      <c r="X94" s="1">
        <v>0</v>
      </c>
      <c r="Y94" s="1">
        <f t="shared" si="14"/>
        <v>161</v>
      </c>
      <c r="Z94" s="1">
        <v>62</v>
      </c>
      <c r="AA94" s="1">
        <v>26</v>
      </c>
      <c r="AB94" s="1">
        <v>161</v>
      </c>
      <c r="AC94" s="1">
        <f t="shared" si="15"/>
        <v>249</v>
      </c>
      <c r="AD94" s="1">
        <v>23</v>
      </c>
      <c r="AE94" s="1">
        <v>29</v>
      </c>
      <c r="AF94" s="1">
        <v>132</v>
      </c>
      <c r="AG94" s="1">
        <f t="shared" si="16"/>
        <v>184</v>
      </c>
      <c r="AH94" s="12">
        <v>60.414999999999999</v>
      </c>
      <c r="AI94" s="12">
        <v>0</v>
      </c>
      <c r="AJ94" s="12">
        <v>166.46899999999999</v>
      </c>
      <c r="AK94" s="12">
        <f t="shared" si="17"/>
        <v>226.88399999999999</v>
      </c>
      <c r="AL94" s="1">
        <v>3</v>
      </c>
      <c r="AM94" s="1">
        <v>8</v>
      </c>
      <c r="AN94" s="1">
        <v>29</v>
      </c>
      <c r="AO94" s="1">
        <f t="shared" si="18"/>
        <v>40</v>
      </c>
      <c r="AP94" s="1">
        <v>113</v>
      </c>
      <c r="AQ94" s="1">
        <v>58</v>
      </c>
      <c r="AR94" s="1">
        <v>39</v>
      </c>
      <c r="AS94" s="1">
        <f>+Roc_InfraMR[[#This Row],[B.02.3 - Parque de Coches Eléctricos Motrices Tipo R]]+Roc_InfraMR[[#This Row],[B.02.2 - Parque de Coches Eléctricos Motrices Remolcados Tipo R]]+Roc_InfraMR[[#This Row],[B.02.1 - Parque de Coches Eléctricos Motrices]]</f>
        <v>210</v>
      </c>
      <c r="AT94" s="1">
        <v>0</v>
      </c>
      <c r="AU94" s="1">
        <v>0</v>
      </c>
      <c r="AV94" s="1">
        <v>0</v>
      </c>
      <c r="AW94" s="1">
        <f>+SUM(Roc_InfraMR[[#This Row],[B.03.1 - Parque de Coches Motores Motrices Remolcados]:[B.03.3 - Parque de Coches Motores Motrices Cabina]])</f>
        <v>0</v>
      </c>
      <c r="AX94" s="1">
        <v>158</v>
      </c>
      <c r="AY94" s="1">
        <v>52</v>
      </c>
      <c r="AZ94" s="1">
        <v>15</v>
      </c>
      <c r="BA94" s="1">
        <v>102</v>
      </c>
      <c r="BB94" s="1">
        <v>0</v>
      </c>
      <c r="BC94" s="1">
        <f t="shared" si="19"/>
        <v>327</v>
      </c>
      <c r="BD94" s="1">
        <v>0</v>
      </c>
      <c r="BE94" s="1">
        <v>20</v>
      </c>
      <c r="BF94" s="16">
        <v>1676</v>
      </c>
    </row>
    <row r="95" spans="1:58">
      <c r="A95" s="1">
        <v>2000</v>
      </c>
      <c r="B95" s="1" t="s">
        <v>124</v>
      </c>
      <c r="C95" s="12">
        <v>0</v>
      </c>
      <c r="D95" s="12">
        <f t="shared" si="10"/>
        <v>148.75800000000001</v>
      </c>
      <c r="E95" s="12">
        <v>0</v>
      </c>
      <c r="F95" s="12">
        <f t="shared" si="11"/>
        <v>46.227000000000004</v>
      </c>
      <c r="G95" s="12">
        <f t="shared" si="12"/>
        <v>194.98500000000001</v>
      </c>
      <c r="H95" s="12">
        <f>+Roc_InfraMR[[#This Row],[Total Líneas de Explotación ]]</f>
        <v>194.98500000000001</v>
      </c>
      <c r="I95" s="12">
        <v>353.28400000000005</v>
      </c>
      <c r="J95" s="12">
        <f>+Roc_InfraMR[[#This Row],[A.01.2 -  Longitud de Líneas de Explotación No Electrificadas Vía Doble o Múltiple (km)]]*2+Roc_InfraMR[[#This Row],[A.01.1 -  Longitud de Líneas de Explotación No Electrificadas Vía Simple (km)]]</f>
        <v>297.51600000000002</v>
      </c>
      <c r="K95" s="12">
        <v>0</v>
      </c>
      <c r="L95" s="12">
        <f>+Roc_InfraMR[[#This Row],[A.02.2 -  Longitud de Líneas de Explotación Electrificadas Vía Doble o Múltiple (km)]]*2</f>
        <v>92.454000000000008</v>
      </c>
      <c r="M95" s="12">
        <v>0</v>
      </c>
      <c r="N95" s="12">
        <f>+Roc_InfraMR[[#This Row],[A.03.1 -  Longitud de Vías de Explotación No Electrificadas Troncales y Ramales (vía principal) (km)]]+Roc_InfraMR[[#This Row],[A.04.1 -  Longitud de Vías de Explotación Electrificadas Troncales y Ramales (vía principal) (km)]]</f>
        <v>389.97</v>
      </c>
      <c r="O95" s="12">
        <f>+Roc_InfraMR[[#This Row],[Total Vías (excluido Auxiliares)]]</f>
        <v>389.97</v>
      </c>
      <c r="P95" s="1">
        <v>61</v>
      </c>
      <c r="Q95" s="1">
        <v>5</v>
      </c>
      <c r="R95" s="1">
        <v>3</v>
      </c>
      <c r="S95" s="1">
        <f t="shared" si="13"/>
        <v>69</v>
      </c>
      <c r="T95" s="1">
        <v>60</v>
      </c>
      <c r="U95" s="1">
        <v>68</v>
      </c>
      <c r="V95" s="1">
        <v>10</v>
      </c>
      <c r="W95" s="1">
        <v>23</v>
      </c>
      <c r="X95" s="1">
        <v>0</v>
      </c>
      <c r="Y95" s="1">
        <f t="shared" si="14"/>
        <v>161</v>
      </c>
      <c r="Z95" s="1">
        <v>62</v>
      </c>
      <c r="AA95" s="1">
        <v>26</v>
      </c>
      <c r="AB95" s="1">
        <v>161</v>
      </c>
      <c r="AC95" s="1">
        <f t="shared" si="15"/>
        <v>249</v>
      </c>
      <c r="AD95" s="1">
        <v>23</v>
      </c>
      <c r="AE95" s="1">
        <v>29</v>
      </c>
      <c r="AF95" s="1">
        <v>132</v>
      </c>
      <c r="AG95" s="1">
        <f t="shared" si="16"/>
        <v>184</v>
      </c>
      <c r="AH95" s="12">
        <v>60.414999999999999</v>
      </c>
      <c r="AI95" s="12">
        <v>0</v>
      </c>
      <c r="AJ95" s="12">
        <v>166.46899999999999</v>
      </c>
      <c r="AK95" s="12">
        <f t="shared" si="17"/>
        <v>226.88399999999999</v>
      </c>
      <c r="AL95" s="1">
        <v>3</v>
      </c>
      <c r="AM95" s="1">
        <v>8</v>
      </c>
      <c r="AN95" s="1">
        <v>29</v>
      </c>
      <c r="AO95" s="1">
        <f t="shared" si="18"/>
        <v>40</v>
      </c>
      <c r="AP95" s="1">
        <v>113</v>
      </c>
      <c r="AQ95" s="1">
        <v>58</v>
      </c>
      <c r="AR95" s="1">
        <v>39</v>
      </c>
      <c r="AS95" s="1">
        <f>+Roc_InfraMR[[#This Row],[B.02.3 - Parque de Coches Eléctricos Motrices Tipo R]]+Roc_InfraMR[[#This Row],[B.02.2 - Parque de Coches Eléctricos Motrices Remolcados Tipo R]]+Roc_InfraMR[[#This Row],[B.02.1 - Parque de Coches Eléctricos Motrices]]</f>
        <v>210</v>
      </c>
      <c r="AT95" s="1">
        <v>0</v>
      </c>
      <c r="AU95" s="1">
        <v>0</v>
      </c>
      <c r="AV95" s="1">
        <v>0</v>
      </c>
      <c r="AW95" s="1">
        <f>+SUM(Roc_InfraMR[[#This Row],[B.03.1 - Parque de Coches Motores Motrices Remolcados]:[B.03.3 - Parque de Coches Motores Motrices Cabina]])</f>
        <v>0</v>
      </c>
      <c r="AX95" s="1">
        <v>158</v>
      </c>
      <c r="AY95" s="1">
        <v>52</v>
      </c>
      <c r="AZ95" s="1">
        <v>15</v>
      </c>
      <c r="BA95" s="1">
        <v>102</v>
      </c>
      <c r="BB95" s="1">
        <v>0</v>
      </c>
      <c r="BC95" s="1">
        <f t="shared" si="19"/>
        <v>327</v>
      </c>
      <c r="BD95" s="1">
        <v>0</v>
      </c>
      <c r="BE95" s="1">
        <v>20</v>
      </c>
      <c r="BF95" s="16">
        <v>1676</v>
      </c>
    </row>
    <row r="96" spans="1:58">
      <c r="A96" s="1">
        <v>2000</v>
      </c>
      <c r="B96" s="1" t="s">
        <v>125</v>
      </c>
      <c r="C96" s="12">
        <v>0</v>
      </c>
      <c r="D96" s="12">
        <f t="shared" si="10"/>
        <v>148.75800000000001</v>
      </c>
      <c r="E96" s="12">
        <v>0</v>
      </c>
      <c r="F96" s="12">
        <f t="shared" si="11"/>
        <v>46.227000000000004</v>
      </c>
      <c r="G96" s="12">
        <f t="shared" si="12"/>
        <v>194.98500000000001</v>
      </c>
      <c r="H96" s="12">
        <f>+Roc_InfraMR[[#This Row],[Total Líneas de Explotación ]]</f>
        <v>194.98500000000001</v>
      </c>
      <c r="I96" s="12">
        <v>353.28400000000005</v>
      </c>
      <c r="J96" s="12">
        <f>+Roc_InfraMR[[#This Row],[A.01.2 -  Longitud de Líneas de Explotación No Electrificadas Vía Doble o Múltiple (km)]]*2+Roc_InfraMR[[#This Row],[A.01.1 -  Longitud de Líneas de Explotación No Electrificadas Vía Simple (km)]]</f>
        <v>297.51600000000002</v>
      </c>
      <c r="K96" s="12">
        <v>0</v>
      </c>
      <c r="L96" s="12">
        <f>+Roc_InfraMR[[#This Row],[A.02.2 -  Longitud de Líneas de Explotación Electrificadas Vía Doble o Múltiple (km)]]*2</f>
        <v>92.454000000000008</v>
      </c>
      <c r="M96" s="12">
        <v>0</v>
      </c>
      <c r="N96" s="12">
        <f>+Roc_InfraMR[[#This Row],[A.03.1 -  Longitud de Vías de Explotación No Electrificadas Troncales y Ramales (vía principal) (km)]]+Roc_InfraMR[[#This Row],[A.04.1 -  Longitud de Vías de Explotación Electrificadas Troncales y Ramales (vía principal) (km)]]</f>
        <v>389.97</v>
      </c>
      <c r="O96" s="12">
        <f>+Roc_InfraMR[[#This Row],[Total Vías (excluido Auxiliares)]]</f>
        <v>389.97</v>
      </c>
      <c r="P96" s="1">
        <v>61</v>
      </c>
      <c r="Q96" s="1">
        <v>5</v>
      </c>
      <c r="R96" s="1">
        <v>3</v>
      </c>
      <c r="S96" s="1">
        <f t="shared" si="13"/>
        <v>69</v>
      </c>
      <c r="T96" s="1">
        <v>60</v>
      </c>
      <c r="U96" s="1">
        <v>68</v>
      </c>
      <c r="V96" s="1">
        <v>10</v>
      </c>
      <c r="W96" s="1">
        <v>23</v>
      </c>
      <c r="X96" s="1">
        <v>0</v>
      </c>
      <c r="Y96" s="1">
        <f t="shared" si="14"/>
        <v>161</v>
      </c>
      <c r="Z96" s="1">
        <v>62</v>
      </c>
      <c r="AA96" s="1">
        <v>26</v>
      </c>
      <c r="AB96" s="1">
        <v>161</v>
      </c>
      <c r="AC96" s="1">
        <f t="shared" si="15"/>
        <v>249</v>
      </c>
      <c r="AD96" s="1">
        <v>23</v>
      </c>
      <c r="AE96" s="1">
        <v>29</v>
      </c>
      <c r="AF96" s="1">
        <v>132</v>
      </c>
      <c r="AG96" s="1">
        <f t="shared" si="16"/>
        <v>184</v>
      </c>
      <c r="AH96" s="12">
        <v>60.414999999999999</v>
      </c>
      <c r="AI96" s="12">
        <v>0</v>
      </c>
      <c r="AJ96" s="12">
        <v>166.46899999999999</v>
      </c>
      <c r="AK96" s="12">
        <f t="shared" si="17"/>
        <v>226.88399999999999</v>
      </c>
      <c r="AL96" s="1">
        <v>3</v>
      </c>
      <c r="AM96" s="1">
        <v>8</v>
      </c>
      <c r="AN96" s="1">
        <v>29</v>
      </c>
      <c r="AO96" s="1">
        <f t="shared" si="18"/>
        <v>40</v>
      </c>
      <c r="AP96" s="1">
        <v>113</v>
      </c>
      <c r="AQ96" s="1">
        <v>58</v>
      </c>
      <c r="AR96" s="1">
        <v>39</v>
      </c>
      <c r="AS96" s="1">
        <f>+Roc_InfraMR[[#This Row],[B.02.3 - Parque de Coches Eléctricos Motrices Tipo R]]+Roc_InfraMR[[#This Row],[B.02.2 - Parque de Coches Eléctricos Motrices Remolcados Tipo R]]+Roc_InfraMR[[#This Row],[B.02.1 - Parque de Coches Eléctricos Motrices]]</f>
        <v>210</v>
      </c>
      <c r="AT96" s="1">
        <v>0</v>
      </c>
      <c r="AU96" s="1">
        <v>0</v>
      </c>
      <c r="AV96" s="1">
        <v>0</v>
      </c>
      <c r="AW96" s="1">
        <f>+SUM(Roc_InfraMR[[#This Row],[B.03.1 - Parque de Coches Motores Motrices Remolcados]:[B.03.3 - Parque de Coches Motores Motrices Cabina]])</f>
        <v>0</v>
      </c>
      <c r="AX96" s="1">
        <v>158</v>
      </c>
      <c r="AY96" s="1">
        <v>52</v>
      </c>
      <c r="AZ96" s="1">
        <v>15</v>
      </c>
      <c r="BA96" s="1">
        <v>102</v>
      </c>
      <c r="BB96" s="1">
        <v>0</v>
      </c>
      <c r="BC96" s="1">
        <f t="shared" si="19"/>
        <v>327</v>
      </c>
      <c r="BD96" s="1">
        <v>0</v>
      </c>
      <c r="BE96" s="1">
        <v>20</v>
      </c>
      <c r="BF96" s="16">
        <v>1676</v>
      </c>
    </row>
    <row r="97" spans="1:58">
      <c r="A97" s="1">
        <v>2000</v>
      </c>
      <c r="B97" s="1" t="s">
        <v>126</v>
      </c>
      <c r="C97" s="12">
        <v>0</v>
      </c>
      <c r="D97" s="12">
        <f t="shared" si="10"/>
        <v>148.75800000000001</v>
      </c>
      <c r="E97" s="12">
        <v>0</v>
      </c>
      <c r="F97" s="12">
        <f t="shared" si="11"/>
        <v>46.227000000000004</v>
      </c>
      <c r="G97" s="12">
        <f t="shared" si="12"/>
        <v>194.98500000000001</v>
      </c>
      <c r="H97" s="12">
        <f>+Roc_InfraMR[[#This Row],[Total Líneas de Explotación ]]</f>
        <v>194.98500000000001</v>
      </c>
      <c r="I97" s="12">
        <v>353.28400000000005</v>
      </c>
      <c r="J97" s="12">
        <f>+Roc_InfraMR[[#This Row],[A.01.2 -  Longitud de Líneas de Explotación No Electrificadas Vía Doble o Múltiple (km)]]*2+Roc_InfraMR[[#This Row],[A.01.1 -  Longitud de Líneas de Explotación No Electrificadas Vía Simple (km)]]</f>
        <v>297.51600000000002</v>
      </c>
      <c r="K97" s="12">
        <v>0</v>
      </c>
      <c r="L97" s="12">
        <f>+Roc_InfraMR[[#This Row],[A.02.2 -  Longitud de Líneas de Explotación Electrificadas Vía Doble o Múltiple (km)]]*2</f>
        <v>92.454000000000008</v>
      </c>
      <c r="M97" s="12">
        <v>0</v>
      </c>
      <c r="N97" s="12">
        <f>+Roc_InfraMR[[#This Row],[A.03.1 -  Longitud de Vías de Explotación No Electrificadas Troncales y Ramales (vía principal) (km)]]+Roc_InfraMR[[#This Row],[A.04.1 -  Longitud de Vías de Explotación Electrificadas Troncales y Ramales (vía principal) (km)]]</f>
        <v>389.97</v>
      </c>
      <c r="O97" s="12">
        <f>+Roc_InfraMR[[#This Row],[Total Vías (excluido Auxiliares)]]</f>
        <v>389.97</v>
      </c>
      <c r="P97" s="1">
        <v>61</v>
      </c>
      <c r="Q97" s="1">
        <v>5</v>
      </c>
      <c r="R97" s="1">
        <v>3</v>
      </c>
      <c r="S97" s="1">
        <f t="shared" si="13"/>
        <v>69</v>
      </c>
      <c r="T97" s="1">
        <v>60</v>
      </c>
      <c r="U97" s="1">
        <v>68</v>
      </c>
      <c r="V97" s="1">
        <v>10</v>
      </c>
      <c r="W97" s="1">
        <v>23</v>
      </c>
      <c r="X97" s="1">
        <v>0</v>
      </c>
      <c r="Y97" s="1">
        <f t="shared" si="14"/>
        <v>161</v>
      </c>
      <c r="Z97" s="1">
        <v>62</v>
      </c>
      <c r="AA97" s="1">
        <v>26</v>
      </c>
      <c r="AB97" s="1">
        <v>161</v>
      </c>
      <c r="AC97" s="1">
        <f t="shared" si="15"/>
        <v>249</v>
      </c>
      <c r="AD97" s="1">
        <v>23</v>
      </c>
      <c r="AE97" s="1">
        <v>29</v>
      </c>
      <c r="AF97" s="1">
        <v>132</v>
      </c>
      <c r="AG97" s="1">
        <f t="shared" si="16"/>
        <v>184</v>
      </c>
      <c r="AH97" s="12">
        <v>60.414999999999999</v>
      </c>
      <c r="AI97" s="12">
        <v>0</v>
      </c>
      <c r="AJ97" s="12">
        <v>166.46899999999999</v>
      </c>
      <c r="AK97" s="12">
        <f t="shared" si="17"/>
        <v>226.88399999999999</v>
      </c>
      <c r="AL97" s="1">
        <v>3</v>
      </c>
      <c r="AM97" s="1">
        <v>8</v>
      </c>
      <c r="AN97" s="1">
        <v>29</v>
      </c>
      <c r="AO97" s="1">
        <f t="shared" si="18"/>
        <v>40</v>
      </c>
      <c r="AP97" s="1">
        <v>113</v>
      </c>
      <c r="AQ97" s="1">
        <v>58</v>
      </c>
      <c r="AR97" s="1">
        <v>39</v>
      </c>
      <c r="AS97" s="1">
        <f>+Roc_InfraMR[[#This Row],[B.02.3 - Parque de Coches Eléctricos Motrices Tipo R]]+Roc_InfraMR[[#This Row],[B.02.2 - Parque de Coches Eléctricos Motrices Remolcados Tipo R]]+Roc_InfraMR[[#This Row],[B.02.1 - Parque de Coches Eléctricos Motrices]]</f>
        <v>210</v>
      </c>
      <c r="AT97" s="1">
        <v>0</v>
      </c>
      <c r="AU97" s="1">
        <v>0</v>
      </c>
      <c r="AV97" s="1">
        <v>0</v>
      </c>
      <c r="AW97" s="1">
        <f>+SUM(Roc_InfraMR[[#This Row],[B.03.1 - Parque de Coches Motores Motrices Remolcados]:[B.03.3 - Parque de Coches Motores Motrices Cabina]])</f>
        <v>0</v>
      </c>
      <c r="AX97" s="1">
        <v>158</v>
      </c>
      <c r="AY97" s="1">
        <v>52</v>
      </c>
      <c r="AZ97" s="1">
        <v>15</v>
      </c>
      <c r="BA97" s="1">
        <v>102</v>
      </c>
      <c r="BB97" s="1">
        <v>0</v>
      </c>
      <c r="BC97" s="1">
        <f t="shared" si="19"/>
        <v>327</v>
      </c>
      <c r="BD97" s="1">
        <v>0</v>
      </c>
      <c r="BE97" s="1">
        <v>20</v>
      </c>
      <c r="BF97" s="16">
        <v>1676</v>
      </c>
    </row>
    <row r="98" spans="1:58">
      <c r="A98" s="1">
        <v>2001</v>
      </c>
      <c r="B98" s="1" t="s">
        <v>115</v>
      </c>
      <c r="C98" s="12">
        <v>0</v>
      </c>
      <c r="D98" s="12">
        <f t="shared" si="10"/>
        <v>148.75800000000001</v>
      </c>
      <c r="E98" s="12">
        <v>0</v>
      </c>
      <c r="F98" s="12">
        <f t="shared" si="11"/>
        <v>46.227000000000004</v>
      </c>
      <c r="G98" s="12">
        <f t="shared" si="12"/>
        <v>194.98500000000001</v>
      </c>
      <c r="H98" s="12">
        <f>+Roc_InfraMR[[#This Row],[Total Líneas de Explotación ]]</f>
        <v>194.98500000000001</v>
      </c>
      <c r="I98" s="12">
        <v>353.28400000000005</v>
      </c>
      <c r="J98" s="12">
        <f>+Roc_InfraMR[[#This Row],[A.01.2 -  Longitud de Líneas de Explotación No Electrificadas Vía Doble o Múltiple (km)]]*2+Roc_InfraMR[[#This Row],[A.01.1 -  Longitud de Líneas de Explotación No Electrificadas Vía Simple (km)]]</f>
        <v>297.51600000000002</v>
      </c>
      <c r="K98" s="12">
        <v>0</v>
      </c>
      <c r="L98" s="12">
        <f>+Roc_InfraMR[[#This Row],[A.02.2 -  Longitud de Líneas de Explotación Electrificadas Vía Doble o Múltiple (km)]]*2</f>
        <v>92.454000000000008</v>
      </c>
      <c r="M98" s="12">
        <v>0</v>
      </c>
      <c r="N98" s="12">
        <f>+Roc_InfraMR[[#This Row],[A.03.1 -  Longitud de Vías de Explotación No Electrificadas Troncales y Ramales (vía principal) (km)]]+Roc_InfraMR[[#This Row],[A.04.1 -  Longitud de Vías de Explotación Electrificadas Troncales y Ramales (vía principal) (km)]]</f>
        <v>389.97</v>
      </c>
      <c r="O98" s="12">
        <f>+Roc_InfraMR[[#This Row],[Total Vías (excluido Auxiliares)]]</f>
        <v>389.97</v>
      </c>
      <c r="P98" s="1">
        <v>61</v>
      </c>
      <c r="Q98" s="1">
        <v>5</v>
      </c>
      <c r="R98" s="1">
        <v>3</v>
      </c>
      <c r="S98" s="1">
        <f t="shared" si="13"/>
        <v>69</v>
      </c>
      <c r="T98" s="1">
        <v>60</v>
      </c>
      <c r="U98" s="1">
        <v>68</v>
      </c>
      <c r="V98" s="1">
        <v>10</v>
      </c>
      <c r="W98" s="1">
        <v>23</v>
      </c>
      <c r="X98" s="1">
        <v>0</v>
      </c>
      <c r="Y98" s="1">
        <f t="shared" si="14"/>
        <v>161</v>
      </c>
      <c r="Z98" s="1">
        <v>62</v>
      </c>
      <c r="AA98" s="1">
        <v>26</v>
      </c>
      <c r="AB98" s="1">
        <v>161</v>
      </c>
      <c r="AC98" s="1">
        <f t="shared" si="15"/>
        <v>249</v>
      </c>
      <c r="AD98" s="1">
        <v>23</v>
      </c>
      <c r="AE98" s="1">
        <v>29</v>
      </c>
      <c r="AF98" s="1">
        <v>132</v>
      </c>
      <c r="AG98" s="1">
        <f t="shared" si="16"/>
        <v>184</v>
      </c>
      <c r="AH98" s="12">
        <v>60.414999999999999</v>
      </c>
      <c r="AI98" s="12">
        <v>0</v>
      </c>
      <c r="AJ98" s="12">
        <v>166.46899999999999</v>
      </c>
      <c r="AK98" s="12">
        <f t="shared" si="17"/>
        <v>226.88399999999999</v>
      </c>
      <c r="AL98" s="1">
        <v>3</v>
      </c>
      <c r="AM98" s="1">
        <v>8</v>
      </c>
      <c r="AN98" s="1">
        <v>29</v>
      </c>
      <c r="AO98" s="1">
        <f t="shared" si="18"/>
        <v>40</v>
      </c>
      <c r="AP98" s="1">
        <v>113</v>
      </c>
      <c r="AQ98" s="1">
        <v>58</v>
      </c>
      <c r="AR98" s="1">
        <v>39</v>
      </c>
      <c r="AS98" s="1">
        <f>+Roc_InfraMR[[#This Row],[B.02.3 - Parque de Coches Eléctricos Motrices Tipo R]]+Roc_InfraMR[[#This Row],[B.02.2 - Parque de Coches Eléctricos Motrices Remolcados Tipo R]]+Roc_InfraMR[[#This Row],[B.02.1 - Parque de Coches Eléctricos Motrices]]</f>
        <v>210</v>
      </c>
      <c r="AT98" s="1">
        <v>0</v>
      </c>
      <c r="AU98" s="1">
        <v>0</v>
      </c>
      <c r="AV98" s="1">
        <v>0</v>
      </c>
      <c r="AW98" s="1">
        <f>+SUM(Roc_InfraMR[[#This Row],[B.03.1 - Parque de Coches Motores Motrices Remolcados]:[B.03.3 - Parque de Coches Motores Motrices Cabina]])</f>
        <v>0</v>
      </c>
      <c r="AX98" s="1">
        <v>158</v>
      </c>
      <c r="AY98" s="1">
        <v>52</v>
      </c>
      <c r="AZ98" s="1">
        <v>15</v>
      </c>
      <c r="BA98" s="1">
        <v>102</v>
      </c>
      <c r="BB98" s="1">
        <v>0</v>
      </c>
      <c r="BC98" s="1">
        <f t="shared" si="19"/>
        <v>327</v>
      </c>
      <c r="BD98" s="1">
        <v>0</v>
      </c>
      <c r="BE98" s="1">
        <v>20</v>
      </c>
      <c r="BF98" s="16">
        <v>1676</v>
      </c>
    </row>
    <row r="99" spans="1:58">
      <c r="A99" s="1">
        <v>2001</v>
      </c>
      <c r="B99" s="1" t="s">
        <v>116</v>
      </c>
      <c r="C99" s="12">
        <v>0</v>
      </c>
      <c r="D99" s="12">
        <f t="shared" si="10"/>
        <v>148.75800000000001</v>
      </c>
      <c r="E99" s="12">
        <v>0</v>
      </c>
      <c r="F99" s="12">
        <f t="shared" si="11"/>
        <v>46.227000000000004</v>
      </c>
      <c r="G99" s="12">
        <f t="shared" si="12"/>
        <v>194.98500000000001</v>
      </c>
      <c r="H99" s="12">
        <f>+Roc_InfraMR[[#This Row],[Total Líneas de Explotación ]]</f>
        <v>194.98500000000001</v>
      </c>
      <c r="I99" s="12">
        <v>353.28400000000005</v>
      </c>
      <c r="J99" s="12">
        <f>+Roc_InfraMR[[#This Row],[A.01.2 -  Longitud de Líneas de Explotación No Electrificadas Vía Doble o Múltiple (km)]]*2+Roc_InfraMR[[#This Row],[A.01.1 -  Longitud de Líneas de Explotación No Electrificadas Vía Simple (km)]]</f>
        <v>297.51600000000002</v>
      </c>
      <c r="K99" s="12">
        <v>0</v>
      </c>
      <c r="L99" s="12">
        <f>+Roc_InfraMR[[#This Row],[A.02.2 -  Longitud de Líneas de Explotación Electrificadas Vía Doble o Múltiple (km)]]*2</f>
        <v>92.454000000000008</v>
      </c>
      <c r="M99" s="12">
        <v>0</v>
      </c>
      <c r="N99" s="12">
        <f>+Roc_InfraMR[[#This Row],[A.03.1 -  Longitud de Vías de Explotación No Electrificadas Troncales y Ramales (vía principal) (km)]]+Roc_InfraMR[[#This Row],[A.04.1 -  Longitud de Vías de Explotación Electrificadas Troncales y Ramales (vía principal) (km)]]</f>
        <v>389.97</v>
      </c>
      <c r="O99" s="12">
        <f>+Roc_InfraMR[[#This Row],[Total Vías (excluido Auxiliares)]]</f>
        <v>389.97</v>
      </c>
      <c r="P99" s="1">
        <v>61</v>
      </c>
      <c r="Q99" s="1">
        <v>5</v>
      </c>
      <c r="R99" s="1">
        <v>3</v>
      </c>
      <c r="S99" s="1">
        <f t="shared" si="13"/>
        <v>69</v>
      </c>
      <c r="T99" s="1">
        <v>60</v>
      </c>
      <c r="U99" s="1">
        <v>68</v>
      </c>
      <c r="V99" s="1">
        <v>10</v>
      </c>
      <c r="W99" s="1">
        <v>23</v>
      </c>
      <c r="X99" s="1">
        <v>0</v>
      </c>
      <c r="Y99" s="1">
        <f t="shared" si="14"/>
        <v>161</v>
      </c>
      <c r="Z99" s="1">
        <v>62</v>
      </c>
      <c r="AA99" s="1">
        <v>26</v>
      </c>
      <c r="AB99" s="1">
        <v>161</v>
      </c>
      <c r="AC99" s="1">
        <f t="shared" si="15"/>
        <v>249</v>
      </c>
      <c r="AD99" s="1">
        <v>23</v>
      </c>
      <c r="AE99" s="1">
        <v>29</v>
      </c>
      <c r="AF99" s="1">
        <v>132</v>
      </c>
      <c r="AG99" s="1">
        <f t="shared" si="16"/>
        <v>184</v>
      </c>
      <c r="AH99" s="12">
        <v>60.414999999999999</v>
      </c>
      <c r="AI99" s="12">
        <v>0</v>
      </c>
      <c r="AJ99" s="12">
        <v>166.46899999999999</v>
      </c>
      <c r="AK99" s="12">
        <f t="shared" si="17"/>
        <v>226.88399999999999</v>
      </c>
      <c r="AL99" s="1">
        <v>3</v>
      </c>
      <c r="AM99" s="1">
        <v>8</v>
      </c>
      <c r="AN99" s="1">
        <v>29</v>
      </c>
      <c r="AO99" s="1">
        <f t="shared" si="18"/>
        <v>40</v>
      </c>
      <c r="AP99" s="1">
        <v>113</v>
      </c>
      <c r="AQ99" s="1">
        <v>58</v>
      </c>
      <c r="AR99" s="1">
        <v>39</v>
      </c>
      <c r="AS99" s="1">
        <f>+Roc_InfraMR[[#This Row],[B.02.3 - Parque de Coches Eléctricos Motrices Tipo R]]+Roc_InfraMR[[#This Row],[B.02.2 - Parque de Coches Eléctricos Motrices Remolcados Tipo R]]+Roc_InfraMR[[#This Row],[B.02.1 - Parque de Coches Eléctricos Motrices]]</f>
        <v>210</v>
      </c>
      <c r="AT99" s="1">
        <v>0</v>
      </c>
      <c r="AU99" s="1">
        <v>0</v>
      </c>
      <c r="AV99" s="1">
        <v>0</v>
      </c>
      <c r="AW99" s="1">
        <f>+SUM(Roc_InfraMR[[#This Row],[B.03.1 - Parque de Coches Motores Motrices Remolcados]:[B.03.3 - Parque de Coches Motores Motrices Cabina]])</f>
        <v>0</v>
      </c>
      <c r="AX99" s="1">
        <v>158</v>
      </c>
      <c r="AY99" s="1">
        <v>52</v>
      </c>
      <c r="AZ99" s="1">
        <v>15</v>
      </c>
      <c r="BA99" s="1">
        <v>102</v>
      </c>
      <c r="BB99" s="1">
        <v>0</v>
      </c>
      <c r="BC99" s="1">
        <f t="shared" si="19"/>
        <v>327</v>
      </c>
      <c r="BD99" s="1">
        <v>0</v>
      </c>
      <c r="BE99" s="1">
        <v>20</v>
      </c>
      <c r="BF99" s="16">
        <v>1676</v>
      </c>
    </row>
    <row r="100" spans="1:58">
      <c r="A100" s="1">
        <v>2001</v>
      </c>
      <c r="B100" s="1" t="s">
        <v>117</v>
      </c>
      <c r="C100" s="12">
        <v>0</v>
      </c>
      <c r="D100" s="12">
        <f t="shared" si="10"/>
        <v>148.75800000000001</v>
      </c>
      <c r="E100" s="12">
        <v>0</v>
      </c>
      <c r="F100" s="12">
        <f t="shared" si="11"/>
        <v>46.227000000000004</v>
      </c>
      <c r="G100" s="12">
        <f t="shared" si="12"/>
        <v>194.98500000000001</v>
      </c>
      <c r="H100" s="12">
        <f>+Roc_InfraMR[[#This Row],[Total Líneas de Explotación ]]</f>
        <v>194.98500000000001</v>
      </c>
      <c r="I100" s="12">
        <v>353.28400000000005</v>
      </c>
      <c r="J100" s="12">
        <f>+Roc_InfraMR[[#This Row],[A.01.2 -  Longitud de Líneas de Explotación No Electrificadas Vía Doble o Múltiple (km)]]*2+Roc_InfraMR[[#This Row],[A.01.1 -  Longitud de Líneas de Explotación No Electrificadas Vía Simple (km)]]</f>
        <v>297.51600000000002</v>
      </c>
      <c r="K100" s="12">
        <v>0</v>
      </c>
      <c r="L100" s="12">
        <f>+Roc_InfraMR[[#This Row],[A.02.2 -  Longitud de Líneas de Explotación Electrificadas Vía Doble o Múltiple (km)]]*2</f>
        <v>92.454000000000008</v>
      </c>
      <c r="M100" s="12">
        <v>0</v>
      </c>
      <c r="N100" s="12">
        <f>+Roc_InfraMR[[#This Row],[A.03.1 -  Longitud de Vías de Explotación No Electrificadas Troncales y Ramales (vía principal) (km)]]+Roc_InfraMR[[#This Row],[A.04.1 -  Longitud de Vías de Explotación Electrificadas Troncales y Ramales (vía principal) (km)]]</f>
        <v>389.97</v>
      </c>
      <c r="O100" s="12">
        <f>+Roc_InfraMR[[#This Row],[Total Vías (excluido Auxiliares)]]</f>
        <v>389.97</v>
      </c>
      <c r="P100" s="1">
        <v>61</v>
      </c>
      <c r="Q100" s="1">
        <v>5</v>
      </c>
      <c r="R100" s="1">
        <v>3</v>
      </c>
      <c r="S100" s="1">
        <f t="shared" si="13"/>
        <v>69</v>
      </c>
      <c r="T100" s="1">
        <v>60</v>
      </c>
      <c r="U100" s="1">
        <v>68</v>
      </c>
      <c r="V100" s="1">
        <v>10</v>
      </c>
      <c r="W100" s="1">
        <v>23</v>
      </c>
      <c r="X100" s="1">
        <v>0</v>
      </c>
      <c r="Y100" s="1">
        <f t="shared" si="14"/>
        <v>161</v>
      </c>
      <c r="Z100" s="1">
        <v>62</v>
      </c>
      <c r="AA100" s="1">
        <v>26</v>
      </c>
      <c r="AB100" s="1">
        <v>161</v>
      </c>
      <c r="AC100" s="1">
        <f t="shared" si="15"/>
        <v>249</v>
      </c>
      <c r="AD100" s="1">
        <v>23</v>
      </c>
      <c r="AE100" s="1">
        <v>29</v>
      </c>
      <c r="AF100" s="1">
        <v>132</v>
      </c>
      <c r="AG100" s="1">
        <f t="shared" si="16"/>
        <v>184</v>
      </c>
      <c r="AH100" s="12">
        <v>60.414999999999999</v>
      </c>
      <c r="AI100" s="12">
        <v>0</v>
      </c>
      <c r="AJ100" s="12">
        <v>166.46899999999999</v>
      </c>
      <c r="AK100" s="12">
        <f t="shared" si="17"/>
        <v>226.88399999999999</v>
      </c>
      <c r="AL100" s="1">
        <v>3</v>
      </c>
      <c r="AM100" s="1">
        <v>8</v>
      </c>
      <c r="AN100" s="1">
        <v>29</v>
      </c>
      <c r="AO100" s="1">
        <f t="shared" si="18"/>
        <v>40</v>
      </c>
      <c r="AP100" s="1">
        <v>113</v>
      </c>
      <c r="AQ100" s="1">
        <v>58</v>
      </c>
      <c r="AR100" s="1">
        <v>39</v>
      </c>
      <c r="AS100" s="1">
        <f>+Roc_InfraMR[[#This Row],[B.02.3 - Parque de Coches Eléctricos Motrices Tipo R]]+Roc_InfraMR[[#This Row],[B.02.2 - Parque de Coches Eléctricos Motrices Remolcados Tipo R]]+Roc_InfraMR[[#This Row],[B.02.1 - Parque de Coches Eléctricos Motrices]]</f>
        <v>210</v>
      </c>
      <c r="AT100" s="1">
        <v>0</v>
      </c>
      <c r="AU100" s="1">
        <v>0</v>
      </c>
      <c r="AV100" s="1">
        <v>0</v>
      </c>
      <c r="AW100" s="1">
        <f>+SUM(Roc_InfraMR[[#This Row],[B.03.1 - Parque de Coches Motores Motrices Remolcados]:[B.03.3 - Parque de Coches Motores Motrices Cabina]])</f>
        <v>0</v>
      </c>
      <c r="AX100" s="1">
        <v>158</v>
      </c>
      <c r="AY100" s="1">
        <v>52</v>
      </c>
      <c r="AZ100" s="1">
        <v>15</v>
      </c>
      <c r="BA100" s="1">
        <v>102</v>
      </c>
      <c r="BB100" s="1">
        <v>0</v>
      </c>
      <c r="BC100" s="1">
        <f t="shared" si="19"/>
        <v>327</v>
      </c>
      <c r="BD100" s="1">
        <v>0</v>
      </c>
      <c r="BE100" s="1">
        <v>20</v>
      </c>
      <c r="BF100" s="16">
        <v>1676</v>
      </c>
    </row>
    <row r="101" spans="1:58">
      <c r="A101" s="1">
        <v>2001</v>
      </c>
      <c r="B101" s="1" t="s">
        <v>118</v>
      </c>
      <c r="C101" s="12">
        <v>0</v>
      </c>
      <c r="D101" s="12">
        <f t="shared" si="10"/>
        <v>148.75800000000001</v>
      </c>
      <c r="E101" s="12">
        <v>0</v>
      </c>
      <c r="F101" s="12">
        <f t="shared" si="11"/>
        <v>46.227000000000004</v>
      </c>
      <c r="G101" s="12">
        <f t="shared" si="12"/>
        <v>194.98500000000001</v>
      </c>
      <c r="H101" s="12">
        <f>+Roc_InfraMR[[#This Row],[Total Líneas de Explotación ]]</f>
        <v>194.98500000000001</v>
      </c>
      <c r="I101" s="12">
        <v>353.28400000000005</v>
      </c>
      <c r="J101" s="12">
        <f>+Roc_InfraMR[[#This Row],[A.01.2 -  Longitud de Líneas de Explotación No Electrificadas Vía Doble o Múltiple (km)]]*2+Roc_InfraMR[[#This Row],[A.01.1 -  Longitud de Líneas de Explotación No Electrificadas Vía Simple (km)]]</f>
        <v>297.51600000000002</v>
      </c>
      <c r="K101" s="12">
        <v>0</v>
      </c>
      <c r="L101" s="12">
        <f>+Roc_InfraMR[[#This Row],[A.02.2 -  Longitud de Líneas de Explotación Electrificadas Vía Doble o Múltiple (km)]]*2</f>
        <v>92.454000000000008</v>
      </c>
      <c r="M101" s="12">
        <v>0</v>
      </c>
      <c r="N101" s="12">
        <f>+Roc_InfraMR[[#This Row],[A.03.1 -  Longitud de Vías de Explotación No Electrificadas Troncales y Ramales (vía principal) (km)]]+Roc_InfraMR[[#This Row],[A.04.1 -  Longitud de Vías de Explotación Electrificadas Troncales y Ramales (vía principal) (km)]]</f>
        <v>389.97</v>
      </c>
      <c r="O101" s="12">
        <f>+Roc_InfraMR[[#This Row],[Total Vías (excluido Auxiliares)]]</f>
        <v>389.97</v>
      </c>
      <c r="P101" s="1">
        <v>61</v>
      </c>
      <c r="Q101" s="1">
        <v>5</v>
      </c>
      <c r="R101" s="1">
        <v>3</v>
      </c>
      <c r="S101" s="1">
        <f t="shared" si="13"/>
        <v>69</v>
      </c>
      <c r="T101" s="1">
        <v>60</v>
      </c>
      <c r="U101" s="1">
        <v>68</v>
      </c>
      <c r="V101" s="1">
        <v>10</v>
      </c>
      <c r="W101" s="1">
        <v>23</v>
      </c>
      <c r="X101" s="1">
        <v>0</v>
      </c>
      <c r="Y101" s="1">
        <f t="shared" si="14"/>
        <v>161</v>
      </c>
      <c r="Z101" s="1">
        <v>62</v>
      </c>
      <c r="AA101" s="1">
        <v>26</v>
      </c>
      <c r="AB101" s="1">
        <v>161</v>
      </c>
      <c r="AC101" s="1">
        <f t="shared" si="15"/>
        <v>249</v>
      </c>
      <c r="AD101" s="1">
        <v>23</v>
      </c>
      <c r="AE101" s="1">
        <v>29</v>
      </c>
      <c r="AF101" s="1">
        <v>132</v>
      </c>
      <c r="AG101" s="1">
        <f t="shared" si="16"/>
        <v>184</v>
      </c>
      <c r="AH101" s="12">
        <v>60.414999999999999</v>
      </c>
      <c r="AI101" s="12">
        <v>0</v>
      </c>
      <c r="AJ101" s="12">
        <v>166.46899999999999</v>
      </c>
      <c r="AK101" s="12">
        <f t="shared" si="17"/>
        <v>226.88399999999999</v>
      </c>
      <c r="AL101" s="1">
        <v>3</v>
      </c>
      <c r="AM101" s="1">
        <v>8</v>
      </c>
      <c r="AN101" s="1">
        <v>29</v>
      </c>
      <c r="AO101" s="1">
        <f t="shared" si="18"/>
        <v>40</v>
      </c>
      <c r="AP101" s="1">
        <v>113</v>
      </c>
      <c r="AQ101" s="1">
        <v>58</v>
      </c>
      <c r="AR101" s="1">
        <v>39</v>
      </c>
      <c r="AS101" s="1">
        <f>+Roc_InfraMR[[#This Row],[B.02.3 - Parque de Coches Eléctricos Motrices Tipo R]]+Roc_InfraMR[[#This Row],[B.02.2 - Parque de Coches Eléctricos Motrices Remolcados Tipo R]]+Roc_InfraMR[[#This Row],[B.02.1 - Parque de Coches Eléctricos Motrices]]</f>
        <v>210</v>
      </c>
      <c r="AT101" s="1">
        <v>0</v>
      </c>
      <c r="AU101" s="1">
        <v>0</v>
      </c>
      <c r="AV101" s="1">
        <v>0</v>
      </c>
      <c r="AW101" s="1">
        <f>+SUM(Roc_InfraMR[[#This Row],[B.03.1 - Parque de Coches Motores Motrices Remolcados]:[B.03.3 - Parque de Coches Motores Motrices Cabina]])</f>
        <v>0</v>
      </c>
      <c r="AX101" s="1">
        <v>158</v>
      </c>
      <c r="AY101" s="1">
        <v>52</v>
      </c>
      <c r="AZ101" s="1">
        <v>15</v>
      </c>
      <c r="BA101" s="1">
        <v>102</v>
      </c>
      <c r="BB101" s="1">
        <v>0</v>
      </c>
      <c r="BC101" s="1">
        <f t="shared" si="19"/>
        <v>327</v>
      </c>
      <c r="BD101" s="1">
        <v>0</v>
      </c>
      <c r="BE101" s="1">
        <v>20</v>
      </c>
      <c r="BF101" s="16">
        <v>1676</v>
      </c>
    </row>
    <row r="102" spans="1:58">
      <c r="A102" s="1">
        <v>2001</v>
      </c>
      <c r="B102" s="1" t="s">
        <v>119</v>
      </c>
      <c r="C102" s="12">
        <v>0</v>
      </c>
      <c r="D102" s="12">
        <f t="shared" si="10"/>
        <v>148.75800000000001</v>
      </c>
      <c r="E102" s="12">
        <v>0</v>
      </c>
      <c r="F102" s="12">
        <f t="shared" si="11"/>
        <v>46.227000000000004</v>
      </c>
      <c r="G102" s="12">
        <f t="shared" si="12"/>
        <v>194.98500000000001</v>
      </c>
      <c r="H102" s="12">
        <f>+Roc_InfraMR[[#This Row],[Total Líneas de Explotación ]]</f>
        <v>194.98500000000001</v>
      </c>
      <c r="I102" s="12">
        <v>353.28400000000005</v>
      </c>
      <c r="J102" s="12">
        <f>+Roc_InfraMR[[#This Row],[A.01.2 -  Longitud de Líneas de Explotación No Electrificadas Vía Doble o Múltiple (km)]]*2+Roc_InfraMR[[#This Row],[A.01.1 -  Longitud de Líneas de Explotación No Electrificadas Vía Simple (km)]]</f>
        <v>297.51600000000002</v>
      </c>
      <c r="K102" s="12">
        <v>0</v>
      </c>
      <c r="L102" s="12">
        <f>+Roc_InfraMR[[#This Row],[A.02.2 -  Longitud de Líneas de Explotación Electrificadas Vía Doble o Múltiple (km)]]*2</f>
        <v>92.454000000000008</v>
      </c>
      <c r="M102" s="12">
        <v>0</v>
      </c>
      <c r="N102" s="12">
        <f>+Roc_InfraMR[[#This Row],[A.03.1 -  Longitud de Vías de Explotación No Electrificadas Troncales y Ramales (vía principal) (km)]]+Roc_InfraMR[[#This Row],[A.04.1 -  Longitud de Vías de Explotación Electrificadas Troncales y Ramales (vía principal) (km)]]</f>
        <v>389.97</v>
      </c>
      <c r="O102" s="12">
        <f>+Roc_InfraMR[[#This Row],[Total Vías (excluido Auxiliares)]]</f>
        <v>389.97</v>
      </c>
      <c r="P102" s="1">
        <v>61</v>
      </c>
      <c r="Q102" s="1">
        <v>5</v>
      </c>
      <c r="R102" s="1">
        <v>3</v>
      </c>
      <c r="S102" s="1">
        <f t="shared" si="13"/>
        <v>69</v>
      </c>
      <c r="T102" s="1">
        <v>60</v>
      </c>
      <c r="U102" s="1">
        <v>68</v>
      </c>
      <c r="V102" s="1">
        <v>10</v>
      </c>
      <c r="W102" s="1">
        <v>23</v>
      </c>
      <c r="X102" s="1">
        <v>0</v>
      </c>
      <c r="Y102" s="1">
        <f t="shared" si="14"/>
        <v>161</v>
      </c>
      <c r="Z102" s="1">
        <v>62</v>
      </c>
      <c r="AA102" s="1">
        <v>26</v>
      </c>
      <c r="AB102" s="1">
        <v>161</v>
      </c>
      <c r="AC102" s="1">
        <f t="shared" si="15"/>
        <v>249</v>
      </c>
      <c r="AD102" s="1">
        <v>23</v>
      </c>
      <c r="AE102" s="1">
        <v>29</v>
      </c>
      <c r="AF102" s="1">
        <v>132</v>
      </c>
      <c r="AG102" s="1">
        <f t="shared" si="16"/>
        <v>184</v>
      </c>
      <c r="AH102" s="12">
        <v>60.414999999999999</v>
      </c>
      <c r="AI102" s="12">
        <v>0</v>
      </c>
      <c r="AJ102" s="12">
        <v>166.46899999999999</v>
      </c>
      <c r="AK102" s="12">
        <f t="shared" si="17"/>
        <v>226.88399999999999</v>
      </c>
      <c r="AL102" s="1">
        <v>3</v>
      </c>
      <c r="AM102" s="1">
        <v>8</v>
      </c>
      <c r="AN102" s="1">
        <v>29</v>
      </c>
      <c r="AO102" s="1">
        <f t="shared" si="18"/>
        <v>40</v>
      </c>
      <c r="AP102" s="1">
        <v>113</v>
      </c>
      <c r="AQ102" s="1">
        <v>58</v>
      </c>
      <c r="AR102" s="1">
        <v>39</v>
      </c>
      <c r="AS102" s="1">
        <f>+Roc_InfraMR[[#This Row],[B.02.3 - Parque de Coches Eléctricos Motrices Tipo R]]+Roc_InfraMR[[#This Row],[B.02.2 - Parque de Coches Eléctricos Motrices Remolcados Tipo R]]+Roc_InfraMR[[#This Row],[B.02.1 - Parque de Coches Eléctricos Motrices]]</f>
        <v>210</v>
      </c>
      <c r="AT102" s="1">
        <v>0</v>
      </c>
      <c r="AU102" s="1">
        <v>0</v>
      </c>
      <c r="AV102" s="1">
        <v>0</v>
      </c>
      <c r="AW102" s="1">
        <f>+SUM(Roc_InfraMR[[#This Row],[B.03.1 - Parque de Coches Motores Motrices Remolcados]:[B.03.3 - Parque de Coches Motores Motrices Cabina]])</f>
        <v>0</v>
      </c>
      <c r="AX102" s="1">
        <v>158</v>
      </c>
      <c r="AY102" s="1">
        <v>52</v>
      </c>
      <c r="AZ102" s="1">
        <v>15</v>
      </c>
      <c r="BA102" s="1">
        <v>102</v>
      </c>
      <c r="BB102" s="1">
        <v>0</v>
      </c>
      <c r="BC102" s="1">
        <f t="shared" si="19"/>
        <v>327</v>
      </c>
      <c r="BD102" s="1">
        <v>0</v>
      </c>
      <c r="BE102" s="1">
        <v>20</v>
      </c>
      <c r="BF102" s="16">
        <v>1676</v>
      </c>
    </row>
    <row r="103" spans="1:58">
      <c r="A103" s="1">
        <v>2001</v>
      </c>
      <c r="B103" s="1" t="s">
        <v>120</v>
      </c>
      <c r="C103" s="12">
        <v>0</v>
      </c>
      <c r="D103" s="12">
        <f t="shared" si="10"/>
        <v>148.75800000000001</v>
      </c>
      <c r="E103" s="12">
        <v>0</v>
      </c>
      <c r="F103" s="12">
        <f t="shared" si="11"/>
        <v>46.227000000000004</v>
      </c>
      <c r="G103" s="12">
        <f t="shared" si="12"/>
        <v>194.98500000000001</v>
      </c>
      <c r="H103" s="12">
        <f>+Roc_InfraMR[[#This Row],[Total Líneas de Explotación ]]</f>
        <v>194.98500000000001</v>
      </c>
      <c r="I103" s="12">
        <v>353.28400000000005</v>
      </c>
      <c r="J103" s="12">
        <f>+Roc_InfraMR[[#This Row],[A.01.2 -  Longitud de Líneas de Explotación No Electrificadas Vía Doble o Múltiple (km)]]*2+Roc_InfraMR[[#This Row],[A.01.1 -  Longitud de Líneas de Explotación No Electrificadas Vía Simple (km)]]</f>
        <v>297.51600000000002</v>
      </c>
      <c r="K103" s="12">
        <v>0</v>
      </c>
      <c r="L103" s="12">
        <f>+Roc_InfraMR[[#This Row],[A.02.2 -  Longitud de Líneas de Explotación Electrificadas Vía Doble o Múltiple (km)]]*2</f>
        <v>92.454000000000008</v>
      </c>
      <c r="M103" s="12">
        <v>0</v>
      </c>
      <c r="N103" s="12">
        <f>+Roc_InfraMR[[#This Row],[A.03.1 -  Longitud de Vías de Explotación No Electrificadas Troncales y Ramales (vía principal) (km)]]+Roc_InfraMR[[#This Row],[A.04.1 -  Longitud de Vías de Explotación Electrificadas Troncales y Ramales (vía principal) (km)]]</f>
        <v>389.97</v>
      </c>
      <c r="O103" s="12">
        <f>+Roc_InfraMR[[#This Row],[Total Vías (excluido Auxiliares)]]</f>
        <v>389.97</v>
      </c>
      <c r="P103" s="1">
        <v>61</v>
      </c>
      <c r="Q103" s="1">
        <v>5</v>
      </c>
      <c r="R103" s="1">
        <v>3</v>
      </c>
      <c r="S103" s="1">
        <f t="shared" si="13"/>
        <v>69</v>
      </c>
      <c r="T103" s="1">
        <v>60</v>
      </c>
      <c r="U103" s="1">
        <v>68</v>
      </c>
      <c r="V103" s="1">
        <v>10</v>
      </c>
      <c r="W103" s="1">
        <v>23</v>
      </c>
      <c r="X103" s="1">
        <v>0</v>
      </c>
      <c r="Y103" s="1">
        <f t="shared" si="14"/>
        <v>161</v>
      </c>
      <c r="Z103" s="1">
        <v>62</v>
      </c>
      <c r="AA103" s="1">
        <v>26</v>
      </c>
      <c r="AB103" s="1">
        <v>161</v>
      </c>
      <c r="AC103" s="1">
        <f t="shared" si="15"/>
        <v>249</v>
      </c>
      <c r="AD103" s="1">
        <v>23</v>
      </c>
      <c r="AE103" s="1">
        <v>29</v>
      </c>
      <c r="AF103" s="1">
        <v>132</v>
      </c>
      <c r="AG103" s="1">
        <f t="shared" si="16"/>
        <v>184</v>
      </c>
      <c r="AH103" s="12">
        <v>60.414999999999999</v>
      </c>
      <c r="AI103" s="12">
        <v>0</v>
      </c>
      <c r="AJ103" s="12">
        <v>166.46899999999999</v>
      </c>
      <c r="AK103" s="12">
        <f t="shared" si="17"/>
        <v>226.88399999999999</v>
      </c>
      <c r="AL103" s="1">
        <v>3</v>
      </c>
      <c r="AM103" s="1">
        <v>8</v>
      </c>
      <c r="AN103" s="1">
        <v>29</v>
      </c>
      <c r="AO103" s="1">
        <f t="shared" si="18"/>
        <v>40</v>
      </c>
      <c r="AP103" s="1">
        <v>113</v>
      </c>
      <c r="AQ103" s="1">
        <v>58</v>
      </c>
      <c r="AR103" s="1">
        <v>39</v>
      </c>
      <c r="AS103" s="1">
        <f>+Roc_InfraMR[[#This Row],[B.02.3 - Parque de Coches Eléctricos Motrices Tipo R]]+Roc_InfraMR[[#This Row],[B.02.2 - Parque de Coches Eléctricos Motrices Remolcados Tipo R]]+Roc_InfraMR[[#This Row],[B.02.1 - Parque de Coches Eléctricos Motrices]]</f>
        <v>210</v>
      </c>
      <c r="AT103" s="1">
        <v>0</v>
      </c>
      <c r="AU103" s="1">
        <v>0</v>
      </c>
      <c r="AV103" s="1">
        <v>0</v>
      </c>
      <c r="AW103" s="1">
        <f>+SUM(Roc_InfraMR[[#This Row],[B.03.1 - Parque de Coches Motores Motrices Remolcados]:[B.03.3 - Parque de Coches Motores Motrices Cabina]])</f>
        <v>0</v>
      </c>
      <c r="AX103" s="1">
        <v>158</v>
      </c>
      <c r="AY103" s="1">
        <v>52</v>
      </c>
      <c r="AZ103" s="1">
        <v>15</v>
      </c>
      <c r="BA103" s="1">
        <v>102</v>
      </c>
      <c r="BB103" s="1">
        <v>0</v>
      </c>
      <c r="BC103" s="1">
        <f t="shared" si="19"/>
        <v>327</v>
      </c>
      <c r="BD103" s="1">
        <v>0</v>
      </c>
      <c r="BE103" s="1">
        <v>20</v>
      </c>
      <c r="BF103" s="16">
        <v>1676</v>
      </c>
    </row>
    <row r="104" spans="1:58">
      <c r="A104" s="1">
        <v>2001</v>
      </c>
      <c r="B104" s="1" t="s">
        <v>121</v>
      </c>
      <c r="C104" s="12">
        <v>0</v>
      </c>
      <c r="D104" s="12">
        <f t="shared" si="10"/>
        <v>148.75800000000001</v>
      </c>
      <c r="E104" s="12">
        <v>0</v>
      </c>
      <c r="F104" s="12">
        <f t="shared" si="11"/>
        <v>46.227000000000004</v>
      </c>
      <c r="G104" s="12">
        <f t="shared" si="12"/>
        <v>194.98500000000001</v>
      </c>
      <c r="H104" s="12">
        <f>+Roc_InfraMR[[#This Row],[Total Líneas de Explotación ]]</f>
        <v>194.98500000000001</v>
      </c>
      <c r="I104" s="12">
        <v>353.28400000000005</v>
      </c>
      <c r="J104" s="12">
        <f>+Roc_InfraMR[[#This Row],[A.01.2 -  Longitud de Líneas de Explotación No Electrificadas Vía Doble o Múltiple (km)]]*2+Roc_InfraMR[[#This Row],[A.01.1 -  Longitud de Líneas de Explotación No Electrificadas Vía Simple (km)]]</f>
        <v>297.51600000000002</v>
      </c>
      <c r="K104" s="12">
        <v>0</v>
      </c>
      <c r="L104" s="12">
        <f>+Roc_InfraMR[[#This Row],[A.02.2 -  Longitud de Líneas de Explotación Electrificadas Vía Doble o Múltiple (km)]]*2</f>
        <v>92.454000000000008</v>
      </c>
      <c r="M104" s="12">
        <v>0</v>
      </c>
      <c r="N104" s="12">
        <f>+Roc_InfraMR[[#This Row],[A.03.1 -  Longitud de Vías de Explotación No Electrificadas Troncales y Ramales (vía principal) (km)]]+Roc_InfraMR[[#This Row],[A.04.1 -  Longitud de Vías de Explotación Electrificadas Troncales y Ramales (vía principal) (km)]]</f>
        <v>389.97</v>
      </c>
      <c r="O104" s="12">
        <f>+Roc_InfraMR[[#This Row],[Total Vías (excluido Auxiliares)]]</f>
        <v>389.97</v>
      </c>
      <c r="P104" s="1">
        <v>61</v>
      </c>
      <c r="Q104" s="1">
        <v>5</v>
      </c>
      <c r="R104" s="1">
        <v>3</v>
      </c>
      <c r="S104" s="1">
        <f t="shared" si="13"/>
        <v>69</v>
      </c>
      <c r="T104" s="1">
        <v>60</v>
      </c>
      <c r="U104" s="1">
        <v>68</v>
      </c>
      <c r="V104" s="1">
        <v>10</v>
      </c>
      <c r="W104" s="1">
        <v>23</v>
      </c>
      <c r="X104" s="1">
        <v>0</v>
      </c>
      <c r="Y104" s="1">
        <f t="shared" si="14"/>
        <v>161</v>
      </c>
      <c r="Z104" s="1">
        <v>62</v>
      </c>
      <c r="AA104" s="1">
        <v>26</v>
      </c>
      <c r="AB104" s="1">
        <v>161</v>
      </c>
      <c r="AC104" s="1">
        <f t="shared" si="15"/>
        <v>249</v>
      </c>
      <c r="AD104" s="1">
        <v>23</v>
      </c>
      <c r="AE104" s="1">
        <v>29</v>
      </c>
      <c r="AF104" s="1">
        <v>132</v>
      </c>
      <c r="AG104" s="1">
        <f t="shared" si="16"/>
        <v>184</v>
      </c>
      <c r="AH104" s="12">
        <v>60.414999999999999</v>
      </c>
      <c r="AI104" s="12">
        <v>0</v>
      </c>
      <c r="AJ104" s="12">
        <v>166.46899999999999</v>
      </c>
      <c r="AK104" s="12">
        <f t="shared" si="17"/>
        <v>226.88399999999999</v>
      </c>
      <c r="AL104" s="1">
        <v>3</v>
      </c>
      <c r="AM104" s="1">
        <v>8</v>
      </c>
      <c r="AN104" s="1">
        <v>29</v>
      </c>
      <c r="AO104" s="1">
        <f t="shared" si="18"/>
        <v>40</v>
      </c>
      <c r="AP104" s="1">
        <v>113</v>
      </c>
      <c r="AQ104" s="1">
        <v>58</v>
      </c>
      <c r="AR104" s="1">
        <v>39</v>
      </c>
      <c r="AS104" s="1">
        <f>+Roc_InfraMR[[#This Row],[B.02.3 - Parque de Coches Eléctricos Motrices Tipo R]]+Roc_InfraMR[[#This Row],[B.02.2 - Parque de Coches Eléctricos Motrices Remolcados Tipo R]]+Roc_InfraMR[[#This Row],[B.02.1 - Parque de Coches Eléctricos Motrices]]</f>
        <v>210</v>
      </c>
      <c r="AT104" s="1">
        <v>0</v>
      </c>
      <c r="AU104" s="1">
        <v>0</v>
      </c>
      <c r="AV104" s="1">
        <v>0</v>
      </c>
      <c r="AW104" s="1">
        <f>+SUM(Roc_InfraMR[[#This Row],[B.03.1 - Parque de Coches Motores Motrices Remolcados]:[B.03.3 - Parque de Coches Motores Motrices Cabina]])</f>
        <v>0</v>
      </c>
      <c r="AX104" s="1">
        <v>158</v>
      </c>
      <c r="AY104" s="1">
        <v>52</v>
      </c>
      <c r="AZ104" s="1">
        <v>15</v>
      </c>
      <c r="BA104" s="1">
        <v>102</v>
      </c>
      <c r="BB104" s="1">
        <v>0</v>
      </c>
      <c r="BC104" s="1">
        <f t="shared" si="19"/>
        <v>327</v>
      </c>
      <c r="BD104" s="1">
        <v>0</v>
      </c>
      <c r="BE104" s="1">
        <v>20</v>
      </c>
      <c r="BF104" s="16">
        <v>1676</v>
      </c>
    </row>
    <row r="105" spans="1:58">
      <c r="A105" s="1">
        <v>2001</v>
      </c>
      <c r="B105" s="1" t="s">
        <v>122</v>
      </c>
      <c r="C105" s="12">
        <v>0</v>
      </c>
      <c r="D105" s="12">
        <f t="shared" si="10"/>
        <v>148.75800000000001</v>
      </c>
      <c r="E105" s="12">
        <v>0</v>
      </c>
      <c r="F105" s="12">
        <f t="shared" si="11"/>
        <v>46.227000000000004</v>
      </c>
      <c r="G105" s="12">
        <f t="shared" si="12"/>
        <v>194.98500000000001</v>
      </c>
      <c r="H105" s="12">
        <f>+Roc_InfraMR[[#This Row],[Total Líneas de Explotación ]]</f>
        <v>194.98500000000001</v>
      </c>
      <c r="I105" s="12">
        <v>353.28400000000005</v>
      </c>
      <c r="J105" s="12">
        <f>+Roc_InfraMR[[#This Row],[A.01.2 -  Longitud de Líneas de Explotación No Electrificadas Vía Doble o Múltiple (km)]]*2+Roc_InfraMR[[#This Row],[A.01.1 -  Longitud de Líneas de Explotación No Electrificadas Vía Simple (km)]]</f>
        <v>297.51600000000002</v>
      </c>
      <c r="K105" s="12">
        <v>0</v>
      </c>
      <c r="L105" s="12">
        <f>+Roc_InfraMR[[#This Row],[A.02.2 -  Longitud de Líneas de Explotación Electrificadas Vía Doble o Múltiple (km)]]*2</f>
        <v>92.454000000000008</v>
      </c>
      <c r="M105" s="12">
        <v>0</v>
      </c>
      <c r="N105" s="12">
        <f>+Roc_InfraMR[[#This Row],[A.03.1 -  Longitud de Vías de Explotación No Electrificadas Troncales y Ramales (vía principal) (km)]]+Roc_InfraMR[[#This Row],[A.04.1 -  Longitud de Vías de Explotación Electrificadas Troncales y Ramales (vía principal) (km)]]</f>
        <v>389.97</v>
      </c>
      <c r="O105" s="12">
        <f>+Roc_InfraMR[[#This Row],[Total Vías (excluido Auxiliares)]]</f>
        <v>389.97</v>
      </c>
      <c r="P105" s="1">
        <v>61</v>
      </c>
      <c r="Q105" s="1">
        <v>5</v>
      </c>
      <c r="R105" s="1">
        <v>3</v>
      </c>
      <c r="S105" s="1">
        <f t="shared" si="13"/>
        <v>69</v>
      </c>
      <c r="T105" s="1">
        <v>60</v>
      </c>
      <c r="U105" s="1">
        <v>68</v>
      </c>
      <c r="V105" s="1">
        <v>10</v>
      </c>
      <c r="W105" s="1">
        <v>23</v>
      </c>
      <c r="X105" s="1">
        <v>0</v>
      </c>
      <c r="Y105" s="1">
        <f t="shared" si="14"/>
        <v>161</v>
      </c>
      <c r="Z105" s="1">
        <v>62</v>
      </c>
      <c r="AA105" s="1">
        <v>26</v>
      </c>
      <c r="AB105" s="1">
        <v>161</v>
      </c>
      <c r="AC105" s="1">
        <f t="shared" si="15"/>
        <v>249</v>
      </c>
      <c r="AD105" s="1">
        <v>23</v>
      </c>
      <c r="AE105" s="1">
        <v>29</v>
      </c>
      <c r="AF105" s="1">
        <v>132</v>
      </c>
      <c r="AG105" s="1">
        <f t="shared" si="16"/>
        <v>184</v>
      </c>
      <c r="AH105" s="12">
        <v>60.414999999999999</v>
      </c>
      <c r="AI105" s="12">
        <v>0</v>
      </c>
      <c r="AJ105" s="12">
        <v>166.46899999999999</v>
      </c>
      <c r="AK105" s="12">
        <f t="shared" si="17"/>
        <v>226.88399999999999</v>
      </c>
      <c r="AL105" s="1">
        <v>3</v>
      </c>
      <c r="AM105" s="1">
        <v>8</v>
      </c>
      <c r="AN105" s="1">
        <v>29</v>
      </c>
      <c r="AO105" s="1">
        <f t="shared" si="18"/>
        <v>40</v>
      </c>
      <c r="AP105" s="1">
        <v>113</v>
      </c>
      <c r="AQ105" s="1">
        <v>58</v>
      </c>
      <c r="AR105" s="1">
        <v>39</v>
      </c>
      <c r="AS105" s="1">
        <f>+Roc_InfraMR[[#This Row],[B.02.3 - Parque de Coches Eléctricos Motrices Tipo R]]+Roc_InfraMR[[#This Row],[B.02.2 - Parque de Coches Eléctricos Motrices Remolcados Tipo R]]+Roc_InfraMR[[#This Row],[B.02.1 - Parque de Coches Eléctricos Motrices]]</f>
        <v>210</v>
      </c>
      <c r="AT105" s="1">
        <v>0</v>
      </c>
      <c r="AU105" s="1">
        <v>0</v>
      </c>
      <c r="AV105" s="1">
        <v>0</v>
      </c>
      <c r="AW105" s="1">
        <f>+SUM(Roc_InfraMR[[#This Row],[B.03.1 - Parque de Coches Motores Motrices Remolcados]:[B.03.3 - Parque de Coches Motores Motrices Cabina]])</f>
        <v>0</v>
      </c>
      <c r="AX105" s="1">
        <v>158</v>
      </c>
      <c r="AY105" s="1">
        <v>52</v>
      </c>
      <c r="AZ105" s="1">
        <v>15</v>
      </c>
      <c r="BA105" s="1">
        <v>102</v>
      </c>
      <c r="BB105" s="1">
        <v>0</v>
      </c>
      <c r="BC105" s="1">
        <f t="shared" si="19"/>
        <v>327</v>
      </c>
      <c r="BD105" s="1">
        <v>0</v>
      </c>
      <c r="BE105" s="1">
        <v>20</v>
      </c>
      <c r="BF105" s="16">
        <v>1676</v>
      </c>
    </row>
    <row r="106" spans="1:58">
      <c r="A106" s="1">
        <v>2001</v>
      </c>
      <c r="B106" s="1" t="s">
        <v>123</v>
      </c>
      <c r="C106" s="12">
        <v>0</v>
      </c>
      <c r="D106" s="12">
        <f t="shared" si="10"/>
        <v>148.75800000000001</v>
      </c>
      <c r="E106" s="12">
        <v>0</v>
      </c>
      <c r="F106" s="12">
        <f t="shared" si="11"/>
        <v>46.227000000000004</v>
      </c>
      <c r="G106" s="12">
        <f t="shared" si="12"/>
        <v>194.98500000000001</v>
      </c>
      <c r="H106" s="12">
        <f>+Roc_InfraMR[[#This Row],[Total Líneas de Explotación ]]</f>
        <v>194.98500000000001</v>
      </c>
      <c r="I106" s="12">
        <v>353.28400000000005</v>
      </c>
      <c r="J106" s="12">
        <f>+Roc_InfraMR[[#This Row],[A.01.2 -  Longitud de Líneas de Explotación No Electrificadas Vía Doble o Múltiple (km)]]*2+Roc_InfraMR[[#This Row],[A.01.1 -  Longitud de Líneas de Explotación No Electrificadas Vía Simple (km)]]</f>
        <v>297.51600000000002</v>
      </c>
      <c r="K106" s="12">
        <v>0</v>
      </c>
      <c r="L106" s="12">
        <f>+Roc_InfraMR[[#This Row],[A.02.2 -  Longitud de Líneas de Explotación Electrificadas Vía Doble o Múltiple (km)]]*2</f>
        <v>92.454000000000008</v>
      </c>
      <c r="M106" s="12">
        <v>0</v>
      </c>
      <c r="N106" s="12">
        <f>+Roc_InfraMR[[#This Row],[A.03.1 -  Longitud de Vías de Explotación No Electrificadas Troncales y Ramales (vía principal) (km)]]+Roc_InfraMR[[#This Row],[A.04.1 -  Longitud de Vías de Explotación Electrificadas Troncales y Ramales (vía principal) (km)]]</f>
        <v>389.97</v>
      </c>
      <c r="O106" s="12">
        <f>+Roc_InfraMR[[#This Row],[Total Vías (excluido Auxiliares)]]</f>
        <v>389.97</v>
      </c>
      <c r="P106" s="1">
        <v>61</v>
      </c>
      <c r="Q106" s="1">
        <v>5</v>
      </c>
      <c r="R106" s="1">
        <v>3</v>
      </c>
      <c r="S106" s="1">
        <f t="shared" si="13"/>
        <v>69</v>
      </c>
      <c r="T106" s="1">
        <v>60</v>
      </c>
      <c r="U106" s="1">
        <v>68</v>
      </c>
      <c r="V106" s="1">
        <v>10</v>
      </c>
      <c r="W106" s="1">
        <v>23</v>
      </c>
      <c r="X106" s="1">
        <v>0</v>
      </c>
      <c r="Y106" s="1">
        <f t="shared" si="14"/>
        <v>161</v>
      </c>
      <c r="Z106" s="1">
        <v>62</v>
      </c>
      <c r="AA106" s="1">
        <v>26</v>
      </c>
      <c r="AB106" s="1">
        <v>161</v>
      </c>
      <c r="AC106" s="1">
        <f t="shared" si="15"/>
        <v>249</v>
      </c>
      <c r="AD106" s="1">
        <v>23</v>
      </c>
      <c r="AE106" s="1">
        <v>29</v>
      </c>
      <c r="AF106" s="1">
        <v>132</v>
      </c>
      <c r="AG106" s="1">
        <f t="shared" si="16"/>
        <v>184</v>
      </c>
      <c r="AH106" s="12">
        <v>60.414999999999999</v>
      </c>
      <c r="AI106" s="12">
        <v>0</v>
      </c>
      <c r="AJ106" s="12">
        <v>166.46899999999999</v>
      </c>
      <c r="AK106" s="12">
        <f t="shared" si="17"/>
        <v>226.88399999999999</v>
      </c>
      <c r="AL106" s="1">
        <v>3</v>
      </c>
      <c r="AM106" s="1">
        <v>8</v>
      </c>
      <c r="AN106" s="1">
        <v>29</v>
      </c>
      <c r="AO106" s="1">
        <f t="shared" si="18"/>
        <v>40</v>
      </c>
      <c r="AP106" s="1">
        <v>113</v>
      </c>
      <c r="AQ106" s="1">
        <v>58</v>
      </c>
      <c r="AR106" s="1">
        <v>39</v>
      </c>
      <c r="AS106" s="1">
        <f>+Roc_InfraMR[[#This Row],[B.02.3 - Parque de Coches Eléctricos Motrices Tipo R]]+Roc_InfraMR[[#This Row],[B.02.2 - Parque de Coches Eléctricos Motrices Remolcados Tipo R]]+Roc_InfraMR[[#This Row],[B.02.1 - Parque de Coches Eléctricos Motrices]]</f>
        <v>210</v>
      </c>
      <c r="AT106" s="1">
        <v>0</v>
      </c>
      <c r="AU106" s="1">
        <v>0</v>
      </c>
      <c r="AV106" s="1">
        <v>0</v>
      </c>
      <c r="AW106" s="1">
        <f>+SUM(Roc_InfraMR[[#This Row],[B.03.1 - Parque de Coches Motores Motrices Remolcados]:[B.03.3 - Parque de Coches Motores Motrices Cabina]])</f>
        <v>0</v>
      </c>
      <c r="AX106" s="1">
        <v>158</v>
      </c>
      <c r="AY106" s="1">
        <v>52</v>
      </c>
      <c r="AZ106" s="1">
        <v>15</v>
      </c>
      <c r="BA106" s="1">
        <v>102</v>
      </c>
      <c r="BB106" s="1">
        <v>0</v>
      </c>
      <c r="BC106" s="1">
        <f t="shared" si="19"/>
        <v>327</v>
      </c>
      <c r="BD106" s="1">
        <v>0</v>
      </c>
      <c r="BE106" s="1">
        <v>20</v>
      </c>
      <c r="BF106" s="16">
        <v>1676</v>
      </c>
    </row>
    <row r="107" spans="1:58">
      <c r="A107" s="1">
        <v>2001</v>
      </c>
      <c r="B107" s="1" t="s">
        <v>124</v>
      </c>
      <c r="C107" s="12">
        <v>0</v>
      </c>
      <c r="D107" s="12">
        <f t="shared" si="10"/>
        <v>148.75800000000001</v>
      </c>
      <c r="E107" s="12">
        <v>0</v>
      </c>
      <c r="F107" s="12">
        <f t="shared" si="11"/>
        <v>46.227000000000004</v>
      </c>
      <c r="G107" s="12">
        <f t="shared" si="12"/>
        <v>194.98500000000001</v>
      </c>
      <c r="H107" s="12">
        <f>+Roc_InfraMR[[#This Row],[Total Líneas de Explotación ]]</f>
        <v>194.98500000000001</v>
      </c>
      <c r="I107" s="12">
        <v>353.28400000000005</v>
      </c>
      <c r="J107" s="12">
        <f>+Roc_InfraMR[[#This Row],[A.01.2 -  Longitud de Líneas de Explotación No Electrificadas Vía Doble o Múltiple (km)]]*2+Roc_InfraMR[[#This Row],[A.01.1 -  Longitud de Líneas de Explotación No Electrificadas Vía Simple (km)]]</f>
        <v>297.51600000000002</v>
      </c>
      <c r="K107" s="12">
        <v>0</v>
      </c>
      <c r="L107" s="12">
        <f>+Roc_InfraMR[[#This Row],[A.02.2 -  Longitud de Líneas de Explotación Electrificadas Vía Doble o Múltiple (km)]]*2</f>
        <v>92.454000000000008</v>
      </c>
      <c r="M107" s="12">
        <v>0</v>
      </c>
      <c r="N107" s="12">
        <f>+Roc_InfraMR[[#This Row],[A.03.1 -  Longitud de Vías de Explotación No Electrificadas Troncales y Ramales (vía principal) (km)]]+Roc_InfraMR[[#This Row],[A.04.1 -  Longitud de Vías de Explotación Electrificadas Troncales y Ramales (vía principal) (km)]]</f>
        <v>389.97</v>
      </c>
      <c r="O107" s="12">
        <f>+Roc_InfraMR[[#This Row],[Total Vías (excluido Auxiliares)]]</f>
        <v>389.97</v>
      </c>
      <c r="P107" s="1">
        <v>61</v>
      </c>
      <c r="Q107" s="1">
        <v>5</v>
      </c>
      <c r="R107" s="1">
        <v>3</v>
      </c>
      <c r="S107" s="1">
        <f t="shared" si="13"/>
        <v>69</v>
      </c>
      <c r="T107" s="1">
        <v>60</v>
      </c>
      <c r="U107" s="1">
        <v>68</v>
      </c>
      <c r="V107" s="1">
        <v>10</v>
      </c>
      <c r="W107" s="1">
        <v>23</v>
      </c>
      <c r="X107" s="1">
        <v>0</v>
      </c>
      <c r="Y107" s="1">
        <f t="shared" si="14"/>
        <v>161</v>
      </c>
      <c r="Z107" s="1">
        <v>62</v>
      </c>
      <c r="AA107" s="1">
        <v>26</v>
      </c>
      <c r="AB107" s="1">
        <v>161</v>
      </c>
      <c r="AC107" s="1">
        <f t="shared" si="15"/>
        <v>249</v>
      </c>
      <c r="AD107" s="1">
        <v>23</v>
      </c>
      <c r="AE107" s="1">
        <v>29</v>
      </c>
      <c r="AF107" s="1">
        <v>132</v>
      </c>
      <c r="AG107" s="1">
        <f t="shared" si="16"/>
        <v>184</v>
      </c>
      <c r="AH107" s="12">
        <v>60.414999999999999</v>
      </c>
      <c r="AI107" s="12">
        <v>0</v>
      </c>
      <c r="AJ107" s="12">
        <v>166.46899999999999</v>
      </c>
      <c r="AK107" s="12">
        <f t="shared" si="17"/>
        <v>226.88399999999999</v>
      </c>
      <c r="AL107" s="1">
        <v>3</v>
      </c>
      <c r="AM107" s="1">
        <v>8</v>
      </c>
      <c r="AN107" s="1">
        <v>29</v>
      </c>
      <c r="AO107" s="1">
        <f t="shared" si="18"/>
        <v>40</v>
      </c>
      <c r="AP107" s="1">
        <v>113</v>
      </c>
      <c r="AQ107" s="1">
        <v>58</v>
      </c>
      <c r="AR107" s="1">
        <v>39</v>
      </c>
      <c r="AS107" s="1">
        <f>+Roc_InfraMR[[#This Row],[B.02.3 - Parque de Coches Eléctricos Motrices Tipo R]]+Roc_InfraMR[[#This Row],[B.02.2 - Parque de Coches Eléctricos Motrices Remolcados Tipo R]]+Roc_InfraMR[[#This Row],[B.02.1 - Parque de Coches Eléctricos Motrices]]</f>
        <v>210</v>
      </c>
      <c r="AT107" s="1">
        <v>0</v>
      </c>
      <c r="AU107" s="1">
        <v>0</v>
      </c>
      <c r="AV107" s="1">
        <v>0</v>
      </c>
      <c r="AW107" s="1">
        <f>+SUM(Roc_InfraMR[[#This Row],[B.03.1 - Parque de Coches Motores Motrices Remolcados]:[B.03.3 - Parque de Coches Motores Motrices Cabina]])</f>
        <v>0</v>
      </c>
      <c r="AX107" s="1">
        <v>158</v>
      </c>
      <c r="AY107" s="1">
        <v>52</v>
      </c>
      <c r="AZ107" s="1">
        <v>15</v>
      </c>
      <c r="BA107" s="1">
        <v>102</v>
      </c>
      <c r="BB107" s="1">
        <v>0</v>
      </c>
      <c r="BC107" s="1">
        <f t="shared" si="19"/>
        <v>327</v>
      </c>
      <c r="BD107" s="1">
        <v>0</v>
      </c>
      <c r="BE107" s="1">
        <v>20</v>
      </c>
      <c r="BF107" s="16">
        <v>1676</v>
      </c>
    </row>
    <row r="108" spans="1:58">
      <c r="A108" s="1">
        <v>2001</v>
      </c>
      <c r="B108" s="1" t="s">
        <v>125</v>
      </c>
      <c r="C108" s="12">
        <v>0</v>
      </c>
      <c r="D108" s="12">
        <f t="shared" si="10"/>
        <v>148.75800000000001</v>
      </c>
      <c r="E108" s="12">
        <v>0</v>
      </c>
      <c r="F108" s="12">
        <f t="shared" si="11"/>
        <v>46.227000000000004</v>
      </c>
      <c r="G108" s="12">
        <f t="shared" si="12"/>
        <v>194.98500000000001</v>
      </c>
      <c r="H108" s="12">
        <f>+Roc_InfraMR[[#This Row],[Total Líneas de Explotación ]]</f>
        <v>194.98500000000001</v>
      </c>
      <c r="I108" s="12">
        <v>353.28400000000005</v>
      </c>
      <c r="J108" s="12">
        <f>+Roc_InfraMR[[#This Row],[A.01.2 -  Longitud de Líneas de Explotación No Electrificadas Vía Doble o Múltiple (km)]]*2+Roc_InfraMR[[#This Row],[A.01.1 -  Longitud de Líneas de Explotación No Electrificadas Vía Simple (km)]]</f>
        <v>297.51600000000002</v>
      </c>
      <c r="K108" s="12">
        <v>0</v>
      </c>
      <c r="L108" s="12">
        <f>+Roc_InfraMR[[#This Row],[A.02.2 -  Longitud de Líneas de Explotación Electrificadas Vía Doble o Múltiple (km)]]*2</f>
        <v>92.454000000000008</v>
      </c>
      <c r="M108" s="12">
        <v>0</v>
      </c>
      <c r="N108" s="12">
        <f>+Roc_InfraMR[[#This Row],[A.03.1 -  Longitud de Vías de Explotación No Electrificadas Troncales y Ramales (vía principal) (km)]]+Roc_InfraMR[[#This Row],[A.04.1 -  Longitud de Vías de Explotación Electrificadas Troncales y Ramales (vía principal) (km)]]</f>
        <v>389.97</v>
      </c>
      <c r="O108" s="12">
        <f>+Roc_InfraMR[[#This Row],[Total Vías (excluido Auxiliares)]]</f>
        <v>389.97</v>
      </c>
      <c r="P108" s="1">
        <v>61</v>
      </c>
      <c r="Q108" s="1">
        <v>5</v>
      </c>
      <c r="R108" s="1">
        <v>3</v>
      </c>
      <c r="S108" s="1">
        <f t="shared" si="13"/>
        <v>69</v>
      </c>
      <c r="T108" s="1">
        <v>60</v>
      </c>
      <c r="U108" s="1">
        <v>68</v>
      </c>
      <c r="V108" s="1">
        <v>10</v>
      </c>
      <c r="W108" s="1">
        <v>23</v>
      </c>
      <c r="X108" s="1">
        <v>0</v>
      </c>
      <c r="Y108" s="1">
        <f t="shared" si="14"/>
        <v>161</v>
      </c>
      <c r="Z108" s="1">
        <v>62</v>
      </c>
      <c r="AA108" s="1">
        <v>26</v>
      </c>
      <c r="AB108" s="1">
        <v>161</v>
      </c>
      <c r="AC108" s="1">
        <f t="shared" si="15"/>
        <v>249</v>
      </c>
      <c r="AD108" s="1">
        <v>23</v>
      </c>
      <c r="AE108" s="1">
        <v>29</v>
      </c>
      <c r="AF108" s="1">
        <v>132</v>
      </c>
      <c r="AG108" s="1">
        <f t="shared" si="16"/>
        <v>184</v>
      </c>
      <c r="AH108" s="12">
        <v>60.414999999999999</v>
      </c>
      <c r="AI108" s="12">
        <v>0</v>
      </c>
      <c r="AJ108" s="12">
        <v>166.46899999999999</v>
      </c>
      <c r="AK108" s="12">
        <f t="shared" si="17"/>
        <v>226.88399999999999</v>
      </c>
      <c r="AL108" s="1">
        <v>3</v>
      </c>
      <c r="AM108" s="1">
        <v>8</v>
      </c>
      <c r="AN108" s="1">
        <v>29</v>
      </c>
      <c r="AO108" s="1">
        <f t="shared" si="18"/>
        <v>40</v>
      </c>
      <c r="AP108" s="1">
        <v>113</v>
      </c>
      <c r="AQ108" s="1">
        <v>58</v>
      </c>
      <c r="AR108" s="1">
        <v>39</v>
      </c>
      <c r="AS108" s="1">
        <f>+Roc_InfraMR[[#This Row],[B.02.3 - Parque de Coches Eléctricos Motrices Tipo R]]+Roc_InfraMR[[#This Row],[B.02.2 - Parque de Coches Eléctricos Motrices Remolcados Tipo R]]+Roc_InfraMR[[#This Row],[B.02.1 - Parque de Coches Eléctricos Motrices]]</f>
        <v>210</v>
      </c>
      <c r="AT108" s="1">
        <v>0</v>
      </c>
      <c r="AU108" s="1">
        <v>0</v>
      </c>
      <c r="AV108" s="1">
        <v>0</v>
      </c>
      <c r="AW108" s="1">
        <f>+SUM(Roc_InfraMR[[#This Row],[B.03.1 - Parque de Coches Motores Motrices Remolcados]:[B.03.3 - Parque de Coches Motores Motrices Cabina]])</f>
        <v>0</v>
      </c>
      <c r="AX108" s="1">
        <v>158</v>
      </c>
      <c r="AY108" s="1">
        <v>52</v>
      </c>
      <c r="AZ108" s="1">
        <v>15</v>
      </c>
      <c r="BA108" s="1">
        <v>102</v>
      </c>
      <c r="BB108" s="1">
        <v>0</v>
      </c>
      <c r="BC108" s="1">
        <f t="shared" si="19"/>
        <v>327</v>
      </c>
      <c r="BD108" s="1">
        <v>0</v>
      </c>
      <c r="BE108" s="1">
        <v>20</v>
      </c>
      <c r="BF108" s="16">
        <v>1676</v>
      </c>
    </row>
    <row r="109" spans="1:58">
      <c r="A109" s="1">
        <v>2001</v>
      </c>
      <c r="B109" s="1" t="s">
        <v>126</v>
      </c>
      <c r="C109" s="12">
        <v>0</v>
      </c>
      <c r="D109" s="12">
        <f t="shared" si="10"/>
        <v>148.75800000000001</v>
      </c>
      <c r="E109" s="12">
        <v>0</v>
      </c>
      <c r="F109" s="12">
        <f t="shared" si="11"/>
        <v>46.227000000000004</v>
      </c>
      <c r="G109" s="12">
        <f t="shared" si="12"/>
        <v>194.98500000000001</v>
      </c>
      <c r="H109" s="12">
        <f>+Roc_InfraMR[[#This Row],[Total Líneas de Explotación ]]</f>
        <v>194.98500000000001</v>
      </c>
      <c r="I109" s="12">
        <v>353.28400000000005</v>
      </c>
      <c r="J109" s="12">
        <f>+Roc_InfraMR[[#This Row],[A.01.2 -  Longitud de Líneas de Explotación No Electrificadas Vía Doble o Múltiple (km)]]*2+Roc_InfraMR[[#This Row],[A.01.1 -  Longitud de Líneas de Explotación No Electrificadas Vía Simple (km)]]</f>
        <v>297.51600000000002</v>
      </c>
      <c r="K109" s="12">
        <v>0</v>
      </c>
      <c r="L109" s="12">
        <f>+Roc_InfraMR[[#This Row],[A.02.2 -  Longitud de Líneas de Explotación Electrificadas Vía Doble o Múltiple (km)]]*2</f>
        <v>92.454000000000008</v>
      </c>
      <c r="M109" s="12">
        <v>0</v>
      </c>
      <c r="N109" s="12">
        <f>+Roc_InfraMR[[#This Row],[A.03.1 -  Longitud de Vías de Explotación No Electrificadas Troncales y Ramales (vía principal) (km)]]+Roc_InfraMR[[#This Row],[A.04.1 -  Longitud de Vías de Explotación Electrificadas Troncales y Ramales (vía principal) (km)]]</f>
        <v>389.97</v>
      </c>
      <c r="O109" s="12">
        <f>+Roc_InfraMR[[#This Row],[Total Vías (excluido Auxiliares)]]</f>
        <v>389.97</v>
      </c>
      <c r="P109" s="1">
        <v>61</v>
      </c>
      <c r="Q109" s="1">
        <v>5</v>
      </c>
      <c r="R109" s="1">
        <v>3</v>
      </c>
      <c r="S109" s="1">
        <f t="shared" si="13"/>
        <v>69</v>
      </c>
      <c r="T109" s="1">
        <v>60</v>
      </c>
      <c r="U109" s="1">
        <v>68</v>
      </c>
      <c r="V109" s="1">
        <v>10</v>
      </c>
      <c r="W109" s="1">
        <v>23</v>
      </c>
      <c r="X109" s="1">
        <v>0</v>
      </c>
      <c r="Y109" s="1">
        <f t="shared" si="14"/>
        <v>161</v>
      </c>
      <c r="Z109" s="1">
        <v>62</v>
      </c>
      <c r="AA109" s="1">
        <v>26</v>
      </c>
      <c r="AB109" s="1">
        <v>161</v>
      </c>
      <c r="AC109" s="1">
        <f t="shared" si="15"/>
        <v>249</v>
      </c>
      <c r="AD109" s="1">
        <v>23</v>
      </c>
      <c r="AE109" s="1">
        <v>29</v>
      </c>
      <c r="AF109" s="1">
        <v>132</v>
      </c>
      <c r="AG109" s="1">
        <f t="shared" si="16"/>
        <v>184</v>
      </c>
      <c r="AH109" s="12">
        <v>60.414999999999999</v>
      </c>
      <c r="AI109" s="12">
        <v>0</v>
      </c>
      <c r="AJ109" s="12">
        <v>166.46899999999999</v>
      </c>
      <c r="AK109" s="12">
        <f t="shared" si="17"/>
        <v>226.88399999999999</v>
      </c>
      <c r="AL109" s="1">
        <v>3</v>
      </c>
      <c r="AM109" s="1">
        <v>8</v>
      </c>
      <c r="AN109" s="1">
        <v>29</v>
      </c>
      <c r="AO109" s="1">
        <f t="shared" si="18"/>
        <v>40</v>
      </c>
      <c r="AP109" s="1">
        <v>113</v>
      </c>
      <c r="AQ109" s="1">
        <v>58</v>
      </c>
      <c r="AR109" s="1">
        <v>39</v>
      </c>
      <c r="AS109" s="1">
        <f>+Roc_InfraMR[[#This Row],[B.02.3 - Parque de Coches Eléctricos Motrices Tipo R]]+Roc_InfraMR[[#This Row],[B.02.2 - Parque de Coches Eléctricos Motrices Remolcados Tipo R]]+Roc_InfraMR[[#This Row],[B.02.1 - Parque de Coches Eléctricos Motrices]]</f>
        <v>210</v>
      </c>
      <c r="AT109" s="1">
        <v>0</v>
      </c>
      <c r="AU109" s="1">
        <v>0</v>
      </c>
      <c r="AV109" s="1">
        <v>0</v>
      </c>
      <c r="AW109" s="1">
        <f>+SUM(Roc_InfraMR[[#This Row],[B.03.1 - Parque de Coches Motores Motrices Remolcados]:[B.03.3 - Parque de Coches Motores Motrices Cabina]])</f>
        <v>0</v>
      </c>
      <c r="AX109" s="1">
        <v>158</v>
      </c>
      <c r="AY109" s="1">
        <v>52</v>
      </c>
      <c r="AZ109" s="1">
        <v>15</v>
      </c>
      <c r="BA109" s="1">
        <v>102</v>
      </c>
      <c r="BB109" s="1">
        <v>0</v>
      </c>
      <c r="BC109" s="1">
        <f t="shared" si="19"/>
        <v>327</v>
      </c>
      <c r="BD109" s="1">
        <v>0</v>
      </c>
      <c r="BE109" s="1">
        <v>20</v>
      </c>
      <c r="BF109" s="16">
        <v>1676</v>
      </c>
    </row>
    <row r="110" spans="1:58">
      <c r="A110" s="1">
        <v>2002</v>
      </c>
      <c r="B110" s="1" t="s">
        <v>115</v>
      </c>
      <c r="C110" s="12">
        <v>0</v>
      </c>
      <c r="D110" s="12">
        <f t="shared" si="10"/>
        <v>148.75800000000001</v>
      </c>
      <c r="E110" s="12">
        <v>0</v>
      </c>
      <c r="F110" s="12">
        <f t="shared" si="11"/>
        <v>46.227000000000004</v>
      </c>
      <c r="G110" s="12">
        <f t="shared" si="12"/>
        <v>194.98500000000001</v>
      </c>
      <c r="H110" s="12">
        <f>+Roc_InfraMR[[#This Row],[Total Líneas de Explotación ]]</f>
        <v>194.98500000000001</v>
      </c>
      <c r="I110" s="12">
        <v>353.28400000000005</v>
      </c>
      <c r="J110" s="12">
        <f>+Roc_InfraMR[[#This Row],[A.01.2 -  Longitud de Líneas de Explotación No Electrificadas Vía Doble o Múltiple (km)]]*2+Roc_InfraMR[[#This Row],[A.01.1 -  Longitud de Líneas de Explotación No Electrificadas Vía Simple (km)]]</f>
        <v>297.51600000000002</v>
      </c>
      <c r="K110" s="12">
        <v>0</v>
      </c>
      <c r="L110" s="12">
        <f>+Roc_InfraMR[[#This Row],[A.02.2 -  Longitud de Líneas de Explotación Electrificadas Vía Doble o Múltiple (km)]]*2</f>
        <v>92.454000000000008</v>
      </c>
      <c r="M110" s="12">
        <v>0</v>
      </c>
      <c r="N110" s="12">
        <f>+Roc_InfraMR[[#This Row],[A.03.1 -  Longitud de Vías de Explotación No Electrificadas Troncales y Ramales (vía principal) (km)]]+Roc_InfraMR[[#This Row],[A.04.1 -  Longitud de Vías de Explotación Electrificadas Troncales y Ramales (vía principal) (km)]]</f>
        <v>389.97</v>
      </c>
      <c r="O110" s="12">
        <f>+Roc_InfraMR[[#This Row],[Total Vías (excluido Auxiliares)]]</f>
        <v>389.97</v>
      </c>
      <c r="P110" s="1">
        <v>61</v>
      </c>
      <c r="Q110" s="1">
        <v>5</v>
      </c>
      <c r="R110" s="1">
        <v>3</v>
      </c>
      <c r="S110" s="1">
        <f t="shared" si="13"/>
        <v>69</v>
      </c>
      <c r="T110" s="1">
        <v>60</v>
      </c>
      <c r="U110" s="1">
        <v>68</v>
      </c>
      <c r="V110" s="1">
        <v>10</v>
      </c>
      <c r="W110" s="1">
        <v>23</v>
      </c>
      <c r="X110" s="1">
        <v>0</v>
      </c>
      <c r="Y110" s="1">
        <f t="shared" si="14"/>
        <v>161</v>
      </c>
      <c r="Z110" s="1">
        <v>62</v>
      </c>
      <c r="AA110" s="1">
        <v>26</v>
      </c>
      <c r="AB110" s="1">
        <v>161</v>
      </c>
      <c r="AC110" s="1">
        <f t="shared" si="15"/>
        <v>249</v>
      </c>
      <c r="AD110" s="1">
        <v>23</v>
      </c>
      <c r="AE110" s="1">
        <v>29</v>
      </c>
      <c r="AF110" s="1">
        <v>132</v>
      </c>
      <c r="AG110" s="1">
        <f t="shared" si="16"/>
        <v>184</v>
      </c>
      <c r="AH110" s="12">
        <v>60.414999999999999</v>
      </c>
      <c r="AI110" s="12">
        <v>0</v>
      </c>
      <c r="AJ110" s="12">
        <v>166.46899999999999</v>
      </c>
      <c r="AK110" s="12">
        <f t="shared" si="17"/>
        <v>226.88399999999999</v>
      </c>
      <c r="AL110" s="1">
        <v>3</v>
      </c>
      <c r="AM110" s="1">
        <v>8</v>
      </c>
      <c r="AN110" s="1">
        <v>29</v>
      </c>
      <c r="AO110" s="1">
        <f t="shared" si="18"/>
        <v>40</v>
      </c>
      <c r="AP110" s="1">
        <v>113</v>
      </c>
      <c r="AQ110" s="1">
        <v>58</v>
      </c>
      <c r="AR110" s="1">
        <v>39</v>
      </c>
      <c r="AS110" s="1">
        <f>+Roc_InfraMR[[#This Row],[B.02.3 - Parque de Coches Eléctricos Motrices Tipo R]]+Roc_InfraMR[[#This Row],[B.02.2 - Parque de Coches Eléctricos Motrices Remolcados Tipo R]]+Roc_InfraMR[[#This Row],[B.02.1 - Parque de Coches Eléctricos Motrices]]</f>
        <v>210</v>
      </c>
      <c r="AT110" s="1">
        <v>0</v>
      </c>
      <c r="AU110" s="1">
        <v>0</v>
      </c>
      <c r="AV110" s="1">
        <v>0</v>
      </c>
      <c r="AW110" s="1">
        <f>+SUM(Roc_InfraMR[[#This Row],[B.03.1 - Parque de Coches Motores Motrices Remolcados]:[B.03.3 - Parque de Coches Motores Motrices Cabina]])</f>
        <v>0</v>
      </c>
      <c r="AX110" s="1">
        <v>158</v>
      </c>
      <c r="AY110" s="1">
        <v>52</v>
      </c>
      <c r="AZ110" s="1">
        <v>15</v>
      </c>
      <c r="BA110" s="1">
        <v>102</v>
      </c>
      <c r="BB110" s="1">
        <v>0</v>
      </c>
      <c r="BC110" s="1">
        <f t="shared" si="19"/>
        <v>327</v>
      </c>
      <c r="BD110" s="1">
        <v>0</v>
      </c>
      <c r="BE110" s="1">
        <v>20</v>
      </c>
      <c r="BF110" s="16">
        <v>1676</v>
      </c>
    </row>
    <row r="111" spans="1:58">
      <c r="A111" s="1">
        <v>2002</v>
      </c>
      <c r="B111" s="1" t="s">
        <v>116</v>
      </c>
      <c r="C111" s="12">
        <v>0</v>
      </c>
      <c r="D111" s="12">
        <f t="shared" si="10"/>
        <v>148.75800000000001</v>
      </c>
      <c r="E111" s="12">
        <v>0</v>
      </c>
      <c r="F111" s="12">
        <f t="shared" si="11"/>
        <v>46.227000000000004</v>
      </c>
      <c r="G111" s="12">
        <f t="shared" si="12"/>
        <v>194.98500000000001</v>
      </c>
      <c r="H111" s="12">
        <f>+Roc_InfraMR[[#This Row],[Total Líneas de Explotación ]]</f>
        <v>194.98500000000001</v>
      </c>
      <c r="I111" s="12">
        <v>353.28400000000005</v>
      </c>
      <c r="J111" s="12">
        <f>+Roc_InfraMR[[#This Row],[A.01.2 -  Longitud de Líneas de Explotación No Electrificadas Vía Doble o Múltiple (km)]]*2+Roc_InfraMR[[#This Row],[A.01.1 -  Longitud de Líneas de Explotación No Electrificadas Vía Simple (km)]]</f>
        <v>297.51600000000002</v>
      </c>
      <c r="K111" s="12">
        <v>0</v>
      </c>
      <c r="L111" s="12">
        <f>+Roc_InfraMR[[#This Row],[A.02.2 -  Longitud de Líneas de Explotación Electrificadas Vía Doble o Múltiple (km)]]*2</f>
        <v>92.454000000000008</v>
      </c>
      <c r="M111" s="12">
        <v>0</v>
      </c>
      <c r="N111" s="12">
        <f>+Roc_InfraMR[[#This Row],[A.03.1 -  Longitud de Vías de Explotación No Electrificadas Troncales y Ramales (vía principal) (km)]]+Roc_InfraMR[[#This Row],[A.04.1 -  Longitud de Vías de Explotación Electrificadas Troncales y Ramales (vía principal) (km)]]</f>
        <v>389.97</v>
      </c>
      <c r="O111" s="12">
        <f>+Roc_InfraMR[[#This Row],[Total Vías (excluido Auxiliares)]]</f>
        <v>389.97</v>
      </c>
      <c r="P111" s="1">
        <v>61</v>
      </c>
      <c r="Q111" s="1">
        <v>5</v>
      </c>
      <c r="R111" s="1">
        <v>3</v>
      </c>
      <c r="S111" s="1">
        <f t="shared" si="13"/>
        <v>69</v>
      </c>
      <c r="T111" s="1">
        <v>60</v>
      </c>
      <c r="U111" s="1">
        <v>68</v>
      </c>
      <c r="V111" s="1">
        <v>10</v>
      </c>
      <c r="W111" s="1">
        <v>23</v>
      </c>
      <c r="X111" s="1">
        <v>0</v>
      </c>
      <c r="Y111" s="1">
        <f t="shared" si="14"/>
        <v>161</v>
      </c>
      <c r="Z111" s="1">
        <v>62</v>
      </c>
      <c r="AA111" s="1">
        <v>26</v>
      </c>
      <c r="AB111" s="1">
        <v>161</v>
      </c>
      <c r="AC111" s="1">
        <f t="shared" si="15"/>
        <v>249</v>
      </c>
      <c r="AD111" s="1">
        <v>23</v>
      </c>
      <c r="AE111" s="1">
        <v>29</v>
      </c>
      <c r="AF111" s="1">
        <v>132</v>
      </c>
      <c r="AG111" s="1">
        <f t="shared" si="16"/>
        <v>184</v>
      </c>
      <c r="AH111" s="12">
        <v>60.414999999999999</v>
      </c>
      <c r="AI111" s="12">
        <v>0</v>
      </c>
      <c r="AJ111" s="12">
        <v>166.46899999999999</v>
      </c>
      <c r="AK111" s="12">
        <f t="shared" si="17"/>
        <v>226.88399999999999</v>
      </c>
      <c r="AL111" s="1">
        <v>3</v>
      </c>
      <c r="AM111" s="1">
        <v>8</v>
      </c>
      <c r="AN111" s="1">
        <v>29</v>
      </c>
      <c r="AO111" s="1">
        <f t="shared" si="18"/>
        <v>40</v>
      </c>
      <c r="AP111" s="1">
        <v>113</v>
      </c>
      <c r="AQ111" s="1">
        <v>58</v>
      </c>
      <c r="AR111" s="1">
        <v>39</v>
      </c>
      <c r="AS111" s="1">
        <f>+Roc_InfraMR[[#This Row],[B.02.3 - Parque de Coches Eléctricos Motrices Tipo R]]+Roc_InfraMR[[#This Row],[B.02.2 - Parque de Coches Eléctricos Motrices Remolcados Tipo R]]+Roc_InfraMR[[#This Row],[B.02.1 - Parque de Coches Eléctricos Motrices]]</f>
        <v>210</v>
      </c>
      <c r="AT111" s="1">
        <v>0</v>
      </c>
      <c r="AU111" s="1">
        <v>0</v>
      </c>
      <c r="AV111" s="1">
        <v>0</v>
      </c>
      <c r="AW111" s="1">
        <f>+SUM(Roc_InfraMR[[#This Row],[B.03.1 - Parque de Coches Motores Motrices Remolcados]:[B.03.3 - Parque de Coches Motores Motrices Cabina]])</f>
        <v>0</v>
      </c>
      <c r="AX111" s="1">
        <v>158</v>
      </c>
      <c r="AY111" s="1">
        <v>52</v>
      </c>
      <c r="AZ111" s="1">
        <v>15</v>
      </c>
      <c r="BA111" s="1">
        <v>102</v>
      </c>
      <c r="BB111" s="1">
        <v>0</v>
      </c>
      <c r="BC111" s="1">
        <f t="shared" si="19"/>
        <v>327</v>
      </c>
      <c r="BD111" s="1">
        <v>0</v>
      </c>
      <c r="BE111" s="1">
        <v>20</v>
      </c>
      <c r="BF111" s="16">
        <v>1676</v>
      </c>
    </row>
    <row r="112" spans="1:58">
      <c r="A112" s="1">
        <v>2002</v>
      </c>
      <c r="B112" s="1" t="s">
        <v>117</v>
      </c>
      <c r="C112" s="12">
        <v>0</v>
      </c>
      <c r="D112" s="12">
        <f t="shared" si="10"/>
        <v>148.75800000000001</v>
      </c>
      <c r="E112" s="12">
        <v>0</v>
      </c>
      <c r="F112" s="12">
        <f t="shared" si="11"/>
        <v>46.227000000000004</v>
      </c>
      <c r="G112" s="12">
        <f t="shared" si="12"/>
        <v>194.98500000000001</v>
      </c>
      <c r="H112" s="12">
        <f>+Roc_InfraMR[[#This Row],[Total Líneas de Explotación ]]</f>
        <v>194.98500000000001</v>
      </c>
      <c r="I112" s="12">
        <v>353.28400000000005</v>
      </c>
      <c r="J112" s="12">
        <f>+Roc_InfraMR[[#This Row],[A.01.2 -  Longitud de Líneas de Explotación No Electrificadas Vía Doble o Múltiple (km)]]*2+Roc_InfraMR[[#This Row],[A.01.1 -  Longitud de Líneas de Explotación No Electrificadas Vía Simple (km)]]</f>
        <v>297.51600000000002</v>
      </c>
      <c r="K112" s="12">
        <v>0</v>
      </c>
      <c r="L112" s="12">
        <f>+Roc_InfraMR[[#This Row],[A.02.2 -  Longitud de Líneas de Explotación Electrificadas Vía Doble o Múltiple (km)]]*2</f>
        <v>92.454000000000008</v>
      </c>
      <c r="M112" s="12">
        <v>0</v>
      </c>
      <c r="N112" s="12">
        <f>+Roc_InfraMR[[#This Row],[A.03.1 -  Longitud de Vías de Explotación No Electrificadas Troncales y Ramales (vía principal) (km)]]+Roc_InfraMR[[#This Row],[A.04.1 -  Longitud de Vías de Explotación Electrificadas Troncales y Ramales (vía principal) (km)]]</f>
        <v>389.97</v>
      </c>
      <c r="O112" s="12">
        <f>+Roc_InfraMR[[#This Row],[Total Vías (excluido Auxiliares)]]</f>
        <v>389.97</v>
      </c>
      <c r="P112" s="1">
        <v>61</v>
      </c>
      <c r="Q112" s="1">
        <v>5</v>
      </c>
      <c r="R112" s="1">
        <v>3</v>
      </c>
      <c r="S112" s="1">
        <f t="shared" si="13"/>
        <v>69</v>
      </c>
      <c r="T112" s="1">
        <v>60</v>
      </c>
      <c r="U112" s="1">
        <v>68</v>
      </c>
      <c r="V112" s="1">
        <v>10</v>
      </c>
      <c r="W112" s="1">
        <v>23</v>
      </c>
      <c r="X112" s="1">
        <v>0</v>
      </c>
      <c r="Y112" s="1">
        <f t="shared" si="14"/>
        <v>161</v>
      </c>
      <c r="Z112" s="1">
        <v>62</v>
      </c>
      <c r="AA112" s="1">
        <v>26</v>
      </c>
      <c r="AB112" s="1">
        <v>161</v>
      </c>
      <c r="AC112" s="1">
        <f t="shared" si="15"/>
        <v>249</v>
      </c>
      <c r="AD112" s="1">
        <v>23</v>
      </c>
      <c r="AE112" s="1">
        <v>29</v>
      </c>
      <c r="AF112" s="1">
        <v>132</v>
      </c>
      <c r="AG112" s="1">
        <f t="shared" si="16"/>
        <v>184</v>
      </c>
      <c r="AH112" s="12">
        <v>60.414999999999999</v>
      </c>
      <c r="AI112" s="12">
        <v>0</v>
      </c>
      <c r="AJ112" s="12">
        <v>166.46899999999999</v>
      </c>
      <c r="AK112" s="12">
        <f t="shared" si="17"/>
        <v>226.88399999999999</v>
      </c>
      <c r="AL112" s="1">
        <v>3</v>
      </c>
      <c r="AM112" s="1">
        <v>8</v>
      </c>
      <c r="AN112" s="1">
        <v>29</v>
      </c>
      <c r="AO112" s="1">
        <f t="shared" si="18"/>
        <v>40</v>
      </c>
      <c r="AP112" s="1">
        <v>113</v>
      </c>
      <c r="AQ112" s="1">
        <v>58</v>
      </c>
      <c r="AR112" s="1">
        <v>39</v>
      </c>
      <c r="AS112" s="1">
        <f>+Roc_InfraMR[[#This Row],[B.02.3 - Parque de Coches Eléctricos Motrices Tipo R]]+Roc_InfraMR[[#This Row],[B.02.2 - Parque de Coches Eléctricos Motrices Remolcados Tipo R]]+Roc_InfraMR[[#This Row],[B.02.1 - Parque de Coches Eléctricos Motrices]]</f>
        <v>210</v>
      </c>
      <c r="AT112" s="1">
        <v>0</v>
      </c>
      <c r="AU112" s="1">
        <v>0</v>
      </c>
      <c r="AV112" s="1">
        <v>0</v>
      </c>
      <c r="AW112" s="1">
        <f>+SUM(Roc_InfraMR[[#This Row],[B.03.1 - Parque de Coches Motores Motrices Remolcados]:[B.03.3 - Parque de Coches Motores Motrices Cabina]])</f>
        <v>0</v>
      </c>
      <c r="AX112" s="1">
        <v>158</v>
      </c>
      <c r="AY112" s="1">
        <v>52</v>
      </c>
      <c r="AZ112" s="1">
        <v>15</v>
      </c>
      <c r="BA112" s="1">
        <v>102</v>
      </c>
      <c r="BB112" s="1">
        <v>0</v>
      </c>
      <c r="BC112" s="1">
        <f t="shared" si="19"/>
        <v>327</v>
      </c>
      <c r="BD112" s="1">
        <v>0</v>
      </c>
      <c r="BE112" s="1">
        <v>20</v>
      </c>
      <c r="BF112" s="16">
        <v>1676</v>
      </c>
    </row>
    <row r="113" spans="1:58">
      <c r="A113" s="1">
        <v>2002</v>
      </c>
      <c r="B113" s="1" t="s">
        <v>118</v>
      </c>
      <c r="C113" s="12">
        <v>0</v>
      </c>
      <c r="D113" s="12">
        <f t="shared" si="10"/>
        <v>148.75800000000001</v>
      </c>
      <c r="E113" s="12">
        <v>0</v>
      </c>
      <c r="F113" s="12">
        <f t="shared" si="11"/>
        <v>46.227000000000004</v>
      </c>
      <c r="G113" s="12">
        <f t="shared" si="12"/>
        <v>194.98500000000001</v>
      </c>
      <c r="H113" s="12">
        <f>+Roc_InfraMR[[#This Row],[Total Líneas de Explotación ]]</f>
        <v>194.98500000000001</v>
      </c>
      <c r="I113" s="12">
        <v>353.28400000000005</v>
      </c>
      <c r="J113" s="12">
        <f>+Roc_InfraMR[[#This Row],[A.01.2 -  Longitud de Líneas de Explotación No Electrificadas Vía Doble o Múltiple (km)]]*2+Roc_InfraMR[[#This Row],[A.01.1 -  Longitud de Líneas de Explotación No Electrificadas Vía Simple (km)]]</f>
        <v>297.51600000000002</v>
      </c>
      <c r="K113" s="12">
        <v>0</v>
      </c>
      <c r="L113" s="12">
        <f>+Roc_InfraMR[[#This Row],[A.02.2 -  Longitud de Líneas de Explotación Electrificadas Vía Doble o Múltiple (km)]]*2</f>
        <v>92.454000000000008</v>
      </c>
      <c r="M113" s="12">
        <v>0</v>
      </c>
      <c r="N113" s="12">
        <f>+Roc_InfraMR[[#This Row],[A.03.1 -  Longitud de Vías de Explotación No Electrificadas Troncales y Ramales (vía principal) (km)]]+Roc_InfraMR[[#This Row],[A.04.1 -  Longitud de Vías de Explotación Electrificadas Troncales y Ramales (vía principal) (km)]]</f>
        <v>389.97</v>
      </c>
      <c r="O113" s="12">
        <f>+Roc_InfraMR[[#This Row],[Total Vías (excluido Auxiliares)]]</f>
        <v>389.97</v>
      </c>
      <c r="P113" s="1">
        <v>61</v>
      </c>
      <c r="Q113" s="1">
        <v>5</v>
      </c>
      <c r="R113" s="1">
        <v>3</v>
      </c>
      <c r="S113" s="1">
        <f t="shared" si="13"/>
        <v>69</v>
      </c>
      <c r="T113" s="1">
        <v>60</v>
      </c>
      <c r="U113" s="1">
        <v>68</v>
      </c>
      <c r="V113" s="1">
        <v>10</v>
      </c>
      <c r="W113" s="1">
        <v>23</v>
      </c>
      <c r="X113" s="1">
        <v>0</v>
      </c>
      <c r="Y113" s="1">
        <f t="shared" si="14"/>
        <v>161</v>
      </c>
      <c r="Z113" s="1">
        <v>62</v>
      </c>
      <c r="AA113" s="1">
        <v>26</v>
      </c>
      <c r="AB113" s="1">
        <v>161</v>
      </c>
      <c r="AC113" s="1">
        <f t="shared" si="15"/>
        <v>249</v>
      </c>
      <c r="AD113" s="1">
        <v>23</v>
      </c>
      <c r="AE113" s="1">
        <v>29</v>
      </c>
      <c r="AF113" s="1">
        <v>132</v>
      </c>
      <c r="AG113" s="1">
        <f t="shared" si="16"/>
        <v>184</v>
      </c>
      <c r="AH113" s="12">
        <v>60.414999999999999</v>
      </c>
      <c r="AI113" s="12">
        <v>0</v>
      </c>
      <c r="AJ113" s="12">
        <v>166.46899999999999</v>
      </c>
      <c r="AK113" s="12">
        <f t="shared" si="17"/>
        <v>226.88399999999999</v>
      </c>
      <c r="AL113" s="1">
        <v>3</v>
      </c>
      <c r="AM113" s="1">
        <v>8</v>
      </c>
      <c r="AN113" s="1">
        <v>29</v>
      </c>
      <c r="AO113" s="1">
        <f t="shared" si="18"/>
        <v>40</v>
      </c>
      <c r="AP113" s="1">
        <v>113</v>
      </c>
      <c r="AQ113" s="1">
        <v>58</v>
      </c>
      <c r="AR113" s="1">
        <v>39</v>
      </c>
      <c r="AS113" s="1">
        <f>+Roc_InfraMR[[#This Row],[B.02.3 - Parque de Coches Eléctricos Motrices Tipo R]]+Roc_InfraMR[[#This Row],[B.02.2 - Parque de Coches Eléctricos Motrices Remolcados Tipo R]]+Roc_InfraMR[[#This Row],[B.02.1 - Parque de Coches Eléctricos Motrices]]</f>
        <v>210</v>
      </c>
      <c r="AT113" s="1">
        <v>0</v>
      </c>
      <c r="AU113" s="1">
        <v>0</v>
      </c>
      <c r="AV113" s="1">
        <v>0</v>
      </c>
      <c r="AW113" s="1">
        <f>+SUM(Roc_InfraMR[[#This Row],[B.03.1 - Parque de Coches Motores Motrices Remolcados]:[B.03.3 - Parque de Coches Motores Motrices Cabina]])</f>
        <v>0</v>
      </c>
      <c r="AX113" s="1">
        <v>158</v>
      </c>
      <c r="AY113" s="1">
        <v>52</v>
      </c>
      <c r="AZ113" s="1">
        <v>15</v>
      </c>
      <c r="BA113" s="1">
        <v>102</v>
      </c>
      <c r="BB113" s="1">
        <v>0</v>
      </c>
      <c r="BC113" s="1">
        <f t="shared" si="19"/>
        <v>327</v>
      </c>
      <c r="BD113" s="1">
        <v>0</v>
      </c>
      <c r="BE113" s="1">
        <v>20</v>
      </c>
      <c r="BF113" s="16">
        <v>1676</v>
      </c>
    </row>
    <row r="114" spans="1:58">
      <c r="A114" s="1">
        <v>2002</v>
      </c>
      <c r="B114" s="1" t="s">
        <v>119</v>
      </c>
      <c r="C114" s="12">
        <v>0</v>
      </c>
      <c r="D114" s="12">
        <f t="shared" si="10"/>
        <v>148.75800000000001</v>
      </c>
      <c r="E114" s="12">
        <v>0</v>
      </c>
      <c r="F114" s="12">
        <f t="shared" si="11"/>
        <v>46.227000000000004</v>
      </c>
      <c r="G114" s="12">
        <f t="shared" si="12"/>
        <v>194.98500000000001</v>
      </c>
      <c r="H114" s="12">
        <f>+Roc_InfraMR[[#This Row],[Total Líneas de Explotación ]]</f>
        <v>194.98500000000001</v>
      </c>
      <c r="I114" s="12">
        <v>353.28400000000005</v>
      </c>
      <c r="J114" s="12">
        <f>+Roc_InfraMR[[#This Row],[A.01.2 -  Longitud de Líneas de Explotación No Electrificadas Vía Doble o Múltiple (km)]]*2+Roc_InfraMR[[#This Row],[A.01.1 -  Longitud de Líneas de Explotación No Electrificadas Vía Simple (km)]]</f>
        <v>297.51600000000002</v>
      </c>
      <c r="K114" s="12">
        <v>0</v>
      </c>
      <c r="L114" s="12">
        <f>+Roc_InfraMR[[#This Row],[A.02.2 -  Longitud de Líneas de Explotación Electrificadas Vía Doble o Múltiple (km)]]*2</f>
        <v>92.454000000000008</v>
      </c>
      <c r="M114" s="12">
        <v>0</v>
      </c>
      <c r="N114" s="12">
        <f>+Roc_InfraMR[[#This Row],[A.03.1 -  Longitud de Vías de Explotación No Electrificadas Troncales y Ramales (vía principal) (km)]]+Roc_InfraMR[[#This Row],[A.04.1 -  Longitud de Vías de Explotación Electrificadas Troncales y Ramales (vía principal) (km)]]</f>
        <v>389.97</v>
      </c>
      <c r="O114" s="12">
        <f>+Roc_InfraMR[[#This Row],[Total Vías (excluido Auxiliares)]]</f>
        <v>389.97</v>
      </c>
      <c r="P114" s="1">
        <v>61</v>
      </c>
      <c r="Q114" s="1">
        <v>5</v>
      </c>
      <c r="R114" s="1">
        <v>3</v>
      </c>
      <c r="S114" s="1">
        <f t="shared" si="13"/>
        <v>69</v>
      </c>
      <c r="T114" s="1">
        <v>60</v>
      </c>
      <c r="U114" s="1">
        <v>68</v>
      </c>
      <c r="V114" s="1">
        <v>10</v>
      </c>
      <c r="W114" s="1">
        <v>23</v>
      </c>
      <c r="X114" s="1">
        <v>0</v>
      </c>
      <c r="Y114" s="1">
        <f t="shared" si="14"/>
        <v>161</v>
      </c>
      <c r="Z114" s="1">
        <v>62</v>
      </c>
      <c r="AA114" s="1">
        <v>26</v>
      </c>
      <c r="AB114" s="1">
        <v>161</v>
      </c>
      <c r="AC114" s="1">
        <f t="shared" si="15"/>
        <v>249</v>
      </c>
      <c r="AD114" s="1">
        <v>23</v>
      </c>
      <c r="AE114" s="1">
        <v>29</v>
      </c>
      <c r="AF114" s="1">
        <v>132</v>
      </c>
      <c r="AG114" s="1">
        <f t="shared" si="16"/>
        <v>184</v>
      </c>
      <c r="AH114" s="12">
        <v>60.414999999999999</v>
      </c>
      <c r="AI114" s="12">
        <v>0</v>
      </c>
      <c r="AJ114" s="12">
        <v>166.46899999999999</v>
      </c>
      <c r="AK114" s="12">
        <f t="shared" si="17"/>
        <v>226.88399999999999</v>
      </c>
      <c r="AL114" s="1">
        <v>3</v>
      </c>
      <c r="AM114" s="1">
        <v>8</v>
      </c>
      <c r="AN114" s="1">
        <v>29</v>
      </c>
      <c r="AO114" s="1">
        <f t="shared" si="18"/>
        <v>40</v>
      </c>
      <c r="AP114" s="1">
        <v>113</v>
      </c>
      <c r="AQ114" s="1">
        <v>58</v>
      </c>
      <c r="AR114" s="1">
        <v>39</v>
      </c>
      <c r="AS114" s="1">
        <f>+Roc_InfraMR[[#This Row],[B.02.3 - Parque de Coches Eléctricos Motrices Tipo R]]+Roc_InfraMR[[#This Row],[B.02.2 - Parque de Coches Eléctricos Motrices Remolcados Tipo R]]+Roc_InfraMR[[#This Row],[B.02.1 - Parque de Coches Eléctricos Motrices]]</f>
        <v>210</v>
      </c>
      <c r="AT114" s="1">
        <v>0</v>
      </c>
      <c r="AU114" s="1">
        <v>0</v>
      </c>
      <c r="AV114" s="1">
        <v>0</v>
      </c>
      <c r="AW114" s="1">
        <f>+SUM(Roc_InfraMR[[#This Row],[B.03.1 - Parque de Coches Motores Motrices Remolcados]:[B.03.3 - Parque de Coches Motores Motrices Cabina]])</f>
        <v>0</v>
      </c>
      <c r="AX114" s="1">
        <v>158</v>
      </c>
      <c r="AY114" s="1">
        <v>52</v>
      </c>
      <c r="AZ114" s="1">
        <v>15</v>
      </c>
      <c r="BA114" s="1">
        <v>102</v>
      </c>
      <c r="BB114" s="1">
        <v>0</v>
      </c>
      <c r="BC114" s="1">
        <f t="shared" si="19"/>
        <v>327</v>
      </c>
      <c r="BD114" s="1">
        <v>0</v>
      </c>
      <c r="BE114" s="1">
        <v>20</v>
      </c>
      <c r="BF114" s="16">
        <v>1676</v>
      </c>
    </row>
    <row r="115" spans="1:58">
      <c r="A115" s="1">
        <v>2002</v>
      </c>
      <c r="B115" s="1" t="s">
        <v>120</v>
      </c>
      <c r="C115" s="12">
        <v>0</v>
      </c>
      <c r="D115" s="12">
        <f t="shared" si="10"/>
        <v>148.75800000000001</v>
      </c>
      <c r="E115" s="12">
        <v>0</v>
      </c>
      <c r="F115" s="12">
        <f t="shared" si="11"/>
        <v>46.227000000000004</v>
      </c>
      <c r="G115" s="12">
        <f t="shared" si="12"/>
        <v>194.98500000000001</v>
      </c>
      <c r="H115" s="12">
        <f>+Roc_InfraMR[[#This Row],[Total Líneas de Explotación ]]</f>
        <v>194.98500000000001</v>
      </c>
      <c r="I115" s="12">
        <v>353.28400000000005</v>
      </c>
      <c r="J115" s="12">
        <f>+Roc_InfraMR[[#This Row],[A.01.2 -  Longitud de Líneas de Explotación No Electrificadas Vía Doble o Múltiple (km)]]*2+Roc_InfraMR[[#This Row],[A.01.1 -  Longitud de Líneas de Explotación No Electrificadas Vía Simple (km)]]</f>
        <v>297.51600000000002</v>
      </c>
      <c r="K115" s="12">
        <v>0</v>
      </c>
      <c r="L115" s="12">
        <f>+Roc_InfraMR[[#This Row],[A.02.2 -  Longitud de Líneas de Explotación Electrificadas Vía Doble o Múltiple (km)]]*2</f>
        <v>92.454000000000008</v>
      </c>
      <c r="M115" s="12">
        <v>0</v>
      </c>
      <c r="N115" s="12">
        <f>+Roc_InfraMR[[#This Row],[A.03.1 -  Longitud de Vías de Explotación No Electrificadas Troncales y Ramales (vía principal) (km)]]+Roc_InfraMR[[#This Row],[A.04.1 -  Longitud de Vías de Explotación Electrificadas Troncales y Ramales (vía principal) (km)]]</f>
        <v>389.97</v>
      </c>
      <c r="O115" s="12">
        <f>+Roc_InfraMR[[#This Row],[Total Vías (excluido Auxiliares)]]</f>
        <v>389.97</v>
      </c>
      <c r="P115" s="1">
        <v>61</v>
      </c>
      <c r="Q115" s="1">
        <v>5</v>
      </c>
      <c r="R115" s="1">
        <v>3</v>
      </c>
      <c r="S115" s="1">
        <f t="shared" si="13"/>
        <v>69</v>
      </c>
      <c r="T115" s="1">
        <v>60</v>
      </c>
      <c r="U115" s="1">
        <v>68</v>
      </c>
      <c r="V115" s="1">
        <v>10</v>
      </c>
      <c r="W115" s="1">
        <v>23</v>
      </c>
      <c r="X115" s="1">
        <v>0</v>
      </c>
      <c r="Y115" s="1">
        <f t="shared" si="14"/>
        <v>161</v>
      </c>
      <c r="Z115" s="1">
        <v>62</v>
      </c>
      <c r="AA115" s="1">
        <v>26</v>
      </c>
      <c r="AB115" s="1">
        <v>161</v>
      </c>
      <c r="AC115" s="1">
        <f t="shared" si="15"/>
        <v>249</v>
      </c>
      <c r="AD115" s="1">
        <v>23</v>
      </c>
      <c r="AE115" s="1">
        <v>29</v>
      </c>
      <c r="AF115" s="1">
        <v>132</v>
      </c>
      <c r="AG115" s="1">
        <f t="shared" si="16"/>
        <v>184</v>
      </c>
      <c r="AH115" s="12">
        <v>60.414999999999999</v>
      </c>
      <c r="AI115" s="12">
        <v>0</v>
      </c>
      <c r="AJ115" s="12">
        <v>166.46899999999999</v>
      </c>
      <c r="AK115" s="12">
        <f t="shared" si="17"/>
        <v>226.88399999999999</v>
      </c>
      <c r="AL115" s="1">
        <v>3</v>
      </c>
      <c r="AM115" s="1">
        <v>8</v>
      </c>
      <c r="AN115" s="1">
        <v>29</v>
      </c>
      <c r="AO115" s="1">
        <f t="shared" si="18"/>
        <v>40</v>
      </c>
      <c r="AP115" s="1">
        <v>113</v>
      </c>
      <c r="AQ115" s="1">
        <v>58</v>
      </c>
      <c r="AR115" s="1">
        <v>39</v>
      </c>
      <c r="AS115" s="1">
        <f>+Roc_InfraMR[[#This Row],[B.02.3 - Parque de Coches Eléctricos Motrices Tipo R]]+Roc_InfraMR[[#This Row],[B.02.2 - Parque de Coches Eléctricos Motrices Remolcados Tipo R]]+Roc_InfraMR[[#This Row],[B.02.1 - Parque de Coches Eléctricos Motrices]]</f>
        <v>210</v>
      </c>
      <c r="AT115" s="1">
        <v>0</v>
      </c>
      <c r="AU115" s="1">
        <v>0</v>
      </c>
      <c r="AV115" s="1">
        <v>0</v>
      </c>
      <c r="AW115" s="1">
        <f>+SUM(Roc_InfraMR[[#This Row],[B.03.1 - Parque de Coches Motores Motrices Remolcados]:[B.03.3 - Parque de Coches Motores Motrices Cabina]])</f>
        <v>0</v>
      </c>
      <c r="AX115" s="1">
        <v>158</v>
      </c>
      <c r="AY115" s="1">
        <v>52</v>
      </c>
      <c r="AZ115" s="1">
        <v>15</v>
      </c>
      <c r="BA115" s="1">
        <v>102</v>
      </c>
      <c r="BB115" s="1">
        <v>0</v>
      </c>
      <c r="BC115" s="1">
        <f t="shared" si="19"/>
        <v>327</v>
      </c>
      <c r="BD115" s="1">
        <v>0</v>
      </c>
      <c r="BE115" s="1">
        <v>20</v>
      </c>
      <c r="BF115" s="16">
        <v>1676</v>
      </c>
    </row>
    <row r="116" spans="1:58">
      <c r="A116" s="1">
        <v>2002</v>
      </c>
      <c r="B116" s="1" t="s">
        <v>121</v>
      </c>
      <c r="C116" s="12">
        <v>0</v>
      </c>
      <c r="D116" s="12">
        <f t="shared" si="10"/>
        <v>148.75800000000001</v>
      </c>
      <c r="E116" s="12">
        <v>0</v>
      </c>
      <c r="F116" s="12">
        <f t="shared" si="11"/>
        <v>46.227000000000004</v>
      </c>
      <c r="G116" s="12">
        <f t="shared" si="12"/>
        <v>194.98500000000001</v>
      </c>
      <c r="H116" s="12">
        <f>+Roc_InfraMR[[#This Row],[Total Líneas de Explotación ]]</f>
        <v>194.98500000000001</v>
      </c>
      <c r="I116" s="12">
        <v>353.28400000000005</v>
      </c>
      <c r="J116" s="12">
        <f>+Roc_InfraMR[[#This Row],[A.01.2 -  Longitud de Líneas de Explotación No Electrificadas Vía Doble o Múltiple (km)]]*2+Roc_InfraMR[[#This Row],[A.01.1 -  Longitud de Líneas de Explotación No Electrificadas Vía Simple (km)]]</f>
        <v>297.51600000000002</v>
      </c>
      <c r="K116" s="12">
        <v>0</v>
      </c>
      <c r="L116" s="12">
        <f>+Roc_InfraMR[[#This Row],[A.02.2 -  Longitud de Líneas de Explotación Electrificadas Vía Doble o Múltiple (km)]]*2</f>
        <v>92.454000000000008</v>
      </c>
      <c r="M116" s="12">
        <v>0</v>
      </c>
      <c r="N116" s="12">
        <f>+Roc_InfraMR[[#This Row],[A.03.1 -  Longitud de Vías de Explotación No Electrificadas Troncales y Ramales (vía principal) (km)]]+Roc_InfraMR[[#This Row],[A.04.1 -  Longitud de Vías de Explotación Electrificadas Troncales y Ramales (vía principal) (km)]]</f>
        <v>389.97</v>
      </c>
      <c r="O116" s="12">
        <f>+Roc_InfraMR[[#This Row],[Total Vías (excluido Auxiliares)]]</f>
        <v>389.97</v>
      </c>
      <c r="P116" s="1">
        <v>61</v>
      </c>
      <c r="Q116" s="1">
        <v>5</v>
      </c>
      <c r="R116" s="1">
        <v>3</v>
      </c>
      <c r="S116" s="1">
        <f t="shared" si="13"/>
        <v>69</v>
      </c>
      <c r="T116" s="1">
        <v>60</v>
      </c>
      <c r="U116" s="1">
        <v>68</v>
      </c>
      <c r="V116" s="1">
        <v>10</v>
      </c>
      <c r="W116" s="1">
        <v>23</v>
      </c>
      <c r="X116" s="1">
        <v>0</v>
      </c>
      <c r="Y116" s="1">
        <f t="shared" si="14"/>
        <v>161</v>
      </c>
      <c r="Z116" s="1">
        <v>62</v>
      </c>
      <c r="AA116" s="1">
        <v>26</v>
      </c>
      <c r="AB116" s="1">
        <v>161</v>
      </c>
      <c r="AC116" s="1">
        <f t="shared" si="15"/>
        <v>249</v>
      </c>
      <c r="AD116" s="1">
        <v>23</v>
      </c>
      <c r="AE116" s="1">
        <v>29</v>
      </c>
      <c r="AF116" s="1">
        <v>132</v>
      </c>
      <c r="AG116" s="1">
        <f t="shared" si="16"/>
        <v>184</v>
      </c>
      <c r="AH116" s="12">
        <v>60.414999999999999</v>
      </c>
      <c r="AI116" s="12">
        <v>0</v>
      </c>
      <c r="AJ116" s="12">
        <v>166.46899999999999</v>
      </c>
      <c r="AK116" s="12">
        <f t="shared" si="17"/>
        <v>226.88399999999999</v>
      </c>
      <c r="AL116" s="1">
        <v>3</v>
      </c>
      <c r="AM116" s="1">
        <v>8</v>
      </c>
      <c r="AN116" s="1">
        <v>29</v>
      </c>
      <c r="AO116" s="1">
        <f t="shared" si="18"/>
        <v>40</v>
      </c>
      <c r="AP116" s="1">
        <v>113</v>
      </c>
      <c r="AQ116" s="1">
        <v>58</v>
      </c>
      <c r="AR116" s="1">
        <v>39</v>
      </c>
      <c r="AS116" s="1">
        <f>+Roc_InfraMR[[#This Row],[B.02.3 - Parque de Coches Eléctricos Motrices Tipo R]]+Roc_InfraMR[[#This Row],[B.02.2 - Parque de Coches Eléctricos Motrices Remolcados Tipo R]]+Roc_InfraMR[[#This Row],[B.02.1 - Parque de Coches Eléctricos Motrices]]</f>
        <v>210</v>
      </c>
      <c r="AT116" s="1">
        <v>0</v>
      </c>
      <c r="AU116" s="1">
        <v>0</v>
      </c>
      <c r="AV116" s="1">
        <v>0</v>
      </c>
      <c r="AW116" s="1">
        <f>+SUM(Roc_InfraMR[[#This Row],[B.03.1 - Parque de Coches Motores Motrices Remolcados]:[B.03.3 - Parque de Coches Motores Motrices Cabina]])</f>
        <v>0</v>
      </c>
      <c r="AX116" s="1">
        <v>158</v>
      </c>
      <c r="AY116" s="1">
        <v>52</v>
      </c>
      <c r="AZ116" s="1">
        <v>15</v>
      </c>
      <c r="BA116" s="1">
        <v>102</v>
      </c>
      <c r="BB116" s="1">
        <v>0</v>
      </c>
      <c r="BC116" s="1">
        <f t="shared" si="19"/>
        <v>327</v>
      </c>
      <c r="BD116" s="1">
        <v>0</v>
      </c>
      <c r="BE116" s="1">
        <v>20</v>
      </c>
      <c r="BF116" s="16">
        <v>1676</v>
      </c>
    </row>
    <row r="117" spans="1:58">
      <c r="A117" s="1">
        <v>2002</v>
      </c>
      <c r="B117" s="1" t="s">
        <v>122</v>
      </c>
      <c r="C117" s="12">
        <v>0</v>
      </c>
      <c r="D117" s="12">
        <f t="shared" si="10"/>
        <v>148.75800000000001</v>
      </c>
      <c r="E117" s="12">
        <v>0</v>
      </c>
      <c r="F117" s="12">
        <f t="shared" si="11"/>
        <v>46.227000000000004</v>
      </c>
      <c r="G117" s="12">
        <f t="shared" si="12"/>
        <v>194.98500000000001</v>
      </c>
      <c r="H117" s="12">
        <f>+Roc_InfraMR[[#This Row],[Total Líneas de Explotación ]]</f>
        <v>194.98500000000001</v>
      </c>
      <c r="I117" s="12">
        <v>353.28400000000005</v>
      </c>
      <c r="J117" s="12">
        <f>+Roc_InfraMR[[#This Row],[A.01.2 -  Longitud de Líneas de Explotación No Electrificadas Vía Doble o Múltiple (km)]]*2+Roc_InfraMR[[#This Row],[A.01.1 -  Longitud de Líneas de Explotación No Electrificadas Vía Simple (km)]]</f>
        <v>297.51600000000002</v>
      </c>
      <c r="K117" s="12">
        <v>0</v>
      </c>
      <c r="L117" s="12">
        <f>+Roc_InfraMR[[#This Row],[A.02.2 -  Longitud de Líneas de Explotación Electrificadas Vía Doble o Múltiple (km)]]*2</f>
        <v>92.454000000000008</v>
      </c>
      <c r="M117" s="12">
        <v>0</v>
      </c>
      <c r="N117" s="12">
        <f>+Roc_InfraMR[[#This Row],[A.03.1 -  Longitud de Vías de Explotación No Electrificadas Troncales y Ramales (vía principal) (km)]]+Roc_InfraMR[[#This Row],[A.04.1 -  Longitud de Vías de Explotación Electrificadas Troncales y Ramales (vía principal) (km)]]</f>
        <v>389.97</v>
      </c>
      <c r="O117" s="12">
        <f>+Roc_InfraMR[[#This Row],[Total Vías (excluido Auxiliares)]]</f>
        <v>389.97</v>
      </c>
      <c r="P117" s="1">
        <v>61</v>
      </c>
      <c r="Q117" s="1">
        <v>5</v>
      </c>
      <c r="R117" s="1">
        <v>3</v>
      </c>
      <c r="S117" s="1">
        <f t="shared" si="13"/>
        <v>69</v>
      </c>
      <c r="T117" s="1">
        <v>60</v>
      </c>
      <c r="U117" s="1">
        <v>68</v>
      </c>
      <c r="V117" s="1">
        <v>10</v>
      </c>
      <c r="W117" s="1">
        <v>23</v>
      </c>
      <c r="X117" s="1">
        <v>0</v>
      </c>
      <c r="Y117" s="1">
        <f t="shared" si="14"/>
        <v>161</v>
      </c>
      <c r="Z117" s="1">
        <v>62</v>
      </c>
      <c r="AA117" s="1">
        <v>26</v>
      </c>
      <c r="AB117" s="1">
        <v>161</v>
      </c>
      <c r="AC117" s="1">
        <f t="shared" si="15"/>
        <v>249</v>
      </c>
      <c r="AD117" s="1">
        <v>23</v>
      </c>
      <c r="AE117" s="1">
        <v>29</v>
      </c>
      <c r="AF117" s="1">
        <v>132</v>
      </c>
      <c r="AG117" s="1">
        <f t="shared" si="16"/>
        <v>184</v>
      </c>
      <c r="AH117" s="12">
        <v>60.414999999999999</v>
      </c>
      <c r="AI117" s="12">
        <v>0</v>
      </c>
      <c r="AJ117" s="12">
        <v>166.46899999999999</v>
      </c>
      <c r="AK117" s="12">
        <f t="shared" si="17"/>
        <v>226.88399999999999</v>
      </c>
      <c r="AL117" s="1">
        <v>3</v>
      </c>
      <c r="AM117" s="1">
        <v>8</v>
      </c>
      <c r="AN117" s="1">
        <v>29</v>
      </c>
      <c r="AO117" s="1">
        <f t="shared" si="18"/>
        <v>40</v>
      </c>
      <c r="AP117" s="1">
        <v>113</v>
      </c>
      <c r="AQ117" s="1">
        <v>58</v>
      </c>
      <c r="AR117" s="1">
        <v>39</v>
      </c>
      <c r="AS117" s="1">
        <f>+Roc_InfraMR[[#This Row],[B.02.3 - Parque de Coches Eléctricos Motrices Tipo R]]+Roc_InfraMR[[#This Row],[B.02.2 - Parque de Coches Eléctricos Motrices Remolcados Tipo R]]+Roc_InfraMR[[#This Row],[B.02.1 - Parque de Coches Eléctricos Motrices]]</f>
        <v>210</v>
      </c>
      <c r="AT117" s="1">
        <v>0</v>
      </c>
      <c r="AU117" s="1">
        <v>0</v>
      </c>
      <c r="AV117" s="1">
        <v>0</v>
      </c>
      <c r="AW117" s="1">
        <f>+SUM(Roc_InfraMR[[#This Row],[B.03.1 - Parque de Coches Motores Motrices Remolcados]:[B.03.3 - Parque de Coches Motores Motrices Cabina]])</f>
        <v>0</v>
      </c>
      <c r="AX117" s="1">
        <v>158</v>
      </c>
      <c r="AY117" s="1">
        <v>52</v>
      </c>
      <c r="AZ117" s="1">
        <v>15</v>
      </c>
      <c r="BA117" s="1">
        <v>102</v>
      </c>
      <c r="BB117" s="1">
        <v>0</v>
      </c>
      <c r="BC117" s="1">
        <f t="shared" si="19"/>
        <v>327</v>
      </c>
      <c r="BD117" s="1">
        <v>0</v>
      </c>
      <c r="BE117" s="1">
        <v>20</v>
      </c>
      <c r="BF117" s="16">
        <v>1676</v>
      </c>
    </row>
    <row r="118" spans="1:58">
      <c r="A118" s="1">
        <v>2002</v>
      </c>
      <c r="B118" s="1" t="s">
        <v>123</v>
      </c>
      <c r="C118" s="12">
        <v>0</v>
      </c>
      <c r="D118" s="12">
        <f t="shared" si="10"/>
        <v>148.75800000000001</v>
      </c>
      <c r="E118" s="12">
        <v>0</v>
      </c>
      <c r="F118" s="12">
        <f t="shared" si="11"/>
        <v>46.227000000000004</v>
      </c>
      <c r="G118" s="12">
        <f t="shared" si="12"/>
        <v>194.98500000000001</v>
      </c>
      <c r="H118" s="12">
        <f>+Roc_InfraMR[[#This Row],[Total Líneas de Explotación ]]</f>
        <v>194.98500000000001</v>
      </c>
      <c r="I118" s="12">
        <v>353.28400000000005</v>
      </c>
      <c r="J118" s="12">
        <f>+Roc_InfraMR[[#This Row],[A.01.2 -  Longitud de Líneas de Explotación No Electrificadas Vía Doble o Múltiple (km)]]*2+Roc_InfraMR[[#This Row],[A.01.1 -  Longitud de Líneas de Explotación No Electrificadas Vía Simple (km)]]</f>
        <v>297.51600000000002</v>
      </c>
      <c r="K118" s="12">
        <v>0</v>
      </c>
      <c r="L118" s="12">
        <f>+Roc_InfraMR[[#This Row],[A.02.2 -  Longitud de Líneas de Explotación Electrificadas Vía Doble o Múltiple (km)]]*2</f>
        <v>92.454000000000008</v>
      </c>
      <c r="M118" s="12">
        <v>0</v>
      </c>
      <c r="N118" s="12">
        <f>+Roc_InfraMR[[#This Row],[A.03.1 -  Longitud de Vías de Explotación No Electrificadas Troncales y Ramales (vía principal) (km)]]+Roc_InfraMR[[#This Row],[A.04.1 -  Longitud de Vías de Explotación Electrificadas Troncales y Ramales (vía principal) (km)]]</f>
        <v>389.97</v>
      </c>
      <c r="O118" s="12">
        <f>+Roc_InfraMR[[#This Row],[Total Vías (excluido Auxiliares)]]</f>
        <v>389.97</v>
      </c>
      <c r="P118" s="1">
        <v>61</v>
      </c>
      <c r="Q118" s="1">
        <v>5</v>
      </c>
      <c r="R118" s="1">
        <v>3</v>
      </c>
      <c r="S118" s="1">
        <f t="shared" si="13"/>
        <v>69</v>
      </c>
      <c r="T118" s="1">
        <v>60</v>
      </c>
      <c r="U118" s="1">
        <v>68</v>
      </c>
      <c r="V118" s="1">
        <v>10</v>
      </c>
      <c r="W118" s="1">
        <v>23</v>
      </c>
      <c r="X118" s="1">
        <v>0</v>
      </c>
      <c r="Y118" s="1">
        <f t="shared" si="14"/>
        <v>161</v>
      </c>
      <c r="Z118" s="1">
        <v>62</v>
      </c>
      <c r="AA118" s="1">
        <v>26</v>
      </c>
      <c r="AB118" s="1">
        <v>161</v>
      </c>
      <c r="AC118" s="1">
        <f t="shared" si="15"/>
        <v>249</v>
      </c>
      <c r="AD118" s="1">
        <v>23</v>
      </c>
      <c r="AE118" s="1">
        <v>29</v>
      </c>
      <c r="AF118" s="1">
        <v>132</v>
      </c>
      <c r="AG118" s="1">
        <f t="shared" si="16"/>
        <v>184</v>
      </c>
      <c r="AH118" s="12">
        <v>60.414999999999999</v>
      </c>
      <c r="AI118" s="12">
        <v>0</v>
      </c>
      <c r="AJ118" s="12">
        <v>166.46899999999999</v>
      </c>
      <c r="AK118" s="12">
        <f t="shared" si="17"/>
        <v>226.88399999999999</v>
      </c>
      <c r="AL118" s="1">
        <v>3</v>
      </c>
      <c r="AM118" s="1">
        <v>8</v>
      </c>
      <c r="AN118" s="1">
        <v>29</v>
      </c>
      <c r="AO118" s="1">
        <f t="shared" si="18"/>
        <v>40</v>
      </c>
      <c r="AP118" s="1">
        <v>113</v>
      </c>
      <c r="AQ118" s="1">
        <v>58</v>
      </c>
      <c r="AR118" s="1">
        <v>39</v>
      </c>
      <c r="AS118" s="1">
        <f>+Roc_InfraMR[[#This Row],[B.02.3 - Parque de Coches Eléctricos Motrices Tipo R]]+Roc_InfraMR[[#This Row],[B.02.2 - Parque de Coches Eléctricos Motrices Remolcados Tipo R]]+Roc_InfraMR[[#This Row],[B.02.1 - Parque de Coches Eléctricos Motrices]]</f>
        <v>210</v>
      </c>
      <c r="AT118" s="1">
        <v>0</v>
      </c>
      <c r="AU118" s="1">
        <v>0</v>
      </c>
      <c r="AV118" s="1">
        <v>0</v>
      </c>
      <c r="AW118" s="1">
        <f>+SUM(Roc_InfraMR[[#This Row],[B.03.1 - Parque de Coches Motores Motrices Remolcados]:[B.03.3 - Parque de Coches Motores Motrices Cabina]])</f>
        <v>0</v>
      </c>
      <c r="AX118" s="1">
        <v>158</v>
      </c>
      <c r="AY118" s="1">
        <v>52</v>
      </c>
      <c r="AZ118" s="1">
        <v>15</v>
      </c>
      <c r="BA118" s="1">
        <v>102</v>
      </c>
      <c r="BB118" s="1">
        <v>0</v>
      </c>
      <c r="BC118" s="1">
        <f t="shared" si="19"/>
        <v>327</v>
      </c>
      <c r="BD118" s="1">
        <v>0</v>
      </c>
      <c r="BE118" s="1">
        <v>20</v>
      </c>
      <c r="BF118" s="16">
        <v>1676</v>
      </c>
    </row>
    <row r="119" spans="1:58">
      <c r="A119" s="1">
        <v>2002</v>
      </c>
      <c r="B119" s="1" t="s">
        <v>124</v>
      </c>
      <c r="C119" s="12">
        <v>0</v>
      </c>
      <c r="D119" s="12">
        <f t="shared" si="10"/>
        <v>148.75800000000001</v>
      </c>
      <c r="E119" s="12">
        <v>0</v>
      </c>
      <c r="F119" s="12">
        <f t="shared" si="11"/>
        <v>46.227000000000004</v>
      </c>
      <c r="G119" s="12">
        <f t="shared" si="12"/>
        <v>194.98500000000001</v>
      </c>
      <c r="H119" s="12">
        <f>+Roc_InfraMR[[#This Row],[Total Líneas de Explotación ]]</f>
        <v>194.98500000000001</v>
      </c>
      <c r="I119" s="12">
        <v>353.28400000000005</v>
      </c>
      <c r="J119" s="12">
        <f>+Roc_InfraMR[[#This Row],[A.01.2 -  Longitud de Líneas de Explotación No Electrificadas Vía Doble o Múltiple (km)]]*2+Roc_InfraMR[[#This Row],[A.01.1 -  Longitud de Líneas de Explotación No Electrificadas Vía Simple (km)]]</f>
        <v>297.51600000000002</v>
      </c>
      <c r="K119" s="12">
        <v>0</v>
      </c>
      <c r="L119" s="12">
        <f>+Roc_InfraMR[[#This Row],[A.02.2 -  Longitud de Líneas de Explotación Electrificadas Vía Doble o Múltiple (km)]]*2</f>
        <v>92.454000000000008</v>
      </c>
      <c r="M119" s="12">
        <v>0</v>
      </c>
      <c r="N119" s="12">
        <f>+Roc_InfraMR[[#This Row],[A.03.1 -  Longitud de Vías de Explotación No Electrificadas Troncales y Ramales (vía principal) (km)]]+Roc_InfraMR[[#This Row],[A.04.1 -  Longitud de Vías de Explotación Electrificadas Troncales y Ramales (vía principal) (km)]]</f>
        <v>389.97</v>
      </c>
      <c r="O119" s="12">
        <f>+Roc_InfraMR[[#This Row],[Total Vías (excluido Auxiliares)]]</f>
        <v>389.97</v>
      </c>
      <c r="P119" s="1">
        <v>61</v>
      </c>
      <c r="Q119" s="1">
        <v>5</v>
      </c>
      <c r="R119" s="1">
        <v>3</v>
      </c>
      <c r="S119" s="1">
        <f t="shared" si="13"/>
        <v>69</v>
      </c>
      <c r="T119" s="1">
        <v>60</v>
      </c>
      <c r="U119" s="1">
        <v>68</v>
      </c>
      <c r="V119" s="1">
        <v>10</v>
      </c>
      <c r="W119" s="1">
        <v>23</v>
      </c>
      <c r="X119" s="1">
        <v>0</v>
      </c>
      <c r="Y119" s="1">
        <f t="shared" si="14"/>
        <v>161</v>
      </c>
      <c r="Z119" s="1">
        <v>62</v>
      </c>
      <c r="AA119" s="1">
        <v>26</v>
      </c>
      <c r="AB119" s="1">
        <v>161</v>
      </c>
      <c r="AC119" s="1">
        <f t="shared" si="15"/>
        <v>249</v>
      </c>
      <c r="AD119" s="1">
        <v>23</v>
      </c>
      <c r="AE119" s="1">
        <v>29</v>
      </c>
      <c r="AF119" s="1">
        <v>132</v>
      </c>
      <c r="AG119" s="1">
        <f t="shared" si="16"/>
        <v>184</v>
      </c>
      <c r="AH119" s="12">
        <v>60.414999999999999</v>
      </c>
      <c r="AI119" s="12">
        <v>0</v>
      </c>
      <c r="AJ119" s="12">
        <v>166.46899999999999</v>
      </c>
      <c r="AK119" s="12">
        <f t="shared" si="17"/>
        <v>226.88399999999999</v>
      </c>
      <c r="AL119" s="1">
        <v>3</v>
      </c>
      <c r="AM119" s="1">
        <v>8</v>
      </c>
      <c r="AN119" s="1">
        <v>29</v>
      </c>
      <c r="AO119" s="1">
        <f t="shared" si="18"/>
        <v>40</v>
      </c>
      <c r="AP119" s="1">
        <v>113</v>
      </c>
      <c r="AQ119" s="1">
        <v>58</v>
      </c>
      <c r="AR119" s="1">
        <v>39</v>
      </c>
      <c r="AS119" s="1">
        <f>+Roc_InfraMR[[#This Row],[B.02.3 - Parque de Coches Eléctricos Motrices Tipo R]]+Roc_InfraMR[[#This Row],[B.02.2 - Parque de Coches Eléctricos Motrices Remolcados Tipo R]]+Roc_InfraMR[[#This Row],[B.02.1 - Parque de Coches Eléctricos Motrices]]</f>
        <v>210</v>
      </c>
      <c r="AT119" s="1">
        <v>0</v>
      </c>
      <c r="AU119" s="1">
        <v>0</v>
      </c>
      <c r="AV119" s="1">
        <v>0</v>
      </c>
      <c r="AW119" s="1">
        <f>+SUM(Roc_InfraMR[[#This Row],[B.03.1 - Parque de Coches Motores Motrices Remolcados]:[B.03.3 - Parque de Coches Motores Motrices Cabina]])</f>
        <v>0</v>
      </c>
      <c r="AX119" s="1">
        <v>158</v>
      </c>
      <c r="AY119" s="1">
        <v>52</v>
      </c>
      <c r="AZ119" s="1">
        <v>15</v>
      </c>
      <c r="BA119" s="1">
        <v>102</v>
      </c>
      <c r="BB119" s="1">
        <v>0</v>
      </c>
      <c r="BC119" s="1">
        <f t="shared" si="19"/>
        <v>327</v>
      </c>
      <c r="BD119" s="1">
        <v>0</v>
      </c>
      <c r="BE119" s="1">
        <v>20</v>
      </c>
      <c r="BF119" s="16">
        <v>1676</v>
      </c>
    </row>
    <row r="120" spans="1:58">
      <c r="A120" s="1">
        <v>2002</v>
      </c>
      <c r="B120" s="1" t="s">
        <v>125</v>
      </c>
      <c r="C120" s="12">
        <v>0</v>
      </c>
      <c r="D120" s="12">
        <f t="shared" si="10"/>
        <v>148.75800000000001</v>
      </c>
      <c r="E120" s="12">
        <v>0</v>
      </c>
      <c r="F120" s="12">
        <f t="shared" si="11"/>
        <v>46.227000000000004</v>
      </c>
      <c r="G120" s="12">
        <f t="shared" si="12"/>
        <v>194.98500000000001</v>
      </c>
      <c r="H120" s="12">
        <f>+Roc_InfraMR[[#This Row],[Total Líneas de Explotación ]]</f>
        <v>194.98500000000001</v>
      </c>
      <c r="I120" s="12">
        <v>353.28400000000005</v>
      </c>
      <c r="J120" s="12">
        <f>+Roc_InfraMR[[#This Row],[A.01.2 -  Longitud de Líneas de Explotación No Electrificadas Vía Doble o Múltiple (km)]]*2+Roc_InfraMR[[#This Row],[A.01.1 -  Longitud de Líneas de Explotación No Electrificadas Vía Simple (km)]]</f>
        <v>297.51600000000002</v>
      </c>
      <c r="K120" s="12">
        <v>0</v>
      </c>
      <c r="L120" s="12">
        <f>+Roc_InfraMR[[#This Row],[A.02.2 -  Longitud de Líneas de Explotación Electrificadas Vía Doble o Múltiple (km)]]*2</f>
        <v>92.454000000000008</v>
      </c>
      <c r="M120" s="12">
        <v>0</v>
      </c>
      <c r="N120" s="12">
        <f>+Roc_InfraMR[[#This Row],[A.03.1 -  Longitud de Vías de Explotación No Electrificadas Troncales y Ramales (vía principal) (km)]]+Roc_InfraMR[[#This Row],[A.04.1 -  Longitud de Vías de Explotación Electrificadas Troncales y Ramales (vía principal) (km)]]</f>
        <v>389.97</v>
      </c>
      <c r="O120" s="12">
        <f>+Roc_InfraMR[[#This Row],[Total Vías (excluido Auxiliares)]]</f>
        <v>389.97</v>
      </c>
      <c r="P120" s="1">
        <v>61</v>
      </c>
      <c r="Q120" s="1">
        <v>5</v>
      </c>
      <c r="R120" s="1">
        <v>3</v>
      </c>
      <c r="S120" s="1">
        <f t="shared" si="13"/>
        <v>69</v>
      </c>
      <c r="T120" s="1">
        <v>60</v>
      </c>
      <c r="U120" s="1">
        <v>68</v>
      </c>
      <c r="V120" s="1">
        <v>10</v>
      </c>
      <c r="W120" s="1">
        <v>23</v>
      </c>
      <c r="X120" s="1">
        <v>0</v>
      </c>
      <c r="Y120" s="1">
        <f t="shared" si="14"/>
        <v>161</v>
      </c>
      <c r="Z120" s="1">
        <v>62</v>
      </c>
      <c r="AA120" s="1">
        <v>26</v>
      </c>
      <c r="AB120" s="1">
        <v>161</v>
      </c>
      <c r="AC120" s="1">
        <f t="shared" si="15"/>
        <v>249</v>
      </c>
      <c r="AD120" s="1">
        <v>23</v>
      </c>
      <c r="AE120" s="1">
        <v>29</v>
      </c>
      <c r="AF120" s="1">
        <v>132</v>
      </c>
      <c r="AG120" s="1">
        <f t="shared" si="16"/>
        <v>184</v>
      </c>
      <c r="AH120" s="12">
        <v>60.414999999999999</v>
      </c>
      <c r="AI120" s="12">
        <v>0</v>
      </c>
      <c r="AJ120" s="12">
        <v>166.46899999999999</v>
      </c>
      <c r="AK120" s="12">
        <f t="shared" si="17"/>
        <v>226.88399999999999</v>
      </c>
      <c r="AL120" s="1">
        <v>3</v>
      </c>
      <c r="AM120" s="1">
        <v>8</v>
      </c>
      <c r="AN120" s="1">
        <v>29</v>
      </c>
      <c r="AO120" s="1">
        <f t="shared" si="18"/>
        <v>40</v>
      </c>
      <c r="AP120" s="1">
        <v>113</v>
      </c>
      <c r="AQ120" s="1">
        <v>58</v>
      </c>
      <c r="AR120" s="1">
        <v>39</v>
      </c>
      <c r="AS120" s="1">
        <f>+Roc_InfraMR[[#This Row],[B.02.3 - Parque de Coches Eléctricos Motrices Tipo R]]+Roc_InfraMR[[#This Row],[B.02.2 - Parque de Coches Eléctricos Motrices Remolcados Tipo R]]+Roc_InfraMR[[#This Row],[B.02.1 - Parque de Coches Eléctricos Motrices]]</f>
        <v>210</v>
      </c>
      <c r="AT120" s="1">
        <v>0</v>
      </c>
      <c r="AU120" s="1">
        <v>0</v>
      </c>
      <c r="AV120" s="1">
        <v>0</v>
      </c>
      <c r="AW120" s="1">
        <f>+SUM(Roc_InfraMR[[#This Row],[B.03.1 - Parque de Coches Motores Motrices Remolcados]:[B.03.3 - Parque de Coches Motores Motrices Cabina]])</f>
        <v>0</v>
      </c>
      <c r="AX120" s="1">
        <v>158</v>
      </c>
      <c r="AY120" s="1">
        <v>52</v>
      </c>
      <c r="AZ120" s="1">
        <v>15</v>
      </c>
      <c r="BA120" s="1">
        <v>102</v>
      </c>
      <c r="BB120" s="1">
        <v>0</v>
      </c>
      <c r="BC120" s="1">
        <f t="shared" si="19"/>
        <v>327</v>
      </c>
      <c r="BD120" s="1">
        <v>0</v>
      </c>
      <c r="BE120" s="1">
        <v>20</v>
      </c>
      <c r="BF120" s="16">
        <v>1676</v>
      </c>
    </row>
    <row r="121" spans="1:58">
      <c r="A121" s="1">
        <v>2002</v>
      </c>
      <c r="B121" s="1" t="s">
        <v>126</v>
      </c>
      <c r="C121" s="12">
        <v>0</v>
      </c>
      <c r="D121" s="12">
        <f t="shared" si="10"/>
        <v>148.75800000000001</v>
      </c>
      <c r="E121" s="12">
        <v>0</v>
      </c>
      <c r="F121" s="12">
        <f t="shared" si="11"/>
        <v>46.227000000000004</v>
      </c>
      <c r="G121" s="12">
        <f t="shared" si="12"/>
        <v>194.98500000000001</v>
      </c>
      <c r="H121" s="12">
        <f>+Roc_InfraMR[[#This Row],[Total Líneas de Explotación ]]</f>
        <v>194.98500000000001</v>
      </c>
      <c r="I121" s="12">
        <v>353.28400000000005</v>
      </c>
      <c r="J121" s="12">
        <f>+Roc_InfraMR[[#This Row],[A.01.2 -  Longitud de Líneas de Explotación No Electrificadas Vía Doble o Múltiple (km)]]*2+Roc_InfraMR[[#This Row],[A.01.1 -  Longitud de Líneas de Explotación No Electrificadas Vía Simple (km)]]</f>
        <v>297.51600000000002</v>
      </c>
      <c r="K121" s="12">
        <v>0</v>
      </c>
      <c r="L121" s="12">
        <f>+Roc_InfraMR[[#This Row],[A.02.2 -  Longitud de Líneas de Explotación Electrificadas Vía Doble o Múltiple (km)]]*2</f>
        <v>92.454000000000008</v>
      </c>
      <c r="M121" s="12">
        <v>0</v>
      </c>
      <c r="N121" s="12">
        <f>+Roc_InfraMR[[#This Row],[A.03.1 -  Longitud de Vías de Explotación No Electrificadas Troncales y Ramales (vía principal) (km)]]+Roc_InfraMR[[#This Row],[A.04.1 -  Longitud de Vías de Explotación Electrificadas Troncales y Ramales (vía principal) (km)]]</f>
        <v>389.97</v>
      </c>
      <c r="O121" s="12">
        <f>+Roc_InfraMR[[#This Row],[Total Vías (excluido Auxiliares)]]</f>
        <v>389.97</v>
      </c>
      <c r="P121" s="1">
        <v>61</v>
      </c>
      <c r="Q121" s="1">
        <v>5</v>
      </c>
      <c r="R121" s="1">
        <v>3</v>
      </c>
      <c r="S121" s="1">
        <f t="shared" si="13"/>
        <v>69</v>
      </c>
      <c r="T121" s="1">
        <v>60</v>
      </c>
      <c r="U121" s="1">
        <v>68</v>
      </c>
      <c r="V121" s="1">
        <v>10</v>
      </c>
      <c r="W121" s="1">
        <v>23</v>
      </c>
      <c r="X121" s="1">
        <v>0</v>
      </c>
      <c r="Y121" s="1">
        <f t="shared" si="14"/>
        <v>161</v>
      </c>
      <c r="Z121" s="1">
        <v>62</v>
      </c>
      <c r="AA121" s="1">
        <v>26</v>
      </c>
      <c r="AB121" s="1">
        <v>161</v>
      </c>
      <c r="AC121" s="1">
        <f t="shared" si="15"/>
        <v>249</v>
      </c>
      <c r="AD121" s="1">
        <v>23</v>
      </c>
      <c r="AE121" s="1">
        <v>29</v>
      </c>
      <c r="AF121" s="1">
        <v>132</v>
      </c>
      <c r="AG121" s="1">
        <f t="shared" si="16"/>
        <v>184</v>
      </c>
      <c r="AH121" s="12">
        <v>60.414999999999999</v>
      </c>
      <c r="AI121" s="12">
        <v>0</v>
      </c>
      <c r="AJ121" s="12">
        <v>166.46899999999999</v>
      </c>
      <c r="AK121" s="12">
        <f t="shared" si="17"/>
        <v>226.88399999999999</v>
      </c>
      <c r="AL121" s="1">
        <v>3</v>
      </c>
      <c r="AM121" s="1">
        <v>8</v>
      </c>
      <c r="AN121" s="1">
        <v>29</v>
      </c>
      <c r="AO121" s="1">
        <f t="shared" si="18"/>
        <v>40</v>
      </c>
      <c r="AP121" s="1">
        <v>113</v>
      </c>
      <c r="AQ121" s="1">
        <v>58</v>
      </c>
      <c r="AR121" s="1">
        <v>39</v>
      </c>
      <c r="AS121" s="1">
        <f>+Roc_InfraMR[[#This Row],[B.02.3 - Parque de Coches Eléctricos Motrices Tipo R]]+Roc_InfraMR[[#This Row],[B.02.2 - Parque de Coches Eléctricos Motrices Remolcados Tipo R]]+Roc_InfraMR[[#This Row],[B.02.1 - Parque de Coches Eléctricos Motrices]]</f>
        <v>210</v>
      </c>
      <c r="AT121" s="1">
        <v>0</v>
      </c>
      <c r="AU121" s="1">
        <v>0</v>
      </c>
      <c r="AV121" s="1">
        <v>0</v>
      </c>
      <c r="AW121" s="1">
        <f>+SUM(Roc_InfraMR[[#This Row],[B.03.1 - Parque de Coches Motores Motrices Remolcados]:[B.03.3 - Parque de Coches Motores Motrices Cabina]])</f>
        <v>0</v>
      </c>
      <c r="AX121" s="1">
        <v>158</v>
      </c>
      <c r="AY121" s="1">
        <v>52</v>
      </c>
      <c r="AZ121" s="1">
        <v>15</v>
      </c>
      <c r="BA121" s="1">
        <v>102</v>
      </c>
      <c r="BB121" s="1">
        <v>0</v>
      </c>
      <c r="BC121" s="1">
        <f t="shared" si="19"/>
        <v>327</v>
      </c>
      <c r="BD121" s="1">
        <v>0</v>
      </c>
      <c r="BE121" s="1">
        <v>20</v>
      </c>
      <c r="BF121" s="16">
        <v>1676</v>
      </c>
    </row>
    <row r="122" spans="1:58">
      <c r="A122" s="1">
        <v>2003</v>
      </c>
      <c r="B122" s="1" t="s">
        <v>115</v>
      </c>
      <c r="C122" s="12">
        <v>0</v>
      </c>
      <c r="D122" s="12">
        <f t="shared" si="10"/>
        <v>148.75800000000001</v>
      </c>
      <c r="E122" s="12">
        <v>0</v>
      </c>
      <c r="F122" s="12">
        <f t="shared" si="11"/>
        <v>46.227000000000004</v>
      </c>
      <c r="G122" s="12">
        <f t="shared" si="12"/>
        <v>194.98500000000001</v>
      </c>
      <c r="H122" s="12">
        <f>+Roc_InfraMR[[#This Row],[Total Líneas de Explotación ]]</f>
        <v>194.98500000000001</v>
      </c>
      <c r="I122" s="12">
        <v>353.28400000000005</v>
      </c>
      <c r="J122" s="12">
        <f>+Roc_InfraMR[[#This Row],[A.01.2 -  Longitud de Líneas de Explotación No Electrificadas Vía Doble o Múltiple (km)]]*2+Roc_InfraMR[[#This Row],[A.01.1 -  Longitud de Líneas de Explotación No Electrificadas Vía Simple (km)]]</f>
        <v>297.51600000000002</v>
      </c>
      <c r="K122" s="12">
        <v>0</v>
      </c>
      <c r="L122" s="12">
        <f>+Roc_InfraMR[[#This Row],[A.02.2 -  Longitud de Líneas de Explotación Electrificadas Vía Doble o Múltiple (km)]]*2</f>
        <v>92.454000000000008</v>
      </c>
      <c r="M122" s="12">
        <v>0</v>
      </c>
      <c r="N122" s="12">
        <f>+Roc_InfraMR[[#This Row],[A.03.1 -  Longitud de Vías de Explotación No Electrificadas Troncales y Ramales (vía principal) (km)]]+Roc_InfraMR[[#This Row],[A.04.1 -  Longitud de Vías de Explotación Electrificadas Troncales y Ramales (vía principal) (km)]]</f>
        <v>389.97</v>
      </c>
      <c r="O122" s="12">
        <f>+Roc_InfraMR[[#This Row],[Total Vías (excluido Auxiliares)]]</f>
        <v>389.97</v>
      </c>
      <c r="P122" s="1">
        <v>61</v>
      </c>
      <c r="Q122" s="1">
        <v>5</v>
      </c>
      <c r="R122" s="1">
        <v>3</v>
      </c>
      <c r="S122" s="1">
        <f t="shared" si="13"/>
        <v>69</v>
      </c>
      <c r="T122" s="1">
        <v>60</v>
      </c>
      <c r="U122" s="1">
        <v>68</v>
      </c>
      <c r="V122" s="1">
        <v>10</v>
      </c>
      <c r="W122" s="1">
        <v>23</v>
      </c>
      <c r="X122" s="1">
        <v>0</v>
      </c>
      <c r="Y122" s="1">
        <f t="shared" si="14"/>
        <v>161</v>
      </c>
      <c r="Z122" s="1">
        <v>62</v>
      </c>
      <c r="AA122" s="1">
        <v>26</v>
      </c>
      <c r="AB122" s="1">
        <v>161</v>
      </c>
      <c r="AC122" s="1">
        <f t="shared" si="15"/>
        <v>249</v>
      </c>
      <c r="AD122" s="1">
        <v>23</v>
      </c>
      <c r="AE122" s="1">
        <v>29</v>
      </c>
      <c r="AF122" s="1">
        <v>132</v>
      </c>
      <c r="AG122" s="1">
        <f t="shared" si="16"/>
        <v>184</v>
      </c>
      <c r="AH122" s="12">
        <v>60.414999999999999</v>
      </c>
      <c r="AI122" s="12">
        <v>0</v>
      </c>
      <c r="AJ122" s="12">
        <v>166.46899999999999</v>
      </c>
      <c r="AK122" s="12">
        <f t="shared" si="17"/>
        <v>226.88399999999999</v>
      </c>
      <c r="AL122" s="1">
        <v>3</v>
      </c>
      <c r="AM122" s="1">
        <v>8</v>
      </c>
      <c r="AN122" s="1">
        <v>29</v>
      </c>
      <c r="AO122" s="1">
        <f t="shared" si="18"/>
        <v>40</v>
      </c>
      <c r="AP122" s="1">
        <v>113</v>
      </c>
      <c r="AQ122" s="1">
        <v>58</v>
      </c>
      <c r="AR122" s="1">
        <v>39</v>
      </c>
      <c r="AS122" s="1">
        <f>+Roc_InfraMR[[#This Row],[B.02.3 - Parque de Coches Eléctricos Motrices Tipo R]]+Roc_InfraMR[[#This Row],[B.02.2 - Parque de Coches Eléctricos Motrices Remolcados Tipo R]]+Roc_InfraMR[[#This Row],[B.02.1 - Parque de Coches Eléctricos Motrices]]</f>
        <v>210</v>
      </c>
      <c r="AT122" s="1">
        <v>0</v>
      </c>
      <c r="AU122" s="1">
        <v>0</v>
      </c>
      <c r="AV122" s="1">
        <v>0</v>
      </c>
      <c r="AW122" s="1">
        <f>+SUM(Roc_InfraMR[[#This Row],[B.03.1 - Parque de Coches Motores Motrices Remolcados]:[B.03.3 - Parque de Coches Motores Motrices Cabina]])</f>
        <v>0</v>
      </c>
      <c r="AX122" s="1">
        <v>158</v>
      </c>
      <c r="AY122" s="1">
        <v>52</v>
      </c>
      <c r="AZ122" s="1">
        <v>15</v>
      </c>
      <c r="BA122" s="1">
        <v>102</v>
      </c>
      <c r="BB122" s="1">
        <v>0</v>
      </c>
      <c r="BC122" s="1">
        <f t="shared" si="19"/>
        <v>327</v>
      </c>
      <c r="BD122" s="1">
        <v>0</v>
      </c>
      <c r="BE122" s="1">
        <v>20</v>
      </c>
      <c r="BF122" s="16">
        <v>1676</v>
      </c>
    </row>
    <row r="123" spans="1:58">
      <c r="A123" s="1">
        <v>2003</v>
      </c>
      <c r="B123" s="1" t="s">
        <v>116</v>
      </c>
      <c r="C123" s="12">
        <v>0</v>
      </c>
      <c r="D123" s="12">
        <f t="shared" si="10"/>
        <v>148.75800000000001</v>
      </c>
      <c r="E123" s="12">
        <v>0</v>
      </c>
      <c r="F123" s="12">
        <f t="shared" si="11"/>
        <v>46.227000000000004</v>
      </c>
      <c r="G123" s="12">
        <f t="shared" si="12"/>
        <v>194.98500000000001</v>
      </c>
      <c r="H123" s="12">
        <f>+Roc_InfraMR[[#This Row],[Total Líneas de Explotación ]]</f>
        <v>194.98500000000001</v>
      </c>
      <c r="I123" s="12">
        <v>353.28400000000005</v>
      </c>
      <c r="J123" s="12">
        <f>+Roc_InfraMR[[#This Row],[A.01.2 -  Longitud de Líneas de Explotación No Electrificadas Vía Doble o Múltiple (km)]]*2+Roc_InfraMR[[#This Row],[A.01.1 -  Longitud de Líneas de Explotación No Electrificadas Vía Simple (km)]]</f>
        <v>297.51600000000002</v>
      </c>
      <c r="K123" s="12">
        <v>0</v>
      </c>
      <c r="L123" s="12">
        <f>+Roc_InfraMR[[#This Row],[A.02.2 -  Longitud de Líneas de Explotación Electrificadas Vía Doble o Múltiple (km)]]*2</f>
        <v>92.454000000000008</v>
      </c>
      <c r="M123" s="12">
        <v>0</v>
      </c>
      <c r="N123" s="12">
        <f>+Roc_InfraMR[[#This Row],[A.03.1 -  Longitud de Vías de Explotación No Electrificadas Troncales y Ramales (vía principal) (km)]]+Roc_InfraMR[[#This Row],[A.04.1 -  Longitud de Vías de Explotación Electrificadas Troncales y Ramales (vía principal) (km)]]</f>
        <v>389.97</v>
      </c>
      <c r="O123" s="12">
        <f>+Roc_InfraMR[[#This Row],[Total Vías (excluido Auxiliares)]]</f>
        <v>389.97</v>
      </c>
      <c r="P123" s="1">
        <v>61</v>
      </c>
      <c r="Q123" s="1">
        <v>5</v>
      </c>
      <c r="R123" s="1">
        <v>3</v>
      </c>
      <c r="S123" s="1">
        <f t="shared" si="13"/>
        <v>69</v>
      </c>
      <c r="T123" s="1">
        <v>60</v>
      </c>
      <c r="U123" s="1">
        <v>68</v>
      </c>
      <c r="V123" s="1">
        <v>10</v>
      </c>
      <c r="W123" s="1">
        <v>23</v>
      </c>
      <c r="X123" s="1">
        <v>0</v>
      </c>
      <c r="Y123" s="1">
        <f t="shared" si="14"/>
        <v>161</v>
      </c>
      <c r="Z123" s="1">
        <v>62</v>
      </c>
      <c r="AA123" s="1">
        <v>26</v>
      </c>
      <c r="AB123" s="1">
        <v>161</v>
      </c>
      <c r="AC123" s="1">
        <f t="shared" si="15"/>
        <v>249</v>
      </c>
      <c r="AD123" s="1">
        <v>23</v>
      </c>
      <c r="AE123" s="1">
        <v>29</v>
      </c>
      <c r="AF123" s="1">
        <v>132</v>
      </c>
      <c r="AG123" s="1">
        <f t="shared" si="16"/>
        <v>184</v>
      </c>
      <c r="AH123" s="12">
        <v>60.414999999999999</v>
      </c>
      <c r="AI123" s="12">
        <v>0</v>
      </c>
      <c r="AJ123" s="12">
        <v>166.46899999999999</v>
      </c>
      <c r="AK123" s="12">
        <f t="shared" si="17"/>
        <v>226.88399999999999</v>
      </c>
      <c r="AL123" s="1">
        <v>3</v>
      </c>
      <c r="AM123" s="1">
        <v>8</v>
      </c>
      <c r="AN123" s="1">
        <v>29</v>
      </c>
      <c r="AO123" s="1">
        <f t="shared" si="18"/>
        <v>40</v>
      </c>
      <c r="AP123" s="1">
        <v>113</v>
      </c>
      <c r="AQ123" s="1">
        <v>58</v>
      </c>
      <c r="AR123" s="1">
        <v>39</v>
      </c>
      <c r="AS123" s="1">
        <f>+Roc_InfraMR[[#This Row],[B.02.3 - Parque de Coches Eléctricos Motrices Tipo R]]+Roc_InfraMR[[#This Row],[B.02.2 - Parque de Coches Eléctricos Motrices Remolcados Tipo R]]+Roc_InfraMR[[#This Row],[B.02.1 - Parque de Coches Eléctricos Motrices]]</f>
        <v>210</v>
      </c>
      <c r="AT123" s="1">
        <v>0</v>
      </c>
      <c r="AU123" s="1">
        <v>0</v>
      </c>
      <c r="AV123" s="1">
        <v>0</v>
      </c>
      <c r="AW123" s="1">
        <f>+SUM(Roc_InfraMR[[#This Row],[B.03.1 - Parque de Coches Motores Motrices Remolcados]:[B.03.3 - Parque de Coches Motores Motrices Cabina]])</f>
        <v>0</v>
      </c>
      <c r="AX123" s="1">
        <v>158</v>
      </c>
      <c r="AY123" s="1">
        <v>52</v>
      </c>
      <c r="AZ123" s="1">
        <v>15</v>
      </c>
      <c r="BA123" s="1">
        <v>102</v>
      </c>
      <c r="BB123" s="1">
        <v>0</v>
      </c>
      <c r="BC123" s="1">
        <f t="shared" si="19"/>
        <v>327</v>
      </c>
      <c r="BD123" s="1">
        <v>0</v>
      </c>
      <c r="BE123" s="1">
        <v>20</v>
      </c>
      <c r="BF123" s="16">
        <v>1676</v>
      </c>
    </row>
    <row r="124" spans="1:58">
      <c r="A124" s="1">
        <v>2003</v>
      </c>
      <c r="B124" s="1" t="s">
        <v>117</v>
      </c>
      <c r="C124" s="12">
        <v>0</v>
      </c>
      <c r="D124" s="12">
        <f t="shared" si="10"/>
        <v>148.75800000000001</v>
      </c>
      <c r="E124" s="12">
        <v>0</v>
      </c>
      <c r="F124" s="12">
        <f t="shared" si="11"/>
        <v>46.227000000000004</v>
      </c>
      <c r="G124" s="12">
        <f t="shared" si="12"/>
        <v>194.98500000000001</v>
      </c>
      <c r="H124" s="12">
        <f>+Roc_InfraMR[[#This Row],[Total Líneas de Explotación ]]</f>
        <v>194.98500000000001</v>
      </c>
      <c r="I124" s="12">
        <v>353.28400000000005</v>
      </c>
      <c r="J124" s="12">
        <f>+Roc_InfraMR[[#This Row],[A.01.2 -  Longitud de Líneas de Explotación No Electrificadas Vía Doble o Múltiple (km)]]*2+Roc_InfraMR[[#This Row],[A.01.1 -  Longitud de Líneas de Explotación No Electrificadas Vía Simple (km)]]</f>
        <v>297.51600000000002</v>
      </c>
      <c r="K124" s="12">
        <v>0</v>
      </c>
      <c r="L124" s="12">
        <f>+Roc_InfraMR[[#This Row],[A.02.2 -  Longitud de Líneas de Explotación Electrificadas Vía Doble o Múltiple (km)]]*2</f>
        <v>92.454000000000008</v>
      </c>
      <c r="M124" s="12">
        <v>0</v>
      </c>
      <c r="N124" s="12">
        <f>+Roc_InfraMR[[#This Row],[A.03.1 -  Longitud de Vías de Explotación No Electrificadas Troncales y Ramales (vía principal) (km)]]+Roc_InfraMR[[#This Row],[A.04.1 -  Longitud de Vías de Explotación Electrificadas Troncales y Ramales (vía principal) (km)]]</f>
        <v>389.97</v>
      </c>
      <c r="O124" s="12">
        <f>+Roc_InfraMR[[#This Row],[Total Vías (excluido Auxiliares)]]</f>
        <v>389.97</v>
      </c>
      <c r="P124" s="1">
        <v>61</v>
      </c>
      <c r="Q124" s="1">
        <v>5</v>
      </c>
      <c r="R124" s="1">
        <v>3</v>
      </c>
      <c r="S124" s="1">
        <f t="shared" si="13"/>
        <v>69</v>
      </c>
      <c r="T124" s="1">
        <v>60</v>
      </c>
      <c r="U124" s="1">
        <v>68</v>
      </c>
      <c r="V124" s="1">
        <v>10</v>
      </c>
      <c r="W124" s="1">
        <v>23</v>
      </c>
      <c r="X124" s="1">
        <v>0</v>
      </c>
      <c r="Y124" s="1">
        <f t="shared" si="14"/>
        <v>161</v>
      </c>
      <c r="Z124" s="1">
        <v>62</v>
      </c>
      <c r="AA124" s="1">
        <v>26</v>
      </c>
      <c r="AB124" s="1">
        <v>161</v>
      </c>
      <c r="AC124" s="1">
        <f t="shared" si="15"/>
        <v>249</v>
      </c>
      <c r="AD124" s="1">
        <v>23</v>
      </c>
      <c r="AE124" s="1">
        <v>29</v>
      </c>
      <c r="AF124" s="1">
        <v>132</v>
      </c>
      <c r="AG124" s="1">
        <f t="shared" si="16"/>
        <v>184</v>
      </c>
      <c r="AH124" s="12">
        <v>60.414999999999999</v>
      </c>
      <c r="AI124" s="12">
        <v>0</v>
      </c>
      <c r="AJ124" s="12">
        <v>166.46899999999999</v>
      </c>
      <c r="AK124" s="12">
        <f t="shared" si="17"/>
        <v>226.88399999999999</v>
      </c>
      <c r="AL124" s="1">
        <v>3</v>
      </c>
      <c r="AM124" s="1">
        <v>8</v>
      </c>
      <c r="AN124" s="1">
        <v>29</v>
      </c>
      <c r="AO124" s="1">
        <f t="shared" si="18"/>
        <v>40</v>
      </c>
      <c r="AP124" s="1">
        <v>113</v>
      </c>
      <c r="AQ124" s="1">
        <v>58</v>
      </c>
      <c r="AR124" s="1">
        <v>39</v>
      </c>
      <c r="AS124" s="1">
        <f>+Roc_InfraMR[[#This Row],[B.02.3 - Parque de Coches Eléctricos Motrices Tipo R]]+Roc_InfraMR[[#This Row],[B.02.2 - Parque de Coches Eléctricos Motrices Remolcados Tipo R]]+Roc_InfraMR[[#This Row],[B.02.1 - Parque de Coches Eléctricos Motrices]]</f>
        <v>210</v>
      </c>
      <c r="AT124" s="1">
        <v>0</v>
      </c>
      <c r="AU124" s="1">
        <v>0</v>
      </c>
      <c r="AV124" s="1">
        <v>0</v>
      </c>
      <c r="AW124" s="1">
        <f>+SUM(Roc_InfraMR[[#This Row],[B.03.1 - Parque de Coches Motores Motrices Remolcados]:[B.03.3 - Parque de Coches Motores Motrices Cabina]])</f>
        <v>0</v>
      </c>
      <c r="AX124" s="1">
        <v>158</v>
      </c>
      <c r="AY124" s="1">
        <v>52</v>
      </c>
      <c r="AZ124" s="1">
        <v>15</v>
      </c>
      <c r="BA124" s="1">
        <v>102</v>
      </c>
      <c r="BB124" s="1">
        <v>0</v>
      </c>
      <c r="BC124" s="1">
        <f t="shared" si="19"/>
        <v>327</v>
      </c>
      <c r="BD124" s="1">
        <v>0</v>
      </c>
      <c r="BE124" s="1">
        <v>20</v>
      </c>
      <c r="BF124" s="16">
        <v>1676</v>
      </c>
    </row>
    <row r="125" spans="1:58">
      <c r="A125" s="1">
        <v>2003</v>
      </c>
      <c r="B125" s="1" t="s">
        <v>118</v>
      </c>
      <c r="C125" s="12">
        <v>0</v>
      </c>
      <c r="D125" s="12">
        <f t="shared" si="10"/>
        <v>148.75800000000001</v>
      </c>
      <c r="E125" s="12">
        <v>0</v>
      </c>
      <c r="F125" s="12">
        <f t="shared" si="11"/>
        <v>46.227000000000004</v>
      </c>
      <c r="G125" s="12">
        <f t="shared" si="12"/>
        <v>194.98500000000001</v>
      </c>
      <c r="H125" s="12">
        <f>+Roc_InfraMR[[#This Row],[Total Líneas de Explotación ]]</f>
        <v>194.98500000000001</v>
      </c>
      <c r="I125" s="12">
        <v>353.28400000000005</v>
      </c>
      <c r="J125" s="12">
        <f>+Roc_InfraMR[[#This Row],[A.01.2 -  Longitud de Líneas de Explotación No Electrificadas Vía Doble o Múltiple (km)]]*2+Roc_InfraMR[[#This Row],[A.01.1 -  Longitud de Líneas de Explotación No Electrificadas Vía Simple (km)]]</f>
        <v>297.51600000000002</v>
      </c>
      <c r="K125" s="12">
        <v>0</v>
      </c>
      <c r="L125" s="12">
        <f>+Roc_InfraMR[[#This Row],[A.02.2 -  Longitud de Líneas de Explotación Electrificadas Vía Doble o Múltiple (km)]]*2</f>
        <v>92.454000000000008</v>
      </c>
      <c r="M125" s="12">
        <v>0</v>
      </c>
      <c r="N125" s="12">
        <f>+Roc_InfraMR[[#This Row],[A.03.1 -  Longitud de Vías de Explotación No Electrificadas Troncales y Ramales (vía principal) (km)]]+Roc_InfraMR[[#This Row],[A.04.1 -  Longitud de Vías de Explotación Electrificadas Troncales y Ramales (vía principal) (km)]]</f>
        <v>389.97</v>
      </c>
      <c r="O125" s="12">
        <f>+Roc_InfraMR[[#This Row],[Total Vías (excluido Auxiliares)]]</f>
        <v>389.97</v>
      </c>
      <c r="P125" s="1">
        <v>61</v>
      </c>
      <c r="Q125" s="1">
        <v>5</v>
      </c>
      <c r="R125" s="1">
        <v>3</v>
      </c>
      <c r="S125" s="1">
        <f t="shared" si="13"/>
        <v>69</v>
      </c>
      <c r="T125" s="1">
        <v>60</v>
      </c>
      <c r="U125" s="1">
        <v>68</v>
      </c>
      <c r="V125" s="1">
        <v>10</v>
      </c>
      <c r="W125" s="1">
        <v>23</v>
      </c>
      <c r="X125" s="1">
        <v>0</v>
      </c>
      <c r="Y125" s="1">
        <f t="shared" si="14"/>
        <v>161</v>
      </c>
      <c r="Z125" s="1">
        <v>62</v>
      </c>
      <c r="AA125" s="1">
        <v>26</v>
      </c>
      <c r="AB125" s="1">
        <v>161</v>
      </c>
      <c r="AC125" s="1">
        <f t="shared" si="15"/>
        <v>249</v>
      </c>
      <c r="AD125" s="1">
        <v>23</v>
      </c>
      <c r="AE125" s="1">
        <v>29</v>
      </c>
      <c r="AF125" s="1">
        <v>132</v>
      </c>
      <c r="AG125" s="1">
        <f t="shared" si="16"/>
        <v>184</v>
      </c>
      <c r="AH125" s="12">
        <v>60.414999999999999</v>
      </c>
      <c r="AI125" s="12">
        <v>0</v>
      </c>
      <c r="AJ125" s="12">
        <v>166.46899999999999</v>
      </c>
      <c r="AK125" s="12">
        <f t="shared" si="17"/>
        <v>226.88399999999999</v>
      </c>
      <c r="AL125" s="1">
        <v>3</v>
      </c>
      <c r="AM125" s="1">
        <v>8</v>
      </c>
      <c r="AN125" s="1">
        <v>29</v>
      </c>
      <c r="AO125" s="1">
        <f t="shared" si="18"/>
        <v>40</v>
      </c>
      <c r="AP125" s="1">
        <v>113</v>
      </c>
      <c r="AQ125" s="1">
        <v>58</v>
      </c>
      <c r="AR125" s="1">
        <v>39</v>
      </c>
      <c r="AS125" s="1">
        <f>+Roc_InfraMR[[#This Row],[B.02.3 - Parque de Coches Eléctricos Motrices Tipo R]]+Roc_InfraMR[[#This Row],[B.02.2 - Parque de Coches Eléctricos Motrices Remolcados Tipo R]]+Roc_InfraMR[[#This Row],[B.02.1 - Parque de Coches Eléctricos Motrices]]</f>
        <v>210</v>
      </c>
      <c r="AT125" s="1">
        <v>0</v>
      </c>
      <c r="AU125" s="1">
        <v>0</v>
      </c>
      <c r="AV125" s="1">
        <v>0</v>
      </c>
      <c r="AW125" s="1">
        <f>+SUM(Roc_InfraMR[[#This Row],[B.03.1 - Parque de Coches Motores Motrices Remolcados]:[B.03.3 - Parque de Coches Motores Motrices Cabina]])</f>
        <v>0</v>
      </c>
      <c r="AX125" s="1">
        <v>158</v>
      </c>
      <c r="AY125" s="1">
        <v>52</v>
      </c>
      <c r="AZ125" s="1">
        <v>15</v>
      </c>
      <c r="BA125" s="1">
        <v>102</v>
      </c>
      <c r="BB125" s="1">
        <v>0</v>
      </c>
      <c r="BC125" s="1">
        <f t="shared" si="19"/>
        <v>327</v>
      </c>
      <c r="BD125" s="1">
        <v>0</v>
      </c>
      <c r="BE125" s="1">
        <v>20</v>
      </c>
      <c r="BF125" s="16">
        <v>1676</v>
      </c>
    </row>
    <row r="126" spans="1:58">
      <c r="A126" s="1">
        <v>2003</v>
      </c>
      <c r="B126" s="1" t="s">
        <v>119</v>
      </c>
      <c r="C126" s="12">
        <v>0</v>
      </c>
      <c r="D126" s="12">
        <f t="shared" si="10"/>
        <v>148.75800000000001</v>
      </c>
      <c r="E126" s="12">
        <v>0</v>
      </c>
      <c r="F126" s="12">
        <f t="shared" si="11"/>
        <v>46.227000000000004</v>
      </c>
      <c r="G126" s="12">
        <f t="shared" si="12"/>
        <v>194.98500000000001</v>
      </c>
      <c r="H126" s="12">
        <f>+Roc_InfraMR[[#This Row],[Total Líneas de Explotación ]]</f>
        <v>194.98500000000001</v>
      </c>
      <c r="I126" s="12">
        <v>353.28400000000005</v>
      </c>
      <c r="J126" s="12">
        <f>+Roc_InfraMR[[#This Row],[A.01.2 -  Longitud de Líneas de Explotación No Electrificadas Vía Doble o Múltiple (km)]]*2+Roc_InfraMR[[#This Row],[A.01.1 -  Longitud de Líneas de Explotación No Electrificadas Vía Simple (km)]]</f>
        <v>297.51600000000002</v>
      </c>
      <c r="K126" s="12">
        <v>0</v>
      </c>
      <c r="L126" s="12">
        <f>+Roc_InfraMR[[#This Row],[A.02.2 -  Longitud de Líneas de Explotación Electrificadas Vía Doble o Múltiple (km)]]*2</f>
        <v>92.454000000000008</v>
      </c>
      <c r="M126" s="12">
        <v>0</v>
      </c>
      <c r="N126" s="12">
        <f>+Roc_InfraMR[[#This Row],[A.03.1 -  Longitud de Vías de Explotación No Electrificadas Troncales y Ramales (vía principal) (km)]]+Roc_InfraMR[[#This Row],[A.04.1 -  Longitud de Vías de Explotación Electrificadas Troncales y Ramales (vía principal) (km)]]</f>
        <v>389.97</v>
      </c>
      <c r="O126" s="12">
        <f>+Roc_InfraMR[[#This Row],[Total Vías (excluido Auxiliares)]]</f>
        <v>389.97</v>
      </c>
      <c r="P126" s="1">
        <v>61</v>
      </c>
      <c r="Q126" s="1">
        <v>5</v>
      </c>
      <c r="R126" s="1">
        <v>3</v>
      </c>
      <c r="S126" s="1">
        <f t="shared" si="13"/>
        <v>69</v>
      </c>
      <c r="T126" s="1">
        <v>60</v>
      </c>
      <c r="U126" s="1">
        <v>68</v>
      </c>
      <c r="V126" s="1">
        <v>10</v>
      </c>
      <c r="W126" s="1">
        <v>23</v>
      </c>
      <c r="X126" s="1">
        <v>0</v>
      </c>
      <c r="Y126" s="1">
        <f t="shared" si="14"/>
        <v>161</v>
      </c>
      <c r="Z126" s="1">
        <v>62</v>
      </c>
      <c r="AA126" s="1">
        <v>26</v>
      </c>
      <c r="AB126" s="1">
        <v>161</v>
      </c>
      <c r="AC126" s="1">
        <f t="shared" si="15"/>
        <v>249</v>
      </c>
      <c r="AD126" s="1">
        <v>23</v>
      </c>
      <c r="AE126" s="1">
        <v>29</v>
      </c>
      <c r="AF126" s="1">
        <v>132</v>
      </c>
      <c r="AG126" s="1">
        <f t="shared" si="16"/>
        <v>184</v>
      </c>
      <c r="AH126" s="12">
        <v>60.414999999999999</v>
      </c>
      <c r="AI126" s="12">
        <v>0</v>
      </c>
      <c r="AJ126" s="12">
        <v>166.46899999999999</v>
      </c>
      <c r="AK126" s="12">
        <f t="shared" si="17"/>
        <v>226.88399999999999</v>
      </c>
      <c r="AL126" s="1">
        <v>3</v>
      </c>
      <c r="AM126" s="1">
        <v>8</v>
      </c>
      <c r="AN126" s="1">
        <v>29</v>
      </c>
      <c r="AO126" s="1">
        <f t="shared" si="18"/>
        <v>40</v>
      </c>
      <c r="AP126" s="1">
        <v>113</v>
      </c>
      <c r="AQ126" s="1">
        <v>58</v>
      </c>
      <c r="AR126" s="1">
        <v>39</v>
      </c>
      <c r="AS126" s="1">
        <f>+Roc_InfraMR[[#This Row],[B.02.3 - Parque de Coches Eléctricos Motrices Tipo R]]+Roc_InfraMR[[#This Row],[B.02.2 - Parque de Coches Eléctricos Motrices Remolcados Tipo R]]+Roc_InfraMR[[#This Row],[B.02.1 - Parque de Coches Eléctricos Motrices]]</f>
        <v>210</v>
      </c>
      <c r="AT126" s="1">
        <v>0</v>
      </c>
      <c r="AU126" s="1">
        <v>0</v>
      </c>
      <c r="AV126" s="1">
        <v>0</v>
      </c>
      <c r="AW126" s="1">
        <f>+SUM(Roc_InfraMR[[#This Row],[B.03.1 - Parque de Coches Motores Motrices Remolcados]:[B.03.3 - Parque de Coches Motores Motrices Cabina]])</f>
        <v>0</v>
      </c>
      <c r="AX126" s="1">
        <v>158</v>
      </c>
      <c r="AY126" s="1">
        <v>52</v>
      </c>
      <c r="AZ126" s="1">
        <v>15</v>
      </c>
      <c r="BA126" s="1">
        <v>102</v>
      </c>
      <c r="BB126" s="1">
        <v>0</v>
      </c>
      <c r="BC126" s="1">
        <f t="shared" si="19"/>
        <v>327</v>
      </c>
      <c r="BD126" s="1">
        <v>0</v>
      </c>
      <c r="BE126" s="1">
        <v>20</v>
      </c>
      <c r="BF126" s="16">
        <v>1676</v>
      </c>
    </row>
    <row r="127" spans="1:58">
      <c r="A127" s="1">
        <v>2003</v>
      </c>
      <c r="B127" s="1" t="s">
        <v>120</v>
      </c>
      <c r="C127" s="12">
        <v>0</v>
      </c>
      <c r="D127" s="12">
        <f t="shared" si="10"/>
        <v>148.75800000000001</v>
      </c>
      <c r="E127" s="12">
        <v>0</v>
      </c>
      <c r="F127" s="12">
        <f t="shared" si="11"/>
        <v>46.227000000000004</v>
      </c>
      <c r="G127" s="12">
        <f t="shared" si="12"/>
        <v>194.98500000000001</v>
      </c>
      <c r="H127" s="12">
        <f>+Roc_InfraMR[[#This Row],[Total Líneas de Explotación ]]</f>
        <v>194.98500000000001</v>
      </c>
      <c r="I127" s="12">
        <v>353.28400000000005</v>
      </c>
      <c r="J127" s="12">
        <f>+Roc_InfraMR[[#This Row],[A.01.2 -  Longitud de Líneas de Explotación No Electrificadas Vía Doble o Múltiple (km)]]*2+Roc_InfraMR[[#This Row],[A.01.1 -  Longitud de Líneas de Explotación No Electrificadas Vía Simple (km)]]</f>
        <v>297.51600000000002</v>
      </c>
      <c r="K127" s="12">
        <v>0</v>
      </c>
      <c r="L127" s="12">
        <f>+Roc_InfraMR[[#This Row],[A.02.2 -  Longitud de Líneas de Explotación Electrificadas Vía Doble o Múltiple (km)]]*2</f>
        <v>92.454000000000008</v>
      </c>
      <c r="M127" s="12">
        <v>0</v>
      </c>
      <c r="N127" s="12">
        <f>+Roc_InfraMR[[#This Row],[A.03.1 -  Longitud de Vías de Explotación No Electrificadas Troncales y Ramales (vía principal) (km)]]+Roc_InfraMR[[#This Row],[A.04.1 -  Longitud de Vías de Explotación Electrificadas Troncales y Ramales (vía principal) (km)]]</f>
        <v>389.97</v>
      </c>
      <c r="O127" s="12">
        <f>+Roc_InfraMR[[#This Row],[Total Vías (excluido Auxiliares)]]</f>
        <v>389.97</v>
      </c>
      <c r="P127" s="1">
        <v>61</v>
      </c>
      <c r="Q127" s="1">
        <v>5</v>
      </c>
      <c r="R127" s="1">
        <v>3</v>
      </c>
      <c r="S127" s="1">
        <f t="shared" si="13"/>
        <v>69</v>
      </c>
      <c r="T127" s="1">
        <v>60</v>
      </c>
      <c r="U127" s="1">
        <v>68</v>
      </c>
      <c r="V127" s="1">
        <v>10</v>
      </c>
      <c r="W127" s="1">
        <v>23</v>
      </c>
      <c r="X127" s="1">
        <v>0</v>
      </c>
      <c r="Y127" s="1">
        <f t="shared" si="14"/>
        <v>161</v>
      </c>
      <c r="Z127" s="1">
        <v>62</v>
      </c>
      <c r="AA127" s="1">
        <v>26</v>
      </c>
      <c r="AB127" s="1">
        <v>161</v>
      </c>
      <c r="AC127" s="1">
        <f t="shared" si="15"/>
        <v>249</v>
      </c>
      <c r="AD127" s="1">
        <v>23</v>
      </c>
      <c r="AE127" s="1">
        <v>29</v>
      </c>
      <c r="AF127" s="1">
        <v>132</v>
      </c>
      <c r="AG127" s="1">
        <f t="shared" si="16"/>
        <v>184</v>
      </c>
      <c r="AH127" s="12">
        <v>60.414999999999999</v>
      </c>
      <c r="AI127" s="12">
        <v>0</v>
      </c>
      <c r="AJ127" s="12">
        <v>166.46899999999999</v>
      </c>
      <c r="AK127" s="12">
        <f t="shared" si="17"/>
        <v>226.88399999999999</v>
      </c>
      <c r="AL127" s="1">
        <v>3</v>
      </c>
      <c r="AM127" s="1">
        <v>8</v>
      </c>
      <c r="AN127" s="1">
        <v>29</v>
      </c>
      <c r="AO127" s="1">
        <f t="shared" si="18"/>
        <v>40</v>
      </c>
      <c r="AP127" s="1">
        <v>113</v>
      </c>
      <c r="AQ127" s="1">
        <v>58</v>
      </c>
      <c r="AR127" s="1">
        <v>39</v>
      </c>
      <c r="AS127" s="1">
        <f>+Roc_InfraMR[[#This Row],[B.02.3 - Parque de Coches Eléctricos Motrices Tipo R]]+Roc_InfraMR[[#This Row],[B.02.2 - Parque de Coches Eléctricos Motrices Remolcados Tipo R]]+Roc_InfraMR[[#This Row],[B.02.1 - Parque de Coches Eléctricos Motrices]]</f>
        <v>210</v>
      </c>
      <c r="AT127" s="1">
        <v>0</v>
      </c>
      <c r="AU127" s="1">
        <v>0</v>
      </c>
      <c r="AV127" s="1">
        <v>0</v>
      </c>
      <c r="AW127" s="1">
        <f>+SUM(Roc_InfraMR[[#This Row],[B.03.1 - Parque de Coches Motores Motrices Remolcados]:[B.03.3 - Parque de Coches Motores Motrices Cabina]])</f>
        <v>0</v>
      </c>
      <c r="AX127" s="1">
        <v>158</v>
      </c>
      <c r="AY127" s="1">
        <v>52</v>
      </c>
      <c r="AZ127" s="1">
        <v>15</v>
      </c>
      <c r="BA127" s="1">
        <v>102</v>
      </c>
      <c r="BB127" s="1">
        <v>0</v>
      </c>
      <c r="BC127" s="1">
        <f t="shared" si="19"/>
        <v>327</v>
      </c>
      <c r="BD127" s="1">
        <v>0</v>
      </c>
      <c r="BE127" s="1">
        <v>20</v>
      </c>
      <c r="BF127" s="16">
        <v>1676</v>
      </c>
    </row>
    <row r="128" spans="1:58">
      <c r="A128" s="1">
        <v>2003</v>
      </c>
      <c r="B128" s="1" t="s">
        <v>121</v>
      </c>
      <c r="C128" s="12">
        <v>0</v>
      </c>
      <c r="D128" s="12">
        <f t="shared" si="10"/>
        <v>148.75800000000001</v>
      </c>
      <c r="E128" s="12">
        <v>0</v>
      </c>
      <c r="F128" s="12">
        <f t="shared" si="11"/>
        <v>46.227000000000004</v>
      </c>
      <c r="G128" s="12">
        <f t="shared" si="12"/>
        <v>194.98500000000001</v>
      </c>
      <c r="H128" s="12">
        <f>+Roc_InfraMR[[#This Row],[Total Líneas de Explotación ]]</f>
        <v>194.98500000000001</v>
      </c>
      <c r="I128" s="12">
        <v>353.28400000000005</v>
      </c>
      <c r="J128" s="12">
        <f>+Roc_InfraMR[[#This Row],[A.01.2 -  Longitud de Líneas de Explotación No Electrificadas Vía Doble o Múltiple (km)]]*2+Roc_InfraMR[[#This Row],[A.01.1 -  Longitud de Líneas de Explotación No Electrificadas Vía Simple (km)]]</f>
        <v>297.51600000000002</v>
      </c>
      <c r="K128" s="12">
        <v>0</v>
      </c>
      <c r="L128" s="12">
        <f>+Roc_InfraMR[[#This Row],[A.02.2 -  Longitud de Líneas de Explotación Electrificadas Vía Doble o Múltiple (km)]]*2</f>
        <v>92.454000000000008</v>
      </c>
      <c r="M128" s="12">
        <v>0</v>
      </c>
      <c r="N128" s="12">
        <f>+Roc_InfraMR[[#This Row],[A.03.1 -  Longitud de Vías de Explotación No Electrificadas Troncales y Ramales (vía principal) (km)]]+Roc_InfraMR[[#This Row],[A.04.1 -  Longitud de Vías de Explotación Electrificadas Troncales y Ramales (vía principal) (km)]]</f>
        <v>389.97</v>
      </c>
      <c r="O128" s="12">
        <f>+Roc_InfraMR[[#This Row],[Total Vías (excluido Auxiliares)]]</f>
        <v>389.97</v>
      </c>
      <c r="P128" s="1">
        <v>61</v>
      </c>
      <c r="Q128" s="1">
        <v>5</v>
      </c>
      <c r="R128" s="1">
        <v>3</v>
      </c>
      <c r="S128" s="1">
        <f t="shared" si="13"/>
        <v>69</v>
      </c>
      <c r="T128" s="1">
        <v>60</v>
      </c>
      <c r="U128" s="1">
        <v>68</v>
      </c>
      <c r="V128" s="1">
        <v>10</v>
      </c>
      <c r="W128" s="1">
        <v>23</v>
      </c>
      <c r="X128" s="1">
        <v>0</v>
      </c>
      <c r="Y128" s="1">
        <f t="shared" si="14"/>
        <v>161</v>
      </c>
      <c r="Z128" s="1">
        <v>62</v>
      </c>
      <c r="AA128" s="1">
        <v>26</v>
      </c>
      <c r="AB128" s="1">
        <v>161</v>
      </c>
      <c r="AC128" s="1">
        <f t="shared" si="15"/>
        <v>249</v>
      </c>
      <c r="AD128" s="1">
        <v>23</v>
      </c>
      <c r="AE128" s="1">
        <v>29</v>
      </c>
      <c r="AF128" s="1">
        <v>132</v>
      </c>
      <c r="AG128" s="1">
        <f t="shared" si="16"/>
        <v>184</v>
      </c>
      <c r="AH128" s="12">
        <v>60.414999999999999</v>
      </c>
      <c r="AI128" s="12">
        <v>0</v>
      </c>
      <c r="AJ128" s="12">
        <v>166.46899999999999</v>
      </c>
      <c r="AK128" s="12">
        <f t="shared" si="17"/>
        <v>226.88399999999999</v>
      </c>
      <c r="AL128" s="1">
        <v>3</v>
      </c>
      <c r="AM128" s="1">
        <v>8</v>
      </c>
      <c r="AN128" s="1">
        <v>29</v>
      </c>
      <c r="AO128" s="1">
        <f t="shared" si="18"/>
        <v>40</v>
      </c>
      <c r="AP128" s="1">
        <v>113</v>
      </c>
      <c r="AQ128" s="1">
        <v>58</v>
      </c>
      <c r="AR128" s="1">
        <v>39</v>
      </c>
      <c r="AS128" s="1">
        <f>+Roc_InfraMR[[#This Row],[B.02.3 - Parque de Coches Eléctricos Motrices Tipo R]]+Roc_InfraMR[[#This Row],[B.02.2 - Parque de Coches Eléctricos Motrices Remolcados Tipo R]]+Roc_InfraMR[[#This Row],[B.02.1 - Parque de Coches Eléctricos Motrices]]</f>
        <v>210</v>
      </c>
      <c r="AT128" s="1">
        <v>0</v>
      </c>
      <c r="AU128" s="1">
        <v>0</v>
      </c>
      <c r="AV128" s="1">
        <v>0</v>
      </c>
      <c r="AW128" s="1">
        <f>+SUM(Roc_InfraMR[[#This Row],[B.03.1 - Parque de Coches Motores Motrices Remolcados]:[B.03.3 - Parque de Coches Motores Motrices Cabina]])</f>
        <v>0</v>
      </c>
      <c r="AX128" s="1">
        <v>158</v>
      </c>
      <c r="AY128" s="1">
        <v>52</v>
      </c>
      <c r="AZ128" s="1">
        <v>15</v>
      </c>
      <c r="BA128" s="1">
        <v>102</v>
      </c>
      <c r="BB128" s="1">
        <v>0</v>
      </c>
      <c r="BC128" s="1">
        <f t="shared" si="19"/>
        <v>327</v>
      </c>
      <c r="BD128" s="1">
        <v>0</v>
      </c>
      <c r="BE128" s="1">
        <v>20</v>
      </c>
      <c r="BF128" s="16">
        <v>1676</v>
      </c>
    </row>
    <row r="129" spans="1:58">
      <c r="A129" s="1">
        <v>2003</v>
      </c>
      <c r="B129" s="1" t="s">
        <v>122</v>
      </c>
      <c r="C129" s="12">
        <v>0</v>
      </c>
      <c r="D129" s="12">
        <f t="shared" si="10"/>
        <v>148.75800000000001</v>
      </c>
      <c r="E129" s="12">
        <v>0</v>
      </c>
      <c r="F129" s="12">
        <f t="shared" si="11"/>
        <v>46.227000000000004</v>
      </c>
      <c r="G129" s="12">
        <f t="shared" si="12"/>
        <v>194.98500000000001</v>
      </c>
      <c r="H129" s="12">
        <f>+Roc_InfraMR[[#This Row],[Total Líneas de Explotación ]]</f>
        <v>194.98500000000001</v>
      </c>
      <c r="I129" s="12">
        <v>353.28400000000005</v>
      </c>
      <c r="J129" s="12">
        <f>+Roc_InfraMR[[#This Row],[A.01.2 -  Longitud de Líneas de Explotación No Electrificadas Vía Doble o Múltiple (km)]]*2+Roc_InfraMR[[#This Row],[A.01.1 -  Longitud de Líneas de Explotación No Electrificadas Vía Simple (km)]]</f>
        <v>297.51600000000002</v>
      </c>
      <c r="K129" s="12">
        <v>0</v>
      </c>
      <c r="L129" s="12">
        <f>+Roc_InfraMR[[#This Row],[A.02.2 -  Longitud de Líneas de Explotación Electrificadas Vía Doble o Múltiple (km)]]*2</f>
        <v>92.454000000000008</v>
      </c>
      <c r="M129" s="12">
        <v>0</v>
      </c>
      <c r="N129" s="12">
        <f>+Roc_InfraMR[[#This Row],[A.03.1 -  Longitud de Vías de Explotación No Electrificadas Troncales y Ramales (vía principal) (km)]]+Roc_InfraMR[[#This Row],[A.04.1 -  Longitud de Vías de Explotación Electrificadas Troncales y Ramales (vía principal) (km)]]</f>
        <v>389.97</v>
      </c>
      <c r="O129" s="12">
        <f>+Roc_InfraMR[[#This Row],[Total Vías (excluido Auxiliares)]]</f>
        <v>389.97</v>
      </c>
      <c r="P129" s="1">
        <v>61</v>
      </c>
      <c r="Q129" s="1">
        <v>5</v>
      </c>
      <c r="R129" s="1">
        <v>3</v>
      </c>
      <c r="S129" s="1">
        <f t="shared" si="13"/>
        <v>69</v>
      </c>
      <c r="T129" s="1">
        <v>60</v>
      </c>
      <c r="U129" s="1">
        <v>68</v>
      </c>
      <c r="V129" s="1">
        <v>10</v>
      </c>
      <c r="W129" s="1">
        <v>23</v>
      </c>
      <c r="X129" s="1">
        <v>0</v>
      </c>
      <c r="Y129" s="1">
        <f t="shared" si="14"/>
        <v>161</v>
      </c>
      <c r="Z129" s="1">
        <v>62</v>
      </c>
      <c r="AA129" s="1">
        <v>26</v>
      </c>
      <c r="AB129" s="1">
        <v>161</v>
      </c>
      <c r="AC129" s="1">
        <f t="shared" si="15"/>
        <v>249</v>
      </c>
      <c r="AD129" s="1">
        <v>23</v>
      </c>
      <c r="AE129" s="1">
        <v>29</v>
      </c>
      <c r="AF129" s="1">
        <v>132</v>
      </c>
      <c r="AG129" s="1">
        <f t="shared" si="16"/>
        <v>184</v>
      </c>
      <c r="AH129" s="12">
        <v>60.414999999999999</v>
      </c>
      <c r="AI129" s="12">
        <v>0</v>
      </c>
      <c r="AJ129" s="12">
        <v>166.46899999999999</v>
      </c>
      <c r="AK129" s="12">
        <f t="shared" si="17"/>
        <v>226.88399999999999</v>
      </c>
      <c r="AL129" s="1">
        <v>3</v>
      </c>
      <c r="AM129" s="1">
        <v>8</v>
      </c>
      <c r="AN129" s="1">
        <v>29</v>
      </c>
      <c r="AO129" s="1">
        <f t="shared" si="18"/>
        <v>40</v>
      </c>
      <c r="AP129" s="1">
        <v>113</v>
      </c>
      <c r="AQ129" s="1">
        <v>58</v>
      </c>
      <c r="AR129" s="1">
        <v>39</v>
      </c>
      <c r="AS129" s="1">
        <f>+Roc_InfraMR[[#This Row],[B.02.3 - Parque de Coches Eléctricos Motrices Tipo R]]+Roc_InfraMR[[#This Row],[B.02.2 - Parque de Coches Eléctricos Motrices Remolcados Tipo R]]+Roc_InfraMR[[#This Row],[B.02.1 - Parque de Coches Eléctricos Motrices]]</f>
        <v>210</v>
      </c>
      <c r="AT129" s="1">
        <v>0</v>
      </c>
      <c r="AU129" s="1">
        <v>0</v>
      </c>
      <c r="AV129" s="1">
        <v>0</v>
      </c>
      <c r="AW129" s="1">
        <f>+SUM(Roc_InfraMR[[#This Row],[B.03.1 - Parque de Coches Motores Motrices Remolcados]:[B.03.3 - Parque de Coches Motores Motrices Cabina]])</f>
        <v>0</v>
      </c>
      <c r="AX129" s="1">
        <v>158</v>
      </c>
      <c r="AY129" s="1">
        <v>52</v>
      </c>
      <c r="AZ129" s="1">
        <v>15</v>
      </c>
      <c r="BA129" s="1">
        <v>102</v>
      </c>
      <c r="BB129" s="1">
        <v>0</v>
      </c>
      <c r="BC129" s="1">
        <f t="shared" si="19"/>
        <v>327</v>
      </c>
      <c r="BD129" s="1">
        <v>0</v>
      </c>
      <c r="BE129" s="1">
        <v>20</v>
      </c>
      <c r="BF129" s="16">
        <v>1676</v>
      </c>
    </row>
    <row r="130" spans="1:58">
      <c r="A130" s="1">
        <v>2003</v>
      </c>
      <c r="B130" s="1" t="s">
        <v>123</v>
      </c>
      <c r="C130" s="12">
        <v>0</v>
      </c>
      <c r="D130" s="12">
        <f t="shared" ref="D130:D167" si="20">138.455+10.303</f>
        <v>148.75800000000001</v>
      </c>
      <c r="E130" s="12">
        <v>0</v>
      </c>
      <c r="F130" s="12">
        <f t="shared" ref="F130:F167" si="21">56.53-10.303</f>
        <v>46.227000000000004</v>
      </c>
      <c r="G130" s="12">
        <f t="shared" ref="G130:G193" si="22">SUM(C130:F130)</f>
        <v>194.98500000000001</v>
      </c>
      <c r="H130" s="12">
        <f>+Roc_InfraMR[[#This Row],[Total Líneas de Explotación ]]</f>
        <v>194.98500000000001</v>
      </c>
      <c r="I130" s="12">
        <v>353.28400000000005</v>
      </c>
      <c r="J130" s="12">
        <f>+Roc_InfraMR[[#This Row],[A.01.2 -  Longitud de Líneas de Explotación No Electrificadas Vía Doble o Múltiple (km)]]*2+Roc_InfraMR[[#This Row],[A.01.1 -  Longitud de Líneas de Explotación No Electrificadas Vía Simple (km)]]</f>
        <v>297.51600000000002</v>
      </c>
      <c r="K130" s="12">
        <v>0</v>
      </c>
      <c r="L130" s="12">
        <f>+Roc_InfraMR[[#This Row],[A.02.2 -  Longitud de Líneas de Explotación Electrificadas Vía Doble o Múltiple (km)]]*2</f>
        <v>92.454000000000008</v>
      </c>
      <c r="M130" s="12">
        <v>0</v>
      </c>
      <c r="N130" s="12">
        <f>+Roc_InfraMR[[#This Row],[A.03.1 -  Longitud de Vías de Explotación No Electrificadas Troncales y Ramales (vía principal) (km)]]+Roc_InfraMR[[#This Row],[A.04.1 -  Longitud de Vías de Explotación Electrificadas Troncales y Ramales (vía principal) (km)]]</f>
        <v>389.97</v>
      </c>
      <c r="O130" s="12">
        <f>+Roc_InfraMR[[#This Row],[Total Vías (excluido Auxiliares)]]</f>
        <v>389.97</v>
      </c>
      <c r="P130" s="1">
        <v>61</v>
      </c>
      <c r="Q130" s="1">
        <v>5</v>
      </c>
      <c r="R130" s="1">
        <v>3</v>
      </c>
      <c r="S130" s="1">
        <f t="shared" ref="S130:S193" si="23">SUM(P130:R130)</f>
        <v>69</v>
      </c>
      <c r="T130" s="1">
        <v>60</v>
      </c>
      <c r="U130" s="1">
        <v>68</v>
      </c>
      <c r="V130" s="1">
        <v>10</v>
      </c>
      <c r="W130" s="1">
        <v>23</v>
      </c>
      <c r="X130" s="1">
        <v>0</v>
      </c>
      <c r="Y130" s="1">
        <f t="shared" ref="Y130:Y193" si="24">SUM(T130:X130)</f>
        <v>161</v>
      </c>
      <c r="Z130" s="1">
        <v>62</v>
      </c>
      <c r="AA130" s="1">
        <v>26</v>
      </c>
      <c r="AB130" s="1">
        <v>161</v>
      </c>
      <c r="AC130" s="1">
        <f t="shared" ref="AC130:AC193" si="25">SUM(Z130:AB130)</f>
        <v>249</v>
      </c>
      <c r="AD130" s="1">
        <v>23</v>
      </c>
      <c r="AE130" s="1">
        <v>29</v>
      </c>
      <c r="AF130" s="1">
        <v>132</v>
      </c>
      <c r="AG130" s="1">
        <f t="shared" ref="AG130:AG193" si="26">SUM(AD130:AF130)</f>
        <v>184</v>
      </c>
      <c r="AH130" s="12">
        <v>60.414999999999999</v>
      </c>
      <c r="AI130" s="12">
        <v>0</v>
      </c>
      <c r="AJ130" s="12">
        <v>166.46899999999999</v>
      </c>
      <c r="AK130" s="12">
        <f t="shared" ref="AK130:AK193" si="27">SUM(AH130:AJ130)</f>
        <v>226.88399999999999</v>
      </c>
      <c r="AL130" s="1">
        <v>3</v>
      </c>
      <c r="AM130" s="1">
        <v>8</v>
      </c>
      <c r="AN130" s="1">
        <v>29</v>
      </c>
      <c r="AO130" s="1">
        <f t="shared" ref="AO130:AO193" si="28">SUM(AL130:AN130)</f>
        <v>40</v>
      </c>
      <c r="AP130" s="1">
        <v>113</v>
      </c>
      <c r="AQ130" s="1">
        <v>58</v>
      </c>
      <c r="AR130" s="1">
        <v>39</v>
      </c>
      <c r="AS130" s="1">
        <f>+Roc_InfraMR[[#This Row],[B.02.3 - Parque de Coches Eléctricos Motrices Tipo R]]+Roc_InfraMR[[#This Row],[B.02.2 - Parque de Coches Eléctricos Motrices Remolcados Tipo R]]+Roc_InfraMR[[#This Row],[B.02.1 - Parque de Coches Eléctricos Motrices]]</f>
        <v>210</v>
      </c>
      <c r="AT130" s="1">
        <v>0</v>
      </c>
      <c r="AU130" s="1">
        <v>0</v>
      </c>
      <c r="AV130" s="1">
        <v>0</v>
      </c>
      <c r="AW130" s="1">
        <f>+SUM(Roc_InfraMR[[#This Row],[B.03.1 - Parque de Coches Motores Motrices Remolcados]:[B.03.3 - Parque de Coches Motores Motrices Cabina]])</f>
        <v>0</v>
      </c>
      <c r="AX130" s="1">
        <v>158</v>
      </c>
      <c r="AY130" s="1">
        <v>52</v>
      </c>
      <c r="AZ130" s="1">
        <v>15</v>
      </c>
      <c r="BA130" s="1">
        <v>102</v>
      </c>
      <c r="BB130" s="1">
        <v>0</v>
      </c>
      <c r="BC130" s="1">
        <f t="shared" ref="BC130:BC193" si="29">SUM(AX130:BB130)</f>
        <v>327</v>
      </c>
      <c r="BD130" s="1">
        <v>0</v>
      </c>
      <c r="BE130" s="1">
        <v>20</v>
      </c>
      <c r="BF130" s="16">
        <v>1676</v>
      </c>
    </row>
    <row r="131" spans="1:58">
      <c r="A131" s="1">
        <v>2003</v>
      </c>
      <c r="B131" s="1" t="s">
        <v>124</v>
      </c>
      <c r="C131" s="12">
        <v>0</v>
      </c>
      <c r="D131" s="12">
        <f t="shared" si="20"/>
        <v>148.75800000000001</v>
      </c>
      <c r="E131" s="12">
        <v>0</v>
      </c>
      <c r="F131" s="12">
        <f t="shared" si="21"/>
        <v>46.227000000000004</v>
      </c>
      <c r="G131" s="12">
        <f t="shared" si="22"/>
        <v>194.98500000000001</v>
      </c>
      <c r="H131" s="12">
        <f>+Roc_InfraMR[[#This Row],[Total Líneas de Explotación ]]</f>
        <v>194.98500000000001</v>
      </c>
      <c r="I131" s="12">
        <v>353.28400000000005</v>
      </c>
      <c r="J131" s="12">
        <f>+Roc_InfraMR[[#This Row],[A.01.2 -  Longitud de Líneas de Explotación No Electrificadas Vía Doble o Múltiple (km)]]*2+Roc_InfraMR[[#This Row],[A.01.1 -  Longitud de Líneas de Explotación No Electrificadas Vía Simple (km)]]</f>
        <v>297.51600000000002</v>
      </c>
      <c r="K131" s="12">
        <v>0</v>
      </c>
      <c r="L131" s="12">
        <f>+Roc_InfraMR[[#This Row],[A.02.2 -  Longitud de Líneas de Explotación Electrificadas Vía Doble o Múltiple (km)]]*2</f>
        <v>92.454000000000008</v>
      </c>
      <c r="M131" s="12">
        <v>0</v>
      </c>
      <c r="N131" s="12">
        <f>+Roc_InfraMR[[#This Row],[A.03.1 -  Longitud de Vías de Explotación No Electrificadas Troncales y Ramales (vía principal) (km)]]+Roc_InfraMR[[#This Row],[A.04.1 -  Longitud de Vías de Explotación Electrificadas Troncales y Ramales (vía principal) (km)]]</f>
        <v>389.97</v>
      </c>
      <c r="O131" s="12">
        <f>+Roc_InfraMR[[#This Row],[Total Vías (excluido Auxiliares)]]</f>
        <v>389.97</v>
      </c>
      <c r="P131" s="1">
        <v>61</v>
      </c>
      <c r="Q131" s="1">
        <v>5</v>
      </c>
      <c r="R131" s="1">
        <v>3</v>
      </c>
      <c r="S131" s="1">
        <f t="shared" si="23"/>
        <v>69</v>
      </c>
      <c r="T131" s="1">
        <v>60</v>
      </c>
      <c r="U131" s="1">
        <v>68</v>
      </c>
      <c r="V131" s="1">
        <v>10</v>
      </c>
      <c r="W131" s="1">
        <v>23</v>
      </c>
      <c r="X131" s="1">
        <v>0</v>
      </c>
      <c r="Y131" s="1">
        <f t="shared" si="24"/>
        <v>161</v>
      </c>
      <c r="Z131" s="1">
        <v>62</v>
      </c>
      <c r="AA131" s="1">
        <v>26</v>
      </c>
      <c r="AB131" s="1">
        <v>161</v>
      </c>
      <c r="AC131" s="1">
        <f t="shared" si="25"/>
        <v>249</v>
      </c>
      <c r="AD131" s="1">
        <v>23</v>
      </c>
      <c r="AE131" s="1">
        <v>29</v>
      </c>
      <c r="AF131" s="1">
        <v>132</v>
      </c>
      <c r="AG131" s="1">
        <f t="shared" si="26"/>
        <v>184</v>
      </c>
      <c r="AH131" s="12">
        <v>60.414999999999999</v>
      </c>
      <c r="AI131" s="12">
        <v>0</v>
      </c>
      <c r="AJ131" s="12">
        <v>166.46899999999999</v>
      </c>
      <c r="AK131" s="12">
        <f t="shared" si="27"/>
        <v>226.88399999999999</v>
      </c>
      <c r="AL131" s="1">
        <v>3</v>
      </c>
      <c r="AM131" s="1">
        <v>8</v>
      </c>
      <c r="AN131" s="1">
        <v>29</v>
      </c>
      <c r="AO131" s="1">
        <f t="shared" si="28"/>
        <v>40</v>
      </c>
      <c r="AP131" s="1">
        <v>113</v>
      </c>
      <c r="AQ131" s="1">
        <v>58</v>
      </c>
      <c r="AR131" s="1">
        <v>39</v>
      </c>
      <c r="AS131" s="1">
        <f>+Roc_InfraMR[[#This Row],[B.02.3 - Parque de Coches Eléctricos Motrices Tipo R]]+Roc_InfraMR[[#This Row],[B.02.2 - Parque de Coches Eléctricos Motrices Remolcados Tipo R]]+Roc_InfraMR[[#This Row],[B.02.1 - Parque de Coches Eléctricos Motrices]]</f>
        <v>210</v>
      </c>
      <c r="AT131" s="1">
        <v>0</v>
      </c>
      <c r="AU131" s="1">
        <v>0</v>
      </c>
      <c r="AV131" s="1">
        <v>0</v>
      </c>
      <c r="AW131" s="1">
        <f>+SUM(Roc_InfraMR[[#This Row],[B.03.1 - Parque de Coches Motores Motrices Remolcados]:[B.03.3 - Parque de Coches Motores Motrices Cabina]])</f>
        <v>0</v>
      </c>
      <c r="AX131" s="1">
        <v>158</v>
      </c>
      <c r="AY131" s="1">
        <v>52</v>
      </c>
      <c r="AZ131" s="1">
        <v>15</v>
      </c>
      <c r="BA131" s="1">
        <v>102</v>
      </c>
      <c r="BB131" s="1">
        <v>0</v>
      </c>
      <c r="BC131" s="1">
        <f t="shared" si="29"/>
        <v>327</v>
      </c>
      <c r="BD131" s="1">
        <v>0</v>
      </c>
      <c r="BE131" s="1">
        <v>20</v>
      </c>
      <c r="BF131" s="16">
        <v>1676</v>
      </c>
    </row>
    <row r="132" spans="1:58">
      <c r="A132" s="1">
        <v>2003</v>
      </c>
      <c r="B132" s="1" t="s">
        <v>125</v>
      </c>
      <c r="C132" s="12">
        <v>0</v>
      </c>
      <c r="D132" s="12">
        <f t="shared" si="20"/>
        <v>148.75800000000001</v>
      </c>
      <c r="E132" s="12">
        <v>0</v>
      </c>
      <c r="F132" s="12">
        <f t="shared" si="21"/>
        <v>46.227000000000004</v>
      </c>
      <c r="G132" s="12">
        <f t="shared" si="22"/>
        <v>194.98500000000001</v>
      </c>
      <c r="H132" s="12">
        <f>+Roc_InfraMR[[#This Row],[Total Líneas de Explotación ]]</f>
        <v>194.98500000000001</v>
      </c>
      <c r="I132" s="12">
        <v>353.28400000000005</v>
      </c>
      <c r="J132" s="12">
        <f>+Roc_InfraMR[[#This Row],[A.01.2 -  Longitud de Líneas de Explotación No Electrificadas Vía Doble o Múltiple (km)]]*2+Roc_InfraMR[[#This Row],[A.01.1 -  Longitud de Líneas de Explotación No Electrificadas Vía Simple (km)]]</f>
        <v>297.51600000000002</v>
      </c>
      <c r="K132" s="12">
        <v>0</v>
      </c>
      <c r="L132" s="12">
        <f>+Roc_InfraMR[[#This Row],[A.02.2 -  Longitud de Líneas de Explotación Electrificadas Vía Doble o Múltiple (km)]]*2</f>
        <v>92.454000000000008</v>
      </c>
      <c r="M132" s="12">
        <v>0</v>
      </c>
      <c r="N132" s="12">
        <f>+Roc_InfraMR[[#This Row],[A.03.1 -  Longitud de Vías de Explotación No Electrificadas Troncales y Ramales (vía principal) (km)]]+Roc_InfraMR[[#This Row],[A.04.1 -  Longitud de Vías de Explotación Electrificadas Troncales y Ramales (vía principal) (km)]]</f>
        <v>389.97</v>
      </c>
      <c r="O132" s="12">
        <f>+Roc_InfraMR[[#This Row],[Total Vías (excluido Auxiliares)]]</f>
        <v>389.97</v>
      </c>
      <c r="P132" s="1">
        <v>61</v>
      </c>
      <c r="Q132" s="1">
        <v>5</v>
      </c>
      <c r="R132" s="1">
        <v>3</v>
      </c>
      <c r="S132" s="1">
        <f t="shared" si="23"/>
        <v>69</v>
      </c>
      <c r="T132" s="1">
        <v>60</v>
      </c>
      <c r="U132" s="1">
        <v>68</v>
      </c>
      <c r="V132" s="1">
        <v>10</v>
      </c>
      <c r="W132" s="1">
        <v>23</v>
      </c>
      <c r="X132" s="1">
        <v>0</v>
      </c>
      <c r="Y132" s="1">
        <f t="shared" si="24"/>
        <v>161</v>
      </c>
      <c r="Z132" s="1">
        <v>62</v>
      </c>
      <c r="AA132" s="1">
        <v>26</v>
      </c>
      <c r="AB132" s="1">
        <v>161</v>
      </c>
      <c r="AC132" s="1">
        <f t="shared" si="25"/>
        <v>249</v>
      </c>
      <c r="AD132" s="1">
        <v>23</v>
      </c>
      <c r="AE132" s="1">
        <v>29</v>
      </c>
      <c r="AF132" s="1">
        <v>132</v>
      </c>
      <c r="AG132" s="1">
        <f t="shared" si="26"/>
        <v>184</v>
      </c>
      <c r="AH132" s="12">
        <v>60.414999999999999</v>
      </c>
      <c r="AI132" s="12">
        <v>0</v>
      </c>
      <c r="AJ132" s="12">
        <v>166.46899999999999</v>
      </c>
      <c r="AK132" s="12">
        <f t="shared" si="27"/>
        <v>226.88399999999999</v>
      </c>
      <c r="AL132" s="1">
        <v>3</v>
      </c>
      <c r="AM132" s="1">
        <v>8</v>
      </c>
      <c r="AN132" s="1">
        <v>29</v>
      </c>
      <c r="AO132" s="1">
        <f t="shared" si="28"/>
        <v>40</v>
      </c>
      <c r="AP132" s="1">
        <v>113</v>
      </c>
      <c r="AQ132" s="1">
        <v>58</v>
      </c>
      <c r="AR132" s="1">
        <v>39</v>
      </c>
      <c r="AS132" s="1">
        <f>+Roc_InfraMR[[#This Row],[B.02.3 - Parque de Coches Eléctricos Motrices Tipo R]]+Roc_InfraMR[[#This Row],[B.02.2 - Parque de Coches Eléctricos Motrices Remolcados Tipo R]]+Roc_InfraMR[[#This Row],[B.02.1 - Parque de Coches Eléctricos Motrices]]</f>
        <v>210</v>
      </c>
      <c r="AT132" s="1">
        <v>0</v>
      </c>
      <c r="AU132" s="1">
        <v>0</v>
      </c>
      <c r="AV132" s="1">
        <v>0</v>
      </c>
      <c r="AW132" s="1">
        <f>+SUM(Roc_InfraMR[[#This Row],[B.03.1 - Parque de Coches Motores Motrices Remolcados]:[B.03.3 - Parque de Coches Motores Motrices Cabina]])</f>
        <v>0</v>
      </c>
      <c r="AX132" s="1">
        <v>158</v>
      </c>
      <c r="AY132" s="1">
        <v>52</v>
      </c>
      <c r="AZ132" s="1">
        <v>15</v>
      </c>
      <c r="BA132" s="1">
        <v>102</v>
      </c>
      <c r="BB132" s="1">
        <v>0</v>
      </c>
      <c r="BC132" s="1">
        <f t="shared" si="29"/>
        <v>327</v>
      </c>
      <c r="BD132" s="1">
        <v>0</v>
      </c>
      <c r="BE132" s="1">
        <v>20</v>
      </c>
      <c r="BF132" s="16">
        <v>1676</v>
      </c>
    </row>
    <row r="133" spans="1:58">
      <c r="A133" s="1">
        <v>2003</v>
      </c>
      <c r="B133" s="1" t="s">
        <v>126</v>
      </c>
      <c r="C133" s="12">
        <v>0</v>
      </c>
      <c r="D133" s="12">
        <f t="shared" si="20"/>
        <v>148.75800000000001</v>
      </c>
      <c r="E133" s="12">
        <v>0</v>
      </c>
      <c r="F133" s="12">
        <f t="shared" si="21"/>
        <v>46.227000000000004</v>
      </c>
      <c r="G133" s="12">
        <f t="shared" si="22"/>
        <v>194.98500000000001</v>
      </c>
      <c r="H133" s="12">
        <f>+Roc_InfraMR[[#This Row],[Total Líneas de Explotación ]]</f>
        <v>194.98500000000001</v>
      </c>
      <c r="I133" s="12">
        <v>353.28400000000005</v>
      </c>
      <c r="J133" s="12">
        <f>+Roc_InfraMR[[#This Row],[A.01.2 -  Longitud de Líneas de Explotación No Electrificadas Vía Doble o Múltiple (km)]]*2+Roc_InfraMR[[#This Row],[A.01.1 -  Longitud de Líneas de Explotación No Electrificadas Vía Simple (km)]]</f>
        <v>297.51600000000002</v>
      </c>
      <c r="K133" s="12">
        <v>0</v>
      </c>
      <c r="L133" s="12">
        <f>+Roc_InfraMR[[#This Row],[A.02.2 -  Longitud de Líneas de Explotación Electrificadas Vía Doble o Múltiple (km)]]*2</f>
        <v>92.454000000000008</v>
      </c>
      <c r="M133" s="12">
        <v>0</v>
      </c>
      <c r="N133" s="12">
        <f>+Roc_InfraMR[[#This Row],[A.03.1 -  Longitud de Vías de Explotación No Electrificadas Troncales y Ramales (vía principal) (km)]]+Roc_InfraMR[[#This Row],[A.04.1 -  Longitud de Vías de Explotación Electrificadas Troncales y Ramales (vía principal) (km)]]</f>
        <v>389.97</v>
      </c>
      <c r="O133" s="12">
        <f>+Roc_InfraMR[[#This Row],[Total Vías (excluido Auxiliares)]]</f>
        <v>389.97</v>
      </c>
      <c r="P133" s="1">
        <v>61</v>
      </c>
      <c r="Q133" s="1">
        <v>5</v>
      </c>
      <c r="R133" s="1">
        <v>3</v>
      </c>
      <c r="S133" s="1">
        <f t="shared" si="23"/>
        <v>69</v>
      </c>
      <c r="T133" s="1">
        <v>60</v>
      </c>
      <c r="U133" s="1">
        <v>68</v>
      </c>
      <c r="V133" s="1">
        <v>10</v>
      </c>
      <c r="W133" s="1">
        <v>23</v>
      </c>
      <c r="X133" s="1">
        <v>0</v>
      </c>
      <c r="Y133" s="1">
        <f t="shared" si="24"/>
        <v>161</v>
      </c>
      <c r="Z133" s="1">
        <v>62</v>
      </c>
      <c r="AA133" s="1">
        <v>26</v>
      </c>
      <c r="AB133" s="1">
        <v>161</v>
      </c>
      <c r="AC133" s="1">
        <f t="shared" si="25"/>
        <v>249</v>
      </c>
      <c r="AD133" s="1">
        <v>23</v>
      </c>
      <c r="AE133" s="1">
        <v>29</v>
      </c>
      <c r="AF133" s="1">
        <v>132</v>
      </c>
      <c r="AG133" s="1">
        <f t="shared" si="26"/>
        <v>184</v>
      </c>
      <c r="AH133" s="12">
        <v>60.414999999999999</v>
      </c>
      <c r="AI133" s="12">
        <v>0</v>
      </c>
      <c r="AJ133" s="12">
        <v>166.46899999999999</v>
      </c>
      <c r="AK133" s="12">
        <f t="shared" si="27"/>
        <v>226.88399999999999</v>
      </c>
      <c r="AL133" s="1">
        <v>3</v>
      </c>
      <c r="AM133" s="1">
        <v>8</v>
      </c>
      <c r="AN133" s="1">
        <v>29</v>
      </c>
      <c r="AO133" s="1">
        <f t="shared" si="28"/>
        <v>40</v>
      </c>
      <c r="AP133" s="1">
        <v>113</v>
      </c>
      <c r="AQ133" s="1">
        <v>58</v>
      </c>
      <c r="AR133" s="1">
        <v>39</v>
      </c>
      <c r="AS133" s="1">
        <f>+Roc_InfraMR[[#This Row],[B.02.3 - Parque de Coches Eléctricos Motrices Tipo R]]+Roc_InfraMR[[#This Row],[B.02.2 - Parque de Coches Eléctricos Motrices Remolcados Tipo R]]+Roc_InfraMR[[#This Row],[B.02.1 - Parque de Coches Eléctricos Motrices]]</f>
        <v>210</v>
      </c>
      <c r="AT133" s="1">
        <v>0</v>
      </c>
      <c r="AU133" s="1">
        <v>0</v>
      </c>
      <c r="AV133" s="1">
        <v>0</v>
      </c>
      <c r="AW133" s="1">
        <f>+SUM(Roc_InfraMR[[#This Row],[B.03.1 - Parque de Coches Motores Motrices Remolcados]:[B.03.3 - Parque de Coches Motores Motrices Cabina]])</f>
        <v>0</v>
      </c>
      <c r="AX133" s="1">
        <v>158</v>
      </c>
      <c r="AY133" s="1">
        <v>52</v>
      </c>
      <c r="AZ133" s="1">
        <v>15</v>
      </c>
      <c r="BA133" s="1">
        <v>102</v>
      </c>
      <c r="BB133" s="1">
        <v>0</v>
      </c>
      <c r="BC133" s="1">
        <f t="shared" si="29"/>
        <v>327</v>
      </c>
      <c r="BD133" s="1">
        <v>0</v>
      </c>
      <c r="BE133" s="1">
        <v>20</v>
      </c>
      <c r="BF133" s="16">
        <v>1676</v>
      </c>
    </row>
    <row r="134" spans="1:58">
      <c r="A134" s="1">
        <v>2004</v>
      </c>
      <c r="B134" s="1" t="s">
        <v>115</v>
      </c>
      <c r="C134" s="12">
        <v>0</v>
      </c>
      <c r="D134" s="12">
        <f t="shared" si="20"/>
        <v>148.75800000000001</v>
      </c>
      <c r="E134" s="12">
        <v>0</v>
      </c>
      <c r="F134" s="12">
        <f t="shared" si="21"/>
        <v>46.227000000000004</v>
      </c>
      <c r="G134" s="12">
        <f t="shared" si="22"/>
        <v>194.98500000000001</v>
      </c>
      <c r="H134" s="12">
        <f>+Roc_InfraMR[[#This Row],[Total Líneas de Explotación ]]</f>
        <v>194.98500000000001</v>
      </c>
      <c r="I134" s="12">
        <v>353.28400000000005</v>
      </c>
      <c r="J134" s="12">
        <f>+Roc_InfraMR[[#This Row],[A.01.2 -  Longitud de Líneas de Explotación No Electrificadas Vía Doble o Múltiple (km)]]*2+Roc_InfraMR[[#This Row],[A.01.1 -  Longitud de Líneas de Explotación No Electrificadas Vía Simple (km)]]</f>
        <v>297.51600000000002</v>
      </c>
      <c r="K134" s="12">
        <v>0</v>
      </c>
      <c r="L134" s="12">
        <f>+Roc_InfraMR[[#This Row],[A.02.2 -  Longitud de Líneas de Explotación Electrificadas Vía Doble o Múltiple (km)]]*2</f>
        <v>92.454000000000008</v>
      </c>
      <c r="M134" s="12">
        <v>0</v>
      </c>
      <c r="N134" s="12">
        <f>+Roc_InfraMR[[#This Row],[A.03.1 -  Longitud de Vías de Explotación No Electrificadas Troncales y Ramales (vía principal) (km)]]+Roc_InfraMR[[#This Row],[A.04.1 -  Longitud de Vías de Explotación Electrificadas Troncales y Ramales (vía principal) (km)]]</f>
        <v>389.97</v>
      </c>
      <c r="O134" s="12">
        <f>+Roc_InfraMR[[#This Row],[Total Vías (excluido Auxiliares)]]</f>
        <v>389.97</v>
      </c>
      <c r="P134" s="1">
        <v>61</v>
      </c>
      <c r="Q134" s="1">
        <v>5</v>
      </c>
      <c r="R134" s="1">
        <v>3</v>
      </c>
      <c r="S134" s="1">
        <f t="shared" si="23"/>
        <v>69</v>
      </c>
      <c r="T134" s="1">
        <v>60</v>
      </c>
      <c r="U134" s="1">
        <v>68</v>
      </c>
      <c r="V134" s="1">
        <v>10</v>
      </c>
      <c r="W134" s="1">
        <v>23</v>
      </c>
      <c r="X134" s="1">
        <v>0</v>
      </c>
      <c r="Y134" s="1">
        <f t="shared" si="24"/>
        <v>161</v>
      </c>
      <c r="Z134" s="1">
        <v>62</v>
      </c>
      <c r="AA134" s="1">
        <v>26</v>
      </c>
      <c r="AB134" s="1">
        <v>161</v>
      </c>
      <c r="AC134" s="1">
        <f t="shared" si="25"/>
        <v>249</v>
      </c>
      <c r="AD134" s="1">
        <v>23</v>
      </c>
      <c r="AE134" s="1">
        <v>29</v>
      </c>
      <c r="AF134" s="1">
        <v>132</v>
      </c>
      <c r="AG134" s="1">
        <f t="shared" si="26"/>
        <v>184</v>
      </c>
      <c r="AH134" s="12">
        <v>60.414999999999999</v>
      </c>
      <c r="AI134" s="12">
        <v>0</v>
      </c>
      <c r="AJ134" s="12">
        <v>166.46899999999999</v>
      </c>
      <c r="AK134" s="12">
        <f t="shared" si="27"/>
        <v>226.88399999999999</v>
      </c>
      <c r="AL134" s="1">
        <v>3</v>
      </c>
      <c r="AM134" s="1">
        <v>8</v>
      </c>
      <c r="AN134" s="1">
        <v>29</v>
      </c>
      <c r="AO134" s="1">
        <f t="shared" si="28"/>
        <v>40</v>
      </c>
      <c r="AP134" s="1">
        <v>113</v>
      </c>
      <c r="AQ134" s="1">
        <v>58</v>
      </c>
      <c r="AR134" s="1">
        <v>39</v>
      </c>
      <c r="AS134" s="1">
        <f>+Roc_InfraMR[[#This Row],[B.02.3 - Parque de Coches Eléctricos Motrices Tipo R]]+Roc_InfraMR[[#This Row],[B.02.2 - Parque de Coches Eléctricos Motrices Remolcados Tipo R]]+Roc_InfraMR[[#This Row],[B.02.1 - Parque de Coches Eléctricos Motrices]]</f>
        <v>210</v>
      </c>
      <c r="AT134" s="1">
        <v>0</v>
      </c>
      <c r="AU134" s="1">
        <v>0</v>
      </c>
      <c r="AV134" s="1">
        <v>0</v>
      </c>
      <c r="AW134" s="1">
        <f>+SUM(Roc_InfraMR[[#This Row],[B.03.1 - Parque de Coches Motores Motrices Remolcados]:[B.03.3 - Parque de Coches Motores Motrices Cabina]])</f>
        <v>0</v>
      </c>
      <c r="AX134" s="1">
        <v>158</v>
      </c>
      <c r="AY134" s="1">
        <v>52</v>
      </c>
      <c r="AZ134" s="1">
        <v>15</v>
      </c>
      <c r="BA134" s="1">
        <v>102</v>
      </c>
      <c r="BB134" s="1">
        <v>0</v>
      </c>
      <c r="BC134" s="1">
        <f t="shared" si="29"/>
        <v>327</v>
      </c>
      <c r="BD134" s="1">
        <v>0</v>
      </c>
      <c r="BE134" s="1">
        <v>20</v>
      </c>
      <c r="BF134" s="16">
        <v>1676</v>
      </c>
    </row>
    <row r="135" spans="1:58">
      <c r="A135" s="1">
        <v>2004</v>
      </c>
      <c r="B135" s="1" t="s">
        <v>116</v>
      </c>
      <c r="C135" s="12">
        <v>0</v>
      </c>
      <c r="D135" s="12">
        <f t="shared" si="20"/>
        <v>148.75800000000001</v>
      </c>
      <c r="E135" s="12">
        <v>0</v>
      </c>
      <c r="F135" s="12">
        <f t="shared" si="21"/>
        <v>46.227000000000004</v>
      </c>
      <c r="G135" s="12">
        <f t="shared" si="22"/>
        <v>194.98500000000001</v>
      </c>
      <c r="H135" s="12">
        <f>+Roc_InfraMR[[#This Row],[Total Líneas de Explotación ]]</f>
        <v>194.98500000000001</v>
      </c>
      <c r="I135" s="12">
        <v>353.28400000000005</v>
      </c>
      <c r="J135" s="12">
        <f>+Roc_InfraMR[[#This Row],[A.01.2 -  Longitud de Líneas de Explotación No Electrificadas Vía Doble o Múltiple (km)]]*2+Roc_InfraMR[[#This Row],[A.01.1 -  Longitud de Líneas de Explotación No Electrificadas Vía Simple (km)]]</f>
        <v>297.51600000000002</v>
      </c>
      <c r="K135" s="12">
        <v>0</v>
      </c>
      <c r="L135" s="12">
        <f>+Roc_InfraMR[[#This Row],[A.02.2 -  Longitud de Líneas de Explotación Electrificadas Vía Doble o Múltiple (km)]]*2</f>
        <v>92.454000000000008</v>
      </c>
      <c r="M135" s="12">
        <v>0</v>
      </c>
      <c r="N135" s="12">
        <f>+Roc_InfraMR[[#This Row],[A.03.1 -  Longitud de Vías de Explotación No Electrificadas Troncales y Ramales (vía principal) (km)]]+Roc_InfraMR[[#This Row],[A.04.1 -  Longitud de Vías de Explotación Electrificadas Troncales y Ramales (vía principal) (km)]]</f>
        <v>389.97</v>
      </c>
      <c r="O135" s="12">
        <f>+Roc_InfraMR[[#This Row],[Total Vías (excluido Auxiliares)]]</f>
        <v>389.97</v>
      </c>
      <c r="P135" s="1">
        <v>61</v>
      </c>
      <c r="Q135" s="1">
        <v>5</v>
      </c>
      <c r="R135" s="1">
        <v>3</v>
      </c>
      <c r="S135" s="1">
        <f t="shared" si="23"/>
        <v>69</v>
      </c>
      <c r="T135" s="1">
        <v>60</v>
      </c>
      <c r="U135" s="1">
        <v>68</v>
      </c>
      <c r="V135" s="1">
        <v>10</v>
      </c>
      <c r="W135" s="1">
        <v>23</v>
      </c>
      <c r="X135" s="1">
        <v>0</v>
      </c>
      <c r="Y135" s="1">
        <f t="shared" si="24"/>
        <v>161</v>
      </c>
      <c r="Z135" s="1">
        <v>62</v>
      </c>
      <c r="AA135" s="1">
        <v>26</v>
      </c>
      <c r="AB135" s="1">
        <v>161</v>
      </c>
      <c r="AC135" s="1">
        <f t="shared" si="25"/>
        <v>249</v>
      </c>
      <c r="AD135" s="1">
        <v>23</v>
      </c>
      <c r="AE135" s="1">
        <v>29</v>
      </c>
      <c r="AF135" s="1">
        <v>132</v>
      </c>
      <c r="AG135" s="1">
        <f t="shared" si="26"/>
        <v>184</v>
      </c>
      <c r="AH135" s="12">
        <v>60.414999999999999</v>
      </c>
      <c r="AI135" s="12">
        <v>0</v>
      </c>
      <c r="AJ135" s="12">
        <v>166.46899999999999</v>
      </c>
      <c r="AK135" s="12">
        <f t="shared" si="27"/>
        <v>226.88399999999999</v>
      </c>
      <c r="AL135" s="1">
        <v>3</v>
      </c>
      <c r="AM135" s="1">
        <v>8</v>
      </c>
      <c r="AN135" s="1">
        <v>29</v>
      </c>
      <c r="AO135" s="1">
        <f t="shared" si="28"/>
        <v>40</v>
      </c>
      <c r="AP135" s="1">
        <v>113</v>
      </c>
      <c r="AQ135" s="1">
        <v>58</v>
      </c>
      <c r="AR135" s="1">
        <v>39</v>
      </c>
      <c r="AS135" s="1">
        <f>+Roc_InfraMR[[#This Row],[B.02.3 - Parque de Coches Eléctricos Motrices Tipo R]]+Roc_InfraMR[[#This Row],[B.02.2 - Parque de Coches Eléctricos Motrices Remolcados Tipo R]]+Roc_InfraMR[[#This Row],[B.02.1 - Parque de Coches Eléctricos Motrices]]</f>
        <v>210</v>
      </c>
      <c r="AT135" s="1">
        <v>0</v>
      </c>
      <c r="AU135" s="1">
        <v>0</v>
      </c>
      <c r="AV135" s="1">
        <v>0</v>
      </c>
      <c r="AW135" s="1">
        <f>+SUM(Roc_InfraMR[[#This Row],[B.03.1 - Parque de Coches Motores Motrices Remolcados]:[B.03.3 - Parque de Coches Motores Motrices Cabina]])</f>
        <v>0</v>
      </c>
      <c r="AX135" s="1">
        <v>158</v>
      </c>
      <c r="AY135" s="1">
        <v>52</v>
      </c>
      <c r="AZ135" s="1">
        <v>15</v>
      </c>
      <c r="BA135" s="1">
        <v>102</v>
      </c>
      <c r="BB135" s="1">
        <v>0</v>
      </c>
      <c r="BC135" s="1">
        <f t="shared" si="29"/>
        <v>327</v>
      </c>
      <c r="BD135" s="1">
        <v>0</v>
      </c>
      <c r="BE135" s="1">
        <v>20</v>
      </c>
      <c r="BF135" s="16">
        <v>1676</v>
      </c>
    </row>
    <row r="136" spans="1:58">
      <c r="A136" s="1">
        <v>2004</v>
      </c>
      <c r="B136" s="1" t="s">
        <v>117</v>
      </c>
      <c r="C136" s="12">
        <v>0</v>
      </c>
      <c r="D136" s="12">
        <f t="shared" si="20"/>
        <v>148.75800000000001</v>
      </c>
      <c r="E136" s="12">
        <v>0</v>
      </c>
      <c r="F136" s="12">
        <f t="shared" si="21"/>
        <v>46.227000000000004</v>
      </c>
      <c r="G136" s="12">
        <f t="shared" si="22"/>
        <v>194.98500000000001</v>
      </c>
      <c r="H136" s="12">
        <f>+Roc_InfraMR[[#This Row],[Total Líneas de Explotación ]]</f>
        <v>194.98500000000001</v>
      </c>
      <c r="I136" s="12">
        <v>353.28400000000005</v>
      </c>
      <c r="J136" s="12">
        <f>+Roc_InfraMR[[#This Row],[A.01.2 -  Longitud de Líneas de Explotación No Electrificadas Vía Doble o Múltiple (km)]]*2+Roc_InfraMR[[#This Row],[A.01.1 -  Longitud de Líneas de Explotación No Electrificadas Vía Simple (km)]]</f>
        <v>297.51600000000002</v>
      </c>
      <c r="K136" s="12">
        <v>0</v>
      </c>
      <c r="L136" s="12">
        <f>+Roc_InfraMR[[#This Row],[A.02.2 -  Longitud de Líneas de Explotación Electrificadas Vía Doble o Múltiple (km)]]*2</f>
        <v>92.454000000000008</v>
      </c>
      <c r="M136" s="12">
        <v>0</v>
      </c>
      <c r="N136" s="12">
        <f>+Roc_InfraMR[[#This Row],[A.03.1 -  Longitud de Vías de Explotación No Electrificadas Troncales y Ramales (vía principal) (km)]]+Roc_InfraMR[[#This Row],[A.04.1 -  Longitud de Vías de Explotación Electrificadas Troncales y Ramales (vía principal) (km)]]</f>
        <v>389.97</v>
      </c>
      <c r="O136" s="12">
        <f>+Roc_InfraMR[[#This Row],[Total Vías (excluido Auxiliares)]]</f>
        <v>389.97</v>
      </c>
      <c r="P136" s="1">
        <v>61</v>
      </c>
      <c r="Q136" s="1">
        <v>5</v>
      </c>
      <c r="R136" s="1">
        <v>3</v>
      </c>
      <c r="S136" s="1">
        <f t="shared" si="23"/>
        <v>69</v>
      </c>
      <c r="T136" s="1">
        <v>60</v>
      </c>
      <c r="U136" s="1">
        <v>68</v>
      </c>
      <c r="V136" s="1">
        <v>10</v>
      </c>
      <c r="W136" s="1">
        <v>23</v>
      </c>
      <c r="X136" s="1">
        <v>0</v>
      </c>
      <c r="Y136" s="1">
        <f t="shared" si="24"/>
        <v>161</v>
      </c>
      <c r="Z136" s="1">
        <v>62</v>
      </c>
      <c r="AA136" s="1">
        <v>26</v>
      </c>
      <c r="AB136" s="1">
        <v>161</v>
      </c>
      <c r="AC136" s="1">
        <f t="shared" si="25"/>
        <v>249</v>
      </c>
      <c r="AD136" s="1">
        <v>23</v>
      </c>
      <c r="AE136" s="1">
        <v>29</v>
      </c>
      <c r="AF136" s="1">
        <v>132</v>
      </c>
      <c r="AG136" s="1">
        <f t="shared" si="26"/>
        <v>184</v>
      </c>
      <c r="AH136" s="12">
        <v>60.414999999999999</v>
      </c>
      <c r="AI136" s="12">
        <v>0</v>
      </c>
      <c r="AJ136" s="12">
        <v>166.46899999999999</v>
      </c>
      <c r="AK136" s="12">
        <f t="shared" si="27"/>
        <v>226.88399999999999</v>
      </c>
      <c r="AL136" s="1">
        <v>3</v>
      </c>
      <c r="AM136" s="1">
        <v>8</v>
      </c>
      <c r="AN136" s="1">
        <v>29</v>
      </c>
      <c r="AO136" s="1">
        <f t="shared" si="28"/>
        <v>40</v>
      </c>
      <c r="AP136" s="1">
        <v>113</v>
      </c>
      <c r="AQ136" s="1">
        <v>58</v>
      </c>
      <c r="AR136" s="1">
        <v>39</v>
      </c>
      <c r="AS136" s="1">
        <f>+Roc_InfraMR[[#This Row],[B.02.3 - Parque de Coches Eléctricos Motrices Tipo R]]+Roc_InfraMR[[#This Row],[B.02.2 - Parque de Coches Eléctricos Motrices Remolcados Tipo R]]+Roc_InfraMR[[#This Row],[B.02.1 - Parque de Coches Eléctricos Motrices]]</f>
        <v>210</v>
      </c>
      <c r="AT136" s="1">
        <v>0</v>
      </c>
      <c r="AU136" s="1">
        <v>0</v>
      </c>
      <c r="AV136" s="1">
        <v>0</v>
      </c>
      <c r="AW136" s="1">
        <f>+SUM(Roc_InfraMR[[#This Row],[B.03.1 - Parque de Coches Motores Motrices Remolcados]:[B.03.3 - Parque de Coches Motores Motrices Cabina]])</f>
        <v>0</v>
      </c>
      <c r="AX136" s="1">
        <v>158</v>
      </c>
      <c r="AY136" s="1">
        <v>52</v>
      </c>
      <c r="AZ136" s="1">
        <v>15</v>
      </c>
      <c r="BA136" s="1">
        <v>102</v>
      </c>
      <c r="BB136" s="1">
        <v>0</v>
      </c>
      <c r="BC136" s="1">
        <f t="shared" si="29"/>
        <v>327</v>
      </c>
      <c r="BD136" s="1">
        <v>0</v>
      </c>
      <c r="BE136" s="1">
        <v>20</v>
      </c>
      <c r="BF136" s="16">
        <v>1676</v>
      </c>
    </row>
    <row r="137" spans="1:58">
      <c r="A137" s="1">
        <v>2004</v>
      </c>
      <c r="B137" s="1" t="s">
        <v>118</v>
      </c>
      <c r="C137" s="12">
        <v>0</v>
      </c>
      <c r="D137" s="12">
        <f t="shared" si="20"/>
        <v>148.75800000000001</v>
      </c>
      <c r="E137" s="12">
        <v>0</v>
      </c>
      <c r="F137" s="12">
        <f t="shared" si="21"/>
        <v>46.227000000000004</v>
      </c>
      <c r="G137" s="12">
        <f t="shared" si="22"/>
        <v>194.98500000000001</v>
      </c>
      <c r="H137" s="12">
        <f>+Roc_InfraMR[[#This Row],[Total Líneas de Explotación ]]</f>
        <v>194.98500000000001</v>
      </c>
      <c r="I137" s="12">
        <v>353.28400000000005</v>
      </c>
      <c r="J137" s="12">
        <f>+Roc_InfraMR[[#This Row],[A.01.2 -  Longitud de Líneas de Explotación No Electrificadas Vía Doble o Múltiple (km)]]*2+Roc_InfraMR[[#This Row],[A.01.1 -  Longitud de Líneas de Explotación No Electrificadas Vía Simple (km)]]</f>
        <v>297.51600000000002</v>
      </c>
      <c r="K137" s="12">
        <v>0</v>
      </c>
      <c r="L137" s="12">
        <f>+Roc_InfraMR[[#This Row],[A.02.2 -  Longitud de Líneas de Explotación Electrificadas Vía Doble o Múltiple (km)]]*2</f>
        <v>92.454000000000008</v>
      </c>
      <c r="M137" s="12">
        <v>0</v>
      </c>
      <c r="N137" s="12">
        <f>+Roc_InfraMR[[#This Row],[A.03.1 -  Longitud de Vías de Explotación No Electrificadas Troncales y Ramales (vía principal) (km)]]+Roc_InfraMR[[#This Row],[A.04.1 -  Longitud de Vías de Explotación Electrificadas Troncales y Ramales (vía principal) (km)]]</f>
        <v>389.97</v>
      </c>
      <c r="O137" s="12">
        <f>+Roc_InfraMR[[#This Row],[Total Vías (excluido Auxiliares)]]</f>
        <v>389.97</v>
      </c>
      <c r="P137" s="1">
        <v>61</v>
      </c>
      <c r="Q137" s="1">
        <v>5</v>
      </c>
      <c r="R137" s="1">
        <v>3</v>
      </c>
      <c r="S137" s="1">
        <f t="shared" si="23"/>
        <v>69</v>
      </c>
      <c r="T137" s="1">
        <v>60</v>
      </c>
      <c r="U137" s="1">
        <v>68</v>
      </c>
      <c r="V137" s="1">
        <v>10</v>
      </c>
      <c r="W137" s="1">
        <v>23</v>
      </c>
      <c r="X137" s="1">
        <v>0</v>
      </c>
      <c r="Y137" s="1">
        <f t="shared" si="24"/>
        <v>161</v>
      </c>
      <c r="Z137" s="1">
        <v>62</v>
      </c>
      <c r="AA137" s="1">
        <v>26</v>
      </c>
      <c r="AB137" s="1">
        <v>161</v>
      </c>
      <c r="AC137" s="1">
        <f t="shared" si="25"/>
        <v>249</v>
      </c>
      <c r="AD137" s="1">
        <v>23</v>
      </c>
      <c r="AE137" s="1">
        <v>29</v>
      </c>
      <c r="AF137" s="1">
        <v>132</v>
      </c>
      <c r="AG137" s="1">
        <f t="shared" si="26"/>
        <v>184</v>
      </c>
      <c r="AH137" s="12">
        <v>60.414999999999999</v>
      </c>
      <c r="AI137" s="12">
        <v>0</v>
      </c>
      <c r="AJ137" s="12">
        <v>166.46899999999999</v>
      </c>
      <c r="AK137" s="12">
        <f t="shared" si="27"/>
        <v>226.88399999999999</v>
      </c>
      <c r="AL137" s="1">
        <v>3</v>
      </c>
      <c r="AM137" s="1">
        <v>8</v>
      </c>
      <c r="AN137" s="1">
        <v>29</v>
      </c>
      <c r="AO137" s="1">
        <f t="shared" si="28"/>
        <v>40</v>
      </c>
      <c r="AP137" s="1">
        <v>113</v>
      </c>
      <c r="AQ137" s="1">
        <v>58</v>
      </c>
      <c r="AR137" s="1">
        <v>39</v>
      </c>
      <c r="AS137" s="1">
        <f>+Roc_InfraMR[[#This Row],[B.02.3 - Parque de Coches Eléctricos Motrices Tipo R]]+Roc_InfraMR[[#This Row],[B.02.2 - Parque de Coches Eléctricos Motrices Remolcados Tipo R]]+Roc_InfraMR[[#This Row],[B.02.1 - Parque de Coches Eléctricos Motrices]]</f>
        <v>210</v>
      </c>
      <c r="AT137" s="1">
        <v>0</v>
      </c>
      <c r="AU137" s="1">
        <v>0</v>
      </c>
      <c r="AV137" s="1">
        <v>0</v>
      </c>
      <c r="AW137" s="1">
        <f>+SUM(Roc_InfraMR[[#This Row],[B.03.1 - Parque de Coches Motores Motrices Remolcados]:[B.03.3 - Parque de Coches Motores Motrices Cabina]])</f>
        <v>0</v>
      </c>
      <c r="AX137" s="1">
        <v>158</v>
      </c>
      <c r="AY137" s="1">
        <v>52</v>
      </c>
      <c r="AZ137" s="1">
        <v>15</v>
      </c>
      <c r="BA137" s="1">
        <v>102</v>
      </c>
      <c r="BB137" s="1">
        <v>0</v>
      </c>
      <c r="BC137" s="1">
        <f t="shared" si="29"/>
        <v>327</v>
      </c>
      <c r="BD137" s="1">
        <v>0</v>
      </c>
      <c r="BE137" s="1">
        <v>20</v>
      </c>
      <c r="BF137" s="16">
        <v>1676</v>
      </c>
    </row>
    <row r="138" spans="1:58">
      <c r="A138" s="1">
        <v>2004</v>
      </c>
      <c r="B138" s="1" t="s">
        <v>119</v>
      </c>
      <c r="C138" s="12">
        <v>0</v>
      </c>
      <c r="D138" s="12">
        <f t="shared" si="20"/>
        <v>148.75800000000001</v>
      </c>
      <c r="E138" s="12">
        <v>0</v>
      </c>
      <c r="F138" s="12">
        <f t="shared" si="21"/>
        <v>46.227000000000004</v>
      </c>
      <c r="G138" s="12">
        <f t="shared" si="22"/>
        <v>194.98500000000001</v>
      </c>
      <c r="H138" s="12">
        <f>+Roc_InfraMR[[#This Row],[Total Líneas de Explotación ]]</f>
        <v>194.98500000000001</v>
      </c>
      <c r="I138" s="12">
        <v>353.28400000000005</v>
      </c>
      <c r="J138" s="12">
        <f>+Roc_InfraMR[[#This Row],[A.01.2 -  Longitud de Líneas de Explotación No Electrificadas Vía Doble o Múltiple (km)]]*2+Roc_InfraMR[[#This Row],[A.01.1 -  Longitud de Líneas de Explotación No Electrificadas Vía Simple (km)]]</f>
        <v>297.51600000000002</v>
      </c>
      <c r="K138" s="12">
        <v>0</v>
      </c>
      <c r="L138" s="12">
        <f>+Roc_InfraMR[[#This Row],[A.02.2 -  Longitud de Líneas de Explotación Electrificadas Vía Doble o Múltiple (km)]]*2</f>
        <v>92.454000000000008</v>
      </c>
      <c r="M138" s="12">
        <v>0</v>
      </c>
      <c r="N138" s="12">
        <f>+Roc_InfraMR[[#This Row],[A.03.1 -  Longitud de Vías de Explotación No Electrificadas Troncales y Ramales (vía principal) (km)]]+Roc_InfraMR[[#This Row],[A.04.1 -  Longitud de Vías de Explotación Electrificadas Troncales y Ramales (vía principal) (km)]]</f>
        <v>389.97</v>
      </c>
      <c r="O138" s="12">
        <f>+Roc_InfraMR[[#This Row],[Total Vías (excluido Auxiliares)]]</f>
        <v>389.97</v>
      </c>
      <c r="P138" s="1">
        <v>61</v>
      </c>
      <c r="Q138" s="1">
        <v>5</v>
      </c>
      <c r="R138" s="1">
        <v>3</v>
      </c>
      <c r="S138" s="1">
        <f t="shared" si="23"/>
        <v>69</v>
      </c>
      <c r="T138" s="1">
        <v>60</v>
      </c>
      <c r="U138" s="1">
        <v>68</v>
      </c>
      <c r="V138" s="1">
        <v>10</v>
      </c>
      <c r="W138" s="1">
        <v>23</v>
      </c>
      <c r="X138" s="1">
        <v>0</v>
      </c>
      <c r="Y138" s="1">
        <f t="shared" si="24"/>
        <v>161</v>
      </c>
      <c r="Z138" s="1">
        <v>62</v>
      </c>
      <c r="AA138" s="1">
        <v>26</v>
      </c>
      <c r="AB138" s="1">
        <v>161</v>
      </c>
      <c r="AC138" s="1">
        <f t="shared" si="25"/>
        <v>249</v>
      </c>
      <c r="AD138" s="1">
        <v>23</v>
      </c>
      <c r="AE138" s="1">
        <v>29</v>
      </c>
      <c r="AF138" s="1">
        <v>132</v>
      </c>
      <c r="AG138" s="1">
        <f t="shared" si="26"/>
        <v>184</v>
      </c>
      <c r="AH138" s="12">
        <v>60.414999999999999</v>
      </c>
      <c r="AI138" s="12">
        <v>0</v>
      </c>
      <c r="AJ138" s="12">
        <v>166.46899999999999</v>
      </c>
      <c r="AK138" s="12">
        <f t="shared" si="27"/>
        <v>226.88399999999999</v>
      </c>
      <c r="AL138" s="1">
        <v>3</v>
      </c>
      <c r="AM138" s="1">
        <v>8</v>
      </c>
      <c r="AN138" s="1">
        <v>29</v>
      </c>
      <c r="AO138" s="1">
        <f t="shared" si="28"/>
        <v>40</v>
      </c>
      <c r="AP138" s="1">
        <v>113</v>
      </c>
      <c r="AQ138" s="1">
        <v>58</v>
      </c>
      <c r="AR138" s="1">
        <v>39</v>
      </c>
      <c r="AS138" s="1">
        <f>+Roc_InfraMR[[#This Row],[B.02.3 - Parque de Coches Eléctricos Motrices Tipo R]]+Roc_InfraMR[[#This Row],[B.02.2 - Parque de Coches Eléctricos Motrices Remolcados Tipo R]]+Roc_InfraMR[[#This Row],[B.02.1 - Parque de Coches Eléctricos Motrices]]</f>
        <v>210</v>
      </c>
      <c r="AT138" s="1">
        <v>0</v>
      </c>
      <c r="AU138" s="1">
        <v>0</v>
      </c>
      <c r="AV138" s="1">
        <v>0</v>
      </c>
      <c r="AW138" s="1">
        <f>+SUM(Roc_InfraMR[[#This Row],[B.03.1 - Parque de Coches Motores Motrices Remolcados]:[B.03.3 - Parque de Coches Motores Motrices Cabina]])</f>
        <v>0</v>
      </c>
      <c r="AX138" s="1">
        <v>158</v>
      </c>
      <c r="AY138" s="1">
        <v>52</v>
      </c>
      <c r="AZ138" s="1">
        <v>15</v>
      </c>
      <c r="BA138" s="1">
        <v>102</v>
      </c>
      <c r="BB138" s="1">
        <v>0</v>
      </c>
      <c r="BC138" s="1">
        <f t="shared" si="29"/>
        <v>327</v>
      </c>
      <c r="BD138" s="1">
        <v>0</v>
      </c>
      <c r="BE138" s="1">
        <v>20</v>
      </c>
      <c r="BF138" s="16">
        <v>1676</v>
      </c>
    </row>
    <row r="139" spans="1:58">
      <c r="A139" s="1">
        <v>2004</v>
      </c>
      <c r="B139" s="1" t="s">
        <v>120</v>
      </c>
      <c r="C139" s="12">
        <v>0</v>
      </c>
      <c r="D139" s="12">
        <f t="shared" si="20"/>
        <v>148.75800000000001</v>
      </c>
      <c r="E139" s="12">
        <v>0</v>
      </c>
      <c r="F139" s="12">
        <f t="shared" si="21"/>
        <v>46.227000000000004</v>
      </c>
      <c r="G139" s="12">
        <f t="shared" si="22"/>
        <v>194.98500000000001</v>
      </c>
      <c r="H139" s="12">
        <f>+Roc_InfraMR[[#This Row],[Total Líneas de Explotación ]]</f>
        <v>194.98500000000001</v>
      </c>
      <c r="I139" s="12">
        <v>353.28400000000005</v>
      </c>
      <c r="J139" s="12">
        <f>+Roc_InfraMR[[#This Row],[A.01.2 -  Longitud de Líneas de Explotación No Electrificadas Vía Doble o Múltiple (km)]]*2+Roc_InfraMR[[#This Row],[A.01.1 -  Longitud de Líneas de Explotación No Electrificadas Vía Simple (km)]]</f>
        <v>297.51600000000002</v>
      </c>
      <c r="K139" s="12">
        <v>0</v>
      </c>
      <c r="L139" s="12">
        <f>+Roc_InfraMR[[#This Row],[A.02.2 -  Longitud de Líneas de Explotación Electrificadas Vía Doble o Múltiple (km)]]*2</f>
        <v>92.454000000000008</v>
      </c>
      <c r="M139" s="12">
        <v>0</v>
      </c>
      <c r="N139" s="12">
        <f>+Roc_InfraMR[[#This Row],[A.03.1 -  Longitud de Vías de Explotación No Electrificadas Troncales y Ramales (vía principal) (km)]]+Roc_InfraMR[[#This Row],[A.04.1 -  Longitud de Vías de Explotación Electrificadas Troncales y Ramales (vía principal) (km)]]</f>
        <v>389.97</v>
      </c>
      <c r="O139" s="12">
        <f>+Roc_InfraMR[[#This Row],[Total Vías (excluido Auxiliares)]]</f>
        <v>389.97</v>
      </c>
      <c r="P139" s="1">
        <v>61</v>
      </c>
      <c r="Q139" s="1">
        <v>5</v>
      </c>
      <c r="R139" s="1">
        <v>3</v>
      </c>
      <c r="S139" s="1">
        <f t="shared" si="23"/>
        <v>69</v>
      </c>
      <c r="T139" s="1">
        <v>60</v>
      </c>
      <c r="U139" s="1">
        <v>68</v>
      </c>
      <c r="V139" s="1">
        <v>10</v>
      </c>
      <c r="W139" s="1">
        <v>23</v>
      </c>
      <c r="X139" s="1">
        <v>0</v>
      </c>
      <c r="Y139" s="1">
        <f t="shared" si="24"/>
        <v>161</v>
      </c>
      <c r="Z139" s="1">
        <v>62</v>
      </c>
      <c r="AA139" s="1">
        <v>26</v>
      </c>
      <c r="AB139" s="1">
        <v>161</v>
      </c>
      <c r="AC139" s="1">
        <f t="shared" si="25"/>
        <v>249</v>
      </c>
      <c r="AD139" s="1">
        <v>23</v>
      </c>
      <c r="AE139" s="1">
        <v>29</v>
      </c>
      <c r="AF139" s="1">
        <v>132</v>
      </c>
      <c r="AG139" s="1">
        <f t="shared" si="26"/>
        <v>184</v>
      </c>
      <c r="AH139" s="12">
        <v>60.414999999999999</v>
      </c>
      <c r="AI139" s="12">
        <v>0</v>
      </c>
      <c r="AJ139" s="12">
        <v>166.46899999999999</v>
      </c>
      <c r="AK139" s="12">
        <f t="shared" si="27"/>
        <v>226.88399999999999</v>
      </c>
      <c r="AL139" s="1">
        <v>3</v>
      </c>
      <c r="AM139" s="1">
        <v>8</v>
      </c>
      <c r="AN139" s="1">
        <v>29</v>
      </c>
      <c r="AO139" s="1">
        <f t="shared" si="28"/>
        <v>40</v>
      </c>
      <c r="AP139" s="1">
        <v>113</v>
      </c>
      <c r="AQ139" s="1">
        <v>58</v>
      </c>
      <c r="AR139" s="1">
        <v>39</v>
      </c>
      <c r="AS139" s="1">
        <f>+Roc_InfraMR[[#This Row],[B.02.3 - Parque de Coches Eléctricos Motrices Tipo R]]+Roc_InfraMR[[#This Row],[B.02.2 - Parque de Coches Eléctricos Motrices Remolcados Tipo R]]+Roc_InfraMR[[#This Row],[B.02.1 - Parque de Coches Eléctricos Motrices]]</f>
        <v>210</v>
      </c>
      <c r="AT139" s="1">
        <v>0</v>
      </c>
      <c r="AU139" s="1">
        <v>0</v>
      </c>
      <c r="AV139" s="1">
        <v>0</v>
      </c>
      <c r="AW139" s="1">
        <f>+SUM(Roc_InfraMR[[#This Row],[B.03.1 - Parque de Coches Motores Motrices Remolcados]:[B.03.3 - Parque de Coches Motores Motrices Cabina]])</f>
        <v>0</v>
      </c>
      <c r="AX139" s="1">
        <v>158</v>
      </c>
      <c r="AY139" s="1">
        <v>52</v>
      </c>
      <c r="AZ139" s="1">
        <v>15</v>
      </c>
      <c r="BA139" s="1">
        <v>102</v>
      </c>
      <c r="BB139" s="1">
        <v>0</v>
      </c>
      <c r="BC139" s="1">
        <f t="shared" si="29"/>
        <v>327</v>
      </c>
      <c r="BD139" s="1">
        <v>0</v>
      </c>
      <c r="BE139" s="1">
        <v>20</v>
      </c>
      <c r="BF139" s="16">
        <v>1676</v>
      </c>
    </row>
    <row r="140" spans="1:58">
      <c r="A140" s="1">
        <v>2004</v>
      </c>
      <c r="B140" s="1" t="s">
        <v>121</v>
      </c>
      <c r="C140" s="12">
        <v>0</v>
      </c>
      <c r="D140" s="12">
        <f t="shared" si="20"/>
        <v>148.75800000000001</v>
      </c>
      <c r="E140" s="12">
        <v>0</v>
      </c>
      <c r="F140" s="12">
        <f t="shared" si="21"/>
        <v>46.227000000000004</v>
      </c>
      <c r="G140" s="12">
        <f t="shared" si="22"/>
        <v>194.98500000000001</v>
      </c>
      <c r="H140" s="12">
        <f>+Roc_InfraMR[[#This Row],[Total Líneas de Explotación ]]</f>
        <v>194.98500000000001</v>
      </c>
      <c r="I140" s="12">
        <v>353.28400000000005</v>
      </c>
      <c r="J140" s="12">
        <f>+Roc_InfraMR[[#This Row],[A.01.2 -  Longitud de Líneas de Explotación No Electrificadas Vía Doble o Múltiple (km)]]*2+Roc_InfraMR[[#This Row],[A.01.1 -  Longitud de Líneas de Explotación No Electrificadas Vía Simple (km)]]</f>
        <v>297.51600000000002</v>
      </c>
      <c r="K140" s="12">
        <v>0</v>
      </c>
      <c r="L140" s="12">
        <f>+Roc_InfraMR[[#This Row],[A.02.2 -  Longitud de Líneas de Explotación Electrificadas Vía Doble o Múltiple (km)]]*2</f>
        <v>92.454000000000008</v>
      </c>
      <c r="M140" s="12">
        <v>0</v>
      </c>
      <c r="N140" s="12">
        <f>+Roc_InfraMR[[#This Row],[A.03.1 -  Longitud de Vías de Explotación No Electrificadas Troncales y Ramales (vía principal) (km)]]+Roc_InfraMR[[#This Row],[A.04.1 -  Longitud de Vías de Explotación Electrificadas Troncales y Ramales (vía principal) (km)]]</f>
        <v>389.97</v>
      </c>
      <c r="O140" s="12">
        <f>+Roc_InfraMR[[#This Row],[Total Vías (excluido Auxiliares)]]</f>
        <v>389.97</v>
      </c>
      <c r="P140" s="1">
        <v>61</v>
      </c>
      <c r="Q140" s="1">
        <v>5</v>
      </c>
      <c r="R140" s="1">
        <v>3</v>
      </c>
      <c r="S140" s="1">
        <f t="shared" si="23"/>
        <v>69</v>
      </c>
      <c r="T140" s="1">
        <v>60</v>
      </c>
      <c r="U140" s="1">
        <v>68</v>
      </c>
      <c r="V140" s="1">
        <v>10</v>
      </c>
      <c r="W140" s="1">
        <v>23</v>
      </c>
      <c r="X140" s="1">
        <v>0</v>
      </c>
      <c r="Y140" s="1">
        <f t="shared" si="24"/>
        <v>161</v>
      </c>
      <c r="Z140" s="1">
        <v>62</v>
      </c>
      <c r="AA140" s="1">
        <v>26</v>
      </c>
      <c r="AB140" s="1">
        <v>161</v>
      </c>
      <c r="AC140" s="1">
        <f t="shared" si="25"/>
        <v>249</v>
      </c>
      <c r="AD140" s="1">
        <v>23</v>
      </c>
      <c r="AE140" s="1">
        <v>29</v>
      </c>
      <c r="AF140" s="1">
        <v>132</v>
      </c>
      <c r="AG140" s="1">
        <f t="shared" si="26"/>
        <v>184</v>
      </c>
      <c r="AH140" s="12">
        <v>60.414999999999999</v>
      </c>
      <c r="AI140" s="12">
        <v>0</v>
      </c>
      <c r="AJ140" s="12">
        <v>166.46899999999999</v>
      </c>
      <c r="AK140" s="12">
        <f t="shared" si="27"/>
        <v>226.88399999999999</v>
      </c>
      <c r="AL140" s="1">
        <v>3</v>
      </c>
      <c r="AM140" s="1">
        <v>8</v>
      </c>
      <c r="AN140" s="1">
        <v>29</v>
      </c>
      <c r="AO140" s="1">
        <f t="shared" si="28"/>
        <v>40</v>
      </c>
      <c r="AP140" s="1">
        <v>113</v>
      </c>
      <c r="AQ140" s="1">
        <v>58</v>
      </c>
      <c r="AR140" s="1">
        <v>39</v>
      </c>
      <c r="AS140" s="1">
        <f>+Roc_InfraMR[[#This Row],[B.02.3 - Parque de Coches Eléctricos Motrices Tipo R]]+Roc_InfraMR[[#This Row],[B.02.2 - Parque de Coches Eléctricos Motrices Remolcados Tipo R]]+Roc_InfraMR[[#This Row],[B.02.1 - Parque de Coches Eléctricos Motrices]]</f>
        <v>210</v>
      </c>
      <c r="AT140" s="1">
        <v>0</v>
      </c>
      <c r="AU140" s="1">
        <v>0</v>
      </c>
      <c r="AV140" s="1">
        <v>0</v>
      </c>
      <c r="AW140" s="1">
        <f>+SUM(Roc_InfraMR[[#This Row],[B.03.1 - Parque de Coches Motores Motrices Remolcados]:[B.03.3 - Parque de Coches Motores Motrices Cabina]])</f>
        <v>0</v>
      </c>
      <c r="AX140" s="1">
        <v>158</v>
      </c>
      <c r="AY140" s="1">
        <v>52</v>
      </c>
      <c r="AZ140" s="1">
        <v>15</v>
      </c>
      <c r="BA140" s="1">
        <v>102</v>
      </c>
      <c r="BB140" s="1">
        <v>0</v>
      </c>
      <c r="BC140" s="1">
        <f t="shared" si="29"/>
        <v>327</v>
      </c>
      <c r="BD140" s="1">
        <v>0</v>
      </c>
      <c r="BE140" s="1">
        <v>20</v>
      </c>
      <c r="BF140" s="16">
        <v>1676</v>
      </c>
    </row>
    <row r="141" spans="1:58">
      <c r="A141" s="1">
        <v>2004</v>
      </c>
      <c r="B141" s="1" t="s">
        <v>122</v>
      </c>
      <c r="C141" s="12">
        <v>0</v>
      </c>
      <c r="D141" s="12">
        <f t="shared" si="20"/>
        <v>148.75800000000001</v>
      </c>
      <c r="E141" s="12">
        <v>0</v>
      </c>
      <c r="F141" s="12">
        <f t="shared" si="21"/>
        <v>46.227000000000004</v>
      </c>
      <c r="G141" s="12">
        <f t="shared" si="22"/>
        <v>194.98500000000001</v>
      </c>
      <c r="H141" s="12">
        <f>+Roc_InfraMR[[#This Row],[Total Líneas de Explotación ]]</f>
        <v>194.98500000000001</v>
      </c>
      <c r="I141" s="12">
        <v>353.28400000000005</v>
      </c>
      <c r="J141" s="12">
        <f>+Roc_InfraMR[[#This Row],[A.01.2 -  Longitud de Líneas de Explotación No Electrificadas Vía Doble o Múltiple (km)]]*2+Roc_InfraMR[[#This Row],[A.01.1 -  Longitud de Líneas de Explotación No Electrificadas Vía Simple (km)]]</f>
        <v>297.51600000000002</v>
      </c>
      <c r="K141" s="12">
        <v>0</v>
      </c>
      <c r="L141" s="12">
        <f>+Roc_InfraMR[[#This Row],[A.02.2 -  Longitud de Líneas de Explotación Electrificadas Vía Doble o Múltiple (km)]]*2</f>
        <v>92.454000000000008</v>
      </c>
      <c r="M141" s="12">
        <v>0</v>
      </c>
      <c r="N141" s="12">
        <f>+Roc_InfraMR[[#This Row],[A.03.1 -  Longitud de Vías de Explotación No Electrificadas Troncales y Ramales (vía principal) (km)]]+Roc_InfraMR[[#This Row],[A.04.1 -  Longitud de Vías de Explotación Electrificadas Troncales y Ramales (vía principal) (km)]]</f>
        <v>389.97</v>
      </c>
      <c r="O141" s="12">
        <f>+Roc_InfraMR[[#This Row],[Total Vías (excluido Auxiliares)]]</f>
        <v>389.97</v>
      </c>
      <c r="P141" s="1">
        <v>61</v>
      </c>
      <c r="Q141" s="1">
        <v>5</v>
      </c>
      <c r="R141" s="1">
        <v>3</v>
      </c>
      <c r="S141" s="1">
        <f t="shared" si="23"/>
        <v>69</v>
      </c>
      <c r="T141" s="1">
        <v>60</v>
      </c>
      <c r="U141" s="1">
        <v>68</v>
      </c>
      <c r="V141" s="1">
        <v>10</v>
      </c>
      <c r="W141" s="1">
        <v>23</v>
      </c>
      <c r="X141" s="1">
        <v>0</v>
      </c>
      <c r="Y141" s="1">
        <f t="shared" si="24"/>
        <v>161</v>
      </c>
      <c r="Z141" s="1">
        <v>62</v>
      </c>
      <c r="AA141" s="1">
        <v>26</v>
      </c>
      <c r="AB141" s="1">
        <v>161</v>
      </c>
      <c r="AC141" s="1">
        <f t="shared" si="25"/>
        <v>249</v>
      </c>
      <c r="AD141" s="1">
        <v>23</v>
      </c>
      <c r="AE141" s="1">
        <v>29</v>
      </c>
      <c r="AF141" s="1">
        <v>132</v>
      </c>
      <c r="AG141" s="1">
        <f t="shared" si="26"/>
        <v>184</v>
      </c>
      <c r="AH141" s="12">
        <v>60.414999999999999</v>
      </c>
      <c r="AI141" s="12">
        <v>0</v>
      </c>
      <c r="AJ141" s="12">
        <v>166.46899999999999</v>
      </c>
      <c r="AK141" s="12">
        <f t="shared" si="27"/>
        <v>226.88399999999999</v>
      </c>
      <c r="AL141" s="1">
        <v>3</v>
      </c>
      <c r="AM141" s="1">
        <v>8</v>
      </c>
      <c r="AN141" s="1">
        <v>29</v>
      </c>
      <c r="AO141" s="1">
        <f t="shared" si="28"/>
        <v>40</v>
      </c>
      <c r="AP141" s="1">
        <v>113</v>
      </c>
      <c r="AQ141" s="1">
        <v>58</v>
      </c>
      <c r="AR141" s="1">
        <v>39</v>
      </c>
      <c r="AS141" s="1">
        <f>+Roc_InfraMR[[#This Row],[B.02.3 - Parque de Coches Eléctricos Motrices Tipo R]]+Roc_InfraMR[[#This Row],[B.02.2 - Parque de Coches Eléctricos Motrices Remolcados Tipo R]]+Roc_InfraMR[[#This Row],[B.02.1 - Parque de Coches Eléctricos Motrices]]</f>
        <v>210</v>
      </c>
      <c r="AT141" s="1">
        <v>0</v>
      </c>
      <c r="AU141" s="1">
        <v>0</v>
      </c>
      <c r="AV141" s="1">
        <v>0</v>
      </c>
      <c r="AW141" s="1">
        <f>+SUM(Roc_InfraMR[[#This Row],[B.03.1 - Parque de Coches Motores Motrices Remolcados]:[B.03.3 - Parque de Coches Motores Motrices Cabina]])</f>
        <v>0</v>
      </c>
      <c r="AX141" s="1">
        <v>158</v>
      </c>
      <c r="AY141" s="1">
        <v>52</v>
      </c>
      <c r="AZ141" s="1">
        <v>15</v>
      </c>
      <c r="BA141" s="1">
        <v>102</v>
      </c>
      <c r="BB141" s="1">
        <v>0</v>
      </c>
      <c r="BC141" s="1">
        <f t="shared" si="29"/>
        <v>327</v>
      </c>
      <c r="BD141" s="1">
        <v>0</v>
      </c>
      <c r="BE141" s="1">
        <v>20</v>
      </c>
      <c r="BF141" s="16">
        <v>1676</v>
      </c>
    </row>
    <row r="142" spans="1:58">
      <c r="A142" s="1">
        <v>2004</v>
      </c>
      <c r="B142" s="1" t="s">
        <v>123</v>
      </c>
      <c r="C142" s="12">
        <v>0</v>
      </c>
      <c r="D142" s="12">
        <f t="shared" si="20"/>
        <v>148.75800000000001</v>
      </c>
      <c r="E142" s="12">
        <v>0</v>
      </c>
      <c r="F142" s="12">
        <f t="shared" si="21"/>
        <v>46.227000000000004</v>
      </c>
      <c r="G142" s="12">
        <f t="shared" si="22"/>
        <v>194.98500000000001</v>
      </c>
      <c r="H142" s="12">
        <f>+Roc_InfraMR[[#This Row],[Total Líneas de Explotación ]]</f>
        <v>194.98500000000001</v>
      </c>
      <c r="I142" s="12">
        <v>353.28400000000005</v>
      </c>
      <c r="J142" s="12">
        <f>+Roc_InfraMR[[#This Row],[A.01.2 -  Longitud de Líneas de Explotación No Electrificadas Vía Doble o Múltiple (km)]]*2+Roc_InfraMR[[#This Row],[A.01.1 -  Longitud de Líneas de Explotación No Electrificadas Vía Simple (km)]]</f>
        <v>297.51600000000002</v>
      </c>
      <c r="K142" s="12">
        <v>0</v>
      </c>
      <c r="L142" s="12">
        <f>+Roc_InfraMR[[#This Row],[A.02.2 -  Longitud de Líneas de Explotación Electrificadas Vía Doble o Múltiple (km)]]*2</f>
        <v>92.454000000000008</v>
      </c>
      <c r="M142" s="12">
        <v>0</v>
      </c>
      <c r="N142" s="12">
        <f>+Roc_InfraMR[[#This Row],[A.03.1 -  Longitud de Vías de Explotación No Electrificadas Troncales y Ramales (vía principal) (km)]]+Roc_InfraMR[[#This Row],[A.04.1 -  Longitud de Vías de Explotación Electrificadas Troncales y Ramales (vía principal) (km)]]</f>
        <v>389.97</v>
      </c>
      <c r="O142" s="12">
        <f>+Roc_InfraMR[[#This Row],[Total Vías (excluido Auxiliares)]]</f>
        <v>389.97</v>
      </c>
      <c r="P142" s="1">
        <v>61</v>
      </c>
      <c r="Q142" s="1">
        <v>5</v>
      </c>
      <c r="R142" s="1">
        <v>3</v>
      </c>
      <c r="S142" s="1">
        <f t="shared" si="23"/>
        <v>69</v>
      </c>
      <c r="T142" s="1">
        <v>60</v>
      </c>
      <c r="U142" s="1">
        <v>68</v>
      </c>
      <c r="V142" s="1">
        <v>10</v>
      </c>
      <c r="W142" s="1">
        <v>23</v>
      </c>
      <c r="X142" s="1">
        <v>0</v>
      </c>
      <c r="Y142" s="1">
        <f t="shared" si="24"/>
        <v>161</v>
      </c>
      <c r="Z142" s="1">
        <v>62</v>
      </c>
      <c r="AA142" s="1">
        <v>26</v>
      </c>
      <c r="AB142" s="1">
        <v>161</v>
      </c>
      <c r="AC142" s="1">
        <f t="shared" si="25"/>
        <v>249</v>
      </c>
      <c r="AD142" s="1">
        <v>23</v>
      </c>
      <c r="AE142" s="1">
        <v>29</v>
      </c>
      <c r="AF142" s="1">
        <v>132</v>
      </c>
      <c r="AG142" s="1">
        <f t="shared" si="26"/>
        <v>184</v>
      </c>
      <c r="AH142" s="12">
        <v>60.414999999999999</v>
      </c>
      <c r="AI142" s="12">
        <v>0</v>
      </c>
      <c r="AJ142" s="12">
        <v>166.46899999999999</v>
      </c>
      <c r="AK142" s="12">
        <f t="shared" si="27"/>
        <v>226.88399999999999</v>
      </c>
      <c r="AL142" s="1">
        <v>3</v>
      </c>
      <c r="AM142" s="1">
        <v>8</v>
      </c>
      <c r="AN142" s="1">
        <v>29</v>
      </c>
      <c r="AO142" s="1">
        <f t="shared" si="28"/>
        <v>40</v>
      </c>
      <c r="AP142" s="1">
        <v>113</v>
      </c>
      <c r="AQ142" s="1">
        <v>58</v>
      </c>
      <c r="AR142" s="1">
        <v>39</v>
      </c>
      <c r="AS142" s="1">
        <f>+Roc_InfraMR[[#This Row],[B.02.3 - Parque de Coches Eléctricos Motrices Tipo R]]+Roc_InfraMR[[#This Row],[B.02.2 - Parque de Coches Eléctricos Motrices Remolcados Tipo R]]+Roc_InfraMR[[#This Row],[B.02.1 - Parque de Coches Eléctricos Motrices]]</f>
        <v>210</v>
      </c>
      <c r="AT142" s="1">
        <v>0</v>
      </c>
      <c r="AU142" s="1">
        <v>0</v>
      </c>
      <c r="AV142" s="1">
        <v>0</v>
      </c>
      <c r="AW142" s="1">
        <f>+SUM(Roc_InfraMR[[#This Row],[B.03.1 - Parque de Coches Motores Motrices Remolcados]:[B.03.3 - Parque de Coches Motores Motrices Cabina]])</f>
        <v>0</v>
      </c>
      <c r="AX142" s="1">
        <v>158</v>
      </c>
      <c r="AY142" s="1">
        <v>52</v>
      </c>
      <c r="AZ142" s="1">
        <v>15</v>
      </c>
      <c r="BA142" s="1">
        <v>102</v>
      </c>
      <c r="BB142" s="1">
        <v>0</v>
      </c>
      <c r="BC142" s="1">
        <f t="shared" si="29"/>
        <v>327</v>
      </c>
      <c r="BD142" s="1">
        <v>0</v>
      </c>
      <c r="BE142" s="1">
        <v>20</v>
      </c>
      <c r="BF142" s="16">
        <v>1676</v>
      </c>
    </row>
    <row r="143" spans="1:58">
      <c r="A143" s="1">
        <v>2004</v>
      </c>
      <c r="B143" s="1" t="s">
        <v>124</v>
      </c>
      <c r="C143" s="12">
        <v>0</v>
      </c>
      <c r="D143" s="12">
        <f t="shared" si="20"/>
        <v>148.75800000000001</v>
      </c>
      <c r="E143" s="12">
        <v>0</v>
      </c>
      <c r="F143" s="12">
        <f t="shared" si="21"/>
        <v>46.227000000000004</v>
      </c>
      <c r="G143" s="12">
        <f t="shared" si="22"/>
        <v>194.98500000000001</v>
      </c>
      <c r="H143" s="12">
        <f>+Roc_InfraMR[[#This Row],[Total Líneas de Explotación ]]</f>
        <v>194.98500000000001</v>
      </c>
      <c r="I143" s="12">
        <v>353.28400000000005</v>
      </c>
      <c r="J143" s="12">
        <f>+Roc_InfraMR[[#This Row],[A.01.2 -  Longitud de Líneas de Explotación No Electrificadas Vía Doble o Múltiple (km)]]*2+Roc_InfraMR[[#This Row],[A.01.1 -  Longitud de Líneas de Explotación No Electrificadas Vía Simple (km)]]</f>
        <v>297.51600000000002</v>
      </c>
      <c r="K143" s="12">
        <v>0</v>
      </c>
      <c r="L143" s="12">
        <f>+Roc_InfraMR[[#This Row],[A.02.2 -  Longitud de Líneas de Explotación Electrificadas Vía Doble o Múltiple (km)]]*2</f>
        <v>92.454000000000008</v>
      </c>
      <c r="M143" s="12">
        <v>0</v>
      </c>
      <c r="N143" s="12">
        <f>+Roc_InfraMR[[#This Row],[A.03.1 -  Longitud de Vías de Explotación No Electrificadas Troncales y Ramales (vía principal) (km)]]+Roc_InfraMR[[#This Row],[A.04.1 -  Longitud de Vías de Explotación Electrificadas Troncales y Ramales (vía principal) (km)]]</f>
        <v>389.97</v>
      </c>
      <c r="O143" s="12">
        <f>+Roc_InfraMR[[#This Row],[Total Vías (excluido Auxiliares)]]</f>
        <v>389.97</v>
      </c>
      <c r="P143" s="1">
        <v>61</v>
      </c>
      <c r="Q143" s="1">
        <v>5</v>
      </c>
      <c r="R143" s="1">
        <v>3</v>
      </c>
      <c r="S143" s="1">
        <f t="shared" si="23"/>
        <v>69</v>
      </c>
      <c r="T143" s="1">
        <v>60</v>
      </c>
      <c r="U143" s="1">
        <v>68</v>
      </c>
      <c r="V143" s="1">
        <v>10</v>
      </c>
      <c r="W143" s="1">
        <v>23</v>
      </c>
      <c r="X143" s="1">
        <v>0</v>
      </c>
      <c r="Y143" s="1">
        <f t="shared" si="24"/>
        <v>161</v>
      </c>
      <c r="Z143" s="1">
        <v>62</v>
      </c>
      <c r="AA143" s="1">
        <v>26</v>
      </c>
      <c r="AB143" s="1">
        <v>161</v>
      </c>
      <c r="AC143" s="1">
        <f t="shared" si="25"/>
        <v>249</v>
      </c>
      <c r="AD143" s="1">
        <v>23</v>
      </c>
      <c r="AE143" s="1">
        <v>29</v>
      </c>
      <c r="AF143" s="1">
        <v>132</v>
      </c>
      <c r="AG143" s="1">
        <f t="shared" si="26"/>
        <v>184</v>
      </c>
      <c r="AH143" s="12">
        <v>60.414999999999999</v>
      </c>
      <c r="AI143" s="12">
        <v>0</v>
      </c>
      <c r="AJ143" s="12">
        <v>166.46899999999999</v>
      </c>
      <c r="AK143" s="12">
        <f t="shared" si="27"/>
        <v>226.88399999999999</v>
      </c>
      <c r="AL143" s="1">
        <v>3</v>
      </c>
      <c r="AM143" s="1">
        <v>8</v>
      </c>
      <c r="AN143" s="1">
        <v>29</v>
      </c>
      <c r="AO143" s="1">
        <f t="shared" si="28"/>
        <v>40</v>
      </c>
      <c r="AP143" s="1">
        <v>113</v>
      </c>
      <c r="AQ143" s="1">
        <v>58</v>
      </c>
      <c r="AR143" s="1">
        <v>39</v>
      </c>
      <c r="AS143" s="1">
        <f>+Roc_InfraMR[[#This Row],[B.02.3 - Parque de Coches Eléctricos Motrices Tipo R]]+Roc_InfraMR[[#This Row],[B.02.2 - Parque de Coches Eléctricos Motrices Remolcados Tipo R]]+Roc_InfraMR[[#This Row],[B.02.1 - Parque de Coches Eléctricos Motrices]]</f>
        <v>210</v>
      </c>
      <c r="AT143" s="1">
        <v>0</v>
      </c>
      <c r="AU143" s="1">
        <v>0</v>
      </c>
      <c r="AV143" s="1">
        <v>0</v>
      </c>
      <c r="AW143" s="1">
        <f>+SUM(Roc_InfraMR[[#This Row],[B.03.1 - Parque de Coches Motores Motrices Remolcados]:[B.03.3 - Parque de Coches Motores Motrices Cabina]])</f>
        <v>0</v>
      </c>
      <c r="AX143" s="1">
        <v>158</v>
      </c>
      <c r="AY143" s="1">
        <v>52</v>
      </c>
      <c r="AZ143" s="1">
        <v>15</v>
      </c>
      <c r="BA143" s="1">
        <v>102</v>
      </c>
      <c r="BB143" s="1">
        <v>0</v>
      </c>
      <c r="BC143" s="1">
        <f t="shared" si="29"/>
        <v>327</v>
      </c>
      <c r="BD143" s="1">
        <v>0</v>
      </c>
      <c r="BE143" s="1">
        <v>20</v>
      </c>
      <c r="BF143" s="16">
        <v>1676</v>
      </c>
    </row>
    <row r="144" spans="1:58">
      <c r="A144" s="1">
        <v>2004</v>
      </c>
      <c r="B144" s="1" t="s">
        <v>125</v>
      </c>
      <c r="C144" s="12">
        <v>0</v>
      </c>
      <c r="D144" s="12">
        <f t="shared" si="20"/>
        <v>148.75800000000001</v>
      </c>
      <c r="E144" s="12">
        <v>0</v>
      </c>
      <c r="F144" s="12">
        <f t="shared" si="21"/>
        <v>46.227000000000004</v>
      </c>
      <c r="G144" s="12">
        <f t="shared" si="22"/>
        <v>194.98500000000001</v>
      </c>
      <c r="H144" s="12">
        <f>+Roc_InfraMR[[#This Row],[Total Líneas de Explotación ]]</f>
        <v>194.98500000000001</v>
      </c>
      <c r="I144" s="12">
        <v>353.28400000000005</v>
      </c>
      <c r="J144" s="12">
        <f>+Roc_InfraMR[[#This Row],[A.01.2 -  Longitud de Líneas de Explotación No Electrificadas Vía Doble o Múltiple (km)]]*2+Roc_InfraMR[[#This Row],[A.01.1 -  Longitud de Líneas de Explotación No Electrificadas Vía Simple (km)]]</f>
        <v>297.51600000000002</v>
      </c>
      <c r="K144" s="12">
        <v>0</v>
      </c>
      <c r="L144" s="12">
        <f>+Roc_InfraMR[[#This Row],[A.02.2 -  Longitud de Líneas de Explotación Electrificadas Vía Doble o Múltiple (km)]]*2</f>
        <v>92.454000000000008</v>
      </c>
      <c r="M144" s="12">
        <v>0</v>
      </c>
      <c r="N144" s="12">
        <f>+Roc_InfraMR[[#This Row],[A.03.1 -  Longitud de Vías de Explotación No Electrificadas Troncales y Ramales (vía principal) (km)]]+Roc_InfraMR[[#This Row],[A.04.1 -  Longitud de Vías de Explotación Electrificadas Troncales y Ramales (vía principal) (km)]]</f>
        <v>389.97</v>
      </c>
      <c r="O144" s="12">
        <f>+Roc_InfraMR[[#This Row],[Total Vías (excluido Auxiliares)]]</f>
        <v>389.97</v>
      </c>
      <c r="P144" s="1">
        <v>61</v>
      </c>
      <c r="Q144" s="1">
        <v>5</v>
      </c>
      <c r="R144" s="1">
        <v>3</v>
      </c>
      <c r="S144" s="1">
        <f t="shared" si="23"/>
        <v>69</v>
      </c>
      <c r="T144" s="1">
        <v>60</v>
      </c>
      <c r="U144" s="1">
        <v>68</v>
      </c>
      <c r="V144" s="1">
        <v>10</v>
      </c>
      <c r="W144" s="1">
        <v>23</v>
      </c>
      <c r="X144" s="1">
        <v>0</v>
      </c>
      <c r="Y144" s="1">
        <f t="shared" si="24"/>
        <v>161</v>
      </c>
      <c r="Z144" s="1">
        <v>62</v>
      </c>
      <c r="AA144" s="1">
        <v>26</v>
      </c>
      <c r="AB144" s="1">
        <v>161</v>
      </c>
      <c r="AC144" s="1">
        <f t="shared" si="25"/>
        <v>249</v>
      </c>
      <c r="AD144" s="1">
        <v>23</v>
      </c>
      <c r="AE144" s="1">
        <v>29</v>
      </c>
      <c r="AF144" s="1">
        <v>132</v>
      </c>
      <c r="AG144" s="1">
        <f t="shared" si="26"/>
        <v>184</v>
      </c>
      <c r="AH144" s="12">
        <v>60.414999999999999</v>
      </c>
      <c r="AI144" s="12">
        <v>0</v>
      </c>
      <c r="AJ144" s="12">
        <v>166.46899999999999</v>
      </c>
      <c r="AK144" s="12">
        <f t="shared" si="27"/>
        <v>226.88399999999999</v>
      </c>
      <c r="AL144" s="1">
        <v>3</v>
      </c>
      <c r="AM144" s="1">
        <v>8</v>
      </c>
      <c r="AN144" s="1">
        <v>29</v>
      </c>
      <c r="AO144" s="1">
        <f t="shared" si="28"/>
        <v>40</v>
      </c>
      <c r="AP144" s="1">
        <v>113</v>
      </c>
      <c r="AQ144" s="1">
        <v>58</v>
      </c>
      <c r="AR144" s="1">
        <v>39</v>
      </c>
      <c r="AS144" s="1">
        <f>+Roc_InfraMR[[#This Row],[B.02.3 - Parque de Coches Eléctricos Motrices Tipo R]]+Roc_InfraMR[[#This Row],[B.02.2 - Parque de Coches Eléctricos Motrices Remolcados Tipo R]]+Roc_InfraMR[[#This Row],[B.02.1 - Parque de Coches Eléctricos Motrices]]</f>
        <v>210</v>
      </c>
      <c r="AT144" s="1">
        <v>0</v>
      </c>
      <c r="AU144" s="1">
        <v>0</v>
      </c>
      <c r="AV144" s="1">
        <v>0</v>
      </c>
      <c r="AW144" s="1">
        <f>+SUM(Roc_InfraMR[[#This Row],[B.03.1 - Parque de Coches Motores Motrices Remolcados]:[B.03.3 - Parque de Coches Motores Motrices Cabina]])</f>
        <v>0</v>
      </c>
      <c r="AX144" s="1">
        <v>158</v>
      </c>
      <c r="AY144" s="1">
        <v>52</v>
      </c>
      <c r="AZ144" s="1">
        <v>15</v>
      </c>
      <c r="BA144" s="1">
        <v>102</v>
      </c>
      <c r="BB144" s="1">
        <v>0</v>
      </c>
      <c r="BC144" s="1">
        <f t="shared" si="29"/>
        <v>327</v>
      </c>
      <c r="BD144" s="1">
        <v>0</v>
      </c>
      <c r="BE144" s="1">
        <v>20</v>
      </c>
      <c r="BF144" s="16">
        <v>1676</v>
      </c>
    </row>
    <row r="145" spans="1:58">
      <c r="A145" s="1">
        <v>2004</v>
      </c>
      <c r="B145" s="1" t="s">
        <v>126</v>
      </c>
      <c r="C145" s="12">
        <v>0</v>
      </c>
      <c r="D145" s="12">
        <f t="shared" si="20"/>
        <v>148.75800000000001</v>
      </c>
      <c r="E145" s="12">
        <v>0</v>
      </c>
      <c r="F145" s="12">
        <f t="shared" si="21"/>
        <v>46.227000000000004</v>
      </c>
      <c r="G145" s="12">
        <f t="shared" si="22"/>
        <v>194.98500000000001</v>
      </c>
      <c r="H145" s="12">
        <f>+Roc_InfraMR[[#This Row],[Total Líneas de Explotación ]]</f>
        <v>194.98500000000001</v>
      </c>
      <c r="I145" s="12">
        <v>353.28400000000005</v>
      </c>
      <c r="J145" s="12">
        <f>+Roc_InfraMR[[#This Row],[A.01.2 -  Longitud de Líneas de Explotación No Electrificadas Vía Doble o Múltiple (km)]]*2+Roc_InfraMR[[#This Row],[A.01.1 -  Longitud de Líneas de Explotación No Electrificadas Vía Simple (km)]]</f>
        <v>297.51600000000002</v>
      </c>
      <c r="K145" s="12">
        <v>0</v>
      </c>
      <c r="L145" s="12">
        <f>+Roc_InfraMR[[#This Row],[A.02.2 -  Longitud de Líneas de Explotación Electrificadas Vía Doble o Múltiple (km)]]*2</f>
        <v>92.454000000000008</v>
      </c>
      <c r="M145" s="12">
        <v>0</v>
      </c>
      <c r="N145" s="12">
        <f>+Roc_InfraMR[[#This Row],[A.03.1 -  Longitud de Vías de Explotación No Electrificadas Troncales y Ramales (vía principal) (km)]]+Roc_InfraMR[[#This Row],[A.04.1 -  Longitud de Vías de Explotación Electrificadas Troncales y Ramales (vía principal) (km)]]</f>
        <v>389.97</v>
      </c>
      <c r="O145" s="12">
        <f>+Roc_InfraMR[[#This Row],[Total Vías (excluido Auxiliares)]]</f>
        <v>389.97</v>
      </c>
      <c r="P145" s="1">
        <v>61</v>
      </c>
      <c r="Q145" s="1">
        <v>5</v>
      </c>
      <c r="R145" s="1">
        <v>3</v>
      </c>
      <c r="S145" s="1">
        <f t="shared" si="23"/>
        <v>69</v>
      </c>
      <c r="T145" s="1">
        <v>60</v>
      </c>
      <c r="U145" s="1">
        <v>68</v>
      </c>
      <c r="V145" s="1">
        <v>10</v>
      </c>
      <c r="W145" s="1">
        <v>23</v>
      </c>
      <c r="X145" s="1">
        <v>0</v>
      </c>
      <c r="Y145" s="1">
        <f t="shared" si="24"/>
        <v>161</v>
      </c>
      <c r="Z145" s="1">
        <v>62</v>
      </c>
      <c r="AA145" s="1">
        <v>26</v>
      </c>
      <c r="AB145" s="1">
        <v>161</v>
      </c>
      <c r="AC145" s="1">
        <f t="shared" si="25"/>
        <v>249</v>
      </c>
      <c r="AD145" s="1">
        <v>23</v>
      </c>
      <c r="AE145" s="1">
        <v>29</v>
      </c>
      <c r="AF145" s="1">
        <v>132</v>
      </c>
      <c r="AG145" s="1">
        <f t="shared" si="26"/>
        <v>184</v>
      </c>
      <c r="AH145" s="12">
        <v>60.414999999999999</v>
      </c>
      <c r="AI145" s="12">
        <v>0</v>
      </c>
      <c r="AJ145" s="12">
        <v>166.46899999999999</v>
      </c>
      <c r="AK145" s="12">
        <f t="shared" si="27"/>
        <v>226.88399999999999</v>
      </c>
      <c r="AL145" s="1">
        <v>3</v>
      </c>
      <c r="AM145" s="1">
        <v>8</v>
      </c>
      <c r="AN145" s="1">
        <v>29</v>
      </c>
      <c r="AO145" s="1">
        <f t="shared" si="28"/>
        <v>40</v>
      </c>
      <c r="AP145" s="1">
        <v>113</v>
      </c>
      <c r="AQ145" s="1">
        <v>58</v>
      </c>
      <c r="AR145" s="1">
        <v>39</v>
      </c>
      <c r="AS145" s="1">
        <f>+Roc_InfraMR[[#This Row],[B.02.3 - Parque de Coches Eléctricos Motrices Tipo R]]+Roc_InfraMR[[#This Row],[B.02.2 - Parque de Coches Eléctricos Motrices Remolcados Tipo R]]+Roc_InfraMR[[#This Row],[B.02.1 - Parque de Coches Eléctricos Motrices]]</f>
        <v>210</v>
      </c>
      <c r="AT145" s="1">
        <v>0</v>
      </c>
      <c r="AU145" s="1">
        <v>0</v>
      </c>
      <c r="AV145" s="1">
        <v>0</v>
      </c>
      <c r="AW145" s="1">
        <f>+SUM(Roc_InfraMR[[#This Row],[B.03.1 - Parque de Coches Motores Motrices Remolcados]:[B.03.3 - Parque de Coches Motores Motrices Cabina]])</f>
        <v>0</v>
      </c>
      <c r="AX145" s="1">
        <v>158</v>
      </c>
      <c r="AY145" s="1">
        <v>52</v>
      </c>
      <c r="AZ145" s="1">
        <v>15</v>
      </c>
      <c r="BA145" s="1">
        <v>102</v>
      </c>
      <c r="BB145" s="1">
        <v>0</v>
      </c>
      <c r="BC145" s="1">
        <f t="shared" si="29"/>
        <v>327</v>
      </c>
      <c r="BD145" s="1">
        <v>0</v>
      </c>
      <c r="BE145" s="1">
        <v>20</v>
      </c>
      <c r="BF145" s="16">
        <v>1676</v>
      </c>
    </row>
    <row r="146" spans="1:58">
      <c r="A146" s="1">
        <v>2005</v>
      </c>
      <c r="B146" s="1" t="s">
        <v>115</v>
      </c>
      <c r="C146" s="12">
        <v>0</v>
      </c>
      <c r="D146" s="12">
        <f t="shared" si="20"/>
        <v>148.75800000000001</v>
      </c>
      <c r="E146" s="12">
        <v>0</v>
      </c>
      <c r="F146" s="12">
        <f t="shared" si="21"/>
        <v>46.227000000000004</v>
      </c>
      <c r="G146" s="12">
        <f t="shared" si="22"/>
        <v>194.98500000000001</v>
      </c>
      <c r="H146" s="12">
        <f>+Roc_InfraMR[[#This Row],[Total Líneas de Explotación ]]</f>
        <v>194.98500000000001</v>
      </c>
      <c r="I146" s="12">
        <v>353.28400000000005</v>
      </c>
      <c r="J146" s="12">
        <f>+Roc_InfraMR[[#This Row],[A.01.2 -  Longitud de Líneas de Explotación No Electrificadas Vía Doble o Múltiple (km)]]*2+Roc_InfraMR[[#This Row],[A.01.1 -  Longitud de Líneas de Explotación No Electrificadas Vía Simple (km)]]</f>
        <v>297.51600000000002</v>
      </c>
      <c r="K146" s="12">
        <v>0</v>
      </c>
      <c r="L146" s="12">
        <f>+Roc_InfraMR[[#This Row],[A.02.2 -  Longitud de Líneas de Explotación Electrificadas Vía Doble o Múltiple (km)]]*2</f>
        <v>92.454000000000008</v>
      </c>
      <c r="M146" s="12">
        <v>0</v>
      </c>
      <c r="N146" s="12">
        <f>+Roc_InfraMR[[#This Row],[A.03.1 -  Longitud de Vías de Explotación No Electrificadas Troncales y Ramales (vía principal) (km)]]+Roc_InfraMR[[#This Row],[A.04.1 -  Longitud de Vías de Explotación Electrificadas Troncales y Ramales (vía principal) (km)]]</f>
        <v>389.97</v>
      </c>
      <c r="O146" s="12">
        <f>+Roc_InfraMR[[#This Row],[Total Vías (excluido Auxiliares)]]</f>
        <v>389.97</v>
      </c>
      <c r="P146" s="1">
        <v>61</v>
      </c>
      <c r="Q146" s="1">
        <v>5</v>
      </c>
      <c r="R146" s="1">
        <v>3</v>
      </c>
      <c r="S146" s="1">
        <f t="shared" si="23"/>
        <v>69</v>
      </c>
      <c r="T146" s="1">
        <v>60</v>
      </c>
      <c r="U146" s="1">
        <v>68</v>
      </c>
      <c r="V146" s="1">
        <v>10</v>
      </c>
      <c r="W146" s="1">
        <v>23</v>
      </c>
      <c r="X146" s="1">
        <v>0</v>
      </c>
      <c r="Y146" s="1">
        <f t="shared" si="24"/>
        <v>161</v>
      </c>
      <c r="Z146" s="1">
        <v>62</v>
      </c>
      <c r="AA146" s="1">
        <v>26</v>
      </c>
      <c r="AB146" s="1">
        <v>161</v>
      </c>
      <c r="AC146" s="1">
        <f t="shared" si="25"/>
        <v>249</v>
      </c>
      <c r="AD146" s="1">
        <v>23</v>
      </c>
      <c r="AE146" s="1">
        <v>29</v>
      </c>
      <c r="AF146" s="1">
        <v>132</v>
      </c>
      <c r="AG146" s="1">
        <f t="shared" si="26"/>
        <v>184</v>
      </c>
      <c r="AH146" s="12">
        <v>60.414999999999999</v>
      </c>
      <c r="AI146" s="12">
        <v>0</v>
      </c>
      <c r="AJ146" s="12">
        <v>166.46899999999999</v>
      </c>
      <c r="AK146" s="12">
        <f t="shared" si="27"/>
        <v>226.88399999999999</v>
      </c>
      <c r="AL146" s="1">
        <v>3</v>
      </c>
      <c r="AM146" s="1">
        <v>8</v>
      </c>
      <c r="AN146" s="1">
        <v>29</v>
      </c>
      <c r="AO146" s="1">
        <f t="shared" si="28"/>
        <v>40</v>
      </c>
      <c r="AP146" s="1">
        <v>113</v>
      </c>
      <c r="AQ146" s="1">
        <v>58</v>
      </c>
      <c r="AR146" s="1">
        <v>39</v>
      </c>
      <c r="AS146" s="1">
        <f>+Roc_InfraMR[[#This Row],[B.02.3 - Parque de Coches Eléctricos Motrices Tipo R]]+Roc_InfraMR[[#This Row],[B.02.2 - Parque de Coches Eléctricos Motrices Remolcados Tipo R]]+Roc_InfraMR[[#This Row],[B.02.1 - Parque de Coches Eléctricos Motrices]]</f>
        <v>210</v>
      </c>
      <c r="AT146" s="1">
        <v>0</v>
      </c>
      <c r="AU146" s="1">
        <v>0</v>
      </c>
      <c r="AV146" s="1">
        <v>0</v>
      </c>
      <c r="AW146" s="1">
        <f>+SUM(Roc_InfraMR[[#This Row],[B.03.1 - Parque de Coches Motores Motrices Remolcados]:[B.03.3 - Parque de Coches Motores Motrices Cabina]])</f>
        <v>0</v>
      </c>
      <c r="AX146" s="1">
        <v>158</v>
      </c>
      <c r="AY146" s="1">
        <v>52</v>
      </c>
      <c r="AZ146" s="1">
        <v>15</v>
      </c>
      <c r="BA146" s="1">
        <v>102</v>
      </c>
      <c r="BB146" s="1">
        <v>0</v>
      </c>
      <c r="BC146" s="1">
        <f t="shared" si="29"/>
        <v>327</v>
      </c>
      <c r="BD146" s="1">
        <v>0</v>
      </c>
      <c r="BE146" s="1">
        <v>20</v>
      </c>
      <c r="BF146" s="16">
        <v>1676</v>
      </c>
    </row>
    <row r="147" spans="1:58">
      <c r="A147" s="1">
        <v>2005</v>
      </c>
      <c r="B147" s="1" t="s">
        <v>116</v>
      </c>
      <c r="C147" s="12">
        <v>0</v>
      </c>
      <c r="D147" s="12">
        <f t="shared" si="20"/>
        <v>148.75800000000001</v>
      </c>
      <c r="E147" s="12">
        <v>0</v>
      </c>
      <c r="F147" s="12">
        <f t="shared" si="21"/>
        <v>46.227000000000004</v>
      </c>
      <c r="G147" s="12">
        <f t="shared" si="22"/>
        <v>194.98500000000001</v>
      </c>
      <c r="H147" s="12">
        <f>+Roc_InfraMR[[#This Row],[Total Líneas de Explotación ]]</f>
        <v>194.98500000000001</v>
      </c>
      <c r="I147" s="12">
        <v>353.28400000000005</v>
      </c>
      <c r="J147" s="12">
        <f>+Roc_InfraMR[[#This Row],[A.01.2 -  Longitud de Líneas de Explotación No Electrificadas Vía Doble o Múltiple (km)]]*2+Roc_InfraMR[[#This Row],[A.01.1 -  Longitud de Líneas de Explotación No Electrificadas Vía Simple (km)]]</f>
        <v>297.51600000000002</v>
      </c>
      <c r="K147" s="12">
        <v>0</v>
      </c>
      <c r="L147" s="12">
        <f>+Roc_InfraMR[[#This Row],[A.02.2 -  Longitud de Líneas de Explotación Electrificadas Vía Doble o Múltiple (km)]]*2</f>
        <v>92.454000000000008</v>
      </c>
      <c r="M147" s="12">
        <v>0</v>
      </c>
      <c r="N147" s="12">
        <f>+Roc_InfraMR[[#This Row],[A.03.1 -  Longitud de Vías de Explotación No Electrificadas Troncales y Ramales (vía principal) (km)]]+Roc_InfraMR[[#This Row],[A.04.1 -  Longitud de Vías de Explotación Electrificadas Troncales y Ramales (vía principal) (km)]]</f>
        <v>389.97</v>
      </c>
      <c r="O147" s="12">
        <f>+Roc_InfraMR[[#This Row],[Total Vías (excluido Auxiliares)]]</f>
        <v>389.97</v>
      </c>
      <c r="P147" s="1">
        <v>61</v>
      </c>
      <c r="Q147" s="1">
        <v>5</v>
      </c>
      <c r="R147" s="1">
        <v>3</v>
      </c>
      <c r="S147" s="1">
        <f t="shared" si="23"/>
        <v>69</v>
      </c>
      <c r="T147" s="1">
        <v>60</v>
      </c>
      <c r="U147" s="1">
        <v>68</v>
      </c>
      <c r="V147" s="1">
        <v>10</v>
      </c>
      <c r="W147" s="1">
        <v>23</v>
      </c>
      <c r="X147" s="1">
        <v>0</v>
      </c>
      <c r="Y147" s="1">
        <f t="shared" si="24"/>
        <v>161</v>
      </c>
      <c r="Z147" s="1">
        <v>62</v>
      </c>
      <c r="AA147" s="1">
        <v>26</v>
      </c>
      <c r="AB147" s="1">
        <v>161</v>
      </c>
      <c r="AC147" s="1">
        <f t="shared" si="25"/>
        <v>249</v>
      </c>
      <c r="AD147" s="1">
        <v>23</v>
      </c>
      <c r="AE147" s="1">
        <v>29</v>
      </c>
      <c r="AF147" s="1">
        <v>132</v>
      </c>
      <c r="AG147" s="1">
        <f t="shared" si="26"/>
        <v>184</v>
      </c>
      <c r="AH147" s="12">
        <v>60.414999999999999</v>
      </c>
      <c r="AI147" s="12">
        <v>0</v>
      </c>
      <c r="AJ147" s="12">
        <v>166.46899999999999</v>
      </c>
      <c r="AK147" s="12">
        <f t="shared" si="27"/>
        <v>226.88399999999999</v>
      </c>
      <c r="AL147" s="1">
        <v>3</v>
      </c>
      <c r="AM147" s="1">
        <v>8</v>
      </c>
      <c r="AN147" s="1">
        <v>29</v>
      </c>
      <c r="AO147" s="1">
        <f t="shared" si="28"/>
        <v>40</v>
      </c>
      <c r="AP147" s="1">
        <v>113</v>
      </c>
      <c r="AQ147" s="1">
        <v>58</v>
      </c>
      <c r="AR147" s="1">
        <v>39</v>
      </c>
      <c r="AS147" s="1">
        <f>+Roc_InfraMR[[#This Row],[B.02.3 - Parque de Coches Eléctricos Motrices Tipo R]]+Roc_InfraMR[[#This Row],[B.02.2 - Parque de Coches Eléctricos Motrices Remolcados Tipo R]]+Roc_InfraMR[[#This Row],[B.02.1 - Parque de Coches Eléctricos Motrices]]</f>
        <v>210</v>
      </c>
      <c r="AT147" s="1">
        <v>0</v>
      </c>
      <c r="AU147" s="1">
        <v>0</v>
      </c>
      <c r="AV147" s="1">
        <v>0</v>
      </c>
      <c r="AW147" s="1">
        <f>+SUM(Roc_InfraMR[[#This Row],[B.03.1 - Parque de Coches Motores Motrices Remolcados]:[B.03.3 - Parque de Coches Motores Motrices Cabina]])</f>
        <v>0</v>
      </c>
      <c r="AX147" s="1">
        <v>158</v>
      </c>
      <c r="AY147" s="1">
        <v>52</v>
      </c>
      <c r="AZ147" s="1">
        <v>15</v>
      </c>
      <c r="BA147" s="1">
        <v>102</v>
      </c>
      <c r="BB147" s="1">
        <v>0</v>
      </c>
      <c r="BC147" s="1">
        <f t="shared" si="29"/>
        <v>327</v>
      </c>
      <c r="BD147" s="1">
        <v>0</v>
      </c>
      <c r="BE147" s="1">
        <v>20</v>
      </c>
      <c r="BF147" s="16">
        <v>1676</v>
      </c>
    </row>
    <row r="148" spans="1:58">
      <c r="A148" s="1">
        <v>2005</v>
      </c>
      <c r="B148" s="1" t="s">
        <v>117</v>
      </c>
      <c r="C148" s="12">
        <v>0</v>
      </c>
      <c r="D148" s="12">
        <f t="shared" si="20"/>
        <v>148.75800000000001</v>
      </c>
      <c r="E148" s="12">
        <v>0</v>
      </c>
      <c r="F148" s="12">
        <f t="shared" si="21"/>
        <v>46.227000000000004</v>
      </c>
      <c r="G148" s="12">
        <f t="shared" si="22"/>
        <v>194.98500000000001</v>
      </c>
      <c r="H148" s="12">
        <f>+Roc_InfraMR[[#This Row],[Total Líneas de Explotación ]]</f>
        <v>194.98500000000001</v>
      </c>
      <c r="I148" s="12">
        <v>353.28400000000005</v>
      </c>
      <c r="J148" s="12">
        <f>+Roc_InfraMR[[#This Row],[A.01.2 -  Longitud de Líneas de Explotación No Electrificadas Vía Doble o Múltiple (km)]]*2+Roc_InfraMR[[#This Row],[A.01.1 -  Longitud de Líneas de Explotación No Electrificadas Vía Simple (km)]]</f>
        <v>297.51600000000002</v>
      </c>
      <c r="K148" s="12">
        <v>0</v>
      </c>
      <c r="L148" s="12">
        <f>+Roc_InfraMR[[#This Row],[A.02.2 -  Longitud de Líneas de Explotación Electrificadas Vía Doble o Múltiple (km)]]*2</f>
        <v>92.454000000000008</v>
      </c>
      <c r="M148" s="12">
        <v>0</v>
      </c>
      <c r="N148" s="12">
        <f>+Roc_InfraMR[[#This Row],[A.03.1 -  Longitud de Vías de Explotación No Electrificadas Troncales y Ramales (vía principal) (km)]]+Roc_InfraMR[[#This Row],[A.04.1 -  Longitud de Vías de Explotación Electrificadas Troncales y Ramales (vía principal) (km)]]</f>
        <v>389.97</v>
      </c>
      <c r="O148" s="12">
        <f>+Roc_InfraMR[[#This Row],[Total Vías (excluido Auxiliares)]]</f>
        <v>389.97</v>
      </c>
      <c r="P148" s="1">
        <v>61</v>
      </c>
      <c r="Q148" s="1">
        <v>5</v>
      </c>
      <c r="R148" s="1">
        <v>3</v>
      </c>
      <c r="S148" s="1">
        <f t="shared" si="23"/>
        <v>69</v>
      </c>
      <c r="T148" s="1">
        <v>60</v>
      </c>
      <c r="U148" s="1">
        <v>68</v>
      </c>
      <c r="V148" s="1">
        <v>10</v>
      </c>
      <c r="W148" s="1">
        <v>23</v>
      </c>
      <c r="X148" s="1">
        <v>0</v>
      </c>
      <c r="Y148" s="1">
        <f t="shared" si="24"/>
        <v>161</v>
      </c>
      <c r="Z148" s="1">
        <v>62</v>
      </c>
      <c r="AA148" s="1">
        <v>26</v>
      </c>
      <c r="AB148" s="1">
        <v>161</v>
      </c>
      <c r="AC148" s="1">
        <f t="shared" si="25"/>
        <v>249</v>
      </c>
      <c r="AD148" s="1">
        <v>23</v>
      </c>
      <c r="AE148" s="1">
        <v>29</v>
      </c>
      <c r="AF148" s="1">
        <v>132</v>
      </c>
      <c r="AG148" s="1">
        <f t="shared" si="26"/>
        <v>184</v>
      </c>
      <c r="AH148" s="12">
        <v>60.414999999999999</v>
      </c>
      <c r="AI148" s="12">
        <v>0</v>
      </c>
      <c r="AJ148" s="12">
        <v>166.46899999999999</v>
      </c>
      <c r="AK148" s="12">
        <f t="shared" si="27"/>
        <v>226.88399999999999</v>
      </c>
      <c r="AL148" s="1">
        <v>3</v>
      </c>
      <c r="AM148" s="1">
        <v>8</v>
      </c>
      <c r="AN148" s="1">
        <v>29</v>
      </c>
      <c r="AO148" s="1">
        <f t="shared" si="28"/>
        <v>40</v>
      </c>
      <c r="AP148" s="1">
        <v>113</v>
      </c>
      <c r="AQ148" s="1">
        <v>58</v>
      </c>
      <c r="AR148" s="1">
        <v>39</v>
      </c>
      <c r="AS148" s="1">
        <f>+Roc_InfraMR[[#This Row],[B.02.3 - Parque de Coches Eléctricos Motrices Tipo R]]+Roc_InfraMR[[#This Row],[B.02.2 - Parque de Coches Eléctricos Motrices Remolcados Tipo R]]+Roc_InfraMR[[#This Row],[B.02.1 - Parque de Coches Eléctricos Motrices]]</f>
        <v>210</v>
      </c>
      <c r="AT148" s="1">
        <v>0</v>
      </c>
      <c r="AU148" s="1">
        <v>0</v>
      </c>
      <c r="AV148" s="1">
        <v>0</v>
      </c>
      <c r="AW148" s="1">
        <f>+SUM(Roc_InfraMR[[#This Row],[B.03.1 - Parque de Coches Motores Motrices Remolcados]:[B.03.3 - Parque de Coches Motores Motrices Cabina]])</f>
        <v>0</v>
      </c>
      <c r="AX148" s="1">
        <v>158</v>
      </c>
      <c r="AY148" s="1">
        <v>52</v>
      </c>
      <c r="AZ148" s="1">
        <v>15</v>
      </c>
      <c r="BA148" s="1">
        <v>102</v>
      </c>
      <c r="BB148" s="1">
        <v>0</v>
      </c>
      <c r="BC148" s="1">
        <f t="shared" si="29"/>
        <v>327</v>
      </c>
      <c r="BD148" s="1">
        <v>0</v>
      </c>
      <c r="BE148" s="1">
        <v>20</v>
      </c>
      <c r="BF148" s="16">
        <v>1676</v>
      </c>
    </row>
    <row r="149" spans="1:58">
      <c r="A149" s="1">
        <v>2005</v>
      </c>
      <c r="B149" s="1" t="s">
        <v>118</v>
      </c>
      <c r="C149" s="12">
        <v>0</v>
      </c>
      <c r="D149" s="12">
        <f t="shared" si="20"/>
        <v>148.75800000000001</v>
      </c>
      <c r="E149" s="12">
        <v>0</v>
      </c>
      <c r="F149" s="12">
        <f t="shared" si="21"/>
        <v>46.227000000000004</v>
      </c>
      <c r="G149" s="12">
        <f t="shared" si="22"/>
        <v>194.98500000000001</v>
      </c>
      <c r="H149" s="12">
        <f>+Roc_InfraMR[[#This Row],[Total Líneas de Explotación ]]</f>
        <v>194.98500000000001</v>
      </c>
      <c r="I149" s="12">
        <v>353.28400000000005</v>
      </c>
      <c r="J149" s="12">
        <f>+Roc_InfraMR[[#This Row],[A.01.2 -  Longitud de Líneas de Explotación No Electrificadas Vía Doble o Múltiple (km)]]*2+Roc_InfraMR[[#This Row],[A.01.1 -  Longitud de Líneas de Explotación No Electrificadas Vía Simple (km)]]</f>
        <v>297.51600000000002</v>
      </c>
      <c r="K149" s="12">
        <v>0</v>
      </c>
      <c r="L149" s="12">
        <f>+Roc_InfraMR[[#This Row],[A.02.2 -  Longitud de Líneas de Explotación Electrificadas Vía Doble o Múltiple (km)]]*2</f>
        <v>92.454000000000008</v>
      </c>
      <c r="M149" s="12">
        <v>0</v>
      </c>
      <c r="N149" s="12">
        <f>+Roc_InfraMR[[#This Row],[A.03.1 -  Longitud de Vías de Explotación No Electrificadas Troncales y Ramales (vía principal) (km)]]+Roc_InfraMR[[#This Row],[A.04.1 -  Longitud de Vías de Explotación Electrificadas Troncales y Ramales (vía principal) (km)]]</f>
        <v>389.97</v>
      </c>
      <c r="O149" s="12">
        <f>+Roc_InfraMR[[#This Row],[Total Vías (excluido Auxiliares)]]</f>
        <v>389.97</v>
      </c>
      <c r="P149" s="1">
        <v>61</v>
      </c>
      <c r="Q149" s="1">
        <v>5</v>
      </c>
      <c r="R149" s="1">
        <v>3</v>
      </c>
      <c r="S149" s="1">
        <f t="shared" si="23"/>
        <v>69</v>
      </c>
      <c r="T149" s="1">
        <v>60</v>
      </c>
      <c r="U149" s="1">
        <v>68</v>
      </c>
      <c r="V149" s="1">
        <v>10</v>
      </c>
      <c r="W149" s="1">
        <v>23</v>
      </c>
      <c r="X149" s="1">
        <v>0</v>
      </c>
      <c r="Y149" s="1">
        <f t="shared" si="24"/>
        <v>161</v>
      </c>
      <c r="Z149" s="1">
        <v>62</v>
      </c>
      <c r="AA149" s="1">
        <v>26</v>
      </c>
      <c r="AB149" s="1">
        <v>161</v>
      </c>
      <c r="AC149" s="1">
        <f t="shared" si="25"/>
        <v>249</v>
      </c>
      <c r="AD149" s="1">
        <v>23</v>
      </c>
      <c r="AE149" s="1">
        <v>29</v>
      </c>
      <c r="AF149" s="1">
        <v>132</v>
      </c>
      <c r="AG149" s="1">
        <f t="shared" si="26"/>
        <v>184</v>
      </c>
      <c r="AH149" s="12">
        <v>60.414999999999999</v>
      </c>
      <c r="AI149" s="12">
        <v>0</v>
      </c>
      <c r="AJ149" s="12">
        <v>166.46899999999999</v>
      </c>
      <c r="AK149" s="12">
        <f t="shared" si="27"/>
        <v>226.88399999999999</v>
      </c>
      <c r="AL149" s="1">
        <v>3</v>
      </c>
      <c r="AM149" s="1">
        <v>8</v>
      </c>
      <c r="AN149" s="1">
        <v>29</v>
      </c>
      <c r="AO149" s="1">
        <f t="shared" si="28"/>
        <v>40</v>
      </c>
      <c r="AP149" s="1">
        <v>113</v>
      </c>
      <c r="AQ149" s="1">
        <v>58</v>
      </c>
      <c r="AR149" s="1">
        <v>39</v>
      </c>
      <c r="AS149" s="1">
        <f>+Roc_InfraMR[[#This Row],[B.02.3 - Parque de Coches Eléctricos Motrices Tipo R]]+Roc_InfraMR[[#This Row],[B.02.2 - Parque de Coches Eléctricos Motrices Remolcados Tipo R]]+Roc_InfraMR[[#This Row],[B.02.1 - Parque de Coches Eléctricos Motrices]]</f>
        <v>210</v>
      </c>
      <c r="AT149" s="1">
        <v>0</v>
      </c>
      <c r="AU149" s="1">
        <v>0</v>
      </c>
      <c r="AV149" s="1">
        <v>0</v>
      </c>
      <c r="AW149" s="1">
        <f>+SUM(Roc_InfraMR[[#This Row],[B.03.1 - Parque de Coches Motores Motrices Remolcados]:[B.03.3 - Parque de Coches Motores Motrices Cabina]])</f>
        <v>0</v>
      </c>
      <c r="AX149" s="1">
        <v>158</v>
      </c>
      <c r="AY149" s="1">
        <v>52</v>
      </c>
      <c r="AZ149" s="1">
        <v>15</v>
      </c>
      <c r="BA149" s="1">
        <v>102</v>
      </c>
      <c r="BB149" s="1">
        <v>0</v>
      </c>
      <c r="BC149" s="1">
        <f t="shared" si="29"/>
        <v>327</v>
      </c>
      <c r="BD149" s="1">
        <v>0</v>
      </c>
      <c r="BE149" s="1">
        <v>20</v>
      </c>
      <c r="BF149" s="16">
        <v>1676</v>
      </c>
    </row>
    <row r="150" spans="1:58">
      <c r="A150" s="1">
        <v>2005</v>
      </c>
      <c r="B150" s="1" t="s">
        <v>119</v>
      </c>
      <c r="C150" s="12">
        <v>0</v>
      </c>
      <c r="D150" s="12">
        <f t="shared" si="20"/>
        <v>148.75800000000001</v>
      </c>
      <c r="E150" s="12">
        <v>0</v>
      </c>
      <c r="F150" s="12">
        <f t="shared" si="21"/>
        <v>46.227000000000004</v>
      </c>
      <c r="G150" s="12">
        <f t="shared" si="22"/>
        <v>194.98500000000001</v>
      </c>
      <c r="H150" s="12">
        <f>+Roc_InfraMR[[#This Row],[Total Líneas de Explotación ]]</f>
        <v>194.98500000000001</v>
      </c>
      <c r="I150" s="12">
        <v>353.28400000000005</v>
      </c>
      <c r="J150" s="12">
        <f>+Roc_InfraMR[[#This Row],[A.01.2 -  Longitud de Líneas de Explotación No Electrificadas Vía Doble o Múltiple (km)]]*2+Roc_InfraMR[[#This Row],[A.01.1 -  Longitud de Líneas de Explotación No Electrificadas Vía Simple (km)]]</f>
        <v>297.51600000000002</v>
      </c>
      <c r="K150" s="12">
        <v>0</v>
      </c>
      <c r="L150" s="12">
        <f>+Roc_InfraMR[[#This Row],[A.02.2 -  Longitud de Líneas de Explotación Electrificadas Vía Doble o Múltiple (km)]]*2</f>
        <v>92.454000000000008</v>
      </c>
      <c r="M150" s="12">
        <v>0</v>
      </c>
      <c r="N150" s="12">
        <f>+Roc_InfraMR[[#This Row],[A.03.1 -  Longitud de Vías de Explotación No Electrificadas Troncales y Ramales (vía principal) (km)]]+Roc_InfraMR[[#This Row],[A.04.1 -  Longitud de Vías de Explotación Electrificadas Troncales y Ramales (vía principal) (km)]]</f>
        <v>389.97</v>
      </c>
      <c r="O150" s="12">
        <f>+Roc_InfraMR[[#This Row],[Total Vías (excluido Auxiliares)]]</f>
        <v>389.97</v>
      </c>
      <c r="P150" s="1">
        <v>61</v>
      </c>
      <c r="Q150" s="1">
        <v>5</v>
      </c>
      <c r="R150" s="1">
        <v>3</v>
      </c>
      <c r="S150" s="1">
        <f t="shared" si="23"/>
        <v>69</v>
      </c>
      <c r="T150" s="1">
        <v>60</v>
      </c>
      <c r="U150" s="1">
        <v>68</v>
      </c>
      <c r="V150" s="1">
        <v>10</v>
      </c>
      <c r="W150" s="1">
        <v>23</v>
      </c>
      <c r="X150" s="1">
        <v>0</v>
      </c>
      <c r="Y150" s="1">
        <f t="shared" si="24"/>
        <v>161</v>
      </c>
      <c r="Z150" s="1">
        <v>62</v>
      </c>
      <c r="AA150" s="1">
        <v>26</v>
      </c>
      <c r="AB150" s="1">
        <v>161</v>
      </c>
      <c r="AC150" s="1">
        <f t="shared" si="25"/>
        <v>249</v>
      </c>
      <c r="AD150" s="1">
        <v>23</v>
      </c>
      <c r="AE150" s="1">
        <v>29</v>
      </c>
      <c r="AF150" s="1">
        <v>132</v>
      </c>
      <c r="AG150" s="1">
        <f t="shared" si="26"/>
        <v>184</v>
      </c>
      <c r="AH150" s="12">
        <v>60.414999999999999</v>
      </c>
      <c r="AI150" s="12">
        <v>0</v>
      </c>
      <c r="AJ150" s="12">
        <v>166.46899999999999</v>
      </c>
      <c r="AK150" s="12">
        <f t="shared" si="27"/>
        <v>226.88399999999999</v>
      </c>
      <c r="AL150" s="1">
        <v>3</v>
      </c>
      <c r="AM150" s="1">
        <v>8</v>
      </c>
      <c r="AN150" s="1">
        <v>29</v>
      </c>
      <c r="AO150" s="1">
        <f t="shared" si="28"/>
        <v>40</v>
      </c>
      <c r="AP150" s="1">
        <v>113</v>
      </c>
      <c r="AQ150" s="1">
        <v>58</v>
      </c>
      <c r="AR150" s="1">
        <v>39</v>
      </c>
      <c r="AS150" s="1">
        <f>+Roc_InfraMR[[#This Row],[B.02.3 - Parque de Coches Eléctricos Motrices Tipo R]]+Roc_InfraMR[[#This Row],[B.02.2 - Parque de Coches Eléctricos Motrices Remolcados Tipo R]]+Roc_InfraMR[[#This Row],[B.02.1 - Parque de Coches Eléctricos Motrices]]</f>
        <v>210</v>
      </c>
      <c r="AT150" s="1">
        <v>0</v>
      </c>
      <c r="AU150" s="1">
        <v>0</v>
      </c>
      <c r="AV150" s="1">
        <v>0</v>
      </c>
      <c r="AW150" s="1">
        <f>+SUM(Roc_InfraMR[[#This Row],[B.03.1 - Parque de Coches Motores Motrices Remolcados]:[B.03.3 - Parque de Coches Motores Motrices Cabina]])</f>
        <v>0</v>
      </c>
      <c r="AX150" s="1">
        <v>158</v>
      </c>
      <c r="AY150" s="1">
        <v>52</v>
      </c>
      <c r="AZ150" s="1">
        <v>15</v>
      </c>
      <c r="BA150" s="1">
        <v>102</v>
      </c>
      <c r="BB150" s="1">
        <v>0</v>
      </c>
      <c r="BC150" s="1">
        <f t="shared" si="29"/>
        <v>327</v>
      </c>
      <c r="BD150" s="1">
        <v>0</v>
      </c>
      <c r="BE150" s="1">
        <v>20</v>
      </c>
      <c r="BF150" s="16">
        <v>1676</v>
      </c>
    </row>
    <row r="151" spans="1:58">
      <c r="A151" s="1">
        <v>2005</v>
      </c>
      <c r="B151" s="1" t="s">
        <v>120</v>
      </c>
      <c r="C151" s="12">
        <v>0</v>
      </c>
      <c r="D151" s="12">
        <f t="shared" si="20"/>
        <v>148.75800000000001</v>
      </c>
      <c r="E151" s="12">
        <v>0</v>
      </c>
      <c r="F151" s="12">
        <f t="shared" si="21"/>
        <v>46.227000000000004</v>
      </c>
      <c r="G151" s="12">
        <f t="shared" si="22"/>
        <v>194.98500000000001</v>
      </c>
      <c r="H151" s="12">
        <f>+Roc_InfraMR[[#This Row],[Total Líneas de Explotación ]]</f>
        <v>194.98500000000001</v>
      </c>
      <c r="I151" s="12">
        <v>353.28400000000005</v>
      </c>
      <c r="J151" s="12">
        <f>+Roc_InfraMR[[#This Row],[A.01.2 -  Longitud de Líneas de Explotación No Electrificadas Vía Doble o Múltiple (km)]]*2+Roc_InfraMR[[#This Row],[A.01.1 -  Longitud de Líneas de Explotación No Electrificadas Vía Simple (km)]]</f>
        <v>297.51600000000002</v>
      </c>
      <c r="K151" s="12">
        <v>0</v>
      </c>
      <c r="L151" s="12">
        <f>+Roc_InfraMR[[#This Row],[A.02.2 -  Longitud de Líneas de Explotación Electrificadas Vía Doble o Múltiple (km)]]*2</f>
        <v>92.454000000000008</v>
      </c>
      <c r="M151" s="12">
        <v>0</v>
      </c>
      <c r="N151" s="12">
        <f>+Roc_InfraMR[[#This Row],[A.03.1 -  Longitud de Vías de Explotación No Electrificadas Troncales y Ramales (vía principal) (km)]]+Roc_InfraMR[[#This Row],[A.04.1 -  Longitud de Vías de Explotación Electrificadas Troncales y Ramales (vía principal) (km)]]</f>
        <v>389.97</v>
      </c>
      <c r="O151" s="12">
        <f>+Roc_InfraMR[[#This Row],[Total Vías (excluido Auxiliares)]]</f>
        <v>389.97</v>
      </c>
      <c r="P151" s="1">
        <v>61</v>
      </c>
      <c r="Q151" s="1">
        <v>5</v>
      </c>
      <c r="R151" s="1">
        <v>3</v>
      </c>
      <c r="S151" s="1">
        <f t="shared" si="23"/>
        <v>69</v>
      </c>
      <c r="T151" s="1">
        <v>60</v>
      </c>
      <c r="U151" s="1">
        <v>68</v>
      </c>
      <c r="V151" s="1">
        <v>10</v>
      </c>
      <c r="W151" s="1">
        <v>23</v>
      </c>
      <c r="X151" s="1">
        <v>0</v>
      </c>
      <c r="Y151" s="1">
        <f t="shared" si="24"/>
        <v>161</v>
      </c>
      <c r="Z151" s="1">
        <v>62</v>
      </c>
      <c r="AA151" s="1">
        <v>26</v>
      </c>
      <c r="AB151" s="1">
        <v>161</v>
      </c>
      <c r="AC151" s="1">
        <f t="shared" si="25"/>
        <v>249</v>
      </c>
      <c r="AD151" s="1">
        <v>23</v>
      </c>
      <c r="AE151" s="1">
        <v>29</v>
      </c>
      <c r="AF151" s="1">
        <v>132</v>
      </c>
      <c r="AG151" s="1">
        <f t="shared" si="26"/>
        <v>184</v>
      </c>
      <c r="AH151" s="12">
        <v>60.414999999999999</v>
      </c>
      <c r="AI151" s="12">
        <v>0</v>
      </c>
      <c r="AJ151" s="12">
        <v>166.46899999999999</v>
      </c>
      <c r="AK151" s="12">
        <f t="shared" si="27"/>
        <v>226.88399999999999</v>
      </c>
      <c r="AL151" s="1">
        <v>3</v>
      </c>
      <c r="AM151" s="1">
        <v>8</v>
      </c>
      <c r="AN151" s="1">
        <v>29</v>
      </c>
      <c r="AO151" s="1">
        <f t="shared" si="28"/>
        <v>40</v>
      </c>
      <c r="AP151" s="1">
        <v>113</v>
      </c>
      <c r="AQ151" s="1">
        <v>58</v>
      </c>
      <c r="AR151" s="1">
        <v>39</v>
      </c>
      <c r="AS151" s="1">
        <f>+Roc_InfraMR[[#This Row],[B.02.3 - Parque de Coches Eléctricos Motrices Tipo R]]+Roc_InfraMR[[#This Row],[B.02.2 - Parque de Coches Eléctricos Motrices Remolcados Tipo R]]+Roc_InfraMR[[#This Row],[B.02.1 - Parque de Coches Eléctricos Motrices]]</f>
        <v>210</v>
      </c>
      <c r="AT151" s="1">
        <v>0</v>
      </c>
      <c r="AU151" s="1">
        <v>0</v>
      </c>
      <c r="AV151" s="1">
        <v>0</v>
      </c>
      <c r="AW151" s="1">
        <f>+SUM(Roc_InfraMR[[#This Row],[B.03.1 - Parque de Coches Motores Motrices Remolcados]:[B.03.3 - Parque de Coches Motores Motrices Cabina]])</f>
        <v>0</v>
      </c>
      <c r="AX151" s="1">
        <v>158</v>
      </c>
      <c r="AY151" s="1">
        <v>52</v>
      </c>
      <c r="AZ151" s="1">
        <v>15</v>
      </c>
      <c r="BA151" s="1">
        <v>102</v>
      </c>
      <c r="BB151" s="1">
        <v>0</v>
      </c>
      <c r="BC151" s="1">
        <f t="shared" si="29"/>
        <v>327</v>
      </c>
      <c r="BD151" s="1">
        <v>0</v>
      </c>
      <c r="BE151" s="1">
        <v>20</v>
      </c>
      <c r="BF151" s="16">
        <v>1676</v>
      </c>
    </row>
    <row r="152" spans="1:58">
      <c r="A152" s="1">
        <v>2005</v>
      </c>
      <c r="B152" s="1" t="s">
        <v>121</v>
      </c>
      <c r="C152" s="12">
        <v>0</v>
      </c>
      <c r="D152" s="12">
        <f t="shared" si="20"/>
        <v>148.75800000000001</v>
      </c>
      <c r="E152" s="12">
        <v>0</v>
      </c>
      <c r="F152" s="12">
        <f t="shared" si="21"/>
        <v>46.227000000000004</v>
      </c>
      <c r="G152" s="12">
        <f t="shared" si="22"/>
        <v>194.98500000000001</v>
      </c>
      <c r="H152" s="12">
        <f>+Roc_InfraMR[[#This Row],[Total Líneas de Explotación ]]</f>
        <v>194.98500000000001</v>
      </c>
      <c r="I152" s="12">
        <v>353.28400000000005</v>
      </c>
      <c r="J152" s="12">
        <f>+Roc_InfraMR[[#This Row],[A.01.2 -  Longitud de Líneas de Explotación No Electrificadas Vía Doble o Múltiple (km)]]*2+Roc_InfraMR[[#This Row],[A.01.1 -  Longitud de Líneas de Explotación No Electrificadas Vía Simple (km)]]</f>
        <v>297.51600000000002</v>
      </c>
      <c r="K152" s="12">
        <v>0</v>
      </c>
      <c r="L152" s="12">
        <f>+Roc_InfraMR[[#This Row],[A.02.2 -  Longitud de Líneas de Explotación Electrificadas Vía Doble o Múltiple (km)]]*2</f>
        <v>92.454000000000008</v>
      </c>
      <c r="M152" s="12">
        <v>0</v>
      </c>
      <c r="N152" s="12">
        <f>+Roc_InfraMR[[#This Row],[A.03.1 -  Longitud de Vías de Explotación No Electrificadas Troncales y Ramales (vía principal) (km)]]+Roc_InfraMR[[#This Row],[A.04.1 -  Longitud de Vías de Explotación Electrificadas Troncales y Ramales (vía principal) (km)]]</f>
        <v>389.97</v>
      </c>
      <c r="O152" s="12">
        <f>+Roc_InfraMR[[#This Row],[Total Vías (excluido Auxiliares)]]</f>
        <v>389.97</v>
      </c>
      <c r="P152" s="1">
        <v>61</v>
      </c>
      <c r="Q152" s="1">
        <v>5</v>
      </c>
      <c r="R152" s="1">
        <v>3</v>
      </c>
      <c r="S152" s="1">
        <f t="shared" si="23"/>
        <v>69</v>
      </c>
      <c r="T152" s="1">
        <v>60</v>
      </c>
      <c r="U152" s="1">
        <v>68</v>
      </c>
      <c r="V152" s="1">
        <v>10</v>
      </c>
      <c r="W152" s="1">
        <v>23</v>
      </c>
      <c r="X152" s="1">
        <v>0</v>
      </c>
      <c r="Y152" s="1">
        <f t="shared" si="24"/>
        <v>161</v>
      </c>
      <c r="Z152" s="1">
        <v>62</v>
      </c>
      <c r="AA152" s="1">
        <v>26</v>
      </c>
      <c r="AB152" s="1">
        <v>161</v>
      </c>
      <c r="AC152" s="1">
        <f t="shared" si="25"/>
        <v>249</v>
      </c>
      <c r="AD152" s="1">
        <v>23</v>
      </c>
      <c r="AE152" s="1">
        <v>29</v>
      </c>
      <c r="AF152" s="1">
        <v>132</v>
      </c>
      <c r="AG152" s="1">
        <f t="shared" si="26"/>
        <v>184</v>
      </c>
      <c r="AH152" s="12">
        <v>60.414999999999999</v>
      </c>
      <c r="AI152" s="12">
        <v>0</v>
      </c>
      <c r="AJ152" s="12">
        <v>166.46899999999999</v>
      </c>
      <c r="AK152" s="12">
        <f t="shared" si="27"/>
        <v>226.88399999999999</v>
      </c>
      <c r="AL152" s="1">
        <v>3</v>
      </c>
      <c r="AM152" s="1">
        <v>8</v>
      </c>
      <c r="AN152" s="1">
        <v>29</v>
      </c>
      <c r="AO152" s="1">
        <f t="shared" si="28"/>
        <v>40</v>
      </c>
      <c r="AP152" s="1">
        <v>113</v>
      </c>
      <c r="AQ152" s="1">
        <v>58</v>
      </c>
      <c r="AR152" s="1">
        <v>39</v>
      </c>
      <c r="AS152" s="1">
        <f>+Roc_InfraMR[[#This Row],[B.02.3 - Parque de Coches Eléctricos Motrices Tipo R]]+Roc_InfraMR[[#This Row],[B.02.2 - Parque de Coches Eléctricos Motrices Remolcados Tipo R]]+Roc_InfraMR[[#This Row],[B.02.1 - Parque de Coches Eléctricos Motrices]]</f>
        <v>210</v>
      </c>
      <c r="AT152" s="1">
        <v>0</v>
      </c>
      <c r="AU152" s="1">
        <v>0</v>
      </c>
      <c r="AV152" s="1">
        <v>0</v>
      </c>
      <c r="AW152" s="1">
        <f>+SUM(Roc_InfraMR[[#This Row],[B.03.1 - Parque de Coches Motores Motrices Remolcados]:[B.03.3 - Parque de Coches Motores Motrices Cabina]])</f>
        <v>0</v>
      </c>
      <c r="AX152" s="1">
        <v>158</v>
      </c>
      <c r="AY152" s="1">
        <v>52</v>
      </c>
      <c r="AZ152" s="1">
        <v>15</v>
      </c>
      <c r="BA152" s="1">
        <v>102</v>
      </c>
      <c r="BB152" s="1">
        <v>0</v>
      </c>
      <c r="BC152" s="1">
        <f t="shared" si="29"/>
        <v>327</v>
      </c>
      <c r="BD152" s="1">
        <v>0</v>
      </c>
      <c r="BE152" s="1">
        <v>20</v>
      </c>
      <c r="BF152" s="16">
        <v>1676</v>
      </c>
    </row>
    <row r="153" spans="1:58">
      <c r="A153" s="1">
        <v>2005</v>
      </c>
      <c r="B153" s="1" t="s">
        <v>122</v>
      </c>
      <c r="C153" s="12">
        <v>0</v>
      </c>
      <c r="D153" s="12">
        <f t="shared" si="20"/>
        <v>148.75800000000001</v>
      </c>
      <c r="E153" s="12">
        <v>0</v>
      </c>
      <c r="F153" s="12">
        <f t="shared" si="21"/>
        <v>46.227000000000004</v>
      </c>
      <c r="G153" s="12">
        <f t="shared" si="22"/>
        <v>194.98500000000001</v>
      </c>
      <c r="H153" s="12">
        <f>+Roc_InfraMR[[#This Row],[Total Líneas de Explotación ]]</f>
        <v>194.98500000000001</v>
      </c>
      <c r="I153" s="12">
        <v>353.28400000000005</v>
      </c>
      <c r="J153" s="12">
        <f>+Roc_InfraMR[[#This Row],[A.01.2 -  Longitud de Líneas de Explotación No Electrificadas Vía Doble o Múltiple (km)]]*2+Roc_InfraMR[[#This Row],[A.01.1 -  Longitud de Líneas de Explotación No Electrificadas Vía Simple (km)]]</f>
        <v>297.51600000000002</v>
      </c>
      <c r="K153" s="12">
        <v>0</v>
      </c>
      <c r="L153" s="12">
        <f>+Roc_InfraMR[[#This Row],[A.02.2 -  Longitud de Líneas de Explotación Electrificadas Vía Doble o Múltiple (km)]]*2</f>
        <v>92.454000000000008</v>
      </c>
      <c r="M153" s="12">
        <v>0</v>
      </c>
      <c r="N153" s="12">
        <f>+Roc_InfraMR[[#This Row],[A.03.1 -  Longitud de Vías de Explotación No Electrificadas Troncales y Ramales (vía principal) (km)]]+Roc_InfraMR[[#This Row],[A.04.1 -  Longitud de Vías de Explotación Electrificadas Troncales y Ramales (vía principal) (km)]]</f>
        <v>389.97</v>
      </c>
      <c r="O153" s="12">
        <f>+Roc_InfraMR[[#This Row],[Total Vías (excluido Auxiliares)]]</f>
        <v>389.97</v>
      </c>
      <c r="P153" s="1">
        <v>61</v>
      </c>
      <c r="Q153" s="1">
        <v>5</v>
      </c>
      <c r="R153" s="1">
        <v>3</v>
      </c>
      <c r="S153" s="1">
        <f t="shared" si="23"/>
        <v>69</v>
      </c>
      <c r="T153" s="1">
        <v>60</v>
      </c>
      <c r="U153" s="1">
        <v>68</v>
      </c>
      <c r="V153" s="1">
        <v>10</v>
      </c>
      <c r="W153" s="1">
        <v>23</v>
      </c>
      <c r="X153" s="1">
        <v>0</v>
      </c>
      <c r="Y153" s="1">
        <f t="shared" si="24"/>
        <v>161</v>
      </c>
      <c r="Z153" s="1">
        <v>62</v>
      </c>
      <c r="AA153" s="1">
        <v>26</v>
      </c>
      <c r="AB153" s="1">
        <v>161</v>
      </c>
      <c r="AC153" s="1">
        <f t="shared" si="25"/>
        <v>249</v>
      </c>
      <c r="AD153" s="1">
        <v>23</v>
      </c>
      <c r="AE153" s="1">
        <v>29</v>
      </c>
      <c r="AF153" s="1">
        <v>132</v>
      </c>
      <c r="AG153" s="1">
        <f t="shared" si="26"/>
        <v>184</v>
      </c>
      <c r="AH153" s="12">
        <v>60.414999999999999</v>
      </c>
      <c r="AI153" s="12">
        <v>0</v>
      </c>
      <c r="AJ153" s="12">
        <v>166.46899999999999</v>
      </c>
      <c r="AK153" s="12">
        <f t="shared" si="27"/>
        <v>226.88399999999999</v>
      </c>
      <c r="AL153" s="1">
        <v>3</v>
      </c>
      <c r="AM153" s="1">
        <v>8</v>
      </c>
      <c r="AN153" s="1">
        <v>29</v>
      </c>
      <c r="AO153" s="1">
        <f t="shared" si="28"/>
        <v>40</v>
      </c>
      <c r="AP153" s="1">
        <v>113</v>
      </c>
      <c r="AQ153" s="1">
        <v>58</v>
      </c>
      <c r="AR153" s="1">
        <v>39</v>
      </c>
      <c r="AS153" s="1">
        <f>+Roc_InfraMR[[#This Row],[B.02.3 - Parque de Coches Eléctricos Motrices Tipo R]]+Roc_InfraMR[[#This Row],[B.02.2 - Parque de Coches Eléctricos Motrices Remolcados Tipo R]]+Roc_InfraMR[[#This Row],[B.02.1 - Parque de Coches Eléctricos Motrices]]</f>
        <v>210</v>
      </c>
      <c r="AT153" s="1">
        <v>0</v>
      </c>
      <c r="AU153" s="1">
        <v>0</v>
      </c>
      <c r="AV153" s="1">
        <v>0</v>
      </c>
      <c r="AW153" s="1">
        <f>+SUM(Roc_InfraMR[[#This Row],[B.03.1 - Parque de Coches Motores Motrices Remolcados]:[B.03.3 - Parque de Coches Motores Motrices Cabina]])</f>
        <v>0</v>
      </c>
      <c r="AX153" s="1">
        <v>158</v>
      </c>
      <c r="AY153" s="1">
        <v>52</v>
      </c>
      <c r="AZ153" s="1">
        <v>15</v>
      </c>
      <c r="BA153" s="1">
        <v>102</v>
      </c>
      <c r="BB153" s="1">
        <v>0</v>
      </c>
      <c r="BC153" s="1">
        <f t="shared" si="29"/>
        <v>327</v>
      </c>
      <c r="BD153" s="1">
        <v>0</v>
      </c>
      <c r="BE153" s="1">
        <v>20</v>
      </c>
      <c r="BF153" s="16">
        <v>1676</v>
      </c>
    </row>
    <row r="154" spans="1:58">
      <c r="A154" s="1">
        <v>2005</v>
      </c>
      <c r="B154" s="1" t="s">
        <v>123</v>
      </c>
      <c r="C154" s="12">
        <v>0</v>
      </c>
      <c r="D154" s="12">
        <f t="shared" si="20"/>
        <v>148.75800000000001</v>
      </c>
      <c r="E154" s="12">
        <v>0</v>
      </c>
      <c r="F154" s="12">
        <f t="shared" si="21"/>
        <v>46.227000000000004</v>
      </c>
      <c r="G154" s="12">
        <f t="shared" si="22"/>
        <v>194.98500000000001</v>
      </c>
      <c r="H154" s="12">
        <f>+Roc_InfraMR[[#This Row],[Total Líneas de Explotación ]]</f>
        <v>194.98500000000001</v>
      </c>
      <c r="I154" s="12">
        <v>353.28400000000005</v>
      </c>
      <c r="J154" s="12">
        <f>+Roc_InfraMR[[#This Row],[A.01.2 -  Longitud de Líneas de Explotación No Electrificadas Vía Doble o Múltiple (km)]]*2+Roc_InfraMR[[#This Row],[A.01.1 -  Longitud de Líneas de Explotación No Electrificadas Vía Simple (km)]]</f>
        <v>297.51600000000002</v>
      </c>
      <c r="K154" s="12">
        <v>0</v>
      </c>
      <c r="L154" s="12">
        <f>+Roc_InfraMR[[#This Row],[A.02.2 -  Longitud de Líneas de Explotación Electrificadas Vía Doble o Múltiple (km)]]*2</f>
        <v>92.454000000000008</v>
      </c>
      <c r="M154" s="12">
        <v>0</v>
      </c>
      <c r="N154" s="12">
        <f>+Roc_InfraMR[[#This Row],[A.03.1 -  Longitud de Vías de Explotación No Electrificadas Troncales y Ramales (vía principal) (km)]]+Roc_InfraMR[[#This Row],[A.04.1 -  Longitud de Vías de Explotación Electrificadas Troncales y Ramales (vía principal) (km)]]</f>
        <v>389.97</v>
      </c>
      <c r="O154" s="12">
        <f>+Roc_InfraMR[[#This Row],[Total Vías (excluido Auxiliares)]]</f>
        <v>389.97</v>
      </c>
      <c r="P154" s="1">
        <v>61</v>
      </c>
      <c r="Q154" s="1">
        <v>5</v>
      </c>
      <c r="R154" s="1">
        <v>3</v>
      </c>
      <c r="S154" s="1">
        <f t="shared" si="23"/>
        <v>69</v>
      </c>
      <c r="T154" s="1">
        <v>60</v>
      </c>
      <c r="U154" s="1">
        <v>68</v>
      </c>
      <c r="V154" s="1">
        <v>10</v>
      </c>
      <c r="W154" s="1">
        <v>23</v>
      </c>
      <c r="X154" s="1">
        <v>0</v>
      </c>
      <c r="Y154" s="1">
        <f t="shared" si="24"/>
        <v>161</v>
      </c>
      <c r="Z154" s="1">
        <v>62</v>
      </c>
      <c r="AA154" s="1">
        <v>26</v>
      </c>
      <c r="AB154" s="1">
        <v>161</v>
      </c>
      <c r="AC154" s="1">
        <f t="shared" si="25"/>
        <v>249</v>
      </c>
      <c r="AD154" s="1">
        <v>23</v>
      </c>
      <c r="AE154" s="1">
        <v>29</v>
      </c>
      <c r="AF154" s="1">
        <v>132</v>
      </c>
      <c r="AG154" s="1">
        <f t="shared" si="26"/>
        <v>184</v>
      </c>
      <c r="AH154" s="12">
        <v>60.414999999999999</v>
      </c>
      <c r="AI154" s="12">
        <v>0</v>
      </c>
      <c r="AJ154" s="12">
        <v>166.46899999999999</v>
      </c>
      <c r="AK154" s="12">
        <f t="shared" si="27"/>
        <v>226.88399999999999</v>
      </c>
      <c r="AL154" s="1">
        <v>3</v>
      </c>
      <c r="AM154" s="1">
        <v>8</v>
      </c>
      <c r="AN154" s="1">
        <v>29</v>
      </c>
      <c r="AO154" s="1">
        <f t="shared" si="28"/>
        <v>40</v>
      </c>
      <c r="AP154" s="1">
        <v>113</v>
      </c>
      <c r="AQ154" s="1">
        <v>58</v>
      </c>
      <c r="AR154" s="1">
        <v>39</v>
      </c>
      <c r="AS154" s="1">
        <f>+Roc_InfraMR[[#This Row],[B.02.3 - Parque de Coches Eléctricos Motrices Tipo R]]+Roc_InfraMR[[#This Row],[B.02.2 - Parque de Coches Eléctricos Motrices Remolcados Tipo R]]+Roc_InfraMR[[#This Row],[B.02.1 - Parque de Coches Eléctricos Motrices]]</f>
        <v>210</v>
      </c>
      <c r="AT154" s="1">
        <v>0</v>
      </c>
      <c r="AU154" s="1">
        <v>0</v>
      </c>
      <c r="AV154" s="1">
        <v>0</v>
      </c>
      <c r="AW154" s="1">
        <f>+SUM(Roc_InfraMR[[#This Row],[B.03.1 - Parque de Coches Motores Motrices Remolcados]:[B.03.3 - Parque de Coches Motores Motrices Cabina]])</f>
        <v>0</v>
      </c>
      <c r="AX154" s="1">
        <v>158</v>
      </c>
      <c r="AY154" s="1">
        <v>52</v>
      </c>
      <c r="AZ154" s="1">
        <v>15</v>
      </c>
      <c r="BA154" s="1">
        <v>102</v>
      </c>
      <c r="BB154" s="1">
        <v>0</v>
      </c>
      <c r="BC154" s="1">
        <f t="shared" si="29"/>
        <v>327</v>
      </c>
      <c r="BD154" s="1">
        <v>0</v>
      </c>
      <c r="BE154" s="1">
        <v>20</v>
      </c>
      <c r="BF154" s="16">
        <v>1676</v>
      </c>
    </row>
    <row r="155" spans="1:58">
      <c r="A155" s="1">
        <v>2005</v>
      </c>
      <c r="B155" s="1" t="s">
        <v>124</v>
      </c>
      <c r="C155" s="12">
        <v>0</v>
      </c>
      <c r="D155" s="12">
        <f t="shared" si="20"/>
        <v>148.75800000000001</v>
      </c>
      <c r="E155" s="12">
        <v>0</v>
      </c>
      <c r="F155" s="12">
        <f t="shared" si="21"/>
        <v>46.227000000000004</v>
      </c>
      <c r="G155" s="12">
        <f t="shared" si="22"/>
        <v>194.98500000000001</v>
      </c>
      <c r="H155" s="12">
        <f>+Roc_InfraMR[[#This Row],[Total Líneas de Explotación ]]</f>
        <v>194.98500000000001</v>
      </c>
      <c r="I155" s="12">
        <v>353.28400000000005</v>
      </c>
      <c r="J155" s="12">
        <f>+Roc_InfraMR[[#This Row],[A.01.2 -  Longitud de Líneas de Explotación No Electrificadas Vía Doble o Múltiple (km)]]*2+Roc_InfraMR[[#This Row],[A.01.1 -  Longitud de Líneas de Explotación No Electrificadas Vía Simple (km)]]</f>
        <v>297.51600000000002</v>
      </c>
      <c r="K155" s="12">
        <v>0</v>
      </c>
      <c r="L155" s="12">
        <f>+Roc_InfraMR[[#This Row],[A.02.2 -  Longitud de Líneas de Explotación Electrificadas Vía Doble o Múltiple (km)]]*2</f>
        <v>92.454000000000008</v>
      </c>
      <c r="M155" s="12">
        <v>0</v>
      </c>
      <c r="N155" s="12">
        <f>+Roc_InfraMR[[#This Row],[A.03.1 -  Longitud de Vías de Explotación No Electrificadas Troncales y Ramales (vía principal) (km)]]+Roc_InfraMR[[#This Row],[A.04.1 -  Longitud de Vías de Explotación Electrificadas Troncales y Ramales (vía principal) (km)]]</f>
        <v>389.97</v>
      </c>
      <c r="O155" s="12">
        <f>+Roc_InfraMR[[#This Row],[Total Vías (excluido Auxiliares)]]</f>
        <v>389.97</v>
      </c>
      <c r="P155" s="1">
        <v>61</v>
      </c>
      <c r="Q155" s="1">
        <v>5</v>
      </c>
      <c r="R155" s="1">
        <v>3</v>
      </c>
      <c r="S155" s="1">
        <f t="shared" si="23"/>
        <v>69</v>
      </c>
      <c r="T155" s="1">
        <v>60</v>
      </c>
      <c r="U155" s="1">
        <v>68</v>
      </c>
      <c r="V155" s="1">
        <v>10</v>
      </c>
      <c r="W155" s="1">
        <v>23</v>
      </c>
      <c r="X155" s="1">
        <v>0</v>
      </c>
      <c r="Y155" s="1">
        <f t="shared" si="24"/>
        <v>161</v>
      </c>
      <c r="Z155" s="1">
        <v>62</v>
      </c>
      <c r="AA155" s="1">
        <v>26</v>
      </c>
      <c r="AB155" s="1">
        <v>161</v>
      </c>
      <c r="AC155" s="1">
        <f t="shared" si="25"/>
        <v>249</v>
      </c>
      <c r="AD155" s="1">
        <v>23</v>
      </c>
      <c r="AE155" s="1">
        <v>29</v>
      </c>
      <c r="AF155" s="1">
        <v>132</v>
      </c>
      <c r="AG155" s="1">
        <f t="shared" si="26"/>
        <v>184</v>
      </c>
      <c r="AH155" s="12">
        <v>60.414999999999999</v>
      </c>
      <c r="AI155" s="12">
        <v>0</v>
      </c>
      <c r="AJ155" s="12">
        <v>166.46899999999999</v>
      </c>
      <c r="AK155" s="12">
        <f t="shared" si="27"/>
        <v>226.88399999999999</v>
      </c>
      <c r="AL155" s="1">
        <v>3</v>
      </c>
      <c r="AM155" s="1">
        <v>8</v>
      </c>
      <c r="AN155" s="1">
        <v>29</v>
      </c>
      <c r="AO155" s="1">
        <f t="shared" si="28"/>
        <v>40</v>
      </c>
      <c r="AP155" s="1">
        <v>113</v>
      </c>
      <c r="AQ155" s="1">
        <v>58</v>
      </c>
      <c r="AR155" s="1">
        <v>39</v>
      </c>
      <c r="AS155" s="1">
        <f>+Roc_InfraMR[[#This Row],[B.02.3 - Parque de Coches Eléctricos Motrices Tipo R]]+Roc_InfraMR[[#This Row],[B.02.2 - Parque de Coches Eléctricos Motrices Remolcados Tipo R]]+Roc_InfraMR[[#This Row],[B.02.1 - Parque de Coches Eléctricos Motrices]]</f>
        <v>210</v>
      </c>
      <c r="AT155" s="1">
        <v>0</v>
      </c>
      <c r="AU155" s="1">
        <v>0</v>
      </c>
      <c r="AV155" s="1">
        <v>0</v>
      </c>
      <c r="AW155" s="1">
        <f>+SUM(Roc_InfraMR[[#This Row],[B.03.1 - Parque de Coches Motores Motrices Remolcados]:[B.03.3 - Parque de Coches Motores Motrices Cabina]])</f>
        <v>0</v>
      </c>
      <c r="AX155" s="1">
        <v>158</v>
      </c>
      <c r="AY155" s="1">
        <v>52</v>
      </c>
      <c r="AZ155" s="1">
        <v>15</v>
      </c>
      <c r="BA155" s="1">
        <v>102</v>
      </c>
      <c r="BB155" s="1">
        <v>0</v>
      </c>
      <c r="BC155" s="1">
        <f t="shared" si="29"/>
        <v>327</v>
      </c>
      <c r="BD155" s="1">
        <v>0</v>
      </c>
      <c r="BE155" s="1">
        <v>20</v>
      </c>
      <c r="BF155" s="16">
        <v>1676</v>
      </c>
    </row>
    <row r="156" spans="1:58">
      <c r="A156" s="1">
        <v>2005</v>
      </c>
      <c r="B156" s="1" t="s">
        <v>125</v>
      </c>
      <c r="C156" s="12">
        <v>0</v>
      </c>
      <c r="D156" s="12">
        <f t="shared" si="20"/>
        <v>148.75800000000001</v>
      </c>
      <c r="E156" s="12">
        <v>0</v>
      </c>
      <c r="F156" s="12">
        <f t="shared" si="21"/>
        <v>46.227000000000004</v>
      </c>
      <c r="G156" s="12">
        <f t="shared" si="22"/>
        <v>194.98500000000001</v>
      </c>
      <c r="H156" s="12">
        <f>+Roc_InfraMR[[#This Row],[Total Líneas de Explotación ]]</f>
        <v>194.98500000000001</v>
      </c>
      <c r="I156" s="12">
        <v>353.28400000000005</v>
      </c>
      <c r="J156" s="12">
        <f>+Roc_InfraMR[[#This Row],[A.01.2 -  Longitud de Líneas de Explotación No Electrificadas Vía Doble o Múltiple (km)]]*2+Roc_InfraMR[[#This Row],[A.01.1 -  Longitud de Líneas de Explotación No Electrificadas Vía Simple (km)]]</f>
        <v>297.51600000000002</v>
      </c>
      <c r="K156" s="12">
        <v>0</v>
      </c>
      <c r="L156" s="12">
        <f>+Roc_InfraMR[[#This Row],[A.02.2 -  Longitud de Líneas de Explotación Electrificadas Vía Doble o Múltiple (km)]]*2</f>
        <v>92.454000000000008</v>
      </c>
      <c r="M156" s="12">
        <v>0</v>
      </c>
      <c r="N156" s="12">
        <f>+Roc_InfraMR[[#This Row],[A.03.1 -  Longitud de Vías de Explotación No Electrificadas Troncales y Ramales (vía principal) (km)]]+Roc_InfraMR[[#This Row],[A.04.1 -  Longitud de Vías de Explotación Electrificadas Troncales y Ramales (vía principal) (km)]]</f>
        <v>389.97</v>
      </c>
      <c r="O156" s="12">
        <f>+Roc_InfraMR[[#This Row],[Total Vías (excluido Auxiliares)]]</f>
        <v>389.97</v>
      </c>
      <c r="P156" s="1">
        <v>61</v>
      </c>
      <c r="Q156" s="1">
        <v>5</v>
      </c>
      <c r="R156" s="1">
        <v>3</v>
      </c>
      <c r="S156" s="1">
        <f t="shared" si="23"/>
        <v>69</v>
      </c>
      <c r="T156" s="1">
        <v>60</v>
      </c>
      <c r="U156" s="1">
        <v>68</v>
      </c>
      <c r="V156" s="1">
        <v>10</v>
      </c>
      <c r="W156" s="1">
        <v>23</v>
      </c>
      <c r="X156" s="1">
        <v>0</v>
      </c>
      <c r="Y156" s="1">
        <f t="shared" si="24"/>
        <v>161</v>
      </c>
      <c r="Z156" s="1">
        <v>62</v>
      </c>
      <c r="AA156" s="1">
        <v>26</v>
      </c>
      <c r="AB156" s="1">
        <v>161</v>
      </c>
      <c r="AC156" s="1">
        <f t="shared" si="25"/>
        <v>249</v>
      </c>
      <c r="AD156" s="1">
        <v>23</v>
      </c>
      <c r="AE156" s="1">
        <v>29</v>
      </c>
      <c r="AF156" s="1">
        <v>132</v>
      </c>
      <c r="AG156" s="1">
        <f t="shared" si="26"/>
        <v>184</v>
      </c>
      <c r="AH156" s="12">
        <v>60.414999999999999</v>
      </c>
      <c r="AI156" s="12">
        <v>0</v>
      </c>
      <c r="AJ156" s="12">
        <v>166.46899999999999</v>
      </c>
      <c r="AK156" s="12">
        <f t="shared" si="27"/>
        <v>226.88399999999999</v>
      </c>
      <c r="AL156" s="1">
        <v>3</v>
      </c>
      <c r="AM156" s="1">
        <v>8</v>
      </c>
      <c r="AN156" s="1">
        <v>29</v>
      </c>
      <c r="AO156" s="1">
        <f t="shared" si="28"/>
        <v>40</v>
      </c>
      <c r="AP156" s="1">
        <v>113</v>
      </c>
      <c r="AQ156" s="1">
        <v>58</v>
      </c>
      <c r="AR156" s="1">
        <v>39</v>
      </c>
      <c r="AS156" s="1">
        <f>+Roc_InfraMR[[#This Row],[B.02.3 - Parque de Coches Eléctricos Motrices Tipo R]]+Roc_InfraMR[[#This Row],[B.02.2 - Parque de Coches Eléctricos Motrices Remolcados Tipo R]]+Roc_InfraMR[[#This Row],[B.02.1 - Parque de Coches Eléctricos Motrices]]</f>
        <v>210</v>
      </c>
      <c r="AT156" s="1">
        <v>0</v>
      </c>
      <c r="AU156" s="1">
        <v>0</v>
      </c>
      <c r="AV156" s="1">
        <v>0</v>
      </c>
      <c r="AW156" s="1">
        <f>+SUM(Roc_InfraMR[[#This Row],[B.03.1 - Parque de Coches Motores Motrices Remolcados]:[B.03.3 - Parque de Coches Motores Motrices Cabina]])</f>
        <v>0</v>
      </c>
      <c r="AX156" s="1">
        <v>158</v>
      </c>
      <c r="AY156" s="1">
        <v>52</v>
      </c>
      <c r="AZ156" s="1">
        <v>15</v>
      </c>
      <c r="BA156" s="1">
        <v>102</v>
      </c>
      <c r="BB156" s="1">
        <v>0</v>
      </c>
      <c r="BC156" s="1">
        <f t="shared" si="29"/>
        <v>327</v>
      </c>
      <c r="BD156" s="1">
        <v>0</v>
      </c>
      <c r="BE156" s="1">
        <v>20</v>
      </c>
      <c r="BF156" s="16">
        <v>1676</v>
      </c>
    </row>
    <row r="157" spans="1:58">
      <c r="A157" s="1">
        <v>2005</v>
      </c>
      <c r="B157" s="1" t="s">
        <v>126</v>
      </c>
      <c r="C157" s="12">
        <v>0</v>
      </c>
      <c r="D157" s="12">
        <f t="shared" si="20"/>
        <v>148.75800000000001</v>
      </c>
      <c r="E157" s="12">
        <v>0</v>
      </c>
      <c r="F157" s="12">
        <f t="shared" si="21"/>
        <v>46.227000000000004</v>
      </c>
      <c r="G157" s="12">
        <f t="shared" si="22"/>
        <v>194.98500000000001</v>
      </c>
      <c r="H157" s="12">
        <f>+Roc_InfraMR[[#This Row],[Total Líneas de Explotación ]]</f>
        <v>194.98500000000001</v>
      </c>
      <c r="I157" s="12">
        <v>353.28400000000005</v>
      </c>
      <c r="J157" s="12">
        <f>+Roc_InfraMR[[#This Row],[A.01.2 -  Longitud de Líneas de Explotación No Electrificadas Vía Doble o Múltiple (km)]]*2+Roc_InfraMR[[#This Row],[A.01.1 -  Longitud de Líneas de Explotación No Electrificadas Vía Simple (km)]]</f>
        <v>297.51600000000002</v>
      </c>
      <c r="K157" s="12">
        <v>0</v>
      </c>
      <c r="L157" s="12">
        <f>+Roc_InfraMR[[#This Row],[A.02.2 -  Longitud de Líneas de Explotación Electrificadas Vía Doble o Múltiple (km)]]*2</f>
        <v>92.454000000000008</v>
      </c>
      <c r="M157" s="12">
        <v>0</v>
      </c>
      <c r="N157" s="12">
        <f>+Roc_InfraMR[[#This Row],[A.03.1 -  Longitud de Vías de Explotación No Electrificadas Troncales y Ramales (vía principal) (km)]]+Roc_InfraMR[[#This Row],[A.04.1 -  Longitud de Vías de Explotación Electrificadas Troncales y Ramales (vía principal) (km)]]</f>
        <v>389.97</v>
      </c>
      <c r="O157" s="12">
        <f>+Roc_InfraMR[[#This Row],[Total Vías (excluido Auxiliares)]]</f>
        <v>389.97</v>
      </c>
      <c r="P157" s="1">
        <v>61</v>
      </c>
      <c r="Q157" s="1">
        <v>5</v>
      </c>
      <c r="R157" s="1">
        <v>3</v>
      </c>
      <c r="S157" s="1">
        <f t="shared" si="23"/>
        <v>69</v>
      </c>
      <c r="T157" s="1">
        <v>60</v>
      </c>
      <c r="U157" s="1">
        <v>68</v>
      </c>
      <c r="V157" s="1">
        <v>10</v>
      </c>
      <c r="W157" s="1">
        <v>23</v>
      </c>
      <c r="X157" s="1">
        <v>0</v>
      </c>
      <c r="Y157" s="1">
        <f t="shared" si="24"/>
        <v>161</v>
      </c>
      <c r="Z157" s="1">
        <v>62</v>
      </c>
      <c r="AA157" s="1">
        <v>26</v>
      </c>
      <c r="AB157" s="1">
        <v>161</v>
      </c>
      <c r="AC157" s="1">
        <f t="shared" si="25"/>
        <v>249</v>
      </c>
      <c r="AD157" s="1">
        <v>23</v>
      </c>
      <c r="AE157" s="1">
        <v>29</v>
      </c>
      <c r="AF157" s="1">
        <v>132</v>
      </c>
      <c r="AG157" s="1">
        <f t="shared" si="26"/>
        <v>184</v>
      </c>
      <c r="AH157" s="12">
        <v>60.414999999999999</v>
      </c>
      <c r="AI157" s="12">
        <v>0</v>
      </c>
      <c r="AJ157" s="12">
        <v>166.46899999999999</v>
      </c>
      <c r="AK157" s="12">
        <f t="shared" si="27"/>
        <v>226.88399999999999</v>
      </c>
      <c r="AL157" s="1">
        <v>3</v>
      </c>
      <c r="AM157" s="1">
        <v>8</v>
      </c>
      <c r="AN157" s="1">
        <v>29</v>
      </c>
      <c r="AO157" s="1">
        <f t="shared" si="28"/>
        <v>40</v>
      </c>
      <c r="AP157" s="1">
        <v>113</v>
      </c>
      <c r="AQ157" s="1">
        <v>58</v>
      </c>
      <c r="AR157" s="1">
        <v>39</v>
      </c>
      <c r="AS157" s="1">
        <f>+Roc_InfraMR[[#This Row],[B.02.3 - Parque de Coches Eléctricos Motrices Tipo R]]+Roc_InfraMR[[#This Row],[B.02.2 - Parque de Coches Eléctricos Motrices Remolcados Tipo R]]+Roc_InfraMR[[#This Row],[B.02.1 - Parque de Coches Eléctricos Motrices]]</f>
        <v>210</v>
      </c>
      <c r="AT157" s="1">
        <v>0</v>
      </c>
      <c r="AU157" s="1">
        <v>0</v>
      </c>
      <c r="AV157" s="1">
        <v>0</v>
      </c>
      <c r="AW157" s="1">
        <f>+SUM(Roc_InfraMR[[#This Row],[B.03.1 - Parque de Coches Motores Motrices Remolcados]:[B.03.3 - Parque de Coches Motores Motrices Cabina]])</f>
        <v>0</v>
      </c>
      <c r="AX157" s="1">
        <v>158</v>
      </c>
      <c r="AY157" s="1">
        <v>52</v>
      </c>
      <c r="AZ157" s="1">
        <v>15</v>
      </c>
      <c r="BA157" s="1">
        <v>102</v>
      </c>
      <c r="BB157" s="1">
        <v>0</v>
      </c>
      <c r="BC157" s="1">
        <f t="shared" si="29"/>
        <v>327</v>
      </c>
      <c r="BD157" s="1">
        <v>0</v>
      </c>
      <c r="BE157" s="1">
        <v>20</v>
      </c>
      <c r="BF157" s="16">
        <v>1676</v>
      </c>
    </row>
    <row r="158" spans="1:58">
      <c r="A158" s="1">
        <v>2006</v>
      </c>
      <c r="B158" s="1" t="s">
        <v>115</v>
      </c>
      <c r="C158" s="12">
        <v>0</v>
      </c>
      <c r="D158" s="12">
        <f t="shared" si="20"/>
        <v>148.75800000000001</v>
      </c>
      <c r="E158" s="12">
        <v>0</v>
      </c>
      <c r="F158" s="12">
        <f t="shared" si="21"/>
        <v>46.227000000000004</v>
      </c>
      <c r="G158" s="12">
        <f t="shared" si="22"/>
        <v>194.98500000000001</v>
      </c>
      <c r="H158" s="12">
        <f>+Roc_InfraMR[[#This Row],[Total Líneas de Explotación ]]</f>
        <v>194.98500000000001</v>
      </c>
      <c r="I158" s="12">
        <v>353.28400000000005</v>
      </c>
      <c r="J158" s="12">
        <f>+Roc_InfraMR[[#This Row],[A.01.2 -  Longitud de Líneas de Explotación No Electrificadas Vía Doble o Múltiple (km)]]*2+Roc_InfraMR[[#This Row],[A.01.1 -  Longitud de Líneas de Explotación No Electrificadas Vía Simple (km)]]</f>
        <v>297.51600000000002</v>
      </c>
      <c r="K158" s="12">
        <v>0</v>
      </c>
      <c r="L158" s="12">
        <f>+Roc_InfraMR[[#This Row],[A.02.2 -  Longitud de Líneas de Explotación Electrificadas Vía Doble o Múltiple (km)]]*2</f>
        <v>92.454000000000008</v>
      </c>
      <c r="M158" s="12">
        <v>0</v>
      </c>
      <c r="N158" s="12">
        <f>+Roc_InfraMR[[#This Row],[A.03.1 -  Longitud de Vías de Explotación No Electrificadas Troncales y Ramales (vía principal) (km)]]+Roc_InfraMR[[#This Row],[A.04.1 -  Longitud de Vías de Explotación Electrificadas Troncales y Ramales (vía principal) (km)]]</f>
        <v>389.97</v>
      </c>
      <c r="O158" s="12">
        <f>+Roc_InfraMR[[#This Row],[Total Vías (excluido Auxiliares)]]</f>
        <v>389.97</v>
      </c>
      <c r="P158" s="1">
        <v>61</v>
      </c>
      <c r="Q158" s="1">
        <v>5</v>
      </c>
      <c r="R158" s="1">
        <v>3</v>
      </c>
      <c r="S158" s="1">
        <f t="shared" si="23"/>
        <v>69</v>
      </c>
      <c r="T158" s="1">
        <v>60</v>
      </c>
      <c r="U158" s="1">
        <v>68</v>
      </c>
      <c r="V158" s="1">
        <v>10</v>
      </c>
      <c r="W158" s="1">
        <v>23</v>
      </c>
      <c r="X158" s="1">
        <v>0</v>
      </c>
      <c r="Y158" s="1">
        <f t="shared" si="24"/>
        <v>161</v>
      </c>
      <c r="Z158" s="1">
        <v>62</v>
      </c>
      <c r="AA158" s="1">
        <v>26</v>
      </c>
      <c r="AB158" s="1">
        <v>161</v>
      </c>
      <c r="AC158" s="1">
        <f t="shared" si="25"/>
        <v>249</v>
      </c>
      <c r="AD158" s="1">
        <v>23</v>
      </c>
      <c r="AE158" s="1">
        <v>29</v>
      </c>
      <c r="AF158" s="1">
        <v>132</v>
      </c>
      <c r="AG158" s="1">
        <f t="shared" si="26"/>
        <v>184</v>
      </c>
      <c r="AH158" s="12">
        <v>60.414999999999999</v>
      </c>
      <c r="AI158" s="12">
        <v>0</v>
      </c>
      <c r="AJ158" s="12">
        <v>166.46899999999999</v>
      </c>
      <c r="AK158" s="12">
        <f t="shared" si="27"/>
        <v>226.88399999999999</v>
      </c>
      <c r="AL158" s="1">
        <v>3</v>
      </c>
      <c r="AM158" s="1">
        <v>8</v>
      </c>
      <c r="AN158" s="1">
        <v>29</v>
      </c>
      <c r="AO158" s="1">
        <f t="shared" si="28"/>
        <v>40</v>
      </c>
      <c r="AP158" s="1">
        <v>113</v>
      </c>
      <c r="AQ158" s="1">
        <v>58</v>
      </c>
      <c r="AR158" s="1">
        <v>39</v>
      </c>
      <c r="AS158" s="1">
        <f>+Roc_InfraMR[[#This Row],[B.02.3 - Parque de Coches Eléctricos Motrices Tipo R]]+Roc_InfraMR[[#This Row],[B.02.2 - Parque de Coches Eléctricos Motrices Remolcados Tipo R]]+Roc_InfraMR[[#This Row],[B.02.1 - Parque de Coches Eléctricos Motrices]]</f>
        <v>210</v>
      </c>
      <c r="AT158" s="1">
        <v>0</v>
      </c>
      <c r="AU158" s="1">
        <v>0</v>
      </c>
      <c r="AV158" s="1">
        <v>0</v>
      </c>
      <c r="AW158" s="1">
        <f>+SUM(Roc_InfraMR[[#This Row],[B.03.1 - Parque de Coches Motores Motrices Remolcados]:[B.03.3 - Parque de Coches Motores Motrices Cabina]])</f>
        <v>0</v>
      </c>
      <c r="AX158" s="1">
        <v>158</v>
      </c>
      <c r="AY158" s="1">
        <v>52</v>
      </c>
      <c r="AZ158" s="1">
        <v>15</v>
      </c>
      <c r="BA158" s="1">
        <v>102</v>
      </c>
      <c r="BB158" s="1">
        <v>0</v>
      </c>
      <c r="BC158" s="1">
        <f t="shared" si="29"/>
        <v>327</v>
      </c>
      <c r="BD158" s="1">
        <v>0</v>
      </c>
      <c r="BE158" s="1">
        <v>20</v>
      </c>
      <c r="BF158" s="16">
        <v>1676</v>
      </c>
    </row>
    <row r="159" spans="1:58">
      <c r="A159" s="1">
        <v>2006</v>
      </c>
      <c r="B159" s="1" t="s">
        <v>116</v>
      </c>
      <c r="C159" s="12">
        <v>0</v>
      </c>
      <c r="D159" s="12">
        <f t="shared" si="20"/>
        <v>148.75800000000001</v>
      </c>
      <c r="E159" s="12">
        <v>0</v>
      </c>
      <c r="F159" s="12">
        <f t="shared" si="21"/>
        <v>46.227000000000004</v>
      </c>
      <c r="G159" s="12">
        <f t="shared" si="22"/>
        <v>194.98500000000001</v>
      </c>
      <c r="H159" s="12">
        <f>+Roc_InfraMR[[#This Row],[Total Líneas de Explotación ]]</f>
        <v>194.98500000000001</v>
      </c>
      <c r="I159" s="12">
        <v>353.28400000000005</v>
      </c>
      <c r="J159" s="12">
        <f>+Roc_InfraMR[[#This Row],[A.01.2 -  Longitud de Líneas de Explotación No Electrificadas Vía Doble o Múltiple (km)]]*2+Roc_InfraMR[[#This Row],[A.01.1 -  Longitud de Líneas de Explotación No Electrificadas Vía Simple (km)]]</f>
        <v>297.51600000000002</v>
      </c>
      <c r="K159" s="12">
        <v>0</v>
      </c>
      <c r="L159" s="12">
        <f>+Roc_InfraMR[[#This Row],[A.02.2 -  Longitud de Líneas de Explotación Electrificadas Vía Doble o Múltiple (km)]]*2</f>
        <v>92.454000000000008</v>
      </c>
      <c r="M159" s="12">
        <v>0</v>
      </c>
      <c r="N159" s="12">
        <f>+Roc_InfraMR[[#This Row],[A.03.1 -  Longitud de Vías de Explotación No Electrificadas Troncales y Ramales (vía principal) (km)]]+Roc_InfraMR[[#This Row],[A.04.1 -  Longitud de Vías de Explotación Electrificadas Troncales y Ramales (vía principal) (km)]]</f>
        <v>389.97</v>
      </c>
      <c r="O159" s="12">
        <f>+Roc_InfraMR[[#This Row],[Total Vías (excluido Auxiliares)]]</f>
        <v>389.97</v>
      </c>
      <c r="P159" s="1">
        <v>61</v>
      </c>
      <c r="Q159" s="1">
        <v>5</v>
      </c>
      <c r="R159" s="1">
        <v>3</v>
      </c>
      <c r="S159" s="1">
        <f t="shared" si="23"/>
        <v>69</v>
      </c>
      <c r="T159" s="1">
        <v>60</v>
      </c>
      <c r="U159" s="1">
        <v>68</v>
      </c>
      <c r="V159" s="1">
        <v>10</v>
      </c>
      <c r="W159" s="1">
        <v>23</v>
      </c>
      <c r="X159" s="1">
        <v>0</v>
      </c>
      <c r="Y159" s="1">
        <f t="shared" si="24"/>
        <v>161</v>
      </c>
      <c r="Z159" s="1">
        <v>62</v>
      </c>
      <c r="AA159" s="1">
        <v>26</v>
      </c>
      <c r="AB159" s="1">
        <v>161</v>
      </c>
      <c r="AC159" s="1">
        <f t="shared" si="25"/>
        <v>249</v>
      </c>
      <c r="AD159" s="1">
        <v>23</v>
      </c>
      <c r="AE159" s="1">
        <v>29</v>
      </c>
      <c r="AF159" s="1">
        <v>132</v>
      </c>
      <c r="AG159" s="1">
        <f t="shared" si="26"/>
        <v>184</v>
      </c>
      <c r="AH159" s="12">
        <v>60.414999999999999</v>
      </c>
      <c r="AI159" s="12">
        <v>0</v>
      </c>
      <c r="AJ159" s="12">
        <v>166.46899999999999</v>
      </c>
      <c r="AK159" s="12">
        <f t="shared" si="27"/>
        <v>226.88399999999999</v>
      </c>
      <c r="AL159" s="1">
        <v>3</v>
      </c>
      <c r="AM159" s="1">
        <v>8</v>
      </c>
      <c r="AN159" s="1">
        <v>29</v>
      </c>
      <c r="AO159" s="1">
        <f t="shared" si="28"/>
        <v>40</v>
      </c>
      <c r="AP159" s="1">
        <v>113</v>
      </c>
      <c r="AQ159" s="1">
        <v>58</v>
      </c>
      <c r="AR159" s="1">
        <v>39</v>
      </c>
      <c r="AS159" s="1">
        <f>+Roc_InfraMR[[#This Row],[B.02.3 - Parque de Coches Eléctricos Motrices Tipo R]]+Roc_InfraMR[[#This Row],[B.02.2 - Parque de Coches Eléctricos Motrices Remolcados Tipo R]]+Roc_InfraMR[[#This Row],[B.02.1 - Parque de Coches Eléctricos Motrices]]</f>
        <v>210</v>
      </c>
      <c r="AT159" s="1">
        <v>0</v>
      </c>
      <c r="AU159" s="1">
        <v>0</v>
      </c>
      <c r="AV159" s="1">
        <v>0</v>
      </c>
      <c r="AW159" s="1">
        <f>+SUM(Roc_InfraMR[[#This Row],[B.03.1 - Parque de Coches Motores Motrices Remolcados]:[B.03.3 - Parque de Coches Motores Motrices Cabina]])</f>
        <v>0</v>
      </c>
      <c r="AX159" s="1">
        <v>158</v>
      </c>
      <c r="AY159" s="1">
        <v>52</v>
      </c>
      <c r="AZ159" s="1">
        <v>15</v>
      </c>
      <c r="BA159" s="1">
        <v>102</v>
      </c>
      <c r="BB159" s="1">
        <v>0</v>
      </c>
      <c r="BC159" s="1">
        <f t="shared" si="29"/>
        <v>327</v>
      </c>
      <c r="BD159" s="1">
        <v>0</v>
      </c>
      <c r="BE159" s="1">
        <v>20</v>
      </c>
      <c r="BF159" s="16">
        <v>1676</v>
      </c>
    </row>
    <row r="160" spans="1:58">
      <c r="A160" s="1">
        <v>2006</v>
      </c>
      <c r="B160" s="1" t="s">
        <v>117</v>
      </c>
      <c r="C160" s="12">
        <v>0</v>
      </c>
      <c r="D160" s="12">
        <f t="shared" si="20"/>
        <v>148.75800000000001</v>
      </c>
      <c r="E160" s="12">
        <v>0</v>
      </c>
      <c r="F160" s="12">
        <f t="shared" si="21"/>
        <v>46.227000000000004</v>
      </c>
      <c r="G160" s="12">
        <f t="shared" si="22"/>
        <v>194.98500000000001</v>
      </c>
      <c r="H160" s="12">
        <f>+Roc_InfraMR[[#This Row],[Total Líneas de Explotación ]]</f>
        <v>194.98500000000001</v>
      </c>
      <c r="I160" s="12">
        <v>353.28400000000005</v>
      </c>
      <c r="J160" s="12">
        <f>+Roc_InfraMR[[#This Row],[A.01.2 -  Longitud de Líneas de Explotación No Electrificadas Vía Doble o Múltiple (km)]]*2+Roc_InfraMR[[#This Row],[A.01.1 -  Longitud de Líneas de Explotación No Electrificadas Vía Simple (km)]]</f>
        <v>297.51600000000002</v>
      </c>
      <c r="K160" s="12">
        <v>0</v>
      </c>
      <c r="L160" s="12">
        <f>+Roc_InfraMR[[#This Row],[A.02.2 -  Longitud de Líneas de Explotación Electrificadas Vía Doble o Múltiple (km)]]*2</f>
        <v>92.454000000000008</v>
      </c>
      <c r="M160" s="12">
        <v>0</v>
      </c>
      <c r="N160" s="12">
        <f>+Roc_InfraMR[[#This Row],[A.03.1 -  Longitud de Vías de Explotación No Electrificadas Troncales y Ramales (vía principal) (km)]]+Roc_InfraMR[[#This Row],[A.04.1 -  Longitud de Vías de Explotación Electrificadas Troncales y Ramales (vía principal) (km)]]</f>
        <v>389.97</v>
      </c>
      <c r="O160" s="12">
        <f>+Roc_InfraMR[[#This Row],[Total Vías (excluido Auxiliares)]]</f>
        <v>389.97</v>
      </c>
      <c r="P160" s="1">
        <v>61</v>
      </c>
      <c r="Q160" s="1">
        <v>5</v>
      </c>
      <c r="R160" s="1">
        <v>3</v>
      </c>
      <c r="S160" s="1">
        <f t="shared" si="23"/>
        <v>69</v>
      </c>
      <c r="T160" s="1">
        <v>60</v>
      </c>
      <c r="U160" s="1">
        <v>68</v>
      </c>
      <c r="V160" s="1">
        <v>10</v>
      </c>
      <c r="W160" s="1">
        <v>23</v>
      </c>
      <c r="X160" s="1">
        <v>0</v>
      </c>
      <c r="Y160" s="1">
        <f t="shared" si="24"/>
        <v>161</v>
      </c>
      <c r="Z160" s="1">
        <v>62</v>
      </c>
      <c r="AA160" s="1">
        <v>26</v>
      </c>
      <c r="AB160" s="1">
        <v>161</v>
      </c>
      <c r="AC160" s="1">
        <f t="shared" si="25"/>
        <v>249</v>
      </c>
      <c r="AD160" s="1">
        <v>23</v>
      </c>
      <c r="AE160" s="1">
        <v>29</v>
      </c>
      <c r="AF160" s="1">
        <v>132</v>
      </c>
      <c r="AG160" s="1">
        <f t="shared" si="26"/>
        <v>184</v>
      </c>
      <c r="AH160" s="12">
        <v>60.414999999999999</v>
      </c>
      <c r="AI160" s="12">
        <v>0</v>
      </c>
      <c r="AJ160" s="12">
        <v>166.46899999999999</v>
      </c>
      <c r="AK160" s="12">
        <f t="shared" si="27"/>
        <v>226.88399999999999</v>
      </c>
      <c r="AL160" s="1">
        <v>3</v>
      </c>
      <c r="AM160" s="1">
        <v>8</v>
      </c>
      <c r="AN160" s="1">
        <v>29</v>
      </c>
      <c r="AO160" s="1">
        <f t="shared" si="28"/>
        <v>40</v>
      </c>
      <c r="AP160" s="1">
        <v>113</v>
      </c>
      <c r="AQ160" s="1">
        <v>58</v>
      </c>
      <c r="AR160" s="1">
        <v>39</v>
      </c>
      <c r="AS160" s="1">
        <f>+Roc_InfraMR[[#This Row],[B.02.3 - Parque de Coches Eléctricos Motrices Tipo R]]+Roc_InfraMR[[#This Row],[B.02.2 - Parque de Coches Eléctricos Motrices Remolcados Tipo R]]+Roc_InfraMR[[#This Row],[B.02.1 - Parque de Coches Eléctricos Motrices]]</f>
        <v>210</v>
      </c>
      <c r="AT160" s="1">
        <v>0</v>
      </c>
      <c r="AU160" s="1">
        <v>0</v>
      </c>
      <c r="AV160" s="1">
        <v>0</v>
      </c>
      <c r="AW160" s="1">
        <f>+SUM(Roc_InfraMR[[#This Row],[B.03.1 - Parque de Coches Motores Motrices Remolcados]:[B.03.3 - Parque de Coches Motores Motrices Cabina]])</f>
        <v>0</v>
      </c>
      <c r="AX160" s="1">
        <v>158</v>
      </c>
      <c r="AY160" s="1">
        <v>52</v>
      </c>
      <c r="AZ160" s="1">
        <v>15</v>
      </c>
      <c r="BA160" s="1">
        <v>102</v>
      </c>
      <c r="BB160" s="1">
        <v>0</v>
      </c>
      <c r="BC160" s="1">
        <f t="shared" si="29"/>
        <v>327</v>
      </c>
      <c r="BD160" s="1">
        <v>0</v>
      </c>
      <c r="BE160" s="1">
        <v>20</v>
      </c>
      <c r="BF160" s="16">
        <v>1676</v>
      </c>
    </row>
    <row r="161" spans="1:59">
      <c r="A161" s="1">
        <v>2006</v>
      </c>
      <c r="B161" s="1" t="s">
        <v>118</v>
      </c>
      <c r="C161" s="12">
        <v>0</v>
      </c>
      <c r="D161" s="12">
        <f t="shared" si="20"/>
        <v>148.75800000000001</v>
      </c>
      <c r="E161" s="12">
        <v>0</v>
      </c>
      <c r="F161" s="12">
        <f t="shared" si="21"/>
        <v>46.227000000000004</v>
      </c>
      <c r="G161" s="12">
        <f t="shared" si="22"/>
        <v>194.98500000000001</v>
      </c>
      <c r="H161" s="12">
        <f>+Roc_InfraMR[[#This Row],[Total Líneas de Explotación ]]</f>
        <v>194.98500000000001</v>
      </c>
      <c r="I161" s="12">
        <v>353.28400000000005</v>
      </c>
      <c r="J161" s="12">
        <f>+Roc_InfraMR[[#This Row],[A.01.2 -  Longitud de Líneas de Explotación No Electrificadas Vía Doble o Múltiple (km)]]*2+Roc_InfraMR[[#This Row],[A.01.1 -  Longitud de Líneas de Explotación No Electrificadas Vía Simple (km)]]</f>
        <v>297.51600000000002</v>
      </c>
      <c r="K161" s="12">
        <v>0</v>
      </c>
      <c r="L161" s="12">
        <f>+Roc_InfraMR[[#This Row],[A.02.2 -  Longitud de Líneas de Explotación Electrificadas Vía Doble o Múltiple (km)]]*2</f>
        <v>92.454000000000008</v>
      </c>
      <c r="M161" s="12">
        <v>0</v>
      </c>
      <c r="N161" s="12">
        <f>+Roc_InfraMR[[#This Row],[A.03.1 -  Longitud de Vías de Explotación No Electrificadas Troncales y Ramales (vía principal) (km)]]+Roc_InfraMR[[#This Row],[A.04.1 -  Longitud de Vías de Explotación Electrificadas Troncales y Ramales (vía principal) (km)]]</f>
        <v>389.97</v>
      </c>
      <c r="O161" s="12">
        <f>+Roc_InfraMR[[#This Row],[Total Vías (excluido Auxiliares)]]</f>
        <v>389.97</v>
      </c>
      <c r="P161" s="1">
        <v>61</v>
      </c>
      <c r="Q161" s="1">
        <v>5</v>
      </c>
      <c r="R161" s="1">
        <v>3</v>
      </c>
      <c r="S161" s="1">
        <f t="shared" si="23"/>
        <v>69</v>
      </c>
      <c r="T161" s="1">
        <v>60</v>
      </c>
      <c r="U161" s="1">
        <v>68</v>
      </c>
      <c r="V161" s="1">
        <v>10</v>
      </c>
      <c r="W161" s="1">
        <v>23</v>
      </c>
      <c r="X161" s="1">
        <v>0</v>
      </c>
      <c r="Y161" s="1">
        <f t="shared" si="24"/>
        <v>161</v>
      </c>
      <c r="Z161" s="1">
        <v>62</v>
      </c>
      <c r="AA161" s="1">
        <v>26</v>
      </c>
      <c r="AB161" s="1">
        <v>161</v>
      </c>
      <c r="AC161" s="1">
        <f t="shared" si="25"/>
        <v>249</v>
      </c>
      <c r="AD161" s="1">
        <v>23</v>
      </c>
      <c r="AE161" s="1">
        <v>29</v>
      </c>
      <c r="AF161" s="1">
        <v>132</v>
      </c>
      <c r="AG161" s="1">
        <f t="shared" si="26"/>
        <v>184</v>
      </c>
      <c r="AH161" s="12">
        <v>60.414999999999999</v>
      </c>
      <c r="AI161" s="12">
        <v>0</v>
      </c>
      <c r="AJ161" s="12">
        <v>166.46899999999999</v>
      </c>
      <c r="AK161" s="12">
        <f t="shared" si="27"/>
        <v>226.88399999999999</v>
      </c>
      <c r="AL161" s="1">
        <v>3</v>
      </c>
      <c r="AM161" s="1">
        <v>8</v>
      </c>
      <c r="AN161" s="1">
        <v>29</v>
      </c>
      <c r="AO161" s="1">
        <f t="shared" si="28"/>
        <v>40</v>
      </c>
      <c r="AP161" s="1">
        <v>113</v>
      </c>
      <c r="AQ161" s="1">
        <v>58</v>
      </c>
      <c r="AR161" s="1">
        <v>39</v>
      </c>
      <c r="AS161" s="1">
        <f>+Roc_InfraMR[[#This Row],[B.02.3 - Parque de Coches Eléctricos Motrices Tipo R]]+Roc_InfraMR[[#This Row],[B.02.2 - Parque de Coches Eléctricos Motrices Remolcados Tipo R]]+Roc_InfraMR[[#This Row],[B.02.1 - Parque de Coches Eléctricos Motrices]]</f>
        <v>210</v>
      </c>
      <c r="AT161" s="1">
        <v>0</v>
      </c>
      <c r="AU161" s="1">
        <v>0</v>
      </c>
      <c r="AV161" s="1">
        <v>0</v>
      </c>
      <c r="AW161" s="1">
        <f>+SUM(Roc_InfraMR[[#This Row],[B.03.1 - Parque de Coches Motores Motrices Remolcados]:[B.03.3 - Parque de Coches Motores Motrices Cabina]])</f>
        <v>0</v>
      </c>
      <c r="AX161" s="1">
        <v>158</v>
      </c>
      <c r="AY161" s="1">
        <v>52</v>
      </c>
      <c r="AZ161" s="1">
        <v>15</v>
      </c>
      <c r="BA161" s="1">
        <v>102</v>
      </c>
      <c r="BB161" s="1">
        <v>0</v>
      </c>
      <c r="BC161" s="1">
        <f t="shared" si="29"/>
        <v>327</v>
      </c>
      <c r="BD161" s="1">
        <v>0</v>
      </c>
      <c r="BE161" s="1">
        <v>20</v>
      </c>
      <c r="BF161" s="16">
        <v>1676</v>
      </c>
    </row>
    <row r="162" spans="1:59">
      <c r="A162" s="1">
        <v>2006</v>
      </c>
      <c r="B162" s="1" t="s">
        <v>119</v>
      </c>
      <c r="C162" s="12">
        <v>0</v>
      </c>
      <c r="D162" s="12">
        <f t="shared" si="20"/>
        <v>148.75800000000001</v>
      </c>
      <c r="E162" s="12">
        <v>0</v>
      </c>
      <c r="F162" s="12">
        <f t="shared" si="21"/>
        <v>46.227000000000004</v>
      </c>
      <c r="G162" s="12">
        <f t="shared" si="22"/>
        <v>194.98500000000001</v>
      </c>
      <c r="H162" s="12">
        <f>+Roc_InfraMR[[#This Row],[Total Líneas de Explotación ]]</f>
        <v>194.98500000000001</v>
      </c>
      <c r="I162" s="12">
        <v>353.28400000000005</v>
      </c>
      <c r="J162" s="12">
        <f>+Roc_InfraMR[[#This Row],[A.01.2 -  Longitud de Líneas de Explotación No Electrificadas Vía Doble o Múltiple (km)]]*2+Roc_InfraMR[[#This Row],[A.01.1 -  Longitud de Líneas de Explotación No Electrificadas Vía Simple (km)]]</f>
        <v>297.51600000000002</v>
      </c>
      <c r="K162" s="12">
        <v>0</v>
      </c>
      <c r="L162" s="12">
        <f>+Roc_InfraMR[[#This Row],[A.02.2 -  Longitud de Líneas de Explotación Electrificadas Vía Doble o Múltiple (km)]]*2</f>
        <v>92.454000000000008</v>
      </c>
      <c r="M162" s="12">
        <v>0</v>
      </c>
      <c r="N162" s="12">
        <f>+Roc_InfraMR[[#This Row],[A.03.1 -  Longitud de Vías de Explotación No Electrificadas Troncales y Ramales (vía principal) (km)]]+Roc_InfraMR[[#This Row],[A.04.1 -  Longitud de Vías de Explotación Electrificadas Troncales y Ramales (vía principal) (km)]]</f>
        <v>389.97</v>
      </c>
      <c r="O162" s="12">
        <f>+Roc_InfraMR[[#This Row],[Total Vías (excluido Auxiliares)]]</f>
        <v>389.97</v>
      </c>
      <c r="P162" s="1">
        <v>61</v>
      </c>
      <c r="Q162" s="1">
        <v>5</v>
      </c>
      <c r="R162" s="1">
        <v>3</v>
      </c>
      <c r="S162" s="1">
        <f t="shared" si="23"/>
        <v>69</v>
      </c>
      <c r="T162" s="1">
        <v>60</v>
      </c>
      <c r="U162" s="1">
        <v>68</v>
      </c>
      <c r="V162" s="1">
        <v>10</v>
      </c>
      <c r="W162" s="1">
        <v>23</v>
      </c>
      <c r="X162" s="1">
        <v>0</v>
      </c>
      <c r="Y162" s="1">
        <f t="shared" si="24"/>
        <v>161</v>
      </c>
      <c r="Z162" s="1">
        <v>62</v>
      </c>
      <c r="AA162" s="1">
        <v>26</v>
      </c>
      <c r="AB162" s="1">
        <v>161</v>
      </c>
      <c r="AC162" s="1">
        <f t="shared" si="25"/>
        <v>249</v>
      </c>
      <c r="AD162" s="1">
        <v>23</v>
      </c>
      <c r="AE162" s="1">
        <v>29</v>
      </c>
      <c r="AF162" s="1">
        <v>132</v>
      </c>
      <c r="AG162" s="1">
        <f t="shared" si="26"/>
        <v>184</v>
      </c>
      <c r="AH162" s="12">
        <v>60.414999999999999</v>
      </c>
      <c r="AI162" s="12">
        <v>0</v>
      </c>
      <c r="AJ162" s="12">
        <v>166.46899999999999</v>
      </c>
      <c r="AK162" s="12">
        <f t="shared" si="27"/>
        <v>226.88399999999999</v>
      </c>
      <c r="AL162" s="1">
        <v>3</v>
      </c>
      <c r="AM162" s="1">
        <v>8</v>
      </c>
      <c r="AN162" s="1">
        <v>29</v>
      </c>
      <c r="AO162" s="1">
        <f t="shared" si="28"/>
        <v>40</v>
      </c>
      <c r="AP162" s="1">
        <v>113</v>
      </c>
      <c r="AQ162" s="1">
        <v>58</v>
      </c>
      <c r="AR162" s="1">
        <v>39</v>
      </c>
      <c r="AS162" s="1">
        <f>+Roc_InfraMR[[#This Row],[B.02.3 - Parque de Coches Eléctricos Motrices Tipo R]]+Roc_InfraMR[[#This Row],[B.02.2 - Parque de Coches Eléctricos Motrices Remolcados Tipo R]]+Roc_InfraMR[[#This Row],[B.02.1 - Parque de Coches Eléctricos Motrices]]</f>
        <v>210</v>
      </c>
      <c r="AT162" s="1">
        <v>0</v>
      </c>
      <c r="AU162" s="1">
        <v>0</v>
      </c>
      <c r="AV162" s="1">
        <v>0</v>
      </c>
      <c r="AW162" s="1">
        <f>+SUM(Roc_InfraMR[[#This Row],[B.03.1 - Parque de Coches Motores Motrices Remolcados]:[B.03.3 - Parque de Coches Motores Motrices Cabina]])</f>
        <v>0</v>
      </c>
      <c r="AX162" s="1">
        <v>158</v>
      </c>
      <c r="AY162" s="1">
        <v>52</v>
      </c>
      <c r="AZ162" s="1">
        <v>15</v>
      </c>
      <c r="BA162" s="1">
        <v>102</v>
      </c>
      <c r="BB162" s="1">
        <v>0</v>
      </c>
      <c r="BC162" s="1">
        <f t="shared" si="29"/>
        <v>327</v>
      </c>
      <c r="BD162" s="1">
        <v>0</v>
      </c>
      <c r="BE162" s="1">
        <v>20</v>
      </c>
      <c r="BF162" s="16">
        <v>1676</v>
      </c>
    </row>
    <row r="163" spans="1:59">
      <c r="A163" s="1">
        <v>2006</v>
      </c>
      <c r="B163" s="1" t="s">
        <v>120</v>
      </c>
      <c r="C163" s="12">
        <v>0</v>
      </c>
      <c r="D163" s="12">
        <f t="shared" si="20"/>
        <v>148.75800000000001</v>
      </c>
      <c r="E163" s="12">
        <v>0</v>
      </c>
      <c r="F163" s="12">
        <f t="shared" si="21"/>
        <v>46.227000000000004</v>
      </c>
      <c r="G163" s="12">
        <f t="shared" si="22"/>
        <v>194.98500000000001</v>
      </c>
      <c r="H163" s="12">
        <f>+Roc_InfraMR[[#This Row],[Total Líneas de Explotación ]]</f>
        <v>194.98500000000001</v>
      </c>
      <c r="I163" s="12">
        <v>353.28400000000005</v>
      </c>
      <c r="J163" s="12">
        <f>+Roc_InfraMR[[#This Row],[A.01.2 -  Longitud de Líneas de Explotación No Electrificadas Vía Doble o Múltiple (km)]]*2+Roc_InfraMR[[#This Row],[A.01.1 -  Longitud de Líneas de Explotación No Electrificadas Vía Simple (km)]]</f>
        <v>297.51600000000002</v>
      </c>
      <c r="K163" s="12">
        <v>0</v>
      </c>
      <c r="L163" s="12">
        <f>+Roc_InfraMR[[#This Row],[A.02.2 -  Longitud de Líneas de Explotación Electrificadas Vía Doble o Múltiple (km)]]*2</f>
        <v>92.454000000000008</v>
      </c>
      <c r="M163" s="12">
        <v>0</v>
      </c>
      <c r="N163" s="12">
        <f>+Roc_InfraMR[[#This Row],[A.03.1 -  Longitud de Vías de Explotación No Electrificadas Troncales y Ramales (vía principal) (km)]]+Roc_InfraMR[[#This Row],[A.04.1 -  Longitud de Vías de Explotación Electrificadas Troncales y Ramales (vía principal) (km)]]</f>
        <v>389.97</v>
      </c>
      <c r="O163" s="12">
        <f>+Roc_InfraMR[[#This Row],[Total Vías (excluido Auxiliares)]]</f>
        <v>389.97</v>
      </c>
      <c r="P163" s="1">
        <v>61</v>
      </c>
      <c r="Q163" s="1">
        <v>5</v>
      </c>
      <c r="R163" s="1">
        <v>3</v>
      </c>
      <c r="S163" s="1">
        <f t="shared" si="23"/>
        <v>69</v>
      </c>
      <c r="T163" s="1">
        <v>60</v>
      </c>
      <c r="U163" s="1">
        <v>68</v>
      </c>
      <c r="V163" s="1">
        <v>10</v>
      </c>
      <c r="W163" s="1">
        <v>23</v>
      </c>
      <c r="X163" s="1">
        <v>0</v>
      </c>
      <c r="Y163" s="1">
        <f t="shared" si="24"/>
        <v>161</v>
      </c>
      <c r="Z163" s="1">
        <v>62</v>
      </c>
      <c r="AA163" s="1">
        <v>26</v>
      </c>
      <c r="AB163" s="1">
        <v>161</v>
      </c>
      <c r="AC163" s="1">
        <f t="shared" si="25"/>
        <v>249</v>
      </c>
      <c r="AD163" s="1">
        <v>23</v>
      </c>
      <c r="AE163" s="1">
        <v>29</v>
      </c>
      <c r="AF163" s="1">
        <v>132</v>
      </c>
      <c r="AG163" s="1">
        <f t="shared" si="26"/>
        <v>184</v>
      </c>
      <c r="AH163" s="12">
        <v>60.414999999999999</v>
      </c>
      <c r="AI163" s="12">
        <v>0</v>
      </c>
      <c r="AJ163" s="12">
        <v>166.46899999999999</v>
      </c>
      <c r="AK163" s="12">
        <f t="shared" si="27"/>
        <v>226.88399999999999</v>
      </c>
      <c r="AL163" s="1">
        <v>3</v>
      </c>
      <c r="AM163" s="1">
        <v>8</v>
      </c>
      <c r="AN163" s="1">
        <v>29</v>
      </c>
      <c r="AO163" s="1">
        <f t="shared" si="28"/>
        <v>40</v>
      </c>
      <c r="AP163" s="1">
        <v>113</v>
      </c>
      <c r="AQ163" s="1">
        <v>58</v>
      </c>
      <c r="AR163" s="1">
        <v>39</v>
      </c>
      <c r="AS163" s="1">
        <f>+Roc_InfraMR[[#This Row],[B.02.3 - Parque de Coches Eléctricos Motrices Tipo R]]+Roc_InfraMR[[#This Row],[B.02.2 - Parque de Coches Eléctricos Motrices Remolcados Tipo R]]+Roc_InfraMR[[#This Row],[B.02.1 - Parque de Coches Eléctricos Motrices]]</f>
        <v>210</v>
      </c>
      <c r="AT163" s="1">
        <v>0</v>
      </c>
      <c r="AU163" s="1">
        <v>0</v>
      </c>
      <c r="AV163" s="1">
        <v>0</v>
      </c>
      <c r="AW163" s="1">
        <f>+SUM(Roc_InfraMR[[#This Row],[B.03.1 - Parque de Coches Motores Motrices Remolcados]:[B.03.3 - Parque de Coches Motores Motrices Cabina]])</f>
        <v>0</v>
      </c>
      <c r="AX163" s="1">
        <v>158</v>
      </c>
      <c r="AY163" s="1">
        <v>52</v>
      </c>
      <c r="AZ163" s="1">
        <v>15</v>
      </c>
      <c r="BA163" s="1">
        <v>102</v>
      </c>
      <c r="BB163" s="1">
        <v>0</v>
      </c>
      <c r="BC163" s="1">
        <f t="shared" si="29"/>
        <v>327</v>
      </c>
      <c r="BD163" s="1">
        <v>0</v>
      </c>
      <c r="BE163" s="1">
        <v>20</v>
      </c>
      <c r="BF163" s="16">
        <v>1676</v>
      </c>
    </row>
    <row r="164" spans="1:59">
      <c r="A164" s="1">
        <v>2006</v>
      </c>
      <c r="B164" s="1" t="s">
        <v>121</v>
      </c>
      <c r="C164" s="12">
        <v>0</v>
      </c>
      <c r="D164" s="12">
        <f t="shared" si="20"/>
        <v>148.75800000000001</v>
      </c>
      <c r="E164" s="12">
        <v>0</v>
      </c>
      <c r="F164" s="12">
        <f t="shared" si="21"/>
        <v>46.227000000000004</v>
      </c>
      <c r="G164" s="12">
        <f t="shared" si="22"/>
        <v>194.98500000000001</v>
      </c>
      <c r="H164" s="12">
        <f>+Roc_InfraMR[[#This Row],[Total Líneas de Explotación ]]</f>
        <v>194.98500000000001</v>
      </c>
      <c r="I164" s="12">
        <v>353.28400000000005</v>
      </c>
      <c r="J164" s="12">
        <f>+Roc_InfraMR[[#This Row],[A.01.2 -  Longitud de Líneas de Explotación No Electrificadas Vía Doble o Múltiple (km)]]*2+Roc_InfraMR[[#This Row],[A.01.1 -  Longitud de Líneas de Explotación No Electrificadas Vía Simple (km)]]</f>
        <v>297.51600000000002</v>
      </c>
      <c r="K164" s="12">
        <v>0</v>
      </c>
      <c r="L164" s="12">
        <f>+Roc_InfraMR[[#This Row],[A.02.2 -  Longitud de Líneas de Explotación Electrificadas Vía Doble o Múltiple (km)]]*2</f>
        <v>92.454000000000008</v>
      </c>
      <c r="M164" s="12">
        <v>0</v>
      </c>
      <c r="N164" s="12">
        <f>+Roc_InfraMR[[#This Row],[A.03.1 -  Longitud de Vías de Explotación No Electrificadas Troncales y Ramales (vía principal) (km)]]+Roc_InfraMR[[#This Row],[A.04.1 -  Longitud de Vías de Explotación Electrificadas Troncales y Ramales (vía principal) (km)]]</f>
        <v>389.97</v>
      </c>
      <c r="O164" s="12">
        <f>+Roc_InfraMR[[#This Row],[Total Vías (excluido Auxiliares)]]</f>
        <v>389.97</v>
      </c>
      <c r="P164" s="1">
        <v>61</v>
      </c>
      <c r="Q164" s="1">
        <v>5</v>
      </c>
      <c r="R164" s="1">
        <v>3</v>
      </c>
      <c r="S164" s="1">
        <f t="shared" si="23"/>
        <v>69</v>
      </c>
      <c r="T164" s="1">
        <v>60</v>
      </c>
      <c r="U164" s="1">
        <v>68</v>
      </c>
      <c r="V164" s="1">
        <v>10</v>
      </c>
      <c r="W164" s="1">
        <v>23</v>
      </c>
      <c r="X164" s="1">
        <v>0</v>
      </c>
      <c r="Y164" s="1">
        <f t="shared" si="24"/>
        <v>161</v>
      </c>
      <c r="Z164" s="1">
        <v>62</v>
      </c>
      <c r="AA164" s="1">
        <v>26</v>
      </c>
      <c r="AB164" s="1">
        <v>161</v>
      </c>
      <c r="AC164" s="1">
        <f t="shared" si="25"/>
        <v>249</v>
      </c>
      <c r="AD164" s="1">
        <v>23</v>
      </c>
      <c r="AE164" s="1">
        <v>29</v>
      </c>
      <c r="AF164" s="1">
        <v>132</v>
      </c>
      <c r="AG164" s="1">
        <f t="shared" si="26"/>
        <v>184</v>
      </c>
      <c r="AH164" s="12">
        <v>60.414999999999999</v>
      </c>
      <c r="AI164" s="12">
        <v>0</v>
      </c>
      <c r="AJ164" s="12">
        <v>166.46899999999999</v>
      </c>
      <c r="AK164" s="12">
        <f t="shared" si="27"/>
        <v>226.88399999999999</v>
      </c>
      <c r="AL164" s="1">
        <v>3</v>
      </c>
      <c r="AM164" s="1">
        <v>8</v>
      </c>
      <c r="AN164" s="1">
        <v>29</v>
      </c>
      <c r="AO164" s="1">
        <f t="shared" si="28"/>
        <v>40</v>
      </c>
      <c r="AP164" s="1">
        <v>113</v>
      </c>
      <c r="AQ164" s="1">
        <v>58</v>
      </c>
      <c r="AR164" s="1">
        <v>39</v>
      </c>
      <c r="AS164" s="1">
        <f>+Roc_InfraMR[[#This Row],[B.02.3 - Parque de Coches Eléctricos Motrices Tipo R]]+Roc_InfraMR[[#This Row],[B.02.2 - Parque de Coches Eléctricos Motrices Remolcados Tipo R]]+Roc_InfraMR[[#This Row],[B.02.1 - Parque de Coches Eléctricos Motrices]]</f>
        <v>210</v>
      </c>
      <c r="AT164" s="1">
        <v>0</v>
      </c>
      <c r="AU164" s="1">
        <v>0</v>
      </c>
      <c r="AV164" s="1">
        <v>0</v>
      </c>
      <c r="AW164" s="1">
        <f>+SUM(Roc_InfraMR[[#This Row],[B.03.1 - Parque de Coches Motores Motrices Remolcados]:[B.03.3 - Parque de Coches Motores Motrices Cabina]])</f>
        <v>0</v>
      </c>
      <c r="AX164" s="1">
        <v>158</v>
      </c>
      <c r="AY164" s="1">
        <v>52</v>
      </c>
      <c r="AZ164" s="1">
        <v>15</v>
      </c>
      <c r="BA164" s="1">
        <v>102</v>
      </c>
      <c r="BB164" s="1">
        <v>0</v>
      </c>
      <c r="BC164" s="1">
        <f t="shared" si="29"/>
        <v>327</v>
      </c>
      <c r="BD164" s="1">
        <v>0</v>
      </c>
      <c r="BE164" s="1">
        <v>20</v>
      </c>
      <c r="BF164" s="16">
        <v>1676</v>
      </c>
    </row>
    <row r="165" spans="1:59">
      <c r="A165" s="1">
        <v>2006</v>
      </c>
      <c r="B165" s="1" t="s">
        <v>122</v>
      </c>
      <c r="C165" s="12">
        <v>0</v>
      </c>
      <c r="D165" s="12">
        <f t="shared" si="20"/>
        <v>148.75800000000001</v>
      </c>
      <c r="E165" s="12">
        <v>0</v>
      </c>
      <c r="F165" s="12">
        <f t="shared" si="21"/>
        <v>46.227000000000004</v>
      </c>
      <c r="G165" s="12">
        <f t="shared" si="22"/>
        <v>194.98500000000001</v>
      </c>
      <c r="H165" s="12">
        <f>+Roc_InfraMR[[#This Row],[Total Líneas de Explotación ]]</f>
        <v>194.98500000000001</v>
      </c>
      <c r="I165" s="12">
        <v>353.28400000000005</v>
      </c>
      <c r="J165" s="12">
        <f>+Roc_InfraMR[[#This Row],[A.01.2 -  Longitud de Líneas de Explotación No Electrificadas Vía Doble o Múltiple (km)]]*2+Roc_InfraMR[[#This Row],[A.01.1 -  Longitud de Líneas de Explotación No Electrificadas Vía Simple (km)]]</f>
        <v>297.51600000000002</v>
      </c>
      <c r="K165" s="12">
        <v>0</v>
      </c>
      <c r="L165" s="12">
        <f>+Roc_InfraMR[[#This Row],[A.02.2 -  Longitud de Líneas de Explotación Electrificadas Vía Doble o Múltiple (km)]]*2</f>
        <v>92.454000000000008</v>
      </c>
      <c r="M165" s="12">
        <v>0</v>
      </c>
      <c r="N165" s="12">
        <f>+Roc_InfraMR[[#This Row],[A.03.1 -  Longitud de Vías de Explotación No Electrificadas Troncales y Ramales (vía principal) (km)]]+Roc_InfraMR[[#This Row],[A.04.1 -  Longitud de Vías de Explotación Electrificadas Troncales y Ramales (vía principal) (km)]]</f>
        <v>389.97</v>
      </c>
      <c r="O165" s="12">
        <f>+Roc_InfraMR[[#This Row],[Total Vías (excluido Auxiliares)]]</f>
        <v>389.97</v>
      </c>
      <c r="P165" s="1">
        <v>61</v>
      </c>
      <c r="Q165" s="1">
        <v>5</v>
      </c>
      <c r="R165" s="1">
        <v>3</v>
      </c>
      <c r="S165" s="1">
        <f t="shared" si="23"/>
        <v>69</v>
      </c>
      <c r="T165" s="1">
        <v>60</v>
      </c>
      <c r="U165" s="1">
        <v>68</v>
      </c>
      <c r="V165" s="1">
        <v>10</v>
      </c>
      <c r="W165" s="1">
        <v>23</v>
      </c>
      <c r="X165" s="1">
        <v>0</v>
      </c>
      <c r="Y165" s="1">
        <f t="shared" si="24"/>
        <v>161</v>
      </c>
      <c r="Z165" s="1">
        <v>62</v>
      </c>
      <c r="AA165" s="1">
        <v>26</v>
      </c>
      <c r="AB165" s="1">
        <v>161</v>
      </c>
      <c r="AC165" s="1">
        <f t="shared" si="25"/>
        <v>249</v>
      </c>
      <c r="AD165" s="1">
        <v>23</v>
      </c>
      <c r="AE165" s="1">
        <v>29</v>
      </c>
      <c r="AF165" s="1">
        <v>132</v>
      </c>
      <c r="AG165" s="1">
        <f t="shared" si="26"/>
        <v>184</v>
      </c>
      <c r="AH165" s="12">
        <v>60.414999999999999</v>
      </c>
      <c r="AI165" s="12">
        <v>0</v>
      </c>
      <c r="AJ165" s="12">
        <v>166.46899999999999</v>
      </c>
      <c r="AK165" s="12">
        <f t="shared" si="27"/>
        <v>226.88399999999999</v>
      </c>
      <c r="AL165" s="1">
        <v>3</v>
      </c>
      <c r="AM165" s="1">
        <v>8</v>
      </c>
      <c r="AN165" s="1">
        <v>29</v>
      </c>
      <c r="AO165" s="1">
        <f t="shared" si="28"/>
        <v>40</v>
      </c>
      <c r="AP165" s="1">
        <v>113</v>
      </c>
      <c r="AQ165" s="1">
        <v>58</v>
      </c>
      <c r="AR165" s="1">
        <v>39</v>
      </c>
      <c r="AS165" s="1">
        <f>+Roc_InfraMR[[#This Row],[B.02.3 - Parque de Coches Eléctricos Motrices Tipo R]]+Roc_InfraMR[[#This Row],[B.02.2 - Parque de Coches Eléctricos Motrices Remolcados Tipo R]]+Roc_InfraMR[[#This Row],[B.02.1 - Parque de Coches Eléctricos Motrices]]</f>
        <v>210</v>
      </c>
      <c r="AT165" s="1">
        <v>0</v>
      </c>
      <c r="AU165" s="1">
        <v>0</v>
      </c>
      <c r="AV165" s="1">
        <v>0</v>
      </c>
      <c r="AW165" s="1">
        <f>+SUM(Roc_InfraMR[[#This Row],[B.03.1 - Parque de Coches Motores Motrices Remolcados]:[B.03.3 - Parque de Coches Motores Motrices Cabina]])</f>
        <v>0</v>
      </c>
      <c r="AX165" s="1">
        <v>158</v>
      </c>
      <c r="AY165" s="1">
        <v>52</v>
      </c>
      <c r="AZ165" s="1">
        <v>15</v>
      </c>
      <c r="BA165" s="1">
        <v>102</v>
      </c>
      <c r="BB165" s="1">
        <v>0</v>
      </c>
      <c r="BC165" s="1">
        <f t="shared" si="29"/>
        <v>327</v>
      </c>
      <c r="BD165" s="1">
        <v>0</v>
      </c>
      <c r="BE165" s="1">
        <v>20</v>
      </c>
      <c r="BF165" s="16">
        <v>1676</v>
      </c>
    </row>
    <row r="166" spans="1:59">
      <c r="A166" s="1">
        <v>2006</v>
      </c>
      <c r="B166" s="1" t="s">
        <v>123</v>
      </c>
      <c r="C166" s="12">
        <v>0</v>
      </c>
      <c r="D166" s="12">
        <f t="shared" si="20"/>
        <v>148.75800000000001</v>
      </c>
      <c r="E166" s="12">
        <v>0</v>
      </c>
      <c r="F166" s="12">
        <f t="shared" si="21"/>
        <v>46.227000000000004</v>
      </c>
      <c r="G166" s="12">
        <f t="shared" si="22"/>
        <v>194.98500000000001</v>
      </c>
      <c r="H166" s="12">
        <f>+Roc_InfraMR[[#This Row],[Total Líneas de Explotación ]]</f>
        <v>194.98500000000001</v>
      </c>
      <c r="I166" s="12">
        <v>353.28400000000005</v>
      </c>
      <c r="J166" s="12">
        <f>+Roc_InfraMR[[#This Row],[A.01.2 -  Longitud de Líneas de Explotación No Electrificadas Vía Doble o Múltiple (km)]]*2+Roc_InfraMR[[#This Row],[A.01.1 -  Longitud de Líneas de Explotación No Electrificadas Vía Simple (km)]]</f>
        <v>297.51600000000002</v>
      </c>
      <c r="K166" s="12">
        <v>0</v>
      </c>
      <c r="L166" s="12">
        <f>+Roc_InfraMR[[#This Row],[A.02.2 -  Longitud de Líneas de Explotación Electrificadas Vía Doble o Múltiple (km)]]*2</f>
        <v>92.454000000000008</v>
      </c>
      <c r="M166" s="12">
        <v>0</v>
      </c>
      <c r="N166" s="12">
        <f>+Roc_InfraMR[[#This Row],[A.03.1 -  Longitud de Vías de Explotación No Electrificadas Troncales y Ramales (vía principal) (km)]]+Roc_InfraMR[[#This Row],[A.04.1 -  Longitud de Vías de Explotación Electrificadas Troncales y Ramales (vía principal) (km)]]</f>
        <v>389.97</v>
      </c>
      <c r="O166" s="12">
        <f>+Roc_InfraMR[[#This Row],[Total Vías (excluido Auxiliares)]]</f>
        <v>389.97</v>
      </c>
      <c r="P166" s="1">
        <v>61</v>
      </c>
      <c r="Q166" s="1">
        <v>5</v>
      </c>
      <c r="R166" s="1">
        <v>3</v>
      </c>
      <c r="S166" s="1">
        <f t="shared" si="23"/>
        <v>69</v>
      </c>
      <c r="T166" s="1">
        <v>60</v>
      </c>
      <c r="U166" s="1">
        <v>68</v>
      </c>
      <c r="V166" s="1">
        <v>10</v>
      </c>
      <c r="W166" s="1">
        <v>23</v>
      </c>
      <c r="X166" s="1">
        <v>0</v>
      </c>
      <c r="Y166" s="1">
        <f t="shared" si="24"/>
        <v>161</v>
      </c>
      <c r="Z166" s="1">
        <v>62</v>
      </c>
      <c r="AA166" s="1">
        <v>26</v>
      </c>
      <c r="AB166" s="1">
        <v>161</v>
      </c>
      <c r="AC166" s="1">
        <f t="shared" si="25"/>
        <v>249</v>
      </c>
      <c r="AD166" s="1">
        <v>23</v>
      </c>
      <c r="AE166" s="1">
        <v>29</v>
      </c>
      <c r="AF166" s="1">
        <v>132</v>
      </c>
      <c r="AG166" s="1">
        <f t="shared" si="26"/>
        <v>184</v>
      </c>
      <c r="AH166" s="12">
        <v>60.414999999999999</v>
      </c>
      <c r="AI166" s="12">
        <v>0</v>
      </c>
      <c r="AJ166" s="12">
        <v>166.46899999999999</v>
      </c>
      <c r="AK166" s="12">
        <f t="shared" si="27"/>
        <v>226.88399999999999</v>
      </c>
      <c r="AL166" s="1">
        <v>3</v>
      </c>
      <c r="AM166" s="1">
        <v>8</v>
      </c>
      <c r="AN166" s="1">
        <v>29</v>
      </c>
      <c r="AO166" s="1">
        <f t="shared" si="28"/>
        <v>40</v>
      </c>
      <c r="AP166" s="1">
        <v>113</v>
      </c>
      <c r="AQ166" s="1">
        <v>58</v>
      </c>
      <c r="AR166" s="1">
        <v>39</v>
      </c>
      <c r="AS166" s="1">
        <f>+Roc_InfraMR[[#This Row],[B.02.3 - Parque de Coches Eléctricos Motrices Tipo R]]+Roc_InfraMR[[#This Row],[B.02.2 - Parque de Coches Eléctricos Motrices Remolcados Tipo R]]+Roc_InfraMR[[#This Row],[B.02.1 - Parque de Coches Eléctricos Motrices]]</f>
        <v>210</v>
      </c>
      <c r="AT166" s="1">
        <v>0</v>
      </c>
      <c r="AU166" s="1">
        <v>0</v>
      </c>
      <c r="AV166" s="1">
        <v>0</v>
      </c>
      <c r="AW166" s="1">
        <f>+SUM(Roc_InfraMR[[#This Row],[B.03.1 - Parque de Coches Motores Motrices Remolcados]:[B.03.3 - Parque de Coches Motores Motrices Cabina]])</f>
        <v>0</v>
      </c>
      <c r="AX166" s="1">
        <v>158</v>
      </c>
      <c r="AY166" s="1">
        <v>52</v>
      </c>
      <c r="AZ166" s="1">
        <v>15</v>
      </c>
      <c r="BA166" s="1">
        <v>102</v>
      </c>
      <c r="BB166" s="1">
        <v>0</v>
      </c>
      <c r="BC166" s="1">
        <f t="shared" si="29"/>
        <v>327</v>
      </c>
      <c r="BD166" s="1">
        <v>0</v>
      </c>
      <c r="BE166" s="1">
        <v>20</v>
      </c>
      <c r="BF166" s="16">
        <v>1676</v>
      </c>
    </row>
    <row r="167" spans="1:59">
      <c r="A167" s="1">
        <v>2006</v>
      </c>
      <c r="B167" s="1" t="s">
        <v>124</v>
      </c>
      <c r="C167" s="12">
        <v>0</v>
      </c>
      <c r="D167" s="12">
        <f t="shared" si="20"/>
        <v>148.75800000000001</v>
      </c>
      <c r="E167" s="12">
        <v>0</v>
      </c>
      <c r="F167" s="12">
        <f t="shared" si="21"/>
        <v>46.227000000000004</v>
      </c>
      <c r="G167" s="12">
        <f t="shared" si="22"/>
        <v>194.98500000000001</v>
      </c>
      <c r="H167" s="12">
        <f>+Roc_InfraMR[[#This Row],[Total Líneas de Explotación ]]</f>
        <v>194.98500000000001</v>
      </c>
      <c r="I167" s="12">
        <v>353.28400000000005</v>
      </c>
      <c r="J167" s="12">
        <f>+Roc_InfraMR[[#This Row],[A.01.2 -  Longitud de Líneas de Explotación No Electrificadas Vía Doble o Múltiple (km)]]*2+Roc_InfraMR[[#This Row],[A.01.1 -  Longitud de Líneas de Explotación No Electrificadas Vía Simple (km)]]</f>
        <v>297.51600000000002</v>
      </c>
      <c r="K167" s="12">
        <v>0</v>
      </c>
      <c r="L167" s="12">
        <f>+Roc_InfraMR[[#This Row],[A.02.2 -  Longitud de Líneas de Explotación Electrificadas Vía Doble o Múltiple (km)]]*2</f>
        <v>92.454000000000008</v>
      </c>
      <c r="M167" s="12">
        <v>0</v>
      </c>
      <c r="N167" s="12">
        <f>+Roc_InfraMR[[#This Row],[A.03.1 -  Longitud de Vías de Explotación No Electrificadas Troncales y Ramales (vía principal) (km)]]+Roc_InfraMR[[#This Row],[A.04.1 -  Longitud de Vías de Explotación Electrificadas Troncales y Ramales (vía principal) (km)]]</f>
        <v>389.97</v>
      </c>
      <c r="O167" s="12">
        <f>+Roc_InfraMR[[#This Row],[Total Vías (excluido Auxiliares)]]</f>
        <v>389.97</v>
      </c>
      <c r="P167" s="1">
        <v>61</v>
      </c>
      <c r="Q167" s="1">
        <v>5</v>
      </c>
      <c r="R167" s="1">
        <v>3</v>
      </c>
      <c r="S167" s="1">
        <f t="shared" si="23"/>
        <v>69</v>
      </c>
      <c r="T167" s="1">
        <v>60</v>
      </c>
      <c r="U167" s="1">
        <v>68</v>
      </c>
      <c r="V167" s="1">
        <v>10</v>
      </c>
      <c r="W167" s="1">
        <v>23</v>
      </c>
      <c r="X167" s="1">
        <v>0</v>
      </c>
      <c r="Y167" s="1">
        <f t="shared" si="24"/>
        <v>161</v>
      </c>
      <c r="Z167" s="1">
        <v>62</v>
      </c>
      <c r="AA167" s="1">
        <v>26</v>
      </c>
      <c r="AB167" s="1">
        <v>161</v>
      </c>
      <c r="AC167" s="1">
        <f t="shared" si="25"/>
        <v>249</v>
      </c>
      <c r="AD167" s="1">
        <v>23</v>
      </c>
      <c r="AE167" s="1">
        <v>29</v>
      </c>
      <c r="AF167" s="1">
        <v>132</v>
      </c>
      <c r="AG167" s="1">
        <f t="shared" si="26"/>
        <v>184</v>
      </c>
      <c r="AH167" s="12">
        <v>60.414999999999999</v>
      </c>
      <c r="AI167" s="12">
        <v>0</v>
      </c>
      <c r="AJ167" s="12">
        <v>166.46899999999999</v>
      </c>
      <c r="AK167" s="12">
        <f t="shared" si="27"/>
        <v>226.88399999999999</v>
      </c>
      <c r="AL167" s="1">
        <v>3</v>
      </c>
      <c r="AM167" s="1">
        <v>8</v>
      </c>
      <c r="AN167" s="1">
        <v>29</v>
      </c>
      <c r="AO167" s="1">
        <f t="shared" si="28"/>
        <v>40</v>
      </c>
      <c r="AP167" s="1">
        <v>113</v>
      </c>
      <c r="AQ167" s="1">
        <v>58</v>
      </c>
      <c r="AR167" s="1">
        <v>39</v>
      </c>
      <c r="AS167" s="1">
        <f>+Roc_InfraMR[[#This Row],[B.02.3 - Parque de Coches Eléctricos Motrices Tipo R]]+Roc_InfraMR[[#This Row],[B.02.2 - Parque de Coches Eléctricos Motrices Remolcados Tipo R]]+Roc_InfraMR[[#This Row],[B.02.1 - Parque de Coches Eléctricos Motrices]]</f>
        <v>210</v>
      </c>
      <c r="AT167" s="1">
        <v>0</v>
      </c>
      <c r="AU167" s="1">
        <v>0</v>
      </c>
      <c r="AV167" s="1">
        <v>0</v>
      </c>
      <c r="AW167" s="1">
        <f>+SUM(Roc_InfraMR[[#This Row],[B.03.1 - Parque de Coches Motores Motrices Remolcados]:[B.03.3 - Parque de Coches Motores Motrices Cabina]])</f>
        <v>0</v>
      </c>
      <c r="AX167" s="1">
        <v>158</v>
      </c>
      <c r="AY167" s="1">
        <v>52</v>
      </c>
      <c r="AZ167" s="1">
        <v>15</v>
      </c>
      <c r="BA167" s="1">
        <v>102</v>
      </c>
      <c r="BB167" s="1">
        <v>0</v>
      </c>
      <c r="BC167" s="1">
        <f t="shared" si="29"/>
        <v>327</v>
      </c>
      <c r="BD167" s="1">
        <v>0</v>
      </c>
      <c r="BE167" s="1">
        <v>20</v>
      </c>
      <c r="BF167" s="16">
        <v>1676</v>
      </c>
    </row>
    <row r="168" spans="1:59">
      <c r="A168" s="1">
        <v>2006</v>
      </c>
      <c r="B168" s="1" t="s">
        <v>125</v>
      </c>
      <c r="C168" s="12">
        <v>0</v>
      </c>
      <c r="D168" s="12">
        <v>138.45500000000001</v>
      </c>
      <c r="E168" s="12">
        <v>0</v>
      </c>
      <c r="F168" s="12">
        <v>56.53</v>
      </c>
      <c r="G168" s="12">
        <f t="shared" si="22"/>
        <v>194.98500000000001</v>
      </c>
      <c r="H168" s="12">
        <f>+Roc_InfraMR[[#This Row],[Total Líneas de Explotación ]]</f>
        <v>194.98500000000001</v>
      </c>
      <c r="I168" s="12">
        <v>392.76900000000001</v>
      </c>
      <c r="J168" s="12">
        <f>+Roc_InfraMR[[#This Row],[A.01.2 -  Longitud de Líneas de Explotación No Electrificadas Vía Doble o Múltiple (km)]]*2+Roc_InfraMR[[#This Row],[A.01.1 -  Longitud de Líneas de Explotación No Electrificadas Vía Simple (km)]]</f>
        <v>276.91000000000003</v>
      </c>
      <c r="K168" s="12">
        <v>0</v>
      </c>
      <c r="L168" s="12">
        <f>+Roc_InfraMR[[#This Row],[A.02.2 -  Longitud de Líneas de Explotación Electrificadas Vía Doble o Múltiple (km)]]*2</f>
        <v>113.06</v>
      </c>
      <c r="M168" s="12">
        <v>0</v>
      </c>
      <c r="N168" s="12">
        <f>+Roc_InfraMR[[#This Row],[A.03.1 -  Longitud de Vías de Explotación No Electrificadas Troncales y Ramales (vía principal) (km)]]+Roc_InfraMR[[#This Row],[A.04.1 -  Longitud de Vías de Explotación Electrificadas Troncales y Ramales (vía principal) (km)]]</f>
        <v>389.97</v>
      </c>
      <c r="O168" s="12">
        <f>+Roc_InfraMR[[#This Row],[Total Vías (excluido Auxiliares)]]</f>
        <v>389.97</v>
      </c>
      <c r="P168" s="1">
        <v>61</v>
      </c>
      <c r="Q168" s="1">
        <v>5</v>
      </c>
      <c r="R168" s="1">
        <v>3</v>
      </c>
      <c r="S168" s="1">
        <f t="shared" si="23"/>
        <v>69</v>
      </c>
      <c r="T168" s="1">
        <v>60</v>
      </c>
      <c r="U168" s="1">
        <v>68</v>
      </c>
      <c r="V168" s="1">
        <v>10</v>
      </c>
      <c r="W168" s="1">
        <v>23</v>
      </c>
      <c r="X168" s="1">
        <v>0</v>
      </c>
      <c r="Y168" s="1">
        <f t="shared" si="24"/>
        <v>161</v>
      </c>
      <c r="Z168" s="1">
        <v>62</v>
      </c>
      <c r="AA168" s="1">
        <v>26</v>
      </c>
      <c r="AB168" s="1">
        <v>161</v>
      </c>
      <c r="AC168" s="1">
        <f t="shared" si="25"/>
        <v>249</v>
      </c>
      <c r="AD168" s="1">
        <v>23</v>
      </c>
      <c r="AE168" s="1">
        <v>29</v>
      </c>
      <c r="AF168" s="1">
        <v>132</v>
      </c>
      <c r="AG168" s="1">
        <f t="shared" si="26"/>
        <v>184</v>
      </c>
      <c r="AH168" s="12">
        <v>60.414999999999999</v>
      </c>
      <c r="AI168" s="12">
        <v>0</v>
      </c>
      <c r="AJ168" s="12">
        <v>166.46899999999999</v>
      </c>
      <c r="AK168" s="12">
        <f t="shared" si="27"/>
        <v>226.88399999999999</v>
      </c>
      <c r="AL168" s="1">
        <v>3</v>
      </c>
      <c r="AM168" s="1">
        <v>8</v>
      </c>
      <c r="AN168" s="1">
        <v>29</v>
      </c>
      <c r="AO168" s="1">
        <f t="shared" si="28"/>
        <v>40</v>
      </c>
      <c r="AP168" s="1">
        <v>113</v>
      </c>
      <c r="AQ168" s="1">
        <v>58</v>
      </c>
      <c r="AR168" s="1">
        <v>39</v>
      </c>
      <c r="AS168" s="1">
        <f>+Roc_InfraMR[[#This Row],[B.02.3 - Parque de Coches Eléctricos Motrices Tipo R]]+Roc_InfraMR[[#This Row],[B.02.2 - Parque de Coches Eléctricos Motrices Remolcados Tipo R]]+Roc_InfraMR[[#This Row],[B.02.1 - Parque de Coches Eléctricos Motrices]]</f>
        <v>210</v>
      </c>
      <c r="AT168" s="1">
        <v>0</v>
      </c>
      <c r="AU168" s="1">
        <v>0</v>
      </c>
      <c r="AV168" s="1">
        <v>0</v>
      </c>
      <c r="AW168" s="1">
        <f>+SUM(Roc_InfraMR[[#This Row],[B.03.1 - Parque de Coches Motores Motrices Remolcados]:[B.03.3 - Parque de Coches Motores Motrices Cabina]])</f>
        <v>0</v>
      </c>
      <c r="AX168" s="1">
        <v>158</v>
      </c>
      <c r="AY168" s="1">
        <v>52</v>
      </c>
      <c r="AZ168" s="1">
        <v>15</v>
      </c>
      <c r="BA168" s="1">
        <v>102</v>
      </c>
      <c r="BB168" s="1">
        <v>0</v>
      </c>
      <c r="BC168" s="1">
        <f t="shared" si="29"/>
        <v>327</v>
      </c>
      <c r="BD168" s="1">
        <v>0</v>
      </c>
      <c r="BE168" s="1">
        <v>20</v>
      </c>
      <c r="BF168" s="16">
        <v>1676</v>
      </c>
      <c r="BG168" s="1" t="s">
        <v>303</v>
      </c>
    </row>
    <row r="169" spans="1:59">
      <c r="A169" s="1">
        <v>2006</v>
      </c>
      <c r="B169" s="1" t="s">
        <v>126</v>
      </c>
      <c r="C169" s="12">
        <v>0</v>
      </c>
      <c r="D169" s="12">
        <v>138.45500000000001</v>
      </c>
      <c r="E169" s="12">
        <v>0</v>
      </c>
      <c r="F169" s="12">
        <v>56.53</v>
      </c>
      <c r="G169" s="12">
        <f t="shared" si="22"/>
        <v>194.98500000000001</v>
      </c>
      <c r="H169" s="12">
        <f>+Roc_InfraMR[[#This Row],[Total Líneas de Explotación ]]</f>
        <v>194.98500000000001</v>
      </c>
      <c r="I169" s="12">
        <v>392.76900000000001</v>
      </c>
      <c r="J169" s="12">
        <f>+Roc_InfraMR[[#This Row],[A.01.2 -  Longitud de Líneas de Explotación No Electrificadas Vía Doble o Múltiple (km)]]*2+Roc_InfraMR[[#This Row],[A.01.1 -  Longitud de Líneas de Explotación No Electrificadas Vía Simple (km)]]</f>
        <v>276.91000000000003</v>
      </c>
      <c r="K169" s="12">
        <v>0</v>
      </c>
      <c r="L169" s="12">
        <f>+Roc_InfraMR[[#This Row],[A.02.2 -  Longitud de Líneas de Explotación Electrificadas Vía Doble o Múltiple (km)]]*2</f>
        <v>113.06</v>
      </c>
      <c r="M169" s="12">
        <v>0</v>
      </c>
      <c r="N169" s="12">
        <f>+Roc_InfraMR[[#This Row],[A.03.1 -  Longitud de Vías de Explotación No Electrificadas Troncales y Ramales (vía principal) (km)]]+Roc_InfraMR[[#This Row],[A.04.1 -  Longitud de Vías de Explotación Electrificadas Troncales y Ramales (vía principal) (km)]]</f>
        <v>389.97</v>
      </c>
      <c r="O169" s="12">
        <f>+Roc_InfraMR[[#This Row],[Total Vías (excluido Auxiliares)]]</f>
        <v>389.97</v>
      </c>
      <c r="P169" s="1">
        <v>61</v>
      </c>
      <c r="Q169" s="1">
        <v>5</v>
      </c>
      <c r="R169" s="1">
        <v>3</v>
      </c>
      <c r="S169" s="1">
        <f t="shared" si="23"/>
        <v>69</v>
      </c>
      <c r="T169" s="1">
        <v>60</v>
      </c>
      <c r="U169" s="1">
        <v>68</v>
      </c>
      <c r="V169" s="1">
        <v>10</v>
      </c>
      <c r="W169" s="1">
        <v>23</v>
      </c>
      <c r="X169" s="1">
        <v>0</v>
      </c>
      <c r="Y169" s="1">
        <f t="shared" si="24"/>
        <v>161</v>
      </c>
      <c r="Z169" s="1">
        <v>62</v>
      </c>
      <c r="AA169" s="1">
        <v>26</v>
      </c>
      <c r="AB169" s="1">
        <v>161</v>
      </c>
      <c r="AC169" s="1">
        <f t="shared" si="25"/>
        <v>249</v>
      </c>
      <c r="AD169" s="1">
        <v>23</v>
      </c>
      <c r="AE169" s="1">
        <v>29</v>
      </c>
      <c r="AF169" s="1">
        <v>132</v>
      </c>
      <c r="AG169" s="1">
        <f t="shared" si="26"/>
        <v>184</v>
      </c>
      <c r="AH169" s="12">
        <v>60.414999999999999</v>
      </c>
      <c r="AI169" s="12">
        <v>0</v>
      </c>
      <c r="AJ169" s="12">
        <v>166.46899999999999</v>
      </c>
      <c r="AK169" s="12">
        <f t="shared" si="27"/>
        <v>226.88399999999999</v>
      </c>
      <c r="AL169" s="1">
        <v>3</v>
      </c>
      <c r="AM169" s="1">
        <v>8</v>
      </c>
      <c r="AN169" s="1">
        <v>29</v>
      </c>
      <c r="AO169" s="1">
        <f t="shared" si="28"/>
        <v>40</v>
      </c>
      <c r="AP169" s="1">
        <v>113</v>
      </c>
      <c r="AQ169" s="1">
        <v>58</v>
      </c>
      <c r="AR169" s="1">
        <v>39</v>
      </c>
      <c r="AS169" s="1">
        <f>+Roc_InfraMR[[#This Row],[B.02.3 - Parque de Coches Eléctricos Motrices Tipo R]]+Roc_InfraMR[[#This Row],[B.02.2 - Parque de Coches Eléctricos Motrices Remolcados Tipo R]]+Roc_InfraMR[[#This Row],[B.02.1 - Parque de Coches Eléctricos Motrices]]</f>
        <v>210</v>
      </c>
      <c r="AT169" s="1">
        <v>0</v>
      </c>
      <c r="AU169" s="1">
        <v>0</v>
      </c>
      <c r="AV169" s="1">
        <v>0</v>
      </c>
      <c r="AW169" s="1">
        <f>+SUM(Roc_InfraMR[[#This Row],[B.03.1 - Parque de Coches Motores Motrices Remolcados]:[B.03.3 - Parque de Coches Motores Motrices Cabina]])</f>
        <v>0</v>
      </c>
      <c r="AX169" s="1">
        <v>158</v>
      </c>
      <c r="AY169" s="1">
        <v>52</v>
      </c>
      <c r="AZ169" s="1">
        <v>15</v>
      </c>
      <c r="BA169" s="1">
        <v>102</v>
      </c>
      <c r="BB169" s="1">
        <v>0</v>
      </c>
      <c r="BC169" s="1">
        <f t="shared" si="29"/>
        <v>327</v>
      </c>
      <c r="BD169" s="1">
        <v>0</v>
      </c>
      <c r="BE169" s="1">
        <v>20</v>
      </c>
      <c r="BF169" s="16">
        <v>1676</v>
      </c>
    </row>
    <row r="170" spans="1:59">
      <c r="A170" s="1">
        <v>2007</v>
      </c>
      <c r="B170" s="1" t="s">
        <v>115</v>
      </c>
      <c r="C170" s="12">
        <v>0</v>
      </c>
      <c r="D170" s="12">
        <v>138.45500000000001</v>
      </c>
      <c r="E170" s="12">
        <v>0</v>
      </c>
      <c r="F170" s="12">
        <v>56.53</v>
      </c>
      <c r="G170" s="12">
        <f t="shared" si="22"/>
        <v>194.98500000000001</v>
      </c>
      <c r="H170" s="12">
        <f>+Roc_InfraMR[[#This Row],[Total Líneas de Explotación ]]</f>
        <v>194.98500000000001</v>
      </c>
      <c r="I170" s="12">
        <v>392.76900000000001</v>
      </c>
      <c r="J170" s="12">
        <f>+Roc_InfraMR[[#This Row],[A.01.2 -  Longitud de Líneas de Explotación No Electrificadas Vía Doble o Múltiple (km)]]*2+Roc_InfraMR[[#This Row],[A.01.1 -  Longitud de Líneas de Explotación No Electrificadas Vía Simple (km)]]</f>
        <v>276.91000000000003</v>
      </c>
      <c r="K170" s="12">
        <v>0</v>
      </c>
      <c r="L170" s="12">
        <f>+Roc_InfraMR[[#This Row],[A.02.2 -  Longitud de Líneas de Explotación Electrificadas Vía Doble o Múltiple (km)]]*2</f>
        <v>113.06</v>
      </c>
      <c r="M170" s="12">
        <v>0</v>
      </c>
      <c r="N170" s="12">
        <f>+Roc_InfraMR[[#This Row],[A.03.1 -  Longitud de Vías de Explotación No Electrificadas Troncales y Ramales (vía principal) (km)]]+Roc_InfraMR[[#This Row],[A.04.1 -  Longitud de Vías de Explotación Electrificadas Troncales y Ramales (vía principal) (km)]]</f>
        <v>389.97</v>
      </c>
      <c r="O170" s="12">
        <f>+Roc_InfraMR[[#This Row],[Total Vías (excluido Auxiliares)]]</f>
        <v>389.97</v>
      </c>
      <c r="P170" s="1">
        <v>61</v>
      </c>
      <c r="Q170" s="1">
        <v>5</v>
      </c>
      <c r="R170" s="1">
        <v>3</v>
      </c>
      <c r="S170" s="1">
        <f t="shared" si="23"/>
        <v>69</v>
      </c>
      <c r="T170" s="1">
        <v>60</v>
      </c>
      <c r="U170" s="1">
        <v>68</v>
      </c>
      <c r="V170" s="1">
        <v>10</v>
      </c>
      <c r="W170" s="1">
        <v>23</v>
      </c>
      <c r="X170" s="1">
        <v>0</v>
      </c>
      <c r="Y170" s="1">
        <f t="shared" si="24"/>
        <v>161</v>
      </c>
      <c r="Z170" s="1">
        <v>62</v>
      </c>
      <c r="AA170" s="1">
        <v>26</v>
      </c>
      <c r="AB170" s="1">
        <v>161</v>
      </c>
      <c r="AC170" s="1">
        <f t="shared" si="25"/>
        <v>249</v>
      </c>
      <c r="AD170" s="1">
        <v>23</v>
      </c>
      <c r="AE170" s="1">
        <v>29</v>
      </c>
      <c r="AF170" s="1">
        <v>132</v>
      </c>
      <c r="AG170" s="1">
        <f t="shared" si="26"/>
        <v>184</v>
      </c>
      <c r="AH170" s="12">
        <v>60.414999999999999</v>
      </c>
      <c r="AI170" s="12">
        <v>0</v>
      </c>
      <c r="AJ170" s="12">
        <v>166.46899999999999</v>
      </c>
      <c r="AK170" s="12">
        <f t="shared" si="27"/>
        <v>226.88399999999999</v>
      </c>
      <c r="AL170" s="1">
        <v>3</v>
      </c>
      <c r="AM170" s="1">
        <v>8</v>
      </c>
      <c r="AN170" s="1">
        <v>29</v>
      </c>
      <c r="AO170" s="1">
        <f t="shared" si="28"/>
        <v>40</v>
      </c>
      <c r="AP170" s="1">
        <v>113</v>
      </c>
      <c r="AQ170" s="1">
        <v>58</v>
      </c>
      <c r="AR170" s="1">
        <v>39</v>
      </c>
      <c r="AS170" s="1">
        <f>+Roc_InfraMR[[#This Row],[B.02.3 - Parque de Coches Eléctricos Motrices Tipo R]]+Roc_InfraMR[[#This Row],[B.02.2 - Parque de Coches Eléctricos Motrices Remolcados Tipo R]]+Roc_InfraMR[[#This Row],[B.02.1 - Parque de Coches Eléctricos Motrices]]</f>
        <v>210</v>
      </c>
      <c r="AT170" s="1">
        <v>0</v>
      </c>
      <c r="AU170" s="1">
        <v>0</v>
      </c>
      <c r="AV170" s="1">
        <v>0</v>
      </c>
      <c r="AW170" s="1">
        <f>+SUM(Roc_InfraMR[[#This Row],[B.03.1 - Parque de Coches Motores Motrices Remolcados]:[B.03.3 - Parque de Coches Motores Motrices Cabina]])</f>
        <v>0</v>
      </c>
      <c r="AX170" s="1">
        <v>158</v>
      </c>
      <c r="AY170" s="1">
        <v>52</v>
      </c>
      <c r="AZ170" s="1">
        <v>15</v>
      </c>
      <c r="BA170" s="1">
        <v>102</v>
      </c>
      <c r="BB170" s="1">
        <v>0</v>
      </c>
      <c r="BC170" s="1">
        <f t="shared" si="29"/>
        <v>327</v>
      </c>
      <c r="BD170" s="1">
        <v>0</v>
      </c>
      <c r="BE170" s="1">
        <v>20</v>
      </c>
      <c r="BF170" s="16">
        <v>1676</v>
      </c>
    </row>
    <row r="171" spans="1:59">
      <c r="A171" s="1">
        <v>2007</v>
      </c>
      <c r="B171" s="1" t="s">
        <v>116</v>
      </c>
      <c r="C171" s="12">
        <v>0</v>
      </c>
      <c r="D171" s="12">
        <v>138.45500000000001</v>
      </c>
      <c r="E171" s="12">
        <v>0</v>
      </c>
      <c r="F171" s="12">
        <v>56.53</v>
      </c>
      <c r="G171" s="12">
        <f t="shared" si="22"/>
        <v>194.98500000000001</v>
      </c>
      <c r="H171" s="12">
        <f>+Roc_InfraMR[[#This Row],[Total Líneas de Explotación ]]</f>
        <v>194.98500000000001</v>
      </c>
      <c r="I171" s="12">
        <v>392.76900000000001</v>
      </c>
      <c r="J171" s="12">
        <f>+Roc_InfraMR[[#This Row],[A.01.2 -  Longitud de Líneas de Explotación No Electrificadas Vía Doble o Múltiple (km)]]*2+Roc_InfraMR[[#This Row],[A.01.1 -  Longitud de Líneas de Explotación No Electrificadas Vía Simple (km)]]</f>
        <v>276.91000000000003</v>
      </c>
      <c r="K171" s="12">
        <v>0</v>
      </c>
      <c r="L171" s="12">
        <f>+Roc_InfraMR[[#This Row],[A.02.2 -  Longitud de Líneas de Explotación Electrificadas Vía Doble o Múltiple (km)]]*2</f>
        <v>113.06</v>
      </c>
      <c r="M171" s="12">
        <v>0</v>
      </c>
      <c r="N171" s="12">
        <f>+Roc_InfraMR[[#This Row],[A.03.1 -  Longitud de Vías de Explotación No Electrificadas Troncales y Ramales (vía principal) (km)]]+Roc_InfraMR[[#This Row],[A.04.1 -  Longitud de Vías de Explotación Electrificadas Troncales y Ramales (vía principal) (km)]]</f>
        <v>389.97</v>
      </c>
      <c r="O171" s="12">
        <f>+Roc_InfraMR[[#This Row],[Total Vías (excluido Auxiliares)]]</f>
        <v>389.97</v>
      </c>
      <c r="P171" s="1">
        <v>61</v>
      </c>
      <c r="Q171" s="1">
        <v>5</v>
      </c>
      <c r="R171" s="1">
        <v>3</v>
      </c>
      <c r="S171" s="1">
        <f t="shared" si="23"/>
        <v>69</v>
      </c>
      <c r="T171" s="1">
        <v>60</v>
      </c>
      <c r="U171" s="1">
        <v>68</v>
      </c>
      <c r="V171" s="1">
        <v>10</v>
      </c>
      <c r="W171" s="1">
        <v>23</v>
      </c>
      <c r="X171" s="1">
        <v>0</v>
      </c>
      <c r="Y171" s="1">
        <f t="shared" si="24"/>
        <v>161</v>
      </c>
      <c r="Z171" s="1">
        <v>62</v>
      </c>
      <c r="AA171" s="1">
        <v>26</v>
      </c>
      <c r="AB171" s="1">
        <v>161</v>
      </c>
      <c r="AC171" s="1">
        <f t="shared" si="25"/>
        <v>249</v>
      </c>
      <c r="AD171" s="1">
        <v>23</v>
      </c>
      <c r="AE171" s="1">
        <v>29</v>
      </c>
      <c r="AF171" s="1">
        <v>132</v>
      </c>
      <c r="AG171" s="1">
        <f t="shared" si="26"/>
        <v>184</v>
      </c>
      <c r="AH171" s="12">
        <v>60.414999999999999</v>
      </c>
      <c r="AI171" s="12">
        <v>0</v>
      </c>
      <c r="AJ171" s="12">
        <v>166.46899999999999</v>
      </c>
      <c r="AK171" s="12">
        <f t="shared" si="27"/>
        <v>226.88399999999999</v>
      </c>
      <c r="AL171" s="1">
        <v>3</v>
      </c>
      <c r="AM171" s="1">
        <v>8</v>
      </c>
      <c r="AN171" s="1">
        <v>29</v>
      </c>
      <c r="AO171" s="1">
        <f t="shared" si="28"/>
        <v>40</v>
      </c>
      <c r="AP171" s="1">
        <v>113</v>
      </c>
      <c r="AQ171" s="1">
        <v>58</v>
      </c>
      <c r="AR171" s="1">
        <v>39</v>
      </c>
      <c r="AS171" s="1">
        <f>+Roc_InfraMR[[#This Row],[B.02.3 - Parque de Coches Eléctricos Motrices Tipo R]]+Roc_InfraMR[[#This Row],[B.02.2 - Parque de Coches Eléctricos Motrices Remolcados Tipo R]]+Roc_InfraMR[[#This Row],[B.02.1 - Parque de Coches Eléctricos Motrices]]</f>
        <v>210</v>
      </c>
      <c r="AT171" s="1">
        <v>0</v>
      </c>
      <c r="AU171" s="1">
        <v>0</v>
      </c>
      <c r="AV171" s="1">
        <v>0</v>
      </c>
      <c r="AW171" s="1">
        <f>+SUM(Roc_InfraMR[[#This Row],[B.03.1 - Parque de Coches Motores Motrices Remolcados]:[B.03.3 - Parque de Coches Motores Motrices Cabina]])</f>
        <v>0</v>
      </c>
      <c r="AX171" s="1">
        <v>158</v>
      </c>
      <c r="AY171" s="1">
        <v>52</v>
      </c>
      <c r="AZ171" s="1">
        <v>15</v>
      </c>
      <c r="BA171" s="1">
        <v>102</v>
      </c>
      <c r="BB171" s="1">
        <v>0</v>
      </c>
      <c r="BC171" s="1">
        <f t="shared" si="29"/>
        <v>327</v>
      </c>
      <c r="BD171" s="1">
        <v>0</v>
      </c>
      <c r="BE171" s="1">
        <v>20</v>
      </c>
      <c r="BF171" s="16">
        <v>1676</v>
      </c>
    </row>
    <row r="172" spans="1:59">
      <c r="A172" s="1">
        <v>2007</v>
      </c>
      <c r="B172" s="1" t="s">
        <v>117</v>
      </c>
      <c r="C172" s="12">
        <v>0</v>
      </c>
      <c r="D172" s="12">
        <v>138.45500000000001</v>
      </c>
      <c r="E172" s="12">
        <v>0</v>
      </c>
      <c r="F172" s="12">
        <v>56.53</v>
      </c>
      <c r="G172" s="12">
        <f t="shared" si="22"/>
        <v>194.98500000000001</v>
      </c>
      <c r="H172" s="12">
        <f>+Roc_InfraMR[[#This Row],[Total Líneas de Explotación ]]</f>
        <v>194.98500000000001</v>
      </c>
      <c r="I172" s="12">
        <v>392.76900000000001</v>
      </c>
      <c r="J172" s="12">
        <f>+Roc_InfraMR[[#This Row],[A.01.2 -  Longitud de Líneas de Explotación No Electrificadas Vía Doble o Múltiple (km)]]*2+Roc_InfraMR[[#This Row],[A.01.1 -  Longitud de Líneas de Explotación No Electrificadas Vía Simple (km)]]</f>
        <v>276.91000000000003</v>
      </c>
      <c r="K172" s="12">
        <v>0</v>
      </c>
      <c r="L172" s="12">
        <f>+Roc_InfraMR[[#This Row],[A.02.2 -  Longitud de Líneas de Explotación Electrificadas Vía Doble o Múltiple (km)]]*2</f>
        <v>113.06</v>
      </c>
      <c r="M172" s="12">
        <v>0</v>
      </c>
      <c r="N172" s="12">
        <f>+Roc_InfraMR[[#This Row],[A.03.1 -  Longitud de Vías de Explotación No Electrificadas Troncales y Ramales (vía principal) (km)]]+Roc_InfraMR[[#This Row],[A.04.1 -  Longitud de Vías de Explotación Electrificadas Troncales y Ramales (vía principal) (km)]]</f>
        <v>389.97</v>
      </c>
      <c r="O172" s="12">
        <f>+Roc_InfraMR[[#This Row],[Total Vías (excluido Auxiliares)]]</f>
        <v>389.97</v>
      </c>
      <c r="P172" s="1">
        <v>61</v>
      </c>
      <c r="Q172" s="1">
        <v>5</v>
      </c>
      <c r="R172" s="1">
        <v>3</v>
      </c>
      <c r="S172" s="1">
        <f t="shared" si="23"/>
        <v>69</v>
      </c>
      <c r="T172" s="1">
        <v>60</v>
      </c>
      <c r="U172" s="1">
        <v>68</v>
      </c>
      <c r="V172" s="1">
        <v>10</v>
      </c>
      <c r="W172" s="1">
        <v>23</v>
      </c>
      <c r="X172" s="1">
        <v>0</v>
      </c>
      <c r="Y172" s="1">
        <f t="shared" si="24"/>
        <v>161</v>
      </c>
      <c r="Z172" s="1">
        <v>62</v>
      </c>
      <c r="AA172" s="1">
        <v>26</v>
      </c>
      <c r="AB172" s="1">
        <v>161</v>
      </c>
      <c r="AC172" s="1">
        <f t="shared" si="25"/>
        <v>249</v>
      </c>
      <c r="AD172" s="1">
        <v>23</v>
      </c>
      <c r="AE172" s="1">
        <v>29</v>
      </c>
      <c r="AF172" s="1">
        <v>132</v>
      </c>
      <c r="AG172" s="1">
        <f t="shared" si="26"/>
        <v>184</v>
      </c>
      <c r="AH172" s="12">
        <v>60.414999999999999</v>
      </c>
      <c r="AI172" s="12">
        <v>0</v>
      </c>
      <c r="AJ172" s="12">
        <v>166.46899999999999</v>
      </c>
      <c r="AK172" s="12">
        <f t="shared" si="27"/>
        <v>226.88399999999999</v>
      </c>
      <c r="AL172" s="1">
        <v>3</v>
      </c>
      <c r="AM172" s="1">
        <v>8</v>
      </c>
      <c r="AN172" s="1">
        <v>29</v>
      </c>
      <c r="AO172" s="1">
        <f t="shared" si="28"/>
        <v>40</v>
      </c>
      <c r="AP172" s="1">
        <v>113</v>
      </c>
      <c r="AQ172" s="1">
        <v>58</v>
      </c>
      <c r="AR172" s="1">
        <v>39</v>
      </c>
      <c r="AS172" s="1">
        <f>+Roc_InfraMR[[#This Row],[B.02.3 - Parque de Coches Eléctricos Motrices Tipo R]]+Roc_InfraMR[[#This Row],[B.02.2 - Parque de Coches Eléctricos Motrices Remolcados Tipo R]]+Roc_InfraMR[[#This Row],[B.02.1 - Parque de Coches Eléctricos Motrices]]</f>
        <v>210</v>
      </c>
      <c r="AT172" s="1">
        <v>0</v>
      </c>
      <c r="AU172" s="1">
        <v>0</v>
      </c>
      <c r="AV172" s="1">
        <v>0</v>
      </c>
      <c r="AW172" s="1">
        <f>+SUM(Roc_InfraMR[[#This Row],[B.03.1 - Parque de Coches Motores Motrices Remolcados]:[B.03.3 - Parque de Coches Motores Motrices Cabina]])</f>
        <v>0</v>
      </c>
      <c r="AX172" s="1">
        <v>158</v>
      </c>
      <c r="AY172" s="1">
        <v>52</v>
      </c>
      <c r="AZ172" s="1">
        <v>15</v>
      </c>
      <c r="BA172" s="1">
        <v>102</v>
      </c>
      <c r="BB172" s="1">
        <v>0</v>
      </c>
      <c r="BC172" s="1">
        <f t="shared" si="29"/>
        <v>327</v>
      </c>
      <c r="BD172" s="1">
        <v>0</v>
      </c>
      <c r="BE172" s="1">
        <v>20</v>
      </c>
      <c r="BF172" s="16">
        <v>1676</v>
      </c>
    </row>
    <row r="173" spans="1:59">
      <c r="A173" s="1">
        <v>2007</v>
      </c>
      <c r="B173" s="1" t="s">
        <v>118</v>
      </c>
      <c r="C173" s="12">
        <v>0</v>
      </c>
      <c r="D173" s="12">
        <v>138.45500000000001</v>
      </c>
      <c r="E173" s="12">
        <v>0</v>
      </c>
      <c r="F173" s="12">
        <v>56.53</v>
      </c>
      <c r="G173" s="12">
        <f t="shared" si="22"/>
        <v>194.98500000000001</v>
      </c>
      <c r="H173" s="12">
        <f>+Roc_InfraMR[[#This Row],[Total Líneas de Explotación ]]</f>
        <v>194.98500000000001</v>
      </c>
      <c r="I173" s="12">
        <v>392.76900000000001</v>
      </c>
      <c r="J173" s="12">
        <f>+Roc_InfraMR[[#This Row],[A.01.2 -  Longitud de Líneas de Explotación No Electrificadas Vía Doble o Múltiple (km)]]*2+Roc_InfraMR[[#This Row],[A.01.1 -  Longitud de Líneas de Explotación No Electrificadas Vía Simple (km)]]</f>
        <v>276.91000000000003</v>
      </c>
      <c r="K173" s="12">
        <v>0</v>
      </c>
      <c r="L173" s="12">
        <f>+Roc_InfraMR[[#This Row],[A.02.2 -  Longitud de Líneas de Explotación Electrificadas Vía Doble o Múltiple (km)]]*2</f>
        <v>113.06</v>
      </c>
      <c r="M173" s="12">
        <v>0</v>
      </c>
      <c r="N173" s="12">
        <f>+Roc_InfraMR[[#This Row],[A.03.1 -  Longitud de Vías de Explotación No Electrificadas Troncales y Ramales (vía principal) (km)]]+Roc_InfraMR[[#This Row],[A.04.1 -  Longitud de Vías de Explotación Electrificadas Troncales y Ramales (vía principal) (km)]]</f>
        <v>389.97</v>
      </c>
      <c r="O173" s="12">
        <f>+Roc_InfraMR[[#This Row],[Total Vías (excluido Auxiliares)]]</f>
        <v>389.97</v>
      </c>
      <c r="P173" s="1">
        <v>61</v>
      </c>
      <c r="Q173" s="1">
        <v>5</v>
      </c>
      <c r="R173" s="1">
        <v>3</v>
      </c>
      <c r="S173" s="1">
        <f t="shared" si="23"/>
        <v>69</v>
      </c>
      <c r="T173" s="1">
        <v>60</v>
      </c>
      <c r="U173" s="1">
        <v>68</v>
      </c>
      <c r="V173" s="1">
        <v>10</v>
      </c>
      <c r="W173" s="1">
        <v>23</v>
      </c>
      <c r="X173" s="1">
        <v>0</v>
      </c>
      <c r="Y173" s="1">
        <f t="shared" si="24"/>
        <v>161</v>
      </c>
      <c r="Z173" s="1">
        <v>62</v>
      </c>
      <c r="AA173" s="1">
        <v>26</v>
      </c>
      <c r="AB173" s="1">
        <v>161</v>
      </c>
      <c r="AC173" s="1">
        <f t="shared" si="25"/>
        <v>249</v>
      </c>
      <c r="AD173" s="1">
        <v>23</v>
      </c>
      <c r="AE173" s="1">
        <v>29</v>
      </c>
      <c r="AF173" s="1">
        <v>132</v>
      </c>
      <c r="AG173" s="1">
        <f t="shared" si="26"/>
        <v>184</v>
      </c>
      <c r="AH173" s="12">
        <v>60.414999999999999</v>
      </c>
      <c r="AI173" s="12">
        <v>0</v>
      </c>
      <c r="AJ173" s="12">
        <v>166.46899999999999</v>
      </c>
      <c r="AK173" s="12">
        <f t="shared" si="27"/>
        <v>226.88399999999999</v>
      </c>
      <c r="AL173" s="1">
        <v>3</v>
      </c>
      <c r="AM173" s="1">
        <v>8</v>
      </c>
      <c r="AN173" s="1">
        <v>29</v>
      </c>
      <c r="AO173" s="1">
        <f t="shared" si="28"/>
        <v>40</v>
      </c>
      <c r="AP173" s="1">
        <v>113</v>
      </c>
      <c r="AQ173" s="1">
        <v>58</v>
      </c>
      <c r="AR173" s="1">
        <v>39</v>
      </c>
      <c r="AS173" s="1">
        <f>+Roc_InfraMR[[#This Row],[B.02.3 - Parque de Coches Eléctricos Motrices Tipo R]]+Roc_InfraMR[[#This Row],[B.02.2 - Parque de Coches Eléctricos Motrices Remolcados Tipo R]]+Roc_InfraMR[[#This Row],[B.02.1 - Parque de Coches Eléctricos Motrices]]</f>
        <v>210</v>
      </c>
      <c r="AT173" s="1">
        <v>0</v>
      </c>
      <c r="AU173" s="1">
        <v>0</v>
      </c>
      <c r="AV173" s="1">
        <v>0</v>
      </c>
      <c r="AW173" s="1">
        <f>+SUM(Roc_InfraMR[[#This Row],[B.03.1 - Parque de Coches Motores Motrices Remolcados]:[B.03.3 - Parque de Coches Motores Motrices Cabina]])</f>
        <v>0</v>
      </c>
      <c r="AX173" s="1">
        <v>158</v>
      </c>
      <c r="AY173" s="1">
        <v>52</v>
      </c>
      <c r="AZ173" s="1">
        <v>15</v>
      </c>
      <c r="BA173" s="1">
        <v>102</v>
      </c>
      <c r="BB173" s="1">
        <v>0</v>
      </c>
      <c r="BC173" s="1">
        <f t="shared" si="29"/>
        <v>327</v>
      </c>
      <c r="BD173" s="1">
        <v>0</v>
      </c>
      <c r="BE173" s="1">
        <v>20</v>
      </c>
      <c r="BF173" s="16">
        <v>1676</v>
      </c>
    </row>
    <row r="174" spans="1:59">
      <c r="A174" s="1">
        <v>2007</v>
      </c>
      <c r="B174" s="1" t="s">
        <v>119</v>
      </c>
      <c r="C174" s="12">
        <v>0</v>
      </c>
      <c r="D174" s="12">
        <v>138.45500000000001</v>
      </c>
      <c r="E174" s="12">
        <v>0</v>
      </c>
      <c r="F174" s="12">
        <v>56.53</v>
      </c>
      <c r="G174" s="12">
        <f t="shared" si="22"/>
        <v>194.98500000000001</v>
      </c>
      <c r="H174" s="12">
        <f>+Roc_InfraMR[[#This Row],[Total Líneas de Explotación ]]</f>
        <v>194.98500000000001</v>
      </c>
      <c r="I174" s="12">
        <v>392.76900000000001</v>
      </c>
      <c r="J174" s="12">
        <f>+Roc_InfraMR[[#This Row],[A.01.2 -  Longitud de Líneas de Explotación No Electrificadas Vía Doble o Múltiple (km)]]*2+Roc_InfraMR[[#This Row],[A.01.1 -  Longitud de Líneas de Explotación No Electrificadas Vía Simple (km)]]</f>
        <v>276.91000000000003</v>
      </c>
      <c r="K174" s="12">
        <v>0</v>
      </c>
      <c r="L174" s="12">
        <f>+Roc_InfraMR[[#This Row],[A.02.2 -  Longitud de Líneas de Explotación Electrificadas Vía Doble o Múltiple (km)]]*2</f>
        <v>113.06</v>
      </c>
      <c r="M174" s="12">
        <v>0</v>
      </c>
      <c r="N174" s="12">
        <f>+Roc_InfraMR[[#This Row],[A.03.1 -  Longitud de Vías de Explotación No Electrificadas Troncales y Ramales (vía principal) (km)]]+Roc_InfraMR[[#This Row],[A.04.1 -  Longitud de Vías de Explotación Electrificadas Troncales y Ramales (vía principal) (km)]]</f>
        <v>389.97</v>
      </c>
      <c r="O174" s="12">
        <f>+Roc_InfraMR[[#This Row],[Total Vías (excluido Auxiliares)]]</f>
        <v>389.97</v>
      </c>
      <c r="P174" s="1">
        <v>61</v>
      </c>
      <c r="Q174" s="1">
        <v>5</v>
      </c>
      <c r="R174" s="1">
        <v>3</v>
      </c>
      <c r="S174" s="1">
        <f t="shared" si="23"/>
        <v>69</v>
      </c>
      <c r="T174" s="1">
        <v>60</v>
      </c>
      <c r="U174" s="1">
        <v>68</v>
      </c>
      <c r="V174" s="1">
        <v>10</v>
      </c>
      <c r="W174" s="1">
        <v>23</v>
      </c>
      <c r="X174" s="1">
        <v>0</v>
      </c>
      <c r="Y174" s="1">
        <f t="shared" si="24"/>
        <v>161</v>
      </c>
      <c r="Z174" s="1">
        <v>62</v>
      </c>
      <c r="AA174" s="1">
        <v>26</v>
      </c>
      <c r="AB174" s="1">
        <v>161</v>
      </c>
      <c r="AC174" s="1">
        <f t="shared" si="25"/>
        <v>249</v>
      </c>
      <c r="AD174" s="1">
        <v>23</v>
      </c>
      <c r="AE174" s="1">
        <v>29</v>
      </c>
      <c r="AF174" s="1">
        <v>132</v>
      </c>
      <c r="AG174" s="1">
        <f t="shared" si="26"/>
        <v>184</v>
      </c>
      <c r="AH174" s="12">
        <v>60.414999999999999</v>
      </c>
      <c r="AI174" s="12">
        <v>0</v>
      </c>
      <c r="AJ174" s="12">
        <v>166.46899999999999</v>
      </c>
      <c r="AK174" s="12">
        <f t="shared" si="27"/>
        <v>226.88399999999999</v>
      </c>
      <c r="AL174" s="1">
        <v>3</v>
      </c>
      <c r="AM174" s="1">
        <v>8</v>
      </c>
      <c r="AN174" s="1">
        <v>29</v>
      </c>
      <c r="AO174" s="1">
        <f t="shared" si="28"/>
        <v>40</v>
      </c>
      <c r="AP174" s="1">
        <v>113</v>
      </c>
      <c r="AQ174" s="1">
        <v>58</v>
      </c>
      <c r="AR174" s="1">
        <v>39</v>
      </c>
      <c r="AS174" s="1">
        <f>+Roc_InfraMR[[#This Row],[B.02.3 - Parque de Coches Eléctricos Motrices Tipo R]]+Roc_InfraMR[[#This Row],[B.02.2 - Parque de Coches Eléctricos Motrices Remolcados Tipo R]]+Roc_InfraMR[[#This Row],[B.02.1 - Parque de Coches Eléctricos Motrices]]</f>
        <v>210</v>
      </c>
      <c r="AT174" s="1">
        <v>0</v>
      </c>
      <c r="AU174" s="1">
        <v>0</v>
      </c>
      <c r="AV174" s="1">
        <v>0</v>
      </c>
      <c r="AW174" s="1">
        <f>+SUM(Roc_InfraMR[[#This Row],[B.03.1 - Parque de Coches Motores Motrices Remolcados]:[B.03.3 - Parque de Coches Motores Motrices Cabina]])</f>
        <v>0</v>
      </c>
      <c r="AX174" s="1">
        <v>158</v>
      </c>
      <c r="AY174" s="1">
        <v>52</v>
      </c>
      <c r="AZ174" s="1">
        <v>15</v>
      </c>
      <c r="BA174" s="1">
        <v>102</v>
      </c>
      <c r="BB174" s="1">
        <v>0</v>
      </c>
      <c r="BC174" s="1">
        <f t="shared" si="29"/>
        <v>327</v>
      </c>
      <c r="BD174" s="1">
        <v>0</v>
      </c>
      <c r="BE174" s="1">
        <v>20</v>
      </c>
      <c r="BF174" s="16">
        <v>1676</v>
      </c>
    </row>
    <row r="175" spans="1:59">
      <c r="A175" s="1">
        <v>2007</v>
      </c>
      <c r="B175" s="1" t="s">
        <v>120</v>
      </c>
      <c r="C175" s="12">
        <v>0</v>
      </c>
      <c r="D175" s="12">
        <v>138.45500000000001</v>
      </c>
      <c r="E175" s="12">
        <v>0</v>
      </c>
      <c r="F175" s="12">
        <v>56.53</v>
      </c>
      <c r="G175" s="12">
        <f t="shared" si="22"/>
        <v>194.98500000000001</v>
      </c>
      <c r="H175" s="12">
        <f>+Roc_InfraMR[[#This Row],[Total Líneas de Explotación ]]</f>
        <v>194.98500000000001</v>
      </c>
      <c r="I175" s="12">
        <v>392.76900000000001</v>
      </c>
      <c r="J175" s="12">
        <f>+Roc_InfraMR[[#This Row],[A.01.2 -  Longitud de Líneas de Explotación No Electrificadas Vía Doble o Múltiple (km)]]*2+Roc_InfraMR[[#This Row],[A.01.1 -  Longitud de Líneas de Explotación No Electrificadas Vía Simple (km)]]</f>
        <v>276.91000000000003</v>
      </c>
      <c r="K175" s="12">
        <v>0</v>
      </c>
      <c r="L175" s="12">
        <f>+Roc_InfraMR[[#This Row],[A.02.2 -  Longitud de Líneas de Explotación Electrificadas Vía Doble o Múltiple (km)]]*2</f>
        <v>113.06</v>
      </c>
      <c r="M175" s="12">
        <v>0</v>
      </c>
      <c r="N175" s="12">
        <f>+Roc_InfraMR[[#This Row],[A.03.1 -  Longitud de Vías de Explotación No Electrificadas Troncales y Ramales (vía principal) (km)]]+Roc_InfraMR[[#This Row],[A.04.1 -  Longitud de Vías de Explotación Electrificadas Troncales y Ramales (vía principal) (km)]]</f>
        <v>389.97</v>
      </c>
      <c r="O175" s="12">
        <f>+Roc_InfraMR[[#This Row],[Total Vías (excluido Auxiliares)]]</f>
        <v>389.97</v>
      </c>
      <c r="P175" s="1">
        <v>61</v>
      </c>
      <c r="Q175" s="1">
        <v>5</v>
      </c>
      <c r="R175" s="1">
        <v>3</v>
      </c>
      <c r="S175" s="1">
        <f t="shared" si="23"/>
        <v>69</v>
      </c>
      <c r="T175" s="1">
        <v>60</v>
      </c>
      <c r="U175" s="1">
        <v>68</v>
      </c>
      <c r="V175" s="1">
        <v>10</v>
      </c>
      <c r="W175" s="1">
        <v>23</v>
      </c>
      <c r="X175" s="1">
        <v>0</v>
      </c>
      <c r="Y175" s="1">
        <f t="shared" si="24"/>
        <v>161</v>
      </c>
      <c r="Z175" s="1">
        <v>62</v>
      </c>
      <c r="AA175" s="1">
        <v>26</v>
      </c>
      <c r="AB175" s="1">
        <v>161</v>
      </c>
      <c r="AC175" s="1">
        <f t="shared" si="25"/>
        <v>249</v>
      </c>
      <c r="AD175" s="1">
        <v>23</v>
      </c>
      <c r="AE175" s="1">
        <v>29</v>
      </c>
      <c r="AF175" s="1">
        <v>132</v>
      </c>
      <c r="AG175" s="1">
        <f t="shared" si="26"/>
        <v>184</v>
      </c>
      <c r="AH175" s="12">
        <v>60.414999999999999</v>
      </c>
      <c r="AI175" s="12">
        <v>0</v>
      </c>
      <c r="AJ175" s="12">
        <v>166.46899999999999</v>
      </c>
      <c r="AK175" s="12">
        <f t="shared" si="27"/>
        <v>226.88399999999999</v>
      </c>
      <c r="AL175" s="1">
        <v>3</v>
      </c>
      <c r="AM175" s="1">
        <v>8</v>
      </c>
      <c r="AN175" s="1">
        <v>29</v>
      </c>
      <c r="AO175" s="1">
        <f t="shared" si="28"/>
        <v>40</v>
      </c>
      <c r="AP175" s="1">
        <v>113</v>
      </c>
      <c r="AQ175" s="1">
        <v>58</v>
      </c>
      <c r="AR175" s="1">
        <v>39</v>
      </c>
      <c r="AS175" s="1">
        <f>+Roc_InfraMR[[#This Row],[B.02.3 - Parque de Coches Eléctricos Motrices Tipo R]]+Roc_InfraMR[[#This Row],[B.02.2 - Parque de Coches Eléctricos Motrices Remolcados Tipo R]]+Roc_InfraMR[[#This Row],[B.02.1 - Parque de Coches Eléctricos Motrices]]</f>
        <v>210</v>
      </c>
      <c r="AT175" s="1">
        <v>0</v>
      </c>
      <c r="AU175" s="1">
        <v>0</v>
      </c>
      <c r="AV175" s="1">
        <v>0</v>
      </c>
      <c r="AW175" s="1">
        <f>+SUM(Roc_InfraMR[[#This Row],[B.03.1 - Parque de Coches Motores Motrices Remolcados]:[B.03.3 - Parque de Coches Motores Motrices Cabina]])</f>
        <v>0</v>
      </c>
      <c r="AX175" s="1">
        <v>158</v>
      </c>
      <c r="AY175" s="1">
        <v>52</v>
      </c>
      <c r="AZ175" s="1">
        <v>15</v>
      </c>
      <c r="BA175" s="1">
        <v>102</v>
      </c>
      <c r="BB175" s="1">
        <v>0</v>
      </c>
      <c r="BC175" s="1">
        <f t="shared" si="29"/>
        <v>327</v>
      </c>
      <c r="BD175" s="1">
        <v>0</v>
      </c>
      <c r="BE175" s="1">
        <v>20</v>
      </c>
      <c r="BF175" s="16">
        <v>1676</v>
      </c>
    </row>
    <row r="176" spans="1:59">
      <c r="A176" s="1">
        <v>2007</v>
      </c>
      <c r="B176" s="1" t="s">
        <v>121</v>
      </c>
      <c r="C176" s="12">
        <v>0</v>
      </c>
      <c r="D176" s="12">
        <v>138.45500000000001</v>
      </c>
      <c r="E176" s="12">
        <v>0</v>
      </c>
      <c r="F176" s="12">
        <v>56.53</v>
      </c>
      <c r="G176" s="12">
        <f t="shared" si="22"/>
        <v>194.98500000000001</v>
      </c>
      <c r="H176" s="12">
        <f>+Roc_InfraMR[[#This Row],[Total Líneas de Explotación ]]</f>
        <v>194.98500000000001</v>
      </c>
      <c r="I176" s="12">
        <v>392.76900000000001</v>
      </c>
      <c r="J176" s="12">
        <f>+Roc_InfraMR[[#This Row],[A.01.2 -  Longitud de Líneas de Explotación No Electrificadas Vía Doble o Múltiple (km)]]*2+Roc_InfraMR[[#This Row],[A.01.1 -  Longitud de Líneas de Explotación No Electrificadas Vía Simple (km)]]</f>
        <v>276.91000000000003</v>
      </c>
      <c r="K176" s="12">
        <v>0</v>
      </c>
      <c r="L176" s="12">
        <f>+Roc_InfraMR[[#This Row],[A.02.2 -  Longitud de Líneas de Explotación Electrificadas Vía Doble o Múltiple (km)]]*2</f>
        <v>113.06</v>
      </c>
      <c r="M176" s="12">
        <v>0</v>
      </c>
      <c r="N176" s="12">
        <f>+Roc_InfraMR[[#This Row],[A.03.1 -  Longitud de Vías de Explotación No Electrificadas Troncales y Ramales (vía principal) (km)]]+Roc_InfraMR[[#This Row],[A.04.1 -  Longitud de Vías de Explotación Electrificadas Troncales y Ramales (vía principal) (km)]]</f>
        <v>389.97</v>
      </c>
      <c r="O176" s="12">
        <f>+Roc_InfraMR[[#This Row],[Total Vías (excluido Auxiliares)]]</f>
        <v>389.97</v>
      </c>
      <c r="P176" s="1">
        <v>61</v>
      </c>
      <c r="Q176" s="1">
        <v>5</v>
      </c>
      <c r="R176" s="1">
        <v>3</v>
      </c>
      <c r="S176" s="1">
        <f t="shared" si="23"/>
        <v>69</v>
      </c>
      <c r="T176" s="1">
        <v>60</v>
      </c>
      <c r="U176" s="1">
        <v>68</v>
      </c>
      <c r="V176" s="1">
        <v>10</v>
      </c>
      <c r="W176" s="1">
        <v>23</v>
      </c>
      <c r="X176" s="1">
        <v>0</v>
      </c>
      <c r="Y176" s="1">
        <f t="shared" si="24"/>
        <v>161</v>
      </c>
      <c r="Z176" s="1">
        <v>62</v>
      </c>
      <c r="AA176" s="1">
        <v>26</v>
      </c>
      <c r="AB176" s="1">
        <v>161</v>
      </c>
      <c r="AC176" s="1">
        <f t="shared" si="25"/>
        <v>249</v>
      </c>
      <c r="AD176" s="1">
        <v>23</v>
      </c>
      <c r="AE176" s="1">
        <v>29</v>
      </c>
      <c r="AF176" s="1">
        <v>132</v>
      </c>
      <c r="AG176" s="1">
        <f t="shared" si="26"/>
        <v>184</v>
      </c>
      <c r="AH176" s="12">
        <v>60.414999999999999</v>
      </c>
      <c r="AI176" s="12">
        <v>0</v>
      </c>
      <c r="AJ176" s="12">
        <v>166.46899999999999</v>
      </c>
      <c r="AK176" s="12">
        <f t="shared" si="27"/>
        <v>226.88399999999999</v>
      </c>
      <c r="AL176" s="1">
        <v>3</v>
      </c>
      <c r="AM176" s="1">
        <v>8</v>
      </c>
      <c r="AN176" s="1">
        <v>29</v>
      </c>
      <c r="AO176" s="1">
        <f t="shared" si="28"/>
        <v>40</v>
      </c>
      <c r="AP176" s="1">
        <v>113</v>
      </c>
      <c r="AQ176" s="1">
        <v>58</v>
      </c>
      <c r="AR176" s="1">
        <v>39</v>
      </c>
      <c r="AS176" s="1">
        <f>+Roc_InfraMR[[#This Row],[B.02.3 - Parque de Coches Eléctricos Motrices Tipo R]]+Roc_InfraMR[[#This Row],[B.02.2 - Parque de Coches Eléctricos Motrices Remolcados Tipo R]]+Roc_InfraMR[[#This Row],[B.02.1 - Parque de Coches Eléctricos Motrices]]</f>
        <v>210</v>
      </c>
      <c r="AT176" s="1">
        <v>0</v>
      </c>
      <c r="AU176" s="1">
        <v>0</v>
      </c>
      <c r="AV176" s="1">
        <v>0</v>
      </c>
      <c r="AW176" s="1">
        <f>+SUM(Roc_InfraMR[[#This Row],[B.03.1 - Parque de Coches Motores Motrices Remolcados]:[B.03.3 - Parque de Coches Motores Motrices Cabina]])</f>
        <v>0</v>
      </c>
      <c r="AX176" s="1">
        <v>158</v>
      </c>
      <c r="AY176" s="1">
        <v>52</v>
      </c>
      <c r="AZ176" s="1">
        <v>15</v>
      </c>
      <c r="BA176" s="1">
        <v>102</v>
      </c>
      <c r="BB176" s="1">
        <v>0</v>
      </c>
      <c r="BC176" s="1">
        <f t="shared" si="29"/>
        <v>327</v>
      </c>
      <c r="BD176" s="1">
        <v>0</v>
      </c>
      <c r="BE176" s="1">
        <v>20</v>
      </c>
      <c r="BF176" s="16">
        <v>1676</v>
      </c>
    </row>
    <row r="177" spans="1:58">
      <c r="A177" s="1">
        <v>2007</v>
      </c>
      <c r="B177" s="1" t="s">
        <v>122</v>
      </c>
      <c r="C177" s="12">
        <v>0</v>
      </c>
      <c r="D177" s="12">
        <v>138.45500000000001</v>
      </c>
      <c r="E177" s="12">
        <v>0</v>
      </c>
      <c r="F177" s="12">
        <v>56.53</v>
      </c>
      <c r="G177" s="12">
        <f t="shared" si="22"/>
        <v>194.98500000000001</v>
      </c>
      <c r="H177" s="12">
        <f>+Roc_InfraMR[[#This Row],[Total Líneas de Explotación ]]</f>
        <v>194.98500000000001</v>
      </c>
      <c r="I177" s="12">
        <v>392.76900000000001</v>
      </c>
      <c r="J177" s="12">
        <f>+Roc_InfraMR[[#This Row],[A.01.2 -  Longitud de Líneas de Explotación No Electrificadas Vía Doble o Múltiple (km)]]*2+Roc_InfraMR[[#This Row],[A.01.1 -  Longitud de Líneas de Explotación No Electrificadas Vía Simple (km)]]</f>
        <v>276.91000000000003</v>
      </c>
      <c r="K177" s="12">
        <v>0</v>
      </c>
      <c r="L177" s="12">
        <f>+Roc_InfraMR[[#This Row],[A.02.2 -  Longitud de Líneas de Explotación Electrificadas Vía Doble o Múltiple (km)]]*2</f>
        <v>113.06</v>
      </c>
      <c r="M177" s="12">
        <v>0</v>
      </c>
      <c r="N177" s="12">
        <f>+Roc_InfraMR[[#This Row],[A.03.1 -  Longitud de Vías de Explotación No Electrificadas Troncales y Ramales (vía principal) (km)]]+Roc_InfraMR[[#This Row],[A.04.1 -  Longitud de Vías de Explotación Electrificadas Troncales y Ramales (vía principal) (km)]]</f>
        <v>389.97</v>
      </c>
      <c r="O177" s="12">
        <f>+Roc_InfraMR[[#This Row],[Total Vías (excluido Auxiliares)]]</f>
        <v>389.97</v>
      </c>
      <c r="P177" s="1">
        <v>61</v>
      </c>
      <c r="Q177" s="1">
        <v>5</v>
      </c>
      <c r="R177" s="1">
        <v>3</v>
      </c>
      <c r="S177" s="1">
        <f t="shared" si="23"/>
        <v>69</v>
      </c>
      <c r="T177" s="1">
        <v>60</v>
      </c>
      <c r="U177" s="1">
        <v>68</v>
      </c>
      <c r="V177" s="1">
        <v>10</v>
      </c>
      <c r="W177" s="1">
        <v>23</v>
      </c>
      <c r="X177" s="1">
        <v>0</v>
      </c>
      <c r="Y177" s="1">
        <f t="shared" si="24"/>
        <v>161</v>
      </c>
      <c r="Z177" s="1">
        <v>62</v>
      </c>
      <c r="AA177" s="1">
        <v>26</v>
      </c>
      <c r="AB177" s="1">
        <v>161</v>
      </c>
      <c r="AC177" s="1">
        <f t="shared" si="25"/>
        <v>249</v>
      </c>
      <c r="AD177" s="1">
        <v>23</v>
      </c>
      <c r="AE177" s="1">
        <v>29</v>
      </c>
      <c r="AF177" s="1">
        <v>132</v>
      </c>
      <c r="AG177" s="1">
        <f t="shared" si="26"/>
        <v>184</v>
      </c>
      <c r="AH177" s="12">
        <v>60.414999999999999</v>
      </c>
      <c r="AI177" s="12">
        <v>0</v>
      </c>
      <c r="AJ177" s="12">
        <v>166.46899999999999</v>
      </c>
      <c r="AK177" s="12">
        <f t="shared" si="27"/>
        <v>226.88399999999999</v>
      </c>
      <c r="AL177" s="1">
        <v>3</v>
      </c>
      <c r="AM177" s="1">
        <v>8</v>
      </c>
      <c r="AN177" s="1">
        <v>29</v>
      </c>
      <c r="AO177" s="1">
        <f t="shared" si="28"/>
        <v>40</v>
      </c>
      <c r="AP177" s="1">
        <v>113</v>
      </c>
      <c r="AQ177" s="1">
        <v>58</v>
      </c>
      <c r="AR177" s="1">
        <v>39</v>
      </c>
      <c r="AS177" s="1">
        <f>+Roc_InfraMR[[#This Row],[B.02.3 - Parque de Coches Eléctricos Motrices Tipo R]]+Roc_InfraMR[[#This Row],[B.02.2 - Parque de Coches Eléctricos Motrices Remolcados Tipo R]]+Roc_InfraMR[[#This Row],[B.02.1 - Parque de Coches Eléctricos Motrices]]</f>
        <v>210</v>
      </c>
      <c r="AT177" s="1">
        <v>0</v>
      </c>
      <c r="AU177" s="1">
        <v>0</v>
      </c>
      <c r="AV177" s="1">
        <v>0</v>
      </c>
      <c r="AW177" s="1">
        <f>+SUM(Roc_InfraMR[[#This Row],[B.03.1 - Parque de Coches Motores Motrices Remolcados]:[B.03.3 - Parque de Coches Motores Motrices Cabina]])</f>
        <v>0</v>
      </c>
      <c r="AX177" s="1">
        <v>158</v>
      </c>
      <c r="AY177" s="1">
        <v>52</v>
      </c>
      <c r="AZ177" s="1">
        <v>15</v>
      </c>
      <c r="BA177" s="1">
        <v>102</v>
      </c>
      <c r="BB177" s="1">
        <v>0</v>
      </c>
      <c r="BC177" s="1">
        <f t="shared" si="29"/>
        <v>327</v>
      </c>
      <c r="BD177" s="1">
        <v>0</v>
      </c>
      <c r="BE177" s="1">
        <v>20</v>
      </c>
      <c r="BF177" s="16">
        <v>1676</v>
      </c>
    </row>
    <row r="178" spans="1:58">
      <c r="A178" s="1">
        <v>2007</v>
      </c>
      <c r="B178" s="1" t="s">
        <v>123</v>
      </c>
      <c r="C178" s="12">
        <v>0</v>
      </c>
      <c r="D178" s="12">
        <v>138.45500000000001</v>
      </c>
      <c r="E178" s="12">
        <v>0</v>
      </c>
      <c r="F178" s="12">
        <v>56.53</v>
      </c>
      <c r="G178" s="12">
        <f t="shared" si="22"/>
        <v>194.98500000000001</v>
      </c>
      <c r="H178" s="12">
        <f>+Roc_InfraMR[[#This Row],[Total Líneas de Explotación ]]</f>
        <v>194.98500000000001</v>
      </c>
      <c r="I178" s="12">
        <v>392.76900000000001</v>
      </c>
      <c r="J178" s="12">
        <f>+Roc_InfraMR[[#This Row],[A.01.2 -  Longitud de Líneas de Explotación No Electrificadas Vía Doble o Múltiple (km)]]*2+Roc_InfraMR[[#This Row],[A.01.1 -  Longitud de Líneas de Explotación No Electrificadas Vía Simple (km)]]</f>
        <v>276.91000000000003</v>
      </c>
      <c r="K178" s="12">
        <v>0</v>
      </c>
      <c r="L178" s="12">
        <f>+Roc_InfraMR[[#This Row],[A.02.2 -  Longitud de Líneas de Explotación Electrificadas Vía Doble o Múltiple (km)]]*2</f>
        <v>113.06</v>
      </c>
      <c r="M178" s="12">
        <v>0</v>
      </c>
      <c r="N178" s="12">
        <f>+Roc_InfraMR[[#This Row],[A.03.1 -  Longitud de Vías de Explotación No Electrificadas Troncales y Ramales (vía principal) (km)]]+Roc_InfraMR[[#This Row],[A.04.1 -  Longitud de Vías de Explotación Electrificadas Troncales y Ramales (vía principal) (km)]]</f>
        <v>389.97</v>
      </c>
      <c r="O178" s="12">
        <f>+Roc_InfraMR[[#This Row],[Total Vías (excluido Auxiliares)]]</f>
        <v>389.97</v>
      </c>
      <c r="P178" s="1">
        <v>61</v>
      </c>
      <c r="Q178" s="1">
        <v>5</v>
      </c>
      <c r="R178" s="1">
        <v>3</v>
      </c>
      <c r="S178" s="1">
        <f t="shared" si="23"/>
        <v>69</v>
      </c>
      <c r="T178" s="1">
        <v>60</v>
      </c>
      <c r="U178" s="1">
        <v>68</v>
      </c>
      <c r="V178" s="1">
        <v>10</v>
      </c>
      <c r="W178" s="1">
        <v>23</v>
      </c>
      <c r="X178" s="1">
        <v>0</v>
      </c>
      <c r="Y178" s="1">
        <f t="shared" si="24"/>
        <v>161</v>
      </c>
      <c r="Z178" s="1">
        <v>62</v>
      </c>
      <c r="AA178" s="1">
        <v>26</v>
      </c>
      <c r="AB178" s="1">
        <v>161</v>
      </c>
      <c r="AC178" s="1">
        <f t="shared" si="25"/>
        <v>249</v>
      </c>
      <c r="AD178" s="1">
        <v>23</v>
      </c>
      <c r="AE178" s="1">
        <v>29</v>
      </c>
      <c r="AF178" s="1">
        <v>132</v>
      </c>
      <c r="AG178" s="1">
        <f t="shared" si="26"/>
        <v>184</v>
      </c>
      <c r="AH178" s="12">
        <v>60.414999999999999</v>
      </c>
      <c r="AI178" s="12">
        <v>0</v>
      </c>
      <c r="AJ178" s="12">
        <v>166.46899999999999</v>
      </c>
      <c r="AK178" s="12">
        <f t="shared" si="27"/>
        <v>226.88399999999999</v>
      </c>
      <c r="AL178" s="1">
        <v>3</v>
      </c>
      <c r="AM178" s="1">
        <v>8</v>
      </c>
      <c r="AN178" s="1">
        <v>29</v>
      </c>
      <c r="AO178" s="1">
        <f t="shared" si="28"/>
        <v>40</v>
      </c>
      <c r="AP178" s="1">
        <v>113</v>
      </c>
      <c r="AQ178" s="1">
        <v>58</v>
      </c>
      <c r="AR178" s="1">
        <v>39</v>
      </c>
      <c r="AS178" s="1">
        <f>+Roc_InfraMR[[#This Row],[B.02.3 - Parque de Coches Eléctricos Motrices Tipo R]]+Roc_InfraMR[[#This Row],[B.02.2 - Parque de Coches Eléctricos Motrices Remolcados Tipo R]]+Roc_InfraMR[[#This Row],[B.02.1 - Parque de Coches Eléctricos Motrices]]</f>
        <v>210</v>
      </c>
      <c r="AT178" s="1">
        <v>0</v>
      </c>
      <c r="AU178" s="1">
        <v>0</v>
      </c>
      <c r="AV178" s="1">
        <v>0</v>
      </c>
      <c r="AW178" s="1">
        <f>+SUM(Roc_InfraMR[[#This Row],[B.03.1 - Parque de Coches Motores Motrices Remolcados]:[B.03.3 - Parque de Coches Motores Motrices Cabina]])</f>
        <v>0</v>
      </c>
      <c r="AX178" s="1">
        <v>158</v>
      </c>
      <c r="AY178" s="1">
        <v>52</v>
      </c>
      <c r="AZ178" s="1">
        <v>15</v>
      </c>
      <c r="BA178" s="1">
        <v>102</v>
      </c>
      <c r="BB178" s="1">
        <v>0</v>
      </c>
      <c r="BC178" s="1">
        <f t="shared" si="29"/>
        <v>327</v>
      </c>
      <c r="BD178" s="1">
        <v>0</v>
      </c>
      <c r="BE178" s="1">
        <v>20</v>
      </c>
      <c r="BF178" s="16">
        <v>1676</v>
      </c>
    </row>
    <row r="179" spans="1:58">
      <c r="A179" s="1">
        <v>2007</v>
      </c>
      <c r="B179" s="1" t="s">
        <v>124</v>
      </c>
      <c r="C179" s="12">
        <v>0</v>
      </c>
      <c r="D179" s="12">
        <v>138.45500000000001</v>
      </c>
      <c r="E179" s="12">
        <v>0</v>
      </c>
      <c r="F179" s="12">
        <v>56.53</v>
      </c>
      <c r="G179" s="12">
        <f t="shared" si="22"/>
        <v>194.98500000000001</v>
      </c>
      <c r="H179" s="12">
        <f>+Roc_InfraMR[[#This Row],[Total Líneas de Explotación ]]</f>
        <v>194.98500000000001</v>
      </c>
      <c r="I179" s="12">
        <v>392.76900000000001</v>
      </c>
      <c r="J179" s="12">
        <f>+Roc_InfraMR[[#This Row],[A.01.2 -  Longitud de Líneas de Explotación No Electrificadas Vía Doble o Múltiple (km)]]*2+Roc_InfraMR[[#This Row],[A.01.1 -  Longitud de Líneas de Explotación No Electrificadas Vía Simple (km)]]</f>
        <v>276.91000000000003</v>
      </c>
      <c r="K179" s="12">
        <v>0</v>
      </c>
      <c r="L179" s="12">
        <f>+Roc_InfraMR[[#This Row],[A.02.2 -  Longitud de Líneas de Explotación Electrificadas Vía Doble o Múltiple (km)]]*2</f>
        <v>113.06</v>
      </c>
      <c r="M179" s="12">
        <v>0</v>
      </c>
      <c r="N179" s="12">
        <f>+Roc_InfraMR[[#This Row],[A.03.1 -  Longitud de Vías de Explotación No Electrificadas Troncales y Ramales (vía principal) (km)]]+Roc_InfraMR[[#This Row],[A.04.1 -  Longitud de Vías de Explotación Electrificadas Troncales y Ramales (vía principal) (km)]]</f>
        <v>389.97</v>
      </c>
      <c r="O179" s="12">
        <f>+Roc_InfraMR[[#This Row],[Total Vías (excluido Auxiliares)]]</f>
        <v>389.97</v>
      </c>
      <c r="P179" s="1">
        <v>61</v>
      </c>
      <c r="Q179" s="1">
        <v>5</v>
      </c>
      <c r="R179" s="1">
        <v>3</v>
      </c>
      <c r="S179" s="1">
        <f t="shared" si="23"/>
        <v>69</v>
      </c>
      <c r="T179" s="1">
        <v>60</v>
      </c>
      <c r="U179" s="1">
        <v>68</v>
      </c>
      <c r="V179" s="1">
        <v>10</v>
      </c>
      <c r="W179" s="1">
        <v>23</v>
      </c>
      <c r="X179" s="1">
        <v>0</v>
      </c>
      <c r="Y179" s="1">
        <f t="shared" si="24"/>
        <v>161</v>
      </c>
      <c r="Z179" s="1">
        <v>62</v>
      </c>
      <c r="AA179" s="1">
        <v>26</v>
      </c>
      <c r="AB179" s="1">
        <v>161</v>
      </c>
      <c r="AC179" s="1">
        <f t="shared" si="25"/>
        <v>249</v>
      </c>
      <c r="AD179" s="1">
        <v>23</v>
      </c>
      <c r="AE179" s="1">
        <v>29</v>
      </c>
      <c r="AF179" s="1">
        <v>132</v>
      </c>
      <c r="AG179" s="1">
        <f t="shared" si="26"/>
        <v>184</v>
      </c>
      <c r="AH179" s="12">
        <v>60.414999999999999</v>
      </c>
      <c r="AI179" s="12">
        <v>0</v>
      </c>
      <c r="AJ179" s="12">
        <v>166.46899999999999</v>
      </c>
      <c r="AK179" s="12">
        <f t="shared" si="27"/>
        <v>226.88399999999999</v>
      </c>
      <c r="AL179" s="1">
        <v>3</v>
      </c>
      <c r="AM179" s="1">
        <v>8</v>
      </c>
      <c r="AN179" s="1">
        <v>29</v>
      </c>
      <c r="AO179" s="1">
        <f t="shared" si="28"/>
        <v>40</v>
      </c>
      <c r="AP179" s="1">
        <v>113</v>
      </c>
      <c r="AQ179" s="1">
        <v>58</v>
      </c>
      <c r="AR179" s="1">
        <v>39</v>
      </c>
      <c r="AS179" s="1">
        <f>+Roc_InfraMR[[#This Row],[B.02.3 - Parque de Coches Eléctricos Motrices Tipo R]]+Roc_InfraMR[[#This Row],[B.02.2 - Parque de Coches Eléctricos Motrices Remolcados Tipo R]]+Roc_InfraMR[[#This Row],[B.02.1 - Parque de Coches Eléctricos Motrices]]</f>
        <v>210</v>
      </c>
      <c r="AT179" s="1">
        <v>0</v>
      </c>
      <c r="AU179" s="1">
        <v>0</v>
      </c>
      <c r="AV179" s="1">
        <v>0</v>
      </c>
      <c r="AW179" s="1">
        <f>+SUM(Roc_InfraMR[[#This Row],[B.03.1 - Parque de Coches Motores Motrices Remolcados]:[B.03.3 - Parque de Coches Motores Motrices Cabina]])</f>
        <v>0</v>
      </c>
      <c r="AX179" s="1">
        <v>158</v>
      </c>
      <c r="AY179" s="1">
        <v>52</v>
      </c>
      <c r="AZ179" s="1">
        <v>15</v>
      </c>
      <c r="BA179" s="1">
        <v>102</v>
      </c>
      <c r="BB179" s="1">
        <v>0</v>
      </c>
      <c r="BC179" s="1">
        <f t="shared" si="29"/>
        <v>327</v>
      </c>
      <c r="BD179" s="1">
        <v>0</v>
      </c>
      <c r="BE179" s="1">
        <v>20</v>
      </c>
      <c r="BF179" s="16">
        <v>1676</v>
      </c>
    </row>
    <row r="180" spans="1:58">
      <c r="A180" s="1">
        <v>2007</v>
      </c>
      <c r="B180" s="1" t="s">
        <v>125</v>
      </c>
      <c r="C180" s="12">
        <v>0</v>
      </c>
      <c r="D180" s="12">
        <v>138.45500000000001</v>
      </c>
      <c r="E180" s="12">
        <v>0</v>
      </c>
      <c r="F180" s="12">
        <v>56.53</v>
      </c>
      <c r="G180" s="12">
        <f t="shared" si="22"/>
        <v>194.98500000000001</v>
      </c>
      <c r="H180" s="12">
        <f>+Roc_InfraMR[[#This Row],[Total Líneas de Explotación ]]</f>
        <v>194.98500000000001</v>
      </c>
      <c r="I180" s="12">
        <v>392.76900000000001</v>
      </c>
      <c r="J180" s="12">
        <f>+Roc_InfraMR[[#This Row],[A.01.2 -  Longitud de Líneas de Explotación No Electrificadas Vía Doble o Múltiple (km)]]*2+Roc_InfraMR[[#This Row],[A.01.1 -  Longitud de Líneas de Explotación No Electrificadas Vía Simple (km)]]</f>
        <v>276.91000000000003</v>
      </c>
      <c r="K180" s="12">
        <v>0</v>
      </c>
      <c r="L180" s="12">
        <f>+Roc_InfraMR[[#This Row],[A.02.2 -  Longitud de Líneas de Explotación Electrificadas Vía Doble o Múltiple (km)]]*2</f>
        <v>113.06</v>
      </c>
      <c r="M180" s="12">
        <v>0</v>
      </c>
      <c r="N180" s="12">
        <f>+Roc_InfraMR[[#This Row],[A.03.1 -  Longitud de Vías de Explotación No Electrificadas Troncales y Ramales (vía principal) (km)]]+Roc_InfraMR[[#This Row],[A.04.1 -  Longitud de Vías de Explotación Electrificadas Troncales y Ramales (vía principal) (km)]]</f>
        <v>389.97</v>
      </c>
      <c r="O180" s="12">
        <f>+Roc_InfraMR[[#This Row],[Total Vías (excluido Auxiliares)]]</f>
        <v>389.97</v>
      </c>
      <c r="P180" s="1">
        <v>61</v>
      </c>
      <c r="Q180" s="1">
        <v>5</v>
      </c>
      <c r="R180" s="1">
        <v>3</v>
      </c>
      <c r="S180" s="1">
        <f t="shared" si="23"/>
        <v>69</v>
      </c>
      <c r="T180" s="1">
        <v>60</v>
      </c>
      <c r="U180" s="1">
        <v>68</v>
      </c>
      <c r="V180" s="1">
        <v>10</v>
      </c>
      <c r="W180" s="1">
        <v>23</v>
      </c>
      <c r="X180" s="1">
        <v>0</v>
      </c>
      <c r="Y180" s="1">
        <f t="shared" si="24"/>
        <v>161</v>
      </c>
      <c r="Z180" s="1">
        <v>62</v>
      </c>
      <c r="AA180" s="1">
        <v>26</v>
      </c>
      <c r="AB180" s="1">
        <v>161</v>
      </c>
      <c r="AC180" s="1">
        <f t="shared" si="25"/>
        <v>249</v>
      </c>
      <c r="AD180" s="1">
        <v>23</v>
      </c>
      <c r="AE180" s="1">
        <v>29</v>
      </c>
      <c r="AF180" s="1">
        <v>132</v>
      </c>
      <c r="AG180" s="1">
        <f t="shared" si="26"/>
        <v>184</v>
      </c>
      <c r="AH180" s="12">
        <v>60.414999999999999</v>
      </c>
      <c r="AI180" s="12">
        <v>0</v>
      </c>
      <c r="AJ180" s="12">
        <v>166.46899999999999</v>
      </c>
      <c r="AK180" s="12">
        <f t="shared" si="27"/>
        <v>226.88399999999999</v>
      </c>
      <c r="AL180" s="1">
        <v>3</v>
      </c>
      <c r="AM180" s="1">
        <v>8</v>
      </c>
      <c r="AN180" s="1">
        <v>29</v>
      </c>
      <c r="AO180" s="1">
        <f t="shared" si="28"/>
        <v>40</v>
      </c>
      <c r="AP180" s="1">
        <v>113</v>
      </c>
      <c r="AQ180" s="1">
        <v>58</v>
      </c>
      <c r="AR180" s="1">
        <v>39</v>
      </c>
      <c r="AS180" s="1">
        <f>+Roc_InfraMR[[#This Row],[B.02.3 - Parque de Coches Eléctricos Motrices Tipo R]]+Roc_InfraMR[[#This Row],[B.02.2 - Parque de Coches Eléctricos Motrices Remolcados Tipo R]]+Roc_InfraMR[[#This Row],[B.02.1 - Parque de Coches Eléctricos Motrices]]</f>
        <v>210</v>
      </c>
      <c r="AT180" s="1">
        <v>0</v>
      </c>
      <c r="AU180" s="1">
        <v>0</v>
      </c>
      <c r="AV180" s="1">
        <v>0</v>
      </c>
      <c r="AW180" s="1">
        <f>+SUM(Roc_InfraMR[[#This Row],[B.03.1 - Parque de Coches Motores Motrices Remolcados]:[B.03.3 - Parque de Coches Motores Motrices Cabina]])</f>
        <v>0</v>
      </c>
      <c r="AX180" s="1">
        <v>158</v>
      </c>
      <c r="AY180" s="1">
        <v>52</v>
      </c>
      <c r="AZ180" s="1">
        <v>15</v>
      </c>
      <c r="BA180" s="1">
        <v>102</v>
      </c>
      <c r="BB180" s="1">
        <v>0</v>
      </c>
      <c r="BC180" s="1">
        <f t="shared" si="29"/>
        <v>327</v>
      </c>
      <c r="BD180" s="1">
        <v>0</v>
      </c>
      <c r="BE180" s="1">
        <v>20</v>
      </c>
      <c r="BF180" s="16">
        <v>1676</v>
      </c>
    </row>
    <row r="181" spans="1:58">
      <c r="A181" s="1">
        <v>2007</v>
      </c>
      <c r="B181" s="1" t="s">
        <v>126</v>
      </c>
      <c r="C181" s="12">
        <v>0</v>
      </c>
      <c r="D181" s="12">
        <v>138.45500000000001</v>
      </c>
      <c r="E181" s="12">
        <v>0</v>
      </c>
      <c r="F181" s="12">
        <v>56.53</v>
      </c>
      <c r="G181" s="12">
        <f t="shared" si="22"/>
        <v>194.98500000000001</v>
      </c>
      <c r="H181" s="12">
        <f>+Roc_InfraMR[[#This Row],[Total Líneas de Explotación ]]</f>
        <v>194.98500000000001</v>
      </c>
      <c r="I181" s="12">
        <v>392.76900000000001</v>
      </c>
      <c r="J181" s="12">
        <f>+Roc_InfraMR[[#This Row],[A.01.2 -  Longitud de Líneas de Explotación No Electrificadas Vía Doble o Múltiple (km)]]*2+Roc_InfraMR[[#This Row],[A.01.1 -  Longitud de Líneas de Explotación No Electrificadas Vía Simple (km)]]</f>
        <v>276.91000000000003</v>
      </c>
      <c r="K181" s="12">
        <v>0</v>
      </c>
      <c r="L181" s="12">
        <f>+Roc_InfraMR[[#This Row],[A.02.2 -  Longitud de Líneas de Explotación Electrificadas Vía Doble o Múltiple (km)]]*2</f>
        <v>113.06</v>
      </c>
      <c r="M181" s="12">
        <v>0</v>
      </c>
      <c r="N181" s="12">
        <f>+Roc_InfraMR[[#This Row],[A.03.1 -  Longitud de Vías de Explotación No Electrificadas Troncales y Ramales (vía principal) (km)]]+Roc_InfraMR[[#This Row],[A.04.1 -  Longitud de Vías de Explotación Electrificadas Troncales y Ramales (vía principal) (km)]]</f>
        <v>389.97</v>
      </c>
      <c r="O181" s="12">
        <f>+Roc_InfraMR[[#This Row],[Total Vías (excluido Auxiliares)]]</f>
        <v>389.97</v>
      </c>
      <c r="P181" s="1">
        <v>61</v>
      </c>
      <c r="Q181" s="1">
        <v>5</v>
      </c>
      <c r="R181" s="1">
        <v>3</v>
      </c>
      <c r="S181" s="1">
        <f t="shared" si="23"/>
        <v>69</v>
      </c>
      <c r="T181" s="1">
        <v>60</v>
      </c>
      <c r="U181" s="1">
        <v>68</v>
      </c>
      <c r="V181" s="1">
        <v>10</v>
      </c>
      <c r="W181" s="1">
        <v>23</v>
      </c>
      <c r="X181" s="1">
        <v>0</v>
      </c>
      <c r="Y181" s="1">
        <f t="shared" si="24"/>
        <v>161</v>
      </c>
      <c r="Z181" s="1">
        <v>62</v>
      </c>
      <c r="AA181" s="1">
        <v>26</v>
      </c>
      <c r="AB181" s="1">
        <v>161</v>
      </c>
      <c r="AC181" s="1">
        <f t="shared" si="25"/>
        <v>249</v>
      </c>
      <c r="AD181" s="1">
        <v>23</v>
      </c>
      <c r="AE181" s="1">
        <v>29</v>
      </c>
      <c r="AF181" s="1">
        <v>132</v>
      </c>
      <c r="AG181" s="1">
        <f t="shared" si="26"/>
        <v>184</v>
      </c>
      <c r="AH181" s="12">
        <v>60.414999999999999</v>
      </c>
      <c r="AI181" s="12">
        <v>0</v>
      </c>
      <c r="AJ181" s="12">
        <v>166.46899999999999</v>
      </c>
      <c r="AK181" s="12">
        <f t="shared" si="27"/>
        <v>226.88399999999999</v>
      </c>
      <c r="AL181" s="1">
        <v>3</v>
      </c>
      <c r="AM181" s="1">
        <v>8</v>
      </c>
      <c r="AN181" s="1">
        <v>29</v>
      </c>
      <c r="AO181" s="1">
        <f t="shared" si="28"/>
        <v>40</v>
      </c>
      <c r="AP181" s="1">
        <v>113</v>
      </c>
      <c r="AQ181" s="1">
        <v>58</v>
      </c>
      <c r="AR181" s="1">
        <v>39</v>
      </c>
      <c r="AS181" s="1">
        <f>+Roc_InfraMR[[#This Row],[B.02.3 - Parque de Coches Eléctricos Motrices Tipo R]]+Roc_InfraMR[[#This Row],[B.02.2 - Parque de Coches Eléctricos Motrices Remolcados Tipo R]]+Roc_InfraMR[[#This Row],[B.02.1 - Parque de Coches Eléctricos Motrices]]</f>
        <v>210</v>
      </c>
      <c r="AT181" s="1">
        <v>0</v>
      </c>
      <c r="AU181" s="1">
        <v>0</v>
      </c>
      <c r="AV181" s="1">
        <v>0</v>
      </c>
      <c r="AW181" s="1">
        <f>+SUM(Roc_InfraMR[[#This Row],[B.03.1 - Parque de Coches Motores Motrices Remolcados]:[B.03.3 - Parque de Coches Motores Motrices Cabina]])</f>
        <v>0</v>
      </c>
      <c r="AX181" s="1">
        <v>158</v>
      </c>
      <c r="AY181" s="1">
        <v>52</v>
      </c>
      <c r="AZ181" s="1">
        <v>15</v>
      </c>
      <c r="BA181" s="1">
        <v>102</v>
      </c>
      <c r="BB181" s="1">
        <v>0</v>
      </c>
      <c r="BC181" s="1">
        <f t="shared" si="29"/>
        <v>327</v>
      </c>
      <c r="BD181" s="1">
        <v>0</v>
      </c>
      <c r="BE181" s="1">
        <v>20</v>
      </c>
      <c r="BF181" s="16">
        <v>1676</v>
      </c>
    </row>
    <row r="182" spans="1:58">
      <c r="A182" s="1">
        <v>2008</v>
      </c>
      <c r="B182" s="1" t="s">
        <v>115</v>
      </c>
      <c r="C182" s="12">
        <v>0</v>
      </c>
      <c r="D182" s="12">
        <v>138.45500000000001</v>
      </c>
      <c r="E182" s="12">
        <v>0</v>
      </c>
      <c r="F182" s="12">
        <v>56.53</v>
      </c>
      <c r="G182" s="12">
        <f t="shared" si="22"/>
        <v>194.98500000000001</v>
      </c>
      <c r="H182" s="12">
        <f>+Roc_InfraMR[[#This Row],[Total Líneas de Explotación ]]</f>
        <v>194.98500000000001</v>
      </c>
      <c r="I182" s="12">
        <v>392.76900000000001</v>
      </c>
      <c r="J182" s="12">
        <f>+Roc_InfraMR[[#This Row],[A.01.2 -  Longitud de Líneas de Explotación No Electrificadas Vía Doble o Múltiple (km)]]*2+Roc_InfraMR[[#This Row],[A.01.1 -  Longitud de Líneas de Explotación No Electrificadas Vía Simple (km)]]</f>
        <v>276.91000000000003</v>
      </c>
      <c r="K182" s="12">
        <v>0</v>
      </c>
      <c r="L182" s="12">
        <f>+Roc_InfraMR[[#This Row],[A.02.2 -  Longitud de Líneas de Explotación Electrificadas Vía Doble o Múltiple (km)]]*2</f>
        <v>113.06</v>
      </c>
      <c r="M182" s="12">
        <v>0</v>
      </c>
      <c r="N182" s="12">
        <f>+Roc_InfraMR[[#This Row],[A.03.1 -  Longitud de Vías de Explotación No Electrificadas Troncales y Ramales (vía principal) (km)]]+Roc_InfraMR[[#This Row],[A.04.1 -  Longitud de Vías de Explotación Electrificadas Troncales y Ramales (vía principal) (km)]]</f>
        <v>389.97</v>
      </c>
      <c r="O182" s="12">
        <f>+Roc_InfraMR[[#This Row],[Total Vías (excluido Auxiliares)]]</f>
        <v>389.97</v>
      </c>
      <c r="P182" s="1">
        <v>61</v>
      </c>
      <c r="Q182" s="1">
        <v>5</v>
      </c>
      <c r="R182" s="1">
        <v>3</v>
      </c>
      <c r="S182" s="1">
        <f t="shared" si="23"/>
        <v>69</v>
      </c>
      <c r="T182" s="1">
        <v>60</v>
      </c>
      <c r="U182" s="1">
        <v>68</v>
      </c>
      <c r="V182" s="1">
        <v>10</v>
      </c>
      <c r="W182" s="1">
        <v>23</v>
      </c>
      <c r="X182" s="1">
        <v>0</v>
      </c>
      <c r="Y182" s="1">
        <f t="shared" si="24"/>
        <v>161</v>
      </c>
      <c r="Z182" s="1">
        <v>62</v>
      </c>
      <c r="AA182" s="1">
        <v>26</v>
      </c>
      <c r="AB182" s="1">
        <v>161</v>
      </c>
      <c r="AC182" s="1">
        <f t="shared" si="25"/>
        <v>249</v>
      </c>
      <c r="AD182" s="1">
        <v>23</v>
      </c>
      <c r="AE182" s="1">
        <v>29</v>
      </c>
      <c r="AF182" s="1">
        <v>132</v>
      </c>
      <c r="AG182" s="1">
        <f t="shared" si="26"/>
        <v>184</v>
      </c>
      <c r="AH182" s="12">
        <v>60.414999999999999</v>
      </c>
      <c r="AI182" s="12">
        <v>0</v>
      </c>
      <c r="AJ182" s="12">
        <v>166.46899999999999</v>
      </c>
      <c r="AK182" s="12">
        <f t="shared" si="27"/>
        <v>226.88399999999999</v>
      </c>
      <c r="AL182" s="1">
        <v>3</v>
      </c>
      <c r="AM182" s="1">
        <v>8</v>
      </c>
      <c r="AN182" s="1">
        <v>29</v>
      </c>
      <c r="AO182" s="1">
        <f t="shared" si="28"/>
        <v>40</v>
      </c>
      <c r="AP182" s="1">
        <v>113</v>
      </c>
      <c r="AQ182" s="1">
        <v>58</v>
      </c>
      <c r="AR182" s="1">
        <v>39</v>
      </c>
      <c r="AS182" s="1">
        <f>+Roc_InfraMR[[#This Row],[B.02.3 - Parque de Coches Eléctricos Motrices Tipo R]]+Roc_InfraMR[[#This Row],[B.02.2 - Parque de Coches Eléctricos Motrices Remolcados Tipo R]]+Roc_InfraMR[[#This Row],[B.02.1 - Parque de Coches Eléctricos Motrices]]</f>
        <v>210</v>
      </c>
      <c r="AT182" s="1">
        <v>0</v>
      </c>
      <c r="AU182" s="1">
        <v>0</v>
      </c>
      <c r="AV182" s="1">
        <v>0</v>
      </c>
      <c r="AW182" s="1">
        <f>+SUM(Roc_InfraMR[[#This Row],[B.03.1 - Parque de Coches Motores Motrices Remolcados]:[B.03.3 - Parque de Coches Motores Motrices Cabina]])</f>
        <v>0</v>
      </c>
      <c r="AX182" s="1">
        <v>158</v>
      </c>
      <c r="AY182" s="1">
        <v>52</v>
      </c>
      <c r="AZ182" s="1">
        <v>15</v>
      </c>
      <c r="BA182" s="1">
        <v>102</v>
      </c>
      <c r="BB182" s="1">
        <v>0</v>
      </c>
      <c r="BC182" s="1">
        <f t="shared" si="29"/>
        <v>327</v>
      </c>
      <c r="BD182" s="1">
        <v>0</v>
      </c>
      <c r="BE182" s="1">
        <v>20</v>
      </c>
      <c r="BF182" s="16">
        <v>1676</v>
      </c>
    </row>
    <row r="183" spans="1:58">
      <c r="A183" s="1">
        <v>2008</v>
      </c>
      <c r="B183" s="1" t="s">
        <v>116</v>
      </c>
      <c r="C183" s="12">
        <v>0</v>
      </c>
      <c r="D183" s="12">
        <v>138.45500000000001</v>
      </c>
      <c r="E183" s="12">
        <v>0</v>
      </c>
      <c r="F183" s="12">
        <v>56.53</v>
      </c>
      <c r="G183" s="12">
        <f t="shared" si="22"/>
        <v>194.98500000000001</v>
      </c>
      <c r="H183" s="12">
        <f>+Roc_InfraMR[[#This Row],[Total Líneas de Explotación ]]</f>
        <v>194.98500000000001</v>
      </c>
      <c r="I183" s="12">
        <v>392.76900000000001</v>
      </c>
      <c r="J183" s="12">
        <f>+Roc_InfraMR[[#This Row],[A.01.2 -  Longitud de Líneas de Explotación No Electrificadas Vía Doble o Múltiple (km)]]*2+Roc_InfraMR[[#This Row],[A.01.1 -  Longitud de Líneas de Explotación No Electrificadas Vía Simple (km)]]</f>
        <v>276.91000000000003</v>
      </c>
      <c r="K183" s="12">
        <v>0</v>
      </c>
      <c r="L183" s="12">
        <f>+Roc_InfraMR[[#This Row],[A.02.2 -  Longitud de Líneas de Explotación Electrificadas Vía Doble o Múltiple (km)]]*2</f>
        <v>113.06</v>
      </c>
      <c r="M183" s="12">
        <v>0</v>
      </c>
      <c r="N183" s="12">
        <f>+Roc_InfraMR[[#This Row],[A.03.1 -  Longitud de Vías de Explotación No Electrificadas Troncales y Ramales (vía principal) (km)]]+Roc_InfraMR[[#This Row],[A.04.1 -  Longitud de Vías de Explotación Electrificadas Troncales y Ramales (vía principal) (km)]]</f>
        <v>389.97</v>
      </c>
      <c r="O183" s="12">
        <f>+Roc_InfraMR[[#This Row],[Total Vías (excluido Auxiliares)]]</f>
        <v>389.97</v>
      </c>
      <c r="P183" s="1">
        <v>61</v>
      </c>
      <c r="Q183" s="1">
        <v>5</v>
      </c>
      <c r="R183" s="1">
        <v>3</v>
      </c>
      <c r="S183" s="1">
        <f t="shared" si="23"/>
        <v>69</v>
      </c>
      <c r="T183" s="1">
        <v>60</v>
      </c>
      <c r="U183" s="1">
        <v>68</v>
      </c>
      <c r="V183" s="1">
        <v>10</v>
      </c>
      <c r="W183" s="1">
        <v>23</v>
      </c>
      <c r="X183" s="1">
        <v>0</v>
      </c>
      <c r="Y183" s="1">
        <f t="shared" si="24"/>
        <v>161</v>
      </c>
      <c r="Z183" s="1">
        <v>62</v>
      </c>
      <c r="AA183" s="1">
        <v>26</v>
      </c>
      <c r="AB183" s="1">
        <v>161</v>
      </c>
      <c r="AC183" s="1">
        <f t="shared" si="25"/>
        <v>249</v>
      </c>
      <c r="AD183" s="1">
        <v>23</v>
      </c>
      <c r="AE183" s="1">
        <v>29</v>
      </c>
      <c r="AF183" s="1">
        <v>132</v>
      </c>
      <c r="AG183" s="1">
        <f t="shared" si="26"/>
        <v>184</v>
      </c>
      <c r="AH183" s="12">
        <v>60.414999999999999</v>
      </c>
      <c r="AI183" s="12">
        <v>0</v>
      </c>
      <c r="AJ183" s="12">
        <v>166.46899999999999</v>
      </c>
      <c r="AK183" s="12">
        <f t="shared" si="27"/>
        <v>226.88399999999999</v>
      </c>
      <c r="AL183" s="1">
        <v>3</v>
      </c>
      <c r="AM183" s="1">
        <v>8</v>
      </c>
      <c r="AN183" s="1">
        <v>29</v>
      </c>
      <c r="AO183" s="1">
        <f t="shared" si="28"/>
        <v>40</v>
      </c>
      <c r="AP183" s="1">
        <v>113</v>
      </c>
      <c r="AQ183" s="1">
        <v>58</v>
      </c>
      <c r="AR183" s="1">
        <v>39</v>
      </c>
      <c r="AS183" s="1">
        <f>+Roc_InfraMR[[#This Row],[B.02.3 - Parque de Coches Eléctricos Motrices Tipo R]]+Roc_InfraMR[[#This Row],[B.02.2 - Parque de Coches Eléctricos Motrices Remolcados Tipo R]]+Roc_InfraMR[[#This Row],[B.02.1 - Parque de Coches Eléctricos Motrices]]</f>
        <v>210</v>
      </c>
      <c r="AT183" s="1">
        <v>0</v>
      </c>
      <c r="AU183" s="1">
        <v>0</v>
      </c>
      <c r="AV183" s="1">
        <v>0</v>
      </c>
      <c r="AW183" s="1">
        <f>+SUM(Roc_InfraMR[[#This Row],[B.03.1 - Parque de Coches Motores Motrices Remolcados]:[B.03.3 - Parque de Coches Motores Motrices Cabina]])</f>
        <v>0</v>
      </c>
      <c r="AX183" s="1">
        <v>158</v>
      </c>
      <c r="AY183" s="1">
        <v>52</v>
      </c>
      <c r="AZ183" s="1">
        <v>15</v>
      </c>
      <c r="BA183" s="1">
        <v>102</v>
      </c>
      <c r="BB183" s="1">
        <v>0</v>
      </c>
      <c r="BC183" s="1">
        <f t="shared" si="29"/>
        <v>327</v>
      </c>
      <c r="BD183" s="1">
        <v>0</v>
      </c>
      <c r="BE183" s="1">
        <v>20</v>
      </c>
      <c r="BF183" s="16">
        <v>1676</v>
      </c>
    </row>
    <row r="184" spans="1:58">
      <c r="A184" s="1">
        <v>2008</v>
      </c>
      <c r="B184" s="1" t="s">
        <v>117</v>
      </c>
      <c r="C184" s="12">
        <v>0</v>
      </c>
      <c r="D184" s="12">
        <v>138.45500000000001</v>
      </c>
      <c r="E184" s="12">
        <v>0</v>
      </c>
      <c r="F184" s="12">
        <v>56.53</v>
      </c>
      <c r="G184" s="12">
        <f t="shared" si="22"/>
        <v>194.98500000000001</v>
      </c>
      <c r="H184" s="12">
        <f>+Roc_InfraMR[[#This Row],[Total Líneas de Explotación ]]</f>
        <v>194.98500000000001</v>
      </c>
      <c r="I184" s="12">
        <v>392.76900000000001</v>
      </c>
      <c r="J184" s="12">
        <f>+Roc_InfraMR[[#This Row],[A.01.2 -  Longitud de Líneas de Explotación No Electrificadas Vía Doble o Múltiple (km)]]*2+Roc_InfraMR[[#This Row],[A.01.1 -  Longitud de Líneas de Explotación No Electrificadas Vía Simple (km)]]</f>
        <v>276.91000000000003</v>
      </c>
      <c r="K184" s="12">
        <v>0</v>
      </c>
      <c r="L184" s="12">
        <f>+Roc_InfraMR[[#This Row],[A.02.2 -  Longitud de Líneas de Explotación Electrificadas Vía Doble o Múltiple (km)]]*2</f>
        <v>113.06</v>
      </c>
      <c r="M184" s="12">
        <v>0</v>
      </c>
      <c r="N184" s="12">
        <f>+Roc_InfraMR[[#This Row],[A.03.1 -  Longitud de Vías de Explotación No Electrificadas Troncales y Ramales (vía principal) (km)]]+Roc_InfraMR[[#This Row],[A.04.1 -  Longitud de Vías de Explotación Electrificadas Troncales y Ramales (vía principal) (km)]]</f>
        <v>389.97</v>
      </c>
      <c r="O184" s="12">
        <f>+Roc_InfraMR[[#This Row],[Total Vías (excluido Auxiliares)]]</f>
        <v>389.97</v>
      </c>
      <c r="P184" s="1">
        <v>61</v>
      </c>
      <c r="Q184" s="1">
        <v>5</v>
      </c>
      <c r="R184" s="1">
        <v>3</v>
      </c>
      <c r="S184" s="1">
        <f t="shared" si="23"/>
        <v>69</v>
      </c>
      <c r="T184" s="1">
        <v>60</v>
      </c>
      <c r="U184" s="1">
        <v>68</v>
      </c>
      <c r="V184" s="1">
        <v>10</v>
      </c>
      <c r="W184" s="1">
        <v>23</v>
      </c>
      <c r="X184" s="1">
        <v>0</v>
      </c>
      <c r="Y184" s="1">
        <f t="shared" si="24"/>
        <v>161</v>
      </c>
      <c r="Z184" s="1">
        <v>62</v>
      </c>
      <c r="AA184" s="1">
        <v>26</v>
      </c>
      <c r="AB184" s="1">
        <v>161</v>
      </c>
      <c r="AC184" s="1">
        <f t="shared" si="25"/>
        <v>249</v>
      </c>
      <c r="AD184" s="1">
        <v>23</v>
      </c>
      <c r="AE184" s="1">
        <v>29</v>
      </c>
      <c r="AF184" s="1">
        <v>132</v>
      </c>
      <c r="AG184" s="1">
        <f t="shared" si="26"/>
        <v>184</v>
      </c>
      <c r="AH184" s="12">
        <v>60.414999999999999</v>
      </c>
      <c r="AI184" s="12">
        <v>0</v>
      </c>
      <c r="AJ184" s="12">
        <v>166.46899999999999</v>
      </c>
      <c r="AK184" s="12">
        <f t="shared" si="27"/>
        <v>226.88399999999999</v>
      </c>
      <c r="AL184" s="1">
        <v>3</v>
      </c>
      <c r="AM184" s="1">
        <v>8</v>
      </c>
      <c r="AN184" s="1">
        <v>29</v>
      </c>
      <c r="AO184" s="1">
        <f t="shared" si="28"/>
        <v>40</v>
      </c>
      <c r="AP184" s="1">
        <v>113</v>
      </c>
      <c r="AQ184" s="1">
        <v>58</v>
      </c>
      <c r="AR184" s="1">
        <v>39</v>
      </c>
      <c r="AS184" s="1">
        <f>+Roc_InfraMR[[#This Row],[B.02.3 - Parque de Coches Eléctricos Motrices Tipo R]]+Roc_InfraMR[[#This Row],[B.02.2 - Parque de Coches Eléctricos Motrices Remolcados Tipo R]]+Roc_InfraMR[[#This Row],[B.02.1 - Parque de Coches Eléctricos Motrices]]</f>
        <v>210</v>
      </c>
      <c r="AT184" s="1">
        <v>0</v>
      </c>
      <c r="AU184" s="1">
        <v>0</v>
      </c>
      <c r="AV184" s="1">
        <v>0</v>
      </c>
      <c r="AW184" s="1">
        <f>+SUM(Roc_InfraMR[[#This Row],[B.03.1 - Parque de Coches Motores Motrices Remolcados]:[B.03.3 - Parque de Coches Motores Motrices Cabina]])</f>
        <v>0</v>
      </c>
      <c r="AX184" s="1">
        <v>158</v>
      </c>
      <c r="AY184" s="1">
        <v>52</v>
      </c>
      <c r="AZ184" s="1">
        <v>15</v>
      </c>
      <c r="BA184" s="1">
        <v>102</v>
      </c>
      <c r="BB184" s="1">
        <v>0</v>
      </c>
      <c r="BC184" s="1">
        <f t="shared" si="29"/>
        <v>327</v>
      </c>
      <c r="BD184" s="1">
        <v>0</v>
      </c>
      <c r="BE184" s="1">
        <v>20</v>
      </c>
      <c r="BF184" s="16">
        <v>1676</v>
      </c>
    </row>
    <row r="185" spans="1:58">
      <c r="A185" s="1">
        <v>2008</v>
      </c>
      <c r="B185" s="1" t="s">
        <v>118</v>
      </c>
      <c r="C185" s="12">
        <v>0</v>
      </c>
      <c r="D185" s="12">
        <v>138.45500000000001</v>
      </c>
      <c r="E185" s="12">
        <v>0</v>
      </c>
      <c r="F185" s="12">
        <v>56.53</v>
      </c>
      <c r="G185" s="12">
        <f t="shared" si="22"/>
        <v>194.98500000000001</v>
      </c>
      <c r="H185" s="12">
        <f>+Roc_InfraMR[[#This Row],[Total Líneas de Explotación ]]</f>
        <v>194.98500000000001</v>
      </c>
      <c r="I185" s="12">
        <v>392.76900000000001</v>
      </c>
      <c r="J185" s="12">
        <f>+Roc_InfraMR[[#This Row],[A.01.2 -  Longitud de Líneas de Explotación No Electrificadas Vía Doble o Múltiple (km)]]*2+Roc_InfraMR[[#This Row],[A.01.1 -  Longitud de Líneas de Explotación No Electrificadas Vía Simple (km)]]</f>
        <v>276.91000000000003</v>
      </c>
      <c r="K185" s="12">
        <v>0</v>
      </c>
      <c r="L185" s="12">
        <f>+Roc_InfraMR[[#This Row],[A.02.2 -  Longitud de Líneas de Explotación Electrificadas Vía Doble o Múltiple (km)]]*2</f>
        <v>113.06</v>
      </c>
      <c r="M185" s="12">
        <v>0</v>
      </c>
      <c r="N185" s="12">
        <f>+Roc_InfraMR[[#This Row],[A.03.1 -  Longitud de Vías de Explotación No Electrificadas Troncales y Ramales (vía principal) (km)]]+Roc_InfraMR[[#This Row],[A.04.1 -  Longitud de Vías de Explotación Electrificadas Troncales y Ramales (vía principal) (km)]]</f>
        <v>389.97</v>
      </c>
      <c r="O185" s="12">
        <f>+Roc_InfraMR[[#This Row],[Total Vías (excluido Auxiliares)]]</f>
        <v>389.97</v>
      </c>
      <c r="P185" s="1">
        <v>61</v>
      </c>
      <c r="Q185" s="1">
        <v>5</v>
      </c>
      <c r="R185" s="1">
        <v>3</v>
      </c>
      <c r="S185" s="1">
        <f t="shared" si="23"/>
        <v>69</v>
      </c>
      <c r="T185" s="1">
        <v>60</v>
      </c>
      <c r="U185" s="1">
        <v>68</v>
      </c>
      <c r="V185" s="1">
        <v>10</v>
      </c>
      <c r="W185" s="1">
        <v>23</v>
      </c>
      <c r="X185" s="1">
        <v>0</v>
      </c>
      <c r="Y185" s="1">
        <f t="shared" si="24"/>
        <v>161</v>
      </c>
      <c r="Z185" s="1">
        <v>62</v>
      </c>
      <c r="AA185" s="1">
        <v>26</v>
      </c>
      <c r="AB185" s="1">
        <v>161</v>
      </c>
      <c r="AC185" s="1">
        <f t="shared" si="25"/>
        <v>249</v>
      </c>
      <c r="AD185" s="1">
        <v>23</v>
      </c>
      <c r="AE185" s="1">
        <v>29</v>
      </c>
      <c r="AF185" s="1">
        <v>132</v>
      </c>
      <c r="AG185" s="1">
        <f t="shared" si="26"/>
        <v>184</v>
      </c>
      <c r="AH185" s="12">
        <v>60.414999999999999</v>
      </c>
      <c r="AI185" s="12">
        <v>0</v>
      </c>
      <c r="AJ185" s="12">
        <v>166.46899999999999</v>
      </c>
      <c r="AK185" s="12">
        <f t="shared" si="27"/>
        <v>226.88399999999999</v>
      </c>
      <c r="AL185" s="1">
        <v>3</v>
      </c>
      <c r="AM185" s="1">
        <v>8</v>
      </c>
      <c r="AN185" s="1">
        <v>29</v>
      </c>
      <c r="AO185" s="1">
        <f t="shared" si="28"/>
        <v>40</v>
      </c>
      <c r="AP185" s="1">
        <v>113</v>
      </c>
      <c r="AQ185" s="1">
        <v>58</v>
      </c>
      <c r="AR185" s="1">
        <v>39</v>
      </c>
      <c r="AS185" s="1">
        <f>+Roc_InfraMR[[#This Row],[B.02.3 - Parque de Coches Eléctricos Motrices Tipo R]]+Roc_InfraMR[[#This Row],[B.02.2 - Parque de Coches Eléctricos Motrices Remolcados Tipo R]]+Roc_InfraMR[[#This Row],[B.02.1 - Parque de Coches Eléctricos Motrices]]</f>
        <v>210</v>
      </c>
      <c r="AT185" s="1">
        <v>0</v>
      </c>
      <c r="AU185" s="1">
        <v>0</v>
      </c>
      <c r="AV185" s="1">
        <v>0</v>
      </c>
      <c r="AW185" s="1">
        <f>+SUM(Roc_InfraMR[[#This Row],[B.03.1 - Parque de Coches Motores Motrices Remolcados]:[B.03.3 - Parque de Coches Motores Motrices Cabina]])</f>
        <v>0</v>
      </c>
      <c r="AX185" s="1">
        <v>158</v>
      </c>
      <c r="AY185" s="1">
        <v>52</v>
      </c>
      <c r="AZ185" s="1">
        <v>15</v>
      </c>
      <c r="BA185" s="1">
        <v>102</v>
      </c>
      <c r="BB185" s="1">
        <v>0</v>
      </c>
      <c r="BC185" s="1">
        <f t="shared" si="29"/>
        <v>327</v>
      </c>
      <c r="BD185" s="1">
        <v>0</v>
      </c>
      <c r="BE185" s="1">
        <v>20</v>
      </c>
      <c r="BF185" s="16">
        <v>1676</v>
      </c>
    </row>
    <row r="186" spans="1:58">
      <c r="A186" s="1">
        <v>2008</v>
      </c>
      <c r="B186" s="1" t="s">
        <v>119</v>
      </c>
      <c r="C186" s="12">
        <v>0</v>
      </c>
      <c r="D186" s="12">
        <v>138.45500000000001</v>
      </c>
      <c r="E186" s="12">
        <v>0</v>
      </c>
      <c r="F186" s="12">
        <v>56.53</v>
      </c>
      <c r="G186" s="12">
        <f t="shared" si="22"/>
        <v>194.98500000000001</v>
      </c>
      <c r="H186" s="12">
        <f>+Roc_InfraMR[[#This Row],[Total Líneas de Explotación ]]</f>
        <v>194.98500000000001</v>
      </c>
      <c r="I186" s="12">
        <v>392.76900000000001</v>
      </c>
      <c r="J186" s="12">
        <f>+Roc_InfraMR[[#This Row],[A.01.2 -  Longitud de Líneas de Explotación No Electrificadas Vía Doble o Múltiple (km)]]*2+Roc_InfraMR[[#This Row],[A.01.1 -  Longitud de Líneas de Explotación No Electrificadas Vía Simple (km)]]</f>
        <v>276.91000000000003</v>
      </c>
      <c r="K186" s="12">
        <v>0</v>
      </c>
      <c r="L186" s="12">
        <f>+Roc_InfraMR[[#This Row],[A.02.2 -  Longitud de Líneas de Explotación Electrificadas Vía Doble o Múltiple (km)]]*2</f>
        <v>113.06</v>
      </c>
      <c r="M186" s="12">
        <v>0</v>
      </c>
      <c r="N186" s="12">
        <f>+Roc_InfraMR[[#This Row],[A.03.1 -  Longitud de Vías de Explotación No Electrificadas Troncales y Ramales (vía principal) (km)]]+Roc_InfraMR[[#This Row],[A.04.1 -  Longitud de Vías de Explotación Electrificadas Troncales y Ramales (vía principal) (km)]]</f>
        <v>389.97</v>
      </c>
      <c r="O186" s="12">
        <f>+Roc_InfraMR[[#This Row],[Total Vías (excluido Auxiliares)]]</f>
        <v>389.97</v>
      </c>
      <c r="P186" s="1">
        <v>61</v>
      </c>
      <c r="Q186" s="1">
        <v>5</v>
      </c>
      <c r="R186" s="1">
        <v>3</v>
      </c>
      <c r="S186" s="1">
        <f t="shared" si="23"/>
        <v>69</v>
      </c>
      <c r="T186" s="1">
        <v>60</v>
      </c>
      <c r="U186" s="1">
        <v>68</v>
      </c>
      <c r="V186" s="1">
        <v>10</v>
      </c>
      <c r="W186" s="1">
        <v>23</v>
      </c>
      <c r="X186" s="1">
        <v>0</v>
      </c>
      <c r="Y186" s="1">
        <f t="shared" si="24"/>
        <v>161</v>
      </c>
      <c r="Z186" s="1">
        <v>62</v>
      </c>
      <c r="AA186" s="1">
        <v>26</v>
      </c>
      <c r="AB186" s="1">
        <v>161</v>
      </c>
      <c r="AC186" s="1">
        <f t="shared" si="25"/>
        <v>249</v>
      </c>
      <c r="AD186" s="1">
        <v>23</v>
      </c>
      <c r="AE186" s="1">
        <v>29</v>
      </c>
      <c r="AF186" s="1">
        <v>132</v>
      </c>
      <c r="AG186" s="1">
        <f t="shared" si="26"/>
        <v>184</v>
      </c>
      <c r="AH186" s="12">
        <v>60.414999999999999</v>
      </c>
      <c r="AI186" s="12">
        <v>0</v>
      </c>
      <c r="AJ186" s="12">
        <v>166.46899999999999</v>
      </c>
      <c r="AK186" s="12">
        <f t="shared" si="27"/>
        <v>226.88399999999999</v>
      </c>
      <c r="AL186" s="1">
        <v>3</v>
      </c>
      <c r="AM186" s="1">
        <v>8</v>
      </c>
      <c r="AN186" s="1">
        <v>29</v>
      </c>
      <c r="AO186" s="1">
        <f t="shared" si="28"/>
        <v>40</v>
      </c>
      <c r="AP186" s="1">
        <v>113</v>
      </c>
      <c r="AQ186" s="1">
        <v>58</v>
      </c>
      <c r="AR186" s="1">
        <v>39</v>
      </c>
      <c r="AS186" s="1">
        <f>+Roc_InfraMR[[#This Row],[B.02.3 - Parque de Coches Eléctricos Motrices Tipo R]]+Roc_InfraMR[[#This Row],[B.02.2 - Parque de Coches Eléctricos Motrices Remolcados Tipo R]]+Roc_InfraMR[[#This Row],[B.02.1 - Parque de Coches Eléctricos Motrices]]</f>
        <v>210</v>
      </c>
      <c r="AT186" s="1">
        <v>0</v>
      </c>
      <c r="AU186" s="1">
        <v>0</v>
      </c>
      <c r="AV186" s="1">
        <v>0</v>
      </c>
      <c r="AW186" s="1">
        <f>+SUM(Roc_InfraMR[[#This Row],[B.03.1 - Parque de Coches Motores Motrices Remolcados]:[B.03.3 - Parque de Coches Motores Motrices Cabina]])</f>
        <v>0</v>
      </c>
      <c r="AX186" s="1">
        <v>158</v>
      </c>
      <c r="AY186" s="1">
        <v>52</v>
      </c>
      <c r="AZ186" s="1">
        <v>15</v>
      </c>
      <c r="BA186" s="1">
        <v>102</v>
      </c>
      <c r="BB186" s="1">
        <v>0</v>
      </c>
      <c r="BC186" s="1">
        <f t="shared" si="29"/>
        <v>327</v>
      </c>
      <c r="BD186" s="1">
        <v>0</v>
      </c>
      <c r="BE186" s="1">
        <v>20</v>
      </c>
      <c r="BF186" s="16">
        <v>1676</v>
      </c>
    </row>
    <row r="187" spans="1:58">
      <c r="A187" s="1">
        <v>2008</v>
      </c>
      <c r="B187" s="1" t="s">
        <v>120</v>
      </c>
      <c r="C187" s="12">
        <v>0</v>
      </c>
      <c r="D187" s="12">
        <v>138.45500000000001</v>
      </c>
      <c r="E187" s="12">
        <v>0</v>
      </c>
      <c r="F187" s="12">
        <v>56.53</v>
      </c>
      <c r="G187" s="12">
        <f t="shared" si="22"/>
        <v>194.98500000000001</v>
      </c>
      <c r="H187" s="12">
        <f>+Roc_InfraMR[[#This Row],[Total Líneas de Explotación ]]</f>
        <v>194.98500000000001</v>
      </c>
      <c r="I187" s="12">
        <v>392.76900000000001</v>
      </c>
      <c r="J187" s="12">
        <f>+Roc_InfraMR[[#This Row],[A.01.2 -  Longitud de Líneas de Explotación No Electrificadas Vía Doble o Múltiple (km)]]*2+Roc_InfraMR[[#This Row],[A.01.1 -  Longitud de Líneas de Explotación No Electrificadas Vía Simple (km)]]</f>
        <v>276.91000000000003</v>
      </c>
      <c r="K187" s="12">
        <v>0</v>
      </c>
      <c r="L187" s="12">
        <f>+Roc_InfraMR[[#This Row],[A.02.2 -  Longitud de Líneas de Explotación Electrificadas Vía Doble o Múltiple (km)]]*2</f>
        <v>113.06</v>
      </c>
      <c r="M187" s="12">
        <v>0</v>
      </c>
      <c r="N187" s="12">
        <f>+Roc_InfraMR[[#This Row],[A.03.1 -  Longitud de Vías de Explotación No Electrificadas Troncales y Ramales (vía principal) (km)]]+Roc_InfraMR[[#This Row],[A.04.1 -  Longitud de Vías de Explotación Electrificadas Troncales y Ramales (vía principal) (km)]]</f>
        <v>389.97</v>
      </c>
      <c r="O187" s="12">
        <f>+Roc_InfraMR[[#This Row],[Total Vías (excluido Auxiliares)]]</f>
        <v>389.97</v>
      </c>
      <c r="P187" s="1">
        <v>61</v>
      </c>
      <c r="Q187" s="1">
        <v>5</v>
      </c>
      <c r="R187" s="1">
        <v>3</v>
      </c>
      <c r="S187" s="1">
        <f t="shared" si="23"/>
        <v>69</v>
      </c>
      <c r="T187" s="1">
        <v>60</v>
      </c>
      <c r="U187" s="1">
        <v>68</v>
      </c>
      <c r="V187" s="1">
        <v>10</v>
      </c>
      <c r="W187" s="1">
        <v>23</v>
      </c>
      <c r="X187" s="1">
        <v>0</v>
      </c>
      <c r="Y187" s="1">
        <f t="shared" si="24"/>
        <v>161</v>
      </c>
      <c r="Z187" s="1">
        <v>62</v>
      </c>
      <c r="AA187" s="1">
        <v>26</v>
      </c>
      <c r="AB187" s="1">
        <v>161</v>
      </c>
      <c r="AC187" s="1">
        <f t="shared" si="25"/>
        <v>249</v>
      </c>
      <c r="AD187" s="1">
        <v>23</v>
      </c>
      <c r="AE187" s="1">
        <v>29</v>
      </c>
      <c r="AF187" s="1">
        <v>132</v>
      </c>
      <c r="AG187" s="1">
        <f t="shared" si="26"/>
        <v>184</v>
      </c>
      <c r="AH187" s="12">
        <v>60.414999999999999</v>
      </c>
      <c r="AI187" s="12">
        <v>0</v>
      </c>
      <c r="AJ187" s="12">
        <v>166.46899999999999</v>
      </c>
      <c r="AK187" s="12">
        <f t="shared" si="27"/>
        <v>226.88399999999999</v>
      </c>
      <c r="AL187" s="1">
        <v>3</v>
      </c>
      <c r="AM187" s="1">
        <v>8</v>
      </c>
      <c r="AN187" s="1">
        <v>29</v>
      </c>
      <c r="AO187" s="1">
        <f t="shared" si="28"/>
        <v>40</v>
      </c>
      <c r="AP187" s="1">
        <v>113</v>
      </c>
      <c r="AQ187" s="1">
        <v>58</v>
      </c>
      <c r="AR187" s="1">
        <v>39</v>
      </c>
      <c r="AS187" s="1">
        <f>+Roc_InfraMR[[#This Row],[B.02.3 - Parque de Coches Eléctricos Motrices Tipo R]]+Roc_InfraMR[[#This Row],[B.02.2 - Parque de Coches Eléctricos Motrices Remolcados Tipo R]]+Roc_InfraMR[[#This Row],[B.02.1 - Parque de Coches Eléctricos Motrices]]</f>
        <v>210</v>
      </c>
      <c r="AT187" s="1">
        <v>0</v>
      </c>
      <c r="AU187" s="1">
        <v>0</v>
      </c>
      <c r="AV187" s="1">
        <v>0</v>
      </c>
      <c r="AW187" s="1">
        <f>+SUM(Roc_InfraMR[[#This Row],[B.03.1 - Parque de Coches Motores Motrices Remolcados]:[B.03.3 - Parque de Coches Motores Motrices Cabina]])</f>
        <v>0</v>
      </c>
      <c r="AX187" s="1">
        <v>158</v>
      </c>
      <c r="AY187" s="1">
        <v>52</v>
      </c>
      <c r="AZ187" s="1">
        <v>15</v>
      </c>
      <c r="BA187" s="1">
        <v>102</v>
      </c>
      <c r="BB187" s="1">
        <v>0</v>
      </c>
      <c r="BC187" s="1">
        <f t="shared" si="29"/>
        <v>327</v>
      </c>
      <c r="BD187" s="1">
        <v>0</v>
      </c>
      <c r="BE187" s="1">
        <v>20</v>
      </c>
      <c r="BF187" s="16">
        <v>1676</v>
      </c>
    </row>
    <row r="188" spans="1:58">
      <c r="A188" s="1">
        <v>2008</v>
      </c>
      <c r="B188" s="1" t="s">
        <v>121</v>
      </c>
      <c r="C188" s="12">
        <v>0</v>
      </c>
      <c r="D188" s="12">
        <v>138.45500000000001</v>
      </c>
      <c r="E188" s="12">
        <v>0</v>
      </c>
      <c r="F188" s="12">
        <v>56.53</v>
      </c>
      <c r="G188" s="12">
        <f t="shared" si="22"/>
        <v>194.98500000000001</v>
      </c>
      <c r="H188" s="12">
        <f>+Roc_InfraMR[[#This Row],[Total Líneas de Explotación ]]</f>
        <v>194.98500000000001</v>
      </c>
      <c r="I188" s="12">
        <v>392.76900000000001</v>
      </c>
      <c r="J188" s="12">
        <f>+Roc_InfraMR[[#This Row],[A.01.2 -  Longitud de Líneas de Explotación No Electrificadas Vía Doble o Múltiple (km)]]*2+Roc_InfraMR[[#This Row],[A.01.1 -  Longitud de Líneas de Explotación No Electrificadas Vía Simple (km)]]</f>
        <v>276.91000000000003</v>
      </c>
      <c r="K188" s="12">
        <v>0</v>
      </c>
      <c r="L188" s="12">
        <f>+Roc_InfraMR[[#This Row],[A.02.2 -  Longitud de Líneas de Explotación Electrificadas Vía Doble o Múltiple (km)]]*2</f>
        <v>113.06</v>
      </c>
      <c r="M188" s="12">
        <v>0</v>
      </c>
      <c r="N188" s="12">
        <f>+Roc_InfraMR[[#This Row],[A.03.1 -  Longitud de Vías de Explotación No Electrificadas Troncales y Ramales (vía principal) (km)]]+Roc_InfraMR[[#This Row],[A.04.1 -  Longitud de Vías de Explotación Electrificadas Troncales y Ramales (vía principal) (km)]]</f>
        <v>389.97</v>
      </c>
      <c r="O188" s="12">
        <f>+Roc_InfraMR[[#This Row],[Total Vías (excluido Auxiliares)]]</f>
        <v>389.97</v>
      </c>
      <c r="P188" s="1">
        <v>61</v>
      </c>
      <c r="Q188" s="1">
        <v>5</v>
      </c>
      <c r="R188" s="1">
        <v>3</v>
      </c>
      <c r="S188" s="1">
        <f t="shared" si="23"/>
        <v>69</v>
      </c>
      <c r="T188" s="1">
        <v>60</v>
      </c>
      <c r="U188" s="1">
        <v>68</v>
      </c>
      <c r="V188" s="1">
        <v>10</v>
      </c>
      <c r="W188" s="1">
        <v>23</v>
      </c>
      <c r="X188" s="1">
        <v>0</v>
      </c>
      <c r="Y188" s="1">
        <f t="shared" si="24"/>
        <v>161</v>
      </c>
      <c r="Z188" s="1">
        <v>62</v>
      </c>
      <c r="AA188" s="1">
        <v>26</v>
      </c>
      <c r="AB188" s="1">
        <v>161</v>
      </c>
      <c r="AC188" s="1">
        <f t="shared" si="25"/>
        <v>249</v>
      </c>
      <c r="AD188" s="1">
        <v>23</v>
      </c>
      <c r="AE188" s="1">
        <v>29</v>
      </c>
      <c r="AF188" s="1">
        <v>132</v>
      </c>
      <c r="AG188" s="1">
        <f t="shared" si="26"/>
        <v>184</v>
      </c>
      <c r="AH188" s="12">
        <v>60.414999999999999</v>
      </c>
      <c r="AI188" s="12">
        <v>0</v>
      </c>
      <c r="AJ188" s="12">
        <v>166.46899999999999</v>
      </c>
      <c r="AK188" s="12">
        <f t="shared" si="27"/>
        <v>226.88399999999999</v>
      </c>
      <c r="AL188" s="1">
        <v>3</v>
      </c>
      <c r="AM188" s="1">
        <v>8</v>
      </c>
      <c r="AN188" s="1">
        <v>29</v>
      </c>
      <c r="AO188" s="1">
        <f t="shared" si="28"/>
        <v>40</v>
      </c>
      <c r="AP188" s="1">
        <v>113</v>
      </c>
      <c r="AQ188" s="1">
        <v>58</v>
      </c>
      <c r="AR188" s="1">
        <v>39</v>
      </c>
      <c r="AS188" s="1">
        <f>+Roc_InfraMR[[#This Row],[B.02.3 - Parque de Coches Eléctricos Motrices Tipo R]]+Roc_InfraMR[[#This Row],[B.02.2 - Parque de Coches Eléctricos Motrices Remolcados Tipo R]]+Roc_InfraMR[[#This Row],[B.02.1 - Parque de Coches Eléctricos Motrices]]</f>
        <v>210</v>
      </c>
      <c r="AT188" s="1">
        <v>0</v>
      </c>
      <c r="AU188" s="1">
        <v>0</v>
      </c>
      <c r="AV188" s="1">
        <v>0</v>
      </c>
      <c r="AW188" s="1">
        <f>+SUM(Roc_InfraMR[[#This Row],[B.03.1 - Parque de Coches Motores Motrices Remolcados]:[B.03.3 - Parque de Coches Motores Motrices Cabina]])</f>
        <v>0</v>
      </c>
      <c r="AX188" s="1">
        <v>158</v>
      </c>
      <c r="AY188" s="1">
        <v>52</v>
      </c>
      <c r="AZ188" s="1">
        <v>15</v>
      </c>
      <c r="BA188" s="1">
        <v>102</v>
      </c>
      <c r="BB188" s="1">
        <v>0</v>
      </c>
      <c r="BC188" s="1">
        <f t="shared" si="29"/>
        <v>327</v>
      </c>
      <c r="BD188" s="1">
        <v>0</v>
      </c>
      <c r="BE188" s="1">
        <v>20</v>
      </c>
      <c r="BF188" s="16">
        <v>1676</v>
      </c>
    </row>
    <row r="189" spans="1:58">
      <c r="A189" s="1">
        <v>2008</v>
      </c>
      <c r="B189" s="1" t="s">
        <v>122</v>
      </c>
      <c r="C189" s="12">
        <v>0</v>
      </c>
      <c r="D189" s="12">
        <v>138.45500000000001</v>
      </c>
      <c r="E189" s="12">
        <v>0</v>
      </c>
      <c r="F189" s="12">
        <v>56.53</v>
      </c>
      <c r="G189" s="12">
        <f t="shared" si="22"/>
        <v>194.98500000000001</v>
      </c>
      <c r="H189" s="12">
        <f>+Roc_InfraMR[[#This Row],[Total Líneas de Explotación ]]</f>
        <v>194.98500000000001</v>
      </c>
      <c r="I189" s="12">
        <v>392.76900000000001</v>
      </c>
      <c r="J189" s="12">
        <f>+Roc_InfraMR[[#This Row],[A.01.2 -  Longitud de Líneas de Explotación No Electrificadas Vía Doble o Múltiple (km)]]*2+Roc_InfraMR[[#This Row],[A.01.1 -  Longitud de Líneas de Explotación No Electrificadas Vía Simple (km)]]</f>
        <v>276.91000000000003</v>
      </c>
      <c r="K189" s="12">
        <v>0</v>
      </c>
      <c r="L189" s="12">
        <f>+Roc_InfraMR[[#This Row],[A.02.2 -  Longitud de Líneas de Explotación Electrificadas Vía Doble o Múltiple (km)]]*2</f>
        <v>113.06</v>
      </c>
      <c r="M189" s="12">
        <v>0</v>
      </c>
      <c r="N189" s="12">
        <f>+Roc_InfraMR[[#This Row],[A.03.1 -  Longitud de Vías de Explotación No Electrificadas Troncales y Ramales (vía principal) (km)]]+Roc_InfraMR[[#This Row],[A.04.1 -  Longitud de Vías de Explotación Electrificadas Troncales y Ramales (vía principal) (km)]]</f>
        <v>389.97</v>
      </c>
      <c r="O189" s="12">
        <f>+Roc_InfraMR[[#This Row],[Total Vías (excluido Auxiliares)]]</f>
        <v>389.97</v>
      </c>
      <c r="P189" s="1">
        <v>61</v>
      </c>
      <c r="Q189" s="1">
        <v>5</v>
      </c>
      <c r="R189" s="1">
        <v>3</v>
      </c>
      <c r="S189" s="1">
        <f t="shared" si="23"/>
        <v>69</v>
      </c>
      <c r="T189" s="1">
        <v>60</v>
      </c>
      <c r="U189" s="1">
        <v>68</v>
      </c>
      <c r="V189" s="1">
        <v>10</v>
      </c>
      <c r="W189" s="1">
        <v>23</v>
      </c>
      <c r="X189" s="1">
        <v>0</v>
      </c>
      <c r="Y189" s="1">
        <f t="shared" si="24"/>
        <v>161</v>
      </c>
      <c r="Z189" s="1">
        <v>62</v>
      </c>
      <c r="AA189" s="1">
        <v>26</v>
      </c>
      <c r="AB189" s="1">
        <v>161</v>
      </c>
      <c r="AC189" s="1">
        <f t="shared" si="25"/>
        <v>249</v>
      </c>
      <c r="AD189" s="1">
        <v>23</v>
      </c>
      <c r="AE189" s="1">
        <v>29</v>
      </c>
      <c r="AF189" s="1">
        <v>132</v>
      </c>
      <c r="AG189" s="1">
        <f t="shared" si="26"/>
        <v>184</v>
      </c>
      <c r="AH189" s="12">
        <v>60.414999999999999</v>
      </c>
      <c r="AI189" s="12">
        <v>0</v>
      </c>
      <c r="AJ189" s="12">
        <v>166.46899999999999</v>
      </c>
      <c r="AK189" s="12">
        <f t="shared" si="27"/>
        <v>226.88399999999999</v>
      </c>
      <c r="AL189" s="1">
        <v>3</v>
      </c>
      <c r="AM189" s="1">
        <v>8</v>
      </c>
      <c r="AN189" s="1">
        <v>29</v>
      </c>
      <c r="AO189" s="1">
        <f t="shared" si="28"/>
        <v>40</v>
      </c>
      <c r="AP189" s="1">
        <v>113</v>
      </c>
      <c r="AQ189" s="1">
        <v>58</v>
      </c>
      <c r="AR189" s="1">
        <v>39</v>
      </c>
      <c r="AS189" s="1">
        <f>+Roc_InfraMR[[#This Row],[B.02.3 - Parque de Coches Eléctricos Motrices Tipo R]]+Roc_InfraMR[[#This Row],[B.02.2 - Parque de Coches Eléctricos Motrices Remolcados Tipo R]]+Roc_InfraMR[[#This Row],[B.02.1 - Parque de Coches Eléctricos Motrices]]</f>
        <v>210</v>
      </c>
      <c r="AT189" s="1">
        <v>0</v>
      </c>
      <c r="AU189" s="1">
        <v>0</v>
      </c>
      <c r="AV189" s="1">
        <v>0</v>
      </c>
      <c r="AW189" s="1">
        <f>+SUM(Roc_InfraMR[[#This Row],[B.03.1 - Parque de Coches Motores Motrices Remolcados]:[B.03.3 - Parque de Coches Motores Motrices Cabina]])</f>
        <v>0</v>
      </c>
      <c r="AX189" s="1">
        <v>158</v>
      </c>
      <c r="AY189" s="1">
        <v>52</v>
      </c>
      <c r="AZ189" s="1">
        <v>15</v>
      </c>
      <c r="BA189" s="1">
        <v>102</v>
      </c>
      <c r="BB189" s="1">
        <v>0</v>
      </c>
      <c r="BC189" s="1">
        <f t="shared" si="29"/>
        <v>327</v>
      </c>
      <c r="BD189" s="1">
        <v>0</v>
      </c>
      <c r="BE189" s="1">
        <v>20</v>
      </c>
      <c r="BF189" s="16">
        <v>1676</v>
      </c>
    </row>
    <row r="190" spans="1:58">
      <c r="A190" s="1">
        <v>2008</v>
      </c>
      <c r="B190" s="1" t="s">
        <v>123</v>
      </c>
      <c r="C190" s="12">
        <v>0</v>
      </c>
      <c r="D190" s="12">
        <v>138.45500000000001</v>
      </c>
      <c r="E190" s="12">
        <v>0</v>
      </c>
      <c r="F190" s="12">
        <v>56.53</v>
      </c>
      <c r="G190" s="12">
        <f t="shared" si="22"/>
        <v>194.98500000000001</v>
      </c>
      <c r="H190" s="12">
        <f>+Roc_InfraMR[[#This Row],[Total Líneas de Explotación ]]</f>
        <v>194.98500000000001</v>
      </c>
      <c r="I190" s="12">
        <v>392.76900000000001</v>
      </c>
      <c r="J190" s="12">
        <f>+Roc_InfraMR[[#This Row],[A.01.2 -  Longitud de Líneas de Explotación No Electrificadas Vía Doble o Múltiple (km)]]*2+Roc_InfraMR[[#This Row],[A.01.1 -  Longitud de Líneas de Explotación No Electrificadas Vía Simple (km)]]</f>
        <v>276.91000000000003</v>
      </c>
      <c r="K190" s="12">
        <v>0</v>
      </c>
      <c r="L190" s="12">
        <f>+Roc_InfraMR[[#This Row],[A.02.2 -  Longitud de Líneas de Explotación Electrificadas Vía Doble o Múltiple (km)]]*2</f>
        <v>113.06</v>
      </c>
      <c r="M190" s="12">
        <v>0</v>
      </c>
      <c r="N190" s="12">
        <f>+Roc_InfraMR[[#This Row],[A.03.1 -  Longitud de Vías de Explotación No Electrificadas Troncales y Ramales (vía principal) (km)]]+Roc_InfraMR[[#This Row],[A.04.1 -  Longitud de Vías de Explotación Electrificadas Troncales y Ramales (vía principal) (km)]]</f>
        <v>389.97</v>
      </c>
      <c r="O190" s="12">
        <f>+Roc_InfraMR[[#This Row],[Total Vías (excluido Auxiliares)]]</f>
        <v>389.97</v>
      </c>
      <c r="P190" s="1">
        <v>61</v>
      </c>
      <c r="Q190" s="1">
        <v>5</v>
      </c>
      <c r="R190" s="1">
        <v>3</v>
      </c>
      <c r="S190" s="1">
        <f t="shared" si="23"/>
        <v>69</v>
      </c>
      <c r="T190" s="1">
        <v>60</v>
      </c>
      <c r="U190" s="1">
        <v>68</v>
      </c>
      <c r="V190" s="1">
        <v>10</v>
      </c>
      <c r="W190" s="1">
        <v>23</v>
      </c>
      <c r="X190" s="1">
        <v>0</v>
      </c>
      <c r="Y190" s="1">
        <f t="shared" si="24"/>
        <v>161</v>
      </c>
      <c r="Z190" s="1">
        <v>62</v>
      </c>
      <c r="AA190" s="1">
        <v>26</v>
      </c>
      <c r="AB190" s="1">
        <v>161</v>
      </c>
      <c r="AC190" s="1">
        <f t="shared" si="25"/>
        <v>249</v>
      </c>
      <c r="AD190" s="1">
        <v>23</v>
      </c>
      <c r="AE190" s="1">
        <v>29</v>
      </c>
      <c r="AF190" s="1">
        <v>132</v>
      </c>
      <c r="AG190" s="1">
        <f t="shared" si="26"/>
        <v>184</v>
      </c>
      <c r="AH190" s="12">
        <v>60.414999999999999</v>
      </c>
      <c r="AI190" s="12">
        <v>0</v>
      </c>
      <c r="AJ190" s="12">
        <v>166.46899999999999</v>
      </c>
      <c r="AK190" s="12">
        <f t="shared" si="27"/>
        <v>226.88399999999999</v>
      </c>
      <c r="AL190" s="1">
        <v>3</v>
      </c>
      <c r="AM190" s="1">
        <v>8</v>
      </c>
      <c r="AN190" s="1">
        <v>29</v>
      </c>
      <c r="AO190" s="1">
        <f t="shared" si="28"/>
        <v>40</v>
      </c>
      <c r="AP190" s="1">
        <v>113</v>
      </c>
      <c r="AQ190" s="1">
        <v>58</v>
      </c>
      <c r="AR190" s="1">
        <v>39</v>
      </c>
      <c r="AS190" s="1">
        <f>+Roc_InfraMR[[#This Row],[B.02.3 - Parque de Coches Eléctricos Motrices Tipo R]]+Roc_InfraMR[[#This Row],[B.02.2 - Parque de Coches Eléctricos Motrices Remolcados Tipo R]]+Roc_InfraMR[[#This Row],[B.02.1 - Parque de Coches Eléctricos Motrices]]</f>
        <v>210</v>
      </c>
      <c r="AT190" s="1">
        <v>0</v>
      </c>
      <c r="AU190" s="1">
        <v>0</v>
      </c>
      <c r="AV190" s="1">
        <v>0</v>
      </c>
      <c r="AW190" s="1">
        <f>+SUM(Roc_InfraMR[[#This Row],[B.03.1 - Parque de Coches Motores Motrices Remolcados]:[B.03.3 - Parque de Coches Motores Motrices Cabina]])</f>
        <v>0</v>
      </c>
      <c r="AX190" s="1">
        <v>158</v>
      </c>
      <c r="AY190" s="1">
        <v>52</v>
      </c>
      <c r="AZ190" s="1">
        <v>15</v>
      </c>
      <c r="BA190" s="1">
        <v>102</v>
      </c>
      <c r="BB190" s="1">
        <v>0</v>
      </c>
      <c r="BC190" s="1">
        <f t="shared" si="29"/>
        <v>327</v>
      </c>
      <c r="BD190" s="1">
        <v>0</v>
      </c>
      <c r="BE190" s="1">
        <v>20</v>
      </c>
      <c r="BF190" s="16">
        <v>1676</v>
      </c>
    </row>
    <row r="191" spans="1:58">
      <c r="A191" s="1">
        <v>2008</v>
      </c>
      <c r="B191" s="1" t="s">
        <v>124</v>
      </c>
      <c r="C191" s="12">
        <v>0</v>
      </c>
      <c r="D191" s="12">
        <v>138.45500000000001</v>
      </c>
      <c r="E191" s="12">
        <v>0</v>
      </c>
      <c r="F191" s="12">
        <v>56.53</v>
      </c>
      <c r="G191" s="12">
        <f t="shared" si="22"/>
        <v>194.98500000000001</v>
      </c>
      <c r="H191" s="12">
        <f>+Roc_InfraMR[[#This Row],[Total Líneas de Explotación ]]</f>
        <v>194.98500000000001</v>
      </c>
      <c r="I191" s="12">
        <v>392.76900000000001</v>
      </c>
      <c r="J191" s="12">
        <f>+Roc_InfraMR[[#This Row],[A.01.2 -  Longitud de Líneas de Explotación No Electrificadas Vía Doble o Múltiple (km)]]*2+Roc_InfraMR[[#This Row],[A.01.1 -  Longitud de Líneas de Explotación No Electrificadas Vía Simple (km)]]</f>
        <v>276.91000000000003</v>
      </c>
      <c r="K191" s="12">
        <v>0</v>
      </c>
      <c r="L191" s="12">
        <f>+Roc_InfraMR[[#This Row],[A.02.2 -  Longitud de Líneas de Explotación Electrificadas Vía Doble o Múltiple (km)]]*2</f>
        <v>113.06</v>
      </c>
      <c r="M191" s="12">
        <v>0</v>
      </c>
      <c r="N191" s="12">
        <f>+Roc_InfraMR[[#This Row],[A.03.1 -  Longitud de Vías de Explotación No Electrificadas Troncales y Ramales (vía principal) (km)]]+Roc_InfraMR[[#This Row],[A.04.1 -  Longitud de Vías de Explotación Electrificadas Troncales y Ramales (vía principal) (km)]]</f>
        <v>389.97</v>
      </c>
      <c r="O191" s="12">
        <f>+Roc_InfraMR[[#This Row],[Total Vías (excluido Auxiliares)]]</f>
        <v>389.97</v>
      </c>
      <c r="P191" s="1">
        <v>61</v>
      </c>
      <c r="Q191" s="1">
        <v>5</v>
      </c>
      <c r="R191" s="1">
        <v>3</v>
      </c>
      <c r="S191" s="1">
        <f t="shared" si="23"/>
        <v>69</v>
      </c>
      <c r="T191" s="1">
        <v>60</v>
      </c>
      <c r="U191" s="1">
        <v>68</v>
      </c>
      <c r="V191" s="1">
        <v>10</v>
      </c>
      <c r="W191" s="1">
        <v>23</v>
      </c>
      <c r="X191" s="1">
        <v>0</v>
      </c>
      <c r="Y191" s="1">
        <f t="shared" si="24"/>
        <v>161</v>
      </c>
      <c r="Z191" s="1">
        <v>62</v>
      </c>
      <c r="AA191" s="1">
        <v>26</v>
      </c>
      <c r="AB191" s="1">
        <v>161</v>
      </c>
      <c r="AC191" s="1">
        <f t="shared" si="25"/>
        <v>249</v>
      </c>
      <c r="AD191" s="1">
        <v>23</v>
      </c>
      <c r="AE191" s="1">
        <v>29</v>
      </c>
      <c r="AF191" s="1">
        <v>132</v>
      </c>
      <c r="AG191" s="1">
        <f t="shared" si="26"/>
        <v>184</v>
      </c>
      <c r="AH191" s="12">
        <v>60.414999999999999</v>
      </c>
      <c r="AI191" s="12">
        <v>0</v>
      </c>
      <c r="AJ191" s="12">
        <v>166.46899999999999</v>
      </c>
      <c r="AK191" s="12">
        <f t="shared" si="27"/>
        <v>226.88399999999999</v>
      </c>
      <c r="AL191" s="1">
        <v>3</v>
      </c>
      <c r="AM191" s="1">
        <v>8</v>
      </c>
      <c r="AN191" s="1">
        <v>29</v>
      </c>
      <c r="AO191" s="1">
        <f t="shared" si="28"/>
        <v>40</v>
      </c>
      <c r="AP191" s="1">
        <v>113</v>
      </c>
      <c r="AQ191" s="1">
        <v>58</v>
      </c>
      <c r="AR191" s="1">
        <v>39</v>
      </c>
      <c r="AS191" s="1">
        <f>+Roc_InfraMR[[#This Row],[B.02.3 - Parque de Coches Eléctricos Motrices Tipo R]]+Roc_InfraMR[[#This Row],[B.02.2 - Parque de Coches Eléctricos Motrices Remolcados Tipo R]]+Roc_InfraMR[[#This Row],[B.02.1 - Parque de Coches Eléctricos Motrices]]</f>
        <v>210</v>
      </c>
      <c r="AT191" s="1">
        <v>0</v>
      </c>
      <c r="AU191" s="1">
        <v>0</v>
      </c>
      <c r="AV191" s="1">
        <v>0</v>
      </c>
      <c r="AW191" s="1">
        <f>+SUM(Roc_InfraMR[[#This Row],[B.03.1 - Parque de Coches Motores Motrices Remolcados]:[B.03.3 - Parque de Coches Motores Motrices Cabina]])</f>
        <v>0</v>
      </c>
      <c r="AX191" s="1">
        <v>158</v>
      </c>
      <c r="AY191" s="1">
        <v>52</v>
      </c>
      <c r="AZ191" s="1">
        <v>15</v>
      </c>
      <c r="BA191" s="1">
        <v>102</v>
      </c>
      <c r="BB191" s="1">
        <v>0</v>
      </c>
      <c r="BC191" s="1">
        <f t="shared" si="29"/>
        <v>327</v>
      </c>
      <c r="BD191" s="1">
        <v>0</v>
      </c>
      <c r="BE191" s="1">
        <v>20</v>
      </c>
      <c r="BF191" s="16">
        <v>1676</v>
      </c>
    </row>
    <row r="192" spans="1:58">
      <c r="A192" s="1">
        <v>2008</v>
      </c>
      <c r="B192" s="1" t="s">
        <v>125</v>
      </c>
      <c r="C192" s="12">
        <v>0</v>
      </c>
      <c r="D192" s="12">
        <v>138.45500000000001</v>
      </c>
      <c r="E192" s="12">
        <v>0</v>
      </c>
      <c r="F192" s="12">
        <v>56.53</v>
      </c>
      <c r="G192" s="12">
        <f t="shared" si="22"/>
        <v>194.98500000000001</v>
      </c>
      <c r="H192" s="12">
        <f>+Roc_InfraMR[[#This Row],[Total Líneas de Explotación ]]</f>
        <v>194.98500000000001</v>
      </c>
      <c r="I192" s="12">
        <v>392.76900000000001</v>
      </c>
      <c r="J192" s="12">
        <f>+Roc_InfraMR[[#This Row],[A.01.2 -  Longitud de Líneas de Explotación No Electrificadas Vía Doble o Múltiple (km)]]*2+Roc_InfraMR[[#This Row],[A.01.1 -  Longitud de Líneas de Explotación No Electrificadas Vía Simple (km)]]</f>
        <v>276.91000000000003</v>
      </c>
      <c r="K192" s="12">
        <v>0</v>
      </c>
      <c r="L192" s="12">
        <f>+Roc_InfraMR[[#This Row],[A.02.2 -  Longitud de Líneas de Explotación Electrificadas Vía Doble o Múltiple (km)]]*2</f>
        <v>113.06</v>
      </c>
      <c r="M192" s="12">
        <v>0</v>
      </c>
      <c r="N192" s="12">
        <f>+Roc_InfraMR[[#This Row],[A.03.1 -  Longitud de Vías de Explotación No Electrificadas Troncales y Ramales (vía principal) (km)]]+Roc_InfraMR[[#This Row],[A.04.1 -  Longitud de Vías de Explotación Electrificadas Troncales y Ramales (vía principal) (km)]]</f>
        <v>389.97</v>
      </c>
      <c r="O192" s="12">
        <f>+Roc_InfraMR[[#This Row],[Total Vías (excluido Auxiliares)]]</f>
        <v>389.97</v>
      </c>
      <c r="P192" s="1">
        <v>61</v>
      </c>
      <c r="Q192" s="1">
        <v>5</v>
      </c>
      <c r="R192" s="1">
        <v>3</v>
      </c>
      <c r="S192" s="1">
        <f t="shared" si="23"/>
        <v>69</v>
      </c>
      <c r="T192" s="1">
        <v>60</v>
      </c>
      <c r="U192" s="1">
        <v>68</v>
      </c>
      <c r="V192" s="1">
        <v>10</v>
      </c>
      <c r="W192" s="1">
        <v>23</v>
      </c>
      <c r="X192" s="1">
        <v>0</v>
      </c>
      <c r="Y192" s="1">
        <f t="shared" si="24"/>
        <v>161</v>
      </c>
      <c r="Z192" s="1">
        <v>62</v>
      </c>
      <c r="AA192" s="1">
        <v>26</v>
      </c>
      <c r="AB192" s="1">
        <v>161</v>
      </c>
      <c r="AC192" s="1">
        <f t="shared" si="25"/>
        <v>249</v>
      </c>
      <c r="AD192" s="1">
        <v>23</v>
      </c>
      <c r="AE192" s="1">
        <v>29</v>
      </c>
      <c r="AF192" s="1">
        <v>132</v>
      </c>
      <c r="AG192" s="1">
        <f t="shared" si="26"/>
        <v>184</v>
      </c>
      <c r="AH192" s="12">
        <v>60.414999999999999</v>
      </c>
      <c r="AI192" s="12">
        <v>0</v>
      </c>
      <c r="AJ192" s="12">
        <v>166.46899999999999</v>
      </c>
      <c r="AK192" s="12">
        <f t="shared" si="27"/>
        <v>226.88399999999999</v>
      </c>
      <c r="AL192" s="1">
        <v>3</v>
      </c>
      <c r="AM192" s="1">
        <v>8</v>
      </c>
      <c r="AN192" s="1">
        <v>29</v>
      </c>
      <c r="AO192" s="1">
        <f t="shared" si="28"/>
        <v>40</v>
      </c>
      <c r="AP192" s="1">
        <v>113</v>
      </c>
      <c r="AQ192" s="1">
        <v>58</v>
      </c>
      <c r="AR192" s="1">
        <v>39</v>
      </c>
      <c r="AS192" s="1">
        <f>+Roc_InfraMR[[#This Row],[B.02.3 - Parque de Coches Eléctricos Motrices Tipo R]]+Roc_InfraMR[[#This Row],[B.02.2 - Parque de Coches Eléctricos Motrices Remolcados Tipo R]]+Roc_InfraMR[[#This Row],[B.02.1 - Parque de Coches Eléctricos Motrices]]</f>
        <v>210</v>
      </c>
      <c r="AT192" s="1">
        <v>0</v>
      </c>
      <c r="AU192" s="1">
        <v>0</v>
      </c>
      <c r="AV192" s="1">
        <v>0</v>
      </c>
      <c r="AW192" s="1">
        <f>+SUM(Roc_InfraMR[[#This Row],[B.03.1 - Parque de Coches Motores Motrices Remolcados]:[B.03.3 - Parque de Coches Motores Motrices Cabina]])</f>
        <v>0</v>
      </c>
      <c r="AX192" s="1">
        <v>158</v>
      </c>
      <c r="AY192" s="1">
        <v>52</v>
      </c>
      <c r="AZ192" s="1">
        <v>15</v>
      </c>
      <c r="BA192" s="1">
        <v>102</v>
      </c>
      <c r="BB192" s="1">
        <v>0</v>
      </c>
      <c r="BC192" s="1">
        <f t="shared" si="29"/>
        <v>327</v>
      </c>
      <c r="BD192" s="1">
        <v>0</v>
      </c>
      <c r="BE192" s="1">
        <v>20</v>
      </c>
      <c r="BF192" s="16">
        <v>1676</v>
      </c>
    </row>
    <row r="193" spans="1:58">
      <c r="A193" s="1">
        <v>2008</v>
      </c>
      <c r="B193" s="1" t="s">
        <v>126</v>
      </c>
      <c r="C193" s="12">
        <v>0</v>
      </c>
      <c r="D193" s="12">
        <v>138.45500000000001</v>
      </c>
      <c r="E193" s="12">
        <v>0</v>
      </c>
      <c r="F193" s="12">
        <v>56.53</v>
      </c>
      <c r="G193" s="12">
        <f t="shared" si="22"/>
        <v>194.98500000000001</v>
      </c>
      <c r="H193" s="12">
        <f>+Roc_InfraMR[[#This Row],[Total Líneas de Explotación ]]</f>
        <v>194.98500000000001</v>
      </c>
      <c r="I193" s="12">
        <v>392.76900000000001</v>
      </c>
      <c r="J193" s="12">
        <f>+Roc_InfraMR[[#This Row],[A.01.2 -  Longitud de Líneas de Explotación No Electrificadas Vía Doble o Múltiple (km)]]*2+Roc_InfraMR[[#This Row],[A.01.1 -  Longitud de Líneas de Explotación No Electrificadas Vía Simple (km)]]</f>
        <v>276.91000000000003</v>
      </c>
      <c r="K193" s="12">
        <v>0</v>
      </c>
      <c r="L193" s="12">
        <f>+Roc_InfraMR[[#This Row],[A.02.2 -  Longitud de Líneas de Explotación Electrificadas Vía Doble o Múltiple (km)]]*2</f>
        <v>113.06</v>
      </c>
      <c r="M193" s="12">
        <v>0</v>
      </c>
      <c r="N193" s="12">
        <f>+Roc_InfraMR[[#This Row],[A.03.1 -  Longitud de Vías de Explotación No Electrificadas Troncales y Ramales (vía principal) (km)]]+Roc_InfraMR[[#This Row],[A.04.1 -  Longitud de Vías de Explotación Electrificadas Troncales y Ramales (vía principal) (km)]]</f>
        <v>389.97</v>
      </c>
      <c r="O193" s="12">
        <f>+Roc_InfraMR[[#This Row],[Total Vías (excluido Auxiliares)]]</f>
        <v>389.97</v>
      </c>
      <c r="P193" s="1">
        <v>61</v>
      </c>
      <c r="Q193" s="1">
        <v>5</v>
      </c>
      <c r="R193" s="1">
        <v>3</v>
      </c>
      <c r="S193" s="1">
        <f t="shared" si="23"/>
        <v>69</v>
      </c>
      <c r="T193" s="1">
        <v>60</v>
      </c>
      <c r="U193" s="1">
        <v>68</v>
      </c>
      <c r="V193" s="1">
        <v>10</v>
      </c>
      <c r="W193" s="1">
        <v>23</v>
      </c>
      <c r="X193" s="1">
        <v>0</v>
      </c>
      <c r="Y193" s="1">
        <f t="shared" si="24"/>
        <v>161</v>
      </c>
      <c r="Z193" s="1">
        <v>62</v>
      </c>
      <c r="AA193" s="1">
        <v>26</v>
      </c>
      <c r="AB193" s="1">
        <v>161</v>
      </c>
      <c r="AC193" s="1">
        <f t="shared" si="25"/>
        <v>249</v>
      </c>
      <c r="AD193" s="1">
        <v>23</v>
      </c>
      <c r="AE193" s="1">
        <v>29</v>
      </c>
      <c r="AF193" s="1">
        <v>132</v>
      </c>
      <c r="AG193" s="1">
        <f t="shared" si="26"/>
        <v>184</v>
      </c>
      <c r="AH193" s="12">
        <v>60.414999999999999</v>
      </c>
      <c r="AI193" s="12">
        <v>0</v>
      </c>
      <c r="AJ193" s="12">
        <v>166.46899999999999</v>
      </c>
      <c r="AK193" s="12">
        <f t="shared" si="27"/>
        <v>226.88399999999999</v>
      </c>
      <c r="AL193" s="1">
        <v>3</v>
      </c>
      <c r="AM193" s="1">
        <v>8</v>
      </c>
      <c r="AN193" s="1">
        <v>29</v>
      </c>
      <c r="AO193" s="1">
        <f t="shared" si="28"/>
        <v>40</v>
      </c>
      <c r="AP193" s="1">
        <v>113</v>
      </c>
      <c r="AQ193" s="1">
        <v>58</v>
      </c>
      <c r="AR193" s="1">
        <v>39</v>
      </c>
      <c r="AS193" s="1">
        <f>+Roc_InfraMR[[#This Row],[B.02.3 - Parque de Coches Eléctricos Motrices Tipo R]]+Roc_InfraMR[[#This Row],[B.02.2 - Parque de Coches Eléctricos Motrices Remolcados Tipo R]]+Roc_InfraMR[[#This Row],[B.02.1 - Parque de Coches Eléctricos Motrices]]</f>
        <v>210</v>
      </c>
      <c r="AT193" s="1">
        <v>0</v>
      </c>
      <c r="AU193" s="1">
        <v>0</v>
      </c>
      <c r="AV193" s="1">
        <v>0</v>
      </c>
      <c r="AW193" s="1">
        <f>+SUM(Roc_InfraMR[[#This Row],[B.03.1 - Parque de Coches Motores Motrices Remolcados]:[B.03.3 - Parque de Coches Motores Motrices Cabina]])</f>
        <v>0</v>
      </c>
      <c r="AX193" s="1">
        <v>158</v>
      </c>
      <c r="AY193" s="1">
        <v>52</v>
      </c>
      <c r="AZ193" s="1">
        <v>15</v>
      </c>
      <c r="BA193" s="1">
        <v>102</v>
      </c>
      <c r="BB193" s="1">
        <v>0</v>
      </c>
      <c r="BC193" s="1">
        <f t="shared" si="29"/>
        <v>327</v>
      </c>
      <c r="BD193" s="1">
        <v>0</v>
      </c>
      <c r="BE193" s="1">
        <v>20</v>
      </c>
      <c r="BF193" s="16">
        <v>1676</v>
      </c>
    </row>
    <row r="194" spans="1:58">
      <c r="A194" s="1">
        <v>2009</v>
      </c>
      <c r="B194" s="1" t="s">
        <v>115</v>
      </c>
      <c r="C194" s="12">
        <v>0</v>
      </c>
      <c r="D194" s="12">
        <v>138.45500000000001</v>
      </c>
      <c r="E194" s="12">
        <v>0</v>
      </c>
      <c r="F194" s="12">
        <v>56.53</v>
      </c>
      <c r="G194" s="12">
        <f t="shared" ref="G194:G257" si="30">SUM(C194:F194)</f>
        <v>194.98500000000001</v>
      </c>
      <c r="H194" s="12">
        <f>+Roc_InfraMR[[#This Row],[Total Líneas de Explotación ]]</f>
        <v>194.98500000000001</v>
      </c>
      <c r="I194" s="12">
        <v>392.76900000000001</v>
      </c>
      <c r="J194" s="12">
        <f>+Roc_InfraMR[[#This Row],[A.01.2 -  Longitud de Líneas de Explotación No Electrificadas Vía Doble o Múltiple (km)]]*2+Roc_InfraMR[[#This Row],[A.01.1 -  Longitud de Líneas de Explotación No Electrificadas Vía Simple (km)]]</f>
        <v>276.91000000000003</v>
      </c>
      <c r="K194" s="12">
        <v>0</v>
      </c>
      <c r="L194" s="12">
        <f>+Roc_InfraMR[[#This Row],[A.02.2 -  Longitud de Líneas de Explotación Electrificadas Vía Doble o Múltiple (km)]]*2</f>
        <v>113.06</v>
      </c>
      <c r="M194" s="12">
        <v>0</v>
      </c>
      <c r="N194" s="12">
        <f>+Roc_InfraMR[[#This Row],[A.03.1 -  Longitud de Vías de Explotación No Electrificadas Troncales y Ramales (vía principal) (km)]]+Roc_InfraMR[[#This Row],[A.04.1 -  Longitud de Vías de Explotación Electrificadas Troncales y Ramales (vía principal) (km)]]</f>
        <v>389.97</v>
      </c>
      <c r="O194" s="12">
        <f>+Roc_InfraMR[[#This Row],[Total Vías (excluido Auxiliares)]]</f>
        <v>389.97</v>
      </c>
      <c r="P194" s="1">
        <v>61</v>
      </c>
      <c r="Q194" s="1">
        <v>5</v>
      </c>
      <c r="R194" s="1">
        <v>3</v>
      </c>
      <c r="S194" s="1">
        <f t="shared" ref="S194:S257" si="31">SUM(P194:R194)</f>
        <v>69</v>
      </c>
      <c r="T194" s="1">
        <v>60</v>
      </c>
      <c r="U194" s="1">
        <v>68</v>
      </c>
      <c r="V194" s="1">
        <v>10</v>
      </c>
      <c r="W194" s="1">
        <v>23</v>
      </c>
      <c r="X194" s="1">
        <v>0</v>
      </c>
      <c r="Y194" s="1">
        <f t="shared" ref="Y194:Y257" si="32">SUM(T194:X194)</f>
        <v>161</v>
      </c>
      <c r="Z194" s="1">
        <v>62</v>
      </c>
      <c r="AA194" s="1">
        <v>26</v>
      </c>
      <c r="AB194" s="1">
        <v>161</v>
      </c>
      <c r="AC194" s="1">
        <f t="shared" ref="AC194:AC257" si="33">SUM(Z194:AB194)</f>
        <v>249</v>
      </c>
      <c r="AD194" s="1">
        <v>23</v>
      </c>
      <c r="AE194" s="1">
        <v>29</v>
      </c>
      <c r="AF194" s="1">
        <v>132</v>
      </c>
      <c r="AG194" s="1">
        <f t="shared" ref="AG194:AG257" si="34">SUM(AD194:AF194)</f>
        <v>184</v>
      </c>
      <c r="AH194" s="12">
        <v>60.414999999999999</v>
      </c>
      <c r="AI194" s="12">
        <v>0</v>
      </c>
      <c r="AJ194" s="12">
        <v>166.46899999999999</v>
      </c>
      <c r="AK194" s="12">
        <f t="shared" ref="AK194:AK257" si="35">SUM(AH194:AJ194)</f>
        <v>226.88399999999999</v>
      </c>
      <c r="AL194" s="1">
        <v>3</v>
      </c>
      <c r="AM194" s="1">
        <v>8</v>
      </c>
      <c r="AN194" s="1">
        <v>29</v>
      </c>
      <c r="AO194" s="1">
        <f t="shared" ref="AO194:AO257" si="36">SUM(AL194:AN194)</f>
        <v>40</v>
      </c>
      <c r="AP194" s="1">
        <v>113</v>
      </c>
      <c r="AQ194" s="1">
        <v>58</v>
      </c>
      <c r="AR194" s="1">
        <v>39</v>
      </c>
      <c r="AS194" s="1">
        <f>+Roc_InfraMR[[#This Row],[B.02.3 - Parque de Coches Eléctricos Motrices Tipo R]]+Roc_InfraMR[[#This Row],[B.02.2 - Parque de Coches Eléctricos Motrices Remolcados Tipo R]]+Roc_InfraMR[[#This Row],[B.02.1 - Parque de Coches Eléctricos Motrices]]</f>
        <v>210</v>
      </c>
      <c r="AT194" s="1">
        <v>0</v>
      </c>
      <c r="AU194" s="1">
        <v>0</v>
      </c>
      <c r="AV194" s="1">
        <v>0</v>
      </c>
      <c r="AW194" s="1">
        <f>+SUM(Roc_InfraMR[[#This Row],[B.03.1 - Parque de Coches Motores Motrices Remolcados]:[B.03.3 - Parque de Coches Motores Motrices Cabina]])</f>
        <v>0</v>
      </c>
      <c r="AX194" s="1">
        <v>158</v>
      </c>
      <c r="AY194" s="1">
        <v>52</v>
      </c>
      <c r="AZ194" s="1">
        <v>15</v>
      </c>
      <c r="BA194" s="1">
        <v>102</v>
      </c>
      <c r="BB194" s="1">
        <v>0</v>
      </c>
      <c r="BC194" s="1">
        <f t="shared" ref="BC194:BC257" si="37">SUM(AX194:BB194)</f>
        <v>327</v>
      </c>
      <c r="BD194" s="1">
        <v>0</v>
      </c>
      <c r="BE194" s="1">
        <v>20</v>
      </c>
      <c r="BF194" s="16">
        <v>1676</v>
      </c>
    </row>
    <row r="195" spans="1:58">
      <c r="A195" s="1">
        <v>2009</v>
      </c>
      <c r="B195" s="1" t="s">
        <v>116</v>
      </c>
      <c r="C195" s="12">
        <v>0</v>
      </c>
      <c r="D195" s="12">
        <v>138.45500000000001</v>
      </c>
      <c r="E195" s="12">
        <v>0</v>
      </c>
      <c r="F195" s="12">
        <v>56.53</v>
      </c>
      <c r="G195" s="12">
        <f t="shared" si="30"/>
        <v>194.98500000000001</v>
      </c>
      <c r="H195" s="12">
        <f>+Roc_InfraMR[[#This Row],[Total Líneas de Explotación ]]</f>
        <v>194.98500000000001</v>
      </c>
      <c r="I195" s="12">
        <v>392.76900000000001</v>
      </c>
      <c r="J195" s="12">
        <f>+Roc_InfraMR[[#This Row],[A.01.2 -  Longitud de Líneas de Explotación No Electrificadas Vía Doble o Múltiple (km)]]*2+Roc_InfraMR[[#This Row],[A.01.1 -  Longitud de Líneas de Explotación No Electrificadas Vía Simple (km)]]</f>
        <v>276.91000000000003</v>
      </c>
      <c r="K195" s="12">
        <v>0</v>
      </c>
      <c r="L195" s="12">
        <f>+Roc_InfraMR[[#This Row],[A.02.2 -  Longitud de Líneas de Explotación Electrificadas Vía Doble o Múltiple (km)]]*2</f>
        <v>113.06</v>
      </c>
      <c r="M195" s="12">
        <v>0</v>
      </c>
      <c r="N195" s="12">
        <f>+Roc_InfraMR[[#This Row],[A.03.1 -  Longitud de Vías de Explotación No Electrificadas Troncales y Ramales (vía principal) (km)]]+Roc_InfraMR[[#This Row],[A.04.1 -  Longitud de Vías de Explotación Electrificadas Troncales y Ramales (vía principal) (km)]]</f>
        <v>389.97</v>
      </c>
      <c r="O195" s="12">
        <f>+Roc_InfraMR[[#This Row],[Total Vías (excluido Auxiliares)]]</f>
        <v>389.97</v>
      </c>
      <c r="P195" s="1">
        <v>61</v>
      </c>
      <c r="Q195" s="1">
        <v>5</v>
      </c>
      <c r="R195" s="1">
        <v>3</v>
      </c>
      <c r="S195" s="1">
        <f t="shared" si="31"/>
        <v>69</v>
      </c>
      <c r="T195" s="1">
        <v>60</v>
      </c>
      <c r="U195" s="1">
        <v>68</v>
      </c>
      <c r="V195" s="1">
        <v>10</v>
      </c>
      <c r="W195" s="1">
        <v>23</v>
      </c>
      <c r="X195" s="1">
        <v>0</v>
      </c>
      <c r="Y195" s="1">
        <f t="shared" si="32"/>
        <v>161</v>
      </c>
      <c r="Z195" s="1">
        <v>62</v>
      </c>
      <c r="AA195" s="1">
        <v>26</v>
      </c>
      <c r="AB195" s="1">
        <v>161</v>
      </c>
      <c r="AC195" s="1">
        <f t="shared" si="33"/>
        <v>249</v>
      </c>
      <c r="AD195" s="1">
        <v>23</v>
      </c>
      <c r="AE195" s="1">
        <v>29</v>
      </c>
      <c r="AF195" s="1">
        <v>132</v>
      </c>
      <c r="AG195" s="1">
        <f t="shared" si="34"/>
        <v>184</v>
      </c>
      <c r="AH195" s="12">
        <v>60.414999999999999</v>
      </c>
      <c r="AI195" s="12">
        <v>0</v>
      </c>
      <c r="AJ195" s="12">
        <v>166.46899999999999</v>
      </c>
      <c r="AK195" s="12">
        <f t="shared" si="35"/>
        <v>226.88399999999999</v>
      </c>
      <c r="AL195" s="1">
        <v>3</v>
      </c>
      <c r="AM195" s="1">
        <v>8</v>
      </c>
      <c r="AN195" s="1">
        <v>29</v>
      </c>
      <c r="AO195" s="1">
        <f t="shared" si="36"/>
        <v>40</v>
      </c>
      <c r="AP195" s="1">
        <v>113</v>
      </c>
      <c r="AQ195" s="1">
        <v>58</v>
      </c>
      <c r="AR195" s="1">
        <v>39</v>
      </c>
      <c r="AS195" s="1">
        <f>+Roc_InfraMR[[#This Row],[B.02.3 - Parque de Coches Eléctricos Motrices Tipo R]]+Roc_InfraMR[[#This Row],[B.02.2 - Parque de Coches Eléctricos Motrices Remolcados Tipo R]]+Roc_InfraMR[[#This Row],[B.02.1 - Parque de Coches Eléctricos Motrices]]</f>
        <v>210</v>
      </c>
      <c r="AT195" s="1">
        <v>0</v>
      </c>
      <c r="AU195" s="1">
        <v>0</v>
      </c>
      <c r="AV195" s="1">
        <v>0</v>
      </c>
      <c r="AW195" s="1">
        <f>+SUM(Roc_InfraMR[[#This Row],[B.03.1 - Parque de Coches Motores Motrices Remolcados]:[B.03.3 - Parque de Coches Motores Motrices Cabina]])</f>
        <v>0</v>
      </c>
      <c r="AX195" s="1">
        <v>158</v>
      </c>
      <c r="AY195" s="1">
        <v>52</v>
      </c>
      <c r="AZ195" s="1">
        <v>15</v>
      </c>
      <c r="BA195" s="1">
        <v>102</v>
      </c>
      <c r="BB195" s="1">
        <v>0</v>
      </c>
      <c r="BC195" s="1">
        <f t="shared" si="37"/>
        <v>327</v>
      </c>
      <c r="BD195" s="1">
        <v>0</v>
      </c>
      <c r="BE195" s="1">
        <v>20</v>
      </c>
      <c r="BF195" s="16">
        <v>1676</v>
      </c>
    </row>
    <row r="196" spans="1:58">
      <c r="A196" s="1">
        <v>2009</v>
      </c>
      <c r="B196" s="1" t="s">
        <v>117</v>
      </c>
      <c r="C196" s="12">
        <v>0</v>
      </c>
      <c r="D196" s="12">
        <v>138.45500000000001</v>
      </c>
      <c r="E196" s="12">
        <v>0</v>
      </c>
      <c r="F196" s="12">
        <v>56.53</v>
      </c>
      <c r="G196" s="12">
        <f t="shared" si="30"/>
        <v>194.98500000000001</v>
      </c>
      <c r="H196" s="12">
        <f>+Roc_InfraMR[[#This Row],[Total Líneas de Explotación ]]</f>
        <v>194.98500000000001</v>
      </c>
      <c r="I196" s="12">
        <v>392.76900000000001</v>
      </c>
      <c r="J196" s="12">
        <f>+Roc_InfraMR[[#This Row],[A.01.2 -  Longitud de Líneas de Explotación No Electrificadas Vía Doble o Múltiple (km)]]*2+Roc_InfraMR[[#This Row],[A.01.1 -  Longitud de Líneas de Explotación No Electrificadas Vía Simple (km)]]</f>
        <v>276.91000000000003</v>
      </c>
      <c r="K196" s="12">
        <v>0</v>
      </c>
      <c r="L196" s="12">
        <f>+Roc_InfraMR[[#This Row],[A.02.2 -  Longitud de Líneas de Explotación Electrificadas Vía Doble o Múltiple (km)]]*2</f>
        <v>113.06</v>
      </c>
      <c r="M196" s="12">
        <v>0</v>
      </c>
      <c r="N196" s="12">
        <f>+Roc_InfraMR[[#This Row],[A.03.1 -  Longitud de Vías de Explotación No Electrificadas Troncales y Ramales (vía principal) (km)]]+Roc_InfraMR[[#This Row],[A.04.1 -  Longitud de Vías de Explotación Electrificadas Troncales y Ramales (vía principal) (km)]]</f>
        <v>389.97</v>
      </c>
      <c r="O196" s="12">
        <f>+Roc_InfraMR[[#This Row],[Total Vías (excluido Auxiliares)]]</f>
        <v>389.97</v>
      </c>
      <c r="P196" s="1">
        <v>61</v>
      </c>
      <c r="Q196" s="1">
        <v>5</v>
      </c>
      <c r="R196" s="1">
        <v>3</v>
      </c>
      <c r="S196" s="1">
        <f t="shared" si="31"/>
        <v>69</v>
      </c>
      <c r="T196" s="1">
        <v>60</v>
      </c>
      <c r="U196" s="1">
        <v>68</v>
      </c>
      <c r="V196" s="1">
        <v>10</v>
      </c>
      <c r="W196" s="1">
        <v>23</v>
      </c>
      <c r="X196" s="1">
        <v>0</v>
      </c>
      <c r="Y196" s="1">
        <f t="shared" si="32"/>
        <v>161</v>
      </c>
      <c r="Z196" s="1">
        <v>62</v>
      </c>
      <c r="AA196" s="1">
        <v>26</v>
      </c>
      <c r="AB196" s="1">
        <v>161</v>
      </c>
      <c r="AC196" s="1">
        <f t="shared" si="33"/>
        <v>249</v>
      </c>
      <c r="AD196" s="1">
        <v>23</v>
      </c>
      <c r="AE196" s="1">
        <v>29</v>
      </c>
      <c r="AF196" s="1">
        <v>132</v>
      </c>
      <c r="AG196" s="1">
        <f t="shared" si="34"/>
        <v>184</v>
      </c>
      <c r="AH196" s="12">
        <v>60.414999999999999</v>
      </c>
      <c r="AI196" s="12">
        <v>0</v>
      </c>
      <c r="AJ196" s="12">
        <v>166.46899999999999</v>
      </c>
      <c r="AK196" s="12">
        <f t="shared" si="35"/>
        <v>226.88399999999999</v>
      </c>
      <c r="AL196" s="1">
        <v>3</v>
      </c>
      <c r="AM196" s="1">
        <v>8</v>
      </c>
      <c r="AN196" s="1">
        <v>29</v>
      </c>
      <c r="AO196" s="1">
        <f t="shared" si="36"/>
        <v>40</v>
      </c>
      <c r="AP196" s="1">
        <v>113</v>
      </c>
      <c r="AQ196" s="1">
        <v>58</v>
      </c>
      <c r="AR196" s="1">
        <v>39</v>
      </c>
      <c r="AS196" s="1">
        <f>+Roc_InfraMR[[#This Row],[B.02.3 - Parque de Coches Eléctricos Motrices Tipo R]]+Roc_InfraMR[[#This Row],[B.02.2 - Parque de Coches Eléctricos Motrices Remolcados Tipo R]]+Roc_InfraMR[[#This Row],[B.02.1 - Parque de Coches Eléctricos Motrices]]</f>
        <v>210</v>
      </c>
      <c r="AT196" s="1">
        <v>0</v>
      </c>
      <c r="AU196" s="1">
        <v>0</v>
      </c>
      <c r="AV196" s="1">
        <v>0</v>
      </c>
      <c r="AW196" s="1">
        <f>+SUM(Roc_InfraMR[[#This Row],[B.03.1 - Parque de Coches Motores Motrices Remolcados]:[B.03.3 - Parque de Coches Motores Motrices Cabina]])</f>
        <v>0</v>
      </c>
      <c r="AX196" s="1">
        <v>158</v>
      </c>
      <c r="AY196" s="1">
        <v>52</v>
      </c>
      <c r="AZ196" s="1">
        <v>15</v>
      </c>
      <c r="BA196" s="1">
        <v>102</v>
      </c>
      <c r="BB196" s="1">
        <v>0</v>
      </c>
      <c r="BC196" s="1">
        <f t="shared" si="37"/>
        <v>327</v>
      </c>
      <c r="BD196" s="1">
        <v>0</v>
      </c>
      <c r="BE196" s="1">
        <v>20</v>
      </c>
      <c r="BF196" s="16">
        <v>1676</v>
      </c>
    </row>
    <row r="197" spans="1:58">
      <c r="A197" s="1">
        <v>2009</v>
      </c>
      <c r="B197" s="1" t="s">
        <v>118</v>
      </c>
      <c r="C197" s="12">
        <v>0</v>
      </c>
      <c r="D197" s="12">
        <v>138.45500000000001</v>
      </c>
      <c r="E197" s="12">
        <v>0</v>
      </c>
      <c r="F197" s="12">
        <v>56.53</v>
      </c>
      <c r="G197" s="12">
        <f t="shared" si="30"/>
        <v>194.98500000000001</v>
      </c>
      <c r="H197" s="12">
        <f>+Roc_InfraMR[[#This Row],[Total Líneas de Explotación ]]</f>
        <v>194.98500000000001</v>
      </c>
      <c r="I197" s="12">
        <v>392.76900000000001</v>
      </c>
      <c r="J197" s="12">
        <f>+Roc_InfraMR[[#This Row],[A.01.2 -  Longitud de Líneas de Explotación No Electrificadas Vía Doble o Múltiple (km)]]*2+Roc_InfraMR[[#This Row],[A.01.1 -  Longitud de Líneas de Explotación No Electrificadas Vía Simple (km)]]</f>
        <v>276.91000000000003</v>
      </c>
      <c r="K197" s="12">
        <v>0</v>
      </c>
      <c r="L197" s="12">
        <f>+Roc_InfraMR[[#This Row],[A.02.2 -  Longitud de Líneas de Explotación Electrificadas Vía Doble o Múltiple (km)]]*2</f>
        <v>113.06</v>
      </c>
      <c r="M197" s="12">
        <v>0</v>
      </c>
      <c r="N197" s="12">
        <f>+Roc_InfraMR[[#This Row],[A.03.1 -  Longitud de Vías de Explotación No Electrificadas Troncales y Ramales (vía principal) (km)]]+Roc_InfraMR[[#This Row],[A.04.1 -  Longitud de Vías de Explotación Electrificadas Troncales y Ramales (vía principal) (km)]]</f>
        <v>389.97</v>
      </c>
      <c r="O197" s="12">
        <f>+Roc_InfraMR[[#This Row],[Total Vías (excluido Auxiliares)]]</f>
        <v>389.97</v>
      </c>
      <c r="P197" s="1">
        <v>61</v>
      </c>
      <c r="Q197" s="1">
        <v>5</v>
      </c>
      <c r="R197" s="1">
        <v>3</v>
      </c>
      <c r="S197" s="1">
        <f t="shared" si="31"/>
        <v>69</v>
      </c>
      <c r="T197" s="1">
        <v>60</v>
      </c>
      <c r="U197" s="1">
        <v>68</v>
      </c>
      <c r="V197" s="1">
        <v>10</v>
      </c>
      <c r="W197" s="1">
        <v>23</v>
      </c>
      <c r="X197" s="1">
        <v>0</v>
      </c>
      <c r="Y197" s="1">
        <f t="shared" si="32"/>
        <v>161</v>
      </c>
      <c r="Z197" s="1">
        <v>62</v>
      </c>
      <c r="AA197" s="1">
        <v>26</v>
      </c>
      <c r="AB197" s="1">
        <v>161</v>
      </c>
      <c r="AC197" s="1">
        <f t="shared" si="33"/>
        <v>249</v>
      </c>
      <c r="AD197" s="1">
        <v>23</v>
      </c>
      <c r="AE197" s="1">
        <v>29</v>
      </c>
      <c r="AF197" s="1">
        <v>132</v>
      </c>
      <c r="AG197" s="1">
        <f t="shared" si="34"/>
        <v>184</v>
      </c>
      <c r="AH197" s="12">
        <v>60.414999999999999</v>
      </c>
      <c r="AI197" s="12">
        <v>0</v>
      </c>
      <c r="AJ197" s="12">
        <v>166.46899999999999</v>
      </c>
      <c r="AK197" s="12">
        <f t="shared" si="35"/>
        <v>226.88399999999999</v>
      </c>
      <c r="AL197" s="1">
        <v>3</v>
      </c>
      <c r="AM197" s="1">
        <v>8</v>
      </c>
      <c r="AN197" s="1">
        <v>29</v>
      </c>
      <c r="AO197" s="1">
        <f t="shared" si="36"/>
        <v>40</v>
      </c>
      <c r="AP197" s="1">
        <v>113</v>
      </c>
      <c r="AQ197" s="1">
        <v>58</v>
      </c>
      <c r="AR197" s="1">
        <v>39</v>
      </c>
      <c r="AS197" s="1">
        <f>+Roc_InfraMR[[#This Row],[B.02.3 - Parque de Coches Eléctricos Motrices Tipo R]]+Roc_InfraMR[[#This Row],[B.02.2 - Parque de Coches Eléctricos Motrices Remolcados Tipo R]]+Roc_InfraMR[[#This Row],[B.02.1 - Parque de Coches Eléctricos Motrices]]</f>
        <v>210</v>
      </c>
      <c r="AT197" s="1">
        <v>0</v>
      </c>
      <c r="AU197" s="1">
        <v>0</v>
      </c>
      <c r="AV197" s="1">
        <v>0</v>
      </c>
      <c r="AW197" s="1">
        <f>+SUM(Roc_InfraMR[[#This Row],[B.03.1 - Parque de Coches Motores Motrices Remolcados]:[B.03.3 - Parque de Coches Motores Motrices Cabina]])</f>
        <v>0</v>
      </c>
      <c r="AX197" s="1">
        <v>158</v>
      </c>
      <c r="AY197" s="1">
        <v>52</v>
      </c>
      <c r="AZ197" s="1">
        <v>15</v>
      </c>
      <c r="BA197" s="1">
        <v>102</v>
      </c>
      <c r="BB197" s="1">
        <v>0</v>
      </c>
      <c r="BC197" s="1">
        <f t="shared" si="37"/>
        <v>327</v>
      </c>
      <c r="BD197" s="1">
        <v>0</v>
      </c>
      <c r="BE197" s="1">
        <v>20</v>
      </c>
      <c r="BF197" s="16">
        <v>1676</v>
      </c>
    </row>
    <row r="198" spans="1:58">
      <c r="A198" s="1">
        <v>2009</v>
      </c>
      <c r="B198" s="1" t="s">
        <v>119</v>
      </c>
      <c r="C198" s="12">
        <v>0</v>
      </c>
      <c r="D198" s="12">
        <v>138.45500000000001</v>
      </c>
      <c r="E198" s="12">
        <v>0</v>
      </c>
      <c r="F198" s="12">
        <v>56.53</v>
      </c>
      <c r="G198" s="12">
        <f t="shared" si="30"/>
        <v>194.98500000000001</v>
      </c>
      <c r="H198" s="12">
        <f>+Roc_InfraMR[[#This Row],[Total Líneas de Explotación ]]</f>
        <v>194.98500000000001</v>
      </c>
      <c r="I198" s="12">
        <v>392.76900000000001</v>
      </c>
      <c r="J198" s="12">
        <f>+Roc_InfraMR[[#This Row],[A.01.2 -  Longitud de Líneas de Explotación No Electrificadas Vía Doble o Múltiple (km)]]*2+Roc_InfraMR[[#This Row],[A.01.1 -  Longitud de Líneas de Explotación No Electrificadas Vía Simple (km)]]</f>
        <v>276.91000000000003</v>
      </c>
      <c r="K198" s="12">
        <v>0</v>
      </c>
      <c r="L198" s="12">
        <f>+Roc_InfraMR[[#This Row],[A.02.2 -  Longitud de Líneas de Explotación Electrificadas Vía Doble o Múltiple (km)]]*2</f>
        <v>113.06</v>
      </c>
      <c r="M198" s="12">
        <v>0</v>
      </c>
      <c r="N198" s="12">
        <f>+Roc_InfraMR[[#This Row],[A.03.1 -  Longitud de Vías de Explotación No Electrificadas Troncales y Ramales (vía principal) (km)]]+Roc_InfraMR[[#This Row],[A.04.1 -  Longitud de Vías de Explotación Electrificadas Troncales y Ramales (vía principal) (km)]]</f>
        <v>389.97</v>
      </c>
      <c r="O198" s="12">
        <f>+Roc_InfraMR[[#This Row],[Total Vías (excluido Auxiliares)]]</f>
        <v>389.97</v>
      </c>
      <c r="P198" s="1">
        <v>61</v>
      </c>
      <c r="Q198" s="1">
        <v>5</v>
      </c>
      <c r="R198" s="1">
        <v>3</v>
      </c>
      <c r="S198" s="1">
        <f t="shared" si="31"/>
        <v>69</v>
      </c>
      <c r="T198" s="1">
        <v>60</v>
      </c>
      <c r="U198" s="1">
        <v>68</v>
      </c>
      <c r="V198" s="1">
        <v>10</v>
      </c>
      <c r="W198" s="1">
        <v>23</v>
      </c>
      <c r="X198" s="1">
        <v>0</v>
      </c>
      <c r="Y198" s="1">
        <f t="shared" si="32"/>
        <v>161</v>
      </c>
      <c r="Z198" s="1">
        <v>62</v>
      </c>
      <c r="AA198" s="1">
        <v>26</v>
      </c>
      <c r="AB198" s="1">
        <v>161</v>
      </c>
      <c r="AC198" s="1">
        <f t="shared" si="33"/>
        <v>249</v>
      </c>
      <c r="AD198" s="1">
        <v>23</v>
      </c>
      <c r="AE198" s="1">
        <v>29</v>
      </c>
      <c r="AF198" s="1">
        <v>132</v>
      </c>
      <c r="AG198" s="1">
        <f t="shared" si="34"/>
        <v>184</v>
      </c>
      <c r="AH198" s="12">
        <v>60.414999999999999</v>
      </c>
      <c r="AI198" s="12">
        <v>0</v>
      </c>
      <c r="AJ198" s="12">
        <v>166.46899999999999</v>
      </c>
      <c r="AK198" s="12">
        <f t="shared" si="35"/>
        <v>226.88399999999999</v>
      </c>
      <c r="AL198" s="1">
        <v>3</v>
      </c>
      <c r="AM198" s="1">
        <v>8</v>
      </c>
      <c r="AN198" s="1">
        <v>29</v>
      </c>
      <c r="AO198" s="1">
        <f t="shared" si="36"/>
        <v>40</v>
      </c>
      <c r="AP198" s="1">
        <v>113</v>
      </c>
      <c r="AQ198" s="1">
        <v>58</v>
      </c>
      <c r="AR198" s="1">
        <v>39</v>
      </c>
      <c r="AS198" s="1">
        <f>+Roc_InfraMR[[#This Row],[B.02.3 - Parque de Coches Eléctricos Motrices Tipo R]]+Roc_InfraMR[[#This Row],[B.02.2 - Parque de Coches Eléctricos Motrices Remolcados Tipo R]]+Roc_InfraMR[[#This Row],[B.02.1 - Parque de Coches Eléctricos Motrices]]</f>
        <v>210</v>
      </c>
      <c r="AT198" s="1">
        <v>0</v>
      </c>
      <c r="AU198" s="1">
        <v>0</v>
      </c>
      <c r="AV198" s="1">
        <v>0</v>
      </c>
      <c r="AW198" s="1">
        <f>+SUM(Roc_InfraMR[[#This Row],[B.03.1 - Parque de Coches Motores Motrices Remolcados]:[B.03.3 - Parque de Coches Motores Motrices Cabina]])</f>
        <v>0</v>
      </c>
      <c r="AX198" s="1">
        <v>158</v>
      </c>
      <c r="AY198" s="1">
        <v>52</v>
      </c>
      <c r="AZ198" s="1">
        <v>15</v>
      </c>
      <c r="BA198" s="1">
        <v>102</v>
      </c>
      <c r="BB198" s="1">
        <v>0</v>
      </c>
      <c r="BC198" s="1">
        <f t="shared" si="37"/>
        <v>327</v>
      </c>
      <c r="BD198" s="1">
        <v>0</v>
      </c>
      <c r="BE198" s="1">
        <v>20</v>
      </c>
      <c r="BF198" s="16">
        <v>1676</v>
      </c>
    </row>
    <row r="199" spans="1:58">
      <c r="A199" s="1">
        <v>2009</v>
      </c>
      <c r="B199" s="1" t="s">
        <v>120</v>
      </c>
      <c r="C199" s="12">
        <v>0</v>
      </c>
      <c r="D199" s="12">
        <v>138.45500000000001</v>
      </c>
      <c r="E199" s="12">
        <v>0</v>
      </c>
      <c r="F199" s="12">
        <v>56.53</v>
      </c>
      <c r="G199" s="12">
        <f t="shared" si="30"/>
        <v>194.98500000000001</v>
      </c>
      <c r="H199" s="12">
        <f>+Roc_InfraMR[[#This Row],[Total Líneas de Explotación ]]</f>
        <v>194.98500000000001</v>
      </c>
      <c r="I199" s="12">
        <v>392.76900000000001</v>
      </c>
      <c r="J199" s="12">
        <f>+Roc_InfraMR[[#This Row],[A.01.2 -  Longitud de Líneas de Explotación No Electrificadas Vía Doble o Múltiple (km)]]*2+Roc_InfraMR[[#This Row],[A.01.1 -  Longitud de Líneas de Explotación No Electrificadas Vía Simple (km)]]</f>
        <v>276.91000000000003</v>
      </c>
      <c r="K199" s="12">
        <v>0</v>
      </c>
      <c r="L199" s="12">
        <f>+Roc_InfraMR[[#This Row],[A.02.2 -  Longitud de Líneas de Explotación Electrificadas Vía Doble o Múltiple (km)]]*2</f>
        <v>113.06</v>
      </c>
      <c r="M199" s="12">
        <v>0</v>
      </c>
      <c r="N199" s="12">
        <f>+Roc_InfraMR[[#This Row],[A.03.1 -  Longitud de Vías de Explotación No Electrificadas Troncales y Ramales (vía principal) (km)]]+Roc_InfraMR[[#This Row],[A.04.1 -  Longitud de Vías de Explotación Electrificadas Troncales y Ramales (vía principal) (km)]]</f>
        <v>389.97</v>
      </c>
      <c r="O199" s="12">
        <f>+Roc_InfraMR[[#This Row],[Total Vías (excluido Auxiliares)]]</f>
        <v>389.97</v>
      </c>
      <c r="P199" s="1">
        <v>61</v>
      </c>
      <c r="Q199" s="1">
        <v>5</v>
      </c>
      <c r="R199" s="1">
        <v>3</v>
      </c>
      <c r="S199" s="1">
        <f t="shared" si="31"/>
        <v>69</v>
      </c>
      <c r="T199" s="1">
        <v>60</v>
      </c>
      <c r="U199" s="1">
        <v>68</v>
      </c>
      <c r="V199" s="1">
        <v>10</v>
      </c>
      <c r="W199" s="1">
        <v>23</v>
      </c>
      <c r="X199" s="1">
        <v>0</v>
      </c>
      <c r="Y199" s="1">
        <f t="shared" si="32"/>
        <v>161</v>
      </c>
      <c r="Z199" s="1">
        <v>62</v>
      </c>
      <c r="AA199" s="1">
        <v>26</v>
      </c>
      <c r="AB199" s="1">
        <v>161</v>
      </c>
      <c r="AC199" s="1">
        <f t="shared" si="33"/>
        <v>249</v>
      </c>
      <c r="AD199" s="1">
        <v>23</v>
      </c>
      <c r="AE199" s="1">
        <v>29</v>
      </c>
      <c r="AF199" s="1">
        <v>132</v>
      </c>
      <c r="AG199" s="1">
        <f t="shared" si="34"/>
        <v>184</v>
      </c>
      <c r="AH199" s="12">
        <v>60.414999999999999</v>
      </c>
      <c r="AI199" s="12">
        <v>0</v>
      </c>
      <c r="AJ199" s="12">
        <v>166.46899999999999</v>
      </c>
      <c r="AK199" s="12">
        <f t="shared" si="35"/>
        <v>226.88399999999999</v>
      </c>
      <c r="AL199" s="1">
        <v>3</v>
      </c>
      <c r="AM199" s="1">
        <v>8</v>
      </c>
      <c r="AN199" s="1">
        <v>29</v>
      </c>
      <c r="AO199" s="1">
        <f t="shared" si="36"/>
        <v>40</v>
      </c>
      <c r="AP199" s="1">
        <v>113</v>
      </c>
      <c r="AQ199" s="1">
        <v>58</v>
      </c>
      <c r="AR199" s="1">
        <v>39</v>
      </c>
      <c r="AS199" s="1">
        <f>+Roc_InfraMR[[#This Row],[B.02.3 - Parque de Coches Eléctricos Motrices Tipo R]]+Roc_InfraMR[[#This Row],[B.02.2 - Parque de Coches Eléctricos Motrices Remolcados Tipo R]]+Roc_InfraMR[[#This Row],[B.02.1 - Parque de Coches Eléctricos Motrices]]</f>
        <v>210</v>
      </c>
      <c r="AT199" s="1">
        <v>0</v>
      </c>
      <c r="AU199" s="1">
        <v>0</v>
      </c>
      <c r="AV199" s="1">
        <v>0</v>
      </c>
      <c r="AW199" s="1">
        <f>+SUM(Roc_InfraMR[[#This Row],[B.03.1 - Parque de Coches Motores Motrices Remolcados]:[B.03.3 - Parque de Coches Motores Motrices Cabina]])</f>
        <v>0</v>
      </c>
      <c r="AX199" s="1">
        <v>158</v>
      </c>
      <c r="AY199" s="1">
        <v>52</v>
      </c>
      <c r="AZ199" s="1">
        <v>15</v>
      </c>
      <c r="BA199" s="1">
        <v>102</v>
      </c>
      <c r="BB199" s="1">
        <v>0</v>
      </c>
      <c r="BC199" s="1">
        <f t="shared" si="37"/>
        <v>327</v>
      </c>
      <c r="BD199" s="1">
        <v>0</v>
      </c>
      <c r="BE199" s="1">
        <v>20</v>
      </c>
      <c r="BF199" s="16">
        <v>1676</v>
      </c>
    </row>
    <row r="200" spans="1:58">
      <c r="A200" s="1">
        <v>2009</v>
      </c>
      <c r="B200" s="1" t="s">
        <v>121</v>
      </c>
      <c r="C200" s="12">
        <v>0</v>
      </c>
      <c r="D200" s="12">
        <v>138.45500000000001</v>
      </c>
      <c r="E200" s="12">
        <v>0</v>
      </c>
      <c r="F200" s="12">
        <v>56.53</v>
      </c>
      <c r="G200" s="12">
        <f t="shared" si="30"/>
        <v>194.98500000000001</v>
      </c>
      <c r="H200" s="12">
        <f>+Roc_InfraMR[[#This Row],[Total Líneas de Explotación ]]</f>
        <v>194.98500000000001</v>
      </c>
      <c r="I200" s="12">
        <v>392.76900000000001</v>
      </c>
      <c r="J200" s="12">
        <f>+Roc_InfraMR[[#This Row],[A.01.2 -  Longitud de Líneas de Explotación No Electrificadas Vía Doble o Múltiple (km)]]*2+Roc_InfraMR[[#This Row],[A.01.1 -  Longitud de Líneas de Explotación No Electrificadas Vía Simple (km)]]</f>
        <v>276.91000000000003</v>
      </c>
      <c r="K200" s="12">
        <v>0</v>
      </c>
      <c r="L200" s="12">
        <f>+Roc_InfraMR[[#This Row],[A.02.2 -  Longitud de Líneas de Explotación Electrificadas Vía Doble o Múltiple (km)]]*2</f>
        <v>113.06</v>
      </c>
      <c r="M200" s="12">
        <v>0</v>
      </c>
      <c r="N200" s="12">
        <f>+Roc_InfraMR[[#This Row],[A.03.1 -  Longitud de Vías de Explotación No Electrificadas Troncales y Ramales (vía principal) (km)]]+Roc_InfraMR[[#This Row],[A.04.1 -  Longitud de Vías de Explotación Electrificadas Troncales y Ramales (vía principal) (km)]]</f>
        <v>389.97</v>
      </c>
      <c r="O200" s="12">
        <f>+Roc_InfraMR[[#This Row],[Total Vías (excluido Auxiliares)]]</f>
        <v>389.97</v>
      </c>
      <c r="P200" s="1">
        <v>61</v>
      </c>
      <c r="Q200" s="1">
        <v>5</v>
      </c>
      <c r="R200" s="1">
        <v>3</v>
      </c>
      <c r="S200" s="1">
        <f t="shared" si="31"/>
        <v>69</v>
      </c>
      <c r="T200" s="1">
        <v>60</v>
      </c>
      <c r="U200" s="1">
        <v>68</v>
      </c>
      <c r="V200" s="1">
        <v>10</v>
      </c>
      <c r="W200" s="1">
        <v>23</v>
      </c>
      <c r="X200" s="1">
        <v>0</v>
      </c>
      <c r="Y200" s="1">
        <f t="shared" si="32"/>
        <v>161</v>
      </c>
      <c r="Z200" s="1">
        <v>62</v>
      </c>
      <c r="AA200" s="1">
        <v>26</v>
      </c>
      <c r="AB200" s="1">
        <v>161</v>
      </c>
      <c r="AC200" s="1">
        <f t="shared" si="33"/>
        <v>249</v>
      </c>
      <c r="AD200" s="1">
        <v>23</v>
      </c>
      <c r="AE200" s="1">
        <v>29</v>
      </c>
      <c r="AF200" s="1">
        <v>132</v>
      </c>
      <c r="AG200" s="1">
        <f t="shared" si="34"/>
        <v>184</v>
      </c>
      <c r="AH200" s="12">
        <v>60.414999999999999</v>
      </c>
      <c r="AI200" s="12">
        <v>0</v>
      </c>
      <c r="AJ200" s="12">
        <v>166.46899999999999</v>
      </c>
      <c r="AK200" s="12">
        <f t="shared" si="35"/>
        <v>226.88399999999999</v>
      </c>
      <c r="AL200" s="1">
        <v>3</v>
      </c>
      <c r="AM200" s="1">
        <v>8</v>
      </c>
      <c r="AN200" s="1">
        <v>29</v>
      </c>
      <c r="AO200" s="1">
        <f t="shared" si="36"/>
        <v>40</v>
      </c>
      <c r="AP200" s="1">
        <v>113</v>
      </c>
      <c r="AQ200" s="1">
        <v>58</v>
      </c>
      <c r="AR200" s="1">
        <v>39</v>
      </c>
      <c r="AS200" s="1">
        <f>+Roc_InfraMR[[#This Row],[B.02.3 - Parque de Coches Eléctricos Motrices Tipo R]]+Roc_InfraMR[[#This Row],[B.02.2 - Parque de Coches Eléctricos Motrices Remolcados Tipo R]]+Roc_InfraMR[[#This Row],[B.02.1 - Parque de Coches Eléctricos Motrices]]</f>
        <v>210</v>
      </c>
      <c r="AT200" s="1">
        <v>0</v>
      </c>
      <c r="AU200" s="1">
        <v>0</v>
      </c>
      <c r="AV200" s="1">
        <v>0</v>
      </c>
      <c r="AW200" s="1">
        <f>+SUM(Roc_InfraMR[[#This Row],[B.03.1 - Parque de Coches Motores Motrices Remolcados]:[B.03.3 - Parque de Coches Motores Motrices Cabina]])</f>
        <v>0</v>
      </c>
      <c r="AX200" s="1">
        <v>158</v>
      </c>
      <c r="AY200" s="1">
        <v>52</v>
      </c>
      <c r="AZ200" s="1">
        <v>15</v>
      </c>
      <c r="BA200" s="1">
        <v>102</v>
      </c>
      <c r="BB200" s="1">
        <v>0</v>
      </c>
      <c r="BC200" s="1">
        <f t="shared" si="37"/>
        <v>327</v>
      </c>
      <c r="BD200" s="1">
        <v>0</v>
      </c>
      <c r="BE200" s="1">
        <v>20</v>
      </c>
      <c r="BF200" s="16">
        <v>1676</v>
      </c>
    </row>
    <row r="201" spans="1:58">
      <c r="A201" s="1">
        <v>2009</v>
      </c>
      <c r="B201" s="1" t="s">
        <v>122</v>
      </c>
      <c r="C201" s="12">
        <v>0</v>
      </c>
      <c r="D201" s="12">
        <v>138.45500000000001</v>
      </c>
      <c r="E201" s="12">
        <v>0</v>
      </c>
      <c r="F201" s="12">
        <v>56.53</v>
      </c>
      <c r="G201" s="12">
        <f t="shared" si="30"/>
        <v>194.98500000000001</v>
      </c>
      <c r="H201" s="12">
        <f>+Roc_InfraMR[[#This Row],[Total Líneas de Explotación ]]</f>
        <v>194.98500000000001</v>
      </c>
      <c r="I201" s="12">
        <v>392.76900000000001</v>
      </c>
      <c r="J201" s="12">
        <f>+Roc_InfraMR[[#This Row],[A.01.2 -  Longitud de Líneas de Explotación No Electrificadas Vía Doble o Múltiple (km)]]*2+Roc_InfraMR[[#This Row],[A.01.1 -  Longitud de Líneas de Explotación No Electrificadas Vía Simple (km)]]</f>
        <v>276.91000000000003</v>
      </c>
      <c r="K201" s="12">
        <v>0</v>
      </c>
      <c r="L201" s="12">
        <f>+Roc_InfraMR[[#This Row],[A.02.2 -  Longitud de Líneas de Explotación Electrificadas Vía Doble o Múltiple (km)]]*2</f>
        <v>113.06</v>
      </c>
      <c r="M201" s="12">
        <v>0</v>
      </c>
      <c r="N201" s="12">
        <f>+Roc_InfraMR[[#This Row],[A.03.1 -  Longitud de Vías de Explotación No Electrificadas Troncales y Ramales (vía principal) (km)]]+Roc_InfraMR[[#This Row],[A.04.1 -  Longitud de Vías de Explotación Electrificadas Troncales y Ramales (vía principal) (km)]]</f>
        <v>389.97</v>
      </c>
      <c r="O201" s="12">
        <f>+Roc_InfraMR[[#This Row],[Total Vías (excluido Auxiliares)]]</f>
        <v>389.97</v>
      </c>
      <c r="P201" s="1">
        <v>61</v>
      </c>
      <c r="Q201" s="1">
        <v>5</v>
      </c>
      <c r="R201" s="1">
        <v>3</v>
      </c>
      <c r="S201" s="1">
        <f t="shared" si="31"/>
        <v>69</v>
      </c>
      <c r="T201" s="1">
        <v>60</v>
      </c>
      <c r="U201" s="1">
        <v>68</v>
      </c>
      <c r="V201" s="1">
        <v>10</v>
      </c>
      <c r="W201" s="1">
        <v>23</v>
      </c>
      <c r="X201" s="1">
        <v>0</v>
      </c>
      <c r="Y201" s="1">
        <f t="shared" si="32"/>
        <v>161</v>
      </c>
      <c r="Z201" s="1">
        <v>62</v>
      </c>
      <c r="AA201" s="1">
        <v>26</v>
      </c>
      <c r="AB201" s="1">
        <v>161</v>
      </c>
      <c r="AC201" s="1">
        <f t="shared" si="33"/>
        <v>249</v>
      </c>
      <c r="AD201" s="1">
        <v>23</v>
      </c>
      <c r="AE201" s="1">
        <v>29</v>
      </c>
      <c r="AF201" s="1">
        <v>132</v>
      </c>
      <c r="AG201" s="1">
        <f t="shared" si="34"/>
        <v>184</v>
      </c>
      <c r="AH201" s="12">
        <v>60.414999999999999</v>
      </c>
      <c r="AI201" s="12">
        <v>0</v>
      </c>
      <c r="AJ201" s="12">
        <v>166.46899999999999</v>
      </c>
      <c r="AK201" s="12">
        <f t="shared" si="35"/>
        <v>226.88399999999999</v>
      </c>
      <c r="AL201" s="1">
        <v>3</v>
      </c>
      <c r="AM201" s="1">
        <v>8</v>
      </c>
      <c r="AN201" s="1">
        <v>29</v>
      </c>
      <c r="AO201" s="1">
        <f t="shared" si="36"/>
        <v>40</v>
      </c>
      <c r="AP201" s="1">
        <v>113</v>
      </c>
      <c r="AQ201" s="1">
        <v>58</v>
      </c>
      <c r="AR201" s="1">
        <v>39</v>
      </c>
      <c r="AS201" s="1">
        <f>+Roc_InfraMR[[#This Row],[B.02.3 - Parque de Coches Eléctricos Motrices Tipo R]]+Roc_InfraMR[[#This Row],[B.02.2 - Parque de Coches Eléctricos Motrices Remolcados Tipo R]]+Roc_InfraMR[[#This Row],[B.02.1 - Parque de Coches Eléctricos Motrices]]</f>
        <v>210</v>
      </c>
      <c r="AT201" s="1">
        <v>0</v>
      </c>
      <c r="AU201" s="1">
        <v>0</v>
      </c>
      <c r="AV201" s="1">
        <v>0</v>
      </c>
      <c r="AW201" s="1">
        <f>+SUM(Roc_InfraMR[[#This Row],[B.03.1 - Parque de Coches Motores Motrices Remolcados]:[B.03.3 - Parque de Coches Motores Motrices Cabina]])</f>
        <v>0</v>
      </c>
      <c r="AX201" s="1">
        <v>158</v>
      </c>
      <c r="AY201" s="1">
        <v>52</v>
      </c>
      <c r="AZ201" s="1">
        <v>15</v>
      </c>
      <c r="BA201" s="1">
        <v>102</v>
      </c>
      <c r="BB201" s="1">
        <v>0</v>
      </c>
      <c r="BC201" s="1">
        <f t="shared" si="37"/>
        <v>327</v>
      </c>
      <c r="BD201" s="1">
        <v>0</v>
      </c>
      <c r="BE201" s="1">
        <v>20</v>
      </c>
      <c r="BF201" s="16">
        <v>1676</v>
      </c>
    </row>
    <row r="202" spans="1:58">
      <c r="A202" s="1">
        <v>2009</v>
      </c>
      <c r="B202" s="1" t="s">
        <v>123</v>
      </c>
      <c r="C202" s="12">
        <v>0</v>
      </c>
      <c r="D202" s="12">
        <v>138.45500000000001</v>
      </c>
      <c r="E202" s="12">
        <v>0</v>
      </c>
      <c r="F202" s="12">
        <v>56.53</v>
      </c>
      <c r="G202" s="12">
        <f t="shared" si="30"/>
        <v>194.98500000000001</v>
      </c>
      <c r="H202" s="12">
        <f>+Roc_InfraMR[[#This Row],[Total Líneas de Explotación ]]</f>
        <v>194.98500000000001</v>
      </c>
      <c r="I202" s="12">
        <v>392.76900000000001</v>
      </c>
      <c r="J202" s="12">
        <f>+Roc_InfraMR[[#This Row],[A.01.2 -  Longitud de Líneas de Explotación No Electrificadas Vía Doble o Múltiple (km)]]*2+Roc_InfraMR[[#This Row],[A.01.1 -  Longitud de Líneas de Explotación No Electrificadas Vía Simple (km)]]</f>
        <v>276.91000000000003</v>
      </c>
      <c r="K202" s="12">
        <v>0</v>
      </c>
      <c r="L202" s="12">
        <f>+Roc_InfraMR[[#This Row],[A.02.2 -  Longitud de Líneas de Explotación Electrificadas Vía Doble o Múltiple (km)]]*2</f>
        <v>113.06</v>
      </c>
      <c r="M202" s="12">
        <v>0</v>
      </c>
      <c r="N202" s="12">
        <f>+Roc_InfraMR[[#This Row],[A.03.1 -  Longitud de Vías de Explotación No Electrificadas Troncales y Ramales (vía principal) (km)]]+Roc_InfraMR[[#This Row],[A.04.1 -  Longitud de Vías de Explotación Electrificadas Troncales y Ramales (vía principal) (km)]]</f>
        <v>389.97</v>
      </c>
      <c r="O202" s="12">
        <f>+Roc_InfraMR[[#This Row],[Total Vías (excluido Auxiliares)]]</f>
        <v>389.97</v>
      </c>
      <c r="P202" s="1">
        <v>61</v>
      </c>
      <c r="Q202" s="1">
        <v>5</v>
      </c>
      <c r="R202" s="1">
        <v>3</v>
      </c>
      <c r="S202" s="1">
        <f t="shared" si="31"/>
        <v>69</v>
      </c>
      <c r="T202" s="1">
        <v>60</v>
      </c>
      <c r="U202" s="1">
        <v>68</v>
      </c>
      <c r="V202" s="1">
        <v>10</v>
      </c>
      <c r="W202" s="1">
        <v>23</v>
      </c>
      <c r="X202" s="1">
        <v>0</v>
      </c>
      <c r="Y202" s="1">
        <f t="shared" si="32"/>
        <v>161</v>
      </c>
      <c r="Z202" s="1">
        <v>62</v>
      </c>
      <c r="AA202" s="1">
        <v>26</v>
      </c>
      <c r="AB202" s="1">
        <v>161</v>
      </c>
      <c r="AC202" s="1">
        <f t="shared" si="33"/>
        <v>249</v>
      </c>
      <c r="AD202" s="1">
        <v>23</v>
      </c>
      <c r="AE202" s="1">
        <v>29</v>
      </c>
      <c r="AF202" s="1">
        <v>132</v>
      </c>
      <c r="AG202" s="1">
        <f t="shared" si="34"/>
        <v>184</v>
      </c>
      <c r="AH202" s="12">
        <v>60.414999999999999</v>
      </c>
      <c r="AI202" s="12">
        <v>0</v>
      </c>
      <c r="AJ202" s="12">
        <v>166.46899999999999</v>
      </c>
      <c r="AK202" s="12">
        <f t="shared" si="35"/>
        <v>226.88399999999999</v>
      </c>
      <c r="AL202" s="1">
        <v>3</v>
      </c>
      <c r="AM202" s="1">
        <v>8</v>
      </c>
      <c r="AN202" s="1">
        <v>29</v>
      </c>
      <c r="AO202" s="1">
        <f t="shared" si="36"/>
        <v>40</v>
      </c>
      <c r="AP202" s="1">
        <v>113</v>
      </c>
      <c r="AQ202" s="1">
        <v>58</v>
      </c>
      <c r="AR202" s="1">
        <v>39</v>
      </c>
      <c r="AS202" s="1">
        <f>+Roc_InfraMR[[#This Row],[B.02.3 - Parque de Coches Eléctricos Motrices Tipo R]]+Roc_InfraMR[[#This Row],[B.02.2 - Parque de Coches Eléctricos Motrices Remolcados Tipo R]]+Roc_InfraMR[[#This Row],[B.02.1 - Parque de Coches Eléctricos Motrices]]</f>
        <v>210</v>
      </c>
      <c r="AT202" s="1">
        <v>0</v>
      </c>
      <c r="AU202" s="1">
        <v>0</v>
      </c>
      <c r="AV202" s="1">
        <v>0</v>
      </c>
      <c r="AW202" s="1">
        <f>+SUM(Roc_InfraMR[[#This Row],[B.03.1 - Parque de Coches Motores Motrices Remolcados]:[B.03.3 - Parque de Coches Motores Motrices Cabina]])</f>
        <v>0</v>
      </c>
      <c r="AX202" s="1">
        <v>158</v>
      </c>
      <c r="AY202" s="1">
        <v>52</v>
      </c>
      <c r="AZ202" s="1">
        <v>15</v>
      </c>
      <c r="BA202" s="1">
        <v>102</v>
      </c>
      <c r="BB202" s="1">
        <v>0</v>
      </c>
      <c r="BC202" s="1">
        <f t="shared" si="37"/>
        <v>327</v>
      </c>
      <c r="BD202" s="1">
        <v>0</v>
      </c>
      <c r="BE202" s="1">
        <v>20</v>
      </c>
      <c r="BF202" s="16">
        <v>1676</v>
      </c>
    </row>
    <row r="203" spans="1:58">
      <c r="A203" s="1">
        <v>2009</v>
      </c>
      <c r="B203" s="1" t="s">
        <v>124</v>
      </c>
      <c r="C203" s="12">
        <v>0</v>
      </c>
      <c r="D203" s="12">
        <v>138.45500000000001</v>
      </c>
      <c r="E203" s="12">
        <v>0</v>
      </c>
      <c r="F203" s="12">
        <v>56.53</v>
      </c>
      <c r="G203" s="12">
        <f t="shared" si="30"/>
        <v>194.98500000000001</v>
      </c>
      <c r="H203" s="12">
        <f>+Roc_InfraMR[[#This Row],[Total Líneas de Explotación ]]</f>
        <v>194.98500000000001</v>
      </c>
      <c r="I203" s="12">
        <v>392.76900000000001</v>
      </c>
      <c r="J203" s="12">
        <f>+Roc_InfraMR[[#This Row],[A.01.2 -  Longitud de Líneas de Explotación No Electrificadas Vía Doble o Múltiple (km)]]*2+Roc_InfraMR[[#This Row],[A.01.1 -  Longitud de Líneas de Explotación No Electrificadas Vía Simple (km)]]</f>
        <v>276.91000000000003</v>
      </c>
      <c r="K203" s="12">
        <v>0</v>
      </c>
      <c r="L203" s="12">
        <f>+Roc_InfraMR[[#This Row],[A.02.2 -  Longitud de Líneas de Explotación Electrificadas Vía Doble o Múltiple (km)]]*2</f>
        <v>113.06</v>
      </c>
      <c r="M203" s="12">
        <v>0</v>
      </c>
      <c r="N203" s="12">
        <f>+Roc_InfraMR[[#This Row],[A.03.1 -  Longitud de Vías de Explotación No Electrificadas Troncales y Ramales (vía principal) (km)]]+Roc_InfraMR[[#This Row],[A.04.1 -  Longitud de Vías de Explotación Electrificadas Troncales y Ramales (vía principal) (km)]]</f>
        <v>389.97</v>
      </c>
      <c r="O203" s="12">
        <f>+Roc_InfraMR[[#This Row],[Total Vías (excluido Auxiliares)]]</f>
        <v>389.97</v>
      </c>
      <c r="P203" s="1">
        <v>61</v>
      </c>
      <c r="Q203" s="1">
        <v>5</v>
      </c>
      <c r="R203" s="1">
        <v>3</v>
      </c>
      <c r="S203" s="1">
        <f t="shared" si="31"/>
        <v>69</v>
      </c>
      <c r="T203" s="1">
        <v>60</v>
      </c>
      <c r="U203" s="1">
        <v>68</v>
      </c>
      <c r="V203" s="1">
        <v>10</v>
      </c>
      <c r="W203" s="1">
        <v>23</v>
      </c>
      <c r="X203" s="1">
        <v>0</v>
      </c>
      <c r="Y203" s="1">
        <f t="shared" si="32"/>
        <v>161</v>
      </c>
      <c r="Z203" s="1">
        <v>62</v>
      </c>
      <c r="AA203" s="1">
        <v>26</v>
      </c>
      <c r="AB203" s="1">
        <v>161</v>
      </c>
      <c r="AC203" s="1">
        <f t="shared" si="33"/>
        <v>249</v>
      </c>
      <c r="AD203" s="1">
        <v>23</v>
      </c>
      <c r="AE203" s="1">
        <v>29</v>
      </c>
      <c r="AF203" s="1">
        <v>132</v>
      </c>
      <c r="AG203" s="1">
        <f t="shared" si="34"/>
        <v>184</v>
      </c>
      <c r="AH203" s="12">
        <v>60.414999999999999</v>
      </c>
      <c r="AI203" s="12">
        <v>0</v>
      </c>
      <c r="AJ203" s="12">
        <v>166.46899999999999</v>
      </c>
      <c r="AK203" s="12">
        <f t="shared" si="35"/>
        <v>226.88399999999999</v>
      </c>
      <c r="AL203" s="1">
        <v>3</v>
      </c>
      <c r="AM203" s="1">
        <v>8</v>
      </c>
      <c r="AN203" s="1">
        <v>29</v>
      </c>
      <c r="AO203" s="1">
        <f t="shared" si="36"/>
        <v>40</v>
      </c>
      <c r="AP203" s="1">
        <v>113</v>
      </c>
      <c r="AQ203" s="1">
        <v>58</v>
      </c>
      <c r="AR203" s="1">
        <v>39</v>
      </c>
      <c r="AS203" s="1">
        <f>+Roc_InfraMR[[#This Row],[B.02.3 - Parque de Coches Eléctricos Motrices Tipo R]]+Roc_InfraMR[[#This Row],[B.02.2 - Parque de Coches Eléctricos Motrices Remolcados Tipo R]]+Roc_InfraMR[[#This Row],[B.02.1 - Parque de Coches Eléctricos Motrices]]</f>
        <v>210</v>
      </c>
      <c r="AT203" s="1">
        <v>0</v>
      </c>
      <c r="AU203" s="1">
        <v>0</v>
      </c>
      <c r="AV203" s="1">
        <v>0</v>
      </c>
      <c r="AW203" s="1">
        <f>+SUM(Roc_InfraMR[[#This Row],[B.03.1 - Parque de Coches Motores Motrices Remolcados]:[B.03.3 - Parque de Coches Motores Motrices Cabina]])</f>
        <v>0</v>
      </c>
      <c r="AX203" s="1">
        <v>158</v>
      </c>
      <c r="AY203" s="1">
        <v>52</v>
      </c>
      <c r="AZ203" s="1">
        <v>15</v>
      </c>
      <c r="BA203" s="1">
        <v>102</v>
      </c>
      <c r="BB203" s="1">
        <v>0</v>
      </c>
      <c r="BC203" s="1">
        <f t="shared" si="37"/>
        <v>327</v>
      </c>
      <c r="BD203" s="1">
        <v>0</v>
      </c>
      <c r="BE203" s="1">
        <v>20</v>
      </c>
      <c r="BF203" s="16">
        <v>1676</v>
      </c>
    </row>
    <row r="204" spans="1:58">
      <c r="A204" s="1">
        <v>2009</v>
      </c>
      <c r="B204" s="1" t="s">
        <v>125</v>
      </c>
      <c r="C204" s="12">
        <v>0</v>
      </c>
      <c r="D204" s="12">
        <v>138.45500000000001</v>
      </c>
      <c r="E204" s="12">
        <v>0</v>
      </c>
      <c r="F204" s="12">
        <v>56.53</v>
      </c>
      <c r="G204" s="12">
        <f t="shared" si="30"/>
        <v>194.98500000000001</v>
      </c>
      <c r="H204" s="12">
        <f>+Roc_InfraMR[[#This Row],[Total Líneas de Explotación ]]</f>
        <v>194.98500000000001</v>
      </c>
      <c r="I204" s="12">
        <v>392.76900000000001</v>
      </c>
      <c r="J204" s="12">
        <f>+Roc_InfraMR[[#This Row],[A.01.2 -  Longitud de Líneas de Explotación No Electrificadas Vía Doble o Múltiple (km)]]*2+Roc_InfraMR[[#This Row],[A.01.1 -  Longitud de Líneas de Explotación No Electrificadas Vía Simple (km)]]</f>
        <v>276.91000000000003</v>
      </c>
      <c r="K204" s="12">
        <v>0</v>
      </c>
      <c r="L204" s="12">
        <f>+Roc_InfraMR[[#This Row],[A.02.2 -  Longitud de Líneas de Explotación Electrificadas Vía Doble o Múltiple (km)]]*2</f>
        <v>113.06</v>
      </c>
      <c r="M204" s="12">
        <v>0</v>
      </c>
      <c r="N204" s="12">
        <f>+Roc_InfraMR[[#This Row],[A.03.1 -  Longitud de Vías de Explotación No Electrificadas Troncales y Ramales (vía principal) (km)]]+Roc_InfraMR[[#This Row],[A.04.1 -  Longitud de Vías de Explotación Electrificadas Troncales y Ramales (vía principal) (km)]]</f>
        <v>389.97</v>
      </c>
      <c r="O204" s="12">
        <f>+Roc_InfraMR[[#This Row],[Total Vías (excluido Auxiliares)]]</f>
        <v>389.97</v>
      </c>
      <c r="P204" s="1">
        <v>61</v>
      </c>
      <c r="Q204" s="1">
        <v>5</v>
      </c>
      <c r="R204" s="1">
        <v>3</v>
      </c>
      <c r="S204" s="1">
        <f t="shared" si="31"/>
        <v>69</v>
      </c>
      <c r="T204" s="1">
        <v>60</v>
      </c>
      <c r="U204" s="1">
        <v>68</v>
      </c>
      <c r="V204" s="1">
        <v>10</v>
      </c>
      <c r="W204" s="1">
        <v>23</v>
      </c>
      <c r="X204" s="1">
        <v>0</v>
      </c>
      <c r="Y204" s="1">
        <f t="shared" si="32"/>
        <v>161</v>
      </c>
      <c r="Z204" s="1">
        <v>62</v>
      </c>
      <c r="AA204" s="1">
        <v>26</v>
      </c>
      <c r="AB204" s="1">
        <v>161</v>
      </c>
      <c r="AC204" s="1">
        <f t="shared" si="33"/>
        <v>249</v>
      </c>
      <c r="AD204" s="1">
        <v>23</v>
      </c>
      <c r="AE204" s="1">
        <v>29</v>
      </c>
      <c r="AF204" s="1">
        <v>132</v>
      </c>
      <c r="AG204" s="1">
        <f t="shared" si="34"/>
        <v>184</v>
      </c>
      <c r="AH204" s="12">
        <v>60.414999999999999</v>
      </c>
      <c r="AI204" s="12">
        <v>0</v>
      </c>
      <c r="AJ204" s="12">
        <v>166.46899999999999</v>
      </c>
      <c r="AK204" s="12">
        <f t="shared" si="35"/>
        <v>226.88399999999999</v>
      </c>
      <c r="AL204" s="1">
        <v>3</v>
      </c>
      <c r="AM204" s="1">
        <v>8</v>
      </c>
      <c r="AN204" s="1">
        <v>29</v>
      </c>
      <c r="AO204" s="1">
        <f t="shared" si="36"/>
        <v>40</v>
      </c>
      <c r="AP204" s="1">
        <v>113</v>
      </c>
      <c r="AQ204" s="1">
        <v>58</v>
      </c>
      <c r="AR204" s="1">
        <v>39</v>
      </c>
      <c r="AS204" s="1">
        <f>+Roc_InfraMR[[#This Row],[B.02.3 - Parque de Coches Eléctricos Motrices Tipo R]]+Roc_InfraMR[[#This Row],[B.02.2 - Parque de Coches Eléctricos Motrices Remolcados Tipo R]]+Roc_InfraMR[[#This Row],[B.02.1 - Parque de Coches Eléctricos Motrices]]</f>
        <v>210</v>
      </c>
      <c r="AT204" s="1">
        <v>0</v>
      </c>
      <c r="AU204" s="1">
        <v>0</v>
      </c>
      <c r="AV204" s="1">
        <v>0</v>
      </c>
      <c r="AW204" s="1">
        <f>+SUM(Roc_InfraMR[[#This Row],[B.03.1 - Parque de Coches Motores Motrices Remolcados]:[B.03.3 - Parque de Coches Motores Motrices Cabina]])</f>
        <v>0</v>
      </c>
      <c r="AX204" s="1">
        <v>158</v>
      </c>
      <c r="AY204" s="1">
        <v>52</v>
      </c>
      <c r="AZ204" s="1">
        <v>15</v>
      </c>
      <c r="BA204" s="1">
        <v>102</v>
      </c>
      <c r="BB204" s="1">
        <v>0</v>
      </c>
      <c r="BC204" s="1">
        <f t="shared" si="37"/>
        <v>327</v>
      </c>
      <c r="BD204" s="1">
        <v>0</v>
      </c>
      <c r="BE204" s="1">
        <v>20</v>
      </c>
      <c r="BF204" s="16">
        <v>1676</v>
      </c>
    </row>
    <row r="205" spans="1:58">
      <c r="A205" s="1">
        <v>2009</v>
      </c>
      <c r="B205" s="1" t="s">
        <v>126</v>
      </c>
      <c r="C205" s="12">
        <v>0</v>
      </c>
      <c r="D205" s="12">
        <v>138.45500000000001</v>
      </c>
      <c r="E205" s="12">
        <v>0</v>
      </c>
      <c r="F205" s="12">
        <v>56.53</v>
      </c>
      <c r="G205" s="12">
        <f t="shared" si="30"/>
        <v>194.98500000000001</v>
      </c>
      <c r="H205" s="12">
        <f>+Roc_InfraMR[[#This Row],[Total Líneas de Explotación ]]</f>
        <v>194.98500000000001</v>
      </c>
      <c r="I205" s="12">
        <v>392.76900000000001</v>
      </c>
      <c r="J205" s="12">
        <f>+Roc_InfraMR[[#This Row],[A.01.2 -  Longitud de Líneas de Explotación No Electrificadas Vía Doble o Múltiple (km)]]*2+Roc_InfraMR[[#This Row],[A.01.1 -  Longitud de Líneas de Explotación No Electrificadas Vía Simple (km)]]</f>
        <v>276.91000000000003</v>
      </c>
      <c r="K205" s="12">
        <v>0</v>
      </c>
      <c r="L205" s="12">
        <f>+Roc_InfraMR[[#This Row],[A.02.2 -  Longitud de Líneas de Explotación Electrificadas Vía Doble o Múltiple (km)]]*2</f>
        <v>113.06</v>
      </c>
      <c r="M205" s="12">
        <v>0</v>
      </c>
      <c r="N205" s="12">
        <f>+Roc_InfraMR[[#This Row],[A.03.1 -  Longitud de Vías de Explotación No Electrificadas Troncales y Ramales (vía principal) (km)]]+Roc_InfraMR[[#This Row],[A.04.1 -  Longitud de Vías de Explotación Electrificadas Troncales y Ramales (vía principal) (km)]]</f>
        <v>389.97</v>
      </c>
      <c r="O205" s="12">
        <f>+Roc_InfraMR[[#This Row],[Total Vías (excluido Auxiliares)]]</f>
        <v>389.97</v>
      </c>
      <c r="P205" s="1">
        <v>61</v>
      </c>
      <c r="Q205" s="1">
        <v>5</v>
      </c>
      <c r="R205" s="1">
        <v>3</v>
      </c>
      <c r="S205" s="1">
        <f t="shared" si="31"/>
        <v>69</v>
      </c>
      <c r="T205" s="1">
        <v>60</v>
      </c>
      <c r="U205" s="1">
        <v>68</v>
      </c>
      <c r="V205" s="1">
        <v>10</v>
      </c>
      <c r="W205" s="1">
        <v>23</v>
      </c>
      <c r="X205" s="1">
        <v>0</v>
      </c>
      <c r="Y205" s="1">
        <f t="shared" si="32"/>
        <v>161</v>
      </c>
      <c r="Z205" s="1">
        <v>62</v>
      </c>
      <c r="AA205" s="1">
        <v>26</v>
      </c>
      <c r="AB205" s="1">
        <v>161</v>
      </c>
      <c r="AC205" s="1">
        <f t="shared" si="33"/>
        <v>249</v>
      </c>
      <c r="AD205" s="1">
        <v>23</v>
      </c>
      <c r="AE205" s="1">
        <v>29</v>
      </c>
      <c r="AF205" s="1">
        <v>132</v>
      </c>
      <c r="AG205" s="1">
        <f t="shared" si="34"/>
        <v>184</v>
      </c>
      <c r="AH205" s="12">
        <v>60.414999999999999</v>
      </c>
      <c r="AI205" s="12">
        <v>0</v>
      </c>
      <c r="AJ205" s="12">
        <v>166.46899999999999</v>
      </c>
      <c r="AK205" s="12">
        <f t="shared" si="35"/>
        <v>226.88399999999999</v>
      </c>
      <c r="AL205" s="1">
        <v>3</v>
      </c>
      <c r="AM205" s="1">
        <v>8</v>
      </c>
      <c r="AN205" s="1">
        <v>29</v>
      </c>
      <c r="AO205" s="1">
        <f t="shared" si="36"/>
        <v>40</v>
      </c>
      <c r="AP205" s="1">
        <v>113</v>
      </c>
      <c r="AQ205" s="1">
        <v>58</v>
      </c>
      <c r="AR205" s="1">
        <v>39</v>
      </c>
      <c r="AS205" s="1">
        <f>+Roc_InfraMR[[#This Row],[B.02.3 - Parque de Coches Eléctricos Motrices Tipo R]]+Roc_InfraMR[[#This Row],[B.02.2 - Parque de Coches Eléctricos Motrices Remolcados Tipo R]]+Roc_InfraMR[[#This Row],[B.02.1 - Parque de Coches Eléctricos Motrices]]</f>
        <v>210</v>
      </c>
      <c r="AT205" s="1">
        <v>0</v>
      </c>
      <c r="AU205" s="1">
        <v>0</v>
      </c>
      <c r="AV205" s="1">
        <v>0</v>
      </c>
      <c r="AW205" s="1">
        <f>+SUM(Roc_InfraMR[[#This Row],[B.03.1 - Parque de Coches Motores Motrices Remolcados]:[B.03.3 - Parque de Coches Motores Motrices Cabina]])</f>
        <v>0</v>
      </c>
      <c r="AX205" s="1">
        <v>158</v>
      </c>
      <c r="AY205" s="1">
        <v>52</v>
      </c>
      <c r="AZ205" s="1">
        <v>15</v>
      </c>
      <c r="BA205" s="1">
        <v>102</v>
      </c>
      <c r="BB205" s="1">
        <v>0</v>
      </c>
      <c r="BC205" s="1">
        <f t="shared" si="37"/>
        <v>327</v>
      </c>
      <c r="BD205" s="1">
        <v>0</v>
      </c>
      <c r="BE205" s="1">
        <v>20</v>
      </c>
      <c r="BF205" s="16">
        <v>1676</v>
      </c>
    </row>
    <row r="206" spans="1:58">
      <c r="A206" s="1">
        <v>2010</v>
      </c>
      <c r="B206" s="1" t="s">
        <v>115</v>
      </c>
      <c r="C206" s="12">
        <v>0</v>
      </c>
      <c r="D206" s="12">
        <v>138.45500000000001</v>
      </c>
      <c r="E206" s="12">
        <v>0</v>
      </c>
      <c r="F206" s="12">
        <v>56.53</v>
      </c>
      <c r="G206" s="12">
        <f t="shared" si="30"/>
        <v>194.98500000000001</v>
      </c>
      <c r="H206" s="12">
        <f>+Roc_InfraMR[[#This Row],[Total Líneas de Explotación ]]</f>
        <v>194.98500000000001</v>
      </c>
      <c r="I206" s="12">
        <v>392.76900000000001</v>
      </c>
      <c r="J206" s="12">
        <f>+Roc_InfraMR[[#This Row],[A.01.2 -  Longitud de Líneas de Explotación No Electrificadas Vía Doble o Múltiple (km)]]*2+Roc_InfraMR[[#This Row],[A.01.1 -  Longitud de Líneas de Explotación No Electrificadas Vía Simple (km)]]</f>
        <v>276.91000000000003</v>
      </c>
      <c r="K206" s="12">
        <v>0</v>
      </c>
      <c r="L206" s="12">
        <f>+Roc_InfraMR[[#This Row],[A.02.2 -  Longitud de Líneas de Explotación Electrificadas Vía Doble o Múltiple (km)]]*2</f>
        <v>113.06</v>
      </c>
      <c r="M206" s="12">
        <v>0</v>
      </c>
      <c r="N206" s="12">
        <f>+Roc_InfraMR[[#This Row],[A.03.1 -  Longitud de Vías de Explotación No Electrificadas Troncales y Ramales (vía principal) (km)]]+Roc_InfraMR[[#This Row],[A.04.1 -  Longitud de Vías de Explotación Electrificadas Troncales y Ramales (vía principal) (km)]]</f>
        <v>389.97</v>
      </c>
      <c r="O206" s="12">
        <f>+Roc_InfraMR[[#This Row],[Total Vías (excluido Auxiliares)]]</f>
        <v>389.97</v>
      </c>
      <c r="P206" s="1">
        <v>61</v>
      </c>
      <c r="Q206" s="1">
        <v>5</v>
      </c>
      <c r="R206" s="1">
        <v>3</v>
      </c>
      <c r="S206" s="1">
        <f t="shared" si="31"/>
        <v>69</v>
      </c>
      <c r="T206" s="1">
        <v>60</v>
      </c>
      <c r="U206" s="1">
        <v>68</v>
      </c>
      <c r="V206" s="1">
        <v>10</v>
      </c>
      <c r="W206" s="1">
        <v>23</v>
      </c>
      <c r="X206" s="1">
        <v>0</v>
      </c>
      <c r="Y206" s="1">
        <f t="shared" si="32"/>
        <v>161</v>
      </c>
      <c r="Z206" s="1">
        <v>62</v>
      </c>
      <c r="AA206" s="1">
        <v>26</v>
      </c>
      <c r="AB206" s="1">
        <v>161</v>
      </c>
      <c r="AC206" s="1">
        <f t="shared" si="33"/>
        <v>249</v>
      </c>
      <c r="AD206" s="1">
        <v>23</v>
      </c>
      <c r="AE206" s="1">
        <v>29</v>
      </c>
      <c r="AF206" s="1">
        <v>132</v>
      </c>
      <c r="AG206" s="1">
        <f t="shared" si="34"/>
        <v>184</v>
      </c>
      <c r="AH206" s="12">
        <v>60.414999999999999</v>
      </c>
      <c r="AI206" s="12">
        <v>0</v>
      </c>
      <c r="AJ206" s="12">
        <v>166.46899999999999</v>
      </c>
      <c r="AK206" s="12">
        <f t="shared" si="35"/>
        <v>226.88399999999999</v>
      </c>
      <c r="AL206" s="1">
        <v>3</v>
      </c>
      <c r="AM206" s="1">
        <v>8</v>
      </c>
      <c r="AN206" s="1">
        <v>29</v>
      </c>
      <c r="AO206" s="1">
        <f t="shared" si="36"/>
        <v>40</v>
      </c>
      <c r="AP206" s="1">
        <v>113</v>
      </c>
      <c r="AQ206" s="1">
        <v>58</v>
      </c>
      <c r="AR206" s="1">
        <v>39</v>
      </c>
      <c r="AS206" s="1">
        <f>+Roc_InfraMR[[#This Row],[B.02.3 - Parque de Coches Eléctricos Motrices Tipo R]]+Roc_InfraMR[[#This Row],[B.02.2 - Parque de Coches Eléctricos Motrices Remolcados Tipo R]]+Roc_InfraMR[[#This Row],[B.02.1 - Parque de Coches Eléctricos Motrices]]</f>
        <v>210</v>
      </c>
      <c r="AT206" s="1">
        <v>0</v>
      </c>
      <c r="AU206" s="1">
        <v>0</v>
      </c>
      <c r="AV206" s="1">
        <v>0</v>
      </c>
      <c r="AW206" s="1">
        <f>+SUM(Roc_InfraMR[[#This Row],[B.03.1 - Parque de Coches Motores Motrices Remolcados]:[B.03.3 - Parque de Coches Motores Motrices Cabina]])</f>
        <v>0</v>
      </c>
      <c r="AX206" s="1">
        <v>158</v>
      </c>
      <c r="AY206" s="1">
        <v>52</v>
      </c>
      <c r="AZ206" s="1">
        <v>15</v>
      </c>
      <c r="BA206" s="1">
        <v>102</v>
      </c>
      <c r="BB206" s="1">
        <v>0</v>
      </c>
      <c r="BC206" s="1">
        <f t="shared" si="37"/>
        <v>327</v>
      </c>
      <c r="BD206" s="1">
        <v>0</v>
      </c>
      <c r="BE206" s="1">
        <v>20</v>
      </c>
      <c r="BF206" s="16">
        <v>1676</v>
      </c>
    </row>
    <row r="207" spans="1:58">
      <c r="A207" s="1">
        <v>2010</v>
      </c>
      <c r="B207" s="1" t="s">
        <v>116</v>
      </c>
      <c r="C207" s="12">
        <v>0</v>
      </c>
      <c r="D207" s="12">
        <v>138.45500000000001</v>
      </c>
      <c r="E207" s="12">
        <v>0</v>
      </c>
      <c r="F207" s="12">
        <v>56.53</v>
      </c>
      <c r="G207" s="12">
        <f t="shared" si="30"/>
        <v>194.98500000000001</v>
      </c>
      <c r="H207" s="12">
        <f>+Roc_InfraMR[[#This Row],[Total Líneas de Explotación ]]</f>
        <v>194.98500000000001</v>
      </c>
      <c r="I207" s="12">
        <v>392.76900000000001</v>
      </c>
      <c r="J207" s="12">
        <f>+Roc_InfraMR[[#This Row],[A.01.2 -  Longitud de Líneas de Explotación No Electrificadas Vía Doble o Múltiple (km)]]*2+Roc_InfraMR[[#This Row],[A.01.1 -  Longitud de Líneas de Explotación No Electrificadas Vía Simple (km)]]</f>
        <v>276.91000000000003</v>
      </c>
      <c r="K207" s="12">
        <v>0</v>
      </c>
      <c r="L207" s="12">
        <f>+Roc_InfraMR[[#This Row],[A.02.2 -  Longitud de Líneas de Explotación Electrificadas Vía Doble o Múltiple (km)]]*2</f>
        <v>113.06</v>
      </c>
      <c r="M207" s="12">
        <v>0</v>
      </c>
      <c r="N207" s="12">
        <f>+Roc_InfraMR[[#This Row],[A.03.1 -  Longitud de Vías de Explotación No Electrificadas Troncales y Ramales (vía principal) (km)]]+Roc_InfraMR[[#This Row],[A.04.1 -  Longitud de Vías de Explotación Electrificadas Troncales y Ramales (vía principal) (km)]]</f>
        <v>389.97</v>
      </c>
      <c r="O207" s="12">
        <f>+Roc_InfraMR[[#This Row],[Total Vías (excluido Auxiliares)]]</f>
        <v>389.97</v>
      </c>
      <c r="P207" s="1">
        <v>61</v>
      </c>
      <c r="Q207" s="1">
        <v>5</v>
      </c>
      <c r="R207" s="1">
        <v>3</v>
      </c>
      <c r="S207" s="1">
        <f t="shared" si="31"/>
        <v>69</v>
      </c>
      <c r="T207" s="1">
        <v>60</v>
      </c>
      <c r="U207" s="1">
        <v>68</v>
      </c>
      <c r="V207" s="1">
        <v>10</v>
      </c>
      <c r="W207" s="1">
        <v>23</v>
      </c>
      <c r="X207" s="1">
        <v>0</v>
      </c>
      <c r="Y207" s="1">
        <f t="shared" si="32"/>
        <v>161</v>
      </c>
      <c r="Z207" s="1">
        <v>62</v>
      </c>
      <c r="AA207" s="1">
        <v>26</v>
      </c>
      <c r="AB207" s="1">
        <v>161</v>
      </c>
      <c r="AC207" s="1">
        <f t="shared" si="33"/>
        <v>249</v>
      </c>
      <c r="AD207" s="1">
        <v>23</v>
      </c>
      <c r="AE207" s="1">
        <v>29</v>
      </c>
      <c r="AF207" s="1">
        <v>132</v>
      </c>
      <c r="AG207" s="1">
        <f t="shared" si="34"/>
        <v>184</v>
      </c>
      <c r="AH207" s="12">
        <v>60.414999999999999</v>
      </c>
      <c r="AI207" s="12">
        <v>0</v>
      </c>
      <c r="AJ207" s="12">
        <v>166.46899999999999</v>
      </c>
      <c r="AK207" s="12">
        <f t="shared" si="35"/>
        <v>226.88399999999999</v>
      </c>
      <c r="AL207" s="1">
        <v>3</v>
      </c>
      <c r="AM207" s="1">
        <v>8</v>
      </c>
      <c r="AN207" s="1">
        <v>29</v>
      </c>
      <c r="AO207" s="1">
        <f t="shared" si="36"/>
        <v>40</v>
      </c>
      <c r="AP207" s="1">
        <v>113</v>
      </c>
      <c r="AQ207" s="1">
        <v>58</v>
      </c>
      <c r="AR207" s="1">
        <v>39</v>
      </c>
      <c r="AS207" s="1">
        <f>+Roc_InfraMR[[#This Row],[B.02.3 - Parque de Coches Eléctricos Motrices Tipo R]]+Roc_InfraMR[[#This Row],[B.02.2 - Parque de Coches Eléctricos Motrices Remolcados Tipo R]]+Roc_InfraMR[[#This Row],[B.02.1 - Parque de Coches Eléctricos Motrices]]</f>
        <v>210</v>
      </c>
      <c r="AT207" s="1">
        <v>0</v>
      </c>
      <c r="AU207" s="1">
        <v>0</v>
      </c>
      <c r="AV207" s="1">
        <v>0</v>
      </c>
      <c r="AW207" s="1">
        <f>+SUM(Roc_InfraMR[[#This Row],[B.03.1 - Parque de Coches Motores Motrices Remolcados]:[B.03.3 - Parque de Coches Motores Motrices Cabina]])</f>
        <v>0</v>
      </c>
      <c r="AX207" s="1">
        <v>158</v>
      </c>
      <c r="AY207" s="1">
        <v>52</v>
      </c>
      <c r="AZ207" s="1">
        <v>15</v>
      </c>
      <c r="BA207" s="1">
        <v>102</v>
      </c>
      <c r="BB207" s="1">
        <v>0</v>
      </c>
      <c r="BC207" s="1">
        <f t="shared" si="37"/>
        <v>327</v>
      </c>
      <c r="BD207" s="1">
        <v>0</v>
      </c>
      <c r="BE207" s="1">
        <v>20</v>
      </c>
      <c r="BF207" s="16">
        <v>1676</v>
      </c>
    </row>
    <row r="208" spans="1:58">
      <c r="A208" s="1">
        <v>2010</v>
      </c>
      <c r="B208" s="1" t="s">
        <v>117</v>
      </c>
      <c r="C208" s="12">
        <v>0</v>
      </c>
      <c r="D208" s="12">
        <v>138.45500000000001</v>
      </c>
      <c r="E208" s="12">
        <v>0</v>
      </c>
      <c r="F208" s="12">
        <v>56.53</v>
      </c>
      <c r="G208" s="12">
        <f t="shared" si="30"/>
        <v>194.98500000000001</v>
      </c>
      <c r="H208" s="12">
        <f>+Roc_InfraMR[[#This Row],[Total Líneas de Explotación ]]</f>
        <v>194.98500000000001</v>
      </c>
      <c r="I208" s="12">
        <v>392.76900000000001</v>
      </c>
      <c r="J208" s="12">
        <f>+Roc_InfraMR[[#This Row],[A.01.2 -  Longitud de Líneas de Explotación No Electrificadas Vía Doble o Múltiple (km)]]*2+Roc_InfraMR[[#This Row],[A.01.1 -  Longitud de Líneas de Explotación No Electrificadas Vía Simple (km)]]</f>
        <v>276.91000000000003</v>
      </c>
      <c r="K208" s="12">
        <v>0</v>
      </c>
      <c r="L208" s="12">
        <f>+Roc_InfraMR[[#This Row],[A.02.2 -  Longitud de Líneas de Explotación Electrificadas Vía Doble o Múltiple (km)]]*2</f>
        <v>113.06</v>
      </c>
      <c r="M208" s="12">
        <v>0</v>
      </c>
      <c r="N208" s="12">
        <f>+Roc_InfraMR[[#This Row],[A.03.1 -  Longitud de Vías de Explotación No Electrificadas Troncales y Ramales (vía principal) (km)]]+Roc_InfraMR[[#This Row],[A.04.1 -  Longitud de Vías de Explotación Electrificadas Troncales y Ramales (vía principal) (km)]]</f>
        <v>389.97</v>
      </c>
      <c r="O208" s="12">
        <f>+Roc_InfraMR[[#This Row],[Total Vías (excluido Auxiliares)]]</f>
        <v>389.97</v>
      </c>
      <c r="P208" s="1">
        <v>61</v>
      </c>
      <c r="Q208" s="1">
        <v>5</v>
      </c>
      <c r="R208" s="1">
        <v>3</v>
      </c>
      <c r="S208" s="1">
        <f t="shared" si="31"/>
        <v>69</v>
      </c>
      <c r="T208" s="1">
        <v>60</v>
      </c>
      <c r="U208" s="1">
        <v>68</v>
      </c>
      <c r="V208" s="1">
        <v>10</v>
      </c>
      <c r="W208" s="1">
        <v>23</v>
      </c>
      <c r="X208" s="1">
        <v>0</v>
      </c>
      <c r="Y208" s="1">
        <f t="shared" si="32"/>
        <v>161</v>
      </c>
      <c r="Z208" s="1">
        <v>62</v>
      </c>
      <c r="AA208" s="1">
        <v>26</v>
      </c>
      <c r="AB208" s="1">
        <v>161</v>
      </c>
      <c r="AC208" s="1">
        <f t="shared" si="33"/>
        <v>249</v>
      </c>
      <c r="AD208" s="1">
        <v>23</v>
      </c>
      <c r="AE208" s="1">
        <v>29</v>
      </c>
      <c r="AF208" s="1">
        <v>132</v>
      </c>
      <c r="AG208" s="1">
        <f t="shared" si="34"/>
        <v>184</v>
      </c>
      <c r="AH208" s="12">
        <v>60.414999999999999</v>
      </c>
      <c r="AI208" s="12">
        <v>0</v>
      </c>
      <c r="AJ208" s="12">
        <v>166.46899999999999</v>
      </c>
      <c r="AK208" s="12">
        <f t="shared" si="35"/>
        <v>226.88399999999999</v>
      </c>
      <c r="AL208" s="1">
        <v>3</v>
      </c>
      <c r="AM208" s="1">
        <v>8</v>
      </c>
      <c r="AN208" s="1">
        <v>29</v>
      </c>
      <c r="AO208" s="1">
        <f t="shared" si="36"/>
        <v>40</v>
      </c>
      <c r="AP208" s="1">
        <v>113</v>
      </c>
      <c r="AQ208" s="1">
        <v>58</v>
      </c>
      <c r="AR208" s="1">
        <v>39</v>
      </c>
      <c r="AS208" s="1">
        <f>+Roc_InfraMR[[#This Row],[B.02.3 - Parque de Coches Eléctricos Motrices Tipo R]]+Roc_InfraMR[[#This Row],[B.02.2 - Parque de Coches Eléctricos Motrices Remolcados Tipo R]]+Roc_InfraMR[[#This Row],[B.02.1 - Parque de Coches Eléctricos Motrices]]</f>
        <v>210</v>
      </c>
      <c r="AT208" s="1">
        <v>0</v>
      </c>
      <c r="AU208" s="1">
        <v>0</v>
      </c>
      <c r="AV208" s="1">
        <v>0</v>
      </c>
      <c r="AW208" s="1">
        <f>+SUM(Roc_InfraMR[[#This Row],[B.03.1 - Parque de Coches Motores Motrices Remolcados]:[B.03.3 - Parque de Coches Motores Motrices Cabina]])</f>
        <v>0</v>
      </c>
      <c r="AX208" s="1">
        <v>158</v>
      </c>
      <c r="AY208" s="1">
        <v>52</v>
      </c>
      <c r="AZ208" s="1">
        <v>15</v>
      </c>
      <c r="BA208" s="1">
        <v>102</v>
      </c>
      <c r="BB208" s="1">
        <v>0</v>
      </c>
      <c r="BC208" s="1">
        <f t="shared" si="37"/>
        <v>327</v>
      </c>
      <c r="BD208" s="1">
        <v>0</v>
      </c>
      <c r="BE208" s="1">
        <v>20</v>
      </c>
      <c r="BF208" s="16">
        <v>1676</v>
      </c>
    </row>
    <row r="209" spans="1:58">
      <c r="A209" s="1">
        <v>2010</v>
      </c>
      <c r="B209" s="1" t="s">
        <v>118</v>
      </c>
      <c r="C209" s="12">
        <v>0</v>
      </c>
      <c r="D209" s="12">
        <v>138.45500000000001</v>
      </c>
      <c r="E209" s="12">
        <v>0</v>
      </c>
      <c r="F209" s="12">
        <v>56.53</v>
      </c>
      <c r="G209" s="12">
        <f t="shared" si="30"/>
        <v>194.98500000000001</v>
      </c>
      <c r="H209" s="12">
        <f>+Roc_InfraMR[[#This Row],[Total Líneas de Explotación ]]</f>
        <v>194.98500000000001</v>
      </c>
      <c r="I209" s="12">
        <v>392.76900000000001</v>
      </c>
      <c r="J209" s="12">
        <f>+Roc_InfraMR[[#This Row],[A.01.2 -  Longitud de Líneas de Explotación No Electrificadas Vía Doble o Múltiple (km)]]*2+Roc_InfraMR[[#This Row],[A.01.1 -  Longitud de Líneas de Explotación No Electrificadas Vía Simple (km)]]</f>
        <v>276.91000000000003</v>
      </c>
      <c r="K209" s="12">
        <v>0</v>
      </c>
      <c r="L209" s="12">
        <f>+Roc_InfraMR[[#This Row],[A.02.2 -  Longitud de Líneas de Explotación Electrificadas Vía Doble o Múltiple (km)]]*2</f>
        <v>113.06</v>
      </c>
      <c r="M209" s="12">
        <v>0</v>
      </c>
      <c r="N209" s="12">
        <f>+Roc_InfraMR[[#This Row],[A.03.1 -  Longitud de Vías de Explotación No Electrificadas Troncales y Ramales (vía principal) (km)]]+Roc_InfraMR[[#This Row],[A.04.1 -  Longitud de Vías de Explotación Electrificadas Troncales y Ramales (vía principal) (km)]]</f>
        <v>389.97</v>
      </c>
      <c r="O209" s="12">
        <f>+Roc_InfraMR[[#This Row],[Total Vías (excluido Auxiliares)]]</f>
        <v>389.97</v>
      </c>
      <c r="P209" s="1">
        <v>61</v>
      </c>
      <c r="Q209" s="1">
        <v>5</v>
      </c>
      <c r="R209" s="1">
        <v>3</v>
      </c>
      <c r="S209" s="1">
        <f t="shared" si="31"/>
        <v>69</v>
      </c>
      <c r="T209" s="1">
        <v>60</v>
      </c>
      <c r="U209" s="1">
        <v>68</v>
      </c>
      <c r="V209" s="1">
        <v>10</v>
      </c>
      <c r="W209" s="1">
        <v>23</v>
      </c>
      <c r="X209" s="1">
        <v>0</v>
      </c>
      <c r="Y209" s="1">
        <f t="shared" si="32"/>
        <v>161</v>
      </c>
      <c r="Z209" s="1">
        <v>62</v>
      </c>
      <c r="AA209" s="1">
        <v>26</v>
      </c>
      <c r="AB209" s="1">
        <v>161</v>
      </c>
      <c r="AC209" s="1">
        <f t="shared" si="33"/>
        <v>249</v>
      </c>
      <c r="AD209" s="1">
        <v>23</v>
      </c>
      <c r="AE209" s="1">
        <v>29</v>
      </c>
      <c r="AF209" s="1">
        <v>132</v>
      </c>
      <c r="AG209" s="1">
        <f t="shared" si="34"/>
        <v>184</v>
      </c>
      <c r="AH209" s="12">
        <v>60.414999999999999</v>
      </c>
      <c r="AI209" s="12">
        <v>0</v>
      </c>
      <c r="AJ209" s="12">
        <v>166.46899999999999</v>
      </c>
      <c r="AK209" s="12">
        <f t="shared" si="35"/>
        <v>226.88399999999999</v>
      </c>
      <c r="AL209" s="1">
        <v>3</v>
      </c>
      <c r="AM209" s="1">
        <v>8</v>
      </c>
      <c r="AN209" s="1">
        <v>29</v>
      </c>
      <c r="AO209" s="1">
        <f t="shared" si="36"/>
        <v>40</v>
      </c>
      <c r="AP209" s="1">
        <v>113</v>
      </c>
      <c r="AQ209" s="1">
        <v>58</v>
      </c>
      <c r="AR209" s="1">
        <v>39</v>
      </c>
      <c r="AS209" s="1">
        <f>+Roc_InfraMR[[#This Row],[B.02.3 - Parque de Coches Eléctricos Motrices Tipo R]]+Roc_InfraMR[[#This Row],[B.02.2 - Parque de Coches Eléctricos Motrices Remolcados Tipo R]]+Roc_InfraMR[[#This Row],[B.02.1 - Parque de Coches Eléctricos Motrices]]</f>
        <v>210</v>
      </c>
      <c r="AT209" s="1">
        <v>0</v>
      </c>
      <c r="AU209" s="1">
        <v>0</v>
      </c>
      <c r="AV209" s="1">
        <v>0</v>
      </c>
      <c r="AW209" s="1">
        <f>+SUM(Roc_InfraMR[[#This Row],[B.03.1 - Parque de Coches Motores Motrices Remolcados]:[B.03.3 - Parque de Coches Motores Motrices Cabina]])</f>
        <v>0</v>
      </c>
      <c r="AX209" s="1">
        <v>158</v>
      </c>
      <c r="AY209" s="1">
        <v>52</v>
      </c>
      <c r="AZ209" s="1">
        <v>15</v>
      </c>
      <c r="BA209" s="1">
        <v>102</v>
      </c>
      <c r="BB209" s="1">
        <v>0</v>
      </c>
      <c r="BC209" s="1">
        <f t="shared" si="37"/>
        <v>327</v>
      </c>
      <c r="BD209" s="1">
        <v>0</v>
      </c>
      <c r="BE209" s="1">
        <v>20</v>
      </c>
      <c r="BF209" s="16">
        <v>1676</v>
      </c>
    </row>
    <row r="210" spans="1:58">
      <c r="A210" s="1">
        <v>2010</v>
      </c>
      <c r="B210" s="1" t="s">
        <v>119</v>
      </c>
      <c r="C210" s="12">
        <v>0</v>
      </c>
      <c r="D210" s="12">
        <v>138.45500000000001</v>
      </c>
      <c r="E210" s="12">
        <v>0</v>
      </c>
      <c r="F210" s="12">
        <v>56.53</v>
      </c>
      <c r="G210" s="12">
        <f t="shared" si="30"/>
        <v>194.98500000000001</v>
      </c>
      <c r="H210" s="12">
        <f>+Roc_InfraMR[[#This Row],[Total Líneas de Explotación ]]</f>
        <v>194.98500000000001</v>
      </c>
      <c r="I210" s="12">
        <v>392.76900000000001</v>
      </c>
      <c r="J210" s="12">
        <f>+Roc_InfraMR[[#This Row],[A.01.2 -  Longitud de Líneas de Explotación No Electrificadas Vía Doble o Múltiple (km)]]*2+Roc_InfraMR[[#This Row],[A.01.1 -  Longitud de Líneas de Explotación No Electrificadas Vía Simple (km)]]</f>
        <v>276.91000000000003</v>
      </c>
      <c r="K210" s="12">
        <v>0</v>
      </c>
      <c r="L210" s="12">
        <f>+Roc_InfraMR[[#This Row],[A.02.2 -  Longitud de Líneas de Explotación Electrificadas Vía Doble o Múltiple (km)]]*2</f>
        <v>113.06</v>
      </c>
      <c r="M210" s="12">
        <v>0</v>
      </c>
      <c r="N210" s="12">
        <f>+Roc_InfraMR[[#This Row],[A.03.1 -  Longitud de Vías de Explotación No Electrificadas Troncales y Ramales (vía principal) (km)]]+Roc_InfraMR[[#This Row],[A.04.1 -  Longitud de Vías de Explotación Electrificadas Troncales y Ramales (vía principal) (km)]]</f>
        <v>389.97</v>
      </c>
      <c r="O210" s="12">
        <f>+Roc_InfraMR[[#This Row],[Total Vías (excluido Auxiliares)]]</f>
        <v>389.97</v>
      </c>
      <c r="P210" s="1">
        <v>61</v>
      </c>
      <c r="Q210" s="1">
        <v>5</v>
      </c>
      <c r="R210" s="1">
        <v>3</v>
      </c>
      <c r="S210" s="1">
        <f t="shared" si="31"/>
        <v>69</v>
      </c>
      <c r="T210" s="1">
        <v>60</v>
      </c>
      <c r="U210" s="1">
        <v>68</v>
      </c>
      <c r="V210" s="1">
        <v>10</v>
      </c>
      <c r="W210" s="1">
        <v>23</v>
      </c>
      <c r="X210" s="1">
        <v>0</v>
      </c>
      <c r="Y210" s="1">
        <f t="shared" si="32"/>
        <v>161</v>
      </c>
      <c r="Z210" s="1">
        <v>62</v>
      </c>
      <c r="AA210" s="1">
        <v>26</v>
      </c>
      <c r="AB210" s="1">
        <v>161</v>
      </c>
      <c r="AC210" s="1">
        <f t="shared" si="33"/>
        <v>249</v>
      </c>
      <c r="AD210" s="1">
        <v>23</v>
      </c>
      <c r="AE210" s="1">
        <v>29</v>
      </c>
      <c r="AF210" s="1">
        <v>132</v>
      </c>
      <c r="AG210" s="1">
        <f t="shared" si="34"/>
        <v>184</v>
      </c>
      <c r="AH210" s="12">
        <v>60.414999999999999</v>
      </c>
      <c r="AI210" s="12">
        <v>0</v>
      </c>
      <c r="AJ210" s="12">
        <v>166.46899999999999</v>
      </c>
      <c r="AK210" s="12">
        <f t="shared" si="35"/>
        <v>226.88399999999999</v>
      </c>
      <c r="AL210" s="1">
        <v>3</v>
      </c>
      <c r="AM210" s="1">
        <v>8</v>
      </c>
      <c r="AN210" s="1">
        <v>29</v>
      </c>
      <c r="AO210" s="1">
        <f t="shared" si="36"/>
        <v>40</v>
      </c>
      <c r="AP210" s="1">
        <v>113</v>
      </c>
      <c r="AQ210" s="1">
        <v>58</v>
      </c>
      <c r="AR210" s="1">
        <v>39</v>
      </c>
      <c r="AS210" s="1">
        <f>+Roc_InfraMR[[#This Row],[B.02.3 - Parque de Coches Eléctricos Motrices Tipo R]]+Roc_InfraMR[[#This Row],[B.02.2 - Parque de Coches Eléctricos Motrices Remolcados Tipo R]]+Roc_InfraMR[[#This Row],[B.02.1 - Parque de Coches Eléctricos Motrices]]</f>
        <v>210</v>
      </c>
      <c r="AT210" s="1">
        <v>0</v>
      </c>
      <c r="AU210" s="1">
        <v>0</v>
      </c>
      <c r="AV210" s="1">
        <v>0</v>
      </c>
      <c r="AW210" s="1">
        <f>+SUM(Roc_InfraMR[[#This Row],[B.03.1 - Parque de Coches Motores Motrices Remolcados]:[B.03.3 - Parque de Coches Motores Motrices Cabina]])</f>
        <v>0</v>
      </c>
      <c r="AX210" s="1">
        <v>158</v>
      </c>
      <c r="AY210" s="1">
        <v>52</v>
      </c>
      <c r="AZ210" s="1">
        <v>15</v>
      </c>
      <c r="BA210" s="1">
        <v>102</v>
      </c>
      <c r="BB210" s="1">
        <v>0</v>
      </c>
      <c r="BC210" s="1">
        <f t="shared" si="37"/>
        <v>327</v>
      </c>
      <c r="BD210" s="1">
        <v>0</v>
      </c>
      <c r="BE210" s="1">
        <v>20</v>
      </c>
      <c r="BF210" s="16">
        <v>1676</v>
      </c>
    </row>
    <row r="211" spans="1:58">
      <c r="A211" s="1">
        <v>2010</v>
      </c>
      <c r="B211" s="1" t="s">
        <v>120</v>
      </c>
      <c r="C211" s="12">
        <v>0</v>
      </c>
      <c r="D211" s="12">
        <v>138.45500000000001</v>
      </c>
      <c r="E211" s="12">
        <v>0</v>
      </c>
      <c r="F211" s="12">
        <v>56.53</v>
      </c>
      <c r="G211" s="12">
        <f t="shared" si="30"/>
        <v>194.98500000000001</v>
      </c>
      <c r="H211" s="12">
        <f>+Roc_InfraMR[[#This Row],[Total Líneas de Explotación ]]</f>
        <v>194.98500000000001</v>
      </c>
      <c r="I211" s="12">
        <v>392.76900000000001</v>
      </c>
      <c r="J211" s="12">
        <f>+Roc_InfraMR[[#This Row],[A.01.2 -  Longitud de Líneas de Explotación No Electrificadas Vía Doble o Múltiple (km)]]*2+Roc_InfraMR[[#This Row],[A.01.1 -  Longitud de Líneas de Explotación No Electrificadas Vía Simple (km)]]</f>
        <v>276.91000000000003</v>
      </c>
      <c r="K211" s="12">
        <v>0</v>
      </c>
      <c r="L211" s="12">
        <f>+Roc_InfraMR[[#This Row],[A.02.2 -  Longitud de Líneas de Explotación Electrificadas Vía Doble o Múltiple (km)]]*2</f>
        <v>113.06</v>
      </c>
      <c r="M211" s="12">
        <v>0</v>
      </c>
      <c r="N211" s="12">
        <f>+Roc_InfraMR[[#This Row],[A.03.1 -  Longitud de Vías de Explotación No Electrificadas Troncales y Ramales (vía principal) (km)]]+Roc_InfraMR[[#This Row],[A.04.1 -  Longitud de Vías de Explotación Electrificadas Troncales y Ramales (vía principal) (km)]]</f>
        <v>389.97</v>
      </c>
      <c r="O211" s="12">
        <f>+Roc_InfraMR[[#This Row],[Total Vías (excluido Auxiliares)]]</f>
        <v>389.97</v>
      </c>
      <c r="P211" s="1">
        <v>61</v>
      </c>
      <c r="Q211" s="1">
        <v>5</v>
      </c>
      <c r="R211" s="1">
        <v>3</v>
      </c>
      <c r="S211" s="1">
        <f t="shared" si="31"/>
        <v>69</v>
      </c>
      <c r="T211" s="1">
        <v>60</v>
      </c>
      <c r="U211" s="1">
        <v>68</v>
      </c>
      <c r="V211" s="1">
        <v>10</v>
      </c>
      <c r="W211" s="1">
        <v>23</v>
      </c>
      <c r="X211" s="1">
        <v>0</v>
      </c>
      <c r="Y211" s="1">
        <f t="shared" si="32"/>
        <v>161</v>
      </c>
      <c r="Z211" s="1">
        <v>62</v>
      </c>
      <c r="AA211" s="1">
        <v>26</v>
      </c>
      <c r="AB211" s="1">
        <v>161</v>
      </c>
      <c r="AC211" s="1">
        <f t="shared" si="33"/>
        <v>249</v>
      </c>
      <c r="AD211" s="1">
        <v>23</v>
      </c>
      <c r="AE211" s="1">
        <v>29</v>
      </c>
      <c r="AF211" s="1">
        <v>132</v>
      </c>
      <c r="AG211" s="1">
        <f t="shared" si="34"/>
        <v>184</v>
      </c>
      <c r="AH211" s="12">
        <v>60.414999999999999</v>
      </c>
      <c r="AI211" s="12">
        <v>0</v>
      </c>
      <c r="AJ211" s="12">
        <v>166.46899999999999</v>
      </c>
      <c r="AK211" s="12">
        <f t="shared" si="35"/>
        <v>226.88399999999999</v>
      </c>
      <c r="AL211" s="1">
        <v>3</v>
      </c>
      <c r="AM211" s="1">
        <v>8</v>
      </c>
      <c r="AN211" s="1">
        <v>29</v>
      </c>
      <c r="AO211" s="1">
        <f t="shared" si="36"/>
        <v>40</v>
      </c>
      <c r="AP211" s="1">
        <v>113</v>
      </c>
      <c r="AQ211" s="1">
        <v>58</v>
      </c>
      <c r="AR211" s="1">
        <v>39</v>
      </c>
      <c r="AS211" s="1">
        <f>+Roc_InfraMR[[#This Row],[B.02.3 - Parque de Coches Eléctricos Motrices Tipo R]]+Roc_InfraMR[[#This Row],[B.02.2 - Parque de Coches Eléctricos Motrices Remolcados Tipo R]]+Roc_InfraMR[[#This Row],[B.02.1 - Parque de Coches Eléctricos Motrices]]</f>
        <v>210</v>
      </c>
      <c r="AT211" s="1">
        <v>0</v>
      </c>
      <c r="AU211" s="1">
        <v>0</v>
      </c>
      <c r="AV211" s="1">
        <v>0</v>
      </c>
      <c r="AW211" s="1">
        <f>+SUM(Roc_InfraMR[[#This Row],[B.03.1 - Parque de Coches Motores Motrices Remolcados]:[B.03.3 - Parque de Coches Motores Motrices Cabina]])</f>
        <v>0</v>
      </c>
      <c r="AX211" s="1">
        <v>158</v>
      </c>
      <c r="AY211" s="1">
        <v>52</v>
      </c>
      <c r="AZ211" s="1">
        <v>15</v>
      </c>
      <c r="BA211" s="1">
        <v>102</v>
      </c>
      <c r="BB211" s="1">
        <v>0</v>
      </c>
      <c r="BC211" s="1">
        <f t="shared" si="37"/>
        <v>327</v>
      </c>
      <c r="BD211" s="1">
        <v>0</v>
      </c>
      <c r="BE211" s="1">
        <v>20</v>
      </c>
      <c r="BF211" s="16">
        <v>1676</v>
      </c>
    </row>
    <row r="212" spans="1:58">
      <c r="A212" s="1">
        <v>2010</v>
      </c>
      <c r="B212" s="1" t="s">
        <v>121</v>
      </c>
      <c r="C212" s="12">
        <v>0</v>
      </c>
      <c r="D212" s="12">
        <v>138.45500000000001</v>
      </c>
      <c r="E212" s="12">
        <v>0</v>
      </c>
      <c r="F212" s="12">
        <v>56.53</v>
      </c>
      <c r="G212" s="12">
        <f t="shared" si="30"/>
        <v>194.98500000000001</v>
      </c>
      <c r="H212" s="12">
        <f>+Roc_InfraMR[[#This Row],[Total Líneas de Explotación ]]</f>
        <v>194.98500000000001</v>
      </c>
      <c r="I212" s="12">
        <v>392.76900000000001</v>
      </c>
      <c r="J212" s="12">
        <f>+Roc_InfraMR[[#This Row],[A.01.2 -  Longitud de Líneas de Explotación No Electrificadas Vía Doble o Múltiple (km)]]*2+Roc_InfraMR[[#This Row],[A.01.1 -  Longitud de Líneas de Explotación No Electrificadas Vía Simple (km)]]</f>
        <v>276.91000000000003</v>
      </c>
      <c r="K212" s="12">
        <v>0</v>
      </c>
      <c r="L212" s="12">
        <f>+Roc_InfraMR[[#This Row],[A.02.2 -  Longitud de Líneas de Explotación Electrificadas Vía Doble o Múltiple (km)]]*2</f>
        <v>113.06</v>
      </c>
      <c r="M212" s="12">
        <v>0</v>
      </c>
      <c r="N212" s="12">
        <f>+Roc_InfraMR[[#This Row],[A.03.1 -  Longitud de Vías de Explotación No Electrificadas Troncales y Ramales (vía principal) (km)]]+Roc_InfraMR[[#This Row],[A.04.1 -  Longitud de Vías de Explotación Electrificadas Troncales y Ramales (vía principal) (km)]]</f>
        <v>389.97</v>
      </c>
      <c r="O212" s="12">
        <f>+Roc_InfraMR[[#This Row],[Total Vías (excluido Auxiliares)]]</f>
        <v>389.97</v>
      </c>
      <c r="P212" s="1">
        <v>61</v>
      </c>
      <c r="Q212" s="1">
        <v>5</v>
      </c>
      <c r="R212" s="1">
        <v>3</v>
      </c>
      <c r="S212" s="1">
        <f t="shared" si="31"/>
        <v>69</v>
      </c>
      <c r="T212" s="1">
        <v>60</v>
      </c>
      <c r="U212" s="1">
        <v>68</v>
      </c>
      <c r="V212" s="1">
        <v>10</v>
      </c>
      <c r="W212" s="1">
        <v>23</v>
      </c>
      <c r="X212" s="1">
        <v>0</v>
      </c>
      <c r="Y212" s="1">
        <f t="shared" si="32"/>
        <v>161</v>
      </c>
      <c r="Z212" s="1">
        <v>62</v>
      </c>
      <c r="AA212" s="1">
        <v>26</v>
      </c>
      <c r="AB212" s="1">
        <v>161</v>
      </c>
      <c r="AC212" s="1">
        <f t="shared" si="33"/>
        <v>249</v>
      </c>
      <c r="AD212" s="1">
        <v>23</v>
      </c>
      <c r="AE212" s="1">
        <v>29</v>
      </c>
      <c r="AF212" s="1">
        <v>132</v>
      </c>
      <c r="AG212" s="1">
        <f t="shared" si="34"/>
        <v>184</v>
      </c>
      <c r="AH212" s="12">
        <v>60.414999999999999</v>
      </c>
      <c r="AI212" s="12">
        <v>0</v>
      </c>
      <c r="AJ212" s="12">
        <v>166.46899999999999</v>
      </c>
      <c r="AK212" s="12">
        <f t="shared" si="35"/>
        <v>226.88399999999999</v>
      </c>
      <c r="AL212" s="1">
        <v>3</v>
      </c>
      <c r="AM212" s="1">
        <v>8</v>
      </c>
      <c r="AN212" s="1">
        <v>29</v>
      </c>
      <c r="AO212" s="1">
        <f t="shared" si="36"/>
        <v>40</v>
      </c>
      <c r="AP212" s="1">
        <v>113</v>
      </c>
      <c r="AQ212" s="1">
        <v>58</v>
      </c>
      <c r="AR212" s="1">
        <v>39</v>
      </c>
      <c r="AS212" s="1">
        <f>+Roc_InfraMR[[#This Row],[B.02.3 - Parque de Coches Eléctricos Motrices Tipo R]]+Roc_InfraMR[[#This Row],[B.02.2 - Parque de Coches Eléctricos Motrices Remolcados Tipo R]]+Roc_InfraMR[[#This Row],[B.02.1 - Parque de Coches Eléctricos Motrices]]</f>
        <v>210</v>
      </c>
      <c r="AT212" s="1">
        <v>0</v>
      </c>
      <c r="AU212" s="1">
        <v>0</v>
      </c>
      <c r="AV212" s="1">
        <v>0</v>
      </c>
      <c r="AW212" s="1">
        <f>+SUM(Roc_InfraMR[[#This Row],[B.03.1 - Parque de Coches Motores Motrices Remolcados]:[B.03.3 - Parque de Coches Motores Motrices Cabina]])</f>
        <v>0</v>
      </c>
      <c r="AX212" s="1">
        <v>158</v>
      </c>
      <c r="AY212" s="1">
        <v>52</v>
      </c>
      <c r="AZ212" s="1">
        <v>15</v>
      </c>
      <c r="BA212" s="1">
        <v>102</v>
      </c>
      <c r="BB212" s="1">
        <v>0</v>
      </c>
      <c r="BC212" s="1">
        <f t="shared" si="37"/>
        <v>327</v>
      </c>
      <c r="BD212" s="1">
        <v>0</v>
      </c>
      <c r="BE212" s="1">
        <v>20</v>
      </c>
      <c r="BF212" s="16">
        <v>1676</v>
      </c>
    </row>
    <row r="213" spans="1:58">
      <c r="A213" s="1">
        <v>2010</v>
      </c>
      <c r="B213" s="1" t="s">
        <v>122</v>
      </c>
      <c r="C213" s="12">
        <v>0</v>
      </c>
      <c r="D213" s="12">
        <v>138.45500000000001</v>
      </c>
      <c r="E213" s="12">
        <v>0</v>
      </c>
      <c r="F213" s="12">
        <v>56.53</v>
      </c>
      <c r="G213" s="12">
        <f t="shared" si="30"/>
        <v>194.98500000000001</v>
      </c>
      <c r="H213" s="12">
        <f>+Roc_InfraMR[[#This Row],[Total Líneas de Explotación ]]</f>
        <v>194.98500000000001</v>
      </c>
      <c r="I213" s="12">
        <v>392.76900000000001</v>
      </c>
      <c r="J213" s="12">
        <f>+Roc_InfraMR[[#This Row],[A.01.2 -  Longitud de Líneas de Explotación No Electrificadas Vía Doble o Múltiple (km)]]*2+Roc_InfraMR[[#This Row],[A.01.1 -  Longitud de Líneas de Explotación No Electrificadas Vía Simple (km)]]</f>
        <v>276.91000000000003</v>
      </c>
      <c r="K213" s="12">
        <v>0</v>
      </c>
      <c r="L213" s="12">
        <f>+Roc_InfraMR[[#This Row],[A.02.2 -  Longitud de Líneas de Explotación Electrificadas Vía Doble o Múltiple (km)]]*2</f>
        <v>113.06</v>
      </c>
      <c r="M213" s="12">
        <v>0</v>
      </c>
      <c r="N213" s="12">
        <f>+Roc_InfraMR[[#This Row],[A.03.1 -  Longitud de Vías de Explotación No Electrificadas Troncales y Ramales (vía principal) (km)]]+Roc_InfraMR[[#This Row],[A.04.1 -  Longitud de Vías de Explotación Electrificadas Troncales y Ramales (vía principal) (km)]]</f>
        <v>389.97</v>
      </c>
      <c r="O213" s="12">
        <f>+Roc_InfraMR[[#This Row],[Total Vías (excluido Auxiliares)]]</f>
        <v>389.97</v>
      </c>
      <c r="P213" s="1">
        <v>61</v>
      </c>
      <c r="Q213" s="1">
        <v>5</v>
      </c>
      <c r="R213" s="1">
        <v>3</v>
      </c>
      <c r="S213" s="1">
        <f t="shared" si="31"/>
        <v>69</v>
      </c>
      <c r="T213" s="1">
        <v>60</v>
      </c>
      <c r="U213" s="1">
        <v>68</v>
      </c>
      <c r="V213" s="1">
        <v>10</v>
      </c>
      <c r="W213" s="1">
        <v>23</v>
      </c>
      <c r="X213" s="1">
        <v>0</v>
      </c>
      <c r="Y213" s="1">
        <f t="shared" si="32"/>
        <v>161</v>
      </c>
      <c r="Z213" s="1">
        <v>62</v>
      </c>
      <c r="AA213" s="1">
        <v>26</v>
      </c>
      <c r="AB213" s="1">
        <v>161</v>
      </c>
      <c r="AC213" s="1">
        <f t="shared" si="33"/>
        <v>249</v>
      </c>
      <c r="AD213" s="1">
        <v>23</v>
      </c>
      <c r="AE213" s="1">
        <v>29</v>
      </c>
      <c r="AF213" s="1">
        <v>132</v>
      </c>
      <c r="AG213" s="1">
        <f t="shared" si="34"/>
        <v>184</v>
      </c>
      <c r="AH213" s="12">
        <v>60.414999999999999</v>
      </c>
      <c r="AI213" s="12">
        <v>0</v>
      </c>
      <c r="AJ213" s="12">
        <v>166.46899999999999</v>
      </c>
      <c r="AK213" s="12">
        <f t="shared" si="35"/>
        <v>226.88399999999999</v>
      </c>
      <c r="AL213" s="1">
        <v>3</v>
      </c>
      <c r="AM213" s="1">
        <v>8</v>
      </c>
      <c r="AN213" s="1">
        <v>29</v>
      </c>
      <c r="AO213" s="1">
        <f t="shared" si="36"/>
        <v>40</v>
      </c>
      <c r="AP213" s="1">
        <v>113</v>
      </c>
      <c r="AQ213" s="1">
        <v>58</v>
      </c>
      <c r="AR213" s="1">
        <v>39</v>
      </c>
      <c r="AS213" s="1">
        <f>+Roc_InfraMR[[#This Row],[B.02.3 - Parque de Coches Eléctricos Motrices Tipo R]]+Roc_InfraMR[[#This Row],[B.02.2 - Parque de Coches Eléctricos Motrices Remolcados Tipo R]]+Roc_InfraMR[[#This Row],[B.02.1 - Parque de Coches Eléctricos Motrices]]</f>
        <v>210</v>
      </c>
      <c r="AT213" s="1">
        <v>0</v>
      </c>
      <c r="AU213" s="1">
        <v>0</v>
      </c>
      <c r="AV213" s="1">
        <v>0</v>
      </c>
      <c r="AW213" s="1">
        <f>+SUM(Roc_InfraMR[[#This Row],[B.03.1 - Parque de Coches Motores Motrices Remolcados]:[B.03.3 - Parque de Coches Motores Motrices Cabina]])</f>
        <v>0</v>
      </c>
      <c r="AX213" s="1">
        <v>158</v>
      </c>
      <c r="AY213" s="1">
        <v>52</v>
      </c>
      <c r="AZ213" s="1">
        <v>15</v>
      </c>
      <c r="BA213" s="1">
        <v>102</v>
      </c>
      <c r="BB213" s="1">
        <v>0</v>
      </c>
      <c r="BC213" s="1">
        <f t="shared" si="37"/>
        <v>327</v>
      </c>
      <c r="BD213" s="1">
        <v>0</v>
      </c>
      <c r="BE213" s="1">
        <v>20</v>
      </c>
      <c r="BF213" s="16">
        <v>1676</v>
      </c>
    </row>
    <row r="214" spans="1:58">
      <c r="A214" s="1">
        <v>2010</v>
      </c>
      <c r="B214" s="1" t="s">
        <v>123</v>
      </c>
      <c r="C214" s="12">
        <v>0</v>
      </c>
      <c r="D214" s="12">
        <v>138.45500000000001</v>
      </c>
      <c r="E214" s="12">
        <v>0</v>
      </c>
      <c r="F214" s="12">
        <v>56.53</v>
      </c>
      <c r="G214" s="12">
        <f t="shared" si="30"/>
        <v>194.98500000000001</v>
      </c>
      <c r="H214" s="12">
        <f>+Roc_InfraMR[[#This Row],[Total Líneas de Explotación ]]</f>
        <v>194.98500000000001</v>
      </c>
      <c r="I214" s="12">
        <v>392.76900000000001</v>
      </c>
      <c r="J214" s="12">
        <f>+Roc_InfraMR[[#This Row],[A.01.2 -  Longitud de Líneas de Explotación No Electrificadas Vía Doble o Múltiple (km)]]*2+Roc_InfraMR[[#This Row],[A.01.1 -  Longitud de Líneas de Explotación No Electrificadas Vía Simple (km)]]</f>
        <v>276.91000000000003</v>
      </c>
      <c r="K214" s="12">
        <v>0</v>
      </c>
      <c r="L214" s="12">
        <f>+Roc_InfraMR[[#This Row],[A.02.2 -  Longitud de Líneas de Explotación Electrificadas Vía Doble o Múltiple (km)]]*2</f>
        <v>113.06</v>
      </c>
      <c r="M214" s="12">
        <v>0</v>
      </c>
      <c r="N214" s="12">
        <f>+Roc_InfraMR[[#This Row],[A.03.1 -  Longitud de Vías de Explotación No Electrificadas Troncales y Ramales (vía principal) (km)]]+Roc_InfraMR[[#This Row],[A.04.1 -  Longitud de Vías de Explotación Electrificadas Troncales y Ramales (vía principal) (km)]]</f>
        <v>389.97</v>
      </c>
      <c r="O214" s="12">
        <f>+Roc_InfraMR[[#This Row],[Total Vías (excluido Auxiliares)]]</f>
        <v>389.97</v>
      </c>
      <c r="P214" s="1">
        <v>61</v>
      </c>
      <c r="Q214" s="1">
        <v>5</v>
      </c>
      <c r="R214" s="1">
        <v>3</v>
      </c>
      <c r="S214" s="1">
        <f t="shared" si="31"/>
        <v>69</v>
      </c>
      <c r="T214" s="1">
        <v>60</v>
      </c>
      <c r="U214" s="1">
        <v>68</v>
      </c>
      <c r="V214" s="1">
        <v>10</v>
      </c>
      <c r="W214" s="1">
        <v>23</v>
      </c>
      <c r="X214" s="1">
        <v>0</v>
      </c>
      <c r="Y214" s="1">
        <f t="shared" si="32"/>
        <v>161</v>
      </c>
      <c r="Z214" s="1">
        <v>62</v>
      </c>
      <c r="AA214" s="1">
        <v>26</v>
      </c>
      <c r="AB214" s="1">
        <v>161</v>
      </c>
      <c r="AC214" s="1">
        <f t="shared" si="33"/>
        <v>249</v>
      </c>
      <c r="AD214" s="1">
        <v>23</v>
      </c>
      <c r="AE214" s="1">
        <v>29</v>
      </c>
      <c r="AF214" s="1">
        <v>132</v>
      </c>
      <c r="AG214" s="1">
        <f t="shared" si="34"/>
        <v>184</v>
      </c>
      <c r="AH214" s="12">
        <v>60.414999999999999</v>
      </c>
      <c r="AI214" s="12">
        <v>0</v>
      </c>
      <c r="AJ214" s="12">
        <v>166.46899999999999</v>
      </c>
      <c r="AK214" s="12">
        <f t="shared" si="35"/>
        <v>226.88399999999999</v>
      </c>
      <c r="AL214" s="1">
        <v>3</v>
      </c>
      <c r="AM214" s="1">
        <v>8</v>
      </c>
      <c r="AN214" s="1">
        <v>29</v>
      </c>
      <c r="AO214" s="1">
        <f t="shared" si="36"/>
        <v>40</v>
      </c>
      <c r="AP214" s="1">
        <v>113</v>
      </c>
      <c r="AQ214" s="1">
        <v>58</v>
      </c>
      <c r="AR214" s="1">
        <v>39</v>
      </c>
      <c r="AS214" s="1">
        <f>+Roc_InfraMR[[#This Row],[B.02.3 - Parque de Coches Eléctricos Motrices Tipo R]]+Roc_InfraMR[[#This Row],[B.02.2 - Parque de Coches Eléctricos Motrices Remolcados Tipo R]]+Roc_InfraMR[[#This Row],[B.02.1 - Parque de Coches Eléctricos Motrices]]</f>
        <v>210</v>
      </c>
      <c r="AT214" s="1">
        <v>0</v>
      </c>
      <c r="AU214" s="1">
        <v>0</v>
      </c>
      <c r="AV214" s="1">
        <v>0</v>
      </c>
      <c r="AW214" s="1">
        <f>+SUM(Roc_InfraMR[[#This Row],[B.03.1 - Parque de Coches Motores Motrices Remolcados]:[B.03.3 - Parque de Coches Motores Motrices Cabina]])</f>
        <v>0</v>
      </c>
      <c r="AX214" s="1">
        <v>158</v>
      </c>
      <c r="AY214" s="1">
        <v>52</v>
      </c>
      <c r="AZ214" s="1">
        <v>15</v>
      </c>
      <c r="BA214" s="1">
        <v>102</v>
      </c>
      <c r="BB214" s="1">
        <v>0</v>
      </c>
      <c r="BC214" s="1">
        <f t="shared" si="37"/>
        <v>327</v>
      </c>
      <c r="BD214" s="1">
        <v>0</v>
      </c>
      <c r="BE214" s="1">
        <v>20</v>
      </c>
      <c r="BF214" s="16">
        <v>1676</v>
      </c>
    </row>
    <row r="215" spans="1:58">
      <c r="A215" s="1">
        <v>2010</v>
      </c>
      <c r="B215" s="1" t="s">
        <v>124</v>
      </c>
      <c r="C215" s="12">
        <v>0</v>
      </c>
      <c r="D215" s="12">
        <v>138.45500000000001</v>
      </c>
      <c r="E215" s="12">
        <v>0</v>
      </c>
      <c r="F215" s="12">
        <v>56.53</v>
      </c>
      <c r="G215" s="12">
        <f t="shared" si="30"/>
        <v>194.98500000000001</v>
      </c>
      <c r="H215" s="12">
        <f>+Roc_InfraMR[[#This Row],[Total Líneas de Explotación ]]</f>
        <v>194.98500000000001</v>
      </c>
      <c r="I215" s="12">
        <v>392.76900000000001</v>
      </c>
      <c r="J215" s="12">
        <f>+Roc_InfraMR[[#This Row],[A.01.2 -  Longitud de Líneas de Explotación No Electrificadas Vía Doble o Múltiple (km)]]*2+Roc_InfraMR[[#This Row],[A.01.1 -  Longitud de Líneas de Explotación No Electrificadas Vía Simple (km)]]</f>
        <v>276.91000000000003</v>
      </c>
      <c r="K215" s="12">
        <v>0</v>
      </c>
      <c r="L215" s="12">
        <f>+Roc_InfraMR[[#This Row],[A.02.2 -  Longitud de Líneas de Explotación Electrificadas Vía Doble o Múltiple (km)]]*2</f>
        <v>113.06</v>
      </c>
      <c r="M215" s="12">
        <v>0</v>
      </c>
      <c r="N215" s="12">
        <f>+Roc_InfraMR[[#This Row],[A.03.1 -  Longitud de Vías de Explotación No Electrificadas Troncales y Ramales (vía principal) (km)]]+Roc_InfraMR[[#This Row],[A.04.1 -  Longitud de Vías de Explotación Electrificadas Troncales y Ramales (vía principal) (km)]]</f>
        <v>389.97</v>
      </c>
      <c r="O215" s="12">
        <f>+Roc_InfraMR[[#This Row],[Total Vías (excluido Auxiliares)]]</f>
        <v>389.97</v>
      </c>
      <c r="P215" s="1">
        <v>61</v>
      </c>
      <c r="Q215" s="1">
        <v>5</v>
      </c>
      <c r="R215" s="1">
        <v>3</v>
      </c>
      <c r="S215" s="1">
        <f t="shared" si="31"/>
        <v>69</v>
      </c>
      <c r="T215" s="1">
        <v>60</v>
      </c>
      <c r="U215" s="1">
        <v>68</v>
      </c>
      <c r="V215" s="1">
        <v>10</v>
      </c>
      <c r="W215" s="1">
        <v>23</v>
      </c>
      <c r="X215" s="1">
        <v>0</v>
      </c>
      <c r="Y215" s="1">
        <f t="shared" si="32"/>
        <v>161</v>
      </c>
      <c r="Z215" s="1">
        <v>62</v>
      </c>
      <c r="AA215" s="1">
        <v>26</v>
      </c>
      <c r="AB215" s="1">
        <v>161</v>
      </c>
      <c r="AC215" s="1">
        <f t="shared" si="33"/>
        <v>249</v>
      </c>
      <c r="AD215" s="1">
        <v>23</v>
      </c>
      <c r="AE215" s="1">
        <v>29</v>
      </c>
      <c r="AF215" s="1">
        <v>132</v>
      </c>
      <c r="AG215" s="1">
        <f t="shared" si="34"/>
        <v>184</v>
      </c>
      <c r="AH215" s="12">
        <v>60.414999999999999</v>
      </c>
      <c r="AI215" s="12">
        <v>0</v>
      </c>
      <c r="AJ215" s="12">
        <v>166.46899999999999</v>
      </c>
      <c r="AK215" s="12">
        <f t="shared" si="35"/>
        <v>226.88399999999999</v>
      </c>
      <c r="AL215" s="1">
        <v>3</v>
      </c>
      <c r="AM215" s="1">
        <v>8</v>
      </c>
      <c r="AN215" s="1">
        <v>29</v>
      </c>
      <c r="AO215" s="1">
        <f t="shared" si="36"/>
        <v>40</v>
      </c>
      <c r="AP215" s="1">
        <v>113</v>
      </c>
      <c r="AQ215" s="1">
        <v>58</v>
      </c>
      <c r="AR215" s="1">
        <v>39</v>
      </c>
      <c r="AS215" s="1">
        <f>+Roc_InfraMR[[#This Row],[B.02.3 - Parque de Coches Eléctricos Motrices Tipo R]]+Roc_InfraMR[[#This Row],[B.02.2 - Parque de Coches Eléctricos Motrices Remolcados Tipo R]]+Roc_InfraMR[[#This Row],[B.02.1 - Parque de Coches Eléctricos Motrices]]</f>
        <v>210</v>
      </c>
      <c r="AT215" s="1">
        <v>0</v>
      </c>
      <c r="AU215" s="1">
        <v>0</v>
      </c>
      <c r="AV215" s="1">
        <v>0</v>
      </c>
      <c r="AW215" s="1">
        <f>+SUM(Roc_InfraMR[[#This Row],[B.03.1 - Parque de Coches Motores Motrices Remolcados]:[B.03.3 - Parque de Coches Motores Motrices Cabina]])</f>
        <v>0</v>
      </c>
      <c r="AX215" s="1">
        <v>158</v>
      </c>
      <c r="AY215" s="1">
        <v>52</v>
      </c>
      <c r="AZ215" s="1">
        <v>15</v>
      </c>
      <c r="BA215" s="1">
        <v>102</v>
      </c>
      <c r="BB215" s="1">
        <v>0</v>
      </c>
      <c r="BC215" s="1">
        <f t="shared" si="37"/>
        <v>327</v>
      </c>
      <c r="BD215" s="1">
        <v>0</v>
      </c>
      <c r="BE215" s="1">
        <v>20</v>
      </c>
      <c r="BF215" s="16">
        <v>1676</v>
      </c>
    </row>
    <row r="216" spans="1:58">
      <c r="A216" s="1">
        <v>2010</v>
      </c>
      <c r="B216" s="1" t="s">
        <v>125</v>
      </c>
      <c r="C216" s="12">
        <v>0</v>
      </c>
      <c r="D216" s="12">
        <v>138.45500000000001</v>
      </c>
      <c r="E216" s="12">
        <v>0</v>
      </c>
      <c r="F216" s="12">
        <v>56.53</v>
      </c>
      <c r="G216" s="12">
        <f t="shared" si="30"/>
        <v>194.98500000000001</v>
      </c>
      <c r="H216" s="12">
        <f>+Roc_InfraMR[[#This Row],[Total Líneas de Explotación ]]</f>
        <v>194.98500000000001</v>
      </c>
      <c r="I216" s="12">
        <v>392.76900000000001</v>
      </c>
      <c r="J216" s="12">
        <f>+Roc_InfraMR[[#This Row],[A.01.2 -  Longitud de Líneas de Explotación No Electrificadas Vía Doble o Múltiple (km)]]*2+Roc_InfraMR[[#This Row],[A.01.1 -  Longitud de Líneas de Explotación No Electrificadas Vía Simple (km)]]</f>
        <v>276.91000000000003</v>
      </c>
      <c r="K216" s="12">
        <v>0</v>
      </c>
      <c r="L216" s="12">
        <f>+Roc_InfraMR[[#This Row],[A.02.2 -  Longitud de Líneas de Explotación Electrificadas Vía Doble o Múltiple (km)]]*2</f>
        <v>113.06</v>
      </c>
      <c r="M216" s="12">
        <v>0</v>
      </c>
      <c r="N216" s="12">
        <f>+Roc_InfraMR[[#This Row],[A.03.1 -  Longitud de Vías de Explotación No Electrificadas Troncales y Ramales (vía principal) (km)]]+Roc_InfraMR[[#This Row],[A.04.1 -  Longitud de Vías de Explotación Electrificadas Troncales y Ramales (vía principal) (km)]]</f>
        <v>389.97</v>
      </c>
      <c r="O216" s="12">
        <f>+Roc_InfraMR[[#This Row],[Total Vías (excluido Auxiliares)]]</f>
        <v>389.97</v>
      </c>
      <c r="P216" s="1">
        <v>61</v>
      </c>
      <c r="Q216" s="1">
        <v>5</v>
      </c>
      <c r="R216" s="1">
        <v>3</v>
      </c>
      <c r="S216" s="1">
        <f t="shared" si="31"/>
        <v>69</v>
      </c>
      <c r="T216" s="1">
        <v>60</v>
      </c>
      <c r="U216" s="1">
        <v>68</v>
      </c>
      <c r="V216" s="1">
        <v>10</v>
      </c>
      <c r="W216" s="1">
        <v>23</v>
      </c>
      <c r="X216" s="1">
        <v>0</v>
      </c>
      <c r="Y216" s="1">
        <f t="shared" si="32"/>
        <v>161</v>
      </c>
      <c r="Z216" s="1">
        <v>62</v>
      </c>
      <c r="AA216" s="1">
        <v>26</v>
      </c>
      <c r="AB216" s="1">
        <v>161</v>
      </c>
      <c r="AC216" s="1">
        <f t="shared" si="33"/>
        <v>249</v>
      </c>
      <c r="AD216" s="1">
        <v>23</v>
      </c>
      <c r="AE216" s="1">
        <v>29</v>
      </c>
      <c r="AF216" s="1">
        <v>132</v>
      </c>
      <c r="AG216" s="1">
        <f t="shared" si="34"/>
        <v>184</v>
      </c>
      <c r="AH216" s="12">
        <v>60.414999999999999</v>
      </c>
      <c r="AI216" s="12">
        <v>0</v>
      </c>
      <c r="AJ216" s="12">
        <v>166.46899999999999</v>
      </c>
      <c r="AK216" s="12">
        <f t="shared" si="35"/>
        <v>226.88399999999999</v>
      </c>
      <c r="AL216" s="1">
        <v>3</v>
      </c>
      <c r="AM216" s="1">
        <v>8</v>
      </c>
      <c r="AN216" s="1">
        <v>29</v>
      </c>
      <c r="AO216" s="1">
        <f t="shared" si="36"/>
        <v>40</v>
      </c>
      <c r="AP216" s="1">
        <v>113</v>
      </c>
      <c r="AQ216" s="1">
        <v>58</v>
      </c>
      <c r="AR216" s="1">
        <v>39</v>
      </c>
      <c r="AS216" s="1">
        <f>+Roc_InfraMR[[#This Row],[B.02.3 - Parque de Coches Eléctricos Motrices Tipo R]]+Roc_InfraMR[[#This Row],[B.02.2 - Parque de Coches Eléctricos Motrices Remolcados Tipo R]]+Roc_InfraMR[[#This Row],[B.02.1 - Parque de Coches Eléctricos Motrices]]</f>
        <v>210</v>
      </c>
      <c r="AT216" s="1">
        <v>0</v>
      </c>
      <c r="AU216" s="1">
        <v>0</v>
      </c>
      <c r="AV216" s="1">
        <v>0</v>
      </c>
      <c r="AW216" s="1">
        <f>+SUM(Roc_InfraMR[[#This Row],[B.03.1 - Parque de Coches Motores Motrices Remolcados]:[B.03.3 - Parque de Coches Motores Motrices Cabina]])</f>
        <v>0</v>
      </c>
      <c r="AX216" s="1">
        <v>158</v>
      </c>
      <c r="AY216" s="1">
        <v>52</v>
      </c>
      <c r="AZ216" s="1">
        <v>15</v>
      </c>
      <c r="BA216" s="1">
        <v>102</v>
      </c>
      <c r="BB216" s="1">
        <v>0</v>
      </c>
      <c r="BC216" s="1">
        <f t="shared" si="37"/>
        <v>327</v>
      </c>
      <c r="BD216" s="1">
        <v>0</v>
      </c>
      <c r="BE216" s="1">
        <v>20</v>
      </c>
      <c r="BF216" s="16">
        <v>1676</v>
      </c>
    </row>
    <row r="217" spans="1:58">
      <c r="A217" s="1">
        <v>2010</v>
      </c>
      <c r="B217" s="1" t="s">
        <v>126</v>
      </c>
      <c r="C217" s="12">
        <v>0</v>
      </c>
      <c r="D217" s="12">
        <v>138.45500000000001</v>
      </c>
      <c r="E217" s="12">
        <v>0</v>
      </c>
      <c r="F217" s="12">
        <v>56.53</v>
      </c>
      <c r="G217" s="12">
        <f t="shared" si="30"/>
        <v>194.98500000000001</v>
      </c>
      <c r="H217" s="12">
        <f>+Roc_InfraMR[[#This Row],[Total Líneas de Explotación ]]</f>
        <v>194.98500000000001</v>
      </c>
      <c r="I217" s="12">
        <v>392.76900000000001</v>
      </c>
      <c r="J217" s="12">
        <f>+Roc_InfraMR[[#This Row],[A.01.2 -  Longitud de Líneas de Explotación No Electrificadas Vía Doble o Múltiple (km)]]*2+Roc_InfraMR[[#This Row],[A.01.1 -  Longitud de Líneas de Explotación No Electrificadas Vía Simple (km)]]</f>
        <v>276.91000000000003</v>
      </c>
      <c r="K217" s="12">
        <v>0</v>
      </c>
      <c r="L217" s="12">
        <f>+Roc_InfraMR[[#This Row],[A.02.2 -  Longitud de Líneas de Explotación Electrificadas Vía Doble o Múltiple (km)]]*2</f>
        <v>113.06</v>
      </c>
      <c r="M217" s="12">
        <v>0</v>
      </c>
      <c r="N217" s="12">
        <f>+Roc_InfraMR[[#This Row],[A.03.1 -  Longitud de Vías de Explotación No Electrificadas Troncales y Ramales (vía principal) (km)]]+Roc_InfraMR[[#This Row],[A.04.1 -  Longitud de Vías de Explotación Electrificadas Troncales y Ramales (vía principal) (km)]]</f>
        <v>389.97</v>
      </c>
      <c r="O217" s="12">
        <f>+Roc_InfraMR[[#This Row],[Total Vías (excluido Auxiliares)]]</f>
        <v>389.97</v>
      </c>
      <c r="P217" s="1">
        <v>61</v>
      </c>
      <c r="Q217" s="1">
        <v>5</v>
      </c>
      <c r="R217" s="1">
        <v>3</v>
      </c>
      <c r="S217" s="1">
        <f t="shared" si="31"/>
        <v>69</v>
      </c>
      <c r="T217" s="1">
        <v>60</v>
      </c>
      <c r="U217" s="1">
        <v>68</v>
      </c>
      <c r="V217" s="1">
        <v>10</v>
      </c>
      <c r="W217" s="1">
        <v>23</v>
      </c>
      <c r="X217" s="1">
        <v>0</v>
      </c>
      <c r="Y217" s="1">
        <f t="shared" si="32"/>
        <v>161</v>
      </c>
      <c r="Z217" s="1">
        <v>62</v>
      </c>
      <c r="AA217" s="1">
        <v>26</v>
      </c>
      <c r="AB217" s="1">
        <v>161</v>
      </c>
      <c r="AC217" s="1">
        <f t="shared" si="33"/>
        <v>249</v>
      </c>
      <c r="AD217" s="1">
        <v>23</v>
      </c>
      <c r="AE217" s="1">
        <v>29</v>
      </c>
      <c r="AF217" s="1">
        <v>132</v>
      </c>
      <c r="AG217" s="1">
        <f t="shared" si="34"/>
        <v>184</v>
      </c>
      <c r="AH217" s="12">
        <v>60.414999999999999</v>
      </c>
      <c r="AI217" s="12">
        <v>0</v>
      </c>
      <c r="AJ217" s="12">
        <v>166.46899999999999</v>
      </c>
      <c r="AK217" s="12">
        <f t="shared" si="35"/>
        <v>226.88399999999999</v>
      </c>
      <c r="AL217" s="1">
        <v>3</v>
      </c>
      <c r="AM217" s="1">
        <v>8</v>
      </c>
      <c r="AN217" s="1">
        <v>29</v>
      </c>
      <c r="AO217" s="1">
        <f t="shared" si="36"/>
        <v>40</v>
      </c>
      <c r="AP217" s="1">
        <v>113</v>
      </c>
      <c r="AQ217" s="1">
        <v>58</v>
      </c>
      <c r="AR217" s="1">
        <v>39</v>
      </c>
      <c r="AS217" s="1">
        <f>+Roc_InfraMR[[#This Row],[B.02.3 - Parque de Coches Eléctricos Motrices Tipo R]]+Roc_InfraMR[[#This Row],[B.02.2 - Parque de Coches Eléctricos Motrices Remolcados Tipo R]]+Roc_InfraMR[[#This Row],[B.02.1 - Parque de Coches Eléctricos Motrices]]</f>
        <v>210</v>
      </c>
      <c r="AT217" s="1">
        <v>0</v>
      </c>
      <c r="AU217" s="1">
        <v>0</v>
      </c>
      <c r="AV217" s="1">
        <v>0</v>
      </c>
      <c r="AW217" s="1">
        <f>+SUM(Roc_InfraMR[[#This Row],[B.03.1 - Parque de Coches Motores Motrices Remolcados]:[B.03.3 - Parque de Coches Motores Motrices Cabina]])</f>
        <v>0</v>
      </c>
      <c r="AX217" s="1">
        <v>158</v>
      </c>
      <c r="AY217" s="1">
        <v>52</v>
      </c>
      <c r="AZ217" s="1">
        <v>15</v>
      </c>
      <c r="BA217" s="1">
        <v>102</v>
      </c>
      <c r="BB217" s="1">
        <v>0</v>
      </c>
      <c r="BC217" s="1">
        <f t="shared" si="37"/>
        <v>327</v>
      </c>
      <c r="BD217" s="1">
        <v>0</v>
      </c>
      <c r="BE217" s="1">
        <v>20</v>
      </c>
      <c r="BF217" s="16">
        <v>1676</v>
      </c>
    </row>
    <row r="218" spans="1:58">
      <c r="A218" s="1">
        <v>2011</v>
      </c>
      <c r="B218" s="1" t="s">
        <v>115</v>
      </c>
      <c r="C218" s="12">
        <v>0</v>
      </c>
      <c r="D218" s="12">
        <v>138.45500000000001</v>
      </c>
      <c r="E218" s="12">
        <v>0</v>
      </c>
      <c r="F218" s="12">
        <v>56.53</v>
      </c>
      <c r="G218" s="12">
        <f t="shared" si="30"/>
        <v>194.98500000000001</v>
      </c>
      <c r="H218" s="12">
        <f>+Roc_InfraMR[[#This Row],[Total Líneas de Explotación ]]</f>
        <v>194.98500000000001</v>
      </c>
      <c r="I218" s="12">
        <v>392.76900000000001</v>
      </c>
      <c r="J218" s="12">
        <f>+Roc_InfraMR[[#This Row],[A.01.2 -  Longitud de Líneas de Explotación No Electrificadas Vía Doble o Múltiple (km)]]*2+Roc_InfraMR[[#This Row],[A.01.1 -  Longitud de Líneas de Explotación No Electrificadas Vía Simple (km)]]</f>
        <v>276.91000000000003</v>
      </c>
      <c r="K218" s="12">
        <v>0</v>
      </c>
      <c r="L218" s="12">
        <f>+Roc_InfraMR[[#This Row],[A.02.2 -  Longitud de Líneas de Explotación Electrificadas Vía Doble o Múltiple (km)]]*2</f>
        <v>113.06</v>
      </c>
      <c r="M218" s="12">
        <v>0</v>
      </c>
      <c r="N218" s="12">
        <f>+Roc_InfraMR[[#This Row],[A.03.1 -  Longitud de Vías de Explotación No Electrificadas Troncales y Ramales (vía principal) (km)]]+Roc_InfraMR[[#This Row],[A.04.1 -  Longitud de Vías de Explotación Electrificadas Troncales y Ramales (vía principal) (km)]]</f>
        <v>389.97</v>
      </c>
      <c r="O218" s="12">
        <f>+Roc_InfraMR[[#This Row],[Total Vías (excluido Auxiliares)]]</f>
        <v>389.97</v>
      </c>
      <c r="P218" s="1">
        <v>61</v>
      </c>
      <c r="Q218" s="1">
        <v>5</v>
      </c>
      <c r="R218" s="1">
        <v>3</v>
      </c>
      <c r="S218" s="1">
        <f t="shared" si="31"/>
        <v>69</v>
      </c>
      <c r="T218" s="1">
        <v>60</v>
      </c>
      <c r="U218" s="1">
        <v>68</v>
      </c>
      <c r="V218" s="1">
        <v>10</v>
      </c>
      <c r="W218" s="1">
        <v>23</v>
      </c>
      <c r="X218" s="1">
        <v>0</v>
      </c>
      <c r="Y218" s="1">
        <f t="shared" si="32"/>
        <v>161</v>
      </c>
      <c r="Z218" s="1">
        <v>62</v>
      </c>
      <c r="AA218" s="1">
        <v>26</v>
      </c>
      <c r="AB218" s="1">
        <v>161</v>
      </c>
      <c r="AC218" s="1">
        <f t="shared" si="33"/>
        <v>249</v>
      </c>
      <c r="AD218" s="1">
        <v>23</v>
      </c>
      <c r="AE218" s="1">
        <v>29</v>
      </c>
      <c r="AF218" s="1">
        <v>132</v>
      </c>
      <c r="AG218" s="1">
        <f t="shared" si="34"/>
        <v>184</v>
      </c>
      <c r="AH218" s="12">
        <v>60.414999999999999</v>
      </c>
      <c r="AI218" s="12">
        <v>0</v>
      </c>
      <c r="AJ218" s="12">
        <v>166.46899999999999</v>
      </c>
      <c r="AK218" s="12">
        <f t="shared" si="35"/>
        <v>226.88399999999999</v>
      </c>
      <c r="AL218" s="1">
        <v>3</v>
      </c>
      <c r="AM218" s="1">
        <v>8</v>
      </c>
      <c r="AN218" s="1">
        <v>29</v>
      </c>
      <c r="AO218" s="1">
        <f t="shared" si="36"/>
        <v>40</v>
      </c>
      <c r="AP218" s="1">
        <v>113</v>
      </c>
      <c r="AQ218" s="1">
        <v>58</v>
      </c>
      <c r="AR218" s="1">
        <v>39</v>
      </c>
      <c r="AS218" s="1">
        <f>+Roc_InfraMR[[#This Row],[B.02.3 - Parque de Coches Eléctricos Motrices Tipo R]]+Roc_InfraMR[[#This Row],[B.02.2 - Parque de Coches Eléctricos Motrices Remolcados Tipo R]]+Roc_InfraMR[[#This Row],[B.02.1 - Parque de Coches Eléctricos Motrices]]</f>
        <v>210</v>
      </c>
      <c r="AT218" s="1">
        <v>0</v>
      </c>
      <c r="AU218" s="1">
        <v>0</v>
      </c>
      <c r="AV218" s="1">
        <v>0</v>
      </c>
      <c r="AW218" s="1">
        <f>+SUM(Roc_InfraMR[[#This Row],[B.03.1 - Parque de Coches Motores Motrices Remolcados]:[B.03.3 - Parque de Coches Motores Motrices Cabina]])</f>
        <v>0</v>
      </c>
      <c r="AX218" s="1">
        <v>158</v>
      </c>
      <c r="AY218" s="1">
        <v>52</v>
      </c>
      <c r="AZ218" s="1">
        <v>15</v>
      </c>
      <c r="BA218" s="1">
        <v>102</v>
      </c>
      <c r="BB218" s="1">
        <v>0</v>
      </c>
      <c r="BC218" s="1">
        <f t="shared" si="37"/>
        <v>327</v>
      </c>
      <c r="BD218" s="1">
        <v>0</v>
      </c>
      <c r="BE218" s="1">
        <v>20</v>
      </c>
      <c r="BF218" s="16">
        <v>1676</v>
      </c>
    </row>
    <row r="219" spans="1:58">
      <c r="A219" s="1">
        <v>2011</v>
      </c>
      <c r="B219" s="1" t="s">
        <v>116</v>
      </c>
      <c r="C219" s="12">
        <v>0</v>
      </c>
      <c r="D219" s="12">
        <v>138.45500000000001</v>
      </c>
      <c r="E219" s="12">
        <v>0</v>
      </c>
      <c r="F219" s="12">
        <v>56.53</v>
      </c>
      <c r="G219" s="12">
        <f t="shared" si="30"/>
        <v>194.98500000000001</v>
      </c>
      <c r="H219" s="12">
        <f>+Roc_InfraMR[[#This Row],[Total Líneas de Explotación ]]</f>
        <v>194.98500000000001</v>
      </c>
      <c r="I219" s="12">
        <v>392.76900000000001</v>
      </c>
      <c r="J219" s="12">
        <f>+Roc_InfraMR[[#This Row],[A.01.2 -  Longitud de Líneas de Explotación No Electrificadas Vía Doble o Múltiple (km)]]*2+Roc_InfraMR[[#This Row],[A.01.1 -  Longitud de Líneas de Explotación No Electrificadas Vía Simple (km)]]</f>
        <v>276.91000000000003</v>
      </c>
      <c r="K219" s="12">
        <v>0</v>
      </c>
      <c r="L219" s="12">
        <f>+Roc_InfraMR[[#This Row],[A.02.2 -  Longitud de Líneas de Explotación Electrificadas Vía Doble o Múltiple (km)]]*2</f>
        <v>113.06</v>
      </c>
      <c r="M219" s="12">
        <v>0</v>
      </c>
      <c r="N219" s="12">
        <f>+Roc_InfraMR[[#This Row],[A.03.1 -  Longitud de Vías de Explotación No Electrificadas Troncales y Ramales (vía principal) (km)]]+Roc_InfraMR[[#This Row],[A.04.1 -  Longitud de Vías de Explotación Electrificadas Troncales y Ramales (vía principal) (km)]]</f>
        <v>389.97</v>
      </c>
      <c r="O219" s="12">
        <f>+Roc_InfraMR[[#This Row],[Total Vías (excluido Auxiliares)]]</f>
        <v>389.97</v>
      </c>
      <c r="P219" s="1">
        <v>61</v>
      </c>
      <c r="Q219" s="1">
        <v>5</v>
      </c>
      <c r="R219" s="1">
        <v>3</v>
      </c>
      <c r="S219" s="1">
        <f t="shared" si="31"/>
        <v>69</v>
      </c>
      <c r="T219" s="1">
        <v>60</v>
      </c>
      <c r="U219" s="1">
        <v>68</v>
      </c>
      <c r="V219" s="1">
        <v>10</v>
      </c>
      <c r="W219" s="1">
        <v>23</v>
      </c>
      <c r="X219" s="1">
        <v>0</v>
      </c>
      <c r="Y219" s="1">
        <f t="shared" si="32"/>
        <v>161</v>
      </c>
      <c r="Z219" s="1">
        <v>62</v>
      </c>
      <c r="AA219" s="1">
        <v>26</v>
      </c>
      <c r="AB219" s="1">
        <v>161</v>
      </c>
      <c r="AC219" s="1">
        <f t="shared" si="33"/>
        <v>249</v>
      </c>
      <c r="AD219" s="1">
        <v>23</v>
      </c>
      <c r="AE219" s="1">
        <v>29</v>
      </c>
      <c r="AF219" s="1">
        <v>132</v>
      </c>
      <c r="AG219" s="1">
        <f t="shared" si="34"/>
        <v>184</v>
      </c>
      <c r="AH219" s="12">
        <v>60.414999999999999</v>
      </c>
      <c r="AI219" s="12">
        <v>0</v>
      </c>
      <c r="AJ219" s="12">
        <v>166.46899999999999</v>
      </c>
      <c r="AK219" s="12">
        <f t="shared" si="35"/>
        <v>226.88399999999999</v>
      </c>
      <c r="AL219" s="1">
        <v>3</v>
      </c>
      <c r="AM219" s="1">
        <v>8</v>
      </c>
      <c r="AN219" s="1">
        <v>29</v>
      </c>
      <c r="AO219" s="1">
        <f t="shared" si="36"/>
        <v>40</v>
      </c>
      <c r="AP219" s="1">
        <v>113</v>
      </c>
      <c r="AQ219" s="1">
        <v>58</v>
      </c>
      <c r="AR219" s="1">
        <v>39</v>
      </c>
      <c r="AS219" s="1">
        <f>+Roc_InfraMR[[#This Row],[B.02.3 - Parque de Coches Eléctricos Motrices Tipo R]]+Roc_InfraMR[[#This Row],[B.02.2 - Parque de Coches Eléctricos Motrices Remolcados Tipo R]]+Roc_InfraMR[[#This Row],[B.02.1 - Parque de Coches Eléctricos Motrices]]</f>
        <v>210</v>
      </c>
      <c r="AT219" s="1">
        <v>0</v>
      </c>
      <c r="AU219" s="1">
        <v>0</v>
      </c>
      <c r="AV219" s="1">
        <v>0</v>
      </c>
      <c r="AW219" s="1">
        <f>+SUM(Roc_InfraMR[[#This Row],[B.03.1 - Parque de Coches Motores Motrices Remolcados]:[B.03.3 - Parque de Coches Motores Motrices Cabina]])</f>
        <v>0</v>
      </c>
      <c r="AX219" s="1">
        <v>158</v>
      </c>
      <c r="AY219" s="1">
        <v>52</v>
      </c>
      <c r="AZ219" s="1">
        <v>15</v>
      </c>
      <c r="BA219" s="1">
        <v>102</v>
      </c>
      <c r="BB219" s="1">
        <v>0</v>
      </c>
      <c r="BC219" s="1">
        <f t="shared" si="37"/>
        <v>327</v>
      </c>
      <c r="BD219" s="1">
        <v>0</v>
      </c>
      <c r="BE219" s="1">
        <v>20</v>
      </c>
      <c r="BF219" s="16">
        <v>1676</v>
      </c>
    </row>
    <row r="220" spans="1:58">
      <c r="A220" s="1">
        <v>2011</v>
      </c>
      <c r="B220" s="1" t="s">
        <v>117</v>
      </c>
      <c r="C220" s="12">
        <v>0</v>
      </c>
      <c r="D220" s="12">
        <v>138.45500000000001</v>
      </c>
      <c r="E220" s="12">
        <v>0</v>
      </c>
      <c r="F220" s="12">
        <v>56.53</v>
      </c>
      <c r="G220" s="12">
        <f t="shared" si="30"/>
        <v>194.98500000000001</v>
      </c>
      <c r="H220" s="12">
        <f>+Roc_InfraMR[[#This Row],[Total Líneas de Explotación ]]</f>
        <v>194.98500000000001</v>
      </c>
      <c r="I220" s="12">
        <v>392.76900000000001</v>
      </c>
      <c r="J220" s="12">
        <f>+Roc_InfraMR[[#This Row],[A.01.2 -  Longitud de Líneas de Explotación No Electrificadas Vía Doble o Múltiple (km)]]*2+Roc_InfraMR[[#This Row],[A.01.1 -  Longitud de Líneas de Explotación No Electrificadas Vía Simple (km)]]</f>
        <v>276.91000000000003</v>
      </c>
      <c r="K220" s="12">
        <v>0</v>
      </c>
      <c r="L220" s="12">
        <f>+Roc_InfraMR[[#This Row],[A.02.2 -  Longitud de Líneas de Explotación Electrificadas Vía Doble o Múltiple (km)]]*2</f>
        <v>113.06</v>
      </c>
      <c r="M220" s="12">
        <v>0</v>
      </c>
      <c r="N220" s="12">
        <f>+Roc_InfraMR[[#This Row],[A.03.1 -  Longitud de Vías de Explotación No Electrificadas Troncales y Ramales (vía principal) (km)]]+Roc_InfraMR[[#This Row],[A.04.1 -  Longitud de Vías de Explotación Electrificadas Troncales y Ramales (vía principal) (km)]]</f>
        <v>389.97</v>
      </c>
      <c r="O220" s="12">
        <f>+Roc_InfraMR[[#This Row],[Total Vías (excluido Auxiliares)]]</f>
        <v>389.97</v>
      </c>
      <c r="P220" s="1">
        <v>61</v>
      </c>
      <c r="Q220" s="1">
        <v>5</v>
      </c>
      <c r="R220" s="1">
        <v>3</v>
      </c>
      <c r="S220" s="1">
        <f t="shared" si="31"/>
        <v>69</v>
      </c>
      <c r="T220" s="1">
        <v>60</v>
      </c>
      <c r="U220" s="1">
        <v>68</v>
      </c>
      <c r="V220" s="1">
        <v>10</v>
      </c>
      <c r="W220" s="1">
        <v>23</v>
      </c>
      <c r="X220" s="1">
        <v>0</v>
      </c>
      <c r="Y220" s="1">
        <f t="shared" si="32"/>
        <v>161</v>
      </c>
      <c r="Z220" s="1">
        <v>62</v>
      </c>
      <c r="AA220" s="1">
        <v>26</v>
      </c>
      <c r="AB220" s="1">
        <v>161</v>
      </c>
      <c r="AC220" s="1">
        <f t="shared" si="33"/>
        <v>249</v>
      </c>
      <c r="AD220" s="1">
        <v>23</v>
      </c>
      <c r="AE220" s="1">
        <v>29</v>
      </c>
      <c r="AF220" s="1">
        <v>132</v>
      </c>
      <c r="AG220" s="1">
        <f t="shared" si="34"/>
        <v>184</v>
      </c>
      <c r="AH220" s="12">
        <v>60.414999999999999</v>
      </c>
      <c r="AI220" s="12">
        <v>0</v>
      </c>
      <c r="AJ220" s="12">
        <v>166.46899999999999</v>
      </c>
      <c r="AK220" s="12">
        <f t="shared" si="35"/>
        <v>226.88399999999999</v>
      </c>
      <c r="AL220" s="1">
        <v>3</v>
      </c>
      <c r="AM220" s="1">
        <v>8</v>
      </c>
      <c r="AN220" s="1">
        <v>29</v>
      </c>
      <c r="AO220" s="1">
        <f t="shared" si="36"/>
        <v>40</v>
      </c>
      <c r="AP220" s="1">
        <v>113</v>
      </c>
      <c r="AQ220" s="1">
        <v>58</v>
      </c>
      <c r="AR220" s="1">
        <v>39</v>
      </c>
      <c r="AS220" s="1">
        <f>+Roc_InfraMR[[#This Row],[B.02.3 - Parque de Coches Eléctricos Motrices Tipo R]]+Roc_InfraMR[[#This Row],[B.02.2 - Parque de Coches Eléctricos Motrices Remolcados Tipo R]]+Roc_InfraMR[[#This Row],[B.02.1 - Parque de Coches Eléctricos Motrices]]</f>
        <v>210</v>
      </c>
      <c r="AT220" s="1">
        <v>0</v>
      </c>
      <c r="AU220" s="1">
        <v>0</v>
      </c>
      <c r="AV220" s="1">
        <v>0</v>
      </c>
      <c r="AW220" s="1">
        <f>+SUM(Roc_InfraMR[[#This Row],[B.03.1 - Parque de Coches Motores Motrices Remolcados]:[B.03.3 - Parque de Coches Motores Motrices Cabina]])</f>
        <v>0</v>
      </c>
      <c r="AX220" s="1">
        <v>158</v>
      </c>
      <c r="AY220" s="1">
        <v>52</v>
      </c>
      <c r="AZ220" s="1">
        <v>15</v>
      </c>
      <c r="BA220" s="1">
        <v>102</v>
      </c>
      <c r="BB220" s="1">
        <v>0</v>
      </c>
      <c r="BC220" s="1">
        <f t="shared" si="37"/>
        <v>327</v>
      </c>
      <c r="BD220" s="1">
        <v>0</v>
      </c>
      <c r="BE220" s="1">
        <v>20</v>
      </c>
      <c r="BF220" s="16">
        <v>1676</v>
      </c>
    </row>
    <row r="221" spans="1:58">
      <c r="A221" s="1">
        <v>2011</v>
      </c>
      <c r="B221" s="1" t="s">
        <v>118</v>
      </c>
      <c r="C221" s="12">
        <v>0</v>
      </c>
      <c r="D221" s="12">
        <v>138.45500000000001</v>
      </c>
      <c r="E221" s="12">
        <v>0</v>
      </c>
      <c r="F221" s="12">
        <v>56.53</v>
      </c>
      <c r="G221" s="12">
        <f t="shared" si="30"/>
        <v>194.98500000000001</v>
      </c>
      <c r="H221" s="12">
        <f>+Roc_InfraMR[[#This Row],[Total Líneas de Explotación ]]</f>
        <v>194.98500000000001</v>
      </c>
      <c r="I221" s="12">
        <v>392.76900000000001</v>
      </c>
      <c r="J221" s="12">
        <f>+Roc_InfraMR[[#This Row],[A.01.2 -  Longitud de Líneas de Explotación No Electrificadas Vía Doble o Múltiple (km)]]*2+Roc_InfraMR[[#This Row],[A.01.1 -  Longitud de Líneas de Explotación No Electrificadas Vía Simple (km)]]</f>
        <v>276.91000000000003</v>
      </c>
      <c r="K221" s="12">
        <v>0</v>
      </c>
      <c r="L221" s="12">
        <f>+Roc_InfraMR[[#This Row],[A.02.2 -  Longitud de Líneas de Explotación Electrificadas Vía Doble o Múltiple (km)]]*2</f>
        <v>113.06</v>
      </c>
      <c r="M221" s="12">
        <v>0</v>
      </c>
      <c r="N221" s="12">
        <f>+Roc_InfraMR[[#This Row],[A.03.1 -  Longitud de Vías de Explotación No Electrificadas Troncales y Ramales (vía principal) (km)]]+Roc_InfraMR[[#This Row],[A.04.1 -  Longitud de Vías de Explotación Electrificadas Troncales y Ramales (vía principal) (km)]]</f>
        <v>389.97</v>
      </c>
      <c r="O221" s="12">
        <f>+Roc_InfraMR[[#This Row],[Total Vías (excluido Auxiliares)]]</f>
        <v>389.97</v>
      </c>
      <c r="P221" s="1">
        <v>61</v>
      </c>
      <c r="Q221" s="1">
        <v>5</v>
      </c>
      <c r="R221" s="1">
        <v>3</v>
      </c>
      <c r="S221" s="1">
        <f t="shared" si="31"/>
        <v>69</v>
      </c>
      <c r="T221" s="1">
        <v>60</v>
      </c>
      <c r="U221" s="1">
        <v>68</v>
      </c>
      <c r="V221" s="1">
        <v>10</v>
      </c>
      <c r="W221" s="1">
        <v>23</v>
      </c>
      <c r="X221" s="1">
        <v>0</v>
      </c>
      <c r="Y221" s="1">
        <f t="shared" si="32"/>
        <v>161</v>
      </c>
      <c r="Z221" s="1">
        <v>62</v>
      </c>
      <c r="AA221" s="1">
        <v>26</v>
      </c>
      <c r="AB221" s="1">
        <v>161</v>
      </c>
      <c r="AC221" s="1">
        <f t="shared" si="33"/>
        <v>249</v>
      </c>
      <c r="AD221" s="1">
        <v>23</v>
      </c>
      <c r="AE221" s="1">
        <v>29</v>
      </c>
      <c r="AF221" s="1">
        <v>132</v>
      </c>
      <c r="AG221" s="1">
        <f t="shared" si="34"/>
        <v>184</v>
      </c>
      <c r="AH221" s="12">
        <v>60.414999999999999</v>
      </c>
      <c r="AI221" s="12">
        <v>0</v>
      </c>
      <c r="AJ221" s="12">
        <v>166.46899999999999</v>
      </c>
      <c r="AK221" s="12">
        <f t="shared" si="35"/>
        <v>226.88399999999999</v>
      </c>
      <c r="AL221" s="1">
        <v>3</v>
      </c>
      <c r="AM221" s="1">
        <v>8</v>
      </c>
      <c r="AN221" s="1">
        <v>29</v>
      </c>
      <c r="AO221" s="1">
        <f t="shared" si="36"/>
        <v>40</v>
      </c>
      <c r="AP221" s="1">
        <v>113</v>
      </c>
      <c r="AQ221" s="1">
        <v>58</v>
      </c>
      <c r="AR221" s="1">
        <v>39</v>
      </c>
      <c r="AS221" s="1">
        <f>+Roc_InfraMR[[#This Row],[B.02.3 - Parque de Coches Eléctricos Motrices Tipo R]]+Roc_InfraMR[[#This Row],[B.02.2 - Parque de Coches Eléctricos Motrices Remolcados Tipo R]]+Roc_InfraMR[[#This Row],[B.02.1 - Parque de Coches Eléctricos Motrices]]</f>
        <v>210</v>
      </c>
      <c r="AT221" s="1">
        <v>0</v>
      </c>
      <c r="AU221" s="1">
        <v>0</v>
      </c>
      <c r="AV221" s="1">
        <v>0</v>
      </c>
      <c r="AW221" s="1">
        <f>+SUM(Roc_InfraMR[[#This Row],[B.03.1 - Parque de Coches Motores Motrices Remolcados]:[B.03.3 - Parque de Coches Motores Motrices Cabina]])</f>
        <v>0</v>
      </c>
      <c r="AX221" s="1">
        <v>158</v>
      </c>
      <c r="AY221" s="1">
        <v>52</v>
      </c>
      <c r="AZ221" s="1">
        <v>15</v>
      </c>
      <c r="BA221" s="1">
        <v>102</v>
      </c>
      <c r="BB221" s="1">
        <v>0</v>
      </c>
      <c r="BC221" s="1">
        <f t="shared" si="37"/>
        <v>327</v>
      </c>
      <c r="BD221" s="1">
        <v>0</v>
      </c>
      <c r="BE221" s="1">
        <v>20</v>
      </c>
      <c r="BF221" s="16">
        <v>1676</v>
      </c>
    </row>
    <row r="222" spans="1:58">
      <c r="A222" s="1">
        <v>2011</v>
      </c>
      <c r="B222" s="1" t="s">
        <v>119</v>
      </c>
      <c r="C222" s="12">
        <v>0</v>
      </c>
      <c r="D222" s="12">
        <v>138.45500000000001</v>
      </c>
      <c r="E222" s="12">
        <v>0</v>
      </c>
      <c r="F222" s="12">
        <v>56.53</v>
      </c>
      <c r="G222" s="12">
        <f t="shared" si="30"/>
        <v>194.98500000000001</v>
      </c>
      <c r="H222" s="12">
        <f>+Roc_InfraMR[[#This Row],[Total Líneas de Explotación ]]</f>
        <v>194.98500000000001</v>
      </c>
      <c r="I222" s="12">
        <v>392.76900000000001</v>
      </c>
      <c r="J222" s="12">
        <f>+Roc_InfraMR[[#This Row],[A.01.2 -  Longitud de Líneas de Explotación No Electrificadas Vía Doble o Múltiple (km)]]*2+Roc_InfraMR[[#This Row],[A.01.1 -  Longitud de Líneas de Explotación No Electrificadas Vía Simple (km)]]</f>
        <v>276.91000000000003</v>
      </c>
      <c r="K222" s="12">
        <v>0</v>
      </c>
      <c r="L222" s="12">
        <f>+Roc_InfraMR[[#This Row],[A.02.2 -  Longitud de Líneas de Explotación Electrificadas Vía Doble o Múltiple (km)]]*2</f>
        <v>113.06</v>
      </c>
      <c r="M222" s="12">
        <v>0</v>
      </c>
      <c r="N222" s="12">
        <f>+Roc_InfraMR[[#This Row],[A.03.1 -  Longitud de Vías de Explotación No Electrificadas Troncales y Ramales (vía principal) (km)]]+Roc_InfraMR[[#This Row],[A.04.1 -  Longitud de Vías de Explotación Electrificadas Troncales y Ramales (vía principal) (km)]]</f>
        <v>389.97</v>
      </c>
      <c r="O222" s="12">
        <f>+Roc_InfraMR[[#This Row],[Total Vías (excluido Auxiliares)]]</f>
        <v>389.97</v>
      </c>
      <c r="P222" s="1">
        <v>61</v>
      </c>
      <c r="Q222" s="1">
        <v>5</v>
      </c>
      <c r="R222" s="1">
        <v>3</v>
      </c>
      <c r="S222" s="1">
        <f t="shared" si="31"/>
        <v>69</v>
      </c>
      <c r="T222" s="1">
        <v>60</v>
      </c>
      <c r="U222" s="1">
        <v>68</v>
      </c>
      <c r="V222" s="1">
        <v>10</v>
      </c>
      <c r="W222" s="1">
        <v>23</v>
      </c>
      <c r="X222" s="1">
        <v>0</v>
      </c>
      <c r="Y222" s="1">
        <f t="shared" si="32"/>
        <v>161</v>
      </c>
      <c r="Z222" s="1">
        <v>62</v>
      </c>
      <c r="AA222" s="1">
        <v>26</v>
      </c>
      <c r="AB222" s="1">
        <v>161</v>
      </c>
      <c r="AC222" s="1">
        <f t="shared" si="33"/>
        <v>249</v>
      </c>
      <c r="AD222" s="1">
        <v>23</v>
      </c>
      <c r="AE222" s="1">
        <v>29</v>
      </c>
      <c r="AF222" s="1">
        <v>132</v>
      </c>
      <c r="AG222" s="1">
        <f t="shared" si="34"/>
        <v>184</v>
      </c>
      <c r="AH222" s="12">
        <v>60.414999999999999</v>
      </c>
      <c r="AI222" s="12">
        <v>0</v>
      </c>
      <c r="AJ222" s="12">
        <v>166.46899999999999</v>
      </c>
      <c r="AK222" s="12">
        <f t="shared" si="35"/>
        <v>226.88399999999999</v>
      </c>
      <c r="AL222" s="1">
        <v>3</v>
      </c>
      <c r="AM222" s="1">
        <v>8</v>
      </c>
      <c r="AN222" s="1">
        <v>29</v>
      </c>
      <c r="AO222" s="1">
        <f t="shared" si="36"/>
        <v>40</v>
      </c>
      <c r="AP222" s="1">
        <v>113</v>
      </c>
      <c r="AQ222" s="1">
        <v>58</v>
      </c>
      <c r="AR222" s="1">
        <v>39</v>
      </c>
      <c r="AS222" s="1">
        <f>+Roc_InfraMR[[#This Row],[B.02.3 - Parque de Coches Eléctricos Motrices Tipo R]]+Roc_InfraMR[[#This Row],[B.02.2 - Parque de Coches Eléctricos Motrices Remolcados Tipo R]]+Roc_InfraMR[[#This Row],[B.02.1 - Parque de Coches Eléctricos Motrices]]</f>
        <v>210</v>
      </c>
      <c r="AT222" s="1">
        <v>0</v>
      </c>
      <c r="AU222" s="1">
        <v>0</v>
      </c>
      <c r="AV222" s="1">
        <v>0</v>
      </c>
      <c r="AW222" s="1">
        <f>+SUM(Roc_InfraMR[[#This Row],[B.03.1 - Parque de Coches Motores Motrices Remolcados]:[B.03.3 - Parque de Coches Motores Motrices Cabina]])</f>
        <v>0</v>
      </c>
      <c r="AX222" s="1">
        <v>158</v>
      </c>
      <c r="AY222" s="1">
        <v>52</v>
      </c>
      <c r="AZ222" s="1">
        <v>15</v>
      </c>
      <c r="BA222" s="1">
        <v>102</v>
      </c>
      <c r="BB222" s="1">
        <v>0</v>
      </c>
      <c r="BC222" s="1">
        <f t="shared" si="37"/>
        <v>327</v>
      </c>
      <c r="BD222" s="1">
        <v>0</v>
      </c>
      <c r="BE222" s="1">
        <v>20</v>
      </c>
      <c r="BF222" s="16">
        <v>1676</v>
      </c>
    </row>
    <row r="223" spans="1:58">
      <c r="A223" s="1">
        <v>2011</v>
      </c>
      <c r="B223" s="1" t="s">
        <v>120</v>
      </c>
      <c r="C223" s="12">
        <v>0</v>
      </c>
      <c r="D223" s="12">
        <v>138.45500000000001</v>
      </c>
      <c r="E223" s="12">
        <v>0</v>
      </c>
      <c r="F223" s="12">
        <v>56.53</v>
      </c>
      <c r="G223" s="12">
        <f t="shared" si="30"/>
        <v>194.98500000000001</v>
      </c>
      <c r="H223" s="12">
        <f>+Roc_InfraMR[[#This Row],[Total Líneas de Explotación ]]</f>
        <v>194.98500000000001</v>
      </c>
      <c r="I223" s="12">
        <v>392.76900000000001</v>
      </c>
      <c r="J223" s="12">
        <f>+Roc_InfraMR[[#This Row],[A.01.2 -  Longitud de Líneas de Explotación No Electrificadas Vía Doble o Múltiple (km)]]*2+Roc_InfraMR[[#This Row],[A.01.1 -  Longitud de Líneas de Explotación No Electrificadas Vía Simple (km)]]</f>
        <v>276.91000000000003</v>
      </c>
      <c r="K223" s="12">
        <v>0</v>
      </c>
      <c r="L223" s="12">
        <f>+Roc_InfraMR[[#This Row],[A.02.2 -  Longitud de Líneas de Explotación Electrificadas Vía Doble o Múltiple (km)]]*2</f>
        <v>113.06</v>
      </c>
      <c r="M223" s="12">
        <v>0</v>
      </c>
      <c r="N223" s="12">
        <f>+Roc_InfraMR[[#This Row],[A.03.1 -  Longitud de Vías de Explotación No Electrificadas Troncales y Ramales (vía principal) (km)]]+Roc_InfraMR[[#This Row],[A.04.1 -  Longitud de Vías de Explotación Electrificadas Troncales y Ramales (vía principal) (km)]]</f>
        <v>389.97</v>
      </c>
      <c r="O223" s="12">
        <f>+Roc_InfraMR[[#This Row],[Total Vías (excluido Auxiliares)]]</f>
        <v>389.97</v>
      </c>
      <c r="P223" s="1">
        <v>61</v>
      </c>
      <c r="Q223" s="1">
        <v>5</v>
      </c>
      <c r="R223" s="1">
        <v>3</v>
      </c>
      <c r="S223" s="1">
        <f t="shared" si="31"/>
        <v>69</v>
      </c>
      <c r="T223" s="1">
        <v>60</v>
      </c>
      <c r="U223" s="1">
        <v>68</v>
      </c>
      <c r="V223" s="1">
        <v>10</v>
      </c>
      <c r="W223" s="1">
        <v>23</v>
      </c>
      <c r="X223" s="1">
        <v>0</v>
      </c>
      <c r="Y223" s="1">
        <f t="shared" si="32"/>
        <v>161</v>
      </c>
      <c r="Z223" s="1">
        <v>62</v>
      </c>
      <c r="AA223" s="1">
        <v>26</v>
      </c>
      <c r="AB223" s="1">
        <v>161</v>
      </c>
      <c r="AC223" s="1">
        <f t="shared" si="33"/>
        <v>249</v>
      </c>
      <c r="AD223" s="1">
        <v>23</v>
      </c>
      <c r="AE223" s="1">
        <v>29</v>
      </c>
      <c r="AF223" s="1">
        <v>132</v>
      </c>
      <c r="AG223" s="1">
        <f t="shared" si="34"/>
        <v>184</v>
      </c>
      <c r="AH223" s="12">
        <v>60.414999999999999</v>
      </c>
      <c r="AI223" s="12">
        <v>0</v>
      </c>
      <c r="AJ223" s="12">
        <v>166.46899999999999</v>
      </c>
      <c r="AK223" s="12">
        <f t="shared" si="35"/>
        <v>226.88399999999999</v>
      </c>
      <c r="AL223" s="1">
        <v>3</v>
      </c>
      <c r="AM223" s="1">
        <v>8</v>
      </c>
      <c r="AN223" s="1">
        <v>29</v>
      </c>
      <c r="AO223" s="1">
        <f t="shared" si="36"/>
        <v>40</v>
      </c>
      <c r="AP223" s="1">
        <v>113</v>
      </c>
      <c r="AQ223" s="1">
        <v>58</v>
      </c>
      <c r="AR223" s="1">
        <v>39</v>
      </c>
      <c r="AS223" s="1">
        <f>+Roc_InfraMR[[#This Row],[B.02.3 - Parque de Coches Eléctricos Motrices Tipo R]]+Roc_InfraMR[[#This Row],[B.02.2 - Parque de Coches Eléctricos Motrices Remolcados Tipo R]]+Roc_InfraMR[[#This Row],[B.02.1 - Parque de Coches Eléctricos Motrices]]</f>
        <v>210</v>
      </c>
      <c r="AT223" s="1">
        <v>0</v>
      </c>
      <c r="AU223" s="1">
        <v>0</v>
      </c>
      <c r="AV223" s="1">
        <v>0</v>
      </c>
      <c r="AW223" s="1">
        <f>+SUM(Roc_InfraMR[[#This Row],[B.03.1 - Parque de Coches Motores Motrices Remolcados]:[B.03.3 - Parque de Coches Motores Motrices Cabina]])</f>
        <v>0</v>
      </c>
      <c r="AX223" s="1">
        <v>158</v>
      </c>
      <c r="AY223" s="1">
        <v>52</v>
      </c>
      <c r="AZ223" s="1">
        <v>15</v>
      </c>
      <c r="BA223" s="1">
        <v>102</v>
      </c>
      <c r="BB223" s="1">
        <v>0</v>
      </c>
      <c r="BC223" s="1">
        <f t="shared" si="37"/>
        <v>327</v>
      </c>
      <c r="BD223" s="1">
        <v>0</v>
      </c>
      <c r="BE223" s="1">
        <v>20</v>
      </c>
      <c r="BF223" s="16">
        <v>1676</v>
      </c>
    </row>
    <row r="224" spans="1:58">
      <c r="A224" s="1">
        <v>2011</v>
      </c>
      <c r="B224" s="1" t="s">
        <v>121</v>
      </c>
      <c r="C224" s="12">
        <v>0</v>
      </c>
      <c r="D224" s="12">
        <v>138.45500000000001</v>
      </c>
      <c r="E224" s="12">
        <v>0</v>
      </c>
      <c r="F224" s="12">
        <v>56.53</v>
      </c>
      <c r="G224" s="12">
        <f t="shared" si="30"/>
        <v>194.98500000000001</v>
      </c>
      <c r="H224" s="12">
        <f>+Roc_InfraMR[[#This Row],[Total Líneas de Explotación ]]</f>
        <v>194.98500000000001</v>
      </c>
      <c r="I224" s="12">
        <v>392.76900000000001</v>
      </c>
      <c r="J224" s="12">
        <f>+Roc_InfraMR[[#This Row],[A.01.2 -  Longitud de Líneas de Explotación No Electrificadas Vía Doble o Múltiple (km)]]*2+Roc_InfraMR[[#This Row],[A.01.1 -  Longitud de Líneas de Explotación No Electrificadas Vía Simple (km)]]</f>
        <v>276.91000000000003</v>
      </c>
      <c r="K224" s="12">
        <v>0</v>
      </c>
      <c r="L224" s="12">
        <f>+Roc_InfraMR[[#This Row],[A.02.2 -  Longitud de Líneas de Explotación Electrificadas Vía Doble o Múltiple (km)]]*2</f>
        <v>113.06</v>
      </c>
      <c r="M224" s="12">
        <v>0</v>
      </c>
      <c r="N224" s="12">
        <f>+Roc_InfraMR[[#This Row],[A.03.1 -  Longitud de Vías de Explotación No Electrificadas Troncales y Ramales (vía principal) (km)]]+Roc_InfraMR[[#This Row],[A.04.1 -  Longitud de Vías de Explotación Electrificadas Troncales y Ramales (vía principal) (km)]]</f>
        <v>389.97</v>
      </c>
      <c r="O224" s="12">
        <f>+Roc_InfraMR[[#This Row],[Total Vías (excluido Auxiliares)]]</f>
        <v>389.97</v>
      </c>
      <c r="P224" s="1">
        <v>61</v>
      </c>
      <c r="Q224" s="1">
        <v>5</v>
      </c>
      <c r="R224" s="1">
        <v>3</v>
      </c>
      <c r="S224" s="1">
        <f t="shared" si="31"/>
        <v>69</v>
      </c>
      <c r="T224" s="1">
        <v>60</v>
      </c>
      <c r="U224" s="1">
        <v>68</v>
      </c>
      <c r="V224" s="1">
        <v>10</v>
      </c>
      <c r="W224" s="1">
        <v>23</v>
      </c>
      <c r="X224" s="1">
        <v>0</v>
      </c>
      <c r="Y224" s="1">
        <f t="shared" si="32"/>
        <v>161</v>
      </c>
      <c r="Z224" s="1">
        <v>62</v>
      </c>
      <c r="AA224" s="1">
        <v>26</v>
      </c>
      <c r="AB224" s="1">
        <v>161</v>
      </c>
      <c r="AC224" s="1">
        <f t="shared" si="33"/>
        <v>249</v>
      </c>
      <c r="AD224" s="1">
        <v>23</v>
      </c>
      <c r="AE224" s="1">
        <v>29</v>
      </c>
      <c r="AF224" s="1">
        <v>132</v>
      </c>
      <c r="AG224" s="1">
        <f t="shared" si="34"/>
        <v>184</v>
      </c>
      <c r="AH224" s="12">
        <v>60.414999999999999</v>
      </c>
      <c r="AI224" s="12">
        <v>0</v>
      </c>
      <c r="AJ224" s="12">
        <v>166.46899999999999</v>
      </c>
      <c r="AK224" s="12">
        <f t="shared" si="35"/>
        <v>226.88399999999999</v>
      </c>
      <c r="AL224" s="1">
        <v>3</v>
      </c>
      <c r="AM224" s="1">
        <v>8</v>
      </c>
      <c r="AN224" s="1">
        <v>29</v>
      </c>
      <c r="AO224" s="1">
        <f t="shared" si="36"/>
        <v>40</v>
      </c>
      <c r="AP224" s="1">
        <v>113</v>
      </c>
      <c r="AQ224" s="1">
        <v>58</v>
      </c>
      <c r="AR224" s="1">
        <v>39</v>
      </c>
      <c r="AS224" s="1">
        <f>+Roc_InfraMR[[#This Row],[B.02.3 - Parque de Coches Eléctricos Motrices Tipo R]]+Roc_InfraMR[[#This Row],[B.02.2 - Parque de Coches Eléctricos Motrices Remolcados Tipo R]]+Roc_InfraMR[[#This Row],[B.02.1 - Parque de Coches Eléctricos Motrices]]</f>
        <v>210</v>
      </c>
      <c r="AT224" s="1">
        <v>0</v>
      </c>
      <c r="AU224" s="1">
        <v>0</v>
      </c>
      <c r="AV224" s="1">
        <v>0</v>
      </c>
      <c r="AW224" s="1">
        <f>+SUM(Roc_InfraMR[[#This Row],[B.03.1 - Parque de Coches Motores Motrices Remolcados]:[B.03.3 - Parque de Coches Motores Motrices Cabina]])</f>
        <v>0</v>
      </c>
      <c r="AX224" s="1">
        <v>158</v>
      </c>
      <c r="AY224" s="1">
        <v>52</v>
      </c>
      <c r="AZ224" s="1">
        <v>15</v>
      </c>
      <c r="BA224" s="1">
        <v>102</v>
      </c>
      <c r="BB224" s="1">
        <v>0</v>
      </c>
      <c r="BC224" s="1">
        <f t="shared" si="37"/>
        <v>327</v>
      </c>
      <c r="BD224" s="1">
        <v>0</v>
      </c>
      <c r="BE224" s="1">
        <v>20</v>
      </c>
      <c r="BF224" s="16">
        <v>1676</v>
      </c>
    </row>
    <row r="225" spans="1:58">
      <c r="A225" s="1">
        <v>2011</v>
      </c>
      <c r="B225" s="1" t="s">
        <v>122</v>
      </c>
      <c r="C225" s="12">
        <v>0</v>
      </c>
      <c r="D225" s="12">
        <v>138.45500000000001</v>
      </c>
      <c r="E225" s="12">
        <v>0</v>
      </c>
      <c r="F225" s="12">
        <v>56.53</v>
      </c>
      <c r="G225" s="12">
        <f t="shared" si="30"/>
        <v>194.98500000000001</v>
      </c>
      <c r="H225" s="12">
        <f>+Roc_InfraMR[[#This Row],[Total Líneas de Explotación ]]</f>
        <v>194.98500000000001</v>
      </c>
      <c r="I225" s="12">
        <v>392.76900000000001</v>
      </c>
      <c r="J225" s="12">
        <f>+Roc_InfraMR[[#This Row],[A.01.2 -  Longitud de Líneas de Explotación No Electrificadas Vía Doble o Múltiple (km)]]*2+Roc_InfraMR[[#This Row],[A.01.1 -  Longitud de Líneas de Explotación No Electrificadas Vía Simple (km)]]</f>
        <v>276.91000000000003</v>
      </c>
      <c r="K225" s="12">
        <v>0</v>
      </c>
      <c r="L225" s="12">
        <f>+Roc_InfraMR[[#This Row],[A.02.2 -  Longitud de Líneas de Explotación Electrificadas Vía Doble o Múltiple (km)]]*2</f>
        <v>113.06</v>
      </c>
      <c r="M225" s="12">
        <v>0</v>
      </c>
      <c r="N225" s="12">
        <f>+Roc_InfraMR[[#This Row],[A.03.1 -  Longitud de Vías de Explotación No Electrificadas Troncales y Ramales (vía principal) (km)]]+Roc_InfraMR[[#This Row],[A.04.1 -  Longitud de Vías de Explotación Electrificadas Troncales y Ramales (vía principal) (km)]]</f>
        <v>389.97</v>
      </c>
      <c r="O225" s="12">
        <f>+Roc_InfraMR[[#This Row],[Total Vías (excluido Auxiliares)]]</f>
        <v>389.97</v>
      </c>
      <c r="P225" s="1">
        <v>61</v>
      </c>
      <c r="Q225" s="1">
        <v>5</v>
      </c>
      <c r="R225" s="1">
        <v>3</v>
      </c>
      <c r="S225" s="1">
        <f t="shared" si="31"/>
        <v>69</v>
      </c>
      <c r="T225" s="1">
        <v>60</v>
      </c>
      <c r="U225" s="1">
        <v>68</v>
      </c>
      <c r="V225" s="1">
        <v>10</v>
      </c>
      <c r="W225" s="1">
        <v>23</v>
      </c>
      <c r="X225" s="1">
        <v>0</v>
      </c>
      <c r="Y225" s="1">
        <f t="shared" si="32"/>
        <v>161</v>
      </c>
      <c r="Z225" s="1">
        <v>62</v>
      </c>
      <c r="AA225" s="1">
        <v>26</v>
      </c>
      <c r="AB225" s="1">
        <v>161</v>
      </c>
      <c r="AC225" s="1">
        <f t="shared" si="33"/>
        <v>249</v>
      </c>
      <c r="AD225" s="1">
        <v>23</v>
      </c>
      <c r="AE225" s="1">
        <v>29</v>
      </c>
      <c r="AF225" s="1">
        <v>132</v>
      </c>
      <c r="AG225" s="1">
        <f t="shared" si="34"/>
        <v>184</v>
      </c>
      <c r="AH225" s="12">
        <v>60.414999999999999</v>
      </c>
      <c r="AI225" s="12">
        <v>0</v>
      </c>
      <c r="AJ225" s="12">
        <v>166.46899999999999</v>
      </c>
      <c r="AK225" s="12">
        <f t="shared" si="35"/>
        <v>226.88399999999999</v>
      </c>
      <c r="AL225" s="1">
        <v>3</v>
      </c>
      <c r="AM225" s="1">
        <v>8</v>
      </c>
      <c r="AN225" s="1">
        <v>29</v>
      </c>
      <c r="AO225" s="1">
        <f t="shared" si="36"/>
        <v>40</v>
      </c>
      <c r="AP225" s="1">
        <v>113</v>
      </c>
      <c r="AQ225" s="1">
        <v>58</v>
      </c>
      <c r="AR225" s="1">
        <v>39</v>
      </c>
      <c r="AS225" s="1">
        <f>+Roc_InfraMR[[#This Row],[B.02.3 - Parque de Coches Eléctricos Motrices Tipo R]]+Roc_InfraMR[[#This Row],[B.02.2 - Parque de Coches Eléctricos Motrices Remolcados Tipo R]]+Roc_InfraMR[[#This Row],[B.02.1 - Parque de Coches Eléctricos Motrices]]</f>
        <v>210</v>
      </c>
      <c r="AT225" s="1">
        <v>0</v>
      </c>
      <c r="AU225" s="1">
        <v>0</v>
      </c>
      <c r="AV225" s="1">
        <v>0</v>
      </c>
      <c r="AW225" s="1">
        <f>+SUM(Roc_InfraMR[[#This Row],[B.03.1 - Parque de Coches Motores Motrices Remolcados]:[B.03.3 - Parque de Coches Motores Motrices Cabina]])</f>
        <v>0</v>
      </c>
      <c r="AX225" s="1">
        <v>158</v>
      </c>
      <c r="AY225" s="1">
        <v>52</v>
      </c>
      <c r="AZ225" s="1">
        <v>15</v>
      </c>
      <c r="BA225" s="1">
        <v>102</v>
      </c>
      <c r="BB225" s="1">
        <v>0</v>
      </c>
      <c r="BC225" s="1">
        <f t="shared" si="37"/>
        <v>327</v>
      </c>
      <c r="BD225" s="1">
        <v>0</v>
      </c>
      <c r="BE225" s="1">
        <v>20</v>
      </c>
      <c r="BF225" s="16">
        <v>1676</v>
      </c>
    </row>
    <row r="226" spans="1:58">
      <c r="A226" s="1">
        <v>2011</v>
      </c>
      <c r="B226" s="1" t="s">
        <v>123</v>
      </c>
      <c r="C226" s="12">
        <v>0</v>
      </c>
      <c r="D226" s="12">
        <v>138.45500000000001</v>
      </c>
      <c r="E226" s="12">
        <v>0</v>
      </c>
      <c r="F226" s="12">
        <v>56.53</v>
      </c>
      <c r="G226" s="12">
        <f t="shared" si="30"/>
        <v>194.98500000000001</v>
      </c>
      <c r="H226" s="12">
        <f>+Roc_InfraMR[[#This Row],[Total Líneas de Explotación ]]</f>
        <v>194.98500000000001</v>
      </c>
      <c r="I226" s="12">
        <v>392.76900000000001</v>
      </c>
      <c r="J226" s="12">
        <f>+Roc_InfraMR[[#This Row],[A.01.2 -  Longitud de Líneas de Explotación No Electrificadas Vía Doble o Múltiple (km)]]*2+Roc_InfraMR[[#This Row],[A.01.1 -  Longitud de Líneas de Explotación No Electrificadas Vía Simple (km)]]</f>
        <v>276.91000000000003</v>
      </c>
      <c r="K226" s="12">
        <v>0</v>
      </c>
      <c r="L226" s="12">
        <f>+Roc_InfraMR[[#This Row],[A.02.2 -  Longitud de Líneas de Explotación Electrificadas Vía Doble o Múltiple (km)]]*2</f>
        <v>113.06</v>
      </c>
      <c r="M226" s="12">
        <v>0</v>
      </c>
      <c r="N226" s="12">
        <f>+Roc_InfraMR[[#This Row],[A.03.1 -  Longitud de Vías de Explotación No Electrificadas Troncales y Ramales (vía principal) (km)]]+Roc_InfraMR[[#This Row],[A.04.1 -  Longitud de Vías de Explotación Electrificadas Troncales y Ramales (vía principal) (km)]]</f>
        <v>389.97</v>
      </c>
      <c r="O226" s="12">
        <f>+Roc_InfraMR[[#This Row],[Total Vías (excluido Auxiliares)]]</f>
        <v>389.97</v>
      </c>
      <c r="P226" s="1">
        <v>61</v>
      </c>
      <c r="Q226" s="1">
        <v>5</v>
      </c>
      <c r="R226" s="1">
        <v>3</v>
      </c>
      <c r="S226" s="1">
        <f t="shared" si="31"/>
        <v>69</v>
      </c>
      <c r="T226" s="1">
        <v>60</v>
      </c>
      <c r="U226" s="1">
        <v>68</v>
      </c>
      <c r="V226" s="1">
        <v>10</v>
      </c>
      <c r="W226" s="1">
        <v>23</v>
      </c>
      <c r="X226" s="1">
        <v>0</v>
      </c>
      <c r="Y226" s="1">
        <f t="shared" si="32"/>
        <v>161</v>
      </c>
      <c r="Z226" s="1">
        <v>62</v>
      </c>
      <c r="AA226" s="1">
        <v>26</v>
      </c>
      <c r="AB226" s="1">
        <v>161</v>
      </c>
      <c r="AC226" s="1">
        <f t="shared" si="33"/>
        <v>249</v>
      </c>
      <c r="AD226" s="1">
        <v>23</v>
      </c>
      <c r="AE226" s="1">
        <v>29</v>
      </c>
      <c r="AF226" s="1">
        <v>132</v>
      </c>
      <c r="AG226" s="1">
        <f t="shared" si="34"/>
        <v>184</v>
      </c>
      <c r="AH226" s="12">
        <v>60.414999999999999</v>
      </c>
      <c r="AI226" s="12">
        <v>0</v>
      </c>
      <c r="AJ226" s="12">
        <v>166.46899999999999</v>
      </c>
      <c r="AK226" s="12">
        <f t="shared" si="35"/>
        <v>226.88399999999999</v>
      </c>
      <c r="AL226" s="1">
        <v>3</v>
      </c>
      <c r="AM226" s="1">
        <v>8</v>
      </c>
      <c r="AN226" s="1">
        <v>29</v>
      </c>
      <c r="AO226" s="1">
        <f t="shared" si="36"/>
        <v>40</v>
      </c>
      <c r="AP226" s="1">
        <v>113</v>
      </c>
      <c r="AQ226" s="1">
        <v>58</v>
      </c>
      <c r="AR226" s="1">
        <v>39</v>
      </c>
      <c r="AS226" s="1">
        <f>+Roc_InfraMR[[#This Row],[B.02.3 - Parque de Coches Eléctricos Motrices Tipo R]]+Roc_InfraMR[[#This Row],[B.02.2 - Parque de Coches Eléctricos Motrices Remolcados Tipo R]]+Roc_InfraMR[[#This Row],[B.02.1 - Parque de Coches Eléctricos Motrices]]</f>
        <v>210</v>
      </c>
      <c r="AT226" s="1">
        <v>0</v>
      </c>
      <c r="AU226" s="1">
        <v>0</v>
      </c>
      <c r="AV226" s="1">
        <v>0</v>
      </c>
      <c r="AW226" s="1">
        <f>+SUM(Roc_InfraMR[[#This Row],[B.03.1 - Parque de Coches Motores Motrices Remolcados]:[B.03.3 - Parque de Coches Motores Motrices Cabina]])</f>
        <v>0</v>
      </c>
      <c r="AX226" s="1">
        <v>158</v>
      </c>
      <c r="AY226" s="1">
        <v>52</v>
      </c>
      <c r="AZ226" s="1">
        <v>15</v>
      </c>
      <c r="BA226" s="1">
        <v>102</v>
      </c>
      <c r="BB226" s="1">
        <v>0</v>
      </c>
      <c r="BC226" s="1">
        <f t="shared" si="37"/>
        <v>327</v>
      </c>
      <c r="BD226" s="1">
        <v>0</v>
      </c>
      <c r="BE226" s="1">
        <v>20</v>
      </c>
      <c r="BF226" s="16">
        <v>1676</v>
      </c>
    </row>
    <row r="227" spans="1:58">
      <c r="A227" s="1">
        <v>2011</v>
      </c>
      <c r="B227" s="1" t="s">
        <v>124</v>
      </c>
      <c r="C227" s="12">
        <v>0</v>
      </c>
      <c r="D227" s="12">
        <v>138.45500000000001</v>
      </c>
      <c r="E227" s="12">
        <v>0</v>
      </c>
      <c r="F227" s="12">
        <v>56.53</v>
      </c>
      <c r="G227" s="12">
        <f t="shared" si="30"/>
        <v>194.98500000000001</v>
      </c>
      <c r="H227" s="12">
        <f>+Roc_InfraMR[[#This Row],[Total Líneas de Explotación ]]</f>
        <v>194.98500000000001</v>
      </c>
      <c r="I227" s="12">
        <v>392.76900000000001</v>
      </c>
      <c r="J227" s="12">
        <f>+Roc_InfraMR[[#This Row],[A.01.2 -  Longitud de Líneas de Explotación No Electrificadas Vía Doble o Múltiple (km)]]*2+Roc_InfraMR[[#This Row],[A.01.1 -  Longitud de Líneas de Explotación No Electrificadas Vía Simple (km)]]</f>
        <v>276.91000000000003</v>
      </c>
      <c r="K227" s="12">
        <v>0</v>
      </c>
      <c r="L227" s="12">
        <f>+Roc_InfraMR[[#This Row],[A.02.2 -  Longitud de Líneas de Explotación Electrificadas Vía Doble o Múltiple (km)]]*2</f>
        <v>113.06</v>
      </c>
      <c r="M227" s="12">
        <v>0</v>
      </c>
      <c r="N227" s="12">
        <f>+Roc_InfraMR[[#This Row],[A.03.1 -  Longitud de Vías de Explotación No Electrificadas Troncales y Ramales (vía principal) (km)]]+Roc_InfraMR[[#This Row],[A.04.1 -  Longitud de Vías de Explotación Electrificadas Troncales y Ramales (vía principal) (km)]]</f>
        <v>389.97</v>
      </c>
      <c r="O227" s="12">
        <f>+Roc_InfraMR[[#This Row],[Total Vías (excluido Auxiliares)]]</f>
        <v>389.97</v>
      </c>
      <c r="P227" s="1">
        <v>61</v>
      </c>
      <c r="Q227" s="1">
        <v>5</v>
      </c>
      <c r="R227" s="1">
        <v>3</v>
      </c>
      <c r="S227" s="1">
        <f t="shared" si="31"/>
        <v>69</v>
      </c>
      <c r="T227" s="1">
        <v>60</v>
      </c>
      <c r="U227" s="1">
        <v>68</v>
      </c>
      <c r="V227" s="1">
        <v>10</v>
      </c>
      <c r="W227" s="1">
        <v>23</v>
      </c>
      <c r="X227" s="1">
        <v>0</v>
      </c>
      <c r="Y227" s="1">
        <f t="shared" si="32"/>
        <v>161</v>
      </c>
      <c r="Z227" s="1">
        <v>62</v>
      </c>
      <c r="AA227" s="1">
        <v>26</v>
      </c>
      <c r="AB227" s="1">
        <v>161</v>
      </c>
      <c r="AC227" s="1">
        <f t="shared" si="33"/>
        <v>249</v>
      </c>
      <c r="AD227" s="1">
        <v>23</v>
      </c>
      <c r="AE227" s="1">
        <v>29</v>
      </c>
      <c r="AF227" s="1">
        <v>132</v>
      </c>
      <c r="AG227" s="1">
        <f t="shared" si="34"/>
        <v>184</v>
      </c>
      <c r="AH227" s="12">
        <v>60.414999999999999</v>
      </c>
      <c r="AI227" s="12">
        <v>0</v>
      </c>
      <c r="AJ227" s="12">
        <v>166.46899999999999</v>
      </c>
      <c r="AK227" s="12">
        <f t="shared" si="35"/>
        <v>226.88399999999999</v>
      </c>
      <c r="AL227" s="1">
        <v>3</v>
      </c>
      <c r="AM227" s="1">
        <v>8</v>
      </c>
      <c r="AN227" s="1">
        <v>29</v>
      </c>
      <c r="AO227" s="1">
        <f t="shared" si="36"/>
        <v>40</v>
      </c>
      <c r="AP227" s="1">
        <v>113</v>
      </c>
      <c r="AQ227" s="1">
        <v>58</v>
      </c>
      <c r="AR227" s="1">
        <v>39</v>
      </c>
      <c r="AS227" s="1">
        <f>+Roc_InfraMR[[#This Row],[B.02.3 - Parque de Coches Eléctricos Motrices Tipo R]]+Roc_InfraMR[[#This Row],[B.02.2 - Parque de Coches Eléctricos Motrices Remolcados Tipo R]]+Roc_InfraMR[[#This Row],[B.02.1 - Parque de Coches Eléctricos Motrices]]</f>
        <v>210</v>
      </c>
      <c r="AT227" s="1">
        <v>0</v>
      </c>
      <c r="AU227" s="1">
        <v>0</v>
      </c>
      <c r="AV227" s="1">
        <v>0</v>
      </c>
      <c r="AW227" s="1">
        <f>+SUM(Roc_InfraMR[[#This Row],[B.03.1 - Parque de Coches Motores Motrices Remolcados]:[B.03.3 - Parque de Coches Motores Motrices Cabina]])</f>
        <v>0</v>
      </c>
      <c r="AX227" s="1">
        <v>158</v>
      </c>
      <c r="AY227" s="1">
        <v>52</v>
      </c>
      <c r="AZ227" s="1">
        <v>15</v>
      </c>
      <c r="BA227" s="1">
        <v>102</v>
      </c>
      <c r="BB227" s="1">
        <v>0</v>
      </c>
      <c r="BC227" s="1">
        <f t="shared" si="37"/>
        <v>327</v>
      </c>
      <c r="BD227" s="1">
        <v>0</v>
      </c>
      <c r="BE227" s="1">
        <v>20</v>
      </c>
      <c r="BF227" s="16">
        <v>1676</v>
      </c>
    </row>
    <row r="228" spans="1:58">
      <c r="A228" s="1">
        <v>2011</v>
      </c>
      <c r="B228" s="1" t="s">
        <v>125</v>
      </c>
      <c r="C228" s="12">
        <v>0</v>
      </c>
      <c r="D228" s="12">
        <v>138.45500000000001</v>
      </c>
      <c r="E228" s="12">
        <v>0</v>
      </c>
      <c r="F228" s="12">
        <v>56.53</v>
      </c>
      <c r="G228" s="12">
        <f t="shared" si="30"/>
        <v>194.98500000000001</v>
      </c>
      <c r="H228" s="12">
        <f>+Roc_InfraMR[[#This Row],[Total Líneas de Explotación ]]</f>
        <v>194.98500000000001</v>
      </c>
      <c r="I228" s="12">
        <v>392.76900000000001</v>
      </c>
      <c r="J228" s="12">
        <f>+Roc_InfraMR[[#This Row],[A.01.2 -  Longitud de Líneas de Explotación No Electrificadas Vía Doble o Múltiple (km)]]*2+Roc_InfraMR[[#This Row],[A.01.1 -  Longitud de Líneas de Explotación No Electrificadas Vía Simple (km)]]</f>
        <v>276.91000000000003</v>
      </c>
      <c r="K228" s="12">
        <v>0</v>
      </c>
      <c r="L228" s="12">
        <f>+Roc_InfraMR[[#This Row],[A.02.2 -  Longitud de Líneas de Explotación Electrificadas Vía Doble o Múltiple (km)]]*2</f>
        <v>113.06</v>
      </c>
      <c r="M228" s="12">
        <v>0</v>
      </c>
      <c r="N228" s="12">
        <f>+Roc_InfraMR[[#This Row],[A.03.1 -  Longitud de Vías de Explotación No Electrificadas Troncales y Ramales (vía principal) (km)]]+Roc_InfraMR[[#This Row],[A.04.1 -  Longitud de Vías de Explotación Electrificadas Troncales y Ramales (vía principal) (km)]]</f>
        <v>389.97</v>
      </c>
      <c r="O228" s="12">
        <f>+Roc_InfraMR[[#This Row],[Total Vías (excluido Auxiliares)]]</f>
        <v>389.97</v>
      </c>
      <c r="P228" s="1">
        <v>61</v>
      </c>
      <c r="Q228" s="1">
        <v>5</v>
      </c>
      <c r="R228" s="1">
        <v>3</v>
      </c>
      <c r="S228" s="1">
        <f t="shared" si="31"/>
        <v>69</v>
      </c>
      <c r="T228" s="1">
        <v>60</v>
      </c>
      <c r="U228" s="1">
        <v>68</v>
      </c>
      <c r="V228" s="1">
        <v>10</v>
      </c>
      <c r="W228" s="1">
        <v>23</v>
      </c>
      <c r="X228" s="1">
        <v>0</v>
      </c>
      <c r="Y228" s="1">
        <f t="shared" si="32"/>
        <v>161</v>
      </c>
      <c r="Z228" s="1">
        <v>62</v>
      </c>
      <c r="AA228" s="1">
        <v>26</v>
      </c>
      <c r="AB228" s="1">
        <v>161</v>
      </c>
      <c r="AC228" s="1">
        <f t="shared" si="33"/>
        <v>249</v>
      </c>
      <c r="AD228" s="1">
        <v>23</v>
      </c>
      <c r="AE228" s="1">
        <v>29</v>
      </c>
      <c r="AF228" s="1">
        <v>132</v>
      </c>
      <c r="AG228" s="1">
        <f t="shared" si="34"/>
        <v>184</v>
      </c>
      <c r="AH228" s="12">
        <v>60.414999999999999</v>
      </c>
      <c r="AI228" s="12">
        <v>0</v>
      </c>
      <c r="AJ228" s="12">
        <v>166.46899999999999</v>
      </c>
      <c r="AK228" s="12">
        <f t="shared" si="35"/>
        <v>226.88399999999999</v>
      </c>
      <c r="AL228" s="1">
        <v>3</v>
      </c>
      <c r="AM228" s="1">
        <v>8</v>
      </c>
      <c r="AN228" s="1">
        <v>29</v>
      </c>
      <c r="AO228" s="1">
        <f t="shared" si="36"/>
        <v>40</v>
      </c>
      <c r="AP228" s="1">
        <v>113</v>
      </c>
      <c r="AQ228" s="1">
        <v>58</v>
      </c>
      <c r="AR228" s="1">
        <v>39</v>
      </c>
      <c r="AS228" s="1">
        <f>+Roc_InfraMR[[#This Row],[B.02.3 - Parque de Coches Eléctricos Motrices Tipo R]]+Roc_InfraMR[[#This Row],[B.02.2 - Parque de Coches Eléctricos Motrices Remolcados Tipo R]]+Roc_InfraMR[[#This Row],[B.02.1 - Parque de Coches Eléctricos Motrices]]</f>
        <v>210</v>
      </c>
      <c r="AT228" s="1">
        <v>0</v>
      </c>
      <c r="AU228" s="1">
        <v>0</v>
      </c>
      <c r="AV228" s="1">
        <v>0</v>
      </c>
      <c r="AW228" s="1">
        <f>+SUM(Roc_InfraMR[[#This Row],[B.03.1 - Parque de Coches Motores Motrices Remolcados]:[B.03.3 - Parque de Coches Motores Motrices Cabina]])</f>
        <v>0</v>
      </c>
      <c r="AX228" s="1">
        <v>158</v>
      </c>
      <c r="AY228" s="1">
        <v>52</v>
      </c>
      <c r="AZ228" s="1">
        <v>15</v>
      </c>
      <c r="BA228" s="1">
        <v>102</v>
      </c>
      <c r="BB228" s="1">
        <v>0</v>
      </c>
      <c r="BC228" s="1">
        <f t="shared" si="37"/>
        <v>327</v>
      </c>
      <c r="BD228" s="1">
        <v>0</v>
      </c>
      <c r="BE228" s="1">
        <v>20</v>
      </c>
      <c r="BF228" s="16">
        <v>1676</v>
      </c>
    </row>
    <row r="229" spans="1:58">
      <c r="A229" s="1">
        <v>2011</v>
      </c>
      <c r="B229" s="1" t="s">
        <v>126</v>
      </c>
      <c r="C229" s="12">
        <v>0</v>
      </c>
      <c r="D229" s="12">
        <v>138.45500000000001</v>
      </c>
      <c r="E229" s="12">
        <v>0</v>
      </c>
      <c r="F229" s="12">
        <v>56.53</v>
      </c>
      <c r="G229" s="12">
        <f t="shared" si="30"/>
        <v>194.98500000000001</v>
      </c>
      <c r="H229" s="12">
        <f>+Roc_InfraMR[[#This Row],[Total Líneas de Explotación ]]</f>
        <v>194.98500000000001</v>
      </c>
      <c r="I229" s="12">
        <v>392.76900000000001</v>
      </c>
      <c r="J229" s="12">
        <f>+Roc_InfraMR[[#This Row],[A.01.2 -  Longitud de Líneas de Explotación No Electrificadas Vía Doble o Múltiple (km)]]*2+Roc_InfraMR[[#This Row],[A.01.1 -  Longitud de Líneas de Explotación No Electrificadas Vía Simple (km)]]</f>
        <v>276.91000000000003</v>
      </c>
      <c r="K229" s="12">
        <v>0</v>
      </c>
      <c r="L229" s="12">
        <f>+Roc_InfraMR[[#This Row],[A.02.2 -  Longitud de Líneas de Explotación Electrificadas Vía Doble o Múltiple (km)]]*2</f>
        <v>113.06</v>
      </c>
      <c r="M229" s="12">
        <v>0</v>
      </c>
      <c r="N229" s="12">
        <f>+Roc_InfraMR[[#This Row],[A.03.1 -  Longitud de Vías de Explotación No Electrificadas Troncales y Ramales (vía principal) (km)]]+Roc_InfraMR[[#This Row],[A.04.1 -  Longitud de Vías de Explotación Electrificadas Troncales y Ramales (vía principal) (km)]]</f>
        <v>389.97</v>
      </c>
      <c r="O229" s="12">
        <f>+Roc_InfraMR[[#This Row],[Total Vías (excluido Auxiliares)]]</f>
        <v>389.97</v>
      </c>
      <c r="P229" s="1">
        <v>61</v>
      </c>
      <c r="Q229" s="1">
        <v>5</v>
      </c>
      <c r="R229" s="1">
        <v>3</v>
      </c>
      <c r="S229" s="1">
        <f t="shared" si="31"/>
        <v>69</v>
      </c>
      <c r="T229" s="1">
        <v>60</v>
      </c>
      <c r="U229" s="1">
        <v>68</v>
      </c>
      <c r="V229" s="1">
        <v>10</v>
      </c>
      <c r="W229" s="1">
        <v>23</v>
      </c>
      <c r="X229" s="1">
        <v>0</v>
      </c>
      <c r="Y229" s="1">
        <f t="shared" si="32"/>
        <v>161</v>
      </c>
      <c r="Z229" s="1">
        <v>62</v>
      </c>
      <c r="AA229" s="1">
        <v>26</v>
      </c>
      <c r="AB229" s="1">
        <v>161</v>
      </c>
      <c r="AC229" s="1">
        <f t="shared" si="33"/>
        <v>249</v>
      </c>
      <c r="AD229" s="1">
        <v>23</v>
      </c>
      <c r="AE229" s="1">
        <v>29</v>
      </c>
      <c r="AF229" s="1">
        <v>132</v>
      </c>
      <c r="AG229" s="1">
        <f t="shared" si="34"/>
        <v>184</v>
      </c>
      <c r="AH229" s="12">
        <v>60.414999999999999</v>
      </c>
      <c r="AI229" s="12">
        <v>0</v>
      </c>
      <c r="AJ229" s="12">
        <v>166.46899999999999</v>
      </c>
      <c r="AK229" s="12">
        <f t="shared" si="35"/>
        <v>226.88399999999999</v>
      </c>
      <c r="AL229" s="1">
        <v>3</v>
      </c>
      <c r="AM229" s="1">
        <v>8</v>
      </c>
      <c r="AN229" s="1">
        <v>29</v>
      </c>
      <c r="AO229" s="1">
        <f t="shared" si="36"/>
        <v>40</v>
      </c>
      <c r="AP229" s="1">
        <v>113</v>
      </c>
      <c r="AQ229" s="1">
        <v>58</v>
      </c>
      <c r="AR229" s="1">
        <v>39</v>
      </c>
      <c r="AS229" s="1">
        <f>+Roc_InfraMR[[#This Row],[B.02.3 - Parque de Coches Eléctricos Motrices Tipo R]]+Roc_InfraMR[[#This Row],[B.02.2 - Parque de Coches Eléctricos Motrices Remolcados Tipo R]]+Roc_InfraMR[[#This Row],[B.02.1 - Parque de Coches Eléctricos Motrices]]</f>
        <v>210</v>
      </c>
      <c r="AT229" s="1">
        <v>0</v>
      </c>
      <c r="AU229" s="1">
        <v>0</v>
      </c>
      <c r="AV229" s="1">
        <v>0</v>
      </c>
      <c r="AW229" s="1">
        <f>+SUM(Roc_InfraMR[[#This Row],[B.03.1 - Parque de Coches Motores Motrices Remolcados]:[B.03.3 - Parque de Coches Motores Motrices Cabina]])</f>
        <v>0</v>
      </c>
      <c r="AX229" s="1">
        <v>158</v>
      </c>
      <c r="AY229" s="1">
        <v>52</v>
      </c>
      <c r="AZ229" s="1">
        <v>15</v>
      </c>
      <c r="BA229" s="1">
        <v>102</v>
      </c>
      <c r="BB229" s="1">
        <v>0</v>
      </c>
      <c r="BC229" s="1">
        <f t="shared" si="37"/>
        <v>327</v>
      </c>
      <c r="BD229" s="1">
        <v>0</v>
      </c>
      <c r="BE229" s="1">
        <v>20</v>
      </c>
      <c r="BF229" s="16">
        <v>1676</v>
      </c>
    </row>
    <row r="230" spans="1:58">
      <c r="A230" s="1">
        <v>2012</v>
      </c>
      <c r="B230" s="1" t="s">
        <v>115</v>
      </c>
      <c r="C230" s="12">
        <v>0</v>
      </c>
      <c r="D230" s="12">
        <v>138.45500000000001</v>
      </c>
      <c r="E230" s="12">
        <v>0</v>
      </c>
      <c r="F230" s="12">
        <v>56.53</v>
      </c>
      <c r="G230" s="12">
        <f t="shared" si="30"/>
        <v>194.98500000000001</v>
      </c>
      <c r="H230" s="12">
        <f>+Roc_InfraMR[[#This Row],[Total Líneas de Explotación ]]</f>
        <v>194.98500000000001</v>
      </c>
      <c r="I230" s="12">
        <v>392.76900000000001</v>
      </c>
      <c r="J230" s="12">
        <f>+Roc_InfraMR[[#This Row],[A.01.2 -  Longitud de Líneas de Explotación No Electrificadas Vía Doble o Múltiple (km)]]*2+Roc_InfraMR[[#This Row],[A.01.1 -  Longitud de Líneas de Explotación No Electrificadas Vía Simple (km)]]</f>
        <v>276.91000000000003</v>
      </c>
      <c r="K230" s="12">
        <v>0</v>
      </c>
      <c r="L230" s="12">
        <f>+Roc_InfraMR[[#This Row],[A.02.2 -  Longitud de Líneas de Explotación Electrificadas Vía Doble o Múltiple (km)]]*2</f>
        <v>113.06</v>
      </c>
      <c r="M230" s="12">
        <v>0</v>
      </c>
      <c r="N230" s="12">
        <f>+Roc_InfraMR[[#This Row],[A.03.1 -  Longitud de Vías de Explotación No Electrificadas Troncales y Ramales (vía principal) (km)]]+Roc_InfraMR[[#This Row],[A.04.1 -  Longitud de Vías de Explotación Electrificadas Troncales y Ramales (vía principal) (km)]]</f>
        <v>389.97</v>
      </c>
      <c r="O230" s="12">
        <f>+Roc_InfraMR[[#This Row],[Total Vías (excluido Auxiliares)]]</f>
        <v>389.97</v>
      </c>
      <c r="P230" s="1">
        <v>61</v>
      </c>
      <c r="Q230" s="1">
        <v>5</v>
      </c>
      <c r="R230" s="1">
        <v>3</v>
      </c>
      <c r="S230" s="1">
        <f t="shared" si="31"/>
        <v>69</v>
      </c>
      <c r="T230" s="1">
        <v>60</v>
      </c>
      <c r="U230" s="1">
        <v>68</v>
      </c>
      <c r="V230" s="1">
        <v>10</v>
      </c>
      <c r="W230" s="1">
        <v>23</v>
      </c>
      <c r="X230" s="1">
        <v>0</v>
      </c>
      <c r="Y230" s="1">
        <f t="shared" si="32"/>
        <v>161</v>
      </c>
      <c r="Z230" s="1">
        <v>62</v>
      </c>
      <c r="AA230" s="1">
        <v>26</v>
      </c>
      <c r="AB230" s="1">
        <v>161</v>
      </c>
      <c r="AC230" s="1">
        <f t="shared" si="33"/>
        <v>249</v>
      </c>
      <c r="AD230" s="1">
        <v>23</v>
      </c>
      <c r="AE230" s="1">
        <v>29</v>
      </c>
      <c r="AF230" s="1">
        <v>132</v>
      </c>
      <c r="AG230" s="1">
        <f t="shared" si="34"/>
        <v>184</v>
      </c>
      <c r="AH230" s="12">
        <v>60.414999999999999</v>
      </c>
      <c r="AI230" s="12">
        <v>0</v>
      </c>
      <c r="AJ230" s="12">
        <v>166.46899999999999</v>
      </c>
      <c r="AK230" s="12">
        <f t="shared" si="35"/>
        <v>226.88399999999999</v>
      </c>
      <c r="AL230" s="1">
        <v>3</v>
      </c>
      <c r="AM230" s="1">
        <v>8</v>
      </c>
      <c r="AN230" s="1">
        <v>29</v>
      </c>
      <c r="AO230" s="1">
        <f t="shared" si="36"/>
        <v>40</v>
      </c>
      <c r="AP230" s="1">
        <v>113</v>
      </c>
      <c r="AQ230" s="1">
        <v>58</v>
      </c>
      <c r="AR230" s="1">
        <v>39</v>
      </c>
      <c r="AS230" s="1">
        <f>+Roc_InfraMR[[#This Row],[B.02.3 - Parque de Coches Eléctricos Motrices Tipo R]]+Roc_InfraMR[[#This Row],[B.02.2 - Parque de Coches Eléctricos Motrices Remolcados Tipo R]]+Roc_InfraMR[[#This Row],[B.02.1 - Parque de Coches Eléctricos Motrices]]</f>
        <v>210</v>
      </c>
      <c r="AT230" s="1">
        <v>0</v>
      </c>
      <c r="AU230" s="1">
        <v>0</v>
      </c>
      <c r="AV230" s="1">
        <v>0</v>
      </c>
      <c r="AW230" s="1">
        <f>+SUM(Roc_InfraMR[[#This Row],[B.03.1 - Parque de Coches Motores Motrices Remolcados]:[B.03.3 - Parque de Coches Motores Motrices Cabina]])</f>
        <v>0</v>
      </c>
      <c r="AX230" s="1">
        <v>158</v>
      </c>
      <c r="AY230" s="1">
        <v>52</v>
      </c>
      <c r="AZ230" s="1">
        <v>15</v>
      </c>
      <c r="BA230" s="1">
        <v>102</v>
      </c>
      <c r="BB230" s="1">
        <v>0</v>
      </c>
      <c r="BC230" s="1">
        <f t="shared" si="37"/>
        <v>327</v>
      </c>
      <c r="BD230" s="1">
        <v>0</v>
      </c>
      <c r="BE230" s="1">
        <v>20</v>
      </c>
      <c r="BF230" s="16">
        <v>1676</v>
      </c>
    </row>
    <row r="231" spans="1:58">
      <c r="A231" s="1">
        <v>2012</v>
      </c>
      <c r="B231" s="1" t="s">
        <v>116</v>
      </c>
      <c r="C231" s="12">
        <v>0</v>
      </c>
      <c r="D231" s="12">
        <v>138.45500000000001</v>
      </c>
      <c r="E231" s="12">
        <v>0</v>
      </c>
      <c r="F231" s="12">
        <v>56.53</v>
      </c>
      <c r="G231" s="12">
        <f t="shared" si="30"/>
        <v>194.98500000000001</v>
      </c>
      <c r="H231" s="12">
        <f>+Roc_InfraMR[[#This Row],[Total Líneas de Explotación ]]</f>
        <v>194.98500000000001</v>
      </c>
      <c r="I231" s="12">
        <v>392.76900000000001</v>
      </c>
      <c r="J231" s="12">
        <f>+Roc_InfraMR[[#This Row],[A.01.2 -  Longitud de Líneas de Explotación No Electrificadas Vía Doble o Múltiple (km)]]*2+Roc_InfraMR[[#This Row],[A.01.1 -  Longitud de Líneas de Explotación No Electrificadas Vía Simple (km)]]</f>
        <v>276.91000000000003</v>
      </c>
      <c r="K231" s="12">
        <v>0</v>
      </c>
      <c r="L231" s="12">
        <f>+Roc_InfraMR[[#This Row],[A.02.2 -  Longitud de Líneas de Explotación Electrificadas Vía Doble o Múltiple (km)]]*2</f>
        <v>113.06</v>
      </c>
      <c r="M231" s="12">
        <v>0</v>
      </c>
      <c r="N231" s="12">
        <f>+Roc_InfraMR[[#This Row],[A.03.1 -  Longitud de Vías de Explotación No Electrificadas Troncales y Ramales (vía principal) (km)]]+Roc_InfraMR[[#This Row],[A.04.1 -  Longitud de Vías de Explotación Electrificadas Troncales y Ramales (vía principal) (km)]]</f>
        <v>389.97</v>
      </c>
      <c r="O231" s="12">
        <f>+Roc_InfraMR[[#This Row],[Total Vías (excluido Auxiliares)]]</f>
        <v>389.97</v>
      </c>
      <c r="P231" s="1">
        <v>61</v>
      </c>
      <c r="Q231" s="1">
        <v>5</v>
      </c>
      <c r="R231" s="1">
        <v>3</v>
      </c>
      <c r="S231" s="1">
        <f t="shared" si="31"/>
        <v>69</v>
      </c>
      <c r="T231" s="1">
        <v>60</v>
      </c>
      <c r="U231" s="1">
        <v>68</v>
      </c>
      <c r="V231" s="1">
        <v>10</v>
      </c>
      <c r="W231" s="1">
        <v>23</v>
      </c>
      <c r="X231" s="1">
        <v>0</v>
      </c>
      <c r="Y231" s="1">
        <f t="shared" si="32"/>
        <v>161</v>
      </c>
      <c r="Z231" s="1">
        <v>62</v>
      </c>
      <c r="AA231" s="1">
        <v>26</v>
      </c>
      <c r="AB231" s="1">
        <v>161</v>
      </c>
      <c r="AC231" s="1">
        <f t="shared" si="33"/>
        <v>249</v>
      </c>
      <c r="AD231" s="1">
        <v>23</v>
      </c>
      <c r="AE231" s="1">
        <v>29</v>
      </c>
      <c r="AF231" s="1">
        <v>132</v>
      </c>
      <c r="AG231" s="1">
        <f t="shared" si="34"/>
        <v>184</v>
      </c>
      <c r="AH231" s="12">
        <v>60.414999999999999</v>
      </c>
      <c r="AI231" s="12">
        <v>0</v>
      </c>
      <c r="AJ231" s="12">
        <v>166.46899999999999</v>
      </c>
      <c r="AK231" s="12">
        <f t="shared" si="35"/>
        <v>226.88399999999999</v>
      </c>
      <c r="AL231" s="1">
        <v>3</v>
      </c>
      <c r="AM231" s="1">
        <v>8</v>
      </c>
      <c r="AN231" s="1">
        <v>29</v>
      </c>
      <c r="AO231" s="1">
        <f t="shared" si="36"/>
        <v>40</v>
      </c>
      <c r="AP231" s="1">
        <v>113</v>
      </c>
      <c r="AQ231" s="1">
        <v>58</v>
      </c>
      <c r="AR231" s="1">
        <v>39</v>
      </c>
      <c r="AS231" s="1">
        <f>+Roc_InfraMR[[#This Row],[B.02.3 - Parque de Coches Eléctricos Motrices Tipo R]]+Roc_InfraMR[[#This Row],[B.02.2 - Parque de Coches Eléctricos Motrices Remolcados Tipo R]]+Roc_InfraMR[[#This Row],[B.02.1 - Parque de Coches Eléctricos Motrices]]</f>
        <v>210</v>
      </c>
      <c r="AT231" s="1">
        <v>0</v>
      </c>
      <c r="AU231" s="1">
        <v>0</v>
      </c>
      <c r="AV231" s="1">
        <v>0</v>
      </c>
      <c r="AW231" s="1">
        <f>+SUM(Roc_InfraMR[[#This Row],[B.03.1 - Parque de Coches Motores Motrices Remolcados]:[B.03.3 - Parque de Coches Motores Motrices Cabina]])</f>
        <v>0</v>
      </c>
      <c r="AX231" s="1">
        <v>158</v>
      </c>
      <c r="AY231" s="1">
        <v>52</v>
      </c>
      <c r="AZ231" s="1">
        <v>15</v>
      </c>
      <c r="BA231" s="1">
        <v>102</v>
      </c>
      <c r="BB231" s="1">
        <v>0</v>
      </c>
      <c r="BC231" s="1">
        <f t="shared" si="37"/>
        <v>327</v>
      </c>
      <c r="BD231" s="1">
        <v>0</v>
      </c>
      <c r="BE231" s="1">
        <v>20</v>
      </c>
      <c r="BF231" s="16">
        <v>1676</v>
      </c>
    </row>
    <row r="232" spans="1:58">
      <c r="A232" s="1">
        <v>2012</v>
      </c>
      <c r="B232" s="1" t="s">
        <v>117</v>
      </c>
      <c r="C232" s="12">
        <v>0</v>
      </c>
      <c r="D232" s="12">
        <v>138.45500000000001</v>
      </c>
      <c r="E232" s="12">
        <v>0</v>
      </c>
      <c r="F232" s="12">
        <v>56.53</v>
      </c>
      <c r="G232" s="12">
        <f t="shared" si="30"/>
        <v>194.98500000000001</v>
      </c>
      <c r="H232" s="12">
        <f>+Roc_InfraMR[[#This Row],[Total Líneas de Explotación ]]</f>
        <v>194.98500000000001</v>
      </c>
      <c r="I232" s="12">
        <v>392.76900000000001</v>
      </c>
      <c r="J232" s="12">
        <f>+Roc_InfraMR[[#This Row],[A.01.2 -  Longitud de Líneas de Explotación No Electrificadas Vía Doble o Múltiple (km)]]*2+Roc_InfraMR[[#This Row],[A.01.1 -  Longitud de Líneas de Explotación No Electrificadas Vía Simple (km)]]</f>
        <v>276.91000000000003</v>
      </c>
      <c r="K232" s="12">
        <v>0</v>
      </c>
      <c r="L232" s="12">
        <f>+Roc_InfraMR[[#This Row],[A.02.2 -  Longitud de Líneas de Explotación Electrificadas Vía Doble o Múltiple (km)]]*2</f>
        <v>113.06</v>
      </c>
      <c r="M232" s="12">
        <v>0</v>
      </c>
      <c r="N232" s="12">
        <f>+Roc_InfraMR[[#This Row],[A.03.1 -  Longitud de Vías de Explotación No Electrificadas Troncales y Ramales (vía principal) (km)]]+Roc_InfraMR[[#This Row],[A.04.1 -  Longitud de Vías de Explotación Electrificadas Troncales y Ramales (vía principal) (km)]]</f>
        <v>389.97</v>
      </c>
      <c r="O232" s="12">
        <f>+Roc_InfraMR[[#This Row],[Total Vías (excluido Auxiliares)]]</f>
        <v>389.97</v>
      </c>
      <c r="P232" s="1">
        <v>61</v>
      </c>
      <c r="Q232" s="1">
        <v>5</v>
      </c>
      <c r="R232" s="1">
        <v>3</v>
      </c>
      <c r="S232" s="1">
        <f t="shared" si="31"/>
        <v>69</v>
      </c>
      <c r="T232" s="1">
        <v>60</v>
      </c>
      <c r="U232" s="1">
        <v>68</v>
      </c>
      <c r="V232" s="1">
        <v>10</v>
      </c>
      <c r="W232" s="1">
        <v>23</v>
      </c>
      <c r="X232" s="1">
        <v>0</v>
      </c>
      <c r="Y232" s="1">
        <f t="shared" si="32"/>
        <v>161</v>
      </c>
      <c r="Z232" s="1">
        <v>62</v>
      </c>
      <c r="AA232" s="1">
        <v>26</v>
      </c>
      <c r="AB232" s="1">
        <v>161</v>
      </c>
      <c r="AC232" s="1">
        <f t="shared" si="33"/>
        <v>249</v>
      </c>
      <c r="AD232" s="1">
        <v>23</v>
      </c>
      <c r="AE232" s="1">
        <v>29</v>
      </c>
      <c r="AF232" s="1">
        <v>132</v>
      </c>
      <c r="AG232" s="1">
        <f t="shared" si="34"/>
        <v>184</v>
      </c>
      <c r="AH232" s="12">
        <v>60.414999999999999</v>
      </c>
      <c r="AI232" s="12">
        <v>0</v>
      </c>
      <c r="AJ232" s="12">
        <v>166.46899999999999</v>
      </c>
      <c r="AK232" s="12">
        <f t="shared" si="35"/>
        <v>226.88399999999999</v>
      </c>
      <c r="AL232" s="1">
        <v>3</v>
      </c>
      <c r="AM232" s="1">
        <v>8</v>
      </c>
      <c r="AN232" s="1">
        <v>29</v>
      </c>
      <c r="AO232" s="1">
        <f t="shared" si="36"/>
        <v>40</v>
      </c>
      <c r="AP232" s="1">
        <v>113</v>
      </c>
      <c r="AQ232" s="1">
        <v>58</v>
      </c>
      <c r="AR232" s="1">
        <v>39</v>
      </c>
      <c r="AS232" s="1">
        <f>+Roc_InfraMR[[#This Row],[B.02.3 - Parque de Coches Eléctricos Motrices Tipo R]]+Roc_InfraMR[[#This Row],[B.02.2 - Parque de Coches Eléctricos Motrices Remolcados Tipo R]]+Roc_InfraMR[[#This Row],[B.02.1 - Parque de Coches Eléctricos Motrices]]</f>
        <v>210</v>
      </c>
      <c r="AT232" s="1">
        <v>0</v>
      </c>
      <c r="AU232" s="1">
        <v>0</v>
      </c>
      <c r="AV232" s="1">
        <v>0</v>
      </c>
      <c r="AW232" s="1">
        <f>+SUM(Roc_InfraMR[[#This Row],[B.03.1 - Parque de Coches Motores Motrices Remolcados]:[B.03.3 - Parque de Coches Motores Motrices Cabina]])</f>
        <v>0</v>
      </c>
      <c r="AX232" s="1">
        <v>158</v>
      </c>
      <c r="AY232" s="1">
        <v>52</v>
      </c>
      <c r="AZ232" s="1">
        <v>15</v>
      </c>
      <c r="BA232" s="1">
        <v>102</v>
      </c>
      <c r="BB232" s="1">
        <v>0</v>
      </c>
      <c r="BC232" s="1">
        <f t="shared" si="37"/>
        <v>327</v>
      </c>
      <c r="BD232" s="1">
        <v>0</v>
      </c>
      <c r="BE232" s="1">
        <v>20</v>
      </c>
      <c r="BF232" s="16">
        <v>1676</v>
      </c>
    </row>
    <row r="233" spans="1:58">
      <c r="A233" s="1">
        <v>2012</v>
      </c>
      <c r="B233" s="1" t="s">
        <v>118</v>
      </c>
      <c r="C233" s="12">
        <v>0</v>
      </c>
      <c r="D233" s="12">
        <v>138.45500000000001</v>
      </c>
      <c r="E233" s="12">
        <v>0</v>
      </c>
      <c r="F233" s="12">
        <v>56.53</v>
      </c>
      <c r="G233" s="12">
        <f t="shared" si="30"/>
        <v>194.98500000000001</v>
      </c>
      <c r="H233" s="12">
        <f>+Roc_InfraMR[[#This Row],[Total Líneas de Explotación ]]</f>
        <v>194.98500000000001</v>
      </c>
      <c r="I233" s="12">
        <v>392.76900000000001</v>
      </c>
      <c r="J233" s="12">
        <f>+Roc_InfraMR[[#This Row],[A.01.2 -  Longitud de Líneas de Explotación No Electrificadas Vía Doble o Múltiple (km)]]*2+Roc_InfraMR[[#This Row],[A.01.1 -  Longitud de Líneas de Explotación No Electrificadas Vía Simple (km)]]</f>
        <v>276.91000000000003</v>
      </c>
      <c r="K233" s="12">
        <v>0</v>
      </c>
      <c r="L233" s="12">
        <f>+Roc_InfraMR[[#This Row],[A.02.2 -  Longitud de Líneas de Explotación Electrificadas Vía Doble o Múltiple (km)]]*2</f>
        <v>113.06</v>
      </c>
      <c r="M233" s="12">
        <v>0</v>
      </c>
      <c r="N233" s="12">
        <f>+Roc_InfraMR[[#This Row],[A.03.1 -  Longitud de Vías de Explotación No Electrificadas Troncales y Ramales (vía principal) (km)]]+Roc_InfraMR[[#This Row],[A.04.1 -  Longitud de Vías de Explotación Electrificadas Troncales y Ramales (vía principal) (km)]]</f>
        <v>389.97</v>
      </c>
      <c r="O233" s="12">
        <f>+Roc_InfraMR[[#This Row],[Total Vías (excluido Auxiliares)]]</f>
        <v>389.97</v>
      </c>
      <c r="P233" s="1">
        <v>61</v>
      </c>
      <c r="Q233" s="1">
        <v>5</v>
      </c>
      <c r="R233" s="1">
        <v>3</v>
      </c>
      <c r="S233" s="1">
        <f t="shared" si="31"/>
        <v>69</v>
      </c>
      <c r="T233" s="1">
        <v>60</v>
      </c>
      <c r="U233" s="1">
        <v>68</v>
      </c>
      <c r="V233" s="1">
        <v>10</v>
      </c>
      <c r="W233" s="1">
        <v>23</v>
      </c>
      <c r="X233" s="1">
        <v>0</v>
      </c>
      <c r="Y233" s="1">
        <f t="shared" si="32"/>
        <v>161</v>
      </c>
      <c r="Z233" s="1">
        <v>62</v>
      </c>
      <c r="AA233" s="1">
        <v>26</v>
      </c>
      <c r="AB233" s="1">
        <v>161</v>
      </c>
      <c r="AC233" s="1">
        <f t="shared" si="33"/>
        <v>249</v>
      </c>
      <c r="AD233" s="1">
        <v>23</v>
      </c>
      <c r="AE233" s="1">
        <v>29</v>
      </c>
      <c r="AF233" s="1">
        <v>132</v>
      </c>
      <c r="AG233" s="1">
        <f t="shared" si="34"/>
        <v>184</v>
      </c>
      <c r="AH233" s="12">
        <v>60.414999999999999</v>
      </c>
      <c r="AI233" s="12">
        <v>0</v>
      </c>
      <c r="AJ233" s="12">
        <v>166.46899999999999</v>
      </c>
      <c r="AK233" s="12">
        <f t="shared" si="35"/>
        <v>226.88399999999999</v>
      </c>
      <c r="AL233" s="1">
        <v>3</v>
      </c>
      <c r="AM233" s="1">
        <v>8</v>
      </c>
      <c r="AN233" s="1">
        <v>29</v>
      </c>
      <c r="AO233" s="1">
        <f t="shared" si="36"/>
        <v>40</v>
      </c>
      <c r="AP233" s="1">
        <v>113</v>
      </c>
      <c r="AQ233" s="1">
        <v>58</v>
      </c>
      <c r="AR233" s="1">
        <v>39</v>
      </c>
      <c r="AS233" s="1">
        <f>+Roc_InfraMR[[#This Row],[B.02.3 - Parque de Coches Eléctricos Motrices Tipo R]]+Roc_InfraMR[[#This Row],[B.02.2 - Parque de Coches Eléctricos Motrices Remolcados Tipo R]]+Roc_InfraMR[[#This Row],[B.02.1 - Parque de Coches Eléctricos Motrices]]</f>
        <v>210</v>
      </c>
      <c r="AT233" s="1">
        <v>0</v>
      </c>
      <c r="AU233" s="1">
        <v>0</v>
      </c>
      <c r="AV233" s="1">
        <v>0</v>
      </c>
      <c r="AW233" s="1">
        <f>+SUM(Roc_InfraMR[[#This Row],[B.03.1 - Parque de Coches Motores Motrices Remolcados]:[B.03.3 - Parque de Coches Motores Motrices Cabina]])</f>
        <v>0</v>
      </c>
      <c r="AX233" s="1">
        <v>158</v>
      </c>
      <c r="AY233" s="1">
        <v>52</v>
      </c>
      <c r="AZ233" s="1">
        <v>15</v>
      </c>
      <c r="BA233" s="1">
        <v>102</v>
      </c>
      <c r="BB233" s="1">
        <v>0</v>
      </c>
      <c r="BC233" s="1">
        <f t="shared" si="37"/>
        <v>327</v>
      </c>
      <c r="BD233" s="1">
        <v>0</v>
      </c>
      <c r="BE233" s="1">
        <v>20</v>
      </c>
      <c r="BF233" s="16">
        <v>1676</v>
      </c>
    </row>
    <row r="234" spans="1:58">
      <c r="A234" s="1">
        <v>2012</v>
      </c>
      <c r="B234" s="1" t="s">
        <v>119</v>
      </c>
      <c r="C234" s="12">
        <v>0</v>
      </c>
      <c r="D234" s="12">
        <v>138.45500000000001</v>
      </c>
      <c r="E234" s="12">
        <v>0</v>
      </c>
      <c r="F234" s="12">
        <v>56.53</v>
      </c>
      <c r="G234" s="12">
        <f t="shared" si="30"/>
        <v>194.98500000000001</v>
      </c>
      <c r="H234" s="12">
        <f>+Roc_InfraMR[[#This Row],[Total Líneas de Explotación ]]</f>
        <v>194.98500000000001</v>
      </c>
      <c r="I234" s="12">
        <v>392.76900000000001</v>
      </c>
      <c r="J234" s="12">
        <f>+Roc_InfraMR[[#This Row],[A.01.2 -  Longitud de Líneas de Explotación No Electrificadas Vía Doble o Múltiple (km)]]*2+Roc_InfraMR[[#This Row],[A.01.1 -  Longitud de Líneas de Explotación No Electrificadas Vía Simple (km)]]</f>
        <v>276.91000000000003</v>
      </c>
      <c r="K234" s="12">
        <v>0</v>
      </c>
      <c r="L234" s="12">
        <f>+Roc_InfraMR[[#This Row],[A.02.2 -  Longitud de Líneas de Explotación Electrificadas Vía Doble o Múltiple (km)]]*2</f>
        <v>113.06</v>
      </c>
      <c r="M234" s="12">
        <v>0</v>
      </c>
      <c r="N234" s="12">
        <f>+Roc_InfraMR[[#This Row],[A.03.1 -  Longitud de Vías de Explotación No Electrificadas Troncales y Ramales (vía principal) (km)]]+Roc_InfraMR[[#This Row],[A.04.1 -  Longitud de Vías de Explotación Electrificadas Troncales y Ramales (vía principal) (km)]]</f>
        <v>389.97</v>
      </c>
      <c r="O234" s="12">
        <f>+Roc_InfraMR[[#This Row],[Total Vías (excluido Auxiliares)]]</f>
        <v>389.97</v>
      </c>
      <c r="P234" s="1">
        <v>61</v>
      </c>
      <c r="Q234" s="1">
        <v>5</v>
      </c>
      <c r="R234" s="1">
        <v>3</v>
      </c>
      <c r="S234" s="1">
        <f t="shared" si="31"/>
        <v>69</v>
      </c>
      <c r="T234" s="1">
        <v>60</v>
      </c>
      <c r="U234" s="1">
        <v>68</v>
      </c>
      <c r="V234" s="1">
        <v>10</v>
      </c>
      <c r="W234" s="1">
        <v>23</v>
      </c>
      <c r="X234" s="1">
        <v>0</v>
      </c>
      <c r="Y234" s="1">
        <f t="shared" si="32"/>
        <v>161</v>
      </c>
      <c r="Z234" s="1">
        <v>62</v>
      </c>
      <c r="AA234" s="1">
        <v>26</v>
      </c>
      <c r="AB234" s="1">
        <v>161</v>
      </c>
      <c r="AC234" s="1">
        <f t="shared" si="33"/>
        <v>249</v>
      </c>
      <c r="AD234" s="1">
        <v>23</v>
      </c>
      <c r="AE234" s="1">
        <v>29</v>
      </c>
      <c r="AF234" s="1">
        <v>132</v>
      </c>
      <c r="AG234" s="1">
        <f t="shared" si="34"/>
        <v>184</v>
      </c>
      <c r="AH234" s="12">
        <v>60.414999999999999</v>
      </c>
      <c r="AI234" s="12">
        <v>0</v>
      </c>
      <c r="AJ234" s="12">
        <v>166.46899999999999</v>
      </c>
      <c r="AK234" s="12">
        <f t="shared" si="35"/>
        <v>226.88399999999999</v>
      </c>
      <c r="AL234" s="1">
        <v>3</v>
      </c>
      <c r="AM234" s="1">
        <v>8</v>
      </c>
      <c r="AN234" s="1">
        <v>29</v>
      </c>
      <c r="AO234" s="1">
        <f t="shared" si="36"/>
        <v>40</v>
      </c>
      <c r="AP234" s="1">
        <v>113</v>
      </c>
      <c r="AQ234" s="1">
        <v>58</v>
      </c>
      <c r="AR234" s="1">
        <v>39</v>
      </c>
      <c r="AS234" s="1">
        <f>+Roc_InfraMR[[#This Row],[B.02.3 - Parque de Coches Eléctricos Motrices Tipo R]]+Roc_InfraMR[[#This Row],[B.02.2 - Parque de Coches Eléctricos Motrices Remolcados Tipo R]]+Roc_InfraMR[[#This Row],[B.02.1 - Parque de Coches Eléctricos Motrices]]</f>
        <v>210</v>
      </c>
      <c r="AT234" s="1">
        <v>0</v>
      </c>
      <c r="AU234" s="1">
        <v>0</v>
      </c>
      <c r="AV234" s="1">
        <v>0</v>
      </c>
      <c r="AW234" s="1">
        <f>+SUM(Roc_InfraMR[[#This Row],[B.03.1 - Parque de Coches Motores Motrices Remolcados]:[B.03.3 - Parque de Coches Motores Motrices Cabina]])</f>
        <v>0</v>
      </c>
      <c r="AX234" s="1">
        <v>158</v>
      </c>
      <c r="AY234" s="1">
        <v>52</v>
      </c>
      <c r="AZ234" s="1">
        <v>15</v>
      </c>
      <c r="BA234" s="1">
        <v>102</v>
      </c>
      <c r="BB234" s="1">
        <v>0</v>
      </c>
      <c r="BC234" s="1">
        <f t="shared" si="37"/>
        <v>327</v>
      </c>
      <c r="BD234" s="1">
        <v>0</v>
      </c>
      <c r="BE234" s="1">
        <v>20</v>
      </c>
      <c r="BF234" s="16">
        <v>1676</v>
      </c>
    </row>
    <row r="235" spans="1:58">
      <c r="A235" s="1">
        <v>2012</v>
      </c>
      <c r="B235" s="1" t="s">
        <v>120</v>
      </c>
      <c r="C235" s="12">
        <v>0</v>
      </c>
      <c r="D235" s="12">
        <v>138.45500000000001</v>
      </c>
      <c r="E235" s="12">
        <v>0</v>
      </c>
      <c r="F235" s="12">
        <v>56.53</v>
      </c>
      <c r="G235" s="12">
        <f t="shared" si="30"/>
        <v>194.98500000000001</v>
      </c>
      <c r="H235" s="12">
        <f>+Roc_InfraMR[[#This Row],[Total Líneas de Explotación ]]</f>
        <v>194.98500000000001</v>
      </c>
      <c r="I235" s="12">
        <v>392.76900000000001</v>
      </c>
      <c r="J235" s="12">
        <f>+Roc_InfraMR[[#This Row],[A.01.2 -  Longitud de Líneas de Explotación No Electrificadas Vía Doble o Múltiple (km)]]*2+Roc_InfraMR[[#This Row],[A.01.1 -  Longitud de Líneas de Explotación No Electrificadas Vía Simple (km)]]</f>
        <v>276.91000000000003</v>
      </c>
      <c r="K235" s="12">
        <v>0</v>
      </c>
      <c r="L235" s="12">
        <f>+Roc_InfraMR[[#This Row],[A.02.2 -  Longitud de Líneas de Explotación Electrificadas Vía Doble o Múltiple (km)]]*2</f>
        <v>113.06</v>
      </c>
      <c r="M235" s="12">
        <v>0</v>
      </c>
      <c r="N235" s="12">
        <f>+Roc_InfraMR[[#This Row],[A.03.1 -  Longitud de Vías de Explotación No Electrificadas Troncales y Ramales (vía principal) (km)]]+Roc_InfraMR[[#This Row],[A.04.1 -  Longitud de Vías de Explotación Electrificadas Troncales y Ramales (vía principal) (km)]]</f>
        <v>389.97</v>
      </c>
      <c r="O235" s="12">
        <f>+Roc_InfraMR[[#This Row],[Total Vías (excluido Auxiliares)]]</f>
        <v>389.97</v>
      </c>
      <c r="P235" s="1">
        <v>61</v>
      </c>
      <c r="Q235" s="1">
        <v>5</v>
      </c>
      <c r="R235" s="1">
        <v>3</v>
      </c>
      <c r="S235" s="1">
        <f t="shared" si="31"/>
        <v>69</v>
      </c>
      <c r="T235" s="1">
        <v>60</v>
      </c>
      <c r="U235" s="1">
        <v>68</v>
      </c>
      <c r="V235" s="1">
        <v>10</v>
      </c>
      <c r="W235" s="1">
        <v>23</v>
      </c>
      <c r="X235" s="1">
        <v>0</v>
      </c>
      <c r="Y235" s="1">
        <f t="shared" si="32"/>
        <v>161</v>
      </c>
      <c r="Z235" s="1">
        <v>62</v>
      </c>
      <c r="AA235" s="1">
        <v>26</v>
      </c>
      <c r="AB235" s="1">
        <v>161</v>
      </c>
      <c r="AC235" s="1">
        <f t="shared" si="33"/>
        <v>249</v>
      </c>
      <c r="AD235" s="1">
        <v>23</v>
      </c>
      <c r="AE235" s="1">
        <v>29</v>
      </c>
      <c r="AF235" s="1">
        <v>132</v>
      </c>
      <c r="AG235" s="1">
        <f t="shared" si="34"/>
        <v>184</v>
      </c>
      <c r="AH235" s="12">
        <v>60.414999999999999</v>
      </c>
      <c r="AI235" s="12">
        <v>0</v>
      </c>
      <c r="AJ235" s="12">
        <v>166.46899999999999</v>
      </c>
      <c r="AK235" s="12">
        <f t="shared" si="35"/>
        <v>226.88399999999999</v>
      </c>
      <c r="AL235" s="1">
        <v>3</v>
      </c>
      <c r="AM235" s="1">
        <v>8</v>
      </c>
      <c r="AN235" s="1">
        <v>29</v>
      </c>
      <c r="AO235" s="1">
        <f t="shared" si="36"/>
        <v>40</v>
      </c>
      <c r="AP235" s="1">
        <v>113</v>
      </c>
      <c r="AQ235" s="1">
        <v>58</v>
      </c>
      <c r="AR235" s="1">
        <v>39</v>
      </c>
      <c r="AS235" s="1">
        <f>+Roc_InfraMR[[#This Row],[B.02.3 - Parque de Coches Eléctricos Motrices Tipo R]]+Roc_InfraMR[[#This Row],[B.02.2 - Parque de Coches Eléctricos Motrices Remolcados Tipo R]]+Roc_InfraMR[[#This Row],[B.02.1 - Parque de Coches Eléctricos Motrices]]</f>
        <v>210</v>
      </c>
      <c r="AT235" s="1">
        <v>0</v>
      </c>
      <c r="AU235" s="1">
        <v>0</v>
      </c>
      <c r="AV235" s="1">
        <v>0</v>
      </c>
      <c r="AW235" s="1">
        <f>+SUM(Roc_InfraMR[[#This Row],[B.03.1 - Parque de Coches Motores Motrices Remolcados]:[B.03.3 - Parque de Coches Motores Motrices Cabina]])</f>
        <v>0</v>
      </c>
      <c r="AX235" s="1">
        <v>158</v>
      </c>
      <c r="AY235" s="1">
        <v>52</v>
      </c>
      <c r="AZ235" s="1">
        <v>15</v>
      </c>
      <c r="BA235" s="1">
        <v>102</v>
      </c>
      <c r="BB235" s="1">
        <v>0</v>
      </c>
      <c r="BC235" s="1">
        <f t="shared" si="37"/>
        <v>327</v>
      </c>
      <c r="BD235" s="1">
        <v>0</v>
      </c>
      <c r="BE235" s="1">
        <v>20</v>
      </c>
      <c r="BF235" s="16">
        <v>1676</v>
      </c>
    </row>
    <row r="236" spans="1:58">
      <c r="A236" s="1">
        <v>2012</v>
      </c>
      <c r="B236" s="1" t="s">
        <v>121</v>
      </c>
      <c r="C236" s="12">
        <v>0</v>
      </c>
      <c r="D236" s="12">
        <v>138.45500000000001</v>
      </c>
      <c r="E236" s="12">
        <v>0</v>
      </c>
      <c r="F236" s="12">
        <v>56.53</v>
      </c>
      <c r="G236" s="12">
        <f t="shared" si="30"/>
        <v>194.98500000000001</v>
      </c>
      <c r="H236" s="12">
        <f>+Roc_InfraMR[[#This Row],[Total Líneas de Explotación ]]</f>
        <v>194.98500000000001</v>
      </c>
      <c r="I236" s="12">
        <v>392.76900000000001</v>
      </c>
      <c r="J236" s="12">
        <f>+Roc_InfraMR[[#This Row],[A.01.2 -  Longitud de Líneas de Explotación No Electrificadas Vía Doble o Múltiple (km)]]*2+Roc_InfraMR[[#This Row],[A.01.1 -  Longitud de Líneas de Explotación No Electrificadas Vía Simple (km)]]</f>
        <v>276.91000000000003</v>
      </c>
      <c r="K236" s="12">
        <v>0</v>
      </c>
      <c r="L236" s="12">
        <f>+Roc_InfraMR[[#This Row],[A.02.2 -  Longitud de Líneas de Explotación Electrificadas Vía Doble o Múltiple (km)]]*2</f>
        <v>113.06</v>
      </c>
      <c r="M236" s="12">
        <v>0</v>
      </c>
      <c r="N236" s="12">
        <f>+Roc_InfraMR[[#This Row],[A.03.1 -  Longitud de Vías de Explotación No Electrificadas Troncales y Ramales (vía principal) (km)]]+Roc_InfraMR[[#This Row],[A.04.1 -  Longitud de Vías de Explotación Electrificadas Troncales y Ramales (vía principal) (km)]]</f>
        <v>389.97</v>
      </c>
      <c r="O236" s="12">
        <f>+Roc_InfraMR[[#This Row],[Total Vías (excluido Auxiliares)]]</f>
        <v>389.97</v>
      </c>
      <c r="P236" s="1">
        <v>61</v>
      </c>
      <c r="Q236" s="1">
        <v>5</v>
      </c>
      <c r="R236" s="1">
        <v>3</v>
      </c>
      <c r="S236" s="1">
        <f t="shared" si="31"/>
        <v>69</v>
      </c>
      <c r="T236" s="1">
        <v>60</v>
      </c>
      <c r="U236" s="1">
        <v>68</v>
      </c>
      <c r="V236" s="1">
        <v>10</v>
      </c>
      <c r="W236" s="1">
        <v>23</v>
      </c>
      <c r="X236" s="1">
        <v>0</v>
      </c>
      <c r="Y236" s="1">
        <f t="shared" si="32"/>
        <v>161</v>
      </c>
      <c r="Z236" s="1">
        <v>62</v>
      </c>
      <c r="AA236" s="1">
        <v>26</v>
      </c>
      <c r="AB236" s="1">
        <v>161</v>
      </c>
      <c r="AC236" s="1">
        <f t="shared" si="33"/>
        <v>249</v>
      </c>
      <c r="AD236" s="1">
        <v>23</v>
      </c>
      <c r="AE236" s="1">
        <v>29</v>
      </c>
      <c r="AF236" s="1">
        <v>132</v>
      </c>
      <c r="AG236" s="1">
        <f t="shared" si="34"/>
        <v>184</v>
      </c>
      <c r="AH236" s="12">
        <v>60.414999999999999</v>
      </c>
      <c r="AI236" s="12">
        <v>0</v>
      </c>
      <c r="AJ236" s="12">
        <v>166.46899999999999</v>
      </c>
      <c r="AK236" s="12">
        <f t="shared" si="35"/>
        <v>226.88399999999999</v>
      </c>
      <c r="AL236" s="1">
        <v>3</v>
      </c>
      <c r="AM236" s="1">
        <v>8</v>
      </c>
      <c r="AN236" s="1">
        <v>29</v>
      </c>
      <c r="AO236" s="1">
        <f t="shared" si="36"/>
        <v>40</v>
      </c>
      <c r="AP236" s="1">
        <v>113</v>
      </c>
      <c r="AQ236" s="1">
        <v>58</v>
      </c>
      <c r="AR236" s="1">
        <v>39</v>
      </c>
      <c r="AS236" s="1">
        <f>+Roc_InfraMR[[#This Row],[B.02.3 - Parque de Coches Eléctricos Motrices Tipo R]]+Roc_InfraMR[[#This Row],[B.02.2 - Parque de Coches Eléctricos Motrices Remolcados Tipo R]]+Roc_InfraMR[[#This Row],[B.02.1 - Parque de Coches Eléctricos Motrices]]</f>
        <v>210</v>
      </c>
      <c r="AT236" s="1">
        <v>0</v>
      </c>
      <c r="AU236" s="1">
        <v>0</v>
      </c>
      <c r="AV236" s="1">
        <v>0</v>
      </c>
      <c r="AW236" s="1">
        <f>+SUM(Roc_InfraMR[[#This Row],[B.03.1 - Parque de Coches Motores Motrices Remolcados]:[B.03.3 - Parque de Coches Motores Motrices Cabina]])</f>
        <v>0</v>
      </c>
      <c r="AX236" s="1">
        <v>158</v>
      </c>
      <c r="AY236" s="1">
        <v>52</v>
      </c>
      <c r="AZ236" s="1">
        <v>15</v>
      </c>
      <c r="BA236" s="1">
        <v>102</v>
      </c>
      <c r="BB236" s="1">
        <v>0</v>
      </c>
      <c r="BC236" s="1">
        <f t="shared" si="37"/>
        <v>327</v>
      </c>
      <c r="BD236" s="1">
        <v>0</v>
      </c>
      <c r="BE236" s="1">
        <v>20</v>
      </c>
      <c r="BF236" s="16">
        <v>1676</v>
      </c>
    </row>
    <row r="237" spans="1:58">
      <c r="A237" s="1">
        <v>2012</v>
      </c>
      <c r="B237" s="1" t="s">
        <v>122</v>
      </c>
      <c r="C237" s="12">
        <v>0</v>
      </c>
      <c r="D237" s="12">
        <v>138.45500000000001</v>
      </c>
      <c r="E237" s="12">
        <v>0</v>
      </c>
      <c r="F237" s="12">
        <v>56.53</v>
      </c>
      <c r="G237" s="12">
        <f t="shared" si="30"/>
        <v>194.98500000000001</v>
      </c>
      <c r="H237" s="12">
        <f>+Roc_InfraMR[[#This Row],[Total Líneas de Explotación ]]</f>
        <v>194.98500000000001</v>
      </c>
      <c r="I237" s="12">
        <v>392.76900000000001</v>
      </c>
      <c r="J237" s="12">
        <f>+Roc_InfraMR[[#This Row],[A.01.2 -  Longitud de Líneas de Explotación No Electrificadas Vía Doble o Múltiple (km)]]*2+Roc_InfraMR[[#This Row],[A.01.1 -  Longitud de Líneas de Explotación No Electrificadas Vía Simple (km)]]</f>
        <v>276.91000000000003</v>
      </c>
      <c r="K237" s="12">
        <v>0</v>
      </c>
      <c r="L237" s="12">
        <f>+Roc_InfraMR[[#This Row],[A.02.2 -  Longitud de Líneas de Explotación Electrificadas Vía Doble o Múltiple (km)]]*2</f>
        <v>113.06</v>
      </c>
      <c r="M237" s="12">
        <v>0</v>
      </c>
      <c r="N237" s="12">
        <f>+Roc_InfraMR[[#This Row],[A.03.1 -  Longitud de Vías de Explotación No Electrificadas Troncales y Ramales (vía principal) (km)]]+Roc_InfraMR[[#This Row],[A.04.1 -  Longitud de Vías de Explotación Electrificadas Troncales y Ramales (vía principal) (km)]]</f>
        <v>389.97</v>
      </c>
      <c r="O237" s="12">
        <f>+Roc_InfraMR[[#This Row],[Total Vías (excluido Auxiliares)]]</f>
        <v>389.97</v>
      </c>
      <c r="P237" s="1">
        <v>61</v>
      </c>
      <c r="Q237" s="1">
        <v>5</v>
      </c>
      <c r="R237" s="1">
        <v>3</v>
      </c>
      <c r="S237" s="1">
        <f t="shared" si="31"/>
        <v>69</v>
      </c>
      <c r="T237" s="1">
        <v>60</v>
      </c>
      <c r="U237" s="1">
        <v>68</v>
      </c>
      <c r="V237" s="1">
        <v>10</v>
      </c>
      <c r="W237" s="1">
        <v>23</v>
      </c>
      <c r="X237" s="1">
        <v>0</v>
      </c>
      <c r="Y237" s="1">
        <f t="shared" si="32"/>
        <v>161</v>
      </c>
      <c r="Z237" s="1">
        <v>62</v>
      </c>
      <c r="AA237" s="1">
        <v>26</v>
      </c>
      <c r="AB237" s="1">
        <v>161</v>
      </c>
      <c r="AC237" s="1">
        <f t="shared" si="33"/>
        <v>249</v>
      </c>
      <c r="AD237" s="1">
        <v>23</v>
      </c>
      <c r="AE237" s="1">
        <v>29</v>
      </c>
      <c r="AF237" s="1">
        <v>132</v>
      </c>
      <c r="AG237" s="1">
        <f t="shared" si="34"/>
        <v>184</v>
      </c>
      <c r="AH237" s="12">
        <v>60.414999999999999</v>
      </c>
      <c r="AI237" s="12">
        <v>0</v>
      </c>
      <c r="AJ237" s="12">
        <v>166.46899999999999</v>
      </c>
      <c r="AK237" s="12">
        <f t="shared" si="35"/>
        <v>226.88399999999999</v>
      </c>
      <c r="AL237" s="1">
        <v>3</v>
      </c>
      <c r="AM237" s="1">
        <v>8</v>
      </c>
      <c r="AN237" s="1">
        <v>29</v>
      </c>
      <c r="AO237" s="1">
        <f t="shared" si="36"/>
        <v>40</v>
      </c>
      <c r="AP237" s="1">
        <v>113</v>
      </c>
      <c r="AQ237" s="1">
        <v>58</v>
      </c>
      <c r="AR237" s="1">
        <v>39</v>
      </c>
      <c r="AS237" s="1">
        <f>+Roc_InfraMR[[#This Row],[B.02.3 - Parque de Coches Eléctricos Motrices Tipo R]]+Roc_InfraMR[[#This Row],[B.02.2 - Parque de Coches Eléctricos Motrices Remolcados Tipo R]]+Roc_InfraMR[[#This Row],[B.02.1 - Parque de Coches Eléctricos Motrices]]</f>
        <v>210</v>
      </c>
      <c r="AT237" s="1">
        <v>0</v>
      </c>
      <c r="AU237" s="1">
        <v>0</v>
      </c>
      <c r="AV237" s="1">
        <v>0</v>
      </c>
      <c r="AW237" s="1">
        <f>+SUM(Roc_InfraMR[[#This Row],[B.03.1 - Parque de Coches Motores Motrices Remolcados]:[B.03.3 - Parque de Coches Motores Motrices Cabina]])</f>
        <v>0</v>
      </c>
      <c r="AX237" s="1">
        <v>158</v>
      </c>
      <c r="AY237" s="1">
        <v>52</v>
      </c>
      <c r="AZ237" s="1">
        <v>15</v>
      </c>
      <c r="BA237" s="1">
        <v>102</v>
      </c>
      <c r="BB237" s="1">
        <v>0</v>
      </c>
      <c r="BC237" s="1">
        <f t="shared" si="37"/>
        <v>327</v>
      </c>
      <c r="BD237" s="1">
        <v>0</v>
      </c>
      <c r="BE237" s="1">
        <v>20</v>
      </c>
      <c r="BF237" s="16">
        <v>1676</v>
      </c>
    </row>
    <row r="238" spans="1:58">
      <c r="A238" s="1">
        <v>2012</v>
      </c>
      <c r="B238" s="1" t="s">
        <v>123</v>
      </c>
      <c r="C238" s="12">
        <v>0</v>
      </c>
      <c r="D238" s="12">
        <v>138.45500000000001</v>
      </c>
      <c r="E238" s="12">
        <v>0</v>
      </c>
      <c r="F238" s="12">
        <v>56.53</v>
      </c>
      <c r="G238" s="12">
        <f t="shared" si="30"/>
        <v>194.98500000000001</v>
      </c>
      <c r="H238" s="12">
        <f>+Roc_InfraMR[[#This Row],[Total Líneas de Explotación ]]</f>
        <v>194.98500000000001</v>
      </c>
      <c r="I238" s="12">
        <v>392.76900000000001</v>
      </c>
      <c r="J238" s="12">
        <f>+Roc_InfraMR[[#This Row],[A.01.2 -  Longitud de Líneas de Explotación No Electrificadas Vía Doble o Múltiple (km)]]*2+Roc_InfraMR[[#This Row],[A.01.1 -  Longitud de Líneas de Explotación No Electrificadas Vía Simple (km)]]</f>
        <v>276.91000000000003</v>
      </c>
      <c r="K238" s="12">
        <v>0</v>
      </c>
      <c r="L238" s="12">
        <f>+Roc_InfraMR[[#This Row],[A.02.2 -  Longitud de Líneas de Explotación Electrificadas Vía Doble o Múltiple (km)]]*2</f>
        <v>113.06</v>
      </c>
      <c r="M238" s="12">
        <v>0</v>
      </c>
      <c r="N238" s="12">
        <f>+Roc_InfraMR[[#This Row],[A.03.1 -  Longitud de Vías de Explotación No Electrificadas Troncales y Ramales (vía principal) (km)]]+Roc_InfraMR[[#This Row],[A.04.1 -  Longitud de Vías de Explotación Electrificadas Troncales y Ramales (vía principal) (km)]]</f>
        <v>389.97</v>
      </c>
      <c r="O238" s="12">
        <f>+Roc_InfraMR[[#This Row],[Total Vías (excluido Auxiliares)]]</f>
        <v>389.97</v>
      </c>
      <c r="P238" s="1">
        <v>61</v>
      </c>
      <c r="Q238" s="1">
        <v>5</v>
      </c>
      <c r="R238" s="1">
        <v>3</v>
      </c>
      <c r="S238" s="1">
        <f t="shared" si="31"/>
        <v>69</v>
      </c>
      <c r="T238" s="1">
        <v>60</v>
      </c>
      <c r="U238" s="1">
        <v>68</v>
      </c>
      <c r="V238" s="1">
        <v>10</v>
      </c>
      <c r="W238" s="1">
        <v>23</v>
      </c>
      <c r="X238" s="1">
        <v>0</v>
      </c>
      <c r="Y238" s="1">
        <f t="shared" si="32"/>
        <v>161</v>
      </c>
      <c r="Z238" s="1">
        <v>62</v>
      </c>
      <c r="AA238" s="1">
        <v>26</v>
      </c>
      <c r="AB238" s="1">
        <v>161</v>
      </c>
      <c r="AC238" s="1">
        <f t="shared" si="33"/>
        <v>249</v>
      </c>
      <c r="AD238" s="1">
        <v>23</v>
      </c>
      <c r="AE238" s="1">
        <v>29</v>
      </c>
      <c r="AF238" s="1">
        <v>132</v>
      </c>
      <c r="AG238" s="1">
        <f t="shared" si="34"/>
        <v>184</v>
      </c>
      <c r="AH238" s="12">
        <v>60.414999999999999</v>
      </c>
      <c r="AI238" s="12">
        <v>0</v>
      </c>
      <c r="AJ238" s="12">
        <v>166.46899999999999</v>
      </c>
      <c r="AK238" s="12">
        <f t="shared" si="35"/>
        <v>226.88399999999999</v>
      </c>
      <c r="AL238" s="1">
        <v>3</v>
      </c>
      <c r="AM238" s="1">
        <v>8</v>
      </c>
      <c r="AN238" s="1">
        <v>29</v>
      </c>
      <c r="AO238" s="1">
        <f t="shared" si="36"/>
        <v>40</v>
      </c>
      <c r="AP238" s="1">
        <v>113</v>
      </c>
      <c r="AQ238" s="1">
        <v>58</v>
      </c>
      <c r="AR238" s="1">
        <v>39</v>
      </c>
      <c r="AS238" s="1">
        <f>+Roc_InfraMR[[#This Row],[B.02.3 - Parque de Coches Eléctricos Motrices Tipo R]]+Roc_InfraMR[[#This Row],[B.02.2 - Parque de Coches Eléctricos Motrices Remolcados Tipo R]]+Roc_InfraMR[[#This Row],[B.02.1 - Parque de Coches Eléctricos Motrices]]</f>
        <v>210</v>
      </c>
      <c r="AT238" s="1">
        <v>0</v>
      </c>
      <c r="AU238" s="1">
        <v>0</v>
      </c>
      <c r="AV238" s="1">
        <v>0</v>
      </c>
      <c r="AW238" s="1">
        <f>+SUM(Roc_InfraMR[[#This Row],[B.03.1 - Parque de Coches Motores Motrices Remolcados]:[B.03.3 - Parque de Coches Motores Motrices Cabina]])</f>
        <v>0</v>
      </c>
      <c r="AX238" s="1">
        <v>158</v>
      </c>
      <c r="AY238" s="1">
        <v>52</v>
      </c>
      <c r="AZ238" s="1">
        <v>15</v>
      </c>
      <c r="BA238" s="1">
        <v>102</v>
      </c>
      <c r="BB238" s="1">
        <v>0</v>
      </c>
      <c r="BC238" s="1">
        <f t="shared" si="37"/>
        <v>327</v>
      </c>
      <c r="BD238" s="1">
        <v>0</v>
      </c>
      <c r="BE238" s="1">
        <v>20</v>
      </c>
      <c r="BF238" s="16">
        <v>1676</v>
      </c>
    </row>
    <row r="239" spans="1:58">
      <c r="A239" s="1">
        <v>2012</v>
      </c>
      <c r="B239" s="1" t="s">
        <v>124</v>
      </c>
      <c r="C239" s="12">
        <v>0</v>
      </c>
      <c r="D239" s="12">
        <v>138.45500000000001</v>
      </c>
      <c r="E239" s="12">
        <v>0</v>
      </c>
      <c r="F239" s="12">
        <v>56.53</v>
      </c>
      <c r="G239" s="12">
        <f t="shared" si="30"/>
        <v>194.98500000000001</v>
      </c>
      <c r="H239" s="12">
        <f>+Roc_InfraMR[[#This Row],[Total Líneas de Explotación ]]</f>
        <v>194.98500000000001</v>
      </c>
      <c r="I239" s="12">
        <v>392.76900000000001</v>
      </c>
      <c r="J239" s="12">
        <f>+Roc_InfraMR[[#This Row],[A.01.2 -  Longitud de Líneas de Explotación No Electrificadas Vía Doble o Múltiple (km)]]*2+Roc_InfraMR[[#This Row],[A.01.1 -  Longitud de Líneas de Explotación No Electrificadas Vía Simple (km)]]</f>
        <v>276.91000000000003</v>
      </c>
      <c r="K239" s="12">
        <v>0</v>
      </c>
      <c r="L239" s="12">
        <f>+Roc_InfraMR[[#This Row],[A.02.2 -  Longitud de Líneas de Explotación Electrificadas Vía Doble o Múltiple (km)]]*2</f>
        <v>113.06</v>
      </c>
      <c r="M239" s="12">
        <v>0</v>
      </c>
      <c r="N239" s="12">
        <f>+Roc_InfraMR[[#This Row],[A.03.1 -  Longitud de Vías de Explotación No Electrificadas Troncales y Ramales (vía principal) (km)]]+Roc_InfraMR[[#This Row],[A.04.1 -  Longitud de Vías de Explotación Electrificadas Troncales y Ramales (vía principal) (km)]]</f>
        <v>389.97</v>
      </c>
      <c r="O239" s="12">
        <f>+Roc_InfraMR[[#This Row],[Total Vías (excluido Auxiliares)]]</f>
        <v>389.97</v>
      </c>
      <c r="P239" s="1">
        <v>61</v>
      </c>
      <c r="Q239" s="1">
        <v>5</v>
      </c>
      <c r="R239" s="1">
        <v>3</v>
      </c>
      <c r="S239" s="1">
        <f t="shared" si="31"/>
        <v>69</v>
      </c>
      <c r="T239" s="1">
        <v>60</v>
      </c>
      <c r="U239" s="1">
        <v>68</v>
      </c>
      <c r="V239" s="1">
        <v>10</v>
      </c>
      <c r="W239" s="1">
        <v>23</v>
      </c>
      <c r="X239" s="1">
        <v>0</v>
      </c>
      <c r="Y239" s="1">
        <f t="shared" si="32"/>
        <v>161</v>
      </c>
      <c r="Z239" s="1">
        <v>62</v>
      </c>
      <c r="AA239" s="1">
        <v>26</v>
      </c>
      <c r="AB239" s="1">
        <v>161</v>
      </c>
      <c r="AC239" s="1">
        <f t="shared" si="33"/>
        <v>249</v>
      </c>
      <c r="AD239" s="1">
        <v>23</v>
      </c>
      <c r="AE239" s="1">
        <v>29</v>
      </c>
      <c r="AF239" s="1">
        <v>132</v>
      </c>
      <c r="AG239" s="1">
        <f t="shared" si="34"/>
        <v>184</v>
      </c>
      <c r="AH239" s="12">
        <v>60.414999999999999</v>
      </c>
      <c r="AI239" s="12">
        <v>0</v>
      </c>
      <c r="AJ239" s="12">
        <v>166.46899999999999</v>
      </c>
      <c r="AK239" s="12">
        <f t="shared" si="35"/>
        <v>226.88399999999999</v>
      </c>
      <c r="AL239" s="1">
        <v>3</v>
      </c>
      <c r="AM239" s="1">
        <v>8</v>
      </c>
      <c r="AN239" s="1">
        <v>29</v>
      </c>
      <c r="AO239" s="1">
        <f t="shared" si="36"/>
        <v>40</v>
      </c>
      <c r="AP239" s="1">
        <v>113</v>
      </c>
      <c r="AQ239" s="1">
        <v>58</v>
      </c>
      <c r="AR239" s="1">
        <v>39</v>
      </c>
      <c r="AS239" s="1">
        <f>+Roc_InfraMR[[#This Row],[B.02.3 - Parque de Coches Eléctricos Motrices Tipo R]]+Roc_InfraMR[[#This Row],[B.02.2 - Parque de Coches Eléctricos Motrices Remolcados Tipo R]]+Roc_InfraMR[[#This Row],[B.02.1 - Parque de Coches Eléctricos Motrices]]</f>
        <v>210</v>
      </c>
      <c r="AT239" s="1">
        <v>0</v>
      </c>
      <c r="AU239" s="1">
        <v>0</v>
      </c>
      <c r="AV239" s="1">
        <v>0</v>
      </c>
      <c r="AW239" s="1">
        <f>+SUM(Roc_InfraMR[[#This Row],[B.03.1 - Parque de Coches Motores Motrices Remolcados]:[B.03.3 - Parque de Coches Motores Motrices Cabina]])</f>
        <v>0</v>
      </c>
      <c r="AX239" s="1">
        <v>158</v>
      </c>
      <c r="AY239" s="1">
        <v>52</v>
      </c>
      <c r="AZ239" s="1">
        <v>15</v>
      </c>
      <c r="BA239" s="1">
        <v>102</v>
      </c>
      <c r="BB239" s="1">
        <v>0</v>
      </c>
      <c r="BC239" s="1">
        <f t="shared" si="37"/>
        <v>327</v>
      </c>
      <c r="BD239" s="1">
        <v>0</v>
      </c>
      <c r="BE239" s="1">
        <v>20</v>
      </c>
      <c r="BF239" s="16">
        <v>1676</v>
      </c>
    </row>
    <row r="240" spans="1:58">
      <c r="A240" s="1">
        <v>2012</v>
      </c>
      <c r="B240" s="1" t="s">
        <v>125</v>
      </c>
      <c r="C240" s="12">
        <v>0</v>
      </c>
      <c r="D240" s="12">
        <v>138.45500000000001</v>
      </c>
      <c r="E240" s="12">
        <v>0</v>
      </c>
      <c r="F240" s="12">
        <v>56.53</v>
      </c>
      <c r="G240" s="12">
        <f t="shared" si="30"/>
        <v>194.98500000000001</v>
      </c>
      <c r="H240" s="12">
        <f>+Roc_InfraMR[[#This Row],[Total Líneas de Explotación ]]</f>
        <v>194.98500000000001</v>
      </c>
      <c r="I240" s="12">
        <v>392.76900000000001</v>
      </c>
      <c r="J240" s="12">
        <f>+Roc_InfraMR[[#This Row],[A.01.2 -  Longitud de Líneas de Explotación No Electrificadas Vía Doble o Múltiple (km)]]*2+Roc_InfraMR[[#This Row],[A.01.1 -  Longitud de Líneas de Explotación No Electrificadas Vía Simple (km)]]</f>
        <v>276.91000000000003</v>
      </c>
      <c r="K240" s="12">
        <v>0</v>
      </c>
      <c r="L240" s="12">
        <f>+Roc_InfraMR[[#This Row],[A.02.2 -  Longitud de Líneas de Explotación Electrificadas Vía Doble o Múltiple (km)]]*2</f>
        <v>113.06</v>
      </c>
      <c r="M240" s="12">
        <v>0</v>
      </c>
      <c r="N240" s="12">
        <f>+Roc_InfraMR[[#This Row],[A.03.1 -  Longitud de Vías de Explotación No Electrificadas Troncales y Ramales (vía principal) (km)]]+Roc_InfraMR[[#This Row],[A.04.1 -  Longitud de Vías de Explotación Electrificadas Troncales y Ramales (vía principal) (km)]]</f>
        <v>389.97</v>
      </c>
      <c r="O240" s="12">
        <f>+Roc_InfraMR[[#This Row],[Total Vías (excluido Auxiliares)]]</f>
        <v>389.97</v>
      </c>
      <c r="P240" s="1">
        <v>61</v>
      </c>
      <c r="Q240" s="1">
        <v>5</v>
      </c>
      <c r="R240" s="1">
        <v>3</v>
      </c>
      <c r="S240" s="1">
        <f t="shared" si="31"/>
        <v>69</v>
      </c>
      <c r="T240" s="1">
        <v>60</v>
      </c>
      <c r="U240" s="1">
        <v>68</v>
      </c>
      <c r="V240" s="1">
        <v>10</v>
      </c>
      <c r="W240" s="1">
        <v>23</v>
      </c>
      <c r="X240" s="1">
        <v>0</v>
      </c>
      <c r="Y240" s="1">
        <f t="shared" si="32"/>
        <v>161</v>
      </c>
      <c r="Z240" s="1">
        <v>62</v>
      </c>
      <c r="AA240" s="1">
        <v>26</v>
      </c>
      <c r="AB240" s="1">
        <v>161</v>
      </c>
      <c r="AC240" s="1">
        <f t="shared" si="33"/>
        <v>249</v>
      </c>
      <c r="AD240" s="1">
        <v>23</v>
      </c>
      <c r="AE240" s="1">
        <v>29</v>
      </c>
      <c r="AF240" s="1">
        <v>132</v>
      </c>
      <c r="AG240" s="1">
        <f t="shared" si="34"/>
        <v>184</v>
      </c>
      <c r="AH240" s="12">
        <v>60.414999999999999</v>
      </c>
      <c r="AI240" s="12">
        <v>0</v>
      </c>
      <c r="AJ240" s="12">
        <v>166.46899999999999</v>
      </c>
      <c r="AK240" s="12">
        <f t="shared" si="35"/>
        <v>226.88399999999999</v>
      </c>
      <c r="AL240" s="1">
        <v>3</v>
      </c>
      <c r="AM240" s="1">
        <v>8</v>
      </c>
      <c r="AN240" s="1">
        <v>29</v>
      </c>
      <c r="AO240" s="1">
        <f t="shared" si="36"/>
        <v>40</v>
      </c>
      <c r="AP240" s="1">
        <v>113</v>
      </c>
      <c r="AQ240" s="1">
        <v>58</v>
      </c>
      <c r="AR240" s="1">
        <v>39</v>
      </c>
      <c r="AS240" s="1">
        <f>+Roc_InfraMR[[#This Row],[B.02.3 - Parque de Coches Eléctricos Motrices Tipo R]]+Roc_InfraMR[[#This Row],[B.02.2 - Parque de Coches Eléctricos Motrices Remolcados Tipo R]]+Roc_InfraMR[[#This Row],[B.02.1 - Parque de Coches Eléctricos Motrices]]</f>
        <v>210</v>
      </c>
      <c r="AT240" s="1">
        <v>0</v>
      </c>
      <c r="AU240" s="1">
        <v>0</v>
      </c>
      <c r="AV240" s="1">
        <v>0</v>
      </c>
      <c r="AW240" s="1">
        <f>+SUM(Roc_InfraMR[[#This Row],[B.03.1 - Parque de Coches Motores Motrices Remolcados]:[B.03.3 - Parque de Coches Motores Motrices Cabina]])</f>
        <v>0</v>
      </c>
      <c r="AX240" s="1">
        <v>158</v>
      </c>
      <c r="AY240" s="1">
        <v>52</v>
      </c>
      <c r="AZ240" s="1">
        <v>15</v>
      </c>
      <c r="BA240" s="1">
        <v>102</v>
      </c>
      <c r="BB240" s="1">
        <v>0</v>
      </c>
      <c r="BC240" s="1">
        <f t="shared" si="37"/>
        <v>327</v>
      </c>
      <c r="BD240" s="1">
        <v>0</v>
      </c>
      <c r="BE240" s="1">
        <v>20</v>
      </c>
      <c r="BF240" s="16">
        <v>1676</v>
      </c>
    </row>
    <row r="241" spans="1:58">
      <c r="A241" s="1">
        <v>2012</v>
      </c>
      <c r="B241" s="1" t="s">
        <v>126</v>
      </c>
      <c r="C241" s="12">
        <v>0</v>
      </c>
      <c r="D241" s="12">
        <v>138.45500000000001</v>
      </c>
      <c r="E241" s="12">
        <v>0</v>
      </c>
      <c r="F241" s="12">
        <v>56.53</v>
      </c>
      <c r="G241" s="12">
        <f t="shared" si="30"/>
        <v>194.98500000000001</v>
      </c>
      <c r="H241" s="12">
        <f>+Roc_InfraMR[[#This Row],[Total Líneas de Explotación ]]</f>
        <v>194.98500000000001</v>
      </c>
      <c r="I241" s="12">
        <v>392.76900000000001</v>
      </c>
      <c r="J241" s="12">
        <f>+Roc_InfraMR[[#This Row],[A.01.2 -  Longitud de Líneas de Explotación No Electrificadas Vía Doble o Múltiple (km)]]*2+Roc_InfraMR[[#This Row],[A.01.1 -  Longitud de Líneas de Explotación No Electrificadas Vía Simple (km)]]</f>
        <v>276.91000000000003</v>
      </c>
      <c r="K241" s="12">
        <v>0</v>
      </c>
      <c r="L241" s="12">
        <f>+Roc_InfraMR[[#This Row],[A.02.2 -  Longitud de Líneas de Explotación Electrificadas Vía Doble o Múltiple (km)]]*2</f>
        <v>113.06</v>
      </c>
      <c r="M241" s="12">
        <v>0</v>
      </c>
      <c r="N241" s="12">
        <f>+Roc_InfraMR[[#This Row],[A.03.1 -  Longitud de Vías de Explotación No Electrificadas Troncales y Ramales (vía principal) (km)]]+Roc_InfraMR[[#This Row],[A.04.1 -  Longitud de Vías de Explotación Electrificadas Troncales y Ramales (vía principal) (km)]]</f>
        <v>389.97</v>
      </c>
      <c r="O241" s="12">
        <f>+Roc_InfraMR[[#This Row],[Total Vías (excluido Auxiliares)]]</f>
        <v>389.97</v>
      </c>
      <c r="P241" s="1">
        <v>61</v>
      </c>
      <c r="Q241" s="1">
        <v>5</v>
      </c>
      <c r="R241" s="1">
        <v>3</v>
      </c>
      <c r="S241" s="1">
        <f t="shared" si="31"/>
        <v>69</v>
      </c>
      <c r="T241" s="1">
        <v>60</v>
      </c>
      <c r="U241" s="1">
        <v>68</v>
      </c>
      <c r="V241" s="1">
        <v>10</v>
      </c>
      <c r="W241" s="1">
        <v>23</v>
      </c>
      <c r="X241" s="1">
        <v>0</v>
      </c>
      <c r="Y241" s="1">
        <f t="shared" si="32"/>
        <v>161</v>
      </c>
      <c r="Z241" s="1">
        <v>62</v>
      </c>
      <c r="AA241" s="1">
        <v>26</v>
      </c>
      <c r="AB241" s="1">
        <v>161</v>
      </c>
      <c r="AC241" s="1">
        <f t="shared" si="33"/>
        <v>249</v>
      </c>
      <c r="AD241" s="1">
        <v>23</v>
      </c>
      <c r="AE241" s="1">
        <v>29</v>
      </c>
      <c r="AF241" s="1">
        <v>132</v>
      </c>
      <c r="AG241" s="1">
        <f t="shared" si="34"/>
        <v>184</v>
      </c>
      <c r="AH241" s="12">
        <v>60.414999999999999</v>
      </c>
      <c r="AI241" s="12">
        <v>0</v>
      </c>
      <c r="AJ241" s="12">
        <v>166.46899999999999</v>
      </c>
      <c r="AK241" s="12">
        <f t="shared" si="35"/>
        <v>226.88399999999999</v>
      </c>
      <c r="AL241" s="1">
        <v>3</v>
      </c>
      <c r="AM241" s="1">
        <v>8</v>
      </c>
      <c r="AN241" s="1">
        <v>29</v>
      </c>
      <c r="AO241" s="1">
        <f t="shared" si="36"/>
        <v>40</v>
      </c>
      <c r="AP241" s="1">
        <v>113</v>
      </c>
      <c r="AQ241" s="1">
        <v>58</v>
      </c>
      <c r="AR241" s="1">
        <v>39</v>
      </c>
      <c r="AS241" s="1">
        <f>+Roc_InfraMR[[#This Row],[B.02.3 - Parque de Coches Eléctricos Motrices Tipo R]]+Roc_InfraMR[[#This Row],[B.02.2 - Parque de Coches Eléctricos Motrices Remolcados Tipo R]]+Roc_InfraMR[[#This Row],[B.02.1 - Parque de Coches Eléctricos Motrices]]</f>
        <v>210</v>
      </c>
      <c r="AT241" s="1">
        <v>0</v>
      </c>
      <c r="AU241" s="1">
        <v>0</v>
      </c>
      <c r="AV241" s="1">
        <v>0</v>
      </c>
      <c r="AW241" s="1">
        <f>+SUM(Roc_InfraMR[[#This Row],[B.03.1 - Parque de Coches Motores Motrices Remolcados]:[B.03.3 - Parque de Coches Motores Motrices Cabina]])</f>
        <v>0</v>
      </c>
      <c r="AX241" s="1">
        <v>158</v>
      </c>
      <c r="AY241" s="1">
        <v>52</v>
      </c>
      <c r="AZ241" s="1">
        <v>15</v>
      </c>
      <c r="BA241" s="1">
        <v>102</v>
      </c>
      <c r="BB241" s="1">
        <v>0</v>
      </c>
      <c r="BC241" s="1">
        <f t="shared" si="37"/>
        <v>327</v>
      </c>
      <c r="BD241" s="1">
        <v>0</v>
      </c>
      <c r="BE241" s="1">
        <v>20</v>
      </c>
      <c r="BF241" s="16">
        <v>1676</v>
      </c>
    </row>
    <row r="242" spans="1:58">
      <c r="A242" s="1">
        <v>2013</v>
      </c>
      <c r="B242" s="1" t="s">
        <v>115</v>
      </c>
      <c r="C242" s="12">
        <v>0</v>
      </c>
      <c r="D242" s="12">
        <v>138.45500000000001</v>
      </c>
      <c r="E242" s="12">
        <v>0</v>
      </c>
      <c r="F242" s="12">
        <v>56.53</v>
      </c>
      <c r="G242" s="12">
        <f t="shared" si="30"/>
        <v>194.98500000000001</v>
      </c>
      <c r="H242" s="12">
        <f>+Roc_InfraMR[[#This Row],[Total Líneas de Explotación ]]</f>
        <v>194.98500000000001</v>
      </c>
      <c r="I242" s="12">
        <v>392.76900000000001</v>
      </c>
      <c r="J242" s="12">
        <f>+Roc_InfraMR[[#This Row],[A.01.2 -  Longitud de Líneas de Explotación No Electrificadas Vía Doble o Múltiple (km)]]*2+Roc_InfraMR[[#This Row],[A.01.1 -  Longitud de Líneas de Explotación No Electrificadas Vía Simple (km)]]</f>
        <v>276.91000000000003</v>
      </c>
      <c r="K242" s="12">
        <v>0</v>
      </c>
      <c r="L242" s="12">
        <f>+Roc_InfraMR[[#This Row],[A.02.2 -  Longitud de Líneas de Explotación Electrificadas Vía Doble o Múltiple (km)]]*2</f>
        <v>113.06</v>
      </c>
      <c r="M242" s="12">
        <v>0</v>
      </c>
      <c r="N242" s="12">
        <f>+Roc_InfraMR[[#This Row],[A.03.1 -  Longitud de Vías de Explotación No Electrificadas Troncales y Ramales (vía principal) (km)]]+Roc_InfraMR[[#This Row],[A.04.1 -  Longitud de Vías de Explotación Electrificadas Troncales y Ramales (vía principal) (km)]]</f>
        <v>389.97</v>
      </c>
      <c r="O242" s="12">
        <f>+Roc_InfraMR[[#This Row],[Total Vías (excluido Auxiliares)]]</f>
        <v>389.97</v>
      </c>
      <c r="P242" s="1">
        <v>61</v>
      </c>
      <c r="Q242" s="1">
        <v>5</v>
      </c>
      <c r="R242" s="1">
        <v>3</v>
      </c>
      <c r="S242" s="1">
        <f t="shared" si="31"/>
        <v>69</v>
      </c>
      <c r="T242" s="1">
        <v>60</v>
      </c>
      <c r="U242" s="1">
        <v>68</v>
      </c>
      <c r="V242" s="1">
        <v>10</v>
      </c>
      <c r="W242" s="1">
        <v>23</v>
      </c>
      <c r="X242" s="1">
        <v>0</v>
      </c>
      <c r="Y242" s="1">
        <f t="shared" si="32"/>
        <v>161</v>
      </c>
      <c r="Z242" s="1">
        <v>62</v>
      </c>
      <c r="AA242" s="1">
        <v>26</v>
      </c>
      <c r="AB242" s="1">
        <v>161</v>
      </c>
      <c r="AC242" s="1">
        <f t="shared" si="33"/>
        <v>249</v>
      </c>
      <c r="AD242" s="1">
        <v>23</v>
      </c>
      <c r="AE242" s="1">
        <v>29</v>
      </c>
      <c r="AF242" s="1">
        <v>132</v>
      </c>
      <c r="AG242" s="1">
        <f t="shared" si="34"/>
        <v>184</v>
      </c>
      <c r="AH242" s="12">
        <v>60.414999999999999</v>
      </c>
      <c r="AI242" s="12">
        <v>0</v>
      </c>
      <c r="AJ242" s="12">
        <v>166.46899999999999</v>
      </c>
      <c r="AK242" s="12">
        <f t="shared" si="35"/>
        <v>226.88399999999999</v>
      </c>
      <c r="AL242" s="1">
        <v>3</v>
      </c>
      <c r="AM242" s="1">
        <v>8</v>
      </c>
      <c r="AN242" s="1">
        <v>29</v>
      </c>
      <c r="AO242" s="1">
        <f t="shared" si="36"/>
        <v>40</v>
      </c>
      <c r="AP242" s="1">
        <v>113</v>
      </c>
      <c r="AQ242" s="1">
        <v>58</v>
      </c>
      <c r="AR242" s="1">
        <v>39</v>
      </c>
      <c r="AS242" s="1">
        <f>+Roc_InfraMR[[#This Row],[B.02.3 - Parque de Coches Eléctricos Motrices Tipo R]]+Roc_InfraMR[[#This Row],[B.02.2 - Parque de Coches Eléctricos Motrices Remolcados Tipo R]]+Roc_InfraMR[[#This Row],[B.02.1 - Parque de Coches Eléctricos Motrices]]</f>
        <v>210</v>
      </c>
      <c r="AT242" s="1">
        <v>0</v>
      </c>
      <c r="AU242" s="1">
        <v>0</v>
      </c>
      <c r="AV242" s="1">
        <v>0</v>
      </c>
      <c r="AW242" s="1">
        <f>+SUM(Roc_InfraMR[[#This Row],[B.03.1 - Parque de Coches Motores Motrices Remolcados]:[B.03.3 - Parque de Coches Motores Motrices Cabina]])</f>
        <v>0</v>
      </c>
      <c r="AX242" s="1">
        <v>158</v>
      </c>
      <c r="AY242" s="1">
        <v>52</v>
      </c>
      <c r="AZ242" s="1">
        <v>15</v>
      </c>
      <c r="BA242" s="1">
        <v>102</v>
      </c>
      <c r="BB242" s="1">
        <v>0</v>
      </c>
      <c r="BC242" s="1">
        <f t="shared" si="37"/>
        <v>327</v>
      </c>
      <c r="BD242" s="1">
        <v>0</v>
      </c>
      <c r="BE242" s="1">
        <v>20</v>
      </c>
      <c r="BF242" s="16">
        <v>1676</v>
      </c>
    </row>
    <row r="243" spans="1:58">
      <c r="A243" s="1">
        <v>2013</v>
      </c>
      <c r="B243" s="1" t="s">
        <v>116</v>
      </c>
      <c r="C243" s="12">
        <v>0</v>
      </c>
      <c r="D243" s="12">
        <v>138.45500000000001</v>
      </c>
      <c r="E243" s="12">
        <v>0</v>
      </c>
      <c r="F243" s="12">
        <v>56.53</v>
      </c>
      <c r="G243" s="12">
        <f t="shared" si="30"/>
        <v>194.98500000000001</v>
      </c>
      <c r="H243" s="12">
        <f>+Roc_InfraMR[[#This Row],[Total Líneas de Explotación ]]</f>
        <v>194.98500000000001</v>
      </c>
      <c r="I243" s="12">
        <v>392.76900000000001</v>
      </c>
      <c r="J243" s="12">
        <f>+Roc_InfraMR[[#This Row],[A.01.2 -  Longitud de Líneas de Explotación No Electrificadas Vía Doble o Múltiple (km)]]*2+Roc_InfraMR[[#This Row],[A.01.1 -  Longitud de Líneas de Explotación No Electrificadas Vía Simple (km)]]</f>
        <v>276.91000000000003</v>
      </c>
      <c r="K243" s="12">
        <v>0</v>
      </c>
      <c r="L243" s="12">
        <f>+Roc_InfraMR[[#This Row],[A.02.2 -  Longitud de Líneas de Explotación Electrificadas Vía Doble o Múltiple (km)]]*2</f>
        <v>113.06</v>
      </c>
      <c r="M243" s="12">
        <v>0</v>
      </c>
      <c r="N243" s="12">
        <f>+Roc_InfraMR[[#This Row],[A.03.1 -  Longitud de Vías de Explotación No Electrificadas Troncales y Ramales (vía principal) (km)]]+Roc_InfraMR[[#This Row],[A.04.1 -  Longitud de Vías de Explotación Electrificadas Troncales y Ramales (vía principal) (km)]]</f>
        <v>389.97</v>
      </c>
      <c r="O243" s="12">
        <f>+Roc_InfraMR[[#This Row],[Total Vías (excluido Auxiliares)]]</f>
        <v>389.97</v>
      </c>
      <c r="P243" s="1">
        <v>61</v>
      </c>
      <c r="Q243" s="1">
        <v>5</v>
      </c>
      <c r="R243" s="1">
        <v>3</v>
      </c>
      <c r="S243" s="1">
        <f t="shared" si="31"/>
        <v>69</v>
      </c>
      <c r="T243" s="1">
        <v>60</v>
      </c>
      <c r="U243" s="1">
        <v>68</v>
      </c>
      <c r="V243" s="1">
        <v>10</v>
      </c>
      <c r="W243" s="1">
        <v>23</v>
      </c>
      <c r="X243" s="1">
        <v>0</v>
      </c>
      <c r="Y243" s="1">
        <f t="shared" si="32"/>
        <v>161</v>
      </c>
      <c r="Z243" s="1">
        <v>62</v>
      </c>
      <c r="AA243" s="1">
        <v>26</v>
      </c>
      <c r="AB243" s="1">
        <v>161</v>
      </c>
      <c r="AC243" s="1">
        <f t="shared" si="33"/>
        <v>249</v>
      </c>
      <c r="AD243" s="1">
        <v>23</v>
      </c>
      <c r="AE243" s="1">
        <v>29</v>
      </c>
      <c r="AF243" s="1">
        <v>132</v>
      </c>
      <c r="AG243" s="1">
        <f t="shared" si="34"/>
        <v>184</v>
      </c>
      <c r="AH243" s="12">
        <v>60.414999999999999</v>
      </c>
      <c r="AI243" s="12">
        <v>0</v>
      </c>
      <c r="AJ243" s="12">
        <v>166.46899999999999</v>
      </c>
      <c r="AK243" s="12">
        <f t="shared" si="35"/>
        <v>226.88399999999999</v>
      </c>
      <c r="AL243" s="1">
        <v>3</v>
      </c>
      <c r="AM243" s="1">
        <v>8</v>
      </c>
      <c r="AN243" s="1">
        <v>29</v>
      </c>
      <c r="AO243" s="1">
        <f t="shared" si="36"/>
        <v>40</v>
      </c>
      <c r="AP243" s="1">
        <v>113</v>
      </c>
      <c r="AQ243" s="1">
        <v>58</v>
      </c>
      <c r="AR243" s="1">
        <v>39</v>
      </c>
      <c r="AS243" s="1">
        <f>+Roc_InfraMR[[#This Row],[B.02.3 - Parque de Coches Eléctricos Motrices Tipo R]]+Roc_InfraMR[[#This Row],[B.02.2 - Parque de Coches Eléctricos Motrices Remolcados Tipo R]]+Roc_InfraMR[[#This Row],[B.02.1 - Parque de Coches Eléctricos Motrices]]</f>
        <v>210</v>
      </c>
      <c r="AT243" s="1">
        <v>0</v>
      </c>
      <c r="AU243" s="1">
        <v>0</v>
      </c>
      <c r="AV243" s="1">
        <v>0</v>
      </c>
      <c r="AW243" s="1">
        <f>+SUM(Roc_InfraMR[[#This Row],[B.03.1 - Parque de Coches Motores Motrices Remolcados]:[B.03.3 - Parque de Coches Motores Motrices Cabina]])</f>
        <v>0</v>
      </c>
      <c r="AX243" s="1">
        <v>158</v>
      </c>
      <c r="AY243" s="1">
        <v>52</v>
      </c>
      <c r="AZ243" s="1">
        <v>15</v>
      </c>
      <c r="BA243" s="1">
        <v>102</v>
      </c>
      <c r="BB243" s="1">
        <v>0</v>
      </c>
      <c r="BC243" s="1">
        <f t="shared" si="37"/>
        <v>327</v>
      </c>
      <c r="BD243" s="1">
        <v>0</v>
      </c>
      <c r="BE243" s="1">
        <v>20</v>
      </c>
      <c r="BF243" s="16">
        <v>1676</v>
      </c>
    </row>
    <row r="244" spans="1:58">
      <c r="A244" s="1">
        <v>2013</v>
      </c>
      <c r="B244" s="1" t="s">
        <v>117</v>
      </c>
      <c r="C244" s="12">
        <v>0</v>
      </c>
      <c r="D244" s="12">
        <v>138.45500000000001</v>
      </c>
      <c r="E244" s="12">
        <v>0</v>
      </c>
      <c r="F244" s="12">
        <v>56.53</v>
      </c>
      <c r="G244" s="12">
        <f t="shared" si="30"/>
        <v>194.98500000000001</v>
      </c>
      <c r="H244" s="12">
        <f>+Roc_InfraMR[[#This Row],[Total Líneas de Explotación ]]</f>
        <v>194.98500000000001</v>
      </c>
      <c r="I244" s="12">
        <v>392.76900000000001</v>
      </c>
      <c r="J244" s="12">
        <f>+Roc_InfraMR[[#This Row],[A.01.2 -  Longitud de Líneas de Explotación No Electrificadas Vía Doble o Múltiple (km)]]*2+Roc_InfraMR[[#This Row],[A.01.1 -  Longitud de Líneas de Explotación No Electrificadas Vía Simple (km)]]</f>
        <v>276.91000000000003</v>
      </c>
      <c r="K244" s="12">
        <v>0</v>
      </c>
      <c r="L244" s="12">
        <f>+Roc_InfraMR[[#This Row],[A.02.2 -  Longitud de Líneas de Explotación Electrificadas Vía Doble o Múltiple (km)]]*2</f>
        <v>113.06</v>
      </c>
      <c r="M244" s="12">
        <v>0</v>
      </c>
      <c r="N244" s="12">
        <f>+Roc_InfraMR[[#This Row],[A.03.1 -  Longitud de Vías de Explotación No Electrificadas Troncales y Ramales (vía principal) (km)]]+Roc_InfraMR[[#This Row],[A.04.1 -  Longitud de Vías de Explotación Electrificadas Troncales y Ramales (vía principal) (km)]]</f>
        <v>389.97</v>
      </c>
      <c r="O244" s="12">
        <f>+Roc_InfraMR[[#This Row],[Total Vías (excluido Auxiliares)]]</f>
        <v>389.97</v>
      </c>
      <c r="P244" s="1">
        <v>61</v>
      </c>
      <c r="Q244" s="1">
        <v>5</v>
      </c>
      <c r="R244" s="1">
        <v>3</v>
      </c>
      <c r="S244" s="1">
        <f t="shared" si="31"/>
        <v>69</v>
      </c>
      <c r="T244" s="1">
        <v>60</v>
      </c>
      <c r="U244" s="1">
        <v>68</v>
      </c>
      <c r="V244" s="1">
        <v>10</v>
      </c>
      <c r="W244" s="1">
        <v>23</v>
      </c>
      <c r="X244" s="1">
        <v>0</v>
      </c>
      <c r="Y244" s="1">
        <f t="shared" si="32"/>
        <v>161</v>
      </c>
      <c r="Z244" s="1">
        <v>62</v>
      </c>
      <c r="AA244" s="1">
        <v>26</v>
      </c>
      <c r="AB244" s="1">
        <v>161</v>
      </c>
      <c r="AC244" s="1">
        <f t="shared" si="33"/>
        <v>249</v>
      </c>
      <c r="AD244" s="1">
        <v>23</v>
      </c>
      <c r="AE244" s="1">
        <v>29</v>
      </c>
      <c r="AF244" s="1">
        <v>132</v>
      </c>
      <c r="AG244" s="1">
        <f t="shared" si="34"/>
        <v>184</v>
      </c>
      <c r="AH244" s="12">
        <v>60.414999999999999</v>
      </c>
      <c r="AI244" s="12">
        <v>0</v>
      </c>
      <c r="AJ244" s="12">
        <v>166.46899999999999</v>
      </c>
      <c r="AK244" s="12">
        <f t="shared" si="35"/>
        <v>226.88399999999999</v>
      </c>
      <c r="AL244" s="1">
        <v>3</v>
      </c>
      <c r="AM244" s="1">
        <v>8</v>
      </c>
      <c r="AN244" s="1">
        <v>29</v>
      </c>
      <c r="AO244" s="1">
        <f t="shared" si="36"/>
        <v>40</v>
      </c>
      <c r="AP244" s="1">
        <v>113</v>
      </c>
      <c r="AQ244" s="1">
        <v>58</v>
      </c>
      <c r="AR244" s="1">
        <v>39</v>
      </c>
      <c r="AS244" s="1">
        <f>+Roc_InfraMR[[#This Row],[B.02.3 - Parque de Coches Eléctricos Motrices Tipo R]]+Roc_InfraMR[[#This Row],[B.02.2 - Parque de Coches Eléctricos Motrices Remolcados Tipo R]]+Roc_InfraMR[[#This Row],[B.02.1 - Parque de Coches Eléctricos Motrices]]</f>
        <v>210</v>
      </c>
      <c r="AT244" s="1">
        <v>0</v>
      </c>
      <c r="AU244" s="1">
        <v>0</v>
      </c>
      <c r="AV244" s="1">
        <v>0</v>
      </c>
      <c r="AW244" s="1">
        <f>+SUM(Roc_InfraMR[[#This Row],[B.03.1 - Parque de Coches Motores Motrices Remolcados]:[B.03.3 - Parque de Coches Motores Motrices Cabina]])</f>
        <v>0</v>
      </c>
      <c r="AX244" s="1">
        <v>158</v>
      </c>
      <c r="AY244" s="1">
        <v>52</v>
      </c>
      <c r="AZ244" s="1">
        <v>15</v>
      </c>
      <c r="BA244" s="1">
        <v>102</v>
      </c>
      <c r="BB244" s="1">
        <v>0</v>
      </c>
      <c r="BC244" s="1">
        <f t="shared" si="37"/>
        <v>327</v>
      </c>
      <c r="BD244" s="1">
        <v>0</v>
      </c>
      <c r="BE244" s="1">
        <v>20</v>
      </c>
      <c r="BF244" s="16">
        <v>1676</v>
      </c>
    </row>
    <row r="245" spans="1:58">
      <c r="A245" s="1">
        <v>2013</v>
      </c>
      <c r="B245" s="1" t="s">
        <v>118</v>
      </c>
      <c r="C245" s="12">
        <v>0</v>
      </c>
      <c r="D245" s="12">
        <v>138.45500000000001</v>
      </c>
      <c r="E245" s="12">
        <v>0</v>
      </c>
      <c r="F245" s="12">
        <v>56.53</v>
      </c>
      <c r="G245" s="12">
        <f t="shared" si="30"/>
        <v>194.98500000000001</v>
      </c>
      <c r="H245" s="12">
        <f>+Roc_InfraMR[[#This Row],[Total Líneas de Explotación ]]</f>
        <v>194.98500000000001</v>
      </c>
      <c r="I245" s="12">
        <v>392.76900000000001</v>
      </c>
      <c r="J245" s="12">
        <f>+Roc_InfraMR[[#This Row],[A.01.2 -  Longitud de Líneas de Explotación No Electrificadas Vía Doble o Múltiple (km)]]*2+Roc_InfraMR[[#This Row],[A.01.1 -  Longitud de Líneas de Explotación No Electrificadas Vía Simple (km)]]</f>
        <v>276.91000000000003</v>
      </c>
      <c r="K245" s="12">
        <v>0</v>
      </c>
      <c r="L245" s="12">
        <f>+Roc_InfraMR[[#This Row],[A.02.2 -  Longitud de Líneas de Explotación Electrificadas Vía Doble o Múltiple (km)]]*2</f>
        <v>113.06</v>
      </c>
      <c r="M245" s="12">
        <v>0</v>
      </c>
      <c r="N245" s="12">
        <f>+Roc_InfraMR[[#This Row],[A.03.1 -  Longitud de Vías de Explotación No Electrificadas Troncales y Ramales (vía principal) (km)]]+Roc_InfraMR[[#This Row],[A.04.1 -  Longitud de Vías de Explotación Electrificadas Troncales y Ramales (vía principal) (km)]]</f>
        <v>389.97</v>
      </c>
      <c r="O245" s="12">
        <f>+Roc_InfraMR[[#This Row],[Total Vías (excluido Auxiliares)]]</f>
        <v>389.97</v>
      </c>
      <c r="P245" s="1">
        <v>61</v>
      </c>
      <c r="Q245" s="1">
        <v>5</v>
      </c>
      <c r="R245" s="1">
        <v>3</v>
      </c>
      <c r="S245" s="1">
        <f t="shared" si="31"/>
        <v>69</v>
      </c>
      <c r="T245" s="1">
        <v>60</v>
      </c>
      <c r="U245" s="1">
        <v>68</v>
      </c>
      <c r="V245" s="1">
        <v>10</v>
      </c>
      <c r="W245" s="1">
        <v>23</v>
      </c>
      <c r="X245" s="1">
        <v>0</v>
      </c>
      <c r="Y245" s="1">
        <f t="shared" si="32"/>
        <v>161</v>
      </c>
      <c r="Z245" s="1">
        <v>62</v>
      </c>
      <c r="AA245" s="1">
        <v>26</v>
      </c>
      <c r="AB245" s="1">
        <v>161</v>
      </c>
      <c r="AC245" s="1">
        <f t="shared" si="33"/>
        <v>249</v>
      </c>
      <c r="AD245" s="1">
        <v>23</v>
      </c>
      <c r="AE245" s="1">
        <v>29</v>
      </c>
      <c r="AF245" s="1">
        <v>132</v>
      </c>
      <c r="AG245" s="1">
        <f t="shared" si="34"/>
        <v>184</v>
      </c>
      <c r="AH245" s="12">
        <v>60.414999999999999</v>
      </c>
      <c r="AI245" s="12">
        <v>0</v>
      </c>
      <c r="AJ245" s="12">
        <v>166.46899999999999</v>
      </c>
      <c r="AK245" s="12">
        <f t="shared" si="35"/>
        <v>226.88399999999999</v>
      </c>
      <c r="AL245" s="1">
        <v>3</v>
      </c>
      <c r="AM245" s="1">
        <v>8</v>
      </c>
      <c r="AN245" s="1">
        <v>29</v>
      </c>
      <c r="AO245" s="1">
        <f t="shared" si="36"/>
        <v>40</v>
      </c>
      <c r="AP245" s="1">
        <v>113</v>
      </c>
      <c r="AQ245" s="1">
        <v>58</v>
      </c>
      <c r="AR245" s="1">
        <v>39</v>
      </c>
      <c r="AS245" s="1">
        <f>+Roc_InfraMR[[#This Row],[B.02.3 - Parque de Coches Eléctricos Motrices Tipo R]]+Roc_InfraMR[[#This Row],[B.02.2 - Parque de Coches Eléctricos Motrices Remolcados Tipo R]]+Roc_InfraMR[[#This Row],[B.02.1 - Parque de Coches Eléctricos Motrices]]</f>
        <v>210</v>
      </c>
      <c r="AT245" s="1">
        <v>0</v>
      </c>
      <c r="AU245" s="1">
        <v>0</v>
      </c>
      <c r="AV245" s="1">
        <v>0</v>
      </c>
      <c r="AW245" s="1">
        <f>+SUM(Roc_InfraMR[[#This Row],[B.03.1 - Parque de Coches Motores Motrices Remolcados]:[B.03.3 - Parque de Coches Motores Motrices Cabina]])</f>
        <v>0</v>
      </c>
      <c r="AX245" s="1">
        <v>158</v>
      </c>
      <c r="AY245" s="1">
        <v>52</v>
      </c>
      <c r="AZ245" s="1">
        <v>15</v>
      </c>
      <c r="BA245" s="1">
        <v>102</v>
      </c>
      <c r="BB245" s="1">
        <v>0</v>
      </c>
      <c r="BC245" s="1">
        <f t="shared" si="37"/>
        <v>327</v>
      </c>
      <c r="BD245" s="1">
        <v>0</v>
      </c>
      <c r="BE245" s="1">
        <v>20</v>
      </c>
      <c r="BF245" s="16">
        <v>1676</v>
      </c>
    </row>
    <row r="246" spans="1:58">
      <c r="A246" s="1">
        <v>2013</v>
      </c>
      <c r="B246" s="1" t="s">
        <v>119</v>
      </c>
      <c r="C246" s="12">
        <v>0</v>
      </c>
      <c r="D246" s="12">
        <v>138.45500000000001</v>
      </c>
      <c r="E246" s="12">
        <v>0</v>
      </c>
      <c r="F246" s="12">
        <v>56.53</v>
      </c>
      <c r="G246" s="12">
        <f t="shared" si="30"/>
        <v>194.98500000000001</v>
      </c>
      <c r="H246" s="12">
        <f>+Roc_InfraMR[[#This Row],[Total Líneas de Explotación ]]</f>
        <v>194.98500000000001</v>
      </c>
      <c r="I246" s="12">
        <v>392.76900000000001</v>
      </c>
      <c r="J246" s="12">
        <f>+Roc_InfraMR[[#This Row],[A.01.2 -  Longitud de Líneas de Explotación No Electrificadas Vía Doble o Múltiple (km)]]*2+Roc_InfraMR[[#This Row],[A.01.1 -  Longitud de Líneas de Explotación No Electrificadas Vía Simple (km)]]</f>
        <v>276.91000000000003</v>
      </c>
      <c r="K246" s="12">
        <v>0</v>
      </c>
      <c r="L246" s="12">
        <f>+Roc_InfraMR[[#This Row],[A.02.2 -  Longitud de Líneas de Explotación Electrificadas Vía Doble o Múltiple (km)]]*2</f>
        <v>113.06</v>
      </c>
      <c r="M246" s="12">
        <v>0</v>
      </c>
      <c r="N246" s="12">
        <f>+Roc_InfraMR[[#This Row],[A.03.1 -  Longitud de Vías de Explotación No Electrificadas Troncales y Ramales (vía principal) (km)]]+Roc_InfraMR[[#This Row],[A.04.1 -  Longitud de Vías de Explotación Electrificadas Troncales y Ramales (vía principal) (km)]]</f>
        <v>389.97</v>
      </c>
      <c r="O246" s="12">
        <f>+Roc_InfraMR[[#This Row],[Total Vías (excluido Auxiliares)]]</f>
        <v>389.97</v>
      </c>
      <c r="P246" s="1">
        <v>61</v>
      </c>
      <c r="Q246" s="1">
        <v>5</v>
      </c>
      <c r="R246" s="1">
        <v>3</v>
      </c>
      <c r="S246" s="1">
        <f t="shared" si="31"/>
        <v>69</v>
      </c>
      <c r="T246" s="1">
        <v>60</v>
      </c>
      <c r="U246" s="1">
        <v>68</v>
      </c>
      <c r="V246" s="1">
        <v>10</v>
      </c>
      <c r="W246" s="1">
        <v>23</v>
      </c>
      <c r="X246" s="1">
        <v>0</v>
      </c>
      <c r="Y246" s="1">
        <f t="shared" si="32"/>
        <v>161</v>
      </c>
      <c r="Z246" s="1">
        <v>62</v>
      </c>
      <c r="AA246" s="1">
        <v>26</v>
      </c>
      <c r="AB246" s="1">
        <v>161</v>
      </c>
      <c r="AC246" s="1">
        <f t="shared" si="33"/>
        <v>249</v>
      </c>
      <c r="AD246" s="1">
        <v>23</v>
      </c>
      <c r="AE246" s="1">
        <v>29</v>
      </c>
      <c r="AF246" s="1">
        <v>132</v>
      </c>
      <c r="AG246" s="1">
        <f t="shared" si="34"/>
        <v>184</v>
      </c>
      <c r="AH246" s="12">
        <v>60.414999999999999</v>
      </c>
      <c r="AI246" s="12">
        <v>0</v>
      </c>
      <c r="AJ246" s="12">
        <v>166.46899999999999</v>
      </c>
      <c r="AK246" s="12">
        <f t="shared" si="35"/>
        <v>226.88399999999999</v>
      </c>
      <c r="AL246" s="1">
        <v>3</v>
      </c>
      <c r="AM246" s="1">
        <v>8</v>
      </c>
      <c r="AN246" s="1">
        <v>29</v>
      </c>
      <c r="AO246" s="1">
        <f t="shared" si="36"/>
        <v>40</v>
      </c>
      <c r="AP246" s="1">
        <v>113</v>
      </c>
      <c r="AQ246" s="1">
        <v>58</v>
      </c>
      <c r="AR246" s="1">
        <v>39</v>
      </c>
      <c r="AS246" s="1">
        <f>+Roc_InfraMR[[#This Row],[B.02.3 - Parque de Coches Eléctricos Motrices Tipo R]]+Roc_InfraMR[[#This Row],[B.02.2 - Parque de Coches Eléctricos Motrices Remolcados Tipo R]]+Roc_InfraMR[[#This Row],[B.02.1 - Parque de Coches Eléctricos Motrices]]</f>
        <v>210</v>
      </c>
      <c r="AT246" s="1">
        <v>0</v>
      </c>
      <c r="AU246" s="1">
        <v>0</v>
      </c>
      <c r="AV246" s="1">
        <v>0</v>
      </c>
      <c r="AW246" s="1">
        <f>+SUM(Roc_InfraMR[[#This Row],[B.03.1 - Parque de Coches Motores Motrices Remolcados]:[B.03.3 - Parque de Coches Motores Motrices Cabina]])</f>
        <v>0</v>
      </c>
      <c r="AX246" s="1">
        <v>158</v>
      </c>
      <c r="AY246" s="1">
        <v>52</v>
      </c>
      <c r="AZ246" s="1">
        <v>15</v>
      </c>
      <c r="BA246" s="1">
        <v>102</v>
      </c>
      <c r="BB246" s="1">
        <v>0</v>
      </c>
      <c r="BC246" s="1">
        <f t="shared" si="37"/>
        <v>327</v>
      </c>
      <c r="BD246" s="1">
        <v>0</v>
      </c>
      <c r="BE246" s="1">
        <v>20</v>
      </c>
      <c r="BF246" s="16">
        <v>1676</v>
      </c>
    </row>
    <row r="247" spans="1:58">
      <c r="A247" s="1">
        <v>2013</v>
      </c>
      <c r="B247" s="1" t="s">
        <v>120</v>
      </c>
      <c r="C247" s="12">
        <v>0</v>
      </c>
      <c r="D247" s="12">
        <v>138.45500000000001</v>
      </c>
      <c r="E247" s="12">
        <v>0</v>
      </c>
      <c r="F247" s="12">
        <v>56.53</v>
      </c>
      <c r="G247" s="12">
        <f t="shared" si="30"/>
        <v>194.98500000000001</v>
      </c>
      <c r="H247" s="12">
        <f>+Roc_InfraMR[[#This Row],[Total Líneas de Explotación ]]</f>
        <v>194.98500000000001</v>
      </c>
      <c r="I247" s="12">
        <v>392.76900000000001</v>
      </c>
      <c r="J247" s="12">
        <f>+Roc_InfraMR[[#This Row],[A.01.2 -  Longitud de Líneas de Explotación No Electrificadas Vía Doble o Múltiple (km)]]*2+Roc_InfraMR[[#This Row],[A.01.1 -  Longitud de Líneas de Explotación No Electrificadas Vía Simple (km)]]</f>
        <v>276.91000000000003</v>
      </c>
      <c r="K247" s="12">
        <v>0</v>
      </c>
      <c r="L247" s="12">
        <f>+Roc_InfraMR[[#This Row],[A.02.2 -  Longitud de Líneas de Explotación Electrificadas Vía Doble o Múltiple (km)]]*2</f>
        <v>113.06</v>
      </c>
      <c r="M247" s="12">
        <v>0</v>
      </c>
      <c r="N247" s="12">
        <f>+Roc_InfraMR[[#This Row],[A.03.1 -  Longitud de Vías de Explotación No Electrificadas Troncales y Ramales (vía principal) (km)]]+Roc_InfraMR[[#This Row],[A.04.1 -  Longitud de Vías de Explotación Electrificadas Troncales y Ramales (vía principal) (km)]]</f>
        <v>389.97</v>
      </c>
      <c r="O247" s="12">
        <f>+Roc_InfraMR[[#This Row],[Total Vías (excluido Auxiliares)]]</f>
        <v>389.97</v>
      </c>
      <c r="P247" s="1">
        <v>61</v>
      </c>
      <c r="Q247" s="1">
        <v>5</v>
      </c>
      <c r="R247" s="1">
        <v>3</v>
      </c>
      <c r="S247" s="1">
        <f t="shared" si="31"/>
        <v>69</v>
      </c>
      <c r="T247" s="1">
        <v>60</v>
      </c>
      <c r="U247" s="1">
        <v>68</v>
      </c>
      <c r="V247" s="1">
        <v>10</v>
      </c>
      <c r="W247" s="1">
        <v>23</v>
      </c>
      <c r="X247" s="1">
        <v>0</v>
      </c>
      <c r="Y247" s="1">
        <f t="shared" si="32"/>
        <v>161</v>
      </c>
      <c r="Z247" s="1">
        <v>62</v>
      </c>
      <c r="AA247" s="1">
        <v>26</v>
      </c>
      <c r="AB247" s="1">
        <v>161</v>
      </c>
      <c r="AC247" s="1">
        <f t="shared" si="33"/>
        <v>249</v>
      </c>
      <c r="AD247" s="1">
        <v>23</v>
      </c>
      <c r="AE247" s="1">
        <v>29</v>
      </c>
      <c r="AF247" s="1">
        <v>132</v>
      </c>
      <c r="AG247" s="1">
        <f t="shared" si="34"/>
        <v>184</v>
      </c>
      <c r="AH247" s="12">
        <v>60.414999999999999</v>
      </c>
      <c r="AI247" s="12">
        <v>0</v>
      </c>
      <c r="AJ247" s="12">
        <v>166.46899999999999</v>
      </c>
      <c r="AK247" s="12">
        <f t="shared" si="35"/>
        <v>226.88399999999999</v>
      </c>
      <c r="AL247" s="1">
        <v>3</v>
      </c>
      <c r="AM247" s="1">
        <v>8</v>
      </c>
      <c r="AN247" s="1">
        <v>29</v>
      </c>
      <c r="AO247" s="1">
        <f t="shared" si="36"/>
        <v>40</v>
      </c>
      <c r="AP247" s="1">
        <v>113</v>
      </c>
      <c r="AQ247" s="1">
        <v>58</v>
      </c>
      <c r="AR247" s="1">
        <v>39</v>
      </c>
      <c r="AS247" s="1">
        <f>+Roc_InfraMR[[#This Row],[B.02.3 - Parque de Coches Eléctricos Motrices Tipo R]]+Roc_InfraMR[[#This Row],[B.02.2 - Parque de Coches Eléctricos Motrices Remolcados Tipo R]]+Roc_InfraMR[[#This Row],[B.02.1 - Parque de Coches Eléctricos Motrices]]</f>
        <v>210</v>
      </c>
      <c r="AT247" s="1">
        <v>0</v>
      </c>
      <c r="AU247" s="1">
        <v>0</v>
      </c>
      <c r="AV247" s="1">
        <v>0</v>
      </c>
      <c r="AW247" s="1">
        <f>+SUM(Roc_InfraMR[[#This Row],[B.03.1 - Parque de Coches Motores Motrices Remolcados]:[B.03.3 - Parque de Coches Motores Motrices Cabina]])</f>
        <v>0</v>
      </c>
      <c r="AX247" s="1">
        <v>158</v>
      </c>
      <c r="AY247" s="1">
        <v>52</v>
      </c>
      <c r="AZ247" s="1">
        <v>15</v>
      </c>
      <c r="BA247" s="1">
        <v>102</v>
      </c>
      <c r="BB247" s="1">
        <v>0</v>
      </c>
      <c r="BC247" s="1">
        <f t="shared" si="37"/>
        <v>327</v>
      </c>
      <c r="BD247" s="1">
        <v>0</v>
      </c>
      <c r="BE247" s="1">
        <v>20</v>
      </c>
      <c r="BF247" s="16">
        <v>1676</v>
      </c>
    </row>
    <row r="248" spans="1:58">
      <c r="A248" s="1">
        <v>2013</v>
      </c>
      <c r="B248" s="1" t="s">
        <v>121</v>
      </c>
      <c r="C248" s="12">
        <v>0</v>
      </c>
      <c r="D248" s="12">
        <v>138.45500000000001</v>
      </c>
      <c r="E248" s="12">
        <v>0</v>
      </c>
      <c r="F248" s="12">
        <v>56.53</v>
      </c>
      <c r="G248" s="12">
        <f t="shared" si="30"/>
        <v>194.98500000000001</v>
      </c>
      <c r="H248" s="12">
        <f>+Roc_InfraMR[[#This Row],[Total Líneas de Explotación ]]</f>
        <v>194.98500000000001</v>
      </c>
      <c r="I248" s="12">
        <v>392.76900000000001</v>
      </c>
      <c r="J248" s="12">
        <f>+Roc_InfraMR[[#This Row],[A.01.2 -  Longitud de Líneas de Explotación No Electrificadas Vía Doble o Múltiple (km)]]*2+Roc_InfraMR[[#This Row],[A.01.1 -  Longitud de Líneas de Explotación No Electrificadas Vía Simple (km)]]</f>
        <v>276.91000000000003</v>
      </c>
      <c r="K248" s="12">
        <v>0</v>
      </c>
      <c r="L248" s="12">
        <f>+Roc_InfraMR[[#This Row],[A.02.2 -  Longitud de Líneas de Explotación Electrificadas Vía Doble o Múltiple (km)]]*2</f>
        <v>113.06</v>
      </c>
      <c r="M248" s="12">
        <v>0</v>
      </c>
      <c r="N248" s="12">
        <f>+Roc_InfraMR[[#This Row],[A.03.1 -  Longitud de Vías de Explotación No Electrificadas Troncales y Ramales (vía principal) (km)]]+Roc_InfraMR[[#This Row],[A.04.1 -  Longitud de Vías de Explotación Electrificadas Troncales y Ramales (vía principal) (km)]]</f>
        <v>389.97</v>
      </c>
      <c r="O248" s="12">
        <f>+Roc_InfraMR[[#This Row],[Total Vías (excluido Auxiliares)]]</f>
        <v>389.97</v>
      </c>
      <c r="P248" s="1">
        <v>61</v>
      </c>
      <c r="Q248" s="1">
        <v>5</v>
      </c>
      <c r="R248" s="1">
        <v>3</v>
      </c>
      <c r="S248" s="1">
        <f t="shared" si="31"/>
        <v>69</v>
      </c>
      <c r="T248" s="1">
        <v>60</v>
      </c>
      <c r="U248" s="1">
        <v>68</v>
      </c>
      <c r="V248" s="1">
        <v>10</v>
      </c>
      <c r="W248" s="1">
        <v>23</v>
      </c>
      <c r="X248" s="1">
        <v>0</v>
      </c>
      <c r="Y248" s="1">
        <f t="shared" si="32"/>
        <v>161</v>
      </c>
      <c r="Z248" s="1">
        <v>62</v>
      </c>
      <c r="AA248" s="1">
        <v>26</v>
      </c>
      <c r="AB248" s="1">
        <v>161</v>
      </c>
      <c r="AC248" s="1">
        <f t="shared" si="33"/>
        <v>249</v>
      </c>
      <c r="AD248" s="1">
        <v>23</v>
      </c>
      <c r="AE248" s="1">
        <v>29</v>
      </c>
      <c r="AF248" s="1">
        <v>132</v>
      </c>
      <c r="AG248" s="1">
        <f t="shared" si="34"/>
        <v>184</v>
      </c>
      <c r="AH248" s="12">
        <v>60.414999999999999</v>
      </c>
      <c r="AI248" s="12">
        <v>0</v>
      </c>
      <c r="AJ248" s="12">
        <v>166.46899999999999</v>
      </c>
      <c r="AK248" s="12">
        <f t="shared" si="35"/>
        <v>226.88399999999999</v>
      </c>
      <c r="AL248" s="1">
        <v>3</v>
      </c>
      <c r="AM248" s="1">
        <v>8</v>
      </c>
      <c r="AN248" s="1">
        <v>29</v>
      </c>
      <c r="AO248" s="1">
        <f t="shared" si="36"/>
        <v>40</v>
      </c>
      <c r="AP248" s="1">
        <v>113</v>
      </c>
      <c r="AQ248" s="1">
        <v>58</v>
      </c>
      <c r="AR248" s="1">
        <v>39</v>
      </c>
      <c r="AS248" s="1">
        <f>+Roc_InfraMR[[#This Row],[B.02.3 - Parque de Coches Eléctricos Motrices Tipo R]]+Roc_InfraMR[[#This Row],[B.02.2 - Parque de Coches Eléctricos Motrices Remolcados Tipo R]]+Roc_InfraMR[[#This Row],[B.02.1 - Parque de Coches Eléctricos Motrices]]</f>
        <v>210</v>
      </c>
      <c r="AT248" s="1">
        <v>0</v>
      </c>
      <c r="AU248" s="1">
        <v>0</v>
      </c>
      <c r="AV248" s="1">
        <v>0</v>
      </c>
      <c r="AW248" s="1">
        <f>+SUM(Roc_InfraMR[[#This Row],[B.03.1 - Parque de Coches Motores Motrices Remolcados]:[B.03.3 - Parque de Coches Motores Motrices Cabina]])</f>
        <v>0</v>
      </c>
      <c r="AX248" s="1">
        <v>158</v>
      </c>
      <c r="AY248" s="1">
        <v>52</v>
      </c>
      <c r="AZ248" s="1">
        <v>15</v>
      </c>
      <c r="BA248" s="1">
        <v>102</v>
      </c>
      <c r="BB248" s="1">
        <v>0</v>
      </c>
      <c r="BC248" s="1">
        <f t="shared" si="37"/>
        <v>327</v>
      </c>
      <c r="BD248" s="1">
        <v>0</v>
      </c>
      <c r="BE248" s="1">
        <v>20</v>
      </c>
      <c r="BF248" s="16">
        <v>1676</v>
      </c>
    </row>
    <row r="249" spans="1:58">
      <c r="A249" s="1">
        <v>2013</v>
      </c>
      <c r="B249" s="1" t="s">
        <v>122</v>
      </c>
      <c r="C249" s="12">
        <v>0</v>
      </c>
      <c r="D249" s="12">
        <v>138.45500000000001</v>
      </c>
      <c r="E249" s="12">
        <v>0</v>
      </c>
      <c r="F249" s="12">
        <v>56.53</v>
      </c>
      <c r="G249" s="12">
        <f t="shared" si="30"/>
        <v>194.98500000000001</v>
      </c>
      <c r="H249" s="12">
        <f>+Roc_InfraMR[[#This Row],[Total Líneas de Explotación ]]</f>
        <v>194.98500000000001</v>
      </c>
      <c r="I249" s="12">
        <v>392.76900000000001</v>
      </c>
      <c r="J249" s="12">
        <f>+Roc_InfraMR[[#This Row],[A.01.2 -  Longitud de Líneas de Explotación No Electrificadas Vía Doble o Múltiple (km)]]*2+Roc_InfraMR[[#This Row],[A.01.1 -  Longitud de Líneas de Explotación No Electrificadas Vía Simple (km)]]</f>
        <v>276.91000000000003</v>
      </c>
      <c r="K249" s="12">
        <v>0</v>
      </c>
      <c r="L249" s="12">
        <f>+Roc_InfraMR[[#This Row],[A.02.2 -  Longitud de Líneas de Explotación Electrificadas Vía Doble o Múltiple (km)]]*2</f>
        <v>113.06</v>
      </c>
      <c r="M249" s="12">
        <v>0</v>
      </c>
      <c r="N249" s="12">
        <f>+Roc_InfraMR[[#This Row],[A.03.1 -  Longitud de Vías de Explotación No Electrificadas Troncales y Ramales (vía principal) (km)]]+Roc_InfraMR[[#This Row],[A.04.1 -  Longitud de Vías de Explotación Electrificadas Troncales y Ramales (vía principal) (km)]]</f>
        <v>389.97</v>
      </c>
      <c r="O249" s="12">
        <f>+Roc_InfraMR[[#This Row],[Total Vías (excluido Auxiliares)]]</f>
        <v>389.97</v>
      </c>
      <c r="P249" s="1">
        <v>61</v>
      </c>
      <c r="Q249" s="1">
        <v>5</v>
      </c>
      <c r="R249" s="1">
        <v>3</v>
      </c>
      <c r="S249" s="1">
        <f t="shared" si="31"/>
        <v>69</v>
      </c>
      <c r="T249" s="1">
        <v>60</v>
      </c>
      <c r="U249" s="1">
        <v>68</v>
      </c>
      <c r="V249" s="1">
        <v>10</v>
      </c>
      <c r="W249" s="1">
        <v>23</v>
      </c>
      <c r="X249" s="1">
        <v>0</v>
      </c>
      <c r="Y249" s="1">
        <f t="shared" si="32"/>
        <v>161</v>
      </c>
      <c r="Z249" s="1">
        <v>62</v>
      </c>
      <c r="AA249" s="1">
        <v>26</v>
      </c>
      <c r="AB249" s="1">
        <v>161</v>
      </c>
      <c r="AC249" s="1">
        <f t="shared" si="33"/>
        <v>249</v>
      </c>
      <c r="AD249" s="1">
        <v>23</v>
      </c>
      <c r="AE249" s="1">
        <v>29</v>
      </c>
      <c r="AF249" s="1">
        <v>132</v>
      </c>
      <c r="AG249" s="1">
        <f t="shared" si="34"/>
        <v>184</v>
      </c>
      <c r="AH249" s="12">
        <v>60.414999999999999</v>
      </c>
      <c r="AI249" s="12">
        <v>0</v>
      </c>
      <c r="AJ249" s="12">
        <v>166.46899999999999</v>
      </c>
      <c r="AK249" s="12">
        <f t="shared" si="35"/>
        <v>226.88399999999999</v>
      </c>
      <c r="AL249" s="1">
        <v>3</v>
      </c>
      <c r="AM249" s="1">
        <v>8</v>
      </c>
      <c r="AN249" s="1">
        <v>29</v>
      </c>
      <c r="AO249" s="1">
        <f t="shared" si="36"/>
        <v>40</v>
      </c>
      <c r="AP249" s="1">
        <v>113</v>
      </c>
      <c r="AQ249" s="1">
        <v>58</v>
      </c>
      <c r="AR249" s="1">
        <v>39</v>
      </c>
      <c r="AS249" s="1">
        <f>+Roc_InfraMR[[#This Row],[B.02.3 - Parque de Coches Eléctricos Motrices Tipo R]]+Roc_InfraMR[[#This Row],[B.02.2 - Parque de Coches Eléctricos Motrices Remolcados Tipo R]]+Roc_InfraMR[[#This Row],[B.02.1 - Parque de Coches Eléctricos Motrices]]</f>
        <v>210</v>
      </c>
      <c r="AT249" s="1">
        <v>0</v>
      </c>
      <c r="AU249" s="1">
        <v>0</v>
      </c>
      <c r="AV249" s="1">
        <v>0</v>
      </c>
      <c r="AW249" s="1">
        <f>+SUM(Roc_InfraMR[[#This Row],[B.03.1 - Parque de Coches Motores Motrices Remolcados]:[B.03.3 - Parque de Coches Motores Motrices Cabina]])</f>
        <v>0</v>
      </c>
      <c r="AX249" s="1">
        <v>158</v>
      </c>
      <c r="AY249" s="1">
        <v>52</v>
      </c>
      <c r="AZ249" s="1">
        <v>15</v>
      </c>
      <c r="BA249" s="1">
        <v>102</v>
      </c>
      <c r="BB249" s="1">
        <v>0</v>
      </c>
      <c r="BC249" s="1">
        <f t="shared" si="37"/>
        <v>327</v>
      </c>
      <c r="BD249" s="1">
        <v>0</v>
      </c>
      <c r="BE249" s="1">
        <v>20</v>
      </c>
      <c r="BF249" s="16">
        <v>1676</v>
      </c>
    </row>
    <row r="250" spans="1:58">
      <c r="A250" s="1">
        <v>2013</v>
      </c>
      <c r="B250" s="1" t="s">
        <v>123</v>
      </c>
      <c r="C250" s="12">
        <v>0</v>
      </c>
      <c r="D250" s="12">
        <v>138.45500000000001</v>
      </c>
      <c r="E250" s="12">
        <v>0</v>
      </c>
      <c r="F250" s="12">
        <v>56.53</v>
      </c>
      <c r="G250" s="12">
        <f t="shared" si="30"/>
        <v>194.98500000000001</v>
      </c>
      <c r="H250" s="12">
        <f>+Roc_InfraMR[[#This Row],[Total Líneas de Explotación ]]</f>
        <v>194.98500000000001</v>
      </c>
      <c r="I250" s="12">
        <v>392.76900000000001</v>
      </c>
      <c r="J250" s="12">
        <f>+Roc_InfraMR[[#This Row],[A.01.2 -  Longitud de Líneas de Explotación No Electrificadas Vía Doble o Múltiple (km)]]*2+Roc_InfraMR[[#This Row],[A.01.1 -  Longitud de Líneas de Explotación No Electrificadas Vía Simple (km)]]</f>
        <v>276.91000000000003</v>
      </c>
      <c r="K250" s="12">
        <v>0</v>
      </c>
      <c r="L250" s="12">
        <f>+Roc_InfraMR[[#This Row],[A.02.2 -  Longitud de Líneas de Explotación Electrificadas Vía Doble o Múltiple (km)]]*2</f>
        <v>113.06</v>
      </c>
      <c r="M250" s="12">
        <v>0</v>
      </c>
      <c r="N250" s="12">
        <f>+Roc_InfraMR[[#This Row],[A.03.1 -  Longitud de Vías de Explotación No Electrificadas Troncales y Ramales (vía principal) (km)]]+Roc_InfraMR[[#This Row],[A.04.1 -  Longitud de Vías de Explotación Electrificadas Troncales y Ramales (vía principal) (km)]]</f>
        <v>389.97</v>
      </c>
      <c r="O250" s="12">
        <f>+Roc_InfraMR[[#This Row],[Total Vías (excluido Auxiliares)]]</f>
        <v>389.97</v>
      </c>
      <c r="P250" s="1">
        <v>61</v>
      </c>
      <c r="Q250" s="1">
        <v>5</v>
      </c>
      <c r="R250" s="1">
        <v>3</v>
      </c>
      <c r="S250" s="1">
        <f t="shared" si="31"/>
        <v>69</v>
      </c>
      <c r="T250" s="1">
        <v>60</v>
      </c>
      <c r="U250" s="1">
        <v>68</v>
      </c>
      <c r="V250" s="1">
        <v>10</v>
      </c>
      <c r="W250" s="1">
        <v>23</v>
      </c>
      <c r="X250" s="1">
        <v>0</v>
      </c>
      <c r="Y250" s="1">
        <f t="shared" si="32"/>
        <v>161</v>
      </c>
      <c r="Z250" s="1">
        <v>62</v>
      </c>
      <c r="AA250" s="1">
        <v>26</v>
      </c>
      <c r="AB250" s="1">
        <v>161</v>
      </c>
      <c r="AC250" s="1">
        <f t="shared" si="33"/>
        <v>249</v>
      </c>
      <c r="AD250" s="1">
        <v>23</v>
      </c>
      <c r="AE250" s="1">
        <v>29</v>
      </c>
      <c r="AF250" s="1">
        <v>132</v>
      </c>
      <c r="AG250" s="1">
        <f t="shared" si="34"/>
        <v>184</v>
      </c>
      <c r="AH250" s="12">
        <v>60.414999999999999</v>
      </c>
      <c r="AI250" s="12">
        <v>0</v>
      </c>
      <c r="AJ250" s="12">
        <v>166.46899999999999</v>
      </c>
      <c r="AK250" s="12">
        <f t="shared" si="35"/>
        <v>226.88399999999999</v>
      </c>
      <c r="AL250" s="1">
        <v>3</v>
      </c>
      <c r="AM250" s="1">
        <v>8</v>
      </c>
      <c r="AN250" s="1">
        <v>29</v>
      </c>
      <c r="AO250" s="1">
        <f t="shared" si="36"/>
        <v>40</v>
      </c>
      <c r="AP250" s="1">
        <v>113</v>
      </c>
      <c r="AQ250" s="1">
        <v>58</v>
      </c>
      <c r="AR250" s="1">
        <v>39</v>
      </c>
      <c r="AS250" s="1">
        <f>+Roc_InfraMR[[#This Row],[B.02.3 - Parque de Coches Eléctricos Motrices Tipo R]]+Roc_InfraMR[[#This Row],[B.02.2 - Parque de Coches Eléctricos Motrices Remolcados Tipo R]]+Roc_InfraMR[[#This Row],[B.02.1 - Parque de Coches Eléctricos Motrices]]</f>
        <v>210</v>
      </c>
      <c r="AT250" s="1">
        <v>0</v>
      </c>
      <c r="AU250" s="1">
        <v>0</v>
      </c>
      <c r="AV250" s="1">
        <v>0</v>
      </c>
      <c r="AW250" s="1">
        <f>+SUM(Roc_InfraMR[[#This Row],[B.03.1 - Parque de Coches Motores Motrices Remolcados]:[B.03.3 - Parque de Coches Motores Motrices Cabina]])</f>
        <v>0</v>
      </c>
      <c r="AX250" s="1">
        <v>158</v>
      </c>
      <c r="AY250" s="1">
        <v>52</v>
      </c>
      <c r="AZ250" s="1">
        <v>15</v>
      </c>
      <c r="BA250" s="1">
        <v>102</v>
      </c>
      <c r="BB250" s="1">
        <v>0</v>
      </c>
      <c r="BC250" s="1">
        <f t="shared" si="37"/>
        <v>327</v>
      </c>
      <c r="BD250" s="1">
        <v>0</v>
      </c>
      <c r="BE250" s="1">
        <v>20</v>
      </c>
      <c r="BF250" s="16">
        <v>1676</v>
      </c>
    </row>
    <row r="251" spans="1:58">
      <c r="A251" s="1">
        <v>2013</v>
      </c>
      <c r="B251" s="1" t="s">
        <v>124</v>
      </c>
      <c r="C251" s="12">
        <v>0</v>
      </c>
      <c r="D251" s="12">
        <v>138.45500000000001</v>
      </c>
      <c r="E251" s="12">
        <v>0</v>
      </c>
      <c r="F251" s="12">
        <v>56.53</v>
      </c>
      <c r="G251" s="12">
        <f t="shared" si="30"/>
        <v>194.98500000000001</v>
      </c>
      <c r="H251" s="12">
        <f>+Roc_InfraMR[[#This Row],[Total Líneas de Explotación ]]</f>
        <v>194.98500000000001</v>
      </c>
      <c r="I251" s="12">
        <v>392.76900000000001</v>
      </c>
      <c r="J251" s="12">
        <f>+Roc_InfraMR[[#This Row],[A.01.2 -  Longitud de Líneas de Explotación No Electrificadas Vía Doble o Múltiple (km)]]*2+Roc_InfraMR[[#This Row],[A.01.1 -  Longitud de Líneas de Explotación No Electrificadas Vía Simple (km)]]</f>
        <v>276.91000000000003</v>
      </c>
      <c r="K251" s="12">
        <v>0</v>
      </c>
      <c r="L251" s="12">
        <f>+Roc_InfraMR[[#This Row],[A.02.2 -  Longitud de Líneas de Explotación Electrificadas Vía Doble o Múltiple (km)]]*2</f>
        <v>113.06</v>
      </c>
      <c r="M251" s="12">
        <v>0</v>
      </c>
      <c r="N251" s="12">
        <f>+Roc_InfraMR[[#This Row],[A.03.1 -  Longitud de Vías de Explotación No Electrificadas Troncales y Ramales (vía principal) (km)]]+Roc_InfraMR[[#This Row],[A.04.1 -  Longitud de Vías de Explotación Electrificadas Troncales y Ramales (vía principal) (km)]]</f>
        <v>389.97</v>
      </c>
      <c r="O251" s="12">
        <f>+Roc_InfraMR[[#This Row],[Total Vías (excluido Auxiliares)]]</f>
        <v>389.97</v>
      </c>
      <c r="P251" s="1">
        <v>61</v>
      </c>
      <c r="Q251" s="1">
        <v>5</v>
      </c>
      <c r="R251" s="1">
        <v>3</v>
      </c>
      <c r="S251" s="1">
        <f t="shared" si="31"/>
        <v>69</v>
      </c>
      <c r="T251" s="1">
        <v>60</v>
      </c>
      <c r="U251" s="1">
        <v>68</v>
      </c>
      <c r="V251" s="1">
        <v>10</v>
      </c>
      <c r="W251" s="1">
        <v>23</v>
      </c>
      <c r="X251" s="1">
        <v>0</v>
      </c>
      <c r="Y251" s="1">
        <f t="shared" si="32"/>
        <v>161</v>
      </c>
      <c r="Z251" s="1">
        <v>62</v>
      </c>
      <c r="AA251" s="1">
        <v>26</v>
      </c>
      <c r="AB251" s="1">
        <v>161</v>
      </c>
      <c r="AC251" s="1">
        <f t="shared" si="33"/>
        <v>249</v>
      </c>
      <c r="AD251" s="1">
        <v>23</v>
      </c>
      <c r="AE251" s="1">
        <v>29</v>
      </c>
      <c r="AF251" s="1">
        <v>132</v>
      </c>
      <c r="AG251" s="1">
        <f t="shared" si="34"/>
        <v>184</v>
      </c>
      <c r="AH251" s="12">
        <v>60.414999999999999</v>
      </c>
      <c r="AI251" s="12">
        <v>0</v>
      </c>
      <c r="AJ251" s="12">
        <v>166.46899999999999</v>
      </c>
      <c r="AK251" s="12">
        <f t="shared" si="35"/>
        <v>226.88399999999999</v>
      </c>
      <c r="AL251" s="1">
        <v>3</v>
      </c>
      <c r="AM251" s="1">
        <v>8</v>
      </c>
      <c r="AN251" s="1">
        <v>29</v>
      </c>
      <c r="AO251" s="1">
        <f t="shared" si="36"/>
        <v>40</v>
      </c>
      <c r="AP251" s="1">
        <v>113</v>
      </c>
      <c r="AQ251" s="1">
        <v>58</v>
      </c>
      <c r="AR251" s="1">
        <v>39</v>
      </c>
      <c r="AS251" s="1">
        <f>+Roc_InfraMR[[#This Row],[B.02.3 - Parque de Coches Eléctricos Motrices Tipo R]]+Roc_InfraMR[[#This Row],[B.02.2 - Parque de Coches Eléctricos Motrices Remolcados Tipo R]]+Roc_InfraMR[[#This Row],[B.02.1 - Parque de Coches Eléctricos Motrices]]</f>
        <v>210</v>
      </c>
      <c r="AT251" s="1">
        <v>0</v>
      </c>
      <c r="AU251" s="1">
        <v>0</v>
      </c>
      <c r="AV251" s="1">
        <v>0</v>
      </c>
      <c r="AW251" s="1">
        <f>+SUM(Roc_InfraMR[[#This Row],[B.03.1 - Parque de Coches Motores Motrices Remolcados]:[B.03.3 - Parque de Coches Motores Motrices Cabina]])</f>
        <v>0</v>
      </c>
      <c r="AX251" s="1">
        <v>158</v>
      </c>
      <c r="AY251" s="1">
        <v>52</v>
      </c>
      <c r="AZ251" s="1">
        <v>15</v>
      </c>
      <c r="BA251" s="1">
        <v>102</v>
      </c>
      <c r="BB251" s="1">
        <v>0</v>
      </c>
      <c r="BC251" s="1">
        <f t="shared" si="37"/>
        <v>327</v>
      </c>
      <c r="BD251" s="1">
        <v>0</v>
      </c>
      <c r="BE251" s="1">
        <v>20</v>
      </c>
      <c r="BF251" s="16">
        <v>1676</v>
      </c>
    </row>
    <row r="252" spans="1:58">
      <c r="A252" s="1">
        <v>2013</v>
      </c>
      <c r="B252" s="1" t="s">
        <v>125</v>
      </c>
      <c r="C252" s="12">
        <v>0</v>
      </c>
      <c r="D252" s="12">
        <v>138.45500000000001</v>
      </c>
      <c r="E252" s="12">
        <v>0</v>
      </c>
      <c r="F252" s="12">
        <v>56.53</v>
      </c>
      <c r="G252" s="12">
        <f t="shared" si="30"/>
        <v>194.98500000000001</v>
      </c>
      <c r="H252" s="12">
        <f>+Roc_InfraMR[[#This Row],[Total Líneas de Explotación ]]</f>
        <v>194.98500000000001</v>
      </c>
      <c r="I252" s="12">
        <v>392.76900000000001</v>
      </c>
      <c r="J252" s="12">
        <f>+Roc_InfraMR[[#This Row],[A.01.2 -  Longitud de Líneas de Explotación No Electrificadas Vía Doble o Múltiple (km)]]*2+Roc_InfraMR[[#This Row],[A.01.1 -  Longitud de Líneas de Explotación No Electrificadas Vía Simple (km)]]</f>
        <v>276.91000000000003</v>
      </c>
      <c r="K252" s="12">
        <v>0</v>
      </c>
      <c r="L252" s="12">
        <f>+Roc_InfraMR[[#This Row],[A.02.2 -  Longitud de Líneas de Explotación Electrificadas Vía Doble o Múltiple (km)]]*2</f>
        <v>113.06</v>
      </c>
      <c r="M252" s="12">
        <v>0</v>
      </c>
      <c r="N252" s="12">
        <f>+Roc_InfraMR[[#This Row],[A.03.1 -  Longitud de Vías de Explotación No Electrificadas Troncales y Ramales (vía principal) (km)]]+Roc_InfraMR[[#This Row],[A.04.1 -  Longitud de Vías de Explotación Electrificadas Troncales y Ramales (vía principal) (km)]]</f>
        <v>389.97</v>
      </c>
      <c r="O252" s="12">
        <f>+Roc_InfraMR[[#This Row],[Total Vías (excluido Auxiliares)]]</f>
        <v>389.97</v>
      </c>
      <c r="P252" s="1">
        <v>61</v>
      </c>
      <c r="Q252" s="1">
        <v>5</v>
      </c>
      <c r="R252" s="1">
        <v>3</v>
      </c>
      <c r="S252" s="1">
        <f t="shared" si="31"/>
        <v>69</v>
      </c>
      <c r="T252" s="1">
        <v>60</v>
      </c>
      <c r="U252" s="1">
        <v>68</v>
      </c>
      <c r="V252" s="1">
        <v>10</v>
      </c>
      <c r="W252" s="1">
        <v>23</v>
      </c>
      <c r="X252" s="1">
        <v>0</v>
      </c>
      <c r="Y252" s="1">
        <f t="shared" si="32"/>
        <v>161</v>
      </c>
      <c r="Z252" s="1">
        <v>62</v>
      </c>
      <c r="AA252" s="1">
        <v>26</v>
      </c>
      <c r="AB252" s="1">
        <v>161</v>
      </c>
      <c r="AC252" s="1">
        <f t="shared" si="33"/>
        <v>249</v>
      </c>
      <c r="AD252" s="1">
        <v>23</v>
      </c>
      <c r="AE252" s="1">
        <v>29</v>
      </c>
      <c r="AF252" s="1">
        <v>132</v>
      </c>
      <c r="AG252" s="1">
        <f t="shared" si="34"/>
        <v>184</v>
      </c>
      <c r="AH252" s="12">
        <v>60.414999999999999</v>
      </c>
      <c r="AI252" s="12">
        <v>0</v>
      </c>
      <c r="AJ252" s="12">
        <v>166.46899999999999</v>
      </c>
      <c r="AK252" s="12">
        <f t="shared" si="35"/>
        <v>226.88399999999999</v>
      </c>
      <c r="AL252" s="1">
        <v>3</v>
      </c>
      <c r="AM252" s="1">
        <v>8</v>
      </c>
      <c r="AN252" s="1">
        <v>29</v>
      </c>
      <c r="AO252" s="1">
        <f t="shared" si="36"/>
        <v>40</v>
      </c>
      <c r="AP252" s="1">
        <v>113</v>
      </c>
      <c r="AQ252" s="1">
        <v>58</v>
      </c>
      <c r="AR252" s="1">
        <v>39</v>
      </c>
      <c r="AS252" s="1">
        <f>+Roc_InfraMR[[#This Row],[B.02.3 - Parque de Coches Eléctricos Motrices Tipo R]]+Roc_InfraMR[[#This Row],[B.02.2 - Parque de Coches Eléctricos Motrices Remolcados Tipo R]]+Roc_InfraMR[[#This Row],[B.02.1 - Parque de Coches Eléctricos Motrices]]</f>
        <v>210</v>
      </c>
      <c r="AT252" s="1">
        <v>0</v>
      </c>
      <c r="AU252" s="1">
        <v>0</v>
      </c>
      <c r="AV252" s="1">
        <v>0</v>
      </c>
      <c r="AW252" s="1">
        <f>+SUM(Roc_InfraMR[[#This Row],[B.03.1 - Parque de Coches Motores Motrices Remolcados]:[B.03.3 - Parque de Coches Motores Motrices Cabina]])</f>
        <v>0</v>
      </c>
      <c r="AX252" s="1">
        <v>158</v>
      </c>
      <c r="AY252" s="1">
        <v>52</v>
      </c>
      <c r="AZ252" s="1">
        <v>15</v>
      </c>
      <c r="BA252" s="1">
        <v>102</v>
      </c>
      <c r="BB252" s="1">
        <v>0</v>
      </c>
      <c r="BC252" s="1">
        <f t="shared" si="37"/>
        <v>327</v>
      </c>
      <c r="BD252" s="1">
        <v>0</v>
      </c>
      <c r="BE252" s="1">
        <v>20</v>
      </c>
      <c r="BF252" s="16">
        <v>1676</v>
      </c>
    </row>
    <row r="253" spans="1:58">
      <c r="A253" s="1">
        <v>2013</v>
      </c>
      <c r="B253" s="1" t="s">
        <v>126</v>
      </c>
      <c r="C253" s="12">
        <v>0</v>
      </c>
      <c r="D253" s="12">
        <v>138.45500000000001</v>
      </c>
      <c r="E253" s="12">
        <v>0</v>
      </c>
      <c r="F253" s="12">
        <v>56.53</v>
      </c>
      <c r="G253" s="12">
        <f t="shared" si="30"/>
        <v>194.98500000000001</v>
      </c>
      <c r="H253" s="12">
        <f>+Roc_InfraMR[[#This Row],[Total Líneas de Explotación ]]</f>
        <v>194.98500000000001</v>
      </c>
      <c r="I253" s="12">
        <v>392.76900000000001</v>
      </c>
      <c r="J253" s="12">
        <f>+Roc_InfraMR[[#This Row],[A.01.2 -  Longitud de Líneas de Explotación No Electrificadas Vía Doble o Múltiple (km)]]*2+Roc_InfraMR[[#This Row],[A.01.1 -  Longitud de Líneas de Explotación No Electrificadas Vía Simple (km)]]</f>
        <v>276.91000000000003</v>
      </c>
      <c r="K253" s="12">
        <v>0</v>
      </c>
      <c r="L253" s="12">
        <f>+Roc_InfraMR[[#This Row],[A.02.2 -  Longitud de Líneas de Explotación Electrificadas Vía Doble o Múltiple (km)]]*2</f>
        <v>113.06</v>
      </c>
      <c r="M253" s="12">
        <v>0</v>
      </c>
      <c r="N253" s="12">
        <f>+Roc_InfraMR[[#This Row],[A.03.1 -  Longitud de Vías de Explotación No Electrificadas Troncales y Ramales (vía principal) (km)]]+Roc_InfraMR[[#This Row],[A.04.1 -  Longitud de Vías de Explotación Electrificadas Troncales y Ramales (vía principal) (km)]]</f>
        <v>389.97</v>
      </c>
      <c r="O253" s="12">
        <f>+Roc_InfraMR[[#This Row],[Total Vías (excluido Auxiliares)]]</f>
        <v>389.97</v>
      </c>
      <c r="P253" s="1">
        <v>61</v>
      </c>
      <c r="Q253" s="1">
        <v>5</v>
      </c>
      <c r="R253" s="1">
        <v>3</v>
      </c>
      <c r="S253" s="1">
        <f t="shared" si="31"/>
        <v>69</v>
      </c>
      <c r="T253" s="1">
        <v>60</v>
      </c>
      <c r="U253" s="1">
        <v>68</v>
      </c>
      <c r="V253" s="1">
        <v>10</v>
      </c>
      <c r="W253" s="1">
        <v>23</v>
      </c>
      <c r="X253" s="1">
        <v>0</v>
      </c>
      <c r="Y253" s="1">
        <f t="shared" si="32"/>
        <v>161</v>
      </c>
      <c r="Z253" s="1">
        <v>62</v>
      </c>
      <c r="AA253" s="1">
        <v>26</v>
      </c>
      <c r="AB253" s="1">
        <v>161</v>
      </c>
      <c r="AC253" s="1">
        <f t="shared" si="33"/>
        <v>249</v>
      </c>
      <c r="AD253" s="1">
        <v>23</v>
      </c>
      <c r="AE253" s="1">
        <v>29</v>
      </c>
      <c r="AF253" s="1">
        <v>132</v>
      </c>
      <c r="AG253" s="1">
        <f t="shared" si="34"/>
        <v>184</v>
      </c>
      <c r="AH253" s="12">
        <v>60.414999999999999</v>
      </c>
      <c r="AI253" s="12">
        <v>0</v>
      </c>
      <c r="AJ253" s="12">
        <v>166.46899999999999</v>
      </c>
      <c r="AK253" s="12">
        <f t="shared" si="35"/>
        <v>226.88399999999999</v>
      </c>
      <c r="AL253" s="1">
        <v>3</v>
      </c>
      <c r="AM253" s="1">
        <v>8</v>
      </c>
      <c r="AN253" s="1">
        <v>29</v>
      </c>
      <c r="AO253" s="1">
        <f t="shared" si="36"/>
        <v>40</v>
      </c>
      <c r="AP253" s="1">
        <v>113</v>
      </c>
      <c r="AQ253" s="1">
        <v>58</v>
      </c>
      <c r="AR253" s="1">
        <v>39</v>
      </c>
      <c r="AS253" s="1">
        <f>+Roc_InfraMR[[#This Row],[B.02.3 - Parque de Coches Eléctricos Motrices Tipo R]]+Roc_InfraMR[[#This Row],[B.02.2 - Parque de Coches Eléctricos Motrices Remolcados Tipo R]]+Roc_InfraMR[[#This Row],[B.02.1 - Parque de Coches Eléctricos Motrices]]</f>
        <v>210</v>
      </c>
      <c r="AT253" s="1">
        <v>0</v>
      </c>
      <c r="AU253" s="1">
        <v>0</v>
      </c>
      <c r="AV253" s="1">
        <v>0</v>
      </c>
      <c r="AW253" s="1">
        <f>+SUM(Roc_InfraMR[[#This Row],[B.03.1 - Parque de Coches Motores Motrices Remolcados]:[B.03.3 - Parque de Coches Motores Motrices Cabina]])</f>
        <v>0</v>
      </c>
      <c r="AX253" s="1">
        <v>158</v>
      </c>
      <c r="AY253" s="1">
        <v>52</v>
      </c>
      <c r="AZ253" s="1">
        <v>15</v>
      </c>
      <c r="BA253" s="1">
        <v>102</v>
      </c>
      <c r="BB253" s="1">
        <v>0</v>
      </c>
      <c r="BC253" s="1">
        <f t="shared" si="37"/>
        <v>327</v>
      </c>
      <c r="BD253" s="1">
        <v>0</v>
      </c>
      <c r="BE253" s="1">
        <v>20</v>
      </c>
      <c r="BF253" s="16">
        <v>1676</v>
      </c>
    </row>
    <row r="254" spans="1:58">
      <c r="A254" s="1">
        <v>2014</v>
      </c>
      <c r="B254" s="1" t="s">
        <v>115</v>
      </c>
      <c r="C254" s="12">
        <v>0</v>
      </c>
      <c r="D254" s="12">
        <v>138.45500000000001</v>
      </c>
      <c r="E254" s="12">
        <v>0</v>
      </c>
      <c r="F254" s="12">
        <v>56.53</v>
      </c>
      <c r="G254" s="12">
        <f t="shared" si="30"/>
        <v>194.98500000000001</v>
      </c>
      <c r="H254" s="12">
        <f>+Roc_InfraMR[[#This Row],[Total Líneas de Explotación ]]</f>
        <v>194.98500000000001</v>
      </c>
      <c r="I254" s="12">
        <v>392.76900000000001</v>
      </c>
      <c r="J254" s="12">
        <f>+Roc_InfraMR[[#This Row],[A.01.2 -  Longitud de Líneas de Explotación No Electrificadas Vía Doble o Múltiple (km)]]*2+Roc_InfraMR[[#This Row],[A.01.1 -  Longitud de Líneas de Explotación No Electrificadas Vía Simple (km)]]</f>
        <v>276.91000000000003</v>
      </c>
      <c r="K254" s="12">
        <v>0</v>
      </c>
      <c r="L254" s="12">
        <f>+Roc_InfraMR[[#This Row],[A.02.2 -  Longitud de Líneas de Explotación Electrificadas Vía Doble o Múltiple (km)]]*2</f>
        <v>113.06</v>
      </c>
      <c r="M254" s="12">
        <v>0</v>
      </c>
      <c r="N254" s="12">
        <f>+Roc_InfraMR[[#This Row],[A.03.1 -  Longitud de Vías de Explotación No Electrificadas Troncales y Ramales (vía principal) (km)]]+Roc_InfraMR[[#This Row],[A.04.1 -  Longitud de Vías de Explotación Electrificadas Troncales y Ramales (vía principal) (km)]]</f>
        <v>389.97</v>
      </c>
      <c r="O254" s="12">
        <f>+Roc_InfraMR[[#This Row],[Total Vías (excluido Auxiliares)]]</f>
        <v>389.97</v>
      </c>
      <c r="P254" s="1">
        <v>61</v>
      </c>
      <c r="Q254" s="1">
        <v>5</v>
      </c>
      <c r="R254" s="1">
        <v>3</v>
      </c>
      <c r="S254" s="1">
        <f t="shared" si="31"/>
        <v>69</v>
      </c>
      <c r="T254" s="1">
        <v>60</v>
      </c>
      <c r="U254" s="1">
        <v>68</v>
      </c>
      <c r="V254" s="1">
        <v>10</v>
      </c>
      <c r="W254" s="1">
        <v>23</v>
      </c>
      <c r="X254" s="1">
        <v>0</v>
      </c>
      <c r="Y254" s="1">
        <f t="shared" si="32"/>
        <v>161</v>
      </c>
      <c r="Z254" s="1">
        <v>62</v>
      </c>
      <c r="AA254" s="1">
        <v>26</v>
      </c>
      <c r="AB254" s="1">
        <v>161</v>
      </c>
      <c r="AC254" s="1">
        <f t="shared" si="33"/>
        <v>249</v>
      </c>
      <c r="AD254" s="1">
        <v>23</v>
      </c>
      <c r="AE254" s="1">
        <v>29</v>
      </c>
      <c r="AF254" s="1">
        <v>132</v>
      </c>
      <c r="AG254" s="1">
        <f t="shared" si="34"/>
        <v>184</v>
      </c>
      <c r="AH254" s="12">
        <v>60.414999999999999</v>
      </c>
      <c r="AI254" s="12">
        <v>0</v>
      </c>
      <c r="AJ254" s="12">
        <v>166.46899999999999</v>
      </c>
      <c r="AK254" s="12">
        <f t="shared" si="35"/>
        <v>226.88399999999999</v>
      </c>
      <c r="AL254" s="1">
        <v>3</v>
      </c>
      <c r="AM254" s="1">
        <v>8</v>
      </c>
      <c r="AN254" s="1">
        <v>29</v>
      </c>
      <c r="AO254" s="1">
        <f t="shared" si="36"/>
        <v>40</v>
      </c>
      <c r="AP254" s="1">
        <v>113</v>
      </c>
      <c r="AQ254" s="1">
        <v>58</v>
      </c>
      <c r="AR254" s="1">
        <v>39</v>
      </c>
      <c r="AS254" s="1">
        <f>+Roc_InfraMR[[#This Row],[B.02.3 - Parque de Coches Eléctricos Motrices Tipo R]]+Roc_InfraMR[[#This Row],[B.02.2 - Parque de Coches Eléctricos Motrices Remolcados Tipo R]]+Roc_InfraMR[[#This Row],[B.02.1 - Parque de Coches Eléctricos Motrices]]</f>
        <v>210</v>
      </c>
      <c r="AT254" s="1">
        <v>0</v>
      </c>
      <c r="AU254" s="1">
        <v>0</v>
      </c>
      <c r="AV254" s="1">
        <v>0</v>
      </c>
      <c r="AW254" s="1">
        <f>+SUM(Roc_InfraMR[[#This Row],[B.03.1 - Parque de Coches Motores Motrices Remolcados]:[B.03.3 - Parque de Coches Motores Motrices Cabina]])</f>
        <v>0</v>
      </c>
      <c r="AX254" s="1">
        <v>158</v>
      </c>
      <c r="AY254" s="1">
        <v>52</v>
      </c>
      <c r="AZ254" s="1">
        <v>15</v>
      </c>
      <c r="BA254" s="1">
        <v>102</v>
      </c>
      <c r="BB254" s="1">
        <v>0</v>
      </c>
      <c r="BC254" s="1">
        <f t="shared" si="37"/>
        <v>327</v>
      </c>
      <c r="BD254" s="1">
        <v>0</v>
      </c>
      <c r="BE254" s="1">
        <v>20</v>
      </c>
      <c r="BF254" s="16">
        <v>1676</v>
      </c>
    </row>
    <row r="255" spans="1:58">
      <c r="A255" s="1">
        <v>2014</v>
      </c>
      <c r="B255" s="1" t="s">
        <v>116</v>
      </c>
      <c r="C255" s="12">
        <v>0</v>
      </c>
      <c r="D255" s="12">
        <v>138.45500000000001</v>
      </c>
      <c r="E255" s="12">
        <v>0</v>
      </c>
      <c r="F255" s="12">
        <v>56.53</v>
      </c>
      <c r="G255" s="12">
        <f t="shared" si="30"/>
        <v>194.98500000000001</v>
      </c>
      <c r="H255" s="12">
        <f>+Roc_InfraMR[[#This Row],[Total Líneas de Explotación ]]</f>
        <v>194.98500000000001</v>
      </c>
      <c r="I255" s="12">
        <v>392.76900000000001</v>
      </c>
      <c r="J255" s="12">
        <f>+Roc_InfraMR[[#This Row],[A.01.2 -  Longitud de Líneas de Explotación No Electrificadas Vía Doble o Múltiple (km)]]*2+Roc_InfraMR[[#This Row],[A.01.1 -  Longitud de Líneas de Explotación No Electrificadas Vía Simple (km)]]</f>
        <v>276.91000000000003</v>
      </c>
      <c r="K255" s="12">
        <v>0</v>
      </c>
      <c r="L255" s="12">
        <f>+Roc_InfraMR[[#This Row],[A.02.2 -  Longitud de Líneas de Explotación Electrificadas Vía Doble o Múltiple (km)]]*2</f>
        <v>113.06</v>
      </c>
      <c r="M255" s="12">
        <v>0</v>
      </c>
      <c r="N255" s="12">
        <f>+Roc_InfraMR[[#This Row],[A.03.1 -  Longitud de Vías de Explotación No Electrificadas Troncales y Ramales (vía principal) (km)]]+Roc_InfraMR[[#This Row],[A.04.1 -  Longitud de Vías de Explotación Electrificadas Troncales y Ramales (vía principal) (km)]]</f>
        <v>389.97</v>
      </c>
      <c r="O255" s="12">
        <f>+Roc_InfraMR[[#This Row],[Total Vías (excluido Auxiliares)]]</f>
        <v>389.97</v>
      </c>
      <c r="P255" s="1">
        <v>61</v>
      </c>
      <c r="Q255" s="1">
        <v>5</v>
      </c>
      <c r="R255" s="1">
        <v>3</v>
      </c>
      <c r="S255" s="1">
        <f t="shared" si="31"/>
        <v>69</v>
      </c>
      <c r="T255" s="1">
        <v>60</v>
      </c>
      <c r="U255" s="1">
        <v>68</v>
      </c>
      <c r="V255" s="1">
        <v>10</v>
      </c>
      <c r="W255" s="1">
        <v>23</v>
      </c>
      <c r="X255" s="1">
        <v>0</v>
      </c>
      <c r="Y255" s="1">
        <f t="shared" si="32"/>
        <v>161</v>
      </c>
      <c r="Z255" s="1">
        <v>62</v>
      </c>
      <c r="AA255" s="1">
        <v>26</v>
      </c>
      <c r="AB255" s="1">
        <v>161</v>
      </c>
      <c r="AC255" s="1">
        <f t="shared" si="33"/>
        <v>249</v>
      </c>
      <c r="AD255" s="1">
        <v>23</v>
      </c>
      <c r="AE255" s="1">
        <v>29</v>
      </c>
      <c r="AF255" s="1">
        <v>132</v>
      </c>
      <c r="AG255" s="1">
        <f t="shared" si="34"/>
        <v>184</v>
      </c>
      <c r="AH255" s="12">
        <v>60.414999999999999</v>
      </c>
      <c r="AI255" s="12">
        <v>0</v>
      </c>
      <c r="AJ255" s="12">
        <v>166.46899999999999</v>
      </c>
      <c r="AK255" s="12">
        <f t="shared" si="35"/>
        <v>226.88399999999999</v>
      </c>
      <c r="AL255" s="1">
        <v>3</v>
      </c>
      <c r="AM255" s="1">
        <v>8</v>
      </c>
      <c r="AN255" s="1">
        <v>29</v>
      </c>
      <c r="AO255" s="1">
        <f t="shared" si="36"/>
        <v>40</v>
      </c>
      <c r="AP255" s="1">
        <v>113</v>
      </c>
      <c r="AQ255" s="1">
        <v>58</v>
      </c>
      <c r="AR255" s="1">
        <v>39</v>
      </c>
      <c r="AS255" s="1">
        <f>+Roc_InfraMR[[#This Row],[B.02.3 - Parque de Coches Eléctricos Motrices Tipo R]]+Roc_InfraMR[[#This Row],[B.02.2 - Parque de Coches Eléctricos Motrices Remolcados Tipo R]]+Roc_InfraMR[[#This Row],[B.02.1 - Parque de Coches Eléctricos Motrices]]</f>
        <v>210</v>
      </c>
      <c r="AT255" s="1">
        <v>0</v>
      </c>
      <c r="AU255" s="1">
        <v>0</v>
      </c>
      <c r="AV255" s="1">
        <v>0</v>
      </c>
      <c r="AW255" s="1">
        <f>+SUM(Roc_InfraMR[[#This Row],[B.03.1 - Parque de Coches Motores Motrices Remolcados]:[B.03.3 - Parque de Coches Motores Motrices Cabina]])</f>
        <v>0</v>
      </c>
      <c r="AX255" s="1">
        <v>158</v>
      </c>
      <c r="AY255" s="1">
        <v>52</v>
      </c>
      <c r="AZ255" s="1">
        <v>15</v>
      </c>
      <c r="BA255" s="1">
        <v>102</v>
      </c>
      <c r="BB255" s="1">
        <v>0</v>
      </c>
      <c r="BC255" s="1">
        <f t="shared" si="37"/>
        <v>327</v>
      </c>
      <c r="BD255" s="1">
        <v>0</v>
      </c>
      <c r="BE255" s="1">
        <v>20</v>
      </c>
      <c r="BF255" s="16">
        <v>1676</v>
      </c>
    </row>
    <row r="256" spans="1:58">
      <c r="A256" s="1">
        <v>2014</v>
      </c>
      <c r="B256" s="1" t="s">
        <v>117</v>
      </c>
      <c r="C256" s="12">
        <v>0</v>
      </c>
      <c r="D256" s="12">
        <v>138.45500000000001</v>
      </c>
      <c r="E256" s="12">
        <v>0</v>
      </c>
      <c r="F256" s="12">
        <v>56.53</v>
      </c>
      <c r="G256" s="12">
        <f t="shared" si="30"/>
        <v>194.98500000000001</v>
      </c>
      <c r="H256" s="12">
        <f>+Roc_InfraMR[[#This Row],[Total Líneas de Explotación ]]</f>
        <v>194.98500000000001</v>
      </c>
      <c r="I256" s="12">
        <v>392.76900000000001</v>
      </c>
      <c r="J256" s="12">
        <f>+Roc_InfraMR[[#This Row],[A.01.2 -  Longitud de Líneas de Explotación No Electrificadas Vía Doble o Múltiple (km)]]*2+Roc_InfraMR[[#This Row],[A.01.1 -  Longitud de Líneas de Explotación No Electrificadas Vía Simple (km)]]</f>
        <v>276.91000000000003</v>
      </c>
      <c r="K256" s="12">
        <v>0</v>
      </c>
      <c r="L256" s="12">
        <f>+Roc_InfraMR[[#This Row],[A.02.2 -  Longitud de Líneas de Explotación Electrificadas Vía Doble o Múltiple (km)]]*2</f>
        <v>113.06</v>
      </c>
      <c r="M256" s="12">
        <v>0</v>
      </c>
      <c r="N256" s="12">
        <f>+Roc_InfraMR[[#This Row],[A.03.1 -  Longitud de Vías de Explotación No Electrificadas Troncales y Ramales (vía principal) (km)]]+Roc_InfraMR[[#This Row],[A.04.1 -  Longitud de Vías de Explotación Electrificadas Troncales y Ramales (vía principal) (km)]]</f>
        <v>389.97</v>
      </c>
      <c r="O256" s="12">
        <f>+Roc_InfraMR[[#This Row],[Total Vías (excluido Auxiliares)]]</f>
        <v>389.97</v>
      </c>
      <c r="P256" s="1">
        <v>61</v>
      </c>
      <c r="Q256" s="1">
        <v>5</v>
      </c>
      <c r="R256" s="1">
        <v>3</v>
      </c>
      <c r="S256" s="1">
        <f t="shared" si="31"/>
        <v>69</v>
      </c>
      <c r="T256" s="1">
        <v>60</v>
      </c>
      <c r="U256" s="1">
        <v>68</v>
      </c>
      <c r="V256" s="1">
        <v>10</v>
      </c>
      <c r="W256" s="1">
        <v>23</v>
      </c>
      <c r="X256" s="1">
        <v>0</v>
      </c>
      <c r="Y256" s="1">
        <f t="shared" si="32"/>
        <v>161</v>
      </c>
      <c r="Z256" s="1">
        <v>62</v>
      </c>
      <c r="AA256" s="1">
        <v>26</v>
      </c>
      <c r="AB256" s="1">
        <v>161</v>
      </c>
      <c r="AC256" s="1">
        <f t="shared" si="33"/>
        <v>249</v>
      </c>
      <c r="AD256" s="1">
        <v>23</v>
      </c>
      <c r="AE256" s="1">
        <v>29</v>
      </c>
      <c r="AF256" s="1">
        <v>132</v>
      </c>
      <c r="AG256" s="1">
        <f t="shared" si="34"/>
        <v>184</v>
      </c>
      <c r="AH256" s="12">
        <v>60.414999999999999</v>
      </c>
      <c r="AI256" s="12">
        <v>0</v>
      </c>
      <c r="AJ256" s="12">
        <v>166.46899999999999</v>
      </c>
      <c r="AK256" s="12">
        <f t="shared" si="35"/>
        <v>226.88399999999999</v>
      </c>
      <c r="AL256" s="1">
        <v>3</v>
      </c>
      <c r="AM256" s="1">
        <v>8</v>
      </c>
      <c r="AN256" s="1">
        <v>29</v>
      </c>
      <c r="AO256" s="1">
        <f t="shared" si="36"/>
        <v>40</v>
      </c>
      <c r="AP256" s="1">
        <v>113</v>
      </c>
      <c r="AQ256" s="1">
        <v>58</v>
      </c>
      <c r="AR256" s="1">
        <v>39</v>
      </c>
      <c r="AS256" s="1">
        <f>+Roc_InfraMR[[#This Row],[B.02.3 - Parque de Coches Eléctricos Motrices Tipo R]]+Roc_InfraMR[[#This Row],[B.02.2 - Parque de Coches Eléctricos Motrices Remolcados Tipo R]]+Roc_InfraMR[[#This Row],[B.02.1 - Parque de Coches Eléctricos Motrices]]</f>
        <v>210</v>
      </c>
      <c r="AT256" s="1">
        <v>0</v>
      </c>
      <c r="AU256" s="1">
        <v>0</v>
      </c>
      <c r="AV256" s="1">
        <v>0</v>
      </c>
      <c r="AW256" s="1">
        <f>+SUM(Roc_InfraMR[[#This Row],[B.03.1 - Parque de Coches Motores Motrices Remolcados]:[B.03.3 - Parque de Coches Motores Motrices Cabina]])</f>
        <v>0</v>
      </c>
      <c r="AX256" s="1">
        <v>158</v>
      </c>
      <c r="AY256" s="1">
        <v>52</v>
      </c>
      <c r="AZ256" s="1">
        <v>15</v>
      </c>
      <c r="BA256" s="1">
        <v>102</v>
      </c>
      <c r="BB256" s="1">
        <v>0</v>
      </c>
      <c r="BC256" s="1">
        <f t="shared" si="37"/>
        <v>327</v>
      </c>
      <c r="BD256" s="1">
        <v>0</v>
      </c>
      <c r="BE256" s="1">
        <v>20</v>
      </c>
      <c r="BF256" s="16">
        <v>1676</v>
      </c>
    </row>
    <row r="257" spans="1:58">
      <c r="A257" s="1">
        <v>2014</v>
      </c>
      <c r="B257" s="1" t="s">
        <v>118</v>
      </c>
      <c r="C257" s="12">
        <v>0</v>
      </c>
      <c r="D257" s="12">
        <v>138.45500000000001</v>
      </c>
      <c r="E257" s="12">
        <v>0</v>
      </c>
      <c r="F257" s="12">
        <v>56.53</v>
      </c>
      <c r="G257" s="12">
        <f t="shared" si="30"/>
        <v>194.98500000000001</v>
      </c>
      <c r="H257" s="12">
        <f>+Roc_InfraMR[[#This Row],[Total Líneas de Explotación ]]</f>
        <v>194.98500000000001</v>
      </c>
      <c r="I257" s="12">
        <v>392.76900000000001</v>
      </c>
      <c r="J257" s="12">
        <f>+Roc_InfraMR[[#This Row],[A.01.2 -  Longitud de Líneas de Explotación No Electrificadas Vía Doble o Múltiple (km)]]*2+Roc_InfraMR[[#This Row],[A.01.1 -  Longitud de Líneas de Explotación No Electrificadas Vía Simple (km)]]</f>
        <v>276.91000000000003</v>
      </c>
      <c r="K257" s="12">
        <v>0</v>
      </c>
      <c r="L257" s="12">
        <f>+Roc_InfraMR[[#This Row],[A.02.2 -  Longitud de Líneas de Explotación Electrificadas Vía Doble o Múltiple (km)]]*2</f>
        <v>113.06</v>
      </c>
      <c r="M257" s="12">
        <v>0</v>
      </c>
      <c r="N257" s="12">
        <f>+Roc_InfraMR[[#This Row],[A.03.1 -  Longitud de Vías de Explotación No Electrificadas Troncales y Ramales (vía principal) (km)]]+Roc_InfraMR[[#This Row],[A.04.1 -  Longitud de Vías de Explotación Electrificadas Troncales y Ramales (vía principal) (km)]]</f>
        <v>389.97</v>
      </c>
      <c r="O257" s="12">
        <f>+Roc_InfraMR[[#This Row],[Total Vías (excluido Auxiliares)]]</f>
        <v>389.97</v>
      </c>
      <c r="P257" s="1">
        <v>61</v>
      </c>
      <c r="Q257" s="1">
        <v>5</v>
      </c>
      <c r="R257" s="1">
        <v>3</v>
      </c>
      <c r="S257" s="1">
        <f t="shared" si="31"/>
        <v>69</v>
      </c>
      <c r="T257" s="1">
        <v>60</v>
      </c>
      <c r="U257" s="1">
        <v>68</v>
      </c>
      <c r="V257" s="1">
        <v>10</v>
      </c>
      <c r="W257" s="1">
        <v>23</v>
      </c>
      <c r="X257" s="1">
        <v>0</v>
      </c>
      <c r="Y257" s="1">
        <f t="shared" si="32"/>
        <v>161</v>
      </c>
      <c r="Z257" s="1">
        <v>62</v>
      </c>
      <c r="AA257" s="1">
        <v>26</v>
      </c>
      <c r="AB257" s="1">
        <v>161</v>
      </c>
      <c r="AC257" s="1">
        <f t="shared" si="33"/>
        <v>249</v>
      </c>
      <c r="AD257" s="1">
        <v>23</v>
      </c>
      <c r="AE257" s="1">
        <v>29</v>
      </c>
      <c r="AF257" s="1">
        <v>132</v>
      </c>
      <c r="AG257" s="1">
        <f t="shared" si="34"/>
        <v>184</v>
      </c>
      <c r="AH257" s="12">
        <v>60.414999999999999</v>
      </c>
      <c r="AI257" s="12">
        <v>0</v>
      </c>
      <c r="AJ257" s="12">
        <v>166.46899999999999</v>
      </c>
      <c r="AK257" s="12">
        <f t="shared" si="35"/>
        <v>226.88399999999999</v>
      </c>
      <c r="AL257" s="1">
        <v>3</v>
      </c>
      <c r="AM257" s="1">
        <v>8</v>
      </c>
      <c r="AN257" s="1">
        <v>29</v>
      </c>
      <c r="AO257" s="1">
        <f t="shared" si="36"/>
        <v>40</v>
      </c>
      <c r="AP257" s="1">
        <v>113</v>
      </c>
      <c r="AQ257" s="1">
        <v>58</v>
      </c>
      <c r="AR257" s="1">
        <v>39</v>
      </c>
      <c r="AS257" s="1">
        <f>+Roc_InfraMR[[#This Row],[B.02.3 - Parque de Coches Eléctricos Motrices Tipo R]]+Roc_InfraMR[[#This Row],[B.02.2 - Parque de Coches Eléctricos Motrices Remolcados Tipo R]]+Roc_InfraMR[[#This Row],[B.02.1 - Parque de Coches Eléctricos Motrices]]</f>
        <v>210</v>
      </c>
      <c r="AT257" s="1">
        <v>0</v>
      </c>
      <c r="AU257" s="1">
        <v>0</v>
      </c>
      <c r="AV257" s="1">
        <v>0</v>
      </c>
      <c r="AW257" s="1">
        <f>+SUM(Roc_InfraMR[[#This Row],[B.03.1 - Parque de Coches Motores Motrices Remolcados]:[B.03.3 - Parque de Coches Motores Motrices Cabina]])</f>
        <v>0</v>
      </c>
      <c r="AX257" s="1">
        <v>158</v>
      </c>
      <c r="AY257" s="1">
        <v>52</v>
      </c>
      <c r="AZ257" s="1">
        <v>15</v>
      </c>
      <c r="BA257" s="1">
        <v>102</v>
      </c>
      <c r="BB257" s="1">
        <v>0</v>
      </c>
      <c r="BC257" s="1">
        <f t="shared" si="37"/>
        <v>327</v>
      </c>
      <c r="BD257" s="1">
        <v>0</v>
      </c>
      <c r="BE257" s="1">
        <v>20</v>
      </c>
      <c r="BF257" s="16">
        <v>1676</v>
      </c>
    </row>
    <row r="258" spans="1:58">
      <c r="A258" s="1">
        <v>2014</v>
      </c>
      <c r="B258" s="1" t="s">
        <v>119</v>
      </c>
      <c r="C258" s="12">
        <v>0</v>
      </c>
      <c r="D258" s="12">
        <v>138.45500000000001</v>
      </c>
      <c r="E258" s="12">
        <v>0</v>
      </c>
      <c r="F258" s="12">
        <v>56.53</v>
      </c>
      <c r="G258" s="12">
        <f t="shared" ref="G258:G321" si="38">SUM(C258:F258)</f>
        <v>194.98500000000001</v>
      </c>
      <c r="H258" s="12">
        <f>+Roc_InfraMR[[#This Row],[Total Líneas de Explotación ]]</f>
        <v>194.98500000000001</v>
      </c>
      <c r="I258" s="12">
        <v>392.76900000000001</v>
      </c>
      <c r="J258" s="12">
        <f>+Roc_InfraMR[[#This Row],[A.01.2 -  Longitud de Líneas de Explotación No Electrificadas Vía Doble o Múltiple (km)]]*2+Roc_InfraMR[[#This Row],[A.01.1 -  Longitud de Líneas de Explotación No Electrificadas Vía Simple (km)]]</f>
        <v>276.91000000000003</v>
      </c>
      <c r="K258" s="12">
        <v>0</v>
      </c>
      <c r="L258" s="12">
        <f>+Roc_InfraMR[[#This Row],[A.02.2 -  Longitud de Líneas de Explotación Electrificadas Vía Doble o Múltiple (km)]]*2</f>
        <v>113.06</v>
      </c>
      <c r="M258" s="12">
        <v>0</v>
      </c>
      <c r="N258" s="12">
        <f>+Roc_InfraMR[[#This Row],[A.03.1 -  Longitud de Vías de Explotación No Electrificadas Troncales y Ramales (vía principal) (km)]]+Roc_InfraMR[[#This Row],[A.04.1 -  Longitud de Vías de Explotación Electrificadas Troncales y Ramales (vía principal) (km)]]</f>
        <v>389.97</v>
      </c>
      <c r="O258" s="12">
        <f>+Roc_InfraMR[[#This Row],[Total Vías (excluido Auxiliares)]]</f>
        <v>389.97</v>
      </c>
      <c r="P258" s="1">
        <v>61</v>
      </c>
      <c r="Q258" s="1">
        <v>5</v>
      </c>
      <c r="R258" s="1">
        <v>3</v>
      </c>
      <c r="S258" s="1">
        <f t="shared" ref="S258:S321" si="39">SUM(P258:R258)</f>
        <v>69</v>
      </c>
      <c r="T258" s="1">
        <v>60</v>
      </c>
      <c r="U258" s="1">
        <v>68</v>
      </c>
      <c r="V258" s="1">
        <v>10</v>
      </c>
      <c r="W258" s="1">
        <v>23</v>
      </c>
      <c r="X258" s="1">
        <v>0</v>
      </c>
      <c r="Y258" s="1">
        <f t="shared" ref="Y258:Y321" si="40">SUM(T258:X258)</f>
        <v>161</v>
      </c>
      <c r="Z258" s="1">
        <v>62</v>
      </c>
      <c r="AA258" s="1">
        <v>26</v>
      </c>
      <c r="AB258" s="1">
        <v>161</v>
      </c>
      <c r="AC258" s="1">
        <f t="shared" ref="AC258:AC321" si="41">SUM(Z258:AB258)</f>
        <v>249</v>
      </c>
      <c r="AD258" s="1">
        <v>23</v>
      </c>
      <c r="AE258" s="1">
        <v>29</v>
      </c>
      <c r="AF258" s="1">
        <v>132</v>
      </c>
      <c r="AG258" s="1">
        <f t="shared" ref="AG258:AG321" si="42">SUM(AD258:AF258)</f>
        <v>184</v>
      </c>
      <c r="AH258" s="12">
        <v>60.414999999999999</v>
      </c>
      <c r="AI258" s="12">
        <v>0</v>
      </c>
      <c r="AJ258" s="12">
        <v>166.46899999999999</v>
      </c>
      <c r="AK258" s="12">
        <f t="shared" ref="AK258:AK321" si="43">SUM(AH258:AJ258)</f>
        <v>226.88399999999999</v>
      </c>
      <c r="AL258" s="1">
        <v>3</v>
      </c>
      <c r="AM258" s="1">
        <v>8</v>
      </c>
      <c r="AN258" s="1">
        <v>29</v>
      </c>
      <c r="AO258" s="1">
        <f t="shared" ref="AO258:AO321" si="44">SUM(AL258:AN258)</f>
        <v>40</v>
      </c>
      <c r="AP258" s="1">
        <v>113</v>
      </c>
      <c r="AQ258" s="1">
        <v>58</v>
      </c>
      <c r="AR258" s="1">
        <v>39</v>
      </c>
      <c r="AS258" s="1">
        <f>+Roc_InfraMR[[#This Row],[B.02.3 - Parque de Coches Eléctricos Motrices Tipo R]]+Roc_InfraMR[[#This Row],[B.02.2 - Parque de Coches Eléctricos Motrices Remolcados Tipo R]]+Roc_InfraMR[[#This Row],[B.02.1 - Parque de Coches Eléctricos Motrices]]</f>
        <v>210</v>
      </c>
      <c r="AT258" s="1">
        <v>0</v>
      </c>
      <c r="AU258" s="1">
        <v>0</v>
      </c>
      <c r="AV258" s="1">
        <v>0</v>
      </c>
      <c r="AW258" s="1">
        <f>+SUM(Roc_InfraMR[[#This Row],[B.03.1 - Parque de Coches Motores Motrices Remolcados]:[B.03.3 - Parque de Coches Motores Motrices Cabina]])</f>
        <v>0</v>
      </c>
      <c r="AX258" s="1">
        <v>158</v>
      </c>
      <c r="AY258" s="1">
        <v>52</v>
      </c>
      <c r="AZ258" s="1">
        <v>15</v>
      </c>
      <c r="BA258" s="1">
        <v>102</v>
      </c>
      <c r="BB258" s="1">
        <v>0</v>
      </c>
      <c r="BC258" s="1">
        <f t="shared" ref="BC258:BC321" si="45">SUM(AX258:BB258)</f>
        <v>327</v>
      </c>
      <c r="BD258" s="1">
        <v>0</v>
      </c>
      <c r="BE258" s="1">
        <v>20</v>
      </c>
      <c r="BF258" s="16">
        <v>1676</v>
      </c>
    </row>
    <row r="259" spans="1:58">
      <c r="A259" s="1">
        <v>2014</v>
      </c>
      <c r="B259" s="1" t="s">
        <v>120</v>
      </c>
      <c r="C259" s="12">
        <v>0</v>
      </c>
      <c r="D259" s="12">
        <v>138.45500000000001</v>
      </c>
      <c r="E259" s="12">
        <v>0</v>
      </c>
      <c r="F259" s="12">
        <v>56.53</v>
      </c>
      <c r="G259" s="12">
        <f t="shared" si="38"/>
        <v>194.98500000000001</v>
      </c>
      <c r="H259" s="12">
        <f>+Roc_InfraMR[[#This Row],[Total Líneas de Explotación ]]</f>
        <v>194.98500000000001</v>
      </c>
      <c r="I259" s="12">
        <v>392.76900000000001</v>
      </c>
      <c r="J259" s="12">
        <f>+Roc_InfraMR[[#This Row],[A.01.2 -  Longitud de Líneas de Explotación No Electrificadas Vía Doble o Múltiple (km)]]*2+Roc_InfraMR[[#This Row],[A.01.1 -  Longitud de Líneas de Explotación No Electrificadas Vía Simple (km)]]</f>
        <v>276.91000000000003</v>
      </c>
      <c r="K259" s="12">
        <v>0</v>
      </c>
      <c r="L259" s="12">
        <f>+Roc_InfraMR[[#This Row],[A.02.2 -  Longitud de Líneas de Explotación Electrificadas Vía Doble o Múltiple (km)]]*2</f>
        <v>113.06</v>
      </c>
      <c r="M259" s="12">
        <v>0</v>
      </c>
      <c r="N259" s="12">
        <f>+Roc_InfraMR[[#This Row],[A.03.1 -  Longitud de Vías de Explotación No Electrificadas Troncales y Ramales (vía principal) (km)]]+Roc_InfraMR[[#This Row],[A.04.1 -  Longitud de Vías de Explotación Electrificadas Troncales y Ramales (vía principal) (km)]]</f>
        <v>389.97</v>
      </c>
      <c r="O259" s="12">
        <f>+Roc_InfraMR[[#This Row],[Total Vías (excluido Auxiliares)]]</f>
        <v>389.97</v>
      </c>
      <c r="P259" s="1">
        <v>61</v>
      </c>
      <c r="Q259" s="1">
        <v>5</v>
      </c>
      <c r="R259" s="1">
        <v>3</v>
      </c>
      <c r="S259" s="1">
        <f t="shared" si="39"/>
        <v>69</v>
      </c>
      <c r="T259" s="1">
        <v>60</v>
      </c>
      <c r="U259" s="1">
        <v>68</v>
      </c>
      <c r="V259" s="1">
        <v>10</v>
      </c>
      <c r="W259" s="1">
        <v>23</v>
      </c>
      <c r="X259" s="1">
        <v>0</v>
      </c>
      <c r="Y259" s="1">
        <f t="shared" si="40"/>
        <v>161</v>
      </c>
      <c r="Z259" s="1">
        <v>62</v>
      </c>
      <c r="AA259" s="1">
        <v>26</v>
      </c>
      <c r="AB259" s="1">
        <v>161</v>
      </c>
      <c r="AC259" s="1">
        <f t="shared" si="41"/>
        <v>249</v>
      </c>
      <c r="AD259" s="1">
        <v>23</v>
      </c>
      <c r="AE259" s="1">
        <v>29</v>
      </c>
      <c r="AF259" s="1">
        <v>132</v>
      </c>
      <c r="AG259" s="1">
        <f t="shared" si="42"/>
        <v>184</v>
      </c>
      <c r="AH259" s="12">
        <v>60.414999999999999</v>
      </c>
      <c r="AI259" s="12">
        <v>0</v>
      </c>
      <c r="AJ259" s="12">
        <v>166.46899999999999</v>
      </c>
      <c r="AK259" s="12">
        <f t="shared" si="43"/>
        <v>226.88399999999999</v>
      </c>
      <c r="AL259" s="1">
        <v>3</v>
      </c>
      <c r="AM259" s="1">
        <v>8</v>
      </c>
      <c r="AN259" s="1">
        <v>29</v>
      </c>
      <c r="AO259" s="1">
        <f t="shared" si="44"/>
        <v>40</v>
      </c>
      <c r="AP259" s="1">
        <v>113</v>
      </c>
      <c r="AQ259" s="1">
        <v>58</v>
      </c>
      <c r="AR259" s="1">
        <v>39</v>
      </c>
      <c r="AS259" s="1">
        <f>+Roc_InfraMR[[#This Row],[B.02.3 - Parque de Coches Eléctricos Motrices Tipo R]]+Roc_InfraMR[[#This Row],[B.02.2 - Parque de Coches Eléctricos Motrices Remolcados Tipo R]]+Roc_InfraMR[[#This Row],[B.02.1 - Parque de Coches Eléctricos Motrices]]</f>
        <v>210</v>
      </c>
      <c r="AT259" s="1">
        <v>0</v>
      </c>
      <c r="AU259" s="1">
        <v>0</v>
      </c>
      <c r="AV259" s="1">
        <v>0</v>
      </c>
      <c r="AW259" s="1">
        <f>+SUM(Roc_InfraMR[[#This Row],[B.03.1 - Parque de Coches Motores Motrices Remolcados]:[B.03.3 - Parque de Coches Motores Motrices Cabina]])</f>
        <v>0</v>
      </c>
      <c r="AX259" s="1">
        <v>158</v>
      </c>
      <c r="AY259" s="1">
        <v>52</v>
      </c>
      <c r="AZ259" s="1">
        <v>15</v>
      </c>
      <c r="BA259" s="1">
        <v>102</v>
      </c>
      <c r="BB259" s="1">
        <v>0</v>
      </c>
      <c r="BC259" s="1">
        <f t="shared" si="45"/>
        <v>327</v>
      </c>
      <c r="BD259" s="1">
        <v>0</v>
      </c>
      <c r="BE259" s="1">
        <v>20</v>
      </c>
      <c r="BF259" s="16">
        <v>1676</v>
      </c>
    </row>
    <row r="260" spans="1:58">
      <c r="A260" s="1">
        <v>2014</v>
      </c>
      <c r="B260" s="1" t="s">
        <v>121</v>
      </c>
      <c r="C260" s="12">
        <v>0</v>
      </c>
      <c r="D260" s="12">
        <v>138.45500000000001</v>
      </c>
      <c r="E260" s="12">
        <v>0</v>
      </c>
      <c r="F260" s="12">
        <v>56.53</v>
      </c>
      <c r="G260" s="12">
        <f t="shared" si="38"/>
        <v>194.98500000000001</v>
      </c>
      <c r="H260" s="12">
        <f>+Roc_InfraMR[[#This Row],[Total Líneas de Explotación ]]</f>
        <v>194.98500000000001</v>
      </c>
      <c r="I260" s="12">
        <v>392.76900000000001</v>
      </c>
      <c r="J260" s="12">
        <f>+Roc_InfraMR[[#This Row],[A.01.2 -  Longitud de Líneas de Explotación No Electrificadas Vía Doble o Múltiple (km)]]*2+Roc_InfraMR[[#This Row],[A.01.1 -  Longitud de Líneas de Explotación No Electrificadas Vía Simple (km)]]</f>
        <v>276.91000000000003</v>
      </c>
      <c r="K260" s="12">
        <v>0</v>
      </c>
      <c r="L260" s="12">
        <f>+Roc_InfraMR[[#This Row],[A.02.2 -  Longitud de Líneas de Explotación Electrificadas Vía Doble o Múltiple (km)]]*2</f>
        <v>113.06</v>
      </c>
      <c r="M260" s="12">
        <v>0</v>
      </c>
      <c r="N260" s="12">
        <f>+Roc_InfraMR[[#This Row],[A.03.1 -  Longitud de Vías de Explotación No Electrificadas Troncales y Ramales (vía principal) (km)]]+Roc_InfraMR[[#This Row],[A.04.1 -  Longitud de Vías de Explotación Electrificadas Troncales y Ramales (vía principal) (km)]]</f>
        <v>389.97</v>
      </c>
      <c r="O260" s="12">
        <f>+Roc_InfraMR[[#This Row],[Total Vías (excluido Auxiliares)]]</f>
        <v>389.97</v>
      </c>
      <c r="P260" s="1">
        <v>61</v>
      </c>
      <c r="Q260" s="1">
        <v>5</v>
      </c>
      <c r="R260" s="1">
        <v>3</v>
      </c>
      <c r="S260" s="1">
        <f t="shared" si="39"/>
        <v>69</v>
      </c>
      <c r="T260" s="1">
        <v>60</v>
      </c>
      <c r="U260" s="1">
        <v>68</v>
      </c>
      <c r="V260" s="1">
        <v>10</v>
      </c>
      <c r="W260" s="1">
        <v>23</v>
      </c>
      <c r="X260" s="1">
        <v>0</v>
      </c>
      <c r="Y260" s="1">
        <f t="shared" si="40"/>
        <v>161</v>
      </c>
      <c r="Z260" s="1">
        <v>62</v>
      </c>
      <c r="AA260" s="1">
        <v>26</v>
      </c>
      <c r="AB260" s="1">
        <v>161</v>
      </c>
      <c r="AC260" s="1">
        <f t="shared" si="41"/>
        <v>249</v>
      </c>
      <c r="AD260" s="1">
        <v>23</v>
      </c>
      <c r="AE260" s="1">
        <v>29</v>
      </c>
      <c r="AF260" s="1">
        <v>132</v>
      </c>
      <c r="AG260" s="1">
        <f t="shared" si="42"/>
        <v>184</v>
      </c>
      <c r="AH260" s="12">
        <v>60.414999999999999</v>
      </c>
      <c r="AI260" s="12">
        <v>0</v>
      </c>
      <c r="AJ260" s="12">
        <v>166.46899999999999</v>
      </c>
      <c r="AK260" s="12">
        <f t="shared" si="43"/>
        <v>226.88399999999999</v>
      </c>
      <c r="AL260" s="1">
        <v>3</v>
      </c>
      <c r="AM260" s="1">
        <v>8</v>
      </c>
      <c r="AN260" s="1">
        <v>29</v>
      </c>
      <c r="AO260" s="1">
        <f t="shared" si="44"/>
        <v>40</v>
      </c>
      <c r="AP260" s="1">
        <v>113</v>
      </c>
      <c r="AQ260" s="1">
        <v>58</v>
      </c>
      <c r="AR260" s="1">
        <v>39</v>
      </c>
      <c r="AS260" s="1">
        <f>+Roc_InfraMR[[#This Row],[B.02.3 - Parque de Coches Eléctricos Motrices Tipo R]]+Roc_InfraMR[[#This Row],[B.02.2 - Parque de Coches Eléctricos Motrices Remolcados Tipo R]]+Roc_InfraMR[[#This Row],[B.02.1 - Parque de Coches Eléctricos Motrices]]</f>
        <v>210</v>
      </c>
      <c r="AT260" s="1">
        <v>0</v>
      </c>
      <c r="AU260" s="1">
        <v>0</v>
      </c>
      <c r="AV260" s="1">
        <v>0</v>
      </c>
      <c r="AW260" s="1">
        <f>+SUM(Roc_InfraMR[[#This Row],[B.03.1 - Parque de Coches Motores Motrices Remolcados]:[B.03.3 - Parque de Coches Motores Motrices Cabina]])</f>
        <v>0</v>
      </c>
      <c r="AX260" s="1">
        <v>158</v>
      </c>
      <c r="AY260" s="1">
        <v>52</v>
      </c>
      <c r="AZ260" s="1">
        <v>15</v>
      </c>
      <c r="BA260" s="1">
        <v>102</v>
      </c>
      <c r="BB260" s="1">
        <v>0</v>
      </c>
      <c r="BC260" s="1">
        <f t="shared" si="45"/>
        <v>327</v>
      </c>
      <c r="BD260" s="1">
        <v>0</v>
      </c>
      <c r="BE260" s="1">
        <v>20</v>
      </c>
      <c r="BF260" s="16">
        <v>1676</v>
      </c>
    </row>
    <row r="261" spans="1:58">
      <c r="A261" s="1">
        <v>2014</v>
      </c>
      <c r="B261" s="1" t="s">
        <v>122</v>
      </c>
      <c r="C261" s="12">
        <v>0</v>
      </c>
      <c r="D261" s="12">
        <v>138.45500000000001</v>
      </c>
      <c r="E261" s="12">
        <v>0</v>
      </c>
      <c r="F261" s="12">
        <v>56.53</v>
      </c>
      <c r="G261" s="12">
        <f t="shared" si="38"/>
        <v>194.98500000000001</v>
      </c>
      <c r="H261" s="12">
        <f>+Roc_InfraMR[[#This Row],[Total Líneas de Explotación ]]</f>
        <v>194.98500000000001</v>
      </c>
      <c r="I261" s="12">
        <v>392.76900000000001</v>
      </c>
      <c r="J261" s="12">
        <f>+Roc_InfraMR[[#This Row],[A.01.2 -  Longitud de Líneas de Explotación No Electrificadas Vía Doble o Múltiple (km)]]*2+Roc_InfraMR[[#This Row],[A.01.1 -  Longitud de Líneas de Explotación No Electrificadas Vía Simple (km)]]</f>
        <v>276.91000000000003</v>
      </c>
      <c r="K261" s="12">
        <v>0</v>
      </c>
      <c r="L261" s="12">
        <f>+Roc_InfraMR[[#This Row],[A.02.2 -  Longitud de Líneas de Explotación Electrificadas Vía Doble o Múltiple (km)]]*2</f>
        <v>113.06</v>
      </c>
      <c r="M261" s="12">
        <v>0</v>
      </c>
      <c r="N261" s="12">
        <f>+Roc_InfraMR[[#This Row],[A.03.1 -  Longitud de Vías de Explotación No Electrificadas Troncales y Ramales (vía principal) (km)]]+Roc_InfraMR[[#This Row],[A.04.1 -  Longitud de Vías de Explotación Electrificadas Troncales y Ramales (vía principal) (km)]]</f>
        <v>389.97</v>
      </c>
      <c r="O261" s="12">
        <f>+Roc_InfraMR[[#This Row],[Total Vías (excluido Auxiliares)]]</f>
        <v>389.97</v>
      </c>
      <c r="P261" s="1">
        <v>61</v>
      </c>
      <c r="Q261" s="1">
        <v>5</v>
      </c>
      <c r="R261" s="1">
        <v>3</v>
      </c>
      <c r="S261" s="1">
        <f t="shared" si="39"/>
        <v>69</v>
      </c>
      <c r="T261" s="1">
        <v>60</v>
      </c>
      <c r="U261" s="1">
        <v>68</v>
      </c>
      <c r="V261" s="1">
        <v>10</v>
      </c>
      <c r="W261" s="1">
        <v>23</v>
      </c>
      <c r="X261" s="1">
        <v>0</v>
      </c>
      <c r="Y261" s="1">
        <f t="shared" si="40"/>
        <v>161</v>
      </c>
      <c r="Z261" s="1">
        <v>62</v>
      </c>
      <c r="AA261" s="1">
        <v>26</v>
      </c>
      <c r="AB261" s="1">
        <v>161</v>
      </c>
      <c r="AC261" s="1">
        <f t="shared" si="41"/>
        <v>249</v>
      </c>
      <c r="AD261" s="1">
        <v>23</v>
      </c>
      <c r="AE261" s="1">
        <v>29</v>
      </c>
      <c r="AF261" s="1">
        <v>132</v>
      </c>
      <c r="AG261" s="1">
        <f t="shared" si="42"/>
        <v>184</v>
      </c>
      <c r="AH261" s="12">
        <v>60.414999999999999</v>
      </c>
      <c r="AI261" s="12">
        <v>0</v>
      </c>
      <c r="AJ261" s="12">
        <v>166.46899999999999</v>
      </c>
      <c r="AK261" s="12">
        <f t="shared" si="43"/>
        <v>226.88399999999999</v>
      </c>
      <c r="AL261" s="1">
        <v>3</v>
      </c>
      <c r="AM261" s="1">
        <v>8</v>
      </c>
      <c r="AN261" s="1">
        <v>29</v>
      </c>
      <c r="AO261" s="1">
        <f t="shared" si="44"/>
        <v>40</v>
      </c>
      <c r="AP261" s="1">
        <v>113</v>
      </c>
      <c r="AQ261" s="1">
        <v>58</v>
      </c>
      <c r="AR261" s="1">
        <v>39</v>
      </c>
      <c r="AS261" s="1">
        <f>+Roc_InfraMR[[#This Row],[B.02.3 - Parque de Coches Eléctricos Motrices Tipo R]]+Roc_InfraMR[[#This Row],[B.02.2 - Parque de Coches Eléctricos Motrices Remolcados Tipo R]]+Roc_InfraMR[[#This Row],[B.02.1 - Parque de Coches Eléctricos Motrices]]</f>
        <v>210</v>
      </c>
      <c r="AT261" s="1">
        <v>0</v>
      </c>
      <c r="AU261" s="1">
        <v>0</v>
      </c>
      <c r="AV261" s="1">
        <v>0</v>
      </c>
      <c r="AW261" s="1">
        <f>+SUM(Roc_InfraMR[[#This Row],[B.03.1 - Parque de Coches Motores Motrices Remolcados]:[B.03.3 - Parque de Coches Motores Motrices Cabina]])</f>
        <v>0</v>
      </c>
      <c r="AX261" s="1">
        <v>158</v>
      </c>
      <c r="AY261" s="1">
        <v>52</v>
      </c>
      <c r="AZ261" s="1">
        <v>15</v>
      </c>
      <c r="BA261" s="1">
        <v>102</v>
      </c>
      <c r="BB261" s="1">
        <v>0</v>
      </c>
      <c r="BC261" s="1">
        <f t="shared" si="45"/>
        <v>327</v>
      </c>
      <c r="BD261" s="1">
        <v>0</v>
      </c>
      <c r="BE261" s="1">
        <v>20</v>
      </c>
      <c r="BF261" s="16">
        <v>1676</v>
      </c>
    </row>
    <row r="262" spans="1:58">
      <c r="A262" s="1">
        <v>2014</v>
      </c>
      <c r="B262" s="1" t="s">
        <v>123</v>
      </c>
      <c r="C262" s="12">
        <v>0</v>
      </c>
      <c r="D262" s="12">
        <v>138.45500000000001</v>
      </c>
      <c r="E262" s="12">
        <v>0</v>
      </c>
      <c r="F262" s="12">
        <v>56.53</v>
      </c>
      <c r="G262" s="12">
        <f t="shared" si="38"/>
        <v>194.98500000000001</v>
      </c>
      <c r="H262" s="12">
        <f>+Roc_InfraMR[[#This Row],[Total Líneas de Explotación ]]</f>
        <v>194.98500000000001</v>
      </c>
      <c r="I262" s="12">
        <v>392.76900000000001</v>
      </c>
      <c r="J262" s="12">
        <f>+Roc_InfraMR[[#This Row],[A.01.2 -  Longitud de Líneas de Explotación No Electrificadas Vía Doble o Múltiple (km)]]*2+Roc_InfraMR[[#This Row],[A.01.1 -  Longitud de Líneas de Explotación No Electrificadas Vía Simple (km)]]</f>
        <v>276.91000000000003</v>
      </c>
      <c r="K262" s="12">
        <v>0</v>
      </c>
      <c r="L262" s="12">
        <f>+Roc_InfraMR[[#This Row],[A.02.2 -  Longitud de Líneas de Explotación Electrificadas Vía Doble o Múltiple (km)]]*2</f>
        <v>113.06</v>
      </c>
      <c r="M262" s="12">
        <v>0</v>
      </c>
      <c r="N262" s="12">
        <f>+Roc_InfraMR[[#This Row],[A.03.1 -  Longitud de Vías de Explotación No Electrificadas Troncales y Ramales (vía principal) (km)]]+Roc_InfraMR[[#This Row],[A.04.1 -  Longitud de Vías de Explotación Electrificadas Troncales y Ramales (vía principal) (km)]]</f>
        <v>389.97</v>
      </c>
      <c r="O262" s="12">
        <f>+Roc_InfraMR[[#This Row],[Total Vías (excluido Auxiliares)]]</f>
        <v>389.97</v>
      </c>
      <c r="P262" s="1">
        <v>61</v>
      </c>
      <c r="Q262" s="1">
        <v>5</v>
      </c>
      <c r="R262" s="1">
        <v>3</v>
      </c>
      <c r="S262" s="1">
        <f t="shared" si="39"/>
        <v>69</v>
      </c>
      <c r="T262" s="1">
        <v>60</v>
      </c>
      <c r="U262" s="1">
        <v>68</v>
      </c>
      <c r="V262" s="1">
        <v>10</v>
      </c>
      <c r="W262" s="1">
        <v>23</v>
      </c>
      <c r="X262" s="1">
        <v>0</v>
      </c>
      <c r="Y262" s="1">
        <f t="shared" si="40"/>
        <v>161</v>
      </c>
      <c r="Z262" s="1">
        <v>62</v>
      </c>
      <c r="AA262" s="1">
        <v>26</v>
      </c>
      <c r="AB262" s="1">
        <v>161</v>
      </c>
      <c r="AC262" s="1">
        <f t="shared" si="41"/>
        <v>249</v>
      </c>
      <c r="AD262" s="1">
        <v>23</v>
      </c>
      <c r="AE262" s="1">
        <v>29</v>
      </c>
      <c r="AF262" s="1">
        <v>132</v>
      </c>
      <c r="AG262" s="1">
        <f t="shared" si="42"/>
        <v>184</v>
      </c>
      <c r="AH262" s="12">
        <v>60.414999999999999</v>
      </c>
      <c r="AI262" s="12">
        <v>0</v>
      </c>
      <c r="AJ262" s="12">
        <v>166.46899999999999</v>
      </c>
      <c r="AK262" s="12">
        <f t="shared" si="43"/>
        <v>226.88399999999999</v>
      </c>
      <c r="AL262" s="1">
        <v>3</v>
      </c>
      <c r="AM262" s="1">
        <v>8</v>
      </c>
      <c r="AN262" s="1">
        <v>29</v>
      </c>
      <c r="AO262" s="1">
        <f t="shared" si="44"/>
        <v>40</v>
      </c>
      <c r="AP262" s="1">
        <v>113</v>
      </c>
      <c r="AQ262" s="1">
        <v>58</v>
      </c>
      <c r="AR262" s="1">
        <v>39</v>
      </c>
      <c r="AS262" s="1">
        <f>+Roc_InfraMR[[#This Row],[B.02.3 - Parque de Coches Eléctricos Motrices Tipo R]]+Roc_InfraMR[[#This Row],[B.02.2 - Parque de Coches Eléctricos Motrices Remolcados Tipo R]]+Roc_InfraMR[[#This Row],[B.02.1 - Parque de Coches Eléctricos Motrices]]</f>
        <v>210</v>
      </c>
      <c r="AT262" s="1">
        <v>0</v>
      </c>
      <c r="AU262" s="1">
        <v>0</v>
      </c>
      <c r="AV262" s="1">
        <v>0</v>
      </c>
      <c r="AW262" s="1">
        <f>+SUM(Roc_InfraMR[[#This Row],[B.03.1 - Parque de Coches Motores Motrices Remolcados]:[B.03.3 - Parque de Coches Motores Motrices Cabina]])</f>
        <v>0</v>
      </c>
      <c r="AX262" s="1">
        <v>158</v>
      </c>
      <c r="AY262" s="1">
        <v>52</v>
      </c>
      <c r="AZ262" s="1">
        <v>15</v>
      </c>
      <c r="BA262" s="1">
        <v>102</v>
      </c>
      <c r="BB262" s="1">
        <v>0</v>
      </c>
      <c r="BC262" s="1">
        <f t="shared" si="45"/>
        <v>327</v>
      </c>
      <c r="BD262" s="1">
        <v>0</v>
      </c>
      <c r="BE262" s="1">
        <v>20</v>
      </c>
      <c r="BF262" s="16">
        <v>1676</v>
      </c>
    </row>
    <row r="263" spans="1:58">
      <c r="A263" s="1">
        <v>2014</v>
      </c>
      <c r="B263" s="1" t="s">
        <v>124</v>
      </c>
      <c r="C263" s="12">
        <v>0</v>
      </c>
      <c r="D263" s="12">
        <v>138.45500000000001</v>
      </c>
      <c r="E263" s="12">
        <v>0</v>
      </c>
      <c r="F263" s="12">
        <v>56.53</v>
      </c>
      <c r="G263" s="12">
        <f t="shared" si="38"/>
        <v>194.98500000000001</v>
      </c>
      <c r="H263" s="12">
        <f>+Roc_InfraMR[[#This Row],[Total Líneas de Explotación ]]</f>
        <v>194.98500000000001</v>
      </c>
      <c r="I263" s="12">
        <v>392.76900000000001</v>
      </c>
      <c r="J263" s="12">
        <f>+Roc_InfraMR[[#This Row],[A.01.2 -  Longitud de Líneas de Explotación No Electrificadas Vía Doble o Múltiple (km)]]*2+Roc_InfraMR[[#This Row],[A.01.1 -  Longitud de Líneas de Explotación No Electrificadas Vía Simple (km)]]</f>
        <v>276.91000000000003</v>
      </c>
      <c r="K263" s="12">
        <v>0</v>
      </c>
      <c r="L263" s="12">
        <f>+Roc_InfraMR[[#This Row],[A.02.2 -  Longitud de Líneas de Explotación Electrificadas Vía Doble o Múltiple (km)]]*2</f>
        <v>113.06</v>
      </c>
      <c r="M263" s="12">
        <v>0</v>
      </c>
      <c r="N263" s="12">
        <f>+Roc_InfraMR[[#This Row],[A.03.1 -  Longitud de Vías de Explotación No Electrificadas Troncales y Ramales (vía principal) (km)]]+Roc_InfraMR[[#This Row],[A.04.1 -  Longitud de Vías de Explotación Electrificadas Troncales y Ramales (vía principal) (km)]]</f>
        <v>389.97</v>
      </c>
      <c r="O263" s="12">
        <f>+Roc_InfraMR[[#This Row],[Total Vías (excluido Auxiliares)]]</f>
        <v>389.97</v>
      </c>
      <c r="P263" s="1">
        <v>61</v>
      </c>
      <c r="Q263" s="1">
        <v>5</v>
      </c>
      <c r="R263" s="1">
        <v>3</v>
      </c>
      <c r="S263" s="1">
        <f t="shared" si="39"/>
        <v>69</v>
      </c>
      <c r="T263" s="1">
        <v>60</v>
      </c>
      <c r="U263" s="1">
        <v>68</v>
      </c>
      <c r="V263" s="1">
        <v>10</v>
      </c>
      <c r="W263" s="1">
        <v>23</v>
      </c>
      <c r="X263" s="1">
        <v>0</v>
      </c>
      <c r="Y263" s="1">
        <f t="shared" si="40"/>
        <v>161</v>
      </c>
      <c r="Z263" s="1">
        <v>62</v>
      </c>
      <c r="AA263" s="1">
        <v>26</v>
      </c>
      <c r="AB263" s="1">
        <v>161</v>
      </c>
      <c r="AC263" s="1">
        <f t="shared" si="41"/>
        <v>249</v>
      </c>
      <c r="AD263" s="1">
        <v>23</v>
      </c>
      <c r="AE263" s="1">
        <v>29</v>
      </c>
      <c r="AF263" s="1">
        <v>132</v>
      </c>
      <c r="AG263" s="1">
        <f t="shared" si="42"/>
        <v>184</v>
      </c>
      <c r="AH263" s="12">
        <v>60.414999999999999</v>
      </c>
      <c r="AI263" s="12">
        <v>0</v>
      </c>
      <c r="AJ263" s="12">
        <v>166.46899999999999</v>
      </c>
      <c r="AK263" s="12">
        <f t="shared" si="43"/>
        <v>226.88399999999999</v>
      </c>
      <c r="AL263" s="1">
        <v>3</v>
      </c>
      <c r="AM263" s="1">
        <v>8</v>
      </c>
      <c r="AN263" s="1">
        <v>29</v>
      </c>
      <c r="AO263" s="1">
        <f t="shared" si="44"/>
        <v>40</v>
      </c>
      <c r="AP263" s="1">
        <v>113</v>
      </c>
      <c r="AQ263" s="1">
        <v>58</v>
      </c>
      <c r="AR263" s="1">
        <v>39</v>
      </c>
      <c r="AS263" s="1">
        <f>+Roc_InfraMR[[#This Row],[B.02.3 - Parque de Coches Eléctricos Motrices Tipo R]]+Roc_InfraMR[[#This Row],[B.02.2 - Parque de Coches Eléctricos Motrices Remolcados Tipo R]]+Roc_InfraMR[[#This Row],[B.02.1 - Parque de Coches Eléctricos Motrices]]</f>
        <v>210</v>
      </c>
      <c r="AT263" s="1">
        <v>0</v>
      </c>
      <c r="AU263" s="1">
        <v>0</v>
      </c>
      <c r="AV263" s="1">
        <v>0</v>
      </c>
      <c r="AW263" s="1">
        <f>+SUM(Roc_InfraMR[[#This Row],[B.03.1 - Parque de Coches Motores Motrices Remolcados]:[B.03.3 - Parque de Coches Motores Motrices Cabina]])</f>
        <v>0</v>
      </c>
      <c r="AX263" s="1">
        <v>158</v>
      </c>
      <c r="AY263" s="1">
        <v>52</v>
      </c>
      <c r="AZ263" s="1">
        <v>15</v>
      </c>
      <c r="BA263" s="1">
        <v>102</v>
      </c>
      <c r="BB263" s="1">
        <v>0</v>
      </c>
      <c r="BC263" s="1">
        <f t="shared" si="45"/>
        <v>327</v>
      </c>
      <c r="BD263" s="1">
        <v>0</v>
      </c>
      <c r="BE263" s="1">
        <v>20</v>
      </c>
      <c r="BF263" s="16">
        <v>1676</v>
      </c>
    </row>
    <row r="264" spans="1:58">
      <c r="A264" s="1">
        <v>2014</v>
      </c>
      <c r="B264" s="1" t="s">
        <v>125</v>
      </c>
      <c r="C264" s="12">
        <v>0</v>
      </c>
      <c r="D264" s="12">
        <v>138.45500000000001</v>
      </c>
      <c r="E264" s="12">
        <v>0</v>
      </c>
      <c r="F264" s="12">
        <v>56.53</v>
      </c>
      <c r="G264" s="12">
        <f t="shared" si="38"/>
        <v>194.98500000000001</v>
      </c>
      <c r="H264" s="12">
        <f>+Roc_InfraMR[[#This Row],[Total Líneas de Explotación ]]</f>
        <v>194.98500000000001</v>
      </c>
      <c r="I264" s="12">
        <v>392.76900000000001</v>
      </c>
      <c r="J264" s="12">
        <f>+Roc_InfraMR[[#This Row],[A.01.2 -  Longitud de Líneas de Explotación No Electrificadas Vía Doble o Múltiple (km)]]*2+Roc_InfraMR[[#This Row],[A.01.1 -  Longitud de Líneas de Explotación No Electrificadas Vía Simple (km)]]</f>
        <v>276.91000000000003</v>
      </c>
      <c r="K264" s="12">
        <v>0</v>
      </c>
      <c r="L264" s="12">
        <f>+Roc_InfraMR[[#This Row],[A.02.2 -  Longitud de Líneas de Explotación Electrificadas Vía Doble o Múltiple (km)]]*2</f>
        <v>113.06</v>
      </c>
      <c r="M264" s="12">
        <v>0</v>
      </c>
      <c r="N264" s="12">
        <f>+Roc_InfraMR[[#This Row],[A.03.1 -  Longitud de Vías de Explotación No Electrificadas Troncales y Ramales (vía principal) (km)]]+Roc_InfraMR[[#This Row],[A.04.1 -  Longitud de Vías de Explotación Electrificadas Troncales y Ramales (vía principal) (km)]]</f>
        <v>389.97</v>
      </c>
      <c r="O264" s="12">
        <f>+Roc_InfraMR[[#This Row],[Total Vías (excluido Auxiliares)]]</f>
        <v>389.97</v>
      </c>
      <c r="P264" s="1">
        <v>61</v>
      </c>
      <c r="Q264" s="1">
        <v>5</v>
      </c>
      <c r="R264" s="1">
        <v>3</v>
      </c>
      <c r="S264" s="1">
        <f t="shared" si="39"/>
        <v>69</v>
      </c>
      <c r="T264" s="1">
        <v>60</v>
      </c>
      <c r="U264" s="1">
        <v>68</v>
      </c>
      <c r="V264" s="1">
        <v>10</v>
      </c>
      <c r="W264" s="1">
        <v>23</v>
      </c>
      <c r="X264" s="1">
        <v>0</v>
      </c>
      <c r="Y264" s="1">
        <f t="shared" si="40"/>
        <v>161</v>
      </c>
      <c r="Z264" s="1">
        <v>62</v>
      </c>
      <c r="AA264" s="1">
        <v>26</v>
      </c>
      <c r="AB264" s="1">
        <v>161</v>
      </c>
      <c r="AC264" s="1">
        <f t="shared" si="41"/>
        <v>249</v>
      </c>
      <c r="AD264" s="1">
        <v>23</v>
      </c>
      <c r="AE264" s="1">
        <v>29</v>
      </c>
      <c r="AF264" s="1">
        <v>132</v>
      </c>
      <c r="AG264" s="1">
        <f t="shared" si="42"/>
        <v>184</v>
      </c>
      <c r="AH264" s="12">
        <v>60.414999999999999</v>
      </c>
      <c r="AI264" s="12">
        <v>0</v>
      </c>
      <c r="AJ264" s="12">
        <v>166.46899999999999</v>
      </c>
      <c r="AK264" s="12">
        <f t="shared" si="43"/>
        <v>226.88399999999999</v>
      </c>
      <c r="AL264" s="1">
        <v>3</v>
      </c>
      <c r="AM264" s="1">
        <v>8</v>
      </c>
      <c r="AN264" s="1">
        <v>29</v>
      </c>
      <c r="AO264" s="1">
        <f t="shared" si="44"/>
        <v>40</v>
      </c>
      <c r="AP264" s="1">
        <v>113</v>
      </c>
      <c r="AQ264" s="1">
        <v>58</v>
      </c>
      <c r="AR264" s="1">
        <v>39</v>
      </c>
      <c r="AS264" s="1">
        <f>+Roc_InfraMR[[#This Row],[B.02.3 - Parque de Coches Eléctricos Motrices Tipo R]]+Roc_InfraMR[[#This Row],[B.02.2 - Parque de Coches Eléctricos Motrices Remolcados Tipo R]]+Roc_InfraMR[[#This Row],[B.02.1 - Parque de Coches Eléctricos Motrices]]</f>
        <v>210</v>
      </c>
      <c r="AT264" s="1">
        <v>0</v>
      </c>
      <c r="AU264" s="1">
        <v>0</v>
      </c>
      <c r="AV264" s="1">
        <v>0</v>
      </c>
      <c r="AW264" s="1">
        <f>+SUM(Roc_InfraMR[[#This Row],[B.03.1 - Parque de Coches Motores Motrices Remolcados]:[B.03.3 - Parque de Coches Motores Motrices Cabina]])</f>
        <v>0</v>
      </c>
      <c r="AX264" s="1">
        <v>158</v>
      </c>
      <c r="AY264" s="1">
        <v>52</v>
      </c>
      <c r="AZ264" s="1">
        <v>15</v>
      </c>
      <c r="BA264" s="1">
        <v>102</v>
      </c>
      <c r="BB264" s="1">
        <v>0</v>
      </c>
      <c r="BC264" s="1">
        <f t="shared" si="45"/>
        <v>327</v>
      </c>
      <c r="BD264" s="1">
        <v>0</v>
      </c>
      <c r="BE264" s="1">
        <v>20</v>
      </c>
      <c r="BF264" s="16">
        <v>1676</v>
      </c>
    </row>
    <row r="265" spans="1:58">
      <c r="A265" s="1">
        <v>2014</v>
      </c>
      <c r="B265" s="1" t="s">
        <v>126</v>
      </c>
      <c r="C265" s="12">
        <v>0</v>
      </c>
      <c r="D265" s="12">
        <v>138.45500000000001</v>
      </c>
      <c r="E265" s="12">
        <v>0</v>
      </c>
      <c r="F265" s="12">
        <v>56.53</v>
      </c>
      <c r="G265" s="12">
        <f t="shared" si="38"/>
        <v>194.98500000000001</v>
      </c>
      <c r="H265" s="12">
        <f>+Roc_InfraMR[[#This Row],[Total Líneas de Explotación ]]</f>
        <v>194.98500000000001</v>
      </c>
      <c r="I265" s="12">
        <v>392.76900000000001</v>
      </c>
      <c r="J265" s="12">
        <f>+Roc_InfraMR[[#This Row],[A.01.2 -  Longitud de Líneas de Explotación No Electrificadas Vía Doble o Múltiple (km)]]*2+Roc_InfraMR[[#This Row],[A.01.1 -  Longitud de Líneas de Explotación No Electrificadas Vía Simple (km)]]</f>
        <v>276.91000000000003</v>
      </c>
      <c r="K265" s="12">
        <v>0</v>
      </c>
      <c r="L265" s="12">
        <f>+Roc_InfraMR[[#This Row],[A.02.2 -  Longitud de Líneas de Explotación Electrificadas Vía Doble o Múltiple (km)]]*2</f>
        <v>113.06</v>
      </c>
      <c r="M265" s="12">
        <v>0</v>
      </c>
      <c r="N265" s="12">
        <f>+Roc_InfraMR[[#This Row],[A.03.1 -  Longitud de Vías de Explotación No Electrificadas Troncales y Ramales (vía principal) (km)]]+Roc_InfraMR[[#This Row],[A.04.1 -  Longitud de Vías de Explotación Electrificadas Troncales y Ramales (vía principal) (km)]]</f>
        <v>389.97</v>
      </c>
      <c r="O265" s="12">
        <f>+Roc_InfraMR[[#This Row],[Total Vías (excluido Auxiliares)]]</f>
        <v>389.97</v>
      </c>
      <c r="P265" s="1">
        <v>61</v>
      </c>
      <c r="Q265" s="1">
        <v>5</v>
      </c>
      <c r="R265" s="1">
        <v>3</v>
      </c>
      <c r="S265" s="1">
        <f t="shared" si="39"/>
        <v>69</v>
      </c>
      <c r="T265" s="1">
        <v>60</v>
      </c>
      <c r="U265" s="1">
        <v>68</v>
      </c>
      <c r="V265" s="1">
        <v>10</v>
      </c>
      <c r="W265" s="1">
        <v>23</v>
      </c>
      <c r="X265" s="1">
        <v>0</v>
      </c>
      <c r="Y265" s="1">
        <f t="shared" si="40"/>
        <v>161</v>
      </c>
      <c r="Z265" s="1">
        <v>62</v>
      </c>
      <c r="AA265" s="1">
        <v>26</v>
      </c>
      <c r="AB265" s="1">
        <v>161</v>
      </c>
      <c r="AC265" s="1">
        <f t="shared" si="41"/>
        <v>249</v>
      </c>
      <c r="AD265" s="1">
        <v>23</v>
      </c>
      <c r="AE265" s="1">
        <v>29</v>
      </c>
      <c r="AF265" s="1">
        <v>132</v>
      </c>
      <c r="AG265" s="1">
        <f t="shared" si="42"/>
        <v>184</v>
      </c>
      <c r="AH265" s="12">
        <v>60.414999999999999</v>
      </c>
      <c r="AI265" s="12">
        <v>0</v>
      </c>
      <c r="AJ265" s="12">
        <v>166.46899999999999</v>
      </c>
      <c r="AK265" s="12">
        <f t="shared" si="43"/>
        <v>226.88399999999999</v>
      </c>
      <c r="AL265" s="1">
        <v>3</v>
      </c>
      <c r="AM265" s="1">
        <v>8</v>
      </c>
      <c r="AN265" s="1">
        <v>29</v>
      </c>
      <c r="AO265" s="1">
        <f t="shared" si="44"/>
        <v>40</v>
      </c>
      <c r="AP265" s="1">
        <v>113</v>
      </c>
      <c r="AQ265" s="1">
        <v>58</v>
      </c>
      <c r="AR265" s="1">
        <v>39</v>
      </c>
      <c r="AS265" s="1">
        <f>+Roc_InfraMR[[#This Row],[B.02.3 - Parque de Coches Eléctricos Motrices Tipo R]]+Roc_InfraMR[[#This Row],[B.02.2 - Parque de Coches Eléctricos Motrices Remolcados Tipo R]]+Roc_InfraMR[[#This Row],[B.02.1 - Parque de Coches Eléctricos Motrices]]</f>
        <v>210</v>
      </c>
      <c r="AT265" s="1">
        <v>0</v>
      </c>
      <c r="AU265" s="1">
        <v>0</v>
      </c>
      <c r="AV265" s="1">
        <v>0</v>
      </c>
      <c r="AW265" s="1">
        <f>+SUM(Roc_InfraMR[[#This Row],[B.03.1 - Parque de Coches Motores Motrices Remolcados]:[B.03.3 - Parque de Coches Motores Motrices Cabina]])</f>
        <v>0</v>
      </c>
      <c r="AX265" s="1">
        <v>158</v>
      </c>
      <c r="AY265" s="1">
        <v>52</v>
      </c>
      <c r="AZ265" s="1">
        <v>15</v>
      </c>
      <c r="BA265" s="1">
        <v>102</v>
      </c>
      <c r="BB265" s="1">
        <v>0</v>
      </c>
      <c r="BC265" s="1">
        <f t="shared" si="45"/>
        <v>327</v>
      </c>
      <c r="BD265" s="1">
        <v>0</v>
      </c>
      <c r="BE265" s="1">
        <v>20</v>
      </c>
      <c r="BF265" s="16">
        <v>1676</v>
      </c>
    </row>
    <row r="266" spans="1:58">
      <c r="A266" s="1">
        <v>2015</v>
      </c>
      <c r="B266" s="1" t="s">
        <v>115</v>
      </c>
      <c r="C266" s="12">
        <v>0</v>
      </c>
      <c r="D266" s="12">
        <v>138.45500000000001</v>
      </c>
      <c r="E266" s="12">
        <v>0</v>
      </c>
      <c r="F266" s="12">
        <v>56.53</v>
      </c>
      <c r="G266" s="12">
        <f t="shared" si="38"/>
        <v>194.98500000000001</v>
      </c>
      <c r="H266" s="12">
        <f>+Roc_InfraMR[[#This Row],[Total Líneas de Explotación ]]</f>
        <v>194.98500000000001</v>
      </c>
      <c r="I266" s="12">
        <v>392.76900000000001</v>
      </c>
      <c r="J266" s="12">
        <f>+Roc_InfraMR[[#This Row],[A.01.2 -  Longitud de Líneas de Explotación No Electrificadas Vía Doble o Múltiple (km)]]*2+Roc_InfraMR[[#This Row],[A.01.1 -  Longitud de Líneas de Explotación No Electrificadas Vía Simple (km)]]</f>
        <v>276.91000000000003</v>
      </c>
      <c r="K266" s="12">
        <v>0</v>
      </c>
      <c r="L266" s="12">
        <f>+Roc_InfraMR[[#This Row],[A.02.2 -  Longitud de Líneas de Explotación Electrificadas Vía Doble o Múltiple (km)]]*2</f>
        <v>113.06</v>
      </c>
      <c r="M266" s="12">
        <v>0</v>
      </c>
      <c r="N266" s="12">
        <f>+Roc_InfraMR[[#This Row],[A.03.1 -  Longitud de Vías de Explotación No Electrificadas Troncales y Ramales (vía principal) (km)]]+Roc_InfraMR[[#This Row],[A.04.1 -  Longitud de Vías de Explotación Electrificadas Troncales y Ramales (vía principal) (km)]]</f>
        <v>389.97</v>
      </c>
      <c r="O266" s="12">
        <f>+Roc_InfraMR[[#This Row],[Total Vías (excluido Auxiliares)]]</f>
        <v>389.97</v>
      </c>
      <c r="P266" s="1">
        <v>61</v>
      </c>
      <c r="Q266" s="1">
        <v>5</v>
      </c>
      <c r="R266" s="1">
        <v>3</v>
      </c>
      <c r="S266" s="1">
        <f t="shared" si="39"/>
        <v>69</v>
      </c>
      <c r="T266" s="1">
        <v>60</v>
      </c>
      <c r="U266" s="1">
        <v>68</v>
      </c>
      <c r="V266" s="1">
        <v>10</v>
      </c>
      <c r="W266" s="1">
        <v>23</v>
      </c>
      <c r="X266" s="1">
        <v>0</v>
      </c>
      <c r="Y266" s="1">
        <f t="shared" si="40"/>
        <v>161</v>
      </c>
      <c r="Z266" s="1">
        <v>62</v>
      </c>
      <c r="AA266" s="1">
        <v>26</v>
      </c>
      <c r="AB266" s="1">
        <v>161</v>
      </c>
      <c r="AC266" s="1">
        <f t="shared" si="41"/>
        <v>249</v>
      </c>
      <c r="AD266" s="1">
        <v>23</v>
      </c>
      <c r="AE266" s="1">
        <v>29</v>
      </c>
      <c r="AF266" s="1">
        <v>132</v>
      </c>
      <c r="AG266" s="1">
        <f t="shared" si="42"/>
        <v>184</v>
      </c>
      <c r="AH266" s="12">
        <v>60.414999999999999</v>
      </c>
      <c r="AI266" s="12">
        <v>0</v>
      </c>
      <c r="AJ266" s="12">
        <v>166.46899999999999</v>
      </c>
      <c r="AK266" s="12">
        <f t="shared" si="43"/>
        <v>226.88399999999999</v>
      </c>
      <c r="AL266" s="1">
        <v>3</v>
      </c>
      <c r="AM266" s="1">
        <v>8</v>
      </c>
      <c r="AN266" s="1">
        <v>29</v>
      </c>
      <c r="AO266" s="1">
        <f t="shared" si="44"/>
        <v>40</v>
      </c>
      <c r="AP266" s="1">
        <v>113</v>
      </c>
      <c r="AQ266" s="1">
        <v>58</v>
      </c>
      <c r="AR266" s="1">
        <v>39</v>
      </c>
      <c r="AS266" s="1">
        <f>+Roc_InfraMR[[#This Row],[B.02.3 - Parque de Coches Eléctricos Motrices Tipo R]]+Roc_InfraMR[[#This Row],[B.02.2 - Parque de Coches Eléctricos Motrices Remolcados Tipo R]]+Roc_InfraMR[[#This Row],[B.02.1 - Parque de Coches Eléctricos Motrices]]</f>
        <v>210</v>
      </c>
      <c r="AT266" s="1">
        <v>0</v>
      </c>
      <c r="AU266" s="1">
        <v>0</v>
      </c>
      <c r="AV266" s="1">
        <v>0</v>
      </c>
      <c r="AW266" s="1">
        <f>+SUM(Roc_InfraMR[[#This Row],[B.03.1 - Parque de Coches Motores Motrices Remolcados]:[B.03.3 - Parque de Coches Motores Motrices Cabina]])</f>
        <v>0</v>
      </c>
      <c r="AX266" s="1">
        <v>158</v>
      </c>
      <c r="AY266" s="1">
        <v>52</v>
      </c>
      <c r="AZ266" s="1">
        <v>15</v>
      </c>
      <c r="BA266" s="1">
        <v>102</v>
      </c>
      <c r="BB266" s="1">
        <v>0</v>
      </c>
      <c r="BC266" s="1">
        <f t="shared" si="45"/>
        <v>327</v>
      </c>
      <c r="BD266" s="1">
        <v>0</v>
      </c>
      <c r="BE266" s="1">
        <v>20</v>
      </c>
      <c r="BF266" s="16">
        <v>1676</v>
      </c>
    </row>
    <row r="267" spans="1:58">
      <c r="A267" s="1">
        <v>2015</v>
      </c>
      <c r="B267" s="1" t="s">
        <v>116</v>
      </c>
      <c r="C267" s="12">
        <v>0</v>
      </c>
      <c r="D267" s="12">
        <v>138.45500000000001</v>
      </c>
      <c r="E267" s="12">
        <v>0</v>
      </c>
      <c r="F267" s="12">
        <v>56.53</v>
      </c>
      <c r="G267" s="12">
        <f t="shared" si="38"/>
        <v>194.98500000000001</v>
      </c>
      <c r="H267" s="12">
        <f>+Roc_InfraMR[[#This Row],[Total Líneas de Explotación ]]</f>
        <v>194.98500000000001</v>
      </c>
      <c r="I267" s="12">
        <v>392.76900000000001</v>
      </c>
      <c r="J267" s="12">
        <f>+Roc_InfraMR[[#This Row],[A.01.2 -  Longitud de Líneas de Explotación No Electrificadas Vía Doble o Múltiple (km)]]*2+Roc_InfraMR[[#This Row],[A.01.1 -  Longitud de Líneas de Explotación No Electrificadas Vía Simple (km)]]</f>
        <v>276.91000000000003</v>
      </c>
      <c r="K267" s="12">
        <v>0</v>
      </c>
      <c r="L267" s="12">
        <f>+Roc_InfraMR[[#This Row],[A.02.2 -  Longitud de Líneas de Explotación Electrificadas Vía Doble o Múltiple (km)]]*2</f>
        <v>113.06</v>
      </c>
      <c r="M267" s="12">
        <v>0</v>
      </c>
      <c r="N267" s="12">
        <f>+Roc_InfraMR[[#This Row],[A.03.1 -  Longitud de Vías de Explotación No Electrificadas Troncales y Ramales (vía principal) (km)]]+Roc_InfraMR[[#This Row],[A.04.1 -  Longitud de Vías de Explotación Electrificadas Troncales y Ramales (vía principal) (km)]]</f>
        <v>389.97</v>
      </c>
      <c r="O267" s="12">
        <f>+Roc_InfraMR[[#This Row],[Total Vías (excluido Auxiliares)]]</f>
        <v>389.97</v>
      </c>
      <c r="P267" s="1">
        <v>61</v>
      </c>
      <c r="Q267" s="1">
        <v>5</v>
      </c>
      <c r="R267" s="1">
        <v>3</v>
      </c>
      <c r="S267" s="1">
        <f t="shared" si="39"/>
        <v>69</v>
      </c>
      <c r="T267" s="1">
        <v>60</v>
      </c>
      <c r="U267" s="1">
        <v>68</v>
      </c>
      <c r="V267" s="1">
        <v>10</v>
      </c>
      <c r="W267" s="1">
        <v>23</v>
      </c>
      <c r="X267" s="1">
        <v>0</v>
      </c>
      <c r="Y267" s="1">
        <f t="shared" si="40"/>
        <v>161</v>
      </c>
      <c r="Z267" s="1">
        <v>62</v>
      </c>
      <c r="AA267" s="1">
        <v>26</v>
      </c>
      <c r="AB267" s="1">
        <v>161</v>
      </c>
      <c r="AC267" s="1">
        <f t="shared" si="41"/>
        <v>249</v>
      </c>
      <c r="AD267" s="1">
        <v>23</v>
      </c>
      <c r="AE267" s="1">
        <v>29</v>
      </c>
      <c r="AF267" s="1">
        <v>132</v>
      </c>
      <c r="AG267" s="1">
        <f t="shared" si="42"/>
        <v>184</v>
      </c>
      <c r="AH267" s="12">
        <v>60.414999999999999</v>
      </c>
      <c r="AI267" s="12">
        <v>0</v>
      </c>
      <c r="AJ267" s="12">
        <v>166.46899999999999</v>
      </c>
      <c r="AK267" s="12">
        <f t="shared" si="43"/>
        <v>226.88399999999999</v>
      </c>
      <c r="AL267" s="1">
        <v>3</v>
      </c>
      <c r="AM267" s="1">
        <v>8</v>
      </c>
      <c r="AN267" s="1">
        <v>29</v>
      </c>
      <c r="AO267" s="1">
        <f t="shared" si="44"/>
        <v>40</v>
      </c>
      <c r="AP267" s="1">
        <v>113</v>
      </c>
      <c r="AQ267" s="1">
        <v>58</v>
      </c>
      <c r="AR267" s="1">
        <v>39</v>
      </c>
      <c r="AS267" s="1">
        <f>+Roc_InfraMR[[#This Row],[B.02.3 - Parque de Coches Eléctricos Motrices Tipo R]]+Roc_InfraMR[[#This Row],[B.02.2 - Parque de Coches Eléctricos Motrices Remolcados Tipo R]]+Roc_InfraMR[[#This Row],[B.02.1 - Parque de Coches Eléctricos Motrices]]</f>
        <v>210</v>
      </c>
      <c r="AT267" s="1">
        <v>0</v>
      </c>
      <c r="AU267" s="1">
        <v>0</v>
      </c>
      <c r="AV267" s="1">
        <v>0</v>
      </c>
      <c r="AW267" s="1">
        <f>+SUM(Roc_InfraMR[[#This Row],[B.03.1 - Parque de Coches Motores Motrices Remolcados]:[B.03.3 - Parque de Coches Motores Motrices Cabina]])</f>
        <v>0</v>
      </c>
      <c r="AX267" s="1">
        <v>158</v>
      </c>
      <c r="AY267" s="1">
        <v>52</v>
      </c>
      <c r="AZ267" s="1">
        <v>15</v>
      </c>
      <c r="BA267" s="1">
        <v>102</v>
      </c>
      <c r="BB267" s="1">
        <v>0</v>
      </c>
      <c r="BC267" s="1">
        <f t="shared" si="45"/>
        <v>327</v>
      </c>
      <c r="BD267" s="1">
        <v>0</v>
      </c>
      <c r="BE267" s="1">
        <v>20</v>
      </c>
      <c r="BF267" s="16">
        <v>1676</v>
      </c>
    </row>
    <row r="268" spans="1:58">
      <c r="A268" s="1">
        <v>2015</v>
      </c>
      <c r="B268" s="1" t="s">
        <v>117</v>
      </c>
      <c r="C268" s="12">
        <v>0</v>
      </c>
      <c r="D268" s="12">
        <v>138.45500000000001</v>
      </c>
      <c r="E268" s="12">
        <v>0</v>
      </c>
      <c r="F268" s="12">
        <v>56.53</v>
      </c>
      <c r="G268" s="12">
        <f t="shared" si="38"/>
        <v>194.98500000000001</v>
      </c>
      <c r="H268" s="12">
        <f>+Roc_InfraMR[[#This Row],[Total Líneas de Explotación ]]</f>
        <v>194.98500000000001</v>
      </c>
      <c r="I268" s="12">
        <v>392.76900000000001</v>
      </c>
      <c r="J268" s="12">
        <f>+Roc_InfraMR[[#This Row],[A.01.2 -  Longitud de Líneas de Explotación No Electrificadas Vía Doble o Múltiple (km)]]*2+Roc_InfraMR[[#This Row],[A.01.1 -  Longitud de Líneas de Explotación No Electrificadas Vía Simple (km)]]</f>
        <v>276.91000000000003</v>
      </c>
      <c r="K268" s="12">
        <v>0</v>
      </c>
      <c r="L268" s="12">
        <f>+Roc_InfraMR[[#This Row],[A.02.2 -  Longitud de Líneas de Explotación Electrificadas Vía Doble o Múltiple (km)]]*2</f>
        <v>113.06</v>
      </c>
      <c r="M268" s="12">
        <v>0</v>
      </c>
      <c r="N268" s="12">
        <f>+Roc_InfraMR[[#This Row],[A.03.1 -  Longitud de Vías de Explotación No Electrificadas Troncales y Ramales (vía principal) (km)]]+Roc_InfraMR[[#This Row],[A.04.1 -  Longitud de Vías de Explotación Electrificadas Troncales y Ramales (vía principal) (km)]]</f>
        <v>389.97</v>
      </c>
      <c r="O268" s="12">
        <f>+Roc_InfraMR[[#This Row],[Total Vías (excluido Auxiliares)]]</f>
        <v>389.97</v>
      </c>
      <c r="P268" s="1">
        <v>61</v>
      </c>
      <c r="Q268" s="1">
        <v>5</v>
      </c>
      <c r="R268" s="1">
        <v>3</v>
      </c>
      <c r="S268" s="1">
        <f t="shared" si="39"/>
        <v>69</v>
      </c>
      <c r="T268" s="1">
        <v>60</v>
      </c>
      <c r="U268" s="1">
        <v>68</v>
      </c>
      <c r="V268" s="1">
        <v>10</v>
      </c>
      <c r="W268" s="1">
        <v>23</v>
      </c>
      <c r="X268" s="1">
        <v>0</v>
      </c>
      <c r="Y268" s="1">
        <f t="shared" si="40"/>
        <v>161</v>
      </c>
      <c r="Z268" s="1">
        <v>62</v>
      </c>
      <c r="AA268" s="1">
        <v>26</v>
      </c>
      <c r="AB268" s="1">
        <v>161</v>
      </c>
      <c r="AC268" s="1">
        <f t="shared" si="41"/>
        <v>249</v>
      </c>
      <c r="AD268" s="1">
        <v>23</v>
      </c>
      <c r="AE268" s="1">
        <v>29</v>
      </c>
      <c r="AF268" s="1">
        <v>132</v>
      </c>
      <c r="AG268" s="1">
        <f t="shared" si="42"/>
        <v>184</v>
      </c>
      <c r="AH268" s="12">
        <v>60.414999999999999</v>
      </c>
      <c r="AI268" s="12">
        <v>0</v>
      </c>
      <c r="AJ268" s="12">
        <v>166.46899999999999</v>
      </c>
      <c r="AK268" s="12">
        <f t="shared" si="43"/>
        <v>226.88399999999999</v>
      </c>
      <c r="AL268" s="1">
        <v>3</v>
      </c>
      <c r="AM268" s="1">
        <v>8</v>
      </c>
      <c r="AN268" s="1">
        <v>29</v>
      </c>
      <c r="AO268" s="1">
        <f t="shared" si="44"/>
        <v>40</v>
      </c>
      <c r="AP268" s="1">
        <v>113</v>
      </c>
      <c r="AQ268" s="1">
        <v>58</v>
      </c>
      <c r="AR268" s="1">
        <v>39</v>
      </c>
      <c r="AS268" s="1">
        <f>+Roc_InfraMR[[#This Row],[B.02.3 - Parque de Coches Eléctricos Motrices Tipo R]]+Roc_InfraMR[[#This Row],[B.02.2 - Parque de Coches Eléctricos Motrices Remolcados Tipo R]]+Roc_InfraMR[[#This Row],[B.02.1 - Parque de Coches Eléctricos Motrices]]</f>
        <v>210</v>
      </c>
      <c r="AT268" s="1">
        <v>0</v>
      </c>
      <c r="AU268" s="1">
        <v>0</v>
      </c>
      <c r="AV268" s="1">
        <v>0</v>
      </c>
      <c r="AW268" s="1">
        <f>+SUM(Roc_InfraMR[[#This Row],[B.03.1 - Parque de Coches Motores Motrices Remolcados]:[B.03.3 - Parque de Coches Motores Motrices Cabina]])</f>
        <v>0</v>
      </c>
      <c r="AX268" s="1">
        <v>158</v>
      </c>
      <c r="AY268" s="1">
        <v>52</v>
      </c>
      <c r="AZ268" s="1">
        <v>15</v>
      </c>
      <c r="BA268" s="1">
        <v>102</v>
      </c>
      <c r="BB268" s="1">
        <v>0</v>
      </c>
      <c r="BC268" s="1">
        <f t="shared" si="45"/>
        <v>327</v>
      </c>
      <c r="BD268" s="1">
        <v>0</v>
      </c>
      <c r="BE268" s="1">
        <v>20</v>
      </c>
      <c r="BF268" s="16">
        <v>1676</v>
      </c>
    </row>
    <row r="269" spans="1:58">
      <c r="A269" s="1">
        <v>2015</v>
      </c>
      <c r="B269" s="1" t="s">
        <v>118</v>
      </c>
      <c r="C269" s="12">
        <v>0</v>
      </c>
      <c r="D269" s="12">
        <v>138.45500000000001</v>
      </c>
      <c r="E269" s="12">
        <v>0</v>
      </c>
      <c r="F269" s="12">
        <v>56.53</v>
      </c>
      <c r="G269" s="12">
        <f t="shared" si="38"/>
        <v>194.98500000000001</v>
      </c>
      <c r="H269" s="12">
        <f>+Roc_InfraMR[[#This Row],[Total Líneas de Explotación ]]</f>
        <v>194.98500000000001</v>
      </c>
      <c r="I269" s="12">
        <v>392.76900000000001</v>
      </c>
      <c r="J269" s="12">
        <f>+Roc_InfraMR[[#This Row],[A.01.2 -  Longitud de Líneas de Explotación No Electrificadas Vía Doble o Múltiple (km)]]*2+Roc_InfraMR[[#This Row],[A.01.1 -  Longitud de Líneas de Explotación No Electrificadas Vía Simple (km)]]</f>
        <v>276.91000000000003</v>
      </c>
      <c r="K269" s="12">
        <v>0</v>
      </c>
      <c r="L269" s="12">
        <f>+Roc_InfraMR[[#This Row],[A.02.2 -  Longitud de Líneas de Explotación Electrificadas Vía Doble o Múltiple (km)]]*2</f>
        <v>113.06</v>
      </c>
      <c r="M269" s="12">
        <v>0</v>
      </c>
      <c r="N269" s="12">
        <f>+Roc_InfraMR[[#This Row],[A.03.1 -  Longitud de Vías de Explotación No Electrificadas Troncales y Ramales (vía principal) (km)]]+Roc_InfraMR[[#This Row],[A.04.1 -  Longitud de Vías de Explotación Electrificadas Troncales y Ramales (vía principal) (km)]]</f>
        <v>389.97</v>
      </c>
      <c r="O269" s="12">
        <f>+Roc_InfraMR[[#This Row],[Total Vías (excluido Auxiliares)]]</f>
        <v>389.97</v>
      </c>
      <c r="P269" s="1">
        <v>61</v>
      </c>
      <c r="Q269" s="1">
        <v>5</v>
      </c>
      <c r="R269" s="1">
        <v>3</v>
      </c>
      <c r="S269" s="1">
        <f t="shared" si="39"/>
        <v>69</v>
      </c>
      <c r="T269" s="1">
        <v>60</v>
      </c>
      <c r="U269" s="1">
        <v>68</v>
      </c>
      <c r="V269" s="1">
        <v>10</v>
      </c>
      <c r="W269" s="1">
        <v>23</v>
      </c>
      <c r="X269" s="1">
        <v>0</v>
      </c>
      <c r="Y269" s="1">
        <f t="shared" si="40"/>
        <v>161</v>
      </c>
      <c r="Z269" s="1">
        <v>62</v>
      </c>
      <c r="AA269" s="1">
        <v>26</v>
      </c>
      <c r="AB269" s="1">
        <v>161</v>
      </c>
      <c r="AC269" s="1">
        <f t="shared" si="41"/>
        <v>249</v>
      </c>
      <c r="AD269" s="1">
        <v>23</v>
      </c>
      <c r="AE269" s="1">
        <v>29</v>
      </c>
      <c r="AF269" s="1">
        <v>132</v>
      </c>
      <c r="AG269" s="1">
        <f t="shared" si="42"/>
        <v>184</v>
      </c>
      <c r="AH269" s="12">
        <v>60.414999999999999</v>
      </c>
      <c r="AI269" s="12">
        <v>0</v>
      </c>
      <c r="AJ269" s="12">
        <v>166.46899999999999</v>
      </c>
      <c r="AK269" s="12">
        <f t="shared" si="43"/>
        <v>226.88399999999999</v>
      </c>
      <c r="AL269" s="1">
        <v>3</v>
      </c>
      <c r="AM269" s="1">
        <v>8</v>
      </c>
      <c r="AN269" s="1">
        <v>29</v>
      </c>
      <c r="AO269" s="1">
        <f t="shared" si="44"/>
        <v>40</v>
      </c>
      <c r="AP269" s="1">
        <v>113</v>
      </c>
      <c r="AQ269" s="1">
        <v>58</v>
      </c>
      <c r="AR269" s="1">
        <v>39</v>
      </c>
      <c r="AS269" s="1">
        <f>+Roc_InfraMR[[#This Row],[B.02.3 - Parque de Coches Eléctricos Motrices Tipo R]]+Roc_InfraMR[[#This Row],[B.02.2 - Parque de Coches Eléctricos Motrices Remolcados Tipo R]]+Roc_InfraMR[[#This Row],[B.02.1 - Parque de Coches Eléctricos Motrices]]</f>
        <v>210</v>
      </c>
      <c r="AT269" s="1">
        <v>0</v>
      </c>
      <c r="AU269" s="1">
        <v>0</v>
      </c>
      <c r="AV269" s="1">
        <v>0</v>
      </c>
      <c r="AW269" s="1">
        <f>+SUM(Roc_InfraMR[[#This Row],[B.03.1 - Parque de Coches Motores Motrices Remolcados]:[B.03.3 - Parque de Coches Motores Motrices Cabina]])</f>
        <v>0</v>
      </c>
      <c r="AX269" s="1">
        <v>158</v>
      </c>
      <c r="AY269" s="1">
        <v>52</v>
      </c>
      <c r="AZ269" s="1">
        <v>15</v>
      </c>
      <c r="BA269" s="1">
        <v>102</v>
      </c>
      <c r="BB269" s="1">
        <v>0</v>
      </c>
      <c r="BC269" s="1">
        <f t="shared" si="45"/>
        <v>327</v>
      </c>
      <c r="BD269" s="1">
        <v>0</v>
      </c>
      <c r="BE269" s="1">
        <v>20</v>
      </c>
      <c r="BF269" s="16">
        <v>1676</v>
      </c>
    </row>
    <row r="270" spans="1:58">
      <c r="A270" s="1">
        <v>2015</v>
      </c>
      <c r="B270" s="1" t="s">
        <v>119</v>
      </c>
      <c r="C270" s="12">
        <v>0</v>
      </c>
      <c r="D270" s="12">
        <v>138.45500000000001</v>
      </c>
      <c r="E270" s="12">
        <v>0</v>
      </c>
      <c r="F270" s="12">
        <v>56.53</v>
      </c>
      <c r="G270" s="12">
        <f t="shared" si="38"/>
        <v>194.98500000000001</v>
      </c>
      <c r="H270" s="12">
        <f>+Roc_InfraMR[[#This Row],[Total Líneas de Explotación ]]</f>
        <v>194.98500000000001</v>
      </c>
      <c r="I270" s="12">
        <v>392.76900000000001</v>
      </c>
      <c r="J270" s="12">
        <f>+Roc_InfraMR[[#This Row],[A.01.2 -  Longitud de Líneas de Explotación No Electrificadas Vía Doble o Múltiple (km)]]*2+Roc_InfraMR[[#This Row],[A.01.1 -  Longitud de Líneas de Explotación No Electrificadas Vía Simple (km)]]</f>
        <v>276.91000000000003</v>
      </c>
      <c r="K270" s="12">
        <v>0</v>
      </c>
      <c r="L270" s="12">
        <f>+Roc_InfraMR[[#This Row],[A.02.2 -  Longitud de Líneas de Explotación Electrificadas Vía Doble o Múltiple (km)]]*2</f>
        <v>113.06</v>
      </c>
      <c r="M270" s="12">
        <v>0</v>
      </c>
      <c r="N270" s="12">
        <f>+Roc_InfraMR[[#This Row],[A.03.1 -  Longitud de Vías de Explotación No Electrificadas Troncales y Ramales (vía principal) (km)]]+Roc_InfraMR[[#This Row],[A.04.1 -  Longitud de Vías de Explotación Electrificadas Troncales y Ramales (vía principal) (km)]]</f>
        <v>389.97</v>
      </c>
      <c r="O270" s="12">
        <f>+Roc_InfraMR[[#This Row],[Total Vías (excluido Auxiliares)]]</f>
        <v>389.97</v>
      </c>
      <c r="P270" s="1">
        <v>61</v>
      </c>
      <c r="Q270" s="1">
        <v>5</v>
      </c>
      <c r="R270" s="1">
        <v>3</v>
      </c>
      <c r="S270" s="1">
        <f t="shared" si="39"/>
        <v>69</v>
      </c>
      <c r="T270" s="1">
        <v>60</v>
      </c>
      <c r="U270" s="1">
        <v>68</v>
      </c>
      <c r="V270" s="1">
        <v>10</v>
      </c>
      <c r="W270" s="1">
        <v>23</v>
      </c>
      <c r="X270" s="1">
        <v>0</v>
      </c>
      <c r="Y270" s="1">
        <f t="shared" si="40"/>
        <v>161</v>
      </c>
      <c r="Z270" s="1">
        <v>62</v>
      </c>
      <c r="AA270" s="1">
        <v>26</v>
      </c>
      <c r="AB270" s="1">
        <v>161</v>
      </c>
      <c r="AC270" s="1">
        <f t="shared" si="41"/>
        <v>249</v>
      </c>
      <c r="AD270" s="1">
        <v>23</v>
      </c>
      <c r="AE270" s="1">
        <v>29</v>
      </c>
      <c r="AF270" s="1">
        <v>132</v>
      </c>
      <c r="AG270" s="1">
        <f t="shared" si="42"/>
        <v>184</v>
      </c>
      <c r="AH270" s="12">
        <v>60.414999999999999</v>
      </c>
      <c r="AI270" s="12">
        <v>0</v>
      </c>
      <c r="AJ270" s="12">
        <v>166.46899999999999</v>
      </c>
      <c r="AK270" s="12">
        <f t="shared" si="43"/>
        <v>226.88399999999999</v>
      </c>
      <c r="AL270" s="1">
        <v>3</v>
      </c>
      <c r="AM270" s="1">
        <v>8</v>
      </c>
      <c r="AN270" s="1">
        <v>29</v>
      </c>
      <c r="AO270" s="1">
        <f t="shared" si="44"/>
        <v>40</v>
      </c>
      <c r="AP270" s="1">
        <v>113</v>
      </c>
      <c r="AQ270" s="1">
        <v>58</v>
      </c>
      <c r="AR270" s="1">
        <v>39</v>
      </c>
      <c r="AS270" s="1">
        <f>+Roc_InfraMR[[#This Row],[B.02.3 - Parque de Coches Eléctricos Motrices Tipo R]]+Roc_InfraMR[[#This Row],[B.02.2 - Parque de Coches Eléctricos Motrices Remolcados Tipo R]]+Roc_InfraMR[[#This Row],[B.02.1 - Parque de Coches Eléctricos Motrices]]</f>
        <v>210</v>
      </c>
      <c r="AT270" s="1">
        <v>0</v>
      </c>
      <c r="AU270" s="1">
        <v>0</v>
      </c>
      <c r="AV270" s="1">
        <v>0</v>
      </c>
      <c r="AW270" s="1">
        <f>+SUM(Roc_InfraMR[[#This Row],[B.03.1 - Parque de Coches Motores Motrices Remolcados]:[B.03.3 - Parque de Coches Motores Motrices Cabina]])</f>
        <v>0</v>
      </c>
      <c r="AX270" s="1">
        <v>158</v>
      </c>
      <c r="AY270" s="1">
        <v>52</v>
      </c>
      <c r="AZ270" s="1">
        <v>15</v>
      </c>
      <c r="BA270" s="1">
        <v>102</v>
      </c>
      <c r="BB270" s="1">
        <v>0</v>
      </c>
      <c r="BC270" s="1">
        <f t="shared" si="45"/>
        <v>327</v>
      </c>
      <c r="BD270" s="1">
        <v>0</v>
      </c>
      <c r="BE270" s="1">
        <v>20</v>
      </c>
      <c r="BF270" s="16">
        <v>1676</v>
      </c>
    </row>
    <row r="271" spans="1:58">
      <c r="A271" s="1">
        <v>2015</v>
      </c>
      <c r="B271" s="1" t="s">
        <v>120</v>
      </c>
      <c r="C271" s="12">
        <v>0</v>
      </c>
      <c r="D271" s="12">
        <v>138.45500000000001</v>
      </c>
      <c r="E271" s="12">
        <v>0</v>
      </c>
      <c r="F271" s="12">
        <v>56.53</v>
      </c>
      <c r="G271" s="12">
        <f t="shared" si="38"/>
        <v>194.98500000000001</v>
      </c>
      <c r="H271" s="12">
        <f>+Roc_InfraMR[[#This Row],[Total Líneas de Explotación ]]</f>
        <v>194.98500000000001</v>
      </c>
      <c r="I271" s="12">
        <v>392.76900000000001</v>
      </c>
      <c r="J271" s="12">
        <f>+Roc_InfraMR[[#This Row],[A.01.2 -  Longitud de Líneas de Explotación No Electrificadas Vía Doble o Múltiple (km)]]*2+Roc_InfraMR[[#This Row],[A.01.1 -  Longitud de Líneas de Explotación No Electrificadas Vía Simple (km)]]</f>
        <v>276.91000000000003</v>
      </c>
      <c r="K271" s="12">
        <v>0</v>
      </c>
      <c r="L271" s="12">
        <f>+Roc_InfraMR[[#This Row],[A.02.2 -  Longitud de Líneas de Explotación Electrificadas Vía Doble o Múltiple (km)]]*2</f>
        <v>113.06</v>
      </c>
      <c r="M271" s="12">
        <v>0</v>
      </c>
      <c r="N271" s="12">
        <f>+Roc_InfraMR[[#This Row],[A.03.1 -  Longitud de Vías de Explotación No Electrificadas Troncales y Ramales (vía principal) (km)]]+Roc_InfraMR[[#This Row],[A.04.1 -  Longitud de Vías de Explotación Electrificadas Troncales y Ramales (vía principal) (km)]]</f>
        <v>389.97</v>
      </c>
      <c r="O271" s="12">
        <f>+Roc_InfraMR[[#This Row],[Total Vías (excluido Auxiliares)]]</f>
        <v>389.97</v>
      </c>
      <c r="P271" s="1">
        <v>61</v>
      </c>
      <c r="Q271" s="1">
        <v>5</v>
      </c>
      <c r="R271" s="1">
        <v>3</v>
      </c>
      <c r="S271" s="1">
        <f t="shared" si="39"/>
        <v>69</v>
      </c>
      <c r="T271" s="1">
        <v>60</v>
      </c>
      <c r="U271" s="1">
        <v>68</v>
      </c>
      <c r="V271" s="1">
        <v>10</v>
      </c>
      <c r="W271" s="1">
        <v>23</v>
      </c>
      <c r="X271" s="1">
        <v>0</v>
      </c>
      <c r="Y271" s="1">
        <f t="shared" si="40"/>
        <v>161</v>
      </c>
      <c r="Z271" s="1">
        <v>62</v>
      </c>
      <c r="AA271" s="1">
        <v>26</v>
      </c>
      <c r="AB271" s="1">
        <v>161</v>
      </c>
      <c r="AC271" s="1">
        <f t="shared" si="41"/>
        <v>249</v>
      </c>
      <c r="AD271" s="1">
        <v>23</v>
      </c>
      <c r="AE271" s="1">
        <v>29</v>
      </c>
      <c r="AF271" s="1">
        <v>132</v>
      </c>
      <c r="AG271" s="1">
        <f t="shared" si="42"/>
        <v>184</v>
      </c>
      <c r="AH271" s="12">
        <v>60.414999999999999</v>
      </c>
      <c r="AI271" s="12">
        <v>0</v>
      </c>
      <c r="AJ271" s="12">
        <v>166.46899999999999</v>
      </c>
      <c r="AK271" s="12">
        <f t="shared" si="43"/>
        <v>226.88399999999999</v>
      </c>
      <c r="AL271" s="1">
        <v>3</v>
      </c>
      <c r="AM271" s="1">
        <v>8</v>
      </c>
      <c r="AN271" s="1">
        <v>29</v>
      </c>
      <c r="AO271" s="1">
        <f t="shared" si="44"/>
        <v>40</v>
      </c>
      <c r="AP271" s="1">
        <v>272</v>
      </c>
      <c r="AQ271" s="1">
        <v>136</v>
      </c>
      <c r="AR271" s="1">
        <v>72</v>
      </c>
      <c r="AS271" s="1">
        <f>+Roc_InfraMR[[#This Row],[B.02.3 - Parque de Coches Eléctricos Motrices Tipo R]]+Roc_InfraMR[[#This Row],[B.02.2 - Parque de Coches Eléctricos Motrices Remolcados Tipo R]]+Roc_InfraMR[[#This Row],[B.02.1 - Parque de Coches Eléctricos Motrices]]</f>
        <v>480</v>
      </c>
      <c r="AT271" s="1">
        <v>0</v>
      </c>
      <c r="AU271" s="1">
        <v>0</v>
      </c>
      <c r="AV271" s="1">
        <v>0</v>
      </c>
      <c r="AW271" s="1">
        <f>+SUM(Roc_InfraMR[[#This Row],[B.03.1 - Parque de Coches Motores Motrices Remolcados]:[B.03.3 - Parque de Coches Motores Motrices Cabina]])</f>
        <v>0</v>
      </c>
      <c r="AX271" s="1">
        <v>158</v>
      </c>
      <c r="AY271" s="1">
        <v>52</v>
      </c>
      <c r="AZ271" s="1">
        <v>15</v>
      </c>
      <c r="BA271" s="1">
        <v>102</v>
      </c>
      <c r="BB271" s="1">
        <v>0</v>
      </c>
      <c r="BC271" s="1">
        <f t="shared" si="45"/>
        <v>327</v>
      </c>
      <c r="BD271" s="1">
        <v>0</v>
      </c>
      <c r="BE271" s="1">
        <v>20</v>
      </c>
      <c r="BF271" s="16">
        <v>1676</v>
      </c>
    </row>
    <row r="272" spans="1:58">
      <c r="A272" s="1">
        <v>2015</v>
      </c>
      <c r="B272" s="1" t="s">
        <v>121</v>
      </c>
      <c r="C272" s="12">
        <v>0</v>
      </c>
      <c r="D272" s="12">
        <v>138.45500000000001</v>
      </c>
      <c r="E272" s="12">
        <v>0</v>
      </c>
      <c r="F272" s="12">
        <v>56.53</v>
      </c>
      <c r="G272" s="12">
        <f t="shared" si="38"/>
        <v>194.98500000000001</v>
      </c>
      <c r="H272" s="12">
        <f>+Roc_InfraMR[[#This Row],[Total Líneas de Explotación ]]</f>
        <v>194.98500000000001</v>
      </c>
      <c r="I272" s="12">
        <v>392.76900000000001</v>
      </c>
      <c r="J272" s="12">
        <f>+Roc_InfraMR[[#This Row],[A.01.2 -  Longitud de Líneas de Explotación No Electrificadas Vía Doble o Múltiple (km)]]*2+Roc_InfraMR[[#This Row],[A.01.1 -  Longitud de Líneas de Explotación No Electrificadas Vía Simple (km)]]</f>
        <v>276.91000000000003</v>
      </c>
      <c r="K272" s="12">
        <v>0</v>
      </c>
      <c r="L272" s="12">
        <f>+Roc_InfraMR[[#This Row],[A.02.2 -  Longitud de Líneas de Explotación Electrificadas Vía Doble o Múltiple (km)]]*2</f>
        <v>113.06</v>
      </c>
      <c r="M272" s="12">
        <v>0</v>
      </c>
      <c r="N272" s="12">
        <f>+Roc_InfraMR[[#This Row],[A.03.1 -  Longitud de Vías de Explotación No Electrificadas Troncales y Ramales (vía principal) (km)]]+Roc_InfraMR[[#This Row],[A.04.1 -  Longitud de Vías de Explotación Electrificadas Troncales y Ramales (vía principal) (km)]]</f>
        <v>389.97</v>
      </c>
      <c r="O272" s="12">
        <f>+Roc_InfraMR[[#This Row],[Total Vías (excluido Auxiliares)]]</f>
        <v>389.97</v>
      </c>
      <c r="P272" s="1">
        <v>61</v>
      </c>
      <c r="Q272" s="1">
        <v>5</v>
      </c>
      <c r="R272" s="1">
        <v>3</v>
      </c>
      <c r="S272" s="1">
        <f t="shared" si="39"/>
        <v>69</v>
      </c>
      <c r="T272" s="1">
        <v>60</v>
      </c>
      <c r="U272" s="1">
        <v>68</v>
      </c>
      <c r="V272" s="1">
        <v>10</v>
      </c>
      <c r="W272" s="1">
        <v>23</v>
      </c>
      <c r="X272" s="1">
        <v>0</v>
      </c>
      <c r="Y272" s="1">
        <f t="shared" si="40"/>
        <v>161</v>
      </c>
      <c r="Z272" s="1">
        <v>62</v>
      </c>
      <c r="AA272" s="1">
        <v>26</v>
      </c>
      <c r="AB272" s="1">
        <v>161</v>
      </c>
      <c r="AC272" s="1">
        <f t="shared" si="41"/>
        <v>249</v>
      </c>
      <c r="AD272" s="1">
        <v>23</v>
      </c>
      <c r="AE272" s="1">
        <v>29</v>
      </c>
      <c r="AF272" s="1">
        <v>132</v>
      </c>
      <c r="AG272" s="1">
        <f t="shared" si="42"/>
        <v>184</v>
      </c>
      <c r="AH272" s="12">
        <v>60.414999999999999</v>
      </c>
      <c r="AI272" s="12">
        <v>0</v>
      </c>
      <c r="AJ272" s="12">
        <v>166.46899999999999</v>
      </c>
      <c r="AK272" s="12">
        <f t="shared" si="43"/>
        <v>226.88399999999999</v>
      </c>
      <c r="AL272" s="1">
        <v>3</v>
      </c>
      <c r="AM272" s="1">
        <v>8</v>
      </c>
      <c r="AN272" s="1">
        <v>29</v>
      </c>
      <c r="AO272" s="1">
        <f t="shared" si="44"/>
        <v>40</v>
      </c>
      <c r="AP272" s="1">
        <v>272</v>
      </c>
      <c r="AQ272" s="1">
        <v>136</v>
      </c>
      <c r="AR272" s="1">
        <v>72</v>
      </c>
      <c r="AS272" s="1">
        <f>+Roc_InfraMR[[#This Row],[B.02.3 - Parque de Coches Eléctricos Motrices Tipo R]]+Roc_InfraMR[[#This Row],[B.02.2 - Parque de Coches Eléctricos Motrices Remolcados Tipo R]]+Roc_InfraMR[[#This Row],[B.02.1 - Parque de Coches Eléctricos Motrices]]</f>
        <v>480</v>
      </c>
      <c r="AT272" s="1">
        <v>0</v>
      </c>
      <c r="AU272" s="1">
        <v>0</v>
      </c>
      <c r="AV272" s="1">
        <v>0</v>
      </c>
      <c r="AW272" s="1">
        <f>+SUM(Roc_InfraMR[[#This Row],[B.03.1 - Parque de Coches Motores Motrices Remolcados]:[B.03.3 - Parque de Coches Motores Motrices Cabina]])</f>
        <v>0</v>
      </c>
      <c r="AX272" s="1">
        <v>158</v>
      </c>
      <c r="AY272" s="1">
        <v>52</v>
      </c>
      <c r="AZ272" s="1">
        <v>15</v>
      </c>
      <c r="BA272" s="1">
        <v>102</v>
      </c>
      <c r="BB272" s="1">
        <v>0</v>
      </c>
      <c r="BC272" s="1">
        <f t="shared" si="45"/>
        <v>327</v>
      </c>
      <c r="BD272" s="1">
        <v>0</v>
      </c>
      <c r="BE272" s="1">
        <v>20</v>
      </c>
      <c r="BF272" s="16">
        <v>1676</v>
      </c>
    </row>
    <row r="273" spans="1:58">
      <c r="A273" s="1">
        <v>2015</v>
      </c>
      <c r="B273" s="1" t="s">
        <v>122</v>
      </c>
      <c r="C273" s="12">
        <v>0</v>
      </c>
      <c r="D273" s="12">
        <v>138.45500000000001</v>
      </c>
      <c r="E273" s="12">
        <v>0</v>
      </c>
      <c r="F273" s="12">
        <v>56.53</v>
      </c>
      <c r="G273" s="12">
        <f t="shared" si="38"/>
        <v>194.98500000000001</v>
      </c>
      <c r="H273" s="12">
        <f>+Roc_InfraMR[[#This Row],[Total Líneas de Explotación ]]</f>
        <v>194.98500000000001</v>
      </c>
      <c r="I273" s="12">
        <v>392.76900000000001</v>
      </c>
      <c r="J273" s="12">
        <f>+Roc_InfraMR[[#This Row],[A.01.2 -  Longitud de Líneas de Explotación No Electrificadas Vía Doble o Múltiple (km)]]*2+Roc_InfraMR[[#This Row],[A.01.1 -  Longitud de Líneas de Explotación No Electrificadas Vía Simple (km)]]</f>
        <v>276.91000000000003</v>
      </c>
      <c r="K273" s="12">
        <v>0</v>
      </c>
      <c r="L273" s="12">
        <f>+Roc_InfraMR[[#This Row],[A.02.2 -  Longitud de Líneas de Explotación Electrificadas Vía Doble o Múltiple (km)]]*2</f>
        <v>113.06</v>
      </c>
      <c r="M273" s="12">
        <v>0</v>
      </c>
      <c r="N273" s="12">
        <f>+Roc_InfraMR[[#This Row],[A.03.1 -  Longitud de Vías de Explotación No Electrificadas Troncales y Ramales (vía principal) (km)]]+Roc_InfraMR[[#This Row],[A.04.1 -  Longitud de Vías de Explotación Electrificadas Troncales y Ramales (vía principal) (km)]]</f>
        <v>389.97</v>
      </c>
      <c r="O273" s="12">
        <f>+Roc_InfraMR[[#This Row],[Total Vías (excluido Auxiliares)]]</f>
        <v>389.97</v>
      </c>
      <c r="P273" s="1">
        <v>61</v>
      </c>
      <c r="Q273" s="1">
        <v>5</v>
      </c>
      <c r="R273" s="1">
        <v>3</v>
      </c>
      <c r="S273" s="1">
        <f t="shared" si="39"/>
        <v>69</v>
      </c>
      <c r="T273" s="1">
        <v>60</v>
      </c>
      <c r="U273" s="1">
        <v>68</v>
      </c>
      <c r="V273" s="1">
        <v>10</v>
      </c>
      <c r="W273" s="1">
        <v>23</v>
      </c>
      <c r="X273" s="1">
        <v>0</v>
      </c>
      <c r="Y273" s="1">
        <f t="shared" si="40"/>
        <v>161</v>
      </c>
      <c r="Z273" s="1">
        <v>62</v>
      </c>
      <c r="AA273" s="1">
        <v>26</v>
      </c>
      <c r="AB273" s="1">
        <v>161</v>
      </c>
      <c r="AC273" s="1">
        <f t="shared" si="41"/>
        <v>249</v>
      </c>
      <c r="AD273" s="1">
        <v>23</v>
      </c>
      <c r="AE273" s="1">
        <v>29</v>
      </c>
      <c r="AF273" s="1">
        <v>132</v>
      </c>
      <c r="AG273" s="1">
        <f t="shared" si="42"/>
        <v>184</v>
      </c>
      <c r="AH273" s="12">
        <v>60.414999999999999</v>
      </c>
      <c r="AI273" s="12">
        <v>0</v>
      </c>
      <c r="AJ273" s="12">
        <v>166.46899999999999</v>
      </c>
      <c r="AK273" s="12">
        <f t="shared" si="43"/>
        <v>226.88399999999999</v>
      </c>
      <c r="AL273" s="1">
        <v>3</v>
      </c>
      <c r="AM273" s="1">
        <v>8</v>
      </c>
      <c r="AN273" s="1">
        <v>29</v>
      </c>
      <c r="AO273" s="1">
        <f t="shared" si="44"/>
        <v>40</v>
      </c>
      <c r="AP273" s="1">
        <v>272</v>
      </c>
      <c r="AQ273" s="1">
        <v>136</v>
      </c>
      <c r="AR273" s="1">
        <v>72</v>
      </c>
      <c r="AS273" s="1">
        <f>+Roc_InfraMR[[#This Row],[B.02.3 - Parque de Coches Eléctricos Motrices Tipo R]]+Roc_InfraMR[[#This Row],[B.02.2 - Parque de Coches Eléctricos Motrices Remolcados Tipo R]]+Roc_InfraMR[[#This Row],[B.02.1 - Parque de Coches Eléctricos Motrices]]</f>
        <v>480</v>
      </c>
      <c r="AT273" s="1">
        <v>0</v>
      </c>
      <c r="AU273" s="1">
        <v>0</v>
      </c>
      <c r="AV273" s="1">
        <v>0</v>
      </c>
      <c r="AW273" s="1">
        <f>+SUM(Roc_InfraMR[[#This Row],[B.03.1 - Parque de Coches Motores Motrices Remolcados]:[B.03.3 - Parque de Coches Motores Motrices Cabina]])</f>
        <v>0</v>
      </c>
      <c r="AX273" s="1">
        <v>158</v>
      </c>
      <c r="AY273" s="1">
        <v>52</v>
      </c>
      <c r="AZ273" s="1">
        <v>15</v>
      </c>
      <c r="BA273" s="1">
        <v>102</v>
      </c>
      <c r="BB273" s="1">
        <v>0</v>
      </c>
      <c r="BC273" s="1">
        <f t="shared" si="45"/>
        <v>327</v>
      </c>
      <c r="BD273" s="1">
        <v>0</v>
      </c>
      <c r="BE273" s="1">
        <v>20</v>
      </c>
      <c r="BF273" s="16">
        <v>1676</v>
      </c>
    </row>
    <row r="274" spans="1:58">
      <c r="A274" s="1">
        <v>2015</v>
      </c>
      <c r="B274" s="1" t="s">
        <v>123</v>
      </c>
      <c r="C274" s="12">
        <v>0</v>
      </c>
      <c r="D274" s="12">
        <v>138.45500000000001</v>
      </c>
      <c r="E274" s="12">
        <v>0</v>
      </c>
      <c r="F274" s="12">
        <v>56.53</v>
      </c>
      <c r="G274" s="12">
        <f t="shared" si="38"/>
        <v>194.98500000000001</v>
      </c>
      <c r="H274" s="12">
        <f>+Roc_InfraMR[[#This Row],[Total Líneas de Explotación ]]</f>
        <v>194.98500000000001</v>
      </c>
      <c r="I274" s="12">
        <v>375.96699999999998</v>
      </c>
      <c r="J274" s="12">
        <f>+Roc_InfraMR[[#This Row],[A.01.2 -  Longitud de Líneas de Explotación No Electrificadas Vía Doble o Múltiple (km)]]*2+Roc_InfraMR[[#This Row],[A.01.1 -  Longitud de Líneas de Explotación No Electrificadas Vía Simple (km)]]</f>
        <v>276.91000000000003</v>
      </c>
      <c r="K274" s="12">
        <v>0</v>
      </c>
      <c r="L274" s="12">
        <f>+Roc_InfraMR[[#This Row],[A.02.2 -  Longitud de Líneas de Explotación Electrificadas Vía Doble o Múltiple (km)]]*2</f>
        <v>113.06</v>
      </c>
      <c r="M274" s="12">
        <v>0</v>
      </c>
      <c r="N274" s="12">
        <f>+Roc_InfraMR[[#This Row],[A.03.1 -  Longitud de Vías de Explotación No Electrificadas Troncales y Ramales (vía principal) (km)]]+Roc_InfraMR[[#This Row],[A.04.1 -  Longitud de Vías de Explotación Electrificadas Troncales y Ramales (vía principal) (km)]]</f>
        <v>389.97</v>
      </c>
      <c r="O274" s="12">
        <f>+Roc_InfraMR[[#This Row],[Total Vías (excluido Auxiliares)]]</f>
        <v>389.97</v>
      </c>
      <c r="P274" s="1">
        <v>61</v>
      </c>
      <c r="Q274" s="1">
        <v>5</v>
      </c>
      <c r="R274" s="1">
        <v>3</v>
      </c>
      <c r="S274" s="1">
        <f t="shared" si="39"/>
        <v>69</v>
      </c>
      <c r="T274" s="1">
        <v>60</v>
      </c>
      <c r="U274" s="1">
        <v>68</v>
      </c>
      <c r="V274" s="1">
        <v>10</v>
      </c>
      <c r="W274" s="1">
        <v>23</v>
      </c>
      <c r="X274" s="1">
        <v>0</v>
      </c>
      <c r="Y274" s="1">
        <f t="shared" si="40"/>
        <v>161</v>
      </c>
      <c r="Z274" s="1">
        <v>62</v>
      </c>
      <c r="AA274" s="1">
        <v>26</v>
      </c>
      <c r="AB274" s="1">
        <v>161</v>
      </c>
      <c r="AC274" s="1">
        <f t="shared" si="41"/>
        <v>249</v>
      </c>
      <c r="AD274" s="1">
        <v>23</v>
      </c>
      <c r="AE274" s="1">
        <v>29</v>
      </c>
      <c r="AF274" s="1">
        <v>132</v>
      </c>
      <c r="AG274" s="1">
        <f t="shared" si="42"/>
        <v>184</v>
      </c>
      <c r="AH274" s="12">
        <v>60.414999999999999</v>
      </c>
      <c r="AI274" s="12">
        <v>0</v>
      </c>
      <c r="AJ274" s="12">
        <v>166.46899999999999</v>
      </c>
      <c r="AK274" s="12">
        <f t="shared" si="43"/>
        <v>226.88399999999999</v>
      </c>
      <c r="AL274" s="1">
        <v>3</v>
      </c>
      <c r="AM274" s="1">
        <v>8</v>
      </c>
      <c r="AN274" s="1">
        <v>29</v>
      </c>
      <c r="AO274" s="1">
        <f t="shared" si="44"/>
        <v>40</v>
      </c>
      <c r="AP274" s="1">
        <v>272</v>
      </c>
      <c r="AQ274" s="1">
        <v>136</v>
      </c>
      <c r="AR274" s="1">
        <v>72</v>
      </c>
      <c r="AS274" s="1">
        <f>+Roc_InfraMR[[#This Row],[B.02.3 - Parque de Coches Eléctricos Motrices Tipo R]]+Roc_InfraMR[[#This Row],[B.02.2 - Parque de Coches Eléctricos Motrices Remolcados Tipo R]]+Roc_InfraMR[[#This Row],[B.02.1 - Parque de Coches Eléctricos Motrices]]</f>
        <v>480</v>
      </c>
      <c r="AT274" s="1">
        <v>0</v>
      </c>
      <c r="AU274" s="1">
        <v>0</v>
      </c>
      <c r="AV274" s="1">
        <v>0</v>
      </c>
      <c r="AW274" s="1">
        <f>+SUM(Roc_InfraMR[[#This Row],[B.03.1 - Parque de Coches Motores Motrices Remolcados]:[B.03.3 - Parque de Coches Motores Motrices Cabina]])</f>
        <v>0</v>
      </c>
      <c r="AX274" s="1">
        <v>158</v>
      </c>
      <c r="AY274" s="1">
        <v>52</v>
      </c>
      <c r="AZ274" s="1">
        <v>15</v>
      </c>
      <c r="BA274" s="1">
        <v>102</v>
      </c>
      <c r="BB274" s="1">
        <v>0</v>
      </c>
      <c r="BC274" s="1">
        <f t="shared" si="45"/>
        <v>327</v>
      </c>
      <c r="BD274" s="1">
        <v>0</v>
      </c>
      <c r="BE274" s="1">
        <v>20</v>
      </c>
      <c r="BF274" s="16">
        <v>1676</v>
      </c>
    </row>
    <row r="275" spans="1:58">
      <c r="A275" s="1">
        <v>2015</v>
      </c>
      <c r="B275" s="1" t="s">
        <v>124</v>
      </c>
      <c r="C275" s="12">
        <v>0</v>
      </c>
      <c r="D275" s="12">
        <v>138.45500000000001</v>
      </c>
      <c r="E275" s="12">
        <v>0</v>
      </c>
      <c r="F275" s="12">
        <v>56.53</v>
      </c>
      <c r="G275" s="12">
        <f t="shared" si="38"/>
        <v>194.98500000000001</v>
      </c>
      <c r="H275" s="12">
        <f>+Roc_InfraMR[[#This Row],[Total Líneas de Explotación ]]</f>
        <v>194.98500000000001</v>
      </c>
      <c r="I275" s="12">
        <v>375.96699999999998</v>
      </c>
      <c r="J275" s="12">
        <f>+Roc_InfraMR[[#This Row],[A.01.2 -  Longitud de Líneas de Explotación No Electrificadas Vía Doble o Múltiple (km)]]*2+Roc_InfraMR[[#This Row],[A.01.1 -  Longitud de Líneas de Explotación No Electrificadas Vía Simple (km)]]</f>
        <v>276.91000000000003</v>
      </c>
      <c r="K275" s="12">
        <v>0</v>
      </c>
      <c r="L275" s="12">
        <f>+Roc_InfraMR[[#This Row],[A.02.2 -  Longitud de Líneas de Explotación Electrificadas Vía Doble o Múltiple (km)]]*2</f>
        <v>113.06</v>
      </c>
      <c r="M275" s="12">
        <v>0</v>
      </c>
      <c r="N275" s="12">
        <f>+Roc_InfraMR[[#This Row],[A.03.1 -  Longitud de Vías de Explotación No Electrificadas Troncales y Ramales (vía principal) (km)]]+Roc_InfraMR[[#This Row],[A.04.1 -  Longitud de Vías de Explotación Electrificadas Troncales y Ramales (vía principal) (km)]]</f>
        <v>389.97</v>
      </c>
      <c r="O275" s="12">
        <f>+Roc_InfraMR[[#This Row],[Total Vías (excluido Auxiliares)]]</f>
        <v>389.97</v>
      </c>
      <c r="P275" s="1">
        <v>61</v>
      </c>
      <c r="Q275" s="1">
        <v>5</v>
      </c>
      <c r="R275" s="1">
        <v>3</v>
      </c>
      <c r="S275" s="1">
        <f t="shared" si="39"/>
        <v>69</v>
      </c>
      <c r="T275" s="1">
        <v>60</v>
      </c>
      <c r="U275" s="1">
        <v>68</v>
      </c>
      <c r="V275" s="1">
        <v>10</v>
      </c>
      <c r="W275" s="1">
        <v>23</v>
      </c>
      <c r="X275" s="1">
        <v>0</v>
      </c>
      <c r="Y275" s="1">
        <f t="shared" si="40"/>
        <v>161</v>
      </c>
      <c r="Z275" s="1">
        <v>62</v>
      </c>
      <c r="AA275" s="1">
        <v>26</v>
      </c>
      <c r="AB275" s="1">
        <v>161</v>
      </c>
      <c r="AC275" s="1">
        <f t="shared" si="41"/>
        <v>249</v>
      </c>
      <c r="AD275" s="1">
        <v>23</v>
      </c>
      <c r="AE275" s="1">
        <v>29</v>
      </c>
      <c r="AF275" s="1">
        <v>132</v>
      </c>
      <c r="AG275" s="1">
        <f t="shared" si="42"/>
        <v>184</v>
      </c>
      <c r="AH275" s="12">
        <v>60.414999999999999</v>
      </c>
      <c r="AI275" s="12">
        <v>0</v>
      </c>
      <c r="AJ275" s="12">
        <v>166.46899999999999</v>
      </c>
      <c r="AK275" s="12">
        <f t="shared" si="43"/>
        <v>226.88399999999999</v>
      </c>
      <c r="AL275" s="1">
        <v>3</v>
      </c>
      <c r="AM275" s="1">
        <v>8</v>
      </c>
      <c r="AN275" s="1">
        <v>29</v>
      </c>
      <c r="AO275" s="1">
        <f t="shared" si="44"/>
        <v>40</v>
      </c>
      <c r="AP275" s="1">
        <v>272</v>
      </c>
      <c r="AQ275" s="1">
        <v>136</v>
      </c>
      <c r="AR275" s="1">
        <v>72</v>
      </c>
      <c r="AS275" s="1">
        <f>+Roc_InfraMR[[#This Row],[B.02.3 - Parque de Coches Eléctricos Motrices Tipo R]]+Roc_InfraMR[[#This Row],[B.02.2 - Parque de Coches Eléctricos Motrices Remolcados Tipo R]]+Roc_InfraMR[[#This Row],[B.02.1 - Parque de Coches Eléctricos Motrices]]</f>
        <v>480</v>
      </c>
      <c r="AT275" s="1">
        <v>0</v>
      </c>
      <c r="AU275" s="1">
        <v>0</v>
      </c>
      <c r="AV275" s="1">
        <v>0</v>
      </c>
      <c r="AW275" s="1">
        <f>+SUM(Roc_InfraMR[[#This Row],[B.03.1 - Parque de Coches Motores Motrices Remolcados]:[B.03.3 - Parque de Coches Motores Motrices Cabina]])</f>
        <v>0</v>
      </c>
      <c r="AX275" s="1">
        <v>158</v>
      </c>
      <c r="AY275" s="1">
        <v>52</v>
      </c>
      <c r="AZ275" s="1">
        <v>15</v>
      </c>
      <c r="BA275" s="1">
        <v>102</v>
      </c>
      <c r="BB275" s="1">
        <v>0</v>
      </c>
      <c r="BC275" s="1">
        <f t="shared" si="45"/>
        <v>327</v>
      </c>
      <c r="BD275" s="1">
        <v>0</v>
      </c>
      <c r="BE275" s="1">
        <v>20</v>
      </c>
      <c r="BF275" s="16">
        <v>1676</v>
      </c>
    </row>
    <row r="276" spans="1:58">
      <c r="A276" s="1">
        <v>2015</v>
      </c>
      <c r="B276" s="1" t="s">
        <v>125</v>
      </c>
      <c r="C276" s="12">
        <v>0</v>
      </c>
      <c r="D276" s="12">
        <v>138.45500000000001</v>
      </c>
      <c r="E276" s="12">
        <v>0</v>
      </c>
      <c r="F276" s="12">
        <v>56.53</v>
      </c>
      <c r="G276" s="12">
        <f t="shared" si="38"/>
        <v>194.98500000000001</v>
      </c>
      <c r="H276" s="12">
        <f>+Roc_InfraMR[[#This Row],[Total Líneas de Explotación ]]</f>
        <v>194.98500000000001</v>
      </c>
      <c r="I276" s="12">
        <v>375.96699999999998</v>
      </c>
      <c r="J276" s="12">
        <f>+Roc_InfraMR[[#This Row],[A.01.2 -  Longitud de Líneas de Explotación No Electrificadas Vía Doble o Múltiple (km)]]*2+Roc_InfraMR[[#This Row],[A.01.1 -  Longitud de Líneas de Explotación No Electrificadas Vía Simple (km)]]</f>
        <v>276.91000000000003</v>
      </c>
      <c r="K276" s="12">
        <v>0</v>
      </c>
      <c r="L276" s="12">
        <f>+Roc_InfraMR[[#This Row],[A.02.2 -  Longitud de Líneas de Explotación Electrificadas Vía Doble o Múltiple (km)]]*2</f>
        <v>113.06</v>
      </c>
      <c r="M276" s="12">
        <v>0</v>
      </c>
      <c r="N276" s="12">
        <f>+Roc_InfraMR[[#This Row],[A.03.1 -  Longitud de Vías de Explotación No Electrificadas Troncales y Ramales (vía principal) (km)]]+Roc_InfraMR[[#This Row],[A.04.1 -  Longitud de Vías de Explotación Electrificadas Troncales y Ramales (vía principal) (km)]]</f>
        <v>389.97</v>
      </c>
      <c r="O276" s="12">
        <f>+Roc_InfraMR[[#This Row],[Total Vías (excluido Auxiliares)]]</f>
        <v>389.97</v>
      </c>
      <c r="P276" s="1">
        <v>61</v>
      </c>
      <c r="Q276" s="1">
        <v>5</v>
      </c>
      <c r="R276" s="1">
        <v>3</v>
      </c>
      <c r="S276" s="1">
        <f t="shared" si="39"/>
        <v>69</v>
      </c>
      <c r="T276" s="1">
        <v>60</v>
      </c>
      <c r="U276" s="1">
        <v>68</v>
      </c>
      <c r="V276" s="1">
        <v>10</v>
      </c>
      <c r="W276" s="1">
        <v>23</v>
      </c>
      <c r="X276" s="1">
        <v>0</v>
      </c>
      <c r="Y276" s="1">
        <f t="shared" si="40"/>
        <v>161</v>
      </c>
      <c r="Z276" s="1">
        <v>62</v>
      </c>
      <c r="AA276" s="1">
        <v>26</v>
      </c>
      <c r="AB276" s="1">
        <v>161</v>
      </c>
      <c r="AC276" s="1">
        <f t="shared" si="41"/>
        <v>249</v>
      </c>
      <c r="AD276" s="1">
        <v>23</v>
      </c>
      <c r="AE276" s="1">
        <v>29</v>
      </c>
      <c r="AF276" s="1">
        <v>132</v>
      </c>
      <c r="AG276" s="1">
        <f t="shared" si="42"/>
        <v>184</v>
      </c>
      <c r="AH276" s="12">
        <v>60.414999999999999</v>
      </c>
      <c r="AI276" s="12">
        <v>0</v>
      </c>
      <c r="AJ276" s="12">
        <v>166.46899999999999</v>
      </c>
      <c r="AK276" s="12">
        <f t="shared" si="43"/>
        <v>226.88399999999999</v>
      </c>
      <c r="AL276" s="1">
        <v>3</v>
      </c>
      <c r="AM276" s="1">
        <v>8</v>
      </c>
      <c r="AN276" s="1">
        <v>29</v>
      </c>
      <c r="AO276" s="1">
        <f t="shared" si="44"/>
        <v>40</v>
      </c>
      <c r="AP276" s="1">
        <v>272</v>
      </c>
      <c r="AQ276" s="1">
        <v>136</v>
      </c>
      <c r="AR276" s="1">
        <v>72</v>
      </c>
      <c r="AS276" s="1">
        <f>+Roc_InfraMR[[#This Row],[B.02.3 - Parque de Coches Eléctricos Motrices Tipo R]]+Roc_InfraMR[[#This Row],[B.02.2 - Parque de Coches Eléctricos Motrices Remolcados Tipo R]]+Roc_InfraMR[[#This Row],[B.02.1 - Parque de Coches Eléctricos Motrices]]</f>
        <v>480</v>
      </c>
      <c r="AT276" s="1">
        <v>0</v>
      </c>
      <c r="AU276" s="1">
        <v>0</v>
      </c>
      <c r="AV276" s="1">
        <v>0</v>
      </c>
      <c r="AW276" s="1">
        <f>+SUM(Roc_InfraMR[[#This Row],[B.03.1 - Parque de Coches Motores Motrices Remolcados]:[B.03.3 - Parque de Coches Motores Motrices Cabina]])</f>
        <v>0</v>
      </c>
      <c r="AX276" s="1">
        <v>158</v>
      </c>
      <c r="AY276" s="1">
        <v>52</v>
      </c>
      <c r="AZ276" s="1">
        <v>15</v>
      </c>
      <c r="BA276" s="1">
        <v>102</v>
      </c>
      <c r="BB276" s="1">
        <v>0</v>
      </c>
      <c r="BC276" s="1">
        <f t="shared" si="45"/>
        <v>327</v>
      </c>
      <c r="BD276" s="1">
        <v>0</v>
      </c>
      <c r="BE276" s="1">
        <v>20</v>
      </c>
      <c r="BF276" s="16">
        <v>1676</v>
      </c>
    </row>
    <row r="277" spans="1:58">
      <c r="A277" s="1">
        <v>2015</v>
      </c>
      <c r="B277" s="1" t="s">
        <v>126</v>
      </c>
      <c r="C277" s="12">
        <v>0</v>
      </c>
      <c r="D277" s="12">
        <v>138.45500000000001</v>
      </c>
      <c r="E277" s="12">
        <v>0</v>
      </c>
      <c r="F277" s="12">
        <v>56.53</v>
      </c>
      <c r="G277" s="12">
        <f t="shared" si="38"/>
        <v>194.98500000000001</v>
      </c>
      <c r="H277" s="12">
        <f>+Roc_InfraMR[[#This Row],[Total Líneas de Explotación ]]</f>
        <v>194.98500000000001</v>
      </c>
      <c r="I277" s="12">
        <v>375.96699999999998</v>
      </c>
      <c r="J277" s="12">
        <f>+Roc_InfraMR[[#This Row],[A.01.2 -  Longitud de Líneas de Explotación No Electrificadas Vía Doble o Múltiple (km)]]*2+Roc_InfraMR[[#This Row],[A.01.1 -  Longitud de Líneas de Explotación No Electrificadas Vía Simple (km)]]</f>
        <v>276.91000000000003</v>
      </c>
      <c r="K277" s="12">
        <v>0</v>
      </c>
      <c r="L277" s="12">
        <f>+Roc_InfraMR[[#This Row],[A.02.2 -  Longitud de Líneas de Explotación Electrificadas Vía Doble o Múltiple (km)]]*2</f>
        <v>113.06</v>
      </c>
      <c r="M277" s="12">
        <v>0</v>
      </c>
      <c r="N277" s="12">
        <f>+Roc_InfraMR[[#This Row],[A.03.1 -  Longitud de Vías de Explotación No Electrificadas Troncales y Ramales (vía principal) (km)]]+Roc_InfraMR[[#This Row],[A.04.1 -  Longitud de Vías de Explotación Electrificadas Troncales y Ramales (vía principal) (km)]]</f>
        <v>389.97</v>
      </c>
      <c r="O277" s="12">
        <f>+Roc_InfraMR[[#This Row],[Total Vías (excluido Auxiliares)]]</f>
        <v>389.97</v>
      </c>
      <c r="P277" s="1">
        <v>61</v>
      </c>
      <c r="Q277" s="1">
        <v>5</v>
      </c>
      <c r="R277" s="1">
        <v>3</v>
      </c>
      <c r="S277" s="1">
        <f t="shared" si="39"/>
        <v>69</v>
      </c>
      <c r="T277" s="1">
        <v>60</v>
      </c>
      <c r="U277" s="1">
        <v>68</v>
      </c>
      <c r="V277" s="1">
        <v>10</v>
      </c>
      <c r="W277" s="1">
        <v>23</v>
      </c>
      <c r="X277" s="1">
        <v>0</v>
      </c>
      <c r="Y277" s="1">
        <f t="shared" si="40"/>
        <v>161</v>
      </c>
      <c r="Z277" s="1">
        <v>62</v>
      </c>
      <c r="AA277" s="1">
        <v>26</v>
      </c>
      <c r="AB277" s="1">
        <v>161</v>
      </c>
      <c r="AC277" s="1">
        <f t="shared" si="41"/>
        <v>249</v>
      </c>
      <c r="AD277" s="1">
        <v>23</v>
      </c>
      <c r="AE277" s="1">
        <v>29</v>
      </c>
      <c r="AF277" s="1">
        <v>132</v>
      </c>
      <c r="AG277" s="1">
        <f t="shared" si="42"/>
        <v>184</v>
      </c>
      <c r="AH277" s="12">
        <v>60.414999999999999</v>
      </c>
      <c r="AI277" s="12">
        <v>0</v>
      </c>
      <c r="AJ277" s="12">
        <v>166.46899999999999</v>
      </c>
      <c r="AK277" s="12">
        <f t="shared" si="43"/>
        <v>226.88399999999999</v>
      </c>
      <c r="AL277" s="1">
        <v>3</v>
      </c>
      <c r="AM277" s="1">
        <v>8</v>
      </c>
      <c r="AN277" s="1">
        <v>29</v>
      </c>
      <c r="AO277" s="1">
        <f t="shared" si="44"/>
        <v>40</v>
      </c>
      <c r="AP277" s="1">
        <v>272</v>
      </c>
      <c r="AQ277" s="1">
        <v>136</v>
      </c>
      <c r="AR277" s="1">
        <v>72</v>
      </c>
      <c r="AS277" s="1">
        <f>+Roc_InfraMR[[#This Row],[B.02.3 - Parque de Coches Eléctricos Motrices Tipo R]]+Roc_InfraMR[[#This Row],[B.02.2 - Parque de Coches Eléctricos Motrices Remolcados Tipo R]]+Roc_InfraMR[[#This Row],[B.02.1 - Parque de Coches Eléctricos Motrices]]</f>
        <v>480</v>
      </c>
      <c r="AT277" s="1">
        <v>0</v>
      </c>
      <c r="AU277" s="1">
        <v>0</v>
      </c>
      <c r="AV277" s="1">
        <v>0</v>
      </c>
      <c r="AW277" s="1">
        <f>+SUM(Roc_InfraMR[[#This Row],[B.03.1 - Parque de Coches Motores Motrices Remolcados]:[B.03.3 - Parque de Coches Motores Motrices Cabina]])</f>
        <v>0</v>
      </c>
      <c r="AX277" s="1">
        <v>158</v>
      </c>
      <c r="AY277" s="1">
        <v>52</v>
      </c>
      <c r="AZ277" s="1">
        <v>15</v>
      </c>
      <c r="BA277" s="1">
        <v>102</v>
      </c>
      <c r="BB277" s="1">
        <v>0</v>
      </c>
      <c r="BC277" s="1">
        <f t="shared" si="45"/>
        <v>327</v>
      </c>
      <c r="BD277" s="1">
        <v>0</v>
      </c>
      <c r="BE277" s="1">
        <v>20</v>
      </c>
      <c r="BF277" s="16">
        <v>1676</v>
      </c>
    </row>
    <row r="278" spans="1:58">
      <c r="A278" s="1">
        <v>2016</v>
      </c>
      <c r="B278" s="1" t="s">
        <v>115</v>
      </c>
      <c r="C278" s="12">
        <v>0</v>
      </c>
      <c r="D278" s="12">
        <v>138.45500000000001</v>
      </c>
      <c r="E278" s="12">
        <v>0</v>
      </c>
      <c r="F278" s="12">
        <v>56.53</v>
      </c>
      <c r="G278" s="12">
        <f t="shared" si="38"/>
        <v>194.98500000000001</v>
      </c>
      <c r="H278" s="12">
        <f>+Roc_InfraMR[[#This Row],[Total Líneas de Explotación ]]</f>
        <v>194.98500000000001</v>
      </c>
      <c r="I278" s="12">
        <v>375.96699999999998</v>
      </c>
      <c r="J278" s="12">
        <f>+Roc_InfraMR[[#This Row],[A.01.2 -  Longitud de Líneas de Explotación No Electrificadas Vía Doble o Múltiple (km)]]*2+Roc_InfraMR[[#This Row],[A.01.1 -  Longitud de Líneas de Explotación No Electrificadas Vía Simple (km)]]</f>
        <v>276.91000000000003</v>
      </c>
      <c r="K278" s="12">
        <v>0</v>
      </c>
      <c r="L278" s="12">
        <f>+Roc_InfraMR[[#This Row],[A.02.2 -  Longitud de Líneas de Explotación Electrificadas Vía Doble o Múltiple (km)]]*2</f>
        <v>113.06</v>
      </c>
      <c r="M278" s="12">
        <v>0</v>
      </c>
      <c r="N278" s="12">
        <f>+Roc_InfraMR[[#This Row],[A.03.1 -  Longitud de Vías de Explotación No Electrificadas Troncales y Ramales (vía principal) (km)]]+Roc_InfraMR[[#This Row],[A.04.1 -  Longitud de Vías de Explotación Electrificadas Troncales y Ramales (vía principal) (km)]]</f>
        <v>389.97</v>
      </c>
      <c r="O278" s="12">
        <f>+Roc_InfraMR[[#This Row],[Total Vías (excluido Auxiliares)]]</f>
        <v>389.97</v>
      </c>
      <c r="P278" s="1">
        <v>61</v>
      </c>
      <c r="Q278" s="1">
        <v>5</v>
      </c>
      <c r="R278" s="1">
        <v>3</v>
      </c>
      <c r="S278" s="1">
        <f t="shared" si="39"/>
        <v>69</v>
      </c>
      <c r="T278" s="1">
        <v>60</v>
      </c>
      <c r="U278" s="1">
        <v>68</v>
      </c>
      <c r="V278" s="1">
        <v>10</v>
      </c>
      <c r="W278" s="1">
        <v>23</v>
      </c>
      <c r="X278" s="1">
        <v>0</v>
      </c>
      <c r="Y278" s="1">
        <f t="shared" si="40"/>
        <v>161</v>
      </c>
      <c r="Z278" s="1">
        <v>62</v>
      </c>
      <c r="AA278" s="1">
        <v>26</v>
      </c>
      <c r="AB278" s="1">
        <v>161</v>
      </c>
      <c r="AC278" s="1">
        <f t="shared" si="41"/>
        <v>249</v>
      </c>
      <c r="AD278" s="1">
        <v>23</v>
      </c>
      <c r="AE278" s="1">
        <v>29</v>
      </c>
      <c r="AF278" s="1">
        <v>132</v>
      </c>
      <c r="AG278" s="1">
        <f t="shared" si="42"/>
        <v>184</v>
      </c>
      <c r="AH278" s="12">
        <v>60.414999999999999</v>
      </c>
      <c r="AI278" s="12">
        <v>0</v>
      </c>
      <c r="AJ278" s="12">
        <v>166.46899999999999</v>
      </c>
      <c r="AK278" s="12">
        <f t="shared" si="43"/>
        <v>226.88399999999999</v>
      </c>
      <c r="AL278" s="1">
        <v>3</v>
      </c>
      <c r="AM278" s="1">
        <v>8</v>
      </c>
      <c r="AN278" s="1">
        <v>29</v>
      </c>
      <c r="AO278" s="1">
        <f t="shared" si="44"/>
        <v>40</v>
      </c>
      <c r="AP278" s="1">
        <v>272</v>
      </c>
      <c r="AQ278" s="1">
        <v>136</v>
      </c>
      <c r="AR278" s="1">
        <v>72</v>
      </c>
      <c r="AS278" s="1">
        <f>+Roc_InfraMR[[#This Row],[B.02.3 - Parque de Coches Eléctricos Motrices Tipo R]]+Roc_InfraMR[[#This Row],[B.02.2 - Parque de Coches Eléctricos Motrices Remolcados Tipo R]]+Roc_InfraMR[[#This Row],[B.02.1 - Parque de Coches Eléctricos Motrices]]</f>
        <v>480</v>
      </c>
      <c r="AT278" s="1">
        <v>0</v>
      </c>
      <c r="AU278" s="1">
        <v>0</v>
      </c>
      <c r="AV278" s="1">
        <v>0</v>
      </c>
      <c r="AW278" s="1">
        <f>+SUM(Roc_InfraMR[[#This Row],[B.03.1 - Parque de Coches Motores Motrices Remolcados]:[B.03.3 - Parque de Coches Motores Motrices Cabina]])</f>
        <v>0</v>
      </c>
      <c r="AX278" s="1">
        <v>158</v>
      </c>
      <c r="AY278" s="1">
        <v>52</v>
      </c>
      <c r="AZ278" s="1">
        <v>15</v>
      </c>
      <c r="BA278" s="1">
        <v>102</v>
      </c>
      <c r="BB278" s="1">
        <v>0</v>
      </c>
      <c r="BC278" s="1">
        <f t="shared" si="45"/>
        <v>327</v>
      </c>
      <c r="BD278" s="1">
        <v>0</v>
      </c>
      <c r="BE278" s="1">
        <v>20</v>
      </c>
      <c r="BF278" s="16">
        <v>1676</v>
      </c>
    </row>
    <row r="279" spans="1:58">
      <c r="A279" s="1">
        <v>2016</v>
      </c>
      <c r="B279" s="1" t="s">
        <v>116</v>
      </c>
      <c r="C279" s="12">
        <v>0</v>
      </c>
      <c r="D279" s="12">
        <v>138.45500000000001</v>
      </c>
      <c r="E279" s="12">
        <v>0</v>
      </c>
      <c r="F279" s="12">
        <v>56.53</v>
      </c>
      <c r="G279" s="12">
        <f t="shared" si="38"/>
        <v>194.98500000000001</v>
      </c>
      <c r="H279" s="12">
        <f>+Roc_InfraMR[[#This Row],[Total Líneas de Explotación ]]</f>
        <v>194.98500000000001</v>
      </c>
      <c r="I279" s="12">
        <v>375.96699999999998</v>
      </c>
      <c r="J279" s="12">
        <f>+Roc_InfraMR[[#This Row],[A.01.2 -  Longitud de Líneas de Explotación No Electrificadas Vía Doble o Múltiple (km)]]*2+Roc_InfraMR[[#This Row],[A.01.1 -  Longitud de Líneas de Explotación No Electrificadas Vía Simple (km)]]</f>
        <v>276.91000000000003</v>
      </c>
      <c r="K279" s="12">
        <v>0</v>
      </c>
      <c r="L279" s="12">
        <f>+Roc_InfraMR[[#This Row],[A.02.2 -  Longitud de Líneas de Explotación Electrificadas Vía Doble o Múltiple (km)]]*2</f>
        <v>113.06</v>
      </c>
      <c r="M279" s="12">
        <v>0</v>
      </c>
      <c r="N279" s="12">
        <f>+Roc_InfraMR[[#This Row],[A.03.1 -  Longitud de Vías de Explotación No Electrificadas Troncales y Ramales (vía principal) (km)]]+Roc_InfraMR[[#This Row],[A.04.1 -  Longitud de Vías de Explotación Electrificadas Troncales y Ramales (vía principal) (km)]]</f>
        <v>389.97</v>
      </c>
      <c r="O279" s="12">
        <f>+Roc_InfraMR[[#This Row],[Total Vías (excluido Auxiliares)]]</f>
        <v>389.97</v>
      </c>
      <c r="P279" s="1">
        <v>61</v>
      </c>
      <c r="Q279" s="1">
        <v>5</v>
      </c>
      <c r="R279" s="1">
        <v>3</v>
      </c>
      <c r="S279" s="1">
        <f t="shared" si="39"/>
        <v>69</v>
      </c>
      <c r="T279" s="1">
        <v>60</v>
      </c>
      <c r="U279" s="1">
        <v>68</v>
      </c>
      <c r="V279" s="1">
        <v>10</v>
      </c>
      <c r="W279" s="1">
        <v>23</v>
      </c>
      <c r="X279" s="1">
        <v>0</v>
      </c>
      <c r="Y279" s="1">
        <f t="shared" si="40"/>
        <v>161</v>
      </c>
      <c r="Z279" s="1">
        <v>62</v>
      </c>
      <c r="AA279" s="1">
        <v>26</v>
      </c>
      <c r="AB279" s="1">
        <v>161</v>
      </c>
      <c r="AC279" s="1">
        <f t="shared" si="41"/>
        <v>249</v>
      </c>
      <c r="AD279" s="1">
        <v>23</v>
      </c>
      <c r="AE279" s="1">
        <v>29</v>
      </c>
      <c r="AF279" s="1">
        <v>132</v>
      </c>
      <c r="AG279" s="1">
        <f t="shared" si="42"/>
        <v>184</v>
      </c>
      <c r="AH279" s="12">
        <v>60.414999999999999</v>
      </c>
      <c r="AI279" s="12">
        <v>0</v>
      </c>
      <c r="AJ279" s="12">
        <v>166.46899999999999</v>
      </c>
      <c r="AK279" s="12">
        <f t="shared" si="43"/>
        <v>226.88399999999999</v>
      </c>
      <c r="AL279" s="1">
        <v>3</v>
      </c>
      <c r="AM279" s="1">
        <v>8</v>
      </c>
      <c r="AN279" s="1">
        <v>29</v>
      </c>
      <c r="AO279" s="1">
        <f t="shared" si="44"/>
        <v>40</v>
      </c>
      <c r="AP279" s="1">
        <v>272</v>
      </c>
      <c r="AQ279" s="1">
        <v>136</v>
      </c>
      <c r="AR279" s="1">
        <v>72</v>
      </c>
      <c r="AS279" s="1">
        <f>+Roc_InfraMR[[#This Row],[B.02.3 - Parque de Coches Eléctricos Motrices Tipo R]]+Roc_InfraMR[[#This Row],[B.02.2 - Parque de Coches Eléctricos Motrices Remolcados Tipo R]]+Roc_InfraMR[[#This Row],[B.02.1 - Parque de Coches Eléctricos Motrices]]</f>
        <v>480</v>
      </c>
      <c r="AT279" s="1">
        <v>0</v>
      </c>
      <c r="AU279" s="1">
        <v>0</v>
      </c>
      <c r="AV279" s="1">
        <v>0</v>
      </c>
      <c r="AW279" s="1">
        <f>+SUM(Roc_InfraMR[[#This Row],[B.03.1 - Parque de Coches Motores Motrices Remolcados]:[B.03.3 - Parque de Coches Motores Motrices Cabina]])</f>
        <v>0</v>
      </c>
      <c r="AX279" s="1">
        <v>158</v>
      </c>
      <c r="AY279" s="1">
        <v>52</v>
      </c>
      <c r="AZ279" s="1">
        <v>15</v>
      </c>
      <c r="BA279" s="1">
        <v>102</v>
      </c>
      <c r="BB279" s="1">
        <v>0</v>
      </c>
      <c r="BC279" s="1">
        <f t="shared" si="45"/>
        <v>327</v>
      </c>
      <c r="BD279" s="1">
        <v>0</v>
      </c>
      <c r="BE279" s="1">
        <v>20</v>
      </c>
      <c r="BF279" s="16">
        <v>1676</v>
      </c>
    </row>
    <row r="280" spans="1:58">
      <c r="A280" s="1">
        <v>2016</v>
      </c>
      <c r="B280" s="1" t="s">
        <v>117</v>
      </c>
      <c r="C280" s="12">
        <v>0</v>
      </c>
      <c r="D280" s="12">
        <v>138.45500000000001</v>
      </c>
      <c r="E280" s="12">
        <v>0</v>
      </c>
      <c r="F280" s="12">
        <v>56.53</v>
      </c>
      <c r="G280" s="12">
        <f t="shared" si="38"/>
        <v>194.98500000000001</v>
      </c>
      <c r="H280" s="12">
        <f>+Roc_InfraMR[[#This Row],[Total Líneas de Explotación ]]</f>
        <v>194.98500000000001</v>
      </c>
      <c r="I280" s="12">
        <v>340.66100000000006</v>
      </c>
      <c r="J280" s="12">
        <f>+Roc_InfraMR[[#This Row],[A.01.2 -  Longitud de Líneas de Explotación No Electrificadas Vía Doble o Múltiple (km)]]*2+Roc_InfraMR[[#This Row],[A.01.1 -  Longitud de Líneas de Explotación No Electrificadas Vía Simple (km)]]</f>
        <v>276.91000000000003</v>
      </c>
      <c r="K280" s="12">
        <v>0</v>
      </c>
      <c r="L280" s="12">
        <f>+Roc_InfraMR[[#This Row],[A.02.2 -  Longitud de Líneas de Explotación Electrificadas Vía Doble o Múltiple (km)]]*2</f>
        <v>113.06</v>
      </c>
      <c r="M280" s="12">
        <v>0</v>
      </c>
      <c r="N280" s="12">
        <f>+Roc_InfraMR[[#This Row],[A.03.1 -  Longitud de Vías de Explotación No Electrificadas Troncales y Ramales (vía principal) (km)]]+Roc_InfraMR[[#This Row],[A.04.1 -  Longitud de Vías de Explotación Electrificadas Troncales y Ramales (vía principal) (km)]]</f>
        <v>389.97</v>
      </c>
      <c r="O280" s="12">
        <f>+Roc_InfraMR[[#This Row],[Total Vías (excluido Auxiliares)]]</f>
        <v>389.97</v>
      </c>
      <c r="P280" s="1">
        <v>61</v>
      </c>
      <c r="Q280" s="1">
        <v>5</v>
      </c>
      <c r="R280" s="1">
        <v>3</v>
      </c>
      <c r="S280" s="1">
        <f t="shared" si="39"/>
        <v>69</v>
      </c>
      <c r="T280" s="1">
        <v>60</v>
      </c>
      <c r="U280" s="1">
        <v>68</v>
      </c>
      <c r="V280" s="1">
        <v>10</v>
      </c>
      <c r="W280" s="1">
        <v>23</v>
      </c>
      <c r="X280" s="1">
        <v>0</v>
      </c>
      <c r="Y280" s="1">
        <f t="shared" si="40"/>
        <v>161</v>
      </c>
      <c r="Z280" s="1">
        <v>62</v>
      </c>
      <c r="AA280" s="1">
        <v>26</v>
      </c>
      <c r="AB280" s="1">
        <v>161</v>
      </c>
      <c r="AC280" s="1">
        <f t="shared" si="41"/>
        <v>249</v>
      </c>
      <c r="AD280" s="1">
        <v>23</v>
      </c>
      <c r="AE280" s="1">
        <v>29</v>
      </c>
      <c r="AF280" s="1">
        <v>132</v>
      </c>
      <c r="AG280" s="1">
        <f t="shared" si="42"/>
        <v>184</v>
      </c>
      <c r="AH280" s="12">
        <v>60.414999999999999</v>
      </c>
      <c r="AI280" s="12">
        <v>0</v>
      </c>
      <c r="AJ280" s="12">
        <v>166.46899999999999</v>
      </c>
      <c r="AK280" s="12">
        <f t="shared" si="43"/>
        <v>226.88399999999999</v>
      </c>
      <c r="AL280" s="1">
        <v>3</v>
      </c>
      <c r="AM280" s="1">
        <v>8</v>
      </c>
      <c r="AN280" s="1">
        <v>29</v>
      </c>
      <c r="AO280" s="1">
        <f t="shared" si="44"/>
        <v>40</v>
      </c>
      <c r="AP280" s="1">
        <v>272</v>
      </c>
      <c r="AQ280" s="1">
        <v>136</v>
      </c>
      <c r="AR280" s="1">
        <v>72</v>
      </c>
      <c r="AS280" s="1">
        <f>+Roc_InfraMR[[#This Row],[B.02.3 - Parque de Coches Eléctricos Motrices Tipo R]]+Roc_InfraMR[[#This Row],[B.02.2 - Parque de Coches Eléctricos Motrices Remolcados Tipo R]]+Roc_InfraMR[[#This Row],[B.02.1 - Parque de Coches Eléctricos Motrices]]</f>
        <v>480</v>
      </c>
      <c r="AT280" s="1">
        <v>0</v>
      </c>
      <c r="AU280" s="1">
        <v>0</v>
      </c>
      <c r="AV280" s="1">
        <v>0</v>
      </c>
      <c r="AW280" s="1">
        <f>+SUM(Roc_InfraMR[[#This Row],[B.03.1 - Parque de Coches Motores Motrices Remolcados]:[B.03.3 - Parque de Coches Motores Motrices Cabina]])</f>
        <v>0</v>
      </c>
      <c r="AX280" s="1">
        <v>158</v>
      </c>
      <c r="AY280" s="1">
        <v>52</v>
      </c>
      <c r="AZ280" s="1">
        <v>15</v>
      </c>
      <c r="BA280" s="1">
        <v>102</v>
      </c>
      <c r="BB280" s="1">
        <v>0</v>
      </c>
      <c r="BC280" s="1">
        <f t="shared" si="45"/>
        <v>327</v>
      </c>
      <c r="BD280" s="1">
        <v>0</v>
      </c>
      <c r="BE280" s="1">
        <v>20</v>
      </c>
      <c r="BF280" s="16">
        <v>1676</v>
      </c>
    </row>
    <row r="281" spans="1:58">
      <c r="A281" s="1">
        <v>2016</v>
      </c>
      <c r="B281" s="1" t="s">
        <v>118</v>
      </c>
      <c r="C281" s="12">
        <v>0</v>
      </c>
      <c r="D281" s="12">
        <v>138.45500000000001</v>
      </c>
      <c r="E281" s="12">
        <v>0</v>
      </c>
      <c r="F281" s="12">
        <v>56.53</v>
      </c>
      <c r="G281" s="12">
        <f t="shared" si="38"/>
        <v>194.98500000000001</v>
      </c>
      <c r="H281" s="12">
        <f>+Roc_InfraMR[[#This Row],[Total Líneas de Explotación ]]</f>
        <v>194.98500000000001</v>
      </c>
      <c r="I281" s="12">
        <v>340.66100000000006</v>
      </c>
      <c r="J281" s="12">
        <f>+Roc_InfraMR[[#This Row],[A.01.2 -  Longitud de Líneas de Explotación No Electrificadas Vía Doble o Múltiple (km)]]*2+Roc_InfraMR[[#This Row],[A.01.1 -  Longitud de Líneas de Explotación No Electrificadas Vía Simple (km)]]</f>
        <v>276.91000000000003</v>
      </c>
      <c r="K281" s="12">
        <v>0</v>
      </c>
      <c r="L281" s="12">
        <f>+Roc_InfraMR[[#This Row],[A.02.2 -  Longitud de Líneas de Explotación Electrificadas Vía Doble o Múltiple (km)]]*2</f>
        <v>113.06</v>
      </c>
      <c r="M281" s="12">
        <v>0</v>
      </c>
      <c r="N281" s="12">
        <f>+Roc_InfraMR[[#This Row],[A.03.1 -  Longitud de Vías de Explotación No Electrificadas Troncales y Ramales (vía principal) (km)]]+Roc_InfraMR[[#This Row],[A.04.1 -  Longitud de Vías de Explotación Electrificadas Troncales y Ramales (vía principal) (km)]]</f>
        <v>389.97</v>
      </c>
      <c r="O281" s="12">
        <f>+Roc_InfraMR[[#This Row],[Total Vías (excluido Auxiliares)]]</f>
        <v>389.97</v>
      </c>
      <c r="P281" s="1">
        <v>61</v>
      </c>
      <c r="Q281" s="1">
        <v>5</v>
      </c>
      <c r="R281" s="1">
        <v>3</v>
      </c>
      <c r="S281" s="1">
        <f t="shared" si="39"/>
        <v>69</v>
      </c>
      <c r="T281" s="1">
        <v>60</v>
      </c>
      <c r="U281" s="1">
        <v>68</v>
      </c>
      <c r="V281" s="1">
        <v>10</v>
      </c>
      <c r="W281" s="1">
        <v>23</v>
      </c>
      <c r="X281" s="1">
        <v>0</v>
      </c>
      <c r="Y281" s="1">
        <f t="shared" si="40"/>
        <v>161</v>
      </c>
      <c r="Z281" s="1">
        <v>62</v>
      </c>
      <c r="AA281" s="1">
        <v>26</v>
      </c>
      <c r="AB281" s="1">
        <v>161</v>
      </c>
      <c r="AC281" s="1">
        <f t="shared" si="41"/>
        <v>249</v>
      </c>
      <c r="AD281" s="1">
        <v>23</v>
      </c>
      <c r="AE281" s="1">
        <v>29</v>
      </c>
      <c r="AF281" s="1">
        <v>132</v>
      </c>
      <c r="AG281" s="1">
        <f t="shared" si="42"/>
        <v>184</v>
      </c>
      <c r="AH281" s="12">
        <v>60.414999999999999</v>
      </c>
      <c r="AI281" s="12">
        <v>0</v>
      </c>
      <c r="AJ281" s="12">
        <v>166.46899999999999</v>
      </c>
      <c r="AK281" s="12">
        <f t="shared" si="43"/>
        <v>226.88399999999999</v>
      </c>
      <c r="AL281" s="1">
        <v>3</v>
      </c>
      <c r="AM281" s="1">
        <v>8</v>
      </c>
      <c r="AN281" s="1">
        <v>29</v>
      </c>
      <c r="AO281" s="1">
        <f t="shared" si="44"/>
        <v>40</v>
      </c>
      <c r="AP281" s="1">
        <v>272</v>
      </c>
      <c r="AQ281" s="1">
        <v>136</v>
      </c>
      <c r="AR281" s="1">
        <v>72</v>
      </c>
      <c r="AS281" s="1">
        <f>+Roc_InfraMR[[#This Row],[B.02.3 - Parque de Coches Eléctricos Motrices Tipo R]]+Roc_InfraMR[[#This Row],[B.02.2 - Parque de Coches Eléctricos Motrices Remolcados Tipo R]]+Roc_InfraMR[[#This Row],[B.02.1 - Parque de Coches Eléctricos Motrices]]</f>
        <v>480</v>
      </c>
      <c r="AT281" s="1">
        <v>0</v>
      </c>
      <c r="AU281" s="1">
        <v>0</v>
      </c>
      <c r="AV281" s="1">
        <v>0</v>
      </c>
      <c r="AW281" s="1">
        <f>+SUM(Roc_InfraMR[[#This Row],[B.03.1 - Parque de Coches Motores Motrices Remolcados]:[B.03.3 - Parque de Coches Motores Motrices Cabina]])</f>
        <v>0</v>
      </c>
      <c r="AX281" s="1">
        <v>158</v>
      </c>
      <c r="AY281" s="1">
        <v>52</v>
      </c>
      <c r="AZ281" s="1">
        <v>15</v>
      </c>
      <c r="BA281" s="1">
        <v>102</v>
      </c>
      <c r="BB281" s="1">
        <v>0</v>
      </c>
      <c r="BC281" s="1">
        <f t="shared" si="45"/>
        <v>327</v>
      </c>
      <c r="BD281" s="1">
        <v>0</v>
      </c>
      <c r="BE281" s="1">
        <v>20</v>
      </c>
      <c r="BF281" s="16">
        <v>1676</v>
      </c>
    </row>
    <row r="282" spans="1:58">
      <c r="A282" s="1">
        <v>2016</v>
      </c>
      <c r="B282" s="1" t="s">
        <v>119</v>
      </c>
      <c r="C282" s="12">
        <v>0</v>
      </c>
      <c r="D282" s="12">
        <v>138.45500000000001</v>
      </c>
      <c r="E282" s="12">
        <v>0</v>
      </c>
      <c r="F282" s="12">
        <v>56.53</v>
      </c>
      <c r="G282" s="12">
        <f t="shared" si="38"/>
        <v>194.98500000000001</v>
      </c>
      <c r="H282" s="12">
        <f>+Roc_InfraMR[[#This Row],[Total Líneas de Explotación ]]</f>
        <v>194.98500000000001</v>
      </c>
      <c r="I282" s="12">
        <v>340.66100000000006</v>
      </c>
      <c r="J282" s="12">
        <f>+Roc_InfraMR[[#This Row],[A.01.2 -  Longitud de Líneas de Explotación No Electrificadas Vía Doble o Múltiple (km)]]*2+Roc_InfraMR[[#This Row],[A.01.1 -  Longitud de Líneas de Explotación No Electrificadas Vía Simple (km)]]</f>
        <v>276.91000000000003</v>
      </c>
      <c r="K282" s="12">
        <v>0</v>
      </c>
      <c r="L282" s="12">
        <f>+Roc_InfraMR[[#This Row],[A.02.2 -  Longitud de Líneas de Explotación Electrificadas Vía Doble o Múltiple (km)]]*2</f>
        <v>113.06</v>
      </c>
      <c r="M282" s="12">
        <v>0</v>
      </c>
      <c r="N282" s="12">
        <f>+Roc_InfraMR[[#This Row],[A.03.1 -  Longitud de Vías de Explotación No Electrificadas Troncales y Ramales (vía principal) (km)]]+Roc_InfraMR[[#This Row],[A.04.1 -  Longitud de Vías de Explotación Electrificadas Troncales y Ramales (vía principal) (km)]]</f>
        <v>389.97</v>
      </c>
      <c r="O282" s="12">
        <f>+Roc_InfraMR[[#This Row],[Total Vías (excluido Auxiliares)]]</f>
        <v>389.97</v>
      </c>
      <c r="P282" s="1">
        <v>61</v>
      </c>
      <c r="Q282" s="1">
        <v>5</v>
      </c>
      <c r="R282" s="1">
        <v>3</v>
      </c>
      <c r="S282" s="1">
        <f t="shared" si="39"/>
        <v>69</v>
      </c>
      <c r="T282" s="1">
        <v>60</v>
      </c>
      <c r="U282" s="1">
        <v>68</v>
      </c>
      <c r="V282" s="1">
        <v>10</v>
      </c>
      <c r="W282" s="1">
        <v>23</v>
      </c>
      <c r="X282" s="1">
        <v>0</v>
      </c>
      <c r="Y282" s="1">
        <f t="shared" si="40"/>
        <v>161</v>
      </c>
      <c r="Z282" s="1">
        <v>62</v>
      </c>
      <c r="AA282" s="1">
        <v>26</v>
      </c>
      <c r="AB282" s="1">
        <v>161</v>
      </c>
      <c r="AC282" s="1">
        <f t="shared" si="41"/>
        <v>249</v>
      </c>
      <c r="AD282" s="1">
        <v>23</v>
      </c>
      <c r="AE282" s="1">
        <v>29</v>
      </c>
      <c r="AF282" s="1">
        <v>132</v>
      </c>
      <c r="AG282" s="1">
        <f t="shared" si="42"/>
        <v>184</v>
      </c>
      <c r="AH282" s="12">
        <v>60.414999999999999</v>
      </c>
      <c r="AI282" s="12">
        <v>0</v>
      </c>
      <c r="AJ282" s="12">
        <v>166.46899999999999</v>
      </c>
      <c r="AK282" s="12">
        <f t="shared" si="43"/>
        <v>226.88399999999999</v>
      </c>
      <c r="AL282" s="1">
        <v>3</v>
      </c>
      <c r="AM282" s="1">
        <v>8</v>
      </c>
      <c r="AN282" s="1">
        <v>29</v>
      </c>
      <c r="AO282" s="1">
        <f t="shared" si="44"/>
        <v>40</v>
      </c>
      <c r="AP282" s="1">
        <v>272</v>
      </c>
      <c r="AQ282" s="1">
        <v>136</v>
      </c>
      <c r="AR282" s="1">
        <v>72</v>
      </c>
      <c r="AS282" s="1">
        <f>+Roc_InfraMR[[#This Row],[B.02.3 - Parque de Coches Eléctricos Motrices Tipo R]]+Roc_InfraMR[[#This Row],[B.02.2 - Parque de Coches Eléctricos Motrices Remolcados Tipo R]]+Roc_InfraMR[[#This Row],[B.02.1 - Parque de Coches Eléctricos Motrices]]</f>
        <v>480</v>
      </c>
      <c r="AT282" s="1">
        <v>0</v>
      </c>
      <c r="AU282" s="1">
        <v>0</v>
      </c>
      <c r="AV282" s="1">
        <v>0</v>
      </c>
      <c r="AW282" s="1">
        <f>+SUM(Roc_InfraMR[[#This Row],[B.03.1 - Parque de Coches Motores Motrices Remolcados]:[B.03.3 - Parque de Coches Motores Motrices Cabina]])</f>
        <v>0</v>
      </c>
      <c r="AX282" s="1">
        <v>158</v>
      </c>
      <c r="AY282" s="1">
        <v>52</v>
      </c>
      <c r="AZ282" s="1">
        <v>15</v>
      </c>
      <c r="BA282" s="1">
        <v>102</v>
      </c>
      <c r="BB282" s="1">
        <v>0</v>
      </c>
      <c r="BC282" s="1">
        <f t="shared" si="45"/>
        <v>327</v>
      </c>
      <c r="BD282" s="1">
        <v>0</v>
      </c>
      <c r="BE282" s="1">
        <v>20</v>
      </c>
      <c r="BF282" s="16">
        <v>1676</v>
      </c>
    </row>
    <row r="283" spans="1:58">
      <c r="A283" s="1">
        <v>2016</v>
      </c>
      <c r="B283" s="1" t="s">
        <v>120</v>
      </c>
      <c r="C283" s="12">
        <v>0</v>
      </c>
      <c r="D283" s="12">
        <v>138.45500000000001</v>
      </c>
      <c r="E283" s="12">
        <v>0</v>
      </c>
      <c r="F283" s="12">
        <v>56.53</v>
      </c>
      <c r="G283" s="12">
        <f t="shared" si="38"/>
        <v>194.98500000000001</v>
      </c>
      <c r="H283" s="12">
        <f>+Roc_InfraMR[[#This Row],[Total Líneas de Explotación ]]</f>
        <v>194.98500000000001</v>
      </c>
      <c r="I283" s="12">
        <v>347.16100000000006</v>
      </c>
      <c r="J283" s="12">
        <f>+Roc_InfraMR[[#This Row],[A.01.2 -  Longitud de Líneas de Explotación No Electrificadas Vía Doble o Múltiple (km)]]*2+Roc_InfraMR[[#This Row],[A.01.1 -  Longitud de Líneas de Explotación No Electrificadas Vía Simple (km)]]</f>
        <v>276.91000000000003</v>
      </c>
      <c r="K283" s="12">
        <v>0</v>
      </c>
      <c r="L283" s="12">
        <f>+Roc_InfraMR[[#This Row],[A.02.2 -  Longitud de Líneas de Explotación Electrificadas Vía Doble o Múltiple (km)]]*2</f>
        <v>113.06</v>
      </c>
      <c r="M283" s="12">
        <v>0</v>
      </c>
      <c r="N283" s="12">
        <f>+Roc_InfraMR[[#This Row],[A.03.1 -  Longitud de Vías de Explotación No Electrificadas Troncales y Ramales (vía principal) (km)]]+Roc_InfraMR[[#This Row],[A.04.1 -  Longitud de Vías de Explotación Electrificadas Troncales y Ramales (vía principal) (km)]]</f>
        <v>389.97</v>
      </c>
      <c r="O283" s="12">
        <f>+Roc_InfraMR[[#This Row],[Total Vías (excluido Auxiliares)]]</f>
        <v>389.97</v>
      </c>
      <c r="P283" s="1">
        <v>61</v>
      </c>
      <c r="Q283" s="1">
        <v>5</v>
      </c>
      <c r="R283" s="1">
        <v>3</v>
      </c>
      <c r="S283" s="1">
        <f t="shared" si="39"/>
        <v>69</v>
      </c>
      <c r="T283" s="1">
        <v>60</v>
      </c>
      <c r="U283" s="1">
        <v>68</v>
      </c>
      <c r="V283" s="1">
        <v>10</v>
      </c>
      <c r="W283" s="1">
        <v>23</v>
      </c>
      <c r="X283" s="1">
        <v>0</v>
      </c>
      <c r="Y283" s="1">
        <f t="shared" si="40"/>
        <v>161</v>
      </c>
      <c r="Z283" s="1">
        <v>62</v>
      </c>
      <c r="AA283" s="1">
        <v>26</v>
      </c>
      <c r="AB283" s="1">
        <v>161</v>
      </c>
      <c r="AC283" s="1">
        <f t="shared" si="41"/>
        <v>249</v>
      </c>
      <c r="AD283" s="1">
        <v>23</v>
      </c>
      <c r="AE283" s="1">
        <v>29</v>
      </c>
      <c r="AF283" s="1">
        <v>132</v>
      </c>
      <c r="AG283" s="1">
        <f t="shared" si="42"/>
        <v>184</v>
      </c>
      <c r="AH283" s="12">
        <v>60.414999999999999</v>
      </c>
      <c r="AI283" s="12">
        <v>0</v>
      </c>
      <c r="AJ283" s="12">
        <v>166.46899999999999</v>
      </c>
      <c r="AK283" s="12">
        <f t="shared" si="43"/>
        <v>226.88399999999999</v>
      </c>
      <c r="AL283" s="1">
        <v>3</v>
      </c>
      <c r="AM283" s="1">
        <v>8</v>
      </c>
      <c r="AN283" s="1">
        <v>29</v>
      </c>
      <c r="AO283" s="1">
        <f t="shared" si="44"/>
        <v>40</v>
      </c>
      <c r="AP283" s="1">
        <v>272</v>
      </c>
      <c r="AQ283" s="1">
        <v>136</v>
      </c>
      <c r="AR283" s="1">
        <v>72</v>
      </c>
      <c r="AS283" s="1">
        <f>+Roc_InfraMR[[#This Row],[B.02.3 - Parque de Coches Eléctricos Motrices Tipo R]]+Roc_InfraMR[[#This Row],[B.02.2 - Parque de Coches Eléctricos Motrices Remolcados Tipo R]]+Roc_InfraMR[[#This Row],[B.02.1 - Parque de Coches Eléctricos Motrices]]</f>
        <v>480</v>
      </c>
      <c r="AT283" s="1">
        <v>0</v>
      </c>
      <c r="AU283" s="1">
        <v>0</v>
      </c>
      <c r="AV283" s="1">
        <v>0</v>
      </c>
      <c r="AW283" s="1">
        <f>+SUM(Roc_InfraMR[[#This Row],[B.03.1 - Parque de Coches Motores Motrices Remolcados]:[B.03.3 - Parque de Coches Motores Motrices Cabina]])</f>
        <v>0</v>
      </c>
      <c r="AX283" s="1">
        <v>158</v>
      </c>
      <c r="AY283" s="1">
        <v>52</v>
      </c>
      <c r="AZ283" s="1">
        <v>15</v>
      </c>
      <c r="BA283" s="1">
        <v>102</v>
      </c>
      <c r="BB283" s="1">
        <v>0</v>
      </c>
      <c r="BC283" s="1">
        <f t="shared" si="45"/>
        <v>327</v>
      </c>
      <c r="BD283" s="1">
        <v>0</v>
      </c>
      <c r="BE283" s="1">
        <v>20</v>
      </c>
      <c r="BF283" s="16">
        <v>1676</v>
      </c>
    </row>
    <row r="284" spans="1:58">
      <c r="A284" s="1">
        <v>2016</v>
      </c>
      <c r="B284" s="1" t="s">
        <v>121</v>
      </c>
      <c r="C284" s="12">
        <v>0</v>
      </c>
      <c r="D284" s="12">
        <v>138.45500000000001</v>
      </c>
      <c r="E284" s="12">
        <v>0</v>
      </c>
      <c r="F284" s="12">
        <v>56.53</v>
      </c>
      <c r="G284" s="12">
        <f t="shared" si="38"/>
        <v>194.98500000000001</v>
      </c>
      <c r="H284" s="12">
        <f>+Roc_InfraMR[[#This Row],[Total Líneas de Explotación ]]</f>
        <v>194.98500000000001</v>
      </c>
      <c r="I284" s="12">
        <v>347.16100000000006</v>
      </c>
      <c r="J284" s="12">
        <f>+Roc_InfraMR[[#This Row],[A.01.2 -  Longitud de Líneas de Explotación No Electrificadas Vía Doble o Múltiple (km)]]*2+Roc_InfraMR[[#This Row],[A.01.1 -  Longitud de Líneas de Explotación No Electrificadas Vía Simple (km)]]</f>
        <v>276.91000000000003</v>
      </c>
      <c r="K284" s="12">
        <v>0</v>
      </c>
      <c r="L284" s="12">
        <f>+Roc_InfraMR[[#This Row],[A.02.2 -  Longitud de Líneas de Explotación Electrificadas Vía Doble o Múltiple (km)]]*2</f>
        <v>113.06</v>
      </c>
      <c r="M284" s="12">
        <v>0</v>
      </c>
      <c r="N284" s="12">
        <f>+Roc_InfraMR[[#This Row],[A.03.1 -  Longitud de Vías de Explotación No Electrificadas Troncales y Ramales (vía principal) (km)]]+Roc_InfraMR[[#This Row],[A.04.1 -  Longitud de Vías de Explotación Electrificadas Troncales y Ramales (vía principal) (km)]]</f>
        <v>389.97</v>
      </c>
      <c r="O284" s="12">
        <f>+Roc_InfraMR[[#This Row],[Total Vías (excluido Auxiliares)]]</f>
        <v>389.97</v>
      </c>
      <c r="P284" s="1">
        <v>61</v>
      </c>
      <c r="Q284" s="1">
        <v>5</v>
      </c>
      <c r="R284" s="1">
        <v>3</v>
      </c>
      <c r="S284" s="1">
        <f t="shared" si="39"/>
        <v>69</v>
      </c>
      <c r="T284" s="1">
        <v>60</v>
      </c>
      <c r="U284" s="1">
        <v>68</v>
      </c>
      <c r="V284" s="1">
        <v>10</v>
      </c>
      <c r="W284" s="1">
        <v>23</v>
      </c>
      <c r="X284" s="1">
        <v>0</v>
      </c>
      <c r="Y284" s="1">
        <f t="shared" si="40"/>
        <v>161</v>
      </c>
      <c r="Z284" s="1">
        <v>62</v>
      </c>
      <c r="AA284" s="1">
        <v>26</v>
      </c>
      <c r="AB284" s="1">
        <v>161</v>
      </c>
      <c r="AC284" s="1">
        <f t="shared" si="41"/>
        <v>249</v>
      </c>
      <c r="AD284" s="1">
        <v>23</v>
      </c>
      <c r="AE284" s="1">
        <v>29</v>
      </c>
      <c r="AF284" s="1">
        <v>132</v>
      </c>
      <c r="AG284" s="1">
        <f t="shared" si="42"/>
        <v>184</v>
      </c>
      <c r="AH284" s="12">
        <v>60.414999999999999</v>
      </c>
      <c r="AI284" s="12">
        <v>0</v>
      </c>
      <c r="AJ284" s="12">
        <v>166.46899999999999</v>
      </c>
      <c r="AK284" s="12">
        <f t="shared" si="43"/>
        <v>226.88399999999999</v>
      </c>
      <c r="AL284" s="1">
        <v>3</v>
      </c>
      <c r="AM284" s="1">
        <v>8</v>
      </c>
      <c r="AN284" s="1">
        <v>29</v>
      </c>
      <c r="AO284" s="1">
        <f t="shared" si="44"/>
        <v>40</v>
      </c>
      <c r="AP284" s="1">
        <v>272</v>
      </c>
      <c r="AQ284" s="1">
        <v>136</v>
      </c>
      <c r="AR284" s="1">
        <v>72</v>
      </c>
      <c r="AS284" s="1">
        <f>+Roc_InfraMR[[#This Row],[B.02.3 - Parque de Coches Eléctricos Motrices Tipo R]]+Roc_InfraMR[[#This Row],[B.02.2 - Parque de Coches Eléctricos Motrices Remolcados Tipo R]]+Roc_InfraMR[[#This Row],[B.02.1 - Parque de Coches Eléctricos Motrices]]</f>
        <v>480</v>
      </c>
      <c r="AT284" s="1">
        <v>0</v>
      </c>
      <c r="AU284" s="1">
        <v>0</v>
      </c>
      <c r="AV284" s="1">
        <v>0</v>
      </c>
      <c r="AW284" s="1">
        <f>+SUM(Roc_InfraMR[[#This Row],[B.03.1 - Parque de Coches Motores Motrices Remolcados]:[B.03.3 - Parque de Coches Motores Motrices Cabina]])</f>
        <v>0</v>
      </c>
      <c r="AX284" s="1">
        <v>158</v>
      </c>
      <c r="AY284" s="1">
        <v>52</v>
      </c>
      <c r="AZ284" s="1">
        <v>15</v>
      </c>
      <c r="BA284" s="1">
        <v>102</v>
      </c>
      <c r="BB284" s="1">
        <v>0</v>
      </c>
      <c r="BC284" s="1">
        <f t="shared" si="45"/>
        <v>327</v>
      </c>
      <c r="BD284" s="1">
        <v>0</v>
      </c>
      <c r="BE284" s="1">
        <v>20</v>
      </c>
      <c r="BF284" s="16">
        <v>1676</v>
      </c>
    </row>
    <row r="285" spans="1:58">
      <c r="A285" s="1">
        <v>2016</v>
      </c>
      <c r="B285" s="1" t="s">
        <v>122</v>
      </c>
      <c r="C285" s="12">
        <v>0</v>
      </c>
      <c r="D285" s="12">
        <v>138.45500000000001</v>
      </c>
      <c r="E285" s="12">
        <v>0</v>
      </c>
      <c r="F285" s="12">
        <v>56.53</v>
      </c>
      <c r="G285" s="12">
        <f t="shared" si="38"/>
        <v>194.98500000000001</v>
      </c>
      <c r="H285" s="12">
        <f>+Roc_InfraMR[[#This Row],[Total Líneas de Explotación ]]</f>
        <v>194.98500000000001</v>
      </c>
      <c r="I285" s="12">
        <v>347.16100000000006</v>
      </c>
      <c r="J285" s="12">
        <f>+Roc_InfraMR[[#This Row],[A.01.2 -  Longitud de Líneas de Explotación No Electrificadas Vía Doble o Múltiple (km)]]*2+Roc_InfraMR[[#This Row],[A.01.1 -  Longitud de Líneas de Explotación No Electrificadas Vía Simple (km)]]</f>
        <v>276.91000000000003</v>
      </c>
      <c r="K285" s="12">
        <v>0</v>
      </c>
      <c r="L285" s="12">
        <f>+Roc_InfraMR[[#This Row],[A.02.2 -  Longitud de Líneas de Explotación Electrificadas Vía Doble o Múltiple (km)]]*2</f>
        <v>113.06</v>
      </c>
      <c r="M285" s="12">
        <v>0</v>
      </c>
      <c r="N285" s="12">
        <f>+Roc_InfraMR[[#This Row],[A.03.1 -  Longitud de Vías de Explotación No Electrificadas Troncales y Ramales (vía principal) (km)]]+Roc_InfraMR[[#This Row],[A.04.1 -  Longitud de Vías de Explotación Electrificadas Troncales y Ramales (vía principal) (km)]]</f>
        <v>389.97</v>
      </c>
      <c r="O285" s="12">
        <f>+Roc_InfraMR[[#This Row],[Total Vías (excluido Auxiliares)]]</f>
        <v>389.97</v>
      </c>
      <c r="P285" s="1">
        <v>61</v>
      </c>
      <c r="Q285" s="1">
        <v>5</v>
      </c>
      <c r="R285" s="1">
        <v>3</v>
      </c>
      <c r="S285" s="1">
        <f t="shared" si="39"/>
        <v>69</v>
      </c>
      <c r="T285" s="1">
        <v>60</v>
      </c>
      <c r="U285" s="1">
        <v>68</v>
      </c>
      <c r="V285" s="1">
        <v>10</v>
      </c>
      <c r="W285" s="1">
        <v>23</v>
      </c>
      <c r="X285" s="1">
        <v>0</v>
      </c>
      <c r="Y285" s="1">
        <f t="shared" si="40"/>
        <v>161</v>
      </c>
      <c r="Z285" s="1">
        <v>62</v>
      </c>
      <c r="AA285" s="1">
        <v>26</v>
      </c>
      <c r="AB285" s="1">
        <v>161</v>
      </c>
      <c r="AC285" s="1">
        <f t="shared" si="41"/>
        <v>249</v>
      </c>
      <c r="AD285" s="1">
        <v>23</v>
      </c>
      <c r="AE285" s="1">
        <v>29</v>
      </c>
      <c r="AF285" s="1">
        <v>132</v>
      </c>
      <c r="AG285" s="1">
        <f t="shared" si="42"/>
        <v>184</v>
      </c>
      <c r="AH285" s="12">
        <v>60.414999999999999</v>
      </c>
      <c r="AI285" s="12">
        <v>0</v>
      </c>
      <c r="AJ285" s="12">
        <v>166.46899999999999</v>
      </c>
      <c r="AK285" s="12">
        <f t="shared" si="43"/>
        <v>226.88399999999999</v>
      </c>
      <c r="AL285" s="1">
        <v>3</v>
      </c>
      <c r="AM285" s="1">
        <v>8</v>
      </c>
      <c r="AN285" s="1">
        <v>29</v>
      </c>
      <c r="AO285" s="1">
        <f t="shared" si="44"/>
        <v>40</v>
      </c>
      <c r="AP285" s="1">
        <v>272</v>
      </c>
      <c r="AQ285" s="1">
        <v>136</v>
      </c>
      <c r="AR285" s="1">
        <v>72</v>
      </c>
      <c r="AS285" s="1">
        <f>+Roc_InfraMR[[#This Row],[B.02.3 - Parque de Coches Eléctricos Motrices Tipo R]]+Roc_InfraMR[[#This Row],[B.02.2 - Parque de Coches Eléctricos Motrices Remolcados Tipo R]]+Roc_InfraMR[[#This Row],[B.02.1 - Parque de Coches Eléctricos Motrices]]</f>
        <v>480</v>
      </c>
      <c r="AT285" s="1">
        <v>0</v>
      </c>
      <c r="AU285" s="1">
        <v>0</v>
      </c>
      <c r="AV285" s="1">
        <v>0</v>
      </c>
      <c r="AW285" s="1">
        <f>+SUM(Roc_InfraMR[[#This Row],[B.03.1 - Parque de Coches Motores Motrices Remolcados]:[B.03.3 - Parque de Coches Motores Motrices Cabina]])</f>
        <v>0</v>
      </c>
      <c r="AX285" s="1">
        <v>158</v>
      </c>
      <c r="AY285" s="1">
        <v>52</v>
      </c>
      <c r="AZ285" s="1">
        <v>15</v>
      </c>
      <c r="BA285" s="1">
        <v>102</v>
      </c>
      <c r="BB285" s="1">
        <v>0</v>
      </c>
      <c r="BC285" s="1">
        <f t="shared" si="45"/>
        <v>327</v>
      </c>
      <c r="BD285" s="1">
        <v>0</v>
      </c>
      <c r="BE285" s="1">
        <v>20</v>
      </c>
      <c r="BF285" s="16">
        <v>1676</v>
      </c>
    </row>
    <row r="286" spans="1:58">
      <c r="A286" s="1">
        <v>2016</v>
      </c>
      <c r="B286" s="1" t="s">
        <v>123</v>
      </c>
      <c r="C286" s="12">
        <v>0</v>
      </c>
      <c r="D286" s="12">
        <v>138.45500000000001</v>
      </c>
      <c r="E286" s="12">
        <v>0</v>
      </c>
      <c r="F286" s="12">
        <v>56.53</v>
      </c>
      <c r="G286" s="12">
        <f t="shared" si="38"/>
        <v>194.98500000000001</v>
      </c>
      <c r="H286" s="12">
        <f>+Roc_InfraMR[[#This Row],[Total Líneas de Explotación ]]</f>
        <v>194.98500000000001</v>
      </c>
      <c r="I286" s="12">
        <v>347.16100000000006</v>
      </c>
      <c r="J286" s="12">
        <f>+Roc_InfraMR[[#This Row],[A.01.2 -  Longitud de Líneas de Explotación No Electrificadas Vía Doble o Múltiple (km)]]*2+Roc_InfraMR[[#This Row],[A.01.1 -  Longitud de Líneas de Explotación No Electrificadas Vía Simple (km)]]</f>
        <v>276.91000000000003</v>
      </c>
      <c r="K286" s="12">
        <v>0</v>
      </c>
      <c r="L286" s="12">
        <f>+Roc_InfraMR[[#This Row],[A.02.2 -  Longitud de Líneas de Explotación Electrificadas Vía Doble o Múltiple (km)]]*2</f>
        <v>113.06</v>
      </c>
      <c r="M286" s="12">
        <v>0</v>
      </c>
      <c r="N286" s="12">
        <f>+Roc_InfraMR[[#This Row],[A.03.1 -  Longitud de Vías de Explotación No Electrificadas Troncales y Ramales (vía principal) (km)]]+Roc_InfraMR[[#This Row],[A.04.1 -  Longitud de Vías de Explotación Electrificadas Troncales y Ramales (vía principal) (km)]]</f>
        <v>389.97</v>
      </c>
      <c r="O286" s="12">
        <f>+Roc_InfraMR[[#This Row],[Total Vías (excluido Auxiliares)]]</f>
        <v>389.97</v>
      </c>
      <c r="P286" s="1">
        <v>61</v>
      </c>
      <c r="Q286" s="1">
        <v>5</v>
      </c>
      <c r="R286" s="1">
        <v>3</v>
      </c>
      <c r="S286" s="1">
        <f t="shared" si="39"/>
        <v>69</v>
      </c>
      <c r="T286" s="1">
        <v>60</v>
      </c>
      <c r="U286" s="1">
        <v>68</v>
      </c>
      <c r="V286" s="1">
        <v>10</v>
      </c>
      <c r="W286" s="1">
        <v>23</v>
      </c>
      <c r="X286" s="1">
        <v>0</v>
      </c>
      <c r="Y286" s="1">
        <f t="shared" si="40"/>
        <v>161</v>
      </c>
      <c r="Z286" s="1">
        <v>62</v>
      </c>
      <c r="AA286" s="1">
        <v>26</v>
      </c>
      <c r="AB286" s="1">
        <v>161</v>
      </c>
      <c r="AC286" s="1">
        <f t="shared" si="41"/>
        <v>249</v>
      </c>
      <c r="AD286" s="1">
        <v>23</v>
      </c>
      <c r="AE286" s="1">
        <v>29</v>
      </c>
      <c r="AF286" s="1">
        <v>132</v>
      </c>
      <c r="AG286" s="1">
        <f t="shared" si="42"/>
        <v>184</v>
      </c>
      <c r="AH286" s="12">
        <v>60.414999999999999</v>
      </c>
      <c r="AI286" s="12">
        <v>0</v>
      </c>
      <c r="AJ286" s="12">
        <v>166.46899999999999</v>
      </c>
      <c r="AK286" s="12">
        <f t="shared" si="43"/>
        <v>226.88399999999999</v>
      </c>
      <c r="AL286" s="1">
        <v>3</v>
      </c>
      <c r="AM286" s="1">
        <v>8</v>
      </c>
      <c r="AN286" s="1">
        <v>29</v>
      </c>
      <c r="AO286" s="1">
        <f t="shared" si="44"/>
        <v>40</v>
      </c>
      <c r="AP286" s="1">
        <v>272</v>
      </c>
      <c r="AQ286" s="1">
        <v>136</v>
      </c>
      <c r="AR286" s="1">
        <v>72</v>
      </c>
      <c r="AS286" s="1">
        <f>+Roc_InfraMR[[#This Row],[B.02.3 - Parque de Coches Eléctricos Motrices Tipo R]]+Roc_InfraMR[[#This Row],[B.02.2 - Parque de Coches Eléctricos Motrices Remolcados Tipo R]]+Roc_InfraMR[[#This Row],[B.02.1 - Parque de Coches Eléctricos Motrices]]</f>
        <v>480</v>
      </c>
      <c r="AT286" s="1">
        <v>0</v>
      </c>
      <c r="AU286" s="1">
        <v>0</v>
      </c>
      <c r="AV286" s="1">
        <v>0</v>
      </c>
      <c r="AW286" s="1">
        <f>+SUM(Roc_InfraMR[[#This Row],[B.03.1 - Parque de Coches Motores Motrices Remolcados]:[B.03.3 - Parque de Coches Motores Motrices Cabina]])</f>
        <v>0</v>
      </c>
      <c r="AX286" s="1">
        <v>158</v>
      </c>
      <c r="AY286" s="1">
        <v>52</v>
      </c>
      <c r="AZ286" s="1">
        <v>15</v>
      </c>
      <c r="BA286" s="1">
        <v>102</v>
      </c>
      <c r="BB286" s="1">
        <v>0</v>
      </c>
      <c r="BC286" s="1">
        <f t="shared" si="45"/>
        <v>327</v>
      </c>
      <c r="BD286" s="1">
        <v>0</v>
      </c>
      <c r="BE286" s="1">
        <v>20</v>
      </c>
      <c r="BF286" s="16">
        <v>1676</v>
      </c>
    </row>
    <row r="287" spans="1:58">
      <c r="A287" s="1">
        <v>2016</v>
      </c>
      <c r="B287" s="1" t="s">
        <v>124</v>
      </c>
      <c r="C287" s="12">
        <v>0</v>
      </c>
      <c r="D287" s="12">
        <v>138.45500000000001</v>
      </c>
      <c r="E287" s="12">
        <v>0</v>
      </c>
      <c r="F287" s="12">
        <v>56.53</v>
      </c>
      <c r="G287" s="12">
        <f t="shared" si="38"/>
        <v>194.98500000000001</v>
      </c>
      <c r="H287" s="12">
        <f>+Roc_InfraMR[[#This Row],[Total Líneas de Explotación ]]</f>
        <v>194.98500000000001</v>
      </c>
      <c r="I287" s="12">
        <v>347.16100000000006</v>
      </c>
      <c r="J287" s="12">
        <f>+Roc_InfraMR[[#This Row],[A.01.2 -  Longitud de Líneas de Explotación No Electrificadas Vía Doble o Múltiple (km)]]*2+Roc_InfraMR[[#This Row],[A.01.1 -  Longitud de Líneas de Explotación No Electrificadas Vía Simple (km)]]</f>
        <v>276.91000000000003</v>
      </c>
      <c r="K287" s="12">
        <v>0</v>
      </c>
      <c r="L287" s="12">
        <f>+Roc_InfraMR[[#This Row],[A.02.2 -  Longitud de Líneas de Explotación Electrificadas Vía Doble o Múltiple (km)]]*2</f>
        <v>113.06</v>
      </c>
      <c r="M287" s="12">
        <v>0</v>
      </c>
      <c r="N287" s="12">
        <f>+Roc_InfraMR[[#This Row],[A.03.1 -  Longitud de Vías de Explotación No Electrificadas Troncales y Ramales (vía principal) (km)]]+Roc_InfraMR[[#This Row],[A.04.1 -  Longitud de Vías de Explotación Electrificadas Troncales y Ramales (vía principal) (km)]]</f>
        <v>389.97</v>
      </c>
      <c r="O287" s="12">
        <f>+Roc_InfraMR[[#This Row],[Total Vías (excluido Auxiliares)]]</f>
        <v>389.97</v>
      </c>
      <c r="P287" s="1">
        <v>61</v>
      </c>
      <c r="Q287" s="1">
        <v>5</v>
      </c>
      <c r="R287" s="1">
        <v>3</v>
      </c>
      <c r="S287" s="1">
        <f t="shared" si="39"/>
        <v>69</v>
      </c>
      <c r="T287" s="1">
        <v>60</v>
      </c>
      <c r="U287" s="1">
        <v>68</v>
      </c>
      <c r="V287" s="1">
        <v>10</v>
      </c>
      <c r="W287" s="1">
        <v>23</v>
      </c>
      <c r="X287" s="1">
        <v>0</v>
      </c>
      <c r="Y287" s="1">
        <f t="shared" si="40"/>
        <v>161</v>
      </c>
      <c r="Z287" s="1">
        <v>62</v>
      </c>
      <c r="AA287" s="1">
        <v>26</v>
      </c>
      <c r="AB287" s="1">
        <v>161</v>
      </c>
      <c r="AC287" s="1">
        <f t="shared" si="41"/>
        <v>249</v>
      </c>
      <c r="AD287" s="1">
        <v>23</v>
      </c>
      <c r="AE287" s="1">
        <v>29</v>
      </c>
      <c r="AF287" s="1">
        <v>132</v>
      </c>
      <c r="AG287" s="1">
        <f t="shared" si="42"/>
        <v>184</v>
      </c>
      <c r="AH287" s="12">
        <v>60.414999999999999</v>
      </c>
      <c r="AI287" s="12">
        <v>0</v>
      </c>
      <c r="AJ287" s="12">
        <v>166.46899999999999</v>
      </c>
      <c r="AK287" s="12">
        <f t="shared" si="43"/>
        <v>226.88399999999999</v>
      </c>
      <c r="AL287" s="1">
        <v>3</v>
      </c>
      <c r="AM287" s="1">
        <v>8</v>
      </c>
      <c r="AN287" s="1">
        <v>29</v>
      </c>
      <c r="AO287" s="1">
        <f t="shared" si="44"/>
        <v>40</v>
      </c>
      <c r="AP287" s="1">
        <v>272</v>
      </c>
      <c r="AQ287" s="1">
        <v>136</v>
      </c>
      <c r="AR287" s="1">
        <v>72</v>
      </c>
      <c r="AS287" s="1">
        <f>+Roc_InfraMR[[#This Row],[B.02.3 - Parque de Coches Eléctricos Motrices Tipo R]]+Roc_InfraMR[[#This Row],[B.02.2 - Parque de Coches Eléctricos Motrices Remolcados Tipo R]]+Roc_InfraMR[[#This Row],[B.02.1 - Parque de Coches Eléctricos Motrices]]</f>
        <v>480</v>
      </c>
      <c r="AT287" s="1">
        <v>0</v>
      </c>
      <c r="AU287" s="1">
        <v>0</v>
      </c>
      <c r="AV287" s="1">
        <v>0</v>
      </c>
      <c r="AW287" s="1">
        <f>+SUM(Roc_InfraMR[[#This Row],[B.03.1 - Parque de Coches Motores Motrices Remolcados]:[B.03.3 - Parque de Coches Motores Motrices Cabina]])</f>
        <v>0</v>
      </c>
      <c r="AX287" s="1">
        <v>158</v>
      </c>
      <c r="AY287" s="1">
        <v>52</v>
      </c>
      <c r="AZ287" s="1">
        <v>15</v>
      </c>
      <c r="BA287" s="1">
        <v>102</v>
      </c>
      <c r="BB287" s="1">
        <v>0</v>
      </c>
      <c r="BC287" s="1">
        <f t="shared" si="45"/>
        <v>327</v>
      </c>
      <c r="BD287" s="1">
        <v>0</v>
      </c>
      <c r="BE287" s="1">
        <v>20</v>
      </c>
      <c r="BF287" s="16">
        <v>1676</v>
      </c>
    </row>
    <row r="288" spans="1:58">
      <c r="A288" s="1">
        <v>2016</v>
      </c>
      <c r="B288" s="1" t="s">
        <v>125</v>
      </c>
      <c r="C288" s="12">
        <v>0</v>
      </c>
      <c r="D288" s="12">
        <v>138.45500000000001</v>
      </c>
      <c r="E288" s="12">
        <v>0</v>
      </c>
      <c r="F288" s="12">
        <v>56.53</v>
      </c>
      <c r="G288" s="12">
        <f t="shared" si="38"/>
        <v>194.98500000000001</v>
      </c>
      <c r="H288" s="12">
        <f>+Roc_InfraMR[[#This Row],[Total Líneas de Explotación ]]</f>
        <v>194.98500000000001</v>
      </c>
      <c r="I288" s="12">
        <v>347.16100000000006</v>
      </c>
      <c r="J288" s="12">
        <f>+Roc_InfraMR[[#This Row],[A.01.2 -  Longitud de Líneas de Explotación No Electrificadas Vía Doble o Múltiple (km)]]*2+Roc_InfraMR[[#This Row],[A.01.1 -  Longitud de Líneas de Explotación No Electrificadas Vía Simple (km)]]</f>
        <v>276.91000000000003</v>
      </c>
      <c r="K288" s="12">
        <v>0</v>
      </c>
      <c r="L288" s="12">
        <f>+Roc_InfraMR[[#This Row],[A.02.2 -  Longitud de Líneas de Explotación Electrificadas Vía Doble o Múltiple (km)]]*2</f>
        <v>113.06</v>
      </c>
      <c r="M288" s="12">
        <v>0</v>
      </c>
      <c r="N288" s="12">
        <f>+Roc_InfraMR[[#This Row],[A.03.1 -  Longitud de Vías de Explotación No Electrificadas Troncales y Ramales (vía principal) (km)]]+Roc_InfraMR[[#This Row],[A.04.1 -  Longitud de Vías de Explotación Electrificadas Troncales y Ramales (vía principal) (km)]]</f>
        <v>389.97</v>
      </c>
      <c r="O288" s="12">
        <f>+Roc_InfraMR[[#This Row],[Total Vías (excluido Auxiliares)]]</f>
        <v>389.97</v>
      </c>
      <c r="P288" s="1">
        <v>61</v>
      </c>
      <c r="Q288" s="1">
        <v>5</v>
      </c>
      <c r="R288" s="1">
        <v>3</v>
      </c>
      <c r="S288" s="1">
        <f t="shared" si="39"/>
        <v>69</v>
      </c>
      <c r="T288" s="1">
        <v>60</v>
      </c>
      <c r="U288" s="1">
        <v>68</v>
      </c>
      <c r="V288" s="1">
        <v>10</v>
      </c>
      <c r="W288" s="1">
        <v>23</v>
      </c>
      <c r="X288" s="1">
        <v>0</v>
      </c>
      <c r="Y288" s="1">
        <f t="shared" si="40"/>
        <v>161</v>
      </c>
      <c r="Z288" s="1">
        <v>62</v>
      </c>
      <c r="AA288" s="1">
        <v>26</v>
      </c>
      <c r="AB288" s="1">
        <v>161</v>
      </c>
      <c r="AC288" s="1">
        <f t="shared" si="41"/>
        <v>249</v>
      </c>
      <c r="AD288" s="1">
        <v>23</v>
      </c>
      <c r="AE288" s="1">
        <v>29</v>
      </c>
      <c r="AF288" s="1">
        <v>132</v>
      </c>
      <c r="AG288" s="1">
        <f t="shared" si="42"/>
        <v>184</v>
      </c>
      <c r="AH288" s="12">
        <v>60.414999999999999</v>
      </c>
      <c r="AI288" s="12">
        <v>0</v>
      </c>
      <c r="AJ288" s="12">
        <v>166.46899999999999</v>
      </c>
      <c r="AK288" s="12">
        <f t="shared" si="43"/>
        <v>226.88399999999999</v>
      </c>
      <c r="AL288" s="1">
        <v>3</v>
      </c>
      <c r="AM288" s="1">
        <v>8</v>
      </c>
      <c r="AN288" s="1">
        <v>29</v>
      </c>
      <c r="AO288" s="1">
        <f t="shared" si="44"/>
        <v>40</v>
      </c>
      <c r="AP288" s="1">
        <v>272</v>
      </c>
      <c r="AQ288" s="1">
        <v>136</v>
      </c>
      <c r="AR288" s="1">
        <v>72</v>
      </c>
      <c r="AS288" s="1">
        <f>+Roc_InfraMR[[#This Row],[B.02.3 - Parque de Coches Eléctricos Motrices Tipo R]]+Roc_InfraMR[[#This Row],[B.02.2 - Parque de Coches Eléctricos Motrices Remolcados Tipo R]]+Roc_InfraMR[[#This Row],[B.02.1 - Parque de Coches Eléctricos Motrices]]</f>
        <v>480</v>
      </c>
      <c r="AT288" s="1">
        <v>0</v>
      </c>
      <c r="AU288" s="1">
        <v>0</v>
      </c>
      <c r="AV288" s="1">
        <v>0</v>
      </c>
      <c r="AW288" s="1">
        <f>+SUM(Roc_InfraMR[[#This Row],[B.03.1 - Parque de Coches Motores Motrices Remolcados]:[B.03.3 - Parque de Coches Motores Motrices Cabina]])</f>
        <v>0</v>
      </c>
      <c r="AX288" s="1">
        <v>158</v>
      </c>
      <c r="AY288" s="1">
        <v>52</v>
      </c>
      <c r="AZ288" s="1">
        <v>15</v>
      </c>
      <c r="BA288" s="1">
        <v>102</v>
      </c>
      <c r="BB288" s="1">
        <v>0</v>
      </c>
      <c r="BC288" s="1">
        <f t="shared" si="45"/>
        <v>327</v>
      </c>
      <c r="BD288" s="1">
        <v>0</v>
      </c>
      <c r="BE288" s="1">
        <v>20</v>
      </c>
      <c r="BF288" s="16">
        <v>1676</v>
      </c>
    </row>
    <row r="289" spans="1:59">
      <c r="A289" s="1">
        <v>2016</v>
      </c>
      <c r="B289" s="1" t="s">
        <v>126</v>
      </c>
      <c r="C289" s="12">
        <v>0</v>
      </c>
      <c r="D289" s="12">
        <v>138.45500000000001</v>
      </c>
      <c r="E289" s="12">
        <v>0</v>
      </c>
      <c r="F289" s="12">
        <v>56.53</v>
      </c>
      <c r="G289" s="12">
        <f t="shared" si="38"/>
        <v>194.98500000000001</v>
      </c>
      <c r="H289" s="12">
        <f>+Roc_InfraMR[[#This Row],[Total Líneas de Explotación ]]</f>
        <v>194.98500000000001</v>
      </c>
      <c r="I289" s="12">
        <v>347.16100000000006</v>
      </c>
      <c r="J289" s="12">
        <f>+Roc_InfraMR[[#This Row],[A.01.2 -  Longitud de Líneas de Explotación No Electrificadas Vía Doble o Múltiple (km)]]*2+Roc_InfraMR[[#This Row],[A.01.1 -  Longitud de Líneas de Explotación No Electrificadas Vía Simple (km)]]</f>
        <v>276.91000000000003</v>
      </c>
      <c r="K289" s="12">
        <v>0</v>
      </c>
      <c r="L289" s="12">
        <f>+Roc_InfraMR[[#This Row],[A.02.2 -  Longitud de Líneas de Explotación Electrificadas Vía Doble o Múltiple (km)]]*2</f>
        <v>113.06</v>
      </c>
      <c r="M289" s="12">
        <v>0</v>
      </c>
      <c r="N289" s="12">
        <f>+Roc_InfraMR[[#This Row],[A.03.1 -  Longitud de Vías de Explotación No Electrificadas Troncales y Ramales (vía principal) (km)]]+Roc_InfraMR[[#This Row],[A.04.1 -  Longitud de Vías de Explotación Electrificadas Troncales y Ramales (vía principal) (km)]]</f>
        <v>389.97</v>
      </c>
      <c r="O289" s="12">
        <f>+Roc_InfraMR[[#This Row],[Total Vías (excluido Auxiliares)]]</f>
        <v>389.97</v>
      </c>
      <c r="P289" s="1">
        <v>61</v>
      </c>
      <c r="Q289" s="1">
        <v>5</v>
      </c>
      <c r="R289" s="1">
        <v>3</v>
      </c>
      <c r="S289" s="1">
        <f t="shared" si="39"/>
        <v>69</v>
      </c>
      <c r="T289" s="1">
        <v>60</v>
      </c>
      <c r="U289" s="1">
        <v>68</v>
      </c>
      <c r="V289" s="1">
        <v>10</v>
      </c>
      <c r="W289" s="1">
        <v>23</v>
      </c>
      <c r="X289" s="1">
        <v>0</v>
      </c>
      <c r="Y289" s="1">
        <f t="shared" si="40"/>
        <v>161</v>
      </c>
      <c r="Z289" s="1">
        <v>62</v>
      </c>
      <c r="AA289" s="1">
        <v>26</v>
      </c>
      <c r="AB289" s="1">
        <v>161</v>
      </c>
      <c r="AC289" s="1">
        <f t="shared" si="41"/>
        <v>249</v>
      </c>
      <c r="AD289" s="1">
        <v>23</v>
      </c>
      <c r="AE289" s="1">
        <v>29</v>
      </c>
      <c r="AF289" s="1">
        <v>132</v>
      </c>
      <c r="AG289" s="1">
        <f t="shared" si="42"/>
        <v>184</v>
      </c>
      <c r="AH289" s="12">
        <v>60.414999999999999</v>
      </c>
      <c r="AI289" s="12">
        <v>0</v>
      </c>
      <c r="AJ289" s="12">
        <v>166.46899999999999</v>
      </c>
      <c r="AK289" s="12">
        <f t="shared" si="43"/>
        <v>226.88399999999999</v>
      </c>
      <c r="AL289" s="1">
        <v>3</v>
      </c>
      <c r="AM289" s="1">
        <v>8</v>
      </c>
      <c r="AN289" s="1">
        <v>29</v>
      </c>
      <c r="AO289" s="1">
        <f t="shared" si="44"/>
        <v>40</v>
      </c>
      <c r="AP289" s="1">
        <v>272</v>
      </c>
      <c r="AQ289" s="1">
        <v>136</v>
      </c>
      <c r="AR289" s="1">
        <v>72</v>
      </c>
      <c r="AS289" s="1">
        <f>+Roc_InfraMR[[#This Row],[B.02.3 - Parque de Coches Eléctricos Motrices Tipo R]]+Roc_InfraMR[[#This Row],[B.02.2 - Parque de Coches Eléctricos Motrices Remolcados Tipo R]]+Roc_InfraMR[[#This Row],[B.02.1 - Parque de Coches Eléctricos Motrices]]</f>
        <v>480</v>
      </c>
      <c r="AT289" s="1">
        <v>0</v>
      </c>
      <c r="AU289" s="1">
        <v>0</v>
      </c>
      <c r="AV289" s="1">
        <v>0</v>
      </c>
      <c r="AW289" s="1">
        <f>+SUM(Roc_InfraMR[[#This Row],[B.03.1 - Parque de Coches Motores Motrices Remolcados]:[B.03.3 - Parque de Coches Motores Motrices Cabina]])</f>
        <v>0</v>
      </c>
      <c r="AX289" s="1">
        <v>158</v>
      </c>
      <c r="AY289" s="1">
        <v>52</v>
      </c>
      <c r="AZ289" s="1">
        <v>15</v>
      </c>
      <c r="BA289" s="1">
        <v>102</v>
      </c>
      <c r="BB289" s="1">
        <v>0</v>
      </c>
      <c r="BC289" s="1">
        <f t="shared" si="45"/>
        <v>327</v>
      </c>
      <c r="BD289" s="1">
        <v>0</v>
      </c>
      <c r="BE289" s="1">
        <v>20</v>
      </c>
      <c r="BF289" s="16">
        <v>1676</v>
      </c>
    </row>
    <row r="290" spans="1:59">
      <c r="A290" s="1">
        <v>2017</v>
      </c>
      <c r="B290" s="1" t="s">
        <v>115</v>
      </c>
      <c r="C290" s="12">
        <v>0</v>
      </c>
      <c r="D290" s="12">
        <v>138.45500000000001</v>
      </c>
      <c r="E290" s="12">
        <v>0</v>
      </c>
      <c r="F290" s="12">
        <v>56.53</v>
      </c>
      <c r="G290" s="12">
        <f t="shared" si="38"/>
        <v>194.98500000000001</v>
      </c>
      <c r="H290" s="12">
        <f>+Roc_InfraMR[[#This Row],[Total Líneas de Explotación ]]</f>
        <v>194.98500000000001</v>
      </c>
      <c r="I290" s="12">
        <v>347.16100000000006</v>
      </c>
      <c r="J290" s="12">
        <f>+Roc_InfraMR[[#This Row],[A.01.2 -  Longitud de Líneas de Explotación No Electrificadas Vía Doble o Múltiple (km)]]*2+Roc_InfraMR[[#This Row],[A.01.1 -  Longitud de Líneas de Explotación No Electrificadas Vía Simple (km)]]</f>
        <v>276.91000000000003</v>
      </c>
      <c r="K290" s="12">
        <v>0</v>
      </c>
      <c r="L290" s="12">
        <f>+Roc_InfraMR[[#This Row],[A.02.2 -  Longitud de Líneas de Explotación Electrificadas Vía Doble o Múltiple (km)]]*2</f>
        <v>113.06</v>
      </c>
      <c r="M290" s="12">
        <v>0</v>
      </c>
      <c r="N290" s="12">
        <f>+Roc_InfraMR[[#This Row],[A.03.1 -  Longitud de Vías de Explotación No Electrificadas Troncales y Ramales (vía principal) (km)]]+Roc_InfraMR[[#This Row],[A.04.1 -  Longitud de Vías de Explotación Electrificadas Troncales y Ramales (vía principal) (km)]]</f>
        <v>389.97</v>
      </c>
      <c r="O290" s="12">
        <f>+Roc_InfraMR[[#This Row],[Total Vías (excluido Auxiliares)]]</f>
        <v>389.97</v>
      </c>
      <c r="P290" s="1">
        <v>61</v>
      </c>
      <c r="Q290" s="1">
        <v>5</v>
      </c>
      <c r="R290" s="1">
        <v>3</v>
      </c>
      <c r="S290" s="1">
        <f t="shared" si="39"/>
        <v>69</v>
      </c>
      <c r="T290" s="1">
        <v>60</v>
      </c>
      <c r="U290" s="1">
        <v>68</v>
      </c>
      <c r="V290" s="1">
        <v>10</v>
      </c>
      <c r="W290" s="1">
        <v>23</v>
      </c>
      <c r="X290" s="1">
        <v>0</v>
      </c>
      <c r="Y290" s="1">
        <f t="shared" si="40"/>
        <v>161</v>
      </c>
      <c r="Z290" s="1">
        <v>62</v>
      </c>
      <c r="AA290" s="1">
        <v>26</v>
      </c>
      <c r="AB290" s="1">
        <v>161</v>
      </c>
      <c r="AC290" s="1">
        <f t="shared" si="41"/>
        <v>249</v>
      </c>
      <c r="AD290" s="1">
        <v>23</v>
      </c>
      <c r="AE290" s="1">
        <v>29</v>
      </c>
      <c r="AF290" s="1">
        <v>132</v>
      </c>
      <c r="AG290" s="1">
        <f t="shared" si="42"/>
        <v>184</v>
      </c>
      <c r="AH290" s="12">
        <v>60.414999999999999</v>
      </c>
      <c r="AI290" s="12">
        <v>0</v>
      </c>
      <c r="AJ290" s="12">
        <v>166.46899999999999</v>
      </c>
      <c r="AK290" s="12">
        <f t="shared" si="43"/>
        <v>226.88399999999999</v>
      </c>
      <c r="AL290" s="1">
        <v>3</v>
      </c>
      <c r="AM290" s="1">
        <v>8</v>
      </c>
      <c r="AN290" s="1">
        <v>29</v>
      </c>
      <c r="AO290" s="1">
        <f t="shared" si="44"/>
        <v>40</v>
      </c>
      <c r="AP290" s="1">
        <v>272</v>
      </c>
      <c r="AQ290" s="1">
        <v>136</v>
      </c>
      <c r="AR290" s="1">
        <v>72</v>
      </c>
      <c r="AS290" s="1">
        <f>+Roc_InfraMR[[#This Row],[B.02.3 - Parque de Coches Eléctricos Motrices Tipo R]]+Roc_InfraMR[[#This Row],[B.02.2 - Parque de Coches Eléctricos Motrices Remolcados Tipo R]]+Roc_InfraMR[[#This Row],[B.02.1 - Parque de Coches Eléctricos Motrices]]</f>
        <v>480</v>
      </c>
      <c r="AT290" s="1">
        <v>0</v>
      </c>
      <c r="AU290" s="1">
        <v>0</v>
      </c>
      <c r="AV290" s="1">
        <v>0</v>
      </c>
      <c r="AW290" s="1">
        <f>+SUM(Roc_InfraMR[[#This Row],[B.03.1 - Parque de Coches Motores Motrices Remolcados]:[B.03.3 - Parque de Coches Motores Motrices Cabina]])</f>
        <v>0</v>
      </c>
      <c r="AX290" s="1">
        <v>158</v>
      </c>
      <c r="AY290" s="1">
        <v>52</v>
      </c>
      <c r="AZ290" s="1">
        <v>15</v>
      </c>
      <c r="BA290" s="1">
        <v>102</v>
      </c>
      <c r="BB290" s="1">
        <v>0</v>
      </c>
      <c r="BC290" s="1">
        <f t="shared" si="45"/>
        <v>327</v>
      </c>
      <c r="BD290" s="1">
        <v>0</v>
      </c>
      <c r="BE290" s="1">
        <v>20</v>
      </c>
      <c r="BF290" s="16">
        <v>1676</v>
      </c>
    </row>
    <row r="291" spans="1:59">
      <c r="A291" s="1">
        <v>2017</v>
      </c>
      <c r="B291" s="1" t="s">
        <v>116</v>
      </c>
      <c r="C291" s="12">
        <v>0</v>
      </c>
      <c r="D291" s="12">
        <v>138.45500000000001</v>
      </c>
      <c r="E291" s="12">
        <v>0</v>
      </c>
      <c r="F291" s="12">
        <v>56.53</v>
      </c>
      <c r="G291" s="12">
        <f t="shared" si="38"/>
        <v>194.98500000000001</v>
      </c>
      <c r="H291" s="12">
        <f>+Roc_InfraMR[[#This Row],[Total Líneas de Explotación ]]</f>
        <v>194.98500000000001</v>
      </c>
      <c r="I291" s="12">
        <v>347.16100000000006</v>
      </c>
      <c r="J291" s="12">
        <f>+Roc_InfraMR[[#This Row],[A.01.2 -  Longitud de Líneas de Explotación No Electrificadas Vía Doble o Múltiple (km)]]*2+Roc_InfraMR[[#This Row],[A.01.1 -  Longitud de Líneas de Explotación No Electrificadas Vía Simple (km)]]</f>
        <v>276.91000000000003</v>
      </c>
      <c r="K291" s="12">
        <v>0</v>
      </c>
      <c r="L291" s="12">
        <f>+Roc_InfraMR[[#This Row],[A.02.2 -  Longitud de Líneas de Explotación Electrificadas Vía Doble o Múltiple (km)]]*2</f>
        <v>113.06</v>
      </c>
      <c r="M291" s="12">
        <v>0</v>
      </c>
      <c r="N291" s="12">
        <f>+Roc_InfraMR[[#This Row],[A.03.1 -  Longitud de Vías de Explotación No Electrificadas Troncales y Ramales (vía principal) (km)]]+Roc_InfraMR[[#This Row],[A.04.1 -  Longitud de Vías de Explotación Electrificadas Troncales y Ramales (vía principal) (km)]]</f>
        <v>389.97</v>
      </c>
      <c r="O291" s="12">
        <f>+Roc_InfraMR[[#This Row],[Total Vías (excluido Auxiliares)]]</f>
        <v>389.97</v>
      </c>
      <c r="P291" s="1">
        <v>61</v>
      </c>
      <c r="Q291" s="1">
        <v>5</v>
      </c>
      <c r="R291" s="1">
        <v>3</v>
      </c>
      <c r="S291" s="1">
        <f t="shared" si="39"/>
        <v>69</v>
      </c>
      <c r="T291" s="1">
        <v>60</v>
      </c>
      <c r="U291" s="1">
        <v>68</v>
      </c>
      <c r="V291" s="1">
        <v>10</v>
      </c>
      <c r="W291" s="1">
        <v>23</v>
      </c>
      <c r="X291" s="1">
        <v>0</v>
      </c>
      <c r="Y291" s="1">
        <f t="shared" si="40"/>
        <v>161</v>
      </c>
      <c r="Z291" s="1">
        <v>62</v>
      </c>
      <c r="AA291" s="1">
        <v>26</v>
      </c>
      <c r="AB291" s="1">
        <v>161</v>
      </c>
      <c r="AC291" s="1">
        <f t="shared" si="41"/>
        <v>249</v>
      </c>
      <c r="AD291" s="1">
        <v>23</v>
      </c>
      <c r="AE291" s="1">
        <v>29</v>
      </c>
      <c r="AF291" s="1">
        <v>132</v>
      </c>
      <c r="AG291" s="1">
        <f t="shared" si="42"/>
        <v>184</v>
      </c>
      <c r="AH291" s="12">
        <v>60.414999999999999</v>
      </c>
      <c r="AI291" s="12">
        <v>0</v>
      </c>
      <c r="AJ291" s="12">
        <v>166.46899999999999</v>
      </c>
      <c r="AK291" s="12">
        <f t="shared" si="43"/>
        <v>226.88399999999999</v>
      </c>
      <c r="AL291" s="1">
        <v>3</v>
      </c>
      <c r="AM291" s="1">
        <v>8</v>
      </c>
      <c r="AN291" s="1">
        <v>29</v>
      </c>
      <c r="AO291" s="1">
        <f t="shared" si="44"/>
        <v>40</v>
      </c>
      <c r="AP291" s="1">
        <v>272</v>
      </c>
      <c r="AQ291" s="1">
        <v>136</v>
      </c>
      <c r="AR291" s="1">
        <v>72</v>
      </c>
      <c r="AS291" s="1">
        <f>+Roc_InfraMR[[#This Row],[B.02.3 - Parque de Coches Eléctricos Motrices Tipo R]]+Roc_InfraMR[[#This Row],[B.02.2 - Parque de Coches Eléctricos Motrices Remolcados Tipo R]]+Roc_InfraMR[[#This Row],[B.02.1 - Parque de Coches Eléctricos Motrices]]</f>
        <v>480</v>
      </c>
      <c r="AT291" s="1">
        <v>0</v>
      </c>
      <c r="AU291" s="1">
        <v>0</v>
      </c>
      <c r="AV291" s="1">
        <v>0</v>
      </c>
      <c r="AW291" s="1">
        <f>+SUM(Roc_InfraMR[[#This Row],[B.03.1 - Parque de Coches Motores Motrices Remolcados]:[B.03.3 - Parque de Coches Motores Motrices Cabina]])</f>
        <v>0</v>
      </c>
      <c r="AX291" s="1">
        <v>158</v>
      </c>
      <c r="AY291" s="1">
        <v>52</v>
      </c>
      <c r="AZ291" s="1">
        <v>15</v>
      </c>
      <c r="BA291" s="1">
        <v>102</v>
      </c>
      <c r="BB291" s="1">
        <v>0</v>
      </c>
      <c r="BC291" s="1">
        <f t="shared" si="45"/>
        <v>327</v>
      </c>
      <c r="BD291" s="1">
        <v>0</v>
      </c>
      <c r="BE291" s="1">
        <v>20</v>
      </c>
      <c r="BF291" s="16">
        <v>1676</v>
      </c>
    </row>
    <row r="292" spans="1:59">
      <c r="A292" s="1">
        <v>2017</v>
      </c>
      <c r="B292" s="1" t="s">
        <v>117</v>
      </c>
      <c r="C292" s="12">
        <v>0</v>
      </c>
      <c r="D292" s="12">
        <v>138.45500000000001</v>
      </c>
      <c r="E292" s="12">
        <v>0</v>
      </c>
      <c r="F292" s="12">
        <v>56.53</v>
      </c>
      <c r="G292" s="12">
        <f t="shared" si="38"/>
        <v>194.98500000000001</v>
      </c>
      <c r="H292" s="12">
        <f>+Roc_InfraMR[[#This Row],[Total Líneas de Explotación ]]</f>
        <v>194.98500000000001</v>
      </c>
      <c r="I292" s="12">
        <v>366.19299999999998</v>
      </c>
      <c r="J292" s="12">
        <f>+Roc_InfraMR[[#This Row],[A.01.2 -  Longitud de Líneas de Explotación No Electrificadas Vía Doble o Múltiple (km)]]*2+Roc_InfraMR[[#This Row],[A.01.1 -  Longitud de Líneas de Explotación No Electrificadas Vía Simple (km)]]</f>
        <v>276.91000000000003</v>
      </c>
      <c r="K292" s="12">
        <v>0</v>
      </c>
      <c r="L292" s="12">
        <f>+Roc_InfraMR[[#This Row],[A.02.2 -  Longitud de Líneas de Explotación Electrificadas Vía Doble o Múltiple (km)]]*2</f>
        <v>113.06</v>
      </c>
      <c r="M292" s="12">
        <v>0</v>
      </c>
      <c r="N292" s="12">
        <f>+Roc_InfraMR[[#This Row],[A.03.1 -  Longitud de Vías de Explotación No Electrificadas Troncales y Ramales (vía principal) (km)]]+Roc_InfraMR[[#This Row],[A.04.1 -  Longitud de Vías de Explotación Electrificadas Troncales y Ramales (vía principal) (km)]]</f>
        <v>389.97</v>
      </c>
      <c r="O292" s="12">
        <f>+Roc_InfraMR[[#This Row],[Total Vías (excluido Auxiliares)]]</f>
        <v>389.97</v>
      </c>
      <c r="P292" s="1">
        <v>61</v>
      </c>
      <c r="Q292" s="1">
        <v>5</v>
      </c>
      <c r="R292" s="1">
        <v>3</v>
      </c>
      <c r="S292" s="1">
        <f t="shared" si="39"/>
        <v>69</v>
      </c>
      <c r="T292" s="1">
        <v>60</v>
      </c>
      <c r="U292" s="1">
        <v>68</v>
      </c>
      <c r="V292" s="1">
        <v>10</v>
      </c>
      <c r="W292" s="1">
        <v>23</v>
      </c>
      <c r="X292" s="1">
        <v>0</v>
      </c>
      <c r="Y292" s="1">
        <f t="shared" si="40"/>
        <v>161</v>
      </c>
      <c r="Z292" s="1">
        <v>62</v>
      </c>
      <c r="AA292" s="1">
        <v>26</v>
      </c>
      <c r="AB292" s="1">
        <v>161</v>
      </c>
      <c r="AC292" s="1">
        <f t="shared" si="41"/>
        <v>249</v>
      </c>
      <c r="AD292" s="1">
        <v>23</v>
      </c>
      <c r="AE292" s="1">
        <v>29</v>
      </c>
      <c r="AF292" s="1">
        <v>132</v>
      </c>
      <c r="AG292" s="1">
        <f t="shared" si="42"/>
        <v>184</v>
      </c>
      <c r="AH292" s="12">
        <v>60.414999999999999</v>
      </c>
      <c r="AI292" s="12">
        <v>0</v>
      </c>
      <c r="AJ292" s="12">
        <v>166.46899999999999</v>
      </c>
      <c r="AK292" s="12">
        <f t="shared" si="43"/>
        <v>226.88399999999999</v>
      </c>
      <c r="AL292" s="1">
        <v>3</v>
      </c>
      <c r="AM292" s="1">
        <v>8</v>
      </c>
      <c r="AN292" s="1">
        <v>29</v>
      </c>
      <c r="AO292" s="1">
        <f t="shared" si="44"/>
        <v>40</v>
      </c>
      <c r="AP292" s="1">
        <v>272</v>
      </c>
      <c r="AQ292" s="1">
        <v>136</v>
      </c>
      <c r="AR292" s="1">
        <v>72</v>
      </c>
      <c r="AS292" s="1">
        <f>+Roc_InfraMR[[#This Row],[B.02.3 - Parque de Coches Eléctricos Motrices Tipo R]]+Roc_InfraMR[[#This Row],[B.02.2 - Parque de Coches Eléctricos Motrices Remolcados Tipo R]]+Roc_InfraMR[[#This Row],[B.02.1 - Parque de Coches Eléctricos Motrices]]</f>
        <v>480</v>
      </c>
      <c r="AT292" s="1">
        <v>0</v>
      </c>
      <c r="AU292" s="1">
        <v>0</v>
      </c>
      <c r="AV292" s="1">
        <v>0</v>
      </c>
      <c r="AW292" s="1">
        <f>+SUM(Roc_InfraMR[[#This Row],[B.03.1 - Parque de Coches Motores Motrices Remolcados]:[B.03.3 - Parque de Coches Motores Motrices Cabina]])</f>
        <v>0</v>
      </c>
      <c r="AX292" s="1">
        <v>158</v>
      </c>
      <c r="AY292" s="1">
        <v>52</v>
      </c>
      <c r="AZ292" s="1">
        <v>15</v>
      </c>
      <c r="BA292" s="1">
        <v>102</v>
      </c>
      <c r="BB292" s="1">
        <v>0</v>
      </c>
      <c r="BC292" s="1">
        <f t="shared" si="45"/>
        <v>327</v>
      </c>
      <c r="BD292" s="1">
        <v>0</v>
      </c>
      <c r="BE292" s="1">
        <v>20</v>
      </c>
      <c r="BF292" s="16">
        <v>1676</v>
      </c>
    </row>
    <row r="293" spans="1:59">
      <c r="A293" s="1">
        <v>2017</v>
      </c>
      <c r="B293" s="1" t="s">
        <v>118</v>
      </c>
      <c r="C293" s="12">
        <v>0</v>
      </c>
      <c r="D293" s="12">
        <v>138.45500000000001</v>
      </c>
      <c r="E293" s="12">
        <v>0</v>
      </c>
      <c r="F293" s="12">
        <v>56.53</v>
      </c>
      <c r="G293" s="12">
        <f t="shared" si="38"/>
        <v>194.98500000000001</v>
      </c>
      <c r="H293" s="12">
        <f>+Roc_InfraMR[[#This Row],[Total Líneas de Explotación ]]</f>
        <v>194.98500000000001</v>
      </c>
      <c r="I293" s="12">
        <v>366.19299999999998</v>
      </c>
      <c r="J293" s="12">
        <f>+Roc_InfraMR[[#This Row],[A.01.2 -  Longitud de Líneas de Explotación No Electrificadas Vía Doble o Múltiple (km)]]*2+Roc_InfraMR[[#This Row],[A.01.1 -  Longitud de Líneas de Explotación No Electrificadas Vía Simple (km)]]</f>
        <v>276.91000000000003</v>
      </c>
      <c r="K293" s="12">
        <v>0</v>
      </c>
      <c r="L293" s="12">
        <f>+Roc_InfraMR[[#This Row],[A.02.2 -  Longitud de Líneas de Explotación Electrificadas Vía Doble o Múltiple (km)]]*2</f>
        <v>113.06</v>
      </c>
      <c r="M293" s="12">
        <v>0</v>
      </c>
      <c r="N293" s="12">
        <f>+Roc_InfraMR[[#This Row],[A.03.1 -  Longitud de Vías de Explotación No Electrificadas Troncales y Ramales (vía principal) (km)]]+Roc_InfraMR[[#This Row],[A.04.1 -  Longitud de Vías de Explotación Electrificadas Troncales y Ramales (vía principal) (km)]]</f>
        <v>389.97</v>
      </c>
      <c r="O293" s="12">
        <f>+Roc_InfraMR[[#This Row],[Total Vías (excluido Auxiliares)]]</f>
        <v>389.97</v>
      </c>
      <c r="P293" s="1">
        <v>61</v>
      </c>
      <c r="Q293" s="1">
        <v>5</v>
      </c>
      <c r="R293" s="1">
        <v>3</v>
      </c>
      <c r="S293" s="1">
        <f t="shared" si="39"/>
        <v>69</v>
      </c>
      <c r="T293" s="1">
        <v>60</v>
      </c>
      <c r="U293" s="1">
        <v>68</v>
      </c>
      <c r="V293" s="1">
        <v>10</v>
      </c>
      <c r="W293" s="1">
        <v>23</v>
      </c>
      <c r="X293" s="1">
        <v>0</v>
      </c>
      <c r="Y293" s="1">
        <f t="shared" si="40"/>
        <v>161</v>
      </c>
      <c r="Z293" s="1">
        <v>62</v>
      </c>
      <c r="AA293" s="1">
        <v>26</v>
      </c>
      <c r="AB293" s="1">
        <v>161</v>
      </c>
      <c r="AC293" s="1">
        <f t="shared" si="41"/>
        <v>249</v>
      </c>
      <c r="AD293" s="1">
        <v>23</v>
      </c>
      <c r="AE293" s="1">
        <v>29</v>
      </c>
      <c r="AF293" s="1">
        <v>132</v>
      </c>
      <c r="AG293" s="1">
        <f t="shared" si="42"/>
        <v>184</v>
      </c>
      <c r="AH293" s="12">
        <v>60.414999999999999</v>
      </c>
      <c r="AI293" s="12">
        <v>0</v>
      </c>
      <c r="AJ293" s="12">
        <v>166.46899999999999</v>
      </c>
      <c r="AK293" s="12">
        <f t="shared" si="43"/>
        <v>226.88399999999999</v>
      </c>
      <c r="AL293" s="1">
        <v>3</v>
      </c>
      <c r="AM293" s="1">
        <v>8</v>
      </c>
      <c r="AN293" s="1">
        <v>29</v>
      </c>
      <c r="AO293" s="1">
        <f t="shared" si="44"/>
        <v>40</v>
      </c>
      <c r="AP293" s="1">
        <v>272</v>
      </c>
      <c r="AQ293" s="1">
        <v>136</v>
      </c>
      <c r="AR293" s="1">
        <v>72</v>
      </c>
      <c r="AS293" s="1">
        <f>+Roc_InfraMR[[#This Row],[B.02.3 - Parque de Coches Eléctricos Motrices Tipo R]]+Roc_InfraMR[[#This Row],[B.02.2 - Parque de Coches Eléctricos Motrices Remolcados Tipo R]]+Roc_InfraMR[[#This Row],[B.02.1 - Parque de Coches Eléctricos Motrices]]</f>
        <v>480</v>
      </c>
      <c r="AT293" s="1">
        <v>0</v>
      </c>
      <c r="AU293" s="1">
        <v>0</v>
      </c>
      <c r="AV293" s="1">
        <v>0</v>
      </c>
      <c r="AW293" s="1">
        <f>+SUM(Roc_InfraMR[[#This Row],[B.03.1 - Parque de Coches Motores Motrices Remolcados]:[B.03.3 - Parque de Coches Motores Motrices Cabina]])</f>
        <v>0</v>
      </c>
      <c r="AX293" s="1">
        <v>158</v>
      </c>
      <c r="AY293" s="1">
        <v>52</v>
      </c>
      <c r="AZ293" s="1">
        <v>15</v>
      </c>
      <c r="BA293" s="1">
        <v>102</v>
      </c>
      <c r="BB293" s="1">
        <v>0</v>
      </c>
      <c r="BC293" s="1">
        <f t="shared" si="45"/>
        <v>327</v>
      </c>
      <c r="BD293" s="1">
        <v>0</v>
      </c>
      <c r="BE293" s="1">
        <v>20</v>
      </c>
      <c r="BF293" s="16">
        <v>1676</v>
      </c>
    </row>
    <row r="294" spans="1:59">
      <c r="A294" s="1">
        <v>2017</v>
      </c>
      <c r="B294" s="1" t="s">
        <v>119</v>
      </c>
      <c r="C294" s="12">
        <v>0</v>
      </c>
      <c r="D294" s="12">
        <v>138.45500000000001</v>
      </c>
      <c r="E294" s="12">
        <v>0</v>
      </c>
      <c r="F294" s="12">
        <v>56.53</v>
      </c>
      <c r="G294" s="12">
        <f t="shared" si="38"/>
        <v>194.98500000000001</v>
      </c>
      <c r="H294" s="12">
        <f>+Roc_InfraMR[[#This Row],[Total Líneas de Explotación ]]</f>
        <v>194.98500000000001</v>
      </c>
      <c r="I294" s="12">
        <v>366.19299999999998</v>
      </c>
      <c r="J294" s="12">
        <f>+Roc_InfraMR[[#This Row],[A.01.2 -  Longitud de Líneas de Explotación No Electrificadas Vía Doble o Múltiple (km)]]*2+Roc_InfraMR[[#This Row],[A.01.1 -  Longitud de Líneas de Explotación No Electrificadas Vía Simple (km)]]</f>
        <v>276.91000000000003</v>
      </c>
      <c r="K294" s="12">
        <v>0</v>
      </c>
      <c r="L294" s="12">
        <f>+Roc_InfraMR[[#This Row],[A.02.2 -  Longitud de Líneas de Explotación Electrificadas Vía Doble o Múltiple (km)]]*2</f>
        <v>113.06</v>
      </c>
      <c r="M294" s="12">
        <v>0</v>
      </c>
      <c r="N294" s="12">
        <f>+Roc_InfraMR[[#This Row],[A.03.1 -  Longitud de Vías de Explotación No Electrificadas Troncales y Ramales (vía principal) (km)]]+Roc_InfraMR[[#This Row],[A.04.1 -  Longitud de Vías de Explotación Electrificadas Troncales y Ramales (vía principal) (km)]]</f>
        <v>389.97</v>
      </c>
      <c r="O294" s="12">
        <f>+Roc_InfraMR[[#This Row],[Total Vías (excluido Auxiliares)]]</f>
        <v>389.97</v>
      </c>
      <c r="P294" s="1">
        <v>61</v>
      </c>
      <c r="Q294" s="1">
        <v>5</v>
      </c>
      <c r="R294" s="1">
        <v>3</v>
      </c>
      <c r="S294" s="1">
        <f t="shared" si="39"/>
        <v>69</v>
      </c>
      <c r="T294" s="1">
        <v>60</v>
      </c>
      <c r="U294" s="1">
        <v>68</v>
      </c>
      <c r="V294" s="1">
        <v>10</v>
      </c>
      <c r="W294" s="1">
        <v>23</v>
      </c>
      <c r="X294" s="1">
        <v>0</v>
      </c>
      <c r="Y294" s="1">
        <f t="shared" si="40"/>
        <v>161</v>
      </c>
      <c r="Z294" s="1">
        <v>62</v>
      </c>
      <c r="AA294" s="1">
        <v>26</v>
      </c>
      <c r="AB294" s="1">
        <v>161</v>
      </c>
      <c r="AC294" s="1">
        <f t="shared" si="41"/>
        <v>249</v>
      </c>
      <c r="AD294" s="1">
        <v>23</v>
      </c>
      <c r="AE294" s="1">
        <v>29</v>
      </c>
      <c r="AF294" s="1">
        <v>132</v>
      </c>
      <c r="AG294" s="1">
        <f t="shared" si="42"/>
        <v>184</v>
      </c>
      <c r="AH294" s="12">
        <v>60.414999999999999</v>
      </c>
      <c r="AI294" s="12">
        <v>0</v>
      </c>
      <c r="AJ294" s="12">
        <v>166.46899999999999</v>
      </c>
      <c r="AK294" s="12">
        <f t="shared" si="43"/>
        <v>226.88399999999999</v>
      </c>
      <c r="AL294" s="1">
        <v>3</v>
      </c>
      <c r="AM294" s="1">
        <v>8</v>
      </c>
      <c r="AN294" s="1">
        <v>29</v>
      </c>
      <c r="AO294" s="1">
        <f t="shared" si="44"/>
        <v>40</v>
      </c>
      <c r="AP294" s="1">
        <v>272</v>
      </c>
      <c r="AQ294" s="1">
        <v>136</v>
      </c>
      <c r="AR294" s="1">
        <v>72</v>
      </c>
      <c r="AS294" s="1">
        <f>+Roc_InfraMR[[#This Row],[B.02.3 - Parque de Coches Eléctricos Motrices Tipo R]]+Roc_InfraMR[[#This Row],[B.02.2 - Parque de Coches Eléctricos Motrices Remolcados Tipo R]]+Roc_InfraMR[[#This Row],[B.02.1 - Parque de Coches Eléctricos Motrices]]</f>
        <v>480</v>
      </c>
      <c r="AT294" s="1">
        <v>0</v>
      </c>
      <c r="AU294" s="1">
        <v>0</v>
      </c>
      <c r="AV294" s="1">
        <v>0</v>
      </c>
      <c r="AW294" s="1">
        <f>+SUM(Roc_InfraMR[[#This Row],[B.03.1 - Parque de Coches Motores Motrices Remolcados]:[B.03.3 - Parque de Coches Motores Motrices Cabina]])</f>
        <v>0</v>
      </c>
      <c r="AX294" s="1">
        <v>158</v>
      </c>
      <c r="AY294" s="1">
        <v>52</v>
      </c>
      <c r="AZ294" s="1">
        <v>15</v>
      </c>
      <c r="BA294" s="1">
        <v>102</v>
      </c>
      <c r="BB294" s="1">
        <v>0</v>
      </c>
      <c r="BC294" s="1">
        <f t="shared" si="45"/>
        <v>327</v>
      </c>
      <c r="BD294" s="1">
        <v>0</v>
      </c>
      <c r="BE294" s="1">
        <v>20</v>
      </c>
      <c r="BF294" s="16">
        <v>1676</v>
      </c>
    </row>
    <row r="295" spans="1:59">
      <c r="A295" s="1">
        <v>2017</v>
      </c>
      <c r="B295" s="1" t="s">
        <v>120</v>
      </c>
      <c r="C295" s="12">
        <v>0</v>
      </c>
      <c r="D295" s="12">
        <v>138.45500000000001</v>
      </c>
      <c r="E295" s="12">
        <v>0</v>
      </c>
      <c r="F295" s="12">
        <v>56.53</v>
      </c>
      <c r="G295" s="12">
        <f t="shared" si="38"/>
        <v>194.98500000000001</v>
      </c>
      <c r="H295" s="12">
        <f>+Roc_InfraMR[[#This Row],[Total Líneas de Explotación ]]</f>
        <v>194.98500000000001</v>
      </c>
      <c r="I295" s="12">
        <v>366.19299999999998</v>
      </c>
      <c r="J295" s="12">
        <f>+Roc_InfraMR[[#This Row],[A.01.2 -  Longitud de Líneas de Explotación No Electrificadas Vía Doble o Múltiple (km)]]*2+Roc_InfraMR[[#This Row],[A.01.1 -  Longitud de Líneas de Explotación No Electrificadas Vía Simple (km)]]</f>
        <v>276.91000000000003</v>
      </c>
      <c r="K295" s="12">
        <v>0</v>
      </c>
      <c r="L295" s="12">
        <f>+Roc_InfraMR[[#This Row],[A.02.2 -  Longitud de Líneas de Explotación Electrificadas Vía Doble o Múltiple (km)]]*2</f>
        <v>113.06</v>
      </c>
      <c r="M295" s="12">
        <v>0</v>
      </c>
      <c r="N295" s="12">
        <f>+Roc_InfraMR[[#This Row],[A.03.1 -  Longitud de Vías de Explotación No Electrificadas Troncales y Ramales (vía principal) (km)]]+Roc_InfraMR[[#This Row],[A.04.1 -  Longitud de Vías de Explotación Electrificadas Troncales y Ramales (vía principal) (km)]]</f>
        <v>389.97</v>
      </c>
      <c r="O295" s="12">
        <f>+Roc_InfraMR[[#This Row],[Total Vías (excluido Auxiliares)]]</f>
        <v>389.97</v>
      </c>
      <c r="P295" s="1">
        <v>61</v>
      </c>
      <c r="Q295" s="1">
        <v>5</v>
      </c>
      <c r="R295" s="1">
        <v>3</v>
      </c>
      <c r="S295" s="1">
        <f t="shared" si="39"/>
        <v>69</v>
      </c>
      <c r="T295" s="1">
        <v>60</v>
      </c>
      <c r="U295" s="1">
        <v>68</v>
      </c>
      <c r="V295" s="1">
        <v>10</v>
      </c>
      <c r="W295" s="1">
        <v>23</v>
      </c>
      <c r="X295" s="1">
        <v>0</v>
      </c>
      <c r="Y295" s="1">
        <f t="shared" si="40"/>
        <v>161</v>
      </c>
      <c r="Z295" s="1">
        <v>62</v>
      </c>
      <c r="AA295" s="1">
        <v>26</v>
      </c>
      <c r="AB295" s="1">
        <v>161</v>
      </c>
      <c r="AC295" s="1">
        <f t="shared" si="41"/>
        <v>249</v>
      </c>
      <c r="AD295" s="1">
        <v>23</v>
      </c>
      <c r="AE295" s="1">
        <v>29</v>
      </c>
      <c r="AF295" s="1">
        <v>132</v>
      </c>
      <c r="AG295" s="1">
        <f t="shared" si="42"/>
        <v>184</v>
      </c>
      <c r="AH295" s="12">
        <v>60.414999999999999</v>
      </c>
      <c r="AI295" s="12">
        <v>0</v>
      </c>
      <c r="AJ295" s="12">
        <v>166.46899999999999</v>
      </c>
      <c r="AK295" s="12">
        <f t="shared" si="43"/>
        <v>226.88399999999999</v>
      </c>
      <c r="AL295" s="1">
        <v>3</v>
      </c>
      <c r="AM295" s="1">
        <v>8</v>
      </c>
      <c r="AN295" s="1">
        <v>29</v>
      </c>
      <c r="AO295" s="1">
        <f t="shared" si="44"/>
        <v>40</v>
      </c>
      <c r="AP295" s="1">
        <v>272</v>
      </c>
      <c r="AQ295" s="1">
        <v>136</v>
      </c>
      <c r="AR295" s="1">
        <v>72</v>
      </c>
      <c r="AS295" s="1">
        <f>+Roc_InfraMR[[#This Row],[B.02.3 - Parque de Coches Eléctricos Motrices Tipo R]]+Roc_InfraMR[[#This Row],[B.02.2 - Parque de Coches Eléctricos Motrices Remolcados Tipo R]]+Roc_InfraMR[[#This Row],[B.02.1 - Parque de Coches Eléctricos Motrices]]</f>
        <v>480</v>
      </c>
      <c r="AT295" s="1">
        <v>0</v>
      </c>
      <c r="AU295" s="1">
        <v>0</v>
      </c>
      <c r="AV295" s="1">
        <v>0</v>
      </c>
      <c r="AW295" s="1">
        <f>+SUM(Roc_InfraMR[[#This Row],[B.03.1 - Parque de Coches Motores Motrices Remolcados]:[B.03.3 - Parque de Coches Motores Motrices Cabina]])</f>
        <v>0</v>
      </c>
      <c r="AX295" s="1">
        <v>158</v>
      </c>
      <c r="AY295" s="1">
        <v>52</v>
      </c>
      <c r="AZ295" s="1">
        <v>15</v>
      </c>
      <c r="BA295" s="1">
        <v>102</v>
      </c>
      <c r="BB295" s="1">
        <v>0</v>
      </c>
      <c r="BC295" s="1">
        <f t="shared" si="45"/>
        <v>327</v>
      </c>
      <c r="BD295" s="1">
        <v>0</v>
      </c>
      <c r="BE295" s="1">
        <v>20</v>
      </c>
      <c r="BF295" s="16">
        <v>1676</v>
      </c>
    </row>
    <row r="296" spans="1:59">
      <c r="A296" s="1">
        <v>2017</v>
      </c>
      <c r="B296" s="1" t="s">
        <v>121</v>
      </c>
      <c r="C296" s="12">
        <v>0</v>
      </c>
      <c r="D296" s="12">
        <v>138.45500000000001</v>
      </c>
      <c r="E296" s="12">
        <v>0</v>
      </c>
      <c r="F296" s="12">
        <v>56.53</v>
      </c>
      <c r="G296" s="12">
        <f t="shared" si="38"/>
        <v>194.98500000000001</v>
      </c>
      <c r="H296" s="12">
        <f>+Roc_InfraMR[[#This Row],[Total Líneas de Explotación ]]</f>
        <v>194.98500000000001</v>
      </c>
      <c r="I296" s="12">
        <v>366.19299999999998</v>
      </c>
      <c r="J296" s="12">
        <f>+Roc_InfraMR[[#This Row],[A.01.2 -  Longitud de Líneas de Explotación No Electrificadas Vía Doble o Múltiple (km)]]*2+Roc_InfraMR[[#This Row],[A.01.1 -  Longitud de Líneas de Explotación No Electrificadas Vía Simple (km)]]</f>
        <v>276.91000000000003</v>
      </c>
      <c r="K296" s="12">
        <v>0</v>
      </c>
      <c r="L296" s="12">
        <f>+Roc_InfraMR[[#This Row],[A.02.2 -  Longitud de Líneas de Explotación Electrificadas Vía Doble o Múltiple (km)]]*2</f>
        <v>113.06</v>
      </c>
      <c r="M296" s="12">
        <v>0</v>
      </c>
      <c r="N296" s="12">
        <f>+Roc_InfraMR[[#This Row],[A.03.1 -  Longitud de Vías de Explotación No Electrificadas Troncales y Ramales (vía principal) (km)]]+Roc_InfraMR[[#This Row],[A.04.1 -  Longitud de Vías de Explotación Electrificadas Troncales y Ramales (vía principal) (km)]]</f>
        <v>389.97</v>
      </c>
      <c r="O296" s="12">
        <f>+Roc_InfraMR[[#This Row],[Total Vías (excluido Auxiliares)]]</f>
        <v>389.97</v>
      </c>
      <c r="P296" s="1">
        <v>61</v>
      </c>
      <c r="Q296" s="1">
        <v>5</v>
      </c>
      <c r="R296" s="1">
        <v>3</v>
      </c>
      <c r="S296" s="1">
        <f t="shared" si="39"/>
        <v>69</v>
      </c>
      <c r="T296" s="1">
        <v>60</v>
      </c>
      <c r="U296" s="1">
        <v>68</v>
      </c>
      <c r="V296" s="1">
        <v>10</v>
      </c>
      <c r="W296" s="1">
        <v>23</v>
      </c>
      <c r="X296" s="1">
        <v>0</v>
      </c>
      <c r="Y296" s="1">
        <f t="shared" si="40"/>
        <v>161</v>
      </c>
      <c r="Z296" s="1">
        <v>62</v>
      </c>
      <c r="AA296" s="1">
        <v>26</v>
      </c>
      <c r="AB296" s="1">
        <v>161</v>
      </c>
      <c r="AC296" s="1">
        <f t="shared" si="41"/>
        <v>249</v>
      </c>
      <c r="AD296" s="1">
        <v>23</v>
      </c>
      <c r="AE296" s="1">
        <v>29</v>
      </c>
      <c r="AF296" s="1">
        <v>132</v>
      </c>
      <c r="AG296" s="1">
        <f t="shared" si="42"/>
        <v>184</v>
      </c>
      <c r="AH296" s="12">
        <v>60.414999999999999</v>
      </c>
      <c r="AI296" s="12">
        <v>0</v>
      </c>
      <c r="AJ296" s="12">
        <v>166.46899999999999</v>
      </c>
      <c r="AK296" s="12">
        <f t="shared" si="43"/>
        <v>226.88399999999999</v>
      </c>
      <c r="AL296" s="1">
        <v>3</v>
      </c>
      <c r="AM296" s="1">
        <v>8</v>
      </c>
      <c r="AN296" s="1">
        <v>29</v>
      </c>
      <c r="AO296" s="1">
        <f t="shared" si="44"/>
        <v>40</v>
      </c>
      <c r="AP296" s="1">
        <v>272</v>
      </c>
      <c r="AQ296" s="1">
        <v>136</v>
      </c>
      <c r="AR296" s="1">
        <v>72</v>
      </c>
      <c r="AS296" s="1">
        <f>+Roc_InfraMR[[#This Row],[B.02.3 - Parque de Coches Eléctricos Motrices Tipo R]]+Roc_InfraMR[[#This Row],[B.02.2 - Parque de Coches Eléctricos Motrices Remolcados Tipo R]]+Roc_InfraMR[[#This Row],[B.02.1 - Parque de Coches Eléctricos Motrices]]</f>
        <v>480</v>
      </c>
      <c r="AT296" s="1">
        <v>0</v>
      </c>
      <c r="AU296" s="1">
        <v>0</v>
      </c>
      <c r="AV296" s="1">
        <v>0</v>
      </c>
      <c r="AW296" s="1">
        <f>+SUM(Roc_InfraMR[[#This Row],[B.03.1 - Parque de Coches Motores Motrices Remolcados]:[B.03.3 - Parque de Coches Motores Motrices Cabina]])</f>
        <v>0</v>
      </c>
      <c r="AX296" s="1">
        <v>158</v>
      </c>
      <c r="AY296" s="1">
        <v>52</v>
      </c>
      <c r="AZ296" s="1">
        <v>15</v>
      </c>
      <c r="BA296" s="1">
        <v>102</v>
      </c>
      <c r="BB296" s="1">
        <v>0</v>
      </c>
      <c r="BC296" s="1">
        <f t="shared" si="45"/>
        <v>327</v>
      </c>
      <c r="BD296" s="1">
        <v>0</v>
      </c>
      <c r="BE296" s="1">
        <v>20</v>
      </c>
      <c r="BF296" s="16">
        <v>1676</v>
      </c>
    </row>
    <row r="297" spans="1:59">
      <c r="A297" s="1">
        <v>2017</v>
      </c>
      <c r="B297" s="1" t="s">
        <v>122</v>
      </c>
      <c r="C297" s="12">
        <v>0</v>
      </c>
      <c r="D297" s="12">
        <v>138.45500000000001</v>
      </c>
      <c r="E297" s="12">
        <v>0</v>
      </c>
      <c r="F297" s="12">
        <v>56.53</v>
      </c>
      <c r="G297" s="12">
        <f t="shared" si="38"/>
        <v>194.98500000000001</v>
      </c>
      <c r="H297" s="12">
        <f>+Roc_InfraMR[[#This Row],[Total Líneas de Explotación ]]</f>
        <v>194.98500000000001</v>
      </c>
      <c r="I297" s="12">
        <v>366.19299999999998</v>
      </c>
      <c r="J297" s="12">
        <f>+Roc_InfraMR[[#This Row],[A.01.2 -  Longitud de Líneas de Explotación No Electrificadas Vía Doble o Múltiple (km)]]*2+Roc_InfraMR[[#This Row],[A.01.1 -  Longitud de Líneas de Explotación No Electrificadas Vía Simple (km)]]</f>
        <v>276.91000000000003</v>
      </c>
      <c r="K297" s="12">
        <v>0</v>
      </c>
      <c r="L297" s="12">
        <f>+Roc_InfraMR[[#This Row],[A.02.2 -  Longitud de Líneas de Explotación Electrificadas Vía Doble o Múltiple (km)]]*2</f>
        <v>113.06</v>
      </c>
      <c r="M297" s="12">
        <v>0</v>
      </c>
      <c r="N297" s="12">
        <f>+Roc_InfraMR[[#This Row],[A.03.1 -  Longitud de Vías de Explotación No Electrificadas Troncales y Ramales (vía principal) (km)]]+Roc_InfraMR[[#This Row],[A.04.1 -  Longitud de Vías de Explotación Electrificadas Troncales y Ramales (vía principal) (km)]]</f>
        <v>389.97</v>
      </c>
      <c r="O297" s="12">
        <f>+Roc_InfraMR[[#This Row],[Total Vías (excluido Auxiliares)]]</f>
        <v>389.97</v>
      </c>
      <c r="P297" s="1">
        <v>61</v>
      </c>
      <c r="Q297" s="1">
        <v>5</v>
      </c>
      <c r="R297" s="1">
        <v>3</v>
      </c>
      <c r="S297" s="1">
        <f t="shared" si="39"/>
        <v>69</v>
      </c>
      <c r="T297" s="1">
        <v>60</v>
      </c>
      <c r="U297" s="1">
        <v>68</v>
      </c>
      <c r="V297" s="1">
        <v>10</v>
      </c>
      <c r="W297" s="1">
        <v>23</v>
      </c>
      <c r="X297" s="1">
        <v>0</v>
      </c>
      <c r="Y297" s="1">
        <f t="shared" si="40"/>
        <v>161</v>
      </c>
      <c r="Z297" s="1">
        <v>62</v>
      </c>
      <c r="AA297" s="1">
        <v>26</v>
      </c>
      <c r="AB297" s="1">
        <v>161</v>
      </c>
      <c r="AC297" s="1">
        <f t="shared" si="41"/>
        <v>249</v>
      </c>
      <c r="AD297" s="1">
        <v>23</v>
      </c>
      <c r="AE297" s="1">
        <v>29</v>
      </c>
      <c r="AF297" s="1">
        <v>132</v>
      </c>
      <c r="AG297" s="1">
        <f t="shared" si="42"/>
        <v>184</v>
      </c>
      <c r="AH297" s="12">
        <v>60.414999999999999</v>
      </c>
      <c r="AI297" s="12">
        <v>0</v>
      </c>
      <c r="AJ297" s="12">
        <v>166.46899999999999</v>
      </c>
      <c r="AK297" s="12">
        <f t="shared" si="43"/>
        <v>226.88399999999999</v>
      </c>
      <c r="AL297" s="1">
        <v>3</v>
      </c>
      <c r="AM297" s="1">
        <v>8</v>
      </c>
      <c r="AN297" s="1">
        <v>29</v>
      </c>
      <c r="AO297" s="1">
        <f t="shared" si="44"/>
        <v>40</v>
      </c>
      <c r="AP297" s="1">
        <v>272</v>
      </c>
      <c r="AQ297" s="1">
        <v>136</v>
      </c>
      <c r="AR297" s="1">
        <v>72</v>
      </c>
      <c r="AS297" s="1">
        <f>+Roc_InfraMR[[#This Row],[B.02.3 - Parque de Coches Eléctricos Motrices Tipo R]]+Roc_InfraMR[[#This Row],[B.02.2 - Parque de Coches Eléctricos Motrices Remolcados Tipo R]]+Roc_InfraMR[[#This Row],[B.02.1 - Parque de Coches Eléctricos Motrices]]</f>
        <v>480</v>
      </c>
      <c r="AT297" s="1">
        <v>0</v>
      </c>
      <c r="AU297" s="1">
        <v>0</v>
      </c>
      <c r="AV297" s="1">
        <v>0</v>
      </c>
      <c r="AW297" s="1">
        <f>+SUM(Roc_InfraMR[[#This Row],[B.03.1 - Parque de Coches Motores Motrices Remolcados]:[B.03.3 - Parque de Coches Motores Motrices Cabina]])</f>
        <v>0</v>
      </c>
      <c r="AX297" s="1">
        <v>158</v>
      </c>
      <c r="AY297" s="1">
        <v>52</v>
      </c>
      <c r="AZ297" s="1">
        <v>15</v>
      </c>
      <c r="BA297" s="1">
        <v>102</v>
      </c>
      <c r="BB297" s="1">
        <v>0</v>
      </c>
      <c r="BC297" s="1">
        <f t="shared" si="45"/>
        <v>327</v>
      </c>
      <c r="BD297" s="1">
        <v>0</v>
      </c>
      <c r="BE297" s="1">
        <v>20</v>
      </c>
      <c r="BF297" s="16">
        <v>1676</v>
      </c>
    </row>
    <row r="298" spans="1:59">
      <c r="A298" s="1">
        <v>2017</v>
      </c>
      <c r="B298" s="1" t="s">
        <v>123</v>
      </c>
      <c r="C298" s="12">
        <v>0</v>
      </c>
      <c r="D298" s="12">
        <v>138.45500000000001</v>
      </c>
      <c r="E298" s="12">
        <v>0</v>
      </c>
      <c r="F298" s="12">
        <v>56.53</v>
      </c>
      <c r="G298" s="12">
        <f t="shared" si="38"/>
        <v>194.98500000000001</v>
      </c>
      <c r="H298" s="12">
        <f>+Roc_InfraMR[[#This Row],[Total Líneas de Explotación ]]</f>
        <v>194.98500000000001</v>
      </c>
      <c r="I298" s="12">
        <v>366.19299999999998</v>
      </c>
      <c r="J298" s="12">
        <f>+Roc_InfraMR[[#This Row],[A.01.2 -  Longitud de Líneas de Explotación No Electrificadas Vía Doble o Múltiple (km)]]*2+Roc_InfraMR[[#This Row],[A.01.1 -  Longitud de Líneas de Explotación No Electrificadas Vía Simple (km)]]</f>
        <v>276.91000000000003</v>
      </c>
      <c r="K298" s="12">
        <v>0</v>
      </c>
      <c r="L298" s="12">
        <f>+Roc_InfraMR[[#This Row],[A.02.2 -  Longitud de Líneas de Explotación Electrificadas Vía Doble o Múltiple (km)]]*2</f>
        <v>113.06</v>
      </c>
      <c r="M298" s="12">
        <v>0</v>
      </c>
      <c r="N298" s="12">
        <f>+Roc_InfraMR[[#This Row],[A.03.1 -  Longitud de Vías de Explotación No Electrificadas Troncales y Ramales (vía principal) (km)]]+Roc_InfraMR[[#This Row],[A.04.1 -  Longitud de Vías de Explotación Electrificadas Troncales y Ramales (vía principal) (km)]]</f>
        <v>389.97</v>
      </c>
      <c r="O298" s="12">
        <f>+Roc_InfraMR[[#This Row],[Total Vías (excluido Auxiliares)]]</f>
        <v>389.97</v>
      </c>
      <c r="P298" s="1">
        <v>61</v>
      </c>
      <c r="Q298" s="1">
        <v>5</v>
      </c>
      <c r="R298" s="1">
        <v>3</v>
      </c>
      <c r="S298" s="1">
        <f t="shared" si="39"/>
        <v>69</v>
      </c>
      <c r="T298" s="1">
        <v>60</v>
      </c>
      <c r="U298" s="1">
        <v>68</v>
      </c>
      <c r="V298" s="1">
        <v>10</v>
      </c>
      <c r="W298" s="1">
        <v>23</v>
      </c>
      <c r="X298" s="1">
        <v>0</v>
      </c>
      <c r="Y298" s="1">
        <f t="shared" si="40"/>
        <v>161</v>
      </c>
      <c r="Z298" s="1">
        <v>62</v>
      </c>
      <c r="AA298" s="1">
        <v>26</v>
      </c>
      <c r="AB298" s="1">
        <v>161</v>
      </c>
      <c r="AC298" s="1">
        <f t="shared" si="41"/>
        <v>249</v>
      </c>
      <c r="AD298" s="1">
        <v>23</v>
      </c>
      <c r="AE298" s="1">
        <v>29</v>
      </c>
      <c r="AF298" s="1">
        <v>132</v>
      </c>
      <c r="AG298" s="1">
        <f t="shared" si="42"/>
        <v>184</v>
      </c>
      <c r="AH298" s="12">
        <v>60.414999999999999</v>
      </c>
      <c r="AI298" s="12">
        <v>0</v>
      </c>
      <c r="AJ298" s="12">
        <v>166.46899999999999</v>
      </c>
      <c r="AK298" s="12">
        <f t="shared" si="43"/>
        <v>226.88399999999999</v>
      </c>
      <c r="AL298" s="1">
        <v>3</v>
      </c>
      <c r="AM298" s="1">
        <v>8</v>
      </c>
      <c r="AN298" s="1">
        <v>29</v>
      </c>
      <c r="AO298" s="1">
        <f t="shared" si="44"/>
        <v>40</v>
      </c>
      <c r="AP298" s="1">
        <v>272</v>
      </c>
      <c r="AQ298" s="1">
        <v>136</v>
      </c>
      <c r="AR298" s="1">
        <v>72</v>
      </c>
      <c r="AS298" s="1">
        <f>+Roc_InfraMR[[#This Row],[B.02.3 - Parque de Coches Eléctricos Motrices Tipo R]]+Roc_InfraMR[[#This Row],[B.02.2 - Parque de Coches Eléctricos Motrices Remolcados Tipo R]]+Roc_InfraMR[[#This Row],[B.02.1 - Parque de Coches Eléctricos Motrices]]</f>
        <v>480</v>
      </c>
      <c r="AT298" s="1">
        <v>0</v>
      </c>
      <c r="AU298" s="1">
        <v>0</v>
      </c>
      <c r="AV298" s="1">
        <v>0</v>
      </c>
      <c r="AW298" s="1">
        <f>+SUM(Roc_InfraMR[[#This Row],[B.03.1 - Parque de Coches Motores Motrices Remolcados]:[B.03.3 - Parque de Coches Motores Motrices Cabina]])</f>
        <v>0</v>
      </c>
      <c r="AX298" s="1">
        <v>158</v>
      </c>
      <c r="AY298" s="1">
        <v>52</v>
      </c>
      <c r="AZ298" s="1">
        <v>15</v>
      </c>
      <c r="BA298" s="1">
        <v>102</v>
      </c>
      <c r="BB298" s="1">
        <v>0</v>
      </c>
      <c r="BC298" s="1">
        <f t="shared" si="45"/>
        <v>327</v>
      </c>
      <c r="BD298" s="1">
        <v>0</v>
      </c>
      <c r="BE298" s="1">
        <v>20</v>
      </c>
      <c r="BF298" s="16">
        <v>1676</v>
      </c>
    </row>
    <row r="299" spans="1:59">
      <c r="A299" s="1">
        <v>2017</v>
      </c>
      <c r="B299" s="1" t="s">
        <v>124</v>
      </c>
      <c r="C299" s="12">
        <v>0</v>
      </c>
      <c r="D299" s="12">
        <v>75.47</v>
      </c>
      <c r="E299" s="12">
        <v>0</v>
      </c>
      <c r="F299" s="12">
        <v>119.515</v>
      </c>
      <c r="G299" s="12">
        <f t="shared" si="38"/>
        <v>194.98500000000001</v>
      </c>
      <c r="H299" s="12">
        <f>+Roc_InfraMR[[#This Row],[Total Líneas de Explotación ]]</f>
        <v>194.98500000000001</v>
      </c>
      <c r="I299" s="12">
        <v>369.41900000000004</v>
      </c>
      <c r="J299" s="12">
        <f>+Roc_InfraMR[[#This Row],[A.01.2 -  Longitud de Líneas de Explotación No Electrificadas Vía Doble o Múltiple (km)]]*2+Roc_InfraMR[[#This Row],[A.01.1 -  Longitud de Líneas de Explotación No Electrificadas Vía Simple (km)]]</f>
        <v>150.94</v>
      </c>
      <c r="K299" s="12">
        <v>0</v>
      </c>
      <c r="L299" s="12">
        <f>+Roc_InfraMR[[#This Row],[A.02.2 -  Longitud de Líneas de Explotación Electrificadas Vía Doble o Múltiple (km)]]*2</f>
        <v>239.03</v>
      </c>
      <c r="M299" s="12">
        <v>0</v>
      </c>
      <c r="N299" s="12">
        <f>+Roc_InfraMR[[#This Row],[A.03.1 -  Longitud de Vías de Explotación No Electrificadas Troncales y Ramales (vía principal) (km)]]+Roc_InfraMR[[#This Row],[A.04.1 -  Longitud de Vías de Explotación Electrificadas Troncales y Ramales (vía principal) (km)]]</f>
        <v>389.97</v>
      </c>
      <c r="O299" s="12">
        <f>+Roc_InfraMR[[#This Row],[Total Vías (excluido Auxiliares)]]</f>
        <v>389.97</v>
      </c>
      <c r="P299" s="1">
        <v>61</v>
      </c>
      <c r="Q299" s="1">
        <v>5</v>
      </c>
      <c r="R299" s="1">
        <v>3</v>
      </c>
      <c r="S299" s="1">
        <f t="shared" si="39"/>
        <v>69</v>
      </c>
      <c r="T299" s="1">
        <v>60</v>
      </c>
      <c r="U299" s="1">
        <v>68</v>
      </c>
      <c r="V299" s="1">
        <v>10</v>
      </c>
      <c r="W299" s="1">
        <v>23</v>
      </c>
      <c r="X299" s="1">
        <v>0</v>
      </c>
      <c r="Y299" s="1">
        <f t="shared" si="40"/>
        <v>161</v>
      </c>
      <c r="Z299" s="1">
        <v>62</v>
      </c>
      <c r="AA299" s="1">
        <v>26</v>
      </c>
      <c r="AB299" s="1">
        <v>161</v>
      </c>
      <c r="AC299" s="1">
        <f t="shared" si="41"/>
        <v>249</v>
      </c>
      <c r="AD299" s="1">
        <v>23</v>
      </c>
      <c r="AE299" s="1">
        <v>29</v>
      </c>
      <c r="AF299" s="1">
        <v>132</v>
      </c>
      <c r="AG299" s="1">
        <f t="shared" si="42"/>
        <v>184</v>
      </c>
      <c r="AH299" s="12">
        <v>60.414999999999999</v>
      </c>
      <c r="AI299" s="12">
        <v>0</v>
      </c>
      <c r="AJ299" s="12">
        <v>166.46899999999999</v>
      </c>
      <c r="AK299" s="12">
        <f t="shared" si="43"/>
        <v>226.88399999999999</v>
      </c>
      <c r="AL299" s="1">
        <v>3</v>
      </c>
      <c r="AM299" s="1">
        <v>8</v>
      </c>
      <c r="AN299" s="1">
        <v>29</v>
      </c>
      <c r="AO299" s="1">
        <f t="shared" si="44"/>
        <v>40</v>
      </c>
      <c r="AP299" s="1">
        <v>272</v>
      </c>
      <c r="AQ299" s="1">
        <v>136</v>
      </c>
      <c r="AR299" s="1">
        <v>72</v>
      </c>
      <c r="AS299" s="1">
        <f>+Roc_InfraMR[[#This Row],[B.02.3 - Parque de Coches Eléctricos Motrices Tipo R]]+Roc_InfraMR[[#This Row],[B.02.2 - Parque de Coches Eléctricos Motrices Remolcados Tipo R]]+Roc_InfraMR[[#This Row],[B.02.1 - Parque de Coches Eléctricos Motrices]]</f>
        <v>480</v>
      </c>
      <c r="AT299" s="1">
        <v>0</v>
      </c>
      <c r="AU299" s="1">
        <v>0</v>
      </c>
      <c r="AV299" s="1">
        <v>0</v>
      </c>
      <c r="AW299" s="1">
        <f>+SUM(Roc_InfraMR[[#This Row],[B.03.1 - Parque de Coches Motores Motrices Remolcados]:[B.03.3 - Parque de Coches Motores Motrices Cabina]])</f>
        <v>0</v>
      </c>
      <c r="AX299" s="1">
        <v>158</v>
      </c>
      <c r="AY299" s="1">
        <v>52</v>
      </c>
      <c r="AZ299" s="1">
        <v>15</v>
      </c>
      <c r="BA299" s="1">
        <v>102</v>
      </c>
      <c r="BB299" s="1">
        <v>0</v>
      </c>
      <c r="BC299" s="1">
        <f t="shared" si="45"/>
        <v>327</v>
      </c>
      <c r="BD299" s="1">
        <v>0</v>
      </c>
      <c r="BE299" s="1">
        <v>20</v>
      </c>
      <c r="BF299" s="16">
        <v>1676</v>
      </c>
      <c r="BG299" s="1" t="s">
        <v>304</v>
      </c>
    </row>
    <row r="300" spans="1:59">
      <c r="A300" s="1">
        <v>2017</v>
      </c>
      <c r="B300" s="1" t="s">
        <v>125</v>
      </c>
      <c r="C300" s="12">
        <v>0</v>
      </c>
      <c r="D300" s="12">
        <v>75.47</v>
      </c>
      <c r="E300" s="12">
        <v>0</v>
      </c>
      <c r="F300" s="12">
        <v>119.515</v>
      </c>
      <c r="G300" s="12">
        <f t="shared" si="38"/>
        <v>194.98500000000001</v>
      </c>
      <c r="H300" s="12">
        <f>+Roc_InfraMR[[#This Row],[Total Líneas de Explotación ]]</f>
        <v>194.98500000000001</v>
      </c>
      <c r="I300" s="12">
        <v>369.41900000000004</v>
      </c>
      <c r="J300" s="12">
        <f>+Roc_InfraMR[[#This Row],[A.01.2 -  Longitud de Líneas de Explotación No Electrificadas Vía Doble o Múltiple (km)]]*2+Roc_InfraMR[[#This Row],[A.01.1 -  Longitud de Líneas de Explotación No Electrificadas Vía Simple (km)]]</f>
        <v>150.94</v>
      </c>
      <c r="K300" s="12">
        <v>0</v>
      </c>
      <c r="L300" s="12">
        <f>+Roc_InfraMR[[#This Row],[A.02.2 -  Longitud de Líneas de Explotación Electrificadas Vía Doble o Múltiple (km)]]*2</f>
        <v>239.03</v>
      </c>
      <c r="M300" s="12">
        <v>0</v>
      </c>
      <c r="N300" s="12">
        <f>+Roc_InfraMR[[#This Row],[A.03.1 -  Longitud de Vías de Explotación No Electrificadas Troncales y Ramales (vía principal) (km)]]+Roc_InfraMR[[#This Row],[A.04.1 -  Longitud de Vías de Explotación Electrificadas Troncales y Ramales (vía principal) (km)]]</f>
        <v>389.97</v>
      </c>
      <c r="O300" s="12">
        <f>+Roc_InfraMR[[#This Row],[Total Vías (excluido Auxiliares)]]</f>
        <v>389.97</v>
      </c>
      <c r="P300" s="1">
        <v>61</v>
      </c>
      <c r="Q300" s="1">
        <v>5</v>
      </c>
      <c r="R300" s="1">
        <v>3</v>
      </c>
      <c r="S300" s="1">
        <f t="shared" si="39"/>
        <v>69</v>
      </c>
      <c r="T300" s="1">
        <v>60</v>
      </c>
      <c r="U300" s="1">
        <v>68</v>
      </c>
      <c r="V300" s="1">
        <v>10</v>
      </c>
      <c r="W300" s="1">
        <v>23</v>
      </c>
      <c r="X300" s="1">
        <v>0</v>
      </c>
      <c r="Y300" s="1">
        <f t="shared" si="40"/>
        <v>161</v>
      </c>
      <c r="Z300" s="1">
        <v>62</v>
      </c>
      <c r="AA300" s="1">
        <v>26</v>
      </c>
      <c r="AB300" s="1">
        <v>161</v>
      </c>
      <c r="AC300" s="1">
        <f t="shared" si="41"/>
        <v>249</v>
      </c>
      <c r="AD300" s="1">
        <v>23</v>
      </c>
      <c r="AE300" s="1">
        <v>29</v>
      </c>
      <c r="AF300" s="1">
        <v>132</v>
      </c>
      <c r="AG300" s="1">
        <f t="shared" si="42"/>
        <v>184</v>
      </c>
      <c r="AH300" s="12">
        <v>60.414999999999999</v>
      </c>
      <c r="AI300" s="12">
        <v>0</v>
      </c>
      <c r="AJ300" s="12">
        <v>166.46899999999999</v>
      </c>
      <c r="AK300" s="12">
        <f t="shared" si="43"/>
        <v>226.88399999999999</v>
      </c>
      <c r="AL300" s="1">
        <v>3</v>
      </c>
      <c r="AM300" s="1">
        <v>8</v>
      </c>
      <c r="AN300" s="1">
        <v>29</v>
      </c>
      <c r="AO300" s="1">
        <f t="shared" si="44"/>
        <v>40</v>
      </c>
      <c r="AP300" s="1">
        <v>272</v>
      </c>
      <c r="AQ300" s="1">
        <v>136</v>
      </c>
      <c r="AR300" s="1">
        <v>72</v>
      </c>
      <c r="AS300" s="1">
        <f>+Roc_InfraMR[[#This Row],[B.02.3 - Parque de Coches Eléctricos Motrices Tipo R]]+Roc_InfraMR[[#This Row],[B.02.2 - Parque de Coches Eléctricos Motrices Remolcados Tipo R]]+Roc_InfraMR[[#This Row],[B.02.1 - Parque de Coches Eléctricos Motrices]]</f>
        <v>480</v>
      </c>
      <c r="AT300" s="1">
        <v>0</v>
      </c>
      <c r="AU300" s="1">
        <v>0</v>
      </c>
      <c r="AV300" s="1">
        <v>0</v>
      </c>
      <c r="AW300" s="1">
        <f>+SUM(Roc_InfraMR[[#This Row],[B.03.1 - Parque de Coches Motores Motrices Remolcados]:[B.03.3 - Parque de Coches Motores Motrices Cabina]])</f>
        <v>0</v>
      </c>
      <c r="AX300" s="1">
        <v>158</v>
      </c>
      <c r="AY300" s="1">
        <v>52</v>
      </c>
      <c r="AZ300" s="1">
        <v>15</v>
      </c>
      <c r="BA300" s="1">
        <v>102</v>
      </c>
      <c r="BB300" s="1">
        <v>0</v>
      </c>
      <c r="BC300" s="1">
        <f t="shared" si="45"/>
        <v>327</v>
      </c>
      <c r="BD300" s="1">
        <v>0</v>
      </c>
      <c r="BE300" s="1">
        <v>20</v>
      </c>
      <c r="BF300" s="16">
        <v>1676</v>
      </c>
    </row>
    <row r="301" spans="1:59">
      <c r="A301" s="1">
        <v>2017</v>
      </c>
      <c r="B301" s="1" t="s">
        <v>126</v>
      </c>
      <c r="C301" s="12">
        <v>7.5150000000000103</v>
      </c>
      <c r="D301" s="12">
        <v>153.35499999999999</v>
      </c>
      <c r="E301" s="12">
        <v>0</v>
      </c>
      <c r="F301" s="12">
        <v>119.515</v>
      </c>
      <c r="G301" s="12">
        <f t="shared" si="38"/>
        <v>280.38499999999999</v>
      </c>
      <c r="H301" s="12">
        <f>+Roc_InfraMR[[#This Row],[Total Líneas de Explotación ]]</f>
        <v>280.38499999999999</v>
      </c>
      <c r="I301" s="12">
        <v>369.41900000000004</v>
      </c>
      <c r="J301" s="12">
        <f>+Roc_InfraMR[[#This Row],[A.01.2 -  Longitud de Líneas de Explotación No Electrificadas Vía Doble o Múltiple (km)]]*2+Roc_InfraMR[[#This Row],[A.01.1 -  Longitud de Líneas de Explotación No Electrificadas Vía Simple (km)]]</f>
        <v>314.22499999999997</v>
      </c>
      <c r="K301" s="12">
        <v>0</v>
      </c>
      <c r="L301" s="12">
        <f>+Roc_InfraMR[[#This Row],[A.02.2 -  Longitud de Líneas de Explotación Electrificadas Vía Doble o Múltiple (km)]]*2</f>
        <v>239.03</v>
      </c>
      <c r="M301" s="12">
        <v>0</v>
      </c>
      <c r="N301" s="12">
        <f>+Roc_InfraMR[[#This Row],[A.03.1 -  Longitud de Vías de Explotación No Electrificadas Troncales y Ramales (vía principal) (km)]]+Roc_InfraMR[[#This Row],[A.04.1 -  Longitud de Vías de Explotación Electrificadas Troncales y Ramales (vía principal) (km)]]</f>
        <v>553.255</v>
      </c>
      <c r="O301" s="12">
        <f>+Roc_InfraMR[[#This Row],[Total Vías (excluido Auxiliares)]]</f>
        <v>553.255</v>
      </c>
      <c r="P301" s="1">
        <v>66</v>
      </c>
      <c r="Q301" s="1">
        <v>5</v>
      </c>
      <c r="R301" s="1">
        <v>3</v>
      </c>
      <c r="S301" s="1">
        <f t="shared" si="39"/>
        <v>74</v>
      </c>
      <c r="T301" s="1">
        <v>60</v>
      </c>
      <c r="U301" s="1">
        <v>68</v>
      </c>
      <c r="V301" s="1">
        <v>10</v>
      </c>
      <c r="W301" s="1">
        <v>23</v>
      </c>
      <c r="X301" s="1">
        <v>0</v>
      </c>
      <c r="Y301" s="1">
        <f t="shared" si="40"/>
        <v>161</v>
      </c>
      <c r="Z301" s="1">
        <v>62</v>
      </c>
      <c r="AA301" s="1">
        <v>26</v>
      </c>
      <c r="AB301" s="1">
        <v>161</v>
      </c>
      <c r="AC301" s="1">
        <f t="shared" si="41"/>
        <v>249</v>
      </c>
      <c r="AD301" s="1">
        <v>23</v>
      </c>
      <c r="AE301" s="1">
        <v>29</v>
      </c>
      <c r="AF301" s="1">
        <v>132</v>
      </c>
      <c r="AG301" s="1">
        <f t="shared" si="42"/>
        <v>184</v>
      </c>
      <c r="AH301" s="12">
        <v>60.414999999999999</v>
      </c>
      <c r="AI301" s="12">
        <v>0</v>
      </c>
      <c r="AJ301" s="12">
        <v>166.46899999999999</v>
      </c>
      <c r="AK301" s="12">
        <f t="shared" si="43"/>
        <v>226.88399999999999</v>
      </c>
      <c r="AL301" s="1">
        <v>3</v>
      </c>
      <c r="AM301" s="1">
        <v>8</v>
      </c>
      <c r="AN301" s="1">
        <v>29</v>
      </c>
      <c r="AO301" s="1">
        <f t="shared" si="44"/>
        <v>40</v>
      </c>
      <c r="AP301" s="1">
        <v>272</v>
      </c>
      <c r="AQ301" s="1">
        <v>136</v>
      </c>
      <c r="AR301" s="1">
        <v>72</v>
      </c>
      <c r="AS301" s="1">
        <f>+Roc_InfraMR[[#This Row],[B.02.3 - Parque de Coches Eléctricos Motrices Tipo R]]+Roc_InfraMR[[#This Row],[B.02.2 - Parque de Coches Eléctricos Motrices Remolcados Tipo R]]+Roc_InfraMR[[#This Row],[B.02.1 - Parque de Coches Eléctricos Motrices]]</f>
        <v>480</v>
      </c>
      <c r="AT301" s="1">
        <v>0</v>
      </c>
      <c r="AU301" s="1">
        <v>0</v>
      </c>
      <c r="AV301" s="1">
        <v>0</v>
      </c>
      <c r="AW301" s="1">
        <f>+SUM(Roc_InfraMR[[#This Row],[B.03.1 - Parque de Coches Motores Motrices Remolcados]:[B.03.3 - Parque de Coches Motores Motrices Cabina]])</f>
        <v>0</v>
      </c>
      <c r="AX301" s="1">
        <v>158</v>
      </c>
      <c r="AY301" s="1">
        <v>52</v>
      </c>
      <c r="AZ301" s="1">
        <v>15</v>
      </c>
      <c r="BA301" s="1">
        <v>102</v>
      </c>
      <c r="BB301" s="1">
        <v>0</v>
      </c>
      <c r="BC301" s="1">
        <f t="shared" si="45"/>
        <v>327</v>
      </c>
      <c r="BD301" s="1">
        <v>0</v>
      </c>
      <c r="BE301" s="1">
        <v>20</v>
      </c>
      <c r="BF301" s="16">
        <v>1676</v>
      </c>
      <c r="BG301" s="1" t="s">
        <v>305</v>
      </c>
    </row>
    <row r="302" spans="1:59">
      <c r="A302" s="1">
        <v>2018</v>
      </c>
      <c r="B302" s="1" t="s">
        <v>115</v>
      </c>
      <c r="C302" s="12">
        <v>7.5150000000000103</v>
      </c>
      <c r="D302" s="12">
        <v>153.35499999999999</v>
      </c>
      <c r="E302" s="12">
        <v>0</v>
      </c>
      <c r="F302" s="12">
        <v>119.515</v>
      </c>
      <c r="G302" s="12">
        <f t="shared" si="38"/>
        <v>280.38499999999999</v>
      </c>
      <c r="H302" s="12">
        <f>+Roc_InfraMR[[#This Row],[Total Líneas de Explotación ]]</f>
        <v>280.38499999999999</v>
      </c>
      <c r="I302" s="12">
        <v>369.41900000000004</v>
      </c>
      <c r="J302" s="12">
        <f>+Roc_InfraMR[[#This Row],[A.01.2 -  Longitud de Líneas de Explotación No Electrificadas Vía Doble o Múltiple (km)]]*2+Roc_InfraMR[[#This Row],[A.01.1 -  Longitud de Líneas de Explotación No Electrificadas Vía Simple (km)]]</f>
        <v>314.22499999999997</v>
      </c>
      <c r="K302" s="12">
        <v>0</v>
      </c>
      <c r="L302" s="12">
        <f>+Roc_InfraMR[[#This Row],[A.02.2 -  Longitud de Líneas de Explotación Electrificadas Vía Doble o Múltiple (km)]]*2</f>
        <v>239.03</v>
      </c>
      <c r="M302" s="12">
        <v>0</v>
      </c>
      <c r="N302" s="12">
        <f>+Roc_InfraMR[[#This Row],[A.03.1 -  Longitud de Vías de Explotación No Electrificadas Troncales y Ramales (vía principal) (km)]]+Roc_InfraMR[[#This Row],[A.04.1 -  Longitud de Vías de Explotación Electrificadas Troncales y Ramales (vía principal) (km)]]</f>
        <v>553.255</v>
      </c>
      <c r="O302" s="12">
        <f>+Roc_InfraMR[[#This Row],[Total Vías (excluido Auxiliares)]]</f>
        <v>553.255</v>
      </c>
      <c r="P302" s="1">
        <v>66</v>
      </c>
      <c r="Q302" s="1">
        <v>5</v>
      </c>
      <c r="R302" s="1">
        <v>3</v>
      </c>
      <c r="S302" s="1">
        <f t="shared" si="39"/>
        <v>74</v>
      </c>
      <c r="T302" s="1">
        <v>60</v>
      </c>
      <c r="U302" s="1">
        <v>68</v>
      </c>
      <c r="V302" s="1">
        <v>10</v>
      </c>
      <c r="W302" s="1">
        <v>23</v>
      </c>
      <c r="X302" s="1">
        <v>0</v>
      </c>
      <c r="Y302" s="1">
        <f t="shared" si="40"/>
        <v>161</v>
      </c>
      <c r="Z302" s="1">
        <v>62</v>
      </c>
      <c r="AA302" s="1">
        <v>26</v>
      </c>
      <c r="AB302" s="1">
        <v>161</v>
      </c>
      <c r="AC302" s="1">
        <f t="shared" si="41"/>
        <v>249</v>
      </c>
      <c r="AD302" s="1">
        <v>23</v>
      </c>
      <c r="AE302" s="1">
        <v>29</v>
      </c>
      <c r="AF302" s="1">
        <v>132</v>
      </c>
      <c r="AG302" s="1">
        <f t="shared" si="42"/>
        <v>184</v>
      </c>
      <c r="AH302" s="12">
        <v>60.414999999999999</v>
      </c>
      <c r="AI302" s="12">
        <v>0</v>
      </c>
      <c r="AJ302" s="12">
        <v>166.46899999999999</v>
      </c>
      <c r="AK302" s="12">
        <f t="shared" si="43"/>
        <v>226.88399999999999</v>
      </c>
      <c r="AL302" s="1">
        <v>3</v>
      </c>
      <c r="AM302" s="1">
        <v>8</v>
      </c>
      <c r="AN302" s="1">
        <v>29</v>
      </c>
      <c r="AO302" s="1">
        <f t="shared" si="44"/>
        <v>40</v>
      </c>
      <c r="AP302" s="1">
        <v>272</v>
      </c>
      <c r="AQ302" s="1">
        <v>136</v>
      </c>
      <c r="AR302" s="1">
        <v>72</v>
      </c>
      <c r="AS302" s="1">
        <f>+Roc_InfraMR[[#This Row],[B.02.3 - Parque de Coches Eléctricos Motrices Tipo R]]+Roc_InfraMR[[#This Row],[B.02.2 - Parque de Coches Eléctricos Motrices Remolcados Tipo R]]+Roc_InfraMR[[#This Row],[B.02.1 - Parque de Coches Eléctricos Motrices]]</f>
        <v>480</v>
      </c>
      <c r="AT302" s="1">
        <v>0</v>
      </c>
      <c r="AU302" s="1">
        <v>0</v>
      </c>
      <c r="AV302" s="1">
        <v>0</v>
      </c>
      <c r="AW302" s="1">
        <f>+SUM(Roc_InfraMR[[#This Row],[B.03.1 - Parque de Coches Motores Motrices Remolcados]:[B.03.3 - Parque de Coches Motores Motrices Cabina]])</f>
        <v>0</v>
      </c>
      <c r="AX302" s="1">
        <v>158</v>
      </c>
      <c r="AY302" s="1">
        <v>52</v>
      </c>
      <c r="AZ302" s="1">
        <v>15</v>
      </c>
      <c r="BA302" s="1">
        <v>102</v>
      </c>
      <c r="BB302" s="1">
        <v>0</v>
      </c>
      <c r="BC302" s="1">
        <f t="shared" si="45"/>
        <v>327</v>
      </c>
      <c r="BD302" s="1">
        <v>0</v>
      </c>
      <c r="BE302" s="1">
        <v>20</v>
      </c>
      <c r="BF302" s="16">
        <v>1676</v>
      </c>
    </row>
    <row r="303" spans="1:59">
      <c r="A303" s="1">
        <v>2018</v>
      </c>
      <c r="B303" s="1" t="s">
        <v>116</v>
      </c>
      <c r="C303" s="12">
        <v>7.5150000000000103</v>
      </c>
      <c r="D303" s="12">
        <v>153.35499999999999</v>
      </c>
      <c r="E303" s="12">
        <v>0</v>
      </c>
      <c r="F303" s="12">
        <v>119.515</v>
      </c>
      <c r="G303" s="12">
        <f t="shared" si="38"/>
        <v>280.38499999999999</v>
      </c>
      <c r="H303" s="12">
        <f>+Roc_InfraMR[[#This Row],[Total Líneas de Explotación ]]</f>
        <v>280.38499999999999</v>
      </c>
      <c r="I303" s="12">
        <v>369.41900000000004</v>
      </c>
      <c r="J303" s="12">
        <f>+Roc_InfraMR[[#This Row],[A.01.2 -  Longitud de Líneas de Explotación No Electrificadas Vía Doble o Múltiple (km)]]*2+Roc_InfraMR[[#This Row],[A.01.1 -  Longitud de Líneas de Explotación No Electrificadas Vía Simple (km)]]</f>
        <v>314.22499999999997</v>
      </c>
      <c r="K303" s="12">
        <v>0</v>
      </c>
      <c r="L303" s="12">
        <f>+Roc_InfraMR[[#This Row],[A.02.2 -  Longitud de Líneas de Explotación Electrificadas Vía Doble o Múltiple (km)]]*2</f>
        <v>239.03</v>
      </c>
      <c r="M303" s="12">
        <v>0</v>
      </c>
      <c r="N303" s="12">
        <f>+Roc_InfraMR[[#This Row],[A.03.1 -  Longitud de Vías de Explotación No Electrificadas Troncales y Ramales (vía principal) (km)]]+Roc_InfraMR[[#This Row],[A.04.1 -  Longitud de Vías de Explotación Electrificadas Troncales y Ramales (vía principal) (km)]]</f>
        <v>553.255</v>
      </c>
      <c r="O303" s="12">
        <f>+Roc_InfraMR[[#This Row],[Total Vías (excluido Auxiliares)]]</f>
        <v>553.255</v>
      </c>
      <c r="P303" s="1">
        <v>66</v>
      </c>
      <c r="Q303" s="1">
        <v>5</v>
      </c>
      <c r="R303" s="1">
        <v>3</v>
      </c>
      <c r="S303" s="1">
        <f t="shared" si="39"/>
        <v>74</v>
      </c>
      <c r="T303" s="1">
        <v>60</v>
      </c>
      <c r="U303" s="1">
        <v>68</v>
      </c>
      <c r="V303" s="1">
        <v>10</v>
      </c>
      <c r="W303" s="1">
        <v>23</v>
      </c>
      <c r="X303" s="1">
        <v>0</v>
      </c>
      <c r="Y303" s="1">
        <f t="shared" si="40"/>
        <v>161</v>
      </c>
      <c r="Z303" s="1">
        <v>62</v>
      </c>
      <c r="AA303" s="1">
        <v>26</v>
      </c>
      <c r="AB303" s="1">
        <v>161</v>
      </c>
      <c r="AC303" s="1">
        <f t="shared" si="41"/>
        <v>249</v>
      </c>
      <c r="AD303" s="1">
        <v>23</v>
      </c>
      <c r="AE303" s="1">
        <v>29</v>
      </c>
      <c r="AF303" s="1">
        <v>132</v>
      </c>
      <c r="AG303" s="1">
        <f t="shared" si="42"/>
        <v>184</v>
      </c>
      <c r="AH303" s="12">
        <v>60.414999999999999</v>
      </c>
      <c r="AI303" s="12">
        <v>0</v>
      </c>
      <c r="AJ303" s="12">
        <v>166.46899999999999</v>
      </c>
      <c r="AK303" s="12">
        <f t="shared" si="43"/>
        <v>226.88399999999999</v>
      </c>
      <c r="AL303" s="1">
        <v>3</v>
      </c>
      <c r="AM303" s="1">
        <v>8</v>
      </c>
      <c r="AN303" s="1">
        <v>29</v>
      </c>
      <c r="AO303" s="1">
        <f t="shared" si="44"/>
        <v>40</v>
      </c>
      <c r="AP303" s="1">
        <v>272</v>
      </c>
      <c r="AQ303" s="1">
        <v>136</v>
      </c>
      <c r="AR303" s="1">
        <v>72</v>
      </c>
      <c r="AS303" s="1">
        <f>+Roc_InfraMR[[#This Row],[B.02.3 - Parque de Coches Eléctricos Motrices Tipo R]]+Roc_InfraMR[[#This Row],[B.02.2 - Parque de Coches Eléctricos Motrices Remolcados Tipo R]]+Roc_InfraMR[[#This Row],[B.02.1 - Parque de Coches Eléctricos Motrices]]</f>
        <v>480</v>
      </c>
      <c r="AT303" s="1">
        <v>0</v>
      </c>
      <c r="AU303" s="1">
        <v>0</v>
      </c>
      <c r="AV303" s="1">
        <v>0</v>
      </c>
      <c r="AW303" s="1">
        <f>+SUM(Roc_InfraMR[[#This Row],[B.03.1 - Parque de Coches Motores Motrices Remolcados]:[B.03.3 - Parque de Coches Motores Motrices Cabina]])</f>
        <v>0</v>
      </c>
      <c r="AX303" s="1">
        <v>158</v>
      </c>
      <c r="AY303" s="1">
        <v>52</v>
      </c>
      <c r="AZ303" s="1">
        <v>15</v>
      </c>
      <c r="BA303" s="1">
        <v>102</v>
      </c>
      <c r="BB303" s="1">
        <v>0</v>
      </c>
      <c r="BC303" s="1">
        <f t="shared" si="45"/>
        <v>327</v>
      </c>
      <c r="BD303" s="1">
        <v>0</v>
      </c>
      <c r="BE303" s="1">
        <v>20</v>
      </c>
      <c r="BF303" s="16">
        <v>1676</v>
      </c>
    </row>
    <row r="304" spans="1:59">
      <c r="A304" s="1">
        <v>2018</v>
      </c>
      <c r="B304" s="1" t="s">
        <v>117</v>
      </c>
      <c r="C304" s="12">
        <v>50.314999999999998</v>
      </c>
      <c r="D304" s="12">
        <v>153.35499999999999</v>
      </c>
      <c r="E304" s="12">
        <v>0</v>
      </c>
      <c r="F304" s="12">
        <v>119.515</v>
      </c>
      <c r="G304" s="12">
        <f t="shared" si="38"/>
        <v>323.185</v>
      </c>
      <c r="H304" s="12">
        <f>+Roc_InfraMR[[#This Row],[Total Líneas de Explotación ]]</f>
        <v>323.185</v>
      </c>
      <c r="I304" s="12">
        <v>412.19600000000003</v>
      </c>
      <c r="J304" s="12">
        <f>+Roc_InfraMR[[#This Row],[A.01.2 -  Longitud de Líneas de Explotación No Electrificadas Vía Doble o Múltiple (km)]]*2+Roc_InfraMR[[#This Row],[A.01.1 -  Longitud de Líneas de Explotación No Electrificadas Vía Simple (km)]]</f>
        <v>357.02499999999998</v>
      </c>
      <c r="K304" s="12">
        <v>0</v>
      </c>
      <c r="L304" s="12">
        <f>+Roc_InfraMR[[#This Row],[A.02.2 -  Longitud de Líneas de Explotación Electrificadas Vía Doble o Múltiple (km)]]*2</f>
        <v>239.03</v>
      </c>
      <c r="M304" s="12">
        <v>0</v>
      </c>
      <c r="N304" s="12">
        <f>+Roc_InfraMR[[#This Row],[A.03.1 -  Longitud de Vías de Explotación No Electrificadas Troncales y Ramales (vía principal) (km)]]+Roc_InfraMR[[#This Row],[A.04.1 -  Longitud de Vías de Explotación Electrificadas Troncales y Ramales (vía principal) (km)]]</f>
        <v>596.05499999999995</v>
      </c>
      <c r="O304" s="12">
        <f>+Roc_InfraMR[[#This Row],[Total Vías (excluido Auxiliares)]]</f>
        <v>596.05499999999995</v>
      </c>
      <c r="P304" s="1">
        <v>69</v>
      </c>
      <c r="Q304" s="1">
        <v>5</v>
      </c>
      <c r="R304" s="1">
        <v>3</v>
      </c>
      <c r="S304" s="1">
        <f t="shared" si="39"/>
        <v>77</v>
      </c>
      <c r="T304" s="1">
        <v>60</v>
      </c>
      <c r="U304" s="1">
        <v>68</v>
      </c>
      <c r="V304" s="1">
        <v>10</v>
      </c>
      <c r="W304" s="1">
        <v>23</v>
      </c>
      <c r="X304" s="1">
        <v>0</v>
      </c>
      <c r="Y304" s="1">
        <f t="shared" si="40"/>
        <v>161</v>
      </c>
      <c r="Z304" s="1">
        <v>62</v>
      </c>
      <c r="AA304" s="1">
        <v>26</v>
      </c>
      <c r="AB304" s="1">
        <v>161</v>
      </c>
      <c r="AC304" s="1">
        <f t="shared" si="41"/>
        <v>249</v>
      </c>
      <c r="AD304" s="1">
        <v>23</v>
      </c>
      <c r="AE304" s="1">
        <v>29</v>
      </c>
      <c r="AF304" s="1">
        <v>132</v>
      </c>
      <c r="AG304" s="1">
        <f t="shared" si="42"/>
        <v>184</v>
      </c>
      <c r="AH304" s="12">
        <v>60.414999999999999</v>
      </c>
      <c r="AI304" s="12">
        <v>0</v>
      </c>
      <c r="AJ304" s="12">
        <v>166.46899999999999</v>
      </c>
      <c r="AK304" s="12">
        <f t="shared" si="43"/>
        <v>226.88399999999999</v>
      </c>
      <c r="AL304" s="1">
        <v>3</v>
      </c>
      <c r="AM304" s="1">
        <v>8</v>
      </c>
      <c r="AN304" s="1">
        <v>29</v>
      </c>
      <c r="AO304" s="1">
        <f t="shared" si="44"/>
        <v>40</v>
      </c>
      <c r="AP304" s="1">
        <v>272</v>
      </c>
      <c r="AQ304" s="1">
        <v>136</v>
      </c>
      <c r="AR304" s="1">
        <v>72</v>
      </c>
      <c r="AS304" s="1">
        <f>+Roc_InfraMR[[#This Row],[B.02.3 - Parque de Coches Eléctricos Motrices Tipo R]]+Roc_InfraMR[[#This Row],[B.02.2 - Parque de Coches Eléctricos Motrices Remolcados Tipo R]]+Roc_InfraMR[[#This Row],[B.02.1 - Parque de Coches Eléctricos Motrices]]</f>
        <v>480</v>
      </c>
      <c r="AT304" s="1">
        <v>0</v>
      </c>
      <c r="AU304" s="1">
        <v>0</v>
      </c>
      <c r="AV304" s="1">
        <v>0</v>
      </c>
      <c r="AW304" s="1">
        <f>+SUM(Roc_InfraMR[[#This Row],[B.03.1 - Parque de Coches Motores Motrices Remolcados]:[B.03.3 - Parque de Coches Motores Motrices Cabina]])</f>
        <v>0</v>
      </c>
      <c r="AX304" s="1">
        <v>158</v>
      </c>
      <c r="AY304" s="1">
        <v>52</v>
      </c>
      <c r="AZ304" s="1">
        <v>15</v>
      </c>
      <c r="BA304" s="1">
        <v>102</v>
      </c>
      <c r="BB304" s="1">
        <v>0</v>
      </c>
      <c r="BC304" s="1">
        <f t="shared" si="45"/>
        <v>327</v>
      </c>
      <c r="BD304" s="1">
        <v>0</v>
      </c>
      <c r="BE304" s="1">
        <v>20</v>
      </c>
      <c r="BF304" s="16">
        <v>1676</v>
      </c>
      <c r="BG304" s="1" t="s">
        <v>306</v>
      </c>
    </row>
    <row r="305" spans="1:59">
      <c r="A305" s="1">
        <v>2018</v>
      </c>
      <c r="B305" s="1" t="s">
        <v>118</v>
      </c>
      <c r="C305" s="12">
        <v>50.314999999999998</v>
      </c>
      <c r="D305" s="12">
        <v>153.35499999999999</v>
      </c>
      <c r="E305" s="12">
        <v>0</v>
      </c>
      <c r="F305" s="12">
        <v>119.515</v>
      </c>
      <c r="G305" s="12">
        <f t="shared" si="38"/>
        <v>323.185</v>
      </c>
      <c r="H305" s="12">
        <f>+Roc_InfraMR[[#This Row],[Total Líneas de Explotación ]]</f>
        <v>323.185</v>
      </c>
      <c r="I305" s="12">
        <v>412.19600000000003</v>
      </c>
      <c r="J305" s="12">
        <f>+Roc_InfraMR[[#This Row],[A.01.2 -  Longitud de Líneas de Explotación No Electrificadas Vía Doble o Múltiple (km)]]*2+Roc_InfraMR[[#This Row],[A.01.1 -  Longitud de Líneas de Explotación No Electrificadas Vía Simple (km)]]</f>
        <v>357.02499999999998</v>
      </c>
      <c r="K305" s="12">
        <v>0</v>
      </c>
      <c r="L305" s="12">
        <f>+Roc_InfraMR[[#This Row],[A.02.2 -  Longitud de Líneas de Explotación Electrificadas Vía Doble o Múltiple (km)]]*2</f>
        <v>239.03</v>
      </c>
      <c r="M305" s="12">
        <v>0</v>
      </c>
      <c r="N305" s="12">
        <f>+Roc_InfraMR[[#This Row],[A.03.1 -  Longitud de Vías de Explotación No Electrificadas Troncales y Ramales (vía principal) (km)]]+Roc_InfraMR[[#This Row],[A.04.1 -  Longitud de Vías de Explotación Electrificadas Troncales y Ramales (vía principal) (km)]]</f>
        <v>596.05499999999995</v>
      </c>
      <c r="O305" s="12">
        <f>+Roc_InfraMR[[#This Row],[Total Vías (excluido Auxiliares)]]</f>
        <v>596.05499999999995</v>
      </c>
      <c r="P305" s="1">
        <v>69</v>
      </c>
      <c r="Q305" s="1">
        <v>5</v>
      </c>
      <c r="R305" s="1">
        <v>3</v>
      </c>
      <c r="S305" s="1">
        <f t="shared" si="39"/>
        <v>77</v>
      </c>
      <c r="T305" s="1">
        <v>60</v>
      </c>
      <c r="U305" s="1">
        <v>68</v>
      </c>
      <c r="V305" s="1">
        <v>10</v>
      </c>
      <c r="W305" s="1">
        <v>23</v>
      </c>
      <c r="X305" s="1">
        <v>0</v>
      </c>
      <c r="Y305" s="1">
        <f t="shared" si="40"/>
        <v>161</v>
      </c>
      <c r="Z305" s="1">
        <v>62</v>
      </c>
      <c r="AA305" s="1">
        <v>26</v>
      </c>
      <c r="AB305" s="1">
        <v>161</v>
      </c>
      <c r="AC305" s="1">
        <f t="shared" si="41"/>
        <v>249</v>
      </c>
      <c r="AD305" s="1">
        <v>23</v>
      </c>
      <c r="AE305" s="1">
        <v>29</v>
      </c>
      <c r="AF305" s="1">
        <v>132</v>
      </c>
      <c r="AG305" s="1">
        <f t="shared" si="42"/>
        <v>184</v>
      </c>
      <c r="AH305" s="12">
        <v>60.414999999999999</v>
      </c>
      <c r="AI305" s="12">
        <v>0</v>
      </c>
      <c r="AJ305" s="12">
        <v>166.46899999999999</v>
      </c>
      <c r="AK305" s="12">
        <f t="shared" si="43"/>
        <v>226.88399999999999</v>
      </c>
      <c r="AL305" s="1">
        <v>3</v>
      </c>
      <c r="AM305" s="1">
        <v>8</v>
      </c>
      <c r="AN305" s="1">
        <v>29</v>
      </c>
      <c r="AO305" s="1">
        <f t="shared" si="44"/>
        <v>40</v>
      </c>
      <c r="AP305" s="1">
        <v>272</v>
      </c>
      <c r="AQ305" s="1">
        <v>136</v>
      </c>
      <c r="AR305" s="1">
        <v>72</v>
      </c>
      <c r="AS305" s="1">
        <f>+Roc_InfraMR[[#This Row],[B.02.3 - Parque de Coches Eléctricos Motrices Tipo R]]+Roc_InfraMR[[#This Row],[B.02.2 - Parque de Coches Eléctricos Motrices Remolcados Tipo R]]+Roc_InfraMR[[#This Row],[B.02.1 - Parque de Coches Eléctricos Motrices]]</f>
        <v>480</v>
      </c>
      <c r="AT305" s="1">
        <v>0</v>
      </c>
      <c r="AU305" s="1">
        <v>0</v>
      </c>
      <c r="AV305" s="1">
        <v>0</v>
      </c>
      <c r="AW305" s="1">
        <f>+SUM(Roc_InfraMR[[#This Row],[B.03.1 - Parque de Coches Motores Motrices Remolcados]:[B.03.3 - Parque de Coches Motores Motrices Cabina]])</f>
        <v>0</v>
      </c>
      <c r="AX305" s="1">
        <v>158</v>
      </c>
      <c r="AY305" s="1">
        <v>52</v>
      </c>
      <c r="AZ305" s="1">
        <v>15</v>
      </c>
      <c r="BA305" s="1">
        <v>102</v>
      </c>
      <c r="BB305" s="1">
        <v>0</v>
      </c>
      <c r="BC305" s="1">
        <f t="shared" si="45"/>
        <v>327</v>
      </c>
      <c r="BD305" s="1">
        <v>0</v>
      </c>
      <c r="BE305" s="1">
        <v>20</v>
      </c>
      <c r="BF305" s="16">
        <v>1676</v>
      </c>
    </row>
    <row r="306" spans="1:59">
      <c r="A306" s="1">
        <v>2018</v>
      </c>
      <c r="B306" s="1" t="s">
        <v>119</v>
      </c>
      <c r="C306" s="12">
        <v>50.314999999999998</v>
      </c>
      <c r="D306" s="12">
        <v>153.35499999999999</v>
      </c>
      <c r="E306" s="12">
        <v>0</v>
      </c>
      <c r="F306" s="12">
        <v>119.515</v>
      </c>
      <c r="G306" s="12">
        <f t="shared" si="38"/>
        <v>323.185</v>
      </c>
      <c r="H306" s="12">
        <f>+Roc_InfraMR[[#This Row],[Total Líneas de Explotación ]]</f>
        <v>323.185</v>
      </c>
      <c r="I306" s="12">
        <v>412.19600000000003</v>
      </c>
      <c r="J306" s="12">
        <f>+Roc_InfraMR[[#This Row],[A.01.2 -  Longitud de Líneas de Explotación No Electrificadas Vía Doble o Múltiple (km)]]*2+Roc_InfraMR[[#This Row],[A.01.1 -  Longitud de Líneas de Explotación No Electrificadas Vía Simple (km)]]</f>
        <v>357.02499999999998</v>
      </c>
      <c r="K306" s="12">
        <v>0</v>
      </c>
      <c r="L306" s="12">
        <f>+Roc_InfraMR[[#This Row],[A.02.2 -  Longitud de Líneas de Explotación Electrificadas Vía Doble o Múltiple (km)]]*2</f>
        <v>239.03</v>
      </c>
      <c r="M306" s="12">
        <v>0</v>
      </c>
      <c r="N306" s="12">
        <f>+Roc_InfraMR[[#This Row],[A.03.1 -  Longitud de Vías de Explotación No Electrificadas Troncales y Ramales (vía principal) (km)]]+Roc_InfraMR[[#This Row],[A.04.1 -  Longitud de Vías de Explotación Electrificadas Troncales y Ramales (vía principal) (km)]]</f>
        <v>596.05499999999995</v>
      </c>
      <c r="O306" s="12">
        <f>+Roc_InfraMR[[#This Row],[Total Vías (excluido Auxiliares)]]</f>
        <v>596.05499999999995</v>
      </c>
      <c r="P306" s="1">
        <v>69</v>
      </c>
      <c r="Q306" s="1">
        <v>5</v>
      </c>
      <c r="R306" s="1">
        <v>3</v>
      </c>
      <c r="S306" s="1">
        <f t="shared" si="39"/>
        <v>77</v>
      </c>
      <c r="T306" s="1">
        <v>60</v>
      </c>
      <c r="U306" s="1">
        <v>68</v>
      </c>
      <c r="V306" s="1">
        <v>10</v>
      </c>
      <c r="W306" s="1">
        <v>23</v>
      </c>
      <c r="X306" s="1">
        <v>0</v>
      </c>
      <c r="Y306" s="1">
        <f t="shared" si="40"/>
        <v>161</v>
      </c>
      <c r="Z306" s="1">
        <v>62</v>
      </c>
      <c r="AA306" s="1">
        <v>26</v>
      </c>
      <c r="AB306" s="1">
        <v>161</v>
      </c>
      <c r="AC306" s="1">
        <f t="shared" si="41"/>
        <v>249</v>
      </c>
      <c r="AD306" s="1">
        <v>23</v>
      </c>
      <c r="AE306" s="1">
        <v>29</v>
      </c>
      <c r="AF306" s="1">
        <v>132</v>
      </c>
      <c r="AG306" s="1">
        <f t="shared" si="42"/>
        <v>184</v>
      </c>
      <c r="AH306" s="12">
        <v>60.414999999999999</v>
      </c>
      <c r="AI306" s="12">
        <v>0</v>
      </c>
      <c r="AJ306" s="12">
        <v>166.46899999999999</v>
      </c>
      <c r="AK306" s="12">
        <f t="shared" si="43"/>
        <v>226.88399999999999</v>
      </c>
      <c r="AL306" s="1">
        <v>3</v>
      </c>
      <c r="AM306" s="1">
        <v>8</v>
      </c>
      <c r="AN306" s="1">
        <v>29</v>
      </c>
      <c r="AO306" s="1">
        <f t="shared" si="44"/>
        <v>40</v>
      </c>
      <c r="AP306" s="1">
        <v>272</v>
      </c>
      <c r="AQ306" s="1">
        <v>136</v>
      </c>
      <c r="AR306" s="1">
        <v>72</v>
      </c>
      <c r="AS306" s="1">
        <f>+Roc_InfraMR[[#This Row],[B.02.3 - Parque de Coches Eléctricos Motrices Tipo R]]+Roc_InfraMR[[#This Row],[B.02.2 - Parque de Coches Eléctricos Motrices Remolcados Tipo R]]+Roc_InfraMR[[#This Row],[B.02.1 - Parque de Coches Eléctricos Motrices]]</f>
        <v>480</v>
      </c>
      <c r="AT306" s="1">
        <v>0</v>
      </c>
      <c r="AU306" s="1">
        <v>0</v>
      </c>
      <c r="AV306" s="1">
        <v>0</v>
      </c>
      <c r="AW306" s="1">
        <f>+SUM(Roc_InfraMR[[#This Row],[B.03.1 - Parque de Coches Motores Motrices Remolcados]:[B.03.3 - Parque de Coches Motores Motrices Cabina]])</f>
        <v>0</v>
      </c>
      <c r="AX306" s="1">
        <v>158</v>
      </c>
      <c r="AY306" s="1">
        <v>52</v>
      </c>
      <c r="AZ306" s="1">
        <v>15</v>
      </c>
      <c r="BA306" s="1">
        <v>102</v>
      </c>
      <c r="BB306" s="1">
        <v>0</v>
      </c>
      <c r="BC306" s="1">
        <f t="shared" si="45"/>
        <v>327</v>
      </c>
      <c r="BD306" s="1">
        <v>0</v>
      </c>
      <c r="BE306" s="1">
        <v>20</v>
      </c>
      <c r="BF306" s="16">
        <v>1676</v>
      </c>
    </row>
    <row r="307" spans="1:59">
      <c r="A307" s="1">
        <v>2018</v>
      </c>
      <c r="B307" s="1" t="s">
        <v>120</v>
      </c>
      <c r="C307" s="12">
        <v>50.314999999999998</v>
      </c>
      <c r="D307" s="12">
        <v>153.35499999999999</v>
      </c>
      <c r="E307" s="12">
        <v>0</v>
      </c>
      <c r="F307" s="12">
        <v>119.515</v>
      </c>
      <c r="G307" s="12">
        <f t="shared" si="38"/>
        <v>323.185</v>
      </c>
      <c r="H307" s="12">
        <f>+Roc_InfraMR[[#This Row],[Total Líneas de Explotación ]]</f>
        <v>323.185</v>
      </c>
      <c r="I307" s="12">
        <v>412.19600000000003</v>
      </c>
      <c r="J307" s="12">
        <f>+Roc_InfraMR[[#This Row],[A.01.2 -  Longitud de Líneas de Explotación No Electrificadas Vía Doble o Múltiple (km)]]*2+Roc_InfraMR[[#This Row],[A.01.1 -  Longitud de Líneas de Explotación No Electrificadas Vía Simple (km)]]</f>
        <v>357.02499999999998</v>
      </c>
      <c r="K307" s="12">
        <v>0</v>
      </c>
      <c r="L307" s="12">
        <f>+Roc_InfraMR[[#This Row],[A.02.2 -  Longitud de Líneas de Explotación Electrificadas Vía Doble o Múltiple (km)]]*2</f>
        <v>239.03</v>
      </c>
      <c r="M307" s="12">
        <v>0</v>
      </c>
      <c r="N307" s="12">
        <f>+Roc_InfraMR[[#This Row],[A.03.1 -  Longitud de Vías de Explotación No Electrificadas Troncales y Ramales (vía principal) (km)]]+Roc_InfraMR[[#This Row],[A.04.1 -  Longitud de Vías de Explotación Electrificadas Troncales y Ramales (vía principal) (km)]]</f>
        <v>596.05499999999995</v>
      </c>
      <c r="O307" s="12">
        <f>+Roc_InfraMR[[#This Row],[Total Vías (excluido Auxiliares)]]</f>
        <v>596.05499999999995</v>
      </c>
      <c r="P307" s="1">
        <v>69</v>
      </c>
      <c r="Q307" s="1">
        <v>5</v>
      </c>
      <c r="R307" s="1">
        <v>3</v>
      </c>
      <c r="S307" s="1">
        <f t="shared" si="39"/>
        <v>77</v>
      </c>
      <c r="T307" s="1">
        <v>60</v>
      </c>
      <c r="U307" s="1">
        <v>68</v>
      </c>
      <c r="V307" s="1">
        <v>10</v>
      </c>
      <c r="W307" s="1">
        <v>23</v>
      </c>
      <c r="X307" s="1">
        <v>0</v>
      </c>
      <c r="Y307" s="1">
        <f t="shared" si="40"/>
        <v>161</v>
      </c>
      <c r="Z307" s="1">
        <v>62</v>
      </c>
      <c r="AA307" s="1">
        <v>26</v>
      </c>
      <c r="AB307" s="1">
        <v>161</v>
      </c>
      <c r="AC307" s="1">
        <f t="shared" si="41"/>
        <v>249</v>
      </c>
      <c r="AD307" s="1">
        <v>23</v>
      </c>
      <c r="AE307" s="1">
        <v>29</v>
      </c>
      <c r="AF307" s="1">
        <v>132</v>
      </c>
      <c r="AG307" s="1">
        <f t="shared" si="42"/>
        <v>184</v>
      </c>
      <c r="AH307" s="12">
        <v>60.414999999999999</v>
      </c>
      <c r="AI307" s="12">
        <v>0</v>
      </c>
      <c r="AJ307" s="12">
        <v>166.46899999999999</v>
      </c>
      <c r="AK307" s="12">
        <f t="shared" si="43"/>
        <v>226.88399999999999</v>
      </c>
      <c r="AL307" s="1">
        <v>3</v>
      </c>
      <c r="AM307" s="1">
        <v>8</v>
      </c>
      <c r="AN307" s="1">
        <v>29</v>
      </c>
      <c r="AO307" s="1">
        <f t="shared" si="44"/>
        <v>40</v>
      </c>
      <c r="AP307" s="1">
        <v>272</v>
      </c>
      <c r="AQ307" s="1">
        <v>136</v>
      </c>
      <c r="AR307" s="1">
        <v>72</v>
      </c>
      <c r="AS307" s="1">
        <f>+Roc_InfraMR[[#This Row],[B.02.3 - Parque de Coches Eléctricos Motrices Tipo R]]+Roc_InfraMR[[#This Row],[B.02.2 - Parque de Coches Eléctricos Motrices Remolcados Tipo R]]+Roc_InfraMR[[#This Row],[B.02.1 - Parque de Coches Eléctricos Motrices]]</f>
        <v>480</v>
      </c>
      <c r="AT307" s="1">
        <v>0</v>
      </c>
      <c r="AU307" s="1">
        <v>0</v>
      </c>
      <c r="AV307" s="1">
        <v>0</v>
      </c>
      <c r="AW307" s="1">
        <f>+SUM(Roc_InfraMR[[#This Row],[B.03.1 - Parque de Coches Motores Motrices Remolcados]:[B.03.3 - Parque de Coches Motores Motrices Cabina]])</f>
        <v>0</v>
      </c>
      <c r="AX307" s="1">
        <v>158</v>
      </c>
      <c r="AY307" s="1">
        <v>52</v>
      </c>
      <c r="AZ307" s="1">
        <v>15</v>
      </c>
      <c r="BA307" s="1">
        <v>102</v>
      </c>
      <c r="BB307" s="1">
        <v>0</v>
      </c>
      <c r="BC307" s="1">
        <f t="shared" si="45"/>
        <v>327</v>
      </c>
      <c r="BD307" s="1">
        <v>0</v>
      </c>
      <c r="BE307" s="1">
        <v>20</v>
      </c>
      <c r="BF307" s="16">
        <v>1676</v>
      </c>
    </row>
    <row r="308" spans="1:59">
      <c r="A308" s="1">
        <v>2018</v>
      </c>
      <c r="B308" s="1" t="s">
        <v>121</v>
      </c>
      <c r="C308" s="12">
        <v>50.314999999999998</v>
      </c>
      <c r="D308" s="12">
        <v>153.35499999999999</v>
      </c>
      <c r="E308" s="12">
        <v>0</v>
      </c>
      <c r="F308" s="12">
        <v>119.515</v>
      </c>
      <c r="G308" s="12">
        <f t="shared" si="38"/>
        <v>323.185</v>
      </c>
      <c r="H308" s="12">
        <f>+Roc_InfraMR[[#This Row],[Total Líneas de Explotación ]]</f>
        <v>323.185</v>
      </c>
      <c r="I308" s="12">
        <v>412.19600000000003</v>
      </c>
      <c r="J308" s="12">
        <f>+Roc_InfraMR[[#This Row],[A.01.2 -  Longitud de Líneas de Explotación No Electrificadas Vía Doble o Múltiple (km)]]*2+Roc_InfraMR[[#This Row],[A.01.1 -  Longitud de Líneas de Explotación No Electrificadas Vía Simple (km)]]</f>
        <v>357.02499999999998</v>
      </c>
      <c r="K308" s="12">
        <v>0</v>
      </c>
      <c r="L308" s="12">
        <f>+Roc_InfraMR[[#This Row],[A.02.2 -  Longitud de Líneas de Explotación Electrificadas Vía Doble o Múltiple (km)]]*2</f>
        <v>239.03</v>
      </c>
      <c r="M308" s="12">
        <v>0</v>
      </c>
      <c r="N308" s="12">
        <f>+Roc_InfraMR[[#This Row],[A.03.1 -  Longitud de Vías de Explotación No Electrificadas Troncales y Ramales (vía principal) (km)]]+Roc_InfraMR[[#This Row],[A.04.1 -  Longitud de Vías de Explotación Electrificadas Troncales y Ramales (vía principal) (km)]]</f>
        <v>596.05499999999995</v>
      </c>
      <c r="O308" s="12">
        <f>+Roc_InfraMR[[#This Row],[Total Vías (excluido Auxiliares)]]</f>
        <v>596.05499999999995</v>
      </c>
      <c r="P308" s="1">
        <v>69</v>
      </c>
      <c r="Q308" s="1">
        <v>5</v>
      </c>
      <c r="R308" s="1">
        <v>3</v>
      </c>
      <c r="S308" s="1">
        <f t="shared" si="39"/>
        <v>77</v>
      </c>
      <c r="T308" s="1">
        <v>60</v>
      </c>
      <c r="U308" s="1">
        <v>68</v>
      </c>
      <c r="V308" s="1">
        <v>10</v>
      </c>
      <c r="W308" s="1">
        <v>23</v>
      </c>
      <c r="X308" s="1">
        <v>0</v>
      </c>
      <c r="Y308" s="1">
        <f t="shared" si="40"/>
        <v>161</v>
      </c>
      <c r="Z308" s="1">
        <v>62</v>
      </c>
      <c r="AA308" s="1">
        <v>26</v>
      </c>
      <c r="AB308" s="1">
        <v>161</v>
      </c>
      <c r="AC308" s="1">
        <f t="shared" si="41"/>
        <v>249</v>
      </c>
      <c r="AD308" s="1">
        <v>23</v>
      </c>
      <c r="AE308" s="1">
        <v>29</v>
      </c>
      <c r="AF308" s="1">
        <v>132</v>
      </c>
      <c r="AG308" s="1">
        <f t="shared" si="42"/>
        <v>184</v>
      </c>
      <c r="AH308" s="12">
        <v>60.414999999999999</v>
      </c>
      <c r="AI308" s="12">
        <v>0</v>
      </c>
      <c r="AJ308" s="12">
        <v>166.46899999999999</v>
      </c>
      <c r="AK308" s="12">
        <f t="shared" si="43"/>
        <v>226.88399999999999</v>
      </c>
      <c r="AL308" s="1">
        <v>3</v>
      </c>
      <c r="AM308" s="1">
        <v>8</v>
      </c>
      <c r="AN308" s="1">
        <v>29</v>
      </c>
      <c r="AO308" s="1">
        <f t="shared" si="44"/>
        <v>40</v>
      </c>
      <c r="AP308" s="1">
        <v>272</v>
      </c>
      <c r="AQ308" s="1">
        <v>136</v>
      </c>
      <c r="AR308" s="1">
        <v>72</v>
      </c>
      <c r="AS308" s="1">
        <f>+Roc_InfraMR[[#This Row],[B.02.3 - Parque de Coches Eléctricos Motrices Tipo R]]+Roc_InfraMR[[#This Row],[B.02.2 - Parque de Coches Eléctricos Motrices Remolcados Tipo R]]+Roc_InfraMR[[#This Row],[B.02.1 - Parque de Coches Eléctricos Motrices]]</f>
        <v>480</v>
      </c>
      <c r="AT308" s="1">
        <v>0</v>
      </c>
      <c r="AU308" s="1">
        <v>0</v>
      </c>
      <c r="AV308" s="1">
        <v>0</v>
      </c>
      <c r="AW308" s="1">
        <f>+SUM(Roc_InfraMR[[#This Row],[B.03.1 - Parque de Coches Motores Motrices Remolcados]:[B.03.3 - Parque de Coches Motores Motrices Cabina]])</f>
        <v>0</v>
      </c>
      <c r="AX308" s="1">
        <v>158</v>
      </c>
      <c r="AY308" s="1">
        <v>52</v>
      </c>
      <c r="AZ308" s="1">
        <v>15</v>
      </c>
      <c r="BA308" s="1">
        <v>102</v>
      </c>
      <c r="BB308" s="1">
        <v>0</v>
      </c>
      <c r="BC308" s="1">
        <f t="shared" si="45"/>
        <v>327</v>
      </c>
      <c r="BD308" s="1">
        <v>0</v>
      </c>
      <c r="BE308" s="1">
        <v>20</v>
      </c>
      <c r="BF308" s="16">
        <v>1676</v>
      </c>
    </row>
    <row r="309" spans="1:59">
      <c r="A309" s="1">
        <v>2018</v>
      </c>
      <c r="B309" s="1" t="s">
        <v>122</v>
      </c>
      <c r="C309" s="12">
        <v>50.314999999999998</v>
      </c>
      <c r="D309" s="12">
        <v>153.35499999999999</v>
      </c>
      <c r="E309" s="12">
        <v>0</v>
      </c>
      <c r="F309" s="12">
        <v>119.515</v>
      </c>
      <c r="G309" s="12">
        <f t="shared" si="38"/>
        <v>323.185</v>
      </c>
      <c r="H309" s="12">
        <f>+Roc_InfraMR[[#This Row],[Total Líneas de Explotación ]]</f>
        <v>323.185</v>
      </c>
      <c r="I309" s="12">
        <v>412.19600000000003</v>
      </c>
      <c r="J309" s="12">
        <f>+Roc_InfraMR[[#This Row],[A.01.2 -  Longitud de Líneas de Explotación No Electrificadas Vía Doble o Múltiple (km)]]*2+Roc_InfraMR[[#This Row],[A.01.1 -  Longitud de Líneas de Explotación No Electrificadas Vía Simple (km)]]</f>
        <v>357.02499999999998</v>
      </c>
      <c r="K309" s="12">
        <v>0</v>
      </c>
      <c r="L309" s="12">
        <f>+Roc_InfraMR[[#This Row],[A.02.2 -  Longitud de Líneas de Explotación Electrificadas Vía Doble o Múltiple (km)]]*2</f>
        <v>239.03</v>
      </c>
      <c r="M309" s="12">
        <v>0</v>
      </c>
      <c r="N309" s="12">
        <f>+Roc_InfraMR[[#This Row],[A.03.1 -  Longitud de Vías de Explotación No Electrificadas Troncales y Ramales (vía principal) (km)]]+Roc_InfraMR[[#This Row],[A.04.1 -  Longitud de Vías de Explotación Electrificadas Troncales y Ramales (vía principal) (km)]]</f>
        <v>596.05499999999995</v>
      </c>
      <c r="O309" s="12">
        <f>+Roc_InfraMR[[#This Row],[Total Vías (excluido Auxiliares)]]</f>
        <v>596.05499999999995</v>
      </c>
      <c r="P309" s="1">
        <v>69</v>
      </c>
      <c r="Q309" s="1">
        <v>5</v>
      </c>
      <c r="R309" s="1">
        <v>3</v>
      </c>
      <c r="S309" s="1">
        <f t="shared" si="39"/>
        <v>77</v>
      </c>
      <c r="T309" s="1">
        <v>60</v>
      </c>
      <c r="U309" s="1">
        <v>68</v>
      </c>
      <c r="V309" s="1">
        <v>10</v>
      </c>
      <c r="W309" s="1">
        <v>23</v>
      </c>
      <c r="X309" s="1">
        <v>0</v>
      </c>
      <c r="Y309" s="1">
        <f t="shared" si="40"/>
        <v>161</v>
      </c>
      <c r="Z309" s="1">
        <v>62</v>
      </c>
      <c r="AA309" s="1">
        <v>26</v>
      </c>
      <c r="AB309" s="1">
        <v>161</v>
      </c>
      <c r="AC309" s="1">
        <f t="shared" si="41"/>
        <v>249</v>
      </c>
      <c r="AD309" s="1">
        <v>23</v>
      </c>
      <c r="AE309" s="1">
        <v>29</v>
      </c>
      <c r="AF309" s="1">
        <v>132</v>
      </c>
      <c r="AG309" s="1">
        <f t="shared" si="42"/>
        <v>184</v>
      </c>
      <c r="AH309" s="12">
        <v>60.414999999999999</v>
      </c>
      <c r="AI309" s="12">
        <v>0</v>
      </c>
      <c r="AJ309" s="12">
        <v>166.46899999999999</v>
      </c>
      <c r="AK309" s="12">
        <f t="shared" si="43"/>
        <v>226.88399999999999</v>
      </c>
      <c r="AL309" s="1">
        <v>3</v>
      </c>
      <c r="AM309" s="1">
        <v>8</v>
      </c>
      <c r="AN309" s="1">
        <v>29</v>
      </c>
      <c r="AO309" s="1">
        <f t="shared" si="44"/>
        <v>40</v>
      </c>
      <c r="AP309" s="1">
        <v>272</v>
      </c>
      <c r="AQ309" s="1">
        <v>136</v>
      </c>
      <c r="AR309" s="1">
        <v>72</v>
      </c>
      <c r="AS309" s="1">
        <f>+Roc_InfraMR[[#This Row],[B.02.3 - Parque de Coches Eléctricos Motrices Tipo R]]+Roc_InfraMR[[#This Row],[B.02.2 - Parque de Coches Eléctricos Motrices Remolcados Tipo R]]+Roc_InfraMR[[#This Row],[B.02.1 - Parque de Coches Eléctricos Motrices]]</f>
        <v>480</v>
      </c>
      <c r="AT309" s="1">
        <v>0</v>
      </c>
      <c r="AU309" s="1">
        <v>0</v>
      </c>
      <c r="AV309" s="1">
        <v>0</v>
      </c>
      <c r="AW309" s="1">
        <f>+SUM(Roc_InfraMR[[#This Row],[B.03.1 - Parque de Coches Motores Motrices Remolcados]:[B.03.3 - Parque de Coches Motores Motrices Cabina]])</f>
        <v>0</v>
      </c>
      <c r="AX309" s="1">
        <v>158</v>
      </c>
      <c r="AY309" s="1">
        <v>52</v>
      </c>
      <c r="AZ309" s="1">
        <v>15</v>
      </c>
      <c r="BA309" s="1">
        <v>102</v>
      </c>
      <c r="BB309" s="1">
        <v>0</v>
      </c>
      <c r="BC309" s="1">
        <f t="shared" si="45"/>
        <v>327</v>
      </c>
      <c r="BD309" s="1">
        <v>0</v>
      </c>
      <c r="BE309" s="1">
        <v>20</v>
      </c>
      <c r="BF309" s="16">
        <v>1676</v>
      </c>
    </row>
    <row r="310" spans="1:59">
      <c r="A310" s="1">
        <v>2018</v>
      </c>
      <c r="B310" s="1" t="s">
        <v>123</v>
      </c>
      <c r="C310" s="12">
        <v>50.314999999999998</v>
      </c>
      <c r="D310" s="12">
        <v>153.35499999999999</v>
      </c>
      <c r="E310" s="12">
        <v>0</v>
      </c>
      <c r="F310" s="12">
        <v>119.515</v>
      </c>
      <c r="G310" s="12">
        <f t="shared" si="38"/>
        <v>323.185</v>
      </c>
      <c r="H310" s="12">
        <f>+Roc_InfraMR[[#This Row],[Total Líneas de Explotación ]]</f>
        <v>323.185</v>
      </c>
      <c r="I310" s="12">
        <v>412.19600000000003</v>
      </c>
      <c r="J310" s="12">
        <f>+Roc_InfraMR[[#This Row],[A.01.2 -  Longitud de Líneas de Explotación No Electrificadas Vía Doble o Múltiple (km)]]*2+Roc_InfraMR[[#This Row],[A.01.1 -  Longitud de Líneas de Explotación No Electrificadas Vía Simple (km)]]</f>
        <v>357.02499999999998</v>
      </c>
      <c r="K310" s="12">
        <v>0</v>
      </c>
      <c r="L310" s="12">
        <f>+Roc_InfraMR[[#This Row],[A.02.2 -  Longitud de Líneas de Explotación Electrificadas Vía Doble o Múltiple (km)]]*2</f>
        <v>239.03</v>
      </c>
      <c r="M310" s="12">
        <v>0</v>
      </c>
      <c r="N310" s="12">
        <f>+Roc_InfraMR[[#This Row],[A.03.1 -  Longitud de Vías de Explotación No Electrificadas Troncales y Ramales (vía principal) (km)]]+Roc_InfraMR[[#This Row],[A.04.1 -  Longitud de Vías de Explotación Electrificadas Troncales y Ramales (vía principal) (km)]]</f>
        <v>596.05499999999995</v>
      </c>
      <c r="O310" s="12">
        <f>+Roc_InfraMR[[#This Row],[Total Vías (excluido Auxiliares)]]</f>
        <v>596.05499999999995</v>
      </c>
      <c r="P310" s="1">
        <v>69</v>
      </c>
      <c r="Q310" s="1">
        <v>5</v>
      </c>
      <c r="R310" s="1">
        <v>3</v>
      </c>
      <c r="S310" s="1">
        <f t="shared" si="39"/>
        <v>77</v>
      </c>
      <c r="T310" s="1">
        <v>60</v>
      </c>
      <c r="U310" s="1">
        <v>68</v>
      </c>
      <c r="V310" s="1">
        <v>10</v>
      </c>
      <c r="W310" s="1">
        <v>23</v>
      </c>
      <c r="X310" s="1">
        <v>0</v>
      </c>
      <c r="Y310" s="1">
        <f t="shared" si="40"/>
        <v>161</v>
      </c>
      <c r="Z310" s="1">
        <v>62</v>
      </c>
      <c r="AA310" s="1">
        <v>26</v>
      </c>
      <c r="AB310" s="1">
        <v>161</v>
      </c>
      <c r="AC310" s="1">
        <f t="shared" si="41"/>
        <v>249</v>
      </c>
      <c r="AD310" s="1">
        <v>23</v>
      </c>
      <c r="AE310" s="1">
        <v>29</v>
      </c>
      <c r="AF310" s="1">
        <v>132</v>
      </c>
      <c r="AG310" s="1">
        <f t="shared" si="42"/>
        <v>184</v>
      </c>
      <c r="AH310" s="12">
        <v>60.414999999999999</v>
      </c>
      <c r="AI310" s="12">
        <v>0</v>
      </c>
      <c r="AJ310" s="12">
        <v>166.46899999999999</v>
      </c>
      <c r="AK310" s="12">
        <f t="shared" si="43"/>
        <v>226.88399999999999</v>
      </c>
      <c r="AL310" s="1">
        <v>3</v>
      </c>
      <c r="AM310" s="1">
        <v>8</v>
      </c>
      <c r="AN310" s="1">
        <v>29</v>
      </c>
      <c r="AO310" s="1">
        <f t="shared" si="44"/>
        <v>40</v>
      </c>
      <c r="AP310" s="1">
        <v>272</v>
      </c>
      <c r="AQ310" s="1">
        <v>136</v>
      </c>
      <c r="AR310" s="1">
        <v>72</v>
      </c>
      <c r="AS310" s="1">
        <f>+Roc_InfraMR[[#This Row],[B.02.3 - Parque de Coches Eléctricos Motrices Tipo R]]+Roc_InfraMR[[#This Row],[B.02.2 - Parque de Coches Eléctricos Motrices Remolcados Tipo R]]+Roc_InfraMR[[#This Row],[B.02.1 - Parque de Coches Eléctricos Motrices]]</f>
        <v>480</v>
      </c>
      <c r="AT310" s="1">
        <v>0</v>
      </c>
      <c r="AU310" s="1">
        <v>0</v>
      </c>
      <c r="AV310" s="1">
        <v>0</v>
      </c>
      <c r="AW310" s="1">
        <f>+SUM(Roc_InfraMR[[#This Row],[B.03.1 - Parque de Coches Motores Motrices Remolcados]:[B.03.3 - Parque de Coches Motores Motrices Cabina]])</f>
        <v>0</v>
      </c>
      <c r="AX310" s="1">
        <v>158</v>
      </c>
      <c r="AY310" s="1">
        <v>52</v>
      </c>
      <c r="AZ310" s="1">
        <v>15</v>
      </c>
      <c r="BA310" s="1">
        <v>102</v>
      </c>
      <c r="BB310" s="1">
        <v>0</v>
      </c>
      <c r="BC310" s="1">
        <f t="shared" si="45"/>
        <v>327</v>
      </c>
      <c r="BD310" s="1">
        <v>0</v>
      </c>
      <c r="BE310" s="1">
        <v>20</v>
      </c>
      <c r="BF310" s="16">
        <v>1676</v>
      </c>
    </row>
    <row r="311" spans="1:59">
      <c r="A311" s="1">
        <v>2018</v>
      </c>
      <c r="B311" s="1" t="s">
        <v>124</v>
      </c>
      <c r="C311" s="12">
        <v>50.314999999999998</v>
      </c>
      <c r="D311" s="12">
        <v>145.27000000000001</v>
      </c>
      <c r="E311" s="12">
        <v>0</v>
      </c>
      <c r="F311" s="12">
        <v>127.6</v>
      </c>
      <c r="G311" s="12">
        <f t="shared" si="38"/>
        <v>323.185</v>
      </c>
      <c r="H311" s="12">
        <f>+Roc_InfraMR[[#This Row],[Total Líneas de Explotación ]]</f>
        <v>323.185</v>
      </c>
      <c r="I311" s="12">
        <v>412.19600000000003</v>
      </c>
      <c r="J311" s="12">
        <f>+Roc_InfraMR[[#This Row],[A.01.2 -  Longitud de Líneas de Explotación No Electrificadas Vía Doble o Múltiple (km)]]*2+Roc_InfraMR[[#This Row],[A.01.1 -  Longitud de Líneas de Explotación No Electrificadas Vía Simple (km)]]</f>
        <v>340.85500000000002</v>
      </c>
      <c r="K311" s="12">
        <v>0</v>
      </c>
      <c r="L311" s="12">
        <f>+Roc_InfraMR[[#This Row],[A.02.2 -  Longitud de Líneas de Explotación Electrificadas Vía Doble o Múltiple (km)]]*2</f>
        <v>255.2</v>
      </c>
      <c r="M311" s="12">
        <v>0</v>
      </c>
      <c r="N311" s="12">
        <f>+Roc_InfraMR[[#This Row],[A.03.1 -  Longitud de Vías de Explotación No Electrificadas Troncales y Ramales (vía principal) (km)]]+Roc_InfraMR[[#This Row],[A.04.1 -  Longitud de Vías de Explotación Electrificadas Troncales y Ramales (vía principal) (km)]]</f>
        <v>596.05500000000006</v>
      </c>
      <c r="O311" s="12">
        <f>+Roc_InfraMR[[#This Row],[Total Vías (excluido Auxiliares)]]</f>
        <v>596.05500000000006</v>
      </c>
      <c r="P311" s="1">
        <v>69</v>
      </c>
      <c r="Q311" s="1">
        <v>5</v>
      </c>
      <c r="R311" s="1">
        <v>3</v>
      </c>
      <c r="S311" s="1">
        <f t="shared" si="39"/>
        <v>77</v>
      </c>
      <c r="T311" s="1">
        <v>60</v>
      </c>
      <c r="U311" s="1">
        <v>68</v>
      </c>
      <c r="V311" s="1">
        <v>10</v>
      </c>
      <c r="W311" s="1">
        <v>23</v>
      </c>
      <c r="X311" s="1">
        <v>0</v>
      </c>
      <c r="Y311" s="1">
        <f t="shared" si="40"/>
        <v>161</v>
      </c>
      <c r="Z311" s="1">
        <v>62</v>
      </c>
      <c r="AA311" s="1">
        <v>26</v>
      </c>
      <c r="AB311" s="1">
        <v>161</v>
      </c>
      <c r="AC311" s="1">
        <f t="shared" si="41"/>
        <v>249</v>
      </c>
      <c r="AD311" s="1">
        <v>23</v>
      </c>
      <c r="AE311" s="1">
        <v>29</v>
      </c>
      <c r="AF311" s="1">
        <v>132</v>
      </c>
      <c r="AG311" s="1">
        <f t="shared" si="42"/>
        <v>184</v>
      </c>
      <c r="AH311" s="12">
        <v>60.414999999999999</v>
      </c>
      <c r="AI311" s="12">
        <v>0</v>
      </c>
      <c r="AJ311" s="12">
        <v>166.46899999999999</v>
      </c>
      <c r="AK311" s="12">
        <f t="shared" si="43"/>
        <v>226.88399999999999</v>
      </c>
      <c r="AL311" s="1">
        <v>3</v>
      </c>
      <c r="AM311" s="1">
        <v>8</v>
      </c>
      <c r="AN311" s="1">
        <v>29</v>
      </c>
      <c r="AO311" s="1">
        <f t="shared" si="44"/>
        <v>40</v>
      </c>
      <c r="AP311" s="1">
        <v>272</v>
      </c>
      <c r="AQ311" s="1">
        <v>136</v>
      </c>
      <c r="AR311" s="1">
        <v>72</v>
      </c>
      <c r="AS311" s="1">
        <f>+Roc_InfraMR[[#This Row],[B.02.3 - Parque de Coches Eléctricos Motrices Tipo R]]+Roc_InfraMR[[#This Row],[B.02.2 - Parque de Coches Eléctricos Motrices Remolcados Tipo R]]+Roc_InfraMR[[#This Row],[B.02.1 - Parque de Coches Eléctricos Motrices]]</f>
        <v>480</v>
      </c>
      <c r="AT311" s="1">
        <v>0</v>
      </c>
      <c r="AU311" s="1">
        <v>0</v>
      </c>
      <c r="AV311" s="1">
        <v>0</v>
      </c>
      <c r="AW311" s="1">
        <f>+SUM(Roc_InfraMR[[#This Row],[B.03.1 - Parque de Coches Motores Motrices Remolcados]:[B.03.3 - Parque de Coches Motores Motrices Cabina]])</f>
        <v>0</v>
      </c>
      <c r="AX311" s="1">
        <v>158</v>
      </c>
      <c r="AY311" s="1">
        <v>52</v>
      </c>
      <c r="AZ311" s="1">
        <v>15</v>
      </c>
      <c r="BA311" s="1">
        <v>102</v>
      </c>
      <c r="BB311" s="1">
        <v>0</v>
      </c>
      <c r="BC311" s="1">
        <f t="shared" si="45"/>
        <v>327</v>
      </c>
      <c r="BD311" s="1">
        <v>0</v>
      </c>
      <c r="BE311" s="1">
        <v>20</v>
      </c>
      <c r="BF311" s="16">
        <v>1676</v>
      </c>
      <c r="BG311" s="1" t="s">
        <v>307</v>
      </c>
    </row>
    <row r="312" spans="1:59">
      <c r="A312" s="1">
        <v>2018</v>
      </c>
      <c r="B312" s="1" t="s">
        <v>125</v>
      </c>
      <c r="C312" s="12">
        <v>84.215000000000003</v>
      </c>
      <c r="D312" s="12">
        <v>145.27000000000001</v>
      </c>
      <c r="E312" s="12">
        <v>0</v>
      </c>
      <c r="F312" s="12">
        <v>127.6</v>
      </c>
      <c r="G312" s="12">
        <f t="shared" si="38"/>
        <v>357.08500000000004</v>
      </c>
      <c r="H312" s="12">
        <f>+Roc_InfraMR[[#This Row],[Total Líneas de Explotación ]]</f>
        <v>357.08500000000004</v>
      </c>
      <c r="I312" s="12">
        <v>449.77300000000002</v>
      </c>
      <c r="J312" s="12">
        <f>+Roc_InfraMR[[#This Row],[A.01.2 -  Longitud de Líneas de Explotación No Electrificadas Vía Doble o Múltiple (km)]]*2+Roc_InfraMR[[#This Row],[A.01.1 -  Longitud de Líneas de Explotación No Electrificadas Vía Simple (km)]]</f>
        <v>374.755</v>
      </c>
      <c r="K312" s="12">
        <v>0</v>
      </c>
      <c r="L312" s="12">
        <f>+Roc_InfraMR[[#This Row],[A.02.2 -  Longitud de Líneas de Explotación Electrificadas Vía Doble o Múltiple (km)]]*2</f>
        <v>255.2</v>
      </c>
      <c r="M312" s="12">
        <v>0</v>
      </c>
      <c r="N312" s="12">
        <f>+Roc_InfraMR[[#This Row],[A.03.1 -  Longitud de Vías de Explotación No Electrificadas Troncales y Ramales (vía principal) (km)]]+Roc_InfraMR[[#This Row],[A.04.1 -  Longitud de Vías de Explotación Electrificadas Troncales y Ramales (vía principal) (km)]]</f>
        <v>629.95499999999993</v>
      </c>
      <c r="O312" s="12">
        <f>+Roc_InfraMR[[#This Row],[Total Vías (excluido Auxiliares)]]</f>
        <v>629.95499999999993</v>
      </c>
      <c r="P312" s="1">
        <v>70</v>
      </c>
      <c r="Q312" s="1">
        <v>5</v>
      </c>
      <c r="R312" s="1">
        <v>3</v>
      </c>
      <c r="S312" s="1">
        <f t="shared" si="39"/>
        <v>78</v>
      </c>
      <c r="T312" s="1">
        <v>60</v>
      </c>
      <c r="U312" s="1">
        <v>68</v>
      </c>
      <c r="V312" s="1">
        <v>10</v>
      </c>
      <c r="W312" s="1">
        <v>23</v>
      </c>
      <c r="X312" s="1">
        <v>0</v>
      </c>
      <c r="Y312" s="1">
        <f t="shared" si="40"/>
        <v>161</v>
      </c>
      <c r="Z312" s="1">
        <v>62</v>
      </c>
      <c r="AA312" s="1">
        <v>26</v>
      </c>
      <c r="AB312" s="1">
        <v>161</v>
      </c>
      <c r="AC312" s="1">
        <f t="shared" si="41"/>
        <v>249</v>
      </c>
      <c r="AD312" s="1">
        <v>23</v>
      </c>
      <c r="AE312" s="1">
        <v>29</v>
      </c>
      <c r="AF312" s="1">
        <v>132</v>
      </c>
      <c r="AG312" s="1">
        <f t="shared" si="42"/>
        <v>184</v>
      </c>
      <c r="AH312" s="12">
        <v>60.414999999999999</v>
      </c>
      <c r="AI312" s="12">
        <v>0</v>
      </c>
      <c r="AJ312" s="12">
        <v>166.46899999999999</v>
      </c>
      <c r="AK312" s="12">
        <f t="shared" si="43"/>
        <v>226.88399999999999</v>
      </c>
      <c r="AL312" s="1">
        <v>3</v>
      </c>
      <c r="AM312" s="1">
        <v>8</v>
      </c>
      <c r="AN312" s="1">
        <v>29</v>
      </c>
      <c r="AO312" s="1">
        <f t="shared" si="44"/>
        <v>40</v>
      </c>
      <c r="AP312" s="1">
        <v>272</v>
      </c>
      <c r="AQ312" s="1">
        <v>136</v>
      </c>
      <c r="AR312" s="1">
        <v>72</v>
      </c>
      <c r="AS312" s="1">
        <f>+Roc_InfraMR[[#This Row],[B.02.3 - Parque de Coches Eléctricos Motrices Tipo R]]+Roc_InfraMR[[#This Row],[B.02.2 - Parque de Coches Eléctricos Motrices Remolcados Tipo R]]+Roc_InfraMR[[#This Row],[B.02.1 - Parque de Coches Eléctricos Motrices]]</f>
        <v>480</v>
      </c>
      <c r="AT312" s="1">
        <v>0</v>
      </c>
      <c r="AU312" s="1">
        <v>0</v>
      </c>
      <c r="AV312" s="1">
        <v>0</v>
      </c>
      <c r="AW312" s="1">
        <f>+SUM(Roc_InfraMR[[#This Row],[B.03.1 - Parque de Coches Motores Motrices Remolcados]:[B.03.3 - Parque de Coches Motores Motrices Cabina]])</f>
        <v>0</v>
      </c>
      <c r="AX312" s="1">
        <v>158</v>
      </c>
      <c r="AY312" s="1">
        <v>52</v>
      </c>
      <c r="AZ312" s="1">
        <v>15</v>
      </c>
      <c r="BA312" s="1">
        <v>102</v>
      </c>
      <c r="BB312" s="1">
        <v>0</v>
      </c>
      <c r="BC312" s="1">
        <f t="shared" si="45"/>
        <v>327</v>
      </c>
      <c r="BD312" s="1">
        <v>0</v>
      </c>
      <c r="BE312" s="1">
        <v>20</v>
      </c>
      <c r="BF312" s="16">
        <v>1676</v>
      </c>
      <c r="BG312" s="1" t="s">
        <v>308</v>
      </c>
    </row>
    <row r="313" spans="1:59">
      <c r="A313" s="1">
        <v>2018</v>
      </c>
      <c r="B313" s="1" t="s">
        <v>126</v>
      </c>
      <c r="C313" s="12">
        <v>84.215000000000003</v>
      </c>
      <c r="D313" s="12">
        <v>145.27000000000001</v>
      </c>
      <c r="E313" s="12">
        <v>0</v>
      </c>
      <c r="F313" s="12">
        <v>127.6</v>
      </c>
      <c r="G313" s="12">
        <f t="shared" si="38"/>
        <v>357.08500000000004</v>
      </c>
      <c r="H313" s="12">
        <f>+Roc_InfraMR[[#This Row],[Total Líneas de Explotación ]]</f>
        <v>357.08500000000004</v>
      </c>
      <c r="I313" s="12">
        <v>449.77300000000002</v>
      </c>
      <c r="J313" s="12">
        <f>+Roc_InfraMR[[#This Row],[A.01.2 -  Longitud de Líneas de Explotación No Electrificadas Vía Doble o Múltiple (km)]]*2+Roc_InfraMR[[#This Row],[A.01.1 -  Longitud de Líneas de Explotación No Electrificadas Vía Simple (km)]]</f>
        <v>374.755</v>
      </c>
      <c r="K313" s="12">
        <v>0</v>
      </c>
      <c r="L313" s="12">
        <f>+Roc_InfraMR[[#This Row],[A.02.2 -  Longitud de Líneas de Explotación Electrificadas Vía Doble o Múltiple (km)]]*2</f>
        <v>255.2</v>
      </c>
      <c r="M313" s="12">
        <v>0</v>
      </c>
      <c r="N313" s="12">
        <f>+Roc_InfraMR[[#This Row],[A.03.1 -  Longitud de Vías de Explotación No Electrificadas Troncales y Ramales (vía principal) (km)]]+Roc_InfraMR[[#This Row],[A.04.1 -  Longitud de Vías de Explotación Electrificadas Troncales y Ramales (vía principal) (km)]]</f>
        <v>629.95499999999993</v>
      </c>
      <c r="O313" s="12">
        <f>+Roc_InfraMR[[#This Row],[Total Vías (excluido Auxiliares)]]</f>
        <v>629.95499999999993</v>
      </c>
      <c r="P313" s="1">
        <v>70</v>
      </c>
      <c r="Q313" s="1">
        <v>5</v>
      </c>
      <c r="R313" s="1">
        <v>3</v>
      </c>
      <c r="S313" s="1">
        <f t="shared" si="39"/>
        <v>78</v>
      </c>
      <c r="T313" s="1">
        <v>60</v>
      </c>
      <c r="U313" s="1">
        <v>68</v>
      </c>
      <c r="V313" s="1">
        <v>10</v>
      </c>
      <c r="W313" s="1">
        <v>23</v>
      </c>
      <c r="X313" s="1">
        <v>0</v>
      </c>
      <c r="Y313" s="1">
        <f t="shared" si="40"/>
        <v>161</v>
      </c>
      <c r="Z313" s="1">
        <v>62</v>
      </c>
      <c r="AA313" s="1">
        <v>26</v>
      </c>
      <c r="AB313" s="1">
        <v>161</v>
      </c>
      <c r="AC313" s="1">
        <f t="shared" si="41"/>
        <v>249</v>
      </c>
      <c r="AD313" s="1">
        <v>23</v>
      </c>
      <c r="AE313" s="1">
        <v>29</v>
      </c>
      <c r="AF313" s="1">
        <v>132</v>
      </c>
      <c r="AG313" s="1">
        <f t="shared" si="42"/>
        <v>184</v>
      </c>
      <c r="AH313" s="12">
        <v>60.414999999999999</v>
      </c>
      <c r="AI313" s="12">
        <v>0</v>
      </c>
      <c r="AJ313" s="12">
        <v>166.46899999999999</v>
      </c>
      <c r="AK313" s="12">
        <f t="shared" si="43"/>
        <v>226.88399999999999</v>
      </c>
      <c r="AL313" s="1">
        <v>3</v>
      </c>
      <c r="AM313" s="1">
        <v>8</v>
      </c>
      <c r="AN313" s="1">
        <v>29</v>
      </c>
      <c r="AO313" s="1">
        <f t="shared" si="44"/>
        <v>40</v>
      </c>
      <c r="AP313" s="1">
        <v>272</v>
      </c>
      <c r="AQ313" s="1">
        <v>136</v>
      </c>
      <c r="AR313" s="1">
        <v>72</v>
      </c>
      <c r="AS313" s="1">
        <f>+Roc_InfraMR[[#This Row],[B.02.3 - Parque de Coches Eléctricos Motrices Tipo R]]+Roc_InfraMR[[#This Row],[B.02.2 - Parque de Coches Eléctricos Motrices Remolcados Tipo R]]+Roc_InfraMR[[#This Row],[B.02.1 - Parque de Coches Eléctricos Motrices]]</f>
        <v>480</v>
      </c>
      <c r="AT313" s="1">
        <v>0</v>
      </c>
      <c r="AU313" s="1">
        <v>0</v>
      </c>
      <c r="AV313" s="1">
        <v>0</v>
      </c>
      <c r="AW313" s="1">
        <f>+SUM(Roc_InfraMR[[#This Row],[B.03.1 - Parque de Coches Motores Motrices Remolcados]:[B.03.3 - Parque de Coches Motores Motrices Cabina]])</f>
        <v>0</v>
      </c>
      <c r="AX313" s="1">
        <v>158</v>
      </c>
      <c r="AY313" s="1">
        <v>52</v>
      </c>
      <c r="AZ313" s="1">
        <v>15</v>
      </c>
      <c r="BA313" s="1">
        <v>102</v>
      </c>
      <c r="BB313" s="1">
        <v>0</v>
      </c>
      <c r="BC313" s="1">
        <f t="shared" si="45"/>
        <v>327</v>
      </c>
      <c r="BD313" s="1">
        <v>0</v>
      </c>
      <c r="BE313" s="1">
        <v>20</v>
      </c>
      <c r="BF313" s="16">
        <v>1676</v>
      </c>
    </row>
    <row r="314" spans="1:59">
      <c r="A314" s="1">
        <v>2019</v>
      </c>
      <c r="B314" s="1" t="s">
        <v>115</v>
      </c>
      <c r="C314" s="12">
        <v>84.215000000000003</v>
      </c>
      <c r="D314" s="12">
        <v>145.27000000000001</v>
      </c>
      <c r="E314" s="12">
        <v>0</v>
      </c>
      <c r="F314" s="12">
        <v>127.6</v>
      </c>
      <c r="G314" s="12">
        <f t="shared" si="38"/>
        <v>357.08500000000004</v>
      </c>
      <c r="H314" s="12">
        <f>+Roc_InfraMR[[#This Row],[Total Líneas de Explotación ]]</f>
        <v>357.08500000000004</v>
      </c>
      <c r="I314" s="12">
        <v>449.77300000000002</v>
      </c>
      <c r="J314" s="12">
        <f>+Roc_InfraMR[[#This Row],[A.01.2 -  Longitud de Líneas de Explotación No Electrificadas Vía Doble o Múltiple (km)]]*2+Roc_InfraMR[[#This Row],[A.01.1 -  Longitud de Líneas de Explotación No Electrificadas Vía Simple (km)]]</f>
        <v>374.755</v>
      </c>
      <c r="K314" s="12">
        <v>0</v>
      </c>
      <c r="L314" s="12">
        <f>+Roc_InfraMR[[#This Row],[A.02.2 -  Longitud de Líneas de Explotación Electrificadas Vía Doble o Múltiple (km)]]*2</f>
        <v>255.2</v>
      </c>
      <c r="M314" s="12">
        <v>0</v>
      </c>
      <c r="N314" s="12">
        <f>+Roc_InfraMR[[#This Row],[A.03.1 -  Longitud de Vías de Explotación No Electrificadas Troncales y Ramales (vía principal) (km)]]+Roc_InfraMR[[#This Row],[A.04.1 -  Longitud de Vías de Explotación Electrificadas Troncales y Ramales (vía principal) (km)]]</f>
        <v>629.95499999999993</v>
      </c>
      <c r="O314" s="12">
        <f>+Roc_InfraMR[[#This Row],[Total Vías (excluido Auxiliares)]]</f>
        <v>629.95499999999993</v>
      </c>
      <c r="P314" s="1">
        <v>70</v>
      </c>
      <c r="Q314" s="1">
        <v>5</v>
      </c>
      <c r="R314" s="1">
        <v>3</v>
      </c>
      <c r="S314" s="1">
        <f t="shared" si="39"/>
        <v>78</v>
      </c>
      <c r="T314" s="1">
        <v>60</v>
      </c>
      <c r="U314" s="1">
        <v>68</v>
      </c>
      <c r="V314" s="1">
        <v>10</v>
      </c>
      <c r="W314" s="1">
        <v>23</v>
      </c>
      <c r="X314" s="1">
        <v>0</v>
      </c>
      <c r="Y314" s="1">
        <f t="shared" si="40"/>
        <v>161</v>
      </c>
      <c r="Z314" s="1">
        <v>62</v>
      </c>
      <c r="AA314" s="1">
        <v>26</v>
      </c>
      <c r="AB314" s="1">
        <v>161</v>
      </c>
      <c r="AC314" s="1">
        <f t="shared" si="41"/>
        <v>249</v>
      </c>
      <c r="AD314" s="1">
        <v>23</v>
      </c>
      <c r="AE314" s="1">
        <v>29</v>
      </c>
      <c r="AF314" s="1">
        <v>132</v>
      </c>
      <c r="AG314" s="1">
        <f t="shared" si="42"/>
        <v>184</v>
      </c>
      <c r="AH314" s="12">
        <v>60.414999999999999</v>
      </c>
      <c r="AI314" s="12">
        <v>0</v>
      </c>
      <c r="AJ314" s="12">
        <v>166.46899999999999</v>
      </c>
      <c r="AK314" s="12">
        <f t="shared" si="43"/>
        <v>226.88399999999999</v>
      </c>
      <c r="AL314" s="1">
        <v>3</v>
      </c>
      <c r="AM314" s="1">
        <v>8</v>
      </c>
      <c r="AN314" s="1">
        <v>29</v>
      </c>
      <c r="AO314" s="1">
        <f t="shared" si="44"/>
        <v>40</v>
      </c>
      <c r="AP314" s="1">
        <v>272</v>
      </c>
      <c r="AQ314" s="1">
        <v>136</v>
      </c>
      <c r="AR314" s="1">
        <v>72</v>
      </c>
      <c r="AS314" s="1">
        <f>+Roc_InfraMR[[#This Row],[B.02.3 - Parque de Coches Eléctricos Motrices Tipo R]]+Roc_InfraMR[[#This Row],[B.02.2 - Parque de Coches Eléctricos Motrices Remolcados Tipo R]]+Roc_InfraMR[[#This Row],[B.02.1 - Parque de Coches Eléctricos Motrices]]</f>
        <v>480</v>
      </c>
      <c r="AT314" s="1">
        <v>0</v>
      </c>
      <c r="AU314" s="1">
        <v>0</v>
      </c>
      <c r="AV314" s="1">
        <v>0</v>
      </c>
      <c r="AW314" s="1">
        <f>+SUM(Roc_InfraMR[[#This Row],[B.03.1 - Parque de Coches Motores Motrices Remolcados]:[B.03.3 - Parque de Coches Motores Motrices Cabina]])</f>
        <v>0</v>
      </c>
      <c r="AX314" s="1">
        <v>158</v>
      </c>
      <c r="AY314" s="1">
        <v>52</v>
      </c>
      <c r="AZ314" s="1">
        <v>15</v>
      </c>
      <c r="BA314" s="1">
        <v>102</v>
      </c>
      <c r="BB314" s="1">
        <v>0</v>
      </c>
      <c r="BC314" s="1">
        <f t="shared" si="45"/>
        <v>327</v>
      </c>
      <c r="BD314" s="1">
        <v>0</v>
      </c>
      <c r="BE314" s="1">
        <v>20</v>
      </c>
      <c r="BF314" s="16">
        <v>1676</v>
      </c>
    </row>
    <row r="315" spans="1:59">
      <c r="A315" s="1">
        <v>2019</v>
      </c>
      <c r="B315" s="1" t="s">
        <v>116</v>
      </c>
      <c r="C315" s="12">
        <v>84.215000000000003</v>
      </c>
      <c r="D315" s="12">
        <v>145.27000000000001</v>
      </c>
      <c r="E315" s="12">
        <v>0</v>
      </c>
      <c r="F315" s="12">
        <v>127.6</v>
      </c>
      <c r="G315" s="12">
        <f t="shared" si="38"/>
        <v>357.08500000000004</v>
      </c>
      <c r="H315" s="12">
        <f>+Roc_InfraMR[[#This Row],[Total Líneas de Explotación ]]</f>
        <v>357.08500000000004</v>
      </c>
      <c r="I315" s="12">
        <v>449.77300000000002</v>
      </c>
      <c r="J315" s="12">
        <f>+Roc_InfraMR[[#This Row],[A.01.2 -  Longitud de Líneas de Explotación No Electrificadas Vía Doble o Múltiple (km)]]*2+Roc_InfraMR[[#This Row],[A.01.1 -  Longitud de Líneas de Explotación No Electrificadas Vía Simple (km)]]</f>
        <v>374.755</v>
      </c>
      <c r="K315" s="12">
        <v>0</v>
      </c>
      <c r="L315" s="12">
        <f>+Roc_InfraMR[[#This Row],[A.02.2 -  Longitud de Líneas de Explotación Electrificadas Vía Doble o Múltiple (km)]]*2</f>
        <v>255.2</v>
      </c>
      <c r="M315" s="12">
        <v>0</v>
      </c>
      <c r="N315" s="12">
        <f>+Roc_InfraMR[[#This Row],[A.03.1 -  Longitud de Vías de Explotación No Electrificadas Troncales y Ramales (vía principal) (km)]]+Roc_InfraMR[[#This Row],[A.04.1 -  Longitud de Vías de Explotación Electrificadas Troncales y Ramales (vía principal) (km)]]</f>
        <v>629.95499999999993</v>
      </c>
      <c r="O315" s="12">
        <f>+Roc_InfraMR[[#This Row],[Total Vías (excluido Auxiliares)]]</f>
        <v>629.95499999999993</v>
      </c>
      <c r="P315" s="1">
        <v>70</v>
      </c>
      <c r="Q315" s="1">
        <v>5</v>
      </c>
      <c r="R315" s="1">
        <v>3</v>
      </c>
      <c r="S315" s="1">
        <f t="shared" si="39"/>
        <v>78</v>
      </c>
      <c r="T315" s="1">
        <v>60</v>
      </c>
      <c r="U315" s="1">
        <v>68</v>
      </c>
      <c r="V315" s="1">
        <v>10</v>
      </c>
      <c r="W315" s="1">
        <v>23</v>
      </c>
      <c r="X315" s="1">
        <v>0</v>
      </c>
      <c r="Y315" s="1">
        <f t="shared" si="40"/>
        <v>161</v>
      </c>
      <c r="Z315" s="1">
        <v>62</v>
      </c>
      <c r="AA315" s="1">
        <v>26</v>
      </c>
      <c r="AB315" s="1">
        <v>161</v>
      </c>
      <c r="AC315" s="1">
        <f t="shared" si="41"/>
        <v>249</v>
      </c>
      <c r="AD315" s="1">
        <v>23</v>
      </c>
      <c r="AE315" s="1">
        <v>29</v>
      </c>
      <c r="AF315" s="1">
        <v>132</v>
      </c>
      <c r="AG315" s="1">
        <f t="shared" si="42"/>
        <v>184</v>
      </c>
      <c r="AH315" s="12">
        <v>60.414999999999999</v>
      </c>
      <c r="AI315" s="12">
        <v>0</v>
      </c>
      <c r="AJ315" s="12">
        <v>166.46899999999999</v>
      </c>
      <c r="AK315" s="12">
        <f t="shared" si="43"/>
        <v>226.88399999999999</v>
      </c>
      <c r="AL315" s="1">
        <v>3</v>
      </c>
      <c r="AM315" s="1">
        <v>8</v>
      </c>
      <c r="AN315" s="1">
        <v>29</v>
      </c>
      <c r="AO315" s="1">
        <f t="shared" si="44"/>
        <v>40</v>
      </c>
      <c r="AP315" s="1">
        <v>272</v>
      </c>
      <c r="AQ315" s="1">
        <v>136</v>
      </c>
      <c r="AR315" s="1">
        <v>72</v>
      </c>
      <c r="AS315" s="1">
        <f>+Roc_InfraMR[[#This Row],[B.02.3 - Parque de Coches Eléctricos Motrices Tipo R]]+Roc_InfraMR[[#This Row],[B.02.2 - Parque de Coches Eléctricos Motrices Remolcados Tipo R]]+Roc_InfraMR[[#This Row],[B.02.1 - Parque de Coches Eléctricos Motrices]]</f>
        <v>480</v>
      </c>
      <c r="AT315" s="1">
        <v>0</v>
      </c>
      <c r="AU315" s="1">
        <v>0</v>
      </c>
      <c r="AV315" s="1">
        <v>0</v>
      </c>
      <c r="AW315" s="1">
        <f>+SUM(Roc_InfraMR[[#This Row],[B.03.1 - Parque de Coches Motores Motrices Remolcados]:[B.03.3 - Parque de Coches Motores Motrices Cabina]])</f>
        <v>0</v>
      </c>
      <c r="AX315" s="1">
        <v>158</v>
      </c>
      <c r="AY315" s="1">
        <v>52</v>
      </c>
      <c r="AZ315" s="1">
        <v>15</v>
      </c>
      <c r="BA315" s="1">
        <v>102</v>
      </c>
      <c r="BB315" s="1">
        <v>0</v>
      </c>
      <c r="BC315" s="1">
        <f t="shared" si="45"/>
        <v>327</v>
      </c>
      <c r="BD315" s="1">
        <v>0</v>
      </c>
      <c r="BE315" s="1">
        <v>20</v>
      </c>
      <c r="BF315" s="16">
        <v>1676</v>
      </c>
    </row>
    <row r="316" spans="1:59">
      <c r="A316" s="1">
        <v>2019</v>
      </c>
      <c r="B316" s="1" t="s">
        <v>117</v>
      </c>
      <c r="C316" s="12">
        <v>84.215000000000003</v>
      </c>
      <c r="D316" s="12">
        <v>145.27000000000001</v>
      </c>
      <c r="E316" s="12">
        <v>0</v>
      </c>
      <c r="F316" s="12">
        <v>127.6</v>
      </c>
      <c r="G316" s="12">
        <f t="shared" si="38"/>
        <v>357.08500000000004</v>
      </c>
      <c r="H316" s="12">
        <f>+Roc_InfraMR[[#This Row],[Total Líneas de Explotación ]]</f>
        <v>357.08500000000004</v>
      </c>
      <c r="I316" s="12">
        <v>449.77300000000002</v>
      </c>
      <c r="J316" s="12">
        <f>+Roc_InfraMR[[#This Row],[A.01.2 -  Longitud de Líneas de Explotación No Electrificadas Vía Doble o Múltiple (km)]]*2+Roc_InfraMR[[#This Row],[A.01.1 -  Longitud de Líneas de Explotación No Electrificadas Vía Simple (km)]]</f>
        <v>374.755</v>
      </c>
      <c r="K316" s="12">
        <v>0</v>
      </c>
      <c r="L316" s="12">
        <f>+Roc_InfraMR[[#This Row],[A.02.2 -  Longitud de Líneas de Explotación Electrificadas Vía Doble o Múltiple (km)]]*2</f>
        <v>255.2</v>
      </c>
      <c r="M316" s="12">
        <v>0</v>
      </c>
      <c r="N316" s="12">
        <f>+Roc_InfraMR[[#This Row],[A.03.1 -  Longitud de Vías de Explotación No Electrificadas Troncales y Ramales (vía principal) (km)]]+Roc_InfraMR[[#This Row],[A.04.1 -  Longitud de Vías de Explotación Electrificadas Troncales y Ramales (vía principal) (km)]]</f>
        <v>629.95499999999993</v>
      </c>
      <c r="O316" s="12">
        <f>+Roc_InfraMR[[#This Row],[Total Vías (excluido Auxiliares)]]</f>
        <v>629.95499999999993</v>
      </c>
      <c r="P316" s="1">
        <v>70</v>
      </c>
      <c r="Q316" s="1">
        <v>5</v>
      </c>
      <c r="R316" s="1">
        <v>3</v>
      </c>
      <c r="S316" s="1">
        <f t="shared" si="39"/>
        <v>78</v>
      </c>
      <c r="T316" s="1">
        <v>60</v>
      </c>
      <c r="U316" s="1">
        <v>68</v>
      </c>
      <c r="V316" s="1">
        <v>10</v>
      </c>
      <c r="W316" s="1">
        <v>23</v>
      </c>
      <c r="X316" s="1">
        <v>0</v>
      </c>
      <c r="Y316" s="1">
        <f t="shared" si="40"/>
        <v>161</v>
      </c>
      <c r="Z316" s="1">
        <v>62</v>
      </c>
      <c r="AA316" s="1">
        <v>26</v>
      </c>
      <c r="AB316" s="1">
        <v>161</v>
      </c>
      <c r="AC316" s="1">
        <f t="shared" si="41"/>
        <v>249</v>
      </c>
      <c r="AD316" s="1">
        <v>23</v>
      </c>
      <c r="AE316" s="1">
        <v>29</v>
      </c>
      <c r="AF316" s="1">
        <v>132</v>
      </c>
      <c r="AG316" s="1">
        <f t="shared" si="42"/>
        <v>184</v>
      </c>
      <c r="AH316" s="12">
        <v>60.414999999999999</v>
      </c>
      <c r="AI316" s="12">
        <v>0</v>
      </c>
      <c r="AJ316" s="12">
        <v>166.46899999999999</v>
      </c>
      <c r="AK316" s="12">
        <f t="shared" si="43"/>
        <v>226.88399999999999</v>
      </c>
      <c r="AL316" s="1">
        <v>3</v>
      </c>
      <c r="AM316" s="1">
        <v>8</v>
      </c>
      <c r="AN316" s="1">
        <v>29</v>
      </c>
      <c r="AO316" s="1">
        <f t="shared" si="44"/>
        <v>40</v>
      </c>
      <c r="AP316" s="1">
        <v>272</v>
      </c>
      <c r="AQ316" s="1">
        <v>136</v>
      </c>
      <c r="AR316" s="1">
        <v>72</v>
      </c>
      <c r="AS316" s="1">
        <f>+Roc_InfraMR[[#This Row],[B.02.3 - Parque de Coches Eléctricos Motrices Tipo R]]+Roc_InfraMR[[#This Row],[B.02.2 - Parque de Coches Eléctricos Motrices Remolcados Tipo R]]+Roc_InfraMR[[#This Row],[B.02.1 - Parque de Coches Eléctricos Motrices]]</f>
        <v>480</v>
      </c>
      <c r="AT316" s="1">
        <v>0</v>
      </c>
      <c r="AU316" s="1">
        <v>0</v>
      </c>
      <c r="AV316" s="1">
        <v>0</v>
      </c>
      <c r="AW316" s="1">
        <f>+SUM(Roc_InfraMR[[#This Row],[B.03.1 - Parque de Coches Motores Motrices Remolcados]:[B.03.3 - Parque de Coches Motores Motrices Cabina]])</f>
        <v>0</v>
      </c>
      <c r="AX316" s="1">
        <v>158</v>
      </c>
      <c r="AY316" s="1">
        <v>52</v>
      </c>
      <c r="AZ316" s="1">
        <v>15</v>
      </c>
      <c r="BA316" s="1">
        <v>102</v>
      </c>
      <c r="BB316" s="1">
        <v>0</v>
      </c>
      <c r="BC316" s="1">
        <f t="shared" si="45"/>
        <v>327</v>
      </c>
      <c r="BD316" s="1">
        <v>0</v>
      </c>
      <c r="BE316" s="1">
        <v>20</v>
      </c>
      <c r="BF316" s="16">
        <v>1676</v>
      </c>
    </row>
    <row r="317" spans="1:59">
      <c r="A317" s="1">
        <v>2019</v>
      </c>
      <c r="B317" s="1" t="s">
        <v>118</v>
      </c>
      <c r="C317" s="12">
        <v>84.215000000000003</v>
      </c>
      <c r="D317" s="12">
        <v>145.27000000000001</v>
      </c>
      <c r="E317" s="12">
        <v>0</v>
      </c>
      <c r="F317" s="12">
        <v>127.6</v>
      </c>
      <c r="G317" s="12">
        <f t="shared" si="38"/>
        <v>357.08500000000004</v>
      </c>
      <c r="H317" s="12">
        <f>+Roc_InfraMR[[#This Row],[Total Líneas de Explotación ]]</f>
        <v>357.08500000000004</v>
      </c>
      <c r="I317" s="12">
        <v>449.77300000000002</v>
      </c>
      <c r="J317" s="12">
        <f>+Roc_InfraMR[[#This Row],[A.01.2 -  Longitud de Líneas de Explotación No Electrificadas Vía Doble o Múltiple (km)]]*2+Roc_InfraMR[[#This Row],[A.01.1 -  Longitud de Líneas de Explotación No Electrificadas Vía Simple (km)]]</f>
        <v>374.755</v>
      </c>
      <c r="K317" s="12">
        <v>0</v>
      </c>
      <c r="L317" s="12">
        <f>+Roc_InfraMR[[#This Row],[A.02.2 -  Longitud de Líneas de Explotación Electrificadas Vía Doble o Múltiple (km)]]*2</f>
        <v>255.2</v>
      </c>
      <c r="M317" s="12">
        <v>0</v>
      </c>
      <c r="N317" s="12">
        <f>+Roc_InfraMR[[#This Row],[A.03.1 -  Longitud de Vías de Explotación No Electrificadas Troncales y Ramales (vía principal) (km)]]+Roc_InfraMR[[#This Row],[A.04.1 -  Longitud de Vías de Explotación Electrificadas Troncales y Ramales (vía principal) (km)]]</f>
        <v>629.95499999999993</v>
      </c>
      <c r="O317" s="12">
        <f>+Roc_InfraMR[[#This Row],[Total Vías (excluido Auxiliares)]]</f>
        <v>629.95499999999993</v>
      </c>
      <c r="P317" s="1">
        <v>70</v>
      </c>
      <c r="Q317" s="1">
        <v>5</v>
      </c>
      <c r="R317" s="1">
        <v>3</v>
      </c>
      <c r="S317" s="1">
        <f t="shared" si="39"/>
        <v>78</v>
      </c>
      <c r="T317" s="1">
        <v>60</v>
      </c>
      <c r="U317" s="1">
        <v>68</v>
      </c>
      <c r="V317" s="1">
        <v>10</v>
      </c>
      <c r="W317" s="1">
        <v>23</v>
      </c>
      <c r="X317" s="1">
        <v>0</v>
      </c>
      <c r="Y317" s="1">
        <f t="shared" si="40"/>
        <v>161</v>
      </c>
      <c r="Z317" s="1">
        <v>62</v>
      </c>
      <c r="AA317" s="1">
        <v>26</v>
      </c>
      <c r="AB317" s="1">
        <v>161</v>
      </c>
      <c r="AC317" s="1">
        <f t="shared" si="41"/>
        <v>249</v>
      </c>
      <c r="AD317" s="1">
        <v>23</v>
      </c>
      <c r="AE317" s="1">
        <v>29</v>
      </c>
      <c r="AF317" s="1">
        <v>132</v>
      </c>
      <c r="AG317" s="1">
        <f t="shared" si="42"/>
        <v>184</v>
      </c>
      <c r="AH317" s="12">
        <v>60.414999999999999</v>
      </c>
      <c r="AI317" s="12">
        <v>0</v>
      </c>
      <c r="AJ317" s="12">
        <v>166.46899999999999</v>
      </c>
      <c r="AK317" s="12">
        <f t="shared" si="43"/>
        <v>226.88399999999999</v>
      </c>
      <c r="AL317" s="1">
        <v>3</v>
      </c>
      <c r="AM317" s="1">
        <v>8</v>
      </c>
      <c r="AN317" s="1">
        <v>29</v>
      </c>
      <c r="AO317" s="1">
        <f t="shared" si="44"/>
        <v>40</v>
      </c>
      <c r="AP317" s="1">
        <v>272</v>
      </c>
      <c r="AQ317" s="1">
        <v>136</v>
      </c>
      <c r="AR317" s="1">
        <v>72</v>
      </c>
      <c r="AS317" s="1">
        <f>+Roc_InfraMR[[#This Row],[B.02.3 - Parque de Coches Eléctricos Motrices Tipo R]]+Roc_InfraMR[[#This Row],[B.02.2 - Parque de Coches Eléctricos Motrices Remolcados Tipo R]]+Roc_InfraMR[[#This Row],[B.02.1 - Parque de Coches Eléctricos Motrices]]</f>
        <v>480</v>
      </c>
      <c r="AT317" s="1">
        <v>0</v>
      </c>
      <c r="AU317" s="1">
        <v>0</v>
      </c>
      <c r="AV317" s="1">
        <v>0</v>
      </c>
      <c r="AW317" s="1">
        <f>+SUM(Roc_InfraMR[[#This Row],[B.03.1 - Parque de Coches Motores Motrices Remolcados]:[B.03.3 - Parque de Coches Motores Motrices Cabina]])</f>
        <v>0</v>
      </c>
      <c r="AX317" s="1">
        <v>158</v>
      </c>
      <c r="AY317" s="1">
        <v>52</v>
      </c>
      <c r="AZ317" s="1">
        <v>15</v>
      </c>
      <c r="BA317" s="1">
        <v>102</v>
      </c>
      <c r="BB317" s="1">
        <v>0</v>
      </c>
      <c r="BC317" s="1">
        <f t="shared" si="45"/>
        <v>327</v>
      </c>
      <c r="BD317" s="1">
        <v>0</v>
      </c>
      <c r="BE317" s="1">
        <v>20</v>
      </c>
      <c r="BF317" s="16">
        <v>1676</v>
      </c>
    </row>
    <row r="318" spans="1:59">
      <c r="A318" s="1">
        <v>2019</v>
      </c>
      <c r="B318" s="1" t="s">
        <v>119</v>
      </c>
      <c r="C318" s="12">
        <v>84.215000000000003</v>
      </c>
      <c r="D318" s="12">
        <v>145.27000000000001</v>
      </c>
      <c r="E318" s="12">
        <v>0</v>
      </c>
      <c r="F318" s="12">
        <v>127.6</v>
      </c>
      <c r="G318" s="12">
        <f t="shared" si="38"/>
        <v>357.08500000000004</v>
      </c>
      <c r="H318" s="12">
        <f>+Roc_InfraMR[[#This Row],[Total Líneas de Explotación ]]</f>
        <v>357.08500000000004</v>
      </c>
      <c r="I318" s="12">
        <v>449.77300000000002</v>
      </c>
      <c r="J318" s="12">
        <f>+Roc_InfraMR[[#This Row],[A.01.2 -  Longitud de Líneas de Explotación No Electrificadas Vía Doble o Múltiple (km)]]*2+Roc_InfraMR[[#This Row],[A.01.1 -  Longitud de Líneas de Explotación No Electrificadas Vía Simple (km)]]</f>
        <v>374.755</v>
      </c>
      <c r="K318" s="12">
        <v>0</v>
      </c>
      <c r="L318" s="12">
        <f>+Roc_InfraMR[[#This Row],[A.02.2 -  Longitud de Líneas de Explotación Electrificadas Vía Doble o Múltiple (km)]]*2</f>
        <v>255.2</v>
      </c>
      <c r="M318" s="12">
        <v>0</v>
      </c>
      <c r="N318" s="12">
        <f>+Roc_InfraMR[[#This Row],[A.03.1 -  Longitud de Vías de Explotación No Electrificadas Troncales y Ramales (vía principal) (km)]]+Roc_InfraMR[[#This Row],[A.04.1 -  Longitud de Vías de Explotación Electrificadas Troncales y Ramales (vía principal) (km)]]</f>
        <v>629.95499999999993</v>
      </c>
      <c r="O318" s="12">
        <f>+Roc_InfraMR[[#This Row],[Total Vías (excluido Auxiliares)]]</f>
        <v>629.95499999999993</v>
      </c>
      <c r="P318" s="1">
        <v>70</v>
      </c>
      <c r="Q318" s="1">
        <v>5</v>
      </c>
      <c r="R318" s="1">
        <v>3</v>
      </c>
      <c r="S318" s="1">
        <f t="shared" si="39"/>
        <v>78</v>
      </c>
      <c r="T318" s="1">
        <v>60</v>
      </c>
      <c r="U318" s="1">
        <v>68</v>
      </c>
      <c r="V318" s="1">
        <v>10</v>
      </c>
      <c r="W318" s="1">
        <v>23</v>
      </c>
      <c r="X318" s="1">
        <v>0</v>
      </c>
      <c r="Y318" s="1">
        <f t="shared" si="40"/>
        <v>161</v>
      </c>
      <c r="Z318" s="1">
        <v>62</v>
      </c>
      <c r="AA318" s="1">
        <v>26</v>
      </c>
      <c r="AB318" s="1">
        <v>161</v>
      </c>
      <c r="AC318" s="1">
        <f t="shared" si="41"/>
        <v>249</v>
      </c>
      <c r="AD318" s="1">
        <v>23</v>
      </c>
      <c r="AE318" s="1">
        <v>29</v>
      </c>
      <c r="AF318" s="1">
        <v>132</v>
      </c>
      <c r="AG318" s="1">
        <f t="shared" si="42"/>
        <v>184</v>
      </c>
      <c r="AH318" s="12">
        <v>60.414999999999999</v>
      </c>
      <c r="AI318" s="12">
        <v>0</v>
      </c>
      <c r="AJ318" s="12">
        <v>166.46899999999999</v>
      </c>
      <c r="AK318" s="12">
        <f t="shared" si="43"/>
        <v>226.88399999999999</v>
      </c>
      <c r="AL318" s="1">
        <v>3</v>
      </c>
      <c r="AM318" s="1">
        <v>8</v>
      </c>
      <c r="AN318" s="1">
        <v>29</v>
      </c>
      <c r="AO318" s="1">
        <f t="shared" si="44"/>
        <v>40</v>
      </c>
      <c r="AP318" s="1">
        <v>272</v>
      </c>
      <c r="AQ318" s="1">
        <v>136</v>
      </c>
      <c r="AR318" s="1">
        <v>72</v>
      </c>
      <c r="AS318" s="1">
        <f>+Roc_InfraMR[[#This Row],[B.02.3 - Parque de Coches Eléctricos Motrices Tipo R]]+Roc_InfraMR[[#This Row],[B.02.2 - Parque de Coches Eléctricos Motrices Remolcados Tipo R]]+Roc_InfraMR[[#This Row],[B.02.1 - Parque de Coches Eléctricos Motrices]]</f>
        <v>480</v>
      </c>
      <c r="AT318" s="1">
        <v>0</v>
      </c>
      <c r="AU318" s="1">
        <v>0</v>
      </c>
      <c r="AV318" s="1">
        <v>0</v>
      </c>
      <c r="AW318" s="1">
        <f>+SUM(Roc_InfraMR[[#This Row],[B.03.1 - Parque de Coches Motores Motrices Remolcados]:[B.03.3 - Parque de Coches Motores Motrices Cabina]])</f>
        <v>0</v>
      </c>
      <c r="AX318" s="1">
        <v>158</v>
      </c>
      <c r="AY318" s="1">
        <v>52</v>
      </c>
      <c r="AZ318" s="1">
        <v>15</v>
      </c>
      <c r="BA318" s="1">
        <v>102</v>
      </c>
      <c r="BB318" s="1">
        <v>0</v>
      </c>
      <c r="BC318" s="1">
        <f t="shared" si="45"/>
        <v>327</v>
      </c>
      <c r="BD318" s="1">
        <v>0</v>
      </c>
      <c r="BE318" s="1">
        <v>20</v>
      </c>
      <c r="BF318" s="16">
        <v>1676</v>
      </c>
    </row>
    <row r="319" spans="1:59">
      <c r="A319" s="1">
        <v>2019</v>
      </c>
      <c r="B319" s="1" t="s">
        <v>120</v>
      </c>
      <c r="C319" s="12">
        <v>84.215000000000003</v>
      </c>
      <c r="D319" s="12">
        <v>145.27000000000001</v>
      </c>
      <c r="E319" s="12">
        <v>0</v>
      </c>
      <c r="F319" s="12">
        <v>127.6</v>
      </c>
      <c r="G319" s="12">
        <f t="shared" si="38"/>
        <v>357.08500000000004</v>
      </c>
      <c r="H319" s="12">
        <f>+Roc_InfraMR[[#This Row],[Total Líneas de Explotación ]]</f>
        <v>357.08500000000004</v>
      </c>
      <c r="I319" s="12">
        <v>449.77300000000002</v>
      </c>
      <c r="J319" s="12">
        <f>+Roc_InfraMR[[#This Row],[A.01.2 -  Longitud de Líneas de Explotación No Electrificadas Vía Doble o Múltiple (km)]]*2+Roc_InfraMR[[#This Row],[A.01.1 -  Longitud de Líneas de Explotación No Electrificadas Vía Simple (km)]]</f>
        <v>374.755</v>
      </c>
      <c r="K319" s="12">
        <v>0</v>
      </c>
      <c r="L319" s="12">
        <f>+Roc_InfraMR[[#This Row],[A.02.2 -  Longitud de Líneas de Explotación Electrificadas Vía Doble o Múltiple (km)]]*2</f>
        <v>255.2</v>
      </c>
      <c r="M319" s="12">
        <v>0</v>
      </c>
      <c r="N319" s="12">
        <f>+Roc_InfraMR[[#This Row],[A.03.1 -  Longitud de Vías de Explotación No Electrificadas Troncales y Ramales (vía principal) (km)]]+Roc_InfraMR[[#This Row],[A.04.1 -  Longitud de Vías de Explotación Electrificadas Troncales y Ramales (vía principal) (km)]]</f>
        <v>629.95499999999993</v>
      </c>
      <c r="O319" s="12">
        <f>+Roc_InfraMR[[#This Row],[Total Vías (excluido Auxiliares)]]</f>
        <v>629.95499999999993</v>
      </c>
      <c r="P319" s="1">
        <v>70</v>
      </c>
      <c r="Q319" s="1">
        <v>5</v>
      </c>
      <c r="R319" s="1">
        <v>3</v>
      </c>
      <c r="S319" s="1">
        <f t="shared" si="39"/>
        <v>78</v>
      </c>
      <c r="T319" s="1">
        <v>60</v>
      </c>
      <c r="U319" s="1">
        <v>68</v>
      </c>
      <c r="V319" s="1">
        <v>10</v>
      </c>
      <c r="W319" s="1">
        <v>23</v>
      </c>
      <c r="X319" s="1">
        <v>0</v>
      </c>
      <c r="Y319" s="1">
        <f t="shared" si="40"/>
        <v>161</v>
      </c>
      <c r="Z319" s="1">
        <v>62</v>
      </c>
      <c r="AA319" s="1">
        <v>26</v>
      </c>
      <c r="AB319" s="1">
        <v>161</v>
      </c>
      <c r="AC319" s="1">
        <f t="shared" si="41"/>
        <v>249</v>
      </c>
      <c r="AD319" s="1">
        <v>23</v>
      </c>
      <c r="AE319" s="1">
        <v>29</v>
      </c>
      <c r="AF319" s="1">
        <v>132</v>
      </c>
      <c r="AG319" s="1">
        <f t="shared" si="42"/>
        <v>184</v>
      </c>
      <c r="AH319" s="12">
        <v>60.414999999999999</v>
      </c>
      <c r="AI319" s="12">
        <v>0</v>
      </c>
      <c r="AJ319" s="12">
        <v>166.46899999999999</v>
      </c>
      <c r="AK319" s="12">
        <f t="shared" si="43"/>
        <v>226.88399999999999</v>
      </c>
      <c r="AL319" s="1">
        <v>3</v>
      </c>
      <c r="AM319" s="1">
        <v>8</v>
      </c>
      <c r="AN319" s="1">
        <v>29</v>
      </c>
      <c r="AO319" s="1">
        <f t="shared" si="44"/>
        <v>40</v>
      </c>
      <c r="AP319" s="1">
        <v>272</v>
      </c>
      <c r="AQ319" s="1">
        <v>136</v>
      </c>
      <c r="AR319" s="1">
        <v>72</v>
      </c>
      <c r="AS319" s="1">
        <f>+Roc_InfraMR[[#This Row],[B.02.3 - Parque de Coches Eléctricos Motrices Tipo R]]+Roc_InfraMR[[#This Row],[B.02.2 - Parque de Coches Eléctricos Motrices Remolcados Tipo R]]+Roc_InfraMR[[#This Row],[B.02.1 - Parque de Coches Eléctricos Motrices]]</f>
        <v>480</v>
      </c>
      <c r="AT319" s="1">
        <v>0</v>
      </c>
      <c r="AU319" s="1">
        <v>0</v>
      </c>
      <c r="AV319" s="1">
        <v>0</v>
      </c>
      <c r="AW319" s="1">
        <f>+SUM(Roc_InfraMR[[#This Row],[B.03.1 - Parque de Coches Motores Motrices Remolcados]:[B.03.3 - Parque de Coches Motores Motrices Cabina]])</f>
        <v>0</v>
      </c>
      <c r="AX319" s="1">
        <v>158</v>
      </c>
      <c r="AY319" s="1">
        <v>52</v>
      </c>
      <c r="AZ319" s="1">
        <v>15</v>
      </c>
      <c r="BA319" s="1">
        <v>102</v>
      </c>
      <c r="BB319" s="1">
        <v>0</v>
      </c>
      <c r="BC319" s="1">
        <f t="shared" si="45"/>
        <v>327</v>
      </c>
      <c r="BD319" s="1">
        <v>0</v>
      </c>
      <c r="BE319" s="1">
        <v>20</v>
      </c>
      <c r="BF319" s="16">
        <v>1676</v>
      </c>
    </row>
    <row r="320" spans="1:59">
      <c r="A320" s="1">
        <v>2019</v>
      </c>
      <c r="B320" s="1" t="s">
        <v>121</v>
      </c>
      <c r="C320" s="12">
        <v>84.215000000000003</v>
      </c>
      <c r="D320" s="12">
        <v>145.27000000000001</v>
      </c>
      <c r="E320" s="12">
        <v>0</v>
      </c>
      <c r="F320" s="12">
        <v>127.6</v>
      </c>
      <c r="G320" s="12">
        <f t="shared" si="38"/>
        <v>357.08500000000004</v>
      </c>
      <c r="H320" s="12">
        <f>+Roc_InfraMR[[#This Row],[Total Líneas de Explotación ]]</f>
        <v>357.08500000000004</v>
      </c>
      <c r="I320" s="12">
        <v>449.77300000000002</v>
      </c>
      <c r="J320" s="12">
        <f>+Roc_InfraMR[[#This Row],[A.01.2 -  Longitud de Líneas de Explotación No Electrificadas Vía Doble o Múltiple (km)]]*2+Roc_InfraMR[[#This Row],[A.01.1 -  Longitud de Líneas de Explotación No Electrificadas Vía Simple (km)]]</f>
        <v>374.755</v>
      </c>
      <c r="K320" s="12">
        <v>0</v>
      </c>
      <c r="L320" s="12">
        <f>+Roc_InfraMR[[#This Row],[A.02.2 -  Longitud de Líneas de Explotación Electrificadas Vía Doble o Múltiple (km)]]*2</f>
        <v>255.2</v>
      </c>
      <c r="M320" s="12">
        <v>0</v>
      </c>
      <c r="N320" s="12">
        <f>+Roc_InfraMR[[#This Row],[A.03.1 -  Longitud de Vías de Explotación No Electrificadas Troncales y Ramales (vía principal) (km)]]+Roc_InfraMR[[#This Row],[A.04.1 -  Longitud de Vías de Explotación Electrificadas Troncales y Ramales (vía principal) (km)]]</f>
        <v>629.95499999999993</v>
      </c>
      <c r="O320" s="12">
        <f>+Roc_InfraMR[[#This Row],[Total Vías (excluido Auxiliares)]]</f>
        <v>629.95499999999993</v>
      </c>
      <c r="P320" s="1">
        <v>70</v>
      </c>
      <c r="Q320" s="1">
        <v>5</v>
      </c>
      <c r="R320" s="1">
        <v>3</v>
      </c>
      <c r="S320" s="1">
        <f t="shared" si="39"/>
        <v>78</v>
      </c>
      <c r="T320" s="1">
        <v>60</v>
      </c>
      <c r="U320" s="1">
        <v>68</v>
      </c>
      <c r="V320" s="1">
        <v>10</v>
      </c>
      <c r="W320" s="1">
        <v>23</v>
      </c>
      <c r="X320" s="1">
        <v>0</v>
      </c>
      <c r="Y320" s="1">
        <f t="shared" si="40"/>
        <v>161</v>
      </c>
      <c r="Z320" s="1">
        <v>62</v>
      </c>
      <c r="AA320" s="1">
        <v>26</v>
      </c>
      <c r="AB320" s="1">
        <v>161</v>
      </c>
      <c r="AC320" s="1">
        <f t="shared" si="41"/>
        <v>249</v>
      </c>
      <c r="AD320" s="1">
        <v>23</v>
      </c>
      <c r="AE320" s="1">
        <v>29</v>
      </c>
      <c r="AF320" s="1">
        <v>132</v>
      </c>
      <c r="AG320" s="1">
        <f t="shared" si="42"/>
        <v>184</v>
      </c>
      <c r="AH320" s="12">
        <v>60.414999999999999</v>
      </c>
      <c r="AI320" s="12">
        <v>0</v>
      </c>
      <c r="AJ320" s="12">
        <v>166.46899999999999</v>
      </c>
      <c r="AK320" s="12">
        <f t="shared" si="43"/>
        <v>226.88399999999999</v>
      </c>
      <c r="AL320" s="1">
        <v>3</v>
      </c>
      <c r="AM320" s="1">
        <v>8</v>
      </c>
      <c r="AN320" s="1">
        <v>29</v>
      </c>
      <c r="AO320" s="1">
        <f t="shared" si="44"/>
        <v>40</v>
      </c>
      <c r="AP320" s="1">
        <v>272</v>
      </c>
      <c r="AQ320" s="1">
        <v>136</v>
      </c>
      <c r="AR320" s="1">
        <v>72</v>
      </c>
      <c r="AS320" s="1">
        <f>+Roc_InfraMR[[#This Row],[B.02.3 - Parque de Coches Eléctricos Motrices Tipo R]]+Roc_InfraMR[[#This Row],[B.02.2 - Parque de Coches Eléctricos Motrices Remolcados Tipo R]]+Roc_InfraMR[[#This Row],[B.02.1 - Parque de Coches Eléctricos Motrices]]</f>
        <v>480</v>
      </c>
      <c r="AT320" s="1">
        <v>0</v>
      </c>
      <c r="AU320" s="1">
        <v>0</v>
      </c>
      <c r="AV320" s="1">
        <v>0</v>
      </c>
      <c r="AW320" s="1">
        <f>+SUM(Roc_InfraMR[[#This Row],[B.03.1 - Parque de Coches Motores Motrices Remolcados]:[B.03.3 - Parque de Coches Motores Motrices Cabina]])</f>
        <v>0</v>
      </c>
      <c r="AX320" s="1">
        <v>158</v>
      </c>
      <c r="AY320" s="1">
        <v>52</v>
      </c>
      <c r="AZ320" s="1">
        <v>15</v>
      </c>
      <c r="BA320" s="1">
        <v>102</v>
      </c>
      <c r="BB320" s="1">
        <v>0</v>
      </c>
      <c r="BC320" s="1">
        <f t="shared" si="45"/>
        <v>327</v>
      </c>
      <c r="BD320" s="1">
        <v>0</v>
      </c>
      <c r="BE320" s="1">
        <v>20</v>
      </c>
      <c r="BF320" s="16">
        <v>1676</v>
      </c>
    </row>
    <row r="321" spans="1:59">
      <c r="A321" s="1">
        <v>2019</v>
      </c>
      <c r="B321" s="1" t="s">
        <v>122</v>
      </c>
      <c r="C321" s="12">
        <v>84.215000000000003</v>
      </c>
      <c r="D321" s="12">
        <v>145.27000000000001</v>
      </c>
      <c r="E321" s="12">
        <v>0</v>
      </c>
      <c r="F321" s="12">
        <v>127.6</v>
      </c>
      <c r="G321" s="12">
        <f t="shared" si="38"/>
        <v>357.08500000000004</v>
      </c>
      <c r="H321" s="12">
        <f>+Roc_InfraMR[[#This Row],[Total Líneas de Explotación ]]</f>
        <v>357.08500000000004</v>
      </c>
      <c r="I321" s="12">
        <v>449.77300000000002</v>
      </c>
      <c r="J321" s="12">
        <f>+Roc_InfraMR[[#This Row],[A.01.2 -  Longitud de Líneas de Explotación No Electrificadas Vía Doble o Múltiple (km)]]*2+Roc_InfraMR[[#This Row],[A.01.1 -  Longitud de Líneas de Explotación No Electrificadas Vía Simple (km)]]</f>
        <v>374.755</v>
      </c>
      <c r="K321" s="12">
        <v>0</v>
      </c>
      <c r="L321" s="12">
        <f>+Roc_InfraMR[[#This Row],[A.02.2 -  Longitud de Líneas de Explotación Electrificadas Vía Doble o Múltiple (km)]]*2</f>
        <v>255.2</v>
      </c>
      <c r="M321" s="12">
        <v>0</v>
      </c>
      <c r="N321" s="12">
        <f>+Roc_InfraMR[[#This Row],[A.03.1 -  Longitud de Vías de Explotación No Electrificadas Troncales y Ramales (vía principal) (km)]]+Roc_InfraMR[[#This Row],[A.04.1 -  Longitud de Vías de Explotación Electrificadas Troncales y Ramales (vía principal) (km)]]</f>
        <v>629.95499999999993</v>
      </c>
      <c r="O321" s="12">
        <f>+Roc_InfraMR[[#This Row],[Total Vías (excluido Auxiliares)]]</f>
        <v>629.95499999999993</v>
      </c>
      <c r="P321" s="1">
        <v>70</v>
      </c>
      <c r="Q321" s="1">
        <v>5</v>
      </c>
      <c r="R321" s="1">
        <v>3</v>
      </c>
      <c r="S321" s="1">
        <f t="shared" si="39"/>
        <v>78</v>
      </c>
      <c r="T321" s="1">
        <v>60</v>
      </c>
      <c r="U321" s="1">
        <v>68</v>
      </c>
      <c r="V321" s="1">
        <v>10</v>
      </c>
      <c r="W321" s="1">
        <v>23</v>
      </c>
      <c r="X321" s="1">
        <v>0</v>
      </c>
      <c r="Y321" s="1">
        <f t="shared" si="40"/>
        <v>161</v>
      </c>
      <c r="Z321" s="1">
        <v>62</v>
      </c>
      <c r="AA321" s="1">
        <v>26</v>
      </c>
      <c r="AB321" s="1">
        <v>161</v>
      </c>
      <c r="AC321" s="1">
        <f t="shared" si="41"/>
        <v>249</v>
      </c>
      <c r="AD321" s="1">
        <v>23</v>
      </c>
      <c r="AE321" s="1">
        <v>29</v>
      </c>
      <c r="AF321" s="1">
        <v>132</v>
      </c>
      <c r="AG321" s="1">
        <f t="shared" si="42"/>
        <v>184</v>
      </c>
      <c r="AH321" s="12">
        <v>60.414999999999999</v>
      </c>
      <c r="AI321" s="12">
        <v>0</v>
      </c>
      <c r="AJ321" s="12">
        <v>166.46899999999999</v>
      </c>
      <c r="AK321" s="12">
        <f t="shared" si="43"/>
        <v>226.88399999999999</v>
      </c>
      <c r="AL321" s="1">
        <v>3</v>
      </c>
      <c r="AM321" s="1">
        <v>8</v>
      </c>
      <c r="AN321" s="1">
        <v>29</v>
      </c>
      <c r="AO321" s="1">
        <f t="shared" si="44"/>
        <v>40</v>
      </c>
      <c r="AP321" s="1">
        <v>272</v>
      </c>
      <c r="AQ321" s="1">
        <v>136</v>
      </c>
      <c r="AR321" s="1">
        <v>72</v>
      </c>
      <c r="AS321" s="1">
        <f>+Roc_InfraMR[[#This Row],[B.02.3 - Parque de Coches Eléctricos Motrices Tipo R]]+Roc_InfraMR[[#This Row],[B.02.2 - Parque de Coches Eléctricos Motrices Remolcados Tipo R]]+Roc_InfraMR[[#This Row],[B.02.1 - Parque de Coches Eléctricos Motrices]]</f>
        <v>480</v>
      </c>
      <c r="AT321" s="1">
        <v>0</v>
      </c>
      <c r="AU321" s="1">
        <v>0</v>
      </c>
      <c r="AV321" s="1">
        <v>0</v>
      </c>
      <c r="AW321" s="1">
        <f>+SUM(Roc_InfraMR[[#This Row],[B.03.1 - Parque de Coches Motores Motrices Remolcados]:[B.03.3 - Parque de Coches Motores Motrices Cabina]])</f>
        <v>0</v>
      </c>
      <c r="AX321" s="1">
        <v>158</v>
      </c>
      <c r="AY321" s="1">
        <v>52</v>
      </c>
      <c r="AZ321" s="1">
        <v>15</v>
      </c>
      <c r="BA321" s="1">
        <v>102</v>
      </c>
      <c r="BB321" s="1">
        <v>0</v>
      </c>
      <c r="BC321" s="1">
        <f t="shared" si="45"/>
        <v>327</v>
      </c>
      <c r="BD321" s="1">
        <v>0</v>
      </c>
      <c r="BE321" s="1">
        <v>20</v>
      </c>
      <c r="BF321" s="16">
        <v>1676</v>
      </c>
    </row>
    <row r="322" spans="1:59">
      <c r="A322" s="1">
        <v>2019</v>
      </c>
      <c r="B322" s="1" t="s">
        <v>123</v>
      </c>
      <c r="C322" s="12">
        <v>84.215000000000003</v>
      </c>
      <c r="D322" s="12">
        <v>145.27000000000001</v>
      </c>
      <c r="E322" s="12">
        <v>0</v>
      </c>
      <c r="F322" s="12">
        <v>127.6</v>
      </c>
      <c r="G322" s="12">
        <f t="shared" ref="G322:G361" si="46">SUM(C322:F322)</f>
        <v>357.08500000000004</v>
      </c>
      <c r="H322" s="12">
        <f>+Roc_InfraMR[[#This Row],[Total Líneas de Explotación ]]</f>
        <v>357.08500000000004</v>
      </c>
      <c r="I322" s="12">
        <v>449.77300000000002</v>
      </c>
      <c r="J322" s="12">
        <f>+Roc_InfraMR[[#This Row],[A.01.2 -  Longitud de Líneas de Explotación No Electrificadas Vía Doble o Múltiple (km)]]*2+Roc_InfraMR[[#This Row],[A.01.1 -  Longitud de Líneas de Explotación No Electrificadas Vía Simple (km)]]</f>
        <v>374.755</v>
      </c>
      <c r="K322" s="12">
        <v>0</v>
      </c>
      <c r="L322" s="12">
        <f>+Roc_InfraMR[[#This Row],[A.02.2 -  Longitud de Líneas de Explotación Electrificadas Vía Doble o Múltiple (km)]]*2</f>
        <v>255.2</v>
      </c>
      <c r="M322" s="12">
        <v>0</v>
      </c>
      <c r="N322" s="12">
        <f>+Roc_InfraMR[[#This Row],[A.03.1 -  Longitud de Vías de Explotación No Electrificadas Troncales y Ramales (vía principal) (km)]]+Roc_InfraMR[[#This Row],[A.04.1 -  Longitud de Vías de Explotación Electrificadas Troncales y Ramales (vía principal) (km)]]</f>
        <v>629.95499999999993</v>
      </c>
      <c r="O322" s="12">
        <f>+Roc_InfraMR[[#This Row],[Total Vías (excluido Auxiliares)]]</f>
        <v>629.95499999999993</v>
      </c>
      <c r="P322" s="1">
        <v>70</v>
      </c>
      <c r="Q322" s="1">
        <v>5</v>
      </c>
      <c r="R322" s="1">
        <v>3</v>
      </c>
      <c r="S322" s="1">
        <f t="shared" ref="S322:S337" si="47">SUM(P322:R322)</f>
        <v>78</v>
      </c>
      <c r="T322" s="1">
        <v>60</v>
      </c>
      <c r="U322" s="1">
        <v>68</v>
      </c>
      <c r="V322" s="1">
        <v>10</v>
      </c>
      <c r="W322" s="1">
        <v>23</v>
      </c>
      <c r="X322" s="1">
        <v>0</v>
      </c>
      <c r="Y322" s="1">
        <f t="shared" ref="Y322:Y337" si="48">SUM(T322:X322)</f>
        <v>161</v>
      </c>
      <c r="Z322" s="1">
        <v>62</v>
      </c>
      <c r="AA322" s="1">
        <v>26</v>
      </c>
      <c r="AB322" s="1">
        <v>161</v>
      </c>
      <c r="AC322" s="1">
        <f t="shared" ref="AC322:AC337" si="49">SUM(Z322:AB322)</f>
        <v>249</v>
      </c>
      <c r="AD322" s="1">
        <v>23</v>
      </c>
      <c r="AE322" s="1">
        <v>29</v>
      </c>
      <c r="AF322" s="1">
        <v>132</v>
      </c>
      <c r="AG322" s="1">
        <f t="shared" ref="AG322:AG337" si="50">SUM(AD322:AF322)</f>
        <v>184</v>
      </c>
      <c r="AH322" s="12">
        <v>60.414999999999999</v>
      </c>
      <c r="AI322" s="12">
        <v>0</v>
      </c>
      <c r="AJ322" s="12">
        <v>166.46899999999999</v>
      </c>
      <c r="AK322" s="12">
        <f t="shared" ref="AK322:AK337" si="51">SUM(AH322:AJ322)</f>
        <v>226.88399999999999</v>
      </c>
      <c r="AL322" s="1">
        <v>3</v>
      </c>
      <c r="AM322" s="1">
        <v>8</v>
      </c>
      <c r="AN322" s="1">
        <v>29</v>
      </c>
      <c r="AO322" s="1">
        <f t="shared" ref="AO322:AO337" si="52">SUM(AL322:AN322)</f>
        <v>40</v>
      </c>
      <c r="AP322" s="1">
        <v>272</v>
      </c>
      <c r="AQ322" s="1">
        <v>136</v>
      </c>
      <c r="AR322" s="1">
        <v>72</v>
      </c>
      <c r="AS322" s="1">
        <f>+Roc_InfraMR[[#This Row],[B.02.3 - Parque de Coches Eléctricos Motrices Tipo R]]+Roc_InfraMR[[#This Row],[B.02.2 - Parque de Coches Eléctricos Motrices Remolcados Tipo R]]+Roc_InfraMR[[#This Row],[B.02.1 - Parque de Coches Eléctricos Motrices]]</f>
        <v>480</v>
      </c>
      <c r="AT322" s="1">
        <v>0</v>
      </c>
      <c r="AU322" s="1">
        <v>0</v>
      </c>
      <c r="AV322" s="1">
        <v>0</v>
      </c>
      <c r="AW322" s="1">
        <f>+SUM(Roc_InfraMR[[#This Row],[B.03.1 - Parque de Coches Motores Motrices Remolcados]:[B.03.3 - Parque de Coches Motores Motrices Cabina]])</f>
        <v>0</v>
      </c>
      <c r="AX322" s="1">
        <v>158</v>
      </c>
      <c r="AY322" s="1">
        <v>52</v>
      </c>
      <c r="AZ322" s="1">
        <v>15</v>
      </c>
      <c r="BA322" s="1">
        <v>102</v>
      </c>
      <c r="BB322" s="1">
        <v>0</v>
      </c>
      <c r="BC322" s="1">
        <f t="shared" ref="BC322:BC337" si="53">SUM(AX322:BB322)</f>
        <v>327</v>
      </c>
      <c r="BD322" s="1">
        <v>0</v>
      </c>
      <c r="BE322" s="1">
        <v>20</v>
      </c>
      <c r="BF322" s="16">
        <v>1676</v>
      </c>
    </row>
    <row r="323" spans="1:59">
      <c r="A323" s="1">
        <v>2019</v>
      </c>
      <c r="B323" s="1" t="s">
        <v>124</v>
      </c>
      <c r="C323" s="12">
        <v>84.215000000000003</v>
      </c>
      <c r="D323" s="12">
        <v>145.27000000000001</v>
      </c>
      <c r="E323" s="12">
        <v>0</v>
      </c>
      <c r="F323" s="12">
        <v>127.6</v>
      </c>
      <c r="G323" s="12">
        <f t="shared" si="46"/>
        <v>357.08500000000004</v>
      </c>
      <c r="H323" s="12">
        <f>+Roc_InfraMR[[#This Row],[Total Líneas de Explotación ]]</f>
        <v>357.08500000000004</v>
      </c>
      <c r="I323" s="12">
        <v>449.77300000000002</v>
      </c>
      <c r="J323" s="12">
        <f>+Roc_InfraMR[[#This Row],[A.01.2 -  Longitud de Líneas de Explotación No Electrificadas Vía Doble o Múltiple (km)]]*2+Roc_InfraMR[[#This Row],[A.01.1 -  Longitud de Líneas de Explotación No Electrificadas Vía Simple (km)]]</f>
        <v>374.755</v>
      </c>
      <c r="K323" s="12">
        <v>0</v>
      </c>
      <c r="L323" s="12">
        <f>+Roc_InfraMR[[#This Row],[A.02.2 -  Longitud de Líneas de Explotación Electrificadas Vía Doble o Múltiple (km)]]*2</f>
        <v>255.2</v>
      </c>
      <c r="M323" s="12">
        <v>0</v>
      </c>
      <c r="N323" s="12">
        <f>+Roc_InfraMR[[#This Row],[A.03.1 -  Longitud de Vías de Explotación No Electrificadas Troncales y Ramales (vía principal) (km)]]+Roc_InfraMR[[#This Row],[A.04.1 -  Longitud de Vías de Explotación Electrificadas Troncales y Ramales (vía principal) (km)]]</f>
        <v>629.95499999999993</v>
      </c>
      <c r="O323" s="12">
        <f>+Roc_InfraMR[[#This Row],[Total Vías (excluido Auxiliares)]]</f>
        <v>629.95499999999993</v>
      </c>
      <c r="P323" s="1">
        <v>70</v>
      </c>
      <c r="Q323" s="1">
        <v>5</v>
      </c>
      <c r="R323" s="1">
        <v>3</v>
      </c>
      <c r="S323" s="1">
        <f t="shared" si="47"/>
        <v>78</v>
      </c>
      <c r="T323" s="1">
        <v>60</v>
      </c>
      <c r="U323" s="1">
        <v>68</v>
      </c>
      <c r="V323" s="1">
        <v>10</v>
      </c>
      <c r="W323" s="1">
        <v>23</v>
      </c>
      <c r="X323" s="1">
        <v>0</v>
      </c>
      <c r="Y323" s="1">
        <f t="shared" si="48"/>
        <v>161</v>
      </c>
      <c r="Z323" s="1">
        <v>62</v>
      </c>
      <c r="AA323" s="1">
        <v>26</v>
      </c>
      <c r="AB323" s="1">
        <v>161</v>
      </c>
      <c r="AC323" s="1">
        <f t="shared" si="49"/>
        <v>249</v>
      </c>
      <c r="AD323" s="1">
        <v>23</v>
      </c>
      <c r="AE323" s="1">
        <v>29</v>
      </c>
      <c r="AF323" s="1">
        <v>132</v>
      </c>
      <c r="AG323" s="1">
        <f t="shared" si="50"/>
        <v>184</v>
      </c>
      <c r="AH323" s="12">
        <v>60.414999999999999</v>
      </c>
      <c r="AI323" s="12">
        <v>0</v>
      </c>
      <c r="AJ323" s="12">
        <v>166.46899999999999</v>
      </c>
      <c r="AK323" s="12">
        <f t="shared" si="51"/>
        <v>226.88399999999999</v>
      </c>
      <c r="AL323" s="1">
        <v>3</v>
      </c>
      <c r="AM323" s="1">
        <v>8</v>
      </c>
      <c r="AN323" s="1">
        <v>29</v>
      </c>
      <c r="AO323" s="1">
        <f t="shared" si="52"/>
        <v>40</v>
      </c>
      <c r="AP323" s="1">
        <v>272</v>
      </c>
      <c r="AQ323" s="1">
        <v>136</v>
      </c>
      <c r="AR323" s="1">
        <v>72</v>
      </c>
      <c r="AS323" s="1">
        <f>+Roc_InfraMR[[#This Row],[B.02.3 - Parque de Coches Eléctricos Motrices Tipo R]]+Roc_InfraMR[[#This Row],[B.02.2 - Parque de Coches Eléctricos Motrices Remolcados Tipo R]]+Roc_InfraMR[[#This Row],[B.02.1 - Parque de Coches Eléctricos Motrices]]</f>
        <v>480</v>
      </c>
      <c r="AT323" s="1">
        <v>0</v>
      </c>
      <c r="AU323" s="1">
        <v>0</v>
      </c>
      <c r="AV323" s="1">
        <v>0</v>
      </c>
      <c r="AW323" s="1">
        <f>+SUM(Roc_InfraMR[[#This Row],[B.03.1 - Parque de Coches Motores Motrices Remolcados]:[B.03.3 - Parque de Coches Motores Motrices Cabina]])</f>
        <v>0</v>
      </c>
      <c r="AX323" s="1">
        <v>158</v>
      </c>
      <c r="AY323" s="1">
        <v>52</v>
      </c>
      <c r="AZ323" s="1">
        <v>15</v>
      </c>
      <c r="BA323" s="1">
        <v>102</v>
      </c>
      <c r="BB323" s="1">
        <v>0</v>
      </c>
      <c r="BC323" s="1">
        <f t="shared" si="53"/>
        <v>327</v>
      </c>
      <c r="BD323" s="1">
        <v>0</v>
      </c>
      <c r="BE323" s="1">
        <v>20</v>
      </c>
      <c r="BF323" s="16">
        <v>1676</v>
      </c>
    </row>
    <row r="324" spans="1:59">
      <c r="A324" s="1">
        <v>2019</v>
      </c>
      <c r="B324" s="1" t="s">
        <v>125</v>
      </c>
      <c r="C324" s="12">
        <v>84.215000000000003</v>
      </c>
      <c r="D324" s="12">
        <v>145.27000000000001</v>
      </c>
      <c r="E324" s="12">
        <v>0</v>
      </c>
      <c r="F324" s="12">
        <v>127.6</v>
      </c>
      <c r="G324" s="12">
        <f t="shared" si="46"/>
        <v>357.08500000000004</v>
      </c>
      <c r="H324" s="12">
        <f>+Roc_InfraMR[[#This Row],[Total Líneas de Explotación ]]</f>
        <v>357.08500000000004</v>
      </c>
      <c r="I324" s="12">
        <v>449.77300000000002</v>
      </c>
      <c r="J324" s="12">
        <f>+Roc_InfraMR[[#This Row],[A.01.2 -  Longitud de Líneas de Explotación No Electrificadas Vía Doble o Múltiple (km)]]*2+Roc_InfraMR[[#This Row],[A.01.1 -  Longitud de Líneas de Explotación No Electrificadas Vía Simple (km)]]</f>
        <v>374.755</v>
      </c>
      <c r="K324" s="12">
        <v>0</v>
      </c>
      <c r="L324" s="12">
        <f>+Roc_InfraMR[[#This Row],[A.02.2 -  Longitud de Líneas de Explotación Electrificadas Vía Doble o Múltiple (km)]]*2</f>
        <v>255.2</v>
      </c>
      <c r="M324" s="12">
        <v>0</v>
      </c>
      <c r="N324" s="12">
        <f>+Roc_InfraMR[[#This Row],[A.03.1 -  Longitud de Vías de Explotación No Electrificadas Troncales y Ramales (vía principal) (km)]]+Roc_InfraMR[[#This Row],[A.04.1 -  Longitud de Vías de Explotación Electrificadas Troncales y Ramales (vía principal) (km)]]</f>
        <v>629.95499999999993</v>
      </c>
      <c r="O324" s="12">
        <f>+Roc_InfraMR[[#This Row],[Total Vías (excluido Auxiliares)]]</f>
        <v>629.95499999999993</v>
      </c>
      <c r="P324" s="1">
        <v>70</v>
      </c>
      <c r="Q324" s="1">
        <v>5</v>
      </c>
      <c r="R324" s="1">
        <v>3</v>
      </c>
      <c r="S324" s="1">
        <f t="shared" si="47"/>
        <v>78</v>
      </c>
      <c r="T324" s="1">
        <v>60</v>
      </c>
      <c r="U324" s="1">
        <v>68</v>
      </c>
      <c r="V324" s="1">
        <v>10</v>
      </c>
      <c r="W324" s="1">
        <v>23</v>
      </c>
      <c r="X324" s="1">
        <v>0</v>
      </c>
      <c r="Y324" s="1">
        <f t="shared" si="48"/>
        <v>161</v>
      </c>
      <c r="Z324" s="1">
        <v>62</v>
      </c>
      <c r="AA324" s="1">
        <v>26</v>
      </c>
      <c r="AB324" s="1">
        <v>161</v>
      </c>
      <c r="AC324" s="1">
        <f t="shared" si="49"/>
        <v>249</v>
      </c>
      <c r="AD324" s="1">
        <v>23</v>
      </c>
      <c r="AE324" s="1">
        <v>29</v>
      </c>
      <c r="AF324" s="1">
        <v>132</v>
      </c>
      <c r="AG324" s="1">
        <f t="shared" si="50"/>
        <v>184</v>
      </c>
      <c r="AH324" s="12">
        <v>60.414999999999999</v>
      </c>
      <c r="AI324" s="12">
        <v>0</v>
      </c>
      <c r="AJ324" s="12">
        <v>166.46899999999999</v>
      </c>
      <c r="AK324" s="12">
        <f t="shared" si="51"/>
        <v>226.88399999999999</v>
      </c>
      <c r="AL324" s="1">
        <v>3</v>
      </c>
      <c r="AM324" s="1">
        <v>8</v>
      </c>
      <c r="AN324" s="1">
        <v>29</v>
      </c>
      <c r="AO324" s="1">
        <f t="shared" si="52"/>
        <v>40</v>
      </c>
      <c r="AP324" s="1">
        <v>272</v>
      </c>
      <c r="AQ324" s="1">
        <v>136</v>
      </c>
      <c r="AR324" s="1">
        <v>72</v>
      </c>
      <c r="AS324" s="1">
        <f>+Roc_InfraMR[[#This Row],[B.02.3 - Parque de Coches Eléctricos Motrices Tipo R]]+Roc_InfraMR[[#This Row],[B.02.2 - Parque de Coches Eléctricos Motrices Remolcados Tipo R]]+Roc_InfraMR[[#This Row],[B.02.1 - Parque de Coches Eléctricos Motrices]]</f>
        <v>480</v>
      </c>
      <c r="AT324" s="1">
        <v>0</v>
      </c>
      <c r="AU324" s="1">
        <v>0</v>
      </c>
      <c r="AV324" s="1">
        <v>0</v>
      </c>
      <c r="AW324" s="1">
        <f>+SUM(Roc_InfraMR[[#This Row],[B.03.1 - Parque de Coches Motores Motrices Remolcados]:[B.03.3 - Parque de Coches Motores Motrices Cabina]])</f>
        <v>0</v>
      </c>
      <c r="AX324" s="1">
        <v>158</v>
      </c>
      <c r="AY324" s="1">
        <v>52</v>
      </c>
      <c r="AZ324" s="1">
        <v>15</v>
      </c>
      <c r="BA324" s="1">
        <v>102</v>
      </c>
      <c r="BB324" s="1">
        <v>0</v>
      </c>
      <c r="BC324" s="1">
        <f t="shared" si="53"/>
        <v>327</v>
      </c>
      <c r="BD324" s="1">
        <v>0</v>
      </c>
      <c r="BE324" s="1">
        <v>20</v>
      </c>
      <c r="BF324" s="16">
        <v>1676</v>
      </c>
      <c r="BG324" s="1" t="s">
        <v>309</v>
      </c>
    </row>
    <row r="325" spans="1:59">
      <c r="A325" s="1">
        <v>2019</v>
      </c>
      <c r="B325" s="1" t="s">
        <v>126</v>
      </c>
      <c r="C325" s="12">
        <v>84.215000000000003</v>
      </c>
      <c r="D325" s="12">
        <v>145.27000000000001</v>
      </c>
      <c r="E325" s="12">
        <v>0</v>
      </c>
      <c r="F325" s="12">
        <v>127.6</v>
      </c>
      <c r="G325" s="12">
        <f t="shared" si="46"/>
        <v>357.08500000000004</v>
      </c>
      <c r="H325" s="12">
        <f>+Roc_InfraMR[[#This Row],[Total Líneas de Explotación ]]</f>
        <v>357.08500000000004</v>
      </c>
      <c r="I325" s="12">
        <v>449.77300000000002</v>
      </c>
      <c r="J325" s="12">
        <f>+Roc_InfraMR[[#This Row],[A.01.2 -  Longitud de Líneas de Explotación No Electrificadas Vía Doble o Múltiple (km)]]*2+Roc_InfraMR[[#This Row],[A.01.1 -  Longitud de Líneas de Explotación No Electrificadas Vía Simple (km)]]</f>
        <v>374.755</v>
      </c>
      <c r="K325" s="12">
        <v>0</v>
      </c>
      <c r="L325" s="12">
        <f>+Roc_InfraMR[[#This Row],[A.02.2 -  Longitud de Líneas de Explotación Electrificadas Vía Doble o Múltiple (km)]]*2</f>
        <v>255.2</v>
      </c>
      <c r="M325" s="12">
        <v>0</v>
      </c>
      <c r="N325" s="12">
        <f>+Roc_InfraMR[[#This Row],[A.03.1 -  Longitud de Vías de Explotación No Electrificadas Troncales y Ramales (vía principal) (km)]]+Roc_InfraMR[[#This Row],[A.04.1 -  Longitud de Vías de Explotación Electrificadas Troncales y Ramales (vía principal) (km)]]</f>
        <v>629.95499999999993</v>
      </c>
      <c r="O325" s="12">
        <f>+Roc_InfraMR[[#This Row],[Total Vías (excluido Auxiliares)]]</f>
        <v>629.95499999999993</v>
      </c>
      <c r="P325" s="1">
        <v>71</v>
      </c>
      <c r="Q325" s="1">
        <v>5</v>
      </c>
      <c r="R325" s="1">
        <v>3</v>
      </c>
      <c r="S325" s="1">
        <f t="shared" si="47"/>
        <v>79</v>
      </c>
      <c r="T325" s="1">
        <v>60</v>
      </c>
      <c r="U325" s="1">
        <v>68</v>
      </c>
      <c r="V325" s="1">
        <v>10</v>
      </c>
      <c r="W325" s="1">
        <v>23</v>
      </c>
      <c r="X325" s="1">
        <v>0</v>
      </c>
      <c r="Y325" s="1">
        <f t="shared" si="48"/>
        <v>161</v>
      </c>
      <c r="Z325" s="1">
        <v>62</v>
      </c>
      <c r="AA325" s="1">
        <v>26</v>
      </c>
      <c r="AB325" s="1">
        <v>161</v>
      </c>
      <c r="AC325" s="1">
        <f t="shared" si="49"/>
        <v>249</v>
      </c>
      <c r="AD325" s="1">
        <v>23</v>
      </c>
      <c r="AE325" s="1">
        <v>29</v>
      </c>
      <c r="AF325" s="1">
        <v>132</v>
      </c>
      <c r="AG325" s="1">
        <f t="shared" si="50"/>
        <v>184</v>
      </c>
      <c r="AH325" s="12">
        <v>60.414999999999999</v>
      </c>
      <c r="AI325" s="12">
        <v>0</v>
      </c>
      <c r="AJ325" s="12">
        <v>166.46899999999999</v>
      </c>
      <c r="AK325" s="12">
        <f t="shared" si="51"/>
        <v>226.88399999999999</v>
      </c>
      <c r="AL325" s="1">
        <v>3</v>
      </c>
      <c r="AM325" s="1">
        <v>8</v>
      </c>
      <c r="AN325" s="1">
        <v>29</v>
      </c>
      <c r="AO325" s="1">
        <f t="shared" si="52"/>
        <v>40</v>
      </c>
      <c r="AP325" s="1">
        <v>272</v>
      </c>
      <c r="AQ325" s="1">
        <v>136</v>
      </c>
      <c r="AR325" s="1">
        <v>72</v>
      </c>
      <c r="AS325" s="1">
        <f>+Roc_InfraMR[[#This Row],[B.02.3 - Parque de Coches Eléctricos Motrices Tipo R]]+Roc_InfraMR[[#This Row],[B.02.2 - Parque de Coches Eléctricos Motrices Remolcados Tipo R]]+Roc_InfraMR[[#This Row],[B.02.1 - Parque de Coches Eléctricos Motrices]]</f>
        <v>480</v>
      </c>
      <c r="AT325" s="1">
        <v>0</v>
      </c>
      <c r="AU325" s="1">
        <v>0</v>
      </c>
      <c r="AV325" s="1">
        <v>0</v>
      </c>
      <c r="AW325" s="1">
        <f>+SUM(Roc_InfraMR[[#This Row],[B.03.1 - Parque de Coches Motores Motrices Remolcados]:[B.03.3 - Parque de Coches Motores Motrices Cabina]])</f>
        <v>0</v>
      </c>
      <c r="AX325" s="1">
        <v>158</v>
      </c>
      <c r="AY325" s="1">
        <v>52</v>
      </c>
      <c r="AZ325" s="1">
        <v>15</v>
      </c>
      <c r="BA325" s="1">
        <v>102</v>
      </c>
      <c r="BB325" s="1">
        <v>0</v>
      </c>
      <c r="BC325" s="1">
        <f t="shared" si="53"/>
        <v>327</v>
      </c>
      <c r="BD325" s="1">
        <v>0</v>
      </c>
      <c r="BE325" s="1">
        <v>20</v>
      </c>
      <c r="BF325" s="16">
        <v>1676</v>
      </c>
    </row>
    <row r="326" spans="1:59">
      <c r="A326" s="1">
        <v>2020</v>
      </c>
      <c r="B326" s="1" t="s">
        <v>115</v>
      </c>
      <c r="C326" s="12">
        <v>84.215000000000003</v>
      </c>
      <c r="D326" s="12">
        <v>145.27000000000001</v>
      </c>
      <c r="E326" s="12">
        <v>0</v>
      </c>
      <c r="F326" s="12">
        <v>127.6</v>
      </c>
      <c r="G326" s="12">
        <f t="shared" si="46"/>
        <v>357.08500000000004</v>
      </c>
      <c r="H326" s="12">
        <f>+Roc_InfraMR[[#This Row],[Total Líneas de Explotación ]]</f>
        <v>357.08500000000004</v>
      </c>
      <c r="I326" s="12">
        <v>449.77300000000002</v>
      </c>
      <c r="J326" s="12">
        <f>+Roc_InfraMR[[#This Row],[A.01.2 -  Longitud de Líneas de Explotación No Electrificadas Vía Doble o Múltiple (km)]]*2+Roc_InfraMR[[#This Row],[A.01.1 -  Longitud de Líneas de Explotación No Electrificadas Vía Simple (km)]]</f>
        <v>374.755</v>
      </c>
      <c r="K326" s="12">
        <v>0</v>
      </c>
      <c r="L326" s="12">
        <f>+Roc_InfraMR[[#This Row],[A.02.2 -  Longitud de Líneas de Explotación Electrificadas Vía Doble o Múltiple (km)]]*2</f>
        <v>255.2</v>
      </c>
      <c r="M326" s="12">
        <v>0</v>
      </c>
      <c r="N326" s="12">
        <f>+Roc_InfraMR[[#This Row],[A.03.1 -  Longitud de Vías de Explotación No Electrificadas Troncales y Ramales (vía principal) (km)]]+Roc_InfraMR[[#This Row],[A.04.1 -  Longitud de Vías de Explotación Electrificadas Troncales y Ramales (vía principal) (km)]]</f>
        <v>629.95499999999993</v>
      </c>
      <c r="O326" s="12">
        <f>+Roc_InfraMR[[#This Row],[Total Vías (excluido Auxiliares)]]</f>
        <v>629.95499999999993</v>
      </c>
      <c r="P326" s="1">
        <v>50</v>
      </c>
      <c r="Q326" s="1">
        <v>17</v>
      </c>
      <c r="R326" s="1">
        <v>12</v>
      </c>
      <c r="S326" s="1">
        <f t="shared" si="47"/>
        <v>79</v>
      </c>
      <c r="T326" s="1">
        <v>40</v>
      </c>
      <c r="U326" s="1">
        <v>89</v>
      </c>
      <c r="V326" s="1">
        <v>8</v>
      </c>
      <c r="W326" s="1">
        <v>31</v>
      </c>
      <c r="X326" s="1">
        <v>6</v>
      </c>
      <c r="Y326" s="1">
        <f t="shared" si="48"/>
        <v>174</v>
      </c>
      <c r="Z326" s="1">
        <v>75</v>
      </c>
      <c r="AA326" s="1">
        <v>26</v>
      </c>
      <c r="AB326" s="1">
        <v>174</v>
      </c>
      <c r="AC326" s="1">
        <f t="shared" si="49"/>
        <v>275</v>
      </c>
      <c r="AD326" s="1">
        <v>22</v>
      </c>
      <c r="AE326" s="1">
        <v>31</v>
      </c>
      <c r="AF326" s="1">
        <v>144</v>
      </c>
      <c r="AG326" s="1">
        <f t="shared" si="50"/>
        <v>197</v>
      </c>
      <c r="AH326" s="12">
        <v>73.900999999999996</v>
      </c>
      <c r="AI326" s="12">
        <v>17.989000000000001</v>
      </c>
      <c r="AJ326" s="12">
        <v>145.79599999999999</v>
      </c>
      <c r="AK326" s="12">
        <f t="shared" si="51"/>
        <v>237.68599999999998</v>
      </c>
      <c r="AL326" s="1">
        <v>3</v>
      </c>
      <c r="AM326" s="1">
        <v>0</v>
      </c>
      <c r="AN326" s="1">
        <v>28</v>
      </c>
      <c r="AO326" s="1">
        <f t="shared" si="52"/>
        <v>31</v>
      </c>
      <c r="AP326" s="1">
        <v>222</v>
      </c>
      <c r="AQ326" s="1">
        <v>112</v>
      </c>
      <c r="AR326" s="1">
        <v>59</v>
      </c>
      <c r="AS326" s="1">
        <f>+Roc_InfraMR[[#This Row],[B.02.3 - Parque de Coches Eléctricos Motrices Tipo R]]+Roc_InfraMR[[#This Row],[B.02.2 - Parque de Coches Eléctricos Motrices Remolcados Tipo R]]+Roc_InfraMR[[#This Row],[B.02.1 - Parque de Coches Eléctricos Motrices]]</f>
        <v>393</v>
      </c>
      <c r="AT326" s="1">
        <v>0</v>
      </c>
      <c r="AU326" s="1">
        <v>0</v>
      </c>
      <c r="AV326" s="1">
        <v>5</v>
      </c>
      <c r="AW326" s="1">
        <f>+SUM(Roc_InfraMR[[#This Row],[B.03.1 - Parque de Coches Motores Motrices Remolcados]:[B.03.3 - Parque de Coches Motores Motrices Cabina]])</f>
        <v>5</v>
      </c>
      <c r="AX326" s="1">
        <v>45</v>
      </c>
      <c r="AY326" s="1">
        <v>17</v>
      </c>
      <c r="AZ326" s="1">
        <v>0</v>
      </c>
      <c r="BA326" s="1">
        <v>108</v>
      </c>
      <c r="BB326" s="1">
        <v>18</v>
      </c>
      <c r="BC326" s="1">
        <f t="shared" si="53"/>
        <v>188</v>
      </c>
      <c r="BD326" s="1">
        <v>0</v>
      </c>
      <c r="BE326" s="1">
        <v>26</v>
      </c>
      <c r="BF326" s="16">
        <v>1676</v>
      </c>
    </row>
    <row r="327" spans="1:59">
      <c r="A327" s="1">
        <v>2020</v>
      </c>
      <c r="B327" s="1" t="s">
        <v>116</v>
      </c>
      <c r="C327" s="12">
        <v>84.215000000000003</v>
      </c>
      <c r="D327" s="12">
        <v>145.27000000000001</v>
      </c>
      <c r="E327" s="12">
        <v>0</v>
      </c>
      <c r="F327" s="12">
        <v>127.6</v>
      </c>
      <c r="G327" s="12">
        <f t="shared" si="46"/>
        <v>357.08500000000004</v>
      </c>
      <c r="H327" s="12">
        <f>+Roc_InfraMR[[#This Row],[Total Líneas de Explotación ]]</f>
        <v>357.08500000000004</v>
      </c>
      <c r="I327" s="12">
        <v>449.77300000000002</v>
      </c>
      <c r="J327" s="12">
        <f>+Roc_InfraMR[[#This Row],[A.01.2 -  Longitud de Líneas de Explotación No Electrificadas Vía Doble o Múltiple (km)]]*2+Roc_InfraMR[[#This Row],[A.01.1 -  Longitud de Líneas de Explotación No Electrificadas Vía Simple (km)]]</f>
        <v>374.755</v>
      </c>
      <c r="K327" s="12">
        <v>0</v>
      </c>
      <c r="L327" s="12">
        <f>+Roc_InfraMR[[#This Row],[A.02.2 -  Longitud de Líneas de Explotación Electrificadas Vía Doble o Múltiple (km)]]*2</f>
        <v>255.2</v>
      </c>
      <c r="M327" s="12">
        <v>0</v>
      </c>
      <c r="N327" s="12">
        <f>+Roc_InfraMR[[#This Row],[A.03.1 -  Longitud de Vías de Explotación No Electrificadas Troncales y Ramales (vía principal) (km)]]+Roc_InfraMR[[#This Row],[A.04.1 -  Longitud de Vías de Explotación Electrificadas Troncales y Ramales (vía principal) (km)]]</f>
        <v>629.95499999999993</v>
      </c>
      <c r="O327" s="12">
        <f>+Roc_InfraMR[[#This Row],[Total Vías (excluido Auxiliares)]]</f>
        <v>629.95499999999993</v>
      </c>
      <c r="P327" s="1">
        <v>50</v>
      </c>
      <c r="Q327" s="1">
        <v>17</v>
      </c>
      <c r="R327" s="1">
        <v>12</v>
      </c>
      <c r="S327" s="1">
        <f t="shared" si="47"/>
        <v>79</v>
      </c>
      <c r="T327" s="1">
        <v>40</v>
      </c>
      <c r="U327" s="1">
        <v>89</v>
      </c>
      <c r="V327" s="1">
        <v>8</v>
      </c>
      <c r="W327" s="1">
        <v>31</v>
      </c>
      <c r="X327" s="1">
        <v>6</v>
      </c>
      <c r="Y327" s="1">
        <f t="shared" si="48"/>
        <v>174</v>
      </c>
      <c r="Z327" s="1">
        <v>75</v>
      </c>
      <c r="AA327" s="1">
        <v>26</v>
      </c>
      <c r="AB327" s="1">
        <v>174</v>
      </c>
      <c r="AC327" s="1">
        <f t="shared" si="49"/>
        <v>275</v>
      </c>
      <c r="AD327" s="1">
        <v>22</v>
      </c>
      <c r="AE327" s="1">
        <v>31</v>
      </c>
      <c r="AF327" s="1">
        <v>144</v>
      </c>
      <c r="AG327" s="1">
        <f t="shared" si="50"/>
        <v>197</v>
      </c>
      <c r="AH327" s="12">
        <v>73.900999999999996</v>
      </c>
      <c r="AI327" s="12">
        <v>17.989000000000001</v>
      </c>
      <c r="AJ327" s="12">
        <v>145.79599999999999</v>
      </c>
      <c r="AK327" s="12">
        <f t="shared" si="51"/>
        <v>237.68599999999998</v>
      </c>
      <c r="AL327" s="1">
        <v>3</v>
      </c>
      <c r="AM327" s="1">
        <v>0</v>
      </c>
      <c r="AN327" s="1">
        <v>28</v>
      </c>
      <c r="AO327" s="1">
        <f t="shared" si="52"/>
        <v>31</v>
      </c>
      <c r="AP327" s="1">
        <v>222</v>
      </c>
      <c r="AQ327" s="1">
        <v>112</v>
      </c>
      <c r="AR327" s="1">
        <v>59</v>
      </c>
      <c r="AS327" s="1">
        <f>+Roc_InfraMR[[#This Row],[B.02.3 - Parque de Coches Eléctricos Motrices Tipo R]]+Roc_InfraMR[[#This Row],[B.02.2 - Parque de Coches Eléctricos Motrices Remolcados Tipo R]]+Roc_InfraMR[[#This Row],[B.02.1 - Parque de Coches Eléctricos Motrices]]</f>
        <v>393</v>
      </c>
      <c r="AT327" s="1">
        <v>0</v>
      </c>
      <c r="AU327" s="1">
        <v>0</v>
      </c>
      <c r="AV327" s="1">
        <v>5</v>
      </c>
      <c r="AW327" s="1">
        <f>+SUM(Roc_InfraMR[[#This Row],[B.03.1 - Parque de Coches Motores Motrices Remolcados]:[B.03.3 - Parque de Coches Motores Motrices Cabina]])</f>
        <v>5</v>
      </c>
      <c r="AX327" s="1">
        <v>45</v>
      </c>
      <c r="AY327" s="1">
        <v>17</v>
      </c>
      <c r="AZ327" s="1">
        <v>0</v>
      </c>
      <c r="BA327" s="1">
        <v>108</v>
      </c>
      <c r="BB327" s="1">
        <v>18</v>
      </c>
      <c r="BC327" s="1">
        <f t="shared" si="53"/>
        <v>188</v>
      </c>
      <c r="BD327" s="1">
        <v>0</v>
      </c>
      <c r="BE327" s="1">
        <v>26</v>
      </c>
      <c r="BF327" s="16">
        <v>1676</v>
      </c>
    </row>
    <row r="328" spans="1:59">
      <c r="A328" s="1">
        <v>2020</v>
      </c>
      <c r="B328" s="1" t="s">
        <v>117</v>
      </c>
      <c r="C328" s="12">
        <v>84.215000000000003</v>
      </c>
      <c r="D328" s="12">
        <v>145.27000000000001</v>
      </c>
      <c r="E328" s="12">
        <v>0</v>
      </c>
      <c r="F328" s="12">
        <v>127.6</v>
      </c>
      <c r="G328" s="12">
        <f t="shared" si="46"/>
        <v>357.08500000000004</v>
      </c>
      <c r="H328" s="12">
        <f>+Roc_InfraMR[[#This Row],[Total Líneas de Explotación ]]</f>
        <v>357.08500000000004</v>
      </c>
      <c r="I328" s="12">
        <v>369.41900000000004</v>
      </c>
      <c r="J328" s="12">
        <f>+Roc_InfraMR[[#This Row],[A.01.2 -  Longitud de Líneas de Explotación No Electrificadas Vía Doble o Múltiple (km)]]*2+Roc_InfraMR[[#This Row],[A.01.1 -  Longitud de Líneas de Explotación No Electrificadas Vía Simple (km)]]</f>
        <v>374.755</v>
      </c>
      <c r="K328" s="12">
        <v>0</v>
      </c>
      <c r="L328" s="12">
        <f>+Roc_InfraMR[[#This Row],[A.02.2 -  Longitud de Líneas de Explotación Electrificadas Vía Doble o Múltiple (km)]]*2</f>
        <v>255.2</v>
      </c>
      <c r="M328" s="12">
        <v>0</v>
      </c>
      <c r="N328" s="12">
        <f>+Roc_InfraMR[[#This Row],[A.03.1 -  Longitud de Vías de Explotación No Electrificadas Troncales y Ramales (vía principal) (km)]]+Roc_InfraMR[[#This Row],[A.04.1 -  Longitud de Vías de Explotación Electrificadas Troncales y Ramales (vía principal) (km)]]</f>
        <v>629.95499999999993</v>
      </c>
      <c r="O328" s="12">
        <f>+Roc_InfraMR[[#This Row],[Total Vías (excluido Auxiliares)]]</f>
        <v>629.95499999999993</v>
      </c>
      <c r="P328" s="1">
        <v>50</v>
      </c>
      <c r="Q328" s="1">
        <v>17</v>
      </c>
      <c r="R328" s="1">
        <v>12</v>
      </c>
      <c r="S328" s="1">
        <f t="shared" si="47"/>
        <v>79</v>
      </c>
      <c r="T328" s="1">
        <v>40</v>
      </c>
      <c r="U328" s="1">
        <v>89</v>
      </c>
      <c r="V328" s="1">
        <v>8</v>
      </c>
      <c r="W328" s="1">
        <v>31</v>
      </c>
      <c r="X328" s="1">
        <v>6</v>
      </c>
      <c r="Y328" s="1">
        <f t="shared" si="48"/>
        <v>174</v>
      </c>
      <c r="Z328" s="1">
        <v>75</v>
      </c>
      <c r="AA328" s="1">
        <v>26</v>
      </c>
      <c r="AB328" s="1">
        <v>174</v>
      </c>
      <c r="AC328" s="1">
        <f t="shared" si="49"/>
        <v>275</v>
      </c>
      <c r="AD328" s="1">
        <v>22</v>
      </c>
      <c r="AE328" s="1">
        <v>31</v>
      </c>
      <c r="AF328" s="1">
        <v>144</v>
      </c>
      <c r="AG328" s="1">
        <f t="shared" si="50"/>
        <v>197</v>
      </c>
      <c r="AH328" s="12">
        <v>73.900999999999996</v>
      </c>
      <c r="AI328" s="12">
        <v>17.989000000000001</v>
      </c>
      <c r="AJ328" s="12">
        <v>145.79599999999999</v>
      </c>
      <c r="AK328" s="12">
        <f t="shared" si="51"/>
        <v>237.68599999999998</v>
      </c>
      <c r="AL328" s="1">
        <v>3</v>
      </c>
      <c r="AM328" s="1">
        <v>0</v>
      </c>
      <c r="AN328" s="1">
        <v>28</v>
      </c>
      <c r="AO328" s="1">
        <f t="shared" si="52"/>
        <v>31</v>
      </c>
      <c r="AP328" s="1">
        <v>222</v>
      </c>
      <c r="AQ328" s="1">
        <v>112</v>
      </c>
      <c r="AR328" s="1">
        <v>59</v>
      </c>
      <c r="AS328" s="1">
        <f>+Roc_InfraMR[[#This Row],[B.02.3 - Parque de Coches Eléctricos Motrices Tipo R]]+Roc_InfraMR[[#This Row],[B.02.2 - Parque de Coches Eléctricos Motrices Remolcados Tipo R]]+Roc_InfraMR[[#This Row],[B.02.1 - Parque de Coches Eléctricos Motrices]]</f>
        <v>393</v>
      </c>
      <c r="AT328" s="1">
        <v>0</v>
      </c>
      <c r="AU328" s="1">
        <v>0</v>
      </c>
      <c r="AV328" s="1">
        <v>5</v>
      </c>
      <c r="AW328" s="1">
        <f>+SUM(Roc_InfraMR[[#This Row],[B.03.1 - Parque de Coches Motores Motrices Remolcados]:[B.03.3 - Parque de Coches Motores Motrices Cabina]])</f>
        <v>5</v>
      </c>
      <c r="AX328" s="1">
        <v>45</v>
      </c>
      <c r="AY328" s="1">
        <v>17</v>
      </c>
      <c r="AZ328" s="1">
        <v>0</v>
      </c>
      <c r="BA328" s="1">
        <v>108</v>
      </c>
      <c r="BB328" s="1">
        <v>18</v>
      </c>
      <c r="BC328" s="1">
        <f t="shared" si="53"/>
        <v>188</v>
      </c>
      <c r="BD328" s="1">
        <v>0</v>
      </c>
      <c r="BE328" s="1">
        <v>26</v>
      </c>
      <c r="BF328" s="16">
        <v>1676</v>
      </c>
    </row>
    <row r="329" spans="1:59">
      <c r="A329" s="1">
        <v>2020</v>
      </c>
      <c r="B329" s="1" t="s">
        <v>118</v>
      </c>
      <c r="C329" s="12">
        <v>84.215000000000003</v>
      </c>
      <c r="D329" s="12">
        <v>145.27000000000001</v>
      </c>
      <c r="E329" s="12">
        <v>0</v>
      </c>
      <c r="F329" s="12">
        <v>127.6</v>
      </c>
      <c r="G329" s="12">
        <f t="shared" si="46"/>
        <v>357.08500000000004</v>
      </c>
      <c r="H329" s="12">
        <f>+Roc_InfraMR[[#This Row],[Total Líneas de Explotación ]]</f>
        <v>357.08500000000004</v>
      </c>
      <c r="I329" s="12">
        <v>369.41900000000004</v>
      </c>
      <c r="J329" s="12">
        <f>+Roc_InfraMR[[#This Row],[A.01.2 -  Longitud de Líneas de Explotación No Electrificadas Vía Doble o Múltiple (km)]]*2+Roc_InfraMR[[#This Row],[A.01.1 -  Longitud de Líneas de Explotación No Electrificadas Vía Simple (km)]]</f>
        <v>374.755</v>
      </c>
      <c r="K329" s="12">
        <v>0</v>
      </c>
      <c r="L329" s="12">
        <f>+Roc_InfraMR[[#This Row],[A.02.2 -  Longitud de Líneas de Explotación Electrificadas Vía Doble o Múltiple (km)]]*2</f>
        <v>255.2</v>
      </c>
      <c r="M329" s="12">
        <v>0</v>
      </c>
      <c r="N329" s="12">
        <f>+Roc_InfraMR[[#This Row],[A.03.1 -  Longitud de Vías de Explotación No Electrificadas Troncales y Ramales (vía principal) (km)]]+Roc_InfraMR[[#This Row],[A.04.1 -  Longitud de Vías de Explotación Electrificadas Troncales y Ramales (vía principal) (km)]]</f>
        <v>629.95499999999993</v>
      </c>
      <c r="O329" s="12">
        <f>+Roc_InfraMR[[#This Row],[Total Vías (excluido Auxiliares)]]</f>
        <v>629.95499999999993</v>
      </c>
      <c r="P329" s="1">
        <v>50</v>
      </c>
      <c r="Q329" s="1">
        <v>17</v>
      </c>
      <c r="R329" s="1">
        <v>12</v>
      </c>
      <c r="S329" s="1">
        <f t="shared" si="47"/>
        <v>79</v>
      </c>
      <c r="T329" s="1">
        <v>40</v>
      </c>
      <c r="U329" s="1">
        <v>89</v>
      </c>
      <c r="V329" s="1">
        <v>8</v>
      </c>
      <c r="W329" s="1">
        <v>31</v>
      </c>
      <c r="X329" s="1">
        <v>6</v>
      </c>
      <c r="Y329" s="1">
        <f t="shared" si="48"/>
        <v>174</v>
      </c>
      <c r="Z329" s="1">
        <v>75</v>
      </c>
      <c r="AA329" s="1">
        <v>26</v>
      </c>
      <c r="AB329" s="1">
        <v>174</v>
      </c>
      <c r="AC329" s="1">
        <f t="shared" si="49"/>
        <v>275</v>
      </c>
      <c r="AD329" s="1">
        <v>22</v>
      </c>
      <c r="AE329" s="1">
        <v>31</v>
      </c>
      <c r="AF329" s="1">
        <v>144</v>
      </c>
      <c r="AG329" s="1">
        <f t="shared" si="50"/>
        <v>197</v>
      </c>
      <c r="AH329" s="12">
        <v>73.900999999999996</v>
      </c>
      <c r="AI329" s="12">
        <v>17.989000000000001</v>
      </c>
      <c r="AJ329" s="12">
        <v>145.79599999999999</v>
      </c>
      <c r="AK329" s="12">
        <f t="shared" si="51"/>
        <v>237.68599999999998</v>
      </c>
      <c r="AL329" s="1">
        <v>3</v>
      </c>
      <c r="AM329" s="1">
        <v>0</v>
      </c>
      <c r="AN329" s="1">
        <v>28</v>
      </c>
      <c r="AO329" s="1">
        <f t="shared" si="52"/>
        <v>31</v>
      </c>
      <c r="AP329" s="1">
        <v>222</v>
      </c>
      <c r="AQ329" s="1">
        <v>112</v>
      </c>
      <c r="AR329" s="1">
        <v>59</v>
      </c>
      <c r="AS329" s="1">
        <f>+Roc_InfraMR[[#This Row],[B.02.3 - Parque de Coches Eléctricos Motrices Tipo R]]+Roc_InfraMR[[#This Row],[B.02.2 - Parque de Coches Eléctricos Motrices Remolcados Tipo R]]+Roc_InfraMR[[#This Row],[B.02.1 - Parque de Coches Eléctricos Motrices]]</f>
        <v>393</v>
      </c>
      <c r="AT329" s="1">
        <v>0</v>
      </c>
      <c r="AU329" s="1">
        <v>0</v>
      </c>
      <c r="AV329" s="1">
        <v>5</v>
      </c>
      <c r="AW329" s="1">
        <f>+SUM(Roc_InfraMR[[#This Row],[B.03.1 - Parque de Coches Motores Motrices Remolcados]:[B.03.3 - Parque de Coches Motores Motrices Cabina]])</f>
        <v>5</v>
      </c>
      <c r="AX329" s="1">
        <v>45</v>
      </c>
      <c r="AY329" s="1">
        <v>17</v>
      </c>
      <c r="AZ329" s="1">
        <v>0</v>
      </c>
      <c r="BA329" s="1">
        <v>108</v>
      </c>
      <c r="BB329" s="1">
        <v>18</v>
      </c>
      <c r="BC329" s="1">
        <f t="shared" si="53"/>
        <v>188</v>
      </c>
      <c r="BD329" s="1">
        <v>0</v>
      </c>
      <c r="BE329" s="1">
        <v>26</v>
      </c>
      <c r="BF329" s="16">
        <v>1676</v>
      </c>
    </row>
    <row r="330" spans="1:59">
      <c r="A330" s="1">
        <v>2020</v>
      </c>
      <c r="B330" s="1" t="s">
        <v>119</v>
      </c>
      <c r="C330" s="12">
        <v>84.215000000000003</v>
      </c>
      <c r="D330" s="12">
        <v>145.27000000000001</v>
      </c>
      <c r="E330" s="12">
        <v>0</v>
      </c>
      <c r="F330" s="12">
        <v>127.6</v>
      </c>
      <c r="G330" s="12">
        <f t="shared" si="46"/>
        <v>357.08500000000004</v>
      </c>
      <c r="H330" s="12">
        <f>+Roc_InfraMR[[#This Row],[Total Líneas de Explotación ]]</f>
        <v>357.08500000000004</v>
      </c>
      <c r="I330" s="12">
        <v>369.41900000000004</v>
      </c>
      <c r="J330" s="12">
        <f>+Roc_InfraMR[[#This Row],[A.01.2 -  Longitud de Líneas de Explotación No Electrificadas Vía Doble o Múltiple (km)]]*2+Roc_InfraMR[[#This Row],[A.01.1 -  Longitud de Líneas de Explotación No Electrificadas Vía Simple (km)]]</f>
        <v>374.755</v>
      </c>
      <c r="K330" s="12">
        <v>0</v>
      </c>
      <c r="L330" s="12">
        <f>+Roc_InfraMR[[#This Row],[A.02.2 -  Longitud de Líneas de Explotación Electrificadas Vía Doble o Múltiple (km)]]*2</f>
        <v>255.2</v>
      </c>
      <c r="M330" s="12">
        <v>0</v>
      </c>
      <c r="N330" s="12">
        <f>+Roc_InfraMR[[#This Row],[A.03.1 -  Longitud de Vías de Explotación No Electrificadas Troncales y Ramales (vía principal) (km)]]+Roc_InfraMR[[#This Row],[A.04.1 -  Longitud de Vías de Explotación Electrificadas Troncales y Ramales (vía principal) (km)]]</f>
        <v>629.95499999999993</v>
      </c>
      <c r="O330" s="12">
        <f>+Roc_InfraMR[[#This Row],[Total Vías (excluido Auxiliares)]]</f>
        <v>629.95499999999993</v>
      </c>
      <c r="P330" s="1">
        <v>50</v>
      </c>
      <c r="Q330" s="1">
        <v>17</v>
      </c>
      <c r="R330" s="1">
        <v>12</v>
      </c>
      <c r="S330" s="1">
        <f t="shared" si="47"/>
        <v>79</v>
      </c>
      <c r="T330" s="1">
        <v>40</v>
      </c>
      <c r="U330" s="1">
        <v>89</v>
      </c>
      <c r="V330" s="1">
        <v>8</v>
      </c>
      <c r="W330" s="1">
        <v>31</v>
      </c>
      <c r="X330" s="1">
        <v>6</v>
      </c>
      <c r="Y330" s="1">
        <f t="shared" si="48"/>
        <v>174</v>
      </c>
      <c r="Z330" s="1">
        <v>75</v>
      </c>
      <c r="AA330" s="1">
        <v>26</v>
      </c>
      <c r="AB330" s="1">
        <v>174</v>
      </c>
      <c r="AC330" s="1">
        <f t="shared" si="49"/>
        <v>275</v>
      </c>
      <c r="AD330" s="1">
        <v>22</v>
      </c>
      <c r="AE330" s="1">
        <v>31</v>
      </c>
      <c r="AF330" s="1">
        <v>144</v>
      </c>
      <c r="AG330" s="1">
        <f t="shared" si="50"/>
        <v>197</v>
      </c>
      <c r="AH330" s="12">
        <v>73.900999999999996</v>
      </c>
      <c r="AI330" s="12">
        <v>17.989000000000001</v>
      </c>
      <c r="AJ330" s="12">
        <v>145.79599999999999</v>
      </c>
      <c r="AK330" s="12">
        <f t="shared" si="51"/>
        <v>237.68599999999998</v>
      </c>
      <c r="AL330" s="1">
        <v>3</v>
      </c>
      <c r="AM330" s="1">
        <v>0</v>
      </c>
      <c r="AN330" s="1">
        <v>28</v>
      </c>
      <c r="AO330" s="1">
        <f t="shared" si="52"/>
        <v>31</v>
      </c>
      <c r="AP330" s="1">
        <v>222</v>
      </c>
      <c r="AQ330" s="1">
        <v>112</v>
      </c>
      <c r="AR330" s="1">
        <v>59</v>
      </c>
      <c r="AS330" s="1">
        <f>+Roc_InfraMR[[#This Row],[B.02.3 - Parque de Coches Eléctricos Motrices Tipo R]]+Roc_InfraMR[[#This Row],[B.02.2 - Parque de Coches Eléctricos Motrices Remolcados Tipo R]]+Roc_InfraMR[[#This Row],[B.02.1 - Parque de Coches Eléctricos Motrices]]</f>
        <v>393</v>
      </c>
      <c r="AT330" s="1">
        <v>0</v>
      </c>
      <c r="AU330" s="1">
        <v>0</v>
      </c>
      <c r="AV330" s="1">
        <v>5</v>
      </c>
      <c r="AW330" s="1">
        <f>+SUM(Roc_InfraMR[[#This Row],[B.03.1 - Parque de Coches Motores Motrices Remolcados]:[B.03.3 - Parque de Coches Motores Motrices Cabina]])</f>
        <v>5</v>
      </c>
      <c r="AX330" s="1">
        <v>45</v>
      </c>
      <c r="AY330" s="1">
        <v>17</v>
      </c>
      <c r="AZ330" s="1">
        <v>0</v>
      </c>
      <c r="BA330" s="1">
        <v>108</v>
      </c>
      <c r="BB330" s="1">
        <v>18</v>
      </c>
      <c r="BC330" s="1">
        <f t="shared" si="53"/>
        <v>188</v>
      </c>
      <c r="BD330" s="1">
        <v>0</v>
      </c>
      <c r="BE330" s="1">
        <v>26</v>
      </c>
      <c r="BF330" s="16">
        <v>1676</v>
      </c>
    </row>
    <row r="331" spans="1:59">
      <c r="A331" s="1">
        <v>2020</v>
      </c>
      <c r="B331" s="1" t="s">
        <v>120</v>
      </c>
      <c r="C331" s="12">
        <v>84.215000000000003</v>
      </c>
      <c r="D331" s="12">
        <v>145.27000000000001</v>
      </c>
      <c r="E331" s="12">
        <v>0</v>
      </c>
      <c r="F331" s="12">
        <v>127.6</v>
      </c>
      <c r="G331" s="12">
        <f t="shared" si="46"/>
        <v>357.08500000000004</v>
      </c>
      <c r="H331" s="12">
        <f>+Roc_InfraMR[[#This Row],[Total Líneas de Explotación ]]</f>
        <v>357.08500000000004</v>
      </c>
      <c r="I331" s="12">
        <v>369.41900000000004</v>
      </c>
      <c r="J331" s="12">
        <f>+Roc_InfraMR[[#This Row],[A.01.2 -  Longitud de Líneas de Explotación No Electrificadas Vía Doble o Múltiple (km)]]*2+Roc_InfraMR[[#This Row],[A.01.1 -  Longitud de Líneas de Explotación No Electrificadas Vía Simple (km)]]</f>
        <v>374.755</v>
      </c>
      <c r="K331" s="12">
        <v>0</v>
      </c>
      <c r="L331" s="12">
        <f>+Roc_InfraMR[[#This Row],[A.02.2 -  Longitud de Líneas de Explotación Electrificadas Vía Doble o Múltiple (km)]]*2</f>
        <v>255.2</v>
      </c>
      <c r="M331" s="12">
        <v>0</v>
      </c>
      <c r="N331" s="12">
        <f>+Roc_InfraMR[[#This Row],[A.03.1 -  Longitud de Vías de Explotación No Electrificadas Troncales y Ramales (vía principal) (km)]]+Roc_InfraMR[[#This Row],[A.04.1 -  Longitud de Vías de Explotación Electrificadas Troncales y Ramales (vía principal) (km)]]</f>
        <v>629.95499999999993</v>
      </c>
      <c r="O331" s="12">
        <f>+Roc_InfraMR[[#This Row],[Total Vías (excluido Auxiliares)]]</f>
        <v>629.95499999999993</v>
      </c>
      <c r="P331" s="1">
        <v>50</v>
      </c>
      <c r="Q331" s="1">
        <v>17</v>
      </c>
      <c r="R331" s="1">
        <v>12</v>
      </c>
      <c r="S331" s="1">
        <f t="shared" si="47"/>
        <v>79</v>
      </c>
      <c r="T331" s="1">
        <v>40</v>
      </c>
      <c r="U331" s="1">
        <v>89</v>
      </c>
      <c r="V331" s="1">
        <v>8</v>
      </c>
      <c r="W331" s="1">
        <v>31</v>
      </c>
      <c r="X331" s="1">
        <v>6</v>
      </c>
      <c r="Y331" s="1">
        <f t="shared" si="48"/>
        <v>174</v>
      </c>
      <c r="Z331" s="1">
        <v>75</v>
      </c>
      <c r="AA331" s="1">
        <v>26</v>
      </c>
      <c r="AB331" s="1">
        <v>174</v>
      </c>
      <c r="AC331" s="1">
        <f t="shared" si="49"/>
        <v>275</v>
      </c>
      <c r="AD331" s="1">
        <v>22</v>
      </c>
      <c r="AE331" s="1">
        <v>31</v>
      </c>
      <c r="AF331" s="1">
        <v>144</v>
      </c>
      <c r="AG331" s="1">
        <f t="shared" si="50"/>
        <v>197</v>
      </c>
      <c r="AH331" s="12">
        <v>73.900999999999996</v>
      </c>
      <c r="AI331" s="12">
        <v>17.989000000000001</v>
      </c>
      <c r="AJ331" s="12">
        <v>145.79599999999999</v>
      </c>
      <c r="AK331" s="12">
        <f t="shared" si="51"/>
        <v>237.68599999999998</v>
      </c>
      <c r="AL331" s="1">
        <v>3</v>
      </c>
      <c r="AM331" s="1">
        <v>0</v>
      </c>
      <c r="AN331" s="1">
        <v>28</v>
      </c>
      <c r="AO331" s="1">
        <f t="shared" si="52"/>
        <v>31</v>
      </c>
      <c r="AP331" s="1">
        <v>222</v>
      </c>
      <c r="AQ331" s="1">
        <v>112</v>
      </c>
      <c r="AR331" s="1">
        <v>59</v>
      </c>
      <c r="AS331" s="1">
        <f>+Roc_InfraMR[[#This Row],[B.02.3 - Parque de Coches Eléctricos Motrices Tipo R]]+Roc_InfraMR[[#This Row],[B.02.2 - Parque de Coches Eléctricos Motrices Remolcados Tipo R]]+Roc_InfraMR[[#This Row],[B.02.1 - Parque de Coches Eléctricos Motrices]]</f>
        <v>393</v>
      </c>
      <c r="AT331" s="1">
        <v>0</v>
      </c>
      <c r="AU331" s="1">
        <v>0</v>
      </c>
      <c r="AV331" s="1">
        <v>5</v>
      </c>
      <c r="AW331" s="1">
        <f>+SUM(Roc_InfraMR[[#This Row],[B.03.1 - Parque de Coches Motores Motrices Remolcados]:[B.03.3 - Parque de Coches Motores Motrices Cabina]])</f>
        <v>5</v>
      </c>
      <c r="AX331" s="1">
        <v>45</v>
      </c>
      <c r="AY331" s="1">
        <v>17</v>
      </c>
      <c r="AZ331" s="1">
        <v>0</v>
      </c>
      <c r="BA331" s="1">
        <v>108</v>
      </c>
      <c r="BB331" s="1">
        <v>18</v>
      </c>
      <c r="BC331" s="1">
        <f t="shared" si="53"/>
        <v>188</v>
      </c>
      <c r="BD331" s="1">
        <v>0</v>
      </c>
      <c r="BE331" s="1">
        <v>26</v>
      </c>
      <c r="BF331" s="16">
        <v>1676</v>
      </c>
    </row>
    <row r="332" spans="1:59">
      <c r="A332" s="1">
        <v>2020</v>
      </c>
      <c r="B332" s="1" t="s">
        <v>121</v>
      </c>
      <c r="C332" s="12">
        <v>84.215000000000003</v>
      </c>
      <c r="D332" s="12">
        <v>145.27000000000001</v>
      </c>
      <c r="E332" s="12">
        <v>0</v>
      </c>
      <c r="F332" s="12">
        <v>127.6</v>
      </c>
      <c r="G332" s="12">
        <f t="shared" si="46"/>
        <v>357.08500000000004</v>
      </c>
      <c r="H332" s="12">
        <f>+Roc_InfraMR[[#This Row],[Total Líneas de Explotación ]]</f>
        <v>357.08500000000004</v>
      </c>
      <c r="I332" s="12">
        <v>369.41900000000004</v>
      </c>
      <c r="J332" s="12">
        <f>+Roc_InfraMR[[#This Row],[A.01.2 -  Longitud de Líneas de Explotación No Electrificadas Vía Doble o Múltiple (km)]]*2+Roc_InfraMR[[#This Row],[A.01.1 -  Longitud de Líneas de Explotación No Electrificadas Vía Simple (km)]]</f>
        <v>374.755</v>
      </c>
      <c r="K332" s="12">
        <v>0</v>
      </c>
      <c r="L332" s="12">
        <f>+Roc_InfraMR[[#This Row],[A.02.2 -  Longitud de Líneas de Explotación Electrificadas Vía Doble o Múltiple (km)]]*2</f>
        <v>255.2</v>
      </c>
      <c r="M332" s="12">
        <v>0</v>
      </c>
      <c r="N332" s="12">
        <f>+Roc_InfraMR[[#This Row],[A.03.1 -  Longitud de Vías de Explotación No Electrificadas Troncales y Ramales (vía principal) (km)]]+Roc_InfraMR[[#This Row],[A.04.1 -  Longitud de Vías de Explotación Electrificadas Troncales y Ramales (vía principal) (km)]]</f>
        <v>629.95499999999993</v>
      </c>
      <c r="O332" s="12">
        <f>+Roc_InfraMR[[#This Row],[Total Vías (excluido Auxiliares)]]</f>
        <v>629.95499999999993</v>
      </c>
      <c r="P332" s="1">
        <v>50</v>
      </c>
      <c r="Q332" s="1">
        <v>17</v>
      </c>
      <c r="R332" s="1">
        <v>12</v>
      </c>
      <c r="S332" s="1">
        <f t="shared" si="47"/>
        <v>79</v>
      </c>
      <c r="T332" s="1">
        <v>40</v>
      </c>
      <c r="U332" s="1">
        <v>89</v>
      </c>
      <c r="V332" s="1">
        <v>8</v>
      </c>
      <c r="W332" s="1">
        <v>31</v>
      </c>
      <c r="X332" s="1">
        <v>6</v>
      </c>
      <c r="Y332" s="1">
        <f t="shared" si="48"/>
        <v>174</v>
      </c>
      <c r="Z332" s="1">
        <v>75</v>
      </c>
      <c r="AA332" s="1">
        <v>26</v>
      </c>
      <c r="AB332" s="1">
        <v>174</v>
      </c>
      <c r="AC332" s="1">
        <f t="shared" si="49"/>
        <v>275</v>
      </c>
      <c r="AD332" s="1">
        <v>22</v>
      </c>
      <c r="AE332" s="1">
        <v>31</v>
      </c>
      <c r="AF332" s="1">
        <v>144</v>
      </c>
      <c r="AG332" s="1">
        <f t="shared" si="50"/>
        <v>197</v>
      </c>
      <c r="AH332" s="12">
        <v>73.900999999999996</v>
      </c>
      <c r="AI332" s="12">
        <v>17.989000000000001</v>
      </c>
      <c r="AJ332" s="12">
        <v>145.79599999999999</v>
      </c>
      <c r="AK332" s="12">
        <f t="shared" si="51"/>
        <v>237.68599999999998</v>
      </c>
      <c r="AL332" s="1">
        <v>3</v>
      </c>
      <c r="AM332" s="1">
        <v>0</v>
      </c>
      <c r="AN332" s="1">
        <v>28</v>
      </c>
      <c r="AO332" s="1">
        <f t="shared" si="52"/>
        <v>31</v>
      </c>
      <c r="AP332" s="1">
        <v>222</v>
      </c>
      <c r="AQ332" s="1">
        <v>112</v>
      </c>
      <c r="AR332" s="1">
        <v>59</v>
      </c>
      <c r="AS332" s="1">
        <f>+Roc_InfraMR[[#This Row],[B.02.3 - Parque de Coches Eléctricos Motrices Tipo R]]+Roc_InfraMR[[#This Row],[B.02.2 - Parque de Coches Eléctricos Motrices Remolcados Tipo R]]+Roc_InfraMR[[#This Row],[B.02.1 - Parque de Coches Eléctricos Motrices]]</f>
        <v>393</v>
      </c>
      <c r="AT332" s="1">
        <v>0</v>
      </c>
      <c r="AU332" s="1">
        <v>0</v>
      </c>
      <c r="AV332" s="1">
        <v>5</v>
      </c>
      <c r="AW332" s="1">
        <f>+SUM(Roc_InfraMR[[#This Row],[B.03.1 - Parque de Coches Motores Motrices Remolcados]:[B.03.3 - Parque de Coches Motores Motrices Cabina]])</f>
        <v>5</v>
      </c>
      <c r="AX332" s="1">
        <v>45</v>
      </c>
      <c r="AY332" s="1">
        <v>17</v>
      </c>
      <c r="AZ332" s="1">
        <v>0</v>
      </c>
      <c r="BA332" s="1">
        <v>108</v>
      </c>
      <c r="BB332" s="1">
        <v>18</v>
      </c>
      <c r="BC332" s="1">
        <f t="shared" si="53"/>
        <v>188</v>
      </c>
      <c r="BD332" s="1">
        <v>0</v>
      </c>
      <c r="BE332" s="1">
        <v>26</v>
      </c>
      <c r="BF332" s="16">
        <v>1676</v>
      </c>
    </row>
    <row r="333" spans="1:59">
      <c r="A333" s="1">
        <v>2020</v>
      </c>
      <c r="B333" s="1" t="s">
        <v>122</v>
      </c>
      <c r="C333" s="12">
        <v>84.215000000000003</v>
      </c>
      <c r="D333" s="12">
        <v>145.27000000000001</v>
      </c>
      <c r="E333" s="12">
        <v>0</v>
      </c>
      <c r="F333" s="12">
        <v>127.6</v>
      </c>
      <c r="G333" s="12">
        <f t="shared" si="46"/>
        <v>357.08500000000004</v>
      </c>
      <c r="H333" s="12">
        <f>+Roc_InfraMR[[#This Row],[Total Líneas de Explotación ]]</f>
        <v>357.08500000000004</v>
      </c>
      <c r="I333" s="12">
        <v>369.41900000000004</v>
      </c>
      <c r="J333" s="12">
        <f>+Roc_InfraMR[[#This Row],[A.01.2 -  Longitud de Líneas de Explotación No Electrificadas Vía Doble o Múltiple (km)]]*2+Roc_InfraMR[[#This Row],[A.01.1 -  Longitud de Líneas de Explotación No Electrificadas Vía Simple (km)]]</f>
        <v>374.755</v>
      </c>
      <c r="K333" s="12">
        <v>0</v>
      </c>
      <c r="L333" s="12">
        <f>+Roc_InfraMR[[#This Row],[A.02.2 -  Longitud de Líneas de Explotación Electrificadas Vía Doble o Múltiple (km)]]*2</f>
        <v>255.2</v>
      </c>
      <c r="M333" s="12">
        <v>0</v>
      </c>
      <c r="N333" s="12">
        <f>+Roc_InfraMR[[#This Row],[A.03.1 -  Longitud de Vías de Explotación No Electrificadas Troncales y Ramales (vía principal) (km)]]+Roc_InfraMR[[#This Row],[A.04.1 -  Longitud de Vías de Explotación Electrificadas Troncales y Ramales (vía principal) (km)]]</f>
        <v>629.95499999999993</v>
      </c>
      <c r="O333" s="12">
        <f>+Roc_InfraMR[[#This Row],[Total Vías (excluido Auxiliares)]]</f>
        <v>629.95499999999993</v>
      </c>
      <c r="P333" s="1">
        <v>50</v>
      </c>
      <c r="Q333" s="1">
        <v>17</v>
      </c>
      <c r="R333" s="1">
        <v>12</v>
      </c>
      <c r="S333" s="1">
        <f t="shared" si="47"/>
        <v>79</v>
      </c>
      <c r="T333" s="1">
        <v>40</v>
      </c>
      <c r="U333" s="1">
        <v>89</v>
      </c>
      <c r="V333" s="1">
        <v>8</v>
      </c>
      <c r="W333" s="1">
        <v>31</v>
      </c>
      <c r="X333" s="1">
        <v>6</v>
      </c>
      <c r="Y333" s="1">
        <f t="shared" si="48"/>
        <v>174</v>
      </c>
      <c r="Z333" s="1">
        <v>75</v>
      </c>
      <c r="AA333" s="1">
        <v>26</v>
      </c>
      <c r="AB333" s="1">
        <v>174</v>
      </c>
      <c r="AC333" s="1">
        <f t="shared" si="49"/>
        <v>275</v>
      </c>
      <c r="AD333" s="1">
        <v>22</v>
      </c>
      <c r="AE333" s="1">
        <v>31</v>
      </c>
      <c r="AF333" s="1">
        <v>144</v>
      </c>
      <c r="AG333" s="1">
        <f t="shared" si="50"/>
        <v>197</v>
      </c>
      <c r="AH333" s="12">
        <v>73.900999999999996</v>
      </c>
      <c r="AI333" s="12">
        <v>17.989000000000001</v>
      </c>
      <c r="AJ333" s="12">
        <v>145.79599999999999</v>
      </c>
      <c r="AK333" s="12">
        <f t="shared" si="51"/>
        <v>237.68599999999998</v>
      </c>
      <c r="AL333" s="1">
        <v>3</v>
      </c>
      <c r="AM333" s="1">
        <v>0</v>
      </c>
      <c r="AN333" s="1">
        <v>28</v>
      </c>
      <c r="AO333" s="1">
        <f t="shared" si="52"/>
        <v>31</v>
      </c>
      <c r="AP333" s="1">
        <v>222</v>
      </c>
      <c r="AQ333" s="1">
        <v>112</v>
      </c>
      <c r="AR333" s="1">
        <v>59</v>
      </c>
      <c r="AS333" s="1">
        <f>+Roc_InfraMR[[#This Row],[B.02.3 - Parque de Coches Eléctricos Motrices Tipo R]]+Roc_InfraMR[[#This Row],[B.02.2 - Parque de Coches Eléctricos Motrices Remolcados Tipo R]]+Roc_InfraMR[[#This Row],[B.02.1 - Parque de Coches Eléctricos Motrices]]</f>
        <v>393</v>
      </c>
      <c r="AT333" s="1">
        <v>0</v>
      </c>
      <c r="AU333" s="1">
        <v>0</v>
      </c>
      <c r="AV333" s="1">
        <v>5</v>
      </c>
      <c r="AW333" s="1">
        <f>+SUM(Roc_InfraMR[[#This Row],[B.03.1 - Parque de Coches Motores Motrices Remolcados]:[B.03.3 - Parque de Coches Motores Motrices Cabina]])</f>
        <v>5</v>
      </c>
      <c r="AX333" s="1">
        <v>45</v>
      </c>
      <c r="AY333" s="1">
        <v>17</v>
      </c>
      <c r="AZ333" s="1">
        <v>0</v>
      </c>
      <c r="BA333" s="1">
        <v>108</v>
      </c>
      <c r="BB333" s="1">
        <v>18</v>
      </c>
      <c r="BC333" s="1">
        <f t="shared" si="53"/>
        <v>188</v>
      </c>
      <c r="BD333" s="1">
        <v>0</v>
      </c>
      <c r="BE333" s="1">
        <v>26</v>
      </c>
      <c r="BF333" s="16">
        <v>1676</v>
      </c>
    </row>
    <row r="334" spans="1:59">
      <c r="A334" s="1">
        <v>2020</v>
      </c>
      <c r="B334" s="1" t="s">
        <v>123</v>
      </c>
      <c r="C334" s="12">
        <v>84.215000000000003</v>
      </c>
      <c r="D334" s="12">
        <v>145.27000000000001</v>
      </c>
      <c r="E334" s="12">
        <v>0</v>
      </c>
      <c r="F334" s="12">
        <v>127.6</v>
      </c>
      <c r="G334" s="12">
        <f t="shared" si="46"/>
        <v>357.08500000000004</v>
      </c>
      <c r="H334" s="12">
        <f>+Roc_InfraMR[[#This Row],[Total Líneas de Explotación ]]</f>
        <v>357.08500000000004</v>
      </c>
      <c r="I334" s="12">
        <v>369.41900000000004</v>
      </c>
      <c r="J334" s="12">
        <f>+Roc_InfraMR[[#This Row],[A.01.2 -  Longitud de Líneas de Explotación No Electrificadas Vía Doble o Múltiple (km)]]*2+Roc_InfraMR[[#This Row],[A.01.1 -  Longitud de Líneas de Explotación No Electrificadas Vía Simple (km)]]</f>
        <v>374.755</v>
      </c>
      <c r="K334" s="12">
        <v>0</v>
      </c>
      <c r="L334" s="12">
        <f>+Roc_InfraMR[[#This Row],[A.02.2 -  Longitud de Líneas de Explotación Electrificadas Vía Doble o Múltiple (km)]]*2</f>
        <v>255.2</v>
      </c>
      <c r="M334" s="12">
        <v>0</v>
      </c>
      <c r="N334" s="12">
        <f>+Roc_InfraMR[[#This Row],[A.03.1 -  Longitud de Vías de Explotación No Electrificadas Troncales y Ramales (vía principal) (km)]]+Roc_InfraMR[[#This Row],[A.04.1 -  Longitud de Vías de Explotación Electrificadas Troncales y Ramales (vía principal) (km)]]</f>
        <v>629.95499999999993</v>
      </c>
      <c r="O334" s="12">
        <f>+Roc_InfraMR[[#This Row],[Total Vías (excluido Auxiliares)]]</f>
        <v>629.95499999999993</v>
      </c>
      <c r="P334" s="1">
        <v>50</v>
      </c>
      <c r="Q334" s="1">
        <v>17</v>
      </c>
      <c r="R334" s="1">
        <v>12</v>
      </c>
      <c r="S334" s="1">
        <f t="shared" si="47"/>
        <v>79</v>
      </c>
      <c r="T334" s="1">
        <v>40</v>
      </c>
      <c r="U334" s="1">
        <v>89</v>
      </c>
      <c r="V334" s="1">
        <v>8</v>
      </c>
      <c r="W334" s="1">
        <v>31</v>
      </c>
      <c r="X334" s="1">
        <v>6</v>
      </c>
      <c r="Y334" s="1">
        <f t="shared" si="48"/>
        <v>174</v>
      </c>
      <c r="Z334" s="1">
        <v>75</v>
      </c>
      <c r="AA334" s="1">
        <v>26</v>
      </c>
      <c r="AB334" s="1">
        <v>174</v>
      </c>
      <c r="AC334" s="1">
        <f t="shared" si="49"/>
        <v>275</v>
      </c>
      <c r="AD334" s="1">
        <v>22</v>
      </c>
      <c r="AE334" s="1">
        <v>31</v>
      </c>
      <c r="AF334" s="1">
        <v>144</v>
      </c>
      <c r="AG334" s="1">
        <f t="shared" si="50"/>
        <v>197</v>
      </c>
      <c r="AH334" s="12">
        <v>73.900999999999996</v>
      </c>
      <c r="AI334" s="12">
        <v>17.989000000000001</v>
      </c>
      <c r="AJ334" s="12">
        <v>145.79599999999999</v>
      </c>
      <c r="AK334" s="12">
        <f t="shared" si="51"/>
        <v>237.68599999999998</v>
      </c>
      <c r="AL334" s="1">
        <v>3</v>
      </c>
      <c r="AM334" s="1">
        <v>0</v>
      </c>
      <c r="AN334" s="1">
        <v>28</v>
      </c>
      <c r="AO334" s="1">
        <f t="shared" si="52"/>
        <v>31</v>
      </c>
      <c r="AP334" s="1">
        <v>222</v>
      </c>
      <c r="AQ334" s="1">
        <v>112</v>
      </c>
      <c r="AR334" s="1">
        <v>59</v>
      </c>
      <c r="AS334" s="1">
        <f>+Roc_InfraMR[[#This Row],[B.02.3 - Parque de Coches Eléctricos Motrices Tipo R]]+Roc_InfraMR[[#This Row],[B.02.2 - Parque de Coches Eléctricos Motrices Remolcados Tipo R]]+Roc_InfraMR[[#This Row],[B.02.1 - Parque de Coches Eléctricos Motrices]]</f>
        <v>393</v>
      </c>
      <c r="AT334" s="1">
        <v>0</v>
      </c>
      <c r="AU334" s="1">
        <v>0</v>
      </c>
      <c r="AV334" s="1">
        <v>5</v>
      </c>
      <c r="AW334" s="1">
        <f>+SUM(Roc_InfraMR[[#This Row],[B.03.1 - Parque de Coches Motores Motrices Remolcados]:[B.03.3 - Parque de Coches Motores Motrices Cabina]])</f>
        <v>5</v>
      </c>
      <c r="AX334" s="1">
        <v>45</v>
      </c>
      <c r="AY334" s="1">
        <v>17</v>
      </c>
      <c r="AZ334" s="1">
        <v>0</v>
      </c>
      <c r="BA334" s="1">
        <v>108</v>
      </c>
      <c r="BB334" s="1">
        <v>18</v>
      </c>
      <c r="BC334" s="1">
        <f t="shared" si="53"/>
        <v>188</v>
      </c>
      <c r="BD334" s="1">
        <v>0</v>
      </c>
      <c r="BE334" s="1">
        <v>26</v>
      </c>
      <c r="BF334" s="16">
        <v>1676</v>
      </c>
    </row>
    <row r="335" spans="1:59">
      <c r="A335" s="1">
        <v>2020</v>
      </c>
      <c r="B335" s="1" t="s">
        <v>124</v>
      </c>
      <c r="C335" s="12">
        <v>84.215000000000003</v>
      </c>
      <c r="D335" s="12">
        <v>145.27000000000001</v>
      </c>
      <c r="E335" s="12">
        <v>0</v>
      </c>
      <c r="F335" s="12">
        <v>127.6</v>
      </c>
      <c r="G335" s="12">
        <f t="shared" si="46"/>
        <v>357.08500000000004</v>
      </c>
      <c r="H335" s="12">
        <f>+Roc_InfraMR[[#This Row],[Total Líneas de Explotación ]]</f>
        <v>357.08500000000004</v>
      </c>
      <c r="I335" s="12">
        <v>369.41900000000004</v>
      </c>
      <c r="J335" s="12">
        <f>+Roc_InfraMR[[#This Row],[A.01.2 -  Longitud de Líneas de Explotación No Electrificadas Vía Doble o Múltiple (km)]]*2+Roc_InfraMR[[#This Row],[A.01.1 -  Longitud de Líneas de Explotación No Electrificadas Vía Simple (km)]]</f>
        <v>374.755</v>
      </c>
      <c r="K335" s="12">
        <v>0</v>
      </c>
      <c r="L335" s="12">
        <f>+Roc_InfraMR[[#This Row],[A.02.2 -  Longitud de Líneas de Explotación Electrificadas Vía Doble o Múltiple (km)]]*2</f>
        <v>255.2</v>
      </c>
      <c r="M335" s="12">
        <v>0</v>
      </c>
      <c r="N335" s="12">
        <f>+Roc_InfraMR[[#This Row],[A.03.1 -  Longitud de Vías de Explotación No Electrificadas Troncales y Ramales (vía principal) (km)]]+Roc_InfraMR[[#This Row],[A.04.1 -  Longitud de Vías de Explotación Electrificadas Troncales y Ramales (vía principal) (km)]]</f>
        <v>629.95499999999993</v>
      </c>
      <c r="O335" s="12">
        <f>+Roc_InfraMR[[#This Row],[Total Vías (excluido Auxiliares)]]</f>
        <v>629.95499999999993</v>
      </c>
      <c r="P335" s="1">
        <v>50</v>
      </c>
      <c r="Q335" s="1">
        <v>17</v>
      </c>
      <c r="R335" s="1">
        <v>12</v>
      </c>
      <c r="S335" s="1">
        <f t="shared" si="47"/>
        <v>79</v>
      </c>
      <c r="T335" s="1">
        <v>40</v>
      </c>
      <c r="U335" s="1">
        <v>89</v>
      </c>
      <c r="V335" s="1">
        <v>8</v>
      </c>
      <c r="W335" s="1">
        <v>31</v>
      </c>
      <c r="X335" s="1">
        <v>6</v>
      </c>
      <c r="Y335" s="1">
        <f t="shared" si="48"/>
        <v>174</v>
      </c>
      <c r="Z335" s="1">
        <v>75</v>
      </c>
      <c r="AA335" s="1">
        <v>26</v>
      </c>
      <c r="AB335" s="1">
        <v>174</v>
      </c>
      <c r="AC335" s="1">
        <f t="shared" si="49"/>
        <v>275</v>
      </c>
      <c r="AD335" s="1">
        <v>22</v>
      </c>
      <c r="AE335" s="1">
        <v>31</v>
      </c>
      <c r="AF335" s="1">
        <v>144</v>
      </c>
      <c r="AG335" s="1">
        <f t="shared" si="50"/>
        <v>197</v>
      </c>
      <c r="AH335" s="12">
        <v>73.900999999999996</v>
      </c>
      <c r="AI335" s="12">
        <v>17.989000000000001</v>
      </c>
      <c r="AJ335" s="12">
        <v>145.79599999999999</v>
      </c>
      <c r="AK335" s="12">
        <f t="shared" si="51"/>
        <v>237.68599999999998</v>
      </c>
      <c r="AL335" s="1">
        <v>3</v>
      </c>
      <c r="AM335" s="1">
        <v>0</v>
      </c>
      <c r="AN335" s="1">
        <v>28</v>
      </c>
      <c r="AO335" s="1">
        <f t="shared" si="52"/>
        <v>31</v>
      </c>
      <c r="AP335" s="1">
        <v>222</v>
      </c>
      <c r="AQ335" s="1">
        <v>112</v>
      </c>
      <c r="AR335" s="1">
        <v>59</v>
      </c>
      <c r="AS335" s="1">
        <f>+Roc_InfraMR[[#This Row],[B.02.3 - Parque de Coches Eléctricos Motrices Tipo R]]+Roc_InfraMR[[#This Row],[B.02.2 - Parque de Coches Eléctricos Motrices Remolcados Tipo R]]+Roc_InfraMR[[#This Row],[B.02.1 - Parque de Coches Eléctricos Motrices]]</f>
        <v>393</v>
      </c>
      <c r="AT335" s="1">
        <v>0</v>
      </c>
      <c r="AU335" s="1">
        <v>0</v>
      </c>
      <c r="AV335" s="1">
        <v>5</v>
      </c>
      <c r="AW335" s="1">
        <f>+SUM(Roc_InfraMR[[#This Row],[B.03.1 - Parque de Coches Motores Motrices Remolcados]:[B.03.3 - Parque de Coches Motores Motrices Cabina]])</f>
        <v>5</v>
      </c>
      <c r="AX335" s="1">
        <v>45</v>
      </c>
      <c r="AY335" s="1">
        <v>17</v>
      </c>
      <c r="AZ335" s="1">
        <v>0</v>
      </c>
      <c r="BA335" s="1">
        <v>108</v>
      </c>
      <c r="BB335" s="1">
        <v>18</v>
      </c>
      <c r="BC335" s="1">
        <f t="shared" si="53"/>
        <v>188</v>
      </c>
      <c r="BD335" s="1">
        <v>0</v>
      </c>
      <c r="BE335" s="1">
        <v>26</v>
      </c>
      <c r="BF335" s="16">
        <v>1676</v>
      </c>
    </row>
    <row r="336" spans="1:59">
      <c r="A336" s="1">
        <v>2020</v>
      </c>
      <c r="B336" s="1" t="s">
        <v>125</v>
      </c>
      <c r="C336" s="12">
        <v>84.215000000000003</v>
      </c>
      <c r="D336" s="12">
        <v>145.27000000000001</v>
      </c>
      <c r="E336" s="12">
        <v>0</v>
      </c>
      <c r="F336" s="12">
        <v>127.6</v>
      </c>
      <c r="G336" s="12">
        <f t="shared" si="46"/>
        <v>357.08500000000004</v>
      </c>
      <c r="H336" s="12">
        <f>+Roc_InfraMR[[#This Row],[Total Líneas de Explotación ]]</f>
        <v>357.08500000000004</v>
      </c>
      <c r="I336" s="12">
        <v>369.41900000000004</v>
      </c>
      <c r="J336" s="12">
        <f>+Roc_InfraMR[[#This Row],[A.01.2 -  Longitud de Líneas de Explotación No Electrificadas Vía Doble o Múltiple (km)]]*2+Roc_InfraMR[[#This Row],[A.01.1 -  Longitud de Líneas de Explotación No Electrificadas Vía Simple (km)]]</f>
        <v>374.755</v>
      </c>
      <c r="K336" s="12">
        <v>0</v>
      </c>
      <c r="L336" s="12">
        <f>+Roc_InfraMR[[#This Row],[A.02.2 -  Longitud de Líneas de Explotación Electrificadas Vía Doble o Múltiple (km)]]*2</f>
        <v>255.2</v>
      </c>
      <c r="M336" s="12">
        <v>0</v>
      </c>
      <c r="N336" s="12">
        <f>+Roc_InfraMR[[#This Row],[A.03.1 -  Longitud de Vías de Explotación No Electrificadas Troncales y Ramales (vía principal) (km)]]+Roc_InfraMR[[#This Row],[A.04.1 -  Longitud de Vías de Explotación Electrificadas Troncales y Ramales (vía principal) (km)]]</f>
        <v>629.95499999999993</v>
      </c>
      <c r="O336" s="12">
        <f>+Roc_InfraMR[[#This Row],[Total Vías (excluido Auxiliares)]]</f>
        <v>629.95499999999993</v>
      </c>
      <c r="P336" s="1">
        <v>50</v>
      </c>
      <c r="Q336" s="1">
        <v>17</v>
      </c>
      <c r="R336" s="1">
        <v>12</v>
      </c>
      <c r="S336" s="1">
        <f t="shared" si="47"/>
        <v>79</v>
      </c>
      <c r="T336" s="1">
        <v>40</v>
      </c>
      <c r="U336" s="1">
        <v>89</v>
      </c>
      <c r="V336" s="1">
        <v>8</v>
      </c>
      <c r="W336" s="1">
        <v>31</v>
      </c>
      <c r="X336" s="1">
        <v>6</v>
      </c>
      <c r="Y336" s="1">
        <f t="shared" si="48"/>
        <v>174</v>
      </c>
      <c r="Z336" s="1">
        <v>75</v>
      </c>
      <c r="AA336" s="1">
        <v>26</v>
      </c>
      <c r="AB336" s="1">
        <v>174</v>
      </c>
      <c r="AC336" s="1">
        <f t="shared" si="49"/>
        <v>275</v>
      </c>
      <c r="AD336" s="1">
        <v>22</v>
      </c>
      <c r="AE336" s="1">
        <v>31</v>
      </c>
      <c r="AF336" s="1">
        <v>144</v>
      </c>
      <c r="AG336" s="1">
        <f t="shared" si="50"/>
        <v>197</v>
      </c>
      <c r="AH336" s="12">
        <v>73.900999999999996</v>
      </c>
      <c r="AI336" s="12">
        <v>17.989000000000001</v>
      </c>
      <c r="AJ336" s="12">
        <v>145.79599999999999</v>
      </c>
      <c r="AK336" s="12">
        <f t="shared" si="51"/>
        <v>237.68599999999998</v>
      </c>
      <c r="AL336" s="1">
        <v>3</v>
      </c>
      <c r="AM336" s="1">
        <v>0</v>
      </c>
      <c r="AN336" s="1">
        <v>28</v>
      </c>
      <c r="AO336" s="1">
        <f t="shared" si="52"/>
        <v>31</v>
      </c>
      <c r="AP336" s="1">
        <v>222</v>
      </c>
      <c r="AQ336" s="1">
        <v>112</v>
      </c>
      <c r="AR336" s="1">
        <v>59</v>
      </c>
      <c r="AS336" s="1">
        <f>+Roc_InfraMR[[#This Row],[B.02.3 - Parque de Coches Eléctricos Motrices Tipo R]]+Roc_InfraMR[[#This Row],[B.02.2 - Parque de Coches Eléctricos Motrices Remolcados Tipo R]]+Roc_InfraMR[[#This Row],[B.02.1 - Parque de Coches Eléctricos Motrices]]</f>
        <v>393</v>
      </c>
      <c r="AT336" s="1">
        <v>0</v>
      </c>
      <c r="AU336" s="1">
        <v>0</v>
      </c>
      <c r="AV336" s="1">
        <v>5</v>
      </c>
      <c r="AW336" s="1">
        <f>+SUM(Roc_InfraMR[[#This Row],[B.03.1 - Parque de Coches Motores Motrices Remolcados]:[B.03.3 - Parque de Coches Motores Motrices Cabina]])</f>
        <v>5</v>
      </c>
      <c r="AX336" s="1">
        <v>45</v>
      </c>
      <c r="AY336" s="1">
        <v>17</v>
      </c>
      <c r="AZ336" s="1">
        <v>0</v>
      </c>
      <c r="BA336" s="1">
        <v>108</v>
      </c>
      <c r="BB336" s="1">
        <v>18</v>
      </c>
      <c r="BC336" s="1">
        <f t="shared" si="53"/>
        <v>188</v>
      </c>
      <c r="BD336" s="1">
        <v>0</v>
      </c>
      <c r="BE336" s="1">
        <v>26</v>
      </c>
      <c r="BF336" s="16">
        <v>1676</v>
      </c>
    </row>
    <row r="337" spans="1:59">
      <c r="A337" s="1">
        <v>2020</v>
      </c>
      <c r="B337" s="1" t="s">
        <v>126</v>
      </c>
      <c r="C337" s="12">
        <v>84.215000000000003</v>
      </c>
      <c r="D337" s="12">
        <v>145.27000000000001</v>
      </c>
      <c r="E337" s="12">
        <v>0</v>
      </c>
      <c r="F337" s="12">
        <v>127.6</v>
      </c>
      <c r="G337" s="12">
        <f t="shared" si="46"/>
        <v>357.08500000000004</v>
      </c>
      <c r="H337" s="12">
        <f>+Roc_InfraMR[[#This Row],[Total Líneas de Explotación ]]</f>
        <v>357.08500000000004</v>
      </c>
      <c r="I337" s="12">
        <v>404.64800000000002</v>
      </c>
      <c r="J337" s="12">
        <f>+Roc_InfraMR[[#This Row],[A.01.2 -  Longitud de Líneas de Explotación No Electrificadas Vía Doble o Múltiple (km)]]*2+Roc_InfraMR[[#This Row],[A.01.1 -  Longitud de Líneas de Explotación No Electrificadas Vía Simple (km)]]</f>
        <v>374.755</v>
      </c>
      <c r="K337" s="12">
        <v>0</v>
      </c>
      <c r="L337" s="12">
        <f>+Roc_InfraMR[[#This Row],[A.02.2 -  Longitud de Líneas de Explotación Electrificadas Vía Doble o Múltiple (km)]]*2</f>
        <v>255.2</v>
      </c>
      <c r="M337" s="12">
        <v>0</v>
      </c>
      <c r="N337" s="12">
        <f>+Roc_InfraMR[[#This Row],[A.03.1 -  Longitud de Vías de Explotación No Electrificadas Troncales y Ramales (vía principal) (km)]]+Roc_InfraMR[[#This Row],[A.04.1 -  Longitud de Vías de Explotación Electrificadas Troncales y Ramales (vía principal) (km)]]</f>
        <v>629.95499999999993</v>
      </c>
      <c r="O337" s="12">
        <f>+Roc_InfraMR[[#This Row],[Total Vías (excluido Auxiliares)]]</f>
        <v>629.95499999999993</v>
      </c>
      <c r="P337" s="1">
        <v>50</v>
      </c>
      <c r="Q337" s="1">
        <v>17</v>
      </c>
      <c r="R337" s="1">
        <v>12</v>
      </c>
      <c r="S337" s="1">
        <f t="shared" si="47"/>
        <v>79</v>
      </c>
      <c r="T337" s="1">
        <v>40</v>
      </c>
      <c r="U337" s="1">
        <v>89</v>
      </c>
      <c r="V337" s="1">
        <v>8</v>
      </c>
      <c r="W337" s="1">
        <v>31</v>
      </c>
      <c r="X337" s="1">
        <v>6</v>
      </c>
      <c r="Y337" s="1">
        <f t="shared" si="48"/>
        <v>174</v>
      </c>
      <c r="Z337" s="1">
        <v>75</v>
      </c>
      <c r="AA337" s="1">
        <v>26</v>
      </c>
      <c r="AB337" s="1">
        <v>174</v>
      </c>
      <c r="AC337" s="1">
        <f t="shared" si="49"/>
        <v>275</v>
      </c>
      <c r="AD337" s="1">
        <v>22</v>
      </c>
      <c r="AE337" s="1">
        <v>31</v>
      </c>
      <c r="AF337" s="1">
        <v>144</v>
      </c>
      <c r="AG337" s="1">
        <f t="shared" si="50"/>
        <v>197</v>
      </c>
      <c r="AH337" s="12">
        <v>73.900999999999996</v>
      </c>
      <c r="AI337" s="12">
        <v>17.989000000000001</v>
      </c>
      <c r="AJ337" s="12">
        <v>145.79599999999999</v>
      </c>
      <c r="AK337" s="12">
        <f t="shared" si="51"/>
        <v>237.68599999999998</v>
      </c>
      <c r="AL337" s="1">
        <v>3</v>
      </c>
      <c r="AM337" s="1">
        <v>0</v>
      </c>
      <c r="AN337" s="1">
        <v>28</v>
      </c>
      <c r="AO337" s="1">
        <f t="shared" si="52"/>
        <v>31</v>
      </c>
      <c r="AP337" s="1">
        <v>222</v>
      </c>
      <c r="AQ337" s="1">
        <v>112</v>
      </c>
      <c r="AR337" s="1">
        <v>59</v>
      </c>
      <c r="AS337" s="1">
        <f>+Roc_InfraMR[[#This Row],[B.02.3 - Parque de Coches Eléctricos Motrices Tipo R]]+Roc_InfraMR[[#This Row],[B.02.2 - Parque de Coches Eléctricos Motrices Remolcados Tipo R]]+Roc_InfraMR[[#This Row],[B.02.1 - Parque de Coches Eléctricos Motrices]]</f>
        <v>393</v>
      </c>
      <c r="AT337" s="1">
        <v>0</v>
      </c>
      <c r="AU337" s="1">
        <v>0</v>
      </c>
      <c r="AV337" s="1">
        <v>5</v>
      </c>
      <c r="AW337" s="1">
        <f>+SUM(Roc_InfraMR[[#This Row],[B.03.1 - Parque de Coches Motores Motrices Remolcados]:[B.03.3 - Parque de Coches Motores Motrices Cabina]])</f>
        <v>5</v>
      </c>
      <c r="AX337" s="1">
        <v>45</v>
      </c>
      <c r="AY337" s="1">
        <v>17</v>
      </c>
      <c r="AZ337" s="1">
        <v>0</v>
      </c>
      <c r="BA337" s="1">
        <v>108</v>
      </c>
      <c r="BB337" s="1">
        <v>18</v>
      </c>
      <c r="BC337" s="1">
        <f t="shared" si="53"/>
        <v>188</v>
      </c>
      <c r="BD337" s="1">
        <v>0</v>
      </c>
      <c r="BE337" s="1">
        <v>26</v>
      </c>
      <c r="BF337" s="16">
        <v>1676</v>
      </c>
    </row>
    <row r="338" spans="1:59">
      <c r="A338" s="85">
        <v>2021</v>
      </c>
      <c r="B338" s="1" t="s">
        <v>115</v>
      </c>
      <c r="C338" s="12">
        <v>84.215000000000003</v>
      </c>
      <c r="D338" s="12">
        <v>145.27000000000001</v>
      </c>
      <c r="E338" s="12">
        <v>0</v>
      </c>
      <c r="F338" s="12">
        <v>127.6</v>
      </c>
      <c r="G338" s="12">
        <f t="shared" si="46"/>
        <v>357.08500000000004</v>
      </c>
      <c r="H338" s="12">
        <f>+Roc_InfraMR[[#This Row],[Total Líneas de Explotación ]]</f>
        <v>357.08500000000004</v>
      </c>
      <c r="I338" s="12">
        <v>404.64800000000002</v>
      </c>
      <c r="J338" s="12">
        <f>+Roc_InfraMR[[#This Row],[A.01.2 -  Longitud de Líneas de Explotación No Electrificadas Vía Doble o Múltiple (km)]]*2+Roc_InfraMR[[#This Row],[A.01.1 -  Longitud de Líneas de Explotación No Electrificadas Vía Simple (km)]]</f>
        <v>374.755</v>
      </c>
      <c r="K338" s="12">
        <v>0</v>
      </c>
      <c r="L338" s="12">
        <f>+Roc_InfraMR[[#This Row],[A.02.2 -  Longitud de Líneas de Explotación Electrificadas Vía Doble o Múltiple (km)]]*2</f>
        <v>255.2</v>
      </c>
      <c r="M338" s="12">
        <v>0</v>
      </c>
      <c r="N338" s="12">
        <f>+Roc_InfraMR[[#This Row],[A.03.1 -  Longitud de Vías de Explotación No Electrificadas Troncales y Ramales (vía principal) (km)]]+Roc_InfraMR[[#This Row],[A.04.1 -  Longitud de Vías de Explotación Electrificadas Troncales y Ramales (vía principal) (km)]]</f>
        <v>629.95499999999993</v>
      </c>
      <c r="O338" s="12">
        <f>+Roc_InfraMR[[#This Row],[Total Vías (excluido Auxiliares)]]</f>
        <v>629.95499999999993</v>
      </c>
      <c r="P338" s="1">
        <v>50</v>
      </c>
      <c r="Q338" s="1">
        <v>17</v>
      </c>
      <c r="R338" s="1">
        <v>12</v>
      </c>
      <c r="S338" s="1">
        <f t="shared" ref="S338:S349" si="54">SUM(P338:R338)</f>
        <v>79</v>
      </c>
      <c r="T338" s="1">
        <v>40</v>
      </c>
      <c r="U338" s="1">
        <v>89</v>
      </c>
      <c r="V338" s="1">
        <v>8</v>
      </c>
      <c r="W338" s="1">
        <v>31</v>
      </c>
      <c r="X338" s="1">
        <v>6</v>
      </c>
      <c r="Y338" s="1">
        <f t="shared" ref="Y338:Y349" si="55">SUM(T338:X338)</f>
        <v>174</v>
      </c>
      <c r="Z338" s="1">
        <v>75</v>
      </c>
      <c r="AA338" s="1">
        <v>26</v>
      </c>
      <c r="AB338" s="1">
        <v>174</v>
      </c>
      <c r="AC338" s="1">
        <f t="shared" ref="AC338:AC349" si="56">SUM(Z338:AB338)</f>
        <v>275</v>
      </c>
      <c r="AD338" s="1">
        <v>22</v>
      </c>
      <c r="AE338" s="1">
        <v>31</v>
      </c>
      <c r="AF338" s="1">
        <v>144</v>
      </c>
      <c r="AG338" s="1">
        <f t="shared" ref="AG338:AG349" si="57">SUM(AD338:AF338)</f>
        <v>197</v>
      </c>
      <c r="AH338" s="12">
        <v>73.900999999999996</v>
      </c>
      <c r="AI338" s="12">
        <v>17.989000000000001</v>
      </c>
      <c r="AJ338" s="12">
        <v>145.79599999999999</v>
      </c>
      <c r="AK338" s="12">
        <f t="shared" ref="AK338:AK349" si="58">SUM(AH338:AJ338)</f>
        <v>237.68599999999998</v>
      </c>
      <c r="AL338" s="1">
        <v>3</v>
      </c>
      <c r="AM338" s="1">
        <v>0</v>
      </c>
      <c r="AN338" s="1">
        <v>28</v>
      </c>
      <c r="AO338" s="1">
        <f t="shared" ref="AO338:AO349" si="59">SUM(AL338:AN338)</f>
        <v>31</v>
      </c>
      <c r="AP338" s="1">
        <v>222</v>
      </c>
      <c r="AQ338" s="1">
        <v>112</v>
      </c>
      <c r="AR338" s="1">
        <v>59</v>
      </c>
      <c r="AS338" s="1">
        <f>+Roc_InfraMR[[#This Row],[B.02.3 - Parque de Coches Eléctricos Motrices Tipo R]]+Roc_InfraMR[[#This Row],[B.02.2 - Parque de Coches Eléctricos Motrices Remolcados Tipo R]]+Roc_InfraMR[[#This Row],[B.02.1 - Parque de Coches Eléctricos Motrices]]</f>
        <v>393</v>
      </c>
      <c r="AT338" s="1">
        <v>0</v>
      </c>
      <c r="AU338" s="1">
        <v>0</v>
      </c>
      <c r="AV338" s="1">
        <v>5</v>
      </c>
      <c r="AW338" s="1">
        <f>+SUM(Roc_InfraMR[[#This Row],[B.03.1 - Parque de Coches Motores Motrices Remolcados]:[B.03.3 - Parque de Coches Motores Motrices Cabina]])</f>
        <v>5</v>
      </c>
      <c r="AX338" s="1">
        <v>45</v>
      </c>
      <c r="AY338" s="1">
        <v>17</v>
      </c>
      <c r="AZ338" s="1">
        <v>0</v>
      </c>
      <c r="BA338" s="1">
        <v>108</v>
      </c>
      <c r="BB338" s="1">
        <v>18</v>
      </c>
      <c r="BC338" s="1">
        <f t="shared" ref="BC338:BC349" si="60">SUM(AX338:BB338)</f>
        <v>188</v>
      </c>
      <c r="BD338" s="1">
        <v>0</v>
      </c>
      <c r="BE338" s="1">
        <v>26</v>
      </c>
      <c r="BF338" s="16">
        <v>1676</v>
      </c>
      <c r="BG338" s="85"/>
    </row>
    <row r="339" spans="1:59">
      <c r="A339" s="85">
        <v>2021</v>
      </c>
      <c r="B339" s="1" t="s">
        <v>116</v>
      </c>
      <c r="C339" s="12">
        <v>84.215000000000003</v>
      </c>
      <c r="D339" s="12">
        <v>145.27000000000001</v>
      </c>
      <c r="E339" s="12">
        <v>0</v>
      </c>
      <c r="F339" s="12">
        <v>127.6</v>
      </c>
      <c r="G339" s="12">
        <f t="shared" si="46"/>
        <v>357.08500000000004</v>
      </c>
      <c r="H339" s="12">
        <f>+Roc_InfraMR[[#This Row],[Total Líneas de Explotación ]]</f>
        <v>357.08500000000004</v>
      </c>
      <c r="I339" s="12">
        <v>404.64800000000002</v>
      </c>
      <c r="J339" s="12">
        <f>+Roc_InfraMR[[#This Row],[A.01.2 -  Longitud de Líneas de Explotación No Electrificadas Vía Doble o Múltiple (km)]]*2+Roc_InfraMR[[#This Row],[A.01.1 -  Longitud de Líneas de Explotación No Electrificadas Vía Simple (km)]]</f>
        <v>374.755</v>
      </c>
      <c r="K339" s="12">
        <v>0</v>
      </c>
      <c r="L339" s="12">
        <f>+Roc_InfraMR[[#This Row],[A.02.2 -  Longitud de Líneas de Explotación Electrificadas Vía Doble o Múltiple (km)]]*2</f>
        <v>255.2</v>
      </c>
      <c r="M339" s="12">
        <v>0</v>
      </c>
      <c r="N339" s="12">
        <f>+Roc_InfraMR[[#This Row],[A.03.1 -  Longitud de Vías de Explotación No Electrificadas Troncales y Ramales (vía principal) (km)]]+Roc_InfraMR[[#This Row],[A.04.1 -  Longitud de Vías de Explotación Electrificadas Troncales y Ramales (vía principal) (km)]]</f>
        <v>629.95499999999993</v>
      </c>
      <c r="O339" s="12">
        <f>+Roc_InfraMR[[#This Row],[Total Vías (excluido Auxiliares)]]</f>
        <v>629.95499999999993</v>
      </c>
      <c r="P339" s="1">
        <v>50</v>
      </c>
      <c r="Q339" s="1">
        <v>17</v>
      </c>
      <c r="R339" s="1">
        <v>12</v>
      </c>
      <c r="S339" s="1">
        <f t="shared" si="54"/>
        <v>79</v>
      </c>
      <c r="T339" s="1">
        <v>40</v>
      </c>
      <c r="U339" s="1">
        <v>89</v>
      </c>
      <c r="V339" s="1">
        <v>8</v>
      </c>
      <c r="W339" s="1">
        <v>31</v>
      </c>
      <c r="X339" s="1">
        <v>6</v>
      </c>
      <c r="Y339" s="1">
        <f t="shared" si="55"/>
        <v>174</v>
      </c>
      <c r="Z339" s="1">
        <v>75</v>
      </c>
      <c r="AA339" s="1">
        <v>26</v>
      </c>
      <c r="AB339" s="1">
        <v>174</v>
      </c>
      <c r="AC339" s="1">
        <f t="shared" si="56"/>
        <v>275</v>
      </c>
      <c r="AD339" s="1">
        <v>22</v>
      </c>
      <c r="AE339" s="1">
        <v>31</v>
      </c>
      <c r="AF339" s="1">
        <v>144</v>
      </c>
      <c r="AG339" s="1">
        <f t="shared" si="57"/>
        <v>197</v>
      </c>
      <c r="AH339" s="12">
        <v>73.900999999999996</v>
      </c>
      <c r="AI339" s="12">
        <v>17.989000000000001</v>
      </c>
      <c r="AJ339" s="12">
        <v>145.79599999999999</v>
      </c>
      <c r="AK339" s="12">
        <f t="shared" si="58"/>
        <v>237.68599999999998</v>
      </c>
      <c r="AL339" s="1">
        <v>3</v>
      </c>
      <c r="AM339" s="1">
        <v>0</v>
      </c>
      <c r="AN339" s="1">
        <v>28</v>
      </c>
      <c r="AO339" s="1">
        <f t="shared" si="59"/>
        <v>31</v>
      </c>
      <c r="AP339" s="1">
        <v>222</v>
      </c>
      <c r="AQ339" s="1">
        <v>112</v>
      </c>
      <c r="AR339" s="1">
        <v>59</v>
      </c>
      <c r="AS339" s="1">
        <f>+Roc_InfraMR[[#This Row],[B.02.3 - Parque de Coches Eléctricos Motrices Tipo R]]+Roc_InfraMR[[#This Row],[B.02.2 - Parque de Coches Eléctricos Motrices Remolcados Tipo R]]+Roc_InfraMR[[#This Row],[B.02.1 - Parque de Coches Eléctricos Motrices]]</f>
        <v>393</v>
      </c>
      <c r="AT339" s="1">
        <v>0</v>
      </c>
      <c r="AU339" s="1">
        <v>0</v>
      </c>
      <c r="AV339" s="1">
        <v>5</v>
      </c>
      <c r="AW339" s="1">
        <f>+SUM(Roc_InfraMR[[#This Row],[B.03.1 - Parque de Coches Motores Motrices Remolcados]:[B.03.3 - Parque de Coches Motores Motrices Cabina]])</f>
        <v>5</v>
      </c>
      <c r="AX339" s="1">
        <v>45</v>
      </c>
      <c r="AY339" s="1">
        <v>17</v>
      </c>
      <c r="AZ339" s="1">
        <v>0</v>
      </c>
      <c r="BA339" s="1">
        <v>108</v>
      </c>
      <c r="BB339" s="1">
        <v>18</v>
      </c>
      <c r="BC339" s="1">
        <f t="shared" si="60"/>
        <v>188</v>
      </c>
      <c r="BD339" s="1">
        <v>0</v>
      </c>
      <c r="BE339" s="1">
        <v>26</v>
      </c>
      <c r="BF339" s="16">
        <v>1676</v>
      </c>
      <c r="BG339" s="85"/>
    </row>
    <row r="340" spans="1:59">
      <c r="A340" s="85">
        <v>2021</v>
      </c>
      <c r="B340" s="1" t="s">
        <v>117</v>
      </c>
      <c r="C340" s="12">
        <v>84.215000000000003</v>
      </c>
      <c r="D340" s="12">
        <v>145.27000000000001</v>
      </c>
      <c r="E340" s="12">
        <v>0</v>
      </c>
      <c r="F340" s="12">
        <v>127.6</v>
      </c>
      <c r="G340" s="12">
        <f t="shared" si="46"/>
        <v>357.08500000000004</v>
      </c>
      <c r="H340" s="12">
        <f>+Roc_InfraMR[[#This Row],[Total Líneas de Explotación ]]</f>
        <v>357.08500000000004</v>
      </c>
      <c r="I340" s="12">
        <v>404.64800000000002</v>
      </c>
      <c r="J340" s="12">
        <f>+Roc_InfraMR[[#This Row],[A.01.2 -  Longitud de Líneas de Explotación No Electrificadas Vía Doble o Múltiple (km)]]*2+Roc_InfraMR[[#This Row],[A.01.1 -  Longitud de Líneas de Explotación No Electrificadas Vía Simple (km)]]</f>
        <v>374.755</v>
      </c>
      <c r="K340" s="12">
        <v>0</v>
      </c>
      <c r="L340" s="12">
        <f>+Roc_InfraMR[[#This Row],[A.02.2 -  Longitud de Líneas de Explotación Electrificadas Vía Doble o Múltiple (km)]]*2</f>
        <v>255.2</v>
      </c>
      <c r="M340" s="12">
        <v>0</v>
      </c>
      <c r="N340" s="12">
        <f>+Roc_InfraMR[[#This Row],[A.03.1 -  Longitud de Vías de Explotación No Electrificadas Troncales y Ramales (vía principal) (km)]]+Roc_InfraMR[[#This Row],[A.04.1 -  Longitud de Vías de Explotación Electrificadas Troncales y Ramales (vía principal) (km)]]</f>
        <v>629.95499999999993</v>
      </c>
      <c r="O340" s="12">
        <f>+Roc_InfraMR[[#This Row],[Total Vías (excluido Auxiliares)]]</f>
        <v>629.95499999999993</v>
      </c>
      <c r="P340" s="1">
        <v>50</v>
      </c>
      <c r="Q340" s="1">
        <v>17</v>
      </c>
      <c r="R340" s="1">
        <v>12</v>
      </c>
      <c r="S340" s="1">
        <f t="shared" si="54"/>
        <v>79</v>
      </c>
      <c r="T340" s="1">
        <v>40</v>
      </c>
      <c r="U340" s="1">
        <v>89</v>
      </c>
      <c r="V340" s="1">
        <v>8</v>
      </c>
      <c r="W340" s="1">
        <v>31</v>
      </c>
      <c r="X340" s="1">
        <v>6</v>
      </c>
      <c r="Y340" s="1">
        <f t="shared" si="55"/>
        <v>174</v>
      </c>
      <c r="Z340" s="1">
        <v>75</v>
      </c>
      <c r="AA340" s="1">
        <v>26</v>
      </c>
      <c r="AB340" s="1">
        <v>174</v>
      </c>
      <c r="AC340" s="1">
        <f t="shared" si="56"/>
        <v>275</v>
      </c>
      <c r="AD340" s="1">
        <v>22</v>
      </c>
      <c r="AE340" s="1">
        <v>31</v>
      </c>
      <c r="AF340" s="1">
        <v>144</v>
      </c>
      <c r="AG340" s="1">
        <f t="shared" si="57"/>
        <v>197</v>
      </c>
      <c r="AH340" s="12">
        <v>73.900999999999996</v>
      </c>
      <c r="AI340" s="12">
        <v>17.989000000000001</v>
      </c>
      <c r="AJ340" s="12">
        <v>145.79599999999999</v>
      </c>
      <c r="AK340" s="12">
        <f t="shared" si="58"/>
        <v>237.68599999999998</v>
      </c>
      <c r="AL340" s="1">
        <v>3</v>
      </c>
      <c r="AM340" s="1">
        <v>0</v>
      </c>
      <c r="AN340" s="1">
        <v>28</v>
      </c>
      <c r="AO340" s="1">
        <f t="shared" si="59"/>
        <v>31</v>
      </c>
      <c r="AP340" s="1">
        <v>222</v>
      </c>
      <c r="AQ340" s="1">
        <v>112</v>
      </c>
      <c r="AR340" s="1">
        <v>59</v>
      </c>
      <c r="AS340" s="1">
        <f>+Roc_InfraMR[[#This Row],[B.02.3 - Parque de Coches Eléctricos Motrices Tipo R]]+Roc_InfraMR[[#This Row],[B.02.2 - Parque de Coches Eléctricos Motrices Remolcados Tipo R]]+Roc_InfraMR[[#This Row],[B.02.1 - Parque de Coches Eléctricos Motrices]]</f>
        <v>393</v>
      </c>
      <c r="AT340" s="1">
        <v>0</v>
      </c>
      <c r="AU340" s="1">
        <v>0</v>
      </c>
      <c r="AV340" s="1">
        <v>5</v>
      </c>
      <c r="AW340" s="1">
        <f>+SUM(Roc_InfraMR[[#This Row],[B.03.1 - Parque de Coches Motores Motrices Remolcados]:[B.03.3 - Parque de Coches Motores Motrices Cabina]])</f>
        <v>5</v>
      </c>
      <c r="AX340" s="1">
        <v>45</v>
      </c>
      <c r="AY340" s="1">
        <v>17</v>
      </c>
      <c r="AZ340" s="1">
        <v>0</v>
      </c>
      <c r="BA340" s="1">
        <v>108</v>
      </c>
      <c r="BB340" s="1">
        <v>18</v>
      </c>
      <c r="BC340" s="1">
        <f t="shared" si="60"/>
        <v>188</v>
      </c>
      <c r="BD340" s="1">
        <v>0</v>
      </c>
      <c r="BE340" s="1">
        <v>26</v>
      </c>
      <c r="BF340" s="16">
        <v>1676</v>
      </c>
      <c r="BG340" s="85"/>
    </row>
    <row r="341" spans="1:59">
      <c r="A341" s="85">
        <v>2021</v>
      </c>
      <c r="B341" s="1" t="s">
        <v>118</v>
      </c>
      <c r="C341" s="12">
        <v>84.215000000000003</v>
      </c>
      <c r="D341" s="12">
        <v>145.27000000000001</v>
      </c>
      <c r="E341" s="12">
        <v>0</v>
      </c>
      <c r="F341" s="12">
        <v>127.6</v>
      </c>
      <c r="G341" s="12">
        <f t="shared" si="46"/>
        <v>357.08500000000004</v>
      </c>
      <c r="H341" s="12">
        <f>+Roc_InfraMR[[#This Row],[Total Líneas de Explotación ]]</f>
        <v>357.08500000000004</v>
      </c>
      <c r="I341" s="12">
        <v>404.64800000000002</v>
      </c>
      <c r="J341" s="12">
        <f>+Roc_InfraMR[[#This Row],[A.01.2 -  Longitud de Líneas de Explotación No Electrificadas Vía Doble o Múltiple (km)]]*2+Roc_InfraMR[[#This Row],[A.01.1 -  Longitud de Líneas de Explotación No Electrificadas Vía Simple (km)]]</f>
        <v>374.755</v>
      </c>
      <c r="K341" s="12">
        <v>0</v>
      </c>
      <c r="L341" s="12">
        <f>+Roc_InfraMR[[#This Row],[A.02.2 -  Longitud de Líneas de Explotación Electrificadas Vía Doble o Múltiple (km)]]*2</f>
        <v>255.2</v>
      </c>
      <c r="M341" s="12">
        <v>0</v>
      </c>
      <c r="N341" s="12">
        <f>+Roc_InfraMR[[#This Row],[A.03.1 -  Longitud de Vías de Explotación No Electrificadas Troncales y Ramales (vía principal) (km)]]+Roc_InfraMR[[#This Row],[A.04.1 -  Longitud de Vías de Explotación Electrificadas Troncales y Ramales (vía principal) (km)]]</f>
        <v>629.95499999999993</v>
      </c>
      <c r="O341" s="12">
        <f>+Roc_InfraMR[[#This Row],[Total Vías (excluido Auxiliares)]]</f>
        <v>629.95499999999993</v>
      </c>
      <c r="P341" s="1">
        <v>50</v>
      </c>
      <c r="Q341" s="1">
        <v>17</v>
      </c>
      <c r="R341" s="1">
        <v>12</v>
      </c>
      <c r="S341" s="1">
        <f t="shared" si="54"/>
        <v>79</v>
      </c>
      <c r="T341" s="1">
        <v>40</v>
      </c>
      <c r="U341" s="1">
        <v>89</v>
      </c>
      <c r="V341" s="1">
        <v>8</v>
      </c>
      <c r="W341" s="1">
        <v>31</v>
      </c>
      <c r="X341" s="1">
        <v>6</v>
      </c>
      <c r="Y341" s="1">
        <f t="shared" si="55"/>
        <v>174</v>
      </c>
      <c r="Z341" s="1">
        <v>75</v>
      </c>
      <c r="AA341" s="1">
        <v>26</v>
      </c>
      <c r="AB341" s="1">
        <v>174</v>
      </c>
      <c r="AC341" s="1">
        <f t="shared" si="56"/>
        <v>275</v>
      </c>
      <c r="AD341" s="1">
        <v>22</v>
      </c>
      <c r="AE341" s="1">
        <v>31</v>
      </c>
      <c r="AF341" s="1">
        <v>144</v>
      </c>
      <c r="AG341" s="1">
        <f t="shared" si="57"/>
        <v>197</v>
      </c>
      <c r="AH341" s="12">
        <v>73.900999999999996</v>
      </c>
      <c r="AI341" s="12">
        <v>17.989000000000001</v>
      </c>
      <c r="AJ341" s="12">
        <v>145.79599999999999</v>
      </c>
      <c r="AK341" s="12">
        <f t="shared" si="58"/>
        <v>237.68599999999998</v>
      </c>
      <c r="AL341" s="1">
        <v>3</v>
      </c>
      <c r="AM341" s="1">
        <v>0</v>
      </c>
      <c r="AN341" s="1">
        <v>28</v>
      </c>
      <c r="AO341" s="1">
        <f t="shared" si="59"/>
        <v>31</v>
      </c>
      <c r="AP341" s="1">
        <v>222</v>
      </c>
      <c r="AQ341" s="1">
        <v>112</v>
      </c>
      <c r="AR341" s="1">
        <v>59</v>
      </c>
      <c r="AS341" s="1">
        <f>+Roc_InfraMR[[#This Row],[B.02.3 - Parque de Coches Eléctricos Motrices Tipo R]]+Roc_InfraMR[[#This Row],[B.02.2 - Parque de Coches Eléctricos Motrices Remolcados Tipo R]]+Roc_InfraMR[[#This Row],[B.02.1 - Parque de Coches Eléctricos Motrices]]</f>
        <v>393</v>
      </c>
      <c r="AT341" s="1">
        <v>0</v>
      </c>
      <c r="AU341" s="1">
        <v>0</v>
      </c>
      <c r="AV341" s="1">
        <v>5</v>
      </c>
      <c r="AW341" s="1">
        <f>+SUM(Roc_InfraMR[[#This Row],[B.03.1 - Parque de Coches Motores Motrices Remolcados]:[B.03.3 - Parque de Coches Motores Motrices Cabina]])</f>
        <v>5</v>
      </c>
      <c r="AX341" s="1">
        <v>45</v>
      </c>
      <c r="AY341" s="1">
        <v>17</v>
      </c>
      <c r="AZ341" s="1">
        <v>0</v>
      </c>
      <c r="BA341" s="1">
        <v>108</v>
      </c>
      <c r="BB341" s="1">
        <v>18</v>
      </c>
      <c r="BC341" s="1">
        <f t="shared" si="60"/>
        <v>188</v>
      </c>
      <c r="BD341" s="1">
        <v>0</v>
      </c>
      <c r="BE341" s="1">
        <v>26</v>
      </c>
      <c r="BF341" s="16">
        <v>1676</v>
      </c>
      <c r="BG341" s="85"/>
    </row>
    <row r="342" spans="1:59">
      <c r="A342" s="85">
        <v>2021</v>
      </c>
      <c r="B342" s="1" t="s">
        <v>119</v>
      </c>
      <c r="C342" s="12">
        <v>84.215000000000003</v>
      </c>
      <c r="D342" s="12">
        <v>145.27000000000001</v>
      </c>
      <c r="E342" s="12">
        <v>0</v>
      </c>
      <c r="F342" s="12">
        <v>127.6</v>
      </c>
      <c r="G342" s="12">
        <f t="shared" si="46"/>
        <v>357.08500000000004</v>
      </c>
      <c r="H342" s="12">
        <f>+Roc_InfraMR[[#This Row],[Total Líneas de Explotación ]]</f>
        <v>357.08500000000004</v>
      </c>
      <c r="I342" s="12">
        <v>404.64800000000002</v>
      </c>
      <c r="J342" s="12">
        <f>+Roc_InfraMR[[#This Row],[A.01.2 -  Longitud de Líneas de Explotación No Electrificadas Vía Doble o Múltiple (km)]]*2+Roc_InfraMR[[#This Row],[A.01.1 -  Longitud de Líneas de Explotación No Electrificadas Vía Simple (km)]]</f>
        <v>374.755</v>
      </c>
      <c r="K342" s="12">
        <v>0</v>
      </c>
      <c r="L342" s="12">
        <f>+Roc_InfraMR[[#This Row],[A.02.2 -  Longitud de Líneas de Explotación Electrificadas Vía Doble o Múltiple (km)]]*2</f>
        <v>255.2</v>
      </c>
      <c r="M342" s="12">
        <v>0</v>
      </c>
      <c r="N342" s="12">
        <f>+Roc_InfraMR[[#This Row],[A.03.1 -  Longitud de Vías de Explotación No Electrificadas Troncales y Ramales (vía principal) (km)]]+Roc_InfraMR[[#This Row],[A.04.1 -  Longitud de Vías de Explotación Electrificadas Troncales y Ramales (vía principal) (km)]]</f>
        <v>629.95499999999993</v>
      </c>
      <c r="O342" s="12">
        <f>+Roc_InfraMR[[#This Row],[Total Vías (excluido Auxiliares)]]</f>
        <v>629.95499999999993</v>
      </c>
      <c r="P342" s="1">
        <v>50</v>
      </c>
      <c r="Q342" s="1">
        <v>17</v>
      </c>
      <c r="R342" s="1">
        <v>12</v>
      </c>
      <c r="S342" s="1">
        <f t="shared" si="54"/>
        <v>79</v>
      </c>
      <c r="T342" s="1">
        <v>40</v>
      </c>
      <c r="U342" s="1">
        <v>89</v>
      </c>
      <c r="V342" s="1">
        <v>8</v>
      </c>
      <c r="W342" s="1">
        <v>31</v>
      </c>
      <c r="X342" s="1">
        <v>6</v>
      </c>
      <c r="Y342" s="1">
        <f t="shared" si="55"/>
        <v>174</v>
      </c>
      <c r="Z342" s="1">
        <v>75</v>
      </c>
      <c r="AA342" s="1">
        <v>26</v>
      </c>
      <c r="AB342" s="1">
        <v>174</v>
      </c>
      <c r="AC342" s="1">
        <f t="shared" si="56"/>
        <v>275</v>
      </c>
      <c r="AD342" s="1">
        <v>22</v>
      </c>
      <c r="AE342" s="1">
        <v>31</v>
      </c>
      <c r="AF342" s="1">
        <v>144</v>
      </c>
      <c r="AG342" s="1">
        <f t="shared" si="57"/>
        <v>197</v>
      </c>
      <c r="AH342" s="12">
        <v>73.900999999999996</v>
      </c>
      <c r="AI342" s="12">
        <v>17.989000000000001</v>
      </c>
      <c r="AJ342" s="12">
        <v>145.79599999999999</v>
      </c>
      <c r="AK342" s="12">
        <f t="shared" si="58"/>
        <v>237.68599999999998</v>
      </c>
      <c r="AL342" s="1">
        <v>3</v>
      </c>
      <c r="AM342" s="1">
        <v>0</v>
      </c>
      <c r="AN342" s="1">
        <v>28</v>
      </c>
      <c r="AO342" s="1">
        <f t="shared" si="59"/>
        <v>31</v>
      </c>
      <c r="AP342" s="1">
        <v>222</v>
      </c>
      <c r="AQ342" s="1">
        <v>112</v>
      </c>
      <c r="AR342" s="1">
        <v>59</v>
      </c>
      <c r="AS342" s="1">
        <f>+Roc_InfraMR[[#This Row],[B.02.3 - Parque de Coches Eléctricos Motrices Tipo R]]+Roc_InfraMR[[#This Row],[B.02.2 - Parque de Coches Eléctricos Motrices Remolcados Tipo R]]+Roc_InfraMR[[#This Row],[B.02.1 - Parque de Coches Eléctricos Motrices]]</f>
        <v>393</v>
      </c>
      <c r="AT342" s="1">
        <v>0</v>
      </c>
      <c r="AU342" s="1">
        <v>0</v>
      </c>
      <c r="AV342" s="1">
        <v>5</v>
      </c>
      <c r="AW342" s="1">
        <f>+SUM(Roc_InfraMR[[#This Row],[B.03.1 - Parque de Coches Motores Motrices Remolcados]:[B.03.3 - Parque de Coches Motores Motrices Cabina]])</f>
        <v>5</v>
      </c>
      <c r="AX342" s="1">
        <v>45</v>
      </c>
      <c r="AY342" s="1">
        <v>17</v>
      </c>
      <c r="AZ342" s="1">
        <v>0</v>
      </c>
      <c r="BA342" s="1">
        <v>108</v>
      </c>
      <c r="BB342" s="1">
        <v>18</v>
      </c>
      <c r="BC342" s="1">
        <f t="shared" si="60"/>
        <v>188</v>
      </c>
      <c r="BD342" s="1">
        <v>0</v>
      </c>
      <c r="BE342" s="1">
        <v>26</v>
      </c>
      <c r="BF342" s="16">
        <v>1676</v>
      </c>
      <c r="BG342" s="85"/>
    </row>
    <row r="343" spans="1:59">
      <c r="A343" s="85">
        <v>2021</v>
      </c>
      <c r="B343" s="1" t="s">
        <v>120</v>
      </c>
      <c r="C343" s="12">
        <v>84.215000000000003</v>
      </c>
      <c r="D343" s="12">
        <v>145.27000000000001</v>
      </c>
      <c r="E343" s="12">
        <v>0</v>
      </c>
      <c r="F343" s="12">
        <v>127.6</v>
      </c>
      <c r="G343" s="12">
        <f t="shared" si="46"/>
        <v>357.08500000000004</v>
      </c>
      <c r="H343" s="12">
        <f>+Roc_InfraMR[[#This Row],[Total Líneas de Explotación ]]</f>
        <v>357.08500000000004</v>
      </c>
      <c r="I343" s="12">
        <v>404.64800000000002</v>
      </c>
      <c r="J343" s="12">
        <f>+Roc_InfraMR[[#This Row],[A.01.2 -  Longitud de Líneas de Explotación No Electrificadas Vía Doble o Múltiple (km)]]*2+Roc_InfraMR[[#This Row],[A.01.1 -  Longitud de Líneas de Explotación No Electrificadas Vía Simple (km)]]</f>
        <v>374.755</v>
      </c>
      <c r="K343" s="12">
        <v>0</v>
      </c>
      <c r="L343" s="12">
        <f>+Roc_InfraMR[[#This Row],[A.02.2 -  Longitud de Líneas de Explotación Electrificadas Vía Doble o Múltiple (km)]]*2</f>
        <v>255.2</v>
      </c>
      <c r="M343" s="12">
        <v>0</v>
      </c>
      <c r="N343" s="12">
        <f>+Roc_InfraMR[[#This Row],[A.03.1 -  Longitud de Vías de Explotación No Electrificadas Troncales y Ramales (vía principal) (km)]]+Roc_InfraMR[[#This Row],[A.04.1 -  Longitud de Vías de Explotación Electrificadas Troncales y Ramales (vía principal) (km)]]</f>
        <v>629.95499999999993</v>
      </c>
      <c r="O343" s="12">
        <f>+Roc_InfraMR[[#This Row],[Total Vías (excluido Auxiliares)]]</f>
        <v>629.95499999999993</v>
      </c>
      <c r="P343" s="1">
        <v>50</v>
      </c>
      <c r="Q343" s="1">
        <v>17</v>
      </c>
      <c r="R343" s="1">
        <v>12</v>
      </c>
      <c r="S343" s="1">
        <f t="shared" si="54"/>
        <v>79</v>
      </c>
      <c r="T343" s="1">
        <v>40</v>
      </c>
      <c r="U343" s="1">
        <v>89</v>
      </c>
      <c r="V343" s="1">
        <v>8</v>
      </c>
      <c r="W343" s="1">
        <v>31</v>
      </c>
      <c r="X343" s="1">
        <v>6</v>
      </c>
      <c r="Y343" s="1">
        <f t="shared" si="55"/>
        <v>174</v>
      </c>
      <c r="Z343" s="1">
        <v>75</v>
      </c>
      <c r="AA343" s="1">
        <v>26</v>
      </c>
      <c r="AB343" s="1">
        <v>174</v>
      </c>
      <c r="AC343" s="1">
        <f t="shared" si="56"/>
        <v>275</v>
      </c>
      <c r="AD343" s="1">
        <v>22</v>
      </c>
      <c r="AE343" s="1">
        <v>31</v>
      </c>
      <c r="AF343" s="1">
        <v>144</v>
      </c>
      <c r="AG343" s="1">
        <f t="shared" si="57"/>
        <v>197</v>
      </c>
      <c r="AH343" s="12">
        <v>73.900999999999996</v>
      </c>
      <c r="AI343" s="12">
        <v>17.989000000000001</v>
      </c>
      <c r="AJ343" s="12">
        <v>145.79599999999999</v>
      </c>
      <c r="AK343" s="12">
        <f t="shared" si="58"/>
        <v>237.68599999999998</v>
      </c>
      <c r="AL343" s="1">
        <v>3</v>
      </c>
      <c r="AM343" s="1">
        <v>0</v>
      </c>
      <c r="AN343" s="1">
        <v>28</v>
      </c>
      <c r="AO343" s="1">
        <f t="shared" si="59"/>
        <v>31</v>
      </c>
      <c r="AP343" s="1">
        <v>222</v>
      </c>
      <c r="AQ343" s="1">
        <v>112</v>
      </c>
      <c r="AR343" s="1">
        <v>59</v>
      </c>
      <c r="AS343" s="1">
        <f>+Roc_InfraMR[[#This Row],[B.02.3 - Parque de Coches Eléctricos Motrices Tipo R]]+Roc_InfraMR[[#This Row],[B.02.2 - Parque de Coches Eléctricos Motrices Remolcados Tipo R]]+Roc_InfraMR[[#This Row],[B.02.1 - Parque de Coches Eléctricos Motrices]]</f>
        <v>393</v>
      </c>
      <c r="AT343" s="1">
        <v>0</v>
      </c>
      <c r="AU343" s="1">
        <v>0</v>
      </c>
      <c r="AV343" s="1">
        <v>5</v>
      </c>
      <c r="AW343" s="1">
        <f>+SUM(Roc_InfraMR[[#This Row],[B.03.1 - Parque de Coches Motores Motrices Remolcados]:[B.03.3 - Parque de Coches Motores Motrices Cabina]])</f>
        <v>5</v>
      </c>
      <c r="AX343" s="1">
        <v>45</v>
      </c>
      <c r="AY343" s="1">
        <v>17</v>
      </c>
      <c r="AZ343" s="1">
        <v>0</v>
      </c>
      <c r="BA343" s="1">
        <v>108</v>
      </c>
      <c r="BB343" s="1">
        <v>18</v>
      </c>
      <c r="BC343" s="1">
        <f t="shared" si="60"/>
        <v>188</v>
      </c>
      <c r="BD343" s="1">
        <v>0</v>
      </c>
      <c r="BE343" s="1">
        <v>26</v>
      </c>
      <c r="BF343" s="16">
        <v>1676</v>
      </c>
      <c r="BG343" s="85"/>
    </row>
    <row r="344" spans="1:59">
      <c r="A344" s="85">
        <v>2021</v>
      </c>
      <c r="B344" s="1" t="s">
        <v>121</v>
      </c>
      <c r="C344" s="12">
        <v>84.215000000000003</v>
      </c>
      <c r="D344" s="12">
        <v>145.27000000000001</v>
      </c>
      <c r="E344" s="12">
        <v>0</v>
      </c>
      <c r="F344" s="12">
        <v>127.6</v>
      </c>
      <c r="G344" s="12">
        <f t="shared" si="46"/>
        <v>357.08500000000004</v>
      </c>
      <c r="H344" s="12">
        <f>+Roc_InfraMR[[#This Row],[Total Líneas de Explotación ]]</f>
        <v>357.08500000000004</v>
      </c>
      <c r="I344" s="12">
        <v>365.16300000000001</v>
      </c>
      <c r="J344" s="12">
        <f>+Roc_InfraMR[[#This Row],[A.01.2 -  Longitud de Líneas de Explotación No Electrificadas Vía Doble o Múltiple (km)]]*2+Roc_InfraMR[[#This Row],[A.01.1 -  Longitud de Líneas de Explotación No Electrificadas Vía Simple (km)]]</f>
        <v>374.755</v>
      </c>
      <c r="K344" s="12">
        <v>0</v>
      </c>
      <c r="L344" s="12">
        <f>+Roc_InfraMR[[#This Row],[A.02.2 -  Longitud de Líneas de Explotación Electrificadas Vía Doble o Múltiple (km)]]*2</f>
        <v>255.2</v>
      </c>
      <c r="M344" s="12">
        <v>0</v>
      </c>
      <c r="N344" s="12">
        <f>+Roc_InfraMR[[#This Row],[A.03.1 -  Longitud de Vías de Explotación No Electrificadas Troncales y Ramales (vía principal) (km)]]+Roc_InfraMR[[#This Row],[A.04.1 -  Longitud de Vías de Explotación Electrificadas Troncales y Ramales (vía principal) (km)]]</f>
        <v>629.95499999999993</v>
      </c>
      <c r="O344" s="12">
        <f>+Roc_InfraMR[[#This Row],[Total Vías (excluido Auxiliares)]]</f>
        <v>629.95499999999993</v>
      </c>
      <c r="P344" s="1">
        <v>50</v>
      </c>
      <c r="Q344" s="1">
        <v>17</v>
      </c>
      <c r="R344" s="1">
        <v>12</v>
      </c>
      <c r="S344" s="1">
        <f t="shared" si="54"/>
        <v>79</v>
      </c>
      <c r="T344" s="1">
        <v>40</v>
      </c>
      <c r="U344" s="1">
        <v>89</v>
      </c>
      <c r="V344" s="1">
        <v>8</v>
      </c>
      <c r="W344" s="1">
        <v>31</v>
      </c>
      <c r="X344" s="1">
        <v>6</v>
      </c>
      <c r="Y344" s="1">
        <f t="shared" si="55"/>
        <v>174</v>
      </c>
      <c r="Z344" s="1">
        <v>75</v>
      </c>
      <c r="AA344" s="1">
        <v>26</v>
      </c>
      <c r="AB344" s="1">
        <v>174</v>
      </c>
      <c r="AC344" s="1">
        <f t="shared" si="56"/>
        <v>275</v>
      </c>
      <c r="AD344" s="1">
        <v>22</v>
      </c>
      <c r="AE344" s="1">
        <v>31</v>
      </c>
      <c r="AF344" s="1">
        <v>144</v>
      </c>
      <c r="AG344" s="1">
        <f t="shared" si="57"/>
        <v>197</v>
      </c>
      <c r="AH344" s="12">
        <v>73.900999999999996</v>
      </c>
      <c r="AI344" s="12">
        <v>17.989000000000001</v>
      </c>
      <c r="AJ344" s="12">
        <v>145.79599999999999</v>
      </c>
      <c r="AK344" s="12">
        <f t="shared" si="58"/>
        <v>237.68599999999998</v>
      </c>
      <c r="AL344" s="1">
        <v>3</v>
      </c>
      <c r="AM344" s="1">
        <v>0</v>
      </c>
      <c r="AN344" s="1">
        <v>28</v>
      </c>
      <c r="AO344" s="1">
        <f t="shared" si="59"/>
        <v>31</v>
      </c>
      <c r="AP344" s="1">
        <v>222</v>
      </c>
      <c r="AQ344" s="1">
        <v>112</v>
      </c>
      <c r="AR344" s="1">
        <v>59</v>
      </c>
      <c r="AS344" s="1">
        <f>+Roc_InfraMR[[#This Row],[B.02.3 - Parque de Coches Eléctricos Motrices Tipo R]]+Roc_InfraMR[[#This Row],[B.02.2 - Parque de Coches Eléctricos Motrices Remolcados Tipo R]]+Roc_InfraMR[[#This Row],[B.02.1 - Parque de Coches Eléctricos Motrices]]</f>
        <v>393</v>
      </c>
      <c r="AT344" s="1">
        <v>0</v>
      </c>
      <c r="AU344" s="1">
        <v>0</v>
      </c>
      <c r="AV344" s="1">
        <v>5</v>
      </c>
      <c r="AW344" s="1">
        <f>+SUM(Roc_InfraMR[[#This Row],[B.03.1 - Parque de Coches Motores Motrices Remolcados]:[B.03.3 - Parque de Coches Motores Motrices Cabina]])</f>
        <v>5</v>
      </c>
      <c r="AX344" s="1">
        <v>45</v>
      </c>
      <c r="AY344" s="1">
        <v>17</v>
      </c>
      <c r="AZ344" s="1">
        <v>0</v>
      </c>
      <c r="BA344" s="1">
        <v>108</v>
      </c>
      <c r="BB344" s="1">
        <v>18</v>
      </c>
      <c r="BC344" s="1">
        <f t="shared" si="60"/>
        <v>188</v>
      </c>
      <c r="BD344" s="1">
        <v>0</v>
      </c>
      <c r="BE344" s="1">
        <v>26</v>
      </c>
      <c r="BF344" s="16">
        <v>1676</v>
      </c>
      <c r="BG344" s="85"/>
    </row>
    <row r="345" spans="1:59">
      <c r="A345" s="85">
        <v>2021</v>
      </c>
      <c r="B345" s="1" t="s">
        <v>122</v>
      </c>
      <c r="C345" s="12">
        <v>84.215000000000003</v>
      </c>
      <c r="D345" s="12">
        <v>145.27000000000001</v>
      </c>
      <c r="E345" s="12">
        <v>0</v>
      </c>
      <c r="F345" s="12">
        <v>127.6</v>
      </c>
      <c r="G345" s="12">
        <f t="shared" si="46"/>
        <v>357.08500000000004</v>
      </c>
      <c r="H345" s="12">
        <f>+Roc_InfraMR[[#This Row],[Total Líneas de Explotación ]]</f>
        <v>357.08500000000004</v>
      </c>
      <c r="I345" s="12">
        <v>365.16300000000001</v>
      </c>
      <c r="J345" s="12">
        <f>+Roc_InfraMR[[#This Row],[A.01.2 -  Longitud de Líneas de Explotación No Electrificadas Vía Doble o Múltiple (km)]]*2+Roc_InfraMR[[#This Row],[A.01.1 -  Longitud de Líneas de Explotación No Electrificadas Vía Simple (km)]]</f>
        <v>374.755</v>
      </c>
      <c r="K345" s="12">
        <v>0</v>
      </c>
      <c r="L345" s="12">
        <f>+Roc_InfraMR[[#This Row],[A.02.2 -  Longitud de Líneas de Explotación Electrificadas Vía Doble o Múltiple (km)]]*2</f>
        <v>255.2</v>
      </c>
      <c r="M345" s="12">
        <v>0</v>
      </c>
      <c r="N345" s="12">
        <f>+Roc_InfraMR[[#This Row],[A.03.1 -  Longitud de Vías de Explotación No Electrificadas Troncales y Ramales (vía principal) (km)]]+Roc_InfraMR[[#This Row],[A.04.1 -  Longitud de Vías de Explotación Electrificadas Troncales y Ramales (vía principal) (km)]]</f>
        <v>629.95499999999993</v>
      </c>
      <c r="O345" s="12">
        <f>+Roc_InfraMR[[#This Row],[Total Vías (excluido Auxiliares)]]</f>
        <v>629.95499999999993</v>
      </c>
      <c r="P345" s="1">
        <v>50</v>
      </c>
      <c r="Q345" s="1">
        <v>17</v>
      </c>
      <c r="R345" s="1">
        <v>12</v>
      </c>
      <c r="S345" s="1">
        <f t="shared" si="54"/>
        <v>79</v>
      </c>
      <c r="T345" s="1">
        <v>40</v>
      </c>
      <c r="U345" s="1">
        <v>89</v>
      </c>
      <c r="V345" s="1">
        <v>8</v>
      </c>
      <c r="W345" s="1">
        <v>31</v>
      </c>
      <c r="X345" s="1">
        <v>6</v>
      </c>
      <c r="Y345" s="1">
        <f t="shared" si="55"/>
        <v>174</v>
      </c>
      <c r="Z345" s="1">
        <v>75</v>
      </c>
      <c r="AA345" s="1">
        <v>26</v>
      </c>
      <c r="AB345" s="1">
        <v>174</v>
      </c>
      <c r="AC345" s="1">
        <f t="shared" si="56"/>
        <v>275</v>
      </c>
      <c r="AD345" s="1">
        <v>22</v>
      </c>
      <c r="AE345" s="1">
        <v>31</v>
      </c>
      <c r="AF345" s="1">
        <v>144</v>
      </c>
      <c r="AG345" s="1">
        <f t="shared" si="57"/>
        <v>197</v>
      </c>
      <c r="AH345" s="12">
        <v>73.900999999999996</v>
      </c>
      <c r="AI345" s="12">
        <v>17.989000000000001</v>
      </c>
      <c r="AJ345" s="12">
        <v>145.79599999999999</v>
      </c>
      <c r="AK345" s="12">
        <f t="shared" si="58"/>
        <v>237.68599999999998</v>
      </c>
      <c r="AL345" s="1">
        <v>3</v>
      </c>
      <c r="AM345" s="1">
        <v>0</v>
      </c>
      <c r="AN345" s="1">
        <v>28</v>
      </c>
      <c r="AO345" s="1">
        <f t="shared" si="59"/>
        <v>31</v>
      </c>
      <c r="AP345" s="1">
        <v>222</v>
      </c>
      <c r="AQ345" s="1">
        <v>112</v>
      </c>
      <c r="AR345" s="1">
        <v>59</v>
      </c>
      <c r="AS345" s="1">
        <f>+Roc_InfraMR[[#This Row],[B.02.3 - Parque de Coches Eléctricos Motrices Tipo R]]+Roc_InfraMR[[#This Row],[B.02.2 - Parque de Coches Eléctricos Motrices Remolcados Tipo R]]+Roc_InfraMR[[#This Row],[B.02.1 - Parque de Coches Eléctricos Motrices]]</f>
        <v>393</v>
      </c>
      <c r="AT345" s="1">
        <v>0</v>
      </c>
      <c r="AU345" s="1">
        <v>0</v>
      </c>
      <c r="AV345" s="1">
        <v>5</v>
      </c>
      <c r="AW345" s="1">
        <f>+SUM(Roc_InfraMR[[#This Row],[B.03.1 - Parque de Coches Motores Motrices Remolcados]:[B.03.3 - Parque de Coches Motores Motrices Cabina]])</f>
        <v>5</v>
      </c>
      <c r="AX345" s="1">
        <v>45</v>
      </c>
      <c r="AY345" s="1">
        <v>17</v>
      </c>
      <c r="AZ345" s="1">
        <v>0</v>
      </c>
      <c r="BA345" s="1">
        <v>108</v>
      </c>
      <c r="BB345" s="1">
        <v>18</v>
      </c>
      <c r="BC345" s="1">
        <f t="shared" si="60"/>
        <v>188</v>
      </c>
      <c r="BD345" s="1">
        <v>0</v>
      </c>
      <c r="BE345" s="1">
        <v>26</v>
      </c>
      <c r="BF345" s="16">
        <v>1676</v>
      </c>
      <c r="BG345" s="85"/>
    </row>
    <row r="346" spans="1:59">
      <c r="A346" s="85">
        <v>2021</v>
      </c>
      <c r="B346" s="1" t="s">
        <v>123</v>
      </c>
      <c r="C346" s="12">
        <v>84.215000000000003</v>
      </c>
      <c r="D346" s="12">
        <v>145.27000000000001</v>
      </c>
      <c r="E346" s="12">
        <v>0</v>
      </c>
      <c r="F346" s="12">
        <v>127.6</v>
      </c>
      <c r="G346" s="12">
        <f t="shared" si="46"/>
        <v>357.08500000000004</v>
      </c>
      <c r="H346" s="12">
        <f>+Roc_InfraMR[[#This Row],[Total Líneas de Explotación ]]</f>
        <v>357.08500000000004</v>
      </c>
      <c r="I346" s="12">
        <v>365.16300000000001</v>
      </c>
      <c r="J346" s="12">
        <f>+Roc_InfraMR[[#This Row],[A.01.2 -  Longitud de Líneas de Explotación No Electrificadas Vía Doble o Múltiple (km)]]*2+Roc_InfraMR[[#This Row],[A.01.1 -  Longitud de Líneas de Explotación No Electrificadas Vía Simple (km)]]</f>
        <v>374.755</v>
      </c>
      <c r="K346" s="12">
        <v>0</v>
      </c>
      <c r="L346" s="12">
        <f>+Roc_InfraMR[[#This Row],[A.02.2 -  Longitud de Líneas de Explotación Electrificadas Vía Doble o Múltiple (km)]]*2</f>
        <v>255.2</v>
      </c>
      <c r="M346" s="12">
        <v>0</v>
      </c>
      <c r="N346" s="12">
        <f>+Roc_InfraMR[[#This Row],[A.03.1 -  Longitud de Vías de Explotación No Electrificadas Troncales y Ramales (vía principal) (km)]]+Roc_InfraMR[[#This Row],[A.04.1 -  Longitud de Vías de Explotación Electrificadas Troncales y Ramales (vía principal) (km)]]</f>
        <v>629.95499999999993</v>
      </c>
      <c r="O346" s="12">
        <f>+Roc_InfraMR[[#This Row],[Total Vías (excluido Auxiliares)]]</f>
        <v>629.95499999999993</v>
      </c>
      <c r="P346" s="1">
        <v>50</v>
      </c>
      <c r="Q346" s="1">
        <v>17</v>
      </c>
      <c r="R346" s="1">
        <v>12</v>
      </c>
      <c r="S346" s="1">
        <f t="shared" si="54"/>
        <v>79</v>
      </c>
      <c r="T346" s="1">
        <v>40</v>
      </c>
      <c r="U346" s="1">
        <v>89</v>
      </c>
      <c r="V346" s="1">
        <v>8</v>
      </c>
      <c r="W346" s="1">
        <v>31</v>
      </c>
      <c r="X346" s="1">
        <v>6</v>
      </c>
      <c r="Y346" s="1">
        <f t="shared" si="55"/>
        <v>174</v>
      </c>
      <c r="Z346" s="1">
        <v>75</v>
      </c>
      <c r="AA346" s="1">
        <v>26</v>
      </c>
      <c r="AB346" s="1">
        <v>174</v>
      </c>
      <c r="AC346" s="1">
        <f t="shared" si="56"/>
        <v>275</v>
      </c>
      <c r="AD346" s="1">
        <v>22</v>
      </c>
      <c r="AE346" s="1">
        <v>31</v>
      </c>
      <c r="AF346" s="1">
        <v>144</v>
      </c>
      <c r="AG346" s="1">
        <f t="shared" si="57"/>
        <v>197</v>
      </c>
      <c r="AH346" s="12">
        <v>73.900999999999996</v>
      </c>
      <c r="AI346" s="12">
        <v>17.989000000000001</v>
      </c>
      <c r="AJ346" s="12">
        <v>145.79599999999999</v>
      </c>
      <c r="AK346" s="12">
        <f t="shared" si="58"/>
        <v>237.68599999999998</v>
      </c>
      <c r="AL346" s="1">
        <v>3</v>
      </c>
      <c r="AM346" s="1">
        <v>0</v>
      </c>
      <c r="AN346" s="1">
        <v>28</v>
      </c>
      <c r="AO346" s="1">
        <f t="shared" si="59"/>
        <v>31</v>
      </c>
      <c r="AP346" s="1">
        <v>222</v>
      </c>
      <c r="AQ346" s="1">
        <v>112</v>
      </c>
      <c r="AR346" s="1">
        <v>59</v>
      </c>
      <c r="AS346" s="1">
        <f>+Roc_InfraMR[[#This Row],[B.02.3 - Parque de Coches Eléctricos Motrices Tipo R]]+Roc_InfraMR[[#This Row],[B.02.2 - Parque de Coches Eléctricos Motrices Remolcados Tipo R]]+Roc_InfraMR[[#This Row],[B.02.1 - Parque de Coches Eléctricos Motrices]]</f>
        <v>393</v>
      </c>
      <c r="AT346" s="1">
        <v>0</v>
      </c>
      <c r="AU346" s="1">
        <v>0</v>
      </c>
      <c r="AV346" s="1">
        <v>5</v>
      </c>
      <c r="AW346" s="1">
        <f>+SUM(Roc_InfraMR[[#This Row],[B.03.1 - Parque de Coches Motores Motrices Remolcados]:[B.03.3 - Parque de Coches Motores Motrices Cabina]])</f>
        <v>5</v>
      </c>
      <c r="AX346" s="1">
        <v>45</v>
      </c>
      <c r="AY346" s="1">
        <v>17</v>
      </c>
      <c r="AZ346" s="1">
        <v>0</v>
      </c>
      <c r="BA346" s="1">
        <v>108</v>
      </c>
      <c r="BB346" s="1">
        <v>18</v>
      </c>
      <c r="BC346" s="1">
        <f t="shared" si="60"/>
        <v>188</v>
      </c>
      <c r="BD346" s="1">
        <v>0</v>
      </c>
      <c r="BE346" s="1">
        <v>26</v>
      </c>
      <c r="BF346" s="16">
        <v>1676</v>
      </c>
      <c r="BG346" s="85"/>
    </row>
    <row r="347" spans="1:59">
      <c r="A347" s="85">
        <v>2021</v>
      </c>
      <c r="B347" s="1" t="s">
        <v>124</v>
      </c>
      <c r="C347" s="12">
        <v>84.215000000000003</v>
      </c>
      <c r="D347" s="12">
        <v>145.27000000000001</v>
      </c>
      <c r="E347" s="12">
        <v>0</v>
      </c>
      <c r="F347" s="12">
        <v>127.6</v>
      </c>
      <c r="G347" s="12">
        <f t="shared" si="46"/>
        <v>357.08500000000004</v>
      </c>
      <c r="H347" s="12">
        <f>+Roc_InfraMR[[#This Row],[Total Líneas de Explotación ]]</f>
        <v>357.08500000000004</v>
      </c>
      <c r="I347" s="12">
        <v>365.16300000000001</v>
      </c>
      <c r="J347" s="12">
        <f>+Roc_InfraMR[[#This Row],[A.01.2 -  Longitud de Líneas de Explotación No Electrificadas Vía Doble o Múltiple (km)]]*2+Roc_InfraMR[[#This Row],[A.01.1 -  Longitud de Líneas de Explotación No Electrificadas Vía Simple (km)]]</f>
        <v>374.755</v>
      </c>
      <c r="K347" s="12">
        <v>0</v>
      </c>
      <c r="L347" s="12">
        <f>+Roc_InfraMR[[#This Row],[A.02.2 -  Longitud de Líneas de Explotación Electrificadas Vía Doble o Múltiple (km)]]*2</f>
        <v>255.2</v>
      </c>
      <c r="M347" s="12">
        <v>0</v>
      </c>
      <c r="N347" s="12">
        <f>+Roc_InfraMR[[#This Row],[A.03.1 -  Longitud de Vías de Explotación No Electrificadas Troncales y Ramales (vía principal) (km)]]+Roc_InfraMR[[#This Row],[A.04.1 -  Longitud de Vías de Explotación Electrificadas Troncales y Ramales (vía principal) (km)]]</f>
        <v>629.95499999999993</v>
      </c>
      <c r="O347" s="12">
        <f>+Roc_InfraMR[[#This Row],[Total Vías (excluido Auxiliares)]]</f>
        <v>629.95499999999993</v>
      </c>
      <c r="P347" s="1">
        <v>50</v>
      </c>
      <c r="Q347" s="1">
        <v>17</v>
      </c>
      <c r="R347" s="1">
        <v>12</v>
      </c>
      <c r="S347" s="1">
        <f t="shared" si="54"/>
        <v>79</v>
      </c>
      <c r="T347" s="1">
        <v>40</v>
      </c>
      <c r="U347" s="1">
        <v>89</v>
      </c>
      <c r="V347" s="1">
        <v>8</v>
      </c>
      <c r="W347" s="1">
        <v>31</v>
      </c>
      <c r="X347" s="1">
        <v>6</v>
      </c>
      <c r="Y347" s="1">
        <f t="shared" si="55"/>
        <v>174</v>
      </c>
      <c r="Z347" s="1">
        <v>75</v>
      </c>
      <c r="AA347" s="1">
        <v>26</v>
      </c>
      <c r="AB347" s="1">
        <v>174</v>
      </c>
      <c r="AC347" s="1">
        <f t="shared" si="56"/>
        <v>275</v>
      </c>
      <c r="AD347" s="1">
        <v>22</v>
      </c>
      <c r="AE347" s="1">
        <v>31</v>
      </c>
      <c r="AF347" s="1">
        <v>144</v>
      </c>
      <c r="AG347" s="1">
        <f t="shared" si="57"/>
        <v>197</v>
      </c>
      <c r="AH347" s="12">
        <v>73.900999999999996</v>
      </c>
      <c r="AI347" s="12">
        <v>17.989000000000001</v>
      </c>
      <c r="AJ347" s="12">
        <v>145.79599999999999</v>
      </c>
      <c r="AK347" s="12">
        <f t="shared" si="58"/>
        <v>237.68599999999998</v>
      </c>
      <c r="AL347" s="1">
        <v>3</v>
      </c>
      <c r="AM347" s="1">
        <v>0</v>
      </c>
      <c r="AN347" s="1">
        <v>28</v>
      </c>
      <c r="AO347" s="1">
        <f t="shared" si="59"/>
        <v>31</v>
      </c>
      <c r="AP347" s="1">
        <v>222</v>
      </c>
      <c r="AQ347" s="1">
        <v>112</v>
      </c>
      <c r="AR347" s="1">
        <v>59</v>
      </c>
      <c r="AS347" s="1">
        <f>+Roc_InfraMR[[#This Row],[B.02.3 - Parque de Coches Eléctricos Motrices Tipo R]]+Roc_InfraMR[[#This Row],[B.02.2 - Parque de Coches Eléctricos Motrices Remolcados Tipo R]]+Roc_InfraMR[[#This Row],[B.02.1 - Parque de Coches Eléctricos Motrices]]</f>
        <v>393</v>
      </c>
      <c r="AT347" s="1">
        <v>0</v>
      </c>
      <c r="AU347" s="1">
        <v>0</v>
      </c>
      <c r="AV347" s="1">
        <v>5</v>
      </c>
      <c r="AW347" s="1">
        <f>+SUM(Roc_InfraMR[[#This Row],[B.03.1 - Parque de Coches Motores Motrices Remolcados]:[B.03.3 - Parque de Coches Motores Motrices Cabina]])</f>
        <v>5</v>
      </c>
      <c r="AX347" s="1">
        <v>45</v>
      </c>
      <c r="AY347" s="1">
        <v>17</v>
      </c>
      <c r="AZ347" s="1">
        <v>0</v>
      </c>
      <c r="BA347" s="1">
        <v>108</v>
      </c>
      <c r="BB347" s="1">
        <v>18</v>
      </c>
      <c r="BC347" s="1">
        <f t="shared" si="60"/>
        <v>188</v>
      </c>
      <c r="BD347" s="1">
        <v>0</v>
      </c>
      <c r="BE347" s="1">
        <v>26</v>
      </c>
      <c r="BF347" s="16">
        <v>1676</v>
      </c>
      <c r="BG347" s="85"/>
    </row>
    <row r="348" spans="1:59">
      <c r="A348" s="85">
        <v>2021</v>
      </c>
      <c r="B348" s="1" t="s">
        <v>125</v>
      </c>
      <c r="C348" s="12">
        <v>84.215000000000003</v>
      </c>
      <c r="D348" s="12">
        <v>145.27000000000001</v>
      </c>
      <c r="E348" s="12">
        <v>0</v>
      </c>
      <c r="F348" s="12">
        <v>127.6</v>
      </c>
      <c r="G348" s="12">
        <f t="shared" si="46"/>
        <v>357.08500000000004</v>
      </c>
      <c r="H348" s="12">
        <f>+Roc_InfraMR[[#This Row],[Total Líneas de Explotación ]]</f>
        <v>357.08500000000004</v>
      </c>
      <c r="I348" s="12">
        <v>365.16300000000001</v>
      </c>
      <c r="J348" s="12">
        <f>+Roc_InfraMR[[#This Row],[A.01.2 -  Longitud de Líneas de Explotación No Electrificadas Vía Doble o Múltiple (km)]]*2+Roc_InfraMR[[#This Row],[A.01.1 -  Longitud de Líneas de Explotación No Electrificadas Vía Simple (km)]]</f>
        <v>374.755</v>
      </c>
      <c r="K348" s="12">
        <v>0</v>
      </c>
      <c r="L348" s="12">
        <f>+Roc_InfraMR[[#This Row],[A.02.2 -  Longitud de Líneas de Explotación Electrificadas Vía Doble o Múltiple (km)]]*2</f>
        <v>255.2</v>
      </c>
      <c r="M348" s="12">
        <v>0</v>
      </c>
      <c r="N348" s="12">
        <f>+Roc_InfraMR[[#This Row],[A.03.1 -  Longitud de Vías de Explotación No Electrificadas Troncales y Ramales (vía principal) (km)]]+Roc_InfraMR[[#This Row],[A.04.1 -  Longitud de Vías de Explotación Electrificadas Troncales y Ramales (vía principal) (km)]]</f>
        <v>629.95499999999993</v>
      </c>
      <c r="O348" s="12">
        <f>+Roc_InfraMR[[#This Row],[Total Vías (excluido Auxiliares)]]</f>
        <v>629.95499999999993</v>
      </c>
      <c r="P348" s="1">
        <v>50</v>
      </c>
      <c r="Q348" s="1">
        <v>17</v>
      </c>
      <c r="R348" s="1">
        <v>12</v>
      </c>
      <c r="S348" s="1">
        <f t="shared" si="54"/>
        <v>79</v>
      </c>
      <c r="T348" s="1">
        <v>40</v>
      </c>
      <c r="U348" s="1">
        <v>89</v>
      </c>
      <c r="V348" s="1">
        <v>8</v>
      </c>
      <c r="W348" s="1">
        <v>31</v>
      </c>
      <c r="X348" s="1">
        <v>6</v>
      </c>
      <c r="Y348" s="1">
        <f t="shared" si="55"/>
        <v>174</v>
      </c>
      <c r="Z348" s="1">
        <v>75</v>
      </c>
      <c r="AA348" s="1">
        <v>26</v>
      </c>
      <c r="AB348" s="1">
        <v>174</v>
      </c>
      <c r="AC348" s="1">
        <f t="shared" si="56"/>
        <v>275</v>
      </c>
      <c r="AD348" s="1">
        <v>22</v>
      </c>
      <c r="AE348" s="1">
        <v>31</v>
      </c>
      <c r="AF348" s="1">
        <v>144</v>
      </c>
      <c r="AG348" s="1">
        <f t="shared" si="57"/>
        <v>197</v>
      </c>
      <c r="AH348" s="12">
        <v>73.900999999999996</v>
      </c>
      <c r="AI348" s="12">
        <v>17.989000000000001</v>
      </c>
      <c r="AJ348" s="12">
        <v>145.79599999999999</v>
      </c>
      <c r="AK348" s="12">
        <f t="shared" si="58"/>
        <v>237.68599999999998</v>
      </c>
      <c r="AL348" s="1">
        <v>3</v>
      </c>
      <c r="AM348" s="1">
        <v>0</v>
      </c>
      <c r="AN348" s="1">
        <v>28</v>
      </c>
      <c r="AO348" s="1">
        <f t="shared" si="59"/>
        <v>31</v>
      </c>
      <c r="AP348" s="1">
        <v>222</v>
      </c>
      <c r="AQ348" s="1">
        <v>112</v>
      </c>
      <c r="AR348" s="1">
        <v>59</v>
      </c>
      <c r="AS348" s="1">
        <f>+Roc_InfraMR[[#This Row],[B.02.3 - Parque de Coches Eléctricos Motrices Tipo R]]+Roc_InfraMR[[#This Row],[B.02.2 - Parque de Coches Eléctricos Motrices Remolcados Tipo R]]+Roc_InfraMR[[#This Row],[B.02.1 - Parque de Coches Eléctricos Motrices]]</f>
        <v>393</v>
      </c>
      <c r="AT348" s="1">
        <v>0</v>
      </c>
      <c r="AU348" s="1">
        <v>0</v>
      </c>
      <c r="AV348" s="1">
        <v>5</v>
      </c>
      <c r="AW348" s="1">
        <f>+SUM(Roc_InfraMR[[#This Row],[B.03.1 - Parque de Coches Motores Motrices Remolcados]:[B.03.3 - Parque de Coches Motores Motrices Cabina]])</f>
        <v>5</v>
      </c>
      <c r="AX348" s="1">
        <v>45</v>
      </c>
      <c r="AY348" s="1">
        <v>17</v>
      </c>
      <c r="AZ348" s="1">
        <v>0</v>
      </c>
      <c r="BA348" s="1">
        <v>108</v>
      </c>
      <c r="BB348" s="1">
        <v>18</v>
      </c>
      <c r="BC348" s="1">
        <f t="shared" si="60"/>
        <v>188</v>
      </c>
      <c r="BD348" s="1">
        <v>0</v>
      </c>
      <c r="BE348" s="1">
        <v>26</v>
      </c>
      <c r="BF348" s="16">
        <v>1676</v>
      </c>
      <c r="BG348" s="85"/>
    </row>
    <row r="349" spans="1:59">
      <c r="A349" s="85">
        <v>2021</v>
      </c>
      <c r="B349" s="1" t="s">
        <v>126</v>
      </c>
      <c r="C349" s="12">
        <v>84.215000000000003</v>
      </c>
      <c r="D349" s="12">
        <v>145.27000000000001</v>
      </c>
      <c r="E349" s="12">
        <v>0</v>
      </c>
      <c r="F349" s="12">
        <v>127.6</v>
      </c>
      <c r="G349" s="12">
        <f t="shared" si="46"/>
        <v>357.08500000000004</v>
      </c>
      <c r="H349" s="12">
        <f>+Roc_InfraMR[[#This Row],[Total Líneas de Explotación ]]</f>
        <v>357.08500000000004</v>
      </c>
      <c r="I349" s="12">
        <v>410.28800000000001</v>
      </c>
      <c r="J349" s="12">
        <f>+Roc_InfraMR[[#This Row],[A.01.2 -  Longitud de Líneas de Explotación No Electrificadas Vía Doble o Múltiple (km)]]*2+Roc_InfraMR[[#This Row],[A.01.1 -  Longitud de Líneas de Explotación No Electrificadas Vía Simple (km)]]</f>
        <v>374.755</v>
      </c>
      <c r="K349" s="12">
        <v>0</v>
      </c>
      <c r="L349" s="12">
        <f>+Roc_InfraMR[[#This Row],[A.02.2 -  Longitud de Líneas de Explotación Electrificadas Vía Doble o Múltiple (km)]]*2</f>
        <v>255.2</v>
      </c>
      <c r="M349" s="12">
        <v>0</v>
      </c>
      <c r="N349" s="12">
        <f>+Roc_InfraMR[[#This Row],[A.03.1 -  Longitud de Vías de Explotación No Electrificadas Troncales y Ramales (vía principal) (km)]]+Roc_InfraMR[[#This Row],[A.04.1 -  Longitud de Vías de Explotación Electrificadas Troncales y Ramales (vía principal) (km)]]</f>
        <v>629.95499999999993</v>
      </c>
      <c r="O349" s="12">
        <f>+Roc_InfraMR[[#This Row],[Total Vías (excluido Auxiliares)]]</f>
        <v>629.95499999999993</v>
      </c>
      <c r="P349" s="1">
        <v>50</v>
      </c>
      <c r="Q349" s="1">
        <v>17</v>
      </c>
      <c r="R349" s="1">
        <v>12</v>
      </c>
      <c r="S349" s="1">
        <f t="shared" si="54"/>
        <v>79</v>
      </c>
      <c r="T349" s="1">
        <v>40</v>
      </c>
      <c r="U349" s="1">
        <v>89</v>
      </c>
      <c r="V349" s="1">
        <v>8</v>
      </c>
      <c r="W349" s="1">
        <v>31</v>
      </c>
      <c r="X349" s="1">
        <v>6</v>
      </c>
      <c r="Y349" s="1">
        <f t="shared" si="55"/>
        <v>174</v>
      </c>
      <c r="Z349" s="1">
        <v>75</v>
      </c>
      <c r="AA349" s="1">
        <v>26</v>
      </c>
      <c r="AB349" s="1">
        <v>174</v>
      </c>
      <c r="AC349" s="1">
        <f t="shared" si="56"/>
        <v>275</v>
      </c>
      <c r="AD349" s="1">
        <v>22</v>
      </c>
      <c r="AE349" s="1">
        <v>31</v>
      </c>
      <c r="AF349" s="1">
        <v>144</v>
      </c>
      <c r="AG349" s="1">
        <f t="shared" si="57"/>
        <v>197</v>
      </c>
      <c r="AH349" s="12">
        <v>73.900999999999996</v>
      </c>
      <c r="AI349" s="12">
        <v>17.989000000000001</v>
      </c>
      <c r="AJ349" s="12">
        <v>145.79599999999999</v>
      </c>
      <c r="AK349" s="12">
        <f t="shared" si="58"/>
        <v>237.68599999999998</v>
      </c>
      <c r="AL349" s="1">
        <v>3</v>
      </c>
      <c r="AM349" s="1">
        <v>0</v>
      </c>
      <c r="AN349" s="1">
        <v>28</v>
      </c>
      <c r="AO349" s="1">
        <f t="shared" si="59"/>
        <v>31</v>
      </c>
      <c r="AP349" s="1">
        <v>222</v>
      </c>
      <c r="AQ349" s="1">
        <v>112</v>
      </c>
      <c r="AR349" s="1">
        <v>59</v>
      </c>
      <c r="AS349" s="1">
        <f>+Roc_InfraMR[[#This Row],[B.02.3 - Parque de Coches Eléctricos Motrices Tipo R]]+Roc_InfraMR[[#This Row],[B.02.2 - Parque de Coches Eléctricos Motrices Remolcados Tipo R]]+Roc_InfraMR[[#This Row],[B.02.1 - Parque de Coches Eléctricos Motrices]]</f>
        <v>393</v>
      </c>
      <c r="AT349" s="1">
        <v>0</v>
      </c>
      <c r="AU349" s="1">
        <v>0</v>
      </c>
      <c r="AV349" s="1">
        <v>5</v>
      </c>
      <c r="AW349" s="1">
        <f>+SUM(Roc_InfraMR[[#This Row],[B.03.1 - Parque de Coches Motores Motrices Remolcados]:[B.03.3 - Parque de Coches Motores Motrices Cabina]])</f>
        <v>5</v>
      </c>
      <c r="AX349" s="1">
        <v>45</v>
      </c>
      <c r="AY349" s="1">
        <v>17</v>
      </c>
      <c r="AZ349" s="1">
        <v>0</v>
      </c>
      <c r="BA349" s="1">
        <v>108</v>
      </c>
      <c r="BB349" s="1">
        <v>18</v>
      </c>
      <c r="BC349" s="1">
        <f t="shared" si="60"/>
        <v>188</v>
      </c>
      <c r="BD349" s="1">
        <v>0</v>
      </c>
      <c r="BE349" s="1">
        <v>26</v>
      </c>
      <c r="BF349" s="16">
        <v>1676</v>
      </c>
      <c r="BG349" s="85"/>
    </row>
    <row r="350" spans="1:59">
      <c r="A350" s="1">
        <v>2022</v>
      </c>
      <c r="B350" s="1" t="s">
        <v>115</v>
      </c>
      <c r="C350" s="12">
        <v>84.215000000000003</v>
      </c>
      <c r="D350" s="12">
        <v>145.27000000000001</v>
      </c>
      <c r="E350" s="12">
        <v>0</v>
      </c>
      <c r="F350" s="12">
        <v>127.6</v>
      </c>
      <c r="G350" s="12">
        <f t="shared" si="46"/>
        <v>357.08500000000004</v>
      </c>
      <c r="H350" s="12">
        <f>+Roc_InfraMR[[#This Row],[Total Líneas de Explotación ]]</f>
        <v>357.08500000000004</v>
      </c>
      <c r="I350" s="12">
        <v>410.28800000000001</v>
      </c>
      <c r="J350" s="12">
        <f>+Roc_InfraMR[[#This Row],[A.01.2 -  Longitud de Líneas de Explotación No Electrificadas Vía Doble o Múltiple (km)]]*2+Roc_InfraMR[[#This Row],[A.01.1 -  Longitud de Líneas de Explotación No Electrificadas Vía Simple (km)]]</f>
        <v>374.755</v>
      </c>
      <c r="K350" s="12">
        <v>0</v>
      </c>
      <c r="L350" s="12">
        <f>+Roc_InfraMR[[#This Row],[A.02.2 -  Longitud de Líneas de Explotación Electrificadas Vía Doble o Múltiple (km)]]*2</f>
        <v>255.2</v>
      </c>
      <c r="M350" s="12">
        <v>0</v>
      </c>
      <c r="N350" s="12">
        <f>+Roc_InfraMR[[#This Row],[A.03.1 -  Longitud de Vías de Explotación No Electrificadas Troncales y Ramales (vía principal) (km)]]+Roc_InfraMR[[#This Row],[A.04.1 -  Longitud de Vías de Explotación Electrificadas Troncales y Ramales (vía principal) (km)]]</f>
        <v>629.95499999999993</v>
      </c>
      <c r="O350" s="12">
        <f>+Roc_InfraMR[[#This Row],[Total Vías (excluido Auxiliares)]]</f>
        <v>629.95499999999993</v>
      </c>
      <c r="P350" s="1">
        <v>50</v>
      </c>
      <c r="Q350" s="1">
        <v>17</v>
      </c>
      <c r="R350" s="1">
        <v>12</v>
      </c>
      <c r="S350" s="1">
        <f t="shared" ref="S350:S361" si="61">SUM(P350:R350)</f>
        <v>79</v>
      </c>
      <c r="T350" s="1">
        <v>38</v>
      </c>
      <c r="U350" s="1">
        <v>89</v>
      </c>
      <c r="V350" s="1">
        <v>8</v>
      </c>
      <c r="W350" s="1">
        <v>30</v>
      </c>
      <c r="X350" s="1">
        <v>6</v>
      </c>
      <c r="Y350" s="1">
        <f t="shared" ref="Y350:Y361" si="62">SUM(T350:X350)</f>
        <v>171</v>
      </c>
      <c r="Z350" s="1">
        <v>78</v>
      </c>
      <c r="AA350" s="1">
        <v>27</v>
      </c>
      <c r="AB350" s="1">
        <v>173</v>
      </c>
      <c r="AC350" s="1">
        <f t="shared" ref="AC350:AC361" si="63">SUM(Z350:AB350)</f>
        <v>278</v>
      </c>
      <c r="AD350" s="1">
        <v>22</v>
      </c>
      <c r="AE350" s="1">
        <v>33</v>
      </c>
      <c r="AF350" s="1">
        <v>145</v>
      </c>
      <c r="AG350" s="1">
        <f t="shared" ref="AG350:AG361" si="64">SUM(AD350:AF350)</f>
        <v>200</v>
      </c>
      <c r="AH350" s="12">
        <v>73.900999999999996</v>
      </c>
      <c r="AI350" s="12">
        <v>17.989000000000001</v>
      </c>
      <c r="AJ350" s="12">
        <v>145.79599999999999</v>
      </c>
      <c r="AK350" s="12">
        <f t="shared" ref="AK350:AK361" si="65">SUM(AH350:AJ350)</f>
        <v>237.68599999999998</v>
      </c>
      <c r="AL350" s="1">
        <v>3</v>
      </c>
      <c r="AM350" s="1">
        <v>0</v>
      </c>
      <c r="AN350" s="1">
        <v>29</v>
      </c>
      <c r="AO350" s="1">
        <f t="shared" ref="AO350:AO361" si="66">SUM(AL350:AN350)</f>
        <v>32</v>
      </c>
      <c r="AP350" s="1">
        <v>222</v>
      </c>
      <c r="AQ350" s="1">
        <v>112</v>
      </c>
      <c r="AR350" s="1">
        <v>59</v>
      </c>
      <c r="AS350" s="1">
        <f>+Roc_InfraMR[[#This Row],[B.02.3 - Parque de Coches Eléctricos Motrices Tipo R]]+Roc_InfraMR[[#This Row],[B.02.2 - Parque de Coches Eléctricos Motrices Remolcados Tipo R]]+Roc_InfraMR[[#This Row],[B.02.1 - Parque de Coches Eléctricos Motrices]]</f>
        <v>393</v>
      </c>
      <c r="AT350" s="1">
        <v>3</v>
      </c>
      <c r="AU350" s="1">
        <v>0</v>
      </c>
      <c r="AV350" s="1">
        <v>11</v>
      </c>
      <c r="AW350" s="1">
        <f>+SUM(Roc_InfraMR[[#This Row],[B.03.1 - Parque de Coches Motores Motrices Remolcados]:[B.03.3 - Parque de Coches Motores Motrices Cabina]])</f>
        <v>14</v>
      </c>
      <c r="AX350" s="1">
        <v>42</v>
      </c>
      <c r="AY350" s="1">
        <v>17</v>
      </c>
      <c r="AZ350" s="1">
        <v>0</v>
      </c>
      <c r="BA350" s="1">
        <v>103</v>
      </c>
      <c r="BB350" s="1">
        <v>14</v>
      </c>
      <c r="BC350" s="1">
        <f t="shared" ref="BC350:BC361" si="67">SUM(AX350:BB350)</f>
        <v>176</v>
      </c>
      <c r="BD350" s="1">
        <v>0</v>
      </c>
      <c r="BE350" s="1">
        <v>19</v>
      </c>
      <c r="BF350" s="16">
        <v>1676</v>
      </c>
    </row>
    <row r="351" spans="1:59">
      <c r="A351" s="1">
        <v>2022</v>
      </c>
      <c r="B351" s="1" t="s">
        <v>116</v>
      </c>
      <c r="C351" s="12">
        <v>84.215000000000003</v>
      </c>
      <c r="D351" s="12">
        <v>145.27000000000001</v>
      </c>
      <c r="E351" s="12">
        <v>0</v>
      </c>
      <c r="F351" s="12">
        <v>127.6</v>
      </c>
      <c r="G351" s="12">
        <f t="shared" si="46"/>
        <v>357.08500000000004</v>
      </c>
      <c r="H351" s="12">
        <f>+Roc_InfraMR[[#This Row],[Total Líneas de Explotación ]]</f>
        <v>357.08500000000004</v>
      </c>
      <c r="I351" s="12">
        <v>410.28800000000001</v>
      </c>
      <c r="J351" s="12">
        <f>+Roc_InfraMR[[#This Row],[A.01.2 -  Longitud de Líneas de Explotación No Electrificadas Vía Doble o Múltiple (km)]]*2+Roc_InfraMR[[#This Row],[A.01.1 -  Longitud de Líneas de Explotación No Electrificadas Vía Simple (km)]]</f>
        <v>374.755</v>
      </c>
      <c r="K351" s="12">
        <v>0</v>
      </c>
      <c r="L351" s="12">
        <f>+Roc_InfraMR[[#This Row],[A.02.2 -  Longitud de Líneas de Explotación Electrificadas Vía Doble o Múltiple (km)]]*2</f>
        <v>255.2</v>
      </c>
      <c r="M351" s="12">
        <v>0</v>
      </c>
      <c r="N351" s="12">
        <f>+Roc_InfraMR[[#This Row],[A.03.1 -  Longitud de Vías de Explotación No Electrificadas Troncales y Ramales (vía principal) (km)]]+Roc_InfraMR[[#This Row],[A.04.1 -  Longitud de Vías de Explotación Electrificadas Troncales y Ramales (vía principal) (km)]]</f>
        <v>629.95499999999993</v>
      </c>
      <c r="O351" s="12">
        <f>+Roc_InfraMR[[#This Row],[Total Vías (excluido Auxiliares)]]</f>
        <v>629.95499999999993</v>
      </c>
      <c r="P351" s="1">
        <v>50</v>
      </c>
      <c r="Q351" s="1">
        <v>17</v>
      </c>
      <c r="R351" s="1">
        <v>12</v>
      </c>
      <c r="S351" s="1">
        <f t="shared" si="61"/>
        <v>79</v>
      </c>
      <c r="T351" s="1">
        <v>38</v>
      </c>
      <c r="U351" s="1">
        <v>89</v>
      </c>
      <c r="V351" s="1">
        <v>8</v>
      </c>
      <c r="W351" s="1">
        <v>30</v>
      </c>
      <c r="X351" s="1">
        <v>6</v>
      </c>
      <c r="Y351" s="1">
        <f t="shared" si="62"/>
        <v>171</v>
      </c>
      <c r="Z351" s="1">
        <v>78</v>
      </c>
      <c r="AA351" s="1">
        <v>27</v>
      </c>
      <c r="AB351" s="1">
        <v>173</v>
      </c>
      <c r="AC351" s="1">
        <f t="shared" si="63"/>
        <v>278</v>
      </c>
      <c r="AD351" s="1">
        <v>22</v>
      </c>
      <c r="AE351" s="1">
        <v>33</v>
      </c>
      <c r="AF351" s="1">
        <v>145</v>
      </c>
      <c r="AG351" s="1">
        <f t="shared" si="64"/>
        <v>200</v>
      </c>
      <c r="AH351" s="12">
        <v>73.900999999999996</v>
      </c>
      <c r="AI351" s="12">
        <v>17.989000000000001</v>
      </c>
      <c r="AJ351" s="12">
        <v>145.79599999999999</v>
      </c>
      <c r="AK351" s="12">
        <f t="shared" si="65"/>
        <v>237.68599999999998</v>
      </c>
      <c r="AL351" s="1">
        <v>3</v>
      </c>
      <c r="AM351" s="1">
        <v>0</v>
      </c>
      <c r="AN351" s="1">
        <v>29</v>
      </c>
      <c r="AO351" s="1">
        <f t="shared" si="66"/>
        <v>32</v>
      </c>
      <c r="AP351" s="1">
        <v>222</v>
      </c>
      <c r="AQ351" s="1">
        <v>112</v>
      </c>
      <c r="AR351" s="1">
        <v>59</v>
      </c>
      <c r="AS351" s="1">
        <f>+Roc_InfraMR[[#This Row],[B.02.3 - Parque de Coches Eléctricos Motrices Tipo R]]+Roc_InfraMR[[#This Row],[B.02.2 - Parque de Coches Eléctricos Motrices Remolcados Tipo R]]+Roc_InfraMR[[#This Row],[B.02.1 - Parque de Coches Eléctricos Motrices]]</f>
        <v>393</v>
      </c>
      <c r="AT351" s="1">
        <v>3</v>
      </c>
      <c r="AU351" s="1">
        <v>0</v>
      </c>
      <c r="AV351" s="1">
        <v>11</v>
      </c>
      <c r="AW351" s="1">
        <f>+SUM(Roc_InfraMR[[#This Row],[B.03.1 - Parque de Coches Motores Motrices Remolcados]:[B.03.3 - Parque de Coches Motores Motrices Cabina]])</f>
        <v>14</v>
      </c>
      <c r="AX351" s="1">
        <v>42</v>
      </c>
      <c r="AY351" s="1">
        <v>17</v>
      </c>
      <c r="AZ351" s="1">
        <v>0</v>
      </c>
      <c r="BA351" s="1">
        <v>103</v>
      </c>
      <c r="BB351" s="1">
        <v>14</v>
      </c>
      <c r="BC351" s="1">
        <f t="shared" si="67"/>
        <v>176</v>
      </c>
      <c r="BD351" s="1">
        <v>0</v>
      </c>
      <c r="BE351" s="1">
        <v>19</v>
      </c>
      <c r="BF351" s="16">
        <v>1676</v>
      </c>
    </row>
    <row r="352" spans="1:59">
      <c r="A352" s="1">
        <v>2022</v>
      </c>
      <c r="B352" s="1" t="s">
        <v>117</v>
      </c>
      <c r="C352" s="12">
        <v>84.215000000000003</v>
      </c>
      <c r="D352" s="12">
        <v>145.27000000000001</v>
      </c>
      <c r="E352" s="12">
        <v>0</v>
      </c>
      <c r="F352" s="12">
        <v>127.6</v>
      </c>
      <c r="G352" s="12">
        <f t="shared" si="46"/>
        <v>357.08500000000004</v>
      </c>
      <c r="H352" s="12">
        <f>+Roc_InfraMR[[#This Row],[Total Líneas de Explotación ]]</f>
        <v>357.08500000000004</v>
      </c>
      <c r="I352" s="12">
        <v>410.28800000000001</v>
      </c>
      <c r="J352" s="12">
        <f>+Roc_InfraMR[[#This Row],[A.01.2 -  Longitud de Líneas de Explotación No Electrificadas Vía Doble o Múltiple (km)]]*2+Roc_InfraMR[[#This Row],[A.01.1 -  Longitud de Líneas de Explotación No Electrificadas Vía Simple (km)]]</f>
        <v>374.755</v>
      </c>
      <c r="K352" s="12">
        <v>0</v>
      </c>
      <c r="L352" s="12">
        <f>+Roc_InfraMR[[#This Row],[A.02.2 -  Longitud de Líneas de Explotación Electrificadas Vía Doble o Múltiple (km)]]*2</f>
        <v>255.2</v>
      </c>
      <c r="M352" s="12">
        <v>0</v>
      </c>
      <c r="N352" s="12">
        <f>+Roc_InfraMR[[#This Row],[A.03.1 -  Longitud de Vías de Explotación No Electrificadas Troncales y Ramales (vía principal) (km)]]+Roc_InfraMR[[#This Row],[A.04.1 -  Longitud de Vías de Explotación Electrificadas Troncales y Ramales (vía principal) (km)]]</f>
        <v>629.95499999999993</v>
      </c>
      <c r="O352" s="12">
        <f>+Roc_InfraMR[[#This Row],[Total Vías (excluido Auxiliares)]]</f>
        <v>629.95499999999993</v>
      </c>
      <c r="P352" s="1">
        <v>50</v>
      </c>
      <c r="Q352" s="1">
        <v>17</v>
      </c>
      <c r="R352" s="1">
        <v>12</v>
      </c>
      <c r="S352" s="1">
        <f t="shared" si="61"/>
        <v>79</v>
      </c>
      <c r="T352" s="1">
        <v>38</v>
      </c>
      <c r="U352" s="1">
        <v>89</v>
      </c>
      <c r="V352" s="1">
        <v>8</v>
      </c>
      <c r="W352" s="1">
        <v>30</v>
      </c>
      <c r="X352" s="1">
        <v>6</v>
      </c>
      <c r="Y352" s="1">
        <f t="shared" si="62"/>
        <v>171</v>
      </c>
      <c r="Z352" s="1">
        <v>78</v>
      </c>
      <c r="AA352" s="1">
        <v>27</v>
      </c>
      <c r="AB352" s="1">
        <v>173</v>
      </c>
      <c r="AC352" s="1">
        <f t="shared" si="63"/>
        <v>278</v>
      </c>
      <c r="AD352" s="1">
        <v>22</v>
      </c>
      <c r="AE352" s="1">
        <v>33</v>
      </c>
      <c r="AF352" s="1">
        <v>145</v>
      </c>
      <c r="AG352" s="1">
        <f t="shared" si="64"/>
        <v>200</v>
      </c>
      <c r="AH352" s="12">
        <v>73.900999999999996</v>
      </c>
      <c r="AI352" s="12">
        <v>17.989000000000001</v>
      </c>
      <c r="AJ352" s="12">
        <v>145.79599999999999</v>
      </c>
      <c r="AK352" s="12">
        <f t="shared" si="65"/>
        <v>237.68599999999998</v>
      </c>
      <c r="AL352" s="1">
        <v>3</v>
      </c>
      <c r="AM352" s="1">
        <v>0</v>
      </c>
      <c r="AN352" s="1">
        <v>29</v>
      </c>
      <c r="AO352" s="1">
        <f t="shared" si="66"/>
        <v>32</v>
      </c>
      <c r="AP352" s="1">
        <v>222</v>
      </c>
      <c r="AQ352" s="1">
        <v>112</v>
      </c>
      <c r="AR352" s="1">
        <v>59</v>
      </c>
      <c r="AS352" s="1">
        <f>+Roc_InfraMR[[#This Row],[B.02.3 - Parque de Coches Eléctricos Motrices Tipo R]]+Roc_InfraMR[[#This Row],[B.02.2 - Parque de Coches Eléctricos Motrices Remolcados Tipo R]]+Roc_InfraMR[[#This Row],[B.02.1 - Parque de Coches Eléctricos Motrices]]</f>
        <v>393</v>
      </c>
      <c r="AT352" s="1">
        <v>3</v>
      </c>
      <c r="AU352" s="1">
        <v>0</v>
      </c>
      <c r="AV352" s="1">
        <v>11</v>
      </c>
      <c r="AW352" s="1">
        <f>+SUM(Roc_InfraMR[[#This Row],[B.03.1 - Parque de Coches Motores Motrices Remolcados]:[B.03.3 - Parque de Coches Motores Motrices Cabina]])</f>
        <v>14</v>
      </c>
      <c r="AX352" s="1">
        <v>42</v>
      </c>
      <c r="AY352" s="1">
        <v>17</v>
      </c>
      <c r="AZ352" s="1">
        <v>0</v>
      </c>
      <c r="BA352" s="1">
        <v>103</v>
      </c>
      <c r="BB352" s="1">
        <v>14</v>
      </c>
      <c r="BC352" s="1">
        <f t="shared" si="67"/>
        <v>176</v>
      </c>
      <c r="BD352" s="1">
        <v>0</v>
      </c>
      <c r="BE352" s="1">
        <v>19</v>
      </c>
      <c r="BF352" s="16">
        <v>1676</v>
      </c>
    </row>
    <row r="353" spans="1:58">
      <c r="A353" s="1">
        <v>2022</v>
      </c>
      <c r="B353" s="1" t="s">
        <v>118</v>
      </c>
      <c r="C353" s="12">
        <v>84.215000000000003</v>
      </c>
      <c r="D353" s="12">
        <v>145.27000000000001</v>
      </c>
      <c r="E353" s="12">
        <v>0</v>
      </c>
      <c r="F353" s="12">
        <v>127.6</v>
      </c>
      <c r="G353" s="12">
        <f t="shared" si="46"/>
        <v>357.08500000000004</v>
      </c>
      <c r="H353" s="12">
        <f>+Roc_InfraMR[[#This Row],[Total Líneas de Explotación ]]</f>
        <v>357.08500000000004</v>
      </c>
      <c r="I353" s="12">
        <v>410.28800000000001</v>
      </c>
      <c r="J353" s="12">
        <f>+Roc_InfraMR[[#This Row],[A.01.2 -  Longitud de Líneas de Explotación No Electrificadas Vía Doble o Múltiple (km)]]*2+Roc_InfraMR[[#This Row],[A.01.1 -  Longitud de Líneas de Explotación No Electrificadas Vía Simple (km)]]</f>
        <v>374.755</v>
      </c>
      <c r="K353" s="12">
        <v>0</v>
      </c>
      <c r="L353" s="12">
        <f>+Roc_InfraMR[[#This Row],[A.02.2 -  Longitud de Líneas de Explotación Electrificadas Vía Doble o Múltiple (km)]]*2</f>
        <v>255.2</v>
      </c>
      <c r="M353" s="12">
        <v>0</v>
      </c>
      <c r="N353" s="12">
        <f>+Roc_InfraMR[[#This Row],[A.03.1 -  Longitud de Vías de Explotación No Electrificadas Troncales y Ramales (vía principal) (km)]]+Roc_InfraMR[[#This Row],[A.04.1 -  Longitud de Vías de Explotación Electrificadas Troncales y Ramales (vía principal) (km)]]</f>
        <v>629.95499999999993</v>
      </c>
      <c r="O353" s="12">
        <f>+Roc_InfraMR[[#This Row],[Total Vías (excluido Auxiliares)]]</f>
        <v>629.95499999999993</v>
      </c>
      <c r="P353" s="1">
        <v>50</v>
      </c>
      <c r="Q353" s="1">
        <v>17</v>
      </c>
      <c r="R353" s="1">
        <v>12</v>
      </c>
      <c r="S353" s="1">
        <f t="shared" si="61"/>
        <v>79</v>
      </c>
      <c r="T353" s="1">
        <v>38</v>
      </c>
      <c r="U353" s="1">
        <v>89</v>
      </c>
      <c r="V353" s="1">
        <v>8</v>
      </c>
      <c r="W353" s="1">
        <v>30</v>
      </c>
      <c r="X353" s="1">
        <v>6</v>
      </c>
      <c r="Y353" s="1">
        <f t="shared" si="62"/>
        <v>171</v>
      </c>
      <c r="Z353" s="1">
        <v>78</v>
      </c>
      <c r="AA353" s="1">
        <v>27</v>
      </c>
      <c r="AB353" s="1">
        <v>173</v>
      </c>
      <c r="AC353" s="1">
        <f t="shared" si="63"/>
        <v>278</v>
      </c>
      <c r="AD353" s="1">
        <v>22</v>
      </c>
      <c r="AE353" s="1">
        <v>33</v>
      </c>
      <c r="AF353" s="1">
        <v>145</v>
      </c>
      <c r="AG353" s="1">
        <f t="shared" si="64"/>
        <v>200</v>
      </c>
      <c r="AH353" s="12">
        <v>73.900999999999996</v>
      </c>
      <c r="AI353" s="12">
        <v>17.989000000000001</v>
      </c>
      <c r="AJ353" s="12">
        <v>145.79599999999999</v>
      </c>
      <c r="AK353" s="12">
        <f t="shared" si="65"/>
        <v>237.68599999999998</v>
      </c>
      <c r="AL353" s="1">
        <v>3</v>
      </c>
      <c r="AM353" s="1">
        <v>0</v>
      </c>
      <c r="AN353" s="1">
        <v>29</v>
      </c>
      <c r="AO353" s="1">
        <f t="shared" si="66"/>
        <v>32</v>
      </c>
      <c r="AP353" s="1">
        <v>222</v>
      </c>
      <c r="AQ353" s="1">
        <v>112</v>
      </c>
      <c r="AR353" s="1">
        <v>59</v>
      </c>
      <c r="AS353" s="1">
        <f>+Roc_InfraMR[[#This Row],[B.02.3 - Parque de Coches Eléctricos Motrices Tipo R]]+Roc_InfraMR[[#This Row],[B.02.2 - Parque de Coches Eléctricos Motrices Remolcados Tipo R]]+Roc_InfraMR[[#This Row],[B.02.1 - Parque de Coches Eléctricos Motrices]]</f>
        <v>393</v>
      </c>
      <c r="AT353" s="1">
        <v>3</v>
      </c>
      <c r="AU353" s="1">
        <v>0</v>
      </c>
      <c r="AV353" s="1">
        <v>11</v>
      </c>
      <c r="AW353" s="1">
        <f>+SUM(Roc_InfraMR[[#This Row],[B.03.1 - Parque de Coches Motores Motrices Remolcados]:[B.03.3 - Parque de Coches Motores Motrices Cabina]])</f>
        <v>14</v>
      </c>
      <c r="AX353" s="1">
        <v>42</v>
      </c>
      <c r="AY353" s="1">
        <v>17</v>
      </c>
      <c r="AZ353" s="1">
        <v>0</v>
      </c>
      <c r="BA353" s="1">
        <v>103</v>
      </c>
      <c r="BB353" s="1">
        <v>14</v>
      </c>
      <c r="BC353" s="1">
        <f t="shared" si="67"/>
        <v>176</v>
      </c>
      <c r="BD353" s="1">
        <v>0</v>
      </c>
      <c r="BE353" s="1">
        <v>19</v>
      </c>
      <c r="BF353" s="16">
        <v>1676</v>
      </c>
    </row>
    <row r="354" spans="1:58">
      <c r="A354" s="1">
        <v>2022</v>
      </c>
      <c r="B354" s="1" t="s">
        <v>119</v>
      </c>
      <c r="C354" s="12">
        <v>84.215000000000003</v>
      </c>
      <c r="D354" s="12">
        <v>145.27000000000001</v>
      </c>
      <c r="E354" s="12">
        <v>0</v>
      </c>
      <c r="F354" s="12">
        <v>127.6</v>
      </c>
      <c r="G354" s="12">
        <f t="shared" si="46"/>
        <v>357.08500000000004</v>
      </c>
      <c r="H354" s="12">
        <f>+Roc_InfraMR[[#This Row],[Total Líneas de Explotación ]]</f>
        <v>357.08500000000004</v>
      </c>
      <c r="I354" s="12">
        <v>410.28800000000001</v>
      </c>
      <c r="J354" s="12">
        <f>+Roc_InfraMR[[#This Row],[A.01.2 -  Longitud de Líneas de Explotación No Electrificadas Vía Doble o Múltiple (km)]]*2+Roc_InfraMR[[#This Row],[A.01.1 -  Longitud de Líneas de Explotación No Electrificadas Vía Simple (km)]]</f>
        <v>374.755</v>
      </c>
      <c r="K354" s="12">
        <v>0</v>
      </c>
      <c r="L354" s="12">
        <f>+Roc_InfraMR[[#This Row],[A.02.2 -  Longitud de Líneas de Explotación Electrificadas Vía Doble o Múltiple (km)]]*2</f>
        <v>255.2</v>
      </c>
      <c r="M354" s="12">
        <v>0</v>
      </c>
      <c r="N354" s="12">
        <f>+Roc_InfraMR[[#This Row],[A.03.1 -  Longitud de Vías de Explotación No Electrificadas Troncales y Ramales (vía principal) (km)]]+Roc_InfraMR[[#This Row],[A.04.1 -  Longitud de Vías de Explotación Electrificadas Troncales y Ramales (vía principal) (km)]]</f>
        <v>629.95499999999993</v>
      </c>
      <c r="O354" s="12">
        <f>+Roc_InfraMR[[#This Row],[Total Vías (excluido Auxiliares)]]</f>
        <v>629.95499999999993</v>
      </c>
      <c r="P354" s="1">
        <v>50</v>
      </c>
      <c r="Q354" s="1">
        <v>17</v>
      </c>
      <c r="R354" s="1">
        <v>12</v>
      </c>
      <c r="S354" s="1">
        <f t="shared" si="61"/>
        <v>79</v>
      </c>
      <c r="T354" s="1">
        <v>38</v>
      </c>
      <c r="U354" s="1">
        <v>89</v>
      </c>
      <c r="V354" s="1">
        <v>8</v>
      </c>
      <c r="W354" s="1">
        <v>30</v>
      </c>
      <c r="X354" s="1">
        <v>6</v>
      </c>
      <c r="Y354" s="1">
        <f t="shared" si="62"/>
        <v>171</v>
      </c>
      <c r="Z354" s="1">
        <v>78</v>
      </c>
      <c r="AA354" s="1">
        <v>27</v>
      </c>
      <c r="AB354" s="1">
        <v>173</v>
      </c>
      <c r="AC354" s="1">
        <f t="shared" si="63"/>
        <v>278</v>
      </c>
      <c r="AD354" s="1">
        <v>22</v>
      </c>
      <c r="AE354" s="1">
        <v>33</v>
      </c>
      <c r="AF354" s="1">
        <v>145</v>
      </c>
      <c r="AG354" s="1">
        <f t="shared" si="64"/>
        <v>200</v>
      </c>
      <c r="AH354" s="12">
        <v>73.900999999999996</v>
      </c>
      <c r="AI354" s="12">
        <v>17.989000000000001</v>
      </c>
      <c r="AJ354" s="12">
        <v>145.79599999999999</v>
      </c>
      <c r="AK354" s="12">
        <f t="shared" si="65"/>
        <v>237.68599999999998</v>
      </c>
      <c r="AL354" s="1">
        <v>3</v>
      </c>
      <c r="AM354" s="1">
        <v>0</v>
      </c>
      <c r="AN354" s="1">
        <v>29</v>
      </c>
      <c r="AO354" s="1">
        <f t="shared" si="66"/>
        <v>32</v>
      </c>
      <c r="AP354" s="1">
        <v>222</v>
      </c>
      <c r="AQ354" s="1">
        <v>112</v>
      </c>
      <c r="AR354" s="1">
        <v>59</v>
      </c>
      <c r="AS354" s="1">
        <f>+Roc_InfraMR[[#This Row],[B.02.3 - Parque de Coches Eléctricos Motrices Tipo R]]+Roc_InfraMR[[#This Row],[B.02.2 - Parque de Coches Eléctricos Motrices Remolcados Tipo R]]+Roc_InfraMR[[#This Row],[B.02.1 - Parque de Coches Eléctricos Motrices]]</f>
        <v>393</v>
      </c>
      <c r="AT354" s="1">
        <v>3</v>
      </c>
      <c r="AU354" s="1">
        <v>0</v>
      </c>
      <c r="AV354" s="1">
        <v>11</v>
      </c>
      <c r="AW354" s="1">
        <f>+SUM(Roc_InfraMR[[#This Row],[B.03.1 - Parque de Coches Motores Motrices Remolcados]:[B.03.3 - Parque de Coches Motores Motrices Cabina]])</f>
        <v>14</v>
      </c>
      <c r="AX354" s="1">
        <v>42</v>
      </c>
      <c r="AY354" s="1">
        <v>17</v>
      </c>
      <c r="AZ354" s="1">
        <v>0</v>
      </c>
      <c r="BA354" s="1">
        <v>103</v>
      </c>
      <c r="BB354" s="1">
        <v>14</v>
      </c>
      <c r="BC354" s="1">
        <f t="shared" si="67"/>
        <v>176</v>
      </c>
      <c r="BD354" s="1">
        <v>0</v>
      </c>
      <c r="BE354" s="1">
        <v>19</v>
      </c>
      <c r="BF354" s="16">
        <v>1676</v>
      </c>
    </row>
    <row r="355" spans="1:58">
      <c r="A355" s="1">
        <v>2022</v>
      </c>
      <c r="B355" s="1" t="s">
        <v>120</v>
      </c>
      <c r="C355" s="12">
        <v>84.215000000000003</v>
      </c>
      <c r="D355" s="12">
        <v>145.27000000000001</v>
      </c>
      <c r="E355" s="12">
        <v>0</v>
      </c>
      <c r="F355" s="12">
        <v>127.6</v>
      </c>
      <c r="G355" s="12">
        <f t="shared" si="46"/>
        <v>357.08500000000004</v>
      </c>
      <c r="H355" s="12">
        <f>+Roc_InfraMR[[#This Row],[Total Líneas de Explotación ]]</f>
        <v>357.08500000000004</v>
      </c>
      <c r="I355" s="12">
        <v>410.28800000000001</v>
      </c>
      <c r="J355" s="12">
        <f>+Roc_InfraMR[[#This Row],[A.01.2 -  Longitud de Líneas de Explotación No Electrificadas Vía Doble o Múltiple (km)]]*2+Roc_InfraMR[[#This Row],[A.01.1 -  Longitud de Líneas de Explotación No Electrificadas Vía Simple (km)]]</f>
        <v>374.755</v>
      </c>
      <c r="K355" s="12">
        <v>0</v>
      </c>
      <c r="L355" s="12">
        <f>+Roc_InfraMR[[#This Row],[A.02.2 -  Longitud de Líneas de Explotación Electrificadas Vía Doble o Múltiple (km)]]*2</f>
        <v>255.2</v>
      </c>
      <c r="M355" s="12">
        <v>0</v>
      </c>
      <c r="N355" s="12">
        <f>+Roc_InfraMR[[#This Row],[A.03.1 -  Longitud de Vías de Explotación No Electrificadas Troncales y Ramales (vía principal) (km)]]+Roc_InfraMR[[#This Row],[A.04.1 -  Longitud de Vías de Explotación Electrificadas Troncales y Ramales (vía principal) (km)]]</f>
        <v>629.95499999999993</v>
      </c>
      <c r="O355" s="12">
        <f>+Roc_InfraMR[[#This Row],[Total Vías (excluido Auxiliares)]]</f>
        <v>629.95499999999993</v>
      </c>
      <c r="P355" s="1">
        <v>50</v>
      </c>
      <c r="Q355" s="1">
        <v>17</v>
      </c>
      <c r="R355" s="1">
        <v>12</v>
      </c>
      <c r="S355" s="1">
        <f t="shared" si="61"/>
        <v>79</v>
      </c>
      <c r="T355" s="1">
        <v>38</v>
      </c>
      <c r="U355" s="1">
        <v>89</v>
      </c>
      <c r="V355" s="1">
        <v>8</v>
      </c>
      <c r="W355" s="1">
        <v>30</v>
      </c>
      <c r="X355" s="1">
        <v>6</v>
      </c>
      <c r="Y355" s="1">
        <f t="shared" si="62"/>
        <v>171</v>
      </c>
      <c r="Z355" s="1">
        <v>78</v>
      </c>
      <c r="AA355" s="1">
        <v>27</v>
      </c>
      <c r="AB355" s="1">
        <v>173</v>
      </c>
      <c r="AC355" s="1">
        <f t="shared" si="63"/>
        <v>278</v>
      </c>
      <c r="AD355" s="1">
        <v>22</v>
      </c>
      <c r="AE355" s="1">
        <v>33</v>
      </c>
      <c r="AF355" s="1">
        <v>145</v>
      </c>
      <c r="AG355" s="1">
        <f t="shared" si="64"/>
        <v>200</v>
      </c>
      <c r="AH355" s="12">
        <v>73.900999999999996</v>
      </c>
      <c r="AI355" s="12">
        <v>17.989000000000001</v>
      </c>
      <c r="AJ355" s="12">
        <v>145.79599999999999</v>
      </c>
      <c r="AK355" s="12">
        <f t="shared" si="65"/>
        <v>237.68599999999998</v>
      </c>
      <c r="AL355" s="1">
        <v>3</v>
      </c>
      <c r="AM355" s="1">
        <v>0</v>
      </c>
      <c r="AN355" s="1">
        <v>29</v>
      </c>
      <c r="AO355" s="1">
        <f t="shared" si="66"/>
        <v>32</v>
      </c>
      <c r="AP355" s="1">
        <v>222</v>
      </c>
      <c r="AQ355" s="1">
        <v>112</v>
      </c>
      <c r="AR355" s="1">
        <v>59</v>
      </c>
      <c r="AS355" s="1">
        <f>+Roc_InfraMR[[#This Row],[B.02.3 - Parque de Coches Eléctricos Motrices Tipo R]]+Roc_InfraMR[[#This Row],[B.02.2 - Parque de Coches Eléctricos Motrices Remolcados Tipo R]]+Roc_InfraMR[[#This Row],[B.02.1 - Parque de Coches Eléctricos Motrices]]</f>
        <v>393</v>
      </c>
      <c r="AT355" s="1">
        <v>3</v>
      </c>
      <c r="AU355" s="1">
        <v>0</v>
      </c>
      <c r="AV355" s="1">
        <v>11</v>
      </c>
      <c r="AW355" s="1">
        <f>+SUM(Roc_InfraMR[[#This Row],[B.03.1 - Parque de Coches Motores Motrices Remolcados]:[B.03.3 - Parque de Coches Motores Motrices Cabina]])</f>
        <v>14</v>
      </c>
      <c r="AX355" s="1">
        <v>42</v>
      </c>
      <c r="AY355" s="1">
        <v>17</v>
      </c>
      <c r="AZ355" s="1">
        <v>0</v>
      </c>
      <c r="BA355" s="1">
        <v>103</v>
      </c>
      <c r="BB355" s="1">
        <v>14</v>
      </c>
      <c r="BC355" s="1">
        <f t="shared" si="67"/>
        <v>176</v>
      </c>
      <c r="BD355" s="1">
        <v>0</v>
      </c>
      <c r="BE355" s="1">
        <v>19</v>
      </c>
      <c r="BF355" s="16">
        <v>1676</v>
      </c>
    </row>
    <row r="356" spans="1:58">
      <c r="A356" s="1">
        <v>2022</v>
      </c>
      <c r="B356" s="1" t="s">
        <v>121</v>
      </c>
      <c r="C356" s="12">
        <v>84.215000000000003</v>
      </c>
      <c r="D356" s="12">
        <v>145.27000000000001</v>
      </c>
      <c r="E356" s="12">
        <v>0</v>
      </c>
      <c r="F356" s="12">
        <v>127.6</v>
      </c>
      <c r="G356" s="12">
        <f t="shared" si="46"/>
        <v>357.08500000000004</v>
      </c>
      <c r="H356" s="12">
        <f>+Roc_InfraMR[[#This Row],[Total Líneas de Explotación ]]</f>
        <v>357.08500000000004</v>
      </c>
      <c r="I356" s="12">
        <v>410.28800000000001</v>
      </c>
      <c r="J356" s="12">
        <f>+Roc_InfraMR[[#This Row],[A.01.2 -  Longitud de Líneas de Explotación No Electrificadas Vía Doble o Múltiple (km)]]*2+Roc_InfraMR[[#This Row],[A.01.1 -  Longitud de Líneas de Explotación No Electrificadas Vía Simple (km)]]</f>
        <v>374.755</v>
      </c>
      <c r="K356" s="12">
        <v>0</v>
      </c>
      <c r="L356" s="12">
        <f>+Roc_InfraMR[[#This Row],[A.02.2 -  Longitud de Líneas de Explotación Electrificadas Vía Doble o Múltiple (km)]]*2</f>
        <v>255.2</v>
      </c>
      <c r="M356" s="12">
        <v>0</v>
      </c>
      <c r="N356" s="12">
        <f>+Roc_InfraMR[[#This Row],[A.03.1 -  Longitud de Vías de Explotación No Electrificadas Troncales y Ramales (vía principal) (km)]]+Roc_InfraMR[[#This Row],[A.04.1 -  Longitud de Vías de Explotación Electrificadas Troncales y Ramales (vía principal) (km)]]</f>
        <v>629.95499999999993</v>
      </c>
      <c r="O356" s="12">
        <f>+Roc_InfraMR[[#This Row],[Total Vías (excluido Auxiliares)]]</f>
        <v>629.95499999999993</v>
      </c>
      <c r="P356" s="1">
        <v>50</v>
      </c>
      <c r="Q356" s="1">
        <v>17</v>
      </c>
      <c r="R356" s="1">
        <v>12</v>
      </c>
      <c r="S356" s="1">
        <f t="shared" si="61"/>
        <v>79</v>
      </c>
      <c r="T356" s="1">
        <v>38</v>
      </c>
      <c r="U356" s="1">
        <v>89</v>
      </c>
      <c r="V356" s="1">
        <v>8</v>
      </c>
      <c r="W356" s="1">
        <v>30</v>
      </c>
      <c r="X356" s="1">
        <v>6</v>
      </c>
      <c r="Y356" s="1">
        <f t="shared" si="62"/>
        <v>171</v>
      </c>
      <c r="Z356" s="1">
        <v>78</v>
      </c>
      <c r="AA356" s="1">
        <v>27</v>
      </c>
      <c r="AB356" s="1">
        <v>173</v>
      </c>
      <c r="AC356" s="1">
        <f t="shared" si="63"/>
        <v>278</v>
      </c>
      <c r="AD356" s="1">
        <v>22</v>
      </c>
      <c r="AE356" s="1">
        <v>33</v>
      </c>
      <c r="AF356" s="1">
        <v>145</v>
      </c>
      <c r="AG356" s="1">
        <f t="shared" si="64"/>
        <v>200</v>
      </c>
      <c r="AH356" s="12">
        <v>73.900999999999996</v>
      </c>
      <c r="AI356" s="12">
        <v>17.989000000000001</v>
      </c>
      <c r="AJ356" s="12">
        <v>145.79599999999999</v>
      </c>
      <c r="AK356" s="12">
        <f t="shared" si="65"/>
        <v>237.68599999999998</v>
      </c>
      <c r="AL356" s="1">
        <v>3</v>
      </c>
      <c r="AM356" s="1">
        <v>0</v>
      </c>
      <c r="AN356" s="1">
        <v>29</v>
      </c>
      <c r="AO356" s="1">
        <f t="shared" si="66"/>
        <v>32</v>
      </c>
      <c r="AP356" s="1">
        <v>222</v>
      </c>
      <c r="AQ356" s="1">
        <v>112</v>
      </c>
      <c r="AR356" s="1">
        <v>59</v>
      </c>
      <c r="AS356" s="1">
        <f>+Roc_InfraMR[[#This Row],[B.02.3 - Parque de Coches Eléctricos Motrices Tipo R]]+Roc_InfraMR[[#This Row],[B.02.2 - Parque de Coches Eléctricos Motrices Remolcados Tipo R]]+Roc_InfraMR[[#This Row],[B.02.1 - Parque de Coches Eléctricos Motrices]]</f>
        <v>393</v>
      </c>
      <c r="AT356" s="1">
        <v>3</v>
      </c>
      <c r="AU356" s="1">
        <v>0</v>
      </c>
      <c r="AV356" s="1">
        <v>11</v>
      </c>
      <c r="AW356" s="1">
        <f>+SUM(Roc_InfraMR[[#This Row],[B.03.1 - Parque de Coches Motores Motrices Remolcados]:[B.03.3 - Parque de Coches Motores Motrices Cabina]])</f>
        <v>14</v>
      </c>
      <c r="AX356" s="1">
        <v>42</v>
      </c>
      <c r="AY356" s="1">
        <v>17</v>
      </c>
      <c r="AZ356" s="1">
        <v>0</v>
      </c>
      <c r="BA356" s="1">
        <v>103</v>
      </c>
      <c r="BB356" s="1">
        <v>14</v>
      </c>
      <c r="BC356" s="1">
        <f t="shared" si="67"/>
        <v>176</v>
      </c>
      <c r="BD356" s="1">
        <v>0</v>
      </c>
      <c r="BE356" s="1">
        <v>19</v>
      </c>
      <c r="BF356" s="16">
        <v>1676</v>
      </c>
    </row>
    <row r="357" spans="1:58">
      <c r="A357" s="1">
        <v>2022</v>
      </c>
      <c r="B357" s="1" t="s">
        <v>122</v>
      </c>
      <c r="C357" s="12">
        <v>84.215000000000003</v>
      </c>
      <c r="D357" s="12">
        <v>145.27000000000001</v>
      </c>
      <c r="E357" s="12">
        <v>0</v>
      </c>
      <c r="F357" s="12">
        <v>127.6</v>
      </c>
      <c r="G357" s="12">
        <f t="shared" si="46"/>
        <v>357.08500000000004</v>
      </c>
      <c r="H357" s="12">
        <f>+Roc_InfraMR[[#This Row],[Total Líneas de Explotación ]]</f>
        <v>357.08500000000004</v>
      </c>
      <c r="I357" s="12">
        <v>410.28800000000001</v>
      </c>
      <c r="J357" s="12">
        <f>+Roc_InfraMR[[#This Row],[A.01.2 -  Longitud de Líneas de Explotación No Electrificadas Vía Doble o Múltiple (km)]]*2+Roc_InfraMR[[#This Row],[A.01.1 -  Longitud de Líneas de Explotación No Electrificadas Vía Simple (km)]]</f>
        <v>374.755</v>
      </c>
      <c r="K357" s="12">
        <v>0</v>
      </c>
      <c r="L357" s="12">
        <f>+Roc_InfraMR[[#This Row],[A.02.2 -  Longitud de Líneas de Explotación Electrificadas Vía Doble o Múltiple (km)]]*2</f>
        <v>255.2</v>
      </c>
      <c r="M357" s="12">
        <v>0</v>
      </c>
      <c r="N357" s="12">
        <f>+Roc_InfraMR[[#This Row],[A.03.1 -  Longitud de Vías de Explotación No Electrificadas Troncales y Ramales (vía principal) (km)]]+Roc_InfraMR[[#This Row],[A.04.1 -  Longitud de Vías de Explotación Electrificadas Troncales y Ramales (vía principal) (km)]]</f>
        <v>629.95499999999993</v>
      </c>
      <c r="O357" s="12">
        <f>+Roc_InfraMR[[#This Row],[Total Vías (excluido Auxiliares)]]</f>
        <v>629.95499999999993</v>
      </c>
      <c r="P357" s="1">
        <v>50</v>
      </c>
      <c r="Q357" s="1">
        <v>17</v>
      </c>
      <c r="R357" s="1">
        <v>12</v>
      </c>
      <c r="S357" s="1">
        <f t="shared" si="61"/>
        <v>79</v>
      </c>
      <c r="T357" s="1">
        <v>38</v>
      </c>
      <c r="U357" s="1">
        <v>89</v>
      </c>
      <c r="V357" s="1">
        <v>8</v>
      </c>
      <c r="W357" s="1">
        <v>30</v>
      </c>
      <c r="X357" s="1">
        <v>6</v>
      </c>
      <c r="Y357" s="1">
        <f t="shared" si="62"/>
        <v>171</v>
      </c>
      <c r="Z357" s="1">
        <v>78</v>
      </c>
      <c r="AA357" s="1">
        <v>27</v>
      </c>
      <c r="AB357" s="1">
        <v>173</v>
      </c>
      <c r="AC357" s="1">
        <f t="shared" si="63"/>
        <v>278</v>
      </c>
      <c r="AD357" s="1">
        <v>22</v>
      </c>
      <c r="AE357" s="1">
        <v>33</v>
      </c>
      <c r="AF357" s="1">
        <v>145</v>
      </c>
      <c r="AG357" s="1">
        <f t="shared" si="64"/>
        <v>200</v>
      </c>
      <c r="AH357" s="12">
        <v>73.900999999999996</v>
      </c>
      <c r="AI357" s="12">
        <v>17.989000000000001</v>
      </c>
      <c r="AJ357" s="12">
        <v>145.79599999999999</v>
      </c>
      <c r="AK357" s="12">
        <f t="shared" si="65"/>
        <v>237.68599999999998</v>
      </c>
      <c r="AL357" s="1">
        <v>3</v>
      </c>
      <c r="AM357" s="1">
        <v>0</v>
      </c>
      <c r="AN357" s="1">
        <v>29</v>
      </c>
      <c r="AO357" s="1">
        <f t="shared" si="66"/>
        <v>32</v>
      </c>
      <c r="AP357" s="1">
        <v>222</v>
      </c>
      <c r="AQ357" s="1">
        <v>112</v>
      </c>
      <c r="AR357" s="1">
        <v>59</v>
      </c>
      <c r="AS357" s="1">
        <f>+Roc_InfraMR[[#This Row],[B.02.3 - Parque de Coches Eléctricos Motrices Tipo R]]+Roc_InfraMR[[#This Row],[B.02.2 - Parque de Coches Eléctricos Motrices Remolcados Tipo R]]+Roc_InfraMR[[#This Row],[B.02.1 - Parque de Coches Eléctricos Motrices]]</f>
        <v>393</v>
      </c>
      <c r="AT357" s="1">
        <v>3</v>
      </c>
      <c r="AU357" s="1">
        <v>0</v>
      </c>
      <c r="AV357" s="1">
        <v>11</v>
      </c>
      <c r="AW357" s="1">
        <f>+SUM(Roc_InfraMR[[#This Row],[B.03.1 - Parque de Coches Motores Motrices Remolcados]:[B.03.3 - Parque de Coches Motores Motrices Cabina]])</f>
        <v>14</v>
      </c>
      <c r="AX357" s="1">
        <v>42</v>
      </c>
      <c r="AY357" s="1">
        <v>17</v>
      </c>
      <c r="AZ357" s="1">
        <v>0</v>
      </c>
      <c r="BA357" s="1">
        <v>103</v>
      </c>
      <c r="BB357" s="1">
        <v>14</v>
      </c>
      <c r="BC357" s="1">
        <f t="shared" si="67"/>
        <v>176</v>
      </c>
      <c r="BD357" s="1">
        <v>0</v>
      </c>
      <c r="BE357" s="1">
        <v>19</v>
      </c>
      <c r="BF357" s="16">
        <v>1676</v>
      </c>
    </row>
    <row r="358" spans="1:58">
      <c r="A358" s="1">
        <v>2022</v>
      </c>
      <c r="B358" s="1" t="s">
        <v>123</v>
      </c>
      <c r="C358" s="12">
        <v>84.215000000000003</v>
      </c>
      <c r="D358" s="12">
        <v>145.27000000000001</v>
      </c>
      <c r="E358" s="12">
        <v>0</v>
      </c>
      <c r="F358" s="12">
        <v>127.6</v>
      </c>
      <c r="G358" s="12">
        <f t="shared" si="46"/>
        <v>357.08500000000004</v>
      </c>
      <c r="H358" s="12">
        <f>+Roc_InfraMR[[#This Row],[Total Líneas de Explotación ]]</f>
        <v>357.08500000000004</v>
      </c>
      <c r="I358" s="12">
        <v>410.28800000000001</v>
      </c>
      <c r="J358" s="12">
        <f>+Roc_InfraMR[[#This Row],[A.01.2 -  Longitud de Líneas de Explotación No Electrificadas Vía Doble o Múltiple (km)]]*2+Roc_InfraMR[[#This Row],[A.01.1 -  Longitud de Líneas de Explotación No Electrificadas Vía Simple (km)]]</f>
        <v>374.755</v>
      </c>
      <c r="K358" s="12">
        <v>0</v>
      </c>
      <c r="L358" s="12">
        <f>+Roc_InfraMR[[#This Row],[A.02.2 -  Longitud de Líneas de Explotación Electrificadas Vía Doble o Múltiple (km)]]*2</f>
        <v>255.2</v>
      </c>
      <c r="M358" s="12">
        <v>0</v>
      </c>
      <c r="N358" s="12">
        <f>+Roc_InfraMR[[#This Row],[A.03.1 -  Longitud de Vías de Explotación No Electrificadas Troncales y Ramales (vía principal) (km)]]+Roc_InfraMR[[#This Row],[A.04.1 -  Longitud de Vías de Explotación Electrificadas Troncales y Ramales (vía principal) (km)]]</f>
        <v>629.95499999999993</v>
      </c>
      <c r="O358" s="12">
        <f>+Roc_InfraMR[[#This Row],[Total Vías (excluido Auxiliares)]]</f>
        <v>629.95499999999993</v>
      </c>
      <c r="P358" s="1">
        <v>50</v>
      </c>
      <c r="Q358" s="1">
        <v>17</v>
      </c>
      <c r="R358" s="1">
        <v>12</v>
      </c>
      <c r="S358" s="1">
        <f t="shared" si="61"/>
        <v>79</v>
      </c>
      <c r="T358" s="1">
        <v>38</v>
      </c>
      <c r="U358" s="1">
        <v>89</v>
      </c>
      <c r="V358" s="1">
        <v>8</v>
      </c>
      <c r="W358" s="1">
        <v>30</v>
      </c>
      <c r="X358" s="1">
        <v>6</v>
      </c>
      <c r="Y358" s="1">
        <f t="shared" si="62"/>
        <v>171</v>
      </c>
      <c r="Z358" s="1">
        <v>78</v>
      </c>
      <c r="AA358" s="1">
        <v>27</v>
      </c>
      <c r="AB358" s="1">
        <v>173</v>
      </c>
      <c r="AC358" s="1">
        <f t="shared" si="63"/>
        <v>278</v>
      </c>
      <c r="AD358" s="1">
        <v>22</v>
      </c>
      <c r="AE358" s="1">
        <v>33</v>
      </c>
      <c r="AF358" s="1">
        <v>145</v>
      </c>
      <c r="AG358" s="1">
        <f t="shared" si="64"/>
        <v>200</v>
      </c>
      <c r="AH358" s="12">
        <v>73.900999999999996</v>
      </c>
      <c r="AI358" s="12">
        <v>17.989000000000001</v>
      </c>
      <c r="AJ358" s="12">
        <v>145.79599999999999</v>
      </c>
      <c r="AK358" s="12">
        <f t="shared" si="65"/>
        <v>237.68599999999998</v>
      </c>
      <c r="AL358" s="1">
        <v>3</v>
      </c>
      <c r="AM358" s="1">
        <v>0</v>
      </c>
      <c r="AN358" s="1">
        <v>29</v>
      </c>
      <c r="AO358" s="1">
        <f t="shared" si="66"/>
        <v>32</v>
      </c>
      <c r="AP358" s="1">
        <v>222</v>
      </c>
      <c r="AQ358" s="1">
        <v>112</v>
      </c>
      <c r="AR358" s="1">
        <v>59</v>
      </c>
      <c r="AS358" s="1">
        <f>+Roc_InfraMR[[#This Row],[B.02.3 - Parque de Coches Eléctricos Motrices Tipo R]]+Roc_InfraMR[[#This Row],[B.02.2 - Parque de Coches Eléctricos Motrices Remolcados Tipo R]]+Roc_InfraMR[[#This Row],[B.02.1 - Parque de Coches Eléctricos Motrices]]</f>
        <v>393</v>
      </c>
      <c r="AT358" s="1">
        <v>3</v>
      </c>
      <c r="AU358" s="1">
        <v>0</v>
      </c>
      <c r="AV358" s="1">
        <v>11</v>
      </c>
      <c r="AW358" s="1">
        <f>+SUM(Roc_InfraMR[[#This Row],[B.03.1 - Parque de Coches Motores Motrices Remolcados]:[B.03.3 - Parque de Coches Motores Motrices Cabina]])</f>
        <v>14</v>
      </c>
      <c r="AX358" s="1">
        <v>42</v>
      </c>
      <c r="AY358" s="1">
        <v>17</v>
      </c>
      <c r="AZ358" s="1">
        <v>0</v>
      </c>
      <c r="BA358" s="1">
        <v>103</v>
      </c>
      <c r="BB358" s="1">
        <v>14</v>
      </c>
      <c r="BC358" s="1">
        <f t="shared" si="67"/>
        <v>176</v>
      </c>
      <c r="BD358" s="1">
        <v>0</v>
      </c>
      <c r="BE358" s="1">
        <v>19</v>
      </c>
      <c r="BF358" s="16">
        <v>1676</v>
      </c>
    </row>
    <row r="359" spans="1:58">
      <c r="A359" s="1">
        <v>2022</v>
      </c>
      <c r="B359" s="1" t="s">
        <v>124</v>
      </c>
      <c r="C359" s="12">
        <v>84.215000000000003</v>
      </c>
      <c r="D359" s="12">
        <v>145.27000000000001</v>
      </c>
      <c r="E359" s="12">
        <v>0</v>
      </c>
      <c r="F359" s="12">
        <v>127.6</v>
      </c>
      <c r="G359" s="12">
        <f t="shared" si="46"/>
        <v>357.08500000000004</v>
      </c>
      <c r="H359" s="12">
        <f>+Roc_InfraMR[[#This Row],[Total Líneas de Explotación ]]</f>
        <v>357.08500000000004</v>
      </c>
      <c r="I359" s="12">
        <v>410.28800000000001</v>
      </c>
      <c r="J359" s="12">
        <f>+Roc_InfraMR[[#This Row],[A.01.2 -  Longitud de Líneas de Explotación No Electrificadas Vía Doble o Múltiple (km)]]*2+Roc_InfraMR[[#This Row],[A.01.1 -  Longitud de Líneas de Explotación No Electrificadas Vía Simple (km)]]</f>
        <v>374.755</v>
      </c>
      <c r="K359" s="12">
        <v>0</v>
      </c>
      <c r="L359" s="12">
        <f>+Roc_InfraMR[[#This Row],[A.02.2 -  Longitud de Líneas de Explotación Electrificadas Vía Doble o Múltiple (km)]]*2</f>
        <v>255.2</v>
      </c>
      <c r="M359" s="12">
        <v>0</v>
      </c>
      <c r="N359" s="12">
        <f>+Roc_InfraMR[[#This Row],[A.03.1 -  Longitud de Vías de Explotación No Electrificadas Troncales y Ramales (vía principal) (km)]]+Roc_InfraMR[[#This Row],[A.04.1 -  Longitud de Vías de Explotación Electrificadas Troncales y Ramales (vía principal) (km)]]</f>
        <v>629.95499999999993</v>
      </c>
      <c r="O359" s="12">
        <f>+Roc_InfraMR[[#This Row],[Total Vías (excluido Auxiliares)]]</f>
        <v>629.95499999999993</v>
      </c>
      <c r="P359" s="1">
        <v>50</v>
      </c>
      <c r="Q359" s="1">
        <v>17</v>
      </c>
      <c r="R359" s="1">
        <v>12</v>
      </c>
      <c r="S359" s="1">
        <f t="shared" si="61"/>
        <v>79</v>
      </c>
      <c r="T359" s="1">
        <v>38</v>
      </c>
      <c r="U359" s="1">
        <v>89</v>
      </c>
      <c r="V359" s="1">
        <v>8</v>
      </c>
      <c r="W359" s="1">
        <v>30</v>
      </c>
      <c r="X359" s="1">
        <v>6</v>
      </c>
      <c r="Y359" s="1">
        <f t="shared" si="62"/>
        <v>171</v>
      </c>
      <c r="Z359" s="1">
        <v>78</v>
      </c>
      <c r="AA359" s="1">
        <v>27</v>
      </c>
      <c r="AB359" s="1">
        <v>173</v>
      </c>
      <c r="AC359" s="1">
        <f t="shared" si="63"/>
        <v>278</v>
      </c>
      <c r="AD359" s="1">
        <v>22</v>
      </c>
      <c r="AE359" s="1">
        <v>33</v>
      </c>
      <c r="AF359" s="1">
        <v>145</v>
      </c>
      <c r="AG359" s="1">
        <f t="shared" si="64"/>
        <v>200</v>
      </c>
      <c r="AH359" s="12">
        <v>73.900999999999996</v>
      </c>
      <c r="AI359" s="12">
        <v>17.989000000000001</v>
      </c>
      <c r="AJ359" s="12">
        <v>145.79599999999999</v>
      </c>
      <c r="AK359" s="12">
        <f t="shared" si="65"/>
        <v>237.68599999999998</v>
      </c>
      <c r="AL359" s="1">
        <v>3</v>
      </c>
      <c r="AM359" s="1">
        <v>0</v>
      </c>
      <c r="AN359" s="1">
        <v>29</v>
      </c>
      <c r="AO359" s="1">
        <f t="shared" si="66"/>
        <v>32</v>
      </c>
      <c r="AP359" s="1">
        <v>222</v>
      </c>
      <c r="AQ359" s="1">
        <v>112</v>
      </c>
      <c r="AR359" s="1">
        <v>59</v>
      </c>
      <c r="AS359" s="1">
        <f>+Roc_InfraMR[[#This Row],[B.02.3 - Parque de Coches Eléctricos Motrices Tipo R]]+Roc_InfraMR[[#This Row],[B.02.2 - Parque de Coches Eléctricos Motrices Remolcados Tipo R]]+Roc_InfraMR[[#This Row],[B.02.1 - Parque de Coches Eléctricos Motrices]]</f>
        <v>393</v>
      </c>
      <c r="AT359" s="1">
        <v>3</v>
      </c>
      <c r="AU359" s="1">
        <v>0</v>
      </c>
      <c r="AV359" s="1">
        <v>11</v>
      </c>
      <c r="AW359" s="1">
        <f>+SUM(Roc_InfraMR[[#This Row],[B.03.1 - Parque de Coches Motores Motrices Remolcados]:[B.03.3 - Parque de Coches Motores Motrices Cabina]])</f>
        <v>14</v>
      </c>
      <c r="AX359" s="1">
        <v>42</v>
      </c>
      <c r="AY359" s="1">
        <v>17</v>
      </c>
      <c r="AZ359" s="1">
        <v>0</v>
      </c>
      <c r="BA359" s="1">
        <v>103</v>
      </c>
      <c r="BB359" s="1">
        <v>14</v>
      </c>
      <c r="BC359" s="1">
        <f t="shared" si="67"/>
        <v>176</v>
      </c>
      <c r="BD359" s="1">
        <v>0</v>
      </c>
      <c r="BE359" s="1">
        <v>19</v>
      </c>
      <c r="BF359" s="16">
        <v>1676</v>
      </c>
    </row>
    <row r="360" spans="1:58">
      <c r="A360" s="1">
        <v>2022</v>
      </c>
      <c r="B360" s="1" t="s">
        <v>125</v>
      </c>
      <c r="C360" s="12">
        <v>84.215000000000003</v>
      </c>
      <c r="D360" s="12">
        <v>145.27000000000001</v>
      </c>
      <c r="E360" s="12">
        <v>0</v>
      </c>
      <c r="F360" s="12">
        <v>127.6</v>
      </c>
      <c r="G360" s="12">
        <f t="shared" si="46"/>
        <v>357.08500000000004</v>
      </c>
      <c r="H360" s="12">
        <f>+Roc_InfraMR[[#This Row],[Total Líneas de Explotación ]]</f>
        <v>357.08500000000004</v>
      </c>
      <c r="I360" s="12">
        <v>410.28800000000001</v>
      </c>
      <c r="J360" s="12">
        <f>+Roc_InfraMR[[#This Row],[A.01.2 -  Longitud de Líneas de Explotación No Electrificadas Vía Doble o Múltiple (km)]]*2+Roc_InfraMR[[#This Row],[A.01.1 -  Longitud de Líneas de Explotación No Electrificadas Vía Simple (km)]]</f>
        <v>374.755</v>
      </c>
      <c r="K360" s="12">
        <v>0</v>
      </c>
      <c r="L360" s="12">
        <f>+Roc_InfraMR[[#This Row],[A.02.2 -  Longitud de Líneas de Explotación Electrificadas Vía Doble o Múltiple (km)]]*2</f>
        <v>255.2</v>
      </c>
      <c r="M360" s="12">
        <v>0</v>
      </c>
      <c r="N360" s="12">
        <f>+Roc_InfraMR[[#This Row],[A.03.1 -  Longitud de Vías de Explotación No Electrificadas Troncales y Ramales (vía principal) (km)]]+Roc_InfraMR[[#This Row],[A.04.1 -  Longitud de Vías de Explotación Electrificadas Troncales y Ramales (vía principal) (km)]]</f>
        <v>629.95499999999993</v>
      </c>
      <c r="O360" s="12">
        <f>+Roc_InfraMR[[#This Row],[Total Vías (excluido Auxiliares)]]</f>
        <v>629.95499999999993</v>
      </c>
      <c r="P360" s="1">
        <v>50</v>
      </c>
      <c r="Q360" s="1">
        <v>17</v>
      </c>
      <c r="R360" s="1">
        <v>12</v>
      </c>
      <c r="S360" s="1">
        <f t="shared" si="61"/>
        <v>79</v>
      </c>
      <c r="T360" s="1">
        <v>38</v>
      </c>
      <c r="U360" s="1">
        <v>89</v>
      </c>
      <c r="V360" s="1">
        <v>8</v>
      </c>
      <c r="W360" s="1">
        <v>30</v>
      </c>
      <c r="X360" s="1">
        <v>6</v>
      </c>
      <c r="Y360" s="1">
        <f t="shared" si="62"/>
        <v>171</v>
      </c>
      <c r="Z360" s="1">
        <v>78</v>
      </c>
      <c r="AA360" s="1">
        <v>27</v>
      </c>
      <c r="AB360" s="1">
        <v>173</v>
      </c>
      <c r="AC360" s="1">
        <f t="shared" si="63"/>
        <v>278</v>
      </c>
      <c r="AD360" s="1">
        <v>22</v>
      </c>
      <c r="AE360" s="1">
        <v>33</v>
      </c>
      <c r="AF360" s="1">
        <v>145</v>
      </c>
      <c r="AG360" s="1">
        <f t="shared" si="64"/>
        <v>200</v>
      </c>
      <c r="AH360" s="12">
        <v>73.900999999999996</v>
      </c>
      <c r="AI360" s="12">
        <v>17.989000000000001</v>
      </c>
      <c r="AJ360" s="12">
        <v>145.79599999999999</v>
      </c>
      <c r="AK360" s="12">
        <f t="shared" si="65"/>
        <v>237.68599999999998</v>
      </c>
      <c r="AL360" s="1">
        <v>3</v>
      </c>
      <c r="AM360" s="1">
        <v>0</v>
      </c>
      <c r="AN360" s="1">
        <v>29</v>
      </c>
      <c r="AO360" s="1">
        <f t="shared" si="66"/>
        <v>32</v>
      </c>
      <c r="AP360" s="1">
        <v>222</v>
      </c>
      <c r="AQ360" s="1">
        <v>112</v>
      </c>
      <c r="AR360" s="1">
        <v>59</v>
      </c>
      <c r="AS360" s="1">
        <f>+Roc_InfraMR[[#This Row],[B.02.3 - Parque de Coches Eléctricos Motrices Tipo R]]+Roc_InfraMR[[#This Row],[B.02.2 - Parque de Coches Eléctricos Motrices Remolcados Tipo R]]+Roc_InfraMR[[#This Row],[B.02.1 - Parque de Coches Eléctricos Motrices]]</f>
        <v>393</v>
      </c>
      <c r="AT360" s="1">
        <v>3</v>
      </c>
      <c r="AU360" s="1">
        <v>0</v>
      </c>
      <c r="AV360" s="1">
        <v>11</v>
      </c>
      <c r="AW360" s="1">
        <f>+SUM(Roc_InfraMR[[#This Row],[B.03.1 - Parque de Coches Motores Motrices Remolcados]:[B.03.3 - Parque de Coches Motores Motrices Cabina]])</f>
        <v>14</v>
      </c>
      <c r="AX360" s="1">
        <v>42</v>
      </c>
      <c r="AY360" s="1">
        <v>17</v>
      </c>
      <c r="AZ360" s="1">
        <v>0</v>
      </c>
      <c r="BA360" s="1">
        <v>103</v>
      </c>
      <c r="BB360" s="1">
        <v>14</v>
      </c>
      <c r="BC360" s="1">
        <f t="shared" si="67"/>
        <v>176</v>
      </c>
      <c r="BD360" s="1">
        <v>0</v>
      </c>
      <c r="BE360" s="1">
        <v>19</v>
      </c>
      <c r="BF360" s="16">
        <v>1676</v>
      </c>
    </row>
    <row r="361" spans="1:58">
      <c r="A361" s="1">
        <v>2022</v>
      </c>
      <c r="B361" s="1" t="s">
        <v>126</v>
      </c>
      <c r="C361" s="12">
        <v>84.215000000000003</v>
      </c>
      <c r="D361" s="12">
        <v>145.27000000000001</v>
      </c>
      <c r="E361" s="12">
        <v>0</v>
      </c>
      <c r="F361" s="12">
        <v>127.6</v>
      </c>
      <c r="G361" s="12">
        <f t="shared" si="46"/>
        <v>357.08500000000004</v>
      </c>
      <c r="H361" s="12">
        <f>+Roc_InfraMR[[#This Row],[Total Líneas de Explotación ]]</f>
        <v>357.08500000000004</v>
      </c>
      <c r="I361" s="12">
        <v>410.28800000000001</v>
      </c>
      <c r="J361" s="12">
        <f>+Roc_InfraMR[[#This Row],[A.01.2 -  Longitud de Líneas de Explotación No Electrificadas Vía Doble o Múltiple (km)]]*2+Roc_InfraMR[[#This Row],[A.01.1 -  Longitud de Líneas de Explotación No Electrificadas Vía Simple (km)]]</f>
        <v>374.755</v>
      </c>
      <c r="K361" s="12">
        <v>0</v>
      </c>
      <c r="L361" s="12">
        <f>+Roc_InfraMR[[#This Row],[A.02.2 -  Longitud de Líneas de Explotación Electrificadas Vía Doble o Múltiple (km)]]*2</f>
        <v>255.2</v>
      </c>
      <c r="M361" s="12">
        <v>0</v>
      </c>
      <c r="N361" s="12">
        <f>+Roc_InfraMR[[#This Row],[A.03.1 -  Longitud de Vías de Explotación No Electrificadas Troncales y Ramales (vía principal) (km)]]+Roc_InfraMR[[#This Row],[A.04.1 -  Longitud de Vías de Explotación Electrificadas Troncales y Ramales (vía principal) (km)]]</f>
        <v>629.95499999999993</v>
      </c>
      <c r="O361" s="12">
        <f>+Roc_InfraMR[[#This Row],[Total Vías (excluido Auxiliares)]]</f>
        <v>629.95499999999993</v>
      </c>
      <c r="P361" s="1">
        <v>50</v>
      </c>
      <c r="Q361" s="1">
        <v>17</v>
      </c>
      <c r="R361" s="1">
        <v>12</v>
      </c>
      <c r="S361" s="1">
        <f t="shared" si="61"/>
        <v>79</v>
      </c>
      <c r="T361" s="1">
        <v>38</v>
      </c>
      <c r="U361" s="1">
        <v>89</v>
      </c>
      <c r="V361" s="1">
        <v>8</v>
      </c>
      <c r="W361" s="1">
        <v>30</v>
      </c>
      <c r="X361" s="1">
        <v>6</v>
      </c>
      <c r="Y361" s="1">
        <f t="shared" si="62"/>
        <v>171</v>
      </c>
      <c r="Z361" s="1">
        <v>78</v>
      </c>
      <c r="AA361" s="1">
        <v>27</v>
      </c>
      <c r="AB361" s="1">
        <v>173</v>
      </c>
      <c r="AC361" s="1">
        <f t="shared" si="63"/>
        <v>278</v>
      </c>
      <c r="AD361" s="1">
        <v>22</v>
      </c>
      <c r="AE361" s="1">
        <v>33</v>
      </c>
      <c r="AF361" s="1">
        <v>145</v>
      </c>
      <c r="AG361" s="1">
        <f t="shared" si="64"/>
        <v>200</v>
      </c>
      <c r="AH361" s="12">
        <v>73.900999999999996</v>
      </c>
      <c r="AI361" s="12">
        <v>17.989000000000001</v>
      </c>
      <c r="AJ361" s="12">
        <v>145.79599999999999</v>
      </c>
      <c r="AK361" s="12">
        <f t="shared" si="65"/>
        <v>237.68599999999998</v>
      </c>
      <c r="AL361" s="1">
        <v>3</v>
      </c>
      <c r="AM361" s="1">
        <v>0</v>
      </c>
      <c r="AN361" s="1">
        <v>29</v>
      </c>
      <c r="AO361" s="1">
        <f t="shared" si="66"/>
        <v>32</v>
      </c>
      <c r="AP361" s="1">
        <v>222</v>
      </c>
      <c r="AQ361" s="1">
        <v>112</v>
      </c>
      <c r="AR361" s="1">
        <v>59</v>
      </c>
      <c r="AS361" s="1">
        <f>+Roc_InfraMR[[#This Row],[B.02.3 - Parque de Coches Eléctricos Motrices Tipo R]]+Roc_InfraMR[[#This Row],[B.02.2 - Parque de Coches Eléctricos Motrices Remolcados Tipo R]]+Roc_InfraMR[[#This Row],[B.02.1 - Parque de Coches Eléctricos Motrices]]</f>
        <v>393</v>
      </c>
      <c r="AT361" s="1">
        <v>3</v>
      </c>
      <c r="AU361" s="1">
        <v>0</v>
      </c>
      <c r="AV361" s="1">
        <v>11</v>
      </c>
      <c r="AW361" s="1">
        <f>+SUM(Roc_InfraMR[[#This Row],[B.03.1 - Parque de Coches Motores Motrices Remolcados]:[B.03.3 - Parque de Coches Motores Motrices Cabina]])</f>
        <v>14</v>
      </c>
      <c r="AX361" s="1">
        <v>42</v>
      </c>
      <c r="AY361" s="1">
        <v>17</v>
      </c>
      <c r="AZ361" s="1">
        <v>0</v>
      </c>
      <c r="BA361" s="1">
        <v>103</v>
      </c>
      <c r="BB361" s="1">
        <v>14</v>
      </c>
      <c r="BC361" s="1">
        <f t="shared" si="67"/>
        <v>176</v>
      </c>
      <c r="BD361" s="1">
        <v>0</v>
      </c>
      <c r="BE361" s="1">
        <v>19</v>
      </c>
      <c r="BF361" s="16">
        <v>1676</v>
      </c>
    </row>
  </sheetData>
  <pageMargins left="0.7" right="0.7" top="0.75" bottom="0.75" header="0.3" footer="0.3"/>
  <legacyDrawing r:id="rId1"/>
  <tableParts count="1">
    <tablePart r:id="rId2"/>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4.9989318521683403E-2"/>
  </sheetPr>
  <dimension ref="A1:BL86"/>
  <sheetViews>
    <sheetView showGridLines="0" topLeftCell="C1" zoomScale="80" zoomScaleNormal="80" workbookViewId="0">
      <selection activeCell="D86" sqref="D86"/>
    </sheetView>
  </sheetViews>
  <sheetFormatPr baseColWidth="10" defaultColWidth="11.21875" defaultRowHeight="12.75"/>
  <cols>
    <col min="1" max="1" width="3.6640625" style="45" customWidth="1"/>
    <col min="2" max="2" width="9.5546875" style="45" customWidth="1"/>
    <col min="3" max="3" width="18" style="45" customWidth="1"/>
    <col min="4" max="4" width="12.5546875" style="45" customWidth="1"/>
    <col min="5" max="5" width="14.21875" style="45" customWidth="1"/>
    <col min="6" max="7" width="8.6640625" style="45" customWidth="1"/>
    <col min="8" max="8" width="11.21875" style="8"/>
    <col min="9" max="9" width="4.6640625" style="8" customWidth="1"/>
    <col min="10" max="10" width="6.6640625" style="8" customWidth="1"/>
    <col min="11" max="11" width="18.6640625" style="8" customWidth="1"/>
    <col min="12" max="13" width="4.6640625" style="8" customWidth="1"/>
    <col min="14" max="14" width="6.6640625" style="8" customWidth="1"/>
    <col min="15" max="15" width="18.6640625" style="8" customWidth="1"/>
    <col min="16" max="17" width="4.6640625" style="8" customWidth="1"/>
    <col min="18" max="18" width="6.6640625" style="8" customWidth="1"/>
    <col min="19" max="19" width="18.6640625" style="8" customWidth="1"/>
    <col min="20" max="21" width="4.5546875" style="8" customWidth="1"/>
    <col min="22" max="22" width="6.6640625" style="8" customWidth="1"/>
    <col min="23" max="23" width="18.6640625" style="8" customWidth="1"/>
    <col min="24" max="25" width="4.5546875" style="8" customWidth="1"/>
    <col min="26" max="26" width="6.6640625" style="8" customWidth="1"/>
    <col min="27" max="27" width="16.6640625" style="8" customWidth="1"/>
    <col min="28" max="29" width="4.6640625" style="8" customWidth="1"/>
    <col min="30" max="30" width="6.6640625" style="8" customWidth="1"/>
    <col min="31" max="31" width="18" style="8" customWidth="1"/>
    <col min="32" max="33" width="4.5546875" style="8" customWidth="1"/>
    <col min="34" max="34" width="6.6640625" style="8" customWidth="1"/>
    <col min="35" max="35" width="16.6640625" style="8" customWidth="1"/>
    <col min="36" max="37" width="4.6640625" style="8" customWidth="1"/>
    <col min="38" max="38" width="6.6640625" style="8" customWidth="1"/>
    <col min="39" max="39" width="16.6640625" style="8" customWidth="1"/>
    <col min="40" max="41" width="4.6640625" style="8" customWidth="1"/>
    <col min="42" max="42" width="6.6640625" style="8" customWidth="1"/>
    <col min="43" max="43" width="16.6640625" style="8" customWidth="1"/>
    <col min="44" max="45" width="4.6640625" style="8" customWidth="1"/>
    <col min="46" max="46" width="6.6640625" style="8" customWidth="1"/>
    <col min="47" max="47" width="16.6640625" style="8" customWidth="1"/>
    <col min="48" max="49" width="4.6640625" style="8" customWidth="1"/>
    <col min="50" max="50" width="6.6640625" style="8" customWidth="1"/>
    <col min="51" max="51" width="16.6640625" style="8" customWidth="1"/>
    <col min="52" max="53" width="4.5546875" style="8" customWidth="1"/>
    <col min="54" max="54" width="7" style="8" customWidth="1"/>
    <col min="55" max="55" width="16.5546875" style="8" customWidth="1"/>
    <col min="56" max="57" width="4.5546875" style="8" customWidth="1"/>
    <col min="58" max="58" width="7" style="8" customWidth="1"/>
    <col min="59" max="59" width="16.5546875" style="8" customWidth="1"/>
    <col min="60" max="61" width="4.5546875" style="8" customWidth="1"/>
    <col min="62" max="62" width="7" style="8" customWidth="1"/>
    <col min="63" max="63" width="16.5546875" style="8" customWidth="1"/>
    <col min="64" max="16384" width="11.21875" style="8"/>
  </cols>
  <sheetData>
    <row r="1" spans="1:64" ht="33">
      <c r="A1" s="2" t="s">
        <v>310</v>
      </c>
      <c r="I1" s="52"/>
      <c r="J1" s="53"/>
      <c r="K1" s="53"/>
      <c r="L1" s="53"/>
      <c r="M1" s="53"/>
      <c r="N1" s="53"/>
      <c r="O1" s="53"/>
      <c r="P1" s="53"/>
    </row>
    <row r="2" spans="1:64" ht="29.25">
      <c r="A2" s="3" t="s">
        <v>138</v>
      </c>
      <c r="I2" s="3" t="s">
        <v>139</v>
      </c>
      <c r="J2" s="54"/>
      <c r="K2" s="54"/>
      <c r="L2" s="54"/>
      <c r="M2" s="54"/>
      <c r="N2" s="54"/>
      <c r="O2" s="55"/>
      <c r="P2" s="55"/>
      <c r="Q2" s="56"/>
      <c r="R2" s="56"/>
      <c r="S2" s="56"/>
      <c r="T2" s="57"/>
      <c r="U2" s="56"/>
      <c r="V2" s="56"/>
      <c r="W2" s="56"/>
      <c r="X2" s="57"/>
      <c r="Y2" s="56"/>
      <c r="AF2" s="57"/>
      <c r="AG2" s="56"/>
      <c r="AH2" s="56"/>
      <c r="AI2" s="56"/>
      <c r="AJ2" s="57"/>
      <c r="AK2" s="56"/>
      <c r="AL2" s="56"/>
      <c r="AM2" s="56"/>
      <c r="AN2" s="57"/>
      <c r="AO2" s="56"/>
      <c r="AP2" s="56"/>
      <c r="AQ2" s="56"/>
      <c r="AR2" s="57"/>
      <c r="AS2" s="56"/>
      <c r="AT2" s="56"/>
      <c r="AU2" s="56"/>
      <c r="AV2" s="57"/>
      <c r="AW2" s="56"/>
      <c r="AX2" s="56"/>
      <c r="AY2" s="56"/>
    </row>
    <row r="3" spans="1:64">
      <c r="I3" s="56"/>
      <c r="J3" s="56"/>
      <c r="K3" s="56"/>
      <c r="L3" s="57"/>
      <c r="M3" s="56"/>
      <c r="N3" s="56"/>
      <c r="O3" s="56"/>
      <c r="P3" s="56"/>
      <c r="Q3" s="56"/>
      <c r="R3" s="56"/>
      <c r="S3" s="56"/>
      <c r="T3" s="57"/>
      <c r="U3" s="56"/>
      <c r="V3" s="56"/>
      <c r="W3" s="56"/>
      <c r="X3" s="57"/>
      <c r="Y3" s="56"/>
      <c r="AF3" s="57"/>
      <c r="AG3" s="56"/>
      <c r="AH3" s="56"/>
      <c r="AI3" s="56"/>
      <c r="AJ3" s="57"/>
      <c r="AK3" s="56"/>
      <c r="AL3" s="56"/>
      <c r="AM3" s="56"/>
      <c r="AN3" s="57"/>
      <c r="AO3" s="56"/>
      <c r="AP3" s="56"/>
      <c r="AQ3" s="56"/>
      <c r="AR3" s="57"/>
      <c r="AS3" s="56"/>
      <c r="AT3" s="56"/>
      <c r="AU3" s="56"/>
      <c r="AV3" s="57"/>
      <c r="AW3" s="56"/>
      <c r="AX3" s="56"/>
      <c r="AY3" s="56"/>
    </row>
    <row r="4" spans="1:64">
      <c r="I4" s="56"/>
      <c r="J4" s="58"/>
      <c r="K4" s="56"/>
      <c r="L4" s="57"/>
      <c r="M4" s="56"/>
      <c r="N4" s="58"/>
      <c r="O4" s="56"/>
      <c r="P4" s="56"/>
      <c r="Q4" s="56"/>
      <c r="R4" s="56"/>
      <c r="S4" s="56"/>
      <c r="T4" s="57"/>
      <c r="U4" s="56"/>
      <c r="V4" s="58"/>
      <c r="W4" s="56"/>
      <c r="X4" s="57"/>
      <c r="Y4" s="56"/>
      <c r="Z4" s="58"/>
      <c r="AA4" s="56"/>
      <c r="AB4" s="56"/>
      <c r="AC4" s="56"/>
      <c r="AD4" s="56"/>
      <c r="AE4" s="56"/>
      <c r="AF4" s="57"/>
      <c r="AG4" s="56"/>
      <c r="AH4" s="58"/>
      <c r="AI4" s="56"/>
      <c r="AJ4" s="57"/>
      <c r="AK4" s="56"/>
      <c r="AL4" s="56"/>
      <c r="AM4" s="56"/>
      <c r="AN4" s="57"/>
      <c r="AO4" s="56"/>
      <c r="AP4" s="58"/>
      <c r="AQ4" s="56"/>
      <c r="AR4" s="57"/>
      <c r="AS4" s="56"/>
      <c r="AT4" s="58"/>
      <c r="AU4" s="56"/>
      <c r="AV4" s="57"/>
      <c r="AW4" s="56"/>
      <c r="AX4" s="58"/>
      <c r="AY4" s="56"/>
    </row>
    <row r="5" spans="1:64" ht="38.25">
      <c r="A5" s="50" t="s">
        <v>140</v>
      </c>
      <c r="B5" s="50" t="s">
        <v>141</v>
      </c>
      <c r="C5" s="50" t="s">
        <v>142</v>
      </c>
      <c r="D5" s="50" t="s">
        <v>143</v>
      </c>
      <c r="E5" s="50" t="s">
        <v>144</v>
      </c>
      <c r="F5" s="51" t="s">
        <v>145</v>
      </c>
      <c r="G5" s="51" t="s">
        <v>146</v>
      </c>
      <c r="I5" s="4" t="s">
        <v>140</v>
      </c>
      <c r="J5" s="4" t="s">
        <v>147</v>
      </c>
      <c r="K5" s="4" t="s">
        <v>311</v>
      </c>
      <c r="L5" s="4"/>
      <c r="M5" s="4" t="s">
        <v>140</v>
      </c>
      <c r="N5" s="4" t="s">
        <v>147</v>
      </c>
      <c r="O5" s="4" t="s">
        <v>312</v>
      </c>
      <c r="P5" s="4"/>
      <c r="Q5" s="4" t="s">
        <v>140</v>
      </c>
      <c r="R5" s="4" t="s">
        <v>147</v>
      </c>
      <c r="S5" s="4" t="s">
        <v>313</v>
      </c>
      <c r="T5" s="4"/>
      <c r="U5" s="4" t="s">
        <v>140</v>
      </c>
      <c r="V5" s="4" t="s">
        <v>147</v>
      </c>
      <c r="W5" s="4" t="s">
        <v>314</v>
      </c>
      <c r="X5" s="4"/>
      <c r="Y5" s="4" t="s">
        <v>140</v>
      </c>
      <c r="Z5" s="4" t="s">
        <v>147</v>
      </c>
      <c r="AA5" s="4" t="s">
        <v>315</v>
      </c>
      <c r="AB5" s="4"/>
      <c r="AC5" s="59" t="s">
        <v>140</v>
      </c>
      <c r="AD5" s="59" t="s">
        <v>147</v>
      </c>
      <c r="AE5" s="59" t="s">
        <v>316</v>
      </c>
      <c r="AF5" s="4"/>
      <c r="AG5" s="4" t="s">
        <v>140</v>
      </c>
      <c r="AH5" s="4" t="s">
        <v>147</v>
      </c>
      <c r="AI5" s="4" t="s">
        <v>317</v>
      </c>
      <c r="AJ5" s="4"/>
      <c r="AK5" s="4" t="s">
        <v>140</v>
      </c>
      <c r="AL5" s="4" t="s">
        <v>147</v>
      </c>
      <c r="AM5" s="4" t="s">
        <v>318</v>
      </c>
      <c r="AO5" s="4" t="s">
        <v>140</v>
      </c>
      <c r="AP5" s="4" t="s">
        <v>147</v>
      </c>
      <c r="AQ5" s="4" t="s">
        <v>319</v>
      </c>
      <c r="AS5" s="4" t="s">
        <v>140</v>
      </c>
      <c r="AT5" s="4" t="s">
        <v>147</v>
      </c>
      <c r="AU5" s="4" t="s">
        <v>320</v>
      </c>
      <c r="AW5" s="4" t="s">
        <v>140</v>
      </c>
      <c r="AX5" s="4" t="s">
        <v>147</v>
      </c>
      <c r="AY5" s="4" t="s">
        <v>321</v>
      </c>
    </row>
    <row r="6" spans="1:64">
      <c r="A6" s="45">
        <v>1</v>
      </c>
      <c r="B6" s="20">
        <v>0</v>
      </c>
      <c r="C6" s="45" t="s">
        <v>322</v>
      </c>
      <c r="D6" s="21" t="s">
        <v>142</v>
      </c>
      <c r="E6" s="21" t="s">
        <v>154</v>
      </c>
      <c r="F6" s="22">
        <v>-58.380602000000103</v>
      </c>
      <c r="G6" s="23">
        <v>-34.628307000000099</v>
      </c>
      <c r="I6" s="8">
        <v>1</v>
      </c>
      <c r="J6" s="9">
        <v>0</v>
      </c>
      <c r="K6" s="8" t="s">
        <v>323</v>
      </c>
      <c r="M6" s="8">
        <v>1</v>
      </c>
      <c r="N6" s="9">
        <v>0</v>
      </c>
      <c r="O6" s="8" t="s">
        <v>323</v>
      </c>
      <c r="Q6" s="8">
        <v>1</v>
      </c>
      <c r="R6" s="9">
        <v>0</v>
      </c>
      <c r="S6" s="8" t="s">
        <v>323</v>
      </c>
      <c r="U6" s="8">
        <v>1</v>
      </c>
      <c r="V6" s="9">
        <v>0</v>
      </c>
      <c r="W6" s="8" t="s">
        <v>323</v>
      </c>
      <c r="Y6" s="8">
        <v>1</v>
      </c>
      <c r="Z6" s="9">
        <v>0</v>
      </c>
      <c r="AA6" s="8" t="s">
        <v>323</v>
      </c>
      <c r="AC6" s="64">
        <v>1</v>
      </c>
      <c r="AD6" s="65">
        <v>33.529000000000003</v>
      </c>
      <c r="AE6" s="64" t="s">
        <v>324</v>
      </c>
      <c r="AG6" s="8">
        <v>1</v>
      </c>
      <c r="AH6" s="9">
        <v>16.802</v>
      </c>
      <c r="AI6" s="8" t="s">
        <v>325</v>
      </c>
      <c r="AK6" s="8">
        <v>1</v>
      </c>
      <c r="AL6" s="9">
        <v>32.436</v>
      </c>
      <c r="AM6" s="8" t="s">
        <v>326</v>
      </c>
      <c r="AO6" s="8">
        <v>1</v>
      </c>
      <c r="AP6" s="9">
        <v>64.123000000000005</v>
      </c>
      <c r="AQ6" s="8" t="s">
        <v>327</v>
      </c>
      <c r="AS6" s="8">
        <v>1</v>
      </c>
      <c r="AT6" s="9">
        <v>64.123000000000005</v>
      </c>
      <c r="AU6" s="8" t="s">
        <v>327</v>
      </c>
      <c r="AW6" s="8">
        <v>1</v>
      </c>
      <c r="AX6" s="9">
        <v>39.484999999999999</v>
      </c>
      <c r="AY6" s="8" t="s">
        <v>328</v>
      </c>
    </row>
    <row r="7" spans="1:64">
      <c r="A7" s="45">
        <v>2</v>
      </c>
      <c r="B7" s="20">
        <v>2.84</v>
      </c>
      <c r="C7" s="45" t="s">
        <v>329</v>
      </c>
      <c r="D7" s="21" t="s">
        <v>142</v>
      </c>
      <c r="E7" s="21" t="s">
        <v>154</v>
      </c>
      <c r="F7" s="22">
        <v>-58.378910999999803</v>
      </c>
      <c r="G7" s="23">
        <v>-34.6533200000001</v>
      </c>
      <c r="I7" s="8">
        <v>2</v>
      </c>
      <c r="J7" s="9">
        <v>2.84</v>
      </c>
      <c r="K7" s="8" t="s">
        <v>329</v>
      </c>
      <c r="M7" s="8">
        <v>2</v>
      </c>
      <c r="N7" s="9">
        <v>2.84</v>
      </c>
      <c r="O7" s="8" t="s">
        <v>329</v>
      </c>
      <c r="Q7" s="8">
        <v>2</v>
      </c>
      <c r="R7" s="9">
        <v>3.597</v>
      </c>
      <c r="S7" s="8" t="s">
        <v>330</v>
      </c>
      <c r="U7" s="8">
        <v>2</v>
      </c>
      <c r="V7" s="9">
        <v>2.84</v>
      </c>
      <c r="W7" s="8" t="s">
        <v>329</v>
      </c>
      <c r="Y7" s="8">
        <v>2</v>
      </c>
      <c r="Z7" s="9">
        <v>3.597</v>
      </c>
      <c r="AA7" s="8" t="s">
        <v>330</v>
      </c>
      <c r="AC7" s="64">
        <v>2</v>
      </c>
      <c r="AD7" s="65">
        <v>35.299999999999997</v>
      </c>
      <c r="AE7" s="64" t="s">
        <v>331</v>
      </c>
      <c r="AG7" s="8">
        <v>2</v>
      </c>
      <c r="AH7" s="9">
        <v>18.661000000000001</v>
      </c>
      <c r="AI7" s="8" t="s">
        <v>332</v>
      </c>
      <c r="AK7" s="8">
        <v>2</v>
      </c>
      <c r="AL7" s="9">
        <v>34.976999999999997</v>
      </c>
      <c r="AM7" s="8" t="s">
        <v>333</v>
      </c>
      <c r="AO7" s="8">
        <v>2</v>
      </c>
      <c r="AP7" s="9">
        <v>76.599999999999994</v>
      </c>
      <c r="AQ7" s="8" t="s">
        <v>334</v>
      </c>
      <c r="AS7" s="8">
        <v>2</v>
      </c>
      <c r="AT7" s="9">
        <v>79</v>
      </c>
      <c r="AU7" s="8" t="s">
        <v>335</v>
      </c>
      <c r="AW7" s="8">
        <v>2</v>
      </c>
      <c r="AX7" s="9">
        <v>52.3</v>
      </c>
      <c r="AY7" s="8" t="s">
        <v>336</v>
      </c>
    </row>
    <row r="8" spans="1:64">
      <c r="A8" s="45">
        <v>3</v>
      </c>
      <c r="B8" s="20">
        <v>3.597</v>
      </c>
      <c r="C8" s="45" t="s">
        <v>337</v>
      </c>
      <c r="D8" s="21" t="s">
        <v>142</v>
      </c>
      <c r="E8" s="21" t="s">
        <v>338</v>
      </c>
      <c r="F8" s="22">
        <v>-58.376300999999799</v>
      </c>
      <c r="G8" s="23">
        <v>-34.662187000000401</v>
      </c>
      <c r="I8" s="8">
        <v>3</v>
      </c>
      <c r="J8" s="9">
        <v>3.597</v>
      </c>
      <c r="K8" s="8" t="s">
        <v>330</v>
      </c>
      <c r="M8" s="8">
        <v>3</v>
      </c>
      <c r="N8" s="9">
        <v>3.597</v>
      </c>
      <c r="O8" s="8" t="s">
        <v>330</v>
      </c>
      <c r="Q8" s="8">
        <v>3</v>
      </c>
      <c r="R8" s="9">
        <v>8</v>
      </c>
      <c r="S8" s="8" t="s">
        <v>339</v>
      </c>
      <c r="U8" s="8">
        <v>3</v>
      </c>
      <c r="V8" s="9">
        <v>3.597</v>
      </c>
      <c r="W8" s="8" t="s">
        <v>330</v>
      </c>
      <c r="Y8" s="8">
        <v>3</v>
      </c>
      <c r="Z8" s="9">
        <v>8</v>
      </c>
      <c r="AA8" s="8" t="s">
        <v>339</v>
      </c>
      <c r="AC8" s="64">
        <v>3</v>
      </c>
      <c r="AD8" s="65">
        <v>37.921999999999997</v>
      </c>
      <c r="AE8" s="64" t="s">
        <v>340</v>
      </c>
      <c r="AG8" s="8">
        <v>3</v>
      </c>
      <c r="AH8" s="9">
        <v>21.6</v>
      </c>
      <c r="AI8" s="8" t="s">
        <v>341</v>
      </c>
      <c r="AK8" s="8">
        <v>3</v>
      </c>
      <c r="AL8" s="9">
        <v>38.012</v>
      </c>
      <c r="AM8" s="8" t="s">
        <v>342</v>
      </c>
      <c r="AO8" s="8">
        <v>3</v>
      </c>
      <c r="AP8" s="9">
        <v>89.6</v>
      </c>
      <c r="AQ8" s="8" t="s">
        <v>343</v>
      </c>
      <c r="AS8" s="8">
        <v>3</v>
      </c>
      <c r="AT8" s="9">
        <v>98</v>
      </c>
      <c r="AU8" s="8" t="s">
        <v>264</v>
      </c>
      <c r="AW8" s="8">
        <v>3</v>
      </c>
      <c r="AX8" s="9">
        <v>64.3</v>
      </c>
      <c r="AY8" s="8" t="s">
        <v>344</v>
      </c>
    </row>
    <row r="9" spans="1:64">
      <c r="A9" s="45">
        <v>4</v>
      </c>
      <c r="B9" s="20">
        <v>8</v>
      </c>
      <c r="C9" s="45" t="s">
        <v>339</v>
      </c>
      <c r="D9" s="21" t="s">
        <v>142</v>
      </c>
      <c r="E9" s="21" t="s">
        <v>338</v>
      </c>
      <c r="F9" s="22">
        <v>-58.345839000000602</v>
      </c>
      <c r="G9" s="23">
        <v>-34.678792999999501</v>
      </c>
      <c r="I9" s="8">
        <v>4</v>
      </c>
      <c r="J9" s="9">
        <v>6.4820000000000002</v>
      </c>
      <c r="K9" s="8" t="s">
        <v>345</v>
      </c>
      <c r="M9" s="8">
        <v>4</v>
      </c>
      <c r="N9" s="9">
        <v>6.4820000000000002</v>
      </c>
      <c r="O9" s="8" t="s">
        <v>345</v>
      </c>
      <c r="Q9" s="8">
        <v>4</v>
      </c>
      <c r="R9" s="9">
        <v>10.186999999999999</v>
      </c>
      <c r="S9" s="8" t="s">
        <v>346</v>
      </c>
      <c r="U9" s="8">
        <v>4</v>
      </c>
      <c r="V9" s="9">
        <v>6.4820000000000002</v>
      </c>
      <c r="W9" s="8" t="s">
        <v>345</v>
      </c>
      <c r="Y9" s="8">
        <v>4</v>
      </c>
      <c r="Z9" s="9">
        <v>10.186999999999999</v>
      </c>
      <c r="AA9" s="8" t="s">
        <v>346</v>
      </c>
      <c r="AG9" s="8">
        <v>4</v>
      </c>
      <c r="AH9" s="9">
        <v>22.757999999999999</v>
      </c>
      <c r="AI9" s="8" t="s">
        <v>347</v>
      </c>
      <c r="AK9" s="8">
        <v>4</v>
      </c>
      <c r="AL9" s="9">
        <v>41.41</v>
      </c>
      <c r="AM9" s="8" t="s">
        <v>348</v>
      </c>
      <c r="AO9" s="8">
        <v>4</v>
      </c>
      <c r="AP9" s="9">
        <v>106.9</v>
      </c>
      <c r="AQ9" s="8" t="s">
        <v>349</v>
      </c>
      <c r="AS9" s="8">
        <v>4</v>
      </c>
      <c r="AT9" s="9">
        <v>101.7</v>
      </c>
      <c r="AU9" s="8" t="s">
        <v>267</v>
      </c>
      <c r="AW9" s="8">
        <v>4</v>
      </c>
      <c r="AX9" s="9">
        <v>77.3</v>
      </c>
      <c r="AY9" s="8" t="s">
        <v>350</v>
      </c>
    </row>
    <row r="10" spans="1:64">
      <c r="A10" s="45">
        <v>5</v>
      </c>
      <c r="B10" s="20">
        <v>10.186999999999999</v>
      </c>
      <c r="C10" s="45" t="s">
        <v>346</v>
      </c>
      <c r="D10" s="21" t="s">
        <v>142</v>
      </c>
      <c r="E10" s="21" t="s">
        <v>338</v>
      </c>
      <c r="F10" s="22">
        <v>-58.325045000000003</v>
      </c>
      <c r="G10" s="23">
        <v>-34.691495000000003</v>
      </c>
      <c r="I10" s="8">
        <v>5</v>
      </c>
      <c r="J10" s="9">
        <v>9.0299999999999994</v>
      </c>
      <c r="K10" s="8" t="s">
        <v>351</v>
      </c>
      <c r="M10" s="8">
        <v>5</v>
      </c>
      <c r="N10" s="9">
        <v>9.0299999999999994</v>
      </c>
      <c r="O10" s="8" t="s">
        <v>351</v>
      </c>
      <c r="Q10" s="8">
        <v>5</v>
      </c>
      <c r="R10" s="9">
        <v>11.6</v>
      </c>
      <c r="S10" s="8" t="s">
        <v>352</v>
      </c>
      <c r="U10" s="8">
        <v>5</v>
      </c>
      <c r="V10" s="9">
        <v>9.0299999999999994</v>
      </c>
      <c r="W10" s="8" t="s">
        <v>351</v>
      </c>
      <c r="Y10" s="8">
        <v>5</v>
      </c>
      <c r="Z10" s="9">
        <v>11.6</v>
      </c>
      <c r="AA10" s="8" t="s">
        <v>352</v>
      </c>
      <c r="AC10" s="59" t="s">
        <v>204</v>
      </c>
      <c r="AD10" s="60">
        <f>+AD8-AD6</f>
        <v>4.3929999999999936</v>
      </c>
      <c r="AE10" s="59"/>
      <c r="AG10" s="8">
        <v>5</v>
      </c>
      <c r="AH10" s="9">
        <v>26.390999999999998</v>
      </c>
      <c r="AI10" s="8" t="s">
        <v>353</v>
      </c>
      <c r="AK10" s="8">
        <v>5</v>
      </c>
      <c r="AL10" s="9">
        <v>45.21</v>
      </c>
      <c r="AM10" s="8" t="s">
        <v>354</v>
      </c>
      <c r="AW10" s="8">
        <v>5</v>
      </c>
      <c r="AX10" s="9">
        <v>87.5</v>
      </c>
      <c r="AY10" s="8" t="s">
        <v>355</v>
      </c>
    </row>
    <row r="11" spans="1:64">
      <c r="A11" s="45">
        <v>6</v>
      </c>
      <c r="B11" s="20">
        <v>11.6</v>
      </c>
      <c r="C11" s="45" t="s">
        <v>352</v>
      </c>
      <c r="D11" s="21" t="s">
        <v>142</v>
      </c>
      <c r="E11" s="21" t="s">
        <v>338</v>
      </c>
      <c r="F11" s="22">
        <v>-58.311813000000001</v>
      </c>
      <c r="G11" s="23">
        <v>-34.697457999999997</v>
      </c>
      <c r="I11" s="8">
        <v>6</v>
      </c>
      <c r="J11" s="9">
        <v>11.212</v>
      </c>
      <c r="K11" s="8" t="s">
        <v>356</v>
      </c>
      <c r="M11" s="8">
        <v>6</v>
      </c>
      <c r="N11" s="9">
        <v>11.212</v>
      </c>
      <c r="O11" s="8" t="s">
        <v>356</v>
      </c>
      <c r="Q11" s="8">
        <v>6</v>
      </c>
      <c r="R11" s="9">
        <v>15.206</v>
      </c>
      <c r="S11" s="8" t="s">
        <v>357</v>
      </c>
      <c r="U11" s="8">
        <v>6</v>
      </c>
      <c r="V11" s="9">
        <v>11.212</v>
      </c>
      <c r="W11" s="8" t="s">
        <v>356</v>
      </c>
      <c r="Y11" s="8">
        <v>6</v>
      </c>
      <c r="Z11" s="9">
        <v>15.206</v>
      </c>
      <c r="AA11" s="8" t="s">
        <v>357</v>
      </c>
      <c r="AG11" s="8">
        <v>6</v>
      </c>
      <c r="AH11" s="9">
        <v>27.847999999999999</v>
      </c>
      <c r="AI11" s="8" t="s">
        <v>358</v>
      </c>
      <c r="AK11" s="8">
        <v>6</v>
      </c>
      <c r="AL11" s="9">
        <v>49.048999999999999</v>
      </c>
      <c r="AM11" s="8" t="s">
        <v>359</v>
      </c>
      <c r="AO11" s="59" t="s">
        <v>204</v>
      </c>
      <c r="AP11" s="66">
        <f>+AP9-AP6</f>
        <v>42.777000000000001</v>
      </c>
      <c r="AQ11" s="59"/>
      <c r="AS11" s="59" t="s">
        <v>204</v>
      </c>
      <c r="AT11" s="66">
        <f>+AT9-AT6</f>
        <v>37.576999999999998</v>
      </c>
      <c r="AU11" s="59"/>
      <c r="AW11" s="8">
        <v>6</v>
      </c>
      <c r="AX11" s="9">
        <v>98.6</v>
      </c>
      <c r="AY11" s="8" t="s">
        <v>360</v>
      </c>
    </row>
    <row r="12" spans="1:64">
      <c r="A12" s="45">
        <v>7</v>
      </c>
      <c r="B12" s="20">
        <v>15.206</v>
      </c>
      <c r="C12" s="45" t="s">
        <v>357</v>
      </c>
      <c r="D12" s="21" t="s">
        <v>142</v>
      </c>
      <c r="E12" s="21" t="s">
        <v>361</v>
      </c>
      <c r="F12" s="22">
        <v>-58.295861999999701</v>
      </c>
      <c r="G12" s="23">
        <v>-34.7034349999997</v>
      </c>
      <c r="I12" s="8">
        <v>7</v>
      </c>
      <c r="J12" s="9">
        <v>13.003</v>
      </c>
      <c r="K12" s="8" t="s">
        <v>362</v>
      </c>
      <c r="M12" s="8">
        <v>7</v>
      </c>
      <c r="N12" s="9">
        <v>13.003</v>
      </c>
      <c r="O12" s="8" t="s">
        <v>362</v>
      </c>
      <c r="Q12" s="8">
        <v>7</v>
      </c>
      <c r="R12" s="9">
        <v>14.78</v>
      </c>
      <c r="S12" s="8" t="s">
        <v>363</v>
      </c>
      <c r="U12" s="8">
        <v>7</v>
      </c>
      <c r="V12" s="9">
        <v>13.003</v>
      </c>
      <c r="W12" s="8" t="s">
        <v>362</v>
      </c>
      <c r="Y12" s="8">
        <v>7</v>
      </c>
      <c r="Z12" s="9">
        <v>14.78</v>
      </c>
      <c r="AA12" s="8" t="s">
        <v>363</v>
      </c>
      <c r="AG12" s="8">
        <v>7</v>
      </c>
      <c r="AH12" s="9">
        <v>28.5</v>
      </c>
      <c r="AI12" s="8" t="s">
        <v>364</v>
      </c>
      <c r="AK12" s="8">
        <v>7</v>
      </c>
      <c r="AL12" s="9">
        <v>52.073999999999998</v>
      </c>
      <c r="AM12" s="8" t="s">
        <v>365</v>
      </c>
      <c r="AW12" s="8">
        <v>7</v>
      </c>
      <c r="AX12" s="9">
        <v>116.8</v>
      </c>
      <c r="AY12" s="8" t="s">
        <v>366</v>
      </c>
      <c r="BL12" s="8">
        <v>113.3</v>
      </c>
    </row>
    <row r="13" spans="1:64" ht="12.95" customHeight="1">
      <c r="A13" s="45">
        <v>8</v>
      </c>
      <c r="B13" s="20">
        <v>14.78</v>
      </c>
      <c r="C13" s="45" t="s">
        <v>363</v>
      </c>
      <c r="D13" s="21" t="s">
        <v>142</v>
      </c>
      <c r="E13" s="21" t="s">
        <v>361</v>
      </c>
      <c r="F13" s="22">
        <v>-58.280128999999597</v>
      </c>
      <c r="G13" s="23">
        <v>-34.709470999999802</v>
      </c>
      <c r="I13" s="8">
        <v>8</v>
      </c>
      <c r="J13" s="9">
        <v>15.988</v>
      </c>
      <c r="K13" s="8" t="s">
        <v>367</v>
      </c>
      <c r="M13" s="8">
        <v>8</v>
      </c>
      <c r="N13" s="9">
        <v>15.988</v>
      </c>
      <c r="O13" s="8" t="s">
        <v>367</v>
      </c>
      <c r="Q13" s="8">
        <v>8</v>
      </c>
      <c r="R13" s="9">
        <v>17.5</v>
      </c>
      <c r="S13" s="8" t="s">
        <v>361</v>
      </c>
      <c r="U13" s="8">
        <v>8</v>
      </c>
      <c r="V13" s="9">
        <v>15.988</v>
      </c>
      <c r="W13" s="8" t="s">
        <v>367</v>
      </c>
      <c r="Y13" s="8">
        <v>8</v>
      </c>
      <c r="Z13" s="9">
        <v>17.5</v>
      </c>
      <c r="AA13" s="8" t="s">
        <v>361</v>
      </c>
      <c r="AG13" s="8">
        <v>8</v>
      </c>
      <c r="AH13" s="9">
        <v>34.517000000000003</v>
      </c>
      <c r="AI13" s="8" t="s">
        <v>368</v>
      </c>
      <c r="AK13" s="8">
        <v>8</v>
      </c>
      <c r="AL13" s="9">
        <v>53.8</v>
      </c>
      <c r="AM13" s="8" t="s">
        <v>369</v>
      </c>
      <c r="AO13" s="240" t="s">
        <v>370</v>
      </c>
      <c r="AP13" s="240"/>
      <c r="AQ13" s="240"/>
      <c r="AR13" s="62"/>
      <c r="AS13" s="8" t="s">
        <v>371</v>
      </c>
      <c r="AT13" s="62"/>
      <c r="AU13" s="62"/>
    </row>
    <row r="14" spans="1:64">
      <c r="A14" s="45">
        <v>9</v>
      </c>
      <c r="B14" s="20">
        <v>17.5</v>
      </c>
      <c r="C14" s="45" t="s">
        <v>361</v>
      </c>
      <c r="D14" s="21" t="s">
        <v>142</v>
      </c>
      <c r="E14" s="21" t="s">
        <v>361</v>
      </c>
      <c r="F14" s="22">
        <v>-58.259417000000497</v>
      </c>
      <c r="G14" s="23">
        <v>-34.725930000000197</v>
      </c>
      <c r="I14" s="8">
        <v>9</v>
      </c>
      <c r="J14" s="9">
        <v>16.802</v>
      </c>
      <c r="K14" s="8" t="s">
        <v>325</v>
      </c>
      <c r="M14" s="8">
        <v>9</v>
      </c>
      <c r="N14" s="9">
        <v>16.802</v>
      </c>
      <c r="O14" s="8" t="s">
        <v>325</v>
      </c>
      <c r="Q14" s="8">
        <v>9</v>
      </c>
      <c r="R14" s="9">
        <v>21.5</v>
      </c>
      <c r="S14" s="8" t="s">
        <v>372</v>
      </c>
      <c r="U14" s="8">
        <v>9</v>
      </c>
      <c r="V14" s="9">
        <v>16.802</v>
      </c>
      <c r="W14" s="8" t="s">
        <v>325</v>
      </c>
      <c r="Y14" s="8">
        <v>9</v>
      </c>
      <c r="Z14" s="9">
        <v>21.5</v>
      </c>
      <c r="AA14" s="8" t="s">
        <v>372</v>
      </c>
      <c r="AG14" s="8">
        <v>9</v>
      </c>
      <c r="AH14" s="9">
        <v>37.793999999999997</v>
      </c>
      <c r="AI14" s="8" t="s">
        <v>373</v>
      </c>
      <c r="AK14" s="8">
        <v>9</v>
      </c>
      <c r="AL14" s="9">
        <v>58.8</v>
      </c>
      <c r="AM14" s="8" t="s">
        <v>374</v>
      </c>
      <c r="AO14" s="240"/>
      <c r="AP14" s="240"/>
      <c r="AQ14" s="240"/>
      <c r="AR14" s="62"/>
      <c r="AS14" s="62" t="s">
        <v>375</v>
      </c>
      <c r="AT14" s="62"/>
      <c r="AU14" s="62"/>
      <c r="AW14" s="59" t="s">
        <v>204</v>
      </c>
      <c r="AX14" s="66">
        <f>+AX12-AX6</f>
        <v>77.314999999999998</v>
      </c>
      <c r="AY14" s="59"/>
    </row>
    <row r="15" spans="1:64">
      <c r="A15" s="45">
        <v>10</v>
      </c>
      <c r="B15" s="20">
        <v>21.5</v>
      </c>
      <c r="C15" s="45" t="s">
        <v>372</v>
      </c>
      <c r="D15" s="21" t="s">
        <v>142</v>
      </c>
      <c r="E15" s="21" t="s">
        <v>361</v>
      </c>
      <c r="F15" s="22">
        <v>-58.231474000000098</v>
      </c>
      <c r="G15" s="23">
        <v>-34.753117000000202</v>
      </c>
      <c r="I15" s="8">
        <v>10</v>
      </c>
      <c r="J15" s="9">
        <v>19.117000000000001</v>
      </c>
      <c r="K15" s="8" t="s">
        <v>376</v>
      </c>
      <c r="M15" s="8">
        <v>10</v>
      </c>
      <c r="N15" s="9">
        <v>19.448</v>
      </c>
      <c r="O15" s="8" t="s">
        <v>377</v>
      </c>
      <c r="Q15" s="8">
        <v>10</v>
      </c>
      <c r="R15" s="9">
        <v>24</v>
      </c>
      <c r="S15" s="8" t="s">
        <v>378</v>
      </c>
      <c r="U15" s="8">
        <v>10</v>
      </c>
      <c r="V15" s="9">
        <v>19.28</v>
      </c>
      <c r="W15" s="8" t="s">
        <v>379</v>
      </c>
      <c r="Y15" s="8">
        <v>10</v>
      </c>
      <c r="Z15" s="9">
        <v>24</v>
      </c>
      <c r="AA15" s="8" t="s">
        <v>378</v>
      </c>
      <c r="AG15" s="8">
        <v>10</v>
      </c>
      <c r="AH15" s="9">
        <v>40.238</v>
      </c>
      <c r="AI15" s="8" t="s">
        <v>380</v>
      </c>
      <c r="AK15" s="8">
        <v>10</v>
      </c>
      <c r="AL15" s="9">
        <v>64.123000000000005</v>
      </c>
      <c r="AM15" s="8" t="s">
        <v>327</v>
      </c>
    </row>
    <row r="16" spans="1:64" ht="14.25">
      <c r="A16" s="45">
        <v>11</v>
      </c>
      <c r="B16" s="20">
        <v>24</v>
      </c>
      <c r="C16" s="45" t="s">
        <v>378</v>
      </c>
      <c r="D16" s="21" t="s">
        <v>142</v>
      </c>
      <c r="E16" s="21" t="s">
        <v>378</v>
      </c>
      <c r="F16" s="22">
        <v>-58.206831999999999</v>
      </c>
      <c r="G16" s="23">
        <v>-34.764819000000003</v>
      </c>
      <c r="I16" s="8">
        <v>11</v>
      </c>
      <c r="J16" s="9">
        <v>22.044</v>
      </c>
      <c r="K16" s="8" t="s">
        <v>381</v>
      </c>
      <c r="M16" s="8">
        <v>11</v>
      </c>
      <c r="N16" s="9">
        <v>21.667000000000002</v>
      </c>
      <c r="O16" s="8" t="s">
        <v>382</v>
      </c>
      <c r="Q16" s="8">
        <v>11</v>
      </c>
      <c r="R16" s="9">
        <v>28</v>
      </c>
      <c r="S16" s="8" t="s">
        <v>383</v>
      </c>
      <c r="U16" s="8">
        <v>11</v>
      </c>
      <c r="V16" s="9">
        <v>21.361999999999998</v>
      </c>
      <c r="W16" s="8" t="s">
        <v>384</v>
      </c>
      <c r="Y16" s="8">
        <v>11</v>
      </c>
      <c r="Z16" s="9">
        <v>25.582000000000001</v>
      </c>
      <c r="AA16" s="8" t="s">
        <v>385</v>
      </c>
      <c r="AG16" s="8">
        <v>11</v>
      </c>
      <c r="AH16" s="9">
        <v>43</v>
      </c>
      <c r="AI16" s="8" t="s">
        <v>256</v>
      </c>
      <c r="AW16" s="67" t="s">
        <v>386</v>
      </c>
    </row>
    <row r="17" spans="1:54">
      <c r="A17" s="45">
        <v>12</v>
      </c>
      <c r="B17" s="20">
        <v>28</v>
      </c>
      <c r="C17" s="45" t="s">
        <v>383</v>
      </c>
      <c r="D17" s="21" t="s">
        <v>142</v>
      </c>
      <c r="E17" s="21" t="s">
        <v>378</v>
      </c>
      <c r="F17" s="22">
        <v>-58.168971999999698</v>
      </c>
      <c r="G17" s="23">
        <v>-34.783119999999997</v>
      </c>
      <c r="I17" s="8">
        <v>12</v>
      </c>
      <c r="J17" s="9">
        <v>25.93</v>
      </c>
      <c r="K17" s="8" t="s">
        <v>387</v>
      </c>
      <c r="M17" s="8">
        <v>12</v>
      </c>
      <c r="N17" s="9">
        <v>23.54</v>
      </c>
      <c r="O17" s="8" t="s">
        <v>388</v>
      </c>
      <c r="Q17" s="8">
        <v>12</v>
      </c>
      <c r="R17" s="9">
        <v>29.7</v>
      </c>
      <c r="S17" s="8" t="s">
        <v>389</v>
      </c>
      <c r="U17" s="8">
        <v>12</v>
      </c>
      <c r="V17" s="9">
        <v>23.35</v>
      </c>
      <c r="W17" s="8" t="s">
        <v>390</v>
      </c>
      <c r="Y17" s="8">
        <v>12</v>
      </c>
      <c r="Z17" s="9">
        <v>27.448</v>
      </c>
      <c r="AA17" s="8" t="s">
        <v>391</v>
      </c>
      <c r="AK17" s="59" t="s">
        <v>204</v>
      </c>
      <c r="AL17" s="66">
        <f>+AL15-AL6</f>
        <v>31.687000000000005</v>
      </c>
      <c r="AM17" s="59"/>
    </row>
    <row r="18" spans="1:54">
      <c r="A18" s="45">
        <v>13</v>
      </c>
      <c r="B18" s="20">
        <v>29.7</v>
      </c>
      <c r="C18" s="45" t="s">
        <v>389</v>
      </c>
      <c r="D18" s="21" t="s">
        <v>142</v>
      </c>
      <c r="E18" s="21" t="s">
        <v>378</v>
      </c>
      <c r="F18" s="22">
        <v>-58.153675000000597</v>
      </c>
      <c r="G18" s="23">
        <v>-34.791923999999902</v>
      </c>
      <c r="I18" s="8">
        <v>13</v>
      </c>
      <c r="J18" s="9">
        <v>29.181999999999999</v>
      </c>
      <c r="K18" s="8" t="s">
        <v>392</v>
      </c>
      <c r="M18" s="8">
        <v>13</v>
      </c>
      <c r="N18" s="9">
        <v>25.841999999999999</v>
      </c>
      <c r="O18" s="8" t="s">
        <v>393</v>
      </c>
      <c r="Q18" s="8">
        <v>13</v>
      </c>
      <c r="R18" s="9">
        <v>37.200000000000003</v>
      </c>
      <c r="S18" s="8" t="s">
        <v>394</v>
      </c>
      <c r="U18" s="63" t="s">
        <v>395</v>
      </c>
      <c r="V18" s="9">
        <v>26.7</v>
      </c>
      <c r="W18" s="8" t="s">
        <v>396</v>
      </c>
      <c r="Y18" s="8">
        <v>13</v>
      </c>
      <c r="Z18" s="9">
        <v>29.585000000000001</v>
      </c>
      <c r="AA18" s="8" t="s">
        <v>397</v>
      </c>
      <c r="AG18" s="59" t="s">
        <v>204</v>
      </c>
      <c r="AH18" s="60">
        <f>+AH16-AH6</f>
        <v>26.198</v>
      </c>
      <c r="AI18" s="59"/>
    </row>
    <row r="19" spans="1:54">
      <c r="A19" s="45">
        <v>14</v>
      </c>
      <c r="B19" s="20">
        <v>37.200000000000003</v>
      </c>
      <c r="C19" s="45" t="s">
        <v>394</v>
      </c>
      <c r="D19" s="21" t="s">
        <v>142</v>
      </c>
      <c r="E19" s="21" t="s">
        <v>378</v>
      </c>
      <c r="F19" s="22">
        <v>-58.0946</v>
      </c>
      <c r="G19" s="23">
        <v>-34.836399999999998</v>
      </c>
      <c r="I19" s="8">
        <v>14</v>
      </c>
      <c r="J19" s="9">
        <v>32.473999999999997</v>
      </c>
      <c r="K19" s="8" t="s">
        <v>398</v>
      </c>
      <c r="M19" s="8">
        <v>14</v>
      </c>
      <c r="N19" s="9">
        <v>29</v>
      </c>
      <c r="O19" s="8" t="s">
        <v>399</v>
      </c>
      <c r="Q19" s="8">
        <v>14</v>
      </c>
      <c r="R19" s="9">
        <v>39.558999999999997</v>
      </c>
      <c r="S19" s="8" t="s">
        <v>400</v>
      </c>
      <c r="U19" s="63" t="s">
        <v>401</v>
      </c>
      <c r="V19" s="9">
        <v>29.373000000000001</v>
      </c>
      <c r="W19" s="8" t="s">
        <v>402</v>
      </c>
      <c r="Y19" s="8">
        <v>14</v>
      </c>
      <c r="Z19" s="9">
        <f>+Z18+2.5</f>
        <v>32.085000000000001</v>
      </c>
      <c r="AA19" s="8" t="s">
        <v>403</v>
      </c>
      <c r="AK19" s="240"/>
      <c r="AL19" s="240"/>
      <c r="AM19" s="240"/>
      <c r="BB19" s="9"/>
    </row>
    <row r="20" spans="1:54">
      <c r="A20" s="45">
        <v>15</v>
      </c>
      <c r="B20" s="20">
        <v>39.558999999999997</v>
      </c>
      <c r="C20" s="45" t="s">
        <v>400</v>
      </c>
      <c r="D20" s="21" t="s">
        <v>142</v>
      </c>
      <c r="E20" s="21" t="s">
        <v>404</v>
      </c>
      <c r="F20" s="22">
        <v>-58.074777999999299</v>
      </c>
      <c r="G20" s="23">
        <v>-34.849702999999899</v>
      </c>
      <c r="I20" s="8">
        <v>15</v>
      </c>
      <c r="J20" s="9">
        <v>39.484999999999999</v>
      </c>
      <c r="K20" s="8" t="s">
        <v>328</v>
      </c>
      <c r="M20" s="8">
        <v>15</v>
      </c>
      <c r="N20" s="9">
        <v>32.436</v>
      </c>
      <c r="O20" s="8" t="s">
        <v>326</v>
      </c>
      <c r="Q20" s="8">
        <v>15</v>
      </c>
      <c r="R20" s="9">
        <v>43.031999999999996</v>
      </c>
      <c r="S20" s="8" t="s">
        <v>405</v>
      </c>
      <c r="U20" s="63" t="s">
        <v>406</v>
      </c>
      <c r="V20" s="9">
        <v>30.92</v>
      </c>
      <c r="W20" s="8" t="s">
        <v>407</v>
      </c>
      <c r="AK20" s="240"/>
      <c r="AL20" s="240"/>
      <c r="AM20" s="240"/>
    </row>
    <row r="21" spans="1:54">
      <c r="A21" s="45">
        <v>16</v>
      </c>
      <c r="B21" s="20">
        <v>43.031999999999996</v>
      </c>
      <c r="C21" s="45" t="s">
        <v>405</v>
      </c>
      <c r="D21" s="21" t="s">
        <v>142</v>
      </c>
      <c r="E21" s="21" t="s">
        <v>404</v>
      </c>
      <c r="F21" s="22">
        <v>-58.041958999999402</v>
      </c>
      <c r="G21" s="23">
        <v>-34.865900000000401</v>
      </c>
      <c r="Q21" s="8">
        <v>16</v>
      </c>
      <c r="R21" s="9">
        <v>46.195</v>
      </c>
      <c r="S21" s="8" t="s">
        <v>408</v>
      </c>
      <c r="U21" s="63" t="s">
        <v>409</v>
      </c>
      <c r="V21" s="9">
        <v>33.529000000000003</v>
      </c>
      <c r="W21" s="8" t="s">
        <v>324</v>
      </c>
      <c r="Y21" s="59" t="s">
        <v>204</v>
      </c>
      <c r="Z21" s="60">
        <f>+Z19</f>
        <v>32.085000000000001</v>
      </c>
      <c r="AA21" s="59"/>
      <c r="AM21" s="9"/>
    </row>
    <row r="22" spans="1:54">
      <c r="A22" s="45">
        <v>17</v>
      </c>
      <c r="B22" s="20">
        <v>46.195</v>
      </c>
      <c r="C22" s="45" t="s">
        <v>408</v>
      </c>
      <c r="D22" s="21" t="s">
        <v>142</v>
      </c>
      <c r="E22" s="21" t="s">
        <v>404</v>
      </c>
      <c r="F22" s="22">
        <v>-58.0090349999995</v>
      </c>
      <c r="G22" s="23">
        <v>-34.880639000000102</v>
      </c>
      <c r="I22" s="59" t="s">
        <v>204</v>
      </c>
      <c r="J22" s="60">
        <f>+J20</f>
        <v>39.484999999999999</v>
      </c>
      <c r="K22" s="59"/>
      <c r="M22" s="59" t="s">
        <v>204</v>
      </c>
      <c r="N22" s="60">
        <f>+N20</f>
        <v>32.436</v>
      </c>
      <c r="O22" s="59"/>
      <c r="Q22" s="8">
        <v>17</v>
      </c>
      <c r="R22" s="9">
        <v>47.741999999999997</v>
      </c>
      <c r="S22" s="8" t="s">
        <v>410</v>
      </c>
      <c r="AQ22" s="9"/>
      <c r="AU22" s="9"/>
      <c r="AV22" s="9"/>
    </row>
    <row r="23" spans="1:54">
      <c r="A23" s="45">
        <v>18</v>
      </c>
      <c r="B23" s="20">
        <v>47.741999999999997</v>
      </c>
      <c r="C23" s="45" t="s">
        <v>410</v>
      </c>
      <c r="D23" s="21" t="s">
        <v>142</v>
      </c>
      <c r="E23" s="21" t="s">
        <v>404</v>
      </c>
      <c r="F23" s="22">
        <v>-57.9951179999996</v>
      </c>
      <c r="G23" s="23">
        <v>-34.881317999999801</v>
      </c>
      <c r="J23" s="9"/>
      <c r="K23" s="9"/>
      <c r="Q23" s="8">
        <v>18</v>
      </c>
      <c r="R23" s="9">
        <v>50.305999999999997</v>
      </c>
      <c r="S23" s="8" t="s">
        <v>411</v>
      </c>
      <c r="U23" s="59" t="s">
        <v>204</v>
      </c>
      <c r="V23" s="60">
        <f>+V21</f>
        <v>33.529000000000003</v>
      </c>
      <c r="W23" s="59"/>
      <c r="Y23" s="8" t="s">
        <v>412</v>
      </c>
      <c r="AX23" s="9"/>
    </row>
    <row r="24" spans="1:54">
      <c r="A24" s="45">
        <v>19</v>
      </c>
      <c r="B24" s="20">
        <v>50.305999999999997</v>
      </c>
      <c r="C24" s="45" t="s">
        <v>411</v>
      </c>
      <c r="D24" s="21" t="s">
        <v>142</v>
      </c>
      <c r="E24" s="21" t="s">
        <v>404</v>
      </c>
      <c r="F24" s="22">
        <v>-57.967798000000002</v>
      </c>
      <c r="G24" s="23">
        <v>-34.891101999999997</v>
      </c>
      <c r="J24" s="9"/>
      <c r="Q24" s="8">
        <v>19</v>
      </c>
      <c r="R24" s="9">
        <v>52.805999999999997</v>
      </c>
      <c r="S24" s="8" t="s">
        <v>404</v>
      </c>
      <c r="Z24" s="9"/>
      <c r="AX24" s="9"/>
    </row>
    <row r="25" spans="1:54">
      <c r="A25" s="45">
        <v>20</v>
      </c>
      <c r="B25" s="20">
        <v>52.805999999999997</v>
      </c>
      <c r="C25" s="45" t="s">
        <v>404</v>
      </c>
      <c r="D25" s="21" t="s">
        <v>142</v>
      </c>
      <c r="E25" s="21" t="s">
        <v>404</v>
      </c>
      <c r="F25" s="22">
        <v>-57.949838000000398</v>
      </c>
      <c r="G25" s="23">
        <v>-34.903966999999703</v>
      </c>
      <c r="U25" s="8" t="s">
        <v>413</v>
      </c>
    </row>
    <row r="26" spans="1:54">
      <c r="A26" s="45">
        <v>21</v>
      </c>
      <c r="B26" s="20">
        <v>6.4820000000000002</v>
      </c>
      <c r="C26" s="45" t="s">
        <v>345</v>
      </c>
      <c r="D26" s="21" t="s">
        <v>142</v>
      </c>
      <c r="E26" s="21" t="s">
        <v>338</v>
      </c>
      <c r="F26" s="22">
        <v>-58.3823950000004</v>
      </c>
      <c r="G26" s="23">
        <v>-34.685654999999997</v>
      </c>
      <c r="I26" s="34" t="s">
        <v>211</v>
      </c>
      <c r="J26" s="61"/>
      <c r="K26" s="34"/>
      <c r="L26" s="35">
        <v>73</v>
      </c>
      <c r="Q26" s="59" t="s">
        <v>204</v>
      </c>
      <c r="R26" s="60">
        <f>+R24</f>
        <v>52.805999999999997</v>
      </c>
      <c r="S26" s="59"/>
      <c r="V26" s="9"/>
    </row>
    <row r="27" spans="1:54">
      <c r="A27" s="45">
        <v>22</v>
      </c>
      <c r="B27" s="20">
        <v>9.0299999999999994</v>
      </c>
      <c r="C27" s="45" t="s">
        <v>351</v>
      </c>
      <c r="D27" s="21" t="s">
        <v>142</v>
      </c>
      <c r="E27" s="21" t="s">
        <v>351</v>
      </c>
      <c r="F27" s="22">
        <v>-58.390227000000301</v>
      </c>
      <c r="G27" s="23">
        <v>-34.707288000000197</v>
      </c>
      <c r="I27" s="34" t="s">
        <v>212</v>
      </c>
      <c r="J27" s="61"/>
      <c r="K27" s="34"/>
      <c r="L27" s="35">
        <v>5</v>
      </c>
    </row>
    <row r="28" spans="1:54">
      <c r="A28" s="45">
        <v>23</v>
      </c>
      <c r="B28" s="20">
        <v>11.212</v>
      </c>
      <c r="C28" s="45" t="s">
        <v>356</v>
      </c>
      <c r="D28" s="21" t="s">
        <v>142</v>
      </c>
      <c r="E28" s="21" t="s">
        <v>351</v>
      </c>
      <c r="F28" s="22">
        <v>-58.393379000000401</v>
      </c>
      <c r="G28" s="23">
        <v>-34.726904999999803</v>
      </c>
      <c r="I28" s="34" t="s">
        <v>213</v>
      </c>
      <c r="J28" s="61"/>
      <c r="K28" s="34"/>
      <c r="L28" s="35">
        <v>3</v>
      </c>
    </row>
    <row r="29" spans="1:54">
      <c r="A29" s="45">
        <v>24</v>
      </c>
      <c r="B29" s="20">
        <v>13.003</v>
      </c>
      <c r="C29" s="45" t="s">
        <v>362</v>
      </c>
      <c r="D29" s="21" t="s">
        <v>142</v>
      </c>
      <c r="E29" s="21" t="s">
        <v>367</v>
      </c>
      <c r="F29" s="22">
        <v>-58.395157999999498</v>
      </c>
      <c r="G29" s="23">
        <v>-34.743046999999898</v>
      </c>
      <c r="I29" s="36" t="s">
        <v>214</v>
      </c>
      <c r="J29" s="34"/>
      <c r="K29" s="34"/>
      <c r="L29" s="37">
        <f>SUM(L26:L28)</f>
        <v>81</v>
      </c>
      <c r="M29" s="62" t="s">
        <v>375</v>
      </c>
    </row>
    <row r="30" spans="1:54">
      <c r="A30" s="45">
        <v>25</v>
      </c>
      <c r="B30" s="20">
        <v>15.988</v>
      </c>
      <c r="C30" s="45" t="s">
        <v>367</v>
      </c>
      <c r="D30" s="21" t="s">
        <v>142</v>
      </c>
      <c r="E30" s="21" t="s">
        <v>367</v>
      </c>
      <c r="F30" s="22">
        <v>-58.3970929999996</v>
      </c>
      <c r="G30" s="23">
        <v>-34.761064999999903</v>
      </c>
      <c r="I30" s="56"/>
    </row>
    <row r="31" spans="1:54">
      <c r="A31" s="45">
        <v>26</v>
      </c>
      <c r="B31" s="20">
        <v>16.802</v>
      </c>
      <c r="C31" s="45" t="s">
        <v>325</v>
      </c>
      <c r="D31" s="21" t="s">
        <v>142</v>
      </c>
      <c r="E31" s="21" t="s">
        <v>367</v>
      </c>
      <c r="F31" s="22">
        <v>-58.396195000000503</v>
      </c>
      <c r="G31" s="23">
        <v>-34.777232000000303</v>
      </c>
      <c r="I31" s="34" t="s">
        <v>215</v>
      </c>
      <c r="J31" s="34"/>
      <c r="K31" s="34"/>
      <c r="L31" s="35">
        <v>35</v>
      </c>
    </row>
    <row r="32" spans="1:54" ht="15">
      <c r="A32" s="45">
        <v>27</v>
      </c>
      <c r="B32" s="20">
        <v>19.448</v>
      </c>
      <c r="C32" s="21" t="s">
        <v>377</v>
      </c>
      <c r="D32" s="21" t="s">
        <v>142</v>
      </c>
      <c r="E32" s="21" t="s">
        <v>367</v>
      </c>
      <c r="F32" s="22">
        <v>-58.405348000000203</v>
      </c>
      <c r="G32" s="23">
        <v>-34.794824000000297</v>
      </c>
      <c r="I32" s="34" t="s">
        <v>217</v>
      </c>
      <c r="J32" s="34"/>
      <c r="K32" s="34"/>
      <c r="L32" s="35">
        <v>34</v>
      </c>
      <c r="S32"/>
    </row>
    <row r="33" spans="1:13">
      <c r="A33" s="45">
        <v>28</v>
      </c>
      <c r="B33" s="20">
        <v>21.667000000000002</v>
      </c>
      <c r="C33" s="21" t="s">
        <v>382</v>
      </c>
      <c r="D33" s="21" t="s">
        <v>142</v>
      </c>
      <c r="E33" s="21" t="s">
        <v>367</v>
      </c>
      <c r="F33" s="22">
        <v>-58.429327000000498</v>
      </c>
      <c r="G33" s="23">
        <v>-34.797120999999699</v>
      </c>
      <c r="I33" s="34" t="s">
        <v>218</v>
      </c>
      <c r="J33" s="36"/>
      <c r="K33" s="36"/>
      <c r="L33" s="35">
        <v>12</v>
      </c>
    </row>
    <row r="34" spans="1:13">
      <c r="A34" s="45">
        <v>29</v>
      </c>
      <c r="B34" s="20">
        <v>23.54</v>
      </c>
      <c r="C34" s="21" t="s">
        <v>388</v>
      </c>
      <c r="D34" s="21" t="s">
        <v>142</v>
      </c>
      <c r="E34" s="21" t="s">
        <v>414</v>
      </c>
      <c r="F34" s="22">
        <v>-58.448091999999399</v>
      </c>
      <c r="G34" s="23">
        <v>-34.803155000000203</v>
      </c>
      <c r="I34" s="36" t="s">
        <v>214</v>
      </c>
      <c r="J34" s="61"/>
      <c r="K34" s="61"/>
      <c r="L34" s="37">
        <f>SUM(L31:L33)</f>
        <v>81</v>
      </c>
      <c r="M34" s="62" t="s">
        <v>375</v>
      </c>
    </row>
    <row r="35" spans="1:13">
      <c r="A35" s="45">
        <v>30</v>
      </c>
      <c r="B35" s="20">
        <v>25.841999999999999</v>
      </c>
      <c r="C35" s="21" t="s">
        <v>393</v>
      </c>
      <c r="D35" s="21" t="s">
        <v>142</v>
      </c>
      <c r="E35" s="21" t="s">
        <v>414</v>
      </c>
      <c r="F35" s="22">
        <v>-58.469268000000497</v>
      </c>
      <c r="G35" s="23">
        <v>-34.814001999999498</v>
      </c>
    </row>
    <row r="36" spans="1:13">
      <c r="A36" s="45">
        <v>31</v>
      </c>
      <c r="B36" s="20">
        <v>29</v>
      </c>
      <c r="C36" s="21" t="s">
        <v>399</v>
      </c>
      <c r="D36" s="21" t="s">
        <v>142</v>
      </c>
      <c r="E36" s="21" t="s">
        <v>414</v>
      </c>
      <c r="F36" s="22">
        <v>-58.495850999999703</v>
      </c>
      <c r="G36" s="23">
        <v>-34.832635999999503</v>
      </c>
    </row>
    <row r="37" spans="1:13">
      <c r="A37" s="45">
        <v>32</v>
      </c>
      <c r="B37" s="20">
        <v>32.436</v>
      </c>
      <c r="C37" s="21" t="s">
        <v>326</v>
      </c>
      <c r="D37" s="21" t="s">
        <v>142</v>
      </c>
      <c r="E37" s="21" t="s">
        <v>326</v>
      </c>
      <c r="F37" s="22">
        <v>-58.521935999999798</v>
      </c>
      <c r="G37" s="23">
        <v>-34.852627000000197</v>
      </c>
    </row>
    <row r="38" spans="1:13">
      <c r="A38" s="45">
        <v>33</v>
      </c>
      <c r="B38" s="20">
        <v>34.976999999999997</v>
      </c>
      <c r="C38" s="45" t="s">
        <v>415</v>
      </c>
      <c r="D38" s="21" t="s">
        <v>222</v>
      </c>
      <c r="E38" s="21" t="s">
        <v>326</v>
      </c>
      <c r="F38" s="22">
        <v>-58.542313</v>
      </c>
      <c r="G38" s="23">
        <v>-34.868395999999997</v>
      </c>
    </row>
    <row r="39" spans="1:13">
      <c r="A39" s="45">
        <v>34</v>
      </c>
      <c r="B39" s="20">
        <v>38.012</v>
      </c>
      <c r="C39" s="45" t="s">
        <v>416</v>
      </c>
      <c r="D39" s="21" t="s">
        <v>142</v>
      </c>
      <c r="E39" s="21" t="s">
        <v>326</v>
      </c>
      <c r="F39" s="22">
        <v>-58.566266999999399</v>
      </c>
      <c r="G39" s="23">
        <v>-34.886750999999599</v>
      </c>
    </row>
    <row r="40" spans="1:13">
      <c r="A40" s="45">
        <v>35</v>
      </c>
      <c r="B40" s="20">
        <v>41.41</v>
      </c>
      <c r="C40" s="45" t="s">
        <v>348</v>
      </c>
      <c r="D40" s="21" t="s">
        <v>142</v>
      </c>
      <c r="E40" s="21" t="s">
        <v>326</v>
      </c>
      <c r="F40" s="22">
        <v>-58.592103999999601</v>
      </c>
      <c r="G40" s="23">
        <v>-34.906589999999902</v>
      </c>
    </row>
    <row r="41" spans="1:13">
      <c r="A41" s="45">
        <v>36</v>
      </c>
      <c r="B41" s="20">
        <v>45.21</v>
      </c>
      <c r="C41" s="45" t="s">
        <v>354</v>
      </c>
      <c r="D41" s="21" t="s">
        <v>142</v>
      </c>
      <c r="E41" s="21" t="s">
        <v>327</v>
      </c>
      <c r="F41" s="22">
        <v>-58.620444000000099</v>
      </c>
      <c r="G41" s="23">
        <v>-34.937491999999601</v>
      </c>
    </row>
    <row r="42" spans="1:13">
      <c r="A42" s="45">
        <v>37</v>
      </c>
      <c r="B42" s="20">
        <v>49.048999999999999</v>
      </c>
      <c r="C42" s="45" t="s">
        <v>359</v>
      </c>
      <c r="D42" s="21" t="s">
        <v>142</v>
      </c>
      <c r="E42" s="21" t="s">
        <v>327</v>
      </c>
      <c r="F42" s="22">
        <v>-58.647885298087303</v>
      </c>
      <c r="G42" s="23">
        <v>-34.962264391724602</v>
      </c>
    </row>
    <row r="43" spans="1:13">
      <c r="A43" s="45">
        <v>38</v>
      </c>
      <c r="B43" s="20">
        <v>52.073999999999998</v>
      </c>
      <c r="C43" s="45" t="s">
        <v>365</v>
      </c>
      <c r="D43" s="21" t="s">
        <v>142</v>
      </c>
      <c r="E43" s="21" t="s">
        <v>327</v>
      </c>
      <c r="F43" s="22">
        <v>-58.673946104776398</v>
      </c>
      <c r="G43" s="23">
        <v>-34.977260274903202</v>
      </c>
    </row>
    <row r="44" spans="1:13">
      <c r="A44" s="45">
        <v>39</v>
      </c>
      <c r="B44" s="20">
        <v>53.8</v>
      </c>
      <c r="C44" s="45" t="s">
        <v>369</v>
      </c>
      <c r="D44" s="21" t="s">
        <v>222</v>
      </c>
      <c r="E44" s="21" t="s">
        <v>327</v>
      </c>
      <c r="F44" s="22">
        <v>-58.689690742177</v>
      </c>
      <c r="G44" s="23">
        <v>-34.986390916671802</v>
      </c>
    </row>
    <row r="45" spans="1:13">
      <c r="A45" s="45">
        <v>40</v>
      </c>
      <c r="B45" s="20">
        <v>58.8</v>
      </c>
      <c r="C45" s="45" t="s">
        <v>374</v>
      </c>
      <c r="D45" s="21" t="s">
        <v>222</v>
      </c>
      <c r="E45" s="21" t="s">
        <v>327</v>
      </c>
      <c r="F45" s="22">
        <v>-58.723842254214198</v>
      </c>
      <c r="G45" s="23">
        <v>-35.021623962585998</v>
      </c>
    </row>
    <row r="46" spans="1:13">
      <c r="A46" s="45">
        <v>41</v>
      </c>
      <c r="B46" s="20">
        <v>64.123000000000005</v>
      </c>
      <c r="C46" s="45" t="s">
        <v>327</v>
      </c>
      <c r="D46" s="21" t="s">
        <v>142</v>
      </c>
      <c r="E46" s="21" t="s">
        <v>327</v>
      </c>
      <c r="F46" s="22">
        <v>-58.754828000000302</v>
      </c>
      <c r="G46" s="23">
        <v>-35.058873999999904</v>
      </c>
    </row>
    <row r="47" spans="1:13">
      <c r="A47" s="45">
        <v>42</v>
      </c>
      <c r="B47" s="20">
        <v>76.599999999999994</v>
      </c>
      <c r="C47" s="45" t="s">
        <v>334</v>
      </c>
      <c r="D47" s="21" t="s">
        <v>142</v>
      </c>
      <c r="E47" s="21" t="s">
        <v>327</v>
      </c>
      <c r="F47" s="22">
        <v>-58.78819</v>
      </c>
      <c r="G47" s="23">
        <v>-35.16507</v>
      </c>
    </row>
    <row r="48" spans="1:13">
      <c r="A48" s="45">
        <v>43</v>
      </c>
      <c r="B48" s="20">
        <v>89.6</v>
      </c>
      <c r="C48" s="45" t="s">
        <v>343</v>
      </c>
      <c r="D48" s="21" t="s">
        <v>142</v>
      </c>
      <c r="E48" s="21" t="s">
        <v>349</v>
      </c>
      <c r="F48" s="22">
        <v>-58.802985999999997</v>
      </c>
      <c r="G48" s="23">
        <v>-35.281402999999997</v>
      </c>
    </row>
    <row r="49" spans="1:7">
      <c r="A49" s="45">
        <v>44</v>
      </c>
      <c r="B49" s="20">
        <v>106.9</v>
      </c>
      <c r="C49" s="45" t="s">
        <v>349</v>
      </c>
      <c r="D49" s="21" t="s">
        <v>142</v>
      </c>
      <c r="E49" s="21" t="s">
        <v>349</v>
      </c>
      <c r="F49" s="22">
        <v>-58.817673524374399</v>
      </c>
      <c r="G49" s="23">
        <v>-35.436641847601699</v>
      </c>
    </row>
    <row r="50" spans="1:7">
      <c r="A50" s="45">
        <v>45</v>
      </c>
      <c r="B50" s="20">
        <v>79</v>
      </c>
      <c r="C50" s="45" t="s">
        <v>335</v>
      </c>
      <c r="D50" s="21" t="s">
        <v>142</v>
      </c>
      <c r="E50" s="21" t="s">
        <v>327</v>
      </c>
      <c r="F50" s="22">
        <v>-58.898600000000002</v>
      </c>
      <c r="G50" s="23">
        <v>-35.115600000000001</v>
      </c>
    </row>
    <row r="51" spans="1:7">
      <c r="A51" s="45">
        <v>46</v>
      </c>
      <c r="B51" s="20">
        <v>98</v>
      </c>
      <c r="C51" s="45" t="s">
        <v>264</v>
      </c>
      <c r="D51" s="21" t="s">
        <v>142</v>
      </c>
      <c r="E51" s="21" t="s">
        <v>267</v>
      </c>
      <c r="F51" s="22">
        <v>-59.090699999999998</v>
      </c>
      <c r="G51" s="23">
        <v>-35.151499999999999</v>
      </c>
    </row>
    <row r="52" spans="1:7">
      <c r="A52" s="45">
        <v>47</v>
      </c>
      <c r="B52" s="20">
        <v>101.7</v>
      </c>
      <c r="C52" s="45" t="s">
        <v>267</v>
      </c>
      <c r="D52" s="21" t="s">
        <v>142</v>
      </c>
      <c r="E52" s="21" t="s">
        <v>267</v>
      </c>
      <c r="F52" s="22">
        <v>-59.0931</v>
      </c>
      <c r="G52" s="23">
        <v>-35.185822000000002</v>
      </c>
    </row>
    <row r="53" spans="1:7">
      <c r="A53" s="45">
        <v>48</v>
      </c>
      <c r="B53" s="20">
        <v>19.117000000000001</v>
      </c>
      <c r="C53" s="21" t="s">
        <v>376</v>
      </c>
      <c r="D53" s="21" t="s">
        <v>142</v>
      </c>
      <c r="E53" s="21" t="s">
        <v>417</v>
      </c>
      <c r="F53" s="22">
        <v>-58.394112999999599</v>
      </c>
      <c r="G53" s="23">
        <v>-34.797854000000299</v>
      </c>
    </row>
    <row r="54" spans="1:7">
      <c r="A54" s="45">
        <v>49</v>
      </c>
      <c r="B54" s="20">
        <v>22.044</v>
      </c>
      <c r="C54" s="21" t="s">
        <v>381</v>
      </c>
      <c r="D54" s="21" t="s">
        <v>142</v>
      </c>
      <c r="E54" s="21" t="s">
        <v>417</v>
      </c>
      <c r="F54" s="22">
        <v>-58.391369000000203</v>
      </c>
      <c r="G54" s="23">
        <v>-34.823951999999899</v>
      </c>
    </row>
    <row r="55" spans="1:7">
      <c r="A55" s="45">
        <v>50</v>
      </c>
      <c r="B55" s="20">
        <v>25.93</v>
      </c>
      <c r="C55" s="21" t="s">
        <v>387</v>
      </c>
      <c r="D55" s="21" t="s">
        <v>142</v>
      </c>
      <c r="E55" s="21" t="s">
        <v>417</v>
      </c>
      <c r="F55" s="22">
        <v>-58.387034999999798</v>
      </c>
      <c r="G55" s="23">
        <v>-34.858939999999599</v>
      </c>
    </row>
    <row r="56" spans="1:7">
      <c r="A56" s="45">
        <v>51</v>
      </c>
      <c r="B56" s="20">
        <v>29.181999999999999</v>
      </c>
      <c r="C56" s="21" t="s">
        <v>392</v>
      </c>
      <c r="D56" s="21" t="s">
        <v>142</v>
      </c>
      <c r="E56" s="21" t="s">
        <v>417</v>
      </c>
      <c r="F56" s="22">
        <v>-58.383913000000298</v>
      </c>
      <c r="G56" s="23">
        <v>-34.884866000000301</v>
      </c>
    </row>
    <row r="57" spans="1:7">
      <c r="A57" s="45">
        <v>52</v>
      </c>
      <c r="B57" s="20">
        <v>32.473999999999997</v>
      </c>
      <c r="C57" s="21" t="s">
        <v>398</v>
      </c>
      <c r="D57" s="21" t="s">
        <v>142</v>
      </c>
      <c r="E57" s="21" t="s">
        <v>418</v>
      </c>
      <c r="F57" s="22">
        <v>-58.3806829999996</v>
      </c>
      <c r="G57" s="23">
        <v>-34.914526000000201</v>
      </c>
    </row>
    <row r="58" spans="1:7">
      <c r="A58" s="45">
        <v>53</v>
      </c>
      <c r="B58" s="20">
        <v>39.484999999999999</v>
      </c>
      <c r="C58" s="21" t="s">
        <v>328</v>
      </c>
      <c r="D58" s="21" t="s">
        <v>142</v>
      </c>
      <c r="E58" s="21" t="s">
        <v>419</v>
      </c>
      <c r="F58" s="22">
        <v>-58.375062999999599</v>
      </c>
      <c r="G58" s="23">
        <v>-34.977443000000399</v>
      </c>
    </row>
    <row r="59" spans="1:7">
      <c r="A59" s="45">
        <v>54</v>
      </c>
      <c r="B59" s="20">
        <v>25.582000000000001</v>
      </c>
      <c r="C59" s="21" t="s">
        <v>420</v>
      </c>
      <c r="D59" s="21" t="s">
        <v>142</v>
      </c>
      <c r="E59" s="21" t="s">
        <v>378</v>
      </c>
      <c r="F59" s="22">
        <v>-58.1950670000004</v>
      </c>
      <c r="G59" s="23">
        <v>-34.775299000000402</v>
      </c>
    </row>
    <row r="60" spans="1:7">
      <c r="A60" s="45">
        <v>55</v>
      </c>
      <c r="B60" s="20">
        <v>27.448</v>
      </c>
      <c r="C60" s="21" t="s">
        <v>421</v>
      </c>
      <c r="D60" s="21" t="s">
        <v>142</v>
      </c>
      <c r="E60" s="21" t="s">
        <v>378</v>
      </c>
      <c r="F60" s="22">
        <v>-58.203373999999997</v>
      </c>
      <c r="G60" s="23">
        <v>-34.790002999999999</v>
      </c>
    </row>
    <row r="61" spans="1:7">
      <c r="A61" s="45">
        <v>56</v>
      </c>
      <c r="B61" s="20">
        <v>29.585000000000001</v>
      </c>
      <c r="C61" s="21" t="s">
        <v>422</v>
      </c>
      <c r="D61" s="21" t="s">
        <v>142</v>
      </c>
      <c r="E61" s="21" t="s">
        <v>378</v>
      </c>
      <c r="F61" s="22">
        <v>-58.213360999999999</v>
      </c>
      <c r="G61" s="23">
        <v>-34.808056000000001</v>
      </c>
    </row>
    <row r="62" spans="1:7">
      <c r="A62" s="45">
        <v>57</v>
      </c>
      <c r="B62" s="20">
        <v>37.921999999999997</v>
      </c>
      <c r="C62" s="21" t="s">
        <v>340</v>
      </c>
      <c r="D62" s="21" t="s">
        <v>142</v>
      </c>
      <c r="E62" s="21" t="s">
        <v>378</v>
      </c>
      <c r="F62" s="22">
        <v>-58.184980000000799</v>
      </c>
      <c r="G62" s="23">
        <v>-34.834259999999702</v>
      </c>
    </row>
    <row r="63" spans="1:7">
      <c r="A63" s="45">
        <v>58</v>
      </c>
      <c r="B63" s="20">
        <v>33.529000000000003</v>
      </c>
      <c r="C63" s="21" t="s">
        <v>324</v>
      </c>
      <c r="D63" s="21" t="s">
        <v>142</v>
      </c>
      <c r="E63" s="21" t="s">
        <v>402</v>
      </c>
      <c r="F63" s="22">
        <v>-58.229880999999502</v>
      </c>
      <c r="G63" s="23">
        <v>-34.819627000000402</v>
      </c>
    </row>
    <row r="64" spans="1:7">
      <c r="A64" s="45">
        <v>59</v>
      </c>
      <c r="B64" s="20">
        <v>30.92</v>
      </c>
      <c r="C64" s="21" t="s">
        <v>407</v>
      </c>
      <c r="D64" s="21" t="s">
        <v>142</v>
      </c>
      <c r="E64" s="21" t="s">
        <v>402</v>
      </c>
      <c r="F64" s="22">
        <v>-58.256446999999802</v>
      </c>
      <c r="G64" s="23">
        <v>-34.811023999999797</v>
      </c>
    </row>
    <row r="65" spans="1:7">
      <c r="A65" s="45">
        <v>60</v>
      </c>
      <c r="B65" s="20">
        <v>29.373000000000001</v>
      </c>
      <c r="C65" s="21" t="s">
        <v>402</v>
      </c>
      <c r="D65" s="21" t="s">
        <v>142</v>
      </c>
      <c r="E65" s="21" t="s">
        <v>402</v>
      </c>
      <c r="F65" s="22">
        <v>-58.272773999999899</v>
      </c>
      <c r="G65" s="23">
        <v>-34.811069999999802</v>
      </c>
    </row>
    <row r="66" spans="1:7">
      <c r="A66" s="45">
        <v>61</v>
      </c>
      <c r="B66" s="20">
        <v>26.7</v>
      </c>
      <c r="C66" s="21" t="s">
        <v>396</v>
      </c>
      <c r="D66" s="21" t="s">
        <v>142</v>
      </c>
      <c r="E66" s="21" t="s">
        <v>402</v>
      </c>
      <c r="F66" s="22">
        <v>-58.302010999999801</v>
      </c>
      <c r="G66" s="23">
        <v>-34.809091999999801</v>
      </c>
    </row>
    <row r="67" spans="1:7">
      <c r="A67" s="45">
        <v>62</v>
      </c>
      <c r="B67" s="20">
        <v>23.35</v>
      </c>
      <c r="C67" s="21" t="s">
        <v>390</v>
      </c>
      <c r="D67" s="21" t="s">
        <v>142</v>
      </c>
      <c r="E67" s="21" t="s">
        <v>417</v>
      </c>
      <c r="F67" s="22">
        <v>-58.337124000000301</v>
      </c>
      <c r="G67" s="23">
        <v>-34.801496</v>
      </c>
    </row>
    <row r="68" spans="1:7">
      <c r="A68" s="45">
        <v>63</v>
      </c>
      <c r="B68" s="20">
        <v>21.361999999999998</v>
      </c>
      <c r="C68" s="21" t="s">
        <v>384</v>
      </c>
      <c r="D68" s="21" t="s">
        <v>142</v>
      </c>
      <c r="E68" s="21" t="s">
        <v>417</v>
      </c>
      <c r="F68" s="22">
        <v>-58.358411000000402</v>
      </c>
      <c r="G68" s="23">
        <v>-34.796834000000402</v>
      </c>
    </row>
    <row r="69" spans="1:7">
      <c r="A69" s="45">
        <v>64</v>
      </c>
      <c r="B69" s="20">
        <v>19.28</v>
      </c>
      <c r="C69" s="21" t="s">
        <v>379</v>
      </c>
      <c r="D69" s="21" t="s">
        <v>142</v>
      </c>
      <c r="E69" s="21" t="s">
        <v>417</v>
      </c>
      <c r="F69" s="22">
        <v>-58.380697000000303</v>
      </c>
      <c r="G69" s="23">
        <v>-34.791909999999902</v>
      </c>
    </row>
    <row r="70" spans="1:7">
      <c r="A70" s="45">
        <v>65</v>
      </c>
      <c r="B70" s="20">
        <v>18.661000000000001</v>
      </c>
      <c r="C70" s="21" t="s">
        <v>332</v>
      </c>
      <c r="D70" s="21" t="s">
        <v>423</v>
      </c>
      <c r="E70" s="21" t="s">
        <v>367</v>
      </c>
      <c r="F70" s="22">
        <v>-58.407299999999999</v>
      </c>
      <c r="G70" s="23">
        <v>-34.786200000000001</v>
      </c>
    </row>
    <row r="71" spans="1:7">
      <c r="A71" s="45">
        <v>66</v>
      </c>
      <c r="B71" s="20">
        <v>21.6</v>
      </c>
      <c r="C71" s="21" t="s">
        <v>341</v>
      </c>
      <c r="D71" s="21" t="s">
        <v>142</v>
      </c>
      <c r="E71" s="21" t="s">
        <v>367</v>
      </c>
      <c r="F71" s="22">
        <v>-58.437399999999997</v>
      </c>
      <c r="G71" s="23">
        <v>-34.780299999999997</v>
      </c>
    </row>
    <row r="72" spans="1:7">
      <c r="A72" s="45">
        <v>67</v>
      </c>
      <c r="B72" s="20">
        <v>22.757999999999999</v>
      </c>
      <c r="C72" s="21" t="s">
        <v>347</v>
      </c>
      <c r="D72" s="21" t="s">
        <v>423</v>
      </c>
      <c r="E72" s="21" t="s">
        <v>367</v>
      </c>
      <c r="F72" s="22">
        <v>-58.444099999999999</v>
      </c>
      <c r="G72" s="23">
        <v>-34.7714</v>
      </c>
    </row>
    <row r="73" spans="1:7">
      <c r="A73" s="45">
        <v>68</v>
      </c>
      <c r="B73" s="20">
        <v>26.390999999999998</v>
      </c>
      <c r="C73" s="21" t="s">
        <v>353</v>
      </c>
      <c r="D73" s="21" t="s">
        <v>423</v>
      </c>
      <c r="E73" s="21" t="s">
        <v>367</v>
      </c>
      <c r="F73" s="22">
        <v>-58.4649</v>
      </c>
      <c r="G73" s="23">
        <v>-34.743499999999997</v>
      </c>
    </row>
    <row r="74" spans="1:7">
      <c r="A74" s="45">
        <v>69</v>
      </c>
      <c r="B74" s="20">
        <v>27.847999999999999</v>
      </c>
      <c r="C74" s="21" t="s">
        <v>358</v>
      </c>
      <c r="D74" s="21" t="s">
        <v>423</v>
      </c>
      <c r="E74" s="21" t="s">
        <v>367</v>
      </c>
      <c r="F74" s="22">
        <v>-58.474299999999999</v>
      </c>
      <c r="G74" s="23">
        <v>-34.733600000000003</v>
      </c>
    </row>
    <row r="75" spans="1:7">
      <c r="A75" s="45">
        <v>70</v>
      </c>
      <c r="B75" s="20">
        <v>28.5</v>
      </c>
      <c r="C75" s="21" t="s">
        <v>364</v>
      </c>
      <c r="D75" s="21" t="s">
        <v>423</v>
      </c>
      <c r="E75" s="21" t="s">
        <v>255</v>
      </c>
      <c r="F75" s="22">
        <v>-58.505899999999997</v>
      </c>
      <c r="G75" s="23">
        <v>-34.709899999999998</v>
      </c>
    </row>
    <row r="76" spans="1:7">
      <c r="A76" s="45">
        <v>71</v>
      </c>
      <c r="B76" s="20">
        <v>34.517000000000003</v>
      </c>
      <c r="C76" s="21" t="s">
        <v>368</v>
      </c>
      <c r="D76" s="21" t="s">
        <v>142</v>
      </c>
      <c r="E76" s="21" t="s">
        <v>255</v>
      </c>
      <c r="F76" s="22">
        <v>-58.528100000000002</v>
      </c>
      <c r="G76" s="23">
        <v>-34.693100000000001</v>
      </c>
    </row>
    <row r="77" spans="1:7">
      <c r="A77" s="45">
        <v>72</v>
      </c>
      <c r="B77" s="20">
        <v>37.793999999999997</v>
      </c>
      <c r="C77" s="21" t="s">
        <v>373</v>
      </c>
      <c r="D77" s="21" t="s">
        <v>142</v>
      </c>
      <c r="E77" s="21" t="s">
        <v>255</v>
      </c>
      <c r="F77" s="22">
        <v>-58.555300000000003</v>
      </c>
      <c r="G77" s="23">
        <v>-34.674199999999999</v>
      </c>
    </row>
    <row r="78" spans="1:7">
      <c r="A78" s="45">
        <v>73</v>
      </c>
      <c r="B78" s="20">
        <v>40.238</v>
      </c>
      <c r="C78" s="21" t="s">
        <v>380</v>
      </c>
      <c r="D78" s="21" t="s">
        <v>142</v>
      </c>
      <c r="E78" s="21" t="s">
        <v>255</v>
      </c>
      <c r="F78" s="22">
        <v>-58.573099999999997</v>
      </c>
      <c r="G78" s="23">
        <v>-34.658099999999997</v>
      </c>
    </row>
    <row r="79" spans="1:7">
      <c r="A79" s="45">
        <v>74</v>
      </c>
      <c r="B79" s="20">
        <v>43</v>
      </c>
      <c r="C79" s="21" t="s">
        <v>256</v>
      </c>
      <c r="D79" s="21" t="s">
        <v>142</v>
      </c>
      <c r="E79" s="21" t="s">
        <v>259</v>
      </c>
      <c r="F79" s="22">
        <v>-58.591991999999998</v>
      </c>
      <c r="G79" s="23">
        <v>-34.645021999999997</v>
      </c>
    </row>
    <row r="80" spans="1:7">
      <c r="A80" s="45">
        <v>75</v>
      </c>
      <c r="B80" s="20">
        <v>35.299999999999997</v>
      </c>
      <c r="C80" s="21" t="s">
        <v>331</v>
      </c>
      <c r="D80" s="21" t="s">
        <v>142</v>
      </c>
      <c r="E80" s="21" t="s">
        <v>402</v>
      </c>
      <c r="F80" s="22">
        <v>-58.212930999999102</v>
      </c>
      <c r="G80" s="23">
        <v>-34.825128000000298</v>
      </c>
    </row>
    <row r="81" spans="1:7">
      <c r="A81" s="45">
        <v>76</v>
      </c>
      <c r="B81" s="20">
        <v>52.3</v>
      </c>
      <c r="C81" s="21" t="s">
        <v>336</v>
      </c>
      <c r="D81" s="21" t="s">
        <v>142</v>
      </c>
      <c r="E81" s="21" t="s">
        <v>419</v>
      </c>
      <c r="F81" s="22">
        <v>-58.290708735228598</v>
      </c>
      <c r="G81" s="23">
        <v>-35.070064201035898</v>
      </c>
    </row>
    <row r="82" spans="1:7">
      <c r="A82" s="45">
        <v>77</v>
      </c>
      <c r="B82" s="20">
        <v>64.3</v>
      </c>
      <c r="C82" s="21" t="s">
        <v>344</v>
      </c>
      <c r="D82" s="21" t="s">
        <v>142</v>
      </c>
      <c r="E82" s="21" t="s">
        <v>424</v>
      </c>
      <c r="F82" s="22">
        <v>-58.231699999999996</v>
      </c>
      <c r="G82" s="23">
        <v>-35.168399999999998</v>
      </c>
    </row>
    <row r="83" spans="1:7">
      <c r="A83" s="45">
        <v>78</v>
      </c>
      <c r="B83" s="20">
        <v>77.3</v>
      </c>
      <c r="C83" s="21" t="s">
        <v>350</v>
      </c>
      <c r="D83" s="21" t="s">
        <v>142</v>
      </c>
      <c r="E83" s="21" t="s">
        <v>424</v>
      </c>
      <c r="F83" s="22">
        <v>-58.198071198922896</v>
      </c>
      <c r="G83" s="23">
        <v>-35.277635510494498</v>
      </c>
    </row>
    <row r="84" spans="1:7">
      <c r="A84" s="45">
        <v>79</v>
      </c>
      <c r="B84" s="20">
        <v>87.5</v>
      </c>
      <c r="C84" s="21" t="s">
        <v>355</v>
      </c>
      <c r="D84" s="21" t="s">
        <v>142</v>
      </c>
      <c r="E84" s="21" t="s">
        <v>424</v>
      </c>
      <c r="F84" s="22">
        <v>-58.151299999999999</v>
      </c>
      <c r="G84" s="23">
        <v>-35.3611</v>
      </c>
    </row>
    <row r="85" spans="1:7">
      <c r="A85" s="45">
        <v>80</v>
      </c>
      <c r="B85" s="20">
        <v>98.6</v>
      </c>
      <c r="C85" s="21" t="s">
        <v>360</v>
      </c>
      <c r="D85" s="21" t="s">
        <v>142</v>
      </c>
      <c r="E85" s="21" t="s">
        <v>425</v>
      </c>
      <c r="F85" s="22">
        <v>-58.093800000000002</v>
      </c>
      <c r="G85" s="23">
        <v>-35.4497</v>
      </c>
    </row>
    <row r="86" spans="1:7">
      <c r="A86" s="45">
        <v>81</v>
      </c>
      <c r="B86" s="24">
        <v>116.8</v>
      </c>
      <c r="C86" s="25" t="s">
        <v>425</v>
      </c>
      <c r="D86" s="25" t="s">
        <v>142</v>
      </c>
      <c r="E86" s="25" t="s">
        <v>425</v>
      </c>
      <c r="F86" s="26">
        <v>-57.982554775213899</v>
      </c>
      <c r="G86" s="27">
        <v>-35.579076680916799</v>
      </c>
    </row>
  </sheetData>
  <mergeCells count="2">
    <mergeCell ref="AO13:AQ14"/>
    <mergeCell ref="AK19:AM20"/>
  </mergeCells>
  <pageMargins left="0.7" right="0.7" top="0.75" bottom="0.75" header="0.3" footer="0.3"/>
  <drawing r:id="rId1"/>
  <tableParts count="12">
    <tablePart r:id="rId2"/>
    <tablePart r:id="rId3"/>
    <tablePart r:id="rId4"/>
    <tablePart r:id="rId5"/>
    <tablePart r:id="rId6"/>
    <tablePart r:id="rId7"/>
    <tablePart r:id="rId8"/>
    <tablePart r:id="rId9"/>
    <tablePart r:id="rId10"/>
    <tablePart r:id="rId11"/>
    <tablePart r:id="rId12"/>
    <tablePart r:id="rId13"/>
  </tableParts>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tint="-4.9989318521683403E-2"/>
  </sheetPr>
  <dimension ref="A1:BH361"/>
  <sheetViews>
    <sheetView zoomScale="80" zoomScaleNormal="80" workbookViewId="0">
      <pane xSplit="2" ySplit="1" topLeftCell="AW337" activePane="bottomRight" state="frozen"/>
      <selection pane="topRight"/>
      <selection pane="bottomLeft"/>
      <selection pane="bottomRight" activeCell="BA350" sqref="BA350"/>
    </sheetView>
  </sheetViews>
  <sheetFormatPr baseColWidth="10" defaultColWidth="11.21875" defaultRowHeight="12.75"/>
  <cols>
    <col min="1" max="1" width="5.21875" style="1" customWidth="1"/>
    <col min="2" max="2" width="9.33203125" style="1" customWidth="1"/>
    <col min="3" max="15" width="11.6640625" style="12" customWidth="1"/>
    <col min="16" max="33" width="11.6640625" style="1" customWidth="1"/>
    <col min="34" max="37" width="11.6640625" style="12" customWidth="1"/>
    <col min="38" max="57" width="11.6640625" style="1" customWidth="1"/>
    <col min="58" max="58" width="11.21875" style="1"/>
    <col min="59" max="59" width="31.44140625" style="1" customWidth="1"/>
    <col min="60" max="16384" width="11.21875" style="1"/>
  </cols>
  <sheetData>
    <row r="1" spans="1:59" s="11" customFormat="1" ht="125.65" customHeight="1">
      <c r="A1" s="11" t="s">
        <v>57</v>
      </c>
      <c r="B1" s="11" t="s">
        <v>58</v>
      </c>
      <c r="C1" s="14" t="s">
        <v>59</v>
      </c>
      <c r="D1" s="14" t="s">
        <v>60</v>
      </c>
      <c r="E1" s="14" t="s">
        <v>61</v>
      </c>
      <c r="F1" s="14" t="s">
        <v>62</v>
      </c>
      <c r="G1" s="14" t="s">
        <v>6</v>
      </c>
      <c r="H1" s="14" t="s">
        <v>63</v>
      </c>
      <c r="I1" s="14" t="s">
        <v>64</v>
      </c>
      <c r="J1" s="14" t="s">
        <v>65</v>
      </c>
      <c r="K1" s="14" t="s">
        <v>66</v>
      </c>
      <c r="L1" s="14" t="s">
        <v>67</v>
      </c>
      <c r="M1" s="14" t="s">
        <v>68</v>
      </c>
      <c r="N1" s="14" t="s">
        <v>69</v>
      </c>
      <c r="O1" s="14" t="s">
        <v>70</v>
      </c>
      <c r="P1" s="11" t="s">
        <v>71</v>
      </c>
      <c r="Q1" s="11" t="s">
        <v>72</v>
      </c>
      <c r="R1" s="11" t="s">
        <v>73</v>
      </c>
      <c r="S1" s="11" t="s">
        <v>74</v>
      </c>
      <c r="T1" s="11" t="s">
        <v>75</v>
      </c>
      <c r="U1" s="11" t="s">
        <v>76</v>
      </c>
      <c r="V1" s="11" t="s">
        <v>77</v>
      </c>
      <c r="W1" s="11" t="s">
        <v>78</v>
      </c>
      <c r="X1" s="11" t="s">
        <v>79</v>
      </c>
      <c r="Y1" s="11" t="s">
        <v>80</v>
      </c>
      <c r="Z1" s="11" t="s">
        <v>81</v>
      </c>
      <c r="AA1" s="11" t="s">
        <v>82</v>
      </c>
      <c r="AB1" s="11" t="s">
        <v>83</v>
      </c>
      <c r="AC1" s="11" t="s">
        <v>84</v>
      </c>
      <c r="AD1" s="11" t="s">
        <v>85</v>
      </c>
      <c r="AE1" s="11" t="s">
        <v>86</v>
      </c>
      <c r="AF1" s="11" t="s">
        <v>87</v>
      </c>
      <c r="AG1" s="11" t="s">
        <v>88</v>
      </c>
      <c r="AH1" s="14" t="s">
        <v>89</v>
      </c>
      <c r="AI1" s="14" t="s">
        <v>90</v>
      </c>
      <c r="AJ1" s="14" t="s">
        <v>91</v>
      </c>
      <c r="AK1" s="14" t="s">
        <v>92</v>
      </c>
      <c r="AL1" s="11" t="s">
        <v>93</v>
      </c>
      <c r="AM1" s="11" t="s">
        <v>94</v>
      </c>
      <c r="AN1" s="11" t="s">
        <v>95</v>
      </c>
      <c r="AO1" s="11" t="s">
        <v>96</v>
      </c>
      <c r="AP1" s="11" t="s">
        <v>97</v>
      </c>
      <c r="AQ1" s="11" t="s">
        <v>98</v>
      </c>
      <c r="AR1" s="11" t="s">
        <v>99</v>
      </c>
      <c r="AS1" s="11" t="s">
        <v>100</v>
      </c>
      <c r="AT1" s="11" t="s">
        <v>101</v>
      </c>
      <c r="AU1" s="11" t="s">
        <v>102</v>
      </c>
      <c r="AV1" s="11" t="s">
        <v>103</v>
      </c>
      <c r="AW1" s="11" t="s">
        <v>104</v>
      </c>
      <c r="AX1" s="11" t="s">
        <v>105</v>
      </c>
      <c r="AY1" s="11" t="s">
        <v>106</v>
      </c>
      <c r="AZ1" s="11" t="s">
        <v>107</v>
      </c>
      <c r="BA1" s="11" t="s">
        <v>108</v>
      </c>
      <c r="BB1" s="11" t="s">
        <v>109</v>
      </c>
      <c r="BC1" s="11" t="s">
        <v>110</v>
      </c>
      <c r="BD1" s="11" t="s">
        <v>111</v>
      </c>
      <c r="BE1" s="11" t="s">
        <v>112</v>
      </c>
      <c r="BF1" s="48" t="s">
        <v>113</v>
      </c>
      <c r="BG1" s="49" t="s">
        <v>114</v>
      </c>
    </row>
    <row r="2" spans="1:59">
      <c r="A2" s="1">
        <v>1993</v>
      </c>
      <c r="B2" s="1" t="s">
        <v>115</v>
      </c>
      <c r="C2" s="12">
        <v>0</v>
      </c>
      <c r="D2" s="12">
        <v>55.44</v>
      </c>
      <c r="E2" s="12">
        <v>0</v>
      </c>
      <c r="F2" s="12">
        <v>0</v>
      </c>
      <c r="G2" s="12">
        <f t="shared" ref="G2:G65" si="0">SUM(C2:F2)</f>
        <v>55.44</v>
      </c>
      <c r="H2" s="12">
        <f>+SMar_InfraMR[[#This Row],[Total Líneas de Explotación ]]</f>
        <v>55.44</v>
      </c>
      <c r="I2" s="12">
        <f>+SMar_InfraMR[[#This Row],[Total Líneas de Explotación ]]</f>
        <v>55.44</v>
      </c>
      <c r="J2" s="12">
        <v>135.47999999999999</v>
      </c>
      <c r="K2" s="12">
        <v>0</v>
      </c>
      <c r="L2" s="12">
        <v>0</v>
      </c>
      <c r="M2" s="12">
        <v>0</v>
      </c>
      <c r="N2" s="12">
        <f>+SMar_InfraMR[[#This Row],[A.03.1 -  Longitud de Vías de Explotación No Electrificadas Troncales y Ramales (vía principal) (km)]]+SMar_InfraMR[[#This Row],[A.04.1 -  Longitud de Vías de Explotación Electrificadas Troncales y Ramales (vía principal) (km)]]</f>
        <v>135.47999999999999</v>
      </c>
      <c r="O2" s="12">
        <f>+SMar_InfraMR[[#This Row],[Total Vías (excluido Auxiliares)]]</f>
        <v>135.47999999999999</v>
      </c>
      <c r="P2" s="1">
        <v>19</v>
      </c>
      <c r="Q2" s="1">
        <v>1</v>
      </c>
      <c r="R2" s="1">
        <v>0</v>
      </c>
      <c r="S2" s="1">
        <f t="shared" ref="S2:S65" si="1">SUM(P2:R2)</f>
        <v>20</v>
      </c>
      <c r="T2" s="1">
        <v>0</v>
      </c>
      <c r="U2" s="1">
        <v>56</v>
      </c>
      <c r="V2" s="1">
        <v>0</v>
      </c>
      <c r="W2" s="1">
        <v>0</v>
      </c>
      <c r="X2" s="1">
        <v>0</v>
      </c>
      <c r="Y2" s="1">
        <f t="shared" ref="Y2:Y65" si="2">SUM(T2:X2)</f>
        <v>56</v>
      </c>
      <c r="Z2" s="1">
        <v>17</v>
      </c>
      <c r="AA2" s="1">
        <v>5</v>
      </c>
      <c r="AB2" s="1">
        <f>+SMar_InfraMR[[#This Row],[Total Pasos Vehiculares a Nivel]]</f>
        <v>56</v>
      </c>
      <c r="AC2" s="1">
        <f t="shared" ref="AC2:AC65" si="3">SUM(Z2:AB2)</f>
        <v>78</v>
      </c>
      <c r="AD2" s="1">
        <v>1</v>
      </c>
      <c r="AE2" s="1">
        <v>1</v>
      </c>
      <c r="AF2" s="1">
        <v>16</v>
      </c>
      <c r="AG2" s="1">
        <f t="shared" ref="AG2:AG65" si="4">SUM(AD2:AF2)</f>
        <v>18</v>
      </c>
      <c r="AH2" s="12">
        <v>41.3</v>
      </c>
      <c r="AI2" s="12">
        <v>0</v>
      </c>
      <c r="AJ2" s="12">
        <v>14.14</v>
      </c>
      <c r="AK2" s="12">
        <f t="shared" ref="AK2:AK65" si="5">SUM(AH2:AJ2)</f>
        <v>55.44</v>
      </c>
      <c r="AL2" s="1">
        <v>3</v>
      </c>
      <c r="AM2" s="1">
        <v>2</v>
      </c>
      <c r="AN2" s="1">
        <v>32</v>
      </c>
      <c r="AO2" s="1">
        <f t="shared" ref="AO2:AO65" si="6">SUM(AL2:AN2)</f>
        <v>37</v>
      </c>
      <c r="AP2" s="1">
        <v>0</v>
      </c>
      <c r="AQ2" s="1">
        <v>0</v>
      </c>
      <c r="AR2" s="1">
        <v>0</v>
      </c>
      <c r="AS2" s="1">
        <f t="shared" ref="AS2:AS65" si="7">SUM(AP2:AR2)</f>
        <v>0</v>
      </c>
      <c r="AT2" s="1">
        <v>0</v>
      </c>
      <c r="AU2" s="1">
        <v>0</v>
      </c>
      <c r="AV2" s="1">
        <v>0</v>
      </c>
      <c r="AW2" s="1">
        <f t="shared" ref="AW2:AW65" si="8">SUM(AT2:AV2)</f>
        <v>0</v>
      </c>
      <c r="AX2" s="1">
        <v>104</v>
      </c>
      <c r="AY2" s="1">
        <v>42</v>
      </c>
      <c r="AZ2" s="1">
        <v>0</v>
      </c>
      <c r="BA2" s="1">
        <v>0</v>
      </c>
      <c r="BB2" s="1">
        <v>0</v>
      </c>
      <c r="BC2" s="1">
        <f t="shared" ref="BC2:BC65" si="9">SUM(AX2:BB2)</f>
        <v>146</v>
      </c>
      <c r="BD2" s="1">
        <v>7</v>
      </c>
      <c r="BE2" s="1">
        <v>0</v>
      </c>
      <c r="BF2" s="16">
        <v>1676</v>
      </c>
    </row>
    <row r="3" spans="1:59">
      <c r="A3" s="1">
        <v>1993</v>
      </c>
      <c r="B3" s="1" t="s">
        <v>116</v>
      </c>
      <c r="C3" s="12">
        <v>0</v>
      </c>
      <c r="D3" s="12">
        <v>55.44</v>
      </c>
      <c r="E3" s="12">
        <v>0</v>
      </c>
      <c r="F3" s="12">
        <v>0</v>
      </c>
      <c r="G3" s="12">
        <f t="shared" si="0"/>
        <v>55.44</v>
      </c>
      <c r="H3" s="12">
        <f>+SMar_InfraMR[[#This Row],[Total Líneas de Explotación ]]</f>
        <v>55.44</v>
      </c>
      <c r="I3" s="12">
        <f>+SMar_InfraMR[[#This Row],[Total Líneas de Explotación ]]</f>
        <v>55.44</v>
      </c>
      <c r="J3" s="12">
        <v>135.47999999999999</v>
      </c>
      <c r="K3" s="12">
        <v>0</v>
      </c>
      <c r="L3" s="12">
        <v>0</v>
      </c>
      <c r="M3" s="12">
        <v>0</v>
      </c>
      <c r="N3" s="12">
        <f>+SMar_InfraMR[[#This Row],[A.03.1 -  Longitud de Vías de Explotación No Electrificadas Troncales y Ramales (vía principal) (km)]]+SMar_InfraMR[[#This Row],[A.04.1 -  Longitud de Vías de Explotación Electrificadas Troncales y Ramales (vía principal) (km)]]</f>
        <v>135.47999999999999</v>
      </c>
      <c r="O3" s="12">
        <f>+SMar_InfraMR[[#This Row],[Total Vías (excluido Auxiliares)]]</f>
        <v>135.47999999999999</v>
      </c>
      <c r="P3" s="1">
        <v>19</v>
      </c>
      <c r="Q3" s="1">
        <v>1</v>
      </c>
      <c r="R3" s="1">
        <v>0</v>
      </c>
      <c r="S3" s="1">
        <f t="shared" si="1"/>
        <v>20</v>
      </c>
      <c r="T3" s="1">
        <v>0</v>
      </c>
      <c r="U3" s="1">
        <v>56</v>
      </c>
      <c r="V3" s="1">
        <v>0</v>
      </c>
      <c r="W3" s="1">
        <v>0</v>
      </c>
      <c r="X3" s="1">
        <v>0</v>
      </c>
      <c r="Y3" s="1">
        <f t="shared" si="2"/>
        <v>56</v>
      </c>
      <c r="Z3" s="1">
        <v>17</v>
      </c>
      <c r="AA3" s="1">
        <v>5</v>
      </c>
      <c r="AB3" s="1">
        <f>+SMar_InfraMR[[#This Row],[Total Pasos Vehiculares a Nivel]]</f>
        <v>56</v>
      </c>
      <c r="AC3" s="1">
        <f t="shared" si="3"/>
        <v>78</v>
      </c>
      <c r="AD3" s="1">
        <v>1</v>
      </c>
      <c r="AE3" s="1">
        <v>1</v>
      </c>
      <c r="AF3" s="1">
        <v>16</v>
      </c>
      <c r="AG3" s="1">
        <f t="shared" si="4"/>
        <v>18</v>
      </c>
      <c r="AH3" s="12">
        <v>41.3</v>
      </c>
      <c r="AI3" s="12">
        <v>0</v>
      </c>
      <c r="AJ3" s="12">
        <v>14.14</v>
      </c>
      <c r="AK3" s="12">
        <f t="shared" si="5"/>
        <v>55.44</v>
      </c>
      <c r="AL3" s="1">
        <v>3</v>
      </c>
      <c r="AM3" s="1">
        <v>2</v>
      </c>
      <c r="AN3" s="1">
        <v>32</v>
      </c>
      <c r="AO3" s="1">
        <f t="shared" si="6"/>
        <v>37</v>
      </c>
      <c r="AP3" s="1">
        <v>0</v>
      </c>
      <c r="AQ3" s="1">
        <v>0</v>
      </c>
      <c r="AR3" s="1">
        <v>0</v>
      </c>
      <c r="AS3" s="1">
        <f t="shared" si="7"/>
        <v>0</v>
      </c>
      <c r="AT3" s="1">
        <v>0</v>
      </c>
      <c r="AU3" s="1">
        <v>0</v>
      </c>
      <c r="AV3" s="1">
        <v>0</v>
      </c>
      <c r="AW3" s="1">
        <f t="shared" si="8"/>
        <v>0</v>
      </c>
      <c r="AX3" s="1">
        <v>104</v>
      </c>
      <c r="AY3" s="1">
        <v>42</v>
      </c>
      <c r="AZ3" s="1">
        <v>0</v>
      </c>
      <c r="BA3" s="1">
        <v>0</v>
      </c>
      <c r="BB3" s="1">
        <v>0</v>
      </c>
      <c r="BC3" s="1">
        <f t="shared" si="9"/>
        <v>146</v>
      </c>
      <c r="BD3" s="1">
        <v>7</v>
      </c>
      <c r="BE3" s="1">
        <v>0</v>
      </c>
      <c r="BF3" s="16">
        <v>1676</v>
      </c>
    </row>
    <row r="4" spans="1:59">
      <c r="A4" s="1">
        <v>1993</v>
      </c>
      <c r="B4" s="1" t="s">
        <v>117</v>
      </c>
      <c r="C4" s="12">
        <v>0</v>
      </c>
      <c r="D4" s="12">
        <v>55.44</v>
      </c>
      <c r="E4" s="12">
        <v>0</v>
      </c>
      <c r="F4" s="12">
        <v>0</v>
      </c>
      <c r="G4" s="12">
        <f t="shared" si="0"/>
        <v>55.44</v>
      </c>
      <c r="H4" s="12">
        <f>+SMar_InfraMR[[#This Row],[Total Líneas de Explotación ]]</f>
        <v>55.44</v>
      </c>
      <c r="I4" s="12">
        <f>+SMar_InfraMR[[#This Row],[Total Líneas de Explotación ]]</f>
        <v>55.44</v>
      </c>
      <c r="J4" s="12">
        <v>135.47999999999999</v>
      </c>
      <c r="K4" s="12">
        <v>0</v>
      </c>
      <c r="L4" s="12">
        <v>0</v>
      </c>
      <c r="M4" s="12">
        <v>0</v>
      </c>
      <c r="N4" s="12">
        <f>+SMar_InfraMR[[#This Row],[A.03.1 -  Longitud de Vías de Explotación No Electrificadas Troncales y Ramales (vía principal) (km)]]+SMar_InfraMR[[#This Row],[A.04.1 -  Longitud de Vías de Explotación Electrificadas Troncales y Ramales (vía principal) (km)]]</f>
        <v>135.47999999999999</v>
      </c>
      <c r="O4" s="12">
        <f>+SMar_InfraMR[[#This Row],[Total Vías (excluido Auxiliares)]]</f>
        <v>135.47999999999999</v>
      </c>
      <c r="P4" s="1">
        <v>19</v>
      </c>
      <c r="Q4" s="1">
        <v>1</v>
      </c>
      <c r="R4" s="1">
        <v>0</v>
      </c>
      <c r="S4" s="1">
        <f t="shared" si="1"/>
        <v>20</v>
      </c>
      <c r="T4" s="1">
        <v>0</v>
      </c>
      <c r="U4" s="1">
        <v>56</v>
      </c>
      <c r="V4" s="1">
        <v>0</v>
      </c>
      <c r="W4" s="1">
        <v>0</v>
      </c>
      <c r="X4" s="1">
        <v>0</v>
      </c>
      <c r="Y4" s="1">
        <f t="shared" si="2"/>
        <v>56</v>
      </c>
      <c r="Z4" s="1">
        <v>17</v>
      </c>
      <c r="AA4" s="1">
        <v>5</v>
      </c>
      <c r="AB4" s="1">
        <f>+SMar_InfraMR[[#This Row],[Total Pasos Vehiculares a Nivel]]</f>
        <v>56</v>
      </c>
      <c r="AC4" s="1">
        <f t="shared" si="3"/>
        <v>78</v>
      </c>
      <c r="AD4" s="1">
        <v>1</v>
      </c>
      <c r="AE4" s="1">
        <v>1</v>
      </c>
      <c r="AF4" s="1">
        <v>16</v>
      </c>
      <c r="AG4" s="1">
        <f t="shared" si="4"/>
        <v>18</v>
      </c>
      <c r="AH4" s="12">
        <v>41.3</v>
      </c>
      <c r="AI4" s="12">
        <v>0</v>
      </c>
      <c r="AJ4" s="12">
        <v>14.14</v>
      </c>
      <c r="AK4" s="12">
        <f t="shared" si="5"/>
        <v>55.44</v>
      </c>
      <c r="AL4" s="1">
        <v>3</v>
      </c>
      <c r="AM4" s="1">
        <v>2</v>
      </c>
      <c r="AN4" s="1">
        <v>32</v>
      </c>
      <c r="AO4" s="1">
        <f t="shared" si="6"/>
        <v>37</v>
      </c>
      <c r="AP4" s="1">
        <v>0</v>
      </c>
      <c r="AQ4" s="1">
        <v>0</v>
      </c>
      <c r="AR4" s="1">
        <v>0</v>
      </c>
      <c r="AS4" s="1">
        <f t="shared" si="7"/>
        <v>0</v>
      </c>
      <c r="AT4" s="1">
        <v>0</v>
      </c>
      <c r="AU4" s="1">
        <v>0</v>
      </c>
      <c r="AV4" s="1">
        <v>0</v>
      </c>
      <c r="AW4" s="1">
        <f t="shared" si="8"/>
        <v>0</v>
      </c>
      <c r="AX4" s="1">
        <v>104</v>
      </c>
      <c r="AY4" s="1">
        <v>42</v>
      </c>
      <c r="AZ4" s="1">
        <v>0</v>
      </c>
      <c r="BA4" s="1">
        <v>0</v>
      </c>
      <c r="BB4" s="1">
        <v>0</v>
      </c>
      <c r="BC4" s="1">
        <f t="shared" si="9"/>
        <v>146</v>
      </c>
      <c r="BD4" s="1">
        <v>7</v>
      </c>
      <c r="BE4" s="1">
        <v>0</v>
      </c>
      <c r="BF4" s="16">
        <v>1676</v>
      </c>
    </row>
    <row r="5" spans="1:59">
      <c r="A5" s="1">
        <v>1993</v>
      </c>
      <c r="B5" s="1" t="s">
        <v>118</v>
      </c>
      <c r="C5" s="12">
        <v>0</v>
      </c>
      <c r="D5" s="12">
        <v>55.44</v>
      </c>
      <c r="E5" s="12">
        <v>0</v>
      </c>
      <c r="F5" s="12">
        <v>0</v>
      </c>
      <c r="G5" s="12">
        <f t="shared" si="0"/>
        <v>55.44</v>
      </c>
      <c r="H5" s="12">
        <f>+SMar_InfraMR[[#This Row],[Total Líneas de Explotación ]]</f>
        <v>55.44</v>
      </c>
      <c r="I5" s="12">
        <f>+SMar_InfraMR[[#This Row],[Total Líneas de Explotación ]]</f>
        <v>55.44</v>
      </c>
      <c r="J5" s="12">
        <v>135.47999999999999</v>
      </c>
      <c r="K5" s="12">
        <v>0</v>
      </c>
      <c r="L5" s="12">
        <v>0</v>
      </c>
      <c r="M5" s="12">
        <v>0</v>
      </c>
      <c r="N5" s="12">
        <f>+SMar_InfraMR[[#This Row],[A.03.1 -  Longitud de Vías de Explotación No Electrificadas Troncales y Ramales (vía principal) (km)]]+SMar_InfraMR[[#This Row],[A.04.1 -  Longitud de Vías de Explotación Electrificadas Troncales y Ramales (vía principal) (km)]]</f>
        <v>135.47999999999999</v>
      </c>
      <c r="O5" s="12">
        <f>+SMar_InfraMR[[#This Row],[Total Vías (excluido Auxiliares)]]</f>
        <v>135.47999999999999</v>
      </c>
      <c r="P5" s="1">
        <v>19</v>
      </c>
      <c r="Q5" s="1">
        <v>1</v>
      </c>
      <c r="R5" s="1">
        <v>0</v>
      </c>
      <c r="S5" s="1">
        <f t="shared" si="1"/>
        <v>20</v>
      </c>
      <c r="T5" s="1">
        <v>0</v>
      </c>
      <c r="U5" s="1">
        <v>56</v>
      </c>
      <c r="V5" s="1">
        <v>0</v>
      </c>
      <c r="W5" s="1">
        <v>0</v>
      </c>
      <c r="X5" s="1">
        <v>0</v>
      </c>
      <c r="Y5" s="1">
        <f t="shared" si="2"/>
        <v>56</v>
      </c>
      <c r="Z5" s="1">
        <v>17</v>
      </c>
      <c r="AA5" s="1">
        <v>5</v>
      </c>
      <c r="AB5" s="1">
        <f>+SMar_InfraMR[[#This Row],[Total Pasos Vehiculares a Nivel]]</f>
        <v>56</v>
      </c>
      <c r="AC5" s="1">
        <f t="shared" si="3"/>
        <v>78</v>
      </c>
      <c r="AD5" s="1">
        <v>1</v>
      </c>
      <c r="AE5" s="1">
        <v>1</v>
      </c>
      <c r="AF5" s="1">
        <v>16</v>
      </c>
      <c r="AG5" s="1">
        <f t="shared" si="4"/>
        <v>18</v>
      </c>
      <c r="AH5" s="12">
        <v>41.3</v>
      </c>
      <c r="AI5" s="12">
        <v>0</v>
      </c>
      <c r="AJ5" s="12">
        <v>14.14</v>
      </c>
      <c r="AK5" s="12">
        <f t="shared" si="5"/>
        <v>55.44</v>
      </c>
      <c r="AL5" s="1">
        <v>3</v>
      </c>
      <c r="AM5" s="1">
        <v>2</v>
      </c>
      <c r="AN5" s="1">
        <v>32</v>
      </c>
      <c r="AO5" s="1">
        <f t="shared" si="6"/>
        <v>37</v>
      </c>
      <c r="AP5" s="1">
        <v>0</v>
      </c>
      <c r="AQ5" s="1">
        <v>0</v>
      </c>
      <c r="AR5" s="1">
        <v>0</v>
      </c>
      <c r="AS5" s="1">
        <f t="shared" si="7"/>
        <v>0</v>
      </c>
      <c r="AT5" s="1">
        <v>0</v>
      </c>
      <c r="AU5" s="1">
        <v>0</v>
      </c>
      <c r="AV5" s="1">
        <v>0</v>
      </c>
      <c r="AW5" s="1">
        <f t="shared" si="8"/>
        <v>0</v>
      </c>
      <c r="AX5" s="1">
        <v>104</v>
      </c>
      <c r="AY5" s="1">
        <v>42</v>
      </c>
      <c r="AZ5" s="1">
        <v>0</v>
      </c>
      <c r="BA5" s="1">
        <v>0</v>
      </c>
      <c r="BB5" s="1">
        <v>0</v>
      </c>
      <c r="BC5" s="1">
        <f t="shared" si="9"/>
        <v>146</v>
      </c>
      <c r="BD5" s="1">
        <v>7</v>
      </c>
      <c r="BE5" s="1">
        <v>0</v>
      </c>
      <c r="BF5" s="16">
        <v>1676</v>
      </c>
    </row>
    <row r="6" spans="1:59">
      <c r="A6" s="1">
        <v>1993</v>
      </c>
      <c r="B6" s="1" t="s">
        <v>119</v>
      </c>
      <c r="C6" s="12">
        <v>0</v>
      </c>
      <c r="D6" s="12">
        <v>55.44</v>
      </c>
      <c r="E6" s="12">
        <v>0</v>
      </c>
      <c r="F6" s="12">
        <v>0</v>
      </c>
      <c r="G6" s="12">
        <f t="shared" si="0"/>
        <v>55.44</v>
      </c>
      <c r="H6" s="12">
        <f>+SMar_InfraMR[[#This Row],[Total Líneas de Explotación ]]</f>
        <v>55.44</v>
      </c>
      <c r="I6" s="12">
        <f>+SMar_InfraMR[[#This Row],[Total Líneas de Explotación ]]</f>
        <v>55.44</v>
      </c>
      <c r="J6" s="12">
        <v>135.47999999999999</v>
      </c>
      <c r="K6" s="12">
        <v>0</v>
      </c>
      <c r="L6" s="12">
        <v>0</v>
      </c>
      <c r="M6" s="12">
        <v>0</v>
      </c>
      <c r="N6" s="12">
        <f>+SMar_InfraMR[[#This Row],[A.03.1 -  Longitud de Vías de Explotación No Electrificadas Troncales y Ramales (vía principal) (km)]]+SMar_InfraMR[[#This Row],[A.04.1 -  Longitud de Vías de Explotación Electrificadas Troncales y Ramales (vía principal) (km)]]</f>
        <v>135.47999999999999</v>
      </c>
      <c r="O6" s="12">
        <f>+SMar_InfraMR[[#This Row],[Total Vías (excluido Auxiliares)]]</f>
        <v>135.47999999999999</v>
      </c>
      <c r="P6" s="1">
        <v>19</v>
      </c>
      <c r="Q6" s="1">
        <v>1</v>
      </c>
      <c r="R6" s="1">
        <v>0</v>
      </c>
      <c r="S6" s="1">
        <f t="shared" si="1"/>
        <v>20</v>
      </c>
      <c r="T6" s="1">
        <v>0</v>
      </c>
      <c r="U6" s="1">
        <v>56</v>
      </c>
      <c r="V6" s="1">
        <v>0</v>
      </c>
      <c r="W6" s="1">
        <v>0</v>
      </c>
      <c r="X6" s="1">
        <v>0</v>
      </c>
      <c r="Y6" s="1">
        <f t="shared" si="2"/>
        <v>56</v>
      </c>
      <c r="Z6" s="1">
        <v>17</v>
      </c>
      <c r="AA6" s="1">
        <v>5</v>
      </c>
      <c r="AB6" s="1">
        <f>+SMar_InfraMR[[#This Row],[Total Pasos Vehiculares a Nivel]]</f>
        <v>56</v>
      </c>
      <c r="AC6" s="1">
        <f t="shared" si="3"/>
        <v>78</v>
      </c>
      <c r="AD6" s="1">
        <v>1</v>
      </c>
      <c r="AE6" s="1">
        <v>1</v>
      </c>
      <c r="AF6" s="1">
        <v>16</v>
      </c>
      <c r="AG6" s="1">
        <f t="shared" si="4"/>
        <v>18</v>
      </c>
      <c r="AH6" s="12">
        <v>41.3</v>
      </c>
      <c r="AI6" s="12">
        <v>0</v>
      </c>
      <c r="AJ6" s="12">
        <v>14.14</v>
      </c>
      <c r="AK6" s="12">
        <f t="shared" si="5"/>
        <v>55.44</v>
      </c>
      <c r="AL6" s="1">
        <v>3</v>
      </c>
      <c r="AM6" s="1">
        <v>2</v>
      </c>
      <c r="AN6" s="1">
        <v>32</v>
      </c>
      <c r="AO6" s="1">
        <f t="shared" si="6"/>
        <v>37</v>
      </c>
      <c r="AP6" s="1">
        <v>0</v>
      </c>
      <c r="AQ6" s="1">
        <v>0</v>
      </c>
      <c r="AR6" s="1">
        <v>0</v>
      </c>
      <c r="AS6" s="1">
        <f t="shared" si="7"/>
        <v>0</v>
      </c>
      <c r="AT6" s="1">
        <v>0</v>
      </c>
      <c r="AU6" s="1">
        <v>0</v>
      </c>
      <c r="AV6" s="1">
        <v>0</v>
      </c>
      <c r="AW6" s="1">
        <f t="shared" si="8"/>
        <v>0</v>
      </c>
      <c r="AX6" s="1">
        <v>104</v>
      </c>
      <c r="AY6" s="1">
        <v>42</v>
      </c>
      <c r="AZ6" s="1">
        <v>0</v>
      </c>
      <c r="BA6" s="1">
        <v>0</v>
      </c>
      <c r="BB6" s="1">
        <v>0</v>
      </c>
      <c r="BC6" s="1">
        <f t="shared" si="9"/>
        <v>146</v>
      </c>
      <c r="BD6" s="1">
        <v>7</v>
      </c>
      <c r="BE6" s="1">
        <v>0</v>
      </c>
      <c r="BF6" s="16">
        <v>1676</v>
      </c>
    </row>
    <row r="7" spans="1:59">
      <c r="A7" s="1">
        <v>1993</v>
      </c>
      <c r="B7" s="1" t="s">
        <v>120</v>
      </c>
      <c r="C7" s="12">
        <v>0</v>
      </c>
      <c r="D7" s="12">
        <v>55.44</v>
      </c>
      <c r="E7" s="12">
        <v>0</v>
      </c>
      <c r="F7" s="12">
        <v>0</v>
      </c>
      <c r="G7" s="12">
        <f t="shared" si="0"/>
        <v>55.44</v>
      </c>
      <c r="H7" s="12">
        <f>+SMar_InfraMR[[#This Row],[Total Líneas de Explotación ]]</f>
        <v>55.44</v>
      </c>
      <c r="I7" s="12">
        <f>+SMar_InfraMR[[#This Row],[Total Líneas de Explotación ]]</f>
        <v>55.44</v>
      </c>
      <c r="J7" s="12">
        <v>135.47999999999999</v>
      </c>
      <c r="K7" s="12">
        <v>0</v>
      </c>
      <c r="L7" s="12">
        <v>0</v>
      </c>
      <c r="M7" s="12">
        <v>0</v>
      </c>
      <c r="N7" s="12">
        <f>+SMar_InfraMR[[#This Row],[A.03.1 -  Longitud de Vías de Explotación No Electrificadas Troncales y Ramales (vía principal) (km)]]+SMar_InfraMR[[#This Row],[A.04.1 -  Longitud de Vías de Explotación Electrificadas Troncales y Ramales (vía principal) (km)]]</f>
        <v>135.47999999999999</v>
      </c>
      <c r="O7" s="12">
        <f>+SMar_InfraMR[[#This Row],[Total Vías (excluido Auxiliares)]]</f>
        <v>135.47999999999999</v>
      </c>
      <c r="P7" s="1">
        <v>19</v>
      </c>
      <c r="Q7" s="1">
        <v>1</v>
      </c>
      <c r="R7" s="1">
        <v>0</v>
      </c>
      <c r="S7" s="1">
        <f t="shared" si="1"/>
        <v>20</v>
      </c>
      <c r="T7" s="1">
        <v>0</v>
      </c>
      <c r="U7" s="1">
        <v>56</v>
      </c>
      <c r="V7" s="1">
        <v>0</v>
      </c>
      <c r="W7" s="1">
        <v>0</v>
      </c>
      <c r="X7" s="1">
        <v>0</v>
      </c>
      <c r="Y7" s="1">
        <f t="shared" si="2"/>
        <v>56</v>
      </c>
      <c r="Z7" s="1">
        <v>17</v>
      </c>
      <c r="AA7" s="1">
        <v>5</v>
      </c>
      <c r="AB7" s="1">
        <f>+SMar_InfraMR[[#This Row],[Total Pasos Vehiculares a Nivel]]</f>
        <v>56</v>
      </c>
      <c r="AC7" s="1">
        <f t="shared" si="3"/>
        <v>78</v>
      </c>
      <c r="AD7" s="1">
        <v>1</v>
      </c>
      <c r="AE7" s="1">
        <v>1</v>
      </c>
      <c r="AF7" s="1">
        <v>16</v>
      </c>
      <c r="AG7" s="1">
        <f t="shared" si="4"/>
        <v>18</v>
      </c>
      <c r="AH7" s="12">
        <v>41.3</v>
      </c>
      <c r="AI7" s="12">
        <v>0</v>
      </c>
      <c r="AJ7" s="12">
        <v>14.14</v>
      </c>
      <c r="AK7" s="12">
        <f t="shared" si="5"/>
        <v>55.44</v>
      </c>
      <c r="AL7" s="1">
        <v>3</v>
      </c>
      <c r="AM7" s="1">
        <v>2</v>
      </c>
      <c r="AN7" s="1">
        <v>32</v>
      </c>
      <c r="AO7" s="1">
        <f t="shared" si="6"/>
        <v>37</v>
      </c>
      <c r="AP7" s="1">
        <v>0</v>
      </c>
      <c r="AQ7" s="1">
        <v>0</v>
      </c>
      <c r="AR7" s="1">
        <v>0</v>
      </c>
      <c r="AS7" s="1">
        <f t="shared" si="7"/>
        <v>0</v>
      </c>
      <c r="AT7" s="1">
        <v>0</v>
      </c>
      <c r="AU7" s="1">
        <v>0</v>
      </c>
      <c r="AV7" s="1">
        <v>0</v>
      </c>
      <c r="AW7" s="1">
        <f t="shared" si="8"/>
        <v>0</v>
      </c>
      <c r="AX7" s="1">
        <v>104</v>
      </c>
      <c r="AY7" s="1">
        <v>42</v>
      </c>
      <c r="AZ7" s="1">
        <v>0</v>
      </c>
      <c r="BA7" s="1">
        <v>0</v>
      </c>
      <c r="BB7" s="1">
        <v>0</v>
      </c>
      <c r="BC7" s="1">
        <f t="shared" si="9"/>
        <v>146</v>
      </c>
      <c r="BD7" s="1">
        <v>7</v>
      </c>
      <c r="BE7" s="1">
        <v>0</v>
      </c>
      <c r="BF7" s="16">
        <v>1676</v>
      </c>
    </row>
    <row r="8" spans="1:59">
      <c r="A8" s="1">
        <v>1993</v>
      </c>
      <c r="B8" s="1" t="s">
        <v>121</v>
      </c>
      <c r="C8" s="12">
        <v>0</v>
      </c>
      <c r="D8" s="12">
        <v>55.44</v>
      </c>
      <c r="E8" s="12">
        <v>0</v>
      </c>
      <c r="F8" s="12">
        <v>0</v>
      </c>
      <c r="G8" s="12">
        <f t="shared" si="0"/>
        <v>55.44</v>
      </c>
      <c r="H8" s="12">
        <f>+SMar_InfraMR[[#This Row],[Total Líneas de Explotación ]]</f>
        <v>55.44</v>
      </c>
      <c r="I8" s="12">
        <f>+SMar_InfraMR[[#This Row],[Total Líneas de Explotación ]]</f>
        <v>55.44</v>
      </c>
      <c r="J8" s="12">
        <v>135.47999999999999</v>
      </c>
      <c r="K8" s="12">
        <v>0</v>
      </c>
      <c r="L8" s="12">
        <v>0</v>
      </c>
      <c r="M8" s="12">
        <v>0</v>
      </c>
      <c r="N8" s="12">
        <f>+SMar_InfraMR[[#This Row],[A.03.1 -  Longitud de Vías de Explotación No Electrificadas Troncales y Ramales (vía principal) (km)]]+SMar_InfraMR[[#This Row],[A.04.1 -  Longitud de Vías de Explotación Electrificadas Troncales y Ramales (vía principal) (km)]]</f>
        <v>135.47999999999999</v>
      </c>
      <c r="O8" s="12">
        <f>+SMar_InfraMR[[#This Row],[Total Vías (excluido Auxiliares)]]</f>
        <v>135.47999999999999</v>
      </c>
      <c r="P8" s="1">
        <v>19</v>
      </c>
      <c r="Q8" s="1">
        <v>1</v>
      </c>
      <c r="R8" s="1">
        <v>0</v>
      </c>
      <c r="S8" s="1">
        <f t="shared" si="1"/>
        <v>20</v>
      </c>
      <c r="T8" s="1">
        <v>0</v>
      </c>
      <c r="U8" s="1">
        <v>56</v>
      </c>
      <c r="V8" s="1">
        <v>0</v>
      </c>
      <c r="W8" s="1">
        <v>0</v>
      </c>
      <c r="X8" s="1">
        <v>0</v>
      </c>
      <c r="Y8" s="1">
        <f t="shared" si="2"/>
        <v>56</v>
      </c>
      <c r="Z8" s="1">
        <v>17</v>
      </c>
      <c r="AA8" s="1">
        <v>5</v>
      </c>
      <c r="AB8" s="1">
        <f>+SMar_InfraMR[[#This Row],[Total Pasos Vehiculares a Nivel]]</f>
        <v>56</v>
      </c>
      <c r="AC8" s="1">
        <f t="shared" si="3"/>
        <v>78</v>
      </c>
      <c r="AD8" s="1">
        <v>1</v>
      </c>
      <c r="AE8" s="1">
        <v>1</v>
      </c>
      <c r="AF8" s="1">
        <v>16</v>
      </c>
      <c r="AG8" s="1">
        <f t="shared" si="4"/>
        <v>18</v>
      </c>
      <c r="AH8" s="12">
        <v>41.3</v>
      </c>
      <c r="AI8" s="12">
        <v>0</v>
      </c>
      <c r="AJ8" s="12">
        <v>14.14</v>
      </c>
      <c r="AK8" s="12">
        <f t="shared" si="5"/>
        <v>55.44</v>
      </c>
      <c r="AL8" s="1">
        <v>3</v>
      </c>
      <c r="AM8" s="1">
        <v>2</v>
      </c>
      <c r="AN8" s="1">
        <v>32</v>
      </c>
      <c r="AO8" s="1">
        <f t="shared" si="6"/>
        <v>37</v>
      </c>
      <c r="AP8" s="1">
        <v>0</v>
      </c>
      <c r="AQ8" s="1">
        <v>0</v>
      </c>
      <c r="AR8" s="1">
        <v>0</v>
      </c>
      <c r="AS8" s="1">
        <f t="shared" si="7"/>
        <v>0</v>
      </c>
      <c r="AT8" s="1">
        <v>0</v>
      </c>
      <c r="AU8" s="1">
        <v>0</v>
      </c>
      <c r="AV8" s="1">
        <v>0</v>
      </c>
      <c r="AW8" s="1">
        <f t="shared" si="8"/>
        <v>0</v>
      </c>
      <c r="AX8" s="1">
        <v>104</v>
      </c>
      <c r="AY8" s="1">
        <v>42</v>
      </c>
      <c r="AZ8" s="1">
        <v>0</v>
      </c>
      <c r="BA8" s="1">
        <v>0</v>
      </c>
      <c r="BB8" s="1">
        <v>0</v>
      </c>
      <c r="BC8" s="1">
        <f t="shared" si="9"/>
        <v>146</v>
      </c>
      <c r="BD8" s="1">
        <v>7</v>
      </c>
      <c r="BE8" s="1">
        <v>0</v>
      </c>
      <c r="BF8" s="16">
        <v>1676</v>
      </c>
    </row>
    <row r="9" spans="1:59">
      <c r="A9" s="1">
        <v>1993</v>
      </c>
      <c r="B9" s="1" t="s">
        <v>122</v>
      </c>
      <c r="C9" s="12">
        <v>0</v>
      </c>
      <c r="D9" s="12">
        <v>55.44</v>
      </c>
      <c r="E9" s="12">
        <v>0</v>
      </c>
      <c r="F9" s="12">
        <v>0</v>
      </c>
      <c r="G9" s="12">
        <f t="shared" si="0"/>
        <v>55.44</v>
      </c>
      <c r="H9" s="12">
        <f>+SMar_InfraMR[[#This Row],[Total Líneas de Explotación ]]</f>
        <v>55.44</v>
      </c>
      <c r="I9" s="12">
        <f>+SMar_InfraMR[[#This Row],[Total Líneas de Explotación ]]</f>
        <v>55.44</v>
      </c>
      <c r="J9" s="12">
        <v>135.47999999999999</v>
      </c>
      <c r="K9" s="12">
        <v>0</v>
      </c>
      <c r="L9" s="12">
        <v>0</v>
      </c>
      <c r="M9" s="12">
        <v>0</v>
      </c>
      <c r="N9" s="12">
        <f>+SMar_InfraMR[[#This Row],[A.03.1 -  Longitud de Vías de Explotación No Electrificadas Troncales y Ramales (vía principal) (km)]]+SMar_InfraMR[[#This Row],[A.04.1 -  Longitud de Vías de Explotación Electrificadas Troncales y Ramales (vía principal) (km)]]</f>
        <v>135.47999999999999</v>
      </c>
      <c r="O9" s="12">
        <f>+SMar_InfraMR[[#This Row],[Total Vías (excluido Auxiliares)]]</f>
        <v>135.47999999999999</v>
      </c>
      <c r="P9" s="1">
        <v>19</v>
      </c>
      <c r="Q9" s="1">
        <v>1</v>
      </c>
      <c r="R9" s="1">
        <v>0</v>
      </c>
      <c r="S9" s="1">
        <f t="shared" si="1"/>
        <v>20</v>
      </c>
      <c r="T9" s="1">
        <v>0</v>
      </c>
      <c r="U9" s="1">
        <v>56</v>
      </c>
      <c r="V9" s="1">
        <v>0</v>
      </c>
      <c r="W9" s="1">
        <v>0</v>
      </c>
      <c r="X9" s="1">
        <v>0</v>
      </c>
      <c r="Y9" s="1">
        <f t="shared" si="2"/>
        <v>56</v>
      </c>
      <c r="Z9" s="1">
        <v>17</v>
      </c>
      <c r="AA9" s="1">
        <v>5</v>
      </c>
      <c r="AB9" s="1">
        <f>+SMar_InfraMR[[#This Row],[Total Pasos Vehiculares a Nivel]]</f>
        <v>56</v>
      </c>
      <c r="AC9" s="1">
        <f t="shared" si="3"/>
        <v>78</v>
      </c>
      <c r="AD9" s="1">
        <v>1</v>
      </c>
      <c r="AE9" s="1">
        <v>1</v>
      </c>
      <c r="AF9" s="1">
        <v>16</v>
      </c>
      <c r="AG9" s="1">
        <f t="shared" si="4"/>
        <v>18</v>
      </c>
      <c r="AH9" s="12">
        <v>41.3</v>
      </c>
      <c r="AI9" s="12">
        <v>0</v>
      </c>
      <c r="AJ9" s="12">
        <v>14.14</v>
      </c>
      <c r="AK9" s="12">
        <f t="shared" si="5"/>
        <v>55.44</v>
      </c>
      <c r="AL9" s="1">
        <v>3</v>
      </c>
      <c r="AM9" s="1">
        <v>2</v>
      </c>
      <c r="AN9" s="1">
        <v>32</v>
      </c>
      <c r="AO9" s="1">
        <f t="shared" si="6"/>
        <v>37</v>
      </c>
      <c r="AP9" s="1">
        <v>0</v>
      </c>
      <c r="AQ9" s="1">
        <v>0</v>
      </c>
      <c r="AR9" s="1">
        <v>0</v>
      </c>
      <c r="AS9" s="1">
        <f t="shared" si="7"/>
        <v>0</v>
      </c>
      <c r="AT9" s="1">
        <v>0</v>
      </c>
      <c r="AU9" s="1">
        <v>0</v>
      </c>
      <c r="AV9" s="1">
        <v>0</v>
      </c>
      <c r="AW9" s="1">
        <f t="shared" si="8"/>
        <v>0</v>
      </c>
      <c r="AX9" s="1">
        <v>104</v>
      </c>
      <c r="AY9" s="1">
        <v>42</v>
      </c>
      <c r="AZ9" s="1">
        <v>0</v>
      </c>
      <c r="BA9" s="1">
        <v>0</v>
      </c>
      <c r="BB9" s="1">
        <v>0</v>
      </c>
      <c r="BC9" s="1">
        <f t="shared" si="9"/>
        <v>146</v>
      </c>
      <c r="BD9" s="1">
        <v>7</v>
      </c>
      <c r="BE9" s="1">
        <v>0</v>
      </c>
      <c r="BF9" s="16">
        <v>1676</v>
      </c>
    </row>
    <row r="10" spans="1:59">
      <c r="A10" s="1">
        <v>1993</v>
      </c>
      <c r="B10" s="1" t="s">
        <v>123</v>
      </c>
      <c r="C10" s="12">
        <v>0</v>
      </c>
      <c r="D10" s="12">
        <v>55.44</v>
      </c>
      <c r="E10" s="12">
        <v>0</v>
      </c>
      <c r="F10" s="12">
        <v>0</v>
      </c>
      <c r="G10" s="12">
        <f t="shared" si="0"/>
        <v>55.44</v>
      </c>
      <c r="H10" s="12">
        <f>+SMar_InfraMR[[#This Row],[Total Líneas de Explotación ]]</f>
        <v>55.44</v>
      </c>
      <c r="I10" s="12">
        <f>+SMar_InfraMR[[#This Row],[Total Líneas de Explotación ]]</f>
        <v>55.44</v>
      </c>
      <c r="J10" s="12">
        <v>135.47999999999999</v>
      </c>
      <c r="K10" s="12">
        <v>0</v>
      </c>
      <c r="L10" s="12">
        <v>0</v>
      </c>
      <c r="M10" s="12">
        <v>0</v>
      </c>
      <c r="N10" s="12">
        <f>+SMar_InfraMR[[#This Row],[A.03.1 -  Longitud de Vías de Explotación No Electrificadas Troncales y Ramales (vía principal) (km)]]+SMar_InfraMR[[#This Row],[A.04.1 -  Longitud de Vías de Explotación Electrificadas Troncales y Ramales (vía principal) (km)]]</f>
        <v>135.47999999999999</v>
      </c>
      <c r="O10" s="12">
        <f>+SMar_InfraMR[[#This Row],[Total Vías (excluido Auxiliares)]]</f>
        <v>135.47999999999999</v>
      </c>
      <c r="P10" s="1">
        <v>19</v>
      </c>
      <c r="Q10" s="1">
        <v>1</v>
      </c>
      <c r="R10" s="1">
        <v>0</v>
      </c>
      <c r="S10" s="1">
        <f t="shared" si="1"/>
        <v>20</v>
      </c>
      <c r="T10" s="1">
        <v>0</v>
      </c>
      <c r="U10" s="1">
        <v>56</v>
      </c>
      <c r="V10" s="1">
        <v>0</v>
      </c>
      <c r="W10" s="1">
        <v>0</v>
      </c>
      <c r="X10" s="1">
        <v>0</v>
      </c>
      <c r="Y10" s="1">
        <f t="shared" si="2"/>
        <v>56</v>
      </c>
      <c r="Z10" s="1">
        <v>17</v>
      </c>
      <c r="AA10" s="1">
        <v>5</v>
      </c>
      <c r="AB10" s="1">
        <f>+SMar_InfraMR[[#This Row],[Total Pasos Vehiculares a Nivel]]</f>
        <v>56</v>
      </c>
      <c r="AC10" s="1">
        <f t="shared" si="3"/>
        <v>78</v>
      </c>
      <c r="AD10" s="1">
        <v>1</v>
      </c>
      <c r="AE10" s="1">
        <v>1</v>
      </c>
      <c r="AF10" s="1">
        <v>16</v>
      </c>
      <c r="AG10" s="1">
        <f t="shared" si="4"/>
        <v>18</v>
      </c>
      <c r="AH10" s="12">
        <v>41.3</v>
      </c>
      <c r="AI10" s="12">
        <v>0</v>
      </c>
      <c r="AJ10" s="12">
        <v>14.14</v>
      </c>
      <c r="AK10" s="12">
        <f t="shared" si="5"/>
        <v>55.44</v>
      </c>
      <c r="AL10" s="1">
        <v>3</v>
      </c>
      <c r="AM10" s="1">
        <v>2</v>
      </c>
      <c r="AN10" s="1">
        <v>32</v>
      </c>
      <c r="AO10" s="1">
        <f t="shared" si="6"/>
        <v>37</v>
      </c>
      <c r="AP10" s="1">
        <v>0</v>
      </c>
      <c r="AQ10" s="1">
        <v>0</v>
      </c>
      <c r="AR10" s="1">
        <v>0</v>
      </c>
      <c r="AS10" s="1">
        <f t="shared" si="7"/>
        <v>0</v>
      </c>
      <c r="AT10" s="1">
        <v>0</v>
      </c>
      <c r="AU10" s="1">
        <v>0</v>
      </c>
      <c r="AV10" s="1">
        <v>0</v>
      </c>
      <c r="AW10" s="1">
        <f t="shared" si="8"/>
        <v>0</v>
      </c>
      <c r="AX10" s="1">
        <v>104</v>
      </c>
      <c r="AY10" s="1">
        <v>42</v>
      </c>
      <c r="AZ10" s="1">
        <v>0</v>
      </c>
      <c r="BA10" s="1">
        <v>0</v>
      </c>
      <c r="BB10" s="1">
        <v>0</v>
      </c>
      <c r="BC10" s="1">
        <f t="shared" si="9"/>
        <v>146</v>
      </c>
      <c r="BD10" s="1">
        <v>7</v>
      </c>
      <c r="BE10" s="1">
        <v>0</v>
      </c>
      <c r="BF10" s="16">
        <v>1676</v>
      </c>
    </row>
    <row r="11" spans="1:59">
      <c r="A11" s="1">
        <v>1993</v>
      </c>
      <c r="B11" s="1" t="s">
        <v>124</v>
      </c>
      <c r="C11" s="12">
        <v>0</v>
      </c>
      <c r="D11" s="12">
        <v>55.44</v>
      </c>
      <c r="E11" s="12">
        <v>0</v>
      </c>
      <c r="F11" s="12">
        <v>0</v>
      </c>
      <c r="G11" s="12">
        <f t="shared" si="0"/>
        <v>55.44</v>
      </c>
      <c r="H11" s="12">
        <f>+SMar_InfraMR[[#This Row],[Total Líneas de Explotación ]]</f>
        <v>55.44</v>
      </c>
      <c r="I11" s="12">
        <f>+SMar_InfraMR[[#This Row],[Total Líneas de Explotación ]]</f>
        <v>55.44</v>
      </c>
      <c r="J11" s="12">
        <v>135.47999999999999</v>
      </c>
      <c r="K11" s="12">
        <v>0</v>
      </c>
      <c r="L11" s="12">
        <v>0</v>
      </c>
      <c r="M11" s="12">
        <v>0</v>
      </c>
      <c r="N11" s="12">
        <f>+SMar_InfraMR[[#This Row],[A.03.1 -  Longitud de Vías de Explotación No Electrificadas Troncales y Ramales (vía principal) (km)]]+SMar_InfraMR[[#This Row],[A.04.1 -  Longitud de Vías de Explotación Electrificadas Troncales y Ramales (vía principal) (km)]]</f>
        <v>135.47999999999999</v>
      </c>
      <c r="O11" s="12">
        <f>+SMar_InfraMR[[#This Row],[Total Vías (excluido Auxiliares)]]</f>
        <v>135.47999999999999</v>
      </c>
      <c r="P11" s="1">
        <v>19</v>
      </c>
      <c r="Q11" s="1">
        <v>1</v>
      </c>
      <c r="R11" s="1">
        <v>0</v>
      </c>
      <c r="S11" s="1">
        <f t="shared" si="1"/>
        <v>20</v>
      </c>
      <c r="T11" s="1">
        <v>0</v>
      </c>
      <c r="U11" s="1">
        <v>56</v>
      </c>
      <c r="V11" s="1">
        <v>0</v>
      </c>
      <c r="W11" s="1">
        <v>0</v>
      </c>
      <c r="X11" s="1">
        <v>0</v>
      </c>
      <c r="Y11" s="1">
        <f t="shared" si="2"/>
        <v>56</v>
      </c>
      <c r="Z11" s="1">
        <v>17</v>
      </c>
      <c r="AA11" s="1">
        <v>5</v>
      </c>
      <c r="AB11" s="1">
        <f>+SMar_InfraMR[[#This Row],[Total Pasos Vehiculares a Nivel]]</f>
        <v>56</v>
      </c>
      <c r="AC11" s="1">
        <f t="shared" si="3"/>
        <v>78</v>
      </c>
      <c r="AD11" s="1">
        <v>1</v>
      </c>
      <c r="AE11" s="1">
        <v>1</v>
      </c>
      <c r="AF11" s="1">
        <v>16</v>
      </c>
      <c r="AG11" s="1">
        <f t="shared" si="4"/>
        <v>18</v>
      </c>
      <c r="AH11" s="12">
        <v>41.3</v>
      </c>
      <c r="AI11" s="12">
        <v>0</v>
      </c>
      <c r="AJ11" s="12">
        <v>14.14</v>
      </c>
      <c r="AK11" s="12">
        <f t="shared" si="5"/>
        <v>55.44</v>
      </c>
      <c r="AL11" s="1">
        <v>3</v>
      </c>
      <c r="AM11" s="1">
        <v>2</v>
      </c>
      <c r="AN11" s="1">
        <v>32</v>
      </c>
      <c r="AO11" s="1">
        <f t="shared" si="6"/>
        <v>37</v>
      </c>
      <c r="AP11" s="1">
        <v>0</v>
      </c>
      <c r="AQ11" s="1">
        <v>0</v>
      </c>
      <c r="AR11" s="1">
        <v>0</v>
      </c>
      <c r="AS11" s="1">
        <f t="shared" si="7"/>
        <v>0</v>
      </c>
      <c r="AT11" s="1">
        <v>0</v>
      </c>
      <c r="AU11" s="1">
        <v>0</v>
      </c>
      <c r="AV11" s="1">
        <v>0</v>
      </c>
      <c r="AW11" s="1">
        <f t="shared" si="8"/>
        <v>0</v>
      </c>
      <c r="AX11" s="1">
        <v>104</v>
      </c>
      <c r="AY11" s="1">
        <v>42</v>
      </c>
      <c r="AZ11" s="1">
        <v>0</v>
      </c>
      <c r="BA11" s="1">
        <v>0</v>
      </c>
      <c r="BB11" s="1">
        <v>0</v>
      </c>
      <c r="BC11" s="1">
        <f t="shared" si="9"/>
        <v>146</v>
      </c>
      <c r="BD11" s="1">
        <v>7</v>
      </c>
      <c r="BE11" s="1">
        <v>0</v>
      </c>
      <c r="BF11" s="16">
        <v>1676</v>
      </c>
    </row>
    <row r="12" spans="1:59">
      <c r="A12" s="1">
        <v>1993</v>
      </c>
      <c r="B12" s="1" t="s">
        <v>125</v>
      </c>
      <c r="C12" s="12">
        <v>0</v>
      </c>
      <c r="D12" s="12">
        <v>55.44</v>
      </c>
      <c r="E12" s="12">
        <v>0</v>
      </c>
      <c r="F12" s="12">
        <v>0</v>
      </c>
      <c r="G12" s="12">
        <f t="shared" si="0"/>
        <v>55.44</v>
      </c>
      <c r="H12" s="12">
        <f>+SMar_InfraMR[[#This Row],[Total Líneas de Explotación ]]</f>
        <v>55.44</v>
      </c>
      <c r="I12" s="12">
        <f>+SMar_InfraMR[[#This Row],[Total Líneas de Explotación ]]</f>
        <v>55.44</v>
      </c>
      <c r="J12" s="12">
        <v>135.47999999999999</v>
      </c>
      <c r="K12" s="12">
        <v>0</v>
      </c>
      <c r="L12" s="12">
        <v>0</v>
      </c>
      <c r="M12" s="12">
        <v>0</v>
      </c>
      <c r="N12" s="12">
        <f>+SMar_InfraMR[[#This Row],[A.03.1 -  Longitud de Vías de Explotación No Electrificadas Troncales y Ramales (vía principal) (km)]]+SMar_InfraMR[[#This Row],[A.04.1 -  Longitud de Vías de Explotación Electrificadas Troncales y Ramales (vía principal) (km)]]</f>
        <v>135.47999999999999</v>
      </c>
      <c r="O12" s="12">
        <f>+SMar_InfraMR[[#This Row],[Total Vías (excluido Auxiliares)]]</f>
        <v>135.47999999999999</v>
      </c>
      <c r="P12" s="1">
        <v>19</v>
      </c>
      <c r="Q12" s="1">
        <v>1</v>
      </c>
      <c r="R12" s="1">
        <v>0</v>
      </c>
      <c r="S12" s="1">
        <f t="shared" si="1"/>
        <v>20</v>
      </c>
      <c r="T12" s="1">
        <v>0</v>
      </c>
      <c r="U12" s="1">
        <v>56</v>
      </c>
      <c r="V12" s="1">
        <v>0</v>
      </c>
      <c r="W12" s="1">
        <v>0</v>
      </c>
      <c r="X12" s="1">
        <v>0</v>
      </c>
      <c r="Y12" s="1">
        <f t="shared" si="2"/>
        <v>56</v>
      </c>
      <c r="Z12" s="1">
        <v>17</v>
      </c>
      <c r="AA12" s="1">
        <v>5</v>
      </c>
      <c r="AB12" s="1">
        <f>+SMar_InfraMR[[#This Row],[Total Pasos Vehiculares a Nivel]]</f>
        <v>56</v>
      </c>
      <c r="AC12" s="1">
        <f t="shared" si="3"/>
        <v>78</v>
      </c>
      <c r="AD12" s="1">
        <v>1</v>
      </c>
      <c r="AE12" s="1">
        <v>1</v>
      </c>
      <c r="AF12" s="1">
        <v>16</v>
      </c>
      <c r="AG12" s="1">
        <f t="shared" si="4"/>
        <v>18</v>
      </c>
      <c r="AH12" s="12">
        <v>41.3</v>
      </c>
      <c r="AI12" s="12">
        <v>0</v>
      </c>
      <c r="AJ12" s="12">
        <v>14.14</v>
      </c>
      <c r="AK12" s="12">
        <f t="shared" si="5"/>
        <v>55.44</v>
      </c>
      <c r="AL12" s="1">
        <v>3</v>
      </c>
      <c r="AM12" s="1">
        <v>2</v>
      </c>
      <c r="AN12" s="1">
        <v>32</v>
      </c>
      <c r="AO12" s="1">
        <f t="shared" si="6"/>
        <v>37</v>
      </c>
      <c r="AP12" s="1">
        <v>0</v>
      </c>
      <c r="AQ12" s="1">
        <v>0</v>
      </c>
      <c r="AR12" s="1">
        <v>0</v>
      </c>
      <c r="AS12" s="1">
        <f t="shared" si="7"/>
        <v>0</v>
      </c>
      <c r="AT12" s="1">
        <v>0</v>
      </c>
      <c r="AU12" s="1">
        <v>0</v>
      </c>
      <c r="AV12" s="1">
        <v>0</v>
      </c>
      <c r="AW12" s="1">
        <f t="shared" si="8"/>
        <v>0</v>
      </c>
      <c r="AX12" s="1">
        <v>104</v>
      </c>
      <c r="AY12" s="1">
        <v>42</v>
      </c>
      <c r="AZ12" s="1">
        <v>0</v>
      </c>
      <c r="BA12" s="1">
        <v>0</v>
      </c>
      <c r="BB12" s="1">
        <v>0</v>
      </c>
      <c r="BC12" s="1">
        <f t="shared" si="9"/>
        <v>146</v>
      </c>
      <c r="BD12" s="1">
        <v>7</v>
      </c>
      <c r="BE12" s="1">
        <v>0</v>
      </c>
      <c r="BF12" s="16">
        <v>1676</v>
      </c>
    </row>
    <row r="13" spans="1:59">
      <c r="A13" s="1">
        <v>1993</v>
      </c>
      <c r="B13" s="1" t="s">
        <v>126</v>
      </c>
      <c r="C13" s="12">
        <v>0</v>
      </c>
      <c r="D13" s="12">
        <v>55.44</v>
      </c>
      <c r="E13" s="12">
        <v>0</v>
      </c>
      <c r="F13" s="12">
        <v>0</v>
      </c>
      <c r="G13" s="12">
        <f t="shared" si="0"/>
        <v>55.44</v>
      </c>
      <c r="H13" s="12">
        <f>+SMar_InfraMR[[#This Row],[Total Líneas de Explotación ]]</f>
        <v>55.44</v>
      </c>
      <c r="I13" s="12">
        <f>+SMar_InfraMR[[#This Row],[Total Líneas de Explotación ]]</f>
        <v>55.44</v>
      </c>
      <c r="J13" s="12">
        <v>135.47999999999999</v>
      </c>
      <c r="K13" s="12">
        <v>0</v>
      </c>
      <c r="L13" s="12">
        <v>0</v>
      </c>
      <c r="M13" s="12">
        <v>0</v>
      </c>
      <c r="N13" s="12">
        <f>+SMar_InfraMR[[#This Row],[A.03.1 -  Longitud de Vías de Explotación No Electrificadas Troncales y Ramales (vía principal) (km)]]+SMar_InfraMR[[#This Row],[A.04.1 -  Longitud de Vías de Explotación Electrificadas Troncales y Ramales (vía principal) (km)]]</f>
        <v>135.47999999999999</v>
      </c>
      <c r="O13" s="12">
        <f>+SMar_InfraMR[[#This Row],[Total Vías (excluido Auxiliares)]]</f>
        <v>135.47999999999999</v>
      </c>
      <c r="P13" s="1">
        <v>19</v>
      </c>
      <c r="Q13" s="1">
        <v>1</v>
      </c>
      <c r="R13" s="1">
        <v>0</v>
      </c>
      <c r="S13" s="1">
        <f t="shared" si="1"/>
        <v>20</v>
      </c>
      <c r="T13" s="1">
        <v>0</v>
      </c>
      <c r="U13" s="1">
        <v>56</v>
      </c>
      <c r="V13" s="1">
        <v>0</v>
      </c>
      <c r="W13" s="1">
        <v>0</v>
      </c>
      <c r="X13" s="1">
        <v>0</v>
      </c>
      <c r="Y13" s="1">
        <f t="shared" si="2"/>
        <v>56</v>
      </c>
      <c r="Z13" s="1">
        <v>17</v>
      </c>
      <c r="AA13" s="1">
        <v>5</v>
      </c>
      <c r="AB13" s="1">
        <f>+SMar_InfraMR[[#This Row],[Total Pasos Vehiculares a Nivel]]</f>
        <v>56</v>
      </c>
      <c r="AC13" s="1">
        <f t="shared" si="3"/>
        <v>78</v>
      </c>
      <c r="AD13" s="1">
        <v>1</v>
      </c>
      <c r="AE13" s="1">
        <v>1</v>
      </c>
      <c r="AF13" s="1">
        <v>16</v>
      </c>
      <c r="AG13" s="1">
        <f t="shared" si="4"/>
        <v>18</v>
      </c>
      <c r="AH13" s="12">
        <v>41.3</v>
      </c>
      <c r="AI13" s="12">
        <v>0</v>
      </c>
      <c r="AJ13" s="12">
        <v>14.14</v>
      </c>
      <c r="AK13" s="12">
        <f t="shared" si="5"/>
        <v>55.44</v>
      </c>
      <c r="AL13" s="1">
        <v>3</v>
      </c>
      <c r="AM13" s="1">
        <v>2</v>
      </c>
      <c r="AN13" s="1">
        <v>32</v>
      </c>
      <c r="AO13" s="1">
        <f t="shared" si="6"/>
        <v>37</v>
      </c>
      <c r="AP13" s="1">
        <v>0</v>
      </c>
      <c r="AQ13" s="1">
        <v>0</v>
      </c>
      <c r="AR13" s="1">
        <v>0</v>
      </c>
      <c r="AS13" s="1">
        <f t="shared" si="7"/>
        <v>0</v>
      </c>
      <c r="AT13" s="1">
        <v>0</v>
      </c>
      <c r="AU13" s="1">
        <v>0</v>
      </c>
      <c r="AV13" s="1">
        <v>0</v>
      </c>
      <c r="AW13" s="1">
        <f t="shared" si="8"/>
        <v>0</v>
      </c>
      <c r="AX13" s="1">
        <v>104</v>
      </c>
      <c r="AY13" s="1">
        <v>42</v>
      </c>
      <c r="AZ13" s="1">
        <v>0</v>
      </c>
      <c r="BA13" s="1">
        <v>0</v>
      </c>
      <c r="BB13" s="1">
        <v>0</v>
      </c>
      <c r="BC13" s="1">
        <f t="shared" si="9"/>
        <v>146</v>
      </c>
      <c r="BD13" s="1">
        <v>7</v>
      </c>
      <c r="BE13" s="1">
        <v>0</v>
      </c>
      <c r="BF13" s="16">
        <v>1676</v>
      </c>
    </row>
    <row r="14" spans="1:59">
      <c r="A14" s="1">
        <v>1994</v>
      </c>
      <c r="B14" s="1" t="s">
        <v>115</v>
      </c>
      <c r="C14" s="12">
        <v>0</v>
      </c>
      <c r="D14" s="12">
        <v>55.44</v>
      </c>
      <c r="E14" s="12">
        <v>0</v>
      </c>
      <c r="F14" s="12">
        <v>0</v>
      </c>
      <c r="G14" s="12">
        <f t="shared" si="0"/>
        <v>55.44</v>
      </c>
      <c r="H14" s="12">
        <f>+SMar_InfraMR[[#This Row],[Total Líneas de Explotación ]]</f>
        <v>55.44</v>
      </c>
      <c r="I14" s="12">
        <f>+SMar_InfraMR[[#This Row],[Total Líneas de Explotación ]]</f>
        <v>55.44</v>
      </c>
      <c r="J14" s="12">
        <v>135.47999999999999</v>
      </c>
      <c r="K14" s="12">
        <v>0</v>
      </c>
      <c r="L14" s="12">
        <v>0</v>
      </c>
      <c r="M14" s="12">
        <v>0</v>
      </c>
      <c r="N14" s="12">
        <f>+SMar_InfraMR[[#This Row],[A.03.1 -  Longitud de Vías de Explotación No Electrificadas Troncales y Ramales (vía principal) (km)]]+SMar_InfraMR[[#This Row],[A.04.1 -  Longitud de Vías de Explotación Electrificadas Troncales y Ramales (vía principal) (km)]]</f>
        <v>135.47999999999999</v>
      </c>
      <c r="O14" s="12">
        <f>+SMar_InfraMR[[#This Row],[Total Vías (excluido Auxiliares)]]</f>
        <v>135.47999999999999</v>
      </c>
      <c r="P14" s="1">
        <v>19</v>
      </c>
      <c r="Q14" s="1">
        <v>1</v>
      </c>
      <c r="R14" s="1">
        <v>0</v>
      </c>
      <c r="S14" s="1">
        <f t="shared" si="1"/>
        <v>20</v>
      </c>
      <c r="T14" s="1">
        <v>0</v>
      </c>
      <c r="U14" s="1">
        <v>56</v>
      </c>
      <c r="V14" s="1">
        <v>0</v>
      </c>
      <c r="W14" s="1">
        <v>0</v>
      </c>
      <c r="X14" s="1">
        <v>0</v>
      </c>
      <c r="Y14" s="1">
        <f t="shared" si="2"/>
        <v>56</v>
      </c>
      <c r="Z14" s="1">
        <v>17</v>
      </c>
      <c r="AA14" s="1">
        <v>5</v>
      </c>
      <c r="AB14" s="1">
        <f>+SMar_InfraMR[[#This Row],[Total Pasos Vehiculares a Nivel]]</f>
        <v>56</v>
      </c>
      <c r="AC14" s="1">
        <f t="shared" si="3"/>
        <v>78</v>
      </c>
      <c r="AD14" s="1">
        <v>1</v>
      </c>
      <c r="AE14" s="1">
        <v>1</v>
      </c>
      <c r="AF14" s="1">
        <v>16</v>
      </c>
      <c r="AG14" s="1">
        <f t="shared" si="4"/>
        <v>18</v>
      </c>
      <c r="AH14" s="12">
        <v>41.3</v>
      </c>
      <c r="AI14" s="12">
        <v>0</v>
      </c>
      <c r="AJ14" s="12">
        <v>14.14</v>
      </c>
      <c r="AK14" s="12">
        <f t="shared" si="5"/>
        <v>55.44</v>
      </c>
      <c r="AL14" s="1">
        <v>3</v>
      </c>
      <c r="AM14" s="1">
        <v>2</v>
      </c>
      <c r="AN14" s="1">
        <v>32</v>
      </c>
      <c r="AO14" s="1">
        <f t="shared" si="6"/>
        <v>37</v>
      </c>
      <c r="AP14" s="1">
        <v>0</v>
      </c>
      <c r="AQ14" s="1">
        <v>0</v>
      </c>
      <c r="AR14" s="1">
        <v>0</v>
      </c>
      <c r="AS14" s="1">
        <f t="shared" si="7"/>
        <v>0</v>
      </c>
      <c r="AT14" s="1">
        <v>0</v>
      </c>
      <c r="AU14" s="1">
        <v>0</v>
      </c>
      <c r="AV14" s="1">
        <v>0</v>
      </c>
      <c r="AW14" s="1">
        <f t="shared" si="8"/>
        <v>0</v>
      </c>
      <c r="AX14" s="1">
        <v>104</v>
      </c>
      <c r="AY14" s="1">
        <v>42</v>
      </c>
      <c r="AZ14" s="1">
        <v>0</v>
      </c>
      <c r="BA14" s="1">
        <v>0</v>
      </c>
      <c r="BB14" s="1">
        <v>0</v>
      </c>
      <c r="BC14" s="1">
        <f t="shared" si="9"/>
        <v>146</v>
      </c>
      <c r="BD14" s="1">
        <v>7</v>
      </c>
      <c r="BE14" s="1">
        <v>0</v>
      </c>
      <c r="BF14" s="16">
        <v>1676</v>
      </c>
    </row>
    <row r="15" spans="1:59">
      <c r="A15" s="1">
        <v>1994</v>
      </c>
      <c r="B15" s="1" t="s">
        <v>116</v>
      </c>
      <c r="C15" s="12">
        <v>0</v>
      </c>
      <c r="D15" s="12">
        <v>55.44</v>
      </c>
      <c r="E15" s="12">
        <v>0</v>
      </c>
      <c r="F15" s="12">
        <v>0</v>
      </c>
      <c r="G15" s="12">
        <f t="shared" si="0"/>
        <v>55.44</v>
      </c>
      <c r="H15" s="12">
        <f>+SMar_InfraMR[[#This Row],[Total Líneas de Explotación ]]</f>
        <v>55.44</v>
      </c>
      <c r="I15" s="12">
        <f>+SMar_InfraMR[[#This Row],[Total Líneas de Explotación ]]</f>
        <v>55.44</v>
      </c>
      <c r="J15" s="12">
        <v>135.47999999999999</v>
      </c>
      <c r="K15" s="12">
        <v>0</v>
      </c>
      <c r="L15" s="12">
        <v>0</v>
      </c>
      <c r="M15" s="12">
        <v>0</v>
      </c>
      <c r="N15" s="12">
        <f>+SMar_InfraMR[[#This Row],[A.03.1 -  Longitud de Vías de Explotación No Electrificadas Troncales y Ramales (vía principal) (km)]]+SMar_InfraMR[[#This Row],[A.04.1 -  Longitud de Vías de Explotación Electrificadas Troncales y Ramales (vía principal) (km)]]</f>
        <v>135.47999999999999</v>
      </c>
      <c r="O15" s="12">
        <f>+SMar_InfraMR[[#This Row],[Total Vías (excluido Auxiliares)]]</f>
        <v>135.47999999999999</v>
      </c>
      <c r="P15" s="1">
        <v>19</v>
      </c>
      <c r="Q15" s="1">
        <v>1</v>
      </c>
      <c r="R15" s="1">
        <v>0</v>
      </c>
      <c r="S15" s="1">
        <f t="shared" si="1"/>
        <v>20</v>
      </c>
      <c r="T15" s="1">
        <v>0</v>
      </c>
      <c r="U15" s="1">
        <v>56</v>
      </c>
      <c r="V15" s="1">
        <v>0</v>
      </c>
      <c r="W15" s="1">
        <v>0</v>
      </c>
      <c r="X15" s="1">
        <v>0</v>
      </c>
      <c r="Y15" s="1">
        <f t="shared" si="2"/>
        <v>56</v>
      </c>
      <c r="Z15" s="1">
        <v>17</v>
      </c>
      <c r="AA15" s="1">
        <v>5</v>
      </c>
      <c r="AB15" s="1">
        <f>+SMar_InfraMR[[#This Row],[Total Pasos Vehiculares a Nivel]]</f>
        <v>56</v>
      </c>
      <c r="AC15" s="1">
        <f t="shared" si="3"/>
        <v>78</v>
      </c>
      <c r="AD15" s="1">
        <v>1</v>
      </c>
      <c r="AE15" s="1">
        <v>1</v>
      </c>
      <c r="AF15" s="1">
        <v>16</v>
      </c>
      <c r="AG15" s="1">
        <f t="shared" si="4"/>
        <v>18</v>
      </c>
      <c r="AH15" s="12">
        <v>41.3</v>
      </c>
      <c r="AI15" s="12">
        <v>0</v>
      </c>
      <c r="AJ15" s="12">
        <v>14.14</v>
      </c>
      <c r="AK15" s="12">
        <f t="shared" si="5"/>
        <v>55.44</v>
      </c>
      <c r="AL15" s="1">
        <v>3</v>
      </c>
      <c r="AM15" s="1">
        <v>2</v>
      </c>
      <c r="AN15" s="1">
        <v>32</v>
      </c>
      <c r="AO15" s="1">
        <f t="shared" si="6"/>
        <v>37</v>
      </c>
      <c r="AP15" s="1">
        <v>0</v>
      </c>
      <c r="AQ15" s="1">
        <v>0</v>
      </c>
      <c r="AR15" s="1">
        <v>0</v>
      </c>
      <c r="AS15" s="1">
        <f t="shared" si="7"/>
        <v>0</v>
      </c>
      <c r="AT15" s="1">
        <v>0</v>
      </c>
      <c r="AU15" s="1">
        <v>0</v>
      </c>
      <c r="AV15" s="1">
        <v>0</v>
      </c>
      <c r="AW15" s="1">
        <f t="shared" si="8"/>
        <v>0</v>
      </c>
      <c r="AX15" s="1">
        <v>104</v>
      </c>
      <c r="AY15" s="1">
        <v>42</v>
      </c>
      <c r="AZ15" s="1">
        <v>0</v>
      </c>
      <c r="BA15" s="1">
        <v>0</v>
      </c>
      <c r="BB15" s="1">
        <v>0</v>
      </c>
      <c r="BC15" s="1">
        <f t="shared" si="9"/>
        <v>146</v>
      </c>
      <c r="BD15" s="1">
        <v>7</v>
      </c>
      <c r="BE15" s="1">
        <v>0</v>
      </c>
      <c r="BF15" s="16">
        <v>1676</v>
      </c>
    </row>
    <row r="16" spans="1:59">
      <c r="A16" s="1">
        <v>1994</v>
      </c>
      <c r="B16" s="1" t="s">
        <v>117</v>
      </c>
      <c r="C16" s="12">
        <v>0</v>
      </c>
      <c r="D16" s="12">
        <v>55.44</v>
      </c>
      <c r="E16" s="12">
        <v>0</v>
      </c>
      <c r="F16" s="12">
        <v>0</v>
      </c>
      <c r="G16" s="12">
        <f t="shared" si="0"/>
        <v>55.44</v>
      </c>
      <c r="H16" s="12">
        <f>+SMar_InfraMR[[#This Row],[Total Líneas de Explotación ]]</f>
        <v>55.44</v>
      </c>
      <c r="I16" s="12">
        <f>+SMar_InfraMR[[#This Row],[Total Líneas de Explotación ]]</f>
        <v>55.44</v>
      </c>
      <c r="J16" s="12">
        <v>135.47999999999999</v>
      </c>
      <c r="K16" s="12">
        <v>0</v>
      </c>
      <c r="L16" s="12">
        <v>0</v>
      </c>
      <c r="M16" s="12">
        <v>0</v>
      </c>
      <c r="N16" s="12">
        <f>+SMar_InfraMR[[#This Row],[A.03.1 -  Longitud de Vías de Explotación No Electrificadas Troncales y Ramales (vía principal) (km)]]+SMar_InfraMR[[#This Row],[A.04.1 -  Longitud de Vías de Explotación Electrificadas Troncales y Ramales (vía principal) (km)]]</f>
        <v>135.47999999999999</v>
      </c>
      <c r="O16" s="12">
        <f>+SMar_InfraMR[[#This Row],[Total Vías (excluido Auxiliares)]]</f>
        <v>135.47999999999999</v>
      </c>
      <c r="P16" s="1">
        <v>19</v>
      </c>
      <c r="Q16" s="1">
        <v>1</v>
      </c>
      <c r="R16" s="1">
        <v>0</v>
      </c>
      <c r="S16" s="1">
        <f t="shared" si="1"/>
        <v>20</v>
      </c>
      <c r="T16" s="1">
        <v>0</v>
      </c>
      <c r="U16" s="1">
        <v>56</v>
      </c>
      <c r="V16" s="1">
        <v>0</v>
      </c>
      <c r="W16" s="1">
        <v>0</v>
      </c>
      <c r="X16" s="1">
        <v>0</v>
      </c>
      <c r="Y16" s="1">
        <f t="shared" si="2"/>
        <v>56</v>
      </c>
      <c r="Z16" s="1">
        <v>17</v>
      </c>
      <c r="AA16" s="1">
        <v>5</v>
      </c>
      <c r="AB16" s="1">
        <f>+SMar_InfraMR[[#This Row],[Total Pasos Vehiculares a Nivel]]</f>
        <v>56</v>
      </c>
      <c r="AC16" s="1">
        <f t="shared" si="3"/>
        <v>78</v>
      </c>
      <c r="AD16" s="1">
        <v>1</v>
      </c>
      <c r="AE16" s="1">
        <v>1</v>
      </c>
      <c r="AF16" s="1">
        <v>16</v>
      </c>
      <c r="AG16" s="1">
        <f t="shared" si="4"/>
        <v>18</v>
      </c>
      <c r="AH16" s="12">
        <v>41.3</v>
      </c>
      <c r="AI16" s="12">
        <v>0</v>
      </c>
      <c r="AJ16" s="12">
        <v>14.14</v>
      </c>
      <c r="AK16" s="12">
        <f t="shared" si="5"/>
        <v>55.44</v>
      </c>
      <c r="AL16" s="1">
        <v>3</v>
      </c>
      <c r="AM16" s="1">
        <v>2</v>
      </c>
      <c r="AN16" s="1">
        <v>32</v>
      </c>
      <c r="AO16" s="1">
        <f t="shared" si="6"/>
        <v>37</v>
      </c>
      <c r="AP16" s="1">
        <v>0</v>
      </c>
      <c r="AQ16" s="1">
        <v>0</v>
      </c>
      <c r="AR16" s="1">
        <v>0</v>
      </c>
      <c r="AS16" s="1">
        <f t="shared" si="7"/>
        <v>0</v>
      </c>
      <c r="AT16" s="1">
        <v>0</v>
      </c>
      <c r="AU16" s="1">
        <v>0</v>
      </c>
      <c r="AV16" s="1">
        <v>0</v>
      </c>
      <c r="AW16" s="1">
        <f t="shared" si="8"/>
        <v>0</v>
      </c>
      <c r="AX16" s="1">
        <v>104</v>
      </c>
      <c r="AY16" s="1">
        <v>42</v>
      </c>
      <c r="AZ16" s="1">
        <v>0</v>
      </c>
      <c r="BA16" s="1">
        <v>0</v>
      </c>
      <c r="BB16" s="1">
        <v>0</v>
      </c>
      <c r="BC16" s="1">
        <f t="shared" si="9"/>
        <v>146</v>
      </c>
      <c r="BD16" s="1">
        <v>7</v>
      </c>
      <c r="BE16" s="1">
        <v>0</v>
      </c>
      <c r="BF16" s="16">
        <v>1676</v>
      </c>
    </row>
    <row r="17" spans="1:58">
      <c r="A17" s="1">
        <v>1994</v>
      </c>
      <c r="B17" s="1" t="s">
        <v>118</v>
      </c>
      <c r="C17" s="12">
        <v>0</v>
      </c>
      <c r="D17" s="12">
        <v>55.44</v>
      </c>
      <c r="E17" s="12">
        <v>0</v>
      </c>
      <c r="F17" s="12">
        <v>0</v>
      </c>
      <c r="G17" s="12">
        <f t="shared" si="0"/>
        <v>55.44</v>
      </c>
      <c r="H17" s="12">
        <f>+SMar_InfraMR[[#This Row],[Total Líneas de Explotación ]]</f>
        <v>55.44</v>
      </c>
      <c r="I17" s="12">
        <f>+SMar_InfraMR[[#This Row],[Total Líneas de Explotación ]]</f>
        <v>55.44</v>
      </c>
      <c r="J17" s="12">
        <v>135.47999999999999</v>
      </c>
      <c r="K17" s="12">
        <v>0</v>
      </c>
      <c r="L17" s="12">
        <v>0</v>
      </c>
      <c r="M17" s="12">
        <v>0</v>
      </c>
      <c r="N17" s="12">
        <f>+SMar_InfraMR[[#This Row],[A.03.1 -  Longitud de Vías de Explotación No Electrificadas Troncales y Ramales (vía principal) (km)]]+SMar_InfraMR[[#This Row],[A.04.1 -  Longitud de Vías de Explotación Electrificadas Troncales y Ramales (vía principal) (km)]]</f>
        <v>135.47999999999999</v>
      </c>
      <c r="O17" s="12">
        <f>+SMar_InfraMR[[#This Row],[Total Vías (excluido Auxiliares)]]</f>
        <v>135.47999999999999</v>
      </c>
      <c r="P17" s="1">
        <v>19</v>
      </c>
      <c r="Q17" s="1">
        <v>1</v>
      </c>
      <c r="R17" s="1">
        <v>0</v>
      </c>
      <c r="S17" s="1">
        <f t="shared" si="1"/>
        <v>20</v>
      </c>
      <c r="T17" s="1">
        <v>0</v>
      </c>
      <c r="U17" s="1">
        <v>56</v>
      </c>
      <c r="V17" s="1">
        <v>0</v>
      </c>
      <c r="W17" s="1">
        <v>0</v>
      </c>
      <c r="X17" s="1">
        <v>0</v>
      </c>
      <c r="Y17" s="1">
        <f t="shared" si="2"/>
        <v>56</v>
      </c>
      <c r="Z17" s="1">
        <v>17</v>
      </c>
      <c r="AA17" s="1">
        <v>5</v>
      </c>
      <c r="AB17" s="1">
        <f>+SMar_InfraMR[[#This Row],[Total Pasos Vehiculares a Nivel]]</f>
        <v>56</v>
      </c>
      <c r="AC17" s="1">
        <f t="shared" si="3"/>
        <v>78</v>
      </c>
      <c r="AD17" s="1">
        <v>1</v>
      </c>
      <c r="AE17" s="1">
        <v>1</v>
      </c>
      <c r="AF17" s="1">
        <v>16</v>
      </c>
      <c r="AG17" s="1">
        <f t="shared" si="4"/>
        <v>18</v>
      </c>
      <c r="AH17" s="12">
        <v>41.3</v>
      </c>
      <c r="AI17" s="12">
        <v>0</v>
      </c>
      <c r="AJ17" s="12">
        <v>14.14</v>
      </c>
      <c r="AK17" s="12">
        <f t="shared" si="5"/>
        <v>55.44</v>
      </c>
      <c r="AL17" s="1">
        <v>3</v>
      </c>
      <c r="AM17" s="1">
        <v>2</v>
      </c>
      <c r="AN17" s="1">
        <v>32</v>
      </c>
      <c r="AO17" s="1">
        <f t="shared" si="6"/>
        <v>37</v>
      </c>
      <c r="AP17" s="1">
        <v>0</v>
      </c>
      <c r="AQ17" s="1">
        <v>0</v>
      </c>
      <c r="AR17" s="1">
        <v>0</v>
      </c>
      <c r="AS17" s="1">
        <f t="shared" si="7"/>
        <v>0</v>
      </c>
      <c r="AT17" s="1">
        <v>0</v>
      </c>
      <c r="AU17" s="1">
        <v>0</v>
      </c>
      <c r="AV17" s="1">
        <v>0</v>
      </c>
      <c r="AW17" s="1">
        <f t="shared" si="8"/>
        <v>0</v>
      </c>
      <c r="AX17" s="1">
        <v>104</v>
      </c>
      <c r="AY17" s="1">
        <v>42</v>
      </c>
      <c r="AZ17" s="1">
        <v>0</v>
      </c>
      <c r="BA17" s="1">
        <v>0</v>
      </c>
      <c r="BB17" s="1">
        <v>0</v>
      </c>
      <c r="BC17" s="1">
        <f t="shared" si="9"/>
        <v>146</v>
      </c>
      <c r="BD17" s="1">
        <v>7</v>
      </c>
      <c r="BE17" s="1">
        <v>0</v>
      </c>
      <c r="BF17" s="16">
        <v>1676</v>
      </c>
    </row>
    <row r="18" spans="1:58">
      <c r="A18" s="1">
        <v>1994</v>
      </c>
      <c r="B18" s="1" t="s">
        <v>119</v>
      </c>
      <c r="C18" s="12">
        <v>0</v>
      </c>
      <c r="D18" s="12">
        <v>55.44</v>
      </c>
      <c r="E18" s="12">
        <v>0</v>
      </c>
      <c r="F18" s="12">
        <v>0</v>
      </c>
      <c r="G18" s="12">
        <f t="shared" si="0"/>
        <v>55.44</v>
      </c>
      <c r="H18" s="12">
        <f>+SMar_InfraMR[[#This Row],[Total Líneas de Explotación ]]</f>
        <v>55.44</v>
      </c>
      <c r="I18" s="12">
        <f>+SMar_InfraMR[[#This Row],[Total Líneas de Explotación ]]</f>
        <v>55.44</v>
      </c>
      <c r="J18" s="12">
        <v>135.47999999999999</v>
      </c>
      <c r="K18" s="12">
        <v>0</v>
      </c>
      <c r="L18" s="12">
        <v>0</v>
      </c>
      <c r="M18" s="12">
        <v>0</v>
      </c>
      <c r="N18" s="12">
        <f>+SMar_InfraMR[[#This Row],[A.03.1 -  Longitud de Vías de Explotación No Electrificadas Troncales y Ramales (vía principal) (km)]]+SMar_InfraMR[[#This Row],[A.04.1 -  Longitud de Vías de Explotación Electrificadas Troncales y Ramales (vía principal) (km)]]</f>
        <v>135.47999999999999</v>
      </c>
      <c r="O18" s="12">
        <f>+SMar_InfraMR[[#This Row],[Total Vías (excluido Auxiliares)]]</f>
        <v>135.47999999999999</v>
      </c>
      <c r="P18" s="1">
        <v>19</v>
      </c>
      <c r="Q18" s="1">
        <v>1</v>
      </c>
      <c r="R18" s="1">
        <v>0</v>
      </c>
      <c r="S18" s="1">
        <f t="shared" si="1"/>
        <v>20</v>
      </c>
      <c r="T18" s="1">
        <v>0</v>
      </c>
      <c r="U18" s="1">
        <v>56</v>
      </c>
      <c r="V18" s="1">
        <v>0</v>
      </c>
      <c r="W18" s="1">
        <v>0</v>
      </c>
      <c r="X18" s="1">
        <v>0</v>
      </c>
      <c r="Y18" s="1">
        <f t="shared" si="2"/>
        <v>56</v>
      </c>
      <c r="Z18" s="1">
        <v>17</v>
      </c>
      <c r="AA18" s="1">
        <v>5</v>
      </c>
      <c r="AB18" s="1">
        <f>+SMar_InfraMR[[#This Row],[Total Pasos Vehiculares a Nivel]]</f>
        <v>56</v>
      </c>
      <c r="AC18" s="1">
        <f t="shared" si="3"/>
        <v>78</v>
      </c>
      <c r="AD18" s="1">
        <v>1</v>
      </c>
      <c r="AE18" s="1">
        <v>1</v>
      </c>
      <c r="AF18" s="1">
        <v>16</v>
      </c>
      <c r="AG18" s="1">
        <f t="shared" si="4"/>
        <v>18</v>
      </c>
      <c r="AH18" s="12">
        <v>41.3</v>
      </c>
      <c r="AI18" s="12">
        <v>0</v>
      </c>
      <c r="AJ18" s="12">
        <v>14.14</v>
      </c>
      <c r="AK18" s="12">
        <f t="shared" si="5"/>
        <v>55.44</v>
      </c>
      <c r="AL18" s="1">
        <v>3</v>
      </c>
      <c r="AM18" s="1">
        <v>2</v>
      </c>
      <c r="AN18" s="1">
        <v>32</v>
      </c>
      <c r="AO18" s="1">
        <f t="shared" si="6"/>
        <v>37</v>
      </c>
      <c r="AP18" s="1">
        <v>0</v>
      </c>
      <c r="AQ18" s="1">
        <v>0</v>
      </c>
      <c r="AR18" s="1">
        <v>0</v>
      </c>
      <c r="AS18" s="1">
        <f t="shared" si="7"/>
        <v>0</v>
      </c>
      <c r="AT18" s="1">
        <v>0</v>
      </c>
      <c r="AU18" s="1">
        <v>0</v>
      </c>
      <c r="AV18" s="1">
        <v>0</v>
      </c>
      <c r="AW18" s="1">
        <f t="shared" si="8"/>
        <v>0</v>
      </c>
      <c r="AX18" s="1">
        <v>104</v>
      </c>
      <c r="AY18" s="1">
        <v>42</v>
      </c>
      <c r="AZ18" s="1">
        <v>0</v>
      </c>
      <c r="BA18" s="1">
        <v>0</v>
      </c>
      <c r="BB18" s="1">
        <v>0</v>
      </c>
      <c r="BC18" s="1">
        <f t="shared" si="9"/>
        <v>146</v>
      </c>
      <c r="BD18" s="1">
        <v>7</v>
      </c>
      <c r="BE18" s="1">
        <v>0</v>
      </c>
      <c r="BF18" s="16">
        <v>1676</v>
      </c>
    </row>
    <row r="19" spans="1:58">
      <c r="A19" s="1">
        <v>1994</v>
      </c>
      <c r="B19" s="1" t="s">
        <v>120</v>
      </c>
      <c r="C19" s="12">
        <v>0</v>
      </c>
      <c r="D19" s="12">
        <v>55.44</v>
      </c>
      <c r="E19" s="12">
        <v>0</v>
      </c>
      <c r="F19" s="12">
        <v>0</v>
      </c>
      <c r="G19" s="12">
        <f t="shared" si="0"/>
        <v>55.44</v>
      </c>
      <c r="H19" s="12">
        <f>+SMar_InfraMR[[#This Row],[Total Líneas de Explotación ]]</f>
        <v>55.44</v>
      </c>
      <c r="I19" s="12">
        <f>+SMar_InfraMR[[#This Row],[Total Líneas de Explotación ]]</f>
        <v>55.44</v>
      </c>
      <c r="J19" s="12">
        <v>135.47999999999999</v>
      </c>
      <c r="K19" s="12">
        <v>0</v>
      </c>
      <c r="L19" s="12">
        <v>0</v>
      </c>
      <c r="M19" s="12">
        <v>0</v>
      </c>
      <c r="N19" s="12">
        <f>+SMar_InfraMR[[#This Row],[A.03.1 -  Longitud de Vías de Explotación No Electrificadas Troncales y Ramales (vía principal) (km)]]+SMar_InfraMR[[#This Row],[A.04.1 -  Longitud de Vías de Explotación Electrificadas Troncales y Ramales (vía principal) (km)]]</f>
        <v>135.47999999999999</v>
      </c>
      <c r="O19" s="12">
        <f>+SMar_InfraMR[[#This Row],[Total Vías (excluido Auxiliares)]]</f>
        <v>135.47999999999999</v>
      </c>
      <c r="P19" s="1">
        <v>19</v>
      </c>
      <c r="Q19" s="1">
        <v>1</v>
      </c>
      <c r="R19" s="1">
        <v>0</v>
      </c>
      <c r="S19" s="1">
        <f t="shared" si="1"/>
        <v>20</v>
      </c>
      <c r="T19" s="1">
        <v>0</v>
      </c>
      <c r="U19" s="1">
        <v>56</v>
      </c>
      <c r="V19" s="1">
        <v>0</v>
      </c>
      <c r="W19" s="1">
        <v>0</v>
      </c>
      <c r="X19" s="1">
        <v>0</v>
      </c>
      <c r="Y19" s="1">
        <f t="shared" si="2"/>
        <v>56</v>
      </c>
      <c r="Z19" s="1">
        <v>17</v>
      </c>
      <c r="AA19" s="1">
        <v>5</v>
      </c>
      <c r="AB19" s="1">
        <f>+SMar_InfraMR[[#This Row],[Total Pasos Vehiculares a Nivel]]</f>
        <v>56</v>
      </c>
      <c r="AC19" s="1">
        <f t="shared" si="3"/>
        <v>78</v>
      </c>
      <c r="AD19" s="1">
        <v>1</v>
      </c>
      <c r="AE19" s="1">
        <v>1</v>
      </c>
      <c r="AF19" s="1">
        <v>16</v>
      </c>
      <c r="AG19" s="1">
        <f t="shared" si="4"/>
        <v>18</v>
      </c>
      <c r="AH19" s="12">
        <v>41.3</v>
      </c>
      <c r="AI19" s="12">
        <v>0</v>
      </c>
      <c r="AJ19" s="12">
        <v>14.14</v>
      </c>
      <c r="AK19" s="12">
        <f t="shared" si="5"/>
        <v>55.44</v>
      </c>
      <c r="AL19" s="1">
        <v>3</v>
      </c>
      <c r="AM19" s="1">
        <v>2</v>
      </c>
      <c r="AN19" s="1">
        <v>32</v>
      </c>
      <c r="AO19" s="1">
        <f t="shared" si="6"/>
        <v>37</v>
      </c>
      <c r="AP19" s="1">
        <v>0</v>
      </c>
      <c r="AQ19" s="1">
        <v>0</v>
      </c>
      <c r="AR19" s="1">
        <v>0</v>
      </c>
      <c r="AS19" s="1">
        <f t="shared" si="7"/>
        <v>0</v>
      </c>
      <c r="AT19" s="1">
        <v>0</v>
      </c>
      <c r="AU19" s="1">
        <v>0</v>
      </c>
      <c r="AV19" s="1">
        <v>0</v>
      </c>
      <c r="AW19" s="1">
        <f t="shared" si="8"/>
        <v>0</v>
      </c>
      <c r="AX19" s="1">
        <v>104</v>
      </c>
      <c r="AY19" s="1">
        <v>42</v>
      </c>
      <c r="AZ19" s="1">
        <v>0</v>
      </c>
      <c r="BA19" s="1">
        <v>0</v>
      </c>
      <c r="BB19" s="1">
        <v>0</v>
      </c>
      <c r="BC19" s="1">
        <f t="shared" si="9"/>
        <v>146</v>
      </c>
      <c r="BD19" s="1">
        <v>7</v>
      </c>
      <c r="BE19" s="1">
        <v>0</v>
      </c>
      <c r="BF19" s="16">
        <v>1676</v>
      </c>
    </row>
    <row r="20" spans="1:58">
      <c r="A20" s="1">
        <v>1994</v>
      </c>
      <c r="B20" s="1" t="s">
        <v>121</v>
      </c>
      <c r="C20" s="12">
        <v>0</v>
      </c>
      <c r="D20" s="12">
        <v>55.44</v>
      </c>
      <c r="E20" s="12">
        <v>0</v>
      </c>
      <c r="F20" s="12">
        <v>0</v>
      </c>
      <c r="G20" s="12">
        <f t="shared" si="0"/>
        <v>55.44</v>
      </c>
      <c r="H20" s="12">
        <f>+SMar_InfraMR[[#This Row],[Total Líneas de Explotación ]]</f>
        <v>55.44</v>
      </c>
      <c r="I20" s="12">
        <f>+SMar_InfraMR[[#This Row],[Total Líneas de Explotación ]]</f>
        <v>55.44</v>
      </c>
      <c r="J20" s="12">
        <v>135.47999999999999</v>
      </c>
      <c r="K20" s="12">
        <v>0</v>
      </c>
      <c r="L20" s="12">
        <v>0</v>
      </c>
      <c r="M20" s="12">
        <v>0</v>
      </c>
      <c r="N20" s="12">
        <f>+SMar_InfraMR[[#This Row],[A.03.1 -  Longitud de Vías de Explotación No Electrificadas Troncales y Ramales (vía principal) (km)]]+SMar_InfraMR[[#This Row],[A.04.1 -  Longitud de Vías de Explotación Electrificadas Troncales y Ramales (vía principal) (km)]]</f>
        <v>135.47999999999999</v>
      </c>
      <c r="O20" s="12">
        <f>+SMar_InfraMR[[#This Row],[Total Vías (excluido Auxiliares)]]</f>
        <v>135.47999999999999</v>
      </c>
      <c r="P20" s="1">
        <v>19</v>
      </c>
      <c r="Q20" s="1">
        <v>1</v>
      </c>
      <c r="R20" s="1">
        <v>0</v>
      </c>
      <c r="S20" s="1">
        <f t="shared" si="1"/>
        <v>20</v>
      </c>
      <c r="T20" s="1">
        <v>0</v>
      </c>
      <c r="U20" s="1">
        <v>56</v>
      </c>
      <c r="V20" s="1">
        <v>0</v>
      </c>
      <c r="W20" s="1">
        <v>0</v>
      </c>
      <c r="X20" s="1">
        <v>0</v>
      </c>
      <c r="Y20" s="1">
        <f t="shared" si="2"/>
        <v>56</v>
      </c>
      <c r="Z20" s="1">
        <v>17</v>
      </c>
      <c r="AA20" s="1">
        <v>5</v>
      </c>
      <c r="AB20" s="1">
        <f>+SMar_InfraMR[[#This Row],[Total Pasos Vehiculares a Nivel]]</f>
        <v>56</v>
      </c>
      <c r="AC20" s="1">
        <f t="shared" si="3"/>
        <v>78</v>
      </c>
      <c r="AD20" s="1">
        <v>1</v>
      </c>
      <c r="AE20" s="1">
        <v>1</v>
      </c>
      <c r="AF20" s="1">
        <v>16</v>
      </c>
      <c r="AG20" s="1">
        <f t="shared" si="4"/>
        <v>18</v>
      </c>
      <c r="AH20" s="12">
        <v>41.3</v>
      </c>
      <c r="AI20" s="12">
        <v>0</v>
      </c>
      <c r="AJ20" s="12">
        <v>14.14</v>
      </c>
      <c r="AK20" s="12">
        <f t="shared" si="5"/>
        <v>55.44</v>
      </c>
      <c r="AL20" s="1">
        <v>3</v>
      </c>
      <c r="AM20" s="1">
        <v>2</v>
      </c>
      <c r="AN20" s="1">
        <v>32</v>
      </c>
      <c r="AO20" s="1">
        <f t="shared" si="6"/>
        <v>37</v>
      </c>
      <c r="AP20" s="1">
        <v>0</v>
      </c>
      <c r="AQ20" s="1">
        <v>0</v>
      </c>
      <c r="AR20" s="1">
        <v>0</v>
      </c>
      <c r="AS20" s="1">
        <f t="shared" si="7"/>
        <v>0</v>
      </c>
      <c r="AT20" s="1">
        <v>0</v>
      </c>
      <c r="AU20" s="1">
        <v>0</v>
      </c>
      <c r="AV20" s="1">
        <v>0</v>
      </c>
      <c r="AW20" s="1">
        <f t="shared" si="8"/>
        <v>0</v>
      </c>
      <c r="AX20" s="1">
        <v>104</v>
      </c>
      <c r="AY20" s="1">
        <v>42</v>
      </c>
      <c r="AZ20" s="1">
        <v>0</v>
      </c>
      <c r="BA20" s="1">
        <v>0</v>
      </c>
      <c r="BB20" s="1">
        <v>0</v>
      </c>
      <c r="BC20" s="1">
        <f t="shared" si="9"/>
        <v>146</v>
      </c>
      <c r="BD20" s="1">
        <v>7</v>
      </c>
      <c r="BE20" s="1">
        <v>0</v>
      </c>
      <c r="BF20" s="16">
        <v>1676</v>
      </c>
    </row>
    <row r="21" spans="1:58">
      <c r="A21" s="1">
        <v>1994</v>
      </c>
      <c r="B21" s="1" t="s">
        <v>122</v>
      </c>
      <c r="C21" s="12">
        <v>0</v>
      </c>
      <c r="D21" s="12">
        <v>55.44</v>
      </c>
      <c r="E21" s="12">
        <v>0</v>
      </c>
      <c r="F21" s="12">
        <v>0</v>
      </c>
      <c r="G21" s="12">
        <f t="shared" si="0"/>
        <v>55.44</v>
      </c>
      <c r="H21" s="12">
        <f>+SMar_InfraMR[[#This Row],[Total Líneas de Explotación ]]</f>
        <v>55.44</v>
      </c>
      <c r="I21" s="12">
        <f>+SMar_InfraMR[[#This Row],[Total Líneas de Explotación ]]</f>
        <v>55.44</v>
      </c>
      <c r="J21" s="12">
        <v>135.47999999999999</v>
      </c>
      <c r="K21" s="12">
        <v>0</v>
      </c>
      <c r="L21" s="12">
        <v>0</v>
      </c>
      <c r="M21" s="12">
        <v>0</v>
      </c>
      <c r="N21" s="12">
        <f>+SMar_InfraMR[[#This Row],[A.03.1 -  Longitud de Vías de Explotación No Electrificadas Troncales y Ramales (vía principal) (km)]]+SMar_InfraMR[[#This Row],[A.04.1 -  Longitud de Vías de Explotación Electrificadas Troncales y Ramales (vía principal) (km)]]</f>
        <v>135.47999999999999</v>
      </c>
      <c r="O21" s="12">
        <f>+SMar_InfraMR[[#This Row],[Total Vías (excluido Auxiliares)]]</f>
        <v>135.47999999999999</v>
      </c>
      <c r="P21" s="1">
        <v>19</v>
      </c>
      <c r="Q21" s="1">
        <v>1</v>
      </c>
      <c r="R21" s="1">
        <v>0</v>
      </c>
      <c r="S21" s="1">
        <f t="shared" si="1"/>
        <v>20</v>
      </c>
      <c r="T21" s="1">
        <v>0</v>
      </c>
      <c r="U21" s="1">
        <v>56</v>
      </c>
      <c r="V21" s="1">
        <v>0</v>
      </c>
      <c r="W21" s="1">
        <v>0</v>
      </c>
      <c r="X21" s="1">
        <v>0</v>
      </c>
      <c r="Y21" s="1">
        <f t="shared" si="2"/>
        <v>56</v>
      </c>
      <c r="Z21" s="1">
        <v>17</v>
      </c>
      <c r="AA21" s="1">
        <v>5</v>
      </c>
      <c r="AB21" s="1">
        <f>+SMar_InfraMR[[#This Row],[Total Pasos Vehiculares a Nivel]]</f>
        <v>56</v>
      </c>
      <c r="AC21" s="1">
        <f t="shared" si="3"/>
        <v>78</v>
      </c>
      <c r="AD21" s="1">
        <v>1</v>
      </c>
      <c r="AE21" s="1">
        <v>1</v>
      </c>
      <c r="AF21" s="1">
        <v>16</v>
      </c>
      <c r="AG21" s="1">
        <f t="shared" si="4"/>
        <v>18</v>
      </c>
      <c r="AH21" s="12">
        <v>41.3</v>
      </c>
      <c r="AI21" s="12">
        <v>0</v>
      </c>
      <c r="AJ21" s="12">
        <v>14.14</v>
      </c>
      <c r="AK21" s="12">
        <f t="shared" si="5"/>
        <v>55.44</v>
      </c>
      <c r="AL21" s="1">
        <v>3</v>
      </c>
      <c r="AM21" s="1">
        <v>2</v>
      </c>
      <c r="AN21" s="1">
        <v>32</v>
      </c>
      <c r="AO21" s="1">
        <f t="shared" si="6"/>
        <v>37</v>
      </c>
      <c r="AP21" s="1">
        <v>0</v>
      </c>
      <c r="AQ21" s="1">
        <v>0</v>
      </c>
      <c r="AR21" s="1">
        <v>0</v>
      </c>
      <c r="AS21" s="1">
        <f t="shared" si="7"/>
        <v>0</v>
      </c>
      <c r="AT21" s="1">
        <v>0</v>
      </c>
      <c r="AU21" s="1">
        <v>0</v>
      </c>
      <c r="AV21" s="1">
        <v>0</v>
      </c>
      <c r="AW21" s="1">
        <f t="shared" si="8"/>
        <v>0</v>
      </c>
      <c r="AX21" s="1">
        <v>104</v>
      </c>
      <c r="AY21" s="1">
        <v>42</v>
      </c>
      <c r="AZ21" s="1">
        <v>0</v>
      </c>
      <c r="BA21" s="1">
        <v>0</v>
      </c>
      <c r="BB21" s="1">
        <v>0</v>
      </c>
      <c r="BC21" s="1">
        <f t="shared" si="9"/>
        <v>146</v>
      </c>
      <c r="BD21" s="1">
        <v>7</v>
      </c>
      <c r="BE21" s="1">
        <v>0</v>
      </c>
      <c r="BF21" s="16">
        <v>1676</v>
      </c>
    </row>
    <row r="22" spans="1:58">
      <c r="A22" s="1">
        <v>1994</v>
      </c>
      <c r="B22" s="1" t="s">
        <v>123</v>
      </c>
      <c r="C22" s="12">
        <v>0</v>
      </c>
      <c r="D22" s="12">
        <v>55.44</v>
      </c>
      <c r="E22" s="12">
        <v>0</v>
      </c>
      <c r="F22" s="12">
        <v>0</v>
      </c>
      <c r="G22" s="12">
        <f t="shared" si="0"/>
        <v>55.44</v>
      </c>
      <c r="H22" s="12">
        <f>+SMar_InfraMR[[#This Row],[Total Líneas de Explotación ]]</f>
        <v>55.44</v>
      </c>
      <c r="I22" s="12">
        <f>+SMar_InfraMR[[#This Row],[Total Líneas de Explotación ]]</f>
        <v>55.44</v>
      </c>
      <c r="J22" s="12">
        <v>135.47999999999999</v>
      </c>
      <c r="K22" s="12">
        <v>0</v>
      </c>
      <c r="L22" s="12">
        <v>0</v>
      </c>
      <c r="M22" s="12">
        <v>0</v>
      </c>
      <c r="N22" s="12">
        <f>+SMar_InfraMR[[#This Row],[A.03.1 -  Longitud de Vías de Explotación No Electrificadas Troncales y Ramales (vía principal) (km)]]+SMar_InfraMR[[#This Row],[A.04.1 -  Longitud de Vías de Explotación Electrificadas Troncales y Ramales (vía principal) (km)]]</f>
        <v>135.47999999999999</v>
      </c>
      <c r="O22" s="12">
        <f>+SMar_InfraMR[[#This Row],[Total Vías (excluido Auxiliares)]]</f>
        <v>135.47999999999999</v>
      </c>
      <c r="P22" s="1">
        <v>19</v>
      </c>
      <c r="Q22" s="1">
        <v>1</v>
      </c>
      <c r="R22" s="1">
        <v>0</v>
      </c>
      <c r="S22" s="1">
        <f t="shared" si="1"/>
        <v>20</v>
      </c>
      <c r="T22" s="1">
        <v>0</v>
      </c>
      <c r="U22" s="1">
        <v>56</v>
      </c>
      <c r="V22" s="1">
        <v>0</v>
      </c>
      <c r="W22" s="1">
        <v>0</v>
      </c>
      <c r="X22" s="1">
        <v>0</v>
      </c>
      <c r="Y22" s="1">
        <f t="shared" si="2"/>
        <v>56</v>
      </c>
      <c r="Z22" s="1">
        <v>17</v>
      </c>
      <c r="AA22" s="1">
        <v>5</v>
      </c>
      <c r="AB22" s="1">
        <f>+SMar_InfraMR[[#This Row],[Total Pasos Vehiculares a Nivel]]</f>
        <v>56</v>
      </c>
      <c r="AC22" s="1">
        <f t="shared" si="3"/>
        <v>78</v>
      </c>
      <c r="AD22" s="1">
        <v>1</v>
      </c>
      <c r="AE22" s="1">
        <v>1</v>
      </c>
      <c r="AF22" s="1">
        <v>16</v>
      </c>
      <c r="AG22" s="1">
        <f t="shared" si="4"/>
        <v>18</v>
      </c>
      <c r="AH22" s="12">
        <v>41.3</v>
      </c>
      <c r="AI22" s="12">
        <v>0</v>
      </c>
      <c r="AJ22" s="12">
        <v>14.14</v>
      </c>
      <c r="AK22" s="12">
        <f t="shared" si="5"/>
        <v>55.44</v>
      </c>
      <c r="AL22" s="1">
        <v>3</v>
      </c>
      <c r="AM22" s="1">
        <v>2</v>
      </c>
      <c r="AN22" s="1">
        <v>32</v>
      </c>
      <c r="AO22" s="1">
        <f t="shared" si="6"/>
        <v>37</v>
      </c>
      <c r="AP22" s="1">
        <v>0</v>
      </c>
      <c r="AQ22" s="1">
        <v>0</v>
      </c>
      <c r="AR22" s="1">
        <v>0</v>
      </c>
      <c r="AS22" s="1">
        <f t="shared" si="7"/>
        <v>0</v>
      </c>
      <c r="AT22" s="1">
        <v>0</v>
      </c>
      <c r="AU22" s="1">
        <v>0</v>
      </c>
      <c r="AV22" s="1">
        <v>0</v>
      </c>
      <c r="AW22" s="1">
        <f t="shared" si="8"/>
        <v>0</v>
      </c>
      <c r="AX22" s="1">
        <v>104</v>
      </c>
      <c r="AY22" s="1">
        <v>42</v>
      </c>
      <c r="AZ22" s="1">
        <v>0</v>
      </c>
      <c r="BA22" s="1">
        <v>0</v>
      </c>
      <c r="BB22" s="1">
        <v>0</v>
      </c>
      <c r="BC22" s="1">
        <f t="shared" si="9"/>
        <v>146</v>
      </c>
      <c r="BD22" s="1">
        <v>7</v>
      </c>
      <c r="BE22" s="1">
        <v>0</v>
      </c>
      <c r="BF22" s="16">
        <v>1676</v>
      </c>
    </row>
    <row r="23" spans="1:58">
      <c r="A23" s="1">
        <v>1994</v>
      </c>
      <c r="B23" s="1" t="s">
        <v>124</v>
      </c>
      <c r="C23" s="12">
        <v>0</v>
      </c>
      <c r="D23" s="12">
        <v>55.44</v>
      </c>
      <c r="E23" s="12">
        <v>0</v>
      </c>
      <c r="F23" s="12">
        <v>0</v>
      </c>
      <c r="G23" s="12">
        <f t="shared" si="0"/>
        <v>55.44</v>
      </c>
      <c r="H23" s="12">
        <f>+SMar_InfraMR[[#This Row],[Total Líneas de Explotación ]]</f>
        <v>55.44</v>
      </c>
      <c r="I23" s="12">
        <f>+SMar_InfraMR[[#This Row],[Total Líneas de Explotación ]]</f>
        <v>55.44</v>
      </c>
      <c r="J23" s="12">
        <v>135.47999999999999</v>
      </c>
      <c r="K23" s="12">
        <v>0</v>
      </c>
      <c r="L23" s="12">
        <v>0</v>
      </c>
      <c r="M23" s="12">
        <v>0</v>
      </c>
      <c r="N23" s="12">
        <f>+SMar_InfraMR[[#This Row],[A.03.1 -  Longitud de Vías de Explotación No Electrificadas Troncales y Ramales (vía principal) (km)]]+SMar_InfraMR[[#This Row],[A.04.1 -  Longitud de Vías de Explotación Electrificadas Troncales y Ramales (vía principal) (km)]]</f>
        <v>135.47999999999999</v>
      </c>
      <c r="O23" s="12">
        <f>+SMar_InfraMR[[#This Row],[Total Vías (excluido Auxiliares)]]</f>
        <v>135.47999999999999</v>
      </c>
      <c r="P23" s="1">
        <v>19</v>
      </c>
      <c r="Q23" s="1">
        <v>1</v>
      </c>
      <c r="R23" s="1">
        <v>0</v>
      </c>
      <c r="S23" s="1">
        <f t="shared" si="1"/>
        <v>20</v>
      </c>
      <c r="T23" s="1">
        <v>0</v>
      </c>
      <c r="U23" s="1">
        <v>56</v>
      </c>
      <c r="V23" s="1">
        <v>0</v>
      </c>
      <c r="W23" s="1">
        <v>0</v>
      </c>
      <c r="X23" s="1">
        <v>0</v>
      </c>
      <c r="Y23" s="1">
        <f t="shared" si="2"/>
        <v>56</v>
      </c>
      <c r="Z23" s="1">
        <v>17</v>
      </c>
      <c r="AA23" s="1">
        <v>5</v>
      </c>
      <c r="AB23" s="1">
        <f>+SMar_InfraMR[[#This Row],[Total Pasos Vehiculares a Nivel]]</f>
        <v>56</v>
      </c>
      <c r="AC23" s="1">
        <f t="shared" si="3"/>
        <v>78</v>
      </c>
      <c r="AD23" s="1">
        <v>1</v>
      </c>
      <c r="AE23" s="1">
        <v>1</v>
      </c>
      <c r="AF23" s="1">
        <v>16</v>
      </c>
      <c r="AG23" s="1">
        <f t="shared" si="4"/>
        <v>18</v>
      </c>
      <c r="AH23" s="12">
        <v>41.3</v>
      </c>
      <c r="AI23" s="12">
        <v>0</v>
      </c>
      <c r="AJ23" s="12">
        <v>14.14</v>
      </c>
      <c r="AK23" s="12">
        <f t="shared" si="5"/>
        <v>55.44</v>
      </c>
      <c r="AL23" s="1">
        <v>3</v>
      </c>
      <c r="AM23" s="1">
        <v>2</v>
      </c>
      <c r="AN23" s="1">
        <v>32</v>
      </c>
      <c r="AO23" s="1">
        <f t="shared" si="6"/>
        <v>37</v>
      </c>
      <c r="AP23" s="1">
        <v>0</v>
      </c>
      <c r="AQ23" s="1">
        <v>0</v>
      </c>
      <c r="AR23" s="1">
        <v>0</v>
      </c>
      <c r="AS23" s="1">
        <f t="shared" si="7"/>
        <v>0</v>
      </c>
      <c r="AT23" s="1">
        <v>0</v>
      </c>
      <c r="AU23" s="1">
        <v>0</v>
      </c>
      <c r="AV23" s="1">
        <v>0</v>
      </c>
      <c r="AW23" s="1">
        <f t="shared" si="8"/>
        <v>0</v>
      </c>
      <c r="AX23" s="1">
        <v>104</v>
      </c>
      <c r="AY23" s="1">
        <v>42</v>
      </c>
      <c r="AZ23" s="1">
        <v>0</v>
      </c>
      <c r="BA23" s="1">
        <v>0</v>
      </c>
      <c r="BB23" s="1">
        <v>0</v>
      </c>
      <c r="BC23" s="1">
        <f t="shared" si="9"/>
        <v>146</v>
      </c>
      <c r="BD23" s="1">
        <v>7</v>
      </c>
      <c r="BE23" s="1">
        <v>0</v>
      </c>
      <c r="BF23" s="16">
        <v>1676</v>
      </c>
    </row>
    <row r="24" spans="1:58">
      <c r="A24" s="1">
        <v>1994</v>
      </c>
      <c r="B24" s="1" t="s">
        <v>125</v>
      </c>
      <c r="C24" s="12">
        <v>0</v>
      </c>
      <c r="D24" s="12">
        <v>55.44</v>
      </c>
      <c r="E24" s="12">
        <v>0</v>
      </c>
      <c r="F24" s="12">
        <v>0</v>
      </c>
      <c r="G24" s="12">
        <f t="shared" si="0"/>
        <v>55.44</v>
      </c>
      <c r="H24" s="12">
        <f>+SMar_InfraMR[[#This Row],[Total Líneas de Explotación ]]</f>
        <v>55.44</v>
      </c>
      <c r="I24" s="12">
        <f>+SMar_InfraMR[[#This Row],[Total Líneas de Explotación ]]</f>
        <v>55.44</v>
      </c>
      <c r="J24" s="12">
        <v>135.47999999999999</v>
      </c>
      <c r="K24" s="12">
        <v>0</v>
      </c>
      <c r="L24" s="12">
        <v>0</v>
      </c>
      <c r="M24" s="12">
        <v>0</v>
      </c>
      <c r="N24" s="12">
        <f>+SMar_InfraMR[[#This Row],[A.03.1 -  Longitud de Vías de Explotación No Electrificadas Troncales y Ramales (vía principal) (km)]]+SMar_InfraMR[[#This Row],[A.04.1 -  Longitud de Vías de Explotación Electrificadas Troncales y Ramales (vía principal) (km)]]</f>
        <v>135.47999999999999</v>
      </c>
      <c r="O24" s="12">
        <f>+SMar_InfraMR[[#This Row],[Total Vías (excluido Auxiliares)]]</f>
        <v>135.47999999999999</v>
      </c>
      <c r="P24" s="1">
        <v>19</v>
      </c>
      <c r="Q24" s="1">
        <v>1</v>
      </c>
      <c r="R24" s="1">
        <v>0</v>
      </c>
      <c r="S24" s="1">
        <f t="shared" si="1"/>
        <v>20</v>
      </c>
      <c r="T24" s="1">
        <v>0</v>
      </c>
      <c r="U24" s="1">
        <v>56</v>
      </c>
      <c r="V24" s="1">
        <v>0</v>
      </c>
      <c r="W24" s="1">
        <v>0</v>
      </c>
      <c r="X24" s="1">
        <v>0</v>
      </c>
      <c r="Y24" s="1">
        <f t="shared" si="2"/>
        <v>56</v>
      </c>
      <c r="Z24" s="1">
        <v>17</v>
      </c>
      <c r="AA24" s="1">
        <v>5</v>
      </c>
      <c r="AB24" s="1">
        <f>+SMar_InfraMR[[#This Row],[Total Pasos Vehiculares a Nivel]]</f>
        <v>56</v>
      </c>
      <c r="AC24" s="1">
        <f t="shared" si="3"/>
        <v>78</v>
      </c>
      <c r="AD24" s="1">
        <v>1</v>
      </c>
      <c r="AE24" s="1">
        <v>1</v>
      </c>
      <c r="AF24" s="1">
        <v>16</v>
      </c>
      <c r="AG24" s="1">
        <f t="shared" si="4"/>
        <v>18</v>
      </c>
      <c r="AH24" s="12">
        <v>41.3</v>
      </c>
      <c r="AI24" s="12">
        <v>0</v>
      </c>
      <c r="AJ24" s="12">
        <v>14.14</v>
      </c>
      <c r="AK24" s="12">
        <f t="shared" si="5"/>
        <v>55.44</v>
      </c>
      <c r="AL24" s="1">
        <v>3</v>
      </c>
      <c r="AM24" s="1">
        <v>2</v>
      </c>
      <c r="AN24" s="1">
        <v>32</v>
      </c>
      <c r="AO24" s="1">
        <f t="shared" si="6"/>
        <v>37</v>
      </c>
      <c r="AP24" s="1">
        <v>0</v>
      </c>
      <c r="AQ24" s="1">
        <v>0</v>
      </c>
      <c r="AR24" s="1">
        <v>0</v>
      </c>
      <c r="AS24" s="1">
        <f t="shared" si="7"/>
        <v>0</v>
      </c>
      <c r="AT24" s="1">
        <v>0</v>
      </c>
      <c r="AU24" s="1">
        <v>0</v>
      </c>
      <c r="AV24" s="1">
        <v>0</v>
      </c>
      <c r="AW24" s="1">
        <f t="shared" si="8"/>
        <v>0</v>
      </c>
      <c r="AX24" s="1">
        <v>104</v>
      </c>
      <c r="AY24" s="1">
        <v>42</v>
      </c>
      <c r="AZ24" s="1">
        <v>0</v>
      </c>
      <c r="BA24" s="1">
        <v>0</v>
      </c>
      <c r="BB24" s="1">
        <v>0</v>
      </c>
      <c r="BC24" s="1">
        <f t="shared" si="9"/>
        <v>146</v>
      </c>
      <c r="BD24" s="1">
        <v>7</v>
      </c>
      <c r="BE24" s="1">
        <v>0</v>
      </c>
      <c r="BF24" s="16">
        <v>1676</v>
      </c>
    </row>
    <row r="25" spans="1:58">
      <c r="A25" s="1">
        <v>1994</v>
      </c>
      <c r="B25" s="1" t="s">
        <v>126</v>
      </c>
      <c r="C25" s="12">
        <v>0</v>
      </c>
      <c r="D25" s="12">
        <v>55.44</v>
      </c>
      <c r="E25" s="12">
        <v>0</v>
      </c>
      <c r="F25" s="12">
        <v>0</v>
      </c>
      <c r="G25" s="12">
        <f t="shared" si="0"/>
        <v>55.44</v>
      </c>
      <c r="H25" s="12">
        <f>+SMar_InfraMR[[#This Row],[Total Líneas de Explotación ]]</f>
        <v>55.44</v>
      </c>
      <c r="I25" s="12">
        <f>+SMar_InfraMR[[#This Row],[Total Líneas de Explotación ]]</f>
        <v>55.44</v>
      </c>
      <c r="J25" s="12">
        <v>135.47999999999999</v>
      </c>
      <c r="K25" s="12">
        <v>0</v>
      </c>
      <c r="L25" s="12">
        <v>0</v>
      </c>
      <c r="M25" s="12">
        <v>0</v>
      </c>
      <c r="N25" s="12">
        <f>+SMar_InfraMR[[#This Row],[A.03.1 -  Longitud de Vías de Explotación No Electrificadas Troncales y Ramales (vía principal) (km)]]+SMar_InfraMR[[#This Row],[A.04.1 -  Longitud de Vías de Explotación Electrificadas Troncales y Ramales (vía principal) (km)]]</f>
        <v>135.47999999999999</v>
      </c>
      <c r="O25" s="12">
        <f>+SMar_InfraMR[[#This Row],[Total Vías (excluido Auxiliares)]]</f>
        <v>135.47999999999999</v>
      </c>
      <c r="P25" s="1">
        <v>19</v>
      </c>
      <c r="Q25" s="1">
        <v>1</v>
      </c>
      <c r="R25" s="1">
        <v>0</v>
      </c>
      <c r="S25" s="1">
        <f t="shared" si="1"/>
        <v>20</v>
      </c>
      <c r="T25" s="1">
        <v>0</v>
      </c>
      <c r="U25" s="1">
        <v>56</v>
      </c>
      <c r="V25" s="1">
        <v>0</v>
      </c>
      <c r="W25" s="1">
        <v>0</v>
      </c>
      <c r="X25" s="1">
        <v>0</v>
      </c>
      <c r="Y25" s="1">
        <f t="shared" si="2"/>
        <v>56</v>
      </c>
      <c r="Z25" s="1">
        <v>17</v>
      </c>
      <c r="AA25" s="1">
        <v>5</v>
      </c>
      <c r="AB25" s="1">
        <f>+SMar_InfraMR[[#This Row],[Total Pasos Vehiculares a Nivel]]</f>
        <v>56</v>
      </c>
      <c r="AC25" s="1">
        <f t="shared" si="3"/>
        <v>78</v>
      </c>
      <c r="AD25" s="1">
        <v>1</v>
      </c>
      <c r="AE25" s="1">
        <v>1</v>
      </c>
      <c r="AF25" s="1">
        <v>16</v>
      </c>
      <c r="AG25" s="1">
        <f t="shared" si="4"/>
        <v>18</v>
      </c>
      <c r="AH25" s="12">
        <v>41.3</v>
      </c>
      <c r="AI25" s="12">
        <v>0</v>
      </c>
      <c r="AJ25" s="12">
        <v>14.14</v>
      </c>
      <c r="AK25" s="12">
        <f t="shared" si="5"/>
        <v>55.44</v>
      </c>
      <c r="AL25" s="1">
        <v>3</v>
      </c>
      <c r="AM25" s="1">
        <v>2</v>
      </c>
      <c r="AN25" s="1">
        <v>32</v>
      </c>
      <c r="AO25" s="1">
        <f t="shared" si="6"/>
        <v>37</v>
      </c>
      <c r="AP25" s="1">
        <v>0</v>
      </c>
      <c r="AQ25" s="1">
        <v>0</v>
      </c>
      <c r="AR25" s="1">
        <v>0</v>
      </c>
      <c r="AS25" s="1">
        <f t="shared" si="7"/>
        <v>0</v>
      </c>
      <c r="AT25" s="1">
        <v>0</v>
      </c>
      <c r="AU25" s="1">
        <v>0</v>
      </c>
      <c r="AV25" s="1">
        <v>0</v>
      </c>
      <c r="AW25" s="1">
        <f t="shared" si="8"/>
        <v>0</v>
      </c>
      <c r="AX25" s="1">
        <v>104</v>
      </c>
      <c r="AY25" s="1">
        <v>42</v>
      </c>
      <c r="AZ25" s="1">
        <v>0</v>
      </c>
      <c r="BA25" s="1">
        <v>0</v>
      </c>
      <c r="BB25" s="1">
        <v>0</v>
      </c>
      <c r="BC25" s="1">
        <f t="shared" si="9"/>
        <v>146</v>
      </c>
      <c r="BD25" s="1">
        <v>7</v>
      </c>
      <c r="BE25" s="1">
        <v>0</v>
      </c>
      <c r="BF25" s="16">
        <v>1676</v>
      </c>
    </row>
    <row r="26" spans="1:58">
      <c r="A26" s="1">
        <v>1995</v>
      </c>
      <c r="B26" s="1" t="s">
        <v>115</v>
      </c>
      <c r="C26" s="12">
        <v>0</v>
      </c>
      <c r="D26" s="12">
        <v>55.44</v>
      </c>
      <c r="E26" s="12">
        <v>0</v>
      </c>
      <c r="F26" s="12">
        <v>0</v>
      </c>
      <c r="G26" s="12">
        <f t="shared" si="0"/>
        <v>55.44</v>
      </c>
      <c r="H26" s="12">
        <f>+SMar_InfraMR[[#This Row],[Total Líneas de Explotación ]]</f>
        <v>55.44</v>
      </c>
      <c r="I26" s="12">
        <f>+SMar_InfraMR[[#This Row],[Total Líneas de Explotación ]]</f>
        <v>55.44</v>
      </c>
      <c r="J26" s="12">
        <v>135.47999999999999</v>
      </c>
      <c r="K26" s="12">
        <v>0</v>
      </c>
      <c r="L26" s="12">
        <v>0</v>
      </c>
      <c r="M26" s="12">
        <v>0</v>
      </c>
      <c r="N26" s="12">
        <f>+SMar_InfraMR[[#This Row],[A.03.1 -  Longitud de Vías de Explotación No Electrificadas Troncales y Ramales (vía principal) (km)]]+SMar_InfraMR[[#This Row],[A.04.1 -  Longitud de Vías de Explotación Electrificadas Troncales y Ramales (vía principal) (km)]]</f>
        <v>135.47999999999999</v>
      </c>
      <c r="O26" s="12">
        <f>+SMar_InfraMR[[#This Row],[Total Vías (excluido Auxiliares)]]</f>
        <v>135.47999999999999</v>
      </c>
      <c r="P26" s="1">
        <v>19</v>
      </c>
      <c r="Q26" s="1">
        <v>1</v>
      </c>
      <c r="R26" s="1">
        <v>0</v>
      </c>
      <c r="S26" s="1">
        <f t="shared" si="1"/>
        <v>20</v>
      </c>
      <c r="T26" s="1">
        <v>0</v>
      </c>
      <c r="U26" s="1">
        <v>56</v>
      </c>
      <c r="V26" s="1">
        <v>0</v>
      </c>
      <c r="W26" s="1">
        <v>0</v>
      </c>
      <c r="X26" s="1">
        <v>0</v>
      </c>
      <c r="Y26" s="1">
        <f t="shared" si="2"/>
        <v>56</v>
      </c>
      <c r="Z26" s="1">
        <v>17</v>
      </c>
      <c r="AA26" s="1">
        <v>5</v>
      </c>
      <c r="AB26" s="1">
        <f>+SMar_InfraMR[[#This Row],[Total Pasos Vehiculares a Nivel]]</f>
        <v>56</v>
      </c>
      <c r="AC26" s="1">
        <f t="shared" si="3"/>
        <v>78</v>
      </c>
      <c r="AD26" s="1">
        <v>1</v>
      </c>
      <c r="AE26" s="1">
        <v>1</v>
      </c>
      <c r="AF26" s="1">
        <v>16</v>
      </c>
      <c r="AG26" s="1">
        <f t="shared" si="4"/>
        <v>18</v>
      </c>
      <c r="AH26" s="12">
        <v>41.3</v>
      </c>
      <c r="AI26" s="12">
        <v>0</v>
      </c>
      <c r="AJ26" s="12">
        <v>14.14</v>
      </c>
      <c r="AK26" s="12">
        <f t="shared" si="5"/>
        <v>55.44</v>
      </c>
      <c r="AL26" s="1">
        <v>3</v>
      </c>
      <c r="AM26" s="1">
        <v>2</v>
      </c>
      <c r="AN26" s="1">
        <v>32</v>
      </c>
      <c r="AO26" s="1">
        <f t="shared" si="6"/>
        <v>37</v>
      </c>
      <c r="AP26" s="1">
        <v>0</v>
      </c>
      <c r="AQ26" s="1">
        <v>0</v>
      </c>
      <c r="AR26" s="1">
        <v>0</v>
      </c>
      <c r="AS26" s="1">
        <f t="shared" si="7"/>
        <v>0</v>
      </c>
      <c r="AT26" s="1">
        <v>0</v>
      </c>
      <c r="AU26" s="1">
        <v>0</v>
      </c>
      <c r="AV26" s="1">
        <v>0</v>
      </c>
      <c r="AW26" s="1">
        <f t="shared" si="8"/>
        <v>0</v>
      </c>
      <c r="AX26" s="1">
        <v>104</v>
      </c>
      <c r="AY26" s="1">
        <v>42</v>
      </c>
      <c r="AZ26" s="1">
        <v>0</v>
      </c>
      <c r="BA26" s="1">
        <v>0</v>
      </c>
      <c r="BB26" s="1">
        <v>0</v>
      </c>
      <c r="BC26" s="1">
        <f t="shared" si="9"/>
        <v>146</v>
      </c>
      <c r="BD26" s="1">
        <v>7</v>
      </c>
      <c r="BE26" s="1">
        <v>0</v>
      </c>
      <c r="BF26" s="16">
        <v>1676</v>
      </c>
    </row>
    <row r="27" spans="1:58">
      <c r="A27" s="1">
        <v>1995</v>
      </c>
      <c r="B27" s="1" t="s">
        <v>116</v>
      </c>
      <c r="C27" s="12">
        <v>0</v>
      </c>
      <c r="D27" s="12">
        <v>55.44</v>
      </c>
      <c r="E27" s="12">
        <v>0</v>
      </c>
      <c r="F27" s="12">
        <v>0</v>
      </c>
      <c r="G27" s="12">
        <f t="shared" si="0"/>
        <v>55.44</v>
      </c>
      <c r="H27" s="12">
        <f>+SMar_InfraMR[[#This Row],[Total Líneas de Explotación ]]</f>
        <v>55.44</v>
      </c>
      <c r="I27" s="12">
        <f>+SMar_InfraMR[[#This Row],[Total Líneas de Explotación ]]</f>
        <v>55.44</v>
      </c>
      <c r="J27" s="12">
        <v>135.47999999999999</v>
      </c>
      <c r="K27" s="12">
        <v>0</v>
      </c>
      <c r="L27" s="12">
        <v>0</v>
      </c>
      <c r="M27" s="12">
        <v>0</v>
      </c>
      <c r="N27" s="12">
        <f>+SMar_InfraMR[[#This Row],[A.03.1 -  Longitud de Vías de Explotación No Electrificadas Troncales y Ramales (vía principal) (km)]]+SMar_InfraMR[[#This Row],[A.04.1 -  Longitud de Vías de Explotación Electrificadas Troncales y Ramales (vía principal) (km)]]</f>
        <v>135.47999999999999</v>
      </c>
      <c r="O27" s="12">
        <f>+SMar_InfraMR[[#This Row],[Total Vías (excluido Auxiliares)]]</f>
        <v>135.47999999999999</v>
      </c>
      <c r="P27" s="1">
        <v>19</v>
      </c>
      <c r="Q27" s="1">
        <v>1</v>
      </c>
      <c r="R27" s="1">
        <v>0</v>
      </c>
      <c r="S27" s="1">
        <f t="shared" si="1"/>
        <v>20</v>
      </c>
      <c r="T27" s="1">
        <v>0</v>
      </c>
      <c r="U27" s="1">
        <v>56</v>
      </c>
      <c r="V27" s="1">
        <v>0</v>
      </c>
      <c r="W27" s="1">
        <v>0</v>
      </c>
      <c r="X27" s="1">
        <v>0</v>
      </c>
      <c r="Y27" s="1">
        <f t="shared" si="2"/>
        <v>56</v>
      </c>
      <c r="Z27" s="1">
        <v>17</v>
      </c>
      <c r="AA27" s="1">
        <v>5</v>
      </c>
      <c r="AB27" s="1">
        <f>+SMar_InfraMR[[#This Row],[Total Pasos Vehiculares a Nivel]]</f>
        <v>56</v>
      </c>
      <c r="AC27" s="1">
        <f t="shared" si="3"/>
        <v>78</v>
      </c>
      <c r="AD27" s="1">
        <v>1</v>
      </c>
      <c r="AE27" s="1">
        <v>1</v>
      </c>
      <c r="AF27" s="1">
        <v>16</v>
      </c>
      <c r="AG27" s="1">
        <f t="shared" si="4"/>
        <v>18</v>
      </c>
      <c r="AH27" s="12">
        <v>41.3</v>
      </c>
      <c r="AI27" s="12">
        <v>0</v>
      </c>
      <c r="AJ27" s="12">
        <v>14.14</v>
      </c>
      <c r="AK27" s="12">
        <f t="shared" si="5"/>
        <v>55.44</v>
      </c>
      <c r="AL27" s="1">
        <v>3</v>
      </c>
      <c r="AM27" s="1">
        <v>2</v>
      </c>
      <c r="AN27" s="1">
        <v>32</v>
      </c>
      <c r="AO27" s="1">
        <f t="shared" si="6"/>
        <v>37</v>
      </c>
      <c r="AP27" s="1">
        <v>0</v>
      </c>
      <c r="AQ27" s="1">
        <v>0</v>
      </c>
      <c r="AR27" s="1">
        <v>0</v>
      </c>
      <c r="AS27" s="1">
        <f t="shared" si="7"/>
        <v>0</v>
      </c>
      <c r="AT27" s="1">
        <v>0</v>
      </c>
      <c r="AU27" s="1">
        <v>0</v>
      </c>
      <c r="AV27" s="1">
        <v>0</v>
      </c>
      <c r="AW27" s="1">
        <f t="shared" si="8"/>
        <v>0</v>
      </c>
      <c r="AX27" s="1">
        <v>104</v>
      </c>
      <c r="AY27" s="1">
        <v>42</v>
      </c>
      <c r="AZ27" s="1">
        <v>0</v>
      </c>
      <c r="BA27" s="1">
        <v>0</v>
      </c>
      <c r="BB27" s="1">
        <v>0</v>
      </c>
      <c r="BC27" s="1">
        <f t="shared" si="9"/>
        <v>146</v>
      </c>
      <c r="BD27" s="1">
        <v>7</v>
      </c>
      <c r="BE27" s="1">
        <v>0</v>
      </c>
      <c r="BF27" s="16">
        <v>1676</v>
      </c>
    </row>
    <row r="28" spans="1:58">
      <c r="A28" s="1">
        <v>1995</v>
      </c>
      <c r="B28" s="1" t="s">
        <v>117</v>
      </c>
      <c r="C28" s="12">
        <v>0</v>
      </c>
      <c r="D28" s="12">
        <v>55.44</v>
      </c>
      <c r="E28" s="12">
        <v>0</v>
      </c>
      <c r="F28" s="12">
        <v>0</v>
      </c>
      <c r="G28" s="12">
        <f t="shared" si="0"/>
        <v>55.44</v>
      </c>
      <c r="H28" s="12">
        <f>+SMar_InfraMR[[#This Row],[Total Líneas de Explotación ]]</f>
        <v>55.44</v>
      </c>
      <c r="I28" s="12">
        <f>+SMar_InfraMR[[#This Row],[Total Líneas de Explotación ]]</f>
        <v>55.44</v>
      </c>
      <c r="J28" s="12">
        <v>135.47999999999999</v>
      </c>
      <c r="K28" s="12">
        <v>0</v>
      </c>
      <c r="L28" s="12">
        <v>0</v>
      </c>
      <c r="M28" s="12">
        <v>0</v>
      </c>
      <c r="N28" s="12">
        <f>+SMar_InfraMR[[#This Row],[A.03.1 -  Longitud de Vías de Explotación No Electrificadas Troncales y Ramales (vía principal) (km)]]+SMar_InfraMR[[#This Row],[A.04.1 -  Longitud de Vías de Explotación Electrificadas Troncales y Ramales (vía principal) (km)]]</f>
        <v>135.47999999999999</v>
      </c>
      <c r="O28" s="12">
        <f>+SMar_InfraMR[[#This Row],[Total Vías (excluido Auxiliares)]]</f>
        <v>135.47999999999999</v>
      </c>
      <c r="P28" s="1">
        <v>19</v>
      </c>
      <c r="Q28" s="1">
        <v>1</v>
      </c>
      <c r="R28" s="1">
        <v>0</v>
      </c>
      <c r="S28" s="1">
        <f t="shared" si="1"/>
        <v>20</v>
      </c>
      <c r="T28" s="1">
        <v>0</v>
      </c>
      <c r="U28" s="1">
        <v>56</v>
      </c>
      <c r="V28" s="1">
        <v>0</v>
      </c>
      <c r="W28" s="1">
        <v>0</v>
      </c>
      <c r="X28" s="1">
        <v>0</v>
      </c>
      <c r="Y28" s="1">
        <f t="shared" si="2"/>
        <v>56</v>
      </c>
      <c r="Z28" s="1">
        <v>17</v>
      </c>
      <c r="AA28" s="1">
        <v>5</v>
      </c>
      <c r="AB28" s="1">
        <f>+SMar_InfraMR[[#This Row],[Total Pasos Vehiculares a Nivel]]</f>
        <v>56</v>
      </c>
      <c r="AC28" s="1">
        <f t="shared" si="3"/>
        <v>78</v>
      </c>
      <c r="AD28" s="1">
        <v>1</v>
      </c>
      <c r="AE28" s="1">
        <v>1</v>
      </c>
      <c r="AF28" s="1">
        <v>16</v>
      </c>
      <c r="AG28" s="1">
        <f t="shared" si="4"/>
        <v>18</v>
      </c>
      <c r="AH28" s="12">
        <v>41.3</v>
      </c>
      <c r="AI28" s="12">
        <v>0</v>
      </c>
      <c r="AJ28" s="12">
        <v>14.14</v>
      </c>
      <c r="AK28" s="12">
        <f t="shared" si="5"/>
        <v>55.44</v>
      </c>
      <c r="AL28" s="1">
        <v>3</v>
      </c>
      <c r="AM28" s="1">
        <v>2</v>
      </c>
      <c r="AN28" s="1">
        <v>32</v>
      </c>
      <c r="AO28" s="1">
        <f t="shared" si="6"/>
        <v>37</v>
      </c>
      <c r="AP28" s="1">
        <v>0</v>
      </c>
      <c r="AQ28" s="1">
        <v>0</v>
      </c>
      <c r="AR28" s="1">
        <v>0</v>
      </c>
      <c r="AS28" s="1">
        <f t="shared" si="7"/>
        <v>0</v>
      </c>
      <c r="AT28" s="1">
        <v>0</v>
      </c>
      <c r="AU28" s="1">
        <v>0</v>
      </c>
      <c r="AV28" s="1">
        <v>0</v>
      </c>
      <c r="AW28" s="1">
        <f t="shared" si="8"/>
        <v>0</v>
      </c>
      <c r="AX28" s="1">
        <v>104</v>
      </c>
      <c r="AY28" s="1">
        <v>42</v>
      </c>
      <c r="AZ28" s="1">
        <v>0</v>
      </c>
      <c r="BA28" s="1">
        <v>0</v>
      </c>
      <c r="BB28" s="1">
        <v>0</v>
      </c>
      <c r="BC28" s="1">
        <f t="shared" si="9"/>
        <v>146</v>
      </c>
      <c r="BD28" s="1">
        <v>7</v>
      </c>
      <c r="BE28" s="1">
        <v>0</v>
      </c>
      <c r="BF28" s="16">
        <v>1676</v>
      </c>
    </row>
    <row r="29" spans="1:58">
      <c r="A29" s="1">
        <v>1995</v>
      </c>
      <c r="B29" s="1" t="s">
        <v>118</v>
      </c>
      <c r="C29" s="12">
        <v>0</v>
      </c>
      <c r="D29" s="12">
        <v>55.44</v>
      </c>
      <c r="E29" s="12">
        <v>0</v>
      </c>
      <c r="F29" s="12">
        <v>0</v>
      </c>
      <c r="G29" s="12">
        <f t="shared" si="0"/>
        <v>55.44</v>
      </c>
      <c r="H29" s="12">
        <f>+SMar_InfraMR[[#This Row],[Total Líneas de Explotación ]]</f>
        <v>55.44</v>
      </c>
      <c r="I29" s="12">
        <f>+SMar_InfraMR[[#This Row],[Total Líneas de Explotación ]]</f>
        <v>55.44</v>
      </c>
      <c r="J29" s="12">
        <v>135.47999999999999</v>
      </c>
      <c r="K29" s="12">
        <v>0</v>
      </c>
      <c r="L29" s="12">
        <v>0</v>
      </c>
      <c r="M29" s="12">
        <v>0</v>
      </c>
      <c r="N29" s="12">
        <f>+SMar_InfraMR[[#This Row],[A.03.1 -  Longitud de Vías de Explotación No Electrificadas Troncales y Ramales (vía principal) (km)]]+SMar_InfraMR[[#This Row],[A.04.1 -  Longitud de Vías de Explotación Electrificadas Troncales y Ramales (vía principal) (km)]]</f>
        <v>135.47999999999999</v>
      </c>
      <c r="O29" s="12">
        <f>+SMar_InfraMR[[#This Row],[Total Vías (excluido Auxiliares)]]</f>
        <v>135.47999999999999</v>
      </c>
      <c r="P29" s="1">
        <v>19</v>
      </c>
      <c r="Q29" s="1">
        <v>1</v>
      </c>
      <c r="R29" s="1">
        <v>0</v>
      </c>
      <c r="S29" s="1">
        <f t="shared" si="1"/>
        <v>20</v>
      </c>
      <c r="T29" s="1">
        <v>0</v>
      </c>
      <c r="U29" s="1">
        <v>56</v>
      </c>
      <c r="V29" s="1">
        <v>0</v>
      </c>
      <c r="W29" s="1">
        <v>0</v>
      </c>
      <c r="X29" s="1">
        <v>0</v>
      </c>
      <c r="Y29" s="1">
        <f t="shared" si="2"/>
        <v>56</v>
      </c>
      <c r="Z29" s="1">
        <v>17</v>
      </c>
      <c r="AA29" s="1">
        <v>5</v>
      </c>
      <c r="AB29" s="1">
        <f>+SMar_InfraMR[[#This Row],[Total Pasos Vehiculares a Nivel]]</f>
        <v>56</v>
      </c>
      <c r="AC29" s="1">
        <f t="shared" si="3"/>
        <v>78</v>
      </c>
      <c r="AD29" s="1">
        <v>1</v>
      </c>
      <c r="AE29" s="1">
        <v>1</v>
      </c>
      <c r="AF29" s="1">
        <v>16</v>
      </c>
      <c r="AG29" s="1">
        <f t="shared" si="4"/>
        <v>18</v>
      </c>
      <c r="AH29" s="12">
        <v>41.3</v>
      </c>
      <c r="AI29" s="12">
        <v>0</v>
      </c>
      <c r="AJ29" s="12">
        <v>14.14</v>
      </c>
      <c r="AK29" s="12">
        <f t="shared" si="5"/>
        <v>55.44</v>
      </c>
      <c r="AL29" s="1">
        <v>3</v>
      </c>
      <c r="AM29" s="1">
        <v>2</v>
      </c>
      <c r="AN29" s="1">
        <v>32</v>
      </c>
      <c r="AO29" s="1">
        <f t="shared" si="6"/>
        <v>37</v>
      </c>
      <c r="AP29" s="1">
        <v>0</v>
      </c>
      <c r="AQ29" s="1">
        <v>0</v>
      </c>
      <c r="AR29" s="1">
        <v>0</v>
      </c>
      <c r="AS29" s="1">
        <f t="shared" si="7"/>
        <v>0</v>
      </c>
      <c r="AT29" s="1">
        <v>0</v>
      </c>
      <c r="AU29" s="1">
        <v>0</v>
      </c>
      <c r="AV29" s="1">
        <v>0</v>
      </c>
      <c r="AW29" s="1">
        <f t="shared" si="8"/>
        <v>0</v>
      </c>
      <c r="AX29" s="1">
        <v>104</v>
      </c>
      <c r="AY29" s="1">
        <v>42</v>
      </c>
      <c r="AZ29" s="1">
        <v>0</v>
      </c>
      <c r="BA29" s="1">
        <v>0</v>
      </c>
      <c r="BB29" s="1">
        <v>0</v>
      </c>
      <c r="BC29" s="1">
        <f t="shared" si="9"/>
        <v>146</v>
      </c>
      <c r="BD29" s="1">
        <v>7</v>
      </c>
      <c r="BE29" s="1">
        <v>0</v>
      </c>
      <c r="BF29" s="16">
        <v>1676</v>
      </c>
    </row>
    <row r="30" spans="1:58">
      <c r="A30" s="1">
        <v>1995</v>
      </c>
      <c r="B30" s="1" t="s">
        <v>119</v>
      </c>
      <c r="C30" s="12">
        <v>0</v>
      </c>
      <c r="D30" s="12">
        <v>55.44</v>
      </c>
      <c r="E30" s="12">
        <v>0</v>
      </c>
      <c r="F30" s="12">
        <v>0</v>
      </c>
      <c r="G30" s="12">
        <f t="shared" si="0"/>
        <v>55.44</v>
      </c>
      <c r="H30" s="12">
        <f>+SMar_InfraMR[[#This Row],[Total Líneas de Explotación ]]</f>
        <v>55.44</v>
      </c>
      <c r="I30" s="12">
        <f>+SMar_InfraMR[[#This Row],[Total Líneas de Explotación ]]</f>
        <v>55.44</v>
      </c>
      <c r="J30" s="12">
        <v>135.47999999999999</v>
      </c>
      <c r="K30" s="12">
        <v>0</v>
      </c>
      <c r="L30" s="12">
        <v>0</v>
      </c>
      <c r="M30" s="12">
        <v>0</v>
      </c>
      <c r="N30" s="12">
        <f>+SMar_InfraMR[[#This Row],[A.03.1 -  Longitud de Vías de Explotación No Electrificadas Troncales y Ramales (vía principal) (km)]]+SMar_InfraMR[[#This Row],[A.04.1 -  Longitud de Vías de Explotación Electrificadas Troncales y Ramales (vía principal) (km)]]</f>
        <v>135.47999999999999</v>
      </c>
      <c r="O30" s="12">
        <f>+SMar_InfraMR[[#This Row],[Total Vías (excluido Auxiliares)]]</f>
        <v>135.47999999999999</v>
      </c>
      <c r="P30" s="1">
        <v>19</v>
      </c>
      <c r="Q30" s="1">
        <v>1</v>
      </c>
      <c r="R30" s="1">
        <v>0</v>
      </c>
      <c r="S30" s="1">
        <f t="shared" si="1"/>
        <v>20</v>
      </c>
      <c r="T30" s="1">
        <v>0</v>
      </c>
      <c r="U30" s="1">
        <v>56</v>
      </c>
      <c r="V30" s="1">
        <v>0</v>
      </c>
      <c r="W30" s="1">
        <v>0</v>
      </c>
      <c r="X30" s="1">
        <v>0</v>
      </c>
      <c r="Y30" s="1">
        <f t="shared" si="2"/>
        <v>56</v>
      </c>
      <c r="Z30" s="1">
        <v>17</v>
      </c>
      <c r="AA30" s="1">
        <v>5</v>
      </c>
      <c r="AB30" s="1">
        <f>+SMar_InfraMR[[#This Row],[Total Pasos Vehiculares a Nivel]]</f>
        <v>56</v>
      </c>
      <c r="AC30" s="1">
        <f t="shared" si="3"/>
        <v>78</v>
      </c>
      <c r="AD30" s="1">
        <v>1</v>
      </c>
      <c r="AE30" s="1">
        <v>1</v>
      </c>
      <c r="AF30" s="1">
        <v>16</v>
      </c>
      <c r="AG30" s="1">
        <f t="shared" si="4"/>
        <v>18</v>
      </c>
      <c r="AH30" s="12">
        <v>41.3</v>
      </c>
      <c r="AI30" s="12">
        <v>0</v>
      </c>
      <c r="AJ30" s="12">
        <v>14.14</v>
      </c>
      <c r="AK30" s="12">
        <f t="shared" si="5"/>
        <v>55.44</v>
      </c>
      <c r="AL30" s="1">
        <v>3</v>
      </c>
      <c r="AM30" s="1">
        <v>2</v>
      </c>
      <c r="AN30" s="1">
        <v>32</v>
      </c>
      <c r="AO30" s="1">
        <f t="shared" si="6"/>
        <v>37</v>
      </c>
      <c r="AP30" s="1">
        <v>0</v>
      </c>
      <c r="AQ30" s="1">
        <v>0</v>
      </c>
      <c r="AR30" s="1">
        <v>0</v>
      </c>
      <c r="AS30" s="1">
        <f t="shared" si="7"/>
        <v>0</v>
      </c>
      <c r="AT30" s="1">
        <v>0</v>
      </c>
      <c r="AU30" s="1">
        <v>0</v>
      </c>
      <c r="AV30" s="1">
        <v>0</v>
      </c>
      <c r="AW30" s="1">
        <f t="shared" si="8"/>
        <v>0</v>
      </c>
      <c r="AX30" s="1">
        <v>104</v>
      </c>
      <c r="AY30" s="1">
        <v>42</v>
      </c>
      <c r="AZ30" s="1">
        <v>0</v>
      </c>
      <c r="BA30" s="1">
        <v>0</v>
      </c>
      <c r="BB30" s="1">
        <v>0</v>
      </c>
      <c r="BC30" s="1">
        <f t="shared" si="9"/>
        <v>146</v>
      </c>
      <c r="BD30" s="1">
        <v>7</v>
      </c>
      <c r="BE30" s="1">
        <v>0</v>
      </c>
      <c r="BF30" s="16">
        <v>1676</v>
      </c>
    </row>
    <row r="31" spans="1:58">
      <c r="A31" s="1">
        <v>1995</v>
      </c>
      <c r="B31" s="1" t="s">
        <v>120</v>
      </c>
      <c r="C31" s="12">
        <v>0</v>
      </c>
      <c r="D31" s="12">
        <v>55.44</v>
      </c>
      <c r="E31" s="12">
        <v>0</v>
      </c>
      <c r="F31" s="12">
        <v>0</v>
      </c>
      <c r="G31" s="12">
        <f t="shared" si="0"/>
        <v>55.44</v>
      </c>
      <c r="H31" s="12">
        <f>+SMar_InfraMR[[#This Row],[Total Líneas de Explotación ]]</f>
        <v>55.44</v>
      </c>
      <c r="I31" s="12">
        <f>+SMar_InfraMR[[#This Row],[Total Líneas de Explotación ]]</f>
        <v>55.44</v>
      </c>
      <c r="J31" s="12">
        <v>135.47999999999999</v>
      </c>
      <c r="K31" s="12">
        <v>0</v>
      </c>
      <c r="L31" s="12">
        <v>0</v>
      </c>
      <c r="M31" s="12">
        <v>0</v>
      </c>
      <c r="N31" s="12">
        <f>+SMar_InfraMR[[#This Row],[A.03.1 -  Longitud de Vías de Explotación No Electrificadas Troncales y Ramales (vía principal) (km)]]+SMar_InfraMR[[#This Row],[A.04.1 -  Longitud de Vías de Explotación Electrificadas Troncales y Ramales (vía principal) (km)]]</f>
        <v>135.47999999999999</v>
      </c>
      <c r="O31" s="12">
        <f>+SMar_InfraMR[[#This Row],[Total Vías (excluido Auxiliares)]]</f>
        <v>135.47999999999999</v>
      </c>
      <c r="P31" s="1">
        <v>19</v>
      </c>
      <c r="Q31" s="1">
        <v>1</v>
      </c>
      <c r="R31" s="1">
        <v>0</v>
      </c>
      <c r="S31" s="1">
        <f t="shared" si="1"/>
        <v>20</v>
      </c>
      <c r="T31" s="1">
        <v>0</v>
      </c>
      <c r="U31" s="1">
        <v>56</v>
      </c>
      <c r="V31" s="1">
        <v>0</v>
      </c>
      <c r="W31" s="1">
        <v>0</v>
      </c>
      <c r="X31" s="1">
        <v>0</v>
      </c>
      <c r="Y31" s="1">
        <f t="shared" si="2"/>
        <v>56</v>
      </c>
      <c r="Z31" s="1">
        <v>17</v>
      </c>
      <c r="AA31" s="1">
        <v>5</v>
      </c>
      <c r="AB31" s="1">
        <f>+SMar_InfraMR[[#This Row],[Total Pasos Vehiculares a Nivel]]</f>
        <v>56</v>
      </c>
      <c r="AC31" s="1">
        <f t="shared" si="3"/>
        <v>78</v>
      </c>
      <c r="AD31" s="1">
        <v>1</v>
      </c>
      <c r="AE31" s="1">
        <v>1</v>
      </c>
      <c r="AF31" s="1">
        <v>16</v>
      </c>
      <c r="AG31" s="1">
        <f t="shared" si="4"/>
        <v>18</v>
      </c>
      <c r="AH31" s="12">
        <v>41.3</v>
      </c>
      <c r="AI31" s="12">
        <v>0</v>
      </c>
      <c r="AJ31" s="12">
        <v>14.14</v>
      </c>
      <c r="AK31" s="12">
        <f t="shared" si="5"/>
        <v>55.44</v>
      </c>
      <c r="AL31" s="1">
        <v>3</v>
      </c>
      <c r="AM31" s="1">
        <v>2</v>
      </c>
      <c r="AN31" s="1">
        <v>32</v>
      </c>
      <c r="AO31" s="1">
        <f t="shared" si="6"/>
        <v>37</v>
      </c>
      <c r="AP31" s="1">
        <v>0</v>
      </c>
      <c r="AQ31" s="1">
        <v>0</v>
      </c>
      <c r="AR31" s="1">
        <v>0</v>
      </c>
      <c r="AS31" s="1">
        <f t="shared" si="7"/>
        <v>0</v>
      </c>
      <c r="AT31" s="1">
        <v>0</v>
      </c>
      <c r="AU31" s="1">
        <v>0</v>
      </c>
      <c r="AV31" s="1">
        <v>0</v>
      </c>
      <c r="AW31" s="1">
        <f t="shared" si="8"/>
        <v>0</v>
      </c>
      <c r="AX31" s="1">
        <v>104</v>
      </c>
      <c r="AY31" s="1">
        <v>42</v>
      </c>
      <c r="AZ31" s="1">
        <v>0</v>
      </c>
      <c r="BA31" s="1">
        <v>0</v>
      </c>
      <c r="BB31" s="1">
        <v>0</v>
      </c>
      <c r="BC31" s="1">
        <f t="shared" si="9"/>
        <v>146</v>
      </c>
      <c r="BD31" s="1">
        <v>7</v>
      </c>
      <c r="BE31" s="1">
        <v>0</v>
      </c>
      <c r="BF31" s="16">
        <v>1676</v>
      </c>
    </row>
    <row r="32" spans="1:58">
      <c r="A32" s="1">
        <v>1995</v>
      </c>
      <c r="B32" s="1" t="s">
        <v>121</v>
      </c>
      <c r="C32" s="12">
        <v>0</v>
      </c>
      <c r="D32" s="12">
        <v>55.44</v>
      </c>
      <c r="E32" s="12">
        <v>0</v>
      </c>
      <c r="F32" s="12">
        <v>0</v>
      </c>
      <c r="G32" s="12">
        <f t="shared" si="0"/>
        <v>55.44</v>
      </c>
      <c r="H32" s="12">
        <f>+SMar_InfraMR[[#This Row],[Total Líneas de Explotación ]]</f>
        <v>55.44</v>
      </c>
      <c r="I32" s="12">
        <f>+SMar_InfraMR[[#This Row],[Total Líneas de Explotación ]]</f>
        <v>55.44</v>
      </c>
      <c r="J32" s="12">
        <v>135.47999999999999</v>
      </c>
      <c r="K32" s="12">
        <v>0</v>
      </c>
      <c r="L32" s="12">
        <v>0</v>
      </c>
      <c r="M32" s="12">
        <v>0</v>
      </c>
      <c r="N32" s="12">
        <f>+SMar_InfraMR[[#This Row],[A.03.1 -  Longitud de Vías de Explotación No Electrificadas Troncales y Ramales (vía principal) (km)]]+SMar_InfraMR[[#This Row],[A.04.1 -  Longitud de Vías de Explotación Electrificadas Troncales y Ramales (vía principal) (km)]]</f>
        <v>135.47999999999999</v>
      </c>
      <c r="O32" s="12">
        <f>+SMar_InfraMR[[#This Row],[Total Vías (excluido Auxiliares)]]</f>
        <v>135.47999999999999</v>
      </c>
      <c r="P32" s="1">
        <v>19</v>
      </c>
      <c r="Q32" s="1">
        <v>1</v>
      </c>
      <c r="R32" s="1">
        <v>0</v>
      </c>
      <c r="S32" s="1">
        <f t="shared" si="1"/>
        <v>20</v>
      </c>
      <c r="T32" s="1">
        <v>0</v>
      </c>
      <c r="U32" s="1">
        <v>56</v>
      </c>
      <c r="V32" s="1">
        <v>0</v>
      </c>
      <c r="W32" s="1">
        <v>0</v>
      </c>
      <c r="X32" s="1">
        <v>0</v>
      </c>
      <c r="Y32" s="1">
        <f t="shared" si="2"/>
        <v>56</v>
      </c>
      <c r="Z32" s="1">
        <v>17</v>
      </c>
      <c r="AA32" s="1">
        <v>5</v>
      </c>
      <c r="AB32" s="1">
        <f>+SMar_InfraMR[[#This Row],[Total Pasos Vehiculares a Nivel]]</f>
        <v>56</v>
      </c>
      <c r="AC32" s="1">
        <f t="shared" si="3"/>
        <v>78</v>
      </c>
      <c r="AD32" s="1">
        <v>1</v>
      </c>
      <c r="AE32" s="1">
        <v>1</v>
      </c>
      <c r="AF32" s="1">
        <v>16</v>
      </c>
      <c r="AG32" s="1">
        <f t="shared" si="4"/>
        <v>18</v>
      </c>
      <c r="AH32" s="12">
        <v>41.3</v>
      </c>
      <c r="AI32" s="12">
        <v>0</v>
      </c>
      <c r="AJ32" s="12">
        <v>14.14</v>
      </c>
      <c r="AK32" s="12">
        <f t="shared" si="5"/>
        <v>55.44</v>
      </c>
      <c r="AL32" s="1">
        <v>3</v>
      </c>
      <c r="AM32" s="1">
        <v>2</v>
      </c>
      <c r="AN32" s="1">
        <v>32</v>
      </c>
      <c r="AO32" s="1">
        <f t="shared" si="6"/>
        <v>37</v>
      </c>
      <c r="AP32" s="1">
        <v>0</v>
      </c>
      <c r="AQ32" s="1">
        <v>0</v>
      </c>
      <c r="AR32" s="1">
        <v>0</v>
      </c>
      <c r="AS32" s="1">
        <f t="shared" si="7"/>
        <v>0</v>
      </c>
      <c r="AT32" s="1">
        <v>0</v>
      </c>
      <c r="AU32" s="1">
        <v>0</v>
      </c>
      <c r="AV32" s="1">
        <v>0</v>
      </c>
      <c r="AW32" s="1">
        <f t="shared" si="8"/>
        <v>0</v>
      </c>
      <c r="AX32" s="1">
        <v>104</v>
      </c>
      <c r="AY32" s="1">
        <v>42</v>
      </c>
      <c r="AZ32" s="1">
        <v>0</v>
      </c>
      <c r="BA32" s="1">
        <v>0</v>
      </c>
      <c r="BB32" s="1">
        <v>0</v>
      </c>
      <c r="BC32" s="1">
        <f t="shared" si="9"/>
        <v>146</v>
      </c>
      <c r="BD32" s="1">
        <v>7</v>
      </c>
      <c r="BE32" s="1">
        <v>0</v>
      </c>
      <c r="BF32" s="16">
        <v>1676</v>
      </c>
    </row>
    <row r="33" spans="1:58">
      <c r="A33" s="1">
        <v>1995</v>
      </c>
      <c r="B33" s="1" t="s">
        <v>122</v>
      </c>
      <c r="C33" s="12">
        <v>0</v>
      </c>
      <c r="D33" s="12">
        <v>55.44</v>
      </c>
      <c r="E33" s="12">
        <v>0</v>
      </c>
      <c r="F33" s="12">
        <v>0</v>
      </c>
      <c r="G33" s="12">
        <f t="shared" si="0"/>
        <v>55.44</v>
      </c>
      <c r="H33" s="12">
        <f>+SMar_InfraMR[[#This Row],[Total Líneas de Explotación ]]</f>
        <v>55.44</v>
      </c>
      <c r="I33" s="12">
        <f>+SMar_InfraMR[[#This Row],[Total Líneas de Explotación ]]</f>
        <v>55.44</v>
      </c>
      <c r="J33" s="12">
        <v>135.47999999999999</v>
      </c>
      <c r="K33" s="12">
        <v>0</v>
      </c>
      <c r="L33" s="12">
        <v>0</v>
      </c>
      <c r="M33" s="12">
        <v>0</v>
      </c>
      <c r="N33" s="12">
        <f>+SMar_InfraMR[[#This Row],[A.03.1 -  Longitud de Vías de Explotación No Electrificadas Troncales y Ramales (vía principal) (km)]]+SMar_InfraMR[[#This Row],[A.04.1 -  Longitud de Vías de Explotación Electrificadas Troncales y Ramales (vía principal) (km)]]</f>
        <v>135.47999999999999</v>
      </c>
      <c r="O33" s="12">
        <f>+SMar_InfraMR[[#This Row],[Total Vías (excluido Auxiliares)]]</f>
        <v>135.47999999999999</v>
      </c>
      <c r="P33" s="1">
        <v>19</v>
      </c>
      <c r="Q33" s="1">
        <v>1</v>
      </c>
      <c r="R33" s="1">
        <v>0</v>
      </c>
      <c r="S33" s="1">
        <f t="shared" si="1"/>
        <v>20</v>
      </c>
      <c r="T33" s="1">
        <v>0</v>
      </c>
      <c r="U33" s="1">
        <v>56</v>
      </c>
      <c r="V33" s="1">
        <v>0</v>
      </c>
      <c r="W33" s="1">
        <v>0</v>
      </c>
      <c r="X33" s="1">
        <v>0</v>
      </c>
      <c r="Y33" s="1">
        <f t="shared" si="2"/>
        <v>56</v>
      </c>
      <c r="Z33" s="1">
        <v>17</v>
      </c>
      <c r="AA33" s="1">
        <v>5</v>
      </c>
      <c r="AB33" s="1">
        <f>+SMar_InfraMR[[#This Row],[Total Pasos Vehiculares a Nivel]]</f>
        <v>56</v>
      </c>
      <c r="AC33" s="1">
        <f t="shared" si="3"/>
        <v>78</v>
      </c>
      <c r="AD33" s="1">
        <v>1</v>
      </c>
      <c r="AE33" s="1">
        <v>1</v>
      </c>
      <c r="AF33" s="1">
        <v>16</v>
      </c>
      <c r="AG33" s="1">
        <f t="shared" si="4"/>
        <v>18</v>
      </c>
      <c r="AH33" s="12">
        <v>41.3</v>
      </c>
      <c r="AI33" s="12">
        <v>0</v>
      </c>
      <c r="AJ33" s="12">
        <v>14.14</v>
      </c>
      <c r="AK33" s="12">
        <f t="shared" si="5"/>
        <v>55.44</v>
      </c>
      <c r="AL33" s="1">
        <v>3</v>
      </c>
      <c r="AM33" s="1">
        <v>2</v>
      </c>
      <c r="AN33" s="1">
        <v>32</v>
      </c>
      <c r="AO33" s="1">
        <f t="shared" si="6"/>
        <v>37</v>
      </c>
      <c r="AP33" s="1">
        <v>0</v>
      </c>
      <c r="AQ33" s="1">
        <v>0</v>
      </c>
      <c r="AR33" s="1">
        <v>0</v>
      </c>
      <c r="AS33" s="1">
        <f t="shared" si="7"/>
        <v>0</v>
      </c>
      <c r="AT33" s="1">
        <v>0</v>
      </c>
      <c r="AU33" s="1">
        <v>0</v>
      </c>
      <c r="AV33" s="1">
        <v>0</v>
      </c>
      <c r="AW33" s="1">
        <f t="shared" si="8"/>
        <v>0</v>
      </c>
      <c r="AX33" s="1">
        <v>104</v>
      </c>
      <c r="AY33" s="1">
        <v>42</v>
      </c>
      <c r="AZ33" s="1">
        <v>0</v>
      </c>
      <c r="BA33" s="1">
        <v>0</v>
      </c>
      <c r="BB33" s="1">
        <v>0</v>
      </c>
      <c r="BC33" s="1">
        <f t="shared" si="9"/>
        <v>146</v>
      </c>
      <c r="BD33" s="1">
        <v>7</v>
      </c>
      <c r="BE33" s="1">
        <v>0</v>
      </c>
      <c r="BF33" s="16">
        <v>1676</v>
      </c>
    </row>
    <row r="34" spans="1:58">
      <c r="A34" s="1">
        <v>1995</v>
      </c>
      <c r="B34" s="1" t="s">
        <v>123</v>
      </c>
      <c r="C34" s="12">
        <v>0</v>
      </c>
      <c r="D34" s="12">
        <v>55.44</v>
      </c>
      <c r="E34" s="12">
        <v>0</v>
      </c>
      <c r="F34" s="12">
        <v>0</v>
      </c>
      <c r="G34" s="12">
        <f t="shared" si="0"/>
        <v>55.44</v>
      </c>
      <c r="H34" s="12">
        <f>+SMar_InfraMR[[#This Row],[Total Líneas de Explotación ]]</f>
        <v>55.44</v>
      </c>
      <c r="I34" s="12">
        <f>+SMar_InfraMR[[#This Row],[Total Líneas de Explotación ]]</f>
        <v>55.44</v>
      </c>
      <c r="J34" s="12">
        <v>135.47999999999999</v>
      </c>
      <c r="K34" s="12">
        <v>0</v>
      </c>
      <c r="L34" s="12">
        <v>0</v>
      </c>
      <c r="M34" s="12">
        <v>0</v>
      </c>
      <c r="N34" s="12">
        <f>+SMar_InfraMR[[#This Row],[A.03.1 -  Longitud de Vías de Explotación No Electrificadas Troncales y Ramales (vía principal) (km)]]+SMar_InfraMR[[#This Row],[A.04.1 -  Longitud de Vías de Explotación Electrificadas Troncales y Ramales (vía principal) (km)]]</f>
        <v>135.47999999999999</v>
      </c>
      <c r="O34" s="12">
        <f>+SMar_InfraMR[[#This Row],[Total Vías (excluido Auxiliares)]]</f>
        <v>135.47999999999999</v>
      </c>
      <c r="P34" s="1">
        <v>19</v>
      </c>
      <c r="Q34" s="1">
        <v>1</v>
      </c>
      <c r="R34" s="1">
        <v>0</v>
      </c>
      <c r="S34" s="1">
        <f t="shared" si="1"/>
        <v>20</v>
      </c>
      <c r="T34" s="1">
        <v>0</v>
      </c>
      <c r="U34" s="1">
        <v>56</v>
      </c>
      <c r="V34" s="1">
        <v>0</v>
      </c>
      <c r="W34" s="1">
        <v>0</v>
      </c>
      <c r="X34" s="1">
        <v>0</v>
      </c>
      <c r="Y34" s="1">
        <f t="shared" si="2"/>
        <v>56</v>
      </c>
      <c r="Z34" s="1">
        <v>17</v>
      </c>
      <c r="AA34" s="1">
        <v>5</v>
      </c>
      <c r="AB34" s="1">
        <f>+SMar_InfraMR[[#This Row],[Total Pasos Vehiculares a Nivel]]</f>
        <v>56</v>
      </c>
      <c r="AC34" s="1">
        <f t="shared" si="3"/>
        <v>78</v>
      </c>
      <c r="AD34" s="1">
        <v>1</v>
      </c>
      <c r="AE34" s="1">
        <v>1</v>
      </c>
      <c r="AF34" s="1">
        <v>16</v>
      </c>
      <c r="AG34" s="1">
        <f t="shared" si="4"/>
        <v>18</v>
      </c>
      <c r="AH34" s="12">
        <v>41.3</v>
      </c>
      <c r="AI34" s="12">
        <v>0</v>
      </c>
      <c r="AJ34" s="12">
        <v>14.14</v>
      </c>
      <c r="AK34" s="12">
        <f t="shared" si="5"/>
        <v>55.44</v>
      </c>
      <c r="AL34" s="1">
        <v>3</v>
      </c>
      <c r="AM34" s="1">
        <v>2</v>
      </c>
      <c r="AN34" s="1">
        <v>32</v>
      </c>
      <c r="AO34" s="1">
        <f t="shared" si="6"/>
        <v>37</v>
      </c>
      <c r="AP34" s="1">
        <v>0</v>
      </c>
      <c r="AQ34" s="1">
        <v>0</v>
      </c>
      <c r="AR34" s="1">
        <v>0</v>
      </c>
      <c r="AS34" s="1">
        <f t="shared" si="7"/>
        <v>0</v>
      </c>
      <c r="AT34" s="1">
        <v>0</v>
      </c>
      <c r="AU34" s="1">
        <v>0</v>
      </c>
      <c r="AV34" s="1">
        <v>0</v>
      </c>
      <c r="AW34" s="1">
        <f t="shared" si="8"/>
        <v>0</v>
      </c>
      <c r="AX34" s="1">
        <v>104</v>
      </c>
      <c r="AY34" s="1">
        <v>42</v>
      </c>
      <c r="AZ34" s="1">
        <v>0</v>
      </c>
      <c r="BA34" s="1">
        <v>0</v>
      </c>
      <c r="BB34" s="1">
        <v>0</v>
      </c>
      <c r="BC34" s="1">
        <f t="shared" si="9"/>
        <v>146</v>
      </c>
      <c r="BD34" s="1">
        <v>7</v>
      </c>
      <c r="BE34" s="1">
        <v>0</v>
      </c>
      <c r="BF34" s="16">
        <v>1676</v>
      </c>
    </row>
    <row r="35" spans="1:58">
      <c r="A35" s="1">
        <v>1995</v>
      </c>
      <c r="B35" s="1" t="s">
        <v>124</v>
      </c>
      <c r="C35" s="12">
        <v>0</v>
      </c>
      <c r="D35" s="12">
        <v>55.44</v>
      </c>
      <c r="E35" s="12">
        <v>0</v>
      </c>
      <c r="F35" s="12">
        <v>0</v>
      </c>
      <c r="G35" s="12">
        <f t="shared" si="0"/>
        <v>55.44</v>
      </c>
      <c r="H35" s="12">
        <f>+SMar_InfraMR[[#This Row],[Total Líneas de Explotación ]]</f>
        <v>55.44</v>
      </c>
      <c r="I35" s="12">
        <f>+SMar_InfraMR[[#This Row],[Total Líneas de Explotación ]]</f>
        <v>55.44</v>
      </c>
      <c r="J35" s="12">
        <v>135.47999999999999</v>
      </c>
      <c r="K35" s="12">
        <v>0</v>
      </c>
      <c r="L35" s="12">
        <v>0</v>
      </c>
      <c r="M35" s="12">
        <v>0</v>
      </c>
      <c r="N35" s="12">
        <f>+SMar_InfraMR[[#This Row],[A.03.1 -  Longitud de Vías de Explotación No Electrificadas Troncales y Ramales (vía principal) (km)]]+SMar_InfraMR[[#This Row],[A.04.1 -  Longitud de Vías de Explotación Electrificadas Troncales y Ramales (vía principal) (km)]]</f>
        <v>135.47999999999999</v>
      </c>
      <c r="O35" s="12">
        <f>+SMar_InfraMR[[#This Row],[Total Vías (excluido Auxiliares)]]</f>
        <v>135.47999999999999</v>
      </c>
      <c r="P35" s="1">
        <v>19</v>
      </c>
      <c r="Q35" s="1">
        <v>1</v>
      </c>
      <c r="R35" s="1">
        <v>0</v>
      </c>
      <c r="S35" s="1">
        <f t="shared" si="1"/>
        <v>20</v>
      </c>
      <c r="T35" s="1">
        <v>0</v>
      </c>
      <c r="U35" s="1">
        <v>56</v>
      </c>
      <c r="V35" s="1">
        <v>0</v>
      </c>
      <c r="W35" s="1">
        <v>0</v>
      </c>
      <c r="X35" s="1">
        <v>0</v>
      </c>
      <c r="Y35" s="1">
        <f t="shared" si="2"/>
        <v>56</v>
      </c>
      <c r="Z35" s="1">
        <v>17</v>
      </c>
      <c r="AA35" s="1">
        <v>5</v>
      </c>
      <c r="AB35" s="1">
        <f>+SMar_InfraMR[[#This Row],[Total Pasos Vehiculares a Nivel]]</f>
        <v>56</v>
      </c>
      <c r="AC35" s="1">
        <f t="shared" si="3"/>
        <v>78</v>
      </c>
      <c r="AD35" s="1">
        <v>1</v>
      </c>
      <c r="AE35" s="1">
        <v>1</v>
      </c>
      <c r="AF35" s="1">
        <v>16</v>
      </c>
      <c r="AG35" s="1">
        <f t="shared" si="4"/>
        <v>18</v>
      </c>
      <c r="AH35" s="12">
        <v>41.3</v>
      </c>
      <c r="AI35" s="12">
        <v>0</v>
      </c>
      <c r="AJ35" s="12">
        <v>14.14</v>
      </c>
      <c r="AK35" s="12">
        <f t="shared" si="5"/>
        <v>55.44</v>
      </c>
      <c r="AL35" s="1">
        <v>3</v>
      </c>
      <c r="AM35" s="1">
        <v>2</v>
      </c>
      <c r="AN35" s="1">
        <v>32</v>
      </c>
      <c r="AO35" s="1">
        <f t="shared" si="6"/>
        <v>37</v>
      </c>
      <c r="AP35" s="1">
        <v>0</v>
      </c>
      <c r="AQ35" s="1">
        <v>0</v>
      </c>
      <c r="AR35" s="1">
        <v>0</v>
      </c>
      <c r="AS35" s="1">
        <f t="shared" si="7"/>
        <v>0</v>
      </c>
      <c r="AT35" s="1">
        <v>0</v>
      </c>
      <c r="AU35" s="1">
        <v>0</v>
      </c>
      <c r="AV35" s="1">
        <v>0</v>
      </c>
      <c r="AW35" s="1">
        <f t="shared" si="8"/>
        <v>0</v>
      </c>
      <c r="AX35" s="1">
        <v>104</v>
      </c>
      <c r="AY35" s="1">
        <v>42</v>
      </c>
      <c r="AZ35" s="1">
        <v>0</v>
      </c>
      <c r="BA35" s="1">
        <v>0</v>
      </c>
      <c r="BB35" s="1">
        <v>0</v>
      </c>
      <c r="BC35" s="1">
        <f t="shared" si="9"/>
        <v>146</v>
      </c>
      <c r="BD35" s="1">
        <v>7</v>
      </c>
      <c r="BE35" s="1">
        <v>0</v>
      </c>
      <c r="BF35" s="16">
        <v>1676</v>
      </c>
    </row>
    <row r="36" spans="1:58">
      <c r="A36" s="1">
        <v>1995</v>
      </c>
      <c r="B36" s="1" t="s">
        <v>125</v>
      </c>
      <c r="C36" s="12">
        <v>0</v>
      </c>
      <c r="D36" s="12">
        <v>55.44</v>
      </c>
      <c r="E36" s="12">
        <v>0</v>
      </c>
      <c r="F36" s="12">
        <v>0</v>
      </c>
      <c r="G36" s="12">
        <f t="shared" si="0"/>
        <v>55.44</v>
      </c>
      <c r="H36" s="12">
        <f>+SMar_InfraMR[[#This Row],[Total Líneas de Explotación ]]</f>
        <v>55.44</v>
      </c>
      <c r="I36" s="12">
        <f>+SMar_InfraMR[[#This Row],[Total Líneas de Explotación ]]</f>
        <v>55.44</v>
      </c>
      <c r="J36" s="12">
        <v>135.47999999999999</v>
      </c>
      <c r="K36" s="12">
        <v>0</v>
      </c>
      <c r="L36" s="12">
        <v>0</v>
      </c>
      <c r="M36" s="12">
        <v>0</v>
      </c>
      <c r="N36" s="12">
        <f>+SMar_InfraMR[[#This Row],[A.03.1 -  Longitud de Vías de Explotación No Electrificadas Troncales y Ramales (vía principal) (km)]]+SMar_InfraMR[[#This Row],[A.04.1 -  Longitud de Vías de Explotación Electrificadas Troncales y Ramales (vía principal) (km)]]</f>
        <v>135.47999999999999</v>
      </c>
      <c r="O36" s="12">
        <f>+SMar_InfraMR[[#This Row],[Total Vías (excluido Auxiliares)]]</f>
        <v>135.47999999999999</v>
      </c>
      <c r="P36" s="1">
        <v>19</v>
      </c>
      <c r="Q36" s="1">
        <v>1</v>
      </c>
      <c r="R36" s="1">
        <v>0</v>
      </c>
      <c r="S36" s="1">
        <f t="shared" si="1"/>
        <v>20</v>
      </c>
      <c r="T36" s="1">
        <v>0</v>
      </c>
      <c r="U36" s="1">
        <v>56</v>
      </c>
      <c r="V36" s="1">
        <v>0</v>
      </c>
      <c r="W36" s="1">
        <v>0</v>
      </c>
      <c r="X36" s="1">
        <v>0</v>
      </c>
      <c r="Y36" s="1">
        <f t="shared" si="2"/>
        <v>56</v>
      </c>
      <c r="Z36" s="1">
        <v>17</v>
      </c>
      <c r="AA36" s="1">
        <v>5</v>
      </c>
      <c r="AB36" s="1">
        <f>+SMar_InfraMR[[#This Row],[Total Pasos Vehiculares a Nivel]]</f>
        <v>56</v>
      </c>
      <c r="AC36" s="1">
        <f t="shared" si="3"/>
        <v>78</v>
      </c>
      <c r="AD36" s="1">
        <v>1</v>
      </c>
      <c r="AE36" s="1">
        <v>1</v>
      </c>
      <c r="AF36" s="1">
        <v>16</v>
      </c>
      <c r="AG36" s="1">
        <f t="shared" si="4"/>
        <v>18</v>
      </c>
      <c r="AH36" s="12">
        <v>41.3</v>
      </c>
      <c r="AI36" s="12">
        <v>0</v>
      </c>
      <c r="AJ36" s="12">
        <v>14.14</v>
      </c>
      <c r="AK36" s="12">
        <f t="shared" si="5"/>
        <v>55.44</v>
      </c>
      <c r="AL36" s="1">
        <v>3</v>
      </c>
      <c r="AM36" s="1">
        <v>2</v>
      </c>
      <c r="AN36" s="1">
        <v>32</v>
      </c>
      <c r="AO36" s="1">
        <f t="shared" si="6"/>
        <v>37</v>
      </c>
      <c r="AP36" s="1">
        <v>0</v>
      </c>
      <c r="AQ36" s="1">
        <v>0</v>
      </c>
      <c r="AR36" s="1">
        <v>0</v>
      </c>
      <c r="AS36" s="1">
        <f t="shared" si="7"/>
        <v>0</v>
      </c>
      <c r="AT36" s="1">
        <v>0</v>
      </c>
      <c r="AU36" s="1">
        <v>0</v>
      </c>
      <c r="AV36" s="1">
        <v>0</v>
      </c>
      <c r="AW36" s="1">
        <f t="shared" si="8"/>
        <v>0</v>
      </c>
      <c r="AX36" s="1">
        <v>104</v>
      </c>
      <c r="AY36" s="1">
        <v>42</v>
      </c>
      <c r="AZ36" s="1">
        <v>0</v>
      </c>
      <c r="BA36" s="1">
        <v>0</v>
      </c>
      <c r="BB36" s="1">
        <v>0</v>
      </c>
      <c r="BC36" s="1">
        <f t="shared" si="9"/>
        <v>146</v>
      </c>
      <c r="BD36" s="1">
        <v>7</v>
      </c>
      <c r="BE36" s="1">
        <v>0</v>
      </c>
      <c r="BF36" s="16">
        <v>1676</v>
      </c>
    </row>
    <row r="37" spans="1:58">
      <c r="A37" s="1">
        <v>1995</v>
      </c>
      <c r="B37" s="1" t="s">
        <v>126</v>
      </c>
      <c r="C37" s="12">
        <v>0</v>
      </c>
      <c r="D37" s="12">
        <v>55.44</v>
      </c>
      <c r="E37" s="12">
        <v>0</v>
      </c>
      <c r="F37" s="12">
        <v>0</v>
      </c>
      <c r="G37" s="12">
        <f t="shared" si="0"/>
        <v>55.44</v>
      </c>
      <c r="H37" s="12">
        <f>+SMar_InfraMR[[#This Row],[Total Líneas de Explotación ]]</f>
        <v>55.44</v>
      </c>
      <c r="I37" s="12">
        <f>+SMar_InfraMR[[#This Row],[Total Líneas de Explotación ]]</f>
        <v>55.44</v>
      </c>
      <c r="J37" s="12">
        <v>135.47999999999999</v>
      </c>
      <c r="K37" s="12">
        <v>0</v>
      </c>
      <c r="L37" s="12">
        <v>0</v>
      </c>
      <c r="M37" s="12">
        <v>0</v>
      </c>
      <c r="N37" s="12">
        <f>+SMar_InfraMR[[#This Row],[A.03.1 -  Longitud de Vías de Explotación No Electrificadas Troncales y Ramales (vía principal) (km)]]+SMar_InfraMR[[#This Row],[A.04.1 -  Longitud de Vías de Explotación Electrificadas Troncales y Ramales (vía principal) (km)]]</f>
        <v>135.47999999999999</v>
      </c>
      <c r="O37" s="12">
        <f>+SMar_InfraMR[[#This Row],[Total Vías (excluido Auxiliares)]]</f>
        <v>135.47999999999999</v>
      </c>
      <c r="P37" s="1">
        <v>19</v>
      </c>
      <c r="Q37" s="1">
        <v>1</v>
      </c>
      <c r="R37" s="1">
        <v>0</v>
      </c>
      <c r="S37" s="1">
        <f t="shared" si="1"/>
        <v>20</v>
      </c>
      <c r="T37" s="1">
        <v>0</v>
      </c>
      <c r="U37" s="1">
        <v>56</v>
      </c>
      <c r="V37" s="1">
        <v>0</v>
      </c>
      <c r="W37" s="1">
        <v>0</v>
      </c>
      <c r="X37" s="1">
        <v>0</v>
      </c>
      <c r="Y37" s="1">
        <f t="shared" si="2"/>
        <v>56</v>
      </c>
      <c r="Z37" s="1">
        <v>17</v>
      </c>
      <c r="AA37" s="1">
        <v>5</v>
      </c>
      <c r="AB37" s="1">
        <f>+SMar_InfraMR[[#This Row],[Total Pasos Vehiculares a Nivel]]</f>
        <v>56</v>
      </c>
      <c r="AC37" s="1">
        <f t="shared" si="3"/>
        <v>78</v>
      </c>
      <c r="AD37" s="1">
        <v>1</v>
      </c>
      <c r="AE37" s="1">
        <v>1</v>
      </c>
      <c r="AF37" s="1">
        <v>16</v>
      </c>
      <c r="AG37" s="1">
        <f t="shared" si="4"/>
        <v>18</v>
      </c>
      <c r="AH37" s="12">
        <v>41.3</v>
      </c>
      <c r="AI37" s="12">
        <v>0</v>
      </c>
      <c r="AJ37" s="12">
        <v>14.14</v>
      </c>
      <c r="AK37" s="12">
        <f t="shared" si="5"/>
        <v>55.44</v>
      </c>
      <c r="AL37" s="1">
        <v>3</v>
      </c>
      <c r="AM37" s="1">
        <v>2</v>
      </c>
      <c r="AN37" s="1">
        <v>32</v>
      </c>
      <c r="AO37" s="1">
        <f t="shared" si="6"/>
        <v>37</v>
      </c>
      <c r="AP37" s="1">
        <v>0</v>
      </c>
      <c r="AQ37" s="1">
        <v>0</v>
      </c>
      <c r="AR37" s="1">
        <v>0</v>
      </c>
      <c r="AS37" s="1">
        <f t="shared" si="7"/>
        <v>0</v>
      </c>
      <c r="AT37" s="1">
        <v>0</v>
      </c>
      <c r="AU37" s="1">
        <v>0</v>
      </c>
      <c r="AV37" s="1">
        <v>0</v>
      </c>
      <c r="AW37" s="1">
        <f t="shared" si="8"/>
        <v>0</v>
      </c>
      <c r="AX37" s="1">
        <v>104</v>
      </c>
      <c r="AY37" s="1">
        <v>42</v>
      </c>
      <c r="AZ37" s="1">
        <v>0</v>
      </c>
      <c r="BA37" s="1">
        <v>0</v>
      </c>
      <c r="BB37" s="1">
        <v>0</v>
      </c>
      <c r="BC37" s="1">
        <f t="shared" si="9"/>
        <v>146</v>
      </c>
      <c r="BD37" s="1">
        <v>7</v>
      </c>
      <c r="BE37" s="1">
        <v>0</v>
      </c>
      <c r="BF37" s="16">
        <v>1676</v>
      </c>
    </row>
    <row r="38" spans="1:58">
      <c r="A38" s="1">
        <v>1996</v>
      </c>
      <c r="B38" s="1" t="s">
        <v>115</v>
      </c>
      <c r="C38" s="12">
        <v>0</v>
      </c>
      <c r="D38" s="12">
        <v>55.44</v>
      </c>
      <c r="E38" s="12">
        <v>0</v>
      </c>
      <c r="F38" s="12">
        <v>0</v>
      </c>
      <c r="G38" s="12">
        <f t="shared" si="0"/>
        <v>55.44</v>
      </c>
      <c r="H38" s="12">
        <f>+SMar_InfraMR[[#This Row],[Total Líneas de Explotación ]]</f>
        <v>55.44</v>
      </c>
      <c r="I38" s="12">
        <f>+SMar_InfraMR[[#This Row],[Total Líneas de Explotación ]]</f>
        <v>55.44</v>
      </c>
      <c r="J38" s="12">
        <v>135.47999999999999</v>
      </c>
      <c r="K38" s="12">
        <v>0</v>
      </c>
      <c r="L38" s="12">
        <v>0</v>
      </c>
      <c r="M38" s="12">
        <v>0</v>
      </c>
      <c r="N38" s="12">
        <f>+SMar_InfraMR[[#This Row],[A.03.1 -  Longitud de Vías de Explotación No Electrificadas Troncales y Ramales (vía principal) (km)]]+SMar_InfraMR[[#This Row],[A.04.1 -  Longitud de Vías de Explotación Electrificadas Troncales y Ramales (vía principal) (km)]]</f>
        <v>135.47999999999999</v>
      </c>
      <c r="O38" s="12">
        <f>+SMar_InfraMR[[#This Row],[Total Vías (excluido Auxiliares)]]</f>
        <v>135.47999999999999</v>
      </c>
      <c r="P38" s="1">
        <v>19</v>
      </c>
      <c r="Q38" s="1">
        <v>1</v>
      </c>
      <c r="R38" s="1">
        <v>0</v>
      </c>
      <c r="S38" s="1">
        <f t="shared" si="1"/>
        <v>20</v>
      </c>
      <c r="T38" s="1">
        <v>0</v>
      </c>
      <c r="U38" s="1">
        <v>56</v>
      </c>
      <c r="V38" s="1">
        <v>0</v>
      </c>
      <c r="W38" s="1">
        <v>0</v>
      </c>
      <c r="X38" s="1">
        <v>0</v>
      </c>
      <c r="Y38" s="1">
        <f t="shared" si="2"/>
        <v>56</v>
      </c>
      <c r="Z38" s="1">
        <v>17</v>
      </c>
      <c r="AA38" s="1">
        <v>5</v>
      </c>
      <c r="AB38" s="1">
        <f>+SMar_InfraMR[[#This Row],[Total Pasos Vehiculares a Nivel]]</f>
        <v>56</v>
      </c>
      <c r="AC38" s="1">
        <f t="shared" si="3"/>
        <v>78</v>
      </c>
      <c r="AD38" s="1">
        <v>1</v>
      </c>
      <c r="AE38" s="1">
        <v>1</v>
      </c>
      <c r="AF38" s="1">
        <v>16</v>
      </c>
      <c r="AG38" s="1">
        <f t="shared" si="4"/>
        <v>18</v>
      </c>
      <c r="AH38" s="12">
        <v>41.3</v>
      </c>
      <c r="AI38" s="12">
        <v>0</v>
      </c>
      <c r="AJ38" s="12">
        <v>14.14</v>
      </c>
      <c r="AK38" s="12">
        <f t="shared" si="5"/>
        <v>55.44</v>
      </c>
      <c r="AL38" s="1">
        <v>3</v>
      </c>
      <c r="AM38" s="1">
        <v>2</v>
      </c>
      <c r="AN38" s="1">
        <v>32</v>
      </c>
      <c r="AO38" s="1">
        <f t="shared" si="6"/>
        <v>37</v>
      </c>
      <c r="AP38" s="1">
        <v>0</v>
      </c>
      <c r="AQ38" s="1">
        <v>0</v>
      </c>
      <c r="AR38" s="1">
        <v>0</v>
      </c>
      <c r="AS38" s="1">
        <f t="shared" si="7"/>
        <v>0</v>
      </c>
      <c r="AT38" s="1">
        <v>0</v>
      </c>
      <c r="AU38" s="1">
        <v>0</v>
      </c>
      <c r="AV38" s="1">
        <v>0</v>
      </c>
      <c r="AW38" s="1">
        <f t="shared" si="8"/>
        <v>0</v>
      </c>
      <c r="AX38" s="1">
        <v>104</v>
      </c>
      <c r="AY38" s="1">
        <v>42</v>
      </c>
      <c r="AZ38" s="1">
        <v>0</v>
      </c>
      <c r="BA38" s="1">
        <v>0</v>
      </c>
      <c r="BB38" s="1">
        <v>0</v>
      </c>
      <c r="BC38" s="1">
        <f t="shared" si="9"/>
        <v>146</v>
      </c>
      <c r="BD38" s="1">
        <v>7</v>
      </c>
      <c r="BE38" s="1">
        <v>0</v>
      </c>
      <c r="BF38" s="16">
        <v>1676</v>
      </c>
    </row>
    <row r="39" spans="1:58">
      <c r="A39" s="1">
        <v>1996</v>
      </c>
      <c r="B39" s="1" t="s">
        <v>116</v>
      </c>
      <c r="C39" s="12">
        <v>0</v>
      </c>
      <c r="D39" s="12">
        <v>55.44</v>
      </c>
      <c r="E39" s="12">
        <v>0</v>
      </c>
      <c r="F39" s="12">
        <v>0</v>
      </c>
      <c r="G39" s="12">
        <f t="shared" si="0"/>
        <v>55.44</v>
      </c>
      <c r="H39" s="12">
        <f>+SMar_InfraMR[[#This Row],[Total Líneas de Explotación ]]</f>
        <v>55.44</v>
      </c>
      <c r="I39" s="12">
        <f>+SMar_InfraMR[[#This Row],[Total Líneas de Explotación ]]</f>
        <v>55.44</v>
      </c>
      <c r="J39" s="12">
        <v>135.47999999999999</v>
      </c>
      <c r="K39" s="12">
        <v>0</v>
      </c>
      <c r="L39" s="12">
        <v>0</v>
      </c>
      <c r="M39" s="12">
        <v>0</v>
      </c>
      <c r="N39" s="12">
        <f>+SMar_InfraMR[[#This Row],[A.03.1 -  Longitud de Vías de Explotación No Electrificadas Troncales y Ramales (vía principal) (km)]]+SMar_InfraMR[[#This Row],[A.04.1 -  Longitud de Vías de Explotación Electrificadas Troncales y Ramales (vía principal) (km)]]</f>
        <v>135.47999999999999</v>
      </c>
      <c r="O39" s="12">
        <f>+SMar_InfraMR[[#This Row],[Total Vías (excluido Auxiliares)]]</f>
        <v>135.47999999999999</v>
      </c>
      <c r="P39" s="1">
        <v>19</v>
      </c>
      <c r="Q39" s="1">
        <v>1</v>
      </c>
      <c r="R39" s="1">
        <v>0</v>
      </c>
      <c r="S39" s="1">
        <f t="shared" si="1"/>
        <v>20</v>
      </c>
      <c r="T39" s="1">
        <v>0</v>
      </c>
      <c r="U39" s="1">
        <v>56</v>
      </c>
      <c r="V39" s="1">
        <v>0</v>
      </c>
      <c r="W39" s="1">
        <v>0</v>
      </c>
      <c r="X39" s="1">
        <v>0</v>
      </c>
      <c r="Y39" s="1">
        <f t="shared" si="2"/>
        <v>56</v>
      </c>
      <c r="Z39" s="1">
        <v>17</v>
      </c>
      <c r="AA39" s="1">
        <v>5</v>
      </c>
      <c r="AB39" s="1">
        <f>+SMar_InfraMR[[#This Row],[Total Pasos Vehiculares a Nivel]]</f>
        <v>56</v>
      </c>
      <c r="AC39" s="1">
        <f t="shared" si="3"/>
        <v>78</v>
      </c>
      <c r="AD39" s="1">
        <v>1</v>
      </c>
      <c r="AE39" s="1">
        <v>1</v>
      </c>
      <c r="AF39" s="1">
        <v>16</v>
      </c>
      <c r="AG39" s="1">
        <f t="shared" si="4"/>
        <v>18</v>
      </c>
      <c r="AH39" s="12">
        <v>41.3</v>
      </c>
      <c r="AI39" s="12">
        <v>0</v>
      </c>
      <c r="AJ39" s="12">
        <v>14.14</v>
      </c>
      <c r="AK39" s="12">
        <f t="shared" si="5"/>
        <v>55.44</v>
      </c>
      <c r="AL39" s="1">
        <v>3</v>
      </c>
      <c r="AM39" s="1">
        <v>2</v>
      </c>
      <c r="AN39" s="1">
        <v>32</v>
      </c>
      <c r="AO39" s="1">
        <f t="shared" si="6"/>
        <v>37</v>
      </c>
      <c r="AP39" s="1">
        <v>0</v>
      </c>
      <c r="AQ39" s="1">
        <v>0</v>
      </c>
      <c r="AR39" s="1">
        <v>0</v>
      </c>
      <c r="AS39" s="1">
        <f t="shared" si="7"/>
        <v>0</v>
      </c>
      <c r="AT39" s="1">
        <v>0</v>
      </c>
      <c r="AU39" s="1">
        <v>0</v>
      </c>
      <c r="AV39" s="1">
        <v>0</v>
      </c>
      <c r="AW39" s="1">
        <f t="shared" si="8"/>
        <v>0</v>
      </c>
      <c r="AX39" s="1">
        <v>104</v>
      </c>
      <c r="AY39" s="1">
        <v>42</v>
      </c>
      <c r="AZ39" s="1">
        <v>0</v>
      </c>
      <c r="BA39" s="1">
        <v>0</v>
      </c>
      <c r="BB39" s="1">
        <v>0</v>
      </c>
      <c r="BC39" s="1">
        <f t="shared" si="9"/>
        <v>146</v>
      </c>
      <c r="BD39" s="1">
        <v>7</v>
      </c>
      <c r="BE39" s="1">
        <v>0</v>
      </c>
      <c r="BF39" s="16">
        <v>1676</v>
      </c>
    </row>
    <row r="40" spans="1:58">
      <c r="A40" s="1">
        <v>1996</v>
      </c>
      <c r="B40" s="1" t="s">
        <v>117</v>
      </c>
      <c r="C40" s="12">
        <v>0</v>
      </c>
      <c r="D40" s="12">
        <v>55.44</v>
      </c>
      <c r="E40" s="12">
        <v>0</v>
      </c>
      <c r="F40" s="12">
        <v>0</v>
      </c>
      <c r="G40" s="12">
        <f t="shared" si="0"/>
        <v>55.44</v>
      </c>
      <c r="H40" s="12">
        <f>+SMar_InfraMR[[#This Row],[Total Líneas de Explotación ]]</f>
        <v>55.44</v>
      </c>
      <c r="I40" s="12">
        <f>+SMar_InfraMR[[#This Row],[Total Líneas de Explotación ]]</f>
        <v>55.44</v>
      </c>
      <c r="J40" s="12">
        <v>135.47999999999999</v>
      </c>
      <c r="K40" s="12">
        <v>0</v>
      </c>
      <c r="L40" s="12">
        <v>0</v>
      </c>
      <c r="M40" s="12">
        <v>0</v>
      </c>
      <c r="N40" s="12">
        <f>+SMar_InfraMR[[#This Row],[A.03.1 -  Longitud de Vías de Explotación No Electrificadas Troncales y Ramales (vía principal) (km)]]+SMar_InfraMR[[#This Row],[A.04.1 -  Longitud de Vías de Explotación Electrificadas Troncales y Ramales (vía principal) (km)]]</f>
        <v>135.47999999999999</v>
      </c>
      <c r="O40" s="12">
        <f>+SMar_InfraMR[[#This Row],[Total Vías (excluido Auxiliares)]]</f>
        <v>135.47999999999999</v>
      </c>
      <c r="P40" s="1">
        <v>19</v>
      </c>
      <c r="Q40" s="1">
        <v>1</v>
      </c>
      <c r="R40" s="1">
        <v>0</v>
      </c>
      <c r="S40" s="1">
        <f t="shared" si="1"/>
        <v>20</v>
      </c>
      <c r="T40" s="1">
        <v>0</v>
      </c>
      <c r="U40" s="1">
        <v>56</v>
      </c>
      <c r="V40" s="1">
        <v>0</v>
      </c>
      <c r="W40" s="1">
        <v>0</v>
      </c>
      <c r="X40" s="1">
        <v>0</v>
      </c>
      <c r="Y40" s="1">
        <f t="shared" si="2"/>
        <v>56</v>
      </c>
      <c r="Z40" s="1">
        <v>17</v>
      </c>
      <c r="AA40" s="1">
        <v>5</v>
      </c>
      <c r="AB40" s="1">
        <f>+SMar_InfraMR[[#This Row],[Total Pasos Vehiculares a Nivel]]</f>
        <v>56</v>
      </c>
      <c r="AC40" s="1">
        <f t="shared" si="3"/>
        <v>78</v>
      </c>
      <c r="AD40" s="1">
        <v>1</v>
      </c>
      <c r="AE40" s="1">
        <v>1</v>
      </c>
      <c r="AF40" s="1">
        <v>16</v>
      </c>
      <c r="AG40" s="1">
        <f t="shared" si="4"/>
        <v>18</v>
      </c>
      <c r="AH40" s="12">
        <v>41.3</v>
      </c>
      <c r="AI40" s="12">
        <v>0</v>
      </c>
      <c r="AJ40" s="12">
        <v>14.14</v>
      </c>
      <c r="AK40" s="12">
        <f t="shared" si="5"/>
        <v>55.44</v>
      </c>
      <c r="AL40" s="1">
        <v>3</v>
      </c>
      <c r="AM40" s="1">
        <v>2</v>
      </c>
      <c r="AN40" s="1">
        <v>32</v>
      </c>
      <c r="AO40" s="1">
        <f t="shared" si="6"/>
        <v>37</v>
      </c>
      <c r="AP40" s="1">
        <v>0</v>
      </c>
      <c r="AQ40" s="1">
        <v>0</v>
      </c>
      <c r="AR40" s="1">
        <v>0</v>
      </c>
      <c r="AS40" s="1">
        <f t="shared" si="7"/>
        <v>0</v>
      </c>
      <c r="AT40" s="1">
        <v>0</v>
      </c>
      <c r="AU40" s="1">
        <v>0</v>
      </c>
      <c r="AV40" s="1">
        <v>0</v>
      </c>
      <c r="AW40" s="1">
        <f t="shared" si="8"/>
        <v>0</v>
      </c>
      <c r="AX40" s="1">
        <v>104</v>
      </c>
      <c r="AY40" s="1">
        <v>42</v>
      </c>
      <c r="AZ40" s="1">
        <v>0</v>
      </c>
      <c r="BA40" s="1">
        <v>0</v>
      </c>
      <c r="BB40" s="1">
        <v>0</v>
      </c>
      <c r="BC40" s="1">
        <f t="shared" si="9"/>
        <v>146</v>
      </c>
      <c r="BD40" s="1">
        <v>7</v>
      </c>
      <c r="BE40" s="1">
        <v>0</v>
      </c>
      <c r="BF40" s="16">
        <v>1676</v>
      </c>
    </row>
    <row r="41" spans="1:58">
      <c r="A41" s="1">
        <v>1996</v>
      </c>
      <c r="B41" s="1" t="s">
        <v>118</v>
      </c>
      <c r="C41" s="12">
        <v>0</v>
      </c>
      <c r="D41" s="12">
        <v>55.44</v>
      </c>
      <c r="E41" s="12">
        <v>0</v>
      </c>
      <c r="F41" s="12">
        <v>0</v>
      </c>
      <c r="G41" s="12">
        <f t="shared" si="0"/>
        <v>55.44</v>
      </c>
      <c r="H41" s="12">
        <f>+SMar_InfraMR[[#This Row],[Total Líneas de Explotación ]]</f>
        <v>55.44</v>
      </c>
      <c r="I41" s="12">
        <f>+SMar_InfraMR[[#This Row],[Total Líneas de Explotación ]]</f>
        <v>55.44</v>
      </c>
      <c r="J41" s="12">
        <v>135.47999999999999</v>
      </c>
      <c r="K41" s="12">
        <v>0</v>
      </c>
      <c r="L41" s="12">
        <v>0</v>
      </c>
      <c r="M41" s="12">
        <v>0</v>
      </c>
      <c r="N41" s="12">
        <f>+SMar_InfraMR[[#This Row],[A.03.1 -  Longitud de Vías de Explotación No Electrificadas Troncales y Ramales (vía principal) (km)]]+SMar_InfraMR[[#This Row],[A.04.1 -  Longitud de Vías de Explotación Electrificadas Troncales y Ramales (vía principal) (km)]]</f>
        <v>135.47999999999999</v>
      </c>
      <c r="O41" s="12">
        <f>+SMar_InfraMR[[#This Row],[Total Vías (excluido Auxiliares)]]</f>
        <v>135.47999999999999</v>
      </c>
      <c r="P41" s="1">
        <v>19</v>
      </c>
      <c r="Q41" s="1">
        <v>1</v>
      </c>
      <c r="R41" s="1">
        <v>0</v>
      </c>
      <c r="S41" s="1">
        <f t="shared" si="1"/>
        <v>20</v>
      </c>
      <c r="T41" s="1">
        <v>0</v>
      </c>
      <c r="U41" s="1">
        <v>56</v>
      </c>
      <c r="V41" s="1">
        <v>0</v>
      </c>
      <c r="W41" s="1">
        <v>0</v>
      </c>
      <c r="X41" s="1">
        <v>0</v>
      </c>
      <c r="Y41" s="1">
        <f t="shared" si="2"/>
        <v>56</v>
      </c>
      <c r="Z41" s="1">
        <v>17</v>
      </c>
      <c r="AA41" s="1">
        <v>5</v>
      </c>
      <c r="AB41" s="1">
        <f>+SMar_InfraMR[[#This Row],[Total Pasos Vehiculares a Nivel]]</f>
        <v>56</v>
      </c>
      <c r="AC41" s="1">
        <f t="shared" si="3"/>
        <v>78</v>
      </c>
      <c r="AD41" s="1">
        <v>1</v>
      </c>
      <c r="AE41" s="1">
        <v>1</v>
      </c>
      <c r="AF41" s="1">
        <v>16</v>
      </c>
      <c r="AG41" s="1">
        <f t="shared" si="4"/>
        <v>18</v>
      </c>
      <c r="AH41" s="12">
        <v>41.3</v>
      </c>
      <c r="AI41" s="12">
        <v>0</v>
      </c>
      <c r="AJ41" s="12">
        <v>14.14</v>
      </c>
      <c r="AK41" s="12">
        <f t="shared" si="5"/>
        <v>55.44</v>
      </c>
      <c r="AL41" s="1">
        <v>3</v>
      </c>
      <c r="AM41" s="1">
        <v>2</v>
      </c>
      <c r="AN41" s="1">
        <v>32</v>
      </c>
      <c r="AO41" s="1">
        <f t="shared" si="6"/>
        <v>37</v>
      </c>
      <c r="AP41" s="1">
        <v>0</v>
      </c>
      <c r="AQ41" s="1">
        <v>0</v>
      </c>
      <c r="AR41" s="1">
        <v>0</v>
      </c>
      <c r="AS41" s="1">
        <f t="shared" si="7"/>
        <v>0</v>
      </c>
      <c r="AT41" s="1">
        <v>0</v>
      </c>
      <c r="AU41" s="1">
        <v>0</v>
      </c>
      <c r="AV41" s="1">
        <v>0</v>
      </c>
      <c r="AW41" s="1">
        <f t="shared" si="8"/>
        <v>0</v>
      </c>
      <c r="AX41" s="1">
        <v>104</v>
      </c>
      <c r="AY41" s="1">
        <v>42</v>
      </c>
      <c r="AZ41" s="1">
        <v>0</v>
      </c>
      <c r="BA41" s="1">
        <v>0</v>
      </c>
      <c r="BB41" s="1">
        <v>0</v>
      </c>
      <c r="BC41" s="1">
        <f t="shared" si="9"/>
        <v>146</v>
      </c>
      <c r="BD41" s="1">
        <v>7</v>
      </c>
      <c r="BE41" s="1">
        <v>0</v>
      </c>
      <c r="BF41" s="16">
        <v>1676</v>
      </c>
    </row>
    <row r="42" spans="1:58">
      <c r="A42" s="1">
        <v>1996</v>
      </c>
      <c r="B42" s="1" t="s">
        <v>119</v>
      </c>
      <c r="C42" s="12">
        <v>0</v>
      </c>
      <c r="D42" s="12">
        <v>55.44</v>
      </c>
      <c r="E42" s="12">
        <v>0</v>
      </c>
      <c r="F42" s="12">
        <v>0</v>
      </c>
      <c r="G42" s="12">
        <f t="shared" si="0"/>
        <v>55.44</v>
      </c>
      <c r="H42" s="12">
        <f>+SMar_InfraMR[[#This Row],[Total Líneas de Explotación ]]</f>
        <v>55.44</v>
      </c>
      <c r="I42" s="12">
        <f>+SMar_InfraMR[[#This Row],[Total Líneas de Explotación ]]</f>
        <v>55.44</v>
      </c>
      <c r="J42" s="12">
        <v>135.47999999999999</v>
      </c>
      <c r="K42" s="12">
        <v>0</v>
      </c>
      <c r="L42" s="12">
        <v>0</v>
      </c>
      <c r="M42" s="12">
        <v>0</v>
      </c>
      <c r="N42" s="12">
        <f>+SMar_InfraMR[[#This Row],[A.03.1 -  Longitud de Vías de Explotación No Electrificadas Troncales y Ramales (vía principal) (km)]]+SMar_InfraMR[[#This Row],[A.04.1 -  Longitud de Vías de Explotación Electrificadas Troncales y Ramales (vía principal) (km)]]</f>
        <v>135.47999999999999</v>
      </c>
      <c r="O42" s="12">
        <f>+SMar_InfraMR[[#This Row],[Total Vías (excluido Auxiliares)]]</f>
        <v>135.47999999999999</v>
      </c>
      <c r="P42" s="1">
        <v>19</v>
      </c>
      <c r="Q42" s="1">
        <v>1</v>
      </c>
      <c r="R42" s="1">
        <v>0</v>
      </c>
      <c r="S42" s="1">
        <f t="shared" si="1"/>
        <v>20</v>
      </c>
      <c r="T42" s="1">
        <v>0</v>
      </c>
      <c r="U42" s="1">
        <v>56</v>
      </c>
      <c r="V42" s="1">
        <v>0</v>
      </c>
      <c r="W42" s="1">
        <v>0</v>
      </c>
      <c r="X42" s="1">
        <v>0</v>
      </c>
      <c r="Y42" s="1">
        <f t="shared" si="2"/>
        <v>56</v>
      </c>
      <c r="Z42" s="1">
        <v>17</v>
      </c>
      <c r="AA42" s="1">
        <v>5</v>
      </c>
      <c r="AB42" s="1">
        <f>+SMar_InfraMR[[#This Row],[Total Pasos Vehiculares a Nivel]]</f>
        <v>56</v>
      </c>
      <c r="AC42" s="1">
        <f t="shared" si="3"/>
        <v>78</v>
      </c>
      <c r="AD42" s="1">
        <v>1</v>
      </c>
      <c r="AE42" s="1">
        <v>1</v>
      </c>
      <c r="AF42" s="1">
        <v>16</v>
      </c>
      <c r="AG42" s="1">
        <f t="shared" si="4"/>
        <v>18</v>
      </c>
      <c r="AH42" s="12">
        <v>41.3</v>
      </c>
      <c r="AI42" s="12">
        <v>0</v>
      </c>
      <c r="AJ42" s="12">
        <v>14.14</v>
      </c>
      <c r="AK42" s="12">
        <f t="shared" si="5"/>
        <v>55.44</v>
      </c>
      <c r="AL42" s="1">
        <v>3</v>
      </c>
      <c r="AM42" s="1">
        <v>2</v>
      </c>
      <c r="AN42" s="1">
        <v>32</v>
      </c>
      <c r="AO42" s="1">
        <f t="shared" si="6"/>
        <v>37</v>
      </c>
      <c r="AP42" s="1">
        <v>0</v>
      </c>
      <c r="AQ42" s="1">
        <v>0</v>
      </c>
      <c r="AR42" s="1">
        <v>0</v>
      </c>
      <c r="AS42" s="1">
        <f t="shared" si="7"/>
        <v>0</v>
      </c>
      <c r="AT42" s="1">
        <v>0</v>
      </c>
      <c r="AU42" s="1">
        <v>0</v>
      </c>
      <c r="AV42" s="1">
        <v>0</v>
      </c>
      <c r="AW42" s="1">
        <f t="shared" si="8"/>
        <v>0</v>
      </c>
      <c r="AX42" s="1">
        <v>104</v>
      </c>
      <c r="AY42" s="1">
        <v>42</v>
      </c>
      <c r="AZ42" s="1">
        <v>0</v>
      </c>
      <c r="BA42" s="1">
        <v>0</v>
      </c>
      <c r="BB42" s="1">
        <v>0</v>
      </c>
      <c r="BC42" s="1">
        <f t="shared" si="9"/>
        <v>146</v>
      </c>
      <c r="BD42" s="1">
        <v>7</v>
      </c>
      <c r="BE42" s="1">
        <v>0</v>
      </c>
      <c r="BF42" s="16">
        <v>1676</v>
      </c>
    </row>
    <row r="43" spans="1:58">
      <c r="A43" s="1">
        <v>1996</v>
      </c>
      <c r="B43" s="1" t="s">
        <v>120</v>
      </c>
      <c r="C43" s="12">
        <v>0</v>
      </c>
      <c r="D43" s="12">
        <v>55.44</v>
      </c>
      <c r="E43" s="12">
        <v>0</v>
      </c>
      <c r="F43" s="12">
        <v>0</v>
      </c>
      <c r="G43" s="12">
        <f t="shared" si="0"/>
        <v>55.44</v>
      </c>
      <c r="H43" s="12">
        <f>+SMar_InfraMR[[#This Row],[Total Líneas de Explotación ]]</f>
        <v>55.44</v>
      </c>
      <c r="I43" s="12">
        <f>+SMar_InfraMR[[#This Row],[Total Líneas de Explotación ]]</f>
        <v>55.44</v>
      </c>
      <c r="J43" s="12">
        <v>135.47999999999999</v>
      </c>
      <c r="K43" s="12">
        <v>0</v>
      </c>
      <c r="L43" s="12">
        <v>0</v>
      </c>
      <c r="M43" s="12">
        <v>0</v>
      </c>
      <c r="N43" s="12">
        <f>+SMar_InfraMR[[#This Row],[A.03.1 -  Longitud de Vías de Explotación No Electrificadas Troncales y Ramales (vía principal) (km)]]+SMar_InfraMR[[#This Row],[A.04.1 -  Longitud de Vías de Explotación Electrificadas Troncales y Ramales (vía principal) (km)]]</f>
        <v>135.47999999999999</v>
      </c>
      <c r="O43" s="12">
        <f>+SMar_InfraMR[[#This Row],[Total Vías (excluido Auxiliares)]]</f>
        <v>135.47999999999999</v>
      </c>
      <c r="P43" s="1">
        <v>19</v>
      </c>
      <c r="Q43" s="1">
        <v>1</v>
      </c>
      <c r="R43" s="1">
        <v>0</v>
      </c>
      <c r="S43" s="1">
        <f t="shared" si="1"/>
        <v>20</v>
      </c>
      <c r="T43" s="1">
        <v>0</v>
      </c>
      <c r="U43" s="1">
        <v>56</v>
      </c>
      <c r="V43" s="1">
        <v>0</v>
      </c>
      <c r="W43" s="1">
        <v>0</v>
      </c>
      <c r="X43" s="1">
        <v>0</v>
      </c>
      <c r="Y43" s="1">
        <f t="shared" si="2"/>
        <v>56</v>
      </c>
      <c r="Z43" s="1">
        <v>17</v>
      </c>
      <c r="AA43" s="1">
        <v>5</v>
      </c>
      <c r="AB43" s="1">
        <f>+SMar_InfraMR[[#This Row],[Total Pasos Vehiculares a Nivel]]</f>
        <v>56</v>
      </c>
      <c r="AC43" s="1">
        <f t="shared" si="3"/>
        <v>78</v>
      </c>
      <c r="AD43" s="1">
        <v>1</v>
      </c>
      <c r="AE43" s="1">
        <v>1</v>
      </c>
      <c r="AF43" s="1">
        <v>16</v>
      </c>
      <c r="AG43" s="1">
        <f t="shared" si="4"/>
        <v>18</v>
      </c>
      <c r="AH43" s="12">
        <v>41.3</v>
      </c>
      <c r="AI43" s="12">
        <v>0</v>
      </c>
      <c r="AJ43" s="12">
        <v>14.14</v>
      </c>
      <c r="AK43" s="12">
        <f t="shared" si="5"/>
        <v>55.44</v>
      </c>
      <c r="AL43" s="1">
        <v>3</v>
      </c>
      <c r="AM43" s="1">
        <v>2</v>
      </c>
      <c r="AN43" s="1">
        <v>32</v>
      </c>
      <c r="AO43" s="1">
        <f t="shared" si="6"/>
        <v>37</v>
      </c>
      <c r="AP43" s="1">
        <v>0</v>
      </c>
      <c r="AQ43" s="1">
        <v>0</v>
      </c>
      <c r="AR43" s="1">
        <v>0</v>
      </c>
      <c r="AS43" s="1">
        <f t="shared" si="7"/>
        <v>0</v>
      </c>
      <c r="AT43" s="1">
        <v>0</v>
      </c>
      <c r="AU43" s="1">
        <v>0</v>
      </c>
      <c r="AV43" s="1">
        <v>0</v>
      </c>
      <c r="AW43" s="1">
        <f t="shared" si="8"/>
        <v>0</v>
      </c>
      <c r="AX43" s="1">
        <v>104</v>
      </c>
      <c r="AY43" s="1">
        <v>42</v>
      </c>
      <c r="AZ43" s="1">
        <v>0</v>
      </c>
      <c r="BA43" s="1">
        <v>0</v>
      </c>
      <c r="BB43" s="1">
        <v>0</v>
      </c>
      <c r="BC43" s="1">
        <f t="shared" si="9"/>
        <v>146</v>
      </c>
      <c r="BD43" s="1">
        <v>7</v>
      </c>
      <c r="BE43" s="1">
        <v>0</v>
      </c>
      <c r="BF43" s="16">
        <v>1676</v>
      </c>
    </row>
    <row r="44" spans="1:58">
      <c r="A44" s="1">
        <v>1996</v>
      </c>
      <c r="B44" s="1" t="s">
        <v>121</v>
      </c>
      <c r="C44" s="12">
        <v>0</v>
      </c>
      <c r="D44" s="12">
        <v>55.44</v>
      </c>
      <c r="E44" s="12">
        <v>0</v>
      </c>
      <c r="F44" s="12">
        <v>0</v>
      </c>
      <c r="G44" s="12">
        <f t="shared" si="0"/>
        <v>55.44</v>
      </c>
      <c r="H44" s="12">
        <f>+SMar_InfraMR[[#This Row],[Total Líneas de Explotación ]]</f>
        <v>55.44</v>
      </c>
      <c r="I44" s="12">
        <f>+SMar_InfraMR[[#This Row],[Total Líneas de Explotación ]]</f>
        <v>55.44</v>
      </c>
      <c r="J44" s="12">
        <v>135.47999999999999</v>
      </c>
      <c r="K44" s="12">
        <v>0</v>
      </c>
      <c r="L44" s="12">
        <v>0</v>
      </c>
      <c r="M44" s="12">
        <v>0</v>
      </c>
      <c r="N44" s="12">
        <f>+SMar_InfraMR[[#This Row],[A.03.1 -  Longitud de Vías de Explotación No Electrificadas Troncales y Ramales (vía principal) (km)]]+SMar_InfraMR[[#This Row],[A.04.1 -  Longitud de Vías de Explotación Electrificadas Troncales y Ramales (vía principal) (km)]]</f>
        <v>135.47999999999999</v>
      </c>
      <c r="O44" s="12">
        <f>+SMar_InfraMR[[#This Row],[Total Vías (excluido Auxiliares)]]</f>
        <v>135.47999999999999</v>
      </c>
      <c r="P44" s="1">
        <v>19</v>
      </c>
      <c r="Q44" s="1">
        <v>1</v>
      </c>
      <c r="R44" s="1">
        <v>0</v>
      </c>
      <c r="S44" s="1">
        <f t="shared" si="1"/>
        <v>20</v>
      </c>
      <c r="T44" s="1">
        <v>0</v>
      </c>
      <c r="U44" s="1">
        <v>56</v>
      </c>
      <c r="V44" s="1">
        <v>0</v>
      </c>
      <c r="W44" s="1">
        <v>0</v>
      </c>
      <c r="X44" s="1">
        <v>0</v>
      </c>
      <c r="Y44" s="1">
        <f t="shared" si="2"/>
        <v>56</v>
      </c>
      <c r="Z44" s="1">
        <v>17</v>
      </c>
      <c r="AA44" s="1">
        <v>5</v>
      </c>
      <c r="AB44" s="1">
        <f>+SMar_InfraMR[[#This Row],[Total Pasos Vehiculares a Nivel]]</f>
        <v>56</v>
      </c>
      <c r="AC44" s="1">
        <f t="shared" si="3"/>
        <v>78</v>
      </c>
      <c r="AD44" s="1">
        <v>1</v>
      </c>
      <c r="AE44" s="1">
        <v>1</v>
      </c>
      <c r="AF44" s="1">
        <v>16</v>
      </c>
      <c r="AG44" s="1">
        <f t="shared" si="4"/>
        <v>18</v>
      </c>
      <c r="AH44" s="12">
        <v>41.3</v>
      </c>
      <c r="AI44" s="12">
        <v>0</v>
      </c>
      <c r="AJ44" s="12">
        <v>14.14</v>
      </c>
      <c r="AK44" s="12">
        <f t="shared" si="5"/>
        <v>55.44</v>
      </c>
      <c r="AL44" s="1">
        <v>3</v>
      </c>
      <c r="AM44" s="1">
        <v>2</v>
      </c>
      <c r="AN44" s="1">
        <v>32</v>
      </c>
      <c r="AO44" s="1">
        <f t="shared" si="6"/>
        <v>37</v>
      </c>
      <c r="AP44" s="1">
        <v>0</v>
      </c>
      <c r="AQ44" s="1">
        <v>0</v>
      </c>
      <c r="AR44" s="1">
        <v>0</v>
      </c>
      <c r="AS44" s="1">
        <f t="shared" si="7"/>
        <v>0</v>
      </c>
      <c r="AT44" s="1">
        <v>0</v>
      </c>
      <c r="AU44" s="1">
        <v>0</v>
      </c>
      <c r="AV44" s="1">
        <v>0</v>
      </c>
      <c r="AW44" s="1">
        <f t="shared" si="8"/>
        <v>0</v>
      </c>
      <c r="AX44" s="1">
        <v>104</v>
      </c>
      <c r="AY44" s="1">
        <v>42</v>
      </c>
      <c r="AZ44" s="1">
        <v>0</v>
      </c>
      <c r="BA44" s="1">
        <v>0</v>
      </c>
      <c r="BB44" s="1">
        <v>0</v>
      </c>
      <c r="BC44" s="1">
        <f t="shared" si="9"/>
        <v>146</v>
      </c>
      <c r="BD44" s="1">
        <v>7</v>
      </c>
      <c r="BE44" s="1">
        <v>0</v>
      </c>
      <c r="BF44" s="16">
        <v>1676</v>
      </c>
    </row>
    <row r="45" spans="1:58">
      <c r="A45" s="1">
        <v>1996</v>
      </c>
      <c r="B45" s="1" t="s">
        <v>122</v>
      </c>
      <c r="C45" s="12">
        <v>0</v>
      </c>
      <c r="D45" s="12">
        <v>55.44</v>
      </c>
      <c r="E45" s="12">
        <v>0</v>
      </c>
      <c r="F45" s="12">
        <v>0</v>
      </c>
      <c r="G45" s="12">
        <f t="shared" si="0"/>
        <v>55.44</v>
      </c>
      <c r="H45" s="12">
        <f>+SMar_InfraMR[[#This Row],[Total Líneas de Explotación ]]</f>
        <v>55.44</v>
      </c>
      <c r="I45" s="12">
        <f>+SMar_InfraMR[[#This Row],[Total Líneas de Explotación ]]</f>
        <v>55.44</v>
      </c>
      <c r="J45" s="12">
        <v>135.47999999999999</v>
      </c>
      <c r="K45" s="12">
        <v>0</v>
      </c>
      <c r="L45" s="12">
        <v>0</v>
      </c>
      <c r="M45" s="12">
        <v>0</v>
      </c>
      <c r="N45" s="12">
        <f>+SMar_InfraMR[[#This Row],[A.03.1 -  Longitud de Vías de Explotación No Electrificadas Troncales y Ramales (vía principal) (km)]]+SMar_InfraMR[[#This Row],[A.04.1 -  Longitud de Vías de Explotación Electrificadas Troncales y Ramales (vía principal) (km)]]</f>
        <v>135.47999999999999</v>
      </c>
      <c r="O45" s="12">
        <f>+SMar_InfraMR[[#This Row],[Total Vías (excluido Auxiliares)]]</f>
        <v>135.47999999999999</v>
      </c>
      <c r="P45" s="1">
        <v>19</v>
      </c>
      <c r="Q45" s="1">
        <v>1</v>
      </c>
      <c r="R45" s="1">
        <v>0</v>
      </c>
      <c r="S45" s="1">
        <f t="shared" si="1"/>
        <v>20</v>
      </c>
      <c r="T45" s="1">
        <v>0</v>
      </c>
      <c r="U45" s="1">
        <v>56</v>
      </c>
      <c r="V45" s="1">
        <v>0</v>
      </c>
      <c r="W45" s="1">
        <v>0</v>
      </c>
      <c r="X45" s="1">
        <v>0</v>
      </c>
      <c r="Y45" s="1">
        <f t="shared" si="2"/>
        <v>56</v>
      </c>
      <c r="Z45" s="1">
        <v>17</v>
      </c>
      <c r="AA45" s="1">
        <v>5</v>
      </c>
      <c r="AB45" s="1">
        <f>+SMar_InfraMR[[#This Row],[Total Pasos Vehiculares a Nivel]]</f>
        <v>56</v>
      </c>
      <c r="AC45" s="1">
        <f t="shared" si="3"/>
        <v>78</v>
      </c>
      <c r="AD45" s="1">
        <v>1</v>
      </c>
      <c r="AE45" s="1">
        <v>1</v>
      </c>
      <c r="AF45" s="1">
        <v>16</v>
      </c>
      <c r="AG45" s="1">
        <f t="shared" si="4"/>
        <v>18</v>
      </c>
      <c r="AH45" s="12">
        <v>41.3</v>
      </c>
      <c r="AI45" s="12">
        <v>0</v>
      </c>
      <c r="AJ45" s="12">
        <v>14.14</v>
      </c>
      <c r="AK45" s="12">
        <f t="shared" si="5"/>
        <v>55.44</v>
      </c>
      <c r="AL45" s="1">
        <v>3</v>
      </c>
      <c r="AM45" s="1">
        <v>2</v>
      </c>
      <c r="AN45" s="1">
        <v>32</v>
      </c>
      <c r="AO45" s="1">
        <f t="shared" si="6"/>
        <v>37</v>
      </c>
      <c r="AP45" s="1">
        <v>0</v>
      </c>
      <c r="AQ45" s="1">
        <v>0</v>
      </c>
      <c r="AR45" s="1">
        <v>0</v>
      </c>
      <c r="AS45" s="1">
        <f t="shared" si="7"/>
        <v>0</v>
      </c>
      <c r="AT45" s="1">
        <v>0</v>
      </c>
      <c r="AU45" s="1">
        <v>0</v>
      </c>
      <c r="AV45" s="1">
        <v>0</v>
      </c>
      <c r="AW45" s="1">
        <f t="shared" si="8"/>
        <v>0</v>
      </c>
      <c r="AX45" s="1">
        <v>104</v>
      </c>
      <c r="AY45" s="1">
        <v>42</v>
      </c>
      <c r="AZ45" s="1">
        <v>0</v>
      </c>
      <c r="BA45" s="1">
        <v>0</v>
      </c>
      <c r="BB45" s="1">
        <v>0</v>
      </c>
      <c r="BC45" s="1">
        <f t="shared" si="9"/>
        <v>146</v>
      </c>
      <c r="BD45" s="1">
        <v>7</v>
      </c>
      <c r="BE45" s="1">
        <v>0</v>
      </c>
      <c r="BF45" s="16">
        <v>1676</v>
      </c>
    </row>
    <row r="46" spans="1:58">
      <c r="A46" s="1">
        <v>1996</v>
      </c>
      <c r="B46" s="1" t="s">
        <v>123</v>
      </c>
      <c r="C46" s="12">
        <v>0</v>
      </c>
      <c r="D46" s="12">
        <v>55.44</v>
      </c>
      <c r="E46" s="12">
        <v>0</v>
      </c>
      <c r="F46" s="12">
        <v>0</v>
      </c>
      <c r="G46" s="12">
        <f t="shared" si="0"/>
        <v>55.44</v>
      </c>
      <c r="H46" s="12">
        <f>+SMar_InfraMR[[#This Row],[Total Líneas de Explotación ]]</f>
        <v>55.44</v>
      </c>
      <c r="I46" s="12">
        <f>+SMar_InfraMR[[#This Row],[Total Líneas de Explotación ]]</f>
        <v>55.44</v>
      </c>
      <c r="J46" s="12">
        <v>135.47999999999999</v>
      </c>
      <c r="K46" s="12">
        <v>0</v>
      </c>
      <c r="L46" s="12">
        <v>0</v>
      </c>
      <c r="M46" s="12">
        <v>0</v>
      </c>
      <c r="N46" s="12">
        <f>+SMar_InfraMR[[#This Row],[A.03.1 -  Longitud de Vías de Explotación No Electrificadas Troncales y Ramales (vía principal) (km)]]+SMar_InfraMR[[#This Row],[A.04.1 -  Longitud de Vías de Explotación Electrificadas Troncales y Ramales (vía principal) (km)]]</f>
        <v>135.47999999999999</v>
      </c>
      <c r="O46" s="12">
        <f>+SMar_InfraMR[[#This Row],[Total Vías (excluido Auxiliares)]]</f>
        <v>135.47999999999999</v>
      </c>
      <c r="P46" s="1">
        <v>19</v>
      </c>
      <c r="Q46" s="1">
        <v>1</v>
      </c>
      <c r="R46" s="1">
        <v>0</v>
      </c>
      <c r="S46" s="1">
        <f t="shared" si="1"/>
        <v>20</v>
      </c>
      <c r="T46" s="1">
        <v>0</v>
      </c>
      <c r="U46" s="1">
        <v>56</v>
      </c>
      <c r="V46" s="1">
        <v>0</v>
      </c>
      <c r="W46" s="1">
        <v>0</v>
      </c>
      <c r="X46" s="1">
        <v>0</v>
      </c>
      <c r="Y46" s="1">
        <f t="shared" si="2"/>
        <v>56</v>
      </c>
      <c r="Z46" s="1">
        <v>17</v>
      </c>
      <c r="AA46" s="1">
        <v>5</v>
      </c>
      <c r="AB46" s="1">
        <f>+SMar_InfraMR[[#This Row],[Total Pasos Vehiculares a Nivel]]</f>
        <v>56</v>
      </c>
      <c r="AC46" s="1">
        <f t="shared" si="3"/>
        <v>78</v>
      </c>
      <c r="AD46" s="1">
        <v>1</v>
      </c>
      <c r="AE46" s="1">
        <v>1</v>
      </c>
      <c r="AF46" s="1">
        <v>16</v>
      </c>
      <c r="AG46" s="1">
        <f t="shared" si="4"/>
        <v>18</v>
      </c>
      <c r="AH46" s="12">
        <v>41.3</v>
      </c>
      <c r="AI46" s="12">
        <v>0</v>
      </c>
      <c r="AJ46" s="12">
        <v>14.14</v>
      </c>
      <c r="AK46" s="12">
        <f t="shared" si="5"/>
        <v>55.44</v>
      </c>
      <c r="AL46" s="1">
        <v>3</v>
      </c>
      <c r="AM46" s="1">
        <v>2</v>
      </c>
      <c r="AN46" s="1">
        <v>32</v>
      </c>
      <c r="AO46" s="1">
        <f t="shared" si="6"/>
        <v>37</v>
      </c>
      <c r="AP46" s="1">
        <v>0</v>
      </c>
      <c r="AQ46" s="1">
        <v>0</v>
      </c>
      <c r="AR46" s="1">
        <v>0</v>
      </c>
      <c r="AS46" s="1">
        <f t="shared" si="7"/>
        <v>0</v>
      </c>
      <c r="AT46" s="1">
        <v>0</v>
      </c>
      <c r="AU46" s="1">
        <v>0</v>
      </c>
      <c r="AV46" s="1">
        <v>0</v>
      </c>
      <c r="AW46" s="1">
        <f t="shared" si="8"/>
        <v>0</v>
      </c>
      <c r="AX46" s="1">
        <v>104</v>
      </c>
      <c r="AY46" s="1">
        <v>42</v>
      </c>
      <c r="AZ46" s="1">
        <v>0</v>
      </c>
      <c r="BA46" s="1">
        <v>0</v>
      </c>
      <c r="BB46" s="1">
        <v>0</v>
      </c>
      <c r="BC46" s="1">
        <f t="shared" si="9"/>
        <v>146</v>
      </c>
      <c r="BD46" s="1">
        <v>7</v>
      </c>
      <c r="BE46" s="1">
        <v>0</v>
      </c>
      <c r="BF46" s="16">
        <v>1676</v>
      </c>
    </row>
    <row r="47" spans="1:58">
      <c r="A47" s="1">
        <v>1996</v>
      </c>
      <c r="B47" s="1" t="s">
        <v>124</v>
      </c>
      <c r="C47" s="12">
        <v>0</v>
      </c>
      <c r="D47" s="12">
        <v>55.44</v>
      </c>
      <c r="E47" s="12">
        <v>0</v>
      </c>
      <c r="F47" s="12">
        <v>0</v>
      </c>
      <c r="G47" s="12">
        <f t="shared" si="0"/>
        <v>55.44</v>
      </c>
      <c r="H47" s="12">
        <f>+SMar_InfraMR[[#This Row],[Total Líneas de Explotación ]]</f>
        <v>55.44</v>
      </c>
      <c r="I47" s="12">
        <f>+SMar_InfraMR[[#This Row],[Total Líneas de Explotación ]]</f>
        <v>55.44</v>
      </c>
      <c r="J47" s="12">
        <v>135.47999999999999</v>
      </c>
      <c r="K47" s="12">
        <v>0</v>
      </c>
      <c r="L47" s="12">
        <v>0</v>
      </c>
      <c r="M47" s="12">
        <v>0</v>
      </c>
      <c r="N47" s="12">
        <f>+SMar_InfraMR[[#This Row],[A.03.1 -  Longitud de Vías de Explotación No Electrificadas Troncales y Ramales (vía principal) (km)]]+SMar_InfraMR[[#This Row],[A.04.1 -  Longitud de Vías de Explotación Electrificadas Troncales y Ramales (vía principal) (km)]]</f>
        <v>135.47999999999999</v>
      </c>
      <c r="O47" s="12">
        <f>+SMar_InfraMR[[#This Row],[Total Vías (excluido Auxiliares)]]</f>
        <v>135.47999999999999</v>
      </c>
      <c r="P47" s="1">
        <v>19</v>
      </c>
      <c r="Q47" s="1">
        <v>1</v>
      </c>
      <c r="R47" s="1">
        <v>0</v>
      </c>
      <c r="S47" s="1">
        <f t="shared" si="1"/>
        <v>20</v>
      </c>
      <c r="T47" s="1">
        <v>0</v>
      </c>
      <c r="U47" s="1">
        <v>56</v>
      </c>
      <c r="V47" s="1">
        <v>0</v>
      </c>
      <c r="W47" s="1">
        <v>0</v>
      </c>
      <c r="X47" s="1">
        <v>0</v>
      </c>
      <c r="Y47" s="1">
        <f t="shared" si="2"/>
        <v>56</v>
      </c>
      <c r="Z47" s="1">
        <v>17</v>
      </c>
      <c r="AA47" s="1">
        <v>5</v>
      </c>
      <c r="AB47" s="1">
        <f>+SMar_InfraMR[[#This Row],[Total Pasos Vehiculares a Nivel]]</f>
        <v>56</v>
      </c>
      <c r="AC47" s="1">
        <f t="shared" si="3"/>
        <v>78</v>
      </c>
      <c r="AD47" s="1">
        <v>1</v>
      </c>
      <c r="AE47" s="1">
        <v>1</v>
      </c>
      <c r="AF47" s="1">
        <v>16</v>
      </c>
      <c r="AG47" s="1">
        <f t="shared" si="4"/>
        <v>18</v>
      </c>
      <c r="AH47" s="12">
        <v>41.3</v>
      </c>
      <c r="AI47" s="12">
        <v>0</v>
      </c>
      <c r="AJ47" s="12">
        <v>14.14</v>
      </c>
      <c r="AK47" s="12">
        <f t="shared" si="5"/>
        <v>55.44</v>
      </c>
      <c r="AL47" s="1">
        <v>3</v>
      </c>
      <c r="AM47" s="1">
        <v>2</v>
      </c>
      <c r="AN47" s="1">
        <v>32</v>
      </c>
      <c r="AO47" s="1">
        <f t="shared" si="6"/>
        <v>37</v>
      </c>
      <c r="AP47" s="1">
        <v>0</v>
      </c>
      <c r="AQ47" s="1">
        <v>0</v>
      </c>
      <c r="AR47" s="1">
        <v>0</v>
      </c>
      <c r="AS47" s="1">
        <f t="shared" si="7"/>
        <v>0</v>
      </c>
      <c r="AT47" s="1">
        <v>0</v>
      </c>
      <c r="AU47" s="1">
        <v>0</v>
      </c>
      <c r="AV47" s="1">
        <v>0</v>
      </c>
      <c r="AW47" s="1">
        <f t="shared" si="8"/>
        <v>0</v>
      </c>
      <c r="AX47" s="1">
        <v>104</v>
      </c>
      <c r="AY47" s="1">
        <v>42</v>
      </c>
      <c r="AZ47" s="1">
        <v>0</v>
      </c>
      <c r="BA47" s="1">
        <v>0</v>
      </c>
      <c r="BB47" s="1">
        <v>0</v>
      </c>
      <c r="BC47" s="1">
        <f t="shared" si="9"/>
        <v>146</v>
      </c>
      <c r="BD47" s="1">
        <v>7</v>
      </c>
      <c r="BE47" s="1">
        <v>0</v>
      </c>
      <c r="BF47" s="16">
        <v>1676</v>
      </c>
    </row>
    <row r="48" spans="1:58">
      <c r="A48" s="1">
        <v>1996</v>
      </c>
      <c r="B48" s="1" t="s">
        <v>125</v>
      </c>
      <c r="C48" s="12">
        <v>0</v>
      </c>
      <c r="D48" s="12">
        <v>55.44</v>
      </c>
      <c r="E48" s="12">
        <v>0</v>
      </c>
      <c r="F48" s="12">
        <v>0</v>
      </c>
      <c r="G48" s="12">
        <f t="shared" si="0"/>
        <v>55.44</v>
      </c>
      <c r="H48" s="12">
        <f>+SMar_InfraMR[[#This Row],[Total Líneas de Explotación ]]</f>
        <v>55.44</v>
      </c>
      <c r="I48" s="12">
        <f>+SMar_InfraMR[[#This Row],[Total Líneas de Explotación ]]</f>
        <v>55.44</v>
      </c>
      <c r="J48" s="12">
        <v>135.47999999999999</v>
      </c>
      <c r="K48" s="12">
        <v>0</v>
      </c>
      <c r="L48" s="12">
        <v>0</v>
      </c>
      <c r="M48" s="12">
        <v>0</v>
      </c>
      <c r="N48" s="12">
        <f>+SMar_InfraMR[[#This Row],[A.03.1 -  Longitud de Vías de Explotación No Electrificadas Troncales y Ramales (vía principal) (km)]]+SMar_InfraMR[[#This Row],[A.04.1 -  Longitud de Vías de Explotación Electrificadas Troncales y Ramales (vía principal) (km)]]</f>
        <v>135.47999999999999</v>
      </c>
      <c r="O48" s="12">
        <f>+SMar_InfraMR[[#This Row],[Total Vías (excluido Auxiliares)]]</f>
        <v>135.47999999999999</v>
      </c>
      <c r="P48" s="1">
        <v>19</v>
      </c>
      <c r="Q48" s="1">
        <v>1</v>
      </c>
      <c r="R48" s="1">
        <v>0</v>
      </c>
      <c r="S48" s="1">
        <f t="shared" si="1"/>
        <v>20</v>
      </c>
      <c r="T48" s="1">
        <v>0</v>
      </c>
      <c r="U48" s="1">
        <v>56</v>
      </c>
      <c r="V48" s="1">
        <v>0</v>
      </c>
      <c r="W48" s="1">
        <v>0</v>
      </c>
      <c r="X48" s="1">
        <v>0</v>
      </c>
      <c r="Y48" s="1">
        <f t="shared" si="2"/>
        <v>56</v>
      </c>
      <c r="Z48" s="1">
        <v>17</v>
      </c>
      <c r="AA48" s="1">
        <v>5</v>
      </c>
      <c r="AB48" s="1">
        <f>+SMar_InfraMR[[#This Row],[Total Pasos Vehiculares a Nivel]]</f>
        <v>56</v>
      </c>
      <c r="AC48" s="1">
        <f t="shared" si="3"/>
        <v>78</v>
      </c>
      <c r="AD48" s="1">
        <v>1</v>
      </c>
      <c r="AE48" s="1">
        <v>1</v>
      </c>
      <c r="AF48" s="1">
        <v>16</v>
      </c>
      <c r="AG48" s="1">
        <f t="shared" si="4"/>
        <v>18</v>
      </c>
      <c r="AH48" s="12">
        <v>41.3</v>
      </c>
      <c r="AI48" s="12">
        <v>0</v>
      </c>
      <c r="AJ48" s="12">
        <v>14.14</v>
      </c>
      <c r="AK48" s="12">
        <f t="shared" si="5"/>
        <v>55.44</v>
      </c>
      <c r="AL48" s="1">
        <v>3</v>
      </c>
      <c r="AM48" s="1">
        <v>2</v>
      </c>
      <c r="AN48" s="1">
        <v>32</v>
      </c>
      <c r="AO48" s="1">
        <f t="shared" si="6"/>
        <v>37</v>
      </c>
      <c r="AP48" s="1">
        <v>0</v>
      </c>
      <c r="AQ48" s="1">
        <v>0</v>
      </c>
      <c r="AR48" s="1">
        <v>0</v>
      </c>
      <c r="AS48" s="1">
        <f t="shared" si="7"/>
        <v>0</v>
      </c>
      <c r="AT48" s="1">
        <v>0</v>
      </c>
      <c r="AU48" s="1">
        <v>0</v>
      </c>
      <c r="AV48" s="1">
        <v>0</v>
      </c>
      <c r="AW48" s="1">
        <f t="shared" si="8"/>
        <v>0</v>
      </c>
      <c r="AX48" s="1">
        <v>104</v>
      </c>
      <c r="AY48" s="1">
        <v>42</v>
      </c>
      <c r="AZ48" s="1">
        <v>0</v>
      </c>
      <c r="BA48" s="1">
        <v>0</v>
      </c>
      <c r="BB48" s="1">
        <v>0</v>
      </c>
      <c r="BC48" s="1">
        <f t="shared" si="9"/>
        <v>146</v>
      </c>
      <c r="BD48" s="1">
        <v>7</v>
      </c>
      <c r="BE48" s="1">
        <v>0</v>
      </c>
      <c r="BF48" s="16">
        <v>1676</v>
      </c>
    </row>
    <row r="49" spans="1:58">
      <c r="A49" s="1">
        <v>1996</v>
      </c>
      <c r="B49" s="1" t="s">
        <v>126</v>
      </c>
      <c r="C49" s="12">
        <v>0</v>
      </c>
      <c r="D49" s="12">
        <v>55.44</v>
      </c>
      <c r="E49" s="12">
        <v>0</v>
      </c>
      <c r="F49" s="12">
        <v>0</v>
      </c>
      <c r="G49" s="12">
        <f t="shared" si="0"/>
        <v>55.44</v>
      </c>
      <c r="H49" s="12">
        <f>+SMar_InfraMR[[#This Row],[Total Líneas de Explotación ]]</f>
        <v>55.44</v>
      </c>
      <c r="I49" s="12">
        <f>+SMar_InfraMR[[#This Row],[Total Líneas de Explotación ]]</f>
        <v>55.44</v>
      </c>
      <c r="J49" s="12">
        <v>135.47999999999999</v>
      </c>
      <c r="K49" s="12">
        <v>0</v>
      </c>
      <c r="L49" s="12">
        <v>0</v>
      </c>
      <c r="M49" s="12">
        <v>0</v>
      </c>
      <c r="N49" s="12">
        <f>+SMar_InfraMR[[#This Row],[A.03.1 -  Longitud de Vías de Explotación No Electrificadas Troncales y Ramales (vía principal) (km)]]+SMar_InfraMR[[#This Row],[A.04.1 -  Longitud de Vías de Explotación Electrificadas Troncales y Ramales (vía principal) (km)]]</f>
        <v>135.47999999999999</v>
      </c>
      <c r="O49" s="12">
        <f>+SMar_InfraMR[[#This Row],[Total Vías (excluido Auxiliares)]]</f>
        <v>135.47999999999999</v>
      </c>
      <c r="P49" s="1">
        <v>19</v>
      </c>
      <c r="Q49" s="1">
        <v>1</v>
      </c>
      <c r="R49" s="1">
        <v>0</v>
      </c>
      <c r="S49" s="1">
        <f t="shared" si="1"/>
        <v>20</v>
      </c>
      <c r="T49" s="1">
        <v>0</v>
      </c>
      <c r="U49" s="1">
        <v>56</v>
      </c>
      <c r="V49" s="1">
        <v>0</v>
      </c>
      <c r="W49" s="1">
        <v>0</v>
      </c>
      <c r="X49" s="1">
        <v>0</v>
      </c>
      <c r="Y49" s="1">
        <f t="shared" si="2"/>
        <v>56</v>
      </c>
      <c r="Z49" s="1">
        <v>17</v>
      </c>
      <c r="AA49" s="1">
        <v>5</v>
      </c>
      <c r="AB49" s="1">
        <f>+SMar_InfraMR[[#This Row],[Total Pasos Vehiculares a Nivel]]</f>
        <v>56</v>
      </c>
      <c r="AC49" s="1">
        <f t="shared" si="3"/>
        <v>78</v>
      </c>
      <c r="AD49" s="1">
        <v>1</v>
      </c>
      <c r="AE49" s="1">
        <v>1</v>
      </c>
      <c r="AF49" s="1">
        <v>16</v>
      </c>
      <c r="AG49" s="1">
        <f t="shared" si="4"/>
        <v>18</v>
      </c>
      <c r="AH49" s="12">
        <v>41.3</v>
      </c>
      <c r="AI49" s="12">
        <v>0</v>
      </c>
      <c r="AJ49" s="12">
        <v>14.14</v>
      </c>
      <c r="AK49" s="12">
        <f t="shared" si="5"/>
        <v>55.44</v>
      </c>
      <c r="AL49" s="1">
        <v>3</v>
      </c>
      <c r="AM49" s="1">
        <v>2</v>
      </c>
      <c r="AN49" s="1">
        <v>32</v>
      </c>
      <c r="AO49" s="1">
        <f t="shared" si="6"/>
        <v>37</v>
      </c>
      <c r="AP49" s="1">
        <v>0</v>
      </c>
      <c r="AQ49" s="1">
        <v>0</v>
      </c>
      <c r="AR49" s="1">
        <v>0</v>
      </c>
      <c r="AS49" s="1">
        <f t="shared" si="7"/>
        <v>0</v>
      </c>
      <c r="AT49" s="1">
        <v>0</v>
      </c>
      <c r="AU49" s="1">
        <v>0</v>
      </c>
      <c r="AV49" s="1">
        <v>0</v>
      </c>
      <c r="AW49" s="1">
        <f t="shared" si="8"/>
        <v>0</v>
      </c>
      <c r="AX49" s="1">
        <v>104</v>
      </c>
      <c r="AY49" s="1">
        <v>42</v>
      </c>
      <c r="AZ49" s="1">
        <v>0</v>
      </c>
      <c r="BA49" s="1">
        <v>0</v>
      </c>
      <c r="BB49" s="1">
        <v>0</v>
      </c>
      <c r="BC49" s="1">
        <f t="shared" si="9"/>
        <v>146</v>
      </c>
      <c r="BD49" s="1">
        <v>7</v>
      </c>
      <c r="BE49" s="1">
        <v>0</v>
      </c>
      <c r="BF49" s="16">
        <v>1676</v>
      </c>
    </row>
    <row r="50" spans="1:58">
      <c r="A50" s="1">
        <v>1997</v>
      </c>
      <c r="B50" s="1" t="s">
        <v>115</v>
      </c>
      <c r="C50" s="12">
        <v>0</v>
      </c>
      <c r="D50" s="12">
        <v>55.44</v>
      </c>
      <c r="E50" s="12">
        <v>0</v>
      </c>
      <c r="F50" s="12">
        <v>0</v>
      </c>
      <c r="G50" s="12">
        <f t="shared" si="0"/>
        <v>55.44</v>
      </c>
      <c r="H50" s="12">
        <f>+SMar_InfraMR[[#This Row],[Total Líneas de Explotación ]]</f>
        <v>55.44</v>
      </c>
      <c r="I50" s="12">
        <f>+SMar_InfraMR[[#This Row],[Total Líneas de Explotación ]]</f>
        <v>55.44</v>
      </c>
      <c r="J50" s="12">
        <v>135.47999999999999</v>
      </c>
      <c r="K50" s="12">
        <v>0</v>
      </c>
      <c r="L50" s="12">
        <v>0</v>
      </c>
      <c r="M50" s="12">
        <v>0</v>
      </c>
      <c r="N50" s="12">
        <f>+SMar_InfraMR[[#This Row],[A.03.1 -  Longitud de Vías de Explotación No Electrificadas Troncales y Ramales (vía principal) (km)]]+SMar_InfraMR[[#This Row],[A.04.1 -  Longitud de Vías de Explotación Electrificadas Troncales y Ramales (vía principal) (km)]]</f>
        <v>135.47999999999999</v>
      </c>
      <c r="O50" s="12">
        <f>+SMar_InfraMR[[#This Row],[Total Vías (excluido Auxiliares)]]</f>
        <v>135.47999999999999</v>
      </c>
      <c r="P50" s="1">
        <v>19</v>
      </c>
      <c r="Q50" s="1">
        <v>1</v>
      </c>
      <c r="R50" s="1">
        <v>0</v>
      </c>
      <c r="S50" s="1">
        <f t="shared" si="1"/>
        <v>20</v>
      </c>
      <c r="T50" s="1">
        <v>0</v>
      </c>
      <c r="U50" s="1">
        <v>56</v>
      </c>
      <c r="V50" s="1">
        <v>0</v>
      </c>
      <c r="W50" s="1">
        <v>0</v>
      </c>
      <c r="X50" s="1">
        <v>0</v>
      </c>
      <c r="Y50" s="1">
        <f t="shared" si="2"/>
        <v>56</v>
      </c>
      <c r="Z50" s="1">
        <v>17</v>
      </c>
      <c r="AA50" s="1">
        <v>5</v>
      </c>
      <c r="AB50" s="1">
        <f>+SMar_InfraMR[[#This Row],[Total Pasos Vehiculares a Nivel]]</f>
        <v>56</v>
      </c>
      <c r="AC50" s="1">
        <f t="shared" si="3"/>
        <v>78</v>
      </c>
      <c r="AD50" s="1">
        <v>1</v>
      </c>
      <c r="AE50" s="1">
        <v>1</v>
      </c>
      <c r="AF50" s="1">
        <v>16</v>
      </c>
      <c r="AG50" s="1">
        <f t="shared" si="4"/>
        <v>18</v>
      </c>
      <c r="AH50" s="12">
        <v>41.3</v>
      </c>
      <c r="AI50" s="12">
        <v>0</v>
      </c>
      <c r="AJ50" s="12">
        <v>14.14</v>
      </c>
      <c r="AK50" s="12">
        <f t="shared" si="5"/>
        <v>55.44</v>
      </c>
      <c r="AL50" s="1">
        <v>3</v>
      </c>
      <c r="AM50" s="1">
        <v>2</v>
      </c>
      <c r="AN50" s="1">
        <v>32</v>
      </c>
      <c r="AO50" s="1">
        <f t="shared" si="6"/>
        <v>37</v>
      </c>
      <c r="AP50" s="1">
        <v>0</v>
      </c>
      <c r="AQ50" s="1">
        <v>0</v>
      </c>
      <c r="AR50" s="1">
        <v>0</v>
      </c>
      <c r="AS50" s="1">
        <f t="shared" si="7"/>
        <v>0</v>
      </c>
      <c r="AT50" s="1">
        <v>0</v>
      </c>
      <c r="AU50" s="1">
        <v>0</v>
      </c>
      <c r="AV50" s="1">
        <v>0</v>
      </c>
      <c r="AW50" s="1">
        <f t="shared" si="8"/>
        <v>0</v>
      </c>
      <c r="AX50" s="1">
        <v>104</v>
      </c>
      <c r="AY50" s="1">
        <v>42</v>
      </c>
      <c r="AZ50" s="1">
        <v>0</v>
      </c>
      <c r="BA50" s="1">
        <v>0</v>
      </c>
      <c r="BB50" s="1">
        <v>0</v>
      </c>
      <c r="BC50" s="1">
        <f t="shared" si="9"/>
        <v>146</v>
      </c>
      <c r="BD50" s="1">
        <v>7</v>
      </c>
      <c r="BE50" s="1">
        <v>0</v>
      </c>
      <c r="BF50" s="16">
        <v>1676</v>
      </c>
    </row>
    <row r="51" spans="1:58">
      <c r="A51" s="1">
        <v>1997</v>
      </c>
      <c r="B51" s="1" t="s">
        <v>116</v>
      </c>
      <c r="C51" s="12">
        <v>0</v>
      </c>
      <c r="D51" s="12">
        <v>55.44</v>
      </c>
      <c r="E51" s="12">
        <v>0</v>
      </c>
      <c r="F51" s="12">
        <v>0</v>
      </c>
      <c r="G51" s="12">
        <f t="shared" si="0"/>
        <v>55.44</v>
      </c>
      <c r="H51" s="12">
        <f>+SMar_InfraMR[[#This Row],[Total Líneas de Explotación ]]</f>
        <v>55.44</v>
      </c>
      <c r="I51" s="12">
        <f>+SMar_InfraMR[[#This Row],[Total Líneas de Explotación ]]</f>
        <v>55.44</v>
      </c>
      <c r="J51" s="12">
        <v>135.47999999999999</v>
      </c>
      <c r="K51" s="12">
        <v>0</v>
      </c>
      <c r="L51" s="12">
        <v>0</v>
      </c>
      <c r="M51" s="12">
        <v>0</v>
      </c>
      <c r="N51" s="12">
        <f>+SMar_InfraMR[[#This Row],[A.03.1 -  Longitud de Vías de Explotación No Electrificadas Troncales y Ramales (vía principal) (km)]]+SMar_InfraMR[[#This Row],[A.04.1 -  Longitud de Vías de Explotación Electrificadas Troncales y Ramales (vía principal) (km)]]</f>
        <v>135.47999999999999</v>
      </c>
      <c r="O51" s="12">
        <f>+SMar_InfraMR[[#This Row],[Total Vías (excluido Auxiliares)]]</f>
        <v>135.47999999999999</v>
      </c>
      <c r="P51" s="1">
        <v>19</v>
      </c>
      <c r="Q51" s="1">
        <v>1</v>
      </c>
      <c r="R51" s="1">
        <v>0</v>
      </c>
      <c r="S51" s="1">
        <f t="shared" si="1"/>
        <v>20</v>
      </c>
      <c r="T51" s="1">
        <v>0</v>
      </c>
      <c r="U51" s="1">
        <v>56</v>
      </c>
      <c r="V51" s="1">
        <v>0</v>
      </c>
      <c r="W51" s="1">
        <v>0</v>
      </c>
      <c r="X51" s="1">
        <v>0</v>
      </c>
      <c r="Y51" s="1">
        <f t="shared" si="2"/>
        <v>56</v>
      </c>
      <c r="Z51" s="1">
        <v>17</v>
      </c>
      <c r="AA51" s="1">
        <v>5</v>
      </c>
      <c r="AB51" s="1">
        <f>+SMar_InfraMR[[#This Row],[Total Pasos Vehiculares a Nivel]]</f>
        <v>56</v>
      </c>
      <c r="AC51" s="1">
        <f t="shared" si="3"/>
        <v>78</v>
      </c>
      <c r="AD51" s="1">
        <v>1</v>
      </c>
      <c r="AE51" s="1">
        <v>1</v>
      </c>
      <c r="AF51" s="1">
        <v>16</v>
      </c>
      <c r="AG51" s="1">
        <f t="shared" si="4"/>
        <v>18</v>
      </c>
      <c r="AH51" s="12">
        <v>41.3</v>
      </c>
      <c r="AI51" s="12">
        <v>0</v>
      </c>
      <c r="AJ51" s="12">
        <v>14.14</v>
      </c>
      <c r="AK51" s="12">
        <f t="shared" si="5"/>
        <v>55.44</v>
      </c>
      <c r="AL51" s="1">
        <v>3</v>
      </c>
      <c r="AM51" s="1">
        <v>2</v>
      </c>
      <c r="AN51" s="1">
        <v>32</v>
      </c>
      <c r="AO51" s="1">
        <f t="shared" si="6"/>
        <v>37</v>
      </c>
      <c r="AP51" s="1">
        <v>0</v>
      </c>
      <c r="AQ51" s="1">
        <v>0</v>
      </c>
      <c r="AR51" s="1">
        <v>0</v>
      </c>
      <c r="AS51" s="1">
        <f t="shared" si="7"/>
        <v>0</v>
      </c>
      <c r="AT51" s="1">
        <v>0</v>
      </c>
      <c r="AU51" s="1">
        <v>0</v>
      </c>
      <c r="AV51" s="1">
        <v>0</v>
      </c>
      <c r="AW51" s="1">
        <f t="shared" si="8"/>
        <v>0</v>
      </c>
      <c r="AX51" s="1">
        <v>104</v>
      </c>
      <c r="AY51" s="1">
        <v>42</v>
      </c>
      <c r="AZ51" s="1">
        <v>0</v>
      </c>
      <c r="BA51" s="1">
        <v>0</v>
      </c>
      <c r="BB51" s="1">
        <v>0</v>
      </c>
      <c r="BC51" s="1">
        <f t="shared" si="9"/>
        <v>146</v>
      </c>
      <c r="BD51" s="1">
        <v>7</v>
      </c>
      <c r="BE51" s="1">
        <v>0</v>
      </c>
      <c r="BF51" s="16">
        <v>1676</v>
      </c>
    </row>
    <row r="52" spans="1:58">
      <c r="A52" s="1">
        <v>1997</v>
      </c>
      <c r="B52" s="1" t="s">
        <v>117</v>
      </c>
      <c r="C52" s="12">
        <v>0</v>
      </c>
      <c r="D52" s="12">
        <v>55.44</v>
      </c>
      <c r="E52" s="12">
        <v>0</v>
      </c>
      <c r="F52" s="12">
        <v>0</v>
      </c>
      <c r="G52" s="12">
        <f t="shared" si="0"/>
        <v>55.44</v>
      </c>
      <c r="H52" s="12">
        <f>+SMar_InfraMR[[#This Row],[Total Líneas de Explotación ]]</f>
        <v>55.44</v>
      </c>
      <c r="I52" s="12">
        <f>+SMar_InfraMR[[#This Row],[Total Líneas de Explotación ]]</f>
        <v>55.44</v>
      </c>
      <c r="J52" s="12">
        <v>135.47999999999999</v>
      </c>
      <c r="K52" s="12">
        <v>0</v>
      </c>
      <c r="L52" s="12">
        <v>0</v>
      </c>
      <c r="M52" s="12">
        <v>0</v>
      </c>
      <c r="N52" s="12">
        <f>+SMar_InfraMR[[#This Row],[A.03.1 -  Longitud de Vías de Explotación No Electrificadas Troncales y Ramales (vía principal) (km)]]+SMar_InfraMR[[#This Row],[A.04.1 -  Longitud de Vías de Explotación Electrificadas Troncales y Ramales (vía principal) (km)]]</f>
        <v>135.47999999999999</v>
      </c>
      <c r="O52" s="12">
        <f>+SMar_InfraMR[[#This Row],[Total Vías (excluido Auxiliares)]]</f>
        <v>135.47999999999999</v>
      </c>
      <c r="P52" s="1">
        <v>19</v>
      </c>
      <c r="Q52" s="1">
        <v>1</v>
      </c>
      <c r="R52" s="1">
        <v>0</v>
      </c>
      <c r="S52" s="1">
        <f t="shared" si="1"/>
        <v>20</v>
      </c>
      <c r="T52" s="1">
        <v>0</v>
      </c>
      <c r="U52" s="1">
        <v>56</v>
      </c>
      <c r="V52" s="1">
        <v>0</v>
      </c>
      <c r="W52" s="1">
        <v>0</v>
      </c>
      <c r="X52" s="1">
        <v>0</v>
      </c>
      <c r="Y52" s="1">
        <f t="shared" si="2"/>
        <v>56</v>
      </c>
      <c r="Z52" s="1">
        <v>17</v>
      </c>
      <c r="AA52" s="1">
        <v>5</v>
      </c>
      <c r="AB52" s="1">
        <f>+SMar_InfraMR[[#This Row],[Total Pasos Vehiculares a Nivel]]</f>
        <v>56</v>
      </c>
      <c r="AC52" s="1">
        <f t="shared" si="3"/>
        <v>78</v>
      </c>
      <c r="AD52" s="1">
        <v>1</v>
      </c>
      <c r="AE52" s="1">
        <v>1</v>
      </c>
      <c r="AF52" s="1">
        <v>16</v>
      </c>
      <c r="AG52" s="1">
        <f t="shared" si="4"/>
        <v>18</v>
      </c>
      <c r="AH52" s="12">
        <v>41.3</v>
      </c>
      <c r="AI52" s="12">
        <v>0</v>
      </c>
      <c r="AJ52" s="12">
        <v>14.14</v>
      </c>
      <c r="AK52" s="12">
        <f t="shared" si="5"/>
        <v>55.44</v>
      </c>
      <c r="AL52" s="1">
        <v>3</v>
      </c>
      <c r="AM52" s="1">
        <v>2</v>
      </c>
      <c r="AN52" s="1">
        <v>32</v>
      </c>
      <c r="AO52" s="1">
        <f t="shared" si="6"/>
        <v>37</v>
      </c>
      <c r="AP52" s="1">
        <v>0</v>
      </c>
      <c r="AQ52" s="1">
        <v>0</v>
      </c>
      <c r="AR52" s="1">
        <v>0</v>
      </c>
      <c r="AS52" s="1">
        <f t="shared" si="7"/>
        <v>0</v>
      </c>
      <c r="AT52" s="1">
        <v>0</v>
      </c>
      <c r="AU52" s="1">
        <v>0</v>
      </c>
      <c r="AV52" s="1">
        <v>0</v>
      </c>
      <c r="AW52" s="1">
        <f t="shared" si="8"/>
        <v>0</v>
      </c>
      <c r="AX52" s="1">
        <v>104</v>
      </c>
      <c r="AY52" s="1">
        <v>42</v>
      </c>
      <c r="AZ52" s="1">
        <v>0</v>
      </c>
      <c r="BA52" s="1">
        <v>0</v>
      </c>
      <c r="BB52" s="1">
        <v>0</v>
      </c>
      <c r="BC52" s="1">
        <f t="shared" si="9"/>
        <v>146</v>
      </c>
      <c r="BD52" s="1">
        <v>7</v>
      </c>
      <c r="BE52" s="1">
        <v>0</v>
      </c>
      <c r="BF52" s="16">
        <v>1676</v>
      </c>
    </row>
    <row r="53" spans="1:58">
      <c r="A53" s="1">
        <v>1997</v>
      </c>
      <c r="B53" s="1" t="s">
        <v>118</v>
      </c>
      <c r="C53" s="12">
        <v>0</v>
      </c>
      <c r="D53" s="12">
        <v>55.44</v>
      </c>
      <c r="E53" s="12">
        <v>0</v>
      </c>
      <c r="F53" s="12">
        <v>0</v>
      </c>
      <c r="G53" s="12">
        <f t="shared" si="0"/>
        <v>55.44</v>
      </c>
      <c r="H53" s="12">
        <f>+SMar_InfraMR[[#This Row],[Total Líneas de Explotación ]]</f>
        <v>55.44</v>
      </c>
      <c r="I53" s="12">
        <f>+SMar_InfraMR[[#This Row],[Total Líneas de Explotación ]]</f>
        <v>55.44</v>
      </c>
      <c r="J53" s="12">
        <v>135.47999999999999</v>
      </c>
      <c r="K53" s="12">
        <v>0</v>
      </c>
      <c r="L53" s="12">
        <v>0</v>
      </c>
      <c r="M53" s="12">
        <v>0</v>
      </c>
      <c r="N53" s="12">
        <f>+SMar_InfraMR[[#This Row],[A.03.1 -  Longitud de Vías de Explotación No Electrificadas Troncales y Ramales (vía principal) (km)]]+SMar_InfraMR[[#This Row],[A.04.1 -  Longitud de Vías de Explotación Electrificadas Troncales y Ramales (vía principal) (km)]]</f>
        <v>135.47999999999999</v>
      </c>
      <c r="O53" s="12">
        <f>+SMar_InfraMR[[#This Row],[Total Vías (excluido Auxiliares)]]</f>
        <v>135.47999999999999</v>
      </c>
      <c r="P53" s="1">
        <v>19</v>
      </c>
      <c r="Q53" s="1">
        <v>1</v>
      </c>
      <c r="R53" s="1">
        <v>0</v>
      </c>
      <c r="S53" s="1">
        <f t="shared" si="1"/>
        <v>20</v>
      </c>
      <c r="T53" s="1">
        <v>0</v>
      </c>
      <c r="U53" s="1">
        <v>56</v>
      </c>
      <c r="V53" s="1">
        <v>0</v>
      </c>
      <c r="W53" s="1">
        <v>0</v>
      </c>
      <c r="X53" s="1">
        <v>0</v>
      </c>
      <c r="Y53" s="1">
        <f t="shared" si="2"/>
        <v>56</v>
      </c>
      <c r="Z53" s="1">
        <v>17</v>
      </c>
      <c r="AA53" s="1">
        <v>5</v>
      </c>
      <c r="AB53" s="1">
        <f>+SMar_InfraMR[[#This Row],[Total Pasos Vehiculares a Nivel]]</f>
        <v>56</v>
      </c>
      <c r="AC53" s="1">
        <f t="shared" si="3"/>
        <v>78</v>
      </c>
      <c r="AD53" s="1">
        <v>1</v>
      </c>
      <c r="AE53" s="1">
        <v>1</v>
      </c>
      <c r="AF53" s="1">
        <v>16</v>
      </c>
      <c r="AG53" s="1">
        <f t="shared" si="4"/>
        <v>18</v>
      </c>
      <c r="AH53" s="12">
        <v>41.3</v>
      </c>
      <c r="AI53" s="12">
        <v>0</v>
      </c>
      <c r="AJ53" s="12">
        <v>14.14</v>
      </c>
      <c r="AK53" s="12">
        <f t="shared" si="5"/>
        <v>55.44</v>
      </c>
      <c r="AL53" s="1">
        <v>3</v>
      </c>
      <c r="AM53" s="1">
        <v>2</v>
      </c>
      <c r="AN53" s="1">
        <v>32</v>
      </c>
      <c r="AO53" s="1">
        <f t="shared" si="6"/>
        <v>37</v>
      </c>
      <c r="AP53" s="1">
        <v>0</v>
      </c>
      <c r="AQ53" s="1">
        <v>0</v>
      </c>
      <c r="AR53" s="1">
        <v>0</v>
      </c>
      <c r="AS53" s="1">
        <f t="shared" si="7"/>
        <v>0</v>
      </c>
      <c r="AT53" s="1">
        <v>0</v>
      </c>
      <c r="AU53" s="1">
        <v>0</v>
      </c>
      <c r="AV53" s="1">
        <v>0</v>
      </c>
      <c r="AW53" s="1">
        <f t="shared" si="8"/>
        <v>0</v>
      </c>
      <c r="AX53" s="1">
        <v>104</v>
      </c>
      <c r="AY53" s="1">
        <v>42</v>
      </c>
      <c r="AZ53" s="1">
        <v>0</v>
      </c>
      <c r="BA53" s="1">
        <v>0</v>
      </c>
      <c r="BB53" s="1">
        <v>0</v>
      </c>
      <c r="BC53" s="1">
        <f t="shared" si="9"/>
        <v>146</v>
      </c>
      <c r="BD53" s="1">
        <v>7</v>
      </c>
      <c r="BE53" s="1">
        <v>0</v>
      </c>
      <c r="BF53" s="16">
        <v>1676</v>
      </c>
    </row>
    <row r="54" spans="1:58">
      <c r="A54" s="1">
        <v>1997</v>
      </c>
      <c r="B54" s="1" t="s">
        <v>119</v>
      </c>
      <c r="C54" s="12">
        <v>0</v>
      </c>
      <c r="D54" s="12">
        <v>55.44</v>
      </c>
      <c r="E54" s="12">
        <v>0</v>
      </c>
      <c r="F54" s="12">
        <v>0</v>
      </c>
      <c r="G54" s="12">
        <f t="shared" si="0"/>
        <v>55.44</v>
      </c>
      <c r="H54" s="12">
        <f>+SMar_InfraMR[[#This Row],[Total Líneas de Explotación ]]</f>
        <v>55.44</v>
      </c>
      <c r="I54" s="12">
        <f>+SMar_InfraMR[[#This Row],[Total Líneas de Explotación ]]</f>
        <v>55.44</v>
      </c>
      <c r="J54" s="12">
        <v>135.47999999999999</v>
      </c>
      <c r="K54" s="12">
        <v>0</v>
      </c>
      <c r="L54" s="12">
        <v>0</v>
      </c>
      <c r="M54" s="12">
        <v>0</v>
      </c>
      <c r="N54" s="12">
        <f>+SMar_InfraMR[[#This Row],[A.03.1 -  Longitud de Vías de Explotación No Electrificadas Troncales y Ramales (vía principal) (km)]]+SMar_InfraMR[[#This Row],[A.04.1 -  Longitud de Vías de Explotación Electrificadas Troncales y Ramales (vía principal) (km)]]</f>
        <v>135.47999999999999</v>
      </c>
      <c r="O54" s="12">
        <f>+SMar_InfraMR[[#This Row],[Total Vías (excluido Auxiliares)]]</f>
        <v>135.47999999999999</v>
      </c>
      <c r="P54" s="1">
        <v>19</v>
      </c>
      <c r="Q54" s="1">
        <v>1</v>
      </c>
      <c r="R54" s="1">
        <v>0</v>
      </c>
      <c r="S54" s="1">
        <f t="shared" si="1"/>
        <v>20</v>
      </c>
      <c r="T54" s="1">
        <v>0</v>
      </c>
      <c r="U54" s="1">
        <v>56</v>
      </c>
      <c r="V54" s="1">
        <v>0</v>
      </c>
      <c r="W54" s="1">
        <v>0</v>
      </c>
      <c r="X54" s="1">
        <v>0</v>
      </c>
      <c r="Y54" s="1">
        <f t="shared" si="2"/>
        <v>56</v>
      </c>
      <c r="Z54" s="1">
        <v>17</v>
      </c>
      <c r="AA54" s="1">
        <v>5</v>
      </c>
      <c r="AB54" s="1">
        <f>+SMar_InfraMR[[#This Row],[Total Pasos Vehiculares a Nivel]]</f>
        <v>56</v>
      </c>
      <c r="AC54" s="1">
        <f t="shared" si="3"/>
        <v>78</v>
      </c>
      <c r="AD54" s="1">
        <v>1</v>
      </c>
      <c r="AE54" s="1">
        <v>1</v>
      </c>
      <c r="AF54" s="1">
        <v>16</v>
      </c>
      <c r="AG54" s="1">
        <f t="shared" si="4"/>
        <v>18</v>
      </c>
      <c r="AH54" s="12">
        <v>41.3</v>
      </c>
      <c r="AI54" s="12">
        <v>0</v>
      </c>
      <c r="AJ54" s="12">
        <v>14.14</v>
      </c>
      <c r="AK54" s="12">
        <f t="shared" si="5"/>
        <v>55.44</v>
      </c>
      <c r="AL54" s="1">
        <v>3</v>
      </c>
      <c r="AM54" s="1">
        <v>2</v>
      </c>
      <c r="AN54" s="1">
        <v>32</v>
      </c>
      <c r="AO54" s="1">
        <f t="shared" si="6"/>
        <v>37</v>
      </c>
      <c r="AP54" s="1">
        <v>0</v>
      </c>
      <c r="AQ54" s="1">
        <v>0</v>
      </c>
      <c r="AR54" s="1">
        <v>0</v>
      </c>
      <c r="AS54" s="1">
        <f t="shared" si="7"/>
        <v>0</v>
      </c>
      <c r="AT54" s="1">
        <v>0</v>
      </c>
      <c r="AU54" s="1">
        <v>0</v>
      </c>
      <c r="AV54" s="1">
        <v>0</v>
      </c>
      <c r="AW54" s="1">
        <f t="shared" si="8"/>
        <v>0</v>
      </c>
      <c r="AX54" s="1">
        <v>104</v>
      </c>
      <c r="AY54" s="1">
        <v>42</v>
      </c>
      <c r="AZ54" s="1">
        <v>0</v>
      </c>
      <c r="BA54" s="1">
        <v>0</v>
      </c>
      <c r="BB54" s="1">
        <v>0</v>
      </c>
      <c r="BC54" s="1">
        <f t="shared" si="9"/>
        <v>146</v>
      </c>
      <c r="BD54" s="1">
        <v>7</v>
      </c>
      <c r="BE54" s="1">
        <v>0</v>
      </c>
      <c r="BF54" s="16">
        <v>1676</v>
      </c>
    </row>
    <row r="55" spans="1:58">
      <c r="A55" s="1">
        <v>1997</v>
      </c>
      <c r="B55" s="1" t="s">
        <v>120</v>
      </c>
      <c r="C55" s="12">
        <v>0</v>
      </c>
      <c r="D55" s="12">
        <v>55.44</v>
      </c>
      <c r="E55" s="12">
        <v>0</v>
      </c>
      <c r="F55" s="12">
        <v>0</v>
      </c>
      <c r="G55" s="12">
        <f t="shared" si="0"/>
        <v>55.44</v>
      </c>
      <c r="H55" s="12">
        <f>+SMar_InfraMR[[#This Row],[Total Líneas de Explotación ]]</f>
        <v>55.44</v>
      </c>
      <c r="I55" s="12">
        <f>+SMar_InfraMR[[#This Row],[Total Líneas de Explotación ]]</f>
        <v>55.44</v>
      </c>
      <c r="J55" s="12">
        <v>135.47999999999999</v>
      </c>
      <c r="K55" s="12">
        <v>0</v>
      </c>
      <c r="L55" s="12">
        <v>0</v>
      </c>
      <c r="M55" s="12">
        <v>0</v>
      </c>
      <c r="N55" s="12">
        <f>+SMar_InfraMR[[#This Row],[A.03.1 -  Longitud de Vías de Explotación No Electrificadas Troncales y Ramales (vía principal) (km)]]+SMar_InfraMR[[#This Row],[A.04.1 -  Longitud de Vías de Explotación Electrificadas Troncales y Ramales (vía principal) (km)]]</f>
        <v>135.47999999999999</v>
      </c>
      <c r="O55" s="12">
        <f>+SMar_InfraMR[[#This Row],[Total Vías (excluido Auxiliares)]]</f>
        <v>135.47999999999999</v>
      </c>
      <c r="P55" s="1">
        <v>19</v>
      </c>
      <c r="Q55" s="1">
        <v>1</v>
      </c>
      <c r="R55" s="1">
        <v>0</v>
      </c>
      <c r="S55" s="1">
        <f t="shared" si="1"/>
        <v>20</v>
      </c>
      <c r="T55" s="1">
        <v>0</v>
      </c>
      <c r="U55" s="1">
        <v>56</v>
      </c>
      <c r="V55" s="1">
        <v>0</v>
      </c>
      <c r="W55" s="1">
        <v>0</v>
      </c>
      <c r="X55" s="1">
        <v>0</v>
      </c>
      <c r="Y55" s="1">
        <f t="shared" si="2"/>
        <v>56</v>
      </c>
      <c r="Z55" s="1">
        <v>17</v>
      </c>
      <c r="AA55" s="1">
        <v>5</v>
      </c>
      <c r="AB55" s="1">
        <f>+SMar_InfraMR[[#This Row],[Total Pasos Vehiculares a Nivel]]</f>
        <v>56</v>
      </c>
      <c r="AC55" s="1">
        <f t="shared" si="3"/>
        <v>78</v>
      </c>
      <c r="AD55" s="1">
        <v>1</v>
      </c>
      <c r="AE55" s="1">
        <v>1</v>
      </c>
      <c r="AF55" s="1">
        <v>16</v>
      </c>
      <c r="AG55" s="1">
        <f t="shared" si="4"/>
        <v>18</v>
      </c>
      <c r="AH55" s="12">
        <v>41.3</v>
      </c>
      <c r="AI55" s="12">
        <v>0</v>
      </c>
      <c r="AJ55" s="12">
        <v>14.14</v>
      </c>
      <c r="AK55" s="12">
        <f t="shared" si="5"/>
        <v>55.44</v>
      </c>
      <c r="AL55" s="1">
        <v>3</v>
      </c>
      <c r="AM55" s="1">
        <v>2</v>
      </c>
      <c r="AN55" s="1">
        <v>32</v>
      </c>
      <c r="AO55" s="1">
        <f t="shared" si="6"/>
        <v>37</v>
      </c>
      <c r="AP55" s="1">
        <v>0</v>
      </c>
      <c r="AQ55" s="1">
        <v>0</v>
      </c>
      <c r="AR55" s="1">
        <v>0</v>
      </c>
      <c r="AS55" s="1">
        <f t="shared" si="7"/>
        <v>0</v>
      </c>
      <c r="AT55" s="1">
        <v>0</v>
      </c>
      <c r="AU55" s="1">
        <v>0</v>
      </c>
      <c r="AV55" s="1">
        <v>0</v>
      </c>
      <c r="AW55" s="1">
        <f t="shared" si="8"/>
        <v>0</v>
      </c>
      <c r="AX55" s="1">
        <v>104</v>
      </c>
      <c r="AY55" s="1">
        <v>42</v>
      </c>
      <c r="AZ55" s="1">
        <v>0</v>
      </c>
      <c r="BA55" s="1">
        <v>0</v>
      </c>
      <c r="BB55" s="1">
        <v>0</v>
      </c>
      <c r="BC55" s="1">
        <f t="shared" si="9"/>
        <v>146</v>
      </c>
      <c r="BD55" s="1">
        <v>7</v>
      </c>
      <c r="BE55" s="1">
        <v>0</v>
      </c>
      <c r="BF55" s="16">
        <v>1676</v>
      </c>
    </row>
    <row r="56" spans="1:58">
      <c r="A56" s="1">
        <v>1997</v>
      </c>
      <c r="B56" s="1" t="s">
        <v>121</v>
      </c>
      <c r="C56" s="12">
        <v>0</v>
      </c>
      <c r="D56" s="12">
        <v>55.44</v>
      </c>
      <c r="E56" s="12">
        <v>0</v>
      </c>
      <c r="F56" s="12">
        <v>0</v>
      </c>
      <c r="G56" s="12">
        <f t="shared" si="0"/>
        <v>55.44</v>
      </c>
      <c r="H56" s="12">
        <f>+SMar_InfraMR[[#This Row],[Total Líneas de Explotación ]]</f>
        <v>55.44</v>
      </c>
      <c r="I56" s="12">
        <f>+SMar_InfraMR[[#This Row],[Total Líneas de Explotación ]]</f>
        <v>55.44</v>
      </c>
      <c r="J56" s="12">
        <v>135.47999999999999</v>
      </c>
      <c r="K56" s="12">
        <v>0</v>
      </c>
      <c r="L56" s="12">
        <v>0</v>
      </c>
      <c r="M56" s="12">
        <v>0</v>
      </c>
      <c r="N56" s="12">
        <f>+SMar_InfraMR[[#This Row],[A.03.1 -  Longitud de Vías de Explotación No Electrificadas Troncales y Ramales (vía principal) (km)]]+SMar_InfraMR[[#This Row],[A.04.1 -  Longitud de Vías de Explotación Electrificadas Troncales y Ramales (vía principal) (km)]]</f>
        <v>135.47999999999999</v>
      </c>
      <c r="O56" s="12">
        <f>+SMar_InfraMR[[#This Row],[Total Vías (excluido Auxiliares)]]</f>
        <v>135.47999999999999</v>
      </c>
      <c r="P56" s="1">
        <v>19</v>
      </c>
      <c r="Q56" s="1">
        <v>1</v>
      </c>
      <c r="R56" s="1">
        <v>0</v>
      </c>
      <c r="S56" s="1">
        <f t="shared" si="1"/>
        <v>20</v>
      </c>
      <c r="T56" s="1">
        <v>0</v>
      </c>
      <c r="U56" s="1">
        <v>56</v>
      </c>
      <c r="V56" s="1">
        <v>0</v>
      </c>
      <c r="W56" s="1">
        <v>0</v>
      </c>
      <c r="X56" s="1">
        <v>0</v>
      </c>
      <c r="Y56" s="1">
        <f t="shared" si="2"/>
        <v>56</v>
      </c>
      <c r="Z56" s="1">
        <v>17</v>
      </c>
      <c r="AA56" s="1">
        <v>5</v>
      </c>
      <c r="AB56" s="1">
        <f>+SMar_InfraMR[[#This Row],[Total Pasos Vehiculares a Nivel]]</f>
        <v>56</v>
      </c>
      <c r="AC56" s="1">
        <f t="shared" si="3"/>
        <v>78</v>
      </c>
      <c r="AD56" s="1">
        <v>1</v>
      </c>
      <c r="AE56" s="1">
        <v>1</v>
      </c>
      <c r="AF56" s="1">
        <v>16</v>
      </c>
      <c r="AG56" s="1">
        <f t="shared" si="4"/>
        <v>18</v>
      </c>
      <c r="AH56" s="12">
        <v>41.3</v>
      </c>
      <c r="AI56" s="12">
        <v>0</v>
      </c>
      <c r="AJ56" s="12">
        <v>14.14</v>
      </c>
      <c r="AK56" s="12">
        <f t="shared" si="5"/>
        <v>55.44</v>
      </c>
      <c r="AL56" s="1">
        <v>3</v>
      </c>
      <c r="AM56" s="1">
        <v>2</v>
      </c>
      <c r="AN56" s="1">
        <v>32</v>
      </c>
      <c r="AO56" s="1">
        <f t="shared" si="6"/>
        <v>37</v>
      </c>
      <c r="AP56" s="1">
        <v>0</v>
      </c>
      <c r="AQ56" s="1">
        <v>0</v>
      </c>
      <c r="AR56" s="1">
        <v>0</v>
      </c>
      <c r="AS56" s="1">
        <f t="shared" si="7"/>
        <v>0</v>
      </c>
      <c r="AT56" s="1">
        <v>0</v>
      </c>
      <c r="AU56" s="1">
        <v>0</v>
      </c>
      <c r="AV56" s="1">
        <v>0</v>
      </c>
      <c r="AW56" s="1">
        <f t="shared" si="8"/>
        <v>0</v>
      </c>
      <c r="AX56" s="1">
        <v>104</v>
      </c>
      <c r="AY56" s="1">
        <v>42</v>
      </c>
      <c r="AZ56" s="1">
        <v>0</v>
      </c>
      <c r="BA56" s="1">
        <v>0</v>
      </c>
      <c r="BB56" s="1">
        <v>0</v>
      </c>
      <c r="BC56" s="1">
        <f t="shared" si="9"/>
        <v>146</v>
      </c>
      <c r="BD56" s="1">
        <v>7</v>
      </c>
      <c r="BE56" s="1">
        <v>0</v>
      </c>
      <c r="BF56" s="16">
        <v>1676</v>
      </c>
    </row>
    <row r="57" spans="1:58">
      <c r="A57" s="1">
        <v>1997</v>
      </c>
      <c r="B57" s="1" t="s">
        <v>122</v>
      </c>
      <c r="C57" s="12">
        <v>0</v>
      </c>
      <c r="D57" s="12">
        <v>55.44</v>
      </c>
      <c r="E57" s="12">
        <v>0</v>
      </c>
      <c r="F57" s="12">
        <v>0</v>
      </c>
      <c r="G57" s="12">
        <f t="shared" si="0"/>
        <v>55.44</v>
      </c>
      <c r="H57" s="12">
        <f>+SMar_InfraMR[[#This Row],[Total Líneas de Explotación ]]</f>
        <v>55.44</v>
      </c>
      <c r="I57" s="12">
        <f>+SMar_InfraMR[[#This Row],[Total Líneas de Explotación ]]</f>
        <v>55.44</v>
      </c>
      <c r="J57" s="12">
        <v>135.47999999999999</v>
      </c>
      <c r="K57" s="12">
        <v>0</v>
      </c>
      <c r="L57" s="12">
        <v>0</v>
      </c>
      <c r="M57" s="12">
        <v>0</v>
      </c>
      <c r="N57" s="12">
        <f>+SMar_InfraMR[[#This Row],[A.03.1 -  Longitud de Vías de Explotación No Electrificadas Troncales y Ramales (vía principal) (km)]]+SMar_InfraMR[[#This Row],[A.04.1 -  Longitud de Vías de Explotación Electrificadas Troncales y Ramales (vía principal) (km)]]</f>
        <v>135.47999999999999</v>
      </c>
      <c r="O57" s="12">
        <f>+SMar_InfraMR[[#This Row],[Total Vías (excluido Auxiliares)]]</f>
        <v>135.47999999999999</v>
      </c>
      <c r="P57" s="1">
        <v>19</v>
      </c>
      <c r="Q57" s="1">
        <v>1</v>
      </c>
      <c r="R57" s="1">
        <v>0</v>
      </c>
      <c r="S57" s="1">
        <f t="shared" si="1"/>
        <v>20</v>
      </c>
      <c r="T57" s="1">
        <v>0</v>
      </c>
      <c r="U57" s="1">
        <v>56</v>
      </c>
      <c r="V57" s="1">
        <v>0</v>
      </c>
      <c r="W57" s="1">
        <v>0</v>
      </c>
      <c r="X57" s="1">
        <v>0</v>
      </c>
      <c r="Y57" s="1">
        <f t="shared" si="2"/>
        <v>56</v>
      </c>
      <c r="Z57" s="1">
        <v>17</v>
      </c>
      <c r="AA57" s="1">
        <v>5</v>
      </c>
      <c r="AB57" s="1">
        <f>+SMar_InfraMR[[#This Row],[Total Pasos Vehiculares a Nivel]]</f>
        <v>56</v>
      </c>
      <c r="AC57" s="1">
        <f t="shared" si="3"/>
        <v>78</v>
      </c>
      <c r="AD57" s="1">
        <v>1</v>
      </c>
      <c r="AE57" s="1">
        <v>1</v>
      </c>
      <c r="AF57" s="1">
        <v>16</v>
      </c>
      <c r="AG57" s="1">
        <f t="shared" si="4"/>
        <v>18</v>
      </c>
      <c r="AH57" s="12">
        <v>41.3</v>
      </c>
      <c r="AI57" s="12">
        <v>0</v>
      </c>
      <c r="AJ57" s="12">
        <v>14.14</v>
      </c>
      <c r="AK57" s="12">
        <f t="shared" si="5"/>
        <v>55.44</v>
      </c>
      <c r="AL57" s="1">
        <v>3</v>
      </c>
      <c r="AM57" s="1">
        <v>2</v>
      </c>
      <c r="AN57" s="1">
        <v>32</v>
      </c>
      <c r="AO57" s="1">
        <f t="shared" si="6"/>
        <v>37</v>
      </c>
      <c r="AP57" s="1">
        <v>0</v>
      </c>
      <c r="AQ57" s="1">
        <v>0</v>
      </c>
      <c r="AR57" s="1">
        <v>0</v>
      </c>
      <c r="AS57" s="1">
        <f t="shared" si="7"/>
        <v>0</v>
      </c>
      <c r="AT57" s="1">
        <v>0</v>
      </c>
      <c r="AU57" s="1">
        <v>0</v>
      </c>
      <c r="AV57" s="1">
        <v>0</v>
      </c>
      <c r="AW57" s="1">
        <f t="shared" si="8"/>
        <v>0</v>
      </c>
      <c r="AX57" s="1">
        <v>104</v>
      </c>
      <c r="AY57" s="1">
        <v>42</v>
      </c>
      <c r="AZ57" s="1">
        <v>0</v>
      </c>
      <c r="BA57" s="1">
        <v>0</v>
      </c>
      <c r="BB57" s="1">
        <v>0</v>
      </c>
      <c r="BC57" s="1">
        <f t="shared" si="9"/>
        <v>146</v>
      </c>
      <c r="BD57" s="1">
        <v>7</v>
      </c>
      <c r="BE57" s="1">
        <v>0</v>
      </c>
      <c r="BF57" s="16">
        <v>1676</v>
      </c>
    </row>
    <row r="58" spans="1:58">
      <c r="A58" s="1">
        <v>1997</v>
      </c>
      <c r="B58" s="1" t="s">
        <v>123</v>
      </c>
      <c r="C58" s="12">
        <v>0</v>
      </c>
      <c r="D58" s="12">
        <v>55.44</v>
      </c>
      <c r="E58" s="12">
        <v>0</v>
      </c>
      <c r="F58" s="12">
        <v>0</v>
      </c>
      <c r="G58" s="12">
        <f t="shared" si="0"/>
        <v>55.44</v>
      </c>
      <c r="H58" s="12">
        <f>+SMar_InfraMR[[#This Row],[Total Líneas de Explotación ]]</f>
        <v>55.44</v>
      </c>
      <c r="I58" s="12">
        <f>+SMar_InfraMR[[#This Row],[Total Líneas de Explotación ]]</f>
        <v>55.44</v>
      </c>
      <c r="J58" s="12">
        <v>135.47999999999999</v>
      </c>
      <c r="K58" s="12">
        <v>0</v>
      </c>
      <c r="L58" s="12">
        <v>0</v>
      </c>
      <c r="M58" s="12">
        <v>0</v>
      </c>
      <c r="N58" s="12">
        <f>+SMar_InfraMR[[#This Row],[A.03.1 -  Longitud de Vías de Explotación No Electrificadas Troncales y Ramales (vía principal) (km)]]+SMar_InfraMR[[#This Row],[A.04.1 -  Longitud de Vías de Explotación Electrificadas Troncales y Ramales (vía principal) (km)]]</f>
        <v>135.47999999999999</v>
      </c>
      <c r="O58" s="12">
        <f>+SMar_InfraMR[[#This Row],[Total Vías (excluido Auxiliares)]]</f>
        <v>135.47999999999999</v>
      </c>
      <c r="P58" s="1">
        <v>19</v>
      </c>
      <c r="Q58" s="1">
        <v>1</v>
      </c>
      <c r="R58" s="1">
        <v>0</v>
      </c>
      <c r="S58" s="1">
        <f t="shared" si="1"/>
        <v>20</v>
      </c>
      <c r="T58" s="1">
        <v>0</v>
      </c>
      <c r="U58" s="1">
        <v>56</v>
      </c>
      <c r="V58" s="1">
        <v>0</v>
      </c>
      <c r="W58" s="1">
        <v>0</v>
      </c>
      <c r="X58" s="1">
        <v>0</v>
      </c>
      <c r="Y58" s="1">
        <f t="shared" si="2"/>
        <v>56</v>
      </c>
      <c r="Z58" s="1">
        <v>17</v>
      </c>
      <c r="AA58" s="1">
        <v>5</v>
      </c>
      <c r="AB58" s="1">
        <f>+SMar_InfraMR[[#This Row],[Total Pasos Vehiculares a Nivel]]</f>
        <v>56</v>
      </c>
      <c r="AC58" s="1">
        <f t="shared" si="3"/>
        <v>78</v>
      </c>
      <c r="AD58" s="1">
        <v>1</v>
      </c>
      <c r="AE58" s="1">
        <v>1</v>
      </c>
      <c r="AF58" s="1">
        <v>16</v>
      </c>
      <c r="AG58" s="1">
        <f t="shared" si="4"/>
        <v>18</v>
      </c>
      <c r="AH58" s="12">
        <v>41.3</v>
      </c>
      <c r="AI58" s="12">
        <v>0</v>
      </c>
      <c r="AJ58" s="12">
        <v>14.14</v>
      </c>
      <c r="AK58" s="12">
        <f t="shared" si="5"/>
        <v>55.44</v>
      </c>
      <c r="AL58" s="1">
        <v>3</v>
      </c>
      <c r="AM58" s="1">
        <v>2</v>
      </c>
      <c r="AN58" s="1">
        <v>32</v>
      </c>
      <c r="AO58" s="1">
        <f t="shared" si="6"/>
        <v>37</v>
      </c>
      <c r="AP58" s="1">
        <v>0</v>
      </c>
      <c r="AQ58" s="1">
        <v>0</v>
      </c>
      <c r="AR58" s="1">
        <v>0</v>
      </c>
      <c r="AS58" s="1">
        <f t="shared" si="7"/>
        <v>0</v>
      </c>
      <c r="AT58" s="1">
        <v>0</v>
      </c>
      <c r="AU58" s="1">
        <v>0</v>
      </c>
      <c r="AV58" s="1">
        <v>0</v>
      </c>
      <c r="AW58" s="1">
        <f t="shared" si="8"/>
        <v>0</v>
      </c>
      <c r="AX58" s="1">
        <v>104</v>
      </c>
      <c r="AY58" s="1">
        <v>42</v>
      </c>
      <c r="AZ58" s="1">
        <v>0</v>
      </c>
      <c r="BA58" s="1">
        <v>0</v>
      </c>
      <c r="BB58" s="1">
        <v>0</v>
      </c>
      <c r="BC58" s="1">
        <f t="shared" si="9"/>
        <v>146</v>
      </c>
      <c r="BD58" s="1">
        <v>7</v>
      </c>
      <c r="BE58" s="1">
        <v>0</v>
      </c>
      <c r="BF58" s="16">
        <v>1676</v>
      </c>
    </row>
    <row r="59" spans="1:58">
      <c r="A59" s="1">
        <v>1997</v>
      </c>
      <c r="B59" s="1" t="s">
        <v>124</v>
      </c>
      <c r="C59" s="12">
        <v>0</v>
      </c>
      <c r="D59" s="12">
        <v>55.44</v>
      </c>
      <c r="E59" s="12">
        <v>0</v>
      </c>
      <c r="F59" s="12">
        <v>0</v>
      </c>
      <c r="G59" s="12">
        <f t="shared" si="0"/>
        <v>55.44</v>
      </c>
      <c r="H59" s="12">
        <f>+SMar_InfraMR[[#This Row],[Total Líneas de Explotación ]]</f>
        <v>55.44</v>
      </c>
      <c r="I59" s="12">
        <f>+SMar_InfraMR[[#This Row],[Total Líneas de Explotación ]]</f>
        <v>55.44</v>
      </c>
      <c r="J59" s="12">
        <v>135.47999999999999</v>
      </c>
      <c r="K59" s="12">
        <v>0</v>
      </c>
      <c r="L59" s="12">
        <v>0</v>
      </c>
      <c r="M59" s="12">
        <v>0</v>
      </c>
      <c r="N59" s="12">
        <f>+SMar_InfraMR[[#This Row],[A.03.1 -  Longitud de Vías de Explotación No Electrificadas Troncales y Ramales (vía principal) (km)]]+SMar_InfraMR[[#This Row],[A.04.1 -  Longitud de Vías de Explotación Electrificadas Troncales y Ramales (vía principal) (km)]]</f>
        <v>135.47999999999999</v>
      </c>
      <c r="O59" s="12">
        <f>+SMar_InfraMR[[#This Row],[Total Vías (excluido Auxiliares)]]</f>
        <v>135.47999999999999</v>
      </c>
      <c r="P59" s="1">
        <v>19</v>
      </c>
      <c r="Q59" s="1">
        <v>1</v>
      </c>
      <c r="R59" s="1">
        <v>0</v>
      </c>
      <c r="S59" s="1">
        <f t="shared" si="1"/>
        <v>20</v>
      </c>
      <c r="T59" s="1">
        <v>0</v>
      </c>
      <c r="U59" s="1">
        <v>56</v>
      </c>
      <c r="V59" s="1">
        <v>0</v>
      </c>
      <c r="W59" s="1">
        <v>0</v>
      </c>
      <c r="X59" s="1">
        <v>0</v>
      </c>
      <c r="Y59" s="1">
        <f t="shared" si="2"/>
        <v>56</v>
      </c>
      <c r="Z59" s="1">
        <v>17</v>
      </c>
      <c r="AA59" s="1">
        <v>5</v>
      </c>
      <c r="AB59" s="1">
        <f>+SMar_InfraMR[[#This Row],[Total Pasos Vehiculares a Nivel]]</f>
        <v>56</v>
      </c>
      <c r="AC59" s="1">
        <f t="shared" si="3"/>
        <v>78</v>
      </c>
      <c r="AD59" s="1">
        <v>1</v>
      </c>
      <c r="AE59" s="1">
        <v>1</v>
      </c>
      <c r="AF59" s="1">
        <v>16</v>
      </c>
      <c r="AG59" s="1">
        <f t="shared" si="4"/>
        <v>18</v>
      </c>
      <c r="AH59" s="12">
        <v>41.3</v>
      </c>
      <c r="AI59" s="12">
        <v>0</v>
      </c>
      <c r="AJ59" s="12">
        <v>14.14</v>
      </c>
      <c r="AK59" s="12">
        <f t="shared" si="5"/>
        <v>55.44</v>
      </c>
      <c r="AL59" s="1">
        <v>3</v>
      </c>
      <c r="AM59" s="1">
        <v>2</v>
      </c>
      <c r="AN59" s="1">
        <v>32</v>
      </c>
      <c r="AO59" s="1">
        <f t="shared" si="6"/>
        <v>37</v>
      </c>
      <c r="AP59" s="1">
        <v>0</v>
      </c>
      <c r="AQ59" s="1">
        <v>0</v>
      </c>
      <c r="AR59" s="1">
        <v>0</v>
      </c>
      <c r="AS59" s="1">
        <f t="shared" si="7"/>
        <v>0</v>
      </c>
      <c r="AT59" s="1">
        <v>0</v>
      </c>
      <c r="AU59" s="1">
        <v>0</v>
      </c>
      <c r="AV59" s="1">
        <v>0</v>
      </c>
      <c r="AW59" s="1">
        <f t="shared" si="8"/>
        <v>0</v>
      </c>
      <c r="AX59" s="1">
        <v>104</v>
      </c>
      <c r="AY59" s="1">
        <v>42</v>
      </c>
      <c r="AZ59" s="1">
        <v>0</v>
      </c>
      <c r="BA59" s="1">
        <v>0</v>
      </c>
      <c r="BB59" s="1">
        <v>0</v>
      </c>
      <c r="BC59" s="1">
        <f t="shared" si="9"/>
        <v>146</v>
      </c>
      <c r="BD59" s="1">
        <v>7</v>
      </c>
      <c r="BE59" s="1">
        <v>0</v>
      </c>
      <c r="BF59" s="16">
        <v>1676</v>
      </c>
    </row>
    <row r="60" spans="1:58">
      <c r="A60" s="1">
        <v>1997</v>
      </c>
      <c r="B60" s="1" t="s">
        <v>125</v>
      </c>
      <c r="C60" s="12">
        <v>0</v>
      </c>
      <c r="D60" s="12">
        <v>55.44</v>
      </c>
      <c r="E60" s="12">
        <v>0</v>
      </c>
      <c r="F60" s="12">
        <v>0</v>
      </c>
      <c r="G60" s="12">
        <f t="shared" si="0"/>
        <v>55.44</v>
      </c>
      <c r="H60" s="12">
        <f>+SMar_InfraMR[[#This Row],[Total Líneas de Explotación ]]</f>
        <v>55.44</v>
      </c>
      <c r="I60" s="12">
        <f>+SMar_InfraMR[[#This Row],[Total Líneas de Explotación ]]</f>
        <v>55.44</v>
      </c>
      <c r="J60" s="12">
        <v>135.47999999999999</v>
      </c>
      <c r="K60" s="12">
        <v>0</v>
      </c>
      <c r="L60" s="12">
        <v>0</v>
      </c>
      <c r="M60" s="12">
        <v>0</v>
      </c>
      <c r="N60" s="12">
        <f>+SMar_InfraMR[[#This Row],[A.03.1 -  Longitud de Vías de Explotación No Electrificadas Troncales y Ramales (vía principal) (km)]]+SMar_InfraMR[[#This Row],[A.04.1 -  Longitud de Vías de Explotación Electrificadas Troncales y Ramales (vía principal) (km)]]</f>
        <v>135.47999999999999</v>
      </c>
      <c r="O60" s="12">
        <f>+SMar_InfraMR[[#This Row],[Total Vías (excluido Auxiliares)]]</f>
        <v>135.47999999999999</v>
      </c>
      <c r="P60" s="1">
        <v>19</v>
      </c>
      <c r="Q60" s="1">
        <v>1</v>
      </c>
      <c r="R60" s="1">
        <v>0</v>
      </c>
      <c r="S60" s="1">
        <f t="shared" si="1"/>
        <v>20</v>
      </c>
      <c r="T60" s="1">
        <v>0</v>
      </c>
      <c r="U60" s="1">
        <v>56</v>
      </c>
      <c r="V60" s="1">
        <v>0</v>
      </c>
      <c r="W60" s="1">
        <v>0</v>
      </c>
      <c r="X60" s="1">
        <v>0</v>
      </c>
      <c r="Y60" s="1">
        <f t="shared" si="2"/>
        <v>56</v>
      </c>
      <c r="Z60" s="1">
        <v>17</v>
      </c>
      <c r="AA60" s="1">
        <v>5</v>
      </c>
      <c r="AB60" s="1">
        <f>+SMar_InfraMR[[#This Row],[Total Pasos Vehiculares a Nivel]]</f>
        <v>56</v>
      </c>
      <c r="AC60" s="1">
        <f t="shared" si="3"/>
        <v>78</v>
      </c>
      <c r="AD60" s="1">
        <v>1</v>
      </c>
      <c r="AE60" s="1">
        <v>1</v>
      </c>
      <c r="AF60" s="1">
        <v>16</v>
      </c>
      <c r="AG60" s="1">
        <f t="shared" si="4"/>
        <v>18</v>
      </c>
      <c r="AH60" s="12">
        <v>41.3</v>
      </c>
      <c r="AI60" s="12">
        <v>0</v>
      </c>
      <c r="AJ60" s="12">
        <v>14.14</v>
      </c>
      <c r="AK60" s="12">
        <f t="shared" si="5"/>
        <v>55.44</v>
      </c>
      <c r="AL60" s="1">
        <v>3</v>
      </c>
      <c r="AM60" s="1">
        <v>2</v>
      </c>
      <c r="AN60" s="1">
        <v>32</v>
      </c>
      <c r="AO60" s="1">
        <f t="shared" si="6"/>
        <v>37</v>
      </c>
      <c r="AP60" s="1">
        <v>0</v>
      </c>
      <c r="AQ60" s="1">
        <v>0</v>
      </c>
      <c r="AR60" s="1">
        <v>0</v>
      </c>
      <c r="AS60" s="1">
        <f t="shared" si="7"/>
        <v>0</v>
      </c>
      <c r="AT60" s="1">
        <v>0</v>
      </c>
      <c r="AU60" s="1">
        <v>0</v>
      </c>
      <c r="AV60" s="1">
        <v>0</v>
      </c>
      <c r="AW60" s="1">
        <f t="shared" si="8"/>
        <v>0</v>
      </c>
      <c r="AX60" s="1">
        <v>104</v>
      </c>
      <c r="AY60" s="1">
        <v>42</v>
      </c>
      <c r="AZ60" s="1">
        <v>0</v>
      </c>
      <c r="BA60" s="1">
        <v>0</v>
      </c>
      <c r="BB60" s="1">
        <v>0</v>
      </c>
      <c r="BC60" s="1">
        <f t="shared" si="9"/>
        <v>146</v>
      </c>
      <c r="BD60" s="1">
        <v>7</v>
      </c>
      <c r="BE60" s="1">
        <v>0</v>
      </c>
      <c r="BF60" s="16">
        <v>1676</v>
      </c>
    </row>
    <row r="61" spans="1:58">
      <c r="A61" s="1">
        <v>1997</v>
      </c>
      <c r="B61" s="1" t="s">
        <v>126</v>
      </c>
      <c r="C61" s="12">
        <v>0</v>
      </c>
      <c r="D61" s="12">
        <v>55.44</v>
      </c>
      <c r="E61" s="12">
        <v>0</v>
      </c>
      <c r="F61" s="12">
        <v>0</v>
      </c>
      <c r="G61" s="12">
        <f t="shared" si="0"/>
        <v>55.44</v>
      </c>
      <c r="H61" s="12">
        <f>+SMar_InfraMR[[#This Row],[Total Líneas de Explotación ]]</f>
        <v>55.44</v>
      </c>
      <c r="I61" s="12">
        <f>+SMar_InfraMR[[#This Row],[Total Líneas de Explotación ]]</f>
        <v>55.44</v>
      </c>
      <c r="J61" s="12">
        <v>135.47999999999999</v>
      </c>
      <c r="K61" s="12">
        <v>0</v>
      </c>
      <c r="L61" s="12">
        <v>0</v>
      </c>
      <c r="M61" s="12">
        <v>0</v>
      </c>
      <c r="N61" s="12">
        <f>+SMar_InfraMR[[#This Row],[A.03.1 -  Longitud de Vías de Explotación No Electrificadas Troncales y Ramales (vía principal) (km)]]+SMar_InfraMR[[#This Row],[A.04.1 -  Longitud de Vías de Explotación Electrificadas Troncales y Ramales (vía principal) (km)]]</f>
        <v>135.47999999999999</v>
      </c>
      <c r="O61" s="12">
        <f>+SMar_InfraMR[[#This Row],[Total Vías (excluido Auxiliares)]]</f>
        <v>135.47999999999999</v>
      </c>
      <c r="P61" s="1">
        <v>19</v>
      </c>
      <c r="Q61" s="1">
        <v>1</v>
      </c>
      <c r="R61" s="1">
        <v>0</v>
      </c>
      <c r="S61" s="1">
        <f t="shared" si="1"/>
        <v>20</v>
      </c>
      <c r="T61" s="1">
        <v>0</v>
      </c>
      <c r="U61" s="1">
        <v>56</v>
      </c>
      <c r="V61" s="1">
        <v>0</v>
      </c>
      <c r="W61" s="1">
        <v>0</v>
      </c>
      <c r="X61" s="1">
        <v>0</v>
      </c>
      <c r="Y61" s="1">
        <f t="shared" si="2"/>
        <v>56</v>
      </c>
      <c r="Z61" s="1">
        <v>17</v>
      </c>
      <c r="AA61" s="1">
        <v>5</v>
      </c>
      <c r="AB61" s="1">
        <f>+SMar_InfraMR[[#This Row],[Total Pasos Vehiculares a Nivel]]</f>
        <v>56</v>
      </c>
      <c r="AC61" s="1">
        <f t="shared" si="3"/>
        <v>78</v>
      </c>
      <c r="AD61" s="1">
        <v>1</v>
      </c>
      <c r="AE61" s="1">
        <v>1</v>
      </c>
      <c r="AF61" s="1">
        <v>16</v>
      </c>
      <c r="AG61" s="1">
        <f t="shared" si="4"/>
        <v>18</v>
      </c>
      <c r="AH61" s="12">
        <v>41.3</v>
      </c>
      <c r="AI61" s="12">
        <v>0</v>
      </c>
      <c r="AJ61" s="12">
        <v>14.14</v>
      </c>
      <c r="AK61" s="12">
        <f t="shared" si="5"/>
        <v>55.44</v>
      </c>
      <c r="AL61" s="1">
        <v>3</v>
      </c>
      <c r="AM61" s="1">
        <v>2</v>
      </c>
      <c r="AN61" s="1">
        <v>32</v>
      </c>
      <c r="AO61" s="1">
        <f t="shared" si="6"/>
        <v>37</v>
      </c>
      <c r="AP61" s="1">
        <v>0</v>
      </c>
      <c r="AQ61" s="1">
        <v>0</v>
      </c>
      <c r="AR61" s="1">
        <v>0</v>
      </c>
      <c r="AS61" s="1">
        <f t="shared" si="7"/>
        <v>0</v>
      </c>
      <c r="AT61" s="1">
        <v>0</v>
      </c>
      <c r="AU61" s="1">
        <v>0</v>
      </c>
      <c r="AV61" s="1">
        <v>0</v>
      </c>
      <c r="AW61" s="1">
        <f t="shared" si="8"/>
        <v>0</v>
      </c>
      <c r="AX61" s="1">
        <v>104</v>
      </c>
      <c r="AY61" s="1">
        <v>42</v>
      </c>
      <c r="AZ61" s="1">
        <v>0</v>
      </c>
      <c r="BA61" s="1">
        <v>0</v>
      </c>
      <c r="BB61" s="1">
        <v>0</v>
      </c>
      <c r="BC61" s="1">
        <f t="shared" si="9"/>
        <v>146</v>
      </c>
      <c r="BD61" s="1">
        <v>7</v>
      </c>
      <c r="BE61" s="1">
        <v>0</v>
      </c>
      <c r="BF61" s="16">
        <v>1676</v>
      </c>
    </row>
    <row r="62" spans="1:58">
      <c r="A62" s="1">
        <v>1998</v>
      </c>
      <c r="B62" s="1" t="s">
        <v>115</v>
      </c>
      <c r="C62" s="12">
        <v>0</v>
      </c>
      <c r="D62" s="12">
        <v>55.44</v>
      </c>
      <c r="E62" s="12">
        <v>0</v>
      </c>
      <c r="F62" s="12">
        <v>0</v>
      </c>
      <c r="G62" s="12">
        <f t="shared" si="0"/>
        <v>55.44</v>
      </c>
      <c r="H62" s="12">
        <f>+SMar_InfraMR[[#This Row],[Total Líneas de Explotación ]]</f>
        <v>55.44</v>
      </c>
      <c r="I62" s="12">
        <f>+SMar_InfraMR[[#This Row],[Total Líneas de Explotación ]]</f>
        <v>55.44</v>
      </c>
      <c r="J62" s="12">
        <v>135.47999999999999</v>
      </c>
      <c r="K62" s="12">
        <v>0</v>
      </c>
      <c r="L62" s="12">
        <v>0</v>
      </c>
      <c r="M62" s="12">
        <v>0</v>
      </c>
      <c r="N62" s="12">
        <f>+SMar_InfraMR[[#This Row],[A.03.1 -  Longitud de Vías de Explotación No Electrificadas Troncales y Ramales (vía principal) (km)]]+SMar_InfraMR[[#This Row],[A.04.1 -  Longitud de Vías de Explotación Electrificadas Troncales y Ramales (vía principal) (km)]]</f>
        <v>135.47999999999999</v>
      </c>
      <c r="O62" s="12">
        <f>+SMar_InfraMR[[#This Row],[Total Vías (excluido Auxiliares)]]</f>
        <v>135.47999999999999</v>
      </c>
      <c r="P62" s="1">
        <v>19</v>
      </c>
      <c r="Q62" s="1">
        <v>1</v>
      </c>
      <c r="R62" s="1">
        <v>0</v>
      </c>
      <c r="S62" s="1">
        <f t="shared" si="1"/>
        <v>20</v>
      </c>
      <c r="T62" s="1">
        <v>0</v>
      </c>
      <c r="U62" s="1">
        <v>56</v>
      </c>
      <c r="V62" s="1">
        <v>0</v>
      </c>
      <c r="W62" s="1">
        <v>0</v>
      </c>
      <c r="X62" s="1">
        <v>0</v>
      </c>
      <c r="Y62" s="1">
        <f t="shared" si="2"/>
        <v>56</v>
      </c>
      <c r="Z62" s="1">
        <v>17</v>
      </c>
      <c r="AA62" s="1">
        <v>5</v>
      </c>
      <c r="AB62" s="1">
        <f>+SMar_InfraMR[[#This Row],[Total Pasos Vehiculares a Nivel]]</f>
        <v>56</v>
      </c>
      <c r="AC62" s="1">
        <f t="shared" si="3"/>
        <v>78</v>
      </c>
      <c r="AD62" s="1">
        <v>1</v>
      </c>
      <c r="AE62" s="1">
        <v>1</v>
      </c>
      <c r="AF62" s="1">
        <v>16</v>
      </c>
      <c r="AG62" s="1">
        <f t="shared" si="4"/>
        <v>18</v>
      </c>
      <c r="AH62" s="12">
        <v>41.3</v>
      </c>
      <c r="AI62" s="12">
        <v>0</v>
      </c>
      <c r="AJ62" s="12">
        <v>14.14</v>
      </c>
      <c r="AK62" s="12">
        <f t="shared" si="5"/>
        <v>55.44</v>
      </c>
      <c r="AL62" s="1">
        <v>3</v>
      </c>
      <c r="AM62" s="1">
        <v>2</v>
      </c>
      <c r="AN62" s="1">
        <v>32</v>
      </c>
      <c r="AO62" s="1">
        <f t="shared" si="6"/>
        <v>37</v>
      </c>
      <c r="AP62" s="1">
        <v>0</v>
      </c>
      <c r="AQ62" s="1">
        <v>0</v>
      </c>
      <c r="AR62" s="1">
        <v>0</v>
      </c>
      <c r="AS62" s="1">
        <f t="shared" si="7"/>
        <v>0</v>
      </c>
      <c r="AT62" s="1">
        <v>0</v>
      </c>
      <c r="AU62" s="1">
        <v>0</v>
      </c>
      <c r="AV62" s="1">
        <v>0</v>
      </c>
      <c r="AW62" s="1">
        <f t="shared" si="8"/>
        <v>0</v>
      </c>
      <c r="AX62" s="1">
        <v>104</v>
      </c>
      <c r="AY62" s="1">
        <v>42</v>
      </c>
      <c r="AZ62" s="1">
        <v>0</v>
      </c>
      <c r="BA62" s="1">
        <v>0</v>
      </c>
      <c r="BB62" s="1">
        <v>0</v>
      </c>
      <c r="BC62" s="1">
        <f t="shared" si="9"/>
        <v>146</v>
      </c>
      <c r="BD62" s="1">
        <v>7</v>
      </c>
      <c r="BE62" s="1">
        <v>0</v>
      </c>
      <c r="BF62" s="16">
        <v>1676</v>
      </c>
    </row>
    <row r="63" spans="1:58">
      <c r="A63" s="1">
        <v>1998</v>
      </c>
      <c r="B63" s="1" t="s">
        <v>116</v>
      </c>
      <c r="C63" s="12">
        <v>0</v>
      </c>
      <c r="D63" s="12">
        <v>55.44</v>
      </c>
      <c r="E63" s="12">
        <v>0</v>
      </c>
      <c r="F63" s="12">
        <v>0</v>
      </c>
      <c r="G63" s="12">
        <f t="shared" si="0"/>
        <v>55.44</v>
      </c>
      <c r="H63" s="12">
        <f>+SMar_InfraMR[[#This Row],[Total Líneas de Explotación ]]</f>
        <v>55.44</v>
      </c>
      <c r="I63" s="12">
        <f>+SMar_InfraMR[[#This Row],[Total Líneas de Explotación ]]</f>
        <v>55.44</v>
      </c>
      <c r="J63" s="12">
        <v>135.47999999999999</v>
      </c>
      <c r="K63" s="12">
        <v>0</v>
      </c>
      <c r="L63" s="12">
        <v>0</v>
      </c>
      <c r="M63" s="12">
        <v>0</v>
      </c>
      <c r="N63" s="12">
        <f>+SMar_InfraMR[[#This Row],[A.03.1 -  Longitud de Vías de Explotación No Electrificadas Troncales y Ramales (vía principal) (km)]]+SMar_InfraMR[[#This Row],[A.04.1 -  Longitud de Vías de Explotación Electrificadas Troncales y Ramales (vía principal) (km)]]</f>
        <v>135.47999999999999</v>
      </c>
      <c r="O63" s="12">
        <f>+SMar_InfraMR[[#This Row],[Total Vías (excluido Auxiliares)]]</f>
        <v>135.47999999999999</v>
      </c>
      <c r="P63" s="1">
        <v>19</v>
      </c>
      <c r="Q63" s="1">
        <v>1</v>
      </c>
      <c r="R63" s="1">
        <v>0</v>
      </c>
      <c r="S63" s="1">
        <f t="shared" si="1"/>
        <v>20</v>
      </c>
      <c r="T63" s="1">
        <v>0</v>
      </c>
      <c r="U63" s="1">
        <v>56</v>
      </c>
      <c r="V63" s="1">
        <v>0</v>
      </c>
      <c r="W63" s="1">
        <v>0</v>
      </c>
      <c r="X63" s="1">
        <v>0</v>
      </c>
      <c r="Y63" s="1">
        <f t="shared" si="2"/>
        <v>56</v>
      </c>
      <c r="Z63" s="1">
        <v>17</v>
      </c>
      <c r="AA63" s="1">
        <v>5</v>
      </c>
      <c r="AB63" s="1">
        <f>+SMar_InfraMR[[#This Row],[Total Pasos Vehiculares a Nivel]]</f>
        <v>56</v>
      </c>
      <c r="AC63" s="1">
        <f t="shared" si="3"/>
        <v>78</v>
      </c>
      <c r="AD63" s="1">
        <v>1</v>
      </c>
      <c r="AE63" s="1">
        <v>1</v>
      </c>
      <c r="AF63" s="1">
        <v>16</v>
      </c>
      <c r="AG63" s="1">
        <f t="shared" si="4"/>
        <v>18</v>
      </c>
      <c r="AH63" s="12">
        <v>41.3</v>
      </c>
      <c r="AI63" s="12">
        <v>0</v>
      </c>
      <c r="AJ63" s="12">
        <v>14.14</v>
      </c>
      <c r="AK63" s="12">
        <f t="shared" si="5"/>
        <v>55.44</v>
      </c>
      <c r="AL63" s="1">
        <v>3</v>
      </c>
      <c r="AM63" s="1">
        <v>2</v>
      </c>
      <c r="AN63" s="1">
        <v>32</v>
      </c>
      <c r="AO63" s="1">
        <f t="shared" si="6"/>
        <v>37</v>
      </c>
      <c r="AP63" s="1">
        <v>0</v>
      </c>
      <c r="AQ63" s="1">
        <v>0</v>
      </c>
      <c r="AR63" s="1">
        <v>0</v>
      </c>
      <c r="AS63" s="1">
        <f t="shared" si="7"/>
        <v>0</v>
      </c>
      <c r="AT63" s="1">
        <v>0</v>
      </c>
      <c r="AU63" s="1">
        <v>0</v>
      </c>
      <c r="AV63" s="1">
        <v>0</v>
      </c>
      <c r="AW63" s="1">
        <f t="shared" si="8"/>
        <v>0</v>
      </c>
      <c r="AX63" s="1">
        <v>104</v>
      </c>
      <c r="AY63" s="1">
        <v>42</v>
      </c>
      <c r="AZ63" s="1">
        <v>0</v>
      </c>
      <c r="BA63" s="1">
        <v>0</v>
      </c>
      <c r="BB63" s="1">
        <v>0</v>
      </c>
      <c r="BC63" s="1">
        <f t="shared" si="9"/>
        <v>146</v>
      </c>
      <c r="BD63" s="1">
        <v>7</v>
      </c>
      <c r="BE63" s="1">
        <v>0</v>
      </c>
      <c r="BF63" s="16">
        <v>1676</v>
      </c>
    </row>
    <row r="64" spans="1:58">
      <c r="A64" s="1">
        <v>1998</v>
      </c>
      <c r="B64" s="1" t="s">
        <v>117</v>
      </c>
      <c r="C64" s="12">
        <v>0</v>
      </c>
      <c r="D64" s="12">
        <v>55.44</v>
      </c>
      <c r="E64" s="12">
        <v>0</v>
      </c>
      <c r="F64" s="12">
        <v>0</v>
      </c>
      <c r="G64" s="12">
        <f t="shared" si="0"/>
        <v>55.44</v>
      </c>
      <c r="H64" s="12">
        <f>+SMar_InfraMR[[#This Row],[Total Líneas de Explotación ]]</f>
        <v>55.44</v>
      </c>
      <c r="I64" s="12">
        <f>+SMar_InfraMR[[#This Row],[Total Líneas de Explotación ]]</f>
        <v>55.44</v>
      </c>
      <c r="J64" s="12">
        <v>135.47999999999999</v>
      </c>
      <c r="K64" s="12">
        <v>0</v>
      </c>
      <c r="L64" s="12">
        <v>0</v>
      </c>
      <c r="M64" s="12">
        <v>0</v>
      </c>
      <c r="N64" s="12">
        <f>+SMar_InfraMR[[#This Row],[A.03.1 -  Longitud de Vías de Explotación No Electrificadas Troncales y Ramales (vía principal) (km)]]+SMar_InfraMR[[#This Row],[A.04.1 -  Longitud de Vías de Explotación Electrificadas Troncales y Ramales (vía principal) (km)]]</f>
        <v>135.47999999999999</v>
      </c>
      <c r="O64" s="12">
        <f>+SMar_InfraMR[[#This Row],[Total Vías (excluido Auxiliares)]]</f>
        <v>135.47999999999999</v>
      </c>
      <c r="P64" s="1">
        <v>19</v>
      </c>
      <c r="Q64" s="1">
        <v>1</v>
      </c>
      <c r="R64" s="1">
        <v>0</v>
      </c>
      <c r="S64" s="1">
        <f t="shared" si="1"/>
        <v>20</v>
      </c>
      <c r="T64" s="1">
        <v>0</v>
      </c>
      <c r="U64" s="1">
        <v>56</v>
      </c>
      <c r="V64" s="1">
        <v>0</v>
      </c>
      <c r="W64" s="1">
        <v>0</v>
      </c>
      <c r="X64" s="1">
        <v>0</v>
      </c>
      <c r="Y64" s="1">
        <f t="shared" si="2"/>
        <v>56</v>
      </c>
      <c r="Z64" s="1">
        <v>17</v>
      </c>
      <c r="AA64" s="1">
        <v>5</v>
      </c>
      <c r="AB64" s="1">
        <f>+SMar_InfraMR[[#This Row],[Total Pasos Vehiculares a Nivel]]</f>
        <v>56</v>
      </c>
      <c r="AC64" s="1">
        <f t="shared" si="3"/>
        <v>78</v>
      </c>
      <c r="AD64" s="1">
        <v>1</v>
      </c>
      <c r="AE64" s="1">
        <v>1</v>
      </c>
      <c r="AF64" s="1">
        <v>16</v>
      </c>
      <c r="AG64" s="1">
        <f t="shared" si="4"/>
        <v>18</v>
      </c>
      <c r="AH64" s="12">
        <v>41.3</v>
      </c>
      <c r="AI64" s="12">
        <v>0</v>
      </c>
      <c r="AJ64" s="12">
        <v>14.14</v>
      </c>
      <c r="AK64" s="12">
        <f t="shared" si="5"/>
        <v>55.44</v>
      </c>
      <c r="AL64" s="1">
        <v>3</v>
      </c>
      <c r="AM64" s="1">
        <v>2</v>
      </c>
      <c r="AN64" s="1">
        <v>32</v>
      </c>
      <c r="AO64" s="1">
        <f t="shared" si="6"/>
        <v>37</v>
      </c>
      <c r="AP64" s="1">
        <v>0</v>
      </c>
      <c r="AQ64" s="1">
        <v>0</v>
      </c>
      <c r="AR64" s="1">
        <v>0</v>
      </c>
      <c r="AS64" s="1">
        <f t="shared" si="7"/>
        <v>0</v>
      </c>
      <c r="AT64" s="1">
        <v>0</v>
      </c>
      <c r="AU64" s="1">
        <v>0</v>
      </c>
      <c r="AV64" s="1">
        <v>0</v>
      </c>
      <c r="AW64" s="1">
        <f t="shared" si="8"/>
        <v>0</v>
      </c>
      <c r="AX64" s="1">
        <v>104</v>
      </c>
      <c r="AY64" s="1">
        <v>42</v>
      </c>
      <c r="AZ64" s="1">
        <v>0</v>
      </c>
      <c r="BA64" s="1">
        <v>0</v>
      </c>
      <c r="BB64" s="1">
        <v>0</v>
      </c>
      <c r="BC64" s="1">
        <f t="shared" si="9"/>
        <v>146</v>
      </c>
      <c r="BD64" s="1">
        <v>7</v>
      </c>
      <c r="BE64" s="1">
        <v>0</v>
      </c>
      <c r="BF64" s="16">
        <v>1676</v>
      </c>
    </row>
    <row r="65" spans="1:58">
      <c r="A65" s="1">
        <v>1998</v>
      </c>
      <c r="B65" s="1" t="s">
        <v>118</v>
      </c>
      <c r="C65" s="12">
        <v>0</v>
      </c>
      <c r="D65" s="12">
        <v>55.44</v>
      </c>
      <c r="E65" s="12">
        <v>0</v>
      </c>
      <c r="F65" s="12">
        <v>0</v>
      </c>
      <c r="G65" s="12">
        <f t="shared" si="0"/>
        <v>55.44</v>
      </c>
      <c r="H65" s="12">
        <f>+SMar_InfraMR[[#This Row],[Total Líneas de Explotación ]]</f>
        <v>55.44</v>
      </c>
      <c r="I65" s="12">
        <f>+SMar_InfraMR[[#This Row],[Total Líneas de Explotación ]]</f>
        <v>55.44</v>
      </c>
      <c r="J65" s="12">
        <v>135.47999999999999</v>
      </c>
      <c r="K65" s="12">
        <v>0</v>
      </c>
      <c r="L65" s="12">
        <v>0</v>
      </c>
      <c r="M65" s="12">
        <v>0</v>
      </c>
      <c r="N65" s="12">
        <f>+SMar_InfraMR[[#This Row],[A.03.1 -  Longitud de Vías de Explotación No Electrificadas Troncales y Ramales (vía principal) (km)]]+SMar_InfraMR[[#This Row],[A.04.1 -  Longitud de Vías de Explotación Electrificadas Troncales y Ramales (vía principal) (km)]]</f>
        <v>135.47999999999999</v>
      </c>
      <c r="O65" s="12">
        <f>+SMar_InfraMR[[#This Row],[Total Vías (excluido Auxiliares)]]</f>
        <v>135.47999999999999</v>
      </c>
      <c r="P65" s="1">
        <v>19</v>
      </c>
      <c r="Q65" s="1">
        <v>1</v>
      </c>
      <c r="R65" s="1">
        <v>0</v>
      </c>
      <c r="S65" s="1">
        <f t="shared" si="1"/>
        <v>20</v>
      </c>
      <c r="T65" s="1">
        <v>0</v>
      </c>
      <c r="U65" s="1">
        <v>56</v>
      </c>
      <c r="V65" s="1">
        <v>0</v>
      </c>
      <c r="W65" s="1">
        <v>0</v>
      </c>
      <c r="X65" s="1">
        <v>0</v>
      </c>
      <c r="Y65" s="1">
        <f t="shared" si="2"/>
        <v>56</v>
      </c>
      <c r="Z65" s="1">
        <v>17</v>
      </c>
      <c r="AA65" s="1">
        <v>5</v>
      </c>
      <c r="AB65" s="1">
        <f>+SMar_InfraMR[[#This Row],[Total Pasos Vehiculares a Nivel]]</f>
        <v>56</v>
      </c>
      <c r="AC65" s="1">
        <f t="shared" si="3"/>
        <v>78</v>
      </c>
      <c r="AD65" s="1">
        <v>1</v>
      </c>
      <c r="AE65" s="1">
        <v>1</v>
      </c>
      <c r="AF65" s="1">
        <v>16</v>
      </c>
      <c r="AG65" s="1">
        <f t="shared" si="4"/>
        <v>18</v>
      </c>
      <c r="AH65" s="12">
        <v>41.3</v>
      </c>
      <c r="AI65" s="12">
        <v>0</v>
      </c>
      <c r="AJ65" s="12">
        <v>14.14</v>
      </c>
      <c r="AK65" s="12">
        <f t="shared" si="5"/>
        <v>55.44</v>
      </c>
      <c r="AL65" s="1">
        <v>3</v>
      </c>
      <c r="AM65" s="1">
        <v>2</v>
      </c>
      <c r="AN65" s="1">
        <v>32</v>
      </c>
      <c r="AO65" s="1">
        <f t="shared" si="6"/>
        <v>37</v>
      </c>
      <c r="AP65" s="1">
        <v>0</v>
      </c>
      <c r="AQ65" s="1">
        <v>0</v>
      </c>
      <c r="AR65" s="1">
        <v>0</v>
      </c>
      <c r="AS65" s="1">
        <f t="shared" si="7"/>
        <v>0</v>
      </c>
      <c r="AT65" s="1">
        <v>0</v>
      </c>
      <c r="AU65" s="1">
        <v>0</v>
      </c>
      <c r="AV65" s="1">
        <v>0</v>
      </c>
      <c r="AW65" s="1">
        <f t="shared" si="8"/>
        <v>0</v>
      </c>
      <c r="AX65" s="1">
        <v>104</v>
      </c>
      <c r="AY65" s="1">
        <v>42</v>
      </c>
      <c r="AZ65" s="1">
        <v>0</v>
      </c>
      <c r="BA65" s="1">
        <v>0</v>
      </c>
      <c r="BB65" s="1">
        <v>0</v>
      </c>
      <c r="BC65" s="1">
        <f t="shared" si="9"/>
        <v>146</v>
      </c>
      <c r="BD65" s="1">
        <v>7</v>
      </c>
      <c r="BE65" s="1">
        <v>0</v>
      </c>
      <c r="BF65" s="16">
        <v>1676</v>
      </c>
    </row>
    <row r="66" spans="1:58">
      <c r="A66" s="1">
        <v>1998</v>
      </c>
      <c r="B66" s="1" t="s">
        <v>119</v>
      </c>
      <c r="C66" s="12">
        <v>0</v>
      </c>
      <c r="D66" s="12">
        <v>55.44</v>
      </c>
      <c r="E66" s="12">
        <v>0</v>
      </c>
      <c r="F66" s="12">
        <v>0</v>
      </c>
      <c r="G66" s="12">
        <f t="shared" ref="G66:G129" si="10">SUM(C66:F66)</f>
        <v>55.44</v>
      </c>
      <c r="H66" s="12">
        <f>+SMar_InfraMR[[#This Row],[Total Líneas de Explotación ]]</f>
        <v>55.44</v>
      </c>
      <c r="I66" s="12">
        <f>+SMar_InfraMR[[#This Row],[Total Líneas de Explotación ]]</f>
        <v>55.44</v>
      </c>
      <c r="J66" s="12">
        <v>135.47999999999999</v>
      </c>
      <c r="K66" s="12">
        <v>0</v>
      </c>
      <c r="L66" s="12">
        <v>0</v>
      </c>
      <c r="M66" s="12">
        <v>0</v>
      </c>
      <c r="N66" s="12">
        <f>+SMar_InfraMR[[#This Row],[A.03.1 -  Longitud de Vías de Explotación No Electrificadas Troncales y Ramales (vía principal) (km)]]+SMar_InfraMR[[#This Row],[A.04.1 -  Longitud de Vías de Explotación Electrificadas Troncales y Ramales (vía principal) (km)]]</f>
        <v>135.47999999999999</v>
      </c>
      <c r="O66" s="12">
        <f>+SMar_InfraMR[[#This Row],[Total Vías (excluido Auxiliares)]]</f>
        <v>135.47999999999999</v>
      </c>
      <c r="P66" s="1">
        <v>19</v>
      </c>
      <c r="Q66" s="1">
        <v>1</v>
      </c>
      <c r="R66" s="1">
        <v>0</v>
      </c>
      <c r="S66" s="1">
        <f t="shared" ref="S66:S129" si="11">SUM(P66:R66)</f>
        <v>20</v>
      </c>
      <c r="T66" s="1">
        <v>0</v>
      </c>
      <c r="U66" s="1">
        <v>56</v>
      </c>
      <c r="V66" s="1">
        <v>0</v>
      </c>
      <c r="W66" s="1">
        <v>0</v>
      </c>
      <c r="X66" s="1">
        <v>0</v>
      </c>
      <c r="Y66" s="1">
        <f t="shared" ref="Y66:Y129" si="12">SUM(T66:X66)</f>
        <v>56</v>
      </c>
      <c r="Z66" s="1">
        <v>17</v>
      </c>
      <c r="AA66" s="1">
        <v>5</v>
      </c>
      <c r="AB66" s="1">
        <f>+SMar_InfraMR[[#This Row],[Total Pasos Vehiculares a Nivel]]</f>
        <v>56</v>
      </c>
      <c r="AC66" s="1">
        <f t="shared" ref="AC66:AC129" si="13">SUM(Z66:AB66)</f>
        <v>78</v>
      </c>
      <c r="AD66" s="1">
        <v>1</v>
      </c>
      <c r="AE66" s="1">
        <v>1</v>
      </c>
      <c r="AF66" s="1">
        <v>16</v>
      </c>
      <c r="AG66" s="1">
        <f t="shared" ref="AG66:AG129" si="14">SUM(AD66:AF66)</f>
        <v>18</v>
      </c>
      <c r="AH66" s="12">
        <v>41.3</v>
      </c>
      <c r="AI66" s="12">
        <v>0</v>
      </c>
      <c r="AJ66" s="12">
        <v>14.14</v>
      </c>
      <c r="AK66" s="12">
        <f t="shared" ref="AK66:AK129" si="15">SUM(AH66:AJ66)</f>
        <v>55.44</v>
      </c>
      <c r="AL66" s="1">
        <v>3</v>
      </c>
      <c r="AM66" s="1">
        <v>2</v>
      </c>
      <c r="AN66" s="1">
        <v>32</v>
      </c>
      <c r="AO66" s="1">
        <f t="shared" ref="AO66:AO129" si="16">SUM(AL66:AN66)</f>
        <v>37</v>
      </c>
      <c r="AP66" s="1">
        <v>0</v>
      </c>
      <c r="AQ66" s="1">
        <v>0</v>
      </c>
      <c r="AR66" s="1">
        <v>0</v>
      </c>
      <c r="AS66" s="1">
        <f t="shared" ref="AS66:AS129" si="17">SUM(AP66:AR66)</f>
        <v>0</v>
      </c>
      <c r="AT66" s="1">
        <v>0</v>
      </c>
      <c r="AU66" s="1">
        <v>0</v>
      </c>
      <c r="AV66" s="1">
        <v>0</v>
      </c>
      <c r="AW66" s="1">
        <f t="shared" ref="AW66:AW129" si="18">SUM(AT66:AV66)</f>
        <v>0</v>
      </c>
      <c r="AX66" s="1">
        <v>104</v>
      </c>
      <c r="AY66" s="1">
        <v>42</v>
      </c>
      <c r="AZ66" s="1">
        <v>0</v>
      </c>
      <c r="BA66" s="1">
        <v>0</v>
      </c>
      <c r="BB66" s="1">
        <v>0</v>
      </c>
      <c r="BC66" s="1">
        <f t="shared" ref="BC66:BC129" si="19">SUM(AX66:BB66)</f>
        <v>146</v>
      </c>
      <c r="BD66" s="1">
        <v>7</v>
      </c>
      <c r="BE66" s="1">
        <v>0</v>
      </c>
      <c r="BF66" s="16">
        <v>1676</v>
      </c>
    </row>
    <row r="67" spans="1:58">
      <c r="A67" s="1">
        <v>1998</v>
      </c>
      <c r="B67" s="1" t="s">
        <v>120</v>
      </c>
      <c r="C67" s="12">
        <v>0</v>
      </c>
      <c r="D67" s="12">
        <v>55.44</v>
      </c>
      <c r="E67" s="12">
        <v>0</v>
      </c>
      <c r="F67" s="12">
        <v>0</v>
      </c>
      <c r="G67" s="12">
        <f t="shared" si="10"/>
        <v>55.44</v>
      </c>
      <c r="H67" s="12">
        <f>+SMar_InfraMR[[#This Row],[Total Líneas de Explotación ]]</f>
        <v>55.44</v>
      </c>
      <c r="I67" s="12">
        <f>+SMar_InfraMR[[#This Row],[Total Líneas de Explotación ]]</f>
        <v>55.44</v>
      </c>
      <c r="J67" s="12">
        <v>135.47999999999999</v>
      </c>
      <c r="K67" s="12">
        <v>0</v>
      </c>
      <c r="L67" s="12">
        <v>0</v>
      </c>
      <c r="M67" s="12">
        <v>0</v>
      </c>
      <c r="N67" s="12">
        <f>+SMar_InfraMR[[#This Row],[A.03.1 -  Longitud de Vías de Explotación No Electrificadas Troncales y Ramales (vía principal) (km)]]+SMar_InfraMR[[#This Row],[A.04.1 -  Longitud de Vías de Explotación Electrificadas Troncales y Ramales (vía principal) (km)]]</f>
        <v>135.47999999999999</v>
      </c>
      <c r="O67" s="12">
        <f>+SMar_InfraMR[[#This Row],[Total Vías (excluido Auxiliares)]]</f>
        <v>135.47999999999999</v>
      </c>
      <c r="P67" s="1">
        <v>19</v>
      </c>
      <c r="Q67" s="1">
        <v>1</v>
      </c>
      <c r="R67" s="1">
        <v>0</v>
      </c>
      <c r="S67" s="1">
        <f t="shared" si="11"/>
        <v>20</v>
      </c>
      <c r="T67" s="1">
        <v>0</v>
      </c>
      <c r="U67" s="1">
        <v>56</v>
      </c>
      <c r="V67" s="1">
        <v>0</v>
      </c>
      <c r="W67" s="1">
        <v>0</v>
      </c>
      <c r="X67" s="1">
        <v>0</v>
      </c>
      <c r="Y67" s="1">
        <f t="shared" si="12"/>
        <v>56</v>
      </c>
      <c r="Z67" s="1">
        <v>17</v>
      </c>
      <c r="AA67" s="1">
        <v>5</v>
      </c>
      <c r="AB67" s="1">
        <f>+SMar_InfraMR[[#This Row],[Total Pasos Vehiculares a Nivel]]</f>
        <v>56</v>
      </c>
      <c r="AC67" s="1">
        <f t="shared" si="13"/>
        <v>78</v>
      </c>
      <c r="AD67" s="1">
        <v>1</v>
      </c>
      <c r="AE67" s="1">
        <v>1</v>
      </c>
      <c r="AF67" s="1">
        <v>16</v>
      </c>
      <c r="AG67" s="1">
        <f t="shared" si="14"/>
        <v>18</v>
      </c>
      <c r="AH67" s="12">
        <v>41.3</v>
      </c>
      <c r="AI67" s="12">
        <v>0</v>
      </c>
      <c r="AJ67" s="12">
        <v>14.14</v>
      </c>
      <c r="AK67" s="12">
        <f t="shared" si="15"/>
        <v>55.44</v>
      </c>
      <c r="AL67" s="1">
        <v>3</v>
      </c>
      <c r="AM67" s="1">
        <v>2</v>
      </c>
      <c r="AN67" s="1">
        <v>32</v>
      </c>
      <c r="AO67" s="1">
        <f t="shared" si="16"/>
        <v>37</v>
      </c>
      <c r="AP67" s="1">
        <v>0</v>
      </c>
      <c r="AQ67" s="1">
        <v>0</v>
      </c>
      <c r="AR67" s="1">
        <v>0</v>
      </c>
      <c r="AS67" s="1">
        <f t="shared" si="17"/>
        <v>0</v>
      </c>
      <c r="AT67" s="1">
        <v>0</v>
      </c>
      <c r="AU67" s="1">
        <v>0</v>
      </c>
      <c r="AV67" s="1">
        <v>0</v>
      </c>
      <c r="AW67" s="1">
        <f t="shared" si="18"/>
        <v>0</v>
      </c>
      <c r="AX67" s="1">
        <v>104</v>
      </c>
      <c r="AY67" s="1">
        <v>42</v>
      </c>
      <c r="AZ67" s="1">
        <v>0</v>
      </c>
      <c r="BA67" s="1">
        <v>0</v>
      </c>
      <c r="BB67" s="1">
        <v>0</v>
      </c>
      <c r="BC67" s="1">
        <f t="shared" si="19"/>
        <v>146</v>
      </c>
      <c r="BD67" s="1">
        <v>7</v>
      </c>
      <c r="BE67" s="1">
        <v>0</v>
      </c>
      <c r="BF67" s="16">
        <v>1676</v>
      </c>
    </row>
    <row r="68" spans="1:58">
      <c r="A68" s="1">
        <v>1998</v>
      </c>
      <c r="B68" s="1" t="s">
        <v>121</v>
      </c>
      <c r="C68" s="12">
        <v>0</v>
      </c>
      <c r="D68" s="12">
        <v>55.44</v>
      </c>
      <c r="E68" s="12">
        <v>0</v>
      </c>
      <c r="F68" s="12">
        <v>0</v>
      </c>
      <c r="G68" s="12">
        <f t="shared" si="10"/>
        <v>55.44</v>
      </c>
      <c r="H68" s="12">
        <f>+SMar_InfraMR[[#This Row],[Total Líneas de Explotación ]]</f>
        <v>55.44</v>
      </c>
      <c r="I68" s="12">
        <f>+SMar_InfraMR[[#This Row],[Total Líneas de Explotación ]]</f>
        <v>55.44</v>
      </c>
      <c r="J68" s="12">
        <v>135.47999999999999</v>
      </c>
      <c r="K68" s="12">
        <v>0</v>
      </c>
      <c r="L68" s="12">
        <v>0</v>
      </c>
      <c r="M68" s="12">
        <v>0</v>
      </c>
      <c r="N68" s="12">
        <f>+SMar_InfraMR[[#This Row],[A.03.1 -  Longitud de Vías de Explotación No Electrificadas Troncales y Ramales (vía principal) (km)]]+SMar_InfraMR[[#This Row],[A.04.1 -  Longitud de Vías de Explotación Electrificadas Troncales y Ramales (vía principal) (km)]]</f>
        <v>135.47999999999999</v>
      </c>
      <c r="O68" s="12">
        <f>+SMar_InfraMR[[#This Row],[Total Vías (excluido Auxiliares)]]</f>
        <v>135.47999999999999</v>
      </c>
      <c r="P68" s="1">
        <v>19</v>
      </c>
      <c r="Q68" s="1">
        <v>1</v>
      </c>
      <c r="R68" s="1">
        <v>0</v>
      </c>
      <c r="S68" s="1">
        <f t="shared" si="11"/>
        <v>20</v>
      </c>
      <c r="T68" s="1">
        <v>0</v>
      </c>
      <c r="U68" s="1">
        <v>56</v>
      </c>
      <c r="V68" s="1">
        <v>0</v>
      </c>
      <c r="W68" s="1">
        <v>0</v>
      </c>
      <c r="X68" s="1">
        <v>0</v>
      </c>
      <c r="Y68" s="1">
        <f t="shared" si="12"/>
        <v>56</v>
      </c>
      <c r="Z68" s="1">
        <v>17</v>
      </c>
      <c r="AA68" s="1">
        <v>5</v>
      </c>
      <c r="AB68" s="1">
        <f>+SMar_InfraMR[[#This Row],[Total Pasos Vehiculares a Nivel]]</f>
        <v>56</v>
      </c>
      <c r="AC68" s="1">
        <f t="shared" si="13"/>
        <v>78</v>
      </c>
      <c r="AD68" s="1">
        <v>1</v>
      </c>
      <c r="AE68" s="1">
        <v>1</v>
      </c>
      <c r="AF68" s="1">
        <v>16</v>
      </c>
      <c r="AG68" s="1">
        <f t="shared" si="14"/>
        <v>18</v>
      </c>
      <c r="AH68" s="12">
        <v>41.3</v>
      </c>
      <c r="AI68" s="12">
        <v>0</v>
      </c>
      <c r="AJ68" s="12">
        <v>14.14</v>
      </c>
      <c r="AK68" s="12">
        <f t="shared" si="15"/>
        <v>55.44</v>
      </c>
      <c r="AL68" s="1">
        <v>3</v>
      </c>
      <c r="AM68" s="1">
        <v>2</v>
      </c>
      <c r="AN68" s="1">
        <v>32</v>
      </c>
      <c r="AO68" s="1">
        <f t="shared" si="16"/>
        <v>37</v>
      </c>
      <c r="AP68" s="1">
        <v>0</v>
      </c>
      <c r="AQ68" s="1">
        <v>0</v>
      </c>
      <c r="AR68" s="1">
        <v>0</v>
      </c>
      <c r="AS68" s="1">
        <f t="shared" si="17"/>
        <v>0</v>
      </c>
      <c r="AT68" s="1">
        <v>0</v>
      </c>
      <c r="AU68" s="1">
        <v>0</v>
      </c>
      <c r="AV68" s="1">
        <v>0</v>
      </c>
      <c r="AW68" s="1">
        <f t="shared" si="18"/>
        <v>0</v>
      </c>
      <c r="AX68" s="1">
        <v>104</v>
      </c>
      <c r="AY68" s="1">
        <v>42</v>
      </c>
      <c r="AZ68" s="1">
        <v>0</v>
      </c>
      <c r="BA68" s="1">
        <v>0</v>
      </c>
      <c r="BB68" s="1">
        <v>0</v>
      </c>
      <c r="BC68" s="1">
        <f t="shared" si="19"/>
        <v>146</v>
      </c>
      <c r="BD68" s="1">
        <v>7</v>
      </c>
      <c r="BE68" s="1">
        <v>0</v>
      </c>
      <c r="BF68" s="16">
        <v>1676</v>
      </c>
    </row>
    <row r="69" spans="1:58">
      <c r="A69" s="1">
        <v>1998</v>
      </c>
      <c r="B69" s="1" t="s">
        <v>122</v>
      </c>
      <c r="C69" s="12">
        <v>0</v>
      </c>
      <c r="D69" s="12">
        <v>55.44</v>
      </c>
      <c r="E69" s="12">
        <v>0</v>
      </c>
      <c r="F69" s="12">
        <v>0</v>
      </c>
      <c r="G69" s="12">
        <f t="shared" si="10"/>
        <v>55.44</v>
      </c>
      <c r="H69" s="12">
        <f>+SMar_InfraMR[[#This Row],[Total Líneas de Explotación ]]</f>
        <v>55.44</v>
      </c>
      <c r="I69" s="12">
        <f>+SMar_InfraMR[[#This Row],[Total Líneas de Explotación ]]</f>
        <v>55.44</v>
      </c>
      <c r="J69" s="12">
        <v>135.47999999999999</v>
      </c>
      <c r="K69" s="12">
        <v>0</v>
      </c>
      <c r="L69" s="12">
        <v>0</v>
      </c>
      <c r="M69" s="12">
        <v>0</v>
      </c>
      <c r="N69" s="12">
        <f>+SMar_InfraMR[[#This Row],[A.03.1 -  Longitud de Vías de Explotación No Electrificadas Troncales y Ramales (vía principal) (km)]]+SMar_InfraMR[[#This Row],[A.04.1 -  Longitud de Vías de Explotación Electrificadas Troncales y Ramales (vía principal) (km)]]</f>
        <v>135.47999999999999</v>
      </c>
      <c r="O69" s="12">
        <f>+SMar_InfraMR[[#This Row],[Total Vías (excluido Auxiliares)]]</f>
        <v>135.47999999999999</v>
      </c>
      <c r="P69" s="1">
        <v>19</v>
      </c>
      <c r="Q69" s="1">
        <v>1</v>
      </c>
      <c r="R69" s="1">
        <v>0</v>
      </c>
      <c r="S69" s="1">
        <f t="shared" si="11"/>
        <v>20</v>
      </c>
      <c r="T69" s="1">
        <v>0</v>
      </c>
      <c r="U69" s="1">
        <v>56</v>
      </c>
      <c r="V69" s="1">
        <v>0</v>
      </c>
      <c r="W69" s="1">
        <v>0</v>
      </c>
      <c r="X69" s="1">
        <v>0</v>
      </c>
      <c r="Y69" s="1">
        <f t="shared" si="12"/>
        <v>56</v>
      </c>
      <c r="Z69" s="1">
        <v>17</v>
      </c>
      <c r="AA69" s="1">
        <v>5</v>
      </c>
      <c r="AB69" s="1">
        <f>+SMar_InfraMR[[#This Row],[Total Pasos Vehiculares a Nivel]]</f>
        <v>56</v>
      </c>
      <c r="AC69" s="1">
        <f t="shared" si="13"/>
        <v>78</v>
      </c>
      <c r="AD69" s="1">
        <v>1</v>
      </c>
      <c r="AE69" s="1">
        <v>1</v>
      </c>
      <c r="AF69" s="1">
        <v>16</v>
      </c>
      <c r="AG69" s="1">
        <f t="shared" si="14"/>
        <v>18</v>
      </c>
      <c r="AH69" s="12">
        <v>41.3</v>
      </c>
      <c r="AI69" s="12">
        <v>0</v>
      </c>
      <c r="AJ69" s="12">
        <v>14.14</v>
      </c>
      <c r="AK69" s="12">
        <f t="shared" si="15"/>
        <v>55.44</v>
      </c>
      <c r="AL69" s="1">
        <v>3</v>
      </c>
      <c r="AM69" s="1">
        <v>2</v>
      </c>
      <c r="AN69" s="1">
        <v>32</v>
      </c>
      <c r="AO69" s="1">
        <f t="shared" si="16"/>
        <v>37</v>
      </c>
      <c r="AP69" s="1">
        <v>0</v>
      </c>
      <c r="AQ69" s="1">
        <v>0</v>
      </c>
      <c r="AR69" s="1">
        <v>0</v>
      </c>
      <c r="AS69" s="1">
        <f t="shared" si="17"/>
        <v>0</v>
      </c>
      <c r="AT69" s="1">
        <v>0</v>
      </c>
      <c r="AU69" s="1">
        <v>0</v>
      </c>
      <c r="AV69" s="1">
        <v>0</v>
      </c>
      <c r="AW69" s="1">
        <f t="shared" si="18"/>
        <v>0</v>
      </c>
      <c r="AX69" s="1">
        <v>104</v>
      </c>
      <c r="AY69" s="1">
        <v>42</v>
      </c>
      <c r="AZ69" s="1">
        <v>0</v>
      </c>
      <c r="BA69" s="1">
        <v>0</v>
      </c>
      <c r="BB69" s="1">
        <v>0</v>
      </c>
      <c r="BC69" s="1">
        <f t="shared" si="19"/>
        <v>146</v>
      </c>
      <c r="BD69" s="1">
        <v>7</v>
      </c>
      <c r="BE69" s="1">
        <v>0</v>
      </c>
      <c r="BF69" s="16">
        <v>1676</v>
      </c>
    </row>
    <row r="70" spans="1:58">
      <c r="A70" s="1">
        <v>1998</v>
      </c>
      <c r="B70" s="1" t="s">
        <v>123</v>
      </c>
      <c r="C70" s="12">
        <v>0</v>
      </c>
      <c r="D70" s="12">
        <v>55.44</v>
      </c>
      <c r="E70" s="12">
        <v>0</v>
      </c>
      <c r="F70" s="12">
        <v>0</v>
      </c>
      <c r="G70" s="12">
        <f t="shared" si="10"/>
        <v>55.44</v>
      </c>
      <c r="H70" s="12">
        <f>+SMar_InfraMR[[#This Row],[Total Líneas de Explotación ]]</f>
        <v>55.44</v>
      </c>
      <c r="I70" s="12">
        <f>+SMar_InfraMR[[#This Row],[Total Líneas de Explotación ]]</f>
        <v>55.44</v>
      </c>
      <c r="J70" s="12">
        <v>135.47999999999999</v>
      </c>
      <c r="K70" s="12">
        <v>0</v>
      </c>
      <c r="L70" s="12">
        <v>0</v>
      </c>
      <c r="M70" s="12">
        <v>0</v>
      </c>
      <c r="N70" s="12">
        <f>+SMar_InfraMR[[#This Row],[A.03.1 -  Longitud de Vías de Explotación No Electrificadas Troncales y Ramales (vía principal) (km)]]+SMar_InfraMR[[#This Row],[A.04.1 -  Longitud de Vías de Explotación Electrificadas Troncales y Ramales (vía principal) (km)]]</f>
        <v>135.47999999999999</v>
      </c>
      <c r="O70" s="12">
        <f>+SMar_InfraMR[[#This Row],[Total Vías (excluido Auxiliares)]]</f>
        <v>135.47999999999999</v>
      </c>
      <c r="P70" s="1">
        <v>19</v>
      </c>
      <c r="Q70" s="1">
        <v>1</v>
      </c>
      <c r="R70" s="1">
        <v>0</v>
      </c>
      <c r="S70" s="1">
        <f t="shared" si="11"/>
        <v>20</v>
      </c>
      <c r="T70" s="1">
        <v>0</v>
      </c>
      <c r="U70" s="1">
        <v>56</v>
      </c>
      <c r="V70" s="1">
        <v>0</v>
      </c>
      <c r="W70" s="1">
        <v>0</v>
      </c>
      <c r="X70" s="1">
        <v>0</v>
      </c>
      <c r="Y70" s="1">
        <f t="shared" si="12"/>
        <v>56</v>
      </c>
      <c r="Z70" s="1">
        <v>17</v>
      </c>
      <c r="AA70" s="1">
        <v>5</v>
      </c>
      <c r="AB70" s="1">
        <f>+SMar_InfraMR[[#This Row],[Total Pasos Vehiculares a Nivel]]</f>
        <v>56</v>
      </c>
      <c r="AC70" s="1">
        <f t="shared" si="13"/>
        <v>78</v>
      </c>
      <c r="AD70" s="1">
        <v>1</v>
      </c>
      <c r="AE70" s="1">
        <v>1</v>
      </c>
      <c r="AF70" s="1">
        <v>16</v>
      </c>
      <c r="AG70" s="1">
        <f t="shared" si="14"/>
        <v>18</v>
      </c>
      <c r="AH70" s="12">
        <v>41.3</v>
      </c>
      <c r="AI70" s="12">
        <v>0</v>
      </c>
      <c r="AJ70" s="12">
        <v>14.14</v>
      </c>
      <c r="AK70" s="12">
        <f t="shared" si="15"/>
        <v>55.44</v>
      </c>
      <c r="AL70" s="1">
        <v>3</v>
      </c>
      <c r="AM70" s="1">
        <v>2</v>
      </c>
      <c r="AN70" s="1">
        <v>32</v>
      </c>
      <c r="AO70" s="1">
        <f t="shared" si="16"/>
        <v>37</v>
      </c>
      <c r="AP70" s="1">
        <v>0</v>
      </c>
      <c r="AQ70" s="1">
        <v>0</v>
      </c>
      <c r="AR70" s="1">
        <v>0</v>
      </c>
      <c r="AS70" s="1">
        <f t="shared" si="17"/>
        <v>0</v>
      </c>
      <c r="AT70" s="1">
        <v>0</v>
      </c>
      <c r="AU70" s="1">
        <v>0</v>
      </c>
      <c r="AV70" s="1">
        <v>0</v>
      </c>
      <c r="AW70" s="1">
        <f t="shared" si="18"/>
        <v>0</v>
      </c>
      <c r="AX70" s="1">
        <v>104</v>
      </c>
      <c r="AY70" s="1">
        <v>42</v>
      </c>
      <c r="AZ70" s="1">
        <v>0</v>
      </c>
      <c r="BA70" s="1">
        <v>0</v>
      </c>
      <c r="BB70" s="1">
        <v>0</v>
      </c>
      <c r="BC70" s="1">
        <f t="shared" si="19"/>
        <v>146</v>
      </c>
      <c r="BD70" s="1">
        <v>7</v>
      </c>
      <c r="BE70" s="1">
        <v>0</v>
      </c>
      <c r="BF70" s="16">
        <v>1676</v>
      </c>
    </row>
    <row r="71" spans="1:58">
      <c r="A71" s="1">
        <v>1998</v>
      </c>
      <c r="B71" s="1" t="s">
        <v>124</v>
      </c>
      <c r="C71" s="12">
        <v>0</v>
      </c>
      <c r="D71" s="12">
        <v>55.44</v>
      </c>
      <c r="E71" s="12">
        <v>0</v>
      </c>
      <c r="F71" s="12">
        <v>0</v>
      </c>
      <c r="G71" s="12">
        <f t="shared" si="10"/>
        <v>55.44</v>
      </c>
      <c r="H71" s="12">
        <f>+SMar_InfraMR[[#This Row],[Total Líneas de Explotación ]]</f>
        <v>55.44</v>
      </c>
      <c r="I71" s="12">
        <f>+SMar_InfraMR[[#This Row],[Total Líneas de Explotación ]]</f>
        <v>55.44</v>
      </c>
      <c r="J71" s="12">
        <v>135.47999999999999</v>
      </c>
      <c r="K71" s="12">
        <v>0</v>
      </c>
      <c r="L71" s="12">
        <v>0</v>
      </c>
      <c r="M71" s="12">
        <v>0</v>
      </c>
      <c r="N71" s="12">
        <f>+SMar_InfraMR[[#This Row],[A.03.1 -  Longitud de Vías de Explotación No Electrificadas Troncales y Ramales (vía principal) (km)]]+SMar_InfraMR[[#This Row],[A.04.1 -  Longitud de Vías de Explotación Electrificadas Troncales y Ramales (vía principal) (km)]]</f>
        <v>135.47999999999999</v>
      </c>
      <c r="O71" s="12">
        <f>+SMar_InfraMR[[#This Row],[Total Vías (excluido Auxiliares)]]</f>
        <v>135.47999999999999</v>
      </c>
      <c r="P71" s="1">
        <v>19</v>
      </c>
      <c r="Q71" s="1">
        <v>1</v>
      </c>
      <c r="R71" s="1">
        <v>0</v>
      </c>
      <c r="S71" s="1">
        <f t="shared" si="11"/>
        <v>20</v>
      </c>
      <c r="T71" s="1">
        <v>0</v>
      </c>
      <c r="U71" s="1">
        <v>56</v>
      </c>
      <c r="V71" s="1">
        <v>0</v>
      </c>
      <c r="W71" s="1">
        <v>0</v>
      </c>
      <c r="X71" s="1">
        <v>0</v>
      </c>
      <c r="Y71" s="1">
        <f t="shared" si="12"/>
        <v>56</v>
      </c>
      <c r="Z71" s="1">
        <v>17</v>
      </c>
      <c r="AA71" s="1">
        <v>5</v>
      </c>
      <c r="AB71" s="1">
        <f>+SMar_InfraMR[[#This Row],[Total Pasos Vehiculares a Nivel]]</f>
        <v>56</v>
      </c>
      <c r="AC71" s="1">
        <f t="shared" si="13"/>
        <v>78</v>
      </c>
      <c r="AD71" s="1">
        <v>1</v>
      </c>
      <c r="AE71" s="1">
        <v>1</v>
      </c>
      <c r="AF71" s="1">
        <v>16</v>
      </c>
      <c r="AG71" s="1">
        <f t="shared" si="14"/>
        <v>18</v>
      </c>
      <c r="AH71" s="12">
        <v>41.3</v>
      </c>
      <c r="AI71" s="12">
        <v>0</v>
      </c>
      <c r="AJ71" s="12">
        <v>14.14</v>
      </c>
      <c r="AK71" s="12">
        <f t="shared" si="15"/>
        <v>55.44</v>
      </c>
      <c r="AL71" s="1">
        <v>3</v>
      </c>
      <c r="AM71" s="1">
        <v>2</v>
      </c>
      <c r="AN71" s="1">
        <v>32</v>
      </c>
      <c r="AO71" s="1">
        <f t="shared" si="16"/>
        <v>37</v>
      </c>
      <c r="AP71" s="1">
        <v>0</v>
      </c>
      <c r="AQ71" s="1">
        <v>0</v>
      </c>
      <c r="AR71" s="1">
        <v>0</v>
      </c>
      <c r="AS71" s="1">
        <f t="shared" si="17"/>
        <v>0</v>
      </c>
      <c r="AT71" s="1">
        <v>0</v>
      </c>
      <c r="AU71" s="1">
        <v>0</v>
      </c>
      <c r="AV71" s="1">
        <v>0</v>
      </c>
      <c r="AW71" s="1">
        <f t="shared" si="18"/>
        <v>0</v>
      </c>
      <c r="AX71" s="1">
        <v>104</v>
      </c>
      <c r="AY71" s="1">
        <v>42</v>
      </c>
      <c r="AZ71" s="1">
        <v>0</v>
      </c>
      <c r="BA71" s="1">
        <v>0</v>
      </c>
      <c r="BB71" s="1">
        <v>0</v>
      </c>
      <c r="BC71" s="1">
        <f t="shared" si="19"/>
        <v>146</v>
      </c>
      <c r="BD71" s="1">
        <v>7</v>
      </c>
      <c r="BE71" s="1">
        <v>0</v>
      </c>
      <c r="BF71" s="16">
        <v>1676</v>
      </c>
    </row>
    <row r="72" spans="1:58">
      <c r="A72" s="1">
        <v>1998</v>
      </c>
      <c r="B72" s="1" t="s">
        <v>125</v>
      </c>
      <c r="C72" s="12">
        <v>0</v>
      </c>
      <c r="D72" s="12">
        <v>55.44</v>
      </c>
      <c r="E72" s="12">
        <v>0</v>
      </c>
      <c r="F72" s="12">
        <v>0</v>
      </c>
      <c r="G72" s="12">
        <f t="shared" si="10"/>
        <v>55.44</v>
      </c>
      <c r="H72" s="12">
        <f>+SMar_InfraMR[[#This Row],[Total Líneas de Explotación ]]</f>
        <v>55.44</v>
      </c>
      <c r="I72" s="12">
        <f>+SMar_InfraMR[[#This Row],[Total Líneas de Explotación ]]</f>
        <v>55.44</v>
      </c>
      <c r="J72" s="12">
        <v>135.47999999999999</v>
      </c>
      <c r="K72" s="12">
        <v>0</v>
      </c>
      <c r="L72" s="12">
        <v>0</v>
      </c>
      <c r="M72" s="12">
        <v>0</v>
      </c>
      <c r="N72" s="12">
        <f>+SMar_InfraMR[[#This Row],[A.03.1 -  Longitud de Vías de Explotación No Electrificadas Troncales y Ramales (vía principal) (km)]]+SMar_InfraMR[[#This Row],[A.04.1 -  Longitud de Vías de Explotación Electrificadas Troncales y Ramales (vía principal) (km)]]</f>
        <v>135.47999999999999</v>
      </c>
      <c r="O72" s="12">
        <f>+SMar_InfraMR[[#This Row],[Total Vías (excluido Auxiliares)]]</f>
        <v>135.47999999999999</v>
      </c>
      <c r="P72" s="1">
        <v>19</v>
      </c>
      <c r="Q72" s="1">
        <v>1</v>
      </c>
      <c r="R72" s="1">
        <v>0</v>
      </c>
      <c r="S72" s="1">
        <f t="shared" si="11"/>
        <v>20</v>
      </c>
      <c r="T72" s="1">
        <v>0</v>
      </c>
      <c r="U72" s="1">
        <v>56</v>
      </c>
      <c r="V72" s="1">
        <v>0</v>
      </c>
      <c r="W72" s="1">
        <v>0</v>
      </c>
      <c r="X72" s="1">
        <v>0</v>
      </c>
      <c r="Y72" s="1">
        <f t="shared" si="12"/>
        <v>56</v>
      </c>
      <c r="Z72" s="1">
        <v>17</v>
      </c>
      <c r="AA72" s="1">
        <v>5</v>
      </c>
      <c r="AB72" s="1">
        <f>+SMar_InfraMR[[#This Row],[Total Pasos Vehiculares a Nivel]]</f>
        <v>56</v>
      </c>
      <c r="AC72" s="1">
        <f t="shared" si="13"/>
        <v>78</v>
      </c>
      <c r="AD72" s="1">
        <v>1</v>
      </c>
      <c r="AE72" s="1">
        <v>1</v>
      </c>
      <c r="AF72" s="1">
        <v>16</v>
      </c>
      <c r="AG72" s="1">
        <f t="shared" si="14"/>
        <v>18</v>
      </c>
      <c r="AH72" s="12">
        <v>41.3</v>
      </c>
      <c r="AI72" s="12">
        <v>0</v>
      </c>
      <c r="AJ72" s="12">
        <v>14.14</v>
      </c>
      <c r="AK72" s="12">
        <f t="shared" si="15"/>
        <v>55.44</v>
      </c>
      <c r="AL72" s="1">
        <v>3</v>
      </c>
      <c r="AM72" s="1">
        <v>2</v>
      </c>
      <c r="AN72" s="1">
        <v>32</v>
      </c>
      <c r="AO72" s="1">
        <f t="shared" si="16"/>
        <v>37</v>
      </c>
      <c r="AP72" s="1">
        <v>0</v>
      </c>
      <c r="AQ72" s="1">
        <v>0</v>
      </c>
      <c r="AR72" s="1">
        <v>0</v>
      </c>
      <c r="AS72" s="1">
        <f t="shared" si="17"/>
        <v>0</v>
      </c>
      <c r="AT72" s="1">
        <v>0</v>
      </c>
      <c r="AU72" s="1">
        <v>0</v>
      </c>
      <c r="AV72" s="1">
        <v>0</v>
      </c>
      <c r="AW72" s="1">
        <f t="shared" si="18"/>
        <v>0</v>
      </c>
      <c r="AX72" s="1">
        <v>104</v>
      </c>
      <c r="AY72" s="1">
        <v>42</v>
      </c>
      <c r="AZ72" s="1">
        <v>0</v>
      </c>
      <c r="BA72" s="1">
        <v>0</v>
      </c>
      <c r="BB72" s="1">
        <v>0</v>
      </c>
      <c r="BC72" s="1">
        <f t="shared" si="19"/>
        <v>146</v>
      </c>
      <c r="BD72" s="1">
        <v>7</v>
      </c>
      <c r="BE72" s="1">
        <v>0</v>
      </c>
      <c r="BF72" s="16">
        <v>1676</v>
      </c>
    </row>
    <row r="73" spans="1:58">
      <c r="A73" s="1">
        <v>1998</v>
      </c>
      <c r="B73" s="1" t="s">
        <v>126</v>
      </c>
      <c r="C73" s="12">
        <v>0</v>
      </c>
      <c r="D73" s="12">
        <v>55.44</v>
      </c>
      <c r="E73" s="12">
        <v>0</v>
      </c>
      <c r="F73" s="12">
        <v>0</v>
      </c>
      <c r="G73" s="12">
        <f t="shared" si="10"/>
        <v>55.44</v>
      </c>
      <c r="H73" s="12">
        <f>+SMar_InfraMR[[#This Row],[Total Líneas de Explotación ]]</f>
        <v>55.44</v>
      </c>
      <c r="I73" s="12">
        <f>+SMar_InfraMR[[#This Row],[Total Líneas de Explotación ]]</f>
        <v>55.44</v>
      </c>
      <c r="J73" s="12">
        <v>135.47999999999999</v>
      </c>
      <c r="K73" s="12">
        <v>0</v>
      </c>
      <c r="L73" s="12">
        <v>0</v>
      </c>
      <c r="M73" s="12">
        <v>0</v>
      </c>
      <c r="N73" s="12">
        <f>+SMar_InfraMR[[#This Row],[A.03.1 -  Longitud de Vías de Explotación No Electrificadas Troncales y Ramales (vía principal) (km)]]+SMar_InfraMR[[#This Row],[A.04.1 -  Longitud de Vías de Explotación Electrificadas Troncales y Ramales (vía principal) (km)]]</f>
        <v>135.47999999999999</v>
      </c>
      <c r="O73" s="12">
        <f>+SMar_InfraMR[[#This Row],[Total Vías (excluido Auxiliares)]]</f>
        <v>135.47999999999999</v>
      </c>
      <c r="P73" s="1">
        <v>19</v>
      </c>
      <c r="Q73" s="1">
        <v>1</v>
      </c>
      <c r="R73" s="1">
        <v>0</v>
      </c>
      <c r="S73" s="1">
        <f t="shared" si="11"/>
        <v>20</v>
      </c>
      <c r="T73" s="1">
        <v>0</v>
      </c>
      <c r="U73" s="1">
        <v>56</v>
      </c>
      <c r="V73" s="1">
        <v>0</v>
      </c>
      <c r="W73" s="1">
        <v>0</v>
      </c>
      <c r="X73" s="1">
        <v>0</v>
      </c>
      <c r="Y73" s="1">
        <f t="shared" si="12"/>
        <v>56</v>
      </c>
      <c r="Z73" s="1">
        <v>17</v>
      </c>
      <c r="AA73" s="1">
        <v>5</v>
      </c>
      <c r="AB73" s="1">
        <f>+SMar_InfraMR[[#This Row],[Total Pasos Vehiculares a Nivel]]</f>
        <v>56</v>
      </c>
      <c r="AC73" s="1">
        <f t="shared" si="13"/>
        <v>78</v>
      </c>
      <c r="AD73" s="1">
        <v>1</v>
      </c>
      <c r="AE73" s="1">
        <v>1</v>
      </c>
      <c r="AF73" s="1">
        <v>16</v>
      </c>
      <c r="AG73" s="1">
        <f t="shared" si="14"/>
        <v>18</v>
      </c>
      <c r="AH73" s="12">
        <v>41.3</v>
      </c>
      <c r="AI73" s="12">
        <v>0</v>
      </c>
      <c r="AJ73" s="12">
        <v>14.14</v>
      </c>
      <c r="AK73" s="12">
        <f t="shared" si="15"/>
        <v>55.44</v>
      </c>
      <c r="AL73" s="1">
        <v>3</v>
      </c>
      <c r="AM73" s="1">
        <v>2</v>
      </c>
      <c r="AN73" s="1">
        <v>32</v>
      </c>
      <c r="AO73" s="1">
        <f t="shared" si="16"/>
        <v>37</v>
      </c>
      <c r="AP73" s="1">
        <v>0</v>
      </c>
      <c r="AQ73" s="1">
        <v>0</v>
      </c>
      <c r="AR73" s="1">
        <v>0</v>
      </c>
      <c r="AS73" s="1">
        <f t="shared" si="17"/>
        <v>0</v>
      </c>
      <c r="AT73" s="1">
        <v>0</v>
      </c>
      <c r="AU73" s="1">
        <v>0</v>
      </c>
      <c r="AV73" s="1">
        <v>0</v>
      </c>
      <c r="AW73" s="1">
        <f t="shared" si="18"/>
        <v>0</v>
      </c>
      <c r="AX73" s="1">
        <v>104</v>
      </c>
      <c r="AY73" s="1">
        <v>42</v>
      </c>
      <c r="AZ73" s="1">
        <v>0</v>
      </c>
      <c r="BA73" s="1">
        <v>0</v>
      </c>
      <c r="BB73" s="1">
        <v>0</v>
      </c>
      <c r="BC73" s="1">
        <f t="shared" si="19"/>
        <v>146</v>
      </c>
      <c r="BD73" s="1">
        <v>7</v>
      </c>
      <c r="BE73" s="1">
        <v>0</v>
      </c>
      <c r="BF73" s="16">
        <v>1676</v>
      </c>
    </row>
    <row r="74" spans="1:58">
      <c r="A74" s="1">
        <v>1999</v>
      </c>
      <c r="B74" s="1" t="s">
        <v>115</v>
      </c>
      <c r="C74" s="12">
        <v>0</v>
      </c>
      <c r="D74" s="12">
        <v>55.44</v>
      </c>
      <c r="E74" s="12">
        <v>0</v>
      </c>
      <c r="F74" s="12">
        <v>0</v>
      </c>
      <c r="G74" s="12">
        <f t="shared" si="10"/>
        <v>55.44</v>
      </c>
      <c r="H74" s="12">
        <f>+SMar_InfraMR[[#This Row],[Total Líneas de Explotación ]]</f>
        <v>55.44</v>
      </c>
      <c r="I74" s="12">
        <f>+SMar_InfraMR[[#This Row],[Total Líneas de Explotación ]]</f>
        <v>55.44</v>
      </c>
      <c r="J74" s="12">
        <v>135.47999999999999</v>
      </c>
      <c r="K74" s="12">
        <v>0</v>
      </c>
      <c r="L74" s="12">
        <v>0</v>
      </c>
      <c r="M74" s="12">
        <v>0</v>
      </c>
      <c r="N74" s="12">
        <f>+SMar_InfraMR[[#This Row],[A.03.1 -  Longitud de Vías de Explotación No Electrificadas Troncales y Ramales (vía principal) (km)]]+SMar_InfraMR[[#This Row],[A.04.1 -  Longitud de Vías de Explotación Electrificadas Troncales y Ramales (vía principal) (km)]]</f>
        <v>135.47999999999999</v>
      </c>
      <c r="O74" s="12">
        <f>+SMar_InfraMR[[#This Row],[Total Vías (excluido Auxiliares)]]</f>
        <v>135.47999999999999</v>
      </c>
      <c r="P74" s="1">
        <v>19</v>
      </c>
      <c r="Q74" s="1">
        <v>1</v>
      </c>
      <c r="R74" s="1">
        <v>0</v>
      </c>
      <c r="S74" s="1">
        <f t="shared" si="11"/>
        <v>20</v>
      </c>
      <c r="T74" s="1">
        <v>0</v>
      </c>
      <c r="U74" s="1">
        <v>56</v>
      </c>
      <c r="V74" s="1">
        <v>0</v>
      </c>
      <c r="W74" s="1">
        <v>0</v>
      </c>
      <c r="X74" s="1">
        <v>0</v>
      </c>
      <c r="Y74" s="1">
        <f t="shared" si="12"/>
        <v>56</v>
      </c>
      <c r="Z74" s="1">
        <v>17</v>
      </c>
      <c r="AA74" s="1">
        <v>5</v>
      </c>
      <c r="AB74" s="1">
        <f>+SMar_InfraMR[[#This Row],[Total Pasos Vehiculares a Nivel]]</f>
        <v>56</v>
      </c>
      <c r="AC74" s="1">
        <f t="shared" si="13"/>
        <v>78</v>
      </c>
      <c r="AD74" s="1">
        <v>1</v>
      </c>
      <c r="AE74" s="1">
        <v>1</v>
      </c>
      <c r="AF74" s="1">
        <v>16</v>
      </c>
      <c r="AG74" s="1">
        <f t="shared" si="14"/>
        <v>18</v>
      </c>
      <c r="AH74" s="12">
        <v>41.3</v>
      </c>
      <c r="AI74" s="12">
        <v>0</v>
      </c>
      <c r="AJ74" s="12">
        <v>14.14</v>
      </c>
      <c r="AK74" s="12">
        <f t="shared" si="15"/>
        <v>55.44</v>
      </c>
      <c r="AL74" s="1">
        <v>3</v>
      </c>
      <c r="AM74" s="1">
        <v>2</v>
      </c>
      <c r="AN74" s="1">
        <v>32</v>
      </c>
      <c r="AO74" s="1">
        <f t="shared" si="16"/>
        <v>37</v>
      </c>
      <c r="AP74" s="1">
        <v>0</v>
      </c>
      <c r="AQ74" s="1">
        <v>0</v>
      </c>
      <c r="AR74" s="1">
        <v>0</v>
      </c>
      <c r="AS74" s="1">
        <f t="shared" si="17"/>
        <v>0</v>
      </c>
      <c r="AT74" s="1">
        <v>0</v>
      </c>
      <c r="AU74" s="1">
        <v>0</v>
      </c>
      <c r="AV74" s="1">
        <v>0</v>
      </c>
      <c r="AW74" s="1">
        <f t="shared" si="18"/>
        <v>0</v>
      </c>
      <c r="AX74" s="1">
        <v>104</v>
      </c>
      <c r="AY74" s="1">
        <v>42</v>
      </c>
      <c r="AZ74" s="1">
        <v>0</v>
      </c>
      <c r="BA74" s="1">
        <v>0</v>
      </c>
      <c r="BB74" s="1">
        <v>0</v>
      </c>
      <c r="BC74" s="1">
        <f t="shared" si="19"/>
        <v>146</v>
      </c>
      <c r="BD74" s="1">
        <v>7</v>
      </c>
      <c r="BE74" s="1">
        <v>0</v>
      </c>
      <c r="BF74" s="16">
        <v>1676</v>
      </c>
    </row>
    <row r="75" spans="1:58">
      <c r="A75" s="1">
        <v>1999</v>
      </c>
      <c r="B75" s="1" t="s">
        <v>116</v>
      </c>
      <c r="C75" s="12">
        <v>0</v>
      </c>
      <c r="D75" s="12">
        <v>55.44</v>
      </c>
      <c r="E75" s="12">
        <v>0</v>
      </c>
      <c r="F75" s="12">
        <v>0</v>
      </c>
      <c r="G75" s="12">
        <f t="shared" si="10"/>
        <v>55.44</v>
      </c>
      <c r="H75" s="12">
        <f>+SMar_InfraMR[[#This Row],[Total Líneas de Explotación ]]</f>
        <v>55.44</v>
      </c>
      <c r="I75" s="12">
        <f>+SMar_InfraMR[[#This Row],[Total Líneas de Explotación ]]</f>
        <v>55.44</v>
      </c>
      <c r="J75" s="12">
        <v>135.47999999999999</v>
      </c>
      <c r="K75" s="12">
        <v>0</v>
      </c>
      <c r="L75" s="12">
        <v>0</v>
      </c>
      <c r="M75" s="12">
        <v>0</v>
      </c>
      <c r="N75" s="12">
        <f>+SMar_InfraMR[[#This Row],[A.03.1 -  Longitud de Vías de Explotación No Electrificadas Troncales y Ramales (vía principal) (km)]]+SMar_InfraMR[[#This Row],[A.04.1 -  Longitud de Vías de Explotación Electrificadas Troncales y Ramales (vía principal) (km)]]</f>
        <v>135.47999999999999</v>
      </c>
      <c r="O75" s="12">
        <f>+SMar_InfraMR[[#This Row],[Total Vías (excluido Auxiliares)]]</f>
        <v>135.47999999999999</v>
      </c>
      <c r="P75" s="1">
        <v>19</v>
      </c>
      <c r="Q75" s="1">
        <v>1</v>
      </c>
      <c r="R75" s="1">
        <v>0</v>
      </c>
      <c r="S75" s="1">
        <f t="shared" si="11"/>
        <v>20</v>
      </c>
      <c r="T75" s="1">
        <v>0</v>
      </c>
      <c r="U75" s="1">
        <v>56</v>
      </c>
      <c r="V75" s="1">
        <v>0</v>
      </c>
      <c r="W75" s="1">
        <v>0</v>
      </c>
      <c r="X75" s="1">
        <v>0</v>
      </c>
      <c r="Y75" s="1">
        <f t="shared" si="12"/>
        <v>56</v>
      </c>
      <c r="Z75" s="1">
        <v>17</v>
      </c>
      <c r="AA75" s="1">
        <v>5</v>
      </c>
      <c r="AB75" s="1">
        <f>+SMar_InfraMR[[#This Row],[Total Pasos Vehiculares a Nivel]]</f>
        <v>56</v>
      </c>
      <c r="AC75" s="1">
        <f t="shared" si="13"/>
        <v>78</v>
      </c>
      <c r="AD75" s="1">
        <v>1</v>
      </c>
      <c r="AE75" s="1">
        <v>1</v>
      </c>
      <c r="AF75" s="1">
        <v>16</v>
      </c>
      <c r="AG75" s="1">
        <f t="shared" si="14"/>
        <v>18</v>
      </c>
      <c r="AH75" s="12">
        <v>41.3</v>
      </c>
      <c r="AI75" s="12">
        <v>0</v>
      </c>
      <c r="AJ75" s="12">
        <v>14.14</v>
      </c>
      <c r="AK75" s="12">
        <f t="shared" si="15"/>
        <v>55.44</v>
      </c>
      <c r="AL75" s="1">
        <v>3</v>
      </c>
      <c r="AM75" s="1">
        <v>2</v>
      </c>
      <c r="AN75" s="1">
        <v>32</v>
      </c>
      <c r="AO75" s="1">
        <f t="shared" si="16"/>
        <v>37</v>
      </c>
      <c r="AP75" s="1">
        <v>0</v>
      </c>
      <c r="AQ75" s="1">
        <v>0</v>
      </c>
      <c r="AR75" s="1">
        <v>0</v>
      </c>
      <c r="AS75" s="1">
        <f t="shared" si="17"/>
        <v>0</v>
      </c>
      <c r="AT75" s="1">
        <v>0</v>
      </c>
      <c r="AU75" s="1">
        <v>0</v>
      </c>
      <c r="AV75" s="1">
        <v>0</v>
      </c>
      <c r="AW75" s="1">
        <f t="shared" si="18"/>
        <v>0</v>
      </c>
      <c r="AX75" s="1">
        <v>104</v>
      </c>
      <c r="AY75" s="1">
        <v>42</v>
      </c>
      <c r="AZ75" s="1">
        <v>0</v>
      </c>
      <c r="BA75" s="1">
        <v>0</v>
      </c>
      <c r="BB75" s="1">
        <v>0</v>
      </c>
      <c r="BC75" s="1">
        <f t="shared" si="19"/>
        <v>146</v>
      </c>
      <c r="BD75" s="1">
        <v>7</v>
      </c>
      <c r="BE75" s="1">
        <v>0</v>
      </c>
      <c r="BF75" s="16">
        <v>1676</v>
      </c>
    </row>
    <row r="76" spans="1:58">
      <c r="A76" s="1">
        <v>1999</v>
      </c>
      <c r="B76" s="1" t="s">
        <v>117</v>
      </c>
      <c r="C76" s="12">
        <v>0</v>
      </c>
      <c r="D76" s="12">
        <v>55.44</v>
      </c>
      <c r="E76" s="12">
        <v>0</v>
      </c>
      <c r="F76" s="12">
        <v>0</v>
      </c>
      <c r="G76" s="12">
        <f t="shared" si="10"/>
        <v>55.44</v>
      </c>
      <c r="H76" s="12">
        <f>+SMar_InfraMR[[#This Row],[Total Líneas de Explotación ]]</f>
        <v>55.44</v>
      </c>
      <c r="I76" s="12">
        <f>+SMar_InfraMR[[#This Row],[Total Líneas de Explotación ]]</f>
        <v>55.44</v>
      </c>
      <c r="J76" s="12">
        <v>135.47999999999999</v>
      </c>
      <c r="K76" s="12">
        <v>0</v>
      </c>
      <c r="L76" s="12">
        <v>0</v>
      </c>
      <c r="M76" s="12">
        <v>0</v>
      </c>
      <c r="N76" s="12">
        <f>+SMar_InfraMR[[#This Row],[A.03.1 -  Longitud de Vías de Explotación No Electrificadas Troncales y Ramales (vía principal) (km)]]+SMar_InfraMR[[#This Row],[A.04.1 -  Longitud de Vías de Explotación Electrificadas Troncales y Ramales (vía principal) (km)]]</f>
        <v>135.47999999999999</v>
      </c>
      <c r="O76" s="12">
        <f>+SMar_InfraMR[[#This Row],[Total Vías (excluido Auxiliares)]]</f>
        <v>135.47999999999999</v>
      </c>
      <c r="P76" s="1">
        <v>19</v>
      </c>
      <c r="Q76" s="1">
        <v>1</v>
      </c>
      <c r="R76" s="1">
        <v>0</v>
      </c>
      <c r="S76" s="1">
        <f t="shared" si="11"/>
        <v>20</v>
      </c>
      <c r="T76" s="1">
        <v>0</v>
      </c>
      <c r="U76" s="1">
        <v>56</v>
      </c>
      <c r="V76" s="1">
        <v>0</v>
      </c>
      <c r="W76" s="1">
        <v>0</v>
      </c>
      <c r="X76" s="1">
        <v>0</v>
      </c>
      <c r="Y76" s="1">
        <f t="shared" si="12"/>
        <v>56</v>
      </c>
      <c r="Z76" s="1">
        <v>17</v>
      </c>
      <c r="AA76" s="1">
        <v>5</v>
      </c>
      <c r="AB76" s="1">
        <f>+SMar_InfraMR[[#This Row],[Total Pasos Vehiculares a Nivel]]</f>
        <v>56</v>
      </c>
      <c r="AC76" s="1">
        <f t="shared" si="13"/>
        <v>78</v>
      </c>
      <c r="AD76" s="1">
        <v>1</v>
      </c>
      <c r="AE76" s="1">
        <v>1</v>
      </c>
      <c r="AF76" s="1">
        <v>16</v>
      </c>
      <c r="AG76" s="1">
        <f t="shared" si="14"/>
        <v>18</v>
      </c>
      <c r="AH76" s="12">
        <v>41.3</v>
      </c>
      <c r="AI76" s="12">
        <v>0</v>
      </c>
      <c r="AJ76" s="12">
        <v>14.14</v>
      </c>
      <c r="AK76" s="12">
        <f t="shared" si="15"/>
        <v>55.44</v>
      </c>
      <c r="AL76" s="1">
        <v>3</v>
      </c>
      <c r="AM76" s="1">
        <v>2</v>
      </c>
      <c r="AN76" s="1">
        <v>32</v>
      </c>
      <c r="AO76" s="1">
        <f t="shared" si="16"/>
        <v>37</v>
      </c>
      <c r="AP76" s="1">
        <v>0</v>
      </c>
      <c r="AQ76" s="1">
        <v>0</v>
      </c>
      <c r="AR76" s="1">
        <v>0</v>
      </c>
      <c r="AS76" s="1">
        <f t="shared" si="17"/>
        <v>0</v>
      </c>
      <c r="AT76" s="1">
        <v>0</v>
      </c>
      <c r="AU76" s="1">
        <v>0</v>
      </c>
      <c r="AV76" s="1">
        <v>0</v>
      </c>
      <c r="AW76" s="1">
        <f t="shared" si="18"/>
        <v>0</v>
      </c>
      <c r="AX76" s="1">
        <v>104</v>
      </c>
      <c r="AY76" s="1">
        <v>42</v>
      </c>
      <c r="AZ76" s="1">
        <v>0</v>
      </c>
      <c r="BA76" s="1">
        <v>0</v>
      </c>
      <c r="BB76" s="1">
        <v>0</v>
      </c>
      <c r="BC76" s="1">
        <f t="shared" si="19"/>
        <v>146</v>
      </c>
      <c r="BD76" s="1">
        <v>7</v>
      </c>
      <c r="BE76" s="1">
        <v>0</v>
      </c>
      <c r="BF76" s="16">
        <v>1676</v>
      </c>
    </row>
    <row r="77" spans="1:58">
      <c r="A77" s="1">
        <v>1999</v>
      </c>
      <c r="B77" s="1" t="s">
        <v>118</v>
      </c>
      <c r="C77" s="12">
        <v>0</v>
      </c>
      <c r="D77" s="12">
        <v>55.44</v>
      </c>
      <c r="E77" s="12">
        <v>0</v>
      </c>
      <c r="F77" s="12">
        <v>0</v>
      </c>
      <c r="G77" s="12">
        <f t="shared" si="10"/>
        <v>55.44</v>
      </c>
      <c r="H77" s="12">
        <f>+SMar_InfraMR[[#This Row],[Total Líneas de Explotación ]]</f>
        <v>55.44</v>
      </c>
      <c r="I77" s="12">
        <f>+SMar_InfraMR[[#This Row],[Total Líneas de Explotación ]]</f>
        <v>55.44</v>
      </c>
      <c r="J77" s="12">
        <v>135.47999999999999</v>
      </c>
      <c r="K77" s="12">
        <v>0</v>
      </c>
      <c r="L77" s="12">
        <v>0</v>
      </c>
      <c r="M77" s="12">
        <v>0</v>
      </c>
      <c r="N77" s="12">
        <f>+SMar_InfraMR[[#This Row],[A.03.1 -  Longitud de Vías de Explotación No Electrificadas Troncales y Ramales (vía principal) (km)]]+SMar_InfraMR[[#This Row],[A.04.1 -  Longitud de Vías de Explotación Electrificadas Troncales y Ramales (vía principal) (km)]]</f>
        <v>135.47999999999999</v>
      </c>
      <c r="O77" s="12">
        <f>+SMar_InfraMR[[#This Row],[Total Vías (excluido Auxiliares)]]</f>
        <v>135.47999999999999</v>
      </c>
      <c r="P77" s="1">
        <v>19</v>
      </c>
      <c r="Q77" s="1">
        <v>1</v>
      </c>
      <c r="R77" s="1">
        <v>0</v>
      </c>
      <c r="S77" s="1">
        <f t="shared" si="11"/>
        <v>20</v>
      </c>
      <c r="T77" s="1">
        <v>0</v>
      </c>
      <c r="U77" s="1">
        <v>56</v>
      </c>
      <c r="V77" s="1">
        <v>0</v>
      </c>
      <c r="W77" s="1">
        <v>0</v>
      </c>
      <c r="X77" s="1">
        <v>0</v>
      </c>
      <c r="Y77" s="1">
        <f t="shared" si="12"/>
        <v>56</v>
      </c>
      <c r="Z77" s="1">
        <v>17</v>
      </c>
      <c r="AA77" s="1">
        <v>5</v>
      </c>
      <c r="AB77" s="1">
        <f>+SMar_InfraMR[[#This Row],[Total Pasos Vehiculares a Nivel]]</f>
        <v>56</v>
      </c>
      <c r="AC77" s="1">
        <f t="shared" si="13"/>
        <v>78</v>
      </c>
      <c r="AD77" s="1">
        <v>1</v>
      </c>
      <c r="AE77" s="1">
        <v>1</v>
      </c>
      <c r="AF77" s="1">
        <v>16</v>
      </c>
      <c r="AG77" s="1">
        <f t="shared" si="14"/>
        <v>18</v>
      </c>
      <c r="AH77" s="12">
        <v>41.3</v>
      </c>
      <c r="AI77" s="12">
        <v>0</v>
      </c>
      <c r="AJ77" s="12">
        <v>14.14</v>
      </c>
      <c r="AK77" s="12">
        <f t="shared" si="15"/>
        <v>55.44</v>
      </c>
      <c r="AL77" s="1">
        <v>3</v>
      </c>
      <c r="AM77" s="1">
        <v>2</v>
      </c>
      <c r="AN77" s="1">
        <v>32</v>
      </c>
      <c r="AO77" s="1">
        <f t="shared" si="16"/>
        <v>37</v>
      </c>
      <c r="AP77" s="1">
        <v>0</v>
      </c>
      <c r="AQ77" s="1">
        <v>0</v>
      </c>
      <c r="AR77" s="1">
        <v>0</v>
      </c>
      <c r="AS77" s="1">
        <f t="shared" si="17"/>
        <v>0</v>
      </c>
      <c r="AT77" s="1">
        <v>0</v>
      </c>
      <c r="AU77" s="1">
        <v>0</v>
      </c>
      <c r="AV77" s="1">
        <v>0</v>
      </c>
      <c r="AW77" s="1">
        <f t="shared" si="18"/>
        <v>0</v>
      </c>
      <c r="AX77" s="1">
        <v>104</v>
      </c>
      <c r="AY77" s="1">
        <v>42</v>
      </c>
      <c r="AZ77" s="1">
        <v>0</v>
      </c>
      <c r="BA77" s="1">
        <v>0</v>
      </c>
      <c r="BB77" s="1">
        <v>0</v>
      </c>
      <c r="BC77" s="1">
        <f t="shared" si="19"/>
        <v>146</v>
      </c>
      <c r="BD77" s="1">
        <v>7</v>
      </c>
      <c r="BE77" s="1">
        <v>0</v>
      </c>
      <c r="BF77" s="16">
        <v>1676</v>
      </c>
    </row>
    <row r="78" spans="1:58">
      <c r="A78" s="1">
        <v>1999</v>
      </c>
      <c r="B78" s="1" t="s">
        <v>119</v>
      </c>
      <c r="C78" s="12">
        <v>0</v>
      </c>
      <c r="D78" s="12">
        <v>55.44</v>
      </c>
      <c r="E78" s="12">
        <v>0</v>
      </c>
      <c r="F78" s="12">
        <v>0</v>
      </c>
      <c r="G78" s="12">
        <f t="shared" si="10"/>
        <v>55.44</v>
      </c>
      <c r="H78" s="12">
        <f>+SMar_InfraMR[[#This Row],[Total Líneas de Explotación ]]</f>
        <v>55.44</v>
      </c>
      <c r="I78" s="12">
        <f>+SMar_InfraMR[[#This Row],[Total Líneas de Explotación ]]</f>
        <v>55.44</v>
      </c>
      <c r="J78" s="12">
        <v>135.47999999999999</v>
      </c>
      <c r="K78" s="12">
        <v>0</v>
      </c>
      <c r="L78" s="12">
        <v>0</v>
      </c>
      <c r="M78" s="12">
        <v>0</v>
      </c>
      <c r="N78" s="12">
        <f>+SMar_InfraMR[[#This Row],[A.03.1 -  Longitud de Vías de Explotación No Electrificadas Troncales y Ramales (vía principal) (km)]]+SMar_InfraMR[[#This Row],[A.04.1 -  Longitud de Vías de Explotación Electrificadas Troncales y Ramales (vía principal) (km)]]</f>
        <v>135.47999999999999</v>
      </c>
      <c r="O78" s="12">
        <f>+SMar_InfraMR[[#This Row],[Total Vías (excluido Auxiliares)]]</f>
        <v>135.47999999999999</v>
      </c>
      <c r="P78" s="1">
        <v>19</v>
      </c>
      <c r="Q78" s="1">
        <v>1</v>
      </c>
      <c r="R78" s="1">
        <v>0</v>
      </c>
      <c r="S78" s="1">
        <f t="shared" si="11"/>
        <v>20</v>
      </c>
      <c r="T78" s="1">
        <v>0</v>
      </c>
      <c r="U78" s="1">
        <v>56</v>
      </c>
      <c r="V78" s="1">
        <v>0</v>
      </c>
      <c r="W78" s="1">
        <v>0</v>
      </c>
      <c r="X78" s="1">
        <v>0</v>
      </c>
      <c r="Y78" s="1">
        <f t="shared" si="12"/>
        <v>56</v>
      </c>
      <c r="Z78" s="1">
        <v>17</v>
      </c>
      <c r="AA78" s="1">
        <v>5</v>
      </c>
      <c r="AB78" s="1">
        <f>+SMar_InfraMR[[#This Row],[Total Pasos Vehiculares a Nivel]]</f>
        <v>56</v>
      </c>
      <c r="AC78" s="1">
        <f t="shared" si="13"/>
        <v>78</v>
      </c>
      <c r="AD78" s="1">
        <v>1</v>
      </c>
      <c r="AE78" s="1">
        <v>1</v>
      </c>
      <c r="AF78" s="1">
        <v>16</v>
      </c>
      <c r="AG78" s="1">
        <f t="shared" si="14"/>
        <v>18</v>
      </c>
      <c r="AH78" s="12">
        <v>41.3</v>
      </c>
      <c r="AI78" s="12">
        <v>0</v>
      </c>
      <c r="AJ78" s="12">
        <v>14.14</v>
      </c>
      <c r="AK78" s="12">
        <f t="shared" si="15"/>
        <v>55.44</v>
      </c>
      <c r="AL78" s="1">
        <v>3</v>
      </c>
      <c r="AM78" s="1">
        <v>2</v>
      </c>
      <c r="AN78" s="1">
        <v>32</v>
      </c>
      <c r="AO78" s="1">
        <f t="shared" si="16"/>
        <v>37</v>
      </c>
      <c r="AP78" s="1">
        <v>0</v>
      </c>
      <c r="AQ78" s="1">
        <v>0</v>
      </c>
      <c r="AR78" s="1">
        <v>0</v>
      </c>
      <c r="AS78" s="1">
        <f t="shared" si="17"/>
        <v>0</v>
      </c>
      <c r="AT78" s="1">
        <v>0</v>
      </c>
      <c r="AU78" s="1">
        <v>0</v>
      </c>
      <c r="AV78" s="1">
        <v>0</v>
      </c>
      <c r="AW78" s="1">
        <f t="shared" si="18"/>
        <v>0</v>
      </c>
      <c r="AX78" s="1">
        <v>104</v>
      </c>
      <c r="AY78" s="1">
        <v>42</v>
      </c>
      <c r="AZ78" s="1">
        <v>0</v>
      </c>
      <c r="BA78" s="1">
        <v>0</v>
      </c>
      <c r="BB78" s="1">
        <v>0</v>
      </c>
      <c r="BC78" s="1">
        <f t="shared" si="19"/>
        <v>146</v>
      </c>
      <c r="BD78" s="1">
        <v>7</v>
      </c>
      <c r="BE78" s="1">
        <v>0</v>
      </c>
      <c r="BF78" s="16">
        <v>1676</v>
      </c>
    </row>
    <row r="79" spans="1:58">
      <c r="A79" s="1">
        <v>1999</v>
      </c>
      <c r="B79" s="1" t="s">
        <v>120</v>
      </c>
      <c r="C79" s="12">
        <v>0</v>
      </c>
      <c r="D79" s="12">
        <v>55.44</v>
      </c>
      <c r="E79" s="12">
        <v>0</v>
      </c>
      <c r="F79" s="12">
        <v>0</v>
      </c>
      <c r="G79" s="12">
        <f t="shared" si="10"/>
        <v>55.44</v>
      </c>
      <c r="H79" s="12">
        <f>+SMar_InfraMR[[#This Row],[Total Líneas de Explotación ]]</f>
        <v>55.44</v>
      </c>
      <c r="I79" s="12">
        <f>+SMar_InfraMR[[#This Row],[Total Líneas de Explotación ]]</f>
        <v>55.44</v>
      </c>
      <c r="J79" s="12">
        <v>135.47999999999999</v>
      </c>
      <c r="K79" s="12">
        <v>0</v>
      </c>
      <c r="L79" s="12">
        <v>0</v>
      </c>
      <c r="M79" s="12">
        <v>0</v>
      </c>
      <c r="N79" s="12">
        <f>+SMar_InfraMR[[#This Row],[A.03.1 -  Longitud de Vías de Explotación No Electrificadas Troncales y Ramales (vía principal) (km)]]+SMar_InfraMR[[#This Row],[A.04.1 -  Longitud de Vías de Explotación Electrificadas Troncales y Ramales (vía principal) (km)]]</f>
        <v>135.47999999999999</v>
      </c>
      <c r="O79" s="12">
        <f>+SMar_InfraMR[[#This Row],[Total Vías (excluido Auxiliares)]]</f>
        <v>135.47999999999999</v>
      </c>
      <c r="P79" s="1">
        <v>19</v>
      </c>
      <c r="Q79" s="1">
        <v>1</v>
      </c>
      <c r="R79" s="1">
        <v>0</v>
      </c>
      <c r="S79" s="1">
        <f t="shared" si="11"/>
        <v>20</v>
      </c>
      <c r="T79" s="1">
        <v>0</v>
      </c>
      <c r="U79" s="1">
        <v>56</v>
      </c>
      <c r="V79" s="1">
        <v>0</v>
      </c>
      <c r="W79" s="1">
        <v>0</v>
      </c>
      <c r="X79" s="1">
        <v>0</v>
      </c>
      <c r="Y79" s="1">
        <f t="shared" si="12"/>
        <v>56</v>
      </c>
      <c r="Z79" s="1">
        <v>17</v>
      </c>
      <c r="AA79" s="1">
        <v>5</v>
      </c>
      <c r="AB79" s="1">
        <f>+SMar_InfraMR[[#This Row],[Total Pasos Vehiculares a Nivel]]</f>
        <v>56</v>
      </c>
      <c r="AC79" s="1">
        <f t="shared" si="13"/>
        <v>78</v>
      </c>
      <c r="AD79" s="1">
        <v>1</v>
      </c>
      <c r="AE79" s="1">
        <v>1</v>
      </c>
      <c r="AF79" s="1">
        <v>16</v>
      </c>
      <c r="AG79" s="1">
        <f t="shared" si="14"/>
        <v>18</v>
      </c>
      <c r="AH79" s="12">
        <v>41.3</v>
      </c>
      <c r="AI79" s="12">
        <v>0</v>
      </c>
      <c r="AJ79" s="12">
        <v>14.14</v>
      </c>
      <c r="AK79" s="12">
        <f t="shared" si="15"/>
        <v>55.44</v>
      </c>
      <c r="AL79" s="1">
        <v>3</v>
      </c>
      <c r="AM79" s="1">
        <v>2</v>
      </c>
      <c r="AN79" s="1">
        <v>32</v>
      </c>
      <c r="AO79" s="1">
        <f t="shared" si="16"/>
        <v>37</v>
      </c>
      <c r="AP79" s="1">
        <v>0</v>
      </c>
      <c r="AQ79" s="1">
        <v>0</v>
      </c>
      <c r="AR79" s="1">
        <v>0</v>
      </c>
      <c r="AS79" s="1">
        <f t="shared" si="17"/>
        <v>0</v>
      </c>
      <c r="AT79" s="1">
        <v>0</v>
      </c>
      <c r="AU79" s="1">
        <v>0</v>
      </c>
      <c r="AV79" s="1">
        <v>0</v>
      </c>
      <c r="AW79" s="1">
        <f t="shared" si="18"/>
        <v>0</v>
      </c>
      <c r="AX79" s="1">
        <v>104</v>
      </c>
      <c r="AY79" s="1">
        <v>42</v>
      </c>
      <c r="AZ79" s="1">
        <v>0</v>
      </c>
      <c r="BA79" s="1">
        <v>0</v>
      </c>
      <c r="BB79" s="1">
        <v>0</v>
      </c>
      <c r="BC79" s="1">
        <f t="shared" si="19"/>
        <v>146</v>
      </c>
      <c r="BD79" s="1">
        <v>7</v>
      </c>
      <c r="BE79" s="1">
        <v>0</v>
      </c>
      <c r="BF79" s="16">
        <v>1676</v>
      </c>
    </row>
    <row r="80" spans="1:58">
      <c r="A80" s="1">
        <v>1999</v>
      </c>
      <c r="B80" s="1" t="s">
        <v>121</v>
      </c>
      <c r="C80" s="12">
        <v>0</v>
      </c>
      <c r="D80" s="12">
        <v>55.44</v>
      </c>
      <c r="E80" s="12">
        <v>0</v>
      </c>
      <c r="F80" s="12">
        <v>0</v>
      </c>
      <c r="G80" s="12">
        <f t="shared" si="10"/>
        <v>55.44</v>
      </c>
      <c r="H80" s="12">
        <f>+SMar_InfraMR[[#This Row],[Total Líneas de Explotación ]]</f>
        <v>55.44</v>
      </c>
      <c r="I80" s="12">
        <f>+SMar_InfraMR[[#This Row],[Total Líneas de Explotación ]]</f>
        <v>55.44</v>
      </c>
      <c r="J80" s="12">
        <v>135.47999999999999</v>
      </c>
      <c r="K80" s="12">
        <v>0</v>
      </c>
      <c r="L80" s="12">
        <v>0</v>
      </c>
      <c r="M80" s="12">
        <v>0</v>
      </c>
      <c r="N80" s="12">
        <f>+SMar_InfraMR[[#This Row],[A.03.1 -  Longitud de Vías de Explotación No Electrificadas Troncales y Ramales (vía principal) (km)]]+SMar_InfraMR[[#This Row],[A.04.1 -  Longitud de Vías de Explotación Electrificadas Troncales y Ramales (vía principal) (km)]]</f>
        <v>135.47999999999999</v>
      </c>
      <c r="O80" s="12">
        <f>+SMar_InfraMR[[#This Row],[Total Vías (excluido Auxiliares)]]</f>
        <v>135.47999999999999</v>
      </c>
      <c r="P80" s="1">
        <v>19</v>
      </c>
      <c r="Q80" s="1">
        <v>1</v>
      </c>
      <c r="R80" s="1">
        <v>0</v>
      </c>
      <c r="S80" s="1">
        <f t="shared" si="11"/>
        <v>20</v>
      </c>
      <c r="T80" s="1">
        <v>0</v>
      </c>
      <c r="U80" s="1">
        <v>56</v>
      </c>
      <c r="V80" s="1">
        <v>0</v>
      </c>
      <c r="W80" s="1">
        <v>0</v>
      </c>
      <c r="X80" s="1">
        <v>0</v>
      </c>
      <c r="Y80" s="1">
        <f t="shared" si="12"/>
        <v>56</v>
      </c>
      <c r="Z80" s="1">
        <v>17</v>
      </c>
      <c r="AA80" s="1">
        <v>5</v>
      </c>
      <c r="AB80" s="1">
        <f>+SMar_InfraMR[[#This Row],[Total Pasos Vehiculares a Nivel]]</f>
        <v>56</v>
      </c>
      <c r="AC80" s="1">
        <f t="shared" si="13"/>
        <v>78</v>
      </c>
      <c r="AD80" s="1">
        <v>1</v>
      </c>
      <c r="AE80" s="1">
        <v>1</v>
      </c>
      <c r="AF80" s="1">
        <v>16</v>
      </c>
      <c r="AG80" s="1">
        <f t="shared" si="14"/>
        <v>18</v>
      </c>
      <c r="AH80" s="12">
        <v>41.3</v>
      </c>
      <c r="AI80" s="12">
        <v>0</v>
      </c>
      <c r="AJ80" s="12">
        <v>14.14</v>
      </c>
      <c r="AK80" s="12">
        <f t="shared" si="15"/>
        <v>55.44</v>
      </c>
      <c r="AL80" s="1">
        <v>3</v>
      </c>
      <c r="AM80" s="1">
        <v>2</v>
      </c>
      <c r="AN80" s="1">
        <v>32</v>
      </c>
      <c r="AO80" s="1">
        <f t="shared" si="16"/>
        <v>37</v>
      </c>
      <c r="AP80" s="1">
        <v>0</v>
      </c>
      <c r="AQ80" s="1">
        <v>0</v>
      </c>
      <c r="AR80" s="1">
        <v>0</v>
      </c>
      <c r="AS80" s="1">
        <f t="shared" si="17"/>
        <v>0</v>
      </c>
      <c r="AT80" s="1">
        <v>0</v>
      </c>
      <c r="AU80" s="1">
        <v>0</v>
      </c>
      <c r="AV80" s="1">
        <v>0</v>
      </c>
      <c r="AW80" s="1">
        <f t="shared" si="18"/>
        <v>0</v>
      </c>
      <c r="AX80" s="1">
        <v>104</v>
      </c>
      <c r="AY80" s="1">
        <v>42</v>
      </c>
      <c r="AZ80" s="1">
        <v>0</v>
      </c>
      <c r="BA80" s="1">
        <v>0</v>
      </c>
      <c r="BB80" s="1">
        <v>0</v>
      </c>
      <c r="BC80" s="1">
        <f t="shared" si="19"/>
        <v>146</v>
      </c>
      <c r="BD80" s="1">
        <v>7</v>
      </c>
      <c r="BE80" s="1">
        <v>0</v>
      </c>
      <c r="BF80" s="16">
        <v>1676</v>
      </c>
    </row>
    <row r="81" spans="1:58">
      <c r="A81" s="1">
        <v>1999</v>
      </c>
      <c r="B81" s="1" t="s">
        <v>122</v>
      </c>
      <c r="C81" s="12">
        <v>0</v>
      </c>
      <c r="D81" s="12">
        <v>55.44</v>
      </c>
      <c r="E81" s="12">
        <v>0</v>
      </c>
      <c r="F81" s="12">
        <v>0</v>
      </c>
      <c r="G81" s="12">
        <f t="shared" si="10"/>
        <v>55.44</v>
      </c>
      <c r="H81" s="12">
        <f>+SMar_InfraMR[[#This Row],[Total Líneas de Explotación ]]</f>
        <v>55.44</v>
      </c>
      <c r="I81" s="12">
        <f>+SMar_InfraMR[[#This Row],[Total Líneas de Explotación ]]</f>
        <v>55.44</v>
      </c>
      <c r="J81" s="12">
        <v>135.47999999999999</v>
      </c>
      <c r="K81" s="12">
        <v>0</v>
      </c>
      <c r="L81" s="12">
        <v>0</v>
      </c>
      <c r="M81" s="12">
        <v>0</v>
      </c>
      <c r="N81" s="12">
        <f>+SMar_InfraMR[[#This Row],[A.03.1 -  Longitud de Vías de Explotación No Electrificadas Troncales y Ramales (vía principal) (km)]]+SMar_InfraMR[[#This Row],[A.04.1 -  Longitud de Vías de Explotación Electrificadas Troncales y Ramales (vía principal) (km)]]</f>
        <v>135.47999999999999</v>
      </c>
      <c r="O81" s="12">
        <f>+SMar_InfraMR[[#This Row],[Total Vías (excluido Auxiliares)]]</f>
        <v>135.47999999999999</v>
      </c>
      <c r="P81" s="1">
        <v>19</v>
      </c>
      <c r="Q81" s="1">
        <v>1</v>
      </c>
      <c r="R81" s="1">
        <v>0</v>
      </c>
      <c r="S81" s="1">
        <f t="shared" si="11"/>
        <v>20</v>
      </c>
      <c r="T81" s="1">
        <v>0</v>
      </c>
      <c r="U81" s="1">
        <v>56</v>
      </c>
      <c r="V81" s="1">
        <v>0</v>
      </c>
      <c r="W81" s="1">
        <v>0</v>
      </c>
      <c r="X81" s="1">
        <v>0</v>
      </c>
      <c r="Y81" s="1">
        <f t="shared" si="12"/>
        <v>56</v>
      </c>
      <c r="Z81" s="1">
        <v>17</v>
      </c>
      <c r="AA81" s="1">
        <v>5</v>
      </c>
      <c r="AB81" s="1">
        <f>+SMar_InfraMR[[#This Row],[Total Pasos Vehiculares a Nivel]]</f>
        <v>56</v>
      </c>
      <c r="AC81" s="1">
        <f t="shared" si="13"/>
        <v>78</v>
      </c>
      <c r="AD81" s="1">
        <v>1</v>
      </c>
      <c r="AE81" s="1">
        <v>1</v>
      </c>
      <c r="AF81" s="1">
        <v>16</v>
      </c>
      <c r="AG81" s="1">
        <f t="shared" si="14"/>
        <v>18</v>
      </c>
      <c r="AH81" s="12">
        <v>41.3</v>
      </c>
      <c r="AI81" s="12">
        <v>0</v>
      </c>
      <c r="AJ81" s="12">
        <v>14.14</v>
      </c>
      <c r="AK81" s="12">
        <f t="shared" si="15"/>
        <v>55.44</v>
      </c>
      <c r="AL81" s="1">
        <v>3</v>
      </c>
      <c r="AM81" s="1">
        <v>2</v>
      </c>
      <c r="AN81" s="1">
        <v>32</v>
      </c>
      <c r="AO81" s="1">
        <f t="shared" si="16"/>
        <v>37</v>
      </c>
      <c r="AP81" s="1">
        <v>0</v>
      </c>
      <c r="AQ81" s="1">
        <v>0</v>
      </c>
      <c r="AR81" s="1">
        <v>0</v>
      </c>
      <c r="AS81" s="1">
        <f t="shared" si="17"/>
        <v>0</v>
      </c>
      <c r="AT81" s="1">
        <v>0</v>
      </c>
      <c r="AU81" s="1">
        <v>0</v>
      </c>
      <c r="AV81" s="1">
        <v>0</v>
      </c>
      <c r="AW81" s="1">
        <f t="shared" si="18"/>
        <v>0</v>
      </c>
      <c r="AX81" s="1">
        <v>104</v>
      </c>
      <c r="AY81" s="1">
        <v>42</v>
      </c>
      <c r="AZ81" s="1">
        <v>0</v>
      </c>
      <c r="BA81" s="1">
        <v>0</v>
      </c>
      <c r="BB81" s="1">
        <v>0</v>
      </c>
      <c r="BC81" s="1">
        <f t="shared" si="19"/>
        <v>146</v>
      </c>
      <c r="BD81" s="1">
        <v>7</v>
      </c>
      <c r="BE81" s="1">
        <v>0</v>
      </c>
      <c r="BF81" s="16">
        <v>1676</v>
      </c>
    </row>
    <row r="82" spans="1:58">
      <c r="A82" s="1">
        <v>1999</v>
      </c>
      <c r="B82" s="1" t="s">
        <v>123</v>
      </c>
      <c r="C82" s="12">
        <v>0</v>
      </c>
      <c r="D82" s="12">
        <v>55.44</v>
      </c>
      <c r="E82" s="12">
        <v>0</v>
      </c>
      <c r="F82" s="12">
        <v>0</v>
      </c>
      <c r="G82" s="12">
        <f t="shared" si="10"/>
        <v>55.44</v>
      </c>
      <c r="H82" s="12">
        <f>+SMar_InfraMR[[#This Row],[Total Líneas de Explotación ]]</f>
        <v>55.44</v>
      </c>
      <c r="I82" s="12">
        <f>+SMar_InfraMR[[#This Row],[Total Líneas de Explotación ]]</f>
        <v>55.44</v>
      </c>
      <c r="J82" s="12">
        <v>135.47999999999999</v>
      </c>
      <c r="K82" s="12">
        <v>0</v>
      </c>
      <c r="L82" s="12">
        <v>0</v>
      </c>
      <c r="M82" s="12">
        <v>0</v>
      </c>
      <c r="N82" s="12">
        <f>+SMar_InfraMR[[#This Row],[A.03.1 -  Longitud de Vías de Explotación No Electrificadas Troncales y Ramales (vía principal) (km)]]+SMar_InfraMR[[#This Row],[A.04.1 -  Longitud de Vías de Explotación Electrificadas Troncales y Ramales (vía principal) (km)]]</f>
        <v>135.47999999999999</v>
      </c>
      <c r="O82" s="12">
        <f>+SMar_InfraMR[[#This Row],[Total Vías (excluido Auxiliares)]]</f>
        <v>135.47999999999999</v>
      </c>
      <c r="P82" s="1">
        <v>19</v>
      </c>
      <c r="Q82" s="1">
        <v>1</v>
      </c>
      <c r="R82" s="1">
        <v>0</v>
      </c>
      <c r="S82" s="1">
        <f t="shared" si="11"/>
        <v>20</v>
      </c>
      <c r="T82" s="1">
        <v>0</v>
      </c>
      <c r="U82" s="1">
        <v>56</v>
      </c>
      <c r="V82" s="1">
        <v>0</v>
      </c>
      <c r="W82" s="1">
        <v>0</v>
      </c>
      <c r="X82" s="1">
        <v>0</v>
      </c>
      <c r="Y82" s="1">
        <f t="shared" si="12"/>
        <v>56</v>
      </c>
      <c r="Z82" s="1">
        <v>17</v>
      </c>
      <c r="AA82" s="1">
        <v>5</v>
      </c>
      <c r="AB82" s="1">
        <f>+SMar_InfraMR[[#This Row],[Total Pasos Vehiculares a Nivel]]</f>
        <v>56</v>
      </c>
      <c r="AC82" s="1">
        <f t="shared" si="13"/>
        <v>78</v>
      </c>
      <c r="AD82" s="1">
        <v>1</v>
      </c>
      <c r="AE82" s="1">
        <v>1</v>
      </c>
      <c r="AF82" s="1">
        <v>16</v>
      </c>
      <c r="AG82" s="1">
        <f t="shared" si="14"/>
        <v>18</v>
      </c>
      <c r="AH82" s="12">
        <v>41.3</v>
      </c>
      <c r="AI82" s="12">
        <v>0</v>
      </c>
      <c r="AJ82" s="12">
        <v>14.14</v>
      </c>
      <c r="AK82" s="12">
        <f t="shared" si="15"/>
        <v>55.44</v>
      </c>
      <c r="AL82" s="1">
        <v>3</v>
      </c>
      <c r="AM82" s="1">
        <v>2</v>
      </c>
      <c r="AN82" s="1">
        <v>32</v>
      </c>
      <c r="AO82" s="1">
        <f t="shared" si="16"/>
        <v>37</v>
      </c>
      <c r="AP82" s="1">
        <v>0</v>
      </c>
      <c r="AQ82" s="1">
        <v>0</v>
      </c>
      <c r="AR82" s="1">
        <v>0</v>
      </c>
      <c r="AS82" s="1">
        <f t="shared" si="17"/>
        <v>0</v>
      </c>
      <c r="AT82" s="1">
        <v>0</v>
      </c>
      <c r="AU82" s="1">
        <v>0</v>
      </c>
      <c r="AV82" s="1">
        <v>0</v>
      </c>
      <c r="AW82" s="1">
        <f t="shared" si="18"/>
        <v>0</v>
      </c>
      <c r="AX82" s="1">
        <v>104</v>
      </c>
      <c r="AY82" s="1">
        <v>42</v>
      </c>
      <c r="AZ82" s="1">
        <v>0</v>
      </c>
      <c r="BA82" s="1">
        <v>0</v>
      </c>
      <c r="BB82" s="1">
        <v>0</v>
      </c>
      <c r="BC82" s="1">
        <f t="shared" si="19"/>
        <v>146</v>
      </c>
      <c r="BD82" s="1">
        <v>7</v>
      </c>
      <c r="BE82" s="1">
        <v>0</v>
      </c>
      <c r="BF82" s="16">
        <v>1676</v>
      </c>
    </row>
    <row r="83" spans="1:58">
      <c r="A83" s="1">
        <v>1999</v>
      </c>
      <c r="B83" s="1" t="s">
        <v>124</v>
      </c>
      <c r="C83" s="12">
        <v>0</v>
      </c>
      <c r="D83" s="12">
        <v>55.44</v>
      </c>
      <c r="E83" s="12">
        <v>0</v>
      </c>
      <c r="F83" s="12">
        <v>0</v>
      </c>
      <c r="G83" s="12">
        <f t="shared" si="10"/>
        <v>55.44</v>
      </c>
      <c r="H83" s="12">
        <f>+SMar_InfraMR[[#This Row],[Total Líneas de Explotación ]]</f>
        <v>55.44</v>
      </c>
      <c r="I83" s="12">
        <f>+SMar_InfraMR[[#This Row],[Total Líneas de Explotación ]]</f>
        <v>55.44</v>
      </c>
      <c r="J83" s="12">
        <v>135.47999999999999</v>
      </c>
      <c r="K83" s="12">
        <v>0</v>
      </c>
      <c r="L83" s="12">
        <v>0</v>
      </c>
      <c r="M83" s="12">
        <v>0</v>
      </c>
      <c r="N83" s="12">
        <f>+SMar_InfraMR[[#This Row],[A.03.1 -  Longitud de Vías de Explotación No Electrificadas Troncales y Ramales (vía principal) (km)]]+SMar_InfraMR[[#This Row],[A.04.1 -  Longitud de Vías de Explotación Electrificadas Troncales y Ramales (vía principal) (km)]]</f>
        <v>135.47999999999999</v>
      </c>
      <c r="O83" s="12">
        <f>+SMar_InfraMR[[#This Row],[Total Vías (excluido Auxiliares)]]</f>
        <v>135.47999999999999</v>
      </c>
      <c r="P83" s="1">
        <v>19</v>
      </c>
      <c r="Q83" s="1">
        <v>1</v>
      </c>
      <c r="R83" s="1">
        <v>0</v>
      </c>
      <c r="S83" s="1">
        <f t="shared" si="11"/>
        <v>20</v>
      </c>
      <c r="T83" s="1">
        <v>0</v>
      </c>
      <c r="U83" s="1">
        <v>56</v>
      </c>
      <c r="V83" s="1">
        <v>0</v>
      </c>
      <c r="W83" s="1">
        <v>0</v>
      </c>
      <c r="X83" s="1">
        <v>0</v>
      </c>
      <c r="Y83" s="1">
        <f t="shared" si="12"/>
        <v>56</v>
      </c>
      <c r="Z83" s="1">
        <v>17</v>
      </c>
      <c r="AA83" s="1">
        <v>5</v>
      </c>
      <c r="AB83" s="1">
        <f>+SMar_InfraMR[[#This Row],[Total Pasos Vehiculares a Nivel]]</f>
        <v>56</v>
      </c>
      <c r="AC83" s="1">
        <f t="shared" si="13"/>
        <v>78</v>
      </c>
      <c r="AD83" s="1">
        <v>1</v>
      </c>
      <c r="AE83" s="1">
        <v>1</v>
      </c>
      <c r="AF83" s="1">
        <v>16</v>
      </c>
      <c r="AG83" s="1">
        <f t="shared" si="14"/>
        <v>18</v>
      </c>
      <c r="AH83" s="12">
        <v>41.3</v>
      </c>
      <c r="AI83" s="12">
        <v>0</v>
      </c>
      <c r="AJ83" s="12">
        <v>14.14</v>
      </c>
      <c r="AK83" s="12">
        <f t="shared" si="15"/>
        <v>55.44</v>
      </c>
      <c r="AL83" s="1">
        <v>3</v>
      </c>
      <c r="AM83" s="1">
        <v>2</v>
      </c>
      <c r="AN83" s="1">
        <v>32</v>
      </c>
      <c r="AO83" s="1">
        <f t="shared" si="16"/>
        <v>37</v>
      </c>
      <c r="AP83" s="1">
        <v>0</v>
      </c>
      <c r="AQ83" s="1">
        <v>0</v>
      </c>
      <c r="AR83" s="1">
        <v>0</v>
      </c>
      <c r="AS83" s="1">
        <f t="shared" si="17"/>
        <v>0</v>
      </c>
      <c r="AT83" s="1">
        <v>0</v>
      </c>
      <c r="AU83" s="1">
        <v>0</v>
      </c>
      <c r="AV83" s="1">
        <v>0</v>
      </c>
      <c r="AW83" s="1">
        <f t="shared" si="18"/>
        <v>0</v>
      </c>
      <c r="AX83" s="1">
        <v>104</v>
      </c>
      <c r="AY83" s="1">
        <v>42</v>
      </c>
      <c r="AZ83" s="1">
        <v>0</v>
      </c>
      <c r="BA83" s="1">
        <v>0</v>
      </c>
      <c r="BB83" s="1">
        <v>0</v>
      </c>
      <c r="BC83" s="1">
        <f t="shared" si="19"/>
        <v>146</v>
      </c>
      <c r="BD83" s="1">
        <v>7</v>
      </c>
      <c r="BE83" s="1">
        <v>0</v>
      </c>
      <c r="BF83" s="16">
        <v>1676</v>
      </c>
    </row>
    <row r="84" spans="1:58">
      <c r="A84" s="1">
        <v>1999</v>
      </c>
      <c r="B84" s="1" t="s">
        <v>125</v>
      </c>
      <c r="C84" s="12">
        <v>0</v>
      </c>
      <c r="D84" s="12">
        <v>55.44</v>
      </c>
      <c r="E84" s="12">
        <v>0</v>
      </c>
      <c r="F84" s="12">
        <v>0</v>
      </c>
      <c r="G84" s="12">
        <f t="shared" si="10"/>
        <v>55.44</v>
      </c>
      <c r="H84" s="12">
        <f>+SMar_InfraMR[[#This Row],[Total Líneas de Explotación ]]</f>
        <v>55.44</v>
      </c>
      <c r="I84" s="12">
        <f>+SMar_InfraMR[[#This Row],[Total Líneas de Explotación ]]</f>
        <v>55.44</v>
      </c>
      <c r="J84" s="12">
        <v>135.47999999999999</v>
      </c>
      <c r="K84" s="12">
        <v>0</v>
      </c>
      <c r="L84" s="12">
        <v>0</v>
      </c>
      <c r="M84" s="12">
        <v>0</v>
      </c>
      <c r="N84" s="12">
        <f>+SMar_InfraMR[[#This Row],[A.03.1 -  Longitud de Vías de Explotación No Electrificadas Troncales y Ramales (vía principal) (km)]]+SMar_InfraMR[[#This Row],[A.04.1 -  Longitud de Vías de Explotación Electrificadas Troncales y Ramales (vía principal) (km)]]</f>
        <v>135.47999999999999</v>
      </c>
      <c r="O84" s="12">
        <f>+SMar_InfraMR[[#This Row],[Total Vías (excluido Auxiliares)]]</f>
        <v>135.47999999999999</v>
      </c>
      <c r="P84" s="1">
        <v>19</v>
      </c>
      <c r="Q84" s="1">
        <v>1</v>
      </c>
      <c r="R84" s="1">
        <v>0</v>
      </c>
      <c r="S84" s="1">
        <f t="shared" si="11"/>
        <v>20</v>
      </c>
      <c r="T84" s="1">
        <v>0</v>
      </c>
      <c r="U84" s="1">
        <v>56</v>
      </c>
      <c r="V84" s="1">
        <v>0</v>
      </c>
      <c r="W84" s="1">
        <v>0</v>
      </c>
      <c r="X84" s="1">
        <v>0</v>
      </c>
      <c r="Y84" s="1">
        <f t="shared" si="12"/>
        <v>56</v>
      </c>
      <c r="Z84" s="1">
        <v>17</v>
      </c>
      <c r="AA84" s="1">
        <v>5</v>
      </c>
      <c r="AB84" s="1">
        <f>+SMar_InfraMR[[#This Row],[Total Pasos Vehiculares a Nivel]]</f>
        <v>56</v>
      </c>
      <c r="AC84" s="1">
        <f t="shared" si="13"/>
        <v>78</v>
      </c>
      <c r="AD84" s="1">
        <v>1</v>
      </c>
      <c r="AE84" s="1">
        <v>1</v>
      </c>
      <c r="AF84" s="1">
        <v>16</v>
      </c>
      <c r="AG84" s="1">
        <f t="shared" si="14"/>
        <v>18</v>
      </c>
      <c r="AH84" s="12">
        <v>41.3</v>
      </c>
      <c r="AI84" s="12">
        <v>0</v>
      </c>
      <c r="AJ84" s="12">
        <v>14.14</v>
      </c>
      <c r="AK84" s="12">
        <f t="shared" si="15"/>
        <v>55.44</v>
      </c>
      <c r="AL84" s="1">
        <v>3</v>
      </c>
      <c r="AM84" s="1">
        <v>2</v>
      </c>
      <c r="AN84" s="1">
        <v>32</v>
      </c>
      <c r="AO84" s="1">
        <f t="shared" si="16"/>
        <v>37</v>
      </c>
      <c r="AP84" s="1">
        <v>0</v>
      </c>
      <c r="AQ84" s="1">
        <v>0</v>
      </c>
      <c r="AR84" s="1">
        <v>0</v>
      </c>
      <c r="AS84" s="1">
        <f t="shared" si="17"/>
        <v>0</v>
      </c>
      <c r="AT84" s="1">
        <v>0</v>
      </c>
      <c r="AU84" s="1">
        <v>0</v>
      </c>
      <c r="AV84" s="1">
        <v>0</v>
      </c>
      <c r="AW84" s="1">
        <f t="shared" si="18"/>
        <v>0</v>
      </c>
      <c r="AX84" s="1">
        <v>104</v>
      </c>
      <c r="AY84" s="1">
        <v>42</v>
      </c>
      <c r="AZ84" s="1">
        <v>0</v>
      </c>
      <c r="BA84" s="1">
        <v>0</v>
      </c>
      <c r="BB84" s="1">
        <v>0</v>
      </c>
      <c r="BC84" s="1">
        <f t="shared" si="19"/>
        <v>146</v>
      </c>
      <c r="BD84" s="1">
        <v>7</v>
      </c>
      <c r="BE84" s="1">
        <v>0</v>
      </c>
      <c r="BF84" s="16">
        <v>1676</v>
      </c>
    </row>
    <row r="85" spans="1:58">
      <c r="A85" s="1">
        <v>1999</v>
      </c>
      <c r="B85" s="1" t="s">
        <v>126</v>
      </c>
      <c r="C85" s="12">
        <v>0</v>
      </c>
      <c r="D85" s="12">
        <v>55.44</v>
      </c>
      <c r="E85" s="12">
        <v>0</v>
      </c>
      <c r="F85" s="12">
        <v>0</v>
      </c>
      <c r="G85" s="12">
        <f t="shared" si="10"/>
        <v>55.44</v>
      </c>
      <c r="H85" s="12">
        <f>+SMar_InfraMR[[#This Row],[Total Líneas de Explotación ]]</f>
        <v>55.44</v>
      </c>
      <c r="I85" s="12">
        <f>+SMar_InfraMR[[#This Row],[Total Líneas de Explotación ]]</f>
        <v>55.44</v>
      </c>
      <c r="J85" s="12">
        <v>135.47999999999999</v>
      </c>
      <c r="K85" s="12">
        <v>0</v>
      </c>
      <c r="L85" s="12">
        <v>0</v>
      </c>
      <c r="M85" s="12">
        <v>0</v>
      </c>
      <c r="N85" s="12">
        <f>+SMar_InfraMR[[#This Row],[A.03.1 -  Longitud de Vías de Explotación No Electrificadas Troncales y Ramales (vía principal) (km)]]+SMar_InfraMR[[#This Row],[A.04.1 -  Longitud de Vías de Explotación Electrificadas Troncales y Ramales (vía principal) (km)]]</f>
        <v>135.47999999999999</v>
      </c>
      <c r="O85" s="12">
        <f>+SMar_InfraMR[[#This Row],[Total Vías (excluido Auxiliares)]]</f>
        <v>135.47999999999999</v>
      </c>
      <c r="P85" s="1">
        <v>19</v>
      </c>
      <c r="Q85" s="1">
        <v>1</v>
      </c>
      <c r="R85" s="1">
        <v>0</v>
      </c>
      <c r="S85" s="1">
        <f t="shared" si="11"/>
        <v>20</v>
      </c>
      <c r="T85" s="1">
        <v>0</v>
      </c>
      <c r="U85" s="1">
        <v>56</v>
      </c>
      <c r="V85" s="1">
        <v>0</v>
      </c>
      <c r="W85" s="1">
        <v>0</v>
      </c>
      <c r="X85" s="1">
        <v>0</v>
      </c>
      <c r="Y85" s="1">
        <f t="shared" si="12"/>
        <v>56</v>
      </c>
      <c r="Z85" s="1">
        <v>17</v>
      </c>
      <c r="AA85" s="1">
        <v>5</v>
      </c>
      <c r="AB85" s="1">
        <f>+SMar_InfraMR[[#This Row],[Total Pasos Vehiculares a Nivel]]</f>
        <v>56</v>
      </c>
      <c r="AC85" s="1">
        <f t="shared" si="13"/>
        <v>78</v>
      </c>
      <c r="AD85" s="1">
        <v>1</v>
      </c>
      <c r="AE85" s="1">
        <v>1</v>
      </c>
      <c r="AF85" s="1">
        <v>16</v>
      </c>
      <c r="AG85" s="1">
        <f t="shared" si="14"/>
        <v>18</v>
      </c>
      <c r="AH85" s="12">
        <v>41.3</v>
      </c>
      <c r="AI85" s="12">
        <v>0</v>
      </c>
      <c r="AJ85" s="12">
        <v>14.14</v>
      </c>
      <c r="AK85" s="12">
        <f t="shared" si="15"/>
        <v>55.44</v>
      </c>
      <c r="AL85" s="1">
        <v>3</v>
      </c>
      <c r="AM85" s="1">
        <v>2</v>
      </c>
      <c r="AN85" s="1">
        <v>32</v>
      </c>
      <c r="AO85" s="1">
        <f t="shared" si="16"/>
        <v>37</v>
      </c>
      <c r="AP85" s="1">
        <v>0</v>
      </c>
      <c r="AQ85" s="1">
        <v>0</v>
      </c>
      <c r="AR85" s="1">
        <v>0</v>
      </c>
      <c r="AS85" s="1">
        <f t="shared" si="17"/>
        <v>0</v>
      </c>
      <c r="AT85" s="1">
        <v>0</v>
      </c>
      <c r="AU85" s="1">
        <v>0</v>
      </c>
      <c r="AV85" s="1">
        <v>0</v>
      </c>
      <c r="AW85" s="1">
        <f t="shared" si="18"/>
        <v>0</v>
      </c>
      <c r="AX85" s="1">
        <v>104</v>
      </c>
      <c r="AY85" s="1">
        <v>42</v>
      </c>
      <c r="AZ85" s="1">
        <v>0</v>
      </c>
      <c r="BA85" s="1">
        <v>0</v>
      </c>
      <c r="BB85" s="1">
        <v>0</v>
      </c>
      <c r="BC85" s="1">
        <f t="shared" si="19"/>
        <v>146</v>
      </c>
      <c r="BD85" s="1">
        <v>7</v>
      </c>
      <c r="BE85" s="1">
        <v>0</v>
      </c>
      <c r="BF85" s="16">
        <v>1676</v>
      </c>
    </row>
    <row r="86" spans="1:58">
      <c r="A86" s="1">
        <v>2000</v>
      </c>
      <c r="B86" s="1" t="s">
        <v>115</v>
      </c>
      <c r="C86" s="12">
        <v>0</v>
      </c>
      <c r="D86" s="12">
        <v>55.44</v>
      </c>
      <c r="E86" s="12">
        <v>0</v>
      </c>
      <c r="F86" s="12">
        <v>0</v>
      </c>
      <c r="G86" s="12">
        <f t="shared" si="10"/>
        <v>55.44</v>
      </c>
      <c r="H86" s="12">
        <f>+SMar_InfraMR[[#This Row],[Total Líneas de Explotación ]]</f>
        <v>55.44</v>
      </c>
      <c r="I86" s="12">
        <f>+SMar_InfraMR[[#This Row],[Total Líneas de Explotación ]]</f>
        <v>55.44</v>
      </c>
      <c r="J86" s="12">
        <v>135.47999999999999</v>
      </c>
      <c r="K86" s="12">
        <v>0</v>
      </c>
      <c r="L86" s="12">
        <v>0</v>
      </c>
      <c r="M86" s="12">
        <v>0</v>
      </c>
      <c r="N86" s="12">
        <f>+SMar_InfraMR[[#This Row],[A.03.1 -  Longitud de Vías de Explotación No Electrificadas Troncales y Ramales (vía principal) (km)]]+SMar_InfraMR[[#This Row],[A.04.1 -  Longitud de Vías de Explotación Electrificadas Troncales y Ramales (vía principal) (km)]]</f>
        <v>135.47999999999999</v>
      </c>
      <c r="O86" s="12">
        <f>+SMar_InfraMR[[#This Row],[Total Vías (excluido Auxiliares)]]</f>
        <v>135.47999999999999</v>
      </c>
      <c r="P86" s="1">
        <v>19</v>
      </c>
      <c r="Q86" s="1">
        <v>1</v>
      </c>
      <c r="R86" s="1">
        <v>0</v>
      </c>
      <c r="S86" s="1">
        <f t="shared" si="11"/>
        <v>20</v>
      </c>
      <c r="T86" s="1">
        <v>0</v>
      </c>
      <c r="U86" s="1">
        <v>56</v>
      </c>
      <c r="V86" s="1">
        <v>0</v>
      </c>
      <c r="W86" s="1">
        <v>0</v>
      </c>
      <c r="X86" s="1">
        <v>0</v>
      </c>
      <c r="Y86" s="1">
        <f t="shared" si="12"/>
        <v>56</v>
      </c>
      <c r="Z86" s="1">
        <v>17</v>
      </c>
      <c r="AA86" s="1">
        <v>5</v>
      </c>
      <c r="AB86" s="1">
        <f>+SMar_InfraMR[[#This Row],[Total Pasos Vehiculares a Nivel]]</f>
        <v>56</v>
      </c>
      <c r="AC86" s="1">
        <f t="shared" si="13"/>
        <v>78</v>
      </c>
      <c r="AD86" s="1">
        <v>1</v>
      </c>
      <c r="AE86" s="1">
        <v>1</v>
      </c>
      <c r="AF86" s="1">
        <v>16</v>
      </c>
      <c r="AG86" s="1">
        <f t="shared" si="14"/>
        <v>18</v>
      </c>
      <c r="AH86" s="12">
        <v>41.3</v>
      </c>
      <c r="AI86" s="12">
        <v>0</v>
      </c>
      <c r="AJ86" s="12">
        <v>14.14</v>
      </c>
      <c r="AK86" s="12">
        <f t="shared" si="15"/>
        <v>55.44</v>
      </c>
      <c r="AL86" s="1">
        <v>3</v>
      </c>
      <c r="AM86" s="1">
        <v>2</v>
      </c>
      <c r="AN86" s="1">
        <v>32</v>
      </c>
      <c r="AO86" s="1">
        <f t="shared" si="16"/>
        <v>37</v>
      </c>
      <c r="AP86" s="1">
        <v>0</v>
      </c>
      <c r="AQ86" s="1">
        <v>0</v>
      </c>
      <c r="AR86" s="1">
        <v>0</v>
      </c>
      <c r="AS86" s="1">
        <f t="shared" si="17"/>
        <v>0</v>
      </c>
      <c r="AT86" s="1">
        <v>0</v>
      </c>
      <c r="AU86" s="1">
        <v>0</v>
      </c>
      <c r="AV86" s="1">
        <v>0</v>
      </c>
      <c r="AW86" s="1">
        <f t="shared" si="18"/>
        <v>0</v>
      </c>
      <c r="AX86" s="1">
        <v>104</v>
      </c>
      <c r="AY86" s="1">
        <v>42</v>
      </c>
      <c r="AZ86" s="1">
        <v>0</v>
      </c>
      <c r="BA86" s="1">
        <v>0</v>
      </c>
      <c r="BB86" s="1">
        <v>0</v>
      </c>
      <c r="BC86" s="1">
        <f t="shared" si="19"/>
        <v>146</v>
      </c>
      <c r="BD86" s="1">
        <v>7</v>
      </c>
      <c r="BE86" s="1">
        <v>0</v>
      </c>
      <c r="BF86" s="16">
        <v>1676</v>
      </c>
    </row>
    <row r="87" spans="1:58">
      <c r="A87" s="1">
        <v>2000</v>
      </c>
      <c r="B87" s="1" t="s">
        <v>116</v>
      </c>
      <c r="C87" s="12">
        <v>0</v>
      </c>
      <c r="D87" s="12">
        <v>55.44</v>
      </c>
      <c r="E87" s="12">
        <v>0</v>
      </c>
      <c r="F87" s="12">
        <v>0</v>
      </c>
      <c r="G87" s="12">
        <f t="shared" si="10"/>
        <v>55.44</v>
      </c>
      <c r="H87" s="12">
        <f>+SMar_InfraMR[[#This Row],[Total Líneas de Explotación ]]</f>
        <v>55.44</v>
      </c>
      <c r="I87" s="12">
        <f>+SMar_InfraMR[[#This Row],[Total Líneas de Explotación ]]</f>
        <v>55.44</v>
      </c>
      <c r="J87" s="12">
        <v>135.47999999999999</v>
      </c>
      <c r="K87" s="12">
        <v>0</v>
      </c>
      <c r="L87" s="12">
        <v>0</v>
      </c>
      <c r="M87" s="12">
        <v>0</v>
      </c>
      <c r="N87" s="12">
        <f>+SMar_InfraMR[[#This Row],[A.03.1 -  Longitud de Vías de Explotación No Electrificadas Troncales y Ramales (vía principal) (km)]]+SMar_InfraMR[[#This Row],[A.04.1 -  Longitud de Vías de Explotación Electrificadas Troncales y Ramales (vía principal) (km)]]</f>
        <v>135.47999999999999</v>
      </c>
      <c r="O87" s="12">
        <f>+SMar_InfraMR[[#This Row],[Total Vías (excluido Auxiliares)]]</f>
        <v>135.47999999999999</v>
      </c>
      <c r="P87" s="1">
        <v>19</v>
      </c>
      <c r="Q87" s="1">
        <v>1</v>
      </c>
      <c r="R87" s="1">
        <v>0</v>
      </c>
      <c r="S87" s="1">
        <f t="shared" si="11"/>
        <v>20</v>
      </c>
      <c r="T87" s="1">
        <v>0</v>
      </c>
      <c r="U87" s="1">
        <v>56</v>
      </c>
      <c r="V87" s="1">
        <v>0</v>
      </c>
      <c r="W87" s="1">
        <v>0</v>
      </c>
      <c r="X87" s="1">
        <v>0</v>
      </c>
      <c r="Y87" s="1">
        <f t="shared" si="12"/>
        <v>56</v>
      </c>
      <c r="Z87" s="1">
        <v>17</v>
      </c>
      <c r="AA87" s="1">
        <v>5</v>
      </c>
      <c r="AB87" s="1">
        <f>+SMar_InfraMR[[#This Row],[Total Pasos Vehiculares a Nivel]]</f>
        <v>56</v>
      </c>
      <c r="AC87" s="1">
        <f t="shared" si="13"/>
        <v>78</v>
      </c>
      <c r="AD87" s="1">
        <v>1</v>
      </c>
      <c r="AE87" s="1">
        <v>1</v>
      </c>
      <c r="AF87" s="1">
        <v>16</v>
      </c>
      <c r="AG87" s="1">
        <f t="shared" si="14"/>
        <v>18</v>
      </c>
      <c r="AH87" s="12">
        <v>41.3</v>
      </c>
      <c r="AI87" s="12">
        <v>0</v>
      </c>
      <c r="AJ87" s="12">
        <v>14.14</v>
      </c>
      <c r="AK87" s="12">
        <f t="shared" si="15"/>
        <v>55.44</v>
      </c>
      <c r="AL87" s="1">
        <v>3</v>
      </c>
      <c r="AM87" s="1">
        <v>2</v>
      </c>
      <c r="AN87" s="1">
        <v>32</v>
      </c>
      <c r="AO87" s="1">
        <f t="shared" si="16"/>
        <v>37</v>
      </c>
      <c r="AP87" s="1">
        <v>0</v>
      </c>
      <c r="AQ87" s="1">
        <v>0</v>
      </c>
      <c r="AR87" s="1">
        <v>0</v>
      </c>
      <c r="AS87" s="1">
        <f t="shared" si="17"/>
        <v>0</v>
      </c>
      <c r="AT87" s="1">
        <v>0</v>
      </c>
      <c r="AU87" s="1">
        <v>0</v>
      </c>
      <c r="AV87" s="1">
        <v>0</v>
      </c>
      <c r="AW87" s="1">
        <f t="shared" si="18"/>
        <v>0</v>
      </c>
      <c r="AX87" s="1">
        <v>104</v>
      </c>
      <c r="AY87" s="1">
        <v>42</v>
      </c>
      <c r="AZ87" s="1">
        <v>0</v>
      </c>
      <c r="BA87" s="1">
        <v>0</v>
      </c>
      <c r="BB87" s="1">
        <v>0</v>
      </c>
      <c r="BC87" s="1">
        <f t="shared" si="19"/>
        <v>146</v>
      </c>
      <c r="BD87" s="1">
        <v>7</v>
      </c>
      <c r="BE87" s="1">
        <v>0</v>
      </c>
      <c r="BF87" s="16">
        <v>1676</v>
      </c>
    </row>
    <row r="88" spans="1:58">
      <c r="A88" s="1">
        <v>2000</v>
      </c>
      <c r="B88" s="1" t="s">
        <v>117</v>
      </c>
      <c r="C88" s="12">
        <v>0</v>
      </c>
      <c r="D88" s="12">
        <v>55.44</v>
      </c>
      <c r="E88" s="12">
        <v>0</v>
      </c>
      <c r="F88" s="12">
        <v>0</v>
      </c>
      <c r="G88" s="12">
        <f t="shared" si="10"/>
        <v>55.44</v>
      </c>
      <c r="H88" s="12">
        <f>+SMar_InfraMR[[#This Row],[Total Líneas de Explotación ]]</f>
        <v>55.44</v>
      </c>
      <c r="I88" s="12">
        <f>+SMar_InfraMR[[#This Row],[Total Líneas de Explotación ]]</f>
        <v>55.44</v>
      </c>
      <c r="J88" s="12">
        <v>135.47999999999999</v>
      </c>
      <c r="K88" s="12">
        <v>0</v>
      </c>
      <c r="L88" s="12">
        <v>0</v>
      </c>
      <c r="M88" s="12">
        <v>0</v>
      </c>
      <c r="N88" s="12">
        <f>+SMar_InfraMR[[#This Row],[A.03.1 -  Longitud de Vías de Explotación No Electrificadas Troncales y Ramales (vía principal) (km)]]+SMar_InfraMR[[#This Row],[A.04.1 -  Longitud de Vías de Explotación Electrificadas Troncales y Ramales (vía principal) (km)]]</f>
        <v>135.47999999999999</v>
      </c>
      <c r="O88" s="12">
        <f>+SMar_InfraMR[[#This Row],[Total Vías (excluido Auxiliares)]]</f>
        <v>135.47999999999999</v>
      </c>
      <c r="P88" s="1">
        <v>19</v>
      </c>
      <c r="Q88" s="1">
        <v>1</v>
      </c>
      <c r="R88" s="1">
        <v>0</v>
      </c>
      <c r="S88" s="1">
        <f t="shared" si="11"/>
        <v>20</v>
      </c>
      <c r="T88" s="1">
        <v>0</v>
      </c>
      <c r="U88" s="1">
        <v>56</v>
      </c>
      <c r="V88" s="1">
        <v>0</v>
      </c>
      <c r="W88" s="1">
        <v>0</v>
      </c>
      <c r="X88" s="1">
        <v>0</v>
      </c>
      <c r="Y88" s="1">
        <f t="shared" si="12"/>
        <v>56</v>
      </c>
      <c r="Z88" s="1">
        <v>17</v>
      </c>
      <c r="AA88" s="1">
        <v>5</v>
      </c>
      <c r="AB88" s="1">
        <f>+SMar_InfraMR[[#This Row],[Total Pasos Vehiculares a Nivel]]</f>
        <v>56</v>
      </c>
      <c r="AC88" s="1">
        <f t="shared" si="13"/>
        <v>78</v>
      </c>
      <c r="AD88" s="1">
        <v>1</v>
      </c>
      <c r="AE88" s="1">
        <v>1</v>
      </c>
      <c r="AF88" s="1">
        <v>16</v>
      </c>
      <c r="AG88" s="1">
        <f t="shared" si="14"/>
        <v>18</v>
      </c>
      <c r="AH88" s="12">
        <v>41.3</v>
      </c>
      <c r="AI88" s="12">
        <v>0</v>
      </c>
      <c r="AJ88" s="12">
        <v>14.14</v>
      </c>
      <c r="AK88" s="12">
        <f t="shared" si="15"/>
        <v>55.44</v>
      </c>
      <c r="AL88" s="1">
        <v>3</v>
      </c>
      <c r="AM88" s="1">
        <v>2</v>
      </c>
      <c r="AN88" s="1">
        <v>32</v>
      </c>
      <c r="AO88" s="1">
        <f t="shared" si="16"/>
        <v>37</v>
      </c>
      <c r="AP88" s="1">
        <v>0</v>
      </c>
      <c r="AQ88" s="1">
        <v>0</v>
      </c>
      <c r="AR88" s="1">
        <v>0</v>
      </c>
      <c r="AS88" s="1">
        <f t="shared" si="17"/>
        <v>0</v>
      </c>
      <c r="AT88" s="1">
        <v>0</v>
      </c>
      <c r="AU88" s="1">
        <v>0</v>
      </c>
      <c r="AV88" s="1">
        <v>0</v>
      </c>
      <c r="AW88" s="1">
        <f t="shared" si="18"/>
        <v>0</v>
      </c>
      <c r="AX88" s="1">
        <v>104</v>
      </c>
      <c r="AY88" s="1">
        <v>42</v>
      </c>
      <c r="AZ88" s="1">
        <v>0</v>
      </c>
      <c r="BA88" s="1">
        <v>0</v>
      </c>
      <c r="BB88" s="1">
        <v>0</v>
      </c>
      <c r="BC88" s="1">
        <f t="shared" si="19"/>
        <v>146</v>
      </c>
      <c r="BD88" s="1">
        <v>7</v>
      </c>
      <c r="BE88" s="1">
        <v>0</v>
      </c>
      <c r="BF88" s="16">
        <v>1676</v>
      </c>
    </row>
    <row r="89" spans="1:58">
      <c r="A89" s="1">
        <v>2000</v>
      </c>
      <c r="B89" s="1" t="s">
        <v>118</v>
      </c>
      <c r="C89" s="12">
        <v>0</v>
      </c>
      <c r="D89" s="12">
        <v>55.44</v>
      </c>
      <c r="E89" s="12">
        <v>0</v>
      </c>
      <c r="F89" s="12">
        <v>0</v>
      </c>
      <c r="G89" s="12">
        <f t="shared" si="10"/>
        <v>55.44</v>
      </c>
      <c r="H89" s="12">
        <f>+SMar_InfraMR[[#This Row],[Total Líneas de Explotación ]]</f>
        <v>55.44</v>
      </c>
      <c r="I89" s="12">
        <f>+SMar_InfraMR[[#This Row],[Total Líneas de Explotación ]]</f>
        <v>55.44</v>
      </c>
      <c r="J89" s="12">
        <v>135.47999999999999</v>
      </c>
      <c r="K89" s="12">
        <v>0</v>
      </c>
      <c r="L89" s="12">
        <v>0</v>
      </c>
      <c r="M89" s="12">
        <v>0</v>
      </c>
      <c r="N89" s="12">
        <f>+SMar_InfraMR[[#This Row],[A.03.1 -  Longitud de Vías de Explotación No Electrificadas Troncales y Ramales (vía principal) (km)]]+SMar_InfraMR[[#This Row],[A.04.1 -  Longitud de Vías de Explotación Electrificadas Troncales y Ramales (vía principal) (km)]]</f>
        <v>135.47999999999999</v>
      </c>
      <c r="O89" s="12">
        <f>+SMar_InfraMR[[#This Row],[Total Vías (excluido Auxiliares)]]</f>
        <v>135.47999999999999</v>
      </c>
      <c r="P89" s="1">
        <v>19</v>
      </c>
      <c r="Q89" s="1">
        <v>1</v>
      </c>
      <c r="R89" s="1">
        <v>0</v>
      </c>
      <c r="S89" s="1">
        <f t="shared" si="11"/>
        <v>20</v>
      </c>
      <c r="T89" s="1">
        <v>0</v>
      </c>
      <c r="U89" s="1">
        <v>56</v>
      </c>
      <c r="V89" s="1">
        <v>0</v>
      </c>
      <c r="W89" s="1">
        <v>0</v>
      </c>
      <c r="X89" s="1">
        <v>0</v>
      </c>
      <c r="Y89" s="1">
        <f t="shared" si="12"/>
        <v>56</v>
      </c>
      <c r="Z89" s="1">
        <v>17</v>
      </c>
      <c r="AA89" s="1">
        <v>5</v>
      </c>
      <c r="AB89" s="1">
        <f>+SMar_InfraMR[[#This Row],[Total Pasos Vehiculares a Nivel]]</f>
        <v>56</v>
      </c>
      <c r="AC89" s="1">
        <f t="shared" si="13"/>
        <v>78</v>
      </c>
      <c r="AD89" s="1">
        <v>1</v>
      </c>
      <c r="AE89" s="1">
        <v>1</v>
      </c>
      <c r="AF89" s="1">
        <v>16</v>
      </c>
      <c r="AG89" s="1">
        <f t="shared" si="14"/>
        <v>18</v>
      </c>
      <c r="AH89" s="12">
        <v>41.3</v>
      </c>
      <c r="AI89" s="12">
        <v>0</v>
      </c>
      <c r="AJ89" s="12">
        <v>14.14</v>
      </c>
      <c r="AK89" s="12">
        <f t="shared" si="15"/>
        <v>55.44</v>
      </c>
      <c r="AL89" s="1">
        <v>3</v>
      </c>
      <c r="AM89" s="1">
        <v>2</v>
      </c>
      <c r="AN89" s="1">
        <v>32</v>
      </c>
      <c r="AO89" s="1">
        <f t="shared" si="16"/>
        <v>37</v>
      </c>
      <c r="AP89" s="1">
        <v>0</v>
      </c>
      <c r="AQ89" s="1">
        <v>0</v>
      </c>
      <c r="AR89" s="1">
        <v>0</v>
      </c>
      <c r="AS89" s="1">
        <f t="shared" si="17"/>
        <v>0</v>
      </c>
      <c r="AT89" s="1">
        <v>0</v>
      </c>
      <c r="AU89" s="1">
        <v>0</v>
      </c>
      <c r="AV89" s="1">
        <v>0</v>
      </c>
      <c r="AW89" s="1">
        <f t="shared" si="18"/>
        <v>0</v>
      </c>
      <c r="AX89" s="1">
        <v>104</v>
      </c>
      <c r="AY89" s="1">
        <v>42</v>
      </c>
      <c r="AZ89" s="1">
        <v>0</v>
      </c>
      <c r="BA89" s="1">
        <v>0</v>
      </c>
      <c r="BB89" s="1">
        <v>0</v>
      </c>
      <c r="BC89" s="1">
        <f t="shared" si="19"/>
        <v>146</v>
      </c>
      <c r="BD89" s="1">
        <v>7</v>
      </c>
      <c r="BE89" s="1">
        <v>0</v>
      </c>
      <c r="BF89" s="16">
        <v>1676</v>
      </c>
    </row>
    <row r="90" spans="1:58">
      <c r="A90" s="1">
        <v>2000</v>
      </c>
      <c r="B90" s="1" t="s">
        <v>119</v>
      </c>
      <c r="C90" s="12">
        <v>0</v>
      </c>
      <c r="D90" s="12">
        <v>55.44</v>
      </c>
      <c r="E90" s="12">
        <v>0</v>
      </c>
      <c r="F90" s="12">
        <v>0</v>
      </c>
      <c r="G90" s="12">
        <f t="shared" si="10"/>
        <v>55.44</v>
      </c>
      <c r="H90" s="12">
        <f>+SMar_InfraMR[[#This Row],[Total Líneas de Explotación ]]</f>
        <v>55.44</v>
      </c>
      <c r="I90" s="12">
        <f>+SMar_InfraMR[[#This Row],[Total Líneas de Explotación ]]</f>
        <v>55.44</v>
      </c>
      <c r="J90" s="12">
        <v>135.47999999999999</v>
      </c>
      <c r="K90" s="12">
        <v>0</v>
      </c>
      <c r="L90" s="12">
        <v>0</v>
      </c>
      <c r="M90" s="12">
        <v>0</v>
      </c>
      <c r="N90" s="12">
        <f>+SMar_InfraMR[[#This Row],[A.03.1 -  Longitud de Vías de Explotación No Electrificadas Troncales y Ramales (vía principal) (km)]]+SMar_InfraMR[[#This Row],[A.04.1 -  Longitud de Vías de Explotación Electrificadas Troncales y Ramales (vía principal) (km)]]</f>
        <v>135.47999999999999</v>
      </c>
      <c r="O90" s="12">
        <f>+SMar_InfraMR[[#This Row],[Total Vías (excluido Auxiliares)]]</f>
        <v>135.47999999999999</v>
      </c>
      <c r="P90" s="1">
        <v>19</v>
      </c>
      <c r="Q90" s="1">
        <v>1</v>
      </c>
      <c r="R90" s="1">
        <v>0</v>
      </c>
      <c r="S90" s="1">
        <f t="shared" si="11"/>
        <v>20</v>
      </c>
      <c r="T90" s="1">
        <v>0</v>
      </c>
      <c r="U90" s="1">
        <v>56</v>
      </c>
      <c r="V90" s="1">
        <v>0</v>
      </c>
      <c r="W90" s="1">
        <v>0</v>
      </c>
      <c r="X90" s="1">
        <v>0</v>
      </c>
      <c r="Y90" s="1">
        <f t="shared" si="12"/>
        <v>56</v>
      </c>
      <c r="Z90" s="1">
        <v>17</v>
      </c>
      <c r="AA90" s="1">
        <v>5</v>
      </c>
      <c r="AB90" s="1">
        <f>+SMar_InfraMR[[#This Row],[Total Pasos Vehiculares a Nivel]]</f>
        <v>56</v>
      </c>
      <c r="AC90" s="1">
        <f t="shared" si="13"/>
        <v>78</v>
      </c>
      <c r="AD90" s="1">
        <v>1</v>
      </c>
      <c r="AE90" s="1">
        <v>1</v>
      </c>
      <c r="AF90" s="1">
        <v>16</v>
      </c>
      <c r="AG90" s="1">
        <f t="shared" si="14"/>
        <v>18</v>
      </c>
      <c r="AH90" s="12">
        <v>41.3</v>
      </c>
      <c r="AI90" s="12">
        <v>0</v>
      </c>
      <c r="AJ90" s="12">
        <v>14.14</v>
      </c>
      <c r="AK90" s="12">
        <f t="shared" si="15"/>
        <v>55.44</v>
      </c>
      <c r="AL90" s="1">
        <v>3</v>
      </c>
      <c r="AM90" s="1">
        <v>2</v>
      </c>
      <c r="AN90" s="1">
        <v>32</v>
      </c>
      <c r="AO90" s="1">
        <f t="shared" si="16"/>
        <v>37</v>
      </c>
      <c r="AP90" s="1">
        <v>0</v>
      </c>
      <c r="AQ90" s="1">
        <v>0</v>
      </c>
      <c r="AR90" s="1">
        <v>0</v>
      </c>
      <c r="AS90" s="1">
        <f t="shared" si="17"/>
        <v>0</v>
      </c>
      <c r="AT90" s="1">
        <v>0</v>
      </c>
      <c r="AU90" s="1">
        <v>0</v>
      </c>
      <c r="AV90" s="1">
        <v>0</v>
      </c>
      <c r="AW90" s="1">
        <f t="shared" si="18"/>
        <v>0</v>
      </c>
      <c r="AX90" s="1">
        <v>104</v>
      </c>
      <c r="AY90" s="1">
        <v>42</v>
      </c>
      <c r="AZ90" s="1">
        <v>0</v>
      </c>
      <c r="BA90" s="1">
        <v>0</v>
      </c>
      <c r="BB90" s="1">
        <v>0</v>
      </c>
      <c r="BC90" s="1">
        <f t="shared" si="19"/>
        <v>146</v>
      </c>
      <c r="BD90" s="1">
        <v>7</v>
      </c>
      <c r="BE90" s="1">
        <v>0</v>
      </c>
      <c r="BF90" s="16">
        <v>1676</v>
      </c>
    </row>
    <row r="91" spans="1:58">
      <c r="A91" s="1">
        <v>2000</v>
      </c>
      <c r="B91" s="1" t="s">
        <v>120</v>
      </c>
      <c r="C91" s="12">
        <v>0</v>
      </c>
      <c r="D91" s="12">
        <v>55.44</v>
      </c>
      <c r="E91" s="12">
        <v>0</v>
      </c>
      <c r="F91" s="12">
        <v>0</v>
      </c>
      <c r="G91" s="12">
        <f t="shared" si="10"/>
        <v>55.44</v>
      </c>
      <c r="H91" s="12">
        <f>+SMar_InfraMR[[#This Row],[Total Líneas de Explotación ]]</f>
        <v>55.44</v>
      </c>
      <c r="I91" s="12">
        <f>+SMar_InfraMR[[#This Row],[Total Líneas de Explotación ]]</f>
        <v>55.44</v>
      </c>
      <c r="J91" s="12">
        <v>135.47999999999999</v>
      </c>
      <c r="K91" s="12">
        <v>0</v>
      </c>
      <c r="L91" s="12">
        <v>0</v>
      </c>
      <c r="M91" s="12">
        <v>0</v>
      </c>
      <c r="N91" s="12">
        <f>+SMar_InfraMR[[#This Row],[A.03.1 -  Longitud de Vías de Explotación No Electrificadas Troncales y Ramales (vía principal) (km)]]+SMar_InfraMR[[#This Row],[A.04.1 -  Longitud de Vías de Explotación Electrificadas Troncales y Ramales (vía principal) (km)]]</f>
        <v>135.47999999999999</v>
      </c>
      <c r="O91" s="12">
        <f>+SMar_InfraMR[[#This Row],[Total Vías (excluido Auxiliares)]]</f>
        <v>135.47999999999999</v>
      </c>
      <c r="P91" s="1">
        <v>19</v>
      </c>
      <c r="Q91" s="1">
        <v>1</v>
      </c>
      <c r="R91" s="1">
        <v>0</v>
      </c>
      <c r="S91" s="1">
        <f t="shared" si="11"/>
        <v>20</v>
      </c>
      <c r="T91" s="1">
        <v>0</v>
      </c>
      <c r="U91" s="1">
        <v>56</v>
      </c>
      <c r="V91" s="1">
        <v>0</v>
      </c>
      <c r="W91" s="1">
        <v>0</v>
      </c>
      <c r="X91" s="1">
        <v>0</v>
      </c>
      <c r="Y91" s="1">
        <f t="shared" si="12"/>
        <v>56</v>
      </c>
      <c r="Z91" s="1">
        <v>17</v>
      </c>
      <c r="AA91" s="1">
        <v>5</v>
      </c>
      <c r="AB91" s="1">
        <f>+SMar_InfraMR[[#This Row],[Total Pasos Vehiculares a Nivel]]</f>
        <v>56</v>
      </c>
      <c r="AC91" s="1">
        <f t="shared" si="13"/>
        <v>78</v>
      </c>
      <c r="AD91" s="1">
        <v>1</v>
      </c>
      <c r="AE91" s="1">
        <v>1</v>
      </c>
      <c r="AF91" s="1">
        <v>16</v>
      </c>
      <c r="AG91" s="1">
        <f t="shared" si="14"/>
        <v>18</v>
      </c>
      <c r="AH91" s="12">
        <v>41.3</v>
      </c>
      <c r="AI91" s="12">
        <v>0</v>
      </c>
      <c r="AJ91" s="12">
        <v>14.14</v>
      </c>
      <c r="AK91" s="12">
        <f t="shared" si="15"/>
        <v>55.44</v>
      </c>
      <c r="AL91" s="1">
        <v>3</v>
      </c>
      <c r="AM91" s="1">
        <v>2</v>
      </c>
      <c r="AN91" s="1">
        <v>32</v>
      </c>
      <c r="AO91" s="1">
        <f t="shared" si="16"/>
        <v>37</v>
      </c>
      <c r="AP91" s="1">
        <v>0</v>
      </c>
      <c r="AQ91" s="1">
        <v>0</v>
      </c>
      <c r="AR91" s="1">
        <v>0</v>
      </c>
      <c r="AS91" s="1">
        <f t="shared" si="17"/>
        <v>0</v>
      </c>
      <c r="AT91" s="1">
        <v>0</v>
      </c>
      <c r="AU91" s="1">
        <v>0</v>
      </c>
      <c r="AV91" s="1">
        <v>0</v>
      </c>
      <c r="AW91" s="1">
        <f t="shared" si="18"/>
        <v>0</v>
      </c>
      <c r="AX91" s="1">
        <v>104</v>
      </c>
      <c r="AY91" s="1">
        <v>42</v>
      </c>
      <c r="AZ91" s="1">
        <v>0</v>
      </c>
      <c r="BA91" s="1">
        <v>0</v>
      </c>
      <c r="BB91" s="1">
        <v>0</v>
      </c>
      <c r="BC91" s="1">
        <f t="shared" si="19"/>
        <v>146</v>
      </c>
      <c r="BD91" s="1">
        <v>7</v>
      </c>
      <c r="BE91" s="1">
        <v>0</v>
      </c>
      <c r="BF91" s="16">
        <v>1676</v>
      </c>
    </row>
    <row r="92" spans="1:58">
      <c r="A92" s="1">
        <v>2000</v>
      </c>
      <c r="B92" s="1" t="s">
        <v>121</v>
      </c>
      <c r="C92" s="12">
        <v>0</v>
      </c>
      <c r="D92" s="12">
        <v>55.44</v>
      </c>
      <c r="E92" s="12">
        <v>0</v>
      </c>
      <c r="F92" s="12">
        <v>0</v>
      </c>
      <c r="G92" s="12">
        <f t="shared" si="10"/>
        <v>55.44</v>
      </c>
      <c r="H92" s="12">
        <f>+SMar_InfraMR[[#This Row],[Total Líneas de Explotación ]]</f>
        <v>55.44</v>
      </c>
      <c r="I92" s="12">
        <f>+SMar_InfraMR[[#This Row],[Total Líneas de Explotación ]]</f>
        <v>55.44</v>
      </c>
      <c r="J92" s="12">
        <v>135.47999999999999</v>
      </c>
      <c r="K92" s="12">
        <v>0</v>
      </c>
      <c r="L92" s="12">
        <v>0</v>
      </c>
      <c r="M92" s="12">
        <v>0</v>
      </c>
      <c r="N92" s="12">
        <f>+SMar_InfraMR[[#This Row],[A.03.1 -  Longitud de Vías de Explotación No Electrificadas Troncales y Ramales (vía principal) (km)]]+SMar_InfraMR[[#This Row],[A.04.1 -  Longitud de Vías de Explotación Electrificadas Troncales y Ramales (vía principal) (km)]]</f>
        <v>135.47999999999999</v>
      </c>
      <c r="O92" s="12">
        <f>+SMar_InfraMR[[#This Row],[Total Vías (excluido Auxiliares)]]</f>
        <v>135.47999999999999</v>
      </c>
      <c r="P92" s="1">
        <v>19</v>
      </c>
      <c r="Q92" s="1">
        <v>1</v>
      </c>
      <c r="R92" s="1">
        <v>0</v>
      </c>
      <c r="S92" s="1">
        <f t="shared" si="11"/>
        <v>20</v>
      </c>
      <c r="T92" s="1">
        <v>0</v>
      </c>
      <c r="U92" s="1">
        <v>56</v>
      </c>
      <c r="V92" s="1">
        <v>0</v>
      </c>
      <c r="W92" s="1">
        <v>0</v>
      </c>
      <c r="X92" s="1">
        <v>0</v>
      </c>
      <c r="Y92" s="1">
        <f t="shared" si="12"/>
        <v>56</v>
      </c>
      <c r="Z92" s="1">
        <v>17</v>
      </c>
      <c r="AA92" s="1">
        <v>5</v>
      </c>
      <c r="AB92" s="1">
        <f>+SMar_InfraMR[[#This Row],[Total Pasos Vehiculares a Nivel]]</f>
        <v>56</v>
      </c>
      <c r="AC92" s="1">
        <f t="shared" si="13"/>
        <v>78</v>
      </c>
      <c r="AD92" s="1">
        <v>1</v>
      </c>
      <c r="AE92" s="1">
        <v>1</v>
      </c>
      <c r="AF92" s="1">
        <v>16</v>
      </c>
      <c r="AG92" s="1">
        <f t="shared" si="14"/>
        <v>18</v>
      </c>
      <c r="AH92" s="12">
        <v>41.3</v>
      </c>
      <c r="AI92" s="12">
        <v>0</v>
      </c>
      <c r="AJ92" s="12">
        <v>14.14</v>
      </c>
      <c r="AK92" s="12">
        <f t="shared" si="15"/>
        <v>55.44</v>
      </c>
      <c r="AL92" s="1">
        <v>3</v>
      </c>
      <c r="AM92" s="1">
        <v>2</v>
      </c>
      <c r="AN92" s="1">
        <v>32</v>
      </c>
      <c r="AO92" s="1">
        <f t="shared" si="16"/>
        <v>37</v>
      </c>
      <c r="AP92" s="1">
        <v>0</v>
      </c>
      <c r="AQ92" s="1">
        <v>0</v>
      </c>
      <c r="AR92" s="1">
        <v>0</v>
      </c>
      <c r="AS92" s="1">
        <f t="shared" si="17"/>
        <v>0</v>
      </c>
      <c r="AT92" s="1">
        <v>0</v>
      </c>
      <c r="AU92" s="1">
        <v>0</v>
      </c>
      <c r="AV92" s="1">
        <v>0</v>
      </c>
      <c r="AW92" s="1">
        <f t="shared" si="18"/>
        <v>0</v>
      </c>
      <c r="AX92" s="1">
        <v>104</v>
      </c>
      <c r="AY92" s="1">
        <v>42</v>
      </c>
      <c r="AZ92" s="1">
        <v>0</v>
      </c>
      <c r="BA92" s="1">
        <v>0</v>
      </c>
      <c r="BB92" s="1">
        <v>0</v>
      </c>
      <c r="BC92" s="1">
        <f t="shared" si="19"/>
        <v>146</v>
      </c>
      <c r="BD92" s="1">
        <v>7</v>
      </c>
      <c r="BE92" s="1">
        <v>0</v>
      </c>
      <c r="BF92" s="16">
        <v>1676</v>
      </c>
    </row>
    <row r="93" spans="1:58">
      <c r="A93" s="1">
        <v>2000</v>
      </c>
      <c r="B93" s="1" t="s">
        <v>122</v>
      </c>
      <c r="C93" s="12">
        <v>0</v>
      </c>
      <c r="D93" s="12">
        <v>55.44</v>
      </c>
      <c r="E93" s="12">
        <v>0</v>
      </c>
      <c r="F93" s="12">
        <v>0</v>
      </c>
      <c r="G93" s="12">
        <f t="shared" si="10"/>
        <v>55.44</v>
      </c>
      <c r="H93" s="12">
        <f>+SMar_InfraMR[[#This Row],[Total Líneas de Explotación ]]</f>
        <v>55.44</v>
      </c>
      <c r="I93" s="12">
        <f>+SMar_InfraMR[[#This Row],[Total Líneas de Explotación ]]</f>
        <v>55.44</v>
      </c>
      <c r="J93" s="12">
        <v>135.47999999999999</v>
      </c>
      <c r="K93" s="12">
        <v>0</v>
      </c>
      <c r="L93" s="12">
        <v>0</v>
      </c>
      <c r="M93" s="12">
        <v>0</v>
      </c>
      <c r="N93" s="12">
        <f>+SMar_InfraMR[[#This Row],[A.03.1 -  Longitud de Vías de Explotación No Electrificadas Troncales y Ramales (vía principal) (km)]]+SMar_InfraMR[[#This Row],[A.04.1 -  Longitud de Vías de Explotación Electrificadas Troncales y Ramales (vía principal) (km)]]</f>
        <v>135.47999999999999</v>
      </c>
      <c r="O93" s="12">
        <f>+SMar_InfraMR[[#This Row],[Total Vías (excluido Auxiliares)]]</f>
        <v>135.47999999999999</v>
      </c>
      <c r="P93" s="1">
        <v>19</v>
      </c>
      <c r="Q93" s="1">
        <v>1</v>
      </c>
      <c r="R93" s="1">
        <v>0</v>
      </c>
      <c r="S93" s="1">
        <f t="shared" si="11"/>
        <v>20</v>
      </c>
      <c r="T93" s="1">
        <v>0</v>
      </c>
      <c r="U93" s="1">
        <v>56</v>
      </c>
      <c r="V93" s="1">
        <v>0</v>
      </c>
      <c r="W93" s="1">
        <v>0</v>
      </c>
      <c r="X93" s="1">
        <v>0</v>
      </c>
      <c r="Y93" s="1">
        <f t="shared" si="12"/>
        <v>56</v>
      </c>
      <c r="Z93" s="1">
        <v>17</v>
      </c>
      <c r="AA93" s="1">
        <v>5</v>
      </c>
      <c r="AB93" s="1">
        <f>+SMar_InfraMR[[#This Row],[Total Pasos Vehiculares a Nivel]]</f>
        <v>56</v>
      </c>
      <c r="AC93" s="1">
        <f t="shared" si="13"/>
        <v>78</v>
      </c>
      <c r="AD93" s="1">
        <v>1</v>
      </c>
      <c r="AE93" s="1">
        <v>1</v>
      </c>
      <c r="AF93" s="1">
        <v>16</v>
      </c>
      <c r="AG93" s="1">
        <f t="shared" si="14"/>
        <v>18</v>
      </c>
      <c r="AH93" s="12">
        <v>41.3</v>
      </c>
      <c r="AI93" s="12">
        <v>0</v>
      </c>
      <c r="AJ93" s="12">
        <v>14.14</v>
      </c>
      <c r="AK93" s="12">
        <f t="shared" si="15"/>
        <v>55.44</v>
      </c>
      <c r="AL93" s="1">
        <v>3</v>
      </c>
      <c r="AM93" s="1">
        <v>2</v>
      </c>
      <c r="AN93" s="1">
        <v>32</v>
      </c>
      <c r="AO93" s="1">
        <f t="shared" si="16"/>
        <v>37</v>
      </c>
      <c r="AP93" s="1">
        <v>0</v>
      </c>
      <c r="AQ93" s="1">
        <v>0</v>
      </c>
      <c r="AR93" s="1">
        <v>0</v>
      </c>
      <c r="AS93" s="1">
        <f t="shared" si="17"/>
        <v>0</v>
      </c>
      <c r="AT93" s="1">
        <v>0</v>
      </c>
      <c r="AU93" s="1">
        <v>0</v>
      </c>
      <c r="AV93" s="1">
        <v>0</v>
      </c>
      <c r="AW93" s="1">
        <f t="shared" si="18"/>
        <v>0</v>
      </c>
      <c r="AX93" s="1">
        <v>104</v>
      </c>
      <c r="AY93" s="1">
        <v>42</v>
      </c>
      <c r="AZ93" s="1">
        <v>0</v>
      </c>
      <c r="BA93" s="1">
        <v>0</v>
      </c>
      <c r="BB93" s="1">
        <v>0</v>
      </c>
      <c r="BC93" s="1">
        <f t="shared" si="19"/>
        <v>146</v>
      </c>
      <c r="BD93" s="1">
        <v>7</v>
      </c>
      <c r="BE93" s="1">
        <v>0</v>
      </c>
      <c r="BF93" s="16">
        <v>1676</v>
      </c>
    </row>
    <row r="94" spans="1:58">
      <c r="A94" s="1">
        <v>2000</v>
      </c>
      <c r="B94" s="1" t="s">
        <v>123</v>
      </c>
      <c r="C94" s="12">
        <v>0</v>
      </c>
      <c r="D94" s="12">
        <v>55.44</v>
      </c>
      <c r="E94" s="12">
        <v>0</v>
      </c>
      <c r="F94" s="12">
        <v>0</v>
      </c>
      <c r="G94" s="12">
        <f t="shared" si="10"/>
        <v>55.44</v>
      </c>
      <c r="H94" s="12">
        <f>+SMar_InfraMR[[#This Row],[Total Líneas de Explotación ]]</f>
        <v>55.44</v>
      </c>
      <c r="I94" s="12">
        <f>+SMar_InfraMR[[#This Row],[Total Líneas de Explotación ]]</f>
        <v>55.44</v>
      </c>
      <c r="J94" s="12">
        <v>135.47999999999999</v>
      </c>
      <c r="K94" s="12">
        <v>0</v>
      </c>
      <c r="L94" s="12">
        <v>0</v>
      </c>
      <c r="M94" s="12">
        <v>0</v>
      </c>
      <c r="N94" s="12">
        <f>+SMar_InfraMR[[#This Row],[A.03.1 -  Longitud de Vías de Explotación No Electrificadas Troncales y Ramales (vía principal) (km)]]+SMar_InfraMR[[#This Row],[A.04.1 -  Longitud de Vías de Explotación Electrificadas Troncales y Ramales (vía principal) (km)]]</f>
        <v>135.47999999999999</v>
      </c>
      <c r="O94" s="12">
        <f>+SMar_InfraMR[[#This Row],[Total Vías (excluido Auxiliares)]]</f>
        <v>135.47999999999999</v>
      </c>
      <c r="P94" s="1">
        <v>19</v>
      </c>
      <c r="Q94" s="1">
        <v>1</v>
      </c>
      <c r="R94" s="1">
        <v>0</v>
      </c>
      <c r="S94" s="1">
        <f t="shared" si="11"/>
        <v>20</v>
      </c>
      <c r="T94" s="1">
        <v>0</v>
      </c>
      <c r="U94" s="1">
        <v>56</v>
      </c>
      <c r="V94" s="1">
        <v>0</v>
      </c>
      <c r="W94" s="1">
        <v>0</v>
      </c>
      <c r="X94" s="1">
        <v>0</v>
      </c>
      <c r="Y94" s="1">
        <f t="shared" si="12"/>
        <v>56</v>
      </c>
      <c r="Z94" s="1">
        <v>17</v>
      </c>
      <c r="AA94" s="1">
        <v>5</v>
      </c>
      <c r="AB94" s="1">
        <f>+SMar_InfraMR[[#This Row],[Total Pasos Vehiculares a Nivel]]</f>
        <v>56</v>
      </c>
      <c r="AC94" s="1">
        <f t="shared" si="13"/>
        <v>78</v>
      </c>
      <c r="AD94" s="1">
        <v>1</v>
      </c>
      <c r="AE94" s="1">
        <v>1</v>
      </c>
      <c r="AF94" s="1">
        <v>16</v>
      </c>
      <c r="AG94" s="1">
        <f t="shared" si="14"/>
        <v>18</v>
      </c>
      <c r="AH94" s="12">
        <v>41.3</v>
      </c>
      <c r="AI94" s="12">
        <v>0</v>
      </c>
      <c r="AJ94" s="12">
        <v>14.14</v>
      </c>
      <c r="AK94" s="12">
        <f t="shared" si="15"/>
        <v>55.44</v>
      </c>
      <c r="AL94" s="1">
        <v>3</v>
      </c>
      <c r="AM94" s="1">
        <v>2</v>
      </c>
      <c r="AN94" s="1">
        <v>32</v>
      </c>
      <c r="AO94" s="1">
        <f t="shared" si="16"/>
        <v>37</v>
      </c>
      <c r="AP94" s="1">
        <v>0</v>
      </c>
      <c r="AQ94" s="1">
        <v>0</v>
      </c>
      <c r="AR94" s="1">
        <v>0</v>
      </c>
      <c r="AS94" s="1">
        <f t="shared" si="17"/>
        <v>0</v>
      </c>
      <c r="AT94" s="1">
        <v>0</v>
      </c>
      <c r="AU94" s="1">
        <v>0</v>
      </c>
      <c r="AV94" s="1">
        <v>0</v>
      </c>
      <c r="AW94" s="1">
        <f t="shared" si="18"/>
        <v>0</v>
      </c>
      <c r="AX94" s="1">
        <v>104</v>
      </c>
      <c r="AY94" s="1">
        <v>42</v>
      </c>
      <c r="AZ94" s="1">
        <v>0</v>
      </c>
      <c r="BA94" s="1">
        <v>0</v>
      </c>
      <c r="BB94" s="1">
        <v>0</v>
      </c>
      <c r="BC94" s="1">
        <f t="shared" si="19"/>
        <v>146</v>
      </c>
      <c r="BD94" s="1">
        <v>7</v>
      </c>
      <c r="BE94" s="1">
        <v>0</v>
      </c>
      <c r="BF94" s="16">
        <v>1676</v>
      </c>
    </row>
    <row r="95" spans="1:58">
      <c r="A95" s="1">
        <v>2000</v>
      </c>
      <c r="B95" s="1" t="s">
        <v>124</v>
      </c>
      <c r="C95" s="12">
        <v>0</v>
      </c>
      <c r="D95" s="12">
        <v>55.44</v>
      </c>
      <c r="E95" s="12">
        <v>0</v>
      </c>
      <c r="F95" s="12">
        <v>0</v>
      </c>
      <c r="G95" s="12">
        <f t="shared" si="10"/>
        <v>55.44</v>
      </c>
      <c r="H95" s="12">
        <f>+SMar_InfraMR[[#This Row],[Total Líneas de Explotación ]]</f>
        <v>55.44</v>
      </c>
      <c r="I95" s="12">
        <f>+SMar_InfraMR[[#This Row],[Total Líneas de Explotación ]]</f>
        <v>55.44</v>
      </c>
      <c r="J95" s="12">
        <v>135.47999999999999</v>
      </c>
      <c r="K95" s="12">
        <v>0</v>
      </c>
      <c r="L95" s="12">
        <v>0</v>
      </c>
      <c r="M95" s="12">
        <v>0</v>
      </c>
      <c r="N95" s="12">
        <f>+SMar_InfraMR[[#This Row],[A.03.1 -  Longitud de Vías de Explotación No Electrificadas Troncales y Ramales (vía principal) (km)]]+SMar_InfraMR[[#This Row],[A.04.1 -  Longitud de Vías de Explotación Electrificadas Troncales y Ramales (vía principal) (km)]]</f>
        <v>135.47999999999999</v>
      </c>
      <c r="O95" s="12">
        <f>+SMar_InfraMR[[#This Row],[Total Vías (excluido Auxiliares)]]</f>
        <v>135.47999999999999</v>
      </c>
      <c r="P95" s="1">
        <v>19</v>
      </c>
      <c r="Q95" s="1">
        <v>1</v>
      </c>
      <c r="R95" s="1">
        <v>0</v>
      </c>
      <c r="S95" s="1">
        <f t="shared" si="11"/>
        <v>20</v>
      </c>
      <c r="T95" s="1">
        <v>0</v>
      </c>
      <c r="U95" s="1">
        <v>56</v>
      </c>
      <c r="V95" s="1">
        <v>0</v>
      </c>
      <c r="W95" s="1">
        <v>0</v>
      </c>
      <c r="X95" s="1">
        <v>0</v>
      </c>
      <c r="Y95" s="1">
        <f t="shared" si="12"/>
        <v>56</v>
      </c>
      <c r="Z95" s="1">
        <v>17</v>
      </c>
      <c r="AA95" s="1">
        <v>5</v>
      </c>
      <c r="AB95" s="1">
        <f>+SMar_InfraMR[[#This Row],[Total Pasos Vehiculares a Nivel]]</f>
        <v>56</v>
      </c>
      <c r="AC95" s="1">
        <f t="shared" si="13"/>
        <v>78</v>
      </c>
      <c r="AD95" s="1">
        <v>1</v>
      </c>
      <c r="AE95" s="1">
        <v>1</v>
      </c>
      <c r="AF95" s="1">
        <v>16</v>
      </c>
      <c r="AG95" s="1">
        <f t="shared" si="14"/>
        <v>18</v>
      </c>
      <c r="AH95" s="12">
        <v>41.3</v>
      </c>
      <c r="AI95" s="12">
        <v>0</v>
      </c>
      <c r="AJ95" s="12">
        <v>14.14</v>
      </c>
      <c r="AK95" s="12">
        <f t="shared" si="15"/>
        <v>55.44</v>
      </c>
      <c r="AL95" s="1">
        <v>3</v>
      </c>
      <c r="AM95" s="1">
        <v>2</v>
      </c>
      <c r="AN95" s="1">
        <v>32</v>
      </c>
      <c r="AO95" s="1">
        <f t="shared" si="16"/>
        <v>37</v>
      </c>
      <c r="AP95" s="1">
        <v>0</v>
      </c>
      <c r="AQ95" s="1">
        <v>0</v>
      </c>
      <c r="AR95" s="1">
        <v>0</v>
      </c>
      <c r="AS95" s="1">
        <f t="shared" si="17"/>
        <v>0</v>
      </c>
      <c r="AT95" s="1">
        <v>0</v>
      </c>
      <c r="AU95" s="1">
        <v>0</v>
      </c>
      <c r="AV95" s="1">
        <v>0</v>
      </c>
      <c r="AW95" s="1">
        <f t="shared" si="18"/>
        <v>0</v>
      </c>
      <c r="AX95" s="1">
        <v>104</v>
      </c>
      <c r="AY95" s="1">
        <v>42</v>
      </c>
      <c r="AZ95" s="1">
        <v>0</v>
      </c>
      <c r="BA95" s="1">
        <v>0</v>
      </c>
      <c r="BB95" s="1">
        <v>0</v>
      </c>
      <c r="BC95" s="1">
        <f t="shared" si="19"/>
        <v>146</v>
      </c>
      <c r="BD95" s="1">
        <v>7</v>
      </c>
      <c r="BE95" s="1">
        <v>0</v>
      </c>
      <c r="BF95" s="16">
        <v>1676</v>
      </c>
    </row>
    <row r="96" spans="1:58">
      <c r="A96" s="1">
        <v>2000</v>
      </c>
      <c r="B96" s="1" t="s">
        <v>125</v>
      </c>
      <c r="C96" s="12">
        <v>0</v>
      </c>
      <c r="D96" s="12">
        <v>55.44</v>
      </c>
      <c r="E96" s="12">
        <v>0</v>
      </c>
      <c r="F96" s="12">
        <v>0</v>
      </c>
      <c r="G96" s="12">
        <f t="shared" si="10"/>
        <v>55.44</v>
      </c>
      <c r="H96" s="12">
        <f>+SMar_InfraMR[[#This Row],[Total Líneas de Explotación ]]</f>
        <v>55.44</v>
      </c>
      <c r="I96" s="12">
        <f>+SMar_InfraMR[[#This Row],[Total Líneas de Explotación ]]</f>
        <v>55.44</v>
      </c>
      <c r="J96" s="12">
        <v>135.47999999999999</v>
      </c>
      <c r="K96" s="12">
        <v>0</v>
      </c>
      <c r="L96" s="12">
        <v>0</v>
      </c>
      <c r="M96" s="12">
        <v>0</v>
      </c>
      <c r="N96" s="12">
        <f>+SMar_InfraMR[[#This Row],[A.03.1 -  Longitud de Vías de Explotación No Electrificadas Troncales y Ramales (vía principal) (km)]]+SMar_InfraMR[[#This Row],[A.04.1 -  Longitud de Vías de Explotación Electrificadas Troncales y Ramales (vía principal) (km)]]</f>
        <v>135.47999999999999</v>
      </c>
      <c r="O96" s="12">
        <f>+SMar_InfraMR[[#This Row],[Total Vías (excluido Auxiliares)]]</f>
        <v>135.47999999999999</v>
      </c>
      <c r="P96" s="1">
        <v>19</v>
      </c>
      <c r="Q96" s="1">
        <v>1</v>
      </c>
      <c r="R96" s="1">
        <v>0</v>
      </c>
      <c r="S96" s="1">
        <f t="shared" si="11"/>
        <v>20</v>
      </c>
      <c r="T96" s="1">
        <v>0</v>
      </c>
      <c r="U96" s="1">
        <v>56</v>
      </c>
      <c r="V96" s="1">
        <v>0</v>
      </c>
      <c r="W96" s="1">
        <v>0</v>
      </c>
      <c r="X96" s="1">
        <v>0</v>
      </c>
      <c r="Y96" s="1">
        <f t="shared" si="12"/>
        <v>56</v>
      </c>
      <c r="Z96" s="1">
        <v>17</v>
      </c>
      <c r="AA96" s="1">
        <v>5</v>
      </c>
      <c r="AB96" s="1">
        <f>+SMar_InfraMR[[#This Row],[Total Pasos Vehiculares a Nivel]]</f>
        <v>56</v>
      </c>
      <c r="AC96" s="1">
        <f t="shared" si="13"/>
        <v>78</v>
      </c>
      <c r="AD96" s="1">
        <v>1</v>
      </c>
      <c r="AE96" s="1">
        <v>1</v>
      </c>
      <c r="AF96" s="1">
        <v>16</v>
      </c>
      <c r="AG96" s="1">
        <f t="shared" si="14"/>
        <v>18</v>
      </c>
      <c r="AH96" s="12">
        <v>41.3</v>
      </c>
      <c r="AI96" s="12">
        <v>0</v>
      </c>
      <c r="AJ96" s="12">
        <v>14.14</v>
      </c>
      <c r="AK96" s="12">
        <f t="shared" si="15"/>
        <v>55.44</v>
      </c>
      <c r="AL96" s="1">
        <v>3</v>
      </c>
      <c r="AM96" s="1">
        <v>2</v>
      </c>
      <c r="AN96" s="1">
        <v>32</v>
      </c>
      <c r="AO96" s="1">
        <f t="shared" si="16"/>
        <v>37</v>
      </c>
      <c r="AP96" s="1">
        <v>0</v>
      </c>
      <c r="AQ96" s="1">
        <v>0</v>
      </c>
      <c r="AR96" s="1">
        <v>0</v>
      </c>
      <c r="AS96" s="1">
        <f t="shared" si="17"/>
        <v>0</v>
      </c>
      <c r="AT96" s="1">
        <v>0</v>
      </c>
      <c r="AU96" s="1">
        <v>0</v>
      </c>
      <c r="AV96" s="1">
        <v>0</v>
      </c>
      <c r="AW96" s="1">
        <f t="shared" si="18"/>
        <v>0</v>
      </c>
      <c r="AX96" s="1">
        <v>104</v>
      </c>
      <c r="AY96" s="1">
        <v>42</v>
      </c>
      <c r="AZ96" s="1">
        <v>0</v>
      </c>
      <c r="BA96" s="1">
        <v>0</v>
      </c>
      <c r="BB96" s="1">
        <v>0</v>
      </c>
      <c r="BC96" s="1">
        <f t="shared" si="19"/>
        <v>146</v>
      </c>
      <c r="BD96" s="1">
        <v>7</v>
      </c>
      <c r="BE96" s="1">
        <v>0</v>
      </c>
      <c r="BF96" s="16">
        <v>1676</v>
      </c>
    </row>
    <row r="97" spans="1:58">
      <c r="A97" s="1">
        <v>2000</v>
      </c>
      <c r="B97" s="1" t="s">
        <v>126</v>
      </c>
      <c r="C97" s="12">
        <v>0</v>
      </c>
      <c r="D97" s="12">
        <v>55.44</v>
      </c>
      <c r="E97" s="12">
        <v>0</v>
      </c>
      <c r="F97" s="12">
        <v>0</v>
      </c>
      <c r="G97" s="12">
        <f t="shared" si="10"/>
        <v>55.44</v>
      </c>
      <c r="H97" s="12">
        <f>+SMar_InfraMR[[#This Row],[Total Líneas de Explotación ]]</f>
        <v>55.44</v>
      </c>
      <c r="I97" s="12">
        <f>+SMar_InfraMR[[#This Row],[Total Líneas de Explotación ]]</f>
        <v>55.44</v>
      </c>
      <c r="J97" s="12">
        <v>135.47999999999999</v>
      </c>
      <c r="K97" s="12">
        <v>0</v>
      </c>
      <c r="L97" s="12">
        <v>0</v>
      </c>
      <c r="M97" s="12">
        <v>0</v>
      </c>
      <c r="N97" s="12">
        <f>+SMar_InfraMR[[#This Row],[A.03.1 -  Longitud de Vías de Explotación No Electrificadas Troncales y Ramales (vía principal) (km)]]+SMar_InfraMR[[#This Row],[A.04.1 -  Longitud de Vías de Explotación Electrificadas Troncales y Ramales (vía principal) (km)]]</f>
        <v>135.47999999999999</v>
      </c>
      <c r="O97" s="12">
        <f>+SMar_InfraMR[[#This Row],[Total Vías (excluido Auxiliares)]]</f>
        <v>135.47999999999999</v>
      </c>
      <c r="P97" s="1">
        <v>19</v>
      </c>
      <c r="Q97" s="1">
        <v>1</v>
      </c>
      <c r="R97" s="1">
        <v>0</v>
      </c>
      <c r="S97" s="1">
        <f t="shared" si="11"/>
        <v>20</v>
      </c>
      <c r="T97" s="1">
        <v>0</v>
      </c>
      <c r="U97" s="1">
        <v>56</v>
      </c>
      <c r="V97" s="1">
        <v>0</v>
      </c>
      <c r="W97" s="1">
        <v>0</v>
      </c>
      <c r="X97" s="1">
        <v>0</v>
      </c>
      <c r="Y97" s="1">
        <f t="shared" si="12"/>
        <v>56</v>
      </c>
      <c r="Z97" s="1">
        <v>17</v>
      </c>
      <c r="AA97" s="1">
        <v>5</v>
      </c>
      <c r="AB97" s="1">
        <f>+SMar_InfraMR[[#This Row],[Total Pasos Vehiculares a Nivel]]</f>
        <v>56</v>
      </c>
      <c r="AC97" s="1">
        <f t="shared" si="13"/>
        <v>78</v>
      </c>
      <c r="AD97" s="1">
        <v>1</v>
      </c>
      <c r="AE97" s="1">
        <v>1</v>
      </c>
      <c r="AF97" s="1">
        <v>16</v>
      </c>
      <c r="AG97" s="1">
        <f t="shared" si="14"/>
        <v>18</v>
      </c>
      <c r="AH97" s="12">
        <v>41.3</v>
      </c>
      <c r="AI97" s="12">
        <v>0</v>
      </c>
      <c r="AJ97" s="12">
        <v>14.14</v>
      </c>
      <c r="AK97" s="12">
        <f t="shared" si="15"/>
        <v>55.44</v>
      </c>
      <c r="AL97" s="1">
        <v>3</v>
      </c>
      <c r="AM97" s="1">
        <v>2</v>
      </c>
      <c r="AN97" s="1">
        <v>32</v>
      </c>
      <c r="AO97" s="1">
        <f t="shared" si="16"/>
        <v>37</v>
      </c>
      <c r="AP97" s="1">
        <v>0</v>
      </c>
      <c r="AQ97" s="1">
        <v>0</v>
      </c>
      <c r="AR97" s="1">
        <v>0</v>
      </c>
      <c r="AS97" s="1">
        <f t="shared" si="17"/>
        <v>0</v>
      </c>
      <c r="AT97" s="1">
        <v>0</v>
      </c>
      <c r="AU97" s="1">
        <v>0</v>
      </c>
      <c r="AV97" s="1">
        <v>0</v>
      </c>
      <c r="AW97" s="1">
        <f t="shared" si="18"/>
        <v>0</v>
      </c>
      <c r="AX97" s="1">
        <v>104</v>
      </c>
      <c r="AY97" s="1">
        <v>42</v>
      </c>
      <c r="AZ97" s="1">
        <v>0</v>
      </c>
      <c r="BA97" s="1">
        <v>0</v>
      </c>
      <c r="BB97" s="1">
        <v>0</v>
      </c>
      <c r="BC97" s="1">
        <f t="shared" si="19"/>
        <v>146</v>
      </c>
      <c r="BD97" s="1">
        <v>7</v>
      </c>
      <c r="BE97" s="1">
        <v>0</v>
      </c>
      <c r="BF97" s="16">
        <v>1676</v>
      </c>
    </row>
    <row r="98" spans="1:58">
      <c r="A98" s="1">
        <v>2001</v>
      </c>
      <c r="B98" s="1" t="s">
        <v>115</v>
      </c>
      <c r="C98" s="12">
        <v>0</v>
      </c>
      <c r="D98" s="12">
        <v>55.44</v>
      </c>
      <c r="E98" s="12">
        <v>0</v>
      </c>
      <c r="F98" s="12">
        <v>0</v>
      </c>
      <c r="G98" s="12">
        <f t="shared" si="10"/>
        <v>55.44</v>
      </c>
      <c r="H98" s="12">
        <f>+SMar_InfraMR[[#This Row],[Total Líneas de Explotación ]]</f>
        <v>55.44</v>
      </c>
      <c r="I98" s="12">
        <f>+SMar_InfraMR[[#This Row],[Total Líneas de Explotación ]]</f>
        <v>55.44</v>
      </c>
      <c r="J98" s="12">
        <v>135.47999999999999</v>
      </c>
      <c r="K98" s="12">
        <v>0</v>
      </c>
      <c r="L98" s="12">
        <v>0</v>
      </c>
      <c r="M98" s="12">
        <v>0</v>
      </c>
      <c r="N98" s="12">
        <f>+SMar_InfraMR[[#This Row],[A.03.1 -  Longitud de Vías de Explotación No Electrificadas Troncales y Ramales (vía principal) (km)]]+SMar_InfraMR[[#This Row],[A.04.1 -  Longitud de Vías de Explotación Electrificadas Troncales y Ramales (vía principal) (km)]]</f>
        <v>135.47999999999999</v>
      </c>
      <c r="O98" s="12">
        <f>+SMar_InfraMR[[#This Row],[Total Vías (excluido Auxiliares)]]</f>
        <v>135.47999999999999</v>
      </c>
      <c r="P98" s="1">
        <v>19</v>
      </c>
      <c r="Q98" s="1">
        <v>1</v>
      </c>
      <c r="R98" s="1">
        <v>0</v>
      </c>
      <c r="S98" s="1">
        <f t="shared" si="11"/>
        <v>20</v>
      </c>
      <c r="T98" s="1">
        <v>0</v>
      </c>
      <c r="U98" s="1">
        <v>56</v>
      </c>
      <c r="V98" s="1">
        <v>0</v>
      </c>
      <c r="W98" s="1">
        <v>0</v>
      </c>
      <c r="X98" s="1">
        <v>0</v>
      </c>
      <c r="Y98" s="1">
        <f t="shared" si="12"/>
        <v>56</v>
      </c>
      <c r="Z98" s="1">
        <v>17</v>
      </c>
      <c r="AA98" s="1">
        <v>5</v>
      </c>
      <c r="AB98" s="1">
        <f>+SMar_InfraMR[[#This Row],[Total Pasos Vehiculares a Nivel]]</f>
        <v>56</v>
      </c>
      <c r="AC98" s="1">
        <f t="shared" si="13"/>
        <v>78</v>
      </c>
      <c r="AD98" s="1">
        <v>1</v>
      </c>
      <c r="AE98" s="1">
        <v>1</v>
      </c>
      <c r="AF98" s="1">
        <v>16</v>
      </c>
      <c r="AG98" s="1">
        <f t="shared" si="14"/>
        <v>18</v>
      </c>
      <c r="AH98" s="12">
        <v>41.3</v>
      </c>
      <c r="AI98" s="12">
        <v>0</v>
      </c>
      <c r="AJ98" s="12">
        <v>14.14</v>
      </c>
      <c r="AK98" s="12">
        <f t="shared" si="15"/>
        <v>55.44</v>
      </c>
      <c r="AL98" s="1">
        <v>3</v>
      </c>
      <c r="AM98" s="1">
        <v>2</v>
      </c>
      <c r="AN98" s="1">
        <v>32</v>
      </c>
      <c r="AO98" s="1">
        <f t="shared" si="16"/>
        <v>37</v>
      </c>
      <c r="AP98" s="1">
        <v>0</v>
      </c>
      <c r="AQ98" s="1">
        <v>0</v>
      </c>
      <c r="AR98" s="1">
        <v>0</v>
      </c>
      <c r="AS98" s="1">
        <f t="shared" si="17"/>
        <v>0</v>
      </c>
      <c r="AT98" s="1">
        <v>0</v>
      </c>
      <c r="AU98" s="1">
        <v>0</v>
      </c>
      <c r="AV98" s="1">
        <v>0</v>
      </c>
      <c r="AW98" s="1">
        <f t="shared" si="18"/>
        <v>0</v>
      </c>
      <c r="AX98" s="1">
        <v>104</v>
      </c>
      <c r="AY98" s="1">
        <v>42</v>
      </c>
      <c r="AZ98" s="1">
        <v>0</v>
      </c>
      <c r="BA98" s="1">
        <v>0</v>
      </c>
      <c r="BB98" s="1">
        <v>0</v>
      </c>
      <c r="BC98" s="1">
        <f t="shared" si="19"/>
        <v>146</v>
      </c>
      <c r="BD98" s="1">
        <v>7</v>
      </c>
      <c r="BE98" s="1">
        <v>0</v>
      </c>
      <c r="BF98" s="16">
        <v>1676</v>
      </c>
    </row>
    <row r="99" spans="1:58">
      <c r="A99" s="1">
        <v>2001</v>
      </c>
      <c r="B99" s="1" t="s">
        <v>116</v>
      </c>
      <c r="C99" s="12">
        <v>0</v>
      </c>
      <c r="D99" s="12">
        <v>55.44</v>
      </c>
      <c r="E99" s="12">
        <v>0</v>
      </c>
      <c r="F99" s="12">
        <v>0</v>
      </c>
      <c r="G99" s="12">
        <f t="shared" si="10"/>
        <v>55.44</v>
      </c>
      <c r="H99" s="12">
        <f>+SMar_InfraMR[[#This Row],[Total Líneas de Explotación ]]</f>
        <v>55.44</v>
      </c>
      <c r="I99" s="12">
        <f>+SMar_InfraMR[[#This Row],[Total Líneas de Explotación ]]</f>
        <v>55.44</v>
      </c>
      <c r="J99" s="12">
        <v>135.47999999999999</v>
      </c>
      <c r="K99" s="12">
        <v>0</v>
      </c>
      <c r="L99" s="12">
        <v>0</v>
      </c>
      <c r="M99" s="12">
        <v>0</v>
      </c>
      <c r="N99" s="12">
        <f>+SMar_InfraMR[[#This Row],[A.03.1 -  Longitud de Vías de Explotación No Electrificadas Troncales y Ramales (vía principal) (km)]]+SMar_InfraMR[[#This Row],[A.04.1 -  Longitud de Vías de Explotación Electrificadas Troncales y Ramales (vía principal) (km)]]</f>
        <v>135.47999999999999</v>
      </c>
      <c r="O99" s="12">
        <f>+SMar_InfraMR[[#This Row],[Total Vías (excluido Auxiliares)]]</f>
        <v>135.47999999999999</v>
      </c>
      <c r="P99" s="1">
        <v>19</v>
      </c>
      <c r="Q99" s="1">
        <v>1</v>
      </c>
      <c r="R99" s="1">
        <v>0</v>
      </c>
      <c r="S99" s="1">
        <f t="shared" si="11"/>
        <v>20</v>
      </c>
      <c r="T99" s="1">
        <v>0</v>
      </c>
      <c r="U99" s="1">
        <v>56</v>
      </c>
      <c r="V99" s="1">
        <v>0</v>
      </c>
      <c r="W99" s="1">
        <v>0</v>
      </c>
      <c r="X99" s="1">
        <v>0</v>
      </c>
      <c r="Y99" s="1">
        <f t="shared" si="12"/>
        <v>56</v>
      </c>
      <c r="Z99" s="1">
        <v>17</v>
      </c>
      <c r="AA99" s="1">
        <v>5</v>
      </c>
      <c r="AB99" s="1">
        <f>+SMar_InfraMR[[#This Row],[Total Pasos Vehiculares a Nivel]]</f>
        <v>56</v>
      </c>
      <c r="AC99" s="1">
        <f t="shared" si="13"/>
        <v>78</v>
      </c>
      <c r="AD99" s="1">
        <v>1</v>
      </c>
      <c r="AE99" s="1">
        <v>1</v>
      </c>
      <c r="AF99" s="1">
        <v>16</v>
      </c>
      <c r="AG99" s="1">
        <f t="shared" si="14"/>
        <v>18</v>
      </c>
      <c r="AH99" s="12">
        <v>41.3</v>
      </c>
      <c r="AI99" s="12">
        <v>0</v>
      </c>
      <c r="AJ99" s="12">
        <v>14.14</v>
      </c>
      <c r="AK99" s="12">
        <f t="shared" si="15"/>
        <v>55.44</v>
      </c>
      <c r="AL99" s="1">
        <v>3</v>
      </c>
      <c r="AM99" s="1">
        <v>2</v>
      </c>
      <c r="AN99" s="1">
        <v>32</v>
      </c>
      <c r="AO99" s="1">
        <f t="shared" si="16"/>
        <v>37</v>
      </c>
      <c r="AP99" s="1">
        <v>0</v>
      </c>
      <c r="AQ99" s="1">
        <v>0</v>
      </c>
      <c r="AR99" s="1">
        <v>0</v>
      </c>
      <c r="AS99" s="1">
        <f t="shared" si="17"/>
        <v>0</v>
      </c>
      <c r="AT99" s="1">
        <v>0</v>
      </c>
      <c r="AU99" s="1">
        <v>0</v>
      </c>
      <c r="AV99" s="1">
        <v>0</v>
      </c>
      <c r="AW99" s="1">
        <f t="shared" si="18"/>
        <v>0</v>
      </c>
      <c r="AX99" s="1">
        <v>104</v>
      </c>
      <c r="AY99" s="1">
        <v>42</v>
      </c>
      <c r="AZ99" s="1">
        <v>0</v>
      </c>
      <c r="BA99" s="1">
        <v>0</v>
      </c>
      <c r="BB99" s="1">
        <v>0</v>
      </c>
      <c r="BC99" s="1">
        <f t="shared" si="19"/>
        <v>146</v>
      </c>
      <c r="BD99" s="1">
        <v>7</v>
      </c>
      <c r="BE99" s="1">
        <v>0</v>
      </c>
      <c r="BF99" s="16">
        <v>1676</v>
      </c>
    </row>
    <row r="100" spans="1:58">
      <c r="A100" s="1">
        <v>2001</v>
      </c>
      <c r="B100" s="1" t="s">
        <v>117</v>
      </c>
      <c r="C100" s="12">
        <v>0</v>
      </c>
      <c r="D100" s="12">
        <v>55.44</v>
      </c>
      <c r="E100" s="12">
        <v>0</v>
      </c>
      <c r="F100" s="12">
        <v>0</v>
      </c>
      <c r="G100" s="12">
        <f t="shared" si="10"/>
        <v>55.44</v>
      </c>
      <c r="H100" s="12">
        <f>+SMar_InfraMR[[#This Row],[Total Líneas de Explotación ]]</f>
        <v>55.44</v>
      </c>
      <c r="I100" s="12">
        <f>+SMar_InfraMR[[#This Row],[Total Líneas de Explotación ]]</f>
        <v>55.44</v>
      </c>
      <c r="J100" s="12">
        <v>135.47999999999999</v>
      </c>
      <c r="K100" s="12">
        <v>0</v>
      </c>
      <c r="L100" s="12">
        <v>0</v>
      </c>
      <c r="M100" s="12">
        <v>0</v>
      </c>
      <c r="N100" s="12">
        <f>+SMar_InfraMR[[#This Row],[A.03.1 -  Longitud de Vías de Explotación No Electrificadas Troncales y Ramales (vía principal) (km)]]+SMar_InfraMR[[#This Row],[A.04.1 -  Longitud de Vías de Explotación Electrificadas Troncales y Ramales (vía principal) (km)]]</f>
        <v>135.47999999999999</v>
      </c>
      <c r="O100" s="12">
        <f>+SMar_InfraMR[[#This Row],[Total Vías (excluido Auxiliares)]]</f>
        <v>135.47999999999999</v>
      </c>
      <c r="P100" s="1">
        <v>19</v>
      </c>
      <c r="Q100" s="1">
        <v>1</v>
      </c>
      <c r="R100" s="1">
        <v>0</v>
      </c>
      <c r="S100" s="1">
        <f t="shared" si="11"/>
        <v>20</v>
      </c>
      <c r="T100" s="1">
        <v>0</v>
      </c>
      <c r="U100" s="1">
        <v>56</v>
      </c>
      <c r="V100" s="1">
        <v>0</v>
      </c>
      <c r="W100" s="1">
        <v>0</v>
      </c>
      <c r="X100" s="1">
        <v>0</v>
      </c>
      <c r="Y100" s="1">
        <f t="shared" si="12"/>
        <v>56</v>
      </c>
      <c r="Z100" s="1">
        <v>17</v>
      </c>
      <c r="AA100" s="1">
        <v>5</v>
      </c>
      <c r="AB100" s="1">
        <f>+SMar_InfraMR[[#This Row],[Total Pasos Vehiculares a Nivel]]</f>
        <v>56</v>
      </c>
      <c r="AC100" s="1">
        <f t="shared" si="13"/>
        <v>78</v>
      </c>
      <c r="AD100" s="1">
        <v>1</v>
      </c>
      <c r="AE100" s="1">
        <v>1</v>
      </c>
      <c r="AF100" s="1">
        <v>16</v>
      </c>
      <c r="AG100" s="1">
        <f t="shared" si="14"/>
        <v>18</v>
      </c>
      <c r="AH100" s="12">
        <v>41.3</v>
      </c>
      <c r="AI100" s="12">
        <v>0</v>
      </c>
      <c r="AJ100" s="12">
        <v>14.14</v>
      </c>
      <c r="AK100" s="12">
        <f t="shared" si="15"/>
        <v>55.44</v>
      </c>
      <c r="AL100" s="1">
        <v>3</v>
      </c>
      <c r="AM100" s="1">
        <v>2</v>
      </c>
      <c r="AN100" s="1">
        <v>32</v>
      </c>
      <c r="AO100" s="1">
        <f t="shared" si="16"/>
        <v>37</v>
      </c>
      <c r="AP100" s="1">
        <v>0</v>
      </c>
      <c r="AQ100" s="1">
        <v>0</v>
      </c>
      <c r="AR100" s="1">
        <v>0</v>
      </c>
      <c r="AS100" s="1">
        <f t="shared" si="17"/>
        <v>0</v>
      </c>
      <c r="AT100" s="1">
        <v>0</v>
      </c>
      <c r="AU100" s="1">
        <v>0</v>
      </c>
      <c r="AV100" s="1">
        <v>0</v>
      </c>
      <c r="AW100" s="1">
        <f t="shared" si="18"/>
        <v>0</v>
      </c>
      <c r="AX100" s="1">
        <v>104</v>
      </c>
      <c r="AY100" s="1">
        <v>42</v>
      </c>
      <c r="AZ100" s="1">
        <v>0</v>
      </c>
      <c r="BA100" s="1">
        <v>0</v>
      </c>
      <c r="BB100" s="1">
        <v>0</v>
      </c>
      <c r="BC100" s="1">
        <f t="shared" si="19"/>
        <v>146</v>
      </c>
      <c r="BD100" s="1">
        <v>7</v>
      </c>
      <c r="BE100" s="1">
        <v>0</v>
      </c>
      <c r="BF100" s="16">
        <v>1676</v>
      </c>
    </row>
    <row r="101" spans="1:58">
      <c r="A101" s="1">
        <v>2001</v>
      </c>
      <c r="B101" s="1" t="s">
        <v>118</v>
      </c>
      <c r="C101" s="12">
        <v>0</v>
      </c>
      <c r="D101" s="12">
        <v>55.44</v>
      </c>
      <c r="E101" s="12">
        <v>0</v>
      </c>
      <c r="F101" s="12">
        <v>0</v>
      </c>
      <c r="G101" s="12">
        <f t="shared" si="10"/>
        <v>55.44</v>
      </c>
      <c r="H101" s="12">
        <f>+SMar_InfraMR[[#This Row],[Total Líneas de Explotación ]]</f>
        <v>55.44</v>
      </c>
      <c r="I101" s="12">
        <f>+SMar_InfraMR[[#This Row],[Total Líneas de Explotación ]]</f>
        <v>55.44</v>
      </c>
      <c r="J101" s="12">
        <v>135.47999999999999</v>
      </c>
      <c r="K101" s="12">
        <v>0</v>
      </c>
      <c r="L101" s="12">
        <v>0</v>
      </c>
      <c r="M101" s="12">
        <v>0</v>
      </c>
      <c r="N101" s="12">
        <f>+SMar_InfraMR[[#This Row],[A.03.1 -  Longitud de Vías de Explotación No Electrificadas Troncales y Ramales (vía principal) (km)]]+SMar_InfraMR[[#This Row],[A.04.1 -  Longitud de Vías de Explotación Electrificadas Troncales y Ramales (vía principal) (km)]]</f>
        <v>135.47999999999999</v>
      </c>
      <c r="O101" s="12">
        <f>+SMar_InfraMR[[#This Row],[Total Vías (excluido Auxiliares)]]</f>
        <v>135.47999999999999</v>
      </c>
      <c r="P101" s="1">
        <v>19</v>
      </c>
      <c r="Q101" s="1">
        <v>1</v>
      </c>
      <c r="R101" s="1">
        <v>0</v>
      </c>
      <c r="S101" s="1">
        <f t="shared" si="11"/>
        <v>20</v>
      </c>
      <c r="T101" s="1">
        <v>0</v>
      </c>
      <c r="U101" s="1">
        <v>56</v>
      </c>
      <c r="V101" s="1">
        <v>0</v>
      </c>
      <c r="W101" s="1">
        <v>0</v>
      </c>
      <c r="X101" s="1">
        <v>0</v>
      </c>
      <c r="Y101" s="1">
        <f t="shared" si="12"/>
        <v>56</v>
      </c>
      <c r="Z101" s="1">
        <v>17</v>
      </c>
      <c r="AA101" s="1">
        <v>5</v>
      </c>
      <c r="AB101" s="1">
        <f>+SMar_InfraMR[[#This Row],[Total Pasos Vehiculares a Nivel]]</f>
        <v>56</v>
      </c>
      <c r="AC101" s="1">
        <f t="shared" si="13"/>
        <v>78</v>
      </c>
      <c r="AD101" s="1">
        <v>1</v>
      </c>
      <c r="AE101" s="1">
        <v>1</v>
      </c>
      <c r="AF101" s="1">
        <v>16</v>
      </c>
      <c r="AG101" s="1">
        <f t="shared" si="14"/>
        <v>18</v>
      </c>
      <c r="AH101" s="12">
        <v>41.3</v>
      </c>
      <c r="AI101" s="12">
        <v>0</v>
      </c>
      <c r="AJ101" s="12">
        <v>14.14</v>
      </c>
      <c r="AK101" s="12">
        <f t="shared" si="15"/>
        <v>55.44</v>
      </c>
      <c r="AL101" s="1">
        <v>3</v>
      </c>
      <c r="AM101" s="1">
        <v>2</v>
      </c>
      <c r="AN101" s="1">
        <v>32</v>
      </c>
      <c r="AO101" s="1">
        <f t="shared" si="16"/>
        <v>37</v>
      </c>
      <c r="AP101" s="1">
        <v>0</v>
      </c>
      <c r="AQ101" s="1">
        <v>0</v>
      </c>
      <c r="AR101" s="1">
        <v>0</v>
      </c>
      <c r="AS101" s="1">
        <f t="shared" si="17"/>
        <v>0</v>
      </c>
      <c r="AT101" s="1">
        <v>0</v>
      </c>
      <c r="AU101" s="1">
        <v>0</v>
      </c>
      <c r="AV101" s="1">
        <v>0</v>
      </c>
      <c r="AW101" s="1">
        <f t="shared" si="18"/>
        <v>0</v>
      </c>
      <c r="AX101" s="1">
        <v>104</v>
      </c>
      <c r="AY101" s="1">
        <v>42</v>
      </c>
      <c r="AZ101" s="1">
        <v>0</v>
      </c>
      <c r="BA101" s="1">
        <v>0</v>
      </c>
      <c r="BB101" s="1">
        <v>0</v>
      </c>
      <c r="BC101" s="1">
        <f t="shared" si="19"/>
        <v>146</v>
      </c>
      <c r="BD101" s="1">
        <v>7</v>
      </c>
      <c r="BE101" s="1">
        <v>0</v>
      </c>
      <c r="BF101" s="16">
        <v>1676</v>
      </c>
    </row>
    <row r="102" spans="1:58">
      <c r="A102" s="1">
        <v>2001</v>
      </c>
      <c r="B102" s="1" t="s">
        <v>119</v>
      </c>
      <c r="C102" s="12">
        <v>0</v>
      </c>
      <c r="D102" s="12">
        <v>55.44</v>
      </c>
      <c r="E102" s="12">
        <v>0</v>
      </c>
      <c r="F102" s="12">
        <v>0</v>
      </c>
      <c r="G102" s="12">
        <f t="shared" si="10"/>
        <v>55.44</v>
      </c>
      <c r="H102" s="12">
        <f>+SMar_InfraMR[[#This Row],[Total Líneas de Explotación ]]</f>
        <v>55.44</v>
      </c>
      <c r="I102" s="12">
        <f>+SMar_InfraMR[[#This Row],[Total Líneas de Explotación ]]</f>
        <v>55.44</v>
      </c>
      <c r="J102" s="12">
        <v>135.47999999999999</v>
      </c>
      <c r="K102" s="12">
        <v>0</v>
      </c>
      <c r="L102" s="12">
        <v>0</v>
      </c>
      <c r="M102" s="12">
        <v>0</v>
      </c>
      <c r="N102" s="12">
        <f>+SMar_InfraMR[[#This Row],[A.03.1 -  Longitud de Vías de Explotación No Electrificadas Troncales y Ramales (vía principal) (km)]]+SMar_InfraMR[[#This Row],[A.04.1 -  Longitud de Vías de Explotación Electrificadas Troncales y Ramales (vía principal) (km)]]</f>
        <v>135.47999999999999</v>
      </c>
      <c r="O102" s="12">
        <f>+SMar_InfraMR[[#This Row],[Total Vías (excluido Auxiliares)]]</f>
        <v>135.47999999999999</v>
      </c>
      <c r="P102" s="1">
        <v>19</v>
      </c>
      <c r="Q102" s="1">
        <v>1</v>
      </c>
      <c r="R102" s="1">
        <v>0</v>
      </c>
      <c r="S102" s="1">
        <f t="shared" si="11"/>
        <v>20</v>
      </c>
      <c r="T102" s="1">
        <v>0</v>
      </c>
      <c r="U102" s="1">
        <v>56</v>
      </c>
      <c r="V102" s="1">
        <v>0</v>
      </c>
      <c r="W102" s="1">
        <v>0</v>
      </c>
      <c r="X102" s="1">
        <v>0</v>
      </c>
      <c r="Y102" s="1">
        <f t="shared" si="12"/>
        <v>56</v>
      </c>
      <c r="Z102" s="1">
        <v>17</v>
      </c>
      <c r="AA102" s="1">
        <v>5</v>
      </c>
      <c r="AB102" s="1">
        <f>+SMar_InfraMR[[#This Row],[Total Pasos Vehiculares a Nivel]]</f>
        <v>56</v>
      </c>
      <c r="AC102" s="1">
        <f t="shared" si="13"/>
        <v>78</v>
      </c>
      <c r="AD102" s="1">
        <v>1</v>
      </c>
      <c r="AE102" s="1">
        <v>1</v>
      </c>
      <c r="AF102" s="1">
        <v>16</v>
      </c>
      <c r="AG102" s="1">
        <f t="shared" si="14"/>
        <v>18</v>
      </c>
      <c r="AH102" s="12">
        <v>41.3</v>
      </c>
      <c r="AI102" s="12">
        <v>0</v>
      </c>
      <c r="AJ102" s="12">
        <v>14.14</v>
      </c>
      <c r="AK102" s="12">
        <f t="shared" si="15"/>
        <v>55.44</v>
      </c>
      <c r="AL102" s="1">
        <v>3</v>
      </c>
      <c r="AM102" s="1">
        <v>2</v>
      </c>
      <c r="AN102" s="1">
        <v>32</v>
      </c>
      <c r="AO102" s="1">
        <f t="shared" si="16"/>
        <v>37</v>
      </c>
      <c r="AP102" s="1">
        <v>0</v>
      </c>
      <c r="AQ102" s="1">
        <v>0</v>
      </c>
      <c r="AR102" s="1">
        <v>0</v>
      </c>
      <c r="AS102" s="1">
        <f t="shared" si="17"/>
        <v>0</v>
      </c>
      <c r="AT102" s="1">
        <v>0</v>
      </c>
      <c r="AU102" s="1">
        <v>0</v>
      </c>
      <c r="AV102" s="1">
        <v>0</v>
      </c>
      <c r="AW102" s="1">
        <f t="shared" si="18"/>
        <v>0</v>
      </c>
      <c r="AX102" s="1">
        <v>104</v>
      </c>
      <c r="AY102" s="1">
        <v>42</v>
      </c>
      <c r="AZ102" s="1">
        <v>0</v>
      </c>
      <c r="BA102" s="1">
        <v>0</v>
      </c>
      <c r="BB102" s="1">
        <v>0</v>
      </c>
      <c r="BC102" s="1">
        <f t="shared" si="19"/>
        <v>146</v>
      </c>
      <c r="BD102" s="1">
        <v>7</v>
      </c>
      <c r="BE102" s="1">
        <v>0</v>
      </c>
      <c r="BF102" s="16">
        <v>1676</v>
      </c>
    </row>
    <row r="103" spans="1:58">
      <c r="A103" s="1">
        <v>2001</v>
      </c>
      <c r="B103" s="1" t="s">
        <v>120</v>
      </c>
      <c r="C103" s="12">
        <v>0</v>
      </c>
      <c r="D103" s="12">
        <v>55.44</v>
      </c>
      <c r="E103" s="12">
        <v>0</v>
      </c>
      <c r="F103" s="12">
        <v>0</v>
      </c>
      <c r="G103" s="12">
        <f t="shared" si="10"/>
        <v>55.44</v>
      </c>
      <c r="H103" s="12">
        <f>+SMar_InfraMR[[#This Row],[Total Líneas de Explotación ]]</f>
        <v>55.44</v>
      </c>
      <c r="I103" s="12">
        <f>+SMar_InfraMR[[#This Row],[Total Líneas de Explotación ]]</f>
        <v>55.44</v>
      </c>
      <c r="J103" s="12">
        <v>135.47999999999999</v>
      </c>
      <c r="K103" s="12">
        <v>0</v>
      </c>
      <c r="L103" s="12">
        <v>0</v>
      </c>
      <c r="M103" s="12">
        <v>0</v>
      </c>
      <c r="N103" s="12">
        <f>+SMar_InfraMR[[#This Row],[A.03.1 -  Longitud de Vías de Explotación No Electrificadas Troncales y Ramales (vía principal) (km)]]+SMar_InfraMR[[#This Row],[A.04.1 -  Longitud de Vías de Explotación Electrificadas Troncales y Ramales (vía principal) (km)]]</f>
        <v>135.47999999999999</v>
      </c>
      <c r="O103" s="12">
        <f>+SMar_InfraMR[[#This Row],[Total Vías (excluido Auxiliares)]]</f>
        <v>135.47999999999999</v>
      </c>
      <c r="P103" s="1">
        <v>19</v>
      </c>
      <c r="Q103" s="1">
        <v>1</v>
      </c>
      <c r="R103" s="1">
        <v>0</v>
      </c>
      <c r="S103" s="1">
        <f t="shared" si="11"/>
        <v>20</v>
      </c>
      <c r="T103" s="1">
        <v>0</v>
      </c>
      <c r="U103" s="1">
        <v>56</v>
      </c>
      <c r="V103" s="1">
        <v>0</v>
      </c>
      <c r="W103" s="1">
        <v>0</v>
      </c>
      <c r="X103" s="1">
        <v>0</v>
      </c>
      <c r="Y103" s="1">
        <f t="shared" si="12"/>
        <v>56</v>
      </c>
      <c r="Z103" s="1">
        <v>17</v>
      </c>
      <c r="AA103" s="1">
        <v>5</v>
      </c>
      <c r="AB103" s="1">
        <f>+SMar_InfraMR[[#This Row],[Total Pasos Vehiculares a Nivel]]</f>
        <v>56</v>
      </c>
      <c r="AC103" s="1">
        <f t="shared" si="13"/>
        <v>78</v>
      </c>
      <c r="AD103" s="1">
        <v>1</v>
      </c>
      <c r="AE103" s="1">
        <v>1</v>
      </c>
      <c r="AF103" s="1">
        <v>16</v>
      </c>
      <c r="AG103" s="1">
        <f t="shared" si="14"/>
        <v>18</v>
      </c>
      <c r="AH103" s="12">
        <v>41.3</v>
      </c>
      <c r="AI103" s="12">
        <v>0</v>
      </c>
      <c r="AJ103" s="12">
        <v>14.14</v>
      </c>
      <c r="AK103" s="12">
        <f t="shared" si="15"/>
        <v>55.44</v>
      </c>
      <c r="AL103" s="1">
        <v>3</v>
      </c>
      <c r="AM103" s="1">
        <v>2</v>
      </c>
      <c r="AN103" s="1">
        <v>32</v>
      </c>
      <c r="AO103" s="1">
        <f t="shared" si="16"/>
        <v>37</v>
      </c>
      <c r="AP103" s="1">
        <v>0</v>
      </c>
      <c r="AQ103" s="1">
        <v>0</v>
      </c>
      <c r="AR103" s="1">
        <v>0</v>
      </c>
      <c r="AS103" s="1">
        <f t="shared" si="17"/>
        <v>0</v>
      </c>
      <c r="AT103" s="1">
        <v>0</v>
      </c>
      <c r="AU103" s="1">
        <v>0</v>
      </c>
      <c r="AV103" s="1">
        <v>0</v>
      </c>
      <c r="AW103" s="1">
        <f t="shared" si="18"/>
        <v>0</v>
      </c>
      <c r="AX103" s="1">
        <v>104</v>
      </c>
      <c r="AY103" s="1">
        <v>42</v>
      </c>
      <c r="AZ103" s="1">
        <v>0</v>
      </c>
      <c r="BA103" s="1">
        <v>0</v>
      </c>
      <c r="BB103" s="1">
        <v>0</v>
      </c>
      <c r="BC103" s="1">
        <f t="shared" si="19"/>
        <v>146</v>
      </c>
      <c r="BD103" s="1">
        <v>7</v>
      </c>
      <c r="BE103" s="1">
        <v>0</v>
      </c>
      <c r="BF103" s="16">
        <v>1676</v>
      </c>
    </row>
    <row r="104" spans="1:58">
      <c r="A104" s="1">
        <v>2001</v>
      </c>
      <c r="B104" s="1" t="s">
        <v>121</v>
      </c>
      <c r="C104" s="12">
        <v>0</v>
      </c>
      <c r="D104" s="12">
        <v>55.44</v>
      </c>
      <c r="E104" s="12">
        <v>0</v>
      </c>
      <c r="F104" s="12">
        <v>0</v>
      </c>
      <c r="G104" s="12">
        <f t="shared" si="10"/>
        <v>55.44</v>
      </c>
      <c r="H104" s="12">
        <f>+SMar_InfraMR[[#This Row],[Total Líneas de Explotación ]]</f>
        <v>55.44</v>
      </c>
      <c r="I104" s="12">
        <f>+SMar_InfraMR[[#This Row],[Total Líneas de Explotación ]]</f>
        <v>55.44</v>
      </c>
      <c r="J104" s="12">
        <v>135.47999999999999</v>
      </c>
      <c r="K104" s="12">
        <v>0</v>
      </c>
      <c r="L104" s="12">
        <v>0</v>
      </c>
      <c r="M104" s="12">
        <v>0</v>
      </c>
      <c r="N104" s="12">
        <f>+SMar_InfraMR[[#This Row],[A.03.1 -  Longitud de Vías de Explotación No Electrificadas Troncales y Ramales (vía principal) (km)]]+SMar_InfraMR[[#This Row],[A.04.1 -  Longitud de Vías de Explotación Electrificadas Troncales y Ramales (vía principal) (km)]]</f>
        <v>135.47999999999999</v>
      </c>
      <c r="O104" s="12">
        <f>+SMar_InfraMR[[#This Row],[Total Vías (excluido Auxiliares)]]</f>
        <v>135.47999999999999</v>
      </c>
      <c r="P104" s="1">
        <v>19</v>
      </c>
      <c r="Q104" s="1">
        <v>1</v>
      </c>
      <c r="R104" s="1">
        <v>0</v>
      </c>
      <c r="S104" s="1">
        <f t="shared" si="11"/>
        <v>20</v>
      </c>
      <c r="T104" s="1">
        <v>0</v>
      </c>
      <c r="U104" s="1">
        <v>56</v>
      </c>
      <c r="V104" s="1">
        <v>0</v>
      </c>
      <c r="W104" s="1">
        <v>0</v>
      </c>
      <c r="X104" s="1">
        <v>0</v>
      </c>
      <c r="Y104" s="1">
        <f t="shared" si="12"/>
        <v>56</v>
      </c>
      <c r="Z104" s="1">
        <v>17</v>
      </c>
      <c r="AA104" s="1">
        <v>5</v>
      </c>
      <c r="AB104" s="1">
        <f>+SMar_InfraMR[[#This Row],[Total Pasos Vehiculares a Nivel]]</f>
        <v>56</v>
      </c>
      <c r="AC104" s="1">
        <f t="shared" si="13"/>
        <v>78</v>
      </c>
      <c r="AD104" s="1">
        <v>1</v>
      </c>
      <c r="AE104" s="1">
        <v>1</v>
      </c>
      <c r="AF104" s="1">
        <v>16</v>
      </c>
      <c r="AG104" s="1">
        <f t="shared" si="14"/>
        <v>18</v>
      </c>
      <c r="AH104" s="12">
        <v>41.3</v>
      </c>
      <c r="AI104" s="12">
        <v>0</v>
      </c>
      <c r="AJ104" s="12">
        <v>14.14</v>
      </c>
      <c r="AK104" s="12">
        <f t="shared" si="15"/>
        <v>55.44</v>
      </c>
      <c r="AL104" s="1">
        <v>3</v>
      </c>
      <c r="AM104" s="1">
        <v>2</v>
      </c>
      <c r="AN104" s="1">
        <v>32</v>
      </c>
      <c r="AO104" s="1">
        <f t="shared" si="16"/>
        <v>37</v>
      </c>
      <c r="AP104" s="1">
        <v>0</v>
      </c>
      <c r="AQ104" s="1">
        <v>0</v>
      </c>
      <c r="AR104" s="1">
        <v>0</v>
      </c>
      <c r="AS104" s="1">
        <f t="shared" si="17"/>
        <v>0</v>
      </c>
      <c r="AT104" s="1">
        <v>0</v>
      </c>
      <c r="AU104" s="1">
        <v>0</v>
      </c>
      <c r="AV104" s="1">
        <v>0</v>
      </c>
      <c r="AW104" s="1">
        <f t="shared" si="18"/>
        <v>0</v>
      </c>
      <c r="AX104" s="1">
        <v>104</v>
      </c>
      <c r="AY104" s="1">
        <v>42</v>
      </c>
      <c r="AZ104" s="1">
        <v>0</v>
      </c>
      <c r="BA104" s="1">
        <v>0</v>
      </c>
      <c r="BB104" s="1">
        <v>0</v>
      </c>
      <c r="BC104" s="1">
        <f t="shared" si="19"/>
        <v>146</v>
      </c>
      <c r="BD104" s="1">
        <v>7</v>
      </c>
      <c r="BE104" s="1">
        <v>0</v>
      </c>
      <c r="BF104" s="16">
        <v>1676</v>
      </c>
    </row>
    <row r="105" spans="1:58">
      <c r="A105" s="1">
        <v>2001</v>
      </c>
      <c r="B105" s="1" t="s">
        <v>122</v>
      </c>
      <c r="C105" s="12">
        <v>0</v>
      </c>
      <c r="D105" s="12">
        <v>55.44</v>
      </c>
      <c r="E105" s="12">
        <v>0</v>
      </c>
      <c r="F105" s="12">
        <v>0</v>
      </c>
      <c r="G105" s="12">
        <f t="shared" si="10"/>
        <v>55.44</v>
      </c>
      <c r="H105" s="12">
        <f>+SMar_InfraMR[[#This Row],[Total Líneas de Explotación ]]</f>
        <v>55.44</v>
      </c>
      <c r="I105" s="12">
        <f>+SMar_InfraMR[[#This Row],[Total Líneas de Explotación ]]</f>
        <v>55.44</v>
      </c>
      <c r="J105" s="12">
        <v>135.47999999999999</v>
      </c>
      <c r="K105" s="12">
        <v>0</v>
      </c>
      <c r="L105" s="12">
        <v>0</v>
      </c>
      <c r="M105" s="12">
        <v>0</v>
      </c>
      <c r="N105" s="12">
        <f>+SMar_InfraMR[[#This Row],[A.03.1 -  Longitud de Vías de Explotación No Electrificadas Troncales y Ramales (vía principal) (km)]]+SMar_InfraMR[[#This Row],[A.04.1 -  Longitud de Vías de Explotación Electrificadas Troncales y Ramales (vía principal) (km)]]</f>
        <v>135.47999999999999</v>
      </c>
      <c r="O105" s="12">
        <f>+SMar_InfraMR[[#This Row],[Total Vías (excluido Auxiliares)]]</f>
        <v>135.47999999999999</v>
      </c>
      <c r="P105" s="1">
        <v>19</v>
      </c>
      <c r="Q105" s="1">
        <v>1</v>
      </c>
      <c r="R105" s="1">
        <v>0</v>
      </c>
      <c r="S105" s="1">
        <f t="shared" si="11"/>
        <v>20</v>
      </c>
      <c r="T105" s="1">
        <v>0</v>
      </c>
      <c r="U105" s="1">
        <v>56</v>
      </c>
      <c r="V105" s="1">
        <v>0</v>
      </c>
      <c r="W105" s="1">
        <v>0</v>
      </c>
      <c r="X105" s="1">
        <v>0</v>
      </c>
      <c r="Y105" s="1">
        <f t="shared" si="12"/>
        <v>56</v>
      </c>
      <c r="Z105" s="1">
        <v>17</v>
      </c>
      <c r="AA105" s="1">
        <v>5</v>
      </c>
      <c r="AB105" s="1">
        <f>+SMar_InfraMR[[#This Row],[Total Pasos Vehiculares a Nivel]]</f>
        <v>56</v>
      </c>
      <c r="AC105" s="1">
        <f t="shared" si="13"/>
        <v>78</v>
      </c>
      <c r="AD105" s="1">
        <v>1</v>
      </c>
      <c r="AE105" s="1">
        <v>1</v>
      </c>
      <c r="AF105" s="1">
        <v>16</v>
      </c>
      <c r="AG105" s="1">
        <f t="shared" si="14"/>
        <v>18</v>
      </c>
      <c r="AH105" s="12">
        <v>41.3</v>
      </c>
      <c r="AI105" s="12">
        <v>0</v>
      </c>
      <c r="AJ105" s="12">
        <v>14.14</v>
      </c>
      <c r="AK105" s="12">
        <f t="shared" si="15"/>
        <v>55.44</v>
      </c>
      <c r="AL105" s="1">
        <v>3</v>
      </c>
      <c r="AM105" s="1">
        <v>2</v>
      </c>
      <c r="AN105" s="1">
        <v>32</v>
      </c>
      <c r="AO105" s="1">
        <f t="shared" si="16"/>
        <v>37</v>
      </c>
      <c r="AP105" s="1">
        <v>0</v>
      </c>
      <c r="AQ105" s="1">
        <v>0</v>
      </c>
      <c r="AR105" s="1">
        <v>0</v>
      </c>
      <c r="AS105" s="1">
        <f t="shared" si="17"/>
        <v>0</v>
      </c>
      <c r="AT105" s="1">
        <v>0</v>
      </c>
      <c r="AU105" s="1">
        <v>0</v>
      </c>
      <c r="AV105" s="1">
        <v>0</v>
      </c>
      <c r="AW105" s="1">
        <f t="shared" si="18"/>
        <v>0</v>
      </c>
      <c r="AX105" s="1">
        <v>104</v>
      </c>
      <c r="AY105" s="1">
        <v>42</v>
      </c>
      <c r="AZ105" s="1">
        <v>0</v>
      </c>
      <c r="BA105" s="1">
        <v>0</v>
      </c>
      <c r="BB105" s="1">
        <v>0</v>
      </c>
      <c r="BC105" s="1">
        <f t="shared" si="19"/>
        <v>146</v>
      </c>
      <c r="BD105" s="1">
        <v>7</v>
      </c>
      <c r="BE105" s="1">
        <v>0</v>
      </c>
      <c r="BF105" s="16">
        <v>1676</v>
      </c>
    </row>
    <row r="106" spans="1:58">
      <c r="A106" s="1">
        <v>2001</v>
      </c>
      <c r="B106" s="1" t="s">
        <v>123</v>
      </c>
      <c r="C106" s="12">
        <v>0</v>
      </c>
      <c r="D106" s="12">
        <v>55.44</v>
      </c>
      <c r="E106" s="12">
        <v>0</v>
      </c>
      <c r="F106" s="12">
        <v>0</v>
      </c>
      <c r="G106" s="12">
        <f t="shared" si="10"/>
        <v>55.44</v>
      </c>
      <c r="H106" s="12">
        <f>+SMar_InfraMR[[#This Row],[Total Líneas de Explotación ]]</f>
        <v>55.44</v>
      </c>
      <c r="I106" s="12">
        <f>+SMar_InfraMR[[#This Row],[Total Líneas de Explotación ]]</f>
        <v>55.44</v>
      </c>
      <c r="J106" s="12">
        <v>135.47999999999999</v>
      </c>
      <c r="K106" s="12">
        <v>0</v>
      </c>
      <c r="L106" s="12">
        <v>0</v>
      </c>
      <c r="M106" s="12">
        <v>0</v>
      </c>
      <c r="N106" s="12">
        <f>+SMar_InfraMR[[#This Row],[A.03.1 -  Longitud de Vías de Explotación No Electrificadas Troncales y Ramales (vía principal) (km)]]+SMar_InfraMR[[#This Row],[A.04.1 -  Longitud de Vías de Explotación Electrificadas Troncales y Ramales (vía principal) (km)]]</f>
        <v>135.47999999999999</v>
      </c>
      <c r="O106" s="12">
        <f>+SMar_InfraMR[[#This Row],[Total Vías (excluido Auxiliares)]]</f>
        <v>135.47999999999999</v>
      </c>
      <c r="P106" s="1">
        <v>19</v>
      </c>
      <c r="Q106" s="1">
        <v>1</v>
      </c>
      <c r="R106" s="1">
        <v>0</v>
      </c>
      <c r="S106" s="1">
        <f t="shared" si="11"/>
        <v>20</v>
      </c>
      <c r="T106" s="1">
        <v>0</v>
      </c>
      <c r="U106" s="1">
        <v>56</v>
      </c>
      <c r="V106" s="1">
        <v>0</v>
      </c>
      <c r="W106" s="1">
        <v>0</v>
      </c>
      <c r="X106" s="1">
        <v>0</v>
      </c>
      <c r="Y106" s="1">
        <f t="shared" si="12"/>
        <v>56</v>
      </c>
      <c r="Z106" s="1">
        <v>17</v>
      </c>
      <c r="AA106" s="1">
        <v>5</v>
      </c>
      <c r="AB106" s="1">
        <f>+SMar_InfraMR[[#This Row],[Total Pasos Vehiculares a Nivel]]</f>
        <v>56</v>
      </c>
      <c r="AC106" s="1">
        <f t="shared" si="13"/>
        <v>78</v>
      </c>
      <c r="AD106" s="1">
        <v>1</v>
      </c>
      <c r="AE106" s="1">
        <v>1</v>
      </c>
      <c r="AF106" s="1">
        <v>16</v>
      </c>
      <c r="AG106" s="1">
        <f t="shared" si="14"/>
        <v>18</v>
      </c>
      <c r="AH106" s="12">
        <v>41.3</v>
      </c>
      <c r="AI106" s="12">
        <v>0</v>
      </c>
      <c r="AJ106" s="12">
        <v>14.14</v>
      </c>
      <c r="AK106" s="12">
        <f t="shared" si="15"/>
        <v>55.44</v>
      </c>
      <c r="AL106" s="1">
        <v>3</v>
      </c>
      <c r="AM106" s="1">
        <v>2</v>
      </c>
      <c r="AN106" s="1">
        <v>32</v>
      </c>
      <c r="AO106" s="1">
        <f t="shared" si="16"/>
        <v>37</v>
      </c>
      <c r="AP106" s="1">
        <v>0</v>
      </c>
      <c r="AQ106" s="1">
        <v>0</v>
      </c>
      <c r="AR106" s="1">
        <v>0</v>
      </c>
      <c r="AS106" s="1">
        <f t="shared" si="17"/>
        <v>0</v>
      </c>
      <c r="AT106" s="1">
        <v>0</v>
      </c>
      <c r="AU106" s="1">
        <v>0</v>
      </c>
      <c r="AV106" s="1">
        <v>0</v>
      </c>
      <c r="AW106" s="1">
        <f t="shared" si="18"/>
        <v>0</v>
      </c>
      <c r="AX106" s="1">
        <v>104</v>
      </c>
      <c r="AY106" s="1">
        <v>42</v>
      </c>
      <c r="AZ106" s="1">
        <v>0</v>
      </c>
      <c r="BA106" s="1">
        <v>0</v>
      </c>
      <c r="BB106" s="1">
        <v>0</v>
      </c>
      <c r="BC106" s="1">
        <f t="shared" si="19"/>
        <v>146</v>
      </c>
      <c r="BD106" s="1">
        <v>7</v>
      </c>
      <c r="BE106" s="1">
        <v>0</v>
      </c>
      <c r="BF106" s="16">
        <v>1676</v>
      </c>
    </row>
    <row r="107" spans="1:58">
      <c r="A107" s="1">
        <v>2001</v>
      </c>
      <c r="B107" s="1" t="s">
        <v>124</v>
      </c>
      <c r="C107" s="12">
        <v>0</v>
      </c>
      <c r="D107" s="12">
        <v>55.44</v>
      </c>
      <c r="E107" s="12">
        <v>0</v>
      </c>
      <c r="F107" s="12">
        <v>0</v>
      </c>
      <c r="G107" s="12">
        <f t="shared" si="10"/>
        <v>55.44</v>
      </c>
      <c r="H107" s="12">
        <f>+SMar_InfraMR[[#This Row],[Total Líneas de Explotación ]]</f>
        <v>55.44</v>
      </c>
      <c r="I107" s="12">
        <f>+SMar_InfraMR[[#This Row],[Total Líneas de Explotación ]]</f>
        <v>55.44</v>
      </c>
      <c r="J107" s="12">
        <v>135.47999999999999</v>
      </c>
      <c r="K107" s="12">
        <v>0</v>
      </c>
      <c r="L107" s="12">
        <v>0</v>
      </c>
      <c r="M107" s="12">
        <v>0</v>
      </c>
      <c r="N107" s="12">
        <f>+SMar_InfraMR[[#This Row],[A.03.1 -  Longitud de Vías de Explotación No Electrificadas Troncales y Ramales (vía principal) (km)]]+SMar_InfraMR[[#This Row],[A.04.1 -  Longitud de Vías de Explotación Electrificadas Troncales y Ramales (vía principal) (km)]]</f>
        <v>135.47999999999999</v>
      </c>
      <c r="O107" s="12">
        <f>+SMar_InfraMR[[#This Row],[Total Vías (excluido Auxiliares)]]</f>
        <v>135.47999999999999</v>
      </c>
      <c r="P107" s="1">
        <v>19</v>
      </c>
      <c r="Q107" s="1">
        <v>1</v>
      </c>
      <c r="R107" s="1">
        <v>0</v>
      </c>
      <c r="S107" s="1">
        <f t="shared" si="11"/>
        <v>20</v>
      </c>
      <c r="T107" s="1">
        <v>0</v>
      </c>
      <c r="U107" s="1">
        <v>56</v>
      </c>
      <c r="V107" s="1">
        <v>0</v>
      </c>
      <c r="W107" s="1">
        <v>0</v>
      </c>
      <c r="X107" s="1">
        <v>0</v>
      </c>
      <c r="Y107" s="1">
        <f t="shared" si="12"/>
        <v>56</v>
      </c>
      <c r="Z107" s="1">
        <v>17</v>
      </c>
      <c r="AA107" s="1">
        <v>5</v>
      </c>
      <c r="AB107" s="1">
        <f>+SMar_InfraMR[[#This Row],[Total Pasos Vehiculares a Nivel]]</f>
        <v>56</v>
      </c>
      <c r="AC107" s="1">
        <f t="shared" si="13"/>
        <v>78</v>
      </c>
      <c r="AD107" s="1">
        <v>1</v>
      </c>
      <c r="AE107" s="1">
        <v>1</v>
      </c>
      <c r="AF107" s="1">
        <v>16</v>
      </c>
      <c r="AG107" s="1">
        <f t="shared" si="14"/>
        <v>18</v>
      </c>
      <c r="AH107" s="12">
        <v>41.3</v>
      </c>
      <c r="AI107" s="12">
        <v>0</v>
      </c>
      <c r="AJ107" s="12">
        <v>14.14</v>
      </c>
      <c r="AK107" s="12">
        <f t="shared" si="15"/>
        <v>55.44</v>
      </c>
      <c r="AL107" s="1">
        <v>3</v>
      </c>
      <c r="AM107" s="1">
        <v>2</v>
      </c>
      <c r="AN107" s="1">
        <v>32</v>
      </c>
      <c r="AO107" s="1">
        <f t="shared" si="16"/>
        <v>37</v>
      </c>
      <c r="AP107" s="1">
        <v>0</v>
      </c>
      <c r="AQ107" s="1">
        <v>0</v>
      </c>
      <c r="AR107" s="1">
        <v>0</v>
      </c>
      <c r="AS107" s="1">
        <f t="shared" si="17"/>
        <v>0</v>
      </c>
      <c r="AT107" s="1">
        <v>0</v>
      </c>
      <c r="AU107" s="1">
        <v>0</v>
      </c>
      <c r="AV107" s="1">
        <v>0</v>
      </c>
      <c r="AW107" s="1">
        <f t="shared" si="18"/>
        <v>0</v>
      </c>
      <c r="AX107" s="1">
        <v>104</v>
      </c>
      <c r="AY107" s="1">
        <v>42</v>
      </c>
      <c r="AZ107" s="1">
        <v>0</v>
      </c>
      <c r="BA107" s="1">
        <v>0</v>
      </c>
      <c r="BB107" s="1">
        <v>0</v>
      </c>
      <c r="BC107" s="1">
        <f t="shared" si="19"/>
        <v>146</v>
      </c>
      <c r="BD107" s="1">
        <v>7</v>
      </c>
      <c r="BE107" s="1">
        <v>0</v>
      </c>
      <c r="BF107" s="16">
        <v>1676</v>
      </c>
    </row>
    <row r="108" spans="1:58">
      <c r="A108" s="1">
        <v>2001</v>
      </c>
      <c r="B108" s="1" t="s">
        <v>125</v>
      </c>
      <c r="C108" s="12">
        <v>0</v>
      </c>
      <c r="D108" s="12">
        <v>55.44</v>
      </c>
      <c r="E108" s="12">
        <v>0</v>
      </c>
      <c r="F108" s="12">
        <v>0</v>
      </c>
      <c r="G108" s="12">
        <f t="shared" si="10"/>
        <v>55.44</v>
      </c>
      <c r="H108" s="12">
        <f>+SMar_InfraMR[[#This Row],[Total Líneas de Explotación ]]</f>
        <v>55.44</v>
      </c>
      <c r="I108" s="12">
        <f>+SMar_InfraMR[[#This Row],[Total Líneas de Explotación ]]</f>
        <v>55.44</v>
      </c>
      <c r="J108" s="12">
        <v>135.47999999999999</v>
      </c>
      <c r="K108" s="12">
        <v>0</v>
      </c>
      <c r="L108" s="12">
        <v>0</v>
      </c>
      <c r="M108" s="12">
        <v>0</v>
      </c>
      <c r="N108" s="12">
        <f>+SMar_InfraMR[[#This Row],[A.03.1 -  Longitud de Vías de Explotación No Electrificadas Troncales y Ramales (vía principal) (km)]]+SMar_InfraMR[[#This Row],[A.04.1 -  Longitud de Vías de Explotación Electrificadas Troncales y Ramales (vía principal) (km)]]</f>
        <v>135.47999999999999</v>
      </c>
      <c r="O108" s="12">
        <f>+SMar_InfraMR[[#This Row],[Total Vías (excluido Auxiliares)]]</f>
        <v>135.47999999999999</v>
      </c>
      <c r="P108" s="1">
        <v>19</v>
      </c>
      <c r="Q108" s="1">
        <v>1</v>
      </c>
      <c r="R108" s="1">
        <v>0</v>
      </c>
      <c r="S108" s="1">
        <f t="shared" si="11"/>
        <v>20</v>
      </c>
      <c r="T108" s="1">
        <v>0</v>
      </c>
      <c r="U108" s="1">
        <v>56</v>
      </c>
      <c r="V108" s="1">
        <v>0</v>
      </c>
      <c r="W108" s="1">
        <v>0</v>
      </c>
      <c r="X108" s="1">
        <v>0</v>
      </c>
      <c r="Y108" s="1">
        <f t="shared" si="12"/>
        <v>56</v>
      </c>
      <c r="Z108" s="1">
        <v>17</v>
      </c>
      <c r="AA108" s="1">
        <v>5</v>
      </c>
      <c r="AB108" s="1">
        <f>+SMar_InfraMR[[#This Row],[Total Pasos Vehiculares a Nivel]]</f>
        <v>56</v>
      </c>
      <c r="AC108" s="1">
        <f t="shared" si="13"/>
        <v>78</v>
      </c>
      <c r="AD108" s="1">
        <v>1</v>
      </c>
      <c r="AE108" s="1">
        <v>1</v>
      </c>
      <c r="AF108" s="1">
        <v>16</v>
      </c>
      <c r="AG108" s="1">
        <f t="shared" si="14"/>
        <v>18</v>
      </c>
      <c r="AH108" s="12">
        <v>41.3</v>
      </c>
      <c r="AI108" s="12">
        <v>0</v>
      </c>
      <c r="AJ108" s="12">
        <v>14.14</v>
      </c>
      <c r="AK108" s="12">
        <f t="shared" si="15"/>
        <v>55.44</v>
      </c>
      <c r="AL108" s="1">
        <v>3</v>
      </c>
      <c r="AM108" s="1">
        <v>2</v>
      </c>
      <c r="AN108" s="1">
        <v>32</v>
      </c>
      <c r="AO108" s="1">
        <f t="shared" si="16"/>
        <v>37</v>
      </c>
      <c r="AP108" s="1">
        <v>0</v>
      </c>
      <c r="AQ108" s="1">
        <v>0</v>
      </c>
      <c r="AR108" s="1">
        <v>0</v>
      </c>
      <c r="AS108" s="1">
        <f t="shared" si="17"/>
        <v>0</v>
      </c>
      <c r="AT108" s="1">
        <v>0</v>
      </c>
      <c r="AU108" s="1">
        <v>0</v>
      </c>
      <c r="AV108" s="1">
        <v>0</v>
      </c>
      <c r="AW108" s="1">
        <f t="shared" si="18"/>
        <v>0</v>
      </c>
      <c r="AX108" s="1">
        <v>104</v>
      </c>
      <c r="AY108" s="1">
        <v>42</v>
      </c>
      <c r="AZ108" s="1">
        <v>0</v>
      </c>
      <c r="BA108" s="1">
        <v>0</v>
      </c>
      <c r="BB108" s="1">
        <v>0</v>
      </c>
      <c r="BC108" s="1">
        <f t="shared" si="19"/>
        <v>146</v>
      </c>
      <c r="BD108" s="1">
        <v>7</v>
      </c>
      <c r="BE108" s="1">
        <v>0</v>
      </c>
      <c r="BF108" s="16">
        <v>1676</v>
      </c>
    </row>
    <row r="109" spans="1:58">
      <c r="A109" s="1">
        <v>2001</v>
      </c>
      <c r="B109" s="1" t="s">
        <v>126</v>
      </c>
      <c r="C109" s="12">
        <v>0</v>
      </c>
      <c r="D109" s="12">
        <v>55.44</v>
      </c>
      <c r="E109" s="12">
        <v>0</v>
      </c>
      <c r="F109" s="12">
        <v>0</v>
      </c>
      <c r="G109" s="12">
        <f t="shared" si="10"/>
        <v>55.44</v>
      </c>
      <c r="H109" s="12">
        <f>+SMar_InfraMR[[#This Row],[Total Líneas de Explotación ]]</f>
        <v>55.44</v>
      </c>
      <c r="I109" s="12">
        <f>+SMar_InfraMR[[#This Row],[Total Líneas de Explotación ]]</f>
        <v>55.44</v>
      </c>
      <c r="J109" s="12">
        <v>135.47999999999999</v>
      </c>
      <c r="K109" s="12">
        <v>0</v>
      </c>
      <c r="L109" s="12">
        <v>0</v>
      </c>
      <c r="M109" s="12">
        <v>0</v>
      </c>
      <c r="N109" s="12">
        <f>+SMar_InfraMR[[#This Row],[A.03.1 -  Longitud de Vías de Explotación No Electrificadas Troncales y Ramales (vía principal) (km)]]+SMar_InfraMR[[#This Row],[A.04.1 -  Longitud de Vías de Explotación Electrificadas Troncales y Ramales (vía principal) (km)]]</f>
        <v>135.47999999999999</v>
      </c>
      <c r="O109" s="12">
        <f>+SMar_InfraMR[[#This Row],[Total Vías (excluido Auxiliares)]]</f>
        <v>135.47999999999999</v>
      </c>
      <c r="P109" s="1">
        <v>19</v>
      </c>
      <c r="Q109" s="1">
        <v>1</v>
      </c>
      <c r="R109" s="1">
        <v>0</v>
      </c>
      <c r="S109" s="1">
        <f t="shared" si="11"/>
        <v>20</v>
      </c>
      <c r="T109" s="1">
        <v>0</v>
      </c>
      <c r="U109" s="1">
        <v>56</v>
      </c>
      <c r="V109" s="1">
        <v>0</v>
      </c>
      <c r="W109" s="1">
        <v>0</v>
      </c>
      <c r="X109" s="1">
        <v>0</v>
      </c>
      <c r="Y109" s="1">
        <f t="shared" si="12"/>
        <v>56</v>
      </c>
      <c r="Z109" s="1">
        <v>17</v>
      </c>
      <c r="AA109" s="1">
        <v>5</v>
      </c>
      <c r="AB109" s="1">
        <f>+SMar_InfraMR[[#This Row],[Total Pasos Vehiculares a Nivel]]</f>
        <v>56</v>
      </c>
      <c r="AC109" s="1">
        <f t="shared" si="13"/>
        <v>78</v>
      </c>
      <c r="AD109" s="1">
        <v>1</v>
      </c>
      <c r="AE109" s="1">
        <v>1</v>
      </c>
      <c r="AF109" s="1">
        <v>16</v>
      </c>
      <c r="AG109" s="1">
        <f t="shared" si="14"/>
        <v>18</v>
      </c>
      <c r="AH109" s="12">
        <v>41.3</v>
      </c>
      <c r="AI109" s="12">
        <v>0</v>
      </c>
      <c r="AJ109" s="12">
        <v>14.14</v>
      </c>
      <c r="AK109" s="12">
        <f t="shared" si="15"/>
        <v>55.44</v>
      </c>
      <c r="AL109" s="1">
        <v>3</v>
      </c>
      <c r="AM109" s="1">
        <v>2</v>
      </c>
      <c r="AN109" s="1">
        <v>32</v>
      </c>
      <c r="AO109" s="1">
        <f t="shared" si="16"/>
        <v>37</v>
      </c>
      <c r="AP109" s="1">
        <v>0</v>
      </c>
      <c r="AQ109" s="1">
        <v>0</v>
      </c>
      <c r="AR109" s="1">
        <v>0</v>
      </c>
      <c r="AS109" s="1">
        <f t="shared" si="17"/>
        <v>0</v>
      </c>
      <c r="AT109" s="1">
        <v>0</v>
      </c>
      <c r="AU109" s="1">
        <v>0</v>
      </c>
      <c r="AV109" s="1">
        <v>0</v>
      </c>
      <c r="AW109" s="1">
        <f t="shared" si="18"/>
        <v>0</v>
      </c>
      <c r="AX109" s="1">
        <v>104</v>
      </c>
      <c r="AY109" s="1">
        <v>42</v>
      </c>
      <c r="AZ109" s="1">
        <v>0</v>
      </c>
      <c r="BA109" s="1">
        <v>0</v>
      </c>
      <c r="BB109" s="1">
        <v>0</v>
      </c>
      <c r="BC109" s="1">
        <f t="shared" si="19"/>
        <v>146</v>
      </c>
      <c r="BD109" s="1">
        <v>7</v>
      </c>
      <c r="BE109" s="1">
        <v>0</v>
      </c>
      <c r="BF109" s="16">
        <v>1676</v>
      </c>
    </row>
    <row r="110" spans="1:58">
      <c r="A110" s="1">
        <v>2002</v>
      </c>
      <c r="B110" s="1" t="s">
        <v>115</v>
      </c>
      <c r="C110" s="12">
        <v>0</v>
      </c>
      <c r="D110" s="12">
        <v>55.44</v>
      </c>
      <c r="E110" s="12">
        <v>0</v>
      </c>
      <c r="F110" s="12">
        <v>0</v>
      </c>
      <c r="G110" s="12">
        <f t="shared" si="10"/>
        <v>55.44</v>
      </c>
      <c r="H110" s="12">
        <f>+SMar_InfraMR[[#This Row],[Total Líneas de Explotación ]]</f>
        <v>55.44</v>
      </c>
      <c r="I110" s="12">
        <f>+SMar_InfraMR[[#This Row],[Total Líneas de Explotación ]]</f>
        <v>55.44</v>
      </c>
      <c r="J110" s="12">
        <v>135.47999999999999</v>
      </c>
      <c r="K110" s="12">
        <v>0</v>
      </c>
      <c r="L110" s="12">
        <v>0</v>
      </c>
      <c r="M110" s="12">
        <v>0</v>
      </c>
      <c r="N110" s="12">
        <f>+SMar_InfraMR[[#This Row],[A.03.1 -  Longitud de Vías de Explotación No Electrificadas Troncales y Ramales (vía principal) (km)]]+SMar_InfraMR[[#This Row],[A.04.1 -  Longitud de Vías de Explotación Electrificadas Troncales y Ramales (vía principal) (km)]]</f>
        <v>135.47999999999999</v>
      </c>
      <c r="O110" s="12">
        <f>+SMar_InfraMR[[#This Row],[Total Vías (excluido Auxiliares)]]</f>
        <v>135.47999999999999</v>
      </c>
      <c r="P110" s="1">
        <v>19</v>
      </c>
      <c r="Q110" s="1">
        <v>1</v>
      </c>
      <c r="R110" s="1">
        <v>0</v>
      </c>
      <c r="S110" s="1">
        <f t="shared" si="11"/>
        <v>20</v>
      </c>
      <c r="T110" s="1">
        <v>0</v>
      </c>
      <c r="U110" s="1">
        <v>56</v>
      </c>
      <c r="V110" s="1">
        <v>0</v>
      </c>
      <c r="W110" s="1">
        <v>0</v>
      </c>
      <c r="X110" s="1">
        <v>0</v>
      </c>
      <c r="Y110" s="1">
        <f t="shared" si="12"/>
        <v>56</v>
      </c>
      <c r="Z110" s="1">
        <v>17</v>
      </c>
      <c r="AA110" s="1">
        <v>5</v>
      </c>
      <c r="AB110" s="1">
        <f>+SMar_InfraMR[[#This Row],[Total Pasos Vehiculares a Nivel]]</f>
        <v>56</v>
      </c>
      <c r="AC110" s="1">
        <f t="shared" si="13"/>
        <v>78</v>
      </c>
      <c r="AD110" s="1">
        <v>1</v>
      </c>
      <c r="AE110" s="1">
        <v>1</v>
      </c>
      <c r="AF110" s="1">
        <v>16</v>
      </c>
      <c r="AG110" s="1">
        <f t="shared" si="14"/>
        <v>18</v>
      </c>
      <c r="AH110" s="12">
        <v>41.3</v>
      </c>
      <c r="AI110" s="12">
        <v>0</v>
      </c>
      <c r="AJ110" s="12">
        <v>14.14</v>
      </c>
      <c r="AK110" s="12">
        <f t="shared" si="15"/>
        <v>55.44</v>
      </c>
      <c r="AL110" s="1">
        <v>3</v>
      </c>
      <c r="AM110" s="1">
        <v>2</v>
      </c>
      <c r="AN110" s="1">
        <v>32</v>
      </c>
      <c r="AO110" s="1">
        <f t="shared" si="16"/>
        <v>37</v>
      </c>
      <c r="AP110" s="1">
        <v>0</v>
      </c>
      <c r="AQ110" s="1">
        <v>0</v>
      </c>
      <c r="AR110" s="1">
        <v>0</v>
      </c>
      <c r="AS110" s="1">
        <f t="shared" si="17"/>
        <v>0</v>
      </c>
      <c r="AT110" s="1">
        <v>0</v>
      </c>
      <c r="AU110" s="1">
        <v>0</v>
      </c>
      <c r="AV110" s="1">
        <v>0</v>
      </c>
      <c r="AW110" s="1">
        <f t="shared" si="18"/>
        <v>0</v>
      </c>
      <c r="AX110" s="1">
        <v>104</v>
      </c>
      <c r="AY110" s="1">
        <v>42</v>
      </c>
      <c r="AZ110" s="1">
        <v>0</v>
      </c>
      <c r="BA110" s="1">
        <v>0</v>
      </c>
      <c r="BB110" s="1">
        <v>0</v>
      </c>
      <c r="BC110" s="1">
        <f t="shared" si="19"/>
        <v>146</v>
      </c>
      <c r="BD110" s="1">
        <v>7</v>
      </c>
      <c r="BE110" s="1">
        <v>0</v>
      </c>
      <c r="BF110" s="16">
        <v>1676</v>
      </c>
    </row>
    <row r="111" spans="1:58">
      <c r="A111" s="1">
        <v>2002</v>
      </c>
      <c r="B111" s="1" t="s">
        <v>116</v>
      </c>
      <c r="C111" s="12">
        <v>0</v>
      </c>
      <c r="D111" s="12">
        <v>55.44</v>
      </c>
      <c r="E111" s="12">
        <v>0</v>
      </c>
      <c r="F111" s="12">
        <v>0</v>
      </c>
      <c r="G111" s="12">
        <f t="shared" si="10"/>
        <v>55.44</v>
      </c>
      <c r="H111" s="12">
        <f>+SMar_InfraMR[[#This Row],[Total Líneas de Explotación ]]</f>
        <v>55.44</v>
      </c>
      <c r="I111" s="12">
        <f>+SMar_InfraMR[[#This Row],[Total Líneas de Explotación ]]</f>
        <v>55.44</v>
      </c>
      <c r="J111" s="12">
        <v>135.47999999999999</v>
      </c>
      <c r="K111" s="12">
        <v>0</v>
      </c>
      <c r="L111" s="12">
        <v>0</v>
      </c>
      <c r="M111" s="12">
        <v>0</v>
      </c>
      <c r="N111" s="12">
        <f>+SMar_InfraMR[[#This Row],[A.03.1 -  Longitud de Vías de Explotación No Electrificadas Troncales y Ramales (vía principal) (km)]]+SMar_InfraMR[[#This Row],[A.04.1 -  Longitud de Vías de Explotación Electrificadas Troncales y Ramales (vía principal) (km)]]</f>
        <v>135.47999999999999</v>
      </c>
      <c r="O111" s="12">
        <f>+SMar_InfraMR[[#This Row],[Total Vías (excluido Auxiliares)]]</f>
        <v>135.47999999999999</v>
      </c>
      <c r="P111" s="1">
        <v>19</v>
      </c>
      <c r="Q111" s="1">
        <v>1</v>
      </c>
      <c r="R111" s="1">
        <v>0</v>
      </c>
      <c r="S111" s="1">
        <f t="shared" si="11"/>
        <v>20</v>
      </c>
      <c r="T111" s="1">
        <v>0</v>
      </c>
      <c r="U111" s="1">
        <v>56</v>
      </c>
      <c r="V111" s="1">
        <v>0</v>
      </c>
      <c r="W111" s="1">
        <v>0</v>
      </c>
      <c r="X111" s="1">
        <v>0</v>
      </c>
      <c r="Y111" s="1">
        <f t="shared" si="12"/>
        <v>56</v>
      </c>
      <c r="Z111" s="1">
        <v>17</v>
      </c>
      <c r="AA111" s="1">
        <v>5</v>
      </c>
      <c r="AB111" s="1">
        <f>+SMar_InfraMR[[#This Row],[Total Pasos Vehiculares a Nivel]]</f>
        <v>56</v>
      </c>
      <c r="AC111" s="1">
        <f t="shared" si="13"/>
        <v>78</v>
      </c>
      <c r="AD111" s="1">
        <v>1</v>
      </c>
      <c r="AE111" s="1">
        <v>1</v>
      </c>
      <c r="AF111" s="1">
        <v>16</v>
      </c>
      <c r="AG111" s="1">
        <f t="shared" si="14"/>
        <v>18</v>
      </c>
      <c r="AH111" s="12">
        <v>41.3</v>
      </c>
      <c r="AI111" s="12">
        <v>0</v>
      </c>
      <c r="AJ111" s="12">
        <v>14.14</v>
      </c>
      <c r="AK111" s="12">
        <f t="shared" si="15"/>
        <v>55.44</v>
      </c>
      <c r="AL111" s="1">
        <v>3</v>
      </c>
      <c r="AM111" s="1">
        <v>2</v>
      </c>
      <c r="AN111" s="1">
        <v>32</v>
      </c>
      <c r="AO111" s="1">
        <f t="shared" si="16"/>
        <v>37</v>
      </c>
      <c r="AP111" s="1">
        <v>0</v>
      </c>
      <c r="AQ111" s="1">
        <v>0</v>
      </c>
      <c r="AR111" s="1">
        <v>0</v>
      </c>
      <c r="AS111" s="1">
        <f t="shared" si="17"/>
        <v>0</v>
      </c>
      <c r="AT111" s="1">
        <v>0</v>
      </c>
      <c r="AU111" s="1">
        <v>0</v>
      </c>
      <c r="AV111" s="1">
        <v>0</v>
      </c>
      <c r="AW111" s="1">
        <f t="shared" si="18"/>
        <v>0</v>
      </c>
      <c r="AX111" s="1">
        <v>104</v>
      </c>
      <c r="AY111" s="1">
        <v>42</v>
      </c>
      <c r="AZ111" s="1">
        <v>0</v>
      </c>
      <c r="BA111" s="1">
        <v>0</v>
      </c>
      <c r="BB111" s="1">
        <v>0</v>
      </c>
      <c r="BC111" s="1">
        <f t="shared" si="19"/>
        <v>146</v>
      </c>
      <c r="BD111" s="1">
        <v>7</v>
      </c>
      <c r="BE111" s="1">
        <v>0</v>
      </c>
      <c r="BF111" s="16">
        <v>1676</v>
      </c>
    </row>
    <row r="112" spans="1:58">
      <c r="A112" s="1">
        <v>2002</v>
      </c>
      <c r="B112" s="1" t="s">
        <v>117</v>
      </c>
      <c r="C112" s="12">
        <v>0</v>
      </c>
      <c r="D112" s="12">
        <v>55.44</v>
      </c>
      <c r="E112" s="12">
        <v>0</v>
      </c>
      <c r="F112" s="12">
        <v>0</v>
      </c>
      <c r="G112" s="12">
        <f t="shared" si="10"/>
        <v>55.44</v>
      </c>
      <c r="H112" s="12">
        <f>+SMar_InfraMR[[#This Row],[Total Líneas de Explotación ]]</f>
        <v>55.44</v>
      </c>
      <c r="I112" s="12">
        <f>+SMar_InfraMR[[#This Row],[Total Líneas de Explotación ]]</f>
        <v>55.44</v>
      </c>
      <c r="J112" s="12">
        <v>135.47999999999999</v>
      </c>
      <c r="K112" s="12">
        <v>0</v>
      </c>
      <c r="L112" s="12">
        <v>0</v>
      </c>
      <c r="M112" s="12">
        <v>0</v>
      </c>
      <c r="N112" s="12">
        <f>+SMar_InfraMR[[#This Row],[A.03.1 -  Longitud de Vías de Explotación No Electrificadas Troncales y Ramales (vía principal) (km)]]+SMar_InfraMR[[#This Row],[A.04.1 -  Longitud de Vías de Explotación Electrificadas Troncales y Ramales (vía principal) (km)]]</f>
        <v>135.47999999999999</v>
      </c>
      <c r="O112" s="12">
        <f>+SMar_InfraMR[[#This Row],[Total Vías (excluido Auxiliares)]]</f>
        <v>135.47999999999999</v>
      </c>
      <c r="P112" s="1">
        <v>19</v>
      </c>
      <c r="Q112" s="1">
        <v>1</v>
      </c>
      <c r="R112" s="1">
        <v>0</v>
      </c>
      <c r="S112" s="1">
        <f t="shared" si="11"/>
        <v>20</v>
      </c>
      <c r="T112" s="1">
        <v>0</v>
      </c>
      <c r="U112" s="1">
        <v>56</v>
      </c>
      <c r="V112" s="1">
        <v>0</v>
      </c>
      <c r="W112" s="1">
        <v>0</v>
      </c>
      <c r="X112" s="1">
        <v>0</v>
      </c>
      <c r="Y112" s="1">
        <f t="shared" si="12"/>
        <v>56</v>
      </c>
      <c r="Z112" s="1">
        <v>17</v>
      </c>
      <c r="AA112" s="1">
        <v>5</v>
      </c>
      <c r="AB112" s="1">
        <f>+SMar_InfraMR[[#This Row],[Total Pasos Vehiculares a Nivel]]</f>
        <v>56</v>
      </c>
      <c r="AC112" s="1">
        <f t="shared" si="13"/>
        <v>78</v>
      </c>
      <c r="AD112" s="1">
        <v>1</v>
      </c>
      <c r="AE112" s="1">
        <v>1</v>
      </c>
      <c r="AF112" s="1">
        <v>16</v>
      </c>
      <c r="AG112" s="1">
        <f t="shared" si="14"/>
        <v>18</v>
      </c>
      <c r="AH112" s="12">
        <v>41.3</v>
      </c>
      <c r="AI112" s="12">
        <v>0</v>
      </c>
      <c r="AJ112" s="12">
        <v>14.14</v>
      </c>
      <c r="AK112" s="12">
        <f t="shared" si="15"/>
        <v>55.44</v>
      </c>
      <c r="AL112" s="1">
        <v>3</v>
      </c>
      <c r="AM112" s="1">
        <v>2</v>
      </c>
      <c r="AN112" s="1">
        <v>32</v>
      </c>
      <c r="AO112" s="1">
        <f t="shared" si="16"/>
        <v>37</v>
      </c>
      <c r="AP112" s="1">
        <v>0</v>
      </c>
      <c r="AQ112" s="1">
        <v>0</v>
      </c>
      <c r="AR112" s="1">
        <v>0</v>
      </c>
      <c r="AS112" s="1">
        <f t="shared" si="17"/>
        <v>0</v>
      </c>
      <c r="AT112" s="1">
        <v>0</v>
      </c>
      <c r="AU112" s="1">
        <v>0</v>
      </c>
      <c r="AV112" s="1">
        <v>0</v>
      </c>
      <c r="AW112" s="1">
        <f t="shared" si="18"/>
        <v>0</v>
      </c>
      <c r="AX112" s="1">
        <v>104</v>
      </c>
      <c r="AY112" s="1">
        <v>42</v>
      </c>
      <c r="AZ112" s="1">
        <v>0</v>
      </c>
      <c r="BA112" s="1">
        <v>0</v>
      </c>
      <c r="BB112" s="1">
        <v>0</v>
      </c>
      <c r="BC112" s="1">
        <f t="shared" si="19"/>
        <v>146</v>
      </c>
      <c r="BD112" s="1">
        <v>7</v>
      </c>
      <c r="BE112" s="1">
        <v>0</v>
      </c>
      <c r="BF112" s="16">
        <v>1676</v>
      </c>
    </row>
    <row r="113" spans="1:58">
      <c r="A113" s="1">
        <v>2002</v>
      </c>
      <c r="B113" s="1" t="s">
        <v>118</v>
      </c>
      <c r="C113" s="12">
        <v>0</v>
      </c>
      <c r="D113" s="12">
        <v>55.44</v>
      </c>
      <c r="E113" s="12">
        <v>0</v>
      </c>
      <c r="F113" s="12">
        <v>0</v>
      </c>
      <c r="G113" s="12">
        <f t="shared" si="10"/>
        <v>55.44</v>
      </c>
      <c r="H113" s="12">
        <f>+SMar_InfraMR[[#This Row],[Total Líneas de Explotación ]]</f>
        <v>55.44</v>
      </c>
      <c r="I113" s="12">
        <f>+SMar_InfraMR[[#This Row],[Total Líneas de Explotación ]]</f>
        <v>55.44</v>
      </c>
      <c r="J113" s="12">
        <v>135.47999999999999</v>
      </c>
      <c r="K113" s="12">
        <v>0</v>
      </c>
      <c r="L113" s="12">
        <v>0</v>
      </c>
      <c r="M113" s="12">
        <v>0</v>
      </c>
      <c r="N113" s="12">
        <f>+SMar_InfraMR[[#This Row],[A.03.1 -  Longitud de Vías de Explotación No Electrificadas Troncales y Ramales (vía principal) (km)]]+SMar_InfraMR[[#This Row],[A.04.1 -  Longitud de Vías de Explotación Electrificadas Troncales y Ramales (vía principal) (km)]]</f>
        <v>135.47999999999999</v>
      </c>
      <c r="O113" s="12">
        <f>+SMar_InfraMR[[#This Row],[Total Vías (excluido Auxiliares)]]</f>
        <v>135.47999999999999</v>
      </c>
      <c r="P113" s="1">
        <v>19</v>
      </c>
      <c r="Q113" s="1">
        <v>1</v>
      </c>
      <c r="R113" s="1">
        <v>0</v>
      </c>
      <c r="S113" s="1">
        <f t="shared" si="11"/>
        <v>20</v>
      </c>
      <c r="T113" s="1">
        <v>0</v>
      </c>
      <c r="U113" s="1">
        <v>56</v>
      </c>
      <c r="V113" s="1">
        <v>0</v>
      </c>
      <c r="W113" s="1">
        <v>0</v>
      </c>
      <c r="X113" s="1">
        <v>0</v>
      </c>
      <c r="Y113" s="1">
        <f t="shared" si="12"/>
        <v>56</v>
      </c>
      <c r="Z113" s="1">
        <v>17</v>
      </c>
      <c r="AA113" s="1">
        <v>5</v>
      </c>
      <c r="AB113" s="1">
        <f>+SMar_InfraMR[[#This Row],[Total Pasos Vehiculares a Nivel]]</f>
        <v>56</v>
      </c>
      <c r="AC113" s="1">
        <f t="shared" si="13"/>
        <v>78</v>
      </c>
      <c r="AD113" s="1">
        <v>1</v>
      </c>
      <c r="AE113" s="1">
        <v>1</v>
      </c>
      <c r="AF113" s="1">
        <v>16</v>
      </c>
      <c r="AG113" s="1">
        <f t="shared" si="14"/>
        <v>18</v>
      </c>
      <c r="AH113" s="12">
        <v>41.3</v>
      </c>
      <c r="AI113" s="12">
        <v>0</v>
      </c>
      <c r="AJ113" s="12">
        <v>14.14</v>
      </c>
      <c r="AK113" s="12">
        <f t="shared" si="15"/>
        <v>55.44</v>
      </c>
      <c r="AL113" s="1">
        <v>3</v>
      </c>
      <c r="AM113" s="1">
        <v>2</v>
      </c>
      <c r="AN113" s="1">
        <v>32</v>
      </c>
      <c r="AO113" s="1">
        <f t="shared" si="16"/>
        <v>37</v>
      </c>
      <c r="AP113" s="1">
        <v>0</v>
      </c>
      <c r="AQ113" s="1">
        <v>0</v>
      </c>
      <c r="AR113" s="1">
        <v>0</v>
      </c>
      <c r="AS113" s="1">
        <f t="shared" si="17"/>
        <v>0</v>
      </c>
      <c r="AT113" s="1">
        <v>0</v>
      </c>
      <c r="AU113" s="1">
        <v>0</v>
      </c>
      <c r="AV113" s="1">
        <v>0</v>
      </c>
      <c r="AW113" s="1">
        <f t="shared" si="18"/>
        <v>0</v>
      </c>
      <c r="AX113" s="1">
        <v>104</v>
      </c>
      <c r="AY113" s="1">
        <v>42</v>
      </c>
      <c r="AZ113" s="1">
        <v>0</v>
      </c>
      <c r="BA113" s="1">
        <v>0</v>
      </c>
      <c r="BB113" s="1">
        <v>0</v>
      </c>
      <c r="BC113" s="1">
        <f t="shared" si="19"/>
        <v>146</v>
      </c>
      <c r="BD113" s="1">
        <v>7</v>
      </c>
      <c r="BE113" s="1">
        <v>0</v>
      </c>
      <c r="BF113" s="16">
        <v>1676</v>
      </c>
    </row>
    <row r="114" spans="1:58">
      <c r="A114" s="1">
        <v>2002</v>
      </c>
      <c r="B114" s="1" t="s">
        <v>119</v>
      </c>
      <c r="C114" s="12">
        <v>0</v>
      </c>
      <c r="D114" s="12">
        <v>55.44</v>
      </c>
      <c r="E114" s="12">
        <v>0</v>
      </c>
      <c r="F114" s="12">
        <v>0</v>
      </c>
      <c r="G114" s="12">
        <f t="shared" si="10"/>
        <v>55.44</v>
      </c>
      <c r="H114" s="12">
        <f>+SMar_InfraMR[[#This Row],[Total Líneas de Explotación ]]</f>
        <v>55.44</v>
      </c>
      <c r="I114" s="12">
        <f>+SMar_InfraMR[[#This Row],[Total Líneas de Explotación ]]</f>
        <v>55.44</v>
      </c>
      <c r="J114" s="12">
        <v>135.47999999999999</v>
      </c>
      <c r="K114" s="12">
        <v>0</v>
      </c>
      <c r="L114" s="12">
        <v>0</v>
      </c>
      <c r="M114" s="12">
        <v>0</v>
      </c>
      <c r="N114" s="12">
        <f>+SMar_InfraMR[[#This Row],[A.03.1 -  Longitud de Vías de Explotación No Electrificadas Troncales y Ramales (vía principal) (km)]]+SMar_InfraMR[[#This Row],[A.04.1 -  Longitud de Vías de Explotación Electrificadas Troncales y Ramales (vía principal) (km)]]</f>
        <v>135.47999999999999</v>
      </c>
      <c r="O114" s="12">
        <f>+SMar_InfraMR[[#This Row],[Total Vías (excluido Auxiliares)]]</f>
        <v>135.47999999999999</v>
      </c>
      <c r="P114" s="1">
        <v>19</v>
      </c>
      <c r="Q114" s="1">
        <v>1</v>
      </c>
      <c r="R114" s="1">
        <v>0</v>
      </c>
      <c r="S114" s="1">
        <f t="shared" si="11"/>
        <v>20</v>
      </c>
      <c r="T114" s="1">
        <v>0</v>
      </c>
      <c r="U114" s="1">
        <v>56</v>
      </c>
      <c r="V114" s="1">
        <v>0</v>
      </c>
      <c r="W114" s="1">
        <v>0</v>
      </c>
      <c r="X114" s="1">
        <v>0</v>
      </c>
      <c r="Y114" s="1">
        <f t="shared" si="12"/>
        <v>56</v>
      </c>
      <c r="Z114" s="1">
        <v>17</v>
      </c>
      <c r="AA114" s="1">
        <v>5</v>
      </c>
      <c r="AB114" s="1">
        <f>+SMar_InfraMR[[#This Row],[Total Pasos Vehiculares a Nivel]]</f>
        <v>56</v>
      </c>
      <c r="AC114" s="1">
        <f t="shared" si="13"/>
        <v>78</v>
      </c>
      <c r="AD114" s="1">
        <v>1</v>
      </c>
      <c r="AE114" s="1">
        <v>1</v>
      </c>
      <c r="AF114" s="1">
        <v>16</v>
      </c>
      <c r="AG114" s="1">
        <f t="shared" si="14"/>
        <v>18</v>
      </c>
      <c r="AH114" s="12">
        <v>41.3</v>
      </c>
      <c r="AI114" s="12">
        <v>0</v>
      </c>
      <c r="AJ114" s="12">
        <v>14.14</v>
      </c>
      <c r="AK114" s="12">
        <f t="shared" si="15"/>
        <v>55.44</v>
      </c>
      <c r="AL114" s="1">
        <v>3</v>
      </c>
      <c r="AM114" s="1">
        <v>2</v>
      </c>
      <c r="AN114" s="1">
        <v>32</v>
      </c>
      <c r="AO114" s="1">
        <f t="shared" si="16"/>
        <v>37</v>
      </c>
      <c r="AP114" s="1">
        <v>0</v>
      </c>
      <c r="AQ114" s="1">
        <v>0</v>
      </c>
      <c r="AR114" s="1">
        <v>0</v>
      </c>
      <c r="AS114" s="1">
        <f t="shared" si="17"/>
        <v>0</v>
      </c>
      <c r="AT114" s="1">
        <v>0</v>
      </c>
      <c r="AU114" s="1">
        <v>0</v>
      </c>
      <c r="AV114" s="1">
        <v>0</v>
      </c>
      <c r="AW114" s="1">
        <f t="shared" si="18"/>
        <v>0</v>
      </c>
      <c r="AX114" s="1">
        <v>104</v>
      </c>
      <c r="AY114" s="1">
        <v>42</v>
      </c>
      <c r="AZ114" s="1">
        <v>0</v>
      </c>
      <c r="BA114" s="1">
        <v>0</v>
      </c>
      <c r="BB114" s="1">
        <v>0</v>
      </c>
      <c r="BC114" s="1">
        <f t="shared" si="19"/>
        <v>146</v>
      </c>
      <c r="BD114" s="1">
        <v>7</v>
      </c>
      <c r="BE114" s="1">
        <v>0</v>
      </c>
      <c r="BF114" s="16">
        <v>1676</v>
      </c>
    </row>
    <row r="115" spans="1:58">
      <c r="A115" s="1">
        <v>2002</v>
      </c>
      <c r="B115" s="1" t="s">
        <v>120</v>
      </c>
      <c r="C115" s="12">
        <v>0</v>
      </c>
      <c r="D115" s="12">
        <v>55.44</v>
      </c>
      <c r="E115" s="12">
        <v>0</v>
      </c>
      <c r="F115" s="12">
        <v>0</v>
      </c>
      <c r="G115" s="12">
        <f t="shared" si="10"/>
        <v>55.44</v>
      </c>
      <c r="H115" s="12">
        <f>+SMar_InfraMR[[#This Row],[Total Líneas de Explotación ]]</f>
        <v>55.44</v>
      </c>
      <c r="I115" s="12">
        <f>+SMar_InfraMR[[#This Row],[Total Líneas de Explotación ]]</f>
        <v>55.44</v>
      </c>
      <c r="J115" s="12">
        <v>135.47999999999999</v>
      </c>
      <c r="K115" s="12">
        <v>0</v>
      </c>
      <c r="L115" s="12">
        <v>0</v>
      </c>
      <c r="M115" s="12">
        <v>0</v>
      </c>
      <c r="N115" s="12">
        <f>+SMar_InfraMR[[#This Row],[A.03.1 -  Longitud de Vías de Explotación No Electrificadas Troncales y Ramales (vía principal) (km)]]+SMar_InfraMR[[#This Row],[A.04.1 -  Longitud de Vías de Explotación Electrificadas Troncales y Ramales (vía principal) (km)]]</f>
        <v>135.47999999999999</v>
      </c>
      <c r="O115" s="12">
        <f>+SMar_InfraMR[[#This Row],[Total Vías (excluido Auxiliares)]]</f>
        <v>135.47999999999999</v>
      </c>
      <c r="P115" s="1">
        <v>19</v>
      </c>
      <c r="Q115" s="1">
        <v>1</v>
      </c>
      <c r="R115" s="1">
        <v>0</v>
      </c>
      <c r="S115" s="1">
        <f t="shared" si="11"/>
        <v>20</v>
      </c>
      <c r="T115" s="1">
        <v>0</v>
      </c>
      <c r="U115" s="1">
        <v>56</v>
      </c>
      <c r="V115" s="1">
        <v>0</v>
      </c>
      <c r="W115" s="1">
        <v>0</v>
      </c>
      <c r="X115" s="1">
        <v>0</v>
      </c>
      <c r="Y115" s="1">
        <f t="shared" si="12"/>
        <v>56</v>
      </c>
      <c r="Z115" s="1">
        <v>17</v>
      </c>
      <c r="AA115" s="1">
        <v>5</v>
      </c>
      <c r="AB115" s="1">
        <f>+SMar_InfraMR[[#This Row],[Total Pasos Vehiculares a Nivel]]</f>
        <v>56</v>
      </c>
      <c r="AC115" s="1">
        <f t="shared" si="13"/>
        <v>78</v>
      </c>
      <c r="AD115" s="1">
        <v>1</v>
      </c>
      <c r="AE115" s="1">
        <v>1</v>
      </c>
      <c r="AF115" s="1">
        <v>16</v>
      </c>
      <c r="AG115" s="1">
        <f t="shared" si="14"/>
        <v>18</v>
      </c>
      <c r="AH115" s="12">
        <v>41.3</v>
      </c>
      <c r="AI115" s="12">
        <v>0</v>
      </c>
      <c r="AJ115" s="12">
        <v>14.14</v>
      </c>
      <c r="AK115" s="12">
        <f t="shared" si="15"/>
        <v>55.44</v>
      </c>
      <c r="AL115" s="1">
        <v>3</v>
      </c>
      <c r="AM115" s="1">
        <v>2</v>
      </c>
      <c r="AN115" s="1">
        <v>32</v>
      </c>
      <c r="AO115" s="1">
        <f t="shared" si="16"/>
        <v>37</v>
      </c>
      <c r="AP115" s="1">
        <v>0</v>
      </c>
      <c r="AQ115" s="1">
        <v>0</v>
      </c>
      <c r="AR115" s="1">
        <v>0</v>
      </c>
      <c r="AS115" s="1">
        <f t="shared" si="17"/>
        <v>0</v>
      </c>
      <c r="AT115" s="1">
        <v>0</v>
      </c>
      <c r="AU115" s="1">
        <v>0</v>
      </c>
      <c r="AV115" s="1">
        <v>0</v>
      </c>
      <c r="AW115" s="1">
        <f t="shared" si="18"/>
        <v>0</v>
      </c>
      <c r="AX115" s="1">
        <v>104</v>
      </c>
      <c r="AY115" s="1">
        <v>42</v>
      </c>
      <c r="AZ115" s="1">
        <v>0</v>
      </c>
      <c r="BA115" s="1">
        <v>0</v>
      </c>
      <c r="BB115" s="1">
        <v>0</v>
      </c>
      <c r="BC115" s="1">
        <f t="shared" si="19"/>
        <v>146</v>
      </c>
      <c r="BD115" s="1">
        <v>7</v>
      </c>
      <c r="BE115" s="1">
        <v>0</v>
      </c>
      <c r="BF115" s="16">
        <v>1676</v>
      </c>
    </row>
    <row r="116" spans="1:58">
      <c r="A116" s="1">
        <v>2002</v>
      </c>
      <c r="B116" s="1" t="s">
        <v>121</v>
      </c>
      <c r="C116" s="12">
        <v>0</v>
      </c>
      <c r="D116" s="12">
        <v>55.44</v>
      </c>
      <c r="E116" s="12">
        <v>0</v>
      </c>
      <c r="F116" s="12">
        <v>0</v>
      </c>
      <c r="G116" s="12">
        <f t="shared" si="10"/>
        <v>55.44</v>
      </c>
      <c r="H116" s="12">
        <f>+SMar_InfraMR[[#This Row],[Total Líneas de Explotación ]]</f>
        <v>55.44</v>
      </c>
      <c r="I116" s="12">
        <f>+SMar_InfraMR[[#This Row],[Total Líneas de Explotación ]]</f>
        <v>55.44</v>
      </c>
      <c r="J116" s="12">
        <v>135.47999999999999</v>
      </c>
      <c r="K116" s="12">
        <v>0</v>
      </c>
      <c r="L116" s="12">
        <v>0</v>
      </c>
      <c r="M116" s="12">
        <v>0</v>
      </c>
      <c r="N116" s="12">
        <f>+SMar_InfraMR[[#This Row],[A.03.1 -  Longitud de Vías de Explotación No Electrificadas Troncales y Ramales (vía principal) (km)]]+SMar_InfraMR[[#This Row],[A.04.1 -  Longitud de Vías de Explotación Electrificadas Troncales y Ramales (vía principal) (km)]]</f>
        <v>135.47999999999999</v>
      </c>
      <c r="O116" s="12">
        <f>+SMar_InfraMR[[#This Row],[Total Vías (excluido Auxiliares)]]</f>
        <v>135.47999999999999</v>
      </c>
      <c r="P116" s="1">
        <v>19</v>
      </c>
      <c r="Q116" s="1">
        <v>1</v>
      </c>
      <c r="R116" s="1">
        <v>0</v>
      </c>
      <c r="S116" s="1">
        <f t="shared" si="11"/>
        <v>20</v>
      </c>
      <c r="T116" s="1">
        <v>0</v>
      </c>
      <c r="U116" s="1">
        <v>56</v>
      </c>
      <c r="V116" s="1">
        <v>0</v>
      </c>
      <c r="W116" s="1">
        <v>0</v>
      </c>
      <c r="X116" s="1">
        <v>0</v>
      </c>
      <c r="Y116" s="1">
        <f t="shared" si="12"/>
        <v>56</v>
      </c>
      <c r="Z116" s="1">
        <v>17</v>
      </c>
      <c r="AA116" s="1">
        <v>5</v>
      </c>
      <c r="AB116" s="1">
        <f>+SMar_InfraMR[[#This Row],[Total Pasos Vehiculares a Nivel]]</f>
        <v>56</v>
      </c>
      <c r="AC116" s="1">
        <f t="shared" si="13"/>
        <v>78</v>
      </c>
      <c r="AD116" s="1">
        <v>1</v>
      </c>
      <c r="AE116" s="1">
        <v>1</v>
      </c>
      <c r="AF116" s="1">
        <v>16</v>
      </c>
      <c r="AG116" s="1">
        <f t="shared" si="14"/>
        <v>18</v>
      </c>
      <c r="AH116" s="12">
        <v>41.3</v>
      </c>
      <c r="AI116" s="12">
        <v>0</v>
      </c>
      <c r="AJ116" s="12">
        <v>14.14</v>
      </c>
      <c r="AK116" s="12">
        <f t="shared" si="15"/>
        <v>55.44</v>
      </c>
      <c r="AL116" s="1">
        <v>3</v>
      </c>
      <c r="AM116" s="1">
        <v>2</v>
      </c>
      <c r="AN116" s="1">
        <v>32</v>
      </c>
      <c r="AO116" s="1">
        <f t="shared" si="16"/>
        <v>37</v>
      </c>
      <c r="AP116" s="1">
        <v>0</v>
      </c>
      <c r="AQ116" s="1">
        <v>0</v>
      </c>
      <c r="AR116" s="1">
        <v>0</v>
      </c>
      <c r="AS116" s="1">
        <f t="shared" si="17"/>
        <v>0</v>
      </c>
      <c r="AT116" s="1">
        <v>0</v>
      </c>
      <c r="AU116" s="1">
        <v>0</v>
      </c>
      <c r="AV116" s="1">
        <v>0</v>
      </c>
      <c r="AW116" s="1">
        <f t="shared" si="18"/>
        <v>0</v>
      </c>
      <c r="AX116" s="1">
        <v>104</v>
      </c>
      <c r="AY116" s="1">
        <v>42</v>
      </c>
      <c r="AZ116" s="1">
        <v>0</v>
      </c>
      <c r="BA116" s="1">
        <v>0</v>
      </c>
      <c r="BB116" s="1">
        <v>0</v>
      </c>
      <c r="BC116" s="1">
        <f t="shared" si="19"/>
        <v>146</v>
      </c>
      <c r="BD116" s="1">
        <v>7</v>
      </c>
      <c r="BE116" s="1">
        <v>0</v>
      </c>
      <c r="BF116" s="16">
        <v>1676</v>
      </c>
    </row>
    <row r="117" spans="1:58">
      <c r="A117" s="1">
        <v>2002</v>
      </c>
      <c r="B117" s="1" t="s">
        <v>122</v>
      </c>
      <c r="C117" s="12">
        <v>0</v>
      </c>
      <c r="D117" s="12">
        <v>55.44</v>
      </c>
      <c r="E117" s="12">
        <v>0</v>
      </c>
      <c r="F117" s="12">
        <v>0</v>
      </c>
      <c r="G117" s="12">
        <f t="shared" si="10"/>
        <v>55.44</v>
      </c>
      <c r="H117" s="12">
        <f>+SMar_InfraMR[[#This Row],[Total Líneas de Explotación ]]</f>
        <v>55.44</v>
      </c>
      <c r="I117" s="12">
        <f>+SMar_InfraMR[[#This Row],[Total Líneas de Explotación ]]</f>
        <v>55.44</v>
      </c>
      <c r="J117" s="12">
        <v>135.47999999999999</v>
      </c>
      <c r="K117" s="12">
        <v>0</v>
      </c>
      <c r="L117" s="12">
        <v>0</v>
      </c>
      <c r="M117" s="12">
        <v>0</v>
      </c>
      <c r="N117" s="12">
        <f>+SMar_InfraMR[[#This Row],[A.03.1 -  Longitud de Vías de Explotación No Electrificadas Troncales y Ramales (vía principal) (km)]]+SMar_InfraMR[[#This Row],[A.04.1 -  Longitud de Vías de Explotación Electrificadas Troncales y Ramales (vía principal) (km)]]</f>
        <v>135.47999999999999</v>
      </c>
      <c r="O117" s="12">
        <f>+SMar_InfraMR[[#This Row],[Total Vías (excluido Auxiliares)]]</f>
        <v>135.47999999999999</v>
      </c>
      <c r="P117" s="1">
        <v>19</v>
      </c>
      <c r="Q117" s="1">
        <v>1</v>
      </c>
      <c r="R117" s="1">
        <v>0</v>
      </c>
      <c r="S117" s="1">
        <f t="shared" si="11"/>
        <v>20</v>
      </c>
      <c r="T117" s="1">
        <v>0</v>
      </c>
      <c r="U117" s="1">
        <v>56</v>
      </c>
      <c r="V117" s="1">
        <v>0</v>
      </c>
      <c r="W117" s="1">
        <v>0</v>
      </c>
      <c r="X117" s="1">
        <v>0</v>
      </c>
      <c r="Y117" s="1">
        <f t="shared" si="12"/>
        <v>56</v>
      </c>
      <c r="Z117" s="1">
        <v>17</v>
      </c>
      <c r="AA117" s="1">
        <v>5</v>
      </c>
      <c r="AB117" s="1">
        <f>+SMar_InfraMR[[#This Row],[Total Pasos Vehiculares a Nivel]]</f>
        <v>56</v>
      </c>
      <c r="AC117" s="1">
        <f t="shared" si="13"/>
        <v>78</v>
      </c>
      <c r="AD117" s="1">
        <v>1</v>
      </c>
      <c r="AE117" s="1">
        <v>1</v>
      </c>
      <c r="AF117" s="1">
        <v>16</v>
      </c>
      <c r="AG117" s="1">
        <f t="shared" si="14"/>
        <v>18</v>
      </c>
      <c r="AH117" s="12">
        <v>41.3</v>
      </c>
      <c r="AI117" s="12">
        <v>0</v>
      </c>
      <c r="AJ117" s="12">
        <v>14.14</v>
      </c>
      <c r="AK117" s="12">
        <f t="shared" si="15"/>
        <v>55.44</v>
      </c>
      <c r="AL117" s="1">
        <v>3</v>
      </c>
      <c r="AM117" s="1">
        <v>2</v>
      </c>
      <c r="AN117" s="1">
        <v>32</v>
      </c>
      <c r="AO117" s="1">
        <f t="shared" si="16"/>
        <v>37</v>
      </c>
      <c r="AP117" s="1">
        <v>0</v>
      </c>
      <c r="AQ117" s="1">
        <v>0</v>
      </c>
      <c r="AR117" s="1">
        <v>0</v>
      </c>
      <c r="AS117" s="1">
        <f t="shared" si="17"/>
        <v>0</v>
      </c>
      <c r="AT117" s="1">
        <v>0</v>
      </c>
      <c r="AU117" s="1">
        <v>0</v>
      </c>
      <c r="AV117" s="1">
        <v>0</v>
      </c>
      <c r="AW117" s="1">
        <f t="shared" si="18"/>
        <v>0</v>
      </c>
      <c r="AX117" s="1">
        <v>104</v>
      </c>
      <c r="AY117" s="1">
        <v>42</v>
      </c>
      <c r="AZ117" s="1">
        <v>0</v>
      </c>
      <c r="BA117" s="1">
        <v>0</v>
      </c>
      <c r="BB117" s="1">
        <v>0</v>
      </c>
      <c r="BC117" s="1">
        <f t="shared" si="19"/>
        <v>146</v>
      </c>
      <c r="BD117" s="1">
        <v>7</v>
      </c>
      <c r="BE117" s="1">
        <v>0</v>
      </c>
      <c r="BF117" s="16">
        <v>1676</v>
      </c>
    </row>
    <row r="118" spans="1:58">
      <c r="A118" s="1">
        <v>2002</v>
      </c>
      <c r="B118" s="1" t="s">
        <v>123</v>
      </c>
      <c r="C118" s="12">
        <v>0</v>
      </c>
      <c r="D118" s="12">
        <v>55.44</v>
      </c>
      <c r="E118" s="12">
        <v>0</v>
      </c>
      <c r="F118" s="12">
        <v>0</v>
      </c>
      <c r="G118" s="12">
        <f t="shared" si="10"/>
        <v>55.44</v>
      </c>
      <c r="H118" s="12">
        <f>+SMar_InfraMR[[#This Row],[Total Líneas de Explotación ]]</f>
        <v>55.44</v>
      </c>
      <c r="I118" s="12">
        <f>+SMar_InfraMR[[#This Row],[Total Líneas de Explotación ]]</f>
        <v>55.44</v>
      </c>
      <c r="J118" s="12">
        <v>135.47999999999999</v>
      </c>
      <c r="K118" s="12">
        <v>0</v>
      </c>
      <c r="L118" s="12">
        <v>0</v>
      </c>
      <c r="M118" s="12">
        <v>0</v>
      </c>
      <c r="N118" s="12">
        <f>+SMar_InfraMR[[#This Row],[A.03.1 -  Longitud de Vías de Explotación No Electrificadas Troncales y Ramales (vía principal) (km)]]+SMar_InfraMR[[#This Row],[A.04.1 -  Longitud de Vías de Explotación Electrificadas Troncales y Ramales (vía principal) (km)]]</f>
        <v>135.47999999999999</v>
      </c>
      <c r="O118" s="12">
        <f>+SMar_InfraMR[[#This Row],[Total Vías (excluido Auxiliares)]]</f>
        <v>135.47999999999999</v>
      </c>
      <c r="P118" s="1">
        <v>19</v>
      </c>
      <c r="Q118" s="1">
        <v>1</v>
      </c>
      <c r="R118" s="1">
        <v>0</v>
      </c>
      <c r="S118" s="1">
        <f t="shared" si="11"/>
        <v>20</v>
      </c>
      <c r="T118" s="1">
        <v>0</v>
      </c>
      <c r="U118" s="1">
        <v>56</v>
      </c>
      <c r="V118" s="1">
        <v>0</v>
      </c>
      <c r="W118" s="1">
        <v>0</v>
      </c>
      <c r="X118" s="1">
        <v>0</v>
      </c>
      <c r="Y118" s="1">
        <f t="shared" si="12"/>
        <v>56</v>
      </c>
      <c r="Z118" s="1">
        <v>17</v>
      </c>
      <c r="AA118" s="1">
        <v>5</v>
      </c>
      <c r="AB118" s="1">
        <f>+SMar_InfraMR[[#This Row],[Total Pasos Vehiculares a Nivel]]</f>
        <v>56</v>
      </c>
      <c r="AC118" s="1">
        <f t="shared" si="13"/>
        <v>78</v>
      </c>
      <c r="AD118" s="1">
        <v>1</v>
      </c>
      <c r="AE118" s="1">
        <v>1</v>
      </c>
      <c r="AF118" s="1">
        <v>16</v>
      </c>
      <c r="AG118" s="1">
        <f t="shared" si="14"/>
        <v>18</v>
      </c>
      <c r="AH118" s="12">
        <v>41.3</v>
      </c>
      <c r="AI118" s="12">
        <v>0</v>
      </c>
      <c r="AJ118" s="12">
        <v>14.14</v>
      </c>
      <c r="AK118" s="12">
        <f t="shared" si="15"/>
        <v>55.44</v>
      </c>
      <c r="AL118" s="1">
        <v>3</v>
      </c>
      <c r="AM118" s="1">
        <v>2</v>
      </c>
      <c r="AN118" s="1">
        <v>32</v>
      </c>
      <c r="AO118" s="1">
        <f t="shared" si="16"/>
        <v>37</v>
      </c>
      <c r="AP118" s="1">
        <v>0</v>
      </c>
      <c r="AQ118" s="1">
        <v>0</v>
      </c>
      <c r="AR118" s="1">
        <v>0</v>
      </c>
      <c r="AS118" s="1">
        <f t="shared" si="17"/>
        <v>0</v>
      </c>
      <c r="AT118" s="1">
        <v>0</v>
      </c>
      <c r="AU118" s="1">
        <v>0</v>
      </c>
      <c r="AV118" s="1">
        <v>0</v>
      </c>
      <c r="AW118" s="1">
        <f t="shared" si="18"/>
        <v>0</v>
      </c>
      <c r="AX118" s="1">
        <v>104</v>
      </c>
      <c r="AY118" s="1">
        <v>42</v>
      </c>
      <c r="AZ118" s="1">
        <v>0</v>
      </c>
      <c r="BA118" s="1">
        <v>0</v>
      </c>
      <c r="BB118" s="1">
        <v>0</v>
      </c>
      <c r="BC118" s="1">
        <f t="shared" si="19"/>
        <v>146</v>
      </c>
      <c r="BD118" s="1">
        <v>7</v>
      </c>
      <c r="BE118" s="1">
        <v>0</v>
      </c>
      <c r="BF118" s="16">
        <v>1676</v>
      </c>
    </row>
    <row r="119" spans="1:58">
      <c r="A119" s="1">
        <v>2002</v>
      </c>
      <c r="B119" s="1" t="s">
        <v>124</v>
      </c>
      <c r="C119" s="12">
        <v>0</v>
      </c>
      <c r="D119" s="12">
        <v>55.44</v>
      </c>
      <c r="E119" s="12">
        <v>0</v>
      </c>
      <c r="F119" s="12">
        <v>0</v>
      </c>
      <c r="G119" s="12">
        <f t="shared" si="10"/>
        <v>55.44</v>
      </c>
      <c r="H119" s="12">
        <f>+SMar_InfraMR[[#This Row],[Total Líneas de Explotación ]]</f>
        <v>55.44</v>
      </c>
      <c r="I119" s="12">
        <f>+SMar_InfraMR[[#This Row],[Total Líneas de Explotación ]]</f>
        <v>55.44</v>
      </c>
      <c r="J119" s="12">
        <v>135.47999999999999</v>
      </c>
      <c r="K119" s="12">
        <v>0</v>
      </c>
      <c r="L119" s="12">
        <v>0</v>
      </c>
      <c r="M119" s="12">
        <v>0</v>
      </c>
      <c r="N119" s="12">
        <f>+SMar_InfraMR[[#This Row],[A.03.1 -  Longitud de Vías de Explotación No Electrificadas Troncales y Ramales (vía principal) (km)]]+SMar_InfraMR[[#This Row],[A.04.1 -  Longitud de Vías de Explotación Electrificadas Troncales y Ramales (vía principal) (km)]]</f>
        <v>135.47999999999999</v>
      </c>
      <c r="O119" s="12">
        <f>+SMar_InfraMR[[#This Row],[Total Vías (excluido Auxiliares)]]</f>
        <v>135.47999999999999</v>
      </c>
      <c r="P119" s="1">
        <v>19</v>
      </c>
      <c r="Q119" s="1">
        <v>1</v>
      </c>
      <c r="R119" s="1">
        <v>0</v>
      </c>
      <c r="S119" s="1">
        <f t="shared" si="11"/>
        <v>20</v>
      </c>
      <c r="T119" s="1">
        <v>0</v>
      </c>
      <c r="U119" s="1">
        <v>56</v>
      </c>
      <c r="V119" s="1">
        <v>0</v>
      </c>
      <c r="W119" s="1">
        <v>0</v>
      </c>
      <c r="X119" s="1">
        <v>0</v>
      </c>
      <c r="Y119" s="1">
        <f t="shared" si="12"/>
        <v>56</v>
      </c>
      <c r="Z119" s="1">
        <v>17</v>
      </c>
      <c r="AA119" s="1">
        <v>5</v>
      </c>
      <c r="AB119" s="1">
        <f>+SMar_InfraMR[[#This Row],[Total Pasos Vehiculares a Nivel]]</f>
        <v>56</v>
      </c>
      <c r="AC119" s="1">
        <f t="shared" si="13"/>
        <v>78</v>
      </c>
      <c r="AD119" s="1">
        <v>1</v>
      </c>
      <c r="AE119" s="1">
        <v>1</v>
      </c>
      <c r="AF119" s="1">
        <v>16</v>
      </c>
      <c r="AG119" s="1">
        <f t="shared" si="14"/>
        <v>18</v>
      </c>
      <c r="AH119" s="12">
        <v>41.3</v>
      </c>
      <c r="AI119" s="12">
        <v>0</v>
      </c>
      <c r="AJ119" s="12">
        <v>14.14</v>
      </c>
      <c r="AK119" s="12">
        <f t="shared" si="15"/>
        <v>55.44</v>
      </c>
      <c r="AL119" s="1">
        <v>3</v>
      </c>
      <c r="AM119" s="1">
        <v>2</v>
      </c>
      <c r="AN119" s="1">
        <v>32</v>
      </c>
      <c r="AO119" s="1">
        <f t="shared" si="16"/>
        <v>37</v>
      </c>
      <c r="AP119" s="1">
        <v>0</v>
      </c>
      <c r="AQ119" s="1">
        <v>0</v>
      </c>
      <c r="AR119" s="1">
        <v>0</v>
      </c>
      <c r="AS119" s="1">
        <f t="shared" si="17"/>
        <v>0</v>
      </c>
      <c r="AT119" s="1">
        <v>0</v>
      </c>
      <c r="AU119" s="1">
        <v>0</v>
      </c>
      <c r="AV119" s="1">
        <v>0</v>
      </c>
      <c r="AW119" s="1">
        <f t="shared" si="18"/>
        <v>0</v>
      </c>
      <c r="AX119" s="1">
        <v>104</v>
      </c>
      <c r="AY119" s="1">
        <v>42</v>
      </c>
      <c r="AZ119" s="1">
        <v>0</v>
      </c>
      <c r="BA119" s="1">
        <v>0</v>
      </c>
      <c r="BB119" s="1">
        <v>0</v>
      </c>
      <c r="BC119" s="1">
        <f t="shared" si="19"/>
        <v>146</v>
      </c>
      <c r="BD119" s="1">
        <v>7</v>
      </c>
      <c r="BE119" s="1">
        <v>0</v>
      </c>
      <c r="BF119" s="16">
        <v>1676</v>
      </c>
    </row>
    <row r="120" spans="1:58">
      <c r="A120" s="1">
        <v>2002</v>
      </c>
      <c r="B120" s="1" t="s">
        <v>125</v>
      </c>
      <c r="C120" s="12">
        <v>0</v>
      </c>
      <c r="D120" s="12">
        <v>55.44</v>
      </c>
      <c r="E120" s="12">
        <v>0</v>
      </c>
      <c r="F120" s="12">
        <v>0</v>
      </c>
      <c r="G120" s="12">
        <f t="shared" si="10"/>
        <v>55.44</v>
      </c>
      <c r="H120" s="12">
        <f>+SMar_InfraMR[[#This Row],[Total Líneas de Explotación ]]</f>
        <v>55.44</v>
      </c>
      <c r="I120" s="12">
        <f>+SMar_InfraMR[[#This Row],[Total Líneas de Explotación ]]</f>
        <v>55.44</v>
      </c>
      <c r="J120" s="12">
        <v>135.47999999999999</v>
      </c>
      <c r="K120" s="12">
        <v>0</v>
      </c>
      <c r="L120" s="12">
        <v>0</v>
      </c>
      <c r="M120" s="12">
        <v>0</v>
      </c>
      <c r="N120" s="12">
        <f>+SMar_InfraMR[[#This Row],[A.03.1 -  Longitud de Vías de Explotación No Electrificadas Troncales y Ramales (vía principal) (km)]]+SMar_InfraMR[[#This Row],[A.04.1 -  Longitud de Vías de Explotación Electrificadas Troncales y Ramales (vía principal) (km)]]</f>
        <v>135.47999999999999</v>
      </c>
      <c r="O120" s="12">
        <f>+SMar_InfraMR[[#This Row],[Total Vías (excluido Auxiliares)]]</f>
        <v>135.47999999999999</v>
      </c>
      <c r="P120" s="1">
        <v>19</v>
      </c>
      <c r="Q120" s="1">
        <v>1</v>
      </c>
      <c r="R120" s="1">
        <v>0</v>
      </c>
      <c r="S120" s="1">
        <f t="shared" si="11"/>
        <v>20</v>
      </c>
      <c r="T120" s="1">
        <v>0</v>
      </c>
      <c r="U120" s="1">
        <v>56</v>
      </c>
      <c r="V120" s="1">
        <v>0</v>
      </c>
      <c r="W120" s="1">
        <v>0</v>
      </c>
      <c r="X120" s="1">
        <v>0</v>
      </c>
      <c r="Y120" s="1">
        <f t="shared" si="12"/>
        <v>56</v>
      </c>
      <c r="Z120" s="1">
        <v>17</v>
      </c>
      <c r="AA120" s="1">
        <v>5</v>
      </c>
      <c r="AB120" s="1">
        <f>+SMar_InfraMR[[#This Row],[Total Pasos Vehiculares a Nivel]]</f>
        <v>56</v>
      </c>
      <c r="AC120" s="1">
        <f t="shared" si="13"/>
        <v>78</v>
      </c>
      <c r="AD120" s="1">
        <v>1</v>
      </c>
      <c r="AE120" s="1">
        <v>1</v>
      </c>
      <c r="AF120" s="1">
        <v>16</v>
      </c>
      <c r="AG120" s="1">
        <f t="shared" si="14"/>
        <v>18</v>
      </c>
      <c r="AH120" s="12">
        <v>41.3</v>
      </c>
      <c r="AI120" s="12">
        <v>0</v>
      </c>
      <c r="AJ120" s="12">
        <v>14.14</v>
      </c>
      <c r="AK120" s="12">
        <f t="shared" si="15"/>
        <v>55.44</v>
      </c>
      <c r="AL120" s="1">
        <v>3</v>
      </c>
      <c r="AM120" s="1">
        <v>2</v>
      </c>
      <c r="AN120" s="1">
        <v>32</v>
      </c>
      <c r="AO120" s="1">
        <f t="shared" si="16"/>
        <v>37</v>
      </c>
      <c r="AP120" s="1">
        <v>0</v>
      </c>
      <c r="AQ120" s="1">
        <v>0</v>
      </c>
      <c r="AR120" s="1">
        <v>0</v>
      </c>
      <c r="AS120" s="1">
        <f t="shared" si="17"/>
        <v>0</v>
      </c>
      <c r="AT120" s="1">
        <v>0</v>
      </c>
      <c r="AU120" s="1">
        <v>0</v>
      </c>
      <c r="AV120" s="1">
        <v>0</v>
      </c>
      <c r="AW120" s="1">
        <f t="shared" si="18"/>
        <v>0</v>
      </c>
      <c r="AX120" s="1">
        <v>104</v>
      </c>
      <c r="AY120" s="1">
        <v>42</v>
      </c>
      <c r="AZ120" s="1">
        <v>0</v>
      </c>
      <c r="BA120" s="1">
        <v>0</v>
      </c>
      <c r="BB120" s="1">
        <v>0</v>
      </c>
      <c r="BC120" s="1">
        <f t="shared" si="19"/>
        <v>146</v>
      </c>
      <c r="BD120" s="1">
        <v>7</v>
      </c>
      <c r="BE120" s="1">
        <v>0</v>
      </c>
      <c r="BF120" s="16">
        <v>1676</v>
      </c>
    </row>
    <row r="121" spans="1:58">
      <c r="A121" s="1">
        <v>2002</v>
      </c>
      <c r="B121" s="1" t="s">
        <v>126</v>
      </c>
      <c r="C121" s="12">
        <v>0</v>
      </c>
      <c r="D121" s="12">
        <v>55.44</v>
      </c>
      <c r="E121" s="12">
        <v>0</v>
      </c>
      <c r="F121" s="12">
        <v>0</v>
      </c>
      <c r="G121" s="12">
        <f t="shared" si="10"/>
        <v>55.44</v>
      </c>
      <c r="H121" s="12">
        <f>+SMar_InfraMR[[#This Row],[Total Líneas de Explotación ]]</f>
        <v>55.44</v>
      </c>
      <c r="I121" s="12">
        <f>+SMar_InfraMR[[#This Row],[Total Líneas de Explotación ]]</f>
        <v>55.44</v>
      </c>
      <c r="J121" s="12">
        <v>135.47999999999999</v>
      </c>
      <c r="K121" s="12">
        <v>0</v>
      </c>
      <c r="L121" s="12">
        <v>0</v>
      </c>
      <c r="M121" s="12">
        <v>0</v>
      </c>
      <c r="N121" s="12">
        <f>+SMar_InfraMR[[#This Row],[A.03.1 -  Longitud de Vías de Explotación No Electrificadas Troncales y Ramales (vía principal) (km)]]+SMar_InfraMR[[#This Row],[A.04.1 -  Longitud de Vías de Explotación Electrificadas Troncales y Ramales (vía principal) (km)]]</f>
        <v>135.47999999999999</v>
      </c>
      <c r="O121" s="12">
        <f>+SMar_InfraMR[[#This Row],[Total Vías (excluido Auxiliares)]]</f>
        <v>135.47999999999999</v>
      </c>
      <c r="P121" s="1">
        <v>19</v>
      </c>
      <c r="Q121" s="1">
        <v>1</v>
      </c>
      <c r="R121" s="1">
        <v>0</v>
      </c>
      <c r="S121" s="1">
        <f t="shared" si="11"/>
        <v>20</v>
      </c>
      <c r="T121" s="1">
        <v>0</v>
      </c>
      <c r="U121" s="1">
        <v>56</v>
      </c>
      <c r="V121" s="1">
        <v>0</v>
      </c>
      <c r="W121" s="1">
        <v>0</v>
      </c>
      <c r="X121" s="1">
        <v>0</v>
      </c>
      <c r="Y121" s="1">
        <f t="shared" si="12"/>
        <v>56</v>
      </c>
      <c r="Z121" s="1">
        <v>17</v>
      </c>
      <c r="AA121" s="1">
        <v>5</v>
      </c>
      <c r="AB121" s="1">
        <f>+SMar_InfraMR[[#This Row],[Total Pasos Vehiculares a Nivel]]</f>
        <v>56</v>
      </c>
      <c r="AC121" s="1">
        <f t="shared" si="13"/>
        <v>78</v>
      </c>
      <c r="AD121" s="1">
        <v>1</v>
      </c>
      <c r="AE121" s="1">
        <v>1</v>
      </c>
      <c r="AF121" s="1">
        <v>16</v>
      </c>
      <c r="AG121" s="1">
        <f t="shared" si="14"/>
        <v>18</v>
      </c>
      <c r="AH121" s="12">
        <v>41.3</v>
      </c>
      <c r="AI121" s="12">
        <v>0</v>
      </c>
      <c r="AJ121" s="12">
        <v>14.14</v>
      </c>
      <c r="AK121" s="12">
        <f t="shared" si="15"/>
        <v>55.44</v>
      </c>
      <c r="AL121" s="1">
        <v>3</v>
      </c>
      <c r="AM121" s="1">
        <v>2</v>
      </c>
      <c r="AN121" s="1">
        <v>32</v>
      </c>
      <c r="AO121" s="1">
        <f t="shared" si="16"/>
        <v>37</v>
      </c>
      <c r="AP121" s="1">
        <v>0</v>
      </c>
      <c r="AQ121" s="1">
        <v>0</v>
      </c>
      <c r="AR121" s="1">
        <v>0</v>
      </c>
      <c r="AS121" s="1">
        <f t="shared" si="17"/>
        <v>0</v>
      </c>
      <c r="AT121" s="1">
        <v>0</v>
      </c>
      <c r="AU121" s="1">
        <v>0</v>
      </c>
      <c r="AV121" s="1">
        <v>0</v>
      </c>
      <c r="AW121" s="1">
        <f t="shared" si="18"/>
        <v>0</v>
      </c>
      <c r="AX121" s="1">
        <v>104</v>
      </c>
      <c r="AY121" s="1">
        <v>42</v>
      </c>
      <c r="AZ121" s="1">
        <v>0</v>
      </c>
      <c r="BA121" s="1">
        <v>0</v>
      </c>
      <c r="BB121" s="1">
        <v>0</v>
      </c>
      <c r="BC121" s="1">
        <f t="shared" si="19"/>
        <v>146</v>
      </c>
      <c r="BD121" s="1">
        <v>7</v>
      </c>
      <c r="BE121" s="1">
        <v>0</v>
      </c>
      <c r="BF121" s="16">
        <v>1676</v>
      </c>
    </row>
    <row r="122" spans="1:58">
      <c r="A122" s="1">
        <v>2003</v>
      </c>
      <c r="B122" s="1" t="s">
        <v>115</v>
      </c>
      <c r="C122" s="12">
        <v>0</v>
      </c>
      <c r="D122" s="12">
        <v>55.44</v>
      </c>
      <c r="E122" s="12">
        <v>0</v>
      </c>
      <c r="F122" s="12">
        <v>0</v>
      </c>
      <c r="G122" s="12">
        <f t="shared" si="10"/>
        <v>55.44</v>
      </c>
      <c r="H122" s="12">
        <f>+SMar_InfraMR[[#This Row],[Total Líneas de Explotación ]]</f>
        <v>55.44</v>
      </c>
      <c r="I122" s="12">
        <f>+SMar_InfraMR[[#This Row],[Total Líneas de Explotación ]]</f>
        <v>55.44</v>
      </c>
      <c r="J122" s="12">
        <v>135.47999999999999</v>
      </c>
      <c r="K122" s="12">
        <v>0</v>
      </c>
      <c r="L122" s="12">
        <v>0</v>
      </c>
      <c r="M122" s="12">
        <v>0</v>
      </c>
      <c r="N122" s="12">
        <f>+SMar_InfraMR[[#This Row],[A.03.1 -  Longitud de Vías de Explotación No Electrificadas Troncales y Ramales (vía principal) (km)]]+SMar_InfraMR[[#This Row],[A.04.1 -  Longitud de Vías de Explotación Electrificadas Troncales y Ramales (vía principal) (km)]]</f>
        <v>135.47999999999999</v>
      </c>
      <c r="O122" s="12">
        <f>+SMar_InfraMR[[#This Row],[Total Vías (excluido Auxiliares)]]</f>
        <v>135.47999999999999</v>
      </c>
      <c r="P122" s="1">
        <v>19</v>
      </c>
      <c r="Q122" s="1">
        <v>1</v>
      </c>
      <c r="R122" s="1">
        <v>0</v>
      </c>
      <c r="S122" s="1">
        <f t="shared" si="11"/>
        <v>20</v>
      </c>
      <c r="T122" s="1">
        <v>0</v>
      </c>
      <c r="U122" s="1">
        <v>56</v>
      </c>
      <c r="V122" s="1">
        <v>0</v>
      </c>
      <c r="W122" s="1">
        <v>0</v>
      </c>
      <c r="X122" s="1">
        <v>0</v>
      </c>
      <c r="Y122" s="1">
        <f t="shared" si="12"/>
        <v>56</v>
      </c>
      <c r="Z122" s="1">
        <v>17</v>
      </c>
      <c r="AA122" s="1">
        <v>5</v>
      </c>
      <c r="AB122" s="1">
        <f>+SMar_InfraMR[[#This Row],[Total Pasos Vehiculares a Nivel]]</f>
        <v>56</v>
      </c>
      <c r="AC122" s="1">
        <f t="shared" si="13"/>
        <v>78</v>
      </c>
      <c r="AD122" s="1">
        <v>1</v>
      </c>
      <c r="AE122" s="1">
        <v>1</v>
      </c>
      <c r="AF122" s="1">
        <v>16</v>
      </c>
      <c r="AG122" s="1">
        <f t="shared" si="14"/>
        <v>18</v>
      </c>
      <c r="AH122" s="12">
        <v>41.3</v>
      </c>
      <c r="AI122" s="12">
        <v>0</v>
      </c>
      <c r="AJ122" s="12">
        <v>14.14</v>
      </c>
      <c r="AK122" s="12">
        <f t="shared" si="15"/>
        <v>55.44</v>
      </c>
      <c r="AL122" s="1">
        <v>3</v>
      </c>
      <c r="AM122" s="1">
        <v>2</v>
      </c>
      <c r="AN122" s="1">
        <v>32</v>
      </c>
      <c r="AO122" s="1">
        <f t="shared" si="16"/>
        <v>37</v>
      </c>
      <c r="AP122" s="1">
        <v>0</v>
      </c>
      <c r="AQ122" s="1">
        <v>0</v>
      </c>
      <c r="AR122" s="1">
        <v>0</v>
      </c>
      <c r="AS122" s="1">
        <f t="shared" si="17"/>
        <v>0</v>
      </c>
      <c r="AT122" s="1">
        <v>0</v>
      </c>
      <c r="AU122" s="1">
        <v>0</v>
      </c>
      <c r="AV122" s="1">
        <v>0</v>
      </c>
      <c r="AW122" s="1">
        <f t="shared" si="18"/>
        <v>0</v>
      </c>
      <c r="AX122" s="1">
        <v>104</v>
      </c>
      <c r="AY122" s="1">
        <v>42</v>
      </c>
      <c r="AZ122" s="1">
        <v>0</v>
      </c>
      <c r="BA122" s="1">
        <v>0</v>
      </c>
      <c r="BB122" s="1">
        <v>0</v>
      </c>
      <c r="BC122" s="1">
        <f t="shared" si="19"/>
        <v>146</v>
      </c>
      <c r="BD122" s="1">
        <v>7</v>
      </c>
      <c r="BE122" s="1">
        <v>0</v>
      </c>
      <c r="BF122" s="16">
        <v>1676</v>
      </c>
    </row>
    <row r="123" spans="1:58">
      <c r="A123" s="1">
        <v>2003</v>
      </c>
      <c r="B123" s="1" t="s">
        <v>116</v>
      </c>
      <c r="C123" s="12">
        <v>0</v>
      </c>
      <c r="D123" s="12">
        <v>55.44</v>
      </c>
      <c r="E123" s="12">
        <v>0</v>
      </c>
      <c r="F123" s="12">
        <v>0</v>
      </c>
      <c r="G123" s="12">
        <f t="shared" si="10"/>
        <v>55.44</v>
      </c>
      <c r="H123" s="12">
        <f>+SMar_InfraMR[[#This Row],[Total Líneas de Explotación ]]</f>
        <v>55.44</v>
      </c>
      <c r="I123" s="12">
        <f>+SMar_InfraMR[[#This Row],[Total Líneas de Explotación ]]</f>
        <v>55.44</v>
      </c>
      <c r="J123" s="12">
        <v>135.47999999999999</v>
      </c>
      <c r="K123" s="12">
        <v>0</v>
      </c>
      <c r="L123" s="12">
        <v>0</v>
      </c>
      <c r="M123" s="12">
        <v>0</v>
      </c>
      <c r="N123" s="12">
        <f>+SMar_InfraMR[[#This Row],[A.03.1 -  Longitud de Vías de Explotación No Electrificadas Troncales y Ramales (vía principal) (km)]]+SMar_InfraMR[[#This Row],[A.04.1 -  Longitud de Vías de Explotación Electrificadas Troncales y Ramales (vía principal) (km)]]</f>
        <v>135.47999999999999</v>
      </c>
      <c r="O123" s="12">
        <f>+SMar_InfraMR[[#This Row],[Total Vías (excluido Auxiliares)]]</f>
        <v>135.47999999999999</v>
      </c>
      <c r="P123" s="1">
        <v>19</v>
      </c>
      <c r="Q123" s="1">
        <v>1</v>
      </c>
      <c r="R123" s="1">
        <v>0</v>
      </c>
      <c r="S123" s="1">
        <f t="shared" si="11"/>
        <v>20</v>
      </c>
      <c r="T123" s="1">
        <v>0</v>
      </c>
      <c r="U123" s="1">
        <v>56</v>
      </c>
      <c r="V123" s="1">
        <v>0</v>
      </c>
      <c r="W123" s="1">
        <v>0</v>
      </c>
      <c r="X123" s="1">
        <v>0</v>
      </c>
      <c r="Y123" s="1">
        <f t="shared" si="12"/>
        <v>56</v>
      </c>
      <c r="Z123" s="1">
        <v>17</v>
      </c>
      <c r="AA123" s="1">
        <v>5</v>
      </c>
      <c r="AB123" s="1">
        <f>+SMar_InfraMR[[#This Row],[Total Pasos Vehiculares a Nivel]]</f>
        <v>56</v>
      </c>
      <c r="AC123" s="1">
        <f t="shared" si="13"/>
        <v>78</v>
      </c>
      <c r="AD123" s="1">
        <v>1</v>
      </c>
      <c r="AE123" s="1">
        <v>1</v>
      </c>
      <c r="AF123" s="1">
        <v>16</v>
      </c>
      <c r="AG123" s="1">
        <f t="shared" si="14"/>
        <v>18</v>
      </c>
      <c r="AH123" s="12">
        <v>41.3</v>
      </c>
      <c r="AI123" s="12">
        <v>0</v>
      </c>
      <c r="AJ123" s="12">
        <v>14.14</v>
      </c>
      <c r="AK123" s="12">
        <f t="shared" si="15"/>
        <v>55.44</v>
      </c>
      <c r="AL123" s="1">
        <v>3</v>
      </c>
      <c r="AM123" s="1">
        <v>2</v>
      </c>
      <c r="AN123" s="1">
        <v>32</v>
      </c>
      <c r="AO123" s="1">
        <f t="shared" si="16"/>
        <v>37</v>
      </c>
      <c r="AP123" s="1">
        <v>0</v>
      </c>
      <c r="AQ123" s="1">
        <v>0</v>
      </c>
      <c r="AR123" s="1">
        <v>0</v>
      </c>
      <c r="AS123" s="1">
        <f t="shared" si="17"/>
        <v>0</v>
      </c>
      <c r="AT123" s="1">
        <v>0</v>
      </c>
      <c r="AU123" s="1">
        <v>0</v>
      </c>
      <c r="AV123" s="1">
        <v>0</v>
      </c>
      <c r="AW123" s="1">
        <f t="shared" si="18"/>
        <v>0</v>
      </c>
      <c r="AX123" s="1">
        <v>104</v>
      </c>
      <c r="AY123" s="1">
        <v>42</v>
      </c>
      <c r="AZ123" s="1">
        <v>0</v>
      </c>
      <c r="BA123" s="1">
        <v>0</v>
      </c>
      <c r="BB123" s="1">
        <v>0</v>
      </c>
      <c r="BC123" s="1">
        <f t="shared" si="19"/>
        <v>146</v>
      </c>
      <c r="BD123" s="1">
        <v>7</v>
      </c>
      <c r="BE123" s="1">
        <v>0</v>
      </c>
      <c r="BF123" s="16">
        <v>1676</v>
      </c>
    </row>
    <row r="124" spans="1:58">
      <c r="A124" s="1">
        <v>2003</v>
      </c>
      <c r="B124" s="1" t="s">
        <v>117</v>
      </c>
      <c r="C124" s="12">
        <v>0</v>
      </c>
      <c r="D124" s="12">
        <v>55.44</v>
      </c>
      <c r="E124" s="12">
        <v>0</v>
      </c>
      <c r="F124" s="12">
        <v>0</v>
      </c>
      <c r="G124" s="12">
        <f t="shared" si="10"/>
        <v>55.44</v>
      </c>
      <c r="H124" s="12">
        <f>+SMar_InfraMR[[#This Row],[Total Líneas de Explotación ]]</f>
        <v>55.44</v>
      </c>
      <c r="I124" s="12">
        <f>+SMar_InfraMR[[#This Row],[Total Líneas de Explotación ]]</f>
        <v>55.44</v>
      </c>
      <c r="J124" s="12">
        <v>135.47999999999999</v>
      </c>
      <c r="K124" s="12">
        <v>0</v>
      </c>
      <c r="L124" s="12">
        <v>0</v>
      </c>
      <c r="M124" s="12">
        <v>0</v>
      </c>
      <c r="N124" s="12">
        <f>+SMar_InfraMR[[#This Row],[A.03.1 -  Longitud de Vías de Explotación No Electrificadas Troncales y Ramales (vía principal) (km)]]+SMar_InfraMR[[#This Row],[A.04.1 -  Longitud de Vías de Explotación Electrificadas Troncales y Ramales (vía principal) (km)]]</f>
        <v>135.47999999999999</v>
      </c>
      <c r="O124" s="12">
        <f>+SMar_InfraMR[[#This Row],[Total Vías (excluido Auxiliares)]]</f>
        <v>135.47999999999999</v>
      </c>
      <c r="P124" s="1">
        <v>19</v>
      </c>
      <c r="Q124" s="1">
        <v>1</v>
      </c>
      <c r="R124" s="1">
        <v>0</v>
      </c>
      <c r="S124" s="1">
        <f t="shared" si="11"/>
        <v>20</v>
      </c>
      <c r="T124" s="1">
        <v>0</v>
      </c>
      <c r="U124" s="1">
        <v>56</v>
      </c>
      <c r="V124" s="1">
        <v>0</v>
      </c>
      <c r="W124" s="1">
        <v>0</v>
      </c>
      <c r="X124" s="1">
        <v>0</v>
      </c>
      <c r="Y124" s="1">
        <f t="shared" si="12"/>
        <v>56</v>
      </c>
      <c r="Z124" s="1">
        <v>17</v>
      </c>
      <c r="AA124" s="1">
        <v>5</v>
      </c>
      <c r="AB124" s="1">
        <f>+SMar_InfraMR[[#This Row],[Total Pasos Vehiculares a Nivel]]</f>
        <v>56</v>
      </c>
      <c r="AC124" s="1">
        <f t="shared" si="13"/>
        <v>78</v>
      </c>
      <c r="AD124" s="1">
        <v>1</v>
      </c>
      <c r="AE124" s="1">
        <v>1</v>
      </c>
      <c r="AF124" s="1">
        <v>16</v>
      </c>
      <c r="AG124" s="1">
        <f t="shared" si="14"/>
        <v>18</v>
      </c>
      <c r="AH124" s="12">
        <v>41.3</v>
      </c>
      <c r="AI124" s="12">
        <v>0</v>
      </c>
      <c r="AJ124" s="12">
        <v>14.14</v>
      </c>
      <c r="AK124" s="12">
        <f t="shared" si="15"/>
        <v>55.44</v>
      </c>
      <c r="AL124" s="1">
        <v>3</v>
      </c>
      <c r="AM124" s="1">
        <v>2</v>
      </c>
      <c r="AN124" s="1">
        <v>32</v>
      </c>
      <c r="AO124" s="1">
        <f t="shared" si="16"/>
        <v>37</v>
      </c>
      <c r="AP124" s="1">
        <v>0</v>
      </c>
      <c r="AQ124" s="1">
        <v>0</v>
      </c>
      <c r="AR124" s="1">
        <v>0</v>
      </c>
      <c r="AS124" s="1">
        <f t="shared" si="17"/>
        <v>0</v>
      </c>
      <c r="AT124" s="1">
        <v>0</v>
      </c>
      <c r="AU124" s="1">
        <v>0</v>
      </c>
      <c r="AV124" s="1">
        <v>0</v>
      </c>
      <c r="AW124" s="1">
        <f t="shared" si="18"/>
        <v>0</v>
      </c>
      <c r="AX124" s="1">
        <v>104</v>
      </c>
      <c r="AY124" s="1">
        <v>42</v>
      </c>
      <c r="AZ124" s="1">
        <v>0</v>
      </c>
      <c r="BA124" s="1">
        <v>0</v>
      </c>
      <c r="BB124" s="1">
        <v>0</v>
      </c>
      <c r="BC124" s="1">
        <f t="shared" si="19"/>
        <v>146</v>
      </c>
      <c r="BD124" s="1">
        <v>7</v>
      </c>
      <c r="BE124" s="1">
        <v>0</v>
      </c>
      <c r="BF124" s="16">
        <v>1676</v>
      </c>
    </row>
    <row r="125" spans="1:58">
      <c r="A125" s="1">
        <v>2003</v>
      </c>
      <c r="B125" s="1" t="s">
        <v>118</v>
      </c>
      <c r="C125" s="12">
        <v>0</v>
      </c>
      <c r="D125" s="12">
        <v>55.44</v>
      </c>
      <c r="E125" s="12">
        <v>0</v>
      </c>
      <c r="F125" s="12">
        <v>0</v>
      </c>
      <c r="G125" s="12">
        <f t="shared" si="10"/>
        <v>55.44</v>
      </c>
      <c r="H125" s="12">
        <f>+SMar_InfraMR[[#This Row],[Total Líneas de Explotación ]]</f>
        <v>55.44</v>
      </c>
      <c r="I125" s="12">
        <f>+SMar_InfraMR[[#This Row],[Total Líneas de Explotación ]]</f>
        <v>55.44</v>
      </c>
      <c r="J125" s="12">
        <v>135.47999999999999</v>
      </c>
      <c r="K125" s="12">
        <v>0</v>
      </c>
      <c r="L125" s="12">
        <v>0</v>
      </c>
      <c r="M125" s="12">
        <v>0</v>
      </c>
      <c r="N125" s="12">
        <f>+SMar_InfraMR[[#This Row],[A.03.1 -  Longitud de Vías de Explotación No Electrificadas Troncales y Ramales (vía principal) (km)]]+SMar_InfraMR[[#This Row],[A.04.1 -  Longitud de Vías de Explotación Electrificadas Troncales y Ramales (vía principal) (km)]]</f>
        <v>135.47999999999999</v>
      </c>
      <c r="O125" s="12">
        <f>+SMar_InfraMR[[#This Row],[Total Vías (excluido Auxiliares)]]</f>
        <v>135.47999999999999</v>
      </c>
      <c r="P125" s="1">
        <v>19</v>
      </c>
      <c r="Q125" s="1">
        <v>1</v>
      </c>
      <c r="R125" s="1">
        <v>0</v>
      </c>
      <c r="S125" s="1">
        <f t="shared" si="11"/>
        <v>20</v>
      </c>
      <c r="T125" s="1">
        <v>0</v>
      </c>
      <c r="U125" s="1">
        <v>56</v>
      </c>
      <c r="V125" s="1">
        <v>0</v>
      </c>
      <c r="W125" s="1">
        <v>0</v>
      </c>
      <c r="X125" s="1">
        <v>0</v>
      </c>
      <c r="Y125" s="1">
        <f t="shared" si="12"/>
        <v>56</v>
      </c>
      <c r="Z125" s="1">
        <v>17</v>
      </c>
      <c r="AA125" s="1">
        <v>5</v>
      </c>
      <c r="AB125" s="1">
        <f>+SMar_InfraMR[[#This Row],[Total Pasos Vehiculares a Nivel]]</f>
        <v>56</v>
      </c>
      <c r="AC125" s="1">
        <f t="shared" si="13"/>
        <v>78</v>
      </c>
      <c r="AD125" s="1">
        <v>1</v>
      </c>
      <c r="AE125" s="1">
        <v>1</v>
      </c>
      <c r="AF125" s="1">
        <v>16</v>
      </c>
      <c r="AG125" s="1">
        <f t="shared" si="14"/>
        <v>18</v>
      </c>
      <c r="AH125" s="12">
        <v>41.3</v>
      </c>
      <c r="AI125" s="12">
        <v>0</v>
      </c>
      <c r="AJ125" s="12">
        <v>14.14</v>
      </c>
      <c r="AK125" s="12">
        <f t="shared" si="15"/>
        <v>55.44</v>
      </c>
      <c r="AL125" s="1">
        <v>3</v>
      </c>
      <c r="AM125" s="1">
        <v>2</v>
      </c>
      <c r="AN125" s="1">
        <v>32</v>
      </c>
      <c r="AO125" s="1">
        <f t="shared" si="16"/>
        <v>37</v>
      </c>
      <c r="AP125" s="1">
        <v>0</v>
      </c>
      <c r="AQ125" s="1">
        <v>0</v>
      </c>
      <c r="AR125" s="1">
        <v>0</v>
      </c>
      <c r="AS125" s="1">
        <f t="shared" si="17"/>
        <v>0</v>
      </c>
      <c r="AT125" s="1">
        <v>0</v>
      </c>
      <c r="AU125" s="1">
        <v>0</v>
      </c>
      <c r="AV125" s="1">
        <v>0</v>
      </c>
      <c r="AW125" s="1">
        <f t="shared" si="18"/>
        <v>0</v>
      </c>
      <c r="AX125" s="1">
        <v>104</v>
      </c>
      <c r="AY125" s="1">
        <v>42</v>
      </c>
      <c r="AZ125" s="1">
        <v>0</v>
      </c>
      <c r="BA125" s="1">
        <v>0</v>
      </c>
      <c r="BB125" s="1">
        <v>0</v>
      </c>
      <c r="BC125" s="1">
        <f t="shared" si="19"/>
        <v>146</v>
      </c>
      <c r="BD125" s="1">
        <v>7</v>
      </c>
      <c r="BE125" s="1">
        <v>0</v>
      </c>
      <c r="BF125" s="16">
        <v>1676</v>
      </c>
    </row>
    <row r="126" spans="1:58">
      <c r="A126" s="1">
        <v>2003</v>
      </c>
      <c r="B126" s="1" t="s">
        <v>119</v>
      </c>
      <c r="C126" s="12">
        <v>0</v>
      </c>
      <c r="D126" s="12">
        <v>55.44</v>
      </c>
      <c r="E126" s="12">
        <v>0</v>
      </c>
      <c r="F126" s="12">
        <v>0</v>
      </c>
      <c r="G126" s="12">
        <f t="shared" si="10"/>
        <v>55.44</v>
      </c>
      <c r="H126" s="12">
        <f>+SMar_InfraMR[[#This Row],[Total Líneas de Explotación ]]</f>
        <v>55.44</v>
      </c>
      <c r="I126" s="12">
        <f>+SMar_InfraMR[[#This Row],[Total Líneas de Explotación ]]</f>
        <v>55.44</v>
      </c>
      <c r="J126" s="12">
        <v>135.47999999999999</v>
      </c>
      <c r="K126" s="12">
        <v>0</v>
      </c>
      <c r="L126" s="12">
        <v>0</v>
      </c>
      <c r="M126" s="12">
        <v>0</v>
      </c>
      <c r="N126" s="12">
        <f>+SMar_InfraMR[[#This Row],[A.03.1 -  Longitud de Vías de Explotación No Electrificadas Troncales y Ramales (vía principal) (km)]]+SMar_InfraMR[[#This Row],[A.04.1 -  Longitud de Vías de Explotación Electrificadas Troncales y Ramales (vía principal) (km)]]</f>
        <v>135.47999999999999</v>
      </c>
      <c r="O126" s="12">
        <f>+SMar_InfraMR[[#This Row],[Total Vías (excluido Auxiliares)]]</f>
        <v>135.47999999999999</v>
      </c>
      <c r="P126" s="1">
        <v>19</v>
      </c>
      <c r="Q126" s="1">
        <v>1</v>
      </c>
      <c r="R126" s="1">
        <v>0</v>
      </c>
      <c r="S126" s="1">
        <f t="shared" si="11"/>
        <v>20</v>
      </c>
      <c r="T126" s="1">
        <v>0</v>
      </c>
      <c r="U126" s="1">
        <v>56</v>
      </c>
      <c r="V126" s="1">
        <v>0</v>
      </c>
      <c r="W126" s="1">
        <v>0</v>
      </c>
      <c r="X126" s="1">
        <v>0</v>
      </c>
      <c r="Y126" s="1">
        <f t="shared" si="12"/>
        <v>56</v>
      </c>
      <c r="Z126" s="1">
        <v>17</v>
      </c>
      <c r="AA126" s="1">
        <v>5</v>
      </c>
      <c r="AB126" s="1">
        <f>+SMar_InfraMR[[#This Row],[Total Pasos Vehiculares a Nivel]]</f>
        <v>56</v>
      </c>
      <c r="AC126" s="1">
        <f t="shared" si="13"/>
        <v>78</v>
      </c>
      <c r="AD126" s="1">
        <v>1</v>
      </c>
      <c r="AE126" s="1">
        <v>1</v>
      </c>
      <c r="AF126" s="1">
        <v>16</v>
      </c>
      <c r="AG126" s="1">
        <f t="shared" si="14"/>
        <v>18</v>
      </c>
      <c r="AH126" s="12">
        <v>41.3</v>
      </c>
      <c r="AI126" s="12">
        <v>0</v>
      </c>
      <c r="AJ126" s="12">
        <v>14.14</v>
      </c>
      <c r="AK126" s="12">
        <f t="shared" si="15"/>
        <v>55.44</v>
      </c>
      <c r="AL126" s="1">
        <v>3</v>
      </c>
      <c r="AM126" s="1">
        <v>2</v>
      </c>
      <c r="AN126" s="1">
        <v>32</v>
      </c>
      <c r="AO126" s="1">
        <f t="shared" si="16"/>
        <v>37</v>
      </c>
      <c r="AP126" s="1">
        <v>0</v>
      </c>
      <c r="AQ126" s="1">
        <v>0</v>
      </c>
      <c r="AR126" s="1">
        <v>0</v>
      </c>
      <c r="AS126" s="1">
        <f t="shared" si="17"/>
        <v>0</v>
      </c>
      <c r="AT126" s="1">
        <v>0</v>
      </c>
      <c r="AU126" s="1">
        <v>0</v>
      </c>
      <c r="AV126" s="1">
        <v>0</v>
      </c>
      <c r="AW126" s="1">
        <f t="shared" si="18"/>
        <v>0</v>
      </c>
      <c r="AX126" s="1">
        <v>104</v>
      </c>
      <c r="AY126" s="1">
        <v>42</v>
      </c>
      <c r="AZ126" s="1">
        <v>0</v>
      </c>
      <c r="BA126" s="1">
        <v>0</v>
      </c>
      <c r="BB126" s="1">
        <v>0</v>
      </c>
      <c r="BC126" s="1">
        <f t="shared" si="19"/>
        <v>146</v>
      </c>
      <c r="BD126" s="1">
        <v>7</v>
      </c>
      <c r="BE126" s="1">
        <v>0</v>
      </c>
      <c r="BF126" s="16">
        <v>1676</v>
      </c>
    </row>
    <row r="127" spans="1:58">
      <c r="A127" s="1">
        <v>2003</v>
      </c>
      <c r="B127" s="1" t="s">
        <v>120</v>
      </c>
      <c r="C127" s="12">
        <v>0</v>
      </c>
      <c r="D127" s="12">
        <v>55.44</v>
      </c>
      <c r="E127" s="12">
        <v>0</v>
      </c>
      <c r="F127" s="12">
        <v>0</v>
      </c>
      <c r="G127" s="12">
        <f t="shared" si="10"/>
        <v>55.44</v>
      </c>
      <c r="H127" s="12">
        <f>+SMar_InfraMR[[#This Row],[Total Líneas de Explotación ]]</f>
        <v>55.44</v>
      </c>
      <c r="I127" s="12">
        <f>+SMar_InfraMR[[#This Row],[Total Líneas de Explotación ]]</f>
        <v>55.44</v>
      </c>
      <c r="J127" s="12">
        <v>135.47999999999999</v>
      </c>
      <c r="K127" s="12">
        <v>0</v>
      </c>
      <c r="L127" s="12">
        <v>0</v>
      </c>
      <c r="M127" s="12">
        <v>0</v>
      </c>
      <c r="N127" s="12">
        <f>+SMar_InfraMR[[#This Row],[A.03.1 -  Longitud de Vías de Explotación No Electrificadas Troncales y Ramales (vía principal) (km)]]+SMar_InfraMR[[#This Row],[A.04.1 -  Longitud de Vías de Explotación Electrificadas Troncales y Ramales (vía principal) (km)]]</f>
        <v>135.47999999999999</v>
      </c>
      <c r="O127" s="12">
        <f>+SMar_InfraMR[[#This Row],[Total Vías (excluido Auxiliares)]]</f>
        <v>135.47999999999999</v>
      </c>
      <c r="P127" s="1">
        <v>19</v>
      </c>
      <c r="Q127" s="1">
        <v>1</v>
      </c>
      <c r="R127" s="1">
        <v>0</v>
      </c>
      <c r="S127" s="1">
        <f t="shared" si="11"/>
        <v>20</v>
      </c>
      <c r="T127" s="1">
        <v>0</v>
      </c>
      <c r="U127" s="1">
        <v>56</v>
      </c>
      <c r="V127" s="1">
        <v>0</v>
      </c>
      <c r="W127" s="1">
        <v>0</v>
      </c>
      <c r="X127" s="1">
        <v>0</v>
      </c>
      <c r="Y127" s="1">
        <f t="shared" si="12"/>
        <v>56</v>
      </c>
      <c r="Z127" s="1">
        <v>17</v>
      </c>
      <c r="AA127" s="1">
        <v>5</v>
      </c>
      <c r="AB127" s="1">
        <f>+SMar_InfraMR[[#This Row],[Total Pasos Vehiculares a Nivel]]</f>
        <v>56</v>
      </c>
      <c r="AC127" s="1">
        <f t="shared" si="13"/>
        <v>78</v>
      </c>
      <c r="AD127" s="1">
        <v>1</v>
      </c>
      <c r="AE127" s="1">
        <v>1</v>
      </c>
      <c r="AF127" s="1">
        <v>16</v>
      </c>
      <c r="AG127" s="1">
        <f t="shared" si="14"/>
        <v>18</v>
      </c>
      <c r="AH127" s="12">
        <v>41.3</v>
      </c>
      <c r="AI127" s="12">
        <v>0</v>
      </c>
      <c r="AJ127" s="12">
        <v>14.14</v>
      </c>
      <c r="AK127" s="12">
        <f t="shared" si="15"/>
        <v>55.44</v>
      </c>
      <c r="AL127" s="1">
        <v>3</v>
      </c>
      <c r="AM127" s="1">
        <v>2</v>
      </c>
      <c r="AN127" s="1">
        <v>32</v>
      </c>
      <c r="AO127" s="1">
        <f t="shared" si="16"/>
        <v>37</v>
      </c>
      <c r="AP127" s="1">
        <v>0</v>
      </c>
      <c r="AQ127" s="1">
        <v>0</v>
      </c>
      <c r="AR127" s="1">
        <v>0</v>
      </c>
      <c r="AS127" s="1">
        <f t="shared" si="17"/>
        <v>0</v>
      </c>
      <c r="AT127" s="1">
        <v>0</v>
      </c>
      <c r="AU127" s="1">
        <v>0</v>
      </c>
      <c r="AV127" s="1">
        <v>0</v>
      </c>
      <c r="AW127" s="1">
        <f t="shared" si="18"/>
        <v>0</v>
      </c>
      <c r="AX127" s="1">
        <v>104</v>
      </c>
      <c r="AY127" s="1">
        <v>42</v>
      </c>
      <c r="AZ127" s="1">
        <v>0</v>
      </c>
      <c r="BA127" s="1">
        <v>0</v>
      </c>
      <c r="BB127" s="1">
        <v>0</v>
      </c>
      <c r="BC127" s="1">
        <f t="shared" si="19"/>
        <v>146</v>
      </c>
      <c r="BD127" s="1">
        <v>7</v>
      </c>
      <c r="BE127" s="1">
        <v>0</v>
      </c>
      <c r="BF127" s="16">
        <v>1676</v>
      </c>
    </row>
    <row r="128" spans="1:58">
      <c r="A128" s="1">
        <v>2003</v>
      </c>
      <c r="B128" s="1" t="s">
        <v>121</v>
      </c>
      <c r="C128" s="12">
        <v>0</v>
      </c>
      <c r="D128" s="12">
        <v>55.44</v>
      </c>
      <c r="E128" s="12">
        <v>0</v>
      </c>
      <c r="F128" s="12">
        <v>0</v>
      </c>
      <c r="G128" s="12">
        <f t="shared" si="10"/>
        <v>55.44</v>
      </c>
      <c r="H128" s="12">
        <f>+SMar_InfraMR[[#This Row],[Total Líneas de Explotación ]]</f>
        <v>55.44</v>
      </c>
      <c r="I128" s="12">
        <f>+SMar_InfraMR[[#This Row],[Total Líneas de Explotación ]]</f>
        <v>55.44</v>
      </c>
      <c r="J128" s="12">
        <v>135.47999999999999</v>
      </c>
      <c r="K128" s="12">
        <v>0</v>
      </c>
      <c r="L128" s="12">
        <v>0</v>
      </c>
      <c r="M128" s="12">
        <v>0</v>
      </c>
      <c r="N128" s="12">
        <f>+SMar_InfraMR[[#This Row],[A.03.1 -  Longitud de Vías de Explotación No Electrificadas Troncales y Ramales (vía principal) (km)]]+SMar_InfraMR[[#This Row],[A.04.1 -  Longitud de Vías de Explotación Electrificadas Troncales y Ramales (vía principal) (km)]]</f>
        <v>135.47999999999999</v>
      </c>
      <c r="O128" s="12">
        <f>+SMar_InfraMR[[#This Row],[Total Vías (excluido Auxiliares)]]</f>
        <v>135.47999999999999</v>
      </c>
      <c r="P128" s="1">
        <v>19</v>
      </c>
      <c r="Q128" s="1">
        <v>1</v>
      </c>
      <c r="R128" s="1">
        <v>0</v>
      </c>
      <c r="S128" s="1">
        <f t="shared" si="11"/>
        <v>20</v>
      </c>
      <c r="T128" s="1">
        <v>0</v>
      </c>
      <c r="U128" s="1">
        <v>56</v>
      </c>
      <c r="V128" s="1">
        <v>0</v>
      </c>
      <c r="W128" s="1">
        <v>0</v>
      </c>
      <c r="X128" s="1">
        <v>0</v>
      </c>
      <c r="Y128" s="1">
        <f t="shared" si="12"/>
        <v>56</v>
      </c>
      <c r="Z128" s="1">
        <v>17</v>
      </c>
      <c r="AA128" s="1">
        <v>5</v>
      </c>
      <c r="AB128" s="1">
        <f>+SMar_InfraMR[[#This Row],[Total Pasos Vehiculares a Nivel]]</f>
        <v>56</v>
      </c>
      <c r="AC128" s="1">
        <f t="shared" si="13"/>
        <v>78</v>
      </c>
      <c r="AD128" s="1">
        <v>1</v>
      </c>
      <c r="AE128" s="1">
        <v>1</v>
      </c>
      <c r="AF128" s="1">
        <v>16</v>
      </c>
      <c r="AG128" s="1">
        <f t="shared" si="14"/>
        <v>18</v>
      </c>
      <c r="AH128" s="12">
        <v>41.3</v>
      </c>
      <c r="AI128" s="12">
        <v>0</v>
      </c>
      <c r="AJ128" s="12">
        <v>14.14</v>
      </c>
      <c r="AK128" s="12">
        <f t="shared" si="15"/>
        <v>55.44</v>
      </c>
      <c r="AL128" s="1">
        <v>3</v>
      </c>
      <c r="AM128" s="1">
        <v>2</v>
      </c>
      <c r="AN128" s="1">
        <v>32</v>
      </c>
      <c r="AO128" s="1">
        <f t="shared" si="16"/>
        <v>37</v>
      </c>
      <c r="AP128" s="1">
        <v>0</v>
      </c>
      <c r="AQ128" s="1">
        <v>0</v>
      </c>
      <c r="AR128" s="1">
        <v>0</v>
      </c>
      <c r="AS128" s="1">
        <f t="shared" si="17"/>
        <v>0</v>
      </c>
      <c r="AT128" s="1">
        <v>0</v>
      </c>
      <c r="AU128" s="1">
        <v>0</v>
      </c>
      <c r="AV128" s="1">
        <v>0</v>
      </c>
      <c r="AW128" s="1">
        <f t="shared" si="18"/>
        <v>0</v>
      </c>
      <c r="AX128" s="1">
        <v>104</v>
      </c>
      <c r="AY128" s="1">
        <v>42</v>
      </c>
      <c r="AZ128" s="1">
        <v>0</v>
      </c>
      <c r="BA128" s="1">
        <v>0</v>
      </c>
      <c r="BB128" s="1">
        <v>0</v>
      </c>
      <c r="BC128" s="1">
        <f t="shared" si="19"/>
        <v>146</v>
      </c>
      <c r="BD128" s="1">
        <v>7</v>
      </c>
      <c r="BE128" s="1">
        <v>0</v>
      </c>
      <c r="BF128" s="16">
        <v>1676</v>
      </c>
    </row>
    <row r="129" spans="1:58">
      <c r="A129" s="1">
        <v>2003</v>
      </c>
      <c r="B129" s="1" t="s">
        <v>122</v>
      </c>
      <c r="C129" s="12">
        <v>0</v>
      </c>
      <c r="D129" s="12">
        <v>55.44</v>
      </c>
      <c r="E129" s="12">
        <v>0</v>
      </c>
      <c r="F129" s="12">
        <v>0</v>
      </c>
      <c r="G129" s="12">
        <f t="shared" si="10"/>
        <v>55.44</v>
      </c>
      <c r="H129" s="12">
        <f>+SMar_InfraMR[[#This Row],[Total Líneas de Explotación ]]</f>
        <v>55.44</v>
      </c>
      <c r="I129" s="12">
        <f>+SMar_InfraMR[[#This Row],[Total Líneas de Explotación ]]</f>
        <v>55.44</v>
      </c>
      <c r="J129" s="12">
        <v>135.47999999999999</v>
      </c>
      <c r="K129" s="12">
        <v>0</v>
      </c>
      <c r="L129" s="12">
        <v>0</v>
      </c>
      <c r="M129" s="12">
        <v>0</v>
      </c>
      <c r="N129" s="12">
        <f>+SMar_InfraMR[[#This Row],[A.03.1 -  Longitud de Vías de Explotación No Electrificadas Troncales y Ramales (vía principal) (km)]]+SMar_InfraMR[[#This Row],[A.04.1 -  Longitud de Vías de Explotación Electrificadas Troncales y Ramales (vía principal) (km)]]</f>
        <v>135.47999999999999</v>
      </c>
      <c r="O129" s="12">
        <f>+SMar_InfraMR[[#This Row],[Total Vías (excluido Auxiliares)]]</f>
        <v>135.47999999999999</v>
      </c>
      <c r="P129" s="1">
        <v>19</v>
      </c>
      <c r="Q129" s="1">
        <v>1</v>
      </c>
      <c r="R129" s="1">
        <v>0</v>
      </c>
      <c r="S129" s="1">
        <f t="shared" si="11"/>
        <v>20</v>
      </c>
      <c r="T129" s="1">
        <v>0</v>
      </c>
      <c r="U129" s="1">
        <v>56</v>
      </c>
      <c r="V129" s="1">
        <v>0</v>
      </c>
      <c r="W129" s="1">
        <v>0</v>
      </c>
      <c r="X129" s="1">
        <v>0</v>
      </c>
      <c r="Y129" s="1">
        <f t="shared" si="12"/>
        <v>56</v>
      </c>
      <c r="Z129" s="1">
        <v>17</v>
      </c>
      <c r="AA129" s="1">
        <v>5</v>
      </c>
      <c r="AB129" s="1">
        <f>+SMar_InfraMR[[#This Row],[Total Pasos Vehiculares a Nivel]]</f>
        <v>56</v>
      </c>
      <c r="AC129" s="1">
        <f t="shared" si="13"/>
        <v>78</v>
      </c>
      <c r="AD129" s="1">
        <v>1</v>
      </c>
      <c r="AE129" s="1">
        <v>1</v>
      </c>
      <c r="AF129" s="1">
        <v>16</v>
      </c>
      <c r="AG129" s="1">
        <f t="shared" si="14"/>
        <v>18</v>
      </c>
      <c r="AH129" s="12">
        <v>41.3</v>
      </c>
      <c r="AI129" s="12">
        <v>0</v>
      </c>
      <c r="AJ129" s="12">
        <v>14.14</v>
      </c>
      <c r="AK129" s="12">
        <f t="shared" si="15"/>
        <v>55.44</v>
      </c>
      <c r="AL129" s="1">
        <v>3</v>
      </c>
      <c r="AM129" s="1">
        <v>2</v>
      </c>
      <c r="AN129" s="1">
        <v>32</v>
      </c>
      <c r="AO129" s="1">
        <f t="shared" si="16"/>
        <v>37</v>
      </c>
      <c r="AP129" s="1">
        <v>0</v>
      </c>
      <c r="AQ129" s="1">
        <v>0</v>
      </c>
      <c r="AR129" s="1">
        <v>0</v>
      </c>
      <c r="AS129" s="1">
        <f t="shared" si="17"/>
        <v>0</v>
      </c>
      <c r="AT129" s="1">
        <v>0</v>
      </c>
      <c r="AU129" s="1">
        <v>0</v>
      </c>
      <c r="AV129" s="1">
        <v>0</v>
      </c>
      <c r="AW129" s="1">
        <f t="shared" si="18"/>
        <v>0</v>
      </c>
      <c r="AX129" s="1">
        <v>104</v>
      </c>
      <c r="AY129" s="1">
        <v>42</v>
      </c>
      <c r="AZ129" s="1">
        <v>0</v>
      </c>
      <c r="BA129" s="1">
        <v>0</v>
      </c>
      <c r="BB129" s="1">
        <v>0</v>
      </c>
      <c r="BC129" s="1">
        <f t="shared" si="19"/>
        <v>146</v>
      </c>
      <c r="BD129" s="1">
        <v>7</v>
      </c>
      <c r="BE129" s="1">
        <v>0</v>
      </c>
      <c r="BF129" s="16">
        <v>1676</v>
      </c>
    </row>
    <row r="130" spans="1:58">
      <c r="A130" s="1">
        <v>2003</v>
      </c>
      <c r="B130" s="1" t="s">
        <v>123</v>
      </c>
      <c r="C130" s="12">
        <v>0</v>
      </c>
      <c r="D130" s="12">
        <v>55.44</v>
      </c>
      <c r="E130" s="12">
        <v>0</v>
      </c>
      <c r="F130" s="12">
        <v>0</v>
      </c>
      <c r="G130" s="12">
        <f t="shared" ref="G130:G193" si="20">SUM(C130:F130)</f>
        <v>55.44</v>
      </c>
      <c r="H130" s="12">
        <f>+SMar_InfraMR[[#This Row],[Total Líneas de Explotación ]]</f>
        <v>55.44</v>
      </c>
      <c r="I130" s="12">
        <f>+SMar_InfraMR[[#This Row],[Total Líneas de Explotación ]]</f>
        <v>55.44</v>
      </c>
      <c r="J130" s="12">
        <v>135.47999999999999</v>
      </c>
      <c r="K130" s="12">
        <v>0</v>
      </c>
      <c r="L130" s="12">
        <v>0</v>
      </c>
      <c r="M130" s="12">
        <v>0</v>
      </c>
      <c r="N130" s="12">
        <f>+SMar_InfraMR[[#This Row],[A.03.1 -  Longitud de Vías de Explotación No Electrificadas Troncales y Ramales (vía principal) (km)]]+SMar_InfraMR[[#This Row],[A.04.1 -  Longitud de Vías de Explotación Electrificadas Troncales y Ramales (vía principal) (km)]]</f>
        <v>135.47999999999999</v>
      </c>
      <c r="O130" s="12">
        <f>+SMar_InfraMR[[#This Row],[Total Vías (excluido Auxiliares)]]</f>
        <v>135.47999999999999</v>
      </c>
      <c r="P130" s="1">
        <v>19</v>
      </c>
      <c r="Q130" s="1">
        <v>1</v>
      </c>
      <c r="R130" s="1">
        <v>0</v>
      </c>
      <c r="S130" s="1">
        <f t="shared" ref="S130:S193" si="21">SUM(P130:R130)</f>
        <v>20</v>
      </c>
      <c r="T130" s="1">
        <v>0</v>
      </c>
      <c r="U130" s="1">
        <v>56</v>
      </c>
      <c r="V130" s="1">
        <v>0</v>
      </c>
      <c r="W130" s="1">
        <v>0</v>
      </c>
      <c r="X130" s="1">
        <v>0</v>
      </c>
      <c r="Y130" s="1">
        <f t="shared" ref="Y130:Y193" si="22">SUM(T130:X130)</f>
        <v>56</v>
      </c>
      <c r="Z130" s="1">
        <v>17</v>
      </c>
      <c r="AA130" s="1">
        <v>5</v>
      </c>
      <c r="AB130" s="1">
        <f>+SMar_InfraMR[[#This Row],[Total Pasos Vehiculares a Nivel]]</f>
        <v>56</v>
      </c>
      <c r="AC130" s="1">
        <f t="shared" ref="AC130:AC193" si="23">SUM(Z130:AB130)</f>
        <v>78</v>
      </c>
      <c r="AD130" s="1">
        <v>1</v>
      </c>
      <c r="AE130" s="1">
        <v>1</v>
      </c>
      <c r="AF130" s="1">
        <v>16</v>
      </c>
      <c r="AG130" s="1">
        <f t="shared" ref="AG130:AG193" si="24">SUM(AD130:AF130)</f>
        <v>18</v>
      </c>
      <c r="AH130" s="12">
        <v>41.3</v>
      </c>
      <c r="AI130" s="12">
        <v>0</v>
      </c>
      <c r="AJ130" s="12">
        <v>14.14</v>
      </c>
      <c r="AK130" s="12">
        <f t="shared" ref="AK130:AK193" si="25">SUM(AH130:AJ130)</f>
        <v>55.44</v>
      </c>
      <c r="AL130" s="1">
        <v>3</v>
      </c>
      <c r="AM130" s="1">
        <v>2</v>
      </c>
      <c r="AN130" s="1">
        <v>32</v>
      </c>
      <c r="AO130" s="1">
        <f t="shared" ref="AO130:AO193" si="26">SUM(AL130:AN130)</f>
        <v>37</v>
      </c>
      <c r="AP130" s="1">
        <v>0</v>
      </c>
      <c r="AQ130" s="1">
        <v>0</v>
      </c>
      <c r="AR130" s="1">
        <v>0</v>
      </c>
      <c r="AS130" s="1">
        <f t="shared" ref="AS130:AS193" si="27">SUM(AP130:AR130)</f>
        <v>0</v>
      </c>
      <c r="AT130" s="1">
        <v>0</v>
      </c>
      <c r="AU130" s="1">
        <v>0</v>
      </c>
      <c r="AV130" s="1">
        <v>0</v>
      </c>
      <c r="AW130" s="1">
        <f t="shared" ref="AW130:AW193" si="28">SUM(AT130:AV130)</f>
        <v>0</v>
      </c>
      <c r="AX130" s="1">
        <v>104</v>
      </c>
      <c r="AY130" s="1">
        <v>42</v>
      </c>
      <c r="AZ130" s="1">
        <v>0</v>
      </c>
      <c r="BA130" s="1">
        <v>0</v>
      </c>
      <c r="BB130" s="1">
        <v>0</v>
      </c>
      <c r="BC130" s="1">
        <f t="shared" ref="BC130:BC193" si="29">SUM(AX130:BB130)</f>
        <v>146</v>
      </c>
      <c r="BD130" s="1">
        <v>7</v>
      </c>
      <c r="BE130" s="1">
        <v>0</v>
      </c>
      <c r="BF130" s="16">
        <v>1676</v>
      </c>
    </row>
    <row r="131" spans="1:58">
      <c r="A131" s="1">
        <v>2003</v>
      </c>
      <c r="B131" s="1" t="s">
        <v>124</v>
      </c>
      <c r="C131" s="12">
        <v>0</v>
      </c>
      <c r="D131" s="12">
        <v>55.44</v>
      </c>
      <c r="E131" s="12">
        <v>0</v>
      </c>
      <c r="F131" s="12">
        <v>0</v>
      </c>
      <c r="G131" s="12">
        <f t="shared" si="20"/>
        <v>55.44</v>
      </c>
      <c r="H131" s="12">
        <f>+SMar_InfraMR[[#This Row],[Total Líneas de Explotación ]]</f>
        <v>55.44</v>
      </c>
      <c r="I131" s="12">
        <f>+SMar_InfraMR[[#This Row],[Total Líneas de Explotación ]]</f>
        <v>55.44</v>
      </c>
      <c r="J131" s="12">
        <v>135.47999999999999</v>
      </c>
      <c r="K131" s="12">
        <v>0</v>
      </c>
      <c r="L131" s="12">
        <v>0</v>
      </c>
      <c r="M131" s="12">
        <v>0</v>
      </c>
      <c r="N131" s="12">
        <f>+SMar_InfraMR[[#This Row],[A.03.1 -  Longitud de Vías de Explotación No Electrificadas Troncales y Ramales (vía principal) (km)]]+SMar_InfraMR[[#This Row],[A.04.1 -  Longitud de Vías de Explotación Electrificadas Troncales y Ramales (vía principal) (km)]]</f>
        <v>135.47999999999999</v>
      </c>
      <c r="O131" s="12">
        <f>+SMar_InfraMR[[#This Row],[Total Vías (excluido Auxiliares)]]</f>
        <v>135.47999999999999</v>
      </c>
      <c r="P131" s="1">
        <v>19</v>
      </c>
      <c r="Q131" s="1">
        <v>1</v>
      </c>
      <c r="R131" s="1">
        <v>0</v>
      </c>
      <c r="S131" s="1">
        <f t="shared" si="21"/>
        <v>20</v>
      </c>
      <c r="T131" s="1">
        <v>0</v>
      </c>
      <c r="U131" s="1">
        <v>56</v>
      </c>
      <c r="V131" s="1">
        <v>0</v>
      </c>
      <c r="W131" s="1">
        <v>0</v>
      </c>
      <c r="X131" s="1">
        <v>0</v>
      </c>
      <c r="Y131" s="1">
        <f t="shared" si="22"/>
        <v>56</v>
      </c>
      <c r="Z131" s="1">
        <v>17</v>
      </c>
      <c r="AA131" s="1">
        <v>5</v>
      </c>
      <c r="AB131" s="1">
        <f>+SMar_InfraMR[[#This Row],[Total Pasos Vehiculares a Nivel]]</f>
        <v>56</v>
      </c>
      <c r="AC131" s="1">
        <f t="shared" si="23"/>
        <v>78</v>
      </c>
      <c r="AD131" s="1">
        <v>1</v>
      </c>
      <c r="AE131" s="1">
        <v>1</v>
      </c>
      <c r="AF131" s="1">
        <v>16</v>
      </c>
      <c r="AG131" s="1">
        <f t="shared" si="24"/>
        <v>18</v>
      </c>
      <c r="AH131" s="12">
        <v>41.3</v>
      </c>
      <c r="AI131" s="12">
        <v>0</v>
      </c>
      <c r="AJ131" s="12">
        <v>14.14</v>
      </c>
      <c r="AK131" s="12">
        <f t="shared" si="25"/>
        <v>55.44</v>
      </c>
      <c r="AL131" s="1">
        <v>3</v>
      </c>
      <c r="AM131" s="1">
        <v>2</v>
      </c>
      <c r="AN131" s="1">
        <v>32</v>
      </c>
      <c r="AO131" s="1">
        <f t="shared" si="26"/>
        <v>37</v>
      </c>
      <c r="AP131" s="1">
        <v>0</v>
      </c>
      <c r="AQ131" s="1">
        <v>0</v>
      </c>
      <c r="AR131" s="1">
        <v>0</v>
      </c>
      <c r="AS131" s="1">
        <f t="shared" si="27"/>
        <v>0</v>
      </c>
      <c r="AT131" s="1">
        <v>0</v>
      </c>
      <c r="AU131" s="1">
        <v>0</v>
      </c>
      <c r="AV131" s="1">
        <v>0</v>
      </c>
      <c r="AW131" s="1">
        <f t="shared" si="28"/>
        <v>0</v>
      </c>
      <c r="AX131" s="1">
        <v>104</v>
      </c>
      <c r="AY131" s="1">
        <v>42</v>
      </c>
      <c r="AZ131" s="1">
        <v>0</v>
      </c>
      <c r="BA131" s="1">
        <v>0</v>
      </c>
      <c r="BB131" s="1">
        <v>0</v>
      </c>
      <c r="BC131" s="1">
        <f t="shared" si="29"/>
        <v>146</v>
      </c>
      <c r="BD131" s="1">
        <v>7</v>
      </c>
      <c r="BE131" s="1">
        <v>0</v>
      </c>
      <c r="BF131" s="16">
        <v>1676</v>
      </c>
    </row>
    <row r="132" spans="1:58">
      <c r="A132" s="1">
        <v>2003</v>
      </c>
      <c r="B132" s="1" t="s">
        <v>125</v>
      </c>
      <c r="C132" s="12">
        <v>0</v>
      </c>
      <c r="D132" s="12">
        <v>55.44</v>
      </c>
      <c r="E132" s="12">
        <v>0</v>
      </c>
      <c r="F132" s="12">
        <v>0</v>
      </c>
      <c r="G132" s="12">
        <f t="shared" si="20"/>
        <v>55.44</v>
      </c>
      <c r="H132" s="12">
        <f>+SMar_InfraMR[[#This Row],[Total Líneas de Explotación ]]</f>
        <v>55.44</v>
      </c>
      <c r="I132" s="12">
        <f>+SMar_InfraMR[[#This Row],[Total Líneas de Explotación ]]</f>
        <v>55.44</v>
      </c>
      <c r="J132" s="12">
        <v>135.47999999999999</v>
      </c>
      <c r="K132" s="12">
        <v>0</v>
      </c>
      <c r="L132" s="12">
        <v>0</v>
      </c>
      <c r="M132" s="12">
        <v>0</v>
      </c>
      <c r="N132" s="12">
        <f>+SMar_InfraMR[[#This Row],[A.03.1 -  Longitud de Vías de Explotación No Electrificadas Troncales y Ramales (vía principal) (km)]]+SMar_InfraMR[[#This Row],[A.04.1 -  Longitud de Vías de Explotación Electrificadas Troncales y Ramales (vía principal) (km)]]</f>
        <v>135.47999999999999</v>
      </c>
      <c r="O132" s="12">
        <f>+SMar_InfraMR[[#This Row],[Total Vías (excluido Auxiliares)]]</f>
        <v>135.47999999999999</v>
      </c>
      <c r="P132" s="1">
        <v>19</v>
      </c>
      <c r="Q132" s="1">
        <v>1</v>
      </c>
      <c r="R132" s="1">
        <v>0</v>
      </c>
      <c r="S132" s="1">
        <f t="shared" si="21"/>
        <v>20</v>
      </c>
      <c r="T132" s="1">
        <v>0</v>
      </c>
      <c r="U132" s="1">
        <v>56</v>
      </c>
      <c r="V132" s="1">
        <v>0</v>
      </c>
      <c r="W132" s="1">
        <v>0</v>
      </c>
      <c r="X132" s="1">
        <v>0</v>
      </c>
      <c r="Y132" s="1">
        <f t="shared" si="22"/>
        <v>56</v>
      </c>
      <c r="Z132" s="1">
        <v>17</v>
      </c>
      <c r="AA132" s="1">
        <v>5</v>
      </c>
      <c r="AB132" s="1">
        <f>+SMar_InfraMR[[#This Row],[Total Pasos Vehiculares a Nivel]]</f>
        <v>56</v>
      </c>
      <c r="AC132" s="1">
        <f t="shared" si="23"/>
        <v>78</v>
      </c>
      <c r="AD132" s="1">
        <v>1</v>
      </c>
      <c r="AE132" s="1">
        <v>1</v>
      </c>
      <c r="AF132" s="1">
        <v>16</v>
      </c>
      <c r="AG132" s="1">
        <f t="shared" si="24"/>
        <v>18</v>
      </c>
      <c r="AH132" s="12">
        <v>41.3</v>
      </c>
      <c r="AI132" s="12">
        <v>0</v>
      </c>
      <c r="AJ132" s="12">
        <v>14.14</v>
      </c>
      <c r="AK132" s="12">
        <f t="shared" si="25"/>
        <v>55.44</v>
      </c>
      <c r="AL132" s="1">
        <v>3</v>
      </c>
      <c r="AM132" s="1">
        <v>2</v>
      </c>
      <c r="AN132" s="1">
        <v>32</v>
      </c>
      <c r="AO132" s="1">
        <f t="shared" si="26"/>
        <v>37</v>
      </c>
      <c r="AP132" s="1">
        <v>0</v>
      </c>
      <c r="AQ132" s="1">
        <v>0</v>
      </c>
      <c r="AR132" s="1">
        <v>0</v>
      </c>
      <c r="AS132" s="1">
        <f t="shared" si="27"/>
        <v>0</v>
      </c>
      <c r="AT132" s="1">
        <v>0</v>
      </c>
      <c r="AU132" s="1">
        <v>0</v>
      </c>
      <c r="AV132" s="1">
        <v>0</v>
      </c>
      <c r="AW132" s="1">
        <f t="shared" si="28"/>
        <v>0</v>
      </c>
      <c r="AX132" s="1">
        <v>104</v>
      </c>
      <c r="AY132" s="1">
        <v>42</v>
      </c>
      <c r="AZ132" s="1">
        <v>0</v>
      </c>
      <c r="BA132" s="1">
        <v>0</v>
      </c>
      <c r="BB132" s="1">
        <v>0</v>
      </c>
      <c r="BC132" s="1">
        <f t="shared" si="29"/>
        <v>146</v>
      </c>
      <c r="BD132" s="1">
        <v>7</v>
      </c>
      <c r="BE132" s="1">
        <v>0</v>
      </c>
      <c r="BF132" s="16">
        <v>1676</v>
      </c>
    </row>
    <row r="133" spans="1:58">
      <c r="A133" s="1">
        <v>2003</v>
      </c>
      <c r="B133" s="1" t="s">
        <v>126</v>
      </c>
      <c r="C133" s="12">
        <v>0</v>
      </c>
      <c r="D133" s="12">
        <v>55.44</v>
      </c>
      <c r="E133" s="12">
        <v>0</v>
      </c>
      <c r="F133" s="12">
        <v>0</v>
      </c>
      <c r="G133" s="12">
        <f t="shared" si="20"/>
        <v>55.44</v>
      </c>
      <c r="H133" s="12">
        <f>+SMar_InfraMR[[#This Row],[Total Líneas de Explotación ]]</f>
        <v>55.44</v>
      </c>
      <c r="I133" s="12">
        <f>+SMar_InfraMR[[#This Row],[Total Líneas de Explotación ]]</f>
        <v>55.44</v>
      </c>
      <c r="J133" s="12">
        <v>135.47999999999999</v>
      </c>
      <c r="K133" s="12">
        <v>0</v>
      </c>
      <c r="L133" s="12">
        <v>0</v>
      </c>
      <c r="M133" s="12">
        <v>0</v>
      </c>
      <c r="N133" s="12">
        <f>+SMar_InfraMR[[#This Row],[A.03.1 -  Longitud de Vías de Explotación No Electrificadas Troncales y Ramales (vía principal) (km)]]+SMar_InfraMR[[#This Row],[A.04.1 -  Longitud de Vías de Explotación Electrificadas Troncales y Ramales (vía principal) (km)]]</f>
        <v>135.47999999999999</v>
      </c>
      <c r="O133" s="12">
        <f>+SMar_InfraMR[[#This Row],[Total Vías (excluido Auxiliares)]]</f>
        <v>135.47999999999999</v>
      </c>
      <c r="P133" s="1">
        <v>19</v>
      </c>
      <c r="Q133" s="1">
        <v>1</v>
      </c>
      <c r="R133" s="1">
        <v>0</v>
      </c>
      <c r="S133" s="1">
        <f t="shared" si="21"/>
        <v>20</v>
      </c>
      <c r="T133" s="1">
        <v>0</v>
      </c>
      <c r="U133" s="1">
        <v>56</v>
      </c>
      <c r="V133" s="1">
        <v>0</v>
      </c>
      <c r="W133" s="1">
        <v>0</v>
      </c>
      <c r="X133" s="1">
        <v>0</v>
      </c>
      <c r="Y133" s="1">
        <f t="shared" si="22"/>
        <v>56</v>
      </c>
      <c r="Z133" s="1">
        <v>17</v>
      </c>
      <c r="AA133" s="1">
        <v>5</v>
      </c>
      <c r="AB133" s="1">
        <f>+SMar_InfraMR[[#This Row],[Total Pasos Vehiculares a Nivel]]</f>
        <v>56</v>
      </c>
      <c r="AC133" s="1">
        <f t="shared" si="23"/>
        <v>78</v>
      </c>
      <c r="AD133" s="1">
        <v>1</v>
      </c>
      <c r="AE133" s="1">
        <v>1</v>
      </c>
      <c r="AF133" s="1">
        <v>16</v>
      </c>
      <c r="AG133" s="1">
        <f t="shared" si="24"/>
        <v>18</v>
      </c>
      <c r="AH133" s="12">
        <v>41.3</v>
      </c>
      <c r="AI133" s="12">
        <v>0</v>
      </c>
      <c r="AJ133" s="12">
        <v>14.14</v>
      </c>
      <c r="AK133" s="12">
        <f t="shared" si="25"/>
        <v>55.44</v>
      </c>
      <c r="AL133" s="1">
        <v>3</v>
      </c>
      <c r="AM133" s="1">
        <v>2</v>
      </c>
      <c r="AN133" s="1">
        <v>32</v>
      </c>
      <c r="AO133" s="1">
        <f t="shared" si="26"/>
        <v>37</v>
      </c>
      <c r="AP133" s="1">
        <v>0</v>
      </c>
      <c r="AQ133" s="1">
        <v>0</v>
      </c>
      <c r="AR133" s="1">
        <v>0</v>
      </c>
      <c r="AS133" s="1">
        <f t="shared" si="27"/>
        <v>0</v>
      </c>
      <c r="AT133" s="1">
        <v>0</v>
      </c>
      <c r="AU133" s="1">
        <v>0</v>
      </c>
      <c r="AV133" s="1">
        <v>0</v>
      </c>
      <c r="AW133" s="1">
        <f t="shared" si="28"/>
        <v>0</v>
      </c>
      <c r="AX133" s="1">
        <v>104</v>
      </c>
      <c r="AY133" s="1">
        <v>42</v>
      </c>
      <c r="AZ133" s="1">
        <v>0</v>
      </c>
      <c r="BA133" s="1">
        <v>0</v>
      </c>
      <c r="BB133" s="1">
        <v>0</v>
      </c>
      <c r="BC133" s="1">
        <f t="shared" si="29"/>
        <v>146</v>
      </c>
      <c r="BD133" s="1">
        <v>7</v>
      </c>
      <c r="BE133" s="1">
        <v>0</v>
      </c>
      <c r="BF133" s="16">
        <v>1676</v>
      </c>
    </row>
    <row r="134" spans="1:58">
      <c r="A134" s="1">
        <v>2004</v>
      </c>
      <c r="B134" s="1" t="s">
        <v>115</v>
      </c>
      <c r="C134" s="12">
        <v>0</v>
      </c>
      <c r="D134" s="12">
        <v>55.44</v>
      </c>
      <c r="E134" s="12">
        <v>0</v>
      </c>
      <c r="F134" s="12">
        <v>0</v>
      </c>
      <c r="G134" s="12">
        <f t="shared" si="20"/>
        <v>55.44</v>
      </c>
      <c r="H134" s="12">
        <f>+SMar_InfraMR[[#This Row],[Total Líneas de Explotación ]]</f>
        <v>55.44</v>
      </c>
      <c r="I134" s="12">
        <f>+SMar_InfraMR[[#This Row],[Total Líneas de Explotación ]]</f>
        <v>55.44</v>
      </c>
      <c r="J134" s="12">
        <v>135.47999999999999</v>
      </c>
      <c r="K134" s="12">
        <v>0</v>
      </c>
      <c r="L134" s="12">
        <v>0</v>
      </c>
      <c r="M134" s="12">
        <v>0</v>
      </c>
      <c r="N134" s="12">
        <f>+SMar_InfraMR[[#This Row],[A.03.1 -  Longitud de Vías de Explotación No Electrificadas Troncales y Ramales (vía principal) (km)]]+SMar_InfraMR[[#This Row],[A.04.1 -  Longitud de Vías de Explotación Electrificadas Troncales y Ramales (vía principal) (km)]]</f>
        <v>135.47999999999999</v>
      </c>
      <c r="O134" s="12">
        <f>+SMar_InfraMR[[#This Row],[Total Vías (excluido Auxiliares)]]</f>
        <v>135.47999999999999</v>
      </c>
      <c r="P134" s="1">
        <v>19</v>
      </c>
      <c r="Q134" s="1">
        <v>1</v>
      </c>
      <c r="R134" s="1">
        <v>0</v>
      </c>
      <c r="S134" s="1">
        <f t="shared" si="21"/>
        <v>20</v>
      </c>
      <c r="T134" s="1">
        <v>0</v>
      </c>
      <c r="U134" s="1">
        <v>56</v>
      </c>
      <c r="V134" s="1">
        <v>0</v>
      </c>
      <c r="W134" s="1">
        <v>0</v>
      </c>
      <c r="X134" s="1">
        <v>0</v>
      </c>
      <c r="Y134" s="1">
        <f t="shared" si="22"/>
        <v>56</v>
      </c>
      <c r="Z134" s="1">
        <v>17</v>
      </c>
      <c r="AA134" s="1">
        <v>5</v>
      </c>
      <c r="AB134" s="1">
        <f>+SMar_InfraMR[[#This Row],[Total Pasos Vehiculares a Nivel]]</f>
        <v>56</v>
      </c>
      <c r="AC134" s="1">
        <f t="shared" si="23"/>
        <v>78</v>
      </c>
      <c r="AD134" s="1">
        <v>1</v>
      </c>
      <c r="AE134" s="1">
        <v>1</v>
      </c>
      <c r="AF134" s="1">
        <v>16</v>
      </c>
      <c r="AG134" s="1">
        <f t="shared" si="24"/>
        <v>18</v>
      </c>
      <c r="AH134" s="12">
        <v>41.3</v>
      </c>
      <c r="AI134" s="12">
        <v>0</v>
      </c>
      <c r="AJ134" s="12">
        <v>14.14</v>
      </c>
      <c r="AK134" s="12">
        <f t="shared" si="25"/>
        <v>55.44</v>
      </c>
      <c r="AL134" s="1">
        <v>3</v>
      </c>
      <c r="AM134" s="1">
        <v>2</v>
      </c>
      <c r="AN134" s="1">
        <v>32</v>
      </c>
      <c r="AO134" s="1">
        <f t="shared" si="26"/>
        <v>37</v>
      </c>
      <c r="AP134" s="1">
        <v>0</v>
      </c>
      <c r="AQ134" s="1">
        <v>0</v>
      </c>
      <c r="AR134" s="1">
        <v>0</v>
      </c>
      <c r="AS134" s="1">
        <f t="shared" si="27"/>
        <v>0</v>
      </c>
      <c r="AT134" s="1">
        <v>0</v>
      </c>
      <c r="AU134" s="1">
        <v>0</v>
      </c>
      <c r="AV134" s="1">
        <v>0</v>
      </c>
      <c r="AW134" s="1">
        <f t="shared" si="28"/>
        <v>0</v>
      </c>
      <c r="AX134" s="1">
        <v>104</v>
      </c>
      <c r="AY134" s="1">
        <v>42</v>
      </c>
      <c r="AZ134" s="1">
        <v>0</v>
      </c>
      <c r="BA134" s="1">
        <v>0</v>
      </c>
      <c r="BB134" s="1">
        <v>0</v>
      </c>
      <c r="BC134" s="1">
        <f t="shared" si="29"/>
        <v>146</v>
      </c>
      <c r="BD134" s="1">
        <v>7</v>
      </c>
      <c r="BE134" s="1">
        <v>0</v>
      </c>
      <c r="BF134" s="16">
        <v>1676</v>
      </c>
    </row>
    <row r="135" spans="1:58">
      <c r="A135" s="1">
        <v>2004</v>
      </c>
      <c r="B135" s="1" t="s">
        <v>116</v>
      </c>
      <c r="C135" s="12">
        <v>0</v>
      </c>
      <c r="D135" s="12">
        <v>55.44</v>
      </c>
      <c r="E135" s="12">
        <v>0</v>
      </c>
      <c r="F135" s="12">
        <v>0</v>
      </c>
      <c r="G135" s="12">
        <f t="shared" si="20"/>
        <v>55.44</v>
      </c>
      <c r="H135" s="12">
        <f>+SMar_InfraMR[[#This Row],[Total Líneas de Explotación ]]</f>
        <v>55.44</v>
      </c>
      <c r="I135" s="12">
        <f>+SMar_InfraMR[[#This Row],[Total Líneas de Explotación ]]</f>
        <v>55.44</v>
      </c>
      <c r="J135" s="12">
        <v>135.47999999999999</v>
      </c>
      <c r="K135" s="12">
        <v>0</v>
      </c>
      <c r="L135" s="12">
        <v>0</v>
      </c>
      <c r="M135" s="12">
        <v>0</v>
      </c>
      <c r="N135" s="12">
        <f>+SMar_InfraMR[[#This Row],[A.03.1 -  Longitud de Vías de Explotación No Electrificadas Troncales y Ramales (vía principal) (km)]]+SMar_InfraMR[[#This Row],[A.04.1 -  Longitud de Vías de Explotación Electrificadas Troncales y Ramales (vía principal) (km)]]</f>
        <v>135.47999999999999</v>
      </c>
      <c r="O135" s="12">
        <f>+SMar_InfraMR[[#This Row],[Total Vías (excluido Auxiliares)]]</f>
        <v>135.47999999999999</v>
      </c>
      <c r="P135" s="1">
        <v>19</v>
      </c>
      <c r="Q135" s="1">
        <v>1</v>
      </c>
      <c r="R135" s="1">
        <v>0</v>
      </c>
      <c r="S135" s="1">
        <f t="shared" si="21"/>
        <v>20</v>
      </c>
      <c r="T135" s="1">
        <v>0</v>
      </c>
      <c r="U135" s="1">
        <v>56</v>
      </c>
      <c r="V135" s="1">
        <v>0</v>
      </c>
      <c r="W135" s="1">
        <v>0</v>
      </c>
      <c r="X135" s="1">
        <v>0</v>
      </c>
      <c r="Y135" s="1">
        <f t="shared" si="22"/>
        <v>56</v>
      </c>
      <c r="Z135" s="1">
        <v>17</v>
      </c>
      <c r="AA135" s="1">
        <v>5</v>
      </c>
      <c r="AB135" s="1">
        <f>+SMar_InfraMR[[#This Row],[Total Pasos Vehiculares a Nivel]]</f>
        <v>56</v>
      </c>
      <c r="AC135" s="1">
        <f t="shared" si="23"/>
        <v>78</v>
      </c>
      <c r="AD135" s="1">
        <v>1</v>
      </c>
      <c r="AE135" s="1">
        <v>1</v>
      </c>
      <c r="AF135" s="1">
        <v>16</v>
      </c>
      <c r="AG135" s="1">
        <f t="shared" si="24"/>
        <v>18</v>
      </c>
      <c r="AH135" s="12">
        <v>41.3</v>
      </c>
      <c r="AI135" s="12">
        <v>0</v>
      </c>
      <c r="AJ135" s="12">
        <v>14.14</v>
      </c>
      <c r="AK135" s="12">
        <f t="shared" si="25"/>
        <v>55.44</v>
      </c>
      <c r="AL135" s="1">
        <v>3</v>
      </c>
      <c r="AM135" s="1">
        <v>2</v>
      </c>
      <c r="AN135" s="1">
        <v>32</v>
      </c>
      <c r="AO135" s="1">
        <f t="shared" si="26"/>
        <v>37</v>
      </c>
      <c r="AP135" s="1">
        <v>0</v>
      </c>
      <c r="AQ135" s="1">
        <v>0</v>
      </c>
      <c r="AR135" s="1">
        <v>0</v>
      </c>
      <c r="AS135" s="1">
        <f t="shared" si="27"/>
        <v>0</v>
      </c>
      <c r="AT135" s="1">
        <v>0</v>
      </c>
      <c r="AU135" s="1">
        <v>0</v>
      </c>
      <c r="AV135" s="1">
        <v>0</v>
      </c>
      <c r="AW135" s="1">
        <f t="shared" si="28"/>
        <v>0</v>
      </c>
      <c r="AX135" s="1">
        <v>104</v>
      </c>
      <c r="AY135" s="1">
        <v>42</v>
      </c>
      <c r="AZ135" s="1">
        <v>0</v>
      </c>
      <c r="BA135" s="1">
        <v>0</v>
      </c>
      <c r="BB135" s="1">
        <v>0</v>
      </c>
      <c r="BC135" s="1">
        <f t="shared" si="29"/>
        <v>146</v>
      </c>
      <c r="BD135" s="1">
        <v>7</v>
      </c>
      <c r="BE135" s="1">
        <v>0</v>
      </c>
      <c r="BF135" s="16">
        <v>1676</v>
      </c>
    </row>
    <row r="136" spans="1:58">
      <c r="A136" s="1">
        <v>2004</v>
      </c>
      <c r="B136" s="1" t="s">
        <v>117</v>
      </c>
      <c r="C136" s="12">
        <v>0</v>
      </c>
      <c r="D136" s="12">
        <v>55.44</v>
      </c>
      <c r="E136" s="12">
        <v>0</v>
      </c>
      <c r="F136" s="12">
        <v>0</v>
      </c>
      <c r="G136" s="12">
        <f t="shared" si="20"/>
        <v>55.44</v>
      </c>
      <c r="H136" s="12">
        <f>+SMar_InfraMR[[#This Row],[Total Líneas de Explotación ]]</f>
        <v>55.44</v>
      </c>
      <c r="I136" s="12">
        <f>+SMar_InfraMR[[#This Row],[Total Líneas de Explotación ]]</f>
        <v>55.44</v>
      </c>
      <c r="J136" s="12">
        <v>135.47999999999999</v>
      </c>
      <c r="K136" s="12">
        <v>0</v>
      </c>
      <c r="L136" s="12">
        <v>0</v>
      </c>
      <c r="M136" s="12">
        <v>0</v>
      </c>
      <c r="N136" s="12">
        <f>+SMar_InfraMR[[#This Row],[A.03.1 -  Longitud de Vías de Explotación No Electrificadas Troncales y Ramales (vía principal) (km)]]+SMar_InfraMR[[#This Row],[A.04.1 -  Longitud de Vías de Explotación Electrificadas Troncales y Ramales (vía principal) (km)]]</f>
        <v>135.47999999999999</v>
      </c>
      <c r="O136" s="12">
        <f>+SMar_InfraMR[[#This Row],[Total Vías (excluido Auxiliares)]]</f>
        <v>135.47999999999999</v>
      </c>
      <c r="P136" s="1">
        <v>19</v>
      </c>
      <c r="Q136" s="1">
        <v>1</v>
      </c>
      <c r="R136" s="1">
        <v>0</v>
      </c>
      <c r="S136" s="1">
        <f t="shared" si="21"/>
        <v>20</v>
      </c>
      <c r="T136" s="1">
        <v>0</v>
      </c>
      <c r="U136" s="1">
        <v>56</v>
      </c>
      <c r="V136" s="1">
        <v>0</v>
      </c>
      <c r="W136" s="1">
        <v>0</v>
      </c>
      <c r="X136" s="1">
        <v>0</v>
      </c>
      <c r="Y136" s="1">
        <f t="shared" si="22"/>
        <v>56</v>
      </c>
      <c r="Z136" s="1">
        <v>17</v>
      </c>
      <c r="AA136" s="1">
        <v>5</v>
      </c>
      <c r="AB136" s="1">
        <f>+SMar_InfraMR[[#This Row],[Total Pasos Vehiculares a Nivel]]</f>
        <v>56</v>
      </c>
      <c r="AC136" s="1">
        <f t="shared" si="23"/>
        <v>78</v>
      </c>
      <c r="AD136" s="1">
        <v>1</v>
      </c>
      <c r="AE136" s="1">
        <v>1</v>
      </c>
      <c r="AF136" s="1">
        <v>16</v>
      </c>
      <c r="AG136" s="1">
        <f t="shared" si="24"/>
        <v>18</v>
      </c>
      <c r="AH136" s="12">
        <v>41.3</v>
      </c>
      <c r="AI136" s="12">
        <v>0</v>
      </c>
      <c r="AJ136" s="12">
        <v>14.14</v>
      </c>
      <c r="AK136" s="12">
        <f t="shared" si="25"/>
        <v>55.44</v>
      </c>
      <c r="AL136" s="1">
        <v>3</v>
      </c>
      <c r="AM136" s="1">
        <v>2</v>
      </c>
      <c r="AN136" s="1">
        <v>32</v>
      </c>
      <c r="AO136" s="1">
        <f t="shared" si="26"/>
        <v>37</v>
      </c>
      <c r="AP136" s="1">
        <v>0</v>
      </c>
      <c r="AQ136" s="1">
        <v>0</v>
      </c>
      <c r="AR136" s="1">
        <v>0</v>
      </c>
      <c r="AS136" s="1">
        <f t="shared" si="27"/>
        <v>0</v>
      </c>
      <c r="AT136" s="1">
        <v>0</v>
      </c>
      <c r="AU136" s="1">
        <v>0</v>
      </c>
      <c r="AV136" s="1">
        <v>0</v>
      </c>
      <c r="AW136" s="1">
        <f t="shared" si="28"/>
        <v>0</v>
      </c>
      <c r="AX136" s="1">
        <v>104</v>
      </c>
      <c r="AY136" s="1">
        <v>42</v>
      </c>
      <c r="AZ136" s="1">
        <v>0</v>
      </c>
      <c r="BA136" s="1">
        <v>0</v>
      </c>
      <c r="BB136" s="1">
        <v>0</v>
      </c>
      <c r="BC136" s="1">
        <f t="shared" si="29"/>
        <v>146</v>
      </c>
      <c r="BD136" s="1">
        <v>7</v>
      </c>
      <c r="BE136" s="1">
        <v>0</v>
      </c>
      <c r="BF136" s="16">
        <v>1676</v>
      </c>
    </row>
    <row r="137" spans="1:58">
      <c r="A137" s="1">
        <v>2004</v>
      </c>
      <c r="B137" s="1" t="s">
        <v>118</v>
      </c>
      <c r="C137" s="12">
        <v>0</v>
      </c>
      <c r="D137" s="12">
        <v>55.44</v>
      </c>
      <c r="E137" s="12">
        <v>0</v>
      </c>
      <c r="F137" s="12">
        <v>0</v>
      </c>
      <c r="G137" s="12">
        <f t="shared" si="20"/>
        <v>55.44</v>
      </c>
      <c r="H137" s="12">
        <f>+SMar_InfraMR[[#This Row],[Total Líneas de Explotación ]]</f>
        <v>55.44</v>
      </c>
      <c r="I137" s="12">
        <f>+SMar_InfraMR[[#This Row],[Total Líneas de Explotación ]]</f>
        <v>55.44</v>
      </c>
      <c r="J137" s="12">
        <v>135.47999999999999</v>
      </c>
      <c r="K137" s="12">
        <v>0</v>
      </c>
      <c r="L137" s="12">
        <v>0</v>
      </c>
      <c r="M137" s="12">
        <v>0</v>
      </c>
      <c r="N137" s="12">
        <f>+SMar_InfraMR[[#This Row],[A.03.1 -  Longitud de Vías de Explotación No Electrificadas Troncales y Ramales (vía principal) (km)]]+SMar_InfraMR[[#This Row],[A.04.1 -  Longitud de Vías de Explotación Electrificadas Troncales y Ramales (vía principal) (km)]]</f>
        <v>135.47999999999999</v>
      </c>
      <c r="O137" s="12">
        <f>+SMar_InfraMR[[#This Row],[Total Vías (excluido Auxiliares)]]</f>
        <v>135.47999999999999</v>
      </c>
      <c r="P137" s="1">
        <v>19</v>
      </c>
      <c r="Q137" s="1">
        <v>1</v>
      </c>
      <c r="R137" s="1">
        <v>0</v>
      </c>
      <c r="S137" s="1">
        <f t="shared" si="21"/>
        <v>20</v>
      </c>
      <c r="T137" s="1">
        <v>0</v>
      </c>
      <c r="U137" s="1">
        <v>56</v>
      </c>
      <c r="V137" s="1">
        <v>0</v>
      </c>
      <c r="W137" s="1">
        <v>0</v>
      </c>
      <c r="X137" s="1">
        <v>0</v>
      </c>
      <c r="Y137" s="1">
        <f t="shared" si="22"/>
        <v>56</v>
      </c>
      <c r="Z137" s="1">
        <v>17</v>
      </c>
      <c r="AA137" s="1">
        <v>5</v>
      </c>
      <c r="AB137" s="1">
        <f>+SMar_InfraMR[[#This Row],[Total Pasos Vehiculares a Nivel]]</f>
        <v>56</v>
      </c>
      <c r="AC137" s="1">
        <f t="shared" si="23"/>
        <v>78</v>
      </c>
      <c r="AD137" s="1">
        <v>1</v>
      </c>
      <c r="AE137" s="1">
        <v>1</v>
      </c>
      <c r="AF137" s="1">
        <v>16</v>
      </c>
      <c r="AG137" s="1">
        <f t="shared" si="24"/>
        <v>18</v>
      </c>
      <c r="AH137" s="12">
        <v>41.3</v>
      </c>
      <c r="AI137" s="12">
        <v>0</v>
      </c>
      <c r="AJ137" s="12">
        <v>14.14</v>
      </c>
      <c r="AK137" s="12">
        <f t="shared" si="25"/>
        <v>55.44</v>
      </c>
      <c r="AL137" s="1">
        <v>3</v>
      </c>
      <c r="AM137" s="1">
        <v>2</v>
      </c>
      <c r="AN137" s="1">
        <v>32</v>
      </c>
      <c r="AO137" s="1">
        <f t="shared" si="26"/>
        <v>37</v>
      </c>
      <c r="AP137" s="1">
        <v>0</v>
      </c>
      <c r="AQ137" s="1">
        <v>0</v>
      </c>
      <c r="AR137" s="1">
        <v>0</v>
      </c>
      <c r="AS137" s="1">
        <f t="shared" si="27"/>
        <v>0</v>
      </c>
      <c r="AT137" s="1">
        <v>0</v>
      </c>
      <c r="AU137" s="1">
        <v>0</v>
      </c>
      <c r="AV137" s="1">
        <v>0</v>
      </c>
      <c r="AW137" s="1">
        <f t="shared" si="28"/>
        <v>0</v>
      </c>
      <c r="AX137" s="1">
        <v>104</v>
      </c>
      <c r="AY137" s="1">
        <v>42</v>
      </c>
      <c r="AZ137" s="1">
        <v>0</v>
      </c>
      <c r="BA137" s="1">
        <v>0</v>
      </c>
      <c r="BB137" s="1">
        <v>0</v>
      </c>
      <c r="BC137" s="1">
        <f t="shared" si="29"/>
        <v>146</v>
      </c>
      <c r="BD137" s="1">
        <v>7</v>
      </c>
      <c r="BE137" s="1">
        <v>0</v>
      </c>
      <c r="BF137" s="16">
        <v>1676</v>
      </c>
    </row>
    <row r="138" spans="1:58">
      <c r="A138" s="1">
        <v>2004</v>
      </c>
      <c r="B138" s="1" t="s">
        <v>119</v>
      </c>
      <c r="C138" s="12">
        <v>0</v>
      </c>
      <c r="D138" s="12">
        <v>55.44</v>
      </c>
      <c r="E138" s="12">
        <v>0</v>
      </c>
      <c r="F138" s="12">
        <v>0</v>
      </c>
      <c r="G138" s="12">
        <f t="shared" si="20"/>
        <v>55.44</v>
      </c>
      <c r="H138" s="12">
        <f>+SMar_InfraMR[[#This Row],[Total Líneas de Explotación ]]</f>
        <v>55.44</v>
      </c>
      <c r="I138" s="12">
        <f>+SMar_InfraMR[[#This Row],[Total Líneas de Explotación ]]</f>
        <v>55.44</v>
      </c>
      <c r="J138" s="12">
        <v>135.47999999999999</v>
      </c>
      <c r="K138" s="12">
        <v>0</v>
      </c>
      <c r="L138" s="12">
        <v>0</v>
      </c>
      <c r="M138" s="12">
        <v>0</v>
      </c>
      <c r="N138" s="12">
        <f>+SMar_InfraMR[[#This Row],[A.03.1 -  Longitud de Vías de Explotación No Electrificadas Troncales y Ramales (vía principal) (km)]]+SMar_InfraMR[[#This Row],[A.04.1 -  Longitud de Vías de Explotación Electrificadas Troncales y Ramales (vía principal) (km)]]</f>
        <v>135.47999999999999</v>
      </c>
      <c r="O138" s="12">
        <f>+SMar_InfraMR[[#This Row],[Total Vías (excluido Auxiliares)]]</f>
        <v>135.47999999999999</v>
      </c>
      <c r="P138" s="1">
        <v>19</v>
      </c>
      <c r="Q138" s="1">
        <v>1</v>
      </c>
      <c r="R138" s="1">
        <v>0</v>
      </c>
      <c r="S138" s="1">
        <f t="shared" si="21"/>
        <v>20</v>
      </c>
      <c r="T138" s="1">
        <v>0</v>
      </c>
      <c r="U138" s="1">
        <v>56</v>
      </c>
      <c r="V138" s="1">
        <v>0</v>
      </c>
      <c r="W138" s="1">
        <v>0</v>
      </c>
      <c r="X138" s="1">
        <v>0</v>
      </c>
      <c r="Y138" s="1">
        <f t="shared" si="22"/>
        <v>56</v>
      </c>
      <c r="Z138" s="1">
        <v>17</v>
      </c>
      <c r="AA138" s="1">
        <v>5</v>
      </c>
      <c r="AB138" s="1">
        <f>+SMar_InfraMR[[#This Row],[Total Pasos Vehiculares a Nivel]]</f>
        <v>56</v>
      </c>
      <c r="AC138" s="1">
        <f t="shared" si="23"/>
        <v>78</v>
      </c>
      <c r="AD138" s="1">
        <v>1</v>
      </c>
      <c r="AE138" s="1">
        <v>1</v>
      </c>
      <c r="AF138" s="1">
        <v>16</v>
      </c>
      <c r="AG138" s="1">
        <f t="shared" si="24"/>
        <v>18</v>
      </c>
      <c r="AH138" s="12">
        <v>41.3</v>
      </c>
      <c r="AI138" s="12">
        <v>0</v>
      </c>
      <c r="AJ138" s="12">
        <v>14.14</v>
      </c>
      <c r="AK138" s="12">
        <f t="shared" si="25"/>
        <v>55.44</v>
      </c>
      <c r="AL138" s="1">
        <v>3</v>
      </c>
      <c r="AM138" s="1">
        <v>2</v>
      </c>
      <c r="AN138" s="1">
        <v>32</v>
      </c>
      <c r="AO138" s="1">
        <f t="shared" si="26"/>
        <v>37</v>
      </c>
      <c r="AP138" s="1">
        <v>0</v>
      </c>
      <c r="AQ138" s="1">
        <v>0</v>
      </c>
      <c r="AR138" s="1">
        <v>0</v>
      </c>
      <c r="AS138" s="1">
        <f t="shared" si="27"/>
        <v>0</v>
      </c>
      <c r="AT138" s="1">
        <v>0</v>
      </c>
      <c r="AU138" s="1">
        <v>0</v>
      </c>
      <c r="AV138" s="1">
        <v>0</v>
      </c>
      <c r="AW138" s="1">
        <f t="shared" si="28"/>
        <v>0</v>
      </c>
      <c r="AX138" s="1">
        <v>104</v>
      </c>
      <c r="AY138" s="1">
        <v>42</v>
      </c>
      <c r="AZ138" s="1">
        <v>0</v>
      </c>
      <c r="BA138" s="1">
        <v>0</v>
      </c>
      <c r="BB138" s="1">
        <v>0</v>
      </c>
      <c r="BC138" s="1">
        <f t="shared" si="29"/>
        <v>146</v>
      </c>
      <c r="BD138" s="1">
        <v>7</v>
      </c>
      <c r="BE138" s="1">
        <v>0</v>
      </c>
      <c r="BF138" s="16">
        <v>1676</v>
      </c>
    </row>
    <row r="139" spans="1:58">
      <c r="A139" s="1">
        <v>2004</v>
      </c>
      <c r="B139" s="1" t="s">
        <v>120</v>
      </c>
      <c r="C139" s="12">
        <v>0</v>
      </c>
      <c r="D139" s="12">
        <v>55.44</v>
      </c>
      <c r="E139" s="12">
        <v>0</v>
      </c>
      <c r="F139" s="12">
        <v>0</v>
      </c>
      <c r="G139" s="12">
        <f t="shared" si="20"/>
        <v>55.44</v>
      </c>
      <c r="H139" s="12">
        <f>+SMar_InfraMR[[#This Row],[Total Líneas de Explotación ]]</f>
        <v>55.44</v>
      </c>
      <c r="I139" s="12">
        <f>+SMar_InfraMR[[#This Row],[Total Líneas de Explotación ]]</f>
        <v>55.44</v>
      </c>
      <c r="J139" s="12">
        <v>135.47999999999999</v>
      </c>
      <c r="K139" s="12">
        <v>0</v>
      </c>
      <c r="L139" s="12">
        <v>0</v>
      </c>
      <c r="M139" s="12">
        <v>0</v>
      </c>
      <c r="N139" s="12">
        <f>+SMar_InfraMR[[#This Row],[A.03.1 -  Longitud de Vías de Explotación No Electrificadas Troncales y Ramales (vía principal) (km)]]+SMar_InfraMR[[#This Row],[A.04.1 -  Longitud de Vías de Explotación Electrificadas Troncales y Ramales (vía principal) (km)]]</f>
        <v>135.47999999999999</v>
      </c>
      <c r="O139" s="12">
        <f>+SMar_InfraMR[[#This Row],[Total Vías (excluido Auxiliares)]]</f>
        <v>135.47999999999999</v>
      </c>
      <c r="P139" s="1">
        <v>19</v>
      </c>
      <c r="Q139" s="1">
        <v>1</v>
      </c>
      <c r="R139" s="1">
        <v>0</v>
      </c>
      <c r="S139" s="1">
        <f t="shared" si="21"/>
        <v>20</v>
      </c>
      <c r="T139" s="1">
        <v>0</v>
      </c>
      <c r="U139" s="1">
        <v>56</v>
      </c>
      <c r="V139" s="1">
        <v>0</v>
      </c>
      <c r="W139" s="1">
        <v>0</v>
      </c>
      <c r="X139" s="1">
        <v>0</v>
      </c>
      <c r="Y139" s="1">
        <f t="shared" si="22"/>
        <v>56</v>
      </c>
      <c r="Z139" s="1">
        <v>17</v>
      </c>
      <c r="AA139" s="1">
        <v>5</v>
      </c>
      <c r="AB139" s="1">
        <f>+SMar_InfraMR[[#This Row],[Total Pasos Vehiculares a Nivel]]</f>
        <v>56</v>
      </c>
      <c r="AC139" s="1">
        <f t="shared" si="23"/>
        <v>78</v>
      </c>
      <c r="AD139" s="1">
        <v>1</v>
      </c>
      <c r="AE139" s="1">
        <v>1</v>
      </c>
      <c r="AF139" s="1">
        <v>16</v>
      </c>
      <c r="AG139" s="1">
        <f t="shared" si="24"/>
        <v>18</v>
      </c>
      <c r="AH139" s="12">
        <v>41.3</v>
      </c>
      <c r="AI139" s="12">
        <v>0</v>
      </c>
      <c r="AJ139" s="12">
        <v>14.14</v>
      </c>
      <c r="AK139" s="12">
        <f t="shared" si="25"/>
        <v>55.44</v>
      </c>
      <c r="AL139" s="1">
        <v>3</v>
      </c>
      <c r="AM139" s="1">
        <v>2</v>
      </c>
      <c r="AN139" s="1">
        <v>32</v>
      </c>
      <c r="AO139" s="1">
        <f t="shared" si="26"/>
        <v>37</v>
      </c>
      <c r="AP139" s="1">
        <v>0</v>
      </c>
      <c r="AQ139" s="1">
        <v>0</v>
      </c>
      <c r="AR139" s="1">
        <v>0</v>
      </c>
      <c r="AS139" s="1">
        <f t="shared" si="27"/>
        <v>0</v>
      </c>
      <c r="AT139" s="1">
        <v>0</v>
      </c>
      <c r="AU139" s="1">
        <v>0</v>
      </c>
      <c r="AV139" s="1">
        <v>0</v>
      </c>
      <c r="AW139" s="1">
        <f t="shared" si="28"/>
        <v>0</v>
      </c>
      <c r="AX139" s="1">
        <v>104</v>
      </c>
      <c r="AY139" s="1">
        <v>42</v>
      </c>
      <c r="AZ139" s="1">
        <v>0</v>
      </c>
      <c r="BA139" s="1">
        <v>0</v>
      </c>
      <c r="BB139" s="1">
        <v>0</v>
      </c>
      <c r="BC139" s="1">
        <f t="shared" si="29"/>
        <v>146</v>
      </c>
      <c r="BD139" s="1">
        <v>7</v>
      </c>
      <c r="BE139" s="1">
        <v>0</v>
      </c>
      <c r="BF139" s="16">
        <v>1676</v>
      </c>
    </row>
    <row r="140" spans="1:58">
      <c r="A140" s="1">
        <v>2004</v>
      </c>
      <c r="B140" s="1" t="s">
        <v>121</v>
      </c>
      <c r="C140" s="12">
        <v>0</v>
      </c>
      <c r="D140" s="12">
        <v>55.44</v>
      </c>
      <c r="E140" s="12">
        <v>0</v>
      </c>
      <c r="F140" s="12">
        <v>0</v>
      </c>
      <c r="G140" s="12">
        <f t="shared" si="20"/>
        <v>55.44</v>
      </c>
      <c r="H140" s="12">
        <f>+SMar_InfraMR[[#This Row],[Total Líneas de Explotación ]]</f>
        <v>55.44</v>
      </c>
      <c r="I140" s="12">
        <f>+SMar_InfraMR[[#This Row],[Total Líneas de Explotación ]]</f>
        <v>55.44</v>
      </c>
      <c r="J140" s="12">
        <v>135.47999999999999</v>
      </c>
      <c r="K140" s="12">
        <v>0</v>
      </c>
      <c r="L140" s="12">
        <v>0</v>
      </c>
      <c r="M140" s="12">
        <v>0</v>
      </c>
      <c r="N140" s="12">
        <f>+SMar_InfraMR[[#This Row],[A.03.1 -  Longitud de Vías de Explotación No Electrificadas Troncales y Ramales (vía principal) (km)]]+SMar_InfraMR[[#This Row],[A.04.1 -  Longitud de Vías de Explotación Electrificadas Troncales y Ramales (vía principal) (km)]]</f>
        <v>135.47999999999999</v>
      </c>
      <c r="O140" s="12">
        <f>+SMar_InfraMR[[#This Row],[Total Vías (excluido Auxiliares)]]</f>
        <v>135.47999999999999</v>
      </c>
      <c r="P140" s="1">
        <v>19</v>
      </c>
      <c r="Q140" s="1">
        <v>1</v>
      </c>
      <c r="R140" s="1">
        <v>0</v>
      </c>
      <c r="S140" s="1">
        <f t="shared" si="21"/>
        <v>20</v>
      </c>
      <c r="T140" s="1">
        <v>0</v>
      </c>
      <c r="U140" s="1">
        <v>56</v>
      </c>
      <c r="V140" s="1">
        <v>0</v>
      </c>
      <c r="W140" s="1">
        <v>0</v>
      </c>
      <c r="X140" s="1">
        <v>0</v>
      </c>
      <c r="Y140" s="1">
        <f t="shared" si="22"/>
        <v>56</v>
      </c>
      <c r="Z140" s="1">
        <v>17</v>
      </c>
      <c r="AA140" s="1">
        <v>5</v>
      </c>
      <c r="AB140" s="1">
        <f>+SMar_InfraMR[[#This Row],[Total Pasos Vehiculares a Nivel]]</f>
        <v>56</v>
      </c>
      <c r="AC140" s="1">
        <f t="shared" si="23"/>
        <v>78</v>
      </c>
      <c r="AD140" s="1">
        <v>1</v>
      </c>
      <c r="AE140" s="1">
        <v>1</v>
      </c>
      <c r="AF140" s="1">
        <v>16</v>
      </c>
      <c r="AG140" s="1">
        <f t="shared" si="24"/>
        <v>18</v>
      </c>
      <c r="AH140" s="12">
        <v>41.3</v>
      </c>
      <c r="AI140" s="12">
        <v>0</v>
      </c>
      <c r="AJ140" s="12">
        <v>14.14</v>
      </c>
      <c r="AK140" s="12">
        <f t="shared" si="25"/>
        <v>55.44</v>
      </c>
      <c r="AL140" s="1">
        <v>3</v>
      </c>
      <c r="AM140" s="1">
        <v>2</v>
      </c>
      <c r="AN140" s="1">
        <v>32</v>
      </c>
      <c r="AO140" s="1">
        <f t="shared" si="26"/>
        <v>37</v>
      </c>
      <c r="AP140" s="1">
        <v>0</v>
      </c>
      <c r="AQ140" s="1">
        <v>0</v>
      </c>
      <c r="AR140" s="1">
        <v>0</v>
      </c>
      <c r="AS140" s="1">
        <f t="shared" si="27"/>
        <v>0</v>
      </c>
      <c r="AT140" s="1">
        <v>0</v>
      </c>
      <c r="AU140" s="1">
        <v>0</v>
      </c>
      <c r="AV140" s="1">
        <v>0</v>
      </c>
      <c r="AW140" s="1">
        <f t="shared" si="28"/>
        <v>0</v>
      </c>
      <c r="AX140" s="1">
        <v>104</v>
      </c>
      <c r="AY140" s="1">
        <v>42</v>
      </c>
      <c r="AZ140" s="1">
        <v>0</v>
      </c>
      <c r="BA140" s="1">
        <v>0</v>
      </c>
      <c r="BB140" s="1">
        <v>0</v>
      </c>
      <c r="BC140" s="1">
        <f t="shared" si="29"/>
        <v>146</v>
      </c>
      <c r="BD140" s="1">
        <v>7</v>
      </c>
      <c r="BE140" s="1">
        <v>0</v>
      </c>
      <c r="BF140" s="16">
        <v>1676</v>
      </c>
    </row>
    <row r="141" spans="1:58">
      <c r="A141" s="1">
        <v>2004</v>
      </c>
      <c r="B141" s="1" t="s">
        <v>122</v>
      </c>
      <c r="C141" s="12">
        <v>0</v>
      </c>
      <c r="D141" s="12">
        <v>55.44</v>
      </c>
      <c r="E141" s="12">
        <v>0</v>
      </c>
      <c r="F141" s="12">
        <v>0</v>
      </c>
      <c r="G141" s="12">
        <f t="shared" si="20"/>
        <v>55.44</v>
      </c>
      <c r="H141" s="12">
        <f>+SMar_InfraMR[[#This Row],[Total Líneas de Explotación ]]</f>
        <v>55.44</v>
      </c>
      <c r="I141" s="12">
        <f>+SMar_InfraMR[[#This Row],[Total Líneas de Explotación ]]</f>
        <v>55.44</v>
      </c>
      <c r="J141" s="12">
        <v>135.47999999999999</v>
      </c>
      <c r="K141" s="12">
        <v>0</v>
      </c>
      <c r="L141" s="12">
        <v>0</v>
      </c>
      <c r="M141" s="12">
        <v>0</v>
      </c>
      <c r="N141" s="12">
        <f>+SMar_InfraMR[[#This Row],[A.03.1 -  Longitud de Vías de Explotación No Electrificadas Troncales y Ramales (vía principal) (km)]]+SMar_InfraMR[[#This Row],[A.04.1 -  Longitud de Vías de Explotación Electrificadas Troncales y Ramales (vía principal) (km)]]</f>
        <v>135.47999999999999</v>
      </c>
      <c r="O141" s="12">
        <f>+SMar_InfraMR[[#This Row],[Total Vías (excluido Auxiliares)]]</f>
        <v>135.47999999999999</v>
      </c>
      <c r="P141" s="1">
        <v>19</v>
      </c>
      <c r="Q141" s="1">
        <v>1</v>
      </c>
      <c r="R141" s="1">
        <v>0</v>
      </c>
      <c r="S141" s="1">
        <f t="shared" si="21"/>
        <v>20</v>
      </c>
      <c r="T141" s="1">
        <v>0</v>
      </c>
      <c r="U141" s="1">
        <v>56</v>
      </c>
      <c r="V141" s="1">
        <v>0</v>
      </c>
      <c r="W141" s="1">
        <v>0</v>
      </c>
      <c r="X141" s="1">
        <v>0</v>
      </c>
      <c r="Y141" s="1">
        <f t="shared" si="22"/>
        <v>56</v>
      </c>
      <c r="Z141" s="1">
        <v>17</v>
      </c>
      <c r="AA141" s="1">
        <v>5</v>
      </c>
      <c r="AB141" s="1">
        <f>+SMar_InfraMR[[#This Row],[Total Pasos Vehiculares a Nivel]]</f>
        <v>56</v>
      </c>
      <c r="AC141" s="1">
        <f t="shared" si="23"/>
        <v>78</v>
      </c>
      <c r="AD141" s="1">
        <v>1</v>
      </c>
      <c r="AE141" s="1">
        <v>1</v>
      </c>
      <c r="AF141" s="1">
        <v>16</v>
      </c>
      <c r="AG141" s="1">
        <f t="shared" si="24"/>
        <v>18</v>
      </c>
      <c r="AH141" s="12">
        <v>41.3</v>
      </c>
      <c r="AI141" s="12">
        <v>0</v>
      </c>
      <c r="AJ141" s="12">
        <v>14.14</v>
      </c>
      <c r="AK141" s="12">
        <f t="shared" si="25"/>
        <v>55.44</v>
      </c>
      <c r="AL141" s="1">
        <v>3</v>
      </c>
      <c r="AM141" s="1">
        <v>2</v>
      </c>
      <c r="AN141" s="1">
        <v>32</v>
      </c>
      <c r="AO141" s="1">
        <f t="shared" si="26"/>
        <v>37</v>
      </c>
      <c r="AP141" s="1">
        <v>0</v>
      </c>
      <c r="AQ141" s="1">
        <v>0</v>
      </c>
      <c r="AR141" s="1">
        <v>0</v>
      </c>
      <c r="AS141" s="1">
        <f t="shared" si="27"/>
        <v>0</v>
      </c>
      <c r="AT141" s="1">
        <v>0</v>
      </c>
      <c r="AU141" s="1">
        <v>0</v>
      </c>
      <c r="AV141" s="1">
        <v>0</v>
      </c>
      <c r="AW141" s="1">
        <f t="shared" si="28"/>
        <v>0</v>
      </c>
      <c r="AX141" s="1">
        <v>104</v>
      </c>
      <c r="AY141" s="1">
        <v>42</v>
      </c>
      <c r="AZ141" s="1">
        <v>0</v>
      </c>
      <c r="BA141" s="1">
        <v>0</v>
      </c>
      <c r="BB141" s="1">
        <v>0</v>
      </c>
      <c r="BC141" s="1">
        <f t="shared" si="29"/>
        <v>146</v>
      </c>
      <c r="BD141" s="1">
        <v>7</v>
      </c>
      <c r="BE141" s="1">
        <v>0</v>
      </c>
      <c r="BF141" s="16">
        <v>1676</v>
      </c>
    </row>
    <row r="142" spans="1:58">
      <c r="A142" s="1">
        <v>2004</v>
      </c>
      <c r="B142" s="1" t="s">
        <v>123</v>
      </c>
      <c r="C142" s="12">
        <v>0</v>
      </c>
      <c r="D142" s="12">
        <v>55.44</v>
      </c>
      <c r="E142" s="12">
        <v>0</v>
      </c>
      <c r="F142" s="12">
        <v>0</v>
      </c>
      <c r="G142" s="12">
        <f t="shared" si="20"/>
        <v>55.44</v>
      </c>
      <c r="H142" s="12">
        <f>+SMar_InfraMR[[#This Row],[Total Líneas de Explotación ]]</f>
        <v>55.44</v>
      </c>
      <c r="I142" s="12">
        <f>+SMar_InfraMR[[#This Row],[Total Líneas de Explotación ]]</f>
        <v>55.44</v>
      </c>
      <c r="J142" s="12">
        <v>135.47999999999999</v>
      </c>
      <c r="K142" s="12">
        <v>0</v>
      </c>
      <c r="L142" s="12">
        <v>0</v>
      </c>
      <c r="M142" s="12">
        <v>0</v>
      </c>
      <c r="N142" s="12">
        <f>+SMar_InfraMR[[#This Row],[A.03.1 -  Longitud de Vías de Explotación No Electrificadas Troncales y Ramales (vía principal) (km)]]+SMar_InfraMR[[#This Row],[A.04.1 -  Longitud de Vías de Explotación Electrificadas Troncales y Ramales (vía principal) (km)]]</f>
        <v>135.47999999999999</v>
      </c>
      <c r="O142" s="12">
        <f>+SMar_InfraMR[[#This Row],[Total Vías (excluido Auxiliares)]]</f>
        <v>135.47999999999999</v>
      </c>
      <c r="P142" s="1">
        <v>19</v>
      </c>
      <c r="Q142" s="1">
        <v>1</v>
      </c>
      <c r="R142" s="1">
        <v>0</v>
      </c>
      <c r="S142" s="1">
        <f t="shared" si="21"/>
        <v>20</v>
      </c>
      <c r="T142" s="1">
        <v>0</v>
      </c>
      <c r="U142" s="1">
        <v>56</v>
      </c>
      <c r="V142" s="1">
        <v>0</v>
      </c>
      <c r="W142" s="1">
        <v>0</v>
      </c>
      <c r="X142" s="1">
        <v>0</v>
      </c>
      <c r="Y142" s="1">
        <f t="shared" si="22"/>
        <v>56</v>
      </c>
      <c r="Z142" s="1">
        <v>17</v>
      </c>
      <c r="AA142" s="1">
        <v>5</v>
      </c>
      <c r="AB142" s="1">
        <f>+SMar_InfraMR[[#This Row],[Total Pasos Vehiculares a Nivel]]</f>
        <v>56</v>
      </c>
      <c r="AC142" s="1">
        <f t="shared" si="23"/>
        <v>78</v>
      </c>
      <c r="AD142" s="1">
        <v>1</v>
      </c>
      <c r="AE142" s="1">
        <v>1</v>
      </c>
      <c r="AF142" s="1">
        <v>16</v>
      </c>
      <c r="AG142" s="1">
        <f t="shared" si="24"/>
        <v>18</v>
      </c>
      <c r="AH142" s="12">
        <v>41.3</v>
      </c>
      <c r="AI142" s="12">
        <v>0</v>
      </c>
      <c r="AJ142" s="12">
        <v>14.14</v>
      </c>
      <c r="AK142" s="12">
        <f t="shared" si="25"/>
        <v>55.44</v>
      </c>
      <c r="AL142" s="1">
        <v>3</v>
      </c>
      <c r="AM142" s="1">
        <v>2</v>
      </c>
      <c r="AN142" s="1">
        <v>32</v>
      </c>
      <c r="AO142" s="1">
        <f t="shared" si="26"/>
        <v>37</v>
      </c>
      <c r="AP142" s="1">
        <v>0</v>
      </c>
      <c r="AQ142" s="1">
        <v>0</v>
      </c>
      <c r="AR142" s="1">
        <v>0</v>
      </c>
      <c r="AS142" s="1">
        <f t="shared" si="27"/>
        <v>0</v>
      </c>
      <c r="AT142" s="1">
        <v>0</v>
      </c>
      <c r="AU142" s="1">
        <v>0</v>
      </c>
      <c r="AV142" s="1">
        <v>0</v>
      </c>
      <c r="AW142" s="1">
        <f t="shared" si="28"/>
        <v>0</v>
      </c>
      <c r="AX142" s="1">
        <v>104</v>
      </c>
      <c r="AY142" s="1">
        <v>42</v>
      </c>
      <c r="AZ142" s="1">
        <v>0</v>
      </c>
      <c r="BA142" s="1">
        <v>0</v>
      </c>
      <c r="BB142" s="1">
        <v>0</v>
      </c>
      <c r="BC142" s="1">
        <f t="shared" si="29"/>
        <v>146</v>
      </c>
      <c r="BD142" s="1">
        <v>7</v>
      </c>
      <c r="BE142" s="1">
        <v>0</v>
      </c>
      <c r="BF142" s="16">
        <v>1676</v>
      </c>
    </row>
    <row r="143" spans="1:58">
      <c r="A143" s="1">
        <v>2004</v>
      </c>
      <c r="B143" s="1" t="s">
        <v>124</v>
      </c>
      <c r="C143" s="12">
        <v>0</v>
      </c>
      <c r="D143" s="12">
        <v>55.44</v>
      </c>
      <c r="E143" s="12">
        <v>0</v>
      </c>
      <c r="F143" s="12">
        <v>0</v>
      </c>
      <c r="G143" s="12">
        <f t="shared" si="20"/>
        <v>55.44</v>
      </c>
      <c r="H143" s="12">
        <f>+SMar_InfraMR[[#This Row],[Total Líneas de Explotación ]]</f>
        <v>55.44</v>
      </c>
      <c r="I143" s="12">
        <f>+SMar_InfraMR[[#This Row],[Total Líneas de Explotación ]]</f>
        <v>55.44</v>
      </c>
      <c r="J143" s="12">
        <v>135.47999999999999</v>
      </c>
      <c r="K143" s="12">
        <v>0</v>
      </c>
      <c r="L143" s="12">
        <v>0</v>
      </c>
      <c r="M143" s="12">
        <v>0</v>
      </c>
      <c r="N143" s="12">
        <f>+SMar_InfraMR[[#This Row],[A.03.1 -  Longitud de Vías de Explotación No Electrificadas Troncales y Ramales (vía principal) (km)]]+SMar_InfraMR[[#This Row],[A.04.1 -  Longitud de Vías de Explotación Electrificadas Troncales y Ramales (vía principal) (km)]]</f>
        <v>135.47999999999999</v>
      </c>
      <c r="O143" s="12">
        <f>+SMar_InfraMR[[#This Row],[Total Vías (excluido Auxiliares)]]</f>
        <v>135.47999999999999</v>
      </c>
      <c r="P143" s="1">
        <v>19</v>
      </c>
      <c r="Q143" s="1">
        <v>1</v>
      </c>
      <c r="R143" s="1">
        <v>0</v>
      </c>
      <c r="S143" s="1">
        <f t="shared" si="21"/>
        <v>20</v>
      </c>
      <c r="T143" s="1">
        <v>0</v>
      </c>
      <c r="U143" s="1">
        <v>56</v>
      </c>
      <c r="V143" s="1">
        <v>0</v>
      </c>
      <c r="W143" s="1">
        <v>0</v>
      </c>
      <c r="X143" s="1">
        <v>0</v>
      </c>
      <c r="Y143" s="1">
        <f t="shared" si="22"/>
        <v>56</v>
      </c>
      <c r="Z143" s="1">
        <v>17</v>
      </c>
      <c r="AA143" s="1">
        <v>5</v>
      </c>
      <c r="AB143" s="1">
        <f>+SMar_InfraMR[[#This Row],[Total Pasos Vehiculares a Nivel]]</f>
        <v>56</v>
      </c>
      <c r="AC143" s="1">
        <f t="shared" si="23"/>
        <v>78</v>
      </c>
      <c r="AD143" s="1">
        <v>1</v>
      </c>
      <c r="AE143" s="1">
        <v>1</v>
      </c>
      <c r="AF143" s="1">
        <v>16</v>
      </c>
      <c r="AG143" s="1">
        <f t="shared" si="24"/>
        <v>18</v>
      </c>
      <c r="AH143" s="12">
        <v>41.3</v>
      </c>
      <c r="AI143" s="12">
        <v>0</v>
      </c>
      <c r="AJ143" s="12">
        <v>14.14</v>
      </c>
      <c r="AK143" s="12">
        <f t="shared" si="25"/>
        <v>55.44</v>
      </c>
      <c r="AL143" s="1">
        <v>3</v>
      </c>
      <c r="AM143" s="1">
        <v>2</v>
      </c>
      <c r="AN143" s="1">
        <v>32</v>
      </c>
      <c r="AO143" s="1">
        <f t="shared" si="26"/>
        <v>37</v>
      </c>
      <c r="AP143" s="1">
        <v>0</v>
      </c>
      <c r="AQ143" s="1">
        <v>0</v>
      </c>
      <c r="AR143" s="1">
        <v>0</v>
      </c>
      <c r="AS143" s="1">
        <f t="shared" si="27"/>
        <v>0</v>
      </c>
      <c r="AT143" s="1">
        <v>0</v>
      </c>
      <c r="AU143" s="1">
        <v>0</v>
      </c>
      <c r="AV143" s="1">
        <v>0</v>
      </c>
      <c r="AW143" s="1">
        <f t="shared" si="28"/>
        <v>0</v>
      </c>
      <c r="AX143" s="1">
        <v>104</v>
      </c>
      <c r="AY143" s="1">
        <v>42</v>
      </c>
      <c r="AZ143" s="1">
        <v>0</v>
      </c>
      <c r="BA143" s="1">
        <v>0</v>
      </c>
      <c r="BB143" s="1">
        <v>0</v>
      </c>
      <c r="BC143" s="1">
        <f t="shared" si="29"/>
        <v>146</v>
      </c>
      <c r="BD143" s="1">
        <v>7</v>
      </c>
      <c r="BE143" s="1">
        <v>0</v>
      </c>
      <c r="BF143" s="16">
        <v>1676</v>
      </c>
    </row>
    <row r="144" spans="1:58">
      <c r="A144" s="1">
        <v>2004</v>
      </c>
      <c r="B144" s="1" t="s">
        <v>125</v>
      </c>
      <c r="C144" s="12">
        <v>0</v>
      </c>
      <c r="D144" s="12">
        <v>55.44</v>
      </c>
      <c r="E144" s="12">
        <v>0</v>
      </c>
      <c r="F144" s="12">
        <v>0</v>
      </c>
      <c r="G144" s="12">
        <f t="shared" si="20"/>
        <v>55.44</v>
      </c>
      <c r="H144" s="12">
        <f>+SMar_InfraMR[[#This Row],[Total Líneas de Explotación ]]</f>
        <v>55.44</v>
      </c>
      <c r="I144" s="12">
        <f>+SMar_InfraMR[[#This Row],[Total Líneas de Explotación ]]</f>
        <v>55.44</v>
      </c>
      <c r="J144" s="12">
        <v>135.47999999999999</v>
      </c>
      <c r="K144" s="12">
        <v>0</v>
      </c>
      <c r="L144" s="12">
        <v>0</v>
      </c>
      <c r="M144" s="12">
        <v>0</v>
      </c>
      <c r="N144" s="12">
        <f>+SMar_InfraMR[[#This Row],[A.03.1 -  Longitud de Vías de Explotación No Electrificadas Troncales y Ramales (vía principal) (km)]]+SMar_InfraMR[[#This Row],[A.04.1 -  Longitud de Vías de Explotación Electrificadas Troncales y Ramales (vía principal) (km)]]</f>
        <v>135.47999999999999</v>
      </c>
      <c r="O144" s="12">
        <f>+SMar_InfraMR[[#This Row],[Total Vías (excluido Auxiliares)]]</f>
        <v>135.47999999999999</v>
      </c>
      <c r="P144" s="1">
        <v>19</v>
      </c>
      <c r="Q144" s="1">
        <v>1</v>
      </c>
      <c r="R144" s="1">
        <v>0</v>
      </c>
      <c r="S144" s="1">
        <f t="shared" si="21"/>
        <v>20</v>
      </c>
      <c r="T144" s="1">
        <v>0</v>
      </c>
      <c r="U144" s="1">
        <v>56</v>
      </c>
      <c r="V144" s="1">
        <v>0</v>
      </c>
      <c r="W144" s="1">
        <v>0</v>
      </c>
      <c r="X144" s="1">
        <v>0</v>
      </c>
      <c r="Y144" s="1">
        <f t="shared" si="22"/>
        <v>56</v>
      </c>
      <c r="Z144" s="1">
        <v>17</v>
      </c>
      <c r="AA144" s="1">
        <v>5</v>
      </c>
      <c r="AB144" s="1">
        <f>+SMar_InfraMR[[#This Row],[Total Pasos Vehiculares a Nivel]]</f>
        <v>56</v>
      </c>
      <c r="AC144" s="1">
        <f t="shared" si="23"/>
        <v>78</v>
      </c>
      <c r="AD144" s="1">
        <v>1</v>
      </c>
      <c r="AE144" s="1">
        <v>1</v>
      </c>
      <c r="AF144" s="1">
        <v>16</v>
      </c>
      <c r="AG144" s="1">
        <f t="shared" si="24"/>
        <v>18</v>
      </c>
      <c r="AH144" s="12">
        <v>41.3</v>
      </c>
      <c r="AI144" s="12">
        <v>0</v>
      </c>
      <c r="AJ144" s="12">
        <v>14.14</v>
      </c>
      <c r="AK144" s="12">
        <f t="shared" si="25"/>
        <v>55.44</v>
      </c>
      <c r="AL144" s="1">
        <v>3</v>
      </c>
      <c r="AM144" s="1">
        <v>2</v>
      </c>
      <c r="AN144" s="1">
        <v>32</v>
      </c>
      <c r="AO144" s="1">
        <f t="shared" si="26"/>
        <v>37</v>
      </c>
      <c r="AP144" s="1">
        <v>0</v>
      </c>
      <c r="AQ144" s="1">
        <v>0</v>
      </c>
      <c r="AR144" s="1">
        <v>0</v>
      </c>
      <c r="AS144" s="1">
        <f t="shared" si="27"/>
        <v>0</v>
      </c>
      <c r="AT144" s="1">
        <v>0</v>
      </c>
      <c r="AU144" s="1">
        <v>0</v>
      </c>
      <c r="AV144" s="1">
        <v>0</v>
      </c>
      <c r="AW144" s="1">
        <f t="shared" si="28"/>
        <v>0</v>
      </c>
      <c r="AX144" s="1">
        <v>104</v>
      </c>
      <c r="AY144" s="1">
        <v>42</v>
      </c>
      <c r="AZ144" s="1">
        <v>0</v>
      </c>
      <c r="BA144" s="1">
        <v>0</v>
      </c>
      <c r="BB144" s="1">
        <v>0</v>
      </c>
      <c r="BC144" s="1">
        <f t="shared" si="29"/>
        <v>146</v>
      </c>
      <c r="BD144" s="1">
        <v>7</v>
      </c>
      <c r="BE144" s="1">
        <v>0</v>
      </c>
      <c r="BF144" s="16">
        <v>1676</v>
      </c>
    </row>
    <row r="145" spans="1:58">
      <c r="A145" s="1">
        <v>2004</v>
      </c>
      <c r="B145" s="1" t="s">
        <v>126</v>
      </c>
      <c r="C145" s="12">
        <v>0</v>
      </c>
      <c r="D145" s="12">
        <v>55.44</v>
      </c>
      <c r="E145" s="12">
        <v>0</v>
      </c>
      <c r="F145" s="12">
        <v>0</v>
      </c>
      <c r="G145" s="12">
        <f t="shared" si="20"/>
        <v>55.44</v>
      </c>
      <c r="H145" s="12">
        <f>+SMar_InfraMR[[#This Row],[Total Líneas de Explotación ]]</f>
        <v>55.44</v>
      </c>
      <c r="I145" s="12">
        <f>+SMar_InfraMR[[#This Row],[Total Líneas de Explotación ]]</f>
        <v>55.44</v>
      </c>
      <c r="J145" s="12">
        <v>135.47999999999999</v>
      </c>
      <c r="K145" s="12">
        <v>0</v>
      </c>
      <c r="L145" s="12">
        <v>0</v>
      </c>
      <c r="M145" s="12">
        <v>0</v>
      </c>
      <c r="N145" s="12">
        <f>+SMar_InfraMR[[#This Row],[A.03.1 -  Longitud de Vías de Explotación No Electrificadas Troncales y Ramales (vía principal) (km)]]+SMar_InfraMR[[#This Row],[A.04.1 -  Longitud de Vías de Explotación Electrificadas Troncales y Ramales (vía principal) (km)]]</f>
        <v>135.47999999999999</v>
      </c>
      <c r="O145" s="12">
        <f>+SMar_InfraMR[[#This Row],[Total Vías (excluido Auxiliares)]]</f>
        <v>135.47999999999999</v>
      </c>
      <c r="P145" s="1">
        <v>19</v>
      </c>
      <c r="Q145" s="1">
        <v>1</v>
      </c>
      <c r="R145" s="1">
        <v>0</v>
      </c>
      <c r="S145" s="1">
        <f t="shared" si="21"/>
        <v>20</v>
      </c>
      <c r="T145" s="1">
        <v>0</v>
      </c>
      <c r="U145" s="1">
        <v>56</v>
      </c>
      <c r="V145" s="1">
        <v>0</v>
      </c>
      <c r="W145" s="1">
        <v>0</v>
      </c>
      <c r="X145" s="1">
        <v>0</v>
      </c>
      <c r="Y145" s="1">
        <f t="shared" si="22"/>
        <v>56</v>
      </c>
      <c r="Z145" s="1">
        <v>17</v>
      </c>
      <c r="AA145" s="1">
        <v>5</v>
      </c>
      <c r="AB145" s="1">
        <f>+SMar_InfraMR[[#This Row],[Total Pasos Vehiculares a Nivel]]</f>
        <v>56</v>
      </c>
      <c r="AC145" s="1">
        <f t="shared" si="23"/>
        <v>78</v>
      </c>
      <c r="AD145" s="1">
        <v>1</v>
      </c>
      <c r="AE145" s="1">
        <v>1</v>
      </c>
      <c r="AF145" s="1">
        <v>16</v>
      </c>
      <c r="AG145" s="1">
        <f t="shared" si="24"/>
        <v>18</v>
      </c>
      <c r="AH145" s="12">
        <v>41.3</v>
      </c>
      <c r="AI145" s="12">
        <v>0</v>
      </c>
      <c r="AJ145" s="12">
        <v>14.14</v>
      </c>
      <c r="AK145" s="12">
        <f t="shared" si="25"/>
        <v>55.44</v>
      </c>
      <c r="AL145" s="1">
        <v>3</v>
      </c>
      <c r="AM145" s="1">
        <v>2</v>
      </c>
      <c r="AN145" s="1">
        <v>32</v>
      </c>
      <c r="AO145" s="1">
        <f t="shared" si="26"/>
        <v>37</v>
      </c>
      <c r="AP145" s="1">
        <v>0</v>
      </c>
      <c r="AQ145" s="1">
        <v>0</v>
      </c>
      <c r="AR145" s="1">
        <v>0</v>
      </c>
      <c r="AS145" s="1">
        <f t="shared" si="27"/>
        <v>0</v>
      </c>
      <c r="AT145" s="1">
        <v>0</v>
      </c>
      <c r="AU145" s="1">
        <v>0</v>
      </c>
      <c r="AV145" s="1">
        <v>0</v>
      </c>
      <c r="AW145" s="1">
        <f t="shared" si="28"/>
        <v>0</v>
      </c>
      <c r="AX145" s="1">
        <v>104</v>
      </c>
      <c r="AY145" s="1">
        <v>42</v>
      </c>
      <c r="AZ145" s="1">
        <v>0</v>
      </c>
      <c r="BA145" s="1">
        <v>0</v>
      </c>
      <c r="BB145" s="1">
        <v>0</v>
      </c>
      <c r="BC145" s="1">
        <f t="shared" si="29"/>
        <v>146</v>
      </c>
      <c r="BD145" s="1">
        <v>7</v>
      </c>
      <c r="BE145" s="1">
        <v>0</v>
      </c>
      <c r="BF145" s="16">
        <v>1676</v>
      </c>
    </row>
    <row r="146" spans="1:58">
      <c r="A146" s="1">
        <v>2005</v>
      </c>
      <c r="B146" s="1" t="s">
        <v>115</v>
      </c>
      <c r="C146" s="12">
        <v>0</v>
      </c>
      <c r="D146" s="12">
        <v>55.44</v>
      </c>
      <c r="E146" s="12">
        <v>0</v>
      </c>
      <c r="F146" s="12">
        <v>0</v>
      </c>
      <c r="G146" s="12">
        <f t="shared" si="20"/>
        <v>55.44</v>
      </c>
      <c r="H146" s="12">
        <f>+SMar_InfraMR[[#This Row],[Total Líneas de Explotación ]]</f>
        <v>55.44</v>
      </c>
      <c r="I146" s="12">
        <f>+SMar_InfraMR[[#This Row],[Total Líneas de Explotación ]]</f>
        <v>55.44</v>
      </c>
      <c r="J146" s="12">
        <v>135.47999999999999</v>
      </c>
      <c r="K146" s="12">
        <v>0</v>
      </c>
      <c r="L146" s="12">
        <v>0</v>
      </c>
      <c r="M146" s="12">
        <v>0</v>
      </c>
      <c r="N146" s="12">
        <f>+SMar_InfraMR[[#This Row],[A.03.1 -  Longitud de Vías de Explotación No Electrificadas Troncales y Ramales (vía principal) (km)]]+SMar_InfraMR[[#This Row],[A.04.1 -  Longitud de Vías de Explotación Electrificadas Troncales y Ramales (vía principal) (km)]]</f>
        <v>135.47999999999999</v>
      </c>
      <c r="O146" s="12">
        <f>+SMar_InfraMR[[#This Row],[Total Vías (excluido Auxiliares)]]</f>
        <v>135.47999999999999</v>
      </c>
      <c r="P146" s="1">
        <v>19</v>
      </c>
      <c r="Q146" s="1">
        <v>1</v>
      </c>
      <c r="R146" s="1">
        <v>0</v>
      </c>
      <c r="S146" s="1">
        <f t="shared" si="21"/>
        <v>20</v>
      </c>
      <c r="T146" s="1">
        <v>0</v>
      </c>
      <c r="U146" s="1">
        <v>56</v>
      </c>
      <c r="V146" s="1">
        <v>0</v>
      </c>
      <c r="W146" s="1">
        <v>0</v>
      </c>
      <c r="X146" s="1">
        <v>0</v>
      </c>
      <c r="Y146" s="1">
        <f t="shared" si="22"/>
        <v>56</v>
      </c>
      <c r="Z146" s="1">
        <v>17</v>
      </c>
      <c r="AA146" s="1">
        <v>5</v>
      </c>
      <c r="AB146" s="1">
        <f>+SMar_InfraMR[[#This Row],[Total Pasos Vehiculares a Nivel]]</f>
        <v>56</v>
      </c>
      <c r="AC146" s="1">
        <f t="shared" si="23"/>
        <v>78</v>
      </c>
      <c r="AD146" s="1">
        <v>1</v>
      </c>
      <c r="AE146" s="1">
        <v>1</v>
      </c>
      <c r="AF146" s="1">
        <v>16</v>
      </c>
      <c r="AG146" s="1">
        <f t="shared" si="24"/>
        <v>18</v>
      </c>
      <c r="AH146" s="12">
        <v>41.3</v>
      </c>
      <c r="AI146" s="12">
        <v>0</v>
      </c>
      <c r="AJ146" s="12">
        <v>14.14</v>
      </c>
      <c r="AK146" s="12">
        <f t="shared" si="25"/>
        <v>55.44</v>
      </c>
      <c r="AL146" s="1">
        <v>3</v>
      </c>
      <c r="AM146" s="1">
        <v>2</v>
      </c>
      <c r="AN146" s="1">
        <v>32</v>
      </c>
      <c r="AO146" s="1">
        <f t="shared" si="26"/>
        <v>37</v>
      </c>
      <c r="AP146" s="1">
        <v>0</v>
      </c>
      <c r="AQ146" s="1">
        <v>0</v>
      </c>
      <c r="AR146" s="1">
        <v>0</v>
      </c>
      <c r="AS146" s="1">
        <f t="shared" si="27"/>
        <v>0</v>
      </c>
      <c r="AT146" s="1">
        <v>0</v>
      </c>
      <c r="AU146" s="1">
        <v>0</v>
      </c>
      <c r="AV146" s="1">
        <v>0</v>
      </c>
      <c r="AW146" s="1">
        <f t="shared" si="28"/>
        <v>0</v>
      </c>
      <c r="AX146" s="1">
        <v>104</v>
      </c>
      <c r="AY146" s="1">
        <v>42</v>
      </c>
      <c r="AZ146" s="1">
        <v>0</v>
      </c>
      <c r="BA146" s="1">
        <v>0</v>
      </c>
      <c r="BB146" s="1">
        <v>0</v>
      </c>
      <c r="BC146" s="1">
        <f t="shared" si="29"/>
        <v>146</v>
      </c>
      <c r="BD146" s="1">
        <v>7</v>
      </c>
      <c r="BE146" s="1">
        <v>0</v>
      </c>
      <c r="BF146" s="16">
        <v>1676</v>
      </c>
    </row>
    <row r="147" spans="1:58">
      <c r="A147" s="1">
        <v>2005</v>
      </c>
      <c r="B147" s="1" t="s">
        <v>116</v>
      </c>
      <c r="C147" s="12">
        <v>0</v>
      </c>
      <c r="D147" s="12">
        <v>55.44</v>
      </c>
      <c r="E147" s="12">
        <v>0</v>
      </c>
      <c r="F147" s="12">
        <v>0</v>
      </c>
      <c r="G147" s="12">
        <f t="shared" si="20"/>
        <v>55.44</v>
      </c>
      <c r="H147" s="12">
        <f>+SMar_InfraMR[[#This Row],[Total Líneas de Explotación ]]</f>
        <v>55.44</v>
      </c>
      <c r="I147" s="12">
        <f>+SMar_InfraMR[[#This Row],[Total Líneas de Explotación ]]</f>
        <v>55.44</v>
      </c>
      <c r="J147" s="12">
        <v>135.47999999999999</v>
      </c>
      <c r="K147" s="12">
        <v>0</v>
      </c>
      <c r="L147" s="12">
        <v>0</v>
      </c>
      <c r="M147" s="12">
        <v>0</v>
      </c>
      <c r="N147" s="12">
        <f>+SMar_InfraMR[[#This Row],[A.03.1 -  Longitud de Vías de Explotación No Electrificadas Troncales y Ramales (vía principal) (km)]]+SMar_InfraMR[[#This Row],[A.04.1 -  Longitud de Vías de Explotación Electrificadas Troncales y Ramales (vía principal) (km)]]</f>
        <v>135.47999999999999</v>
      </c>
      <c r="O147" s="12">
        <f>+SMar_InfraMR[[#This Row],[Total Vías (excluido Auxiliares)]]</f>
        <v>135.47999999999999</v>
      </c>
      <c r="P147" s="1">
        <v>19</v>
      </c>
      <c r="Q147" s="1">
        <v>1</v>
      </c>
      <c r="R147" s="1">
        <v>0</v>
      </c>
      <c r="S147" s="1">
        <f t="shared" si="21"/>
        <v>20</v>
      </c>
      <c r="T147" s="1">
        <v>0</v>
      </c>
      <c r="U147" s="1">
        <v>56</v>
      </c>
      <c r="V147" s="1">
        <v>0</v>
      </c>
      <c r="W147" s="1">
        <v>0</v>
      </c>
      <c r="X147" s="1">
        <v>0</v>
      </c>
      <c r="Y147" s="1">
        <f t="shared" si="22"/>
        <v>56</v>
      </c>
      <c r="Z147" s="1">
        <v>17</v>
      </c>
      <c r="AA147" s="1">
        <v>5</v>
      </c>
      <c r="AB147" s="1">
        <f>+SMar_InfraMR[[#This Row],[Total Pasos Vehiculares a Nivel]]</f>
        <v>56</v>
      </c>
      <c r="AC147" s="1">
        <f t="shared" si="23"/>
        <v>78</v>
      </c>
      <c r="AD147" s="1">
        <v>1</v>
      </c>
      <c r="AE147" s="1">
        <v>1</v>
      </c>
      <c r="AF147" s="1">
        <v>16</v>
      </c>
      <c r="AG147" s="1">
        <f t="shared" si="24"/>
        <v>18</v>
      </c>
      <c r="AH147" s="12">
        <v>41.3</v>
      </c>
      <c r="AI147" s="12">
        <v>0</v>
      </c>
      <c r="AJ147" s="12">
        <v>14.14</v>
      </c>
      <c r="AK147" s="12">
        <f t="shared" si="25"/>
        <v>55.44</v>
      </c>
      <c r="AL147" s="1">
        <v>3</v>
      </c>
      <c r="AM147" s="1">
        <v>2</v>
      </c>
      <c r="AN147" s="1">
        <v>32</v>
      </c>
      <c r="AO147" s="1">
        <f t="shared" si="26"/>
        <v>37</v>
      </c>
      <c r="AP147" s="1">
        <v>0</v>
      </c>
      <c r="AQ147" s="1">
        <v>0</v>
      </c>
      <c r="AR147" s="1">
        <v>0</v>
      </c>
      <c r="AS147" s="1">
        <f t="shared" si="27"/>
        <v>0</v>
      </c>
      <c r="AT147" s="1">
        <v>0</v>
      </c>
      <c r="AU147" s="1">
        <v>0</v>
      </c>
      <c r="AV147" s="1">
        <v>0</v>
      </c>
      <c r="AW147" s="1">
        <f t="shared" si="28"/>
        <v>0</v>
      </c>
      <c r="AX147" s="1">
        <v>104</v>
      </c>
      <c r="AY147" s="1">
        <v>42</v>
      </c>
      <c r="AZ147" s="1">
        <v>0</v>
      </c>
      <c r="BA147" s="1">
        <v>0</v>
      </c>
      <c r="BB147" s="1">
        <v>0</v>
      </c>
      <c r="BC147" s="1">
        <f t="shared" si="29"/>
        <v>146</v>
      </c>
      <c r="BD147" s="1">
        <v>7</v>
      </c>
      <c r="BE147" s="1">
        <v>0</v>
      </c>
      <c r="BF147" s="16">
        <v>1676</v>
      </c>
    </row>
    <row r="148" spans="1:58">
      <c r="A148" s="1">
        <v>2005</v>
      </c>
      <c r="B148" s="1" t="s">
        <v>117</v>
      </c>
      <c r="C148" s="12">
        <v>0</v>
      </c>
      <c r="D148" s="12">
        <v>55.44</v>
      </c>
      <c r="E148" s="12">
        <v>0</v>
      </c>
      <c r="F148" s="12">
        <v>0</v>
      </c>
      <c r="G148" s="12">
        <f t="shared" si="20"/>
        <v>55.44</v>
      </c>
      <c r="H148" s="12">
        <f>+SMar_InfraMR[[#This Row],[Total Líneas de Explotación ]]</f>
        <v>55.44</v>
      </c>
      <c r="I148" s="12">
        <f>+SMar_InfraMR[[#This Row],[Total Líneas de Explotación ]]</f>
        <v>55.44</v>
      </c>
      <c r="J148" s="12">
        <v>135.47999999999999</v>
      </c>
      <c r="K148" s="12">
        <v>0</v>
      </c>
      <c r="L148" s="12">
        <v>0</v>
      </c>
      <c r="M148" s="12">
        <v>0</v>
      </c>
      <c r="N148" s="12">
        <f>+SMar_InfraMR[[#This Row],[A.03.1 -  Longitud de Vías de Explotación No Electrificadas Troncales y Ramales (vía principal) (km)]]+SMar_InfraMR[[#This Row],[A.04.1 -  Longitud de Vías de Explotación Electrificadas Troncales y Ramales (vía principal) (km)]]</f>
        <v>135.47999999999999</v>
      </c>
      <c r="O148" s="12">
        <f>+SMar_InfraMR[[#This Row],[Total Vías (excluido Auxiliares)]]</f>
        <v>135.47999999999999</v>
      </c>
      <c r="P148" s="1">
        <v>19</v>
      </c>
      <c r="Q148" s="1">
        <v>1</v>
      </c>
      <c r="R148" s="1">
        <v>0</v>
      </c>
      <c r="S148" s="1">
        <f t="shared" si="21"/>
        <v>20</v>
      </c>
      <c r="T148" s="1">
        <v>0</v>
      </c>
      <c r="U148" s="1">
        <v>56</v>
      </c>
      <c r="V148" s="1">
        <v>0</v>
      </c>
      <c r="W148" s="1">
        <v>0</v>
      </c>
      <c r="X148" s="1">
        <v>0</v>
      </c>
      <c r="Y148" s="1">
        <f t="shared" si="22"/>
        <v>56</v>
      </c>
      <c r="Z148" s="1">
        <v>17</v>
      </c>
      <c r="AA148" s="1">
        <v>5</v>
      </c>
      <c r="AB148" s="1">
        <f>+SMar_InfraMR[[#This Row],[Total Pasos Vehiculares a Nivel]]</f>
        <v>56</v>
      </c>
      <c r="AC148" s="1">
        <f t="shared" si="23"/>
        <v>78</v>
      </c>
      <c r="AD148" s="1">
        <v>1</v>
      </c>
      <c r="AE148" s="1">
        <v>1</v>
      </c>
      <c r="AF148" s="1">
        <v>16</v>
      </c>
      <c r="AG148" s="1">
        <f t="shared" si="24"/>
        <v>18</v>
      </c>
      <c r="AH148" s="12">
        <v>41.3</v>
      </c>
      <c r="AI148" s="12">
        <v>0</v>
      </c>
      <c r="AJ148" s="12">
        <v>14.14</v>
      </c>
      <c r="AK148" s="12">
        <f t="shared" si="25"/>
        <v>55.44</v>
      </c>
      <c r="AL148" s="1">
        <v>3</v>
      </c>
      <c r="AM148" s="1">
        <v>2</v>
      </c>
      <c r="AN148" s="1">
        <v>32</v>
      </c>
      <c r="AO148" s="1">
        <f t="shared" si="26"/>
        <v>37</v>
      </c>
      <c r="AP148" s="1">
        <v>0</v>
      </c>
      <c r="AQ148" s="1">
        <v>0</v>
      </c>
      <c r="AR148" s="1">
        <v>0</v>
      </c>
      <c r="AS148" s="1">
        <f t="shared" si="27"/>
        <v>0</v>
      </c>
      <c r="AT148" s="1">
        <v>0</v>
      </c>
      <c r="AU148" s="1">
        <v>0</v>
      </c>
      <c r="AV148" s="1">
        <v>0</v>
      </c>
      <c r="AW148" s="1">
        <f t="shared" si="28"/>
        <v>0</v>
      </c>
      <c r="AX148" s="1">
        <v>104</v>
      </c>
      <c r="AY148" s="1">
        <v>42</v>
      </c>
      <c r="AZ148" s="1">
        <v>0</v>
      </c>
      <c r="BA148" s="1">
        <v>0</v>
      </c>
      <c r="BB148" s="1">
        <v>0</v>
      </c>
      <c r="BC148" s="1">
        <f t="shared" si="29"/>
        <v>146</v>
      </c>
      <c r="BD148" s="1">
        <v>7</v>
      </c>
      <c r="BE148" s="1">
        <v>0</v>
      </c>
      <c r="BF148" s="16">
        <v>1676</v>
      </c>
    </row>
    <row r="149" spans="1:58">
      <c r="A149" s="1">
        <v>2005</v>
      </c>
      <c r="B149" s="1" t="s">
        <v>118</v>
      </c>
      <c r="C149" s="12">
        <v>0</v>
      </c>
      <c r="D149" s="12">
        <v>55.44</v>
      </c>
      <c r="E149" s="12">
        <v>0</v>
      </c>
      <c r="F149" s="12">
        <v>0</v>
      </c>
      <c r="G149" s="12">
        <f t="shared" si="20"/>
        <v>55.44</v>
      </c>
      <c r="H149" s="12">
        <f>+SMar_InfraMR[[#This Row],[Total Líneas de Explotación ]]</f>
        <v>55.44</v>
      </c>
      <c r="I149" s="12">
        <f>+SMar_InfraMR[[#This Row],[Total Líneas de Explotación ]]</f>
        <v>55.44</v>
      </c>
      <c r="J149" s="12">
        <v>135.47999999999999</v>
      </c>
      <c r="K149" s="12">
        <v>0</v>
      </c>
      <c r="L149" s="12">
        <v>0</v>
      </c>
      <c r="M149" s="12">
        <v>0</v>
      </c>
      <c r="N149" s="12">
        <f>+SMar_InfraMR[[#This Row],[A.03.1 -  Longitud de Vías de Explotación No Electrificadas Troncales y Ramales (vía principal) (km)]]+SMar_InfraMR[[#This Row],[A.04.1 -  Longitud de Vías de Explotación Electrificadas Troncales y Ramales (vía principal) (km)]]</f>
        <v>135.47999999999999</v>
      </c>
      <c r="O149" s="12">
        <f>+SMar_InfraMR[[#This Row],[Total Vías (excluido Auxiliares)]]</f>
        <v>135.47999999999999</v>
      </c>
      <c r="P149" s="1">
        <v>19</v>
      </c>
      <c r="Q149" s="1">
        <v>1</v>
      </c>
      <c r="R149" s="1">
        <v>0</v>
      </c>
      <c r="S149" s="1">
        <f t="shared" si="21"/>
        <v>20</v>
      </c>
      <c r="T149" s="1">
        <v>0</v>
      </c>
      <c r="U149" s="1">
        <v>56</v>
      </c>
      <c r="V149" s="1">
        <v>0</v>
      </c>
      <c r="W149" s="1">
        <v>0</v>
      </c>
      <c r="X149" s="1">
        <v>0</v>
      </c>
      <c r="Y149" s="1">
        <f t="shared" si="22"/>
        <v>56</v>
      </c>
      <c r="Z149" s="1">
        <v>17</v>
      </c>
      <c r="AA149" s="1">
        <v>5</v>
      </c>
      <c r="AB149" s="1">
        <f>+SMar_InfraMR[[#This Row],[Total Pasos Vehiculares a Nivel]]</f>
        <v>56</v>
      </c>
      <c r="AC149" s="1">
        <f t="shared" si="23"/>
        <v>78</v>
      </c>
      <c r="AD149" s="1">
        <v>1</v>
      </c>
      <c r="AE149" s="1">
        <v>1</v>
      </c>
      <c r="AF149" s="1">
        <v>16</v>
      </c>
      <c r="AG149" s="1">
        <f t="shared" si="24"/>
        <v>18</v>
      </c>
      <c r="AH149" s="12">
        <v>41.3</v>
      </c>
      <c r="AI149" s="12">
        <v>0</v>
      </c>
      <c r="AJ149" s="12">
        <v>14.14</v>
      </c>
      <c r="AK149" s="12">
        <f t="shared" si="25"/>
        <v>55.44</v>
      </c>
      <c r="AL149" s="1">
        <v>3</v>
      </c>
      <c r="AM149" s="1">
        <v>2</v>
      </c>
      <c r="AN149" s="1">
        <v>32</v>
      </c>
      <c r="AO149" s="1">
        <f t="shared" si="26"/>
        <v>37</v>
      </c>
      <c r="AP149" s="1">
        <v>0</v>
      </c>
      <c r="AQ149" s="1">
        <v>0</v>
      </c>
      <c r="AR149" s="1">
        <v>0</v>
      </c>
      <c r="AS149" s="1">
        <f t="shared" si="27"/>
        <v>0</v>
      </c>
      <c r="AT149" s="1">
        <v>0</v>
      </c>
      <c r="AU149" s="1">
        <v>0</v>
      </c>
      <c r="AV149" s="1">
        <v>0</v>
      </c>
      <c r="AW149" s="1">
        <f t="shared" si="28"/>
        <v>0</v>
      </c>
      <c r="AX149" s="1">
        <v>104</v>
      </c>
      <c r="AY149" s="1">
        <v>42</v>
      </c>
      <c r="AZ149" s="1">
        <v>0</v>
      </c>
      <c r="BA149" s="1">
        <v>0</v>
      </c>
      <c r="BB149" s="1">
        <v>0</v>
      </c>
      <c r="BC149" s="1">
        <f t="shared" si="29"/>
        <v>146</v>
      </c>
      <c r="BD149" s="1">
        <v>7</v>
      </c>
      <c r="BE149" s="1">
        <v>0</v>
      </c>
      <c r="BF149" s="16">
        <v>1676</v>
      </c>
    </row>
    <row r="150" spans="1:58">
      <c r="A150" s="1">
        <v>2005</v>
      </c>
      <c r="B150" s="1" t="s">
        <v>119</v>
      </c>
      <c r="C150" s="12">
        <v>0</v>
      </c>
      <c r="D150" s="12">
        <v>55.44</v>
      </c>
      <c r="E150" s="12">
        <v>0</v>
      </c>
      <c r="F150" s="12">
        <v>0</v>
      </c>
      <c r="G150" s="12">
        <f t="shared" si="20"/>
        <v>55.44</v>
      </c>
      <c r="H150" s="12">
        <f>+SMar_InfraMR[[#This Row],[Total Líneas de Explotación ]]</f>
        <v>55.44</v>
      </c>
      <c r="I150" s="12">
        <f>+SMar_InfraMR[[#This Row],[Total Líneas de Explotación ]]</f>
        <v>55.44</v>
      </c>
      <c r="J150" s="12">
        <v>135.47999999999999</v>
      </c>
      <c r="K150" s="12">
        <v>0</v>
      </c>
      <c r="L150" s="12">
        <v>0</v>
      </c>
      <c r="M150" s="12">
        <v>0</v>
      </c>
      <c r="N150" s="12">
        <f>+SMar_InfraMR[[#This Row],[A.03.1 -  Longitud de Vías de Explotación No Electrificadas Troncales y Ramales (vía principal) (km)]]+SMar_InfraMR[[#This Row],[A.04.1 -  Longitud de Vías de Explotación Electrificadas Troncales y Ramales (vía principal) (km)]]</f>
        <v>135.47999999999999</v>
      </c>
      <c r="O150" s="12">
        <f>+SMar_InfraMR[[#This Row],[Total Vías (excluido Auxiliares)]]</f>
        <v>135.47999999999999</v>
      </c>
      <c r="P150" s="1">
        <v>19</v>
      </c>
      <c r="Q150" s="1">
        <v>1</v>
      </c>
      <c r="R150" s="1">
        <v>0</v>
      </c>
      <c r="S150" s="1">
        <f t="shared" si="21"/>
        <v>20</v>
      </c>
      <c r="T150" s="1">
        <v>0</v>
      </c>
      <c r="U150" s="1">
        <v>56</v>
      </c>
      <c r="V150" s="1">
        <v>0</v>
      </c>
      <c r="W150" s="1">
        <v>0</v>
      </c>
      <c r="X150" s="1">
        <v>0</v>
      </c>
      <c r="Y150" s="1">
        <f t="shared" si="22"/>
        <v>56</v>
      </c>
      <c r="Z150" s="1">
        <v>17</v>
      </c>
      <c r="AA150" s="1">
        <v>5</v>
      </c>
      <c r="AB150" s="1">
        <f>+SMar_InfraMR[[#This Row],[Total Pasos Vehiculares a Nivel]]</f>
        <v>56</v>
      </c>
      <c r="AC150" s="1">
        <f t="shared" si="23"/>
        <v>78</v>
      </c>
      <c r="AD150" s="1">
        <v>1</v>
      </c>
      <c r="AE150" s="1">
        <v>1</v>
      </c>
      <c r="AF150" s="1">
        <v>16</v>
      </c>
      <c r="AG150" s="1">
        <f t="shared" si="24"/>
        <v>18</v>
      </c>
      <c r="AH150" s="12">
        <v>41.3</v>
      </c>
      <c r="AI150" s="12">
        <v>0</v>
      </c>
      <c r="AJ150" s="12">
        <v>14.14</v>
      </c>
      <c r="AK150" s="12">
        <f t="shared" si="25"/>
        <v>55.44</v>
      </c>
      <c r="AL150" s="1">
        <v>3</v>
      </c>
      <c r="AM150" s="1">
        <v>2</v>
      </c>
      <c r="AN150" s="1">
        <v>32</v>
      </c>
      <c r="AO150" s="1">
        <f t="shared" si="26"/>
        <v>37</v>
      </c>
      <c r="AP150" s="1">
        <v>0</v>
      </c>
      <c r="AQ150" s="1">
        <v>0</v>
      </c>
      <c r="AR150" s="1">
        <v>0</v>
      </c>
      <c r="AS150" s="1">
        <f t="shared" si="27"/>
        <v>0</v>
      </c>
      <c r="AT150" s="1">
        <v>0</v>
      </c>
      <c r="AU150" s="1">
        <v>0</v>
      </c>
      <c r="AV150" s="1">
        <v>0</v>
      </c>
      <c r="AW150" s="1">
        <f t="shared" si="28"/>
        <v>0</v>
      </c>
      <c r="AX150" s="1">
        <v>104</v>
      </c>
      <c r="AY150" s="1">
        <v>42</v>
      </c>
      <c r="AZ150" s="1">
        <v>0</v>
      </c>
      <c r="BA150" s="1">
        <v>0</v>
      </c>
      <c r="BB150" s="1">
        <v>0</v>
      </c>
      <c r="BC150" s="1">
        <f t="shared" si="29"/>
        <v>146</v>
      </c>
      <c r="BD150" s="1">
        <v>7</v>
      </c>
      <c r="BE150" s="1">
        <v>0</v>
      </c>
      <c r="BF150" s="16">
        <v>1676</v>
      </c>
    </row>
    <row r="151" spans="1:58">
      <c r="A151" s="1">
        <v>2005</v>
      </c>
      <c r="B151" s="1" t="s">
        <v>120</v>
      </c>
      <c r="C151" s="12">
        <v>0</v>
      </c>
      <c r="D151" s="12">
        <v>55.44</v>
      </c>
      <c r="E151" s="12">
        <v>0</v>
      </c>
      <c r="F151" s="12">
        <v>0</v>
      </c>
      <c r="G151" s="12">
        <f t="shared" si="20"/>
        <v>55.44</v>
      </c>
      <c r="H151" s="12">
        <f>+SMar_InfraMR[[#This Row],[Total Líneas de Explotación ]]</f>
        <v>55.44</v>
      </c>
      <c r="I151" s="12">
        <f>+SMar_InfraMR[[#This Row],[Total Líneas de Explotación ]]</f>
        <v>55.44</v>
      </c>
      <c r="J151" s="12">
        <v>135.47999999999999</v>
      </c>
      <c r="K151" s="12">
        <v>0</v>
      </c>
      <c r="L151" s="12">
        <v>0</v>
      </c>
      <c r="M151" s="12">
        <v>0</v>
      </c>
      <c r="N151" s="12">
        <f>+SMar_InfraMR[[#This Row],[A.03.1 -  Longitud de Vías de Explotación No Electrificadas Troncales y Ramales (vía principal) (km)]]+SMar_InfraMR[[#This Row],[A.04.1 -  Longitud de Vías de Explotación Electrificadas Troncales y Ramales (vía principal) (km)]]</f>
        <v>135.47999999999999</v>
      </c>
      <c r="O151" s="12">
        <f>+SMar_InfraMR[[#This Row],[Total Vías (excluido Auxiliares)]]</f>
        <v>135.47999999999999</v>
      </c>
      <c r="P151" s="1">
        <v>19</v>
      </c>
      <c r="Q151" s="1">
        <v>1</v>
      </c>
      <c r="R151" s="1">
        <v>0</v>
      </c>
      <c r="S151" s="1">
        <f t="shared" si="21"/>
        <v>20</v>
      </c>
      <c r="T151" s="1">
        <v>0</v>
      </c>
      <c r="U151" s="1">
        <v>56</v>
      </c>
      <c r="V151" s="1">
        <v>0</v>
      </c>
      <c r="W151" s="1">
        <v>0</v>
      </c>
      <c r="X151" s="1">
        <v>0</v>
      </c>
      <c r="Y151" s="1">
        <f t="shared" si="22"/>
        <v>56</v>
      </c>
      <c r="Z151" s="1">
        <v>17</v>
      </c>
      <c r="AA151" s="1">
        <v>5</v>
      </c>
      <c r="AB151" s="1">
        <f>+SMar_InfraMR[[#This Row],[Total Pasos Vehiculares a Nivel]]</f>
        <v>56</v>
      </c>
      <c r="AC151" s="1">
        <f t="shared" si="23"/>
        <v>78</v>
      </c>
      <c r="AD151" s="1">
        <v>1</v>
      </c>
      <c r="AE151" s="1">
        <v>1</v>
      </c>
      <c r="AF151" s="1">
        <v>16</v>
      </c>
      <c r="AG151" s="1">
        <f t="shared" si="24"/>
        <v>18</v>
      </c>
      <c r="AH151" s="12">
        <v>41.3</v>
      </c>
      <c r="AI151" s="12">
        <v>0</v>
      </c>
      <c r="AJ151" s="12">
        <v>14.14</v>
      </c>
      <c r="AK151" s="12">
        <f t="shared" si="25"/>
        <v>55.44</v>
      </c>
      <c r="AL151" s="1">
        <v>3</v>
      </c>
      <c r="AM151" s="1">
        <v>2</v>
      </c>
      <c r="AN151" s="1">
        <v>32</v>
      </c>
      <c r="AO151" s="1">
        <f t="shared" si="26"/>
        <v>37</v>
      </c>
      <c r="AP151" s="1">
        <v>0</v>
      </c>
      <c r="AQ151" s="1">
        <v>0</v>
      </c>
      <c r="AR151" s="1">
        <v>0</v>
      </c>
      <c r="AS151" s="1">
        <f t="shared" si="27"/>
        <v>0</v>
      </c>
      <c r="AT151" s="1">
        <v>0</v>
      </c>
      <c r="AU151" s="1">
        <v>0</v>
      </c>
      <c r="AV151" s="1">
        <v>0</v>
      </c>
      <c r="AW151" s="1">
        <f t="shared" si="28"/>
        <v>0</v>
      </c>
      <c r="AX151" s="1">
        <v>104</v>
      </c>
      <c r="AY151" s="1">
        <v>42</v>
      </c>
      <c r="AZ151" s="1">
        <v>0</v>
      </c>
      <c r="BA151" s="1">
        <v>0</v>
      </c>
      <c r="BB151" s="1">
        <v>0</v>
      </c>
      <c r="BC151" s="1">
        <f t="shared" si="29"/>
        <v>146</v>
      </c>
      <c r="BD151" s="1">
        <v>7</v>
      </c>
      <c r="BE151" s="1">
        <v>0</v>
      </c>
      <c r="BF151" s="16">
        <v>1676</v>
      </c>
    </row>
    <row r="152" spans="1:58">
      <c r="A152" s="1">
        <v>2005</v>
      </c>
      <c r="B152" s="1" t="s">
        <v>121</v>
      </c>
      <c r="C152" s="12">
        <v>0</v>
      </c>
      <c r="D152" s="12">
        <v>55.44</v>
      </c>
      <c r="E152" s="12">
        <v>0</v>
      </c>
      <c r="F152" s="12">
        <v>0</v>
      </c>
      <c r="G152" s="12">
        <f t="shared" si="20"/>
        <v>55.44</v>
      </c>
      <c r="H152" s="12">
        <f>+SMar_InfraMR[[#This Row],[Total Líneas de Explotación ]]</f>
        <v>55.44</v>
      </c>
      <c r="I152" s="12">
        <f>+SMar_InfraMR[[#This Row],[Total Líneas de Explotación ]]</f>
        <v>55.44</v>
      </c>
      <c r="J152" s="12">
        <v>135.47999999999999</v>
      </c>
      <c r="K152" s="12">
        <v>0</v>
      </c>
      <c r="L152" s="12">
        <v>0</v>
      </c>
      <c r="M152" s="12">
        <v>0</v>
      </c>
      <c r="N152" s="12">
        <f>+SMar_InfraMR[[#This Row],[A.03.1 -  Longitud de Vías de Explotación No Electrificadas Troncales y Ramales (vía principal) (km)]]+SMar_InfraMR[[#This Row],[A.04.1 -  Longitud de Vías de Explotación Electrificadas Troncales y Ramales (vía principal) (km)]]</f>
        <v>135.47999999999999</v>
      </c>
      <c r="O152" s="12">
        <f>+SMar_InfraMR[[#This Row],[Total Vías (excluido Auxiliares)]]</f>
        <v>135.47999999999999</v>
      </c>
      <c r="P152" s="1">
        <v>19</v>
      </c>
      <c r="Q152" s="1">
        <v>1</v>
      </c>
      <c r="R152" s="1">
        <v>0</v>
      </c>
      <c r="S152" s="1">
        <f t="shared" si="21"/>
        <v>20</v>
      </c>
      <c r="T152" s="1">
        <v>0</v>
      </c>
      <c r="U152" s="1">
        <v>56</v>
      </c>
      <c r="V152" s="1">
        <v>0</v>
      </c>
      <c r="W152" s="1">
        <v>0</v>
      </c>
      <c r="X152" s="1">
        <v>0</v>
      </c>
      <c r="Y152" s="1">
        <f t="shared" si="22"/>
        <v>56</v>
      </c>
      <c r="Z152" s="1">
        <v>17</v>
      </c>
      <c r="AA152" s="1">
        <v>5</v>
      </c>
      <c r="AB152" s="1">
        <f>+SMar_InfraMR[[#This Row],[Total Pasos Vehiculares a Nivel]]</f>
        <v>56</v>
      </c>
      <c r="AC152" s="1">
        <f t="shared" si="23"/>
        <v>78</v>
      </c>
      <c r="AD152" s="1">
        <v>1</v>
      </c>
      <c r="AE152" s="1">
        <v>1</v>
      </c>
      <c r="AF152" s="1">
        <v>16</v>
      </c>
      <c r="AG152" s="1">
        <f t="shared" si="24"/>
        <v>18</v>
      </c>
      <c r="AH152" s="12">
        <v>41.3</v>
      </c>
      <c r="AI152" s="12">
        <v>0</v>
      </c>
      <c r="AJ152" s="12">
        <v>14.14</v>
      </c>
      <c r="AK152" s="12">
        <f t="shared" si="25"/>
        <v>55.44</v>
      </c>
      <c r="AL152" s="1">
        <v>3</v>
      </c>
      <c r="AM152" s="1">
        <v>2</v>
      </c>
      <c r="AN152" s="1">
        <v>32</v>
      </c>
      <c r="AO152" s="1">
        <f t="shared" si="26"/>
        <v>37</v>
      </c>
      <c r="AP152" s="1">
        <v>0</v>
      </c>
      <c r="AQ152" s="1">
        <v>0</v>
      </c>
      <c r="AR152" s="1">
        <v>0</v>
      </c>
      <c r="AS152" s="1">
        <f t="shared" si="27"/>
        <v>0</v>
      </c>
      <c r="AT152" s="1">
        <v>0</v>
      </c>
      <c r="AU152" s="1">
        <v>0</v>
      </c>
      <c r="AV152" s="1">
        <v>0</v>
      </c>
      <c r="AW152" s="1">
        <f t="shared" si="28"/>
        <v>0</v>
      </c>
      <c r="AX152" s="1">
        <v>104</v>
      </c>
      <c r="AY152" s="1">
        <v>42</v>
      </c>
      <c r="AZ152" s="1">
        <v>0</v>
      </c>
      <c r="BA152" s="1">
        <v>0</v>
      </c>
      <c r="BB152" s="1">
        <v>0</v>
      </c>
      <c r="BC152" s="1">
        <f t="shared" si="29"/>
        <v>146</v>
      </c>
      <c r="BD152" s="1">
        <v>7</v>
      </c>
      <c r="BE152" s="1">
        <v>0</v>
      </c>
      <c r="BF152" s="16">
        <v>1676</v>
      </c>
    </row>
    <row r="153" spans="1:58">
      <c r="A153" s="1">
        <v>2005</v>
      </c>
      <c r="B153" s="1" t="s">
        <v>122</v>
      </c>
      <c r="C153" s="12">
        <v>0</v>
      </c>
      <c r="D153" s="12">
        <v>55.44</v>
      </c>
      <c r="E153" s="12">
        <v>0</v>
      </c>
      <c r="F153" s="12">
        <v>0</v>
      </c>
      <c r="G153" s="12">
        <f t="shared" si="20"/>
        <v>55.44</v>
      </c>
      <c r="H153" s="12">
        <f>+SMar_InfraMR[[#This Row],[Total Líneas de Explotación ]]</f>
        <v>55.44</v>
      </c>
      <c r="I153" s="12">
        <f>+SMar_InfraMR[[#This Row],[Total Líneas de Explotación ]]</f>
        <v>55.44</v>
      </c>
      <c r="J153" s="12">
        <v>135.47999999999999</v>
      </c>
      <c r="K153" s="12">
        <v>0</v>
      </c>
      <c r="L153" s="12">
        <v>0</v>
      </c>
      <c r="M153" s="12">
        <v>0</v>
      </c>
      <c r="N153" s="12">
        <f>+SMar_InfraMR[[#This Row],[A.03.1 -  Longitud de Vías de Explotación No Electrificadas Troncales y Ramales (vía principal) (km)]]+SMar_InfraMR[[#This Row],[A.04.1 -  Longitud de Vías de Explotación Electrificadas Troncales y Ramales (vía principal) (km)]]</f>
        <v>135.47999999999999</v>
      </c>
      <c r="O153" s="12">
        <f>+SMar_InfraMR[[#This Row],[Total Vías (excluido Auxiliares)]]</f>
        <v>135.47999999999999</v>
      </c>
      <c r="P153" s="1">
        <v>19</v>
      </c>
      <c r="Q153" s="1">
        <v>1</v>
      </c>
      <c r="R153" s="1">
        <v>0</v>
      </c>
      <c r="S153" s="1">
        <f t="shared" si="21"/>
        <v>20</v>
      </c>
      <c r="T153" s="1">
        <v>0</v>
      </c>
      <c r="U153" s="1">
        <v>56</v>
      </c>
      <c r="V153" s="1">
        <v>0</v>
      </c>
      <c r="W153" s="1">
        <v>0</v>
      </c>
      <c r="X153" s="1">
        <v>0</v>
      </c>
      <c r="Y153" s="1">
        <f t="shared" si="22"/>
        <v>56</v>
      </c>
      <c r="Z153" s="1">
        <v>17</v>
      </c>
      <c r="AA153" s="1">
        <v>5</v>
      </c>
      <c r="AB153" s="1">
        <f>+SMar_InfraMR[[#This Row],[Total Pasos Vehiculares a Nivel]]</f>
        <v>56</v>
      </c>
      <c r="AC153" s="1">
        <f t="shared" si="23"/>
        <v>78</v>
      </c>
      <c r="AD153" s="1">
        <v>1</v>
      </c>
      <c r="AE153" s="1">
        <v>1</v>
      </c>
      <c r="AF153" s="1">
        <v>16</v>
      </c>
      <c r="AG153" s="1">
        <f t="shared" si="24"/>
        <v>18</v>
      </c>
      <c r="AH153" s="12">
        <v>41.3</v>
      </c>
      <c r="AI153" s="12">
        <v>0</v>
      </c>
      <c r="AJ153" s="12">
        <v>14.14</v>
      </c>
      <c r="AK153" s="12">
        <f t="shared" si="25"/>
        <v>55.44</v>
      </c>
      <c r="AL153" s="1">
        <v>3</v>
      </c>
      <c r="AM153" s="1">
        <v>2</v>
      </c>
      <c r="AN153" s="1">
        <v>32</v>
      </c>
      <c r="AO153" s="1">
        <f t="shared" si="26"/>
        <v>37</v>
      </c>
      <c r="AP153" s="1">
        <v>0</v>
      </c>
      <c r="AQ153" s="1">
        <v>0</v>
      </c>
      <c r="AR153" s="1">
        <v>0</v>
      </c>
      <c r="AS153" s="1">
        <f t="shared" si="27"/>
        <v>0</v>
      </c>
      <c r="AT153" s="1">
        <v>0</v>
      </c>
      <c r="AU153" s="1">
        <v>0</v>
      </c>
      <c r="AV153" s="1">
        <v>0</v>
      </c>
      <c r="AW153" s="1">
        <f t="shared" si="28"/>
        <v>0</v>
      </c>
      <c r="AX153" s="1">
        <v>104</v>
      </c>
      <c r="AY153" s="1">
        <v>42</v>
      </c>
      <c r="AZ153" s="1">
        <v>0</v>
      </c>
      <c r="BA153" s="1">
        <v>0</v>
      </c>
      <c r="BB153" s="1">
        <v>0</v>
      </c>
      <c r="BC153" s="1">
        <f t="shared" si="29"/>
        <v>146</v>
      </c>
      <c r="BD153" s="1">
        <v>7</v>
      </c>
      <c r="BE153" s="1">
        <v>0</v>
      </c>
      <c r="BF153" s="16">
        <v>1676</v>
      </c>
    </row>
    <row r="154" spans="1:58">
      <c r="A154" s="1">
        <v>2005</v>
      </c>
      <c r="B154" s="1" t="s">
        <v>123</v>
      </c>
      <c r="C154" s="12">
        <v>0</v>
      </c>
      <c r="D154" s="12">
        <v>55.44</v>
      </c>
      <c r="E154" s="12">
        <v>0</v>
      </c>
      <c r="F154" s="12">
        <v>0</v>
      </c>
      <c r="G154" s="12">
        <f t="shared" si="20"/>
        <v>55.44</v>
      </c>
      <c r="H154" s="12">
        <f>+SMar_InfraMR[[#This Row],[Total Líneas de Explotación ]]</f>
        <v>55.44</v>
      </c>
      <c r="I154" s="12">
        <f>+SMar_InfraMR[[#This Row],[Total Líneas de Explotación ]]</f>
        <v>55.44</v>
      </c>
      <c r="J154" s="12">
        <v>135.47999999999999</v>
      </c>
      <c r="K154" s="12">
        <v>0</v>
      </c>
      <c r="L154" s="12">
        <v>0</v>
      </c>
      <c r="M154" s="12">
        <v>0</v>
      </c>
      <c r="N154" s="12">
        <f>+SMar_InfraMR[[#This Row],[A.03.1 -  Longitud de Vías de Explotación No Electrificadas Troncales y Ramales (vía principal) (km)]]+SMar_InfraMR[[#This Row],[A.04.1 -  Longitud de Vías de Explotación Electrificadas Troncales y Ramales (vía principal) (km)]]</f>
        <v>135.47999999999999</v>
      </c>
      <c r="O154" s="12">
        <f>+SMar_InfraMR[[#This Row],[Total Vías (excluido Auxiliares)]]</f>
        <v>135.47999999999999</v>
      </c>
      <c r="P154" s="1">
        <v>19</v>
      </c>
      <c r="Q154" s="1">
        <v>1</v>
      </c>
      <c r="R154" s="1">
        <v>0</v>
      </c>
      <c r="S154" s="1">
        <f t="shared" si="21"/>
        <v>20</v>
      </c>
      <c r="T154" s="1">
        <v>0</v>
      </c>
      <c r="U154" s="1">
        <v>56</v>
      </c>
      <c r="V154" s="1">
        <v>0</v>
      </c>
      <c r="W154" s="1">
        <v>0</v>
      </c>
      <c r="X154" s="1">
        <v>0</v>
      </c>
      <c r="Y154" s="1">
        <f t="shared" si="22"/>
        <v>56</v>
      </c>
      <c r="Z154" s="1">
        <v>17</v>
      </c>
      <c r="AA154" s="1">
        <v>5</v>
      </c>
      <c r="AB154" s="1">
        <f>+SMar_InfraMR[[#This Row],[Total Pasos Vehiculares a Nivel]]</f>
        <v>56</v>
      </c>
      <c r="AC154" s="1">
        <f t="shared" si="23"/>
        <v>78</v>
      </c>
      <c r="AD154" s="1">
        <v>1</v>
      </c>
      <c r="AE154" s="1">
        <v>1</v>
      </c>
      <c r="AF154" s="1">
        <v>16</v>
      </c>
      <c r="AG154" s="1">
        <f t="shared" si="24"/>
        <v>18</v>
      </c>
      <c r="AH154" s="12">
        <v>41.3</v>
      </c>
      <c r="AI154" s="12">
        <v>0</v>
      </c>
      <c r="AJ154" s="12">
        <v>14.14</v>
      </c>
      <c r="AK154" s="12">
        <f t="shared" si="25"/>
        <v>55.44</v>
      </c>
      <c r="AL154" s="1">
        <v>3</v>
      </c>
      <c r="AM154" s="1">
        <v>2</v>
      </c>
      <c r="AN154" s="1">
        <v>32</v>
      </c>
      <c r="AO154" s="1">
        <f t="shared" si="26"/>
        <v>37</v>
      </c>
      <c r="AP154" s="1">
        <v>0</v>
      </c>
      <c r="AQ154" s="1">
        <v>0</v>
      </c>
      <c r="AR154" s="1">
        <v>0</v>
      </c>
      <c r="AS154" s="1">
        <f t="shared" si="27"/>
        <v>0</v>
      </c>
      <c r="AT154" s="1">
        <v>0</v>
      </c>
      <c r="AU154" s="1">
        <v>0</v>
      </c>
      <c r="AV154" s="1">
        <v>0</v>
      </c>
      <c r="AW154" s="1">
        <f t="shared" si="28"/>
        <v>0</v>
      </c>
      <c r="AX154" s="1">
        <v>104</v>
      </c>
      <c r="AY154" s="1">
        <v>42</v>
      </c>
      <c r="AZ154" s="1">
        <v>0</v>
      </c>
      <c r="BA154" s="1">
        <v>0</v>
      </c>
      <c r="BB154" s="1">
        <v>0</v>
      </c>
      <c r="BC154" s="1">
        <f t="shared" si="29"/>
        <v>146</v>
      </c>
      <c r="BD154" s="1">
        <v>7</v>
      </c>
      <c r="BE154" s="1">
        <v>0</v>
      </c>
      <c r="BF154" s="16">
        <v>1676</v>
      </c>
    </row>
    <row r="155" spans="1:58">
      <c r="A155" s="1">
        <v>2005</v>
      </c>
      <c r="B155" s="1" t="s">
        <v>124</v>
      </c>
      <c r="C155" s="12">
        <v>0</v>
      </c>
      <c r="D155" s="12">
        <v>55.44</v>
      </c>
      <c r="E155" s="12">
        <v>0</v>
      </c>
      <c r="F155" s="12">
        <v>0</v>
      </c>
      <c r="G155" s="12">
        <f t="shared" si="20"/>
        <v>55.44</v>
      </c>
      <c r="H155" s="12">
        <f>+SMar_InfraMR[[#This Row],[Total Líneas de Explotación ]]</f>
        <v>55.44</v>
      </c>
      <c r="I155" s="12">
        <f>+SMar_InfraMR[[#This Row],[Total Líneas de Explotación ]]</f>
        <v>55.44</v>
      </c>
      <c r="J155" s="12">
        <v>135.47999999999999</v>
      </c>
      <c r="K155" s="12">
        <v>0</v>
      </c>
      <c r="L155" s="12">
        <v>0</v>
      </c>
      <c r="M155" s="12">
        <v>0</v>
      </c>
      <c r="N155" s="12">
        <f>+SMar_InfraMR[[#This Row],[A.03.1 -  Longitud de Vías de Explotación No Electrificadas Troncales y Ramales (vía principal) (km)]]+SMar_InfraMR[[#This Row],[A.04.1 -  Longitud de Vías de Explotación Electrificadas Troncales y Ramales (vía principal) (km)]]</f>
        <v>135.47999999999999</v>
      </c>
      <c r="O155" s="12">
        <f>+SMar_InfraMR[[#This Row],[Total Vías (excluido Auxiliares)]]</f>
        <v>135.47999999999999</v>
      </c>
      <c r="P155" s="1">
        <v>19</v>
      </c>
      <c r="Q155" s="1">
        <v>1</v>
      </c>
      <c r="R155" s="1">
        <v>0</v>
      </c>
      <c r="S155" s="1">
        <f t="shared" si="21"/>
        <v>20</v>
      </c>
      <c r="T155" s="1">
        <v>0</v>
      </c>
      <c r="U155" s="1">
        <v>56</v>
      </c>
      <c r="V155" s="1">
        <v>0</v>
      </c>
      <c r="W155" s="1">
        <v>0</v>
      </c>
      <c r="X155" s="1">
        <v>0</v>
      </c>
      <c r="Y155" s="1">
        <f t="shared" si="22"/>
        <v>56</v>
      </c>
      <c r="Z155" s="1">
        <v>17</v>
      </c>
      <c r="AA155" s="1">
        <v>5</v>
      </c>
      <c r="AB155" s="1">
        <f>+SMar_InfraMR[[#This Row],[Total Pasos Vehiculares a Nivel]]</f>
        <v>56</v>
      </c>
      <c r="AC155" s="1">
        <f t="shared" si="23"/>
        <v>78</v>
      </c>
      <c r="AD155" s="1">
        <v>1</v>
      </c>
      <c r="AE155" s="1">
        <v>1</v>
      </c>
      <c r="AF155" s="1">
        <v>16</v>
      </c>
      <c r="AG155" s="1">
        <f t="shared" si="24"/>
        <v>18</v>
      </c>
      <c r="AH155" s="12">
        <v>41.3</v>
      </c>
      <c r="AI155" s="12">
        <v>0</v>
      </c>
      <c r="AJ155" s="12">
        <v>14.14</v>
      </c>
      <c r="AK155" s="12">
        <f t="shared" si="25"/>
        <v>55.44</v>
      </c>
      <c r="AL155" s="1">
        <v>3</v>
      </c>
      <c r="AM155" s="1">
        <v>2</v>
      </c>
      <c r="AN155" s="1">
        <v>32</v>
      </c>
      <c r="AO155" s="1">
        <f t="shared" si="26"/>
        <v>37</v>
      </c>
      <c r="AP155" s="1">
        <v>0</v>
      </c>
      <c r="AQ155" s="1">
        <v>0</v>
      </c>
      <c r="AR155" s="1">
        <v>0</v>
      </c>
      <c r="AS155" s="1">
        <f t="shared" si="27"/>
        <v>0</v>
      </c>
      <c r="AT155" s="1">
        <v>0</v>
      </c>
      <c r="AU155" s="1">
        <v>0</v>
      </c>
      <c r="AV155" s="1">
        <v>0</v>
      </c>
      <c r="AW155" s="1">
        <f t="shared" si="28"/>
        <v>0</v>
      </c>
      <c r="AX155" s="1">
        <v>104</v>
      </c>
      <c r="AY155" s="1">
        <v>42</v>
      </c>
      <c r="AZ155" s="1">
        <v>0</v>
      </c>
      <c r="BA155" s="1">
        <v>0</v>
      </c>
      <c r="BB155" s="1">
        <v>0</v>
      </c>
      <c r="BC155" s="1">
        <f t="shared" si="29"/>
        <v>146</v>
      </c>
      <c r="BD155" s="1">
        <v>7</v>
      </c>
      <c r="BE155" s="1">
        <v>0</v>
      </c>
      <c r="BF155" s="16">
        <v>1676</v>
      </c>
    </row>
    <row r="156" spans="1:58">
      <c r="A156" s="1">
        <v>2005</v>
      </c>
      <c r="B156" s="1" t="s">
        <v>125</v>
      </c>
      <c r="C156" s="12">
        <v>0</v>
      </c>
      <c r="D156" s="12">
        <v>55.44</v>
      </c>
      <c r="E156" s="12">
        <v>0</v>
      </c>
      <c r="F156" s="12">
        <v>0</v>
      </c>
      <c r="G156" s="12">
        <f t="shared" si="20"/>
        <v>55.44</v>
      </c>
      <c r="H156" s="12">
        <f>+SMar_InfraMR[[#This Row],[Total Líneas de Explotación ]]</f>
        <v>55.44</v>
      </c>
      <c r="I156" s="12">
        <f>+SMar_InfraMR[[#This Row],[Total Líneas de Explotación ]]</f>
        <v>55.44</v>
      </c>
      <c r="J156" s="12">
        <v>135.47999999999999</v>
      </c>
      <c r="K156" s="12">
        <v>0</v>
      </c>
      <c r="L156" s="12">
        <v>0</v>
      </c>
      <c r="M156" s="12">
        <v>0</v>
      </c>
      <c r="N156" s="12">
        <f>+SMar_InfraMR[[#This Row],[A.03.1 -  Longitud de Vías de Explotación No Electrificadas Troncales y Ramales (vía principal) (km)]]+SMar_InfraMR[[#This Row],[A.04.1 -  Longitud de Vías de Explotación Electrificadas Troncales y Ramales (vía principal) (km)]]</f>
        <v>135.47999999999999</v>
      </c>
      <c r="O156" s="12">
        <f>+SMar_InfraMR[[#This Row],[Total Vías (excluido Auxiliares)]]</f>
        <v>135.47999999999999</v>
      </c>
      <c r="P156" s="1">
        <v>19</v>
      </c>
      <c r="Q156" s="1">
        <v>1</v>
      </c>
      <c r="R156" s="1">
        <v>0</v>
      </c>
      <c r="S156" s="1">
        <f t="shared" si="21"/>
        <v>20</v>
      </c>
      <c r="T156" s="1">
        <v>0</v>
      </c>
      <c r="U156" s="1">
        <v>56</v>
      </c>
      <c r="V156" s="1">
        <v>0</v>
      </c>
      <c r="W156" s="1">
        <v>0</v>
      </c>
      <c r="X156" s="1">
        <v>0</v>
      </c>
      <c r="Y156" s="1">
        <f t="shared" si="22"/>
        <v>56</v>
      </c>
      <c r="Z156" s="1">
        <v>17</v>
      </c>
      <c r="AA156" s="1">
        <v>5</v>
      </c>
      <c r="AB156" s="1">
        <f>+SMar_InfraMR[[#This Row],[Total Pasos Vehiculares a Nivel]]</f>
        <v>56</v>
      </c>
      <c r="AC156" s="1">
        <f t="shared" si="23"/>
        <v>78</v>
      </c>
      <c r="AD156" s="1">
        <v>1</v>
      </c>
      <c r="AE156" s="1">
        <v>1</v>
      </c>
      <c r="AF156" s="1">
        <v>16</v>
      </c>
      <c r="AG156" s="1">
        <f t="shared" si="24"/>
        <v>18</v>
      </c>
      <c r="AH156" s="12">
        <v>41.3</v>
      </c>
      <c r="AI156" s="12">
        <v>0</v>
      </c>
      <c r="AJ156" s="12">
        <v>14.14</v>
      </c>
      <c r="AK156" s="12">
        <f t="shared" si="25"/>
        <v>55.44</v>
      </c>
      <c r="AL156" s="1">
        <v>3</v>
      </c>
      <c r="AM156" s="1">
        <v>2</v>
      </c>
      <c r="AN156" s="1">
        <v>32</v>
      </c>
      <c r="AO156" s="1">
        <f t="shared" si="26"/>
        <v>37</v>
      </c>
      <c r="AP156" s="1">
        <v>0</v>
      </c>
      <c r="AQ156" s="1">
        <v>0</v>
      </c>
      <c r="AR156" s="1">
        <v>0</v>
      </c>
      <c r="AS156" s="1">
        <f t="shared" si="27"/>
        <v>0</v>
      </c>
      <c r="AT156" s="1">
        <v>0</v>
      </c>
      <c r="AU156" s="1">
        <v>0</v>
      </c>
      <c r="AV156" s="1">
        <v>0</v>
      </c>
      <c r="AW156" s="1">
        <f t="shared" si="28"/>
        <v>0</v>
      </c>
      <c r="AX156" s="1">
        <v>104</v>
      </c>
      <c r="AY156" s="1">
        <v>42</v>
      </c>
      <c r="AZ156" s="1">
        <v>0</v>
      </c>
      <c r="BA156" s="1">
        <v>0</v>
      </c>
      <c r="BB156" s="1">
        <v>0</v>
      </c>
      <c r="BC156" s="1">
        <f t="shared" si="29"/>
        <v>146</v>
      </c>
      <c r="BD156" s="1">
        <v>7</v>
      </c>
      <c r="BE156" s="1">
        <v>0</v>
      </c>
      <c r="BF156" s="16">
        <v>1676</v>
      </c>
    </row>
    <row r="157" spans="1:58">
      <c r="A157" s="1">
        <v>2005</v>
      </c>
      <c r="B157" s="1" t="s">
        <v>126</v>
      </c>
      <c r="C157" s="12">
        <v>0</v>
      </c>
      <c r="D157" s="12">
        <v>55.44</v>
      </c>
      <c r="E157" s="12">
        <v>0</v>
      </c>
      <c r="F157" s="12">
        <v>0</v>
      </c>
      <c r="G157" s="12">
        <f t="shared" si="20"/>
        <v>55.44</v>
      </c>
      <c r="H157" s="12">
        <f>+SMar_InfraMR[[#This Row],[Total Líneas de Explotación ]]</f>
        <v>55.44</v>
      </c>
      <c r="I157" s="12">
        <f>+SMar_InfraMR[[#This Row],[Total Líneas de Explotación ]]</f>
        <v>55.44</v>
      </c>
      <c r="J157" s="12">
        <v>135.47999999999999</v>
      </c>
      <c r="K157" s="12">
        <v>0</v>
      </c>
      <c r="L157" s="12">
        <v>0</v>
      </c>
      <c r="M157" s="12">
        <v>0</v>
      </c>
      <c r="N157" s="12">
        <f>+SMar_InfraMR[[#This Row],[A.03.1 -  Longitud de Vías de Explotación No Electrificadas Troncales y Ramales (vía principal) (km)]]+SMar_InfraMR[[#This Row],[A.04.1 -  Longitud de Vías de Explotación Electrificadas Troncales y Ramales (vía principal) (km)]]</f>
        <v>135.47999999999999</v>
      </c>
      <c r="O157" s="12">
        <f>+SMar_InfraMR[[#This Row],[Total Vías (excluido Auxiliares)]]</f>
        <v>135.47999999999999</v>
      </c>
      <c r="P157" s="1">
        <v>19</v>
      </c>
      <c r="Q157" s="1">
        <v>1</v>
      </c>
      <c r="R157" s="1">
        <v>0</v>
      </c>
      <c r="S157" s="1">
        <f t="shared" si="21"/>
        <v>20</v>
      </c>
      <c r="T157" s="1">
        <v>0</v>
      </c>
      <c r="U157" s="1">
        <v>56</v>
      </c>
      <c r="V157" s="1">
        <v>0</v>
      </c>
      <c r="W157" s="1">
        <v>0</v>
      </c>
      <c r="X157" s="1">
        <v>0</v>
      </c>
      <c r="Y157" s="1">
        <f t="shared" si="22"/>
        <v>56</v>
      </c>
      <c r="Z157" s="1">
        <v>17</v>
      </c>
      <c r="AA157" s="1">
        <v>5</v>
      </c>
      <c r="AB157" s="1">
        <f>+SMar_InfraMR[[#This Row],[Total Pasos Vehiculares a Nivel]]</f>
        <v>56</v>
      </c>
      <c r="AC157" s="1">
        <f t="shared" si="23"/>
        <v>78</v>
      </c>
      <c r="AD157" s="1">
        <v>1</v>
      </c>
      <c r="AE157" s="1">
        <v>1</v>
      </c>
      <c r="AF157" s="1">
        <v>16</v>
      </c>
      <c r="AG157" s="1">
        <f t="shared" si="24"/>
        <v>18</v>
      </c>
      <c r="AH157" s="12">
        <v>41.3</v>
      </c>
      <c r="AI157" s="12">
        <v>0</v>
      </c>
      <c r="AJ157" s="12">
        <v>14.14</v>
      </c>
      <c r="AK157" s="12">
        <f t="shared" si="25"/>
        <v>55.44</v>
      </c>
      <c r="AL157" s="1">
        <v>3</v>
      </c>
      <c r="AM157" s="1">
        <v>2</v>
      </c>
      <c r="AN157" s="1">
        <v>32</v>
      </c>
      <c r="AO157" s="1">
        <f t="shared" si="26"/>
        <v>37</v>
      </c>
      <c r="AP157" s="1">
        <v>0</v>
      </c>
      <c r="AQ157" s="1">
        <v>0</v>
      </c>
      <c r="AR157" s="1">
        <v>0</v>
      </c>
      <c r="AS157" s="1">
        <f t="shared" si="27"/>
        <v>0</v>
      </c>
      <c r="AT157" s="1">
        <v>0</v>
      </c>
      <c r="AU157" s="1">
        <v>0</v>
      </c>
      <c r="AV157" s="1">
        <v>0</v>
      </c>
      <c r="AW157" s="1">
        <f t="shared" si="28"/>
        <v>0</v>
      </c>
      <c r="AX157" s="1">
        <v>104</v>
      </c>
      <c r="AY157" s="1">
        <v>42</v>
      </c>
      <c r="AZ157" s="1">
        <v>0</v>
      </c>
      <c r="BA157" s="1">
        <v>0</v>
      </c>
      <c r="BB157" s="1">
        <v>0</v>
      </c>
      <c r="BC157" s="1">
        <f t="shared" si="29"/>
        <v>146</v>
      </c>
      <c r="BD157" s="1">
        <v>7</v>
      </c>
      <c r="BE157" s="1">
        <v>0</v>
      </c>
      <c r="BF157" s="16">
        <v>1676</v>
      </c>
    </row>
    <row r="158" spans="1:58">
      <c r="A158" s="1">
        <v>2006</v>
      </c>
      <c r="B158" s="1" t="s">
        <v>115</v>
      </c>
      <c r="C158" s="12">
        <v>0</v>
      </c>
      <c r="D158" s="12">
        <v>55.44</v>
      </c>
      <c r="E158" s="12">
        <v>0</v>
      </c>
      <c r="F158" s="12">
        <v>0</v>
      </c>
      <c r="G158" s="12">
        <f t="shared" si="20"/>
        <v>55.44</v>
      </c>
      <c r="H158" s="12">
        <f>+SMar_InfraMR[[#This Row],[Total Líneas de Explotación ]]</f>
        <v>55.44</v>
      </c>
      <c r="I158" s="12">
        <f>+SMar_InfraMR[[#This Row],[Total Líneas de Explotación ]]</f>
        <v>55.44</v>
      </c>
      <c r="J158" s="12">
        <v>135.47999999999999</v>
      </c>
      <c r="K158" s="12">
        <v>0</v>
      </c>
      <c r="L158" s="12">
        <v>0</v>
      </c>
      <c r="M158" s="12">
        <v>0</v>
      </c>
      <c r="N158" s="12">
        <f>+SMar_InfraMR[[#This Row],[A.03.1 -  Longitud de Vías de Explotación No Electrificadas Troncales y Ramales (vía principal) (km)]]+SMar_InfraMR[[#This Row],[A.04.1 -  Longitud de Vías de Explotación Electrificadas Troncales y Ramales (vía principal) (km)]]</f>
        <v>135.47999999999999</v>
      </c>
      <c r="O158" s="12">
        <f>+SMar_InfraMR[[#This Row],[Total Vías (excluido Auxiliares)]]</f>
        <v>135.47999999999999</v>
      </c>
      <c r="P158" s="1">
        <v>19</v>
      </c>
      <c r="Q158" s="1">
        <v>1</v>
      </c>
      <c r="R158" s="1">
        <v>0</v>
      </c>
      <c r="S158" s="1">
        <f t="shared" si="21"/>
        <v>20</v>
      </c>
      <c r="T158" s="1">
        <v>0</v>
      </c>
      <c r="U158" s="1">
        <v>56</v>
      </c>
      <c r="V158" s="1">
        <v>0</v>
      </c>
      <c r="W158" s="1">
        <v>0</v>
      </c>
      <c r="X158" s="1">
        <v>0</v>
      </c>
      <c r="Y158" s="1">
        <f t="shared" si="22"/>
        <v>56</v>
      </c>
      <c r="Z158" s="1">
        <v>17</v>
      </c>
      <c r="AA158" s="1">
        <v>5</v>
      </c>
      <c r="AB158" s="1">
        <f>+SMar_InfraMR[[#This Row],[Total Pasos Vehiculares a Nivel]]</f>
        <v>56</v>
      </c>
      <c r="AC158" s="1">
        <f t="shared" si="23"/>
        <v>78</v>
      </c>
      <c r="AD158" s="1">
        <v>1</v>
      </c>
      <c r="AE158" s="1">
        <v>1</v>
      </c>
      <c r="AF158" s="1">
        <v>16</v>
      </c>
      <c r="AG158" s="1">
        <f t="shared" si="24"/>
        <v>18</v>
      </c>
      <c r="AH158" s="12">
        <v>41.3</v>
      </c>
      <c r="AI158" s="12">
        <v>0</v>
      </c>
      <c r="AJ158" s="12">
        <v>14.14</v>
      </c>
      <c r="AK158" s="12">
        <f t="shared" si="25"/>
        <v>55.44</v>
      </c>
      <c r="AL158" s="1">
        <v>3</v>
      </c>
      <c r="AM158" s="1">
        <v>2</v>
      </c>
      <c r="AN158" s="1">
        <v>32</v>
      </c>
      <c r="AO158" s="1">
        <f t="shared" si="26"/>
        <v>37</v>
      </c>
      <c r="AP158" s="1">
        <v>0</v>
      </c>
      <c r="AQ158" s="1">
        <v>0</v>
      </c>
      <c r="AR158" s="1">
        <v>0</v>
      </c>
      <c r="AS158" s="1">
        <f t="shared" si="27"/>
        <v>0</v>
      </c>
      <c r="AT158" s="1">
        <v>0</v>
      </c>
      <c r="AU158" s="1">
        <v>0</v>
      </c>
      <c r="AV158" s="1">
        <v>0</v>
      </c>
      <c r="AW158" s="1">
        <f t="shared" si="28"/>
        <v>0</v>
      </c>
      <c r="AX158" s="1">
        <v>104</v>
      </c>
      <c r="AY158" s="1">
        <v>42</v>
      </c>
      <c r="AZ158" s="1">
        <v>0</v>
      </c>
      <c r="BA158" s="1">
        <v>0</v>
      </c>
      <c r="BB158" s="1">
        <v>0</v>
      </c>
      <c r="BC158" s="1">
        <f t="shared" si="29"/>
        <v>146</v>
      </c>
      <c r="BD158" s="1">
        <v>7</v>
      </c>
      <c r="BE158" s="1">
        <v>0</v>
      </c>
      <c r="BF158" s="16">
        <v>1676</v>
      </c>
    </row>
    <row r="159" spans="1:58">
      <c r="A159" s="1">
        <v>2006</v>
      </c>
      <c r="B159" s="1" t="s">
        <v>116</v>
      </c>
      <c r="C159" s="12">
        <v>0</v>
      </c>
      <c r="D159" s="12">
        <v>55.44</v>
      </c>
      <c r="E159" s="12">
        <v>0</v>
      </c>
      <c r="F159" s="12">
        <v>0</v>
      </c>
      <c r="G159" s="12">
        <f t="shared" si="20"/>
        <v>55.44</v>
      </c>
      <c r="H159" s="12">
        <f>+SMar_InfraMR[[#This Row],[Total Líneas de Explotación ]]</f>
        <v>55.44</v>
      </c>
      <c r="I159" s="12">
        <f>+SMar_InfraMR[[#This Row],[Total Líneas de Explotación ]]</f>
        <v>55.44</v>
      </c>
      <c r="J159" s="12">
        <v>135.47999999999999</v>
      </c>
      <c r="K159" s="12">
        <v>0</v>
      </c>
      <c r="L159" s="12">
        <v>0</v>
      </c>
      <c r="M159" s="12">
        <v>0</v>
      </c>
      <c r="N159" s="12">
        <f>+SMar_InfraMR[[#This Row],[A.03.1 -  Longitud de Vías de Explotación No Electrificadas Troncales y Ramales (vía principal) (km)]]+SMar_InfraMR[[#This Row],[A.04.1 -  Longitud de Vías de Explotación Electrificadas Troncales y Ramales (vía principal) (km)]]</f>
        <v>135.47999999999999</v>
      </c>
      <c r="O159" s="12">
        <f>+SMar_InfraMR[[#This Row],[Total Vías (excluido Auxiliares)]]</f>
        <v>135.47999999999999</v>
      </c>
      <c r="P159" s="1">
        <v>19</v>
      </c>
      <c r="Q159" s="1">
        <v>1</v>
      </c>
      <c r="R159" s="1">
        <v>0</v>
      </c>
      <c r="S159" s="1">
        <f t="shared" si="21"/>
        <v>20</v>
      </c>
      <c r="T159" s="1">
        <v>0</v>
      </c>
      <c r="U159" s="1">
        <v>56</v>
      </c>
      <c r="V159" s="1">
        <v>0</v>
      </c>
      <c r="W159" s="1">
        <v>0</v>
      </c>
      <c r="X159" s="1">
        <v>0</v>
      </c>
      <c r="Y159" s="1">
        <f t="shared" si="22"/>
        <v>56</v>
      </c>
      <c r="Z159" s="1">
        <v>17</v>
      </c>
      <c r="AA159" s="1">
        <v>5</v>
      </c>
      <c r="AB159" s="1">
        <f>+SMar_InfraMR[[#This Row],[Total Pasos Vehiculares a Nivel]]</f>
        <v>56</v>
      </c>
      <c r="AC159" s="1">
        <f t="shared" si="23"/>
        <v>78</v>
      </c>
      <c r="AD159" s="1">
        <v>1</v>
      </c>
      <c r="AE159" s="1">
        <v>1</v>
      </c>
      <c r="AF159" s="1">
        <v>16</v>
      </c>
      <c r="AG159" s="1">
        <f t="shared" si="24"/>
        <v>18</v>
      </c>
      <c r="AH159" s="12">
        <v>41.3</v>
      </c>
      <c r="AI159" s="12">
        <v>0</v>
      </c>
      <c r="AJ159" s="12">
        <v>14.14</v>
      </c>
      <c r="AK159" s="12">
        <f t="shared" si="25"/>
        <v>55.44</v>
      </c>
      <c r="AL159" s="1">
        <v>3</v>
      </c>
      <c r="AM159" s="1">
        <v>2</v>
      </c>
      <c r="AN159" s="1">
        <v>32</v>
      </c>
      <c r="AO159" s="1">
        <f t="shared" si="26"/>
        <v>37</v>
      </c>
      <c r="AP159" s="1">
        <v>0</v>
      </c>
      <c r="AQ159" s="1">
        <v>0</v>
      </c>
      <c r="AR159" s="1">
        <v>0</v>
      </c>
      <c r="AS159" s="1">
        <f t="shared" si="27"/>
        <v>0</v>
      </c>
      <c r="AT159" s="1">
        <v>0</v>
      </c>
      <c r="AU159" s="1">
        <v>0</v>
      </c>
      <c r="AV159" s="1">
        <v>0</v>
      </c>
      <c r="AW159" s="1">
        <f t="shared" si="28"/>
        <v>0</v>
      </c>
      <c r="AX159" s="1">
        <v>104</v>
      </c>
      <c r="AY159" s="1">
        <v>42</v>
      </c>
      <c r="AZ159" s="1">
        <v>0</v>
      </c>
      <c r="BA159" s="1">
        <v>0</v>
      </c>
      <c r="BB159" s="1">
        <v>0</v>
      </c>
      <c r="BC159" s="1">
        <f t="shared" si="29"/>
        <v>146</v>
      </c>
      <c r="BD159" s="1">
        <v>7</v>
      </c>
      <c r="BE159" s="1">
        <v>0</v>
      </c>
      <c r="BF159" s="16">
        <v>1676</v>
      </c>
    </row>
    <row r="160" spans="1:58">
      <c r="A160" s="1">
        <v>2006</v>
      </c>
      <c r="B160" s="1" t="s">
        <v>117</v>
      </c>
      <c r="C160" s="12">
        <v>0</v>
      </c>
      <c r="D160" s="12">
        <v>55.44</v>
      </c>
      <c r="E160" s="12">
        <v>0</v>
      </c>
      <c r="F160" s="12">
        <v>0</v>
      </c>
      <c r="G160" s="12">
        <f t="shared" si="20"/>
        <v>55.44</v>
      </c>
      <c r="H160" s="12">
        <f>+SMar_InfraMR[[#This Row],[Total Líneas de Explotación ]]</f>
        <v>55.44</v>
      </c>
      <c r="I160" s="12">
        <f>+SMar_InfraMR[[#This Row],[Total Líneas de Explotación ]]</f>
        <v>55.44</v>
      </c>
      <c r="J160" s="12">
        <v>135.47999999999999</v>
      </c>
      <c r="K160" s="12">
        <v>0</v>
      </c>
      <c r="L160" s="12">
        <v>0</v>
      </c>
      <c r="M160" s="12">
        <v>0</v>
      </c>
      <c r="N160" s="12">
        <f>+SMar_InfraMR[[#This Row],[A.03.1 -  Longitud de Vías de Explotación No Electrificadas Troncales y Ramales (vía principal) (km)]]+SMar_InfraMR[[#This Row],[A.04.1 -  Longitud de Vías de Explotación Electrificadas Troncales y Ramales (vía principal) (km)]]</f>
        <v>135.47999999999999</v>
      </c>
      <c r="O160" s="12">
        <f>+SMar_InfraMR[[#This Row],[Total Vías (excluido Auxiliares)]]</f>
        <v>135.47999999999999</v>
      </c>
      <c r="P160" s="1">
        <v>19</v>
      </c>
      <c r="Q160" s="1">
        <v>1</v>
      </c>
      <c r="R160" s="1">
        <v>0</v>
      </c>
      <c r="S160" s="1">
        <f t="shared" si="21"/>
        <v>20</v>
      </c>
      <c r="T160" s="1">
        <v>0</v>
      </c>
      <c r="U160" s="1">
        <v>56</v>
      </c>
      <c r="V160" s="1">
        <v>0</v>
      </c>
      <c r="W160" s="1">
        <v>0</v>
      </c>
      <c r="X160" s="1">
        <v>0</v>
      </c>
      <c r="Y160" s="1">
        <f t="shared" si="22"/>
        <v>56</v>
      </c>
      <c r="Z160" s="1">
        <v>17</v>
      </c>
      <c r="AA160" s="1">
        <v>5</v>
      </c>
      <c r="AB160" s="1">
        <f>+SMar_InfraMR[[#This Row],[Total Pasos Vehiculares a Nivel]]</f>
        <v>56</v>
      </c>
      <c r="AC160" s="1">
        <f t="shared" si="23"/>
        <v>78</v>
      </c>
      <c r="AD160" s="1">
        <v>1</v>
      </c>
      <c r="AE160" s="1">
        <v>1</v>
      </c>
      <c r="AF160" s="1">
        <v>16</v>
      </c>
      <c r="AG160" s="1">
        <f t="shared" si="24"/>
        <v>18</v>
      </c>
      <c r="AH160" s="12">
        <v>41.3</v>
      </c>
      <c r="AI160" s="12">
        <v>0</v>
      </c>
      <c r="AJ160" s="12">
        <v>14.14</v>
      </c>
      <c r="AK160" s="12">
        <f t="shared" si="25"/>
        <v>55.44</v>
      </c>
      <c r="AL160" s="1">
        <v>3</v>
      </c>
      <c r="AM160" s="1">
        <v>2</v>
      </c>
      <c r="AN160" s="1">
        <v>32</v>
      </c>
      <c r="AO160" s="1">
        <f t="shared" si="26"/>
        <v>37</v>
      </c>
      <c r="AP160" s="1">
        <v>0</v>
      </c>
      <c r="AQ160" s="1">
        <v>0</v>
      </c>
      <c r="AR160" s="1">
        <v>0</v>
      </c>
      <c r="AS160" s="1">
        <f t="shared" si="27"/>
        <v>0</v>
      </c>
      <c r="AT160" s="1">
        <v>0</v>
      </c>
      <c r="AU160" s="1">
        <v>0</v>
      </c>
      <c r="AV160" s="1">
        <v>0</v>
      </c>
      <c r="AW160" s="1">
        <f t="shared" si="28"/>
        <v>0</v>
      </c>
      <c r="AX160" s="1">
        <v>104</v>
      </c>
      <c r="AY160" s="1">
        <v>42</v>
      </c>
      <c r="AZ160" s="1">
        <v>0</v>
      </c>
      <c r="BA160" s="1">
        <v>0</v>
      </c>
      <c r="BB160" s="1">
        <v>0</v>
      </c>
      <c r="BC160" s="1">
        <f t="shared" si="29"/>
        <v>146</v>
      </c>
      <c r="BD160" s="1">
        <v>7</v>
      </c>
      <c r="BE160" s="1">
        <v>0</v>
      </c>
      <c r="BF160" s="16">
        <v>1676</v>
      </c>
    </row>
    <row r="161" spans="1:58">
      <c r="A161" s="1">
        <v>2006</v>
      </c>
      <c r="B161" s="1" t="s">
        <v>118</v>
      </c>
      <c r="C161" s="12">
        <v>0</v>
      </c>
      <c r="D161" s="12">
        <v>55.44</v>
      </c>
      <c r="E161" s="12">
        <v>0</v>
      </c>
      <c r="F161" s="12">
        <v>0</v>
      </c>
      <c r="G161" s="12">
        <f t="shared" si="20"/>
        <v>55.44</v>
      </c>
      <c r="H161" s="12">
        <f>+SMar_InfraMR[[#This Row],[Total Líneas de Explotación ]]</f>
        <v>55.44</v>
      </c>
      <c r="I161" s="12">
        <f>+SMar_InfraMR[[#This Row],[Total Líneas de Explotación ]]</f>
        <v>55.44</v>
      </c>
      <c r="J161" s="12">
        <v>135.47999999999999</v>
      </c>
      <c r="K161" s="12">
        <v>0</v>
      </c>
      <c r="L161" s="12">
        <v>0</v>
      </c>
      <c r="M161" s="12">
        <v>0</v>
      </c>
      <c r="N161" s="12">
        <f>+SMar_InfraMR[[#This Row],[A.03.1 -  Longitud de Vías de Explotación No Electrificadas Troncales y Ramales (vía principal) (km)]]+SMar_InfraMR[[#This Row],[A.04.1 -  Longitud de Vías de Explotación Electrificadas Troncales y Ramales (vía principal) (km)]]</f>
        <v>135.47999999999999</v>
      </c>
      <c r="O161" s="12">
        <f>+SMar_InfraMR[[#This Row],[Total Vías (excluido Auxiliares)]]</f>
        <v>135.47999999999999</v>
      </c>
      <c r="P161" s="1">
        <v>19</v>
      </c>
      <c r="Q161" s="1">
        <v>1</v>
      </c>
      <c r="R161" s="1">
        <v>0</v>
      </c>
      <c r="S161" s="1">
        <f t="shared" si="21"/>
        <v>20</v>
      </c>
      <c r="T161" s="1">
        <v>0</v>
      </c>
      <c r="U161" s="1">
        <v>56</v>
      </c>
      <c r="V161" s="1">
        <v>0</v>
      </c>
      <c r="W161" s="1">
        <v>0</v>
      </c>
      <c r="X161" s="1">
        <v>0</v>
      </c>
      <c r="Y161" s="1">
        <f t="shared" si="22"/>
        <v>56</v>
      </c>
      <c r="Z161" s="1">
        <v>17</v>
      </c>
      <c r="AA161" s="1">
        <v>5</v>
      </c>
      <c r="AB161" s="1">
        <f>+SMar_InfraMR[[#This Row],[Total Pasos Vehiculares a Nivel]]</f>
        <v>56</v>
      </c>
      <c r="AC161" s="1">
        <f t="shared" si="23"/>
        <v>78</v>
      </c>
      <c r="AD161" s="1">
        <v>1</v>
      </c>
      <c r="AE161" s="1">
        <v>1</v>
      </c>
      <c r="AF161" s="1">
        <v>16</v>
      </c>
      <c r="AG161" s="1">
        <f t="shared" si="24"/>
        <v>18</v>
      </c>
      <c r="AH161" s="12">
        <v>41.3</v>
      </c>
      <c r="AI161" s="12">
        <v>0</v>
      </c>
      <c r="AJ161" s="12">
        <v>14.14</v>
      </c>
      <c r="AK161" s="12">
        <f t="shared" si="25"/>
        <v>55.44</v>
      </c>
      <c r="AL161" s="1">
        <v>3</v>
      </c>
      <c r="AM161" s="1">
        <v>2</v>
      </c>
      <c r="AN161" s="1">
        <v>32</v>
      </c>
      <c r="AO161" s="1">
        <f t="shared" si="26"/>
        <v>37</v>
      </c>
      <c r="AP161" s="1">
        <v>0</v>
      </c>
      <c r="AQ161" s="1">
        <v>0</v>
      </c>
      <c r="AR161" s="1">
        <v>0</v>
      </c>
      <c r="AS161" s="1">
        <f t="shared" si="27"/>
        <v>0</v>
      </c>
      <c r="AT161" s="1">
        <v>0</v>
      </c>
      <c r="AU161" s="1">
        <v>0</v>
      </c>
      <c r="AV161" s="1">
        <v>0</v>
      </c>
      <c r="AW161" s="1">
        <f t="shared" si="28"/>
        <v>0</v>
      </c>
      <c r="AX161" s="1">
        <v>104</v>
      </c>
      <c r="AY161" s="1">
        <v>42</v>
      </c>
      <c r="AZ161" s="1">
        <v>0</v>
      </c>
      <c r="BA161" s="1">
        <v>0</v>
      </c>
      <c r="BB161" s="1">
        <v>0</v>
      </c>
      <c r="BC161" s="1">
        <f t="shared" si="29"/>
        <v>146</v>
      </c>
      <c r="BD161" s="1">
        <v>7</v>
      </c>
      <c r="BE161" s="1">
        <v>0</v>
      </c>
      <c r="BF161" s="16">
        <v>1676</v>
      </c>
    </row>
    <row r="162" spans="1:58">
      <c r="A162" s="1">
        <v>2006</v>
      </c>
      <c r="B162" s="1" t="s">
        <v>119</v>
      </c>
      <c r="C162" s="12">
        <v>0</v>
      </c>
      <c r="D162" s="12">
        <v>55.44</v>
      </c>
      <c r="E162" s="12">
        <v>0</v>
      </c>
      <c r="F162" s="12">
        <v>0</v>
      </c>
      <c r="G162" s="12">
        <f t="shared" si="20"/>
        <v>55.44</v>
      </c>
      <c r="H162" s="12">
        <f>+SMar_InfraMR[[#This Row],[Total Líneas de Explotación ]]</f>
        <v>55.44</v>
      </c>
      <c r="I162" s="12">
        <f>+SMar_InfraMR[[#This Row],[Total Líneas de Explotación ]]</f>
        <v>55.44</v>
      </c>
      <c r="J162" s="12">
        <v>135.47999999999999</v>
      </c>
      <c r="K162" s="12">
        <v>0</v>
      </c>
      <c r="L162" s="12">
        <v>0</v>
      </c>
      <c r="M162" s="12">
        <v>0</v>
      </c>
      <c r="N162" s="12">
        <f>+SMar_InfraMR[[#This Row],[A.03.1 -  Longitud de Vías de Explotación No Electrificadas Troncales y Ramales (vía principal) (km)]]+SMar_InfraMR[[#This Row],[A.04.1 -  Longitud de Vías de Explotación Electrificadas Troncales y Ramales (vía principal) (km)]]</f>
        <v>135.47999999999999</v>
      </c>
      <c r="O162" s="12">
        <f>+SMar_InfraMR[[#This Row],[Total Vías (excluido Auxiliares)]]</f>
        <v>135.47999999999999</v>
      </c>
      <c r="P162" s="1">
        <v>19</v>
      </c>
      <c r="Q162" s="1">
        <v>1</v>
      </c>
      <c r="R162" s="1">
        <v>0</v>
      </c>
      <c r="S162" s="1">
        <f t="shared" si="21"/>
        <v>20</v>
      </c>
      <c r="T162" s="1">
        <v>0</v>
      </c>
      <c r="U162" s="1">
        <v>56</v>
      </c>
      <c r="V162" s="1">
        <v>0</v>
      </c>
      <c r="W162" s="1">
        <v>0</v>
      </c>
      <c r="X162" s="1">
        <v>0</v>
      </c>
      <c r="Y162" s="1">
        <f t="shared" si="22"/>
        <v>56</v>
      </c>
      <c r="Z162" s="1">
        <v>17</v>
      </c>
      <c r="AA162" s="1">
        <v>5</v>
      </c>
      <c r="AB162" s="1">
        <f>+SMar_InfraMR[[#This Row],[Total Pasos Vehiculares a Nivel]]</f>
        <v>56</v>
      </c>
      <c r="AC162" s="1">
        <f t="shared" si="23"/>
        <v>78</v>
      </c>
      <c r="AD162" s="1">
        <v>1</v>
      </c>
      <c r="AE162" s="1">
        <v>1</v>
      </c>
      <c r="AF162" s="1">
        <v>16</v>
      </c>
      <c r="AG162" s="1">
        <f t="shared" si="24"/>
        <v>18</v>
      </c>
      <c r="AH162" s="12">
        <v>41.3</v>
      </c>
      <c r="AI162" s="12">
        <v>0</v>
      </c>
      <c r="AJ162" s="12">
        <v>14.14</v>
      </c>
      <c r="AK162" s="12">
        <f t="shared" si="25"/>
        <v>55.44</v>
      </c>
      <c r="AL162" s="1">
        <v>3</v>
      </c>
      <c r="AM162" s="1">
        <v>2</v>
      </c>
      <c r="AN162" s="1">
        <v>32</v>
      </c>
      <c r="AO162" s="1">
        <f t="shared" si="26"/>
        <v>37</v>
      </c>
      <c r="AP162" s="1">
        <v>0</v>
      </c>
      <c r="AQ162" s="1">
        <v>0</v>
      </c>
      <c r="AR162" s="1">
        <v>0</v>
      </c>
      <c r="AS162" s="1">
        <f t="shared" si="27"/>
        <v>0</v>
      </c>
      <c r="AT162" s="1">
        <v>0</v>
      </c>
      <c r="AU162" s="1">
        <v>0</v>
      </c>
      <c r="AV162" s="1">
        <v>0</v>
      </c>
      <c r="AW162" s="1">
        <f t="shared" si="28"/>
        <v>0</v>
      </c>
      <c r="AX162" s="1">
        <v>104</v>
      </c>
      <c r="AY162" s="1">
        <v>42</v>
      </c>
      <c r="AZ162" s="1">
        <v>0</v>
      </c>
      <c r="BA162" s="1">
        <v>0</v>
      </c>
      <c r="BB162" s="1">
        <v>0</v>
      </c>
      <c r="BC162" s="1">
        <f t="shared" si="29"/>
        <v>146</v>
      </c>
      <c r="BD162" s="1">
        <v>7</v>
      </c>
      <c r="BE162" s="1">
        <v>0</v>
      </c>
      <c r="BF162" s="16">
        <v>1676</v>
      </c>
    </row>
    <row r="163" spans="1:58">
      <c r="A163" s="1">
        <v>2006</v>
      </c>
      <c r="B163" s="1" t="s">
        <v>120</v>
      </c>
      <c r="C163" s="12">
        <v>0</v>
      </c>
      <c r="D163" s="12">
        <v>55.44</v>
      </c>
      <c r="E163" s="12">
        <v>0</v>
      </c>
      <c r="F163" s="12">
        <v>0</v>
      </c>
      <c r="G163" s="12">
        <f t="shared" si="20"/>
        <v>55.44</v>
      </c>
      <c r="H163" s="12">
        <f>+SMar_InfraMR[[#This Row],[Total Líneas de Explotación ]]</f>
        <v>55.44</v>
      </c>
      <c r="I163" s="12">
        <f>+SMar_InfraMR[[#This Row],[Total Líneas de Explotación ]]</f>
        <v>55.44</v>
      </c>
      <c r="J163" s="12">
        <v>135.47999999999999</v>
      </c>
      <c r="K163" s="12">
        <v>0</v>
      </c>
      <c r="L163" s="12">
        <v>0</v>
      </c>
      <c r="M163" s="12">
        <v>0</v>
      </c>
      <c r="N163" s="12">
        <f>+SMar_InfraMR[[#This Row],[A.03.1 -  Longitud de Vías de Explotación No Electrificadas Troncales y Ramales (vía principal) (km)]]+SMar_InfraMR[[#This Row],[A.04.1 -  Longitud de Vías de Explotación Electrificadas Troncales y Ramales (vía principal) (km)]]</f>
        <v>135.47999999999999</v>
      </c>
      <c r="O163" s="12">
        <f>+SMar_InfraMR[[#This Row],[Total Vías (excluido Auxiliares)]]</f>
        <v>135.47999999999999</v>
      </c>
      <c r="P163" s="1">
        <v>19</v>
      </c>
      <c r="Q163" s="1">
        <v>1</v>
      </c>
      <c r="R163" s="1">
        <v>0</v>
      </c>
      <c r="S163" s="1">
        <f t="shared" si="21"/>
        <v>20</v>
      </c>
      <c r="T163" s="1">
        <v>0</v>
      </c>
      <c r="U163" s="1">
        <v>56</v>
      </c>
      <c r="V163" s="1">
        <v>0</v>
      </c>
      <c r="W163" s="1">
        <v>0</v>
      </c>
      <c r="X163" s="1">
        <v>0</v>
      </c>
      <c r="Y163" s="1">
        <f t="shared" si="22"/>
        <v>56</v>
      </c>
      <c r="Z163" s="1">
        <v>17</v>
      </c>
      <c r="AA163" s="1">
        <v>5</v>
      </c>
      <c r="AB163" s="1">
        <f>+SMar_InfraMR[[#This Row],[Total Pasos Vehiculares a Nivel]]</f>
        <v>56</v>
      </c>
      <c r="AC163" s="1">
        <f t="shared" si="23"/>
        <v>78</v>
      </c>
      <c r="AD163" s="1">
        <v>1</v>
      </c>
      <c r="AE163" s="1">
        <v>1</v>
      </c>
      <c r="AF163" s="1">
        <v>16</v>
      </c>
      <c r="AG163" s="1">
        <f t="shared" si="24"/>
        <v>18</v>
      </c>
      <c r="AH163" s="12">
        <v>41.3</v>
      </c>
      <c r="AI163" s="12">
        <v>0</v>
      </c>
      <c r="AJ163" s="12">
        <v>14.14</v>
      </c>
      <c r="AK163" s="12">
        <f t="shared" si="25"/>
        <v>55.44</v>
      </c>
      <c r="AL163" s="1">
        <v>3</v>
      </c>
      <c r="AM163" s="1">
        <v>2</v>
      </c>
      <c r="AN163" s="1">
        <v>32</v>
      </c>
      <c r="AO163" s="1">
        <f t="shared" si="26"/>
        <v>37</v>
      </c>
      <c r="AP163" s="1">
        <v>0</v>
      </c>
      <c r="AQ163" s="1">
        <v>0</v>
      </c>
      <c r="AR163" s="1">
        <v>0</v>
      </c>
      <c r="AS163" s="1">
        <f t="shared" si="27"/>
        <v>0</v>
      </c>
      <c r="AT163" s="1">
        <v>0</v>
      </c>
      <c r="AU163" s="1">
        <v>0</v>
      </c>
      <c r="AV163" s="1">
        <v>0</v>
      </c>
      <c r="AW163" s="1">
        <f t="shared" si="28"/>
        <v>0</v>
      </c>
      <c r="AX163" s="1">
        <v>104</v>
      </c>
      <c r="AY163" s="1">
        <v>42</v>
      </c>
      <c r="AZ163" s="1">
        <v>0</v>
      </c>
      <c r="BA163" s="1">
        <v>0</v>
      </c>
      <c r="BB163" s="1">
        <v>0</v>
      </c>
      <c r="BC163" s="1">
        <f t="shared" si="29"/>
        <v>146</v>
      </c>
      <c r="BD163" s="1">
        <v>7</v>
      </c>
      <c r="BE163" s="1">
        <v>0</v>
      </c>
      <c r="BF163" s="16">
        <v>1676</v>
      </c>
    </row>
    <row r="164" spans="1:58">
      <c r="A164" s="1">
        <v>2006</v>
      </c>
      <c r="B164" s="1" t="s">
        <v>121</v>
      </c>
      <c r="C164" s="12">
        <v>0</v>
      </c>
      <c r="D164" s="12">
        <v>55.44</v>
      </c>
      <c r="E164" s="12">
        <v>0</v>
      </c>
      <c r="F164" s="12">
        <v>0</v>
      </c>
      <c r="G164" s="12">
        <f t="shared" si="20"/>
        <v>55.44</v>
      </c>
      <c r="H164" s="12">
        <f>+SMar_InfraMR[[#This Row],[Total Líneas de Explotación ]]</f>
        <v>55.44</v>
      </c>
      <c r="I164" s="12">
        <f>+SMar_InfraMR[[#This Row],[Total Líneas de Explotación ]]</f>
        <v>55.44</v>
      </c>
      <c r="J164" s="12">
        <v>135.47999999999999</v>
      </c>
      <c r="K164" s="12">
        <v>0</v>
      </c>
      <c r="L164" s="12">
        <v>0</v>
      </c>
      <c r="M164" s="12">
        <v>0</v>
      </c>
      <c r="N164" s="12">
        <f>+SMar_InfraMR[[#This Row],[A.03.1 -  Longitud de Vías de Explotación No Electrificadas Troncales y Ramales (vía principal) (km)]]+SMar_InfraMR[[#This Row],[A.04.1 -  Longitud de Vías de Explotación Electrificadas Troncales y Ramales (vía principal) (km)]]</f>
        <v>135.47999999999999</v>
      </c>
      <c r="O164" s="12">
        <f>+SMar_InfraMR[[#This Row],[Total Vías (excluido Auxiliares)]]</f>
        <v>135.47999999999999</v>
      </c>
      <c r="P164" s="1">
        <v>19</v>
      </c>
      <c r="Q164" s="1">
        <v>1</v>
      </c>
      <c r="R164" s="1">
        <v>0</v>
      </c>
      <c r="S164" s="1">
        <f t="shared" si="21"/>
        <v>20</v>
      </c>
      <c r="T164" s="1">
        <v>0</v>
      </c>
      <c r="U164" s="1">
        <v>56</v>
      </c>
      <c r="V164" s="1">
        <v>0</v>
      </c>
      <c r="W164" s="1">
        <v>0</v>
      </c>
      <c r="X164" s="1">
        <v>0</v>
      </c>
      <c r="Y164" s="1">
        <f t="shared" si="22"/>
        <v>56</v>
      </c>
      <c r="Z164" s="1">
        <v>17</v>
      </c>
      <c r="AA164" s="1">
        <v>5</v>
      </c>
      <c r="AB164" s="1">
        <f>+SMar_InfraMR[[#This Row],[Total Pasos Vehiculares a Nivel]]</f>
        <v>56</v>
      </c>
      <c r="AC164" s="1">
        <f t="shared" si="23"/>
        <v>78</v>
      </c>
      <c r="AD164" s="1">
        <v>1</v>
      </c>
      <c r="AE164" s="1">
        <v>1</v>
      </c>
      <c r="AF164" s="1">
        <v>16</v>
      </c>
      <c r="AG164" s="1">
        <f t="shared" si="24"/>
        <v>18</v>
      </c>
      <c r="AH164" s="12">
        <v>41.3</v>
      </c>
      <c r="AI164" s="12">
        <v>0</v>
      </c>
      <c r="AJ164" s="12">
        <v>14.14</v>
      </c>
      <c r="AK164" s="12">
        <f t="shared" si="25"/>
        <v>55.44</v>
      </c>
      <c r="AL164" s="1">
        <v>3</v>
      </c>
      <c r="AM164" s="1">
        <v>2</v>
      </c>
      <c r="AN164" s="1">
        <v>32</v>
      </c>
      <c r="AO164" s="1">
        <f t="shared" si="26"/>
        <v>37</v>
      </c>
      <c r="AP164" s="1">
        <v>0</v>
      </c>
      <c r="AQ164" s="1">
        <v>0</v>
      </c>
      <c r="AR164" s="1">
        <v>0</v>
      </c>
      <c r="AS164" s="1">
        <f t="shared" si="27"/>
        <v>0</v>
      </c>
      <c r="AT164" s="1">
        <v>0</v>
      </c>
      <c r="AU164" s="1">
        <v>0</v>
      </c>
      <c r="AV164" s="1">
        <v>0</v>
      </c>
      <c r="AW164" s="1">
        <f t="shared" si="28"/>
        <v>0</v>
      </c>
      <c r="AX164" s="1">
        <v>104</v>
      </c>
      <c r="AY164" s="1">
        <v>42</v>
      </c>
      <c r="AZ164" s="1">
        <v>0</v>
      </c>
      <c r="BA164" s="1">
        <v>0</v>
      </c>
      <c r="BB164" s="1">
        <v>0</v>
      </c>
      <c r="BC164" s="1">
        <f t="shared" si="29"/>
        <v>146</v>
      </c>
      <c r="BD164" s="1">
        <v>7</v>
      </c>
      <c r="BE164" s="1">
        <v>0</v>
      </c>
      <c r="BF164" s="16">
        <v>1676</v>
      </c>
    </row>
    <row r="165" spans="1:58">
      <c r="A165" s="1">
        <v>2006</v>
      </c>
      <c r="B165" s="1" t="s">
        <v>122</v>
      </c>
      <c r="C165" s="12">
        <v>0</v>
      </c>
      <c r="D165" s="12">
        <v>55.44</v>
      </c>
      <c r="E165" s="12">
        <v>0</v>
      </c>
      <c r="F165" s="12">
        <v>0</v>
      </c>
      <c r="G165" s="12">
        <f t="shared" si="20"/>
        <v>55.44</v>
      </c>
      <c r="H165" s="12">
        <f>+SMar_InfraMR[[#This Row],[Total Líneas de Explotación ]]</f>
        <v>55.44</v>
      </c>
      <c r="I165" s="12">
        <f>+SMar_InfraMR[[#This Row],[Total Líneas de Explotación ]]</f>
        <v>55.44</v>
      </c>
      <c r="J165" s="12">
        <v>135.47999999999999</v>
      </c>
      <c r="K165" s="12">
        <v>0</v>
      </c>
      <c r="L165" s="12">
        <v>0</v>
      </c>
      <c r="M165" s="12">
        <v>0</v>
      </c>
      <c r="N165" s="12">
        <f>+SMar_InfraMR[[#This Row],[A.03.1 -  Longitud de Vías de Explotación No Electrificadas Troncales y Ramales (vía principal) (km)]]+SMar_InfraMR[[#This Row],[A.04.1 -  Longitud de Vías de Explotación Electrificadas Troncales y Ramales (vía principal) (km)]]</f>
        <v>135.47999999999999</v>
      </c>
      <c r="O165" s="12">
        <f>+SMar_InfraMR[[#This Row],[Total Vías (excluido Auxiliares)]]</f>
        <v>135.47999999999999</v>
      </c>
      <c r="P165" s="1">
        <v>19</v>
      </c>
      <c r="Q165" s="1">
        <v>1</v>
      </c>
      <c r="R165" s="1">
        <v>0</v>
      </c>
      <c r="S165" s="1">
        <f t="shared" si="21"/>
        <v>20</v>
      </c>
      <c r="T165" s="1">
        <v>0</v>
      </c>
      <c r="U165" s="1">
        <v>56</v>
      </c>
      <c r="V165" s="1">
        <v>0</v>
      </c>
      <c r="W165" s="1">
        <v>0</v>
      </c>
      <c r="X165" s="1">
        <v>0</v>
      </c>
      <c r="Y165" s="1">
        <f t="shared" si="22"/>
        <v>56</v>
      </c>
      <c r="Z165" s="1">
        <v>17</v>
      </c>
      <c r="AA165" s="1">
        <v>5</v>
      </c>
      <c r="AB165" s="1">
        <f>+SMar_InfraMR[[#This Row],[Total Pasos Vehiculares a Nivel]]</f>
        <v>56</v>
      </c>
      <c r="AC165" s="1">
        <f t="shared" si="23"/>
        <v>78</v>
      </c>
      <c r="AD165" s="1">
        <v>1</v>
      </c>
      <c r="AE165" s="1">
        <v>1</v>
      </c>
      <c r="AF165" s="1">
        <v>16</v>
      </c>
      <c r="AG165" s="1">
        <f t="shared" si="24"/>
        <v>18</v>
      </c>
      <c r="AH165" s="12">
        <v>41.3</v>
      </c>
      <c r="AI165" s="12">
        <v>0</v>
      </c>
      <c r="AJ165" s="12">
        <v>14.14</v>
      </c>
      <c r="AK165" s="12">
        <f t="shared" si="25"/>
        <v>55.44</v>
      </c>
      <c r="AL165" s="1">
        <v>3</v>
      </c>
      <c r="AM165" s="1">
        <v>2</v>
      </c>
      <c r="AN165" s="1">
        <v>32</v>
      </c>
      <c r="AO165" s="1">
        <f t="shared" si="26"/>
        <v>37</v>
      </c>
      <c r="AP165" s="1">
        <v>0</v>
      </c>
      <c r="AQ165" s="1">
        <v>0</v>
      </c>
      <c r="AR165" s="1">
        <v>0</v>
      </c>
      <c r="AS165" s="1">
        <f t="shared" si="27"/>
        <v>0</v>
      </c>
      <c r="AT165" s="1">
        <v>0</v>
      </c>
      <c r="AU165" s="1">
        <v>0</v>
      </c>
      <c r="AV165" s="1">
        <v>0</v>
      </c>
      <c r="AW165" s="1">
        <f t="shared" si="28"/>
        <v>0</v>
      </c>
      <c r="AX165" s="1">
        <v>104</v>
      </c>
      <c r="AY165" s="1">
        <v>42</v>
      </c>
      <c r="AZ165" s="1">
        <v>0</v>
      </c>
      <c r="BA165" s="1">
        <v>0</v>
      </c>
      <c r="BB165" s="1">
        <v>0</v>
      </c>
      <c r="BC165" s="1">
        <f t="shared" si="29"/>
        <v>146</v>
      </c>
      <c r="BD165" s="1">
        <v>7</v>
      </c>
      <c r="BE165" s="1">
        <v>0</v>
      </c>
      <c r="BF165" s="16">
        <v>1676</v>
      </c>
    </row>
    <row r="166" spans="1:58">
      <c r="A166" s="1">
        <v>2006</v>
      </c>
      <c r="B166" s="1" t="s">
        <v>123</v>
      </c>
      <c r="C166" s="12">
        <v>0</v>
      </c>
      <c r="D166" s="12">
        <v>55.44</v>
      </c>
      <c r="E166" s="12">
        <v>0</v>
      </c>
      <c r="F166" s="12">
        <v>0</v>
      </c>
      <c r="G166" s="12">
        <f t="shared" si="20"/>
        <v>55.44</v>
      </c>
      <c r="H166" s="12">
        <f>+SMar_InfraMR[[#This Row],[Total Líneas de Explotación ]]</f>
        <v>55.44</v>
      </c>
      <c r="I166" s="12">
        <f>+SMar_InfraMR[[#This Row],[Total Líneas de Explotación ]]</f>
        <v>55.44</v>
      </c>
      <c r="J166" s="12">
        <v>135.47999999999999</v>
      </c>
      <c r="K166" s="12">
        <v>0</v>
      </c>
      <c r="L166" s="12">
        <v>0</v>
      </c>
      <c r="M166" s="12">
        <v>0</v>
      </c>
      <c r="N166" s="12">
        <f>+SMar_InfraMR[[#This Row],[A.03.1 -  Longitud de Vías de Explotación No Electrificadas Troncales y Ramales (vía principal) (km)]]+SMar_InfraMR[[#This Row],[A.04.1 -  Longitud de Vías de Explotación Electrificadas Troncales y Ramales (vía principal) (km)]]</f>
        <v>135.47999999999999</v>
      </c>
      <c r="O166" s="12">
        <f>+SMar_InfraMR[[#This Row],[Total Vías (excluido Auxiliares)]]</f>
        <v>135.47999999999999</v>
      </c>
      <c r="P166" s="1">
        <v>19</v>
      </c>
      <c r="Q166" s="1">
        <v>1</v>
      </c>
      <c r="R166" s="1">
        <v>0</v>
      </c>
      <c r="S166" s="1">
        <f t="shared" si="21"/>
        <v>20</v>
      </c>
      <c r="T166" s="1">
        <v>0</v>
      </c>
      <c r="U166" s="1">
        <v>56</v>
      </c>
      <c r="V166" s="1">
        <v>0</v>
      </c>
      <c r="W166" s="1">
        <v>0</v>
      </c>
      <c r="X166" s="1">
        <v>0</v>
      </c>
      <c r="Y166" s="1">
        <f t="shared" si="22"/>
        <v>56</v>
      </c>
      <c r="Z166" s="1">
        <v>17</v>
      </c>
      <c r="AA166" s="1">
        <v>5</v>
      </c>
      <c r="AB166" s="1">
        <f>+SMar_InfraMR[[#This Row],[Total Pasos Vehiculares a Nivel]]</f>
        <v>56</v>
      </c>
      <c r="AC166" s="1">
        <f t="shared" si="23"/>
        <v>78</v>
      </c>
      <c r="AD166" s="1">
        <v>1</v>
      </c>
      <c r="AE166" s="1">
        <v>1</v>
      </c>
      <c r="AF166" s="1">
        <v>16</v>
      </c>
      <c r="AG166" s="1">
        <f t="shared" si="24"/>
        <v>18</v>
      </c>
      <c r="AH166" s="12">
        <v>41.3</v>
      </c>
      <c r="AI166" s="12">
        <v>0</v>
      </c>
      <c r="AJ166" s="12">
        <v>14.14</v>
      </c>
      <c r="AK166" s="12">
        <f t="shared" si="25"/>
        <v>55.44</v>
      </c>
      <c r="AL166" s="1">
        <v>3</v>
      </c>
      <c r="AM166" s="1">
        <v>2</v>
      </c>
      <c r="AN166" s="1">
        <v>32</v>
      </c>
      <c r="AO166" s="1">
        <f t="shared" si="26"/>
        <v>37</v>
      </c>
      <c r="AP166" s="1">
        <v>0</v>
      </c>
      <c r="AQ166" s="1">
        <v>0</v>
      </c>
      <c r="AR166" s="1">
        <v>0</v>
      </c>
      <c r="AS166" s="1">
        <f t="shared" si="27"/>
        <v>0</v>
      </c>
      <c r="AT166" s="1">
        <v>0</v>
      </c>
      <c r="AU166" s="1">
        <v>0</v>
      </c>
      <c r="AV166" s="1">
        <v>0</v>
      </c>
      <c r="AW166" s="1">
        <f t="shared" si="28"/>
        <v>0</v>
      </c>
      <c r="AX166" s="1">
        <v>104</v>
      </c>
      <c r="AY166" s="1">
        <v>42</v>
      </c>
      <c r="AZ166" s="1">
        <v>0</v>
      </c>
      <c r="BA166" s="1">
        <v>0</v>
      </c>
      <c r="BB166" s="1">
        <v>0</v>
      </c>
      <c r="BC166" s="1">
        <f t="shared" si="29"/>
        <v>146</v>
      </c>
      <c r="BD166" s="1">
        <v>7</v>
      </c>
      <c r="BE166" s="1">
        <v>0</v>
      </c>
      <c r="BF166" s="16">
        <v>1676</v>
      </c>
    </row>
    <row r="167" spans="1:58">
      <c r="A167" s="1">
        <v>2006</v>
      </c>
      <c r="B167" s="1" t="s">
        <v>124</v>
      </c>
      <c r="C167" s="12">
        <v>0</v>
      </c>
      <c r="D167" s="12">
        <v>55.44</v>
      </c>
      <c r="E167" s="12">
        <v>0</v>
      </c>
      <c r="F167" s="12">
        <v>0</v>
      </c>
      <c r="G167" s="12">
        <f t="shared" si="20"/>
        <v>55.44</v>
      </c>
      <c r="H167" s="12">
        <f>+SMar_InfraMR[[#This Row],[Total Líneas de Explotación ]]</f>
        <v>55.44</v>
      </c>
      <c r="I167" s="12">
        <f>+SMar_InfraMR[[#This Row],[Total Líneas de Explotación ]]</f>
        <v>55.44</v>
      </c>
      <c r="J167" s="12">
        <v>135.47999999999999</v>
      </c>
      <c r="K167" s="12">
        <v>0</v>
      </c>
      <c r="L167" s="12">
        <v>0</v>
      </c>
      <c r="M167" s="12">
        <v>0</v>
      </c>
      <c r="N167" s="12">
        <f>+SMar_InfraMR[[#This Row],[A.03.1 -  Longitud de Vías de Explotación No Electrificadas Troncales y Ramales (vía principal) (km)]]+SMar_InfraMR[[#This Row],[A.04.1 -  Longitud de Vías de Explotación Electrificadas Troncales y Ramales (vía principal) (km)]]</f>
        <v>135.47999999999999</v>
      </c>
      <c r="O167" s="12">
        <f>+SMar_InfraMR[[#This Row],[Total Vías (excluido Auxiliares)]]</f>
        <v>135.47999999999999</v>
      </c>
      <c r="P167" s="1">
        <v>19</v>
      </c>
      <c r="Q167" s="1">
        <v>1</v>
      </c>
      <c r="R167" s="1">
        <v>0</v>
      </c>
      <c r="S167" s="1">
        <f t="shared" si="21"/>
        <v>20</v>
      </c>
      <c r="T167" s="1">
        <v>0</v>
      </c>
      <c r="U167" s="1">
        <v>56</v>
      </c>
      <c r="V167" s="1">
        <v>0</v>
      </c>
      <c r="W167" s="1">
        <v>0</v>
      </c>
      <c r="X167" s="1">
        <v>0</v>
      </c>
      <c r="Y167" s="1">
        <f t="shared" si="22"/>
        <v>56</v>
      </c>
      <c r="Z167" s="1">
        <v>17</v>
      </c>
      <c r="AA167" s="1">
        <v>5</v>
      </c>
      <c r="AB167" s="1">
        <f>+SMar_InfraMR[[#This Row],[Total Pasos Vehiculares a Nivel]]</f>
        <v>56</v>
      </c>
      <c r="AC167" s="1">
        <f t="shared" si="23"/>
        <v>78</v>
      </c>
      <c r="AD167" s="1">
        <v>1</v>
      </c>
      <c r="AE167" s="1">
        <v>1</v>
      </c>
      <c r="AF167" s="1">
        <v>16</v>
      </c>
      <c r="AG167" s="1">
        <f t="shared" si="24"/>
        <v>18</v>
      </c>
      <c r="AH167" s="12">
        <v>41.3</v>
      </c>
      <c r="AI167" s="12">
        <v>0</v>
      </c>
      <c r="AJ167" s="12">
        <v>14.14</v>
      </c>
      <c r="AK167" s="12">
        <f t="shared" si="25"/>
        <v>55.44</v>
      </c>
      <c r="AL167" s="1">
        <v>3</v>
      </c>
      <c r="AM167" s="1">
        <v>2</v>
      </c>
      <c r="AN167" s="1">
        <v>32</v>
      </c>
      <c r="AO167" s="1">
        <f t="shared" si="26"/>
        <v>37</v>
      </c>
      <c r="AP167" s="1">
        <v>0</v>
      </c>
      <c r="AQ167" s="1">
        <v>0</v>
      </c>
      <c r="AR167" s="1">
        <v>0</v>
      </c>
      <c r="AS167" s="1">
        <f t="shared" si="27"/>
        <v>0</v>
      </c>
      <c r="AT167" s="1">
        <v>0</v>
      </c>
      <c r="AU167" s="1">
        <v>0</v>
      </c>
      <c r="AV167" s="1">
        <v>0</v>
      </c>
      <c r="AW167" s="1">
        <f t="shared" si="28"/>
        <v>0</v>
      </c>
      <c r="AX167" s="1">
        <v>104</v>
      </c>
      <c r="AY167" s="1">
        <v>42</v>
      </c>
      <c r="AZ167" s="1">
        <v>0</v>
      </c>
      <c r="BA167" s="1">
        <v>0</v>
      </c>
      <c r="BB167" s="1">
        <v>0</v>
      </c>
      <c r="BC167" s="1">
        <f t="shared" si="29"/>
        <v>146</v>
      </c>
      <c r="BD167" s="1">
        <v>7</v>
      </c>
      <c r="BE167" s="1">
        <v>0</v>
      </c>
      <c r="BF167" s="16">
        <v>1676</v>
      </c>
    </row>
    <row r="168" spans="1:58">
      <c r="A168" s="1">
        <v>2006</v>
      </c>
      <c r="B168" s="1" t="s">
        <v>125</v>
      </c>
      <c r="C168" s="12">
        <v>0</v>
      </c>
      <c r="D168" s="12">
        <v>55.44</v>
      </c>
      <c r="E168" s="12">
        <v>0</v>
      </c>
      <c r="F168" s="12">
        <v>0</v>
      </c>
      <c r="G168" s="12">
        <f t="shared" si="20"/>
        <v>55.44</v>
      </c>
      <c r="H168" s="12">
        <f>+SMar_InfraMR[[#This Row],[Total Líneas de Explotación ]]</f>
        <v>55.44</v>
      </c>
      <c r="I168" s="12">
        <f>+SMar_InfraMR[[#This Row],[Total Líneas de Explotación ]]</f>
        <v>55.44</v>
      </c>
      <c r="J168" s="12">
        <v>135.47999999999999</v>
      </c>
      <c r="K168" s="12">
        <v>0</v>
      </c>
      <c r="L168" s="12">
        <v>0</v>
      </c>
      <c r="M168" s="12">
        <v>0</v>
      </c>
      <c r="N168" s="12">
        <f>+SMar_InfraMR[[#This Row],[A.03.1 -  Longitud de Vías de Explotación No Electrificadas Troncales y Ramales (vía principal) (km)]]+SMar_InfraMR[[#This Row],[A.04.1 -  Longitud de Vías de Explotación Electrificadas Troncales y Ramales (vía principal) (km)]]</f>
        <v>135.47999999999999</v>
      </c>
      <c r="O168" s="12">
        <f>+SMar_InfraMR[[#This Row],[Total Vías (excluido Auxiliares)]]</f>
        <v>135.47999999999999</v>
      </c>
      <c r="P168" s="1">
        <v>19</v>
      </c>
      <c r="Q168" s="1">
        <v>1</v>
      </c>
      <c r="R168" s="1">
        <v>0</v>
      </c>
      <c r="S168" s="1">
        <f t="shared" si="21"/>
        <v>20</v>
      </c>
      <c r="T168" s="1">
        <v>0</v>
      </c>
      <c r="U168" s="1">
        <v>56</v>
      </c>
      <c r="V168" s="1">
        <v>0</v>
      </c>
      <c r="W168" s="1">
        <v>0</v>
      </c>
      <c r="X168" s="1">
        <v>0</v>
      </c>
      <c r="Y168" s="1">
        <f t="shared" si="22"/>
        <v>56</v>
      </c>
      <c r="Z168" s="1">
        <v>17</v>
      </c>
      <c r="AA168" s="1">
        <v>5</v>
      </c>
      <c r="AB168" s="1">
        <f>+SMar_InfraMR[[#This Row],[Total Pasos Vehiculares a Nivel]]</f>
        <v>56</v>
      </c>
      <c r="AC168" s="1">
        <f t="shared" si="23"/>
        <v>78</v>
      </c>
      <c r="AD168" s="1">
        <v>1</v>
      </c>
      <c r="AE168" s="1">
        <v>1</v>
      </c>
      <c r="AF168" s="1">
        <v>16</v>
      </c>
      <c r="AG168" s="1">
        <f t="shared" si="24"/>
        <v>18</v>
      </c>
      <c r="AH168" s="12">
        <v>41.3</v>
      </c>
      <c r="AI168" s="12">
        <v>0</v>
      </c>
      <c r="AJ168" s="12">
        <v>14.14</v>
      </c>
      <c r="AK168" s="12">
        <f t="shared" si="25"/>
        <v>55.44</v>
      </c>
      <c r="AL168" s="1">
        <v>3</v>
      </c>
      <c r="AM168" s="1">
        <v>2</v>
      </c>
      <c r="AN168" s="1">
        <v>32</v>
      </c>
      <c r="AO168" s="1">
        <f t="shared" si="26"/>
        <v>37</v>
      </c>
      <c r="AP168" s="1">
        <v>0</v>
      </c>
      <c r="AQ168" s="1">
        <v>0</v>
      </c>
      <c r="AR168" s="1">
        <v>0</v>
      </c>
      <c r="AS168" s="1">
        <f t="shared" si="27"/>
        <v>0</v>
      </c>
      <c r="AT168" s="1">
        <v>0</v>
      </c>
      <c r="AU168" s="1">
        <v>0</v>
      </c>
      <c r="AV168" s="1">
        <v>0</v>
      </c>
      <c r="AW168" s="1">
        <f t="shared" si="28"/>
        <v>0</v>
      </c>
      <c r="AX168" s="1">
        <v>104</v>
      </c>
      <c r="AY168" s="1">
        <v>42</v>
      </c>
      <c r="AZ168" s="1">
        <v>0</v>
      </c>
      <c r="BA168" s="1">
        <v>0</v>
      </c>
      <c r="BB168" s="1">
        <v>0</v>
      </c>
      <c r="BC168" s="1">
        <f t="shared" si="29"/>
        <v>146</v>
      </c>
      <c r="BD168" s="1">
        <v>7</v>
      </c>
      <c r="BE168" s="1">
        <v>0</v>
      </c>
      <c r="BF168" s="16">
        <v>1676</v>
      </c>
    </row>
    <row r="169" spans="1:58">
      <c r="A169" s="1">
        <v>2006</v>
      </c>
      <c r="B169" s="1" t="s">
        <v>126</v>
      </c>
      <c r="C169" s="12">
        <v>0</v>
      </c>
      <c r="D169" s="12">
        <v>55.44</v>
      </c>
      <c r="E169" s="12">
        <v>0</v>
      </c>
      <c r="F169" s="12">
        <v>0</v>
      </c>
      <c r="G169" s="12">
        <f t="shared" si="20"/>
        <v>55.44</v>
      </c>
      <c r="H169" s="12">
        <f>+SMar_InfraMR[[#This Row],[Total Líneas de Explotación ]]</f>
        <v>55.44</v>
      </c>
      <c r="I169" s="12">
        <f>+SMar_InfraMR[[#This Row],[Total Líneas de Explotación ]]</f>
        <v>55.44</v>
      </c>
      <c r="J169" s="12">
        <v>135.47999999999999</v>
      </c>
      <c r="K169" s="12">
        <v>0</v>
      </c>
      <c r="L169" s="12">
        <v>0</v>
      </c>
      <c r="M169" s="12">
        <v>0</v>
      </c>
      <c r="N169" s="12">
        <f>+SMar_InfraMR[[#This Row],[A.03.1 -  Longitud de Vías de Explotación No Electrificadas Troncales y Ramales (vía principal) (km)]]+SMar_InfraMR[[#This Row],[A.04.1 -  Longitud de Vías de Explotación Electrificadas Troncales y Ramales (vía principal) (km)]]</f>
        <v>135.47999999999999</v>
      </c>
      <c r="O169" s="12">
        <f>+SMar_InfraMR[[#This Row],[Total Vías (excluido Auxiliares)]]</f>
        <v>135.47999999999999</v>
      </c>
      <c r="P169" s="1">
        <v>19</v>
      </c>
      <c r="Q169" s="1">
        <v>1</v>
      </c>
      <c r="R169" s="1">
        <v>0</v>
      </c>
      <c r="S169" s="1">
        <f t="shared" si="21"/>
        <v>20</v>
      </c>
      <c r="T169" s="1">
        <v>0</v>
      </c>
      <c r="U169" s="1">
        <v>56</v>
      </c>
      <c r="V169" s="1">
        <v>0</v>
      </c>
      <c r="W169" s="1">
        <v>0</v>
      </c>
      <c r="X169" s="1">
        <v>0</v>
      </c>
      <c r="Y169" s="1">
        <f t="shared" si="22"/>
        <v>56</v>
      </c>
      <c r="Z169" s="1">
        <v>17</v>
      </c>
      <c r="AA169" s="1">
        <v>5</v>
      </c>
      <c r="AB169" s="1">
        <f>+SMar_InfraMR[[#This Row],[Total Pasos Vehiculares a Nivel]]</f>
        <v>56</v>
      </c>
      <c r="AC169" s="1">
        <f t="shared" si="23"/>
        <v>78</v>
      </c>
      <c r="AD169" s="1">
        <v>1</v>
      </c>
      <c r="AE169" s="1">
        <v>1</v>
      </c>
      <c r="AF169" s="1">
        <v>16</v>
      </c>
      <c r="AG169" s="1">
        <f t="shared" si="24"/>
        <v>18</v>
      </c>
      <c r="AH169" s="12">
        <v>41.3</v>
      </c>
      <c r="AI169" s="12">
        <v>0</v>
      </c>
      <c r="AJ169" s="12">
        <v>14.14</v>
      </c>
      <c r="AK169" s="12">
        <f t="shared" si="25"/>
        <v>55.44</v>
      </c>
      <c r="AL169" s="1">
        <v>3</v>
      </c>
      <c r="AM169" s="1">
        <v>2</v>
      </c>
      <c r="AN169" s="1">
        <v>32</v>
      </c>
      <c r="AO169" s="1">
        <f t="shared" si="26"/>
        <v>37</v>
      </c>
      <c r="AP169" s="1">
        <v>0</v>
      </c>
      <c r="AQ169" s="1">
        <v>0</v>
      </c>
      <c r="AR169" s="1">
        <v>0</v>
      </c>
      <c r="AS169" s="1">
        <f t="shared" si="27"/>
        <v>0</v>
      </c>
      <c r="AT169" s="1">
        <v>0</v>
      </c>
      <c r="AU169" s="1">
        <v>0</v>
      </c>
      <c r="AV169" s="1">
        <v>0</v>
      </c>
      <c r="AW169" s="1">
        <f t="shared" si="28"/>
        <v>0</v>
      </c>
      <c r="AX169" s="1">
        <v>104</v>
      </c>
      <c r="AY169" s="1">
        <v>42</v>
      </c>
      <c r="AZ169" s="1">
        <v>0</v>
      </c>
      <c r="BA169" s="1">
        <v>0</v>
      </c>
      <c r="BB169" s="1">
        <v>0</v>
      </c>
      <c r="BC169" s="1">
        <f t="shared" si="29"/>
        <v>146</v>
      </c>
      <c r="BD169" s="1">
        <v>7</v>
      </c>
      <c r="BE169" s="1">
        <v>0</v>
      </c>
      <c r="BF169" s="16">
        <v>1676</v>
      </c>
    </row>
    <row r="170" spans="1:58">
      <c r="A170" s="1">
        <v>2007</v>
      </c>
      <c r="B170" s="1" t="s">
        <v>115</v>
      </c>
      <c r="C170" s="12">
        <v>0</v>
      </c>
      <c r="D170" s="12">
        <v>55.44</v>
      </c>
      <c r="E170" s="12">
        <v>0</v>
      </c>
      <c r="F170" s="12">
        <v>0</v>
      </c>
      <c r="G170" s="12">
        <f t="shared" si="20"/>
        <v>55.44</v>
      </c>
      <c r="H170" s="12">
        <f>+SMar_InfraMR[[#This Row],[Total Líneas de Explotación ]]</f>
        <v>55.44</v>
      </c>
      <c r="I170" s="12">
        <f>+SMar_InfraMR[[#This Row],[Total Líneas de Explotación ]]</f>
        <v>55.44</v>
      </c>
      <c r="J170" s="12">
        <v>135.47999999999999</v>
      </c>
      <c r="K170" s="12">
        <v>0</v>
      </c>
      <c r="L170" s="12">
        <v>0</v>
      </c>
      <c r="M170" s="12">
        <v>0</v>
      </c>
      <c r="N170" s="12">
        <f>+SMar_InfraMR[[#This Row],[A.03.1 -  Longitud de Vías de Explotación No Electrificadas Troncales y Ramales (vía principal) (km)]]+SMar_InfraMR[[#This Row],[A.04.1 -  Longitud de Vías de Explotación Electrificadas Troncales y Ramales (vía principal) (km)]]</f>
        <v>135.47999999999999</v>
      </c>
      <c r="O170" s="12">
        <f>+SMar_InfraMR[[#This Row],[Total Vías (excluido Auxiliares)]]</f>
        <v>135.47999999999999</v>
      </c>
      <c r="P170" s="1">
        <v>19</v>
      </c>
      <c r="Q170" s="1">
        <v>1</v>
      </c>
      <c r="R170" s="1">
        <v>0</v>
      </c>
      <c r="S170" s="1">
        <f t="shared" si="21"/>
        <v>20</v>
      </c>
      <c r="T170" s="1">
        <v>0</v>
      </c>
      <c r="U170" s="1">
        <v>56</v>
      </c>
      <c r="V170" s="1">
        <v>0</v>
      </c>
      <c r="W170" s="1">
        <v>0</v>
      </c>
      <c r="X170" s="1">
        <v>0</v>
      </c>
      <c r="Y170" s="1">
        <f t="shared" si="22"/>
        <v>56</v>
      </c>
      <c r="Z170" s="1">
        <v>17</v>
      </c>
      <c r="AA170" s="1">
        <v>5</v>
      </c>
      <c r="AB170" s="1">
        <f>+SMar_InfraMR[[#This Row],[Total Pasos Vehiculares a Nivel]]</f>
        <v>56</v>
      </c>
      <c r="AC170" s="1">
        <f t="shared" si="23"/>
        <v>78</v>
      </c>
      <c r="AD170" s="1">
        <v>1</v>
      </c>
      <c r="AE170" s="1">
        <v>1</v>
      </c>
      <c r="AF170" s="1">
        <v>16</v>
      </c>
      <c r="AG170" s="1">
        <f t="shared" si="24"/>
        <v>18</v>
      </c>
      <c r="AH170" s="12">
        <v>41.3</v>
      </c>
      <c r="AI170" s="12">
        <v>0</v>
      </c>
      <c r="AJ170" s="12">
        <v>14.14</v>
      </c>
      <c r="AK170" s="12">
        <f t="shared" si="25"/>
        <v>55.44</v>
      </c>
      <c r="AL170" s="1">
        <v>3</v>
      </c>
      <c r="AM170" s="1">
        <v>2</v>
      </c>
      <c r="AN170" s="1">
        <v>32</v>
      </c>
      <c r="AO170" s="1">
        <f t="shared" si="26"/>
        <v>37</v>
      </c>
      <c r="AP170" s="1">
        <v>0</v>
      </c>
      <c r="AQ170" s="1">
        <v>0</v>
      </c>
      <c r="AR170" s="1">
        <v>0</v>
      </c>
      <c r="AS170" s="1">
        <f t="shared" si="27"/>
        <v>0</v>
      </c>
      <c r="AT170" s="1">
        <v>0</v>
      </c>
      <c r="AU170" s="1">
        <v>0</v>
      </c>
      <c r="AV170" s="1">
        <v>0</v>
      </c>
      <c r="AW170" s="1">
        <f t="shared" si="28"/>
        <v>0</v>
      </c>
      <c r="AX170" s="1">
        <v>104</v>
      </c>
      <c r="AY170" s="1">
        <v>42</v>
      </c>
      <c r="AZ170" s="1">
        <v>0</v>
      </c>
      <c r="BA170" s="1">
        <v>0</v>
      </c>
      <c r="BB170" s="1">
        <v>0</v>
      </c>
      <c r="BC170" s="1">
        <f t="shared" si="29"/>
        <v>146</v>
      </c>
      <c r="BD170" s="1">
        <v>7</v>
      </c>
      <c r="BE170" s="1">
        <v>0</v>
      </c>
      <c r="BF170" s="16">
        <v>1676</v>
      </c>
    </row>
    <row r="171" spans="1:58">
      <c r="A171" s="1">
        <v>2007</v>
      </c>
      <c r="B171" s="1" t="s">
        <v>116</v>
      </c>
      <c r="C171" s="12">
        <v>0</v>
      </c>
      <c r="D171" s="12">
        <v>55.44</v>
      </c>
      <c r="E171" s="12">
        <v>0</v>
      </c>
      <c r="F171" s="12">
        <v>0</v>
      </c>
      <c r="G171" s="12">
        <f t="shared" si="20"/>
        <v>55.44</v>
      </c>
      <c r="H171" s="12">
        <f>+SMar_InfraMR[[#This Row],[Total Líneas de Explotación ]]</f>
        <v>55.44</v>
      </c>
      <c r="I171" s="12">
        <f>+SMar_InfraMR[[#This Row],[Total Líneas de Explotación ]]</f>
        <v>55.44</v>
      </c>
      <c r="J171" s="12">
        <v>135.47999999999999</v>
      </c>
      <c r="K171" s="12">
        <v>0</v>
      </c>
      <c r="L171" s="12">
        <v>0</v>
      </c>
      <c r="M171" s="12">
        <v>0</v>
      </c>
      <c r="N171" s="12">
        <f>+SMar_InfraMR[[#This Row],[A.03.1 -  Longitud de Vías de Explotación No Electrificadas Troncales y Ramales (vía principal) (km)]]+SMar_InfraMR[[#This Row],[A.04.1 -  Longitud de Vías de Explotación Electrificadas Troncales y Ramales (vía principal) (km)]]</f>
        <v>135.47999999999999</v>
      </c>
      <c r="O171" s="12">
        <f>+SMar_InfraMR[[#This Row],[Total Vías (excluido Auxiliares)]]</f>
        <v>135.47999999999999</v>
      </c>
      <c r="P171" s="1">
        <v>19</v>
      </c>
      <c r="Q171" s="1">
        <v>1</v>
      </c>
      <c r="R171" s="1">
        <v>0</v>
      </c>
      <c r="S171" s="1">
        <f t="shared" si="21"/>
        <v>20</v>
      </c>
      <c r="T171" s="1">
        <v>0</v>
      </c>
      <c r="U171" s="1">
        <v>56</v>
      </c>
      <c r="V171" s="1">
        <v>0</v>
      </c>
      <c r="W171" s="1">
        <v>0</v>
      </c>
      <c r="X171" s="1">
        <v>0</v>
      </c>
      <c r="Y171" s="1">
        <f t="shared" si="22"/>
        <v>56</v>
      </c>
      <c r="Z171" s="1">
        <v>17</v>
      </c>
      <c r="AA171" s="1">
        <v>5</v>
      </c>
      <c r="AB171" s="1">
        <f>+SMar_InfraMR[[#This Row],[Total Pasos Vehiculares a Nivel]]</f>
        <v>56</v>
      </c>
      <c r="AC171" s="1">
        <f t="shared" si="23"/>
        <v>78</v>
      </c>
      <c r="AD171" s="1">
        <v>1</v>
      </c>
      <c r="AE171" s="1">
        <v>1</v>
      </c>
      <c r="AF171" s="1">
        <v>16</v>
      </c>
      <c r="AG171" s="1">
        <f t="shared" si="24"/>
        <v>18</v>
      </c>
      <c r="AH171" s="12">
        <v>41.3</v>
      </c>
      <c r="AI171" s="12">
        <v>0</v>
      </c>
      <c r="AJ171" s="12">
        <v>14.14</v>
      </c>
      <c r="AK171" s="12">
        <f t="shared" si="25"/>
        <v>55.44</v>
      </c>
      <c r="AL171" s="1">
        <v>3</v>
      </c>
      <c r="AM171" s="1">
        <v>2</v>
      </c>
      <c r="AN171" s="1">
        <v>32</v>
      </c>
      <c r="AO171" s="1">
        <f t="shared" si="26"/>
        <v>37</v>
      </c>
      <c r="AP171" s="1">
        <v>0</v>
      </c>
      <c r="AQ171" s="1">
        <v>0</v>
      </c>
      <c r="AR171" s="1">
        <v>0</v>
      </c>
      <c r="AS171" s="1">
        <f t="shared" si="27"/>
        <v>0</v>
      </c>
      <c r="AT171" s="1">
        <v>0</v>
      </c>
      <c r="AU171" s="1">
        <v>0</v>
      </c>
      <c r="AV171" s="1">
        <v>0</v>
      </c>
      <c r="AW171" s="1">
        <f t="shared" si="28"/>
        <v>0</v>
      </c>
      <c r="AX171" s="1">
        <v>104</v>
      </c>
      <c r="AY171" s="1">
        <v>42</v>
      </c>
      <c r="AZ171" s="1">
        <v>0</v>
      </c>
      <c r="BA171" s="1">
        <v>0</v>
      </c>
      <c r="BB171" s="1">
        <v>0</v>
      </c>
      <c r="BC171" s="1">
        <f t="shared" si="29"/>
        <v>146</v>
      </c>
      <c r="BD171" s="1">
        <v>7</v>
      </c>
      <c r="BE171" s="1">
        <v>0</v>
      </c>
      <c r="BF171" s="16">
        <v>1676</v>
      </c>
    </row>
    <row r="172" spans="1:58">
      <c r="A172" s="1">
        <v>2007</v>
      </c>
      <c r="B172" s="1" t="s">
        <v>117</v>
      </c>
      <c r="C172" s="12">
        <v>0</v>
      </c>
      <c r="D172" s="12">
        <v>55.44</v>
      </c>
      <c r="E172" s="12">
        <v>0</v>
      </c>
      <c r="F172" s="12">
        <v>0</v>
      </c>
      <c r="G172" s="12">
        <f t="shared" si="20"/>
        <v>55.44</v>
      </c>
      <c r="H172" s="12">
        <f>+SMar_InfraMR[[#This Row],[Total Líneas de Explotación ]]</f>
        <v>55.44</v>
      </c>
      <c r="I172" s="12">
        <f>+SMar_InfraMR[[#This Row],[Total Líneas de Explotación ]]</f>
        <v>55.44</v>
      </c>
      <c r="J172" s="12">
        <v>135.47999999999999</v>
      </c>
      <c r="K172" s="12">
        <v>0</v>
      </c>
      <c r="L172" s="12">
        <v>0</v>
      </c>
      <c r="M172" s="12">
        <v>0</v>
      </c>
      <c r="N172" s="12">
        <f>+SMar_InfraMR[[#This Row],[A.03.1 -  Longitud de Vías de Explotación No Electrificadas Troncales y Ramales (vía principal) (km)]]+SMar_InfraMR[[#This Row],[A.04.1 -  Longitud de Vías de Explotación Electrificadas Troncales y Ramales (vía principal) (km)]]</f>
        <v>135.47999999999999</v>
      </c>
      <c r="O172" s="12">
        <f>+SMar_InfraMR[[#This Row],[Total Vías (excluido Auxiliares)]]</f>
        <v>135.47999999999999</v>
      </c>
      <c r="P172" s="1">
        <v>19</v>
      </c>
      <c r="Q172" s="1">
        <v>1</v>
      </c>
      <c r="R172" s="1">
        <v>0</v>
      </c>
      <c r="S172" s="1">
        <f t="shared" si="21"/>
        <v>20</v>
      </c>
      <c r="T172" s="1">
        <v>0</v>
      </c>
      <c r="U172" s="1">
        <v>56</v>
      </c>
      <c r="V172" s="1">
        <v>0</v>
      </c>
      <c r="W172" s="1">
        <v>0</v>
      </c>
      <c r="X172" s="1">
        <v>0</v>
      </c>
      <c r="Y172" s="1">
        <f t="shared" si="22"/>
        <v>56</v>
      </c>
      <c r="Z172" s="1">
        <v>17</v>
      </c>
      <c r="AA172" s="1">
        <v>5</v>
      </c>
      <c r="AB172" s="1">
        <f>+SMar_InfraMR[[#This Row],[Total Pasos Vehiculares a Nivel]]</f>
        <v>56</v>
      </c>
      <c r="AC172" s="1">
        <f t="shared" si="23"/>
        <v>78</v>
      </c>
      <c r="AD172" s="1">
        <v>1</v>
      </c>
      <c r="AE172" s="1">
        <v>1</v>
      </c>
      <c r="AF172" s="1">
        <v>16</v>
      </c>
      <c r="AG172" s="1">
        <f t="shared" si="24"/>
        <v>18</v>
      </c>
      <c r="AH172" s="12">
        <v>41.3</v>
      </c>
      <c r="AI172" s="12">
        <v>0</v>
      </c>
      <c r="AJ172" s="12">
        <v>14.14</v>
      </c>
      <c r="AK172" s="12">
        <f t="shared" si="25"/>
        <v>55.44</v>
      </c>
      <c r="AL172" s="1">
        <v>3</v>
      </c>
      <c r="AM172" s="1">
        <v>2</v>
      </c>
      <c r="AN172" s="1">
        <v>32</v>
      </c>
      <c r="AO172" s="1">
        <f t="shared" si="26"/>
        <v>37</v>
      </c>
      <c r="AP172" s="1">
        <v>0</v>
      </c>
      <c r="AQ172" s="1">
        <v>0</v>
      </c>
      <c r="AR172" s="1">
        <v>0</v>
      </c>
      <c r="AS172" s="1">
        <f t="shared" si="27"/>
        <v>0</v>
      </c>
      <c r="AT172" s="1">
        <v>0</v>
      </c>
      <c r="AU172" s="1">
        <v>0</v>
      </c>
      <c r="AV172" s="1">
        <v>0</v>
      </c>
      <c r="AW172" s="1">
        <f t="shared" si="28"/>
        <v>0</v>
      </c>
      <c r="AX172" s="1">
        <v>104</v>
      </c>
      <c r="AY172" s="1">
        <v>42</v>
      </c>
      <c r="AZ172" s="1">
        <v>0</v>
      </c>
      <c r="BA172" s="1">
        <v>0</v>
      </c>
      <c r="BB172" s="1">
        <v>0</v>
      </c>
      <c r="BC172" s="1">
        <f t="shared" si="29"/>
        <v>146</v>
      </c>
      <c r="BD172" s="1">
        <v>7</v>
      </c>
      <c r="BE172" s="1">
        <v>0</v>
      </c>
      <c r="BF172" s="16">
        <v>1676</v>
      </c>
    </row>
    <row r="173" spans="1:58">
      <c r="A173" s="1">
        <v>2007</v>
      </c>
      <c r="B173" s="1" t="s">
        <v>118</v>
      </c>
      <c r="C173" s="12">
        <v>0</v>
      </c>
      <c r="D173" s="12">
        <v>55.44</v>
      </c>
      <c r="E173" s="12">
        <v>0</v>
      </c>
      <c r="F173" s="12">
        <v>0</v>
      </c>
      <c r="G173" s="12">
        <f t="shared" si="20"/>
        <v>55.44</v>
      </c>
      <c r="H173" s="12">
        <f>+SMar_InfraMR[[#This Row],[Total Líneas de Explotación ]]</f>
        <v>55.44</v>
      </c>
      <c r="I173" s="12">
        <f>+SMar_InfraMR[[#This Row],[Total Líneas de Explotación ]]</f>
        <v>55.44</v>
      </c>
      <c r="J173" s="12">
        <v>135.47999999999999</v>
      </c>
      <c r="K173" s="12">
        <v>0</v>
      </c>
      <c r="L173" s="12">
        <v>0</v>
      </c>
      <c r="M173" s="12">
        <v>0</v>
      </c>
      <c r="N173" s="12">
        <f>+SMar_InfraMR[[#This Row],[A.03.1 -  Longitud de Vías de Explotación No Electrificadas Troncales y Ramales (vía principal) (km)]]+SMar_InfraMR[[#This Row],[A.04.1 -  Longitud de Vías de Explotación Electrificadas Troncales y Ramales (vía principal) (km)]]</f>
        <v>135.47999999999999</v>
      </c>
      <c r="O173" s="12">
        <f>+SMar_InfraMR[[#This Row],[Total Vías (excluido Auxiliares)]]</f>
        <v>135.47999999999999</v>
      </c>
      <c r="P173" s="1">
        <v>19</v>
      </c>
      <c r="Q173" s="1">
        <v>1</v>
      </c>
      <c r="R173" s="1">
        <v>0</v>
      </c>
      <c r="S173" s="1">
        <f t="shared" si="21"/>
        <v>20</v>
      </c>
      <c r="T173" s="1">
        <v>0</v>
      </c>
      <c r="U173" s="1">
        <v>56</v>
      </c>
      <c r="V173" s="1">
        <v>0</v>
      </c>
      <c r="W173" s="1">
        <v>0</v>
      </c>
      <c r="X173" s="1">
        <v>0</v>
      </c>
      <c r="Y173" s="1">
        <f t="shared" si="22"/>
        <v>56</v>
      </c>
      <c r="Z173" s="1">
        <v>17</v>
      </c>
      <c r="AA173" s="1">
        <v>5</v>
      </c>
      <c r="AB173" s="1">
        <f>+SMar_InfraMR[[#This Row],[Total Pasos Vehiculares a Nivel]]</f>
        <v>56</v>
      </c>
      <c r="AC173" s="1">
        <f t="shared" si="23"/>
        <v>78</v>
      </c>
      <c r="AD173" s="1">
        <v>1</v>
      </c>
      <c r="AE173" s="1">
        <v>1</v>
      </c>
      <c r="AF173" s="1">
        <v>16</v>
      </c>
      <c r="AG173" s="1">
        <f t="shared" si="24"/>
        <v>18</v>
      </c>
      <c r="AH173" s="12">
        <v>41.3</v>
      </c>
      <c r="AI173" s="12">
        <v>0</v>
      </c>
      <c r="AJ173" s="12">
        <v>14.14</v>
      </c>
      <c r="AK173" s="12">
        <f t="shared" si="25"/>
        <v>55.44</v>
      </c>
      <c r="AL173" s="1">
        <v>3</v>
      </c>
      <c r="AM173" s="1">
        <v>2</v>
      </c>
      <c r="AN173" s="1">
        <v>32</v>
      </c>
      <c r="AO173" s="1">
        <f t="shared" si="26"/>
        <v>37</v>
      </c>
      <c r="AP173" s="1">
        <v>0</v>
      </c>
      <c r="AQ173" s="1">
        <v>0</v>
      </c>
      <c r="AR173" s="1">
        <v>0</v>
      </c>
      <c r="AS173" s="1">
        <f t="shared" si="27"/>
        <v>0</v>
      </c>
      <c r="AT173" s="1">
        <v>0</v>
      </c>
      <c r="AU173" s="1">
        <v>0</v>
      </c>
      <c r="AV173" s="1">
        <v>0</v>
      </c>
      <c r="AW173" s="1">
        <f t="shared" si="28"/>
        <v>0</v>
      </c>
      <c r="AX173" s="1">
        <v>104</v>
      </c>
      <c r="AY173" s="1">
        <v>42</v>
      </c>
      <c r="AZ173" s="1">
        <v>0</v>
      </c>
      <c r="BA173" s="1">
        <v>0</v>
      </c>
      <c r="BB173" s="1">
        <v>0</v>
      </c>
      <c r="BC173" s="1">
        <f t="shared" si="29"/>
        <v>146</v>
      </c>
      <c r="BD173" s="1">
        <v>7</v>
      </c>
      <c r="BE173" s="1">
        <v>0</v>
      </c>
      <c r="BF173" s="16">
        <v>1676</v>
      </c>
    </row>
    <row r="174" spans="1:58">
      <c r="A174" s="1">
        <v>2007</v>
      </c>
      <c r="B174" s="1" t="s">
        <v>119</v>
      </c>
      <c r="C174" s="12">
        <v>0</v>
      </c>
      <c r="D174" s="12">
        <v>55.44</v>
      </c>
      <c r="E174" s="12">
        <v>0</v>
      </c>
      <c r="F174" s="12">
        <v>0</v>
      </c>
      <c r="G174" s="12">
        <f t="shared" si="20"/>
        <v>55.44</v>
      </c>
      <c r="H174" s="12">
        <f>+SMar_InfraMR[[#This Row],[Total Líneas de Explotación ]]</f>
        <v>55.44</v>
      </c>
      <c r="I174" s="12">
        <f>+SMar_InfraMR[[#This Row],[Total Líneas de Explotación ]]</f>
        <v>55.44</v>
      </c>
      <c r="J174" s="12">
        <v>135.47999999999999</v>
      </c>
      <c r="K174" s="12">
        <v>0</v>
      </c>
      <c r="L174" s="12">
        <v>0</v>
      </c>
      <c r="M174" s="12">
        <v>0</v>
      </c>
      <c r="N174" s="12">
        <f>+SMar_InfraMR[[#This Row],[A.03.1 -  Longitud de Vías de Explotación No Electrificadas Troncales y Ramales (vía principal) (km)]]+SMar_InfraMR[[#This Row],[A.04.1 -  Longitud de Vías de Explotación Electrificadas Troncales y Ramales (vía principal) (km)]]</f>
        <v>135.47999999999999</v>
      </c>
      <c r="O174" s="12">
        <f>+SMar_InfraMR[[#This Row],[Total Vías (excluido Auxiliares)]]</f>
        <v>135.47999999999999</v>
      </c>
      <c r="P174" s="1">
        <v>19</v>
      </c>
      <c r="Q174" s="1">
        <v>1</v>
      </c>
      <c r="R174" s="1">
        <v>0</v>
      </c>
      <c r="S174" s="1">
        <f t="shared" si="21"/>
        <v>20</v>
      </c>
      <c r="T174" s="1">
        <v>0</v>
      </c>
      <c r="U174" s="1">
        <v>56</v>
      </c>
      <c r="V174" s="1">
        <v>0</v>
      </c>
      <c r="W174" s="1">
        <v>0</v>
      </c>
      <c r="X174" s="1">
        <v>0</v>
      </c>
      <c r="Y174" s="1">
        <f t="shared" si="22"/>
        <v>56</v>
      </c>
      <c r="Z174" s="1">
        <v>17</v>
      </c>
      <c r="AA174" s="1">
        <v>5</v>
      </c>
      <c r="AB174" s="1">
        <f>+SMar_InfraMR[[#This Row],[Total Pasos Vehiculares a Nivel]]</f>
        <v>56</v>
      </c>
      <c r="AC174" s="1">
        <f t="shared" si="23"/>
        <v>78</v>
      </c>
      <c r="AD174" s="1">
        <v>1</v>
      </c>
      <c r="AE174" s="1">
        <v>1</v>
      </c>
      <c r="AF174" s="1">
        <v>16</v>
      </c>
      <c r="AG174" s="1">
        <f t="shared" si="24"/>
        <v>18</v>
      </c>
      <c r="AH174" s="12">
        <v>41.3</v>
      </c>
      <c r="AI174" s="12">
        <v>0</v>
      </c>
      <c r="AJ174" s="12">
        <v>14.14</v>
      </c>
      <c r="AK174" s="12">
        <f t="shared" si="25"/>
        <v>55.44</v>
      </c>
      <c r="AL174" s="1">
        <v>3</v>
      </c>
      <c r="AM174" s="1">
        <v>2</v>
      </c>
      <c r="AN174" s="1">
        <v>32</v>
      </c>
      <c r="AO174" s="1">
        <f t="shared" si="26"/>
        <v>37</v>
      </c>
      <c r="AP174" s="1">
        <v>0</v>
      </c>
      <c r="AQ174" s="1">
        <v>0</v>
      </c>
      <c r="AR174" s="1">
        <v>0</v>
      </c>
      <c r="AS174" s="1">
        <f t="shared" si="27"/>
        <v>0</v>
      </c>
      <c r="AT174" s="1">
        <v>0</v>
      </c>
      <c r="AU174" s="1">
        <v>0</v>
      </c>
      <c r="AV174" s="1">
        <v>0</v>
      </c>
      <c r="AW174" s="1">
        <f t="shared" si="28"/>
        <v>0</v>
      </c>
      <c r="AX174" s="1">
        <v>104</v>
      </c>
      <c r="AY174" s="1">
        <v>42</v>
      </c>
      <c r="AZ174" s="1">
        <v>0</v>
      </c>
      <c r="BA174" s="1">
        <v>0</v>
      </c>
      <c r="BB174" s="1">
        <v>0</v>
      </c>
      <c r="BC174" s="1">
        <f t="shared" si="29"/>
        <v>146</v>
      </c>
      <c r="BD174" s="1">
        <v>7</v>
      </c>
      <c r="BE174" s="1">
        <v>0</v>
      </c>
      <c r="BF174" s="16">
        <v>1676</v>
      </c>
    </row>
    <row r="175" spans="1:58">
      <c r="A175" s="1">
        <v>2007</v>
      </c>
      <c r="B175" s="1" t="s">
        <v>120</v>
      </c>
      <c r="C175" s="12">
        <v>0</v>
      </c>
      <c r="D175" s="12">
        <v>55.44</v>
      </c>
      <c r="E175" s="12">
        <v>0</v>
      </c>
      <c r="F175" s="12">
        <v>0</v>
      </c>
      <c r="G175" s="12">
        <f t="shared" si="20"/>
        <v>55.44</v>
      </c>
      <c r="H175" s="12">
        <f>+SMar_InfraMR[[#This Row],[Total Líneas de Explotación ]]</f>
        <v>55.44</v>
      </c>
      <c r="I175" s="12">
        <f>+SMar_InfraMR[[#This Row],[Total Líneas de Explotación ]]</f>
        <v>55.44</v>
      </c>
      <c r="J175" s="12">
        <v>135.47999999999999</v>
      </c>
      <c r="K175" s="12">
        <v>0</v>
      </c>
      <c r="L175" s="12">
        <v>0</v>
      </c>
      <c r="M175" s="12">
        <v>0</v>
      </c>
      <c r="N175" s="12">
        <f>+SMar_InfraMR[[#This Row],[A.03.1 -  Longitud de Vías de Explotación No Electrificadas Troncales y Ramales (vía principal) (km)]]+SMar_InfraMR[[#This Row],[A.04.1 -  Longitud de Vías de Explotación Electrificadas Troncales y Ramales (vía principal) (km)]]</f>
        <v>135.47999999999999</v>
      </c>
      <c r="O175" s="12">
        <f>+SMar_InfraMR[[#This Row],[Total Vías (excluido Auxiliares)]]</f>
        <v>135.47999999999999</v>
      </c>
      <c r="P175" s="1">
        <v>19</v>
      </c>
      <c r="Q175" s="1">
        <v>1</v>
      </c>
      <c r="R175" s="1">
        <v>0</v>
      </c>
      <c r="S175" s="1">
        <f t="shared" si="21"/>
        <v>20</v>
      </c>
      <c r="T175" s="1">
        <v>0</v>
      </c>
      <c r="U175" s="1">
        <v>56</v>
      </c>
      <c r="V175" s="1">
        <v>0</v>
      </c>
      <c r="W175" s="1">
        <v>0</v>
      </c>
      <c r="X175" s="1">
        <v>0</v>
      </c>
      <c r="Y175" s="1">
        <f t="shared" si="22"/>
        <v>56</v>
      </c>
      <c r="Z175" s="1">
        <v>17</v>
      </c>
      <c r="AA175" s="1">
        <v>5</v>
      </c>
      <c r="AB175" s="1">
        <f>+SMar_InfraMR[[#This Row],[Total Pasos Vehiculares a Nivel]]</f>
        <v>56</v>
      </c>
      <c r="AC175" s="1">
        <f t="shared" si="23"/>
        <v>78</v>
      </c>
      <c r="AD175" s="1">
        <v>1</v>
      </c>
      <c r="AE175" s="1">
        <v>1</v>
      </c>
      <c r="AF175" s="1">
        <v>16</v>
      </c>
      <c r="AG175" s="1">
        <f t="shared" si="24"/>
        <v>18</v>
      </c>
      <c r="AH175" s="12">
        <v>41.3</v>
      </c>
      <c r="AI175" s="12">
        <v>0</v>
      </c>
      <c r="AJ175" s="12">
        <v>14.14</v>
      </c>
      <c r="AK175" s="12">
        <f t="shared" si="25"/>
        <v>55.44</v>
      </c>
      <c r="AL175" s="1">
        <v>3</v>
      </c>
      <c r="AM175" s="1">
        <v>2</v>
      </c>
      <c r="AN175" s="1">
        <v>32</v>
      </c>
      <c r="AO175" s="1">
        <f t="shared" si="26"/>
        <v>37</v>
      </c>
      <c r="AP175" s="1">
        <v>0</v>
      </c>
      <c r="AQ175" s="1">
        <v>0</v>
      </c>
      <c r="AR175" s="1">
        <v>0</v>
      </c>
      <c r="AS175" s="1">
        <f t="shared" si="27"/>
        <v>0</v>
      </c>
      <c r="AT175" s="1">
        <v>0</v>
      </c>
      <c r="AU175" s="1">
        <v>0</v>
      </c>
      <c r="AV175" s="1">
        <v>0</v>
      </c>
      <c r="AW175" s="1">
        <f t="shared" si="28"/>
        <v>0</v>
      </c>
      <c r="AX175" s="1">
        <v>104</v>
      </c>
      <c r="AY175" s="1">
        <v>42</v>
      </c>
      <c r="AZ175" s="1">
        <v>0</v>
      </c>
      <c r="BA175" s="1">
        <v>0</v>
      </c>
      <c r="BB175" s="1">
        <v>0</v>
      </c>
      <c r="BC175" s="1">
        <f t="shared" si="29"/>
        <v>146</v>
      </c>
      <c r="BD175" s="1">
        <v>7</v>
      </c>
      <c r="BE175" s="1">
        <v>0</v>
      </c>
      <c r="BF175" s="16">
        <v>1676</v>
      </c>
    </row>
    <row r="176" spans="1:58">
      <c r="A176" s="1">
        <v>2007</v>
      </c>
      <c r="B176" s="1" t="s">
        <v>121</v>
      </c>
      <c r="C176" s="12">
        <v>0</v>
      </c>
      <c r="D176" s="12">
        <v>55.44</v>
      </c>
      <c r="E176" s="12">
        <v>0</v>
      </c>
      <c r="F176" s="12">
        <v>0</v>
      </c>
      <c r="G176" s="12">
        <f t="shared" si="20"/>
        <v>55.44</v>
      </c>
      <c r="H176" s="12">
        <f>+SMar_InfraMR[[#This Row],[Total Líneas de Explotación ]]</f>
        <v>55.44</v>
      </c>
      <c r="I176" s="12">
        <f>+SMar_InfraMR[[#This Row],[Total Líneas de Explotación ]]</f>
        <v>55.44</v>
      </c>
      <c r="J176" s="12">
        <v>135.47999999999999</v>
      </c>
      <c r="K176" s="12">
        <v>0</v>
      </c>
      <c r="L176" s="12">
        <v>0</v>
      </c>
      <c r="M176" s="12">
        <v>0</v>
      </c>
      <c r="N176" s="12">
        <f>+SMar_InfraMR[[#This Row],[A.03.1 -  Longitud de Vías de Explotación No Electrificadas Troncales y Ramales (vía principal) (km)]]+SMar_InfraMR[[#This Row],[A.04.1 -  Longitud de Vías de Explotación Electrificadas Troncales y Ramales (vía principal) (km)]]</f>
        <v>135.47999999999999</v>
      </c>
      <c r="O176" s="12">
        <f>+SMar_InfraMR[[#This Row],[Total Vías (excluido Auxiliares)]]</f>
        <v>135.47999999999999</v>
      </c>
      <c r="P176" s="1">
        <v>19</v>
      </c>
      <c r="Q176" s="1">
        <v>1</v>
      </c>
      <c r="R176" s="1">
        <v>0</v>
      </c>
      <c r="S176" s="1">
        <f t="shared" si="21"/>
        <v>20</v>
      </c>
      <c r="T176" s="1">
        <v>0</v>
      </c>
      <c r="U176" s="1">
        <v>56</v>
      </c>
      <c r="V176" s="1">
        <v>0</v>
      </c>
      <c r="W176" s="1">
        <v>0</v>
      </c>
      <c r="X176" s="1">
        <v>0</v>
      </c>
      <c r="Y176" s="1">
        <f t="shared" si="22"/>
        <v>56</v>
      </c>
      <c r="Z176" s="1">
        <v>17</v>
      </c>
      <c r="AA176" s="1">
        <v>5</v>
      </c>
      <c r="AB176" s="1">
        <f>+SMar_InfraMR[[#This Row],[Total Pasos Vehiculares a Nivel]]</f>
        <v>56</v>
      </c>
      <c r="AC176" s="1">
        <f t="shared" si="23"/>
        <v>78</v>
      </c>
      <c r="AD176" s="1">
        <v>1</v>
      </c>
      <c r="AE176" s="1">
        <v>1</v>
      </c>
      <c r="AF176" s="1">
        <v>16</v>
      </c>
      <c r="AG176" s="1">
        <f t="shared" si="24"/>
        <v>18</v>
      </c>
      <c r="AH176" s="12">
        <v>41.3</v>
      </c>
      <c r="AI176" s="12">
        <v>0</v>
      </c>
      <c r="AJ176" s="12">
        <v>14.14</v>
      </c>
      <c r="AK176" s="12">
        <f t="shared" si="25"/>
        <v>55.44</v>
      </c>
      <c r="AL176" s="1">
        <v>3</v>
      </c>
      <c r="AM176" s="1">
        <v>2</v>
      </c>
      <c r="AN176" s="1">
        <v>32</v>
      </c>
      <c r="AO176" s="1">
        <f t="shared" si="26"/>
        <v>37</v>
      </c>
      <c r="AP176" s="1">
        <v>0</v>
      </c>
      <c r="AQ176" s="1">
        <v>0</v>
      </c>
      <c r="AR176" s="1">
        <v>0</v>
      </c>
      <c r="AS176" s="1">
        <f t="shared" si="27"/>
        <v>0</v>
      </c>
      <c r="AT176" s="1">
        <v>0</v>
      </c>
      <c r="AU176" s="1">
        <v>0</v>
      </c>
      <c r="AV176" s="1">
        <v>0</v>
      </c>
      <c r="AW176" s="1">
        <f t="shared" si="28"/>
        <v>0</v>
      </c>
      <c r="AX176" s="1">
        <v>104</v>
      </c>
      <c r="AY176" s="1">
        <v>42</v>
      </c>
      <c r="AZ176" s="1">
        <v>0</v>
      </c>
      <c r="BA176" s="1">
        <v>0</v>
      </c>
      <c r="BB176" s="1">
        <v>0</v>
      </c>
      <c r="BC176" s="1">
        <f t="shared" si="29"/>
        <v>146</v>
      </c>
      <c r="BD176" s="1">
        <v>7</v>
      </c>
      <c r="BE176" s="1">
        <v>0</v>
      </c>
      <c r="BF176" s="16">
        <v>1676</v>
      </c>
    </row>
    <row r="177" spans="1:58">
      <c r="A177" s="1">
        <v>2007</v>
      </c>
      <c r="B177" s="1" t="s">
        <v>122</v>
      </c>
      <c r="C177" s="12">
        <v>0</v>
      </c>
      <c r="D177" s="12">
        <v>55.44</v>
      </c>
      <c r="E177" s="12">
        <v>0</v>
      </c>
      <c r="F177" s="12">
        <v>0</v>
      </c>
      <c r="G177" s="12">
        <f t="shared" si="20"/>
        <v>55.44</v>
      </c>
      <c r="H177" s="12">
        <f>+SMar_InfraMR[[#This Row],[Total Líneas de Explotación ]]</f>
        <v>55.44</v>
      </c>
      <c r="I177" s="12">
        <f>+SMar_InfraMR[[#This Row],[Total Líneas de Explotación ]]</f>
        <v>55.44</v>
      </c>
      <c r="J177" s="12">
        <v>135.47999999999999</v>
      </c>
      <c r="K177" s="12">
        <v>0</v>
      </c>
      <c r="L177" s="12">
        <v>0</v>
      </c>
      <c r="M177" s="12">
        <v>0</v>
      </c>
      <c r="N177" s="12">
        <f>+SMar_InfraMR[[#This Row],[A.03.1 -  Longitud de Vías de Explotación No Electrificadas Troncales y Ramales (vía principal) (km)]]+SMar_InfraMR[[#This Row],[A.04.1 -  Longitud de Vías de Explotación Electrificadas Troncales y Ramales (vía principal) (km)]]</f>
        <v>135.47999999999999</v>
      </c>
      <c r="O177" s="12">
        <f>+SMar_InfraMR[[#This Row],[Total Vías (excluido Auxiliares)]]</f>
        <v>135.47999999999999</v>
      </c>
      <c r="P177" s="1">
        <v>19</v>
      </c>
      <c r="Q177" s="1">
        <v>1</v>
      </c>
      <c r="R177" s="1">
        <v>0</v>
      </c>
      <c r="S177" s="1">
        <f t="shared" si="21"/>
        <v>20</v>
      </c>
      <c r="T177" s="1">
        <v>0</v>
      </c>
      <c r="U177" s="1">
        <v>56</v>
      </c>
      <c r="V177" s="1">
        <v>0</v>
      </c>
      <c r="W177" s="1">
        <v>0</v>
      </c>
      <c r="X177" s="1">
        <v>0</v>
      </c>
      <c r="Y177" s="1">
        <f t="shared" si="22"/>
        <v>56</v>
      </c>
      <c r="Z177" s="1">
        <v>17</v>
      </c>
      <c r="AA177" s="1">
        <v>5</v>
      </c>
      <c r="AB177" s="1">
        <f>+SMar_InfraMR[[#This Row],[Total Pasos Vehiculares a Nivel]]</f>
        <v>56</v>
      </c>
      <c r="AC177" s="1">
        <f t="shared" si="23"/>
        <v>78</v>
      </c>
      <c r="AD177" s="1">
        <v>1</v>
      </c>
      <c r="AE177" s="1">
        <v>1</v>
      </c>
      <c r="AF177" s="1">
        <v>16</v>
      </c>
      <c r="AG177" s="1">
        <f t="shared" si="24"/>
        <v>18</v>
      </c>
      <c r="AH177" s="12">
        <v>41.3</v>
      </c>
      <c r="AI177" s="12">
        <v>0</v>
      </c>
      <c r="AJ177" s="12">
        <v>14.14</v>
      </c>
      <c r="AK177" s="12">
        <f t="shared" si="25"/>
        <v>55.44</v>
      </c>
      <c r="AL177" s="1">
        <v>3</v>
      </c>
      <c r="AM177" s="1">
        <v>2</v>
      </c>
      <c r="AN177" s="1">
        <v>32</v>
      </c>
      <c r="AO177" s="1">
        <f t="shared" si="26"/>
        <v>37</v>
      </c>
      <c r="AP177" s="1">
        <v>0</v>
      </c>
      <c r="AQ177" s="1">
        <v>0</v>
      </c>
      <c r="AR177" s="1">
        <v>0</v>
      </c>
      <c r="AS177" s="1">
        <f t="shared" si="27"/>
        <v>0</v>
      </c>
      <c r="AT177" s="1">
        <v>0</v>
      </c>
      <c r="AU177" s="1">
        <v>0</v>
      </c>
      <c r="AV177" s="1">
        <v>0</v>
      </c>
      <c r="AW177" s="1">
        <f t="shared" si="28"/>
        <v>0</v>
      </c>
      <c r="AX177" s="1">
        <v>104</v>
      </c>
      <c r="AY177" s="1">
        <v>42</v>
      </c>
      <c r="AZ177" s="1">
        <v>0</v>
      </c>
      <c r="BA177" s="1">
        <v>0</v>
      </c>
      <c r="BB177" s="1">
        <v>0</v>
      </c>
      <c r="BC177" s="1">
        <f t="shared" si="29"/>
        <v>146</v>
      </c>
      <c r="BD177" s="1">
        <v>7</v>
      </c>
      <c r="BE177" s="1">
        <v>0</v>
      </c>
      <c r="BF177" s="16">
        <v>1676</v>
      </c>
    </row>
    <row r="178" spans="1:58">
      <c r="A178" s="1">
        <v>2007</v>
      </c>
      <c r="B178" s="1" t="s">
        <v>123</v>
      </c>
      <c r="C178" s="12">
        <v>0</v>
      </c>
      <c r="D178" s="12">
        <v>55.44</v>
      </c>
      <c r="E178" s="12">
        <v>0</v>
      </c>
      <c r="F178" s="12">
        <v>0</v>
      </c>
      <c r="G178" s="12">
        <f t="shared" si="20"/>
        <v>55.44</v>
      </c>
      <c r="H178" s="12">
        <f>+SMar_InfraMR[[#This Row],[Total Líneas de Explotación ]]</f>
        <v>55.44</v>
      </c>
      <c r="I178" s="12">
        <f>+SMar_InfraMR[[#This Row],[Total Líneas de Explotación ]]</f>
        <v>55.44</v>
      </c>
      <c r="J178" s="12">
        <v>135.47999999999999</v>
      </c>
      <c r="K178" s="12">
        <v>0</v>
      </c>
      <c r="L178" s="12">
        <v>0</v>
      </c>
      <c r="M178" s="12">
        <v>0</v>
      </c>
      <c r="N178" s="12">
        <f>+SMar_InfraMR[[#This Row],[A.03.1 -  Longitud de Vías de Explotación No Electrificadas Troncales y Ramales (vía principal) (km)]]+SMar_InfraMR[[#This Row],[A.04.1 -  Longitud de Vías de Explotación Electrificadas Troncales y Ramales (vía principal) (km)]]</f>
        <v>135.47999999999999</v>
      </c>
      <c r="O178" s="12">
        <f>+SMar_InfraMR[[#This Row],[Total Vías (excluido Auxiliares)]]</f>
        <v>135.47999999999999</v>
      </c>
      <c r="P178" s="1">
        <v>19</v>
      </c>
      <c r="Q178" s="1">
        <v>1</v>
      </c>
      <c r="R178" s="1">
        <v>0</v>
      </c>
      <c r="S178" s="1">
        <f t="shared" si="21"/>
        <v>20</v>
      </c>
      <c r="T178" s="1">
        <v>0</v>
      </c>
      <c r="U178" s="1">
        <v>56</v>
      </c>
      <c r="V178" s="1">
        <v>0</v>
      </c>
      <c r="W178" s="1">
        <v>0</v>
      </c>
      <c r="X178" s="1">
        <v>0</v>
      </c>
      <c r="Y178" s="1">
        <f t="shared" si="22"/>
        <v>56</v>
      </c>
      <c r="Z178" s="1">
        <v>17</v>
      </c>
      <c r="AA178" s="1">
        <v>5</v>
      </c>
      <c r="AB178" s="1">
        <f>+SMar_InfraMR[[#This Row],[Total Pasos Vehiculares a Nivel]]</f>
        <v>56</v>
      </c>
      <c r="AC178" s="1">
        <f t="shared" si="23"/>
        <v>78</v>
      </c>
      <c r="AD178" s="1">
        <v>1</v>
      </c>
      <c r="AE178" s="1">
        <v>1</v>
      </c>
      <c r="AF178" s="1">
        <v>16</v>
      </c>
      <c r="AG178" s="1">
        <f t="shared" si="24"/>
        <v>18</v>
      </c>
      <c r="AH178" s="12">
        <v>41.3</v>
      </c>
      <c r="AI178" s="12">
        <v>0</v>
      </c>
      <c r="AJ178" s="12">
        <v>14.14</v>
      </c>
      <c r="AK178" s="12">
        <f t="shared" si="25"/>
        <v>55.44</v>
      </c>
      <c r="AL178" s="1">
        <v>3</v>
      </c>
      <c r="AM178" s="1">
        <v>2</v>
      </c>
      <c r="AN178" s="1">
        <v>32</v>
      </c>
      <c r="AO178" s="1">
        <f t="shared" si="26"/>
        <v>37</v>
      </c>
      <c r="AP178" s="1">
        <v>0</v>
      </c>
      <c r="AQ178" s="1">
        <v>0</v>
      </c>
      <c r="AR178" s="1">
        <v>0</v>
      </c>
      <c r="AS178" s="1">
        <f t="shared" si="27"/>
        <v>0</v>
      </c>
      <c r="AT178" s="1">
        <v>0</v>
      </c>
      <c r="AU178" s="1">
        <v>0</v>
      </c>
      <c r="AV178" s="1">
        <v>0</v>
      </c>
      <c r="AW178" s="1">
        <f t="shared" si="28"/>
        <v>0</v>
      </c>
      <c r="AX178" s="1">
        <v>104</v>
      </c>
      <c r="AY178" s="1">
        <v>42</v>
      </c>
      <c r="AZ178" s="1">
        <v>0</v>
      </c>
      <c r="BA178" s="1">
        <v>0</v>
      </c>
      <c r="BB178" s="1">
        <v>0</v>
      </c>
      <c r="BC178" s="1">
        <f t="shared" si="29"/>
        <v>146</v>
      </c>
      <c r="BD178" s="1">
        <v>7</v>
      </c>
      <c r="BE178" s="1">
        <v>0</v>
      </c>
      <c r="BF178" s="16">
        <v>1676</v>
      </c>
    </row>
    <row r="179" spans="1:58">
      <c r="A179" s="1">
        <v>2007</v>
      </c>
      <c r="B179" s="1" t="s">
        <v>124</v>
      </c>
      <c r="C179" s="12">
        <v>0</v>
      </c>
      <c r="D179" s="12">
        <v>55.44</v>
      </c>
      <c r="E179" s="12">
        <v>0</v>
      </c>
      <c r="F179" s="12">
        <v>0</v>
      </c>
      <c r="G179" s="12">
        <f t="shared" si="20"/>
        <v>55.44</v>
      </c>
      <c r="H179" s="12">
        <f>+SMar_InfraMR[[#This Row],[Total Líneas de Explotación ]]</f>
        <v>55.44</v>
      </c>
      <c r="I179" s="12">
        <f>+SMar_InfraMR[[#This Row],[Total Líneas de Explotación ]]</f>
        <v>55.44</v>
      </c>
      <c r="J179" s="12">
        <v>135.47999999999999</v>
      </c>
      <c r="K179" s="12">
        <v>0</v>
      </c>
      <c r="L179" s="12">
        <v>0</v>
      </c>
      <c r="M179" s="12">
        <v>0</v>
      </c>
      <c r="N179" s="12">
        <f>+SMar_InfraMR[[#This Row],[A.03.1 -  Longitud de Vías de Explotación No Electrificadas Troncales y Ramales (vía principal) (km)]]+SMar_InfraMR[[#This Row],[A.04.1 -  Longitud de Vías de Explotación Electrificadas Troncales y Ramales (vía principal) (km)]]</f>
        <v>135.47999999999999</v>
      </c>
      <c r="O179" s="12">
        <f>+SMar_InfraMR[[#This Row],[Total Vías (excluido Auxiliares)]]</f>
        <v>135.47999999999999</v>
      </c>
      <c r="P179" s="1">
        <v>19</v>
      </c>
      <c r="Q179" s="1">
        <v>1</v>
      </c>
      <c r="R179" s="1">
        <v>0</v>
      </c>
      <c r="S179" s="1">
        <f t="shared" si="21"/>
        <v>20</v>
      </c>
      <c r="T179" s="1">
        <v>0</v>
      </c>
      <c r="U179" s="1">
        <v>56</v>
      </c>
      <c r="V179" s="1">
        <v>0</v>
      </c>
      <c r="W179" s="1">
        <v>0</v>
      </c>
      <c r="X179" s="1">
        <v>0</v>
      </c>
      <c r="Y179" s="1">
        <f t="shared" si="22"/>
        <v>56</v>
      </c>
      <c r="Z179" s="1">
        <v>17</v>
      </c>
      <c r="AA179" s="1">
        <v>5</v>
      </c>
      <c r="AB179" s="1">
        <f>+SMar_InfraMR[[#This Row],[Total Pasos Vehiculares a Nivel]]</f>
        <v>56</v>
      </c>
      <c r="AC179" s="1">
        <f t="shared" si="23"/>
        <v>78</v>
      </c>
      <c r="AD179" s="1">
        <v>1</v>
      </c>
      <c r="AE179" s="1">
        <v>1</v>
      </c>
      <c r="AF179" s="1">
        <v>16</v>
      </c>
      <c r="AG179" s="1">
        <f t="shared" si="24"/>
        <v>18</v>
      </c>
      <c r="AH179" s="12">
        <v>41.3</v>
      </c>
      <c r="AI179" s="12">
        <v>0</v>
      </c>
      <c r="AJ179" s="12">
        <v>14.14</v>
      </c>
      <c r="AK179" s="12">
        <f t="shared" si="25"/>
        <v>55.44</v>
      </c>
      <c r="AL179" s="1">
        <v>3</v>
      </c>
      <c r="AM179" s="1">
        <v>2</v>
      </c>
      <c r="AN179" s="1">
        <v>32</v>
      </c>
      <c r="AO179" s="1">
        <f t="shared" si="26"/>
        <v>37</v>
      </c>
      <c r="AP179" s="1">
        <v>0</v>
      </c>
      <c r="AQ179" s="1">
        <v>0</v>
      </c>
      <c r="AR179" s="1">
        <v>0</v>
      </c>
      <c r="AS179" s="1">
        <f t="shared" si="27"/>
        <v>0</v>
      </c>
      <c r="AT179" s="1">
        <v>0</v>
      </c>
      <c r="AU179" s="1">
        <v>0</v>
      </c>
      <c r="AV179" s="1">
        <v>0</v>
      </c>
      <c r="AW179" s="1">
        <f t="shared" si="28"/>
        <v>0</v>
      </c>
      <c r="AX179" s="1">
        <v>104</v>
      </c>
      <c r="AY179" s="1">
        <v>42</v>
      </c>
      <c r="AZ179" s="1">
        <v>0</v>
      </c>
      <c r="BA179" s="1">
        <v>0</v>
      </c>
      <c r="BB179" s="1">
        <v>0</v>
      </c>
      <c r="BC179" s="1">
        <f t="shared" si="29"/>
        <v>146</v>
      </c>
      <c r="BD179" s="1">
        <v>7</v>
      </c>
      <c r="BE179" s="1">
        <v>0</v>
      </c>
      <c r="BF179" s="16">
        <v>1676</v>
      </c>
    </row>
    <row r="180" spans="1:58">
      <c r="A180" s="1">
        <v>2007</v>
      </c>
      <c r="B180" s="1" t="s">
        <v>125</v>
      </c>
      <c r="C180" s="12">
        <v>0</v>
      </c>
      <c r="D180" s="12">
        <v>55.44</v>
      </c>
      <c r="E180" s="12">
        <v>0</v>
      </c>
      <c r="F180" s="12">
        <v>0</v>
      </c>
      <c r="G180" s="12">
        <f t="shared" si="20"/>
        <v>55.44</v>
      </c>
      <c r="H180" s="12">
        <f>+SMar_InfraMR[[#This Row],[Total Líneas de Explotación ]]</f>
        <v>55.44</v>
      </c>
      <c r="I180" s="12">
        <f>+SMar_InfraMR[[#This Row],[Total Líneas de Explotación ]]</f>
        <v>55.44</v>
      </c>
      <c r="J180" s="12">
        <v>135.47999999999999</v>
      </c>
      <c r="K180" s="12">
        <v>0</v>
      </c>
      <c r="L180" s="12">
        <v>0</v>
      </c>
      <c r="M180" s="12">
        <v>0</v>
      </c>
      <c r="N180" s="12">
        <f>+SMar_InfraMR[[#This Row],[A.03.1 -  Longitud de Vías de Explotación No Electrificadas Troncales y Ramales (vía principal) (km)]]+SMar_InfraMR[[#This Row],[A.04.1 -  Longitud de Vías de Explotación Electrificadas Troncales y Ramales (vía principal) (km)]]</f>
        <v>135.47999999999999</v>
      </c>
      <c r="O180" s="12">
        <f>+SMar_InfraMR[[#This Row],[Total Vías (excluido Auxiliares)]]</f>
        <v>135.47999999999999</v>
      </c>
      <c r="P180" s="1">
        <v>19</v>
      </c>
      <c r="Q180" s="1">
        <v>1</v>
      </c>
      <c r="R180" s="1">
        <v>0</v>
      </c>
      <c r="S180" s="1">
        <f t="shared" si="21"/>
        <v>20</v>
      </c>
      <c r="T180" s="1">
        <v>0</v>
      </c>
      <c r="U180" s="1">
        <v>56</v>
      </c>
      <c r="V180" s="1">
        <v>0</v>
      </c>
      <c r="W180" s="1">
        <v>0</v>
      </c>
      <c r="X180" s="1">
        <v>0</v>
      </c>
      <c r="Y180" s="1">
        <f t="shared" si="22"/>
        <v>56</v>
      </c>
      <c r="Z180" s="1">
        <v>17</v>
      </c>
      <c r="AA180" s="1">
        <v>5</v>
      </c>
      <c r="AB180" s="1">
        <f>+SMar_InfraMR[[#This Row],[Total Pasos Vehiculares a Nivel]]</f>
        <v>56</v>
      </c>
      <c r="AC180" s="1">
        <f t="shared" si="23"/>
        <v>78</v>
      </c>
      <c r="AD180" s="1">
        <v>1</v>
      </c>
      <c r="AE180" s="1">
        <v>1</v>
      </c>
      <c r="AF180" s="1">
        <v>16</v>
      </c>
      <c r="AG180" s="1">
        <f t="shared" si="24"/>
        <v>18</v>
      </c>
      <c r="AH180" s="12">
        <v>41.3</v>
      </c>
      <c r="AI180" s="12">
        <v>0</v>
      </c>
      <c r="AJ180" s="12">
        <v>14.14</v>
      </c>
      <c r="AK180" s="12">
        <f t="shared" si="25"/>
        <v>55.44</v>
      </c>
      <c r="AL180" s="1">
        <v>3</v>
      </c>
      <c r="AM180" s="1">
        <v>2</v>
      </c>
      <c r="AN180" s="1">
        <v>32</v>
      </c>
      <c r="AO180" s="1">
        <f t="shared" si="26"/>
        <v>37</v>
      </c>
      <c r="AP180" s="1">
        <v>0</v>
      </c>
      <c r="AQ180" s="1">
        <v>0</v>
      </c>
      <c r="AR180" s="1">
        <v>0</v>
      </c>
      <c r="AS180" s="1">
        <f t="shared" si="27"/>
        <v>0</v>
      </c>
      <c r="AT180" s="1">
        <v>0</v>
      </c>
      <c r="AU180" s="1">
        <v>0</v>
      </c>
      <c r="AV180" s="1">
        <v>0</v>
      </c>
      <c r="AW180" s="1">
        <f t="shared" si="28"/>
        <v>0</v>
      </c>
      <c r="AX180" s="1">
        <v>104</v>
      </c>
      <c r="AY180" s="1">
        <v>42</v>
      </c>
      <c r="AZ180" s="1">
        <v>0</v>
      </c>
      <c r="BA180" s="1">
        <v>0</v>
      </c>
      <c r="BB180" s="1">
        <v>0</v>
      </c>
      <c r="BC180" s="1">
        <f t="shared" si="29"/>
        <v>146</v>
      </c>
      <c r="BD180" s="1">
        <v>7</v>
      </c>
      <c r="BE180" s="1">
        <v>0</v>
      </c>
      <c r="BF180" s="16">
        <v>1676</v>
      </c>
    </row>
    <row r="181" spans="1:58">
      <c r="A181" s="1">
        <v>2007</v>
      </c>
      <c r="B181" s="1" t="s">
        <v>126</v>
      </c>
      <c r="C181" s="12">
        <v>0</v>
      </c>
      <c r="D181" s="12">
        <v>55.44</v>
      </c>
      <c r="E181" s="12">
        <v>0</v>
      </c>
      <c r="F181" s="12">
        <v>0</v>
      </c>
      <c r="G181" s="12">
        <f t="shared" si="20"/>
        <v>55.44</v>
      </c>
      <c r="H181" s="12">
        <f>+SMar_InfraMR[[#This Row],[Total Líneas de Explotación ]]</f>
        <v>55.44</v>
      </c>
      <c r="I181" s="12">
        <f>+SMar_InfraMR[[#This Row],[Total Líneas de Explotación ]]</f>
        <v>55.44</v>
      </c>
      <c r="J181" s="12">
        <v>135.47999999999999</v>
      </c>
      <c r="K181" s="12">
        <v>0</v>
      </c>
      <c r="L181" s="12">
        <v>0</v>
      </c>
      <c r="M181" s="12">
        <v>0</v>
      </c>
      <c r="N181" s="12">
        <f>+SMar_InfraMR[[#This Row],[A.03.1 -  Longitud de Vías de Explotación No Electrificadas Troncales y Ramales (vía principal) (km)]]+SMar_InfraMR[[#This Row],[A.04.1 -  Longitud de Vías de Explotación Electrificadas Troncales y Ramales (vía principal) (km)]]</f>
        <v>135.47999999999999</v>
      </c>
      <c r="O181" s="12">
        <f>+SMar_InfraMR[[#This Row],[Total Vías (excluido Auxiliares)]]</f>
        <v>135.47999999999999</v>
      </c>
      <c r="P181" s="1">
        <v>19</v>
      </c>
      <c r="Q181" s="1">
        <v>1</v>
      </c>
      <c r="R181" s="1">
        <v>0</v>
      </c>
      <c r="S181" s="1">
        <f t="shared" si="21"/>
        <v>20</v>
      </c>
      <c r="T181" s="1">
        <v>0</v>
      </c>
      <c r="U181" s="1">
        <v>56</v>
      </c>
      <c r="V181" s="1">
        <v>0</v>
      </c>
      <c r="W181" s="1">
        <v>0</v>
      </c>
      <c r="X181" s="1">
        <v>0</v>
      </c>
      <c r="Y181" s="1">
        <f t="shared" si="22"/>
        <v>56</v>
      </c>
      <c r="Z181" s="1">
        <v>17</v>
      </c>
      <c r="AA181" s="1">
        <v>5</v>
      </c>
      <c r="AB181" s="1">
        <f>+SMar_InfraMR[[#This Row],[Total Pasos Vehiculares a Nivel]]</f>
        <v>56</v>
      </c>
      <c r="AC181" s="1">
        <f t="shared" si="23"/>
        <v>78</v>
      </c>
      <c r="AD181" s="1">
        <v>1</v>
      </c>
      <c r="AE181" s="1">
        <v>1</v>
      </c>
      <c r="AF181" s="1">
        <v>16</v>
      </c>
      <c r="AG181" s="1">
        <f t="shared" si="24"/>
        <v>18</v>
      </c>
      <c r="AH181" s="12">
        <v>41.3</v>
      </c>
      <c r="AI181" s="12">
        <v>0</v>
      </c>
      <c r="AJ181" s="12">
        <v>14.14</v>
      </c>
      <c r="AK181" s="12">
        <f t="shared" si="25"/>
        <v>55.44</v>
      </c>
      <c r="AL181" s="1">
        <v>3</v>
      </c>
      <c r="AM181" s="1">
        <v>2</v>
      </c>
      <c r="AN181" s="1">
        <v>32</v>
      </c>
      <c r="AO181" s="1">
        <f t="shared" si="26"/>
        <v>37</v>
      </c>
      <c r="AP181" s="1">
        <v>0</v>
      </c>
      <c r="AQ181" s="1">
        <v>0</v>
      </c>
      <c r="AR181" s="1">
        <v>0</v>
      </c>
      <c r="AS181" s="1">
        <f t="shared" si="27"/>
        <v>0</v>
      </c>
      <c r="AT181" s="1">
        <v>0</v>
      </c>
      <c r="AU181" s="1">
        <v>0</v>
      </c>
      <c r="AV181" s="1">
        <v>0</v>
      </c>
      <c r="AW181" s="1">
        <f t="shared" si="28"/>
        <v>0</v>
      </c>
      <c r="AX181" s="1">
        <v>104</v>
      </c>
      <c r="AY181" s="1">
        <v>42</v>
      </c>
      <c r="AZ181" s="1">
        <v>0</v>
      </c>
      <c r="BA181" s="1">
        <v>0</v>
      </c>
      <c r="BB181" s="1">
        <v>0</v>
      </c>
      <c r="BC181" s="1">
        <f t="shared" si="29"/>
        <v>146</v>
      </c>
      <c r="BD181" s="1">
        <v>7</v>
      </c>
      <c r="BE181" s="1">
        <v>0</v>
      </c>
      <c r="BF181" s="16">
        <v>1676</v>
      </c>
    </row>
    <row r="182" spans="1:58">
      <c r="A182" s="1">
        <v>2008</v>
      </c>
      <c r="B182" s="1" t="s">
        <v>115</v>
      </c>
      <c r="C182" s="12">
        <v>0</v>
      </c>
      <c r="D182" s="12">
        <v>55.44</v>
      </c>
      <c r="E182" s="12">
        <v>0</v>
      </c>
      <c r="F182" s="12">
        <v>0</v>
      </c>
      <c r="G182" s="12">
        <f t="shared" si="20"/>
        <v>55.44</v>
      </c>
      <c r="H182" s="12">
        <f>+SMar_InfraMR[[#This Row],[Total Líneas de Explotación ]]</f>
        <v>55.44</v>
      </c>
      <c r="I182" s="12">
        <f>+SMar_InfraMR[[#This Row],[Total Líneas de Explotación ]]</f>
        <v>55.44</v>
      </c>
      <c r="J182" s="12">
        <v>135.47999999999999</v>
      </c>
      <c r="K182" s="12">
        <v>0</v>
      </c>
      <c r="L182" s="12">
        <v>0</v>
      </c>
      <c r="M182" s="12">
        <v>0</v>
      </c>
      <c r="N182" s="12">
        <f>+SMar_InfraMR[[#This Row],[A.03.1 -  Longitud de Vías de Explotación No Electrificadas Troncales y Ramales (vía principal) (km)]]+SMar_InfraMR[[#This Row],[A.04.1 -  Longitud de Vías de Explotación Electrificadas Troncales y Ramales (vía principal) (km)]]</f>
        <v>135.47999999999999</v>
      </c>
      <c r="O182" s="12">
        <f>+SMar_InfraMR[[#This Row],[Total Vías (excluido Auxiliares)]]</f>
        <v>135.47999999999999</v>
      </c>
      <c r="P182" s="1">
        <v>19</v>
      </c>
      <c r="Q182" s="1">
        <v>1</v>
      </c>
      <c r="R182" s="1">
        <v>0</v>
      </c>
      <c r="S182" s="1">
        <f t="shared" si="21"/>
        <v>20</v>
      </c>
      <c r="T182" s="1">
        <v>0</v>
      </c>
      <c r="U182" s="1">
        <v>56</v>
      </c>
      <c r="V182" s="1">
        <v>0</v>
      </c>
      <c r="W182" s="1">
        <v>0</v>
      </c>
      <c r="X182" s="1">
        <v>0</v>
      </c>
      <c r="Y182" s="1">
        <f t="shared" si="22"/>
        <v>56</v>
      </c>
      <c r="Z182" s="1">
        <v>17</v>
      </c>
      <c r="AA182" s="1">
        <v>5</v>
      </c>
      <c r="AB182" s="1">
        <f>+SMar_InfraMR[[#This Row],[Total Pasos Vehiculares a Nivel]]</f>
        <v>56</v>
      </c>
      <c r="AC182" s="1">
        <f t="shared" si="23"/>
        <v>78</v>
      </c>
      <c r="AD182" s="1">
        <v>1</v>
      </c>
      <c r="AE182" s="1">
        <v>1</v>
      </c>
      <c r="AF182" s="1">
        <v>16</v>
      </c>
      <c r="AG182" s="1">
        <f t="shared" si="24"/>
        <v>18</v>
      </c>
      <c r="AH182" s="12">
        <v>41.3</v>
      </c>
      <c r="AI182" s="12">
        <v>0</v>
      </c>
      <c r="AJ182" s="12">
        <v>14.14</v>
      </c>
      <c r="AK182" s="12">
        <f t="shared" si="25"/>
        <v>55.44</v>
      </c>
      <c r="AL182" s="1">
        <v>3</v>
      </c>
      <c r="AM182" s="1">
        <v>2</v>
      </c>
      <c r="AN182" s="1">
        <v>32</v>
      </c>
      <c r="AO182" s="1">
        <f t="shared" si="26"/>
        <v>37</v>
      </c>
      <c r="AP182" s="1">
        <v>0</v>
      </c>
      <c r="AQ182" s="1">
        <v>0</v>
      </c>
      <c r="AR182" s="1">
        <v>0</v>
      </c>
      <c r="AS182" s="1">
        <f t="shared" si="27"/>
        <v>0</v>
      </c>
      <c r="AT182" s="1">
        <v>0</v>
      </c>
      <c r="AU182" s="1">
        <v>0</v>
      </c>
      <c r="AV182" s="1">
        <v>0</v>
      </c>
      <c r="AW182" s="1">
        <f t="shared" si="28"/>
        <v>0</v>
      </c>
      <c r="AX182" s="1">
        <v>104</v>
      </c>
      <c r="AY182" s="1">
        <v>42</v>
      </c>
      <c r="AZ182" s="1">
        <v>0</v>
      </c>
      <c r="BA182" s="1">
        <v>0</v>
      </c>
      <c r="BB182" s="1">
        <v>0</v>
      </c>
      <c r="BC182" s="1">
        <f t="shared" si="29"/>
        <v>146</v>
      </c>
      <c r="BD182" s="1">
        <v>7</v>
      </c>
      <c r="BE182" s="1">
        <v>0</v>
      </c>
      <c r="BF182" s="16">
        <v>1676</v>
      </c>
    </row>
    <row r="183" spans="1:58">
      <c r="A183" s="1">
        <v>2008</v>
      </c>
      <c r="B183" s="1" t="s">
        <v>116</v>
      </c>
      <c r="C183" s="12">
        <v>0</v>
      </c>
      <c r="D183" s="12">
        <v>55.44</v>
      </c>
      <c r="E183" s="12">
        <v>0</v>
      </c>
      <c r="F183" s="12">
        <v>0</v>
      </c>
      <c r="G183" s="12">
        <f t="shared" si="20"/>
        <v>55.44</v>
      </c>
      <c r="H183" s="12">
        <f>+SMar_InfraMR[[#This Row],[Total Líneas de Explotación ]]</f>
        <v>55.44</v>
      </c>
      <c r="I183" s="12">
        <f>+SMar_InfraMR[[#This Row],[Total Líneas de Explotación ]]</f>
        <v>55.44</v>
      </c>
      <c r="J183" s="12">
        <v>135.47999999999999</v>
      </c>
      <c r="K183" s="12">
        <v>0</v>
      </c>
      <c r="L183" s="12">
        <v>0</v>
      </c>
      <c r="M183" s="12">
        <v>0</v>
      </c>
      <c r="N183" s="12">
        <f>+SMar_InfraMR[[#This Row],[A.03.1 -  Longitud de Vías de Explotación No Electrificadas Troncales y Ramales (vía principal) (km)]]+SMar_InfraMR[[#This Row],[A.04.1 -  Longitud de Vías de Explotación Electrificadas Troncales y Ramales (vía principal) (km)]]</f>
        <v>135.47999999999999</v>
      </c>
      <c r="O183" s="12">
        <f>+SMar_InfraMR[[#This Row],[Total Vías (excluido Auxiliares)]]</f>
        <v>135.47999999999999</v>
      </c>
      <c r="P183" s="1">
        <v>19</v>
      </c>
      <c r="Q183" s="1">
        <v>1</v>
      </c>
      <c r="R183" s="1">
        <v>0</v>
      </c>
      <c r="S183" s="1">
        <f t="shared" si="21"/>
        <v>20</v>
      </c>
      <c r="T183" s="1">
        <v>0</v>
      </c>
      <c r="U183" s="1">
        <v>56</v>
      </c>
      <c r="V183" s="1">
        <v>0</v>
      </c>
      <c r="W183" s="1">
        <v>0</v>
      </c>
      <c r="X183" s="1">
        <v>0</v>
      </c>
      <c r="Y183" s="1">
        <f t="shared" si="22"/>
        <v>56</v>
      </c>
      <c r="Z183" s="1">
        <v>17</v>
      </c>
      <c r="AA183" s="1">
        <v>5</v>
      </c>
      <c r="AB183" s="1">
        <f>+SMar_InfraMR[[#This Row],[Total Pasos Vehiculares a Nivel]]</f>
        <v>56</v>
      </c>
      <c r="AC183" s="1">
        <f t="shared" si="23"/>
        <v>78</v>
      </c>
      <c r="AD183" s="1">
        <v>1</v>
      </c>
      <c r="AE183" s="1">
        <v>1</v>
      </c>
      <c r="AF183" s="1">
        <v>16</v>
      </c>
      <c r="AG183" s="1">
        <f t="shared" si="24"/>
        <v>18</v>
      </c>
      <c r="AH183" s="12">
        <v>41.3</v>
      </c>
      <c r="AI183" s="12">
        <v>0</v>
      </c>
      <c r="AJ183" s="12">
        <v>14.14</v>
      </c>
      <c r="AK183" s="12">
        <f t="shared" si="25"/>
        <v>55.44</v>
      </c>
      <c r="AL183" s="1">
        <v>3</v>
      </c>
      <c r="AM183" s="1">
        <v>2</v>
      </c>
      <c r="AN183" s="1">
        <v>32</v>
      </c>
      <c r="AO183" s="1">
        <f t="shared" si="26"/>
        <v>37</v>
      </c>
      <c r="AP183" s="1">
        <v>0</v>
      </c>
      <c r="AQ183" s="1">
        <v>0</v>
      </c>
      <c r="AR183" s="1">
        <v>0</v>
      </c>
      <c r="AS183" s="1">
        <f t="shared" si="27"/>
        <v>0</v>
      </c>
      <c r="AT183" s="1">
        <v>0</v>
      </c>
      <c r="AU183" s="1">
        <v>0</v>
      </c>
      <c r="AV183" s="1">
        <v>0</v>
      </c>
      <c r="AW183" s="1">
        <f t="shared" si="28"/>
        <v>0</v>
      </c>
      <c r="AX183" s="1">
        <v>104</v>
      </c>
      <c r="AY183" s="1">
        <v>42</v>
      </c>
      <c r="AZ183" s="1">
        <v>0</v>
      </c>
      <c r="BA183" s="1">
        <v>0</v>
      </c>
      <c r="BB183" s="1">
        <v>0</v>
      </c>
      <c r="BC183" s="1">
        <f t="shared" si="29"/>
        <v>146</v>
      </c>
      <c r="BD183" s="1">
        <v>7</v>
      </c>
      <c r="BE183" s="1">
        <v>0</v>
      </c>
      <c r="BF183" s="16">
        <v>1676</v>
      </c>
    </row>
    <row r="184" spans="1:58">
      <c r="A184" s="1">
        <v>2008</v>
      </c>
      <c r="B184" s="1" t="s">
        <v>117</v>
      </c>
      <c r="C184" s="12">
        <v>0</v>
      </c>
      <c r="D184" s="12">
        <v>55.44</v>
      </c>
      <c r="E184" s="12">
        <v>0</v>
      </c>
      <c r="F184" s="12">
        <v>0</v>
      </c>
      <c r="G184" s="12">
        <f t="shared" si="20"/>
        <v>55.44</v>
      </c>
      <c r="H184" s="12">
        <f>+SMar_InfraMR[[#This Row],[Total Líneas de Explotación ]]</f>
        <v>55.44</v>
      </c>
      <c r="I184" s="12">
        <f>+SMar_InfraMR[[#This Row],[Total Líneas de Explotación ]]</f>
        <v>55.44</v>
      </c>
      <c r="J184" s="12">
        <v>135.47999999999999</v>
      </c>
      <c r="K184" s="12">
        <v>0</v>
      </c>
      <c r="L184" s="12">
        <v>0</v>
      </c>
      <c r="M184" s="12">
        <v>0</v>
      </c>
      <c r="N184" s="12">
        <f>+SMar_InfraMR[[#This Row],[A.03.1 -  Longitud de Vías de Explotación No Electrificadas Troncales y Ramales (vía principal) (km)]]+SMar_InfraMR[[#This Row],[A.04.1 -  Longitud de Vías de Explotación Electrificadas Troncales y Ramales (vía principal) (km)]]</f>
        <v>135.47999999999999</v>
      </c>
      <c r="O184" s="12">
        <f>+SMar_InfraMR[[#This Row],[Total Vías (excluido Auxiliares)]]</f>
        <v>135.47999999999999</v>
      </c>
      <c r="P184" s="1">
        <v>19</v>
      </c>
      <c r="Q184" s="1">
        <v>1</v>
      </c>
      <c r="R184" s="1">
        <v>0</v>
      </c>
      <c r="S184" s="1">
        <f t="shared" si="21"/>
        <v>20</v>
      </c>
      <c r="T184" s="1">
        <v>0</v>
      </c>
      <c r="U184" s="1">
        <v>56</v>
      </c>
      <c r="V184" s="1">
        <v>0</v>
      </c>
      <c r="W184" s="1">
        <v>0</v>
      </c>
      <c r="X184" s="1">
        <v>0</v>
      </c>
      <c r="Y184" s="1">
        <f t="shared" si="22"/>
        <v>56</v>
      </c>
      <c r="Z184" s="1">
        <v>17</v>
      </c>
      <c r="AA184" s="1">
        <v>5</v>
      </c>
      <c r="AB184" s="1">
        <f>+SMar_InfraMR[[#This Row],[Total Pasos Vehiculares a Nivel]]</f>
        <v>56</v>
      </c>
      <c r="AC184" s="1">
        <f t="shared" si="23"/>
        <v>78</v>
      </c>
      <c r="AD184" s="1">
        <v>1</v>
      </c>
      <c r="AE184" s="1">
        <v>1</v>
      </c>
      <c r="AF184" s="1">
        <v>16</v>
      </c>
      <c r="AG184" s="1">
        <f t="shared" si="24"/>
        <v>18</v>
      </c>
      <c r="AH184" s="12">
        <v>41.3</v>
      </c>
      <c r="AI184" s="12">
        <v>0</v>
      </c>
      <c r="AJ184" s="12">
        <v>14.14</v>
      </c>
      <c r="AK184" s="12">
        <f t="shared" si="25"/>
        <v>55.44</v>
      </c>
      <c r="AL184" s="1">
        <v>3</v>
      </c>
      <c r="AM184" s="1">
        <v>2</v>
      </c>
      <c r="AN184" s="1">
        <v>32</v>
      </c>
      <c r="AO184" s="1">
        <f t="shared" si="26"/>
        <v>37</v>
      </c>
      <c r="AP184" s="1">
        <v>0</v>
      </c>
      <c r="AQ184" s="1">
        <v>0</v>
      </c>
      <c r="AR184" s="1">
        <v>0</v>
      </c>
      <c r="AS184" s="1">
        <f t="shared" si="27"/>
        <v>0</v>
      </c>
      <c r="AT184" s="1">
        <v>0</v>
      </c>
      <c r="AU184" s="1">
        <v>0</v>
      </c>
      <c r="AV184" s="1">
        <v>0</v>
      </c>
      <c r="AW184" s="1">
        <f t="shared" si="28"/>
        <v>0</v>
      </c>
      <c r="AX184" s="1">
        <v>104</v>
      </c>
      <c r="AY184" s="1">
        <v>42</v>
      </c>
      <c r="AZ184" s="1">
        <v>0</v>
      </c>
      <c r="BA184" s="1">
        <v>0</v>
      </c>
      <c r="BB184" s="1">
        <v>0</v>
      </c>
      <c r="BC184" s="1">
        <f t="shared" si="29"/>
        <v>146</v>
      </c>
      <c r="BD184" s="1">
        <v>7</v>
      </c>
      <c r="BE184" s="1">
        <v>0</v>
      </c>
      <c r="BF184" s="16">
        <v>1676</v>
      </c>
    </row>
    <row r="185" spans="1:58">
      <c r="A185" s="1">
        <v>2008</v>
      </c>
      <c r="B185" s="1" t="s">
        <v>118</v>
      </c>
      <c r="C185" s="12">
        <v>0</v>
      </c>
      <c r="D185" s="12">
        <v>55.44</v>
      </c>
      <c r="E185" s="12">
        <v>0</v>
      </c>
      <c r="F185" s="12">
        <v>0</v>
      </c>
      <c r="G185" s="12">
        <f t="shared" si="20"/>
        <v>55.44</v>
      </c>
      <c r="H185" s="12">
        <f>+SMar_InfraMR[[#This Row],[Total Líneas de Explotación ]]</f>
        <v>55.44</v>
      </c>
      <c r="I185" s="12">
        <f>+SMar_InfraMR[[#This Row],[Total Líneas de Explotación ]]</f>
        <v>55.44</v>
      </c>
      <c r="J185" s="12">
        <v>135.47999999999999</v>
      </c>
      <c r="K185" s="12">
        <v>0</v>
      </c>
      <c r="L185" s="12">
        <v>0</v>
      </c>
      <c r="M185" s="12">
        <v>0</v>
      </c>
      <c r="N185" s="12">
        <f>+SMar_InfraMR[[#This Row],[A.03.1 -  Longitud de Vías de Explotación No Electrificadas Troncales y Ramales (vía principal) (km)]]+SMar_InfraMR[[#This Row],[A.04.1 -  Longitud de Vías de Explotación Electrificadas Troncales y Ramales (vía principal) (km)]]</f>
        <v>135.47999999999999</v>
      </c>
      <c r="O185" s="12">
        <f>+SMar_InfraMR[[#This Row],[Total Vías (excluido Auxiliares)]]</f>
        <v>135.47999999999999</v>
      </c>
      <c r="P185" s="1">
        <v>19</v>
      </c>
      <c r="Q185" s="1">
        <v>1</v>
      </c>
      <c r="R185" s="1">
        <v>0</v>
      </c>
      <c r="S185" s="1">
        <f t="shared" si="21"/>
        <v>20</v>
      </c>
      <c r="T185" s="1">
        <v>0</v>
      </c>
      <c r="U185" s="1">
        <v>56</v>
      </c>
      <c r="V185" s="1">
        <v>0</v>
      </c>
      <c r="W185" s="1">
        <v>0</v>
      </c>
      <c r="X185" s="1">
        <v>0</v>
      </c>
      <c r="Y185" s="1">
        <f t="shared" si="22"/>
        <v>56</v>
      </c>
      <c r="Z185" s="1">
        <v>17</v>
      </c>
      <c r="AA185" s="1">
        <v>5</v>
      </c>
      <c r="AB185" s="1">
        <f>+SMar_InfraMR[[#This Row],[Total Pasos Vehiculares a Nivel]]</f>
        <v>56</v>
      </c>
      <c r="AC185" s="1">
        <f t="shared" si="23"/>
        <v>78</v>
      </c>
      <c r="AD185" s="1">
        <v>1</v>
      </c>
      <c r="AE185" s="1">
        <v>1</v>
      </c>
      <c r="AF185" s="1">
        <v>16</v>
      </c>
      <c r="AG185" s="1">
        <f t="shared" si="24"/>
        <v>18</v>
      </c>
      <c r="AH185" s="12">
        <v>41.3</v>
      </c>
      <c r="AI185" s="12">
        <v>0</v>
      </c>
      <c r="AJ185" s="12">
        <v>14.14</v>
      </c>
      <c r="AK185" s="12">
        <f t="shared" si="25"/>
        <v>55.44</v>
      </c>
      <c r="AL185" s="1">
        <v>3</v>
      </c>
      <c r="AM185" s="1">
        <v>2</v>
      </c>
      <c r="AN185" s="1">
        <v>32</v>
      </c>
      <c r="AO185" s="1">
        <f t="shared" si="26"/>
        <v>37</v>
      </c>
      <c r="AP185" s="1">
        <v>0</v>
      </c>
      <c r="AQ185" s="1">
        <v>0</v>
      </c>
      <c r="AR185" s="1">
        <v>0</v>
      </c>
      <c r="AS185" s="1">
        <f t="shared" si="27"/>
        <v>0</v>
      </c>
      <c r="AT185" s="1">
        <v>0</v>
      </c>
      <c r="AU185" s="1">
        <v>0</v>
      </c>
      <c r="AV185" s="1">
        <v>0</v>
      </c>
      <c r="AW185" s="1">
        <f t="shared" si="28"/>
        <v>0</v>
      </c>
      <c r="AX185" s="1">
        <v>104</v>
      </c>
      <c r="AY185" s="1">
        <v>42</v>
      </c>
      <c r="AZ185" s="1">
        <v>0</v>
      </c>
      <c r="BA185" s="1">
        <v>0</v>
      </c>
      <c r="BB185" s="1">
        <v>0</v>
      </c>
      <c r="BC185" s="1">
        <f t="shared" si="29"/>
        <v>146</v>
      </c>
      <c r="BD185" s="1">
        <v>7</v>
      </c>
      <c r="BE185" s="1">
        <v>0</v>
      </c>
      <c r="BF185" s="16">
        <v>1676</v>
      </c>
    </row>
    <row r="186" spans="1:58">
      <c r="A186" s="1">
        <v>2008</v>
      </c>
      <c r="B186" s="1" t="s">
        <v>119</v>
      </c>
      <c r="C186" s="12">
        <v>0</v>
      </c>
      <c r="D186" s="12">
        <v>55.44</v>
      </c>
      <c r="E186" s="12">
        <v>0</v>
      </c>
      <c r="F186" s="12">
        <v>0</v>
      </c>
      <c r="G186" s="12">
        <f t="shared" si="20"/>
        <v>55.44</v>
      </c>
      <c r="H186" s="12">
        <f>+SMar_InfraMR[[#This Row],[Total Líneas de Explotación ]]</f>
        <v>55.44</v>
      </c>
      <c r="I186" s="12">
        <f>+SMar_InfraMR[[#This Row],[Total Líneas de Explotación ]]</f>
        <v>55.44</v>
      </c>
      <c r="J186" s="12">
        <v>135.47999999999999</v>
      </c>
      <c r="K186" s="12">
        <v>0</v>
      </c>
      <c r="L186" s="12">
        <v>0</v>
      </c>
      <c r="M186" s="12">
        <v>0</v>
      </c>
      <c r="N186" s="12">
        <f>+SMar_InfraMR[[#This Row],[A.03.1 -  Longitud de Vías de Explotación No Electrificadas Troncales y Ramales (vía principal) (km)]]+SMar_InfraMR[[#This Row],[A.04.1 -  Longitud de Vías de Explotación Electrificadas Troncales y Ramales (vía principal) (km)]]</f>
        <v>135.47999999999999</v>
      </c>
      <c r="O186" s="12">
        <f>+SMar_InfraMR[[#This Row],[Total Vías (excluido Auxiliares)]]</f>
        <v>135.47999999999999</v>
      </c>
      <c r="P186" s="1">
        <v>19</v>
      </c>
      <c r="Q186" s="1">
        <v>1</v>
      </c>
      <c r="R186" s="1">
        <v>0</v>
      </c>
      <c r="S186" s="1">
        <f t="shared" si="21"/>
        <v>20</v>
      </c>
      <c r="T186" s="1">
        <v>0</v>
      </c>
      <c r="U186" s="1">
        <v>56</v>
      </c>
      <c r="V186" s="1">
        <v>0</v>
      </c>
      <c r="W186" s="1">
        <v>0</v>
      </c>
      <c r="X186" s="1">
        <v>0</v>
      </c>
      <c r="Y186" s="1">
        <f t="shared" si="22"/>
        <v>56</v>
      </c>
      <c r="Z186" s="1">
        <v>17</v>
      </c>
      <c r="AA186" s="1">
        <v>5</v>
      </c>
      <c r="AB186" s="1">
        <f>+SMar_InfraMR[[#This Row],[Total Pasos Vehiculares a Nivel]]</f>
        <v>56</v>
      </c>
      <c r="AC186" s="1">
        <f t="shared" si="23"/>
        <v>78</v>
      </c>
      <c r="AD186" s="1">
        <v>1</v>
      </c>
      <c r="AE186" s="1">
        <v>1</v>
      </c>
      <c r="AF186" s="1">
        <v>16</v>
      </c>
      <c r="AG186" s="1">
        <f t="shared" si="24"/>
        <v>18</v>
      </c>
      <c r="AH186" s="12">
        <v>41.3</v>
      </c>
      <c r="AI186" s="12">
        <v>0</v>
      </c>
      <c r="AJ186" s="12">
        <v>14.14</v>
      </c>
      <c r="AK186" s="12">
        <f t="shared" si="25"/>
        <v>55.44</v>
      </c>
      <c r="AL186" s="1">
        <v>3</v>
      </c>
      <c r="AM186" s="1">
        <v>2</v>
      </c>
      <c r="AN186" s="1">
        <v>32</v>
      </c>
      <c r="AO186" s="1">
        <f t="shared" si="26"/>
        <v>37</v>
      </c>
      <c r="AP186" s="1">
        <v>0</v>
      </c>
      <c r="AQ186" s="1">
        <v>0</v>
      </c>
      <c r="AR186" s="1">
        <v>0</v>
      </c>
      <c r="AS186" s="1">
        <f t="shared" si="27"/>
        <v>0</v>
      </c>
      <c r="AT186" s="1">
        <v>0</v>
      </c>
      <c r="AU186" s="1">
        <v>0</v>
      </c>
      <c r="AV186" s="1">
        <v>0</v>
      </c>
      <c r="AW186" s="1">
        <f t="shared" si="28"/>
        <v>0</v>
      </c>
      <c r="AX186" s="1">
        <v>104</v>
      </c>
      <c r="AY186" s="1">
        <v>42</v>
      </c>
      <c r="AZ186" s="1">
        <v>0</v>
      </c>
      <c r="BA186" s="1">
        <v>0</v>
      </c>
      <c r="BB186" s="1">
        <v>0</v>
      </c>
      <c r="BC186" s="1">
        <f t="shared" si="29"/>
        <v>146</v>
      </c>
      <c r="BD186" s="1">
        <v>7</v>
      </c>
      <c r="BE186" s="1">
        <v>0</v>
      </c>
      <c r="BF186" s="16">
        <v>1676</v>
      </c>
    </row>
    <row r="187" spans="1:58">
      <c r="A187" s="1">
        <v>2008</v>
      </c>
      <c r="B187" s="1" t="s">
        <v>120</v>
      </c>
      <c r="C187" s="12">
        <v>0</v>
      </c>
      <c r="D187" s="12">
        <v>55.44</v>
      </c>
      <c r="E187" s="12">
        <v>0</v>
      </c>
      <c r="F187" s="12">
        <v>0</v>
      </c>
      <c r="G187" s="12">
        <f t="shared" si="20"/>
        <v>55.44</v>
      </c>
      <c r="H187" s="12">
        <f>+SMar_InfraMR[[#This Row],[Total Líneas de Explotación ]]</f>
        <v>55.44</v>
      </c>
      <c r="I187" s="12">
        <f>+SMar_InfraMR[[#This Row],[Total Líneas de Explotación ]]</f>
        <v>55.44</v>
      </c>
      <c r="J187" s="12">
        <v>135.47999999999999</v>
      </c>
      <c r="K187" s="12">
        <v>0</v>
      </c>
      <c r="L187" s="12">
        <v>0</v>
      </c>
      <c r="M187" s="12">
        <v>0</v>
      </c>
      <c r="N187" s="12">
        <f>+SMar_InfraMR[[#This Row],[A.03.1 -  Longitud de Vías de Explotación No Electrificadas Troncales y Ramales (vía principal) (km)]]+SMar_InfraMR[[#This Row],[A.04.1 -  Longitud de Vías de Explotación Electrificadas Troncales y Ramales (vía principal) (km)]]</f>
        <v>135.47999999999999</v>
      </c>
      <c r="O187" s="12">
        <f>+SMar_InfraMR[[#This Row],[Total Vías (excluido Auxiliares)]]</f>
        <v>135.47999999999999</v>
      </c>
      <c r="P187" s="1">
        <v>19</v>
      </c>
      <c r="Q187" s="1">
        <v>1</v>
      </c>
      <c r="R187" s="1">
        <v>0</v>
      </c>
      <c r="S187" s="1">
        <f t="shared" si="21"/>
        <v>20</v>
      </c>
      <c r="T187" s="1">
        <v>0</v>
      </c>
      <c r="U187" s="1">
        <v>56</v>
      </c>
      <c r="V187" s="1">
        <v>0</v>
      </c>
      <c r="W187" s="1">
        <v>0</v>
      </c>
      <c r="X187" s="1">
        <v>0</v>
      </c>
      <c r="Y187" s="1">
        <f t="shared" si="22"/>
        <v>56</v>
      </c>
      <c r="Z187" s="1">
        <v>17</v>
      </c>
      <c r="AA187" s="1">
        <v>5</v>
      </c>
      <c r="AB187" s="1">
        <f>+SMar_InfraMR[[#This Row],[Total Pasos Vehiculares a Nivel]]</f>
        <v>56</v>
      </c>
      <c r="AC187" s="1">
        <f t="shared" si="23"/>
        <v>78</v>
      </c>
      <c r="AD187" s="1">
        <v>1</v>
      </c>
      <c r="AE187" s="1">
        <v>1</v>
      </c>
      <c r="AF187" s="1">
        <v>16</v>
      </c>
      <c r="AG187" s="1">
        <f t="shared" si="24"/>
        <v>18</v>
      </c>
      <c r="AH187" s="12">
        <v>41.3</v>
      </c>
      <c r="AI187" s="12">
        <v>0</v>
      </c>
      <c r="AJ187" s="12">
        <v>14.14</v>
      </c>
      <c r="AK187" s="12">
        <f t="shared" si="25"/>
        <v>55.44</v>
      </c>
      <c r="AL187" s="1">
        <v>3</v>
      </c>
      <c r="AM187" s="1">
        <v>2</v>
      </c>
      <c r="AN187" s="1">
        <v>32</v>
      </c>
      <c r="AO187" s="1">
        <f t="shared" si="26"/>
        <v>37</v>
      </c>
      <c r="AP187" s="1">
        <v>0</v>
      </c>
      <c r="AQ187" s="1">
        <v>0</v>
      </c>
      <c r="AR187" s="1">
        <v>0</v>
      </c>
      <c r="AS187" s="1">
        <f t="shared" si="27"/>
        <v>0</v>
      </c>
      <c r="AT187" s="1">
        <v>0</v>
      </c>
      <c r="AU187" s="1">
        <v>0</v>
      </c>
      <c r="AV187" s="1">
        <v>0</v>
      </c>
      <c r="AW187" s="1">
        <f t="shared" si="28"/>
        <v>0</v>
      </c>
      <c r="AX187" s="1">
        <v>104</v>
      </c>
      <c r="AY187" s="1">
        <v>42</v>
      </c>
      <c r="AZ187" s="1">
        <v>0</v>
      </c>
      <c r="BA187" s="1">
        <v>0</v>
      </c>
      <c r="BB187" s="1">
        <v>0</v>
      </c>
      <c r="BC187" s="1">
        <f t="shared" si="29"/>
        <v>146</v>
      </c>
      <c r="BD187" s="1">
        <v>7</v>
      </c>
      <c r="BE187" s="1">
        <v>0</v>
      </c>
      <c r="BF187" s="16">
        <v>1676</v>
      </c>
    </row>
    <row r="188" spans="1:58">
      <c r="A188" s="1">
        <v>2008</v>
      </c>
      <c r="B188" s="1" t="s">
        <v>121</v>
      </c>
      <c r="C188" s="12">
        <v>0</v>
      </c>
      <c r="D188" s="12">
        <v>55.44</v>
      </c>
      <c r="E188" s="12">
        <v>0</v>
      </c>
      <c r="F188" s="12">
        <v>0</v>
      </c>
      <c r="G188" s="12">
        <f t="shared" si="20"/>
        <v>55.44</v>
      </c>
      <c r="H188" s="12">
        <f>+SMar_InfraMR[[#This Row],[Total Líneas de Explotación ]]</f>
        <v>55.44</v>
      </c>
      <c r="I188" s="12">
        <f>+SMar_InfraMR[[#This Row],[Total Líneas de Explotación ]]</f>
        <v>55.44</v>
      </c>
      <c r="J188" s="12">
        <v>135.47999999999999</v>
      </c>
      <c r="K188" s="12">
        <v>0</v>
      </c>
      <c r="L188" s="12">
        <v>0</v>
      </c>
      <c r="M188" s="12">
        <v>0</v>
      </c>
      <c r="N188" s="12">
        <f>+SMar_InfraMR[[#This Row],[A.03.1 -  Longitud de Vías de Explotación No Electrificadas Troncales y Ramales (vía principal) (km)]]+SMar_InfraMR[[#This Row],[A.04.1 -  Longitud de Vías de Explotación Electrificadas Troncales y Ramales (vía principal) (km)]]</f>
        <v>135.47999999999999</v>
      </c>
      <c r="O188" s="12">
        <f>+SMar_InfraMR[[#This Row],[Total Vías (excluido Auxiliares)]]</f>
        <v>135.47999999999999</v>
      </c>
      <c r="P188" s="1">
        <v>19</v>
      </c>
      <c r="Q188" s="1">
        <v>1</v>
      </c>
      <c r="R188" s="1">
        <v>0</v>
      </c>
      <c r="S188" s="1">
        <f t="shared" si="21"/>
        <v>20</v>
      </c>
      <c r="T188" s="1">
        <v>0</v>
      </c>
      <c r="U188" s="1">
        <v>56</v>
      </c>
      <c r="V188" s="1">
        <v>0</v>
      </c>
      <c r="W188" s="1">
        <v>0</v>
      </c>
      <c r="X188" s="1">
        <v>0</v>
      </c>
      <c r="Y188" s="1">
        <f t="shared" si="22"/>
        <v>56</v>
      </c>
      <c r="Z188" s="1">
        <v>17</v>
      </c>
      <c r="AA188" s="1">
        <v>5</v>
      </c>
      <c r="AB188" s="1">
        <f>+SMar_InfraMR[[#This Row],[Total Pasos Vehiculares a Nivel]]</f>
        <v>56</v>
      </c>
      <c r="AC188" s="1">
        <f t="shared" si="23"/>
        <v>78</v>
      </c>
      <c r="AD188" s="1">
        <v>1</v>
      </c>
      <c r="AE188" s="1">
        <v>1</v>
      </c>
      <c r="AF188" s="1">
        <v>16</v>
      </c>
      <c r="AG188" s="1">
        <f t="shared" si="24"/>
        <v>18</v>
      </c>
      <c r="AH188" s="12">
        <v>41.3</v>
      </c>
      <c r="AI188" s="12">
        <v>0</v>
      </c>
      <c r="AJ188" s="12">
        <v>14.14</v>
      </c>
      <c r="AK188" s="12">
        <f t="shared" si="25"/>
        <v>55.44</v>
      </c>
      <c r="AL188" s="1">
        <v>3</v>
      </c>
      <c r="AM188" s="1">
        <v>2</v>
      </c>
      <c r="AN188" s="1">
        <v>32</v>
      </c>
      <c r="AO188" s="1">
        <f t="shared" si="26"/>
        <v>37</v>
      </c>
      <c r="AP188" s="1">
        <v>0</v>
      </c>
      <c r="AQ188" s="1">
        <v>0</v>
      </c>
      <c r="AR188" s="1">
        <v>0</v>
      </c>
      <c r="AS188" s="1">
        <f t="shared" si="27"/>
        <v>0</v>
      </c>
      <c r="AT188" s="1">
        <v>0</v>
      </c>
      <c r="AU188" s="1">
        <v>0</v>
      </c>
      <c r="AV188" s="1">
        <v>0</v>
      </c>
      <c r="AW188" s="1">
        <f t="shared" si="28"/>
        <v>0</v>
      </c>
      <c r="AX188" s="1">
        <v>104</v>
      </c>
      <c r="AY188" s="1">
        <v>42</v>
      </c>
      <c r="AZ188" s="1">
        <v>0</v>
      </c>
      <c r="BA188" s="1">
        <v>0</v>
      </c>
      <c r="BB188" s="1">
        <v>0</v>
      </c>
      <c r="BC188" s="1">
        <f t="shared" si="29"/>
        <v>146</v>
      </c>
      <c r="BD188" s="1">
        <v>7</v>
      </c>
      <c r="BE188" s="1">
        <v>0</v>
      </c>
      <c r="BF188" s="16">
        <v>1676</v>
      </c>
    </row>
    <row r="189" spans="1:58">
      <c r="A189" s="1">
        <v>2008</v>
      </c>
      <c r="B189" s="1" t="s">
        <v>122</v>
      </c>
      <c r="C189" s="12">
        <v>0</v>
      </c>
      <c r="D189" s="12">
        <v>55.44</v>
      </c>
      <c r="E189" s="12">
        <v>0</v>
      </c>
      <c r="F189" s="12">
        <v>0</v>
      </c>
      <c r="G189" s="12">
        <f t="shared" si="20"/>
        <v>55.44</v>
      </c>
      <c r="H189" s="12">
        <f>+SMar_InfraMR[[#This Row],[Total Líneas de Explotación ]]</f>
        <v>55.44</v>
      </c>
      <c r="I189" s="12">
        <f>+SMar_InfraMR[[#This Row],[Total Líneas de Explotación ]]</f>
        <v>55.44</v>
      </c>
      <c r="J189" s="12">
        <v>135.47999999999999</v>
      </c>
      <c r="K189" s="12">
        <v>0</v>
      </c>
      <c r="L189" s="12">
        <v>0</v>
      </c>
      <c r="M189" s="12">
        <v>0</v>
      </c>
      <c r="N189" s="12">
        <f>+SMar_InfraMR[[#This Row],[A.03.1 -  Longitud de Vías de Explotación No Electrificadas Troncales y Ramales (vía principal) (km)]]+SMar_InfraMR[[#This Row],[A.04.1 -  Longitud de Vías de Explotación Electrificadas Troncales y Ramales (vía principal) (km)]]</f>
        <v>135.47999999999999</v>
      </c>
      <c r="O189" s="12">
        <f>+SMar_InfraMR[[#This Row],[Total Vías (excluido Auxiliares)]]</f>
        <v>135.47999999999999</v>
      </c>
      <c r="P189" s="1">
        <v>19</v>
      </c>
      <c r="Q189" s="1">
        <v>1</v>
      </c>
      <c r="R189" s="1">
        <v>0</v>
      </c>
      <c r="S189" s="1">
        <f t="shared" si="21"/>
        <v>20</v>
      </c>
      <c r="T189" s="1">
        <v>0</v>
      </c>
      <c r="U189" s="1">
        <v>56</v>
      </c>
      <c r="V189" s="1">
        <v>0</v>
      </c>
      <c r="W189" s="1">
        <v>0</v>
      </c>
      <c r="X189" s="1">
        <v>0</v>
      </c>
      <c r="Y189" s="1">
        <f t="shared" si="22"/>
        <v>56</v>
      </c>
      <c r="Z189" s="1">
        <v>17</v>
      </c>
      <c r="AA189" s="1">
        <v>5</v>
      </c>
      <c r="AB189" s="1">
        <f>+SMar_InfraMR[[#This Row],[Total Pasos Vehiculares a Nivel]]</f>
        <v>56</v>
      </c>
      <c r="AC189" s="1">
        <f t="shared" si="23"/>
        <v>78</v>
      </c>
      <c r="AD189" s="1">
        <v>1</v>
      </c>
      <c r="AE189" s="1">
        <v>1</v>
      </c>
      <c r="AF189" s="1">
        <v>16</v>
      </c>
      <c r="AG189" s="1">
        <f t="shared" si="24"/>
        <v>18</v>
      </c>
      <c r="AH189" s="12">
        <v>41.3</v>
      </c>
      <c r="AI189" s="12">
        <v>0</v>
      </c>
      <c r="AJ189" s="12">
        <v>14.14</v>
      </c>
      <c r="AK189" s="12">
        <f t="shared" si="25"/>
        <v>55.44</v>
      </c>
      <c r="AL189" s="1">
        <v>3</v>
      </c>
      <c r="AM189" s="1">
        <v>2</v>
      </c>
      <c r="AN189" s="1">
        <v>32</v>
      </c>
      <c r="AO189" s="1">
        <f t="shared" si="26"/>
        <v>37</v>
      </c>
      <c r="AP189" s="1">
        <v>0</v>
      </c>
      <c r="AQ189" s="1">
        <v>0</v>
      </c>
      <c r="AR189" s="1">
        <v>0</v>
      </c>
      <c r="AS189" s="1">
        <f t="shared" si="27"/>
        <v>0</v>
      </c>
      <c r="AT189" s="1">
        <v>0</v>
      </c>
      <c r="AU189" s="1">
        <v>0</v>
      </c>
      <c r="AV189" s="1">
        <v>0</v>
      </c>
      <c r="AW189" s="1">
        <f t="shared" si="28"/>
        <v>0</v>
      </c>
      <c r="AX189" s="1">
        <v>104</v>
      </c>
      <c r="AY189" s="1">
        <v>42</v>
      </c>
      <c r="AZ189" s="1">
        <v>0</v>
      </c>
      <c r="BA189" s="1">
        <v>0</v>
      </c>
      <c r="BB189" s="1">
        <v>0</v>
      </c>
      <c r="BC189" s="1">
        <f t="shared" si="29"/>
        <v>146</v>
      </c>
      <c r="BD189" s="1">
        <v>7</v>
      </c>
      <c r="BE189" s="1">
        <v>0</v>
      </c>
      <c r="BF189" s="16">
        <v>1676</v>
      </c>
    </row>
    <row r="190" spans="1:58">
      <c r="A190" s="1">
        <v>2008</v>
      </c>
      <c r="B190" s="1" t="s">
        <v>123</v>
      </c>
      <c r="C190" s="12">
        <v>0</v>
      </c>
      <c r="D190" s="12">
        <v>55.44</v>
      </c>
      <c r="E190" s="12">
        <v>0</v>
      </c>
      <c r="F190" s="12">
        <v>0</v>
      </c>
      <c r="G190" s="12">
        <f t="shared" si="20"/>
        <v>55.44</v>
      </c>
      <c r="H190" s="12">
        <f>+SMar_InfraMR[[#This Row],[Total Líneas de Explotación ]]</f>
        <v>55.44</v>
      </c>
      <c r="I190" s="12">
        <f>+SMar_InfraMR[[#This Row],[Total Líneas de Explotación ]]</f>
        <v>55.44</v>
      </c>
      <c r="J190" s="12">
        <v>135.47999999999999</v>
      </c>
      <c r="K190" s="12">
        <v>0</v>
      </c>
      <c r="L190" s="12">
        <v>0</v>
      </c>
      <c r="M190" s="12">
        <v>0</v>
      </c>
      <c r="N190" s="12">
        <f>+SMar_InfraMR[[#This Row],[A.03.1 -  Longitud de Vías de Explotación No Electrificadas Troncales y Ramales (vía principal) (km)]]+SMar_InfraMR[[#This Row],[A.04.1 -  Longitud de Vías de Explotación Electrificadas Troncales y Ramales (vía principal) (km)]]</f>
        <v>135.47999999999999</v>
      </c>
      <c r="O190" s="12">
        <f>+SMar_InfraMR[[#This Row],[Total Vías (excluido Auxiliares)]]</f>
        <v>135.47999999999999</v>
      </c>
      <c r="P190" s="1">
        <v>19</v>
      </c>
      <c r="Q190" s="1">
        <v>1</v>
      </c>
      <c r="R190" s="1">
        <v>0</v>
      </c>
      <c r="S190" s="1">
        <f t="shared" si="21"/>
        <v>20</v>
      </c>
      <c r="T190" s="1">
        <v>0</v>
      </c>
      <c r="U190" s="1">
        <v>56</v>
      </c>
      <c r="V190" s="1">
        <v>0</v>
      </c>
      <c r="W190" s="1">
        <v>0</v>
      </c>
      <c r="X190" s="1">
        <v>0</v>
      </c>
      <c r="Y190" s="1">
        <f t="shared" si="22"/>
        <v>56</v>
      </c>
      <c r="Z190" s="1">
        <v>17</v>
      </c>
      <c r="AA190" s="1">
        <v>5</v>
      </c>
      <c r="AB190" s="1">
        <f>+SMar_InfraMR[[#This Row],[Total Pasos Vehiculares a Nivel]]</f>
        <v>56</v>
      </c>
      <c r="AC190" s="1">
        <f t="shared" si="23"/>
        <v>78</v>
      </c>
      <c r="AD190" s="1">
        <v>1</v>
      </c>
      <c r="AE190" s="1">
        <v>1</v>
      </c>
      <c r="AF190" s="1">
        <v>16</v>
      </c>
      <c r="AG190" s="1">
        <f t="shared" si="24"/>
        <v>18</v>
      </c>
      <c r="AH190" s="12">
        <v>41.3</v>
      </c>
      <c r="AI190" s="12">
        <v>0</v>
      </c>
      <c r="AJ190" s="12">
        <v>14.14</v>
      </c>
      <c r="AK190" s="12">
        <f t="shared" si="25"/>
        <v>55.44</v>
      </c>
      <c r="AL190" s="1">
        <v>3</v>
      </c>
      <c r="AM190" s="1">
        <v>2</v>
      </c>
      <c r="AN190" s="1">
        <v>32</v>
      </c>
      <c r="AO190" s="1">
        <f t="shared" si="26"/>
        <v>37</v>
      </c>
      <c r="AP190" s="1">
        <v>0</v>
      </c>
      <c r="AQ190" s="1">
        <v>0</v>
      </c>
      <c r="AR190" s="1">
        <v>0</v>
      </c>
      <c r="AS190" s="1">
        <f t="shared" si="27"/>
        <v>0</v>
      </c>
      <c r="AT190" s="1">
        <v>0</v>
      </c>
      <c r="AU190" s="1">
        <v>0</v>
      </c>
      <c r="AV190" s="1">
        <v>0</v>
      </c>
      <c r="AW190" s="1">
        <f t="shared" si="28"/>
        <v>0</v>
      </c>
      <c r="AX190" s="1">
        <v>104</v>
      </c>
      <c r="AY190" s="1">
        <v>42</v>
      </c>
      <c r="AZ190" s="1">
        <v>0</v>
      </c>
      <c r="BA190" s="1">
        <v>0</v>
      </c>
      <c r="BB190" s="1">
        <v>0</v>
      </c>
      <c r="BC190" s="1">
        <f t="shared" si="29"/>
        <v>146</v>
      </c>
      <c r="BD190" s="1">
        <v>7</v>
      </c>
      <c r="BE190" s="1">
        <v>0</v>
      </c>
      <c r="BF190" s="16">
        <v>1676</v>
      </c>
    </row>
    <row r="191" spans="1:58">
      <c r="A191" s="1">
        <v>2008</v>
      </c>
      <c r="B191" s="1" t="s">
        <v>124</v>
      </c>
      <c r="C191" s="12">
        <v>0</v>
      </c>
      <c r="D191" s="12">
        <v>55.44</v>
      </c>
      <c r="E191" s="12">
        <v>0</v>
      </c>
      <c r="F191" s="12">
        <v>0</v>
      </c>
      <c r="G191" s="12">
        <f t="shared" si="20"/>
        <v>55.44</v>
      </c>
      <c r="H191" s="12">
        <f>+SMar_InfraMR[[#This Row],[Total Líneas de Explotación ]]</f>
        <v>55.44</v>
      </c>
      <c r="I191" s="12">
        <f>+SMar_InfraMR[[#This Row],[Total Líneas de Explotación ]]</f>
        <v>55.44</v>
      </c>
      <c r="J191" s="12">
        <v>135.47999999999999</v>
      </c>
      <c r="K191" s="12">
        <v>0</v>
      </c>
      <c r="L191" s="12">
        <v>0</v>
      </c>
      <c r="M191" s="12">
        <v>0</v>
      </c>
      <c r="N191" s="12">
        <f>+SMar_InfraMR[[#This Row],[A.03.1 -  Longitud de Vías de Explotación No Electrificadas Troncales y Ramales (vía principal) (km)]]+SMar_InfraMR[[#This Row],[A.04.1 -  Longitud de Vías de Explotación Electrificadas Troncales y Ramales (vía principal) (km)]]</f>
        <v>135.47999999999999</v>
      </c>
      <c r="O191" s="12">
        <f>+SMar_InfraMR[[#This Row],[Total Vías (excluido Auxiliares)]]</f>
        <v>135.47999999999999</v>
      </c>
      <c r="P191" s="1">
        <v>19</v>
      </c>
      <c r="Q191" s="1">
        <v>1</v>
      </c>
      <c r="R191" s="1">
        <v>0</v>
      </c>
      <c r="S191" s="1">
        <f t="shared" si="21"/>
        <v>20</v>
      </c>
      <c r="T191" s="1">
        <v>0</v>
      </c>
      <c r="U191" s="1">
        <v>56</v>
      </c>
      <c r="V191" s="1">
        <v>0</v>
      </c>
      <c r="W191" s="1">
        <v>0</v>
      </c>
      <c r="X191" s="1">
        <v>0</v>
      </c>
      <c r="Y191" s="1">
        <f t="shared" si="22"/>
        <v>56</v>
      </c>
      <c r="Z191" s="1">
        <v>17</v>
      </c>
      <c r="AA191" s="1">
        <v>5</v>
      </c>
      <c r="AB191" s="1">
        <f>+SMar_InfraMR[[#This Row],[Total Pasos Vehiculares a Nivel]]</f>
        <v>56</v>
      </c>
      <c r="AC191" s="1">
        <f t="shared" si="23"/>
        <v>78</v>
      </c>
      <c r="AD191" s="1">
        <v>1</v>
      </c>
      <c r="AE191" s="1">
        <v>1</v>
      </c>
      <c r="AF191" s="1">
        <v>16</v>
      </c>
      <c r="AG191" s="1">
        <f t="shared" si="24"/>
        <v>18</v>
      </c>
      <c r="AH191" s="12">
        <v>41.3</v>
      </c>
      <c r="AI191" s="12">
        <v>0</v>
      </c>
      <c r="AJ191" s="12">
        <v>14.14</v>
      </c>
      <c r="AK191" s="12">
        <f t="shared" si="25"/>
        <v>55.44</v>
      </c>
      <c r="AL191" s="1">
        <v>3</v>
      </c>
      <c r="AM191" s="1">
        <v>2</v>
      </c>
      <c r="AN191" s="1">
        <v>32</v>
      </c>
      <c r="AO191" s="1">
        <f t="shared" si="26"/>
        <v>37</v>
      </c>
      <c r="AP191" s="1">
        <v>0</v>
      </c>
      <c r="AQ191" s="1">
        <v>0</v>
      </c>
      <c r="AR191" s="1">
        <v>0</v>
      </c>
      <c r="AS191" s="1">
        <f t="shared" si="27"/>
        <v>0</v>
      </c>
      <c r="AT191" s="1">
        <v>0</v>
      </c>
      <c r="AU191" s="1">
        <v>0</v>
      </c>
      <c r="AV191" s="1">
        <v>0</v>
      </c>
      <c r="AW191" s="1">
        <f t="shared" si="28"/>
        <v>0</v>
      </c>
      <c r="AX191" s="1">
        <v>104</v>
      </c>
      <c r="AY191" s="1">
        <v>42</v>
      </c>
      <c r="AZ191" s="1">
        <v>0</v>
      </c>
      <c r="BA191" s="1">
        <v>0</v>
      </c>
      <c r="BB191" s="1">
        <v>0</v>
      </c>
      <c r="BC191" s="1">
        <f t="shared" si="29"/>
        <v>146</v>
      </c>
      <c r="BD191" s="1">
        <v>7</v>
      </c>
      <c r="BE191" s="1">
        <v>0</v>
      </c>
      <c r="BF191" s="16">
        <v>1676</v>
      </c>
    </row>
    <row r="192" spans="1:58">
      <c r="A192" s="1">
        <v>2008</v>
      </c>
      <c r="B192" s="1" t="s">
        <v>125</v>
      </c>
      <c r="C192" s="12">
        <v>0</v>
      </c>
      <c r="D192" s="12">
        <v>55.44</v>
      </c>
      <c r="E192" s="12">
        <v>0</v>
      </c>
      <c r="F192" s="12">
        <v>0</v>
      </c>
      <c r="G192" s="12">
        <f t="shared" si="20"/>
        <v>55.44</v>
      </c>
      <c r="H192" s="12">
        <f>+SMar_InfraMR[[#This Row],[Total Líneas de Explotación ]]</f>
        <v>55.44</v>
      </c>
      <c r="I192" s="12">
        <f>+SMar_InfraMR[[#This Row],[Total Líneas de Explotación ]]</f>
        <v>55.44</v>
      </c>
      <c r="J192" s="12">
        <v>135.47999999999999</v>
      </c>
      <c r="K192" s="12">
        <v>0</v>
      </c>
      <c r="L192" s="12">
        <v>0</v>
      </c>
      <c r="M192" s="12">
        <v>0</v>
      </c>
      <c r="N192" s="12">
        <f>+SMar_InfraMR[[#This Row],[A.03.1 -  Longitud de Vías de Explotación No Electrificadas Troncales y Ramales (vía principal) (km)]]+SMar_InfraMR[[#This Row],[A.04.1 -  Longitud de Vías de Explotación Electrificadas Troncales y Ramales (vía principal) (km)]]</f>
        <v>135.47999999999999</v>
      </c>
      <c r="O192" s="12">
        <f>+SMar_InfraMR[[#This Row],[Total Vías (excluido Auxiliares)]]</f>
        <v>135.47999999999999</v>
      </c>
      <c r="P192" s="1">
        <v>19</v>
      </c>
      <c r="Q192" s="1">
        <v>1</v>
      </c>
      <c r="R192" s="1">
        <v>0</v>
      </c>
      <c r="S192" s="1">
        <f t="shared" si="21"/>
        <v>20</v>
      </c>
      <c r="T192" s="1">
        <v>0</v>
      </c>
      <c r="U192" s="1">
        <v>56</v>
      </c>
      <c r="V192" s="1">
        <v>0</v>
      </c>
      <c r="W192" s="1">
        <v>0</v>
      </c>
      <c r="X192" s="1">
        <v>0</v>
      </c>
      <c r="Y192" s="1">
        <f t="shared" si="22"/>
        <v>56</v>
      </c>
      <c r="Z192" s="1">
        <v>17</v>
      </c>
      <c r="AA192" s="1">
        <v>5</v>
      </c>
      <c r="AB192" s="1">
        <f>+SMar_InfraMR[[#This Row],[Total Pasos Vehiculares a Nivel]]</f>
        <v>56</v>
      </c>
      <c r="AC192" s="1">
        <f t="shared" si="23"/>
        <v>78</v>
      </c>
      <c r="AD192" s="1">
        <v>1</v>
      </c>
      <c r="AE192" s="1">
        <v>1</v>
      </c>
      <c r="AF192" s="1">
        <v>16</v>
      </c>
      <c r="AG192" s="1">
        <f t="shared" si="24"/>
        <v>18</v>
      </c>
      <c r="AH192" s="12">
        <v>41.3</v>
      </c>
      <c r="AI192" s="12">
        <v>0</v>
      </c>
      <c r="AJ192" s="12">
        <v>14.14</v>
      </c>
      <c r="AK192" s="12">
        <f t="shared" si="25"/>
        <v>55.44</v>
      </c>
      <c r="AL192" s="1">
        <v>3</v>
      </c>
      <c r="AM192" s="1">
        <v>2</v>
      </c>
      <c r="AN192" s="1">
        <v>32</v>
      </c>
      <c r="AO192" s="1">
        <f t="shared" si="26"/>
        <v>37</v>
      </c>
      <c r="AP192" s="1">
        <v>0</v>
      </c>
      <c r="AQ192" s="1">
        <v>0</v>
      </c>
      <c r="AR192" s="1">
        <v>0</v>
      </c>
      <c r="AS192" s="1">
        <f t="shared" si="27"/>
        <v>0</v>
      </c>
      <c r="AT192" s="1">
        <v>0</v>
      </c>
      <c r="AU192" s="1">
        <v>0</v>
      </c>
      <c r="AV192" s="1">
        <v>0</v>
      </c>
      <c r="AW192" s="1">
        <f t="shared" si="28"/>
        <v>0</v>
      </c>
      <c r="AX192" s="1">
        <v>104</v>
      </c>
      <c r="AY192" s="1">
        <v>42</v>
      </c>
      <c r="AZ192" s="1">
        <v>0</v>
      </c>
      <c r="BA192" s="1">
        <v>0</v>
      </c>
      <c r="BB192" s="1">
        <v>0</v>
      </c>
      <c r="BC192" s="1">
        <f t="shared" si="29"/>
        <v>146</v>
      </c>
      <c r="BD192" s="1">
        <v>7</v>
      </c>
      <c r="BE192" s="1">
        <v>0</v>
      </c>
      <c r="BF192" s="16">
        <v>1676</v>
      </c>
    </row>
    <row r="193" spans="1:58">
      <c r="A193" s="1">
        <v>2008</v>
      </c>
      <c r="B193" s="1" t="s">
        <v>126</v>
      </c>
      <c r="C193" s="12">
        <v>0</v>
      </c>
      <c r="D193" s="12">
        <v>55.44</v>
      </c>
      <c r="E193" s="12">
        <v>0</v>
      </c>
      <c r="F193" s="12">
        <v>0</v>
      </c>
      <c r="G193" s="12">
        <f t="shared" si="20"/>
        <v>55.44</v>
      </c>
      <c r="H193" s="12">
        <f>+SMar_InfraMR[[#This Row],[Total Líneas de Explotación ]]</f>
        <v>55.44</v>
      </c>
      <c r="I193" s="12">
        <f>+SMar_InfraMR[[#This Row],[Total Líneas de Explotación ]]</f>
        <v>55.44</v>
      </c>
      <c r="J193" s="12">
        <v>135.47999999999999</v>
      </c>
      <c r="K193" s="12">
        <v>0</v>
      </c>
      <c r="L193" s="12">
        <v>0</v>
      </c>
      <c r="M193" s="12">
        <v>0</v>
      </c>
      <c r="N193" s="12">
        <f>+SMar_InfraMR[[#This Row],[A.03.1 -  Longitud de Vías de Explotación No Electrificadas Troncales y Ramales (vía principal) (km)]]+SMar_InfraMR[[#This Row],[A.04.1 -  Longitud de Vías de Explotación Electrificadas Troncales y Ramales (vía principal) (km)]]</f>
        <v>135.47999999999999</v>
      </c>
      <c r="O193" s="12">
        <f>+SMar_InfraMR[[#This Row],[Total Vías (excluido Auxiliares)]]</f>
        <v>135.47999999999999</v>
      </c>
      <c r="P193" s="1">
        <v>19</v>
      </c>
      <c r="Q193" s="1">
        <v>1</v>
      </c>
      <c r="R193" s="1">
        <v>0</v>
      </c>
      <c r="S193" s="1">
        <f t="shared" si="21"/>
        <v>20</v>
      </c>
      <c r="T193" s="1">
        <v>0</v>
      </c>
      <c r="U193" s="1">
        <v>56</v>
      </c>
      <c r="V193" s="1">
        <v>0</v>
      </c>
      <c r="W193" s="1">
        <v>0</v>
      </c>
      <c r="X193" s="1">
        <v>0</v>
      </c>
      <c r="Y193" s="1">
        <f t="shared" si="22"/>
        <v>56</v>
      </c>
      <c r="Z193" s="1">
        <v>17</v>
      </c>
      <c r="AA193" s="1">
        <v>5</v>
      </c>
      <c r="AB193" s="1">
        <f>+SMar_InfraMR[[#This Row],[Total Pasos Vehiculares a Nivel]]</f>
        <v>56</v>
      </c>
      <c r="AC193" s="1">
        <f t="shared" si="23"/>
        <v>78</v>
      </c>
      <c r="AD193" s="1">
        <v>1</v>
      </c>
      <c r="AE193" s="1">
        <v>1</v>
      </c>
      <c r="AF193" s="1">
        <v>16</v>
      </c>
      <c r="AG193" s="1">
        <f t="shared" si="24"/>
        <v>18</v>
      </c>
      <c r="AH193" s="12">
        <v>41.3</v>
      </c>
      <c r="AI193" s="12">
        <v>0</v>
      </c>
      <c r="AJ193" s="12">
        <v>14.14</v>
      </c>
      <c r="AK193" s="12">
        <f t="shared" si="25"/>
        <v>55.44</v>
      </c>
      <c r="AL193" s="1">
        <v>3</v>
      </c>
      <c r="AM193" s="1">
        <v>2</v>
      </c>
      <c r="AN193" s="1">
        <v>32</v>
      </c>
      <c r="AO193" s="1">
        <f t="shared" si="26"/>
        <v>37</v>
      </c>
      <c r="AP193" s="1">
        <v>0</v>
      </c>
      <c r="AQ193" s="1">
        <v>0</v>
      </c>
      <c r="AR193" s="1">
        <v>0</v>
      </c>
      <c r="AS193" s="1">
        <f t="shared" si="27"/>
        <v>0</v>
      </c>
      <c r="AT193" s="1">
        <v>0</v>
      </c>
      <c r="AU193" s="1">
        <v>0</v>
      </c>
      <c r="AV193" s="1">
        <v>0</v>
      </c>
      <c r="AW193" s="1">
        <f t="shared" si="28"/>
        <v>0</v>
      </c>
      <c r="AX193" s="1">
        <v>104</v>
      </c>
      <c r="AY193" s="1">
        <v>42</v>
      </c>
      <c r="AZ193" s="1">
        <v>0</v>
      </c>
      <c r="BA193" s="1">
        <v>0</v>
      </c>
      <c r="BB193" s="1">
        <v>0</v>
      </c>
      <c r="BC193" s="1">
        <f t="shared" si="29"/>
        <v>146</v>
      </c>
      <c r="BD193" s="1">
        <v>7</v>
      </c>
      <c r="BE193" s="1">
        <v>0</v>
      </c>
      <c r="BF193" s="16">
        <v>1676</v>
      </c>
    </row>
    <row r="194" spans="1:58">
      <c r="A194" s="1">
        <v>2009</v>
      </c>
      <c r="B194" s="1" t="s">
        <v>115</v>
      </c>
      <c r="C194" s="12">
        <v>0</v>
      </c>
      <c r="D194" s="12">
        <v>55.44</v>
      </c>
      <c r="E194" s="12">
        <v>0</v>
      </c>
      <c r="F194" s="12">
        <v>0</v>
      </c>
      <c r="G194" s="12">
        <f t="shared" ref="G194:G257" si="30">SUM(C194:F194)</f>
        <v>55.44</v>
      </c>
      <c r="H194" s="12">
        <f>+SMar_InfraMR[[#This Row],[Total Líneas de Explotación ]]</f>
        <v>55.44</v>
      </c>
      <c r="I194" s="12">
        <f>+SMar_InfraMR[[#This Row],[Total Líneas de Explotación ]]</f>
        <v>55.44</v>
      </c>
      <c r="J194" s="12">
        <v>135.47999999999999</v>
      </c>
      <c r="K194" s="12">
        <v>0</v>
      </c>
      <c r="L194" s="12">
        <v>0</v>
      </c>
      <c r="M194" s="12">
        <v>0</v>
      </c>
      <c r="N194" s="12">
        <f>+SMar_InfraMR[[#This Row],[A.03.1 -  Longitud de Vías de Explotación No Electrificadas Troncales y Ramales (vía principal) (km)]]+SMar_InfraMR[[#This Row],[A.04.1 -  Longitud de Vías de Explotación Electrificadas Troncales y Ramales (vía principal) (km)]]</f>
        <v>135.47999999999999</v>
      </c>
      <c r="O194" s="12">
        <f>+SMar_InfraMR[[#This Row],[Total Vías (excluido Auxiliares)]]</f>
        <v>135.47999999999999</v>
      </c>
      <c r="P194" s="1">
        <v>19</v>
      </c>
      <c r="Q194" s="1">
        <v>1</v>
      </c>
      <c r="R194" s="1">
        <v>0</v>
      </c>
      <c r="S194" s="1">
        <f t="shared" ref="S194:S257" si="31">SUM(P194:R194)</f>
        <v>20</v>
      </c>
      <c r="T194" s="1">
        <v>0</v>
      </c>
      <c r="U194" s="1">
        <v>56</v>
      </c>
      <c r="V194" s="1">
        <v>0</v>
      </c>
      <c r="W194" s="1">
        <v>0</v>
      </c>
      <c r="X194" s="1">
        <v>0</v>
      </c>
      <c r="Y194" s="1">
        <f t="shared" ref="Y194:Y257" si="32">SUM(T194:X194)</f>
        <v>56</v>
      </c>
      <c r="Z194" s="1">
        <v>17</v>
      </c>
      <c r="AA194" s="1">
        <v>5</v>
      </c>
      <c r="AB194" s="1">
        <f>+SMar_InfraMR[[#This Row],[Total Pasos Vehiculares a Nivel]]</f>
        <v>56</v>
      </c>
      <c r="AC194" s="1">
        <f t="shared" ref="AC194:AC257" si="33">SUM(Z194:AB194)</f>
        <v>78</v>
      </c>
      <c r="AD194" s="1">
        <v>1</v>
      </c>
      <c r="AE194" s="1">
        <v>1</v>
      </c>
      <c r="AF194" s="1">
        <v>16</v>
      </c>
      <c r="AG194" s="1">
        <f t="shared" ref="AG194:AG257" si="34">SUM(AD194:AF194)</f>
        <v>18</v>
      </c>
      <c r="AH194" s="12">
        <v>41.3</v>
      </c>
      <c r="AI194" s="12">
        <v>0</v>
      </c>
      <c r="AJ194" s="12">
        <v>14.14</v>
      </c>
      <c r="AK194" s="12">
        <f t="shared" ref="AK194:AK257" si="35">SUM(AH194:AJ194)</f>
        <v>55.44</v>
      </c>
      <c r="AL194" s="1">
        <v>3</v>
      </c>
      <c r="AM194" s="1">
        <v>2</v>
      </c>
      <c r="AN194" s="1">
        <v>32</v>
      </c>
      <c r="AO194" s="1">
        <f t="shared" ref="AO194:AO257" si="36">SUM(AL194:AN194)</f>
        <v>37</v>
      </c>
      <c r="AP194" s="1">
        <v>0</v>
      </c>
      <c r="AQ194" s="1">
        <v>0</v>
      </c>
      <c r="AR194" s="1">
        <v>0</v>
      </c>
      <c r="AS194" s="1">
        <f t="shared" ref="AS194:AS257" si="37">SUM(AP194:AR194)</f>
        <v>0</v>
      </c>
      <c r="AT194" s="1">
        <v>0</v>
      </c>
      <c r="AU194" s="1">
        <v>0</v>
      </c>
      <c r="AV194" s="1">
        <v>0</v>
      </c>
      <c r="AW194" s="1">
        <f t="shared" ref="AW194:AW257" si="38">SUM(AT194:AV194)</f>
        <v>0</v>
      </c>
      <c r="AX194" s="1">
        <v>104</v>
      </c>
      <c r="AY194" s="1">
        <v>42</v>
      </c>
      <c r="AZ194" s="1">
        <v>0</v>
      </c>
      <c r="BA194" s="1">
        <v>0</v>
      </c>
      <c r="BB194" s="1">
        <v>0</v>
      </c>
      <c r="BC194" s="1">
        <f t="shared" ref="BC194:BC257" si="39">SUM(AX194:BB194)</f>
        <v>146</v>
      </c>
      <c r="BD194" s="1">
        <v>7</v>
      </c>
      <c r="BE194" s="1">
        <v>0</v>
      </c>
      <c r="BF194" s="16">
        <v>1676</v>
      </c>
    </row>
    <row r="195" spans="1:58">
      <c r="A195" s="1">
        <v>2009</v>
      </c>
      <c r="B195" s="1" t="s">
        <v>116</v>
      </c>
      <c r="C195" s="12">
        <v>0</v>
      </c>
      <c r="D195" s="12">
        <v>55.44</v>
      </c>
      <c r="E195" s="12">
        <v>0</v>
      </c>
      <c r="F195" s="12">
        <v>0</v>
      </c>
      <c r="G195" s="12">
        <f t="shared" si="30"/>
        <v>55.44</v>
      </c>
      <c r="H195" s="12">
        <f>+SMar_InfraMR[[#This Row],[Total Líneas de Explotación ]]</f>
        <v>55.44</v>
      </c>
      <c r="I195" s="12">
        <f>+SMar_InfraMR[[#This Row],[Total Líneas de Explotación ]]</f>
        <v>55.44</v>
      </c>
      <c r="J195" s="12">
        <v>135.47999999999999</v>
      </c>
      <c r="K195" s="12">
        <v>0</v>
      </c>
      <c r="L195" s="12">
        <v>0</v>
      </c>
      <c r="M195" s="12">
        <v>0</v>
      </c>
      <c r="N195" s="12">
        <f>+SMar_InfraMR[[#This Row],[A.03.1 -  Longitud de Vías de Explotación No Electrificadas Troncales y Ramales (vía principal) (km)]]+SMar_InfraMR[[#This Row],[A.04.1 -  Longitud de Vías de Explotación Electrificadas Troncales y Ramales (vía principal) (km)]]</f>
        <v>135.47999999999999</v>
      </c>
      <c r="O195" s="12">
        <f>+SMar_InfraMR[[#This Row],[Total Vías (excluido Auxiliares)]]</f>
        <v>135.47999999999999</v>
      </c>
      <c r="P195" s="1">
        <v>19</v>
      </c>
      <c r="Q195" s="1">
        <v>1</v>
      </c>
      <c r="R195" s="1">
        <v>0</v>
      </c>
      <c r="S195" s="1">
        <f t="shared" si="31"/>
        <v>20</v>
      </c>
      <c r="T195" s="1">
        <v>0</v>
      </c>
      <c r="U195" s="1">
        <v>56</v>
      </c>
      <c r="V195" s="1">
        <v>0</v>
      </c>
      <c r="W195" s="1">
        <v>0</v>
      </c>
      <c r="X195" s="1">
        <v>0</v>
      </c>
      <c r="Y195" s="1">
        <f t="shared" si="32"/>
        <v>56</v>
      </c>
      <c r="Z195" s="1">
        <v>17</v>
      </c>
      <c r="AA195" s="1">
        <v>5</v>
      </c>
      <c r="AB195" s="1">
        <f>+SMar_InfraMR[[#This Row],[Total Pasos Vehiculares a Nivel]]</f>
        <v>56</v>
      </c>
      <c r="AC195" s="1">
        <f t="shared" si="33"/>
        <v>78</v>
      </c>
      <c r="AD195" s="1">
        <v>1</v>
      </c>
      <c r="AE195" s="1">
        <v>1</v>
      </c>
      <c r="AF195" s="1">
        <v>16</v>
      </c>
      <c r="AG195" s="1">
        <f t="shared" si="34"/>
        <v>18</v>
      </c>
      <c r="AH195" s="12">
        <v>41.3</v>
      </c>
      <c r="AI195" s="12">
        <v>0</v>
      </c>
      <c r="AJ195" s="12">
        <v>14.14</v>
      </c>
      <c r="AK195" s="12">
        <f t="shared" si="35"/>
        <v>55.44</v>
      </c>
      <c r="AL195" s="1">
        <v>3</v>
      </c>
      <c r="AM195" s="1">
        <v>2</v>
      </c>
      <c r="AN195" s="1">
        <v>32</v>
      </c>
      <c r="AO195" s="1">
        <f t="shared" si="36"/>
        <v>37</v>
      </c>
      <c r="AP195" s="1">
        <v>0</v>
      </c>
      <c r="AQ195" s="1">
        <v>0</v>
      </c>
      <c r="AR195" s="1">
        <v>0</v>
      </c>
      <c r="AS195" s="1">
        <f t="shared" si="37"/>
        <v>0</v>
      </c>
      <c r="AT195" s="1">
        <v>0</v>
      </c>
      <c r="AU195" s="1">
        <v>0</v>
      </c>
      <c r="AV195" s="1">
        <v>0</v>
      </c>
      <c r="AW195" s="1">
        <f t="shared" si="38"/>
        <v>0</v>
      </c>
      <c r="AX195" s="1">
        <v>104</v>
      </c>
      <c r="AY195" s="1">
        <v>42</v>
      </c>
      <c r="AZ195" s="1">
        <v>0</v>
      </c>
      <c r="BA195" s="1">
        <v>0</v>
      </c>
      <c r="BB195" s="1">
        <v>0</v>
      </c>
      <c r="BC195" s="1">
        <f t="shared" si="39"/>
        <v>146</v>
      </c>
      <c r="BD195" s="1">
        <v>7</v>
      </c>
      <c r="BE195" s="1">
        <v>0</v>
      </c>
      <c r="BF195" s="16">
        <v>1676</v>
      </c>
    </row>
    <row r="196" spans="1:58">
      <c r="A196" s="1">
        <v>2009</v>
      </c>
      <c r="B196" s="1" t="s">
        <v>117</v>
      </c>
      <c r="C196" s="12">
        <v>0</v>
      </c>
      <c r="D196" s="12">
        <v>55.44</v>
      </c>
      <c r="E196" s="12">
        <v>0</v>
      </c>
      <c r="F196" s="12">
        <v>0</v>
      </c>
      <c r="G196" s="12">
        <f t="shared" si="30"/>
        <v>55.44</v>
      </c>
      <c r="H196" s="12">
        <f>+SMar_InfraMR[[#This Row],[Total Líneas de Explotación ]]</f>
        <v>55.44</v>
      </c>
      <c r="I196" s="12">
        <f>+SMar_InfraMR[[#This Row],[Total Líneas de Explotación ]]</f>
        <v>55.44</v>
      </c>
      <c r="J196" s="12">
        <v>135.47999999999999</v>
      </c>
      <c r="K196" s="12">
        <v>0</v>
      </c>
      <c r="L196" s="12">
        <v>0</v>
      </c>
      <c r="M196" s="12">
        <v>0</v>
      </c>
      <c r="N196" s="12">
        <f>+SMar_InfraMR[[#This Row],[A.03.1 -  Longitud de Vías de Explotación No Electrificadas Troncales y Ramales (vía principal) (km)]]+SMar_InfraMR[[#This Row],[A.04.1 -  Longitud de Vías de Explotación Electrificadas Troncales y Ramales (vía principal) (km)]]</f>
        <v>135.47999999999999</v>
      </c>
      <c r="O196" s="12">
        <f>+SMar_InfraMR[[#This Row],[Total Vías (excluido Auxiliares)]]</f>
        <v>135.47999999999999</v>
      </c>
      <c r="P196" s="1">
        <v>19</v>
      </c>
      <c r="Q196" s="1">
        <v>1</v>
      </c>
      <c r="R196" s="1">
        <v>0</v>
      </c>
      <c r="S196" s="1">
        <f t="shared" si="31"/>
        <v>20</v>
      </c>
      <c r="T196" s="1">
        <v>0</v>
      </c>
      <c r="U196" s="1">
        <v>56</v>
      </c>
      <c r="V196" s="1">
        <v>0</v>
      </c>
      <c r="W196" s="1">
        <v>0</v>
      </c>
      <c r="X196" s="1">
        <v>0</v>
      </c>
      <c r="Y196" s="1">
        <f t="shared" si="32"/>
        <v>56</v>
      </c>
      <c r="Z196" s="1">
        <v>17</v>
      </c>
      <c r="AA196" s="1">
        <v>5</v>
      </c>
      <c r="AB196" s="1">
        <f>+SMar_InfraMR[[#This Row],[Total Pasos Vehiculares a Nivel]]</f>
        <v>56</v>
      </c>
      <c r="AC196" s="1">
        <f t="shared" si="33"/>
        <v>78</v>
      </c>
      <c r="AD196" s="1">
        <v>1</v>
      </c>
      <c r="AE196" s="1">
        <v>1</v>
      </c>
      <c r="AF196" s="1">
        <v>16</v>
      </c>
      <c r="AG196" s="1">
        <f t="shared" si="34"/>
        <v>18</v>
      </c>
      <c r="AH196" s="12">
        <v>41.3</v>
      </c>
      <c r="AI196" s="12">
        <v>0</v>
      </c>
      <c r="AJ196" s="12">
        <v>14.14</v>
      </c>
      <c r="AK196" s="12">
        <f t="shared" si="35"/>
        <v>55.44</v>
      </c>
      <c r="AL196" s="1">
        <v>3</v>
      </c>
      <c r="AM196" s="1">
        <v>2</v>
      </c>
      <c r="AN196" s="1">
        <v>32</v>
      </c>
      <c r="AO196" s="1">
        <f t="shared" si="36"/>
        <v>37</v>
      </c>
      <c r="AP196" s="1">
        <v>0</v>
      </c>
      <c r="AQ196" s="1">
        <v>0</v>
      </c>
      <c r="AR196" s="1">
        <v>0</v>
      </c>
      <c r="AS196" s="1">
        <f t="shared" si="37"/>
        <v>0</v>
      </c>
      <c r="AT196" s="1">
        <v>0</v>
      </c>
      <c r="AU196" s="1">
        <v>0</v>
      </c>
      <c r="AV196" s="1">
        <v>0</v>
      </c>
      <c r="AW196" s="1">
        <f t="shared" si="38"/>
        <v>0</v>
      </c>
      <c r="AX196" s="1">
        <v>104</v>
      </c>
      <c r="AY196" s="1">
        <v>42</v>
      </c>
      <c r="AZ196" s="1">
        <v>0</v>
      </c>
      <c r="BA196" s="1">
        <v>0</v>
      </c>
      <c r="BB196" s="1">
        <v>0</v>
      </c>
      <c r="BC196" s="1">
        <f t="shared" si="39"/>
        <v>146</v>
      </c>
      <c r="BD196" s="1">
        <v>7</v>
      </c>
      <c r="BE196" s="1">
        <v>0</v>
      </c>
      <c r="BF196" s="16">
        <v>1676</v>
      </c>
    </row>
    <row r="197" spans="1:58">
      <c r="A197" s="1">
        <v>2009</v>
      </c>
      <c r="B197" s="1" t="s">
        <v>118</v>
      </c>
      <c r="C197" s="12">
        <v>0</v>
      </c>
      <c r="D197" s="12">
        <v>55.44</v>
      </c>
      <c r="E197" s="12">
        <v>0</v>
      </c>
      <c r="F197" s="12">
        <v>0</v>
      </c>
      <c r="G197" s="12">
        <f t="shared" si="30"/>
        <v>55.44</v>
      </c>
      <c r="H197" s="12">
        <f>+SMar_InfraMR[[#This Row],[Total Líneas de Explotación ]]</f>
        <v>55.44</v>
      </c>
      <c r="I197" s="12">
        <f>+SMar_InfraMR[[#This Row],[Total Líneas de Explotación ]]</f>
        <v>55.44</v>
      </c>
      <c r="J197" s="12">
        <v>135.47999999999999</v>
      </c>
      <c r="K197" s="12">
        <v>0</v>
      </c>
      <c r="L197" s="12">
        <v>0</v>
      </c>
      <c r="M197" s="12">
        <v>0</v>
      </c>
      <c r="N197" s="12">
        <f>+SMar_InfraMR[[#This Row],[A.03.1 -  Longitud de Vías de Explotación No Electrificadas Troncales y Ramales (vía principal) (km)]]+SMar_InfraMR[[#This Row],[A.04.1 -  Longitud de Vías de Explotación Electrificadas Troncales y Ramales (vía principal) (km)]]</f>
        <v>135.47999999999999</v>
      </c>
      <c r="O197" s="12">
        <f>+SMar_InfraMR[[#This Row],[Total Vías (excluido Auxiliares)]]</f>
        <v>135.47999999999999</v>
      </c>
      <c r="P197" s="1">
        <v>19</v>
      </c>
      <c r="Q197" s="1">
        <v>1</v>
      </c>
      <c r="R197" s="1">
        <v>0</v>
      </c>
      <c r="S197" s="1">
        <f t="shared" si="31"/>
        <v>20</v>
      </c>
      <c r="T197" s="1">
        <v>0</v>
      </c>
      <c r="U197" s="1">
        <v>56</v>
      </c>
      <c r="V197" s="1">
        <v>0</v>
      </c>
      <c r="W197" s="1">
        <v>0</v>
      </c>
      <c r="X197" s="1">
        <v>0</v>
      </c>
      <c r="Y197" s="1">
        <f t="shared" si="32"/>
        <v>56</v>
      </c>
      <c r="Z197" s="1">
        <v>17</v>
      </c>
      <c r="AA197" s="1">
        <v>5</v>
      </c>
      <c r="AB197" s="1">
        <f>+SMar_InfraMR[[#This Row],[Total Pasos Vehiculares a Nivel]]</f>
        <v>56</v>
      </c>
      <c r="AC197" s="1">
        <f t="shared" si="33"/>
        <v>78</v>
      </c>
      <c r="AD197" s="1">
        <v>1</v>
      </c>
      <c r="AE197" s="1">
        <v>1</v>
      </c>
      <c r="AF197" s="1">
        <v>16</v>
      </c>
      <c r="AG197" s="1">
        <f t="shared" si="34"/>
        <v>18</v>
      </c>
      <c r="AH197" s="12">
        <v>41.3</v>
      </c>
      <c r="AI197" s="12">
        <v>0</v>
      </c>
      <c r="AJ197" s="12">
        <v>14.14</v>
      </c>
      <c r="AK197" s="12">
        <f t="shared" si="35"/>
        <v>55.44</v>
      </c>
      <c r="AL197" s="1">
        <v>3</v>
      </c>
      <c r="AM197" s="1">
        <v>2</v>
      </c>
      <c r="AN197" s="1">
        <v>32</v>
      </c>
      <c r="AO197" s="1">
        <f t="shared" si="36"/>
        <v>37</v>
      </c>
      <c r="AP197" s="1">
        <v>0</v>
      </c>
      <c r="AQ197" s="1">
        <v>0</v>
      </c>
      <c r="AR197" s="1">
        <v>0</v>
      </c>
      <c r="AS197" s="1">
        <f t="shared" si="37"/>
        <v>0</v>
      </c>
      <c r="AT197" s="1">
        <v>0</v>
      </c>
      <c r="AU197" s="1">
        <v>0</v>
      </c>
      <c r="AV197" s="1">
        <v>0</v>
      </c>
      <c r="AW197" s="1">
        <f t="shared" si="38"/>
        <v>0</v>
      </c>
      <c r="AX197" s="1">
        <v>104</v>
      </c>
      <c r="AY197" s="1">
        <v>42</v>
      </c>
      <c r="AZ197" s="1">
        <v>0</v>
      </c>
      <c r="BA197" s="1">
        <v>0</v>
      </c>
      <c r="BB197" s="1">
        <v>0</v>
      </c>
      <c r="BC197" s="1">
        <f t="shared" si="39"/>
        <v>146</v>
      </c>
      <c r="BD197" s="1">
        <v>7</v>
      </c>
      <c r="BE197" s="1">
        <v>0</v>
      </c>
      <c r="BF197" s="16">
        <v>1676</v>
      </c>
    </row>
    <row r="198" spans="1:58">
      <c r="A198" s="1">
        <v>2009</v>
      </c>
      <c r="B198" s="1" t="s">
        <v>119</v>
      </c>
      <c r="C198" s="12">
        <v>0</v>
      </c>
      <c r="D198" s="12">
        <v>55.44</v>
      </c>
      <c r="E198" s="12">
        <v>0</v>
      </c>
      <c r="F198" s="12">
        <v>0</v>
      </c>
      <c r="G198" s="12">
        <f t="shared" si="30"/>
        <v>55.44</v>
      </c>
      <c r="H198" s="12">
        <f>+SMar_InfraMR[[#This Row],[Total Líneas de Explotación ]]</f>
        <v>55.44</v>
      </c>
      <c r="I198" s="12">
        <f>+SMar_InfraMR[[#This Row],[Total Líneas de Explotación ]]</f>
        <v>55.44</v>
      </c>
      <c r="J198" s="12">
        <v>135.47999999999999</v>
      </c>
      <c r="K198" s="12">
        <v>0</v>
      </c>
      <c r="L198" s="12">
        <v>0</v>
      </c>
      <c r="M198" s="12">
        <v>0</v>
      </c>
      <c r="N198" s="12">
        <f>+SMar_InfraMR[[#This Row],[A.03.1 -  Longitud de Vías de Explotación No Electrificadas Troncales y Ramales (vía principal) (km)]]+SMar_InfraMR[[#This Row],[A.04.1 -  Longitud de Vías de Explotación Electrificadas Troncales y Ramales (vía principal) (km)]]</f>
        <v>135.47999999999999</v>
      </c>
      <c r="O198" s="12">
        <f>+SMar_InfraMR[[#This Row],[Total Vías (excluido Auxiliares)]]</f>
        <v>135.47999999999999</v>
      </c>
      <c r="P198" s="1">
        <v>19</v>
      </c>
      <c r="Q198" s="1">
        <v>1</v>
      </c>
      <c r="R198" s="1">
        <v>0</v>
      </c>
      <c r="S198" s="1">
        <f t="shared" si="31"/>
        <v>20</v>
      </c>
      <c r="T198" s="1">
        <v>0</v>
      </c>
      <c r="U198" s="1">
        <v>56</v>
      </c>
      <c r="V198" s="1">
        <v>0</v>
      </c>
      <c r="W198" s="1">
        <v>0</v>
      </c>
      <c r="X198" s="1">
        <v>0</v>
      </c>
      <c r="Y198" s="1">
        <f t="shared" si="32"/>
        <v>56</v>
      </c>
      <c r="Z198" s="1">
        <v>17</v>
      </c>
      <c r="AA198" s="1">
        <v>5</v>
      </c>
      <c r="AB198" s="1">
        <f>+SMar_InfraMR[[#This Row],[Total Pasos Vehiculares a Nivel]]</f>
        <v>56</v>
      </c>
      <c r="AC198" s="1">
        <f t="shared" si="33"/>
        <v>78</v>
      </c>
      <c r="AD198" s="1">
        <v>1</v>
      </c>
      <c r="AE198" s="1">
        <v>1</v>
      </c>
      <c r="AF198" s="1">
        <v>16</v>
      </c>
      <c r="AG198" s="1">
        <f t="shared" si="34"/>
        <v>18</v>
      </c>
      <c r="AH198" s="12">
        <v>41.3</v>
      </c>
      <c r="AI198" s="12">
        <v>0</v>
      </c>
      <c r="AJ198" s="12">
        <v>14.14</v>
      </c>
      <c r="AK198" s="12">
        <f t="shared" si="35"/>
        <v>55.44</v>
      </c>
      <c r="AL198" s="1">
        <v>3</v>
      </c>
      <c r="AM198" s="1">
        <v>2</v>
      </c>
      <c r="AN198" s="1">
        <v>32</v>
      </c>
      <c r="AO198" s="1">
        <f t="shared" si="36"/>
        <v>37</v>
      </c>
      <c r="AP198" s="1">
        <v>0</v>
      </c>
      <c r="AQ198" s="1">
        <v>0</v>
      </c>
      <c r="AR198" s="1">
        <v>0</v>
      </c>
      <c r="AS198" s="1">
        <f t="shared" si="37"/>
        <v>0</v>
      </c>
      <c r="AT198" s="1">
        <v>0</v>
      </c>
      <c r="AU198" s="1">
        <v>0</v>
      </c>
      <c r="AV198" s="1">
        <v>0</v>
      </c>
      <c r="AW198" s="1">
        <f t="shared" si="38"/>
        <v>0</v>
      </c>
      <c r="AX198" s="1">
        <v>104</v>
      </c>
      <c r="AY198" s="1">
        <v>42</v>
      </c>
      <c r="AZ198" s="1">
        <v>0</v>
      </c>
      <c r="BA198" s="1">
        <v>0</v>
      </c>
      <c r="BB198" s="1">
        <v>0</v>
      </c>
      <c r="BC198" s="1">
        <f t="shared" si="39"/>
        <v>146</v>
      </c>
      <c r="BD198" s="1">
        <v>7</v>
      </c>
      <c r="BE198" s="1">
        <v>0</v>
      </c>
      <c r="BF198" s="16">
        <v>1676</v>
      </c>
    </row>
    <row r="199" spans="1:58">
      <c r="A199" s="1">
        <v>2009</v>
      </c>
      <c r="B199" s="1" t="s">
        <v>120</v>
      </c>
      <c r="C199" s="12">
        <v>0</v>
      </c>
      <c r="D199" s="12">
        <v>55.44</v>
      </c>
      <c r="E199" s="12">
        <v>0</v>
      </c>
      <c r="F199" s="12">
        <v>0</v>
      </c>
      <c r="G199" s="12">
        <f t="shared" si="30"/>
        <v>55.44</v>
      </c>
      <c r="H199" s="12">
        <f>+SMar_InfraMR[[#This Row],[Total Líneas de Explotación ]]</f>
        <v>55.44</v>
      </c>
      <c r="I199" s="12">
        <f>+SMar_InfraMR[[#This Row],[Total Líneas de Explotación ]]</f>
        <v>55.44</v>
      </c>
      <c r="J199" s="12">
        <v>135.47999999999999</v>
      </c>
      <c r="K199" s="12">
        <v>0</v>
      </c>
      <c r="L199" s="12">
        <v>0</v>
      </c>
      <c r="M199" s="12">
        <v>0</v>
      </c>
      <c r="N199" s="12">
        <f>+SMar_InfraMR[[#This Row],[A.03.1 -  Longitud de Vías de Explotación No Electrificadas Troncales y Ramales (vía principal) (km)]]+SMar_InfraMR[[#This Row],[A.04.1 -  Longitud de Vías de Explotación Electrificadas Troncales y Ramales (vía principal) (km)]]</f>
        <v>135.47999999999999</v>
      </c>
      <c r="O199" s="12">
        <f>+SMar_InfraMR[[#This Row],[Total Vías (excluido Auxiliares)]]</f>
        <v>135.47999999999999</v>
      </c>
      <c r="P199" s="1">
        <v>19</v>
      </c>
      <c r="Q199" s="1">
        <v>1</v>
      </c>
      <c r="R199" s="1">
        <v>0</v>
      </c>
      <c r="S199" s="1">
        <f t="shared" si="31"/>
        <v>20</v>
      </c>
      <c r="T199" s="1">
        <v>0</v>
      </c>
      <c r="U199" s="1">
        <v>56</v>
      </c>
      <c r="V199" s="1">
        <v>0</v>
      </c>
      <c r="W199" s="1">
        <v>0</v>
      </c>
      <c r="X199" s="1">
        <v>0</v>
      </c>
      <c r="Y199" s="1">
        <f t="shared" si="32"/>
        <v>56</v>
      </c>
      <c r="Z199" s="1">
        <v>17</v>
      </c>
      <c r="AA199" s="1">
        <v>5</v>
      </c>
      <c r="AB199" s="1">
        <f>+SMar_InfraMR[[#This Row],[Total Pasos Vehiculares a Nivel]]</f>
        <v>56</v>
      </c>
      <c r="AC199" s="1">
        <f t="shared" si="33"/>
        <v>78</v>
      </c>
      <c r="AD199" s="1">
        <v>1</v>
      </c>
      <c r="AE199" s="1">
        <v>1</v>
      </c>
      <c r="AF199" s="1">
        <v>16</v>
      </c>
      <c r="AG199" s="1">
        <f t="shared" si="34"/>
        <v>18</v>
      </c>
      <c r="AH199" s="12">
        <v>41.3</v>
      </c>
      <c r="AI199" s="12">
        <v>0</v>
      </c>
      <c r="AJ199" s="12">
        <v>14.14</v>
      </c>
      <c r="AK199" s="12">
        <f t="shared" si="35"/>
        <v>55.44</v>
      </c>
      <c r="AL199" s="1">
        <v>3</v>
      </c>
      <c r="AM199" s="1">
        <v>2</v>
      </c>
      <c r="AN199" s="1">
        <v>32</v>
      </c>
      <c r="AO199" s="1">
        <f t="shared" si="36"/>
        <v>37</v>
      </c>
      <c r="AP199" s="1">
        <v>0</v>
      </c>
      <c r="AQ199" s="1">
        <v>0</v>
      </c>
      <c r="AR199" s="1">
        <v>0</v>
      </c>
      <c r="AS199" s="1">
        <f t="shared" si="37"/>
        <v>0</v>
      </c>
      <c r="AT199" s="1">
        <v>0</v>
      </c>
      <c r="AU199" s="1">
        <v>0</v>
      </c>
      <c r="AV199" s="1">
        <v>0</v>
      </c>
      <c r="AW199" s="1">
        <f t="shared" si="38"/>
        <v>0</v>
      </c>
      <c r="AX199" s="1">
        <v>104</v>
      </c>
      <c r="AY199" s="1">
        <v>42</v>
      </c>
      <c r="AZ199" s="1">
        <v>0</v>
      </c>
      <c r="BA199" s="1">
        <v>0</v>
      </c>
      <c r="BB199" s="1">
        <v>0</v>
      </c>
      <c r="BC199" s="1">
        <f t="shared" si="39"/>
        <v>146</v>
      </c>
      <c r="BD199" s="1">
        <v>7</v>
      </c>
      <c r="BE199" s="1">
        <v>0</v>
      </c>
      <c r="BF199" s="16">
        <v>1676</v>
      </c>
    </row>
    <row r="200" spans="1:58">
      <c r="A200" s="1">
        <v>2009</v>
      </c>
      <c r="B200" s="1" t="s">
        <v>121</v>
      </c>
      <c r="C200" s="12">
        <v>0</v>
      </c>
      <c r="D200" s="12">
        <v>55.44</v>
      </c>
      <c r="E200" s="12">
        <v>0</v>
      </c>
      <c r="F200" s="12">
        <v>0</v>
      </c>
      <c r="G200" s="12">
        <f t="shared" si="30"/>
        <v>55.44</v>
      </c>
      <c r="H200" s="12">
        <f>+SMar_InfraMR[[#This Row],[Total Líneas de Explotación ]]</f>
        <v>55.44</v>
      </c>
      <c r="I200" s="12">
        <f>+SMar_InfraMR[[#This Row],[Total Líneas de Explotación ]]</f>
        <v>55.44</v>
      </c>
      <c r="J200" s="12">
        <v>135.47999999999999</v>
      </c>
      <c r="K200" s="12">
        <v>0</v>
      </c>
      <c r="L200" s="12">
        <v>0</v>
      </c>
      <c r="M200" s="12">
        <v>0</v>
      </c>
      <c r="N200" s="12">
        <f>+SMar_InfraMR[[#This Row],[A.03.1 -  Longitud de Vías de Explotación No Electrificadas Troncales y Ramales (vía principal) (km)]]+SMar_InfraMR[[#This Row],[A.04.1 -  Longitud de Vías de Explotación Electrificadas Troncales y Ramales (vía principal) (km)]]</f>
        <v>135.47999999999999</v>
      </c>
      <c r="O200" s="12">
        <f>+SMar_InfraMR[[#This Row],[Total Vías (excluido Auxiliares)]]</f>
        <v>135.47999999999999</v>
      </c>
      <c r="P200" s="1">
        <v>19</v>
      </c>
      <c r="Q200" s="1">
        <v>1</v>
      </c>
      <c r="R200" s="1">
        <v>0</v>
      </c>
      <c r="S200" s="1">
        <f t="shared" si="31"/>
        <v>20</v>
      </c>
      <c r="T200" s="1">
        <v>0</v>
      </c>
      <c r="U200" s="1">
        <v>56</v>
      </c>
      <c r="V200" s="1">
        <v>0</v>
      </c>
      <c r="W200" s="1">
        <v>0</v>
      </c>
      <c r="X200" s="1">
        <v>0</v>
      </c>
      <c r="Y200" s="1">
        <f t="shared" si="32"/>
        <v>56</v>
      </c>
      <c r="Z200" s="1">
        <v>17</v>
      </c>
      <c r="AA200" s="1">
        <v>5</v>
      </c>
      <c r="AB200" s="1">
        <f>+SMar_InfraMR[[#This Row],[Total Pasos Vehiculares a Nivel]]</f>
        <v>56</v>
      </c>
      <c r="AC200" s="1">
        <f t="shared" si="33"/>
        <v>78</v>
      </c>
      <c r="AD200" s="1">
        <v>1</v>
      </c>
      <c r="AE200" s="1">
        <v>1</v>
      </c>
      <c r="AF200" s="1">
        <v>16</v>
      </c>
      <c r="AG200" s="1">
        <f t="shared" si="34"/>
        <v>18</v>
      </c>
      <c r="AH200" s="12">
        <v>41.3</v>
      </c>
      <c r="AI200" s="12">
        <v>0</v>
      </c>
      <c r="AJ200" s="12">
        <v>14.14</v>
      </c>
      <c r="AK200" s="12">
        <f t="shared" si="35"/>
        <v>55.44</v>
      </c>
      <c r="AL200" s="1">
        <v>3</v>
      </c>
      <c r="AM200" s="1">
        <v>2</v>
      </c>
      <c r="AN200" s="1">
        <v>32</v>
      </c>
      <c r="AO200" s="1">
        <f t="shared" si="36"/>
        <v>37</v>
      </c>
      <c r="AP200" s="1">
        <v>0</v>
      </c>
      <c r="AQ200" s="1">
        <v>0</v>
      </c>
      <c r="AR200" s="1">
        <v>0</v>
      </c>
      <c r="AS200" s="1">
        <f t="shared" si="37"/>
        <v>0</v>
      </c>
      <c r="AT200" s="1">
        <v>0</v>
      </c>
      <c r="AU200" s="1">
        <v>0</v>
      </c>
      <c r="AV200" s="1">
        <v>0</v>
      </c>
      <c r="AW200" s="1">
        <f t="shared" si="38"/>
        <v>0</v>
      </c>
      <c r="AX200" s="1">
        <v>104</v>
      </c>
      <c r="AY200" s="1">
        <v>42</v>
      </c>
      <c r="AZ200" s="1">
        <v>0</v>
      </c>
      <c r="BA200" s="1">
        <v>0</v>
      </c>
      <c r="BB200" s="1">
        <v>0</v>
      </c>
      <c r="BC200" s="1">
        <f t="shared" si="39"/>
        <v>146</v>
      </c>
      <c r="BD200" s="1">
        <v>7</v>
      </c>
      <c r="BE200" s="1">
        <v>0</v>
      </c>
      <c r="BF200" s="16">
        <v>1676</v>
      </c>
    </row>
    <row r="201" spans="1:58">
      <c r="A201" s="1">
        <v>2009</v>
      </c>
      <c r="B201" s="1" t="s">
        <v>122</v>
      </c>
      <c r="C201" s="12">
        <v>0</v>
      </c>
      <c r="D201" s="12">
        <v>55.44</v>
      </c>
      <c r="E201" s="12">
        <v>0</v>
      </c>
      <c r="F201" s="12">
        <v>0</v>
      </c>
      <c r="G201" s="12">
        <f t="shared" si="30"/>
        <v>55.44</v>
      </c>
      <c r="H201" s="12">
        <f>+SMar_InfraMR[[#This Row],[Total Líneas de Explotación ]]</f>
        <v>55.44</v>
      </c>
      <c r="I201" s="12">
        <f>+SMar_InfraMR[[#This Row],[Total Líneas de Explotación ]]</f>
        <v>55.44</v>
      </c>
      <c r="J201" s="12">
        <v>135.47999999999999</v>
      </c>
      <c r="K201" s="12">
        <v>0</v>
      </c>
      <c r="L201" s="12">
        <v>0</v>
      </c>
      <c r="M201" s="12">
        <v>0</v>
      </c>
      <c r="N201" s="12">
        <f>+SMar_InfraMR[[#This Row],[A.03.1 -  Longitud de Vías de Explotación No Electrificadas Troncales y Ramales (vía principal) (km)]]+SMar_InfraMR[[#This Row],[A.04.1 -  Longitud de Vías de Explotación Electrificadas Troncales y Ramales (vía principal) (km)]]</f>
        <v>135.47999999999999</v>
      </c>
      <c r="O201" s="12">
        <f>+SMar_InfraMR[[#This Row],[Total Vías (excluido Auxiliares)]]</f>
        <v>135.47999999999999</v>
      </c>
      <c r="P201" s="1">
        <v>19</v>
      </c>
      <c r="Q201" s="1">
        <v>1</v>
      </c>
      <c r="R201" s="1">
        <v>0</v>
      </c>
      <c r="S201" s="1">
        <f t="shared" si="31"/>
        <v>20</v>
      </c>
      <c r="T201" s="1">
        <v>0</v>
      </c>
      <c r="U201" s="1">
        <v>56</v>
      </c>
      <c r="V201" s="1">
        <v>0</v>
      </c>
      <c r="W201" s="1">
        <v>0</v>
      </c>
      <c r="X201" s="1">
        <v>0</v>
      </c>
      <c r="Y201" s="1">
        <f t="shared" si="32"/>
        <v>56</v>
      </c>
      <c r="Z201" s="1">
        <v>17</v>
      </c>
      <c r="AA201" s="1">
        <v>5</v>
      </c>
      <c r="AB201" s="1">
        <f>+SMar_InfraMR[[#This Row],[Total Pasos Vehiculares a Nivel]]</f>
        <v>56</v>
      </c>
      <c r="AC201" s="1">
        <f t="shared" si="33"/>
        <v>78</v>
      </c>
      <c r="AD201" s="1">
        <v>1</v>
      </c>
      <c r="AE201" s="1">
        <v>1</v>
      </c>
      <c r="AF201" s="1">
        <v>16</v>
      </c>
      <c r="AG201" s="1">
        <f t="shared" si="34"/>
        <v>18</v>
      </c>
      <c r="AH201" s="12">
        <v>41.3</v>
      </c>
      <c r="AI201" s="12">
        <v>0</v>
      </c>
      <c r="AJ201" s="12">
        <v>14.14</v>
      </c>
      <c r="AK201" s="12">
        <f t="shared" si="35"/>
        <v>55.44</v>
      </c>
      <c r="AL201" s="1">
        <v>3</v>
      </c>
      <c r="AM201" s="1">
        <v>2</v>
      </c>
      <c r="AN201" s="1">
        <v>32</v>
      </c>
      <c r="AO201" s="1">
        <f t="shared" si="36"/>
        <v>37</v>
      </c>
      <c r="AP201" s="1">
        <v>0</v>
      </c>
      <c r="AQ201" s="1">
        <v>0</v>
      </c>
      <c r="AR201" s="1">
        <v>0</v>
      </c>
      <c r="AS201" s="1">
        <f t="shared" si="37"/>
        <v>0</v>
      </c>
      <c r="AT201" s="1">
        <v>0</v>
      </c>
      <c r="AU201" s="1">
        <v>0</v>
      </c>
      <c r="AV201" s="1">
        <v>0</v>
      </c>
      <c r="AW201" s="1">
        <f t="shared" si="38"/>
        <v>0</v>
      </c>
      <c r="AX201" s="1">
        <v>104</v>
      </c>
      <c r="AY201" s="1">
        <v>42</v>
      </c>
      <c r="AZ201" s="1">
        <v>0</v>
      </c>
      <c r="BA201" s="1">
        <v>0</v>
      </c>
      <c r="BB201" s="1">
        <v>0</v>
      </c>
      <c r="BC201" s="1">
        <f t="shared" si="39"/>
        <v>146</v>
      </c>
      <c r="BD201" s="1">
        <v>7</v>
      </c>
      <c r="BE201" s="1">
        <v>0</v>
      </c>
      <c r="BF201" s="16">
        <v>1676</v>
      </c>
    </row>
    <row r="202" spans="1:58">
      <c r="A202" s="1">
        <v>2009</v>
      </c>
      <c r="B202" s="1" t="s">
        <v>123</v>
      </c>
      <c r="C202" s="12">
        <v>0</v>
      </c>
      <c r="D202" s="12">
        <v>55.44</v>
      </c>
      <c r="E202" s="12">
        <v>0</v>
      </c>
      <c r="F202" s="12">
        <v>0</v>
      </c>
      <c r="G202" s="12">
        <f t="shared" si="30"/>
        <v>55.44</v>
      </c>
      <c r="H202" s="12">
        <f>+SMar_InfraMR[[#This Row],[Total Líneas de Explotación ]]</f>
        <v>55.44</v>
      </c>
      <c r="I202" s="12">
        <f>+SMar_InfraMR[[#This Row],[Total Líneas de Explotación ]]</f>
        <v>55.44</v>
      </c>
      <c r="J202" s="12">
        <v>135.47999999999999</v>
      </c>
      <c r="K202" s="12">
        <v>0</v>
      </c>
      <c r="L202" s="12">
        <v>0</v>
      </c>
      <c r="M202" s="12">
        <v>0</v>
      </c>
      <c r="N202" s="12">
        <f>+SMar_InfraMR[[#This Row],[A.03.1 -  Longitud de Vías de Explotación No Electrificadas Troncales y Ramales (vía principal) (km)]]+SMar_InfraMR[[#This Row],[A.04.1 -  Longitud de Vías de Explotación Electrificadas Troncales y Ramales (vía principal) (km)]]</f>
        <v>135.47999999999999</v>
      </c>
      <c r="O202" s="12">
        <f>+SMar_InfraMR[[#This Row],[Total Vías (excluido Auxiliares)]]</f>
        <v>135.47999999999999</v>
      </c>
      <c r="P202" s="1">
        <v>19</v>
      </c>
      <c r="Q202" s="1">
        <v>1</v>
      </c>
      <c r="R202" s="1">
        <v>0</v>
      </c>
      <c r="S202" s="1">
        <f t="shared" si="31"/>
        <v>20</v>
      </c>
      <c r="T202" s="1">
        <v>0</v>
      </c>
      <c r="U202" s="1">
        <v>56</v>
      </c>
      <c r="V202" s="1">
        <v>0</v>
      </c>
      <c r="W202" s="1">
        <v>0</v>
      </c>
      <c r="X202" s="1">
        <v>0</v>
      </c>
      <c r="Y202" s="1">
        <f t="shared" si="32"/>
        <v>56</v>
      </c>
      <c r="Z202" s="1">
        <v>17</v>
      </c>
      <c r="AA202" s="1">
        <v>5</v>
      </c>
      <c r="AB202" s="1">
        <f>+SMar_InfraMR[[#This Row],[Total Pasos Vehiculares a Nivel]]</f>
        <v>56</v>
      </c>
      <c r="AC202" s="1">
        <f t="shared" si="33"/>
        <v>78</v>
      </c>
      <c r="AD202" s="1">
        <v>1</v>
      </c>
      <c r="AE202" s="1">
        <v>1</v>
      </c>
      <c r="AF202" s="1">
        <v>16</v>
      </c>
      <c r="AG202" s="1">
        <f t="shared" si="34"/>
        <v>18</v>
      </c>
      <c r="AH202" s="12">
        <v>41.3</v>
      </c>
      <c r="AI202" s="12">
        <v>0</v>
      </c>
      <c r="AJ202" s="12">
        <v>14.14</v>
      </c>
      <c r="AK202" s="12">
        <f t="shared" si="35"/>
        <v>55.44</v>
      </c>
      <c r="AL202" s="1">
        <v>3</v>
      </c>
      <c r="AM202" s="1">
        <v>2</v>
      </c>
      <c r="AN202" s="1">
        <v>32</v>
      </c>
      <c r="AO202" s="1">
        <f t="shared" si="36"/>
        <v>37</v>
      </c>
      <c r="AP202" s="1">
        <v>0</v>
      </c>
      <c r="AQ202" s="1">
        <v>0</v>
      </c>
      <c r="AR202" s="1">
        <v>0</v>
      </c>
      <c r="AS202" s="1">
        <f t="shared" si="37"/>
        <v>0</v>
      </c>
      <c r="AT202" s="1">
        <v>0</v>
      </c>
      <c r="AU202" s="1">
        <v>0</v>
      </c>
      <c r="AV202" s="1">
        <v>0</v>
      </c>
      <c r="AW202" s="1">
        <f t="shared" si="38"/>
        <v>0</v>
      </c>
      <c r="AX202" s="1">
        <v>104</v>
      </c>
      <c r="AY202" s="1">
        <v>42</v>
      </c>
      <c r="AZ202" s="1">
        <v>0</v>
      </c>
      <c r="BA202" s="1">
        <v>0</v>
      </c>
      <c r="BB202" s="1">
        <v>0</v>
      </c>
      <c r="BC202" s="1">
        <f t="shared" si="39"/>
        <v>146</v>
      </c>
      <c r="BD202" s="1">
        <v>7</v>
      </c>
      <c r="BE202" s="1">
        <v>0</v>
      </c>
      <c r="BF202" s="16">
        <v>1676</v>
      </c>
    </row>
    <row r="203" spans="1:58">
      <c r="A203" s="1">
        <v>2009</v>
      </c>
      <c r="B203" s="1" t="s">
        <v>124</v>
      </c>
      <c r="C203" s="12">
        <v>0</v>
      </c>
      <c r="D203" s="12">
        <v>55.44</v>
      </c>
      <c r="E203" s="12">
        <v>0</v>
      </c>
      <c r="F203" s="12">
        <v>0</v>
      </c>
      <c r="G203" s="12">
        <f t="shared" si="30"/>
        <v>55.44</v>
      </c>
      <c r="H203" s="12">
        <f>+SMar_InfraMR[[#This Row],[Total Líneas de Explotación ]]</f>
        <v>55.44</v>
      </c>
      <c r="I203" s="12">
        <f>+SMar_InfraMR[[#This Row],[Total Líneas de Explotación ]]</f>
        <v>55.44</v>
      </c>
      <c r="J203" s="12">
        <v>135.47999999999999</v>
      </c>
      <c r="K203" s="12">
        <v>0</v>
      </c>
      <c r="L203" s="12">
        <v>0</v>
      </c>
      <c r="M203" s="12">
        <v>0</v>
      </c>
      <c r="N203" s="12">
        <f>+SMar_InfraMR[[#This Row],[A.03.1 -  Longitud de Vías de Explotación No Electrificadas Troncales y Ramales (vía principal) (km)]]+SMar_InfraMR[[#This Row],[A.04.1 -  Longitud de Vías de Explotación Electrificadas Troncales y Ramales (vía principal) (km)]]</f>
        <v>135.47999999999999</v>
      </c>
      <c r="O203" s="12">
        <f>+SMar_InfraMR[[#This Row],[Total Vías (excluido Auxiliares)]]</f>
        <v>135.47999999999999</v>
      </c>
      <c r="P203" s="1">
        <v>19</v>
      </c>
      <c r="Q203" s="1">
        <v>1</v>
      </c>
      <c r="R203" s="1">
        <v>0</v>
      </c>
      <c r="S203" s="1">
        <f t="shared" si="31"/>
        <v>20</v>
      </c>
      <c r="T203" s="1">
        <v>0</v>
      </c>
      <c r="U203" s="1">
        <v>56</v>
      </c>
      <c r="V203" s="1">
        <v>0</v>
      </c>
      <c r="W203" s="1">
        <v>0</v>
      </c>
      <c r="X203" s="1">
        <v>0</v>
      </c>
      <c r="Y203" s="1">
        <f t="shared" si="32"/>
        <v>56</v>
      </c>
      <c r="Z203" s="1">
        <v>17</v>
      </c>
      <c r="AA203" s="1">
        <v>5</v>
      </c>
      <c r="AB203" s="1">
        <f>+SMar_InfraMR[[#This Row],[Total Pasos Vehiculares a Nivel]]</f>
        <v>56</v>
      </c>
      <c r="AC203" s="1">
        <f t="shared" si="33"/>
        <v>78</v>
      </c>
      <c r="AD203" s="1">
        <v>1</v>
      </c>
      <c r="AE203" s="1">
        <v>1</v>
      </c>
      <c r="AF203" s="1">
        <v>16</v>
      </c>
      <c r="AG203" s="1">
        <f t="shared" si="34"/>
        <v>18</v>
      </c>
      <c r="AH203" s="12">
        <v>41.3</v>
      </c>
      <c r="AI203" s="12">
        <v>0</v>
      </c>
      <c r="AJ203" s="12">
        <v>14.14</v>
      </c>
      <c r="AK203" s="12">
        <f t="shared" si="35"/>
        <v>55.44</v>
      </c>
      <c r="AL203" s="1">
        <v>3</v>
      </c>
      <c r="AM203" s="1">
        <v>2</v>
      </c>
      <c r="AN203" s="1">
        <v>32</v>
      </c>
      <c r="AO203" s="1">
        <f t="shared" si="36"/>
        <v>37</v>
      </c>
      <c r="AP203" s="1">
        <v>0</v>
      </c>
      <c r="AQ203" s="1">
        <v>0</v>
      </c>
      <c r="AR203" s="1">
        <v>0</v>
      </c>
      <c r="AS203" s="1">
        <f t="shared" si="37"/>
        <v>0</v>
      </c>
      <c r="AT203" s="1">
        <v>0</v>
      </c>
      <c r="AU203" s="1">
        <v>0</v>
      </c>
      <c r="AV203" s="1">
        <v>0</v>
      </c>
      <c r="AW203" s="1">
        <f t="shared" si="38"/>
        <v>0</v>
      </c>
      <c r="AX203" s="1">
        <v>104</v>
      </c>
      <c r="AY203" s="1">
        <v>42</v>
      </c>
      <c r="AZ203" s="1">
        <v>0</v>
      </c>
      <c r="BA203" s="1">
        <v>0</v>
      </c>
      <c r="BB203" s="1">
        <v>0</v>
      </c>
      <c r="BC203" s="1">
        <f t="shared" si="39"/>
        <v>146</v>
      </c>
      <c r="BD203" s="1">
        <v>7</v>
      </c>
      <c r="BE203" s="1">
        <v>0</v>
      </c>
      <c r="BF203" s="16">
        <v>1676</v>
      </c>
    </row>
    <row r="204" spans="1:58">
      <c r="A204" s="1">
        <v>2009</v>
      </c>
      <c r="B204" s="1" t="s">
        <v>125</v>
      </c>
      <c r="C204" s="12">
        <v>0</v>
      </c>
      <c r="D204" s="12">
        <v>55.44</v>
      </c>
      <c r="E204" s="12">
        <v>0</v>
      </c>
      <c r="F204" s="12">
        <v>0</v>
      </c>
      <c r="G204" s="12">
        <f t="shared" si="30"/>
        <v>55.44</v>
      </c>
      <c r="H204" s="12">
        <f>+SMar_InfraMR[[#This Row],[Total Líneas de Explotación ]]</f>
        <v>55.44</v>
      </c>
      <c r="I204" s="12">
        <f>+SMar_InfraMR[[#This Row],[Total Líneas de Explotación ]]</f>
        <v>55.44</v>
      </c>
      <c r="J204" s="12">
        <v>135.47999999999999</v>
      </c>
      <c r="K204" s="12">
        <v>0</v>
      </c>
      <c r="L204" s="12">
        <v>0</v>
      </c>
      <c r="M204" s="12">
        <v>0</v>
      </c>
      <c r="N204" s="12">
        <f>+SMar_InfraMR[[#This Row],[A.03.1 -  Longitud de Vías de Explotación No Electrificadas Troncales y Ramales (vía principal) (km)]]+SMar_InfraMR[[#This Row],[A.04.1 -  Longitud de Vías de Explotación Electrificadas Troncales y Ramales (vía principal) (km)]]</f>
        <v>135.47999999999999</v>
      </c>
      <c r="O204" s="12">
        <f>+SMar_InfraMR[[#This Row],[Total Vías (excluido Auxiliares)]]</f>
        <v>135.47999999999999</v>
      </c>
      <c r="P204" s="1">
        <v>19</v>
      </c>
      <c r="Q204" s="1">
        <v>1</v>
      </c>
      <c r="R204" s="1">
        <v>0</v>
      </c>
      <c r="S204" s="1">
        <f t="shared" si="31"/>
        <v>20</v>
      </c>
      <c r="T204" s="1">
        <v>0</v>
      </c>
      <c r="U204" s="1">
        <v>56</v>
      </c>
      <c r="V204" s="1">
        <v>0</v>
      </c>
      <c r="W204" s="1">
        <v>0</v>
      </c>
      <c r="X204" s="1">
        <v>0</v>
      </c>
      <c r="Y204" s="1">
        <f t="shared" si="32"/>
        <v>56</v>
      </c>
      <c r="Z204" s="1">
        <v>17</v>
      </c>
      <c r="AA204" s="1">
        <v>5</v>
      </c>
      <c r="AB204" s="1">
        <f>+SMar_InfraMR[[#This Row],[Total Pasos Vehiculares a Nivel]]</f>
        <v>56</v>
      </c>
      <c r="AC204" s="1">
        <f t="shared" si="33"/>
        <v>78</v>
      </c>
      <c r="AD204" s="1">
        <v>1</v>
      </c>
      <c r="AE204" s="1">
        <v>1</v>
      </c>
      <c r="AF204" s="1">
        <v>16</v>
      </c>
      <c r="AG204" s="1">
        <f t="shared" si="34"/>
        <v>18</v>
      </c>
      <c r="AH204" s="12">
        <v>41.3</v>
      </c>
      <c r="AI204" s="12">
        <v>0</v>
      </c>
      <c r="AJ204" s="12">
        <v>14.14</v>
      </c>
      <c r="AK204" s="12">
        <f t="shared" si="35"/>
        <v>55.44</v>
      </c>
      <c r="AL204" s="1">
        <v>3</v>
      </c>
      <c r="AM204" s="1">
        <v>2</v>
      </c>
      <c r="AN204" s="1">
        <v>32</v>
      </c>
      <c r="AO204" s="1">
        <f t="shared" si="36"/>
        <v>37</v>
      </c>
      <c r="AP204" s="1">
        <v>0</v>
      </c>
      <c r="AQ204" s="1">
        <v>0</v>
      </c>
      <c r="AR204" s="1">
        <v>0</v>
      </c>
      <c r="AS204" s="1">
        <f t="shared" si="37"/>
        <v>0</v>
      </c>
      <c r="AT204" s="1">
        <v>0</v>
      </c>
      <c r="AU204" s="1">
        <v>0</v>
      </c>
      <c r="AV204" s="1">
        <v>0</v>
      </c>
      <c r="AW204" s="1">
        <f t="shared" si="38"/>
        <v>0</v>
      </c>
      <c r="AX204" s="1">
        <v>104</v>
      </c>
      <c r="AY204" s="1">
        <v>42</v>
      </c>
      <c r="AZ204" s="1">
        <v>0</v>
      </c>
      <c r="BA204" s="1">
        <v>0</v>
      </c>
      <c r="BB204" s="1">
        <v>0</v>
      </c>
      <c r="BC204" s="1">
        <f t="shared" si="39"/>
        <v>146</v>
      </c>
      <c r="BD204" s="1">
        <v>7</v>
      </c>
      <c r="BE204" s="1">
        <v>0</v>
      </c>
      <c r="BF204" s="16">
        <v>1676</v>
      </c>
    </row>
    <row r="205" spans="1:58">
      <c r="A205" s="1">
        <v>2009</v>
      </c>
      <c r="B205" s="1" t="s">
        <v>126</v>
      </c>
      <c r="C205" s="12">
        <v>0</v>
      </c>
      <c r="D205" s="12">
        <v>55.44</v>
      </c>
      <c r="E205" s="12">
        <v>0</v>
      </c>
      <c r="F205" s="12">
        <v>0</v>
      </c>
      <c r="G205" s="12">
        <f t="shared" si="30"/>
        <v>55.44</v>
      </c>
      <c r="H205" s="12">
        <f>+SMar_InfraMR[[#This Row],[Total Líneas de Explotación ]]</f>
        <v>55.44</v>
      </c>
      <c r="I205" s="12">
        <f>+SMar_InfraMR[[#This Row],[Total Líneas de Explotación ]]</f>
        <v>55.44</v>
      </c>
      <c r="J205" s="12">
        <v>135.47999999999999</v>
      </c>
      <c r="K205" s="12">
        <v>0</v>
      </c>
      <c r="L205" s="12">
        <v>0</v>
      </c>
      <c r="M205" s="12">
        <v>0</v>
      </c>
      <c r="N205" s="12">
        <f>+SMar_InfraMR[[#This Row],[A.03.1 -  Longitud de Vías de Explotación No Electrificadas Troncales y Ramales (vía principal) (km)]]+SMar_InfraMR[[#This Row],[A.04.1 -  Longitud de Vías de Explotación Electrificadas Troncales y Ramales (vía principal) (km)]]</f>
        <v>135.47999999999999</v>
      </c>
      <c r="O205" s="12">
        <f>+SMar_InfraMR[[#This Row],[Total Vías (excluido Auxiliares)]]</f>
        <v>135.47999999999999</v>
      </c>
      <c r="P205" s="1">
        <v>19</v>
      </c>
      <c r="Q205" s="1">
        <v>1</v>
      </c>
      <c r="R205" s="1">
        <v>0</v>
      </c>
      <c r="S205" s="1">
        <f t="shared" si="31"/>
        <v>20</v>
      </c>
      <c r="T205" s="1">
        <v>0</v>
      </c>
      <c r="U205" s="1">
        <v>56</v>
      </c>
      <c r="V205" s="1">
        <v>0</v>
      </c>
      <c r="W205" s="1">
        <v>0</v>
      </c>
      <c r="X205" s="1">
        <v>0</v>
      </c>
      <c r="Y205" s="1">
        <f t="shared" si="32"/>
        <v>56</v>
      </c>
      <c r="Z205" s="1">
        <v>17</v>
      </c>
      <c r="AA205" s="1">
        <v>5</v>
      </c>
      <c r="AB205" s="1">
        <f>+SMar_InfraMR[[#This Row],[Total Pasos Vehiculares a Nivel]]</f>
        <v>56</v>
      </c>
      <c r="AC205" s="1">
        <f t="shared" si="33"/>
        <v>78</v>
      </c>
      <c r="AD205" s="1">
        <v>1</v>
      </c>
      <c r="AE205" s="1">
        <v>1</v>
      </c>
      <c r="AF205" s="1">
        <v>16</v>
      </c>
      <c r="AG205" s="1">
        <f t="shared" si="34"/>
        <v>18</v>
      </c>
      <c r="AH205" s="12">
        <v>41.3</v>
      </c>
      <c r="AI205" s="12">
        <v>0</v>
      </c>
      <c r="AJ205" s="12">
        <v>14.14</v>
      </c>
      <c r="AK205" s="12">
        <f t="shared" si="35"/>
        <v>55.44</v>
      </c>
      <c r="AL205" s="1">
        <v>3</v>
      </c>
      <c r="AM205" s="1">
        <v>2</v>
      </c>
      <c r="AN205" s="1">
        <v>32</v>
      </c>
      <c r="AO205" s="1">
        <f t="shared" si="36"/>
        <v>37</v>
      </c>
      <c r="AP205" s="1">
        <v>0</v>
      </c>
      <c r="AQ205" s="1">
        <v>0</v>
      </c>
      <c r="AR205" s="1">
        <v>0</v>
      </c>
      <c r="AS205" s="1">
        <f t="shared" si="37"/>
        <v>0</v>
      </c>
      <c r="AT205" s="1">
        <v>0</v>
      </c>
      <c r="AU205" s="1">
        <v>0</v>
      </c>
      <c r="AV205" s="1">
        <v>0</v>
      </c>
      <c r="AW205" s="1">
        <f t="shared" si="38"/>
        <v>0</v>
      </c>
      <c r="AX205" s="1">
        <v>104</v>
      </c>
      <c r="AY205" s="1">
        <v>42</v>
      </c>
      <c r="AZ205" s="1">
        <v>0</v>
      </c>
      <c r="BA205" s="1">
        <v>0</v>
      </c>
      <c r="BB205" s="1">
        <v>0</v>
      </c>
      <c r="BC205" s="1">
        <f t="shared" si="39"/>
        <v>146</v>
      </c>
      <c r="BD205" s="1">
        <v>7</v>
      </c>
      <c r="BE205" s="1">
        <v>0</v>
      </c>
      <c r="BF205" s="16">
        <v>1676</v>
      </c>
    </row>
    <row r="206" spans="1:58">
      <c r="A206" s="1">
        <v>2010</v>
      </c>
      <c r="B206" s="1" t="s">
        <v>115</v>
      </c>
      <c r="C206" s="12">
        <v>0</v>
      </c>
      <c r="D206" s="12">
        <v>55.44</v>
      </c>
      <c r="E206" s="12">
        <v>0</v>
      </c>
      <c r="F206" s="12">
        <v>0</v>
      </c>
      <c r="G206" s="12">
        <f t="shared" si="30"/>
        <v>55.44</v>
      </c>
      <c r="H206" s="12">
        <f>+SMar_InfraMR[[#This Row],[Total Líneas de Explotación ]]</f>
        <v>55.44</v>
      </c>
      <c r="I206" s="12">
        <f>+SMar_InfraMR[[#This Row],[Total Líneas de Explotación ]]</f>
        <v>55.44</v>
      </c>
      <c r="J206" s="12">
        <v>135.47999999999999</v>
      </c>
      <c r="K206" s="12">
        <v>0</v>
      </c>
      <c r="L206" s="12">
        <v>0</v>
      </c>
      <c r="M206" s="12">
        <v>0</v>
      </c>
      <c r="N206" s="12">
        <f>+SMar_InfraMR[[#This Row],[A.03.1 -  Longitud de Vías de Explotación No Electrificadas Troncales y Ramales (vía principal) (km)]]+SMar_InfraMR[[#This Row],[A.04.1 -  Longitud de Vías de Explotación Electrificadas Troncales y Ramales (vía principal) (km)]]</f>
        <v>135.47999999999999</v>
      </c>
      <c r="O206" s="12">
        <f>+SMar_InfraMR[[#This Row],[Total Vías (excluido Auxiliares)]]</f>
        <v>135.47999999999999</v>
      </c>
      <c r="P206" s="1">
        <v>19</v>
      </c>
      <c r="Q206" s="1">
        <v>1</v>
      </c>
      <c r="R206" s="1">
        <v>0</v>
      </c>
      <c r="S206" s="1">
        <f t="shared" si="31"/>
        <v>20</v>
      </c>
      <c r="T206" s="1">
        <v>0</v>
      </c>
      <c r="U206" s="1">
        <v>56</v>
      </c>
      <c r="V206" s="1">
        <v>0</v>
      </c>
      <c r="W206" s="1">
        <v>0</v>
      </c>
      <c r="X206" s="1">
        <v>0</v>
      </c>
      <c r="Y206" s="1">
        <f t="shared" si="32"/>
        <v>56</v>
      </c>
      <c r="Z206" s="1">
        <v>17</v>
      </c>
      <c r="AA206" s="1">
        <v>5</v>
      </c>
      <c r="AB206" s="1">
        <f>+SMar_InfraMR[[#This Row],[Total Pasos Vehiculares a Nivel]]</f>
        <v>56</v>
      </c>
      <c r="AC206" s="1">
        <f t="shared" si="33"/>
        <v>78</v>
      </c>
      <c r="AD206" s="1">
        <v>1</v>
      </c>
      <c r="AE206" s="1">
        <v>1</v>
      </c>
      <c r="AF206" s="1">
        <v>16</v>
      </c>
      <c r="AG206" s="1">
        <f t="shared" si="34"/>
        <v>18</v>
      </c>
      <c r="AH206" s="12">
        <v>41.3</v>
      </c>
      <c r="AI206" s="12">
        <v>0</v>
      </c>
      <c r="AJ206" s="12">
        <v>14.14</v>
      </c>
      <c r="AK206" s="12">
        <f t="shared" si="35"/>
        <v>55.44</v>
      </c>
      <c r="AL206" s="1">
        <v>3</v>
      </c>
      <c r="AM206" s="1">
        <v>2</v>
      </c>
      <c r="AN206" s="1">
        <v>32</v>
      </c>
      <c r="AO206" s="1">
        <f t="shared" si="36"/>
        <v>37</v>
      </c>
      <c r="AP206" s="1">
        <v>0</v>
      </c>
      <c r="AQ206" s="1">
        <v>0</v>
      </c>
      <c r="AR206" s="1">
        <v>0</v>
      </c>
      <c r="AS206" s="1">
        <f t="shared" si="37"/>
        <v>0</v>
      </c>
      <c r="AT206" s="1">
        <v>0</v>
      </c>
      <c r="AU206" s="1">
        <v>0</v>
      </c>
      <c r="AV206" s="1">
        <v>0</v>
      </c>
      <c r="AW206" s="1">
        <f t="shared" si="38"/>
        <v>0</v>
      </c>
      <c r="AX206" s="1">
        <v>104</v>
      </c>
      <c r="AY206" s="1">
        <v>42</v>
      </c>
      <c r="AZ206" s="1">
        <v>0</v>
      </c>
      <c r="BA206" s="1">
        <v>0</v>
      </c>
      <c r="BB206" s="1">
        <v>0</v>
      </c>
      <c r="BC206" s="1">
        <f t="shared" si="39"/>
        <v>146</v>
      </c>
      <c r="BD206" s="1">
        <v>7</v>
      </c>
      <c r="BE206" s="1">
        <v>0</v>
      </c>
      <c r="BF206" s="16">
        <v>1676</v>
      </c>
    </row>
    <row r="207" spans="1:58">
      <c r="A207" s="1">
        <v>2010</v>
      </c>
      <c r="B207" s="1" t="s">
        <v>116</v>
      </c>
      <c r="C207" s="12">
        <v>0</v>
      </c>
      <c r="D207" s="12">
        <v>55.44</v>
      </c>
      <c r="E207" s="12">
        <v>0</v>
      </c>
      <c r="F207" s="12">
        <v>0</v>
      </c>
      <c r="G207" s="12">
        <f t="shared" si="30"/>
        <v>55.44</v>
      </c>
      <c r="H207" s="12">
        <f>+SMar_InfraMR[[#This Row],[Total Líneas de Explotación ]]</f>
        <v>55.44</v>
      </c>
      <c r="I207" s="12">
        <f>+SMar_InfraMR[[#This Row],[Total Líneas de Explotación ]]</f>
        <v>55.44</v>
      </c>
      <c r="J207" s="12">
        <v>135.47999999999999</v>
      </c>
      <c r="K207" s="12">
        <v>0</v>
      </c>
      <c r="L207" s="12">
        <v>0</v>
      </c>
      <c r="M207" s="12">
        <v>0</v>
      </c>
      <c r="N207" s="12">
        <f>+SMar_InfraMR[[#This Row],[A.03.1 -  Longitud de Vías de Explotación No Electrificadas Troncales y Ramales (vía principal) (km)]]+SMar_InfraMR[[#This Row],[A.04.1 -  Longitud de Vías de Explotación Electrificadas Troncales y Ramales (vía principal) (km)]]</f>
        <v>135.47999999999999</v>
      </c>
      <c r="O207" s="12">
        <f>+SMar_InfraMR[[#This Row],[Total Vías (excluido Auxiliares)]]</f>
        <v>135.47999999999999</v>
      </c>
      <c r="P207" s="1">
        <v>19</v>
      </c>
      <c r="Q207" s="1">
        <v>1</v>
      </c>
      <c r="R207" s="1">
        <v>0</v>
      </c>
      <c r="S207" s="1">
        <f t="shared" si="31"/>
        <v>20</v>
      </c>
      <c r="T207" s="1">
        <v>0</v>
      </c>
      <c r="U207" s="1">
        <v>56</v>
      </c>
      <c r="V207" s="1">
        <v>0</v>
      </c>
      <c r="W207" s="1">
        <v>0</v>
      </c>
      <c r="X207" s="1">
        <v>0</v>
      </c>
      <c r="Y207" s="1">
        <f t="shared" si="32"/>
        <v>56</v>
      </c>
      <c r="Z207" s="1">
        <v>17</v>
      </c>
      <c r="AA207" s="1">
        <v>5</v>
      </c>
      <c r="AB207" s="1">
        <f>+SMar_InfraMR[[#This Row],[Total Pasos Vehiculares a Nivel]]</f>
        <v>56</v>
      </c>
      <c r="AC207" s="1">
        <f t="shared" si="33"/>
        <v>78</v>
      </c>
      <c r="AD207" s="1">
        <v>1</v>
      </c>
      <c r="AE207" s="1">
        <v>1</v>
      </c>
      <c r="AF207" s="1">
        <v>16</v>
      </c>
      <c r="AG207" s="1">
        <f t="shared" si="34"/>
        <v>18</v>
      </c>
      <c r="AH207" s="12">
        <v>41.3</v>
      </c>
      <c r="AI207" s="12">
        <v>0</v>
      </c>
      <c r="AJ207" s="12">
        <v>14.14</v>
      </c>
      <c r="AK207" s="12">
        <f t="shared" si="35"/>
        <v>55.44</v>
      </c>
      <c r="AL207" s="1">
        <v>3</v>
      </c>
      <c r="AM207" s="1">
        <v>2</v>
      </c>
      <c r="AN207" s="1">
        <v>32</v>
      </c>
      <c r="AO207" s="1">
        <f t="shared" si="36"/>
        <v>37</v>
      </c>
      <c r="AP207" s="1">
        <v>0</v>
      </c>
      <c r="AQ207" s="1">
        <v>0</v>
      </c>
      <c r="AR207" s="1">
        <v>0</v>
      </c>
      <c r="AS207" s="1">
        <f t="shared" si="37"/>
        <v>0</v>
      </c>
      <c r="AT207" s="1">
        <v>0</v>
      </c>
      <c r="AU207" s="1">
        <v>0</v>
      </c>
      <c r="AV207" s="1">
        <v>0</v>
      </c>
      <c r="AW207" s="1">
        <f t="shared" si="38"/>
        <v>0</v>
      </c>
      <c r="AX207" s="1">
        <v>104</v>
      </c>
      <c r="AY207" s="1">
        <v>42</v>
      </c>
      <c r="AZ207" s="1">
        <v>0</v>
      </c>
      <c r="BA207" s="1">
        <v>0</v>
      </c>
      <c r="BB207" s="1">
        <v>0</v>
      </c>
      <c r="BC207" s="1">
        <f t="shared" si="39"/>
        <v>146</v>
      </c>
      <c r="BD207" s="1">
        <v>7</v>
      </c>
      <c r="BE207" s="1">
        <v>0</v>
      </c>
      <c r="BF207" s="16">
        <v>1676</v>
      </c>
    </row>
    <row r="208" spans="1:58">
      <c r="A208" s="1">
        <v>2010</v>
      </c>
      <c r="B208" s="1" t="s">
        <v>117</v>
      </c>
      <c r="C208" s="12">
        <v>0</v>
      </c>
      <c r="D208" s="12">
        <v>55.44</v>
      </c>
      <c r="E208" s="12">
        <v>0</v>
      </c>
      <c r="F208" s="12">
        <v>0</v>
      </c>
      <c r="G208" s="12">
        <f t="shared" si="30"/>
        <v>55.44</v>
      </c>
      <c r="H208" s="12">
        <f>+SMar_InfraMR[[#This Row],[Total Líneas de Explotación ]]</f>
        <v>55.44</v>
      </c>
      <c r="I208" s="12">
        <f>+SMar_InfraMR[[#This Row],[Total Líneas de Explotación ]]</f>
        <v>55.44</v>
      </c>
      <c r="J208" s="12">
        <v>135.47999999999999</v>
      </c>
      <c r="K208" s="12">
        <v>0</v>
      </c>
      <c r="L208" s="12">
        <v>0</v>
      </c>
      <c r="M208" s="12">
        <v>0</v>
      </c>
      <c r="N208" s="12">
        <f>+SMar_InfraMR[[#This Row],[A.03.1 -  Longitud de Vías de Explotación No Electrificadas Troncales y Ramales (vía principal) (km)]]+SMar_InfraMR[[#This Row],[A.04.1 -  Longitud de Vías de Explotación Electrificadas Troncales y Ramales (vía principal) (km)]]</f>
        <v>135.47999999999999</v>
      </c>
      <c r="O208" s="12">
        <f>+SMar_InfraMR[[#This Row],[Total Vías (excluido Auxiliares)]]</f>
        <v>135.47999999999999</v>
      </c>
      <c r="P208" s="1">
        <v>19</v>
      </c>
      <c r="Q208" s="1">
        <v>1</v>
      </c>
      <c r="R208" s="1">
        <v>0</v>
      </c>
      <c r="S208" s="1">
        <f t="shared" si="31"/>
        <v>20</v>
      </c>
      <c r="T208" s="1">
        <v>0</v>
      </c>
      <c r="U208" s="1">
        <v>56</v>
      </c>
      <c r="V208" s="1">
        <v>0</v>
      </c>
      <c r="W208" s="1">
        <v>0</v>
      </c>
      <c r="X208" s="1">
        <v>0</v>
      </c>
      <c r="Y208" s="1">
        <f t="shared" si="32"/>
        <v>56</v>
      </c>
      <c r="Z208" s="1">
        <v>17</v>
      </c>
      <c r="AA208" s="1">
        <v>5</v>
      </c>
      <c r="AB208" s="1">
        <f>+SMar_InfraMR[[#This Row],[Total Pasos Vehiculares a Nivel]]</f>
        <v>56</v>
      </c>
      <c r="AC208" s="1">
        <f t="shared" si="33"/>
        <v>78</v>
      </c>
      <c r="AD208" s="1">
        <v>1</v>
      </c>
      <c r="AE208" s="1">
        <v>1</v>
      </c>
      <c r="AF208" s="1">
        <v>16</v>
      </c>
      <c r="AG208" s="1">
        <f t="shared" si="34"/>
        <v>18</v>
      </c>
      <c r="AH208" s="12">
        <v>41.3</v>
      </c>
      <c r="AI208" s="12">
        <v>0</v>
      </c>
      <c r="AJ208" s="12">
        <v>14.14</v>
      </c>
      <c r="AK208" s="12">
        <f t="shared" si="35"/>
        <v>55.44</v>
      </c>
      <c r="AL208" s="1">
        <v>3</v>
      </c>
      <c r="AM208" s="1">
        <v>2</v>
      </c>
      <c r="AN208" s="1">
        <v>32</v>
      </c>
      <c r="AO208" s="1">
        <f t="shared" si="36"/>
        <v>37</v>
      </c>
      <c r="AP208" s="1">
        <v>0</v>
      </c>
      <c r="AQ208" s="1">
        <v>0</v>
      </c>
      <c r="AR208" s="1">
        <v>0</v>
      </c>
      <c r="AS208" s="1">
        <f t="shared" si="37"/>
        <v>0</v>
      </c>
      <c r="AT208" s="1">
        <v>0</v>
      </c>
      <c r="AU208" s="1">
        <v>0</v>
      </c>
      <c r="AV208" s="1">
        <v>0</v>
      </c>
      <c r="AW208" s="1">
        <f t="shared" si="38"/>
        <v>0</v>
      </c>
      <c r="AX208" s="1">
        <v>104</v>
      </c>
      <c r="AY208" s="1">
        <v>42</v>
      </c>
      <c r="AZ208" s="1">
        <v>0</v>
      </c>
      <c r="BA208" s="1">
        <v>0</v>
      </c>
      <c r="BB208" s="1">
        <v>0</v>
      </c>
      <c r="BC208" s="1">
        <f t="shared" si="39"/>
        <v>146</v>
      </c>
      <c r="BD208" s="1">
        <v>7</v>
      </c>
      <c r="BE208" s="1">
        <v>0</v>
      </c>
      <c r="BF208" s="16">
        <v>1676</v>
      </c>
    </row>
    <row r="209" spans="1:58">
      <c r="A209" s="1">
        <v>2010</v>
      </c>
      <c r="B209" s="1" t="s">
        <v>118</v>
      </c>
      <c r="C209" s="12">
        <v>0</v>
      </c>
      <c r="D209" s="12">
        <v>55.44</v>
      </c>
      <c r="E209" s="12">
        <v>0</v>
      </c>
      <c r="F209" s="12">
        <v>0</v>
      </c>
      <c r="G209" s="12">
        <f t="shared" si="30"/>
        <v>55.44</v>
      </c>
      <c r="H209" s="12">
        <f>+SMar_InfraMR[[#This Row],[Total Líneas de Explotación ]]</f>
        <v>55.44</v>
      </c>
      <c r="I209" s="12">
        <f>+SMar_InfraMR[[#This Row],[Total Líneas de Explotación ]]</f>
        <v>55.44</v>
      </c>
      <c r="J209" s="12">
        <v>135.47999999999999</v>
      </c>
      <c r="K209" s="12">
        <v>0</v>
      </c>
      <c r="L209" s="12">
        <v>0</v>
      </c>
      <c r="M209" s="12">
        <v>0</v>
      </c>
      <c r="N209" s="12">
        <f>+SMar_InfraMR[[#This Row],[A.03.1 -  Longitud de Vías de Explotación No Electrificadas Troncales y Ramales (vía principal) (km)]]+SMar_InfraMR[[#This Row],[A.04.1 -  Longitud de Vías de Explotación Electrificadas Troncales y Ramales (vía principal) (km)]]</f>
        <v>135.47999999999999</v>
      </c>
      <c r="O209" s="12">
        <f>+SMar_InfraMR[[#This Row],[Total Vías (excluido Auxiliares)]]</f>
        <v>135.47999999999999</v>
      </c>
      <c r="P209" s="1">
        <v>19</v>
      </c>
      <c r="Q209" s="1">
        <v>1</v>
      </c>
      <c r="R209" s="1">
        <v>0</v>
      </c>
      <c r="S209" s="1">
        <f t="shared" si="31"/>
        <v>20</v>
      </c>
      <c r="T209" s="1">
        <v>0</v>
      </c>
      <c r="U209" s="1">
        <v>56</v>
      </c>
      <c r="V209" s="1">
        <v>0</v>
      </c>
      <c r="W209" s="1">
        <v>0</v>
      </c>
      <c r="X209" s="1">
        <v>0</v>
      </c>
      <c r="Y209" s="1">
        <f t="shared" si="32"/>
        <v>56</v>
      </c>
      <c r="Z209" s="1">
        <v>17</v>
      </c>
      <c r="AA209" s="1">
        <v>5</v>
      </c>
      <c r="AB209" s="1">
        <f>+SMar_InfraMR[[#This Row],[Total Pasos Vehiculares a Nivel]]</f>
        <v>56</v>
      </c>
      <c r="AC209" s="1">
        <f t="shared" si="33"/>
        <v>78</v>
      </c>
      <c r="AD209" s="1">
        <v>1</v>
      </c>
      <c r="AE209" s="1">
        <v>1</v>
      </c>
      <c r="AF209" s="1">
        <v>16</v>
      </c>
      <c r="AG209" s="1">
        <f t="shared" si="34"/>
        <v>18</v>
      </c>
      <c r="AH209" s="12">
        <v>41.3</v>
      </c>
      <c r="AI209" s="12">
        <v>0</v>
      </c>
      <c r="AJ209" s="12">
        <v>14.14</v>
      </c>
      <c r="AK209" s="12">
        <f t="shared" si="35"/>
        <v>55.44</v>
      </c>
      <c r="AL209" s="1">
        <v>3</v>
      </c>
      <c r="AM209" s="1">
        <v>2</v>
      </c>
      <c r="AN209" s="1">
        <v>32</v>
      </c>
      <c r="AO209" s="1">
        <f t="shared" si="36"/>
        <v>37</v>
      </c>
      <c r="AP209" s="1">
        <v>0</v>
      </c>
      <c r="AQ209" s="1">
        <v>0</v>
      </c>
      <c r="AR209" s="1">
        <v>0</v>
      </c>
      <c r="AS209" s="1">
        <f t="shared" si="37"/>
        <v>0</v>
      </c>
      <c r="AT209" s="1">
        <v>0</v>
      </c>
      <c r="AU209" s="1">
        <v>0</v>
      </c>
      <c r="AV209" s="1">
        <v>0</v>
      </c>
      <c r="AW209" s="1">
        <f t="shared" si="38"/>
        <v>0</v>
      </c>
      <c r="AX209" s="1">
        <v>104</v>
      </c>
      <c r="AY209" s="1">
        <v>42</v>
      </c>
      <c r="AZ209" s="1">
        <v>0</v>
      </c>
      <c r="BA209" s="1">
        <v>0</v>
      </c>
      <c r="BB209" s="1">
        <v>0</v>
      </c>
      <c r="BC209" s="1">
        <f t="shared" si="39"/>
        <v>146</v>
      </c>
      <c r="BD209" s="1">
        <v>7</v>
      </c>
      <c r="BE209" s="1">
        <v>0</v>
      </c>
      <c r="BF209" s="16">
        <v>1676</v>
      </c>
    </row>
    <row r="210" spans="1:58">
      <c r="A210" s="1">
        <v>2010</v>
      </c>
      <c r="B210" s="1" t="s">
        <v>119</v>
      </c>
      <c r="C210" s="12">
        <v>0</v>
      </c>
      <c r="D210" s="12">
        <v>55.44</v>
      </c>
      <c r="E210" s="12">
        <v>0</v>
      </c>
      <c r="F210" s="12">
        <v>0</v>
      </c>
      <c r="G210" s="12">
        <f t="shared" si="30"/>
        <v>55.44</v>
      </c>
      <c r="H210" s="12">
        <f>+SMar_InfraMR[[#This Row],[Total Líneas de Explotación ]]</f>
        <v>55.44</v>
      </c>
      <c r="I210" s="12">
        <f>+SMar_InfraMR[[#This Row],[Total Líneas de Explotación ]]</f>
        <v>55.44</v>
      </c>
      <c r="J210" s="12">
        <v>135.47999999999999</v>
      </c>
      <c r="K210" s="12">
        <v>0</v>
      </c>
      <c r="L210" s="12">
        <v>0</v>
      </c>
      <c r="M210" s="12">
        <v>0</v>
      </c>
      <c r="N210" s="12">
        <f>+SMar_InfraMR[[#This Row],[A.03.1 -  Longitud de Vías de Explotación No Electrificadas Troncales y Ramales (vía principal) (km)]]+SMar_InfraMR[[#This Row],[A.04.1 -  Longitud de Vías de Explotación Electrificadas Troncales y Ramales (vía principal) (km)]]</f>
        <v>135.47999999999999</v>
      </c>
      <c r="O210" s="12">
        <f>+SMar_InfraMR[[#This Row],[Total Vías (excluido Auxiliares)]]</f>
        <v>135.47999999999999</v>
      </c>
      <c r="P210" s="1">
        <v>19</v>
      </c>
      <c r="Q210" s="1">
        <v>1</v>
      </c>
      <c r="R210" s="1">
        <v>0</v>
      </c>
      <c r="S210" s="1">
        <f t="shared" si="31"/>
        <v>20</v>
      </c>
      <c r="T210" s="1">
        <v>0</v>
      </c>
      <c r="U210" s="1">
        <v>56</v>
      </c>
      <c r="V210" s="1">
        <v>0</v>
      </c>
      <c r="W210" s="1">
        <v>0</v>
      </c>
      <c r="X210" s="1">
        <v>0</v>
      </c>
      <c r="Y210" s="1">
        <f t="shared" si="32"/>
        <v>56</v>
      </c>
      <c r="Z210" s="1">
        <v>17</v>
      </c>
      <c r="AA210" s="1">
        <v>5</v>
      </c>
      <c r="AB210" s="1">
        <f>+SMar_InfraMR[[#This Row],[Total Pasos Vehiculares a Nivel]]</f>
        <v>56</v>
      </c>
      <c r="AC210" s="1">
        <f t="shared" si="33"/>
        <v>78</v>
      </c>
      <c r="AD210" s="1">
        <v>1</v>
      </c>
      <c r="AE210" s="1">
        <v>1</v>
      </c>
      <c r="AF210" s="1">
        <v>16</v>
      </c>
      <c r="AG210" s="1">
        <f t="shared" si="34"/>
        <v>18</v>
      </c>
      <c r="AH210" s="12">
        <v>41.3</v>
      </c>
      <c r="AI210" s="12">
        <v>0</v>
      </c>
      <c r="AJ210" s="12">
        <v>14.14</v>
      </c>
      <c r="AK210" s="12">
        <f t="shared" si="35"/>
        <v>55.44</v>
      </c>
      <c r="AL210" s="1">
        <v>3</v>
      </c>
      <c r="AM210" s="1">
        <v>2</v>
      </c>
      <c r="AN210" s="1">
        <v>32</v>
      </c>
      <c r="AO210" s="1">
        <f t="shared" si="36"/>
        <v>37</v>
      </c>
      <c r="AP210" s="1">
        <v>0</v>
      </c>
      <c r="AQ210" s="1">
        <v>0</v>
      </c>
      <c r="AR210" s="1">
        <v>0</v>
      </c>
      <c r="AS210" s="1">
        <f t="shared" si="37"/>
        <v>0</v>
      </c>
      <c r="AT210" s="1">
        <v>0</v>
      </c>
      <c r="AU210" s="1">
        <v>0</v>
      </c>
      <c r="AV210" s="1">
        <v>0</v>
      </c>
      <c r="AW210" s="1">
        <f t="shared" si="38"/>
        <v>0</v>
      </c>
      <c r="AX210" s="1">
        <v>104</v>
      </c>
      <c r="AY210" s="1">
        <v>42</v>
      </c>
      <c r="AZ210" s="1">
        <v>0</v>
      </c>
      <c r="BA210" s="1">
        <v>0</v>
      </c>
      <c r="BB210" s="1">
        <v>0</v>
      </c>
      <c r="BC210" s="1">
        <f t="shared" si="39"/>
        <v>146</v>
      </c>
      <c r="BD210" s="1">
        <v>7</v>
      </c>
      <c r="BE210" s="1">
        <v>0</v>
      </c>
      <c r="BF210" s="16">
        <v>1676</v>
      </c>
    </row>
    <row r="211" spans="1:58">
      <c r="A211" s="1">
        <v>2010</v>
      </c>
      <c r="B211" s="1" t="s">
        <v>120</v>
      </c>
      <c r="C211" s="12">
        <v>0</v>
      </c>
      <c r="D211" s="12">
        <v>55.44</v>
      </c>
      <c r="E211" s="12">
        <v>0</v>
      </c>
      <c r="F211" s="12">
        <v>0</v>
      </c>
      <c r="G211" s="12">
        <f t="shared" si="30"/>
        <v>55.44</v>
      </c>
      <c r="H211" s="12">
        <f>+SMar_InfraMR[[#This Row],[Total Líneas de Explotación ]]</f>
        <v>55.44</v>
      </c>
      <c r="I211" s="12">
        <f>+SMar_InfraMR[[#This Row],[Total Líneas de Explotación ]]</f>
        <v>55.44</v>
      </c>
      <c r="J211" s="12">
        <v>135.47999999999999</v>
      </c>
      <c r="K211" s="12">
        <v>0</v>
      </c>
      <c r="L211" s="12">
        <v>0</v>
      </c>
      <c r="M211" s="12">
        <v>0</v>
      </c>
      <c r="N211" s="12">
        <f>+SMar_InfraMR[[#This Row],[A.03.1 -  Longitud de Vías de Explotación No Electrificadas Troncales y Ramales (vía principal) (km)]]+SMar_InfraMR[[#This Row],[A.04.1 -  Longitud de Vías de Explotación Electrificadas Troncales y Ramales (vía principal) (km)]]</f>
        <v>135.47999999999999</v>
      </c>
      <c r="O211" s="12">
        <f>+SMar_InfraMR[[#This Row],[Total Vías (excluido Auxiliares)]]</f>
        <v>135.47999999999999</v>
      </c>
      <c r="P211" s="1">
        <v>19</v>
      </c>
      <c r="Q211" s="1">
        <v>1</v>
      </c>
      <c r="R211" s="1">
        <v>0</v>
      </c>
      <c r="S211" s="1">
        <f t="shared" si="31"/>
        <v>20</v>
      </c>
      <c r="T211" s="1">
        <v>0</v>
      </c>
      <c r="U211" s="1">
        <v>56</v>
      </c>
      <c r="V211" s="1">
        <v>0</v>
      </c>
      <c r="W211" s="1">
        <v>0</v>
      </c>
      <c r="X211" s="1">
        <v>0</v>
      </c>
      <c r="Y211" s="1">
        <f t="shared" si="32"/>
        <v>56</v>
      </c>
      <c r="Z211" s="1">
        <v>17</v>
      </c>
      <c r="AA211" s="1">
        <v>5</v>
      </c>
      <c r="AB211" s="1">
        <f>+SMar_InfraMR[[#This Row],[Total Pasos Vehiculares a Nivel]]</f>
        <v>56</v>
      </c>
      <c r="AC211" s="1">
        <f t="shared" si="33"/>
        <v>78</v>
      </c>
      <c r="AD211" s="1">
        <v>1</v>
      </c>
      <c r="AE211" s="1">
        <v>1</v>
      </c>
      <c r="AF211" s="1">
        <v>16</v>
      </c>
      <c r="AG211" s="1">
        <f t="shared" si="34"/>
        <v>18</v>
      </c>
      <c r="AH211" s="12">
        <v>41.3</v>
      </c>
      <c r="AI211" s="12">
        <v>0</v>
      </c>
      <c r="AJ211" s="12">
        <v>14.14</v>
      </c>
      <c r="AK211" s="12">
        <f t="shared" si="35"/>
        <v>55.44</v>
      </c>
      <c r="AL211" s="1">
        <v>3</v>
      </c>
      <c r="AM211" s="1">
        <v>2</v>
      </c>
      <c r="AN211" s="1">
        <v>32</v>
      </c>
      <c r="AO211" s="1">
        <f t="shared" si="36"/>
        <v>37</v>
      </c>
      <c r="AP211" s="1">
        <v>0</v>
      </c>
      <c r="AQ211" s="1">
        <v>0</v>
      </c>
      <c r="AR211" s="1">
        <v>0</v>
      </c>
      <c r="AS211" s="1">
        <f t="shared" si="37"/>
        <v>0</v>
      </c>
      <c r="AT211" s="1">
        <v>0</v>
      </c>
      <c r="AU211" s="1">
        <v>0</v>
      </c>
      <c r="AV211" s="1">
        <v>0</v>
      </c>
      <c r="AW211" s="1">
        <f t="shared" si="38"/>
        <v>0</v>
      </c>
      <c r="AX211" s="1">
        <v>104</v>
      </c>
      <c r="AY211" s="1">
        <v>42</v>
      </c>
      <c r="AZ211" s="1">
        <v>0</v>
      </c>
      <c r="BA211" s="1">
        <v>0</v>
      </c>
      <c r="BB211" s="1">
        <v>0</v>
      </c>
      <c r="BC211" s="1">
        <f t="shared" si="39"/>
        <v>146</v>
      </c>
      <c r="BD211" s="1">
        <v>7</v>
      </c>
      <c r="BE211" s="1">
        <v>0</v>
      </c>
      <c r="BF211" s="16">
        <v>1676</v>
      </c>
    </row>
    <row r="212" spans="1:58">
      <c r="A212" s="1">
        <v>2010</v>
      </c>
      <c r="B212" s="1" t="s">
        <v>121</v>
      </c>
      <c r="C212" s="12">
        <v>0</v>
      </c>
      <c r="D212" s="12">
        <v>55.44</v>
      </c>
      <c r="E212" s="12">
        <v>0</v>
      </c>
      <c r="F212" s="12">
        <v>0</v>
      </c>
      <c r="G212" s="12">
        <f t="shared" si="30"/>
        <v>55.44</v>
      </c>
      <c r="H212" s="12">
        <f>+SMar_InfraMR[[#This Row],[Total Líneas de Explotación ]]</f>
        <v>55.44</v>
      </c>
      <c r="I212" s="12">
        <f>+SMar_InfraMR[[#This Row],[Total Líneas de Explotación ]]</f>
        <v>55.44</v>
      </c>
      <c r="J212" s="12">
        <v>135.47999999999999</v>
      </c>
      <c r="K212" s="12">
        <v>0</v>
      </c>
      <c r="L212" s="12">
        <v>0</v>
      </c>
      <c r="M212" s="12">
        <v>0</v>
      </c>
      <c r="N212" s="12">
        <f>+SMar_InfraMR[[#This Row],[A.03.1 -  Longitud de Vías de Explotación No Electrificadas Troncales y Ramales (vía principal) (km)]]+SMar_InfraMR[[#This Row],[A.04.1 -  Longitud de Vías de Explotación Electrificadas Troncales y Ramales (vía principal) (km)]]</f>
        <v>135.47999999999999</v>
      </c>
      <c r="O212" s="12">
        <f>+SMar_InfraMR[[#This Row],[Total Vías (excluido Auxiliares)]]</f>
        <v>135.47999999999999</v>
      </c>
      <c r="P212" s="1">
        <v>19</v>
      </c>
      <c r="Q212" s="1">
        <v>1</v>
      </c>
      <c r="R212" s="1">
        <v>0</v>
      </c>
      <c r="S212" s="1">
        <f t="shared" si="31"/>
        <v>20</v>
      </c>
      <c r="T212" s="1">
        <v>0</v>
      </c>
      <c r="U212" s="1">
        <v>56</v>
      </c>
      <c r="V212" s="1">
        <v>0</v>
      </c>
      <c r="W212" s="1">
        <v>0</v>
      </c>
      <c r="X212" s="1">
        <v>0</v>
      </c>
      <c r="Y212" s="1">
        <f t="shared" si="32"/>
        <v>56</v>
      </c>
      <c r="Z212" s="1">
        <v>17</v>
      </c>
      <c r="AA212" s="1">
        <v>5</v>
      </c>
      <c r="AB212" s="1">
        <f>+SMar_InfraMR[[#This Row],[Total Pasos Vehiculares a Nivel]]</f>
        <v>56</v>
      </c>
      <c r="AC212" s="1">
        <f t="shared" si="33"/>
        <v>78</v>
      </c>
      <c r="AD212" s="1">
        <v>1</v>
      </c>
      <c r="AE212" s="1">
        <v>1</v>
      </c>
      <c r="AF212" s="1">
        <v>16</v>
      </c>
      <c r="AG212" s="1">
        <f t="shared" si="34"/>
        <v>18</v>
      </c>
      <c r="AH212" s="12">
        <v>41.3</v>
      </c>
      <c r="AI212" s="12">
        <v>0</v>
      </c>
      <c r="AJ212" s="12">
        <v>14.14</v>
      </c>
      <c r="AK212" s="12">
        <f t="shared" si="35"/>
        <v>55.44</v>
      </c>
      <c r="AL212" s="1">
        <v>3</v>
      </c>
      <c r="AM212" s="1">
        <v>2</v>
      </c>
      <c r="AN212" s="1">
        <v>32</v>
      </c>
      <c r="AO212" s="1">
        <f t="shared" si="36"/>
        <v>37</v>
      </c>
      <c r="AP212" s="1">
        <v>0</v>
      </c>
      <c r="AQ212" s="1">
        <v>0</v>
      </c>
      <c r="AR212" s="1">
        <v>0</v>
      </c>
      <c r="AS212" s="1">
        <f t="shared" si="37"/>
        <v>0</v>
      </c>
      <c r="AT212" s="1">
        <v>0</v>
      </c>
      <c r="AU212" s="1">
        <v>0</v>
      </c>
      <c r="AV212" s="1">
        <v>0</v>
      </c>
      <c r="AW212" s="1">
        <f t="shared" si="38"/>
        <v>0</v>
      </c>
      <c r="AX212" s="1">
        <v>104</v>
      </c>
      <c r="AY212" s="1">
        <v>42</v>
      </c>
      <c r="AZ212" s="1">
        <v>0</v>
      </c>
      <c r="BA212" s="1">
        <v>0</v>
      </c>
      <c r="BB212" s="1">
        <v>0</v>
      </c>
      <c r="BC212" s="1">
        <f t="shared" si="39"/>
        <v>146</v>
      </c>
      <c r="BD212" s="1">
        <v>7</v>
      </c>
      <c r="BE212" s="1">
        <v>0</v>
      </c>
      <c r="BF212" s="16">
        <v>1676</v>
      </c>
    </row>
    <row r="213" spans="1:58">
      <c r="A213" s="1">
        <v>2010</v>
      </c>
      <c r="B213" s="1" t="s">
        <v>122</v>
      </c>
      <c r="C213" s="12">
        <v>0</v>
      </c>
      <c r="D213" s="12">
        <v>55.44</v>
      </c>
      <c r="E213" s="12">
        <v>0</v>
      </c>
      <c r="F213" s="12">
        <v>0</v>
      </c>
      <c r="G213" s="12">
        <f t="shared" si="30"/>
        <v>55.44</v>
      </c>
      <c r="H213" s="12">
        <f>+SMar_InfraMR[[#This Row],[Total Líneas de Explotación ]]</f>
        <v>55.44</v>
      </c>
      <c r="I213" s="12">
        <f>+SMar_InfraMR[[#This Row],[Total Líneas de Explotación ]]</f>
        <v>55.44</v>
      </c>
      <c r="J213" s="12">
        <v>135.47999999999999</v>
      </c>
      <c r="K213" s="12">
        <v>0</v>
      </c>
      <c r="L213" s="12">
        <v>0</v>
      </c>
      <c r="M213" s="12">
        <v>0</v>
      </c>
      <c r="N213" s="12">
        <f>+SMar_InfraMR[[#This Row],[A.03.1 -  Longitud de Vías de Explotación No Electrificadas Troncales y Ramales (vía principal) (km)]]+SMar_InfraMR[[#This Row],[A.04.1 -  Longitud de Vías de Explotación Electrificadas Troncales y Ramales (vía principal) (km)]]</f>
        <v>135.47999999999999</v>
      </c>
      <c r="O213" s="12">
        <f>+SMar_InfraMR[[#This Row],[Total Vías (excluido Auxiliares)]]</f>
        <v>135.47999999999999</v>
      </c>
      <c r="P213" s="1">
        <v>19</v>
      </c>
      <c r="Q213" s="1">
        <v>1</v>
      </c>
      <c r="R213" s="1">
        <v>0</v>
      </c>
      <c r="S213" s="1">
        <f t="shared" si="31"/>
        <v>20</v>
      </c>
      <c r="T213" s="1">
        <v>0</v>
      </c>
      <c r="U213" s="1">
        <v>56</v>
      </c>
      <c r="V213" s="1">
        <v>0</v>
      </c>
      <c r="W213" s="1">
        <v>0</v>
      </c>
      <c r="X213" s="1">
        <v>0</v>
      </c>
      <c r="Y213" s="1">
        <f t="shared" si="32"/>
        <v>56</v>
      </c>
      <c r="Z213" s="1">
        <v>17</v>
      </c>
      <c r="AA213" s="1">
        <v>5</v>
      </c>
      <c r="AB213" s="1">
        <f>+SMar_InfraMR[[#This Row],[Total Pasos Vehiculares a Nivel]]</f>
        <v>56</v>
      </c>
      <c r="AC213" s="1">
        <f t="shared" si="33"/>
        <v>78</v>
      </c>
      <c r="AD213" s="1">
        <v>1</v>
      </c>
      <c r="AE213" s="1">
        <v>1</v>
      </c>
      <c r="AF213" s="1">
        <v>16</v>
      </c>
      <c r="AG213" s="1">
        <f t="shared" si="34"/>
        <v>18</v>
      </c>
      <c r="AH213" s="12">
        <v>41.3</v>
      </c>
      <c r="AI213" s="12">
        <v>0</v>
      </c>
      <c r="AJ213" s="12">
        <v>14.14</v>
      </c>
      <c r="AK213" s="12">
        <f t="shared" si="35"/>
        <v>55.44</v>
      </c>
      <c r="AL213" s="1">
        <v>3</v>
      </c>
      <c r="AM213" s="1">
        <v>2</v>
      </c>
      <c r="AN213" s="1">
        <v>32</v>
      </c>
      <c r="AO213" s="1">
        <f t="shared" si="36"/>
        <v>37</v>
      </c>
      <c r="AP213" s="1">
        <v>0</v>
      </c>
      <c r="AQ213" s="1">
        <v>0</v>
      </c>
      <c r="AR213" s="1">
        <v>0</v>
      </c>
      <c r="AS213" s="1">
        <f t="shared" si="37"/>
        <v>0</v>
      </c>
      <c r="AT213" s="1">
        <v>0</v>
      </c>
      <c r="AU213" s="1">
        <v>0</v>
      </c>
      <c r="AV213" s="1">
        <v>0</v>
      </c>
      <c r="AW213" s="1">
        <f t="shared" si="38"/>
        <v>0</v>
      </c>
      <c r="AX213" s="1">
        <v>104</v>
      </c>
      <c r="AY213" s="1">
        <v>42</v>
      </c>
      <c r="AZ213" s="1">
        <v>0</v>
      </c>
      <c r="BA213" s="1">
        <v>0</v>
      </c>
      <c r="BB213" s="1">
        <v>0</v>
      </c>
      <c r="BC213" s="1">
        <f t="shared" si="39"/>
        <v>146</v>
      </c>
      <c r="BD213" s="1">
        <v>7</v>
      </c>
      <c r="BE213" s="1">
        <v>0</v>
      </c>
      <c r="BF213" s="16">
        <v>1676</v>
      </c>
    </row>
    <row r="214" spans="1:58">
      <c r="A214" s="1">
        <v>2010</v>
      </c>
      <c r="B214" s="1" t="s">
        <v>123</v>
      </c>
      <c r="C214" s="12">
        <v>0</v>
      </c>
      <c r="D214" s="12">
        <v>55.44</v>
      </c>
      <c r="E214" s="12">
        <v>0</v>
      </c>
      <c r="F214" s="12">
        <v>0</v>
      </c>
      <c r="G214" s="12">
        <f t="shared" si="30"/>
        <v>55.44</v>
      </c>
      <c r="H214" s="12">
        <f>+SMar_InfraMR[[#This Row],[Total Líneas de Explotación ]]</f>
        <v>55.44</v>
      </c>
      <c r="I214" s="12">
        <f>+SMar_InfraMR[[#This Row],[Total Líneas de Explotación ]]</f>
        <v>55.44</v>
      </c>
      <c r="J214" s="12">
        <v>135.47999999999999</v>
      </c>
      <c r="K214" s="12">
        <v>0</v>
      </c>
      <c r="L214" s="12">
        <v>0</v>
      </c>
      <c r="M214" s="12">
        <v>0</v>
      </c>
      <c r="N214" s="12">
        <f>+SMar_InfraMR[[#This Row],[A.03.1 -  Longitud de Vías de Explotación No Electrificadas Troncales y Ramales (vía principal) (km)]]+SMar_InfraMR[[#This Row],[A.04.1 -  Longitud de Vías de Explotación Electrificadas Troncales y Ramales (vía principal) (km)]]</f>
        <v>135.47999999999999</v>
      </c>
      <c r="O214" s="12">
        <f>+SMar_InfraMR[[#This Row],[Total Vías (excluido Auxiliares)]]</f>
        <v>135.47999999999999</v>
      </c>
      <c r="P214" s="1">
        <v>19</v>
      </c>
      <c r="Q214" s="1">
        <v>1</v>
      </c>
      <c r="R214" s="1">
        <v>0</v>
      </c>
      <c r="S214" s="1">
        <f t="shared" si="31"/>
        <v>20</v>
      </c>
      <c r="T214" s="1">
        <v>0</v>
      </c>
      <c r="U214" s="1">
        <v>56</v>
      </c>
      <c r="V214" s="1">
        <v>0</v>
      </c>
      <c r="W214" s="1">
        <v>0</v>
      </c>
      <c r="X214" s="1">
        <v>0</v>
      </c>
      <c r="Y214" s="1">
        <f t="shared" si="32"/>
        <v>56</v>
      </c>
      <c r="Z214" s="1">
        <v>17</v>
      </c>
      <c r="AA214" s="1">
        <v>5</v>
      </c>
      <c r="AB214" s="1">
        <f>+SMar_InfraMR[[#This Row],[Total Pasos Vehiculares a Nivel]]</f>
        <v>56</v>
      </c>
      <c r="AC214" s="1">
        <f t="shared" si="33"/>
        <v>78</v>
      </c>
      <c r="AD214" s="1">
        <v>1</v>
      </c>
      <c r="AE214" s="1">
        <v>1</v>
      </c>
      <c r="AF214" s="1">
        <v>16</v>
      </c>
      <c r="AG214" s="1">
        <f t="shared" si="34"/>
        <v>18</v>
      </c>
      <c r="AH214" s="12">
        <v>41.3</v>
      </c>
      <c r="AI214" s="12">
        <v>0</v>
      </c>
      <c r="AJ214" s="12">
        <v>14.14</v>
      </c>
      <c r="AK214" s="12">
        <f t="shared" si="35"/>
        <v>55.44</v>
      </c>
      <c r="AL214" s="1">
        <v>3</v>
      </c>
      <c r="AM214" s="1">
        <v>2</v>
      </c>
      <c r="AN214" s="1">
        <v>32</v>
      </c>
      <c r="AO214" s="1">
        <f t="shared" si="36"/>
        <v>37</v>
      </c>
      <c r="AP214" s="1">
        <v>0</v>
      </c>
      <c r="AQ214" s="1">
        <v>0</v>
      </c>
      <c r="AR214" s="1">
        <v>0</v>
      </c>
      <c r="AS214" s="1">
        <f t="shared" si="37"/>
        <v>0</v>
      </c>
      <c r="AT214" s="1">
        <v>0</v>
      </c>
      <c r="AU214" s="1">
        <v>0</v>
      </c>
      <c r="AV214" s="1">
        <v>0</v>
      </c>
      <c r="AW214" s="1">
        <f t="shared" si="38"/>
        <v>0</v>
      </c>
      <c r="AX214" s="1">
        <v>104</v>
      </c>
      <c r="AY214" s="1">
        <v>42</v>
      </c>
      <c r="AZ214" s="1">
        <v>0</v>
      </c>
      <c r="BA214" s="1">
        <v>0</v>
      </c>
      <c r="BB214" s="1">
        <v>0</v>
      </c>
      <c r="BC214" s="1">
        <f t="shared" si="39"/>
        <v>146</v>
      </c>
      <c r="BD214" s="1">
        <v>7</v>
      </c>
      <c r="BE214" s="1">
        <v>0</v>
      </c>
      <c r="BF214" s="16">
        <v>1676</v>
      </c>
    </row>
    <row r="215" spans="1:58">
      <c r="A215" s="1">
        <v>2010</v>
      </c>
      <c r="B215" s="1" t="s">
        <v>124</v>
      </c>
      <c r="C215" s="12">
        <v>0</v>
      </c>
      <c r="D215" s="12">
        <v>55.44</v>
      </c>
      <c r="E215" s="12">
        <v>0</v>
      </c>
      <c r="F215" s="12">
        <v>0</v>
      </c>
      <c r="G215" s="12">
        <f t="shared" si="30"/>
        <v>55.44</v>
      </c>
      <c r="H215" s="12">
        <f>+SMar_InfraMR[[#This Row],[Total Líneas de Explotación ]]</f>
        <v>55.44</v>
      </c>
      <c r="I215" s="12">
        <f>+SMar_InfraMR[[#This Row],[Total Líneas de Explotación ]]</f>
        <v>55.44</v>
      </c>
      <c r="J215" s="12">
        <v>135.47999999999999</v>
      </c>
      <c r="K215" s="12">
        <v>0</v>
      </c>
      <c r="L215" s="12">
        <v>0</v>
      </c>
      <c r="M215" s="12">
        <v>0</v>
      </c>
      <c r="N215" s="12">
        <f>+SMar_InfraMR[[#This Row],[A.03.1 -  Longitud de Vías de Explotación No Electrificadas Troncales y Ramales (vía principal) (km)]]+SMar_InfraMR[[#This Row],[A.04.1 -  Longitud de Vías de Explotación Electrificadas Troncales y Ramales (vía principal) (km)]]</f>
        <v>135.47999999999999</v>
      </c>
      <c r="O215" s="12">
        <f>+SMar_InfraMR[[#This Row],[Total Vías (excluido Auxiliares)]]</f>
        <v>135.47999999999999</v>
      </c>
      <c r="P215" s="1">
        <v>19</v>
      </c>
      <c r="Q215" s="1">
        <v>1</v>
      </c>
      <c r="R215" s="1">
        <v>0</v>
      </c>
      <c r="S215" s="1">
        <f t="shared" si="31"/>
        <v>20</v>
      </c>
      <c r="T215" s="1">
        <v>0</v>
      </c>
      <c r="U215" s="1">
        <v>56</v>
      </c>
      <c r="V215" s="1">
        <v>0</v>
      </c>
      <c r="W215" s="1">
        <v>0</v>
      </c>
      <c r="X215" s="1">
        <v>0</v>
      </c>
      <c r="Y215" s="1">
        <f t="shared" si="32"/>
        <v>56</v>
      </c>
      <c r="Z215" s="1">
        <v>17</v>
      </c>
      <c r="AA215" s="1">
        <v>5</v>
      </c>
      <c r="AB215" s="1">
        <f>+SMar_InfraMR[[#This Row],[Total Pasos Vehiculares a Nivel]]</f>
        <v>56</v>
      </c>
      <c r="AC215" s="1">
        <f t="shared" si="33"/>
        <v>78</v>
      </c>
      <c r="AD215" s="1">
        <v>1</v>
      </c>
      <c r="AE215" s="1">
        <v>1</v>
      </c>
      <c r="AF215" s="1">
        <v>16</v>
      </c>
      <c r="AG215" s="1">
        <f t="shared" si="34"/>
        <v>18</v>
      </c>
      <c r="AH215" s="12">
        <v>41.3</v>
      </c>
      <c r="AI215" s="12">
        <v>0</v>
      </c>
      <c r="AJ215" s="12">
        <v>14.14</v>
      </c>
      <c r="AK215" s="12">
        <f t="shared" si="35"/>
        <v>55.44</v>
      </c>
      <c r="AL215" s="1">
        <v>3</v>
      </c>
      <c r="AM215" s="1">
        <v>2</v>
      </c>
      <c r="AN215" s="1">
        <v>32</v>
      </c>
      <c r="AO215" s="1">
        <f t="shared" si="36"/>
        <v>37</v>
      </c>
      <c r="AP215" s="1">
        <v>0</v>
      </c>
      <c r="AQ215" s="1">
        <v>0</v>
      </c>
      <c r="AR215" s="1">
        <v>0</v>
      </c>
      <c r="AS215" s="1">
        <f t="shared" si="37"/>
        <v>0</v>
      </c>
      <c r="AT215" s="1">
        <v>0</v>
      </c>
      <c r="AU215" s="1">
        <v>0</v>
      </c>
      <c r="AV215" s="1">
        <v>0</v>
      </c>
      <c r="AW215" s="1">
        <f t="shared" si="38"/>
        <v>0</v>
      </c>
      <c r="AX215" s="1">
        <v>104</v>
      </c>
      <c r="AY215" s="1">
        <v>42</v>
      </c>
      <c r="AZ215" s="1">
        <v>0</v>
      </c>
      <c r="BA215" s="1">
        <v>0</v>
      </c>
      <c r="BB215" s="1">
        <v>0</v>
      </c>
      <c r="BC215" s="1">
        <f t="shared" si="39"/>
        <v>146</v>
      </c>
      <c r="BD215" s="1">
        <v>7</v>
      </c>
      <c r="BE215" s="1">
        <v>0</v>
      </c>
      <c r="BF215" s="16">
        <v>1676</v>
      </c>
    </row>
    <row r="216" spans="1:58">
      <c r="A216" s="1">
        <v>2010</v>
      </c>
      <c r="B216" s="1" t="s">
        <v>125</v>
      </c>
      <c r="C216" s="12">
        <v>0</v>
      </c>
      <c r="D216" s="12">
        <v>55.44</v>
      </c>
      <c r="E216" s="12">
        <v>0</v>
      </c>
      <c r="F216" s="12">
        <v>0</v>
      </c>
      <c r="G216" s="12">
        <f t="shared" si="30"/>
        <v>55.44</v>
      </c>
      <c r="H216" s="12">
        <f>+SMar_InfraMR[[#This Row],[Total Líneas de Explotación ]]</f>
        <v>55.44</v>
      </c>
      <c r="I216" s="12">
        <f>+SMar_InfraMR[[#This Row],[Total Líneas de Explotación ]]</f>
        <v>55.44</v>
      </c>
      <c r="J216" s="12">
        <v>135.47999999999999</v>
      </c>
      <c r="K216" s="12">
        <v>0</v>
      </c>
      <c r="L216" s="12">
        <v>0</v>
      </c>
      <c r="M216" s="12">
        <v>0</v>
      </c>
      <c r="N216" s="12">
        <f>+SMar_InfraMR[[#This Row],[A.03.1 -  Longitud de Vías de Explotación No Electrificadas Troncales y Ramales (vía principal) (km)]]+SMar_InfraMR[[#This Row],[A.04.1 -  Longitud de Vías de Explotación Electrificadas Troncales y Ramales (vía principal) (km)]]</f>
        <v>135.47999999999999</v>
      </c>
      <c r="O216" s="12">
        <f>+SMar_InfraMR[[#This Row],[Total Vías (excluido Auxiliares)]]</f>
        <v>135.47999999999999</v>
      </c>
      <c r="P216" s="1">
        <v>19</v>
      </c>
      <c r="Q216" s="1">
        <v>1</v>
      </c>
      <c r="R216" s="1">
        <v>0</v>
      </c>
      <c r="S216" s="1">
        <f t="shared" si="31"/>
        <v>20</v>
      </c>
      <c r="T216" s="1">
        <v>0</v>
      </c>
      <c r="U216" s="1">
        <v>56</v>
      </c>
      <c r="V216" s="1">
        <v>0</v>
      </c>
      <c r="W216" s="1">
        <v>0</v>
      </c>
      <c r="X216" s="1">
        <v>0</v>
      </c>
      <c r="Y216" s="1">
        <f t="shared" si="32"/>
        <v>56</v>
      </c>
      <c r="Z216" s="1">
        <v>17</v>
      </c>
      <c r="AA216" s="1">
        <v>5</v>
      </c>
      <c r="AB216" s="1">
        <f>+SMar_InfraMR[[#This Row],[Total Pasos Vehiculares a Nivel]]</f>
        <v>56</v>
      </c>
      <c r="AC216" s="1">
        <f t="shared" si="33"/>
        <v>78</v>
      </c>
      <c r="AD216" s="1">
        <v>1</v>
      </c>
      <c r="AE216" s="1">
        <v>1</v>
      </c>
      <c r="AF216" s="1">
        <v>16</v>
      </c>
      <c r="AG216" s="1">
        <f t="shared" si="34"/>
        <v>18</v>
      </c>
      <c r="AH216" s="12">
        <v>41.3</v>
      </c>
      <c r="AI216" s="12">
        <v>0</v>
      </c>
      <c r="AJ216" s="12">
        <v>14.14</v>
      </c>
      <c r="AK216" s="12">
        <f t="shared" si="35"/>
        <v>55.44</v>
      </c>
      <c r="AL216" s="1">
        <v>3</v>
      </c>
      <c r="AM216" s="1">
        <v>2</v>
      </c>
      <c r="AN216" s="1">
        <v>32</v>
      </c>
      <c r="AO216" s="1">
        <f t="shared" si="36"/>
        <v>37</v>
      </c>
      <c r="AP216" s="1">
        <v>0</v>
      </c>
      <c r="AQ216" s="1">
        <v>0</v>
      </c>
      <c r="AR216" s="1">
        <v>0</v>
      </c>
      <c r="AS216" s="1">
        <f t="shared" si="37"/>
        <v>0</v>
      </c>
      <c r="AT216" s="1">
        <v>0</v>
      </c>
      <c r="AU216" s="1">
        <v>0</v>
      </c>
      <c r="AV216" s="1">
        <v>0</v>
      </c>
      <c r="AW216" s="1">
        <f t="shared" si="38"/>
        <v>0</v>
      </c>
      <c r="AX216" s="1">
        <v>104</v>
      </c>
      <c r="AY216" s="1">
        <v>42</v>
      </c>
      <c r="AZ216" s="1">
        <v>0</v>
      </c>
      <c r="BA216" s="1">
        <v>0</v>
      </c>
      <c r="BB216" s="1">
        <v>0</v>
      </c>
      <c r="BC216" s="1">
        <f t="shared" si="39"/>
        <v>146</v>
      </c>
      <c r="BD216" s="1">
        <v>7</v>
      </c>
      <c r="BE216" s="1">
        <v>0</v>
      </c>
      <c r="BF216" s="16">
        <v>1676</v>
      </c>
    </row>
    <row r="217" spans="1:58">
      <c r="A217" s="1">
        <v>2010</v>
      </c>
      <c r="B217" s="1" t="s">
        <v>126</v>
      </c>
      <c r="C217" s="12">
        <v>0</v>
      </c>
      <c r="D217" s="12">
        <v>55.44</v>
      </c>
      <c r="E217" s="12">
        <v>0</v>
      </c>
      <c r="F217" s="12">
        <v>0</v>
      </c>
      <c r="G217" s="12">
        <f t="shared" si="30"/>
        <v>55.44</v>
      </c>
      <c r="H217" s="12">
        <f>+SMar_InfraMR[[#This Row],[Total Líneas de Explotación ]]</f>
        <v>55.44</v>
      </c>
      <c r="I217" s="12">
        <f>+SMar_InfraMR[[#This Row],[Total Líneas de Explotación ]]</f>
        <v>55.44</v>
      </c>
      <c r="J217" s="12">
        <v>135.47999999999999</v>
      </c>
      <c r="K217" s="12">
        <v>0</v>
      </c>
      <c r="L217" s="12">
        <v>0</v>
      </c>
      <c r="M217" s="12">
        <v>0</v>
      </c>
      <c r="N217" s="12">
        <f>+SMar_InfraMR[[#This Row],[A.03.1 -  Longitud de Vías de Explotación No Electrificadas Troncales y Ramales (vía principal) (km)]]+SMar_InfraMR[[#This Row],[A.04.1 -  Longitud de Vías de Explotación Electrificadas Troncales y Ramales (vía principal) (km)]]</f>
        <v>135.47999999999999</v>
      </c>
      <c r="O217" s="12">
        <f>+SMar_InfraMR[[#This Row],[Total Vías (excluido Auxiliares)]]</f>
        <v>135.47999999999999</v>
      </c>
      <c r="P217" s="1">
        <v>19</v>
      </c>
      <c r="Q217" s="1">
        <v>1</v>
      </c>
      <c r="R217" s="1">
        <v>0</v>
      </c>
      <c r="S217" s="1">
        <f t="shared" si="31"/>
        <v>20</v>
      </c>
      <c r="T217" s="1">
        <v>0</v>
      </c>
      <c r="U217" s="1">
        <v>56</v>
      </c>
      <c r="V217" s="1">
        <v>0</v>
      </c>
      <c r="W217" s="1">
        <v>0</v>
      </c>
      <c r="X217" s="1">
        <v>0</v>
      </c>
      <c r="Y217" s="1">
        <f t="shared" si="32"/>
        <v>56</v>
      </c>
      <c r="Z217" s="1">
        <v>17</v>
      </c>
      <c r="AA217" s="1">
        <v>5</v>
      </c>
      <c r="AB217" s="1">
        <f>+SMar_InfraMR[[#This Row],[Total Pasos Vehiculares a Nivel]]</f>
        <v>56</v>
      </c>
      <c r="AC217" s="1">
        <f t="shared" si="33"/>
        <v>78</v>
      </c>
      <c r="AD217" s="1">
        <v>1</v>
      </c>
      <c r="AE217" s="1">
        <v>1</v>
      </c>
      <c r="AF217" s="1">
        <v>16</v>
      </c>
      <c r="AG217" s="1">
        <f t="shared" si="34"/>
        <v>18</v>
      </c>
      <c r="AH217" s="12">
        <v>41.3</v>
      </c>
      <c r="AI217" s="12">
        <v>0</v>
      </c>
      <c r="AJ217" s="12">
        <v>14.14</v>
      </c>
      <c r="AK217" s="12">
        <f t="shared" si="35"/>
        <v>55.44</v>
      </c>
      <c r="AL217" s="1">
        <v>3</v>
      </c>
      <c r="AM217" s="1">
        <v>2</v>
      </c>
      <c r="AN217" s="1">
        <v>32</v>
      </c>
      <c r="AO217" s="1">
        <f t="shared" si="36"/>
        <v>37</v>
      </c>
      <c r="AP217" s="1">
        <v>0</v>
      </c>
      <c r="AQ217" s="1">
        <v>0</v>
      </c>
      <c r="AR217" s="1">
        <v>0</v>
      </c>
      <c r="AS217" s="1">
        <f t="shared" si="37"/>
        <v>0</v>
      </c>
      <c r="AT217" s="1">
        <v>0</v>
      </c>
      <c r="AU217" s="1">
        <v>0</v>
      </c>
      <c r="AV217" s="1">
        <v>0</v>
      </c>
      <c r="AW217" s="1">
        <f t="shared" si="38"/>
        <v>0</v>
      </c>
      <c r="AX217" s="1">
        <v>104</v>
      </c>
      <c r="AY217" s="1">
        <v>42</v>
      </c>
      <c r="AZ217" s="1">
        <v>0</v>
      </c>
      <c r="BA217" s="1">
        <v>0</v>
      </c>
      <c r="BB217" s="1">
        <v>0</v>
      </c>
      <c r="BC217" s="1">
        <f t="shared" si="39"/>
        <v>146</v>
      </c>
      <c r="BD217" s="1">
        <v>7</v>
      </c>
      <c r="BE217" s="1">
        <v>0</v>
      </c>
      <c r="BF217" s="16">
        <v>1676</v>
      </c>
    </row>
    <row r="218" spans="1:58">
      <c r="A218" s="1">
        <v>2011</v>
      </c>
      <c r="B218" s="1" t="s">
        <v>115</v>
      </c>
      <c r="C218" s="12">
        <v>0</v>
      </c>
      <c r="D218" s="12">
        <v>55.44</v>
      </c>
      <c r="E218" s="12">
        <v>0</v>
      </c>
      <c r="F218" s="12">
        <v>0</v>
      </c>
      <c r="G218" s="12">
        <f t="shared" si="30"/>
        <v>55.44</v>
      </c>
      <c r="H218" s="12">
        <f>+SMar_InfraMR[[#This Row],[Total Líneas de Explotación ]]</f>
        <v>55.44</v>
      </c>
      <c r="I218" s="12">
        <f>+SMar_InfraMR[[#This Row],[Total Líneas de Explotación ]]</f>
        <v>55.44</v>
      </c>
      <c r="J218" s="12">
        <v>135.47999999999999</v>
      </c>
      <c r="K218" s="12">
        <v>0</v>
      </c>
      <c r="L218" s="12">
        <v>0</v>
      </c>
      <c r="M218" s="12">
        <v>0</v>
      </c>
      <c r="N218" s="12">
        <f>+SMar_InfraMR[[#This Row],[A.03.1 -  Longitud de Vías de Explotación No Electrificadas Troncales y Ramales (vía principal) (km)]]+SMar_InfraMR[[#This Row],[A.04.1 -  Longitud de Vías de Explotación Electrificadas Troncales y Ramales (vía principal) (km)]]</f>
        <v>135.47999999999999</v>
      </c>
      <c r="O218" s="12">
        <f>+SMar_InfraMR[[#This Row],[Total Vías (excluido Auxiliares)]]</f>
        <v>135.47999999999999</v>
      </c>
      <c r="P218" s="1">
        <v>19</v>
      </c>
      <c r="Q218" s="1">
        <v>1</v>
      </c>
      <c r="R218" s="1">
        <v>0</v>
      </c>
      <c r="S218" s="1">
        <f t="shared" si="31"/>
        <v>20</v>
      </c>
      <c r="T218" s="1">
        <v>0</v>
      </c>
      <c r="U218" s="1">
        <v>56</v>
      </c>
      <c r="V218" s="1">
        <v>0</v>
      </c>
      <c r="W218" s="1">
        <v>0</v>
      </c>
      <c r="X218" s="1">
        <v>0</v>
      </c>
      <c r="Y218" s="1">
        <f t="shared" si="32"/>
        <v>56</v>
      </c>
      <c r="Z218" s="1">
        <v>17</v>
      </c>
      <c r="AA218" s="1">
        <v>5</v>
      </c>
      <c r="AB218" s="1">
        <f>+SMar_InfraMR[[#This Row],[Total Pasos Vehiculares a Nivel]]</f>
        <v>56</v>
      </c>
      <c r="AC218" s="1">
        <f t="shared" si="33"/>
        <v>78</v>
      </c>
      <c r="AD218" s="1">
        <v>1</v>
      </c>
      <c r="AE218" s="1">
        <v>1</v>
      </c>
      <c r="AF218" s="1">
        <v>16</v>
      </c>
      <c r="AG218" s="1">
        <f t="shared" si="34"/>
        <v>18</v>
      </c>
      <c r="AH218" s="12">
        <v>41.3</v>
      </c>
      <c r="AI218" s="12">
        <v>0</v>
      </c>
      <c r="AJ218" s="12">
        <v>14.14</v>
      </c>
      <c r="AK218" s="12">
        <f t="shared" si="35"/>
        <v>55.44</v>
      </c>
      <c r="AL218" s="1">
        <v>3</v>
      </c>
      <c r="AM218" s="1">
        <v>2</v>
      </c>
      <c r="AN218" s="1">
        <v>32</v>
      </c>
      <c r="AO218" s="1">
        <f t="shared" si="36"/>
        <v>37</v>
      </c>
      <c r="AP218" s="1">
        <v>0</v>
      </c>
      <c r="AQ218" s="1">
        <v>0</v>
      </c>
      <c r="AR218" s="1">
        <v>0</v>
      </c>
      <c r="AS218" s="1">
        <f t="shared" si="37"/>
        <v>0</v>
      </c>
      <c r="AT218" s="1">
        <v>0</v>
      </c>
      <c r="AU218" s="1">
        <v>0</v>
      </c>
      <c r="AV218" s="1">
        <v>0</v>
      </c>
      <c r="AW218" s="1">
        <f t="shared" si="38"/>
        <v>0</v>
      </c>
      <c r="AX218" s="1">
        <v>104</v>
      </c>
      <c r="AY218" s="1">
        <v>42</v>
      </c>
      <c r="AZ218" s="1">
        <v>0</v>
      </c>
      <c r="BA218" s="1">
        <v>0</v>
      </c>
      <c r="BB218" s="1">
        <v>0</v>
      </c>
      <c r="BC218" s="1">
        <f t="shared" si="39"/>
        <v>146</v>
      </c>
      <c r="BD218" s="1">
        <v>7</v>
      </c>
      <c r="BE218" s="1">
        <v>0</v>
      </c>
      <c r="BF218" s="16">
        <v>1676</v>
      </c>
    </row>
    <row r="219" spans="1:58">
      <c r="A219" s="1">
        <v>2011</v>
      </c>
      <c r="B219" s="1" t="s">
        <v>116</v>
      </c>
      <c r="C219" s="12">
        <v>0</v>
      </c>
      <c r="D219" s="12">
        <v>55.44</v>
      </c>
      <c r="E219" s="12">
        <v>0</v>
      </c>
      <c r="F219" s="12">
        <v>0</v>
      </c>
      <c r="G219" s="12">
        <f t="shared" si="30"/>
        <v>55.44</v>
      </c>
      <c r="H219" s="12">
        <f>+SMar_InfraMR[[#This Row],[Total Líneas de Explotación ]]</f>
        <v>55.44</v>
      </c>
      <c r="I219" s="12">
        <f>+SMar_InfraMR[[#This Row],[Total Líneas de Explotación ]]</f>
        <v>55.44</v>
      </c>
      <c r="J219" s="12">
        <v>135.47999999999999</v>
      </c>
      <c r="K219" s="12">
        <v>0</v>
      </c>
      <c r="L219" s="12">
        <v>0</v>
      </c>
      <c r="M219" s="12">
        <v>0</v>
      </c>
      <c r="N219" s="12">
        <f>+SMar_InfraMR[[#This Row],[A.03.1 -  Longitud de Vías de Explotación No Electrificadas Troncales y Ramales (vía principal) (km)]]+SMar_InfraMR[[#This Row],[A.04.1 -  Longitud de Vías de Explotación Electrificadas Troncales y Ramales (vía principal) (km)]]</f>
        <v>135.47999999999999</v>
      </c>
      <c r="O219" s="12">
        <f>+SMar_InfraMR[[#This Row],[Total Vías (excluido Auxiliares)]]</f>
        <v>135.47999999999999</v>
      </c>
      <c r="P219" s="1">
        <v>19</v>
      </c>
      <c r="Q219" s="1">
        <v>1</v>
      </c>
      <c r="R219" s="1">
        <v>0</v>
      </c>
      <c r="S219" s="1">
        <f t="shared" si="31"/>
        <v>20</v>
      </c>
      <c r="T219" s="1">
        <v>0</v>
      </c>
      <c r="U219" s="1">
        <v>56</v>
      </c>
      <c r="V219" s="1">
        <v>0</v>
      </c>
      <c r="W219" s="1">
        <v>0</v>
      </c>
      <c r="X219" s="1">
        <v>0</v>
      </c>
      <c r="Y219" s="1">
        <f t="shared" si="32"/>
        <v>56</v>
      </c>
      <c r="Z219" s="1">
        <v>17</v>
      </c>
      <c r="AA219" s="1">
        <v>5</v>
      </c>
      <c r="AB219" s="1">
        <f>+SMar_InfraMR[[#This Row],[Total Pasos Vehiculares a Nivel]]</f>
        <v>56</v>
      </c>
      <c r="AC219" s="1">
        <f t="shared" si="33"/>
        <v>78</v>
      </c>
      <c r="AD219" s="1">
        <v>1</v>
      </c>
      <c r="AE219" s="1">
        <v>1</v>
      </c>
      <c r="AF219" s="1">
        <v>16</v>
      </c>
      <c r="AG219" s="1">
        <f t="shared" si="34"/>
        <v>18</v>
      </c>
      <c r="AH219" s="12">
        <v>41.3</v>
      </c>
      <c r="AI219" s="12">
        <v>0</v>
      </c>
      <c r="AJ219" s="12">
        <v>14.14</v>
      </c>
      <c r="AK219" s="12">
        <f t="shared" si="35"/>
        <v>55.44</v>
      </c>
      <c r="AL219" s="1">
        <v>3</v>
      </c>
      <c r="AM219" s="1">
        <v>2</v>
      </c>
      <c r="AN219" s="1">
        <v>32</v>
      </c>
      <c r="AO219" s="1">
        <f t="shared" si="36"/>
        <v>37</v>
      </c>
      <c r="AP219" s="1">
        <v>0</v>
      </c>
      <c r="AQ219" s="1">
        <v>0</v>
      </c>
      <c r="AR219" s="1">
        <v>0</v>
      </c>
      <c r="AS219" s="1">
        <f t="shared" si="37"/>
        <v>0</v>
      </c>
      <c r="AT219" s="1">
        <v>0</v>
      </c>
      <c r="AU219" s="1">
        <v>0</v>
      </c>
      <c r="AV219" s="1">
        <v>0</v>
      </c>
      <c r="AW219" s="1">
        <f t="shared" si="38"/>
        <v>0</v>
      </c>
      <c r="AX219" s="1">
        <v>104</v>
      </c>
      <c r="AY219" s="1">
        <v>42</v>
      </c>
      <c r="AZ219" s="1">
        <v>0</v>
      </c>
      <c r="BA219" s="1">
        <v>0</v>
      </c>
      <c r="BB219" s="1">
        <v>0</v>
      </c>
      <c r="BC219" s="1">
        <f t="shared" si="39"/>
        <v>146</v>
      </c>
      <c r="BD219" s="1">
        <v>7</v>
      </c>
      <c r="BE219" s="1">
        <v>0</v>
      </c>
      <c r="BF219" s="16">
        <v>1676</v>
      </c>
    </row>
    <row r="220" spans="1:58">
      <c r="A220" s="1">
        <v>2011</v>
      </c>
      <c r="B220" s="1" t="s">
        <v>117</v>
      </c>
      <c r="C220" s="12">
        <v>0</v>
      </c>
      <c r="D220" s="12">
        <v>55.44</v>
      </c>
      <c r="E220" s="12">
        <v>0</v>
      </c>
      <c r="F220" s="12">
        <v>0</v>
      </c>
      <c r="G220" s="12">
        <f t="shared" si="30"/>
        <v>55.44</v>
      </c>
      <c r="H220" s="12">
        <f>+SMar_InfraMR[[#This Row],[Total Líneas de Explotación ]]</f>
        <v>55.44</v>
      </c>
      <c r="I220" s="12">
        <f>+SMar_InfraMR[[#This Row],[Total Líneas de Explotación ]]</f>
        <v>55.44</v>
      </c>
      <c r="J220" s="12">
        <v>135.47999999999999</v>
      </c>
      <c r="K220" s="12">
        <v>0</v>
      </c>
      <c r="L220" s="12">
        <v>0</v>
      </c>
      <c r="M220" s="12">
        <v>0</v>
      </c>
      <c r="N220" s="12">
        <f>+SMar_InfraMR[[#This Row],[A.03.1 -  Longitud de Vías de Explotación No Electrificadas Troncales y Ramales (vía principal) (km)]]+SMar_InfraMR[[#This Row],[A.04.1 -  Longitud de Vías de Explotación Electrificadas Troncales y Ramales (vía principal) (km)]]</f>
        <v>135.47999999999999</v>
      </c>
      <c r="O220" s="12">
        <f>+SMar_InfraMR[[#This Row],[Total Vías (excluido Auxiliares)]]</f>
        <v>135.47999999999999</v>
      </c>
      <c r="P220" s="1">
        <v>19</v>
      </c>
      <c r="Q220" s="1">
        <v>1</v>
      </c>
      <c r="R220" s="1">
        <v>0</v>
      </c>
      <c r="S220" s="1">
        <f t="shared" si="31"/>
        <v>20</v>
      </c>
      <c r="T220" s="1">
        <v>0</v>
      </c>
      <c r="U220" s="1">
        <v>56</v>
      </c>
      <c r="V220" s="1">
        <v>0</v>
      </c>
      <c r="W220" s="1">
        <v>0</v>
      </c>
      <c r="X220" s="1">
        <v>0</v>
      </c>
      <c r="Y220" s="1">
        <f t="shared" si="32"/>
        <v>56</v>
      </c>
      <c r="Z220" s="1">
        <v>17</v>
      </c>
      <c r="AA220" s="1">
        <v>5</v>
      </c>
      <c r="AB220" s="1">
        <f>+SMar_InfraMR[[#This Row],[Total Pasos Vehiculares a Nivel]]</f>
        <v>56</v>
      </c>
      <c r="AC220" s="1">
        <f t="shared" si="33"/>
        <v>78</v>
      </c>
      <c r="AD220" s="1">
        <v>1</v>
      </c>
      <c r="AE220" s="1">
        <v>1</v>
      </c>
      <c r="AF220" s="1">
        <v>16</v>
      </c>
      <c r="AG220" s="1">
        <f t="shared" si="34"/>
        <v>18</v>
      </c>
      <c r="AH220" s="12">
        <v>41.3</v>
      </c>
      <c r="AI220" s="12">
        <v>0</v>
      </c>
      <c r="AJ220" s="12">
        <v>14.14</v>
      </c>
      <c r="AK220" s="12">
        <f t="shared" si="35"/>
        <v>55.44</v>
      </c>
      <c r="AL220" s="1">
        <v>3</v>
      </c>
      <c r="AM220" s="1">
        <v>2</v>
      </c>
      <c r="AN220" s="1">
        <v>32</v>
      </c>
      <c r="AO220" s="1">
        <f t="shared" si="36"/>
        <v>37</v>
      </c>
      <c r="AP220" s="1">
        <v>0</v>
      </c>
      <c r="AQ220" s="1">
        <v>0</v>
      </c>
      <c r="AR220" s="1">
        <v>0</v>
      </c>
      <c r="AS220" s="1">
        <f t="shared" si="37"/>
        <v>0</v>
      </c>
      <c r="AT220" s="1">
        <v>0</v>
      </c>
      <c r="AU220" s="1">
        <v>0</v>
      </c>
      <c r="AV220" s="1">
        <v>0</v>
      </c>
      <c r="AW220" s="1">
        <f t="shared" si="38"/>
        <v>0</v>
      </c>
      <c r="AX220" s="1">
        <v>104</v>
      </c>
      <c r="AY220" s="1">
        <v>42</v>
      </c>
      <c r="AZ220" s="1">
        <v>0</v>
      </c>
      <c r="BA220" s="1">
        <v>0</v>
      </c>
      <c r="BB220" s="1">
        <v>0</v>
      </c>
      <c r="BC220" s="1">
        <f t="shared" si="39"/>
        <v>146</v>
      </c>
      <c r="BD220" s="1">
        <v>7</v>
      </c>
      <c r="BE220" s="1">
        <v>0</v>
      </c>
      <c r="BF220" s="16">
        <v>1676</v>
      </c>
    </row>
    <row r="221" spans="1:58">
      <c r="A221" s="1">
        <v>2011</v>
      </c>
      <c r="B221" s="1" t="s">
        <v>118</v>
      </c>
      <c r="C221" s="12">
        <v>0</v>
      </c>
      <c r="D221" s="12">
        <v>55.44</v>
      </c>
      <c r="E221" s="12">
        <v>0</v>
      </c>
      <c r="F221" s="12">
        <v>0</v>
      </c>
      <c r="G221" s="12">
        <f t="shared" si="30"/>
        <v>55.44</v>
      </c>
      <c r="H221" s="12">
        <f>+SMar_InfraMR[[#This Row],[Total Líneas de Explotación ]]</f>
        <v>55.44</v>
      </c>
      <c r="I221" s="12">
        <f>+SMar_InfraMR[[#This Row],[Total Líneas de Explotación ]]</f>
        <v>55.44</v>
      </c>
      <c r="J221" s="12">
        <v>135.47999999999999</v>
      </c>
      <c r="K221" s="12">
        <v>0</v>
      </c>
      <c r="L221" s="12">
        <v>0</v>
      </c>
      <c r="M221" s="12">
        <v>0</v>
      </c>
      <c r="N221" s="12">
        <f>+SMar_InfraMR[[#This Row],[A.03.1 -  Longitud de Vías de Explotación No Electrificadas Troncales y Ramales (vía principal) (km)]]+SMar_InfraMR[[#This Row],[A.04.1 -  Longitud de Vías de Explotación Electrificadas Troncales y Ramales (vía principal) (km)]]</f>
        <v>135.47999999999999</v>
      </c>
      <c r="O221" s="12">
        <f>+SMar_InfraMR[[#This Row],[Total Vías (excluido Auxiliares)]]</f>
        <v>135.47999999999999</v>
      </c>
      <c r="P221" s="1">
        <v>19</v>
      </c>
      <c r="Q221" s="1">
        <v>1</v>
      </c>
      <c r="R221" s="1">
        <v>0</v>
      </c>
      <c r="S221" s="1">
        <f t="shared" si="31"/>
        <v>20</v>
      </c>
      <c r="T221" s="1">
        <v>0</v>
      </c>
      <c r="U221" s="1">
        <v>56</v>
      </c>
      <c r="V221" s="1">
        <v>0</v>
      </c>
      <c r="W221" s="1">
        <v>0</v>
      </c>
      <c r="X221" s="1">
        <v>0</v>
      </c>
      <c r="Y221" s="1">
        <f t="shared" si="32"/>
        <v>56</v>
      </c>
      <c r="Z221" s="1">
        <v>17</v>
      </c>
      <c r="AA221" s="1">
        <v>5</v>
      </c>
      <c r="AB221" s="1">
        <f>+SMar_InfraMR[[#This Row],[Total Pasos Vehiculares a Nivel]]</f>
        <v>56</v>
      </c>
      <c r="AC221" s="1">
        <f t="shared" si="33"/>
        <v>78</v>
      </c>
      <c r="AD221" s="1">
        <v>1</v>
      </c>
      <c r="AE221" s="1">
        <v>1</v>
      </c>
      <c r="AF221" s="1">
        <v>16</v>
      </c>
      <c r="AG221" s="1">
        <f t="shared" si="34"/>
        <v>18</v>
      </c>
      <c r="AH221" s="12">
        <v>41.3</v>
      </c>
      <c r="AI221" s="12">
        <v>0</v>
      </c>
      <c r="AJ221" s="12">
        <v>14.14</v>
      </c>
      <c r="AK221" s="12">
        <f t="shared" si="35"/>
        <v>55.44</v>
      </c>
      <c r="AL221" s="1">
        <v>3</v>
      </c>
      <c r="AM221" s="1">
        <v>2</v>
      </c>
      <c r="AN221" s="1">
        <v>32</v>
      </c>
      <c r="AO221" s="1">
        <f t="shared" si="36"/>
        <v>37</v>
      </c>
      <c r="AP221" s="1">
        <v>0</v>
      </c>
      <c r="AQ221" s="1">
        <v>0</v>
      </c>
      <c r="AR221" s="1">
        <v>0</v>
      </c>
      <c r="AS221" s="1">
        <f t="shared" si="37"/>
        <v>0</v>
      </c>
      <c r="AT221" s="1">
        <v>0</v>
      </c>
      <c r="AU221" s="1">
        <v>0</v>
      </c>
      <c r="AV221" s="1">
        <v>0</v>
      </c>
      <c r="AW221" s="1">
        <f t="shared" si="38"/>
        <v>0</v>
      </c>
      <c r="AX221" s="1">
        <v>104</v>
      </c>
      <c r="AY221" s="1">
        <v>42</v>
      </c>
      <c r="AZ221" s="1">
        <v>0</v>
      </c>
      <c r="BA221" s="1">
        <v>0</v>
      </c>
      <c r="BB221" s="1">
        <v>0</v>
      </c>
      <c r="BC221" s="1">
        <f t="shared" si="39"/>
        <v>146</v>
      </c>
      <c r="BD221" s="1">
        <v>7</v>
      </c>
      <c r="BE221" s="1">
        <v>0</v>
      </c>
      <c r="BF221" s="16">
        <v>1676</v>
      </c>
    </row>
    <row r="222" spans="1:58">
      <c r="A222" s="1">
        <v>2011</v>
      </c>
      <c r="B222" s="1" t="s">
        <v>119</v>
      </c>
      <c r="C222" s="12">
        <v>0</v>
      </c>
      <c r="D222" s="12">
        <v>55.44</v>
      </c>
      <c r="E222" s="12">
        <v>0</v>
      </c>
      <c r="F222" s="12">
        <v>0</v>
      </c>
      <c r="G222" s="12">
        <f t="shared" si="30"/>
        <v>55.44</v>
      </c>
      <c r="H222" s="12">
        <f>+SMar_InfraMR[[#This Row],[Total Líneas de Explotación ]]</f>
        <v>55.44</v>
      </c>
      <c r="I222" s="12">
        <f>+SMar_InfraMR[[#This Row],[Total Líneas de Explotación ]]</f>
        <v>55.44</v>
      </c>
      <c r="J222" s="12">
        <v>135.47999999999999</v>
      </c>
      <c r="K222" s="12">
        <v>0</v>
      </c>
      <c r="L222" s="12">
        <v>0</v>
      </c>
      <c r="M222" s="12">
        <v>0</v>
      </c>
      <c r="N222" s="12">
        <f>+SMar_InfraMR[[#This Row],[A.03.1 -  Longitud de Vías de Explotación No Electrificadas Troncales y Ramales (vía principal) (km)]]+SMar_InfraMR[[#This Row],[A.04.1 -  Longitud de Vías de Explotación Electrificadas Troncales y Ramales (vía principal) (km)]]</f>
        <v>135.47999999999999</v>
      </c>
      <c r="O222" s="12">
        <f>+SMar_InfraMR[[#This Row],[Total Vías (excluido Auxiliares)]]</f>
        <v>135.47999999999999</v>
      </c>
      <c r="P222" s="1">
        <v>19</v>
      </c>
      <c r="Q222" s="1">
        <v>1</v>
      </c>
      <c r="R222" s="1">
        <v>0</v>
      </c>
      <c r="S222" s="1">
        <f t="shared" si="31"/>
        <v>20</v>
      </c>
      <c r="T222" s="1">
        <v>0</v>
      </c>
      <c r="U222" s="1">
        <v>56</v>
      </c>
      <c r="V222" s="1">
        <v>0</v>
      </c>
      <c r="W222" s="1">
        <v>0</v>
      </c>
      <c r="X222" s="1">
        <v>0</v>
      </c>
      <c r="Y222" s="1">
        <f t="shared" si="32"/>
        <v>56</v>
      </c>
      <c r="Z222" s="1">
        <v>17</v>
      </c>
      <c r="AA222" s="1">
        <v>5</v>
      </c>
      <c r="AB222" s="1">
        <f>+SMar_InfraMR[[#This Row],[Total Pasos Vehiculares a Nivel]]</f>
        <v>56</v>
      </c>
      <c r="AC222" s="1">
        <f t="shared" si="33"/>
        <v>78</v>
      </c>
      <c r="AD222" s="1">
        <v>1</v>
      </c>
      <c r="AE222" s="1">
        <v>1</v>
      </c>
      <c r="AF222" s="1">
        <v>16</v>
      </c>
      <c r="AG222" s="1">
        <f t="shared" si="34"/>
        <v>18</v>
      </c>
      <c r="AH222" s="12">
        <v>41.3</v>
      </c>
      <c r="AI222" s="12">
        <v>0</v>
      </c>
      <c r="AJ222" s="12">
        <v>14.14</v>
      </c>
      <c r="AK222" s="12">
        <f t="shared" si="35"/>
        <v>55.44</v>
      </c>
      <c r="AL222" s="1">
        <v>3</v>
      </c>
      <c r="AM222" s="1">
        <v>2</v>
      </c>
      <c r="AN222" s="1">
        <v>32</v>
      </c>
      <c r="AO222" s="1">
        <f t="shared" si="36"/>
        <v>37</v>
      </c>
      <c r="AP222" s="1">
        <v>0</v>
      </c>
      <c r="AQ222" s="1">
        <v>0</v>
      </c>
      <c r="AR222" s="1">
        <v>0</v>
      </c>
      <c r="AS222" s="1">
        <f t="shared" si="37"/>
        <v>0</v>
      </c>
      <c r="AT222" s="1">
        <v>0</v>
      </c>
      <c r="AU222" s="1">
        <v>0</v>
      </c>
      <c r="AV222" s="1">
        <v>0</v>
      </c>
      <c r="AW222" s="1">
        <f t="shared" si="38"/>
        <v>0</v>
      </c>
      <c r="AX222" s="1">
        <v>104</v>
      </c>
      <c r="AY222" s="1">
        <v>42</v>
      </c>
      <c r="AZ222" s="1">
        <v>0</v>
      </c>
      <c r="BA222" s="1">
        <v>0</v>
      </c>
      <c r="BB222" s="1">
        <v>0</v>
      </c>
      <c r="BC222" s="1">
        <f t="shared" si="39"/>
        <v>146</v>
      </c>
      <c r="BD222" s="1">
        <v>7</v>
      </c>
      <c r="BE222" s="1">
        <v>0</v>
      </c>
      <c r="BF222" s="16">
        <v>1676</v>
      </c>
    </row>
    <row r="223" spans="1:58">
      <c r="A223" s="1">
        <v>2011</v>
      </c>
      <c r="B223" s="1" t="s">
        <v>120</v>
      </c>
      <c r="C223" s="12">
        <v>0</v>
      </c>
      <c r="D223" s="12">
        <v>55.44</v>
      </c>
      <c r="E223" s="12">
        <v>0</v>
      </c>
      <c r="F223" s="12">
        <v>0</v>
      </c>
      <c r="G223" s="12">
        <f t="shared" si="30"/>
        <v>55.44</v>
      </c>
      <c r="H223" s="12">
        <f>+SMar_InfraMR[[#This Row],[Total Líneas de Explotación ]]</f>
        <v>55.44</v>
      </c>
      <c r="I223" s="12">
        <f>+SMar_InfraMR[[#This Row],[Total Líneas de Explotación ]]</f>
        <v>55.44</v>
      </c>
      <c r="J223" s="12">
        <v>135.47999999999999</v>
      </c>
      <c r="K223" s="12">
        <v>0</v>
      </c>
      <c r="L223" s="12">
        <v>0</v>
      </c>
      <c r="M223" s="12">
        <v>0</v>
      </c>
      <c r="N223" s="12">
        <f>+SMar_InfraMR[[#This Row],[A.03.1 -  Longitud de Vías de Explotación No Electrificadas Troncales y Ramales (vía principal) (km)]]+SMar_InfraMR[[#This Row],[A.04.1 -  Longitud de Vías de Explotación Electrificadas Troncales y Ramales (vía principal) (km)]]</f>
        <v>135.47999999999999</v>
      </c>
      <c r="O223" s="12">
        <f>+SMar_InfraMR[[#This Row],[Total Vías (excluido Auxiliares)]]</f>
        <v>135.47999999999999</v>
      </c>
      <c r="P223" s="1">
        <v>19</v>
      </c>
      <c r="Q223" s="1">
        <v>1</v>
      </c>
      <c r="R223" s="1">
        <v>0</v>
      </c>
      <c r="S223" s="1">
        <f t="shared" si="31"/>
        <v>20</v>
      </c>
      <c r="T223" s="1">
        <v>0</v>
      </c>
      <c r="U223" s="1">
        <v>56</v>
      </c>
      <c r="V223" s="1">
        <v>0</v>
      </c>
      <c r="W223" s="1">
        <v>0</v>
      </c>
      <c r="X223" s="1">
        <v>0</v>
      </c>
      <c r="Y223" s="1">
        <f t="shared" si="32"/>
        <v>56</v>
      </c>
      <c r="Z223" s="1">
        <v>17</v>
      </c>
      <c r="AA223" s="1">
        <v>5</v>
      </c>
      <c r="AB223" s="1">
        <f>+SMar_InfraMR[[#This Row],[Total Pasos Vehiculares a Nivel]]</f>
        <v>56</v>
      </c>
      <c r="AC223" s="1">
        <f t="shared" si="33"/>
        <v>78</v>
      </c>
      <c r="AD223" s="1">
        <v>1</v>
      </c>
      <c r="AE223" s="1">
        <v>1</v>
      </c>
      <c r="AF223" s="1">
        <v>16</v>
      </c>
      <c r="AG223" s="1">
        <f t="shared" si="34"/>
        <v>18</v>
      </c>
      <c r="AH223" s="12">
        <v>41.3</v>
      </c>
      <c r="AI223" s="12">
        <v>0</v>
      </c>
      <c r="AJ223" s="12">
        <v>14.14</v>
      </c>
      <c r="AK223" s="12">
        <f t="shared" si="35"/>
        <v>55.44</v>
      </c>
      <c r="AL223" s="1">
        <v>3</v>
      </c>
      <c r="AM223" s="1">
        <v>2</v>
      </c>
      <c r="AN223" s="1">
        <v>32</v>
      </c>
      <c r="AO223" s="1">
        <f t="shared" si="36"/>
        <v>37</v>
      </c>
      <c r="AP223" s="1">
        <v>0</v>
      </c>
      <c r="AQ223" s="1">
        <v>0</v>
      </c>
      <c r="AR223" s="1">
        <v>0</v>
      </c>
      <c r="AS223" s="1">
        <f t="shared" si="37"/>
        <v>0</v>
      </c>
      <c r="AT223" s="1">
        <v>0</v>
      </c>
      <c r="AU223" s="1">
        <v>0</v>
      </c>
      <c r="AV223" s="1">
        <v>0</v>
      </c>
      <c r="AW223" s="1">
        <f t="shared" si="38"/>
        <v>0</v>
      </c>
      <c r="AX223" s="1">
        <v>104</v>
      </c>
      <c r="AY223" s="1">
        <v>42</v>
      </c>
      <c r="AZ223" s="1">
        <v>0</v>
      </c>
      <c r="BA223" s="1">
        <v>0</v>
      </c>
      <c r="BB223" s="1">
        <v>0</v>
      </c>
      <c r="BC223" s="1">
        <f t="shared" si="39"/>
        <v>146</v>
      </c>
      <c r="BD223" s="1">
        <v>7</v>
      </c>
      <c r="BE223" s="1">
        <v>0</v>
      </c>
      <c r="BF223" s="16">
        <v>1676</v>
      </c>
    </row>
    <row r="224" spans="1:58">
      <c r="A224" s="1">
        <v>2011</v>
      </c>
      <c r="B224" s="1" t="s">
        <v>121</v>
      </c>
      <c r="C224" s="12">
        <v>0</v>
      </c>
      <c r="D224" s="12">
        <v>55.44</v>
      </c>
      <c r="E224" s="12">
        <v>0</v>
      </c>
      <c r="F224" s="12">
        <v>0</v>
      </c>
      <c r="G224" s="12">
        <f t="shared" si="30"/>
        <v>55.44</v>
      </c>
      <c r="H224" s="12">
        <f>+SMar_InfraMR[[#This Row],[Total Líneas de Explotación ]]</f>
        <v>55.44</v>
      </c>
      <c r="I224" s="12">
        <f>+SMar_InfraMR[[#This Row],[Total Líneas de Explotación ]]</f>
        <v>55.44</v>
      </c>
      <c r="J224" s="12">
        <v>135.47999999999999</v>
      </c>
      <c r="K224" s="12">
        <v>0</v>
      </c>
      <c r="L224" s="12">
        <v>0</v>
      </c>
      <c r="M224" s="12">
        <v>0</v>
      </c>
      <c r="N224" s="12">
        <f>+SMar_InfraMR[[#This Row],[A.03.1 -  Longitud de Vías de Explotación No Electrificadas Troncales y Ramales (vía principal) (km)]]+SMar_InfraMR[[#This Row],[A.04.1 -  Longitud de Vías de Explotación Electrificadas Troncales y Ramales (vía principal) (km)]]</f>
        <v>135.47999999999999</v>
      </c>
      <c r="O224" s="12">
        <f>+SMar_InfraMR[[#This Row],[Total Vías (excluido Auxiliares)]]</f>
        <v>135.47999999999999</v>
      </c>
      <c r="P224" s="1">
        <v>19</v>
      </c>
      <c r="Q224" s="1">
        <v>1</v>
      </c>
      <c r="R224" s="1">
        <v>0</v>
      </c>
      <c r="S224" s="1">
        <f t="shared" si="31"/>
        <v>20</v>
      </c>
      <c r="T224" s="1">
        <v>0</v>
      </c>
      <c r="U224" s="1">
        <v>56</v>
      </c>
      <c r="V224" s="1">
        <v>0</v>
      </c>
      <c r="W224" s="1">
        <v>0</v>
      </c>
      <c r="X224" s="1">
        <v>0</v>
      </c>
      <c r="Y224" s="1">
        <f t="shared" si="32"/>
        <v>56</v>
      </c>
      <c r="Z224" s="1">
        <v>17</v>
      </c>
      <c r="AA224" s="1">
        <v>5</v>
      </c>
      <c r="AB224" s="1">
        <f>+SMar_InfraMR[[#This Row],[Total Pasos Vehiculares a Nivel]]</f>
        <v>56</v>
      </c>
      <c r="AC224" s="1">
        <f t="shared" si="33"/>
        <v>78</v>
      </c>
      <c r="AD224" s="1">
        <v>1</v>
      </c>
      <c r="AE224" s="1">
        <v>1</v>
      </c>
      <c r="AF224" s="1">
        <v>16</v>
      </c>
      <c r="AG224" s="1">
        <f t="shared" si="34"/>
        <v>18</v>
      </c>
      <c r="AH224" s="12">
        <v>41.3</v>
      </c>
      <c r="AI224" s="12">
        <v>0</v>
      </c>
      <c r="AJ224" s="12">
        <v>14.14</v>
      </c>
      <c r="AK224" s="12">
        <f t="shared" si="35"/>
        <v>55.44</v>
      </c>
      <c r="AL224" s="1">
        <v>3</v>
      </c>
      <c r="AM224" s="1">
        <v>2</v>
      </c>
      <c r="AN224" s="1">
        <v>32</v>
      </c>
      <c r="AO224" s="1">
        <f t="shared" si="36"/>
        <v>37</v>
      </c>
      <c r="AP224" s="1">
        <v>0</v>
      </c>
      <c r="AQ224" s="1">
        <v>0</v>
      </c>
      <c r="AR224" s="1">
        <v>0</v>
      </c>
      <c r="AS224" s="1">
        <f t="shared" si="37"/>
        <v>0</v>
      </c>
      <c r="AT224" s="1">
        <v>0</v>
      </c>
      <c r="AU224" s="1">
        <v>0</v>
      </c>
      <c r="AV224" s="1">
        <v>0</v>
      </c>
      <c r="AW224" s="1">
        <f t="shared" si="38"/>
        <v>0</v>
      </c>
      <c r="AX224" s="1">
        <v>104</v>
      </c>
      <c r="AY224" s="1">
        <v>42</v>
      </c>
      <c r="AZ224" s="1">
        <v>0</v>
      </c>
      <c r="BA224" s="1">
        <v>0</v>
      </c>
      <c r="BB224" s="1">
        <v>0</v>
      </c>
      <c r="BC224" s="1">
        <f t="shared" si="39"/>
        <v>146</v>
      </c>
      <c r="BD224" s="1">
        <v>7</v>
      </c>
      <c r="BE224" s="1">
        <v>0</v>
      </c>
      <c r="BF224" s="16">
        <v>1676</v>
      </c>
    </row>
    <row r="225" spans="1:58">
      <c r="A225" s="1">
        <v>2011</v>
      </c>
      <c r="B225" s="1" t="s">
        <v>122</v>
      </c>
      <c r="C225" s="12">
        <v>0</v>
      </c>
      <c r="D225" s="12">
        <v>55.44</v>
      </c>
      <c r="E225" s="12">
        <v>0</v>
      </c>
      <c r="F225" s="12">
        <v>0</v>
      </c>
      <c r="G225" s="12">
        <f t="shared" si="30"/>
        <v>55.44</v>
      </c>
      <c r="H225" s="12">
        <f>+SMar_InfraMR[[#This Row],[Total Líneas de Explotación ]]</f>
        <v>55.44</v>
      </c>
      <c r="I225" s="12">
        <f>+SMar_InfraMR[[#This Row],[Total Líneas de Explotación ]]</f>
        <v>55.44</v>
      </c>
      <c r="J225" s="12">
        <v>135.47999999999999</v>
      </c>
      <c r="K225" s="12">
        <v>0</v>
      </c>
      <c r="L225" s="12">
        <v>0</v>
      </c>
      <c r="M225" s="12">
        <v>0</v>
      </c>
      <c r="N225" s="12">
        <f>+SMar_InfraMR[[#This Row],[A.03.1 -  Longitud de Vías de Explotación No Electrificadas Troncales y Ramales (vía principal) (km)]]+SMar_InfraMR[[#This Row],[A.04.1 -  Longitud de Vías de Explotación Electrificadas Troncales y Ramales (vía principal) (km)]]</f>
        <v>135.47999999999999</v>
      </c>
      <c r="O225" s="12">
        <f>+SMar_InfraMR[[#This Row],[Total Vías (excluido Auxiliares)]]</f>
        <v>135.47999999999999</v>
      </c>
      <c r="P225" s="1">
        <v>19</v>
      </c>
      <c r="Q225" s="1">
        <v>1</v>
      </c>
      <c r="R225" s="1">
        <v>0</v>
      </c>
      <c r="S225" s="1">
        <f t="shared" si="31"/>
        <v>20</v>
      </c>
      <c r="T225" s="1">
        <v>0</v>
      </c>
      <c r="U225" s="1">
        <v>56</v>
      </c>
      <c r="V225" s="1">
        <v>0</v>
      </c>
      <c r="W225" s="1">
        <v>0</v>
      </c>
      <c r="X225" s="1">
        <v>0</v>
      </c>
      <c r="Y225" s="1">
        <f t="shared" si="32"/>
        <v>56</v>
      </c>
      <c r="Z225" s="1">
        <v>17</v>
      </c>
      <c r="AA225" s="1">
        <v>5</v>
      </c>
      <c r="AB225" s="1">
        <f>+SMar_InfraMR[[#This Row],[Total Pasos Vehiculares a Nivel]]</f>
        <v>56</v>
      </c>
      <c r="AC225" s="1">
        <f t="shared" si="33"/>
        <v>78</v>
      </c>
      <c r="AD225" s="1">
        <v>1</v>
      </c>
      <c r="AE225" s="1">
        <v>1</v>
      </c>
      <c r="AF225" s="1">
        <v>16</v>
      </c>
      <c r="AG225" s="1">
        <f t="shared" si="34"/>
        <v>18</v>
      </c>
      <c r="AH225" s="12">
        <v>41.3</v>
      </c>
      <c r="AI225" s="12">
        <v>0</v>
      </c>
      <c r="AJ225" s="12">
        <v>14.14</v>
      </c>
      <c r="AK225" s="12">
        <f t="shared" si="35"/>
        <v>55.44</v>
      </c>
      <c r="AL225" s="1">
        <v>3</v>
      </c>
      <c r="AM225" s="1">
        <v>2</v>
      </c>
      <c r="AN225" s="1">
        <v>32</v>
      </c>
      <c r="AO225" s="1">
        <f t="shared" si="36"/>
        <v>37</v>
      </c>
      <c r="AP225" s="1">
        <v>0</v>
      </c>
      <c r="AQ225" s="1">
        <v>0</v>
      </c>
      <c r="AR225" s="1">
        <v>0</v>
      </c>
      <c r="AS225" s="1">
        <f t="shared" si="37"/>
        <v>0</v>
      </c>
      <c r="AT225" s="1">
        <v>0</v>
      </c>
      <c r="AU225" s="1">
        <v>0</v>
      </c>
      <c r="AV225" s="1">
        <v>0</v>
      </c>
      <c r="AW225" s="1">
        <f t="shared" si="38"/>
        <v>0</v>
      </c>
      <c r="AX225" s="1">
        <v>104</v>
      </c>
      <c r="AY225" s="1">
        <v>42</v>
      </c>
      <c r="AZ225" s="1">
        <v>0</v>
      </c>
      <c r="BA225" s="1">
        <v>0</v>
      </c>
      <c r="BB225" s="1">
        <v>0</v>
      </c>
      <c r="BC225" s="1">
        <f t="shared" si="39"/>
        <v>146</v>
      </c>
      <c r="BD225" s="1">
        <v>7</v>
      </c>
      <c r="BE225" s="1">
        <v>0</v>
      </c>
      <c r="BF225" s="16">
        <v>1676</v>
      </c>
    </row>
    <row r="226" spans="1:58">
      <c r="A226" s="1">
        <v>2011</v>
      </c>
      <c r="B226" s="1" t="s">
        <v>123</v>
      </c>
      <c r="C226" s="12">
        <v>0</v>
      </c>
      <c r="D226" s="12">
        <v>55.44</v>
      </c>
      <c r="E226" s="12">
        <v>0</v>
      </c>
      <c r="F226" s="12">
        <v>0</v>
      </c>
      <c r="G226" s="12">
        <f t="shared" si="30"/>
        <v>55.44</v>
      </c>
      <c r="H226" s="12">
        <f>+SMar_InfraMR[[#This Row],[Total Líneas de Explotación ]]</f>
        <v>55.44</v>
      </c>
      <c r="I226" s="12">
        <f>+SMar_InfraMR[[#This Row],[Total Líneas de Explotación ]]</f>
        <v>55.44</v>
      </c>
      <c r="J226" s="12">
        <v>135.47999999999999</v>
      </c>
      <c r="K226" s="12">
        <v>0</v>
      </c>
      <c r="L226" s="12">
        <v>0</v>
      </c>
      <c r="M226" s="12">
        <v>0</v>
      </c>
      <c r="N226" s="12">
        <f>+SMar_InfraMR[[#This Row],[A.03.1 -  Longitud de Vías de Explotación No Electrificadas Troncales y Ramales (vía principal) (km)]]+SMar_InfraMR[[#This Row],[A.04.1 -  Longitud de Vías de Explotación Electrificadas Troncales y Ramales (vía principal) (km)]]</f>
        <v>135.47999999999999</v>
      </c>
      <c r="O226" s="12">
        <f>+SMar_InfraMR[[#This Row],[Total Vías (excluido Auxiliares)]]</f>
        <v>135.47999999999999</v>
      </c>
      <c r="P226" s="1">
        <v>19</v>
      </c>
      <c r="Q226" s="1">
        <v>1</v>
      </c>
      <c r="R226" s="1">
        <v>0</v>
      </c>
      <c r="S226" s="1">
        <f t="shared" si="31"/>
        <v>20</v>
      </c>
      <c r="T226" s="1">
        <v>0</v>
      </c>
      <c r="U226" s="1">
        <v>56</v>
      </c>
      <c r="V226" s="1">
        <v>0</v>
      </c>
      <c r="W226" s="1">
        <v>0</v>
      </c>
      <c r="X226" s="1">
        <v>0</v>
      </c>
      <c r="Y226" s="1">
        <f t="shared" si="32"/>
        <v>56</v>
      </c>
      <c r="Z226" s="1">
        <v>17</v>
      </c>
      <c r="AA226" s="1">
        <v>5</v>
      </c>
      <c r="AB226" s="1">
        <f>+SMar_InfraMR[[#This Row],[Total Pasos Vehiculares a Nivel]]</f>
        <v>56</v>
      </c>
      <c r="AC226" s="1">
        <f t="shared" si="33"/>
        <v>78</v>
      </c>
      <c r="AD226" s="1">
        <v>1</v>
      </c>
      <c r="AE226" s="1">
        <v>1</v>
      </c>
      <c r="AF226" s="1">
        <v>16</v>
      </c>
      <c r="AG226" s="1">
        <f t="shared" si="34"/>
        <v>18</v>
      </c>
      <c r="AH226" s="12">
        <v>41.3</v>
      </c>
      <c r="AI226" s="12">
        <v>0</v>
      </c>
      <c r="AJ226" s="12">
        <v>14.14</v>
      </c>
      <c r="AK226" s="12">
        <f t="shared" si="35"/>
        <v>55.44</v>
      </c>
      <c r="AL226" s="1">
        <v>3</v>
      </c>
      <c r="AM226" s="1">
        <v>2</v>
      </c>
      <c r="AN226" s="1">
        <v>32</v>
      </c>
      <c r="AO226" s="1">
        <f t="shared" si="36"/>
        <v>37</v>
      </c>
      <c r="AP226" s="1">
        <v>0</v>
      </c>
      <c r="AQ226" s="1">
        <v>0</v>
      </c>
      <c r="AR226" s="1">
        <v>0</v>
      </c>
      <c r="AS226" s="1">
        <f t="shared" si="37"/>
        <v>0</v>
      </c>
      <c r="AT226" s="1">
        <v>0</v>
      </c>
      <c r="AU226" s="1">
        <v>0</v>
      </c>
      <c r="AV226" s="1">
        <v>0</v>
      </c>
      <c r="AW226" s="1">
        <f t="shared" si="38"/>
        <v>0</v>
      </c>
      <c r="AX226" s="1">
        <v>104</v>
      </c>
      <c r="AY226" s="1">
        <v>42</v>
      </c>
      <c r="AZ226" s="1">
        <v>0</v>
      </c>
      <c r="BA226" s="1">
        <v>0</v>
      </c>
      <c r="BB226" s="1">
        <v>0</v>
      </c>
      <c r="BC226" s="1">
        <f t="shared" si="39"/>
        <v>146</v>
      </c>
      <c r="BD226" s="1">
        <v>7</v>
      </c>
      <c r="BE226" s="1">
        <v>0</v>
      </c>
      <c r="BF226" s="16">
        <v>1676</v>
      </c>
    </row>
    <row r="227" spans="1:58">
      <c r="A227" s="1">
        <v>2011</v>
      </c>
      <c r="B227" s="1" t="s">
        <v>124</v>
      </c>
      <c r="C227" s="12">
        <v>0</v>
      </c>
      <c r="D227" s="12">
        <v>55.44</v>
      </c>
      <c r="E227" s="12">
        <v>0</v>
      </c>
      <c r="F227" s="12">
        <v>0</v>
      </c>
      <c r="G227" s="12">
        <f t="shared" si="30"/>
        <v>55.44</v>
      </c>
      <c r="H227" s="12">
        <f>+SMar_InfraMR[[#This Row],[Total Líneas de Explotación ]]</f>
        <v>55.44</v>
      </c>
      <c r="I227" s="12">
        <f>+SMar_InfraMR[[#This Row],[Total Líneas de Explotación ]]</f>
        <v>55.44</v>
      </c>
      <c r="J227" s="12">
        <v>135.47999999999999</v>
      </c>
      <c r="K227" s="12">
        <v>0</v>
      </c>
      <c r="L227" s="12">
        <v>0</v>
      </c>
      <c r="M227" s="12">
        <v>0</v>
      </c>
      <c r="N227" s="12">
        <f>+SMar_InfraMR[[#This Row],[A.03.1 -  Longitud de Vías de Explotación No Electrificadas Troncales y Ramales (vía principal) (km)]]+SMar_InfraMR[[#This Row],[A.04.1 -  Longitud de Vías de Explotación Electrificadas Troncales y Ramales (vía principal) (km)]]</f>
        <v>135.47999999999999</v>
      </c>
      <c r="O227" s="12">
        <f>+SMar_InfraMR[[#This Row],[Total Vías (excluido Auxiliares)]]</f>
        <v>135.47999999999999</v>
      </c>
      <c r="P227" s="1">
        <v>19</v>
      </c>
      <c r="Q227" s="1">
        <v>1</v>
      </c>
      <c r="R227" s="1">
        <v>0</v>
      </c>
      <c r="S227" s="1">
        <f t="shared" si="31"/>
        <v>20</v>
      </c>
      <c r="T227" s="1">
        <v>0</v>
      </c>
      <c r="U227" s="1">
        <v>56</v>
      </c>
      <c r="V227" s="1">
        <v>0</v>
      </c>
      <c r="W227" s="1">
        <v>0</v>
      </c>
      <c r="X227" s="1">
        <v>0</v>
      </c>
      <c r="Y227" s="1">
        <f t="shared" si="32"/>
        <v>56</v>
      </c>
      <c r="Z227" s="1">
        <v>17</v>
      </c>
      <c r="AA227" s="1">
        <v>5</v>
      </c>
      <c r="AB227" s="1">
        <f>+SMar_InfraMR[[#This Row],[Total Pasos Vehiculares a Nivel]]</f>
        <v>56</v>
      </c>
      <c r="AC227" s="1">
        <f t="shared" si="33"/>
        <v>78</v>
      </c>
      <c r="AD227" s="1">
        <v>1</v>
      </c>
      <c r="AE227" s="1">
        <v>1</v>
      </c>
      <c r="AF227" s="1">
        <v>16</v>
      </c>
      <c r="AG227" s="1">
        <f t="shared" si="34"/>
        <v>18</v>
      </c>
      <c r="AH227" s="12">
        <v>41.3</v>
      </c>
      <c r="AI227" s="12">
        <v>0</v>
      </c>
      <c r="AJ227" s="12">
        <v>14.14</v>
      </c>
      <c r="AK227" s="12">
        <f t="shared" si="35"/>
        <v>55.44</v>
      </c>
      <c r="AL227" s="1">
        <v>3</v>
      </c>
      <c r="AM227" s="1">
        <v>2</v>
      </c>
      <c r="AN227" s="1">
        <v>32</v>
      </c>
      <c r="AO227" s="1">
        <f t="shared" si="36"/>
        <v>37</v>
      </c>
      <c r="AP227" s="1">
        <v>0</v>
      </c>
      <c r="AQ227" s="1">
        <v>0</v>
      </c>
      <c r="AR227" s="1">
        <v>0</v>
      </c>
      <c r="AS227" s="1">
        <f t="shared" si="37"/>
        <v>0</v>
      </c>
      <c r="AT227" s="1">
        <v>0</v>
      </c>
      <c r="AU227" s="1">
        <v>0</v>
      </c>
      <c r="AV227" s="1">
        <v>0</v>
      </c>
      <c r="AW227" s="1">
        <f t="shared" si="38"/>
        <v>0</v>
      </c>
      <c r="AX227" s="1">
        <v>104</v>
      </c>
      <c r="AY227" s="1">
        <v>42</v>
      </c>
      <c r="AZ227" s="1">
        <v>0</v>
      </c>
      <c r="BA227" s="1">
        <v>0</v>
      </c>
      <c r="BB227" s="1">
        <v>0</v>
      </c>
      <c r="BC227" s="1">
        <f t="shared" si="39"/>
        <v>146</v>
      </c>
      <c r="BD227" s="1">
        <v>7</v>
      </c>
      <c r="BE227" s="1">
        <v>0</v>
      </c>
      <c r="BF227" s="16">
        <v>1676</v>
      </c>
    </row>
    <row r="228" spans="1:58">
      <c r="A228" s="1">
        <v>2011</v>
      </c>
      <c r="B228" s="1" t="s">
        <v>125</v>
      </c>
      <c r="C228" s="12">
        <v>0</v>
      </c>
      <c r="D228" s="12">
        <v>55.44</v>
      </c>
      <c r="E228" s="12">
        <v>0</v>
      </c>
      <c r="F228" s="12">
        <v>0</v>
      </c>
      <c r="G228" s="12">
        <f t="shared" si="30"/>
        <v>55.44</v>
      </c>
      <c r="H228" s="12">
        <f>+SMar_InfraMR[[#This Row],[Total Líneas de Explotación ]]</f>
        <v>55.44</v>
      </c>
      <c r="I228" s="12">
        <f>+SMar_InfraMR[[#This Row],[Total Líneas de Explotación ]]</f>
        <v>55.44</v>
      </c>
      <c r="J228" s="12">
        <v>135.47999999999999</v>
      </c>
      <c r="K228" s="12">
        <v>0</v>
      </c>
      <c r="L228" s="12">
        <v>0</v>
      </c>
      <c r="M228" s="12">
        <v>0</v>
      </c>
      <c r="N228" s="12">
        <f>+SMar_InfraMR[[#This Row],[A.03.1 -  Longitud de Vías de Explotación No Electrificadas Troncales y Ramales (vía principal) (km)]]+SMar_InfraMR[[#This Row],[A.04.1 -  Longitud de Vías de Explotación Electrificadas Troncales y Ramales (vía principal) (km)]]</f>
        <v>135.47999999999999</v>
      </c>
      <c r="O228" s="12">
        <f>+SMar_InfraMR[[#This Row],[Total Vías (excluido Auxiliares)]]</f>
        <v>135.47999999999999</v>
      </c>
      <c r="P228" s="1">
        <v>19</v>
      </c>
      <c r="Q228" s="1">
        <v>1</v>
      </c>
      <c r="R228" s="1">
        <v>0</v>
      </c>
      <c r="S228" s="1">
        <f t="shared" si="31"/>
        <v>20</v>
      </c>
      <c r="T228" s="1">
        <v>0</v>
      </c>
      <c r="U228" s="1">
        <v>56</v>
      </c>
      <c r="V228" s="1">
        <v>0</v>
      </c>
      <c r="W228" s="1">
        <v>0</v>
      </c>
      <c r="X228" s="1">
        <v>0</v>
      </c>
      <c r="Y228" s="1">
        <f t="shared" si="32"/>
        <v>56</v>
      </c>
      <c r="Z228" s="1">
        <v>17</v>
      </c>
      <c r="AA228" s="1">
        <v>5</v>
      </c>
      <c r="AB228" s="1">
        <f>+SMar_InfraMR[[#This Row],[Total Pasos Vehiculares a Nivel]]</f>
        <v>56</v>
      </c>
      <c r="AC228" s="1">
        <f t="shared" si="33"/>
        <v>78</v>
      </c>
      <c r="AD228" s="1">
        <v>1</v>
      </c>
      <c r="AE228" s="1">
        <v>1</v>
      </c>
      <c r="AF228" s="1">
        <v>16</v>
      </c>
      <c r="AG228" s="1">
        <f t="shared" si="34"/>
        <v>18</v>
      </c>
      <c r="AH228" s="12">
        <v>41.3</v>
      </c>
      <c r="AI228" s="12">
        <v>0</v>
      </c>
      <c r="AJ228" s="12">
        <v>14.14</v>
      </c>
      <c r="AK228" s="12">
        <f t="shared" si="35"/>
        <v>55.44</v>
      </c>
      <c r="AL228" s="1">
        <v>3</v>
      </c>
      <c r="AM228" s="1">
        <v>2</v>
      </c>
      <c r="AN228" s="1">
        <v>32</v>
      </c>
      <c r="AO228" s="1">
        <f t="shared" si="36"/>
        <v>37</v>
      </c>
      <c r="AP228" s="1">
        <v>0</v>
      </c>
      <c r="AQ228" s="1">
        <v>0</v>
      </c>
      <c r="AR228" s="1">
        <v>0</v>
      </c>
      <c r="AS228" s="1">
        <f t="shared" si="37"/>
        <v>0</v>
      </c>
      <c r="AT228" s="1">
        <v>0</v>
      </c>
      <c r="AU228" s="1">
        <v>0</v>
      </c>
      <c r="AV228" s="1">
        <v>0</v>
      </c>
      <c r="AW228" s="1">
        <f t="shared" si="38"/>
        <v>0</v>
      </c>
      <c r="AX228" s="1">
        <v>104</v>
      </c>
      <c r="AY228" s="1">
        <v>42</v>
      </c>
      <c r="AZ228" s="1">
        <v>0</v>
      </c>
      <c r="BA228" s="1">
        <v>0</v>
      </c>
      <c r="BB228" s="1">
        <v>0</v>
      </c>
      <c r="BC228" s="1">
        <f t="shared" si="39"/>
        <v>146</v>
      </c>
      <c r="BD228" s="1">
        <v>7</v>
      </c>
      <c r="BE228" s="1">
        <v>0</v>
      </c>
      <c r="BF228" s="16">
        <v>1676</v>
      </c>
    </row>
    <row r="229" spans="1:58">
      <c r="A229" s="1">
        <v>2011</v>
      </c>
      <c r="B229" s="1" t="s">
        <v>126</v>
      </c>
      <c r="C229" s="12">
        <v>0</v>
      </c>
      <c r="D229" s="12">
        <v>55.44</v>
      </c>
      <c r="E229" s="12">
        <v>0</v>
      </c>
      <c r="F229" s="12">
        <v>0</v>
      </c>
      <c r="G229" s="12">
        <f t="shared" si="30"/>
        <v>55.44</v>
      </c>
      <c r="H229" s="12">
        <f>+SMar_InfraMR[[#This Row],[Total Líneas de Explotación ]]</f>
        <v>55.44</v>
      </c>
      <c r="I229" s="12">
        <f>+SMar_InfraMR[[#This Row],[Total Líneas de Explotación ]]</f>
        <v>55.44</v>
      </c>
      <c r="J229" s="12">
        <v>135.47999999999999</v>
      </c>
      <c r="K229" s="12">
        <v>0</v>
      </c>
      <c r="L229" s="12">
        <v>0</v>
      </c>
      <c r="M229" s="12">
        <v>0</v>
      </c>
      <c r="N229" s="12">
        <f>+SMar_InfraMR[[#This Row],[A.03.1 -  Longitud de Vías de Explotación No Electrificadas Troncales y Ramales (vía principal) (km)]]+SMar_InfraMR[[#This Row],[A.04.1 -  Longitud de Vías de Explotación Electrificadas Troncales y Ramales (vía principal) (km)]]</f>
        <v>135.47999999999999</v>
      </c>
      <c r="O229" s="12">
        <f>+SMar_InfraMR[[#This Row],[Total Vías (excluido Auxiliares)]]</f>
        <v>135.47999999999999</v>
      </c>
      <c r="P229" s="1">
        <v>19</v>
      </c>
      <c r="Q229" s="1">
        <v>1</v>
      </c>
      <c r="R229" s="1">
        <v>0</v>
      </c>
      <c r="S229" s="1">
        <f t="shared" si="31"/>
        <v>20</v>
      </c>
      <c r="T229" s="1">
        <v>0</v>
      </c>
      <c r="U229" s="1">
        <v>56</v>
      </c>
      <c r="V229" s="1">
        <v>0</v>
      </c>
      <c r="W229" s="1">
        <v>0</v>
      </c>
      <c r="X229" s="1">
        <v>0</v>
      </c>
      <c r="Y229" s="1">
        <f t="shared" si="32"/>
        <v>56</v>
      </c>
      <c r="Z229" s="1">
        <v>17</v>
      </c>
      <c r="AA229" s="1">
        <v>5</v>
      </c>
      <c r="AB229" s="1">
        <f>+SMar_InfraMR[[#This Row],[Total Pasos Vehiculares a Nivel]]</f>
        <v>56</v>
      </c>
      <c r="AC229" s="1">
        <f t="shared" si="33"/>
        <v>78</v>
      </c>
      <c r="AD229" s="1">
        <v>1</v>
      </c>
      <c r="AE229" s="1">
        <v>1</v>
      </c>
      <c r="AF229" s="1">
        <v>16</v>
      </c>
      <c r="AG229" s="1">
        <f t="shared" si="34"/>
        <v>18</v>
      </c>
      <c r="AH229" s="12">
        <v>41.3</v>
      </c>
      <c r="AI229" s="12">
        <v>0</v>
      </c>
      <c r="AJ229" s="12">
        <v>14.14</v>
      </c>
      <c r="AK229" s="12">
        <f t="shared" si="35"/>
        <v>55.44</v>
      </c>
      <c r="AL229" s="1">
        <v>3</v>
      </c>
      <c r="AM229" s="1">
        <v>2</v>
      </c>
      <c r="AN229" s="1">
        <v>32</v>
      </c>
      <c r="AO229" s="1">
        <f t="shared" si="36"/>
        <v>37</v>
      </c>
      <c r="AP229" s="1">
        <v>0</v>
      </c>
      <c r="AQ229" s="1">
        <v>0</v>
      </c>
      <c r="AR229" s="1">
        <v>0</v>
      </c>
      <c r="AS229" s="1">
        <f t="shared" si="37"/>
        <v>0</v>
      </c>
      <c r="AT229" s="1">
        <v>0</v>
      </c>
      <c r="AU229" s="1">
        <v>0</v>
      </c>
      <c r="AV229" s="1">
        <v>0</v>
      </c>
      <c r="AW229" s="1">
        <f t="shared" si="38"/>
        <v>0</v>
      </c>
      <c r="AX229" s="1">
        <v>104</v>
      </c>
      <c r="AY229" s="1">
        <v>42</v>
      </c>
      <c r="AZ229" s="1">
        <v>0</v>
      </c>
      <c r="BA229" s="1">
        <v>0</v>
      </c>
      <c r="BB229" s="1">
        <v>0</v>
      </c>
      <c r="BC229" s="1">
        <f t="shared" si="39"/>
        <v>146</v>
      </c>
      <c r="BD229" s="1">
        <v>7</v>
      </c>
      <c r="BE229" s="1">
        <v>0</v>
      </c>
      <c r="BF229" s="16">
        <v>1676</v>
      </c>
    </row>
    <row r="230" spans="1:58">
      <c r="A230" s="1">
        <v>2012</v>
      </c>
      <c r="B230" s="1" t="s">
        <v>115</v>
      </c>
      <c r="C230" s="12">
        <v>0</v>
      </c>
      <c r="D230" s="12">
        <v>55.44</v>
      </c>
      <c r="E230" s="12">
        <v>0</v>
      </c>
      <c r="F230" s="12">
        <v>0</v>
      </c>
      <c r="G230" s="12">
        <f t="shared" si="30"/>
        <v>55.44</v>
      </c>
      <c r="H230" s="12">
        <f>+SMar_InfraMR[[#This Row],[Total Líneas de Explotación ]]</f>
        <v>55.44</v>
      </c>
      <c r="I230" s="12">
        <f>+SMar_InfraMR[[#This Row],[Total Líneas de Explotación ]]</f>
        <v>55.44</v>
      </c>
      <c r="J230" s="12">
        <v>135.47999999999999</v>
      </c>
      <c r="K230" s="12">
        <v>0</v>
      </c>
      <c r="L230" s="12">
        <v>0</v>
      </c>
      <c r="M230" s="12">
        <v>0</v>
      </c>
      <c r="N230" s="12">
        <f>+SMar_InfraMR[[#This Row],[A.03.1 -  Longitud de Vías de Explotación No Electrificadas Troncales y Ramales (vía principal) (km)]]+SMar_InfraMR[[#This Row],[A.04.1 -  Longitud de Vías de Explotación Electrificadas Troncales y Ramales (vía principal) (km)]]</f>
        <v>135.47999999999999</v>
      </c>
      <c r="O230" s="12">
        <f>+SMar_InfraMR[[#This Row],[Total Vías (excluido Auxiliares)]]</f>
        <v>135.47999999999999</v>
      </c>
      <c r="P230" s="1">
        <v>19</v>
      </c>
      <c r="Q230" s="1">
        <v>1</v>
      </c>
      <c r="R230" s="1">
        <v>0</v>
      </c>
      <c r="S230" s="1">
        <f t="shared" si="31"/>
        <v>20</v>
      </c>
      <c r="T230" s="1">
        <v>0</v>
      </c>
      <c r="U230" s="1">
        <v>56</v>
      </c>
      <c r="V230" s="1">
        <v>0</v>
      </c>
      <c r="W230" s="1">
        <v>0</v>
      </c>
      <c r="X230" s="1">
        <v>0</v>
      </c>
      <c r="Y230" s="1">
        <f t="shared" si="32"/>
        <v>56</v>
      </c>
      <c r="Z230" s="1">
        <v>17</v>
      </c>
      <c r="AA230" s="1">
        <v>5</v>
      </c>
      <c r="AB230" s="1">
        <f>+SMar_InfraMR[[#This Row],[Total Pasos Vehiculares a Nivel]]</f>
        <v>56</v>
      </c>
      <c r="AC230" s="1">
        <f t="shared" si="33"/>
        <v>78</v>
      </c>
      <c r="AD230" s="1">
        <v>1</v>
      </c>
      <c r="AE230" s="1">
        <v>1</v>
      </c>
      <c r="AF230" s="1">
        <v>16</v>
      </c>
      <c r="AG230" s="1">
        <f t="shared" si="34"/>
        <v>18</v>
      </c>
      <c r="AH230" s="12">
        <v>41.3</v>
      </c>
      <c r="AI230" s="12">
        <v>0</v>
      </c>
      <c r="AJ230" s="12">
        <v>14.14</v>
      </c>
      <c r="AK230" s="12">
        <f t="shared" si="35"/>
        <v>55.44</v>
      </c>
      <c r="AL230" s="1">
        <v>3</v>
      </c>
      <c r="AM230" s="1">
        <v>2</v>
      </c>
      <c r="AN230" s="1">
        <v>32</v>
      </c>
      <c r="AO230" s="1">
        <f t="shared" si="36"/>
        <v>37</v>
      </c>
      <c r="AP230" s="1">
        <v>0</v>
      </c>
      <c r="AQ230" s="1">
        <v>0</v>
      </c>
      <c r="AR230" s="1">
        <v>0</v>
      </c>
      <c r="AS230" s="1">
        <f t="shared" si="37"/>
        <v>0</v>
      </c>
      <c r="AT230" s="1">
        <v>0</v>
      </c>
      <c r="AU230" s="1">
        <v>0</v>
      </c>
      <c r="AV230" s="1">
        <v>0</v>
      </c>
      <c r="AW230" s="1">
        <f t="shared" si="38"/>
        <v>0</v>
      </c>
      <c r="AX230" s="1">
        <v>104</v>
      </c>
      <c r="AY230" s="1">
        <v>42</v>
      </c>
      <c r="AZ230" s="1">
        <v>0</v>
      </c>
      <c r="BA230" s="1">
        <v>0</v>
      </c>
      <c r="BB230" s="1">
        <v>0</v>
      </c>
      <c r="BC230" s="1">
        <f t="shared" si="39"/>
        <v>146</v>
      </c>
      <c r="BD230" s="1">
        <v>7</v>
      </c>
      <c r="BE230" s="1">
        <v>0</v>
      </c>
      <c r="BF230" s="16">
        <v>1676</v>
      </c>
    </row>
    <row r="231" spans="1:58">
      <c r="A231" s="1">
        <v>2012</v>
      </c>
      <c r="B231" s="1" t="s">
        <v>116</v>
      </c>
      <c r="C231" s="12">
        <v>0</v>
      </c>
      <c r="D231" s="12">
        <v>55.44</v>
      </c>
      <c r="E231" s="12">
        <v>0</v>
      </c>
      <c r="F231" s="12">
        <v>0</v>
      </c>
      <c r="G231" s="12">
        <f t="shared" si="30"/>
        <v>55.44</v>
      </c>
      <c r="H231" s="12">
        <f>+SMar_InfraMR[[#This Row],[Total Líneas de Explotación ]]</f>
        <v>55.44</v>
      </c>
      <c r="I231" s="12">
        <f>+SMar_InfraMR[[#This Row],[Total Líneas de Explotación ]]</f>
        <v>55.44</v>
      </c>
      <c r="J231" s="12">
        <v>135.47999999999999</v>
      </c>
      <c r="K231" s="12">
        <v>0</v>
      </c>
      <c r="L231" s="12">
        <v>0</v>
      </c>
      <c r="M231" s="12">
        <v>0</v>
      </c>
      <c r="N231" s="12">
        <f>+SMar_InfraMR[[#This Row],[A.03.1 -  Longitud de Vías de Explotación No Electrificadas Troncales y Ramales (vía principal) (km)]]+SMar_InfraMR[[#This Row],[A.04.1 -  Longitud de Vías de Explotación Electrificadas Troncales y Ramales (vía principal) (km)]]</f>
        <v>135.47999999999999</v>
      </c>
      <c r="O231" s="12">
        <f>+SMar_InfraMR[[#This Row],[Total Vías (excluido Auxiliares)]]</f>
        <v>135.47999999999999</v>
      </c>
      <c r="P231" s="1">
        <v>19</v>
      </c>
      <c r="Q231" s="1">
        <v>1</v>
      </c>
      <c r="R231" s="1">
        <v>0</v>
      </c>
      <c r="S231" s="1">
        <f t="shared" si="31"/>
        <v>20</v>
      </c>
      <c r="T231" s="1">
        <v>0</v>
      </c>
      <c r="U231" s="1">
        <v>56</v>
      </c>
      <c r="V231" s="1">
        <v>0</v>
      </c>
      <c r="W231" s="1">
        <v>0</v>
      </c>
      <c r="X231" s="1">
        <v>0</v>
      </c>
      <c r="Y231" s="1">
        <f t="shared" si="32"/>
        <v>56</v>
      </c>
      <c r="Z231" s="1">
        <v>17</v>
      </c>
      <c r="AA231" s="1">
        <v>5</v>
      </c>
      <c r="AB231" s="1">
        <f>+SMar_InfraMR[[#This Row],[Total Pasos Vehiculares a Nivel]]</f>
        <v>56</v>
      </c>
      <c r="AC231" s="1">
        <f t="shared" si="33"/>
        <v>78</v>
      </c>
      <c r="AD231" s="1">
        <v>1</v>
      </c>
      <c r="AE231" s="1">
        <v>1</v>
      </c>
      <c r="AF231" s="1">
        <v>16</v>
      </c>
      <c r="AG231" s="1">
        <f t="shared" si="34"/>
        <v>18</v>
      </c>
      <c r="AH231" s="12">
        <v>41.3</v>
      </c>
      <c r="AI231" s="12">
        <v>0</v>
      </c>
      <c r="AJ231" s="12">
        <v>14.14</v>
      </c>
      <c r="AK231" s="12">
        <f t="shared" si="35"/>
        <v>55.44</v>
      </c>
      <c r="AL231" s="1">
        <v>3</v>
      </c>
      <c r="AM231" s="1">
        <v>2</v>
      </c>
      <c r="AN231" s="1">
        <v>32</v>
      </c>
      <c r="AO231" s="1">
        <f t="shared" si="36"/>
        <v>37</v>
      </c>
      <c r="AP231" s="1">
        <v>0</v>
      </c>
      <c r="AQ231" s="1">
        <v>0</v>
      </c>
      <c r="AR231" s="1">
        <v>0</v>
      </c>
      <c r="AS231" s="1">
        <f t="shared" si="37"/>
        <v>0</v>
      </c>
      <c r="AT231" s="1">
        <v>0</v>
      </c>
      <c r="AU231" s="1">
        <v>0</v>
      </c>
      <c r="AV231" s="1">
        <v>0</v>
      </c>
      <c r="AW231" s="1">
        <f t="shared" si="38"/>
        <v>0</v>
      </c>
      <c r="AX231" s="1">
        <v>104</v>
      </c>
      <c r="AY231" s="1">
        <v>42</v>
      </c>
      <c r="AZ231" s="1">
        <v>0</v>
      </c>
      <c r="BA231" s="1">
        <v>0</v>
      </c>
      <c r="BB231" s="1">
        <v>0</v>
      </c>
      <c r="BC231" s="1">
        <f t="shared" si="39"/>
        <v>146</v>
      </c>
      <c r="BD231" s="1">
        <v>7</v>
      </c>
      <c r="BE231" s="1">
        <v>0</v>
      </c>
      <c r="BF231" s="16">
        <v>1676</v>
      </c>
    </row>
    <row r="232" spans="1:58">
      <c r="A232" s="1">
        <v>2012</v>
      </c>
      <c r="B232" s="1" t="s">
        <v>117</v>
      </c>
      <c r="C232" s="12">
        <v>0</v>
      </c>
      <c r="D232" s="12">
        <v>55.44</v>
      </c>
      <c r="E232" s="12">
        <v>0</v>
      </c>
      <c r="F232" s="12">
        <v>0</v>
      </c>
      <c r="G232" s="12">
        <f t="shared" si="30"/>
        <v>55.44</v>
      </c>
      <c r="H232" s="12">
        <f>+SMar_InfraMR[[#This Row],[Total Líneas de Explotación ]]</f>
        <v>55.44</v>
      </c>
      <c r="I232" s="12">
        <f>+SMar_InfraMR[[#This Row],[Total Líneas de Explotación ]]</f>
        <v>55.44</v>
      </c>
      <c r="J232" s="12">
        <v>135.47999999999999</v>
      </c>
      <c r="K232" s="12">
        <v>0</v>
      </c>
      <c r="L232" s="12">
        <v>0</v>
      </c>
      <c r="M232" s="12">
        <v>0</v>
      </c>
      <c r="N232" s="12">
        <f>+SMar_InfraMR[[#This Row],[A.03.1 -  Longitud de Vías de Explotación No Electrificadas Troncales y Ramales (vía principal) (km)]]+SMar_InfraMR[[#This Row],[A.04.1 -  Longitud de Vías de Explotación Electrificadas Troncales y Ramales (vía principal) (km)]]</f>
        <v>135.47999999999999</v>
      </c>
      <c r="O232" s="12">
        <f>+SMar_InfraMR[[#This Row],[Total Vías (excluido Auxiliares)]]</f>
        <v>135.47999999999999</v>
      </c>
      <c r="P232" s="1">
        <v>19</v>
      </c>
      <c r="Q232" s="1">
        <v>1</v>
      </c>
      <c r="R232" s="1">
        <v>0</v>
      </c>
      <c r="S232" s="1">
        <f t="shared" si="31"/>
        <v>20</v>
      </c>
      <c r="T232" s="1">
        <v>0</v>
      </c>
      <c r="U232" s="1">
        <v>56</v>
      </c>
      <c r="V232" s="1">
        <v>0</v>
      </c>
      <c r="W232" s="1">
        <v>0</v>
      </c>
      <c r="X232" s="1">
        <v>0</v>
      </c>
      <c r="Y232" s="1">
        <f t="shared" si="32"/>
        <v>56</v>
      </c>
      <c r="Z232" s="1">
        <v>17</v>
      </c>
      <c r="AA232" s="1">
        <v>5</v>
      </c>
      <c r="AB232" s="1">
        <f>+SMar_InfraMR[[#This Row],[Total Pasos Vehiculares a Nivel]]</f>
        <v>56</v>
      </c>
      <c r="AC232" s="1">
        <f t="shared" si="33"/>
        <v>78</v>
      </c>
      <c r="AD232" s="1">
        <v>1</v>
      </c>
      <c r="AE232" s="1">
        <v>1</v>
      </c>
      <c r="AF232" s="1">
        <v>16</v>
      </c>
      <c r="AG232" s="1">
        <f t="shared" si="34"/>
        <v>18</v>
      </c>
      <c r="AH232" s="12">
        <v>41.3</v>
      </c>
      <c r="AI232" s="12">
        <v>0</v>
      </c>
      <c r="AJ232" s="12">
        <v>14.14</v>
      </c>
      <c r="AK232" s="12">
        <f t="shared" si="35"/>
        <v>55.44</v>
      </c>
      <c r="AL232" s="1">
        <v>3</v>
      </c>
      <c r="AM232" s="1">
        <v>2</v>
      </c>
      <c r="AN232" s="1">
        <v>32</v>
      </c>
      <c r="AO232" s="1">
        <f t="shared" si="36"/>
        <v>37</v>
      </c>
      <c r="AP232" s="1">
        <v>0</v>
      </c>
      <c r="AQ232" s="1">
        <v>0</v>
      </c>
      <c r="AR232" s="1">
        <v>0</v>
      </c>
      <c r="AS232" s="1">
        <f t="shared" si="37"/>
        <v>0</v>
      </c>
      <c r="AT232" s="1">
        <v>0</v>
      </c>
      <c r="AU232" s="1">
        <v>0</v>
      </c>
      <c r="AV232" s="1">
        <v>0</v>
      </c>
      <c r="AW232" s="1">
        <f t="shared" si="38"/>
        <v>0</v>
      </c>
      <c r="AX232" s="1">
        <v>104</v>
      </c>
      <c r="AY232" s="1">
        <v>42</v>
      </c>
      <c r="AZ232" s="1">
        <v>0</v>
      </c>
      <c r="BA232" s="1">
        <v>0</v>
      </c>
      <c r="BB232" s="1">
        <v>0</v>
      </c>
      <c r="BC232" s="1">
        <f t="shared" si="39"/>
        <v>146</v>
      </c>
      <c r="BD232" s="1">
        <v>7</v>
      </c>
      <c r="BE232" s="1">
        <v>0</v>
      </c>
      <c r="BF232" s="16">
        <v>1676</v>
      </c>
    </row>
    <row r="233" spans="1:58">
      <c r="A233" s="1">
        <v>2012</v>
      </c>
      <c r="B233" s="1" t="s">
        <v>118</v>
      </c>
      <c r="C233" s="12">
        <v>0</v>
      </c>
      <c r="D233" s="12">
        <v>55.44</v>
      </c>
      <c r="E233" s="12">
        <v>0</v>
      </c>
      <c r="F233" s="12">
        <v>0</v>
      </c>
      <c r="G233" s="12">
        <f t="shared" si="30"/>
        <v>55.44</v>
      </c>
      <c r="H233" s="12">
        <f>+SMar_InfraMR[[#This Row],[Total Líneas de Explotación ]]</f>
        <v>55.44</v>
      </c>
      <c r="I233" s="12">
        <f>+SMar_InfraMR[[#This Row],[Total Líneas de Explotación ]]</f>
        <v>55.44</v>
      </c>
      <c r="J233" s="12">
        <v>135.47999999999999</v>
      </c>
      <c r="K233" s="12">
        <v>0</v>
      </c>
      <c r="L233" s="12">
        <v>0</v>
      </c>
      <c r="M233" s="12">
        <v>0</v>
      </c>
      <c r="N233" s="12">
        <f>+SMar_InfraMR[[#This Row],[A.03.1 -  Longitud de Vías de Explotación No Electrificadas Troncales y Ramales (vía principal) (km)]]+SMar_InfraMR[[#This Row],[A.04.1 -  Longitud de Vías de Explotación Electrificadas Troncales y Ramales (vía principal) (km)]]</f>
        <v>135.47999999999999</v>
      </c>
      <c r="O233" s="12">
        <f>+SMar_InfraMR[[#This Row],[Total Vías (excluido Auxiliares)]]</f>
        <v>135.47999999999999</v>
      </c>
      <c r="P233" s="1">
        <v>19</v>
      </c>
      <c r="Q233" s="1">
        <v>1</v>
      </c>
      <c r="R233" s="1">
        <v>0</v>
      </c>
      <c r="S233" s="1">
        <f t="shared" si="31"/>
        <v>20</v>
      </c>
      <c r="T233" s="1">
        <v>0</v>
      </c>
      <c r="U233" s="1">
        <v>56</v>
      </c>
      <c r="V233" s="1">
        <v>0</v>
      </c>
      <c r="W233" s="1">
        <v>0</v>
      </c>
      <c r="X233" s="1">
        <v>0</v>
      </c>
      <c r="Y233" s="1">
        <f t="shared" si="32"/>
        <v>56</v>
      </c>
      <c r="Z233" s="1">
        <v>17</v>
      </c>
      <c r="AA233" s="1">
        <v>5</v>
      </c>
      <c r="AB233" s="1">
        <f>+SMar_InfraMR[[#This Row],[Total Pasos Vehiculares a Nivel]]</f>
        <v>56</v>
      </c>
      <c r="AC233" s="1">
        <f t="shared" si="33"/>
        <v>78</v>
      </c>
      <c r="AD233" s="1">
        <v>1</v>
      </c>
      <c r="AE233" s="1">
        <v>1</v>
      </c>
      <c r="AF233" s="1">
        <v>16</v>
      </c>
      <c r="AG233" s="1">
        <f t="shared" si="34"/>
        <v>18</v>
      </c>
      <c r="AH233" s="12">
        <v>41.3</v>
      </c>
      <c r="AI233" s="12">
        <v>0</v>
      </c>
      <c r="AJ233" s="12">
        <v>14.14</v>
      </c>
      <c r="AK233" s="12">
        <f t="shared" si="35"/>
        <v>55.44</v>
      </c>
      <c r="AL233" s="1">
        <v>3</v>
      </c>
      <c r="AM233" s="1">
        <v>2</v>
      </c>
      <c r="AN233" s="1">
        <v>32</v>
      </c>
      <c r="AO233" s="1">
        <f t="shared" si="36"/>
        <v>37</v>
      </c>
      <c r="AP233" s="1">
        <v>0</v>
      </c>
      <c r="AQ233" s="1">
        <v>0</v>
      </c>
      <c r="AR233" s="1">
        <v>0</v>
      </c>
      <c r="AS233" s="1">
        <f t="shared" si="37"/>
        <v>0</v>
      </c>
      <c r="AT233" s="1">
        <v>0</v>
      </c>
      <c r="AU233" s="1">
        <v>0</v>
      </c>
      <c r="AV233" s="1">
        <v>0</v>
      </c>
      <c r="AW233" s="1">
        <f t="shared" si="38"/>
        <v>0</v>
      </c>
      <c r="AX233" s="1">
        <v>104</v>
      </c>
      <c r="AY233" s="1">
        <v>42</v>
      </c>
      <c r="AZ233" s="1">
        <v>0</v>
      </c>
      <c r="BA233" s="1">
        <v>0</v>
      </c>
      <c r="BB233" s="1">
        <v>0</v>
      </c>
      <c r="BC233" s="1">
        <f t="shared" si="39"/>
        <v>146</v>
      </c>
      <c r="BD233" s="1">
        <v>7</v>
      </c>
      <c r="BE233" s="1">
        <v>0</v>
      </c>
      <c r="BF233" s="16">
        <v>1676</v>
      </c>
    </row>
    <row r="234" spans="1:58">
      <c r="A234" s="1">
        <v>2012</v>
      </c>
      <c r="B234" s="1" t="s">
        <v>119</v>
      </c>
      <c r="C234" s="12">
        <v>0</v>
      </c>
      <c r="D234" s="12">
        <v>55.44</v>
      </c>
      <c r="E234" s="12">
        <v>0</v>
      </c>
      <c r="F234" s="12">
        <v>0</v>
      </c>
      <c r="G234" s="12">
        <f t="shared" si="30"/>
        <v>55.44</v>
      </c>
      <c r="H234" s="12">
        <f>+SMar_InfraMR[[#This Row],[Total Líneas de Explotación ]]</f>
        <v>55.44</v>
      </c>
      <c r="I234" s="12">
        <f>+SMar_InfraMR[[#This Row],[Total Líneas de Explotación ]]</f>
        <v>55.44</v>
      </c>
      <c r="J234" s="12">
        <v>135.47999999999999</v>
      </c>
      <c r="K234" s="12">
        <v>0</v>
      </c>
      <c r="L234" s="12">
        <v>0</v>
      </c>
      <c r="M234" s="12">
        <v>0</v>
      </c>
      <c r="N234" s="12">
        <f>+SMar_InfraMR[[#This Row],[A.03.1 -  Longitud de Vías de Explotación No Electrificadas Troncales y Ramales (vía principal) (km)]]+SMar_InfraMR[[#This Row],[A.04.1 -  Longitud de Vías de Explotación Electrificadas Troncales y Ramales (vía principal) (km)]]</f>
        <v>135.47999999999999</v>
      </c>
      <c r="O234" s="12">
        <f>+SMar_InfraMR[[#This Row],[Total Vías (excluido Auxiliares)]]</f>
        <v>135.47999999999999</v>
      </c>
      <c r="P234" s="1">
        <v>19</v>
      </c>
      <c r="Q234" s="1">
        <v>1</v>
      </c>
      <c r="R234" s="1">
        <v>0</v>
      </c>
      <c r="S234" s="1">
        <f t="shared" si="31"/>
        <v>20</v>
      </c>
      <c r="T234" s="1">
        <v>0</v>
      </c>
      <c r="U234" s="1">
        <v>56</v>
      </c>
      <c r="V234" s="1">
        <v>0</v>
      </c>
      <c r="W234" s="1">
        <v>0</v>
      </c>
      <c r="X234" s="1">
        <v>0</v>
      </c>
      <c r="Y234" s="1">
        <f t="shared" si="32"/>
        <v>56</v>
      </c>
      <c r="Z234" s="1">
        <v>17</v>
      </c>
      <c r="AA234" s="1">
        <v>5</v>
      </c>
      <c r="AB234" s="1">
        <f>+SMar_InfraMR[[#This Row],[Total Pasos Vehiculares a Nivel]]</f>
        <v>56</v>
      </c>
      <c r="AC234" s="1">
        <f t="shared" si="33"/>
        <v>78</v>
      </c>
      <c r="AD234" s="1">
        <v>1</v>
      </c>
      <c r="AE234" s="1">
        <v>1</v>
      </c>
      <c r="AF234" s="1">
        <v>16</v>
      </c>
      <c r="AG234" s="1">
        <f t="shared" si="34"/>
        <v>18</v>
      </c>
      <c r="AH234" s="12">
        <v>41.3</v>
      </c>
      <c r="AI234" s="12">
        <v>0</v>
      </c>
      <c r="AJ234" s="12">
        <v>14.14</v>
      </c>
      <c r="AK234" s="12">
        <f t="shared" si="35"/>
        <v>55.44</v>
      </c>
      <c r="AL234" s="1">
        <v>3</v>
      </c>
      <c r="AM234" s="1">
        <v>2</v>
      </c>
      <c r="AN234" s="1">
        <v>32</v>
      </c>
      <c r="AO234" s="1">
        <f t="shared" si="36"/>
        <v>37</v>
      </c>
      <c r="AP234" s="1">
        <v>0</v>
      </c>
      <c r="AQ234" s="1">
        <v>0</v>
      </c>
      <c r="AR234" s="1">
        <v>0</v>
      </c>
      <c r="AS234" s="1">
        <f t="shared" si="37"/>
        <v>0</v>
      </c>
      <c r="AT234" s="1">
        <v>0</v>
      </c>
      <c r="AU234" s="1">
        <v>0</v>
      </c>
      <c r="AV234" s="1">
        <v>0</v>
      </c>
      <c r="AW234" s="1">
        <f t="shared" si="38"/>
        <v>0</v>
      </c>
      <c r="AX234" s="1">
        <v>104</v>
      </c>
      <c r="AY234" s="1">
        <v>42</v>
      </c>
      <c r="AZ234" s="1">
        <v>0</v>
      </c>
      <c r="BA234" s="1">
        <v>0</v>
      </c>
      <c r="BB234" s="1">
        <v>0</v>
      </c>
      <c r="BC234" s="1">
        <f t="shared" si="39"/>
        <v>146</v>
      </c>
      <c r="BD234" s="1">
        <v>7</v>
      </c>
      <c r="BE234" s="1">
        <v>0</v>
      </c>
      <c r="BF234" s="16">
        <v>1676</v>
      </c>
    </row>
    <row r="235" spans="1:58">
      <c r="A235" s="1">
        <v>2012</v>
      </c>
      <c r="B235" s="1" t="s">
        <v>120</v>
      </c>
      <c r="C235" s="12">
        <v>0</v>
      </c>
      <c r="D235" s="12">
        <v>55.44</v>
      </c>
      <c r="E235" s="12">
        <v>0</v>
      </c>
      <c r="F235" s="12">
        <v>0</v>
      </c>
      <c r="G235" s="12">
        <f t="shared" si="30"/>
        <v>55.44</v>
      </c>
      <c r="H235" s="12">
        <f>+SMar_InfraMR[[#This Row],[Total Líneas de Explotación ]]</f>
        <v>55.44</v>
      </c>
      <c r="I235" s="12">
        <f>+SMar_InfraMR[[#This Row],[Total Líneas de Explotación ]]</f>
        <v>55.44</v>
      </c>
      <c r="J235" s="12">
        <v>135.47999999999999</v>
      </c>
      <c r="K235" s="12">
        <v>0</v>
      </c>
      <c r="L235" s="12">
        <v>0</v>
      </c>
      <c r="M235" s="12">
        <v>0</v>
      </c>
      <c r="N235" s="12">
        <f>+SMar_InfraMR[[#This Row],[A.03.1 -  Longitud de Vías de Explotación No Electrificadas Troncales y Ramales (vía principal) (km)]]+SMar_InfraMR[[#This Row],[A.04.1 -  Longitud de Vías de Explotación Electrificadas Troncales y Ramales (vía principal) (km)]]</f>
        <v>135.47999999999999</v>
      </c>
      <c r="O235" s="12">
        <f>+SMar_InfraMR[[#This Row],[Total Vías (excluido Auxiliares)]]</f>
        <v>135.47999999999999</v>
      </c>
      <c r="P235" s="1">
        <v>19</v>
      </c>
      <c r="Q235" s="1">
        <v>1</v>
      </c>
      <c r="R235" s="1">
        <v>0</v>
      </c>
      <c r="S235" s="1">
        <f t="shared" si="31"/>
        <v>20</v>
      </c>
      <c r="T235" s="1">
        <v>0</v>
      </c>
      <c r="U235" s="1">
        <v>56</v>
      </c>
      <c r="V235" s="1">
        <v>0</v>
      </c>
      <c r="W235" s="1">
        <v>0</v>
      </c>
      <c r="X235" s="1">
        <v>0</v>
      </c>
      <c r="Y235" s="1">
        <f t="shared" si="32"/>
        <v>56</v>
      </c>
      <c r="Z235" s="1">
        <v>17</v>
      </c>
      <c r="AA235" s="1">
        <v>5</v>
      </c>
      <c r="AB235" s="1">
        <f>+SMar_InfraMR[[#This Row],[Total Pasos Vehiculares a Nivel]]</f>
        <v>56</v>
      </c>
      <c r="AC235" s="1">
        <f t="shared" si="33"/>
        <v>78</v>
      </c>
      <c r="AD235" s="1">
        <v>1</v>
      </c>
      <c r="AE235" s="1">
        <v>1</v>
      </c>
      <c r="AF235" s="1">
        <v>16</v>
      </c>
      <c r="AG235" s="1">
        <f t="shared" si="34"/>
        <v>18</v>
      </c>
      <c r="AH235" s="12">
        <v>41.3</v>
      </c>
      <c r="AI235" s="12">
        <v>0</v>
      </c>
      <c r="AJ235" s="12">
        <v>14.14</v>
      </c>
      <c r="AK235" s="12">
        <f t="shared" si="35"/>
        <v>55.44</v>
      </c>
      <c r="AL235" s="1">
        <v>3</v>
      </c>
      <c r="AM235" s="1">
        <v>2</v>
      </c>
      <c r="AN235" s="1">
        <v>32</v>
      </c>
      <c r="AO235" s="1">
        <f t="shared" si="36"/>
        <v>37</v>
      </c>
      <c r="AP235" s="1">
        <v>0</v>
      </c>
      <c r="AQ235" s="1">
        <v>0</v>
      </c>
      <c r="AR235" s="1">
        <v>0</v>
      </c>
      <c r="AS235" s="1">
        <f t="shared" si="37"/>
        <v>0</v>
      </c>
      <c r="AT235" s="1">
        <v>0</v>
      </c>
      <c r="AU235" s="1">
        <v>0</v>
      </c>
      <c r="AV235" s="1">
        <v>0</v>
      </c>
      <c r="AW235" s="1">
        <f t="shared" si="38"/>
        <v>0</v>
      </c>
      <c r="AX235" s="1">
        <v>104</v>
      </c>
      <c r="AY235" s="1">
        <v>42</v>
      </c>
      <c r="AZ235" s="1">
        <v>0</v>
      </c>
      <c r="BA235" s="1">
        <v>0</v>
      </c>
      <c r="BB235" s="1">
        <v>0</v>
      </c>
      <c r="BC235" s="1">
        <f t="shared" si="39"/>
        <v>146</v>
      </c>
      <c r="BD235" s="1">
        <v>7</v>
      </c>
      <c r="BE235" s="1">
        <v>0</v>
      </c>
      <c r="BF235" s="16">
        <v>1676</v>
      </c>
    </row>
    <row r="236" spans="1:58">
      <c r="A236" s="1">
        <v>2012</v>
      </c>
      <c r="B236" s="1" t="s">
        <v>121</v>
      </c>
      <c r="C236" s="12">
        <v>0</v>
      </c>
      <c r="D236" s="12">
        <v>55.44</v>
      </c>
      <c r="E236" s="12">
        <v>0</v>
      </c>
      <c r="F236" s="12">
        <v>0</v>
      </c>
      <c r="G236" s="12">
        <f t="shared" si="30"/>
        <v>55.44</v>
      </c>
      <c r="H236" s="12">
        <f>+SMar_InfraMR[[#This Row],[Total Líneas de Explotación ]]</f>
        <v>55.44</v>
      </c>
      <c r="I236" s="12">
        <f>+SMar_InfraMR[[#This Row],[Total Líneas de Explotación ]]</f>
        <v>55.44</v>
      </c>
      <c r="J236" s="12">
        <v>135.47999999999999</v>
      </c>
      <c r="K236" s="12">
        <v>0</v>
      </c>
      <c r="L236" s="12">
        <v>0</v>
      </c>
      <c r="M236" s="12">
        <v>0</v>
      </c>
      <c r="N236" s="12">
        <f>+SMar_InfraMR[[#This Row],[A.03.1 -  Longitud de Vías de Explotación No Electrificadas Troncales y Ramales (vía principal) (km)]]+SMar_InfraMR[[#This Row],[A.04.1 -  Longitud de Vías de Explotación Electrificadas Troncales y Ramales (vía principal) (km)]]</f>
        <v>135.47999999999999</v>
      </c>
      <c r="O236" s="12">
        <f>+SMar_InfraMR[[#This Row],[Total Vías (excluido Auxiliares)]]</f>
        <v>135.47999999999999</v>
      </c>
      <c r="P236" s="1">
        <v>19</v>
      </c>
      <c r="Q236" s="1">
        <v>1</v>
      </c>
      <c r="R236" s="1">
        <v>0</v>
      </c>
      <c r="S236" s="1">
        <f t="shared" si="31"/>
        <v>20</v>
      </c>
      <c r="T236" s="1">
        <v>0</v>
      </c>
      <c r="U236" s="1">
        <v>56</v>
      </c>
      <c r="V236" s="1">
        <v>0</v>
      </c>
      <c r="W236" s="1">
        <v>0</v>
      </c>
      <c r="X236" s="1">
        <v>0</v>
      </c>
      <c r="Y236" s="1">
        <f t="shared" si="32"/>
        <v>56</v>
      </c>
      <c r="Z236" s="1">
        <v>17</v>
      </c>
      <c r="AA236" s="1">
        <v>5</v>
      </c>
      <c r="AB236" s="1">
        <f>+SMar_InfraMR[[#This Row],[Total Pasos Vehiculares a Nivel]]</f>
        <v>56</v>
      </c>
      <c r="AC236" s="1">
        <f t="shared" si="33"/>
        <v>78</v>
      </c>
      <c r="AD236" s="1">
        <v>1</v>
      </c>
      <c r="AE236" s="1">
        <v>1</v>
      </c>
      <c r="AF236" s="1">
        <v>16</v>
      </c>
      <c r="AG236" s="1">
        <f t="shared" si="34"/>
        <v>18</v>
      </c>
      <c r="AH236" s="12">
        <v>41.3</v>
      </c>
      <c r="AI236" s="12">
        <v>0</v>
      </c>
      <c r="AJ236" s="12">
        <v>14.14</v>
      </c>
      <c r="AK236" s="12">
        <f t="shared" si="35"/>
        <v>55.44</v>
      </c>
      <c r="AL236" s="1">
        <v>3</v>
      </c>
      <c r="AM236" s="1">
        <v>2</v>
      </c>
      <c r="AN236" s="1">
        <v>32</v>
      </c>
      <c r="AO236" s="1">
        <f t="shared" si="36"/>
        <v>37</v>
      </c>
      <c r="AP236" s="1">
        <v>0</v>
      </c>
      <c r="AQ236" s="1">
        <v>0</v>
      </c>
      <c r="AR236" s="1">
        <v>0</v>
      </c>
      <c r="AS236" s="1">
        <f t="shared" si="37"/>
        <v>0</v>
      </c>
      <c r="AT236" s="1">
        <v>0</v>
      </c>
      <c r="AU236" s="1">
        <v>0</v>
      </c>
      <c r="AV236" s="1">
        <v>0</v>
      </c>
      <c r="AW236" s="1">
        <f t="shared" si="38"/>
        <v>0</v>
      </c>
      <c r="AX236" s="1">
        <v>104</v>
      </c>
      <c r="AY236" s="1">
        <v>42</v>
      </c>
      <c r="AZ236" s="1">
        <v>0</v>
      </c>
      <c r="BA236" s="1">
        <v>0</v>
      </c>
      <c r="BB236" s="1">
        <v>0</v>
      </c>
      <c r="BC236" s="1">
        <f t="shared" si="39"/>
        <v>146</v>
      </c>
      <c r="BD236" s="1">
        <v>7</v>
      </c>
      <c r="BE236" s="1">
        <v>0</v>
      </c>
      <c r="BF236" s="16">
        <v>1676</v>
      </c>
    </row>
    <row r="237" spans="1:58">
      <c r="A237" s="1">
        <v>2012</v>
      </c>
      <c r="B237" s="1" t="s">
        <v>122</v>
      </c>
      <c r="C237" s="12">
        <v>0</v>
      </c>
      <c r="D237" s="12">
        <v>55.44</v>
      </c>
      <c r="E237" s="12">
        <v>0</v>
      </c>
      <c r="F237" s="12">
        <v>0</v>
      </c>
      <c r="G237" s="12">
        <f t="shared" si="30"/>
        <v>55.44</v>
      </c>
      <c r="H237" s="12">
        <f>+SMar_InfraMR[[#This Row],[Total Líneas de Explotación ]]</f>
        <v>55.44</v>
      </c>
      <c r="I237" s="12">
        <f>+SMar_InfraMR[[#This Row],[Total Líneas de Explotación ]]</f>
        <v>55.44</v>
      </c>
      <c r="J237" s="12">
        <v>135.47999999999999</v>
      </c>
      <c r="K237" s="12">
        <v>0</v>
      </c>
      <c r="L237" s="12">
        <v>0</v>
      </c>
      <c r="M237" s="12">
        <v>0</v>
      </c>
      <c r="N237" s="12">
        <f>+SMar_InfraMR[[#This Row],[A.03.1 -  Longitud de Vías de Explotación No Electrificadas Troncales y Ramales (vía principal) (km)]]+SMar_InfraMR[[#This Row],[A.04.1 -  Longitud de Vías de Explotación Electrificadas Troncales y Ramales (vía principal) (km)]]</f>
        <v>135.47999999999999</v>
      </c>
      <c r="O237" s="12">
        <f>+SMar_InfraMR[[#This Row],[Total Vías (excluido Auxiliares)]]</f>
        <v>135.47999999999999</v>
      </c>
      <c r="P237" s="1">
        <v>19</v>
      </c>
      <c r="Q237" s="1">
        <v>1</v>
      </c>
      <c r="R237" s="1">
        <v>0</v>
      </c>
      <c r="S237" s="1">
        <f t="shared" si="31"/>
        <v>20</v>
      </c>
      <c r="T237" s="1">
        <v>0</v>
      </c>
      <c r="U237" s="1">
        <v>56</v>
      </c>
      <c r="V237" s="1">
        <v>0</v>
      </c>
      <c r="W237" s="1">
        <v>0</v>
      </c>
      <c r="X237" s="1">
        <v>0</v>
      </c>
      <c r="Y237" s="1">
        <f t="shared" si="32"/>
        <v>56</v>
      </c>
      <c r="Z237" s="1">
        <v>17</v>
      </c>
      <c r="AA237" s="1">
        <v>5</v>
      </c>
      <c r="AB237" s="1">
        <f>+SMar_InfraMR[[#This Row],[Total Pasos Vehiculares a Nivel]]</f>
        <v>56</v>
      </c>
      <c r="AC237" s="1">
        <f t="shared" si="33"/>
        <v>78</v>
      </c>
      <c r="AD237" s="1">
        <v>1</v>
      </c>
      <c r="AE237" s="1">
        <v>1</v>
      </c>
      <c r="AF237" s="1">
        <v>16</v>
      </c>
      <c r="AG237" s="1">
        <f t="shared" si="34"/>
        <v>18</v>
      </c>
      <c r="AH237" s="12">
        <v>41.3</v>
      </c>
      <c r="AI237" s="12">
        <v>0</v>
      </c>
      <c r="AJ237" s="12">
        <v>14.14</v>
      </c>
      <c r="AK237" s="12">
        <f t="shared" si="35"/>
        <v>55.44</v>
      </c>
      <c r="AL237" s="1">
        <v>3</v>
      </c>
      <c r="AM237" s="1">
        <v>2</v>
      </c>
      <c r="AN237" s="1">
        <v>32</v>
      </c>
      <c r="AO237" s="1">
        <f t="shared" si="36"/>
        <v>37</v>
      </c>
      <c r="AP237" s="1">
        <v>0</v>
      </c>
      <c r="AQ237" s="1">
        <v>0</v>
      </c>
      <c r="AR237" s="1">
        <v>0</v>
      </c>
      <c r="AS237" s="1">
        <f t="shared" si="37"/>
        <v>0</v>
      </c>
      <c r="AT237" s="1">
        <v>0</v>
      </c>
      <c r="AU237" s="1">
        <v>0</v>
      </c>
      <c r="AV237" s="1">
        <v>0</v>
      </c>
      <c r="AW237" s="1">
        <f t="shared" si="38"/>
        <v>0</v>
      </c>
      <c r="AX237" s="1">
        <v>104</v>
      </c>
      <c r="AY237" s="1">
        <v>42</v>
      </c>
      <c r="AZ237" s="1">
        <v>0</v>
      </c>
      <c r="BA237" s="1">
        <v>0</v>
      </c>
      <c r="BB237" s="1">
        <v>0</v>
      </c>
      <c r="BC237" s="1">
        <f t="shared" si="39"/>
        <v>146</v>
      </c>
      <c r="BD237" s="1">
        <v>7</v>
      </c>
      <c r="BE237" s="1">
        <v>0</v>
      </c>
      <c r="BF237" s="16">
        <v>1676</v>
      </c>
    </row>
    <row r="238" spans="1:58">
      <c r="A238" s="1">
        <v>2012</v>
      </c>
      <c r="B238" s="1" t="s">
        <v>123</v>
      </c>
      <c r="C238" s="12">
        <v>0</v>
      </c>
      <c r="D238" s="12">
        <v>55.44</v>
      </c>
      <c r="E238" s="12">
        <v>0</v>
      </c>
      <c r="F238" s="12">
        <v>0</v>
      </c>
      <c r="G238" s="12">
        <f t="shared" si="30"/>
        <v>55.44</v>
      </c>
      <c r="H238" s="12">
        <f>+SMar_InfraMR[[#This Row],[Total Líneas de Explotación ]]</f>
        <v>55.44</v>
      </c>
      <c r="I238" s="12">
        <f>+SMar_InfraMR[[#This Row],[Total Líneas de Explotación ]]</f>
        <v>55.44</v>
      </c>
      <c r="J238" s="12">
        <v>135.47999999999999</v>
      </c>
      <c r="K238" s="12">
        <v>0</v>
      </c>
      <c r="L238" s="12">
        <v>0</v>
      </c>
      <c r="M238" s="12">
        <v>0</v>
      </c>
      <c r="N238" s="12">
        <f>+SMar_InfraMR[[#This Row],[A.03.1 -  Longitud de Vías de Explotación No Electrificadas Troncales y Ramales (vía principal) (km)]]+SMar_InfraMR[[#This Row],[A.04.1 -  Longitud de Vías de Explotación Electrificadas Troncales y Ramales (vía principal) (km)]]</f>
        <v>135.47999999999999</v>
      </c>
      <c r="O238" s="12">
        <f>+SMar_InfraMR[[#This Row],[Total Vías (excluido Auxiliares)]]</f>
        <v>135.47999999999999</v>
      </c>
      <c r="P238" s="1">
        <v>19</v>
      </c>
      <c r="Q238" s="1">
        <v>1</v>
      </c>
      <c r="R238" s="1">
        <v>0</v>
      </c>
      <c r="S238" s="1">
        <f t="shared" si="31"/>
        <v>20</v>
      </c>
      <c r="T238" s="1">
        <v>0</v>
      </c>
      <c r="U238" s="1">
        <v>56</v>
      </c>
      <c r="V238" s="1">
        <v>0</v>
      </c>
      <c r="W238" s="1">
        <v>0</v>
      </c>
      <c r="X238" s="1">
        <v>0</v>
      </c>
      <c r="Y238" s="1">
        <f t="shared" si="32"/>
        <v>56</v>
      </c>
      <c r="Z238" s="1">
        <v>17</v>
      </c>
      <c r="AA238" s="1">
        <v>5</v>
      </c>
      <c r="AB238" s="1">
        <f>+SMar_InfraMR[[#This Row],[Total Pasos Vehiculares a Nivel]]</f>
        <v>56</v>
      </c>
      <c r="AC238" s="1">
        <f t="shared" si="33"/>
        <v>78</v>
      </c>
      <c r="AD238" s="1">
        <v>1</v>
      </c>
      <c r="AE238" s="1">
        <v>1</v>
      </c>
      <c r="AF238" s="1">
        <v>16</v>
      </c>
      <c r="AG238" s="1">
        <f t="shared" si="34"/>
        <v>18</v>
      </c>
      <c r="AH238" s="12">
        <v>41.3</v>
      </c>
      <c r="AI238" s="12">
        <v>0</v>
      </c>
      <c r="AJ238" s="12">
        <v>14.14</v>
      </c>
      <c r="AK238" s="12">
        <f t="shared" si="35"/>
        <v>55.44</v>
      </c>
      <c r="AL238" s="1">
        <v>3</v>
      </c>
      <c r="AM238" s="1">
        <v>2</v>
      </c>
      <c r="AN238" s="1">
        <v>32</v>
      </c>
      <c r="AO238" s="1">
        <f t="shared" si="36"/>
        <v>37</v>
      </c>
      <c r="AP238" s="1">
        <v>0</v>
      </c>
      <c r="AQ238" s="1">
        <v>0</v>
      </c>
      <c r="AR238" s="1">
        <v>0</v>
      </c>
      <c r="AS238" s="1">
        <f t="shared" si="37"/>
        <v>0</v>
      </c>
      <c r="AT238" s="1">
        <v>0</v>
      </c>
      <c r="AU238" s="1">
        <v>0</v>
      </c>
      <c r="AV238" s="1">
        <v>0</v>
      </c>
      <c r="AW238" s="1">
        <f t="shared" si="38"/>
        <v>0</v>
      </c>
      <c r="AX238" s="1">
        <v>104</v>
      </c>
      <c r="AY238" s="1">
        <v>42</v>
      </c>
      <c r="AZ238" s="1">
        <v>0</v>
      </c>
      <c r="BA238" s="1">
        <v>0</v>
      </c>
      <c r="BB238" s="1">
        <v>0</v>
      </c>
      <c r="BC238" s="1">
        <f t="shared" si="39"/>
        <v>146</v>
      </c>
      <c r="BD238" s="1">
        <v>7</v>
      </c>
      <c r="BE238" s="1">
        <v>0</v>
      </c>
      <c r="BF238" s="16">
        <v>1676</v>
      </c>
    </row>
    <row r="239" spans="1:58">
      <c r="A239" s="1">
        <v>2012</v>
      </c>
      <c r="B239" s="1" t="s">
        <v>124</v>
      </c>
      <c r="C239" s="12">
        <v>0</v>
      </c>
      <c r="D239" s="12">
        <v>55.44</v>
      </c>
      <c r="E239" s="12">
        <v>0</v>
      </c>
      <c r="F239" s="12">
        <v>0</v>
      </c>
      <c r="G239" s="12">
        <f t="shared" si="30"/>
        <v>55.44</v>
      </c>
      <c r="H239" s="12">
        <f>+SMar_InfraMR[[#This Row],[Total Líneas de Explotación ]]</f>
        <v>55.44</v>
      </c>
      <c r="I239" s="12">
        <f>+SMar_InfraMR[[#This Row],[Total Líneas de Explotación ]]</f>
        <v>55.44</v>
      </c>
      <c r="J239" s="12">
        <v>135.47999999999999</v>
      </c>
      <c r="K239" s="12">
        <v>0</v>
      </c>
      <c r="L239" s="12">
        <v>0</v>
      </c>
      <c r="M239" s="12">
        <v>0</v>
      </c>
      <c r="N239" s="12">
        <f>+SMar_InfraMR[[#This Row],[A.03.1 -  Longitud de Vías de Explotación No Electrificadas Troncales y Ramales (vía principal) (km)]]+SMar_InfraMR[[#This Row],[A.04.1 -  Longitud de Vías de Explotación Electrificadas Troncales y Ramales (vía principal) (km)]]</f>
        <v>135.47999999999999</v>
      </c>
      <c r="O239" s="12">
        <f>+SMar_InfraMR[[#This Row],[Total Vías (excluido Auxiliares)]]</f>
        <v>135.47999999999999</v>
      </c>
      <c r="P239" s="1">
        <v>19</v>
      </c>
      <c r="Q239" s="1">
        <v>1</v>
      </c>
      <c r="R239" s="1">
        <v>0</v>
      </c>
      <c r="S239" s="1">
        <f t="shared" si="31"/>
        <v>20</v>
      </c>
      <c r="T239" s="1">
        <v>0</v>
      </c>
      <c r="U239" s="1">
        <v>56</v>
      </c>
      <c r="V239" s="1">
        <v>0</v>
      </c>
      <c r="W239" s="1">
        <v>0</v>
      </c>
      <c r="X239" s="1">
        <v>0</v>
      </c>
      <c r="Y239" s="1">
        <f t="shared" si="32"/>
        <v>56</v>
      </c>
      <c r="Z239" s="1">
        <v>17</v>
      </c>
      <c r="AA239" s="1">
        <v>5</v>
      </c>
      <c r="AB239" s="1">
        <f>+SMar_InfraMR[[#This Row],[Total Pasos Vehiculares a Nivel]]</f>
        <v>56</v>
      </c>
      <c r="AC239" s="1">
        <f t="shared" si="33"/>
        <v>78</v>
      </c>
      <c r="AD239" s="1">
        <v>1</v>
      </c>
      <c r="AE239" s="1">
        <v>1</v>
      </c>
      <c r="AF239" s="1">
        <v>16</v>
      </c>
      <c r="AG239" s="1">
        <f t="shared" si="34"/>
        <v>18</v>
      </c>
      <c r="AH239" s="12">
        <v>41.3</v>
      </c>
      <c r="AI239" s="12">
        <v>0</v>
      </c>
      <c r="AJ239" s="12">
        <v>14.14</v>
      </c>
      <c r="AK239" s="12">
        <f t="shared" si="35"/>
        <v>55.44</v>
      </c>
      <c r="AL239" s="1">
        <v>3</v>
      </c>
      <c r="AM239" s="1">
        <v>2</v>
      </c>
      <c r="AN239" s="1">
        <v>32</v>
      </c>
      <c r="AO239" s="1">
        <f t="shared" si="36"/>
        <v>37</v>
      </c>
      <c r="AP239" s="1">
        <v>0</v>
      </c>
      <c r="AQ239" s="1">
        <v>0</v>
      </c>
      <c r="AR239" s="1">
        <v>0</v>
      </c>
      <c r="AS239" s="1">
        <f t="shared" si="37"/>
        <v>0</v>
      </c>
      <c r="AT239" s="1">
        <v>0</v>
      </c>
      <c r="AU239" s="1">
        <v>0</v>
      </c>
      <c r="AV239" s="1">
        <v>0</v>
      </c>
      <c r="AW239" s="1">
        <f t="shared" si="38"/>
        <v>0</v>
      </c>
      <c r="AX239" s="1">
        <v>104</v>
      </c>
      <c r="AY239" s="1">
        <v>42</v>
      </c>
      <c r="AZ239" s="1">
        <v>0</v>
      </c>
      <c r="BA239" s="1">
        <v>0</v>
      </c>
      <c r="BB239" s="1">
        <v>0</v>
      </c>
      <c r="BC239" s="1">
        <f t="shared" si="39"/>
        <v>146</v>
      </c>
      <c r="BD239" s="1">
        <v>7</v>
      </c>
      <c r="BE239" s="1">
        <v>0</v>
      </c>
      <c r="BF239" s="16">
        <v>1676</v>
      </c>
    </row>
    <row r="240" spans="1:58">
      <c r="A240" s="1">
        <v>2012</v>
      </c>
      <c r="B240" s="1" t="s">
        <v>125</v>
      </c>
      <c r="C240" s="12">
        <v>0</v>
      </c>
      <c r="D240" s="12">
        <v>55.44</v>
      </c>
      <c r="E240" s="12">
        <v>0</v>
      </c>
      <c r="F240" s="12">
        <v>0</v>
      </c>
      <c r="G240" s="12">
        <f t="shared" si="30"/>
        <v>55.44</v>
      </c>
      <c r="H240" s="12">
        <f>+SMar_InfraMR[[#This Row],[Total Líneas de Explotación ]]</f>
        <v>55.44</v>
      </c>
      <c r="I240" s="12">
        <f>+SMar_InfraMR[[#This Row],[Total Líneas de Explotación ]]</f>
        <v>55.44</v>
      </c>
      <c r="J240" s="12">
        <v>135.47999999999999</v>
      </c>
      <c r="K240" s="12">
        <v>0</v>
      </c>
      <c r="L240" s="12">
        <v>0</v>
      </c>
      <c r="M240" s="12">
        <v>0</v>
      </c>
      <c r="N240" s="12">
        <f>+SMar_InfraMR[[#This Row],[A.03.1 -  Longitud de Vías de Explotación No Electrificadas Troncales y Ramales (vía principal) (km)]]+SMar_InfraMR[[#This Row],[A.04.1 -  Longitud de Vías de Explotación Electrificadas Troncales y Ramales (vía principal) (km)]]</f>
        <v>135.47999999999999</v>
      </c>
      <c r="O240" s="12">
        <f>+SMar_InfraMR[[#This Row],[Total Vías (excluido Auxiliares)]]</f>
        <v>135.47999999999999</v>
      </c>
      <c r="P240" s="1">
        <v>19</v>
      </c>
      <c r="Q240" s="1">
        <v>1</v>
      </c>
      <c r="R240" s="1">
        <v>0</v>
      </c>
      <c r="S240" s="1">
        <f t="shared" si="31"/>
        <v>20</v>
      </c>
      <c r="T240" s="1">
        <v>0</v>
      </c>
      <c r="U240" s="1">
        <v>56</v>
      </c>
      <c r="V240" s="1">
        <v>0</v>
      </c>
      <c r="W240" s="1">
        <v>0</v>
      </c>
      <c r="X240" s="1">
        <v>0</v>
      </c>
      <c r="Y240" s="1">
        <f t="shared" si="32"/>
        <v>56</v>
      </c>
      <c r="Z240" s="1">
        <v>17</v>
      </c>
      <c r="AA240" s="1">
        <v>5</v>
      </c>
      <c r="AB240" s="1">
        <f>+SMar_InfraMR[[#This Row],[Total Pasos Vehiculares a Nivel]]</f>
        <v>56</v>
      </c>
      <c r="AC240" s="1">
        <f t="shared" si="33"/>
        <v>78</v>
      </c>
      <c r="AD240" s="1">
        <v>1</v>
      </c>
      <c r="AE240" s="1">
        <v>1</v>
      </c>
      <c r="AF240" s="1">
        <v>16</v>
      </c>
      <c r="AG240" s="1">
        <f t="shared" si="34"/>
        <v>18</v>
      </c>
      <c r="AH240" s="12">
        <v>41.3</v>
      </c>
      <c r="AI240" s="12">
        <v>0</v>
      </c>
      <c r="AJ240" s="12">
        <v>14.14</v>
      </c>
      <c r="AK240" s="12">
        <f t="shared" si="35"/>
        <v>55.44</v>
      </c>
      <c r="AL240" s="1">
        <v>3</v>
      </c>
      <c r="AM240" s="1">
        <v>2</v>
      </c>
      <c r="AN240" s="1">
        <v>32</v>
      </c>
      <c r="AO240" s="1">
        <f t="shared" si="36"/>
        <v>37</v>
      </c>
      <c r="AP240" s="1">
        <v>0</v>
      </c>
      <c r="AQ240" s="1">
        <v>0</v>
      </c>
      <c r="AR240" s="1">
        <v>0</v>
      </c>
      <c r="AS240" s="1">
        <f t="shared" si="37"/>
        <v>0</v>
      </c>
      <c r="AT240" s="1">
        <v>0</v>
      </c>
      <c r="AU240" s="1">
        <v>0</v>
      </c>
      <c r="AV240" s="1">
        <v>0</v>
      </c>
      <c r="AW240" s="1">
        <f t="shared" si="38"/>
        <v>0</v>
      </c>
      <c r="AX240" s="1">
        <v>104</v>
      </c>
      <c r="AY240" s="1">
        <v>42</v>
      </c>
      <c r="AZ240" s="1">
        <v>0</v>
      </c>
      <c r="BA240" s="1">
        <v>0</v>
      </c>
      <c r="BB240" s="1">
        <v>0</v>
      </c>
      <c r="BC240" s="1">
        <f t="shared" si="39"/>
        <v>146</v>
      </c>
      <c r="BD240" s="1">
        <v>7</v>
      </c>
      <c r="BE240" s="1">
        <v>0</v>
      </c>
      <c r="BF240" s="16">
        <v>1676</v>
      </c>
    </row>
    <row r="241" spans="1:59">
      <c r="A241" s="1">
        <v>2012</v>
      </c>
      <c r="B241" s="1" t="s">
        <v>126</v>
      </c>
      <c r="C241" s="12">
        <v>0</v>
      </c>
      <c r="D241" s="12">
        <v>55.44</v>
      </c>
      <c r="E241" s="12">
        <v>0</v>
      </c>
      <c r="F241" s="12">
        <v>0</v>
      </c>
      <c r="G241" s="12">
        <f t="shared" si="30"/>
        <v>55.44</v>
      </c>
      <c r="H241" s="12">
        <f>+SMar_InfraMR[[#This Row],[Total Líneas de Explotación ]]</f>
        <v>55.44</v>
      </c>
      <c r="I241" s="12">
        <f>+SMar_InfraMR[[#This Row],[Total Líneas de Explotación ]]</f>
        <v>55.44</v>
      </c>
      <c r="J241" s="12">
        <v>135.47999999999999</v>
      </c>
      <c r="K241" s="12">
        <v>0</v>
      </c>
      <c r="L241" s="12">
        <v>0</v>
      </c>
      <c r="M241" s="12">
        <v>0</v>
      </c>
      <c r="N241" s="12">
        <f>+SMar_InfraMR[[#This Row],[A.03.1 -  Longitud de Vías de Explotación No Electrificadas Troncales y Ramales (vía principal) (km)]]+SMar_InfraMR[[#This Row],[A.04.1 -  Longitud de Vías de Explotación Electrificadas Troncales y Ramales (vía principal) (km)]]</f>
        <v>135.47999999999999</v>
      </c>
      <c r="O241" s="12">
        <f>+SMar_InfraMR[[#This Row],[Total Vías (excluido Auxiliares)]]</f>
        <v>135.47999999999999</v>
      </c>
      <c r="P241" s="1">
        <v>19</v>
      </c>
      <c r="Q241" s="1">
        <v>1</v>
      </c>
      <c r="R241" s="1">
        <v>0</v>
      </c>
      <c r="S241" s="1">
        <f t="shared" si="31"/>
        <v>20</v>
      </c>
      <c r="T241" s="1">
        <v>0</v>
      </c>
      <c r="U241" s="1">
        <v>56</v>
      </c>
      <c r="V241" s="1">
        <v>0</v>
      </c>
      <c r="W241" s="1">
        <v>0</v>
      </c>
      <c r="X241" s="1">
        <v>0</v>
      </c>
      <c r="Y241" s="1">
        <f t="shared" si="32"/>
        <v>56</v>
      </c>
      <c r="Z241" s="1">
        <v>17</v>
      </c>
      <c r="AA241" s="1">
        <v>5</v>
      </c>
      <c r="AB241" s="1">
        <f>+SMar_InfraMR[[#This Row],[Total Pasos Vehiculares a Nivel]]</f>
        <v>56</v>
      </c>
      <c r="AC241" s="1">
        <f t="shared" si="33"/>
        <v>78</v>
      </c>
      <c r="AD241" s="1">
        <v>1</v>
      </c>
      <c r="AE241" s="1">
        <v>1</v>
      </c>
      <c r="AF241" s="1">
        <v>16</v>
      </c>
      <c r="AG241" s="1">
        <f t="shared" si="34"/>
        <v>18</v>
      </c>
      <c r="AH241" s="12">
        <v>41.3</v>
      </c>
      <c r="AI241" s="12">
        <v>0</v>
      </c>
      <c r="AJ241" s="12">
        <v>14.14</v>
      </c>
      <c r="AK241" s="12">
        <f t="shared" si="35"/>
        <v>55.44</v>
      </c>
      <c r="AL241" s="1">
        <v>3</v>
      </c>
      <c r="AM241" s="1">
        <v>2</v>
      </c>
      <c r="AN241" s="1">
        <v>32</v>
      </c>
      <c r="AO241" s="1">
        <f t="shared" si="36"/>
        <v>37</v>
      </c>
      <c r="AP241" s="1">
        <v>0</v>
      </c>
      <c r="AQ241" s="1">
        <v>0</v>
      </c>
      <c r="AR241" s="1">
        <v>0</v>
      </c>
      <c r="AS241" s="1">
        <f t="shared" si="37"/>
        <v>0</v>
      </c>
      <c r="AT241" s="1">
        <v>0</v>
      </c>
      <c r="AU241" s="1">
        <v>0</v>
      </c>
      <c r="AV241" s="1">
        <v>0</v>
      </c>
      <c r="AW241" s="1">
        <f t="shared" si="38"/>
        <v>0</v>
      </c>
      <c r="AX241" s="1">
        <v>104</v>
      </c>
      <c r="AY241" s="1">
        <v>42</v>
      </c>
      <c r="AZ241" s="1">
        <v>0</v>
      </c>
      <c r="BA241" s="1">
        <v>0</v>
      </c>
      <c r="BB241" s="1">
        <v>0</v>
      </c>
      <c r="BC241" s="1">
        <f t="shared" si="39"/>
        <v>146</v>
      </c>
      <c r="BD241" s="1">
        <v>7</v>
      </c>
      <c r="BE241" s="1">
        <v>0</v>
      </c>
      <c r="BF241" s="16">
        <v>1676</v>
      </c>
    </row>
    <row r="242" spans="1:59">
      <c r="A242" s="1">
        <v>2013</v>
      </c>
      <c r="B242" s="1" t="s">
        <v>115</v>
      </c>
      <c r="C242" s="12">
        <v>0</v>
      </c>
      <c r="D242" s="12">
        <v>55.44</v>
      </c>
      <c r="E242" s="12">
        <v>0</v>
      </c>
      <c r="F242" s="12">
        <v>0</v>
      </c>
      <c r="G242" s="12">
        <f t="shared" si="30"/>
        <v>55.44</v>
      </c>
      <c r="H242" s="12">
        <f>+SMar_InfraMR[[#This Row],[Total Líneas de Explotación ]]</f>
        <v>55.44</v>
      </c>
      <c r="I242" s="12">
        <f>+SMar_InfraMR[[#This Row],[Total Líneas de Explotación ]]</f>
        <v>55.44</v>
      </c>
      <c r="J242" s="12">
        <v>135.47999999999999</v>
      </c>
      <c r="K242" s="12">
        <v>0</v>
      </c>
      <c r="L242" s="12">
        <v>0</v>
      </c>
      <c r="M242" s="12">
        <v>0</v>
      </c>
      <c r="N242" s="12">
        <f>+SMar_InfraMR[[#This Row],[A.03.1 -  Longitud de Vías de Explotación No Electrificadas Troncales y Ramales (vía principal) (km)]]+SMar_InfraMR[[#This Row],[A.04.1 -  Longitud de Vías de Explotación Electrificadas Troncales y Ramales (vía principal) (km)]]</f>
        <v>135.47999999999999</v>
      </c>
      <c r="O242" s="12">
        <f>+SMar_InfraMR[[#This Row],[Total Vías (excluido Auxiliares)]]</f>
        <v>135.47999999999999</v>
      </c>
      <c r="P242" s="1">
        <v>19</v>
      </c>
      <c r="Q242" s="1">
        <v>1</v>
      </c>
      <c r="R242" s="1">
        <v>0</v>
      </c>
      <c r="S242" s="1">
        <f t="shared" si="31"/>
        <v>20</v>
      </c>
      <c r="T242" s="1">
        <v>0</v>
      </c>
      <c r="U242" s="1">
        <v>56</v>
      </c>
      <c r="V242" s="1">
        <v>0</v>
      </c>
      <c r="W242" s="1">
        <v>0</v>
      </c>
      <c r="X242" s="1">
        <v>0</v>
      </c>
      <c r="Y242" s="1">
        <f t="shared" si="32"/>
        <v>56</v>
      </c>
      <c r="Z242" s="1">
        <v>17</v>
      </c>
      <c r="AA242" s="1">
        <v>5</v>
      </c>
      <c r="AB242" s="1">
        <f>+SMar_InfraMR[[#This Row],[Total Pasos Vehiculares a Nivel]]</f>
        <v>56</v>
      </c>
      <c r="AC242" s="1">
        <f t="shared" si="33"/>
        <v>78</v>
      </c>
      <c r="AD242" s="1">
        <v>1</v>
      </c>
      <c r="AE242" s="1">
        <v>1</v>
      </c>
      <c r="AF242" s="1">
        <v>16</v>
      </c>
      <c r="AG242" s="1">
        <f t="shared" si="34"/>
        <v>18</v>
      </c>
      <c r="AH242" s="12">
        <v>41.3</v>
      </c>
      <c r="AI242" s="12">
        <v>0</v>
      </c>
      <c r="AJ242" s="12">
        <v>14.14</v>
      </c>
      <c r="AK242" s="12">
        <f t="shared" si="35"/>
        <v>55.44</v>
      </c>
      <c r="AL242" s="1">
        <v>3</v>
      </c>
      <c r="AM242" s="1">
        <v>2</v>
      </c>
      <c r="AN242" s="1">
        <v>32</v>
      </c>
      <c r="AO242" s="1">
        <f t="shared" si="36"/>
        <v>37</v>
      </c>
      <c r="AP242" s="1">
        <v>0</v>
      </c>
      <c r="AQ242" s="1">
        <v>0</v>
      </c>
      <c r="AR242" s="1">
        <v>0</v>
      </c>
      <c r="AS242" s="1">
        <f t="shared" si="37"/>
        <v>0</v>
      </c>
      <c r="AT242" s="1">
        <v>0</v>
      </c>
      <c r="AU242" s="1">
        <v>0</v>
      </c>
      <c r="AV242" s="1">
        <v>0</v>
      </c>
      <c r="AW242" s="1">
        <f t="shared" si="38"/>
        <v>0</v>
      </c>
      <c r="AX242" s="1">
        <v>104</v>
      </c>
      <c r="AY242" s="1">
        <v>42</v>
      </c>
      <c r="AZ242" s="1">
        <v>0</v>
      </c>
      <c r="BA242" s="1">
        <v>0</v>
      </c>
      <c r="BB242" s="1">
        <v>0</v>
      </c>
      <c r="BC242" s="1">
        <f t="shared" si="39"/>
        <v>146</v>
      </c>
      <c r="BD242" s="1">
        <v>7</v>
      </c>
      <c r="BE242" s="1">
        <v>0</v>
      </c>
      <c r="BF242" s="16">
        <v>1676</v>
      </c>
    </row>
    <row r="243" spans="1:59">
      <c r="A243" s="1">
        <v>2013</v>
      </c>
      <c r="B243" s="1" t="s">
        <v>116</v>
      </c>
      <c r="C243" s="12">
        <v>0</v>
      </c>
      <c r="D243" s="12">
        <v>55.44</v>
      </c>
      <c r="E243" s="12">
        <v>0</v>
      </c>
      <c r="F243" s="12">
        <v>0</v>
      </c>
      <c r="G243" s="12">
        <f t="shared" si="30"/>
        <v>55.44</v>
      </c>
      <c r="H243" s="12">
        <f>+SMar_InfraMR[[#This Row],[Total Líneas de Explotación ]]</f>
        <v>55.44</v>
      </c>
      <c r="I243" s="12">
        <f>+SMar_InfraMR[[#This Row],[Total Líneas de Explotación ]]</f>
        <v>55.44</v>
      </c>
      <c r="J243" s="12">
        <v>135.47999999999999</v>
      </c>
      <c r="K243" s="12">
        <v>0</v>
      </c>
      <c r="L243" s="12">
        <v>0</v>
      </c>
      <c r="M243" s="12">
        <v>0</v>
      </c>
      <c r="N243" s="12">
        <f>+SMar_InfraMR[[#This Row],[A.03.1 -  Longitud de Vías de Explotación No Electrificadas Troncales y Ramales (vía principal) (km)]]+SMar_InfraMR[[#This Row],[A.04.1 -  Longitud de Vías de Explotación Electrificadas Troncales y Ramales (vía principal) (km)]]</f>
        <v>135.47999999999999</v>
      </c>
      <c r="O243" s="12">
        <f>+SMar_InfraMR[[#This Row],[Total Vías (excluido Auxiliares)]]</f>
        <v>135.47999999999999</v>
      </c>
      <c r="P243" s="1">
        <v>19</v>
      </c>
      <c r="Q243" s="1">
        <v>1</v>
      </c>
      <c r="R243" s="1">
        <v>0</v>
      </c>
      <c r="S243" s="1">
        <f t="shared" si="31"/>
        <v>20</v>
      </c>
      <c r="T243" s="1">
        <v>0</v>
      </c>
      <c r="U243" s="1">
        <v>56</v>
      </c>
      <c r="V243" s="1">
        <v>0</v>
      </c>
      <c r="W243" s="1">
        <v>0</v>
      </c>
      <c r="X243" s="1">
        <v>0</v>
      </c>
      <c r="Y243" s="1">
        <f t="shared" si="32"/>
        <v>56</v>
      </c>
      <c r="Z243" s="1">
        <v>17</v>
      </c>
      <c r="AA243" s="1">
        <v>5</v>
      </c>
      <c r="AB243" s="1">
        <f>+SMar_InfraMR[[#This Row],[Total Pasos Vehiculares a Nivel]]</f>
        <v>56</v>
      </c>
      <c r="AC243" s="1">
        <f t="shared" si="33"/>
        <v>78</v>
      </c>
      <c r="AD243" s="1">
        <v>1</v>
      </c>
      <c r="AE243" s="1">
        <v>1</v>
      </c>
      <c r="AF243" s="1">
        <v>16</v>
      </c>
      <c r="AG243" s="1">
        <f t="shared" si="34"/>
        <v>18</v>
      </c>
      <c r="AH243" s="12">
        <v>41.3</v>
      </c>
      <c r="AI243" s="12">
        <v>0</v>
      </c>
      <c r="AJ243" s="12">
        <v>14.14</v>
      </c>
      <c r="AK243" s="12">
        <f t="shared" si="35"/>
        <v>55.44</v>
      </c>
      <c r="AL243" s="1">
        <v>3</v>
      </c>
      <c r="AM243" s="1">
        <v>2</v>
      </c>
      <c r="AN243" s="1">
        <v>32</v>
      </c>
      <c r="AO243" s="1">
        <f t="shared" si="36"/>
        <v>37</v>
      </c>
      <c r="AP243" s="1">
        <v>0</v>
      </c>
      <c r="AQ243" s="1">
        <v>0</v>
      </c>
      <c r="AR243" s="1">
        <v>0</v>
      </c>
      <c r="AS243" s="1">
        <f t="shared" si="37"/>
        <v>0</v>
      </c>
      <c r="AT243" s="1">
        <v>0</v>
      </c>
      <c r="AU243" s="1">
        <v>0</v>
      </c>
      <c r="AV243" s="1">
        <v>0</v>
      </c>
      <c r="AW243" s="1">
        <f t="shared" si="38"/>
        <v>0</v>
      </c>
      <c r="AX243" s="1">
        <v>104</v>
      </c>
      <c r="AY243" s="1">
        <v>42</v>
      </c>
      <c r="AZ243" s="1">
        <v>0</v>
      </c>
      <c r="BA243" s="1">
        <v>0</v>
      </c>
      <c r="BB243" s="1">
        <v>0</v>
      </c>
      <c r="BC243" s="1">
        <f t="shared" si="39"/>
        <v>146</v>
      </c>
      <c r="BD243" s="1">
        <v>7</v>
      </c>
      <c r="BE243" s="1">
        <v>0</v>
      </c>
      <c r="BF243" s="16">
        <v>1676</v>
      </c>
    </row>
    <row r="244" spans="1:59">
      <c r="A244" s="1">
        <v>2013</v>
      </c>
      <c r="B244" s="1" t="s">
        <v>117</v>
      </c>
      <c r="C244" s="12">
        <v>0</v>
      </c>
      <c r="D244" s="12">
        <v>55.44</v>
      </c>
      <c r="E244" s="12">
        <v>0</v>
      </c>
      <c r="F244" s="12">
        <v>0</v>
      </c>
      <c r="G244" s="12">
        <f t="shared" si="30"/>
        <v>55.44</v>
      </c>
      <c r="H244" s="12">
        <f>+SMar_InfraMR[[#This Row],[Total Líneas de Explotación ]]</f>
        <v>55.44</v>
      </c>
      <c r="I244" s="12">
        <f>+SMar_InfraMR[[#This Row],[Total Líneas de Explotación ]]</f>
        <v>55.44</v>
      </c>
      <c r="J244" s="12">
        <v>135.47999999999999</v>
      </c>
      <c r="K244" s="12">
        <v>0</v>
      </c>
      <c r="L244" s="12">
        <v>0</v>
      </c>
      <c r="M244" s="12">
        <v>0</v>
      </c>
      <c r="N244" s="12">
        <f>+SMar_InfraMR[[#This Row],[A.03.1 -  Longitud de Vías de Explotación No Electrificadas Troncales y Ramales (vía principal) (km)]]+SMar_InfraMR[[#This Row],[A.04.1 -  Longitud de Vías de Explotación Electrificadas Troncales y Ramales (vía principal) (km)]]</f>
        <v>135.47999999999999</v>
      </c>
      <c r="O244" s="12">
        <f>+SMar_InfraMR[[#This Row],[Total Vías (excluido Auxiliares)]]</f>
        <v>135.47999999999999</v>
      </c>
      <c r="P244" s="1">
        <v>19</v>
      </c>
      <c r="Q244" s="1">
        <v>1</v>
      </c>
      <c r="R244" s="1">
        <v>0</v>
      </c>
      <c r="S244" s="1">
        <f t="shared" si="31"/>
        <v>20</v>
      </c>
      <c r="T244" s="1">
        <v>0</v>
      </c>
      <c r="U244" s="1">
        <v>56</v>
      </c>
      <c r="V244" s="1">
        <v>0</v>
      </c>
      <c r="W244" s="1">
        <v>0</v>
      </c>
      <c r="X244" s="1">
        <v>0</v>
      </c>
      <c r="Y244" s="1">
        <f t="shared" si="32"/>
        <v>56</v>
      </c>
      <c r="Z244" s="1">
        <v>17</v>
      </c>
      <c r="AA244" s="1">
        <v>5</v>
      </c>
      <c r="AB244" s="1">
        <f>+SMar_InfraMR[[#This Row],[Total Pasos Vehiculares a Nivel]]</f>
        <v>56</v>
      </c>
      <c r="AC244" s="1">
        <f t="shared" si="33"/>
        <v>78</v>
      </c>
      <c r="AD244" s="1">
        <v>1</v>
      </c>
      <c r="AE244" s="1">
        <v>1</v>
      </c>
      <c r="AF244" s="1">
        <v>16</v>
      </c>
      <c r="AG244" s="1">
        <f t="shared" si="34"/>
        <v>18</v>
      </c>
      <c r="AH244" s="12">
        <v>41.3</v>
      </c>
      <c r="AI244" s="12">
        <v>0</v>
      </c>
      <c r="AJ244" s="12">
        <v>14.14</v>
      </c>
      <c r="AK244" s="12">
        <f t="shared" si="35"/>
        <v>55.44</v>
      </c>
      <c r="AL244" s="1">
        <v>3</v>
      </c>
      <c r="AM244" s="1">
        <v>2</v>
      </c>
      <c r="AN244" s="1">
        <v>32</v>
      </c>
      <c r="AO244" s="1">
        <f t="shared" si="36"/>
        <v>37</v>
      </c>
      <c r="AP244" s="1">
        <v>0</v>
      </c>
      <c r="AQ244" s="1">
        <v>0</v>
      </c>
      <c r="AR244" s="1">
        <v>0</v>
      </c>
      <c r="AS244" s="1">
        <f t="shared" si="37"/>
        <v>0</v>
      </c>
      <c r="AT244" s="1">
        <v>0</v>
      </c>
      <c r="AU244" s="1">
        <v>0</v>
      </c>
      <c r="AV244" s="1">
        <v>0</v>
      </c>
      <c r="AW244" s="1">
        <f t="shared" si="38"/>
        <v>0</v>
      </c>
      <c r="AX244" s="1">
        <v>104</v>
      </c>
      <c r="AY244" s="1">
        <v>42</v>
      </c>
      <c r="AZ244" s="1">
        <v>0</v>
      </c>
      <c r="BA244" s="1">
        <v>0</v>
      </c>
      <c r="BB244" s="1">
        <v>0</v>
      </c>
      <c r="BC244" s="1">
        <f t="shared" si="39"/>
        <v>146</v>
      </c>
      <c r="BD244" s="1">
        <v>7</v>
      </c>
      <c r="BE244" s="1">
        <v>0</v>
      </c>
      <c r="BF244" s="16">
        <v>1676</v>
      </c>
    </row>
    <row r="245" spans="1:59">
      <c r="A245" s="1">
        <v>2013</v>
      </c>
      <c r="B245" s="1" t="s">
        <v>118</v>
      </c>
      <c r="C245" s="12">
        <v>0</v>
      </c>
      <c r="D245" s="12">
        <v>55.44</v>
      </c>
      <c r="E245" s="12">
        <v>0</v>
      </c>
      <c r="F245" s="12">
        <v>0</v>
      </c>
      <c r="G245" s="12">
        <f t="shared" si="30"/>
        <v>55.44</v>
      </c>
      <c r="H245" s="12">
        <f>+SMar_InfraMR[[#This Row],[Total Líneas de Explotación ]]</f>
        <v>55.44</v>
      </c>
      <c r="I245" s="12">
        <f>+SMar_InfraMR[[#This Row],[Total Líneas de Explotación ]]</f>
        <v>55.44</v>
      </c>
      <c r="J245" s="12">
        <v>135.47999999999999</v>
      </c>
      <c r="K245" s="12">
        <v>0</v>
      </c>
      <c r="L245" s="12">
        <v>0</v>
      </c>
      <c r="M245" s="12">
        <v>0</v>
      </c>
      <c r="N245" s="12">
        <f>+SMar_InfraMR[[#This Row],[A.03.1 -  Longitud de Vías de Explotación No Electrificadas Troncales y Ramales (vía principal) (km)]]+SMar_InfraMR[[#This Row],[A.04.1 -  Longitud de Vías de Explotación Electrificadas Troncales y Ramales (vía principal) (km)]]</f>
        <v>135.47999999999999</v>
      </c>
      <c r="O245" s="12">
        <f>+SMar_InfraMR[[#This Row],[Total Vías (excluido Auxiliares)]]</f>
        <v>135.47999999999999</v>
      </c>
      <c r="P245" s="1">
        <v>19</v>
      </c>
      <c r="Q245" s="1">
        <v>1</v>
      </c>
      <c r="R245" s="1">
        <v>0</v>
      </c>
      <c r="S245" s="1">
        <f t="shared" si="31"/>
        <v>20</v>
      </c>
      <c r="T245" s="1">
        <v>0</v>
      </c>
      <c r="U245" s="1">
        <v>56</v>
      </c>
      <c r="V245" s="1">
        <v>0</v>
      </c>
      <c r="W245" s="1">
        <v>0</v>
      </c>
      <c r="X245" s="1">
        <v>0</v>
      </c>
      <c r="Y245" s="1">
        <f t="shared" si="32"/>
        <v>56</v>
      </c>
      <c r="Z245" s="1">
        <v>17</v>
      </c>
      <c r="AA245" s="1">
        <v>5</v>
      </c>
      <c r="AB245" s="1">
        <f>+SMar_InfraMR[[#This Row],[Total Pasos Vehiculares a Nivel]]</f>
        <v>56</v>
      </c>
      <c r="AC245" s="1">
        <f t="shared" si="33"/>
        <v>78</v>
      </c>
      <c r="AD245" s="1">
        <v>1</v>
      </c>
      <c r="AE245" s="1">
        <v>1</v>
      </c>
      <c r="AF245" s="1">
        <v>16</v>
      </c>
      <c r="AG245" s="1">
        <f t="shared" si="34"/>
        <v>18</v>
      </c>
      <c r="AH245" s="12">
        <v>41.3</v>
      </c>
      <c r="AI245" s="12">
        <v>0</v>
      </c>
      <c r="AJ245" s="12">
        <v>14.14</v>
      </c>
      <c r="AK245" s="12">
        <f t="shared" si="35"/>
        <v>55.44</v>
      </c>
      <c r="AL245" s="1">
        <v>3</v>
      </c>
      <c r="AM245" s="1">
        <v>2</v>
      </c>
      <c r="AN245" s="1">
        <v>32</v>
      </c>
      <c r="AO245" s="1">
        <f t="shared" si="36"/>
        <v>37</v>
      </c>
      <c r="AP245" s="1">
        <v>0</v>
      </c>
      <c r="AQ245" s="1">
        <v>0</v>
      </c>
      <c r="AR245" s="1">
        <v>0</v>
      </c>
      <c r="AS245" s="1">
        <f t="shared" si="37"/>
        <v>0</v>
      </c>
      <c r="AT245" s="1">
        <v>0</v>
      </c>
      <c r="AU245" s="1">
        <v>0</v>
      </c>
      <c r="AV245" s="1">
        <v>0</v>
      </c>
      <c r="AW245" s="1">
        <f t="shared" si="38"/>
        <v>0</v>
      </c>
      <c r="AX245" s="1">
        <v>104</v>
      </c>
      <c r="AY245" s="1">
        <v>42</v>
      </c>
      <c r="AZ245" s="1">
        <v>0</v>
      </c>
      <c r="BA245" s="1">
        <v>0</v>
      </c>
      <c r="BB245" s="1">
        <v>0</v>
      </c>
      <c r="BC245" s="1">
        <f t="shared" si="39"/>
        <v>146</v>
      </c>
      <c r="BD245" s="1">
        <v>7</v>
      </c>
      <c r="BE245" s="1">
        <v>0</v>
      </c>
      <c r="BF245" s="16">
        <v>1676</v>
      </c>
    </row>
    <row r="246" spans="1:59">
      <c r="A246" s="1">
        <v>2013</v>
      </c>
      <c r="B246" s="1" t="s">
        <v>119</v>
      </c>
      <c r="C246" s="12">
        <v>0</v>
      </c>
      <c r="D246" s="12">
        <v>55.44</v>
      </c>
      <c r="E246" s="12">
        <v>0</v>
      </c>
      <c r="F246" s="12">
        <v>0</v>
      </c>
      <c r="G246" s="12">
        <f t="shared" si="30"/>
        <v>55.44</v>
      </c>
      <c r="H246" s="12">
        <f>+SMar_InfraMR[[#This Row],[Total Líneas de Explotación ]]</f>
        <v>55.44</v>
      </c>
      <c r="I246" s="12">
        <f>+SMar_InfraMR[[#This Row],[Total Líneas de Explotación ]]</f>
        <v>55.44</v>
      </c>
      <c r="J246" s="12">
        <v>135.47999999999999</v>
      </c>
      <c r="K246" s="12">
        <v>0</v>
      </c>
      <c r="L246" s="12">
        <v>0</v>
      </c>
      <c r="M246" s="12">
        <v>0</v>
      </c>
      <c r="N246" s="12">
        <f>+SMar_InfraMR[[#This Row],[A.03.1 -  Longitud de Vías de Explotación No Electrificadas Troncales y Ramales (vía principal) (km)]]+SMar_InfraMR[[#This Row],[A.04.1 -  Longitud de Vías de Explotación Electrificadas Troncales y Ramales (vía principal) (km)]]</f>
        <v>135.47999999999999</v>
      </c>
      <c r="O246" s="12">
        <f>+SMar_InfraMR[[#This Row],[Total Vías (excluido Auxiliares)]]</f>
        <v>135.47999999999999</v>
      </c>
      <c r="P246" s="1">
        <v>19</v>
      </c>
      <c r="Q246" s="1">
        <v>1</v>
      </c>
      <c r="R246" s="1">
        <v>0</v>
      </c>
      <c r="S246" s="1">
        <f t="shared" si="31"/>
        <v>20</v>
      </c>
      <c r="T246" s="1">
        <v>0</v>
      </c>
      <c r="U246" s="1">
        <v>56</v>
      </c>
      <c r="V246" s="1">
        <v>0</v>
      </c>
      <c r="W246" s="1">
        <v>0</v>
      </c>
      <c r="X246" s="1">
        <v>0</v>
      </c>
      <c r="Y246" s="1">
        <f t="shared" si="32"/>
        <v>56</v>
      </c>
      <c r="Z246" s="1">
        <v>17</v>
      </c>
      <c r="AA246" s="1">
        <v>5</v>
      </c>
      <c r="AB246" s="1">
        <f>+SMar_InfraMR[[#This Row],[Total Pasos Vehiculares a Nivel]]</f>
        <v>56</v>
      </c>
      <c r="AC246" s="1">
        <f t="shared" si="33"/>
        <v>78</v>
      </c>
      <c r="AD246" s="1">
        <v>1</v>
      </c>
      <c r="AE246" s="1">
        <v>1</v>
      </c>
      <c r="AF246" s="1">
        <v>16</v>
      </c>
      <c r="AG246" s="1">
        <f t="shared" si="34"/>
        <v>18</v>
      </c>
      <c r="AH246" s="12">
        <v>41.3</v>
      </c>
      <c r="AI246" s="12">
        <v>0</v>
      </c>
      <c r="AJ246" s="12">
        <v>14.14</v>
      </c>
      <c r="AK246" s="12">
        <f t="shared" si="35"/>
        <v>55.44</v>
      </c>
      <c r="AL246" s="1">
        <v>3</v>
      </c>
      <c r="AM246" s="1">
        <v>2</v>
      </c>
      <c r="AN246" s="1">
        <v>32</v>
      </c>
      <c r="AO246" s="1">
        <f t="shared" si="36"/>
        <v>37</v>
      </c>
      <c r="AP246" s="1">
        <v>0</v>
      </c>
      <c r="AQ246" s="1">
        <v>0</v>
      </c>
      <c r="AR246" s="1">
        <v>0</v>
      </c>
      <c r="AS246" s="1">
        <f t="shared" si="37"/>
        <v>0</v>
      </c>
      <c r="AT246" s="1">
        <v>0</v>
      </c>
      <c r="AU246" s="1">
        <v>0</v>
      </c>
      <c r="AV246" s="1">
        <v>0</v>
      </c>
      <c r="AW246" s="1">
        <f t="shared" si="38"/>
        <v>0</v>
      </c>
      <c r="AX246" s="1">
        <v>104</v>
      </c>
      <c r="AY246" s="1">
        <v>42</v>
      </c>
      <c r="AZ246" s="1">
        <v>0</v>
      </c>
      <c r="BA246" s="1">
        <v>0</v>
      </c>
      <c r="BB246" s="1">
        <v>0</v>
      </c>
      <c r="BC246" s="1">
        <f t="shared" si="39"/>
        <v>146</v>
      </c>
      <c r="BD246" s="1">
        <v>7</v>
      </c>
      <c r="BE246" s="1">
        <v>0</v>
      </c>
      <c r="BF246" s="16">
        <v>1676</v>
      </c>
    </row>
    <row r="247" spans="1:59">
      <c r="A247" s="1">
        <v>2013</v>
      </c>
      <c r="B247" s="1" t="s">
        <v>120</v>
      </c>
      <c r="C247" s="12">
        <v>0</v>
      </c>
      <c r="D247" s="12">
        <v>55.44</v>
      </c>
      <c r="E247" s="12">
        <v>0</v>
      </c>
      <c r="F247" s="12">
        <v>0</v>
      </c>
      <c r="G247" s="12">
        <f t="shared" si="30"/>
        <v>55.44</v>
      </c>
      <c r="H247" s="12">
        <f>+SMar_InfraMR[[#This Row],[Total Líneas de Explotación ]]</f>
        <v>55.44</v>
      </c>
      <c r="I247" s="12">
        <f>+SMar_InfraMR[[#This Row],[Total Líneas de Explotación ]]</f>
        <v>55.44</v>
      </c>
      <c r="J247" s="12">
        <v>135.47999999999999</v>
      </c>
      <c r="K247" s="12">
        <v>0</v>
      </c>
      <c r="L247" s="12">
        <v>0</v>
      </c>
      <c r="M247" s="12">
        <v>0</v>
      </c>
      <c r="N247" s="12">
        <f>+SMar_InfraMR[[#This Row],[A.03.1 -  Longitud de Vías de Explotación No Electrificadas Troncales y Ramales (vía principal) (km)]]+SMar_InfraMR[[#This Row],[A.04.1 -  Longitud de Vías de Explotación Electrificadas Troncales y Ramales (vía principal) (km)]]</f>
        <v>135.47999999999999</v>
      </c>
      <c r="O247" s="12">
        <f>+SMar_InfraMR[[#This Row],[Total Vías (excluido Auxiliares)]]</f>
        <v>135.47999999999999</v>
      </c>
      <c r="P247" s="1">
        <v>19</v>
      </c>
      <c r="Q247" s="1">
        <v>1</v>
      </c>
      <c r="R247" s="1">
        <v>0</v>
      </c>
      <c r="S247" s="1">
        <f t="shared" si="31"/>
        <v>20</v>
      </c>
      <c r="T247" s="1">
        <v>0</v>
      </c>
      <c r="U247" s="1">
        <v>56</v>
      </c>
      <c r="V247" s="1">
        <v>0</v>
      </c>
      <c r="W247" s="1">
        <v>0</v>
      </c>
      <c r="X247" s="1">
        <v>0</v>
      </c>
      <c r="Y247" s="1">
        <f t="shared" si="32"/>
        <v>56</v>
      </c>
      <c r="Z247" s="1">
        <v>17</v>
      </c>
      <c r="AA247" s="1">
        <v>5</v>
      </c>
      <c r="AB247" s="1">
        <f>+SMar_InfraMR[[#This Row],[Total Pasos Vehiculares a Nivel]]</f>
        <v>56</v>
      </c>
      <c r="AC247" s="1">
        <f t="shared" si="33"/>
        <v>78</v>
      </c>
      <c r="AD247" s="1">
        <v>1</v>
      </c>
      <c r="AE247" s="1">
        <v>1</v>
      </c>
      <c r="AF247" s="1">
        <v>16</v>
      </c>
      <c r="AG247" s="1">
        <f t="shared" si="34"/>
        <v>18</v>
      </c>
      <c r="AH247" s="12">
        <v>41.3</v>
      </c>
      <c r="AI247" s="12">
        <v>0</v>
      </c>
      <c r="AJ247" s="12">
        <v>14.14</v>
      </c>
      <c r="AK247" s="12">
        <f t="shared" si="35"/>
        <v>55.44</v>
      </c>
      <c r="AL247" s="1">
        <v>3</v>
      </c>
      <c r="AM247" s="1">
        <v>2</v>
      </c>
      <c r="AN247" s="1">
        <v>32</v>
      </c>
      <c r="AO247" s="1">
        <f t="shared" si="36"/>
        <v>37</v>
      </c>
      <c r="AP247" s="1">
        <v>0</v>
      </c>
      <c r="AQ247" s="1">
        <v>0</v>
      </c>
      <c r="AR247" s="1">
        <v>0</v>
      </c>
      <c r="AS247" s="1">
        <f t="shared" si="37"/>
        <v>0</v>
      </c>
      <c r="AT247" s="1">
        <v>0</v>
      </c>
      <c r="AU247" s="1">
        <v>0</v>
      </c>
      <c r="AV247" s="1">
        <v>0</v>
      </c>
      <c r="AW247" s="1">
        <f t="shared" si="38"/>
        <v>0</v>
      </c>
      <c r="AX247" s="1">
        <v>104</v>
      </c>
      <c r="AY247" s="1">
        <v>42</v>
      </c>
      <c r="AZ247" s="1">
        <v>0</v>
      </c>
      <c r="BA247" s="1">
        <v>0</v>
      </c>
      <c r="BB247" s="1">
        <v>0</v>
      </c>
      <c r="BC247" s="1">
        <f t="shared" si="39"/>
        <v>146</v>
      </c>
      <c r="BD247" s="1">
        <v>7</v>
      </c>
      <c r="BE247" s="1">
        <v>0</v>
      </c>
      <c r="BF247" s="16">
        <v>1676</v>
      </c>
    </row>
    <row r="248" spans="1:59">
      <c r="A248" s="1">
        <v>2013</v>
      </c>
      <c r="B248" s="1" t="s">
        <v>121</v>
      </c>
      <c r="C248" s="12">
        <v>0</v>
      </c>
      <c r="D248" s="12">
        <v>55.44</v>
      </c>
      <c r="E248" s="12">
        <v>0</v>
      </c>
      <c r="F248" s="12">
        <v>0</v>
      </c>
      <c r="G248" s="12">
        <f t="shared" si="30"/>
        <v>55.44</v>
      </c>
      <c r="H248" s="12">
        <f>+SMar_InfraMR[[#This Row],[Total Líneas de Explotación ]]</f>
        <v>55.44</v>
      </c>
      <c r="I248" s="12">
        <f>+SMar_InfraMR[[#This Row],[Total Líneas de Explotación ]]</f>
        <v>55.44</v>
      </c>
      <c r="J248" s="12">
        <v>135.47999999999999</v>
      </c>
      <c r="K248" s="12">
        <v>0</v>
      </c>
      <c r="L248" s="12">
        <v>0</v>
      </c>
      <c r="M248" s="12">
        <v>0</v>
      </c>
      <c r="N248" s="12">
        <f>+SMar_InfraMR[[#This Row],[A.03.1 -  Longitud de Vías de Explotación No Electrificadas Troncales y Ramales (vía principal) (km)]]+SMar_InfraMR[[#This Row],[A.04.1 -  Longitud de Vías de Explotación Electrificadas Troncales y Ramales (vía principal) (km)]]</f>
        <v>135.47999999999999</v>
      </c>
      <c r="O248" s="12">
        <f>+SMar_InfraMR[[#This Row],[Total Vías (excluido Auxiliares)]]</f>
        <v>135.47999999999999</v>
      </c>
      <c r="P248" s="1">
        <v>19</v>
      </c>
      <c r="Q248" s="1">
        <v>1</v>
      </c>
      <c r="R248" s="1">
        <v>0</v>
      </c>
      <c r="S248" s="1">
        <f t="shared" si="31"/>
        <v>20</v>
      </c>
      <c r="T248" s="1">
        <v>0</v>
      </c>
      <c r="U248" s="1">
        <v>56</v>
      </c>
      <c r="V248" s="1">
        <v>0</v>
      </c>
      <c r="W248" s="1">
        <v>0</v>
      </c>
      <c r="X248" s="1">
        <v>0</v>
      </c>
      <c r="Y248" s="1">
        <f t="shared" si="32"/>
        <v>56</v>
      </c>
      <c r="Z248" s="1">
        <v>17</v>
      </c>
      <c r="AA248" s="1">
        <v>5</v>
      </c>
      <c r="AB248" s="1">
        <f>+SMar_InfraMR[[#This Row],[Total Pasos Vehiculares a Nivel]]</f>
        <v>56</v>
      </c>
      <c r="AC248" s="1">
        <f t="shared" si="33"/>
        <v>78</v>
      </c>
      <c r="AD248" s="1">
        <v>1</v>
      </c>
      <c r="AE248" s="1">
        <v>1</v>
      </c>
      <c r="AF248" s="1">
        <v>16</v>
      </c>
      <c r="AG248" s="1">
        <f t="shared" si="34"/>
        <v>18</v>
      </c>
      <c r="AH248" s="12">
        <v>41.3</v>
      </c>
      <c r="AI248" s="12">
        <v>0</v>
      </c>
      <c r="AJ248" s="12">
        <v>14.14</v>
      </c>
      <c r="AK248" s="12">
        <f t="shared" si="35"/>
        <v>55.44</v>
      </c>
      <c r="AL248" s="1">
        <v>3</v>
      </c>
      <c r="AM248" s="1">
        <v>2</v>
      </c>
      <c r="AN248" s="1">
        <v>32</v>
      </c>
      <c r="AO248" s="1">
        <f t="shared" si="36"/>
        <v>37</v>
      </c>
      <c r="AP248" s="1">
        <v>0</v>
      </c>
      <c r="AQ248" s="1">
        <v>0</v>
      </c>
      <c r="AR248" s="1">
        <v>0</v>
      </c>
      <c r="AS248" s="1">
        <f t="shared" si="37"/>
        <v>0</v>
      </c>
      <c r="AT248" s="1">
        <v>0</v>
      </c>
      <c r="AU248" s="1">
        <v>0</v>
      </c>
      <c r="AV248" s="1">
        <v>0</v>
      </c>
      <c r="AW248" s="1">
        <f t="shared" si="38"/>
        <v>0</v>
      </c>
      <c r="AX248" s="1">
        <v>104</v>
      </c>
      <c r="AY248" s="1">
        <v>42</v>
      </c>
      <c r="AZ248" s="1">
        <v>0</v>
      </c>
      <c r="BA248" s="1">
        <v>0</v>
      </c>
      <c r="BB248" s="1">
        <v>0</v>
      </c>
      <c r="BC248" s="1">
        <f t="shared" si="39"/>
        <v>146</v>
      </c>
      <c r="BD248" s="1">
        <v>7</v>
      </c>
      <c r="BE248" s="1">
        <v>0</v>
      </c>
      <c r="BF248" s="16">
        <v>1676</v>
      </c>
    </row>
    <row r="249" spans="1:59">
      <c r="A249" s="1">
        <v>2013</v>
      </c>
      <c r="B249" s="1" t="s">
        <v>122</v>
      </c>
      <c r="C249" s="12">
        <v>0</v>
      </c>
      <c r="D249" s="12">
        <v>55.44</v>
      </c>
      <c r="E249" s="12">
        <v>0</v>
      </c>
      <c r="F249" s="12">
        <v>0</v>
      </c>
      <c r="G249" s="12">
        <f t="shared" si="30"/>
        <v>55.44</v>
      </c>
      <c r="H249" s="12">
        <f>+SMar_InfraMR[[#This Row],[Total Líneas de Explotación ]]</f>
        <v>55.44</v>
      </c>
      <c r="I249" s="12">
        <f>+SMar_InfraMR[[#This Row],[Total Líneas de Explotación ]]</f>
        <v>55.44</v>
      </c>
      <c r="J249" s="12">
        <v>135.47999999999999</v>
      </c>
      <c r="K249" s="12">
        <v>0</v>
      </c>
      <c r="L249" s="12">
        <v>0</v>
      </c>
      <c r="M249" s="12">
        <v>0</v>
      </c>
      <c r="N249" s="12">
        <f>+SMar_InfraMR[[#This Row],[A.03.1 -  Longitud de Vías de Explotación No Electrificadas Troncales y Ramales (vía principal) (km)]]+SMar_InfraMR[[#This Row],[A.04.1 -  Longitud de Vías de Explotación Electrificadas Troncales y Ramales (vía principal) (km)]]</f>
        <v>135.47999999999999</v>
      </c>
      <c r="O249" s="12">
        <f>+SMar_InfraMR[[#This Row],[Total Vías (excluido Auxiliares)]]</f>
        <v>135.47999999999999</v>
      </c>
      <c r="P249" s="1">
        <v>19</v>
      </c>
      <c r="Q249" s="1">
        <v>1</v>
      </c>
      <c r="R249" s="1">
        <v>0</v>
      </c>
      <c r="S249" s="1">
        <f t="shared" si="31"/>
        <v>20</v>
      </c>
      <c r="T249" s="1">
        <v>0</v>
      </c>
      <c r="U249" s="1">
        <v>56</v>
      </c>
      <c r="V249" s="1">
        <v>0</v>
      </c>
      <c r="W249" s="1">
        <v>0</v>
      </c>
      <c r="X249" s="1">
        <v>0</v>
      </c>
      <c r="Y249" s="1">
        <f t="shared" si="32"/>
        <v>56</v>
      </c>
      <c r="Z249" s="1">
        <v>17</v>
      </c>
      <c r="AA249" s="1">
        <v>5</v>
      </c>
      <c r="AB249" s="1">
        <f>+SMar_InfraMR[[#This Row],[Total Pasos Vehiculares a Nivel]]</f>
        <v>56</v>
      </c>
      <c r="AC249" s="1">
        <f t="shared" si="33"/>
        <v>78</v>
      </c>
      <c r="AD249" s="1">
        <v>1</v>
      </c>
      <c r="AE249" s="1">
        <v>1</v>
      </c>
      <c r="AF249" s="1">
        <v>16</v>
      </c>
      <c r="AG249" s="1">
        <f t="shared" si="34"/>
        <v>18</v>
      </c>
      <c r="AH249" s="12">
        <v>41.3</v>
      </c>
      <c r="AI249" s="12">
        <v>0</v>
      </c>
      <c r="AJ249" s="12">
        <v>14.14</v>
      </c>
      <c r="AK249" s="12">
        <f t="shared" si="35"/>
        <v>55.44</v>
      </c>
      <c r="AL249" s="1">
        <v>3</v>
      </c>
      <c r="AM249" s="1">
        <v>2</v>
      </c>
      <c r="AN249" s="1">
        <v>32</v>
      </c>
      <c r="AO249" s="1">
        <f t="shared" si="36"/>
        <v>37</v>
      </c>
      <c r="AP249" s="1">
        <v>0</v>
      </c>
      <c r="AQ249" s="1">
        <v>0</v>
      </c>
      <c r="AR249" s="1">
        <v>0</v>
      </c>
      <c r="AS249" s="1">
        <f t="shared" si="37"/>
        <v>0</v>
      </c>
      <c r="AT249" s="1">
        <v>0</v>
      </c>
      <c r="AU249" s="1">
        <v>0</v>
      </c>
      <c r="AV249" s="1">
        <v>0</v>
      </c>
      <c r="AW249" s="1">
        <f t="shared" si="38"/>
        <v>0</v>
      </c>
      <c r="AX249" s="1">
        <v>104</v>
      </c>
      <c r="AY249" s="1">
        <v>42</v>
      </c>
      <c r="AZ249" s="1">
        <v>0</v>
      </c>
      <c r="BA249" s="1">
        <v>0</v>
      </c>
      <c r="BB249" s="1">
        <v>0</v>
      </c>
      <c r="BC249" s="1">
        <f t="shared" si="39"/>
        <v>146</v>
      </c>
      <c r="BD249" s="1">
        <v>7</v>
      </c>
      <c r="BE249" s="1">
        <v>0</v>
      </c>
      <c r="BF249" s="16">
        <v>1676</v>
      </c>
    </row>
    <row r="250" spans="1:59">
      <c r="A250" s="1">
        <v>2013</v>
      </c>
      <c r="B250" s="1" t="s">
        <v>123</v>
      </c>
      <c r="C250" s="12">
        <v>0</v>
      </c>
      <c r="D250" s="12">
        <v>55.44</v>
      </c>
      <c r="E250" s="12">
        <v>0</v>
      </c>
      <c r="F250" s="12">
        <v>0</v>
      </c>
      <c r="G250" s="12">
        <f t="shared" si="30"/>
        <v>55.44</v>
      </c>
      <c r="H250" s="12">
        <f>+SMar_InfraMR[[#This Row],[Total Líneas de Explotación ]]</f>
        <v>55.44</v>
      </c>
      <c r="I250" s="12">
        <f>+SMar_InfraMR[[#This Row],[Total Líneas de Explotación ]]</f>
        <v>55.44</v>
      </c>
      <c r="J250" s="12">
        <v>135.47999999999999</v>
      </c>
      <c r="K250" s="12">
        <v>0</v>
      </c>
      <c r="L250" s="12">
        <v>0</v>
      </c>
      <c r="M250" s="12">
        <v>0</v>
      </c>
      <c r="N250" s="12">
        <f>+SMar_InfraMR[[#This Row],[A.03.1 -  Longitud de Vías de Explotación No Electrificadas Troncales y Ramales (vía principal) (km)]]+SMar_InfraMR[[#This Row],[A.04.1 -  Longitud de Vías de Explotación Electrificadas Troncales y Ramales (vía principal) (km)]]</f>
        <v>135.47999999999999</v>
      </c>
      <c r="O250" s="12">
        <f>+SMar_InfraMR[[#This Row],[Total Vías (excluido Auxiliares)]]</f>
        <v>135.47999999999999</v>
      </c>
      <c r="P250" s="1">
        <v>19</v>
      </c>
      <c r="Q250" s="1">
        <v>1</v>
      </c>
      <c r="R250" s="1">
        <v>0</v>
      </c>
      <c r="S250" s="1">
        <f t="shared" si="31"/>
        <v>20</v>
      </c>
      <c r="T250" s="1">
        <v>0</v>
      </c>
      <c r="U250" s="1">
        <v>56</v>
      </c>
      <c r="V250" s="1">
        <v>0</v>
      </c>
      <c r="W250" s="1">
        <v>0</v>
      </c>
      <c r="X250" s="1">
        <v>0</v>
      </c>
      <c r="Y250" s="1">
        <f t="shared" si="32"/>
        <v>56</v>
      </c>
      <c r="Z250" s="1">
        <v>17</v>
      </c>
      <c r="AA250" s="1">
        <v>5</v>
      </c>
      <c r="AB250" s="1">
        <f>+SMar_InfraMR[[#This Row],[Total Pasos Vehiculares a Nivel]]</f>
        <v>56</v>
      </c>
      <c r="AC250" s="1">
        <f t="shared" si="33"/>
        <v>78</v>
      </c>
      <c r="AD250" s="1">
        <v>1</v>
      </c>
      <c r="AE250" s="1">
        <v>1</v>
      </c>
      <c r="AF250" s="1">
        <v>16</v>
      </c>
      <c r="AG250" s="1">
        <f t="shared" si="34"/>
        <v>18</v>
      </c>
      <c r="AH250" s="12">
        <v>41.3</v>
      </c>
      <c r="AI250" s="12">
        <v>0</v>
      </c>
      <c r="AJ250" s="12">
        <v>14.14</v>
      </c>
      <c r="AK250" s="12">
        <f t="shared" si="35"/>
        <v>55.44</v>
      </c>
      <c r="AL250" s="1">
        <v>3</v>
      </c>
      <c r="AM250" s="1">
        <v>2</v>
      </c>
      <c r="AN250" s="1">
        <v>32</v>
      </c>
      <c r="AO250" s="1">
        <f t="shared" si="36"/>
        <v>37</v>
      </c>
      <c r="AP250" s="1">
        <v>0</v>
      </c>
      <c r="AQ250" s="1">
        <v>0</v>
      </c>
      <c r="AR250" s="1">
        <v>0</v>
      </c>
      <c r="AS250" s="1">
        <f t="shared" si="37"/>
        <v>0</v>
      </c>
      <c r="AT250" s="1">
        <v>0</v>
      </c>
      <c r="AU250" s="1">
        <v>0</v>
      </c>
      <c r="AV250" s="1">
        <v>0</v>
      </c>
      <c r="AW250" s="1">
        <f t="shared" si="38"/>
        <v>0</v>
      </c>
      <c r="AX250" s="1">
        <v>104</v>
      </c>
      <c r="AY250" s="1">
        <v>42</v>
      </c>
      <c r="AZ250" s="1">
        <v>0</v>
      </c>
      <c r="BA250" s="1">
        <v>0</v>
      </c>
      <c r="BB250" s="1">
        <v>0</v>
      </c>
      <c r="BC250" s="1">
        <f t="shared" si="39"/>
        <v>146</v>
      </c>
      <c r="BD250" s="1">
        <v>7</v>
      </c>
      <c r="BE250" s="1">
        <v>0</v>
      </c>
      <c r="BF250" s="16">
        <v>1676</v>
      </c>
    </row>
    <row r="251" spans="1:59">
      <c r="A251" s="1">
        <v>2013</v>
      </c>
      <c r="B251" s="1" t="s">
        <v>124</v>
      </c>
      <c r="C251" s="12">
        <v>0</v>
      </c>
      <c r="D251" s="12">
        <v>55.44</v>
      </c>
      <c r="E251" s="12">
        <v>0</v>
      </c>
      <c r="F251" s="12">
        <v>0</v>
      </c>
      <c r="G251" s="12">
        <f t="shared" si="30"/>
        <v>55.44</v>
      </c>
      <c r="H251" s="12">
        <f>+SMar_InfraMR[[#This Row],[Total Líneas de Explotación ]]</f>
        <v>55.44</v>
      </c>
      <c r="I251" s="12">
        <f>+SMar_InfraMR[[#This Row],[Total Líneas de Explotación ]]</f>
        <v>55.44</v>
      </c>
      <c r="J251" s="12">
        <v>135.47999999999999</v>
      </c>
      <c r="K251" s="12">
        <v>0</v>
      </c>
      <c r="L251" s="12">
        <v>0</v>
      </c>
      <c r="M251" s="12">
        <v>0</v>
      </c>
      <c r="N251" s="12">
        <f>+SMar_InfraMR[[#This Row],[A.03.1 -  Longitud de Vías de Explotación No Electrificadas Troncales y Ramales (vía principal) (km)]]+SMar_InfraMR[[#This Row],[A.04.1 -  Longitud de Vías de Explotación Electrificadas Troncales y Ramales (vía principal) (km)]]</f>
        <v>135.47999999999999</v>
      </c>
      <c r="O251" s="12">
        <f>+SMar_InfraMR[[#This Row],[Total Vías (excluido Auxiliares)]]</f>
        <v>135.47999999999999</v>
      </c>
      <c r="P251" s="1">
        <v>19</v>
      </c>
      <c r="Q251" s="1">
        <v>1</v>
      </c>
      <c r="R251" s="1">
        <v>0</v>
      </c>
      <c r="S251" s="1">
        <f t="shared" si="31"/>
        <v>20</v>
      </c>
      <c r="T251" s="1">
        <v>0</v>
      </c>
      <c r="U251" s="1">
        <v>56</v>
      </c>
      <c r="V251" s="1">
        <v>0</v>
      </c>
      <c r="W251" s="1">
        <v>0</v>
      </c>
      <c r="X251" s="1">
        <v>0</v>
      </c>
      <c r="Y251" s="1">
        <f t="shared" si="32"/>
        <v>56</v>
      </c>
      <c r="Z251" s="1">
        <v>17</v>
      </c>
      <c r="AA251" s="1">
        <v>5</v>
      </c>
      <c r="AB251" s="1">
        <f>+SMar_InfraMR[[#This Row],[Total Pasos Vehiculares a Nivel]]</f>
        <v>56</v>
      </c>
      <c r="AC251" s="1">
        <f t="shared" si="33"/>
        <v>78</v>
      </c>
      <c r="AD251" s="1">
        <v>1</v>
      </c>
      <c r="AE251" s="1">
        <v>1</v>
      </c>
      <c r="AF251" s="1">
        <v>16</v>
      </c>
      <c r="AG251" s="1">
        <f t="shared" si="34"/>
        <v>18</v>
      </c>
      <c r="AH251" s="12">
        <v>41.3</v>
      </c>
      <c r="AI251" s="12">
        <v>0</v>
      </c>
      <c r="AJ251" s="12">
        <v>14.14</v>
      </c>
      <c r="AK251" s="12">
        <f t="shared" si="35"/>
        <v>55.44</v>
      </c>
      <c r="AL251" s="1">
        <v>0</v>
      </c>
      <c r="AM251" s="1">
        <v>0</v>
      </c>
      <c r="AN251" s="1">
        <v>27</v>
      </c>
      <c r="AO251" s="1">
        <f t="shared" si="36"/>
        <v>27</v>
      </c>
      <c r="AP251" s="1">
        <v>0</v>
      </c>
      <c r="AQ251" s="1">
        <v>0</v>
      </c>
      <c r="AR251" s="1">
        <v>0</v>
      </c>
      <c r="AS251" s="1">
        <f t="shared" si="37"/>
        <v>0</v>
      </c>
      <c r="AT251" s="1">
        <v>0</v>
      </c>
      <c r="AU251" s="1">
        <v>0</v>
      </c>
      <c r="AV251" s="1">
        <v>0</v>
      </c>
      <c r="AW251" s="1">
        <f t="shared" si="38"/>
        <v>0</v>
      </c>
      <c r="AX251" s="1">
        <v>160</v>
      </c>
      <c r="AY251" s="1">
        <v>0</v>
      </c>
      <c r="AZ251" s="1">
        <v>0</v>
      </c>
      <c r="BA251" s="1">
        <v>0</v>
      </c>
      <c r="BB251" s="1">
        <v>0</v>
      </c>
      <c r="BC251" s="1">
        <f t="shared" si="39"/>
        <v>160</v>
      </c>
      <c r="BD251" s="1">
        <v>27</v>
      </c>
      <c r="BE251" s="1">
        <v>11</v>
      </c>
      <c r="BF251" s="16">
        <v>1676</v>
      </c>
      <c r="BG251" s="1" t="s">
        <v>426</v>
      </c>
    </row>
    <row r="252" spans="1:59">
      <c r="A252" s="1">
        <v>2013</v>
      </c>
      <c r="B252" s="1" t="s">
        <v>125</v>
      </c>
      <c r="C252" s="12">
        <v>0</v>
      </c>
      <c r="D252" s="12">
        <v>55.44</v>
      </c>
      <c r="E252" s="12">
        <v>0</v>
      </c>
      <c r="F252" s="12">
        <v>0</v>
      </c>
      <c r="G252" s="12">
        <f t="shared" si="30"/>
        <v>55.44</v>
      </c>
      <c r="H252" s="12">
        <f>+SMar_InfraMR[[#This Row],[Total Líneas de Explotación ]]</f>
        <v>55.44</v>
      </c>
      <c r="I252" s="12">
        <f>+SMar_InfraMR[[#This Row],[Total Líneas de Explotación ]]</f>
        <v>55.44</v>
      </c>
      <c r="J252" s="12">
        <v>135.47999999999999</v>
      </c>
      <c r="K252" s="12">
        <v>0</v>
      </c>
      <c r="L252" s="12">
        <v>0</v>
      </c>
      <c r="M252" s="12">
        <v>0</v>
      </c>
      <c r="N252" s="12">
        <f>+SMar_InfraMR[[#This Row],[A.03.1 -  Longitud de Vías de Explotación No Electrificadas Troncales y Ramales (vía principal) (km)]]+SMar_InfraMR[[#This Row],[A.04.1 -  Longitud de Vías de Explotación Electrificadas Troncales y Ramales (vía principal) (km)]]</f>
        <v>135.47999999999999</v>
      </c>
      <c r="O252" s="12">
        <f>+SMar_InfraMR[[#This Row],[Total Vías (excluido Auxiliares)]]</f>
        <v>135.47999999999999</v>
      </c>
      <c r="P252" s="1">
        <v>19</v>
      </c>
      <c r="Q252" s="1">
        <v>1</v>
      </c>
      <c r="R252" s="1">
        <v>0</v>
      </c>
      <c r="S252" s="1">
        <f t="shared" si="31"/>
        <v>20</v>
      </c>
      <c r="T252" s="1">
        <v>0</v>
      </c>
      <c r="U252" s="1">
        <v>56</v>
      </c>
      <c r="V252" s="1">
        <v>0</v>
      </c>
      <c r="W252" s="1">
        <v>0</v>
      </c>
      <c r="X252" s="1">
        <v>0</v>
      </c>
      <c r="Y252" s="1">
        <f t="shared" si="32"/>
        <v>56</v>
      </c>
      <c r="Z252" s="1">
        <v>17</v>
      </c>
      <c r="AA252" s="1">
        <v>5</v>
      </c>
      <c r="AB252" s="1">
        <f>+SMar_InfraMR[[#This Row],[Total Pasos Vehiculares a Nivel]]</f>
        <v>56</v>
      </c>
      <c r="AC252" s="1">
        <f t="shared" si="33"/>
        <v>78</v>
      </c>
      <c r="AD252" s="1">
        <v>1</v>
      </c>
      <c r="AE252" s="1">
        <v>1</v>
      </c>
      <c r="AF252" s="1">
        <v>16</v>
      </c>
      <c r="AG252" s="1">
        <f t="shared" si="34"/>
        <v>18</v>
      </c>
      <c r="AH252" s="12">
        <v>41.3</v>
      </c>
      <c r="AI252" s="12">
        <v>0</v>
      </c>
      <c r="AJ252" s="12">
        <v>14.14</v>
      </c>
      <c r="AK252" s="12">
        <f t="shared" si="35"/>
        <v>55.44</v>
      </c>
      <c r="AL252" s="1">
        <v>0</v>
      </c>
      <c r="AM252" s="1">
        <v>0</v>
      </c>
      <c r="AN252" s="1">
        <v>27</v>
      </c>
      <c r="AO252" s="1">
        <f t="shared" si="36"/>
        <v>27</v>
      </c>
      <c r="AP252" s="1">
        <v>0</v>
      </c>
      <c r="AQ252" s="1">
        <v>0</v>
      </c>
      <c r="AR252" s="1">
        <v>0</v>
      </c>
      <c r="AS252" s="1">
        <f t="shared" si="37"/>
        <v>0</v>
      </c>
      <c r="AT252" s="1">
        <v>0</v>
      </c>
      <c r="AU252" s="1">
        <v>0</v>
      </c>
      <c r="AV252" s="1">
        <v>0</v>
      </c>
      <c r="AW252" s="1">
        <f t="shared" si="38"/>
        <v>0</v>
      </c>
      <c r="AX252" s="1">
        <v>160</v>
      </c>
      <c r="AY252" s="1">
        <v>0</v>
      </c>
      <c r="AZ252" s="1">
        <v>0</v>
      </c>
      <c r="BA252" s="1">
        <v>0</v>
      </c>
      <c r="BB252" s="1">
        <v>0</v>
      </c>
      <c r="BC252" s="1">
        <f t="shared" si="39"/>
        <v>160</v>
      </c>
      <c r="BD252" s="1">
        <v>27</v>
      </c>
      <c r="BE252" s="1">
        <v>11</v>
      </c>
      <c r="BF252" s="16">
        <v>1676</v>
      </c>
    </row>
    <row r="253" spans="1:59">
      <c r="A253" s="1">
        <v>2013</v>
      </c>
      <c r="B253" s="1" t="s">
        <v>126</v>
      </c>
      <c r="C253" s="12">
        <v>0</v>
      </c>
      <c r="D253" s="12">
        <v>55.44</v>
      </c>
      <c r="E253" s="12">
        <v>0</v>
      </c>
      <c r="F253" s="12">
        <v>0</v>
      </c>
      <c r="G253" s="12">
        <f t="shared" si="30"/>
        <v>55.44</v>
      </c>
      <c r="H253" s="12">
        <f>+SMar_InfraMR[[#This Row],[Total Líneas de Explotación ]]</f>
        <v>55.44</v>
      </c>
      <c r="I253" s="12">
        <f>+SMar_InfraMR[[#This Row],[Total Líneas de Explotación ]]</f>
        <v>55.44</v>
      </c>
      <c r="J253" s="12">
        <v>135.47999999999999</v>
      </c>
      <c r="K253" s="12">
        <v>0</v>
      </c>
      <c r="L253" s="12">
        <v>0</v>
      </c>
      <c r="M253" s="12">
        <v>0</v>
      </c>
      <c r="N253" s="12">
        <f>+SMar_InfraMR[[#This Row],[A.03.1 -  Longitud de Vías de Explotación No Electrificadas Troncales y Ramales (vía principal) (km)]]+SMar_InfraMR[[#This Row],[A.04.1 -  Longitud de Vías de Explotación Electrificadas Troncales y Ramales (vía principal) (km)]]</f>
        <v>135.47999999999999</v>
      </c>
      <c r="O253" s="12">
        <f>+SMar_InfraMR[[#This Row],[Total Vías (excluido Auxiliares)]]</f>
        <v>135.47999999999999</v>
      </c>
      <c r="P253" s="1">
        <v>19</v>
      </c>
      <c r="Q253" s="1">
        <v>1</v>
      </c>
      <c r="R253" s="1">
        <v>0</v>
      </c>
      <c r="S253" s="1">
        <f t="shared" si="31"/>
        <v>20</v>
      </c>
      <c r="T253" s="1">
        <v>0</v>
      </c>
      <c r="U253" s="1">
        <v>56</v>
      </c>
      <c r="V253" s="1">
        <v>0</v>
      </c>
      <c r="W253" s="1">
        <v>0</v>
      </c>
      <c r="X253" s="1">
        <v>0</v>
      </c>
      <c r="Y253" s="1">
        <f t="shared" si="32"/>
        <v>56</v>
      </c>
      <c r="Z253" s="1">
        <v>17</v>
      </c>
      <c r="AA253" s="1">
        <v>5</v>
      </c>
      <c r="AB253" s="1">
        <f>+SMar_InfraMR[[#This Row],[Total Pasos Vehiculares a Nivel]]</f>
        <v>56</v>
      </c>
      <c r="AC253" s="1">
        <f t="shared" si="33"/>
        <v>78</v>
      </c>
      <c r="AD253" s="1">
        <v>1</v>
      </c>
      <c r="AE253" s="1">
        <v>1</v>
      </c>
      <c r="AF253" s="1">
        <v>16</v>
      </c>
      <c r="AG253" s="1">
        <f t="shared" si="34"/>
        <v>18</v>
      </c>
      <c r="AH253" s="12">
        <v>41.3</v>
      </c>
      <c r="AI253" s="12">
        <v>0</v>
      </c>
      <c r="AJ253" s="12">
        <v>14.14</v>
      </c>
      <c r="AK253" s="12">
        <f t="shared" si="35"/>
        <v>55.44</v>
      </c>
      <c r="AL253" s="1">
        <v>0</v>
      </c>
      <c r="AM253" s="1">
        <v>0</v>
      </c>
      <c r="AN253" s="1">
        <v>27</v>
      </c>
      <c r="AO253" s="1">
        <f t="shared" si="36"/>
        <v>27</v>
      </c>
      <c r="AP253" s="1">
        <v>0</v>
      </c>
      <c r="AQ253" s="1">
        <v>0</v>
      </c>
      <c r="AR253" s="1">
        <v>0</v>
      </c>
      <c r="AS253" s="1">
        <f t="shared" si="37"/>
        <v>0</v>
      </c>
      <c r="AT253" s="1">
        <v>0</v>
      </c>
      <c r="AU253" s="1">
        <v>0</v>
      </c>
      <c r="AV253" s="1">
        <v>0</v>
      </c>
      <c r="AW253" s="1">
        <f t="shared" si="38"/>
        <v>0</v>
      </c>
      <c r="AX253" s="1">
        <v>160</v>
      </c>
      <c r="AY253" s="1">
        <v>0</v>
      </c>
      <c r="AZ253" s="1">
        <v>0</v>
      </c>
      <c r="BA253" s="1">
        <v>0</v>
      </c>
      <c r="BB253" s="1">
        <v>0</v>
      </c>
      <c r="BC253" s="1">
        <f t="shared" si="39"/>
        <v>160</v>
      </c>
      <c r="BD253" s="1">
        <v>27</v>
      </c>
      <c r="BE253" s="1">
        <v>11</v>
      </c>
      <c r="BF253" s="16">
        <v>1676</v>
      </c>
    </row>
    <row r="254" spans="1:59">
      <c r="A254" s="1">
        <v>2014</v>
      </c>
      <c r="B254" s="1" t="s">
        <v>115</v>
      </c>
      <c r="C254" s="12">
        <v>0</v>
      </c>
      <c r="D254" s="12">
        <v>55.44</v>
      </c>
      <c r="E254" s="12">
        <v>0</v>
      </c>
      <c r="F254" s="12">
        <v>0</v>
      </c>
      <c r="G254" s="12">
        <f t="shared" si="30"/>
        <v>55.44</v>
      </c>
      <c r="H254" s="12">
        <f>+SMar_InfraMR[[#This Row],[Total Líneas de Explotación ]]</f>
        <v>55.44</v>
      </c>
      <c r="I254" s="12">
        <f>+SMar_InfraMR[[#This Row],[Total Líneas de Explotación ]]</f>
        <v>55.44</v>
      </c>
      <c r="J254" s="12">
        <v>135.47999999999999</v>
      </c>
      <c r="K254" s="12">
        <v>0</v>
      </c>
      <c r="L254" s="12">
        <v>0</v>
      </c>
      <c r="M254" s="12">
        <v>0</v>
      </c>
      <c r="N254" s="12">
        <f>+SMar_InfraMR[[#This Row],[A.03.1 -  Longitud de Vías de Explotación No Electrificadas Troncales y Ramales (vía principal) (km)]]+SMar_InfraMR[[#This Row],[A.04.1 -  Longitud de Vías de Explotación Electrificadas Troncales y Ramales (vía principal) (km)]]</f>
        <v>135.47999999999999</v>
      </c>
      <c r="O254" s="12">
        <f>+SMar_InfraMR[[#This Row],[Total Vías (excluido Auxiliares)]]</f>
        <v>135.47999999999999</v>
      </c>
      <c r="P254" s="1">
        <v>19</v>
      </c>
      <c r="Q254" s="1">
        <v>1</v>
      </c>
      <c r="R254" s="1">
        <v>0</v>
      </c>
      <c r="S254" s="1">
        <f t="shared" si="31"/>
        <v>20</v>
      </c>
      <c r="T254" s="1">
        <v>0</v>
      </c>
      <c r="U254" s="1">
        <v>56</v>
      </c>
      <c r="V254" s="1">
        <v>0</v>
      </c>
      <c r="W254" s="1">
        <v>0</v>
      </c>
      <c r="X254" s="1">
        <v>0</v>
      </c>
      <c r="Y254" s="1">
        <f t="shared" si="32"/>
        <v>56</v>
      </c>
      <c r="Z254" s="1">
        <v>17</v>
      </c>
      <c r="AA254" s="1">
        <v>5</v>
      </c>
      <c r="AB254" s="1">
        <f>+SMar_InfraMR[[#This Row],[Total Pasos Vehiculares a Nivel]]</f>
        <v>56</v>
      </c>
      <c r="AC254" s="1">
        <f t="shared" si="33"/>
        <v>78</v>
      </c>
      <c r="AD254" s="1">
        <v>1</v>
      </c>
      <c r="AE254" s="1">
        <v>1</v>
      </c>
      <c r="AF254" s="1">
        <v>16</v>
      </c>
      <c r="AG254" s="1">
        <f t="shared" si="34"/>
        <v>18</v>
      </c>
      <c r="AH254" s="12">
        <v>41.3</v>
      </c>
      <c r="AI254" s="12">
        <v>0</v>
      </c>
      <c r="AJ254" s="12">
        <v>14.14</v>
      </c>
      <c r="AK254" s="12">
        <f t="shared" si="35"/>
        <v>55.44</v>
      </c>
      <c r="AL254" s="1">
        <v>0</v>
      </c>
      <c r="AM254" s="1">
        <v>0</v>
      </c>
      <c r="AN254" s="1">
        <v>27</v>
      </c>
      <c r="AO254" s="1">
        <f t="shared" si="36"/>
        <v>27</v>
      </c>
      <c r="AP254" s="1">
        <v>0</v>
      </c>
      <c r="AQ254" s="1">
        <v>0</v>
      </c>
      <c r="AR254" s="1">
        <v>0</v>
      </c>
      <c r="AS254" s="1">
        <f t="shared" si="37"/>
        <v>0</v>
      </c>
      <c r="AT254" s="1">
        <v>0</v>
      </c>
      <c r="AU254" s="1">
        <v>0</v>
      </c>
      <c r="AV254" s="1">
        <v>0</v>
      </c>
      <c r="AW254" s="1">
        <f t="shared" si="38"/>
        <v>0</v>
      </c>
      <c r="AX254" s="1">
        <v>160</v>
      </c>
      <c r="AY254" s="1">
        <v>0</v>
      </c>
      <c r="AZ254" s="1">
        <v>0</v>
      </c>
      <c r="BA254" s="1">
        <v>0</v>
      </c>
      <c r="BB254" s="1">
        <v>0</v>
      </c>
      <c r="BC254" s="1">
        <f t="shared" si="39"/>
        <v>160</v>
      </c>
      <c r="BD254" s="1">
        <v>27</v>
      </c>
      <c r="BE254" s="1">
        <v>11</v>
      </c>
      <c r="BF254" s="16">
        <v>1676</v>
      </c>
    </row>
    <row r="255" spans="1:59">
      <c r="A255" s="1">
        <v>2014</v>
      </c>
      <c r="B255" s="1" t="s">
        <v>116</v>
      </c>
      <c r="C255" s="12">
        <v>0</v>
      </c>
      <c r="D255" s="12">
        <v>55.44</v>
      </c>
      <c r="E255" s="12">
        <v>0</v>
      </c>
      <c r="F255" s="12">
        <v>0</v>
      </c>
      <c r="G255" s="12">
        <f t="shared" si="30"/>
        <v>55.44</v>
      </c>
      <c r="H255" s="12">
        <f>+SMar_InfraMR[[#This Row],[Total Líneas de Explotación ]]</f>
        <v>55.44</v>
      </c>
      <c r="I255" s="12">
        <f>+SMar_InfraMR[[#This Row],[Total Líneas de Explotación ]]</f>
        <v>55.44</v>
      </c>
      <c r="J255" s="12">
        <v>135.47999999999999</v>
      </c>
      <c r="K255" s="12">
        <v>0</v>
      </c>
      <c r="L255" s="12">
        <v>0</v>
      </c>
      <c r="M255" s="12">
        <v>0</v>
      </c>
      <c r="N255" s="12">
        <f>+SMar_InfraMR[[#This Row],[A.03.1 -  Longitud de Vías de Explotación No Electrificadas Troncales y Ramales (vía principal) (km)]]+SMar_InfraMR[[#This Row],[A.04.1 -  Longitud de Vías de Explotación Electrificadas Troncales y Ramales (vía principal) (km)]]</f>
        <v>135.47999999999999</v>
      </c>
      <c r="O255" s="12">
        <f>+SMar_InfraMR[[#This Row],[Total Vías (excluido Auxiliares)]]</f>
        <v>135.47999999999999</v>
      </c>
      <c r="P255" s="1">
        <v>19</v>
      </c>
      <c r="Q255" s="1">
        <v>1</v>
      </c>
      <c r="R255" s="1">
        <v>0</v>
      </c>
      <c r="S255" s="1">
        <f t="shared" si="31"/>
        <v>20</v>
      </c>
      <c r="T255" s="1">
        <v>0</v>
      </c>
      <c r="U255" s="1">
        <v>56</v>
      </c>
      <c r="V255" s="1">
        <v>0</v>
      </c>
      <c r="W255" s="1">
        <v>0</v>
      </c>
      <c r="X255" s="1">
        <v>0</v>
      </c>
      <c r="Y255" s="1">
        <f t="shared" si="32"/>
        <v>56</v>
      </c>
      <c r="Z255" s="1">
        <v>17</v>
      </c>
      <c r="AA255" s="1">
        <v>5</v>
      </c>
      <c r="AB255" s="1">
        <f>+SMar_InfraMR[[#This Row],[Total Pasos Vehiculares a Nivel]]</f>
        <v>56</v>
      </c>
      <c r="AC255" s="1">
        <f t="shared" si="33"/>
        <v>78</v>
      </c>
      <c r="AD255" s="1">
        <v>1</v>
      </c>
      <c r="AE255" s="1">
        <v>1</v>
      </c>
      <c r="AF255" s="1">
        <v>16</v>
      </c>
      <c r="AG255" s="1">
        <f t="shared" si="34"/>
        <v>18</v>
      </c>
      <c r="AH255" s="12">
        <v>41.3</v>
      </c>
      <c r="AI255" s="12">
        <v>0</v>
      </c>
      <c r="AJ255" s="12">
        <v>14.14</v>
      </c>
      <c r="AK255" s="12">
        <f t="shared" si="35"/>
        <v>55.44</v>
      </c>
      <c r="AL255" s="1">
        <v>0</v>
      </c>
      <c r="AM255" s="1">
        <v>0</v>
      </c>
      <c r="AN255" s="1">
        <v>27</v>
      </c>
      <c r="AO255" s="1">
        <f t="shared" si="36"/>
        <v>27</v>
      </c>
      <c r="AP255" s="1">
        <v>0</v>
      </c>
      <c r="AQ255" s="1">
        <v>0</v>
      </c>
      <c r="AR255" s="1">
        <v>0</v>
      </c>
      <c r="AS255" s="1">
        <f t="shared" si="37"/>
        <v>0</v>
      </c>
      <c r="AT255" s="1">
        <v>0</v>
      </c>
      <c r="AU255" s="1">
        <v>0</v>
      </c>
      <c r="AV255" s="1">
        <v>0</v>
      </c>
      <c r="AW255" s="1">
        <f t="shared" si="38"/>
        <v>0</v>
      </c>
      <c r="AX255" s="1">
        <v>160</v>
      </c>
      <c r="AY255" s="1">
        <v>0</v>
      </c>
      <c r="AZ255" s="1">
        <v>0</v>
      </c>
      <c r="BA255" s="1">
        <v>0</v>
      </c>
      <c r="BB255" s="1">
        <v>0</v>
      </c>
      <c r="BC255" s="1">
        <f t="shared" si="39"/>
        <v>160</v>
      </c>
      <c r="BD255" s="1">
        <v>27</v>
      </c>
      <c r="BE255" s="1">
        <v>11</v>
      </c>
      <c r="BF255" s="16">
        <v>1676</v>
      </c>
    </row>
    <row r="256" spans="1:59">
      <c r="A256" s="1">
        <v>2014</v>
      </c>
      <c r="B256" s="1" t="s">
        <v>117</v>
      </c>
      <c r="C256" s="12">
        <v>0</v>
      </c>
      <c r="D256" s="12">
        <v>55.44</v>
      </c>
      <c r="E256" s="12">
        <v>0</v>
      </c>
      <c r="F256" s="12">
        <v>0</v>
      </c>
      <c r="G256" s="12">
        <f t="shared" si="30"/>
        <v>55.44</v>
      </c>
      <c r="H256" s="12">
        <f>+SMar_InfraMR[[#This Row],[Total Líneas de Explotación ]]</f>
        <v>55.44</v>
      </c>
      <c r="I256" s="12">
        <f>+SMar_InfraMR[[#This Row],[Total Líneas de Explotación ]]</f>
        <v>55.44</v>
      </c>
      <c r="J256" s="12">
        <v>135.47999999999999</v>
      </c>
      <c r="K256" s="12">
        <v>0</v>
      </c>
      <c r="L256" s="12">
        <v>0</v>
      </c>
      <c r="M256" s="12">
        <v>0</v>
      </c>
      <c r="N256" s="12">
        <f>+SMar_InfraMR[[#This Row],[A.03.1 -  Longitud de Vías de Explotación No Electrificadas Troncales y Ramales (vía principal) (km)]]+SMar_InfraMR[[#This Row],[A.04.1 -  Longitud de Vías de Explotación Electrificadas Troncales y Ramales (vía principal) (km)]]</f>
        <v>135.47999999999999</v>
      </c>
      <c r="O256" s="12">
        <f>+SMar_InfraMR[[#This Row],[Total Vías (excluido Auxiliares)]]</f>
        <v>135.47999999999999</v>
      </c>
      <c r="P256" s="1">
        <v>19</v>
      </c>
      <c r="Q256" s="1">
        <v>1</v>
      </c>
      <c r="R256" s="1">
        <v>0</v>
      </c>
      <c r="S256" s="1">
        <f t="shared" si="31"/>
        <v>20</v>
      </c>
      <c r="T256" s="1">
        <v>0</v>
      </c>
      <c r="U256" s="1">
        <v>56</v>
      </c>
      <c r="V256" s="1">
        <v>0</v>
      </c>
      <c r="W256" s="1">
        <v>0</v>
      </c>
      <c r="X256" s="1">
        <v>0</v>
      </c>
      <c r="Y256" s="1">
        <f t="shared" si="32"/>
        <v>56</v>
      </c>
      <c r="Z256" s="1">
        <v>17</v>
      </c>
      <c r="AA256" s="1">
        <v>5</v>
      </c>
      <c r="AB256" s="1">
        <f>+SMar_InfraMR[[#This Row],[Total Pasos Vehiculares a Nivel]]</f>
        <v>56</v>
      </c>
      <c r="AC256" s="1">
        <f t="shared" si="33"/>
        <v>78</v>
      </c>
      <c r="AD256" s="1">
        <v>1</v>
      </c>
      <c r="AE256" s="1">
        <v>1</v>
      </c>
      <c r="AF256" s="1">
        <v>16</v>
      </c>
      <c r="AG256" s="1">
        <f t="shared" si="34"/>
        <v>18</v>
      </c>
      <c r="AH256" s="12">
        <v>41.3</v>
      </c>
      <c r="AI256" s="12">
        <v>0</v>
      </c>
      <c r="AJ256" s="12">
        <v>14.14</v>
      </c>
      <c r="AK256" s="12">
        <f t="shared" si="35"/>
        <v>55.44</v>
      </c>
      <c r="AL256" s="1">
        <v>0</v>
      </c>
      <c r="AM256" s="1">
        <v>0</v>
      </c>
      <c r="AN256" s="1">
        <v>27</v>
      </c>
      <c r="AO256" s="1">
        <f t="shared" si="36"/>
        <v>27</v>
      </c>
      <c r="AP256" s="1">
        <v>0</v>
      </c>
      <c r="AQ256" s="1">
        <v>0</v>
      </c>
      <c r="AR256" s="1">
        <v>0</v>
      </c>
      <c r="AS256" s="1">
        <f t="shared" si="37"/>
        <v>0</v>
      </c>
      <c r="AT256" s="1">
        <v>0</v>
      </c>
      <c r="AU256" s="1">
        <v>0</v>
      </c>
      <c r="AV256" s="1">
        <v>0</v>
      </c>
      <c r="AW256" s="1">
        <f t="shared" si="38"/>
        <v>0</v>
      </c>
      <c r="AX256" s="1">
        <v>160</v>
      </c>
      <c r="AY256" s="1">
        <v>0</v>
      </c>
      <c r="AZ256" s="1">
        <v>0</v>
      </c>
      <c r="BA256" s="1">
        <v>0</v>
      </c>
      <c r="BB256" s="1">
        <v>0</v>
      </c>
      <c r="BC256" s="1">
        <f t="shared" si="39"/>
        <v>160</v>
      </c>
      <c r="BD256" s="1">
        <v>27</v>
      </c>
      <c r="BE256" s="1">
        <v>11</v>
      </c>
      <c r="BF256" s="16">
        <v>1676</v>
      </c>
    </row>
    <row r="257" spans="1:59">
      <c r="A257" s="1">
        <v>2014</v>
      </c>
      <c r="B257" s="1" t="s">
        <v>118</v>
      </c>
      <c r="C257" s="12">
        <v>0</v>
      </c>
      <c r="D257" s="12">
        <v>55.44</v>
      </c>
      <c r="E257" s="12">
        <v>0</v>
      </c>
      <c r="F257" s="12">
        <v>0</v>
      </c>
      <c r="G257" s="12">
        <f t="shared" si="30"/>
        <v>55.44</v>
      </c>
      <c r="H257" s="12">
        <f>+SMar_InfraMR[[#This Row],[Total Líneas de Explotación ]]</f>
        <v>55.44</v>
      </c>
      <c r="I257" s="12">
        <f>+SMar_InfraMR[[#This Row],[Total Líneas de Explotación ]]</f>
        <v>55.44</v>
      </c>
      <c r="J257" s="12">
        <v>135.47999999999999</v>
      </c>
      <c r="K257" s="12">
        <v>0</v>
      </c>
      <c r="L257" s="12">
        <v>0</v>
      </c>
      <c r="M257" s="12">
        <v>0</v>
      </c>
      <c r="N257" s="12">
        <f>+SMar_InfraMR[[#This Row],[A.03.1 -  Longitud de Vías de Explotación No Electrificadas Troncales y Ramales (vía principal) (km)]]+SMar_InfraMR[[#This Row],[A.04.1 -  Longitud de Vías de Explotación Electrificadas Troncales y Ramales (vía principal) (km)]]</f>
        <v>135.47999999999999</v>
      </c>
      <c r="O257" s="12">
        <f>+SMar_InfraMR[[#This Row],[Total Vías (excluido Auxiliares)]]</f>
        <v>135.47999999999999</v>
      </c>
      <c r="P257" s="1">
        <v>19</v>
      </c>
      <c r="Q257" s="1">
        <v>1</v>
      </c>
      <c r="R257" s="1">
        <v>0</v>
      </c>
      <c r="S257" s="1">
        <f t="shared" si="31"/>
        <v>20</v>
      </c>
      <c r="T257" s="1">
        <v>0</v>
      </c>
      <c r="U257" s="1">
        <v>56</v>
      </c>
      <c r="V257" s="1">
        <v>0</v>
      </c>
      <c r="W257" s="1">
        <v>0</v>
      </c>
      <c r="X257" s="1">
        <v>0</v>
      </c>
      <c r="Y257" s="1">
        <f t="shared" si="32"/>
        <v>56</v>
      </c>
      <c r="Z257" s="1">
        <v>17</v>
      </c>
      <c r="AA257" s="1">
        <v>5</v>
      </c>
      <c r="AB257" s="1">
        <f>+SMar_InfraMR[[#This Row],[Total Pasos Vehiculares a Nivel]]</f>
        <v>56</v>
      </c>
      <c r="AC257" s="1">
        <f t="shared" si="33"/>
        <v>78</v>
      </c>
      <c r="AD257" s="1">
        <v>1</v>
      </c>
      <c r="AE257" s="1">
        <v>1</v>
      </c>
      <c r="AF257" s="1">
        <v>16</v>
      </c>
      <c r="AG257" s="1">
        <f t="shared" si="34"/>
        <v>18</v>
      </c>
      <c r="AH257" s="12">
        <v>41.3</v>
      </c>
      <c r="AI257" s="12">
        <v>0</v>
      </c>
      <c r="AJ257" s="12">
        <v>14.14</v>
      </c>
      <c r="AK257" s="12">
        <f t="shared" si="35"/>
        <v>55.44</v>
      </c>
      <c r="AL257" s="1">
        <v>0</v>
      </c>
      <c r="AM257" s="1">
        <v>0</v>
      </c>
      <c r="AN257" s="1">
        <v>27</v>
      </c>
      <c r="AO257" s="1">
        <f t="shared" si="36"/>
        <v>27</v>
      </c>
      <c r="AP257" s="1">
        <v>0</v>
      </c>
      <c r="AQ257" s="1">
        <v>0</v>
      </c>
      <c r="AR257" s="1">
        <v>0</v>
      </c>
      <c r="AS257" s="1">
        <f t="shared" si="37"/>
        <v>0</v>
      </c>
      <c r="AT257" s="1">
        <v>0</v>
      </c>
      <c r="AU257" s="1">
        <v>0</v>
      </c>
      <c r="AV257" s="1">
        <v>0</v>
      </c>
      <c r="AW257" s="1">
        <f t="shared" si="38"/>
        <v>0</v>
      </c>
      <c r="AX257" s="1">
        <v>160</v>
      </c>
      <c r="AY257" s="1">
        <v>0</v>
      </c>
      <c r="AZ257" s="1">
        <v>0</v>
      </c>
      <c r="BA257" s="1">
        <v>0</v>
      </c>
      <c r="BB257" s="1">
        <v>0</v>
      </c>
      <c r="BC257" s="1">
        <f t="shared" si="39"/>
        <v>160</v>
      </c>
      <c r="BD257" s="1">
        <v>27</v>
      </c>
      <c r="BE257" s="1">
        <v>11</v>
      </c>
      <c r="BF257" s="16">
        <v>1676</v>
      </c>
    </row>
    <row r="258" spans="1:59">
      <c r="A258" s="1">
        <v>2014</v>
      </c>
      <c r="B258" s="1" t="s">
        <v>119</v>
      </c>
      <c r="C258" s="12">
        <v>16.86</v>
      </c>
      <c r="D258" s="12">
        <v>55.44</v>
      </c>
      <c r="E258" s="12">
        <v>0</v>
      </c>
      <c r="F258" s="12">
        <v>0</v>
      </c>
      <c r="G258" s="12">
        <f t="shared" ref="G258:G321" si="40">SUM(C258:F258)</f>
        <v>72.3</v>
      </c>
      <c r="H258" s="12">
        <f>+SMar_InfraMR[[#This Row],[Total Líneas de Explotación ]]</f>
        <v>72.3</v>
      </c>
      <c r="I258" s="12">
        <f>+SMar_InfraMR[[#This Row],[Total Líneas de Explotación ]]</f>
        <v>72.3</v>
      </c>
      <c r="J258" s="12">
        <v>152.33991</v>
      </c>
      <c r="K258" s="12">
        <v>0</v>
      </c>
      <c r="L258" s="12">
        <v>0</v>
      </c>
      <c r="M258" s="12">
        <v>0</v>
      </c>
      <c r="N258" s="12">
        <f>+SMar_InfraMR[[#This Row],[A.03.1 -  Longitud de Vías de Explotación No Electrificadas Troncales y Ramales (vía principal) (km)]]+SMar_InfraMR[[#This Row],[A.04.1 -  Longitud de Vías de Explotación Electrificadas Troncales y Ramales (vía principal) (km)]]</f>
        <v>152.33991</v>
      </c>
      <c r="O258" s="12">
        <f>+SMar_InfraMR[[#This Row],[Total Vías (excluido Auxiliares)]]</f>
        <v>152.33991</v>
      </c>
      <c r="P258" s="1">
        <v>21</v>
      </c>
      <c r="Q258" s="1">
        <v>1</v>
      </c>
      <c r="R258" s="1">
        <v>0</v>
      </c>
      <c r="S258" s="1">
        <f t="shared" ref="S258:S321" si="41">SUM(P258:R258)</f>
        <v>22</v>
      </c>
      <c r="T258" s="1">
        <v>3</v>
      </c>
      <c r="U258" s="1">
        <v>54</v>
      </c>
      <c r="V258" s="1">
        <v>0</v>
      </c>
      <c r="W258" s="1">
        <v>10</v>
      </c>
      <c r="X258" s="1">
        <v>0</v>
      </c>
      <c r="Y258" s="1">
        <f t="shared" ref="Y258:Y321" si="42">SUM(T258:X258)</f>
        <v>67</v>
      </c>
      <c r="Z258" s="1">
        <v>21</v>
      </c>
      <c r="AA258" s="1">
        <v>7</v>
      </c>
      <c r="AB258" s="1">
        <f>+SMar_InfraMR[[#This Row],[Total Pasos Vehiculares a Nivel]]</f>
        <v>67</v>
      </c>
      <c r="AC258" s="1">
        <f t="shared" ref="AC258:AC321" si="43">SUM(Z258:AB258)</f>
        <v>95</v>
      </c>
      <c r="AD258" s="1">
        <v>2</v>
      </c>
      <c r="AE258" s="1">
        <v>6</v>
      </c>
      <c r="AF258" s="1">
        <v>20</v>
      </c>
      <c r="AG258" s="1">
        <f t="shared" ref="AG258:AG321" si="44">SUM(AD258:AF258)</f>
        <v>28</v>
      </c>
      <c r="AH258" s="12">
        <v>41.3</v>
      </c>
      <c r="AI258" s="12">
        <v>0</v>
      </c>
      <c r="AJ258" s="12">
        <v>31</v>
      </c>
      <c r="AK258" s="12">
        <f t="shared" ref="AK258:AK321" si="45">SUM(AH258:AJ258)</f>
        <v>72.3</v>
      </c>
      <c r="AL258" s="1">
        <v>0</v>
      </c>
      <c r="AM258" s="1">
        <v>0</v>
      </c>
      <c r="AN258" s="1">
        <v>27</v>
      </c>
      <c r="AO258" s="1">
        <f t="shared" ref="AO258:AO321" si="46">SUM(AL258:AN258)</f>
        <v>27</v>
      </c>
      <c r="AP258" s="1">
        <v>0</v>
      </c>
      <c r="AQ258" s="1">
        <v>0</v>
      </c>
      <c r="AR258" s="1">
        <v>0</v>
      </c>
      <c r="AS258" s="1">
        <f t="shared" ref="AS258:AS321" si="47">SUM(AP258:AR258)</f>
        <v>0</v>
      </c>
      <c r="AT258" s="1">
        <v>0</v>
      </c>
      <c r="AU258" s="1">
        <v>0</v>
      </c>
      <c r="AV258" s="1">
        <v>0</v>
      </c>
      <c r="AW258" s="1">
        <f t="shared" ref="AW258:AW321" si="48">SUM(AT258:AV258)</f>
        <v>0</v>
      </c>
      <c r="AX258" s="1">
        <v>160</v>
      </c>
      <c r="AY258" s="1">
        <v>0</v>
      </c>
      <c r="AZ258" s="1">
        <v>0</v>
      </c>
      <c r="BA258" s="1">
        <v>0</v>
      </c>
      <c r="BB258" s="1">
        <v>0</v>
      </c>
      <c r="BC258" s="1">
        <f t="shared" ref="BC258:BC321" si="49">SUM(AX258:BB258)</f>
        <v>160</v>
      </c>
      <c r="BD258" s="1">
        <v>27</v>
      </c>
      <c r="BE258" s="1">
        <v>11</v>
      </c>
      <c r="BF258" s="16">
        <v>1676</v>
      </c>
      <c r="BG258" s="1" t="s">
        <v>427</v>
      </c>
    </row>
    <row r="259" spans="1:59">
      <c r="A259" s="1">
        <v>2014</v>
      </c>
      <c r="B259" s="1" t="s">
        <v>120</v>
      </c>
      <c r="C259" s="12">
        <v>16.86</v>
      </c>
      <c r="D259" s="12">
        <v>55.44</v>
      </c>
      <c r="E259" s="12">
        <v>0</v>
      </c>
      <c r="F259" s="12">
        <v>0</v>
      </c>
      <c r="G259" s="12">
        <f t="shared" si="40"/>
        <v>72.3</v>
      </c>
      <c r="H259" s="12">
        <f>+SMar_InfraMR[[#This Row],[Total Líneas de Explotación ]]</f>
        <v>72.3</v>
      </c>
      <c r="I259" s="12">
        <f>+SMar_InfraMR[[#This Row],[Total Líneas de Explotación ]]</f>
        <v>72.3</v>
      </c>
      <c r="J259" s="12">
        <v>152.33991</v>
      </c>
      <c r="K259" s="12">
        <v>0</v>
      </c>
      <c r="L259" s="12">
        <v>0</v>
      </c>
      <c r="M259" s="12">
        <v>0</v>
      </c>
      <c r="N259" s="12">
        <f>+SMar_InfraMR[[#This Row],[A.03.1 -  Longitud de Vías de Explotación No Electrificadas Troncales y Ramales (vía principal) (km)]]+SMar_InfraMR[[#This Row],[A.04.1 -  Longitud de Vías de Explotación Electrificadas Troncales y Ramales (vía principal) (km)]]</f>
        <v>152.33991</v>
      </c>
      <c r="O259" s="12">
        <f>+SMar_InfraMR[[#This Row],[Total Vías (excluido Auxiliares)]]</f>
        <v>152.33991</v>
      </c>
      <c r="P259" s="1">
        <v>21</v>
      </c>
      <c r="Q259" s="1">
        <v>1</v>
      </c>
      <c r="R259" s="1">
        <v>0</v>
      </c>
      <c r="S259" s="1">
        <f t="shared" si="41"/>
        <v>22</v>
      </c>
      <c r="T259" s="1">
        <v>3</v>
      </c>
      <c r="U259" s="1">
        <v>54</v>
      </c>
      <c r="V259" s="1">
        <v>0</v>
      </c>
      <c r="W259" s="1">
        <v>10</v>
      </c>
      <c r="X259" s="1">
        <v>0</v>
      </c>
      <c r="Y259" s="1">
        <f t="shared" si="42"/>
        <v>67</v>
      </c>
      <c r="Z259" s="1">
        <v>21</v>
      </c>
      <c r="AA259" s="1">
        <v>7</v>
      </c>
      <c r="AB259" s="1">
        <f>+SMar_InfraMR[[#This Row],[Total Pasos Vehiculares a Nivel]]</f>
        <v>67</v>
      </c>
      <c r="AC259" s="1">
        <f t="shared" si="43"/>
        <v>95</v>
      </c>
      <c r="AD259" s="1">
        <v>2</v>
      </c>
      <c r="AE259" s="1">
        <v>6</v>
      </c>
      <c r="AF259" s="1">
        <v>20</v>
      </c>
      <c r="AG259" s="1">
        <f t="shared" si="44"/>
        <v>28</v>
      </c>
      <c r="AH259" s="12">
        <v>41.3</v>
      </c>
      <c r="AI259" s="12">
        <v>0</v>
      </c>
      <c r="AJ259" s="12">
        <v>31</v>
      </c>
      <c r="AK259" s="12">
        <f t="shared" si="45"/>
        <v>72.3</v>
      </c>
      <c r="AL259" s="1">
        <v>0</v>
      </c>
      <c r="AM259" s="1">
        <v>0</v>
      </c>
      <c r="AN259" s="1">
        <v>27</v>
      </c>
      <c r="AO259" s="1">
        <f t="shared" si="46"/>
        <v>27</v>
      </c>
      <c r="AP259" s="1">
        <v>0</v>
      </c>
      <c r="AQ259" s="1">
        <v>0</v>
      </c>
      <c r="AR259" s="1">
        <v>0</v>
      </c>
      <c r="AS259" s="1">
        <f t="shared" si="47"/>
        <v>0</v>
      </c>
      <c r="AT259" s="1">
        <v>0</v>
      </c>
      <c r="AU259" s="1">
        <v>0</v>
      </c>
      <c r="AV259" s="1">
        <v>0</v>
      </c>
      <c r="AW259" s="1">
        <f t="shared" si="48"/>
        <v>0</v>
      </c>
      <c r="AX259" s="1">
        <v>160</v>
      </c>
      <c r="AY259" s="1">
        <v>0</v>
      </c>
      <c r="AZ259" s="1">
        <v>0</v>
      </c>
      <c r="BA259" s="1">
        <v>0</v>
      </c>
      <c r="BB259" s="1">
        <v>0</v>
      </c>
      <c r="BC259" s="1">
        <f t="shared" si="49"/>
        <v>160</v>
      </c>
      <c r="BD259" s="1">
        <v>27</v>
      </c>
      <c r="BE259" s="1">
        <v>11</v>
      </c>
      <c r="BF259" s="16">
        <v>1676</v>
      </c>
    </row>
    <row r="260" spans="1:59">
      <c r="A260" s="1">
        <v>2014</v>
      </c>
      <c r="B260" s="1" t="s">
        <v>121</v>
      </c>
      <c r="C260" s="12">
        <v>16.86</v>
      </c>
      <c r="D260" s="12">
        <v>55.44</v>
      </c>
      <c r="E260" s="12">
        <v>0</v>
      </c>
      <c r="F260" s="12">
        <v>0</v>
      </c>
      <c r="G260" s="12">
        <f t="shared" si="40"/>
        <v>72.3</v>
      </c>
      <c r="H260" s="12">
        <f>+SMar_InfraMR[[#This Row],[Total Líneas de Explotación ]]</f>
        <v>72.3</v>
      </c>
      <c r="I260" s="12">
        <f>+SMar_InfraMR[[#This Row],[Total Líneas de Explotación ]]</f>
        <v>72.3</v>
      </c>
      <c r="J260" s="12">
        <v>152.33991</v>
      </c>
      <c r="K260" s="12">
        <v>0</v>
      </c>
      <c r="L260" s="12">
        <v>0</v>
      </c>
      <c r="M260" s="12">
        <v>0</v>
      </c>
      <c r="N260" s="12">
        <f>+SMar_InfraMR[[#This Row],[A.03.1 -  Longitud de Vías de Explotación No Electrificadas Troncales y Ramales (vía principal) (km)]]+SMar_InfraMR[[#This Row],[A.04.1 -  Longitud de Vías de Explotación Electrificadas Troncales y Ramales (vía principal) (km)]]</f>
        <v>152.33991</v>
      </c>
      <c r="O260" s="12">
        <f>+SMar_InfraMR[[#This Row],[Total Vías (excluido Auxiliares)]]</f>
        <v>152.33991</v>
      </c>
      <c r="P260" s="1">
        <v>21</v>
      </c>
      <c r="Q260" s="1">
        <v>1</v>
      </c>
      <c r="R260" s="1">
        <v>0</v>
      </c>
      <c r="S260" s="1">
        <f t="shared" si="41"/>
        <v>22</v>
      </c>
      <c r="T260" s="1">
        <v>3</v>
      </c>
      <c r="U260" s="1">
        <v>54</v>
      </c>
      <c r="V260" s="1">
        <v>0</v>
      </c>
      <c r="W260" s="1">
        <v>10</v>
      </c>
      <c r="X260" s="1">
        <v>0</v>
      </c>
      <c r="Y260" s="1">
        <f t="shared" si="42"/>
        <v>67</v>
      </c>
      <c r="Z260" s="1">
        <v>21</v>
      </c>
      <c r="AA260" s="1">
        <v>7</v>
      </c>
      <c r="AB260" s="1">
        <f>+SMar_InfraMR[[#This Row],[Total Pasos Vehiculares a Nivel]]</f>
        <v>67</v>
      </c>
      <c r="AC260" s="1">
        <f t="shared" si="43"/>
        <v>95</v>
      </c>
      <c r="AD260" s="1">
        <v>2</v>
      </c>
      <c r="AE260" s="1">
        <v>6</v>
      </c>
      <c r="AF260" s="1">
        <v>20</v>
      </c>
      <c r="AG260" s="1">
        <f t="shared" si="44"/>
        <v>28</v>
      </c>
      <c r="AH260" s="12">
        <v>41.3</v>
      </c>
      <c r="AI260" s="12">
        <v>0</v>
      </c>
      <c r="AJ260" s="12">
        <v>31</v>
      </c>
      <c r="AK260" s="12">
        <f t="shared" si="45"/>
        <v>72.3</v>
      </c>
      <c r="AL260" s="1">
        <v>0</v>
      </c>
      <c r="AM260" s="1">
        <v>0</v>
      </c>
      <c r="AN260" s="1">
        <v>27</v>
      </c>
      <c r="AO260" s="1">
        <f t="shared" si="46"/>
        <v>27</v>
      </c>
      <c r="AP260" s="1">
        <v>0</v>
      </c>
      <c r="AQ260" s="1">
        <v>0</v>
      </c>
      <c r="AR260" s="1">
        <v>0</v>
      </c>
      <c r="AS260" s="1">
        <f t="shared" si="47"/>
        <v>0</v>
      </c>
      <c r="AT260" s="1">
        <v>0</v>
      </c>
      <c r="AU260" s="1">
        <v>0</v>
      </c>
      <c r="AV260" s="1">
        <v>0</v>
      </c>
      <c r="AW260" s="1">
        <f t="shared" si="48"/>
        <v>0</v>
      </c>
      <c r="AX260" s="1">
        <v>160</v>
      </c>
      <c r="AY260" s="1">
        <v>0</v>
      </c>
      <c r="AZ260" s="1">
        <v>0</v>
      </c>
      <c r="BA260" s="1">
        <v>0</v>
      </c>
      <c r="BB260" s="1">
        <v>0</v>
      </c>
      <c r="BC260" s="1">
        <f t="shared" si="49"/>
        <v>160</v>
      </c>
      <c r="BD260" s="1">
        <v>27</v>
      </c>
      <c r="BE260" s="1">
        <v>11</v>
      </c>
      <c r="BF260" s="16">
        <v>1676</v>
      </c>
    </row>
    <row r="261" spans="1:59">
      <c r="A261" s="1">
        <v>2014</v>
      </c>
      <c r="B261" s="1" t="s">
        <v>122</v>
      </c>
      <c r="C261" s="12">
        <v>16.86</v>
      </c>
      <c r="D261" s="12">
        <v>55.44</v>
      </c>
      <c r="E261" s="12">
        <v>0</v>
      </c>
      <c r="F261" s="12">
        <v>0</v>
      </c>
      <c r="G261" s="12">
        <f t="shared" si="40"/>
        <v>72.3</v>
      </c>
      <c r="H261" s="12">
        <f>+SMar_InfraMR[[#This Row],[Total Líneas de Explotación ]]</f>
        <v>72.3</v>
      </c>
      <c r="I261" s="12">
        <f>+SMar_InfraMR[[#This Row],[Total Líneas de Explotación ]]</f>
        <v>72.3</v>
      </c>
      <c r="J261" s="12">
        <v>152.33991</v>
      </c>
      <c r="K261" s="12">
        <v>0</v>
      </c>
      <c r="L261" s="12">
        <v>0</v>
      </c>
      <c r="M261" s="12">
        <v>0</v>
      </c>
      <c r="N261" s="12">
        <f>+SMar_InfraMR[[#This Row],[A.03.1 -  Longitud de Vías de Explotación No Electrificadas Troncales y Ramales (vía principal) (km)]]+SMar_InfraMR[[#This Row],[A.04.1 -  Longitud de Vías de Explotación Electrificadas Troncales y Ramales (vía principal) (km)]]</f>
        <v>152.33991</v>
      </c>
      <c r="O261" s="12">
        <f>+SMar_InfraMR[[#This Row],[Total Vías (excluido Auxiliares)]]</f>
        <v>152.33991</v>
      </c>
      <c r="P261" s="1">
        <v>21</v>
      </c>
      <c r="Q261" s="1">
        <v>1</v>
      </c>
      <c r="R261" s="1">
        <v>0</v>
      </c>
      <c r="S261" s="1">
        <f t="shared" si="41"/>
        <v>22</v>
      </c>
      <c r="T261" s="1">
        <v>3</v>
      </c>
      <c r="U261" s="1">
        <v>54</v>
      </c>
      <c r="V261" s="1">
        <v>0</v>
      </c>
      <c r="W261" s="1">
        <v>10</v>
      </c>
      <c r="X261" s="1">
        <v>0</v>
      </c>
      <c r="Y261" s="1">
        <f t="shared" si="42"/>
        <v>67</v>
      </c>
      <c r="Z261" s="1">
        <v>21</v>
      </c>
      <c r="AA261" s="1">
        <v>7</v>
      </c>
      <c r="AB261" s="1">
        <f>+SMar_InfraMR[[#This Row],[Total Pasos Vehiculares a Nivel]]</f>
        <v>67</v>
      </c>
      <c r="AC261" s="1">
        <f t="shared" si="43"/>
        <v>95</v>
      </c>
      <c r="AD261" s="1">
        <v>2</v>
      </c>
      <c r="AE261" s="1">
        <v>6</v>
      </c>
      <c r="AF261" s="1">
        <v>20</v>
      </c>
      <c r="AG261" s="1">
        <f t="shared" si="44"/>
        <v>28</v>
      </c>
      <c r="AH261" s="12">
        <v>41.3</v>
      </c>
      <c r="AI261" s="12">
        <v>0</v>
      </c>
      <c r="AJ261" s="12">
        <v>31</v>
      </c>
      <c r="AK261" s="12">
        <f t="shared" si="45"/>
        <v>72.3</v>
      </c>
      <c r="AL261" s="1">
        <v>0</v>
      </c>
      <c r="AM261" s="1">
        <v>0</v>
      </c>
      <c r="AN261" s="1">
        <v>27</v>
      </c>
      <c r="AO261" s="1">
        <f t="shared" si="46"/>
        <v>27</v>
      </c>
      <c r="AP261" s="1">
        <v>0</v>
      </c>
      <c r="AQ261" s="1">
        <v>0</v>
      </c>
      <c r="AR261" s="1">
        <v>0</v>
      </c>
      <c r="AS261" s="1">
        <f t="shared" si="47"/>
        <v>0</v>
      </c>
      <c r="AT261" s="1">
        <v>0</v>
      </c>
      <c r="AU261" s="1">
        <v>0</v>
      </c>
      <c r="AV261" s="1">
        <v>0</v>
      </c>
      <c r="AW261" s="1">
        <f t="shared" si="48"/>
        <v>0</v>
      </c>
      <c r="AX261" s="1">
        <v>160</v>
      </c>
      <c r="AY261" s="1">
        <v>0</v>
      </c>
      <c r="AZ261" s="1">
        <v>0</v>
      </c>
      <c r="BA261" s="1">
        <v>0</v>
      </c>
      <c r="BB261" s="1">
        <v>0</v>
      </c>
      <c r="BC261" s="1">
        <f t="shared" si="49"/>
        <v>160</v>
      </c>
      <c r="BD261" s="1">
        <v>27</v>
      </c>
      <c r="BE261" s="1">
        <v>11</v>
      </c>
      <c r="BF261" s="16">
        <v>1676</v>
      </c>
    </row>
    <row r="262" spans="1:59">
      <c r="A262" s="1">
        <v>2014</v>
      </c>
      <c r="B262" s="1" t="s">
        <v>123</v>
      </c>
      <c r="C262" s="12">
        <v>16.86</v>
      </c>
      <c r="D262" s="12">
        <v>55.44</v>
      </c>
      <c r="E262" s="12">
        <v>0</v>
      </c>
      <c r="F262" s="12">
        <v>0</v>
      </c>
      <c r="G262" s="12">
        <f t="shared" si="40"/>
        <v>72.3</v>
      </c>
      <c r="H262" s="12">
        <f>+SMar_InfraMR[[#This Row],[Total Líneas de Explotación ]]</f>
        <v>72.3</v>
      </c>
      <c r="I262" s="12">
        <f>+SMar_InfraMR[[#This Row],[Total Líneas de Explotación ]]</f>
        <v>72.3</v>
      </c>
      <c r="J262" s="12">
        <v>152.33991</v>
      </c>
      <c r="K262" s="12">
        <v>0</v>
      </c>
      <c r="L262" s="12">
        <v>0</v>
      </c>
      <c r="M262" s="12">
        <v>0</v>
      </c>
      <c r="N262" s="12">
        <f>+SMar_InfraMR[[#This Row],[A.03.1 -  Longitud de Vías de Explotación No Electrificadas Troncales y Ramales (vía principal) (km)]]+SMar_InfraMR[[#This Row],[A.04.1 -  Longitud de Vías de Explotación Electrificadas Troncales y Ramales (vía principal) (km)]]</f>
        <v>152.33991</v>
      </c>
      <c r="O262" s="12">
        <f>+SMar_InfraMR[[#This Row],[Total Vías (excluido Auxiliares)]]</f>
        <v>152.33991</v>
      </c>
      <c r="P262" s="1">
        <v>21</v>
      </c>
      <c r="Q262" s="1">
        <v>1</v>
      </c>
      <c r="R262" s="1">
        <v>0</v>
      </c>
      <c r="S262" s="1">
        <f t="shared" si="41"/>
        <v>22</v>
      </c>
      <c r="T262" s="1">
        <v>3</v>
      </c>
      <c r="U262" s="1">
        <v>54</v>
      </c>
      <c r="V262" s="1">
        <v>0</v>
      </c>
      <c r="W262" s="1">
        <v>10</v>
      </c>
      <c r="X262" s="1">
        <v>0</v>
      </c>
      <c r="Y262" s="1">
        <f t="shared" si="42"/>
        <v>67</v>
      </c>
      <c r="Z262" s="1">
        <v>21</v>
      </c>
      <c r="AA262" s="1">
        <v>7</v>
      </c>
      <c r="AB262" s="1">
        <f>+SMar_InfraMR[[#This Row],[Total Pasos Vehiculares a Nivel]]</f>
        <v>67</v>
      </c>
      <c r="AC262" s="1">
        <f t="shared" si="43"/>
        <v>95</v>
      </c>
      <c r="AD262" s="1">
        <v>2</v>
      </c>
      <c r="AE262" s="1">
        <v>6</v>
      </c>
      <c r="AF262" s="1">
        <v>20</v>
      </c>
      <c r="AG262" s="1">
        <f t="shared" si="44"/>
        <v>28</v>
      </c>
      <c r="AH262" s="12">
        <v>41.3</v>
      </c>
      <c r="AI262" s="12">
        <v>0</v>
      </c>
      <c r="AJ262" s="12">
        <v>31</v>
      </c>
      <c r="AK262" s="12">
        <f t="shared" si="45"/>
        <v>72.3</v>
      </c>
      <c r="AL262" s="1">
        <v>0</v>
      </c>
      <c r="AM262" s="1">
        <v>0</v>
      </c>
      <c r="AN262" s="1">
        <v>27</v>
      </c>
      <c r="AO262" s="1">
        <f t="shared" si="46"/>
        <v>27</v>
      </c>
      <c r="AP262" s="1">
        <v>0</v>
      </c>
      <c r="AQ262" s="1">
        <v>0</v>
      </c>
      <c r="AR262" s="1">
        <v>0</v>
      </c>
      <c r="AS262" s="1">
        <f t="shared" si="47"/>
        <v>0</v>
      </c>
      <c r="AT262" s="1">
        <v>0</v>
      </c>
      <c r="AU262" s="1">
        <v>0</v>
      </c>
      <c r="AV262" s="1">
        <v>0</v>
      </c>
      <c r="AW262" s="1">
        <f t="shared" si="48"/>
        <v>0</v>
      </c>
      <c r="AX262" s="1">
        <v>160</v>
      </c>
      <c r="AY262" s="1">
        <v>0</v>
      </c>
      <c r="AZ262" s="1">
        <v>0</v>
      </c>
      <c r="BA262" s="1">
        <v>0</v>
      </c>
      <c r="BB262" s="1">
        <v>0</v>
      </c>
      <c r="BC262" s="1">
        <f t="shared" si="49"/>
        <v>160</v>
      </c>
      <c r="BD262" s="1">
        <v>27</v>
      </c>
      <c r="BE262" s="1">
        <v>11</v>
      </c>
      <c r="BF262" s="16">
        <v>1676</v>
      </c>
    </row>
    <row r="263" spans="1:59">
      <c r="A263" s="1">
        <v>2014</v>
      </c>
      <c r="B263" s="1" t="s">
        <v>124</v>
      </c>
      <c r="C263" s="12">
        <v>16.86</v>
      </c>
      <c r="D263" s="12">
        <v>55.44</v>
      </c>
      <c r="E263" s="12">
        <v>0</v>
      </c>
      <c r="F263" s="12">
        <v>0</v>
      </c>
      <c r="G263" s="12">
        <f t="shared" si="40"/>
        <v>72.3</v>
      </c>
      <c r="H263" s="12">
        <f>+SMar_InfraMR[[#This Row],[Total Líneas de Explotación ]]</f>
        <v>72.3</v>
      </c>
      <c r="I263" s="12">
        <f>+SMar_InfraMR[[#This Row],[Total Líneas de Explotación ]]</f>
        <v>72.3</v>
      </c>
      <c r="J263" s="12">
        <v>152.33991</v>
      </c>
      <c r="K263" s="12">
        <v>0</v>
      </c>
      <c r="L263" s="12">
        <v>0</v>
      </c>
      <c r="M263" s="12">
        <v>0</v>
      </c>
      <c r="N263" s="12">
        <f>+SMar_InfraMR[[#This Row],[A.03.1 -  Longitud de Vías de Explotación No Electrificadas Troncales y Ramales (vía principal) (km)]]+SMar_InfraMR[[#This Row],[A.04.1 -  Longitud de Vías de Explotación Electrificadas Troncales y Ramales (vía principal) (km)]]</f>
        <v>152.33991</v>
      </c>
      <c r="O263" s="12">
        <f>+SMar_InfraMR[[#This Row],[Total Vías (excluido Auxiliares)]]</f>
        <v>152.33991</v>
      </c>
      <c r="P263" s="1">
        <v>21</v>
      </c>
      <c r="Q263" s="1">
        <v>1</v>
      </c>
      <c r="R263" s="1">
        <v>0</v>
      </c>
      <c r="S263" s="1">
        <f t="shared" si="41"/>
        <v>22</v>
      </c>
      <c r="T263" s="1">
        <v>3</v>
      </c>
      <c r="U263" s="1">
        <v>54</v>
      </c>
      <c r="V263" s="1">
        <v>0</v>
      </c>
      <c r="W263" s="1">
        <v>10</v>
      </c>
      <c r="X263" s="1">
        <v>0</v>
      </c>
      <c r="Y263" s="1">
        <f t="shared" si="42"/>
        <v>67</v>
      </c>
      <c r="Z263" s="1">
        <v>21</v>
      </c>
      <c r="AA263" s="1">
        <v>7</v>
      </c>
      <c r="AB263" s="1">
        <f>+SMar_InfraMR[[#This Row],[Total Pasos Vehiculares a Nivel]]</f>
        <v>67</v>
      </c>
      <c r="AC263" s="1">
        <f t="shared" si="43"/>
        <v>95</v>
      </c>
      <c r="AD263" s="1">
        <v>2</v>
      </c>
      <c r="AE263" s="1">
        <v>6</v>
      </c>
      <c r="AF263" s="1">
        <v>20</v>
      </c>
      <c r="AG263" s="1">
        <f t="shared" si="44"/>
        <v>28</v>
      </c>
      <c r="AH263" s="12">
        <v>41.3</v>
      </c>
      <c r="AI263" s="12">
        <v>0</v>
      </c>
      <c r="AJ263" s="12">
        <v>31</v>
      </c>
      <c r="AK263" s="12">
        <f t="shared" si="45"/>
        <v>72.3</v>
      </c>
      <c r="AL263" s="1">
        <v>0</v>
      </c>
      <c r="AM263" s="1">
        <v>0</v>
      </c>
      <c r="AN263" s="1">
        <v>27</v>
      </c>
      <c r="AO263" s="1">
        <f t="shared" si="46"/>
        <v>27</v>
      </c>
      <c r="AP263" s="1">
        <v>0</v>
      </c>
      <c r="AQ263" s="1">
        <v>0</v>
      </c>
      <c r="AR263" s="1">
        <v>0</v>
      </c>
      <c r="AS263" s="1">
        <f t="shared" si="47"/>
        <v>0</v>
      </c>
      <c r="AT263" s="1">
        <v>0</v>
      </c>
      <c r="AU263" s="1">
        <v>0</v>
      </c>
      <c r="AV263" s="1">
        <v>0</v>
      </c>
      <c r="AW263" s="1">
        <f t="shared" si="48"/>
        <v>0</v>
      </c>
      <c r="AX263" s="1">
        <v>160</v>
      </c>
      <c r="AY263" s="1">
        <v>0</v>
      </c>
      <c r="AZ263" s="1">
        <v>0</v>
      </c>
      <c r="BA263" s="1">
        <v>0</v>
      </c>
      <c r="BB263" s="1">
        <v>0</v>
      </c>
      <c r="BC263" s="1">
        <f t="shared" si="49"/>
        <v>160</v>
      </c>
      <c r="BD263" s="1">
        <v>27</v>
      </c>
      <c r="BE263" s="1">
        <v>11</v>
      </c>
      <c r="BF263" s="16">
        <v>1676</v>
      </c>
    </row>
    <row r="264" spans="1:59">
      <c r="A264" s="1">
        <v>2014</v>
      </c>
      <c r="B264" s="1" t="s">
        <v>125</v>
      </c>
      <c r="C264" s="12">
        <v>16.86</v>
      </c>
      <c r="D264" s="12">
        <v>55.44</v>
      </c>
      <c r="E264" s="12">
        <v>0</v>
      </c>
      <c r="F264" s="12">
        <v>0</v>
      </c>
      <c r="G264" s="12">
        <f t="shared" si="40"/>
        <v>72.3</v>
      </c>
      <c r="H264" s="12">
        <f>+SMar_InfraMR[[#This Row],[Total Líneas de Explotación ]]</f>
        <v>72.3</v>
      </c>
      <c r="I264" s="12">
        <f>+SMar_InfraMR[[#This Row],[Total Líneas de Explotación ]]</f>
        <v>72.3</v>
      </c>
      <c r="J264" s="12">
        <v>152.33991</v>
      </c>
      <c r="K264" s="12">
        <v>0</v>
      </c>
      <c r="L264" s="12">
        <v>0</v>
      </c>
      <c r="M264" s="12">
        <v>0</v>
      </c>
      <c r="N264" s="12">
        <f>+SMar_InfraMR[[#This Row],[A.03.1 -  Longitud de Vías de Explotación No Electrificadas Troncales y Ramales (vía principal) (km)]]+SMar_InfraMR[[#This Row],[A.04.1 -  Longitud de Vías de Explotación Electrificadas Troncales y Ramales (vía principal) (km)]]</f>
        <v>152.33991</v>
      </c>
      <c r="O264" s="12">
        <f>+SMar_InfraMR[[#This Row],[Total Vías (excluido Auxiliares)]]</f>
        <v>152.33991</v>
      </c>
      <c r="P264" s="1">
        <v>21</v>
      </c>
      <c r="Q264" s="1">
        <v>1</v>
      </c>
      <c r="R264" s="1">
        <v>0</v>
      </c>
      <c r="S264" s="1">
        <f t="shared" si="41"/>
        <v>22</v>
      </c>
      <c r="T264" s="1">
        <v>3</v>
      </c>
      <c r="U264" s="1">
        <v>54</v>
      </c>
      <c r="V264" s="1">
        <v>0</v>
      </c>
      <c r="W264" s="1">
        <v>10</v>
      </c>
      <c r="X264" s="1">
        <v>0</v>
      </c>
      <c r="Y264" s="1">
        <f t="shared" si="42"/>
        <v>67</v>
      </c>
      <c r="Z264" s="1">
        <v>21</v>
      </c>
      <c r="AA264" s="1">
        <v>7</v>
      </c>
      <c r="AB264" s="1">
        <f>+SMar_InfraMR[[#This Row],[Total Pasos Vehiculares a Nivel]]</f>
        <v>67</v>
      </c>
      <c r="AC264" s="1">
        <f t="shared" si="43"/>
        <v>95</v>
      </c>
      <c r="AD264" s="1">
        <v>2</v>
      </c>
      <c r="AE264" s="1">
        <v>6</v>
      </c>
      <c r="AF264" s="1">
        <v>20</v>
      </c>
      <c r="AG264" s="1">
        <f t="shared" si="44"/>
        <v>28</v>
      </c>
      <c r="AH264" s="12">
        <v>41.3</v>
      </c>
      <c r="AI264" s="12">
        <v>0</v>
      </c>
      <c r="AJ264" s="12">
        <v>31</v>
      </c>
      <c r="AK264" s="12">
        <f t="shared" si="45"/>
        <v>72.3</v>
      </c>
      <c r="AL264" s="1">
        <v>0</v>
      </c>
      <c r="AM264" s="1">
        <v>0</v>
      </c>
      <c r="AN264" s="1">
        <v>27</v>
      </c>
      <c r="AO264" s="1">
        <f t="shared" si="46"/>
        <v>27</v>
      </c>
      <c r="AP264" s="1">
        <v>0</v>
      </c>
      <c r="AQ264" s="1">
        <v>0</v>
      </c>
      <c r="AR264" s="1">
        <v>0</v>
      </c>
      <c r="AS264" s="1">
        <f t="shared" si="47"/>
        <v>0</v>
      </c>
      <c r="AT264" s="1">
        <v>0</v>
      </c>
      <c r="AU264" s="1">
        <v>0</v>
      </c>
      <c r="AV264" s="1">
        <v>0</v>
      </c>
      <c r="AW264" s="1">
        <f t="shared" si="48"/>
        <v>0</v>
      </c>
      <c r="AX264" s="1">
        <v>160</v>
      </c>
      <c r="AY264" s="1">
        <v>0</v>
      </c>
      <c r="AZ264" s="1">
        <v>0</v>
      </c>
      <c r="BA264" s="1">
        <v>0</v>
      </c>
      <c r="BB264" s="1">
        <v>0</v>
      </c>
      <c r="BC264" s="1">
        <f t="shared" si="49"/>
        <v>160</v>
      </c>
      <c r="BD264" s="1">
        <v>27</v>
      </c>
      <c r="BE264" s="1">
        <v>11</v>
      </c>
      <c r="BF264" s="16">
        <v>1676</v>
      </c>
    </row>
    <row r="265" spans="1:59">
      <c r="A265" s="1">
        <v>2014</v>
      </c>
      <c r="B265" s="1" t="s">
        <v>126</v>
      </c>
      <c r="C265" s="12">
        <v>16.86</v>
      </c>
      <c r="D265" s="12">
        <v>55.44</v>
      </c>
      <c r="E265" s="12">
        <v>0</v>
      </c>
      <c r="F265" s="12">
        <v>0</v>
      </c>
      <c r="G265" s="12">
        <f t="shared" si="40"/>
        <v>72.3</v>
      </c>
      <c r="H265" s="12">
        <f>+SMar_InfraMR[[#This Row],[Total Líneas de Explotación ]]</f>
        <v>72.3</v>
      </c>
      <c r="I265" s="12">
        <f>+SMar_InfraMR[[#This Row],[Total Líneas de Explotación ]]</f>
        <v>72.3</v>
      </c>
      <c r="J265" s="12">
        <v>152.33991</v>
      </c>
      <c r="K265" s="12">
        <v>0</v>
      </c>
      <c r="L265" s="12">
        <v>0</v>
      </c>
      <c r="M265" s="12">
        <v>0</v>
      </c>
      <c r="N265" s="12">
        <f>+SMar_InfraMR[[#This Row],[A.03.1 -  Longitud de Vías de Explotación No Electrificadas Troncales y Ramales (vía principal) (km)]]+SMar_InfraMR[[#This Row],[A.04.1 -  Longitud de Vías de Explotación Electrificadas Troncales y Ramales (vía principal) (km)]]</f>
        <v>152.33991</v>
      </c>
      <c r="O265" s="12">
        <f>+SMar_InfraMR[[#This Row],[Total Vías (excluido Auxiliares)]]</f>
        <v>152.33991</v>
      </c>
      <c r="P265" s="1">
        <v>21</v>
      </c>
      <c r="Q265" s="1">
        <v>1</v>
      </c>
      <c r="R265" s="1">
        <v>0</v>
      </c>
      <c r="S265" s="1">
        <f t="shared" si="41"/>
        <v>22</v>
      </c>
      <c r="T265" s="1">
        <v>3</v>
      </c>
      <c r="U265" s="1">
        <v>54</v>
      </c>
      <c r="V265" s="1">
        <v>0</v>
      </c>
      <c r="W265" s="1">
        <v>10</v>
      </c>
      <c r="X265" s="1">
        <v>0</v>
      </c>
      <c r="Y265" s="1">
        <f t="shared" si="42"/>
        <v>67</v>
      </c>
      <c r="Z265" s="1">
        <v>21</v>
      </c>
      <c r="AA265" s="1">
        <v>7</v>
      </c>
      <c r="AB265" s="1">
        <f>+SMar_InfraMR[[#This Row],[Total Pasos Vehiculares a Nivel]]</f>
        <v>67</v>
      </c>
      <c r="AC265" s="1">
        <f t="shared" si="43"/>
        <v>95</v>
      </c>
      <c r="AD265" s="1">
        <v>2</v>
      </c>
      <c r="AE265" s="1">
        <v>6</v>
      </c>
      <c r="AF265" s="1">
        <v>20</v>
      </c>
      <c r="AG265" s="1">
        <f t="shared" si="44"/>
        <v>28</v>
      </c>
      <c r="AH265" s="12">
        <v>41.3</v>
      </c>
      <c r="AI265" s="12">
        <v>0</v>
      </c>
      <c r="AJ265" s="12">
        <v>31</v>
      </c>
      <c r="AK265" s="12">
        <f t="shared" si="45"/>
        <v>72.3</v>
      </c>
      <c r="AL265" s="1">
        <v>0</v>
      </c>
      <c r="AM265" s="1">
        <v>0</v>
      </c>
      <c r="AN265" s="1">
        <v>27</v>
      </c>
      <c r="AO265" s="1">
        <f t="shared" si="46"/>
        <v>27</v>
      </c>
      <c r="AP265" s="1">
        <v>0</v>
      </c>
      <c r="AQ265" s="1">
        <v>0</v>
      </c>
      <c r="AR265" s="1">
        <v>0</v>
      </c>
      <c r="AS265" s="1">
        <f t="shared" si="47"/>
        <v>0</v>
      </c>
      <c r="AT265" s="1">
        <v>0</v>
      </c>
      <c r="AU265" s="1">
        <v>0</v>
      </c>
      <c r="AV265" s="1">
        <v>0</v>
      </c>
      <c r="AW265" s="1">
        <f t="shared" si="48"/>
        <v>0</v>
      </c>
      <c r="AX265" s="1">
        <v>160</v>
      </c>
      <c r="AY265" s="1">
        <v>0</v>
      </c>
      <c r="AZ265" s="1">
        <v>0</v>
      </c>
      <c r="BA265" s="1">
        <v>0</v>
      </c>
      <c r="BB265" s="1">
        <v>0</v>
      </c>
      <c r="BC265" s="1">
        <f t="shared" si="49"/>
        <v>160</v>
      </c>
      <c r="BD265" s="1">
        <v>27</v>
      </c>
      <c r="BE265" s="1">
        <v>11</v>
      </c>
      <c r="BF265" s="16">
        <v>1676</v>
      </c>
    </row>
    <row r="266" spans="1:59">
      <c r="A266" s="1">
        <v>2015</v>
      </c>
      <c r="B266" s="1" t="s">
        <v>115</v>
      </c>
      <c r="C266" s="12">
        <v>16.86</v>
      </c>
      <c r="D266" s="12">
        <v>55.44</v>
      </c>
      <c r="E266" s="12">
        <v>0</v>
      </c>
      <c r="F266" s="12">
        <v>0</v>
      </c>
      <c r="G266" s="12">
        <f t="shared" si="40"/>
        <v>72.3</v>
      </c>
      <c r="H266" s="12">
        <f>+SMar_InfraMR[[#This Row],[Total Líneas de Explotación ]]</f>
        <v>72.3</v>
      </c>
      <c r="I266" s="12">
        <f>+SMar_InfraMR[[#This Row],[Total Líneas de Explotación ]]</f>
        <v>72.3</v>
      </c>
      <c r="J266" s="12">
        <v>152.33991</v>
      </c>
      <c r="K266" s="12">
        <v>0</v>
      </c>
      <c r="L266" s="12">
        <v>0</v>
      </c>
      <c r="M266" s="12">
        <v>0</v>
      </c>
      <c r="N266" s="12">
        <f>+SMar_InfraMR[[#This Row],[A.03.1 -  Longitud de Vías de Explotación No Electrificadas Troncales y Ramales (vía principal) (km)]]+SMar_InfraMR[[#This Row],[A.04.1 -  Longitud de Vías de Explotación Electrificadas Troncales y Ramales (vía principal) (km)]]</f>
        <v>152.33991</v>
      </c>
      <c r="O266" s="12">
        <f>+SMar_InfraMR[[#This Row],[Total Vías (excluido Auxiliares)]]</f>
        <v>152.33991</v>
      </c>
      <c r="P266" s="1">
        <v>21</v>
      </c>
      <c r="Q266" s="1">
        <v>1</v>
      </c>
      <c r="R266" s="1">
        <v>0</v>
      </c>
      <c r="S266" s="1">
        <f t="shared" si="41"/>
        <v>22</v>
      </c>
      <c r="T266" s="1">
        <v>3</v>
      </c>
      <c r="U266" s="1">
        <v>54</v>
      </c>
      <c r="V266" s="1">
        <v>0</v>
      </c>
      <c r="W266" s="1">
        <v>10</v>
      </c>
      <c r="X266" s="1">
        <v>0</v>
      </c>
      <c r="Y266" s="1">
        <f t="shared" si="42"/>
        <v>67</v>
      </c>
      <c r="Z266" s="1">
        <v>21</v>
      </c>
      <c r="AA266" s="1">
        <v>7</v>
      </c>
      <c r="AB266" s="1">
        <f>+SMar_InfraMR[[#This Row],[Total Pasos Vehiculares a Nivel]]</f>
        <v>67</v>
      </c>
      <c r="AC266" s="1">
        <f t="shared" si="43"/>
        <v>95</v>
      </c>
      <c r="AD266" s="1">
        <v>2</v>
      </c>
      <c r="AE266" s="1">
        <v>6</v>
      </c>
      <c r="AF266" s="1">
        <v>20</v>
      </c>
      <c r="AG266" s="1">
        <f t="shared" si="44"/>
        <v>28</v>
      </c>
      <c r="AH266" s="12">
        <v>41.3</v>
      </c>
      <c r="AI266" s="12">
        <v>0</v>
      </c>
      <c r="AJ266" s="12">
        <v>31</v>
      </c>
      <c r="AK266" s="12">
        <f t="shared" si="45"/>
        <v>72.3</v>
      </c>
      <c r="AL266" s="1">
        <v>0</v>
      </c>
      <c r="AM266" s="1">
        <v>0</v>
      </c>
      <c r="AN266" s="1">
        <v>27</v>
      </c>
      <c r="AO266" s="1">
        <f t="shared" si="46"/>
        <v>27</v>
      </c>
      <c r="AP266" s="1">
        <v>0</v>
      </c>
      <c r="AQ266" s="1">
        <v>0</v>
      </c>
      <c r="AR266" s="1">
        <v>0</v>
      </c>
      <c r="AS266" s="1">
        <f t="shared" si="47"/>
        <v>0</v>
      </c>
      <c r="AT266" s="1">
        <v>0</v>
      </c>
      <c r="AU266" s="1">
        <v>0</v>
      </c>
      <c r="AV266" s="1">
        <v>0</v>
      </c>
      <c r="AW266" s="1">
        <f t="shared" si="48"/>
        <v>0</v>
      </c>
      <c r="AX266" s="1">
        <v>160</v>
      </c>
      <c r="AY266" s="1">
        <v>0</v>
      </c>
      <c r="AZ266" s="1">
        <v>0</v>
      </c>
      <c r="BA266" s="1">
        <v>0</v>
      </c>
      <c r="BB266" s="1">
        <v>0</v>
      </c>
      <c r="BC266" s="1">
        <f t="shared" si="49"/>
        <v>160</v>
      </c>
      <c r="BD266" s="1">
        <v>27</v>
      </c>
      <c r="BE266" s="1">
        <v>11</v>
      </c>
      <c r="BF266" s="16">
        <v>1676</v>
      </c>
    </row>
    <row r="267" spans="1:59">
      <c r="A267" s="1">
        <v>2015</v>
      </c>
      <c r="B267" s="1" t="s">
        <v>116</v>
      </c>
      <c r="C267" s="12">
        <v>16.86</v>
      </c>
      <c r="D267" s="12">
        <v>55.44</v>
      </c>
      <c r="E267" s="12">
        <v>0</v>
      </c>
      <c r="F267" s="12">
        <v>0</v>
      </c>
      <c r="G267" s="12">
        <f t="shared" si="40"/>
        <v>72.3</v>
      </c>
      <c r="H267" s="12">
        <f>+SMar_InfraMR[[#This Row],[Total Líneas de Explotación ]]</f>
        <v>72.3</v>
      </c>
      <c r="I267" s="12">
        <f>+SMar_InfraMR[[#This Row],[Total Líneas de Explotación ]]</f>
        <v>72.3</v>
      </c>
      <c r="J267" s="12">
        <v>152.33991</v>
      </c>
      <c r="K267" s="12">
        <v>0</v>
      </c>
      <c r="L267" s="12">
        <v>0</v>
      </c>
      <c r="M267" s="12">
        <v>0</v>
      </c>
      <c r="N267" s="12">
        <f>+SMar_InfraMR[[#This Row],[A.03.1 -  Longitud de Vías de Explotación No Electrificadas Troncales y Ramales (vía principal) (km)]]+SMar_InfraMR[[#This Row],[A.04.1 -  Longitud de Vías de Explotación Electrificadas Troncales y Ramales (vía principal) (km)]]</f>
        <v>152.33991</v>
      </c>
      <c r="O267" s="12">
        <f>+SMar_InfraMR[[#This Row],[Total Vías (excluido Auxiliares)]]</f>
        <v>152.33991</v>
      </c>
      <c r="P267" s="1">
        <v>21</v>
      </c>
      <c r="Q267" s="1">
        <v>1</v>
      </c>
      <c r="R267" s="1">
        <v>0</v>
      </c>
      <c r="S267" s="1">
        <f t="shared" si="41"/>
        <v>22</v>
      </c>
      <c r="T267" s="1">
        <v>3</v>
      </c>
      <c r="U267" s="1">
        <v>54</v>
      </c>
      <c r="V267" s="1">
        <v>0</v>
      </c>
      <c r="W267" s="1">
        <v>10</v>
      </c>
      <c r="X267" s="1">
        <v>0</v>
      </c>
      <c r="Y267" s="1">
        <f t="shared" si="42"/>
        <v>67</v>
      </c>
      <c r="Z267" s="1">
        <v>21</v>
      </c>
      <c r="AA267" s="1">
        <v>7</v>
      </c>
      <c r="AB267" s="1">
        <f>+SMar_InfraMR[[#This Row],[Total Pasos Vehiculares a Nivel]]</f>
        <v>67</v>
      </c>
      <c r="AC267" s="1">
        <f t="shared" si="43"/>
        <v>95</v>
      </c>
      <c r="AD267" s="1">
        <v>2</v>
      </c>
      <c r="AE267" s="1">
        <v>6</v>
      </c>
      <c r="AF267" s="1">
        <v>20</v>
      </c>
      <c r="AG267" s="1">
        <f t="shared" si="44"/>
        <v>28</v>
      </c>
      <c r="AH267" s="12">
        <v>41.3</v>
      </c>
      <c r="AI267" s="12">
        <v>0</v>
      </c>
      <c r="AJ267" s="12">
        <v>31</v>
      </c>
      <c r="AK267" s="12">
        <f t="shared" si="45"/>
        <v>72.3</v>
      </c>
      <c r="AL267" s="1">
        <v>0</v>
      </c>
      <c r="AM267" s="1">
        <v>0</v>
      </c>
      <c r="AN267" s="1">
        <v>27</v>
      </c>
      <c r="AO267" s="1">
        <f t="shared" si="46"/>
        <v>27</v>
      </c>
      <c r="AP267" s="1">
        <v>0</v>
      </c>
      <c r="AQ267" s="1">
        <v>0</v>
      </c>
      <c r="AR267" s="1">
        <v>0</v>
      </c>
      <c r="AS267" s="1">
        <f t="shared" si="47"/>
        <v>0</v>
      </c>
      <c r="AT267" s="1">
        <v>0</v>
      </c>
      <c r="AU267" s="1">
        <v>0</v>
      </c>
      <c r="AV267" s="1">
        <v>0</v>
      </c>
      <c r="AW267" s="1">
        <f t="shared" si="48"/>
        <v>0</v>
      </c>
      <c r="AX267" s="1">
        <v>160</v>
      </c>
      <c r="AY267" s="1">
        <v>0</v>
      </c>
      <c r="AZ267" s="1">
        <v>0</v>
      </c>
      <c r="BA267" s="1">
        <v>0</v>
      </c>
      <c r="BB267" s="1">
        <v>0</v>
      </c>
      <c r="BC267" s="1">
        <f t="shared" si="49"/>
        <v>160</v>
      </c>
      <c r="BD267" s="1">
        <v>27</v>
      </c>
      <c r="BE267" s="1">
        <v>11</v>
      </c>
      <c r="BF267" s="16">
        <v>1676</v>
      </c>
    </row>
    <row r="268" spans="1:59">
      <c r="A268" s="1">
        <v>2015</v>
      </c>
      <c r="B268" s="1" t="s">
        <v>117</v>
      </c>
      <c r="C268" s="12">
        <v>16.86</v>
      </c>
      <c r="D268" s="12">
        <v>55.44</v>
      </c>
      <c r="E268" s="12">
        <v>0</v>
      </c>
      <c r="F268" s="12">
        <v>0</v>
      </c>
      <c r="G268" s="12">
        <f t="shared" si="40"/>
        <v>72.3</v>
      </c>
      <c r="H268" s="12">
        <f>+SMar_InfraMR[[#This Row],[Total Líneas de Explotación ]]</f>
        <v>72.3</v>
      </c>
      <c r="I268" s="12">
        <f>+SMar_InfraMR[[#This Row],[Total Líneas de Explotación ]]</f>
        <v>72.3</v>
      </c>
      <c r="J268" s="12">
        <v>152.33991</v>
      </c>
      <c r="K268" s="12">
        <v>0</v>
      </c>
      <c r="L268" s="12">
        <v>0</v>
      </c>
      <c r="M268" s="12">
        <v>0</v>
      </c>
      <c r="N268" s="12">
        <f>+SMar_InfraMR[[#This Row],[A.03.1 -  Longitud de Vías de Explotación No Electrificadas Troncales y Ramales (vía principal) (km)]]+SMar_InfraMR[[#This Row],[A.04.1 -  Longitud de Vías de Explotación Electrificadas Troncales y Ramales (vía principal) (km)]]</f>
        <v>152.33991</v>
      </c>
      <c r="O268" s="12">
        <f>+SMar_InfraMR[[#This Row],[Total Vías (excluido Auxiliares)]]</f>
        <v>152.33991</v>
      </c>
      <c r="P268" s="1">
        <v>21</v>
      </c>
      <c r="Q268" s="1">
        <v>1</v>
      </c>
      <c r="R268" s="1">
        <v>0</v>
      </c>
      <c r="S268" s="1">
        <f t="shared" si="41"/>
        <v>22</v>
      </c>
      <c r="T268" s="1">
        <v>3</v>
      </c>
      <c r="U268" s="1">
        <v>54</v>
      </c>
      <c r="V268" s="1">
        <v>0</v>
      </c>
      <c r="W268" s="1">
        <v>10</v>
      </c>
      <c r="X268" s="1">
        <v>0</v>
      </c>
      <c r="Y268" s="1">
        <f t="shared" si="42"/>
        <v>67</v>
      </c>
      <c r="Z268" s="1">
        <v>21</v>
      </c>
      <c r="AA268" s="1">
        <v>7</v>
      </c>
      <c r="AB268" s="1">
        <f>+SMar_InfraMR[[#This Row],[Total Pasos Vehiculares a Nivel]]</f>
        <v>67</v>
      </c>
      <c r="AC268" s="1">
        <f t="shared" si="43"/>
        <v>95</v>
      </c>
      <c r="AD268" s="1">
        <v>2</v>
      </c>
      <c r="AE268" s="1">
        <v>6</v>
      </c>
      <c r="AF268" s="1">
        <v>20</v>
      </c>
      <c r="AG268" s="1">
        <f t="shared" si="44"/>
        <v>28</v>
      </c>
      <c r="AH268" s="12">
        <v>41.3</v>
      </c>
      <c r="AI268" s="12">
        <v>0</v>
      </c>
      <c r="AJ268" s="12">
        <v>31</v>
      </c>
      <c r="AK268" s="12">
        <f t="shared" si="45"/>
        <v>72.3</v>
      </c>
      <c r="AL268" s="1">
        <v>0</v>
      </c>
      <c r="AM268" s="1">
        <v>0</v>
      </c>
      <c r="AN268" s="1">
        <v>27</v>
      </c>
      <c r="AO268" s="1">
        <f t="shared" si="46"/>
        <v>27</v>
      </c>
      <c r="AP268" s="1">
        <v>0</v>
      </c>
      <c r="AQ268" s="1">
        <v>0</v>
      </c>
      <c r="AR268" s="1">
        <v>0</v>
      </c>
      <c r="AS268" s="1">
        <f t="shared" si="47"/>
        <v>0</v>
      </c>
      <c r="AT268" s="1">
        <v>0</v>
      </c>
      <c r="AU268" s="1">
        <v>0</v>
      </c>
      <c r="AV268" s="1">
        <v>0</v>
      </c>
      <c r="AW268" s="1">
        <f t="shared" si="48"/>
        <v>0</v>
      </c>
      <c r="AX268" s="1">
        <v>160</v>
      </c>
      <c r="AY268" s="1">
        <v>0</v>
      </c>
      <c r="AZ268" s="1">
        <v>0</v>
      </c>
      <c r="BA268" s="1">
        <v>0</v>
      </c>
      <c r="BB268" s="1">
        <v>0</v>
      </c>
      <c r="BC268" s="1">
        <f t="shared" si="49"/>
        <v>160</v>
      </c>
      <c r="BD268" s="1">
        <v>27</v>
      </c>
      <c r="BE268" s="1">
        <v>11</v>
      </c>
      <c r="BF268" s="16">
        <v>1676</v>
      </c>
    </row>
    <row r="269" spans="1:59">
      <c r="A269" s="1">
        <v>2015</v>
      </c>
      <c r="B269" s="1" t="s">
        <v>118</v>
      </c>
      <c r="C269" s="12">
        <v>16.86</v>
      </c>
      <c r="D269" s="12">
        <v>55.44</v>
      </c>
      <c r="E269" s="12">
        <v>0</v>
      </c>
      <c r="F269" s="12">
        <v>0</v>
      </c>
      <c r="G269" s="12">
        <f t="shared" si="40"/>
        <v>72.3</v>
      </c>
      <c r="H269" s="12">
        <f>+SMar_InfraMR[[#This Row],[Total Líneas de Explotación ]]</f>
        <v>72.3</v>
      </c>
      <c r="I269" s="12">
        <f>+SMar_InfraMR[[#This Row],[Total Líneas de Explotación ]]</f>
        <v>72.3</v>
      </c>
      <c r="J269" s="12">
        <v>152.33991</v>
      </c>
      <c r="K269" s="12">
        <v>0</v>
      </c>
      <c r="L269" s="12">
        <v>0</v>
      </c>
      <c r="M269" s="12">
        <v>0</v>
      </c>
      <c r="N269" s="12">
        <f>+SMar_InfraMR[[#This Row],[A.03.1 -  Longitud de Vías de Explotación No Electrificadas Troncales y Ramales (vía principal) (km)]]+SMar_InfraMR[[#This Row],[A.04.1 -  Longitud de Vías de Explotación Electrificadas Troncales y Ramales (vía principal) (km)]]</f>
        <v>152.33991</v>
      </c>
      <c r="O269" s="12">
        <f>+SMar_InfraMR[[#This Row],[Total Vías (excluido Auxiliares)]]</f>
        <v>152.33991</v>
      </c>
      <c r="P269" s="1">
        <v>21</v>
      </c>
      <c r="Q269" s="1">
        <v>1</v>
      </c>
      <c r="R269" s="1">
        <v>0</v>
      </c>
      <c r="S269" s="1">
        <f t="shared" si="41"/>
        <v>22</v>
      </c>
      <c r="T269" s="1">
        <v>3</v>
      </c>
      <c r="U269" s="1">
        <v>54</v>
      </c>
      <c r="V269" s="1">
        <v>0</v>
      </c>
      <c r="W269" s="1">
        <v>10</v>
      </c>
      <c r="X269" s="1">
        <v>0</v>
      </c>
      <c r="Y269" s="1">
        <f t="shared" si="42"/>
        <v>67</v>
      </c>
      <c r="Z269" s="1">
        <v>21</v>
      </c>
      <c r="AA269" s="1">
        <v>7</v>
      </c>
      <c r="AB269" s="1">
        <f>+SMar_InfraMR[[#This Row],[Total Pasos Vehiculares a Nivel]]</f>
        <v>67</v>
      </c>
      <c r="AC269" s="1">
        <f t="shared" si="43"/>
        <v>95</v>
      </c>
      <c r="AD269" s="1">
        <v>2</v>
      </c>
      <c r="AE269" s="1">
        <v>6</v>
      </c>
      <c r="AF269" s="1">
        <v>20</v>
      </c>
      <c r="AG269" s="1">
        <f t="shared" si="44"/>
        <v>28</v>
      </c>
      <c r="AH269" s="12">
        <v>41.3</v>
      </c>
      <c r="AI269" s="12">
        <v>0</v>
      </c>
      <c r="AJ269" s="12">
        <v>31</v>
      </c>
      <c r="AK269" s="12">
        <f t="shared" si="45"/>
        <v>72.3</v>
      </c>
      <c r="AL269" s="1">
        <v>0</v>
      </c>
      <c r="AM269" s="1">
        <v>0</v>
      </c>
      <c r="AN269" s="1">
        <v>27</v>
      </c>
      <c r="AO269" s="1">
        <f t="shared" si="46"/>
        <v>27</v>
      </c>
      <c r="AP269" s="1">
        <v>0</v>
      </c>
      <c r="AQ269" s="1">
        <v>0</v>
      </c>
      <c r="AR269" s="1">
        <v>0</v>
      </c>
      <c r="AS269" s="1">
        <f t="shared" si="47"/>
        <v>0</v>
      </c>
      <c r="AT269" s="1">
        <v>0</v>
      </c>
      <c r="AU269" s="1">
        <v>0</v>
      </c>
      <c r="AV269" s="1">
        <v>0</v>
      </c>
      <c r="AW269" s="1">
        <f t="shared" si="48"/>
        <v>0</v>
      </c>
      <c r="AX269" s="1">
        <v>160</v>
      </c>
      <c r="AY269" s="1">
        <v>0</v>
      </c>
      <c r="AZ269" s="1">
        <v>0</v>
      </c>
      <c r="BA269" s="1">
        <v>0</v>
      </c>
      <c r="BB269" s="1">
        <v>0</v>
      </c>
      <c r="BC269" s="1">
        <f t="shared" si="49"/>
        <v>160</v>
      </c>
      <c r="BD269" s="1">
        <v>27</v>
      </c>
      <c r="BE269" s="1">
        <v>11</v>
      </c>
      <c r="BF269" s="16">
        <v>1676</v>
      </c>
    </row>
    <row r="270" spans="1:59">
      <c r="A270" s="1">
        <v>2015</v>
      </c>
      <c r="B270" s="1" t="s">
        <v>119</v>
      </c>
      <c r="C270" s="12">
        <v>16.86</v>
      </c>
      <c r="D270" s="12">
        <v>55.44</v>
      </c>
      <c r="E270" s="12">
        <v>0</v>
      </c>
      <c r="F270" s="12">
        <v>0</v>
      </c>
      <c r="G270" s="12">
        <f t="shared" si="40"/>
        <v>72.3</v>
      </c>
      <c r="H270" s="12">
        <f>+SMar_InfraMR[[#This Row],[Total Líneas de Explotación ]]</f>
        <v>72.3</v>
      </c>
      <c r="I270" s="12">
        <f>+SMar_InfraMR[[#This Row],[Total Líneas de Explotación ]]</f>
        <v>72.3</v>
      </c>
      <c r="J270" s="12">
        <v>152.33991</v>
      </c>
      <c r="K270" s="12">
        <v>0</v>
      </c>
      <c r="L270" s="12">
        <v>0</v>
      </c>
      <c r="M270" s="12">
        <v>0</v>
      </c>
      <c r="N270" s="12">
        <f>+SMar_InfraMR[[#This Row],[A.03.1 -  Longitud de Vías de Explotación No Electrificadas Troncales y Ramales (vía principal) (km)]]+SMar_InfraMR[[#This Row],[A.04.1 -  Longitud de Vías de Explotación Electrificadas Troncales y Ramales (vía principal) (km)]]</f>
        <v>152.33991</v>
      </c>
      <c r="O270" s="12">
        <f>+SMar_InfraMR[[#This Row],[Total Vías (excluido Auxiliares)]]</f>
        <v>152.33991</v>
      </c>
      <c r="P270" s="1">
        <v>21</v>
      </c>
      <c r="Q270" s="1">
        <v>1</v>
      </c>
      <c r="R270" s="1">
        <v>0</v>
      </c>
      <c r="S270" s="1">
        <f t="shared" si="41"/>
        <v>22</v>
      </c>
      <c r="T270" s="1">
        <v>3</v>
      </c>
      <c r="U270" s="1">
        <v>54</v>
      </c>
      <c r="V270" s="1">
        <v>0</v>
      </c>
      <c r="W270" s="1">
        <v>10</v>
      </c>
      <c r="X270" s="1">
        <v>0</v>
      </c>
      <c r="Y270" s="1">
        <f t="shared" si="42"/>
        <v>67</v>
      </c>
      <c r="Z270" s="1">
        <v>21</v>
      </c>
      <c r="AA270" s="1">
        <v>7</v>
      </c>
      <c r="AB270" s="1">
        <f>+SMar_InfraMR[[#This Row],[Total Pasos Vehiculares a Nivel]]</f>
        <v>67</v>
      </c>
      <c r="AC270" s="1">
        <f t="shared" si="43"/>
        <v>95</v>
      </c>
      <c r="AD270" s="1">
        <v>2</v>
      </c>
      <c r="AE270" s="1">
        <v>6</v>
      </c>
      <c r="AF270" s="1">
        <v>20</v>
      </c>
      <c r="AG270" s="1">
        <f t="shared" si="44"/>
        <v>28</v>
      </c>
      <c r="AH270" s="12">
        <v>41.3</v>
      </c>
      <c r="AI270" s="12">
        <v>0</v>
      </c>
      <c r="AJ270" s="12">
        <v>31</v>
      </c>
      <c r="AK270" s="12">
        <f t="shared" si="45"/>
        <v>72.3</v>
      </c>
      <c r="AL270" s="1">
        <v>0</v>
      </c>
      <c r="AM270" s="1">
        <v>0</v>
      </c>
      <c r="AN270" s="1">
        <v>27</v>
      </c>
      <c r="AO270" s="1">
        <f t="shared" si="46"/>
        <v>27</v>
      </c>
      <c r="AP270" s="1">
        <v>0</v>
      </c>
      <c r="AQ270" s="1">
        <v>0</v>
      </c>
      <c r="AR270" s="1">
        <v>0</v>
      </c>
      <c r="AS270" s="1">
        <f t="shared" si="47"/>
        <v>0</v>
      </c>
      <c r="AT270" s="1">
        <v>0</v>
      </c>
      <c r="AU270" s="1">
        <v>0</v>
      </c>
      <c r="AV270" s="1">
        <v>0</v>
      </c>
      <c r="AW270" s="1">
        <f t="shared" si="48"/>
        <v>0</v>
      </c>
      <c r="AX270" s="1">
        <v>160</v>
      </c>
      <c r="AY270" s="1">
        <v>0</v>
      </c>
      <c r="AZ270" s="1">
        <v>0</v>
      </c>
      <c r="BA270" s="1">
        <v>0</v>
      </c>
      <c r="BB270" s="1">
        <v>0</v>
      </c>
      <c r="BC270" s="1">
        <f t="shared" si="49"/>
        <v>160</v>
      </c>
      <c r="BD270" s="1">
        <v>27</v>
      </c>
      <c r="BE270" s="1">
        <v>11</v>
      </c>
      <c r="BF270" s="16">
        <v>1676</v>
      </c>
    </row>
    <row r="271" spans="1:59">
      <c r="A271" s="1">
        <v>2015</v>
      </c>
      <c r="B271" s="1" t="s">
        <v>120</v>
      </c>
      <c r="C271" s="12">
        <v>16.86</v>
      </c>
      <c r="D271" s="12">
        <v>55.44</v>
      </c>
      <c r="E271" s="12">
        <v>0</v>
      </c>
      <c r="F271" s="12">
        <v>0</v>
      </c>
      <c r="G271" s="12">
        <f t="shared" si="40"/>
        <v>72.3</v>
      </c>
      <c r="H271" s="12">
        <f>+SMar_InfraMR[[#This Row],[Total Líneas de Explotación ]]</f>
        <v>72.3</v>
      </c>
      <c r="I271" s="12">
        <f>+SMar_InfraMR[[#This Row],[Total Líneas de Explotación ]]</f>
        <v>72.3</v>
      </c>
      <c r="J271" s="12">
        <v>152.33991</v>
      </c>
      <c r="K271" s="12">
        <v>0</v>
      </c>
      <c r="L271" s="12">
        <v>0</v>
      </c>
      <c r="M271" s="12">
        <v>0</v>
      </c>
      <c r="N271" s="12">
        <f>+SMar_InfraMR[[#This Row],[A.03.1 -  Longitud de Vías de Explotación No Electrificadas Troncales y Ramales (vía principal) (km)]]+SMar_InfraMR[[#This Row],[A.04.1 -  Longitud de Vías de Explotación Electrificadas Troncales y Ramales (vía principal) (km)]]</f>
        <v>152.33991</v>
      </c>
      <c r="O271" s="12">
        <f>+SMar_InfraMR[[#This Row],[Total Vías (excluido Auxiliares)]]</f>
        <v>152.33991</v>
      </c>
      <c r="P271" s="1">
        <v>21</v>
      </c>
      <c r="Q271" s="1">
        <v>1</v>
      </c>
      <c r="R271" s="1">
        <v>0</v>
      </c>
      <c r="S271" s="1">
        <f t="shared" si="41"/>
        <v>22</v>
      </c>
      <c r="T271" s="1">
        <v>3</v>
      </c>
      <c r="U271" s="1">
        <v>54</v>
      </c>
      <c r="V271" s="1">
        <v>0</v>
      </c>
      <c r="W271" s="1">
        <v>10</v>
      </c>
      <c r="X271" s="1">
        <v>0</v>
      </c>
      <c r="Y271" s="1">
        <f t="shared" si="42"/>
        <v>67</v>
      </c>
      <c r="Z271" s="1">
        <v>21</v>
      </c>
      <c r="AA271" s="1">
        <v>7</v>
      </c>
      <c r="AB271" s="1">
        <f>+SMar_InfraMR[[#This Row],[Total Pasos Vehiculares a Nivel]]</f>
        <v>67</v>
      </c>
      <c r="AC271" s="1">
        <f t="shared" si="43"/>
        <v>95</v>
      </c>
      <c r="AD271" s="1">
        <v>2</v>
      </c>
      <c r="AE271" s="1">
        <v>6</v>
      </c>
      <c r="AF271" s="1">
        <v>20</v>
      </c>
      <c r="AG271" s="1">
        <f t="shared" si="44"/>
        <v>28</v>
      </c>
      <c r="AH271" s="12">
        <v>41.3</v>
      </c>
      <c r="AI271" s="12">
        <v>0</v>
      </c>
      <c r="AJ271" s="12">
        <v>31</v>
      </c>
      <c r="AK271" s="12">
        <f t="shared" si="45"/>
        <v>72.3</v>
      </c>
      <c r="AL271" s="1">
        <v>0</v>
      </c>
      <c r="AM271" s="1">
        <v>0</v>
      </c>
      <c r="AN271" s="1">
        <v>27</v>
      </c>
      <c r="AO271" s="1">
        <f t="shared" si="46"/>
        <v>27</v>
      </c>
      <c r="AP271" s="1">
        <v>0</v>
      </c>
      <c r="AQ271" s="1">
        <v>0</v>
      </c>
      <c r="AR271" s="1">
        <v>0</v>
      </c>
      <c r="AS271" s="1">
        <f t="shared" si="47"/>
        <v>0</v>
      </c>
      <c r="AT271" s="1">
        <v>0</v>
      </c>
      <c r="AU271" s="1">
        <v>0</v>
      </c>
      <c r="AV271" s="1">
        <v>0</v>
      </c>
      <c r="AW271" s="1">
        <f t="shared" si="48"/>
        <v>0</v>
      </c>
      <c r="AX271" s="1">
        <v>160</v>
      </c>
      <c r="AY271" s="1">
        <v>0</v>
      </c>
      <c r="AZ271" s="1">
        <v>0</v>
      </c>
      <c r="BA271" s="1">
        <v>0</v>
      </c>
      <c r="BB271" s="1">
        <v>0</v>
      </c>
      <c r="BC271" s="1">
        <f t="shared" si="49"/>
        <v>160</v>
      </c>
      <c r="BD271" s="1">
        <v>27</v>
      </c>
      <c r="BE271" s="1">
        <v>11</v>
      </c>
      <c r="BF271" s="16">
        <v>1676</v>
      </c>
    </row>
    <row r="272" spans="1:59">
      <c r="A272" s="1">
        <v>2015</v>
      </c>
      <c r="B272" s="1" t="s">
        <v>121</v>
      </c>
      <c r="C272" s="12">
        <v>16.86</v>
      </c>
      <c r="D272" s="12">
        <v>55.44</v>
      </c>
      <c r="E272" s="12">
        <v>0</v>
      </c>
      <c r="F272" s="12">
        <v>0</v>
      </c>
      <c r="G272" s="12">
        <f t="shared" si="40"/>
        <v>72.3</v>
      </c>
      <c r="H272" s="12">
        <f>+SMar_InfraMR[[#This Row],[Total Líneas de Explotación ]]</f>
        <v>72.3</v>
      </c>
      <c r="I272" s="12">
        <f>+SMar_InfraMR[[#This Row],[Total Líneas de Explotación ]]</f>
        <v>72.3</v>
      </c>
      <c r="J272" s="12">
        <v>152.33991</v>
      </c>
      <c r="K272" s="12">
        <v>0</v>
      </c>
      <c r="L272" s="12">
        <v>0</v>
      </c>
      <c r="M272" s="12">
        <v>0</v>
      </c>
      <c r="N272" s="12">
        <f>+SMar_InfraMR[[#This Row],[A.03.1 -  Longitud de Vías de Explotación No Electrificadas Troncales y Ramales (vía principal) (km)]]+SMar_InfraMR[[#This Row],[A.04.1 -  Longitud de Vías de Explotación Electrificadas Troncales y Ramales (vía principal) (km)]]</f>
        <v>152.33991</v>
      </c>
      <c r="O272" s="12">
        <f>+SMar_InfraMR[[#This Row],[Total Vías (excluido Auxiliares)]]</f>
        <v>152.33991</v>
      </c>
      <c r="P272" s="1">
        <v>21</v>
      </c>
      <c r="Q272" s="1">
        <v>1</v>
      </c>
      <c r="R272" s="1">
        <v>0</v>
      </c>
      <c r="S272" s="1">
        <f t="shared" si="41"/>
        <v>22</v>
      </c>
      <c r="T272" s="1">
        <v>3</v>
      </c>
      <c r="U272" s="1">
        <v>54</v>
      </c>
      <c r="V272" s="1">
        <v>0</v>
      </c>
      <c r="W272" s="1">
        <v>10</v>
      </c>
      <c r="X272" s="1">
        <v>0</v>
      </c>
      <c r="Y272" s="1">
        <f t="shared" si="42"/>
        <v>67</v>
      </c>
      <c r="Z272" s="1">
        <v>21</v>
      </c>
      <c r="AA272" s="1">
        <v>7</v>
      </c>
      <c r="AB272" s="1">
        <f>+SMar_InfraMR[[#This Row],[Total Pasos Vehiculares a Nivel]]</f>
        <v>67</v>
      </c>
      <c r="AC272" s="1">
        <f t="shared" si="43"/>
        <v>95</v>
      </c>
      <c r="AD272" s="1">
        <v>2</v>
      </c>
      <c r="AE272" s="1">
        <v>6</v>
      </c>
      <c r="AF272" s="1">
        <v>20</v>
      </c>
      <c r="AG272" s="1">
        <f t="shared" si="44"/>
        <v>28</v>
      </c>
      <c r="AH272" s="12">
        <v>41.3</v>
      </c>
      <c r="AI272" s="12">
        <v>0</v>
      </c>
      <c r="AJ272" s="12">
        <v>31</v>
      </c>
      <c r="AK272" s="12">
        <f t="shared" si="45"/>
        <v>72.3</v>
      </c>
      <c r="AL272" s="1">
        <v>0</v>
      </c>
      <c r="AM272" s="1">
        <v>0</v>
      </c>
      <c r="AN272" s="1">
        <v>27</v>
      </c>
      <c r="AO272" s="1">
        <f t="shared" si="46"/>
        <v>27</v>
      </c>
      <c r="AP272" s="1">
        <v>0</v>
      </c>
      <c r="AQ272" s="1">
        <v>0</v>
      </c>
      <c r="AR272" s="1">
        <v>0</v>
      </c>
      <c r="AS272" s="1">
        <f t="shared" si="47"/>
        <v>0</v>
      </c>
      <c r="AT272" s="1">
        <v>0</v>
      </c>
      <c r="AU272" s="1">
        <v>0</v>
      </c>
      <c r="AV272" s="1">
        <v>0</v>
      </c>
      <c r="AW272" s="1">
        <f t="shared" si="48"/>
        <v>0</v>
      </c>
      <c r="AX272" s="1">
        <v>160</v>
      </c>
      <c r="AY272" s="1">
        <v>0</v>
      </c>
      <c r="AZ272" s="1">
        <v>0</v>
      </c>
      <c r="BA272" s="1">
        <v>0</v>
      </c>
      <c r="BB272" s="1">
        <v>0</v>
      </c>
      <c r="BC272" s="1">
        <f t="shared" si="49"/>
        <v>160</v>
      </c>
      <c r="BD272" s="1">
        <v>27</v>
      </c>
      <c r="BE272" s="1">
        <v>11</v>
      </c>
      <c r="BF272" s="16">
        <v>1676</v>
      </c>
    </row>
    <row r="273" spans="1:58">
      <c r="A273" s="1">
        <v>2015</v>
      </c>
      <c r="B273" s="1" t="s">
        <v>122</v>
      </c>
      <c r="C273" s="12">
        <v>16.86</v>
      </c>
      <c r="D273" s="12">
        <v>55.44</v>
      </c>
      <c r="E273" s="12">
        <v>0</v>
      </c>
      <c r="F273" s="12">
        <v>0</v>
      </c>
      <c r="G273" s="12">
        <f t="shared" si="40"/>
        <v>72.3</v>
      </c>
      <c r="H273" s="12">
        <f>+SMar_InfraMR[[#This Row],[Total Líneas de Explotación ]]</f>
        <v>72.3</v>
      </c>
      <c r="I273" s="12">
        <f>+SMar_InfraMR[[#This Row],[Total Líneas de Explotación ]]</f>
        <v>72.3</v>
      </c>
      <c r="J273" s="12">
        <v>152.33991</v>
      </c>
      <c r="K273" s="12">
        <v>0</v>
      </c>
      <c r="L273" s="12">
        <v>0</v>
      </c>
      <c r="M273" s="12">
        <v>0</v>
      </c>
      <c r="N273" s="12">
        <f>+SMar_InfraMR[[#This Row],[A.03.1 -  Longitud de Vías de Explotación No Electrificadas Troncales y Ramales (vía principal) (km)]]+SMar_InfraMR[[#This Row],[A.04.1 -  Longitud de Vías de Explotación Electrificadas Troncales y Ramales (vía principal) (km)]]</f>
        <v>152.33991</v>
      </c>
      <c r="O273" s="12">
        <f>+SMar_InfraMR[[#This Row],[Total Vías (excluido Auxiliares)]]</f>
        <v>152.33991</v>
      </c>
      <c r="P273" s="1">
        <v>21</v>
      </c>
      <c r="Q273" s="1">
        <v>1</v>
      </c>
      <c r="R273" s="1">
        <v>0</v>
      </c>
      <c r="S273" s="1">
        <f t="shared" si="41"/>
        <v>22</v>
      </c>
      <c r="T273" s="1">
        <v>3</v>
      </c>
      <c r="U273" s="1">
        <v>54</v>
      </c>
      <c r="V273" s="1">
        <v>0</v>
      </c>
      <c r="W273" s="1">
        <v>10</v>
      </c>
      <c r="X273" s="1">
        <v>0</v>
      </c>
      <c r="Y273" s="1">
        <f t="shared" si="42"/>
        <v>67</v>
      </c>
      <c r="Z273" s="1">
        <v>21</v>
      </c>
      <c r="AA273" s="1">
        <v>7</v>
      </c>
      <c r="AB273" s="1">
        <f>+SMar_InfraMR[[#This Row],[Total Pasos Vehiculares a Nivel]]</f>
        <v>67</v>
      </c>
      <c r="AC273" s="1">
        <f t="shared" si="43"/>
        <v>95</v>
      </c>
      <c r="AD273" s="1">
        <v>2</v>
      </c>
      <c r="AE273" s="1">
        <v>6</v>
      </c>
      <c r="AF273" s="1">
        <v>20</v>
      </c>
      <c r="AG273" s="1">
        <f t="shared" si="44"/>
        <v>28</v>
      </c>
      <c r="AH273" s="12">
        <v>41.3</v>
      </c>
      <c r="AI273" s="12">
        <v>0</v>
      </c>
      <c r="AJ273" s="12">
        <v>31</v>
      </c>
      <c r="AK273" s="12">
        <f t="shared" si="45"/>
        <v>72.3</v>
      </c>
      <c r="AL273" s="1">
        <v>0</v>
      </c>
      <c r="AM273" s="1">
        <v>0</v>
      </c>
      <c r="AN273" s="1">
        <v>27</v>
      </c>
      <c r="AO273" s="1">
        <f t="shared" si="46"/>
        <v>27</v>
      </c>
      <c r="AP273" s="1">
        <v>0</v>
      </c>
      <c r="AQ273" s="1">
        <v>0</v>
      </c>
      <c r="AR273" s="1">
        <v>0</v>
      </c>
      <c r="AS273" s="1">
        <f t="shared" si="47"/>
        <v>0</v>
      </c>
      <c r="AT273" s="1">
        <v>0</v>
      </c>
      <c r="AU273" s="1">
        <v>0</v>
      </c>
      <c r="AV273" s="1">
        <v>0</v>
      </c>
      <c r="AW273" s="1">
        <f t="shared" si="48"/>
        <v>0</v>
      </c>
      <c r="AX273" s="1">
        <v>160</v>
      </c>
      <c r="AY273" s="1">
        <v>0</v>
      </c>
      <c r="AZ273" s="1">
        <v>0</v>
      </c>
      <c r="BA273" s="1">
        <v>0</v>
      </c>
      <c r="BB273" s="1">
        <v>0</v>
      </c>
      <c r="BC273" s="1">
        <f t="shared" si="49"/>
        <v>160</v>
      </c>
      <c r="BD273" s="1">
        <v>27</v>
      </c>
      <c r="BE273" s="1">
        <v>11</v>
      </c>
      <c r="BF273" s="16">
        <v>1676</v>
      </c>
    </row>
    <row r="274" spans="1:58">
      <c r="A274" s="1">
        <v>2015</v>
      </c>
      <c r="B274" s="1" t="s">
        <v>123</v>
      </c>
      <c r="C274" s="12">
        <v>16.86</v>
      </c>
      <c r="D274" s="12">
        <v>55.44</v>
      </c>
      <c r="E274" s="12">
        <v>0</v>
      </c>
      <c r="F274" s="12">
        <v>0</v>
      </c>
      <c r="G274" s="12">
        <f t="shared" si="40"/>
        <v>72.3</v>
      </c>
      <c r="H274" s="12">
        <f>+SMar_InfraMR[[#This Row],[Total Líneas de Explotación ]]</f>
        <v>72.3</v>
      </c>
      <c r="I274" s="12">
        <f>+SMar_InfraMR[[#This Row],[Total Líneas de Explotación ]]</f>
        <v>72.3</v>
      </c>
      <c r="J274" s="12">
        <v>152.33991</v>
      </c>
      <c r="K274" s="12">
        <v>0</v>
      </c>
      <c r="L274" s="12">
        <v>0</v>
      </c>
      <c r="M274" s="12">
        <v>0</v>
      </c>
      <c r="N274" s="12">
        <f>+SMar_InfraMR[[#This Row],[A.03.1 -  Longitud de Vías de Explotación No Electrificadas Troncales y Ramales (vía principal) (km)]]+SMar_InfraMR[[#This Row],[A.04.1 -  Longitud de Vías de Explotación Electrificadas Troncales y Ramales (vía principal) (km)]]</f>
        <v>152.33991</v>
      </c>
      <c r="O274" s="12">
        <f>+SMar_InfraMR[[#This Row],[Total Vías (excluido Auxiliares)]]</f>
        <v>152.33991</v>
      </c>
      <c r="P274" s="1">
        <v>21</v>
      </c>
      <c r="Q274" s="1">
        <v>1</v>
      </c>
      <c r="R274" s="1">
        <v>0</v>
      </c>
      <c r="S274" s="1">
        <f t="shared" si="41"/>
        <v>22</v>
      </c>
      <c r="T274" s="1">
        <v>3</v>
      </c>
      <c r="U274" s="1">
        <v>54</v>
      </c>
      <c r="V274" s="1">
        <v>0</v>
      </c>
      <c r="W274" s="1">
        <v>10</v>
      </c>
      <c r="X274" s="1">
        <v>0</v>
      </c>
      <c r="Y274" s="1">
        <f t="shared" si="42"/>
        <v>67</v>
      </c>
      <c r="Z274" s="1">
        <v>21</v>
      </c>
      <c r="AA274" s="1">
        <v>7</v>
      </c>
      <c r="AB274" s="1">
        <f>+SMar_InfraMR[[#This Row],[Total Pasos Vehiculares a Nivel]]</f>
        <v>67</v>
      </c>
      <c r="AC274" s="1">
        <f t="shared" si="43"/>
        <v>95</v>
      </c>
      <c r="AD274" s="1">
        <v>2</v>
      </c>
      <c r="AE274" s="1">
        <v>6</v>
      </c>
      <c r="AF274" s="1">
        <v>20</v>
      </c>
      <c r="AG274" s="1">
        <f t="shared" si="44"/>
        <v>28</v>
      </c>
      <c r="AH274" s="12">
        <v>41.3</v>
      </c>
      <c r="AI274" s="12">
        <v>0</v>
      </c>
      <c r="AJ274" s="12">
        <v>31</v>
      </c>
      <c r="AK274" s="12">
        <f t="shared" si="45"/>
        <v>72.3</v>
      </c>
      <c r="AL274" s="1">
        <v>0</v>
      </c>
      <c r="AM274" s="1">
        <v>0</v>
      </c>
      <c r="AN274" s="1">
        <v>27</v>
      </c>
      <c r="AO274" s="1">
        <f t="shared" si="46"/>
        <v>27</v>
      </c>
      <c r="AP274" s="1">
        <v>0</v>
      </c>
      <c r="AQ274" s="1">
        <v>0</v>
      </c>
      <c r="AR274" s="1">
        <v>0</v>
      </c>
      <c r="AS274" s="1">
        <f t="shared" si="47"/>
        <v>0</v>
      </c>
      <c r="AT274" s="1">
        <v>0</v>
      </c>
      <c r="AU274" s="1">
        <v>0</v>
      </c>
      <c r="AV274" s="1">
        <v>0</v>
      </c>
      <c r="AW274" s="1">
        <f t="shared" si="48"/>
        <v>0</v>
      </c>
      <c r="AX274" s="1">
        <v>160</v>
      </c>
      <c r="AY274" s="1">
        <v>0</v>
      </c>
      <c r="AZ274" s="1">
        <v>0</v>
      </c>
      <c r="BA274" s="1">
        <v>0</v>
      </c>
      <c r="BB274" s="1">
        <v>0</v>
      </c>
      <c r="BC274" s="1">
        <f t="shared" si="49"/>
        <v>160</v>
      </c>
      <c r="BD274" s="1">
        <v>27</v>
      </c>
      <c r="BE274" s="1">
        <v>11</v>
      </c>
      <c r="BF274" s="16">
        <v>1676</v>
      </c>
    </row>
    <row r="275" spans="1:58">
      <c r="A275" s="1">
        <v>2015</v>
      </c>
      <c r="B275" s="1" t="s">
        <v>124</v>
      </c>
      <c r="C275" s="12">
        <v>16.86</v>
      </c>
      <c r="D275" s="12">
        <v>55.44</v>
      </c>
      <c r="E275" s="12">
        <v>0</v>
      </c>
      <c r="F275" s="12">
        <v>0</v>
      </c>
      <c r="G275" s="12">
        <f t="shared" si="40"/>
        <v>72.3</v>
      </c>
      <c r="H275" s="12">
        <f>+SMar_InfraMR[[#This Row],[Total Líneas de Explotación ]]</f>
        <v>72.3</v>
      </c>
      <c r="I275" s="12">
        <f>+SMar_InfraMR[[#This Row],[Total Líneas de Explotación ]]</f>
        <v>72.3</v>
      </c>
      <c r="J275" s="12">
        <v>152.33991</v>
      </c>
      <c r="K275" s="12">
        <v>0</v>
      </c>
      <c r="L275" s="12">
        <v>0</v>
      </c>
      <c r="M275" s="12">
        <v>0</v>
      </c>
      <c r="N275" s="12">
        <f>+SMar_InfraMR[[#This Row],[A.03.1 -  Longitud de Vías de Explotación No Electrificadas Troncales y Ramales (vía principal) (km)]]+SMar_InfraMR[[#This Row],[A.04.1 -  Longitud de Vías de Explotación Electrificadas Troncales y Ramales (vía principal) (km)]]</f>
        <v>152.33991</v>
      </c>
      <c r="O275" s="12">
        <f>+SMar_InfraMR[[#This Row],[Total Vías (excluido Auxiliares)]]</f>
        <v>152.33991</v>
      </c>
      <c r="P275" s="1">
        <v>21</v>
      </c>
      <c r="Q275" s="1">
        <v>1</v>
      </c>
      <c r="R275" s="1">
        <v>0</v>
      </c>
      <c r="S275" s="1">
        <f t="shared" si="41"/>
        <v>22</v>
      </c>
      <c r="T275" s="1">
        <v>3</v>
      </c>
      <c r="U275" s="1">
        <v>54</v>
      </c>
      <c r="V275" s="1">
        <v>0</v>
      </c>
      <c r="W275" s="1">
        <v>10</v>
      </c>
      <c r="X275" s="1">
        <v>0</v>
      </c>
      <c r="Y275" s="1">
        <f t="shared" si="42"/>
        <v>67</v>
      </c>
      <c r="Z275" s="1">
        <v>21</v>
      </c>
      <c r="AA275" s="1">
        <v>7</v>
      </c>
      <c r="AB275" s="1">
        <f>+SMar_InfraMR[[#This Row],[Total Pasos Vehiculares a Nivel]]</f>
        <v>67</v>
      </c>
      <c r="AC275" s="1">
        <f t="shared" si="43"/>
        <v>95</v>
      </c>
      <c r="AD275" s="1">
        <v>2</v>
      </c>
      <c r="AE275" s="1">
        <v>6</v>
      </c>
      <c r="AF275" s="1">
        <v>20</v>
      </c>
      <c r="AG275" s="1">
        <f t="shared" si="44"/>
        <v>28</v>
      </c>
      <c r="AH275" s="12">
        <v>41.3</v>
      </c>
      <c r="AI275" s="12">
        <v>0</v>
      </c>
      <c r="AJ275" s="12">
        <v>31</v>
      </c>
      <c r="AK275" s="12">
        <f t="shared" si="45"/>
        <v>72.3</v>
      </c>
      <c r="AL275" s="1">
        <v>0</v>
      </c>
      <c r="AM275" s="1">
        <v>0</v>
      </c>
      <c r="AN275" s="1">
        <v>27</v>
      </c>
      <c r="AO275" s="1">
        <f t="shared" si="46"/>
        <v>27</v>
      </c>
      <c r="AP275" s="1">
        <v>0</v>
      </c>
      <c r="AQ275" s="1">
        <v>0</v>
      </c>
      <c r="AR275" s="1">
        <v>0</v>
      </c>
      <c r="AS275" s="1">
        <f t="shared" si="47"/>
        <v>0</v>
      </c>
      <c r="AT275" s="1">
        <v>0</v>
      </c>
      <c r="AU275" s="1">
        <v>0</v>
      </c>
      <c r="AV275" s="1">
        <v>0</v>
      </c>
      <c r="AW275" s="1">
        <f t="shared" si="48"/>
        <v>0</v>
      </c>
      <c r="AX275" s="1">
        <v>160</v>
      </c>
      <c r="AY275" s="1">
        <v>0</v>
      </c>
      <c r="AZ275" s="1">
        <v>0</v>
      </c>
      <c r="BA275" s="1">
        <v>0</v>
      </c>
      <c r="BB275" s="1">
        <v>0</v>
      </c>
      <c r="BC275" s="1">
        <f t="shared" si="49"/>
        <v>160</v>
      </c>
      <c r="BD275" s="1">
        <v>27</v>
      </c>
      <c r="BE275" s="1">
        <v>11</v>
      </c>
      <c r="BF275" s="16">
        <v>1676</v>
      </c>
    </row>
    <row r="276" spans="1:58">
      <c r="A276" s="1">
        <v>2015</v>
      </c>
      <c r="B276" s="1" t="s">
        <v>125</v>
      </c>
      <c r="C276" s="12">
        <v>16.86</v>
      </c>
      <c r="D276" s="12">
        <v>55.44</v>
      </c>
      <c r="E276" s="12">
        <v>0</v>
      </c>
      <c r="F276" s="12">
        <v>0</v>
      </c>
      <c r="G276" s="12">
        <f t="shared" si="40"/>
        <v>72.3</v>
      </c>
      <c r="H276" s="12">
        <f>+SMar_InfraMR[[#This Row],[Total Líneas de Explotación ]]</f>
        <v>72.3</v>
      </c>
      <c r="I276" s="12">
        <f>+SMar_InfraMR[[#This Row],[Total Líneas de Explotación ]]</f>
        <v>72.3</v>
      </c>
      <c r="J276" s="12">
        <v>152.33991</v>
      </c>
      <c r="K276" s="12">
        <v>0</v>
      </c>
      <c r="L276" s="12">
        <v>0</v>
      </c>
      <c r="M276" s="12">
        <v>0</v>
      </c>
      <c r="N276" s="12">
        <f>+SMar_InfraMR[[#This Row],[A.03.1 -  Longitud de Vías de Explotación No Electrificadas Troncales y Ramales (vía principal) (km)]]+SMar_InfraMR[[#This Row],[A.04.1 -  Longitud de Vías de Explotación Electrificadas Troncales y Ramales (vía principal) (km)]]</f>
        <v>152.33991</v>
      </c>
      <c r="O276" s="12">
        <f>+SMar_InfraMR[[#This Row],[Total Vías (excluido Auxiliares)]]</f>
        <v>152.33991</v>
      </c>
      <c r="P276" s="1">
        <v>21</v>
      </c>
      <c r="Q276" s="1">
        <v>1</v>
      </c>
      <c r="R276" s="1">
        <v>0</v>
      </c>
      <c r="S276" s="1">
        <f t="shared" si="41"/>
        <v>22</v>
      </c>
      <c r="T276" s="1">
        <v>3</v>
      </c>
      <c r="U276" s="1">
        <v>54</v>
      </c>
      <c r="V276" s="1">
        <v>0</v>
      </c>
      <c r="W276" s="1">
        <v>10</v>
      </c>
      <c r="X276" s="1">
        <v>0</v>
      </c>
      <c r="Y276" s="1">
        <f t="shared" si="42"/>
        <v>67</v>
      </c>
      <c r="Z276" s="1">
        <v>21</v>
      </c>
      <c r="AA276" s="1">
        <v>7</v>
      </c>
      <c r="AB276" s="1">
        <f>+SMar_InfraMR[[#This Row],[Total Pasos Vehiculares a Nivel]]</f>
        <v>67</v>
      </c>
      <c r="AC276" s="1">
        <f t="shared" si="43"/>
        <v>95</v>
      </c>
      <c r="AD276" s="1">
        <v>2</v>
      </c>
      <c r="AE276" s="1">
        <v>6</v>
      </c>
      <c r="AF276" s="1">
        <v>20</v>
      </c>
      <c r="AG276" s="1">
        <f t="shared" si="44"/>
        <v>28</v>
      </c>
      <c r="AH276" s="12">
        <v>41.3</v>
      </c>
      <c r="AI276" s="12">
        <v>0</v>
      </c>
      <c r="AJ276" s="12">
        <v>31</v>
      </c>
      <c r="AK276" s="12">
        <f t="shared" si="45"/>
        <v>72.3</v>
      </c>
      <c r="AL276" s="1">
        <v>0</v>
      </c>
      <c r="AM276" s="1">
        <v>0</v>
      </c>
      <c r="AN276" s="1">
        <v>27</v>
      </c>
      <c r="AO276" s="1">
        <f t="shared" si="46"/>
        <v>27</v>
      </c>
      <c r="AP276" s="1">
        <v>0</v>
      </c>
      <c r="AQ276" s="1">
        <v>0</v>
      </c>
      <c r="AR276" s="1">
        <v>0</v>
      </c>
      <c r="AS276" s="1">
        <f t="shared" si="47"/>
        <v>0</v>
      </c>
      <c r="AT276" s="1">
        <v>0</v>
      </c>
      <c r="AU276" s="1">
        <v>0</v>
      </c>
      <c r="AV276" s="1">
        <v>0</v>
      </c>
      <c r="AW276" s="1">
        <f t="shared" si="48"/>
        <v>0</v>
      </c>
      <c r="AX276" s="1">
        <v>160</v>
      </c>
      <c r="AY276" s="1">
        <v>0</v>
      </c>
      <c r="AZ276" s="1">
        <v>0</v>
      </c>
      <c r="BA276" s="1">
        <v>0</v>
      </c>
      <c r="BB276" s="1">
        <v>0</v>
      </c>
      <c r="BC276" s="1">
        <f t="shared" si="49"/>
        <v>160</v>
      </c>
      <c r="BD276" s="1">
        <v>27</v>
      </c>
      <c r="BE276" s="1">
        <v>11</v>
      </c>
      <c r="BF276" s="16">
        <v>1676</v>
      </c>
    </row>
    <row r="277" spans="1:58">
      <c r="A277" s="1">
        <v>2015</v>
      </c>
      <c r="B277" s="1" t="s">
        <v>126</v>
      </c>
      <c r="C277" s="12">
        <v>16.86</v>
      </c>
      <c r="D277" s="12">
        <v>55.44</v>
      </c>
      <c r="E277" s="12">
        <v>0</v>
      </c>
      <c r="F277" s="12">
        <v>0</v>
      </c>
      <c r="G277" s="12">
        <f t="shared" si="40"/>
        <v>72.3</v>
      </c>
      <c r="H277" s="12">
        <f>+SMar_InfraMR[[#This Row],[Total Líneas de Explotación ]]</f>
        <v>72.3</v>
      </c>
      <c r="I277" s="12">
        <f>+SMar_InfraMR[[#This Row],[Total Líneas de Explotación ]]</f>
        <v>72.3</v>
      </c>
      <c r="J277" s="12">
        <v>152.33991</v>
      </c>
      <c r="K277" s="12">
        <v>0</v>
      </c>
      <c r="L277" s="12">
        <v>0</v>
      </c>
      <c r="M277" s="12">
        <v>0</v>
      </c>
      <c r="N277" s="12">
        <f>+SMar_InfraMR[[#This Row],[A.03.1 -  Longitud de Vías de Explotación No Electrificadas Troncales y Ramales (vía principal) (km)]]+SMar_InfraMR[[#This Row],[A.04.1 -  Longitud de Vías de Explotación Electrificadas Troncales y Ramales (vía principal) (km)]]</f>
        <v>152.33991</v>
      </c>
      <c r="O277" s="12">
        <f>+SMar_InfraMR[[#This Row],[Total Vías (excluido Auxiliares)]]</f>
        <v>152.33991</v>
      </c>
      <c r="P277" s="1">
        <v>21</v>
      </c>
      <c r="Q277" s="1">
        <v>1</v>
      </c>
      <c r="R277" s="1">
        <v>0</v>
      </c>
      <c r="S277" s="1">
        <f t="shared" si="41"/>
        <v>22</v>
      </c>
      <c r="T277" s="1">
        <v>3</v>
      </c>
      <c r="U277" s="1">
        <v>54</v>
      </c>
      <c r="V277" s="1">
        <v>0</v>
      </c>
      <c r="W277" s="1">
        <v>10</v>
      </c>
      <c r="X277" s="1">
        <v>0</v>
      </c>
      <c r="Y277" s="1">
        <f t="shared" si="42"/>
        <v>67</v>
      </c>
      <c r="Z277" s="1">
        <v>21</v>
      </c>
      <c r="AA277" s="1">
        <v>7</v>
      </c>
      <c r="AB277" s="1">
        <f>+SMar_InfraMR[[#This Row],[Total Pasos Vehiculares a Nivel]]</f>
        <v>67</v>
      </c>
      <c r="AC277" s="1">
        <f t="shared" si="43"/>
        <v>95</v>
      </c>
      <c r="AD277" s="1">
        <v>2</v>
      </c>
      <c r="AE277" s="1">
        <v>6</v>
      </c>
      <c r="AF277" s="1">
        <v>20</v>
      </c>
      <c r="AG277" s="1">
        <f t="shared" si="44"/>
        <v>28</v>
      </c>
      <c r="AH277" s="12">
        <v>41.3</v>
      </c>
      <c r="AI277" s="12">
        <v>0</v>
      </c>
      <c r="AJ277" s="12">
        <v>31</v>
      </c>
      <c r="AK277" s="12">
        <f t="shared" si="45"/>
        <v>72.3</v>
      </c>
      <c r="AL277" s="1">
        <v>0</v>
      </c>
      <c r="AM277" s="1">
        <v>0</v>
      </c>
      <c r="AN277" s="1">
        <v>27</v>
      </c>
      <c r="AO277" s="1">
        <f t="shared" si="46"/>
        <v>27</v>
      </c>
      <c r="AP277" s="1">
        <v>0</v>
      </c>
      <c r="AQ277" s="1">
        <v>0</v>
      </c>
      <c r="AR277" s="1">
        <v>0</v>
      </c>
      <c r="AS277" s="1">
        <f t="shared" si="47"/>
        <v>0</v>
      </c>
      <c r="AT277" s="1">
        <v>0</v>
      </c>
      <c r="AU277" s="1">
        <v>0</v>
      </c>
      <c r="AV277" s="1">
        <v>0</v>
      </c>
      <c r="AW277" s="1">
        <f t="shared" si="48"/>
        <v>0</v>
      </c>
      <c r="AX277" s="1">
        <v>160</v>
      </c>
      <c r="AY277" s="1">
        <v>0</v>
      </c>
      <c r="AZ277" s="1">
        <v>0</v>
      </c>
      <c r="BA277" s="1">
        <v>0</v>
      </c>
      <c r="BB277" s="1">
        <v>0</v>
      </c>
      <c r="BC277" s="1">
        <f t="shared" si="49"/>
        <v>160</v>
      </c>
      <c r="BD277" s="1">
        <v>27</v>
      </c>
      <c r="BE277" s="1">
        <v>11</v>
      </c>
      <c r="BF277" s="16">
        <v>1676</v>
      </c>
    </row>
    <row r="278" spans="1:58">
      <c r="A278" s="1">
        <v>2016</v>
      </c>
      <c r="B278" s="1" t="s">
        <v>115</v>
      </c>
      <c r="C278" s="12">
        <v>16.86</v>
      </c>
      <c r="D278" s="12">
        <v>55.44</v>
      </c>
      <c r="E278" s="12">
        <v>0</v>
      </c>
      <c r="F278" s="12">
        <v>0</v>
      </c>
      <c r="G278" s="12">
        <f t="shared" si="40"/>
        <v>72.3</v>
      </c>
      <c r="H278" s="12">
        <f>+SMar_InfraMR[[#This Row],[Total Líneas de Explotación ]]</f>
        <v>72.3</v>
      </c>
      <c r="I278" s="12">
        <f>+SMar_InfraMR[[#This Row],[Total Líneas de Explotación ]]</f>
        <v>72.3</v>
      </c>
      <c r="J278" s="12">
        <v>152.33991</v>
      </c>
      <c r="K278" s="12">
        <v>0</v>
      </c>
      <c r="L278" s="12">
        <v>0</v>
      </c>
      <c r="M278" s="12">
        <v>0</v>
      </c>
      <c r="N278" s="12">
        <f>+SMar_InfraMR[[#This Row],[A.03.1 -  Longitud de Vías de Explotación No Electrificadas Troncales y Ramales (vía principal) (km)]]+SMar_InfraMR[[#This Row],[A.04.1 -  Longitud de Vías de Explotación Electrificadas Troncales y Ramales (vía principal) (km)]]</f>
        <v>152.33991</v>
      </c>
      <c r="O278" s="12">
        <f>+SMar_InfraMR[[#This Row],[Total Vías (excluido Auxiliares)]]</f>
        <v>152.33991</v>
      </c>
      <c r="P278" s="1">
        <v>21</v>
      </c>
      <c r="Q278" s="1">
        <v>1</v>
      </c>
      <c r="R278" s="1">
        <v>0</v>
      </c>
      <c r="S278" s="1">
        <f t="shared" si="41"/>
        <v>22</v>
      </c>
      <c r="T278" s="1">
        <v>3</v>
      </c>
      <c r="U278" s="1">
        <v>54</v>
      </c>
      <c r="V278" s="1">
        <v>0</v>
      </c>
      <c r="W278" s="1">
        <v>10</v>
      </c>
      <c r="X278" s="1">
        <v>0</v>
      </c>
      <c r="Y278" s="1">
        <f t="shared" si="42"/>
        <v>67</v>
      </c>
      <c r="Z278" s="1">
        <v>21</v>
      </c>
      <c r="AA278" s="1">
        <v>7</v>
      </c>
      <c r="AB278" s="1">
        <f>+SMar_InfraMR[[#This Row],[Total Pasos Vehiculares a Nivel]]</f>
        <v>67</v>
      </c>
      <c r="AC278" s="1">
        <f t="shared" si="43"/>
        <v>95</v>
      </c>
      <c r="AD278" s="1">
        <v>2</v>
      </c>
      <c r="AE278" s="1">
        <v>6</v>
      </c>
      <c r="AF278" s="1">
        <v>20</v>
      </c>
      <c r="AG278" s="1">
        <f t="shared" si="44"/>
        <v>28</v>
      </c>
      <c r="AH278" s="12">
        <v>41.3</v>
      </c>
      <c r="AI278" s="12">
        <v>0</v>
      </c>
      <c r="AJ278" s="12">
        <v>31</v>
      </c>
      <c r="AK278" s="12">
        <f t="shared" si="45"/>
        <v>72.3</v>
      </c>
      <c r="AL278" s="1">
        <v>0</v>
      </c>
      <c r="AM278" s="1">
        <v>0</v>
      </c>
      <c r="AN278" s="1">
        <v>27</v>
      </c>
      <c r="AO278" s="1">
        <f t="shared" si="46"/>
        <v>27</v>
      </c>
      <c r="AP278" s="1">
        <v>0</v>
      </c>
      <c r="AQ278" s="1">
        <v>0</v>
      </c>
      <c r="AR278" s="1">
        <v>0</v>
      </c>
      <c r="AS278" s="1">
        <f t="shared" si="47"/>
        <v>0</v>
      </c>
      <c r="AT278" s="1">
        <v>0</v>
      </c>
      <c r="AU278" s="1">
        <v>0</v>
      </c>
      <c r="AV278" s="1">
        <v>0</v>
      </c>
      <c r="AW278" s="1">
        <f t="shared" si="48"/>
        <v>0</v>
      </c>
      <c r="AX278" s="1">
        <v>160</v>
      </c>
      <c r="AY278" s="1">
        <v>0</v>
      </c>
      <c r="AZ278" s="1">
        <v>0</v>
      </c>
      <c r="BA278" s="1">
        <v>0</v>
      </c>
      <c r="BB278" s="1">
        <v>0</v>
      </c>
      <c r="BC278" s="1">
        <f t="shared" si="49"/>
        <v>160</v>
      </c>
      <c r="BD278" s="1">
        <v>27</v>
      </c>
      <c r="BE278" s="1">
        <v>11</v>
      </c>
      <c r="BF278" s="16">
        <v>1676</v>
      </c>
    </row>
    <row r="279" spans="1:58">
      <c r="A279" s="1">
        <v>2016</v>
      </c>
      <c r="B279" s="1" t="s">
        <v>116</v>
      </c>
      <c r="C279" s="12">
        <v>16.86</v>
      </c>
      <c r="D279" s="12">
        <v>55.44</v>
      </c>
      <c r="E279" s="12">
        <v>0</v>
      </c>
      <c r="F279" s="12">
        <v>0</v>
      </c>
      <c r="G279" s="12">
        <f t="shared" si="40"/>
        <v>72.3</v>
      </c>
      <c r="H279" s="12">
        <f>+SMar_InfraMR[[#This Row],[Total Líneas de Explotación ]]</f>
        <v>72.3</v>
      </c>
      <c r="I279" s="12">
        <f>+SMar_InfraMR[[#This Row],[Total Líneas de Explotación ]]</f>
        <v>72.3</v>
      </c>
      <c r="J279" s="12">
        <v>152.33991</v>
      </c>
      <c r="K279" s="12">
        <v>0</v>
      </c>
      <c r="L279" s="12">
        <v>0</v>
      </c>
      <c r="M279" s="12">
        <v>0</v>
      </c>
      <c r="N279" s="12">
        <f>+SMar_InfraMR[[#This Row],[A.03.1 -  Longitud de Vías de Explotación No Electrificadas Troncales y Ramales (vía principal) (km)]]+SMar_InfraMR[[#This Row],[A.04.1 -  Longitud de Vías de Explotación Electrificadas Troncales y Ramales (vía principal) (km)]]</f>
        <v>152.33991</v>
      </c>
      <c r="O279" s="12">
        <f>+SMar_InfraMR[[#This Row],[Total Vías (excluido Auxiliares)]]</f>
        <v>152.33991</v>
      </c>
      <c r="P279" s="1">
        <v>21</v>
      </c>
      <c r="Q279" s="1">
        <v>1</v>
      </c>
      <c r="R279" s="1">
        <v>0</v>
      </c>
      <c r="S279" s="1">
        <f t="shared" si="41"/>
        <v>22</v>
      </c>
      <c r="T279" s="1">
        <v>3</v>
      </c>
      <c r="U279" s="1">
        <v>54</v>
      </c>
      <c r="V279" s="1">
        <v>0</v>
      </c>
      <c r="W279" s="1">
        <v>10</v>
      </c>
      <c r="X279" s="1">
        <v>0</v>
      </c>
      <c r="Y279" s="1">
        <f t="shared" si="42"/>
        <v>67</v>
      </c>
      <c r="Z279" s="1">
        <v>21</v>
      </c>
      <c r="AA279" s="1">
        <v>7</v>
      </c>
      <c r="AB279" s="1">
        <f>+SMar_InfraMR[[#This Row],[Total Pasos Vehiculares a Nivel]]</f>
        <v>67</v>
      </c>
      <c r="AC279" s="1">
        <f t="shared" si="43"/>
        <v>95</v>
      </c>
      <c r="AD279" s="1">
        <v>2</v>
      </c>
      <c r="AE279" s="1">
        <v>6</v>
      </c>
      <c r="AF279" s="1">
        <v>20</v>
      </c>
      <c r="AG279" s="1">
        <f t="shared" si="44"/>
        <v>28</v>
      </c>
      <c r="AH279" s="12">
        <v>41.3</v>
      </c>
      <c r="AI279" s="12">
        <v>0</v>
      </c>
      <c r="AJ279" s="12">
        <v>31</v>
      </c>
      <c r="AK279" s="12">
        <f t="shared" si="45"/>
        <v>72.3</v>
      </c>
      <c r="AL279" s="1">
        <v>0</v>
      </c>
      <c r="AM279" s="1">
        <v>0</v>
      </c>
      <c r="AN279" s="1">
        <v>27</v>
      </c>
      <c r="AO279" s="1">
        <f t="shared" si="46"/>
        <v>27</v>
      </c>
      <c r="AP279" s="1">
        <v>0</v>
      </c>
      <c r="AQ279" s="1">
        <v>0</v>
      </c>
      <c r="AR279" s="1">
        <v>0</v>
      </c>
      <c r="AS279" s="1">
        <f t="shared" si="47"/>
        <v>0</v>
      </c>
      <c r="AT279" s="1">
        <v>0</v>
      </c>
      <c r="AU279" s="1">
        <v>0</v>
      </c>
      <c r="AV279" s="1">
        <v>0</v>
      </c>
      <c r="AW279" s="1">
        <f t="shared" si="48"/>
        <v>0</v>
      </c>
      <c r="AX279" s="1">
        <v>160</v>
      </c>
      <c r="AY279" s="1">
        <v>0</v>
      </c>
      <c r="AZ279" s="1">
        <v>0</v>
      </c>
      <c r="BA279" s="1">
        <v>0</v>
      </c>
      <c r="BB279" s="1">
        <v>0</v>
      </c>
      <c r="BC279" s="1">
        <f t="shared" si="49"/>
        <v>160</v>
      </c>
      <c r="BD279" s="1">
        <v>27</v>
      </c>
      <c r="BE279" s="1">
        <v>11</v>
      </c>
      <c r="BF279" s="16">
        <v>1676</v>
      </c>
    </row>
    <row r="280" spans="1:58">
      <c r="A280" s="1">
        <v>2016</v>
      </c>
      <c r="B280" s="1" t="s">
        <v>117</v>
      </c>
      <c r="C280" s="12">
        <v>16.86</v>
      </c>
      <c r="D280" s="12">
        <v>55.44</v>
      </c>
      <c r="E280" s="12">
        <v>0</v>
      </c>
      <c r="F280" s="12">
        <v>0</v>
      </c>
      <c r="G280" s="12">
        <f t="shared" si="40"/>
        <v>72.3</v>
      </c>
      <c r="H280" s="12">
        <f>+SMar_InfraMR[[#This Row],[Total Líneas de Explotación ]]</f>
        <v>72.3</v>
      </c>
      <c r="I280" s="12">
        <f>+SMar_InfraMR[[#This Row],[Total Líneas de Explotación ]]</f>
        <v>72.3</v>
      </c>
      <c r="J280" s="12">
        <v>152.33991</v>
      </c>
      <c r="K280" s="12">
        <v>0</v>
      </c>
      <c r="L280" s="12">
        <v>0</v>
      </c>
      <c r="M280" s="12">
        <v>0</v>
      </c>
      <c r="N280" s="12">
        <f>+SMar_InfraMR[[#This Row],[A.03.1 -  Longitud de Vías de Explotación No Electrificadas Troncales y Ramales (vía principal) (km)]]+SMar_InfraMR[[#This Row],[A.04.1 -  Longitud de Vías de Explotación Electrificadas Troncales y Ramales (vía principal) (km)]]</f>
        <v>152.33991</v>
      </c>
      <c r="O280" s="12">
        <f>+SMar_InfraMR[[#This Row],[Total Vías (excluido Auxiliares)]]</f>
        <v>152.33991</v>
      </c>
      <c r="P280" s="1">
        <v>21</v>
      </c>
      <c r="Q280" s="1">
        <v>1</v>
      </c>
      <c r="R280" s="1">
        <v>0</v>
      </c>
      <c r="S280" s="1">
        <f t="shared" si="41"/>
        <v>22</v>
      </c>
      <c r="T280" s="1">
        <v>3</v>
      </c>
      <c r="U280" s="1">
        <v>54</v>
      </c>
      <c r="V280" s="1">
        <v>0</v>
      </c>
      <c r="W280" s="1">
        <v>10</v>
      </c>
      <c r="X280" s="1">
        <v>0</v>
      </c>
      <c r="Y280" s="1">
        <f t="shared" si="42"/>
        <v>67</v>
      </c>
      <c r="Z280" s="1">
        <v>21</v>
      </c>
      <c r="AA280" s="1">
        <v>7</v>
      </c>
      <c r="AB280" s="1">
        <f>+SMar_InfraMR[[#This Row],[Total Pasos Vehiculares a Nivel]]</f>
        <v>67</v>
      </c>
      <c r="AC280" s="1">
        <f t="shared" si="43"/>
        <v>95</v>
      </c>
      <c r="AD280" s="1">
        <v>2</v>
      </c>
      <c r="AE280" s="1">
        <v>6</v>
      </c>
      <c r="AF280" s="1">
        <v>20</v>
      </c>
      <c r="AG280" s="1">
        <f t="shared" si="44"/>
        <v>28</v>
      </c>
      <c r="AH280" s="12">
        <v>41.3</v>
      </c>
      <c r="AI280" s="12">
        <v>0</v>
      </c>
      <c r="AJ280" s="12">
        <v>31</v>
      </c>
      <c r="AK280" s="12">
        <f t="shared" si="45"/>
        <v>72.3</v>
      </c>
      <c r="AL280" s="1">
        <v>0</v>
      </c>
      <c r="AM280" s="1">
        <v>0</v>
      </c>
      <c r="AN280" s="1">
        <v>27</v>
      </c>
      <c r="AO280" s="1">
        <f t="shared" si="46"/>
        <v>27</v>
      </c>
      <c r="AP280" s="1">
        <v>0</v>
      </c>
      <c r="AQ280" s="1">
        <v>0</v>
      </c>
      <c r="AR280" s="1">
        <v>0</v>
      </c>
      <c r="AS280" s="1">
        <f t="shared" si="47"/>
        <v>0</v>
      </c>
      <c r="AT280" s="1">
        <v>0</v>
      </c>
      <c r="AU280" s="1">
        <v>0</v>
      </c>
      <c r="AV280" s="1">
        <v>0</v>
      </c>
      <c r="AW280" s="1">
        <f t="shared" si="48"/>
        <v>0</v>
      </c>
      <c r="AX280" s="1">
        <v>160</v>
      </c>
      <c r="AY280" s="1">
        <v>0</v>
      </c>
      <c r="AZ280" s="1">
        <v>0</v>
      </c>
      <c r="BA280" s="1">
        <v>0</v>
      </c>
      <c r="BB280" s="1">
        <v>0</v>
      </c>
      <c r="BC280" s="1">
        <f t="shared" si="49"/>
        <v>160</v>
      </c>
      <c r="BD280" s="1">
        <v>27</v>
      </c>
      <c r="BE280" s="1">
        <v>11</v>
      </c>
      <c r="BF280" s="16">
        <v>1676</v>
      </c>
    </row>
    <row r="281" spans="1:58">
      <c r="A281" s="1">
        <v>2016</v>
      </c>
      <c r="B281" s="1" t="s">
        <v>118</v>
      </c>
      <c r="C281" s="12">
        <v>16.86</v>
      </c>
      <c r="D281" s="12">
        <v>55.44</v>
      </c>
      <c r="E281" s="12">
        <v>0</v>
      </c>
      <c r="F281" s="12">
        <v>0</v>
      </c>
      <c r="G281" s="12">
        <f t="shared" si="40"/>
        <v>72.3</v>
      </c>
      <c r="H281" s="12">
        <f>+SMar_InfraMR[[#This Row],[Total Líneas de Explotación ]]</f>
        <v>72.3</v>
      </c>
      <c r="I281" s="12">
        <f>+SMar_InfraMR[[#This Row],[Total Líneas de Explotación ]]</f>
        <v>72.3</v>
      </c>
      <c r="J281" s="12">
        <v>152.33991</v>
      </c>
      <c r="K281" s="12">
        <v>0</v>
      </c>
      <c r="L281" s="12">
        <v>0</v>
      </c>
      <c r="M281" s="12">
        <v>0</v>
      </c>
      <c r="N281" s="12">
        <f>+SMar_InfraMR[[#This Row],[A.03.1 -  Longitud de Vías de Explotación No Electrificadas Troncales y Ramales (vía principal) (km)]]+SMar_InfraMR[[#This Row],[A.04.1 -  Longitud de Vías de Explotación Electrificadas Troncales y Ramales (vía principal) (km)]]</f>
        <v>152.33991</v>
      </c>
      <c r="O281" s="12">
        <f>+SMar_InfraMR[[#This Row],[Total Vías (excluido Auxiliares)]]</f>
        <v>152.33991</v>
      </c>
      <c r="P281" s="1">
        <v>21</v>
      </c>
      <c r="Q281" s="1">
        <v>1</v>
      </c>
      <c r="R281" s="1">
        <v>0</v>
      </c>
      <c r="S281" s="1">
        <f t="shared" si="41"/>
        <v>22</v>
      </c>
      <c r="T281" s="1">
        <v>3</v>
      </c>
      <c r="U281" s="1">
        <v>54</v>
      </c>
      <c r="V281" s="1">
        <v>0</v>
      </c>
      <c r="W281" s="1">
        <v>10</v>
      </c>
      <c r="X281" s="1">
        <v>0</v>
      </c>
      <c r="Y281" s="1">
        <f t="shared" si="42"/>
        <v>67</v>
      </c>
      <c r="Z281" s="1">
        <v>21</v>
      </c>
      <c r="AA281" s="1">
        <v>7</v>
      </c>
      <c r="AB281" s="1">
        <f>+SMar_InfraMR[[#This Row],[Total Pasos Vehiculares a Nivel]]</f>
        <v>67</v>
      </c>
      <c r="AC281" s="1">
        <f t="shared" si="43"/>
        <v>95</v>
      </c>
      <c r="AD281" s="1">
        <v>2</v>
      </c>
      <c r="AE281" s="1">
        <v>6</v>
      </c>
      <c r="AF281" s="1">
        <v>20</v>
      </c>
      <c r="AG281" s="1">
        <f t="shared" si="44"/>
        <v>28</v>
      </c>
      <c r="AH281" s="12">
        <v>41.3</v>
      </c>
      <c r="AI281" s="12">
        <v>0</v>
      </c>
      <c r="AJ281" s="12">
        <v>31</v>
      </c>
      <c r="AK281" s="12">
        <f t="shared" si="45"/>
        <v>72.3</v>
      </c>
      <c r="AL281" s="1">
        <v>0</v>
      </c>
      <c r="AM281" s="1">
        <v>0</v>
      </c>
      <c r="AN281" s="1">
        <v>27</v>
      </c>
      <c r="AO281" s="1">
        <f t="shared" si="46"/>
        <v>27</v>
      </c>
      <c r="AP281" s="1">
        <v>0</v>
      </c>
      <c r="AQ281" s="1">
        <v>0</v>
      </c>
      <c r="AR281" s="1">
        <v>0</v>
      </c>
      <c r="AS281" s="1">
        <f t="shared" si="47"/>
        <v>0</v>
      </c>
      <c r="AT281" s="1">
        <v>0</v>
      </c>
      <c r="AU281" s="1">
        <v>0</v>
      </c>
      <c r="AV281" s="1">
        <v>0</v>
      </c>
      <c r="AW281" s="1">
        <f t="shared" si="48"/>
        <v>0</v>
      </c>
      <c r="AX281" s="1">
        <v>160</v>
      </c>
      <c r="AY281" s="1">
        <v>0</v>
      </c>
      <c r="AZ281" s="1">
        <v>0</v>
      </c>
      <c r="BA281" s="1">
        <v>0</v>
      </c>
      <c r="BB281" s="1">
        <v>0</v>
      </c>
      <c r="BC281" s="1">
        <f t="shared" si="49"/>
        <v>160</v>
      </c>
      <c r="BD281" s="1">
        <v>27</v>
      </c>
      <c r="BE281" s="1">
        <v>11</v>
      </c>
      <c r="BF281" s="16">
        <v>1676</v>
      </c>
    </row>
    <row r="282" spans="1:58">
      <c r="A282" s="1">
        <v>2016</v>
      </c>
      <c r="B282" s="1" t="s">
        <v>119</v>
      </c>
      <c r="C282" s="12">
        <v>16.86</v>
      </c>
      <c r="D282" s="12">
        <v>55.44</v>
      </c>
      <c r="E282" s="12">
        <v>0</v>
      </c>
      <c r="F282" s="12">
        <v>0</v>
      </c>
      <c r="G282" s="12">
        <f t="shared" si="40"/>
        <v>72.3</v>
      </c>
      <c r="H282" s="12">
        <f>+SMar_InfraMR[[#This Row],[Total Líneas de Explotación ]]</f>
        <v>72.3</v>
      </c>
      <c r="I282" s="12">
        <f>+SMar_InfraMR[[#This Row],[Total Líneas de Explotación ]]</f>
        <v>72.3</v>
      </c>
      <c r="J282" s="12">
        <v>152.33991</v>
      </c>
      <c r="K282" s="12">
        <v>0</v>
      </c>
      <c r="L282" s="12">
        <v>0</v>
      </c>
      <c r="M282" s="12">
        <v>0</v>
      </c>
      <c r="N282" s="12">
        <f>+SMar_InfraMR[[#This Row],[A.03.1 -  Longitud de Vías de Explotación No Electrificadas Troncales y Ramales (vía principal) (km)]]+SMar_InfraMR[[#This Row],[A.04.1 -  Longitud de Vías de Explotación Electrificadas Troncales y Ramales (vía principal) (km)]]</f>
        <v>152.33991</v>
      </c>
      <c r="O282" s="12">
        <f>+SMar_InfraMR[[#This Row],[Total Vías (excluido Auxiliares)]]</f>
        <v>152.33991</v>
      </c>
      <c r="P282" s="1">
        <v>21</v>
      </c>
      <c r="Q282" s="1">
        <v>1</v>
      </c>
      <c r="R282" s="1">
        <v>0</v>
      </c>
      <c r="S282" s="1">
        <f t="shared" si="41"/>
        <v>22</v>
      </c>
      <c r="T282" s="1">
        <v>3</v>
      </c>
      <c r="U282" s="1">
        <v>54</v>
      </c>
      <c r="V282" s="1">
        <v>0</v>
      </c>
      <c r="W282" s="1">
        <v>10</v>
      </c>
      <c r="X282" s="1">
        <v>0</v>
      </c>
      <c r="Y282" s="1">
        <f t="shared" si="42"/>
        <v>67</v>
      </c>
      <c r="Z282" s="1">
        <v>21</v>
      </c>
      <c r="AA282" s="1">
        <v>7</v>
      </c>
      <c r="AB282" s="1">
        <f>+SMar_InfraMR[[#This Row],[Total Pasos Vehiculares a Nivel]]</f>
        <v>67</v>
      </c>
      <c r="AC282" s="1">
        <f t="shared" si="43"/>
        <v>95</v>
      </c>
      <c r="AD282" s="1">
        <v>2</v>
      </c>
      <c r="AE282" s="1">
        <v>6</v>
      </c>
      <c r="AF282" s="1">
        <v>20</v>
      </c>
      <c r="AG282" s="1">
        <f t="shared" si="44"/>
        <v>28</v>
      </c>
      <c r="AH282" s="12">
        <v>41.3</v>
      </c>
      <c r="AI282" s="12">
        <v>0</v>
      </c>
      <c r="AJ282" s="12">
        <v>31</v>
      </c>
      <c r="AK282" s="12">
        <f t="shared" si="45"/>
        <v>72.3</v>
      </c>
      <c r="AL282" s="1">
        <v>0</v>
      </c>
      <c r="AM282" s="1">
        <v>0</v>
      </c>
      <c r="AN282" s="1">
        <v>27</v>
      </c>
      <c r="AO282" s="1">
        <f t="shared" si="46"/>
        <v>27</v>
      </c>
      <c r="AP282" s="1">
        <v>0</v>
      </c>
      <c r="AQ282" s="1">
        <v>0</v>
      </c>
      <c r="AR282" s="1">
        <v>0</v>
      </c>
      <c r="AS282" s="1">
        <f t="shared" si="47"/>
        <v>0</v>
      </c>
      <c r="AT282" s="1">
        <v>0</v>
      </c>
      <c r="AU282" s="1">
        <v>0</v>
      </c>
      <c r="AV282" s="1">
        <v>0</v>
      </c>
      <c r="AW282" s="1">
        <f t="shared" si="48"/>
        <v>0</v>
      </c>
      <c r="AX282" s="1">
        <v>160</v>
      </c>
      <c r="AY282" s="1">
        <v>0</v>
      </c>
      <c r="AZ282" s="1">
        <v>0</v>
      </c>
      <c r="BA282" s="1">
        <v>0</v>
      </c>
      <c r="BB282" s="1">
        <v>0</v>
      </c>
      <c r="BC282" s="1">
        <f t="shared" si="49"/>
        <v>160</v>
      </c>
      <c r="BD282" s="1">
        <v>27</v>
      </c>
      <c r="BE282" s="1">
        <v>11</v>
      </c>
      <c r="BF282" s="16">
        <v>1676</v>
      </c>
    </row>
    <row r="283" spans="1:58">
      <c r="A283" s="1">
        <v>2016</v>
      </c>
      <c r="B283" s="1" t="s">
        <v>120</v>
      </c>
      <c r="C283" s="12">
        <v>16.86</v>
      </c>
      <c r="D283" s="12">
        <v>55.44</v>
      </c>
      <c r="E283" s="12">
        <v>0</v>
      </c>
      <c r="F283" s="12">
        <v>0</v>
      </c>
      <c r="G283" s="12">
        <f t="shared" si="40"/>
        <v>72.3</v>
      </c>
      <c r="H283" s="12">
        <f>+SMar_InfraMR[[#This Row],[Total Líneas de Explotación ]]</f>
        <v>72.3</v>
      </c>
      <c r="I283" s="12">
        <f>+SMar_InfraMR[[#This Row],[Total Líneas de Explotación ]]</f>
        <v>72.3</v>
      </c>
      <c r="J283" s="12">
        <v>152.33991</v>
      </c>
      <c r="K283" s="12">
        <v>0</v>
      </c>
      <c r="L283" s="12">
        <v>0</v>
      </c>
      <c r="M283" s="12">
        <v>0</v>
      </c>
      <c r="N283" s="12">
        <f>+SMar_InfraMR[[#This Row],[A.03.1 -  Longitud de Vías de Explotación No Electrificadas Troncales y Ramales (vía principal) (km)]]+SMar_InfraMR[[#This Row],[A.04.1 -  Longitud de Vías de Explotación Electrificadas Troncales y Ramales (vía principal) (km)]]</f>
        <v>152.33991</v>
      </c>
      <c r="O283" s="12">
        <f>+SMar_InfraMR[[#This Row],[Total Vías (excluido Auxiliares)]]</f>
        <v>152.33991</v>
      </c>
      <c r="P283" s="1">
        <v>21</v>
      </c>
      <c r="Q283" s="1">
        <v>1</v>
      </c>
      <c r="R283" s="1">
        <v>0</v>
      </c>
      <c r="S283" s="1">
        <f t="shared" si="41"/>
        <v>22</v>
      </c>
      <c r="T283" s="1">
        <v>3</v>
      </c>
      <c r="U283" s="1">
        <v>54</v>
      </c>
      <c r="V283" s="1">
        <v>0</v>
      </c>
      <c r="W283" s="1">
        <v>10</v>
      </c>
      <c r="X283" s="1">
        <v>0</v>
      </c>
      <c r="Y283" s="1">
        <f t="shared" si="42"/>
        <v>67</v>
      </c>
      <c r="Z283" s="1">
        <v>21</v>
      </c>
      <c r="AA283" s="1">
        <v>7</v>
      </c>
      <c r="AB283" s="1">
        <f>+SMar_InfraMR[[#This Row],[Total Pasos Vehiculares a Nivel]]</f>
        <v>67</v>
      </c>
      <c r="AC283" s="1">
        <f t="shared" si="43"/>
        <v>95</v>
      </c>
      <c r="AD283" s="1">
        <v>2</v>
      </c>
      <c r="AE283" s="1">
        <v>6</v>
      </c>
      <c r="AF283" s="1">
        <v>20</v>
      </c>
      <c r="AG283" s="1">
        <f t="shared" si="44"/>
        <v>28</v>
      </c>
      <c r="AH283" s="12">
        <v>41.3</v>
      </c>
      <c r="AI283" s="12">
        <v>0</v>
      </c>
      <c r="AJ283" s="12">
        <v>31</v>
      </c>
      <c r="AK283" s="12">
        <f t="shared" si="45"/>
        <v>72.3</v>
      </c>
      <c r="AL283" s="1">
        <v>0</v>
      </c>
      <c r="AM283" s="1">
        <v>0</v>
      </c>
      <c r="AN283" s="1">
        <v>27</v>
      </c>
      <c r="AO283" s="1">
        <f t="shared" si="46"/>
        <v>27</v>
      </c>
      <c r="AP283" s="1">
        <v>0</v>
      </c>
      <c r="AQ283" s="1">
        <v>0</v>
      </c>
      <c r="AR283" s="1">
        <v>0</v>
      </c>
      <c r="AS283" s="1">
        <f t="shared" si="47"/>
        <v>0</v>
      </c>
      <c r="AT283" s="1">
        <v>0</v>
      </c>
      <c r="AU283" s="1">
        <v>0</v>
      </c>
      <c r="AV283" s="1">
        <v>0</v>
      </c>
      <c r="AW283" s="1">
        <f t="shared" si="48"/>
        <v>0</v>
      </c>
      <c r="AX283" s="1">
        <v>160</v>
      </c>
      <c r="AY283" s="1">
        <v>0</v>
      </c>
      <c r="AZ283" s="1">
        <v>0</v>
      </c>
      <c r="BA283" s="1">
        <v>0</v>
      </c>
      <c r="BB283" s="1">
        <v>0</v>
      </c>
      <c r="BC283" s="1">
        <f t="shared" si="49"/>
        <v>160</v>
      </c>
      <c r="BD283" s="1">
        <v>27</v>
      </c>
      <c r="BE283" s="1">
        <v>11</v>
      </c>
      <c r="BF283" s="16">
        <v>1676</v>
      </c>
    </row>
    <row r="284" spans="1:58">
      <c r="A284" s="1">
        <v>2016</v>
      </c>
      <c r="B284" s="1" t="s">
        <v>121</v>
      </c>
      <c r="C284" s="12">
        <v>16.86</v>
      </c>
      <c r="D284" s="12">
        <v>55.44</v>
      </c>
      <c r="E284" s="12">
        <v>0</v>
      </c>
      <c r="F284" s="12">
        <v>0</v>
      </c>
      <c r="G284" s="12">
        <f t="shared" si="40"/>
        <v>72.3</v>
      </c>
      <c r="H284" s="12">
        <f>+SMar_InfraMR[[#This Row],[Total Líneas de Explotación ]]</f>
        <v>72.3</v>
      </c>
      <c r="I284" s="12">
        <f>+SMar_InfraMR[[#This Row],[Total Líneas de Explotación ]]</f>
        <v>72.3</v>
      </c>
      <c r="J284" s="12">
        <v>152.33991</v>
      </c>
      <c r="K284" s="12">
        <v>0</v>
      </c>
      <c r="L284" s="12">
        <v>0</v>
      </c>
      <c r="M284" s="12">
        <v>0</v>
      </c>
      <c r="N284" s="12">
        <f>+SMar_InfraMR[[#This Row],[A.03.1 -  Longitud de Vías de Explotación No Electrificadas Troncales y Ramales (vía principal) (km)]]+SMar_InfraMR[[#This Row],[A.04.1 -  Longitud de Vías de Explotación Electrificadas Troncales y Ramales (vía principal) (km)]]</f>
        <v>152.33991</v>
      </c>
      <c r="O284" s="12">
        <f>+SMar_InfraMR[[#This Row],[Total Vías (excluido Auxiliares)]]</f>
        <v>152.33991</v>
      </c>
      <c r="P284" s="1">
        <v>21</v>
      </c>
      <c r="Q284" s="1">
        <v>1</v>
      </c>
      <c r="R284" s="1">
        <v>0</v>
      </c>
      <c r="S284" s="1">
        <f t="shared" si="41"/>
        <v>22</v>
      </c>
      <c r="T284" s="1">
        <v>3</v>
      </c>
      <c r="U284" s="1">
        <v>54</v>
      </c>
      <c r="V284" s="1">
        <v>0</v>
      </c>
      <c r="W284" s="1">
        <v>10</v>
      </c>
      <c r="X284" s="1">
        <v>0</v>
      </c>
      <c r="Y284" s="1">
        <f t="shared" si="42"/>
        <v>67</v>
      </c>
      <c r="Z284" s="1">
        <v>21</v>
      </c>
      <c r="AA284" s="1">
        <v>7</v>
      </c>
      <c r="AB284" s="1">
        <f>+SMar_InfraMR[[#This Row],[Total Pasos Vehiculares a Nivel]]</f>
        <v>67</v>
      </c>
      <c r="AC284" s="1">
        <f t="shared" si="43"/>
        <v>95</v>
      </c>
      <c r="AD284" s="1">
        <v>2</v>
      </c>
      <c r="AE284" s="1">
        <v>6</v>
      </c>
      <c r="AF284" s="1">
        <v>20</v>
      </c>
      <c r="AG284" s="1">
        <f t="shared" si="44"/>
        <v>28</v>
      </c>
      <c r="AH284" s="12">
        <v>41.3</v>
      </c>
      <c r="AI284" s="12">
        <v>0</v>
      </c>
      <c r="AJ284" s="12">
        <v>31</v>
      </c>
      <c r="AK284" s="12">
        <f t="shared" si="45"/>
        <v>72.3</v>
      </c>
      <c r="AL284" s="1">
        <v>0</v>
      </c>
      <c r="AM284" s="1">
        <v>0</v>
      </c>
      <c r="AN284" s="1">
        <v>27</v>
      </c>
      <c r="AO284" s="1">
        <f t="shared" si="46"/>
        <v>27</v>
      </c>
      <c r="AP284" s="1">
        <v>0</v>
      </c>
      <c r="AQ284" s="1">
        <v>0</v>
      </c>
      <c r="AR284" s="1">
        <v>0</v>
      </c>
      <c r="AS284" s="1">
        <f t="shared" si="47"/>
        <v>0</v>
      </c>
      <c r="AT284" s="1">
        <v>0</v>
      </c>
      <c r="AU284" s="1">
        <v>0</v>
      </c>
      <c r="AV284" s="1">
        <v>0</v>
      </c>
      <c r="AW284" s="1">
        <f t="shared" si="48"/>
        <v>0</v>
      </c>
      <c r="AX284" s="1">
        <v>160</v>
      </c>
      <c r="AY284" s="1">
        <v>0</v>
      </c>
      <c r="AZ284" s="1">
        <v>0</v>
      </c>
      <c r="BA284" s="1">
        <v>0</v>
      </c>
      <c r="BB284" s="1">
        <v>0</v>
      </c>
      <c r="BC284" s="1">
        <f t="shared" si="49"/>
        <v>160</v>
      </c>
      <c r="BD284" s="1">
        <v>27</v>
      </c>
      <c r="BE284" s="1">
        <v>11</v>
      </c>
      <c r="BF284" s="16">
        <v>1676</v>
      </c>
    </row>
    <row r="285" spans="1:58">
      <c r="A285" s="1">
        <v>2016</v>
      </c>
      <c r="B285" s="1" t="s">
        <v>122</v>
      </c>
      <c r="C285" s="12">
        <v>16.86</v>
      </c>
      <c r="D285" s="12">
        <v>55.44</v>
      </c>
      <c r="E285" s="12">
        <v>0</v>
      </c>
      <c r="F285" s="12">
        <v>0</v>
      </c>
      <c r="G285" s="12">
        <f t="shared" si="40"/>
        <v>72.3</v>
      </c>
      <c r="H285" s="12">
        <f>+SMar_InfraMR[[#This Row],[Total Líneas de Explotación ]]</f>
        <v>72.3</v>
      </c>
      <c r="I285" s="12">
        <f>+SMar_InfraMR[[#This Row],[Total Líneas de Explotación ]]</f>
        <v>72.3</v>
      </c>
      <c r="J285" s="12">
        <v>152.33991</v>
      </c>
      <c r="K285" s="12">
        <v>0</v>
      </c>
      <c r="L285" s="12">
        <v>0</v>
      </c>
      <c r="M285" s="12">
        <v>0</v>
      </c>
      <c r="N285" s="12">
        <f>+SMar_InfraMR[[#This Row],[A.03.1 -  Longitud de Vías de Explotación No Electrificadas Troncales y Ramales (vía principal) (km)]]+SMar_InfraMR[[#This Row],[A.04.1 -  Longitud de Vías de Explotación Electrificadas Troncales y Ramales (vía principal) (km)]]</f>
        <v>152.33991</v>
      </c>
      <c r="O285" s="12">
        <f>+SMar_InfraMR[[#This Row],[Total Vías (excluido Auxiliares)]]</f>
        <v>152.33991</v>
      </c>
      <c r="P285" s="1">
        <v>21</v>
      </c>
      <c r="Q285" s="1">
        <v>1</v>
      </c>
      <c r="R285" s="1">
        <v>0</v>
      </c>
      <c r="S285" s="1">
        <f t="shared" si="41"/>
        <v>22</v>
      </c>
      <c r="T285" s="1">
        <v>3</v>
      </c>
      <c r="U285" s="1">
        <v>54</v>
      </c>
      <c r="V285" s="1">
        <v>0</v>
      </c>
      <c r="W285" s="1">
        <v>10</v>
      </c>
      <c r="X285" s="1">
        <v>0</v>
      </c>
      <c r="Y285" s="1">
        <f t="shared" si="42"/>
        <v>67</v>
      </c>
      <c r="Z285" s="1">
        <v>21</v>
      </c>
      <c r="AA285" s="1">
        <v>7</v>
      </c>
      <c r="AB285" s="1">
        <f>+SMar_InfraMR[[#This Row],[Total Pasos Vehiculares a Nivel]]</f>
        <v>67</v>
      </c>
      <c r="AC285" s="1">
        <f t="shared" si="43"/>
        <v>95</v>
      </c>
      <c r="AD285" s="1">
        <v>2</v>
      </c>
      <c r="AE285" s="1">
        <v>6</v>
      </c>
      <c r="AF285" s="1">
        <v>20</v>
      </c>
      <c r="AG285" s="1">
        <f t="shared" si="44"/>
        <v>28</v>
      </c>
      <c r="AH285" s="12">
        <v>41.3</v>
      </c>
      <c r="AI285" s="12">
        <v>0</v>
      </c>
      <c r="AJ285" s="12">
        <v>31</v>
      </c>
      <c r="AK285" s="12">
        <f t="shared" si="45"/>
        <v>72.3</v>
      </c>
      <c r="AL285" s="1">
        <v>0</v>
      </c>
      <c r="AM285" s="1">
        <v>0</v>
      </c>
      <c r="AN285" s="1">
        <v>27</v>
      </c>
      <c r="AO285" s="1">
        <f t="shared" si="46"/>
        <v>27</v>
      </c>
      <c r="AP285" s="1">
        <v>0</v>
      </c>
      <c r="AQ285" s="1">
        <v>0</v>
      </c>
      <c r="AR285" s="1">
        <v>0</v>
      </c>
      <c r="AS285" s="1">
        <f t="shared" si="47"/>
        <v>0</v>
      </c>
      <c r="AT285" s="1">
        <v>0</v>
      </c>
      <c r="AU285" s="1">
        <v>0</v>
      </c>
      <c r="AV285" s="1">
        <v>0</v>
      </c>
      <c r="AW285" s="1">
        <f t="shared" si="48"/>
        <v>0</v>
      </c>
      <c r="AX285" s="1">
        <v>160</v>
      </c>
      <c r="AY285" s="1">
        <v>0</v>
      </c>
      <c r="AZ285" s="1">
        <v>0</v>
      </c>
      <c r="BA285" s="1">
        <v>0</v>
      </c>
      <c r="BB285" s="1">
        <v>0</v>
      </c>
      <c r="BC285" s="1">
        <f t="shared" si="49"/>
        <v>160</v>
      </c>
      <c r="BD285" s="1">
        <v>27</v>
      </c>
      <c r="BE285" s="1">
        <v>11</v>
      </c>
      <c r="BF285" s="16">
        <v>1676</v>
      </c>
    </row>
    <row r="286" spans="1:58">
      <c r="A286" s="1">
        <v>2016</v>
      </c>
      <c r="B286" s="1" t="s">
        <v>123</v>
      </c>
      <c r="C286" s="12">
        <v>16.86</v>
      </c>
      <c r="D286" s="12">
        <v>55.44</v>
      </c>
      <c r="E286" s="12">
        <v>0</v>
      </c>
      <c r="F286" s="12">
        <v>0</v>
      </c>
      <c r="G286" s="12">
        <f t="shared" si="40"/>
        <v>72.3</v>
      </c>
      <c r="H286" s="12">
        <f>+SMar_InfraMR[[#This Row],[Total Líneas de Explotación ]]</f>
        <v>72.3</v>
      </c>
      <c r="I286" s="12">
        <f>+SMar_InfraMR[[#This Row],[Total Líneas de Explotación ]]</f>
        <v>72.3</v>
      </c>
      <c r="J286" s="12">
        <v>152.33991</v>
      </c>
      <c r="K286" s="12">
        <v>0</v>
      </c>
      <c r="L286" s="12">
        <v>0</v>
      </c>
      <c r="M286" s="12">
        <v>0</v>
      </c>
      <c r="N286" s="12">
        <f>+SMar_InfraMR[[#This Row],[A.03.1 -  Longitud de Vías de Explotación No Electrificadas Troncales y Ramales (vía principal) (km)]]+SMar_InfraMR[[#This Row],[A.04.1 -  Longitud de Vías de Explotación Electrificadas Troncales y Ramales (vía principal) (km)]]</f>
        <v>152.33991</v>
      </c>
      <c r="O286" s="12">
        <f>+SMar_InfraMR[[#This Row],[Total Vías (excluido Auxiliares)]]</f>
        <v>152.33991</v>
      </c>
      <c r="P286" s="1">
        <v>21</v>
      </c>
      <c r="Q286" s="1">
        <v>1</v>
      </c>
      <c r="R286" s="1">
        <v>0</v>
      </c>
      <c r="S286" s="1">
        <f t="shared" si="41"/>
        <v>22</v>
      </c>
      <c r="T286" s="1">
        <v>3</v>
      </c>
      <c r="U286" s="1">
        <v>54</v>
      </c>
      <c r="V286" s="1">
        <v>0</v>
      </c>
      <c r="W286" s="1">
        <v>10</v>
      </c>
      <c r="X286" s="1">
        <v>0</v>
      </c>
      <c r="Y286" s="1">
        <f t="shared" si="42"/>
        <v>67</v>
      </c>
      <c r="Z286" s="1">
        <v>21</v>
      </c>
      <c r="AA286" s="1">
        <v>7</v>
      </c>
      <c r="AB286" s="1">
        <f>+SMar_InfraMR[[#This Row],[Total Pasos Vehiculares a Nivel]]</f>
        <v>67</v>
      </c>
      <c r="AC286" s="1">
        <f t="shared" si="43"/>
        <v>95</v>
      </c>
      <c r="AD286" s="1">
        <v>2</v>
      </c>
      <c r="AE286" s="1">
        <v>6</v>
      </c>
      <c r="AF286" s="1">
        <v>20</v>
      </c>
      <c r="AG286" s="1">
        <f t="shared" si="44"/>
        <v>28</v>
      </c>
      <c r="AH286" s="12">
        <v>41.3</v>
      </c>
      <c r="AI286" s="12">
        <v>0</v>
      </c>
      <c r="AJ286" s="12">
        <v>31</v>
      </c>
      <c r="AK286" s="12">
        <f t="shared" si="45"/>
        <v>72.3</v>
      </c>
      <c r="AL286" s="1">
        <v>0</v>
      </c>
      <c r="AM286" s="1">
        <v>0</v>
      </c>
      <c r="AN286" s="1">
        <v>27</v>
      </c>
      <c r="AO286" s="1">
        <f t="shared" si="46"/>
        <v>27</v>
      </c>
      <c r="AP286" s="1">
        <v>0</v>
      </c>
      <c r="AQ286" s="1">
        <v>0</v>
      </c>
      <c r="AR286" s="1">
        <v>0</v>
      </c>
      <c r="AS286" s="1">
        <f t="shared" si="47"/>
        <v>0</v>
      </c>
      <c r="AT286" s="1">
        <v>0</v>
      </c>
      <c r="AU286" s="1">
        <v>0</v>
      </c>
      <c r="AV286" s="1">
        <v>0</v>
      </c>
      <c r="AW286" s="1">
        <f t="shared" si="48"/>
        <v>0</v>
      </c>
      <c r="AX286" s="1">
        <v>160</v>
      </c>
      <c r="AY286" s="1">
        <v>0</v>
      </c>
      <c r="AZ286" s="1">
        <v>0</v>
      </c>
      <c r="BA286" s="1">
        <v>0</v>
      </c>
      <c r="BB286" s="1">
        <v>0</v>
      </c>
      <c r="BC286" s="1">
        <f t="shared" si="49"/>
        <v>160</v>
      </c>
      <c r="BD286" s="1">
        <v>27</v>
      </c>
      <c r="BE286" s="1">
        <v>11</v>
      </c>
      <c r="BF286" s="16">
        <v>1676</v>
      </c>
    </row>
    <row r="287" spans="1:58">
      <c r="A287" s="1">
        <v>2016</v>
      </c>
      <c r="B287" s="1" t="s">
        <v>124</v>
      </c>
      <c r="C287" s="12">
        <v>16.86</v>
      </c>
      <c r="D287" s="12">
        <v>55.44</v>
      </c>
      <c r="E287" s="12">
        <v>0</v>
      </c>
      <c r="F287" s="12">
        <v>0</v>
      </c>
      <c r="G287" s="12">
        <f t="shared" si="40"/>
        <v>72.3</v>
      </c>
      <c r="H287" s="12">
        <f>+SMar_InfraMR[[#This Row],[Total Líneas de Explotación ]]</f>
        <v>72.3</v>
      </c>
      <c r="I287" s="12">
        <f>+SMar_InfraMR[[#This Row],[Total Líneas de Explotación ]]</f>
        <v>72.3</v>
      </c>
      <c r="J287" s="12">
        <v>152.33991</v>
      </c>
      <c r="K287" s="12">
        <v>0</v>
      </c>
      <c r="L287" s="12">
        <v>0</v>
      </c>
      <c r="M287" s="12">
        <v>0</v>
      </c>
      <c r="N287" s="12">
        <f>+SMar_InfraMR[[#This Row],[A.03.1 -  Longitud de Vías de Explotación No Electrificadas Troncales y Ramales (vía principal) (km)]]+SMar_InfraMR[[#This Row],[A.04.1 -  Longitud de Vías de Explotación Electrificadas Troncales y Ramales (vía principal) (km)]]</f>
        <v>152.33991</v>
      </c>
      <c r="O287" s="12">
        <f>+SMar_InfraMR[[#This Row],[Total Vías (excluido Auxiliares)]]</f>
        <v>152.33991</v>
      </c>
      <c r="P287" s="1">
        <v>21</v>
      </c>
      <c r="Q287" s="1">
        <v>1</v>
      </c>
      <c r="R287" s="1">
        <v>0</v>
      </c>
      <c r="S287" s="1">
        <f t="shared" si="41"/>
        <v>22</v>
      </c>
      <c r="T287" s="1">
        <v>3</v>
      </c>
      <c r="U287" s="1">
        <v>54</v>
      </c>
      <c r="V287" s="1">
        <v>0</v>
      </c>
      <c r="W287" s="1">
        <v>10</v>
      </c>
      <c r="X287" s="1">
        <v>0</v>
      </c>
      <c r="Y287" s="1">
        <f t="shared" si="42"/>
        <v>67</v>
      </c>
      <c r="Z287" s="1">
        <v>21</v>
      </c>
      <c r="AA287" s="1">
        <v>7</v>
      </c>
      <c r="AB287" s="1">
        <f>+SMar_InfraMR[[#This Row],[Total Pasos Vehiculares a Nivel]]</f>
        <v>67</v>
      </c>
      <c r="AC287" s="1">
        <f t="shared" si="43"/>
        <v>95</v>
      </c>
      <c r="AD287" s="1">
        <v>2</v>
      </c>
      <c r="AE287" s="1">
        <v>6</v>
      </c>
      <c r="AF287" s="1">
        <v>20</v>
      </c>
      <c r="AG287" s="1">
        <f t="shared" si="44"/>
        <v>28</v>
      </c>
      <c r="AH287" s="12">
        <v>41.3</v>
      </c>
      <c r="AI287" s="12">
        <v>0</v>
      </c>
      <c r="AJ287" s="12">
        <v>31</v>
      </c>
      <c r="AK287" s="12">
        <f t="shared" si="45"/>
        <v>72.3</v>
      </c>
      <c r="AL287" s="1">
        <v>0</v>
      </c>
      <c r="AM287" s="1">
        <v>0</v>
      </c>
      <c r="AN287" s="1">
        <v>27</v>
      </c>
      <c r="AO287" s="1">
        <f t="shared" si="46"/>
        <v>27</v>
      </c>
      <c r="AP287" s="1">
        <v>0</v>
      </c>
      <c r="AQ287" s="1">
        <v>0</v>
      </c>
      <c r="AR287" s="1">
        <v>0</v>
      </c>
      <c r="AS287" s="1">
        <f t="shared" si="47"/>
        <v>0</v>
      </c>
      <c r="AT287" s="1">
        <v>0</v>
      </c>
      <c r="AU287" s="1">
        <v>0</v>
      </c>
      <c r="AV287" s="1">
        <v>0</v>
      </c>
      <c r="AW287" s="1">
        <f t="shared" si="48"/>
        <v>0</v>
      </c>
      <c r="AX287" s="1">
        <v>160</v>
      </c>
      <c r="AY287" s="1">
        <v>0</v>
      </c>
      <c r="AZ287" s="1">
        <v>0</v>
      </c>
      <c r="BA287" s="1">
        <v>0</v>
      </c>
      <c r="BB287" s="1">
        <v>0</v>
      </c>
      <c r="BC287" s="1">
        <f t="shared" si="49"/>
        <v>160</v>
      </c>
      <c r="BD287" s="1">
        <v>27</v>
      </c>
      <c r="BE287" s="1">
        <v>11</v>
      </c>
      <c r="BF287" s="16">
        <v>1676</v>
      </c>
    </row>
    <row r="288" spans="1:58">
      <c r="A288" s="1">
        <v>2016</v>
      </c>
      <c r="B288" s="1" t="s">
        <v>125</v>
      </c>
      <c r="C288" s="12">
        <v>16.86</v>
      </c>
      <c r="D288" s="12">
        <v>55.44</v>
      </c>
      <c r="E288" s="12">
        <v>0</v>
      </c>
      <c r="F288" s="12">
        <v>0</v>
      </c>
      <c r="G288" s="12">
        <f t="shared" si="40"/>
        <v>72.3</v>
      </c>
      <c r="H288" s="12">
        <f>+SMar_InfraMR[[#This Row],[Total Líneas de Explotación ]]</f>
        <v>72.3</v>
      </c>
      <c r="I288" s="12">
        <f>+SMar_InfraMR[[#This Row],[Total Líneas de Explotación ]]</f>
        <v>72.3</v>
      </c>
      <c r="J288" s="12">
        <v>152.33991</v>
      </c>
      <c r="K288" s="12">
        <v>0</v>
      </c>
      <c r="L288" s="12">
        <v>0</v>
      </c>
      <c r="M288" s="12">
        <v>0</v>
      </c>
      <c r="N288" s="12">
        <f>+SMar_InfraMR[[#This Row],[A.03.1 -  Longitud de Vías de Explotación No Electrificadas Troncales y Ramales (vía principal) (km)]]+SMar_InfraMR[[#This Row],[A.04.1 -  Longitud de Vías de Explotación Electrificadas Troncales y Ramales (vía principal) (km)]]</f>
        <v>152.33991</v>
      </c>
      <c r="O288" s="12">
        <f>+SMar_InfraMR[[#This Row],[Total Vías (excluido Auxiliares)]]</f>
        <v>152.33991</v>
      </c>
      <c r="P288" s="1">
        <v>21</v>
      </c>
      <c r="Q288" s="1">
        <v>1</v>
      </c>
      <c r="R288" s="1">
        <v>0</v>
      </c>
      <c r="S288" s="1">
        <f t="shared" si="41"/>
        <v>22</v>
      </c>
      <c r="T288" s="1">
        <v>3</v>
      </c>
      <c r="U288" s="1">
        <v>54</v>
      </c>
      <c r="V288" s="1">
        <v>0</v>
      </c>
      <c r="W288" s="1">
        <v>10</v>
      </c>
      <c r="X288" s="1">
        <v>0</v>
      </c>
      <c r="Y288" s="1">
        <f t="shared" si="42"/>
        <v>67</v>
      </c>
      <c r="Z288" s="1">
        <v>21</v>
      </c>
      <c r="AA288" s="1">
        <v>7</v>
      </c>
      <c r="AB288" s="1">
        <f>+SMar_InfraMR[[#This Row],[Total Pasos Vehiculares a Nivel]]</f>
        <v>67</v>
      </c>
      <c r="AC288" s="1">
        <f t="shared" si="43"/>
        <v>95</v>
      </c>
      <c r="AD288" s="1">
        <v>2</v>
      </c>
      <c r="AE288" s="1">
        <v>6</v>
      </c>
      <c r="AF288" s="1">
        <v>20</v>
      </c>
      <c r="AG288" s="1">
        <f t="shared" si="44"/>
        <v>28</v>
      </c>
      <c r="AH288" s="12">
        <v>41.3</v>
      </c>
      <c r="AI288" s="12">
        <v>0</v>
      </c>
      <c r="AJ288" s="12">
        <v>31</v>
      </c>
      <c r="AK288" s="12">
        <f t="shared" si="45"/>
        <v>72.3</v>
      </c>
      <c r="AL288" s="1">
        <v>0</v>
      </c>
      <c r="AM288" s="1">
        <v>0</v>
      </c>
      <c r="AN288" s="1">
        <v>27</v>
      </c>
      <c r="AO288" s="1">
        <f t="shared" si="46"/>
        <v>27</v>
      </c>
      <c r="AP288" s="1">
        <v>0</v>
      </c>
      <c r="AQ288" s="1">
        <v>0</v>
      </c>
      <c r="AR288" s="1">
        <v>0</v>
      </c>
      <c r="AS288" s="1">
        <f t="shared" si="47"/>
        <v>0</v>
      </c>
      <c r="AT288" s="1">
        <v>0</v>
      </c>
      <c r="AU288" s="1">
        <v>0</v>
      </c>
      <c r="AV288" s="1">
        <v>0</v>
      </c>
      <c r="AW288" s="1">
        <f t="shared" si="48"/>
        <v>0</v>
      </c>
      <c r="AX288" s="1">
        <v>160</v>
      </c>
      <c r="AY288" s="1">
        <v>0</v>
      </c>
      <c r="AZ288" s="1">
        <v>0</v>
      </c>
      <c r="BA288" s="1">
        <v>0</v>
      </c>
      <c r="BB288" s="1">
        <v>0</v>
      </c>
      <c r="BC288" s="1">
        <f t="shared" si="49"/>
        <v>160</v>
      </c>
      <c r="BD288" s="1">
        <v>27</v>
      </c>
      <c r="BE288" s="1">
        <v>11</v>
      </c>
      <c r="BF288" s="16">
        <v>1676</v>
      </c>
    </row>
    <row r="289" spans="1:58">
      <c r="A289" s="1">
        <v>2016</v>
      </c>
      <c r="B289" s="1" t="s">
        <v>126</v>
      </c>
      <c r="C289" s="12">
        <v>16.86</v>
      </c>
      <c r="D289" s="12">
        <v>55.44</v>
      </c>
      <c r="E289" s="12">
        <v>0</v>
      </c>
      <c r="F289" s="12">
        <v>0</v>
      </c>
      <c r="G289" s="12">
        <f t="shared" si="40"/>
        <v>72.3</v>
      </c>
      <c r="H289" s="12">
        <f>+SMar_InfraMR[[#This Row],[Total Líneas de Explotación ]]</f>
        <v>72.3</v>
      </c>
      <c r="I289" s="12">
        <f>+SMar_InfraMR[[#This Row],[Total Líneas de Explotación ]]</f>
        <v>72.3</v>
      </c>
      <c r="J289" s="12">
        <v>152.33991</v>
      </c>
      <c r="K289" s="12">
        <v>0</v>
      </c>
      <c r="L289" s="12">
        <v>0</v>
      </c>
      <c r="M289" s="12">
        <v>0</v>
      </c>
      <c r="N289" s="12">
        <f>+SMar_InfraMR[[#This Row],[A.03.1 -  Longitud de Vías de Explotación No Electrificadas Troncales y Ramales (vía principal) (km)]]+SMar_InfraMR[[#This Row],[A.04.1 -  Longitud de Vías de Explotación Electrificadas Troncales y Ramales (vía principal) (km)]]</f>
        <v>152.33991</v>
      </c>
      <c r="O289" s="12">
        <f>+SMar_InfraMR[[#This Row],[Total Vías (excluido Auxiliares)]]</f>
        <v>152.33991</v>
      </c>
      <c r="P289" s="1">
        <v>21</v>
      </c>
      <c r="Q289" s="1">
        <v>1</v>
      </c>
      <c r="R289" s="1">
        <v>0</v>
      </c>
      <c r="S289" s="1">
        <f t="shared" si="41"/>
        <v>22</v>
      </c>
      <c r="T289" s="1">
        <v>3</v>
      </c>
      <c r="U289" s="1">
        <v>54</v>
      </c>
      <c r="V289" s="1">
        <v>0</v>
      </c>
      <c r="W289" s="1">
        <v>10</v>
      </c>
      <c r="X289" s="1">
        <v>0</v>
      </c>
      <c r="Y289" s="1">
        <f t="shared" si="42"/>
        <v>67</v>
      </c>
      <c r="Z289" s="1">
        <v>21</v>
      </c>
      <c r="AA289" s="1">
        <v>7</v>
      </c>
      <c r="AB289" s="1">
        <f>+SMar_InfraMR[[#This Row],[Total Pasos Vehiculares a Nivel]]</f>
        <v>67</v>
      </c>
      <c r="AC289" s="1">
        <f t="shared" si="43"/>
        <v>95</v>
      </c>
      <c r="AD289" s="1">
        <v>2</v>
      </c>
      <c r="AE289" s="1">
        <v>6</v>
      </c>
      <c r="AF289" s="1">
        <v>20</v>
      </c>
      <c r="AG289" s="1">
        <f t="shared" si="44"/>
        <v>28</v>
      </c>
      <c r="AH289" s="12">
        <v>41.3</v>
      </c>
      <c r="AI289" s="12">
        <v>0</v>
      </c>
      <c r="AJ289" s="12">
        <v>31</v>
      </c>
      <c r="AK289" s="12">
        <f t="shared" si="45"/>
        <v>72.3</v>
      </c>
      <c r="AL289" s="1">
        <v>0</v>
      </c>
      <c r="AM289" s="1">
        <v>0</v>
      </c>
      <c r="AN289" s="1">
        <v>27</v>
      </c>
      <c r="AO289" s="1">
        <f t="shared" si="46"/>
        <v>27</v>
      </c>
      <c r="AP289" s="1">
        <v>0</v>
      </c>
      <c r="AQ289" s="1">
        <v>0</v>
      </c>
      <c r="AR289" s="1">
        <v>0</v>
      </c>
      <c r="AS289" s="1">
        <f t="shared" si="47"/>
        <v>0</v>
      </c>
      <c r="AT289" s="1">
        <v>0</v>
      </c>
      <c r="AU289" s="1">
        <v>0</v>
      </c>
      <c r="AV289" s="1">
        <v>0</v>
      </c>
      <c r="AW289" s="1">
        <f t="shared" si="48"/>
        <v>0</v>
      </c>
      <c r="AX289" s="1">
        <v>160</v>
      </c>
      <c r="AY289" s="1">
        <v>0</v>
      </c>
      <c r="AZ289" s="1">
        <v>0</v>
      </c>
      <c r="BA289" s="1">
        <v>0</v>
      </c>
      <c r="BB289" s="1">
        <v>0</v>
      </c>
      <c r="BC289" s="1">
        <f t="shared" si="49"/>
        <v>160</v>
      </c>
      <c r="BD289" s="1">
        <v>27</v>
      </c>
      <c r="BE289" s="1">
        <v>11</v>
      </c>
      <c r="BF289" s="16">
        <v>1676</v>
      </c>
    </row>
    <row r="290" spans="1:58">
      <c r="A290" s="1">
        <v>2017</v>
      </c>
      <c r="B290" s="1" t="s">
        <v>115</v>
      </c>
      <c r="C290" s="12">
        <v>16.86</v>
      </c>
      <c r="D290" s="12">
        <v>55.44</v>
      </c>
      <c r="E290" s="12">
        <v>0</v>
      </c>
      <c r="F290" s="12">
        <v>0</v>
      </c>
      <c r="G290" s="12">
        <f t="shared" si="40"/>
        <v>72.3</v>
      </c>
      <c r="H290" s="12">
        <f>+SMar_InfraMR[[#This Row],[Total Líneas de Explotación ]]</f>
        <v>72.3</v>
      </c>
      <c r="I290" s="12">
        <f>+SMar_InfraMR[[#This Row],[Total Líneas de Explotación ]]</f>
        <v>72.3</v>
      </c>
      <c r="J290" s="12">
        <v>152.33991</v>
      </c>
      <c r="K290" s="12">
        <v>0</v>
      </c>
      <c r="L290" s="12">
        <v>0</v>
      </c>
      <c r="M290" s="12">
        <v>0</v>
      </c>
      <c r="N290" s="12">
        <f>+SMar_InfraMR[[#This Row],[A.03.1 -  Longitud de Vías de Explotación No Electrificadas Troncales y Ramales (vía principal) (km)]]+SMar_InfraMR[[#This Row],[A.04.1 -  Longitud de Vías de Explotación Electrificadas Troncales y Ramales (vía principal) (km)]]</f>
        <v>152.33991</v>
      </c>
      <c r="O290" s="12">
        <f>+SMar_InfraMR[[#This Row],[Total Vías (excluido Auxiliares)]]</f>
        <v>152.33991</v>
      </c>
      <c r="P290" s="1">
        <v>21</v>
      </c>
      <c r="Q290" s="1">
        <v>1</v>
      </c>
      <c r="R290" s="1">
        <v>0</v>
      </c>
      <c r="S290" s="1">
        <f t="shared" si="41"/>
        <v>22</v>
      </c>
      <c r="T290" s="1">
        <v>3</v>
      </c>
      <c r="U290" s="1">
        <v>54</v>
      </c>
      <c r="V290" s="1">
        <v>0</v>
      </c>
      <c r="W290" s="1">
        <v>10</v>
      </c>
      <c r="X290" s="1">
        <v>0</v>
      </c>
      <c r="Y290" s="1">
        <f t="shared" si="42"/>
        <v>67</v>
      </c>
      <c r="Z290" s="1">
        <v>21</v>
      </c>
      <c r="AA290" s="1">
        <v>7</v>
      </c>
      <c r="AB290" s="1">
        <f>+SMar_InfraMR[[#This Row],[Total Pasos Vehiculares a Nivel]]</f>
        <v>67</v>
      </c>
      <c r="AC290" s="1">
        <f t="shared" si="43"/>
        <v>95</v>
      </c>
      <c r="AD290" s="1">
        <v>2</v>
      </c>
      <c r="AE290" s="1">
        <v>6</v>
      </c>
      <c r="AF290" s="1">
        <v>20</v>
      </c>
      <c r="AG290" s="1">
        <f t="shared" si="44"/>
        <v>28</v>
      </c>
      <c r="AH290" s="12">
        <v>41.3</v>
      </c>
      <c r="AI290" s="12">
        <v>0</v>
      </c>
      <c r="AJ290" s="12">
        <v>31</v>
      </c>
      <c r="AK290" s="12">
        <f t="shared" si="45"/>
        <v>72.3</v>
      </c>
      <c r="AL290" s="1">
        <v>0</v>
      </c>
      <c r="AM290" s="1">
        <v>0</v>
      </c>
      <c r="AN290" s="1">
        <v>27</v>
      </c>
      <c r="AO290" s="1">
        <f t="shared" si="46"/>
        <v>27</v>
      </c>
      <c r="AP290" s="1">
        <v>0</v>
      </c>
      <c r="AQ290" s="1">
        <v>0</v>
      </c>
      <c r="AR290" s="1">
        <v>0</v>
      </c>
      <c r="AS290" s="1">
        <f t="shared" si="47"/>
        <v>0</v>
      </c>
      <c r="AT290" s="1">
        <v>0</v>
      </c>
      <c r="AU290" s="1">
        <v>0</v>
      </c>
      <c r="AV290" s="1">
        <v>0</v>
      </c>
      <c r="AW290" s="1">
        <f t="shared" si="48"/>
        <v>0</v>
      </c>
      <c r="AX290" s="1">
        <v>160</v>
      </c>
      <c r="AY290" s="1">
        <v>0</v>
      </c>
      <c r="AZ290" s="1">
        <v>0</v>
      </c>
      <c r="BA290" s="1">
        <v>0</v>
      </c>
      <c r="BB290" s="1">
        <v>0</v>
      </c>
      <c r="BC290" s="1">
        <f t="shared" si="49"/>
        <v>160</v>
      </c>
      <c r="BD290" s="1">
        <v>27</v>
      </c>
      <c r="BE290" s="1">
        <v>11</v>
      </c>
      <c r="BF290" s="16">
        <v>1676</v>
      </c>
    </row>
    <row r="291" spans="1:58">
      <c r="A291" s="1">
        <v>2017</v>
      </c>
      <c r="B291" s="1" t="s">
        <v>116</v>
      </c>
      <c r="C291" s="12">
        <v>16.86</v>
      </c>
      <c r="D291" s="12">
        <v>55.44</v>
      </c>
      <c r="E291" s="12">
        <v>0</v>
      </c>
      <c r="F291" s="12">
        <v>0</v>
      </c>
      <c r="G291" s="12">
        <f t="shared" si="40"/>
        <v>72.3</v>
      </c>
      <c r="H291" s="12">
        <f>+SMar_InfraMR[[#This Row],[Total Líneas de Explotación ]]</f>
        <v>72.3</v>
      </c>
      <c r="I291" s="12">
        <f>+SMar_InfraMR[[#This Row],[Total Líneas de Explotación ]]</f>
        <v>72.3</v>
      </c>
      <c r="J291" s="12">
        <v>152.33991</v>
      </c>
      <c r="K291" s="12">
        <v>0</v>
      </c>
      <c r="L291" s="12">
        <v>0</v>
      </c>
      <c r="M291" s="12">
        <v>0</v>
      </c>
      <c r="N291" s="12">
        <f>+SMar_InfraMR[[#This Row],[A.03.1 -  Longitud de Vías de Explotación No Electrificadas Troncales y Ramales (vía principal) (km)]]+SMar_InfraMR[[#This Row],[A.04.1 -  Longitud de Vías de Explotación Electrificadas Troncales y Ramales (vía principal) (km)]]</f>
        <v>152.33991</v>
      </c>
      <c r="O291" s="12">
        <f>+SMar_InfraMR[[#This Row],[Total Vías (excluido Auxiliares)]]</f>
        <v>152.33991</v>
      </c>
      <c r="P291" s="1">
        <v>21</v>
      </c>
      <c r="Q291" s="1">
        <v>1</v>
      </c>
      <c r="R291" s="1">
        <v>0</v>
      </c>
      <c r="S291" s="1">
        <f t="shared" si="41"/>
        <v>22</v>
      </c>
      <c r="T291" s="1">
        <v>3</v>
      </c>
      <c r="U291" s="1">
        <v>54</v>
      </c>
      <c r="V291" s="1">
        <v>0</v>
      </c>
      <c r="W291" s="1">
        <v>10</v>
      </c>
      <c r="X291" s="1">
        <v>0</v>
      </c>
      <c r="Y291" s="1">
        <f t="shared" si="42"/>
        <v>67</v>
      </c>
      <c r="Z291" s="1">
        <v>21</v>
      </c>
      <c r="AA291" s="1">
        <v>7</v>
      </c>
      <c r="AB291" s="1">
        <f>+SMar_InfraMR[[#This Row],[Total Pasos Vehiculares a Nivel]]</f>
        <v>67</v>
      </c>
      <c r="AC291" s="1">
        <f t="shared" si="43"/>
        <v>95</v>
      </c>
      <c r="AD291" s="1">
        <v>2</v>
      </c>
      <c r="AE291" s="1">
        <v>6</v>
      </c>
      <c r="AF291" s="1">
        <v>20</v>
      </c>
      <c r="AG291" s="1">
        <f t="shared" si="44"/>
        <v>28</v>
      </c>
      <c r="AH291" s="12">
        <v>41.3</v>
      </c>
      <c r="AI291" s="12">
        <v>0</v>
      </c>
      <c r="AJ291" s="12">
        <v>31</v>
      </c>
      <c r="AK291" s="12">
        <f t="shared" si="45"/>
        <v>72.3</v>
      </c>
      <c r="AL291" s="1">
        <v>0</v>
      </c>
      <c r="AM291" s="1">
        <v>0</v>
      </c>
      <c r="AN291" s="1">
        <v>27</v>
      </c>
      <c r="AO291" s="1">
        <f t="shared" si="46"/>
        <v>27</v>
      </c>
      <c r="AP291" s="1">
        <v>0</v>
      </c>
      <c r="AQ291" s="1">
        <v>0</v>
      </c>
      <c r="AR291" s="1">
        <v>0</v>
      </c>
      <c r="AS291" s="1">
        <f t="shared" si="47"/>
        <v>0</v>
      </c>
      <c r="AT291" s="1">
        <v>0</v>
      </c>
      <c r="AU291" s="1">
        <v>0</v>
      </c>
      <c r="AV291" s="1">
        <v>0</v>
      </c>
      <c r="AW291" s="1">
        <f t="shared" si="48"/>
        <v>0</v>
      </c>
      <c r="AX291" s="1">
        <v>160</v>
      </c>
      <c r="AY291" s="1">
        <v>0</v>
      </c>
      <c r="AZ291" s="1">
        <v>0</v>
      </c>
      <c r="BA291" s="1">
        <v>0</v>
      </c>
      <c r="BB291" s="1">
        <v>0</v>
      </c>
      <c r="BC291" s="1">
        <f t="shared" si="49"/>
        <v>160</v>
      </c>
      <c r="BD291" s="1">
        <v>27</v>
      </c>
      <c r="BE291" s="1">
        <v>11</v>
      </c>
      <c r="BF291" s="16">
        <v>1676</v>
      </c>
    </row>
    <row r="292" spans="1:58">
      <c r="A292" s="1">
        <v>2017</v>
      </c>
      <c r="B292" s="1" t="s">
        <v>117</v>
      </c>
      <c r="C292" s="12">
        <v>16.86</v>
      </c>
      <c r="D292" s="12">
        <v>55.44</v>
      </c>
      <c r="E292" s="12">
        <v>0</v>
      </c>
      <c r="F292" s="12">
        <v>0</v>
      </c>
      <c r="G292" s="12">
        <f t="shared" si="40"/>
        <v>72.3</v>
      </c>
      <c r="H292" s="12">
        <f>+SMar_InfraMR[[#This Row],[Total Líneas de Explotación ]]</f>
        <v>72.3</v>
      </c>
      <c r="I292" s="12">
        <f>+SMar_InfraMR[[#This Row],[Total Líneas de Explotación ]]</f>
        <v>72.3</v>
      </c>
      <c r="J292" s="12">
        <v>152.33991</v>
      </c>
      <c r="K292" s="12">
        <v>0</v>
      </c>
      <c r="L292" s="12">
        <v>0</v>
      </c>
      <c r="M292" s="12">
        <v>0</v>
      </c>
      <c r="N292" s="12">
        <f>+SMar_InfraMR[[#This Row],[A.03.1 -  Longitud de Vías de Explotación No Electrificadas Troncales y Ramales (vía principal) (km)]]+SMar_InfraMR[[#This Row],[A.04.1 -  Longitud de Vías de Explotación Electrificadas Troncales y Ramales (vía principal) (km)]]</f>
        <v>152.33991</v>
      </c>
      <c r="O292" s="12">
        <f>+SMar_InfraMR[[#This Row],[Total Vías (excluido Auxiliares)]]</f>
        <v>152.33991</v>
      </c>
      <c r="P292" s="1">
        <v>21</v>
      </c>
      <c r="Q292" s="1">
        <v>1</v>
      </c>
      <c r="R292" s="1">
        <v>0</v>
      </c>
      <c r="S292" s="1">
        <f t="shared" si="41"/>
        <v>22</v>
      </c>
      <c r="T292" s="1">
        <v>3</v>
      </c>
      <c r="U292" s="1">
        <v>54</v>
      </c>
      <c r="V292" s="1">
        <v>0</v>
      </c>
      <c r="W292" s="1">
        <v>10</v>
      </c>
      <c r="X292" s="1">
        <v>0</v>
      </c>
      <c r="Y292" s="1">
        <f t="shared" si="42"/>
        <v>67</v>
      </c>
      <c r="Z292" s="1">
        <v>21</v>
      </c>
      <c r="AA292" s="1">
        <v>7</v>
      </c>
      <c r="AB292" s="1">
        <f>+SMar_InfraMR[[#This Row],[Total Pasos Vehiculares a Nivel]]</f>
        <v>67</v>
      </c>
      <c r="AC292" s="1">
        <f t="shared" si="43"/>
        <v>95</v>
      </c>
      <c r="AD292" s="1">
        <v>2</v>
      </c>
      <c r="AE292" s="1">
        <v>6</v>
      </c>
      <c r="AF292" s="1">
        <v>20</v>
      </c>
      <c r="AG292" s="1">
        <f t="shared" si="44"/>
        <v>28</v>
      </c>
      <c r="AH292" s="12">
        <v>41.3</v>
      </c>
      <c r="AI292" s="12">
        <v>0</v>
      </c>
      <c r="AJ292" s="12">
        <v>31</v>
      </c>
      <c r="AK292" s="12">
        <f t="shared" si="45"/>
        <v>72.3</v>
      </c>
      <c r="AL292" s="1">
        <v>0</v>
      </c>
      <c r="AM292" s="1">
        <v>0</v>
      </c>
      <c r="AN292" s="1">
        <v>27</v>
      </c>
      <c r="AO292" s="1">
        <f t="shared" si="46"/>
        <v>27</v>
      </c>
      <c r="AP292" s="1">
        <v>0</v>
      </c>
      <c r="AQ292" s="1">
        <v>0</v>
      </c>
      <c r="AR292" s="1">
        <v>0</v>
      </c>
      <c r="AS292" s="1">
        <f t="shared" si="47"/>
        <v>0</v>
      </c>
      <c r="AT292" s="1">
        <v>0</v>
      </c>
      <c r="AU292" s="1">
        <v>0</v>
      </c>
      <c r="AV292" s="1">
        <v>0</v>
      </c>
      <c r="AW292" s="1">
        <f t="shared" si="48"/>
        <v>0</v>
      </c>
      <c r="AX292" s="1">
        <v>160</v>
      </c>
      <c r="AY292" s="1">
        <v>0</v>
      </c>
      <c r="AZ292" s="1">
        <v>0</v>
      </c>
      <c r="BA292" s="1">
        <v>0</v>
      </c>
      <c r="BB292" s="1">
        <v>0</v>
      </c>
      <c r="BC292" s="1">
        <f t="shared" si="49"/>
        <v>160</v>
      </c>
      <c r="BD292" s="1">
        <v>27</v>
      </c>
      <c r="BE292" s="1">
        <v>11</v>
      </c>
      <c r="BF292" s="16">
        <v>1676</v>
      </c>
    </row>
    <row r="293" spans="1:58">
      <c r="A293" s="1">
        <v>2017</v>
      </c>
      <c r="B293" s="1" t="s">
        <v>118</v>
      </c>
      <c r="C293" s="12">
        <v>16.86</v>
      </c>
      <c r="D293" s="12">
        <v>55.44</v>
      </c>
      <c r="E293" s="12">
        <v>0</v>
      </c>
      <c r="F293" s="12">
        <v>0</v>
      </c>
      <c r="G293" s="12">
        <f t="shared" si="40"/>
        <v>72.3</v>
      </c>
      <c r="H293" s="12">
        <f>+SMar_InfraMR[[#This Row],[Total Líneas de Explotación ]]</f>
        <v>72.3</v>
      </c>
      <c r="I293" s="12">
        <f>+SMar_InfraMR[[#This Row],[Total Líneas de Explotación ]]</f>
        <v>72.3</v>
      </c>
      <c r="J293" s="12">
        <v>152.33991</v>
      </c>
      <c r="K293" s="12">
        <v>0</v>
      </c>
      <c r="L293" s="12">
        <v>0</v>
      </c>
      <c r="M293" s="12">
        <v>0</v>
      </c>
      <c r="N293" s="12">
        <f>+SMar_InfraMR[[#This Row],[A.03.1 -  Longitud de Vías de Explotación No Electrificadas Troncales y Ramales (vía principal) (km)]]+SMar_InfraMR[[#This Row],[A.04.1 -  Longitud de Vías de Explotación Electrificadas Troncales y Ramales (vía principal) (km)]]</f>
        <v>152.33991</v>
      </c>
      <c r="O293" s="12">
        <f>+SMar_InfraMR[[#This Row],[Total Vías (excluido Auxiliares)]]</f>
        <v>152.33991</v>
      </c>
      <c r="P293" s="1">
        <v>21</v>
      </c>
      <c r="Q293" s="1">
        <v>1</v>
      </c>
      <c r="R293" s="1">
        <v>0</v>
      </c>
      <c r="S293" s="1">
        <f t="shared" si="41"/>
        <v>22</v>
      </c>
      <c r="T293" s="1">
        <v>3</v>
      </c>
      <c r="U293" s="1">
        <v>54</v>
      </c>
      <c r="V293" s="1">
        <v>0</v>
      </c>
      <c r="W293" s="1">
        <v>10</v>
      </c>
      <c r="X293" s="1">
        <v>0</v>
      </c>
      <c r="Y293" s="1">
        <f t="shared" si="42"/>
        <v>67</v>
      </c>
      <c r="Z293" s="1">
        <v>21</v>
      </c>
      <c r="AA293" s="1">
        <v>7</v>
      </c>
      <c r="AB293" s="1">
        <f>+SMar_InfraMR[[#This Row],[Total Pasos Vehiculares a Nivel]]</f>
        <v>67</v>
      </c>
      <c r="AC293" s="1">
        <f t="shared" si="43"/>
        <v>95</v>
      </c>
      <c r="AD293" s="1">
        <v>2</v>
      </c>
      <c r="AE293" s="1">
        <v>6</v>
      </c>
      <c r="AF293" s="1">
        <v>20</v>
      </c>
      <c r="AG293" s="1">
        <f t="shared" si="44"/>
        <v>28</v>
      </c>
      <c r="AH293" s="12">
        <v>41.3</v>
      </c>
      <c r="AI293" s="12">
        <v>0</v>
      </c>
      <c r="AJ293" s="12">
        <v>31</v>
      </c>
      <c r="AK293" s="12">
        <f t="shared" si="45"/>
        <v>72.3</v>
      </c>
      <c r="AL293" s="1">
        <v>0</v>
      </c>
      <c r="AM293" s="1">
        <v>0</v>
      </c>
      <c r="AN293" s="1">
        <v>27</v>
      </c>
      <c r="AO293" s="1">
        <f t="shared" si="46"/>
        <v>27</v>
      </c>
      <c r="AP293" s="1">
        <v>0</v>
      </c>
      <c r="AQ293" s="1">
        <v>0</v>
      </c>
      <c r="AR293" s="1">
        <v>0</v>
      </c>
      <c r="AS293" s="1">
        <f t="shared" si="47"/>
        <v>0</v>
      </c>
      <c r="AT293" s="1">
        <v>0</v>
      </c>
      <c r="AU293" s="1">
        <v>0</v>
      </c>
      <c r="AV293" s="1">
        <v>0</v>
      </c>
      <c r="AW293" s="1">
        <f t="shared" si="48"/>
        <v>0</v>
      </c>
      <c r="AX293" s="1">
        <v>160</v>
      </c>
      <c r="AY293" s="1">
        <v>0</v>
      </c>
      <c r="AZ293" s="1">
        <v>0</v>
      </c>
      <c r="BA293" s="1">
        <v>0</v>
      </c>
      <c r="BB293" s="1">
        <v>0</v>
      </c>
      <c r="BC293" s="1">
        <f t="shared" si="49"/>
        <v>160</v>
      </c>
      <c r="BD293" s="1">
        <v>27</v>
      </c>
      <c r="BE293" s="1">
        <v>11</v>
      </c>
      <c r="BF293" s="16">
        <v>1676</v>
      </c>
    </row>
    <row r="294" spans="1:58">
      <c r="A294" s="1">
        <v>2017</v>
      </c>
      <c r="B294" s="1" t="s">
        <v>119</v>
      </c>
      <c r="C294" s="12">
        <v>16.86</v>
      </c>
      <c r="D294" s="12">
        <v>55.44</v>
      </c>
      <c r="E294" s="12">
        <v>0</v>
      </c>
      <c r="F294" s="12">
        <v>0</v>
      </c>
      <c r="G294" s="12">
        <f t="shared" si="40"/>
        <v>72.3</v>
      </c>
      <c r="H294" s="12">
        <f>+SMar_InfraMR[[#This Row],[Total Líneas de Explotación ]]</f>
        <v>72.3</v>
      </c>
      <c r="I294" s="12">
        <f>+SMar_InfraMR[[#This Row],[Total Líneas de Explotación ]]</f>
        <v>72.3</v>
      </c>
      <c r="J294" s="12">
        <v>152.33991</v>
      </c>
      <c r="K294" s="12">
        <v>0</v>
      </c>
      <c r="L294" s="12">
        <v>0</v>
      </c>
      <c r="M294" s="12">
        <v>0</v>
      </c>
      <c r="N294" s="12">
        <f>+SMar_InfraMR[[#This Row],[A.03.1 -  Longitud de Vías de Explotación No Electrificadas Troncales y Ramales (vía principal) (km)]]+SMar_InfraMR[[#This Row],[A.04.1 -  Longitud de Vías de Explotación Electrificadas Troncales y Ramales (vía principal) (km)]]</f>
        <v>152.33991</v>
      </c>
      <c r="O294" s="12">
        <f>+SMar_InfraMR[[#This Row],[Total Vías (excluido Auxiliares)]]</f>
        <v>152.33991</v>
      </c>
      <c r="P294" s="1">
        <v>21</v>
      </c>
      <c r="Q294" s="1">
        <v>1</v>
      </c>
      <c r="R294" s="1">
        <v>0</v>
      </c>
      <c r="S294" s="1">
        <f t="shared" si="41"/>
        <v>22</v>
      </c>
      <c r="T294" s="1">
        <v>3</v>
      </c>
      <c r="U294" s="1">
        <v>54</v>
      </c>
      <c r="V294" s="1">
        <v>0</v>
      </c>
      <c r="W294" s="1">
        <v>10</v>
      </c>
      <c r="X294" s="1">
        <v>0</v>
      </c>
      <c r="Y294" s="1">
        <f t="shared" si="42"/>
        <v>67</v>
      </c>
      <c r="Z294" s="1">
        <v>21</v>
      </c>
      <c r="AA294" s="1">
        <v>7</v>
      </c>
      <c r="AB294" s="1">
        <f>+SMar_InfraMR[[#This Row],[Total Pasos Vehiculares a Nivel]]</f>
        <v>67</v>
      </c>
      <c r="AC294" s="1">
        <f t="shared" si="43"/>
        <v>95</v>
      </c>
      <c r="AD294" s="1">
        <v>2</v>
      </c>
      <c r="AE294" s="1">
        <v>6</v>
      </c>
      <c r="AF294" s="1">
        <v>20</v>
      </c>
      <c r="AG294" s="1">
        <f t="shared" si="44"/>
        <v>28</v>
      </c>
      <c r="AH294" s="12">
        <v>41.3</v>
      </c>
      <c r="AI294" s="12">
        <v>0</v>
      </c>
      <c r="AJ294" s="12">
        <v>31</v>
      </c>
      <c r="AK294" s="12">
        <f t="shared" si="45"/>
        <v>72.3</v>
      </c>
      <c r="AL294" s="1">
        <v>0</v>
      </c>
      <c r="AM294" s="1">
        <v>0</v>
      </c>
      <c r="AN294" s="1">
        <v>27</v>
      </c>
      <c r="AO294" s="1">
        <f t="shared" si="46"/>
        <v>27</v>
      </c>
      <c r="AP294" s="1">
        <v>0</v>
      </c>
      <c r="AQ294" s="1">
        <v>0</v>
      </c>
      <c r="AR294" s="1">
        <v>0</v>
      </c>
      <c r="AS294" s="1">
        <f t="shared" si="47"/>
        <v>0</v>
      </c>
      <c r="AT294" s="1">
        <v>0</v>
      </c>
      <c r="AU294" s="1">
        <v>0</v>
      </c>
      <c r="AV294" s="1">
        <v>0</v>
      </c>
      <c r="AW294" s="1">
        <f t="shared" si="48"/>
        <v>0</v>
      </c>
      <c r="AX294" s="1">
        <v>160</v>
      </c>
      <c r="AY294" s="1">
        <v>0</v>
      </c>
      <c r="AZ294" s="1">
        <v>0</v>
      </c>
      <c r="BA294" s="1">
        <v>0</v>
      </c>
      <c r="BB294" s="1">
        <v>0</v>
      </c>
      <c r="BC294" s="1">
        <f t="shared" si="49"/>
        <v>160</v>
      </c>
      <c r="BD294" s="1">
        <v>27</v>
      </c>
      <c r="BE294" s="1">
        <v>11</v>
      </c>
      <c r="BF294" s="16">
        <v>1676</v>
      </c>
    </row>
    <row r="295" spans="1:58">
      <c r="A295" s="1">
        <v>2017</v>
      </c>
      <c r="B295" s="1" t="s">
        <v>120</v>
      </c>
      <c r="C295" s="12">
        <v>16.86</v>
      </c>
      <c r="D295" s="12">
        <v>55.44</v>
      </c>
      <c r="E295" s="12">
        <v>0</v>
      </c>
      <c r="F295" s="12">
        <v>0</v>
      </c>
      <c r="G295" s="12">
        <f t="shared" si="40"/>
        <v>72.3</v>
      </c>
      <c r="H295" s="12">
        <f>+SMar_InfraMR[[#This Row],[Total Líneas de Explotación ]]</f>
        <v>72.3</v>
      </c>
      <c r="I295" s="12">
        <f>+SMar_InfraMR[[#This Row],[Total Líneas de Explotación ]]</f>
        <v>72.3</v>
      </c>
      <c r="J295" s="12">
        <v>152.33991</v>
      </c>
      <c r="K295" s="12">
        <v>0</v>
      </c>
      <c r="L295" s="12">
        <v>0</v>
      </c>
      <c r="M295" s="12">
        <v>0</v>
      </c>
      <c r="N295" s="12">
        <f>+SMar_InfraMR[[#This Row],[A.03.1 -  Longitud de Vías de Explotación No Electrificadas Troncales y Ramales (vía principal) (km)]]+SMar_InfraMR[[#This Row],[A.04.1 -  Longitud de Vías de Explotación Electrificadas Troncales y Ramales (vía principal) (km)]]</f>
        <v>152.33991</v>
      </c>
      <c r="O295" s="12">
        <f>+SMar_InfraMR[[#This Row],[Total Vías (excluido Auxiliares)]]</f>
        <v>152.33991</v>
      </c>
      <c r="P295" s="1">
        <v>21</v>
      </c>
      <c r="Q295" s="1">
        <v>1</v>
      </c>
      <c r="R295" s="1">
        <v>0</v>
      </c>
      <c r="S295" s="1">
        <f t="shared" si="41"/>
        <v>22</v>
      </c>
      <c r="T295" s="1">
        <v>3</v>
      </c>
      <c r="U295" s="1">
        <v>54</v>
      </c>
      <c r="V295" s="1">
        <v>0</v>
      </c>
      <c r="W295" s="1">
        <v>10</v>
      </c>
      <c r="X295" s="1">
        <v>0</v>
      </c>
      <c r="Y295" s="1">
        <f t="shared" si="42"/>
        <v>67</v>
      </c>
      <c r="Z295" s="1">
        <v>21</v>
      </c>
      <c r="AA295" s="1">
        <v>7</v>
      </c>
      <c r="AB295" s="1">
        <f>+SMar_InfraMR[[#This Row],[Total Pasos Vehiculares a Nivel]]</f>
        <v>67</v>
      </c>
      <c r="AC295" s="1">
        <f t="shared" si="43"/>
        <v>95</v>
      </c>
      <c r="AD295" s="1">
        <v>2</v>
      </c>
      <c r="AE295" s="1">
        <v>6</v>
      </c>
      <c r="AF295" s="1">
        <v>20</v>
      </c>
      <c r="AG295" s="1">
        <f t="shared" si="44"/>
        <v>28</v>
      </c>
      <c r="AH295" s="12">
        <v>41.3</v>
      </c>
      <c r="AI295" s="12">
        <v>0</v>
      </c>
      <c r="AJ295" s="12">
        <v>31</v>
      </c>
      <c r="AK295" s="12">
        <f t="shared" si="45"/>
        <v>72.3</v>
      </c>
      <c r="AL295" s="1">
        <v>0</v>
      </c>
      <c r="AM295" s="1">
        <v>0</v>
      </c>
      <c r="AN295" s="1">
        <v>27</v>
      </c>
      <c r="AO295" s="1">
        <f t="shared" si="46"/>
        <v>27</v>
      </c>
      <c r="AP295" s="1">
        <v>0</v>
      </c>
      <c r="AQ295" s="1">
        <v>0</v>
      </c>
      <c r="AR295" s="1">
        <v>0</v>
      </c>
      <c r="AS295" s="1">
        <f t="shared" si="47"/>
        <v>0</v>
      </c>
      <c r="AT295" s="1">
        <v>0</v>
      </c>
      <c r="AU295" s="1">
        <v>0</v>
      </c>
      <c r="AV295" s="1">
        <v>0</v>
      </c>
      <c r="AW295" s="1">
        <f t="shared" si="48"/>
        <v>0</v>
      </c>
      <c r="AX295" s="1">
        <v>160</v>
      </c>
      <c r="AY295" s="1">
        <v>0</v>
      </c>
      <c r="AZ295" s="1">
        <v>0</v>
      </c>
      <c r="BA295" s="1">
        <v>0</v>
      </c>
      <c r="BB295" s="1">
        <v>0</v>
      </c>
      <c r="BC295" s="1">
        <f t="shared" si="49"/>
        <v>160</v>
      </c>
      <c r="BD295" s="1">
        <v>27</v>
      </c>
      <c r="BE295" s="1">
        <v>11</v>
      </c>
      <c r="BF295" s="16">
        <v>1676</v>
      </c>
    </row>
    <row r="296" spans="1:58">
      <c r="A296" s="1">
        <v>2017</v>
      </c>
      <c r="B296" s="1" t="s">
        <v>121</v>
      </c>
      <c r="C296" s="12">
        <v>16.86</v>
      </c>
      <c r="D296" s="12">
        <v>55.44</v>
      </c>
      <c r="E296" s="12">
        <v>0</v>
      </c>
      <c r="F296" s="12">
        <v>0</v>
      </c>
      <c r="G296" s="12">
        <f t="shared" si="40"/>
        <v>72.3</v>
      </c>
      <c r="H296" s="12">
        <f>+SMar_InfraMR[[#This Row],[Total Líneas de Explotación ]]</f>
        <v>72.3</v>
      </c>
      <c r="I296" s="12">
        <f>+SMar_InfraMR[[#This Row],[Total Líneas de Explotación ]]</f>
        <v>72.3</v>
      </c>
      <c r="J296" s="12">
        <v>152.33991</v>
      </c>
      <c r="K296" s="12">
        <v>0</v>
      </c>
      <c r="L296" s="12">
        <v>0</v>
      </c>
      <c r="M296" s="12">
        <v>0</v>
      </c>
      <c r="N296" s="12">
        <f>+SMar_InfraMR[[#This Row],[A.03.1 -  Longitud de Vías de Explotación No Electrificadas Troncales y Ramales (vía principal) (km)]]+SMar_InfraMR[[#This Row],[A.04.1 -  Longitud de Vías de Explotación Electrificadas Troncales y Ramales (vía principal) (km)]]</f>
        <v>152.33991</v>
      </c>
      <c r="O296" s="12">
        <f>+SMar_InfraMR[[#This Row],[Total Vías (excluido Auxiliares)]]</f>
        <v>152.33991</v>
      </c>
      <c r="P296" s="1">
        <v>21</v>
      </c>
      <c r="Q296" s="1">
        <v>1</v>
      </c>
      <c r="R296" s="1">
        <v>0</v>
      </c>
      <c r="S296" s="1">
        <f t="shared" si="41"/>
        <v>22</v>
      </c>
      <c r="T296" s="1">
        <v>3</v>
      </c>
      <c r="U296" s="1">
        <v>54</v>
      </c>
      <c r="V296" s="1">
        <v>0</v>
      </c>
      <c r="W296" s="1">
        <v>10</v>
      </c>
      <c r="X296" s="1">
        <v>0</v>
      </c>
      <c r="Y296" s="1">
        <f t="shared" si="42"/>
        <v>67</v>
      </c>
      <c r="Z296" s="1">
        <v>21</v>
      </c>
      <c r="AA296" s="1">
        <v>7</v>
      </c>
      <c r="AB296" s="1">
        <f>+SMar_InfraMR[[#This Row],[Total Pasos Vehiculares a Nivel]]</f>
        <v>67</v>
      </c>
      <c r="AC296" s="1">
        <f t="shared" si="43"/>
        <v>95</v>
      </c>
      <c r="AD296" s="1">
        <v>2</v>
      </c>
      <c r="AE296" s="1">
        <v>6</v>
      </c>
      <c r="AF296" s="1">
        <v>20</v>
      </c>
      <c r="AG296" s="1">
        <f t="shared" si="44"/>
        <v>28</v>
      </c>
      <c r="AH296" s="12">
        <v>41.3</v>
      </c>
      <c r="AI296" s="12">
        <v>0</v>
      </c>
      <c r="AJ296" s="12">
        <v>31</v>
      </c>
      <c r="AK296" s="12">
        <f t="shared" si="45"/>
        <v>72.3</v>
      </c>
      <c r="AL296" s="1">
        <v>0</v>
      </c>
      <c r="AM296" s="1">
        <v>0</v>
      </c>
      <c r="AN296" s="1">
        <v>27</v>
      </c>
      <c r="AO296" s="1">
        <f t="shared" si="46"/>
        <v>27</v>
      </c>
      <c r="AP296" s="1">
        <v>0</v>
      </c>
      <c r="AQ296" s="1">
        <v>0</v>
      </c>
      <c r="AR296" s="1">
        <v>0</v>
      </c>
      <c r="AS296" s="1">
        <f t="shared" si="47"/>
        <v>0</v>
      </c>
      <c r="AT296" s="1">
        <v>0</v>
      </c>
      <c r="AU296" s="1">
        <v>0</v>
      </c>
      <c r="AV296" s="1">
        <v>0</v>
      </c>
      <c r="AW296" s="1">
        <f t="shared" si="48"/>
        <v>0</v>
      </c>
      <c r="AX296" s="1">
        <v>160</v>
      </c>
      <c r="AY296" s="1">
        <v>0</v>
      </c>
      <c r="AZ296" s="1">
        <v>0</v>
      </c>
      <c r="BA296" s="1">
        <v>0</v>
      </c>
      <c r="BB296" s="1">
        <v>0</v>
      </c>
      <c r="BC296" s="1">
        <f t="shared" si="49"/>
        <v>160</v>
      </c>
      <c r="BD296" s="1">
        <v>27</v>
      </c>
      <c r="BE296" s="1">
        <v>11</v>
      </c>
      <c r="BF296" s="16">
        <v>1676</v>
      </c>
    </row>
    <row r="297" spans="1:58">
      <c r="A297" s="1">
        <v>2017</v>
      </c>
      <c r="B297" s="1" t="s">
        <v>122</v>
      </c>
      <c r="C297" s="12">
        <v>16.86</v>
      </c>
      <c r="D297" s="12">
        <v>55.44</v>
      </c>
      <c r="E297" s="12">
        <v>0</v>
      </c>
      <c r="F297" s="12">
        <v>0</v>
      </c>
      <c r="G297" s="12">
        <f t="shared" si="40"/>
        <v>72.3</v>
      </c>
      <c r="H297" s="12">
        <f>+SMar_InfraMR[[#This Row],[Total Líneas de Explotación ]]</f>
        <v>72.3</v>
      </c>
      <c r="I297" s="12">
        <f>+SMar_InfraMR[[#This Row],[Total Líneas de Explotación ]]</f>
        <v>72.3</v>
      </c>
      <c r="J297" s="12">
        <v>152.33991</v>
      </c>
      <c r="K297" s="12">
        <v>0</v>
      </c>
      <c r="L297" s="12">
        <v>0</v>
      </c>
      <c r="M297" s="12">
        <v>0</v>
      </c>
      <c r="N297" s="12">
        <f>+SMar_InfraMR[[#This Row],[A.03.1 -  Longitud de Vías de Explotación No Electrificadas Troncales y Ramales (vía principal) (km)]]+SMar_InfraMR[[#This Row],[A.04.1 -  Longitud de Vías de Explotación Electrificadas Troncales y Ramales (vía principal) (km)]]</f>
        <v>152.33991</v>
      </c>
      <c r="O297" s="12">
        <f>+SMar_InfraMR[[#This Row],[Total Vías (excluido Auxiliares)]]</f>
        <v>152.33991</v>
      </c>
      <c r="P297" s="1">
        <v>21</v>
      </c>
      <c r="Q297" s="1">
        <v>1</v>
      </c>
      <c r="R297" s="1">
        <v>0</v>
      </c>
      <c r="S297" s="1">
        <f t="shared" si="41"/>
        <v>22</v>
      </c>
      <c r="T297" s="1">
        <v>3</v>
      </c>
      <c r="U297" s="1">
        <v>54</v>
      </c>
      <c r="V297" s="1">
        <v>0</v>
      </c>
      <c r="W297" s="1">
        <v>10</v>
      </c>
      <c r="X297" s="1">
        <v>0</v>
      </c>
      <c r="Y297" s="1">
        <f t="shared" si="42"/>
        <v>67</v>
      </c>
      <c r="Z297" s="1">
        <v>21</v>
      </c>
      <c r="AA297" s="1">
        <v>7</v>
      </c>
      <c r="AB297" s="1">
        <f>+SMar_InfraMR[[#This Row],[Total Pasos Vehiculares a Nivel]]</f>
        <v>67</v>
      </c>
      <c r="AC297" s="1">
        <f t="shared" si="43"/>
        <v>95</v>
      </c>
      <c r="AD297" s="1">
        <v>2</v>
      </c>
      <c r="AE297" s="1">
        <v>6</v>
      </c>
      <c r="AF297" s="1">
        <v>20</v>
      </c>
      <c r="AG297" s="1">
        <f t="shared" si="44"/>
        <v>28</v>
      </c>
      <c r="AH297" s="12">
        <v>41.3</v>
      </c>
      <c r="AI297" s="12">
        <v>0</v>
      </c>
      <c r="AJ297" s="12">
        <v>31</v>
      </c>
      <c r="AK297" s="12">
        <f t="shared" si="45"/>
        <v>72.3</v>
      </c>
      <c r="AL297" s="1">
        <v>0</v>
      </c>
      <c r="AM297" s="1">
        <v>0</v>
      </c>
      <c r="AN297" s="1">
        <v>27</v>
      </c>
      <c r="AO297" s="1">
        <f t="shared" si="46"/>
        <v>27</v>
      </c>
      <c r="AP297" s="1">
        <v>0</v>
      </c>
      <c r="AQ297" s="1">
        <v>0</v>
      </c>
      <c r="AR297" s="1">
        <v>0</v>
      </c>
      <c r="AS297" s="1">
        <f t="shared" si="47"/>
        <v>0</v>
      </c>
      <c r="AT297" s="1">
        <v>0</v>
      </c>
      <c r="AU297" s="1">
        <v>0</v>
      </c>
      <c r="AV297" s="1">
        <v>0</v>
      </c>
      <c r="AW297" s="1">
        <f t="shared" si="48"/>
        <v>0</v>
      </c>
      <c r="AX297" s="1">
        <v>160</v>
      </c>
      <c r="AY297" s="1">
        <v>0</v>
      </c>
      <c r="AZ297" s="1">
        <v>0</v>
      </c>
      <c r="BA297" s="1">
        <v>0</v>
      </c>
      <c r="BB297" s="1">
        <v>0</v>
      </c>
      <c r="BC297" s="1">
        <f t="shared" si="49"/>
        <v>160</v>
      </c>
      <c r="BD297" s="1">
        <v>27</v>
      </c>
      <c r="BE297" s="1">
        <v>11</v>
      </c>
      <c r="BF297" s="16">
        <v>1676</v>
      </c>
    </row>
    <row r="298" spans="1:58">
      <c r="A298" s="1">
        <v>2017</v>
      </c>
      <c r="B298" s="1" t="s">
        <v>123</v>
      </c>
      <c r="C298" s="12">
        <v>16.86</v>
      </c>
      <c r="D298" s="12">
        <v>55.44</v>
      </c>
      <c r="E298" s="12">
        <v>0</v>
      </c>
      <c r="F298" s="12">
        <v>0</v>
      </c>
      <c r="G298" s="12">
        <f t="shared" si="40"/>
        <v>72.3</v>
      </c>
      <c r="H298" s="12">
        <f>+SMar_InfraMR[[#This Row],[Total Líneas de Explotación ]]</f>
        <v>72.3</v>
      </c>
      <c r="I298" s="12">
        <f>+SMar_InfraMR[[#This Row],[Total Líneas de Explotación ]]</f>
        <v>72.3</v>
      </c>
      <c r="J298" s="12">
        <v>152.33991</v>
      </c>
      <c r="K298" s="12">
        <v>0</v>
      </c>
      <c r="L298" s="12">
        <v>0</v>
      </c>
      <c r="M298" s="12">
        <v>0</v>
      </c>
      <c r="N298" s="12">
        <f>+SMar_InfraMR[[#This Row],[A.03.1 -  Longitud de Vías de Explotación No Electrificadas Troncales y Ramales (vía principal) (km)]]+SMar_InfraMR[[#This Row],[A.04.1 -  Longitud de Vías de Explotación Electrificadas Troncales y Ramales (vía principal) (km)]]</f>
        <v>152.33991</v>
      </c>
      <c r="O298" s="12">
        <f>+SMar_InfraMR[[#This Row],[Total Vías (excluido Auxiliares)]]</f>
        <v>152.33991</v>
      </c>
      <c r="P298" s="1">
        <v>21</v>
      </c>
      <c r="Q298" s="1">
        <v>1</v>
      </c>
      <c r="R298" s="1">
        <v>0</v>
      </c>
      <c r="S298" s="1">
        <f t="shared" si="41"/>
        <v>22</v>
      </c>
      <c r="T298" s="1">
        <v>3</v>
      </c>
      <c r="U298" s="1">
        <v>54</v>
      </c>
      <c r="V298" s="1">
        <v>0</v>
      </c>
      <c r="W298" s="1">
        <v>10</v>
      </c>
      <c r="X298" s="1">
        <v>0</v>
      </c>
      <c r="Y298" s="1">
        <f t="shared" si="42"/>
        <v>67</v>
      </c>
      <c r="Z298" s="1">
        <v>21</v>
      </c>
      <c r="AA298" s="1">
        <v>7</v>
      </c>
      <c r="AB298" s="1">
        <f>+SMar_InfraMR[[#This Row],[Total Pasos Vehiculares a Nivel]]</f>
        <v>67</v>
      </c>
      <c r="AC298" s="1">
        <f t="shared" si="43"/>
        <v>95</v>
      </c>
      <c r="AD298" s="1">
        <v>2</v>
      </c>
      <c r="AE298" s="1">
        <v>6</v>
      </c>
      <c r="AF298" s="1">
        <v>20</v>
      </c>
      <c r="AG298" s="1">
        <f t="shared" si="44"/>
        <v>28</v>
      </c>
      <c r="AH298" s="12">
        <v>41.3</v>
      </c>
      <c r="AI298" s="12">
        <v>0</v>
      </c>
      <c r="AJ298" s="12">
        <v>31</v>
      </c>
      <c r="AK298" s="12">
        <f t="shared" si="45"/>
        <v>72.3</v>
      </c>
      <c r="AL298" s="1">
        <v>0</v>
      </c>
      <c r="AM298" s="1">
        <v>0</v>
      </c>
      <c r="AN298" s="1">
        <v>27</v>
      </c>
      <c r="AO298" s="1">
        <f t="shared" si="46"/>
        <v>27</v>
      </c>
      <c r="AP298" s="1">
        <v>0</v>
      </c>
      <c r="AQ298" s="1">
        <v>0</v>
      </c>
      <c r="AR298" s="1">
        <v>0</v>
      </c>
      <c r="AS298" s="1">
        <f t="shared" si="47"/>
        <v>0</v>
      </c>
      <c r="AT298" s="1">
        <v>0</v>
      </c>
      <c r="AU298" s="1">
        <v>0</v>
      </c>
      <c r="AV298" s="1">
        <v>0</v>
      </c>
      <c r="AW298" s="1">
        <f t="shared" si="48"/>
        <v>0</v>
      </c>
      <c r="AX298" s="1">
        <v>160</v>
      </c>
      <c r="AY298" s="1">
        <v>0</v>
      </c>
      <c r="AZ298" s="1">
        <v>0</v>
      </c>
      <c r="BA298" s="1">
        <v>0</v>
      </c>
      <c r="BB298" s="1">
        <v>0</v>
      </c>
      <c r="BC298" s="1">
        <f t="shared" si="49"/>
        <v>160</v>
      </c>
      <c r="BD298" s="1">
        <v>27</v>
      </c>
      <c r="BE298" s="1">
        <v>11</v>
      </c>
      <c r="BF298" s="16">
        <v>1676</v>
      </c>
    </row>
    <row r="299" spans="1:58">
      <c r="A299" s="1">
        <v>2017</v>
      </c>
      <c r="B299" s="1" t="s">
        <v>124</v>
      </c>
      <c r="C299" s="12">
        <v>16.86</v>
      </c>
      <c r="D299" s="12">
        <v>55.44</v>
      </c>
      <c r="E299" s="12">
        <v>0</v>
      </c>
      <c r="F299" s="12">
        <v>0</v>
      </c>
      <c r="G299" s="12">
        <f t="shared" si="40"/>
        <v>72.3</v>
      </c>
      <c r="H299" s="12">
        <f>+SMar_InfraMR[[#This Row],[Total Líneas de Explotación ]]</f>
        <v>72.3</v>
      </c>
      <c r="I299" s="12">
        <f>+SMar_InfraMR[[#This Row],[Total Líneas de Explotación ]]</f>
        <v>72.3</v>
      </c>
      <c r="J299" s="12">
        <v>152.33991</v>
      </c>
      <c r="K299" s="12">
        <v>0</v>
      </c>
      <c r="L299" s="12">
        <v>0</v>
      </c>
      <c r="M299" s="12">
        <v>0</v>
      </c>
      <c r="N299" s="12">
        <f>+SMar_InfraMR[[#This Row],[A.03.1 -  Longitud de Vías de Explotación No Electrificadas Troncales y Ramales (vía principal) (km)]]+SMar_InfraMR[[#This Row],[A.04.1 -  Longitud de Vías de Explotación Electrificadas Troncales y Ramales (vía principal) (km)]]</f>
        <v>152.33991</v>
      </c>
      <c r="O299" s="12">
        <f>+SMar_InfraMR[[#This Row],[Total Vías (excluido Auxiliares)]]</f>
        <v>152.33991</v>
      </c>
      <c r="P299" s="1">
        <v>21</v>
      </c>
      <c r="Q299" s="1">
        <v>1</v>
      </c>
      <c r="R299" s="1">
        <v>0</v>
      </c>
      <c r="S299" s="1">
        <f t="shared" si="41"/>
        <v>22</v>
      </c>
      <c r="T299" s="1">
        <v>3</v>
      </c>
      <c r="U299" s="1">
        <v>54</v>
      </c>
      <c r="V299" s="1">
        <v>0</v>
      </c>
      <c r="W299" s="1">
        <v>10</v>
      </c>
      <c r="X299" s="1">
        <v>0</v>
      </c>
      <c r="Y299" s="1">
        <f t="shared" si="42"/>
        <v>67</v>
      </c>
      <c r="Z299" s="1">
        <v>21</v>
      </c>
      <c r="AA299" s="1">
        <v>7</v>
      </c>
      <c r="AB299" s="1">
        <f>+SMar_InfraMR[[#This Row],[Total Pasos Vehiculares a Nivel]]</f>
        <v>67</v>
      </c>
      <c r="AC299" s="1">
        <f t="shared" si="43"/>
        <v>95</v>
      </c>
      <c r="AD299" s="1">
        <v>2</v>
      </c>
      <c r="AE299" s="1">
        <v>6</v>
      </c>
      <c r="AF299" s="1">
        <v>20</v>
      </c>
      <c r="AG299" s="1">
        <f t="shared" si="44"/>
        <v>28</v>
      </c>
      <c r="AH299" s="12">
        <v>41.3</v>
      </c>
      <c r="AI299" s="12">
        <v>0</v>
      </c>
      <c r="AJ299" s="12">
        <v>31</v>
      </c>
      <c r="AK299" s="12">
        <f t="shared" si="45"/>
        <v>72.3</v>
      </c>
      <c r="AL299" s="1">
        <v>0</v>
      </c>
      <c r="AM299" s="1">
        <v>0</v>
      </c>
      <c r="AN299" s="1">
        <v>27</v>
      </c>
      <c r="AO299" s="1">
        <f t="shared" si="46"/>
        <v>27</v>
      </c>
      <c r="AP299" s="1">
        <v>0</v>
      </c>
      <c r="AQ299" s="1">
        <v>0</v>
      </c>
      <c r="AR299" s="1">
        <v>0</v>
      </c>
      <c r="AS299" s="1">
        <f t="shared" si="47"/>
        <v>0</v>
      </c>
      <c r="AT299" s="1">
        <v>0</v>
      </c>
      <c r="AU299" s="1">
        <v>0</v>
      </c>
      <c r="AV299" s="1">
        <v>0</v>
      </c>
      <c r="AW299" s="1">
        <f t="shared" si="48"/>
        <v>0</v>
      </c>
      <c r="AX299" s="1">
        <v>160</v>
      </c>
      <c r="AY299" s="1">
        <v>0</v>
      </c>
      <c r="AZ299" s="1">
        <v>0</v>
      </c>
      <c r="BA299" s="1">
        <v>0</v>
      </c>
      <c r="BB299" s="1">
        <v>0</v>
      </c>
      <c r="BC299" s="1">
        <f t="shared" si="49"/>
        <v>160</v>
      </c>
      <c r="BD299" s="1">
        <v>27</v>
      </c>
      <c r="BE299" s="1">
        <v>11</v>
      </c>
      <c r="BF299" s="16">
        <v>1676</v>
      </c>
    </row>
    <row r="300" spans="1:58">
      <c r="A300" s="1">
        <v>2017</v>
      </c>
      <c r="B300" s="1" t="s">
        <v>125</v>
      </c>
      <c r="C300" s="12">
        <v>16.86</v>
      </c>
      <c r="D300" s="12">
        <v>55.44</v>
      </c>
      <c r="E300" s="12">
        <v>0</v>
      </c>
      <c r="F300" s="12">
        <v>0</v>
      </c>
      <c r="G300" s="12">
        <f t="shared" si="40"/>
        <v>72.3</v>
      </c>
      <c r="H300" s="12">
        <f>+SMar_InfraMR[[#This Row],[Total Líneas de Explotación ]]</f>
        <v>72.3</v>
      </c>
      <c r="I300" s="12">
        <f>+SMar_InfraMR[[#This Row],[Total Líneas de Explotación ]]</f>
        <v>72.3</v>
      </c>
      <c r="J300" s="12">
        <v>152.33991</v>
      </c>
      <c r="K300" s="12">
        <v>0</v>
      </c>
      <c r="L300" s="12">
        <v>0</v>
      </c>
      <c r="M300" s="12">
        <v>0</v>
      </c>
      <c r="N300" s="12">
        <f>+SMar_InfraMR[[#This Row],[A.03.1 -  Longitud de Vías de Explotación No Electrificadas Troncales y Ramales (vía principal) (km)]]+SMar_InfraMR[[#This Row],[A.04.1 -  Longitud de Vías de Explotación Electrificadas Troncales y Ramales (vía principal) (km)]]</f>
        <v>152.33991</v>
      </c>
      <c r="O300" s="12">
        <f>+SMar_InfraMR[[#This Row],[Total Vías (excluido Auxiliares)]]</f>
        <v>152.33991</v>
      </c>
      <c r="P300" s="1">
        <v>21</v>
      </c>
      <c r="Q300" s="1">
        <v>1</v>
      </c>
      <c r="R300" s="1">
        <v>0</v>
      </c>
      <c r="S300" s="1">
        <f t="shared" si="41"/>
        <v>22</v>
      </c>
      <c r="T300" s="1">
        <v>3</v>
      </c>
      <c r="U300" s="1">
        <v>54</v>
      </c>
      <c r="V300" s="1">
        <v>0</v>
      </c>
      <c r="W300" s="1">
        <v>10</v>
      </c>
      <c r="X300" s="1">
        <v>0</v>
      </c>
      <c r="Y300" s="1">
        <f t="shared" si="42"/>
        <v>67</v>
      </c>
      <c r="Z300" s="1">
        <v>21</v>
      </c>
      <c r="AA300" s="1">
        <v>7</v>
      </c>
      <c r="AB300" s="1">
        <f>+SMar_InfraMR[[#This Row],[Total Pasos Vehiculares a Nivel]]</f>
        <v>67</v>
      </c>
      <c r="AC300" s="1">
        <f t="shared" si="43"/>
        <v>95</v>
      </c>
      <c r="AD300" s="1">
        <v>2</v>
      </c>
      <c r="AE300" s="1">
        <v>6</v>
      </c>
      <c r="AF300" s="1">
        <v>20</v>
      </c>
      <c r="AG300" s="1">
        <f t="shared" si="44"/>
        <v>28</v>
      </c>
      <c r="AH300" s="12">
        <v>41.3</v>
      </c>
      <c r="AI300" s="12">
        <v>0</v>
      </c>
      <c r="AJ300" s="12">
        <v>31</v>
      </c>
      <c r="AK300" s="12">
        <f t="shared" si="45"/>
        <v>72.3</v>
      </c>
      <c r="AL300" s="1">
        <v>0</v>
      </c>
      <c r="AM300" s="1">
        <v>0</v>
      </c>
      <c r="AN300" s="1">
        <v>27</v>
      </c>
      <c r="AO300" s="1">
        <f t="shared" si="46"/>
        <v>27</v>
      </c>
      <c r="AP300" s="1">
        <v>0</v>
      </c>
      <c r="AQ300" s="1">
        <v>0</v>
      </c>
      <c r="AR300" s="1">
        <v>0</v>
      </c>
      <c r="AS300" s="1">
        <f t="shared" si="47"/>
        <v>0</v>
      </c>
      <c r="AT300" s="1">
        <v>0</v>
      </c>
      <c r="AU300" s="1">
        <v>0</v>
      </c>
      <c r="AV300" s="1">
        <v>0</v>
      </c>
      <c r="AW300" s="1">
        <f t="shared" si="48"/>
        <v>0</v>
      </c>
      <c r="AX300" s="1">
        <v>160</v>
      </c>
      <c r="AY300" s="1">
        <v>0</v>
      </c>
      <c r="AZ300" s="1">
        <v>0</v>
      </c>
      <c r="BA300" s="1">
        <v>0</v>
      </c>
      <c r="BB300" s="1">
        <v>0</v>
      </c>
      <c r="BC300" s="1">
        <f t="shared" si="49"/>
        <v>160</v>
      </c>
      <c r="BD300" s="1">
        <v>27</v>
      </c>
      <c r="BE300" s="1">
        <v>11</v>
      </c>
      <c r="BF300" s="16">
        <v>1676</v>
      </c>
    </row>
    <row r="301" spans="1:58">
      <c r="A301" s="1">
        <v>2017</v>
      </c>
      <c r="B301" s="1" t="s">
        <v>126</v>
      </c>
      <c r="C301" s="12">
        <v>16.86</v>
      </c>
      <c r="D301" s="12">
        <v>55.44</v>
      </c>
      <c r="E301" s="12">
        <v>0</v>
      </c>
      <c r="F301" s="12">
        <v>0</v>
      </c>
      <c r="G301" s="12">
        <f t="shared" si="40"/>
        <v>72.3</v>
      </c>
      <c r="H301" s="12">
        <f>+SMar_InfraMR[[#This Row],[Total Líneas de Explotación ]]</f>
        <v>72.3</v>
      </c>
      <c r="I301" s="12">
        <f>+SMar_InfraMR[[#This Row],[Total Líneas de Explotación ]]</f>
        <v>72.3</v>
      </c>
      <c r="J301" s="12">
        <v>152.33991</v>
      </c>
      <c r="K301" s="12">
        <v>0</v>
      </c>
      <c r="L301" s="12">
        <v>0</v>
      </c>
      <c r="M301" s="12">
        <v>0</v>
      </c>
      <c r="N301" s="12">
        <f>+SMar_InfraMR[[#This Row],[A.03.1 -  Longitud de Vías de Explotación No Electrificadas Troncales y Ramales (vía principal) (km)]]+SMar_InfraMR[[#This Row],[A.04.1 -  Longitud de Vías de Explotación Electrificadas Troncales y Ramales (vía principal) (km)]]</f>
        <v>152.33991</v>
      </c>
      <c r="O301" s="12">
        <f>+SMar_InfraMR[[#This Row],[Total Vías (excluido Auxiliares)]]</f>
        <v>152.33991</v>
      </c>
      <c r="P301" s="1">
        <v>21</v>
      </c>
      <c r="Q301" s="1">
        <v>1</v>
      </c>
      <c r="R301" s="1">
        <v>0</v>
      </c>
      <c r="S301" s="1">
        <f t="shared" si="41"/>
        <v>22</v>
      </c>
      <c r="T301" s="1">
        <v>3</v>
      </c>
      <c r="U301" s="1">
        <v>54</v>
      </c>
      <c r="V301" s="1">
        <v>0</v>
      </c>
      <c r="W301" s="1">
        <v>10</v>
      </c>
      <c r="X301" s="1">
        <v>0</v>
      </c>
      <c r="Y301" s="1">
        <f t="shared" si="42"/>
        <v>67</v>
      </c>
      <c r="Z301" s="1">
        <v>21</v>
      </c>
      <c r="AA301" s="1">
        <v>7</v>
      </c>
      <c r="AB301" s="1">
        <f>+SMar_InfraMR[[#This Row],[Total Pasos Vehiculares a Nivel]]</f>
        <v>67</v>
      </c>
      <c r="AC301" s="1">
        <f t="shared" si="43"/>
        <v>95</v>
      </c>
      <c r="AD301" s="1">
        <v>2</v>
      </c>
      <c r="AE301" s="1">
        <v>6</v>
      </c>
      <c r="AF301" s="1">
        <v>20</v>
      </c>
      <c r="AG301" s="1">
        <f t="shared" si="44"/>
        <v>28</v>
      </c>
      <c r="AH301" s="12">
        <v>41.3</v>
      </c>
      <c r="AI301" s="12">
        <v>0</v>
      </c>
      <c r="AJ301" s="12">
        <v>31</v>
      </c>
      <c r="AK301" s="12">
        <f t="shared" si="45"/>
        <v>72.3</v>
      </c>
      <c r="AL301" s="1">
        <v>0</v>
      </c>
      <c r="AM301" s="1">
        <v>0</v>
      </c>
      <c r="AN301" s="1">
        <v>27</v>
      </c>
      <c r="AO301" s="1">
        <f t="shared" si="46"/>
        <v>27</v>
      </c>
      <c r="AP301" s="1">
        <v>0</v>
      </c>
      <c r="AQ301" s="1">
        <v>0</v>
      </c>
      <c r="AR301" s="1">
        <v>0</v>
      </c>
      <c r="AS301" s="1">
        <f t="shared" si="47"/>
        <v>0</v>
      </c>
      <c r="AT301" s="1">
        <v>0</v>
      </c>
      <c r="AU301" s="1">
        <v>0</v>
      </c>
      <c r="AV301" s="1">
        <v>0</v>
      </c>
      <c r="AW301" s="1">
        <f t="shared" si="48"/>
        <v>0</v>
      </c>
      <c r="AX301" s="1">
        <v>160</v>
      </c>
      <c r="AY301" s="1">
        <v>0</v>
      </c>
      <c r="AZ301" s="1">
        <v>0</v>
      </c>
      <c r="BA301" s="1">
        <v>0</v>
      </c>
      <c r="BB301" s="1">
        <v>0</v>
      </c>
      <c r="BC301" s="1">
        <f t="shared" si="49"/>
        <v>160</v>
      </c>
      <c r="BD301" s="1">
        <v>27</v>
      </c>
      <c r="BE301" s="1">
        <v>11</v>
      </c>
      <c r="BF301" s="16">
        <v>1676</v>
      </c>
    </row>
    <row r="302" spans="1:58">
      <c r="A302" s="1">
        <v>2018</v>
      </c>
      <c r="B302" s="1" t="s">
        <v>115</v>
      </c>
      <c r="C302" s="12">
        <v>16.86</v>
      </c>
      <c r="D302" s="12">
        <v>55.44</v>
      </c>
      <c r="E302" s="12">
        <v>0</v>
      </c>
      <c r="F302" s="12">
        <v>0</v>
      </c>
      <c r="G302" s="12">
        <f t="shared" si="40"/>
        <v>72.3</v>
      </c>
      <c r="H302" s="12">
        <f>+SMar_InfraMR[[#This Row],[Total Líneas de Explotación ]]</f>
        <v>72.3</v>
      </c>
      <c r="I302" s="12">
        <f>+SMar_InfraMR[[#This Row],[Total Líneas de Explotación ]]</f>
        <v>72.3</v>
      </c>
      <c r="J302" s="12">
        <v>152.33991</v>
      </c>
      <c r="K302" s="12">
        <v>0</v>
      </c>
      <c r="L302" s="12">
        <v>0</v>
      </c>
      <c r="M302" s="12">
        <v>0</v>
      </c>
      <c r="N302" s="12">
        <f>+SMar_InfraMR[[#This Row],[A.03.1 -  Longitud de Vías de Explotación No Electrificadas Troncales y Ramales (vía principal) (km)]]+SMar_InfraMR[[#This Row],[A.04.1 -  Longitud de Vías de Explotación Electrificadas Troncales y Ramales (vía principal) (km)]]</f>
        <v>152.33991</v>
      </c>
      <c r="O302" s="12">
        <f>+SMar_InfraMR[[#This Row],[Total Vías (excluido Auxiliares)]]</f>
        <v>152.33991</v>
      </c>
      <c r="P302" s="1">
        <v>21</v>
      </c>
      <c r="Q302" s="1">
        <v>1</v>
      </c>
      <c r="R302" s="1">
        <v>0</v>
      </c>
      <c r="S302" s="1">
        <f t="shared" si="41"/>
        <v>22</v>
      </c>
      <c r="T302" s="1">
        <v>3</v>
      </c>
      <c r="U302" s="1">
        <v>54</v>
      </c>
      <c r="V302" s="1">
        <v>0</v>
      </c>
      <c r="W302" s="1">
        <v>10</v>
      </c>
      <c r="X302" s="1">
        <v>0</v>
      </c>
      <c r="Y302" s="1">
        <f t="shared" si="42"/>
        <v>67</v>
      </c>
      <c r="Z302" s="1">
        <v>21</v>
      </c>
      <c r="AA302" s="1">
        <v>7</v>
      </c>
      <c r="AB302" s="1">
        <f>+SMar_InfraMR[[#This Row],[Total Pasos Vehiculares a Nivel]]</f>
        <v>67</v>
      </c>
      <c r="AC302" s="1">
        <f t="shared" si="43"/>
        <v>95</v>
      </c>
      <c r="AD302" s="1">
        <v>2</v>
      </c>
      <c r="AE302" s="1">
        <v>6</v>
      </c>
      <c r="AF302" s="1">
        <v>20</v>
      </c>
      <c r="AG302" s="1">
        <f t="shared" si="44"/>
        <v>28</v>
      </c>
      <c r="AH302" s="12">
        <v>41.3</v>
      </c>
      <c r="AI302" s="12">
        <v>0</v>
      </c>
      <c r="AJ302" s="12">
        <v>31</v>
      </c>
      <c r="AK302" s="12">
        <f t="shared" si="45"/>
        <v>72.3</v>
      </c>
      <c r="AL302" s="1">
        <v>0</v>
      </c>
      <c r="AM302" s="1">
        <v>0</v>
      </c>
      <c r="AN302" s="1">
        <v>27</v>
      </c>
      <c r="AO302" s="1">
        <f t="shared" si="46"/>
        <v>27</v>
      </c>
      <c r="AP302" s="1">
        <v>0</v>
      </c>
      <c r="AQ302" s="1">
        <v>0</v>
      </c>
      <c r="AR302" s="1">
        <v>0</v>
      </c>
      <c r="AS302" s="1">
        <f t="shared" si="47"/>
        <v>0</v>
      </c>
      <c r="AT302" s="1">
        <v>0</v>
      </c>
      <c r="AU302" s="1">
        <v>0</v>
      </c>
      <c r="AV302" s="1">
        <v>0</v>
      </c>
      <c r="AW302" s="1">
        <f t="shared" si="48"/>
        <v>0</v>
      </c>
      <c r="AX302" s="1">
        <v>160</v>
      </c>
      <c r="AY302" s="1">
        <v>0</v>
      </c>
      <c r="AZ302" s="1">
        <v>0</v>
      </c>
      <c r="BA302" s="1">
        <v>0</v>
      </c>
      <c r="BB302" s="1">
        <v>0</v>
      </c>
      <c r="BC302" s="1">
        <f t="shared" si="49"/>
        <v>160</v>
      </c>
      <c r="BD302" s="1">
        <v>27</v>
      </c>
      <c r="BE302" s="1">
        <v>11</v>
      </c>
      <c r="BF302" s="16">
        <v>1676</v>
      </c>
    </row>
    <row r="303" spans="1:58">
      <c r="A303" s="1">
        <v>2018</v>
      </c>
      <c r="B303" s="1" t="s">
        <v>116</v>
      </c>
      <c r="C303" s="12">
        <v>16.86</v>
      </c>
      <c r="D303" s="12">
        <v>55.44</v>
      </c>
      <c r="E303" s="12">
        <v>0</v>
      </c>
      <c r="F303" s="12">
        <v>0</v>
      </c>
      <c r="G303" s="12">
        <f t="shared" si="40"/>
        <v>72.3</v>
      </c>
      <c r="H303" s="12">
        <f>+SMar_InfraMR[[#This Row],[Total Líneas de Explotación ]]</f>
        <v>72.3</v>
      </c>
      <c r="I303" s="12">
        <f>+SMar_InfraMR[[#This Row],[Total Líneas de Explotación ]]</f>
        <v>72.3</v>
      </c>
      <c r="J303" s="12">
        <v>152.33991</v>
      </c>
      <c r="K303" s="12">
        <v>0</v>
      </c>
      <c r="L303" s="12">
        <v>0</v>
      </c>
      <c r="M303" s="12">
        <v>0</v>
      </c>
      <c r="N303" s="12">
        <f>+SMar_InfraMR[[#This Row],[A.03.1 -  Longitud de Vías de Explotación No Electrificadas Troncales y Ramales (vía principal) (km)]]+SMar_InfraMR[[#This Row],[A.04.1 -  Longitud de Vías de Explotación Electrificadas Troncales y Ramales (vía principal) (km)]]</f>
        <v>152.33991</v>
      </c>
      <c r="O303" s="12">
        <f>+SMar_InfraMR[[#This Row],[Total Vías (excluido Auxiliares)]]</f>
        <v>152.33991</v>
      </c>
      <c r="P303" s="1">
        <v>21</v>
      </c>
      <c r="Q303" s="1">
        <v>1</v>
      </c>
      <c r="R303" s="1">
        <v>0</v>
      </c>
      <c r="S303" s="1">
        <f t="shared" si="41"/>
        <v>22</v>
      </c>
      <c r="T303" s="1">
        <v>3</v>
      </c>
      <c r="U303" s="1">
        <v>54</v>
      </c>
      <c r="V303" s="1">
        <v>0</v>
      </c>
      <c r="W303" s="1">
        <v>10</v>
      </c>
      <c r="X303" s="1">
        <v>0</v>
      </c>
      <c r="Y303" s="1">
        <f t="shared" si="42"/>
        <v>67</v>
      </c>
      <c r="Z303" s="1">
        <v>21</v>
      </c>
      <c r="AA303" s="1">
        <v>7</v>
      </c>
      <c r="AB303" s="1">
        <f>+SMar_InfraMR[[#This Row],[Total Pasos Vehiculares a Nivel]]</f>
        <v>67</v>
      </c>
      <c r="AC303" s="1">
        <f t="shared" si="43"/>
        <v>95</v>
      </c>
      <c r="AD303" s="1">
        <v>2</v>
      </c>
      <c r="AE303" s="1">
        <v>6</v>
      </c>
      <c r="AF303" s="1">
        <v>20</v>
      </c>
      <c r="AG303" s="1">
        <f t="shared" si="44"/>
        <v>28</v>
      </c>
      <c r="AH303" s="12">
        <v>41.3</v>
      </c>
      <c r="AI303" s="12">
        <v>0</v>
      </c>
      <c r="AJ303" s="12">
        <v>31</v>
      </c>
      <c r="AK303" s="12">
        <f t="shared" si="45"/>
        <v>72.3</v>
      </c>
      <c r="AL303" s="1">
        <v>0</v>
      </c>
      <c r="AM303" s="1">
        <v>0</v>
      </c>
      <c r="AN303" s="1">
        <v>27</v>
      </c>
      <c r="AO303" s="1">
        <f t="shared" si="46"/>
        <v>27</v>
      </c>
      <c r="AP303" s="1">
        <v>0</v>
      </c>
      <c r="AQ303" s="1">
        <v>0</v>
      </c>
      <c r="AR303" s="1">
        <v>0</v>
      </c>
      <c r="AS303" s="1">
        <f t="shared" si="47"/>
        <v>0</v>
      </c>
      <c r="AT303" s="1">
        <v>0</v>
      </c>
      <c r="AU303" s="1">
        <v>0</v>
      </c>
      <c r="AV303" s="1">
        <v>0</v>
      </c>
      <c r="AW303" s="1">
        <f t="shared" si="48"/>
        <v>0</v>
      </c>
      <c r="AX303" s="1">
        <v>160</v>
      </c>
      <c r="AY303" s="1">
        <v>0</v>
      </c>
      <c r="AZ303" s="1">
        <v>0</v>
      </c>
      <c r="BA303" s="1">
        <v>0</v>
      </c>
      <c r="BB303" s="1">
        <v>0</v>
      </c>
      <c r="BC303" s="1">
        <f t="shared" si="49"/>
        <v>160</v>
      </c>
      <c r="BD303" s="1">
        <v>27</v>
      </c>
      <c r="BE303" s="1">
        <v>11</v>
      </c>
      <c r="BF303" s="16">
        <v>1676</v>
      </c>
    </row>
    <row r="304" spans="1:58">
      <c r="A304" s="1">
        <v>2018</v>
      </c>
      <c r="B304" s="1" t="s">
        <v>117</v>
      </c>
      <c r="C304" s="12">
        <v>16.86</v>
      </c>
      <c r="D304" s="12">
        <v>55.44</v>
      </c>
      <c r="E304" s="12">
        <v>0</v>
      </c>
      <c r="F304" s="12">
        <v>0</v>
      </c>
      <c r="G304" s="12">
        <f t="shared" si="40"/>
        <v>72.3</v>
      </c>
      <c r="H304" s="12">
        <f>+SMar_InfraMR[[#This Row],[Total Líneas de Explotación ]]</f>
        <v>72.3</v>
      </c>
      <c r="I304" s="12">
        <f>+SMar_InfraMR[[#This Row],[Total Líneas de Explotación ]]</f>
        <v>72.3</v>
      </c>
      <c r="J304" s="12">
        <v>152.33991</v>
      </c>
      <c r="K304" s="12">
        <v>0</v>
      </c>
      <c r="L304" s="12">
        <v>0</v>
      </c>
      <c r="M304" s="12">
        <v>0</v>
      </c>
      <c r="N304" s="12">
        <f>+SMar_InfraMR[[#This Row],[A.03.1 -  Longitud de Vías de Explotación No Electrificadas Troncales y Ramales (vía principal) (km)]]+SMar_InfraMR[[#This Row],[A.04.1 -  Longitud de Vías de Explotación Electrificadas Troncales y Ramales (vía principal) (km)]]</f>
        <v>152.33991</v>
      </c>
      <c r="O304" s="12">
        <f>+SMar_InfraMR[[#This Row],[Total Vías (excluido Auxiliares)]]</f>
        <v>152.33991</v>
      </c>
      <c r="P304" s="1">
        <v>21</v>
      </c>
      <c r="Q304" s="1">
        <v>1</v>
      </c>
      <c r="R304" s="1">
        <v>0</v>
      </c>
      <c r="S304" s="1">
        <f t="shared" si="41"/>
        <v>22</v>
      </c>
      <c r="T304" s="1">
        <v>3</v>
      </c>
      <c r="U304" s="1">
        <v>54</v>
      </c>
      <c r="V304" s="1">
        <v>0</v>
      </c>
      <c r="W304" s="1">
        <v>10</v>
      </c>
      <c r="X304" s="1">
        <v>0</v>
      </c>
      <c r="Y304" s="1">
        <f t="shared" si="42"/>
        <v>67</v>
      </c>
      <c r="Z304" s="1">
        <v>21</v>
      </c>
      <c r="AA304" s="1">
        <v>7</v>
      </c>
      <c r="AB304" s="1">
        <f>+SMar_InfraMR[[#This Row],[Total Pasos Vehiculares a Nivel]]</f>
        <v>67</v>
      </c>
      <c r="AC304" s="1">
        <f t="shared" si="43"/>
        <v>95</v>
      </c>
      <c r="AD304" s="1">
        <v>2</v>
      </c>
      <c r="AE304" s="1">
        <v>6</v>
      </c>
      <c r="AF304" s="1">
        <v>20</v>
      </c>
      <c r="AG304" s="1">
        <f t="shared" si="44"/>
        <v>28</v>
      </c>
      <c r="AH304" s="12">
        <v>41.3</v>
      </c>
      <c r="AI304" s="12">
        <v>0</v>
      </c>
      <c r="AJ304" s="12">
        <v>31</v>
      </c>
      <c r="AK304" s="12">
        <f t="shared" si="45"/>
        <v>72.3</v>
      </c>
      <c r="AL304" s="1">
        <v>0</v>
      </c>
      <c r="AM304" s="1">
        <v>0</v>
      </c>
      <c r="AN304" s="1">
        <v>27</v>
      </c>
      <c r="AO304" s="1">
        <f t="shared" si="46"/>
        <v>27</v>
      </c>
      <c r="AP304" s="1">
        <v>0</v>
      </c>
      <c r="AQ304" s="1">
        <v>0</v>
      </c>
      <c r="AR304" s="1">
        <v>0</v>
      </c>
      <c r="AS304" s="1">
        <f t="shared" si="47"/>
        <v>0</v>
      </c>
      <c r="AT304" s="1">
        <v>0</v>
      </c>
      <c r="AU304" s="1">
        <v>0</v>
      </c>
      <c r="AV304" s="1">
        <v>0</v>
      </c>
      <c r="AW304" s="1">
        <f t="shared" si="48"/>
        <v>0</v>
      </c>
      <c r="AX304" s="1">
        <v>160</v>
      </c>
      <c r="AY304" s="1">
        <v>0</v>
      </c>
      <c r="AZ304" s="1">
        <v>0</v>
      </c>
      <c r="BA304" s="1">
        <v>0</v>
      </c>
      <c r="BB304" s="1">
        <v>0</v>
      </c>
      <c r="BC304" s="1">
        <f t="shared" si="49"/>
        <v>160</v>
      </c>
      <c r="BD304" s="1">
        <v>27</v>
      </c>
      <c r="BE304" s="1">
        <v>11</v>
      </c>
      <c r="BF304" s="16">
        <v>1676</v>
      </c>
    </row>
    <row r="305" spans="1:58">
      <c r="A305" s="1">
        <v>2018</v>
      </c>
      <c r="B305" s="1" t="s">
        <v>118</v>
      </c>
      <c r="C305" s="12">
        <v>16.86</v>
      </c>
      <c r="D305" s="12">
        <v>55.44</v>
      </c>
      <c r="E305" s="12">
        <v>0</v>
      </c>
      <c r="F305" s="12">
        <v>0</v>
      </c>
      <c r="G305" s="12">
        <f t="shared" si="40"/>
        <v>72.3</v>
      </c>
      <c r="H305" s="12">
        <f>+SMar_InfraMR[[#This Row],[Total Líneas de Explotación ]]</f>
        <v>72.3</v>
      </c>
      <c r="I305" s="12">
        <f>+SMar_InfraMR[[#This Row],[Total Líneas de Explotación ]]</f>
        <v>72.3</v>
      </c>
      <c r="J305" s="12">
        <v>152.33991</v>
      </c>
      <c r="K305" s="12">
        <v>0</v>
      </c>
      <c r="L305" s="12">
        <v>0</v>
      </c>
      <c r="M305" s="12">
        <v>0</v>
      </c>
      <c r="N305" s="12">
        <f>+SMar_InfraMR[[#This Row],[A.03.1 -  Longitud de Vías de Explotación No Electrificadas Troncales y Ramales (vía principal) (km)]]+SMar_InfraMR[[#This Row],[A.04.1 -  Longitud de Vías de Explotación Electrificadas Troncales y Ramales (vía principal) (km)]]</f>
        <v>152.33991</v>
      </c>
      <c r="O305" s="12">
        <f>+SMar_InfraMR[[#This Row],[Total Vías (excluido Auxiliares)]]</f>
        <v>152.33991</v>
      </c>
      <c r="P305" s="1">
        <v>21</v>
      </c>
      <c r="Q305" s="1">
        <v>1</v>
      </c>
      <c r="R305" s="1">
        <v>0</v>
      </c>
      <c r="S305" s="1">
        <f t="shared" si="41"/>
        <v>22</v>
      </c>
      <c r="T305" s="1">
        <v>3</v>
      </c>
      <c r="U305" s="1">
        <v>54</v>
      </c>
      <c r="V305" s="1">
        <v>0</v>
      </c>
      <c r="W305" s="1">
        <v>10</v>
      </c>
      <c r="X305" s="1">
        <v>0</v>
      </c>
      <c r="Y305" s="1">
        <f t="shared" si="42"/>
        <v>67</v>
      </c>
      <c r="Z305" s="1">
        <v>21</v>
      </c>
      <c r="AA305" s="1">
        <v>7</v>
      </c>
      <c r="AB305" s="1">
        <f>+SMar_InfraMR[[#This Row],[Total Pasos Vehiculares a Nivel]]</f>
        <v>67</v>
      </c>
      <c r="AC305" s="1">
        <f t="shared" si="43"/>
        <v>95</v>
      </c>
      <c r="AD305" s="1">
        <v>2</v>
      </c>
      <c r="AE305" s="1">
        <v>6</v>
      </c>
      <c r="AF305" s="1">
        <v>20</v>
      </c>
      <c r="AG305" s="1">
        <f t="shared" si="44"/>
        <v>28</v>
      </c>
      <c r="AH305" s="12">
        <v>41.3</v>
      </c>
      <c r="AI305" s="12">
        <v>0</v>
      </c>
      <c r="AJ305" s="12">
        <v>31</v>
      </c>
      <c r="AK305" s="12">
        <f t="shared" si="45"/>
        <v>72.3</v>
      </c>
      <c r="AL305" s="1">
        <v>0</v>
      </c>
      <c r="AM305" s="1">
        <v>0</v>
      </c>
      <c r="AN305" s="1">
        <v>27</v>
      </c>
      <c r="AO305" s="1">
        <f t="shared" si="46"/>
        <v>27</v>
      </c>
      <c r="AP305" s="1">
        <v>0</v>
      </c>
      <c r="AQ305" s="1">
        <v>0</v>
      </c>
      <c r="AR305" s="1">
        <v>0</v>
      </c>
      <c r="AS305" s="1">
        <f t="shared" si="47"/>
        <v>0</v>
      </c>
      <c r="AT305" s="1">
        <v>0</v>
      </c>
      <c r="AU305" s="1">
        <v>0</v>
      </c>
      <c r="AV305" s="1">
        <v>0</v>
      </c>
      <c r="AW305" s="1">
        <f t="shared" si="48"/>
        <v>0</v>
      </c>
      <c r="AX305" s="1">
        <v>160</v>
      </c>
      <c r="AY305" s="1">
        <v>0</v>
      </c>
      <c r="AZ305" s="1">
        <v>0</v>
      </c>
      <c r="BA305" s="1">
        <v>0</v>
      </c>
      <c r="BB305" s="1">
        <v>0</v>
      </c>
      <c r="BC305" s="1">
        <f t="shared" si="49"/>
        <v>160</v>
      </c>
      <c r="BD305" s="1">
        <v>27</v>
      </c>
      <c r="BE305" s="1">
        <v>11</v>
      </c>
      <c r="BF305" s="16">
        <v>1676</v>
      </c>
    </row>
    <row r="306" spans="1:58">
      <c r="A306" s="1">
        <v>2018</v>
      </c>
      <c r="B306" s="1" t="s">
        <v>119</v>
      </c>
      <c r="C306" s="12">
        <v>16.86</v>
      </c>
      <c r="D306" s="12">
        <v>55.44</v>
      </c>
      <c r="E306" s="12">
        <v>0</v>
      </c>
      <c r="F306" s="12">
        <v>0</v>
      </c>
      <c r="G306" s="12">
        <f t="shared" si="40"/>
        <v>72.3</v>
      </c>
      <c r="H306" s="12">
        <f>+SMar_InfraMR[[#This Row],[Total Líneas de Explotación ]]</f>
        <v>72.3</v>
      </c>
      <c r="I306" s="12">
        <f>+SMar_InfraMR[[#This Row],[Total Líneas de Explotación ]]</f>
        <v>72.3</v>
      </c>
      <c r="J306" s="12">
        <v>152.33991</v>
      </c>
      <c r="K306" s="12">
        <v>0</v>
      </c>
      <c r="L306" s="12">
        <v>0</v>
      </c>
      <c r="M306" s="12">
        <v>0</v>
      </c>
      <c r="N306" s="12">
        <f>+SMar_InfraMR[[#This Row],[A.03.1 -  Longitud de Vías de Explotación No Electrificadas Troncales y Ramales (vía principal) (km)]]+SMar_InfraMR[[#This Row],[A.04.1 -  Longitud de Vías de Explotación Electrificadas Troncales y Ramales (vía principal) (km)]]</f>
        <v>152.33991</v>
      </c>
      <c r="O306" s="12">
        <f>+SMar_InfraMR[[#This Row],[Total Vías (excluido Auxiliares)]]</f>
        <v>152.33991</v>
      </c>
      <c r="P306" s="1">
        <v>21</v>
      </c>
      <c r="Q306" s="1">
        <v>1</v>
      </c>
      <c r="R306" s="1">
        <v>0</v>
      </c>
      <c r="S306" s="1">
        <f t="shared" si="41"/>
        <v>22</v>
      </c>
      <c r="T306" s="1">
        <v>3</v>
      </c>
      <c r="U306" s="1">
        <v>54</v>
      </c>
      <c r="V306" s="1">
        <v>0</v>
      </c>
      <c r="W306" s="1">
        <v>10</v>
      </c>
      <c r="X306" s="1">
        <v>0</v>
      </c>
      <c r="Y306" s="1">
        <f t="shared" si="42"/>
        <v>67</v>
      </c>
      <c r="Z306" s="1">
        <v>21</v>
      </c>
      <c r="AA306" s="1">
        <v>7</v>
      </c>
      <c r="AB306" s="1">
        <f>+SMar_InfraMR[[#This Row],[Total Pasos Vehiculares a Nivel]]</f>
        <v>67</v>
      </c>
      <c r="AC306" s="1">
        <f t="shared" si="43"/>
        <v>95</v>
      </c>
      <c r="AD306" s="1">
        <v>2</v>
      </c>
      <c r="AE306" s="1">
        <v>6</v>
      </c>
      <c r="AF306" s="1">
        <v>20</v>
      </c>
      <c r="AG306" s="1">
        <f t="shared" si="44"/>
        <v>28</v>
      </c>
      <c r="AH306" s="12">
        <v>41.3</v>
      </c>
      <c r="AI306" s="12">
        <v>0</v>
      </c>
      <c r="AJ306" s="12">
        <v>31</v>
      </c>
      <c r="AK306" s="12">
        <f t="shared" si="45"/>
        <v>72.3</v>
      </c>
      <c r="AL306" s="1">
        <v>0</v>
      </c>
      <c r="AM306" s="1">
        <v>0</v>
      </c>
      <c r="AN306" s="1">
        <v>27</v>
      </c>
      <c r="AO306" s="1">
        <f t="shared" si="46"/>
        <v>27</v>
      </c>
      <c r="AP306" s="1">
        <v>0</v>
      </c>
      <c r="AQ306" s="1">
        <v>0</v>
      </c>
      <c r="AR306" s="1">
        <v>0</v>
      </c>
      <c r="AS306" s="1">
        <f t="shared" si="47"/>
        <v>0</v>
      </c>
      <c r="AT306" s="1">
        <v>0</v>
      </c>
      <c r="AU306" s="1">
        <v>0</v>
      </c>
      <c r="AV306" s="1">
        <v>0</v>
      </c>
      <c r="AW306" s="1">
        <f t="shared" si="48"/>
        <v>0</v>
      </c>
      <c r="AX306" s="1">
        <v>160</v>
      </c>
      <c r="AY306" s="1">
        <v>0</v>
      </c>
      <c r="AZ306" s="1">
        <v>0</v>
      </c>
      <c r="BA306" s="1">
        <v>0</v>
      </c>
      <c r="BB306" s="1">
        <v>0</v>
      </c>
      <c r="BC306" s="1">
        <f t="shared" si="49"/>
        <v>160</v>
      </c>
      <c r="BD306" s="1">
        <v>27</v>
      </c>
      <c r="BE306" s="1">
        <v>11</v>
      </c>
      <c r="BF306" s="16">
        <v>1676</v>
      </c>
    </row>
    <row r="307" spans="1:58">
      <c r="A307" s="1">
        <v>2018</v>
      </c>
      <c r="B307" s="1" t="s">
        <v>120</v>
      </c>
      <c r="C307" s="12">
        <v>16.86</v>
      </c>
      <c r="D307" s="12">
        <v>55.44</v>
      </c>
      <c r="E307" s="12">
        <v>0</v>
      </c>
      <c r="F307" s="12">
        <v>0</v>
      </c>
      <c r="G307" s="12">
        <f t="shared" si="40"/>
        <v>72.3</v>
      </c>
      <c r="H307" s="12">
        <f>+SMar_InfraMR[[#This Row],[Total Líneas de Explotación ]]</f>
        <v>72.3</v>
      </c>
      <c r="I307" s="12">
        <f>+SMar_InfraMR[[#This Row],[Total Líneas de Explotación ]]</f>
        <v>72.3</v>
      </c>
      <c r="J307" s="12">
        <v>152.33991</v>
      </c>
      <c r="K307" s="12">
        <v>0</v>
      </c>
      <c r="L307" s="12">
        <v>0</v>
      </c>
      <c r="M307" s="12">
        <v>0</v>
      </c>
      <c r="N307" s="12">
        <f>+SMar_InfraMR[[#This Row],[A.03.1 -  Longitud de Vías de Explotación No Electrificadas Troncales y Ramales (vía principal) (km)]]+SMar_InfraMR[[#This Row],[A.04.1 -  Longitud de Vías de Explotación Electrificadas Troncales y Ramales (vía principal) (km)]]</f>
        <v>152.33991</v>
      </c>
      <c r="O307" s="12">
        <f>+SMar_InfraMR[[#This Row],[Total Vías (excluido Auxiliares)]]</f>
        <v>152.33991</v>
      </c>
      <c r="P307" s="1">
        <v>21</v>
      </c>
      <c r="Q307" s="1">
        <v>1</v>
      </c>
      <c r="R307" s="1">
        <v>0</v>
      </c>
      <c r="S307" s="1">
        <f t="shared" si="41"/>
        <v>22</v>
      </c>
      <c r="T307" s="1">
        <v>3</v>
      </c>
      <c r="U307" s="1">
        <v>54</v>
      </c>
      <c r="V307" s="1">
        <v>0</v>
      </c>
      <c r="W307" s="1">
        <v>10</v>
      </c>
      <c r="X307" s="1">
        <v>0</v>
      </c>
      <c r="Y307" s="1">
        <f t="shared" si="42"/>
        <v>67</v>
      </c>
      <c r="Z307" s="1">
        <v>21</v>
      </c>
      <c r="AA307" s="1">
        <v>7</v>
      </c>
      <c r="AB307" s="1">
        <f>+SMar_InfraMR[[#This Row],[Total Pasos Vehiculares a Nivel]]</f>
        <v>67</v>
      </c>
      <c r="AC307" s="1">
        <f t="shared" si="43"/>
        <v>95</v>
      </c>
      <c r="AD307" s="1">
        <v>2</v>
      </c>
      <c r="AE307" s="1">
        <v>6</v>
      </c>
      <c r="AF307" s="1">
        <v>20</v>
      </c>
      <c r="AG307" s="1">
        <f t="shared" si="44"/>
        <v>28</v>
      </c>
      <c r="AH307" s="12">
        <v>41.3</v>
      </c>
      <c r="AI307" s="12">
        <v>0</v>
      </c>
      <c r="AJ307" s="12">
        <v>31</v>
      </c>
      <c r="AK307" s="12">
        <f t="shared" si="45"/>
        <v>72.3</v>
      </c>
      <c r="AL307" s="1">
        <v>0</v>
      </c>
      <c r="AM307" s="1">
        <v>0</v>
      </c>
      <c r="AN307" s="1">
        <v>27</v>
      </c>
      <c r="AO307" s="1">
        <f t="shared" si="46"/>
        <v>27</v>
      </c>
      <c r="AP307" s="1">
        <v>0</v>
      </c>
      <c r="AQ307" s="1">
        <v>0</v>
      </c>
      <c r="AR307" s="1">
        <v>0</v>
      </c>
      <c r="AS307" s="1">
        <f t="shared" si="47"/>
        <v>0</v>
      </c>
      <c r="AT307" s="1">
        <v>0</v>
      </c>
      <c r="AU307" s="1">
        <v>0</v>
      </c>
      <c r="AV307" s="1">
        <v>0</v>
      </c>
      <c r="AW307" s="1">
        <f t="shared" si="48"/>
        <v>0</v>
      </c>
      <c r="AX307" s="1">
        <v>160</v>
      </c>
      <c r="AY307" s="1">
        <v>0</v>
      </c>
      <c r="AZ307" s="1">
        <v>0</v>
      </c>
      <c r="BA307" s="1">
        <v>0</v>
      </c>
      <c r="BB307" s="1">
        <v>0</v>
      </c>
      <c r="BC307" s="1">
        <f t="shared" si="49"/>
        <v>160</v>
      </c>
      <c r="BD307" s="1">
        <v>27</v>
      </c>
      <c r="BE307" s="1">
        <v>11</v>
      </c>
      <c r="BF307" s="16">
        <v>1676</v>
      </c>
    </row>
    <row r="308" spans="1:58">
      <c r="A308" s="1">
        <v>2018</v>
      </c>
      <c r="B308" s="1" t="s">
        <v>121</v>
      </c>
      <c r="C308" s="12">
        <v>16.86</v>
      </c>
      <c r="D308" s="12">
        <v>55.44</v>
      </c>
      <c r="E308" s="12">
        <v>0</v>
      </c>
      <c r="F308" s="12">
        <v>0</v>
      </c>
      <c r="G308" s="12">
        <f t="shared" si="40"/>
        <v>72.3</v>
      </c>
      <c r="H308" s="12">
        <f>+SMar_InfraMR[[#This Row],[Total Líneas de Explotación ]]</f>
        <v>72.3</v>
      </c>
      <c r="I308" s="12">
        <f>+SMar_InfraMR[[#This Row],[Total Líneas de Explotación ]]</f>
        <v>72.3</v>
      </c>
      <c r="J308" s="12">
        <v>152.33991</v>
      </c>
      <c r="K308" s="12">
        <v>0</v>
      </c>
      <c r="L308" s="12">
        <v>0</v>
      </c>
      <c r="M308" s="12">
        <v>0</v>
      </c>
      <c r="N308" s="12">
        <f>+SMar_InfraMR[[#This Row],[A.03.1 -  Longitud de Vías de Explotación No Electrificadas Troncales y Ramales (vía principal) (km)]]+SMar_InfraMR[[#This Row],[A.04.1 -  Longitud de Vías de Explotación Electrificadas Troncales y Ramales (vía principal) (km)]]</f>
        <v>152.33991</v>
      </c>
      <c r="O308" s="12">
        <f>+SMar_InfraMR[[#This Row],[Total Vías (excluido Auxiliares)]]</f>
        <v>152.33991</v>
      </c>
      <c r="P308" s="1">
        <v>21</v>
      </c>
      <c r="Q308" s="1">
        <v>1</v>
      </c>
      <c r="R308" s="1">
        <v>0</v>
      </c>
      <c r="S308" s="1">
        <f t="shared" si="41"/>
        <v>22</v>
      </c>
      <c r="T308" s="1">
        <v>3</v>
      </c>
      <c r="U308" s="1">
        <v>54</v>
      </c>
      <c r="V308" s="1">
        <v>0</v>
      </c>
      <c r="W308" s="1">
        <v>10</v>
      </c>
      <c r="X308" s="1">
        <v>0</v>
      </c>
      <c r="Y308" s="1">
        <f t="shared" si="42"/>
        <v>67</v>
      </c>
      <c r="Z308" s="1">
        <v>21</v>
      </c>
      <c r="AA308" s="1">
        <v>7</v>
      </c>
      <c r="AB308" s="1">
        <f>+SMar_InfraMR[[#This Row],[Total Pasos Vehiculares a Nivel]]</f>
        <v>67</v>
      </c>
      <c r="AC308" s="1">
        <f t="shared" si="43"/>
        <v>95</v>
      </c>
      <c r="AD308" s="1">
        <v>2</v>
      </c>
      <c r="AE308" s="1">
        <v>6</v>
      </c>
      <c r="AF308" s="1">
        <v>20</v>
      </c>
      <c r="AG308" s="1">
        <f t="shared" si="44"/>
        <v>28</v>
      </c>
      <c r="AH308" s="12">
        <v>41.3</v>
      </c>
      <c r="AI308" s="12">
        <v>0</v>
      </c>
      <c r="AJ308" s="12">
        <v>31</v>
      </c>
      <c r="AK308" s="12">
        <f t="shared" si="45"/>
        <v>72.3</v>
      </c>
      <c r="AL308" s="1">
        <v>0</v>
      </c>
      <c r="AM308" s="1">
        <v>0</v>
      </c>
      <c r="AN308" s="1">
        <v>27</v>
      </c>
      <c r="AO308" s="1">
        <f t="shared" si="46"/>
        <v>27</v>
      </c>
      <c r="AP308" s="1">
        <v>0</v>
      </c>
      <c r="AQ308" s="1">
        <v>0</v>
      </c>
      <c r="AR308" s="1">
        <v>0</v>
      </c>
      <c r="AS308" s="1">
        <f t="shared" si="47"/>
        <v>0</v>
      </c>
      <c r="AT308" s="1">
        <v>0</v>
      </c>
      <c r="AU308" s="1">
        <v>0</v>
      </c>
      <c r="AV308" s="1">
        <v>0</v>
      </c>
      <c r="AW308" s="1">
        <f t="shared" si="48"/>
        <v>0</v>
      </c>
      <c r="AX308" s="1">
        <v>160</v>
      </c>
      <c r="AY308" s="1">
        <v>0</v>
      </c>
      <c r="AZ308" s="1">
        <v>0</v>
      </c>
      <c r="BA308" s="1">
        <v>0</v>
      </c>
      <c r="BB308" s="1">
        <v>0</v>
      </c>
      <c r="BC308" s="1">
        <f t="shared" si="49"/>
        <v>160</v>
      </c>
      <c r="BD308" s="1">
        <v>27</v>
      </c>
      <c r="BE308" s="1">
        <v>11</v>
      </c>
      <c r="BF308" s="16">
        <v>1676</v>
      </c>
    </row>
    <row r="309" spans="1:58">
      <c r="A309" s="1">
        <v>2018</v>
      </c>
      <c r="B309" s="1" t="s">
        <v>122</v>
      </c>
      <c r="C309" s="12">
        <v>16.86</v>
      </c>
      <c r="D309" s="12">
        <v>55.44</v>
      </c>
      <c r="E309" s="12">
        <v>0</v>
      </c>
      <c r="F309" s="12">
        <v>0</v>
      </c>
      <c r="G309" s="12">
        <f t="shared" si="40"/>
        <v>72.3</v>
      </c>
      <c r="H309" s="12">
        <f>+SMar_InfraMR[[#This Row],[Total Líneas de Explotación ]]</f>
        <v>72.3</v>
      </c>
      <c r="I309" s="12">
        <f>+SMar_InfraMR[[#This Row],[Total Líneas de Explotación ]]</f>
        <v>72.3</v>
      </c>
      <c r="J309" s="12">
        <v>152.33991</v>
      </c>
      <c r="K309" s="12">
        <v>0</v>
      </c>
      <c r="L309" s="12">
        <v>0</v>
      </c>
      <c r="M309" s="12">
        <v>0</v>
      </c>
      <c r="N309" s="12">
        <f>+SMar_InfraMR[[#This Row],[A.03.1 -  Longitud de Vías de Explotación No Electrificadas Troncales y Ramales (vía principal) (km)]]+SMar_InfraMR[[#This Row],[A.04.1 -  Longitud de Vías de Explotación Electrificadas Troncales y Ramales (vía principal) (km)]]</f>
        <v>152.33991</v>
      </c>
      <c r="O309" s="12">
        <f>+SMar_InfraMR[[#This Row],[Total Vías (excluido Auxiliares)]]</f>
        <v>152.33991</v>
      </c>
      <c r="P309" s="1">
        <v>21</v>
      </c>
      <c r="Q309" s="1">
        <v>1</v>
      </c>
      <c r="R309" s="1">
        <v>0</v>
      </c>
      <c r="S309" s="1">
        <f t="shared" si="41"/>
        <v>22</v>
      </c>
      <c r="T309" s="1">
        <v>3</v>
      </c>
      <c r="U309" s="1">
        <v>54</v>
      </c>
      <c r="V309" s="1">
        <v>0</v>
      </c>
      <c r="W309" s="1">
        <v>10</v>
      </c>
      <c r="X309" s="1">
        <v>0</v>
      </c>
      <c r="Y309" s="1">
        <f t="shared" si="42"/>
        <v>67</v>
      </c>
      <c r="Z309" s="1">
        <v>21</v>
      </c>
      <c r="AA309" s="1">
        <v>7</v>
      </c>
      <c r="AB309" s="1">
        <f>+SMar_InfraMR[[#This Row],[Total Pasos Vehiculares a Nivel]]</f>
        <v>67</v>
      </c>
      <c r="AC309" s="1">
        <f t="shared" si="43"/>
        <v>95</v>
      </c>
      <c r="AD309" s="1">
        <v>2</v>
      </c>
      <c r="AE309" s="1">
        <v>6</v>
      </c>
      <c r="AF309" s="1">
        <v>20</v>
      </c>
      <c r="AG309" s="1">
        <f t="shared" si="44"/>
        <v>28</v>
      </c>
      <c r="AH309" s="12">
        <v>41.3</v>
      </c>
      <c r="AI309" s="12">
        <v>0</v>
      </c>
      <c r="AJ309" s="12">
        <v>31</v>
      </c>
      <c r="AK309" s="12">
        <f t="shared" si="45"/>
        <v>72.3</v>
      </c>
      <c r="AL309" s="1">
        <v>0</v>
      </c>
      <c r="AM309" s="1">
        <v>0</v>
      </c>
      <c r="AN309" s="1">
        <v>27</v>
      </c>
      <c r="AO309" s="1">
        <f t="shared" si="46"/>
        <v>27</v>
      </c>
      <c r="AP309" s="1">
        <v>0</v>
      </c>
      <c r="AQ309" s="1">
        <v>0</v>
      </c>
      <c r="AR309" s="1">
        <v>0</v>
      </c>
      <c r="AS309" s="1">
        <f t="shared" si="47"/>
        <v>0</v>
      </c>
      <c r="AT309" s="1">
        <v>0</v>
      </c>
      <c r="AU309" s="1">
        <v>0</v>
      </c>
      <c r="AV309" s="1">
        <v>0</v>
      </c>
      <c r="AW309" s="1">
        <f t="shared" si="48"/>
        <v>0</v>
      </c>
      <c r="AX309" s="1">
        <v>160</v>
      </c>
      <c r="AY309" s="1">
        <v>0</v>
      </c>
      <c r="AZ309" s="1">
        <v>0</v>
      </c>
      <c r="BA309" s="1">
        <v>0</v>
      </c>
      <c r="BB309" s="1">
        <v>0</v>
      </c>
      <c r="BC309" s="1">
        <f t="shared" si="49"/>
        <v>160</v>
      </c>
      <c r="BD309" s="1">
        <v>27</v>
      </c>
      <c r="BE309" s="1">
        <v>11</v>
      </c>
      <c r="BF309" s="16">
        <v>1676</v>
      </c>
    </row>
    <row r="310" spans="1:58">
      <c r="A310" s="1">
        <v>2018</v>
      </c>
      <c r="B310" s="1" t="s">
        <v>123</v>
      </c>
      <c r="C310" s="12">
        <v>16.86</v>
      </c>
      <c r="D310" s="12">
        <v>55.44</v>
      </c>
      <c r="E310" s="12">
        <v>0</v>
      </c>
      <c r="F310" s="12">
        <v>0</v>
      </c>
      <c r="G310" s="12">
        <f t="shared" si="40"/>
        <v>72.3</v>
      </c>
      <c r="H310" s="12">
        <f>+SMar_InfraMR[[#This Row],[Total Líneas de Explotación ]]</f>
        <v>72.3</v>
      </c>
      <c r="I310" s="12">
        <f>+SMar_InfraMR[[#This Row],[Total Líneas de Explotación ]]</f>
        <v>72.3</v>
      </c>
      <c r="J310" s="12">
        <v>152.33991</v>
      </c>
      <c r="K310" s="12">
        <v>0</v>
      </c>
      <c r="L310" s="12">
        <v>0</v>
      </c>
      <c r="M310" s="12">
        <v>0</v>
      </c>
      <c r="N310" s="12">
        <f>+SMar_InfraMR[[#This Row],[A.03.1 -  Longitud de Vías de Explotación No Electrificadas Troncales y Ramales (vía principal) (km)]]+SMar_InfraMR[[#This Row],[A.04.1 -  Longitud de Vías de Explotación Electrificadas Troncales y Ramales (vía principal) (km)]]</f>
        <v>152.33991</v>
      </c>
      <c r="O310" s="12">
        <f>+SMar_InfraMR[[#This Row],[Total Vías (excluido Auxiliares)]]</f>
        <v>152.33991</v>
      </c>
      <c r="P310" s="1">
        <v>21</v>
      </c>
      <c r="Q310" s="1">
        <v>1</v>
      </c>
      <c r="R310" s="1">
        <v>0</v>
      </c>
      <c r="S310" s="1">
        <f t="shared" si="41"/>
        <v>22</v>
      </c>
      <c r="T310" s="1">
        <v>3</v>
      </c>
      <c r="U310" s="1">
        <v>54</v>
      </c>
      <c r="V310" s="1">
        <v>0</v>
      </c>
      <c r="W310" s="1">
        <v>10</v>
      </c>
      <c r="X310" s="1">
        <v>0</v>
      </c>
      <c r="Y310" s="1">
        <f t="shared" si="42"/>
        <v>67</v>
      </c>
      <c r="Z310" s="1">
        <v>21</v>
      </c>
      <c r="AA310" s="1">
        <v>7</v>
      </c>
      <c r="AB310" s="1">
        <f>+SMar_InfraMR[[#This Row],[Total Pasos Vehiculares a Nivel]]</f>
        <v>67</v>
      </c>
      <c r="AC310" s="1">
        <f t="shared" si="43"/>
        <v>95</v>
      </c>
      <c r="AD310" s="1">
        <v>2</v>
      </c>
      <c r="AE310" s="1">
        <v>6</v>
      </c>
      <c r="AF310" s="1">
        <v>20</v>
      </c>
      <c r="AG310" s="1">
        <f t="shared" si="44"/>
        <v>28</v>
      </c>
      <c r="AH310" s="12">
        <v>41.3</v>
      </c>
      <c r="AI310" s="12">
        <v>0</v>
      </c>
      <c r="AJ310" s="12">
        <v>31</v>
      </c>
      <c r="AK310" s="12">
        <f t="shared" si="45"/>
        <v>72.3</v>
      </c>
      <c r="AL310" s="1">
        <v>0</v>
      </c>
      <c r="AM310" s="1">
        <v>0</v>
      </c>
      <c r="AN310" s="1">
        <v>27</v>
      </c>
      <c r="AO310" s="1">
        <f t="shared" si="46"/>
        <v>27</v>
      </c>
      <c r="AP310" s="1">
        <v>0</v>
      </c>
      <c r="AQ310" s="1">
        <v>0</v>
      </c>
      <c r="AR310" s="1">
        <v>0</v>
      </c>
      <c r="AS310" s="1">
        <f t="shared" si="47"/>
        <v>0</v>
      </c>
      <c r="AT310" s="1">
        <v>0</v>
      </c>
      <c r="AU310" s="1">
        <v>0</v>
      </c>
      <c r="AV310" s="1">
        <v>0</v>
      </c>
      <c r="AW310" s="1">
        <f t="shared" si="48"/>
        <v>0</v>
      </c>
      <c r="AX310" s="1">
        <v>160</v>
      </c>
      <c r="AY310" s="1">
        <v>0</v>
      </c>
      <c r="AZ310" s="1">
        <v>0</v>
      </c>
      <c r="BA310" s="1">
        <v>0</v>
      </c>
      <c r="BB310" s="1">
        <v>0</v>
      </c>
      <c r="BC310" s="1">
        <f t="shared" si="49"/>
        <v>160</v>
      </c>
      <c r="BD310" s="1">
        <v>27</v>
      </c>
      <c r="BE310" s="1">
        <v>11</v>
      </c>
      <c r="BF310" s="16">
        <v>1676</v>
      </c>
    </row>
    <row r="311" spans="1:58">
      <c r="A311" s="1">
        <v>2018</v>
      </c>
      <c r="B311" s="1" t="s">
        <v>124</v>
      </c>
      <c r="C311" s="12">
        <v>16.86</v>
      </c>
      <c r="D311" s="12">
        <v>55.44</v>
      </c>
      <c r="E311" s="12">
        <v>0</v>
      </c>
      <c r="F311" s="12">
        <v>0</v>
      </c>
      <c r="G311" s="12">
        <f t="shared" si="40"/>
        <v>72.3</v>
      </c>
      <c r="H311" s="12">
        <f>+SMar_InfraMR[[#This Row],[Total Líneas de Explotación ]]</f>
        <v>72.3</v>
      </c>
      <c r="I311" s="12">
        <f>+SMar_InfraMR[[#This Row],[Total Líneas de Explotación ]]</f>
        <v>72.3</v>
      </c>
      <c r="J311" s="12">
        <v>152.33991</v>
      </c>
      <c r="K311" s="12">
        <v>0</v>
      </c>
      <c r="L311" s="12">
        <v>0</v>
      </c>
      <c r="M311" s="12">
        <v>0</v>
      </c>
      <c r="N311" s="12">
        <f>+SMar_InfraMR[[#This Row],[A.03.1 -  Longitud de Vías de Explotación No Electrificadas Troncales y Ramales (vía principal) (km)]]+SMar_InfraMR[[#This Row],[A.04.1 -  Longitud de Vías de Explotación Electrificadas Troncales y Ramales (vía principal) (km)]]</f>
        <v>152.33991</v>
      </c>
      <c r="O311" s="12">
        <f>+SMar_InfraMR[[#This Row],[Total Vías (excluido Auxiliares)]]</f>
        <v>152.33991</v>
      </c>
      <c r="P311" s="1">
        <v>21</v>
      </c>
      <c r="Q311" s="1">
        <v>1</v>
      </c>
      <c r="R311" s="1">
        <v>0</v>
      </c>
      <c r="S311" s="1">
        <f t="shared" si="41"/>
        <v>22</v>
      </c>
      <c r="T311" s="1">
        <v>3</v>
      </c>
      <c r="U311" s="1">
        <v>54</v>
      </c>
      <c r="V311" s="1">
        <v>0</v>
      </c>
      <c r="W311" s="1">
        <v>10</v>
      </c>
      <c r="X311" s="1">
        <v>0</v>
      </c>
      <c r="Y311" s="1">
        <f t="shared" si="42"/>
        <v>67</v>
      </c>
      <c r="Z311" s="1">
        <v>21</v>
      </c>
      <c r="AA311" s="1">
        <v>7</v>
      </c>
      <c r="AB311" s="1">
        <f>+SMar_InfraMR[[#This Row],[Total Pasos Vehiculares a Nivel]]</f>
        <v>67</v>
      </c>
      <c r="AC311" s="1">
        <f t="shared" si="43"/>
        <v>95</v>
      </c>
      <c r="AD311" s="1">
        <v>2</v>
      </c>
      <c r="AE311" s="1">
        <v>6</v>
      </c>
      <c r="AF311" s="1">
        <v>20</v>
      </c>
      <c r="AG311" s="1">
        <f t="shared" si="44"/>
        <v>28</v>
      </c>
      <c r="AH311" s="12">
        <v>41.3</v>
      </c>
      <c r="AI311" s="12">
        <v>0</v>
      </c>
      <c r="AJ311" s="12">
        <v>31</v>
      </c>
      <c r="AK311" s="12">
        <f t="shared" si="45"/>
        <v>72.3</v>
      </c>
      <c r="AL311" s="1">
        <v>0</v>
      </c>
      <c r="AM311" s="1">
        <v>0</v>
      </c>
      <c r="AN311" s="1">
        <v>27</v>
      </c>
      <c r="AO311" s="1">
        <f t="shared" si="46"/>
        <v>27</v>
      </c>
      <c r="AP311" s="1">
        <v>0</v>
      </c>
      <c r="AQ311" s="1">
        <v>0</v>
      </c>
      <c r="AR311" s="1">
        <v>0</v>
      </c>
      <c r="AS311" s="1">
        <f t="shared" si="47"/>
        <v>0</v>
      </c>
      <c r="AT311" s="1">
        <v>0</v>
      </c>
      <c r="AU311" s="1">
        <v>0</v>
      </c>
      <c r="AV311" s="1">
        <v>0</v>
      </c>
      <c r="AW311" s="1">
        <f t="shared" si="48"/>
        <v>0</v>
      </c>
      <c r="AX311" s="1">
        <v>160</v>
      </c>
      <c r="AY311" s="1">
        <v>0</v>
      </c>
      <c r="AZ311" s="1">
        <v>0</v>
      </c>
      <c r="BA311" s="1">
        <v>0</v>
      </c>
      <c r="BB311" s="1">
        <v>0</v>
      </c>
      <c r="BC311" s="1">
        <f t="shared" si="49"/>
        <v>160</v>
      </c>
      <c r="BD311" s="1">
        <v>27</v>
      </c>
      <c r="BE311" s="1">
        <v>11</v>
      </c>
      <c r="BF311" s="16">
        <v>1676</v>
      </c>
    </row>
    <row r="312" spans="1:58">
      <c r="A312" s="1">
        <v>2018</v>
      </c>
      <c r="B312" s="1" t="s">
        <v>125</v>
      </c>
      <c r="C312" s="12">
        <v>16.86</v>
      </c>
      <c r="D312" s="12">
        <v>55.44</v>
      </c>
      <c r="E312" s="12">
        <v>0</v>
      </c>
      <c r="F312" s="12">
        <v>0</v>
      </c>
      <c r="G312" s="12">
        <f t="shared" si="40"/>
        <v>72.3</v>
      </c>
      <c r="H312" s="12">
        <f>+SMar_InfraMR[[#This Row],[Total Líneas de Explotación ]]</f>
        <v>72.3</v>
      </c>
      <c r="I312" s="12">
        <f>+SMar_InfraMR[[#This Row],[Total Líneas de Explotación ]]</f>
        <v>72.3</v>
      </c>
      <c r="J312" s="12">
        <v>152.33991</v>
      </c>
      <c r="K312" s="12">
        <v>0</v>
      </c>
      <c r="L312" s="12">
        <v>0</v>
      </c>
      <c r="M312" s="12">
        <v>0</v>
      </c>
      <c r="N312" s="12">
        <f>+SMar_InfraMR[[#This Row],[A.03.1 -  Longitud de Vías de Explotación No Electrificadas Troncales y Ramales (vía principal) (km)]]+SMar_InfraMR[[#This Row],[A.04.1 -  Longitud de Vías de Explotación Electrificadas Troncales y Ramales (vía principal) (km)]]</f>
        <v>152.33991</v>
      </c>
      <c r="O312" s="12">
        <f>+SMar_InfraMR[[#This Row],[Total Vías (excluido Auxiliares)]]</f>
        <v>152.33991</v>
      </c>
      <c r="P312" s="1">
        <v>21</v>
      </c>
      <c r="Q312" s="1">
        <v>1</v>
      </c>
      <c r="R312" s="1">
        <v>0</v>
      </c>
      <c r="S312" s="1">
        <f t="shared" si="41"/>
        <v>22</v>
      </c>
      <c r="T312" s="1">
        <v>3</v>
      </c>
      <c r="U312" s="1">
        <v>54</v>
      </c>
      <c r="V312" s="1">
        <v>0</v>
      </c>
      <c r="W312" s="1">
        <v>10</v>
      </c>
      <c r="X312" s="1">
        <v>0</v>
      </c>
      <c r="Y312" s="1">
        <f t="shared" si="42"/>
        <v>67</v>
      </c>
      <c r="Z312" s="1">
        <v>21</v>
      </c>
      <c r="AA312" s="1">
        <v>7</v>
      </c>
      <c r="AB312" s="1">
        <f>+SMar_InfraMR[[#This Row],[Total Pasos Vehiculares a Nivel]]</f>
        <v>67</v>
      </c>
      <c r="AC312" s="1">
        <f t="shared" si="43"/>
        <v>95</v>
      </c>
      <c r="AD312" s="1">
        <v>2</v>
      </c>
      <c r="AE312" s="1">
        <v>6</v>
      </c>
      <c r="AF312" s="1">
        <v>20</v>
      </c>
      <c r="AG312" s="1">
        <f t="shared" si="44"/>
        <v>28</v>
      </c>
      <c r="AH312" s="12">
        <v>41.3</v>
      </c>
      <c r="AI312" s="12">
        <v>0</v>
      </c>
      <c r="AJ312" s="12">
        <v>31</v>
      </c>
      <c r="AK312" s="12">
        <f t="shared" si="45"/>
        <v>72.3</v>
      </c>
      <c r="AL312" s="1">
        <v>0</v>
      </c>
      <c r="AM312" s="1">
        <v>0</v>
      </c>
      <c r="AN312" s="1">
        <v>27</v>
      </c>
      <c r="AO312" s="1">
        <f t="shared" si="46"/>
        <v>27</v>
      </c>
      <c r="AP312" s="1">
        <v>0</v>
      </c>
      <c r="AQ312" s="1">
        <v>0</v>
      </c>
      <c r="AR312" s="1">
        <v>0</v>
      </c>
      <c r="AS312" s="1">
        <f t="shared" si="47"/>
        <v>0</v>
      </c>
      <c r="AT312" s="1">
        <v>0</v>
      </c>
      <c r="AU312" s="1">
        <v>0</v>
      </c>
      <c r="AV312" s="1">
        <v>0</v>
      </c>
      <c r="AW312" s="1">
        <f t="shared" si="48"/>
        <v>0</v>
      </c>
      <c r="AX312" s="1">
        <v>160</v>
      </c>
      <c r="AY312" s="1">
        <v>0</v>
      </c>
      <c r="AZ312" s="1">
        <v>0</v>
      </c>
      <c r="BA312" s="1">
        <v>0</v>
      </c>
      <c r="BB312" s="1">
        <v>0</v>
      </c>
      <c r="BC312" s="1">
        <f t="shared" si="49"/>
        <v>160</v>
      </c>
      <c r="BD312" s="1">
        <v>27</v>
      </c>
      <c r="BE312" s="1">
        <v>11</v>
      </c>
      <c r="BF312" s="16">
        <v>1676</v>
      </c>
    </row>
    <row r="313" spans="1:58">
      <c r="A313" s="1">
        <v>2018</v>
      </c>
      <c r="B313" s="1" t="s">
        <v>126</v>
      </c>
      <c r="C313" s="12">
        <v>16.86</v>
      </c>
      <c r="D313" s="12">
        <v>55.44</v>
      </c>
      <c r="E313" s="12">
        <v>0</v>
      </c>
      <c r="F313" s="12">
        <v>0</v>
      </c>
      <c r="G313" s="12">
        <f t="shared" si="40"/>
        <v>72.3</v>
      </c>
      <c r="H313" s="12">
        <f>+SMar_InfraMR[[#This Row],[Total Líneas de Explotación ]]</f>
        <v>72.3</v>
      </c>
      <c r="I313" s="12">
        <f>+SMar_InfraMR[[#This Row],[Total Líneas de Explotación ]]</f>
        <v>72.3</v>
      </c>
      <c r="J313" s="12">
        <v>152.33991</v>
      </c>
      <c r="K313" s="12">
        <v>0</v>
      </c>
      <c r="L313" s="12">
        <v>0</v>
      </c>
      <c r="M313" s="12">
        <v>0</v>
      </c>
      <c r="N313" s="12">
        <f>+SMar_InfraMR[[#This Row],[A.03.1 -  Longitud de Vías de Explotación No Electrificadas Troncales y Ramales (vía principal) (km)]]+SMar_InfraMR[[#This Row],[A.04.1 -  Longitud de Vías de Explotación Electrificadas Troncales y Ramales (vía principal) (km)]]</f>
        <v>152.33991</v>
      </c>
      <c r="O313" s="12">
        <f>+SMar_InfraMR[[#This Row],[Total Vías (excluido Auxiliares)]]</f>
        <v>152.33991</v>
      </c>
      <c r="P313" s="1">
        <v>21</v>
      </c>
      <c r="Q313" s="1">
        <v>1</v>
      </c>
      <c r="R313" s="1">
        <v>0</v>
      </c>
      <c r="S313" s="1">
        <f t="shared" si="41"/>
        <v>22</v>
      </c>
      <c r="T313" s="1">
        <v>3</v>
      </c>
      <c r="U313" s="1">
        <v>54</v>
      </c>
      <c r="V313" s="1">
        <v>0</v>
      </c>
      <c r="W313" s="1">
        <v>10</v>
      </c>
      <c r="X313" s="1">
        <v>0</v>
      </c>
      <c r="Y313" s="1">
        <f t="shared" si="42"/>
        <v>67</v>
      </c>
      <c r="Z313" s="1">
        <v>21</v>
      </c>
      <c r="AA313" s="1">
        <v>7</v>
      </c>
      <c r="AB313" s="1">
        <f>+SMar_InfraMR[[#This Row],[Total Pasos Vehiculares a Nivel]]</f>
        <v>67</v>
      </c>
      <c r="AC313" s="1">
        <f t="shared" si="43"/>
        <v>95</v>
      </c>
      <c r="AD313" s="1">
        <v>2</v>
      </c>
      <c r="AE313" s="1">
        <v>6</v>
      </c>
      <c r="AF313" s="1">
        <v>20</v>
      </c>
      <c r="AG313" s="1">
        <f t="shared" si="44"/>
        <v>28</v>
      </c>
      <c r="AH313" s="12">
        <v>41.3</v>
      </c>
      <c r="AI313" s="12">
        <v>0</v>
      </c>
      <c r="AJ313" s="12">
        <v>31</v>
      </c>
      <c r="AK313" s="12">
        <f t="shared" si="45"/>
        <v>72.3</v>
      </c>
      <c r="AL313" s="1">
        <v>0</v>
      </c>
      <c r="AM313" s="1">
        <v>0</v>
      </c>
      <c r="AN313" s="1">
        <v>27</v>
      </c>
      <c r="AO313" s="1">
        <f t="shared" si="46"/>
        <v>27</v>
      </c>
      <c r="AP313" s="1">
        <v>0</v>
      </c>
      <c r="AQ313" s="1">
        <v>0</v>
      </c>
      <c r="AR313" s="1">
        <v>0</v>
      </c>
      <c r="AS313" s="1">
        <f t="shared" si="47"/>
        <v>0</v>
      </c>
      <c r="AT313" s="1">
        <v>0</v>
      </c>
      <c r="AU313" s="1">
        <v>0</v>
      </c>
      <c r="AV313" s="1">
        <v>0</v>
      </c>
      <c r="AW313" s="1">
        <f t="shared" si="48"/>
        <v>0</v>
      </c>
      <c r="AX313" s="1">
        <v>160</v>
      </c>
      <c r="AY313" s="1">
        <v>0</v>
      </c>
      <c r="AZ313" s="1">
        <v>0</v>
      </c>
      <c r="BA313" s="1">
        <v>0</v>
      </c>
      <c r="BB313" s="1">
        <v>0</v>
      </c>
      <c r="BC313" s="1">
        <f t="shared" si="49"/>
        <v>160</v>
      </c>
      <c r="BD313" s="1">
        <v>27</v>
      </c>
      <c r="BE313" s="1">
        <v>11</v>
      </c>
      <c r="BF313" s="16">
        <v>1676</v>
      </c>
    </row>
    <row r="314" spans="1:58">
      <c r="A314" s="1">
        <v>2019</v>
      </c>
      <c r="B314" s="1" t="s">
        <v>115</v>
      </c>
      <c r="C314" s="12">
        <v>16.86</v>
      </c>
      <c r="D314" s="12">
        <v>55.44</v>
      </c>
      <c r="E314" s="12">
        <v>0</v>
      </c>
      <c r="F314" s="12">
        <v>0</v>
      </c>
      <c r="G314" s="12">
        <f t="shared" si="40"/>
        <v>72.3</v>
      </c>
      <c r="H314" s="12">
        <f>+SMar_InfraMR[[#This Row],[Total Líneas de Explotación ]]</f>
        <v>72.3</v>
      </c>
      <c r="I314" s="12">
        <f>+SMar_InfraMR[[#This Row],[Total Líneas de Explotación ]]</f>
        <v>72.3</v>
      </c>
      <c r="J314" s="12">
        <v>152.33991</v>
      </c>
      <c r="K314" s="12">
        <v>0</v>
      </c>
      <c r="L314" s="12">
        <v>0</v>
      </c>
      <c r="M314" s="12">
        <v>0</v>
      </c>
      <c r="N314" s="12">
        <f>+SMar_InfraMR[[#This Row],[A.03.1 -  Longitud de Vías de Explotación No Electrificadas Troncales y Ramales (vía principal) (km)]]+SMar_InfraMR[[#This Row],[A.04.1 -  Longitud de Vías de Explotación Electrificadas Troncales y Ramales (vía principal) (km)]]</f>
        <v>152.33991</v>
      </c>
      <c r="O314" s="12">
        <f>+SMar_InfraMR[[#This Row],[Total Vías (excluido Auxiliares)]]</f>
        <v>152.33991</v>
      </c>
      <c r="P314" s="1">
        <v>21</v>
      </c>
      <c r="Q314" s="1">
        <v>1</v>
      </c>
      <c r="R314" s="1">
        <v>0</v>
      </c>
      <c r="S314" s="1">
        <f t="shared" si="41"/>
        <v>22</v>
      </c>
      <c r="T314" s="1">
        <v>3</v>
      </c>
      <c r="U314" s="1">
        <v>54</v>
      </c>
      <c r="V314" s="1">
        <v>0</v>
      </c>
      <c r="W314" s="1">
        <v>10</v>
      </c>
      <c r="X314" s="1">
        <v>0</v>
      </c>
      <c r="Y314" s="1">
        <f t="shared" si="42"/>
        <v>67</v>
      </c>
      <c r="Z314" s="1">
        <v>21</v>
      </c>
      <c r="AA314" s="1">
        <v>7</v>
      </c>
      <c r="AB314" s="1">
        <f>+SMar_InfraMR[[#This Row],[Total Pasos Vehiculares a Nivel]]</f>
        <v>67</v>
      </c>
      <c r="AC314" s="1">
        <f t="shared" si="43"/>
        <v>95</v>
      </c>
      <c r="AD314" s="1">
        <v>2</v>
      </c>
      <c r="AE314" s="1">
        <v>6</v>
      </c>
      <c r="AF314" s="1">
        <v>20</v>
      </c>
      <c r="AG314" s="1">
        <f t="shared" si="44"/>
        <v>28</v>
      </c>
      <c r="AH314" s="12">
        <v>41.3</v>
      </c>
      <c r="AI314" s="12">
        <v>0</v>
      </c>
      <c r="AJ314" s="12">
        <v>31</v>
      </c>
      <c r="AK314" s="12">
        <f t="shared" si="45"/>
        <v>72.3</v>
      </c>
      <c r="AL314" s="1">
        <v>0</v>
      </c>
      <c r="AM314" s="1">
        <v>0</v>
      </c>
      <c r="AN314" s="1">
        <v>27</v>
      </c>
      <c r="AO314" s="1">
        <f t="shared" si="46"/>
        <v>27</v>
      </c>
      <c r="AP314" s="1">
        <v>0</v>
      </c>
      <c r="AQ314" s="1">
        <v>0</v>
      </c>
      <c r="AR314" s="1">
        <v>0</v>
      </c>
      <c r="AS314" s="1">
        <f t="shared" si="47"/>
        <v>0</v>
      </c>
      <c r="AT314" s="1">
        <v>0</v>
      </c>
      <c r="AU314" s="1">
        <v>0</v>
      </c>
      <c r="AV314" s="1">
        <v>0</v>
      </c>
      <c r="AW314" s="1">
        <f t="shared" si="48"/>
        <v>0</v>
      </c>
      <c r="AX314" s="1">
        <v>160</v>
      </c>
      <c r="AY314" s="1">
        <v>0</v>
      </c>
      <c r="AZ314" s="1">
        <v>0</v>
      </c>
      <c r="BA314" s="1">
        <v>0</v>
      </c>
      <c r="BB314" s="1">
        <v>0</v>
      </c>
      <c r="BC314" s="1">
        <f t="shared" si="49"/>
        <v>160</v>
      </c>
      <c r="BD314" s="1">
        <v>27</v>
      </c>
      <c r="BE314" s="1">
        <v>11</v>
      </c>
      <c r="BF314" s="16">
        <v>1676</v>
      </c>
    </row>
    <row r="315" spans="1:58">
      <c r="A315" s="1">
        <v>2019</v>
      </c>
      <c r="B315" s="1" t="s">
        <v>116</v>
      </c>
      <c r="C315" s="12">
        <v>16.86</v>
      </c>
      <c r="D315" s="12">
        <v>55.44</v>
      </c>
      <c r="E315" s="12">
        <v>0</v>
      </c>
      <c r="F315" s="12">
        <v>0</v>
      </c>
      <c r="G315" s="12">
        <f t="shared" si="40"/>
        <v>72.3</v>
      </c>
      <c r="H315" s="12">
        <f>+SMar_InfraMR[[#This Row],[Total Líneas de Explotación ]]</f>
        <v>72.3</v>
      </c>
      <c r="I315" s="12">
        <f>+SMar_InfraMR[[#This Row],[Total Líneas de Explotación ]]</f>
        <v>72.3</v>
      </c>
      <c r="J315" s="12">
        <v>152.33991</v>
      </c>
      <c r="K315" s="12">
        <v>0</v>
      </c>
      <c r="L315" s="12">
        <v>0</v>
      </c>
      <c r="M315" s="12">
        <v>0</v>
      </c>
      <c r="N315" s="12">
        <f>+SMar_InfraMR[[#This Row],[A.03.1 -  Longitud de Vías de Explotación No Electrificadas Troncales y Ramales (vía principal) (km)]]+SMar_InfraMR[[#This Row],[A.04.1 -  Longitud de Vías de Explotación Electrificadas Troncales y Ramales (vía principal) (km)]]</f>
        <v>152.33991</v>
      </c>
      <c r="O315" s="12">
        <f>+SMar_InfraMR[[#This Row],[Total Vías (excluido Auxiliares)]]</f>
        <v>152.33991</v>
      </c>
      <c r="P315" s="1">
        <v>21</v>
      </c>
      <c r="Q315" s="1">
        <v>1</v>
      </c>
      <c r="R315" s="1">
        <v>0</v>
      </c>
      <c r="S315" s="1">
        <f t="shared" si="41"/>
        <v>22</v>
      </c>
      <c r="T315" s="1">
        <v>3</v>
      </c>
      <c r="U315" s="1">
        <v>54</v>
      </c>
      <c r="V315" s="1">
        <v>0</v>
      </c>
      <c r="W315" s="1">
        <v>10</v>
      </c>
      <c r="X315" s="1">
        <v>0</v>
      </c>
      <c r="Y315" s="1">
        <f t="shared" si="42"/>
        <v>67</v>
      </c>
      <c r="Z315" s="1">
        <v>21</v>
      </c>
      <c r="AA315" s="1">
        <v>7</v>
      </c>
      <c r="AB315" s="1">
        <f>+SMar_InfraMR[[#This Row],[Total Pasos Vehiculares a Nivel]]</f>
        <v>67</v>
      </c>
      <c r="AC315" s="1">
        <f t="shared" si="43"/>
        <v>95</v>
      </c>
      <c r="AD315" s="1">
        <v>2</v>
      </c>
      <c r="AE315" s="1">
        <v>6</v>
      </c>
      <c r="AF315" s="1">
        <v>20</v>
      </c>
      <c r="AG315" s="1">
        <f t="shared" si="44"/>
        <v>28</v>
      </c>
      <c r="AH315" s="12">
        <v>41.3</v>
      </c>
      <c r="AI315" s="12">
        <v>0</v>
      </c>
      <c r="AJ315" s="12">
        <v>31</v>
      </c>
      <c r="AK315" s="12">
        <f t="shared" si="45"/>
        <v>72.3</v>
      </c>
      <c r="AL315" s="1">
        <v>0</v>
      </c>
      <c r="AM315" s="1">
        <v>0</v>
      </c>
      <c r="AN315" s="1">
        <v>27</v>
      </c>
      <c r="AO315" s="1">
        <f t="shared" si="46"/>
        <v>27</v>
      </c>
      <c r="AP315" s="1">
        <v>0</v>
      </c>
      <c r="AQ315" s="1">
        <v>0</v>
      </c>
      <c r="AR315" s="1">
        <v>0</v>
      </c>
      <c r="AS315" s="1">
        <f t="shared" si="47"/>
        <v>0</v>
      </c>
      <c r="AT315" s="1">
        <v>0</v>
      </c>
      <c r="AU315" s="1">
        <v>0</v>
      </c>
      <c r="AV315" s="1">
        <v>0</v>
      </c>
      <c r="AW315" s="1">
        <f t="shared" si="48"/>
        <v>0</v>
      </c>
      <c r="AX315" s="1">
        <v>160</v>
      </c>
      <c r="AY315" s="1">
        <v>0</v>
      </c>
      <c r="AZ315" s="1">
        <v>0</v>
      </c>
      <c r="BA315" s="1">
        <v>0</v>
      </c>
      <c r="BB315" s="1">
        <v>0</v>
      </c>
      <c r="BC315" s="1">
        <f t="shared" si="49"/>
        <v>160</v>
      </c>
      <c r="BD315" s="1">
        <v>27</v>
      </c>
      <c r="BE315" s="1">
        <v>11</v>
      </c>
      <c r="BF315" s="16">
        <v>1676</v>
      </c>
    </row>
    <row r="316" spans="1:58">
      <c r="A316" s="1">
        <v>2019</v>
      </c>
      <c r="B316" s="1" t="s">
        <v>117</v>
      </c>
      <c r="C316" s="12">
        <v>16.86</v>
      </c>
      <c r="D316" s="12">
        <v>55.44</v>
      </c>
      <c r="E316" s="12">
        <v>0</v>
      </c>
      <c r="F316" s="12">
        <v>0</v>
      </c>
      <c r="G316" s="12">
        <f t="shared" si="40"/>
        <v>72.3</v>
      </c>
      <c r="H316" s="12">
        <f>+SMar_InfraMR[[#This Row],[Total Líneas de Explotación ]]</f>
        <v>72.3</v>
      </c>
      <c r="I316" s="12">
        <f>+SMar_InfraMR[[#This Row],[Total Líneas de Explotación ]]</f>
        <v>72.3</v>
      </c>
      <c r="J316" s="12">
        <v>152.33991</v>
      </c>
      <c r="K316" s="12">
        <v>0</v>
      </c>
      <c r="L316" s="12">
        <v>0</v>
      </c>
      <c r="M316" s="12">
        <v>0</v>
      </c>
      <c r="N316" s="12">
        <f>+SMar_InfraMR[[#This Row],[A.03.1 -  Longitud de Vías de Explotación No Electrificadas Troncales y Ramales (vía principal) (km)]]+SMar_InfraMR[[#This Row],[A.04.1 -  Longitud de Vías de Explotación Electrificadas Troncales y Ramales (vía principal) (km)]]</f>
        <v>152.33991</v>
      </c>
      <c r="O316" s="12">
        <f>+SMar_InfraMR[[#This Row],[Total Vías (excluido Auxiliares)]]</f>
        <v>152.33991</v>
      </c>
      <c r="P316" s="1">
        <v>21</v>
      </c>
      <c r="Q316" s="1">
        <v>1</v>
      </c>
      <c r="R316" s="1">
        <v>0</v>
      </c>
      <c r="S316" s="1">
        <f t="shared" si="41"/>
        <v>22</v>
      </c>
      <c r="T316" s="1">
        <v>3</v>
      </c>
      <c r="U316" s="1">
        <v>54</v>
      </c>
      <c r="V316" s="1">
        <v>0</v>
      </c>
      <c r="W316" s="1">
        <v>10</v>
      </c>
      <c r="X316" s="1">
        <v>0</v>
      </c>
      <c r="Y316" s="1">
        <f t="shared" si="42"/>
        <v>67</v>
      </c>
      <c r="Z316" s="1">
        <v>21</v>
      </c>
      <c r="AA316" s="1">
        <v>7</v>
      </c>
      <c r="AB316" s="1">
        <f>+SMar_InfraMR[[#This Row],[Total Pasos Vehiculares a Nivel]]</f>
        <v>67</v>
      </c>
      <c r="AC316" s="1">
        <f t="shared" si="43"/>
        <v>95</v>
      </c>
      <c r="AD316" s="1">
        <v>2</v>
      </c>
      <c r="AE316" s="1">
        <v>6</v>
      </c>
      <c r="AF316" s="1">
        <v>20</v>
      </c>
      <c r="AG316" s="1">
        <f t="shared" si="44"/>
        <v>28</v>
      </c>
      <c r="AH316" s="12">
        <v>41.3</v>
      </c>
      <c r="AI316" s="12">
        <v>0</v>
      </c>
      <c r="AJ316" s="12">
        <v>31</v>
      </c>
      <c r="AK316" s="12">
        <f t="shared" si="45"/>
        <v>72.3</v>
      </c>
      <c r="AL316" s="1">
        <v>0</v>
      </c>
      <c r="AM316" s="1">
        <v>0</v>
      </c>
      <c r="AN316" s="1">
        <v>27</v>
      </c>
      <c r="AO316" s="1">
        <f t="shared" si="46"/>
        <v>27</v>
      </c>
      <c r="AP316" s="1">
        <v>0</v>
      </c>
      <c r="AQ316" s="1">
        <v>0</v>
      </c>
      <c r="AR316" s="1">
        <v>0</v>
      </c>
      <c r="AS316" s="1">
        <f t="shared" si="47"/>
        <v>0</v>
      </c>
      <c r="AT316" s="1">
        <v>0</v>
      </c>
      <c r="AU316" s="1">
        <v>0</v>
      </c>
      <c r="AV316" s="1">
        <v>0</v>
      </c>
      <c r="AW316" s="1">
        <f t="shared" si="48"/>
        <v>0</v>
      </c>
      <c r="AX316" s="1">
        <v>160</v>
      </c>
      <c r="AY316" s="1">
        <v>0</v>
      </c>
      <c r="AZ316" s="1">
        <v>0</v>
      </c>
      <c r="BA316" s="1">
        <v>0</v>
      </c>
      <c r="BB316" s="1">
        <v>0</v>
      </c>
      <c r="BC316" s="1">
        <f t="shared" si="49"/>
        <v>160</v>
      </c>
      <c r="BD316" s="1">
        <v>27</v>
      </c>
      <c r="BE316" s="1">
        <v>11</v>
      </c>
      <c r="BF316" s="16">
        <v>1676</v>
      </c>
    </row>
    <row r="317" spans="1:58">
      <c r="A317" s="1">
        <v>2019</v>
      </c>
      <c r="B317" s="1" t="s">
        <v>118</v>
      </c>
      <c r="C317" s="12">
        <v>16.86</v>
      </c>
      <c r="D317" s="12">
        <v>55.44</v>
      </c>
      <c r="E317" s="12">
        <v>0</v>
      </c>
      <c r="F317" s="12">
        <v>0</v>
      </c>
      <c r="G317" s="12">
        <f t="shared" si="40"/>
        <v>72.3</v>
      </c>
      <c r="H317" s="12">
        <f>+SMar_InfraMR[[#This Row],[Total Líneas de Explotación ]]</f>
        <v>72.3</v>
      </c>
      <c r="I317" s="12">
        <f>+SMar_InfraMR[[#This Row],[Total Líneas de Explotación ]]</f>
        <v>72.3</v>
      </c>
      <c r="J317" s="12">
        <v>152.33991</v>
      </c>
      <c r="K317" s="12">
        <v>0</v>
      </c>
      <c r="L317" s="12">
        <v>0</v>
      </c>
      <c r="M317" s="12">
        <v>0</v>
      </c>
      <c r="N317" s="12">
        <f>+SMar_InfraMR[[#This Row],[A.03.1 -  Longitud de Vías de Explotación No Electrificadas Troncales y Ramales (vía principal) (km)]]+SMar_InfraMR[[#This Row],[A.04.1 -  Longitud de Vías de Explotación Electrificadas Troncales y Ramales (vía principal) (km)]]</f>
        <v>152.33991</v>
      </c>
      <c r="O317" s="12">
        <f>+SMar_InfraMR[[#This Row],[Total Vías (excluido Auxiliares)]]</f>
        <v>152.33991</v>
      </c>
      <c r="P317" s="1">
        <v>21</v>
      </c>
      <c r="Q317" s="1">
        <v>1</v>
      </c>
      <c r="R317" s="1">
        <v>0</v>
      </c>
      <c r="S317" s="1">
        <f t="shared" si="41"/>
        <v>22</v>
      </c>
      <c r="T317" s="1">
        <v>3</v>
      </c>
      <c r="U317" s="1">
        <v>54</v>
      </c>
      <c r="V317" s="1">
        <v>0</v>
      </c>
      <c r="W317" s="1">
        <v>10</v>
      </c>
      <c r="X317" s="1">
        <v>0</v>
      </c>
      <c r="Y317" s="1">
        <f t="shared" si="42"/>
        <v>67</v>
      </c>
      <c r="Z317" s="1">
        <v>21</v>
      </c>
      <c r="AA317" s="1">
        <v>7</v>
      </c>
      <c r="AB317" s="1">
        <f>+SMar_InfraMR[[#This Row],[Total Pasos Vehiculares a Nivel]]</f>
        <v>67</v>
      </c>
      <c r="AC317" s="1">
        <f t="shared" si="43"/>
        <v>95</v>
      </c>
      <c r="AD317" s="1">
        <v>2</v>
      </c>
      <c r="AE317" s="1">
        <v>6</v>
      </c>
      <c r="AF317" s="1">
        <v>20</v>
      </c>
      <c r="AG317" s="1">
        <f t="shared" si="44"/>
        <v>28</v>
      </c>
      <c r="AH317" s="12">
        <v>41.3</v>
      </c>
      <c r="AI317" s="12">
        <v>0</v>
      </c>
      <c r="AJ317" s="12">
        <v>31</v>
      </c>
      <c r="AK317" s="12">
        <f t="shared" si="45"/>
        <v>72.3</v>
      </c>
      <c r="AL317" s="1">
        <v>0</v>
      </c>
      <c r="AM317" s="1">
        <v>0</v>
      </c>
      <c r="AN317" s="1">
        <v>27</v>
      </c>
      <c r="AO317" s="1">
        <f t="shared" si="46"/>
        <v>27</v>
      </c>
      <c r="AP317" s="1">
        <v>0</v>
      </c>
      <c r="AQ317" s="1">
        <v>0</v>
      </c>
      <c r="AR317" s="1">
        <v>0</v>
      </c>
      <c r="AS317" s="1">
        <f t="shared" si="47"/>
        <v>0</v>
      </c>
      <c r="AT317" s="1">
        <v>0</v>
      </c>
      <c r="AU317" s="1">
        <v>0</v>
      </c>
      <c r="AV317" s="1">
        <v>0</v>
      </c>
      <c r="AW317" s="1">
        <f t="shared" si="48"/>
        <v>0</v>
      </c>
      <c r="AX317" s="1">
        <v>160</v>
      </c>
      <c r="AY317" s="1">
        <v>0</v>
      </c>
      <c r="AZ317" s="1">
        <v>0</v>
      </c>
      <c r="BA317" s="1">
        <v>0</v>
      </c>
      <c r="BB317" s="1">
        <v>0</v>
      </c>
      <c r="BC317" s="1">
        <f t="shared" si="49"/>
        <v>160</v>
      </c>
      <c r="BD317" s="1">
        <v>27</v>
      </c>
      <c r="BE317" s="1">
        <v>11</v>
      </c>
      <c r="BF317" s="16">
        <v>1676</v>
      </c>
    </row>
    <row r="318" spans="1:58">
      <c r="A318" s="1">
        <v>2019</v>
      </c>
      <c r="B318" s="1" t="s">
        <v>119</v>
      </c>
      <c r="C318" s="12">
        <v>16.86</v>
      </c>
      <c r="D318" s="12">
        <v>55.44</v>
      </c>
      <c r="E318" s="12">
        <v>0</v>
      </c>
      <c r="F318" s="12">
        <v>0</v>
      </c>
      <c r="G318" s="12">
        <f t="shared" si="40"/>
        <v>72.3</v>
      </c>
      <c r="H318" s="12">
        <f>+SMar_InfraMR[[#This Row],[Total Líneas de Explotación ]]</f>
        <v>72.3</v>
      </c>
      <c r="I318" s="12">
        <f>+SMar_InfraMR[[#This Row],[Total Líneas de Explotación ]]</f>
        <v>72.3</v>
      </c>
      <c r="J318" s="12">
        <v>152.33991</v>
      </c>
      <c r="K318" s="12">
        <v>0</v>
      </c>
      <c r="L318" s="12">
        <v>0</v>
      </c>
      <c r="M318" s="12">
        <v>0</v>
      </c>
      <c r="N318" s="12">
        <f>+SMar_InfraMR[[#This Row],[A.03.1 -  Longitud de Vías de Explotación No Electrificadas Troncales y Ramales (vía principal) (km)]]+SMar_InfraMR[[#This Row],[A.04.1 -  Longitud de Vías de Explotación Electrificadas Troncales y Ramales (vía principal) (km)]]</f>
        <v>152.33991</v>
      </c>
      <c r="O318" s="12">
        <f>+SMar_InfraMR[[#This Row],[Total Vías (excluido Auxiliares)]]</f>
        <v>152.33991</v>
      </c>
      <c r="P318" s="1">
        <v>21</v>
      </c>
      <c r="Q318" s="1">
        <v>1</v>
      </c>
      <c r="R318" s="1">
        <v>0</v>
      </c>
      <c r="S318" s="1">
        <f t="shared" si="41"/>
        <v>22</v>
      </c>
      <c r="T318" s="1">
        <v>3</v>
      </c>
      <c r="U318" s="1">
        <v>54</v>
      </c>
      <c r="V318" s="1">
        <v>0</v>
      </c>
      <c r="W318" s="1">
        <v>10</v>
      </c>
      <c r="X318" s="1">
        <v>0</v>
      </c>
      <c r="Y318" s="1">
        <f t="shared" si="42"/>
        <v>67</v>
      </c>
      <c r="Z318" s="1">
        <v>21</v>
      </c>
      <c r="AA318" s="1">
        <v>7</v>
      </c>
      <c r="AB318" s="1">
        <f>+SMar_InfraMR[[#This Row],[Total Pasos Vehiculares a Nivel]]</f>
        <v>67</v>
      </c>
      <c r="AC318" s="1">
        <f t="shared" si="43"/>
        <v>95</v>
      </c>
      <c r="AD318" s="1">
        <v>2</v>
      </c>
      <c r="AE318" s="1">
        <v>6</v>
      </c>
      <c r="AF318" s="1">
        <v>20</v>
      </c>
      <c r="AG318" s="1">
        <f t="shared" si="44"/>
        <v>28</v>
      </c>
      <c r="AH318" s="12">
        <v>41.3</v>
      </c>
      <c r="AI318" s="12">
        <v>0</v>
      </c>
      <c r="AJ318" s="12">
        <v>31</v>
      </c>
      <c r="AK318" s="12">
        <f t="shared" si="45"/>
        <v>72.3</v>
      </c>
      <c r="AL318" s="1">
        <v>0</v>
      </c>
      <c r="AM318" s="1">
        <v>0</v>
      </c>
      <c r="AN318" s="1">
        <v>27</v>
      </c>
      <c r="AO318" s="1">
        <f t="shared" si="46"/>
        <v>27</v>
      </c>
      <c r="AP318" s="1">
        <v>0</v>
      </c>
      <c r="AQ318" s="1">
        <v>0</v>
      </c>
      <c r="AR318" s="1">
        <v>0</v>
      </c>
      <c r="AS318" s="1">
        <f t="shared" si="47"/>
        <v>0</v>
      </c>
      <c r="AT318" s="1">
        <v>0</v>
      </c>
      <c r="AU318" s="1">
        <v>0</v>
      </c>
      <c r="AV318" s="1">
        <v>0</v>
      </c>
      <c r="AW318" s="1">
        <f t="shared" si="48"/>
        <v>0</v>
      </c>
      <c r="AX318" s="1">
        <v>160</v>
      </c>
      <c r="AY318" s="1">
        <v>0</v>
      </c>
      <c r="AZ318" s="1">
        <v>0</v>
      </c>
      <c r="BA318" s="1">
        <v>0</v>
      </c>
      <c r="BB318" s="1">
        <v>0</v>
      </c>
      <c r="BC318" s="1">
        <f t="shared" si="49"/>
        <v>160</v>
      </c>
      <c r="BD318" s="1">
        <v>27</v>
      </c>
      <c r="BE318" s="1">
        <v>11</v>
      </c>
      <c r="BF318" s="16">
        <v>1676</v>
      </c>
    </row>
    <row r="319" spans="1:58">
      <c r="A319" s="1">
        <v>2019</v>
      </c>
      <c r="B319" s="1" t="s">
        <v>120</v>
      </c>
      <c r="C319" s="12">
        <v>16.86</v>
      </c>
      <c r="D319" s="12">
        <v>55.44</v>
      </c>
      <c r="E319" s="12">
        <v>0</v>
      </c>
      <c r="F319" s="12">
        <v>0</v>
      </c>
      <c r="G319" s="12">
        <f t="shared" si="40"/>
        <v>72.3</v>
      </c>
      <c r="H319" s="12">
        <f>+SMar_InfraMR[[#This Row],[Total Líneas de Explotación ]]</f>
        <v>72.3</v>
      </c>
      <c r="I319" s="12">
        <f>+SMar_InfraMR[[#This Row],[Total Líneas de Explotación ]]</f>
        <v>72.3</v>
      </c>
      <c r="J319" s="12">
        <v>152.33991</v>
      </c>
      <c r="K319" s="12">
        <v>0</v>
      </c>
      <c r="L319" s="12">
        <v>0</v>
      </c>
      <c r="M319" s="12">
        <v>0</v>
      </c>
      <c r="N319" s="12">
        <f>+SMar_InfraMR[[#This Row],[A.03.1 -  Longitud de Vías de Explotación No Electrificadas Troncales y Ramales (vía principal) (km)]]+SMar_InfraMR[[#This Row],[A.04.1 -  Longitud de Vías de Explotación Electrificadas Troncales y Ramales (vía principal) (km)]]</f>
        <v>152.33991</v>
      </c>
      <c r="O319" s="12">
        <f>+SMar_InfraMR[[#This Row],[Total Vías (excluido Auxiliares)]]</f>
        <v>152.33991</v>
      </c>
      <c r="P319" s="1">
        <v>21</v>
      </c>
      <c r="Q319" s="1">
        <v>1</v>
      </c>
      <c r="R319" s="1">
        <v>0</v>
      </c>
      <c r="S319" s="1">
        <f t="shared" si="41"/>
        <v>22</v>
      </c>
      <c r="T319" s="1">
        <v>3</v>
      </c>
      <c r="U319" s="1">
        <v>54</v>
      </c>
      <c r="V319" s="1">
        <v>0</v>
      </c>
      <c r="W319" s="1">
        <v>10</v>
      </c>
      <c r="X319" s="1">
        <v>0</v>
      </c>
      <c r="Y319" s="1">
        <f t="shared" si="42"/>
        <v>67</v>
      </c>
      <c r="Z319" s="1">
        <v>21</v>
      </c>
      <c r="AA319" s="1">
        <v>7</v>
      </c>
      <c r="AB319" s="1">
        <f>+SMar_InfraMR[[#This Row],[Total Pasos Vehiculares a Nivel]]</f>
        <v>67</v>
      </c>
      <c r="AC319" s="1">
        <f t="shared" si="43"/>
        <v>95</v>
      </c>
      <c r="AD319" s="1">
        <v>2</v>
      </c>
      <c r="AE319" s="1">
        <v>6</v>
      </c>
      <c r="AF319" s="1">
        <v>20</v>
      </c>
      <c r="AG319" s="1">
        <f t="shared" si="44"/>
        <v>28</v>
      </c>
      <c r="AH319" s="12">
        <v>41.3</v>
      </c>
      <c r="AI319" s="12">
        <v>0</v>
      </c>
      <c r="AJ319" s="12">
        <v>31</v>
      </c>
      <c r="AK319" s="12">
        <f t="shared" si="45"/>
        <v>72.3</v>
      </c>
      <c r="AL319" s="1">
        <v>0</v>
      </c>
      <c r="AM319" s="1">
        <v>0</v>
      </c>
      <c r="AN319" s="1">
        <v>27</v>
      </c>
      <c r="AO319" s="1">
        <f t="shared" si="46"/>
        <v>27</v>
      </c>
      <c r="AP319" s="1">
        <v>0</v>
      </c>
      <c r="AQ319" s="1">
        <v>0</v>
      </c>
      <c r="AR319" s="1">
        <v>0</v>
      </c>
      <c r="AS319" s="1">
        <f t="shared" si="47"/>
        <v>0</v>
      </c>
      <c r="AT319" s="1">
        <v>0</v>
      </c>
      <c r="AU319" s="1">
        <v>0</v>
      </c>
      <c r="AV319" s="1">
        <v>0</v>
      </c>
      <c r="AW319" s="1">
        <f t="shared" si="48"/>
        <v>0</v>
      </c>
      <c r="AX319" s="1">
        <v>160</v>
      </c>
      <c r="AY319" s="1">
        <v>0</v>
      </c>
      <c r="AZ319" s="1">
        <v>0</v>
      </c>
      <c r="BA319" s="1">
        <v>0</v>
      </c>
      <c r="BB319" s="1">
        <v>0</v>
      </c>
      <c r="BC319" s="1">
        <f t="shared" si="49"/>
        <v>160</v>
      </c>
      <c r="BD319" s="1">
        <v>27</v>
      </c>
      <c r="BE319" s="1">
        <v>11</v>
      </c>
      <c r="BF319" s="16">
        <v>1676</v>
      </c>
    </row>
    <row r="320" spans="1:58">
      <c r="A320" s="1">
        <v>2019</v>
      </c>
      <c r="B320" s="1" t="s">
        <v>121</v>
      </c>
      <c r="C320" s="12">
        <v>16.86</v>
      </c>
      <c r="D320" s="12">
        <v>55.44</v>
      </c>
      <c r="E320" s="12">
        <v>0</v>
      </c>
      <c r="F320" s="12">
        <v>0</v>
      </c>
      <c r="G320" s="12">
        <f t="shared" si="40"/>
        <v>72.3</v>
      </c>
      <c r="H320" s="12">
        <f>+SMar_InfraMR[[#This Row],[Total Líneas de Explotación ]]</f>
        <v>72.3</v>
      </c>
      <c r="I320" s="12">
        <f>+SMar_InfraMR[[#This Row],[Total Líneas de Explotación ]]</f>
        <v>72.3</v>
      </c>
      <c r="J320" s="12">
        <v>152.33991</v>
      </c>
      <c r="K320" s="12">
        <v>0</v>
      </c>
      <c r="L320" s="12">
        <v>0</v>
      </c>
      <c r="M320" s="12">
        <v>0</v>
      </c>
      <c r="N320" s="12">
        <f>+SMar_InfraMR[[#This Row],[A.03.1 -  Longitud de Vías de Explotación No Electrificadas Troncales y Ramales (vía principal) (km)]]+SMar_InfraMR[[#This Row],[A.04.1 -  Longitud de Vías de Explotación Electrificadas Troncales y Ramales (vía principal) (km)]]</f>
        <v>152.33991</v>
      </c>
      <c r="O320" s="12">
        <f>+SMar_InfraMR[[#This Row],[Total Vías (excluido Auxiliares)]]</f>
        <v>152.33991</v>
      </c>
      <c r="P320" s="1">
        <v>21</v>
      </c>
      <c r="Q320" s="1">
        <v>1</v>
      </c>
      <c r="R320" s="1">
        <v>0</v>
      </c>
      <c r="S320" s="1">
        <f t="shared" si="41"/>
        <v>22</v>
      </c>
      <c r="T320" s="1">
        <v>3</v>
      </c>
      <c r="U320" s="1">
        <v>54</v>
      </c>
      <c r="V320" s="1">
        <v>0</v>
      </c>
      <c r="W320" s="1">
        <v>10</v>
      </c>
      <c r="X320" s="1">
        <v>0</v>
      </c>
      <c r="Y320" s="1">
        <f t="shared" si="42"/>
        <v>67</v>
      </c>
      <c r="Z320" s="1">
        <v>21</v>
      </c>
      <c r="AA320" s="1">
        <v>7</v>
      </c>
      <c r="AB320" s="1">
        <f>+SMar_InfraMR[[#This Row],[Total Pasos Vehiculares a Nivel]]</f>
        <v>67</v>
      </c>
      <c r="AC320" s="1">
        <f t="shared" si="43"/>
        <v>95</v>
      </c>
      <c r="AD320" s="1">
        <v>2</v>
      </c>
      <c r="AE320" s="1">
        <v>6</v>
      </c>
      <c r="AF320" s="1">
        <v>20</v>
      </c>
      <c r="AG320" s="1">
        <f t="shared" si="44"/>
        <v>28</v>
      </c>
      <c r="AH320" s="12">
        <v>41.3</v>
      </c>
      <c r="AI320" s="12">
        <v>0</v>
      </c>
      <c r="AJ320" s="12">
        <v>31</v>
      </c>
      <c r="AK320" s="12">
        <f t="shared" si="45"/>
        <v>72.3</v>
      </c>
      <c r="AL320" s="1">
        <v>0</v>
      </c>
      <c r="AM320" s="1">
        <v>0</v>
      </c>
      <c r="AN320" s="1">
        <v>27</v>
      </c>
      <c r="AO320" s="1">
        <f t="shared" si="46"/>
        <v>27</v>
      </c>
      <c r="AP320" s="1">
        <v>0</v>
      </c>
      <c r="AQ320" s="1">
        <v>0</v>
      </c>
      <c r="AR320" s="1">
        <v>0</v>
      </c>
      <c r="AS320" s="1">
        <f t="shared" si="47"/>
        <v>0</v>
      </c>
      <c r="AT320" s="1">
        <v>0</v>
      </c>
      <c r="AU320" s="1">
        <v>0</v>
      </c>
      <c r="AV320" s="1">
        <v>0</v>
      </c>
      <c r="AW320" s="1">
        <f t="shared" si="48"/>
        <v>0</v>
      </c>
      <c r="AX320" s="1">
        <v>160</v>
      </c>
      <c r="AY320" s="1">
        <v>0</v>
      </c>
      <c r="AZ320" s="1">
        <v>0</v>
      </c>
      <c r="BA320" s="1">
        <v>0</v>
      </c>
      <c r="BB320" s="1">
        <v>0</v>
      </c>
      <c r="BC320" s="1">
        <f t="shared" si="49"/>
        <v>160</v>
      </c>
      <c r="BD320" s="1">
        <v>27</v>
      </c>
      <c r="BE320" s="1">
        <v>11</v>
      </c>
      <c r="BF320" s="16">
        <v>1676</v>
      </c>
    </row>
    <row r="321" spans="1:58">
      <c r="A321" s="1">
        <v>2019</v>
      </c>
      <c r="B321" s="1" t="s">
        <v>122</v>
      </c>
      <c r="C321" s="12">
        <v>16.86</v>
      </c>
      <c r="D321" s="12">
        <v>55.44</v>
      </c>
      <c r="E321" s="12">
        <v>0</v>
      </c>
      <c r="F321" s="12">
        <v>0</v>
      </c>
      <c r="G321" s="12">
        <f t="shared" si="40"/>
        <v>72.3</v>
      </c>
      <c r="H321" s="12">
        <f>+SMar_InfraMR[[#This Row],[Total Líneas de Explotación ]]</f>
        <v>72.3</v>
      </c>
      <c r="I321" s="12">
        <f>+SMar_InfraMR[[#This Row],[Total Líneas de Explotación ]]</f>
        <v>72.3</v>
      </c>
      <c r="J321" s="12">
        <v>152.33991</v>
      </c>
      <c r="K321" s="12">
        <v>0</v>
      </c>
      <c r="L321" s="12">
        <v>0</v>
      </c>
      <c r="M321" s="12">
        <v>0</v>
      </c>
      <c r="N321" s="12">
        <f>+SMar_InfraMR[[#This Row],[A.03.1 -  Longitud de Vías de Explotación No Electrificadas Troncales y Ramales (vía principal) (km)]]+SMar_InfraMR[[#This Row],[A.04.1 -  Longitud de Vías de Explotación Electrificadas Troncales y Ramales (vía principal) (km)]]</f>
        <v>152.33991</v>
      </c>
      <c r="O321" s="12">
        <f>+SMar_InfraMR[[#This Row],[Total Vías (excluido Auxiliares)]]</f>
        <v>152.33991</v>
      </c>
      <c r="P321" s="1">
        <v>21</v>
      </c>
      <c r="Q321" s="1">
        <v>1</v>
      </c>
      <c r="R321" s="1">
        <v>0</v>
      </c>
      <c r="S321" s="1">
        <f t="shared" si="41"/>
        <v>22</v>
      </c>
      <c r="T321" s="1">
        <v>3</v>
      </c>
      <c r="U321" s="1">
        <v>54</v>
      </c>
      <c r="V321" s="1">
        <v>0</v>
      </c>
      <c r="W321" s="1">
        <v>10</v>
      </c>
      <c r="X321" s="1">
        <v>0</v>
      </c>
      <c r="Y321" s="1">
        <f t="shared" si="42"/>
        <v>67</v>
      </c>
      <c r="Z321" s="1">
        <v>21</v>
      </c>
      <c r="AA321" s="1">
        <v>7</v>
      </c>
      <c r="AB321" s="1">
        <f>+SMar_InfraMR[[#This Row],[Total Pasos Vehiculares a Nivel]]</f>
        <v>67</v>
      </c>
      <c r="AC321" s="1">
        <f t="shared" si="43"/>
        <v>95</v>
      </c>
      <c r="AD321" s="1">
        <v>2</v>
      </c>
      <c r="AE321" s="1">
        <v>6</v>
      </c>
      <c r="AF321" s="1">
        <v>20</v>
      </c>
      <c r="AG321" s="1">
        <f t="shared" si="44"/>
        <v>28</v>
      </c>
      <c r="AH321" s="12">
        <v>41.3</v>
      </c>
      <c r="AI321" s="12">
        <v>0</v>
      </c>
      <c r="AJ321" s="12">
        <v>31</v>
      </c>
      <c r="AK321" s="12">
        <f t="shared" si="45"/>
        <v>72.3</v>
      </c>
      <c r="AL321" s="1">
        <v>0</v>
      </c>
      <c r="AM321" s="1">
        <v>0</v>
      </c>
      <c r="AN321" s="1">
        <v>27</v>
      </c>
      <c r="AO321" s="1">
        <f t="shared" si="46"/>
        <v>27</v>
      </c>
      <c r="AP321" s="1">
        <v>0</v>
      </c>
      <c r="AQ321" s="1">
        <v>0</v>
      </c>
      <c r="AR321" s="1">
        <v>0</v>
      </c>
      <c r="AS321" s="1">
        <f t="shared" si="47"/>
        <v>0</v>
      </c>
      <c r="AT321" s="1">
        <v>0</v>
      </c>
      <c r="AU321" s="1">
        <v>0</v>
      </c>
      <c r="AV321" s="1">
        <v>0</v>
      </c>
      <c r="AW321" s="1">
        <f t="shared" si="48"/>
        <v>0</v>
      </c>
      <c r="AX321" s="1">
        <v>160</v>
      </c>
      <c r="AY321" s="1">
        <v>0</v>
      </c>
      <c r="AZ321" s="1">
        <v>0</v>
      </c>
      <c r="BA321" s="1">
        <v>0</v>
      </c>
      <c r="BB321" s="1">
        <v>0</v>
      </c>
      <c r="BC321" s="1">
        <f t="shared" si="49"/>
        <v>160</v>
      </c>
      <c r="BD321" s="1">
        <v>27</v>
      </c>
      <c r="BE321" s="1">
        <v>11</v>
      </c>
      <c r="BF321" s="16">
        <v>1676</v>
      </c>
    </row>
    <row r="322" spans="1:58">
      <c r="A322" s="1">
        <v>2019</v>
      </c>
      <c r="B322" s="1" t="s">
        <v>123</v>
      </c>
      <c r="C322" s="12">
        <v>16.86</v>
      </c>
      <c r="D322" s="12">
        <v>55.44</v>
      </c>
      <c r="E322" s="12">
        <v>0</v>
      </c>
      <c r="F322" s="12">
        <v>0</v>
      </c>
      <c r="G322" s="12">
        <f t="shared" ref="G322:G361" si="50">SUM(C322:F322)</f>
        <v>72.3</v>
      </c>
      <c r="H322" s="12">
        <f>+SMar_InfraMR[[#This Row],[Total Líneas de Explotación ]]</f>
        <v>72.3</v>
      </c>
      <c r="I322" s="12">
        <f>+SMar_InfraMR[[#This Row],[Total Líneas de Explotación ]]</f>
        <v>72.3</v>
      </c>
      <c r="J322" s="12">
        <v>152.33991</v>
      </c>
      <c r="K322" s="12">
        <v>0</v>
      </c>
      <c r="L322" s="12">
        <v>0</v>
      </c>
      <c r="M322" s="12">
        <v>0</v>
      </c>
      <c r="N322" s="12">
        <f>+SMar_InfraMR[[#This Row],[A.03.1 -  Longitud de Vías de Explotación No Electrificadas Troncales y Ramales (vía principal) (km)]]+SMar_InfraMR[[#This Row],[A.04.1 -  Longitud de Vías de Explotación Electrificadas Troncales y Ramales (vía principal) (km)]]</f>
        <v>152.33991</v>
      </c>
      <c r="O322" s="12">
        <f>+SMar_InfraMR[[#This Row],[Total Vías (excluido Auxiliares)]]</f>
        <v>152.33991</v>
      </c>
      <c r="P322" s="1">
        <v>21</v>
      </c>
      <c r="Q322" s="1">
        <v>1</v>
      </c>
      <c r="R322" s="1">
        <v>0</v>
      </c>
      <c r="S322" s="1">
        <f t="shared" ref="S322:S337" si="51">SUM(P322:R322)</f>
        <v>22</v>
      </c>
      <c r="T322" s="1">
        <v>3</v>
      </c>
      <c r="U322" s="1">
        <v>54</v>
      </c>
      <c r="V322" s="1">
        <v>0</v>
      </c>
      <c r="W322" s="1">
        <v>10</v>
      </c>
      <c r="X322" s="1">
        <v>0</v>
      </c>
      <c r="Y322" s="1">
        <f t="shared" ref="Y322:Y337" si="52">SUM(T322:X322)</f>
        <v>67</v>
      </c>
      <c r="Z322" s="1">
        <v>21</v>
      </c>
      <c r="AA322" s="1">
        <v>7</v>
      </c>
      <c r="AB322" s="1">
        <f>+SMar_InfraMR[[#This Row],[Total Pasos Vehiculares a Nivel]]</f>
        <v>67</v>
      </c>
      <c r="AC322" s="1">
        <f t="shared" ref="AC322:AC337" si="53">SUM(Z322:AB322)</f>
        <v>95</v>
      </c>
      <c r="AD322" s="1">
        <v>2</v>
      </c>
      <c r="AE322" s="1">
        <v>6</v>
      </c>
      <c r="AF322" s="1">
        <v>20</v>
      </c>
      <c r="AG322" s="1">
        <f t="shared" ref="AG322:AG337" si="54">SUM(AD322:AF322)</f>
        <v>28</v>
      </c>
      <c r="AH322" s="12">
        <v>41.3</v>
      </c>
      <c r="AI322" s="12">
        <v>0</v>
      </c>
      <c r="AJ322" s="12">
        <v>31</v>
      </c>
      <c r="AK322" s="12">
        <f t="shared" ref="AK322:AK337" si="55">SUM(AH322:AJ322)</f>
        <v>72.3</v>
      </c>
      <c r="AL322" s="1">
        <v>0</v>
      </c>
      <c r="AM322" s="1">
        <v>0</v>
      </c>
      <c r="AN322" s="1">
        <v>27</v>
      </c>
      <c r="AO322" s="1">
        <f t="shared" ref="AO322:AO337" si="56">SUM(AL322:AN322)</f>
        <v>27</v>
      </c>
      <c r="AP322" s="1">
        <v>0</v>
      </c>
      <c r="AQ322" s="1">
        <v>0</v>
      </c>
      <c r="AR322" s="1">
        <v>0</v>
      </c>
      <c r="AS322" s="1">
        <f t="shared" ref="AS322:AS337" si="57">SUM(AP322:AR322)</f>
        <v>0</v>
      </c>
      <c r="AT322" s="1">
        <v>0</v>
      </c>
      <c r="AU322" s="1">
        <v>0</v>
      </c>
      <c r="AV322" s="1">
        <v>0</v>
      </c>
      <c r="AW322" s="1">
        <f t="shared" ref="AW322:AW337" si="58">SUM(AT322:AV322)</f>
        <v>0</v>
      </c>
      <c r="AX322" s="1">
        <v>160</v>
      </c>
      <c r="AY322" s="1">
        <v>0</v>
      </c>
      <c r="AZ322" s="1">
        <v>0</v>
      </c>
      <c r="BA322" s="1">
        <v>0</v>
      </c>
      <c r="BB322" s="1">
        <v>0</v>
      </c>
      <c r="BC322" s="1">
        <f t="shared" ref="BC322:BC337" si="59">SUM(AX322:BB322)</f>
        <v>160</v>
      </c>
      <c r="BD322" s="1">
        <v>27</v>
      </c>
      <c r="BE322" s="1">
        <v>11</v>
      </c>
      <c r="BF322" s="16">
        <v>1676</v>
      </c>
    </row>
    <row r="323" spans="1:58">
      <c r="A323" s="1">
        <v>2019</v>
      </c>
      <c r="B323" s="1" t="s">
        <v>124</v>
      </c>
      <c r="C323" s="12">
        <v>16.86</v>
      </c>
      <c r="D323" s="12">
        <v>55.44</v>
      </c>
      <c r="E323" s="12">
        <v>0</v>
      </c>
      <c r="F323" s="12">
        <v>0</v>
      </c>
      <c r="G323" s="12">
        <f t="shared" si="50"/>
        <v>72.3</v>
      </c>
      <c r="H323" s="12">
        <f>+SMar_InfraMR[[#This Row],[Total Líneas de Explotación ]]</f>
        <v>72.3</v>
      </c>
      <c r="I323" s="12">
        <f>+SMar_InfraMR[[#This Row],[Total Líneas de Explotación ]]</f>
        <v>72.3</v>
      </c>
      <c r="J323" s="12">
        <v>152.33991</v>
      </c>
      <c r="K323" s="12">
        <v>0</v>
      </c>
      <c r="L323" s="12">
        <v>0</v>
      </c>
      <c r="M323" s="12">
        <v>0</v>
      </c>
      <c r="N323" s="12">
        <f>+SMar_InfraMR[[#This Row],[A.03.1 -  Longitud de Vías de Explotación No Electrificadas Troncales y Ramales (vía principal) (km)]]+SMar_InfraMR[[#This Row],[A.04.1 -  Longitud de Vías de Explotación Electrificadas Troncales y Ramales (vía principal) (km)]]</f>
        <v>152.33991</v>
      </c>
      <c r="O323" s="12">
        <f>+SMar_InfraMR[[#This Row],[Total Vías (excluido Auxiliares)]]</f>
        <v>152.33991</v>
      </c>
      <c r="P323" s="1">
        <v>21</v>
      </c>
      <c r="Q323" s="1">
        <v>1</v>
      </c>
      <c r="R323" s="1">
        <v>0</v>
      </c>
      <c r="S323" s="1">
        <f t="shared" si="51"/>
        <v>22</v>
      </c>
      <c r="T323" s="1">
        <v>3</v>
      </c>
      <c r="U323" s="1">
        <v>54</v>
      </c>
      <c r="V323" s="1">
        <v>0</v>
      </c>
      <c r="W323" s="1">
        <v>10</v>
      </c>
      <c r="X323" s="1">
        <v>0</v>
      </c>
      <c r="Y323" s="1">
        <f t="shared" si="52"/>
        <v>67</v>
      </c>
      <c r="Z323" s="1">
        <v>21</v>
      </c>
      <c r="AA323" s="1">
        <v>7</v>
      </c>
      <c r="AB323" s="1">
        <f>+SMar_InfraMR[[#This Row],[Total Pasos Vehiculares a Nivel]]</f>
        <v>67</v>
      </c>
      <c r="AC323" s="1">
        <f t="shared" si="53"/>
        <v>95</v>
      </c>
      <c r="AD323" s="1">
        <v>2</v>
      </c>
      <c r="AE323" s="1">
        <v>6</v>
      </c>
      <c r="AF323" s="1">
        <v>20</v>
      </c>
      <c r="AG323" s="1">
        <f t="shared" si="54"/>
        <v>28</v>
      </c>
      <c r="AH323" s="12">
        <v>41.3</v>
      </c>
      <c r="AI323" s="12">
        <v>0</v>
      </c>
      <c r="AJ323" s="12">
        <v>31</v>
      </c>
      <c r="AK323" s="12">
        <f t="shared" si="55"/>
        <v>72.3</v>
      </c>
      <c r="AL323" s="1">
        <v>0</v>
      </c>
      <c r="AM323" s="1">
        <v>0</v>
      </c>
      <c r="AN323" s="1">
        <v>27</v>
      </c>
      <c r="AO323" s="1">
        <f t="shared" si="56"/>
        <v>27</v>
      </c>
      <c r="AP323" s="1">
        <v>0</v>
      </c>
      <c r="AQ323" s="1">
        <v>0</v>
      </c>
      <c r="AR323" s="1">
        <v>0</v>
      </c>
      <c r="AS323" s="1">
        <f t="shared" si="57"/>
        <v>0</v>
      </c>
      <c r="AT323" s="1">
        <v>0</v>
      </c>
      <c r="AU323" s="1">
        <v>0</v>
      </c>
      <c r="AV323" s="1">
        <v>0</v>
      </c>
      <c r="AW323" s="1">
        <f t="shared" si="58"/>
        <v>0</v>
      </c>
      <c r="AX323" s="1">
        <v>160</v>
      </c>
      <c r="AY323" s="1">
        <v>0</v>
      </c>
      <c r="AZ323" s="1">
        <v>0</v>
      </c>
      <c r="BA323" s="1">
        <v>0</v>
      </c>
      <c r="BB323" s="1">
        <v>0</v>
      </c>
      <c r="BC323" s="1">
        <f t="shared" si="59"/>
        <v>160</v>
      </c>
      <c r="BD323" s="1">
        <v>27</v>
      </c>
      <c r="BE323" s="1">
        <v>11</v>
      </c>
      <c r="BF323" s="16">
        <v>1676</v>
      </c>
    </row>
    <row r="324" spans="1:58">
      <c r="A324" s="1">
        <v>2019</v>
      </c>
      <c r="B324" s="1" t="s">
        <v>125</v>
      </c>
      <c r="C324" s="12">
        <v>16.86</v>
      </c>
      <c r="D324" s="12">
        <v>55.44</v>
      </c>
      <c r="E324" s="12">
        <v>0</v>
      </c>
      <c r="F324" s="12">
        <v>0</v>
      </c>
      <c r="G324" s="12">
        <f t="shared" si="50"/>
        <v>72.3</v>
      </c>
      <c r="H324" s="12">
        <f>+SMar_InfraMR[[#This Row],[Total Líneas de Explotación ]]</f>
        <v>72.3</v>
      </c>
      <c r="I324" s="12">
        <f>+SMar_InfraMR[[#This Row],[Total Líneas de Explotación ]]</f>
        <v>72.3</v>
      </c>
      <c r="J324" s="12">
        <v>152.33991</v>
      </c>
      <c r="K324" s="12">
        <v>0</v>
      </c>
      <c r="L324" s="12">
        <v>0</v>
      </c>
      <c r="M324" s="12">
        <v>0</v>
      </c>
      <c r="N324" s="12">
        <f>+SMar_InfraMR[[#This Row],[A.03.1 -  Longitud de Vías de Explotación No Electrificadas Troncales y Ramales (vía principal) (km)]]+SMar_InfraMR[[#This Row],[A.04.1 -  Longitud de Vías de Explotación Electrificadas Troncales y Ramales (vía principal) (km)]]</f>
        <v>152.33991</v>
      </c>
      <c r="O324" s="12">
        <f>+SMar_InfraMR[[#This Row],[Total Vías (excluido Auxiliares)]]</f>
        <v>152.33991</v>
      </c>
      <c r="P324" s="1">
        <v>21</v>
      </c>
      <c r="Q324" s="1">
        <v>1</v>
      </c>
      <c r="R324" s="1">
        <v>0</v>
      </c>
      <c r="S324" s="1">
        <f t="shared" si="51"/>
        <v>22</v>
      </c>
      <c r="T324" s="1">
        <v>3</v>
      </c>
      <c r="U324" s="1">
        <v>54</v>
      </c>
      <c r="V324" s="1">
        <v>0</v>
      </c>
      <c r="W324" s="1">
        <v>10</v>
      </c>
      <c r="X324" s="1">
        <v>0</v>
      </c>
      <c r="Y324" s="1">
        <f t="shared" si="52"/>
        <v>67</v>
      </c>
      <c r="Z324" s="1">
        <v>21</v>
      </c>
      <c r="AA324" s="1">
        <v>7</v>
      </c>
      <c r="AB324" s="1">
        <f>+SMar_InfraMR[[#This Row],[Total Pasos Vehiculares a Nivel]]</f>
        <v>67</v>
      </c>
      <c r="AC324" s="1">
        <f t="shared" si="53"/>
        <v>95</v>
      </c>
      <c r="AD324" s="1">
        <v>2</v>
      </c>
      <c r="AE324" s="1">
        <v>6</v>
      </c>
      <c r="AF324" s="1">
        <v>20</v>
      </c>
      <c r="AG324" s="1">
        <f t="shared" si="54"/>
        <v>28</v>
      </c>
      <c r="AH324" s="12">
        <v>41.3</v>
      </c>
      <c r="AI324" s="12">
        <v>0</v>
      </c>
      <c r="AJ324" s="12">
        <v>31</v>
      </c>
      <c r="AK324" s="12">
        <f t="shared" si="55"/>
        <v>72.3</v>
      </c>
      <c r="AL324" s="1">
        <v>0</v>
      </c>
      <c r="AM324" s="1">
        <v>0</v>
      </c>
      <c r="AN324" s="1">
        <v>27</v>
      </c>
      <c r="AO324" s="1">
        <f t="shared" si="56"/>
        <v>27</v>
      </c>
      <c r="AP324" s="1">
        <v>0</v>
      </c>
      <c r="AQ324" s="1">
        <v>0</v>
      </c>
      <c r="AR324" s="1">
        <v>0</v>
      </c>
      <c r="AS324" s="1">
        <f t="shared" si="57"/>
        <v>0</v>
      </c>
      <c r="AT324" s="1">
        <v>0</v>
      </c>
      <c r="AU324" s="1">
        <v>0</v>
      </c>
      <c r="AV324" s="1">
        <v>0</v>
      </c>
      <c r="AW324" s="1">
        <f t="shared" si="58"/>
        <v>0</v>
      </c>
      <c r="AX324" s="1">
        <v>160</v>
      </c>
      <c r="AY324" s="1">
        <v>0</v>
      </c>
      <c r="AZ324" s="1">
        <v>0</v>
      </c>
      <c r="BA324" s="1">
        <v>0</v>
      </c>
      <c r="BB324" s="1">
        <v>0</v>
      </c>
      <c r="BC324" s="1">
        <f t="shared" si="59"/>
        <v>160</v>
      </c>
      <c r="BD324" s="1">
        <v>27</v>
      </c>
      <c r="BE324" s="1">
        <v>11</v>
      </c>
      <c r="BF324" s="16">
        <v>1676</v>
      </c>
    </row>
    <row r="325" spans="1:58">
      <c r="A325" s="1">
        <v>2019</v>
      </c>
      <c r="B325" s="1" t="s">
        <v>126</v>
      </c>
      <c r="C325" s="12">
        <v>16.86</v>
      </c>
      <c r="D325" s="12">
        <v>55.44</v>
      </c>
      <c r="E325" s="12">
        <v>0</v>
      </c>
      <c r="F325" s="12">
        <v>0</v>
      </c>
      <c r="G325" s="12">
        <f t="shared" si="50"/>
        <v>72.3</v>
      </c>
      <c r="H325" s="12">
        <f>+SMar_InfraMR[[#This Row],[Total Líneas de Explotación ]]</f>
        <v>72.3</v>
      </c>
      <c r="I325" s="12">
        <f>+SMar_InfraMR[[#This Row],[Total Líneas de Explotación ]]</f>
        <v>72.3</v>
      </c>
      <c r="J325" s="12">
        <v>152.33991</v>
      </c>
      <c r="K325" s="12">
        <v>0</v>
      </c>
      <c r="L325" s="12">
        <v>0</v>
      </c>
      <c r="M325" s="12">
        <v>0</v>
      </c>
      <c r="N325" s="12">
        <f>+SMar_InfraMR[[#This Row],[A.03.1 -  Longitud de Vías de Explotación No Electrificadas Troncales y Ramales (vía principal) (km)]]+SMar_InfraMR[[#This Row],[A.04.1 -  Longitud de Vías de Explotación Electrificadas Troncales y Ramales (vía principal) (km)]]</f>
        <v>152.33991</v>
      </c>
      <c r="O325" s="12">
        <f>+SMar_InfraMR[[#This Row],[Total Vías (excluido Auxiliares)]]</f>
        <v>152.33991</v>
      </c>
      <c r="P325" s="1">
        <v>21</v>
      </c>
      <c r="Q325" s="1">
        <v>1</v>
      </c>
      <c r="R325" s="1">
        <v>0</v>
      </c>
      <c r="S325" s="1">
        <f t="shared" si="51"/>
        <v>22</v>
      </c>
      <c r="T325" s="1">
        <v>3</v>
      </c>
      <c r="U325" s="1">
        <v>54</v>
      </c>
      <c r="V325" s="1">
        <v>0</v>
      </c>
      <c r="W325" s="1">
        <v>10</v>
      </c>
      <c r="X325" s="1">
        <v>0</v>
      </c>
      <c r="Y325" s="1">
        <f t="shared" si="52"/>
        <v>67</v>
      </c>
      <c r="Z325" s="1">
        <v>21</v>
      </c>
      <c r="AA325" s="1">
        <v>7</v>
      </c>
      <c r="AB325" s="1">
        <f>+SMar_InfraMR[[#This Row],[Total Pasos Vehiculares a Nivel]]</f>
        <v>67</v>
      </c>
      <c r="AC325" s="1">
        <f t="shared" si="53"/>
        <v>95</v>
      </c>
      <c r="AD325" s="1">
        <v>2</v>
      </c>
      <c r="AE325" s="1">
        <v>6</v>
      </c>
      <c r="AF325" s="1">
        <v>20</v>
      </c>
      <c r="AG325" s="1">
        <f t="shared" si="54"/>
        <v>28</v>
      </c>
      <c r="AH325" s="12">
        <v>41.3</v>
      </c>
      <c r="AI325" s="12">
        <v>0</v>
      </c>
      <c r="AJ325" s="12">
        <v>31</v>
      </c>
      <c r="AK325" s="12">
        <f t="shared" si="55"/>
        <v>72.3</v>
      </c>
      <c r="AL325" s="1">
        <v>0</v>
      </c>
      <c r="AM325" s="1">
        <v>0</v>
      </c>
      <c r="AN325" s="1">
        <v>27</v>
      </c>
      <c r="AO325" s="1">
        <f t="shared" si="56"/>
        <v>27</v>
      </c>
      <c r="AP325" s="1">
        <v>0</v>
      </c>
      <c r="AQ325" s="1">
        <v>0</v>
      </c>
      <c r="AR325" s="1">
        <v>0</v>
      </c>
      <c r="AS325" s="1">
        <f t="shared" si="57"/>
        <v>0</v>
      </c>
      <c r="AT325" s="1">
        <v>0</v>
      </c>
      <c r="AU325" s="1">
        <v>0</v>
      </c>
      <c r="AV325" s="1">
        <v>0</v>
      </c>
      <c r="AW325" s="1">
        <f t="shared" si="58"/>
        <v>0</v>
      </c>
      <c r="AX325" s="1">
        <v>160</v>
      </c>
      <c r="AY325" s="1">
        <v>0</v>
      </c>
      <c r="AZ325" s="1">
        <v>0</v>
      </c>
      <c r="BA325" s="1">
        <v>0</v>
      </c>
      <c r="BB325" s="1">
        <v>0</v>
      </c>
      <c r="BC325" s="1">
        <f t="shared" si="59"/>
        <v>160</v>
      </c>
      <c r="BD325" s="1">
        <v>27</v>
      </c>
      <c r="BE325" s="1">
        <v>11</v>
      </c>
      <c r="BF325" s="16">
        <v>1676</v>
      </c>
    </row>
    <row r="326" spans="1:58">
      <c r="A326" s="1">
        <v>2020</v>
      </c>
      <c r="B326" s="1" t="s">
        <v>115</v>
      </c>
      <c r="C326" s="12">
        <v>16.86</v>
      </c>
      <c r="D326" s="12">
        <v>55.44</v>
      </c>
      <c r="E326" s="12">
        <v>0</v>
      </c>
      <c r="F326" s="12">
        <v>0</v>
      </c>
      <c r="G326" s="12">
        <f t="shared" si="50"/>
        <v>72.3</v>
      </c>
      <c r="H326" s="12">
        <f>+SMar_InfraMR[[#This Row],[Total Líneas de Explotación ]]</f>
        <v>72.3</v>
      </c>
      <c r="I326" s="12">
        <f>+SMar_InfraMR[[#This Row],[Total Líneas de Explotación ]]</f>
        <v>72.3</v>
      </c>
      <c r="J326" s="12">
        <v>152.33991</v>
      </c>
      <c r="K326" s="12">
        <v>0</v>
      </c>
      <c r="L326" s="12">
        <v>0</v>
      </c>
      <c r="M326" s="12">
        <v>0</v>
      </c>
      <c r="N326" s="12">
        <f>+SMar_InfraMR[[#This Row],[A.03.1 -  Longitud de Vías de Explotación No Electrificadas Troncales y Ramales (vía principal) (km)]]+SMar_InfraMR[[#This Row],[A.04.1 -  Longitud de Vías de Explotación Electrificadas Troncales y Ramales (vía principal) (km)]]</f>
        <v>152.33991</v>
      </c>
      <c r="O326" s="12">
        <f>+SMar_InfraMR[[#This Row],[Total Vías (excluido Auxiliares)]]</f>
        <v>152.33991</v>
      </c>
      <c r="P326" s="1">
        <v>22</v>
      </c>
      <c r="Q326" s="1">
        <v>0</v>
      </c>
      <c r="R326" s="1">
        <v>0</v>
      </c>
      <c r="S326" s="1">
        <f t="shared" si="51"/>
        <v>22</v>
      </c>
      <c r="T326" s="1">
        <v>6</v>
      </c>
      <c r="U326" s="1">
        <v>44</v>
      </c>
      <c r="V326" s="1">
        <v>0</v>
      </c>
      <c r="W326" s="1">
        <v>4</v>
      </c>
      <c r="X326" s="1">
        <v>0</v>
      </c>
      <c r="Y326" s="1">
        <f t="shared" si="52"/>
        <v>54</v>
      </c>
      <c r="Z326" s="1">
        <v>46</v>
      </c>
      <c r="AA326" s="1">
        <v>6</v>
      </c>
      <c r="AB326" s="1">
        <f>+SMar_InfraMR[[#This Row],[Total Pasos Vehiculares a Nivel]]</f>
        <v>54</v>
      </c>
      <c r="AC326" s="1">
        <f t="shared" si="53"/>
        <v>106</v>
      </c>
      <c r="AD326" s="1">
        <v>1</v>
      </c>
      <c r="AE326" s="1">
        <v>11</v>
      </c>
      <c r="AF326" s="1">
        <v>27</v>
      </c>
      <c r="AG326" s="1">
        <f t="shared" si="54"/>
        <v>39</v>
      </c>
      <c r="AH326" s="12">
        <v>42.523000000000003</v>
      </c>
      <c r="AI326" s="12">
        <v>30.975999999999999</v>
      </c>
      <c r="AJ326" s="12">
        <v>14.711</v>
      </c>
      <c r="AK326" s="12">
        <f t="shared" si="55"/>
        <v>88.21</v>
      </c>
      <c r="AL326" s="1">
        <v>2</v>
      </c>
      <c r="AM326" s="1">
        <v>0</v>
      </c>
      <c r="AN326" s="1">
        <v>31</v>
      </c>
      <c r="AO326" s="1">
        <f t="shared" si="56"/>
        <v>33</v>
      </c>
      <c r="AP326" s="1">
        <v>0</v>
      </c>
      <c r="AQ326" s="1">
        <v>0</v>
      </c>
      <c r="AR326" s="1">
        <v>0</v>
      </c>
      <c r="AS326" s="1">
        <f t="shared" si="57"/>
        <v>0</v>
      </c>
      <c r="AT326" s="1">
        <v>0</v>
      </c>
      <c r="AU326" s="1">
        <v>0</v>
      </c>
      <c r="AV326" s="1">
        <v>0</v>
      </c>
      <c r="AW326" s="1">
        <f t="shared" si="58"/>
        <v>0</v>
      </c>
      <c r="AX326" s="1">
        <v>118</v>
      </c>
      <c r="AY326" s="1">
        <v>49</v>
      </c>
      <c r="AZ326" s="1">
        <v>0</v>
      </c>
      <c r="BA326" s="1">
        <v>11</v>
      </c>
      <c r="BB326" s="1">
        <v>0</v>
      </c>
      <c r="BC326" s="1">
        <f t="shared" si="59"/>
        <v>178</v>
      </c>
      <c r="BD326" s="1">
        <v>0</v>
      </c>
      <c r="BE326" s="1">
        <v>8</v>
      </c>
      <c r="BF326" s="16">
        <v>1676</v>
      </c>
    </row>
    <row r="327" spans="1:58">
      <c r="A327" s="1">
        <v>2020</v>
      </c>
      <c r="B327" s="1" t="s">
        <v>116</v>
      </c>
      <c r="C327" s="12">
        <v>16.86</v>
      </c>
      <c r="D327" s="12">
        <v>55.44</v>
      </c>
      <c r="E327" s="12">
        <v>0</v>
      </c>
      <c r="F327" s="12">
        <v>0</v>
      </c>
      <c r="G327" s="12">
        <f t="shared" si="50"/>
        <v>72.3</v>
      </c>
      <c r="H327" s="12">
        <f>+SMar_InfraMR[[#This Row],[Total Líneas de Explotación ]]</f>
        <v>72.3</v>
      </c>
      <c r="I327" s="12">
        <f>+SMar_InfraMR[[#This Row],[Total Líneas de Explotación ]]</f>
        <v>72.3</v>
      </c>
      <c r="J327" s="12">
        <v>152.33991</v>
      </c>
      <c r="K327" s="12">
        <v>0</v>
      </c>
      <c r="L327" s="12">
        <v>0</v>
      </c>
      <c r="M327" s="12">
        <v>0</v>
      </c>
      <c r="N327" s="12">
        <f>+SMar_InfraMR[[#This Row],[A.03.1 -  Longitud de Vías de Explotación No Electrificadas Troncales y Ramales (vía principal) (km)]]+SMar_InfraMR[[#This Row],[A.04.1 -  Longitud de Vías de Explotación Electrificadas Troncales y Ramales (vía principal) (km)]]</f>
        <v>152.33991</v>
      </c>
      <c r="O327" s="12">
        <f>+SMar_InfraMR[[#This Row],[Total Vías (excluido Auxiliares)]]</f>
        <v>152.33991</v>
      </c>
      <c r="P327" s="1">
        <v>22</v>
      </c>
      <c r="Q327" s="1">
        <v>0</v>
      </c>
      <c r="R327" s="1">
        <v>0</v>
      </c>
      <c r="S327" s="1">
        <f t="shared" si="51"/>
        <v>22</v>
      </c>
      <c r="T327" s="1">
        <v>6</v>
      </c>
      <c r="U327" s="1">
        <v>44</v>
      </c>
      <c r="V327" s="1">
        <v>0</v>
      </c>
      <c r="W327" s="1">
        <v>4</v>
      </c>
      <c r="X327" s="1">
        <v>0</v>
      </c>
      <c r="Y327" s="1">
        <f t="shared" si="52"/>
        <v>54</v>
      </c>
      <c r="Z327" s="1">
        <v>46</v>
      </c>
      <c r="AA327" s="1">
        <v>6</v>
      </c>
      <c r="AB327" s="1">
        <f>+SMar_InfraMR[[#This Row],[Total Pasos Vehiculares a Nivel]]</f>
        <v>54</v>
      </c>
      <c r="AC327" s="1">
        <f t="shared" si="53"/>
        <v>106</v>
      </c>
      <c r="AD327" s="1">
        <v>1</v>
      </c>
      <c r="AE327" s="1">
        <v>11</v>
      </c>
      <c r="AF327" s="1">
        <v>27</v>
      </c>
      <c r="AG327" s="1">
        <f t="shared" si="54"/>
        <v>39</v>
      </c>
      <c r="AH327" s="12">
        <v>42.523000000000003</v>
      </c>
      <c r="AI327" s="12">
        <v>30.975999999999999</v>
      </c>
      <c r="AJ327" s="12">
        <v>14.711</v>
      </c>
      <c r="AK327" s="12">
        <f t="shared" si="55"/>
        <v>88.21</v>
      </c>
      <c r="AL327" s="1">
        <v>2</v>
      </c>
      <c r="AM327" s="1">
        <v>0</v>
      </c>
      <c r="AN327" s="1">
        <v>31</v>
      </c>
      <c r="AO327" s="1">
        <f t="shared" si="56"/>
        <v>33</v>
      </c>
      <c r="AP327" s="1">
        <v>0</v>
      </c>
      <c r="AQ327" s="1">
        <v>0</v>
      </c>
      <c r="AR327" s="1">
        <v>0</v>
      </c>
      <c r="AS327" s="1">
        <f t="shared" si="57"/>
        <v>0</v>
      </c>
      <c r="AT327" s="1">
        <v>0</v>
      </c>
      <c r="AU327" s="1">
        <v>0</v>
      </c>
      <c r="AV327" s="1">
        <v>0</v>
      </c>
      <c r="AW327" s="1">
        <f t="shared" si="58"/>
        <v>0</v>
      </c>
      <c r="AX327" s="1">
        <v>118</v>
      </c>
      <c r="AY327" s="1">
        <v>49</v>
      </c>
      <c r="AZ327" s="1">
        <v>0</v>
      </c>
      <c r="BA327" s="1">
        <v>11</v>
      </c>
      <c r="BB327" s="1">
        <v>0</v>
      </c>
      <c r="BC327" s="1">
        <f t="shared" si="59"/>
        <v>178</v>
      </c>
      <c r="BD327" s="1">
        <v>0</v>
      </c>
      <c r="BE327" s="1">
        <v>8</v>
      </c>
      <c r="BF327" s="16">
        <v>1676</v>
      </c>
    </row>
    <row r="328" spans="1:58">
      <c r="A328" s="1">
        <v>2020</v>
      </c>
      <c r="B328" s="1" t="s">
        <v>117</v>
      </c>
      <c r="C328" s="12">
        <v>16.86</v>
      </c>
      <c r="D328" s="12">
        <v>55.44</v>
      </c>
      <c r="E328" s="12">
        <v>0</v>
      </c>
      <c r="F328" s="12">
        <v>0</v>
      </c>
      <c r="G328" s="12">
        <f t="shared" si="50"/>
        <v>72.3</v>
      </c>
      <c r="H328" s="12">
        <f>+SMar_InfraMR[[#This Row],[Total Líneas de Explotación ]]</f>
        <v>72.3</v>
      </c>
      <c r="I328" s="12">
        <f>+SMar_InfraMR[[#This Row],[Total Líneas de Explotación ]]</f>
        <v>72.3</v>
      </c>
      <c r="J328" s="12">
        <v>152.33991</v>
      </c>
      <c r="K328" s="12">
        <v>0</v>
      </c>
      <c r="L328" s="12">
        <v>0</v>
      </c>
      <c r="M328" s="12">
        <v>0</v>
      </c>
      <c r="N328" s="12">
        <f>+SMar_InfraMR[[#This Row],[A.03.1 -  Longitud de Vías de Explotación No Electrificadas Troncales y Ramales (vía principal) (km)]]+SMar_InfraMR[[#This Row],[A.04.1 -  Longitud de Vías de Explotación Electrificadas Troncales y Ramales (vía principal) (km)]]</f>
        <v>152.33991</v>
      </c>
      <c r="O328" s="12">
        <f>+SMar_InfraMR[[#This Row],[Total Vías (excluido Auxiliares)]]</f>
        <v>152.33991</v>
      </c>
      <c r="P328" s="1">
        <v>22</v>
      </c>
      <c r="Q328" s="1">
        <v>0</v>
      </c>
      <c r="R328" s="1">
        <v>0</v>
      </c>
      <c r="S328" s="1">
        <f t="shared" si="51"/>
        <v>22</v>
      </c>
      <c r="T328" s="1">
        <v>6</v>
      </c>
      <c r="U328" s="1">
        <v>44</v>
      </c>
      <c r="V328" s="1">
        <v>0</v>
      </c>
      <c r="W328" s="1">
        <v>4</v>
      </c>
      <c r="X328" s="1">
        <v>0</v>
      </c>
      <c r="Y328" s="1">
        <f t="shared" si="52"/>
        <v>54</v>
      </c>
      <c r="Z328" s="1">
        <v>46</v>
      </c>
      <c r="AA328" s="1">
        <v>6</v>
      </c>
      <c r="AB328" s="1">
        <f>+SMar_InfraMR[[#This Row],[Total Pasos Vehiculares a Nivel]]</f>
        <v>54</v>
      </c>
      <c r="AC328" s="1">
        <f t="shared" si="53"/>
        <v>106</v>
      </c>
      <c r="AD328" s="1">
        <v>1</v>
      </c>
      <c r="AE328" s="1">
        <v>11</v>
      </c>
      <c r="AF328" s="1">
        <v>27</v>
      </c>
      <c r="AG328" s="1">
        <f t="shared" si="54"/>
        <v>39</v>
      </c>
      <c r="AH328" s="12">
        <v>42.523000000000003</v>
      </c>
      <c r="AI328" s="12">
        <v>30.975999999999999</v>
      </c>
      <c r="AJ328" s="12">
        <v>14.711</v>
      </c>
      <c r="AK328" s="12">
        <f t="shared" si="55"/>
        <v>88.21</v>
      </c>
      <c r="AL328" s="1">
        <v>2</v>
      </c>
      <c r="AM328" s="1">
        <v>0</v>
      </c>
      <c r="AN328" s="1">
        <v>31</v>
      </c>
      <c r="AO328" s="1">
        <f t="shared" si="56"/>
        <v>33</v>
      </c>
      <c r="AP328" s="1">
        <v>0</v>
      </c>
      <c r="AQ328" s="1">
        <v>0</v>
      </c>
      <c r="AR328" s="1">
        <v>0</v>
      </c>
      <c r="AS328" s="1">
        <f t="shared" si="57"/>
        <v>0</v>
      </c>
      <c r="AT328" s="1">
        <v>0</v>
      </c>
      <c r="AU328" s="1">
        <v>0</v>
      </c>
      <c r="AV328" s="1">
        <v>0</v>
      </c>
      <c r="AW328" s="1">
        <f t="shared" si="58"/>
        <v>0</v>
      </c>
      <c r="AX328" s="1">
        <v>118</v>
      </c>
      <c r="AY328" s="1">
        <v>49</v>
      </c>
      <c r="AZ328" s="1">
        <v>0</v>
      </c>
      <c r="BA328" s="1">
        <v>11</v>
      </c>
      <c r="BB328" s="1">
        <v>0</v>
      </c>
      <c r="BC328" s="1">
        <f t="shared" si="59"/>
        <v>178</v>
      </c>
      <c r="BD328" s="1">
        <v>0</v>
      </c>
      <c r="BE328" s="1">
        <v>8</v>
      </c>
      <c r="BF328" s="16">
        <v>1676</v>
      </c>
    </row>
    <row r="329" spans="1:58">
      <c r="A329" s="1">
        <v>2020</v>
      </c>
      <c r="B329" s="1" t="s">
        <v>118</v>
      </c>
      <c r="C329" s="12">
        <v>16.86</v>
      </c>
      <c r="D329" s="12">
        <v>55.44</v>
      </c>
      <c r="E329" s="12">
        <v>0</v>
      </c>
      <c r="F329" s="12">
        <v>0</v>
      </c>
      <c r="G329" s="12">
        <f t="shared" si="50"/>
        <v>72.3</v>
      </c>
      <c r="H329" s="12">
        <f>+SMar_InfraMR[[#This Row],[Total Líneas de Explotación ]]</f>
        <v>72.3</v>
      </c>
      <c r="I329" s="12">
        <f>+SMar_InfraMR[[#This Row],[Total Líneas de Explotación ]]</f>
        <v>72.3</v>
      </c>
      <c r="J329" s="12">
        <v>152.33991</v>
      </c>
      <c r="K329" s="12">
        <v>0</v>
      </c>
      <c r="L329" s="12">
        <v>0</v>
      </c>
      <c r="M329" s="12">
        <v>0</v>
      </c>
      <c r="N329" s="12">
        <f>+SMar_InfraMR[[#This Row],[A.03.1 -  Longitud de Vías de Explotación No Electrificadas Troncales y Ramales (vía principal) (km)]]+SMar_InfraMR[[#This Row],[A.04.1 -  Longitud de Vías de Explotación Electrificadas Troncales y Ramales (vía principal) (km)]]</f>
        <v>152.33991</v>
      </c>
      <c r="O329" s="12">
        <f>+SMar_InfraMR[[#This Row],[Total Vías (excluido Auxiliares)]]</f>
        <v>152.33991</v>
      </c>
      <c r="P329" s="1">
        <v>22</v>
      </c>
      <c r="Q329" s="1">
        <v>0</v>
      </c>
      <c r="R329" s="1">
        <v>0</v>
      </c>
      <c r="S329" s="1">
        <f t="shared" si="51"/>
        <v>22</v>
      </c>
      <c r="T329" s="1">
        <v>6</v>
      </c>
      <c r="U329" s="1">
        <v>44</v>
      </c>
      <c r="V329" s="1">
        <v>0</v>
      </c>
      <c r="W329" s="1">
        <v>4</v>
      </c>
      <c r="X329" s="1">
        <v>0</v>
      </c>
      <c r="Y329" s="1">
        <f t="shared" si="52"/>
        <v>54</v>
      </c>
      <c r="Z329" s="1">
        <v>46</v>
      </c>
      <c r="AA329" s="1">
        <v>6</v>
      </c>
      <c r="AB329" s="1">
        <f>+SMar_InfraMR[[#This Row],[Total Pasos Vehiculares a Nivel]]</f>
        <v>54</v>
      </c>
      <c r="AC329" s="1">
        <f t="shared" si="53"/>
        <v>106</v>
      </c>
      <c r="AD329" s="1">
        <v>1</v>
      </c>
      <c r="AE329" s="1">
        <v>11</v>
      </c>
      <c r="AF329" s="1">
        <v>27</v>
      </c>
      <c r="AG329" s="1">
        <f t="shared" si="54"/>
        <v>39</v>
      </c>
      <c r="AH329" s="12">
        <v>42.523000000000003</v>
      </c>
      <c r="AI329" s="12">
        <v>30.975999999999999</v>
      </c>
      <c r="AJ329" s="12">
        <v>14.711</v>
      </c>
      <c r="AK329" s="12">
        <f t="shared" si="55"/>
        <v>88.21</v>
      </c>
      <c r="AL329" s="1">
        <v>2</v>
      </c>
      <c r="AM329" s="1">
        <v>0</v>
      </c>
      <c r="AN329" s="1">
        <v>31</v>
      </c>
      <c r="AO329" s="1">
        <f t="shared" si="56"/>
        <v>33</v>
      </c>
      <c r="AP329" s="1">
        <v>0</v>
      </c>
      <c r="AQ329" s="1">
        <v>0</v>
      </c>
      <c r="AR329" s="1">
        <v>0</v>
      </c>
      <c r="AS329" s="1">
        <f t="shared" si="57"/>
        <v>0</v>
      </c>
      <c r="AT329" s="1">
        <v>0</v>
      </c>
      <c r="AU329" s="1">
        <v>0</v>
      </c>
      <c r="AV329" s="1">
        <v>0</v>
      </c>
      <c r="AW329" s="1">
        <f t="shared" si="58"/>
        <v>0</v>
      </c>
      <c r="AX329" s="1">
        <v>118</v>
      </c>
      <c r="AY329" s="1">
        <v>49</v>
      </c>
      <c r="AZ329" s="1">
        <v>0</v>
      </c>
      <c r="BA329" s="1">
        <v>11</v>
      </c>
      <c r="BB329" s="1">
        <v>0</v>
      </c>
      <c r="BC329" s="1">
        <f t="shared" si="59"/>
        <v>178</v>
      </c>
      <c r="BD329" s="1">
        <v>0</v>
      </c>
      <c r="BE329" s="1">
        <v>8</v>
      </c>
      <c r="BF329" s="16">
        <v>1676</v>
      </c>
    </row>
    <row r="330" spans="1:58">
      <c r="A330" s="1">
        <v>2020</v>
      </c>
      <c r="B330" s="1" t="s">
        <v>119</v>
      </c>
      <c r="C330" s="12">
        <v>16.86</v>
      </c>
      <c r="D330" s="12">
        <v>55.44</v>
      </c>
      <c r="E330" s="12">
        <v>0</v>
      </c>
      <c r="F330" s="12">
        <v>0</v>
      </c>
      <c r="G330" s="12">
        <f t="shared" si="50"/>
        <v>72.3</v>
      </c>
      <c r="H330" s="12">
        <f>+SMar_InfraMR[[#This Row],[Total Líneas de Explotación ]]</f>
        <v>72.3</v>
      </c>
      <c r="I330" s="12">
        <f>+SMar_InfraMR[[#This Row],[Total Líneas de Explotación ]]</f>
        <v>72.3</v>
      </c>
      <c r="J330" s="12">
        <v>152.33991</v>
      </c>
      <c r="K330" s="12">
        <v>0</v>
      </c>
      <c r="L330" s="12">
        <v>0</v>
      </c>
      <c r="M330" s="12">
        <v>0</v>
      </c>
      <c r="N330" s="12">
        <f>+SMar_InfraMR[[#This Row],[A.03.1 -  Longitud de Vías de Explotación No Electrificadas Troncales y Ramales (vía principal) (km)]]+SMar_InfraMR[[#This Row],[A.04.1 -  Longitud de Vías de Explotación Electrificadas Troncales y Ramales (vía principal) (km)]]</f>
        <v>152.33991</v>
      </c>
      <c r="O330" s="12">
        <f>+SMar_InfraMR[[#This Row],[Total Vías (excluido Auxiliares)]]</f>
        <v>152.33991</v>
      </c>
      <c r="P330" s="1">
        <v>22</v>
      </c>
      <c r="Q330" s="1">
        <v>0</v>
      </c>
      <c r="R330" s="1">
        <v>0</v>
      </c>
      <c r="S330" s="1">
        <f t="shared" si="51"/>
        <v>22</v>
      </c>
      <c r="T330" s="1">
        <v>6</v>
      </c>
      <c r="U330" s="1">
        <v>44</v>
      </c>
      <c r="V330" s="1">
        <v>0</v>
      </c>
      <c r="W330" s="1">
        <v>4</v>
      </c>
      <c r="X330" s="1">
        <v>0</v>
      </c>
      <c r="Y330" s="1">
        <f t="shared" si="52"/>
        <v>54</v>
      </c>
      <c r="Z330" s="1">
        <v>46</v>
      </c>
      <c r="AA330" s="1">
        <v>6</v>
      </c>
      <c r="AB330" s="1">
        <f>+SMar_InfraMR[[#This Row],[Total Pasos Vehiculares a Nivel]]</f>
        <v>54</v>
      </c>
      <c r="AC330" s="1">
        <f t="shared" si="53"/>
        <v>106</v>
      </c>
      <c r="AD330" s="1">
        <v>1</v>
      </c>
      <c r="AE330" s="1">
        <v>11</v>
      </c>
      <c r="AF330" s="1">
        <v>27</v>
      </c>
      <c r="AG330" s="1">
        <f t="shared" si="54"/>
        <v>39</v>
      </c>
      <c r="AH330" s="12">
        <v>42.523000000000003</v>
      </c>
      <c r="AI330" s="12">
        <v>30.975999999999999</v>
      </c>
      <c r="AJ330" s="12">
        <v>14.711</v>
      </c>
      <c r="AK330" s="12">
        <f t="shared" si="55"/>
        <v>88.21</v>
      </c>
      <c r="AL330" s="1">
        <v>2</v>
      </c>
      <c r="AM330" s="1">
        <v>0</v>
      </c>
      <c r="AN330" s="1">
        <v>31</v>
      </c>
      <c r="AO330" s="1">
        <f t="shared" si="56"/>
        <v>33</v>
      </c>
      <c r="AP330" s="1">
        <v>0</v>
      </c>
      <c r="AQ330" s="1">
        <v>0</v>
      </c>
      <c r="AR330" s="1">
        <v>0</v>
      </c>
      <c r="AS330" s="1">
        <f t="shared" si="57"/>
        <v>0</v>
      </c>
      <c r="AT330" s="1">
        <v>0</v>
      </c>
      <c r="AU330" s="1">
        <v>0</v>
      </c>
      <c r="AV330" s="1">
        <v>0</v>
      </c>
      <c r="AW330" s="1">
        <f t="shared" si="58"/>
        <v>0</v>
      </c>
      <c r="AX330" s="1">
        <v>118</v>
      </c>
      <c r="AY330" s="1">
        <v>49</v>
      </c>
      <c r="AZ330" s="1">
        <v>0</v>
      </c>
      <c r="BA330" s="1">
        <v>11</v>
      </c>
      <c r="BB330" s="1">
        <v>0</v>
      </c>
      <c r="BC330" s="1">
        <f t="shared" si="59"/>
        <v>178</v>
      </c>
      <c r="BD330" s="1">
        <v>0</v>
      </c>
      <c r="BE330" s="1">
        <v>8</v>
      </c>
      <c r="BF330" s="16">
        <v>1676</v>
      </c>
    </row>
    <row r="331" spans="1:58">
      <c r="A331" s="1">
        <v>2020</v>
      </c>
      <c r="B331" s="1" t="s">
        <v>120</v>
      </c>
      <c r="C331" s="12">
        <v>16.86</v>
      </c>
      <c r="D331" s="12">
        <v>55.44</v>
      </c>
      <c r="E331" s="12">
        <v>0</v>
      </c>
      <c r="F331" s="12">
        <v>0</v>
      </c>
      <c r="G331" s="12">
        <f t="shared" si="50"/>
        <v>72.3</v>
      </c>
      <c r="H331" s="12">
        <f>+SMar_InfraMR[[#This Row],[Total Líneas de Explotación ]]</f>
        <v>72.3</v>
      </c>
      <c r="I331" s="12">
        <f>+SMar_InfraMR[[#This Row],[Total Líneas de Explotación ]]</f>
        <v>72.3</v>
      </c>
      <c r="J331" s="12">
        <v>152.33991</v>
      </c>
      <c r="K331" s="12">
        <v>0</v>
      </c>
      <c r="L331" s="12">
        <v>0</v>
      </c>
      <c r="M331" s="12">
        <v>0</v>
      </c>
      <c r="N331" s="12">
        <f>+SMar_InfraMR[[#This Row],[A.03.1 -  Longitud de Vías de Explotación No Electrificadas Troncales y Ramales (vía principal) (km)]]+SMar_InfraMR[[#This Row],[A.04.1 -  Longitud de Vías de Explotación Electrificadas Troncales y Ramales (vía principal) (km)]]</f>
        <v>152.33991</v>
      </c>
      <c r="O331" s="12">
        <f>+SMar_InfraMR[[#This Row],[Total Vías (excluido Auxiliares)]]</f>
        <v>152.33991</v>
      </c>
      <c r="P331" s="1">
        <v>22</v>
      </c>
      <c r="Q331" s="1">
        <v>0</v>
      </c>
      <c r="R331" s="1">
        <v>0</v>
      </c>
      <c r="S331" s="1">
        <f t="shared" si="51"/>
        <v>22</v>
      </c>
      <c r="T331" s="1">
        <v>6</v>
      </c>
      <c r="U331" s="1">
        <v>44</v>
      </c>
      <c r="V331" s="1">
        <v>0</v>
      </c>
      <c r="W331" s="1">
        <v>4</v>
      </c>
      <c r="X331" s="1">
        <v>0</v>
      </c>
      <c r="Y331" s="1">
        <f t="shared" si="52"/>
        <v>54</v>
      </c>
      <c r="Z331" s="1">
        <v>46</v>
      </c>
      <c r="AA331" s="1">
        <v>6</v>
      </c>
      <c r="AB331" s="1">
        <f>+SMar_InfraMR[[#This Row],[Total Pasos Vehiculares a Nivel]]</f>
        <v>54</v>
      </c>
      <c r="AC331" s="1">
        <f t="shared" si="53"/>
        <v>106</v>
      </c>
      <c r="AD331" s="1">
        <v>1</v>
      </c>
      <c r="AE331" s="1">
        <v>11</v>
      </c>
      <c r="AF331" s="1">
        <v>27</v>
      </c>
      <c r="AG331" s="1">
        <f t="shared" si="54"/>
        <v>39</v>
      </c>
      <c r="AH331" s="12">
        <v>42.523000000000003</v>
      </c>
      <c r="AI331" s="12">
        <v>30.975999999999999</v>
      </c>
      <c r="AJ331" s="12">
        <v>14.711</v>
      </c>
      <c r="AK331" s="12">
        <f t="shared" si="55"/>
        <v>88.21</v>
      </c>
      <c r="AL331" s="1">
        <v>2</v>
      </c>
      <c r="AM331" s="1">
        <v>0</v>
      </c>
      <c r="AN331" s="1">
        <v>31</v>
      </c>
      <c r="AO331" s="1">
        <f t="shared" si="56"/>
        <v>33</v>
      </c>
      <c r="AP331" s="1">
        <v>0</v>
      </c>
      <c r="AQ331" s="1">
        <v>0</v>
      </c>
      <c r="AR331" s="1">
        <v>0</v>
      </c>
      <c r="AS331" s="1">
        <f t="shared" si="57"/>
        <v>0</v>
      </c>
      <c r="AT331" s="1">
        <v>0</v>
      </c>
      <c r="AU331" s="1">
        <v>0</v>
      </c>
      <c r="AV331" s="1">
        <v>0</v>
      </c>
      <c r="AW331" s="1">
        <f t="shared" si="58"/>
        <v>0</v>
      </c>
      <c r="AX331" s="1">
        <v>118</v>
      </c>
      <c r="AY331" s="1">
        <v>49</v>
      </c>
      <c r="AZ331" s="1">
        <v>0</v>
      </c>
      <c r="BA331" s="1">
        <v>11</v>
      </c>
      <c r="BB331" s="1">
        <v>0</v>
      </c>
      <c r="BC331" s="1">
        <f t="shared" si="59"/>
        <v>178</v>
      </c>
      <c r="BD331" s="1">
        <v>0</v>
      </c>
      <c r="BE331" s="1">
        <v>8</v>
      </c>
      <c r="BF331" s="16">
        <v>1676</v>
      </c>
    </row>
    <row r="332" spans="1:58">
      <c r="A332" s="1">
        <v>2020</v>
      </c>
      <c r="B332" s="1" t="s">
        <v>121</v>
      </c>
      <c r="C332" s="12">
        <v>16.86</v>
      </c>
      <c r="D332" s="12">
        <v>55.44</v>
      </c>
      <c r="E332" s="12">
        <v>0</v>
      </c>
      <c r="F332" s="12">
        <v>0</v>
      </c>
      <c r="G332" s="12">
        <f t="shared" si="50"/>
        <v>72.3</v>
      </c>
      <c r="H332" s="12">
        <f>+SMar_InfraMR[[#This Row],[Total Líneas de Explotación ]]</f>
        <v>72.3</v>
      </c>
      <c r="I332" s="12">
        <f>+SMar_InfraMR[[#This Row],[Total Líneas de Explotación ]]</f>
        <v>72.3</v>
      </c>
      <c r="J332" s="12">
        <v>152.33991</v>
      </c>
      <c r="K332" s="12">
        <v>0</v>
      </c>
      <c r="L332" s="12">
        <v>0</v>
      </c>
      <c r="M332" s="12">
        <v>0</v>
      </c>
      <c r="N332" s="12">
        <f>+SMar_InfraMR[[#This Row],[A.03.1 -  Longitud de Vías de Explotación No Electrificadas Troncales y Ramales (vía principal) (km)]]+SMar_InfraMR[[#This Row],[A.04.1 -  Longitud de Vías de Explotación Electrificadas Troncales y Ramales (vía principal) (km)]]</f>
        <v>152.33991</v>
      </c>
      <c r="O332" s="12">
        <f>+SMar_InfraMR[[#This Row],[Total Vías (excluido Auxiliares)]]</f>
        <v>152.33991</v>
      </c>
      <c r="P332" s="1">
        <v>22</v>
      </c>
      <c r="Q332" s="1">
        <v>0</v>
      </c>
      <c r="R332" s="1">
        <v>0</v>
      </c>
      <c r="S332" s="1">
        <f t="shared" si="51"/>
        <v>22</v>
      </c>
      <c r="T332" s="1">
        <v>6</v>
      </c>
      <c r="U332" s="1">
        <v>44</v>
      </c>
      <c r="V332" s="1">
        <v>0</v>
      </c>
      <c r="W332" s="1">
        <v>4</v>
      </c>
      <c r="X332" s="1">
        <v>0</v>
      </c>
      <c r="Y332" s="1">
        <f t="shared" si="52"/>
        <v>54</v>
      </c>
      <c r="Z332" s="1">
        <v>46</v>
      </c>
      <c r="AA332" s="1">
        <v>6</v>
      </c>
      <c r="AB332" s="1">
        <f>+SMar_InfraMR[[#This Row],[Total Pasos Vehiculares a Nivel]]</f>
        <v>54</v>
      </c>
      <c r="AC332" s="1">
        <f t="shared" si="53"/>
        <v>106</v>
      </c>
      <c r="AD332" s="1">
        <v>1</v>
      </c>
      <c r="AE332" s="1">
        <v>11</v>
      </c>
      <c r="AF332" s="1">
        <v>27</v>
      </c>
      <c r="AG332" s="1">
        <f t="shared" si="54"/>
        <v>39</v>
      </c>
      <c r="AH332" s="12">
        <v>42.523000000000003</v>
      </c>
      <c r="AI332" s="12">
        <v>30.975999999999999</v>
      </c>
      <c r="AJ332" s="12">
        <v>14.711</v>
      </c>
      <c r="AK332" s="12">
        <f t="shared" si="55"/>
        <v>88.21</v>
      </c>
      <c r="AL332" s="1">
        <v>2</v>
      </c>
      <c r="AM332" s="1">
        <v>0</v>
      </c>
      <c r="AN332" s="1">
        <v>31</v>
      </c>
      <c r="AO332" s="1">
        <f t="shared" si="56"/>
        <v>33</v>
      </c>
      <c r="AP332" s="1">
        <v>0</v>
      </c>
      <c r="AQ332" s="1">
        <v>0</v>
      </c>
      <c r="AR332" s="1">
        <v>0</v>
      </c>
      <c r="AS332" s="1">
        <f t="shared" si="57"/>
        <v>0</v>
      </c>
      <c r="AT332" s="1">
        <v>0</v>
      </c>
      <c r="AU332" s="1">
        <v>0</v>
      </c>
      <c r="AV332" s="1">
        <v>0</v>
      </c>
      <c r="AW332" s="1">
        <f t="shared" si="58"/>
        <v>0</v>
      </c>
      <c r="AX332" s="1">
        <v>118</v>
      </c>
      <c r="AY332" s="1">
        <v>49</v>
      </c>
      <c r="AZ332" s="1">
        <v>0</v>
      </c>
      <c r="BA332" s="1">
        <v>11</v>
      </c>
      <c r="BB332" s="1">
        <v>0</v>
      </c>
      <c r="BC332" s="1">
        <f t="shared" si="59"/>
        <v>178</v>
      </c>
      <c r="BD332" s="1">
        <v>0</v>
      </c>
      <c r="BE332" s="1">
        <v>8</v>
      </c>
      <c r="BF332" s="16">
        <v>1676</v>
      </c>
    </row>
    <row r="333" spans="1:58">
      <c r="A333" s="1">
        <v>2020</v>
      </c>
      <c r="B333" s="1" t="s">
        <v>122</v>
      </c>
      <c r="C333" s="12">
        <v>16.86</v>
      </c>
      <c r="D333" s="12">
        <v>55.44</v>
      </c>
      <c r="E333" s="12">
        <v>0</v>
      </c>
      <c r="F333" s="12">
        <v>0</v>
      </c>
      <c r="G333" s="12">
        <f t="shared" si="50"/>
        <v>72.3</v>
      </c>
      <c r="H333" s="12">
        <f>+SMar_InfraMR[[#This Row],[Total Líneas de Explotación ]]</f>
        <v>72.3</v>
      </c>
      <c r="I333" s="12">
        <f>+SMar_InfraMR[[#This Row],[Total Líneas de Explotación ]]</f>
        <v>72.3</v>
      </c>
      <c r="J333" s="12">
        <v>152.33991</v>
      </c>
      <c r="K333" s="12">
        <v>0</v>
      </c>
      <c r="L333" s="12">
        <v>0</v>
      </c>
      <c r="M333" s="12">
        <v>0</v>
      </c>
      <c r="N333" s="12">
        <f>+SMar_InfraMR[[#This Row],[A.03.1 -  Longitud de Vías de Explotación No Electrificadas Troncales y Ramales (vía principal) (km)]]+SMar_InfraMR[[#This Row],[A.04.1 -  Longitud de Vías de Explotación Electrificadas Troncales y Ramales (vía principal) (km)]]</f>
        <v>152.33991</v>
      </c>
      <c r="O333" s="12">
        <f>+SMar_InfraMR[[#This Row],[Total Vías (excluido Auxiliares)]]</f>
        <v>152.33991</v>
      </c>
      <c r="P333" s="1">
        <v>22</v>
      </c>
      <c r="Q333" s="1">
        <v>0</v>
      </c>
      <c r="R333" s="1">
        <v>0</v>
      </c>
      <c r="S333" s="1">
        <f t="shared" si="51"/>
        <v>22</v>
      </c>
      <c r="T333" s="1">
        <v>6</v>
      </c>
      <c r="U333" s="1">
        <v>44</v>
      </c>
      <c r="V333" s="1">
        <v>0</v>
      </c>
      <c r="W333" s="1">
        <v>4</v>
      </c>
      <c r="X333" s="1">
        <v>0</v>
      </c>
      <c r="Y333" s="1">
        <f t="shared" si="52"/>
        <v>54</v>
      </c>
      <c r="Z333" s="1">
        <v>46</v>
      </c>
      <c r="AA333" s="1">
        <v>6</v>
      </c>
      <c r="AB333" s="1">
        <f>+SMar_InfraMR[[#This Row],[Total Pasos Vehiculares a Nivel]]</f>
        <v>54</v>
      </c>
      <c r="AC333" s="1">
        <f t="shared" si="53"/>
        <v>106</v>
      </c>
      <c r="AD333" s="1">
        <v>1</v>
      </c>
      <c r="AE333" s="1">
        <v>11</v>
      </c>
      <c r="AF333" s="1">
        <v>27</v>
      </c>
      <c r="AG333" s="1">
        <f t="shared" si="54"/>
        <v>39</v>
      </c>
      <c r="AH333" s="12">
        <v>42.523000000000003</v>
      </c>
      <c r="AI333" s="12">
        <v>30.975999999999999</v>
      </c>
      <c r="AJ333" s="12">
        <v>14.711</v>
      </c>
      <c r="AK333" s="12">
        <f t="shared" si="55"/>
        <v>88.21</v>
      </c>
      <c r="AL333" s="1">
        <v>2</v>
      </c>
      <c r="AM333" s="1">
        <v>0</v>
      </c>
      <c r="AN333" s="1">
        <v>31</v>
      </c>
      <c r="AO333" s="1">
        <f t="shared" si="56"/>
        <v>33</v>
      </c>
      <c r="AP333" s="1">
        <v>0</v>
      </c>
      <c r="AQ333" s="1">
        <v>0</v>
      </c>
      <c r="AR333" s="1">
        <v>0</v>
      </c>
      <c r="AS333" s="1">
        <f t="shared" si="57"/>
        <v>0</v>
      </c>
      <c r="AT333" s="1">
        <v>0</v>
      </c>
      <c r="AU333" s="1">
        <v>0</v>
      </c>
      <c r="AV333" s="1">
        <v>0</v>
      </c>
      <c r="AW333" s="1">
        <f t="shared" si="58"/>
        <v>0</v>
      </c>
      <c r="AX333" s="1">
        <v>118</v>
      </c>
      <c r="AY333" s="1">
        <v>49</v>
      </c>
      <c r="AZ333" s="1">
        <v>0</v>
      </c>
      <c r="BA333" s="1">
        <v>11</v>
      </c>
      <c r="BB333" s="1">
        <v>0</v>
      </c>
      <c r="BC333" s="1">
        <f t="shared" si="59"/>
        <v>178</v>
      </c>
      <c r="BD333" s="1">
        <v>0</v>
      </c>
      <c r="BE333" s="1">
        <v>8</v>
      </c>
      <c r="BF333" s="16">
        <v>1676</v>
      </c>
    </row>
    <row r="334" spans="1:58">
      <c r="A334" s="1">
        <v>2020</v>
      </c>
      <c r="B334" s="1" t="s">
        <v>123</v>
      </c>
      <c r="C334" s="12">
        <v>16.86</v>
      </c>
      <c r="D334" s="12">
        <v>55.44</v>
      </c>
      <c r="E334" s="12">
        <v>0</v>
      </c>
      <c r="F334" s="12">
        <v>0</v>
      </c>
      <c r="G334" s="12">
        <f t="shared" si="50"/>
        <v>72.3</v>
      </c>
      <c r="H334" s="12">
        <f>+SMar_InfraMR[[#This Row],[Total Líneas de Explotación ]]</f>
        <v>72.3</v>
      </c>
      <c r="I334" s="12">
        <f>+SMar_InfraMR[[#This Row],[Total Líneas de Explotación ]]</f>
        <v>72.3</v>
      </c>
      <c r="J334" s="12">
        <v>152.33991</v>
      </c>
      <c r="K334" s="12">
        <v>0</v>
      </c>
      <c r="L334" s="12">
        <v>0</v>
      </c>
      <c r="M334" s="12">
        <v>0</v>
      </c>
      <c r="N334" s="12">
        <f>+SMar_InfraMR[[#This Row],[A.03.1 -  Longitud de Vías de Explotación No Electrificadas Troncales y Ramales (vía principal) (km)]]+SMar_InfraMR[[#This Row],[A.04.1 -  Longitud de Vías de Explotación Electrificadas Troncales y Ramales (vía principal) (km)]]</f>
        <v>152.33991</v>
      </c>
      <c r="O334" s="12">
        <f>+SMar_InfraMR[[#This Row],[Total Vías (excluido Auxiliares)]]</f>
        <v>152.33991</v>
      </c>
      <c r="P334" s="1">
        <v>22</v>
      </c>
      <c r="Q334" s="1">
        <v>0</v>
      </c>
      <c r="R334" s="1">
        <v>0</v>
      </c>
      <c r="S334" s="1">
        <f t="shared" si="51"/>
        <v>22</v>
      </c>
      <c r="T334" s="1">
        <v>6</v>
      </c>
      <c r="U334" s="1">
        <v>44</v>
      </c>
      <c r="V334" s="1">
        <v>0</v>
      </c>
      <c r="W334" s="1">
        <v>4</v>
      </c>
      <c r="X334" s="1">
        <v>0</v>
      </c>
      <c r="Y334" s="1">
        <f t="shared" si="52"/>
        <v>54</v>
      </c>
      <c r="Z334" s="1">
        <v>46</v>
      </c>
      <c r="AA334" s="1">
        <v>6</v>
      </c>
      <c r="AB334" s="1">
        <f>+SMar_InfraMR[[#This Row],[Total Pasos Vehiculares a Nivel]]</f>
        <v>54</v>
      </c>
      <c r="AC334" s="1">
        <f t="shared" si="53"/>
        <v>106</v>
      </c>
      <c r="AD334" s="1">
        <v>1</v>
      </c>
      <c r="AE334" s="1">
        <v>11</v>
      </c>
      <c r="AF334" s="1">
        <v>27</v>
      </c>
      <c r="AG334" s="1">
        <f t="shared" si="54"/>
        <v>39</v>
      </c>
      <c r="AH334" s="12">
        <v>42.523000000000003</v>
      </c>
      <c r="AI334" s="12">
        <v>30.975999999999999</v>
      </c>
      <c r="AJ334" s="12">
        <v>14.711</v>
      </c>
      <c r="AK334" s="12">
        <f t="shared" si="55"/>
        <v>88.21</v>
      </c>
      <c r="AL334" s="1">
        <v>2</v>
      </c>
      <c r="AM334" s="1">
        <v>0</v>
      </c>
      <c r="AN334" s="1">
        <v>31</v>
      </c>
      <c r="AO334" s="1">
        <f t="shared" si="56"/>
        <v>33</v>
      </c>
      <c r="AP334" s="1">
        <v>0</v>
      </c>
      <c r="AQ334" s="1">
        <v>0</v>
      </c>
      <c r="AR334" s="1">
        <v>0</v>
      </c>
      <c r="AS334" s="1">
        <f t="shared" si="57"/>
        <v>0</v>
      </c>
      <c r="AT334" s="1">
        <v>0</v>
      </c>
      <c r="AU334" s="1">
        <v>0</v>
      </c>
      <c r="AV334" s="1">
        <v>0</v>
      </c>
      <c r="AW334" s="1">
        <f t="shared" si="58"/>
        <v>0</v>
      </c>
      <c r="AX334" s="1">
        <v>118</v>
      </c>
      <c r="AY334" s="1">
        <v>49</v>
      </c>
      <c r="AZ334" s="1">
        <v>0</v>
      </c>
      <c r="BA334" s="1">
        <v>11</v>
      </c>
      <c r="BB334" s="1">
        <v>0</v>
      </c>
      <c r="BC334" s="1">
        <f t="shared" si="59"/>
        <v>178</v>
      </c>
      <c r="BD334" s="1">
        <v>0</v>
      </c>
      <c r="BE334" s="1">
        <v>8</v>
      </c>
      <c r="BF334" s="16">
        <v>1676</v>
      </c>
    </row>
    <row r="335" spans="1:58">
      <c r="A335" s="1">
        <v>2020</v>
      </c>
      <c r="B335" s="1" t="s">
        <v>124</v>
      </c>
      <c r="C335" s="12">
        <v>16.86</v>
      </c>
      <c r="D335" s="12">
        <v>55.44</v>
      </c>
      <c r="E335" s="12">
        <v>0</v>
      </c>
      <c r="F335" s="12">
        <v>0</v>
      </c>
      <c r="G335" s="12">
        <f t="shared" si="50"/>
        <v>72.3</v>
      </c>
      <c r="H335" s="12">
        <f>+SMar_InfraMR[[#This Row],[Total Líneas de Explotación ]]</f>
        <v>72.3</v>
      </c>
      <c r="I335" s="12">
        <f>+SMar_InfraMR[[#This Row],[Total Líneas de Explotación ]]</f>
        <v>72.3</v>
      </c>
      <c r="J335" s="12">
        <v>152.33991</v>
      </c>
      <c r="K335" s="12">
        <v>0</v>
      </c>
      <c r="L335" s="12">
        <v>0</v>
      </c>
      <c r="M335" s="12">
        <v>0</v>
      </c>
      <c r="N335" s="12">
        <f>+SMar_InfraMR[[#This Row],[A.03.1 -  Longitud de Vías de Explotación No Electrificadas Troncales y Ramales (vía principal) (km)]]+SMar_InfraMR[[#This Row],[A.04.1 -  Longitud de Vías de Explotación Electrificadas Troncales y Ramales (vía principal) (km)]]</f>
        <v>152.33991</v>
      </c>
      <c r="O335" s="12">
        <f>+SMar_InfraMR[[#This Row],[Total Vías (excluido Auxiliares)]]</f>
        <v>152.33991</v>
      </c>
      <c r="P335" s="1">
        <v>22</v>
      </c>
      <c r="Q335" s="1">
        <v>0</v>
      </c>
      <c r="R335" s="1">
        <v>0</v>
      </c>
      <c r="S335" s="1">
        <f t="shared" si="51"/>
        <v>22</v>
      </c>
      <c r="T335" s="1">
        <v>6</v>
      </c>
      <c r="U335" s="1">
        <v>44</v>
      </c>
      <c r="V335" s="1">
        <v>0</v>
      </c>
      <c r="W335" s="1">
        <v>4</v>
      </c>
      <c r="X335" s="1">
        <v>0</v>
      </c>
      <c r="Y335" s="1">
        <f t="shared" si="52"/>
        <v>54</v>
      </c>
      <c r="Z335" s="1">
        <v>46</v>
      </c>
      <c r="AA335" s="1">
        <v>6</v>
      </c>
      <c r="AB335" s="1">
        <f>+SMar_InfraMR[[#This Row],[Total Pasos Vehiculares a Nivel]]</f>
        <v>54</v>
      </c>
      <c r="AC335" s="1">
        <f t="shared" si="53"/>
        <v>106</v>
      </c>
      <c r="AD335" s="1">
        <v>1</v>
      </c>
      <c r="AE335" s="1">
        <v>11</v>
      </c>
      <c r="AF335" s="1">
        <v>27</v>
      </c>
      <c r="AG335" s="1">
        <f t="shared" si="54"/>
        <v>39</v>
      </c>
      <c r="AH335" s="12">
        <v>42.523000000000003</v>
      </c>
      <c r="AI335" s="12">
        <v>30.975999999999999</v>
      </c>
      <c r="AJ335" s="12">
        <v>14.711</v>
      </c>
      <c r="AK335" s="12">
        <f t="shared" si="55"/>
        <v>88.21</v>
      </c>
      <c r="AL335" s="1">
        <v>2</v>
      </c>
      <c r="AM335" s="1">
        <v>0</v>
      </c>
      <c r="AN335" s="1">
        <v>31</v>
      </c>
      <c r="AO335" s="1">
        <f t="shared" si="56"/>
        <v>33</v>
      </c>
      <c r="AP335" s="1">
        <v>0</v>
      </c>
      <c r="AQ335" s="1">
        <v>0</v>
      </c>
      <c r="AR335" s="1">
        <v>0</v>
      </c>
      <c r="AS335" s="1">
        <f t="shared" si="57"/>
        <v>0</v>
      </c>
      <c r="AT335" s="1">
        <v>0</v>
      </c>
      <c r="AU335" s="1">
        <v>0</v>
      </c>
      <c r="AV335" s="1">
        <v>0</v>
      </c>
      <c r="AW335" s="1">
        <f t="shared" si="58"/>
        <v>0</v>
      </c>
      <c r="AX335" s="1">
        <v>118</v>
      </c>
      <c r="AY335" s="1">
        <v>49</v>
      </c>
      <c r="AZ335" s="1">
        <v>0</v>
      </c>
      <c r="BA335" s="1">
        <v>11</v>
      </c>
      <c r="BB335" s="1">
        <v>0</v>
      </c>
      <c r="BC335" s="1">
        <f t="shared" si="59"/>
        <v>178</v>
      </c>
      <c r="BD335" s="1">
        <v>0</v>
      </c>
      <c r="BE335" s="1">
        <v>8</v>
      </c>
      <c r="BF335" s="16">
        <v>1676</v>
      </c>
    </row>
    <row r="336" spans="1:58">
      <c r="A336" s="1">
        <v>2020</v>
      </c>
      <c r="B336" s="1" t="s">
        <v>125</v>
      </c>
      <c r="C336" s="12">
        <v>16.86</v>
      </c>
      <c r="D336" s="12">
        <v>55.44</v>
      </c>
      <c r="E336" s="12">
        <v>0</v>
      </c>
      <c r="F336" s="12">
        <v>0</v>
      </c>
      <c r="G336" s="12">
        <f t="shared" si="50"/>
        <v>72.3</v>
      </c>
      <c r="H336" s="12">
        <f>+SMar_InfraMR[[#This Row],[Total Líneas de Explotación ]]</f>
        <v>72.3</v>
      </c>
      <c r="I336" s="12">
        <f>+SMar_InfraMR[[#This Row],[Total Líneas de Explotación ]]</f>
        <v>72.3</v>
      </c>
      <c r="J336" s="12">
        <v>152.33991</v>
      </c>
      <c r="K336" s="12">
        <v>0</v>
      </c>
      <c r="L336" s="12">
        <v>0</v>
      </c>
      <c r="M336" s="12">
        <v>0</v>
      </c>
      <c r="N336" s="12">
        <f>+SMar_InfraMR[[#This Row],[A.03.1 -  Longitud de Vías de Explotación No Electrificadas Troncales y Ramales (vía principal) (km)]]+SMar_InfraMR[[#This Row],[A.04.1 -  Longitud de Vías de Explotación Electrificadas Troncales y Ramales (vía principal) (km)]]</f>
        <v>152.33991</v>
      </c>
      <c r="O336" s="12">
        <f>+SMar_InfraMR[[#This Row],[Total Vías (excluido Auxiliares)]]</f>
        <v>152.33991</v>
      </c>
      <c r="P336" s="1">
        <v>22</v>
      </c>
      <c r="Q336" s="1">
        <v>0</v>
      </c>
      <c r="R336" s="1">
        <v>0</v>
      </c>
      <c r="S336" s="1">
        <f t="shared" si="51"/>
        <v>22</v>
      </c>
      <c r="T336" s="1">
        <v>6</v>
      </c>
      <c r="U336" s="1">
        <v>44</v>
      </c>
      <c r="V336" s="1">
        <v>0</v>
      </c>
      <c r="W336" s="1">
        <v>4</v>
      </c>
      <c r="X336" s="1">
        <v>0</v>
      </c>
      <c r="Y336" s="1">
        <f t="shared" si="52"/>
        <v>54</v>
      </c>
      <c r="Z336" s="1">
        <v>46</v>
      </c>
      <c r="AA336" s="1">
        <v>6</v>
      </c>
      <c r="AB336" s="1">
        <f>+SMar_InfraMR[[#This Row],[Total Pasos Vehiculares a Nivel]]</f>
        <v>54</v>
      </c>
      <c r="AC336" s="1">
        <f t="shared" si="53"/>
        <v>106</v>
      </c>
      <c r="AD336" s="1">
        <v>1</v>
      </c>
      <c r="AE336" s="1">
        <v>11</v>
      </c>
      <c r="AF336" s="1">
        <v>27</v>
      </c>
      <c r="AG336" s="1">
        <f t="shared" si="54"/>
        <v>39</v>
      </c>
      <c r="AH336" s="12">
        <v>42.523000000000003</v>
      </c>
      <c r="AI336" s="12">
        <v>30.975999999999999</v>
      </c>
      <c r="AJ336" s="12">
        <v>14.711</v>
      </c>
      <c r="AK336" s="12">
        <f t="shared" si="55"/>
        <v>88.21</v>
      </c>
      <c r="AL336" s="1">
        <v>2</v>
      </c>
      <c r="AM336" s="1">
        <v>0</v>
      </c>
      <c r="AN336" s="1">
        <v>31</v>
      </c>
      <c r="AO336" s="1">
        <f t="shared" si="56"/>
        <v>33</v>
      </c>
      <c r="AP336" s="1">
        <v>0</v>
      </c>
      <c r="AQ336" s="1">
        <v>0</v>
      </c>
      <c r="AR336" s="1">
        <v>0</v>
      </c>
      <c r="AS336" s="1">
        <f t="shared" si="57"/>
        <v>0</v>
      </c>
      <c r="AT336" s="1">
        <v>0</v>
      </c>
      <c r="AU336" s="1">
        <v>0</v>
      </c>
      <c r="AV336" s="1">
        <v>0</v>
      </c>
      <c r="AW336" s="1">
        <f t="shared" si="58"/>
        <v>0</v>
      </c>
      <c r="AX336" s="1">
        <v>118</v>
      </c>
      <c r="AY336" s="1">
        <v>49</v>
      </c>
      <c r="AZ336" s="1">
        <v>0</v>
      </c>
      <c r="BA336" s="1">
        <v>11</v>
      </c>
      <c r="BB336" s="1">
        <v>0</v>
      </c>
      <c r="BC336" s="1">
        <f t="shared" si="59"/>
        <v>178</v>
      </c>
      <c r="BD336" s="1">
        <v>0</v>
      </c>
      <c r="BE336" s="1">
        <v>8</v>
      </c>
      <c r="BF336" s="16">
        <v>1676</v>
      </c>
    </row>
    <row r="337" spans="1:59">
      <c r="A337" s="1">
        <v>2020</v>
      </c>
      <c r="B337" s="1" t="s">
        <v>126</v>
      </c>
      <c r="C337" s="12">
        <v>16.86</v>
      </c>
      <c r="D337" s="12">
        <v>55.44</v>
      </c>
      <c r="E337" s="12">
        <v>0</v>
      </c>
      <c r="F337" s="12">
        <v>0</v>
      </c>
      <c r="G337" s="12">
        <f t="shared" si="50"/>
        <v>72.3</v>
      </c>
      <c r="H337" s="12">
        <f>+SMar_InfraMR[[#This Row],[Total Líneas de Explotación ]]</f>
        <v>72.3</v>
      </c>
      <c r="I337" s="12">
        <f>+SMar_InfraMR[[#This Row],[Total Líneas de Explotación ]]</f>
        <v>72.3</v>
      </c>
      <c r="J337" s="12">
        <v>152.33991</v>
      </c>
      <c r="K337" s="12">
        <v>0</v>
      </c>
      <c r="L337" s="12">
        <v>0</v>
      </c>
      <c r="M337" s="12">
        <v>0</v>
      </c>
      <c r="N337" s="12">
        <f>+SMar_InfraMR[[#This Row],[A.03.1 -  Longitud de Vías de Explotación No Electrificadas Troncales y Ramales (vía principal) (km)]]+SMar_InfraMR[[#This Row],[A.04.1 -  Longitud de Vías de Explotación Electrificadas Troncales y Ramales (vía principal) (km)]]</f>
        <v>152.33991</v>
      </c>
      <c r="O337" s="12">
        <f>+SMar_InfraMR[[#This Row],[Total Vías (excluido Auxiliares)]]</f>
        <v>152.33991</v>
      </c>
      <c r="P337" s="1">
        <v>22</v>
      </c>
      <c r="Q337" s="1">
        <v>0</v>
      </c>
      <c r="R337" s="1">
        <v>0</v>
      </c>
      <c r="S337" s="1">
        <f t="shared" si="51"/>
        <v>22</v>
      </c>
      <c r="T337" s="1">
        <v>6</v>
      </c>
      <c r="U337" s="1">
        <v>44</v>
      </c>
      <c r="V337" s="1">
        <v>0</v>
      </c>
      <c r="W337" s="1">
        <v>4</v>
      </c>
      <c r="X337" s="1">
        <v>0</v>
      </c>
      <c r="Y337" s="1">
        <f t="shared" si="52"/>
        <v>54</v>
      </c>
      <c r="Z337" s="1">
        <v>46</v>
      </c>
      <c r="AA337" s="1">
        <v>6</v>
      </c>
      <c r="AB337" s="1">
        <f>+SMar_InfraMR[[#This Row],[Total Pasos Vehiculares a Nivel]]</f>
        <v>54</v>
      </c>
      <c r="AC337" s="1">
        <f t="shared" si="53"/>
        <v>106</v>
      </c>
      <c r="AD337" s="1">
        <v>1</v>
      </c>
      <c r="AE337" s="1">
        <v>11</v>
      </c>
      <c r="AF337" s="1">
        <v>27</v>
      </c>
      <c r="AG337" s="1">
        <f t="shared" si="54"/>
        <v>39</v>
      </c>
      <c r="AH337" s="12">
        <v>42.523000000000003</v>
      </c>
      <c r="AI337" s="12">
        <v>30.975999999999999</v>
      </c>
      <c r="AJ337" s="12">
        <v>14.711</v>
      </c>
      <c r="AK337" s="12">
        <f t="shared" si="55"/>
        <v>88.21</v>
      </c>
      <c r="AL337" s="1">
        <v>2</v>
      </c>
      <c r="AM337" s="1">
        <v>0</v>
      </c>
      <c r="AN337" s="1">
        <v>31</v>
      </c>
      <c r="AO337" s="1">
        <f t="shared" si="56"/>
        <v>33</v>
      </c>
      <c r="AP337" s="1">
        <v>0</v>
      </c>
      <c r="AQ337" s="1">
        <v>0</v>
      </c>
      <c r="AR337" s="1">
        <v>0</v>
      </c>
      <c r="AS337" s="1">
        <f t="shared" si="57"/>
        <v>0</v>
      </c>
      <c r="AT337" s="1">
        <v>0</v>
      </c>
      <c r="AU337" s="1">
        <v>0</v>
      </c>
      <c r="AV337" s="1">
        <v>0</v>
      </c>
      <c r="AW337" s="1">
        <f t="shared" si="58"/>
        <v>0</v>
      </c>
      <c r="AX337" s="1">
        <v>118</v>
      </c>
      <c r="AY337" s="1">
        <v>49</v>
      </c>
      <c r="AZ337" s="1">
        <v>0</v>
      </c>
      <c r="BA337" s="1">
        <v>11</v>
      </c>
      <c r="BB337" s="1">
        <v>0</v>
      </c>
      <c r="BC337" s="1">
        <f t="shared" si="59"/>
        <v>178</v>
      </c>
      <c r="BD337" s="1">
        <v>0</v>
      </c>
      <c r="BE337" s="1">
        <v>8</v>
      </c>
      <c r="BF337" s="16">
        <v>1676</v>
      </c>
    </row>
    <row r="338" spans="1:59">
      <c r="A338" s="85">
        <v>2021</v>
      </c>
      <c r="B338" s="1" t="s">
        <v>115</v>
      </c>
      <c r="C338" s="12">
        <v>16.86</v>
      </c>
      <c r="D338" s="12">
        <v>55.44</v>
      </c>
      <c r="E338" s="12">
        <v>0</v>
      </c>
      <c r="F338" s="12">
        <v>0</v>
      </c>
      <c r="G338" s="12">
        <f t="shared" si="50"/>
        <v>72.3</v>
      </c>
      <c r="H338" s="12">
        <f>+SMar_InfraMR[[#This Row],[Total Líneas de Explotación ]]</f>
        <v>72.3</v>
      </c>
      <c r="I338" s="12">
        <f>+SMar_InfraMR[[#This Row],[Total Líneas de Explotación ]]</f>
        <v>72.3</v>
      </c>
      <c r="J338" s="12">
        <v>152.33991</v>
      </c>
      <c r="K338" s="12">
        <v>0</v>
      </c>
      <c r="L338" s="12">
        <v>0</v>
      </c>
      <c r="M338" s="12">
        <v>0</v>
      </c>
      <c r="N338" s="12">
        <f>+SMar_InfraMR[[#This Row],[A.03.1 -  Longitud de Vías de Explotación No Electrificadas Troncales y Ramales (vía principal) (km)]]+SMar_InfraMR[[#This Row],[A.04.1 -  Longitud de Vías de Explotación Electrificadas Troncales y Ramales (vía principal) (km)]]</f>
        <v>152.33991</v>
      </c>
      <c r="O338" s="12">
        <f>+SMar_InfraMR[[#This Row],[Total Vías (excluido Auxiliares)]]</f>
        <v>152.33991</v>
      </c>
      <c r="P338" s="1">
        <v>22</v>
      </c>
      <c r="Q338" s="1">
        <v>0</v>
      </c>
      <c r="R338" s="1">
        <v>0</v>
      </c>
      <c r="S338" s="1">
        <f t="shared" ref="S338:S349" si="60">SUM(P338:R338)</f>
        <v>22</v>
      </c>
      <c r="T338" s="1">
        <v>6</v>
      </c>
      <c r="U338" s="1">
        <v>44</v>
      </c>
      <c r="V338" s="1">
        <v>0</v>
      </c>
      <c r="W338" s="1">
        <v>4</v>
      </c>
      <c r="X338" s="1">
        <v>0</v>
      </c>
      <c r="Y338" s="1">
        <f t="shared" ref="Y338:Y349" si="61">SUM(T338:X338)</f>
        <v>54</v>
      </c>
      <c r="Z338" s="1">
        <v>46</v>
      </c>
      <c r="AA338" s="1">
        <v>6</v>
      </c>
      <c r="AB338" s="1">
        <f>+SMar_InfraMR[[#This Row],[Total Pasos Vehiculares a Nivel]]</f>
        <v>54</v>
      </c>
      <c r="AC338" s="1">
        <f t="shared" ref="AC338:AC349" si="62">SUM(Z338:AB338)</f>
        <v>106</v>
      </c>
      <c r="AD338" s="1">
        <v>1</v>
      </c>
      <c r="AE338" s="1">
        <v>11</v>
      </c>
      <c r="AF338" s="1">
        <v>27</v>
      </c>
      <c r="AG338" s="1">
        <f t="shared" ref="AG338:AG349" si="63">SUM(AD338:AF338)</f>
        <v>39</v>
      </c>
      <c r="AH338" s="12">
        <v>42.523000000000003</v>
      </c>
      <c r="AI338" s="12">
        <v>30.975999999999999</v>
      </c>
      <c r="AJ338" s="12">
        <v>14.711</v>
      </c>
      <c r="AK338" s="12">
        <f t="shared" ref="AK338:AK349" si="64">SUM(AH338:AJ338)</f>
        <v>88.21</v>
      </c>
      <c r="AL338" s="1">
        <v>2</v>
      </c>
      <c r="AM338" s="1">
        <v>0</v>
      </c>
      <c r="AN338" s="1">
        <v>31</v>
      </c>
      <c r="AO338" s="1">
        <f t="shared" ref="AO338:AO349" si="65">SUM(AL338:AN338)</f>
        <v>33</v>
      </c>
      <c r="AP338" s="1">
        <v>0</v>
      </c>
      <c r="AQ338" s="1">
        <v>0</v>
      </c>
      <c r="AR338" s="1">
        <v>0</v>
      </c>
      <c r="AS338" s="1">
        <f t="shared" ref="AS338:AS349" si="66">SUM(AP338:AR338)</f>
        <v>0</v>
      </c>
      <c r="AT338" s="1">
        <v>0</v>
      </c>
      <c r="AU338" s="1">
        <v>0</v>
      </c>
      <c r="AV338" s="1">
        <v>0</v>
      </c>
      <c r="AW338" s="1">
        <f t="shared" ref="AW338:AW349" si="67">SUM(AT338:AV338)</f>
        <v>0</v>
      </c>
      <c r="AX338" s="1">
        <v>118</v>
      </c>
      <c r="AY338" s="1">
        <v>49</v>
      </c>
      <c r="AZ338" s="1">
        <v>0</v>
      </c>
      <c r="BA338" s="1">
        <v>11</v>
      </c>
      <c r="BB338" s="1">
        <v>0</v>
      </c>
      <c r="BC338" s="1">
        <f t="shared" ref="BC338:BC349" si="68">SUM(AX338:BB338)</f>
        <v>178</v>
      </c>
      <c r="BD338" s="1">
        <v>0</v>
      </c>
      <c r="BE338" s="1">
        <v>8</v>
      </c>
      <c r="BF338" s="16">
        <v>1676</v>
      </c>
      <c r="BG338" s="85"/>
    </row>
    <row r="339" spans="1:59">
      <c r="A339" s="85">
        <v>2021</v>
      </c>
      <c r="B339" s="1" t="s">
        <v>116</v>
      </c>
      <c r="C339" s="12">
        <v>16.86</v>
      </c>
      <c r="D339" s="12">
        <v>55.44</v>
      </c>
      <c r="E339" s="12">
        <v>0</v>
      </c>
      <c r="F339" s="12">
        <v>0</v>
      </c>
      <c r="G339" s="12">
        <f t="shared" si="50"/>
        <v>72.3</v>
      </c>
      <c r="H339" s="12">
        <f>+SMar_InfraMR[[#This Row],[Total Líneas de Explotación ]]</f>
        <v>72.3</v>
      </c>
      <c r="I339" s="12">
        <f>+SMar_InfraMR[[#This Row],[Total Líneas de Explotación ]]</f>
        <v>72.3</v>
      </c>
      <c r="J339" s="12">
        <v>152.33991</v>
      </c>
      <c r="K339" s="12">
        <v>0</v>
      </c>
      <c r="L339" s="12">
        <v>0</v>
      </c>
      <c r="M339" s="12">
        <v>0</v>
      </c>
      <c r="N339" s="12">
        <f>+SMar_InfraMR[[#This Row],[A.03.1 -  Longitud de Vías de Explotación No Electrificadas Troncales y Ramales (vía principal) (km)]]+SMar_InfraMR[[#This Row],[A.04.1 -  Longitud de Vías de Explotación Electrificadas Troncales y Ramales (vía principal) (km)]]</f>
        <v>152.33991</v>
      </c>
      <c r="O339" s="12">
        <f>+SMar_InfraMR[[#This Row],[Total Vías (excluido Auxiliares)]]</f>
        <v>152.33991</v>
      </c>
      <c r="P339" s="1">
        <v>22</v>
      </c>
      <c r="Q339" s="1">
        <v>0</v>
      </c>
      <c r="R339" s="1">
        <v>0</v>
      </c>
      <c r="S339" s="1">
        <f t="shared" si="60"/>
        <v>22</v>
      </c>
      <c r="T339" s="1">
        <v>6</v>
      </c>
      <c r="U339" s="1">
        <v>44</v>
      </c>
      <c r="V339" s="1">
        <v>0</v>
      </c>
      <c r="W339" s="1">
        <v>4</v>
      </c>
      <c r="X339" s="1">
        <v>0</v>
      </c>
      <c r="Y339" s="1">
        <f t="shared" si="61"/>
        <v>54</v>
      </c>
      <c r="Z339" s="1">
        <v>46</v>
      </c>
      <c r="AA339" s="1">
        <v>6</v>
      </c>
      <c r="AB339" s="1">
        <f>+SMar_InfraMR[[#This Row],[Total Pasos Vehiculares a Nivel]]</f>
        <v>54</v>
      </c>
      <c r="AC339" s="1">
        <f t="shared" si="62"/>
        <v>106</v>
      </c>
      <c r="AD339" s="1">
        <v>1</v>
      </c>
      <c r="AE339" s="1">
        <v>11</v>
      </c>
      <c r="AF339" s="1">
        <v>27</v>
      </c>
      <c r="AG339" s="1">
        <f t="shared" si="63"/>
        <v>39</v>
      </c>
      <c r="AH339" s="12">
        <v>42.523000000000003</v>
      </c>
      <c r="AI339" s="12">
        <v>30.975999999999999</v>
      </c>
      <c r="AJ339" s="12">
        <v>14.711</v>
      </c>
      <c r="AK339" s="12">
        <f t="shared" si="64"/>
        <v>88.21</v>
      </c>
      <c r="AL339" s="1">
        <v>2</v>
      </c>
      <c r="AM339" s="1">
        <v>0</v>
      </c>
      <c r="AN339" s="1">
        <v>31</v>
      </c>
      <c r="AO339" s="1">
        <f t="shared" si="65"/>
        <v>33</v>
      </c>
      <c r="AP339" s="1">
        <v>0</v>
      </c>
      <c r="AQ339" s="1">
        <v>0</v>
      </c>
      <c r="AR339" s="1">
        <v>0</v>
      </c>
      <c r="AS339" s="1">
        <f t="shared" si="66"/>
        <v>0</v>
      </c>
      <c r="AT339" s="1">
        <v>0</v>
      </c>
      <c r="AU339" s="1">
        <v>0</v>
      </c>
      <c r="AV339" s="1">
        <v>0</v>
      </c>
      <c r="AW339" s="1">
        <f t="shared" si="67"/>
        <v>0</v>
      </c>
      <c r="AX339" s="1">
        <v>118</v>
      </c>
      <c r="AY339" s="1">
        <v>49</v>
      </c>
      <c r="AZ339" s="1">
        <v>0</v>
      </c>
      <c r="BA339" s="1">
        <v>11</v>
      </c>
      <c r="BB339" s="1">
        <v>0</v>
      </c>
      <c r="BC339" s="1">
        <f t="shared" si="68"/>
        <v>178</v>
      </c>
      <c r="BD339" s="1">
        <v>0</v>
      </c>
      <c r="BE339" s="1">
        <v>8</v>
      </c>
      <c r="BF339" s="16">
        <v>1676</v>
      </c>
      <c r="BG339" s="85"/>
    </row>
    <row r="340" spans="1:59">
      <c r="A340" s="85">
        <v>2021</v>
      </c>
      <c r="B340" s="1" t="s">
        <v>117</v>
      </c>
      <c r="C340" s="12">
        <v>16.86</v>
      </c>
      <c r="D340" s="12">
        <v>55.44</v>
      </c>
      <c r="E340" s="12">
        <v>0</v>
      </c>
      <c r="F340" s="12">
        <v>0</v>
      </c>
      <c r="G340" s="12">
        <f t="shared" si="50"/>
        <v>72.3</v>
      </c>
      <c r="H340" s="12">
        <f>+SMar_InfraMR[[#This Row],[Total Líneas de Explotación ]]</f>
        <v>72.3</v>
      </c>
      <c r="I340" s="12">
        <f>+SMar_InfraMR[[#This Row],[Total Líneas de Explotación ]]</f>
        <v>72.3</v>
      </c>
      <c r="J340" s="12">
        <v>152.33991</v>
      </c>
      <c r="K340" s="12">
        <v>0</v>
      </c>
      <c r="L340" s="12">
        <v>0</v>
      </c>
      <c r="M340" s="12">
        <v>0</v>
      </c>
      <c r="N340" s="12">
        <f>+SMar_InfraMR[[#This Row],[A.03.1 -  Longitud de Vías de Explotación No Electrificadas Troncales y Ramales (vía principal) (km)]]+SMar_InfraMR[[#This Row],[A.04.1 -  Longitud de Vías de Explotación Electrificadas Troncales y Ramales (vía principal) (km)]]</f>
        <v>152.33991</v>
      </c>
      <c r="O340" s="12">
        <f>+SMar_InfraMR[[#This Row],[Total Vías (excluido Auxiliares)]]</f>
        <v>152.33991</v>
      </c>
      <c r="P340" s="1">
        <v>22</v>
      </c>
      <c r="Q340" s="1">
        <v>0</v>
      </c>
      <c r="R340" s="1">
        <v>0</v>
      </c>
      <c r="S340" s="1">
        <f t="shared" si="60"/>
        <v>22</v>
      </c>
      <c r="T340" s="1">
        <v>6</v>
      </c>
      <c r="U340" s="1">
        <v>44</v>
      </c>
      <c r="V340" s="1">
        <v>0</v>
      </c>
      <c r="W340" s="1">
        <v>4</v>
      </c>
      <c r="X340" s="1">
        <v>0</v>
      </c>
      <c r="Y340" s="1">
        <f t="shared" si="61"/>
        <v>54</v>
      </c>
      <c r="Z340" s="1">
        <v>46</v>
      </c>
      <c r="AA340" s="1">
        <v>6</v>
      </c>
      <c r="AB340" s="1">
        <f>+SMar_InfraMR[[#This Row],[Total Pasos Vehiculares a Nivel]]</f>
        <v>54</v>
      </c>
      <c r="AC340" s="1">
        <f t="shared" si="62"/>
        <v>106</v>
      </c>
      <c r="AD340" s="1">
        <v>1</v>
      </c>
      <c r="AE340" s="1">
        <v>11</v>
      </c>
      <c r="AF340" s="1">
        <v>27</v>
      </c>
      <c r="AG340" s="1">
        <f t="shared" si="63"/>
        <v>39</v>
      </c>
      <c r="AH340" s="12">
        <v>42.523000000000003</v>
      </c>
      <c r="AI340" s="12">
        <v>30.975999999999999</v>
      </c>
      <c r="AJ340" s="12">
        <v>14.711</v>
      </c>
      <c r="AK340" s="12">
        <f t="shared" si="64"/>
        <v>88.21</v>
      </c>
      <c r="AL340" s="1">
        <v>2</v>
      </c>
      <c r="AM340" s="1">
        <v>0</v>
      </c>
      <c r="AN340" s="1">
        <v>31</v>
      </c>
      <c r="AO340" s="1">
        <f t="shared" si="65"/>
        <v>33</v>
      </c>
      <c r="AP340" s="1">
        <v>0</v>
      </c>
      <c r="AQ340" s="1">
        <v>0</v>
      </c>
      <c r="AR340" s="1">
        <v>0</v>
      </c>
      <c r="AS340" s="1">
        <f t="shared" si="66"/>
        <v>0</v>
      </c>
      <c r="AT340" s="1">
        <v>0</v>
      </c>
      <c r="AU340" s="1">
        <v>0</v>
      </c>
      <c r="AV340" s="1">
        <v>0</v>
      </c>
      <c r="AW340" s="1">
        <f t="shared" si="67"/>
        <v>0</v>
      </c>
      <c r="AX340" s="1">
        <v>118</v>
      </c>
      <c r="AY340" s="1">
        <v>49</v>
      </c>
      <c r="AZ340" s="1">
        <v>0</v>
      </c>
      <c r="BA340" s="1">
        <v>11</v>
      </c>
      <c r="BB340" s="1">
        <v>0</v>
      </c>
      <c r="BC340" s="1">
        <f t="shared" si="68"/>
        <v>178</v>
      </c>
      <c r="BD340" s="1">
        <v>0</v>
      </c>
      <c r="BE340" s="1">
        <v>8</v>
      </c>
      <c r="BF340" s="16">
        <v>1676</v>
      </c>
      <c r="BG340" s="85"/>
    </row>
    <row r="341" spans="1:59">
      <c r="A341" s="85">
        <v>2021</v>
      </c>
      <c r="B341" s="1" t="s">
        <v>118</v>
      </c>
      <c r="C341" s="12">
        <v>16.86</v>
      </c>
      <c r="D341" s="12">
        <v>55.44</v>
      </c>
      <c r="E341" s="12">
        <v>0</v>
      </c>
      <c r="F341" s="12">
        <v>0</v>
      </c>
      <c r="G341" s="12">
        <f t="shared" si="50"/>
        <v>72.3</v>
      </c>
      <c r="H341" s="12">
        <f>+SMar_InfraMR[[#This Row],[Total Líneas de Explotación ]]</f>
        <v>72.3</v>
      </c>
      <c r="I341" s="12">
        <f>+SMar_InfraMR[[#This Row],[Total Líneas de Explotación ]]</f>
        <v>72.3</v>
      </c>
      <c r="J341" s="12">
        <v>152.33991</v>
      </c>
      <c r="K341" s="12">
        <v>0</v>
      </c>
      <c r="L341" s="12">
        <v>0</v>
      </c>
      <c r="M341" s="12">
        <v>0</v>
      </c>
      <c r="N341" s="12">
        <f>+SMar_InfraMR[[#This Row],[A.03.1 -  Longitud de Vías de Explotación No Electrificadas Troncales y Ramales (vía principal) (km)]]+SMar_InfraMR[[#This Row],[A.04.1 -  Longitud de Vías de Explotación Electrificadas Troncales y Ramales (vía principal) (km)]]</f>
        <v>152.33991</v>
      </c>
      <c r="O341" s="12">
        <f>+SMar_InfraMR[[#This Row],[Total Vías (excluido Auxiliares)]]</f>
        <v>152.33991</v>
      </c>
      <c r="P341" s="1">
        <v>22</v>
      </c>
      <c r="Q341" s="1">
        <v>0</v>
      </c>
      <c r="R341" s="1">
        <v>0</v>
      </c>
      <c r="S341" s="1">
        <f t="shared" si="60"/>
        <v>22</v>
      </c>
      <c r="T341" s="1">
        <v>6</v>
      </c>
      <c r="U341" s="1">
        <v>44</v>
      </c>
      <c r="V341" s="1">
        <v>0</v>
      </c>
      <c r="W341" s="1">
        <v>4</v>
      </c>
      <c r="X341" s="1">
        <v>0</v>
      </c>
      <c r="Y341" s="1">
        <f t="shared" si="61"/>
        <v>54</v>
      </c>
      <c r="Z341" s="1">
        <v>46</v>
      </c>
      <c r="AA341" s="1">
        <v>6</v>
      </c>
      <c r="AB341" s="1">
        <f>+SMar_InfraMR[[#This Row],[Total Pasos Vehiculares a Nivel]]</f>
        <v>54</v>
      </c>
      <c r="AC341" s="1">
        <f t="shared" si="62"/>
        <v>106</v>
      </c>
      <c r="AD341" s="1">
        <v>1</v>
      </c>
      <c r="AE341" s="1">
        <v>11</v>
      </c>
      <c r="AF341" s="1">
        <v>27</v>
      </c>
      <c r="AG341" s="1">
        <f t="shared" si="63"/>
        <v>39</v>
      </c>
      <c r="AH341" s="12">
        <v>42.523000000000003</v>
      </c>
      <c r="AI341" s="12">
        <v>30.975999999999999</v>
      </c>
      <c r="AJ341" s="12">
        <v>14.711</v>
      </c>
      <c r="AK341" s="12">
        <f t="shared" si="64"/>
        <v>88.21</v>
      </c>
      <c r="AL341" s="1">
        <v>2</v>
      </c>
      <c r="AM341" s="1">
        <v>0</v>
      </c>
      <c r="AN341" s="1">
        <v>31</v>
      </c>
      <c r="AO341" s="1">
        <f t="shared" si="65"/>
        <v>33</v>
      </c>
      <c r="AP341" s="1">
        <v>0</v>
      </c>
      <c r="AQ341" s="1">
        <v>0</v>
      </c>
      <c r="AR341" s="1">
        <v>0</v>
      </c>
      <c r="AS341" s="1">
        <f t="shared" si="66"/>
        <v>0</v>
      </c>
      <c r="AT341" s="1">
        <v>0</v>
      </c>
      <c r="AU341" s="1">
        <v>0</v>
      </c>
      <c r="AV341" s="1">
        <v>0</v>
      </c>
      <c r="AW341" s="1">
        <f t="shared" si="67"/>
        <v>0</v>
      </c>
      <c r="AX341" s="1">
        <v>118</v>
      </c>
      <c r="AY341" s="1">
        <v>49</v>
      </c>
      <c r="AZ341" s="1">
        <v>0</v>
      </c>
      <c r="BA341" s="1">
        <v>11</v>
      </c>
      <c r="BB341" s="1">
        <v>0</v>
      </c>
      <c r="BC341" s="1">
        <f t="shared" si="68"/>
        <v>178</v>
      </c>
      <c r="BD341" s="1">
        <v>0</v>
      </c>
      <c r="BE341" s="1">
        <v>8</v>
      </c>
      <c r="BF341" s="16">
        <v>1676</v>
      </c>
      <c r="BG341" s="85"/>
    </row>
    <row r="342" spans="1:59">
      <c r="A342" s="85">
        <v>2021</v>
      </c>
      <c r="B342" s="1" t="s">
        <v>119</v>
      </c>
      <c r="C342" s="12">
        <v>16.86</v>
      </c>
      <c r="D342" s="12">
        <v>55.44</v>
      </c>
      <c r="E342" s="12">
        <v>0</v>
      </c>
      <c r="F342" s="12">
        <v>0</v>
      </c>
      <c r="G342" s="12">
        <f t="shared" si="50"/>
        <v>72.3</v>
      </c>
      <c r="H342" s="12">
        <f>+SMar_InfraMR[[#This Row],[Total Líneas de Explotación ]]</f>
        <v>72.3</v>
      </c>
      <c r="I342" s="12">
        <f>+SMar_InfraMR[[#This Row],[Total Líneas de Explotación ]]</f>
        <v>72.3</v>
      </c>
      <c r="J342" s="12">
        <v>152.33991</v>
      </c>
      <c r="K342" s="12">
        <v>0</v>
      </c>
      <c r="L342" s="12">
        <v>0</v>
      </c>
      <c r="M342" s="12">
        <v>0</v>
      </c>
      <c r="N342" s="12">
        <f>+SMar_InfraMR[[#This Row],[A.03.1 -  Longitud de Vías de Explotación No Electrificadas Troncales y Ramales (vía principal) (km)]]+SMar_InfraMR[[#This Row],[A.04.1 -  Longitud de Vías de Explotación Electrificadas Troncales y Ramales (vía principal) (km)]]</f>
        <v>152.33991</v>
      </c>
      <c r="O342" s="12">
        <f>+SMar_InfraMR[[#This Row],[Total Vías (excluido Auxiliares)]]</f>
        <v>152.33991</v>
      </c>
      <c r="P342" s="1">
        <v>22</v>
      </c>
      <c r="Q342" s="1">
        <v>0</v>
      </c>
      <c r="R342" s="1">
        <v>0</v>
      </c>
      <c r="S342" s="1">
        <f t="shared" si="60"/>
        <v>22</v>
      </c>
      <c r="T342" s="1">
        <v>6</v>
      </c>
      <c r="U342" s="1">
        <v>44</v>
      </c>
      <c r="V342" s="1">
        <v>0</v>
      </c>
      <c r="W342" s="1">
        <v>4</v>
      </c>
      <c r="X342" s="1">
        <v>0</v>
      </c>
      <c r="Y342" s="1">
        <f t="shared" si="61"/>
        <v>54</v>
      </c>
      <c r="Z342" s="1">
        <v>46</v>
      </c>
      <c r="AA342" s="1">
        <v>6</v>
      </c>
      <c r="AB342" s="1">
        <f>+SMar_InfraMR[[#This Row],[Total Pasos Vehiculares a Nivel]]</f>
        <v>54</v>
      </c>
      <c r="AC342" s="1">
        <f t="shared" si="62"/>
        <v>106</v>
      </c>
      <c r="AD342" s="1">
        <v>1</v>
      </c>
      <c r="AE342" s="1">
        <v>11</v>
      </c>
      <c r="AF342" s="1">
        <v>27</v>
      </c>
      <c r="AG342" s="1">
        <f t="shared" si="63"/>
        <v>39</v>
      </c>
      <c r="AH342" s="12">
        <v>42.523000000000003</v>
      </c>
      <c r="AI342" s="12">
        <v>30.975999999999999</v>
      </c>
      <c r="AJ342" s="12">
        <v>14.711</v>
      </c>
      <c r="AK342" s="12">
        <f t="shared" si="64"/>
        <v>88.21</v>
      </c>
      <c r="AL342" s="1">
        <v>2</v>
      </c>
      <c r="AM342" s="1">
        <v>0</v>
      </c>
      <c r="AN342" s="1">
        <v>31</v>
      </c>
      <c r="AO342" s="1">
        <f t="shared" si="65"/>
        <v>33</v>
      </c>
      <c r="AP342" s="1">
        <v>0</v>
      </c>
      <c r="AQ342" s="1">
        <v>0</v>
      </c>
      <c r="AR342" s="1">
        <v>0</v>
      </c>
      <c r="AS342" s="1">
        <f t="shared" si="66"/>
        <v>0</v>
      </c>
      <c r="AT342" s="1">
        <v>0</v>
      </c>
      <c r="AU342" s="1">
        <v>0</v>
      </c>
      <c r="AV342" s="1">
        <v>0</v>
      </c>
      <c r="AW342" s="1">
        <f t="shared" si="67"/>
        <v>0</v>
      </c>
      <c r="AX342" s="1">
        <v>118</v>
      </c>
      <c r="AY342" s="1">
        <v>49</v>
      </c>
      <c r="AZ342" s="1">
        <v>0</v>
      </c>
      <c r="BA342" s="1">
        <v>11</v>
      </c>
      <c r="BB342" s="1">
        <v>0</v>
      </c>
      <c r="BC342" s="1">
        <f t="shared" si="68"/>
        <v>178</v>
      </c>
      <c r="BD342" s="1">
        <v>0</v>
      </c>
      <c r="BE342" s="1">
        <v>8</v>
      </c>
      <c r="BF342" s="16">
        <v>1676</v>
      </c>
      <c r="BG342" s="85"/>
    </row>
    <row r="343" spans="1:59">
      <c r="A343" s="85">
        <v>2021</v>
      </c>
      <c r="B343" s="1" t="s">
        <v>120</v>
      </c>
      <c r="C343" s="12">
        <v>16.86</v>
      </c>
      <c r="D343" s="12">
        <v>55.44</v>
      </c>
      <c r="E343" s="12">
        <v>0</v>
      </c>
      <c r="F343" s="12">
        <v>0</v>
      </c>
      <c r="G343" s="12">
        <f t="shared" si="50"/>
        <v>72.3</v>
      </c>
      <c r="H343" s="12">
        <f>+SMar_InfraMR[[#This Row],[Total Líneas de Explotación ]]</f>
        <v>72.3</v>
      </c>
      <c r="I343" s="12">
        <f>+SMar_InfraMR[[#This Row],[Total Líneas de Explotación ]]</f>
        <v>72.3</v>
      </c>
      <c r="J343" s="12">
        <v>152.33991</v>
      </c>
      <c r="K343" s="12">
        <v>0</v>
      </c>
      <c r="L343" s="12">
        <v>0</v>
      </c>
      <c r="M343" s="12">
        <v>0</v>
      </c>
      <c r="N343" s="12">
        <f>+SMar_InfraMR[[#This Row],[A.03.1 -  Longitud de Vías de Explotación No Electrificadas Troncales y Ramales (vía principal) (km)]]+SMar_InfraMR[[#This Row],[A.04.1 -  Longitud de Vías de Explotación Electrificadas Troncales y Ramales (vía principal) (km)]]</f>
        <v>152.33991</v>
      </c>
      <c r="O343" s="12">
        <f>+SMar_InfraMR[[#This Row],[Total Vías (excluido Auxiliares)]]</f>
        <v>152.33991</v>
      </c>
      <c r="P343" s="1">
        <v>22</v>
      </c>
      <c r="Q343" s="1">
        <v>0</v>
      </c>
      <c r="R343" s="1">
        <v>0</v>
      </c>
      <c r="S343" s="1">
        <f t="shared" si="60"/>
        <v>22</v>
      </c>
      <c r="T343" s="1">
        <v>6</v>
      </c>
      <c r="U343" s="1">
        <v>44</v>
      </c>
      <c r="V343" s="1">
        <v>0</v>
      </c>
      <c r="W343" s="1">
        <v>4</v>
      </c>
      <c r="X343" s="1">
        <v>0</v>
      </c>
      <c r="Y343" s="1">
        <f t="shared" si="61"/>
        <v>54</v>
      </c>
      <c r="Z343" s="1">
        <v>46</v>
      </c>
      <c r="AA343" s="1">
        <v>6</v>
      </c>
      <c r="AB343" s="1">
        <f>+SMar_InfraMR[[#This Row],[Total Pasos Vehiculares a Nivel]]</f>
        <v>54</v>
      </c>
      <c r="AC343" s="1">
        <f t="shared" si="62"/>
        <v>106</v>
      </c>
      <c r="AD343" s="1">
        <v>1</v>
      </c>
      <c r="AE343" s="1">
        <v>11</v>
      </c>
      <c r="AF343" s="1">
        <v>27</v>
      </c>
      <c r="AG343" s="1">
        <f t="shared" si="63"/>
        <v>39</v>
      </c>
      <c r="AH343" s="12">
        <v>42.523000000000003</v>
      </c>
      <c r="AI343" s="12">
        <v>30.975999999999999</v>
      </c>
      <c r="AJ343" s="12">
        <v>14.711</v>
      </c>
      <c r="AK343" s="12">
        <f t="shared" si="64"/>
        <v>88.21</v>
      </c>
      <c r="AL343" s="1">
        <v>2</v>
      </c>
      <c r="AM343" s="1">
        <v>0</v>
      </c>
      <c r="AN343" s="1">
        <v>31</v>
      </c>
      <c r="AO343" s="1">
        <f t="shared" si="65"/>
        <v>33</v>
      </c>
      <c r="AP343" s="1">
        <v>0</v>
      </c>
      <c r="AQ343" s="1">
        <v>0</v>
      </c>
      <c r="AR343" s="1">
        <v>0</v>
      </c>
      <c r="AS343" s="1">
        <f t="shared" si="66"/>
        <v>0</v>
      </c>
      <c r="AT343" s="1">
        <v>0</v>
      </c>
      <c r="AU343" s="1">
        <v>0</v>
      </c>
      <c r="AV343" s="1">
        <v>0</v>
      </c>
      <c r="AW343" s="1">
        <f t="shared" si="67"/>
        <v>0</v>
      </c>
      <c r="AX343" s="1">
        <v>118</v>
      </c>
      <c r="AY343" s="1">
        <v>49</v>
      </c>
      <c r="AZ343" s="1">
        <v>0</v>
      </c>
      <c r="BA343" s="1">
        <v>11</v>
      </c>
      <c r="BB343" s="1">
        <v>0</v>
      </c>
      <c r="BC343" s="1">
        <f t="shared" si="68"/>
        <v>178</v>
      </c>
      <c r="BD343" s="1">
        <v>0</v>
      </c>
      <c r="BE343" s="1">
        <v>8</v>
      </c>
      <c r="BF343" s="16">
        <v>1676</v>
      </c>
      <c r="BG343" s="85"/>
    </row>
    <row r="344" spans="1:59">
      <c r="A344" s="85">
        <v>2021</v>
      </c>
      <c r="B344" s="1" t="s">
        <v>121</v>
      </c>
      <c r="C344" s="12">
        <v>16.86</v>
      </c>
      <c r="D344" s="12">
        <v>55.44</v>
      </c>
      <c r="E344" s="12">
        <v>0</v>
      </c>
      <c r="F344" s="12">
        <v>0</v>
      </c>
      <c r="G344" s="12">
        <f t="shared" si="50"/>
        <v>72.3</v>
      </c>
      <c r="H344" s="12">
        <f>+SMar_InfraMR[[#This Row],[Total Líneas de Explotación ]]</f>
        <v>72.3</v>
      </c>
      <c r="I344" s="12">
        <f>+SMar_InfraMR[[#This Row],[Total Líneas de Explotación ]]</f>
        <v>72.3</v>
      </c>
      <c r="J344" s="12">
        <v>152.33991</v>
      </c>
      <c r="K344" s="12">
        <v>0</v>
      </c>
      <c r="L344" s="12">
        <v>0</v>
      </c>
      <c r="M344" s="12">
        <v>0</v>
      </c>
      <c r="N344" s="12">
        <f>+SMar_InfraMR[[#This Row],[A.03.1 -  Longitud de Vías de Explotación No Electrificadas Troncales y Ramales (vía principal) (km)]]+SMar_InfraMR[[#This Row],[A.04.1 -  Longitud de Vías de Explotación Electrificadas Troncales y Ramales (vía principal) (km)]]</f>
        <v>152.33991</v>
      </c>
      <c r="O344" s="12">
        <f>+SMar_InfraMR[[#This Row],[Total Vías (excluido Auxiliares)]]</f>
        <v>152.33991</v>
      </c>
      <c r="P344" s="1">
        <v>22</v>
      </c>
      <c r="Q344" s="1">
        <v>0</v>
      </c>
      <c r="R344" s="1">
        <v>0</v>
      </c>
      <c r="S344" s="1">
        <f t="shared" si="60"/>
        <v>22</v>
      </c>
      <c r="T344" s="1">
        <v>6</v>
      </c>
      <c r="U344" s="1">
        <v>44</v>
      </c>
      <c r="V344" s="1">
        <v>0</v>
      </c>
      <c r="W344" s="1">
        <v>4</v>
      </c>
      <c r="X344" s="1">
        <v>0</v>
      </c>
      <c r="Y344" s="1">
        <f t="shared" si="61"/>
        <v>54</v>
      </c>
      <c r="Z344" s="1">
        <v>46</v>
      </c>
      <c r="AA344" s="1">
        <v>6</v>
      </c>
      <c r="AB344" s="1">
        <f>+SMar_InfraMR[[#This Row],[Total Pasos Vehiculares a Nivel]]</f>
        <v>54</v>
      </c>
      <c r="AC344" s="1">
        <f t="shared" si="62"/>
        <v>106</v>
      </c>
      <c r="AD344" s="1">
        <v>1</v>
      </c>
      <c r="AE344" s="1">
        <v>11</v>
      </c>
      <c r="AF344" s="1">
        <v>27</v>
      </c>
      <c r="AG344" s="1">
        <f t="shared" si="63"/>
        <v>39</v>
      </c>
      <c r="AH344" s="12">
        <v>42.523000000000003</v>
      </c>
      <c r="AI344" s="12">
        <v>30.975999999999999</v>
      </c>
      <c r="AJ344" s="12">
        <v>14.711</v>
      </c>
      <c r="AK344" s="12">
        <f t="shared" si="64"/>
        <v>88.21</v>
      </c>
      <c r="AL344" s="1">
        <v>2</v>
      </c>
      <c r="AM344" s="1">
        <v>0</v>
      </c>
      <c r="AN344" s="1">
        <v>31</v>
      </c>
      <c r="AO344" s="1">
        <f t="shared" si="65"/>
        <v>33</v>
      </c>
      <c r="AP344" s="1">
        <v>0</v>
      </c>
      <c r="AQ344" s="1">
        <v>0</v>
      </c>
      <c r="AR344" s="1">
        <v>0</v>
      </c>
      <c r="AS344" s="1">
        <f t="shared" si="66"/>
        <v>0</v>
      </c>
      <c r="AT344" s="1">
        <v>0</v>
      </c>
      <c r="AU344" s="1">
        <v>0</v>
      </c>
      <c r="AV344" s="1">
        <v>0</v>
      </c>
      <c r="AW344" s="1">
        <f t="shared" si="67"/>
        <v>0</v>
      </c>
      <c r="AX344" s="1">
        <v>118</v>
      </c>
      <c r="AY344" s="1">
        <v>49</v>
      </c>
      <c r="AZ344" s="1">
        <v>0</v>
      </c>
      <c r="BA344" s="1">
        <v>11</v>
      </c>
      <c r="BB344" s="1">
        <v>0</v>
      </c>
      <c r="BC344" s="1">
        <f t="shared" si="68"/>
        <v>178</v>
      </c>
      <c r="BD344" s="1">
        <v>0</v>
      </c>
      <c r="BE344" s="1">
        <v>8</v>
      </c>
      <c r="BF344" s="16">
        <v>1676</v>
      </c>
      <c r="BG344" s="85"/>
    </row>
    <row r="345" spans="1:59">
      <c r="A345" s="85">
        <v>2021</v>
      </c>
      <c r="B345" s="1" t="s">
        <v>122</v>
      </c>
      <c r="C345" s="12">
        <v>16.86</v>
      </c>
      <c r="D345" s="12">
        <v>55.44</v>
      </c>
      <c r="E345" s="12">
        <v>0</v>
      </c>
      <c r="F345" s="12">
        <v>0</v>
      </c>
      <c r="G345" s="12">
        <f t="shared" si="50"/>
        <v>72.3</v>
      </c>
      <c r="H345" s="12">
        <f>+SMar_InfraMR[[#This Row],[Total Líneas de Explotación ]]</f>
        <v>72.3</v>
      </c>
      <c r="I345" s="12">
        <f>+SMar_InfraMR[[#This Row],[Total Líneas de Explotación ]]</f>
        <v>72.3</v>
      </c>
      <c r="J345" s="12">
        <v>152.33991</v>
      </c>
      <c r="K345" s="12">
        <v>0</v>
      </c>
      <c r="L345" s="12">
        <v>0</v>
      </c>
      <c r="M345" s="12">
        <v>0</v>
      </c>
      <c r="N345" s="12">
        <f>+SMar_InfraMR[[#This Row],[A.03.1 -  Longitud de Vías de Explotación No Electrificadas Troncales y Ramales (vía principal) (km)]]+SMar_InfraMR[[#This Row],[A.04.1 -  Longitud de Vías de Explotación Electrificadas Troncales y Ramales (vía principal) (km)]]</f>
        <v>152.33991</v>
      </c>
      <c r="O345" s="12">
        <f>+SMar_InfraMR[[#This Row],[Total Vías (excluido Auxiliares)]]</f>
        <v>152.33991</v>
      </c>
      <c r="P345" s="1">
        <v>22</v>
      </c>
      <c r="Q345" s="1">
        <v>0</v>
      </c>
      <c r="R345" s="1">
        <v>0</v>
      </c>
      <c r="S345" s="1">
        <f t="shared" si="60"/>
        <v>22</v>
      </c>
      <c r="T345" s="1">
        <v>6</v>
      </c>
      <c r="U345" s="1">
        <v>44</v>
      </c>
      <c r="V345" s="1">
        <v>0</v>
      </c>
      <c r="W345" s="1">
        <v>4</v>
      </c>
      <c r="X345" s="1">
        <v>0</v>
      </c>
      <c r="Y345" s="1">
        <f t="shared" si="61"/>
        <v>54</v>
      </c>
      <c r="Z345" s="1">
        <v>46</v>
      </c>
      <c r="AA345" s="1">
        <v>6</v>
      </c>
      <c r="AB345" s="1">
        <f>+SMar_InfraMR[[#This Row],[Total Pasos Vehiculares a Nivel]]</f>
        <v>54</v>
      </c>
      <c r="AC345" s="1">
        <f t="shared" si="62"/>
        <v>106</v>
      </c>
      <c r="AD345" s="1">
        <v>1</v>
      </c>
      <c r="AE345" s="1">
        <v>11</v>
      </c>
      <c r="AF345" s="1">
        <v>27</v>
      </c>
      <c r="AG345" s="1">
        <f t="shared" si="63"/>
        <v>39</v>
      </c>
      <c r="AH345" s="12">
        <v>42.523000000000003</v>
      </c>
      <c r="AI345" s="12">
        <v>30.975999999999999</v>
      </c>
      <c r="AJ345" s="12">
        <v>14.711</v>
      </c>
      <c r="AK345" s="12">
        <f t="shared" si="64"/>
        <v>88.21</v>
      </c>
      <c r="AL345" s="1">
        <v>2</v>
      </c>
      <c r="AM345" s="1">
        <v>0</v>
      </c>
      <c r="AN345" s="1">
        <v>31</v>
      </c>
      <c r="AO345" s="1">
        <f t="shared" si="65"/>
        <v>33</v>
      </c>
      <c r="AP345" s="1">
        <v>0</v>
      </c>
      <c r="AQ345" s="1">
        <v>0</v>
      </c>
      <c r="AR345" s="1">
        <v>0</v>
      </c>
      <c r="AS345" s="1">
        <f t="shared" si="66"/>
        <v>0</v>
      </c>
      <c r="AT345" s="1">
        <v>0</v>
      </c>
      <c r="AU345" s="1">
        <v>0</v>
      </c>
      <c r="AV345" s="1">
        <v>0</v>
      </c>
      <c r="AW345" s="1">
        <f t="shared" si="67"/>
        <v>0</v>
      </c>
      <c r="AX345" s="1">
        <v>118</v>
      </c>
      <c r="AY345" s="1">
        <v>49</v>
      </c>
      <c r="AZ345" s="1">
        <v>0</v>
      </c>
      <c r="BA345" s="1">
        <v>11</v>
      </c>
      <c r="BB345" s="1">
        <v>0</v>
      </c>
      <c r="BC345" s="1">
        <f t="shared" si="68"/>
        <v>178</v>
      </c>
      <c r="BD345" s="1">
        <v>0</v>
      </c>
      <c r="BE345" s="1">
        <v>8</v>
      </c>
      <c r="BF345" s="16">
        <v>1676</v>
      </c>
      <c r="BG345" s="85"/>
    </row>
    <row r="346" spans="1:59">
      <c r="A346" s="85">
        <v>2021</v>
      </c>
      <c r="B346" s="1" t="s">
        <v>123</v>
      </c>
      <c r="C346" s="12">
        <v>16.86</v>
      </c>
      <c r="D346" s="12">
        <v>55.44</v>
      </c>
      <c r="E346" s="12">
        <v>0</v>
      </c>
      <c r="F346" s="12">
        <v>0</v>
      </c>
      <c r="G346" s="12">
        <f t="shared" si="50"/>
        <v>72.3</v>
      </c>
      <c r="H346" s="12">
        <f>+SMar_InfraMR[[#This Row],[Total Líneas de Explotación ]]</f>
        <v>72.3</v>
      </c>
      <c r="I346" s="12">
        <f>+SMar_InfraMR[[#This Row],[Total Líneas de Explotación ]]</f>
        <v>72.3</v>
      </c>
      <c r="J346" s="12">
        <v>152.33991</v>
      </c>
      <c r="K346" s="12">
        <v>0</v>
      </c>
      <c r="L346" s="12">
        <v>0</v>
      </c>
      <c r="M346" s="12">
        <v>0</v>
      </c>
      <c r="N346" s="12">
        <f>+SMar_InfraMR[[#This Row],[A.03.1 -  Longitud de Vías de Explotación No Electrificadas Troncales y Ramales (vía principal) (km)]]+SMar_InfraMR[[#This Row],[A.04.1 -  Longitud de Vías de Explotación Electrificadas Troncales y Ramales (vía principal) (km)]]</f>
        <v>152.33991</v>
      </c>
      <c r="O346" s="12">
        <f>+SMar_InfraMR[[#This Row],[Total Vías (excluido Auxiliares)]]</f>
        <v>152.33991</v>
      </c>
      <c r="P346" s="1">
        <v>22</v>
      </c>
      <c r="Q346" s="1">
        <v>0</v>
      </c>
      <c r="R346" s="1">
        <v>0</v>
      </c>
      <c r="S346" s="1">
        <f t="shared" si="60"/>
        <v>22</v>
      </c>
      <c r="T346" s="1">
        <v>6</v>
      </c>
      <c r="U346" s="1">
        <v>44</v>
      </c>
      <c r="V346" s="1">
        <v>0</v>
      </c>
      <c r="W346" s="1">
        <v>4</v>
      </c>
      <c r="X346" s="1">
        <v>0</v>
      </c>
      <c r="Y346" s="1">
        <f t="shared" si="61"/>
        <v>54</v>
      </c>
      <c r="Z346" s="1">
        <v>46</v>
      </c>
      <c r="AA346" s="1">
        <v>6</v>
      </c>
      <c r="AB346" s="1">
        <f>+SMar_InfraMR[[#This Row],[Total Pasos Vehiculares a Nivel]]</f>
        <v>54</v>
      </c>
      <c r="AC346" s="1">
        <f t="shared" si="62"/>
        <v>106</v>
      </c>
      <c r="AD346" s="1">
        <v>1</v>
      </c>
      <c r="AE346" s="1">
        <v>11</v>
      </c>
      <c r="AF346" s="1">
        <v>27</v>
      </c>
      <c r="AG346" s="1">
        <f t="shared" si="63"/>
        <v>39</v>
      </c>
      <c r="AH346" s="12">
        <v>42.523000000000003</v>
      </c>
      <c r="AI346" s="12">
        <v>30.975999999999999</v>
      </c>
      <c r="AJ346" s="12">
        <v>14.711</v>
      </c>
      <c r="AK346" s="12">
        <f t="shared" si="64"/>
        <v>88.21</v>
      </c>
      <c r="AL346" s="1">
        <v>2</v>
      </c>
      <c r="AM346" s="1">
        <v>0</v>
      </c>
      <c r="AN346" s="1">
        <v>31</v>
      </c>
      <c r="AO346" s="1">
        <f t="shared" si="65"/>
        <v>33</v>
      </c>
      <c r="AP346" s="1">
        <v>0</v>
      </c>
      <c r="AQ346" s="1">
        <v>0</v>
      </c>
      <c r="AR346" s="1">
        <v>0</v>
      </c>
      <c r="AS346" s="1">
        <f t="shared" si="66"/>
        <v>0</v>
      </c>
      <c r="AT346" s="1">
        <v>0</v>
      </c>
      <c r="AU346" s="1">
        <v>0</v>
      </c>
      <c r="AV346" s="1">
        <v>0</v>
      </c>
      <c r="AW346" s="1">
        <f t="shared" si="67"/>
        <v>0</v>
      </c>
      <c r="AX346" s="1">
        <v>118</v>
      </c>
      <c r="AY346" s="1">
        <v>49</v>
      </c>
      <c r="AZ346" s="1">
        <v>0</v>
      </c>
      <c r="BA346" s="1">
        <v>11</v>
      </c>
      <c r="BB346" s="1">
        <v>0</v>
      </c>
      <c r="BC346" s="1">
        <f t="shared" si="68"/>
        <v>178</v>
      </c>
      <c r="BD346" s="1">
        <v>0</v>
      </c>
      <c r="BE346" s="1">
        <v>8</v>
      </c>
      <c r="BF346" s="16">
        <v>1676</v>
      </c>
      <c r="BG346" s="85"/>
    </row>
    <row r="347" spans="1:59">
      <c r="A347" s="85">
        <v>2021</v>
      </c>
      <c r="B347" s="1" t="s">
        <v>124</v>
      </c>
      <c r="C347" s="12">
        <v>16.86</v>
      </c>
      <c r="D347" s="12">
        <v>55.44</v>
      </c>
      <c r="E347" s="12">
        <v>0</v>
      </c>
      <c r="F347" s="12">
        <v>0</v>
      </c>
      <c r="G347" s="12">
        <f t="shared" si="50"/>
        <v>72.3</v>
      </c>
      <c r="H347" s="12">
        <f>+SMar_InfraMR[[#This Row],[Total Líneas de Explotación ]]</f>
        <v>72.3</v>
      </c>
      <c r="I347" s="12">
        <f>+SMar_InfraMR[[#This Row],[Total Líneas de Explotación ]]</f>
        <v>72.3</v>
      </c>
      <c r="J347" s="12">
        <v>152.33991</v>
      </c>
      <c r="K347" s="12">
        <v>0</v>
      </c>
      <c r="L347" s="12">
        <v>0</v>
      </c>
      <c r="M347" s="12">
        <v>0</v>
      </c>
      <c r="N347" s="12">
        <f>+SMar_InfraMR[[#This Row],[A.03.1 -  Longitud de Vías de Explotación No Electrificadas Troncales y Ramales (vía principal) (km)]]+SMar_InfraMR[[#This Row],[A.04.1 -  Longitud de Vías de Explotación Electrificadas Troncales y Ramales (vía principal) (km)]]</f>
        <v>152.33991</v>
      </c>
      <c r="O347" s="12">
        <f>+SMar_InfraMR[[#This Row],[Total Vías (excluido Auxiliares)]]</f>
        <v>152.33991</v>
      </c>
      <c r="P347" s="1">
        <v>22</v>
      </c>
      <c r="Q347" s="1">
        <v>0</v>
      </c>
      <c r="R347" s="1">
        <v>0</v>
      </c>
      <c r="S347" s="1">
        <f t="shared" si="60"/>
        <v>22</v>
      </c>
      <c r="T347" s="1">
        <v>6</v>
      </c>
      <c r="U347" s="1">
        <v>44</v>
      </c>
      <c r="V347" s="1">
        <v>0</v>
      </c>
      <c r="W347" s="1">
        <v>4</v>
      </c>
      <c r="X347" s="1">
        <v>0</v>
      </c>
      <c r="Y347" s="1">
        <f t="shared" si="61"/>
        <v>54</v>
      </c>
      <c r="Z347" s="1">
        <v>46</v>
      </c>
      <c r="AA347" s="1">
        <v>6</v>
      </c>
      <c r="AB347" s="1">
        <f>+SMar_InfraMR[[#This Row],[Total Pasos Vehiculares a Nivel]]</f>
        <v>54</v>
      </c>
      <c r="AC347" s="1">
        <f t="shared" si="62"/>
        <v>106</v>
      </c>
      <c r="AD347" s="1">
        <v>1</v>
      </c>
      <c r="AE347" s="1">
        <v>11</v>
      </c>
      <c r="AF347" s="1">
        <v>27</v>
      </c>
      <c r="AG347" s="1">
        <f t="shared" si="63"/>
        <v>39</v>
      </c>
      <c r="AH347" s="12">
        <v>42.523000000000003</v>
      </c>
      <c r="AI347" s="12">
        <v>30.975999999999999</v>
      </c>
      <c r="AJ347" s="12">
        <v>14.711</v>
      </c>
      <c r="AK347" s="12">
        <f t="shared" si="64"/>
        <v>88.21</v>
      </c>
      <c r="AL347" s="1">
        <v>2</v>
      </c>
      <c r="AM347" s="1">
        <v>0</v>
      </c>
      <c r="AN347" s="1">
        <v>31</v>
      </c>
      <c r="AO347" s="1">
        <f t="shared" si="65"/>
        <v>33</v>
      </c>
      <c r="AP347" s="1">
        <v>0</v>
      </c>
      <c r="AQ347" s="1">
        <v>0</v>
      </c>
      <c r="AR347" s="1">
        <v>0</v>
      </c>
      <c r="AS347" s="1">
        <f t="shared" si="66"/>
        <v>0</v>
      </c>
      <c r="AT347" s="1">
        <v>0</v>
      </c>
      <c r="AU347" s="1">
        <v>0</v>
      </c>
      <c r="AV347" s="1">
        <v>0</v>
      </c>
      <c r="AW347" s="1">
        <f t="shared" si="67"/>
        <v>0</v>
      </c>
      <c r="AX347" s="1">
        <v>118</v>
      </c>
      <c r="AY347" s="1">
        <v>49</v>
      </c>
      <c r="AZ347" s="1">
        <v>0</v>
      </c>
      <c r="BA347" s="1">
        <v>11</v>
      </c>
      <c r="BB347" s="1">
        <v>0</v>
      </c>
      <c r="BC347" s="1">
        <f t="shared" si="68"/>
        <v>178</v>
      </c>
      <c r="BD347" s="1">
        <v>0</v>
      </c>
      <c r="BE347" s="1">
        <v>8</v>
      </c>
      <c r="BF347" s="16">
        <v>1676</v>
      </c>
      <c r="BG347" s="85"/>
    </row>
    <row r="348" spans="1:59">
      <c r="A348" s="85">
        <v>2021</v>
      </c>
      <c r="B348" s="1" t="s">
        <v>125</v>
      </c>
      <c r="C348" s="12">
        <v>16.86</v>
      </c>
      <c r="D348" s="12">
        <v>55.44</v>
      </c>
      <c r="E348" s="12">
        <v>0</v>
      </c>
      <c r="F348" s="12">
        <v>0</v>
      </c>
      <c r="G348" s="12">
        <f t="shared" si="50"/>
        <v>72.3</v>
      </c>
      <c r="H348" s="12">
        <f>+SMar_InfraMR[[#This Row],[Total Líneas de Explotación ]]</f>
        <v>72.3</v>
      </c>
      <c r="I348" s="12">
        <f>+SMar_InfraMR[[#This Row],[Total Líneas de Explotación ]]</f>
        <v>72.3</v>
      </c>
      <c r="J348" s="12">
        <v>152.33991</v>
      </c>
      <c r="K348" s="12">
        <v>0</v>
      </c>
      <c r="L348" s="12">
        <v>0</v>
      </c>
      <c r="M348" s="12">
        <v>0</v>
      </c>
      <c r="N348" s="12">
        <f>+SMar_InfraMR[[#This Row],[A.03.1 -  Longitud de Vías de Explotación No Electrificadas Troncales y Ramales (vía principal) (km)]]+SMar_InfraMR[[#This Row],[A.04.1 -  Longitud de Vías de Explotación Electrificadas Troncales y Ramales (vía principal) (km)]]</f>
        <v>152.33991</v>
      </c>
      <c r="O348" s="12">
        <f>+SMar_InfraMR[[#This Row],[Total Vías (excluido Auxiliares)]]</f>
        <v>152.33991</v>
      </c>
      <c r="P348" s="1">
        <v>22</v>
      </c>
      <c r="Q348" s="1">
        <v>0</v>
      </c>
      <c r="R348" s="1">
        <v>0</v>
      </c>
      <c r="S348" s="1">
        <f t="shared" si="60"/>
        <v>22</v>
      </c>
      <c r="T348" s="1">
        <v>6</v>
      </c>
      <c r="U348" s="1">
        <v>44</v>
      </c>
      <c r="V348" s="1">
        <v>0</v>
      </c>
      <c r="W348" s="1">
        <v>4</v>
      </c>
      <c r="X348" s="1">
        <v>0</v>
      </c>
      <c r="Y348" s="1">
        <f t="shared" si="61"/>
        <v>54</v>
      </c>
      <c r="Z348" s="1">
        <v>46</v>
      </c>
      <c r="AA348" s="1">
        <v>6</v>
      </c>
      <c r="AB348" s="1">
        <f>+SMar_InfraMR[[#This Row],[Total Pasos Vehiculares a Nivel]]</f>
        <v>54</v>
      </c>
      <c r="AC348" s="1">
        <f t="shared" si="62"/>
        <v>106</v>
      </c>
      <c r="AD348" s="1">
        <v>1</v>
      </c>
      <c r="AE348" s="1">
        <v>11</v>
      </c>
      <c r="AF348" s="1">
        <v>27</v>
      </c>
      <c r="AG348" s="1">
        <f t="shared" si="63"/>
        <v>39</v>
      </c>
      <c r="AH348" s="12">
        <v>42.523000000000003</v>
      </c>
      <c r="AI348" s="12">
        <v>30.975999999999999</v>
      </c>
      <c r="AJ348" s="12">
        <v>14.711</v>
      </c>
      <c r="AK348" s="12">
        <f t="shared" si="64"/>
        <v>88.21</v>
      </c>
      <c r="AL348" s="1">
        <v>2</v>
      </c>
      <c r="AM348" s="1">
        <v>0</v>
      </c>
      <c r="AN348" s="1">
        <v>31</v>
      </c>
      <c r="AO348" s="1">
        <f t="shared" si="65"/>
        <v>33</v>
      </c>
      <c r="AP348" s="1">
        <v>0</v>
      </c>
      <c r="AQ348" s="1">
        <v>0</v>
      </c>
      <c r="AR348" s="1">
        <v>0</v>
      </c>
      <c r="AS348" s="1">
        <f t="shared" si="66"/>
        <v>0</v>
      </c>
      <c r="AT348" s="1">
        <v>0</v>
      </c>
      <c r="AU348" s="1">
        <v>0</v>
      </c>
      <c r="AV348" s="1">
        <v>0</v>
      </c>
      <c r="AW348" s="1">
        <f t="shared" si="67"/>
        <v>0</v>
      </c>
      <c r="AX348" s="1">
        <v>118</v>
      </c>
      <c r="AY348" s="1">
        <v>49</v>
      </c>
      <c r="AZ348" s="1">
        <v>0</v>
      </c>
      <c r="BA348" s="1">
        <v>11</v>
      </c>
      <c r="BB348" s="1">
        <v>0</v>
      </c>
      <c r="BC348" s="1">
        <f t="shared" si="68"/>
        <v>178</v>
      </c>
      <c r="BD348" s="1">
        <v>0</v>
      </c>
      <c r="BE348" s="1">
        <v>8</v>
      </c>
      <c r="BF348" s="16">
        <v>1676</v>
      </c>
      <c r="BG348" s="85"/>
    </row>
    <row r="349" spans="1:59">
      <c r="A349" s="85">
        <v>2021</v>
      </c>
      <c r="B349" s="1" t="s">
        <v>126</v>
      </c>
      <c r="C349" s="12">
        <v>16.86</v>
      </c>
      <c r="D349" s="12">
        <v>55.44</v>
      </c>
      <c r="E349" s="12">
        <v>0</v>
      </c>
      <c r="F349" s="12">
        <v>0</v>
      </c>
      <c r="G349" s="12">
        <f t="shared" si="50"/>
        <v>72.3</v>
      </c>
      <c r="H349" s="12">
        <f>+SMar_InfraMR[[#This Row],[Total Líneas de Explotación ]]</f>
        <v>72.3</v>
      </c>
      <c r="I349" s="12">
        <f>+SMar_InfraMR[[#This Row],[Total Líneas de Explotación ]]</f>
        <v>72.3</v>
      </c>
      <c r="J349" s="12">
        <v>152.33991</v>
      </c>
      <c r="K349" s="12">
        <v>0</v>
      </c>
      <c r="L349" s="12">
        <v>0</v>
      </c>
      <c r="M349" s="12">
        <v>0</v>
      </c>
      <c r="N349" s="12">
        <f>+SMar_InfraMR[[#This Row],[A.03.1 -  Longitud de Vías de Explotación No Electrificadas Troncales y Ramales (vía principal) (km)]]+SMar_InfraMR[[#This Row],[A.04.1 -  Longitud de Vías de Explotación Electrificadas Troncales y Ramales (vía principal) (km)]]</f>
        <v>152.33991</v>
      </c>
      <c r="O349" s="12">
        <f>+SMar_InfraMR[[#This Row],[Total Vías (excluido Auxiliares)]]</f>
        <v>152.33991</v>
      </c>
      <c r="P349" s="1">
        <v>22</v>
      </c>
      <c r="Q349" s="1">
        <v>0</v>
      </c>
      <c r="R349" s="1">
        <v>0</v>
      </c>
      <c r="S349" s="1">
        <f t="shared" si="60"/>
        <v>22</v>
      </c>
      <c r="T349" s="1">
        <v>6</v>
      </c>
      <c r="U349" s="1">
        <v>44</v>
      </c>
      <c r="V349" s="1">
        <v>0</v>
      </c>
      <c r="W349" s="1">
        <v>4</v>
      </c>
      <c r="X349" s="1">
        <v>0</v>
      </c>
      <c r="Y349" s="1">
        <f t="shared" si="61"/>
        <v>54</v>
      </c>
      <c r="Z349" s="1">
        <v>46</v>
      </c>
      <c r="AA349" s="1">
        <v>6</v>
      </c>
      <c r="AB349" s="1">
        <f>+SMar_InfraMR[[#This Row],[Total Pasos Vehiculares a Nivel]]</f>
        <v>54</v>
      </c>
      <c r="AC349" s="1">
        <f t="shared" si="62"/>
        <v>106</v>
      </c>
      <c r="AD349" s="1">
        <v>1</v>
      </c>
      <c r="AE349" s="1">
        <v>11</v>
      </c>
      <c r="AF349" s="1">
        <v>27</v>
      </c>
      <c r="AG349" s="1">
        <f t="shared" si="63"/>
        <v>39</v>
      </c>
      <c r="AH349" s="12">
        <v>42.523000000000003</v>
      </c>
      <c r="AI349" s="12">
        <v>30.975999999999999</v>
      </c>
      <c r="AJ349" s="12">
        <v>14.711</v>
      </c>
      <c r="AK349" s="12">
        <f t="shared" si="64"/>
        <v>88.21</v>
      </c>
      <c r="AL349" s="1">
        <v>2</v>
      </c>
      <c r="AM349" s="1">
        <v>0</v>
      </c>
      <c r="AN349" s="1">
        <v>31</v>
      </c>
      <c r="AO349" s="1">
        <f t="shared" si="65"/>
        <v>33</v>
      </c>
      <c r="AP349" s="1">
        <v>0</v>
      </c>
      <c r="AQ349" s="1">
        <v>0</v>
      </c>
      <c r="AR349" s="1">
        <v>0</v>
      </c>
      <c r="AS349" s="1">
        <f t="shared" si="66"/>
        <v>0</v>
      </c>
      <c r="AT349" s="1">
        <v>0</v>
      </c>
      <c r="AU349" s="1">
        <v>0</v>
      </c>
      <c r="AV349" s="1">
        <v>0</v>
      </c>
      <c r="AW349" s="1">
        <f t="shared" si="67"/>
        <v>0</v>
      </c>
      <c r="AX349" s="1">
        <v>118</v>
      </c>
      <c r="AY349" s="1">
        <v>49</v>
      </c>
      <c r="AZ349" s="1">
        <v>0</v>
      </c>
      <c r="BA349" s="1">
        <v>11</v>
      </c>
      <c r="BB349" s="1">
        <v>0</v>
      </c>
      <c r="BC349" s="1">
        <f t="shared" si="68"/>
        <v>178</v>
      </c>
      <c r="BD349" s="1">
        <v>0</v>
      </c>
      <c r="BE349" s="1">
        <v>8</v>
      </c>
      <c r="BF349" s="16">
        <v>1676</v>
      </c>
      <c r="BG349" s="85"/>
    </row>
    <row r="350" spans="1:59">
      <c r="A350" s="1">
        <v>2022</v>
      </c>
      <c r="B350" s="1" t="s">
        <v>115</v>
      </c>
      <c r="C350" s="12">
        <v>16.86</v>
      </c>
      <c r="D350" s="12">
        <v>55.44</v>
      </c>
      <c r="E350" s="12">
        <v>0</v>
      </c>
      <c r="F350" s="12">
        <v>0</v>
      </c>
      <c r="G350" s="12">
        <f t="shared" si="50"/>
        <v>72.3</v>
      </c>
      <c r="H350" s="12">
        <f>+SMar_InfraMR[[#This Row],[Total Líneas de Explotación ]]</f>
        <v>72.3</v>
      </c>
      <c r="I350" s="12">
        <f>+SMar_InfraMR[[#This Row],[Total Líneas de Explotación ]]</f>
        <v>72.3</v>
      </c>
      <c r="J350" s="12">
        <v>152.33991</v>
      </c>
      <c r="K350" s="12">
        <v>0</v>
      </c>
      <c r="L350" s="12">
        <v>0</v>
      </c>
      <c r="M350" s="12">
        <v>0</v>
      </c>
      <c r="N350" s="12">
        <f>+SMar_InfraMR[[#This Row],[A.03.1 -  Longitud de Vías de Explotación No Electrificadas Troncales y Ramales (vía principal) (km)]]+SMar_InfraMR[[#This Row],[A.04.1 -  Longitud de Vías de Explotación Electrificadas Troncales y Ramales (vía principal) (km)]]</f>
        <v>152.33991</v>
      </c>
      <c r="O350" s="12">
        <f>+SMar_InfraMR[[#This Row],[Total Vías (excluido Auxiliares)]]</f>
        <v>152.33991</v>
      </c>
      <c r="P350" s="1">
        <v>22</v>
      </c>
      <c r="Q350" s="1">
        <v>0</v>
      </c>
      <c r="R350" s="1">
        <v>0</v>
      </c>
      <c r="S350" s="1">
        <f t="shared" ref="S350:S361" si="69">SUM(P350:R350)</f>
        <v>22</v>
      </c>
      <c r="T350" s="1">
        <v>2</v>
      </c>
      <c r="U350" s="1">
        <v>48</v>
      </c>
      <c r="V350" s="1">
        <v>6</v>
      </c>
      <c r="W350" s="1">
        <v>6</v>
      </c>
      <c r="X350" s="1">
        <v>24</v>
      </c>
      <c r="Y350" s="1">
        <f t="shared" ref="Y350:Y361" si="70">SUM(T350:X350)</f>
        <v>86</v>
      </c>
      <c r="Z350" s="1">
        <v>46</v>
      </c>
      <c r="AA350" s="1">
        <v>6</v>
      </c>
      <c r="AB350" s="1">
        <f>+SMar_InfraMR[[#This Row],[Total Pasos Vehiculares a Nivel]]</f>
        <v>86</v>
      </c>
      <c r="AC350" s="1">
        <f t="shared" ref="AC350:AC361" si="71">SUM(Z350:AB350)</f>
        <v>138</v>
      </c>
      <c r="AD350" s="1">
        <v>1</v>
      </c>
      <c r="AE350" s="1">
        <v>11</v>
      </c>
      <c r="AF350" s="1">
        <v>30</v>
      </c>
      <c r="AG350" s="1">
        <f t="shared" ref="AG350:AG361" si="72">SUM(AD350:AF350)</f>
        <v>42</v>
      </c>
      <c r="AH350" s="12">
        <v>42.523000000000003</v>
      </c>
      <c r="AI350" s="12">
        <v>30.975999999999999</v>
      </c>
      <c r="AJ350" s="12">
        <v>14.711</v>
      </c>
      <c r="AK350" s="12">
        <f t="shared" ref="AK350:AK361" si="73">SUM(AH350:AJ350)</f>
        <v>88.21</v>
      </c>
      <c r="AL350" s="1">
        <v>2</v>
      </c>
      <c r="AM350" s="1">
        <v>0</v>
      </c>
      <c r="AN350" s="1">
        <v>32</v>
      </c>
      <c r="AO350" s="1">
        <f t="shared" ref="AO350:AO361" si="74">SUM(AL350:AN350)</f>
        <v>34</v>
      </c>
      <c r="AP350" s="1">
        <v>0</v>
      </c>
      <c r="AQ350" s="1">
        <v>0</v>
      </c>
      <c r="AR350" s="1">
        <v>0</v>
      </c>
      <c r="AS350" s="1">
        <f t="shared" ref="AS350:AS361" si="75">SUM(AP350:AR350)</f>
        <v>0</v>
      </c>
      <c r="AT350" s="1">
        <v>0</v>
      </c>
      <c r="AU350" s="1">
        <v>0</v>
      </c>
      <c r="AV350" s="1">
        <v>0</v>
      </c>
      <c r="AW350" s="1">
        <f t="shared" ref="AW350:AW361" si="76">SUM(AT350:AV350)</f>
        <v>0</v>
      </c>
      <c r="AX350" s="1">
        <v>112</v>
      </c>
      <c r="AY350" s="1">
        <v>48</v>
      </c>
      <c r="AZ350" s="1">
        <v>0</v>
      </c>
      <c r="BA350" s="1">
        <v>19</v>
      </c>
      <c r="BB350" s="1">
        <v>0</v>
      </c>
      <c r="BC350" s="1">
        <f t="shared" ref="BC350:BC361" si="77">SUM(AX350:BB350)</f>
        <v>179</v>
      </c>
      <c r="BD350" s="1">
        <v>0</v>
      </c>
      <c r="BE350" s="1">
        <v>8</v>
      </c>
      <c r="BF350" s="16">
        <v>1676</v>
      </c>
    </row>
    <row r="351" spans="1:59">
      <c r="A351" s="1">
        <v>2022</v>
      </c>
      <c r="B351" s="1" t="s">
        <v>116</v>
      </c>
      <c r="C351" s="12">
        <v>16.86</v>
      </c>
      <c r="D351" s="12">
        <v>55.44</v>
      </c>
      <c r="E351" s="12">
        <v>0</v>
      </c>
      <c r="F351" s="12">
        <v>0</v>
      </c>
      <c r="G351" s="12">
        <f t="shared" si="50"/>
        <v>72.3</v>
      </c>
      <c r="H351" s="12">
        <f>+SMar_InfraMR[[#This Row],[Total Líneas de Explotación ]]</f>
        <v>72.3</v>
      </c>
      <c r="I351" s="12">
        <f>+SMar_InfraMR[[#This Row],[Total Líneas de Explotación ]]</f>
        <v>72.3</v>
      </c>
      <c r="J351" s="12">
        <v>152.33991</v>
      </c>
      <c r="K351" s="12">
        <v>0</v>
      </c>
      <c r="L351" s="12">
        <v>0</v>
      </c>
      <c r="M351" s="12">
        <v>0</v>
      </c>
      <c r="N351" s="12">
        <f>+SMar_InfraMR[[#This Row],[A.03.1 -  Longitud de Vías de Explotación No Electrificadas Troncales y Ramales (vía principal) (km)]]+SMar_InfraMR[[#This Row],[A.04.1 -  Longitud de Vías de Explotación Electrificadas Troncales y Ramales (vía principal) (km)]]</f>
        <v>152.33991</v>
      </c>
      <c r="O351" s="12">
        <f>+SMar_InfraMR[[#This Row],[Total Vías (excluido Auxiliares)]]</f>
        <v>152.33991</v>
      </c>
      <c r="P351" s="1">
        <v>22</v>
      </c>
      <c r="Q351" s="1">
        <v>0</v>
      </c>
      <c r="R351" s="1">
        <v>0</v>
      </c>
      <c r="S351" s="1">
        <f t="shared" si="69"/>
        <v>22</v>
      </c>
      <c r="T351" s="1">
        <v>2</v>
      </c>
      <c r="U351" s="1">
        <v>48</v>
      </c>
      <c r="V351" s="1">
        <v>6</v>
      </c>
      <c r="W351" s="1">
        <v>6</v>
      </c>
      <c r="X351" s="1">
        <v>24</v>
      </c>
      <c r="Y351" s="1">
        <f t="shared" si="70"/>
        <v>86</v>
      </c>
      <c r="Z351" s="1">
        <v>46</v>
      </c>
      <c r="AA351" s="1">
        <v>6</v>
      </c>
      <c r="AB351" s="1">
        <f>+SMar_InfraMR[[#This Row],[Total Pasos Vehiculares a Nivel]]</f>
        <v>86</v>
      </c>
      <c r="AC351" s="1">
        <f t="shared" si="71"/>
        <v>138</v>
      </c>
      <c r="AD351" s="1">
        <v>1</v>
      </c>
      <c r="AE351" s="1">
        <v>11</v>
      </c>
      <c r="AF351" s="1">
        <v>30</v>
      </c>
      <c r="AG351" s="1">
        <f t="shared" si="72"/>
        <v>42</v>
      </c>
      <c r="AH351" s="12">
        <v>42.523000000000003</v>
      </c>
      <c r="AI351" s="12">
        <v>30.975999999999999</v>
      </c>
      <c r="AJ351" s="12">
        <v>14.711</v>
      </c>
      <c r="AK351" s="12">
        <f t="shared" si="73"/>
        <v>88.21</v>
      </c>
      <c r="AL351" s="1">
        <v>2</v>
      </c>
      <c r="AM351" s="1">
        <v>0</v>
      </c>
      <c r="AN351" s="1">
        <v>32</v>
      </c>
      <c r="AO351" s="1">
        <f t="shared" si="74"/>
        <v>34</v>
      </c>
      <c r="AP351" s="1">
        <v>0</v>
      </c>
      <c r="AQ351" s="1">
        <v>0</v>
      </c>
      <c r="AR351" s="1">
        <v>0</v>
      </c>
      <c r="AS351" s="1">
        <f t="shared" si="75"/>
        <v>0</v>
      </c>
      <c r="AT351" s="1">
        <v>0</v>
      </c>
      <c r="AU351" s="1">
        <v>0</v>
      </c>
      <c r="AV351" s="1">
        <v>0</v>
      </c>
      <c r="AW351" s="1">
        <f t="shared" si="76"/>
        <v>0</v>
      </c>
      <c r="AX351" s="1">
        <v>112</v>
      </c>
      <c r="AY351" s="1">
        <v>48</v>
      </c>
      <c r="AZ351" s="1">
        <v>0</v>
      </c>
      <c r="BA351" s="1">
        <v>19</v>
      </c>
      <c r="BB351" s="1">
        <v>0</v>
      </c>
      <c r="BC351" s="1">
        <f t="shared" si="77"/>
        <v>179</v>
      </c>
      <c r="BD351" s="1">
        <v>0</v>
      </c>
      <c r="BE351" s="1">
        <v>8</v>
      </c>
      <c r="BF351" s="16">
        <v>1676</v>
      </c>
    </row>
    <row r="352" spans="1:59">
      <c r="A352" s="1">
        <v>2022</v>
      </c>
      <c r="B352" s="1" t="s">
        <v>117</v>
      </c>
      <c r="C352" s="12">
        <v>16.86</v>
      </c>
      <c r="D352" s="12">
        <v>55.44</v>
      </c>
      <c r="E352" s="12">
        <v>0</v>
      </c>
      <c r="F352" s="12">
        <v>0</v>
      </c>
      <c r="G352" s="12">
        <f t="shared" si="50"/>
        <v>72.3</v>
      </c>
      <c r="H352" s="12">
        <f>+SMar_InfraMR[[#This Row],[Total Líneas de Explotación ]]</f>
        <v>72.3</v>
      </c>
      <c r="I352" s="12">
        <f>+SMar_InfraMR[[#This Row],[Total Líneas de Explotación ]]</f>
        <v>72.3</v>
      </c>
      <c r="J352" s="12">
        <v>152.33991</v>
      </c>
      <c r="K352" s="12">
        <v>0</v>
      </c>
      <c r="L352" s="12">
        <v>0</v>
      </c>
      <c r="M352" s="12">
        <v>0</v>
      </c>
      <c r="N352" s="12">
        <f>+SMar_InfraMR[[#This Row],[A.03.1 -  Longitud de Vías de Explotación No Electrificadas Troncales y Ramales (vía principal) (km)]]+SMar_InfraMR[[#This Row],[A.04.1 -  Longitud de Vías de Explotación Electrificadas Troncales y Ramales (vía principal) (km)]]</f>
        <v>152.33991</v>
      </c>
      <c r="O352" s="12">
        <f>+SMar_InfraMR[[#This Row],[Total Vías (excluido Auxiliares)]]</f>
        <v>152.33991</v>
      </c>
      <c r="P352" s="1">
        <v>22</v>
      </c>
      <c r="Q352" s="1">
        <v>0</v>
      </c>
      <c r="R352" s="1">
        <v>0</v>
      </c>
      <c r="S352" s="1">
        <f t="shared" si="69"/>
        <v>22</v>
      </c>
      <c r="T352" s="1">
        <v>2</v>
      </c>
      <c r="U352" s="1">
        <v>48</v>
      </c>
      <c r="V352" s="1">
        <v>6</v>
      </c>
      <c r="W352" s="1">
        <v>6</v>
      </c>
      <c r="X352" s="1">
        <v>24</v>
      </c>
      <c r="Y352" s="1">
        <f t="shared" si="70"/>
        <v>86</v>
      </c>
      <c r="Z352" s="1">
        <v>46</v>
      </c>
      <c r="AA352" s="1">
        <v>6</v>
      </c>
      <c r="AB352" s="1">
        <f>+SMar_InfraMR[[#This Row],[Total Pasos Vehiculares a Nivel]]</f>
        <v>86</v>
      </c>
      <c r="AC352" s="1">
        <f t="shared" si="71"/>
        <v>138</v>
      </c>
      <c r="AD352" s="1">
        <v>1</v>
      </c>
      <c r="AE352" s="1">
        <v>11</v>
      </c>
      <c r="AF352" s="1">
        <v>30</v>
      </c>
      <c r="AG352" s="1">
        <f t="shared" si="72"/>
        <v>42</v>
      </c>
      <c r="AH352" s="12">
        <v>42.523000000000003</v>
      </c>
      <c r="AI352" s="12">
        <v>30.975999999999999</v>
      </c>
      <c r="AJ352" s="12">
        <v>14.711</v>
      </c>
      <c r="AK352" s="12">
        <f t="shared" si="73"/>
        <v>88.21</v>
      </c>
      <c r="AL352" s="1">
        <v>2</v>
      </c>
      <c r="AM352" s="1">
        <v>0</v>
      </c>
      <c r="AN352" s="1">
        <v>32</v>
      </c>
      <c r="AO352" s="1">
        <f t="shared" si="74"/>
        <v>34</v>
      </c>
      <c r="AP352" s="1">
        <v>0</v>
      </c>
      <c r="AQ352" s="1">
        <v>0</v>
      </c>
      <c r="AR352" s="1">
        <v>0</v>
      </c>
      <c r="AS352" s="1">
        <f t="shared" si="75"/>
        <v>0</v>
      </c>
      <c r="AT352" s="1">
        <v>0</v>
      </c>
      <c r="AU352" s="1">
        <v>0</v>
      </c>
      <c r="AV352" s="1">
        <v>0</v>
      </c>
      <c r="AW352" s="1">
        <f t="shared" si="76"/>
        <v>0</v>
      </c>
      <c r="AX352" s="1">
        <v>112</v>
      </c>
      <c r="AY352" s="1">
        <v>48</v>
      </c>
      <c r="AZ352" s="1">
        <v>0</v>
      </c>
      <c r="BA352" s="1">
        <v>19</v>
      </c>
      <c r="BB352" s="1">
        <v>0</v>
      </c>
      <c r="BC352" s="1">
        <f t="shared" si="77"/>
        <v>179</v>
      </c>
      <c r="BD352" s="1">
        <v>0</v>
      </c>
      <c r="BE352" s="1">
        <v>8</v>
      </c>
      <c r="BF352" s="16">
        <v>1676</v>
      </c>
    </row>
    <row r="353" spans="1:60">
      <c r="A353" s="1">
        <v>2022</v>
      </c>
      <c r="B353" s="1" t="s">
        <v>118</v>
      </c>
      <c r="C353" s="12">
        <v>16.86</v>
      </c>
      <c r="D353" s="12">
        <v>55.44</v>
      </c>
      <c r="E353" s="12">
        <v>0</v>
      </c>
      <c r="F353" s="12">
        <v>0</v>
      </c>
      <c r="G353" s="12">
        <f t="shared" si="50"/>
        <v>72.3</v>
      </c>
      <c r="H353" s="12">
        <f>+SMar_InfraMR[[#This Row],[Total Líneas de Explotación ]]</f>
        <v>72.3</v>
      </c>
      <c r="I353" s="12">
        <f>+SMar_InfraMR[[#This Row],[Total Líneas de Explotación ]]</f>
        <v>72.3</v>
      </c>
      <c r="J353" s="12">
        <v>152.33991</v>
      </c>
      <c r="K353" s="12">
        <v>0</v>
      </c>
      <c r="L353" s="12">
        <v>0</v>
      </c>
      <c r="M353" s="12">
        <v>0</v>
      </c>
      <c r="N353" s="12">
        <f>+SMar_InfraMR[[#This Row],[A.03.1 -  Longitud de Vías de Explotación No Electrificadas Troncales y Ramales (vía principal) (km)]]+SMar_InfraMR[[#This Row],[A.04.1 -  Longitud de Vías de Explotación Electrificadas Troncales y Ramales (vía principal) (km)]]</f>
        <v>152.33991</v>
      </c>
      <c r="O353" s="12">
        <f>+SMar_InfraMR[[#This Row],[Total Vías (excluido Auxiliares)]]</f>
        <v>152.33991</v>
      </c>
      <c r="P353" s="1">
        <v>22</v>
      </c>
      <c r="Q353" s="1">
        <v>0</v>
      </c>
      <c r="R353" s="1">
        <v>0</v>
      </c>
      <c r="S353" s="1">
        <f t="shared" si="69"/>
        <v>22</v>
      </c>
      <c r="T353" s="1">
        <v>2</v>
      </c>
      <c r="U353" s="1">
        <v>48</v>
      </c>
      <c r="V353" s="1">
        <v>6</v>
      </c>
      <c r="W353" s="1">
        <v>6</v>
      </c>
      <c r="X353" s="1">
        <v>24</v>
      </c>
      <c r="Y353" s="1">
        <f t="shared" si="70"/>
        <v>86</v>
      </c>
      <c r="Z353" s="1">
        <v>46</v>
      </c>
      <c r="AA353" s="1">
        <v>6</v>
      </c>
      <c r="AB353" s="1">
        <f>+SMar_InfraMR[[#This Row],[Total Pasos Vehiculares a Nivel]]</f>
        <v>86</v>
      </c>
      <c r="AC353" s="1">
        <f t="shared" si="71"/>
        <v>138</v>
      </c>
      <c r="AD353" s="1">
        <v>1</v>
      </c>
      <c r="AE353" s="1">
        <v>11</v>
      </c>
      <c r="AF353" s="1">
        <v>30</v>
      </c>
      <c r="AG353" s="1">
        <f t="shared" si="72"/>
        <v>42</v>
      </c>
      <c r="AH353" s="12">
        <v>42.523000000000003</v>
      </c>
      <c r="AI353" s="12">
        <v>30.975999999999999</v>
      </c>
      <c r="AJ353" s="12">
        <v>14.711</v>
      </c>
      <c r="AK353" s="12">
        <f t="shared" si="73"/>
        <v>88.21</v>
      </c>
      <c r="AL353" s="1">
        <v>2</v>
      </c>
      <c r="AM353" s="1">
        <v>0</v>
      </c>
      <c r="AN353" s="1">
        <v>32</v>
      </c>
      <c r="AO353" s="1">
        <f t="shared" si="74"/>
        <v>34</v>
      </c>
      <c r="AP353" s="1">
        <v>0</v>
      </c>
      <c r="AQ353" s="1">
        <v>0</v>
      </c>
      <c r="AR353" s="1">
        <v>0</v>
      </c>
      <c r="AS353" s="1">
        <f t="shared" si="75"/>
        <v>0</v>
      </c>
      <c r="AT353" s="1">
        <v>0</v>
      </c>
      <c r="AU353" s="1">
        <v>0</v>
      </c>
      <c r="AV353" s="1">
        <v>0</v>
      </c>
      <c r="AW353" s="1">
        <f t="shared" si="76"/>
        <v>0</v>
      </c>
      <c r="AX353" s="1">
        <v>112</v>
      </c>
      <c r="AY353" s="1">
        <v>48</v>
      </c>
      <c r="AZ353" s="1">
        <v>0</v>
      </c>
      <c r="BA353" s="1">
        <v>19</v>
      </c>
      <c r="BB353" s="1">
        <v>0</v>
      </c>
      <c r="BC353" s="1">
        <f t="shared" si="77"/>
        <v>179</v>
      </c>
      <c r="BD353" s="1">
        <v>0</v>
      </c>
      <c r="BE353" s="1">
        <v>8</v>
      </c>
      <c r="BF353" s="16">
        <v>1676</v>
      </c>
    </row>
    <row r="354" spans="1:60">
      <c r="A354" s="1">
        <v>2022</v>
      </c>
      <c r="B354" s="1" t="s">
        <v>119</v>
      </c>
      <c r="C354" s="12">
        <v>16.86</v>
      </c>
      <c r="D354" s="12">
        <v>55.44</v>
      </c>
      <c r="E354" s="12">
        <v>0</v>
      </c>
      <c r="F354" s="12">
        <v>0</v>
      </c>
      <c r="G354" s="12">
        <f t="shared" si="50"/>
        <v>72.3</v>
      </c>
      <c r="H354" s="12">
        <f>+SMar_InfraMR[[#This Row],[Total Líneas de Explotación ]]</f>
        <v>72.3</v>
      </c>
      <c r="I354" s="12">
        <f>+SMar_InfraMR[[#This Row],[Total Líneas de Explotación ]]</f>
        <v>72.3</v>
      </c>
      <c r="J354" s="12">
        <v>152.33991</v>
      </c>
      <c r="K354" s="12">
        <v>0</v>
      </c>
      <c r="L354" s="12">
        <v>0</v>
      </c>
      <c r="M354" s="12">
        <v>0</v>
      </c>
      <c r="N354" s="12">
        <f>+SMar_InfraMR[[#This Row],[A.03.1 -  Longitud de Vías de Explotación No Electrificadas Troncales y Ramales (vía principal) (km)]]+SMar_InfraMR[[#This Row],[A.04.1 -  Longitud de Vías de Explotación Electrificadas Troncales y Ramales (vía principal) (km)]]</f>
        <v>152.33991</v>
      </c>
      <c r="O354" s="12">
        <f>+SMar_InfraMR[[#This Row],[Total Vías (excluido Auxiliares)]]</f>
        <v>152.33991</v>
      </c>
      <c r="P354" s="1">
        <v>22</v>
      </c>
      <c r="Q354" s="1">
        <v>0</v>
      </c>
      <c r="R354" s="1">
        <v>0</v>
      </c>
      <c r="S354" s="1">
        <f t="shared" si="69"/>
        <v>22</v>
      </c>
      <c r="T354" s="1">
        <v>2</v>
      </c>
      <c r="U354" s="1">
        <v>48</v>
      </c>
      <c r="V354" s="1">
        <v>6</v>
      </c>
      <c r="W354" s="1">
        <v>6</v>
      </c>
      <c r="X354" s="1">
        <v>24</v>
      </c>
      <c r="Y354" s="1">
        <f t="shared" si="70"/>
        <v>86</v>
      </c>
      <c r="Z354" s="1">
        <v>46</v>
      </c>
      <c r="AA354" s="1">
        <v>6</v>
      </c>
      <c r="AB354" s="1">
        <f>+SMar_InfraMR[[#This Row],[Total Pasos Vehiculares a Nivel]]</f>
        <v>86</v>
      </c>
      <c r="AC354" s="1">
        <f t="shared" si="71"/>
        <v>138</v>
      </c>
      <c r="AD354" s="1">
        <v>1</v>
      </c>
      <c r="AE354" s="1">
        <v>11</v>
      </c>
      <c r="AF354" s="1">
        <v>30</v>
      </c>
      <c r="AG354" s="1">
        <f t="shared" si="72"/>
        <v>42</v>
      </c>
      <c r="AH354" s="12">
        <v>42.523000000000003</v>
      </c>
      <c r="AI354" s="12">
        <v>30.975999999999999</v>
      </c>
      <c r="AJ354" s="12">
        <v>14.711</v>
      </c>
      <c r="AK354" s="12">
        <f t="shared" si="73"/>
        <v>88.21</v>
      </c>
      <c r="AL354" s="1">
        <v>2</v>
      </c>
      <c r="AM354" s="1">
        <v>0</v>
      </c>
      <c r="AN354" s="1">
        <v>32</v>
      </c>
      <c r="AO354" s="1">
        <f t="shared" si="74"/>
        <v>34</v>
      </c>
      <c r="AP354" s="1">
        <v>0</v>
      </c>
      <c r="AQ354" s="1">
        <v>0</v>
      </c>
      <c r="AR354" s="1">
        <v>0</v>
      </c>
      <c r="AS354" s="1">
        <f t="shared" si="75"/>
        <v>0</v>
      </c>
      <c r="AT354" s="1">
        <v>0</v>
      </c>
      <c r="AU354" s="1">
        <v>0</v>
      </c>
      <c r="AV354" s="1">
        <v>0</v>
      </c>
      <c r="AW354" s="1">
        <f t="shared" si="76"/>
        <v>0</v>
      </c>
      <c r="AX354" s="1">
        <v>112</v>
      </c>
      <c r="AY354" s="1">
        <v>48</v>
      </c>
      <c r="AZ354" s="1">
        <v>0</v>
      </c>
      <c r="BA354" s="1">
        <v>19</v>
      </c>
      <c r="BB354" s="1">
        <v>0</v>
      </c>
      <c r="BC354" s="1">
        <f t="shared" si="77"/>
        <v>179</v>
      </c>
      <c r="BD354" s="1">
        <v>0</v>
      </c>
      <c r="BE354" s="1">
        <v>8</v>
      </c>
      <c r="BF354" s="16">
        <v>1676</v>
      </c>
    </row>
    <row r="355" spans="1:60">
      <c r="A355" s="1">
        <v>2022</v>
      </c>
      <c r="B355" s="1" t="s">
        <v>120</v>
      </c>
      <c r="C355" s="12">
        <v>16.86</v>
      </c>
      <c r="D355" s="12">
        <v>55.44</v>
      </c>
      <c r="E355" s="12">
        <v>0</v>
      </c>
      <c r="F355" s="12">
        <v>0</v>
      </c>
      <c r="G355" s="12">
        <f t="shared" si="50"/>
        <v>72.3</v>
      </c>
      <c r="H355" s="12">
        <f>+SMar_InfraMR[[#This Row],[Total Líneas de Explotación ]]</f>
        <v>72.3</v>
      </c>
      <c r="I355" s="12">
        <f>+SMar_InfraMR[[#This Row],[Total Líneas de Explotación ]]</f>
        <v>72.3</v>
      </c>
      <c r="J355" s="12">
        <v>152.33991</v>
      </c>
      <c r="K355" s="12">
        <v>0</v>
      </c>
      <c r="L355" s="12">
        <v>0</v>
      </c>
      <c r="M355" s="12">
        <v>0</v>
      </c>
      <c r="N355" s="12">
        <f>+SMar_InfraMR[[#This Row],[A.03.1 -  Longitud de Vías de Explotación No Electrificadas Troncales y Ramales (vía principal) (km)]]+SMar_InfraMR[[#This Row],[A.04.1 -  Longitud de Vías de Explotación Electrificadas Troncales y Ramales (vía principal) (km)]]</f>
        <v>152.33991</v>
      </c>
      <c r="O355" s="12">
        <f>+SMar_InfraMR[[#This Row],[Total Vías (excluido Auxiliares)]]</f>
        <v>152.33991</v>
      </c>
      <c r="P355" s="1">
        <v>22</v>
      </c>
      <c r="Q355" s="1">
        <v>0</v>
      </c>
      <c r="R355" s="1">
        <v>0</v>
      </c>
      <c r="S355" s="1">
        <f t="shared" si="69"/>
        <v>22</v>
      </c>
      <c r="T355" s="1">
        <v>2</v>
      </c>
      <c r="U355" s="1">
        <v>48</v>
      </c>
      <c r="V355" s="1">
        <v>6</v>
      </c>
      <c r="W355" s="1">
        <v>6</v>
      </c>
      <c r="X355" s="1">
        <v>24</v>
      </c>
      <c r="Y355" s="1">
        <f t="shared" si="70"/>
        <v>86</v>
      </c>
      <c r="Z355" s="1">
        <v>46</v>
      </c>
      <c r="AA355" s="1">
        <v>6</v>
      </c>
      <c r="AB355" s="1">
        <f>+SMar_InfraMR[[#This Row],[Total Pasos Vehiculares a Nivel]]</f>
        <v>86</v>
      </c>
      <c r="AC355" s="1">
        <f t="shared" si="71"/>
        <v>138</v>
      </c>
      <c r="AD355" s="1">
        <v>1</v>
      </c>
      <c r="AE355" s="1">
        <v>11</v>
      </c>
      <c r="AF355" s="1">
        <v>30</v>
      </c>
      <c r="AG355" s="1">
        <f t="shared" si="72"/>
        <v>42</v>
      </c>
      <c r="AH355" s="12">
        <v>42.523000000000003</v>
      </c>
      <c r="AI355" s="12">
        <v>30.975999999999999</v>
      </c>
      <c r="AJ355" s="12">
        <v>14.711</v>
      </c>
      <c r="AK355" s="12">
        <f t="shared" si="73"/>
        <v>88.21</v>
      </c>
      <c r="AL355" s="1">
        <v>2</v>
      </c>
      <c r="AM355" s="1">
        <v>0</v>
      </c>
      <c r="AN355" s="1">
        <v>32</v>
      </c>
      <c r="AO355" s="1">
        <f t="shared" si="74"/>
        <v>34</v>
      </c>
      <c r="AP355" s="1">
        <v>0</v>
      </c>
      <c r="AQ355" s="1">
        <v>0</v>
      </c>
      <c r="AR355" s="1">
        <v>0</v>
      </c>
      <c r="AS355" s="1">
        <f t="shared" si="75"/>
        <v>0</v>
      </c>
      <c r="AT355" s="1">
        <v>0</v>
      </c>
      <c r="AU355" s="1">
        <v>0</v>
      </c>
      <c r="AV355" s="1">
        <v>0</v>
      </c>
      <c r="AW355" s="1">
        <f t="shared" si="76"/>
        <v>0</v>
      </c>
      <c r="AX355" s="1">
        <v>112</v>
      </c>
      <c r="AY355" s="1">
        <v>48</v>
      </c>
      <c r="AZ355" s="1">
        <v>0</v>
      </c>
      <c r="BA355" s="1">
        <v>19</v>
      </c>
      <c r="BB355" s="1">
        <v>0</v>
      </c>
      <c r="BC355" s="1">
        <f t="shared" si="77"/>
        <v>179</v>
      </c>
      <c r="BD355" s="1">
        <v>0</v>
      </c>
      <c r="BE355" s="1">
        <v>8</v>
      </c>
      <c r="BF355" s="16">
        <v>1676</v>
      </c>
    </row>
    <row r="356" spans="1:60">
      <c r="A356" s="1">
        <v>2022</v>
      </c>
      <c r="B356" s="1" t="s">
        <v>121</v>
      </c>
      <c r="C356" s="12">
        <v>16.86</v>
      </c>
      <c r="D356" s="12">
        <v>55.44</v>
      </c>
      <c r="E356" s="12">
        <v>0</v>
      </c>
      <c r="F356" s="12">
        <v>0</v>
      </c>
      <c r="G356" s="12">
        <f t="shared" si="50"/>
        <v>72.3</v>
      </c>
      <c r="H356" s="12">
        <f>+SMar_InfraMR[[#This Row],[Total Líneas de Explotación ]]</f>
        <v>72.3</v>
      </c>
      <c r="I356" s="12">
        <f>+SMar_InfraMR[[#This Row],[Total Líneas de Explotación ]]</f>
        <v>72.3</v>
      </c>
      <c r="J356" s="12">
        <v>152.33991</v>
      </c>
      <c r="K356" s="12">
        <v>0</v>
      </c>
      <c r="L356" s="12">
        <v>0</v>
      </c>
      <c r="M356" s="12">
        <v>0</v>
      </c>
      <c r="N356" s="12">
        <f>+SMar_InfraMR[[#This Row],[A.03.1 -  Longitud de Vías de Explotación No Electrificadas Troncales y Ramales (vía principal) (km)]]+SMar_InfraMR[[#This Row],[A.04.1 -  Longitud de Vías de Explotación Electrificadas Troncales y Ramales (vía principal) (km)]]</f>
        <v>152.33991</v>
      </c>
      <c r="O356" s="12">
        <f>+SMar_InfraMR[[#This Row],[Total Vías (excluido Auxiliares)]]</f>
        <v>152.33991</v>
      </c>
      <c r="P356" s="1">
        <v>22</v>
      </c>
      <c r="Q356" s="1">
        <v>0</v>
      </c>
      <c r="R356" s="1">
        <v>0</v>
      </c>
      <c r="S356" s="1">
        <f t="shared" si="69"/>
        <v>22</v>
      </c>
      <c r="T356" s="1">
        <v>2</v>
      </c>
      <c r="U356" s="1">
        <v>48</v>
      </c>
      <c r="V356" s="1">
        <v>6</v>
      </c>
      <c r="W356" s="1">
        <v>6</v>
      </c>
      <c r="X356" s="1">
        <v>24</v>
      </c>
      <c r="Y356" s="1">
        <f t="shared" si="70"/>
        <v>86</v>
      </c>
      <c r="Z356" s="1">
        <v>46</v>
      </c>
      <c r="AA356" s="1">
        <v>6</v>
      </c>
      <c r="AB356" s="1">
        <f>+SMar_InfraMR[[#This Row],[Total Pasos Vehiculares a Nivel]]</f>
        <v>86</v>
      </c>
      <c r="AC356" s="1">
        <f t="shared" si="71"/>
        <v>138</v>
      </c>
      <c r="AD356" s="1">
        <v>1</v>
      </c>
      <c r="AE356" s="1">
        <v>11</v>
      </c>
      <c r="AF356" s="1">
        <v>30</v>
      </c>
      <c r="AG356" s="1">
        <f t="shared" si="72"/>
        <v>42</v>
      </c>
      <c r="AH356" s="12">
        <v>42.523000000000003</v>
      </c>
      <c r="AI356" s="12">
        <v>30.975999999999999</v>
      </c>
      <c r="AJ356" s="12">
        <v>14.711</v>
      </c>
      <c r="AK356" s="12">
        <f t="shared" si="73"/>
        <v>88.21</v>
      </c>
      <c r="AL356" s="1">
        <v>2</v>
      </c>
      <c r="AM356" s="1">
        <v>0</v>
      </c>
      <c r="AN356" s="1">
        <v>32</v>
      </c>
      <c r="AO356" s="1">
        <f t="shared" si="74"/>
        <v>34</v>
      </c>
      <c r="AP356" s="1">
        <v>0</v>
      </c>
      <c r="AQ356" s="1">
        <v>0</v>
      </c>
      <c r="AR356" s="1">
        <v>0</v>
      </c>
      <c r="AS356" s="1">
        <f t="shared" si="75"/>
        <v>0</v>
      </c>
      <c r="AT356" s="1">
        <v>0</v>
      </c>
      <c r="AU356" s="1">
        <v>0</v>
      </c>
      <c r="AV356" s="1">
        <v>0</v>
      </c>
      <c r="AW356" s="1">
        <f t="shared" si="76"/>
        <v>0</v>
      </c>
      <c r="AX356" s="1">
        <v>112</v>
      </c>
      <c r="AY356" s="1">
        <v>48</v>
      </c>
      <c r="AZ356" s="1">
        <v>0</v>
      </c>
      <c r="BA356" s="1">
        <v>19</v>
      </c>
      <c r="BB356" s="1">
        <v>0</v>
      </c>
      <c r="BC356" s="1">
        <f t="shared" si="77"/>
        <v>179</v>
      </c>
      <c r="BD356" s="1">
        <v>0</v>
      </c>
      <c r="BE356" s="1">
        <v>8</v>
      </c>
      <c r="BF356" s="16">
        <v>1676</v>
      </c>
      <c r="BH356" s="1" t="s">
        <v>552</v>
      </c>
    </row>
    <row r="357" spans="1:60">
      <c r="A357" s="1">
        <v>2022</v>
      </c>
      <c r="B357" s="1" t="s">
        <v>122</v>
      </c>
      <c r="C357" s="12">
        <v>16.86</v>
      </c>
      <c r="D357" s="12">
        <v>55.44</v>
      </c>
      <c r="E357" s="12">
        <v>0</v>
      </c>
      <c r="F357" s="12">
        <v>0</v>
      </c>
      <c r="G357" s="12">
        <f t="shared" si="50"/>
        <v>72.3</v>
      </c>
      <c r="H357" s="12">
        <f>+SMar_InfraMR[[#This Row],[Total Líneas de Explotación ]]</f>
        <v>72.3</v>
      </c>
      <c r="I357" s="12">
        <f>+SMar_InfraMR[[#This Row],[Total Líneas de Explotación ]]</f>
        <v>72.3</v>
      </c>
      <c r="J357" s="12">
        <v>152.33991</v>
      </c>
      <c r="K357" s="12">
        <v>0</v>
      </c>
      <c r="L357" s="12">
        <v>0</v>
      </c>
      <c r="M357" s="12">
        <v>0</v>
      </c>
      <c r="N357" s="12">
        <f>+SMar_InfraMR[[#This Row],[A.03.1 -  Longitud de Vías de Explotación No Electrificadas Troncales y Ramales (vía principal) (km)]]+SMar_InfraMR[[#This Row],[A.04.1 -  Longitud de Vías de Explotación Electrificadas Troncales y Ramales (vía principal) (km)]]</f>
        <v>152.33991</v>
      </c>
      <c r="O357" s="12">
        <f>+SMar_InfraMR[[#This Row],[Total Vías (excluido Auxiliares)]]</f>
        <v>152.33991</v>
      </c>
      <c r="P357" s="1">
        <v>22</v>
      </c>
      <c r="Q357" s="1">
        <v>0</v>
      </c>
      <c r="R357" s="1">
        <v>0</v>
      </c>
      <c r="S357" s="1">
        <f t="shared" si="69"/>
        <v>22</v>
      </c>
      <c r="T357" s="1">
        <v>2</v>
      </c>
      <c r="U357" s="1">
        <v>48</v>
      </c>
      <c r="V357" s="1">
        <v>6</v>
      </c>
      <c r="W357" s="1">
        <v>6</v>
      </c>
      <c r="X357" s="1">
        <v>24</v>
      </c>
      <c r="Y357" s="1">
        <f t="shared" si="70"/>
        <v>86</v>
      </c>
      <c r="Z357" s="1">
        <v>46</v>
      </c>
      <c r="AA357" s="1">
        <v>6</v>
      </c>
      <c r="AB357" s="1">
        <f>+SMar_InfraMR[[#This Row],[Total Pasos Vehiculares a Nivel]]</f>
        <v>86</v>
      </c>
      <c r="AC357" s="1">
        <f t="shared" si="71"/>
        <v>138</v>
      </c>
      <c r="AD357" s="1">
        <v>1</v>
      </c>
      <c r="AE357" s="1">
        <v>11</v>
      </c>
      <c r="AF357" s="1">
        <v>30</v>
      </c>
      <c r="AG357" s="1">
        <f t="shared" si="72"/>
        <v>42</v>
      </c>
      <c r="AH357" s="12">
        <v>42.523000000000003</v>
      </c>
      <c r="AI357" s="12">
        <v>30.975999999999999</v>
      </c>
      <c r="AJ357" s="12">
        <v>14.711</v>
      </c>
      <c r="AK357" s="12">
        <f t="shared" si="73"/>
        <v>88.21</v>
      </c>
      <c r="AL357" s="1">
        <v>2</v>
      </c>
      <c r="AM357" s="1">
        <v>0</v>
      </c>
      <c r="AN357" s="1">
        <v>32</v>
      </c>
      <c r="AO357" s="1">
        <f t="shared" si="74"/>
        <v>34</v>
      </c>
      <c r="AP357" s="1">
        <v>0</v>
      </c>
      <c r="AQ357" s="1">
        <v>0</v>
      </c>
      <c r="AR357" s="1">
        <v>0</v>
      </c>
      <c r="AS357" s="1">
        <f t="shared" si="75"/>
        <v>0</v>
      </c>
      <c r="AT357" s="1">
        <v>0</v>
      </c>
      <c r="AU357" s="1">
        <v>0</v>
      </c>
      <c r="AV357" s="1">
        <v>0</v>
      </c>
      <c r="AW357" s="1">
        <f t="shared" si="76"/>
        <v>0</v>
      </c>
      <c r="AX357" s="1">
        <v>112</v>
      </c>
      <c r="AY357" s="1">
        <v>48</v>
      </c>
      <c r="AZ357" s="1">
        <v>0</v>
      </c>
      <c r="BA357" s="1">
        <v>19</v>
      </c>
      <c r="BB357" s="1">
        <v>0</v>
      </c>
      <c r="BC357" s="1">
        <f t="shared" si="77"/>
        <v>179</v>
      </c>
      <c r="BD357" s="1">
        <v>0</v>
      </c>
      <c r="BE357" s="1">
        <v>8</v>
      </c>
      <c r="BF357" s="16">
        <v>1676</v>
      </c>
    </row>
    <row r="358" spans="1:60">
      <c r="A358" s="1">
        <v>2022</v>
      </c>
      <c r="B358" s="1" t="s">
        <v>123</v>
      </c>
      <c r="C358" s="12">
        <v>16.86</v>
      </c>
      <c r="D358" s="12">
        <v>55.44</v>
      </c>
      <c r="E358" s="12">
        <v>0</v>
      </c>
      <c r="F358" s="12">
        <v>0</v>
      </c>
      <c r="G358" s="12">
        <f t="shared" si="50"/>
        <v>72.3</v>
      </c>
      <c r="H358" s="12">
        <f>+SMar_InfraMR[[#This Row],[Total Líneas de Explotación ]]</f>
        <v>72.3</v>
      </c>
      <c r="I358" s="12">
        <f>+SMar_InfraMR[[#This Row],[Total Líneas de Explotación ]]</f>
        <v>72.3</v>
      </c>
      <c r="J358" s="12">
        <v>152.33991</v>
      </c>
      <c r="K358" s="12">
        <v>0</v>
      </c>
      <c r="L358" s="12">
        <v>0</v>
      </c>
      <c r="M358" s="12">
        <v>0</v>
      </c>
      <c r="N358" s="12">
        <f>+SMar_InfraMR[[#This Row],[A.03.1 -  Longitud de Vías de Explotación No Electrificadas Troncales y Ramales (vía principal) (km)]]+SMar_InfraMR[[#This Row],[A.04.1 -  Longitud de Vías de Explotación Electrificadas Troncales y Ramales (vía principal) (km)]]</f>
        <v>152.33991</v>
      </c>
      <c r="O358" s="12">
        <f>+SMar_InfraMR[[#This Row],[Total Vías (excluido Auxiliares)]]</f>
        <v>152.33991</v>
      </c>
      <c r="P358" s="1">
        <v>22</v>
      </c>
      <c r="Q358" s="1">
        <v>0</v>
      </c>
      <c r="R358" s="1">
        <v>0</v>
      </c>
      <c r="S358" s="1">
        <f t="shared" si="69"/>
        <v>22</v>
      </c>
      <c r="T358" s="1">
        <v>2</v>
      </c>
      <c r="U358" s="1">
        <v>48</v>
      </c>
      <c r="V358" s="1">
        <v>6</v>
      </c>
      <c r="W358" s="1">
        <v>6</v>
      </c>
      <c r="X358" s="1">
        <v>24</v>
      </c>
      <c r="Y358" s="1">
        <f t="shared" si="70"/>
        <v>86</v>
      </c>
      <c r="Z358" s="1">
        <v>46</v>
      </c>
      <c r="AA358" s="1">
        <v>6</v>
      </c>
      <c r="AB358" s="1">
        <f>+SMar_InfraMR[[#This Row],[Total Pasos Vehiculares a Nivel]]</f>
        <v>86</v>
      </c>
      <c r="AC358" s="1">
        <f t="shared" si="71"/>
        <v>138</v>
      </c>
      <c r="AD358" s="1">
        <v>1</v>
      </c>
      <c r="AE358" s="1">
        <v>11</v>
      </c>
      <c r="AF358" s="1">
        <v>30</v>
      </c>
      <c r="AG358" s="1">
        <f t="shared" si="72"/>
        <v>42</v>
      </c>
      <c r="AH358" s="12">
        <v>42.523000000000003</v>
      </c>
      <c r="AI358" s="12">
        <v>30.975999999999999</v>
      </c>
      <c r="AJ358" s="12">
        <v>14.711</v>
      </c>
      <c r="AK358" s="12">
        <f t="shared" si="73"/>
        <v>88.21</v>
      </c>
      <c r="AL358" s="1">
        <v>2</v>
      </c>
      <c r="AM358" s="1">
        <v>0</v>
      </c>
      <c r="AN358" s="1">
        <v>32</v>
      </c>
      <c r="AO358" s="1">
        <f t="shared" si="74"/>
        <v>34</v>
      </c>
      <c r="AP358" s="1">
        <v>0</v>
      </c>
      <c r="AQ358" s="1">
        <v>0</v>
      </c>
      <c r="AR358" s="1">
        <v>0</v>
      </c>
      <c r="AS358" s="1">
        <f t="shared" si="75"/>
        <v>0</v>
      </c>
      <c r="AT358" s="1">
        <v>0</v>
      </c>
      <c r="AU358" s="1">
        <v>0</v>
      </c>
      <c r="AV358" s="1">
        <v>0</v>
      </c>
      <c r="AW358" s="1">
        <f t="shared" si="76"/>
        <v>0</v>
      </c>
      <c r="AX358" s="1">
        <v>112</v>
      </c>
      <c r="AY358" s="1">
        <v>48</v>
      </c>
      <c r="AZ358" s="1">
        <v>0</v>
      </c>
      <c r="BA358" s="1">
        <v>19</v>
      </c>
      <c r="BB358" s="1">
        <v>0</v>
      </c>
      <c r="BC358" s="1">
        <f t="shared" si="77"/>
        <v>179</v>
      </c>
      <c r="BD358" s="1">
        <v>0</v>
      </c>
      <c r="BE358" s="1">
        <v>8</v>
      </c>
      <c r="BF358" s="16">
        <v>1676</v>
      </c>
    </row>
    <row r="359" spans="1:60">
      <c r="A359" s="1">
        <v>2022</v>
      </c>
      <c r="B359" s="1" t="s">
        <v>124</v>
      </c>
      <c r="C359" s="12">
        <v>16.86</v>
      </c>
      <c r="D359" s="12">
        <v>55.44</v>
      </c>
      <c r="E359" s="12">
        <v>0</v>
      </c>
      <c r="F359" s="12">
        <v>0</v>
      </c>
      <c r="G359" s="12">
        <f t="shared" si="50"/>
        <v>72.3</v>
      </c>
      <c r="H359" s="12">
        <f>+SMar_InfraMR[[#This Row],[Total Líneas de Explotación ]]</f>
        <v>72.3</v>
      </c>
      <c r="I359" s="12">
        <f>+SMar_InfraMR[[#This Row],[Total Líneas de Explotación ]]</f>
        <v>72.3</v>
      </c>
      <c r="J359" s="12">
        <v>152.33991</v>
      </c>
      <c r="K359" s="12">
        <v>0</v>
      </c>
      <c r="L359" s="12">
        <v>0</v>
      </c>
      <c r="M359" s="12">
        <v>0</v>
      </c>
      <c r="N359" s="12">
        <f>+SMar_InfraMR[[#This Row],[A.03.1 -  Longitud de Vías de Explotación No Electrificadas Troncales y Ramales (vía principal) (km)]]+SMar_InfraMR[[#This Row],[A.04.1 -  Longitud de Vías de Explotación Electrificadas Troncales y Ramales (vía principal) (km)]]</f>
        <v>152.33991</v>
      </c>
      <c r="O359" s="12">
        <f>+SMar_InfraMR[[#This Row],[Total Vías (excluido Auxiliares)]]</f>
        <v>152.33991</v>
      </c>
      <c r="P359" s="1">
        <v>22</v>
      </c>
      <c r="Q359" s="1">
        <v>0</v>
      </c>
      <c r="R359" s="1">
        <v>0</v>
      </c>
      <c r="S359" s="1">
        <f t="shared" si="69"/>
        <v>22</v>
      </c>
      <c r="T359" s="1">
        <v>2</v>
      </c>
      <c r="U359" s="1">
        <v>48</v>
      </c>
      <c r="V359" s="1">
        <v>6</v>
      </c>
      <c r="W359" s="1">
        <v>6</v>
      </c>
      <c r="X359" s="1">
        <v>24</v>
      </c>
      <c r="Y359" s="1">
        <f t="shared" si="70"/>
        <v>86</v>
      </c>
      <c r="Z359" s="1">
        <v>46</v>
      </c>
      <c r="AA359" s="1">
        <v>6</v>
      </c>
      <c r="AB359" s="1">
        <f>+SMar_InfraMR[[#This Row],[Total Pasos Vehiculares a Nivel]]</f>
        <v>86</v>
      </c>
      <c r="AC359" s="1">
        <f t="shared" si="71"/>
        <v>138</v>
      </c>
      <c r="AD359" s="1">
        <v>1</v>
      </c>
      <c r="AE359" s="1">
        <v>11</v>
      </c>
      <c r="AF359" s="1">
        <v>30</v>
      </c>
      <c r="AG359" s="1">
        <f t="shared" si="72"/>
        <v>42</v>
      </c>
      <c r="AH359" s="12">
        <v>42.523000000000003</v>
      </c>
      <c r="AI359" s="12">
        <v>30.975999999999999</v>
      </c>
      <c r="AJ359" s="12">
        <v>14.711</v>
      </c>
      <c r="AK359" s="12">
        <f t="shared" si="73"/>
        <v>88.21</v>
      </c>
      <c r="AL359" s="1">
        <v>2</v>
      </c>
      <c r="AM359" s="1">
        <v>0</v>
      </c>
      <c r="AN359" s="1">
        <v>32</v>
      </c>
      <c r="AO359" s="1">
        <f t="shared" si="74"/>
        <v>34</v>
      </c>
      <c r="AP359" s="1">
        <v>0</v>
      </c>
      <c r="AQ359" s="1">
        <v>0</v>
      </c>
      <c r="AR359" s="1">
        <v>0</v>
      </c>
      <c r="AS359" s="1">
        <f t="shared" si="75"/>
        <v>0</v>
      </c>
      <c r="AT359" s="1">
        <v>0</v>
      </c>
      <c r="AU359" s="1">
        <v>0</v>
      </c>
      <c r="AV359" s="1">
        <v>0</v>
      </c>
      <c r="AW359" s="1">
        <f t="shared" si="76"/>
        <v>0</v>
      </c>
      <c r="AX359" s="1">
        <v>112</v>
      </c>
      <c r="AY359" s="1">
        <v>48</v>
      </c>
      <c r="AZ359" s="1">
        <v>0</v>
      </c>
      <c r="BA359" s="1">
        <v>19</v>
      </c>
      <c r="BB359" s="1">
        <v>0</v>
      </c>
      <c r="BC359" s="1">
        <f t="shared" si="77"/>
        <v>179</v>
      </c>
      <c r="BD359" s="1">
        <v>0</v>
      </c>
      <c r="BE359" s="1">
        <v>8</v>
      </c>
      <c r="BF359" s="16">
        <v>1676</v>
      </c>
    </row>
    <row r="360" spans="1:60">
      <c r="A360" s="1">
        <v>2022</v>
      </c>
      <c r="B360" s="1" t="s">
        <v>125</v>
      </c>
      <c r="C360" s="12">
        <v>16.86</v>
      </c>
      <c r="D360" s="12">
        <v>55.44</v>
      </c>
      <c r="E360" s="12">
        <v>0</v>
      </c>
      <c r="F360" s="12">
        <v>0</v>
      </c>
      <c r="G360" s="12">
        <f t="shared" si="50"/>
        <v>72.3</v>
      </c>
      <c r="H360" s="12">
        <f>+SMar_InfraMR[[#This Row],[Total Líneas de Explotación ]]</f>
        <v>72.3</v>
      </c>
      <c r="I360" s="12">
        <f>+SMar_InfraMR[[#This Row],[Total Líneas de Explotación ]]</f>
        <v>72.3</v>
      </c>
      <c r="J360" s="12">
        <v>152.33991</v>
      </c>
      <c r="K360" s="12">
        <v>0</v>
      </c>
      <c r="L360" s="12">
        <v>0</v>
      </c>
      <c r="M360" s="12">
        <v>0</v>
      </c>
      <c r="N360" s="12">
        <f>+SMar_InfraMR[[#This Row],[A.03.1 -  Longitud de Vías de Explotación No Electrificadas Troncales y Ramales (vía principal) (km)]]+SMar_InfraMR[[#This Row],[A.04.1 -  Longitud de Vías de Explotación Electrificadas Troncales y Ramales (vía principal) (km)]]</f>
        <v>152.33991</v>
      </c>
      <c r="O360" s="12">
        <f>+SMar_InfraMR[[#This Row],[Total Vías (excluido Auxiliares)]]</f>
        <v>152.33991</v>
      </c>
      <c r="P360" s="1">
        <v>22</v>
      </c>
      <c r="Q360" s="1">
        <v>0</v>
      </c>
      <c r="R360" s="1">
        <v>0</v>
      </c>
      <c r="S360" s="1">
        <f t="shared" si="69"/>
        <v>22</v>
      </c>
      <c r="T360" s="1">
        <v>2</v>
      </c>
      <c r="U360" s="1">
        <v>48</v>
      </c>
      <c r="V360" s="1">
        <v>6</v>
      </c>
      <c r="W360" s="1">
        <v>6</v>
      </c>
      <c r="X360" s="1">
        <v>24</v>
      </c>
      <c r="Y360" s="1">
        <f t="shared" si="70"/>
        <v>86</v>
      </c>
      <c r="Z360" s="1">
        <v>46</v>
      </c>
      <c r="AA360" s="1">
        <v>6</v>
      </c>
      <c r="AB360" s="1">
        <f>+SMar_InfraMR[[#This Row],[Total Pasos Vehiculares a Nivel]]</f>
        <v>86</v>
      </c>
      <c r="AC360" s="1">
        <f t="shared" si="71"/>
        <v>138</v>
      </c>
      <c r="AD360" s="1">
        <v>1</v>
      </c>
      <c r="AE360" s="1">
        <v>11</v>
      </c>
      <c r="AF360" s="1">
        <v>30</v>
      </c>
      <c r="AG360" s="1">
        <f t="shared" si="72"/>
        <v>42</v>
      </c>
      <c r="AH360" s="12">
        <v>42.523000000000003</v>
      </c>
      <c r="AI360" s="12">
        <v>30.975999999999999</v>
      </c>
      <c r="AJ360" s="12">
        <v>14.711</v>
      </c>
      <c r="AK360" s="12">
        <f t="shared" si="73"/>
        <v>88.21</v>
      </c>
      <c r="AL360" s="1">
        <v>2</v>
      </c>
      <c r="AM360" s="1">
        <v>0</v>
      </c>
      <c r="AN360" s="1">
        <v>32</v>
      </c>
      <c r="AO360" s="1">
        <f t="shared" si="74"/>
        <v>34</v>
      </c>
      <c r="AP360" s="1">
        <v>0</v>
      </c>
      <c r="AQ360" s="1">
        <v>0</v>
      </c>
      <c r="AR360" s="1">
        <v>0</v>
      </c>
      <c r="AS360" s="1">
        <f t="shared" si="75"/>
        <v>0</v>
      </c>
      <c r="AT360" s="1">
        <v>0</v>
      </c>
      <c r="AU360" s="1">
        <v>0</v>
      </c>
      <c r="AV360" s="1">
        <v>0</v>
      </c>
      <c r="AW360" s="1">
        <f t="shared" si="76"/>
        <v>0</v>
      </c>
      <c r="AX360" s="1">
        <v>112</v>
      </c>
      <c r="AY360" s="1">
        <v>48</v>
      </c>
      <c r="AZ360" s="1">
        <v>0</v>
      </c>
      <c r="BA360" s="1">
        <v>19</v>
      </c>
      <c r="BB360" s="1">
        <v>0</v>
      </c>
      <c r="BC360" s="1">
        <f t="shared" si="77"/>
        <v>179</v>
      </c>
      <c r="BD360" s="1">
        <v>0</v>
      </c>
      <c r="BE360" s="1">
        <v>8</v>
      </c>
      <c r="BF360" s="16">
        <v>1676</v>
      </c>
    </row>
    <row r="361" spans="1:60">
      <c r="A361" s="1">
        <v>2022</v>
      </c>
      <c r="B361" s="1" t="s">
        <v>126</v>
      </c>
      <c r="C361" s="12">
        <v>16.86</v>
      </c>
      <c r="D361" s="12">
        <v>55.44</v>
      </c>
      <c r="E361" s="12">
        <v>0</v>
      </c>
      <c r="F361" s="12">
        <v>0</v>
      </c>
      <c r="G361" s="12">
        <f t="shared" si="50"/>
        <v>72.3</v>
      </c>
      <c r="H361" s="12">
        <f>+SMar_InfraMR[[#This Row],[Total Líneas de Explotación ]]</f>
        <v>72.3</v>
      </c>
      <c r="I361" s="12">
        <f>+SMar_InfraMR[[#This Row],[Total Líneas de Explotación ]]</f>
        <v>72.3</v>
      </c>
      <c r="J361" s="12">
        <v>152.33991</v>
      </c>
      <c r="K361" s="12">
        <v>0</v>
      </c>
      <c r="L361" s="12">
        <v>0</v>
      </c>
      <c r="M361" s="12">
        <v>0</v>
      </c>
      <c r="N361" s="12">
        <f>+SMar_InfraMR[[#This Row],[A.03.1 -  Longitud de Vías de Explotación No Electrificadas Troncales y Ramales (vía principal) (km)]]+SMar_InfraMR[[#This Row],[A.04.1 -  Longitud de Vías de Explotación Electrificadas Troncales y Ramales (vía principal) (km)]]</f>
        <v>152.33991</v>
      </c>
      <c r="O361" s="12">
        <f>+SMar_InfraMR[[#This Row],[Total Vías (excluido Auxiliares)]]</f>
        <v>152.33991</v>
      </c>
      <c r="P361" s="1">
        <v>22</v>
      </c>
      <c r="Q361" s="1">
        <v>0</v>
      </c>
      <c r="R361" s="1">
        <v>0</v>
      </c>
      <c r="S361" s="1">
        <f t="shared" si="69"/>
        <v>22</v>
      </c>
      <c r="T361" s="1">
        <v>2</v>
      </c>
      <c r="U361" s="1">
        <v>48</v>
      </c>
      <c r="V361" s="1">
        <v>6</v>
      </c>
      <c r="W361" s="1">
        <v>6</v>
      </c>
      <c r="X361" s="1">
        <v>24</v>
      </c>
      <c r="Y361" s="1">
        <f t="shared" si="70"/>
        <v>86</v>
      </c>
      <c r="Z361" s="1">
        <v>46</v>
      </c>
      <c r="AA361" s="1">
        <v>6</v>
      </c>
      <c r="AB361" s="1">
        <f>+SMar_InfraMR[[#This Row],[Total Pasos Vehiculares a Nivel]]</f>
        <v>86</v>
      </c>
      <c r="AC361" s="1">
        <f t="shared" si="71"/>
        <v>138</v>
      </c>
      <c r="AD361" s="1">
        <v>1</v>
      </c>
      <c r="AE361" s="1">
        <v>11</v>
      </c>
      <c r="AF361" s="1">
        <v>30</v>
      </c>
      <c r="AG361" s="1">
        <f t="shared" si="72"/>
        <v>42</v>
      </c>
      <c r="AH361" s="12">
        <v>42.523000000000003</v>
      </c>
      <c r="AI361" s="12">
        <v>30.975999999999999</v>
      </c>
      <c r="AJ361" s="12">
        <v>14.711</v>
      </c>
      <c r="AK361" s="12">
        <f t="shared" si="73"/>
        <v>88.21</v>
      </c>
      <c r="AL361" s="1">
        <v>2</v>
      </c>
      <c r="AM361" s="1">
        <v>0</v>
      </c>
      <c r="AN361" s="1">
        <v>32</v>
      </c>
      <c r="AO361" s="1">
        <f t="shared" si="74"/>
        <v>34</v>
      </c>
      <c r="AP361" s="1">
        <v>0</v>
      </c>
      <c r="AQ361" s="1">
        <v>0</v>
      </c>
      <c r="AR361" s="1">
        <v>0</v>
      </c>
      <c r="AS361" s="1">
        <f t="shared" si="75"/>
        <v>0</v>
      </c>
      <c r="AT361" s="1">
        <v>0</v>
      </c>
      <c r="AU361" s="1">
        <v>0</v>
      </c>
      <c r="AV361" s="1">
        <v>0</v>
      </c>
      <c r="AW361" s="1">
        <f t="shared" si="76"/>
        <v>0</v>
      </c>
      <c r="AX361" s="1">
        <v>112</v>
      </c>
      <c r="AY361" s="1">
        <v>48</v>
      </c>
      <c r="AZ361" s="1">
        <v>0</v>
      </c>
      <c r="BA361" s="1">
        <v>19</v>
      </c>
      <c r="BB361" s="1">
        <v>0</v>
      </c>
      <c r="BC361" s="1">
        <f t="shared" si="77"/>
        <v>179</v>
      </c>
      <c r="BD361" s="1">
        <v>0</v>
      </c>
      <c r="BE361" s="1">
        <v>8</v>
      </c>
      <c r="BF361" s="16">
        <v>1676</v>
      </c>
    </row>
  </sheetData>
  <pageMargins left="0.7" right="0.7" top="0.75" bottom="0.75" header="0.3" footer="0.3"/>
  <legacyDrawing r:id="rId1"/>
  <tableParts count="1">
    <tablePart r:id="rId2"/>
  </tablePar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00000"/>
  </sheetPr>
  <dimension ref="A1:BG361"/>
  <sheetViews>
    <sheetView zoomScale="80" zoomScaleNormal="80" workbookViewId="0">
      <pane xSplit="2" ySplit="1" topLeftCell="AI345" activePane="bottomRight" state="frozen"/>
      <selection pane="topRight"/>
      <selection pane="bottomLeft"/>
      <selection pane="bottomRight" activeCell="AN353" sqref="AN353"/>
    </sheetView>
  </sheetViews>
  <sheetFormatPr baseColWidth="10" defaultColWidth="11.21875" defaultRowHeight="12.75"/>
  <cols>
    <col min="1" max="1" width="5.21875" style="1" customWidth="1"/>
    <col min="2" max="2" width="9.33203125" style="1" customWidth="1"/>
    <col min="3" max="15" width="11.6640625" style="12" customWidth="1"/>
    <col min="16" max="33" width="11.6640625" style="81" customWidth="1"/>
    <col min="34" max="37" width="11.6640625" style="13" customWidth="1"/>
    <col min="38" max="57" width="11.6640625" style="81" customWidth="1"/>
    <col min="58" max="58" width="11.21875" style="1"/>
    <col min="59" max="59" width="39.6640625" style="1" customWidth="1"/>
    <col min="60" max="16384" width="11.21875" style="1"/>
  </cols>
  <sheetData>
    <row r="1" spans="1:59" s="39" customFormat="1" ht="110.85" customHeight="1">
      <c r="A1" s="39" t="s">
        <v>57</v>
      </c>
      <c r="B1" s="39" t="s">
        <v>58</v>
      </c>
      <c r="C1" s="40" t="s">
        <v>59</v>
      </c>
      <c r="D1" s="40" t="s">
        <v>60</v>
      </c>
      <c r="E1" s="40" t="s">
        <v>61</v>
      </c>
      <c r="F1" s="40" t="s">
        <v>62</v>
      </c>
      <c r="G1" s="40" t="s">
        <v>6</v>
      </c>
      <c r="H1" s="40" t="s">
        <v>63</v>
      </c>
      <c r="I1" s="40" t="s">
        <v>64</v>
      </c>
      <c r="J1" s="40" t="s">
        <v>65</v>
      </c>
      <c r="K1" s="40" t="s">
        <v>66</v>
      </c>
      <c r="L1" s="40" t="s">
        <v>67</v>
      </c>
      <c r="M1" s="40" t="s">
        <v>68</v>
      </c>
      <c r="N1" s="40" t="s">
        <v>69</v>
      </c>
      <c r="O1" s="40" t="s">
        <v>70</v>
      </c>
      <c r="P1" s="82" t="s">
        <v>71</v>
      </c>
      <c r="Q1" s="82" t="s">
        <v>72</v>
      </c>
      <c r="R1" s="82" t="s">
        <v>73</v>
      </c>
      <c r="S1" s="82" t="s">
        <v>74</v>
      </c>
      <c r="T1" s="82" t="s">
        <v>75</v>
      </c>
      <c r="U1" s="82" t="s">
        <v>76</v>
      </c>
      <c r="V1" s="82" t="s">
        <v>77</v>
      </c>
      <c r="W1" s="82" t="s">
        <v>78</v>
      </c>
      <c r="X1" s="82" t="s">
        <v>79</v>
      </c>
      <c r="Y1" s="82" t="s">
        <v>80</v>
      </c>
      <c r="Z1" s="82" t="s">
        <v>81</v>
      </c>
      <c r="AA1" s="82" t="s">
        <v>82</v>
      </c>
      <c r="AB1" s="82" t="s">
        <v>83</v>
      </c>
      <c r="AC1" s="82" t="s">
        <v>84</v>
      </c>
      <c r="AD1" s="82" t="s">
        <v>85</v>
      </c>
      <c r="AE1" s="82" t="s">
        <v>86</v>
      </c>
      <c r="AF1" s="82" t="s">
        <v>87</v>
      </c>
      <c r="AG1" s="82" t="s">
        <v>88</v>
      </c>
      <c r="AH1" s="41" t="s">
        <v>89</v>
      </c>
      <c r="AI1" s="41" t="s">
        <v>90</v>
      </c>
      <c r="AJ1" s="41" t="s">
        <v>91</v>
      </c>
      <c r="AK1" s="41" t="s">
        <v>92</v>
      </c>
      <c r="AL1" s="82" t="s">
        <v>93</v>
      </c>
      <c r="AM1" s="82" t="s">
        <v>94</v>
      </c>
      <c r="AN1" s="82" t="s">
        <v>95</v>
      </c>
      <c r="AO1" s="82" t="s">
        <v>96</v>
      </c>
      <c r="AP1" s="82" t="s">
        <v>97</v>
      </c>
      <c r="AQ1" s="82" t="s">
        <v>98</v>
      </c>
      <c r="AR1" s="82" t="s">
        <v>99</v>
      </c>
      <c r="AS1" s="82" t="s">
        <v>100</v>
      </c>
      <c r="AT1" s="82" t="s">
        <v>101</v>
      </c>
      <c r="AU1" s="82" t="s">
        <v>102</v>
      </c>
      <c r="AV1" s="82" t="s">
        <v>103</v>
      </c>
      <c r="AW1" s="82" t="s">
        <v>104</v>
      </c>
      <c r="AX1" s="82" t="s">
        <v>105</v>
      </c>
      <c r="AY1" s="82" t="s">
        <v>106</v>
      </c>
      <c r="AZ1" s="82" t="s">
        <v>107</v>
      </c>
      <c r="BA1" s="82" t="s">
        <v>108</v>
      </c>
      <c r="BB1" s="82" t="s">
        <v>109</v>
      </c>
      <c r="BC1" s="82" t="s">
        <v>110</v>
      </c>
      <c r="BD1" s="82" t="s">
        <v>111</v>
      </c>
      <c r="BE1" s="82" t="s">
        <v>112</v>
      </c>
      <c r="BF1" s="39" t="s">
        <v>113</v>
      </c>
      <c r="BG1" s="39" t="s">
        <v>114</v>
      </c>
    </row>
    <row r="2" spans="1:59">
      <c r="A2" s="1">
        <v>1993</v>
      </c>
      <c r="B2" s="1" t="s">
        <v>115</v>
      </c>
      <c r="C2" s="12">
        <f>+'MIT Da'!C2+'SAR Da'!C2+'URQ Da'!C2+'ROC Da'!C2+'SM Da'!C2+'BN Da'!C2+'BS Da'!C2+'TDC Da'!C2</f>
        <v>147.21299999999999</v>
      </c>
      <c r="D2" s="12">
        <f>+'MIT Da'!D2+'SAR Da'!D2+'URQ Da'!D2+'ROC Da'!D2+'SM Da'!D2+'BN Da'!D2+'BS Da'!D2+'TDC Da'!D2</f>
        <v>444.30600000000004</v>
      </c>
      <c r="E2" s="12">
        <f>+'MIT Da'!E2+'SAR Da'!E2+'URQ Da'!E2+'ROC Da'!E2+'SM Da'!E2+'BN Da'!E2+'BS Da'!E2+'TDC Da'!E2</f>
        <v>0</v>
      </c>
      <c r="F2" s="12">
        <f>+'MIT Da'!F2+'SAR Da'!F2+'URQ Da'!F2+'ROC Da'!F2+'SM Da'!F2+'BN Da'!F2+'BS Da'!F2+'TDC Da'!F2</f>
        <v>160.87363999999999</v>
      </c>
      <c r="G2" s="12">
        <f>+'MIT Da'!G2+'SAR Da'!G2+'URQ Da'!G2+'ROC Da'!G2+'SM Da'!G2+'BN Da'!G2+'BS Da'!G2+'TDC Da'!G2</f>
        <v>752.39264000000003</v>
      </c>
      <c r="H2" s="12">
        <f>+'MIT Da'!H2+'SAR Da'!H2+'URQ Da'!H2+'ROC Da'!H2+'SM Da'!H2+'BN Da'!H2+'BS Da'!H2+'TDC Da'!H2</f>
        <v>752.39264000000003</v>
      </c>
      <c r="I2" s="12">
        <f>+'MIT Da'!I2+'SAR Da'!I2+'URQ Da'!I2+'ROC Da'!I2+'SM Da'!I2+'BN Da'!I2+'BS Da'!I2+'TDC Da'!I2</f>
        <v>927.77611000000013</v>
      </c>
      <c r="J2" s="12">
        <f>+'MIT Da'!J2+'SAR Da'!J2+'URQ Da'!J2+'ROC Da'!J2+'SM Da'!J2+'BN Da'!J2+'BS Da'!J2+'TDC Da'!J2</f>
        <v>1060.415</v>
      </c>
      <c r="K2" s="12">
        <f>+'MIT Da'!K2+'SAR Da'!K2+'URQ Da'!K2+'ROC Da'!K2+'SM Da'!K2+'BN Da'!K2+'BS Da'!K2+'TDC Da'!K2</f>
        <v>54.516999999999996</v>
      </c>
      <c r="L2" s="12">
        <f>+'MIT Da'!L2+'SAR Da'!L2+'URQ Da'!L2+'ROC Da'!L2+'SM Da'!L2+'BN Da'!L2+'BS Da'!L2+'TDC Da'!L2</f>
        <v>348.89300000000003</v>
      </c>
      <c r="M2" s="12">
        <f>+'MIT Da'!M2+'SAR Da'!M2+'URQ Da'!M2+'ROC Da'!M2+'SM Da'!M2+'BN Da'!M2+'BS Da'!M2+'TDC Da'!M2</f>
        <v>20.274999999999999</v>
      </c>
      <c r="N2" s="12">
        <f>+'MIT Da'!N2+'SAR Da'!N2+'URQ Da'!N2+'ROC Da'!N2+'SM Da'!N2+'BN Da'!N2+'BS Da'!N2+'TDC Da'!N2</f>
        <v>1409.308</v>
      </c>
      <c r="O2" s="12">
        <f>+'MIT Da'!O2+'SAR Da'!O2+'URQ Da'!O2+'ROC Da'!O2+'SM Da'!O2+'BN Da'!O2+'BS Da'!O2+'TDC Da'!O2</f>
        <v>1409.308</v>
      </c>
      <c r="P2" s="81">
        <f>+'MIT Da'!P2+'SAR Da'!P2+'URQ Da'!P2+'ROC Da'!P2+'SM Da'!P2+'BN Da'!P2+'BS Da'!P2+'TDC Da'!P2</f>
        <v>194</v>
      </c>
      <c r="Q2" s="81">
        <f>+'MIT Da'!Q2+'SAR Da'!Q2+'URQ Da'!Q2+'ROC Da'!Q2+'SM Da'!Q2+'BN Da'!Q2+'BS Da'!Q2+'TDC Da'!Q2</f>
        <v>56</v>
      </c>
      <c r="R2" s="81">
        <f>+'MIT Da'!R2+'SAR Da'!R2+'URQ Da'!R2+'ROC Da'!R2+'SM Da'!R2+'BN Da'!R2+'BS Da'!R2+'TDC Da'!R2</f>
        <v>10</v>
      </c>
      <c r="S2" s="81">
        <f>+'MIT Da'!S2+'SAR Da'!S2+'URQ Da'!S2+'ROC Da'!S2+'SM Da'!S2+'BN Da'!S2+'BS Da'!S2+'TDC Da'!S2</f>
        <v>260</v>
      </c>
      <c r="T2" s="81">
        <f>+'MIT Da'!T2+'SAR Da'!T2+'URQ Da'!T2+'ROC Da'!T2+'SM Da'!T2+'BN Da'!T2+'BS Da'!T2+'TDC Da'!T2</f>
        <v>138</v>
      </c>
      <c r="U2" s="81">
        <f>+'MIT Da'!U2+'SAR Da'!U2+'URQ Da'!U2+'ROC Da'!U2+'SM Da'!U2+'BN Da'!U2+'BS Da'!U2+'TDC Da'!U2</f>
        <v>392</v>
      </c>
      <c r="V2" s="81">
        <f>+'MIT Da'!V2+'SAR Da'!V2+'URQ Da'!V2+'ROC Da'!V2+'SM Da'!V2+'BN Da'!V2+'BS Da'!V2+'TDC Da'!V2</f>
        <v>11</v>
      </c>
      <c r="W2" s="81">
        <f>+'MIT Da'!W2+'SAR Da'!W2+'URQ Da'!W2+'ROC Da'!W2+'SM Da'!W2+'BN Da'!W2+'BS Da'!W2+'TDC Da'!W2</f>
        <v>116</v>
      </c>
      <c r="X2" s="81">
        <f>+'MIT Da'!X2+'SAR Da'!X2+'URQ Da'!X2+'ROC Da'!X2+'SM Da'!X2+'BN Da'!X2+'BS Da'!X2+'TDC Da'!X2</f>
        <v>4</v>
      </c>
      <c r="Y2" s="81">
        <f>+'MIT Da'!Y2+'SAR Da'!Y2+'URQ Da'!Y2+'ROC Da'!Y2+'SM Da'!Y2+'BN Da'!Y2+'BS Da'!Y2+'TDC Da'!Y2</f>
        <v>661</v>
      </c>
      <c r="Z2" s="81">
        <f>+'MIT Da'!Z2+'SAR Da'!Z2+'URQ Da'!Z2+'ROC Da'!Z2+'SM Da'!Z2+'BN Da'!Z2+'BS Da'!Z2+'TDC Da'!Z2</f>
        <v>146</v>
      </c>
      <c r="AA2" s="81">
        <f>+'MIT Da'!AA2+'SAR Da'!AA2+'URQ Da'!AA2+'ROC Da'!AA2+'SM Da'!AA2+'BN Da'!AA2+'BS Da'!AA2+'TDC Da'!AA2</f>
        <v>95</v>
      </c>
      <c r="AB2" s="81">
        <f>+'MIT Da'!AB2+'SAR Da'!AB2+'URQ Da'!AB2+'ROC Da'!AB2+'SM Da'!AB2+'BN Da'!AB2+'BS Da'!AB2+'TDC Da'!AB2</f>
        <v>661</v>
      </c>
      <c r="AC2" s="81">
        <f>+'MIT Da'!AC2+'SAR Da'!AC2+'URQ Da'!AC2+'ROC Da'!AC2+'SM Da'!AC2+'BN Da'!AC2+'BS Da'!AC2+'TDC Da'!AC2</f>
        <v>902</v>
      </c>
      <c r="AD2" s="81">
        <f>+'MIT Da'!AD2+'SAR Da'!AD2+'URQ Da'!AD2+'ROC Da'!AD2+'SM Da'!AD2+'BN Da'!AD2+'BS Da'!AD2+'TDC Da'!AD2</f>
        <v>54</v>
      </c>
      <c r="AE2" s="81">
        <f>+'MIT Da'!AE2+'SAR Da'!AE2+'URQ Da'!AE2+'ROC Da'!AE2+'SM Da'!AE2+'BN Da'!AE2+'BS Da'!AE2+'TDC Da'!AE2</f>
        <v>81</v>
      </c>
      <c r="AF2" s="81">
        <f>+'MIT Da'!AF2+'SAR Da'!AF2+'URQ Da'!AF2+'ROC Da'!AF2+'SM Da'!AF2+'BN Da'!AF2+'BS Da'!AF2+'TDC Da'!AF2</f>
        <v>397</v>
      </c>
      <c r="AG2" s="81">
        <f>+'MIT Da'!AG2+'SAR Da'!AG2+'URQ Da'!AG2+'ROC Da'!AG2+'SM Da'!AG2+'BN Da'!AG2+'BS Da'!AG2+'TDC Da'!AG2</f>
        <v>532</v>
      </c>
      <c r="AH2" s="12">
        <f>+'MIT Da'!AH2+'SAR Da'!AH2+'URQ Da'!AH2+'ROC Da'!AH2+'SM Da'!AH2+'BN Da'!AH2+'BS Da'!AH2+'TDC Da'!AH2</f>
        <v>264.22699999999998</v>
      </c>
      <c r="AI2" s="12">
        <f>+'MIT Da'!AI2+'SAR Da'!AI2+'URQ Da'!AI2+'ROC Da'!AI2+'SM Da'!AI2+'BN Da'!AI2+'BS Da'!AI2+'TDC Da'!AI2</f>
        <v>2.4</v>
      </c>
      <c r="AJ2" s="12">
        <f>+'MIT Da'!AJ2+'SAR Da'!AJ2+'URQ Da'!AJ2+'ROC Da'!AJ2+'SM Da'!AJ2+'BN Da'!AJ2+'BS Da'!AJ2+'TDC Da'!AJ2</f>
        <v>498.71500000000003</v>
      </c>
      <c r="AK2" s="12">
        <f>+'MIT Da'!AK2+'SAR Da'!AK2+'URQ Da'!AK2+'ROC Da'!AK2+'SM Da'!AK2+'BN Da'!AK2+'BS Da'!AK2+'TDC Da'!AK2</f>
        <v>765.34199999999998</v>
      </c>
      <c r="AL2" s="81">
        <f>+'MIT Da'!AL2+'SAR Da'!AL2+'URQ Da'!AL2+'ROC Da'!AL2+'SM Da'!AL2+'BN Da'!AL2+'BS Da'!AL2+'TDC Da'!AL2</f>
        <v>9</v>
      </c>
      <c r="AM2" s="81">
        <f>+'MIT Da'!AM2+'SAR Da'!AM2+'URQ Da'!AM2+'ROC Da'!AM2+'SM Da'!AM2+'BN Da'!AM2+'BS Da'!AM2+'TDC Da'!AM2</f>
        <v>57</v>
      </c>
      <c r="AN2" s="81">
        <f>+'MIT Da'!AN2+'SAR Da'!AN2+'URQ Da'!AN2+'ROC Da'!AN2+'SM Da'!AN2+'BN Da'!AN2+'BS Da'!AN2+'TDC Da'!AN2</f>
        <v>82</v>
      </c>
      <c r="AO2" s="81">
        <f>+'MIT Da'!AO2+'SAR Da'!AO2+'URQ Da'!AO2+'ROC Da'!AO2+'SM Da'!AO2+'BN Da'!AO2+'BS Da'!AO2+'TDC Da'!AO2</f>
        <v>148</v>
      </c>
      <c r="AP2" s="81">
        <f>+'MIT Da'!AP2+'SAR Da'!AP2+'URQ Da'!AP2+'ROC Da'!AP2+'SM Da'!AP2+'BN Da'!AP2+'BS Da'!AP2+'TDC Da'!AP2</f>
        <v>578</v>
      </c>
      <c r="AQ2" s="81">
        <f>+'MIT Da'!AQ2+'SAR Da'!AQ2+'URQ Da'!AQ2+'ROC Da'!AQ2+'SM Da'!AQ2+'BN Da'!AQ2+'BS Da'!AQ2+'TDC Da'!AQ2</f>
        <v>341</v>
      </c>
      <c r="AR2" s="81">
        <f>+'MIT Da'!AR2+'SAR Da'!AR2+'URQ Da'!AR2+'ROC Da'!AR2+'SM Da'!AR2+'BN Da'!AR2+'BS Da'!AR2+'TDC Da'!AR2</f>
        <v>39</v>
      </c>
      <c r="AS2" s="81">
        <f>+SUM(RED_InfraMR[[#This Row],[B.02.1 - Parque de Coches Eléctricos Motrices]:[B.02.3 - Parque de Coches Eléctricos Motrices Tipo R]])</f>
        <v>958</v>
      </c>
      <c r="AT2" s="81">
        <f>+'MIT Da'!AT2+'SAR Da'!AT2+'URQ Da'!AT2+'ROC Da'!AT2+'SM Da'!AT2+'BN Da'!AT2+'BS Da'!AT2+'TDC Da'!AT2</f>
        <v>0</v>
      </c>
      <c r="AU2" s="81">
        <f>+'MIT Da'!AU2+'SAR Da'!AU2+'URQ Da'!AU2+'ROC Da'!AU2+'SM Da'!AU2+'BN Da'!AU2+'BS Da'!AU2+'TDC Da'!AU2</f>
        <v>6</v>
      </c>
      <c r="AV2" s="81">
        <f>+'MIT Da'!AV2+'SAR Da'!AV2+'URQ Da'!AV2+'ROC Da'!AV2+'SM Da'!AV2+'BN Da'!AV2+'BS Da'!AV2+'TDC Da'!AV2</f>
        <v>10</v>
      </c>
      <c r="AW2" s="81">
        <f>+SUM(RED_InfraMR[[#This Row],[B.03.1 - Parque de Coches Motores Motrices Remolcados]:[B.03.3 - Parque de Coches Motores Motrices Cabina]])</f>
        <v>16</v>
      </c>
      <c r="AX2" s="81">
        <f>+'MIT Da'!AX2+'SAR Da'!AX2+'URQ Da'!AX2+'ROC Da'!AX2+'SM Da'!AX2+'BN Da'!AX2+'BS Da'!AX2+'TDC Da'!AX2</f>
        <v>427</v>
      </c>
      <c r="AY2" s="81">
        <f>+'MIT Da'!AY2+'SAR Da'!AY2+'URQ Da'!AY2+'ROC Da'!AY2+'SM Da'!AY2+'BN Da'!AY2+'BS Da'!AY2+'TDC Da'!AY2</f>
        <v>165</v>
      </c>
      <c r="AZ2" s="81">
        <f>+'MIT Da'!AZ2+'SAR Da'!AZ2+'URQ Da'!AZ2+'ROC Da'!AZ2+'SM Da'!AZ2+'BN Da'!AZ2+'BS Da'!AZ2+'TDC Da'!AZ2</f>
        <v>15</v>
      </c>
      <c r="BA2" s="81">
        <f>+'MIT Da'!BA2+'SAR Da'!BA2+'URQ Da'!BA2+'ROC Da'!BA2+'SM Da'!BA2+'BN Da'!BA2+'BS Da'!BA2+'TDC Da'!BA2</f>
        <v>150</v>
      </c>
      <c r="BB2" s="81">
        <f>+'MIT Da'!BB2+'SAR Da'!BB2+'URQ Da'!BB2+'ROC Da'!BB2+'SM Da'!BB2+'BN Da'!BB2+'BS Da'!BB2+'TDC Da'!BB2</f>
        <v>0</v>
      </c>
      <c r="BC2" s="81">
        <f>+SUM(RED_InfraMR[[#This Row],[B.04.1 - Parque de Coches Remolcados Clase Unica]:[B.04.5 - Parque de Coches Remolcados para Servicios Especiales (Cartoneros)]])</f>
        <v>757</v>
      </c>
      <c r="BD2" s="81">
        <f>+'MIT Da'!BD2+'SAR Da'!BD2+'URQ Da'!BD2+'ROC Da'!BD2+'SM Da'!BD2+'BN Da'!BD2+'BS Da'!BD2+'TDC Da'!BD2</f>
        <v>10</v>
      </c>
      <c r="BE2" s="81">
        <f>+'MIT Da'!BE2+'SAR Da'!BE2+'URQ Da'!BE2+'ROC Da'!BE2+'SM Da'!BE2+'BN Da'!BE2+'BS Da'!BE2+'TDC Da'!BE2</f>
        <v>94</v>
      </c>
      <c r="BF2" s="16"/>
    </row>
    <row r="3" spans="1:59">
      <c r="A3" s="1">
        <v>1993</v>
      </c>
      <c r="B3" s="1" t="s">
        <v>116</v>
      </c>
      <c r="C3" s="12">
        <f>+'MIT Da'!C3+'SAR Da'!C3+'URQ Da'!C3+'ROC Da'!C3+'SM Da'!C3+'BN Da'!C3+'BS Da'!C3+'TDC Da'!C3</f>
        <v>147.21299999999999</v>
      </c>
      <c r="D3" s="12">
        <f>+'MIT Da'!D3+'SAR Da'!D3+'URQ Da'!D3+'ROC Da'!D3+'SM Da'!D3+'BN Da'!D3+'BS Da'!D3+'TDC Da'!D3</f>
        <v>444.30600000000004</v>
      </c>
      <c r="E3" s="12">
        <f>+'MIT Da'!E3+'SAR Da'!E3+'URQ Da'!E3+'ROC Da'!E3+'SM Da'!E3+'BN Da'!E3+'BS Da'!E3+'TDC Da'!E3</f>
        <v>0</v>
      </c>
      <c r="F3" s="12">
        <f>+'MIT Da'!F3+'SAR Da'!F3+'URQ Da'!F3+'ROC Da'!F3+'SM Da'!F3+'BN Da'!F3+'BS Da'!F3+'TDC Da'!F3</f>
        <v>160.87363999999999</v>
      </c>
      <c r="G3" s="12">
        <f>+'MIT Da'!G3+'SAR Da'!G3+'URQ Da'!G3+'ROC Da'!G3+'SM Da'!G3+'BN Da'!G3+'BS Da'!G3+'TDC Da'!G3</f>
        <v>752.39264000000003</v>
      </c>
      <c r="H3" s="12">
        <f>+'MIT Da'!H3+'SAR Da'!H3+'URQ Da'!H3+'ROC Da'!H3+'SM Da'!H3+'BN Da'!H3+'BS Da'!H3+'TDC Da'!H3</f>
        <v>752.39264000000003</v>
      </c>
      <c r="I3" s="12">
        <f>+'MIT Da'!I3+'SAR Da'!I3+'URQ Da'!I3+'ROC Da'!I3+'SM Da'!I3+'BN Da'!I3+'BS Da'!I3+'TDC Da'!I3</f>
        <v>927.77611000000013</v>
      </c>
      <c r="J3" s="12">
        <f>+'MIT Da'!J3+'SAR Da'!J3+'URQ Da'!J3+'ROC Da'!J3+'SM Da'!J3+'BN Da'!J3+'BS Da'!J3+'TDC Da'!J3</f>
        <v>1060.415</v>
      </c>
      <c r="K3" s="12">
        <f>+'MIT Da'!K3+'SAR Da'!K3+'URQ Da'!K3+'ROC Da'!K3+'SM Da'!K3+'BN Da'!K3+'BS Da'!K3+'TDC Da'!K3</f>
        <v>54.516999999999996</v>
      </c>
      <c r="L3" s="12">
        <f>+'MIT Da'!L3+'SAR Da'!L3+'URQ Da'!L3+'ROC Da'!L3+'SM Da'!L3+'BN Da'!L3+'BS Da'!L3+'TDC Da'!L3</f>
        <v>348.89300000000003</v>
      </c>
      <c r="M3" s="12">
        <f>+'MIT Da'!M3+'SAR Da'!M3+'URQ Da'!M3+'ROC Da'!M3+'SM Da'!M3+'BN Da'!M3+'BS Da'!M3+'TDC Da'!M3</f>
        <v>20.274999999999999</v>
      </c>
      <c r="N3" s="12">
        <f>+'MIT Da'!N3+'SAR Da'!N3+'URQ Da'!N3+'ROC Da'!N3+'SM Da'!N3+'BN Da'!N3+'BS Da'!N3+'TDC Da'!N3</f>
        <v>1409.308</v>
      </c>
      <c r="O3" s="12">
        <f>+'MIT Da'!O3+'SAR Da'!O3+'URQ Da'!O3+'ROC Da'!O3+'SM Da'!O3+'BN Da'!O3+'BS Da'!O3+'TDC Da'!O3</f>
        <v>1409.308</v>
      </c>
      <c r="P3" s="81">
        <f>+'MIT Da'!P3+'SAR Da'!P3+'URQ Da'!P3+'ROC Da'!P3+'SM Da'!P3+'BN Da'!P3+'BS Da'!P3+'TDC Da'!P3</f>
        <v>194</v>
      </c>
      <c r="Q3" s="81">
        <f>+'MIT Da'!Q3+'SAR Da'!Q3+'URQ Da'!Q3+'ROC Da'!Q3+'SM Da'!Q3+'BN Da'!Q3+'BS Da'!Q3+'TDC Da'!Q3</f>
        <v>56</v>
      </c>
      <c r="R3" s="81">
        <f>+'MIT Da'!R3+'SAR Da'!R3+'URQ Da'!R3+'ROC Da'!R3+'SM Da'!R3+'BN Da'!R3+'BS Da'!R3+'TDC Da'!R3</f>
        <v>10</v>
      </c>
      <c r="S3" s="81">
        <f>+'MIT Da'!S3+'SAR Da'!S3+'URQ Da'!S3+'ROC Da'!S3+'SM Da'!S3+'BN Da'!S3+'BS Da'!S3+'TDC Da'!S3</f>
        <v>260</v>
      </c>
      <c r="T3" s="81">
        <f>+'MIT Da'!T3+'SAR Da'!T3+'URQ Da'!T3+'ROC Da'!T3+'SM Da'!T3+'BN Da'!T3+'BS Da'!T3+'TDC Da'!T3</f>
        <v>138</v>
      </c>
      <c r="U3" s="81">
        <f>+'MIT Da'!U3+'SAR Da'!U3+'URQ Da'!U3+'ROC Da'!U3+'SM Da'!U3+'BN Da'!U3+'BS Da'!U3+'TDC Da'!U3</f>
        <v>392</v>
      </c>
      <c r="V3" s="81">
        <f>+'MIT Da'!V3+'SAR Da'!V3+'URQ Da'!V3+'ROC Da'!V3+'SM Da'!V3+'BN Da'!V3+'BS Da'!V3+'TDC Da'!V3</f>
        <v>11</v>
      </c>
      <c r="W3" s="81">
        <f>+'MIT Da'!W3+'SAR Da'!W3+'URQ Da'!W3+'ROC Da'!W3+'SM Da'!W3+'BN Da'!W3+'BS Da'!W3+'TDC Da'!W3</f>
        <v>116</v>
      </c>
      <c r="X3" s="81">
        <f>+'MIT Da'!X3+'SAR Da'!X3+'URQ Da'!X3+'ROC Da'!X3+'SM Da'!X3+'BN Da'!X3+'BS Da'!X3+'TDC Da'!X3</f>
        <v>4</v>
      </c>
      <c r="Y3" s="81">
        <f>+'MIT Da'!Y3+'SAR Da'!Y3+'URQ Da'!Y3+'ROC Da'!Y3+'SM Da'!Y3+'BN Da'!Y3+'BS Da'!Y3+'TDC Da'!Y3</f>
        <v>661</v>
      </c>
      <c r="Z3" s="81">
        <f>+'MIT Da'!Z3+'SAR Da'!Z3+'URQ Da'!Z3+'ROC Da'!Z3+'SM Da'!Z3+'BN Da'!Z3+'BS Da'!Z3+'TDC Da'!Z3</f>
        <v>146</v>
      </c>
      <c r="AA3" s="81">
        <f>+'MIT Da'!AA3+'SAR Da'!AA3+'URQ Da'!AA3+'ROC Da'!AA3+'SM Da'!AA3+'BN Da'!AA3+'BS Da'!AA3+'TDC Da'!AA3</f>
        <v>95</v>
      </c>
      <c r="AB3" s="81">
        <f>+'MIT Da'!AB3+'SAR Da'!AB3+'URQ Da'!AB3+'ROC Da'!AB3+'SM Da'!AB3+'BN Da'!AB3+'BS Da'!AB3+'TDC Da'!AB3</f>
        <v>661</v>
      </c>
      <c r="AC3" s="81">
        <f>+'MIT Da'!AC3+'SAR Da'!AC3+'URQ Da'!AC3+'ROC Da'!AC3+'SM Da'!AC3+'BN Da'!AC3+'BS Da'!AC3+'TDC Da'!AC3</f>
        <v>902</v>
      </c>
      <c r="AD3" s="81">
        <f>+'MIT Da'!AD3+'SAR Da'!AD3+'URQ Da'!AD3+'ROC Da'!AD3+'SM Da'!AD3+'BN Da'!AD3+'BS Da'!AD3+'TDC Da'!AD3</f>
        <v>54</v>
      </c>
      <c r="AE3" s="81">
        <f>+'MIT Da'!AE3+'SAR Da'!AE3+'URQ Da'!AE3+'ROC Da'!AE3+'SM Da'!AE3+'BN Da'!AE3+'BS Da'!AE3+'TDC Da'!AE3</f>
        <v>81</v>
      </c>
      <c r="AF3" s="81">
        <f>+'MIT Da'!AF3+'SAR Da'!AF3+'URQ Da'!AF3+'ROC Da'!AF3+'SM Da'!AF3+'BN Da'!AF3+'BS Da'!AF3+'TDC Da'!AF3</f>
        <v>397</v>
      </c>
      <c r="AG3" s="81">
        <f>+'MIT Da'!AG3+'SAR Da'!AG3+'URQ Da'!AG3+'ROC Da'!AG3+'SM Da'!AG3+'BN Da'!AG3+'BS Da'!AG3+'TDC Da'!AG3</f>
        <v>532</v>
      </c>
      <c r="AH3" s="12">
        <f>+'MIT Da'!AH3+'SAR Da'!AH3+'URQ Da'!AH3+'ROC Da'!AH3+'SM Da'!AH3+'BN Da'!AH3+'BS Da'!AH3+'TDC Da'!AH3</f>
        <v>264.22699999999998</v>
      </c>
      <c r="AI3" s="12">
        <f>+'MIT Da'!AI3+'SAR Da'!AI3+'URQ Da'!AI3+'ROC Da'!AI3+'SM Da'!AI3+'BN Da'!AI3+'BS Da'!AI3+'TDC Da'!AI3</f>
        <v>2.4</v>
      </c>
      <c r="AJ3" s="12">
        <f>+'MIT Da'!AJ3+'SAR Da'!AJ3+'URQ Da'!AJ3+'ROC Da'!AJ3+'SM Da'!AJ3+'BN Da'!AJ3+'BS Da'!AJ3+'TDC Da'!AJ3</f>
        <v>498.71500000000003</v>
      </c>
      <c r="AK3" s="12">
        <f>+'MIT Da'!AK3+'SAR Da'!AK3+'URQ Da'!AK3+'ROC Da'!AK3+'SM Da'!AK3+'BN Da'!AK3+'BS Da'!AK3+'TDC Da'!AK3</f>
        <v>765.34199999999998</v>
      </c>
      <c r="AL3" s="81">
        <f>+'MIT Da'!AL3+'SAR Da'!AL3+'URQ Da'!AL3+'ROC Da'!AL3+'SM Da'!AL3+'BN Da'!AL3+'BS Da'!AL3+'TDC Da'!AL3</f>
        <v>9</v>
      </c>
      <c r="AM3" s="81">
        <f>+'MIT Da'!AM3+'SAR Da'!AM3+'URQ Da'!AM3+'ROC Da'!AM3+'SM Da'!AM3+'BN Da'!AM3+'BS Da'!AM3+'TDC Da'!AM3</f>
        <v>57</v>
      </c>
      <c r="AN3" s="81">
        <f>+'MIT Da'!AN3+'SAR Da'!AN3+'URQ Da'!AN3+'ROC Da'!AN3+'SM Da'!AN3+'BN Da'!AN3+'BS Da'!AN3+'TDC Da'!AN3</f>
        <v>82</v>
      </c>
      <c r="AO3" s="81">
        <f>+'MIT Da'!AO3+'SAR Da'!AO3+'URQ Da'!AO3+'ROC Da'!AO3+'SM Da'!AO3+'BN Da'!AO3+'BS Da'!AO3+'TDC Da'!AO3</f>
        <v>148</v>
      </c>
      <c r="AP3" s="81">
        <f>+'MIT Da'!AP3+'SAR Da'!AP3+'URQ Da'!AP3+'ROC Da'!AP3+'SM Da'!AP3+'BN Da'!AP3+'BS Da'!AP3+'TDC Da'!AP3</f>
        <v>578</v>
      </c>
      <c r="AQ3" s="81">
        <f>+'MIT Da'!AQ3+'SAR Da'!AQ3+'URQ Da'!AQ3+'ROC Da'!AQ3+'SM Da'!AQ3+'BN Da'!AQ3+'BS Da'!AQ3+'TDC Da'!AQ3</f>
        <v>341</v>
      </c>
      <c r="AR3" s="81">
        <f>+'MIT Da'!AR3+'SAR Da'!AR3+'URQ Da'!AR3+'ROC Da'!AR3+'SM Da'!AR3+'BN Da'!AR3+'BS Da'!AR3+'TDC Da'!AR3</f>
        <v>39</v>
      </c>
      <c r="AS3" s="81">
        <f>+SUM(RED_InfraMR[[#This Row],[B.02.1 - Parque de Coches Eléctricos Motrices]:[B.02.3 - Parque de Coches Eléctricos Motrices Tipo R]])</f>
        <v>958</v>
      </c>
      <c r="AT3" s="81">
        <f>+'MIT Da'!AT3+'SAR Da'!AT3+'URQ Da'!AT3+'ROC Da'!AT3+'SM Da'!AT3+'BN Da'!AT3+'BS Da'!AT3+'TDC Da'!AT3</f>
        <v>0</v>
      </c>
      <c r="AU3" s="81">
        <f>+'MIT Da'!AU3+'SAR Da'!AU3+'URQ Da'!AU3+'ROC Da'!AU3+'SM Da'!AU3+'BN Da'!AU3+'BS Da'!AU3+'TDC Da'!AU3</f>
        <v>6</v>
      </c>
      <c r="AV3" s="81">
        <f>+'MIT Da'!AV3+'SAR Da'!AV3+'URQ Da'!AV3+'ROC Da'!AV3+'SM Da'!AV3+'BN Da'!AV3+'BS Da'!AV3+'TDC Da'!AV3</f>
        <v>10</v>
      </c>
      <c r="AW3" s="81">
        <f>+SUM(RED_InfraMR[[#This Row],[B.03.1 - Parque de Coches Motores Motrices Remolcados]:[B.03.3 - Parque de Coches Motores Motrices Cabina]])</f>
        <v>16</v>
      </c>
      <c r="AX3" s="81">
        <f>+'MIT Da'!AX3+'SAR Da'!AX3+'URQ Da'!AX3+'ROC Da'!AX3+'SM Da'!AX3+'BN Da'!AX3+'BS Da'!AX3+'TDC Da'!AX3</f>
        <v>427</v>
      </c>
      <c r="AY3" s="81">
        <f>+'MIT Da'!AY3+'SAR Da'!AY3+'URQ Da'!AY3+'ROC Da'!AY3+'SM Da'!AY3+'BN Da'!AY3+'BS Da'!AY3+'TDC Da'!AY3</f>
        <v>165</v>
      </c>
      <c r="AZ3" s="81">
        <f>+'MIT Da'!AZ3+'SAR Da'!AZ3+'URQ Da'!AZ3+'ROC Da'!AZ3+'SM Da'!AZ3+'BN Da'!AZ3+'BS Da'!AZ3+'TDC Da'!AZ3</f>
        <v>15</v>
      </c>
      <c r="BA3" s="81">
        <f>+'MIT Da'!BA3+'SAR Da'!BA3+'URQ Da'!BA3+'ROC Da'!BA3+'SM Da'!BA3+'BN Da'!BA3+'BS Da'!BA3+'TDC Da'!BA3</f>
        <v>150</v>
      </c>
      <c r="BB3" s="81">
        <f>+'MIT Da'!BB3+'SAR Da'!BB3+'URQ Da'!BB3+'ROC Da'!BB3+'SM Da'!BB3+'BN Da'!BB3+'BS Da'!BB3+'TDC Da'!BB3</f>
        <v>0</v>
      </c>
      <c r="BC3" s="81">
        <f>+SUM(RED_InfraMR[[#This Row],[B.04.1 - Parque de Coches Remolcados Clase Unica]:[B.04.5 - Parque de Coches Remolcados para Servicios Especiales (Cartoneros)]])</f>
        <v>757</v>
      </c>
      <c r="BD3" s="81">
        <f>+'MIT Da'!BD3+'SAR Da'!BD3+'URQ Da'!BD3+'ROC Da'!BD3+'SM Da'!BD3+'BN Da'!BD3+'BS Da'!BD3+'TDC Da'!BD3</f>
        <v>10</v>
      </c>
      <c r="BE3" s="81">
        <f>+'MIT Da'!BE3+'SAR Da'!BE3+'URQ Da'!BE3+'ROC Da'!BE3+'SM Da'!BE3+'BN Da'!BE3+'BS Da'!BE3+'TDC Da'!BE3</f>
        <v>94</v>
      </c>
      <c r="BF3" s="16"/>
    </row>
    <row r="4" spans="1:59">
      <c r="A4" s="1">
        <v>1993</v>
      </c>
      <c r="B4" s="1" t="s">
        <v>117</v>
      </c>
      <c r="C4" s="12">
        <f>+'MIT Da'!C4+'SAR Da'!C4+'URQ Da'!C4+'ROC Da'!C4+'SM Da'!C4+'BN Da'!C4+'BS Da'!C4+'TDC Da'!C4</f>
        <v>147.21299999999999</v>
      </c>
      <c r="D4" s="12">
        <f>+'MIT Da'!D4+'SAR Da'!D4+'URQ Da'!D4+'ROC Da'!D4+'SM Da'!D4+'BN Da'!D4+'BS Da'!D4+'TDC Da'!D4</f>
        <v>444.30600000000004</v>
      </c>
      <c r="E4" s="12">
        <f>+'MIT Da'!E4+'SAR Da'!E4+'URQ Da'!E4+'ROC Da'!E4+'SM Da'!E4+'BN Da'!E4+'BS Da'!E4+'TDC Da'!E4</f>
        <v>0</v>
      </c>
      <c r="F4" s="12">
        <f>+'MIT Da'!F4+'SAR Da'!F4+'URQ Da'!F4+'ROC Da'!F4+'SM Da'!F4+'BN Da'!F4+'BS Da'!F4+'TDC Da'!F4</f>
        <v>160.87363999999999</v>
      </c>
      <c r="G4" s="12">
        <f>+'MIT Da'!G4+'SAR Da'!G4+'URQ Da'!G4+'ROC Da'!G4+'SM Da'!G4+'BN Da'!G4+'BS Da'!G4+'TDC Da'!G4</f>
        <v>752.39264000000003</v>
      </c>
      <c r="H4" s="12">
        <f>+'MIT Da'!H4+'SAR Da'!H4+'URQ Da'!H4+'ROC Da'!H4+'SM Da'!H4+'BN Da'!H4+'BS Da'!H4+'TDC Da'!H4</f>
        <v>752.39264000000003</v>
      </c>
      <c r="I4" s="12">
        <f>+'MIT Da'!I4+'SAR Da'!I4+'URQ Da'!I4+'ROC Da'!I4+'SM Da'!I4+'BN Da'!I4+'BS Da'!I4+'TDC Da'!I4</f>
        <v>927.77611000000013</v>
      </c>
      <c r="J4" s="12">
        <f>+'MIT Da'!J4+'SAR Da'!J4+'URQ Da'!J4+'ROC Da'!J4+'SM Da'!J4+'BN Da'!J4+'BS Da'!J4+'TDC Da'!J4</f>
        <v>1060.415</v>
      </c>
      <c r="K4" s="12">
        <f>+'MIT Da'!K4+'SAR Da'!K4+'URQ Da'!K4+'ROC Da'!K4+'SM Da'!K4+'BN Da'!K4+'BS Da'!K4+'TDC Da'!K4</f>
        <v>54.516999999999996</v>
      </c>
      <c r="L4" s="12">
        <f>+'MIT Da'!L4+'SAR Da'!L4+'URQ Da'!L4+'ROC Da'!L4+'SM Da'!L4+'BN Da'!L4+'BS Da'!L4+'TDC Da'!L4</f>
        <v>348.89300000000003</v>
      </c>
      <c r="M4" s="12">
        <f>+'MIT Da'!M4+'SAR Da'!M4+'URQ Da'!M4+'ROC Da'!M4+'SM Da'!M4+'BN Da'!M4+'BS Da'!M4+'TDC Da'!M4</f>
        <v>20.274999999999999</v>
      </c>
      <c r="N4" s="12">
        <f>+'MIT Da'!N4+'SAR Da'!N4+'URQ Da'!N4+'ROC Da'!N4+'SM Da'!N4+'BN Da'!N4+'BS Da'!N4+'TDC Da'!N4</f>
        <v>1409.308</v>
      </c>
      <c r="O4" s="12">
        <f>+'MIT Da'!O4+'SAR Da'!O4+'URQ Da'!O4+'ROC Da'!O4+'SM Da'!O4+'BN Da'!O4+'BS Da'!O4+'TDC Da'!O4</f>
        <v>1409.308</v>
      </c>
      <c r="P4" s="81">
        <f>+'MIT Da'!P4+'SAR Da'!P4+'URQ Da'!P4+'ROC Da'!P4+'SM Da'!P4+'BN Da'!P4+'BS Da'!P4+'TDC Da'!P4</f>
        <v>194</v>
      </c>
      <c r="Q4" s="81">
        <f>+'MIT Da'!Q4+'SAR Da'!Q4+'URQ Da'!Q4+'ROC Da'!Q4+'SM Da'!Q4+'BN Da'!Q4+'BS Da'!Q4+'TDC Da'!Q4</f>
        <v>56</v>
      </c>
      <c r="R4" s="81">
        <f>+'MIT Da'!R4+'SAR Da'!R4+'URQ Da'!R4+'ROC Da'!R4+'SM Da'!R4+'BN Da'!R4+'BS Da'!R4+'TDC Da'!R4</f>
        <v>10</v>
      </c>
      <c r="S4" s="81">
        <f>+'MIT Da'!S4+'SAR Da'!S4+'URQ Da'!S4+'ROC Da'!S4+'SM Da'!S4+'BN Da'!S4+'BS Da'!S4+'TDC Da'!S4</f>
        <v>260</v>
      </c>
      <c r="T4" s="81">
        <f>+'MIT Da'!T4+'SAR Da'!T4+'URQ Da'!T4+'ROC Da'!T4+'SM Da'!T4+'BN Da'!T4+'BS Da'!T4+'TDC Da'!T4</f>
        <v>138</v>
      </c>
      <c r="U4" s="81">
        <f>+'MIT Da'!U4+'SAR Da'!U4+'URQ Da'!U4+'ROC Da'!U4+'SM Da'!U4+'BN Da'!U4+'BS Da'!U4+'TDC Da'!U4</f>
        <v>392</v>
      </c>
      <c r="V4" s="81">
        <f>+'MIT Da'!V4+'SAR Da'!V4+'URQ Da'!V4+'ROC Da'!V4+'SM Da'!V4+'BN Da'!V4+'BS Da'!V4+'TDC Da'!V4</f>
        <v>11</v>
      </c>
      <c r="W4" s="81">
        <f>+'MIT Da'!W4+'SAR Da'!W4+'URQ Da'!W4+'ROC Da'!W4+'SM Da'!W4+'BN Da'!W4+'BS Da'!W4+'TDC Da'!W4</f>
        <v>116</v>
      </c>
      <c r="X4" s="81">
        <f>+'MIT Da'!X4+'SAR Da'!X4+'URQ Da'!X4+'ROC Da'!X4+'SM Da'!X4+'BN Da'!X4+'BS Da'!X4+'TDC Da'!X4</f>
        <v>4</v>
      </c>
      <c r="Y4" s="81">
        <f>+'MIT Da'!Y4+'SAR Da'!Y4+'URQ Da'!Y4+'ROC Da'!Y4+'SM Da'!Y4+'BN Da'!Y4+'BS Da'!Y4+'TDC Da'!Y4</f>
        <v>661</v>
      </c>
      <c r="Z4" s="81">
        <f>+'MIT Da'!Z4+'SAR Da'!Z4+'URQ Da'!Z4+'ROC Da'!Z4+'SM Da'!Z4+'BN Da'!Z4+'BS Da'!Z4+'TDC Da'!Z4</f>
        <v>146</v>
      </c>
      <c r="AA4" s="81">
        <f>+'MIT Da'!AA4+'SAR Da'!AA4+'URQ Da'!AA4+'ROC Da'!AA4+'SM Da'!AA4+'BN Da'!AA4+'BS Da'!AA4+'TDC Da'!AA4</f>
        <v>95</v>
      </c>
      <c r="AB4" s="81">
        <f>+'MIT Da'!AB4+'SAR Da'!AB4+'URQ Da'!AB4+'ROC Da'!AB4+'SM Da'!AB4+'BN Da'!AB4+'BS Da'!AB4+'TDC Da'!AB4</f>
        <v>661</v>
      </c>
      <c r="AC4" s="81">
        <f>+'MIT Da'!AC4+'SAR Da'!AC4+'URQ Da'!AC4+'ROC Da'!AC4+'SM Da'!AC4+'BN Da'!AC4+'BS Da'!AC4+'TDC Da'!AC4</f>
        <v>902</v>
      </c>
      <c r="AD4" s="81">
        <f>+'MIT Da'!AD4+'SAR Da'!AD4+'URQ Da'!AD4+'ROC Da'!AD4+'SM Da'!AD4+'BN Da'!AD4+'BS Da'!AD4+'TDC Da'!AD4</f>
        <v>54</v>
      </c>
      <c r="AE4" s="81">
        <f>+'MIT Da'!AE4+'SAR Da'!AE4+'URQ Da'!AE4+'ROC Da'!AE4+'SM Da'!AE4+'BN Da'!AE4+'BS Da'!AE4+'TDC Da'!AE4</f>
        <v>81</v>
      </c>
      <c r="AF4" s="81">
        <f>+'MIT Da'!AF4+'SAR Da'!AF4+'URQ Da'!AF4+'ROC Da'!AF4+'SM Da'!AF4+'BN Da'!AF4+'BS Da'!AF4+'TDC Da'!AF4</f>
        <v>397</v>
      </c>
      <c r="AG4" s="81">
        <f>+'MIT Da'!AG4+'SAR Da'!AG4+'URQ Da'!AG4+'ROC Da'!AG4+'SM Da'!AG4+'BN Da'!AG4+'BS Da'!AG4+'TDC Da'!AG4</f>
        <v>532</v>
      </c>
      <c r="AH4" s="12">
        <f>+'MIT Da'!AH4+'SAR Da'!AH4+'URQ Da'!AH4+'ROC Da'!AH4+'SM Da'!AH4+'BN Da'!AH4+'BS Da'!AH4+'TDC Da'!AH4</f>
        <v>264.22699999999998</v>
      </c>
      <c r="AI4" s="12">
        <f>+'MIT Da'!AI4+'SAR Da'!AI4+'URQ Da'!AI4+'ROC Da'!AI4+'SM Da'!AI4+'BN Da'!AI4+'BS Da'!AI4+'TDC Da'!AI4</f>
        <v>2.4</v>
      </c>
      <c r="AJ4" s="12">
        <f>+'MIT Da'!AJ4+'SAR Da'!AJ4+'URQ Da'!AJ4+'ROC Da'!AJ4+'SM Da'!AJ4+'BN Da'!AJ4+'BS Da'!AJ4+'TDC Da'!AJ4</f>
        <v>498.71500000000003</v>
      </c>
      <c r="AK4" s="12">
        <f>+'MIT Da'!AK4+'SAR Da'!AK4+'URQ Da'!AK4+'ROC Da'!AK4+'SM Da'!AK4+'BN Da'!AK4+'BS Da'!AK4+'TDC Da'!AK4</f>
        <v>765.34199999999998</v>
      </c>
      <c r="AL4" s="81">
        <f>+'MIT Da'!AL4+'SAR Da'!AL4+'URQ Da'!AL4+'ROC Da'!AL4+'SM Da'!AL4+'BN Da'!AL4+'BS Da'!AL4+'TDC Da'!AL4</f>
        <v>9</v>
      </c>
      <c r="AM4" s="81">
        <f>+'MIT Da'!AM4+'SAR Da'!AM4+'URQ Da'!AM4+'ROC Da'!AM4+'SM Da'!AM4+'BN Da'!AM4+'BS Da'!AM4+'TDC Da'!AM4</f>
        <v>57</v>
      </c>
      <c r="AN4" s="81">
        <f>+'MIT Da'!AN4+'SAR Da'!AN4+'URQ Da'!AN4+'ROC Da'!AN4+'SM Da'!AN4+'BN Da'!AN4+'BS Da'!AN4+'TDC Da'!AN4</f>
        <v>82</v>
      </c>
      <c r="AO4" s="81">
        <f>+'MIT Da'!AO4+'SAR Da'!AO4+'URQ Da'!AO4+'ROC Da'!AO4+'SM Da'!AO4+'BN Da'!AO4+'BS Da'!AO4+'TDC Da'!AO4</f>
        <v>148</v>
      </c>
      <c r="AP4" s="81">
        <f>+'MIT Da'!AP4+'SAR Da'!AP4+'URQ Da'!AP4+'ROC Da'!AP4+'SM Da'!AP4+'BN Da'!AP4+'BS Da'!AP4+'TDC Da'!AP4</f>
        <v>578</v>
      </c>
      <c r="AQ4" s="81">
        <f>+'MIT Da'!AQ4+'SAR Da'!AQ4+'URQ Da'!AQ4+'ROC Da'!AQ4+'SM Da'!AQ4+'BN Da'!AQ4+'BS Da'!AQ4+'TDC Da'!AQ4</f>
        <v>341</v>
      </c>
      <c r="AR4" s="81">
        <f>+'MIT Da'!AR4+'SAR Da'!AR4+'URQ Da'!AR4+'ROC Da'!AR4+'SM Da'!AR4+'BN Da'!AR4+'BS Da'!AR4+'TDC Da'!AR4</f>
        <v>39</v>
      </c>
      <c r="AS4" s="81">
        <f>+SUM(RED_InfraMR[[#This Row],[B.02.1 - Parque de Coches Eléctricos Motrices]:[B.02.3 - Parque de Coches Eléctricos Motrices Tipo R]])</f>
        <v>958</v>
      </c>
      <c r="AT4" s="81">
        <f>+'MIT Da'!AT4+'SAR Da'!AT4+'URQ Da'!AT4+'ROC Da'!AT4+'SM Da'!AT4+'BN Da'!AT4+'BS Da'!AT4+'TDC Da'!AT4</f>
        <v>0</v>
      </c>
      <c r="AU4" s="81">
        <f>+'MIT Da'!AU4+'SAR Da'!AU4+'URQ Da'!AU4+'ROC Da'!AU4+'SM Da'!AU4+'BN Da'!AU4+'BS Da'!AU4+'TDC Da'!AU4</f>
        <v>6</v>
      </c>
      <c r="AV4" s="81">
        <f>+'MIT Da'!AV4+'SAR Da'!AV4+'URQ Da'!AV4+'ROC Da'!AV4+'SM Da'!AV4+'BN Da'!AV4+'BS Da'!AV4+'TDC Da'!AV4</f>
        <v>10</v>
      </c>
      <c r="AW4" s="81">
        <f>+SUM(RED_InfraMR[[#This Row],[B.03.1 - Parque de Coches Motores Motrices Remolcados]:[B.03.3 - Parque de Coches Motores Motrices Cabina]])</f>
        <v>16</v>
      </c>
      <c r="AX4" s="81">
        <f>+'MIT Da'!AX4+'SAR Da'!AX4+'URQ Da'!AX4+'ROC Da'!AX4+'SM Da'!AX4+'BN Da'!AX4+'BS Da'!AX4+'TDC Da'!AX4</f>
        <v>427</v>
      </c>
      <c r="AY4" s="81">
        <f>+'MIT Da'!AY4+'SAR Da'!AY4+'URQ Da'!AY4+'ROC Da'!AY4+'SM Da'!AY4+'BN Da'!AY4+'BS Da'!AY4+'TDC Da'!AY4</f>
        <v>165</v>
      </c>
      <c r="AZ4" s="81">
        <f>+'MIT Da'!AZ4+'SAR Da'!AZ4+'URQ Da'!AZ4+'ROC Da'!AZ4+'SM Da'!AZ4+'BN Da'!AZ4+'BS Da'!AZ4+'TDC Da'!AZ4</f>
        <v>15</v>
      </c>
      <c r="BA4" s="81">
        <f>+'MIT Da'!BA4+'SAR Da'!BA4+'URQ Da'!BA4+'ROC Da'!BA4+'SM Da'!BA4+'BN Da'!BA4+'BS Da'!BA4+'TDC Da'!BA4</f>
        <v>150</v>
      </c>
      <c r="BB4" s="81">
        <f>+'MIT Da'!BB4+'SAR Da'!BB4+'URQ Da'!BB4+'ROC Da'!BB4+'SM Da'!BB4+'BN Da'!BB4+'BS Da'!BB4+'TDC Da'!BB4</f>
        <v>0</v>
      </c>
      <c r="BC4" s="81">
        <f>+SUM(RED_InfraMR[[#This Row],[B.04.1 - Parque de Coches Remolcados Clase Unica]:[B.04.5 - Parque de Coches Remolcados para Servicios Especiales (Cartoneros)]])</f>
        <v>757</v>
      </c>
      <c r="BD4" s="81">
        <f>+'MIT Da'!BD4+'SAR Da'!BD4+'URQ Da'!BD4+'ROC Da'!BD4+'SM Da'!BD4+'BN Da'!BD4+'BS Da'!BD4+'TDC Da'!BD4</f>
        <v>10</v>
      </c>
      <c r="BE4" s="81">
        <f>+'MIT Da'!BE4+'SAR Da'!BE4+'URQ Da'!BE4+'ROC Da'!BE4+'SM Da'!BE4+'BN Da'!BE4+'BS Da'!BE4+'TDC Da'!BE4</f>
        <v>94</v>
      </c>
      <c r="BF4" s="16"/>
    </row>
    <row r="5" spans="1:59">
      <c r="A5" s="1">
        <v>1993</v>
      </c>
      <c r="B5" s="1" t="s">
        <v>118</v>
      </c>
      <c r="C5" s="12">
        <f>+'MIT Da'!C5+'SAR Da'!C5+'URQ Da'!C5+'ROC Da'!C5+'SM Da'!C5+'BN Da'!C5+'BS Da'!C5+'TDC Da'!C5</f>
        <v>147.21299999999999</v>
      </c>
      <c r="D5" s="12">
        <f>+'MIT Da'!D5+'SAR Da'!D5+'URQ Da'!D5+'ROC Da'!D5+'SM Da'!D5+'BN Da'!D5+'BS Da'!D5+'TDC Da'!D5</f>
        <v>444.30600000000004</v>
      </c>
      <c r="E5" s="12">
        <f>+'MIT Da'!E5+'SAR Da'!E5+'URQ Da'!E5+'ROC Da'!E5+'SM Da'!E5+'BN Da'!E5+'BS Da'!E5+'TDC Da'!E5</f>
        <v>0</v>
      </c>
      <c r="F5" s="12">
        <f>+'MIT Da'!F5+'SAR Da'!F5+'URQ Da'!F5+'ROC Da'!F5+'SM Da'!F5+'BN Da'!F5+'BS Da'!F5+'TDC Da'!F5</f>
        <v>160.87363999999999</v>
      </c>
      <c r="G5" s="12">
        <f>+'MIT Da'!G5+'SAR Da'!G5+'URQ Da'!G5+'ROC Da'!G5+'SM Da'!G5+'BN Da'!G5+'BS Da'!G5+'TDC Da'!G5</f>
        <v>752.39264000000003</v>
      </c>
      <c r="H5" s="12">
        <f>+'MIT Da'!H5+'SAR Da'!H5+'URQ Da'!H5+'ROC Da'!H5+'SM Da'!H5+'BN Da'!H5+'BS Da'!H5+'TDC Da'!H5</f>
        <v>752.39264000000003</v>
      </c>
      <c r="I5" s="12">
        <f>+'MIT Da'!I5+'SAR Da'!I5+'URQ Da'!I5+'ROC Da'!I5+'SM Da'!I5+'BN Da'!I5+'BS Da'!I5+'TDC Da'!I5</f>
        <v>927.77611000000013</v>
      </c>
      <c r="J5" s="12">
        <f>+'MIT Da'!J5+'SAR Da'!J5+'URQ Da'!J5+'ROC Da'!J5+'SM Da'!J5+'BN Da'!J5+'BS Da'!J5+'TDC Da'!J5</f>
        <v>1060.415</v>
      </c>
      <c r="K5" s="12">
        <f>+'MIT Da'!K5+'SAR Da'!K5+'URQ Da'!K5+'ROC Da'!K5+'SM Da'!K5+'BN Da'!K5+'BS Da'!K5+'TDC Da'!K5</f>
        <v>54.516999999999996</v>
      </c>
      <c r="L5" s="12">
        <f>+'MIT Da'!L5+'SAR Da'!L5+'URQ Da'!L5+'ROC Da'!L5+'SM Da'!L5+'BN Da'!L5+'BS Da'!L5+'TDC Da'!L5</f>
        <v>348.89300000000003</v>
      </c>
      <c r="M5" s="12">
        <f>+'MIT Da'!M5+'SAR Da'!M5+'URQ Da'!M5+'ROC Da'!M5+'SM Da'!M5+'BN Da'!M5+'BS Da'!M5+'TDC Da'!M5</f>
        <v>20.274999999999999</v>
      </c>
      <c r="N5" s="12">
        <f>+'MIT Da'!N5+'SAR Da'!N5+'URQ Da'!N5+'ROC Da'!N5+'SM Da'!N5+'BN Da'!N5+'BS Da'!N5+'TDC Da'!N5</f>
        <v>1409.308</v>
      </c>
      <c r="O5" s="12">
        <f>+'MIT Da'!O5+'SAR Da'!O5+'URQ Da'!O5+'ROC Da'!O5+'SM Da'!O5+'BN Da'!O5+'BS Da'!O5+'TDC Da'!O5</f>
        <v>1409.308</v>
      </c>
      <c r="P5" s="81">
        <f>+'MIT Da'!P5+'SAR Da'!P5+'URQ Da'!P5+'ROC Da'!P5+'SM Da'!P5+'BN Da'!P5+'BS Da'!P5+'TDC Da'!P5</f>
        <v>194</v>
      </c>
      <c r="Q5" s="81">
        <f>+'MIT Da'!Q5+'SAR Da'!Q5+'URQ Da'!Q5+'ROC Da'!Q5+'SM Da'!Q5+'BN Da'!Q5+'BS Da'!Q5+'TDC Da'!Q5</f>
        <v>56</v>
      </c>
      <c r="R5" s="81">
        <f>+'MIT Da'!R5+'SAR Da'!R5+'URQ Da'!R5+'ROC Da'!R5+'SM Da'!R5+'BN Da'!R5+'BS Da'!R5+'TDC Da'!R5</f>
        <v>10</v>
      </c>
      <c r="S5" s="81">
        <f>+'MIT Da'!S5+'SAR Da'!S5+'URQ Da'!S5+'ROC Da'!S5+'SM Da'!S5+'BN Da'!S5+'BS Da'!S5+'TDC Da'!S5</f>
        <v>260</v>
      </c>
      <c r="T5" s="81">
        <f>+'MIT Da'!T5+'SAR Da'!T5+'URQ Da'!T5+'ROC Da'!T5+'SM Da'!T5+'BN Da'!T5+'BS Da'!T5+'TDC Da'!T5</f>
        <v>138</v>
      </c>
      <c r="U5" s="81">
        <f>+'MIT Da'!U5+'SAR Da'!U5+'URQ Da'!U5+'ROC Da'!U5+'SM Da'!U5+'BN Da'!U5+'BS Da'!U5+'TDC Da'!U5</f>
        <v>392</v>
      </c>
      <c r="V5" s="81">
        <f>+'MIT Da'!V5+'SAR Da'!V5+'URQ Da'!V5+'ROC Da'!V5+'SM Da'!V5+'BN Da'!V5+'BS Da'!V5+'TDC Da'!V5</f>
        <v>11</v>
      </c>
      <c r="W5" s="81">
        <f>+'MIT Da'!W5+'SAR Da'!W5+'URQ Da'!W5+'ROC Da'!W5+'SM Da'!W5+'BN Da'!W5+'BS Da'!W5+'TDC Da'!W5</f>
        <v>116</v>
      </c>
      <c r="X5" s="81">
        <f>+'MIT Da'!X5+'SAR Da'!X5+'URQ Da'!X5+'ROC Da'!X5+'SM Da'!X5+'BN Da'!X5+'BS Da'!X5+'TDC Da'!X5</f>
        <v>4</v>
      </c>
      <c r="Y5" s="81">
        <f>+'MIT Da'!Y5+'SAR Da'!Y5+'URQ Da'!Y5+'ROC Da'!Y5+'SM Da'!Y5+'BN Da'!Y5+'BS Da'!Y5+'TDC Da'!Y5</f>
        <v>661</v>
      </c>
      <c r="Z5" s="81">
        <f>+'MIT Da'!Z5+'SAR Da'!Z5+'URQ Da'!Z5+'ROC Da'!Z5+'SM Da'!Z5+'BN Da'!Z5+'BS Da'!Z5+'TDC Da'!Z5</f>
        <v>146</v>
      </c>
      <c r="AA5" s="81">
        <f>+'MIT Da'!AA5+'SAR Da'!AA5+'URQ Da'!AA5+'ROC Da'!AA5+'SM Da'!AA5+'BN Da'!AA5+'BS Da'!AA5+'TDC Da'!AA5</f>
        <v>95</v>
      </c>
      <c r="AB5" s="81">
        <f>+'MIT Da'!AB5+'SAR Da'!AB5+'URQ Da'!AB5+'ROC Da'!AB5+'SM Da'!AB5+'BN Da'!AB5+'BS Da'!AB5+'TDC Da'!AB5</f>
        <v>661</v>
      </c>
      <c r="AC5" s="81">
        <f>+'MIT Da'!AC5+'SAR Da'!AC5+'URQ Da'!AC5+'ROC Da'!AC5+'SM Da'!AC5+'BN Da'!AC5+'BS Da'!AC5+'TDC Da'!AC5</f>
        <v>902</v>
      </c>
      <c r="AD5" s="81">
        <f>+'MIT Da'!AD5+'SAR Da'!AD5+'URQ Da'!AD5+'ROC Da'!AD5+'SM Da'!AD5+'BN Da'!AD5+'BS Da'!AD5+'TDC Da'!AD5</f>
        <v>54</v>
      </c>
      <c r="AE5" s="81">
        <f>+'MIT Da'!AE5+'SAR Da'!AE5+'URQ Da'!AE5+'ROC Da'!AE5+'SM Da'!AE5+'BN Da'!AE5+'BS Da'!AE5+'TDC Da'!AE5</f>
        <v>81</v>
      </c>
      <c r="AF5" s="81">
        <f>+'MIT Da'!AF5+'SAR Da'!AF5+'URQ Da'!AF5+'ROC Da'!AF5+'SM Da'!AF5+'BN Da'!AF5+'BS Da'!AF5+'TDC Da'!AF5</f>
        <v>397</v>
      </c>
      <c r="AG5" s="81">
        <f>+'MIT Da'!AG5+'SAR Da'!AG5+'URQ Da'!AG5+'ROC Da'!AG5+'SM Da'!AG5+'BN Da'!AG5+'BS Da'!AG5+'TDC Da'!AG5</f>
        <v>532</v>
      </c>
      <c r="AH5" s="12">
        <f>+'MIT Da'!AH5+'SAR Da'!AH5+'URQ Da'!AH5+'ROC Da'!AH5+'SM Da'!AH5+'BN Da'!AH5+'BS Da'!AH5+'TDC Da'!AH5</f>
        <v>264.22699999999998</v>
      </c>
      <c r="AI5" s="12">
        <f>+'MIT Da'!AI5+'SAR Da'!AI5+'URQ Da'!AI5+'ROC Da'!AI5+'SM Da'!AI5+'BN Da'!AI5+'BS Da'!AI5+'TDC Da'!AI5</f>
        <v>2.4</v>
      </c>
      <c r="AJ5" s="12">
        <f>+'MIT Da'!AJ5+'SAR Da'!AJ5+'URQ Da'!AJ5+'ROC Da'!AJ5+'SM Da'!AJ5+'BN Da'!AJ5+'BS Da'!AJ5+'TDC Da'!AJ5</f>
        <v>498.71500000000003</v>
      </c>
      <c r="AK5" s="12">
        <f>+'MIT Da'!AK5+'SAR Da'!AK5+'URQ Da'!AK5+'ROC Da'!AK5+'SM Da'!AK5+'BN Da'!AK5+'BS Da'!AK5+'TDC Da'!AK5</f>
        <v>765.34199999999998</v>
      </c>
      <c r="AL5" s="81">
        <f>+'MIT Da'!AL5+'SAR Da'!AL5+'URQ Da'!AL5+'ROC Da'!AL5+'SM Da'!AL5+'BN Da'!AL5+'BS Da'!AL5+'TDC Da'!AL5</f>
        <v>9</v>
      </c>
      <c r="AM5" s="81">
        <f>+'MIT Da'!AM5+'SAR Da'!AM5+'URQ Da'!AM5+'ROC Da'!AM5+'SM Da'!AM5+'BN Da'!AM5+'BS Da'!AM5+'TDC Da'!AM5</f>
        <v>57</v>
      </c>
      <c r="AN5" s="81">
        <f>+'MIT Da'!AN5+'SAR Da'!AN5+'URQ Da'!AN5+'ROC Da'!AN5+'SM Da'!AN5+'BN Da'!AN5+'BS Da'!AN5+'TDC Da'!AN5</f>
        <v>82</v>
      </c>
      <c r="AO5" s="81">
        <f>+'MIT Da'!AO5+'SAR Da'!AO5+'URQ Da'!AO5+'ROC Da'!AO5+'SM Da'!AO5+'BN Da'!AO5+'BS Da'!AO5+'TDC Da'!AO5</f>
        <v>148</v>
      </c>
      <c r="AP5" s="81">
        <f>+'MIT Da'!AP5+'SAR Da'!AP5+'URQ Da'!AP5+'ROC Da'!AP5+'SM Da'!AP5+'BN Da'!AP5+'BS Da'!AP5+'TDC Da'!AP5</f>
        <v>578</v>
      </c>
      <c r="AQ5" s="81">
        <f>+'MIT Da'!AQ5+'SAR Da'!AQ5+'URQ Da'!AQ5+'ROC Da'!AQ5+'SM Da'!AQ5+'BN Da'!AQ5+'BS Da'!AQ5+'TDC Da'!AQ5</f>
        <v>341</v>
      </c>
      <c r="AR5" s="81">
        <f>+'MIT Da'!AR5+'SAR Da'!AR5+'URQ Da'!AR5+'ROC Da'!AR5+'SM Da'!AR5+'BN Da'!AR5+'BS Da'!AR5+'TDC Da'!AR5</f>
        <v>39</v>
      </c>
      <c r="AS5" s="81">
        <f>+SUM(RED_InfraMR[[#This Row],[B.02.1 - Parque de Coches Eléctricos Motrices]:[B.02.3 - Parque de Coches Eléctricos Motrices Tipo R]])</f>
        <v>958</v>
      </c>
      <c r="AT5" s="81">
        <f>+'MIT Da'!AT5+'SAR Da'!AT5+'URQ Da'!AT5+'ROC Da'!AT5+'SM Da'!AT5+'BN Da'!AT5+'BS Da'!AT5+'TDC Da'!AT5</f>
        <v>0</v>
      </c>
      <c r="AU5" s="81">
        <f>+'MIT Da'!AU5+'SAR Da'!AU5+'URQ Da'!AU5+'ROC Da'!AU5+'SM Da'!AU5+'BN Da'!AU5+'BS Da'!AU5+'TDC Da'!AU5</f>
        <v>6</v>
      </c>
      <c r="AV5" s="81">
        <f>+'MIT Da'!AV5+'SAR Da'!AV5+'URQ Da'!AV5+'ROC Da'!AV5+'SM Da'!AV5+'BN Da'!AV5+'BS Da'!AV5+'TDC Da'!AV5</f>
        <v>10</v>
      </c>
      <c r="AW5" s="81">
        <f>+SUM(RED_InfraMR[[#This Row],[B.03.1 - Parque de Coches Motores Motrices Remolcados]:[B.03.3 - Parque de Coches Motores Motrices Cabina]])</f>
        <v>16</v>
      </c>
      <c r="AX5" s="81">
        <f>+'MIT Da'!AX5+'SAR Da'!AX5+'URQ Da'!AX5+'ROC Da'!AX5+'SM Da'!AX5+'BN Da'!AX5+'BS Da'!AX5+'TDC Da'!AX5</f>
        <v>427</v>
      </c>
      <c r="AY5" s="81">
        <f>+'MIT Da'!AY5+'SAR Da'!AY5+'URQ Da'!AY5+'ROC Da'!AY5+'SM Da'!AY5+'BN Da'!AY5+'BS Da'!AY5+'TDC Da'!AY5</f>
        <v>165</v>
      </c>
      <c r="AZ5" s="81">
        <f>+'MIT Da'!AZ5+'SAR Da'!AZ5+'URQ Da'!AZ5+'ROC Da'!AZ5+'SM Da'!AZ5+'BN Da'!AZ5+'BS Da'!AZ5+'TDC Da'!AZ5</f>
        <v>15</v>
      </c>
      <c r="BA5" s="81">
        <f>+'MIT Da'!BA5+'SAR Da'!BA5+'URQ Da'!BA5+'ROC Da'!BA5+'SM Da'!BA5+'BN Da'!BA5+'BS Da'!BA5+'TDC Da'!BA5</f>
        <v>150</v>
      </c>
      <c r="BB5" s="81">
        <f>+'MIT Da'!BB5+'SAR Da'!BB5+'URQ Da'!BB5+'ROC Da'!BB5+'SM Da'!BB5+'BN Da'!BB5+'BS Da'!BB5+'TDC Da'!BB5</f>
        <v>0</v>
      </c>
      <c r="BC5" s="81">
        <f>+SUM(RED_InfraMR[[#This Row],[B.04.1 - Parque de Coches Remolcados Clase Unica]:[B.04.5 - Parque de Coches Remolcados para Servicios Especiales (Cartoneros)]])</f>
        <v>757</v>
      </c>
      <c r="BD5" s="81">
        <f>+'MIT Da'!BD5+'SAR Da'!BD5+'URQ Da'!BD5+'ROC Da'!BD5+'SM Da'!BD5+'BN Da'!BD5+'BS Da'!BD5+'TDC Da'!BD5</f>
        <v>10</v>
      </c>
      <c r="BE5" s="81">
        <f>+'MIT Da'!BE5+'SAR Da'!BE5+'URQ Da'!BE5+'ROC Da'!BE5+'SM Da'!BE5+'BN Da'!BE5+'BS Da'!BE5+'TDC Da'!BE5</f>
        <v>94</v>
      </c>
      <c r="BF5" s="16"/>
    </row>
    <row r="6" spans="1:59">
      <c r="A6" s="1">
        <v>1993</v>
      </c>
      <c r="B6" s="1" t="s">
        <v>119</v>
      </c>
      <c r="C6" s="12">
        <f>+'MIT Da'!C6+'SAR Da'!C6+'URQ Da'!C6+'ROC Da'!C6+'SM Da'!C6+'BN Da'!C6+'BS Da'!C6+'TDC Da'!C6</f>
        <v>147.21299999999999</v>
      </c>
      <c r="D6" s="12">
        <f>+'MIT Da'!D6+'SAR Da'!D6+'URQ Da'!D6+'ROC Da'!D6+'SM Da'!D6+'BN Da'!D6+'BS Da'!D6+'TDC Da'!D6</f>
        <v>444.30600000000004</v>
      </c>
      <c r="E6" s="12">
        <f>+'MIT Da'!E6+'SAR Da'!E6+'URQ Da'!E6+'ROC Da'!E6+'SM Da'!E6+'BN Da'!E6+'BS Da'!E6+'TDC Da'!E6</f>
        <v>0</v>
      </c>
      <c r="F6" s="12">
        <f>+'MIT Da'!F6+'SAR Da'!F6+'URQ Da'!F6+'ROC Da'!F6+'SM Da'!F6+'BN Da'!F6+'BS Da'!F6+'TDC Da'!F6</f>
        <v>160.87363999999999</v>
      </c>
      <c r="G6" s="12">
        <f>+'MIT Da'!G6+'SAR Da'!G6+'URQ Da'!G6+'ROC Da'!G6+'SM Da'!G6+'BN Da'!G6+'BS Da'!G6+'TDC Da'!G6</f>
        <v>752.39264000000003</v>
      </c>
      <c r="H6" s="12">
        <f>+'MIT Da'!H6+'SAR Da'!H6+'URQ Da'!H6+'ROC Da'!H6+'SM Da'!H6+'BN Da'!H6+'BS Da'!H6+'TDC Da'!H6</f>
        <v>752.39264000000003</v>
      </c>
      <c r="I6" s="12">
        <f>+'MIT Da'!I6+'SAR Da'!I6+'URQ Da'!I6+'ROC Da'!I6+'SM Da'!I6+'BN Da'!I6+'BS Da'!I6+'TDC Da'!I6</f>
        <v>927.77611000000013</v>
      </c>
      <c r="J6" s="12">
        <f>+'MIT Da'!J6+'SAR Da'!J6+'URQ Da'!J6+'ROC Da'!J6+'SM Da'!J6+'BN Da'!J6+'BS Da'!J6+'TDC Da'!J6</f>
        <v>1060.415</v>
      </c>
      <c r="K6" s="12">
        <f>+'MIT Da'!K6+'SAR Da'!K6+'URQ Da'!K6+'ROC Da'!K6+'SM Da'!K6+'BN Da'!K6+'BS Da'!K6+'TDC Da'!K6</f>
        <v>54.516999999999996</v>
      </c>
      <c r="L6" s="12">
        <f>+'MIT Da'!L6+'SAR Da'!L6+'URQ Da'!L6+'ROC Da'!L6+'SM Da'!L6+'BN Da'!L6+'BS Da'!L6+'TDC Da'!L6</f>
        <v>348.89300000000003</v>
      </c>
      <c r="M6" s="12">
        <f>+'MIT Da'!M6+'SAR Da'!M6+'URQ Da'!M6+'ROC Da'!M6+'SM Da'!M6+'BN Da'!M6+'BS Da'!M6+'TDC Da'!M6</f>
        <v>20.274999999999999</v>
      </c>
      <c r="N6" s="12">
        <f>+'MIT Da'!N6+'SAR Da'!N6+'URQ Da'!N6+'ROC Da'!N6+'SM Da'!N6+'BN Da'!N6+'BS Da'!N6+'TDC Da'!N6</f>
        <v>1409.308</v>
      </c>
      <c r="O6" s="12">
        <f>+'MIT Da'!O6+'SAR Da'!O6+'URQ Da'!O6+'ROC Da'!O6+'SM Da'!O6+'BN Da'!O6+'BS Da'!O6+'TDC Da'!O6</f>
        <v>1409.308</v>
      </c>
      <c r="P6" s="81">
        <f>+'MIT Da'!P6+'SAR Da'!P6+'URQ Da'!P6+'ROC Da'!P6+'SM Da'!P6+'BN Da'!P6+'BS Da'!P6+'TDC Da'!P6</f>
        <v>194</v>
      </c>
      <c r="Q6" s="81">
        <f>+'MIT Da'!Q6+'SAR Da'!Q6+'URQ Da'!Q6+'ROC Da'!Q6+'SM Da'!Q6+'BN Da'!Q6+'BS Da'!Q6+'TDC Da'!Q6</f>
        <v>56</v>
      </c>
      <c r="R6" s="81">
        <f>+'MIT Da'!R6+'SAR Da'!R6+'URQ Da'!R6+'ROC Da'!R6+'SM Da'!R6+'BN Da'!R6+'BS Da'!R6+'TDC Da'!R6</f>
        <v>10</v>
      </c>
      <c r="S6" s="81">
        <f>+'MIT Da'!S6+'SAR Da'!S6+'URQ Da'!S6+'ROC Da'!S6+'SM Da'!S6+'BN Da'!S6+'BS Da'!S6+'TDC Da'!S6</f>
        <v>260</v>
      </c>
      <c r="T6" s="81">
        <f>+'MIT Da'!T6+'SAR Da'!T6+'URQ Da'!T6+'ROC Da'!T6+'SM Da'!T6+'BN Da'!T6+'BS Da'!T6+'TDC Da'!T6</f>
        <v>138</v>
      </c>
      <c r="U6" s="81">
        <f>+'MIT Da'!U6+'SAR Da'!U6+'URQ Da'!U6+'ROC Da'!U6+'SM Da'!U6+'BN Da'!U6+'BS Da'!U6+'TDC Da'!U6</f>
        <v>392</v>
      </c>
      <c r="V6" s="81">
        <f>+'MIT Da'!V6+'SAR Da'!V6+'URQ Da'!V6+'ROC Da'!V6+'SM Da'!V6+'BN Da'!V6+'BS Da'!V6+'TDC Da'!V6</f>
        <v>11</v>
      </c>
      <c r="W6" s="81">
        <f>+'MIT Da'!W6+'SAR Da'!W6+'URQ Da'!W6+'ROC Da'!W6+'SM Da'!W6+'BN Da'!W6+'BS Da'!W6+'TDC Da'!W6</f>
        <v>116</v>
      </c>
      <c r="X6" s="81">
        <f>+'MIT Da'!X6+'SAR Da'!X6+'URQ Da'!X6+'ROC Da'!X6+'SM Da'!X6+'BN Da'!X6+'BS Da'!X6+'TDC Da'!X6</f>
        <v>4</v>
      </c>
      <c r="Y6" s="81">
        <f>+'MIT Da'!Y6+'SAR Da'!Y6+'URQ Da'!Y6+'ROC Da'!Y6+'SM Da'!Y6+'BN Da'!Y6+'BS Da'!Y6+'TDC Da'!Y6</f>
        <v>661</v>
      </c>
      <c r="Z6" s="81">
        <f>+'MIT Da'!Z6+'SAR Da'!Z6+'URQ Da'!Z6+'ROC Da'!Z6+'SM Da'!Z6+'BN Da'!Z6+'BS Da'!Z6+'TDC Da'!Z6</f>
        <v>146</v>
      </c>
      <c r="AA6" s="81">
        <f>+'MIT Da'!AA6+'SAR Da'!AA6+'URQ Da'!AA6+'ROC Da'!AA6+'SM Da'!AA6+'BN Da'!AA6+'BS Da'!AA6+'TDC Da'!AA6</f>
        <v>95</v>
      </c>
      <c r="AB6" s="81">
        <f>+'MIT Da'!AB6+'SAR Da'!AB6+'URQ Da'!AB6+'ROC Da'!AB6+'SM Da'!AB6+'BN Da'!AB6+'BS Da'!AB6+'TDC Da'!AB6</f>
        <v>661</v>
      </c>
      <c r="AC6" s="81">
        <f>+'MIT Da'!AC6+'SAR Da'!AC6+'URQ Da'!AC6+'ROC Da'!AC6+'SM Da'!AC6+'BN Da'!AC6+'BS Da'!AC6+'TDC Da'!AC6</f>
        <v>902</v>
      </c>
      <c r="AD6" s="81">
        <f>+'MIT Da'!AD6+'SAR Da'!AD6+'URQ Da'!AD6+'ROC Da'!AD6+'SM Da'!AD6+'BN Da'!AD6+'BS Da'!AD6+'TDC Da'!AD6</f>
        <v>54</v>
      </c>
      <c r="AE6" s="81">
        <f>+'MIT Da'!AE6+'SAR Da'!AE6+'URQ Da'!AE6+'ROC Da'!AE6+'SM Da'!AE6+'BN Da'!AE6+'BS Da'!AE6+'TDC Da'!AE6</f>
        <v>81</v>
      </c>
      <c r="AF6" s="81">
        <f>+'MIT Da'!AF6+'SAR Da'!AF6+'URQ Da'!AF6+'ROC Da'!AF6+'SM Da'!AF6+'BN Da'!AF6+'BS Da'!AF6+'TDC Da'!AF6</f>
        <v>397</v>
      </c>
      <c r="AG6" s="81">
        <f>+'MIT Da'!AG6+'SAR Da'!AG6+'URQ Da'!AG6+'ROC Da'!AG6+'SM Da'!AG6+'BN Da'!AG6+'BS Da'!AG6+'TDC Da'!AG6</f>
        <v>532</v>
      </c>
      <c r="AH6" s="12">
        <f>+'MIT Da'!AH6+'SAR Da'!AH6+'URQ Da'!AH6+'ROC Da'!AH6+'SM Da'!AH6+'BN Da'!AH6+'BS Da'!AH6+'TDC Da'!AH6</f>
        <v>264.22699999999998</v>
      </c>
      <c r="AI6" s="12">
        <f>+'MIT Da'!AI6+'SAR Da'!AI6+'URQ Da'!AI6+'ROC Da'!AI6+'SM Da'!AI6+'BN Da'!AI6+'BS Da'!AI6+'TDC Da'!AI6</f>
        <v>2.4</v>
      </c>
      <c r="AJ6" s="12">
        <f>+'MIT Da'!AJ6+'SAR Da'!AJ6+'URQ Da'!AJ6+'ROC Da'!AJ6+'SM Da'!AJ6+'BN Da'!AJ6+'BS Da'!AJ6+'TDC Da'!AJ6</f>
        <v>498.71500000000003</v>
      </c>
      <c r="AK6" s="12">
        <f>+'MIT Da'!AK6+'SAR Da'!AK6+'URQ Da'!AK6+'ROC Da'!AK6+'SM Da'!AK6+'BN Da'!AK6+'BS Da'!AK6+'TDC Da'!AK6</f>
        <v>765.34199999999998</v>
      </c>
      <c r="AL6" s="81">
        <f>+'MIT Da'!AL6+'SAR Da'!AL6+'URQ Da'!AL6+'ROC Da'!AL6+'SM Da'!AL6+'BN Da'!AL6+'BS Da'!AL6+'TDC Da'!AL6</f>
        <v>9</v>
      </c>
      <c r="AM6" s="81">
        <f>+'MIT Da'!AM6+'SAR Da'!AM6+'URQ Da'!AM6+'ROC Da'!AM6+'SM Da'!AM6+'BN Da'!AM6+'BS Da'!AM6+'TDC Da'!AM6</f>
        <v>57</v>
      </c>
      <c r="AN6" s="81">
        <f>+'MIT Da'!AN6+'SAR Da'!AN6+'URQ Da'!AN6+'ROC Da'!AN6+'SM Da'!AN6+'BN Da'!AN6+'BS Da'!AN6+'TDC Da'!AN6</f>
        <v>82</v>
      </c>
      <c r="AO6" s="81">
        <f>+'MIT Da'!AO6+'SAR Da'!AO6+'URQ Da'!AO6+'ROC Da'!AO6+'SM Da'!AO6+'BN Da'!AO6+'BS Da'!AO6+'TDC Da'!AO6</f>
        <v>148</v>
      </c>
      <c r="AP6" s="81">
        <f>+'MIT Da'!AP6+'SAR Da'!AP6+'URQ Da'!AP6+'ROC Da'!AP6+'SM Da'!AP6+'BN Da'!AP6+'BS Da'!AP6+'TDC Da'!AP6</f>
        <v>578</v>
      </c>
      <c r="AQ6" s="81">
        <f>+'MIT Da'!AQ6+'SAR Da'!AQ6+'URQ Da'!AQ6+'ROC Da'!AQ6+'SM Da'!AQ6+'BN Da'!AQ6+'BS Da'!AQ6+'TDC Da'!AQ6</f>
        <v>341</v>
      </c>
      <c r="AR6" s="81">
        <f>+'MIT Da'!AR6+'SAR Da'!AR6+'URQ Da'!AR6+'ROC Da'!AR6+'SM Da'!AR6+'BN Da'!AR6+'BS Da'!AR6+'TDC Da'!AR6</f>
        <v>39</v>
      </c>
      <c r="AS6" s="81">
        <f>+SUM(RED_InfraMR[[#This Row],[B.02.1 - Parque de Coches Eléctricos Motrices]:[B.02.3 - Parque de Coches Eléctricos Motrices Tipo R]])</f>
        <v>958</v>
      </c>
      <c r="AT6" s="81">
        <f>+'MIT Da'!AT6+'SAR Da'!AT6+'URQ Da'!AT6+'ROC Da'!AT6+'SM Da'!AT6+'BN Da'!AT6+'BS Da'!AT6+'TDC Da'!AT6</f>
        <v>0</v>
      </c>
      <c r="AU6" s="81">
        <f>+'MIT Da'!AU6+'SAR Da'!AU6+'URQ Da'!AU6+'ROC Da'!AU6+'SM Da'!AU6+'BN Da'!AU6+'BS Da'!AU6+'TDC Da'!AU6</f>
        <v>6</v>
      </c>
      <c r="AV6" s="81">
        <f>+'MIT Da'!AV6+'SAR Da'!AV6+'URQ Da'!AV6+'ROC Da'!AV6+'SM Da'!AV6+'BN Da'!AV6+'BS Da'!AV6+'TDC Da'!AV6</f>
        <v>10</v>
      </c>
      <c r="AW6" s="81">
        <f>+SUM(RED_InfraMR[[#This Row],[B.03.1 - Parque de Coches Motores Motrices Remolcados]:[B.03.3 - Parque de Coches Motores Motrices Cabina]])</f>
        <v>16</v>
      </c>
      <c r="AX6" s="81">
        <f>+'MIT Da'!AX6+'SAR Da'!AX6+'URQ Da'!AX6+'ROC Da'!AX6+'SM Da'!AX6+'BN Da'!AX6+'BS Da'!AX6+'TDC Da'!AX6</f>
        <v>427</v>
      </c>
      <c r="AY6" s="81">
        <f>+'MIT Da'!AY6+'SAR Da'!AY6+'URQ Da'!AY6+'ROC Da'!AY6+'SM Da'!AY6+'BN Da'!AY6+'BS Da'!AY6+'TDC Da'!AY6</f>
        <v>165</v>
      </c>
      <c r="AZ6" s="81">
        <f>+'MIT Da'!AZ6+'SAR Da'!AZ6+'URQ Da'!AZ6+'ROC Da'!AZ6+'SM Da'!AZ6+'BN Da'!AZ6+'BS Da'!AZ6+'TDC Da'!AZ6</f>
        <v>15</v>
      </c>
      <c r="BA6" s="81">
        <f>+'MIT Da'!BA6+'SAR Da'!BA6+'URQ Da'!BA6+'ROC Da'!BA6+'SM Da'!BA6+'BN Da'!BA6+'BS Da'!BA6+'TDC Da'!BA6</f>
        <v>150</v>
      </c>
      <c r="BB6" s="81">
        <f>+'MIT Da'!BB6+'SAR Da'!BB6+'URQ Da'!BB6+'ROC Da'!BB6+'SM Da'!BB6+'BN Da'!BB6+'BS Da'!BB6+'TDC Da'!BB6</f>
        <v>0</v>
      </c>
      <c r="BC6" s="81">
        <f>+SUM(RED_InfraMR[[#This Row],[B.04.1 - Parque de Coches Remolcados Clase Unica]:[B.04.5 - Parque de Coches Remolcados para Servicios Especiales (Cartoneros)]])</f>
        <v>757</v>
      </c>
      <c r="BD6" s="81">
        <f>+'MIT Da'!BD6+'SAR Da'!BD6+'URQ Da'!BD6+'ROC Da'!BD6+'SM Da'!BD6+'BN Da'!BD6+'BS Da'!BD6+'TDC Da'!BD6</f>
        <v>10</v>
      </c>
      <c r="BE6" s="81">
        <f>+'MIT Da'!BE6+'SAR Da'!BE6+'URQ Da'!BE6+'ROC Da'!BE6+'SM Da'!BE6+'BN Da'!BE6+'BS Da'!BE6+'TDC Da'!BE6</f>
        <v>94</v>
      </c>
      <c r="BF6" s="16"/>
    </row>
    <row r="7" spans="1:59">
      <c r="A7" s="1">
        <v>1993</v>
      </c>
      <c r="B7" s="1" t="s">
        <v>120</v>
      </c>
      <c r="C7" s="12">
        <f>+'MIT Da'!C7+'SAR Da'!C7+'URQ Da'!C7+'ROC Da'!C7+'SM Da'!C7+'BN Da'!C7+'BS Da'!C7+'TDC Da'!C7</f>
        <v>147.21299999999999</v>
      </c>
      <c r="D7" s="12">
        <f>+'MIT Da'!D7+'SAR Da'!D7+'URQ Da'!D7+'ROC Da'!D7+'SM Da'!D7+'BN Da'!D7+'BS Da'!D7+'TDC Da'!D7</f>
        <v>444.30600000000004</v>
      </c>
      <c r="E7" s="12">
        <f>+'MIT Da'!E7+'SAR Da'!E7+'URQ Da'!E7+'ROC Da'!E7+'SM Da'!E7+'BN Da'!E7+'BS Da'!E7+'TDC Da'!E7</f>
        <v>0</v>
      </c>
      <c r="F7" s="12">
        <f>+'MIT Da'!F7+'SAR Da'!F7+'URQ Da'!F7+'ROC Da'!F7+'SM Da'!F7+'BN Da'!F7+'BS Da'!F7+'TDC Da'!F7</f>
        <v>160.87363999999999</v>
      </c>
      <c r="G7" s="12">
        <f>+'MIT Da'!G7+'SAR Da'!G7+'URQ Da'!G7+'ROC Da'!G7+'SM Da'!G7+'BN Da'!G7+'BS Da'!G7+'TDC Da'!G7</f>
        <v>752.39264000000003</v>
      </c>
      <c r="H7" s="12">
        <f>+'MIT Da'!H7+'SAR Da'!H7+'URQ Da'!H7+'ROC Da'!H7+'SM Da'!H7+'BN Da'!H7+'BS Da'!H7+'TDC Da'!H7</f>
        <v>752.39264000000003</v>
      </c>
      <c r="I7" s="12">
        <f>+'MIT Da'!I7+'SAR Da'!I7+'URQ Da'!I7+'ROC Da'!I7+'SM Da'!I7+'BN Da'!I7+'BS Da'!I7+'TDC Da'!I7</f>
        <v>927.77611000000013</v>
      </c>
      <c r="J7" s="12">
        <f>+'MIT Da'!J7+'SAR Da'!J7+'URQ Da'!J7+'ROC Da'!J7+'SM Da'!J7+'BN Da'!J7+'BS Da'!J7+'TDC Da'!J7</f>
        <v>1060.415</v>
      </c>
      <c r="K7" s="12">
        <f>+'MIT Da'!K7+'SAR Da'!K7+'URQ Da'!K7+'ROC Da'!K7+'SM Da'!K7+'BN Da'!K7+'BS Da'!K7+'TDC Da'!K7</f>
        <v>54.516999999999996</v>
      </c>
      <c r="L7" s="12">
        <f>+'MIT Da'!L7+'SAR Da'!L7+'URQ Da'!L7+'ROC Da'!L7+'SM Da'!L7+'BN Da'!L7+'BS Da'!L7+'TDC Da'!L7</f>
        <v>348.89300000000003</v>
      </c>
      <c r="M7" s="12">
        <f>+'MIT Da'!M7+'SAR Da'!M7+'URQ Da'!M7+'ROC Da'!M7+'SM Da'!M7+'BN Da'!M7+'BS Da'!M7+'TDC Da'!M7</f>
        <v>20.274999999999999</v>
      </c>
      <c r="N7" s="12">
        <f>+'MIT Da'!N7+'SAR Da'!N7+'URQ Da'!N7+'ROC Da'!N7+'SM Da'!N7+'BN Da'!N7+'BS Da'!N7+'TDC Da'!N7</f>
        <v>1409.308</v>
      </c>
      <c r="O7" s="12">
        <f>+'MIT Da'!O7+'SAR Da'!O7+'URQ Da'!O7+'ROC Da'!O7+'SM Da'!O7+'BN Da'!O7+'BS Da'!O7+'TDC Da'!O7</f>
        <v>1409.308</v>
      </c>
      <c r="P7" s="81">
        <f>+'MIT Da'!P7+'SAR Da'!P7+'URQ Da'!P7+'ROC Da'!P7+'SM Da'!P7+'BN Da'!P7+'BS Da'!P7+'TDC Da'!P7</f>
        <v>194</v>
      </c>
      <c r="Q7" s="81">
        <f>+'MIT Da'!Q7+'SAR Da'!Q7+'URQ Da'!Q7+'ROC Da'!Q7+'SM Da'!Q7+'BN Da'!Q7+'BS Da'!Q7+'TDC Da'!Q7</f>
        <v>56</v>
      </c>
      <c r="R7" s="81">
        <f>+'MIT Da'!R7+'SAR Da'!R7+'URQ Da'!R7+'ROC Da'!R7+'SM Da'!R7+'BN Da'!R7+'BS Da'!R7+'TDC Da'!R7</f>
        <v>10</v>
      </c>
      <c r="S7" s="81">
        <f>+'MIT Da'!S7+'SAR Da'!S7+'URQ Da'!S7+'ROC Da'!S7+'SM Da'!S7+'BN Da'!S7+'BS Da'!S7+'TDC Da'!S7</f>
        <v>260</v>
      </c>
      <c r="T7" s="81">
        <f>+'MIT Da'!T7+'SAR Da'!T7+'URQ Da'!T7+'ROC Da'!T7+'SM Da'!T7+'BN Da'!T7+'BS Da'!T7+'TDC Da'!T7</f>
        <v>138</v>
      </c>
      <c r="U7" s="81">
        <f>+'MIT Da'!U7+'SAR Da'!U7+'URQ Da'!U7+'ROC Da'!U7+'SM Da'!U7+'BN Da'!U7+'BS Da'!U7+'TDC Da'!U7</f>
        <v>392</v>
      </c>
      <c r="V7" s="81">
        <f>+'MIT Da'!V7+'SAR Da'!V7+'URQ Da'!V7+'ROC Da'!V7+'SM Da'!V7+'BN Da'!V7+'BS Da'!V7+'TDC Da'!V7</f>
        <v>11</v>
      </c>
      <c r="W7" s="81">
        <f>+'MIT Da'!W7+'SAR Da'!W7+'URQ Da'!W7+'ROC Da'!W7+'SM Da'!W7+'BN Da'!W7+'BS Da'!W7+'TDC Da'!W7</f>
        <v>116</v>
      </c>
      <c r="X7" s="81">
        <f>+'MIT Da'!X7+'SAR Da'!X7+'URQ Da'!X7+'ROC Da'!X7+'SM Da'!X7+'BN Da'!X7+'BS Da'!X7+'TDC Da'!X7</f>
        <v>4</v>
      </c>
      <c r="Y7" s="81">
        <f>+'MIT Da'!Y7+'SAR Da'!Y7+'URQ Da'!Y7+'ROC Da'!Y7+'SM Da'!Y7+'BN Da'!Y7+'BS Da'!Y7+'TDC Da'!Y7</f>
        <v>661</v>
      </c>
      <c r="Z7" s="81">
        <f>+'MIT Da'!Z7+'SAR Da'!Z7+'URQ Da'!Z7+'ROC Da'!Z7+'SM Da'!Z7+'BN Da'!Z7+'BS Da'!Z7+'TDC Da'!Z7</f>
        <v>146</v>
      </c>
      <c r="AA7" s="81">
        <f>+'MIT Da'!AA7+'SAR Da'!AA7+'URQ Da'!AA7+'ROC Da'!AA7+'SM Da'!AA7+'BN Da'!AA7+'BS Da'!AA7+'TDC Da'!AA7</f>
        <v>95</v>
      </c>
      <c r="AB7" s="81">
        <f>+'MIT Da'!AB7+'SAR Da'!AB7+'URQ Da'!AB7+'ROC Da'!AB7+'SM Da'!AB7+'BN Da'!AB7+'BS Da'!AB7+'TDC Da'!AB7</f>
        <v>661</v>
      </c>
      <c r="AC7" s="81">
        <f>+'MIT Da'!AC7+'SAR Da'!AC7+'URQ Da'!AC7+'ROC Da'!AC7+'SM Da'!AC7+'BN Da'!AC7+'BS Da'!AC7+'TDC Da'!AC7</f>
        <v>902</v>
      </c>
      <c r="AD7" s="81">
        <f>+'MIT Da'!AD7+'SAR Da'!AD7+'URQ Da'!AD7+'ROC Da'!AD7+'SM Da'!AD7+'BN Da'!AD7+'BS Da'!AD7+'TDC Da'!AD7</f>
        <v>54</v>
      </c>
      <c r="AE7" s="81">
        <f>+'MIT Da'!AE7+'SAR Da'!AE7+'URQ Da'!AE7+'ROC Da'!AE7+'SM Da'!AE7+'BN Da'!AE7+'BS Da'!AE7+'TDC Da'!AE7</f>
        <v>81</v>
      </c>
      <c r="AF7" s="81">
        <f>+'MIT Da'!AF7+'SAR Da'!AF7+'URQ Da'!AF7+'ROC Da'!AF7+'SM Da'!AF7+'BN Da'!AF7+'BS Da'!AF7+'TDC Da'!AF7</f>
        <v>397</v>
      </c>
      <c r="AG7" s="81">
        <f>+'MIT Da'!AG7+'SAR Da'!AG7+'URQ Da'!AG7+'ROC Da'!AG7+'SM Da'!AG7+'BN Da'!AG7+'BS Da'!AG7+'TDC Da'!AG7</f>
        <v>532</v>
      </c>
      <c r="AH7" s="12">
        <f>+'MIT Da'!AH7+'SAR Da'!AH7+'URQ Da'!AH7+'ROC Da'!AH7+'SM Da'!AH7+'BN Da'!AH7+'BS Da'!AH7+'TDC Da'!AH7</f>
        <v>264.22699999999998</v>
      </c>
      <c r="AI7" s="12">
        <f>+'MIT Da'!AI7+'SAR Da'!AI7+'URQ Da'!AI7+'ROC Da'!AI7+'SM Da'!AI7+'BN Da'!AI7+'BS Da'!AI7+'TDC Da'!AI7</f>
        <v>2.4</v>
      </c>
      <c r="AJ7" s="12">
        <f>+'MIT Da'!AJ7+'SAR Da'!AJ7+'URQ Da'!AJ7+'ROC Da'!AJ7+'SM Da'!AJ7+'BN Da'!AJ7+'BS Da'!AJ7+'TDC Da'!AJ7</f>
        <v>498.71500000000003</v>
      </c>
      <c r="AK7" s="12">
        <f>+'MIT Da'!AK7+'SAR Da'!AK7+'URQ Da'!AK7+'ROC Da'!AK7+'SM Da'!AK7+'BN Da'!AK7+'BS Da'!AK7+'TDC Da'!AK7</f>
        <v>765.34199999999998</v>
      </c>
      <c r="AL7" s="81">
        <f>+'MIT Da'!AL7+'SAR Da'!AL7+'URQ Da'!AL7+'ROC Da'!AL7+'SM Da'!AL7+'BN Da'!AL7+'BS Da'!AL7+'TDC Da'!AL7</f>
        <v>9</v>
      </c>
      <c r="AM7" s="81">
        <f>+'MIT Da'!AM7+'SAR Da'!AM7+'URQ Da'!AM7+'ROC Da'!AM7+'SM Da'!AM7+'BN Da'!AM7+'BS Da'!AM7+'TDC Da'!AM7</f>
        <v>57</v>
      </c>
      <c r="AN7" s="81">
        <f>+'MIT Da'!AN7+'SAR Da'!AN7+'URQ Da'!AN7+'ROC Da'!AN7+'SM Da'!AN7+'BN Da'!AN7+'BS Da'!AN7+'TDC Da'!AN7</f>
        <v>82</v>
      </c>
      <c r="AO7" s="81">
        <f>+'MIT Da'!AO7+'SAR Da'!AO7+'URQ Da'!AO7+'ROC Da'!AO7+'SM Da'!AO7+'BN Da'!AO7+'BS Da'!AO7+'TDC Da'!AO7</f>
        <v>148</v>
      </c>
      <c r="AP7" s="81">
        <f>+'MIT Da'!AP7+'SAR Da'!AP7+'URQ Da'!AP7+'ROC Da'!AP7+'SM Da'!AP7+'BN Da'!AP7+'BS Da'!AP7+'TDC Da'!AP7</f>
        <v>578</v>
      </c>
      <c r="AQ7" s="81">
        <f>+'MIT Da'!AQ7+'SAR Da'!AQ7+'URQ Da'!AQ7+'ROC Da'!AQ7+'SM Da'!AQ7+'BN Da'!AQ7+'BS Da'!AQ7+'TDC Da'!AQ7</f>
        <v>341</v>
      </c>
      <c r="AR7" s="81">
        <f>+'MIT Da'!AR7+'SAR Da'!AR7+'URQ Da'!AR7+'ROC Da'!AR7+'SM Da'!AR7+'BN Da'!AR7+'BS Da'!AR7+'TDC Da'!AR7</f>
        <v>39</v>
      </c>
      <c r="AS7" s="81">
        <f>+SUM(RED_InfraMR[[#This Row],[B.02.1 - Parque de Coches Eléctricos Motrices]:[B.02.3 - Parque de Coches Eléctricos Motrices Tipo R]])</f>
        <v>958</v>
      </c>
      <c r="AT7" s="81">
        <f>+'MIT Da'!AT7+'SAR Da'!AT7+'URQ Da'!AT7+'ROC Da'!AT7+'SM Da'!AT7+'BN Da'!AT7+'BS Da'!AT7+'TDC Da'!AT7</f>
        <v>0</v>
      </c>
      <c r="AU7" s="81">
        <f>+'MIT Da'!AU7+'SAR Da'!AU7+'URQ Da'!AU7+'ROC Da'!AU7+'SM Da'!AU7+'BN Da'!AU7+'BS Da'!AU7+'TDC Da'!AU7</f>
        <v>6</v>
      </c>
      <c r="AV7" s="81">
        <f>+'MIT Da'!AV7+'SAR Da'!AV7+'URQ Da'!AV7+'ROC Da'!AV7+'SM Da'!AV7+'BN Da'!AV7+'BS Da'!AV7+'TDC Da'!AV7</f>
        <v>10</v>
      </c>
      <c r="AW7" s="81">
        <f>+SUM(RED_InfraMR[[#This Row],[B.03.1 - Parque de Coches Motores Motrices Remolcados]:[B.03.3 - Parque de Coches Motores Motrices Cabina]])</f>
        <v>16</v>
      </c>
      <c r="AX7" s="81">
        <f>+'MIT Da'!AX7+'SAR Da'!AX7+'URQ Da'!AX7+'ROC Da'!AX7+'SM Da'!AX7+'BN Da'!AX7+'BS Da'!AX7+'TDC Da'!AX7</f>
        <v>427</v>
      </c>
      <c r="AY7" s="81">
        <f>+'MIT Da'!AY7+'SAR Da'!AY7+'URQ Da'!AY7+'ROC Da'!AY7+'SM Da'!AY7+'BN Da'!AY7+'BS Da'!AY7+'TDC Da'!AY7</f>
        <v>165</v>
      </c>
      <c r="AZ7" s="81">
        <f>+'MIT Da'!AZ7+'SAR Da'!AZ7+'URQ Da'!AZ7+'ROC Da'!AZ7+'SM Da'!AZ7+'BN Da'!AZ7+'BS Da'!AZ7+'TDC Da'!AZ7</f>
        <v>15</v>
      </c>
      <c r="BA7" s="81">
        <f>+'MIT Da'!BA7+'SAR Da'!BA7+'URQ Da'!BA7+'ROC Da'!BA7+'SM Da'!BA7+'BN Da'!BA7+'BS Da'!BA7+'TDC Da'!BA7</f>
        <v>150</v>
      </c>
      <c r="BB7" s="81">
        <f>+'MIT Da'!BB7+'SAR Da'!BB7+'URQ Da'!BB7+'ROC Da'!BB7+'SM Da'!BB7+'BN Da'!BB7+'BS Da'!BB7+'TDC Da'!BB7</f>
        <v>0</v>
      </c>
      <c r="BC7" s="81">
        <f>+SUM(RED_InfraMR[[#This Row],[B.04.1 - Parque de Coches Remolcados Clase Unica]:[B.04.5 - Parque de Coches Remolcados para Servicios Especiales (Cartoneros)]])</f>
        <v>757</v>
      </c>
      <c r="BD7" s="81">
        <f>+'MIT Da'!BD7+'SAR Da'!BD7+'URQ Da'!BD7+'ROC Da'!BD7+'SM Da'!BD7+'BN Da'!BD7+'BS Da'!BD7+'TDC Da'!BD7</f>
        <v>10</v>
      </c>
      <c r="BE7" s="81">
        <f>+'MIT Da'!BE7+'SAR Da'!BE7+'URQ Da'!BE7+'ROC Da'!BE7+'SM Da'!BE7+'BN Da'!BE7+'BS Da'!BE7+'TDC Da'!BE7</f>
        <v>94</v>
      </c>
      <c r="BF7" s="16"/>
    </row>
    <row r="8" spans="1:59">
      <c r="A8" s="1">
        <v>1993</v>
      </c>
      <c r="B8" s="1" t="s">
        <v>121</v>
      </c>
      <c r="C8" s="12">
        <f>+'MIT Da'!C8+'SAR Da'!C8+'URQ Da'!C8+'ROC Da'!C8+'SM Da'!C8+'BN Da'!C8+'BS Da'!C8+'TDC Da'!C8</f>
        <v>147.21299999999999</v>
      </c>
      <c r="D8" s="12">
        <f>+'MIT Da'!D8+'SAR Da'!D8+'URQ Da'!D8+'ROC Da'!D8+'SM Da'!D8+'BN Da'!D8+'BS Da'!D8+'TDC Da'!D8</f>
        <v>444.30600000000004</v>
      </c>
      <c r="E8" s="12">
        <f>+'MIT Da'!E8+'SAR Da'!E8+'URQ Da'!E8+'ROC Da'!E8+'SM Da'!E8+'BN Da'!E8+'BS Da'!E8+'TDC Da'!E8</f>
        <v>0</v>
      </c>
      <c r="F8" s="12">
        <f>+'MIT Da'!F8+'SAR Da'!F8+'URQ Da'!F8+'ROC Da'!F8+'SM Da'!F8+'BN Da'!F8+'BS Da'!F8+'TDC Da'!F8</f>
        <v>160.87363999999999</v>
      </c>
      <c r="G8" s="12">
        <f>+'MIT Da'!G8+'SAR Da'!G8+'URQ Da'!G8+'ROC Da'!G8+'SM Da'!G8+'BN Da'!G8+'BS Da'!G8+'TDC Da'!G8</f>
        <v>752.39264000000003</v>
      </c>
      <c r="H8" s="12">
        <f>+'MIT Da'!H8+'SAR Da'!H8+'URQ Da'!H8+'ROC Da'!H8+'SM Da'!H8+'BN Da'!H8+'BS Da'!H8+'TDC Da'!H8</f>
        <v>752.39264000000003</v>
      </c>
      <c r="I8" s="12">
        <f>+'MIT Da'!I8+'SAR Da'!I8+'URQ Da'!I8+'ROC Da'!I8+'SM Da'!I8+'BN Da'!I8+'BS Da'!I8+'TDC Da'!I8</f>
        <v>927.77611000000013</v>
      </c>
      <c r="J8" s="12">
        <f>+'MIT Da'!J8+'SAR Da'!J8+'URQ Da'!J8+'ROC Da'!J8+'SM Da'!J8+'BN Da'!J8+'BS Da'!J8+'TDC Da'!J8</f>
        <v>1060.415</v>
      </c>
      <c r="K8" s="12">
        <f>+'MIT Da'!K8+'SAR Da'!K8+'URQ Da'!K8+'ROC Da'!K8+'SM Da'!K8+'BN Da'!K8+'BS Da'!K8+'TDC Da'!K8</f>
        <v>54.516999999999996</v>
      </c>
      <c r="L8" s="12">
        <f>+'MIT Da'!L8+'SAR Da'!L8+'URQ Da'!L8+'ROC Da'!L8+'SM Da'!L8+'BN Da'!L8+'BS Da'!L8+'TDC Da'!L8</f>
        <v>348.89300000000003</v>
      </c>
      <c r="M8" s="12">
        <f>+'MIT Da'!M8+'SAR Da'!M8+'URQ Da'!M8+'ROC Da'!M8+'SM Da'!M8+'BN Da'!M8+'BS Da'!M8+'TDC Da'!M8</f>
        <v>20.274999999999999</v>
      </c>
      <c r="N8" s="12">
        <f>+'MIT Da'!N8+'SAR Da'!N8+'URQ Da'!N8+'ROC Da'!N8+'SM Da'!N8+'BN Da'!N8+'BS Da'!N8+'TDC Da'!N8</f>
        <v>1409.308</v>
      </c>
      <c r="O8" s="12">
        <f>+'MIT Da'!O8+'SAR Da'!O8+'URQ Da'!O8+'ROC Da'!O8+'SM Da'!O8+'BN Da'!O8+'BS Da'!O8+'TDC Da'!O8</f>
        <v>1409.308</v>
      </c>
      <c r="P8" s="81">
        <f>+'MIT Da'!P8+'SAR Da'!P8+'URQ Da'!P8+'ROC Da'!P8+'SM Da'!P8+'BN Da'!P8+'BS Da'!P8+'TDC Da'!P8</f>
        <v>194</v>
      </c>
      <c r="Q8" s="81">
        <f>+'MIT Da'!Q8+'SAR Da'!Q8+'URQ Da'!Q8+'ROC Da'!Q8+'SM Da'!Q8+'BN Da'!Q8+'BS Da'!Q8+'TDC Da'!Q8</f>
        <v>56</v>
      </c>
      <c r="R8" s="81">
        <f>+'MIT Da'!R8+'SAR Da'!R8+'URQ Da'!R8+'ROC Da'!R8+'SM Da'!R8+'BN Da'!R8+'BS Da'!R8+'TDC Da'!R8</f>
        <v>10</v>
      </c>
      <c r="S8" s="81">
        <f>+'MIT Da'!S8+'SAR Da'!S8+'URQ Da'!S8+'ROC Da'!S8+'SM Da'!S8+'BN Da'!S8+'BS Da'!S8+'TDC Da'!S8</f>
        <v>260</v>
      </c>
      <c r="T8" s="81">
        <f>+'MIT Da'!T8+'SAR Da'!T8+'URQ Da'!T8+'ROC Da'!T8+'SM Da'!T8+'BN Da'!T8+'BS Da'!T8+'TDC Da'!T8</f>
        <v>138</v>
      </c>
      <c r="U8" s="81">
        <f>+'MIT Da'!U8+'SAR Da'!U8+'URQ Da'!U8+'ROC Da'!U8+'SM Da'!U8+'BN Da'!U8+'BS Da'!U8+'TDC Da'!U8</f>
        <v>392</v>
      </c>
      <c r="V8" s="81">
        <f>+'MIT Da'!V8+'SAR Da'!V8+'URQ Da'!V8+'ROC Da'!V8+'SM Da'!V8+'BN Da'!V8+'BS Da'!V8+'TDC Da'!V8</f>
        <v>11</v>
      </c>
      <c r="W8" s="81">
        <f>+'MIT Da'!W8+'SAR Da'!W8+'URQ Da'!W8+'ROC Da'!W8+'SM Da'!W8+'BN Da'!W8+'BS Da'!W8+'TDC Da'!W8</f>
        <v>116</v>
      </c>
      <c r="X8" s="81">
        <f>+'MIT Da'!X8+'SAR Da'!X8+'URQ Da'!X8+'ROC Da'!X8+'SM Da'!X8+'BN Da'!X8+'BS Da'!X8+'TDC Da'!X8</f>
        <v>4</v>
      </c>
      <c r="Y8" s="81">
        <f>+'MIT Da'!Y8+'SAR Da'!Y8+'URQ Da'!Y8+'ROC Da'!Y8+'SM Da'!Y8+'BN Da'!Y8+'BS Da'!Y8+'TDC Da'!Y8</f>
        <v>661</v>
      </c>
      <c r="Z8" s="81">
        <f>+'MIT Da'!Z8+'SAR Da'!Z8+'URQ Da'!Z8+'ROC Da'!Z8+'SM Da'!Z8+'BN Da'!Z8+'BS Da'!Z8+'TDC Da'!Z8</f>
        <v>146</v>
      </c>
      <c r="AA8" s="81">
        <f>+'MIT Da'!AA8+'SAR Da'!AA8+'URQ Da'!AA8+'ROC Da'!AA8+'SM Da'!AA8+'BN Da'!AA8+'BS Da'!AA8+'TDC Da'!AA8</f>
        <v>95</v>
      </c>
      <c r="AB8" s="81">
        <f>+'MIT Da'!AB8+'SAR Da'!AB8+'URQ Da'!AB8+'ROC Da'!AB8+'SM Da'!AB8+'BN Da'!AB8+'BS Da'!AB8+'TDC Da'!AB8</f>
        <v>661</v>
      </c>
      <c r="AC8" s="81">
        <f>+'MIT Da'!AC8+'SAR Da'!AC8+'URQ Da'!AC8+'ROC Da'!AC8+'SM Da'!AC8+'BN Da'!AC8+'BS Da'!AC8+'TDC Da'!AC8</f>
        <v>902</v>
      </c>
      <c r="AD8" s="81">
        <f>+'MIT Da'!AD8+'SAR Da'!AD8+'URQ Da'!AD8+'ROC Da'!AD8+'SM Da'!AD8+'BN Da'!AD8+'BS Da'!AD8+'TDC Da'!AD8</f>
        <v>54</v>
      </c>
      <c r="AE8" s="81">
        <f>+'MIT Da'!AE8+'SAR Da'!AE8+'URQ Da'!AE8+'ROC Da'!AE8+'SM Da'!AE8+'BN Da'!AE8+'BS Da'!AE8+'TDC Da'!AE8</f>
        <v>81</v>
      </c>
      <c r="AF8" s="81">
        <f>+'MIT Da'!AF8+'SAR Da'!AF8+'URQ Da'!AF8+'ROC Da'!AF8+'SM Da'!AF8+'BN Da'!AF8+'BS Da'!AF8+'TDC Da'!AF8</f>
        <v>397</v>
      </c>
      <c r="AG8" s="81">
        <f>+'MIT Da'!AG8+'SAR Da'!AG8+'URQ Da'!AG8+'ROC Da'!AG8+'SM Da'!AG8+'BN Da'!AG8+'BS Da'!AG8+'TDC Da'!AG8</f>
        <v>532</v>
      </c>
      <c r="AH8" s="12">
        <f>+'MIT Da'!AH8+'SAR Da'!AH8+'URQ Da'!AH8+'ROC Da'!AH8+'SM Da'!AH8+'BN Da'!AH8+'BS Da'!AH8+'TDC Da'!AH8</f>
        <v>264.22699999999998</v>
      </c>
      <c r="AI8" s="12">
        <f>+'MIT Da'!AI8+'SAR Da'!AI8+'URQ Da'!AI8+'ROC Da'!AI8+'SM Da'!AI8+'BN Da'!AI8+'BS Da'!AI8+'TDC Da'!AI8</f>
        <v>2.4</v>
      </c>
      <c r="AJ8" s="12">
        <f>+'MIT Da'!AJ8+'SAR Da'!AJ8+'URQ Da'!AJ8+'ROC Da'!AJ8+'SM Da'!AJ8+'BN Da'!AJ8+'BS Da'!AJ8+'TDC Da'!AJ8</f>
        <v>498.71500000000003</v>
      </c>
      <c r="AK8" s="12">
        <f>+'MIT Da'!AK8+'SAR Da'!AK8+'URQ Da'!AK8+'ROC Da'!AK8+'SM Da'!AK8+'BN Da'!AK8+'BS Da'!AK8+'TDC Da'!AK8</f>
        <v>765.34199999999998</v>
      </c>
      <c r="AL8" s="81">
        <f>+'MIT Da'!AL8+'SAR Da'!AL8+'URQ Da'!AL8+'ROC Da'!AL8+'SM Da'!AL8+'BN Da'!AL8+'BS Da'!AL8+'TDC Da'!AL8</f>
        <v>9</v>
      </c>
      <c r="AM8" s="81">
        <f>+'MIT Da'!AM8+'SAR Da'!AM8+'URQ Da'!AM8+'ROC Da'!AM8+'SM Da'!AM8+'BN Da'!AM8+'BS Da'!AM8+'TDC Da'!AM8</f>
        <v>57</v>
      </c>
      <c r="AN8" s="81">
        <f>+'MIT Da'!AN8+'SAR Da'!AN8+'URQ Da'!AN8+'ROC Da'!AN8+'SM Da'!AN8+'BN Da'!AN8+'BS Da'!AN8+'TDC Da'!AN8</f>
        <v>82</v>
      </c>
      <c r="AO8" s="81">
        <f>+'MIT Da'!AO8+'SAR Da'!AO8+'URQ Da'!AO8+'ROC Da'!AO8+'SM Da'!AO8+'BN Da'!AO8+'BS Da'!AO8+'TDC Da'!AO8</f>
        <v>148</v>
      </c>
      <c r="AP8" s="81">
        <f>+'MIT Da'!AP8+'SAR Da'!AP8+'URQ Da'!AP8+'ROC Da'!AP8+'SM Da'!AP8+'BN Da'!AP8+'BS Da'!AP8+'TDC Da'!AP8</f>
        <v>578</v>
      </c>
      <c r="AQ8" s="81">
        <f>+'MIT Da'!AQ8+'SAR Da'!AQ8+'URQ Da'!AQ8+'ROC Da'!AQ8+'SM Da'!AQ8+'BN Da'!AQ8+'BS Da'!AQ8+'TDC Da'!AQ8</f>
        <v>341</v>
      </c>
      <c r="AR8" s="81">
        <f>+'MIT Da'!AR8+'SAR Da'!AR8+'URQ Da'!AR8+'ROC Da'!AR8+'SM Da'!AR8+'BN Da'!AR8+'BS Da'!AR8+'TDC Da'!AR8</f>
        <v>39</v>
      </c>
      <c r="AS8" s="81">
        <f>+SUM(RED_InfraMR[[#This Row],[B.02.1 - Parque de Coches Eléctricos Motrices]:[B.02.3 - Parque de Coches Eléctricos Motrices Tipo R]])</f>
        <v>958</v>
      </c>
      <c r="AT8" s="81">
        <f>+'MIT Da'!AT8+'SAR Da'!AT8+'URQ Da'!AT8+'ROC Da'!AT8+'SM Da'!AT8+'BN Da'!AT8+'BS Da'!AT8+'TDC Da'!AT8</f>
        <v>0</v>
      </c>
      <c r="AU8" s="81">
        <f>+'MIT Da'!AU8+'SAR Da'!AU8+'URQ Da'!AU8+'ROC Da'!AU8+'SM Da'!AU8+'BN Da'!AU8+'BS Da'!AU8+'TDC Da'!AU8</f>
        <v>6</v>
      </c>
      <c r="AV8" s="81">
        <f>+'MIT Da'!AV8+'SAR Da'!AV8+'URQ Da'!AV8+'ROC Da'!AV8+'SM Da'!AV8+'BN Da'!AV8+'BS Da'!AV8+'TDC Da'!AV8</f>
        <v>10</v>
      </c>
      <c r="AW8" s="81">
        <f>+SUM(RED_InfraMR[[#This Row],[B.03.1 - Parque de Coches Motores Motrices Remolcados]:[B.03.3 - Parque de Coches Motores Motrices Cabina]])</f>
        <v>16</v>
      </c>
      <c r="AX8" s="81">
        <f>+'MIT Da'!AX8+'SAR Da'!AX8+'URQ Da'!AX8+'ROC Da'!AX8+'SM Da'!AX8+'BN Da'!AX8+'BS Da'!AX8+'TDC Da'!AX8</f>
        <v>427</v>
      </c>
      <c r="AY8" s="81">
        <f>+'MIT Da'!AY8+'SAR Da'!AY8+'URQ Da'!AY8+'ROC Da'!AY8+'SM Da'!AY8+'BN Da'!AY8+'BS Da'!AY8+'TDC Da'!AY8</f>
        <v>165</v>
      </c>
      <c r="AZ8" s="81">
        <f>+'MIT Da'!AZ8+'SAR Da'!AZ8+'URQ Da'!AZ8+'ROC Da'!AZ8+'SM Da'!AZ8+'BN Da'!AZ8+'BS Da'!AZ8+'TDC Da'!AZ8</f>
        <v>15</v>
      </c>
      <c r="BA8" s="81">
        <f>+'MIT Da'!BA8+'SAR Da'!BA8+'URQ Da'!BA8+'ROC Da'!BA8+'SM Da'!BA8+'BN Da'!BA8+'BS Da'!BA8+'TDC Da'!BA8</f>
        <v>150</v>
      </c>
      <c r="BB8" s="81">
        <f>+'MIT Da'!BB8+'SAR Da'!BB8+'URQ Da'!BB8+'ROC Da'!BB8+'SM Da'!BB8+'BN Da'!BB8+'BS Da'!BB8+'TDC Da'!BB8</f>
        <v>0</v>
      </c>
      <c r="BC8" s="81">
        <f>+SUM(RED_InfraMR[[#This Row],[B.04.1 - Parque de Coches Remolcados Clase Unica]:[B.04.5 - Parque de Coches Remolcados para Servicios Especiales (Cartoneros)]])</f>
        <v>757</v>
      </c>
      <c r="BD8" s="81">
        <f>+'MIT Da'!BD8+'SAR Da'!BD8+'URQ Da'!BD8+'ROC Da'!BD8+'SM Da'!BD8+'BN Da'!BD8+'BS Da'!BD8+'TDC Da'!BD8</f>
        <v>10</v>
      </c>
      <c r="BE8" s="81">
        <f>+'MIT Da'!BE8+'SAR Da'!BE8+'URQ Da'!BE8+'ROC Da'!BE8+'SM Da'!BE8+'BN Da'!BE8+'BS Da'!BE8+'TDC Da'!BE8</f>
        <v>94</v>
      </c>
      <c r="BF8" s="16"/>
    </row>
    <row r="9" spans="1:59">
      <c r="A9" s="1">
        <v>1993</v>
      </c>
      <c r="B9" s="1" t="s">
        <v>122</v>
      </c>
      <c r="C9" s="12">
        <f>+'MIT Da'!C9+'SAR Da'!C9+'URQ Da'!C9+'ROC Da'!C9+'SM Da'!C9+'BN Da'!C9+'BS Da'!C9+'TDC Da'!C9</f>
        <v>147.21299999999999</v>
      </c>
      <c r="D9" s="12">
        <f>+'MIT Da'!D9+'SAR Da'!D9+'URQ Da'!D9+'ROC Da'!D9+'SM Da'!D9+'BN Da'!D9+'BS Da'!D9+'TDC Da'!D9</f>
        <v>444.30600000000004</v>
      </c>
      <c r="E9" s="12">
        <f>+'MIT Da'!E9+'SAR Da'!E9+'URQ Da'!E9+'ROC Da'!E9+'SM Da'!E9+'BN Da'!E9+'BS Da'!E9+'TDC Da'!E9</f>
        <v>0</v>
      </c>
      <c r="F9" s="12">
        <f>+'MIT Da'!F9+'SAR Da'!F9+'URQ Da'!F9+'ROC Da'!F9+'SM Da'!F9+'BN Da'!F9+'BS Da'!F9+'TDC Da'!F9</f>
        <v>160.87363999999999</v>
      </c>
      <c r="G9" s="12">
        <f>+'MIT Da'!G9+'SAR Da'!G9+'URQ Da'!G9+'ROC Da'!G9+'SM Da'!G9+'BN Da'!G9+'BS Da'!G9+'TDC Da'!G9</f>
        <v>752.39264000000003</v>
      </c>
      <c r="H9" s="12">
        <f>+'MIT Da'!H9+'SAR Da'!H9+'URQ Da'!H9+'ROC Da'!H9+'SM Da'!H9+'BN Da'!H9+'BS Da'!H9+'TDC Da'!H9</f>
        <v>752.39264000000003</v>
      </c>
      <c r="I9" s="12">
        <f>+'MIT Da'!I9+'SAR Da'!I9+'URQ Da'!I9+'ROC Da'!I9+'SM Da'!I9+'BN Da'!I9+'BS Da'!I9+'TDC Da'!I9</f>
        <v>927.77611000000013</v>
      </c>
      <c r="J9" s="12">
        <f>+'MIT Da'!J9+'SAR Da'!J9+'URQ Da'!J9+'ROC Da'!J9+'SM Da'!J9+'BN Da'!J9+'BS Da'!J9+'TDC Da'!J9</f>
        <v>1060.415</v>
      </c>
      <c r="K9" s="12">
        <f>+'MIT Da'!K9+'SAR Da'!K9+'URQ Da'!K9+'ROC Da'!K9+'SM Da'!K9+'BN Da'!K9+'BS Da'!K9+'TDC Da'!K9</f>
        <v>54.516999999999996</v>
      </c>
      <c r="L9" s="12">
        <f>+'MIT Da'!L9+'SAR Da'!L9+'URQ Da'!L9+'ROC Da'!L9+'SM Da'!L9+'BN Da'!L9+'BS Da'!L9+'TDC Da'!L9</f>
        <v>348.89300000000003</v>
      </c>
      <c r="M9" s="12">
        <f>+'MIT Da'!M9+'SAR Da'!M9+'URQ Da'!M9+'ROC Da'!M9+'SM Da'!M9+'BN Da'!M9+'BS Da'!M9+'TDC Da'!M9</f>
        <v>20.274999999999999</v>
      </c>
      <c r="N9" s="12">
        <f>+'MIT Da'!N9+'SAR Da'!N9+'URQ Da'!N9+'ROC Da'!N9+'SM Da'!N9+'BN Da'!N9+'BS Da'!N9+'TDC Da'!N9</f>
        <v>1409.308</v>
      </c>
      <c r="O9" s="12">
        <f>+'MIT Da'!O9+'SAR Da'!O9+'URQ Da'!O9+'ROC Da'!O9+'SM Da'!O9+'BN Da'!O9+'BS Da'!O9+'TDC Da'!O9</f>
        <v>1409.308</v>
      </c>
      <c r="P9" s="81">
        <f>+'MIT Da'!P9+'SAR Da'!P9+'URQ Da'!P9+'ROC Da'!P9+'SM Da'!P9+'BN Da'!P9+'BS Da'!P9+'TDC Da'!P9</f>
        <v>194</v>
      </c>
      <c r="Q9" s="81">
        <f>+'MIT Da'!Q9+'SAR Da'!Q9+'URQ Da'!Q9+'ROC Da'!Q9+'SM Da'!Q9+'BN Da'!Q9+'BS Da'!Q9+'TDC Da'!Q9</f>
        <v>56</v>
      </c>
      <c r="R9" s="81">
        <f>+'MIT Da'!R9+'SAR Da'!R9+'URQ Da'!R9+'ROC Da'!R9+'SM Da'!R9+'BN Da'!R9+'BS Da'!R9+'TDC Da'!R9</f>
        <v>10</v>
      </c>
      <c r="S9" s="81">
        <f>+'MIT Da'!S9+'SAR Da'!S9+'URQ Da'!S9+'ROC Da'!S9+'SM Da'!S9+'BN Da'!S9+'BS Da'!S9+'TDC Da'!S9</f>
        <v>260</v>
      </c>
      <c r="T9" s="81">
        <f>+'MIT Da'!T9+'SAR Da'!T9+'URQ Da'!T9+'ROC Da'!T9+'SM Da'!T9+'BN Da'!T9+'BS Da'!T9+'TDC Da'!T9</f>
        <v>138</v>
      </c>
      <c r="U9" s="81">
        <f>+'MIT Da'!U9+'SAR Da'!U9+'URQ Da'!U9+'ROC Da'!U9+'SM Da'!U9+'BN Da'!U9+'BS Da'!U9+'TDC Da'!U9</f>
        <v>392</v>
      </c>
      <c r="V9" s="81">
        <f>+'MIT Da'!V9+'SAR Da'!V9+'URQ Da'!V9+'ROC Da'!V9+'SM Da'!V9+'BN Da'!V9+'BS Da'!V9+'TDC Da'!V9</f>
        <v>11</v>
      </c>
      <c r="W9" s="81">
        <f>+'MIT Da'!W9+'SAR Da'!W9+'URQ Da'!W9+'ROC Da'!W9+'SM Da'!W9+'BN Da'!W9+'BS Da'!W9+'TDC Da'!W9</f>
        <v>116</v>
      </c>
      <c r="X9" s="81">
        <f>+'MIT Da'!X9+'SAR Da'!X9+'URQ Da'!X9+'ROC Da'!X9+'SM Da'!X9+'BN Da'!X9+'BS Da'!X9+'TDC Da'!X9</f>
        <v>4</v>
      </c>
      <c r="Y9" s="81">
        <f>+'MIT Da'!Y9+'SAR Da'!Y9+'URQ Da'!Y9+'ROC Da'!Y9+'SM Da'!Y9+'BN Da'!Y9+'BS Da'!Y9+'TDC Da'!Y9</f>
        <v>661</v>
      </c>
      <c r="Z9" s="81">
        <f>+'MIT Da'!Z9+'SAR Da'!Z9+'URQ Da'!Z9+'ROC Da'!Z9+'SM Da'!Z9+'BN Da'!Z9+'BS Da'!Z9+'TDC Da'!Z9</f>
        <v>146</v>
      </c>
      <c r="AA9" s="81">
        <f>+'MIT Da'!AA9+'SAR Da'!AA9+'URQ Da'!AA9+'ROC Da'!AA9+'SM Da'!AA9+'BN Da'!AA9+'BS Da'!AA9+'TDC Da'!AA9</f>
        <v>95</v>
      </c>
      <c r="AB9" s="81">
        <f>+'MIT Da'!AB9+'SAR Da'!AB9+'URQ Da'!AB9+'ROC Da'!AB9+'SM Da'!AB9+'BN Da'!AB9+'BS Da'!AB9+'TDC Da'!AB9</f>
        <v>661</v>
      </c>
      <c r="AC9" s="81">
        <f>+'MIT Da'!AC9+'SAR Da'!AC9+'URQ Da'!AC9+'ROC Da'!AC9+'SM Da'!AC9+'BN Da'!AC9+'BS Da'!AC9+'TDC Da'!AC9</f>
        <v>902</v>
      </c>
      <c r="AD9" s="81">
        <f>+'MIT Da'!AD9+'SAR Da'!AD9+'URQ Da'!AD9+'ROC Da'!AD9+'SM Da'!AD9+'BN Da'!AD9+'BS Da'!AD9+'TDC Da'!AD9</f>
        <v>54</v>
      </c>
      <c r="AE9" s="81">
        <f>+'MIT Da'!AE9+'SAR Da'!AE9+'URQ Da'!AE9+'ROC Da'!AE9+'SM Da'!AE9+'BN Da'!AE9+'BS Da'!AE9+'TDC Da'!AE9</f>
        <v>81</v>
      </c>
      <c r="AF9" s="81">
        <f>+'MIT Da'!AF9+'SAR Da'!AF9+'URQ Da'!AF9+'ROC Da'!AF9+'SM Da'!AF9+'BN Da'!AF9+'BS Da'!AF9+'TDC Da'!AF9</f>
        <v>397</v>
      </c>
      <c r="AG9" s="81">
        <f>+'MIT Da'!AG9+'SAR Da'!AG9+'URQ Da'!AG9+'ROC Da'!AG9+'SM Da'!AG9+'BN Da'!AG9+'BS Da'!AG9+'TDC Da'!AG9</f>
        <v>532</v>
      </c>
      <c r="AH9" s="12">
        <f>+'MIT Da'!AH9+'SAR Da'!AH9+'URQ Da'!AH9+'ROC Da'!AH9+'SM Da'!AH9+'BN Da'!AH9+'BS Da'!AH9+'TDC Da'!AH9</f>
        <v>264.22699999999998</v>
      </c>
      <c r="AI9" s="12">
        <f>+'MIT Da'!AI9+'SAR Da'!AI9+'URQ Da'!AI9+'ROC Da'!AI9+'SM Da'!AI9+'BN Da'!AI9+'BS Da'!AI9+'TDC Da'!AI9</f>
        <v>2.4</v>
      </c>
      <c r="AJ9" s="12">
        <f>+'MIT Da'!AJ9+'SAR Da'!AJ9+'URQ Da'!AJ9+'ROC Da'!AJ9+'SM Da'!AJ9+'BN Da'!AJ9+'BS Da'!AJ9+'TDC Da'!AJ9</f>
        <v>498.71500000000003</v>
      </c>
      <c r="AK9" s="12">
        <f>+'MIT Da'!AK9+'SAR Da'!AK9+'URQ Da'!AK9+'ROC Da'!AK9+'SM Da'!AK9+'BN Da'!AK9+'BS Da'!AK9+'TDC Da'!AK9</f>
        <v>765.34199999999998</v>
      </c>
      <c r="AL9" s="81">
        <f>+'MIT Da'!AL9+'SAR Da'!AL9+'URQ Da'!AL9+'ROC Da'!AL9+'SM Da'!AL9+'BN Da'!AL9+'BS Da'!AL9+'TDC Da'!AL9</f>
        <v>9</v>
      </c>
      <c r="AM9" s="81">
        <f>+'MIT Da'!AM9+'SAR Da'!AM9+'URQ Da'!AM9+'ROC Da'!AM9+'SM Da'!AM9+'BN Da'!AM9+'BS Da'!AM9+'TDC Da'!AM9</f>
        <v>57</v>
      </c>
      <c r="AN9" s="81">
        <f>+'MIT Da'!AN9+'SAR Da'!AN9+'URQ Da'!AN9+'ROC Da'!AN9+'SM Da'!AN9+'BN Da'!AN9+'BS Da'!AN9+'TDC Da'!AN9</f>
        <v>82</v>
      </c>
      <c r="AO9" s="81">
        <f>+'MIT Da'!AO9+'SAR Da'!AO9+'URQ Da'!AO9+'ROC Da'!AO9+'SM Da'!AO9+'BN Da'!AO9+'BS Da'!AO9+'TDC Da'!AO9</f>
        <v>148</v>
      </c>
      <c r="AP9" s="81">
        <f>+'MIT Da'!AP9+'SAR Da'!AP9+'URQ Da'!AP9+'ROC Da'!AP9+'SM Da'!AP9+'BN Da'!AP9+'BS Da'!AP9+'TDC Da'!AP9</f>
        <v>578</v>
      </c>
      <c r="AQ9" s="81">
        <f>+'MIT Da'!AQ9+'SAR Da'!AQ9+'URQ Da'!AQ9+'ROC Da'!AQ9+'SM Da'!AQ9+'BN Da'!AQ9+'BS Da'!AQ9+'TDC Da'!AQ9</f>
        <v>341</v>
      </c>
      <c r="AR9" s="81">
        <f>+'MIT Da'!AR9+'SAR Da'!AR9+'URQ Da'!AR9+'ROC Da'!AR9+'SM Da'!AR9+'BN Da'!AR9+'BS Da'!AR9+'TDC Da'!AR9</f>
        <v>39</v>
      </c>
      <c r="AS9" s="81">
        <f>+SUM(RED_InfraMR[[#This Row],[B.02.1 - Parque de Coches Eléctricos Motrices]:[B.02.3 - Parque de Coches Eléctricos Motrices Tipo R]])</f>
        <v>958</v>
      </c>
      <c r="AT9" s="81">
        <f>+'MIT Da'!AT9+'SAR Da'!AT9+'URQ Da'!AT9+'ROC Da'!AT9+'SM Da'!AT9+'BN Da'!AT9+'BS Da'!AT9+'TDC Da'!AT9</f>
        <v>0</v>
      </c>
      <c r="AU9" s="81">
        <f>+'MIT Da'!AU9+'SAR Da'!AU9+'URQ Da'!AU9+'ROC Da'!AU9+'SM Da'!AU9+'BN Da'!AU9+'BS Da'!AU9+'TDC Da'!AU9</f>
        <v>6</v>
      </c>
      <c r="AV9" s="81">
        <f>+'MIT Da'!AV9+'SAR Da'!AV9+'URQ Da'!AV9+'ROC Da'!AV9+'SM Da'!AV9+'BN Da'!AV9+'BS Da'!AV9+'TDC Da'!AV9</f>
        <v>10</v>
      </c>
      <c r="AW9" s="81">
        <f>+SUM(RED_InfraMR[[#This Row],[B.03.1 - Parque de Coches Motores Motrices Remolcados]:[B.03.3 - Parque de Coches Motores Motrices Cabina]])</f>
        <v>16</v>
      </c>
      <c r="AX9" s="81">
        <f>+'MIT Da'!AX9+'SAR Da'!AX9+'URQ Da'!AX9+'ROC Da'!AX9+'SM Da'!AX9+'BN Da'!AX9+'BS Da'!AX9+'TDC Da'!AX9</f>
        <v>427</v>
      </c>
      <c r="AY9" s="81">
        <f>+'MIT Da'!AY9+'SAR Da'!AY9+'URQ Da'!AY9+'ROC Da'!AY9+'SM Da'!AY9+'BN Da'!AY9+'BS Da'!AY9+'TDC Da'!AY9</f>
        <v>165</v>
      </c>
      <c r="AZ9" s="81">
        <f>+'MIT Da'!AZ9+'SAR Da'!AZ9+'URQ Da'!AZ9+'ROC Da'!AZ9+'SM Da'!AZ9+'BN Da'!AZ9+'BS Da'!AZ9+'TDC Da'!AZ9</f>
        <v>15</v>
      </c>
      <c r="BA9" s="81">
        <f>+'MIT Da'!BA9+'SAR Da'!BA9+'URQ Da'!BA9+'ROC Da'!BA9+'SM Da'!BA9+'BN Da'!BA9+'BS Da'!BA9+'TDC Da'!BA9</f>
        <v>150</v>
      </c>
      <c r="BB9" s="81">
        <f>+'MIT Da'!BB9+'SAR Da'!BB9+'URQ Da'!BB9+'ROC Da'!BB9+'SM Da'!BB9+'BN Da'!BB9+'BS Da'!BB9+'TDC Da'!BB9</f>
        <v>0</v>
      </c>
      <c r="BC9" s="81">
        <f>+SUM(RED_InfraMR[[#This Row],[B.04.1 - Parque de Coches Remolcados Clase Unica]:[B.04.5 - Parque de Coches Remolcados para Servicios Especiales (Cartoneros)]])</f>
        <v>757</v>
      </c>
      <c r="BD9" s="81">
        <f>+'MIT Da'!BD9+'SAR Da'!BD9+'URQ Da'!BD9+'ROC Da'!BD9+'SM Da'!BD9+'BN Da'!BD9+'BS Da'!BD9+'TDC Da'!BD9</f>
        <v>10</v>
      </c>
      <c r="BE9" s="81">
        <f>+'MIT Da'!BE9+'SAR Da'!BE9+'URQ Da'!BE9+'ROC Da'!BE9+'SM Da'!BE9+'BN Da'!BE9+'BS Da'!BE9+'TDC Da'!BE9</f>
        <v>94</v>
      </c>
      <c r="BF9" s="16"/>
    </row>
    <row r="10" spans="1:59">
      <c r="A10" s="1">
        <v>1993</v>
      </c>
      <c r="B10" s="1" t="s">
        <v>123</v>
      </c>
      <c r="C10" s="12">
        <f>+'MIT Da'!C10+'SAR Da'!C10+'URQ Da'!C10+'ROC Da'!C10+'SM Da'!C10+'BN Da'!C10+'BS Da'!C10+'TDC Da'!C10</f>
        <v>147.21299999999999</v>
      </c>
      <c r="D10" s="12">
        <f>+'MIT Da'!D10+'SAR Da'!D10+'URQ Da'!D10+'ROC Da'!D10+'SM Da'!D10+'BN Da'!D10+'BS Da'!D10+'TDC Da'!D10</f>
        <v>444.30600000000004</v>
      </c>
      <c r="E10" s="12">
        <f>+'MIT Da'!E10+'SAR Da'!E10+'URQ Da'!E10+'ROC Da'!E10+'SM Da'!E10+'BN Da'!E10+'BS Da'!E10+'TDC Da'!E10</f>
        <v>0</v>
      </c>
      <c r="F10" s="12">
        <f>+'MIT Da'!F10+'SAR Da'!F10+'URQ Da'!F10+'ROC Da'!F10+'SM Da'!F10+'BN Da'!F10+'BS Da'!F10+'TDC Da'!F10</f>
        <v>160.87363999999999</v>
      </c>
      <c r="G10" s="12">
        <f>+'MIT Da'!G10+'SAR Da'!G10+'URQ Da'!G10+'ROC Da'!G10+'SM Da'!G10+'BN Da'!G10+'BS Da'!G10+'TDC Da'!G10</f>
        <v>752.39264000000003</v>
      </c>
      <c r="H10" s="12">
        <f>+'MIT Da'!H10+'SAR Da'!H10+'URQ Da'!H10+'ROC Da'!H10+'SM Da'!H10+'BN Da'!H10+'BS Da'!H10+'TDC Da'!H10</f>
        <v>752.39264000000003</v>
      </c>
      <c r="I10" s="12">
        <f>+'MIT Da'!I10+'SAR Da'!I10+'URQ Da'!I10+'ROC Da'!I10+'SM Da'!I10+'BN Da'!I10+'BS Da'!I10+'TDC Da'!I10</f>
        <v>927.77611000000013</v>
      </c>
      <c r="J10" s="12">
        <f>+'MIT Da'!J10+'SAR Da'!J10+'URQ Da'!J10+'ROC Da'!J10+'SM Da'!J10+'BN Da'!J10+'BS Da'!J10+'TDC Da'!J10</f>
        <v>1060.415</v>
      </c>
      <c r="K10" s="12">
        <f>+'MIT Da'!K10+'SAR Da'!K10+'URQ Da'!K10+'ROC Da'!K10+'SM Da'!K10+'BN Da'!K10+'BS Da'!K10+'TDC Da'!K10</f>
        <v>54.516999999999996</v>
      </c>
      <c r="L10" s="12">
        <f>+'MIT Da'!L10+'SAR Da'!L10+'URQ Da'!L10+'ROC Da'!L10+'SM Da'!L10+'BN Da'!L10+'BS Da'!L10+'TDC Da'!L10</f>
        <v>348.89300000000003</v>
      </c>
      <c r="M10" s="12">
        <f>+'MIT Da'!M10+'SAR Da'!M10+'URQ Da'!M10+'ROC Da'!M10+'SM Da'!M10+'BN Da'!M10+'BS Da'!M10+'TDC Da'!M10</f>
        <v>20.274999999999999</v>
      </c>
      <c r="N10" s="12">
        <f>+'MIT Da'!N10+'SAR Da'!N10+'URQ Da'!N10+'ROC Da'!N10+'SM Da'!N10+'BN Da'!N10+'BS Da'!N10+'TDC Da'!N10</f>
        <v>1409.308</v>
      </c>
      <c r="O10" s="12">
        <f>+'MIT Da'!O10+'SAR Da'!O10+'URQ Da'!O10+'ROC Da'!O10+'SM Da'!O10+'BN Da'!O10+'BS Da'!O10+'TDC Da'!O10</f>
        <v>1409.308</v>
      </c>
      <c r="P10" s="81">
        <f>+'MIT Da'!P10+'SAR Da'!P10+'URQ Da'!P10+'ROC Da'!P10+'SM Da'!P10+'BN Da'!P10+'BS Da'!P10+'TDC Da'!P10</f>
        <v>194</v>
      </c>
      <c r="Q10" s="81">
        <f>+'MIT Da'!Q10+'SAR Da'!Q10+'URQ Da'!Q10+'ROC Da'!Q10+'SM Da'!Q10+'BN Da'!Q10+'BS Da'!Q10+'TDC Da'!Q10</f>
        <v>56</v>
      </c>
      <c r="R10" s="81">
        <f>+'MIT Da'!R10+'SAR Da'!R10+'URQ Da'!R10+'ROC Da'!R10+'SM Da'!R10+'BN Da'!R10+'BS Da'!R10+'TDC Da'!R10</f>
        <v>10</v>
      </c>
      <c r="S10" s="81">
        <f>+'MIT Da'!S10+'SAR Da'!S10+'URQ Da'!S10+'ROC Da'!S10+'SM Da'!S10+'BN Da'!S10+'BS Da'!S10+'TDC Da'!S10</f>
        <v>260</v>
      </c>
      <c r="T10" s="81">
        <f>+'MIT Da'!T10+'SAR Da'!T10+'URQ Da'!T10+'ROC Da'!T10+'SM Da'!T10+'BN Da'!T10+'BS Da'!T10+'TDC Da'!T10</f>
        <v>138</v>
      </c>
      <c r="U10" s="81">
        <f>+'MIT Da'!U10+'SAR Da'!U10+'URQ Da'!U10+'ROC Da'!U10+'SM Da'!U10+'BN Da'!U10+'BS Da'!U10+'TDC Da'!U10</f>
        <v>392</v>
      </c>
      <c r="V10" s="81">
        <f>+'MIT Da'!V10+'SAR Da'!V10+'URQ Da'!V10+'ROC Da'!V10+'SM Da'!V10+'BN Da'!V10+'BS Da'!V10+'TDC Da'!V10</f>
        <v>11</v>
      </c>
      <c r="W10" s="81">
        <f>+'MIT Da'!W10+'SAR Da'!W10+'URQ Da'!W10+'ROC Da'!W10+'SM Da'!W10+'BN Da'!W10+'BS Da'!W10+'TDC Da'!W10</f>
        <v>116</v>
      </c>
      <c r="X10" s="81">
        <f>+'MIT Da'!X10+'SAR Da'!X10+'URQ Da'!X10+'ROC Da'!X10+'SM Da'!X10+'BN Da'!X10+'BS Da'!X10+'TDC Da'!X10</f>
        <v>4</v>
      </c>
      <c r="Y10" s="81">
        <f>+'MIT Da'!Y10+'SAR Da'!Y10+'URQ Da'!Y10+'ROC Da'!Y10+'SM Da'!Y10+'BN Da'!Y10+'BS Da'!Y10+'TDC Da'!Y10</f>
        <v>661</v>
      </c>
      <c r="Z10" s="81">
        <f>+'MIT Da'!Z10+'SAR Da'!Z10+'URQ Da'!Z10+'ROC Da'!Z10+'SM Da'!Z10+'BN Da'!Z10+'BS Da'!Z10+'TDC Da'!Z10</f>
        <v>146</v>
      </c>
      <c r="AA10" s="81">
        <f>+'MIT Da'!AA10+'SAR Da'!AA10+'URQ Da'!AA10+'ROC Da'!AA10+'SM Da'!AA10+'BN Da'!AA10+'BS Da'!AA10+'TDC Da'!AA10</f>
        <v>95</v>
      </c>
      <c r="AB10" s="81">
        <f>+'MIT Da'!AB10+'SAR Da'!AB10+'URQ Da'!AB10+'ROC Da'!AB10+'SM Da'!AB10+'BN Da'!AB10+'BS Da'!AB10+'TDC Da'!AB10</f>
        <v>661</v>
      </c>
      <c r="AC10" s="81">
        <f>+'MIT Da'!AC10+'SAR Da'!AC10+'URQ Da'!AC10+'ROC Da'!AC10+'SM Da'!AC10+'BN Da'!AC10+'BS Da'!AC10+'TDC Da'!AC10</f>
        <v>902</v>
      </c>
      <c r="AD10" s="81">
        <f>+'MIT Da'!AD10+'SAR Da'!AD10+'URQ Da'!AD10+'ROC Da'!AD10+'SM Da'!AD10+'BN Da'!AD10+'BS Da'!AD10+'TDC Da'!AD10</f>
        <v>54</v>
      </c>
      <c r="AE10" s="81">
        <f>+'MIT Da'!AE10+'SAR Da'!AE10+'URQ Da'!AE10+'ROC Da'!AE10+'SM Da'!AE10+'BN Da'!AE10+'BS Da'!AE10+'TDC Da'!AE10</f>
        <v>81</v>
      </c>
      <c r="AF10" s="81">
        <f>+'MIT Da'!AF10+'SAR Da'!AF10+'URQ Da'!AF10+'ROC Da'!AF10+'SM Da'!AF10+'BN Da'!AF10+'BS Da'!AF10+'TDC Da'!AF10</f>
        <v>397</v>
      </c>
      <c r="AG10" s="81">
        <f>+'MIT Da'!AG10+'SAR Da'!AG10+'URQ Da'!AG10+'ROC Da'!AG10+'SM Da'!AG10+'BN Da'!AG10+'BS Da'!AG10+'TDC Da'!AG10</f>
        <v>532</v>
      </c>
      <c r="AH10" s="12">
        <f>+'MIT Da'!AH10+'SAR Da'!AH10+'URQ Da'!AH10+'ROC Da'!AH10+'SM Da'!AH10+'BN Da'!AH10+'BS Da'!AH10+'TDC Da'!AH10</f>
        <v>264.22699999999998</v>
      </c>
      <c r="AI10" s="12">
        <f>+'MIT Da'!AI10+'SAR Da'!AI10+'URQ Da'!AI10+'ROC Da'!AI10+'SM Da'!AI10+'BN Da'!AI10+'BS Da'!AI10+'TDC Da'!AI10</f>
        <v>2.4</v>
      </c>
      <c r="AJ10" s="12">
        <f>+'MIT Da'!AJ10+'SAR Da'!AJ10+'URQ Da'!AJ10+'ROC Da'!AJ10+'SM Da'!AJ10+'BN Da'!AJ10+'BS Da'!AJ10+'TDC Da'!AJ10</f>
        <v>498.71500000000003</v>
      </c>
      <c r="AK10" s="12">
        <f>+'MIT Da'!AK10+'SAR Da'!AK10+'URQ Da'!AK10+'ROC Da'!AK10+'SM Da'!AK10+'BN Da'!AK10+'BS Da'!AK10+'TDC Da'!AK10</f>
        <v>765.34199999999998</v>
      </c>
      <c r="AL10" s="81">
        <f>+'MIT Da'!AL10+'SAR Da'!AL10+'URQ Da'!AL10+'ROC Da'!AL10+'SM Da'!AL10+'BN Da'!AL10+'BS Da'!AL10+'TDC Da'!AL10</f>
        <v>9</v>
      </c>
      <c r="AM10" s="81">
        <f>+'MIT Da'!AM10+'SAR Da'!AM10+'URQ Da'!AM10+'ROC Da'!AM10+'SM Da'!AM10+'BN Da'!AM10+'BS Da'!AM10+'TDC Da'!AM10</f>
        <v>57</v>
      </c>
      <c r="AN10" s="81">
        <f>+'MIT Da'!AN10+'SAR Da'!AN10+'URQ Da'!AN10+'ROC Da'!AN10+'SM Da'!AN10+'BN Da'!AN10+'BS Da'!AN10+'TDC Da'!AN10</f>
        <v>82</v>
      </c>
      <c r="AO10" s="81">
        <f>+'MIT Da'!AO10+'SAR Da'!AO10+'URQ Da'!AO10+'ROC Da'!AO10+'SM Da'!AO10+'BN Da'!AO10+'BS Da'!AO10+'TDC Da'!AO10</f>
        <v>148</v>
      </c>
      <c r="AP10" s="81">
        <f>+'MIT Da'!AP10+'SAR Da'!AP10+'URQ Da'!AP10+'ROC Da'!AP10+'SM Da'!AP10+'BN Da'!AP10+'BS Da'!AP10+'TDC Da'!AP10</f>
        <v>578</v>
      </c>
      <c r="AQ10" s="81">
        <f>+'MIT Da'!AQ10+'SAR Da'!AQ10+'URQ Da'!AQ10+'ROC Da'!AQ10+'SM Da'!AQ10+'BN Da'!AQ10+'BS Da'!AQ10+'TDC Da'!AQ10</f>
        <v>341</v>
      </c>
      <c r="AR10" s="81">
        <f>+'MIT Da'!AR10+'SAR Da'!AR10+'URQ Da'!AR10+'ROC Da'!AR10+'SM Da'!AR10+'BN Da'!AR10+'BS Da'!AR10+'TDC Da'!AR10</f>
        <v>39</v>
      </c>
      <c r="AS10" s="81">
        <f>+SUM(RED_InfraMR[[#This Row],[B.02.1 - Parque de Coches Eléctricos Motrices]:[B.02.3 - Parque de Coches Eléctricos Motrices Tipo R]])</f>
        <v>958</v>
      </c>
      <c r="AT10" s="81">
        <f>+'MIT Da'!AT10+'SAR Da'!AT10+'URQ Da'!AT10+'ROC Da'!AT10+'SM Da'!AT10+'BN Da'!AT10+'BS Da'!AT10+'TDC Da'!AT10</f>
        <v>0</v>
      </c>
      <c r="AU10" s="81">
        <f>+'MIT Da'!AU10+'SAR Da'!AU10+'URQ Da'!AU10+'ROC Da'!AU10+'SM Da'!AU10+'BN Da'!AU10+'BS Da'!AU10+'TDC Da'!AU10</f>
        <v>6</v>
      </c>
      <c r="AV10" s="81">
        <f>+'MIT Da'!AV10+'SAR Da'!AV10+'URQ Da'!AV10+'ROC Da'!AV10+'SM Da'!AV10+'BN Da'!AV10+'BS Da'!AV10+'TDC Da'!AV10</f>
        <v>10</v>
      </c>
      <c r="AW10" s="81">
        <f>+SUM(RED_InfraMR[[#This Row],[B.03.1 - Parque de Coches Motores Motrices Remolcados]:[B.03.3 - Parque de Coches Motores Motrices Cabina]])</f>
        <v>16</v>
      </c>
      <c r="AX10" s="81">
        <f>+'MIT Da'!AX10+'SAR Da'!AX10+'URQ Da'!AX10+'ROC Da'!AX10+'SM Da'!AX10+'BN Da'!AX10+'BS Da'!AX10+'TDC Da'!AX10</f>
        <v>427</v>
      </c>
      <c r="AY10" s="81">
        <f>+'MIT Da'!AY10+'SAR Da'!AY10+'URQ Da'!AY10+'ROC Da'!AY10+'SM Da'!AY10+'BN Da'!AY10+'BS Da'!AY10+'TDC Da'!AY10</f>
        <v>165</v>
      </c>
      <c r="AZ10" s="81">
        <f>+'MIT Da'!AZ10+'SAR Da'!AZ10+'URQ Da'!AZ10+'ROC Da'!AZ10+'SM Da'!AZ10+'BN Da'!AZ10+'BS Da'!AZ10+'TDC Da'!AZ10</f>
        <v>15</v>
      </c>
      <c r="BA10" s="81">
        <f>+'MIT Da'!BA10+'SAR Da'!BA10+'URQ Da'!BA10+'ROC Da'!BA10+'SM Da'!BA10+'BN Da'!BA10+'BS Da'!BA10+'TDC Da'!BA10</f>
        <v>150</v>
      </c>
      <c r="BB10" s="81">
        <f>+'MIT Da'!BB10+'SAR Da'!BB10+'URQ Da'!BB10+'ROC Da'!BB10+'SM Da'!BB10+'BN Da'!BB10+'BS Da'!BB10+'TDC Da'!BB10</f>
        <v>0</v>
      </c>
      <c r="BC10" s="81">
        <f>+SUM(RED_InfraMR[[#This Row],[B.04.1 - Parque de Coches Remolcados Clase Unica]:[B.04.5 - Parque de Coches Remolcados para Servicios Especiales (Cartoneros)]])</f>
        <v>757</v>
      </c>
      <c r="BD10" s="81">
        <f>+'MIT Da'!BD10+'SAR Da'!BD10+'URQ Da'!BD10+'ROC Da'!BD10+'SM Da'!BD10+'BN Da'!BD10+'BS Da'!BD10+'TDC Da'!BD10</f>
        <v>10</v>
      </c>
      <c r="BE10" s="81">
        <f>+'MIT Da'!BE10+'SAR Da'!BE10+'URQ Da'!BE10+'ROC Da'!BE10+'SM Da'!BE10+'BN Da'!BE10+'BS Da'!BE10+'TDC Da'!BE10</f>
        <v>94</v>
      </c>
      <c r="BF10" s="16"/>
    </row>
    <row r="11" spans="1:59">
      <c r="A11" s="1">
        <v>1993</v>
      </c>
      <c r="B11" s="1" t="s">
        <v>124</v>
      </c>
      <c r="C11" s="12">
        <f>+'MIT Da'!C11+'SAR Da'!C11+'URQ Da'!C11+'ROC Da'!C11+'SM Da'!C11+'BN Da'!C11+'BS Da'!C11+'TDC Da'!C11</f>
        <v>147.21299999999999</v>
      </c>
      <c r="D11" s="12">
        <f>+'MIT Da'!D11+'SAR Da'!D11+'URQ Da'!D11+'ROC Da'!D11+'SM Da'!D11+'BN Da'!D11+'BS Da'!D11+'TDC Da'!D11</f>
        <v>444.30600000000004</v>
      </c>
      <c r="E11" s="12">
        <f>+'MIT Da'!E11+'SAR Da'!E11+'URQ Da'!E11+'ROC Da'!E11+'SM Da'!E11+'BN Da'!E11+'BS Da'!E11+'TDC Da'!E11</f>
        <v>0</v>
      </c>
      <c r="F11" s="12">
        <f>+'MIT Da'!F11+'SAR Da'!F11+'URQ Da'!F11+'ROC Da'!F11+'SM Da'!F11+'BN Da'!F11+'BS Da'!F11+'TDC Da'!F11</f>
        <v>160.87363999999999</v>
      </c>
      <c r="G11" s="12">
        <f>+'MIT Da'!G11+'SAR Da'!G11+'URQ Da'!G11+'ROC Da'!G11+'SM Da'!G11+'BN Da'!G11+'BS Da'!G11+'TDC Da'!G11</f>
        <v>752.39264000000003</v>
      </c>
      <c r="H11" s="12">
        <f>+'MIT Da'!H11+'SAR Da'!H11+'URQ Da'!H11+'ROC Da'!H11+'SM Da'!H11+'BN Da'!H11+'BS Da'!H11+'TDC Da'!H11</f>
        <v>752.39264000000003</v>
      </c>
      <c r="I11" s="12">
        <f>+'MIT Da'!I11+'SAR Da'!I11+'URQ Da'!I11+'ROC Da'!I11+'SM Da'!I11+'BN Da'!I11+'BS Da'!I11+'TDC Da'!I11</f>
        <v>927.77611000000013</v>
      </c>
      <c r="J11" s="12">
        <f>+'MIT Da'!J11+'SAR Da'!J11+'URQ Da'!J11+'ROC Da'!J11+'SM Da'!J11+'BN Da'!J11+'BS Da'!J11+'TDC Da'!J11</f>
        <v>1060.415</v>
      </c>
      <c r="K11" s="12">
        <f>+'MIT Da'!K11+'SAR Da'!K11+'URQ Da'!K11+'ROC Da'!K11+'SM Da'!K11+'BN Da'!K11+'BS Da'!K11+'TDC Da'!K11</f>
        <v>54.516999999999996</v>
      </c>
      <c r="L11" s="12">
        <f>+'MIT Da'!L11+'SAR Da'!L11+'URQ Da'!L11+'ROC Da'!L11+'SM Da'!L11+'BN Da'!L11+'BS Da'!L11+'TDC Da'!L11</f>
        <v>348.89300000000003</v>
      </c>
      <c r="M11" s="12">
        <f>+'MIT Da'!M11+'SAR Da'!M11+'URQ Da'!M11+'ROC Da'!M11+'SM Da'!M11+'BN Da'!M11+'BS Da'!M11+'TDC Da'!M11</f>
        <v>20.274999999999999</v>
      </c>
      <c r="N11" s="12">
        <f>+'MIT Da'!N11+'SAR Da'!N11+'URQ Da'!N11+'ROC Da'!N11+'SM Da'!N11+'BN Da'!N11+'BS Da'!N11+'TDC Da'!N11</f>
        <v>1409.308</v>
      </c>
      <c r="O11" s="12">
        <f>+'MIT Da'!O11+'SAR Da'!O11+'URQ Da'!O11+'ROC Da'!O11+'SM Da'!O11+'BN Da'!O11+'BS Da'!O11+'TDC Da'!O11</f>
        <v>1409.308</v>
      </c>
      <c r="P11" s="81">
        <f>+'MIT Da'!P11+'SAR Da'!P11+'URQ Da'!P11+'ROC Da'!P11+'SM Da'!P11+'BN Da'!P11+'BS Da'!P11+'TDC Da'!P11</f>
        <v>194</v>
      </c>
      <c r="Q11" s="81">
        <f>+'MIT Da'!Q11+'SAR Da'!Q11+'URQ Da'!Q11+'ROC Da'!Q11+'SM Da'!Q11+'BN Da'!Q11+'BS Da'!Q11+'TDC Da'!Q11</f>
        <v>56</v>
      </c>
      <c r="R11" s="81">
        <f>+'MIT Da'!R11+'SAR Da'!R11+'URQ Da'!R11+'ROC Da'!R11+'SM Da'!R11+'BN Da'!R11+'BS Da'!R11+'TDC Da'!R11</f>
        <v>10</v>
      </c>
      <c r="S11" s="81">
        <f>+'MIT Da'!S11+'SAR Da'!S11+'URQ Da'!S11+'ROC Da'!S11+'SM Da'!S11+'BN Da'!S11+'BS Da'!S11+'TDC Da'!S11</f>
        <v>260</v>
      </c>
      <c r="T11" s="81">
        <f>+'MIT Da'!T11+'SAR Da'!T11+'URQ Da'!T11+'ROC Da'!T11+'SM Da'!T11+'BN Da'!T11+'BS Da'!T11+'TDC Da'!T11</f>
        <v>138</v>
      </c>
      <c r="U11" s="81">
        <f>+'MIT Da'!U11+'SAR Da'!U11+'URQ Da'!U11+'ROC Da'!U11+'SM Da'!U11+'BN Da'!U11+'BS Da'!U11+'TDC Da'!U11</f>
        <v>392</v>
      </c>
      <c r="V11" s="81">
        <f>+'MIT Da'!V11+'SAR Da'!V11+'URQ Da'!V11+'ROC Da'!V11+'SM Da'!V11+'BN Da'!V11+'BS Da'!V11+'TDC Da'!V11</f>
        <v>11</v>
      </c>
      <c r="W11" s="81">
        <f>+'MIT Da'!W11+'SAR Da'!W11+'URQ Da'!W11+'ROC Da'!W11+'SM Da'!W11+'BN Da'!W11+'BS Da'!W11+'TDC Da'!W11</f>
        <v>116</v>
      </c>
      <c r="X11" s="81">
        <f>+'MIT Da'!X11+'SAR Da'!X11+'URQ Da'!X11+'ROC Da'!X11+'SM Da'!X11+'BN Da'!X11+'BS Da'!X11+'TDC Da'!X11</f>
        <v>4</v>
      </c>
      <c r="Y11" s="81">
        <f>+'MIT Da'!Y11+'SAR Da'!Y11+'URQ Da'!Y11+'ROC Da'!Y11+'SM Da'!Y11+'BN Da'!Y11+'BS Da'!Y11+'TDC Da'!Y11</f>
        <v>661</v>
      </c>
      <c r="Z11" s="81">
        <f>+'MIT Da'!Z11+'SAR Da'!Z11+'URQ Da'!Z11+'ROC Da'!Z11+'SM Da'!Z11+'BN Da'!Z11+'BS Da'!Z11+'TDC Da'!Z11</f>
        <v>146</v>
      </c>
      <c r="AA11" s="81">
        <f>+'MIT Da'!AA11+'SAR Da'!AA11+'URQ Da'!AA11+'ROC Da'!AA11+'SM Da'!AA11+'BN Da'!AA11+'BS Da'!AA11+'TDC Da'!AA11</f>
        <v>95</v>
      </c>
      <c r="AB11" s="81">
        <f>+'MIT Da'!AB11+'SAR Da'!AB11+'URQ Da'!AB11+'ROC Da'!AB11+'SM Da'!AB11+'BN Da'!AB11+'BS Da'!AB11+'TDC Da'!AB11</f>
        <v>661</v>
      </c>
      <c r="AC11" s="81">
        <f>+'MIT Da'!AC11+'SAR Da'!AC11+'URQ Da'!AC11+'ROC Da'!AC11+'SM Da'!AC11+'BN Da'!AC11+'BS Da'!AC11+'TDC Da'!AC11</f>
        <v>902</v>
      </c>
      <c r="AD11" s="81">
        <f>+'MIT Da'!AD11+'SAR Da'!AD11+'URQ Da'!AD11+'ROC Da'!AD11+'SM Da'!AD11+'BN Da'!AD11+'BS Da'!AD11+'TDC Da'!AD11</f>
        <v>54</v>
      </c>
      <c r="AE11" s="81">
        <f>+'MIT Da'!AE11+'SAR Da'!AE11+'URQ Da'!AE11+'ROC Da'!AE11+'SM Da'!AE11+'BN Da'!AE11+'BS Da'!AE11+'TDC Da'!AE11</f>
        <v>81</v>
      </c>
      <c r="AF11" s="81">
        <f>+'MIT Da'!AF11+'SAR Da'!AF11+'URQ Da'!AF11+'ROC Da'!AF11+'SM Da'!AF11+'BN Da'!AF11+'BS Da'!AF11+'TDC Da'!AF11</f>
        <v>397</v>
      </c>
      <c r="AG11" s="81">
        <f>+'MIT Da'!AG11+'SAR Da'!AG11+'URQ Da'!AG11+'ROC Da'!AG11+'SM Da'!AG11+'BN Da'!AG11+'BS Da'!AG11+'TDC Da'!AG11</f>
        <v>532</v>
      </c>
      <c r="AH11" s="12">
        <f>+'MIT Da'!AH11+'SAR Da'!AH11+'URQ Da'!AH11+'ROC Da'!AH11+'SM Da'!AH11+'BN Da'!AH11+'BS Da'!AH11+'TDC Da'!AH11</f>
        <v>264.22699999999998</v>
      </c>
      <c r="AI11" s="12">
        <f>+'MIT Da'!AI11+'SAR Da'!AI11+'URQ Da'!AI11+'ROC Da'!AI11+'SM Da'!AI11+'BN Da'!AI11+'BS Da'!AI11+'TDC Da'!AI11</f>
        <v>2.4</v>
      </c>
      <c r="AJ11" s="12">
        <f>+'MIT Da'!AJ11+'SAR Da'!AJ11+'URQ Da'!AJ11+'ROC Da'!AJ11+'SM Da'!AJ11+'BN Da'!AJ11+'BS Da'!AJ11+'TDC Da'!AJ11</f>
        <v>498.71500000000003</v>
      </c>
      <c r="AK11" s="12">
        <f>+'MIT Da'!AK11+'SAR Da'!AK11+'URQ Da'!AK11+'ROC Da'!AK11+'SM Da'!AK11+'BN Da'!AK11+'BS Da'!AK11+'TDC Da'!AK11</f>
        <v>765.34199999999998</v>
      </c>
      <c r="AL11" s="81">
        <f>+'MIT Da'!AL11+'SAR Da'!AL11+'URQ Da'!AL11+'ROC Da'!AL11+'SM Da'!AL11+'BN Da'!AL11+'BS Da'!AL11+'TDC Da'!AL11</f>
        <v>9</v>
      </c>
      <c r="AM11" s="81">
        <f>+'MIT Da'!AM11+'SAR Da'!AM11+'URQ Da'!AM11+'ROC Da'!AM11+'SM Da'!AM11+'BN Da'!AM11+'BS Da'!AM11+'TDC Da'!AM11</f>
        <v>57</v>
      </c>
      <c r="AN11" s="81">
        <f>+'MIT Da'!AN11+'SAR Da'!AN11+'URQ Da'!AN11+'ROC Da'!AN11+'SM Da'!AN11+'BN Da'!AN11+'BS Da'!AN11+'TDC Da'!AN11</f>
        <v>82</v>
      </c>
      <c r="AO11" s="81">
        <f>+'MIT Da'!AO11+'SAR Da'!AO11+'URQ Da'!AO11+'ROC Da'!AO11+'SM Da'!AO11+'BN Da'!AO11+'BS Da'!AO11+'TDC Da'!AO11</f>
        <v>148</v>
      </c>
      <c r="AP11" s="81">
        <f>+'MIT Da'!AP11+'SAR Da'!AP11+'URQ Da'!AP11+'ROC Da'!AP11+'SM Da'!AP11+'BN Da'!AP11+'BS Da'!AP11+'TDC Da'!AP11</f>
        <v>578</v>
      </c>
      <c r="AQ11" s="81">
        <f>+'MIT Da'!AQ11+'SAR Da'!AQ11+'URQ Da'!AQ11+'ROC Da'!AQ11+'SM Da'!AQ11+'BN Da'!AQ11+'BS Da'!AQ11+'TDC Da'!AQ11</f>
        <v>341</v>
      </c>
      <c r="AR11" s="81">
        <f>+'MIT Da'!AR11+'SAR Da'!AR11+'URQ Da'!AR11+'ROC Da'!AR11+'SM Da'!AR11+'BN Da'!AR11+'BS Da'!AR11+'TDC Da'!AR11</f>
        <v>39</v>
      </c>
      <c r="AS11" s="81">
        <f>+SUM(RED_InfraMR[[#This Row],[B.02.1 - Parque de Coches Eléctricos Motrices]:[B.02.3 - Parque de Coches Eléctricos Motrices Tipo R]])</f>
        <v>958</v>
      </c>
      <c r="AT11" s="81">
        <f>+'MIT Da'!AT11+'SAR Da'!AT11+'URQ Da'!AT11+'ROC Da'!AT11+'SM Da'!AT11+'BN Da'!AT11+'BS Da'!AT11+'TDC Da'!AT11</f>
        <v>0</v>
      </c>
      <c r="AU11" s="81">
        <f>+'MIT Da'!AU11+'SAR Da'!AU11+'URQ Da'!AU11+'ROC Da'!AU11+'SM Da'!AU11+'BN Da'!AU11+'BS Da'!AU11+'TDC Da'!AU11</f>
        <v>6</v>
      </c>
      <c r="AV11" s="81">
        <f>+'MIT Da'!AV11+'SAR Da'!AV11+'URQ Da'!AV11+'ROC Da'!AV11+'SM Da'!AV11+'BN Da'!AV11+'BS Da'!AV11+'TDC Da'!AV11</f>
        <v>10</v>
      </c>
      <c r="AW11" s="81">
        <f>+SUM(RED_InfraMR[[#This Row],[B.03.1 - Parque de Coches Motores Motrices Remolcados]:[B.03.3 - Parque de Coches Motores Motrices Cabina]])</f>
        <v>16</v>
      </c>
      <c r="AX11" s="81">
        <f>+'MIT Da'!AX11+'SAR Da'!AX11+'URQ Da'!AX11+'ROC Da'!AX11+'SM Da'!AX11+'BN Da'!AX11+'BS Da'!AX11+'TDC Da'!AX11</f>
        <v>427</v>
      </c>
      <c r="AY11" s="81">
        <f>+'MIT Da'!AY11+'SAR Da'!AY11+'URQ Da'!AY11+'ROC Da'!AY11+'SM Da'!AY11+'BN Da'!AY11+'BS Da'!AY11+'TDC Da'!AY11</f>
        <v>165</v>
      </c>
      <c r="AZ11" s="81">
        <f>+'MIT Da'!AZ11+'SAR Da'!AZ11+'URQ Da'!AZ11+'ROC Da'!AZ11+'SM Da'!AZ11+'BN Da'!AZ11+'BS Da'!AZ11+'TDC Da'!AZ11</f>
        <v>15</v>
      </c>
      <c r="BA11" s="81">
        <f>+'MIT Da'!BA11+'SAR Da'!BA11+'URQ Da'!BA11+'ROC Da'!BA11+'SM Da'!BA11+'BN Da'!BA11+'BS Da'!BA11+'TDC Da'!BA11</f>
        <v>150</v>
      </c>
      <c r="BB11" s="81">
        <f>+'MIT Da'!BB11+'SAR Da'!BB11+'URQ Da'!BB11+'ROC Da'!BB11+'SM Da'!BB11+'BN Da'!BB11+'BS Da'!BB11+'TDC Da'!BB11</f>
        <v>0</v>
      </c>
      <c r="BC11" s="81">
        <f>+SUM(RED_InfraMR[[#This Row],[B.04.1 - Parque de Coches Remolcados Clase Unica]:[B.04.5 - Parque de Coches Remolcados para Servicios Especiales (Cartoneros)]])</f>
        <v>757</v>
      </c>
      <c r="BD11" s="81">
        <f>+'MIT Da'!BD11+'SAR Da'!BD11+'URQ Da'!BD11+'ROC Da'!BD11+'SM Da'!BD11+'BN Da'!BD11+'BS Da'!BD11+'TDC Da'!BD11</f>
        <v>10</v>
      </c>
      <c r="BE11" s="81">
        <f>+'MIT Da'!BE11+'SAR Da'!BE11+'URQ Da'!BE11+'ROC Da'!BE11+'SM Da'!BE11+'BN Da'!BE11+'BS Da'!BE11+'TDC Da'!BE11</f>
        <v>94</v>
      </c>
      <c r="BF11" s="16"/>
    </row>
    <row r="12" spans="1:59">
      <c r="A12" s="1">
        <v>1993</v>
      </c>
      <c r="B12" s="1" t="s">
        <v>125</v>
      </c>
      <c r="C12" s="12">
        <f>+'MIT Da'!C12+'SAR Da'!C12+'URQ Da'!C12+'ROC Da'!C12+'SM Da'!C12+'BN Da'!C12+'BS Da'!C12+'TDC Da'!C12</f>
        <v>147.21299999999999</v>
      </c>
      <c r="D12" s="12">
        <f>+'MIT Da'!D12+'SAR Da'!D12+'URQ Da'!D12+'ROC Da'!D12+'SM Da'!D12+'BN Da'!D12+'BS Da'!D12+'TDC Da'!D12</f>
        <v>444.30600000000004</v>
      </c>
      <c r="E12" s="12">
        <f>+'MIT Da'!E12+'SAR Da'!E12+'URQ Da'!E12+'ROC Da'!E12+'SM Da'!E12+'BN Da'!E12+'BS Da'!E12+'TDC Da'!E12</f>
        <v>0</v>
      </c>
      <c r="F12" s="12">
        <f>+'MIT Da'!F12+'SAR Da'!F12+'URQ Da'!F12+'ROC Da'!F12+'SM Da'!F12+'BN Da'!F12+'BS Da'!F12+'TDC Da'!F12</f>
        <v>160.87363999999999</v>
      </c>
      <c r="G12" s="12">
        <f>+'MIT Da'!G12+'SAR Da'!G12+'URQ Da'!G12+'ROC Da'!G12+'SM Da'!G12+'BN Da'!G12+'BS Da'!G12+'TDC Da'!G12</f>
        <v>752.39264000000003</v>
      </c>
      <c r="H12" s="12">
        <f>+'MIT Da'!H12+'SAR Da'!H12+'URQ Da'!H12+'ROC Da'!H12+'SM Da'!H12+'BN Da'!H12+'BS Da'!H12+'TDC Da'!H12</f>
        <v>752.39264000000003</v>
      </c>
      <c r="I12" s="12">
        <f>+'MIT Da'!I12+'SAR Da'!I12+'URQ Da'!I12+'ROC Da'!I12+'SM Da'!I12+'BN Da'!I12+'BS Da'!I12+'TDC Da'!I12</f>
        <v>927.77611000000013</v>
      </c>
      <c r="J12" s="12">
        <f>+'MIT Da'!J12+'SAR Da'!J12+'URQ Da'!J12+'ROC Da'!J12+'SM Da'!J12+'BN Da'!J12+'BS Da'!J12+'TDC Da'!J12</f>
        <v>1060.415</v>
      </c>
      <c r="K12" s="12">
        <f>+'MIT Da'!K12+'SAR Da'!K12+'URQ Da'!K12+'ROC Da'!K12+'SM Da'!K12+'BN Da'!K12+'BS Da'!K12+'TDC Da'!K12</f>
        <v>54.516999999999996</v>
      </c>
      <c r="L12" s="12">
        <f>+'MIT Da'!L12+'SAR Da'!L12+'URQ Da'!L12+'ROC Da'!L12+'SM Da'!L12+'BN Da'!L12+'BS Da'!L12+'TDC Da'!L12</f>
        <v>348.89300000000003</v>
      </c>
      <c r="M12" s="12">
        <f>+'MIT Da'!M12+'SAR Da'!M12+'URQ Da'!M12+'ROC Da'!M12+'SM Da'!M12+'BN Da'!M12+'BS Da'!M12+'TDC Da'!M12</f>
        <v>20.274999999999999</v>
      </c>
      <c r="N12" s="12">
        <f>+'MIT Da'!N12+'SAR Da'!N12+'URQ Da'!N12+'ROC Da'!N12+'SM Da'!N12+'BN Da'!N12+'BS Da'!N12+'TDC Da'!N12</f>
        <v>1409.308</v>
      </c>
      <c r="O12" s="12">
        <f>+'MIT Da'!O12+'SAR Da'!O12+'URQ Da'!O12+'ROC Da'!O12+'SM Da'!O12+'BN Da'!O12+'BS Da'!O12+'TDC Da'!O12</f>
        <v>1409.308</v>
      </c>
      <c r="P12" s="81">
        <f>+'MIT Da'!P12+'SAR Da'!P12+'URQ Da'!P12+'ROC Da'!P12+'SM Da'!P12+'BN Da'!P12+'BS Da'!P12+'TDC Da'!P12</f>
        <v>194</v>
      </c>
      <c r="Q12" s="81">
        <f>+'MIT Da'!Q12+'SAR Da'!Q12+'URQ Da'!Q12+'ROC Da'!Q12+'SM Da'!Q12+'BN Da'!Q12+'BS Da'!Q12+'TDC Da'!Q12</f>
        <v>56</v>
      </c>
      <c r="R12" s="81">
        <f>+'MIT Da'!R12+'SAR Da'!R12+'URQ Da'!R12+'ROC Da'!R12+'SM Da'!R12+'BN Da'!R12+'BS Da'!R12+'TDC Da'!R12</f>
        <v>10</v>
      </c>
      <c r="S12" s="81">
        <f>+'MIT Da'!S12+'SAR Da'!S12+'URQ Da'!S12+'ROC Da'!S12+'SM Da'!S12+'BN Da'!S12+'BS Da'!S12+'TDC Da'!S12</f>
        <v>260</v>
      </c>
      <c r="T12" s="81">
        <f>+'MIT Da'!T12+'SAR Da'!T12+'URQ Da'!T12+'ROC Da'!T12+'SM Da'!T12+'BN Da'!T12+'BS Da'!T12+'TDC Da'!T12</f>
        <v>138</v>
      </c>
      <c r="U12" s="81">
        <f>+'MIT Da'!U12+'SAR Da'!U12+'URQ Da'!U12+'ROC Da'!U12+'SM Da'!U12+'BN Da'!U12+'BS Da'!U12+'TDC Da'!U12</f>
        <v>392</v>
      </c>
      <c r="V12" s="81">
        <f>+'MIT Da'!V12+'SAR Da'!V12+'URQ Da'!V12+'ROC Da'!V12+'SM Da'!V12+'BN Da'!V12+'BS Da'!V12+'TDC Da'!V12</f>
        <v>11</v>
      </c>
      <c r="W12" s="81">
        <f>+'MIT Da'!W12+'SAR Da'!W12+'URQ Da'!W12+'ROC Da'!W12+'SM Da'!W12+'BN Da'!W12+'BS Da'!W12+'TDC Da'!W12</f>
        <v>116</v>
      </c>
      <c r="X12" s="81">
        <f>+'MIT Da'!X12+'SAR Da'!X12+'URQ Da'!X12+'ROC Da'!X12+'SM Da'!X12+'BN Da'!X12+'BS Da'!X12+'TDC Da'!X12</f>
        <v>4</v>
      </c>
      <c r="Y12" s="81">
        <f>+'MIT Da'!Y12+'SAR Da'!Y12+'URQ Da'!Y12+'ROC Da'!Y12+'SM Da'!Y12+'BN Da'!Y12+'BS Da'!Y12+'TDC Da'!Y12</f>
        <v>661</v>
      </c>
      <c r="Z12" s="81">
        <f>+'MIT Da'!Z12+'SAR Da'!Z12+'URQ Da'!Z12+'ROC Da'!Z12+'SM Da'!Z12+'BN Da'!Z12+'BS Da'!Z12+'TDC Da'!Z12</f>
        <v>146</v>
      </c>
      <c r="AA12" s="81">
        <f>+'MIT Da'!AA12+'SAR Da'!AA12+'URQ Da'!AA12+'ROC Da'!AA12+'SM Da'!AA12+'BN Da'!AA12+'BS Da'!AA12+'TDC Da'!AA12</f>
        <v>95</v>
      </c>
      <c r="AB12" s="81">
        <f>+'MIT Da'!AB12+'SAR Da'!AB12+'URQ Da'!AB12+'ROC Da'!AB12+'SM Da'!AB12+'BN Da'!AB12+'BS Da'!AB12+'TDC Da'!AB12</f>
        <v>661</v>
      </c>
      <c r="AC12" s="81">
        <f>+'MIT Da'!AC12+'SAR Da'!AC12+'URQ Da'!AC12+'ROC Da'!AC12+'SM Da'!AC12+'BN Da'!AC12+'BS Da'!AC12+'TDC Da'!AC12</f>
        <v>902</v>
      </c>
      <c r="AD12" s="81">
        <f>+'MIT Da'!AD12+'SAR Da'!AD12+'URQ Da'!AD12+'ROC Da'!AD12+'SM Da'!AD12+'BN Da'!AD12+'BS Da'!AD12+'TDC Da'!AD12</f>
        <v>54</v>
      </c>
      <c r="AE12" s="81">
        <f>+'MIT Da'!AE12+'SAR Da'!AE12+'URQ Da'!AE12+'ROC Da'!AE12+'SM Da'!AE12+'BN Da'!AE12+'BS Da'!AE12+'TDC Da'!AE12</f>
        <v>81</v>
      </c>
      <c r="AF12" s="81">
        <f>+'MIT Da'!AF12+'SAR Da'!AF12+'URQ Da'!AF12+'ROC Da'!AF12+'SM Da'!AF12+'BN Da'!AF12+'BS Da'!AF12+'TDC Da'!AF12</f>
        <v>397</v>
      </c>
      <c r="AG12" s="81">
        <f>+'MIT Da'!AG12+'SAR Da'!AG12+'URQ Da'!AG12+'ROC Da'!AG12+'SM Da'!AG12+'BN Da'!AG12+'BS Da'!AG12+'TDC Da'!AG12</f>
        <v>532</v>
      </c>
      <c r="AH12" s="12">
        <f>+'MIT Da'!AH12+'SAR Da'!AH12+'URQ Da'!AH12+'ROC Da'!AH12+'SM Da'!AH12+'BN Da'!AH12+'BS Da'!AH12+'TDC Da'!AH12</f>
        <v>264.22699999999998</v>
      </c>
      <c r="AI12" s="12">
        <f>+'MIT Da'!AI12+'SAR Da'!AI12+'URQ Da'!AI12+'ROC Da'!AI12+'SM Da'!AI12+'BN Da'!AI12+'BS Da'!AI12+'TDC Da'!AI12</f>
        <v>2.4</v>
      </c>
      <c r="AJ12" s="12">
        <f>+'MIT Da'!AJ12+'SAR Da'!AJ12+'URQ Da'!AJ12+'ROC Da'!AJ12+'SM Da'!AJ12+'BN Da'!AJ12+'BS Da'!AJ12+'TDC Da'!AJ12</f>
        <v>498.71500000000003</v>
      </c>
      <c r="AK12" s="12">
        <f>+'MIT Da'!AK12+'SAR Da'!AK12+'URQ Da'!AK12+'ROC Da'!AK12+'SM Da'!AK12+'BN Da'!AK12+'BS Da'!AK12+'TDC Da'!AK12</f>
        <v>765.34199999999998</v>
      </c>
      <c r="AL12" s="81">
        <f>+'MIT Da'!AL12+'SAR Da'!AL12+'URQ Da'!AL12+'ROC Da'!AL12+'SM Da'!AL12+'BN Da'!AL12+'BS Da'!AL12+'TDC Da'!AL12</f>
        <v>9</v>
      </c>
      <c r="AM12" s="81">
        <f>+'MIT Da'!AM12+'SAR Da'!AM12+'URQ Da'!AM12+'ROC Da'!AM12+'SM Da'!AM12+'BN Da'!AM12+'BS Da'!AM12+'TDC Da'!AM12</f>
        <v>57</v>
      </c>
      <c r="AN12" s="81">
        <f>+'MIT Da'!AN12+'SAR Da'!AN12+'URQ Da'!AN12+'ROC Da'!AN12+'SM Da'!AN12+'BN Da'!AN12+'BS Da'!AN12+'TDC Da'!AN12</f>
        <v>82</v>
      </c>
      <c r="AO12" s="81">
        <f>+'MIT Da'!AO12+'SAR Da'!AO12+'URQ Da'!AO12+'ROC Da'!AO12+'SM Da'!AO12+'BN Da'!AO12+'BS Da'!AO12+'TDC Da'!AO12</f>
        <v>148</v>
      </c>
      <c r="AP12" s="81">
        <f>+'MIT Da'!AP12+'SAR Da'!AP12+'URQ Da'!AP12+'ROC Da'!AP12+'SM Da'!AP12+'BN Da'!AP12+'BS Da'!AP12+'TDC Da'!AP12</f>
        <v>578</v>
      </c>
      <c r="AQ12" s="81">
        <f>+'MIT Da'!AQ12+'SAR Da'!AQ12+'URQ Da'!AQ12+'ROC Da'!AQ12+'SM Da'!AQ12+'BN Da'!AQ12+'BS Da'!AQ12+'TDC Da'!AQ12</f>
        <v>341</v>
      </c>
      <c r="AR12" s="81">
        <f>+'MIT Da'!AR12+'SAR Da'!AR12+'URQ Da'!AR12+'ROC Da'!AR12+'SM Da'!AR12+'BN Da'!AR12+'BS Da'!AR12+'TDC Da'!AR12</f>
        <v>39</v>
      </c>
      <c r="AS12" s="81">
        <f>+SUM(RED_InfraMR[[#This Row],[B.02.1 - Parque de Coches Eléctricos Motrices]:[B.02.3 - Parque de Coches Eléctricos Motrices Tipo R]])</f>
        <v>958</v>
      </c>
      <c r="AT12" s="81">
        <f>+'MIT Da'!AT12+'SAR Da'!AT12+'URQ Da'!AT12+'ROC Da'!AT12+'SM Da'!AT12+'BN Da'!AT12+'BS Da'!AT12+'TDC Da'!AT12</f>
        <v>0</v>
      </c>
      <c r="AU12" s="81">
        <f>+'MIT Da'!AU12+'SAR Da'!AU12+'URQ Da'!AU12+'ROC Da'!AU12+'SM Da'!AU12+'BN Da'!AU12+'BS Da'!AU12+'TDC Da'!AU12</f>
        <v>6</v>
      </c>
      <c r="AV12" s="81">
        <f>+'MIT Da'!AV12+'SAR Da'!AV12+'URQ Da'!AV12+'ROC Da'!AV12+'SM Da'!AV12+'BN Da'!AV12+'BS Da'!AV12+'TDC Da'!AV12</f>
        <v>10</v>
      </c>
      <c r="AW12" s="81">
        <f>+SUM(RED_InfraMR[[#This Row],[B.03.1 - Parque de Coches Motores Motrices Remolcados]:[B.03.3 - Parque de Coches Motores Motrices Cabina]])</f>
        <v>16</v>
      </c>
      <c r="AX12" s="81">
        <f>+'MIT Da'!AX12+'SAR Da'!AX12+'URQ Da'!AX12+'ROC Da'!AX12+'SM Da'!AX12+'BN Da'!AX12+'BS Da'!AX12+'TDC Da'!AX12</f>
        <v>427</v>
      </c>
      <c r="AY12" s="81">
        <f>+'MIT Da'!AY12+'SAR Da'!AY12+'URQ Da'!AY12+'ROC Da'!AY12+'SM Da'!AY12+'BN Da'!AY12+'BS Da'!AY12+'TDC Da'!AY12</f>
        <v>165</v>
      </c>
      <c r="AZ12" s="81">
        <f>+'MIT Da'!AZ12+'SAR Da'!AZ12+'URQ Da'!AZ12+'ROC Da'!AZ12+'SM Da'!AZ12+'BN Da'!AZ12+'BS Da'!AZ12+'TDC Da'!AZ12</f>
        <v>15</v>
      </c>
      <c r="BA12" s="81">
        <f>+'MIT Da'!BA12+'SAR Da'!BA12+'URQ Da'!BA12+'ROC Da'!BA12+'SM Da'!BA12+'BN Da'!BA12+'BS Da'!BA12+'TDC Da'!BA12</f>
        <v>150</v>
      </c>
      <c r="BB12" s="81">
        <f>+'MIT Da'!BB12+'SAR Da'!BB12+'URQ Da'!BB12+'ROC Da'!BB12+'SM Da'!BB12+'BN Da'!BB12+'BS Da'!BB12+'TDC Da'!BB12</f>
        <v>0</v>
      </c>
      <c r="BC12" s="81">
        <f>+SUM(RED_InfraMR[[#This Row],[B.04.1 - Parque de Coches Remolcados Clase Unica]:[B.04.5 - Parque de Coches Remolcados para Servicios Especiales (Cartoneros)]])</f>
        <v>757</v>
      </c>
      <c r="BD12" s="81">
        <f>+'MIT Da'!BD12+'SAR Da'!BD12+'URQ Da'!BD12+'ROC Da'!BD12+'SM Da'!BD12+'BN Da'!BD12+'BS Da'!BD12+'TDC Da'!BD12</f>
        <v>10</v>
      </c>
      <c r="BE12" s="81">
        <f>+'MIT Da'!BE12+'SAR Da'!BE12+'URQ Da'!BE12+'ROC Da'!BE12+'SM Da'!BE12+'BN Da'!BE12+'BS Da'!BE12+'TDC Da'!BE12</f>
        <v>94</v>
      </c>
      <c r="BF12" s="16"/>
    </row>
    <row r="13" spans="1:59">
      <c r="A13" s="1">
        <v>1993</v>
      </c>
      <c r="B13" s="1" t="s">
        <v>126</v>
      </c>
      <c r="C13" s="12">
        <f>+'MIT Da'!C13+'SAR Da'!C13+'URQ Da'!C13+'ROC Da'!C13+'SM Da'!C13+'BN Da'!C13+'BS Da'!C13+'TDC Da'!C13</f>
        <v>147.21299999999999</v>
      </c>
      <c r="D13" s="12">
        <f>+'MIT Da'!D13+'SAR Da'!D13+'URQ Da'!D13+'ROC Da'!D13+'SM Da'!D13+'BN Da'!D13+'BS Da'!D13+'TDC Da'!D13</f>
        <v>444.30600000000004</v>
      </c>
      <c r="E13" s="12">
        <f>+'MIT Da'!E13+'SAR Da'!E13+'URQ Da'!E13+'ROC Da'!E13+'SM Da'!E13+'BN Da'!E13+'BS Da'!E13+'TDC Da'!E13</f>
        <v>0</v>
      </c>
      <c r="F13" s="12">
        <f>+'MIT Da'!F13+'SAR Da'!F13+'URQ Da'!F13+'ROC Da'!F13+'SM Da'!F13+'BN Da'!F13+'BS Da'!F13+'TDC Da'!F13</f>
        <v>160.87363999999999</v>
      </c>
      <c r="G13" s="12">
        <f>+'MIT Da'!G13+'SAR Da'!G13+'URQ Da'!G13+'ROC Da'!G13+'SM Da'!G13+'BN Da'!G13+'BS Da'!G13+'TDC Da'!G13</f>
        <v>752.39264000000003</v>
      </c>
      <c r="H13" s="12">
        <f>+'MIT Da'!H13+'SAR Da'!H13+'URQ Da'!H13+'ROC Da'!H13+'SM Da'!H13+'BN Da'!H13+'BS Da'!H13+'TDC Da'!H13</f>
        <v>752.39264000000003</v>
      </c>
      <c r="I13" s="12">
        <f>+'MIT Da'!I13+'SAR Da'!I13+'URQ Da'!I13+'ROC Da'!I13+'SM Da'!I13+'BN Da'!I13+'BS Da'!I13+'TDC Da'!I13</f>
        <v>927.77611000000013</v>
      </c>
      <c r="J13" s="12">
        <f>+'MIT Da'!J13+'SAR Da'!J13+'URQ Da'!J13+'ROC Da'!J13+'SM Da'!J13+'BN Da'!J13+'BS Da'!J13+'TDC Da'!J13</f>
        <v>1060.415</v>
      </c>
      <c r="K13" s="12">
        <f>+'MIT Da'!K13+'SAR Da'!K13+'URQ Da'!K13+'ROC Da'!K13+'SM Da'!K13+'BN Da'!K13+'BS Da'!K13+'TDC Da'!K13</f>
        <v>54.516999999999996</v>
      </c>
      <c r="L13" s="12">
        <f>+'MIT Da'!L13+'SAR Da'!L13+'URQ Da'!L13+'ROC Da'!L13+'SM Da'!L13+'BN Da'!L13+'BS Da'!L13+'TDC Da'!L13</f>
        <v>348.89300000000003</v>
      </c>
      <c r="M13" s="12">
        <f>+'MIT Da'!M13+'SAR Da'!M13+'URQ Da'!M13+'ROC Da'!M13+'SM Da'!M13+'BN Da'!M13+'BS Da'!M13+'TDC Da'!M13</f>
        <v>20.274999999999999</v>
      </c>
      <c r="N13" s="12">
        <f>+'MIT Da'!N13+'SAR Da'!N13+'URQ Da'!N13+'ROC Da'!N13+'SM Da'!N13+'BN Da'!N13+'BS Da'!N13+'TDC Da'!N13</f>
        <v>1409.308</v>
      </c>
      <c r="O13" s="12">
        <f>+'MIT Da'!O13+'SAR Da'!O13+'URQ Da'!O13+'ROC Da'!O13+'SM Da'!O13+'BN Da'!O13+'BS Da'!O13+'TDC Da'!O13</f>
        <v>1409.308</v>
      </c>
      <c r="P13" s="81">
        <f>+'MIT Da'!P13+'SAR Da'!P13+'URQ Da'!P13+'ROC Da'!P13+'SM Da'!P13+'BN Da'!P13+'BS Da'!P13+'TDC Da'!P13</f>
        <v>194</v>
      </c>
      <c r="Q13" s="81">
        <f>+'MIT Da'!Q13+'SAR Da'!Q13+'URQ Da'!Q13+'ROC Da'!Q13+'SM Da'!Q13+'BN Da'!Q13+'BS Da'!Q13+'TDC Da'!Q13</f>
        <v>56</v>
      </c>
      <c r="R13" s="81">
        <f>+'MIT Da'!R13+'SAR Da'!R13+'URQ Da'!R13+'ROC Da'!R13+'SM Da'!R13+'BN Da'!R13+'BS Da'!R13+'TDC Da'!R13</f>
        <v>10</v>
      </c>
      <c r="S13" s="81">
        <f>+'MIT Da'!S13+'SAR Da'!S13+'URQ Da'!S13+'ROC Da'!S13+'SM Da'!S13+'BN Da'!S13+'BS Da'!S13+'TDC Da'!S13</f>
        <v>260</v>
      </c>
      <c r="T13" s="81">
        <f>+'MIT Da'!T13+'SAR Da'!T13+'URQ Da'!T13+'ROC Da'!T13+'SM Da'!T13+'BN Da'!T13+'BS Da'!T13+'TDC Da'!T13</f>
        <v>138</v>
      </c>
      <c r="U13" s="81">
        <f>+'MIT Da'!U13+'SAR Da'!U13+'URQ Da'!U13+'ROC Da'!U13+'SM Da'!U13+'BN Da'!U13+'BS Da'!U13+'TDC Da'!U13</f>
        <v>392</v>
      </c>
      <c r="V13" s="81">
        <f>+'MIT Da'!V13+'SAR Da'!V13+'URQ Da'!V13+'ROC Da'!V13+'SM Da'!V13+'BN Da'!V13+'BS Da'!V13+'TDC Da'!V13</f>
        <v>11</v>
      </c>
      <c r="W13" s="81">
        <f>+'MIT Da'!W13+'SAR Da'!W13+'URQ Da'!W13+'ROC Da'!W13+'SM Da'!W13+'BN Da'!W13+'BS Da'!W13+'TDC Da'!W13</f>
        <v>116</v>
      </c>
      <c r="X13" s="81">
        <f>+'MIT Da'!X13+'SAR Da'!X13+'URQ Da'!X13+'ROC Da'!X13+'SM Da'!X13+'BN Da'!X13+'BS Da'!X13+'TDC Da'!X13</f>
        <v>4</v>
      </c>
      <c r="Y13" s="81">
        <f>+'MIT Da'!Y13+'SAR Da'!Y13+'URQ Da'!Y13+'ROC Da'!Y13+'SM Da'!Y13+'BN Da'!Y13+'BS Da'!Y13+'TDC Da'!Y13</f>
        <v>661</v>
      </c>
      <c r="Z13" s="81">
        <f>+'MIT Da'!Z13+'SAR Da'!Z13+'URQ Da'!Z13+'ROC Da'!Z13+'SM Da'!Z13+'BN Da'!Z13+'BS Da'!Z13+'TDC Da'!Z13</f>
        <v>146</v>
      </c>
      <c r="AA13" s="81">
        <f>+'MIT Da'!AA13+'SAR Da'!AA13+'URQ Da'!AA13+'ROC Da'!AA13+'SM Da'!AA13+'BN Da'!AA13+'BS Da'!AA13+'TDC Da'!AA13</f>
        <v>95</v>
      </c>
      <c r="AB13" s="81">
        <f>+'MIT Da'!AB13+'SAR Da'!AB13+'URQ Da'!AB13+'ROC Da'!AB13+'SM Da'!AB13+'BN Da'!AB13+'BS Da'!AB13+'TDC Da'!AB13</f>
        <v>661</v>
      </c>
      <c r="AC13" s="81">
        <f>+'MIT Da'!AC13+'SAR Da'!AC13+'URQ Da'!AC13+'ROC Da'!AC13+'SM Da'!AC13+'BN Da'!AC13+'BS Da'!AC13+'TDC Da'!AC13</f>
        <v>902</v>
      </c>
      <c r="AD13" s="81">
        <f>+'MIT Da'!AD13+'SAR Da'!AD13+'URQ Da'!AD13+'ROC Da'!AD13+'SM Da'!AD13+'BN Da'!AD13+'BS Da'!AD13+'TDC Da'!AD13</f>
        <v>54</v>
      </c>
      <c r="AE13" s="81">
        <f>+'MIT Da'!AE13+'SAR Da'!AE13+'URQ Da'!AE13+'ROC Da'!AE13+'SM Da'!AE13+'BN Da'!AE13+'BS Da'!AE13+'TDC Da'!AE13</f>
        <v>81</v>
      </c>
      <c r="AF13" s="81">
        <f>+'MIT Da'!AF13+'SAR Da'!AF13+'URQ Da'!AF13+'ROC Da'!AF13+'SM Da'!AF13+'BN Da'!AF13+'BS Da'!AF13+'TDC Da'!AF13</f>
        <v>397</v>
      </c>
      <c r="AG13" s="81">
        <f>+'MIT Da'!AG13+'SAR Da'!AG13+'URQ Da'!AG13+'ROC Da'!AG13+'SM Da'!AG13+'BN Da'!AG13+'BS Da'!AG13+'TDC Da'!AG13</f>
        <v>532</v>
      </c>
      <c r="AH13" s="12">
        <f>+'MIT Da'!AH13+'SAR Da'!AH13+'URQ Da'!AH13+'ROC Da'!AH13+'SM Da'!AH13+'BN Da'!AH13+'BS Da'!AH13+'TDC Da'!AH13</f>
        <v>264.22699999999998</v>
      </c>
      <c r="AI13" s="12">
        <f>+'MIT Da'!AI13+'SAR Da'!AI13+'URQ Da'!AI13+'ROC Da'!AI13+'SM Da'!AI13+'BN Da'!AI13+'BS Da'!AI13+'TDC Da'!AI13</f>
        <v>2.4</v>
      </c>
      <c r="AJ13" s="12">
        <f>+'MIT Da'!AJ13+'SAR Da'!AJ13+'URQ Da'!AJ13+'ROC Da'!AJ13+'SM Da'!AJ13+'BN Da'!AJ13+'BS Da'!AJ13+'TDC Da'!AJ13</f>
        <v>498.71500000000003</v>
      </c>
      <c r="AK13" s="12">
        <f>+'MIT Da'!AK13+'SAR Da'!AK13+'URQ Da'!AK13+'ROC Da'!AK13+'SM Da'!AK13+'BN Da'!AK13+'BS Da'!AK13+'TDC Da'!AK13</f>
        <v>765.34199999999998</v>
      </c>
      <c r="AL13" s="81">
        <f>+'MIT Da'!AL13+'SAR Da'!AL13+'URQ Da'!AL13+'ROC Da'!AL13+'SM Da'!AL13+'BN Da'!AL13+'BS Da'!AL13+'TDC Da'!AL13</f>
        <v>9</v>
      </c>
      <c r="AM13" s="81">
        <f>+'MIT Da'!AM13+'SAR Da'!AM13+'URQ Da'!AM13+'ROC Da'!AM13+'SM Da'!AM13+'BN Da'!AM13+'BS Da'!AM13+'TDC Da'!AM13</f>
        <v>57</v>
      </c>
      <c r="AN13" s="81">
        <f>+'MIT Da'!AN13+'SAR Da'!AN13+'URQ Da'!AN13+'ROC Da'!AN13+'SM Da'!AN13+'BN Da'!AN13+'BS Da'!AN13+'TDC Da'!AN13</f>
        <v>82</v>
      </c>
      <c r="AO13" s="81">
        <f>+'MIT Da'!AO13+'SAR Da'!AO13+'URQ Da'!AO13+'ROC Da'!AO13+'SM Da'!AO13+'BN Da'!AO13+'BS Da'!AO13+'TDC Da'!AO13</f>
        <v>148</v>
      </c>
      <c r="AP13" s="81">
        <f>+'MIT Da'!AP13+'SAR Da'!AP13+'URQ Da'!AP13+'ROC Da'!AP13+'SM Da'!AP13+'BN Da'!AP13+'BS Da'!AP13+'TDC Da'!AP13</f>
        <v>578</v>
      </c>
      <c r="AQ13" s="81">
        <f>+'MIT Da'!AQ13+'SAR Da'!AQ13+'URQ Da'!AQ13+'ROC Da'!AQ13+'SM Da'!AQ13+'BN Da'!AQ13+'BS Da'!AQ13+'TDC Da'!AQ13</f>
        <v>341</v>
      </c>
      <c r="AR13" s="81">
        <f>+'MIT Da'!AR13+'SAR Da'!AR13+'URQ Da'!AR13+'ROC Da'!AR13+'SM Da'!AR13+'BN Da'!AR13+'BS Da'!AR13+'TDC Da'!AR13</f>
        <v>39</v>
      </c>
      <c r="AS13" s="81">
        <f>+SUM(RED_InfraMR[[#This Row],[B.02.1 - Parque de Coches Eléctricos Motrices]:[B.02.3 - Parque de Coches Eléctricos Motrices Tipo R]])</f>
        <v>958</v>
      </c>
      <c r="AT13" s="81">
        <f>+'MIT Da'!AT13+'SAR Da'!AT13+'URQ Da'!AT13+'ROC Da'!AT13+'SM Da'!AT13+'BN Da'!AT13+'BS Da'!AT13+'TDC Da'!AT13</f>
        <v>0</v>
      </c>
      <c r="AU13" s="81">
        <f>+'MIT Da'!AU13+'SAR Da'!AU13+'URQ Da'!AU13+'ROC Da'!AU13+'SM Da'!AU13+'BN Da'!AU13+'BS Da'!AU13+'TDC Da'!AU13</f>
        <v>6</v>
      </c>
      <c r="AV13" s="81">
        <f>+'MIT Da'!AV13+'SAR Da'!AV13+'URQ Da'!AV13+'ROC Da'!AV13+'SM Da'!AV13+'BN Da'!AV13+'BS Da'!AV13+'TDC Da'!AV13</f>
        <v>10</v>
      </c>
      <c r="AW13" s="81">
        <f>+SUM(RED_InfraMR[[#This Row],[B.03.1 - Parque de Coches Motores Motrices Remolcados]:[B.03.3 - Parque de Coches Motores Motrices Cabina]])</f>
        <v>16</v>
      </c>
      <c r="AX13" s="81">
        <f>+'MIT Da'!AX13+'SAR Da'!AX13+'URQ Da'!AX13+'ROC Da'!AX13+'SM Da'!AX13+'BN Da'!AX13+'BS Da'!AX13+'TDC Da'!AX13</f>
        <v>427</v>
      </c>
      <c r="AY13" s="81">
        <f>+'MIT Da'!AY13+'SAR Da'!AY13+'URQ Da'!AY13+'ROC Da'!AY13+'SM Da'!AY13+'BN Da'!AY13+'BS Da'!AY13+'TDC Da'!AY13</f>
        <v>165</v>
      </c>
      <c r="AZ13" s="81">
        <f>+'MIT Da'!AZ13+'SAR Da'!AZ13+'URQ Da'!AZ13+'ROC Da'!AZ13+'SM Da'!AZ13+'BN Da'!AZ13+'BS Da'!AZ13+'TDC Da'!AZ13</f>
        <v>15</v>
      </c>
      <c r="BA13" s="81">
        <f>+'MIT Da'!BA13+'SAR Da'!BA13+'URQ Da'!BA13+'ROC Da'!BA13+'SM Da'!BA13+'BN Da'!BA13+'BS Da'!BA13+'TDC Da'!BA13</f>
        <v>150</v>
      </c>
      <c r="BB13" s="81">
        <f>+'MIT Da'!BB13+'SAR Da'!BB13+'URQ Da'!BB13+'ROC Da'!BB13+'SM Da'!BB13+'BN Da'!BB13+'BS Da'!BB13+'TDC Da'!BB13</f>
        <v>0</v>
      </c>
      <c r="BC13" s="81">
        <f>+SUM(RED_InfraMR[[#This Row],[B.04.1 - Parque de Coches Remolcados Clase Unica]:[B.04.5 - Parque de Coches Remolcados para Servicios Especiales (Cartoneros)]])</f>
        <v>757</v>
      </c>
      <c r="BD13" s="81">
        <f>+'MIT Da'!BD13+'SAR Da'!BD13+'URQ Da'!BD13+'ROC Da'!BD13+'SM Da'!BD13+'BN Da'!BD13+'BS Da'!BD13+'TDC Da'!BD13</f>
        <v>10</v>
      </c>
      <c r="BE13" s="81">
        <f>+'MIT Da'!BE13+'SAR Da'!BE13+'URQ Da'!BE13+'ROC Da'!BE13+'SM Da'!BE13+'BN Da'!BE13+'BS Da'!BE13+'TDC Da'!BE13</f>
        <v>94</v>
      </c>
      <c r="BF13" s="16"/>
    </row>
    <row r="14" spans="1:59">
      <c r="A14" s="1">
        <v>1994</v>
      </c>
      <c r="B14" s="1" t="s">
        <v>115</v>
      </c>
      <c r="C14" s="12">
        <f>+'MIT Da'!C14+'SAR Da'!C14+'URQ Da'!C14+'ROC Da'!C14+'SM Da'!C14+'BN Da'!C14+'BS Da'!C14+'TDC Da'!C14</f>
        <v>147.21299999999999</v>
      </c>
      <c r="D14" s="12">
        <f>+'MIT Da'!D14+'SAR Da'!D14+'URQ Da'!D14+'ROC Da'!D14+'SM Da'!D14+'BN Da'!D14+'BS Da'!D14+'TDC Da'!D14</f>
        <v>444.30600000000004</v>
      </c>
      <c r="E14" s="12">
        <f>+'MIT Da'!E14+'SAR Da'!E14+'URQ Da'!E14+'ROC Da'!E14+'SM Da'!E14+'BN Da'!E14+'BS Da'!E14+'TDC Da'!E14</f>
        <v>0</v>
      </c>
      <c r="F14" s="12">
        <f>+'MIT Da'!F14+'SAR Da'!F14+'URQ Da'!F14+'ROC Da'!F14+'SM Da'!F14+'BN Da'!F14+'BS Da'!F14+'TDC Da'!F14</f>
        <v>160.87363999999999</v>
      </c>
      <c r="G14" s="12">
        <f>+'MIT Da'!G14+'SAR Da'!G14+'URQ Da'!G14+'ROC Da'!G14+'SM Da'!G14+'BN Da'!G14+'BS Da'!G14+'TDC Da'!G14</f>
        <v>752.39264000000003</v>
      </c>
      <c r="H14" s="12">
        <f>+'MIT Da'!H14+'SAR Da'!H14+'URQ Da'!H14+'ROC Da'!H14+'SM Da'!H14+'BN Da'!H14+'BS Da'!H14+'TDC Da'!H14</f>
        <v>752.39264000000003</v>
      </c>
      <c r="I14" s="12">
        <f>+'MIT Da'!I14+'SAR Da'!I14+'URQ Da'!I14+'ROC Da'!I14+'SM Da'!I14+'BN Da'!I14+'BS Da'!I14+'TDC Da'!I14</f>
        <v>927.77611000000013</v>
      </c>
      <c r="J14" s="12">
        <f>+'MIT Da'!J14+'SAR Da'!J14+'URQ Da'!J14+'ROC Da'!J14+'SM Da'!J14+'BN Da'!J14+'BS Da'!J14+'TDC Da'!J14</f>
        <v>1060.415</v>
      </c>
      <c r="K14" s="12">
        <f>+'MIT Da'!K14+'SAR Da'!K14+'URQ Da'!K14+'ROC Da'!K14+'SM Da'!K14+'BN Da'!K14+'BS Da'!K14+'TDC Da'!K14</f>
        <v>54.516999999999996</v>
      </c>
      <c r="L14" s="12">
        <f>+'MIT Da'!L14+'SAR Da'!L14+'URQ Da'!L14+'ROC Da'!L14+'SM Da'!L14+'BN Da'!L14+'BS Da'!L14+'TDC Da'!L14</f>
        <v>348.89300000000003</v>
      </c>
      <c r="M14" s="12">
        <f>+'MIT Da'!M14+'SAR Da'!M14+'URQ Da'!M14+'ROC Da'!M14+'SM Da'!M14+'BN Da'!M14+'BS Da'!M14+'TDC Da'!M14</f>
        <v>20.274999999999999</v>
      </c>
      <c r="N14" s="12">
        <f>+'MIT Da'!N14+'SAR Da'!N14+'URQ Da'!N14+'ROC Da'!N14+'SM Da'!N14+'BN Da'!N14+'BS Da'!N14+'TDC Da'!N14</f>
        <v>1409.308</v>
      </c>
      <c r="O14" s="12">
        <f>+'MIT Da'!O14+'SAR Da'!O14+'URQ Da'!O14+'ROC Da'!O14+'SM Da'!O14+'BN Da'!O14+'BS Da'!O14+'TDC Da'!O14</f>
        <v>1409.308</v>
      </c>
      <c r="P14" s="81">
        <f>+'MIT Da'!P14+'SAR Da'!P14+'URQ Da'!P14+'ROC Da'!P14+'SM Da'!P14+'BN Da'!P14+'BS Da'!P14+'TDC Da'!P14</f>
        <v>194</v>
      </c>
      <c r="Q14" s="81">
        <f>+'MIT Da'!Q14+'SAR Da'!Q14+'URQ Da'!Q14+'ROC Da'!Q14+'SM Da'!Q14+'BN Da'!Q14+'BS Da'!Q14+'TDC Da'!Q14</f>
        <v>56</v>
      </c>
      <c r="R14" s="81">
        <f>+'MIT Da'!R14+'SAR Da'!R14+'URQ Da'!R14+'ROC Da'!R14+'SM Da'!R14+'BN Da'!R14+'BS Da'!R14+'TDC Da'!R14</f>
        <v>10</v>
      </c>
      <c r="S14" s="81">
        <f>+'MIT Da'!S14+'SAR Da'!S14+'URQ Da'!S14+'ROC Da'!S14+'SM Da'!S14+'BN Da'!S14+'BS Da'!S14+'TDC Da'!S14</f>
        <v>260</v>
      </c>
      <c r="T14" s="81">
        <f>+'MIT Da'!T14+'SAR Da'!T14+'URQ Da'!T14+'ROC Da'!T14+'SM Da'!T14+'BN Da'!T14+'BS Da'!T14+'TDC Da'!T14</f>
        <v>138</v>
      </c>
      <c r="U14" s="81">
        <f>+'MIT Da'!U14+'SAR Da'!U14+'URQ Da'!U14+'ROC Da'!U14+'SM Da'!U14+'BN Da'!U14+'BS Da'!U14+'TDC Da'!U14</f>
        <v>392</v>
      </c>
      <c r="V14" s="81">
        <f>+'MIT Da'!V14+'SAR Da'!V14+'URQ Da'!V14+'ROC Da'!V14+'SM Da'!V14+'BN Da'!V14+'BS Da'!V14+'TDC Da'!V14</f>
        <v>11</v>
      </c>
      <c r="W14" s="81">
        <f>+'MIT Da'!W14+'SAR Da'!W14+'URQ Da'!W14+'ROC Da'!W14+'SM Da'!W14+'BN Da'!W14+'BS Da'!W14+'TDC Da'!W14</f>
        <v>116</v>
      </c>
      <c r="X14" s="81">
        <f>+'MIT Da'!X14+'SAR Da'!X14+'URQ Da'!X14+'ROC Da'!X14+'SM Da'!X14+'BN Da'!X14+'BS Da'!X14+'TDC Da'!X14</f>
        <v>4</v>
      </c>
      <c r="Y14" s="81">
        <f>+'MIT Da'!Y14+'SAR Da'!Y14+'URQ Da'!Y14+'ROC Da'!Y14+'SM Da'!Y14+'BN Da'!Y14+'BS Da'!Y14+'TDC Da'!Y14</f>
        <v>661</v>
      </c>
      <c r="Z14" s="81">
        <f>+'MIT Da'!Z14+'SAR Da'!Z14+'URQ Da'!Z14+'ROC Da'!Z14+'SM Da'!Z14+'BN Da'!Z14+'BS Da'!Z14+'TDC Da'!Z14</f>
        <v>146</v>
      </c>
      <c r="AA14" s="81">
        <f>+'MIT Da'!AA14+'SAR Da'!AA14+'URQ Da'!AA14+'ROC Da'!AA14+'SM Da'!AA14+'BN Da'!AA14+'BS Da'!AA14+'TDC Da'!AA14</f>
        <v>95</v>
      </c>
      <c r="AB14" s="81">
        <f>+'MIT Da'!AB14+'SAR Da'!AB14+'URQ Da'!AB14+'ROC Da'!AB14+'SM Da'!AB14+'BN Da'!AB14+'BS Da'!AB14+'TDC Da'!AB14</f>
        <v>661</v>
      </c>
      <c r="AC14" s="81">
        <f>+'MIT Da'!AC14+'SAR Da'!AC14+'URQ Da'!AC14+'ROC Da'!AC14+'SM Da'!AC14+'BN Da'!AC14+'BS Da'!AC14+'TDC Da'!AC14</f>
        <v>902</v>
      </c>
      <c r="AD14" s="81">
        <f>+'MIT Da'!AD14+'SAR Da'!AD14+'URQ Da'!AD14+'ROC Da'!AD14+'SM Da'!AD14+'BN Da'!AD14+'BS Da'!AD14+'TDC Da'!AD14</f>
        <v>54</v>
      </c>
      <c r="AE14" s="81">
        <f>+'MIT Da'!AE14+'SAR Da'!AE14+'URQ Da'!AE14+'ROC Da'!AE14+'SM Da'!AE14+'BN Da'!AE14+'BS Da'!AE14+'TDC Da'!AE14</f>
        <v>81</v>
      </c>
      <c r="AF14" s="81">
        <f>+'MIT Da'!AF14+'SAR Da'!AF14+'URQ Da'!AF14+'ROC Da'!AF14+'SM Da'!AF14+'BN Da'!AF14+'BS Da'!AF14+'TDC Da'!AF14</f>
        <v>397</v>
      </c>
      <c r="AG14" s="81">
        <f>+'MIT Da'!AG14+'SAR Da'!AG14+'URQ Da'!AG14+'ROC Da'!AG14+'SM Da'!AG14+'BN Da'!AG14+'BS Da'!AG14+'TDC Da'!AG14</f>
        <v>532</v>
      </c>
      <c r="AH14" s="12">
        <f>+'MIT Da'!AH14+'SAR Da'!AH14+'URQ Da'!AH14+'ROC Da'!AH14+'SM Da'!AH14+'BN Da'!AH14+'BS Da'!AH14+'TDC Da'!AH14</f>
        <v>264.22699999999998</v>
      </c>
      <c r="AI14" s="12">
        <f>+'MIT Da'!AI14+'SAR Da'!AI14+'URQ Da'!AI14+'ROC Da'!AI14+'SM Da'!AI14+'BN Da'!AI14+'BS Da'!AI14+'TDC Da'!AI14</f>
        <v>2.4</v>
      </c>
      <c r="AJ14" s="12">
        <f>+'MIT Da'!AJ14+'SAR Da'!AJ14+'URQ Da'!AJ14+'ROC Da'!AJ14+'SM Da'!AJ14+'BN Da'!AJ14+'BS Da'!AJ14+'TDC Da'!AJ14</f>
        <v>498.71500000000003</v>
      </c>
      <c r="AK14" s="12">
        <f>+'MIT Da'!AK14+'SAR Da'!AK14+'URQ Da'!AK14+'ROC Da'!AK14+'SM Da'!AK14+'BN Da'!AK14+'BS Da'!AK14+'TDC Da'!AK14</f>
        <v>765.34199999999998</v>
      </c>
      <c r="AL14" s="81">
        <f>+'MIT Da'!AL14+'SAR Da'!AL14+'URQ Da'!AL14+'ROC Da'!AL14+'SM Da'!AL14+'BN Da'!AL14+'BS Da'!AL14+'TDC Da'!AL14</f>
        <v>9</v>
      </c>
      <c r="AM14" s="81">
        <f>+'MIT Da'!AM14+'SAR Da'!AM14+'URQ Da'!AM14+'ROC Da'!AM14+'SM Da'!AM14+'BN Da'!AM14+'BS Da'!AM14+'TDC Da'!AM14</f>
        <v>57</v>
      </c>
      <c r="AN14" s="81">
        <f>+'MIT Da'!AN14+'SAR Da'!AN14+'URQ Da'!AN14+'ROC Da'!AN14+'SM Da'!AN14+'BN Da'!AN14+'BS Da'!AN14+'TDC Da'!AN14</f>
        <v>82</v>
      </c>
      <c r="AO14" s="81">
        <f>+'MIT Da'!AO14+'SAR Da'!AO14+'URQ Da'!AO14+'ROC Da'!AO14+'SM Da'!AO14+'BN Da'!AO14+'BS Da'!AO14+'TDC Da'!AO14</f>
        <v>148</v>
      </c>
      <c r="AP14" s="81">
        <f>+'MIT Da'!AP14+'SAR Da'!AP14+'URQ Da'!AP14+'ROC Da'!AP14+'SM Da'!AP14+'BN Da'!AP14+'BS Da'!AP14+'TDC Da'!AP14</f>
        <v>578</v>
      </c>
      <c r="AQ14" s="81">
        <f>+'MIT Da'!AQ14+'SAR Da'!AQ14+'URQ Da'!AQ14+'ROC Da'!AQ14+'SM Da'!AQ14+'BN Da'!AQ14+'BS Da'!AQ14+'TDC Da'!AQ14</f>
        <v>341</v>
      </c>
      <c r="AR14" s="81">
        <f>+'MIT Da'!AR14+'SAR Da'!AR14+'URQ Da'!AR14+'ROC Da'!AR14+'SM Da'!AR14+'BN Da'!AR14+'BS Da'!AR14+'TDC Da'!AR14</f>
        <v>39</v>
      </c>
      <c r="AS14" s="81">
        <f>+SUM(RED_InfraMR[[#This Row],[B.02.1 - Parque de Coches Eléctricos Motrices]:[B.02.3 - Parque de Coches Eléctricos Motrices Tipo R]])</f>
        <v>958</v>
      </c>
      <c r="AT14" s="81">
        <f>+'MIT Da'!AT14+'SAR Da'!AT14+'URQ Da'!AT14+'ROC Da'!AT14+'SM Da'!AT14+'BN Da'!AT14+'BS Da'!AT14+'TDC Da'!AT14</f>
        <v>0</v>
      </c>
      <c r="AU14" s="81">
        <f>+'MIT Da'!AU14+'SAR Da'!AU14+'URQ Da'!AU14+'ROC Da'!AU14+'SM Da'!AU14+'BN Da'!AU14+'BS Da'!AU14+'TDC Da'!AU14</f>
        <v>6</v>
      </c>
      <c r="AV14" s="81">
        <f>+'MIT Da'!AV14+'SAR Da'!AV14+'URQ Da'!AV14+'ROC Da'!AV14+'SM Da'!AV14+'BN Da'!AV14+'BS Da'!AV14+'TDC Da'!AV14</f>
        <v>10</v>
      </c>
      <c r="AW14" s="81">
        <f>+SUM(RED_InfraMR[[#This Row],[B.03.1 - Parque de Coches Motores Motrices Remolcados]:[B.03.3 - Parque de Coches Motores Motrices Cabina]])</f>
        <v>16</v>
      </c>
      <c r="AX14" s="81">
        <f>+'MIT Da'!AX14+'SAR Da'!AX14+'URQ Da'!AX14+'ROC Da'!AX14+'SM Da'!AX14+'BN Da'!AX14+'BS Da'!AX14+'TDC Da'!AX14</f>
        <v>427</v>
      </c>
      <c r="AY14" s="81">
        <f>+'MIT Da'!AY14+'SAR Da'!AY14+'URQ Da'!AY14+'ROC Da'!AY14+'SM Da'!AY14+'BN Da'!AY14+'BS Da'!AY14+'TDC Da'!AY14</f>
        <v>165</v>
      </c>
      <c r="AZ14" s="81">
        <f>+'MIT Da'!AZ14+'SAR Da'!AZ14+'URQ Da'!AZ14+'ROC Da'!AZ14+'SM Da'!AZ14+'BN Da'!AZ14+'BS Da'!AZ14+'TDC Da'!AZ14</f>
        <v>15</v>
      </c>
      <c r="BA14" s="81">
        <f>+'MIT Da'!BA14+'SAR Da'!BA14+'URQ Da'!BA14+'ROC Da'!BA14+'SM Da'!BA14+'BN Da'!BA14+'BS Da'!BA14+'TDC Da'!BA14</f>
        <v>150</v>
      </c>
      <c r="BB14" s="81">
        <f>+'MIT Da'!BB14+'SAR Da'!BB14+'URQ Da'!BB14+'ROC Da'!BB14+'SM Da'!BB14+'BN Da'!BB14+'BS Da'!BB14+'TDC Da'!BB14</f>
        <v>0</v>
      </c>
      <c r="BC14" s="81">
        <f>+SUM(RED_InfraMR[[#This Row],[B.04.1 - Parque de Coches Remolcados Clase Unica]:[B.04.5 - Parque de Coches Remolcados para Servicios Especiales (Cartoneros)]])</f>
        <v>757</v>
      </c>
      <c r="BD14" s="81">
        <f>+'MIT Da'!BD14+'SAR Da'!BD14+'URQ Da'!BD14+'ROC Da'!BD14+'SM Da'!BD14+'BN Da'!BD14+'BS Da'!BD14+'TDC Da'!BD14</f>
        <v>10</v>
      </c>
      <c r="BE14" s="81">
        <f>+'MIT Da'!BE14+'SAR Da'!BE14+'URQ Da'!BE14+'ROC Da'!BE14+'SM Da'!BE14+'BN Da'!BE14+'BS Da'!BE14+'TDC Da'!BE14</f>
        <v>94</v>
      </c>
      <c r="BF14" s="16"/>
    </row>
    <row r="15" spans="1:59">
      <c r="A15" s="1">
        <v>1994</v>
      </c>
      <c r="B15" s="1" t="s">
        <v>116</v>
      </c>
      <c r="C15" s="12">
        <f>+'MIT Da'!C15+'SAR Da'!C15+'URQ Da'!C15+'ROC Da'!C15+'SM Da'!C15+'BN Da'!C15+'BS Da'!C15+'TDC Da'!C15</f>
        <v>147.21299999999999</v>
      </c>
      <c r="D15" s="12">
        <f>+'MIT Da'!D15+'SAR Da'!D15+'URQ Da'!D15+'ROC Da'!D15+'SM Da'!D15+'BN Da'!D15+'BS Da'!D15+'TDC Da'!D15</f>
        <v>444.30600000000004</v>
      </c>
      <c r="E15" s="12">
        <f>+'MIT Da'!E15+'SAR Da'!E15+'URQ Da'!E15+'ROC Da'!E15+'SM Da'!E15+'BN Da'!E15+'BS Da'!E15+'TDC Da'!E15</f>
        <v>0</v>
      </c>
      <c r="F15" s="12">
        <f>+'MIT Da'!F15+'SAR Da'!F15+'URQ Da'!F15+'ROC Da'!F15+'SM Da'!F15+'BN Da'!F15+'BS Da'!F15+'TDC Da'!F15</f>
        <v>160.87363999999999</v>
      </c>
      <c r="G15" s="12">
        <f>+'MIT Da'!G15+'SAR Da'!G15+'URQ Da'!G15+'ROC Da'!G15+'SM Da'!G15+'BN Da'!G15+'BS Da'!G15+'TDC Da'!G15</f>
        <v>752.39264000000003</v>
      </c>
      <c r="H15" s="12">
        <f>+'MIT Da'!H15+'SAR Da'!H15+'URQ Da'!H15+'ROC Da'!H15+'SM Da'!H15+'BN Da'!H15+'BS Da'!H15+'TDC Da'!H15</f>
        <v>752.39264000000003</v>
      </c>
      <c r="I15" s="12">
        <f>+'MIT Da'!I15+'SAR Da'!I15+'URQ Da'!I15+'ROC Da'!I15+'SM Da'!I15+'BN Da'!I15+'BS Da'!I15+'TDC Da'!I15</f>
        <v>927.77611000000013</v>
      </c>
      <c r="J15" s="12">
        <f>+'MIT Da'!J15+'SAR Da'!J15+'URQ Da'!J15+'ROC Da'!J15+'SM Da'!J15+'BN Da'!J15+'BS Da'!J15+'TDC Da'!J15</f>
        <v>1060.415</v>
      </c>
      <c r="K15" s="12">
        <f>+'MIT Da'!K15+'SAR Da'!K15+'URQ Da'!K15+'ROC Da'!K15+'SM Da'!K15+'BN Da'!K15+'BS Da'!K15+'TDC Da'!K15</f>
        <v>54.516999999999996</v>
      </c>
      <c r="L15" s="12">
        <f>+'MIT Da'!L15+'SAR Da'!L15+'URQ Da'!L15+'ROC Da'!L15+'SM Da'!L15+'BN Da'!L15+'BS Da'!L15+'TDC Da'!L15</f>
        <v>348.89300000000003</v>
      </c>
      <c r="M15" s="12">
        <f>+'MIT Da'!M15+'SAR Da'!M15+'URQ Da'!M15+'ROC Da'!M15+'SM Da'!M15+'BN Da'!M15+'BS Da'!M15+'TDC Da'!M15</f>
        <v>20.274999999999999</v>
      </c>
      <c r="N15" s="12">
        <f>+'MIT Da'!N15+'SAR Da'!N15+'URQ Da'!N15+'ROC Da'!N15+'SM Da'!N15+'BN Da'!N15+'BS Da'!N15+'TDC Da'!N15</f>
        <v>1409.308</v>
      </c>
      <c r="O15" s="12">
        <f>+'MIT Da'!O15+'SAR Da'!O15+'URQ Da'!O15+'ROC Da'!O15+'SM Da'!O15+'BN Da'!O15+'BS Da'!O15+'TDC Da'!O15</f>
        <v>1409.308</v>
      </c>
      <c r="P15" s="81">
        <f>+'MIT Da'!P15+'SAR Da'!P15+'URQ Da'!P15+'ROC Da'!P15+'SM Da'!P15+'BN Da'!P15+'BS Da'!P15+'TDC Da'!P15</f>
        <v>194</v>
      </c>
      <c r="Q15" s="81">
        <f>+'MIT Da'!Q15+'SAR Da'!Q15+'URQ Da'!Q15+'ROC Da'!Q15+'SM Da'!Q15+'BN Da'!Q15+'BS Da'!Q15+'TDC Da'!Q15</f>
        <v>56</v>
      </c>
      <c r="R15" s="81">
        <f>+'MIT Da'!R15+'SAR Da'!R15+'URQ Da'!R15+'ROC Da'!R15+'SM Da'!R15+'BN Da'!R15+'BS Da'!R15+'TDC Da'!R15</f>
        <v>10</v>
      </c>
      <c r="S15" s="81">
        <f>+'MIT Da'!S15+'SAR Da'!S15+'URQ Da'!S15+'ROC Da'!S15+'SM Da'!S15+'BN Da'!S15+'BS Da'!S15+'TDC Da'!S15</f>
        <v>260</v>
      </c>
      <c r="T15" s="81">
        <f>+'MIT Da'!T15+'SAR Da'!T15+'URQ Da'!T15+'ROC Da'!T15+'SM Da'!T15+'BN Da'!T15+'BS Da'!T15+'TDC Da'!T15</f>
        <v>138</v>
      </c>
      <c r="U15" s="81">
        <f>+'MIT Da'!U15+'SAR Da'!U15+'URQ Da'!U15+'ROC Da'!U15+'SM Da'!U15+'BN Da'!U15+'BS Da'!U15+'TDC Da'!U15</f>
        <v>392</v>
      </c>
      <c r="V15" s="81">
        <f>+'MIT Da'!V15+'SAR Da'!V15+'URQ Da'!V15+'ROC Da'!V15+'SM Da'!V15+'BN Da'!V15+'BS Da'!V15+'TDC Da'!V15</f>
        <v>11</v>
      </c>
      <c r="W15" s="81">
        <f>+'MIT Da'!W15+'SAR Da'!W15+'URQ Da'!W15+'ROC Da'!W15+'SM Da'!W15+'BN Da'!W15+'BS Da'!W15+'TDC Da'!W15</f>
        <v>116</v>
      </c>
      <c r="X15" s="81">
        <f>+'MIT Da'!X15+'SAR Da'!X15+'URQ Da'!X15+'ROC Da'!X15+'SM Da'!X15+'BN Da'!X15+'BS Da'!X15+'TDC Da'!X15</f>
        <v>4</v>
      </c>
      <c r="Y15" s="81">
        <f>+'MIT Da'!Y15+'SAR Da'!Y15+'URQ Da'!Y15+'ROC Da'!Y15+'SM Da'!Y15+'BN Da'!Y15+'BS Da'!Y15+'TDC Da'!Y15</f>
        <v>661</v>
      </c>
      <c r="Z15" s="81">
        <f>+'MIT Da'!Z15+'SAR Da'!Z15+'URQ Da'!Z15+'ROC Da'!Z15+'SM Da'!Z15+'BN Da'!Z15+'BS Da'!Z15+'TDC Da'!Z15</f>
        <v>146</v>
      </c>
      <c r="AA15" s="81">
        <f>+'MIT Da'!AA15+'SAR Da'!AA15+'URQ Da'!AA15+'ROC Da'!AA15+'SM Da'!AA15+'BN Da'!AA15+'BS Da'!AA15+'TDC Da'!AA15</f>
        <v>95</v>
      </c>
      <c r="AB15" s="81">
        <f>+'MIT Da'!AB15+'SAR Da'!AB15+'URQ Da'!AB15+'ROC Da'!AB15+'SM Da'!AB15+'BN Da'!AB15+'BS Da'!AB15+'TDC Da'!AB15</f>
        <v>661</v>
      </c>
      <c r="AC15" s="81">
        <f>+'MIT Da'!AC15+'SAR Da'!AC15+'URQ Da'!AC15+'ROC Da'!AC15+'SM Da'!AC15+'BN Da'!AC15+'BS Da'!AC15+'TDC Da'!AC15</f>
        <v>902</v>
      </c>
      <c r="AD15" s="81">
        <f>+'MIT Da'!AD15+'SAR Da'!AD15+'URQ Da'!AD15+'ROC Da'!AD15+'SM Da'!AD15+'BN Da'!AD15+'BS Da'!AD15+'TDC Da'!AD15</f>
        <v>54</v>
      </c>
      <c r="AE15" s="81">
        <f>+'MIT Da'!AE15+'SAR Da'!AE15+'URQ Da'!AE15+'ROC Da'!AE15+'SM Da'!AE15+'BN Da'!AE15+'BS Da'!AE15+'TDC Da'!AE15</f>
        <v>81</v>
      </c>
      <c r="AF15" s="81">
        <f>+'MIT Da'!AF15+'SAR Da'!AF15+'URQ Da'!AF15+'ROC Da'!AF15+'SM Da'!AF15+'BN Da'!AF15+'BS Da'!AF15+'TDC Da'!AF15</f>
        <v>397</v>
      </c>
      <c r="AG15" s="81">
        <f>+'MIT Da'!AG15+'SAR Da'!AG15+'URQ Da'!AG15+'ROC Da'!AG15+'SM Da'!AG15+'BN Da'!AG15+'BS Da'!AG15+'TDC Da'!AG15</f>
        <v>532</v>
      </c>
      <c r="AH15" s="12">
        <f>+'MIT Da'!AH15+'SAR Da'!AH15+'URQ Da'!AH15+'ROC Da'!AH15+'SM Da'!AH15+'BN Da'!AH15+'BS Da'!AH15+'TDC Da'!AH15</f>
        <v>264.22699999999998</v>
      </c>
      <c r="AI15" s="12">
        <f>+'MIT Da'!AI15+'SAR Da'!AI15+'URQ Da'!AI15+'ROC Da'!AI15+'SM Da'!AI15+'BN Da'!AI15+'BS Da'!AI15+'TDC Da'!AI15</f>
        <v>2.4</v>
      </c>
      <c r="AJ15" s="12">
        <f>+'MIT Da'!AJ15+'SAR Da'!AJ15+'URQ Da'!AJ15+'ROC Da'!AJ15+'SM Da'!AJ15+'BN Da'!AJ15+'BS Da'!AJ15+'TDC Da'!AJ15</f>
        <v>498.71500000000003</v>
      </c>
      <c r="AK15" s="12">
        <f>+'MIT Da'!AK15+'SAR Da'!AK15+'URQ Da'!AK15+'ROC Da'!AK15+'SM Da'!AK15+'BN Da'!AK15+'BS Da'!AK15+'TDC Da'!AK15</f>
        <v>765.34199999999998</v>
      </c>
      <c r="AL15" s="81">
        <f>+'MIT Da'!AL15+'SAR Da'!AL15+'URQ Da'!AL15+'ROC Da'!AL15+'SM Da'!AL15+'BN Da'!AL15+'BS Da'!AL15+'TDC Da'!AL15</f>
        <v>9</v>
      </c>
      <c r="AM15" s="81">
        <f>+'MIT Da'!AM15+'SAR Da'!AM15+'URQ Da'!AM15+'ROC Da'!AM15+'SM Da'!AM15+'BN Da'!AM15+'BS Da'!AM15+'TDC Da'!AM15</f>
        <v>57</v>
      </c>
      <c r="AN15" s="81">
        <f>+'MIT Da'!AN15+'SAR Da'!AN15+'URQ Da'!AN15+'ROC Da'!AN15+'SM Da'!AN15+'BN Da'!AN15+'BS Da'!AN15+'TDC Da'!AN15</f>
        <v>82</v>
      </c>
      <c r="AO15" s="81">
        <f>+'MIT Da'!AO15+'SAR Da'!AO15+'URQ Da'!AO15+'ROC Da'!AO15+'SM Da'!AO15+'BN Da'!AO15+'BS Da'!AO15+'TDC Da'!AO15</f>
        <v>148</v>
      </c>
      <c r="AP15" s="81">
        <f>+'MIT Da'!AP15+'SAR Da'!AP15+'URQ Da'!AP15+'ROC Da'!AP15+'SM Da'!AP15+'BN Da'!AP15+'BS Da'!AP15+'TDC Da'!AP15</f>
        <v>578</v>
      </c>
      <c r="AQ15" s="81">
        <f>+'MIT Da'!AQ15+'SAR Da'!AQ15+'URQ Da'!AQ15+'ROC Da'!AQ15+'SM Da'!AQ15+'BN Da'!AQ15+'BS Da'!AQ15+'TDC Da'!AQ15</f>
        <v>341</v>
      </c>
      <c r="AR15" s="81">
        <f>+'MIT Da'!AR15+'SAR Da'!AR15+'URQ Da'!AR15+'ROC Da'!AR15+'SM Da'!AR15+'BN Da'!AR15+'BS Da'!AR15+'TDC Da'!AR15</f>
        <v>39</v>
      </c>
      <c r="AS15" s="81">
        <f>+SUM(RED_InfraMR[[#This Row],[B.02.1 - Parque de Coches Eléctricos Motrices]:[B.02.3 - Parque de Coches Eléctricos Motrices Tipo R]])</f>
        <v>958</v>
      </c>
      <c r="AT15" s="81">
        <f>+'MIT Da'!AT15+'SAR Da'!AT15+'URQ Da'!AT15+'ROC Da'!AT15+'SM Da'!AT15+'BN Da'!AT15+'BS Da'!AT15+'TDC Da'!AT15</f>
        <v>0</v>
      </c>
      <c r="AU15" s="81">
        <f>+'MIT Da'!AU15+'SAR Da'!AU15+'URQ Da'!AU15+'ROC Da'!AU15+'SM Da'!AU15+'BN Da'!AU15+'BS Da'!AU15+'TDC Da'!AU15</f>
        <v>6</v>
      </c>
      <c r="AV15" s="81">
        <f>+'MIT Da'!AV15+'SAR Da'!AV15+'URQ Da'!AV15+'ROC Da'!AV15+'SM Da'!AV15+'BN Da'!AV15+'BS Da'!AV15+'TDC Da'!AV15</f>
        <v>10</v>
      </c>
      <c r="AW15" s="81">
        <f>+SUM(RED_InfraMR[[#This Row],[B.03.1 - Parque de Coches Motores Motrices Remolcados]:[B.03.3 - Parque de Coches Motores Motrices Cabina]])</f>
        <v>16</v>
      </c>
      <c r="AX15" s="81">
        <f>+'MIT Da'!AX15+'SAR Da'!AX15+'URQ Da'!AX15+'ROC Da'!AX15+'SM Da'!AX15+'BN Da'!AX15+'BS Da'!AX15+'TDC Da'!AX15</f>
        <v>427</v>
      </c>
      <c r="AY15" s="81">
        <f>+'MIT Da'!AY15+'SAR Da'!AY15+'URQ Da'!AY15+'ROC Da'!AY15+'SM Da'!AY15+'BN Da'!AY15+'BS Da'!AY15+'TDC Da'!AY15</f>
        <v>165</v>
      </c>
      <c r="AZ15" s="81">
        <f>+'MIT Da'!AZ15+'SAR Da'!AZ15+'URQ Da'!AZ15+'ROC Da'!AZ15+'SM Da'!AZ15+'BN Da'!AZ15+'BS Da'!AZ15+'TDC Da'!AZ15</f>
        <v>15</v>
      </c>
      <c r="BA15" s="81">
        <f>+'MIT Da'!BA15+'SAR Da'!BA15+'URQ Da'!BA15+'ROC Da'!BA15+'SM Da'!BA15+'BN Da'!BA15+'BS Da'!BA15+'TDC Da'!BA15</f>
        <v>150</v>
      </c>
      <c r="BB15" s="81">
        <f>+'MIT Da'!BB15+'SAR Da'!BB15+'URQ Da'!BB15+'ROC Da'!BB15+'SM Da'!BB15+'BN Da'!BB15+'BS Da'!BB15+'TDC Da'!BB15</f>
        <v>0</v>
      </c>
      <c r="BC15" s="81">
        <f>+SUM(RED_InfraMR[[#This Row],[B.04.1 - Parque de Coches Remolcados Clase Unica]:[B.04.5 - Parque de Coches Remolcados para Servicios Especiales (Cartoneros)]])</f>
        <v>757</v>
      </c>
      <c r="BD15" s="81">
        <f>+'MIT Da'!BD15+'SAR Da'!BD15+'URQ Da'!BD15+'ROC Da'!BD15+'SM Da'!BD15+'BN Da'!BD15+'BS Da'!BD15+'TDC Da'!BD15</f>
        <v>10</v>
      </c>
      <c r="BE15" s="81">
        <f>+'MIT Da'!BE15+'SAR Da'!BE15+'URQ Da'!BE15+'ROC Da'!BE15+'SM Da'!BE15+'BN Da'!BE15+'BS Da'!BE15+'TDC Da'!BE15</f>
        <v>94</v>
      </c>
      <c r="BF15" s="16"/>
    </row>
    <row r="16" spans="1:59">
      <c r="A16" s="1">
        <v>1994</v>
      </c>
      <c r="B16" s="1" t="s">
        <v>117</v>
      </c>
      <c r="C16" s="12">
        <f>+'MIT Da'!C16+'SAR Da'!C16+'URQ Da'!C16+'ROC Da'!C16+'SM Da'!C16+'BN Da'!C16+'BS Da'!C16+'TDC Da'!C16</f>
        <v>147.21299999999999</v>
      </c>
      <c r="D16" s="12">
        <f>+'MIT Da'!D16+'SAR Da'!D16+'URQ Da'!D16+'ROC Da'!D16+'SM Da'!D16+'BN Da'!D16+'BS Da'!D16+'TDC Da'!D16</f>
        <v>444.30600000000004</v>
      </c>
      <c r="E16" s="12">
        <f>+'MIT Da'!E16+'SAR Da'!E16+'URQ Da'!E16+'ROC Da'!E16+'SM Da'!E16+'BN Da'!E16+'BS Da'!E16+'TDC Da'!E16</f>
        <v>0</v>
      </c>
      <c r="F16" s="12">
        <f>+'MIT Da'!F16+'SAR Da'!F16+'URQ Da'!F16+'ROC Da'!F16+'SM Da'!F16+'BN Da'!F16+'BS Da'!F16+'TDC Da'!F16</f>
        <v>160.87363999999999</v>
      </c>
      <c r="G16" s="12">
        <f>+'MIT Da'!G16+'SAR Da'!G16+'URQ Da'!G16+'ROC Da'!G16+'SM Da'!G16+'BN Da'!G16+'BS Da'!G16+'TDC Da'!G16</f>
        <v>752.39264000000003</v>
      </c>
      <c r="H16" s="12">
        <f>+'MIT Da'!H16+'SAR Da'!H16+'URQ Da'!H16+'ROC Da'!H16+'SM Da'!H16+'BN Da'!H16+'BS Da'!H16+'TDC Da'!H16</f>
        <v>752.39264000000003</v>
      </c>
      <c r="I16" s="12">
        <f>+'MIT Da'!I16+'SAR Da'!I16+'URQ Da'!I16+'ROC Da'!I16+'SM Da'!I16+'BN Da'!I16+'BS Da'!I16+'TDC Da'!I16</f>
        <v>927.77611000000013</v>
      </c>
      <c r="J16" s="12">
        <f>+'MIT Da'!J16+'SAR Da'!J16+'URQ Da'!J16+'ROC Da'!J16+'SM Da'!J16+'BN Da'!J16+'BS Da'!J16+'TDC Da'!J16</f>
        <v>1060.415</v>
      </c>
      <c r="K16" s="12">
        <f>+'MIT Da'!K16+'SAR Da'!K16+'URQ Da'!K16+'ROC Da'!K16+'SM Da'!K16+'BN Da'!K16+'BS Da'!K16+'TDC Da'!K16</f>
        <v>54.516999999999996</v>
      </c>
      <c r="L16" s="12">
        <f>+'MIT Da'!L16+'SAR Da'!L16+'URQ Da'!L16+'ROC Da'!L16+'SM Da'!L16+'BN Da'!L16+'BS Da'!L16+'TDC Da'!L16</f>
        <v>348.89300000000003</v>
      </c>
      <c r="M16" s="12">
        <f>+'MIT Da'!M16+'SAR Da'!M16+'URQ Da'!M16+'ROC Da'!M16+'SM Da'!M16+'BN Da'!M16+'BS Da'!M16+'TDC Da'!M16</f>
        <v>20.274999999999999</v>
      </c>
      <c r="N16" s="12">
        <f>+'MIT Da'!N16+'SAR Da'!N16+'URQ Da'!N16+'ROC Da'!N16+'SM Da'!N16+'BN Da'!N16+'BS Da'!N16+'TDC Da'!N16</f>
        <v>1409.308</v>
      </c>
      <c r="O16" s="12">
        <f>+'MIT Da'!O16+'SAR Da'!O16+'URQ Da'!O16+'ROC Da'!O16+'SM Da'!O16+'BN Da'!O16+'BS Da'!O16+'TDC Da'!O16</f>
        <v>1409.308</v>
      </c>
      <c r="P16" s="81">
        <f>+'MIT Da'!P16+'SAR Da'!P16+'URQ Da'!P16+'ROC Da'!P16+'SM Da'!P16+'BN Da'!P16+'BS Da'!P16+'TDC Da'!P16</f>
        <v>194</v>
      </c>
      <c r="Q16" s="81">
        <f>+'MIT Da'!Q16+'SAR Da'!Q16+'URQ Da'!Q16+'ROC Da'!Q16+'SM Da'!Q16+'BN Da'!Q16+'BS Da'!Q16+'TDC Da'!Q16</f>
        <v>56</v>
      </c>
      <c r="R16" s="81">
        <f>+'MIT Da'!R16+'SAR Da'!R16+'URQ Da'!R16+'ROC Da'!R16+'SM Da'!R16+'BN Da'!R16+'BS Da'!R16+'TDC Da'!R16</f>
        <v>10</v>
      </c>
      <c r="S16" s="81">
        <f>+'MIT Da'!S16+'SAR Da'!S16+'URQ Da'!S16+'ROC Da'!S16+'SM Da'!S16+'BN Da'!S16+'BS Da'!S16+'TDC Da'!S16</f>
        <v>260</v>
      </c>
      <c r="T16" s="81">
        <f>+'MIT Da'!T16+'SAR Da'!T16+'URQ Da'!T16+'ROC Da'!T16+'SM Da'!T16+'BN Da'!T16+'BS Da'!T16+'TDC Da'!T16</f>
        <v>138</v>
      </c>
      <c r="U16" s="81">
        <f>+'MIT Da'!U16+'SAR Da'!U16+'URQ Da'!U16+'ROC Da'!U16+'SM Da'!U16+'BN Da'!U16+'BS Da'!U16+'TDC Da'!U16</f>
        <v>392</v>
      </c>
      <c r="V16" s="81">
        <f>+'MIT Da'!V16+'SAR Da'!V16+'URQ Da'!V16+'ROC Da'!V16+'SM Da'!V16+'BN Da'!V16+'BS Da'!V16+'TDC Da'!V16</f>
        <v>11</v>
      </c>
      <c r="W16" s="81">
        <f>+'MIT Da'!W16+'SAR Da'!W16+'URQ Da'!W16+'ROC Da'!W16+'SM Da'!W16+'BN Da'!W16+'BS Da'!W16+'TDC Da'!W16</f>
        <v>116</v>
      </c>
      <c r="X16" s="81">
        <f>+'MIT Da'!X16+'SAR Da'!X16+'URQ Da'!X16+'ROC Da'!X16+'SM Da'!X16+'BN Da'!X16+'BS Da'!X16+'TDC Da'!X16</f>
        <v>4</v>
      </c>
      <c r="Y16" s="81">
        <f>+'MIT Da'!Y16+'SAR Da'!Y16+'URQ Da'!Y16+'ROC Da'!Y16+'SM Da'!Y16+'BN Da'!Y16+'BS Da'!Y16+'TDC Da'!Y16</f>
        <v>661</v>
      </c>
      <c r="Z16" s="81">
        <f>+'MIT Da'!Z16+'SAR Da'!Z16+'URQ Da'!Z16+'ROC Da'!Z16+'SM Da'!Z16+'BN Da'!Z16+'BS Da'!Z16+'TDC Da'!Z16</f>
        <v>146</v>
      </c>
      <c r="AA16" s="81">
        <f>+'MIT Da'!AA16+'SAR Da'!AA16+'URQ Da'!AA16+'ROC Da'!AA16+'SM Da'!AA16+'BN Da'!AA16+'BS Da'!AA16+'TDC Da'!AA16</f>
        <v>95</v>
      </c>
      <c r="AB16" s="81">
        <f>+'MIT Da'!AB16+'SAR Da'!AB16+'URQ Da'!AB16+'ROC Da'!AB16+'SM Da'!AB16+'BN Da'!AB16+'BS Da'!AB16+'TDC Da'!AB16</f>
        <v>661</v>
      </c>
      <c r="AC16" s="81">
        <f>+'MIT Da'!AC16+'SAR Da'!AC16+'URQ Da'!AC16+'ROC Da'!AC16+'SM Da'!AC16+'BN Da'!AC16+'BS Da'!AC16+'TDC Da'!AC16</f>
        <v>902</v>
      </c>
      <c r="AD16" s="81">
        <f>+'MIT Da'!AD16+'SAR Da'!AD16+'URQ Da'!AD16+'ROC Da'!AD16+'SM Da'!AD16+'BN Da'!AD16+'BS Da'!AD16+'TDC Da'!AD16</f>
        <v>54</v>
      </c>
      <c r="AE16" s="81">
        <f>+'MIT Da'!AE16+'SAR Da'!AE16+'URQ Da'!AE16+'ROC Da'!AE16+'SM Da'!AE16+'BN Da'!AE16+'BS Da'!AE16+'TDC Da'!AE16</f>
        <v>81</v>
      </c>
      <c r="AF16" s="81">
        <f>+'MIT Da'!AF16+'SAR Da'!AF16+'URQ Da'!AF16+'ROC Da'!AF16+'SM Da'!AF16+'BN Da'!AF16+'BS Da'!AF16+'TDC Da'!AF16</f>
        <v>397</v>
      </c>
      <c r="AG16" s="81">
        <f>+'MIT Da'!AG16+'SAR Da'!AG16+'URQ Da'!AG16+'ROC Da'!AG16+'SM Da'!AG16+'BN Da'!AG16+'BS Da'!AG16+'TDC Da'!AG16</f>
        <v>532</v>
      </c>
      <c r="AH16" s="12">
        <f>+'MIT Da'!AH16+'SAR Da'!AH16+'URQ Da'!AH16+'ROC Da'!AH16+'SM Da'!AH16+'BN Da'!AH16+'BS Da'!AH16+'TDC Da'!AH16</f>
        <v>264.22699999999998</v>
      </c>
      <c r="AI16" s="12">
        <f>+'MIT Da'!AI16+'SAR Da'!AI16+'URQ Da'!AI16+'ROC Da'!AI16+'SM Da'!AI16+'BN Da'!AI16+'BS Da'!AI16+'TDC Da'!AI16</f>
        <v>2.4</v>
      </c>
      <c r="AJ16" s="12">
        <f>+'MIT Da'!AJ16+'SAR Da'!AJ16+'URQ Da'!AJ16+'ROC Da'!AJ16+'SM Da'!AJ16+'BN Da'!AJ16+'BS Da'!AJ16+'TDC Da'!AJ16</f>
        <v>498.71500000000003</v>
      </c>
      <c r="AK16" s="12">
        <f>+'MIT Da'!AK16+'SAR Da'!AK16+'URQ Da'!AK16+'ROC Da'!AK16+'SM Da'!AK16+'BN Da'!AK16+'BS Da'!AK16+'TDC Da'!AK16</f>
        <v>765.34199999999998</v>
      </c>
      <c r="AL16" s="81">
        <f>+'MIT Da'!AL16+'SAR Da'!AL16+'URQ Da'!AL16+'ROC Da'!AL16+'SM Da'!AL16+'BN Da'!AL16+'BS Da'!AL16+'TDC Da'!AL16</f>
        <v>9</v>
      </c>
      <c r="AM16" s="81">
        <f>+'MIT Da'!AM16+'SAR Da'!AM16+'URQ Da'!AM16+'ROC Da'!AM16+'SM Da'!AM16+'BN Da'!AM16+'BS Da'!AM16+'TDC Da'!AM16</f>
        <v>57</v>
      </c>
      <c r="AN16" s="81">
        <f>+'MIT Da'!AN16+'SAR Da'!AN16+'URQ Da'!AN16+'ROC Da'!AN16+'SM Da'!AN16+'BN Da'!AN16+'BS Da'!AN16+'TDC Da'!AN16</f>
        <v>82</v>
      </c>
      <c r="AO16" s="81">
        <f>+'MIT Da'!AO16+'SAR Da'!AO16+'URQ Da'!AO16+'ROC Da'!AO16+'SM Da'!AO16+'BN Da'!AO16+'BS Da'!AO16+'TDC Da'!AO16</f>
        <v>148</v>
      </c>
      <c r="AP16" s="81">
        <f>+'MIT Da'!AP16+'SAR Da'!AP16+'URQ Da'!AP16+'ROC Da'!AP16+'SM Da'!AP16+'BN Da'!AP16+'BS Da'!AP16+'TDC Da'!AP16</f>
        <v>578</v>
      </c>
      <c r="AQ16" s="81">
        <f>+'MIT Da'!AQ16+'SAR Da'!AQ16+'URQ Da'!AQ16+'ROC Da'!AQ16+'SM Da'!AQ16+'BN Da'!AQ16+'BS Da'!AQ16+'TDC Da'!AQ16</f>
        <v>341</v>
      </c>
      <c r="AR16" s="81">
        <f>+'MIT Da'!AR16+'SAR Da'!AR16+'URQ Da'!AR16+'ROC Da'!AR16+'SM Da'!AR16+'BN Da'!AR16+'BS Da'!AR16+'TDC Da'!AR16</f>
        <v>39</v>
      </c>
      <c r="AS16" s="81">
        <f>+SUM(RED_InfraMR[[#This Row],[B.02.1 - Parque de Coches Eléctricos Motrices]:[B.02.3 - Parque de Coches Eléctricos Motrices Tipo R]])</f>
        <v>958</v>
      </c>
      <c r="AT16" s="81">
        <f>+'MIT Da'!AT16+'SAR Da'!AT16+'URQ Da'!AT16+'ROC Da'!AT16+'SM Da'!AT16+'BN Da'!AT16+'BS Da'!AT16+'TDC Da'!AT16</f>
        <v>0</v>
      </c>
      <c r="AU16" s="81">
        <f>+'MIT Da'!AU16+'SAR Da'!AU16+'URQ Da'!AU16+'ROC Da'!AU16+'SM Da'!AU16+'BN Da'!AU16+'BS Da'!AU16+'TDC Da'!AU16</f>
        <v>6</v>
      </c>
      <c r="AV16" s="81">
        <f>+'MIT Da'!AV16+'SAR Da'!AV16+'URQ Da'!AV16+'ROC Da'!AV16+'SM Da'!AV16+'BN Da'!AV16+'BS Da'!AV16+'TDC Da'!AV16</f>
        <v>10</v>
      </c>
      <c r="AW16" s="81">
        <f>+SUM(RED_InfraMR[[#This Row],[B.03.1 - Parque de Coches Motores Motrices Remolcados]:[B.03.3 - Parque de Coches Motores Motrices Cabina]])</f>
        <v>16</v>
      </c>
      <c r="AX16" s="81">
        <f>+'MIT Da'!AX16+'SAR Da'!AX16+'URQ Da'!AX16+'ROC Da'!AX16+'SM Da'!AX16+'BN Da'!AX16+'BS Da'!AX16+'TDC Da'!AX16</f>
        <v>427</v>
      </c>
      <c r="AY16" s="81">
        <f>+'MIT Da'!AY16+'SAR Da'!AY16+'URQ Da'!AY16+'ROC Da'!AY16+'SM Da'!AY16+'BN Da'!AY16+'BS Da'!AY16+'TDC Da'!AY16</f>
        <v>165</v>
      </c>
      <c r="AZ16" s="81">
        <f>+'MIT Da'!AZ16+'SAR Da'!AZ16+'URQ Da'!AZ16+'ROC Da'!AZ16+'SM Da'!AZ16+'BN Da'!AZ16+'BS Da'!AZ16+'TDC Da'!AZ16</f>
        <v>15</v>
      </c>
      <c r="BA16" s="81">
        <f>+'MIT Da'!BA16+'SAR Da'!BA16+'URQ Da'!BA16+'ROC Da'!BA16+'SM Da'!BA16+'BN Da'!BA16+'BS Da'!BA16+'TDC Da'!BA16</f>
        <v>150</v>
      </c>
      <c r="BB16" s="81">
        <f>+'MIT Da'!BB16+'SAR Da'!BB16+'URQ Da'!BB16+'ROC Da'!BB16+'SM Da'!BB16+'BN Da'!BB16+'BS Da'!BB16+'TDC Da'!BB16</f>
        <v>0</v>
      </c>
      <c r="BC16" s="81">
        <f>+SUM(RED_InfraMR[[#This Row],[B.04.1 - Parque de Coches Remolcados Clase Unica]:[B.04.5 - Parque de Coches Remolcados para Servicios Especiales (Cartoneros)]])</f>
        <v>757</v>
      </c>
      <c r="BD16" s="81">
        <f>+'MIT Da'!BD16+'SAR Da'!BD16+'URQ Da'!BD16+'ROC Da'!BD16+'SM Da'!BD16+'BN Da'!BD16+'BS Da'!BD16+'TDC Da'!BD16</f>
        <v>10</v>
      </c>
      <c r="BE16" s="81">
        <f>+'MIT Da'!BE16+'SAR Da'!BE16+'URQ Da'!BE16+'ROC Da'!BE16+'SM Da'!BE16+'BN Da'!BE16+'BS Da'!BE16+'TDC Da'!BE16</f>
        <v>94</v>
      </c>
      <c r="BF16" s="16"/>
    </row>
    <row r="17" spans="1:58">
      <c r="A17" s="1">
        <v>1994</v>
      </c>
      <c r="B17" s="1" t="s">
        <v>118</v>
      </c>
      <c r="C17" s="12">
        <f>+'MIT Da'!C17+'SAR Da'!C17+'URQ Da'!C17+'ROC Da'!C17+'SM Da'!C17+'BN Da'!C17+'BS Da'!C17+'TDC Da'!C17</f>
        <v>147.21299999999999</v>
      </c>
      <c r="D17" s="12">
        <f>+'MIT Da'!D17+'SAR Da'!D17+'URQ Da'!D17+'ROC Da'!D17+'SM Da'!D17+'BN Da'!D17+'BS Da'!D17+'TDC Da'!D17</f>
        <v>444.30600000000004</v>
      </c>
      <c r="E17" s="12">
        <f>+'MIT Da'!E17+'SAR Da'!E17+'URQ Da'!E17+'ROC Da'!E17+'SM Da'!E17+'BN Da'!E17+'BS Da'!E17+'TDC Da'!E17</f>
        <v>0</v>
      </c>
      <c r="F17" s="12">
        <f>+'MIT Da'!F17+'SAR Da'!F17+'URQ Da'!F17+'ROC Da'!F17+'SM Da'!F17+'BN Da'!F17+'BS Da'!F17+'TDC Da'!F17</f>
        <v>160.87363999999999</v>
      </c>
      <c r="G17" s="12">
        <f>+'MIT Da'!G17+'SAR Da'!G17+'URQ Da'!G17+'ROC Da'!G17+'SM Da'!G17+'BN Da'!G17+'BS Da'!G17+'TDC Da'!G17</f>
        <v>752.39264000000003</v>
      </c>
      <c r="H17" s="12">
        <f>+'MIT Da'!H17+'SAR Da'!H17+'URQ Da'!H17+'ROC Da'!H17+'SM Da'!H17+'BN Da'!H17+'BS Da'!H17+'TDC Da'!H17</f>
        <v>752.39264000000003</v>
      </c>
      <c r="I17" s="12">
        <f>+'MIT Da'!I17+'SAR Da'!I17+'URQ Da'!I17+'ROC Da'!I17+'SM Da'!I17+'BN Da'!I17+'BS Da'!I17+'TDC Da'!I17</f>
        <v>927.77611000000013</v>
      </c>
      <c r="J17" s="12">
        <f>+'MIT Da'!J17+'SAR Da'!J17+'URQ Da'!J17+'ROC Da'!J17+'SM Da'!J17+'BN Da'!J17+'BS Da'!J17+'TDC Da'!J17</f>
        <v>1060.415</v>
      </c>
      <c r="K17" s="12">
        <f>+'MIT Da'!K17+'SAR Da'!K17+'URQ Da'!K17+'ROC Da'!K17+'SM Da'!K17+'BN Da'!K17+'BS Da'!K17+'TDC Da'!K17</f>
        <v>54.516999999999996</v>
      </c>
      <c r="L17" s="12">
        <f>+'MIT Da'!L17+'SAR Da'!L17+'URQ Da'!L17+'ROC Da'!L17+'SM Da'!L17+'BN Da'!L17+'BS Da'!L17+'TDC Da'!L17</f>
        <v>348.89300000000003</v>
      </c>
      <c r="M17" s="12">
        <f>+'MIT Da'!M17+'SAR Da'!M17+'URQ Da'!M17+'ROC Da'!M17+'SM Da'!M17+'BN Da'!M17+'BS Da'!M17+'TDC Da'!M17</f>
        <v>20.274999999999999</v>
      </c>
      <c r="N17" s="12">
        <f>+'MIT Da'!N17+'SAR Da'!N17+'URQ Da'!N17+'ROC Da'!N17+'SM Da'!N17+'BN Da'!N17+'BS Da'!N17+'TDC Da'!N17</f>
        <v>1409.308</v>
      </c>
      <c r="O17" s="12">
        <f>+'MIT Da'!O17+'SAR Da'!O17+'URQ Da'!O17+'ROC Da'!O17+'SM Da'!O17+'BN Da'!O17+'BS Da'!O17+'TDC Da'!O17</f>
        <v>1409.308</v>
      </c>
      <c r="P17" s="81">
        <f>+'MIT Da'!P17+'SAR Da'!P17+'URQ Da'!P17+'ROC Da'!P17+'SM Da'!P17+'BN Da'!P17+'BS Da'!P17+'TDC Da'!P17</f>
        <v>194</v>
      </c>
      <c r="Q17" s="81">
        <f>+'MIT Da'!Q17+'SAR Da'!Q17+'URQ Da'!Q17+'ROC Da'!Q17+'SM Da'!Q17+'BN Da'!Q17+'BS Da'!Q17+'TDC Da'!Q17</f>
        <v>56</v>
      </c>
      <c r="R17" s="81">
        <f>+'MIT Da'!R17+'SAR Da'!R17+'URQ Da'!R17+'ROC Da'!R17+'SM Da'!R17+'BN Da'!R17+'BS Da'!R17+'TDC Da'!R17</f>
        <v>10</v>
      </c>
      <c r="S17" s="81">
        <f>+'MIT Da'!S17+'SAR Da'!S17+'URQ Da'!S17+'ROC Da'!S17+'SM Da'!S17+'BN Da'!S17+'BS Da'!S17+'TDC Da'!S17</f>
        <v>260</v>
      </c>
      <c r="T17" s="81">
        <f>+'MIT Da'!T17+'SAR Da'!T17+'URQ Da'!T17+'ROC Da'!T17+'SM Da'!T17+'BN Da'!T17+'BS Da'!T17+'TDC Da'!T17</f>
        <v>138</v>
      </c>
      <c r="U17" s="81">
        <f>+'MIT Da'!U17+'SAR Da'!U17+'URQ Da'!U17+'ROC Da'!U17+'SM Da'!U17+'BN Da'!U17+'BS Da'!U17+'TDC Da'!U17</f>
        <v>392</v>
      </c>
      <c r="V17" s="81">
        <f>+'MIT Da'!V17+'SAR Da'!V17+'URQ Da'!V17+'ROC Da'!V17+'SM Da'!V17+'BN Da'!V17+'BS Da'!V17+'TDC Da'!V17</f>
        <v>11</v>
      </c>
      <c r="W17" s="81">
        <f>+'MIT Da'!W17+'SAR Da'!W17+'URQ Da'!W17+'ROC Da'!W17+'SM Da'!W17+'BN Da'!W17+'BS Da'!W17+'TDC Da'!W17</f>
        <v>116</v>
      </c>
      <c r="X17" s="81">
        <f>+'MIT Da'!X17+'SAR Da'!X17+'URQ Da'!X17+'ROC Da'!X17+'SM Da'!X17+'BN Da'!X17+'BS Da'!X17+'TDC Da'!X17</f>
        <v>4</v>
      </c>
      <c r="Y17" s="81">
        <f>+'MIT Da'!Y17+'SAR Da'!Y17+'URQ Da'!Y17+'ROC Da'!Y17+'SM Da'!Y17+'BN Da'!Y17+'BS Da'!Y17+'TDC Da'!Y17</f>
        <v>661</v>
      </c>
      <c r="Z17" s="81">
        <f>+'MIT Da'!Z17+'SAR Da'!Z17+'URQ Da'!Z17+'ROC Da'!Z17+'SM Da'!Z17+'BN Da'!Z17+'BS Da'!Z17+'TDC Da'!Z17</f>
        <v>146</v>
      </c>
      <c r="AA17" s="81">
        <f>+'MIT Da'!AA17+'SAR Da'!AA17+'URQ Da'!AA17+'ROC Da'!AA17+'SM Da'!AA17+'BN Da'!AA17+'BS Da'!AA17+'TDC Da'!AA17</f>
        <v>95</v>
      </c>
      <c r="AB17" s="81">
        <f>+'MIT Da'!AB17+'SAR Da'!AB17+'URQ Da'!AB17+'ROC Da'!AB17+'SM Da'!AB17+'BN Da'!AB17+'BS Da'!AB17+'TDC Da'!AB17</f>
        <v>661</v>
      </c>
      <c r="AC17" s="81">
        <f>+'MIT Da'!AC17+'SAR Da'!AC17+'URQ Da'!AC17+'ROC Da'!AC17+'SM Da'!AC17+'BN Da'!AC17+'BS Da'!AC17+'TDC Da'!AC17</f>
        <v>902</v>
      </c>
      <c r="AD17" s="81">
        <f>+'MIT Da'!AD17+'SAR Da'!AD17+'URQ Da'!AD17+'ROC Da'!AD17+'SM Da'!AD17+'BN Da'!AD17+'BS Da'!AD17+'TDC Da'!AD17</f>
        <v>54</v>
      </c>
      <c r="AE17" s="81">
        <f>+'MIT Da'!AE17+'SAR Da'!AE17+'URQ Da'!AE17+'ROC Da'!AE17+'SM Da'!AE17+'BN Da'!AE17+'BS Da'!AE17+'TDC Da'!AE17</f>
        <v>81</v>
      </c>
      <c r="AF17" s="81">
        <f>+'MIT Da'!AF17+'SAR Da'!AF17+'URQ Da'!AF17+'ROC Da'!AF17+'SM Da'!AF17+'BN Da'!AF17+'BS Da'!AF17+'TDC Da'!AF17</f>
        <v>397</v>
      </c>
      <c r="AG17" s="81">
        <f>+'MIT Da'!AG17+'SAR Da'!AG17+'URQ Da'!AG17+'ROC Da'!AG17+'SM Da'!AG17+'BN Da'!AG17+'BS Da'!AG17+'TDC Da'!AG17</f>
        <v>532</v>
      </c>
      <c r="AH17" s="12">
        <f>+'MIT Da'!AH17+'SAR Da'!AH17+'URQ Da'!AH17+'ROC Da'!AH17+'SM Da'!AH17+'BN Da'!AH17+'BS Da'!AH17+'TDC Da'!AH17</f>
        <v>264.22699999999998</v>
      </c>
      <c r="AI17" s="12">
        <f>+'MIT Da'!AI17+'SAR Da'!AI17+'URQ Da'!AI17+'ROC Da'!AI17+'SM Da'!AI17+'BN Da'!AI17+'BS Da'!AI17+'TDC Da'!AI17</f>
        <v>2.4</v>
      </c>
      <c r="AJ17" s="12">
        <f>+'MIT Da'!AJ17+'SAR Da'!AJ17+'URQ Da'!AJ17+'ROC Da'!AJ17+'SM Da'!AJ17+'BN Da'!AJ17+'BS Da'!AJ17+'TDC Da'!AJ17</f>
        <v>498.71500000000003</v>
      </c>
      <c r="AK17" s="12">
        <f>+'MIT Da'!AK17+'SAR Da'!AK17+'URQ Da'!AK17+'ROC Da'!AK17+'SM Da'!AK17+'BN Da'!AK17+'BS Da'!AK17+'TDC Da'!AK17</f>
        <v>765.34199999999998</v>
      </c>
      <c r="AL17" s="81">
        <f>+'MIT Da'!AL17+'SAR Da'!AL17+'URQ Da'!AL17+'ROC Da'!AL17+'SM Da'!AL17+'BN Da'!AL17+'BS Da'!AL17+'TDC Da'!AL17</f>
        <v>9</v>
      </c>
      <c r="AM17" s="81">
        <f>+'MIT Da'!AM17+'SAR Da'!AM17+'URQ Da'!AM17+'ROC Da'!AM17+'SM Da'!AM17+'BN Da'!AM17+'BS Da'!AM17+'TDC Da'!AM17</f>
        <v>57</v>
      </c>
      <c r="AN17" s="81">
        <f>+'MIT Da'!AN17+'SAR Da'!AN17+'URQ Da'!AN17+'ROC Da'!AN17+'SM Da'!AN17+'BN Da'!AN17+'BS Da'!AN17+'TDC Da'!AN17</f>
        <v>82</v>
      </c>
      <c r="AO17" s="81">
        <f>+'MIT Da'!AO17+'SAR Da'!AO17+'URQ Da'!AO17+'ROC Da'!AO17+'SM Da'!AO17+'BN Da'!AO17+'BS Da'!AO17+'TDC Da'!AO17</f>
        <v>148</v>
      </c>
      <c r="AP17" s="81">
        <f>+'MIT Da'!AP17+'SAR Da'!AP17+'URQ Da'!AP17+'ROC Da'!AP17+'SM Da'!AP17+'BN Da'!AP17+'BS Da'!AP17+'TDC Da'!AP17</f>
        <v>578</v>
      </c>
      <c r="AQ17" s="81">
        <f>+'MIT Da'!AQ17+'SAR Da'!AQ17+'URQ Da'!AQ17+'ROC Da'!AQ17+'SM Da'!AQ17+'BN Da'!AQ17+'BS Da'!AQ17+'TDC Da'!AQ17</f>
        <v>341</v>
      </c>
      <c r="AR17" s="81">
        <f>+'MIT Da'!AR17+'SAR Da'!AR17+'URQ Da'!AR17+'ROC Da'!AR17+'SM Da'!AR17+'BN Da'!AR17+'BS Da'!AR17+'TDC Da'!AR17</f>
        <v>39</v>
      </c>
      <c r="AS17" s="81">
        <f>+SUM(RED_InfraMR[[#This Row],[B.02.1 - Parque de Coches Eléctricos Motrices]:[B.02.3 - Parque de Coches Eléctricos Motrices Tipo R]])</f>
        <v>958</v>
      </c>
      <c r="AT17" s="81">
        <f>+'MIT Da'!AT17+'SAR Da'!AT17+'URQ Da'!AT17+'ROC Da'!AT17+'SM Da'!AT17+'BN Da'!AT17+'BS Da'!AT17+'TDC Da'!AT17</f>
        <v>0</v>
      </c>
      <c r="AU17" s="81">
        <f>+'MIT Da'!AU17+'SAR Da'!AU17+'URQ Da'!AU17+'ROC Da'!AU17+'SM Da'!AU17+'BN Da'!AU17+'BS Da'!AU17+'TDC Da'!AU17</f>
        <v>6</v>
      </c>
      <c r="AV17" s="81">
        <f>+'MIT Da'!AV17+'SAR Da'!AV17+'URQ Da'!AV17+'ROC Da'!AV17+'SM Da'!AV17+'BN Da'!AV17+'BS Da'!AV17+'TDC Da'!AV17</f>
        <v>10</v>
      </c>
      <c r="AW17" s="81">
        <f>+SUM(RED_InfraMR[[#This Row],[B.03.1 - Parque de Coches Motores Motrices Remolcados]:[B.03.3 - Parque de Coches Motores Motrices Cabina]])</f>
        <v>16</v>
      </c>
      <c r="AX17" s="81">
        <f>+'MIT Da'!AX17+'SAR Da'!AX17+'URQ Da'!AX17+'ROC Da'!AX17+'SM Da'!AX17+'BN Da'!AX17+'BS Da'!AX17+'TDC Da'!AX17</f>
        <v>427</v>
      </c>
      <c r="AY17" s="81">
        <f>+'MIT Da'!AY17+'SAR Da'!AY17+'URQ Da'!AY17+'ROC Da'!AY17+'SM Da'!AY17+'BN Da'!AY17+'BS Da'!AY17+'TDC Da'!AY17</f>
        <v>165</v>
      </c>
      <c r="AZ17" s="81">
        <f>+'MIT Da'!AZ17+'SAR Da'!AZ17+'URQ Da'!AZ17+'ROC Da'!AZ17+'SM Da'!AZ17+'BN Da'!AZ17+'BS Da'!AZ17+'TDC Da'!AZ17</f>
        <v>15</v>
      </c>
      <c r="BA17" s="81">
        <f>+'MIT Da'!BA17+'SAR Da'!BA17+'URQ Da'!BA17+'ROC Da'!BA17+'SM Da'!BA17+'BN Da'!BA17+'BS Da'!BA17+'TDC Da'!BA17</f>
        <v>150</v>
      </c>
      <c r="BB17" s="81">
        <f>+'MIT Da'!BB17+'SAR Da'!BB17+'URQ Da'!BB17+'ROC Da'!BB17+'SM Da'!BB17+'BN Da'!BB17+'BS Da'!BB17+'TDC Da'!BB17</f>
        <v>0</v>
      </c>
      <c r="BC17" s="81">
        <f>+SUM(RED_InfraMR[[#This Row],[B.04.1 - Parque de Coches Remolcados Clase Unica]:[B.04.5 - Parque de Coches Remolcados para Servicios Especiales (Cartoneros)]])</f>
        <v>757</v>
      </c>
      <c r="BD17" s="81">
        <f>+'MIT Da'!BD17+'SAR Da'!BD17+'URQ Da'!BD17+'ROC Da'!BD17+'SM Da'!BD17+'BN Da'!BD17+'BS Da'!BD17+'TDC Da'!BD17</f>
        <v>10</v>
      </c>
      <c r="BE17" s="81">
        <f>+'MIT Da'!BE17+'SAR Da'!BE17+'URQ Da'!BE17+'ROC Da'!BE17+'SM Da'!BE17+'BN Da'!BE17+'BS Da'!BE17+'TDC Da'!BE17</f>
        <v>94</v>
      </c>
      <c r="BF17" s="16"/>
    </row>
    <row r="18" spans="1:58">
      <c r="A18" s="1">
        <v>1994</v>
      </c>
      <c r="B18" s="1" t="s">
        <v>119</v>
      </c>
      <c r="C18" s="12">
        <f>+'MIT Da'!C18+'SAR Da'!C18+'URQ Da'!C18+'ROC Da'!C18+'SM Da'!C18+'BN Da'!C18+'BS Da'!C18+'TDC Da'!C18</f>
        <v>147.21299999999999</v>
      </c>
      <c r="D18" s="12">
        <f>+'MIT Da'!D18+'SAR Da'!D18+'URQ Da'!D18+'ROC Da'!D18+'SM Da'!D18+'BN Da'!D18+'BS Da'!D18+'TDC Da'!D18</f>
        <v>444.30600000000004</v>
      </c>
      <c r="E18" s="12">
        <f>+'MIT Da'!E18+'SAR Da'!E18+'URQ Da'!E18+'ROC Da'!E18+'SM Da'!E18+'BN Da'!E18+'BS Da'!E18+'TDC Da'!E18</f>
        <v>0</v>
      </c>
      <c r="F18" s="12">
        <f>+'MIT Da'!F18+'SAR Da'!F18+'URQ Da'!F18+'ROC Da'!F18+'SM Da'!F18+'BN Da'!F18+'BS Da'!F18+'TDC Da'!F18</f>
        <v>160.87363999999999</v>
      </c>
      <c r="G18" s="12">
        <f>+'MIT Da'!G18+'SAR Da'!G18+'URQ Da'!G18+'ROC Da'!G18+'SM Da'!G18+'BN Da'!G18+'BS Da'!G18+'TDC Da'!G18</f>
        <v>752.39264000000003</v>
      </c>
      <c r="H18" s="12">
        <f>+'MIT Da'!H18+'SAR Da'!H18+'URQ Da'!H18+'ROC Da'!H18+'SM Da'!H18+'BN Da'!H18+'BS Da'!H18+'TDC Da'!H18</f>
        <v>752.39264000000003</v>
      </c>
      <c r="I18" s="12">
        <f>+'MIT Da'!I18+'SAR Da'!I18+'URQ Da'!I18+'ROC Da'!I18+'SM Da'!I18+'BN Da'!I18+'BS Da'!I18+'TDC Da'!I18</f>
        <v>927.77611000000013</v>
      </c>
      <c r="J18" s="12">
        <f>+'MIT Da'!J18+'SAR Da'!J18+'URQ Da'!J18+'ROC Da'!J18+'SM Da'!J18+'BN Da'!J18+'BS Da'!J18+'TDC Da'!J18</f>
        <v>1060.415</v>
      </c>
      <c r="K18" s="12">
        <f>+'MIT Da'!K18+'SAR Da'!K18+'URQ Da'!K18+'ROC Da'!K18+'SM Da'!K18+'BN Da'!K18+'BS Da'!K18+'TDC Da'!K18</f>
        <v>54.516999999999996</v>
      </c>
      <c r="L18" s="12">
        <f>+'MIT Da'!L18+'SAR Da'!L18+'URQ Da'!L18+'ROC Da'!L18+'SM Da'!L18+'BN Da'!L18+'BS Da'!L18+'TDC Da'!L18</f>
        <v>348.89300000000003</v>
      </c>
      <c r="M18" s="12">
        <f>+'MIT Da'!M18+'SAR Da'!M18+'URQ Da'!M18+'ROC Da'!M18+'SM Da'!M18+'BN Da'!M18+'BS Da'!M18+'TDC Da'!M18</f>
        <v>20.274999999999999</v>
      </c>
      <c r="N18" s="12">
        <f>+'MIT Da'!N18+'SAR Da'!N18+'URQ Da'!N18+'ROC Da'!N18+'SM Da'!N18+'BN Da'!N18+'BS Da'!N18+'TDC Da'!N18</f>
        <v>1409.308</v>
      </c>
      <c r="O18" s="12">
        <f>+'MIT Da'!O18+'SAR Da'!O18+'URQ Da'!O18+'ROC Da'!O18+'SM Da'!O18+'BN Da'!O18+'BS Da'!O18+'TDC Da'!O18</f>
        <v>1409.308</v>
      </c>
      <c r="P18" s="81">
        <f>+'MIT Da'!P18+'SAR Da'!P18+'URQ Da'!P18+'ROC Da'!P18+'SM Da'!P18+'BN Da'!P18+'BS Da'!P18+'TDC Da'!P18</f>
        <v>194</v>
      </c>
      <c r="Q18" s="81">
        <f>+'MIT Da'!Q18+'SAR Da'!Q18+'URQ Da'!Q18+'ROC Da'!Q18+'SM Da'!Q18+'BN Da'!Q18+'BS Da'!Q18+'TDC Da'!Q18</f>
        <v>56</v>
      </c>
      <c r="R18" s="81">
        <f>+'MIT Da'!R18+'SAR Da'!R18+'URQ Da'!R18+'ROC Da'!R18+'SM Da'!R18+'BN Da'!R18+'BS Da'!R18+'TDC Da'!R18</f>
        <v>10</v>
      </c>
      <c r="S18" s="81">
        <f>+'MIT Da'!S18+'SAR Da'!S18+'URQ Da'!S18+'ROC Da'!S18+'SM Da'!S18+'BN Da'!S18+'BS Da'!S18+'TDC Da'!S18</f>
        <v>260</v>
      </c>
      <c r="T18" s="81">
        <f>+'MIT Da'!T18+'SAR Da'!T18+'URQ Da'!T18+'ROC Da'!T18+'SM Da'!T18+'BN Da'!T18+'BS Da'!T18+'TDC Da'!T18</f>
        <v>138</v>
      </c>
      <c r="U18" s="81">
        <f>+'MIT Da'!U18+'SAR Da'!U18+'URQ Da'!U18+'ROC Da'!U18+'SM Da'!U18+'BN Da'!U18+'BS Da'!U18+'TDC Da'!U18</f>
        <v>392</v>
      </c>
      <c r="V18" s="81">
        <f>+'MIT Da'!V18+'SAR Da'!V18+'URQ Da'!V18+'ROC Da'!V18+'SM Da'!V18+'BN Da'!V18+'BS Da'!V18+'TDC Da'!V18</f>
        <v>11</v>
      </c>
      <c r="W18" s="81">
        <f>+'MIT Da'!W18+'SAR Da'!W18+'URQ Da'!W18+'ROC Da'!W18+'SM Da'!W18+'BN Da'!W18+'BS Da'!W18+'TDC Da'!W18</f>
        <v>116</v>
      </c>
      <c r="X18" s="81">
        <f>+'MIT Da'!X18+'SAR Da'!X18+'URQ Da'!X18+'ROC Da'!X18+'SM Da'!X18+'BN Da'!X18+'BS Da'!X18+'TDC Da'!X18</f>
        <v>4</v>
      </c>
      <c r="Y18" s="81">
        <f>+'MIT Da'!Y18+'SAR Da'!Y18+'URQ Da'!Y18+'ROC Da'!Y18+'SM Da'!Y18+'BN Da'!Y18+'BS Da'!Y18+'TDC Da'!Y18</f>
        <v>661</v>
      </c>
      <c r="Z18" s="81">
        <f>+'MIT Da'!Z18+'SAR Da'!Z18+'URQ Da'!Z18+'ROC Da'!Z18+'SM Da'!Z18+'BN Da'!Z18+'BS Da'!Z18+'TDC Da'!Z18</f>
        <v>146</v>
      </c>
      <c r="AA18" s="81">
        <f>+'MIT Da'!AA18+'SAR Da'!AA18+'URQ Da'!AA18+'ROC Da'!AA18+'SM Da'!AA18+'BN Da'!AA18+'BS Da'!AA18+'TDC Da'!AA18</f>
        <v>95</v>
      </c>
      <c r="AB18" s="81">
        <f>+'MIT Da'!AB18+'SAR Da'!AB18+'URQ Da'!AB18+'ROC Da'!AB18+'SM Da'!AB18+'BN Da'!AB18+'BS Da'!AB18+'TDC Da'!AB18</f>
        <v>661</v>
      </c>
      <c r="AC18" s="81">
        <f>+'MIT Da'!AC18+'SAR Da'!AC18+'URQ Da'!AC18+'ROC Da'!AC18+'SM Da'!AC18+'BN Da'!AC18+'BS Da'!AC18+'TDC Da'!AC18</f>
        <v>902</v>
      </c>
      <c r="AD18" s="81">
        <f>+'MIT Da'!AD18+'SAR Da'!AD18+'URQ Da'!AD18+'ROC Da'!AD18+'SM Da'!AD18+'BN Da'!AD18+'BS Da'!AD18+'TDC Da'!AD18</f>
        <v>54</v>
      </c>
      <c r="AE18" s="81">
        <f>+'MIT Da'!AE18+'SAR Da'!AE18+'URQ Da'!AE18+'ROC Da'!AE18+'SM Da'!AE18+'BN Da'!AE18+'BS Da'!AE18+'TDC Da'!AE18</f>
        <v>81</v>
      </c>
      <c r="AF18" s="81">
        <f>+'MIT Da'!AF18+'SAR Da'!AF18+'URQ Da'!AF18+'ROC Da'!AF18+'SM Da'!AF18+'BN Da'!AF18+'BS Da'!AF18+'TDC Da'!AF18</f>
        <v>397</v>
      </c>
      <c r="AG18" s="81">
        <f>+'MIT Da'!AG18+'SAR Da'!AG18+'URQ Da'!AG18+'ROC Da'!AG18+'SM Da'!AG18+'BN Da'!AG18+'BS Da'!AG18+'TDC Da'!AG18</f>
        <v>532</v>
      </c>
      <c r="AH18" s="12">
        <f>+'MIT Da'!AH18+'SAR Da'!AH18+'URQ Da'!AH18+'ROC Da'!AH18+'SM Da'!AH18+'BN Da'!AH18+'BS Da'!AH18+'TDC Da'!AH18</f>
        <v>264.22699999999998</v>
      </c>
      <c r="AI18" s="12">
        <f>+'MIT Da'!AI18+'SAR Da'!AI18+'URQ Da'!AI18+'ROC Da'!AI18+'SM Da'!AI18+'BN Da'!AI18+'BS Da'!AI18+'TDC Da'!AI18</f>
        <v>2.4</v>
      </c>
      <c r="AJ18" s="12">
        <f>+'MIT Da'!AJ18+'SAR Da'!AJ18+'URQ Da'!AJ18+'ROC Da'!AJ18+'SM Da'!AJ18+'BN Da'!AJ18+'BS Da'!AJ18+'TDC Da'!AJ18</f>
        <v>498.71500000000003</v>
      </c>
      <c r="AK18" s="12">
        <f>+'MIT Da'!AK18+'SAR Da'!AK18+'URQ Da'!AK18+'ROC Da'!AK18+'SM Da'!AK18+'BN Da'!AK18+'BS Da'!AK18+'TDC Da'!AK18</f>
        <v>765.34199999999998</v>
      </c>
      <c r="AL18" s="81">
        <f>+'MIT Da'!AL18+'SAR Da'!AL18+'URQ Da'!AL18+'ROC Da'!AL18+'SM Da'!AL18+'BN Da'!AL18+'BS Da'!AL18+'TDC Da'!AL18</f>
        <v>9</v>
      </c>
      <c r="AM18" s="81">
        <f>+'MIT Da'!AM18+'SAR Da'!AM18+'URQ Da'!AM18+'ROC Da'!AM18+'SM Da'!AM18+'BN Da'!AM18+'BS Da'!AM18+'TDC Da'!AM18</f>
        <v>57</v>
      </c>
      <c r="AN18" s="81">
        <f>+'MIT Da'!AN18+'SAR Da'!AN18+'URQ Da'!AN18+'ROC Da'!AN18+'SM Da'!AN18+'BN Da'!AN18+'BS Da'!AN18+'TDC Da'!AN18</f>
        <v>82</v>
      </c>
      <c r="AO18" s="81">
        <f>+'MIT Da'!AO18+'SAR Da'!AO18+'URQ Da'!AO18+'ROC Da'!AO18+'SM Da'!AO18+'BN Da'!AO18+'BS Da'!AO18+'TDC Da'!AO18</f>
        <v>148</v>
      </c>
      <c r="AP18" s="81">
        <f>+'MIT Da'!AP18+'SAR Da'!AP18+'URQ Da'!AP18+'ROC Da'!AP18+'SM Da'!AP18+'BN Da'!AP18+'BS Da'!AP18+'TDC Da'!AP18</f>
        <v>578</v>
      </c>
      <c r="AQ18" s="81">
        <f>+'MIT Da'!AQ18+'SAR Da'!AQ18+'URQ Da'!AQ18+'ROC Da'!AQ18+'SM Da'!AQ18+'BN Da'!AQ18+'BS Da'!AQ18+'TDC Da'!AQ18</f>
        <v>341</v>
      </c>
      <c r="AR18" s="81">
        <f>+'MIT Da'!AR18+'SAR Da'!AR18+'URQ Da'!AR18+'ROC Da'!AR18+'SM Da'!AR18+'BN Da'!AR18+'BS Da'!AR18+'TDC Da'!AR18</f>
        <v>39</v>
      </c>
      <c r="AS18" s="81">
        <f>+SUM(RED_InfraMR[[#This Row],[B.02.1 - Parque de Coches Eléctricos Motrices]:[B.02.3 - Parque de Coches Eléctricos Motrices Tipo R]])</f>
        <v>958</v>
      </c>
      <c r="AT18" s="81">
        <f>+'MIT Da'!AT18+'SAR Da'!AT18+'URQ Da'!AT18+'ROC Da'!AT18+'SM Da'!AT18+'BN Da'!AT18+'BS Da'!AT18+'TDC Da'!AT18</f>
        <v>0</v>
      </c>
      <c r="AU18" s="81">
        <f>+'MIT Da'!AU18+'SAR Da'!AU18+'URQ Da'!AU18+'ROC Da'!AU18+'SM Da'!AU18+'BN Da'!AU18+'BS Da'!AU18+'TDC Da'!AU18</f>
        <v>6</v>
      </c>
      <c r="AV18" s="81">
        <f>+'MIT Da'!AV18+'SAR Da'!AV18+'URQ Da'!AV18+'ROC Da'!AV18+'SM Da'!AV18+'BN Da'!AV18+'BS Da'!AV18+'TDC Da'!AV18</f>
        <v>10</v>
      </c>
      <c r="AW18" s="81">
        <f>+SUM(RED_InfraMR[[#This Row],[B.03.1 - Parque de Coches Motores Motrices Remolcados]:[B.03.3 - Parque de Coches Motores Motrices Cabina]])</f>
        <v>16</v>
      </c>
      <c r="AX18" s="81">
        <f>+'MIT Da'!AX18+'SAR Da'!AX18+'URQ Da'!AX18+'ROC Da'!AX18+'SM Da'!AX18+'BN Da'!AX18+'BS Da'!AX18+'TDC Da'!AX18</f>
        <v>427</v>
      </c>
      <c r="AY18" s="81">
        <f>+'MIT Da'!AY18+'SAR Da'!AY18+'URQ Da'!AY18+'ROC Da'!AY18+'SM Da'!AY18+'BN Da'!AY18+'BS Da'!AY18+'TDC Da'!AY18</f>
        <v>165</v>
      </c>
      <c r="AZ18" s="81">
        <f>+'MIT Da'!AZ18+'SAR Da'!AZ18+'URQ Da'!AZ18+'ROC Da'!AZ18+'SM Da'!AZ18+'BN Da'!AZ18+'BS Da'!AZ18+'TDC Da'!AZ18</f>
        <v>15</v>
      </c>
      <c r="BA18" s="81">
        <f>+'MIT Da'!BA18+'SAR Da'!BA18+'URQ Da'!BA18+'ROC Da'!BA18+'SM Da'!BA18+'BN Da'!BA18+'BS Da'!BA18+'TDC Da'!BA18</f>
        <v>150</v>
      </c>
      <c r="BB18" s="81">
        <f>+'MIT Da'!BB18+'SAR Da'!BB18+'URQ Da'!BB18+'ROC Da'!BB18+'SM Da'!BB18+'BN Da'!BB18+'BS Da'!BB18+'TDC Da'!BB18</f>
        <v>0</v>
      </c>
      <c r="BC18" s="81">
        <f>+SUM(RED_InfraMR[[#This Row],[B.04.1 - Parque de Coches Remolcados Clase Unica]:[B.04.5 - Parque de Coches Remolcados para Servicios Especiales (Cartoneros)]])</f>
        <v>757</v>
      </c>
      <c r="BD18" s="81">
        <f>+'MIT Da'!BD18+'SAR Da'!BD18+'URQ Da'!BD18+'ROC Da'!BD18+'SM Da'!BD18+'BN Da'!BD18+'BS Da'!BD18+'TDC Da'!BD18</f>
        <v>10</v>
      </c>
      <c r="BE18" s="81">
        <f>+'MIT Da'!BE18+'SAR Da'!BE18+'URQ Da'!BE18+'ROC Da'!BE18+'SM Da'!BE18+'BN Da'!BE18+'BS Da'!BE18+'TDC Da'!BE18</f>
        <v>94</v>
      </c>
      <c r="BF18" s="16"/>
    </row>
    <row r="19" spans="1:58">
      <c r="A19" s="1">
        <v>1994</v>
      </c>
      <c r="B19" s="1" t="s">
        <v>120</v>
      </c>
      <c r="C19" s="12">
        <f>+'MIT Da'!C19+'SAR Da'!C19+'URQ Da'!C19+'ROC Da'!C19+'SM Da'!C19+'BN Da'!C19+'BS Da'!C19+'TDC Da'!C19</f>
        <v>147.21299999999999</v>
      </c>
      <c r="D19" s="12">
        <f>+'MIT Da'!D19+'SAR Da'!D19+'URQ Da'!D19+'ROC Da'!D19+'SM Da'!D19+'BN Da'!D19+'BS Da'!D19+'TDC Da'!D19</f>
        <v>444.30600000000004</v>
      </c>
      <c r="E19" s="12">
        <f>+'MIT Da'!E19+'SAR Da'!E19+'URQ Da'!E19+'ROC Da'!E19+'SM Da'!E19+'BN Da'!E19+'BS Da'!E19+'TDC Da'!E19</f>
        <v>0</v>
      </c>
      <c r="F19" s="12">
        <f>+'MIT Da'!F19+'SAR Da'!F19+'URQ Da'!F19+'ROC Da'!F19+'SM Da'!F19+'BN Da'!F19+'BS Da'!F19+'TDC Da'!F19</f>
        <v>160.87363999999999</v>
      </c>
      <c r="G19" s="12">
        <f>+'MIT Da'!G19+'SAR Da'!G19+'URQ Da'!G19+'ROC Da'!G19+'SM Da'!G19+'BN Da'!G19+'BS Da'!G19+'TDC Da'!G19</f>
        <v>752.39264000000003</v>
      </c>
      <c r="H19" s="12">
        <f>+'MIT Da'!H19+'SAR Da'!H19+'URQ Da'!H19+'ROC Da'!H19+'SM Da'!H19+'BN Da'!H19+'BS Da'!H19+'TDC Da'!H19</f>
        <v>752.39264000000003</v>
      </c>
      <c r="I19" s="12">
        <f>+'MIT Da'!I19+'SAR Da'!I19+'URQ Da'!I19+'ROC Da'!I19+'SM Da'!I19+'BN Da'!I19+'BS Da'!I19+'TDC Da'!I19</f>
        <v>927.77611000000013</v>
      </c>
      <c r="J19" s="12">
        <f>+'MIT Da'!J19+'SAR Da'!J19+'URQ Da'!J19+'ROC Da'!J19+'SM Da'!J19+'BN Da'!J19+'BS Da'!J19+'TDC Da'!J19</f>
        <v>1060.415</v>
      </c>
      <c r="K19" s="12">
        <f>+'MIT Da'!K19+'SAR Da'!K19+'URQ Da'!K19+'ROC Da'!K19+'SM Da'!K19+'BN Da'!K19+'BS Da'!K19+'TDC Da'!K19</f>
        <v>54.516999999999996</v>
      </c>
      <c r="L19" s="12">
        <f>+'MIT Da'!L19+'SAR Da'!L19+'URQ Da'!L19+'ROC Da'!L19+'SM Da'!L19+'BN Da'!L19+'BS Da'!L19+'TDC Da'!L19</f>
        <v>348.89300000000003</v>
      </c>
      <c r="M19" s="12">
        <f>+'MIT Da'!M19+'SAR Da'!M19+'URQ Da'!M19+'ROC Da'!M19+'SM Da'!M19+'BN Da'!M19+'BS Da'!M19+'TDC Da'!M19</f>
        <v>20.274999999999999</v>
      </c>
      <c r="N19" s="12">
        <f>+'MIT Da'!N19+'SAR Da'!N19+'URQ Da'!N19+'ROC Da'!N19+'SM Da'!N19+'BN Da'!N19+'BS Da'!N19+'TDC Da'!N19</f>
        <v>1409.308</v>
      </c>
      <c r="O19" s="12">
        <f>+'MIT Da'!O19+'SAR Da'!O19+'URQ Da'!O19+'ROC Da'!O19+'SM Da'!O19+'BN Da'!O19+'BS Da'!O19+'TDC Da'!O19</f>
        <v>1409.308</v>
      </c>
      <c r="P19" s="81">
        <f>+'MIT Da'!P19+'SAR Da'!P19+'URQ Da'!P19+'ROC Da'!P19+'SM Da'!P19+'BN Da'!P19+'BS Da'!P19+'TDC Da'!P19</f>
        <v>194</v>
      </c>
      <c r="Q19" s="81">
        <f>+'MIT Da'!Q19+'SAR Da'!Q19+'URQ Da'!Q19+'ROC Da'!Q19+'SM Da'!Q19+'BN Da'!Q19+'BS Da'!Q19+'TDC Da'!Q19</f>
        <v>56</v>
      </c>
      <c r="R19" s="81">
        <f>+'MIT Da'!R19+'SAR Da'!R19+'URQ Da'!R19+'ROC Da'!R19+'SM Da'!R19+'BN Da'!R19+'BS Da'!R19+'TDC Da'!R19</f>
        <v>10</v>
      </c>
      <c r="S19" s="81">
        <f>+'MIT Da'!S19+'SAR Da'!S19+'URQ Da'!S19+'ROC Da'!S19+'SM Da'!S19+'BN Da'!S19+'BS Da'!S19+'TDC Da'!S19</f>
        <v>260</v>
      </c>
      <c r="T19" s="81">
        <f>+'MIT Da'!T19+'SAR Da'!T19+'URQ Da'!T19+'ROC Da'!T19+'SM Da'!T19+'BN Da'!T19+'BS Da'!T19+'TDC Da'!T19</f>
        <v>138</v>
      </c>
      <c r="U19" s="81">
        <f>+'MIT Da'!U19+'SAR Da'!U19+'URQ Da'!U19+'ROC Da'!U19+'SM Da'!U19+'BN Da'!U19+'BS Da'!U19+'TDC Da'!U19</f>
        <v>392</v>
      </c>
      <c r="V19" s="81">
        <f>+'MIT Da'!V19+'SAR Da'!V19+'URQ Da'!V19+'ROC Da'!V19+'SM Da'!V19+'BN Da'!V19+'BS Da'!V19+'TDC Da'!V19</f>
        <v>11</v>
      </c>
      <c r="W19" s="81">
        <f>+'MIT Da'!W19+'SAR Da'!W19+'URQ Da'!W19+'ROC Da'!W19+'SM Da'!W19+'BN Da'!W19+'BS Da'!W19+'TDC Da'!W19</f>
        <v>116</v>
      </c>
      <c r="X19" s="81">
        <f>+'MIT Da'!X19+'SAR Da'!X19+'URQ Da'!X19+'ROC Da'!X19+'SM Da'!X19+'BN Da'!X19+'BS Da'!X19+'TDC Da'!X19</f>
        <v>4</v>
      </c>
      <c r="Y19" s="81">
        <f>+'MIT Da'!Y19+'SAR Da'!Y19+'URQ Da'!Y19+'ROC Da'!Y19+'SM Da'!Y19+'BN Da'!Y19+'BS Da'!Y19+'TDC Da'!Y19</f>
        <v>661</v>
      </c>
      <c r="Z19" s="81">
        <f>+'MIT Da'!Z19+'SAR Da'!Z19+'URQ Da'!Z19+'ROC Da'!Z19+'SM Da'!Z19+'BN Da'!Z19+'BS Da'!Z19+'TDC Da'!Z19</f>
        <v>146</v>
      </c>
      <c r="AA19" s="81">
        <f>+'MIT Da'!AA19+'SAR Da'!AA19+'URQ Da'!AA19+'ROC Da'!AA19+'SM Da'!AA19+'BN Da'!AA19+'BS Da'!AA19+'TDC Da'!AA19</f>
        <v>95</v>
      </c>
      <c r="AB19" s="81">
        <f>+'MIT Da'!AB19+'SAR Da'!AB19+'URQ Da'!AB19+'ROC Da'!AB19+'SM Da'!AB19+'BN Da'!AB19+'BS Da'!AB19+'TDC Da'!AB19</f>
        <v>661</v>
      </c>
      <c r="AC19" s="81">
        <f>+'MIT Da'!AC19+'SAR Da'!AC19+'URQ Da'!AC19+'ROC Da'!AC19+'SM Da'!AC19+'BN Da'!AC19+'BS Da'!AC19+'TDC Da'!AC19</f>
        <v>902</v>
      </c>
      <c r="AD19" s="81">
        <f>+'MIT Da'!AD19+'SAR Da'!AD19+'URQ Da'!AD19+'ROC Da'!AD19+'SM Da'!AD19+'BN Da'!AD19+'BS Da'!AD19+'TDC Da'!AD19</f>
        <v>54</v>
      </c>
      <c r="AE19" s="81">
        <f>+'MIT Da'!AE19+'SAR Da'!AE19+'URQ Da'!AE19+'ROC Da'!AE19+'SM Da'!AE19+'BN Da'!AE19+'BS Da'!AE19+'TDC Da'!AE19</f>
        <v>81</v>
      </c>
      <c r="AF19" s="81">
        <f>+'MIT Da'!AF19+'SAR Da'!AF19+'URQ Da'!AF19+'ROC Da'!AF19+'SM Da'!AF19+'BN Da'!AF19+'BS Da'!AF19+'TDC Da'!AF19</f>
        <v>397</v>
      </c>
      <c r="AG19" s="81">
        <f>+'MIT Da'!AG19+'SAR Da'!AG19+'URQ Da'!AG19+'ROC Da'!AG19+'SM Da'!AG19+'BN Da'!AG19+'BS Da'!AG19+'TDC Da'!AG19</f>
        <v>532</v>
      </c>
      <c r="AH19" s="12">
        <f>+'MIT Da'!AH19+'SAR Da'!AH19+'URQ Da'!AH19+'ROC Da'!AH19+'SM Da'!AH19+'BN Da'!AH19+'BS Da'!AH19+'TDC Da'!AH19</f>
        <v>264.22699999999998</v>
      </c>
      <c r="AI19" s="12">
        <f>+'MIT Da'!AI19+'SAR Da'!AI19+'URQ Da'!AI19+'ROC Da'!AI19+'SM Da'!AI19+'BN Da'!AI19+'BS Da'!AI19+'TDC Da'!AI19</f>
        <v>2.4</v>
      </c>
      <c r="AJ19" s="12">
        <f>+'MIT Da'!AJ19+'SAR Da'!AJ19+'URQ Da'!AJ19+'ROC Da'!AJ19+'SM Da'!AJ19+'BN Da'!AJ19+'BS Da'!AJ19+'TDC Da'!AJ19</f>
        <v>498.71500000000003</v>
      </c>
      <c r="AK19" s="12">
        <f>+'MIT Da'!AK19+'SAR Da'!AK19+'URQ Da'!AK19+'ROC Da'!AK19+'SM Da'!AK19+'BN Da'!AK19+'BS Da'!AK19+'TDC Da'!AK19</f>
        <v>765.34199999999998</v>
      </c>
      <c r="AL19" s="81">
        <f>+'MIT Da'!AL19+'SAR Da'!AL19+'URQ Da'!AL19+'ROC Da'!AL19+'SM Da'!AL19+'BN Da'!AL19+'BS Da'!AL19+'TDC Da'!AL19</f>
        <v>9</v>
      </c>
      <c r="AM19" s="81">
        <f>+'MIT Da'!AM19+'SAR Da'!AM19+'URQ Da'!AM19+'ROC Da'!AM19+'SM Da'!AM19+'BN Da'!AM19+'BS Da'!AM19+'TDC Da'!AM19</f>
        <v>57</v>
      </c>
      <c r="AN19" s="81">
        <f>+'MIT Da'!AN19+'SAR Da'!AN19+'URQ Da'!AN19+'ROC Da'!AN19+'SM Da'!AN19+'BN Da'!AN19+'BS Da'!AN19+'TDC Da'!AN19</f>
        <v>82</v>
      </c>
      <c r="AO19" s="81">
        <f>+'MIT Da'!AO19+'SAR Da'!AO19+'URQ Da'!AO19+'ROC Da'!AO19+'SM Da'!AO19+'BN Da'!AO19+'BS Da'!AO19+'TDC Da'!AO19</f>
        <v>148</v>
      </c>
      <c r="AP19" s="81">
        <f>+'MIT Da'!AP19+'SAR Da'!AP19+'URQ Da'!AP19+'ROC Da'!AP19+'SM Da'!AP19+'BN Da'!AP19+'BS Da'!AP19+'TDC Da'!AP19</f>
        <v>578</v>
      </c>
      <c r="AQ19" s="81">
        <f>+'MIT Da'!AQ19+'SAR Da'!AQ19+'URQ Da'!AQ19+'ROC Da'!AQ19+'SM Da'!AQ19+'BN Da'!AQ19+'BS Da'!AQ19+'TDC Da'!AQ19</f>
        <v>341</v>
      </c>
      <c r="AR19" s="81">
        <f>+'MIT Da'!AR19+'SAR Da'!AR19+'URQ Da'!AR19+'ROC Da'!AR19+'SM Da'!AR19+'BN Da'!AR19+'BS Da'!AR19+'TDC Da'!AR19</f>
        <v>39</v>
      </c>
      <c r="AS19" s="81">
        <f>+SUM(RED_InfraMR[[#This Row],[B.02.1 - Parque de Coches Eléctricos Motrices]:[B.02.3 - Parque de Coches Eléctricos Motrices Tipo R]])</f>
        <v>958</v>
      </c>
      <c r="AT19" s="81">
        <f>+'MIT Da'!AT19+'SAR Da'!AT19+'URQ Da'!AT19+'ROC Da'!AT19+'SM Da'!AT19+'BN Da'!AT19+'BS Da'!AT19+'TDC Da'!AT19</f>
        <v>0</v>
      </c>
      <c r="AU19" s="81">
        <f>+'MIT Da'!AU19+'SAR Da'!AU19+'URQ Da'!AU19+'ROC Da'!AU19+'SM Da'!AU19+'BN Da'!AU19+'BS Da'!AU19+'TDC Da'!AU19</f>
        <v>6</v>
      </c>
      <c r="AV19" s="81">
        <f>+'MIT Da'!AV19+'SAR Da'!AV19+'URQ Da'!AV19+'ROC Da'!AV19+'SM Da'!AV19+'BN Da'!AV19+'BS Da'!AV19+'TDC Da'!AV19</f>
        <v>10</v>
      </c>
      <c r="AW19" s="81">
        <f>+SUM(RED_InfraMR[[#This Row],[B.03.1 - Parque de Coches Motores Motrices Remolcados]:[B.03.3 - Parque de Coches Motores Motrices Cabina]])</f>
        <v>16</v>
      </c>
      <c r="AX19" s="81">
        <f>+'MIT Da'!AX19+'SAR Da'!AX19+'URQ Da'!AX19+'ROC Da'!AX19+'SM Da'!AX19+'BN Da'!AX19+'BS Da'!AX19+'TDC Da'!AX19</f>
        <v>427</v>
      </c>
      <c r="AY19" s="81">
        <f>+'MIT Da'!AY19+'SAR Da'!AY19+'URQ Da'!AY19+'ROC Da'!AY19+'SM Da'!AY19+'BN Da'!AY19+'BS Da'!AY19+'TDC Da'!AY19</f>
        <v>165</v>
      </c>
      <c r="AZ19" s="81">
        <f>+'MIT Da'!AZ19+'SAR Da'!AZ19+'URQ Da'!AZ19+'ROC Da'!AZ19+'SM Da'!AZ19+'BN Da'!AZ19+'BS Da'!AZ19+'TDC Da'!AZ19</f>
        <v>15</v>
      </c>
      <c r="BA19" s="81">
        <f>+'MIT Da'!BA19+'SAR Da'!BA19+'URQ Da'!BA19+'ROC Da'!BA19+'SM Da'!BA19+'BN Da'!BA19+'BS Da'!BA19+'TDC Da'!BA19</f>
        <v>150</v>
      </c>
      <c r="BB19" s="81">
        <f>+'MIT Da'!BB19+'SAR Da'!BB19+'URQ Da'!BB19+'ROC Da'!BB19+'SM Da'!BB19+'BN Da'!BB19+'BS Da'!BB19+'TDC Da'!BB19</f>
        <v>0</v>
      </c>
      <c r="BC19" s="81">
        <f>+SUM(RED_InfraMR[[#This Row],[B.04.1 - Parque de Coches Remolcados Clase Unica]:[B.04.5 - Parque de Coches Remolcados para Servicios Especiales (Cartoneros)]])</f>
        <v>757</v>
      </c>
      <c r="BD19" s="81">
        <f>+'MIT Da'!BD19+'SAR Da'!BD19+'URQ Da'!BD19+'ROC Da'!BD19+'SM Da'!BD19+'BN Da'!BD19+'BS Da'!BD19+'TDC Da'!BD19</f>
        <v>10</v>
      </c>
      <c r="BE19" s="81">
        <f>+'MIT Da'!BE19+'SAR Da'!BE19+'URQ Da'!BE19+'ROC Da'!BE19+'SM Da'!BE19+'BN Da'!BE19+'BS Da'!BE19+'TDC Da'!BE19</f>
        <v>94</v>
      </c>
      <c r="BF19" s="16"/>
    </row>
    <row r="20" spans="1:58">
      <c r="A20" s="1">
        <v>1994</v>
      </c>
      <c r="B20" s="1" t="s">
        <v>121</v>
      </c>
      <c r="C20" s="12">
        <f>+'MIT Da'!C20+'SAR Da'!C20+'URQ Da'!C20+'ROC Da'!C20+'SM Da'!C20+'BN Da'!C20+'BS Da'!C20+'TDC Da'!C20</f>
        <v>147.21299999999999</v>
      </c>
      <c r="D20" s="12">
        <f>+'MIT Da'!D20+'SAR Da'!D20+'URQ Da'!D20+'ROC Da'!D20+'SM Da'!D20+'BN Da'!D20+'BS Da'!D20+'TDC Da'!D20</f>
        <v>444.30600000000004</v>
      </c>
      <c r="E20" s="12">
        <f>+'MIT Da'!E20+'SAR Da'!E20+'URQ Da'!E20+'ROC Da'!E20+'SM Da'!E20+'BN Da'!E20+'BS Da'!E20+'TDC Da'!E20</f>
        <v>0</v>
      </c>
      <c r="F20" s="12">
        <f>+'MIT Da'!F20+'SAR Da'!F20+'URQ Da'!F20+'ROC Da'!F20+'SM Da'!F20+'BN Da'!F20+'BS Da'!F20+'TDC Da'!F20</f>
        <v>160.87363999999999</v>
      </c>
      <c r="G20" s="12">
        <f>+'MIT Da'!G20+'SAR Da'!G20+'URQ Da'!G20+'ROC Da'!G20+'SM Da'!G20+'BN Da'!G20+'BS Da'!G20+'TDC Da'!G20</f>
        <v>752.39264000000003</v>
      </c>
      <c r="H20" s="12">
        <f>+'MIT Da'!H20+'SAR Da'!H20+'URQ Da'!H20+'ROC Da'!H20+'SM Da'!H20+'BN Da'!H20+'BS Da'!H20+'TDC Da'!H20</f>
        <v>752.39264000000003</v>
      </c>
      <c r="I20" s="12">
        <f>+'MIT Da'!I20+'SAR Da'!I20+'URQ Da'!I20+'ROC Da'!I20+'SM Da'!I20+'BN Da'!I20+'BS Da'!I20+'TDC Da'!I20</f>
        <v>927.77611000000013</v>
      </c>
      <c r="J20" s="12">
        <f>+'MIT Da'!J20+'SAR Da'!J20+'URQ Da'!J20+'ROC Da'!J20+'SM Da'!J20+'BN Da'!J20+'BS Da'!J20+'TDC Da'!J20</f>
        <v>1060.415</v>
      </c>
      <c r="K20" s="12">
        <f>+'MIT Da'!K20+'SAR Da'!K20+'URQ Da'!K20+'ROC Da'!K20+'SM Da'!K20+'BN Da'!K20+'BS Da'!K20+'TDC Da'!K20</f>
        <v>54.516999999999996</v>
      </c>
      <c r="L20" s="12">
        <f>+'MIT Da'!L20+'SAR Da'!L20+'URQ Da'!L20+'ROC Da'!L20+'SM Da'!L20+'BN Da'!L20+'BS Da'!L20+'TDC Da'!L20</f>
        <v>348.89300000000003</v>
      </c>
      <c r="M20" s="12">
        <f>+'MIT Da'!M20+'SAR Da'!M20+'URQ Da'!M20+'ROC Da'!M20+'SM Da'!M20+'BN Da'!M20+'BS Da'!M20+'TDC Da'!M20</f>
        <v>20.274999999999999</v>
      </c>
      <c r="N20" s="12">
        <f>+'MIT Da'!N20+'SAR Da'!N20+'URQ Da'!N20+'ROC Da'!N20+'SM Da'!N20+'BN Da'!N20+'BS Da'!N20+'TDC Da'!N20</f>
        <v>1409.308</v>
      </c>
      <c r="O20" s="12">
        <f>+'MIT Da'!O20+'SAR Da'!O20+'URQ Da'!O20+'ROC Da'!O20+'SM Da'!O20+'BN Da'!O20+'BS Da'!O20+'TDC Da'!O20</f>
        <v>1409.308</v>
      </c>
      <c r="P20" s="81">
        <f>+'MIT Da'!P20+'SAR Da'!P20+'URQ Da'!P20+'ROC Da'!P20+'SM Da'!P20+'BN Da'!P20+'BS Da'!P20+'TDC Da'!P20</f>
        <v>194</v>
      </c>
      <c r="Q20" s="81">
        <f>+'MIT Da'!Q20+'SAR Da'!Q20+'URQ Da'!Q20+'ROC Da'!Q20+'SM Da'!Q20+'BN Da'!Q20+'BS Da'!Q20+'TDC Da'!Q20</f>
        <v>56</v>
      </c>
      <c r="R20" s="81">
        <f>+'MIT Da'!R20+'SAR Da'!R20+'URQ Da'!R20+'ROC Da'!R20+'SM Da'!R20+'BN Da'!R20+'BS Da'!R20+'TDC Da'!R20</f>
        <v>10</v>
      </c>
      <c r="S20" s="81">
        <f>+'MIT Da'!S20+'SAR Da'!S20+'URQ Da'!S20+'ROC Da'!S20+'SM Da'!S20+'BN Da'!S20+'BS Da'!S20+'TDC Da'!S20</f>
        <v>260</v>
      </c>
      <c r="T20" s="81">
        <f>+'MIT Da'!T20+'SAR Da'!T20+'URQ Da'!T20+'ROC Da'!T20+'SM Da'!T20+'BN Da'!T20+'BS Da'!T20+'TDC Da'!T20</f>
        <v>138</v>
      </c>
      <c r="U20" s="81">
        <f>+'MIT Da'!U20+'SAR Da'!U20+'URQ Da'!U20+'ROC Da'!U20+'SM Da'!U20+'BN Da'!U20+'BS Da'!U20+'TDC Da'!U20</f>
        <v>392</v>
      </c>
      <c r="V20" s="81">
        <f>+'MIT Da'!V20+'SAR Da'!V20+'URQ Da'!V20+'ROC Da'!V20+'SM Da'!V20+'BN Da'!V20+'BS Da'!V20+'TDC Da'!V20</f>
        <v>11</v>
      </c>
      <c r="W20" s="81">
        <f>+'MIT Da'!W20+'SAR Da'!W20+'URQ Da'!W20+'ROC Da'!W20+'SM Da'!W20+'BN Da'!W20+'BS Da'!W20+'TDC Da'!W20</f>
        <v>116</v>
      </c>
      <c r="X20" s="81">
        <f>+'MIT Da'!X20+'SAR Da'!X20+'URQ Da'!X20+'ROC Da'!X20+'SM Da'!X20+'BN Da'!X20+'BS Da'!X20+'TDC Da'!X20</f>
        <v>4</v>
      </c>
      <c r="Y20" s="81">
        <f>+'MIT Da'!Y20+'SAR Da'!Y20+'URQ Da'!Y20+'ROC Da'!Y20+'SM Da'!Y20+'BN Da'!Y20+'BS Da'!Y20+'TDC Da'!Y20</f>
        <v>661</v>
      </c>
      <c r="Z20" s="81">
        <f>+'MIT Da'!Z20+'SAR Da'!Z20+'URQ Da'!Z20+'ROC Da'!Z20+'SM Da'!Z20+'BN Da'!Z20+'BS Da'!Z20+'TDC Da'!Z20</f>
        <v>146</v>
      </c>
      <c r="AA20" s="81">
        <f>+'MIT Da'!AA20+'SAR Da'!AA20+'URQ Da'!AA20+'ROC Da'!AA20+'SM Da'!AA20+'BN Da'!AA20+'BS Da'!AA20+'TDC Da'!AA20</f>
        <v>95</v>
      </c>
      <c r="AB20" s="81">
        <f>+'MIT Da'!AB20+'SAR Da'!AB20+'URQ Da'!AB20+'ROC Da'!AB20+'SM Da'!AB20+'BN Da'!AB20+'BS Da'!AB20+'TDC Da'!AB20</f>
        <v>661</v>
      </c>
      <c r="AC20" s="81">
        <f>+'MIT Da'!AC20+'SAR Da'!AC20+'URQ Da'!AC20+'ROC Da'!AC20+'SM Da'!AC20+'BN Da'!AC20+'BS Da'!AC20+'TDC Da'!AC20</f>
        <v>902</v>
      </c>
      <c r="AD20" s="81">
        <f>+'MIT Da'!AD20+'SAR Da'!AD20+'URQ Da'!AD20+'ROC Da'!AD20+'SM Da'!AD20+'BN Da'!AD20+'BS Da'!AD20+'TDC Da'!AD20</f>
        <v>54</v>
      </c>
      <c r="AE20" s="81">
        <f>+'MIT Da'!AE20+'SAR Da'!AE20+'URQ Da'!AE20+'ROC Da'!AE20+'SM Da'!AE20+'BN Da'!AE20+'BS Da'!AE20+'TDC Da'!AE20</f>
        <v>81</v>
      </c>
      <c r="AF20" s="81">
        <f>+'MIT Da'!AF20+'SAR Da'!AF20+'URQ Da'!AF20+'ROC Da'!AF20+'SM Da'!AF20+'BN Da'!AF20+'BS Da'!AF20+'TDC Da'!AF20</f>
        <v>397</v>
      </c>
      <c r="AG20" s="81">
        <f>+'MIT Da'!AG20+'SAR Da'!AG20+'URQ Da'!AG20+'ROC Da'!AG20+'SM Da'!AG20+'BN Da'!AG20+'BS Da'!AG20+'TDC Da'!AG20</f>
        <v>532</v>
      </c>
      <c r="AH20" s="12">
        <f>+'MIT Da'!AH20+'SAR Da'!AH20+'URQ Da'!AH20+'ROC Da'!AH20+'SM Da'!AH20+'BN Da'!AH20+'BS Da'!AH20+'TDC Da'!AH20</f>
        <v>264.22699999999998</v>
      </c>
      <c r="AI20" s="12">
        <f>+'MIT Da'!AI20+'SAR Da'!AI20+'URQ Da'!AI20+'ROC Da'!AI20+'SM Da'!AI20+'BN Da'!AI20+'BS Da'!AI20+'TDC Da'!AI20</f>
        <v>2.4</v>
      </c>
      <c r="AJ20" s="12">
        <f>+'MIT Da'!AJ20+'SAR Da'!AJ20+'URQ Da'!AJ20+'ROC Da'!AJ20+'SM Da'!AJ20+'BN Da'!AJ20+'BS Da'!AJ20+'TDC Da'!AJ20</f>
        <v>498.71500000000003</v>
      </c>
      <c r="AK20" s="12">
        <f>+'MIT Da'!AK20+'SAR Da'!AK20+'URQ Da'!AK20+'ROC Da'!AK20+'SM Da'!AK20+'BN Da'!AK20+'BS Da'!AK20+'TDC Da'!AK20</f>
        <v>765.34199999999998</v>
      </c>
      <c r="AL20" s="81">
        <f>+'MIT Da'!AL20+'SAR Da'!AL20+'URQ Da'!AL20+'ROC Da'!AL20+'SM Da'!AL20+'BN Da'!AL20+'BS Da'!AL20+'TDC Da'!AL20</f>
        <v>9</v>
      </c>
      <c r="AM20" s="81">
        <f>+'MIT Da'!AM20+'SAR Da'!AM20+'URQ Da'!AM20+'ROC Da'!AM20+'SM Da'!AM20+'BN Da'!AM20+'BS Da'!AM20+'TDC Da'!AM20</f>
        <v>57</v>
      </c>
      <c r="AN20" s="81">
        <f>+'MIT Da'!AN20+'SAR Da'!AN20+'URQ Da'!AN20+'ROC Da'!AN20+'SM Da'!AN20+'BN Da'!AN20+'BS Da'!AN20+'TDC Da'!AN20</f>
        <v>82</v>
      </c>
      <c r="AO20" s="81">
        <f>+'MIT Da'!AO20+'SAR Da'!AO20+'URQ Da'!AO20+'ROC Da'!AO20+'SM Da'!AO20+'BN Da'!AO20+'BS Da'!AO20+'TDC Da'!AO20</f>
        <v>148</v>
      </c>
      <c r="AP20" s="81">
        <f>+'MIT Da'!AP20+'SAR Da'!AP20+'URQ Da'!AP20+'ROC Da'!AP20+'SM Da'!AP20+'BN Da'!AP20+'BS Da'!AP20+'TDC Da'!AP20</f>
        <v>578</v>
      </c>
      <c r="AQ20" s="81">
        <f>+'MIT Da'!AQ20+'SAR Da'!AQ20+'URQ Da'!AQ20+'ROC Da'!AQ20+'SM Da'!AQ20+'BN Da'!AQ20+'BS Da'!AQ20+'TDC Da'!AQ20</f>
        <v>341</v>
      </c>
      <c r="AR20" s="81">
        <f>+'MIT Da'!AR20+'SAR Da'!AR20+'URQ Da'!AR20+'ROC Da'!AR20+'SM Da'!AR20+'BN Da'!AR20+'BS Da'!AR20+'TDC Da'!AR20</f>
        <v>39</v>
      </c>
      <c r="AS20" s="81">
        <f>+SUM(RED_InfraMR[[#This Row],[B.02.1 - Parque de Coches Eléctricos Motrices]:[B.02.3 - Parque de Coches Eléctricos Motrices Tipo R]])</f>
        <v>958</v>
      </c>
      <c r="AT20" s="81">
        <f>+'MIT Da'!AT20+'SAR Da'!AT20+'URQ Da'!AT20+'ROC Da'!AT20+'SM Da'!AT20+'BN Da'!AT20+'BS Da'!AT20+'TDC Da'!AT20</f>
        <v>0</v>
      </c>
      <c r="AU20" s="81">
        <f>+'MIT Da'!AU20+'SAR Da'!AU20+'URQ Da'!AU20+'ROC Da'!AU20+'SM Da'!AU20+'BN Da'!AU20+'BS Da'!AU20+'TDC Da'!AU20</f>
        <v>6</v>
      </c>
      <c r="AV20" s="81">
        <f>+'MIT Da'!AV20+'SAR Da'!AV20+'URQ Da'!AV20+'ROC Da'!AV20+'SM Da'!AV20+'BN Da'!AV20+'BS Da'!AV20+'TDC Da'!AV20</f>
        <v>10</v>
      </c>
      <c r="AW20" s="81">
        <f>+SUM(RED_InfraMR[[#This Row],[B.03.1 - Parque de Coches Motores Motrices Remolcados]:[B.03.3 - Parque de Coches Motores Motrices Cabina]])</f>
        <v>16</v>
      </c>
      <c r="AX20" s="81">
        <f>+'MIT Da'!AX20+'SAR Da'!AX20+'URQ Da'!AX20+'ROC Da'!AX20+'SM Da'!AX20+'BN Da'!AX20+'BS Da'!AX20+'TDC Da'!AX20</f>
        <v>427</v>
      </c>
      <c r="AY20" s="81">
        <f>+'MIT Da'!AY20+'SAR Da'!AY20+'URQ Da'!AY20+'ROC Da'!AY20+'SM Da'!AY20+'BN Da'!AY20+'BS Da'!AY20+'TDC Da'!AY20</f>
        <v>165</v>
      </c>
      <c r="AZ20" s="81">
        <f>+'MIT Da'!AZ20+'SAR Da'!AZ20+'URQ Da'!AZ20+'ROC Da'!AZ20+'SM Da'!AZ20+'BN Da'!AZ20+'BS Da'!AZ20+'TDC Da'!AZ20</f>
        <v>15</v>
      </c>
      <c r="BA20" s="81">
        <f>+'MIT Da'!BA20+'SAR Da'!BA20+'URQ Da'!BA20+'ROC Da'!BA20+'SM Da'!BA20+'BN Da'!BA20+'BS Da'!BA20+'TDC Da'!BA20</f>
        <v>150</v>
      </c>
      <c r="BB20" s="81">
        <f>+'MIT Da'!BB20+'SAR Da'!BB20+'URQ Da'!BB20+'ROC Da'!BB20+'SM Da'!BB20+'BN Da'!BB20+'BS Da'!BB20+'TDC Da'!BB20</f>
        <v>0</v>
      </c>
      <c r="BC20" s="81">
        <f>+SUM(RED_InfraMR[[#This Row],[B.04.1 - Parque de Coches Remolcados Clase Unica]:[B.04.5 - Parque de Coches Remolcados para Servicios Especiales (Cartoneros)]])</f>
        <v>757</v>
      </c>
      <c r="BD20" s="81">
        <f>+'MIT Da'!BD20+'SAR Da'!BD20+'URQ Da'!BD20+'ROC Da'!BD20+'SM Da'!BD20+'BN Da'!BD20+'BS Da'!BD20+'TDC Da'!BD20</f>
        <v>10</v>
      </c>
      <c r="BE20" s="81">
        <f>+'MIT Da'!BE20+'SAR Da'!BE20+'URQ Da'!BE20+'ROC Da'!BE20+'SM Da'!BE20+'BN Da'!BE20+'BS Da'!BE20+'TDC Da'!BE20</f>
        <v>94</v>
      </c>
      <c r="BF20" s="16"/>
    </row>
    <row r="21" spans="1:58">
      <c r="A21" s="1">
        <v>1994</v>
      </c>
      <c r="B21" s="1" t="s">
        <v>122</v>
      </c>
      <c r="C21" s="12">
        <f>+'MIT Da'!C21+'SAR Da'!C21+'URQ Da'!C21+'ROC Da'!C21+'SM Da'!C21+'BN Da'!C21+'BS Da'!C21+'TDC Da'!C21</f>
        <v>147.21299999999999</v>
      </c>
      <c r="D21" s="12">
        <f>+'MIT Da'!D21+'SAR Da'!D21+'URQ Da'!D21+'ROC Da'!D21+'SM Da'!D21+'BN Da'!D21+'BS Da'!D21+'TDC Da'!D21</f>
        <v>444.30600000000004</v>
      </c>
      <c r="E21" s="12">
        <f>+'MIT Da'!E21+'SAR Da'!E21+'URQ Da'!E21+'ROC Da'!E21+'SM Da'!E21+'BN Da'!E21+'BS Da'!E21+'TDC Da'!E21</f>
        <v>0</v>
      </c>
      <c r="F21" s="12">
        <f>+'MIT Da'!F21+'SAR Da'!F21+'URQ Da'!F21+'ROC Da'!F21+'SM Da'!F21+'BN Da'!F21+'BS Da'!F21+'TDC Da'!F21</f>
        <v>160.87363999999999</v>
      </c>
      <c r="G21" s="12">
        <f>+'MIT Da'!G21+'SAR Da'!G21+'URQ Da'!G21+'ROC Da'!G21+'SM Da'!G21+'BN Da'!G21+'BS Da'!G21+'TDC Da'!G21</f>
        <v>752.39264000000003</v>
      </c>
      <c r="H21" s="12">
        <f>+'MIT Da'!H21+'SAR Da'!H21+'URQ Da'!H21+'ROC Da'!H21+'SM Da'!H21+'BN Da'!H21+'BS Da'!H21+'TDC Da'!H21</f>
        <v>752.39264000000003</v>
      </c>
      <c r="I21" s="12">
        <f>+'MIT Da'!I21+'SAR Da'!I21+'URQ Da'!I21+'ROC Da'!I21+'SM Da'!I21+'BN Da'!I21+'BS Da'!I21+'TDC Da'!I21</f>
        <v>927.77611000000013</v>
      </c>
      <c r="J21" s="12">
        <f>+'MIT Da'!J21+'SAR Da'!J21+'URQ Da'!J21+'ROC Da'!J21+'SM Da'!J21+'BN Da'!J21+'BS Da'!J21+'TDC Da'!J21</f>
        <v>1060.415</v>
      </c>
      <c r="K21" s="12">
        <f>+'MIT Da'!K21+'SAR Da'!K21+'URQ Da'!K21+'ROC Da'!K21+'SM Da'!K21+'BN Da'!K21+'BS Da'!K21+'TDC Da'!K21</f>
        <v>54.516999999999996</v>
      </c>
      <c r="L21" s="12">
        <f>+'MIT Da'!L21+'SAR Da'!L21+'URQ Da'!L21+'ROC Da'!L21+'SM Da'!L21+'BN Da'!L21+'BS Da'!L21+'TDC Da'!L21</f>
        <v>348.89300000000003</v>
      </c>
      <c r="M21" s="12">
        <f>+'MIT Da'!M21+'SAR Da'!M21+'URQ Da'!M21+'ROC Da'!M21+'SM Da'!M21+'BN Da'!M21+'BS Da'!M21+'TDC Da'!M21</f>
        <v>20.274999999999999</v>
      </c>
      <c r="N21" s="12">
        <f>+'MIT Da'!N21+'SAR Da'!N21+'URQ Da'!N21+'ROC Da'!N21+'SM Da'!N21+'BN Da'!N21+'BS Da'!N21+'TDC Da'!N21</f>
        <v>1409.308</v>
      </c>
      <c r="O21" s="12">
        <f>+'MIT Da'!O21+'SAR Da'!O21+'URQ Da'!O21+'ROC Da'!O21+'SM Da'!O21+'BN Da'!O21+'BS Da'!O21+'TDC Da'!O21</f>
        <v>1409.308</v>
      </c>
      <c r="P21" s="81">
        <f>+'MIT Da'!P21+'SAR Da'!P21+'URQ Da'!P21+'ROC Da'!P21+'SM Da'!P21+'BN Da'!P21+'BS Da'!P21+'TDC Da'!P21</f>
        <v>194</v>
      </c>
      <c r="Q21" s="81">
        <f>+'MIT Da'!Q21+'SAR Da'!Q21+'URQ Da'!Q21+'ROC Da'!Q21+'SM Da'!Q21+'BN Da'!Q21+'BS Da'!Q21+'TDC Da'!Q21</f>
        <v>56</v>
      </c>
      <c r="R21" s="81">
        <f>+'MIT Da'!R21+'SAR Da'!R21+'URQ Da'!R21+'ROC Da'!R21+'SM Da'!R21+'BN Da'!R21+'BS Da'!R21+'TDC Da'!R21</f>
        <v>10</v>
      </c>
      <c r="S21" s="81">
        <f>+'MIT Da'!S21+'SAR Da'!S21+'URQ Da'!S21+'ROC Da'!S21+'SM Da'!S21+'BN Da'!S21+'BS Da'!S21+'TDC Da'!S21</f>
        <v>260</v>
      </c>
      <c r="T21" s="81">
        <f>+'MIT Da'!T21+'SAR Da'!T21+'URQ Da'!T21+'ROC Da'!T21+'SM Da'!T21+'BN Da'!T21+'BS Da'!T21+'TDC Da'!T21</f>
        <v>138</v>
      </c>
      <c r="U21" s="81">
        <f>+'MIT Da'!U21+'SAR Da'!U21+'URQ Da'!U21+'ROC Da'!U21+'SM Da'!U21+'BN Da'!U21+'BS Da'!U21+'TDC Da'!U21</f>
        <v>392</v>
      </c>
      <c r="V21" s="81">
        <f>+'MIT Da'!V21+'SAR Da'!V21+'URQ Da'!V21+'ROC Da'!V21+'SM Da'!V21+'BN Da'!V21+'BS Da'!V21+'TDC Da'!V21</f>
        <v>11</v>
      </c>
      <c r="W21" s="81">
        <f>+'MIT Da'!W21+'SAR Da'!W21+'URQ Da'!W21+'ROC Da'!W21+'SM Da'!W21+'BN Da'!W21+'BS Da'!W21+'TDC Da'!W21</f>
        <v>116</v>
      </c>
      <c r="X21" s="81">
        <f>+'MIT Da'!X21+'SAR Da'!X21+'URQ Da'!X21+'ROC Da'!X21+'SM Da'!X21+'BN Da'!X21+'BS Da'!X21+'TDC Da'!X21</f>
        <v>4</v>
      </c>
      <c r="Y21" s="81">
        <f>+'MIT Da'!Y21+'SAR Da'!Y21+'URQ Da'!Y21+'ROC Da'!Y21+'SM Da'!Y21+'BN Da'!Y21+'BS Da'!Y21+'TDC Da'!Y21</f>
        <v>661</v>
      </c>
      <c r="Z21" s="81">
        <f>+'MIT Da'!Z21+'SAR Da'!Z21+'URQ Da'!Z21+'ROC Da'!Z21+'SM Da'!Z21+'BN Da'!Z21+'BS Da'!Z21+'TDC Da'!Z21</f>
        <v>146</v>
      </c>
      <c r="AA21" s="81">
        <f>+'MIT Da'!AA21+'SAR Da'!AA21+'URQ Da'!AA21+'ROC Da'!AA21+'SM Da'!AA21+'BN Da'!AA21+'BS Da'!AA21+'TDC Da'!AA21</f>
        <v>95</v>
      </c>
      <c r="AB21" s="81">
        <f>+'MIT Da'!AB21+'SAR Da'!AB21+'URQ Da'!AB21+'ROC Da'!AB21+'SM Da'!AB21+'BN Da'!AB21+'BS Da'!AB21+'TDC Da'!AB21</f>
        <v>661</v>
      </c>
      <c r="AC21" s="81">
        <f>+'MIT Da'!AC21+'SAR Da'!AC21+'URQ Da'!AC21+'ROC Da'!AC21+'SM Da'!AC21+'BN Da'!AC21+'BS Da'!AC21+'TDC Da'!AC21</f>
        <v>902</v>
      </c>
      <c r="AD21" s="81">
        <f>+'MIT Da'!AD21+'SAR Da'!AD21+'URQ Da'!AD21+'ROC Da'!AD21+'SM Da'!AD21+'BN Da'!AD21+'BS Da'!AD21+'TDC Da'!AD21</f>
        <v>54</v>
      </c>
      <c r="AE21" s="81">
        <f>+'MIT Da'!AE21+'SAR Da'!AE21+'URQ Da'!AE21+'ROC Da'!AE21+'SM Da'!AE21+'BN Da'!AE21+'BS Da'!AE21+'TDC Da'!AE21</f>
        <v>81</v>
      </c>
      <c r="AF21" s="81">
        <f>+'MIT Da'!AF21+'SAR Da'!AF21+'URQ Da'!AF21+'ROC Da'!AF21+'SM Da'!AF21+'BN Da'!AF21+'BS Da'!AF21+'TDC Da'!AF21</f>
        <v>397</v>
      </c>
      <c r="AG21" s="81">
        <f>+'MIT Da'!AG21+'SAR Da'!AG21+'URQ Da'!AG21+'ROC Da'!AG21+'SM Da'!AG21+'BN Da'!AG21+'BS Da'!AG21+'TDC Da'!AG21</f>
        <v>532</v>
      </c>
      <c r="AH21" s="12">
        <f>+'MIT Da'!AH21+'SAR Da'!AH21+'URQ Da'!AH21+'ROC Da'!AH21+'SM Da'!AH21+'BN Da'!AH21+'BS Da'!AH21+'TDC Da'!AH21</f>
        <v>264.22699999999998</v>
      </c>
      <c r="AI21" s="12">
        <f>+'MIT Da'!AI21+'SAR Da'!AI21+'URQ Da'!AI21+'ROC Da'!AI21+'SM Da'!AI21+'BN Da'!AI21+'BS Da'!AI21+'TDC Da'!AI21</f>
        <v>2.4</v>
      </c>
      <c r="AJ21" s="12">
        <f>+'MIT Da'!AJ21+'SAR Da'!AJ21+'URQ Da'!AJ21+'ROC Da'!AJ21+'SM Da'!AJ21+'BN Da'!AJ21+'BS Da'!AJ21+'TDC Da'!AJ21</f>
        <v>498.71500000000003</v>
      </c>
      <c r="AK21" s="12">
        <f>+'MIT Da'!AK21+'SAR Da'!AK21+'URQ Da'!AK21+'ROC Da'!AK21+'SM Da'!AK21+'BN Da'!AK21+'BS Da'!AK21+'TDC Da'!AK21</f>
        <v>765.34199999999998</v>
      </c>
      <c r="AL21" s="81">
        <f>+'MIT Da'!AL21+'SAR Da'!AL21+'URQ Da'!AL21+'ROC Da'!AL21+'SM Da'!AL21+'BN Da'!AL21+'BS Da'!AL21+'TDC Da'!AL21</f>
        <v>9</v>
      </c>
      <c r="AM21" s="81">
        <f>+'MIT Da'!AM21+'SAR Da'!AM21+'URQ Da'!AM21+'ROC Da'!AM21+'SM Da'!AM21+'BN Da'!AM21+'BS Da'!AM21+'TDC Da'!AM21</f>
        <v>57</v>
      </c>
      <c r="AN21" s="81">
        <f>+'MIT Da'!AN21+'SAR Da'!AN21+'URQ Da'!AN21+'ROC Da'!AN21+'SM Da'!AN21+'BN Da'!AN21+'BS Da'!AN21+'TDC Da'!AN21</f>
        <v>82</v>
      </c>
      <c r="AO21" s="81">
        <f>+'MIT Da'!AO21+'SAR Da'!AO21+'URQ Da'!AO21+'ROC Da'!AO21+'SM Da'!AO21+'BN Da'!AO21+'BS Da'!AO21+'TDC Da'!AO21</f>
        <v>148</v>
      </c>
      <c r="AP21" s="81">
        <f>+'MIT Da'!AP21+'SAR Da'!AP21+'URQ Da'!AP21+'ROC Da'!AP21+'SM Da'!AP21+'BN Da'!AP21+'BS Da'!AP21+'TDC Da'!AP21</f>
        <v>578</v>
      </c>
      <c r="AQ21" s="81">
        <f>+'MIT Da'!AQ21+'SAR Da'!AQ21+'URQ Da'!AQ21+'ROC Da'!AQ21+'SM Da'!AQ21+'BN Da'!AQ21+'BS Da'!AQ21+'TDC Da'!AQ21</f>
        <v>341</v>
      </c>
      <c r="AR21" s="81">
        <f>+'MIT Da'!AR21+'SAR Da'!AR21+'URQ Da'!AR21+'ROC Da'!AR21+'SM Da'!AR21+'BN Da'!AR21+'BS Da'!AR21+'TDC Da'!AR21</f>
        <v>39</v>
      </c>
      <c r="AS21" s="81">
        <f>+SUM(RED_InfraMR[[#This Row],[B.02.1 - Parque de Coches Eléctricos Motrices]:[B.02.3 - Parque de Coches Eléctricos Motrices Tipo R]])</f>
        <v>958</v>
      </c>
      <c r="AT21" s="81">
        <f>+'MIT Da'!AT21+'SAR Da'!AT21+'URQ Da'!AT21+'ROC Da'!AT21+'SM Da'!AT21+'BN Da'!AT21+'BS Da'!AT21+'TDC Da'!AT21</f>
        <v>0</v>
      </c>
      <c r="AU21" s="81">
        <f>+'MIT Da'!AU21+'SAR Da'!AU21+'URQ Da'!AU21+'ROC Da'!AU21+'SM Da'!AU21+'BN Da'!AU21+'BS Da'!AU21+'TDC Da'!AU21</f>
        <v>6</v>
      </c>
      <c r="AV21" s="81">
        <f>+'MIT Da'!AV21+'SAR Da'!AV21+'URQ Da'!AV21+'ROC Da'!AV21+'SM Da'!AV21+'BN Da'!AV21+'BS Da'!AV21+'TDC Da'!AV21</f>
        <v>10</v>
      </c>
      <c r="AW21" s="81">
        <f>+SUM(RED_InfraMR[[#This Row],[B.03.1 - Parque de Coches Motores Motrices Remolcados]:[B.03.3 - Parque de Coches Motores Motrices Cabina]])</f>
        <v>16</v>
      </c>
      <c r="AX21" s="81">
        <f>+'MIT Da'!AX21+'SAR Da'!AX21+'URQ Da'!AX21+'ROC Da'!AX21+'SM Da'!AX21+'BN Da'!AX21+'BS Da'!AX21+'TDC Da'!AX21</f>
        <v>427</v>
      </c>
      <c r="AY21" s="81">
        <f>+'MIT Da'!AY21+'SAR Da'!AY21+'URQ Da'!AY21+'ROC Da'!AY21+'SM Da'!AY21+'BN Da'!AY21+'BS Da'!AY21+'TDC Da'!AY21</f>
        <v>165</v>
      </c>
      <c r="AZ21" s="81">
        <f>+'MIT Da'!AZ21+'SAR Da'!AZ21+'URQ Da'!AZ21+'ROC Da'!AZ21+'SM Da'!AZ21+'BN Da'!AZ21+'BS Da'!AZ21+'TDC Da'!AZ21</f>
        <v>15</v>
      </c>
      <c r="BA21" s="81">
        <f>+'MIT Da'!BA21+'SAR Da'!BA21+'URQ Da'!BA21+'ROC Da'!BA21+'SM Da'!BA21+'BN Da'!BA21+'BS Da'!BA21+'TDC Da'!BA21</f>
        <v>150</v>
      </c>
      <c r="BB21" s="81">
        <f>+'MIT Da'!BB21+'SAR Da'!BB21+'URQ Da'!BB21+'ROC Da'!BB21+'SM Da'!BB21+'BN Da'!BB21+'BS Da'!BB21+'TDC Da'!BB21</f>
        <v>0</v>
      </c>
      <c r="BC21" s="81">
        <f>+SUM(RED_InfraMR[[#This Row],[B.04.1 - Parque de Coches Remolcados Clase Unica]:[B.04.5 - Parque de Coches Remolcados para Servicios Especiales (Cartoneros)]])</f>
        <v>757</v>
      </c>
      <c r="BD21" s="81">
        <f>+'MIT Da'!BD21+'SAR Da'!BD21+'URQ Da'!BD21+'ROC Da'!BD21+'SM Da'!BD21+'BN Da'!BD21+'BS Da'!BD21+'TDC Da'!BD21</f>
        <v>10</v>
      </c>
      <c r="BE21" s="81">
        <f>+'MIT Da'!BE21+'SAR Da'!BE21+'URQ Da'!BE21+'ROC Da'!BE21+'SM Da'!BE21+'BN Da'!BE21+'BS Da'!BE21+'TDC Da'!BE21</f>
        <v>94</v>
      </c>
      <c r="BF21" s="16"/>
    </row>
    <row r="22" spans="1:58">
      <c r="A22" s="1">
        <v>1994</v>
      </c>
      <c r="B22" s="1" t="s">
        <v>123</v>
      </c>
      <c r="C22" s="12">
        <f>+'MIT Da'!C22+'SAR Da'!C22+'URQ Da'!C22+'ROC Da'!C22+'SM Da'!C22+'BN Da'!C22+'BS Da'!C22+'TDC Da'!C22</f>
        <v>147.21299999999999</v>
      </c>
      <c r="D22" s="12">
        <f>+'MIT Da'!D22+'SAR Da'!D22+'URQ Da'!D22+'ROC Da'!D22+'SM Da'!D22+'BN Da'!D22+'BS Da'!D22+'TDC Da'!D22</f>
        <v>444.30600000000004</v>
      </c>
      <c r="E22" s="12">
        <f>+'MIT Da'!E22+'SAR Da'!E22+'URQ Da'!E22+'ROC Da'!E22+'SM Da'!E22+'BN Da'!E22+'BS Da'!E22+'TDC Da'!E22</f>
        <v>0</v>
      </c>
      <c r="F22" s="12">
        <f>+'MIT Da'!F22+'SAR Da'!F22+'URQ Da'!F22+'ROC Da'!F22+'SM Da'!F22+'BN Da'!F22+'BS Da'!F22+'TDC Da'!F22</f>
        <v>160.87363999999999</v>
      </c>
      <c r="G22" s="12">
        <f>+'MIT Da'!G22+'SAR Da'!G22+'URQ Da'!G22+'ROC Da'!G22+'SM Da'!G22+'BN Da'!G22+'BS Da'!G22+'TDC Da'!G22</f>
        <v>752.39264000000003</v>
      </c>
      <c r="H22" s="12">
        <f>+'MIT Da'!H22+'SAR Da'!H22+'URQ Da'!H22+'ROC Da'!H22+'SM Da'!H22+'BN Da'!H22+'BS Da'!H22+'TDC Da'!H22</f>
        <v>752.39264000000003</v>
      </c>
      <c r="I22" s="12">
        <f>+'MIT Da'!I22+'SAR Da'!I22+'URQ Da'!I22+'ROC Da'!I22+'SM Da'!I22+'BN Da'!I22+'BS Da'!I22+'TDC Da'!I22</f>
        <v>927.77611000000013</v>
      </c>
      <c r="J22" s="12">
        <f>+'MIT Da'!J22+'SAR Da'!J22+'URQ Da'!J22+'ROC Da'!J22+'SM Da'!J22+'BN Da'!J22+'BS Da'!J22+'TDC Da'!J22</f>
        <v>1060.415</v>
      </c>
      <c r="K22" s="12">
        <f>+'MIT Da'!K22+'SAR Da'!K22+'URQ Da'!K22+'ROC Da'!K22+'SM Da'!K22+'BN Da'!K22+'BS Da'!K22+'TDC Da'!K22</f>
        <v>54.516999999999996</v>
      </c>
      <c r="L22" s="12">
        <f>+'MIT Da'!L22+'SAR Da'!L22+'URQ Da'!L22+'ROC Da'!L22+'SM Da'!L22+'BN Da'!L22+'BS Da'!L22+'TDC Da'!L22</f>
        <v>348.89300000000003</v>
      </c>
      <c r="M22" s="12">
        <f>+'MIT Da'!M22+'SAR Da'!M22+'URQ Da'!M22+'ROC Da'!M22+'SM Da'!M22+'BN Da'!M22+'BS Da'!M22+'TDC Da'!M22</f>
        <v>20.274999999999999</v>
      </c>
      <c r="N22" s="12">
        <f>+'MIT Da'!N22+'SAR Da'!N22+'URQ Da'!N22+'ROC Da'!N22+'SM Da'!N22+'BN Da'!N22+'BS Da'!N22+'TDC Da'!N22</f>
        <v>1409.308</v>
      </c>
      <c r="O22" s="12">
        <f>+'MIT Da'!O22+'SAR Da'!O22+'URQ Da'!O22+'ROC Da'!O22+'SM Da'!O22+'BN Da'!O22+'BS Da'!O22+'TDC Da'!O22</f>
        <v>1409.308</v>
      </c>
      <c r="P22" s="81">
        <f>+'MIT Da'!P22+'SAR Da'!P22+'URQ Da'!P22+'ROC Da'!P22+'SM Da'!P22+'BN Da'!P22+'BS Da'!P22+'TDC Da'!P22</f>
        <v>194</v>
      </c>
      <c r="Q22" s="81">
        <f>+'MIT Da'!Q22+'SAR Da'!Q22+'URQ Da'!Q22+'ROC Da'!Q22+'SM Da'!Q22+'BN Da'!Q22+'BS Da'!Q22+'TDC Da'!Q22</f>
        <v>56</v>
      </c>
      <c r="R22" s="81">
        <f>+'MIT Da'!R22+'SAR Da'!R22+'URQ Da'!R22+'ROC Da'!R22+'SM Da'!R22+'BN Da'!R22+'BS Da'!R22+'TDC Da'!R22</f>
        <v>10</v>
      </c>
      <c r="S22" s="81">
        <f>+'MIT Da'!S22+'SAR Da'!S22+'URQ Da'!S22+'ROC Da'!S22+'SM Da'!S22+'BN Da'!S22+'BS Da'!S22+'TDC Da'!S22</f>
        <v>260</v>
      </c>
      <c r="T22" s="81">
        <f>+'MIT Da'!T22+'SAR Da'!T22+'URQ Da'!T22+'ROC Da'!T22+'SM Da'!T22+'BN Da'!T22+'BS Da'!T22+'TDC Da'!T22</f>
        <v>138</v>
      </c>
      <c r="U22" s="81">
        <f>+'MIT Da'!U22+'SAR Da'!U22+'URQ Da'!U22+'ROC Da'!U22+'SM Da'!U22+'BN Da'!U22+'BS Da'!U22+'TDC Da'!U22</f>
        <v>392</v>
      </c>
      <c r="V22" s="81">
        <f>+'MIT Da'!V22+'SAR Da'!V22+'URQ Da'!V22+'ROC Da'!V22+'SM Da'!V22+'BN Da'!V22+'BS Da'!V22+'TDC Da'!V22</f>
        <v>11</v>
      </c>
      <c r="W22" s="81">
        <f>+'MIT Da'!W22+'SAR Da'!W22+'URQ Da'!W22+'ROC Da'!W22+'SM Da'!W22+'BN Da'!W22+'BS Da'!W22+'TDC Da'!W22</f>
        <v>116</v>
      </c>
      <c r="X22" s="81">
        <f>+'MIT Da'!X22+'SAR Da'!X22+'URQ Da'!X22+'ROC Da'!X22+'SM Da'!X22+'BN Da'!X22+'BS Da'!X22+'TDC Da'!X22</f>
        <v>4</v>
      </c>
      <c r="Y22" s="81">
        <f>+'MIT Da'!Y22+'SAR Da'!Y22+'URQ Da'!Y22+'ROC Da'!Y22+'SM Da'!Y22+'BN Da'!Y22+'BS Da'!Y22+'TDC Da'!Y22</f>
        <v>661</v>
      </c>
      <c r="Z22" s="81">
        <f>+'MIT Da'!Z22+'SAR Da'!Z22+'URQ Da'!Z22+'ROC Da'!Z22+'SM Da'!Z22+'BN Da'!Z22+'BS Da'!Z22+'TDC Da'!Z22</f>
        <v>146</v>
      </c>
      <c r="AA22" s="81">
        <f>+'MIT Da'!AA22+'SAR Da'!AA22+'URQ Da'!AA22+'ROC Da'!AA22+'SM Da'!AA22+'BN Da'!AA22+'BS Da'!AA22+'TDC Da'!AA22</f>
        <v>95</v>
      </c>
      <c r="AB22" s="81">
        <f>+'MIT Da'!AB22+'SAR Da'!AB22+'URQ Da'!AB22+'ROC Da'!AB22+'SM Da'!AB22+'BN Da'!AB22+'BS Da'!AB22+'TDC Da'!AB22</f>
        <v>661</v>
      </c>
      <c r="AC22" s="81">
        <f>+'MIT Da'!AC22+'SAR Da'!AC22+'URQ Da'!AC22+'ROC Da'!AC22+'SM Da'!AC22+'BN Da'!AC22+'BS Da'!AC22+'TDC Da'!AC22</f>
        <v>902</v>
      </c>
      <c r="AD22" s="81">
        <f>+'MIT Da'!AD22+'SAR Da'!AD22+'URQ Da'!AD22+'ROC Da'!AD22+'SM Da'!AD22+'BN Da'!AD22+'BS Da'!AD22+'TDC Da'!AD22</f>
        <v>54</v>
      </c>
      <c r="AE22" s="81">
        <f>+'MIT Da'!AE22+'SAR Da'!AE22+'URQ Da'!AE22+'ROC Da'!AE22+'SM Da'!AE22+'BN Da'!AE22+'BS Da'!AE22+'TDC Da'!AE22</f>
        <v>81</v>
      </c>
      <c r="AF22" s="81">
        <f>+'MIT Da'!AF22+'SAR Da'!AF22+'URQ Da'!AF22+'ROC Da'!AF22+'SM Da'!AF22+'BN Da'!AF22+'BS Da'!AF22+'TDC Da'!AF22</f>
        <v>397</v>
      </c>
      <c r="AG22" s="81">
        <f>+'MIT Da'!AG22+'SAR Da'!AG22+'URQ Da'!AG22+'ROC Da'!AG22+'SM Da'!AG22+'BN Da'!AG22+'BS Da'!AG22+'TDC Da'!AG22</f>
        <v>532</v>
      </c>
      <c r="AH22" s="12">
        <f>+'MIT Da'!AH22+'SAR Da'!AH22+'URQ Da'!AH22+'ROC Da'!AH22+'SM Da'!AH22+'BN Da'!AH22+'BS Da'!AH22+'TDC Da'!AH22</f>
        <v>264.22699999999998</v>
      </c>
      <c r="AI22" s="12">
        <f>+'MIT Da'!AI22+'SAR Da'!AI22+'URQ Da'!AI22+'ROC Da'!AI22+'SM Da'!AI22+'BN Da'!AI22+'BS Da'!AI22+'TDC Da'!AI22</f>
        <v>2.4</v>
      </c>
      <c r="AJ22" s="12">
        <f>+'MIT Da'!AJ22+'SAR Da'!AJ22+'URQ Da'!AJ22+'ROC Da'!AJ22+'SM Da'!AJ22+'BN Da'!AJ22+'BS Da'!AJ22+'TDC Da'!AJ22</f>
        <v>498.71500000000003</v>
      </c>
      <c r="AK22" s="12">
        <f>+'MIT Da'!AK22+'SAR Da'!AK22+'URQ Da'!AK22+'ROC Da'!AK22+'SM Da'!AK22+'BN Da'!AK22+'BS Da'!AK22+'TDC Da'!AK22</f>
        <v>765.34199999999998</v>
      </c>
      <c r="AL22" s="81">
        <f>+'MIT Da'!AL22+'SAR Da'!AL22+'URQ Da'!AL22+'ROC Da'!AL22+'SM Da'!AL22+'BN Da'!AL22+'BS Da'!AL22+'TDC Da'!AL22</f>
        <v>9</v>
      </c>
      <c r="AM22" s="81">
        <f>+'MIT Da'!AM22+'SAR Da'!AM22+'URQ Da'!AM22+'ROC Da'!AM22+'SM Da'!AM22+'BN Da'!AM22+'BS Da'!AM22+'TDC Da'!AM22</f>
        <v>57</v>
      </c>
      <c r="AN22" s="81">
        <f>+'MIT Da'!AN22+'SAR Da'!AN22+'URQ Da'!AN22+'ROC Da'!AN22+'SM Da'!AN22+'BN Da'!AN22+'BS Da'!AN22+'TDC Da'!AN22</f>
        <v>82</v>
      </c>
      <c r="AO22" s="81">
        <f>+'MIT Da'!AO22+'SAR Da'!AO22+'URQ Da'!AO22+'ROC Da'!AO22+'SM Da'!AO22+'BN Da'!AO22+'BS Da'!AO22+'TDC Da'!AO22</f>
        <v>148</v>
      </c>
      <c r="AP22" s="81">
        <f>+'MIT Da'!AP22+'SAR Da'!AP22+'URQ Da'!AP22+'ROC Da'!AP22+'SM Da'!AP22+'BN Da'!AP22+'BS Da'!AP22+'TDC Da'!AP22</f>
        <v>578</v>
      </c>
      <c r="AQ22" s="81">
        <f>+'MIT Da'!AQ22+'SAR Da'!AQ22+'URQ Da'!AQ22+'ROC Da'!AQ22+'SM Da'!AQ22+'BN Da'!AQ22+'BS Da'!AQ22+'TDC Da'!AQ22</f>
        <v>341</v>
      </c>
      <c r="AR22" s="81">
        <f>+'MIT Da'!AR22+'SAR Da'!AR22+'URQ Da'!AR22+'ROC Da'!AR22+'SM Da'!AR22+'BN Da'!AR22+'BS Da'!AR22+'TDC Da'!AR22</f>
        <v>39</v>
      </c>
      <c r="AS22" s="81">
        <f>+SUM(RED_InfraMR[[#This Row],[B.02.1 - Parque de Coches Eléctricos Motrices]:[B.02.3 - Parque de Coches Eléctricos Motrices Tipo R]])</f>
        <v>958</v>
      </c>
      <c r="AT22" s="81">
        <f>+'MIT Da'!AT22+'SAR Da'!AT22+'URQ Da'!AT22+'ROC Da'!AT22+'SM Da'!AT22+'BN Da'!AT22+'BS Da'!AT22+'TDC Da'!AT22</f>
        <v>0</v>
      </c>
      <c r="AU22" s="81">
        <f>+'MIT Da'!AU22+'SAR Da'!AU22+'URQ Da'!AU22+'ROC Da'!AU22+'SM Da'!AU22+'BN Da'!AU22+'BS Da'!AU22+'TDC Da'!AU22</f>
        <v>6</v>
      </c>
      <c r="AV22" s="81">
        <f>+'MIT Da'!AV22+'SAR Da'!AV22+'URQ Da'!AV22+'ROC Da'!AV22+'SM Da'!AV22+'BN Da'!AV22+'BS Da'!AV22+'TDC Da'!AV22</f>
        <v>10</v>
      </c>
      <c r="AW22" s="81">
        <f>+SUM(RED_InfraMR[[#This Row],[B.03.1 - Parque de Coches Motores Motrices Remolcados]:[B.03.3 - Parque de Coches Motores Motrices Cabina]])</f>
        <v>16</v>
      </c>
      <c r="AX22" s="81">
        <f>+'MIT Da'!AX22+'SAR Da'!AX22+'URQ Da'!AX22+'ROC Da'!AX22+'SM Da'!AX22+'BN Da'!AX22+'BS Da'!AX22+'TDC Da'!AX22</f>
        <v>427</v>
      </c>
      <c r="AY22" s="81">
        <f>+'MIT Da'!AY22+'SAR Da'!AY22+'URQ Da'!AY22+'ROC Da'!AY22+'SM Da'!AY22+'BN Da'!AY22+'BS Da'!AY22+'TDC Da'!AY22</f>
        <v>165</v>
      </c>
      <c r="AZ22" s="81">
        <f>+'MIT Da'!AZ22+'SAR Da'!AZ22+'URQ Da'!AZ22+'ROC Da'!AZ22+'SM Da'!AZ22+'BN Da'!AZ22+'BS Da'!AZ22+'TDC Da'!AZ22</f>
        <v>15</v>
      </c>
      <c r="BA22" s="81">
        <f>+'MIT Da'!BA22+'SAR Da'!BA22+'URQ Da'!BA22+'ROC Da'!BA22+'SM Da'!BA22+'BN Da'!BA22+'BS Da'!BA22+'TDC Da'!BA22</f>
        <v>150</v>
      </c>
      <c r="BB22" s="81">
        <f>+'MIT Da'!BB22+'SAR Da'!BB22+'URQ Da'!BB22+'ROC Da'!BB22+'SM Da'!BB22+'BN Da'!BB22+'BS Da'!BB22+'TDC Da'!BB22</f>
        <v>0</v>
      </c>
      <c r="BC22" s="81">
        <f>+SUM(RED_InfraMR[[#This Row],[B.04.1 - Parque de Coches Remolcados Clase Unica]:[B.04.5 - Parque de Coches Remolcados para Servicios Especiales (Cartoneros)]])</f>
        <v>757</v>
      </c>
      <c r="BD22" s="81">
        <f>+'MIT Da'!BD22+'SAR Da'!BD22+'URQ Da'!BD22+'ROC Da'!BD22+'SM Da'!BD22+'BN Da'!BD22+'BS Da'!BD22+'TDC Da'!BD22</f>
        <v>10</v>
      </c>
      <c r="BE22" s="81">
        <f>+'MIT Da'!BE22+'SAR Da'!BE22+'URQ Da'!BE22+'ROC Da'!BE22+'SM Da'!BE22+'BN Da'!BE22+'BS Da'!BE22+'TDC Da'!BE22</f>
        <v>94</v>
      </c>
      <c r="BF22" s="16"/>
    </row>
    <row r="23" spans="1:58">
      <c r="A23" s="1">
        <v>1994</v>
      </c>
      <c r="B23" s="1" t="s">
        <v>124</v>
      </c>
      <c r="C23" s="12">
        <f>+'MIT Da'!C23+'SAR Da'!C23+'URQ Da'!C23+'ROC Da'!C23+'SM Da'!C23+'BN Da'!C23+'BS Da'!C23+'TDC Da'!C23</f>
        <v>147.21299999999999</v>
      </c>
      <c r="D23" s="12">
        <f>+'MIT Da'!D23+'SAR Da'!D23+'URQ Da'!D23+'ROC Da'!D23+'SM Da'!D23+'BN Da'!D23+'BS Da'!D23+'TDC Da'!D23</f>
        <v>444.30600000000004</v>
      </c>
      <c r="E23" s="12">
        <f>+'MIT Da'!E23+'SAR Da'!E23+'URQ Da'!E23+'ROC Da'!E23+'SM Da'!E23+'BN Da'!E23+'BS Da'!E23+'TDC Da'!E23</f>
        <v>0</v>
      </c>
      <c r="F23" s="12">
        <f>+'MIT Da'!F23+'SAR Da'!F23+'URQ Da'!F23+'ROC Da'!F23+'SM Da'!F23+'BN Da'!F23+'BS Da'!F23+'TDC Da'!F23</f>
        <v>160.87363999999999</v>
      </c>
      <c r="G23" s="12">
        <f>+'MIT Da'!G23+'SAR Da'!G23+'URQ Da'!G23+'ROC Da'!G23+'SM Da'!G23+'BN Da'!G23+'BS Da'!G23+'TDC Da'!G23</f>
        <v>752.39264000000003</v>
      </c>
      <c r="H23" s="12">
        <f>+'MIT Da'!H23+'SAR Da'!H23+'URQ Da'!H23+'ROC Da'!H23+'SM Da'!H23+'BN Da'!H23+'BS Da'!H23+'TDC Da'!H23</f>
        <v>752.39264000000003</v>
      </c>
      <c r="I23" s="12">
        <f>+'MIT Da'!I23+'SAR Da'!I23+'URQ Da'!I23+'ROC Da'!I23+'SM Da'!I23+'BN Da'!I23+'BS Da'!I23+'TDC Da'!I23</f>
        <v>927.77611000000013</v>
      </c>
      <c r="J23" s="12">
        <f>+'MIT Da'!J23+'SAR Da'!J23+'URQ Da'!J23+'ROC Da'!J23+'SM Da'!J23+'BN Da'!J23+'BS Da'!J23+'TDC Da'!J23</f>
        <v>1060.415</v>
      </c>
      <c r="K23" s="12">
        <f>+'MIT Da'!K23+'SAR Da'!K23+'URQ Da'!K23+'ROC Da'!K23+'SM Da'!K23+'BN Da'!K23+'BS Da'!K23+'TDC Da'!K23</f>
        <v>54.516999999999996</v>
      </c>
      <c r="L23" s="12">
        <f>+'MIT Da'!L23+'SAR Da'!L23+'URQ Da'!L23+'ROC Da'!L23+'SM Da'!L23+'BN Da'!L23+'BS Da'!L23+'TDC Da'!L23</f>
        <v>348.89300000000003</v>
      </c>
      <c r="M23" s="12">
        <f>+'MIT Da'!M23+'SAR Da'!M23+'URQ Da'!M23+'ROC Da'!M23+'SM Da'!M23+'BN Da'!M23+'BS Da'!M23+'TDC Da'!M23</f>
        <v>20.274999999999999</v>
      </c>
      <c r="N23" s="12">
        <f>+'MIT Da'!N23+'SAR Da'!N23+'URQ Da'!N23+'ROC Da'!N23+'SM Da'!N23+'BN Da'!N23+'BS Da'!N23+'TDC Da'!N23</f>
        <v>1409.308</v>
      </c>
      <c r="O23" s="12">
        <f>+'MIT Da'!O23+'SAR Da'!O23+'URQ Da'!O23+'ROC Da'!O23+'SM Da'!O23+'BN Da'!O23+'BS Da'!O23+'TDC Da'!O23</f>
        <v>1409.308</v>
      </c>
      <c r="P23" s="81">
        <f>+'MIT Da'!P23+'SAR Da'!P23+'URQ Da'!P23+'ROC Da'!P23+'SM Da'!P23+'BN Da'!P23+'BS Da'!P23+'TDC Da'!P23</f>
        <v>194</v>
      </c>
      <c r="Q23" s="81">
        <f>+'MIT Da'!Q23+'SAR Da'!Q23+'URQ Da'!Q23+'ROC Da'!Q23+'SM Da'!Q23+'BN Da'!Q23+'BS Da'!Q23+'TDC Da'!Q23</f>
        <v>56</v>
      </c>
      <c r="R23" s="81">
        <f>+'MIT Da'!R23+'SAR Da'!R23+'URQ Da'!R23+'ROC Da'!R23+'SM Da'!R23+'BN Da'!R23+'BS Da'!R23+'TDC Da'!R23</f>
        <v>10</v>
      </c>
      <c r="S23" s="81">
        <f>+'MIT Da'!S23+'SAR Da'!S23+'URQ Da'!S23+'ROC Da'!S23+'SM Da'!S23+'BN Da'!S23+'BS Da'!S23+'TDC Da'!S23</f>
        <v>260</v>
      </c>
      <c r="T23" s="81">
        <f>+'MIT Da'!T23+'SAR Da'!T23+'URQ Da'!T23+'ROC Da'!T23+'SM Da'!T23+'BN Da'!T23+'BS Da'!T23+'TDC Da'!T23</f>
        <v>138</v>
      </c>
      <c r="U23" s="81">
        <f>+'MIT Da'!U23+'SAR Da'!U23+'URQ Da'!U23+'ROC Da'!U23+'SM Da'!U23+'BN Da'!U23+'BS Da'!U23+'TDC Da'!U23</f>
        <v>392</v>
      </c>
      <c r="V23" s="81">
        <f>+'MIT Da'!V23+'SAR Da'!V23+'URQ Da'!V23+'ROC Da'!V23+'SM Da'!V23+'BN Da'!V23+'BS Da'!V23+'TDC Da'!V23</f>
        <v>11</v>
      </c>
      <c r="W23" s="81">
        <f>+'MIT Da'!W23+'SAR Da'!W23+'URQ Da'!W23+'ROC Da'!W23+'SM Da'!W23+'BN Da'!W23+'BS Da'!W23+'TDC Da'!W23</f>
        <v>116</v>
      </c>
      <c r="X23" s="81">
        <f>+'MIT Da'!X23+'SAR Da'!X23+'URQ Da'!X23+'ROC Da'!X23+'SM Da'!X23+'BN Da'!X23+'BS Da'!X23+'TDC Da'!X23</f>
        <v>4</v>
      </c>
      <c r="Y23" s="81">
        <f>+'MIT Da'!Y23+'SAR Da'!Y23+'URQ Da'!Y23+'ROC Da'!Y23+'SM Da'!Y23+'BN Da'!Y23+'BS Da'!Y23+'TDC Da'!Y23</f>
        <v>661</v>
      </c>
      <c r="Z23" s="81">
        <f>+'MIT Da'!Z23+'SAR Da'!Z23+'URQ Da'!Z23+'ROC Da'!Z23+'SM Da'!Z23+'BN Da'!Z23+'BS Da'!Z23+'TDC Da'!Z23</f>
        <v>146</v>
      </c>
      <c r="AA23" s="81">
        <f>+'MIT Da'!AA23+'SAR Da'!AA23+'URQ Da'!AA23+'ROC Da'!AA23+'SM Da'!AA23+'BN Da'!AA23+'BS Da'!AA23+'TDC Da'!AA23</f>
        <v>95</v>
      </c>
      <c r="AB23" s="81">
        <f>+'MIT Da'!AB23+'SAR Da'!AB23+'URQ Da'!AB23+'ROC Da'!AB23+'SM Da'!AB23+'BN Da'!AB23+'BS Da'!AB23+'TDC Da'!AB23</f>
        <v>661</v>
      </c>
      <c r="AC23" s="81">
        <f>+'MIT Da'!AC23+'SAR Da'!AC23+'URQ Da'!AC23+'ROC Da'!AC23+'SM Da'!AC23+'BN Da'!AC23+'BS Da'!AC23+'TDC Da'!AC23</f>
        <v>902</v>
      </c>
      <c r="AD23" s="81">
        <f>+'MIT Da'!AD23+'SAR Da'!AD23+'URQ Da'!AD23+'ROC Da'!AD23+'SM Da'!AD23+'BN Da'!AD23+'BS Da'!AD23+'TDC Da'!AD23</f>
        <v>54</v>
      </c>
      <c r="AE23" s="81">
        <f>+'MIT Da'!AE23+'SAR Da'!AE23+'URQ Da'!AE23+'ROC Da'!AE23+'SM Da'!AE23+'BN Da'!AE23+'BS Da'!AE23+'TDC Da'!AE23</f>
        <v>81</v>
      </c>
      <c r="AF23" s="81">
        <f>+'MIT Da'!AF23+'SAR Da'!AF23+'URQ Da'!AF23+'ROC Da'!AF23+'SM Da'!AF23+'BN Da'!AF23+'BS Da'!AF23+'TDC Da'!AF23</f>
        <v>397</v>
      </c>
      <c r="AG23" s="81">
        <f>+'MIT Da'!AG23+'SAR Da'!AG23+'URQ Da'!AG23+'ROC Da'!AG23+'SM Da'!AG23+'BN Da'!AG23+'BS Da'!AG23+'TDC Da'!AG23</f>
        <v>532</v>
      </c>
      <c r="AH23" s="12">
        <f>+'MIT Da'!AH23+'SAR Da'!AH23+'URQ Da'!AH23+'ROC Da'!AH23+'SM Da'!AH23+'BN Da'!AH23+'BS Da'!AH23+'TDC Da'!AH23</f>
        <v>264.22699999999998</v>
      </c>
      <c r="AI23" s="12">
        <f>+'MIT Da'!AI23+'SAR Da'!AI23+'URQ Da'!AI23+'ROC Da'!AI23+'SM Da'!AI23+'BN Da'!AI23+'BS Da'!AI23+'TDC Da'!AI23</f>
        <v>2.4</v>
      </c>
      <c r="AJ23" s="12">
        <f>+'MIT Da'!AJ23+'SAR Da'!AJ23+'URQ Da'!AJ23+'ROC Da'!AJ23+'SM Da'!AJ23+'BN Da'!AJ23+'BS Da'!AJ23+'TDC Da'!AJ23</f>
        <v>498.71500000000003</v>
      </c>
      <c r="AK23" s="12">
        <f>+'MIT Da'!AK23+'SAR Da'!AK23+'URQ Da'!AK23+'ROC Da'!AK23+'SM Da'!AK23+'BN Da'!AK23+'BS Da'!AK23+'TDC Da'!AK23</f>
        <v>765.34199999999998</v>
      </c>
      <c r="AL23" s="81">
        <f>+'MIT Da'!AL23+'SAR Da'!AL23+'URQ Da'!AL23+'ROC Da'!AL23+'SM Da'!AL23+'BN Da'!AL23+'BS Da'!AL23+'TDC Da'!AL23</f>
        <v>9</v>
      </c>
      <c r="AM23" s="81">
        <f>+'MIT Da'!AM23+'SAR Da'!AM23+'URQ Da'!AM23+'ROC Da'!AM23+'SM Da'!AM23+'BN Da'!AM23+'BS Da'!AM23+'TDC Da'!AM23</f>
        <v>57</v>
      </c>
      <c r="AN23" s="81">
        <f>+'MIT Da'!AN23+'SAR Da'!AN23+'URQ Da'!AN23+'ROC Da'!AN23+'SM Da'!AN23+'BN Da'!AN23+'BS Da'!AN23+'TDC Da'!AN23</f>
        <v>82</v>
      </c>
      <c r="AO23" s="81">
        <f>+'MIT Da'!AO23+'SAR Da'!AO23+'URQ Da'!AO23+'ROC Da'!AO23+'SM Da'!AO23+'BN Da'!AO23+'BS Da'!AO23+'TDC Da'!AO23</f>
        <v>148</v>
      </c>
      <c r="AP23" s="81">
        <f>+'MIT Da'!AP23+'SAR Da'!AP23+'URQ Da'!AP23+'ROC Da'!AP23+'SM Da'!AP23+'BN Da'!AP23+'BS Da'!AP23+'TDC Da'!AP23</f>
        <v>578</v>
      </c>
      <c r="AQ23" s="81">
        <f>+'MIT Da'!AQ23+'SAR Da'!AQ23+'URQ Da'!AQ23+'ROC Da'!AQ23+'SM Da'!AQ23+'BN Da'!AQ23+'BS Da'!AQ23+'TDC Da'!AQ23</f>
        <v>341</v>
      </c>
      <c r="AR23" s="81">
        <f>+'MIT Da'!AR23+'SAR Da'!AR23+'URQ Da'!AR23+'ROC Da'!AR23+'SM Da'!AR23+'BN Da'!AR23+'BS Da'!AR23+'TDC Da'!AR23</f>
        <v>39</v>
      </c>
      <c r="AS23" s="81">
        <f>+SUM(RED_InfraMR[[#This Row],[B.02.1 - Parque de Coches Eléctricos Motrices]:[B.02.3 - Parque de Coches Eléctricos Motrices Tipo R]])</f>
        <v>958</v>
      </c>
      <c r="AT23" s="81">
        <f>+'MIT Da'!AT23+'SAR Da'!AT23+'URQ Da'!AT23+'ROC Da'!AT23+'SM Da'!AT23+'BN Da'!AT23+'BS Da'!AT23+'TDC Da'!AT23</f>
        <v>0</v>
      </c>
      <c r="AU23" s="81">
        <f>+'MIT Da'!AU23+'SAR Da'!AU23+'URQ Da'!AU23+'ROC Da'!AU23+'SM Da'!AU23+'BN Da'!AU23+'BS Da'!AU23+'TDC Da'!AU23</f>
        <v>6</v>
      </c>
      <c r="AV23" s="81">
        <f>+'MIT Da'!AV23+'SAR Da'!AV23+'URQ Da'!AV23+'ROC Da'!AV23+'SM Da'!AV23+'BN Da'!AV23+'BS Da'!AV23+'TDC Da'!AV23</f>
        <v>10</v>
      </c>
      <c r="AW23" s="81">
        <f>+SUM(RED_InfraMR[[#This Row],[B.03.1 - Parque de Coches Motores Motrices Remolcados]:[B.03.3 - Parque de Coches Motores Motrices Cabina]])</f>
        <v>16</v>
      </c>
      <c r="AX23" s="81">
        <f>+'MIT Da'!AX23+'SAR Da'!AX23+'URQ Da'!AX23+'ROC Da'!AX23+'SM Da'!AX23+'BN Da'!AX23+'BS Da'!AX23+'TDC Da'!AX23</f>
        <v>427</v>
      </c>
      <c r="AY23" s="81">
        <f>+'MIT Da'!AY23+'SAR Da'!AY23+'URQ Da'!AY23+'ROC Da'!AY23+'SM Da'!AY23+'BN Da'!AY23+'BS Da'!AY23+'TDC Da'!AY23</f>
        <v>165</v>
      </c>
      <c r="AZ23" s="81">
        <f>+'MIT Da'!AZ23+'SAR Da'!AZ23+'URQ Da'!AZ23+'ROC Da'!AZ23+'SM Da'!AZ23+'BN Da'!AZ23+'BS Da'!AZ23+'TDC Da'!AZ23</f>
        <v>15</v>
      </c>
      <c r="BA23" s="81">
        <f>+'MIT Da'!BA23+'SAR Da'!BA23+'URQ Da'!BA23+'ROC Da'!BA23+'SM Da'!BA23+'BN Da'!BA23+'BS Da'!BA23+'TDC Da'!BA23</f>
        <v>150</v>
      </c>
      <c r="BB23" s="81">
        <f>+'MIT Da'!BB23+'SAR Da'!BB23+'URQ Da'!BB23+'ROC Da'!BB23+'SM Da'!BB23+'BN Da'!BB23+'BS Da'!BB23+'TDC Da'!BB23</f>
        <v>0</v>
      </c>
      <c r="BC23" s="81">
        <f>+SUM(RED_InfraMR[[#This Row],[B.04.1 - Parque de Coches Remolcados Clase Unica]:[B.04.5 - Parque de Coches Remolcados para Servicios Especiales (Cartoneros)]])</f>
        <v>757</v>
      </c>
      <c r="BD23" s="81">
        <f>+'MIT Da'!BD23+'SAR Da'!BD23+'URQ Da'!BD23+'ROC Da'!BD23+'SM Da'!BD23+'BN Da'!BD23+'BS Da'!BD23+'TDC Da'!BD23</f>
        <v>10</v>
      </c>
      <c r="BE23" s="81">
        <f>+'MIT Da'!BE23+'SAR Da'!BE23+'URQ Da'!BE23+'ROC Da'!BE23+'SM Da'!BE23+'BN Da'!BE23+'BS Da'!BE23+'TDC Da'!BE23</f>
        <v>94</v>
      </c>
      <c r="BF23" s="16"/>
    </row>
    <row r="24" spans="1:58">
      <c r="A24" s="1">
        <v>1994</v>
      </c>
      <c r="B24" s="1" t="s">
        <v>125</v>
      </c>
      <c r="C24" s="12">
        <f>+'MIT Da'!C24+'SAR Da'!C24+'URQ Da'!C24+'ROC Da'!C24+'SM Da'!C24+'BN Da'!C24+'BS Da'!C24+'TDC Da'!C24</f>
        <v>147.21299999999999</v>
      </c>
      <c r="D24" s="12">
        <f>+'MIT Da'!D24+'SAR Da'!D24+'URQ Da'!D24+'ROC Da'!D24+'SM Da'!D24+'BN Da'!D24+'BS Da'!D24+'TDC Da'!D24</f>
        <v>444.30600000000004</v>
      </c>
      <c r="E24" s="12">
        <f>+'MIT Da'!E24+'SAR Da'!E24+'URQ Da'!E24+'ROC Da'!E24+'SM Da'!E24+'BN Da'!E24+'BS Da'!E24+'TDC Da'!E24</f>
        <v>0</v>
      </c>
      <c r="F24" s="12">
        <f>+'MIT Da'!F24+'SAR Da'!F24+'URQ Da'!F24+'ROC Da'!F24+'SM Da'!F24+'BN Da'!F24+'BS Da'!F24+'TDC Da'!F24</f>
        <v>160.87363999999999</v>
      </c>
      <c r="G24" s="12">
        <f>+'MIT Da'!G24+'SAR Da'!G24+'URQ Da'!G24+'ROC Da'!G24+'SM Da'!G24+'BN Da'!G24+'BS Da'!G24+'TDC Da'!G24</f>
        <v>752.39264000000003</v>
      </c>
      <c r="H24" s="12">
        <f>+'MIT Da'!H24+'SAR Da'!H24+'URQ Da'!H24+'ROC Da'!H24+'SM Da'!H24+'BN Da'!H24+'BS Da'!H24+'TDC Da'!H24</f>
        <v>752.39264000000003</v>
      </c>
      <c r="I24" s="12">
        <f>+'MIT Da'!I24+'SAR Da'!I24+'URQ Da'!I24+'ROC Da'!I24+'SM Da'!I24+'BN Da'!I24+'BS Da'!I24+'TDC Da'!I24</f>
        <v>927.77611000000013</v>
      </c>
      <c r="J24" s="12">
        <f>+'MIT Da'!J24+'SAR Da'!J24+'URQ Da'!J24+'ROC Da'!J24+'SM Da'!J24+'BN Da'!J24+'BS Da'!J24+'TDC Da'!J24</f>
        <v>1060.415</v>
      </c>
      <c r="K24" s="12">
        <f>+'MIT Da'!K24+'SAR Da'!K24+'URQ Da'!K24+'ROC Da'!K24+'SM Da'!K24+'BN Da'!K24+'BS Da'!K24+'TDC Da'!K24</f>
        <v>54.516999999999996</v>
      </c>
      <c r="L24" s="12">
        <f>+'MIT Da'!L24+'SAR Da'!L24+'URQ Da'!L24+'ROC Da'!L24+'SM Da'!L24+'BN Da'!L24+'BS Da'!L24+'TDC Da'!L24</f>
        <v>348.89300000000003</v>
      </c>
      <c r="M24" s="12">
        <f>+'MIT Da'!M24+'SAR Da'!M24+'URQ Da'!M24+'ROC Da'!M24+'SM Da'!M24+'BN Da'!M24+'BS Da'!M24+'TDC Da'!M24</f>
        <v>20.274999999999999</v>
      </c>
      <c r="N24" s="12">
        <f>+'MIT Da'!N24+'SAR Da'!N24+'URQ Da'!N24+'ROC Da'!N24+'SM Da'!N24+'BN Da'!N24+'BS Da'!N24+'TDC Da'!N24</f>
        <v>1409.308</v>
      </c>
      <c r="O24" s="12">
        <f>+'MIT Da'!O24+'SAR Da'!O24+'URQ Da'!O24+'ROC Da'!O24+'SM Da'!O24+'BN Da'!O24+'BS Da'!O24+'TDC Da'!O24</f>
        <v>1409.308</v>
      </c>
      <c r="P24" s="81">
        <f>+'MIT Da'!P24+'SAR Da'!P24+'URQ Da'!P24+'ROC Da'!P24+'SM Da'!P24+'BN Da'!P24+'BS Da'!P24+'TDC Da'!P24</f>
        <v>194</v>
      </c>
      <c r="Q24" s="81">
        <f>+'MIT Da'!Q24+'SAR Da'!Q24+'URQ Da'!Q24+'ROC Da'!Q24+'SM Da'!Q24+'BN Da'!Q24+'BS Da'!Q24+'TDC Da'!Q24</f>
        <v>56</v>
      </c>
      <c r="R24" s="81">
        <f>+'MIT Da'!R24+'SAR Da'!R24+'URQ Da'!R24+'ROC Da'!R24+'SM Da'!R24+'BN Da'!R24+'BS Da'!R24+'TDC Da'!R24</f>
        <v>10</v>
      </c>
      <c r="S24" s="81">
        <f>+'MIT Da'!S24+'SAR Da'!S24+'URQ Da'!S24+'ROC Da'!S24+'SM Da'!S24+'BN Da'!S24+'BS Da'!S24+'TDC Da'!S24</f>
        <v>260</v>
      </c>
      <c r="T24" s="81">
        <f>+'MIT Da'!T24+'SAR Da'!T24+'URQ Da'!T24+'ROC Da'!T24+'SM Da'!T24+'BN Da'!T24+'BS Da'!T24+'TDC Da'!T24</f>
        <v>138</v>
      </c>
      <c r="U24" s="81">
        <f>+'MIT Da'!U24+'SAR Da'!U24+'URQ Da'!U24+'ROC Da'!U24+'SM Da'!U24+'BN Da'!U24+'BS Da'!U24+'TDC Da'!U24</f>
        <v>392</v>
      </c>
      <c r="V24" s="81">
        <f>+'MIT Da'!V24+'SAR Da'!V24+'URQ Da'!V24+'ROC Da'!V24+'SM Da'!V24+'BN Da'!V24+'BS Da'!V24+'TDC Da'!V24</f>
        <v>11</v>
      </c>
      <c r="W24" s="81">
        <f>+'MIT Da'!W24+'SAR Da'!W24+'URQ Da'!W24+'ROC Da'!W24+'SM Da'!W24+'BN Da'!W24+'BS Da'!W24+'TDC Da'!W24</f>
        <v>116</v>
      </c>
      <c r="X24" s="81">
        <f>+'MIT Da'!X24+'SAR Da'!X24+'URQ Da'!X24+'ROC Da'!X24+'SM Da'!X24+'BN Da'!X24+'BS Da'!X24+'TDC Da'!X24</f>
        <v>4</v>
      </c>
      <c r="Y24" s="81">
        <f>+'MIT Da'!Y24+'SAR Da'!Y24+'URQ Da'!Y24+'ROC Da'!Y24+'SM Da'!Y24+'BN Da'!Y24+'BS Da'!Y24+'TDC Da'!Y24</f>
        <v>661</v>
      </c>
      <c r="Z24" s="81">
        <f>+'MIT Da'!Z24+'SAR Da'!Z24+'URQ Da'!Z24+'ROC Da'!Z24+'SM Da'!Z24+'BN Da'!Z24+'BS Da'!Z24+'TDC Da'!Z24</f>
        <v>146</v>
      </c>
      <c r="AA24" s="81">
        <f>+'MIT Da'!AA24+'SAR Da'!AA24+'URQ Da'!AA24+'ROC Da'!AA24+'SM Da'!AA24+'BN Da'!AA24+'BS Da'!AA24+'TDC Da'!AA24</f>
        <v>95</v>
      </c>
      <c r="AB24" s="81">
        <f>+'MIT Da'!AB24+'SAR Da'!AB24+'URQ Da'!AB24+'ROC Da'!AB24+'SM Da'!AB24+'BN Da'!AB24+'BS Da'!AB24+'TDC Da'!AB24</f>
        <v>661</v>
      </c>
      <c r="AC24" s="81">
        <f>+'MIT Da'!AC24+'SAR Da'!AC24+'URQ Da'!AC24+'ROC Da'!AC24+'SM Da'!AC24+'BN Da'!AC24+'BS Da'!AC24+'TDC Da'!AC24</f>
        <v>902</v>
      </c>
      <c r="AD24" s="81">
        <f>+'MIT Da'!AD24+'SAR Da'!AD24+'URQ Da'!AD24+'ROC Da'!AD24+'SM Da'!AD24+'BN Da'!AD24+'BS Da'!AD24+'TDC Da'!AD24</f>
        <v>54</v>
      </c>
      <c r="AE24" s="81">
        <f>+'MIT Da'!AE24+'SAR Da'!AE24+'URQ Da'!AE24+'ROC Da'!AE24+'SM Da'!AE24+'BN Da'!AE24+'BS Da'!AE24+'TDC Da'!AE24</f>
        <v>81</v>
      </c>
      <c r="AF24" s="81">
        <f>+'MIT Da'!AF24+'SAR Da'!AF24+'URQ Da'!AF24+'ROC Da'!AF24+'SM Da'!AF24+'BN Da'!AF24+'BS Da'!AF24+'TDC Da'!AF24</f>
        <v>397</v>
      </c>
      <c r="AG24" s="81">
        <f>+'MIT Da'!AG24+'SAR Da'!AG24+'URQ Da'!AG24+'ROC Da'!AG24+'SM Da'!AG24+'BN Da'!AG24+'BS Da'!AG24+'TDC Da'!AG24</f>
        <v>532</v>
      </c>
      <c r="AH24" s="12">
        <f>+'MIT Da'!AH24+'SAR Da'!AH24+'URQ Da'!AH24+'ROC Da'!AH24+'SM Da'!AH24+'BN Da'!AH24+'BS Da'!AH24+'TDC Da'!AH24</f>
        <v>264.22699999999998</v>
      </c>
      <c r="AI24" s="12">
        <f>+'MIT Da'!AI24+'SAR Da'!AI24+'URQ Da'!AI24+'ROC Da'!AI24+'SM Da'!AI24+'BN Da'!AI24+'BS Da'!AI24+'TDC Da'!AI24</f>
        <v>2.4</v>
      </c>
      <c r="AJ24" s="12">
        <f>+'MIT Da'!AJ24+'SAR Da'!AJ24+'URQ Da'!AJ24+'ROC Da'!AJ24+'SM Da'!AJ24+'BN Da'!AJ24+'BS Da'!AJ24+'TDC Da'!AJ24</f>
        <v>498.71500000000003</v>
      </c>
      <c r="AK24" s="12">
        <f>+'MIT Da'!AK24+'SAR Da'!AK24+'URQ Da'!AK24+'ROC Da'!AK24+'SM Da'!AK24+'BN Da'!AK24+'BS Da'!AK24+'TDC Da'!AK24</f>
        <v>765.34199999999998</v>
      </c>
      <c r="AL24" s="81">
        <f>+'MIT Da'!AL24+'SAR Da'!AL24+'URQ Da'!AL24+'ROC Da'!AL24+'SM Da'!AL24+'BN Da'!AL24+'BS Da'!AL24+'TDC Da'!AL24</f>
        <v>9</v>
      </c>
      <c r="AM24" s="81">
        <f>+'MIT Da'!AM24+'SAR Da'!AM24+'URQ Da'!AM24+'ROC Da'!AM24+'SM Da'!AM24+'BN Da'!AM24+'BS Da'!AM24+'TDC Da'!AM24</f>
        <v>57</v>
      </c>
      <c r="AN24" s="81">
        <f>+'MIT Da'!AN24+'SAR Da'!AN24+'URQ Da'!AN24+'ROC Da'!AN24+'SM Da'!AN24+'BN Da'!AN24+'BS Da'!AN24+'TDC Da'!AN24</f>
        <v>82</v>
      </c>
      <c r="AO24" s="81">
        <f>+'MIT Da'!AO24+'SAR Da'!AO24+'URQ Da'!AO24+'ROC Da'!AO24+'SM Da'!AO24+'BN Da'!AO24+'BS Da'!AO24+'TDC Da'!AO24</f>
        <v>148</v>
      </c>
      <c r="AP24" s="81">
        <f>+'MIT Da'!AP24+'SAR Da'!AP24+'URQ Da'!AP24+'ROC Da'!AP24+'SM Da'!AP24+'BN Da'!AP24+'BS Da'!AP24+'TDC Da'!AP24</f>
        <v>578</v>
      </c>
      <c r="AQ24" s="81">
        <f>+'MIT Da'!AQ24+'SAR Da'!AQ24+'URQ Da'!AQ24+'ROC Da'!AQ24+'SM Da'!AQ24+'BN Da'!AQ24+'BS Da'!AQ24+'TDC Da'!AQ24</f>
        <v>341</v>
      </c>
      <c r="AR24" s="81">
        <f>+'MIT Da'!AR24+'SAR Da'!AR24+'URQ Da'!AR24+'ROC Da'!AR24+'SM Da'!AR24+'BN Da'!AR24+'BS Da'!AR24+'TDC Da'!AR24</f>
        <v>39</v>
      </c>
      <c r="AS24" s="81">
        <f>+SUM(RED_InfraMR[[#This Row],[B.02.1 - Parque de Coches Eléctricos Motrices]:[B.02.3 - Parque de Coches Eléctricos Motrices Tipo R]])</f>
        <v>958</v>
      </c>
      <c r="AT24" s="81">
        <f>+'MIT Da'!AT24+'SAR Da'!AT24+'URQ Da'!AT24+'ROC Da'!AT24+'SM Da'!AT24+'BN Da'!AT24+'BS Da'!AT24+'TDC Da'!AT24</f>
        <v>0</v>
      </c>
      <c r="AU24" s="81">
        <f>+'MIT Da'!AU24+'SAR Da'!AU24+'URQ Da'!AU24+'ROC Da'!AU24+'SM Da'!AU24+'BN Da'!AU24+'BS Da'!AU24+'TDC Da'!AU24</f>
        <v>6</v>
      </c>
      <c r="AV24" s="81">
        <f>+'MIT Da'!AV24+'SAR Da'!AV24+'URQ Da'!AV24+'ROC Da'!AV24+'SM Da'!AV24+'BN Da'!AV24+'BS Da'!AV24+'TDC Da'!AV24</f>
        <v>10</v>
      </c>
      <c r="AW24" s="81">
        <f>+SUM(RED_InfraMR[[#This Row],[B.03.1 - Parque de Coches Motores Motrices Remolcados]:[B.03.3 - Parque de Coches Motores Motrices Cabina]])</f>
        <v>16</v>
      </c>
      <c r="AX24" s="81">
        <f>+'MIT Da'!AX24+'SAR Da'!AX24+'URQ Da'!AX24+'ROC Da'!AX24+'SM Da'!AX24+'BN Da'!AX24+'BS Da'!AX24+'TDC Da'!AX24</f>
        <v>427</v>
      </c>
      <c r="AY24" s="81">
        <f>+'MIT Da'!AY24+'SAR Da'!AY24+'URQ Da'!AY24+'ROC Da'!AY24+'SM Da'!AY24+'BN Da'!AY24+'BS Da'!AY24+'TDC Da'!AY24</f>
        <v>165</v>
      </c>
      <c r="AZ24" s="81">
        <f>+'MIT Da'!AZ24+'SAR Da'!AZ24+'URQ Da'!AZ24+'ROC Da'!AZ24+'SM Da'!AZ24+'BN Da'!AZ24+'BS Da'!AZ24+'TDC Da'!AZ24</f>
        <v>15</v>
      </c>
      <c r="BA24" s="81">
        <f>+'MIT Da'!BA24+'SAR Da'!BA24+'URQ Da'!BA24+'ROC Da'!BA24+'SM Da'!BA24+'BN Da'!BA24+'BS Da'!BA24+'TDC Da'!BA24</f>
        <v>150</v>
      </c>
      <c r="BB24" s="81">
        <f>+'MIT Da'!BB24+'SAR Da'!BB24+'URQ Da'!BB24+'ROC Da'!BB24+'SM Da'!BB24+'BN Da'!BB24+'BS Da'!BB24+'TDC Da'!BB24</f>
        <v>0</v>
      </c>
      <c r="BC24" s="81">
        <f>+SUM(RED_InfraMR[[#This Row],[B.04.1 - Parque de Coches Remolcados Clase Unica]:[B.04.5 - Parque de Coches Remolcados para Servicios Especiales (Cartoneros)]])</f>
        <v>757</v>
      </c>
      <c r="BD24" s="81">
        <f>+'MIT Da'!BD24+'SAR Da'!BD24+'URQ Da'!BD24+'ROC Da'!BD24+'SM Da'!BD24+'BN Da'!BD24+'BS Da'!BD24+'TDC Da'!BD24</f>
        <v>10</v>
      </c>
      <c r="BE24" s="81">
        <f>+'MIT Da'!BE24+'SAR Da'!BE24+'URQ Da'!BE24+'ROC Da'!BE24+'SM Da'!BE24+'BN Da'!BE24+'BS Da'!BE24+'TDC Da'!BE24</f>
        <v>94</v>
      </c>
      <c r="BF24" s="16"/>
    </row>
    <row r="25" spans="1:58">
      <c r="A25" s="1">
        <v>1994</v>
      </c>
      <c r="B25" s="1" t="s">
        <v>126</v>
      </c>
      <c r="C25" s="12">
        <f>+'MIT Da'!C25+'SAR Da'!C25+'URQ Da'!C25+'ROC Da'!C25+'SM Da'!C25+'BN Da'!C25+'BS Da'!C25+'TDC Da'!C25</f>
        <v>147.21299999999999</v>
      </c>
      <c r="D25" s="12">
        <f>+'MIT Da'!D25+'SAR Da'!D25+'URQ Da'!D25+'ROC Da'!D25+'SM Da'!D25+'BN Da'!D25+'BS Da'!D25+'TDC Da'!D25</f>
        <v>444.30600000000004</v>
      </c>
      <c r="E25" s="12">
        <f>+'MIT Da'!E25+'SAR Da'!E25+'URQ Da'!E25+'ROC Da'!E25+'SM Da'!E25+'BN Da'!E25+'BS Da'!E25+'TDC Da'!E25</f>
        <v>0</v>
      </c>
      <c r="F25" s="12">
        <f>+'MIT Da'!F25+'SAR Da'!F25+'URQ Da'!F25+'ROC Da'!F25+'SM Da'!F25+'BN Da'!F25+'BS Da'!F25+'TDC Da'!F25</f>
        <v>160.87363999999999</v>
      </c>
      <c r="G25" s="12">
        <f>+'MIT Da'!G25+'SAR Da'!G25+'URQ Da'!G25+'ROC Da'!G25+'SM Da'!G25+'BN Da'!G25+'BS Da'!G25+'TDC Da'!G25</f>
        <v>752.39264000000003</v>
      </c>
      <c r="H25" s="12">
        <f>+'MIT Da'!H25+'SAR Da'!H25+'URQ Da'!H25+'ROC Da'!H25+'SM Da'!H25+'BN Da'!H25+'BS Da'!H25+'TDC Da'!H25</f>
        <v>752.39264000000003</v>
      </c>
      <c r="I25" s="12">
        <f>+'MIT Da'!I25+'SAR Da'!I25+'URQ Da'!I25+'ROC Da'!I25+'SM Da'!I25+'BN Da'!I25+'BS Da'!I25+'TDC Da'!I25</f>
        <v>927.77611000000013</v>
      </c>
      <c r="J25" s="12">
        <f>+'MIT Da'!J25+'SAR Da'!J25+'URQ Da'!J25+'ROC Da'!J25+'SM Da'!J25+'BN Da'!J25+'BS Da'!J25+'TDC Da'!J25</f>
        <v>1060.415</v>
      </c>
      <c r="K25" s="12">
        <f>+'MIT Da'!K25+'SAR Da'!K25+'URQ Da'!K25+'ROC Da'!K25+'SM Da'!K25+'BN Da'!K25+'BS Da'!K25+'TDC Da'!K25</f>
        <v>54.516999999999996</v>
      </c>
      <c r="L25" s="12">
        <f>+'MIT Da'!L25+'SAR Da'!L25+'URQ Da'!L25+'ROC Da'!L25+'SM Da'!L25+'BN Da'!L25+'BS Da'!L25+'TDC Da'!L25</f>
        <v>348.89300000000003</v>
      </c>
      <c r="M25" s="12">
        <f>+'MIT Da'!M25+'SAR Da'!M25+'URQ Da'!M25+'ROC Da'!M25+'SM Da'!M25+'BN Da'!M25+'BS Da'!M25+'TDC Da'!M25</f>
        <v>20.274999999999999</v>
      </c>
      <c r="N25" s="12">
        <f>+'MIT Da'!N25+'SAR Da'!N25+'URQ Da'!N25+'ROC Da'!N25+'SM Da'!N25+'BN Da'!N25+'BS Da'!N25+'TDC Da'!N25</f>
        <v>1409.308</v>
      </c>
      <c r="O25" s="12">
        <f>+'MIT Da'!O25+'SAR Da'!O25+'URQ Da'!O25+'ROC Da'!O25+'SM Da'!O25+'BN Da'!O25+'BS Da'!O25+'TDC Da'!O25</f>
        <v>1409.308</v>
      </c>
      <c r="P25" s="81">
        <f>+'MIT Da'!P25+'SAR Da'!P25+'URQ Da'!P25+'ROC Da'!P25+'SM Da'!P25+'BN Da'!P25+'BS Da'!P25+'TDC Da'!P25</f>
        <v>194</v>
      </c>
      <c r="Q25" s="81">
        <f>+'MIT Da'!Q25+'SAR Da'!Q25+'URQ Da'!Q25+'ROC Da'!Q25+'SM Da'!Q25+'BN Da'!Q25+'BS Da'!Q25+'TDC Da'!Q25</f>
        <v>56</v>
      </c>
      <c r="R25" s="81">
        <f>+'MIT Da'!R25+'SAR Da'!R25+'URQ Da'!R25+'ROC Da'!R25+'SM Da'!R25+'BN Da'!R25+'BS Da'!R25+'TDC Da'!R25</f>
        <v>10</v>
      </c>
      <c r="S25" s="81">
        <f>+'MIT Da'!S25+'SAR Da'!S25+'URQ Da'!S25+'ROC Da'!S25+'SM Da'!S25+'BN Da'!S25+'BS Da'!S25+'TDC Da'!S25</f>
        <v>260</v>
      </c>
      <c r="T25" s="81">
        <f>+'MIT Da'!T25+'SAR Da'!T25+'URQ Da'!T25+'ROC Da'!T25+'SM Da'!T25+'BN Da'!T25+'BS Da'!T25+'TDC Da'!T25</f>
        <v>138</v>
      </c>
      <c r="U25" s="81">
        <f>+'MIT Da'!U25+'SAR Da'!U25+'URQ Da'!U25+'ROC Da'!U25+'SM Da'!U25+'BN Da'!U25+'BS Da'!U25+'TDC Da'!U25</f>
        <v>392</v>
      </c>
      <c r="V25" s="81">
        <f>+'MIT Da'!V25+'SAR Da'!V25+'URQ Da'!V25+'ROC Da'!V25+'SM Da'!V25+'BN Da'!V25+'BS Da'!V25+'TDC Da'!V25</f>
        <v>11</v>
      </c>
      <c r="W25" s="81">
        <f>+'MIT Da'!W25+'SAR Da'!W25+'URQ Da'!W25+'ROC Da'!W25+'SM Da'!W25+'BN Da'!W25+'BS Da'!W25+'TDC Da'!W25</f>
        <v>116</v>
      </c>
      <c r="X25" s="81">
        <f>+'MIT Da'!X25+'SAR Da'!X25+'URQ Da'!X25+'ROC Da'!X25+'SM Da'!X25+'BN Da'!X25+'BS Da'!X25+'TDC Da'!X25</f>
        <v>4</v>
      </c>
      <c r="Y25" s="81">
        <f>+'MIT Da'!Y25+'SAR Da'!Y25+'URQ Da'!Y25+'ROC Da'!Y25+'SM Da'!Y25+'BN Da'!Y25+'BS Da'!Y25+'TDC Da'!Y25</f>
        <v>661</v>
      </c>
      <c r="Z25" s="81">
        <f>+'MIT Da'!Z25+'SAR Da'!Z25+'URQ Da'!Z25+'ROC Da'!Z25+'SM Da'!Z25+'BN Da'!Z25+'BS Da'!Z25+'TDC Da'!Z25</f>
        <v>146</v>
      </c>
      <c r="AA25" s="81">
        <f>+'MIT Da'!AA25+'SAR Da'!AA25+'URQ Da'!AA25+'ROC Da'!AA25+'SM Da'!AA25+'BN Da'!AA25+'BS Da'!AA25+'TDC Da'!AA25</f>
        <v>95</v>
      </c>
      <c r="AB25" s="81">
        <f>+'MIT Da'!AB25+'SAR Da'!AB25+'URQ Da'!AB25+'ROC Da'!AB25+'SM Da'!AB25+'BN Da'!AB25+'BS Da'!AB25+'TDC Da'!AB25</f>
        <v>661</v>
      </c>
      <c r="AC25" s="81">
        <f>+'MIT Da'!AC25+'SAR Da'!AC25+'URQ Da'!AC25+'ROC Da'!AC25+'SM Da'!AC25+'BN Da'!AC25+'BS Da'!AC25+'TDC Da'!AC25</f>
        <v>902</v>
      </c>
      <c r="AD25" s="81">
        <f>+'MIT Da'!AD25+'SAR Da'!AD25+'URQ Da'!AD25+'ROC Da'!AD25+'SM Da'!AD25+'BN Da'!AD25+'BS Da'!AD25+'TDC Da'!AD25</f>
        <v>54</v>
      </c>
      <c r="AE25" s="81">
        <f>+'MIT Da'!AE25+'SAR Da'!AE25+'URQ Da'!AE25+'ROC Da'!AE25+'SM Da'!AE25+'BN Da'!AE25+'BS Da'!AE25+'TDC Da'!AE25</f>
        <v>81</v>
      </c>
      <c r="AF25" s="81">
        <f>+'MIT Da'!AF25+'SAR Da'!AF25+'URQ Da'!AF25+'ROC Da'!AF25+'SM Da'!AF25+'BN Da'!AF25+'BS Da'!AF25+'TDC Da'!AF25</f>
        <v>397</v>
      </c>
      <c r="AG25" s="81">
        <f>+'MIT Da'!AG25+'SAR Da'!AG25+'URQ Da'!AG25+'ROC Da'!AG25+'SM Da'!AG25+'BN Da'!AG25+'BS Da'!AG25+'TDC Da'!AG25</f>
        <v>532</v>
      </c>
      <c r="AH25" s="12">
        <f>+'MIT Da'!AH25+'SAR Da'!AH25+'URQ Da'!AH25+'ROC Da'!AH25+'SM Da'!AH25+'BN Da'!AH25+'BS Da'!AH25+'TDC Da'!AH25</f>
        <v>264.22699999999998</v>
      </c>
      <c r="AI25" s="12">
        <f>+'MIT Da'!AI25+'SAR Da'!AI25+'URQ Da'!AI25+'ROC Da'!AI25+'SM Da'!AI25+'BN Da'!AI25+'BS Da'!AI25+'TDC Da'!AI25</f>
        <v>2.4</v>
      </c>
      <c r="AJ25" s="12">
        <f>+'MIT Da'!AJ25+'SAR Da'!AJ25+'URQ Da'!AJ25+'ROC Da'!AJ25+'SM Da'!AJ25+'BN Da'!AJ25+'BS Da'!AJ25+'TDC Da'!AJ25</f>
        <v>498.71500000000003</v>
      </c>
      <c r="AK25" s="12">
        <f>+'MIT Da'!AK25+'SAR Da'!AK25+'URQ Da'!AK25+'ROC Da'!AK25+'SM Da'!AK25+'BN Da'!AK25+'BS Da'!AK25+'TDC Da'!AK25</f>
        <v>765.34199999999998</v>
      </c>
      <c r="AL25" s="81">
        <f>+'MIT Da'!AL25+'SAR Da'!AL25+'URQ Da'!AL25+'ROC Da'!AL25+'SM Da'!AL25+'BN Da'!AL25+'BS Da'!AL25+'TDC Da'!AL25</f>
        <v>9</v>
      </c>
      <c r="AM25" s="81">
        <f>+'MIT Da'!AM25+'SAR Da'!AM25+'URQ Da'!AM25+'ROC Da'!AM25+'SM Da'!AM25+'BN Da'!AM25+'BS Da'!AM25+'TDC Da'!AM25</f>
        <v>57</v>
      </c>
      <c r="AN25" s="81">
        <f>+'MIT Da'!AN25+'SAR Da'!AN25+'URQ Da'!AN25+'ROC Da'!AN25+'SM Da'!AN25+'BN Da'!AN25+'BS Da'!AN25+'TDC Da'!AN25</f>
        <v>82</v>
      </c>
      <c r="AO25" s="81">
        <f>+'MIT Da'!AO25+'SAR Da'!AO25+'URQ Da'!AO25+'ROC Da'!AO25+'SM Da'!AO25+'BN Da'!AO25+'BS Da'!AO25+'TDC Da'!AO25</f>
        <v>148</v>
      </c>
      <c r="AP25" s="81">
        <f>+'MIT Da'!AP25+'SAR Da'!AP25+'URQ Da'!AP25+'ROC Da'!AP25+'SM Da'!AP25+'BN Da'!AP25+'BS Da'!AP25+'TDC Da'!AP25</f>
        <v>578</v>
      </c>
      <c r="AQ25" s="81">
        <f>+'MIT Da'!AQ25+'SAR Da'!AQ25+'URQ Da'!AQ25+'ROC Da'!AQ25+'SM Da'!AQ25+'BN Da'!AQ25+'BS Da'!AQ25+'TDC Da'!AQ25</f>
        <v>341</v>
      </c>
      <c r="AR25" s="81">
        <f>+'MIT Da'!AR25+'SAR Da'!AR25+'URQ Da'!AR25+'ROC Da'!AR25+'SM Da'!AR25+'BN Da'!AR25+'BS Da'!AR25+'TDC Da'!AR25</f>
        <v>39</v>
      </c>
      <c r="AS25" s="81">
        <f>+SUM(RED_InfraMR[[#This Row],[B.02.1 - Parque de Coches Eléctricos Motrices]:[B.02.3 - Parque de Coches Eléctricos Motrices Tipo R]])</f>
        <v>958</v>
      </c>
      <c r="AT25" s="81">
        <f>+'MIT Da'!AT25+'SAR Da'!AT25+'URQ Da'!AT25+'ROC Da'!AT25+'SM Da'!AT25+'BN Da'!AT25+'BS Da'!AT25+'TDC Da'!AT25</f>
        <v>0</v>
      </c>
      <c r="AU25" s="81">
        <f>+'MIT Da'!AU25+'SAR Da'!AU25+'URQ Da'!AU25+'ROC Da'!AU25+'SM Da'!AU25+'BN Da'!AU25+'BS Da'!AU25+'TDC Da'!AU25</f>
        <v>6</v>
      </c>
      <c r="AV25" s="81">
        <f>+'MIT Da'!AV25+'SAR Da'!AV25+'URQ Da'!AV25+'ROC Da'!AV25+'SM Da'!AV25+'BN Da'!AV25+'BS Da'!AV25+'TDC Da'!AV25</f>
        <v>10</v>
      </c>
      <c r="AW25" s="81">
        <f>+SUM(RED_InfraMR[[#This Row],[B.03.1 - Parque de Coches Motores Motrices Remolcados]:[B.03.3 - Parque de Coches Motores Motrices Cabina]])</f>
        <v>16</v>
      </c>
      <c r="AX25" s="81">
        <f>+'MIT Da'!AX25+'SAR Da'!AX25+'URQ Da'!AX25+'ROC Da'!AX25+'SM Da'!AX25+'BN Da'!AX25+'BS Da'!AX25+'TDC Da'!AX25</f>
        <v>427</v>
      </c>
      <c r="AY25" s="81">
        <f>+'MIT Da'!AY25+'SAR Da'!AY25+'URQ Da'!AY25+'ROC Da'!AY25+'SM Da'!AY25+'BN Da'!AY25+'BS Da'!AY25+'TDC Da'!AY25</f>
        <v>165</v>
      </c>
      <c r="AZ25" s="81">
        <f>+'MIT Da'!AZ25+'SAR Da'!AZ25+'URQ Da'!AZ25+'ROC Da'!AZ25+'SM Da'!AZ25+'BN Da'!AZ25+'BS Da'!AZ25+'TDC Da'!AZ25</f>
        <v>15</v>
      </c>
      <c r="BA25" s="81">
        <f>+'MIT Da'!BA25+'SAR Da'!BA25+'URQ Da'!BA25+'ROC Da'!BA25+'SM Da'!BA25+'BN Da'!BA25+'BS Da'!BA25+'TDC Da'!BA25</f>
        <v>150</v>
      </c>
      <c r="BB25" s="81">
        <f>+'MIT Da'!BB25+'SAR Da'!BB25+'URQ Da'!BB25+'ROC Da'!BB25+'SM Da'!BB25+'BN Da'!BB25+'BS Da'!BB25+'TDC Da'!BB25</f>
        <v>0</v>
      </c>
      <c r="BC25" s="81">
        <f>+SUM(RED_InfraMR[[#This Row],[B.04.1 - Parque de Coches Remolcados Clase Unica]:[B.04.5 - Parque de Coches Remolcados para Servicios Especiales (Cartoneros)]])</f>
        <v>757</v>
      </c>
      <c r="BD25" s="81">
        <f>+'MIT Da'!BD25+'SAR Da'!BD25+'URQ Da'!BD25+'ROC Da'!BD25+'SM Da'!BD25+'BN Da'!BD25+'BS Da'!BD25+'TDC Da'!BD25</f>
        <v>10</v>
      </c>
      <c r="BE25" s="81">
        <f>+'MIT Da'!BE25+'SAR Da'!BE25+'URQ Da'!BE25+'ROC Da'!BE25+'SM Da'!BE25+'BN Da'!BE25+'BS Da'!BE25+'TDC Da'!BE25</f>
        <v>94</v>
      </c>
      <c r="BF25" s="16"/>
    </row>
    <row r="26" spans="1:58">
      <c r="A26" s="1">
        <v>1995</v>
      </c>
      <c r="B26" s="1" t="s">
        <v>115</v>
      </c>
      <c r="C26" s="12">
        <f>+'MIT Da'!C26+'SAR Da'!C26+'URQ Da'!C26+'ROC Da'!C26+'SM Da'!C26+'BN Da'!C26+'BS Da'!C26+'TDC Da'!C26</f>
        <v>147.21299999999999</v>
      </c>
      <c r="D26" s="12">
        <f>+'MIT Da'!D26+'SAR Da'!D26+'URQ Da'!D26+'ROC Da'!D26+'SM Da'!D26+'BN Da'!D26+'BS Da'!D26+'TDC Da'!D26</f>
        <v>444.30600000000004</v>
      </c>
      <c r="E26" s="12">
        <f>+'MIT Da'!E26+'SAR Da'!E26+'URQ Da'!E26+'ROC Da'!E26+'SM Da'!E26+'BN Da'!E26+'BS Da'!E26+'TDC Da'!E26</f>
        <v>0</v>
      </c>
      <c r="F26" s="12">
        <f>+'MIT Da'!F26+'SAR Da'!F26+'URQ Da'!F26+'ROC Da'!F26+'SM Da'!F26+'BN Da'!F26+'BS Da'!F26+'TDC Da'!F26</f>
        <v>160.87363999999999</v>
      </c>
      <c r="G26" s="12">
        <f>+'MIT Da'!G26+'SAR Da'!G26+'URQ Da'!G26+'ROC Da'!G26+'SM Da'!G26+'BN Da'!G26+'BS Da'!G26+'TDC Da'!G26</f>
        <v>752.39264000000003</v>
      </c>
      <c r="H26" s="12">
        <f>+'MIT Da'!H26+'SAR Da'!H26+'URQ Da'!H26+'ROC Da'!H26+'SM Da'!H26+'BN Da'!H26+'BS Da'!H26+'TDC Da'!H26</f>
        <v>752.39264000000003</v>
      </c>
      <c r="I26" s="12">
        <f>+'MIT Da'!I26+'SAR Da'!I26+'URQ Da'!I26+'ROC Da'!I26+'SM Da'!I26+'BN Da'!I26+'BS Da'!I26+'TDC Da'!I26</f>
        <v>956.95811000000015</v>
      </c>
      <c r="J26" s="12">
        <f>+'MIT Da'!J26+'SAR Da'!J26+'URQ Da'!J26+'ROC Da'!J26+'SM Da'!J26+'BN Da'!J26+'BS Da'!J26+'TDC Da'!J26</f>
        <v>1060.415</v>
      </c>
      <c r="K26" s="12">
        <f>+'MIT Da'!K26+'SAR Da'!K26+'URQ Da'!K26+'ROC Da'!K26+'SM Da'!K26+'BN Da'!K26+'BS Da'!K26+'TDC Da'!K26</f>
        <v>54.516999999999996</v>
      </c>
      <c r="L26" s="12">
        <f>+'MIT Da'!L26+'SAR Da'!L26+'URQ Da'!L26+'ROC Da'!L26+'SM Da'!L26+'BN Da'!L26+'BS Da'!L26+'TDC Da'!L26</f>
        <v>348.89300000000003</v>
      </c>
      <c r="M26" s="12">
        <f>+'MIT Da'!M26+'SAR Da'!M26+'URQ Da'!M26+'ROC Da'!M26+'SM Da'!M26+'BN Da'!M26+'BS Da'!M26+'TDC Da'!M26</f>
        <v>20.274999999999999</v>
      </c>
      <c r="N26" s="12">
        <f>+'MIT Da'!N26+'SAR Da'!N26+'URQ Da'!N26+'ROC Da'!N26+'SM Da'!N26+'BN Da'!N26+'BS Da'!N26+'TDC Da'!N26</f>
        <v>1409.308</v>
      </c>
      <c r="O26" s="12">
        <f>+'MIT Da'!O26+'SAR Da'!O26+'URQ Da'!O26+'ROC Da'!O26+'SM Da'!O26+'BN Da'!O26+'BS Da'!O26+'TDC Da'!O26</f>
        <v>1409.308</v>
      </c>
      <c r="P26" s="81">
        <f>+'MIT Da'!P26+'SAR Da'!P26+'URQ Da'!P26+'ROC Da'!P26+'SM Da'!P26+'BN Da'!P26+'BS Da'!P26+'TDC Da'!P26</f>
        <v>194</v>
      </c>
      <c r="Q26" s="81">
        <f>+'MIT Da'!Q26+'SAR Da'!Q26+'URQ Da'!Q26+'ROC Da'!Q26+'SM Da'!Q26+'BN Da'!Q26+'BS Da'!Q26+'TDC Da'!Q26</f>
        <v>56</v>
      </c>
      <c r="R26" s="81">
        <f>+'MIT Da'!R26+'SAR Da'!R26+'URQ Da'!R26+'ROC Da'!R26+'SM Da'!R26+'BN Da'!R26+'BS Da'!R26+'TDC Da'!R26</f>
        <v>10</v>
      </c>
      <c r="S26" s="81">
        <f>+'MIT Da'!S26+'SAR Da'!S26+'URQ Da'!S26+'ROC Da'!S26+'SM Da'!S26+'BN Da'!S26+'BS Da'!S26+'TDC Da'!S26</f>
        <v>260</v>
      </c>
      <c r="T26" s="81">
        <f>+'MIT Da'!T26+'SAR Da'!T26+'URQ Da'!T26+'ROC Da'!T26+'SM Da'!T26+'BN Da'!T26+'BS Da'!T26+'TDC Da'!T26</f>
        <v>137</v>
      </c>
      <c r="U26" s="81">
        <f>+'MIT Da'!U26+'SAR Da'!U26+'URQ Da'!U26+'ROC Da'!U26+'SM Da'!U26+'BN Da'!U26+'BS Da'!U26+'TDC Da'!U26</f>
        <v>393</v>
      </c>
      <c r="V26" s="81">
        <f>+'MIT Da'!V26+'SAR Da'!V26+'URQ Da'!V26+'ROC Da'!V26+'SM Da'!V26+'BN Da'!V26+'BS Da'!V26+'TDC Da'!V26</f>
        <v>15</v>
      </c>
      <c r="W26" s="81">
        <f>+'MIT Da'!W26+'SAR Da'!W26+'URQ Da'!W26+'ROC Da'!W26+'SM Da'!W26+'BN Da'!W26+'BS Da'!W26+'TDC Da'!W26</f>
        <v>110</v>
      </c>
      <c r="X26" s="81">
        <f>+'MIT Da'!X26+'SAR Da'!X26+'URQ Da'!X26+'ROC Da'!X26+'SM Da'!X26+'BN Da'!X26+'BS Da'!X26+'TDC Da'!X26</f>
        <v>4</v>
      </c>
      <c r="Y26" s="81">
        <f>+'MIT Da'!Y26+'SAR Da'!Y26+'URQ Da'!Y26+'ROC Da'!Y26+'SM Da'!Y26+'BN Da'!Y26+'BS Da'!Y26+'TDC Da'!Y26</f>
        <v>659</v>
      </c>
      <c r="Z26" s="81">
        <f>+'MIT Da'!Z26+'SAR Da'!Z26+'URQ Da'!Z26+'ROC Da'!Z26+'SM Da'!Z26+'BN Da'!Z26+'BS Da'!Z26+'TDC Da'!Z26</f>
        <v>146</v>
      </c>
      <c r="AA26" s="81">
        <f>+'MIT Da'!AA26+'SAR Da'!AA26+'URQ Da'!AA26+'ROC Da'!AA26+'SM Da'!AA26+'BN Da'!AA26+'BS Da'!AA26+'TDC Da'!AA26</f>
        <v>97</v>
      </c>
      <c r="AB26" s="81">
        <f>+'MIT Da'!AB26+'SAR Da'!AB26+'URQ Da'!AB26+'ROC Da'!AB26+'SM Da'!AB26+'BN Da'!AB26+'BS Da'!AB26+'TDC Da'!AB26</f>
        <v>659</v>
      </c>
      <c r="AC26" s="81">
        <f>+'MIT Da'!AC26+'SAR Da'!AC26+'URQ Da'!AC26+'ROC Da'!AC26+'SM Da'!AC26+'BN Da'!AC26+'BS Da'!AC26+'TDC Da'!AC26</f>
        <v>902</v>
      </c>
      <c r="AD26" s="81">
        <f>+'MIT Da'!AD26+'SAR Da'!AD26+'URQ Da'!AD26+'ROC Da'!AD26+'SM Da'!AD26+'BN Da'!AD26+'BS Da'!AD26+'TDC Da'!AD26</f>
        <v>54</v>
      </c>
      <c r="AE26" s="81">
        <f>+'MIT Da'!AE26+'SAR Da'!AE26+'URQ Da'!AE26+'ROC Da'!AE26+'SM Da'!AE26+'BN Da'!AE26+'BS Da'!AE26+'TDC Da'!AE26</f>
        <v>83</v>
      </c>
      <c r="AF26" s="81">
        <f>+'MIT Da'!AF26+'SAR Da'!AF26+'URQ Da'!AF26+'ROC Da'!AF26+'SM Da'!AF26+'BN Da'!AF26+'BS Da'!AF26+'TDC Da'!AF26</f>
        <v>400</v>
      </c>
      <c r="AG26" s="81">
        <f>+'MIT Da'!AG26+'SAR Da'!AG26+'URQ Da'!AG26+'ROC Da'!AG26+'SM Da'!AG26+'BN Da'!AG26+'BS Da'!AG26+'TDC Da'!AG26</f>
        <v>537</v>
      </c>
      <c r="AH26" s="12">
        <f>+'MIT Da'!AH26+'SAR Da'!AH26+'URQ Da'!AH26+'ROC Da'!AH26+'SM Da'!AH26+'BN Da'!AH26+'BS Da'!AH26+'TDC Da'!AH26</f>
        <v>257.59499999999997</v>
      </c>
      <c r="AI26" s="12">
        <f>+'MIT Da'!AI26+'SAR Da'!AI26+'URQ Da'!AI26+'ROC Da'!AI26+'SM Da'!AI26+'BN Da'!AI26+'BS Da'!AI26+'TDC Da'!AI26</f>
        <v>9.032</v>
      </c>
      <c r="AJ26" s="12">
        <f>+'MIT Da'!AJ26+'SAR Da'!AJ26+'URQ Da'!AJ26+'ROC Da'!AJ26+'SM Da'!AJ26+'BN Da'!AJ26+'BS Da'!AJ26+'TDC Da'!AJ26</f>
        <v>498.71500000000003</v>
      </c>
      <c r="AK26" s="12">
        <f>+'MIT Da'!AK26+'SAR Da'!AK26+'URQ Da'!AK26+'ROC Da'!AK26+'SM Da'!AK26+'BN Da'!AK26+'BS Da'!AK26+'TDC Da'!AK26</f>
        <v>765.34199999999987</v>
      </c>
      <c r="AL26" s="81">
        <f>+'MIT Da'!AL26+'SAR Da'!AL26+'URQ Da'!AL26+'ROC Da'!AL26+'SM Da'!AL26+'BN Da'!AL26+'BS Da'!AL26+'TDC Da'!AL26</f>
        <v>9</v>
      </c>
      <c r="AM26" s="81">
        <f>+'MIT Da'!AM26+'SAR Da'!AM26+'URQ Da'!AM26+'ROC Da'!AM26+'SM Da'!AM26+'BN Da'!AM26+'BS Da'!AM26+'TDC Da'!AM26</f>
        <v>57</v>
      </c>
      <c r="AN26" s="81">
        <f>+'MIT Da'!AN26+'SAR Da'!AN26+'URQ Da'!AN26+'ROC Da'!AN26+'SM Da'!AN26+'BN Da'!AN26+'BS Da'!AN26+'TDC Da'!AN26</f>
        <v>82</v>
      </c>
      <c r="AO26" s="81">
        <f>+'MIT Da'!AO26+'SAR Da'!AO26+'URQ Da'!AO26+'ROC Da'!AO26+'SM Da'!AO26+'BN Da'!AO26+'BS Da'!AO26+'TDC Da'!AO26</f>
        <v>148</v>
      </c>
      <c r="AP26" s="81">
        <f>+'MIT Da'!AP26+'SAR Da'!AP26+'URQ Da'!AP26+'ROC Da'!AP26+'SM Da'!AP26+'BN Da'!AP26+'BS Da'!AP26+'TDC Da'!AP26</f>
        <v>578</v>
      </c>
      <c r="AQ26" s="81">
        <f>+'MIT Da'!AQ26+'SAR Da'!AQ26+'URQ Da'!AQ26+'ROC Da'!AQ26+'SM Da'!AQ26+'BN Da'!AQ26+'BS Da'!AQ26+'TDC Da'!AQ26</f>
        <v>341</v>
      </c>
      <c r="AR26" s="81">
        <f>+'MIT Da'!AR26+'SAR Da'!AR26+'URQ Da'!AR26+'ROC Da'!AR26+'SM Da'!AR26+'BN Da'!AR26+'BS Da'!AR26+'TDC Da'!AR26</f>
        <v>39</v>
      </c>
      <c r="AS26" s="81">
        <f>+SUM(RED_InfraMR[[#This Row],[B.02.1 - Parque de Coches Eléctricos Motrices]:[B.02.3 - Parque de Coches Eléctricos Motrices Tipo R]])</f>
        <v>958</v>
      </c>
      <c r="AT26" s="81">
        <f>+'MIT Da'!AT26+'SAR Da'!AT26+'URQ Da'!AT26+'ROC Da'!AT26+'SM Da'!AT26+'BN Da'!AT26+'BS Da'!AT26+'TDC Da'!AT26</f>
        <v>0</v>
      </c>
      <c r="AU26" s="81">
        <f>+'MIT Da'!AU26+'SAR Da'!AU26+'URQ Da'!AU26+'ROC Da'!AU26+'SM Da'!AU26+'BN Da'!AU26+'BS Da'!AU26+'TDC Da'!AU26</f>
        <v>6</v>
      </c>
      <c r="AV26" s="81">
        <f>+'MIT Da'!AV26+'SAR Da'!AV26+'URQ Da'!AV26+'ROC Da'!AV26+'SM Da'!AV26+'BN Da'!AV26+'BS Da'!AV26+'TDC Da'!AV26</f>
        <v>10</v>
      </c>
      <c r="AW26" s="81">
        <f>+SUM(RED_InfraMR[[#This Row],[B.03.1 - Parque de Coches Motores Motrices Remolcados]:[B.03.3 - Parque de Coches Motores Motrices Cabina]])</f>
        <v>16</v>
      </c>
      <c r="AX26" s="81">
        <f>+'MIT Da'!AX26+'SAR Da'!AX26+'URQ Da'!AX26+'ROC Da'!AX26+'SM Da'!AX26+'BN Da'!AX26+'BS Da'!AX26+'TDC Da'!AX26</f>
        <v>427</v>
      </c>
      <c r="AY26" s="81">
        <f>+'MIT Da'!AY26+'SAR Da'!AY26+'URQ Da'!AY26+'ROC Da'!AY26+'SM Da'!AY26+'BN Da'!AY26+'BS Da'!AY26+'TDC Da'!AY26</f>
        <v>165</v>
      </c>
      <c r="AZ26" s="81">
        <f>+'MIT Da'!AZ26+'SAR Da'!AZ26+'URQ Da'!AZ26+'ROC Da'!AZ26+'SM Da'!AZ26+'BN Da'!AZ26+'BS Da'!AZ26+'TDC Da'!AZ26</f>
        <v>15</v>
      </c>
      <c r="BA26" s="81">
        <f>+'MIT Da'!BA26+'SAR Da'!BA26+'URQ Da'!BA26+'ROC Da'!BA26+'SM Da'!BA26+'BN Da'!BA26+'BS Da'!BA26+'TDC Da'!BA26</f>
        <v>150</v>
      </c>
      <c r="BB26" s="81">
        <f>+'MIT Da'!BB26+'SAR Da'!BB26+'URQ Da'!BB26+'ROC Da'!BB26+'SM Da'!BB26+'BN Da'!BB26+'BS Da'!BB26+'TDC Da'!BB26</f>
        <v>0</v>
      </c>
      <c r="BC26" s="81">
        <f>+SUM(RED_InfraMR[[#This Row],[B.04.1 - Parque de Coches Remolcados Clase Unica]:[B.04.5 - Parque de Coches Remolcados para Servicios Especiales (Cartoneros)]])</f>
        <v>757</v>
      </c>
      <c r="BD26" s="81">
        <f>+'MIT Da'!BD26+'SAR Da'!BD26+'URQ Da'!BD26+'ROC Da'!BD26+'SM Da'!BD26+'BN Da'!BD26+'BS Da'!BD26+'TDC Da'!BD26</f>
        <v>10</v>
      </c>
      <c r="BE26" s="81">
        <f>+'MIT Da'!BE26+'SAR Da'!BE26+'URQ Da'!BE26+'ROC Da'!BE26+'SM Da'!BE26+'BN Da'!BE26+'BS Da'!BE26+'TDC Da'!BE26</f>
        <v>94</v>
      </c>
      <c r="BF26" s="16"/>
    </row>
    <row r="27" spans="1:58">
      <c r="A27" s="1">
        <v>1995</v>
      </c>
      <c r="B27" s="1" t="s">
        <v>116</v>
      </c>
      <c r="C27" s="12">
        <f>+'MIT Da'!C27+'SAR Da'!C27+'URQ Da'!C27+'ROC Da'!C27+'SM Da'!C27+'BN Da'!C27+'BS Da'!C27+'TDC Da'!C27</f>
        <v>147.21299999999999</v>
      </c>
      <c r="D27" s="12">
        <f>+'MIT Da'!D27+'SAR Da'!D27+'URQ Da'!D27+'ROC Da'!D27+'SM Da'!D27+'BN Da'!D27+'BS Da'!D27+'TDC Da'!D27</f>
        <v>444.30600000000004</v>
      </c>
      <c r="E27" s="12">
        <f>+'MIT Da'!E27+'SAR Da'!E27+'URQ Da'!E27+'ROC Da'!E27+'SM Da'!E27+'BN Da'!E27+'BS Da'!E27+'TDC Da'!E27</f>
        <v>0</v>
      </c>
      <c r="F27" s="12">
        <f>+'MIT Da'!F27+'SAR Da'!F27+'URQ Da'!F27+'ROC Da'!F27+'SM Da'!F27+'BN Da'!F27+'BS Da'!F27+'TDC Da'!F27</f>
        <v>160.87363999999999</v>
      </c>
      <c r="G27" s="12">
        <f>+'MIT Da'!G27+'SAR Da'!G27+'URQ Da'!G27+'ROC Da'!G27+'SM Da'!G27+'BN Da'!G27+'BS Da'!G27+'TDC Da'!G27</f>
        <v>752.39264000000003</v>
      </c>
      <c r="H27" s="12">
        <f>+'MIT Da'!H27+'SAR Da'!H27+'URQ Da'!H27+'ROC Da'!H27+'SM Da'!H27+'BN Da'!H27+'BS Da'!H27+'TDC Da'!H27</f>
        <v>752.39264000000003</v>
      </c>
      <c r="I27" s="12">
        <f>+'MIT Da'!I27+'SAR Da'!I27+'URQ Da'!I27+'ROC Da'!I27+'SM Da'!I27+'BN Da'!I27+'BS Da'!I27+'TDC Da'!I27</f>
        <v>956.95811000000015</v>
      </c>
      <c r="J27" s="12">
        <f>+'MIT Da'!J27+'SAR Da'!J27+'URQ Da'!J27+'ROC Da'!J27+'SM Da'!J27+'BN Da'!J27+'BS Da'!J27+'TDC Da'!J27</f>
        <v>1060.415</v>
      </c>
      <c r="K27" s="12">
        <f>+'MIT Da'!K27+'SAR Da'!K27+'URQ Da'!K27+'ROC Da'!K27+'SM Da'!K27+'BN Da'!K27+'BS Da'!K27+'TDC Da'!K27</f>
        <v>54.516999999999996</v>
      </c>
      <c r="L27" s="12">
        <f>+'MIT Da'!L27+'SAR Da'!L27+'URQ Da'!L27+'ROC Da'!L27+'SM Da'!L27+'BN Da'!L27+'BS Da'!L27+'TDC Da'!L27</f>
        <v>348.89300000000003</v>
      </c>
      <c r="M27" s="12">
        <f>+'MIT Da'!M27+'SAR Da'!M27+'URQ Da'!M27+'ROC Da'!M27+'SM Da'!M27+'BN Da'!M27+'BS Da'!M27+'TDC Da'!M27</f>
        <v>20.274999999999999</v>
      </c>
      <c r="N27" s="12">
        <f>+'MIT Da'!N27+'SAR Da'!N27+'URQ Da'!N27+'ROC Da'!N27+'SM Da'!N27+'BN Da'!N27+'BS Da'!N27+'TDC Da'!N27</f>
        <v>1409.308</v>
      </c>
      <c r="O27" s="12">
        <f>+'MIT Da'!O27+'SAR Da'!O27+'URQ Da'!O27+'ROC Da'!O27+'SM Da'!O27+'BN Da'!O27+'BS Da'!O27+'TDC Da'!O27</f>
        <v>1409.308</v>
      </c>
      <c r="P27" s="81">
        <f>+'MIT Da'!P27+'SAR Da'!P27+'URQ Da'!P27+'ROC Da'!P27+'SM Da'!P27+'BN Da'!P27+'BS Da'!P27+'TDC Da'!P27</f>
        <v>194</v>
      </c>
      <c r="Q27" s="81">
        <f>+'MIT Da'!Q27+'SAR Da'!Q27+'URQ Da'!Q27+'ROC Da'!Q27+'SM Da'!Q27+'BN Da'!Q27+'BS Da'!Q27+'TDC Da'!Q27</f>
        <v>56</v>
      </c>
      <c r="R27" s="81">
        <f>+'MIT Da'!R27+'SAR Da'!R27+'URQ Da'!R27+'ROC Da'!R27+'SM Da'!R27+'BN Da'!R27+'BS Da'!R27+'TDC Da'!R27</f>
        <v>10</v>
      </c>
      <c r="S27" s="81">
        <f>+'MIT Da'!S27+'SAR Da'!S27+'URQ Da'!S27+'ROC Da'!S27+'SM Da'!S27+'BN Da'!S27+'BS Da'!S27+'TDC Da'!S27</f>
        <v>260</v>
      </c>
      <c r="T27" s="81">
        <f>+'MIT Da'!T27+'SAR Da'!T27+'URQ Da'!T27+'ROC Da'!T27+'SM Da'!T27+'BN Da'!T27+'BS Da'!T27+'TDC Da'!T27</f>
        <v>137</v>
      </c>
      <c r="U27" s="81">
        <f>+'MIT Da'!U27+'SAR Da'!U27+'URQ Da'!U27+'ROC Da'!U27+'SM Da'!U27+'BN Da'!U27+'BS Da'!U27+'TDC Da'!U27</f>
        <v>393</v>
      </c>
      <c r="V27" s="81">
        <f>+'MIT Da'!V27+'SAR Da'!V27+'URQ Da'!V27+'ROC Da'!V27+'SM Da'!V27+'BN Da'!V27+'BS Da'!V27+'TDC Da'!V27</f>
        <v>15</v>
      </c>
      <c r="W27" s="81">
        <f>+'MIT Da'!W27+'SAR Da'!W27+'URQ Da'!W27+'ROC Da'!W27+'SM Da'!W27+'BN Da'!W27+'BS Da'!W27+'TDC Da'!W27</f>
        <v>110</v>
      </c>
      <c r="X27" s="81">
        <f>+'MIT Da'!X27+'SAR Da'!X27+'URQ Da'!X27+'ROC Da'!X27+'SM Da'!X27+'BN Da'!X27+'BS Da'!X27+'TDC Da'!X27</f>
        <v>4</v>
      </c>
      <c r="Y27" s="81">
        <f>+'MIT Da'!Y27+'SAR Da'!Y27+'URQ Da'!Y27+'ROC Da'!Y27+'SM Da'!Y27+'BN Da'!Y27+'BS Da'!Y27+'TDC Da'!Y27</f>
        <v>659</v>
      </c>
      <c r="Z27" s="81">
        <f>+'MIT Da'!Z27+'SAR Da'!Z27+'URQ Da'!Z27+'ROC Da'!Z27+'SM Da'!Z27+'BN Da'!Z27+'BS Da'!Z27+'TDC Da'!Z27</f>
        <v>146</v>
      </c>
      <c r="AA27" s="81">
        <f>+'MIT Da'!AA27+'SAR Da'!AA27+'URQ Da'!AA27+'ROC Da'!AA27+'SM Da'!AA27+'BN Da'!AA27+'BS Da'!AA27+'TDC Da'!AA27</f>
        <v>97</v>
      </c>
      <c r="AB27" s="81">
        <f>+'MIT Da'!AB27+'SAR Da'!AB27+'URQ Da'!AB27+'ROC Da'!AB27+'SM Da'!AB27+'BN Da'!AB27+'BS Da'!AB27+'TDC Da'!AB27</f>
        <v>659</v>
      </c>
      <c r="AC27" s="81">
        <f>+'MIT Da'!AC27+'SAR Da'!AC27+'URQ Da'!AC27+'ROC Da'!AC27+'SM Da'!AC27+'BN Da'!AC27+'BS Da'!AC27+'TDC Da'!AC27</f>
        <v>902</v>
      </c>
      <c r="AD27" s="81">
        <f>+'MIT Da'!AD27+'SAR Da'!AD27+'URQ Da'!AD27+'ROC Da'!AD27+'SM Da'!AD27+'BN Da'!AD27+'BS Da'!AD27+'TDC Da'!AD27</f>
        <v>54</v>
      </c>
      <c r="AE27" s="81">
        <f>+'MIT Da'!AE27+'SAR Da'!AE27+'URQ Da'!AE27+'ROC Da'!AE27+'SM Da'!AE27+'BN Da'!AE27+'BS Da'!AE27+'TDC Da'!AE27</f>
        <v>83</v>
      </c>
      <c r="AF27" s="81">
        <f>+'MIT Da'!AF27+'SAR Da'!AF27+'URQ Da'!AF27+'ROC Da'!AF27+'SM Da'!AF27+'BN Da'!AF27+'BS Da'!AF27+'TDC Da'!AF27</f>
        <v>400</v>
      </c>
      <c r="AG27" s="81">
        <f>+'MIT Da'!AG27+'SAR Da'!AG27+'URQ Da'!AG27+'ROC Da'!AG27+'SM Da'!AG27+'BN Da'!AG27+'BS Da'!AG27+'TDC Da'!AG27</f>
        <v>537</v>
      </c>
      <c r="AH27" s="12">
        <f>+'MIT Da'!AH27+'SAR Da'!AH27+'URQ Da'!AH27+'ROC Da'!AH27+'SM Da'!AH27+'BN Da'!AH27+'BS Da'!AH27+'TDC Da'!AH27</f>
        <v>257.59499999999997</v>
      </c>
      <c r="AI27" s="12">
        <f>+'MIT Da'!AI27+'SAR Da'!AI27+'URQ Da'!AI27+'ROC Da'!AI27+'SM Da'!AI27+'BN Da'!AI27+'BS Da'!AI27+'TDC Da'!AI27</f>
        <v>9.032</v>
      </c>
      <c r="AJ27" s="12">
        <f>+'MIT Da'!AJ27+'SAR Da'!AJ27+'URQ Da'!AJ27+'ROC Da'!AJ27+'SM Da'!AJ27+'BN Da'!AJ27+'BS Da'!AJ27+'TDC Da'!AJ27</f>
        <v>498.71500000000003</v>
      </c>
      <c r="AK27" s="12">
        <f>+'MIT Da'!AK27+'SAR Da'!AK27+'URQ Da'!AK27+'ROC Da'!AK27+'SM Da'!AK27+'BN Da'!AK27+'BS Da'!AK27+'TDC Da'!AK27</f>
        <v>765.34199999999987</v>
      </c>
      <c r="AL27" s="81">
        <f>+'MIT Da'!AL27+'SAR Da'!AL27+'URQ Da'!AL27+'ROC Da'!AL27+'SM Da'!AL27+'BN Da'!AL27+'BS Da'!AL27+'TDC Da'!AL27</f>
        <v>9</v>
      </c>
      <c r="AM27" s="81">
        <f>+'MIT Da'!AM27+'SAR Da'!AM27+'URQ Da'!AM27+'ROC Da'!AM27+'SM Da'!AM27+'BN Da'!AM27+'BS Da'!AM27+'TDC Da'!AM27</f>
        <v>57</v>
      </c>
      <c r="AN27" s="81">
        <f>+'MIT Da'!AN27+'SAR Da'!AN27+'URQ Da'!AN27+'ROC Da'!AN27+'SM Da'!AN27+'BN Da'!AN27+'BS Da'!AN27+'TDC Da'!AN27</f>
        <v>82</v>
      </c>
      <c r="AO27" s="81">
        <f>+'MIT Da'!AO27+'SAR Da'!AO27+'URQ Da'!AO27+'ROC Da'!AO27+'SM Da'!AO27+'BN Da'!AO27+'BS Da'!AO27+'TDC Da'!AO27</f>
        <v>148</v>
      </c>
      <c r="AP27" s="81">
        <f>+'MIT Da'!AP27+'SAR Da'!AP27+'URQ Da'!AP27+'ROC Da'!AP27+'SM Da'!AP27+'BN Da'!AP27+'BS Da'!AP27+'TDC Da'!AP27</f>
        <v>578</v>
      </c>
      <c r="AQ27" s="81">
        <f>+'MIT Da'!AQ27+'SAR Da'!AQ27+'URQ Da'!AQ27+'ROC Da'!AQ27+'SM Da'!AQ27+'BN Da'!AQ27+'BS Da'!AQ27+'TDC Da'!AQ27</f>
        <v>341</v>
      </c>
      <c r="AR27" s="81">
        <f>+'MIT Da'!AR27+'SAR Da'!AR27+'URQ Da'!AR27+'ROC Da'!AR27+'SM Da'!AR27+'BN Da'!AR27+'BS Da'!AR27+'TDC Da'!AR27</f>
        <v>39</v>
      </c>
      <c r="AS27" s="81">
        <f>+SUM(RED_InfraMR[[#This Row],[B.02.1 - Parque de Coches Eléctricos Motrices]:[B.02.3 - Parque de Coches Eléctricos Motrices Tipo R]])</f>
        <v>958</v>
      </c>
      <c r="AT27" s="81">
        <f>+'MIT Da'!AT27+'SAR Da'!AT27+'URQ Da'!AT27+'ROC Da'!AT27+'SM Da'!AT27+'BN Da'!AT27+'BS Da'!AT27+'TDC Da'!AT27</f>
        <v>0</v>
      </c>
      <c r="AU27" s="81">
        <f>+'MIT Da'!AU27+'SAR Da'!AU27+'URQ Da'!AU27+'ROC Da'!AU27+'SM Da'!AU27+'BN Da'!AU27+'BS Da'!AU27+'TDC Da'!AU27</f>
        <v>6</v>
      </c>
      <c r="AV27" s="81">
        <f>+'MIT Da'!AV27+'SAR Da'!AV27+'URQ Da'!AV27+'ROC Da'!AV27+'SM Da'!AV27+'BN Da'!AV27+'BS Da'!AV27+'TDC Da'!AV27</f>
        <v>10</v>
      </c>
      <c r="AW27" s="81">
        <f>+SUM(RED_InfraMR[[#This Row],[B.03.1 - Parque de Coches Motores Motrices Remolcados]:[B.03.3 - Parque de Coches Motores Motrices Cabina]])</f>
        <v>16</v>
      </c>
      <c r="AX27" s="81">
        <f>+'MIT Da'!AX27+'SAR Da'!AX27+'URQ Da'!AX27+'ROC Da'!AX27+'SM Da'!AX27+'BN Da'!AX27+'BS Da'!AX27+'TDC Da'!AX27</f>
        <v>427</v>
      </c>
      <c r="AY27" s="81">
        <f>+'MIT Da'!AY27+'SAR Da'!AY27+'URQ Da'!AY27+'ROC Da'!AY27+'SM Da'!AY27+'BN Da'!AY27+'BS Da'!AY27+'TDC Da'!AY27</f>
        <v>165</v>
      </c>
      <c r="AZ27" s="81">
        <f>+'MIT Da'!AZ27+'SAR Da'!AZ27+'URQ Da'!AZ27+'ROC Da'!AZ27+'SM Da'!AZ27+'BN Da'!AZ27+'BS Da'!AZ27+'TDC Da'!AZ27</f>
        <v>15</v>
      </c>
      <c r="BA27" s="81">
        <f>+'MIT Da'!BA27+'SAR Da'!BA27+'URQ Da'!BA27+'ROC Da'!BA27+'SM Da'!BA27+'BN Da'!BA27+'BS Da'!BA27+'TDC Da'!BA27</f>
        <v>150</v>
      </c>
      <c r="BB27" s="81">
        <f>+'MIT Da'!BB27+'SAR Da'!BB27+'URQ Da'!BB27+'ROC Da'!BB27+'SM Da'!BB27+'BN Da'!BB27+'BS Da'!BB27+'TDC Da'!BB27</f>
        <v>0</v>
      </c>
      <c r="BC27" s="81">
        <f>+SUM(RED_InfraMR[[#This Row],[B.04.1 - Parque de Coches Remolcados Clase Unica]:[B.04.5 - Parque de Coches Remolcados para Servicios Especiales (Cartoneros)]])</f>
        <v>757</v>
      </c>
      <c r="BD27" s="81">
        <f>+'MIT Da'!BD27+'SAR Da'!BD27+'URQ Da'!BD27+'ROC Da'!BD27+'SM Da'!BD27+'BN Da'!BD27+'BS Da'!BD27+'TDC Da'!BD27</f>
        <v>10</v>
      </c>
      <c r="BE27" s="81">
        <f>+'MIT Da'!BE27+'SAR Da'!BE27+'URQ Da'!BE27+'ROC Da'!BE27+'SM Da'!BE27+'BN Da'!BE27+'BS Da'!BE27+'TDC Da'!BE27</f>
        <v>94</v>
      </c>
      <c r="BF27" s="16"/>
    </row>
    <row r="28" spans="1:58">
      <c r="A28" s="1">
        <v>1995</v>
      </c>
      <c r="B28" s="1" t="s">
        <v>117</v>
      </c>
      <c r="C28" s="12">
        <f>+'MIT Da'!C28+'SAR Da'!C28+'URQ Da'!C28+'ROC Da'!C28+'SM Da'!C28+'BN Da'!C28+'BS Da'!C28+'TDC Da'!C28</f>
        <v>147.21299999999999</v>
      </c>
      <c r="D28" s="12">
        <f>+'MIT Da'!D28+'SAR Da'!D28+'URQ Da'!D28+'ROC Da'!D28+'SM Da'!D28+'BN Da'!D28+'BS Da'!D28+'TDC Da'!D28</f>
        <v>444.30600000000004</v>
      </c>
      <c r="E28" s="12">
        <f>+'MIT Da'!E28+'SAR Da'!E28+'URQ Da'!E28+'ROC Da'!E28+'SM Da'!E28+'BN Da'!E28+'BS Da'!E28+'TDC Da'!E28</f>
        <v>0</v>
      </c>
      <c r="F28" s="12">
        <f>+'MIT Da'!F28+'SAR Da'!F28+'URQ Da'!F28+'ROC Da'!F28+'SM Da'!F28+'BN Da'!F28+'BS Da'!F28+'TDC Da'!F28</f>
        <v>160.87363999999999</v>
      </c>
      <c r="G28" s="12">
        <f>+'MIT Da'!G28+'SAR Da'!G28+'URQ Da'!G28+'ROC Da'!G28+'SM Da'!G28+'BN Da'!G28+'BS Da'!G28+'TDC Da'!G28</f>
        <v>752.39264000000003</v>
      </c>
      <c r="H28" s="12">
        <f>+'MIT Da'!H28+'SAR Da'!H28+'URQ Da'!H28+'ROC Da'!H28+'SM Da'!H28+'BN Da'!H28+'BS Da'!H28+'TDC Da'!H28</f>
        <v>752.39264000000003</v>
      </c>
      <c r="I28" s="12">
        <f>+'MIT Da'!I28+'SAR Da'!I28+'URQ Da'!I28+'ROC Da'!I28+'SM Da'!I28+'BN Da'!I28+'BS Da'!I28+'TDC Da'!I28</f>
        <v>956.95811000000015</v>
      </c>
      <c r="J28" s="12">
        <f>+'MIT Da'!J28+'SAR Da'!J28+'URQ Da'!J28+'ROC Da'!J28+'SM Da'!J28+'BN Da'!J28+'BS Da'!J28+'TDC Da'!J28</f>
        <v>1060.415</v>
      </c>
      <c r="K28" s="12">
        <f>+'MIT Da'!K28+'SAR Da'!K28+'URQ Da'!K28+'ROC Da'!K28+'SM Da'!K28+'BN Da'!K28+'BS Da'!K28+'TDC Da'!K28</f>
        <v>54.516999999999996</v>
      </c>
      <c r="L28" s="12">
        <f>+'MIT Da'!L28+'SAR Da'!L28+'URQ Da'!L28+'ROC Da'!L28+'SM Da'!L28+'BN Da'!L28+'BS Da'!L28+'TDC Da'!L28</f>
        <v>348.89300000000003</v>
      </c>
      <c r="M28" s="12">
        <f>+'MIT Da'!M28+'SAR Da'!M28+'URQ Da'!M28+'ROC Da'!M28+'SM Da'!M28+'BN Da'!M28+'BS Da'!M28+'TDC Da'!M28</f>
        <v>20.274999999999999</v>
      </c>
      <c r="N28" s="12">
        <f>+'MIT Da'!N28+'SAR Da'!N28+'URQ Da'!N28+'ROC Da'!N28+'SM Da'!N28+'BN Da'!N28+'BS Da'!N28+'TDC Da'!N28</f>
        <v>1409.308</v>
      </c>
      <c r="O28" s="12">
        <f>+'MIT Da'!O28+'SAR Da'!O28+'URQ Da'!O28+'ROC Da'!O28+'SM Da'!O28+'BN Da'!O28+'BS Da'!O28+'TDC Da'!O28</f>
        <v>1409.308</v>
      </c>
      <c r="P28" s="81">
        <f>+'MIT Da'!P28+'SAR Da'!P28+'URQ Da'!P28+'ROC Da'!P28+'SM Da'!P28+'BN Da'!P28+'BS Da'!P28+'TDC Da'!P28</f>
        <v>194</v>
      </c>
      <c r="Q28" s="81">
        <f>+'MIT Da'!Q28+'SAR Da'!Q28+'URQ Da'!Q28+'ROC Da'!Q28+'SM Da'!Q28+'BN Da'!Q28+'BS Da'!Q28+'TDC Da'!Q28</f>
        <v>56</v>
      </c>
      <c r="R28" s="81">
        <f>+'MIT Da'!R28+'SAR Da'!R28+'URQ Da'!R28+'ROC Da'!R28+'SM Da'!R28+'BN Da'!R28+'BS Da'!R28+'TDC Da'!R28</f>
        <v>10</v>
      </c>
      <c r="S28" s="81">
        <f>+'MIT Da'!S28+'SAR Da'!S28+'URQ Da'!S28+'ROC Da'!S28+'SM Da'!S28+'BN Da'!S28+'BS Da'!S28+'TDC Da'!S28</f>
        <v>260</v>
      </c>
      <c r="T28" s="81">
        <f>+'MIT Da'!T28+'SAR Da'!T28+'URQ Da'!T28+'ROC Da'!T28+'SM Da'!T28+'BN Da'!T28+'BS Da'!T28+'TDC Da'!T28</f>
        <v>137</v>
      </c>
      <c r="U28" s="81">
        <f>+'MIT Da'!U28+'SAR Da'!U28+'URQ Da'!U28+'ROC Da'!U28+'SM Da'!U28+'BN Da'!U28+'BS Da'!U28+'TDC Da'!U28</f>
        <v>393</v>
      </c>
      <c r="V28" s="81">
        <f>+'MIT Da'!V28+'SAR Da'!V28+'URQ Da'!V28+'ROC Da'!V28+'SM Da'!V28+'BN Da'!V28+'BS Da'!V28+'TDC Da'!V28</f>
        <v>15</v>
      </c>
      <c r="W28" s="81">
        <f>+'MIT Da'!W28+'SAR Da'!W28+'URQ Da'!W28+'ROC Da'!W28+'SM Da'!W28+'BN Da'!W28+'BS Da'!W28+'TDC Da'!W28</f>
        <v>110</v>
      </c>
      <c r="X28" s="81">
        <f>+'MIT Da'!X28+'SAR Da'!X28+'URQ Da'!X28+'ROC Da'!X28+'SM Da'!X28+'BN Da'!X28+'BS Da'!X28+'TDC Da'!X28</f>
        <v>4</v>
      </c>
      <c r="Y28" s="81">
        <f>+'MIT Da'!Y28+'SAR Da'!Y28+'URQ Da'!Y28+'ROC Da'!Y28+'SM Da'!Y28+'BN Da'!Y28+'BS Da'!Y28+'TDC Da'!Y28</f>
        <v>659</v>
      </c>
      <c r="Z28" s="81">
        <f>+'MIT Da'!Z28+'SAR Da'!Z28+'URQ Da'!Z28+'ROC Da'!Z28+'SM Da'!Z28+'BN Da'!Z28+'BS Da'!Z28+'TDC Da'!Z28</f>
        <v>146</v>
      </c>
      <c r="AA28" s="81">
        <f>+'MIT Da'!AA28+'SAR Da'!AA28+'URQ Da'!AA28+'ROC Da'!AA28+'SM Da'!AA28+'BN Da'!AA28+'BS Da'!AA28+'TDC Da'!AA28</f>
        <v>97</v>
      </c>
      <c r="AB28" s="81">
        <f>+'MIT Da'!AB28+'SAR Da'!AB28+'URQ Da'!AB28+'ROC Da'!AB28+'SM Da'!AB28+'BN Da'!AB28+'BS Da'!AB28+'TDC Da'!AB28</f>
        <v>659</v>
      </c>
      <c r="AC28" s="81">
        <f>+'MIT Da'!AC28+'SAR Da'!AC28+'URQ Da'!AC28+'ROC Da'!AC28+'SM Da'!AC28+'BN Da'!AC28+'BS Da'!AC28+'TDC Da'!AC28</f>
        <v>902</v>
      </c>
      <c r="AD28" s="81">
        <f>+'MIT Da'!AD28+'SAR Da'!AD28+'URQ Da'!AD28+'ROC Da'!AD28+'SM Da'!AD28+'BN Da'!AD28+'BS Da'!AD28+'TDC Da'!AD28</f>
        <v>54</v>
      </c>
      <c r="AE28" s="81">
        <f>+'MIT Da'!AE28+'SAR Da'!AE28+'URQ Da'!AE28+'ROC Da'!AE28+'SM Da'!AE28+'BN Da'!AE28+'BS Da'!AE28+'TDC Da'!AE28</f>
        <v>83</v>
      </c>
      <c r="AF28" s="81">
        <f>+'MIT Da'!AF28+'SAR Da'!AF28+'URQ Da'!AF28+'ROC Da'!AF28+'SM Da'!AF28+'BN Da'!AF28+'BS Da'!AF28+'TDC Da'!AF28</f>
        <v>400</v>
      </c>
      <c r="AG28" s="81">
        <f>+'MIT Da'!AG28+'SAR Da'!AG28+'URQ Da'!AG28+'ROC Da'!AG28+'SM Da'!AG28+'BN Da'!AG28+'BS Da'!AG28+'TDC Da'!AG28</f>
        <v>537</v>
      </c>
      <c r="AH28" s="12">
        <f>+'MIT Da'!AH28+'SAR Da'!AH28+'URQ Da'!AH28+'ROC Da'!AH28+'SM Da'!AH28+'BN Da'!AH28+'BS Da'!AH28+'TDC Da'!AH28</f>
        <v>257.59499999999997</v>
      </c>
      <c r="AI28" s="12">
        <f>+'MIT Da'!AI28+'SAR Da'!AI28+'URQ Da'!AI28+'ROC Da'!AI28+'SM Da'!AI28+'BN Da'!AI28+'BS Da'!AI28+'TDC Da'!AI28</f>
        <v>9.032</v>
      </c>
      <c r="AJ28" s="12">
        <f>+'MIT Da'!AJ28+'SAR Da'!AJ28+'URQ Da'!AJ28+'ROC Da'!AJ28+'SM Da'!AJ28+'BN Da'!AJ28+'BS Da'!AJ28+'TDC Da'!AJ28</f>
        <v>498.71500000000003</v>
      </c>
      <c r="AK28" s="12">
        <f>+'MIT Da'!AK28+'SAR Da'!AK28+'URQ Da'!AK28+'ROC Da'!AK28+'SM Da'!AK28+'BN Da'!AK28+'BS Da'!AK28+'TDC Da'!AK28</f>
        <v>765.34199999999987</v>
      </c>
      <c r="AL28" s="81">
        <f>+'MIT Da'!AL28+'SAR Da'!AL28+'URQ Da'!AL28+'ROC Da'!AL28+'SM Da'!AL28+'BN Da'!AL28+'BS Da'!AL28+'TDC Da'!AL28</f>
        <v>9</v>
      </c>
      <c r="AM28" s="81">
        <f>+'MIT Da'!AM28+'SAR Da'!AM28+'URQ Da'!AM28+'ROC Da'!AM28+'SM Da'!AM28+'BN Da'!AM28+'BS Da'!AM28+'TDC Da'!AM28</f>
        <v>57</v>
      </c>
      <c r="AN28" s="81">
        <f>+'MIT Da'!AN28+'SAR Da'!AN28+'URQ Da'!AN28+'ROC Da'!AN28+'SM Da'!AN28+'BN Da'!AN28+'BS Da'!AN28+'TDC Da'!AN28</f>
        <v>82</v>
      </c>
      <c r="AO28" s="81">
        <f>+'MIT Da'!AO28+'SAR Da'!AO28+'URQ Da'!AO28+'ROC Da'!AO28+'SM Da'!AO28+'BN Da'!AO28+'BS Da'!AO28+'TDC Da'!AO28</f>
        <v>148</v>
      </c>
      <c r="AP28" s="81">
        <f>+'MIT Da'!AP28+'SAR Da'!AP28+'URQ Da'!AP28+'ROC Da'!AP28+'SM Da'!AP28+'BN Da'!AP28+'BS Da'!AP28+'TDC Da'!AP28</f>
        <v>578</v>
      </c>
      <c r="AQ28" s="81">
        <f>+'MIT Da'!AQ28+'SAR Da'!AQ28+'URQ Da'!AQ28+'ROC Da'!AQ28+'SM Da'!AQ28+'BN Da'!AQ28+'BS Da'!AQ28+'TDC Da'!AQ28</f>
        <v>341</v>
      </c>
      <c r="AR28" s="81">
        <f>+'MIT Da'!AR28+'SAR Da'!AR28+'URQ Da'!AR28+'ROC Da'!AR28+'SM Da'!AR28+'BN Da'!AR28+'BS Da'!AR28+'TDC Da'!AR28</f>
        <v>39</v>
      </c>
      <c r="AS28" s="81">
        <f>+SUM(RED_InfraMR[[#This Row],[B.02.1 - Parque de Coches Eléctricos Motrices]:[B.02.3 - Parque de Coches Eléctricos Motrices Tipo R]])</f>
        <v>958</v>
      </c>
      <c r="AT28" s="81">
        <f>+'MIT Da'!AT28+'SAR Da'!AT28+'URQ Da'!AT28+'ROC Da'!AT28+'SM Da'!AT28+'BN Da'!AT28+'BS Da'!AT28+'TDC Da'!AT28</f>
        <v>0</v>
      </c>
      <c r="AU28" s="81">
        <f>+'MIT Da'!AU28+'SAR Da'!AU28+'URQ Da'!AU28+'ROC Da'!AU28+'SM Da'!AU28+'BN Da'!AU28+'BS Da'!AU28+'TDC Da'!AU28</f>
        <v>6</v>
      </c>
      <c r="AV28" s="81">
        <f>+'MIT Da'!AV28+'SAR Da'!AV28+'URQ Da'!AV28+'ROC Da'!AV28+'SM Da'!AV28+'BN Da'!AV28+'BS Da'!AV28+'TDC Da'!AV28</f>
        <v>10</v>
      </c>
      <c r="AW28" s="81">
        <f>+SUM(RED_InfraMR[[#This Row],[B.03.1 - Parque de Coches Motores Motrices Remolcados]:[B.03.3 - Parque de Coches Motores Motrices Cabina]])</f>
        <v>16</v>
      </c>
      <c r="AX28" s="81">
        <f>+'MIT Da'!AX28+'SAR Da'!AX28+'URQ Da'!AX28+'ROC Da'!AX28+'SM Da'!AX28+'BN Da'!AX28+'BS Da'!AX28+'TDC Da'!AX28</f>
        <v>427</v>
      </c>
      <c r="AY28" s="81">
        <f>+'MIT Da'!AY28+'SAR Da'!AY28+'URQ Da'!AY28+'ROC Da'!AY28+'SM Da'!AY28+'BN Da'!AY28+'BS Da'!AY28+'TDC Da'!AY28</f>
        <v>165</v>
      </c>
      <c r="AZ28" s="81">
        <f>+'MIT Da'!AZ28+'SAR Da'!AZ28+'URQ Da'!AZ28+'ROC Da'!AZ28+'SM Da'!AZ28+'BN Da'!AZ28+'BS Da'!AZ28+'TDC Da'!AZ28</f>
        <v>15</v>
      </c>
      <c r="BA28" s="81">
        <f>+'MIT Da'!BA28+'SAR Da'!BA28+'URQ Da'!BA28+'ROC Da'!BA28+'SM Da'!BA28+'BN Da'!BA28+'BS Da'!BA28+'TDC Da'!BA28</f>
        <v>150</v>
      </c>
      <c r="BB28" s="81">
        <f>+'MIT Da'!BB28+'SAR Da'!BB28+'URQ Da'!BB28+'ROC Da'!BB28+'SM Da'!BB28+'BN Da'!BB28+'BS Da'!BB28+'TDC Da'!BB28</f>
        <v>0</v>
      </c>
      <c r="BC28" s="81">
        <f>+SUM(RED_InfraMR[[#This Row],[B.04.1 - Parque de Coches Remolcados Clase Unica]:[B.04.5 - Parque de Coches Remolcados para Servicios Especiales (Cartoneros)]])</f>
        <v>757</v>
      </c>
      <c r="BD28" s="81">
        <f>+'MIT Da'!BD28+'SAR Da'!BD28+'URQ Da'!BD28+'ROC Da'!BD28+'SM Da'!BD28+'BN Da'!BD28+'BS Da'!BD28+'TDC Da'!BD28</f>
        <v>10</v>
      </c>
      <c r="BE28" s="81">
        <f>+'MIT Da'!BE28+'SAR Da'!BE28+'URQ Da'!BE28+'ROC Da'!BE28+'SM Da'!BE28+'BN Da'!BE28+'BS Da'!BE28+'TDC Da'!BE28</f>
        <v>94</v>
      </c>
      <c r="BF28" s="16"/>
    </row>
    <row r="29" spans="1:58">
      <c r="A29" s="1">
        <v>1995</v>
      </c>
      <c r="B29" s="1" t="s">
        <v>118</v>
      </c>
      <c r="C29" s="12">
        <f>+'MIT Da'!C29+'SAR Da'!C29+'URQ Da'!C29+'ROC Da'!C29+'SM Da'!C29+'BN Da'!C29+'BS Da'!C29+'TDC Da'!C29</f>
        <v>147.21299999999999</v>
      </c>
      <c r="D29" s="12">
        <f>+'MIT Da'!D29+'SAR Da'!D29+'URQ Da'!D29+'ROC Da'!D29+'SM Da'!D29+'BN Da'!D29+'BS Da'!D29+'TDC Da'!D29</f>
        <v>444.30600000000004</v>
      </c>
      <c r="E29" s="12">
        <f>+'MIT Da'!E29+'SAR Da'!E29+'URQ Da'!E29+'ROC Da'!E29+'SM Da'!E29+'BN Da'!E29+'BS Da'!E29+'TDC Da'!E29</f>
        <v>0</v>
      </c>
      <c r="F29" s="12">
        <f>+'MIT Da'!F29+'SAR Da'!F29+'URQ Da'!F29+'ROC Da'!F29+'SM Da'!F29+'BN Da'!F29+'BS Da'!F29+'TDC Da'!F29</f>
        <v>176.17364000000001</v>
      </c>
      <c r="G29" s="12">
        <f>+'MIT Da'!G29+'SAR Da'!G29+'URQ Da'!G29+'ROC Da'!G29+'SM Da'!G29+'BN Da'!G29+'BS Da'!G29+'TDC Da'!G29</f>
        <v>767.69263999999998</v>
      </c>
      <c r="H29" s="12">
        <f>+'MIT Da'!H29+'SAR Da'!H29+'URQ Da'!H29+'ROC Da'!H29+'SM Da'!H29+'BN Da'!H29+'BS Da'!H29+'TDC Da'!H29</f>
        <v>767.69263999999998</v>
      </c>
      <c r="I29" s="12">
        <f>+'MIT Da'!I29+'SAR Da'!I29+'URQ Da'!I29+'ROC Da'!I29+'SM Da'!I29+'BN Da'!I29+'BS Da'!I29+'TDC Da'!I29</f>
        <v>972.2581100000001</v>
      </c>
      <c r="J29" s="12">
        <f>+'MIT Da'!J29+'SAR Da'!J29+'URQ Da'!J29+'ROC Da'!J29+'SM Da'!J29+'BN Da'!J29+'BS Da'!J29+'TDC Da'!J29</f>
        <v>1060.415</v>
      </c>
      <c r="K29" s="12">
        <f>+'MIT Da'!K29+'SAR Da'!K29+'URQ Da'!K29+'ROC Da'!K29+'SM Da'!K29+'BN Da'!K29+'BS Da'!K29+'TDC Da'!K29</f>
        <v>54.516999999999996</v>
      </c>
      <c r="L29" s="12">
        <f>+'MIT Da'!L29+'SAR Da'!L29+'URQ Da'!L29+'ROC Da'!L29+'SM Da'!L29+'BN Da'!L29+'BS Da'!L29+'TDC Da'!L29</f>
        <v>379.49300000000005</v>
      </c>
      <c r="M29" s="12">
        <f>+'MIT Da'!M29+'SAR Da'!M29+'URQ Da'!M29+'ROC Da'!M29+'SM Da'!M29+'BN Da'!M29+'BS Da'!M29+'TDC Da'!M29</f>
        <v>21.314999999999998</v>
      </c>
      <c r="N29" s="12">
        <f>+'MIT Da'!N29+'SAR Da'!N29+'URQ Da'!N29+'ROC Da'!N29+'SM Da'!N29+'BN Da'!N29+'BS Da'!N29+'TDC Da'!N29</f>
        <v>1439.9079999999999</v>
      </c>
      <c r="O29" s="12">
        <f>+'MIT Da'!O29+'SAR Da'!O29+'URQ Da'!O29+'ROC Da'!O29+'SM Da'!O29+'BN Da'!O29+'BS Da'!O29+'TDC Da'!O29</f>
        <v>1439.9079999999999</v>
      </c>
      <c r="P29" s="81">
        <f>+'MIT Da'!P29+'SAR Da'!P29+'URQ Da'!P29+'ROC Da'!P29+'SM Da'!P29+'BN Da'!P29+'BS Da'!P29+'TDC Da'!P29</f>
        <v>205</v>
      </c>
      <c r="Q29" s="81">
        <f>+'MIT Da'!Q29+'SAR Da'!Q29+'URQ Da'!Q29+'ROC Da'!Q29+'SM Da'!Q29+'BN Da'!Q29+'BS Da'!Q29+'TDC Da'!Q29</f>
        <v>56</v>
      </c>
      <c r="R29" s="81">
        <f>+'MIT Da'!R29+'SAR Da'!R29+'URQ Da'!R29+'ROC Da'!R29+'SM Da'!R29+'BN Da'!R29+'BS Da'!R29+'TDC Da'!R29</f>
        <v>10</v>
      </c>
      <c r="S29" s="81">
        <f>+'MIT Da'!S29+'SAR Da'!S29+'URQ Da'!S29+'ROC Da'!S29+'SM Da'!S29+'BN Da'!S29+'BS Da'!S29+'TDC Da'!S29</f>
        <v>271</v>
      </c>
      <c r="T29" s="81">
        <f>+'MIT Da'!T29+'SAR Da'!T29+'URQ Da'!T29+'ROC Da'!T29+'SM Da'!T29+'BN Da'!T29+'BS Da'!T29+'TDC Da'!T29</f>
        <v>137</v>
      </c>
      <c r="U29" s="81">
        <f>+'MIT Da'!U29+'SAR Da'!U29+'URQ Da'!U29+'ROC Da'!U29+'SM Da'!U29+'BN Da'!U29+'BS Da'!U29+'TDC Da'!U29</f>
        <v>429</v>
      </c>
      <c r="V29" s="81">
        <f>+'MIT Da'!V29+'SAR Da'!V29+'URQ Da'!V29+'ROC Da'!V29+'SM Da'!V29+'BN Da'!V29+'BS Da'!V29+'TDC Da'!V29</f>
        <v>15</v>
      </c>
      <c r="W29" s="81">
        <f>+'MIT Da'!W29+'SAR Da'!W29+'URQ Da'!W29+'ROC Da'!W29+'SM Da'!W29+'BN Da'!W29+'BS Da'!W29+'TDC Da'!W29</f>
        <v>110</v>
      </c>
      <c r="X29" s="81">
        <f>+'MIT Da'!X29+'SAR Da'!X29+'URQ Da'!X29+'ROC Da'!X29+'SM Da'!X29+'BN Da'!X29+'BS Da'!X29+'TDC Da'!X29</f>
        <v>4</v>
      </c>
      <c r="Y29" s="81">
        <f>+'MIT Da'!Y29+'SAR Da'!Y29+'URQ Da'!Y29+'ROC Da'!Y29+'SM Da'!Y29+'BN Da'!Y29+'BS Da'!Y29+'TDC Da'!Y29</f>
        <v>695</v>
      </c>
      <c r="Z29" s="81">
        <f>+'MIT Da'!Z29+'SAR Da'!Z29+'URQ Da'!Z29+'ROC Da'!Z29+'SM Da'!Z29+'BN Da'!Z29+'BS Da'!Z29+'TDC Da'!Z29</f>
        <v>152</v>
      </c>
      <c r="AA29" s="81">
        <f>+'MIT Da'!AA29+'SAR Da'!AA29+'URQ Da'!AA29+'ROC Da'!AA29+'SM Da'!AA29+'BN Da'!AA29+'BS Da'!AA29+'TDC Da'!AA29</f>
        <v>99</v>
      </c>
      <c r="AB29" s="81">
        <f>+'MIT Da'!AB29+'SAR Da'!AB29+'URQ Da'!AB29+'ROC Da'!AB29+'SM Da'!AB29+'BN Da'!AB29+'BS Da'!AB29+'TDC Da'!AB29</f>
        <v>695</v>
      </c>
      <c r="AC29" s="81">
        <f>+'MIT Da'!AC29+'SAR Da'!AC29+'URQ Da'!AC29+'ROC Da'!AC29+'SM Da'!AC29+'BN Da'!AC29+'BS Da'!AC29+'TDC Da'!AC29</f>
        <v>946</v>
      </c>
      <c r="AD29" s="81">
        <f>+'MIT Da'!AD29+'SAR Da'!AD29+'URQ Da'!AD29+'ROC Da'!AD29+'SM Da'!AD29+'BN Da'!AD29+'BS Da'!AD29+'TDC Da'!AD29</f>
        <v>54</v>
      </c>
      <c r="AE29" s="81">
        <f>+'MIT Da'!AE29+'SAR Da'!AE29+'URQ Da'!AE29+'ROC Da'!AE29+'SM Da'!AE29+'BN Da'!AE29+'BS Da'!AE29+'TDC Da'!AE29</f>
        <v>92</v>
      </c>
      <c r="AF29" s="81">
        <f>+'MIT Da'!AF29+'SAR Da'!AF29+'URQ Da'!AF29+'ROC Da'!AF29+'SM Da'!AF29+'BN Da'!AF29+'BS Da'!AF29+'TDC Da'!AF29</f>
        <v>416</v>
      </c>
      <c r="AG29" s="81">
        <f>+'MIT Da'!AG29+'SAR Da'!AG29+'URQ Da'!AG29+'ROC Da'!AG29+'SM Da'!AG29+'BN Da'!AG29+'BS Da'!AG29+'TDC Da'!AG29</f>
        <v>562</v>
      </c>
      <c r="AH29" s="12">
        <f>+'MIT Da'!AH29+'SAR Da'!AH29+'URQ Da'!AH29+'ROC Da'!AH29+'SM Da'!AH29+'BN Da'!AH29+'BS Da'!AH29+'TDC Da'!AH29</f>
        <v>272.89499999999998</v>
      </c>
      <c r="AI29" s="12">
        <f>+'MIT Da'!AI29+'SAR Da'!AI29+'URQ Da'!AI29+'ROC Da'!AI29+'SM Da'!AI29+'BN Da'!AI29+'BS Da'!AI29+'TDC Da'!AI29</f>
        <v>9.032</v>
      </c>
      <c r="AJ29" s="12">
        <f>+'MIT Da'!AJ29+'SAR Da'!AJ29+'URQ Da'!AJ29+'ROC Da'!AJ29+'SM Da'!AJ29+'BN Da'!AJ29+'BS Da'!AJ29+'TDC Da'!AJ29</f>
        <v>498.71500000000003</v>
      </c>
      <c r="AK29" s="12">
        <f>+'MIT Da'!AK29+'SAR Da'!AK29+'URQ Da'!AK29+'ROC Da'!AK29+'SM Da'!AK29+'BN Da'!AK29+'BS Da'!AK29+'TDC Da'!AK29</f>
        <v>780.64199999999983</v>
      </c>
      <c r="AL29" s="81">
        <f>+'MIT Da'!AL29+'SAR Da'!AL29+'URQ Da'!AL29+'ROC Da'!AL29+'SM Da'!AL29+'BN Da'!AL29+'BS Da'!AL29+'TDC Da'!AL29</f>
        <v>9</v>
      </c>
      <c r="AM29" s="81">
        <f>+'MIT Da'!AM29+'SAR Da'!AM29+'URQ Da'!AM29+'ROC Da'!AM29+'SM Da'!AM29+'BN Da'!AM29+'BS Da'!AM29+'TDC Da'!AM29</f>
        <v>57</v>
      </c>
      <c r="AN29" s="81">
        <f>+'MIT Da'!AN29+'SAR Da'!AN29+'URQ Da'!AN29+'ROC Da'!AN29+'SM Da'!AN29+'BN Da'!AN29+'BS Da'!AN29+'TDC Da'!AN29</f>
        <v>82</v>
      </c>
      <c r="AO29" s="81">
        <f>+'MIT Da'!AO29+'SAR Da'!AO29+'URQ Da'!AO29+'ROC Da'!AO29+'SM Da'!AO29+'BN Da'!AO29+'BS Da'!AO29+'TDC Da'!AO29</f>
        <v>148</v>
      </c>
      <c r="AP29" s="81">
        <f>+'MIT Da'!AP29+'SAR Da'!AP29+'URQ Da'!AP29+'ROC Da'!AP29+'SM Da'!AP29+'BN Da'!AP29+'BS Da'!AP29+'TDC Da'!AP29</f>
        <v>596</v>
      </c>
      <c r="AQ29" s="81">
        <f>+'MIT Da'!AQ29+'SAR Da'!AQ29+'URQ Da'!AQ29+'ROC Da'!AQ29+'SM Da'!AQ29+'BN Da'!AQ29+'BS Da'!AQ29+'TDC Da'!AQ29</f>
        <v>341</v>
      </c>
      <c r="AR29" s="81">
        <f>+'MIT Da'!AR29+'SAR Da'!AR29+'URQ Da'!AR29+'ROC Da'!AR29+'SM Da'!AR29+'BN Da'!AR29+'BS Da'!AR29+'TDC Da'!AR29</f>
        <v>39</v>
      </c>
      <c r="AS29" s="81">
        <f>+SUM(RED_InfraMR[[#This Row],[B.02.1 - Parque de Coches Eléctricos Motrices]:[B.02.3 - Parque de Coches Eléctricos Motrices Tipo R]])</f>
        <v>976</v>
      </c>
      <c r="AT29" s="81">
        <f>+'MIT Da'!AT29+'SAR Da'!AT29+'URQ Da'!AT29+'ROC Da'!AT29+'SM Da'!AT29+'BN Da'!AT29+'BS Da'!AT29+'TDC Da'!AT29</f>
        <v>0</v>
      </c>
      <c r="AU29" s="81">
        <f>+'MIT Da'!AU29+'SAR Da'!AU29+'URQ Da'!AU29+'ROC Da'!AU29+'SM Da'!AU29+'BN Da'!AU29+'BS Da'!AU29+'TDC Da'!AU29</f>
        <v>6</v>
      </c>
      <c r="AV29" s="81">
        <f>+'MIT Da'!AV29+'SAR Da'!AV29+'URQ Da'!AV29+'ROC Da'!AV29+'SM Da'!AV29+'BN Da'!AV29+'BS Da'!AV29+'TDC Da'!AV29</f>
        <v>10</v>
      </c>
      <c r="AW29" s="81">
        <f>+SUM(RED_InfraMR[[#This Row],[B.03.1 - Parque de Coches Motores Motrices Remolcados]:[B.03.3 - Parque de Coches Motores Motrices Cabina]])</f>
        <v>16</v>
      </c>
      <c r="AX29" s="81">
        <f>+'MIT Da'!AX29+'SAR Da'!AX29+'URQ Da'!AX29+'ROC Da'!AX29+'SM Da'!AX29+'BN Da'!AX29+'BS Da'!AX29+'TDC Da'!AX29</f>
        <v>427</v>
      </c>
      <c r="AY29" s="81">
        <f>+'MIT Da'!AY29+'SAR Da'!AY29+'URQ Da'!AY29+'ROC Da'!AY29+'SM Da'!AY29+'BN Da'!AY29+'BS Da'!AY29+'TDC Da'!AY29</f>
        <v>165</v>
      </c>
      <c r="AZ29" s="81">
        <f>+'MIT Da'!AZ29+'SAR Da'!AZ29+'URQ Da'!AZ29+'ROC Da'!AZ29+'SM Da'!AZ29+'BN Da'!AZ29+'BS Da'!AZ29+'TDC Da'!AZ29</f>
        <v>15</v>
      </c>
      <c r="BA29" s="81">
        <f>+'MIT Da'!BA29+'SAR Da'!BA29+'URQ Da'!BA29+'ROC Da'!BA29+'SM Da'!BA29+'BN Da'!BA29+'BS Da'!BA29+'TDC Da'!BA29</f>
        <v>150</v>
      </c>
      <c r="BB29" s="81">
        <f>+'MIT Da'!BB29+'SAR Da'!BB29+'URQ Da'!BB29+'ROC Da'!BB29+'SM Da'!BB29+'BN Da'!BB29+'BS Da'!BB29+'TDC Da'!BB29</f>
        <v>0</v>
      </c>
      <c r="BC29" s="81">
        <f>+SUM(RED_InfraMR[[#This Row],[B.04.1 - Parque de Coches Remolcados Clase Unica]:[B.04.5 - Parque de Coches Remolcados para Servicios Especiales (Cartoneros)]])</f>
        <v>757</v>
      </c>
      <c r="BD29" s="81">
        <f>+'MIT Da'!BD29+'SAR Da'!BD29+'URQ Da'!BD29+'ROC Da'!BD29+'SM Da'!BD29+'BN Da'!BD29+'BS Da'!BD29+'TDC Da'!BD29</f>
        <v>12</v>
      </c>
      <c r="BE29" s="81">
        <f>+'MIT Da'!BE29+'SAR Da'!BE29+'URQ Da'!BE29+'ROC Da'!BE29+'SM Da'!BE29+'BN Da'!BE29+'BS Da'!BE29+'TDC Da'!BE29</f>
        <v>94</v>
      </c>
      <c r="BF29" s="16"/>
    </row>
    <row r="30" spans="1:58">
      <c r="A30" s="1">
        <v>1995</v>
      </c>
      <c r="B30" s="1" t="s">
        <v>119</v>
      </c>
      <c r="C30" s="12">
        <f>+'MIT Da'!C30+'SAR Da'!C30+'URQ Da'!C30+'ROC Da'!C30+'SM Da'!C30+'BN Da'!C30+'BS Da'!C30+'TDC Da'!C30</f>
        <v>147.21299999999999</v>
      </c>
      <c r="D30" s="12">
        <f>+'MIT Da'!D30+'SAR Da'!D30+'URQ Da'!D30+'ROC Da'!D30+'SM Da'!D30+'BN Da'!D30+'BS Da'!D30+'TDC Da'!D30</f>
        <v>444.30600000000004</v>
      </c>
      <c r="E30" s="12">
        <f>+'MIT Da'!E30+'SAR Da'!E30+'URQ Da'!E30+'ROC Da'!E30+'SM Da'!E30+'BN Da'!E30+'BS Da'!E30+'TDC Da'!E30</f>
        <v>0</v>
      </c>
      <c r="F30" s="12">
        <f>+'MIT Da'!F30+'SAR Da'!F30+'URQ Da'!F30+'ROC Da'!F30+'SM Da'!F30+'BN Da'!F30+'BS Da'!F30+'TDC Da'!F30</f>
        <v>176.17364000000001</v>
      </c>
      <c r="G30" s="12">
        <f>+'MIT Da'!G30+'SAR Da'!G30+'URQ Da'!G30+'ROC Da'!G30+'SM Da'!G30+'BN Da'!G30+'BS Da'!G30+'TDC Da'!G30</f>
        <v>767.69263999999998</v>
      </c>
      <c r="H30" s="12">
        <f>+'MIT Da'!H30+'SAR Da'!H30+'URQ Da'!H30+'ROC Da'!H30+'SM Da'!H30+'BN Da'!H30+'BS Da'!H30+'TDC Da'!H30</f>
        <v>767.69263999999998</v>
      </c>
      <c r="I30" s="12">
        <f>+'MIT Da'!I30+'SAR Da'!I30+'URQ Da'!I30+'ROC Da'!I30+'SM Da'!I30+'BN Da'!I30+'BS Da'!I30+'TDC Da'!I30</f>
        <v>972.2581100000001</v>
      </c>
      <c r="J30" s="12">
        <f>+'MIT Da'!J30+'SAR Da'!J30+'URQ Da'!J30+'ROC Da'!J30+'SM Da'!J30+'BN Da'!J30+'BS Da'!J30+'TDC Da'!J30</f>
        <v>1060.415</v>
      </c>
      <c r="K30" s="12">
        <f>+'MIT Da'!K30+'SAR Da'!K30+'URQ Da'!K30+'ROC Da'!K30+'SM Da'!K30+'BN Da'!K30+'BS Da'!K30+'TDC Da'!K30</f>
        <v>54.516999999999996</v>
      </c>
      <c r="L30" s="12">
        <f>+'MIT Da'!L30+'SAR Da'!L30+'URQ Da'!L30+'ROC Da'!L30+'SM Da'!L30+'BN Da'!L30+'BS Da'!L30+'TDC Da'!L30</f>
        <v>379.49300000000005</v>
      </c>
      <c r="M30" s="12">
        <f>+'MIT Da'!M30+'SAR Da'!M30+'URQ Da'!M30+'ROC Da'!M30+'SM Da'!M30+'BN Da'!M30+'BS Da'!M30+'TDC Da'!M30</f>
        <v>21.314999999999998</v>
      </c>
      <c r="N30" s="12">
        <f>+'MIT Da'!N30+'SAR Da'!N30+'URQ Da'!N30+'ROC Da'!N30+'SM Da'!N30+'BN Da'!N30+'BS Da'!N30+'TDC Da'!N30</f>
        <v>1439.9079999999999</v>
      </c>
      <c r="O30" s="12">
        <f>+'MIT Da'!O30+'SAR Da'!O30+'URQ Da'!O30+'ROC Da'!O30+'SM Da'!O30+'BN Da'!O30+'BS Da'!O30+'TDC Da'!O30</f>
        <v>1439.9079999999999</v>
      </c>
      <c r="P30" s="81">
        <f>+'MIT Da'!P30+'SAR Da'!P30+'URQ Da'!P30+'ROC Da'!P30+'SM Da'!P30+'BN Da'!P30+'BS Da'!P30+'TDC Da'!P30</f>
        <v>205</v>
      </c>
      <c r="Q30" s="81">
        <f>+'MIT Da'!Q30+'SAR Da'!Q30+'URQ Da'!Q30+'ROC Da'!Q30+'SM Da'!Q30+'BN Da'!Q30+'BS Da'!Q30+'TDC Da'!Q30</f>
        <v>56</v>
      </c>
      <c r="R30" s="81">
        <f>+'MIT Da'!R30+'SAR Da'!R30+'URQ Da'!R30+'ROC Da'!R30+'SM Da'!R30+'BN Da'!R30+'BS Da'!R30+'TDC Da'!R30</f>
        <v>10</v>
      </c>
      <c r="S30" s="81">
        <f>+'MIT Da'!S30+'SAR Da'!S30+'URQ Da'!S30+'ROC Da'!S30+'SM Da'!S30+'BN Da'!S30+'BS Da'!S30+'TDC Da'!S30</f>
        <v>271</v>
      </c>
      <c r="T30" s="81">
        <f>+'MIT Da'!T30+'SAR Da'!T30+'URQ Da'!T30+'ROC Da'!T30+'SM Da'!T30+'BN Da'!T30+'BS Da'!T30+'TDC Da'!T30</f>
        <v>137</v>
      </c>
      <c r="U30" s="81">
        <f>+'MIT Da'!U30+'SAR Da'!U30+'URQ Da'!U30+'ROC Da'!U30+'SM Da'!U30+'BN Da'!U30+'BS Da'!U30+'TDC Da'!U30</f>
        <v>429</v>
      </c>
      <c r="V30" s="81">
        <f>+'MIT Da'!V30+'SAR Da'!V30+'URQ Da'!V30+'ROC Da'!V30+'SM Da'!V30+'BN Da'!V30+'BS Da'!V30+'TDC Da'!V30</f>
        <v>15</v>
      </c>
      <c r="W30" s="81">
        <f>+'MIT Da'!W30+'SAR Da'!W30+'URQ Da'!W30+'ROC Da'!W30+'SM Da'!W30+'BN Da'!W30+'BS Da'!W30+'TDC Da'!W30</f>
        <v>110</v>
      </c>
      <c r="X30" s="81">
        <f>+'MIT Da'!X30+'SAR Da'!X30+'URQ Da'!X30+'ROC Da'!X30+'SM Da'!X30+'BN Da'!X30+'BS Da'!X30+'TDC Da'!X30</f>
        <v>4</v>
      </c>
      <c r="Y30" s="81">
        <f>+'MIT Da'!Y30+'SAR Da'!Y30+'URQ Da'!Y30+'ROC Da'!Y30+'SM Da'!Y30+'BN Da'!Y30+'BS Da'!Y30+'TDC Da'!Y30</f>
        <v>695</v>
      </c>
      <c r="Z30" s="81">
        <f>+'MIT Da'!Z30+'SAR Da'!Z30+'URQ Da'!Z30+'ROC Da'!Z30+'SM Da'!Z30+'BN Da'!Z30+'BS Da'!Z30+'TDC Da'!Z30</f>
        <v>152</v>
      </c>
      <c r="AA30" s="81">
        <f>+'MIT Da'!AA30+'SAR Da'!AA30+'URQ Da'!AA30+'ROC Da'!AA30+'SM Da'!AA30+'BN Da'!AA30+'BS Da'!AA30+'TDC Da'!AA30</f>
        <v>99</v>
      </c>
      <c r="AB30" s="81">
        <f>+'MIT Da'!AB30+'SAR Da'!AB30+'URQ Da'!AB30+'ROC Da'!AB30+'SM Da'!AB30+'BN Da'!AB30+'BS Da'!AB30+'TDC Da'!AB30</f>
        <v>695</v>
      </c>
      <c r="AC30" s="81">
        <f>+'MIT Da'!AC30+'SAR Da'!AC30+'URQ Da'!AC30+'ROC Da'!AC30+'SM Da'!AC30+'BN Da'!AC30+'BS Da'!AC30+'TDC Da'!AC30</f>
        <v>946</v>
      </c>
      <c r="AD30" s="81">
        <f>+'MIT Da'!AD30+'SAR Da'!AD30+'URQ Da'!AD30+'ROC Da'!AD30+'SM Da'!AD30+'BN Da'!AD30+'BS Da'!AD30+'TDC Da'!AD30</f>
        <v>54</v>
      </c>
      <c r="AE30" s="81">
        <f>+'MIT Da'!AE30+'SAR Da'!AE30+'URQ Da'!AE30+'ROC Da'!AE30+'SM Da'!AE30+'BN Da'!AE30+'BS Da'!AE30+'TDC Da'!AE30</f>
        <v>92</v>
      </c>
      <c r="AF30" s="81">
        <f>+'MIT Da'!AF30+'SAR Da'!AF30+'URQ Da'!AF30+'ROC Da'!AF30+'SM Da'!AF30+'BN Da'!AF30+'BS Da'!AF30+'TDC Da'!AF30</f>
        <v>416</v>
      </c>
      <c r="AG30" s="81">
        <f>+'MIT Da'!AG30+'SAR Da'!AG30+'URQ Da'!AG30+'ROC Da'!AG30+'SM Da'!AG30+'BN Da'!AG30+'BS Da'!AG30+'TDC Da'!AG30</f>
        <v>562</v>
      </c>
      <c r="AH30" s="12">
        <f>+'MIT Da'!AH30+'SAR Da'!AH30+'URQ Da'!AH30+'ROC Da'!AH30+'SM Da'!AH30+'BN Da'!AH30+'BS Da'!AH30+'TDC Da'!AH30</f>
        <v>272.89499999999998</v>
      </c>
      <c r="AI30" s="12">
        <f>+'MIT Da'!AI30+'SAR Da'!AI30+'URQ Da'!AI30+'ROC Da'!AI30+'SM Da'!AI30+'BN Da'!AI30+'BS Da'!AI30+'TDC Da'!AI30</f>
        <v>9.032</v>
      </c>
      <c r="AJ30" s="12">
        <f>+'MIT Da'!AJ30+'SAR Da'!AJ30+'URQ Da'!AJ30+'ROC Da'!AJ30+'SM Da'!AJ30+'BN Da'!AJ30+'BS Da'!AJ30+'TDC Da'!AJ30</f>
        <v>498.71500000000003</v>
      </c>
      <c r="AK30" s="12">
        <f>+'MIT Da'!AK30+'SAR Da'!AK30+'URQ Da'!AK30+'ROC Da'!AK30+'SM Da'!AK30+'BN Da'!AK30+'BS Da'!AK30+'TDC Da'!AK30</f>
        <v>780.64199999999983</v>
      </c>
      <c r="AL30" s="81">
        <f>+'MIT Da'!AL30+'SAR Da'!AL30+'URQ Da'!AL30+'ROC Da'!AL30+'SM Da'!AL30+'BN Da'!AL30+'BS Da'!AL30+'TDC Da'!AL30</f>
        <v>9</v>
      </c>
      <c r="AM30" s="81">
        <f>+'MIT Da'!AM30+'SAR Da'!AM30+'URQ Da'!AM30+'ROC Da'!AM30+'SM Da'!AM30+'BN Da'!AM30+'BS Da'!AM30+'TDC Da'!AM30</f>
        <v>57</v>
      </c>
      <c r="AN30" s="81">
        <f>+'MIT Da'!AN30+'SAR Da'!AN30+'URQ Da'!AN30+'ROC Da'!AN30+'SM Da'!AN30+'BN Da'!AN30+'BS Da'!AN30+'TDC Da'!AN30</f>
        <v>82</v>
      </c>
      <c r="AO30" s="81">
        <f>+'MIT Da'!AO30+'SAR Da'!AO30+'URQ Da'!AO30+'ROC Da'!AO30+'SM Da'!AO30+'BN Da'!AO30+'BS Da'!AO30+'TDC Da'!AO30</f>
        <v>148</v>
      </c>
      <c r="AP30" s="81">
        <f>+'MIT Da'!AP30+'SAR Da'!AP30+'URQ Da'!AP30+'ROC Da'!AP30+'SM Da'!AP30+'BN Da'!AP30+'BS Da'!AP30+'TDC Da'!AP30</f>
        <v>596</v>
      </c>
      <c r="AQ30" s="81">
        <f>+'MIT Da'!AQ30+'SAR Da'!AQ30+'URQ Da'!AQ30+'ROC Da'!AQ30+'SM Da'!AQ30+'BN Da'!AQ30+'BS Da'!AQ30+'TDC Da'!AQ30</f>
        <v>341</v>
      </c>
      <c r="AR30" s="81">
        <f>+'MIT Da'!AR30+'SAR Da'!AR30+'URQ Da'!AR30+'ROC Da'!AR30+'SM Da'!AR30+'BN Da'!AR30+'BS Da'!AR30+'TDC Da'!AR30</f>
        <v>39</v>
      </c>
      <c r="AS30" s="81">
        <f>+SUM(RED_InfraMR[[#This Row],[B.02.1 - Parque de Coches Eléctricos Motrices]:[B.02.3 - Parque de Coches Eléctricos Motrices Tipo R]])</f>
        <v>976</v>
      </c>
      <c r="AT30" s="81">
        <f>+'MIT Da'!AT30+'SAR Da'!AT30+'URQ Da'!AT30+'ROC Da'!AT30+'SM Da'!AT30+'BN Da'!AT30+'BS Da'!AT30+'TDC Da'!AT30</f>
        <v>0</v>
      </c>
      <c r="AU30" s="81">
        <f>+'MIT Da'!AU30+'SAR Da'!AU30+'URQ Da'!AU30+'ROC Da'!AU30+'SM Da'!AU30+'BN Da'!AU30+'BS Da'!AU30+'TDC Da'!AU30</f>
        <v>6</v>
      </c>
      <c r="AV30" s="81">
        <f>+'MIT Da'!AV30+'SAR Da'!AV30+'URQ Da'!AV30+'ROC Da'!AV30+'SM Da'!AV30+'BN Da'!AV30+'BS Da'!AV30+'TDC Da'!AV30</f>
        <v>10</v>
      </c>
      <c r="AW30" s="81">
        <f>+SUM(RED_InfraMR[[#This Row],[B.03.1 - Parque de Coches Motores Motrices Remolcados]:[B.03.3 - Parque de Coches Motores Motrices Cabina]])</f>
        <v>16</v>
      </c>
      <c r="AX30" s="81">
        <f>+'MIT Da'!AX30+'SAR Da'!AX30+'URQ Da'!AX30+'ROC Da'!AX30+'SM Da'!AX30+'BN Da'!AX30+'BS Da'!AX30+'TDC Da'!AX30</f>
        <v>427</v>
      </c>
      <c r="AY30" s="81">
        <f>+'MIT Da'!AY30+'SAR Da'!AY30+'URQ Da'!AY30+'ROC Da'!AY30+'SM Da'!AY30+'BN Da'!AY30+'BS Da'!AY30+'TDC Da'!AY30</f>
        <v>165</v>
      </c>
      <c r="AZ30" s="81">
        <f>+'MIT Da'!AZ30+'SAR Da'!AZ30+'URQ Da'!AZ30+'ROC Da'!AZ30+'SM Da'!AZ30+'BN Da'!AZ30+'BS Da'!AZ30+'TDC Da'!AZ30</f>
        <v>15</v>
      </c>
      <c r="BA30" s="81">
        <f>+'MIT Da'!BA30+'SAR Da'!BA30+'URQ Da'!BA30+'ROC Da'!BA30+'SM Da'!BA30+'BN Da'!BA30+'BS Da'!BA30+'TDC Da'!BA30</f>
        <v>150</v>
      </c>
      <c r="BB30" s="81">
        <f>+'MIT Da'!BB30+'SAR Da'!BB30+'URQ Da'!BB30+'ROC Da'!BB30+'SM Da'!BB30+'BN Da'!BB30+'BS Da'!BB30+'TDC Da'!BB30</f>
        <v>0</v>
      </c>
      <c r="BC30" s="81">
        <f>+SUM(RED_InfraMR[[#This Row],[B.04.1 - Parque de Coches Remolcados Clase Unica]:[B.04.5 - Parque de Coches Remolcados para Servicios Especiales (Cartoneros)]])</f>
        <v>757</v>
      </c>
      <c r="BD30" s="81">
        <f>+'MIT Da'!BD30+'SAR Da'!BD30+'URQ Da'!BD30+'ROC Da'!BD30+'SM Da'!BD30+'BN Da'!BD30+'BS Da'!BD30+'TDC Da'!BD30</f>
        <v>12</v>
      </c>
      <c r="BE30" s="81">
        <f>+'MIT Da'!BE30+'SAR Da'!BE30+'URQ Da'!BE30+'ROC Da'!BE30+'SM Da'!BE30+'BN Da'!BE30+'BS Da'!BE30+'TDC Da'!BE30</f>
        <v>94</v>
      </c>
      <c r="BF30" s="16"/>
    </row>
    <row r="31" spans="1:58">
      <c r="A31" s="1">
        <v>1995</v>
      </c>
      <c r="B31" s="1" t="s">
        <v>120</v>
      </c>
      <c r="C31" s="12">
        <f>+'MIT Da'!C31+'SAR Da'!C31+'URQ Da'!C31+'ROC Da'!C31+'SM Da'!C31+'BN Da'!C31+'BS Da'!C31+'TDC Da'!C31</f>
        <v>147.21299999999999</v>
      </c>
      <c r="D31" s="12">
        <f>+'MIT Da'!D31+'SAR Da'!D31+'URQ Da'!D31+'ROC Da'!D31+'SM Da'!D31+'BN Da'!D31+'BS Da'!D31+'TDC Da'!D31</f>
        <v>444.30600000000004</v>
      </c>
      <c r="E31" s="12">
        <f>+'MIT Da'!E31+'SAR Da'!E31+'URQ Da'!E31+'ROC Da'!E31+'SM Da'!E31+'BN Da'!E31+'BS Da'!E31+'TDC Da'!E31</f>
        <v>0</v>
      </c>
      <c r="F31" s="12">
        <f>+'MIT Da'!F31+'SAR Da'!F31+'URQ Da'!F31+'ROC Da'!F31+'SM Da'!F31+'BN Da'!F31+'BS Da'!F31+'TDC Da'!F31</f>
        <v>176.17364000000001</v>
      </c>
      <c r="G31" s="12">
        <f>+'MIT Da'!G31+'SAR Da'!G31+'URQ Da'!G31+'ROC Da'!G31+'SM Da'!G31+'BN Da'!G31+'BS Da'!G31+'TDC Da'!G31</f>
        <v>767.69263999999998</v>
      </c>
      <c r="H31" s="12">
        <f>+'MIT Da'!H31+'SAR Da'!H31+'URQ Da'!H31+'ROC Da'!H31+'SM Da'!H31+'BN Da'!H31+'BS Da'!H31+'TDC Da'!H31</f>
        <v>767.69263999999998</v>
      </c>
      <c r="I31" s="12">
        <f>+'MIT Da'!I31+'SAR Da'!I31+'URQ Da'!I31+'ROC Da'!I31+'SM Da'!I31+'BN Da'!I31+'BS Da'!I31+'TDC Da'!I31</f>
        <v>972.2581100000001</v>
      </c>
      <c r="J31" s="12">
        <f>+'MIT Da'!J31+'SAR Da'!J31+'URQ Da'!J31+'ROC Da'!J31+'SM Da'!J31+'BN Da'!J31+'BS Da'!J31+'TDC Da'!J31</f>
        <v>1060.415</v>
      </c>
      <c r="K31" s="12">
        <f>+'MIT Da'!K31+'SAR Da'!K31+'URQ Da'!K31+'ROC Da'!K31+'SM Da'!K31+'BN Da'!K31+'BS Da'!K31+'TDC Da'!K31</f>
        <v>54.516999999999996</v>
      </c>
      <c r="L31" s="12">
        <f>+'MIT Da'!L31+'SAR Da'!L31+'URQ Da'!L31+'ROC Da'!L31+'SM Da'!L31+'BN Da'!L31+'BS Da'!L31+'TDC Da'!L31</f>
        <v>379.49300000000005</v>
      </c>
      <c r="M31" s="12">
        <f>+'MIT Da'!M31+'SAR Da'!M31+'URQ Da'!M31+'ROC Da'!M31+'SM Da'!M31+'BN Da'!M31+'BS Da'!M31+'TDC Da'!M31</f>
        <v>21.314999999999998</v>
      </c>
      <c r="N31" s="12">
        <f>+'MIT Da'!N31+'SAR Da'!N31+'URQ Da'!N31+'ROC Da'!N31+'SM Da'!N31+'BN Da'!N31+'BS Da'!N31+'TDC Da'!N31</f>
        <v>1439.9079999999999</v>
      </c>
      <c r="O31" s="12">
        <f>+'MIT Da'!O31+'SAR Da'!O31+'URQ Da'!O31+'ROC Da'!O31+'SM Da'!O31+'BN Da'!O31+'BS Da'!O31+'TDC Da'!O31</f>
        <v>1439.9079999999999</v>
      </c>
      <c r="P31" s="81">
        <f>+'MIT Da'!P31+'SAR Da'!P31+'URQ Da'!P31+'ROC Da'!P31+'SM Da'!P31+'BN Da'!P31+'BS Da'!P31+'TDC Da'!P31</f>
        <v>205</v>
      </c>
      <c r="Q31" s="81">
        <f>+'MIT Da'!Q31+'SAR Da'!Q31+'URQ Da'!Q31+'ROC Da'!Q31+'SM Da'!Q31+'BN Da'!Q31+'BS Da'!Q31+'TDC Da'!Q31</f>
        <v>56</v>
      </c>
      <c r="R31" s="81">
        <f>+'MIT Da'!R31+'SAR Da'!R31+'URQ Da'!R31+'ROC Da'!R31+'SM Da'!R31+'BN Da'!R31+'BS Da'!R31+'TDC Da'!R31</f>
        <v>10</v>
      </c>
      <c r="S31" s="81">
        <f>+'MIT Da'!S31+'SAR Da'!S31+'URQ Da'!S31+'ROC Da'!S31+'SM Da'!S31+'BN Da'!S31+'BS Da'!S31+'TDC Da'!S31</f>
        <v>271</v>
      </c>
      <c r="T31" s="81">
        <f>+'MIT Da'!T31+'SAR Da'!T31+'URQ Da'!T31+'ROC Da'!T31+'SM Da'!T31+'BN Da'!T31+'BS Da'!T31+'TDC Da'!T31</f>
        <v>137</v>
      </c>
      <c r="U31" s="81">
        <f>+'MIT Da'!U31+'SAR Da'!U31+'URQ Da'!U31+'ROC Da'!U31+'SM Da'!U31+'BN Da'!U31+'BS Da'!U31+'TDC Da'!U31</f>
        <v>429</v>
      </c>
      <c r="V31" s="81">
        <f>+'MIT Da'!V31+'SAR Da'!V31+'URQ Da'!V31+'ROC Da'!V31+'SM Da'!V31+'BN Da'!V31+'BS Da'!V31+'TDC Da'!V31</f>
        <v>15</v>
      </c>
      <c r="W31" s="81">
        <f>+'MIT Da'!W31+'SAR Da'!W31+'URQ Da'!W31+'ROC Da'!W31+'SM Da'!W31+'BN Da'!W31+'BS Da'!W31+'TDC Da'!W31</f>
        <v>110</v>
      </c>
      <c r="X31" s="81">
        <f>+'MIT Da'!X31+'SAR Da'!X31+'URQ Da'!X31+'ROC Da'!X31+'SM Da'!X31+'BN Da'!X31+'BS Da'!X31+'TDC Da'!X31</f>
        <v>4</v>
      </c>
      <c r="Y31" s="81">
        <f>+'MIT Da'!Y31+'SAR Da'!Y31+'URQ Da'!Y31+'ROC Da'!Y31+'SM Da'!Y31+'BN Da'!Y31+'BS Da'!Y31+'TDC Da'!Y31</f>
        <v>695</v>
      </c>
      <c r="Z31" s="81">
        <f>+'MIT Da'!Z31+'SAR Da'!Z31+'URQ Da'!Z31+'ROC Da'!Z31+'SM Da'!Z31+'BN Da'!Z31+'BS Da'!Z31+'TDC Da'!Z31</f>
        <v>152</v>
      </c>
      <c r="AA31" s="81">
        <f>+'MIT Da'!AA31+'SAR Da'!AA31+'URQ Da'!AA31+'ROC Da'!AA31+'SM Da'!AA31+'BN Da'!AA31+'BS Da'!AA31+'TDC Da'!AA31</f>
        <v>99</v>
      </c>
      <c r="AB31" s="81">
        <f>+'MIT Da'!AB31+'SAR Da'!AB31+'URQ Da'!AB31+'ROC Da'!AB31+'SM Da'!AB31+'BN Da'!AB31+'BS Da'!AB31+'TDC Da'!AB31</f>
        <v>695</v>
      </c>
      <c r="AC31" s="81">
        <f>+'MIT Da'!AC31+'SAR Da'!AC31+'URQ Da'!AC31+'ROC Da'!AC31+'SM Da'!AC31+'BN Da'!AC31+'BS Da'!AC31+'TDC Da'!AC31</f>
        <v>946</v>
      </c>
      <c r="AD31" s="81">
        <f>+'MIT Da'!AD31+'SAR Da'!AD31+'URQ Da'!AD31+'ROC Da'!AD31+'SM Da'!AD31+'BN Da'!AD31+'BS Da'!AD31+'TDC Da'!AD31</f>
        <v>54</v>
      </c>
      <c r="AE31" s="81">
        <f>+'MIT Da'!AE31+'SAR Da'!AE31+'URQ Da'!AE31+'ROC Da'!AE31+'SM Da'!AE31+'BN Da'!AE31+'BS Da'!AE31+'TDC Da'!AE31</f>
        <v>92</v>
      </c>
      <c r="AF31" s="81">
        <f>+'MIT Da'!AF31+'SAR Da'!AF31+'URQ Da'!AF31+'ROC Da'!AF31+'SM Da'!AF31+'BN Da'!AF31+'BS Da'!AF31+'TDC Da'!AF31</f>
        <v>416</v>
      </c>
      <c r="AG31" s="81">
        <f>+'MIT Da'!AG31+'SAR Da'!AG31+'URQ Da'!AG31+'ROC Da'!AG31+'SM Da'!AG31+'BN Da'!AG31+'BS Da'!AG31+'TDC Da'!AG31</f>
        <v>562</v>
      </c>
      <c r="AH31" s="12">
        <f>+'MIT Da'!AH31+'SAR Da'!AH31+'URQ Da'!AH31+'ROC Da'!AH31+'SM Da'!AH31+'BN Da'!AH31+'BS Da'!AH31+'TDC Da'!AH31</f>
        <v>272.89499999999998</v>
      </c>
      <c r="AI31" s="12">
        <f>+'MIT Da'!AI31+'SAR Da'!AI31+'URQ Da'!AI31+'ROC Da'!AI31+'SM Da'!AI31+'BN Da'!AI31+'BS Da'!AI31+'TDC Da'!AI31</f>
        <v>9.032</v>
      </c>
      <c r="AJ31" s="12">
        <f>+'MIT Da'!AJ31+'SAR Da'!AJ31+'URQ Da'!AJ31+'ROC Da'!AJ31+'SM Da'!AJ31+'BN Da'!AJ31+'BS Da'!AJ31+'TDC Da'!AJ31</f>
        <v>498.71500000000003</v>
      </c>
      <c r="AK31" s="12">
        <f>+'MIT Da'!AK31+'SAR Da'!AK31+'URQ Da'!AK31+'ROC Da'!AK31+'SM Da'!AK31+'BN Da'!AK31+'BS Da'!AK31+'TDC Da'!AK31</f>
        <v>780.64199999999983</v>
      </c>
      <c r="AL31" s="81">
        <f>+'MIT Da'!AL31+'SAR Da'!AL31+'URQ Da'!AL31+'ROC Da'!AL31+'SM Da'!AL31+'BN Da'!AL31+'BS Da'!AL31+'TDC Da'!AL31</f>
        <v>9</v>
      </c>
      <c r="AM31" s="81">
        <f>+'MIT Da'!AM31+'SAR Da'!AM31+'URQ Da'!AM31+'ROC Da'!AM31+'SM Da'!AM31+'BN Da'!AM31+'BS Da'!AM31+'TDC Da'!AM31</f>
        <v>57</v>
      </c>
      <c r="AN31" s="81">
        <f>+'MIT Da'!AN31+'SAR Da'!AN31+'URQ Da'!AN31+'ROC Da'!AN31+'SM Da'!AN31+'BN Da'!AN31+'BS Da'!AN31+'TDC Da'!AN31</f>
        <v>82</v>
      </c>
      <c r="AO31" s="81">
        <f>+'MIT Da'!AO31+'SAR Da'!AO31+'URQ Da'!AO31+'ROC Da'!AO31+'SM Da'!AO31+'BN Da'!AO31+'BS Da'!AO31+'TDC Da'!AO31</f>
        <v>148</v>
      </c>
      <c r="AP31" s="81">
        <f>+'MIT Da'!AP31+'SAR Da'!AP31+'URQ Da'!AP31+'ROC Da'!AP31+'SM Da'!AP31+'BN Da'!AP31+'BS Da'!AP31+'TDC Da'!AP31</f>
        <v>596</v>
      </c>
      <c r="AQ31" s="81">
        <f>+'MIT Da'!AQ31+'SAR Da'!AQ31+'URQ Da'!AQ31+'ROC Da'!AQ31+'SM Da'!AQ31+'BN Da'!AQ31+'BS Da'!AQ31+'TDC Da'!AQ31</f>
        <v>341</v>
      </c>
      <c r="AR31" s="81">
        <f>+'MIT Da'!AR31+'SAR Da'!AR31+'URQ Da'!AR31+'ROC Da'!AR31+'SM Da'!AR31+'BN Da'!AR31+'BS Da'!AR31+'TDC Da'!AR31</f>
        <v>39</v>
      </c>
      <c r="AS31" s="81">
        <f>+SUM(RED_InfraMR[[#This Row],[B.02.1 - Parque de Coches Eléctricos Motrices]:[B.02.3 - Parque de Coches Eléctricos Motrices Tipo R]])</f>
        <v>976</v>
      </c>
      <c r="AT31" s="81">
        <f>+'MIT Da'!AT31+'SAR Da'!AT31+'URQ Da'!AT31+'ROC Da'!AT31+'SM Da'!AT31+'BN Da'!AT31+'BS Da'!AT31+'TDC Da'!AT31</f>
        <v>0</v>
      </c>
      <c r="AU31" s="81">
        <f>+'MIT Da'!AU31+'SAR Da'!AU31+'URQ Da'!AU31+'ROC Da'!AU31+'SM Da'!AU31+'BN Da'!AU31+'BS Da'!AU31+'TDC Da'!AU31</f>
        <v>6</v>
      </c>
      <c r="AV31" s="81">
        <f>+'MIT Da'!AV31+'SAR Da'!AV31+'URQ Da'!AV31+'ROC Da'!AV31+'SM Da'!AV31+'BN Da'!AV31+'BS Da'!AV31+'TDC Da'!AV31</f>
        <v>10</v>
      </c>
      <c r="AW31" s="81">
        <f>+SUM(RED_InfraMR[[#This Row],[B.03.1 - Parque de Coches Motores Motrices Remolcados]:[B.03.3 - Parque de Coches Motores Motrices Cabina]])</f>
        <v>16</v>
      </c>
      <c r="AX31" s="81">
        <f>+'MIT Da'!AX31+'SAR Da'!AX31+'URQ Da'!AX31+'ROC Da'!AX31+'SM Da'!AX31+'BN Da'!AX31+'BS Da'!AX31+'TDC Da'!AX31</f>
        <v>427</v>
      </c>
      <c r="AY31" s="81">
        <f>+'MIT Da'!AY31+'SAR Da'!AY31+'URQ Da'!AY31+'ROC Da'!AY31+'SM Da'!AY31+'BN Da'!AY31+'BS Da'!AY31+'TDC Da'!AY31</f>
        <v>165</v>
      </c>
      <c r="AZ31" s="81">
        <f>+'MIT Da'!AZ31+'SAR Da'!AZ31+'URQ Da'!AZ31+'ROC Da'!AZ31+'SM Da'!AZ31+'BN Da'!AZ31+'BS Da'!AZ31+'TDC Da'!AZ31</f>
        <v>15</v>
      </c>
      <c r="BA31" s="81">
        <f>+'MIT Da'!BA31+'SAR Da'!BA31+'URQ Da'!BA31+'ROC Da'!BA31+'SM Da'!BA31+'BN Da'!BA31+'BS Da'!BA31+'TDC Da'!BA31</f>
        <v>150</v>
      </c>
      <c r="BB31" s="81">
        <f>+'MIT Da'!BB31+'SAR Da'!BB31+'URQ Da'!BB31+'ROC Da'!BB31+'SM Da'!BB31+'BN Da'!BB31+'BS Da'!BB31+'TDC Da'!BB31</f>
        <v>0</v>
      </c>
      <c r="BC31" s="81">
        <f>+SUM(RED_InfraMR[[#This Row],[B.04.1 - Parque de Coches Remolcados Clase Unica]:[B.04.5 - Parque de Coches Remolcados para Servicios Especiales (Cartoneros)]])</f>
        <v>757</v>
      </c>
      <c r="BD31" s="81">
        <f>+'MIT Da'!BD31+'SAR Da'!BD31+'URQ Da'!BD31+'ROC Da'!BD31+'SM Da'!BD31+'BN Da'!BD31+'BS Da'!BD31+'TDC Da'!BD31</f>
        <v>12</v>
      </c>
      <c r="BE31" s="81">
        <f>+'MIT Da'!BE31+'SAR Da'!BE31+'URQ Da'!BE31+'ROC Da'!BE31+'SM Da'!BE31+'BN Da'!BE31+'BS Da'!BE31+'TDC Da'!BE31</f>
        <v>94</v>
      </c>
      <c r="BF31" s="16"/>
    </row>
    <row r="32" spans="1:58">
      <c r="A32" s="1">
        <v>1995</v>
      </c>
      <c r="B32" s="1" t="s">
        <v>121</v>
      </c>
      <c r="C32" s="12">
        <f>+'MIT Da'!C32+'SAR Da'!C32+'URQ Da'!C32+'ROC Da'!C32+'SM Da'!C32+'BN Da'!C32+'BS Da'!C32+'TDC Da'!C32</f>
        <v>147.21299999999999</v>
      </c>
      <c r="D32" s="12">
        <f>+'MIT Da'!D32+'SAR Da'!D32+'URQ Da'!D32+'ROC Da'!D32+'SM Da'!D32+'BN Da'!D32+'BS Da'!D32+'TDC Da'!D32</f>
        <v>444.30600000000004</v>
      </c>
      <c r="E32" s="12">
        <f>+'MIT Da'!E32+'SAR Da'!E32+'URQ Da'!E32+'ROC Da'!E32+'SM Da'!E32+'BN Da'!E32+'BS Da'!E32+'TDC Da'!E32</f>
        <v>0</v>
      </c>
      <c r="F32" s="12">
        <f>+'MIT Da'!F32+'SAR Da'!F32+'URQ Da'!F32+'ROC Da'!F32+'SM Da'!F32+'BN Da'!F32+'BS Da'!F32+'TDC Da'!F32</f>
        <v>176.17364000000001</v>
      </c>
      <c r="G32" s="12">
        <f>+'MIT Da'!G32+'SAR Da'!G32+'URQ Da'!G32+'ROC Da'!G32+'SM Da'!G32+'BN Da'!G32+'BS Da'!G32+'TDC Da'!G32</f>
        <v>767.69263999999998</v>
      </c>
      <c r="H32" s="12">
        <f>+'MIT Da'!H32+'SAR Da'!H32+'URQ Da'!H32+'ROC Da'!H32+'SM Da'!H32+'BN Da'!H32+'BS Da'!H32+'TDC Da'!H32</f>
        <v>767.69263999999998</v>
      </c>
      <c r="I32" s="12">
        <f>+'MIT Da'!I32+'SAR Da'!I32+'URQ Da'!I32+'ROC Da'!I32+'SM Da'!I32+'BN Da'!I32+'BS Da'!I32+'TDC Da'!I32</f>
        <v>972.2581100000001</v>
      </c>
      <c r="J32" s="12">
        <f>+'MIT Da'!J32+'SAR Da'!J32+'URQ Da'!J32+'ROC Da'!J32+'SM Da'!J32+'BN Da'!J32+'BS Da'!J32+'TDC Da'!J32</f>
        <v>1060.415</v>
      </c>
      <c r="K32" s="12">
        <f>+'MIT Da'!K32+'SAR Da'!K32+'URQ Da'!K32+'ROC Da'!K32+'SM Da'!K32+'BN Da'!K32+'BS Da'!K32+'TDC Da'!K32</f>
        <v>54.516999999999996</v>
      </c>
      <c r="L32" s="12">
        <f>+'MIT Da'!L32+'SAR Da'!L32+'URQ Da'!L32+'ROC Da'!L32+'SM Da'!L32+'BN Da'!L32+'BS Da'!L32+'TDC Da'!L32</f>
        <v>379.49300000000005</v>
      </c>
      <c r="M32" s="12">
        <f>+'MIT Da'!M32+'SAR Da'!M32+'URQ Da'!M32+'ROC Da'!M32+'SM Da'!M32+'BN Da'!M32+'BS Da'!M32+'TDC Da'!M32</f>
        <v>21.314999999999998</v>
      </c>
      <c r="N32" s="12">
        <f>+'MIT Da'!N32+'SAR Da'!N32+'URQ Da'!N32+'ROC Da'!N32+'SM Da'!N32+'BN Da'!N32+'BS Da'!N32+'TDC Da'!N32</f>
        <v>1439.9079999999999</v>
      </c>
      <c r="O32" s="12">
        <f>+'MIT Da'!O32+'SAR Da'!O32+'URQ Da'!O32+'ROC Da'!O32+'SM Da'!O32+'BN Da'!O32+'BS Da'!O32+'TDC Da'!O32</f>
        <v>1439.9079999999999</v>
      </c>
      <c r="P32" s="81">
        <f>+'MIT Da'!P32+'SAR Da'!P32+'URQ Da'!P32+'ROC Da'!P32+'SM Da'!P32+'BN Da'!P32+'BS Da'!P32+'TDC Da'!P32</f>
        <v>205</v>
      </c>
      <c r="Q32" s="81">
        <f>+'MIT Da'!Q32+'SAR Da'!Q32+'URQ Da'!Q32+'ROC Da'!Q32+'SM Da'!Q32+'BN Da'!Q32+'BS Da'!Q32+'TDC Da'!Q32</f>
        <v>56</v>
      </c>
      <c r="R32" s="81">
        <f>+'MIT Da'!R32+'SAR Da'!R32+'URQ Da'!R32+'ROC Da'!R32+'SM Da'!R32+'BN Da'!R32+'BS Da'!R32+'TDC Da'!R32</f>
        <v>10</v>
      </c>
      <c r="S32" s="81">
        <f>+'MIT Da'!S32+'SAR Da'!S32+'URQ Da'!S32+'ROC Da'!S32+'SM Da'!S32+'BN Da'!S32+'BS Da'!S32+'TDC Da'!S32</f>
        <v>271</v>
      </c>
      <c r="T32" s="81">
        <f>+'MIT Da'!T32+'SAR Da'!T32+'URQ Da'!T32+'ROC Da'!T32+'SM Da'!T32+'BN Da'!T32+'BS Da'!T32+'TDC Da'!T32</f>
        <v>137</v>
      </c>
      <c r="U32" s="81">
        <f>+'MIT Da'!U32+'SAR Da'!U32+'URQ Da'!U32+'ROC Da'!U32+'SM Da'!U32+'BN Da'!U32+'BS Da'!U32+'TDC Da'!U32</f>
        <v>429</v>
      </c>
      <c r="V32" s="81">
        <f>+'MIT Da'!V32+'SAR Da'!V32+'URQ Da'!V32+'ROC Da'!V32+'SM Da'!V32+'BN Da'!V32+'BS Da'!V32+'TDC Da'!V32</f>
        <v>15</v>
      </c>
      <c r="W32" s="81">
        <f>+'MIT Da'!W32+'SAR Da'!W32+'URQ Da'!W32+'ROC Da'!W32+'SM Da'!W32+'BN Da'!W32+'BS Da'!W32+'TDC Da'!W32</f>
        <v>110</v>
      </c>
      <c r="X32" s="81">
        <f>+'MIT Da'!X32+'SAR Da'!X32+'URQ Da'!X32+'ROC Da'!X32+'SM Da'!X32+'BN Da'!X32+'BS Da'!X32+'TDC Da'!X32</f>
        <v>4</v>
      </c>
      <c r="Y32" s="81">
        <f>+'MIT Da'!Y32+'SAR Da'!Y32+'URQ Da'!Y32+'ROC Da'!Y32+'SM Da'!Y32+'BN Da'!Y32+'BS Da'!Y32+'TDC Da'!Y32</f>
        <v>695</v>
      </c>
      <c r="Z32" s="81">
        <f>+'MIT Da'!Z32+'SAR Da'!Z32+'URQ Da'!Z32+'ROC Da'!Z32+'SM Da'!Z32+'BN Da'!Z32+'BS Da'!Z32+'TDC Da'!Z32</f>
        <v>152</v>
      </c>
      <c r="AA32" s="81">
        <f>+'MIT Da'!AA32+'SAR Da'!AA32+'URQ Da'!AA32+'ROC Da'!AA32+'SM Da'!AA32+'BN Da'!AA32+'BS Da'!AA32+'TDC Da'!AA32</f>
        <v>99</v>
      </c>
      <c r="AB32" s="81">
        <f>+'MIT Da'!AB32+'SAR Da'!AB32+'URQ Da'!AB32+'ROC Da'!AB32+'SM Da'!AB32+'BN Da'!AB32+'BS Da'!AB32+'TDC Da'!AB32</f>
        <v>695</v>
      </c>
      <c r="AC32" s="81">
        <f>+'MIT Da'!AC32+'SAR Da'!AC32+'URQ Da'!AC32+'ROC Da'!AC32+'SM Da'!AC32+'BN Da'!AC32+'BS Da'!AC32+'TDC Da'!AC32</f>
        <v>946</v>
      </c>
      <c r="AD32" s="81">
        <f>+'MIT Da'!AD32+'SAR Da'!AD32+'URQ Da'!AD32+'ROC Da'!AD32+'SM Da'!AD32+'BN Da'!AD32+'BS Da'!AD32+'TDC Da'!AD32</f>
        <v>54</v>
      </c>
      <c r="AE32" s="81">
        <f>+'MIT Da'!AE32+'SAR Da'!AE32+'URQ Da'!AE32+'ROC Da'!AE32+'SM Da'!AE32+'BN Da'!AE32+'BS Da'!AE32+'TDC Da'!AE32</f>
        <v>92</v>
      </c>
      <c r="AF32" s="81">
        <f>+'MIT Da'!AF32+'SAR Da'!AF32+'URQ Da'!AF32+'ROC Da'!AF32+'SM Da'!AF32+'BN Da'!AF32+'BS Da'!AF32+'TDC Da'!AF32</f>
        <v>416</v>
      </c>
      <c r="AG32" s="81">
        <f>+'MIT Da'!AG32+'SAR Da'!AG32+'URQ Da'!AG32+'ROC Da'!AG32+'SM Da'!AG32+'BN Da'!AG32+'BS Da'!AG32+'TDC Da'!AG32</f>
        <v>562</v>
      </c>
      <c r="AH32" s="12">
        <f>+'MIT Da'!AH32+'SAR Da'!AH32+'URQ Da'!AH32+'ROC Da'!AH32+'SM Da'!AH32+'BN Da'!AH32+'BS Da'!AH32+'TDC Da'!AH32</f>
        <v>272.89499999999998</v>
      </c>
      <c r="AI32" s="12">
        <f>+'MIT Da'!AI32+'SAR Da'!AI32+'URQ Da'!AI32+'ROC Da'!AI32+'SM Da'!AI32+'BN Da'!AI32+'BS Da'!AI32+'TDC Da'!AI32</f>
        <v>9.032</v>
      </c>
      <c r="AJ32" s="12">
        <f>+'MIT Da'!AJ32+'SAR Da'!AJ32+'URQ Da'!AJ32+'ROC Da'!AJ32+'SM Da'!AJ32+'BN Da'!AJ32+'BS Da'!AJ32+'TDC Da'!AJ32</f>
        <v>498.71500000000003</v>
      </c>
      <c r="AK32" s="12">
        <f>+'MIT Da'!AK32+'SAR Da'!AK32+'URQ Da'!AK32+'ROC Da'!AK32+'SM Da'!AK32+'BN Da'!AK32+'BS Da'!AK32+'TDC Da'!AK32</f>
        <v>780.64199999999983</v>
      </c>
      <c r="AL32" s="81">
        <f>+'MIT Da'!AL32+'SAR Da'!AL32+'URQ Da'!AL32+'ROC Da'!AL32+'SM Da'!AL32+'BN Da'!AL32+'BS Da'!AL32+'TDC Da'!AL32</f>
        <v>9</v>
      </c>
      <c r="AM32" s="81">
        <f>+'MIT Da'!AM32+'SAR Da'!AM32+'URQ Da'!AM32+'ROC Da'!AM32+'SM Da'!AM32+'BN Da'!AM32+'BS Da'!AM32+'TDC Da'!AM32</f>
        <v>57</v>
      </c>
      <c r="AN32" s="81">
        <f>+'MIT Da'!AN32+'SAR Da'!AN32+'URQ Da'!AN32+'ROC Da'!AN32+'SM Da'!AN32+'BN Da'!AN32+'BS Da'!AN32+'TDC Da'!AN32</f>
        <v>82</v>
      </c>
      <c r="AO32" s="81">
        <f>+'MIT Da'!AO32+'SAR Da'!AO32+'URQ Da'!AO32+'ROC Da'!AO32+'SM Da'!AO32+'BN Da'!AO32+'BS Da'!AO32+'TDC Da'!AO32</f>
        <v>148</v>
      </c>
      <c r="AP32" s="81">
        <f>+'MIT Da'!AP32+'SAR Da'!AP32+'URQ Da'!AP32+'ROC Da'!AP32+'SM Da'!AP32+'BN Da'!AP32+'BS Da'!AP32+'TDC Da'!AP32</f>
        <v>596</v>
      </c>
      <c r="AQ32" s="81">
        <f>+'MIT Da'!AQ32+'SAR Da'!AQ32+'URQ Da'!AQ32+'ROC Da'!AQ32+'SM Da'!AQ32+'BN Da'!AQ32+'BS Da'!AQ32+'TDC Da'!AQ32</f>
        <v>341</v>
      </c>
      <c r="AR32" s="81">
        <f>+'MIT Da'!AR32+'SAR Da'!AR32+'URQ Da'!AR32+'ROC Da'!AR32+'SM Da'!AR32+'BN Da'!AR32+'BS Da'!AR32+'TDC Da'!AR32</f>
        <v>39</v>
      </c>
      <c r="AS32" s="81">
        <f>+SUM(RED_InfraMR[[#This Row],[B.02.1 - Parque de Coches Eléctricos Motrices]:[B.02.3 - Parque de Coches Eléctricos Motrices Tipo R]])</f>
        <v>976</v>
      </c>
      <c r="AT32" s="81">
        <f>+'MIT Da'!AT32+'SAR Da'!AT32+'URQ Da'!AT32+'ROC Da'!AT32+'SM Da'!AT32+'BN Da'!AT32+'BS Da'!AT32+'TDC Da'!AT32</f>
        <v>0</v>
      </c>
      <c r="AU32" s="81">
        <f>+'MIT Da'!AU32+'SAR Da'!AU32+'URQ Da'!AU32+'ROC Da'!AU32+'SM Da'!AU32+'BN Da'!AU32+'BS Da'!AU32+'TDC Da'!AU32</f>
        <v>6</v>
      </c>
      <c r="AV32" s="81">
        <f>+'MIT Da'!AV32+'SAR Da'!AV32+'URQ Da'!AV32+'ROC Da'!AV32+'SM Da'!AV32+'BN Da'!AV32+'BS Da'!AV32+'TDC Da'!AV32</f>
        <v>10</v>
      </c>
      <c r="AW32" s="81">
        <f>+SUM(RED_InfraMR[[#This Row],[B.03.1 - Parque de Coches Motores Motrices Remolcados]:[B.03.3 - Parque de Coches Motores Motrices Cabina]])</f>
        <v>16</v>
      </c>
      <c r="AX32" s="81">
        <f>+'MIT Da'!AX32+'SAR Da'!AX32+'URQ Da'!AX32+'ROC Da'!AX32+'SM Da'!AX32+'BN Da'!AX32+'BS Da'!AX32+'TDC Da'!AX32</f>
        <v>427</v>
      </c>
      <c r="AY32" s="81">
        <f>+'MIT Da'!AY32+'SAR Da'!AY32+'URQ Da'!AY32+'ROC Da'!AY32+'SM Da'!AY32+'BN Da'!AY32+'BS Da'!AY32+'TDC Da'!AY32</f>
        <v>165</v>
      </c>
      <c r="AZ32" s="81">
        <f>+'MIT Da'!AZ32+'SAR Da'!AZ32+'URQ Da'!AZ32+'ROC Da'!AZ32+'SM Da'!AZ32+'BN Da'!AZ32+'BS Da'!AZ32+'TDC Da'!AZ32</f>
        <v>15</v>
      </c>
      <c r="BA32" s="81">
        <f>+'MIT Da'!BA32+'SAR Da'!BA32+'URQ Da'!BA32+'ROC Da'!BA32+'SM Da'!BA32+'BN Da'!BA32+'BS Da'!BA32+'TDC Da'!BA32</f>
        <v>150</v>
      </c>
      <c r="BB32" s="81">
        <f>+'MIT Da'!BB32+'SAR Da'!BB32+'URQ Da'!BB32+'ROC Da'!BB32+'SM Da'!BB32+'BN Da'!BB32+'BS Da'!BB32+'TDC Da'!BB32</f>
        <v>0</v>
      </c>
      <c r="BC32" s="81">
        <f>+SUM(RED_InfraMR[[#This Row],[B.04.1 - Parque de Coches Remolcados Clase Unica]:[B.04.5 - Parque de Coches Remolcados para Servicios Especiales (Cartoneros)]])</f>
        <v>757</v>
      </c>
      <c r="BD32" s="81">
        <f>+'MIT Da'!BD32+'SAR Da'!BD32+'URQ Da'!BD32+'ROC Da'!BD32+'SM Da'!BD32+'BN Da'!BD32+'BS Da'!BD32+'TDC Da'!BD32</f>
        <v>12</v>
      </c>
      <c r="BE32" s="81">
        <f>+'MIT Da'!BE32+'SAR Da'!BE32+'URQ Da'!BE32+'ROC Da'!BE32+'SM Da'!BE32+'BN Da'!BE32+'BS Da'!BE32+'TDC Da'!BE32</f>
        <v>94</v>
      </c>
      <c r="BF32" s="16"/>
    </row>
    <row r="33" spans="1:58">
      <c r="A33" s="1">
        <v>1995</v>
      </c>
      <c r="B33" s="1" t="s">
        <v>122</v>
      </c>
      <c r="C33" s="12">
        <f>+'MIT Da'!C33+'SAR Da'!C33+'URQ Da'!C33+'ROC Da'!C33+'SM Da'!C33+'BN Da'!C33+'BS Da'!C33+'TDC Da'!C33</f>
        <v>147.21299999999999</v>
      </c>
      <c r="D33" s="12">
        <f>+'MIT Da'!D33+'SAR Da'!D33+'URQ Da'!D33+'ROC Da'!D33+'SM Da'!D33+'BN Da'!D33+'BS Da'!D33+'TDC Da'!D33</f>
        <v>444.30600000000004</v>
      </c>
      <c r="E33" s="12">
        <f>+'MIT Da'!E33+'SAR Da'!E33+'URQ Da'!E33+'ROC Da'!E33+'SM Da'!E33+'BN Da'!E33+'BS Da'!E33+'TDC Da'!E33</f>
        <v>0</v>
      </c>
      <c r="F33" s="12">
        <f>+'MIT Da'!F33+'SAR Da'!F33+'URQ Da'!F33+'ROC Da'!F33+'SM Da'!F33+'BN Da'!F33+'BS Da'!F33+'TDC Da'!F33</f>
        <v>176.17364000000001</v>
      </c>
      <c r="G33" s="12">
        <f>+'MIT Da'!G33+'SAR Da'!G33+'URQ Da'!G33+'ROC Da'!G33+'SM Da'!G33+'BN Da'!G33+'BS Da'!G33+'TDC Da'!G33</f>
        <v>767.69263999999998</v>
      </c>
      <c r="H33" s="12">
        <f>+'MIT Da'!H33+'SAR Da'!H33+'URQ Da'!H33+'ROC Da'!H33+'SM Da'!H33+'BN Da'!H33+'BS Da'!H33+'TDC Da'!H33</f>
        <v>767.69263999999998</v>
      </c>
      <c r="I33" s="12">
        <f>+'MIT Da'!I33+'SAR Da'!I33+'URQ Da'!I33+'ROC Da'!I33+'SM Da'!I33+'BN Da'!I33+'BS Da'!I33+'TDC Da'!I33</f>
        <v>972.2581100000001</v>
      </c>
      <c r="J33" s="12">
        <f>+'MIT Da'!J33+'SAR Da'!J33+'URQ Da'!J33+'ROC Da'!J33+'SM Da'!J33+'BN Da'!J33+'BS Da'!J33+'TDC Da'!J33</f>
        <v>1060.415</v>
      </c>
      <c r="K33" s="12">
        <f>+'MIT Da'!K33+'SAR Da'!K33+'URQ Da'!K33+'ROC Da'!K33+'SM Da'!K33+'BN Da'!K33+'BS Da'!K33+'TDC Da'!K33</f>
        <v>54.516999999999996</v>
      </c>
      <c r="L33" s="12">
        <f>+'MIT Da'!L33+'SAR Da'!L33+'URQ Da'!L33+'ROC Da'!L33+'SM Da'!L33+'BN Da'!L33+'BS Da'!L33+'TDC Da'!L33</f>
        <v>379.49300000000005</v>
      </c>
      <c r="M33" s="12">
        <f>+'MIT Da'!M33+'SAR Da'!M33+'URQ Da'!M33+'ROC Da'!M33+'SM Da'!M33+'BN Da'!M33+'BS Da'!M33+'TDC Da'!M33</f>
        <v>21.314999999999998</v>
      </c>
      <c r="N33" s="12">
        <f>+'MIT Da'!N33+'SAR Da'!N33+'URQ Da'!N33+'ROC Da'!N33+'SM Da'!N33+'BN Da'!N33+'BS Da'!N33+'TDC Da'!N33</f>
        <v>1439.9079999999999</v>
      </c>
      <c r="O33" s="12">
        <f>+'MIT Da'!O33+'SAR Da'!O33+'URQ Da'!O33+'ROC Da'!O33+'SM Da'!O33+'BN Da'!O33+'BS Da'!O33+'TDC Da'!O33</f>
        <v>1439.9079999999999</v>
      </c>
      <c r="P33" s="81">
        <f>+'MIT Da'!P33+'SAR Da'!P33+'URQ Da'!P33+'ROC Da'!P33+'SM Da'!P33+'BN Da'!P33+'BS Da'!P33+'TDC Da'!P33</f>
        <v>205</v>
      </c>
      <c r="Q33" s="81">
        <f>+'MIT Da'!Q33+'SAR Da'!Q33+'URQ Da'!Q33+'ROC Da'!Q33+'SM Da'!Q33+'BN Da'!Q33+'BS Da'!Q33+'TDC Da'!Q33</f>
        <v>56</v>
      </c>
      <c r="R33" s="81">
        <f>+'MIT Da'!R33+'SAR Da'!R33+'URQ Da'!R33+'ROC Da'!R33+'SM Da'!R33+'BN Da'!R33+'BS Da'!R33+'TDC Da'!R33</f>
        <v>10</v>
      </c>
      <c r="S33" s="81">
        <f>+'MIT Da'!S33+'SAR Da'!S33+'URQ Da'!S33+'ROC Da'!S33+'SM Da'!S33+'BN Da'!S33+'BS Da'!S33+'TDC Da'!S33</f>
        <v>271</v>
      </c>
      <c r="T33" s="81">
        <f>+'MIT Da'!T33+'SAR Da'!T33+'URQ Da'!T33+'ROC Da'!T33+'SM Da'!T33+'BN Da'!T33+'BS Da'!T33+'TDC Da'!T33</f>
        <v>137</v>
      </c>
      <c r="U33" s="81">
        <f>+'MIT Da'!U33+'SAR Da'!U33+'URQ Da'!U33+'ROC Da'!U33+'SM Da'!U33+'BN Da'!U33+'BS Da'!U33+'TDC Da'!U33</f>
        <v>429</v>
      </c>
      <c r="V33" s="81">
        <f>+'MIT Da'!V33+'SAR Da'!V33+'URQ Da'!V33+'ROC Da'!V33+'SM Da'!V33+'BN Da'!V33+'BS Da'!V33+'TDC Da'!V33</f>
        <v>15</v>
      </c>
      <c r="W33" s="81">
        <f>+'MIT Da'!W33+'SAR Da'!W33+'URQ Da'!W33+'ROC Da'!W33+'SM Da'!W33+'BN Da'!W33+'BS Da'!W33+'TDC Da'!W33</f>
        <v>110</v>
      </c>
      <c r="X33" s="81">
        <f>+'MIT Da'!X33+'SAR Da'!X33+'URQ Da'!X33+'ROC Da'!X33+'SM Da'!X33+'BN Da'!X33+'BS Da'!X33+'TDC Da'!X33</f>
        <v>4</v>
      </c>
      <c r="Y33" s="81">
        <f>+'MIT Da'!Y33+'SAR Da'!Y33+'URQ Da'!Y33+'ROC Da'!Y33+'SM Da'!Y33+'BN Da'!Y33+'BS Da'!Y33+'TDC Da'!Y33</f>
        <v>695</v>
      </c>
      <c r="Z33" s="81">
        <f>+'MIT Da'!Z33+'SAR Da'!Z33+'URQ Da'!Z33+'ROC Da'!Z33+'SM Da'!Z33+'BN Da'!Z33+'BS Da'!Z33+'TDC Da'!Z33</f>
        <v>152</v>
      </c>
      <c r="AA33" s="81">
        <f>+'MIT Da'!AA33+'SAR Da'!AA33+'URQ Da'!AA33+'ROC Da'!AA33+'SM Da'!AA33+'BN Da'!AA33+'BS Da'!AA33+'TDC Da'!AA33</f>
        <v>99</v>
      </c>
      <c r="AB33" s="81">
        <f>+'MIT Da'!AB33+'SAR Da'!AB33+'URQ Da'!AB33+'ROC Da'!AB33+'SM Da'!AB33+'BN Da'!AB33+'BS Da'!AB33+'TDC Da'!AB33</f>
        <v>695</v>
      </c>
      <c r="AC33" s="81">
        <f>+'MIT Da'!AC33+'SAR Da'!AC33+'URQ Da'!AC33+'ROC Da'!AC33+'SM Da'!AC33+'BN Da'!AC33+'BS Da'!AC33+'TDC Da'!AC33</f>
        <v>946</v>
      </c>
      <c r="AD33" s="81">
        <f>+'MIT Da'!AD33+'SAR Da'!AD33+'URQ Da'!AD33+'ROC Da'!AD33+'SM Da'!AD33+'BN Da'!AD33+'BS Da'!AD33+'TDC Da'!AD33</f>
        <v>54</v>
      </c>
      <c r="AE33" s="81">
        <f>+'MIT Da'!AE33+'SAR Da'!AE33+'URQ Da'!AE33+'ROC Da'!AE33+'SM Da'!AE33+'BN Da'!AE33+'BS Da'!AE33+'TDC Da'!AE33</f>
        <v>92</v>
      </c>
      <c r="AF33" s="81">
        <f>+'MIT Da'!AF33+'SAR Da'!AF33+'URQ Da'!AF33+'ROC Da'!AF33+'SM Da'!AF33+'BN Da'!AF33+'BS Da'!AF33+'TDC Da'!AF33</f>
        <v>416</v>
      </c>
      <c r="AG33" s="81">
        <f>+'MIT Da'!AG33+'SAR Da'!AG33+'URQ Da'!AG33+'ROC Da'!AG33+'SM Da'!AG33+'BN Da'!AG33+'BS Da'!AG33+'TDC Da'!AG33</f>
        <v>562</v>
      </c>
      <c r="AH33" s="12">
        <f>+'MIT Da'!AH33+'SAR Da'!AH33+'URQ Da'!AH33+'ROC Da'!AH33+'SM Da'!AH33+'BN Da'!AH33+'BS Da'!AH33+'TDC Da'!AH33</f>
        <v>272.89499999999998</v>
      </c>
      <c r="AI33" s="12">
        <f>+'MIT Da'!AI33+'SAR Da'!AI33+'URQ Da'!AI33+'ROC Da'!AI33+'SM Da'!AI33+'BN Da'!AI33+'BS Da'!AI33+'TDC Da'!AI33</f>
        <v>9.032</v>
      </c>
      <c r="AJ33" s="12">
        <f>+'MIT Da'!AJ33+'SAR Da'!AJ33+'URQ Da'!AJ33+'ROC Da'!AJ33+'SM Da'!AJ33+'BN Da'!AJ33+'BS Da'!AJ33+'TDC Da'!AJ33</f>
        <v>498.71500000000003</v>
      </c>
      <c r="AK33" s="12">
        <f>+'MIT Da'!AK33+'SAR Da'!AK33+'URQ Da'!AK33+'ROC Da'!AK33+'SM Da'!AK33+'BN Da'!AK33+'BS Da'!AK33+'TDC Da'!AK33</f>
        <v>780.64199999999983</v>
      </c>
      <c r="AL33" s="81">
        <f>+'MIT Da'!AL33+'SAR Da'!AL33+'URQ Da'!AL33+'ROC Da'!AL33+'SM Da'!AL33+'BN Da'!AL33+'BS Da'!AL33+'TDC Da'!AL33</f>
        <v>9</v>
      </c>
      <c r="AM33" s="81">
        <f>+'MIT Da'!AM33+'SAR Da'!AM33+'URQ Da'!AM33+'ROC Da'!AM33+'SM Da'!AM33+'BN Da'!AM33+'BS Da'!AM33+'TDC Da'!AM33</f>
        <v>57</v>
      </c>
      <c r="AN33" s="81">
        <f>+'MIT Da'!AN33+'SAR Da'!AN33+'URQ Da'!AN33+'ROC Da'!AN33+'SM Da'!AN33+'BN Da'!AN33+'BS Da'!AN33+'TDC Da'!AN33</f>
        <v>82</v>
      </c>
      <c r="AO33" s="81">
        <f>+'MIT Da'!AO33+'SAR Da'!AO33+'URQ Da'!AO33+'ROC Da'!AO33+'SM Da'!AO33+'BN Da'!AO33+'BS Da'!AO33+'TDC Da'!AO33</f>
        <v>148</v>
      </c>
      <c r="AP33" s="81">
        <f>+'MIT Da'!AP33+'SAR Da'!AP33+'URQ Da'!AP33+'ROC Da'!AP33+'SM Da'!AP33+'BN Da'!AP33+'BS Da'!AP33+'TDC Da'!AP33</f>
        <v>596</v>
      </c>
      <c r="AQ33" s="81">
        <f>+'MIT Da'!AQ33+'SAR Da'!AQ33+'URQ Da'!AQ33+'ROC Da'!AQ33+'SM Da'!AQ33+'BN Da'!AQ33+'BS Da'!AQ33+'TDC Da'!AQ33</f>
        <v>341</v>
      </c>
      <c r="AR33" s="81">
        <f>+'MIT Da'!AR33+'SAR Da'!AR33+'URQ Da'!AR33+'ROC Da'!AR33+'SM Da'!AR33+'BN Da'!AR33+'BS Da'!AR33+'TDC Da'!AR33</f>
        <v>39</v>
      </c>
      <c r="AS33" s="81">
        <f>+SUM(RED_InfraMR[[#This Row],[B.02.1 - Parque de Coches Eléctricos Motrices]:[B.02.3 - Parque de Coches Eléctricos Motrices Tipo R]])</f>
        <v>976</v>
      </c>
      <c r="AT33" s="81">
        <f>+'MIT Da'!AT33+'SAR Da'!AT33+'URQ Da'!AT33+'ROC Da'!AT33+'SM Da'!AT33+'BN Da'!AT33+'BS Da'!AT33+'TDC Da'!AT33</f>
        <v>0</v>
      </c>
      <c r="AU33" s="81">
        <f>+'MIT Da'!AU33+'SAR Da'!AU33+'URQ Da'!AU33+'ROC Da'!AU33+'SM Da'!AU33+'BN Da'!AU33+'BS Da'!AU33+'TDC Da'!AU33</f>
        <v>6</v>
      </c>
      <c r="AV33" s="81">
        <f>+'MIT Da'!AV33+'SAR Da'!AV33+'URQ Da'!AV33+'ROC Da'!AV33+'SM Da'!AV33+'BN Da'!AV33+'BS Da'!AV33+'TDC Da'!AV33</f>
        <v>10</v>
      </c>
      <c r="AW33" s="81">
        <f>+SUM(RED_InfraMR[[#This Row],[B.03.1 - Parque de Coches Motores Motrices Remolcados]:[B.03.3 - Parque de Coches Motores Motrices Cabina]])</f>
        <v>16</v>
      </c>
      <c r="AX33" s="81">
        <f>+'MIT Da'!AX33+'SAR Da'!AX33+'URQ Da'!AX33+'ROC Da'!AX33+'SM Da'!AX33+'BN Da'!AX33+'BS Da'!AX33+'TDC Da'!AX33</f>
        <v>427</v>
      </c>
      <c r="AY33" s="81">
        <f>+'MIT Da'!AY33+'SAR Da'!AY33+'URQ Da'!AY33+'ROC Da'!AY33+'SM Da'!AY33+'BN Da'!AY33+'BS Da'!AY33+'TDC Da'!AY33</f>
        <v>165</v>
      </c>
      <c r="AZ33" s="81">
        <f>+'MIT Da'!AZ33+'SAR Da'!AZ33+'URQ Da'!AZ33+'ROC Da'!AZ33+'SM Da'!AZ33+'BN Da'!AZ33+'BS Da'!AZ33+'TDC Da'!AZ33</f>
        <v>15</v>
      </c>
      <c r="BA33" s="81">
        <f>+'MIT Da'!BA33+'SAR Da'!BA33+'URQ Da'!BA33+'ROC Da'!BA33+'SM Da'!BA33+'BN Da'!BA33+'BS Da'!BA33+'TDC Da'!BA33</f>
        <v>150</v>
      </c>
      <c r="BB33" s="81">
        <f>+'MIT Da'!BB33+'SAR Da'!BB33+'URQ Da'!BB33+'ROC Da'!BB33+'SM Da'!BB33+'BN Da'!BB33+'BS Da'!BB33+'TDC Da'!BB33</f>
        <v>0</v>
      </c>
      <c r="BC33" s="81">
        <f>+SUM(RED_InfraMR[[#This Row],[B.04.1 - Parque de Coches Remolcados Clase Unica]:[B.04.5 - Parque de Coches Remolcados para Servicios Especiales (Cartoneros)]])</f>
        <v>757</v>
      </c>
      <c r="BD33" s="81">
        <f>+'MIT Da'!BD33+'SAR Da'!BD33+'URQ Da'!BD33+'ROC Da'!BD33+'SM Da'!BD33+'BN Da'!BD33+'BS Da'!BD33+'TDC Da'!BD33</f>
        <v>12</v>
      </c>
      <c r="BE33" s="81">
        <f>+'MIT Da'!BE33+'SAR Da'!BE33+'URQ Da'!BE33+'ROC Da'!BE33+'SM Da'!BE33+'BN Da'!BE33+'BS Da'!BE33+'TDC Da'!BE33</f>
        <v>94</v>
      </c>
      <c r="BF33" s="16"/>
    </row>
    <row r="34" spans="1:58">
      <c r="A34" s="1">
        <v>1995</v>
      </c>
      <c r="B34" s="1" t="s">
        <v>123</v>
      </c>
      <c r="C34" s="12">
        <f>+'MIT Da'!C34+'SAR Da'!C34+'URQ Da'!C34+'ROC Da'!C34+'SM Da'!C34+'BN Da'!C34+'BS Da'!C34+'TDC Da'!C34</f>
        <v>147.21299999999999</v>
      </c>
      <c r="D34" s="12">
        <f>+'MIT Da'!D34+'SAR Da'!D34+'URQ Da'!D34+'ROC Da'!D34+'SM Da'!D34+'BN Da'!D34+'BS Da'!D34+'TDC Da'!D34</f>
        <v>444.30600000000004</v>
      </c>
      <c r="E34" s="12">
        <f>+'MIT Da'!E34+'SAR Da'!E34+'URQ Da'!E34+'ROC Da'!E34+'SM Da'!E34+'BN Da'!E34+'BS Da'!E34+'TDC Da'!E34</f>
        <v>0</v>
      </c>
      <c r="F34" s="12">
        <f>+'MIT Da'!F34+'SAR Da'!F34+'URQ Da'!F34+'ROC Da'!F34+'SM Da'!F34+'BN Da'!F34+'BS Da'!F34+'TDC Da'!F34</f>
        <v>176.17364000000001</v>
      </c>
      <c r="G34" s="12">
        <f>+'MIT Da'!G34+'SAR Da'!G34+'URQ Da'!G34+'ROC Da'!G34+'SM Da'!G34+'BN Da'!G34+'BS Da'!G34+'TDC Da'!G34</f>
        <v>767.69263999999998</v>
      </c>
      <c r="H34" s="12">
        <f>+'MIT Da'!H34+'SAR Da'!H34+'URQ Da'!H34+'ROC Da'!H34+'SM Da'!H34+'BN Da'!H34+'BS Da'!H34+'TDC Da'!H34</f>
        <v>767.69263999999998</v>
      </c>
      <c r="I34" s="12">
        <f>+'MIT Da'!I34+'SAR Da'!I34+'URQ Da'!I34+'ROC Da'!I34+'SM Da'!I34+'BN Da'!I34+'BS Da'!I34+'TDC Da'!I34</f>
        <v>972.2581100000001</v>
      </c>
      <c r="J34" s="12">
        <f>+'MIT Da'!J34+'SAR Da'!J34+'URQ Da'!J34+'ROC Da'!J34+'SM Da'!J34+'BN Da'!J34+'BS Da'!J34+'TDC Da'!J34</f>
        <v>1060.415</v>
      </c>
      <c r="K34" s="12">
        <f>+'MIT Da'!K34+'SAR Da'!K34+'URQ Da'!K34+'ROC Da'!K34+'SM Da'!K34+'BN Da'!K34+'BS Da'!K34+'TDC Da'!K34</f>
        <v>54.516999999999996</v>
      </c>
      <c r="L34" s="12">
        <f>+'MIT Da'!L34+'SAR Da'!L34+'URQ Da'!L34+'ROC Da'!L34+'SM Da'!L34+'BN Da'!L34+'BS Da'!L34+'TDC Da'!L34</f>
        <v>379.49300000000005</v>
      </c>
      <c r="M34" s="12">
        <f>+'MIT Da'!M34+'SAR Da'!M34+'URQ Da'!M34+'ROC Da'!M34+'SM Da'!M34+'BN Da'!M34+'BS Da'!M34+'TDC Da'!M34</f>
        <v>21.314999999999998</v>
      </c>
      <c r="N34" s="12">
        <f>+'MIT Da'!N34+'SAR Da'!N34+'URQ Da'!N34+'ROC Da'!N34+'SM Da'!N34+'BN Da'!N34+'BS Da'!N34+'TDC Da'!N34</f>
        <v>1439.9079999999999</v>
      </c>
      <c r="O34" s="12">
        <f>+'MIT Da'!O34+'SAR Da'!O34+'URQ Da'!O34+'ROC Da'!O34+'SM Da'!O34+'BN Da'!O34+'BS Da'!O34+'TDC Da'!O34</f>
        <v>1439.9079999999999</v>
      </c>
      <c r="P34" s="81">
        <f>+'MIT Da'!P34+'SAR Da'!P34+'URQ Da'!P34+'ROC Da'!P34+'SM Da'!P34+'BN Da'!P34+'BS Da'!P34+'TDC Da'!P34</f>
        <v>205</v>
      </c>
      <c r="Q34" s="81">
        <f>+'MIT Da'!Q34+'SAR Da'!Q34+'URQ Da'!Q34+'ROC Da'!Q34+'SM Da'!Q34+'BN Da'!Q34+'BS Da'!Q34+'TDC Da'!Q34</f>
        <v>56</v>
      </c>
      <c r="R34" s="81">
        <f>+'MIT Da'!R34+'SAR Da'!R34+'URQ Da'!R34+'ROC Da'!R34+'SM Da'!R34+'BN Da'!R34+'BS Da'!R34+'TDC Da'!R34</f>
        <v>10</v>
      </c>
      <c r="S34" s="81">
        <f>+'MIT Da'!S34+'SAR Da'!S34+'URQ Da'!S34+'ROC Da'!S34+'SM Da'!S34+'BN Da'!S34+'BS Da'!S34+'TDC Da'!S34</f>
        <v>271</v>
      </c>
      <c r="T34" s="81">
        <f>+'MIT Da'!T34+'SAR Da'!T34+'URQ Da'!T34+'ROC Da'!T34+'SM Da'!T34+'BN Da'!T34+'BS Da'!T34+'TDC Da'!T34</f>
        <v>137</v>
      </c>
      <c r="U34" s="81">
        <f>+'MIT Da'!U34+'SAR Da'!U34+'URQ Da'!U34+'ROC Da'!U34+'SM Da'!U34+'BN Da'!U34+'BS Da'!U34+'TDC Da'!U34</f>
        <v>429</v>
      </c>
      <c r="V34" s="81">
        <f>+'MIT Da'!V34+'SAR Da'!V34+'URQ Da'!V34+'ROC Da'!V34+'SM Da'!V34+'BN Da'!V34+'BS Da'!V34+'TDC Da'!V34</f>
        <v>15</v>
      </c>
      <c r="W34" s="81">
        <f>+'MIT Da'!W34+'SAR Da'!W34+'URQ Da'!W34+'ROC Da'!W34+'SM Da'!W34+'BN Da'!W34+'BS Da'!W34+'TDC Da'!W34</f>
        <v>110</v>
      </c>
      <c r="X34" s="81">
        <f>+'MIT Da'!X34+'SAR Da'!X34+'URQ Da'!X34+'ROC Da'!X34+'SM Da'!X34+'BN Da'!X34+'BS Da'!X34+'TDC Da'!X34</f>
        <v>4</v>
      </c>
      <c r="Y34" s="81">
        <f>+'MIT Da'!Y34+'SAR Da'!Y34+'URQ Da'!Y34+'ROC Da'!Y34+'SM Da'!Y34+'BN Da'!Y34+'BS Da'!Y34+'TDC Da'!Y34</f>
        <v>695</v>
      </c>
      <c r="Z34" s="81">
        <f>+'MIT Da'!Z34+'SAR Da'!Z34+'URQ Da'!Z34+'ROC Da'!Z34+'SM Da'!Z34+'BN Da'!Z34+'BS Da'!Z34+'TDC Da'!Z34</f>
        <v>152</v>
      </c>
      <c r="AA34" s="81">
        <f>+'MIT Da'!AA34+'SAR Da'!AA34+'URQ Da'!AA34+'ROC Da'!AA34+'SM Da'!AA34+'BN Da'!AA34+'BS Da'!AA34+'TDC Da'!AA34</f>
        <v>99</v>
      </c>
      <c r="AB34" s="81">
        <f>+'MIT Da'!AB34+'SAR Da'!AB34+'URQ Da'!AB34+'ROC Da'!AB34+'SM Da'!AB34+'BN Da'!AB34+'BS Da'!AB34+'TDC Da'!AB34</f>
        <v>695</v>
      </c>
      <c r="AC34" s="81">
        <f>+'MIT Da'!AC34+'SAR Da'!AC34+'URQ Da'!AC34+'ROC Da'!AC34+'SM Da'!AC34+'BN Da'!AC34+'BS Da'!AC34+'TDC Da'!AC34</f>
        <v>946</v>
      </c>
      <c r="AD34" s="81">
        <f>+'MIT Da'!AD34+'SAR Da'!AD34+'URQ Da'!AD34+'ROC Da'!AD34+'SM Da'!AD34+'BN Da'!AD34+'BS Da'!AD34+'TDC Da'!AD34</f>
        <v>54</v>
      </c>
      <c r="AE34" s="81">
        <f>+'MIT Da'!AE34+'SAR Da'!AE34+'URQ Da'!AE34+'ROC Da'!AE34+'SM Da'!AE34+'BN Da'!AE34+'BS Da'!AE34+'TDC Da'!AE34</f>
        <v>92</v>
      </c>
      <c r="AF34" s="81">
        <f>+'MIT Da'!AF34+'SAR Da'!AF34+'URQ Da'!AF34+'ROC Da'!AF34+'SM Da'!AF34+'BN Da'!AF34+'BS Da'!AF34+'TDC Da'!AF34</f>
        <v>416</v>
      </c>
      <c r="AG34" s="81">
        <f>+'MIT Da'!AG34+'SAR Da'!AG34+'URQ Da'!AG34+'ROC Da'!AG34+'SM Da'!AG34+'BN Da'!AG34+'BS Da'!AG34+'TDC Da'!AG34</f>
        <v>562</v>
      </c>
      <c r="AH34" s="12">
        <f>+'MIT Da'!AH34+'SAR Da'!AH34+'URQ Da'!AH34+'ROC Da'!AH34+'SM Da'!AH34+'BN Da'!AH34+'BS Da'!AH34+'TDC Da'!AH34</f>
        <v>272.89499999999998</v>
      </c>
      <c r="AI34" s="12">
        <f>+'MIT Da'!AI34+'SAR Da'!AI34+'URQ Da'!AI34+'ROC Da'!AI34+'SM Da'!AI34+'BN Da'!AI34+'BS Da'!AI34+'TDC Da'!AI34</f>
        <v>9.032</v>
      </c>
      <c r="AJ34" s="12">
        <f>+'MIT Da'!AJ34+'SAR Da'!AJ34+'URQ Da'!AJ34+'ROC Da'!AJ34+'SM Da'!AJ34+'BN Da'!AJ34+'BS Da'!AJ34+'TDC Da'!AJ34</f>
        <v>498.71500000000003</v>
      </c>
      <c r="AK34" s="12">
        <f>+'MIT Da'!AK34+'SAR Da'!AK34+'URQ Da'!AK34+'ROC Da'!AK34+'SM Da'!AK34+'BN Da'!AK34+'BS Da'!AK34+'TDC Da'!AK34</f>
        <v>780.64199999999983</v>
      </c>
      <c r="AL34" s="81">
        <f>+'MIT Da'!AL34+'SAR Da'!AL34+'URQ Da'!AL34+'ROC Da'!AL34+'SM Da'!AL34+'BN Da'!AL34+'BS Da'!AL34+'TDC Da'!AL34</f>
        <v>9</v>
      </c>
      <c r="AM34" s="81">
        <f>+'MIT Da'!AM34+'SAR Da'!AM34+'URQ Da'!AM34+'ROC Da'!AM34+'SM Da'!AM34+'BN Da'!AM34+'BS Da'!AM34+'TDC Da'!AM34</f>
        <v>57</v>
      </c>
      <c r="AN34" s="81">
        <f>+'MIT Da'!AN34+'SAR Da'!AN34+'URQ Da'!AN34+'ROC Da'!AN34+'SM Da'!AN34+'BN Da'!AN34+'BS Da'!AN34+'TDC Da'!AN34</f>
        <v>82</v>
      </c>
      <c r="AO34" s="81">
        <f>+'MIT Da'!AO34+'SAR Da'!AO34+'URQ Da'!AO34+'ROC Da'!AO34+'SM Da'!AO34+'BN Da'!AO34+'BS Da'!AO34+'TDC Da'!AO34</f>
        <v>148</v>
      </c>
      <c r="AP34" s="81">
        <f>+'MIT Da'!AP34+'SAR Da'!AP34+'URQ Da'!AP34+'ROC Da'!AP34+'SM Da'!AP34+'BN Da'!AP34+'BS Da'!AP34+'TDC Da'!AP34</f>
        <v>596</v>
      </c>
      <c r="AQ34" s="81">
        <f>+'MIT Da'!AQ34+'SAR Da'!AQ34+'URQ Da'!AQ34+'ROC Da'!AQ34+'SM Da'!AQ34+'BN Da'!AQ34+'BS Da'!AQ34+'TDC Da'!AQ34</f>
        <v>341</v>
      </c>
      <c r="AR34" s="81">
        <f>+'MIT Da'!AR34+'SAR Da'!AR34+'URQ Da'!AR34+'ROC Da'!AR34+'SM Da'!AR34+'BN Da'!AR34+'BS Da'!AR34+'TDC Da'!AR34</f>
        <v>39</v>
      </c>
      <c r="AS34" s="81">
        <f>+SUM(RED_InfraMR[[#This Row],[B.02.1 - Parque de Coches Eléctricos Motrices]:[B.02.3 - Parque de Coches Eléctricos Motrices Tipo R]])</f>
        <v>976</v>
      </c>
      <c r="AT34" s="81">
        <f>+'MIT Da'!AT34+'SAR Da'!AT34+'URQ Da'!AT34+'ROC Da'!AT34+'SM Da'!AT34+'BN Da'!AT34+'BS Da'!AT34+'TDC Da'!AT34</f>
        <v>0</v>
      </c>
      <c r="AU34" s="81">
        <f>+'MIT Da'!AU34+'SAR Da'!AU34+'URQ Da'!AU34+'ROC Da'!AU34+'SM Da'!AU34+'BN Da'!AU34+'BS Da'!AU34+'TDC Da'!AU34</f>
        <v>6</v>
      </c>
      <c r="AV34" s="81">
        <f>+'MIT Da'!AV34+'SAR Da'!AV34+'URQ Da'!AV34+'ROC Da'!AV34+'SM Da'!AV34+'BN Da'!AV34+'BS Da'!AV34+'TDC Da'!AV34</f>
        <v>10</v>
      </c>
      <c r="AW34" s="81">
        <f>+SUM(RED_InfraMR[[#This Row],[B.03.1 - Parque de Coches Motores Motrices Remolcados]:[B.03.3 - Parque de Coches Motores Motrices Cabina]])</f>
        <v>16</v>
      </c>
      <c r="AX34" s="81">
        <f>+'MIT Da'!AX34+'SAR Da'!AX34+'URQ Da'!AX34+'ROC Da'!AX34+'SM Da'!AX34+'BN Da'!AX34+'BS Da'!AX34+'TDC Da'!AX34</f>
        <v>427</v>
      </c>
      <c r="AY34" s="81">
        <f>+'MIT Da'!AY34+'SAR Da'!AY34+'URQ Da'!AY34+'ROC Da'!AY34+'SM Da'!AY34+'BN Da'!AY34+'BS Da'!AY34+'TDC Da'!AY34</f>
        <v>165</v>
      </c>
      <c r="AZ34" s="81">
        <f>+'MIT Da'!AZ34+'SAR Da'!AZ34+'URQ Da'!AZ34+'ROC Da'!AZ34+'SM Da'!AZ34+'BN Da'!AZ34+'BS Da'!AZ34+'TDC Da'!AZ34</f>
        <v>15</v>
      </c>
      <c r="BA34" s="81">
        <f>+'MIT Da'!BA34+'SAR Da'!BA34+'URQ Da'!BA34+'ROC Da'!BA34+'SM Da'!BA34+'BN Da'!BA34+'BS Da'!BA34+'TDC Da'!BA34</f>
        <v>150</v>
      </c>
      <c r="BB34" s="81">
        <f>+'MIT Da'!BB34+'SAR Da'!BB34+'URQ Da'!BB34+'ROC Da'!BB34+'SM Da'!BB34+'BN Da'!BB34+'BS Da'!BB34+'TDC Da'!BB34</f>
        <v>0</v>
      </c>
      <c r="BC34" s="81">
        <f>+SUM(RED_InfraMR[[#This Row],[B.04.1 - Parque de Coches Remolcados Clase Unica]:[B.04.5 - Parque de Coches Remolcados para Servicios Especiales (Cartoneros)]])</f>
        <v>757</v>
      </c>
      <c r="BD34" s="81">
        <f>+'MIT Da'!BD34+'SAR Da'!BD34+'URQ Da'!BD34+'ROC Da'!BD34+'SM Da'!BD34+'BN Da'!BD34+'BS Da'!BD34+'TDC Da'!BD34</f>
        <v>12</v>
      </c>
      <c r="BE34" s="81">
        <f>+'MIT Da'!BE34+'SAR Da'!BE34+'URQ Da'!BE34+'ROC Da'!BE34+'SM Da'!BE34+'BN Da'!BE34+'BS Da'!BE34+'TDC Da'!BE34</f>
        <v>94</v>
      </c>
      <c r="BF34" s="16"/>
    </row>
    <row r="35" spans="1:58">
      <c r="A35" s="1">
        <v>1995</v>
      </c>
      <c r="B35" s="1" t="s">
        <v>124</v>
      </c>
      <c r="C35" s="12">
        <f>+'MIT Da'!C35+'SAR Da'!C35+'URQ Da'!C35+'ROC Da'!C35+'SM Da'!C35+'BN Da'!C35+'BS Da'!C35+'TDC Da'!C35</f>
        <v>147.21299999999999</v>
      </c>
      <c r="D35" s="12">
        <f>+'MIT Da'!D35+'SAR Da'!D35+'URQ Da'!D35+'ROC Da'!D35+'SM Da'!D35+'BN Da'!D35+'BS Da'!D35+'TDC Da'!D35</f>
        <v>444.30600000000004</v>
      </c>
      <c r="E35" s="12">
        <f>+'MIT Da'!E35+'SAR Da'!E35+'URQ Da'!E35+'ROC Da'!E35+'SM Da'!E35+'BN Da'!E35+'BS Da'!E35+'TDC Da'!E35</f>
        <v>0</v>
      </c>
      <c r="F35" s="12">
        <f>+'MIT Da'!F35+'SAR Da'!F35+'URQ Da'!F35+'ROC Da'!F35+'SM Da'!F35+'BN Da'!F35+'BS Da'!F35+'TDC Da'!F35</f>
        <v>176.17364000000001</v>
      </c>
      <c r="G35" s="12">
        <f>+'MIT Da'!G35+'SAR Da'!G35+'URQ Da'!G35+'ROC Da'!G35+'SM Da'!G35+'BN Da'!G35+'BS Da'!G35+'TDC Da'!G35</f>
        <v>767.69263999999998</v>
      </c>
      <c r="H35" s="12">
        <f>+'MIT Da'!H35+'SAR Da'!H35+'URQ Da'!H35+'ROC Da'!H35+'SM Da'!H35+'BN Da'!H35+'BS Da'!H35+'TDC Da'!H35</f>
        <v>767.69263999999998</v>
      </c>
      <c r="I35" s="12">
        <f>+'MIT Da'!I35+'SAR Da'!I35+'URQ Da'!I35+'ROC Da'!I35+'SM Da'!I35+'BN Da'!I35+'BS Da'!I35+'TDC Da'!I35</f>
        <v>972.2581100000001</v>
      </c>
      <c r="J35" s="12">
        <f>+'MIT Da'!J35+'SAR Da'!J35+'URQ Da'!J35+'ROC Da'!J35+'SM Da'!J35+'BN Da'!J35+'BS Da'!J35+'TDC Da'!J35</f>
        <v>1060.415</v>
      </c>
      <c r="K35" s="12">
        <f>+'MIT Da'!K35+'SAR Da'!K35+'URQ Da'!K35+'ROC Da'!K35+'SM Da'!K35+'BN Da'!K35+'BS Da'!K35+'TDC Da'!K35</f>
        <v>54.516999999999996</v>
      </c>
      <c r="L35" s="12">
        <f>+'MIT Da'!L35+'SAR Da'!L35+'URQ Da'!L35+'ROC Da'!L35+'SM Da'!L35+'BN Da'!L35+'BS Da'!L35+'TDC Da'!L35</f>
        <v>379.49300000000005</v>
      </c>
      <c r="M35" s="12">
        <f>+'MIT Da'!M35+'SAR Da'!M35+'URQ Da'!M35+'ROC Da'!M35+'SM Da'!M35+'BN Da'!M35+'BS Da'!M35+'TDC Da'!M35</f>
        <v>21.314999999999998</v>
      </c>
      <c r="N35" s="12">
        <f>+'MIT Da'!N35+'SAR Da'!N35+'URQ Da'!N35+'ROC Da'!N35+'SM Da'!N35+'BN Da'!N35+'BS Da'!N35+'TDC Da'!N35</f>
        <v>1439.9079999999999</v>
      </c>
      <c r="O35" s="12">
        <f>+'MIT Da'!O35+'SAR Da'!O35+'URQ Da'!O35+'ROC Da'!O35+'SM Da'!O35+'BN Da'!O35+'BS Da'!O35+'TDC Da'!O35</f>
        <v>1439.9079999999999</v>
      </c>
      <c r="P35" s="81">
        <f>+'MIT Da'!P35+'SAR Da'!P35+'URQ Da'!P35+'ROC Da'!P35+'SM Da'!P35+'BN Da'!P35+'BS Da'!P35+'TDC Da'!P35</f>
        <v>205</v>
      </c>
      <c r="Q35" s="81">
        <f>+'MIT Da'!Q35+'SAR Da'!Q35+'URQ Da'!Q35+'ROC Da'!Q35+'SM Da'!Q35+'BN Da'!Q35+'BS Da'!Q35+'TDC Da'!Q35</f>
        <v>56</v>
      </c>
      <c r="R35" s="81">
        <f>+'MIT Da'!R35+'SAR Da'!R35+'URQ Da'!R35+'ROC Da'!R35+'SM Da'!R35+'BN Da'!R35+'BS Da'!R35+'TDC Da'!R35</f>
        <v>10</v>
      </c>
      <c r="S35" s="81">
        <f>+'MIT Da'!S35+'SAR Da'!S35+'URQ Da'!S35+'ROC Da'!S35+'SM Da'!S35+'BN Da'!S35+'BS Da'!S35+'TDC Da'!S35</f>
        <v>271</v>
      </c>
      <c r="T35" s="81">
        <f>+'MIT Da'!T35+'SAR Da'!T35+'URQ Da'!T35+'ROC Da'!T35+'SM Da'!T35+'BN Da'!T35+'BS Da'!T35+'TDC Da'!T35</f>
        <v>137</v>
      </c>
      <c r="U35" s="81">
        <f>+'MIT Da'!U35+'SAR Da'!U35+'URQ Da'!U35+'ROC Da'!U35+'SM Da'!U35+'BN Da'!U35+'BS Da'!U35+'TDC Da'!U35</f>
        <v>429</v>
      </c>
      <c r="V35" s="81">
        <f>+'MIT Da'!V35+'SAR Da'!V35+'URQ Da'!V35+'ROC Da'!V35+'SM Da'!V35+'BN Da'!V35+'BS Da'!V35+'TDC Da'!V35</f>
        <v>15</v>
      </c>
      <c r="W35" s="81">
        <f>+'MIT Da'!W35+'SAR Da'!W35+'URQ Da'!W35+'ROC Da'!W35+'SM Da'!W35+'BN Da'!W35+'BS Da'!W35+'TDC Da'!W35</f>
        <v>110</v>
      </c>
      <c r="X35" s="81">
        <f>+'MIT Da'!X35+'SAR Da'!X35+'URQ Da'!X35+'ROC Da'!X35+'SM Da'!X35+'BN Da'!X35+'BS Da'!X35+'TDC Da'!X35</f>
        <v>4</v>
      </c>
      <c r="Y35" s="81">
        <f>+'MIT Da'!Y35+'SAR Da'!Y35+'URQ Da'!Y35+'ROC Da'!Y35+'SM Da'!Y35+'BN Da'!Y35+'BS Da'!Y35+'TDC Da'!Y35</f>
        <v>695</v>
      </c>
      <c r="Z35" s="81">
        <f>+'MIT Da'!Z35+'SAR Da'!Z35+'URQ Da'!Z35+'ROC Da'!Z35+'SM Da'!Z35+'BN Da'!Z35+'BS Da'!Z35+'TDC Da'!Z35</f>
        <v>152</v>
      </c>
      <c r="AA35" s="81">
        <f>+'MIT Da'!AA35+'SAR Da'!AA35+'URQ Da'!AA35+'ROC Da'!AA35+'SM Da'!AA35+'BN Da'!AA35+'BS Da'!AA35+'TDC Da'!AA35</f>
        <v>99</v>
      </c>
      <c r="AB35" s="81">
        <f>+'MIT Da'!AB35+'SAR Da'!AB35+'URQ Da'!AB35+'ROC Da'!AB35+'SM Da'!AB35+'BN Da'!AB35+'BS Da'!AB35+'TDC Da'!AB35</f>
        <v>695</v>
      </c>
      <c r="AC35" s="81">
        <f>+'MIT Da'!AC35+'SAR Da'!AC35+'URQ Da'!AC35+'ROC Da'!AC35+'SM Da'!AC35+'BN Da'!AC35+'BS Da'!AC35+'TDC Da'!AC35</f>
        <v>946</v>
      </c>
      <c r="AD35" s="81">
        <f>+'MIT Da'!AD35+'SAR Da'!AD35+'URQ Da'!AD35+'ROC Da'!AD35+'SM Da'!AD35+'BN Da'!AD35+'BS Da'!AD35+'TDC Da'!AD35</f>
        <v>54</v>
      </c>
      <c r="AE35" s="81">
        <f>+'MIT Da'!AE35+'SAR Da'!AE35+'URQ Da'!AE35+'ROC Da'!AE35+'SM Da'!AE35+'BN Da'!AE35+'BS Da'!AE35+'TDC Da'!AE35</f>
        <v>92</v>
      </c>
      <c r="AF35" s="81">
        <f>+'MIT Da'!AF35+'SAR Da'!AF35+'URQ Da'!AF35+'ROC Da'!AF35+'SM Da'!AF35+'BN Da'!AF35+'BS Da'!AF35+'TDC Da'!AF35</f>
        <v>416</v>
      </c>
      <c r="AG35" s="81">
        <f>+'MIT Da'!AG35+'SAR Da'!AG35+'URQ Da'!AG35+'ROC Da'!AG35+'SM Da'!AG35+'BN Da'!AG35+'BS Da'!AG35+'TDC Da'!AG35</f>
        <v>562</v>
      </c>
      <c r="AH35" s="12">
        <f>+'MIT Da'!AH35+'SAR Da'!AH35+'URQ Da'!AH35+'ROC Da'!AH35+'SM Da'!AH35+'BN Da'!AH35+'BS Da'!AH35+'TDC Da'!AH35</f>
        <v>272.89499999999998</v>
      </c>
      <c r="AI35" s="12">
        <f>+'MIT Da'!AI35+'SAR Da'!AI35+'URQ Da'!AI35+'ROC Da'!AI35+'SM Da'!AI35+'BN Da'!AI35+'BS Da'!AI35+'TDC Da'!AI35</f>
        <v>9.032</v>
      </c>
      <c r="AJ35" s="12">
        <f>+'MIT Da'!AJ35+'SAR Da'!AJ35+'URQ Da'!AJ35+'ROC Da'!AJ35+'SM Da'!AJ35+'BN Da'!AJ35+'BS Da'!AJ35+'TDC Da'!AJ35</f>
        <v>498.71500000000003</v>
      </c>
      <c r="AK35" s="12">
        <f>+'MIT Da'!AK35+'SAR Da'!AK35+'URQ Da'!AK35+'ROC Da'!AK35+'SM Da'!AK35+'BN Da'!AK35+'BS Da'!AK35+'TDC Da'!AK35</f>
        <v>780.64199999999983</v>
      </c>
      <c r="AL35" s="81">
        <f>+'MIT Da'!AL35+'SAR Da'!AL35+'URQ Da'!AL35+'ROC Da'!AL35+'SM Da'!AL35+'BN Da'!AL35+'BS Da'!AL35+'TDC Da'!AL35</f>
        <v>9</v>
      </c>
      <c r="AM35" s="81">
        <f>+'MIT Da'!AM35+'SAR Da'!AM35+'URQ Da'!AM35+'ROC Da'!AM35+'SM Da'!AM35+'BN Da'!AM35+'BS Da'!AM35+'TDC Da'!AM35</f>
        <v>57</v>
      </c>
      <c r="AN35" s="81">
        <f>+'MIT Da'!AN35+'SAR Da'!AN35+'URQ Da'!AN35+'ROC Da'!AN35+'SM Da'!AN35+'BN Da'!AN35+'BS Da'!AN35+'TDC Da'!AN35</f>
        <v>82</v>
      </c>
      <c r="AO35" s="81">
        <f>+'MIT Da'!AO35+'SAR Da'!AO35+'URQ Da'!AO35+'ROC Da'!AO35+'SM Da'!AO35+'BN Da'!AO35+'BS Da'!AO35+'TDC Da'!AO35</f>
        <v>148</v>
      </c>
      <c r="AP35" s="81">
        <f>+'MIT Da'!AP35+'SAR Da'!AP35+'URQ Da'!AP35+'ROC Da'!AP35+'SM Da'!AP35+'BN Da'!AP35+'BS Da'!AP35+'TDC Da'!AP35</f>
        <v>596</v>
      </c>
      <c r="AQ35" s="81">
        <f>+'MIT Da'!AQ35+'SAR Da'!AQ35+'URQ Da'!AQ35+'ROC Da'!AQ35+'SM Da'!AQ35+'BN Da'!AQ35+'BS Da'!AQ35+'TDC Da'!AQ35</f>
        <v>341</v>
      </c>
      <c r="AR35" s="81">
        <f>+'MIT Da'!AR35+'SAR Da'!AR35+'URQ Da'!AR35+'ROC Da'!AR35+'SM Da'!AR35+'BN Da'!AR35+'BS Da'!AR35+'TDC Da'!AR35</f>
        <v>39</v>
      </c>
      <c r="AS35" s="81">
        <f>+SUM(RED_InfraMR[[#This Row],[B.02.1 - Parque de Coches Eléctricos Motrices]:[B.02.3 - Parque de Coches Eléctricos Motrices Tipo R]])</f>
        <v>976</v>
      </c>
      <c r="AT35" s="81">
        <f>+'MIT Da'!AT35+'SAR Da'!AT35+'URQ Da'!AT35+'ROC Da'!AT35+'SM Da'!AT35+'BN Da'!AT35+'BS Da'!AT35+'TDC Da'!AT35</f>
        <v>0</v>
      </c>
      <c r="AU35" s="81">
        <f>+'MIT Da'!AU35+'SAR Da'!AU35+'URQ Da'!AU35+'ROC Da'!AU35+'SM Da'!AU35+'BN Da'!AU35+'BS Da'!AU35+'TDC Da'!AU35</f>
        <v>6</v>
      </c>
      <c r="AV35" s="81">
        <f>+'MIT Da'!AV35+'SAR Da'!AV35+'URQ Da'!AV35+'ROC Da'!AV35+'SM Da'!AV35+'BN Da'!AV35+'BS Da'!AV35+'TDC Da'!AV35</f>
        <v>10</v>
      </c>
      <c r="AW35" s="81">
        <f>+SUM(RED_InfraMR[[#This Row],[B.03.1 - Parque de Coches Motores Motrices Remolcados]:[B.03.3 - Parque de Coches Motores Motrices Cabina]])</f>
        <v>16</v>
      </c>
      <c r="AX35" s="81">
        <f>+'MIT Da'!AX35+'SAR Da'!AX35+'URQ Da'!AX35+'ROC Da'!AX35+'SM Da'!AX35+'BN Da'!AX35+'BS Da'!AX35+'TDC Da'!AX35</f>
        <v>427</v>
      </c>
      <c r="AY35" s="81">
        <f>+'MIT Da'!AY35+'SAR Da'!AY35+'URQ Da'!AY35+'ROC Da'!AY35+'SM Da'!AY35+'BN Da'!AY35+'BS Da'!AY35+'TDC Da'!AY35</f>
        <v>165</v>
      </c>
      <c r="AZ35" s="81">
        <f>+'MIT Da'!AZ35+'SAR Da'!AZ35+'URQ Da'!AZ35+'ROC Da'!AZ35+'SM Da'!AZ35+'BN Da'!AZ35+'BS Da'!AZ35+'TDC Da'!AZ35</f>
        <v>15</v>
      </c>
      <c r="BA35" s="81">
        <f>+'MIT Da'!BA35+'SAR Da'!BA35+'URQ Da'!BA35+'ROC Da'!BA35+'SM Da'!BA35+'BN Da'!BA35+'BS Da'!BA35+'TDC Da'!BA35</f>
        <v>150</v>
      </c>
      <c r="BB35" s="81">
        <f>+'MIT Da'!BB35+'SAR Da'!BB35+'URQ Da'!BB35+'ROC Da'!BB35+'SM Da'!BB35+'BN Da'!BB35+'BS Da'!BB35+'TDC Da'!BB35</f>
        <v>0</v>
      </c>
      <c r="BC35" s="81">
        <f>+SUM(RED_InfraMR[[#This Row],[B.04.1 - Parque de Coches Remolcados Clase Unica]:[B.04.5 - Parque de Coches Remolcados para Servicios Especiales (Cartoneros)]])</f>
        <v>757</v>
      </c>
      <c r="BD35" s="81">
        <f>+'MIT Da'!BD35+'SAR Da'!BD35+'URQ Da'!BD35+'ROC Da'!BD35+'SM Da'!BD35+'BN Da'!BD35+'BS Da'!BD35+'TDC Da'!BD35</f>
        <v>12</v>
      </c>
      <c r="BE35" s="81">
        <f>+'MIT Da'!BE35+'SAR Da'!BE35+'URQ Da'!BE35+'ROC Da'!BE35+'SM Da'!BE35+'BN Da'!BE35+'BS Da'!BE35+'TDC Da'!BE35</f>
        <v>94</v>
      </c>
      <c r="BF35" s="16"/>
    </row>
    <row r="36" spans="1:58">
      <c r="A36" s="1">
        <v>1995</v>
      </c>
      <c r="B36" s="1" t="s">
        <v>125</v>
      </c>
      <c r="C36" s="12">
        <f>+'MIT Da'!C36+'SAR Da'!C36+'URQ Da'!C36+'ROC Da'!C36+'SM Da'!C36+'BN Da'!C36+'BS Da'!C36+'TDC Da'!C36</f>
        <v>147.21299999999999</v>
      </c>
      <c r="D36" s="12">
        <f>+'MIT Da'!D36+'SAR Da'!D36+'URQ Da'!D36+'ROC Da'!D36+'SM Da'!D36+'BN Da'!D36+'BS Da'!D36+'TDC Da'!D36</f>
        <v>444.30600000000004</v>
      </c>
      <c r="E36" s="12">
        <f>+'MIT Da'!E36+'SAR Da'!E36+'URQ Da'!E36+'ROC Da'!E36+'SM Da'!E36+'BN Da'!E36+'BS Da'!E36+'TDC Da'!E36</f>
        <v>0</v>
      </c>
      <c r="F36" s="12">
        <f>+'MIT Da'!F36+'SAR Da'!F36+'URQ Da'!F36+'ROC Da'!F36+'SM Da'!F36+'BN Da'!F36+'BS Da'!F36+'TDC Da'!F36</f>
        <v>176.17364000000001</v>
      </c>
      <c r="G36" s="12">
        <f>+'MIT Da'!G36+'SAR Da'!G36+'URQ Da'!G36+'ROC Da'!G36+'SM Da'!G36+'BN Da'!G36+'BS Da'!G36+'TDC Da'!G36</f>
        <v>767.69263999999998</v>
      </c>
      <c r="H36" s="12">
        <f>+'MIT Da'!H36+'SAR Da'!H36+'URQ Da'!H36+'ROC Da'!H36+'SM Da'!H36+'BN Da'!H36+'BS Da'!H36+'TDC Da'!H36</f>
        <v>767.69263999999998</v>
      </c>
      <c r="I36" s="12">
        <f>+'MIT Da'!I36+'SAR Da'!I36+'URQ Da'!I36+'ROC Da'!I36+'SM Da'!I36+'BN Da'!I36+'BS Da'!I36+'TDC Da'!I36</f>
        <v>972.2581100000001</v>
      </c>
      <c r="J36" s="12">
        <f>+'MIT Da'!J36+'SAR Da'!J36+'URQ Da'!J36+'ROC Da'!J36+'SM Da'!J36+'BN Da'!J36+'BS Da'!J36+'TDC Da'!J36</f>
        <v>1060.415</v>
      </c>
      <c r="K36" s="12">
        <f>+'MIT Da'!K36+'SAR Da'!K36+'URQ Da'!K36+'ROC Da'!K36+'SM Da'!K36+'BN Da'!K36+'BS Da'!K36+'TDC Da'!K36</f>
        <v>54.516999999999996</v>
      </c>
      <c r="L36" s="12">
        <f>+'MIT Da'!L36+'SAR Da'!L36+'URQ Da'!L36+'ROC Da'!L36+'SM Da'!L36+'BN Da'!L36+'BS Da'!L36+'TDC Da'!L36</f>
        <v>379.49300000000005</v>
      </c>
      <c r="M36" s="12">
        <f>+'MIT Da'!M36+'SAR Da'!M36+'URQ Da'!M36+'ROC Da'!M36+'SM Da'!M36+'BN Da'!M36+'BS Da'!M36+'TDC Da'!M36</f>
        <v>21.314999999999998</v>
      </c>
      <c r="N36" s="12">
        <f>+'MIT Da'!N36+'SAR Da'!N36+'URQ Da'!N36+'ROC Da'!N36+'SM Da'!N36+'BN Da'!N36+'BS Da'!N36+'TDC Da'!N36</f>
        <v>1439.9079999999999</v>
      </c>
      <c r="O36" s="12">
        <f>+'MIT Da'!O36+'SAR Da'!O36+'URQ Da'!O36+'ROC Da'!O36+'SM Da'!O36+'BN Da'!O36+'BS Da'!O36+'TDC Da'!O36</f>
        <v>1439.9079999999999</v>
      </c>
      <c r="P36" s="81">
        <f>+'MIT Da'!P36+'SAR Da'!P36+'URQ Da'!P36+'ROC Da'!P36+'SM Da'!P36+'BN Da'!P36+'BS Da'!P36+'TDC Da'!P36</f>
        <v>205</v>
      </c>
      <c r="Q36" s="81">
        <f>+'MIT Da'!Q36+'SAR Da'!Q36+'URQ Da'!Q36+'ROC Da'!Q36+'SM Da'!Q36+'BN Da'!Q36+'BS Da'!Q36+'TDC Da'!Q36</f>
        <v>56</v>
      </c>
      <c r="R36" s="81">
        <f>+'MIT Da'!R36+'SAR Da'!R36+'URQ Da'!R36+'ROC Da'!R36+'SM Da'!R36+'BN Da'!R36+'BS Da'!R36+'TDC Da'!R36</f>
        <v>10</v>
      </c>
      <c r="S36" s="81">
        <f>+'MIT Da'!S36+'SAR Da'!S36+'URQ Da'!S36+'ROC Da'!S36+'SM Da'!S36+'BN Da'!S36+'BS Da'!S36+'TDC Da'!S36</f>
        <v>271</v>
      </c>
      <c r="T36" s="81">
        <f>+'MIT Da'!T36+'SAR Da'!T36+'URQ Da'!T36+'ROC Da'!T36+'SM Da'!T36+'BN Da'!T36+'BS Da'!T36+'TDC Da'!T36</f>
        <v>137</v>
      </c>
      <c r="U36" s="81">
        <f>+'MIT Da'!U36+'SAR Da'!U36+'URQ Da'!U36+'ROC Da'!U36+'SM Da'!U36+'BN Da'!U36+'BS Da'!U36+'TDC Da'!U36</f>
        <v>429</v>
      </c>
      <c r="V36" s="81">
        <f>+'MIT Da'!V36+'SAR Da'!V36+'URQ Da'!V36+'ROC Da'!V36+'SM Da'!V36+'BN Da'!V36+'BS Da'!V36+'TDC Da'!V36</f>
        <v>15</v>
      </c>
      <c r="W36" s="81">
        <f>+'MIT Da'!W36+'SAR Da'!W36+'URQ Da'!W36+'ROC Da'!W36+'SM Da'!W36+'BN Da'!W36+'BS Da'!W36+'TDC Da'!W36</f>
        <v>110</v>
      </c>
      <c r="X36" s="81">
        <f>+'MIT Da'!X36+'SAR Da'!X36+'URQ Da'!X36+'ROC Da'!X36+'SM Da'!X36+'BN Da'!X36+'BS Da'!X36+'TDC Da'!X36</f>
        <v>4</v>
      </c>
      <c r="Y36" s="81">
        <f>+'MIT Da'!Y36+'SAR Da'!Y36+'URQ Da'!Y36+'ROC Da'!Y36+'SM Da'!Y36+'BN Da'!Y36+'BS Da'!Y36+'TDC Da'!Y36</f>
        <v>695</v>
      </c>
      <c r="Z36" s="81">
        <f>+'MIT Da'!Z36+'SAR Da'!Z36+'URQ Da'!Z36+'ROC Da'!Z36+'SM Da'!Z36+'BN Da'!Z36+'BS Da'!Z36+'TDC Da'!Z36</f>
        <v>152</v>
      </c>
      <c r="AA36" s="81">
        <f>+'MIT Da'!AA36+'SAR Da'!AA36+'URQ Da'!AA36+'ROC Da'!AA36+'SM Da'!AA36+'BN Da'!AA36+'BS Da'!AA36+'TDC Da'!AA36</f>
        <v>99</v>
      </c>
      <c r="AB36" s="81">
        <f>+'MIT Da'!AB36+'SAR Da'!AB36+'URQ Da'!AB36+'ROC Da'!AB36+'SM Da'!AB36+'BN Da'!AB36+'BS Da'!AB36+'TDC Da'!AB36</f>
        <v>695</v>
      </c>
      <c r="AC36" s="81">
        <f>+'MIT Da'!AC36+'SAR Da'!AC36+'URQ Da'!AC36+'ROC Da'!AC36+'SM Da'!AC36+'BN Da'!AC36+'BS Da'!AC36+'TDC Da'!AC36</f>
        <v>946</v>
      </c>
      <c r="AD36" s="81">
        <f>+'MIT Da'!AD36+'SAR Da'!AD36+'URQ Da'!AD36+'ROC Da'!AD36+'SM Da'!AD36+'BN Da'!AD36+'BS Da'!AD36+'TDC Da'!AD36</f>
        <v>54</v>
      </c>
      <c r="AE36" s="81">
        <f>+'MIT Da'!AE36+'SAR Da'!AE36+'URQ Da'!AE36+'ROC Da'!AE36+'SM Da'!AE36+'BN Da'!AE36+'BS Da'!AE36+'TDC Da'!AE36</f>
        <v>92</v>
      </c>
      <c r="AF36" s="81">
        <f>+'MIT Da'!AF36+'SAR Da'!AF36+'URQ Da'!AF36+'ROC Da'!AF36+'SM Da'!AF36+'BN Da'!AF36+'BS Da'!AF36+'TDC Da'!AF36</f>
        <v>416</v>
      </c>
      <c r="AG36" s="81">
        <f>+'MIT Da'!AG36+'SAR Da'!AG36+'URQ Da'!AG36+'ROC Da'!AG36+'SM Da'!AG36+'BN Da'!AG36+'BS Da'!AG36+'TDC Da'!AG36</f>
        <v>562</v>
      </c>
      <c r="AH36" s="12">
        <f>+'MIT Da'!AH36+'SAR Da'!AH36+'URQ Da'!AH36+'ROC Da'!AH36+'SM Da'!AH36+'BN Da'!AH36+'BS Da'!AH36+'TDC Da'!AH36</f>
        <v>272.89499999999998</v>
      </c>
      <c r="AI36" s="12">
        <f>+'MIT Da'!AI36+'SAR Da'!AI36+'URQ Da'!AI36+'ROC Da'!AI36+'SM Da'!AI36+'BN Da'!AI36+'BS Da'!AI36+'TDC Da'!AI36</f>
        <v>9.032</v>
      </c>
      <c r="AJ36" s="12">
        <f>+'MIT Da'!AJ36+'SAR Da'!AJ36+'URQ Da'!AJ36+'ROC Da'!AJ36+'SM Da'!AJ36+'BN Da'!AJ36+'BS Da'!AJ36+'TDC Da'!AJ36</f>
        <v>498.71500000000003</v>
      </c>
      <c r="AK36" s="12">
        <f>+'MIT Da'!AK36+'SAR Da'!AK36+'URQ Da'!AK36+'ROC Da'!AK36+'SM Da'!AK36+'BN Da'!AK36+'BS Da'!AK36+'TDC Da'!AK36</f>
        <v>780.64199999999983</v>
      </c>
      <c r="AL36" s="81">
        <f>+'MIT Da'!AL36+'SAR Da'!AL36+'URQ Da'!AL36+'ROC Da'!AL36+'SM Da'!AL36+'BN Da'!AL36+'BS Da'!AL36+'TDC Da'!AL36</f>
        <v>9</v>
      </c>
      <c r="AM36" s="81">
        <f>+'MIT Da'!AM36+'SAR Da'!AM36+'URQ Da'!AM36+'ROC Da'!AM36+'SM Da'!AM36+'BN Da'!AM36+'BS Da'!AM36+'TDC Da'!AM36</f>
        <v>57</v>
      </c>
      <c r="AN36" s="81">
        <f>+'MIT Da'!AN36+'SAR Da'!AN36+'URQ Da'!AN36+'ROC Da'!AN36+'SM Da'!AN36+'BN Da'!AN36+'BS Da'!AN36+'TDC Da'!AN36</f>
        <v>82</v>
      </c>
      <c r="AO36" s="81">
        <f>+'MIT Da'!AO36+'SAR Da'!AO36+'URQ Da'!AO36+'ROC Da'!AO36+'SM Da'!AO36+'BN Da'!AO36+'BS Da'!AO36+'TDC Da'!AO36</f>
        <v>148</v>
      </c>
      <c r="AP36" s="81">
        <f>+'MIT Da'!AP36+'SAR Da'!AP36+'URQ Da'!AP36+'ROC Da'!AP36+'SM Da'!AP36+'BN Da'!AP36+'BS Da'!AP36+'TDC Da'!AP36</f>
        <v>596</v>
      </c>
      <c r="AQ36" s="81">
        <f>+'MIT Da'!AQ36+'SAR Da'!AQ36+'URQ Da'!AQ36+'ROC Da'!AQ36+'SM Da'!AQ36+'BN Da'!AQ36+'BS Da'!AQ36+'TDC Da'!AQ36</f>
        <v>341</v>
      </c>
      <c r="AR36" s="81">
        <f>+'MIT Da'!AR36+'SAR Da'!AR36+'URQ Da'!AR36+'ROC Da'!AR36+'SM Da'!AR36+'BN Da'!AR36+'BS Da'!AR36+'TDC Da'!AR36</f>
        <v>39</v>
      </c>
      <c r="AS36" s="81">
        <f>+SUM(RED_InfraMR[[#This Row],[B.02.1 - Parque de Coches Eléctricos Motrices]:[B.02.3 - Parque de Coches Eléctricos Motrices Tipo R]])</f>
        <v>976</v>
      </c>
      <c r="AT36" s="81">
        <f>+'MIT Da'!AT36+'SAR Da'!AT36+'URQ Da'!AT36+'ROC Da'!AT36+'SM Da'!AT36+'BN Da'!AT36+'BS Da'!AT36+'TDC Da'!AT36</f>
        <v>0</v>
      </c>
      <c r="AU36" s="81">
        <f>+'MIT Da'!AU36+'SAR Da'!AU36+'URQ Da'!AU36+'ROC Da'!AU36+'SM Da'!AU36+'BN Da'!AU36+'BS Da'!AU36+'TDC Da'!AU36</f>
        <v>6</v>
      </c>
      <c r="AV36" s="81">
        <f>+'MIT Da'!AV36+'SAR Da'!AV36+'URQ Da'!AV36+'ROC Da'!AV36+'SM Da'!AV36+'BN Da'!AV36+'BS Da'!AV36+'TDC Da'!AV36</f>
        <v>10</v>
      </c>
      <c r="AW36" s="81">
        <f>+SUM(RED_InfraMR[[#This Row],[B.03.1 - Parque de Coches Motores Motrices Remolcados]:[B.03.3 - Parque de Coches Motores Motrices Cabina]])</f>
        <v>16</v>
      </c>
      <c r="AX36" s="81">
        <f>+'MIT Da'!AX36+'SAR Da'!AX36+'URQ Da'!AX36+'ROC Da'!AX36+'SM Da'!AX36+'BN Da'!AX36+'BS Da'!AX36+'TDC Da'!AX36</f>
        <v>427</v>
      </c>
      <c r="AY36" s="81">
        <f>+'MIT Da'!AY36+'SAR Da'!AY36+'URQ Da'!AY36+'ROC Da'!AY36+'SM Da'!AY36+'BN Da'!AY36+'BS Da'!AY36+'TDC Da'!AY36</f>
        <v>165</v>
      </c>
      <c r="AZ36" s="81">
        <f>+'MIT Da'!AZ36+'SAR Da'!AZ36+'URQ Da'!AZ36+'ROC Da'!AZ36+'SM Da'!AZ36+'BN Da'!AZ36+'BS Da'!AZ36+'TDC Da'!AZ36</f>
        <v>15</v>
      </c>
      <c r="BA36" s="81">
        <f>+'MIT Da'!BA36+'SAR Da'!BA36+'URQ Da'!BA36+'ROC Da'!BA36+'SM Da'!BA36+'BN Da'!BA36+'BS Da'!BA36+'TDC Da'!BA36</f>
        <v>150</v>
      </c>
      <c r="BB36" s="81">
        <f>+'MIT Da'!BB36+'SAR Da'!BB36+'URQ Da'!BB36+'ROC Da'!BB36+'SM Da'!BB36+'BN Da'!BB36+'BS Da'!BB36+'TDC Da'!BB36</f>
        <v>0</v>
      </c>
      <c r="BC36" s="81">
        <f>+SUM(RED_InfraMR[[#This Row],[B.04.1 - Parque de Coches Remolcados Clase Unica]:[B.04.5 - Parque de Coches Remolcados para Servicios Especiales (Cartoneros)]])</f>
        <v>757</v>
      </c>
      <c r="BD36" s="81">
        <f>+'MIT Da'!BD36+'SAR Da'!BD36+'URQ Da'!BD36+'ROC Da'!BD36+'SM Da'!BD36+'BN Da'!BD36+'BS Da'!BD36+'TDC Da'!BD36</f>
        <v>12</v>
      </c>
      <c r="BE36" s="81">
        <f>+'MIT Da'!BE36+'SAR Da'!BE36+'URQ Da'!BE36+'ROC Da'!BE36+'SM Da'!BE36+'BN Da'!BE36+'BS Da'!BE36+'TDC Da'!BE36</f>
        <v>94</v>
      </c>
      <c r="BF36" s="16"/>
    </row>
    <row r="37" spans="1:58">
      <c r="A37" s="1">
        <v>1995</v>
      </c>
      <c r="B37" s="1" t="s">
        <v>126</v>
      </c>
      <c r="C37" s="12">
        <f>+'MIT Da'!C37+'SAR Da'!C37+'URQ Da'!C37+'ROC Da'!C37+'SM Da'!C37+'BN Da'!C37+'BS Da'!C37+'TDC Da'!C37</f>
        <v>147.21299999999999</v>
      </c>
      <c r="D37" s="12">
        <f>+'MIT Da'!D37+'SAR Da'!D37+'URQ Da'!D37+'ROC Da'!D37+'SM Da'!D37+'BN Da'!D37+'BS Da'!D37+'TDC Da'!D37</f>
        <v>444.30600000000004</v>
      </c>
      <c r="E37" s="12">
        <f>+'MIT Da'!E37+'SAR Da'!E37+'URQ Da'!E37+'ROC Da'!E37+'SM Da'!E37+'BN Da'!E37+'BS Da'!E37+'TDC Da'!E37</f>
        <v>0</v>
      </c>
      <c r="F37" s="12">
        <f>+'MIT Da'!F37+'SAR Da'!F37+'URQ Da'!F37+'ROC Da'!F37+'SM Da'!F37+'BN Da'!F37+'BS Da'!F37+'TDC Da'!F37</f>
        <v>176.17364000000001</v>
      </c>
      <c r="G37" s="12">
        <f>+'MIT Da'!G37+'SAR Da'!G37+'URQ Da'!G37+'ROC Da'!G37+'SM Da'!G37+'BN Da'!G37+'BS Da'!G37+'TDC Da'!G37</f>
        <v>767.69263999999998</v>
      </c>
      <c r="H37" s="12">
        <f>+'MIT Da'!H37+'SAR Da'!H37+'URQ Da'!H37+'ROC Da'!H37+'SM Da'!H37+'BN Da'!H37+'BS Da'!H37+'TDC Da'!H37</f>
        <v>767.69263999999998</v>
      </c>
      <c r="I37" s="12">
        <f>+'MIT Da'!I37+'SAR Da'!I37+'URQ Da'!I37+'ROC Da'!I37+'SM Da'!I37+'BN Da'!I37+'BS Da'!I37+'TDC Da'!I37</f>
        <v>972.2581100000001</v>
      </c>
      <c r="J37" s="12">
        <f>+'MIT Da'!J37+'SAR Da'!J37+'URQ Da'!J37+'ROC Da'!J37+'SM Da'!J37+'BN Da'!J37+'BS Da'!J37+'TDC Da'!J37</f>
        <v>1060.415</v>
      </c>
      <c r="K37" s="12">
        <f>+'MIT Da'!K37+'SAR Da'!K37+'URQ Da'!K37+'ROC Da'!K37+'SM Da'!K37+'BN Da'!K37+'BS Da'!K37+'TDC Da'!K37</f>
        <v>54.516999999999996</v>
      </c>
      <c r="L37" s="12">
        <f>+'MIT Da'!L37+'SAR Da'!L37+'URQ Da'!L37+'ROC Da'!L37+'SM Da'!L37+'BN Da'!L37+'BS Da'!L37+'TDC Da'!L37</f>
        <v>379.49300000000005</v>
      </c>
      <c r="M37" s="12">
        <f>+'MIT Da'!M37+'SAR Da'!M37+'URQ Da'!M37+'ROC Da'!M37+'SM Da'!M37+'BN Da'!M37+'BS Da'!M37+'TDC Da'!M37</f>
        <v>21.314999999999998</v>
      </c>
      <c r="N37" s="12">
        <f>+'MIT Da'!N37+'SAR Da'!N37+'URQ Da'!N37+'ROC Da'!N37+'SM Da'!N37+'BN Da'!N37+'BS Da'!N37+'TDC Da'!N37</f>
        <v>1439.9079999999999</v>
      </c>
      <c r="O37" s="12">
        <f>+'MIT Da'!O37+'SAR Da'!O37+'URQ Da'!O37+'ROC Da'!O37+'SM Da'!O37+'BN Da'!O37+'BS Da'!O37+'TDC Da'!O37</f>
        <v>1439.9079999999999</v>
      </c>
      <c r="P37" s="81">
        <f>+'MIT Da'!P37+'SAR Da'!P37+'URQ Da'!P37+'ROC Da'!P37+'SM Da'!P37+'BN Da'!P37+'BS Da'!P37+'TDC Da'!P37</f>
        <v>205</v>
      </c>
      <c r="Q37" s="81">
        <f>+'MIT Da'!Q37+'SAR Da'!Q37+'URQ Da'!Q37+'ROC Da'!Q37+'SM Da'!Q37+'BN Da'!Q37+'BS Da'!Q37+'TDC Da'!Q37</f>
        <v>56</v>
      </c>
      <c r="R37" s="81">
        <f>+'MIT Da'!R37+'SAR Da'!R37+'URQ Da'!R37+'ROC Da'!R37+'SM Da'!R37+'BN Da'!R37+'BS Da'!R37+'TDC Da'!R37</f>
        <v>10</v>
      </c>
      <c r="S37" s="81">
        <f>+'MIT Da'!S37+'SAR Da'!S37+'URQ Da'!S37+'ROC Da'!S37+'SM Da'!S37+'BN Da'!S37+'BS Da'!S37+'TDC Da'!S37</f>
        <v>271</v>
      </c>
      <c r="T37" s="81">
        <f>+'MIT Da'!T37+'SAR Da'!T37+'URQ Da'!T37+'ROC Da'!T37+'SM Da'!T37+'BN Da'!T37+'BS Da'!T37+'TDC Da'!T37</f>
        <v>137</v>
      </c>
      <c r="U37" s="81">
        <f>+'MIT Da'!U37+'SAR Da'!U37+'URQ Da'!U37+'ROC Da'!U37+'SM Da'!U37+'BN Da'!U37+'BS Da'!U37+'TDC Da'!U37</f>
        <v>429</v>
      </c>
      <c r="V37" s="81">
        <f>+'MIT Da'!V37+'SAR Da'!V37+'URQ Da'!V37+'ROC Da'!V37+'SM Da'!V37+'BN Da'!V37+'BS Da'!V37+'TDC Da'!V37</f>
        <v>15</v>
      </c>
      <c r="W37" s="81">
        <f>+'MIT Da'!W37+'SAR Da'!W37+'URQ Da'!W37+'ROC Da'!W37+'SM Da'!W37+'BN Da'!W37+'BS Da'!W37+'TDC Da'!W37</f>
        <v>110</v>
      </c>
      <c r="X37" s="81">
        <f>+'MIT Da'!X37+'SAR Da'!X37+'URQ Da'!X37+'ROC Da'!X37+'SM Da'!X37+'BN Da'!X37+'BS Da'!X37+'TDC Da'!X37</f>
        <v>4</v>
      </c>
      <c r="Y37" s="81">
        <f>+'MIT Da'!Y37+'SAR Da'!Y37+'URQ Da'!Y37+'ROC Da'!Y37+'SM Da'!Y37+'BN Da'!Y37+'BS Da'!Y37+'TDC Da'!Y37</f>
        <v>695</v>
      </c>
      <c r="Z37" s="81">
        <f>+'MIT Da'!Z37+'SAR Da'!Z37+'URQ Da'!Z37+'ROC Da'!Z37+'SM Da'!Z37+'BN Da'!Z37+'BS Da'!Z37+'TDC Da'!Z37</f>
        <v>152</v>
      </c>
      <c r="AA37" s="81">
        <f>+'MIT Da'!AA37+'SAR Da'!AA37+'URQ Da'!AA37+'ROC Da'!AA37+'SM Da'!AA37+'BN Da'!AA37+'BS Da'!AA37+'TDC Da'!AA37</f>
        <v>99</v>
      </c>
      <c r="AB37" s="81">
        <f>+'MIT Da'!AB37+'SAR Da'!AB37+'URQ Da'!AB37+'ROC Da'!AB37+'SM Da'!AB37+'BN Da'!AB37+'BS Da'!AB37+'TDC Da'!AB37</f>
        <v>695</v>
      </c>
      <c r="AC37" s="81">
        <f>+'MIT Da'!AC37+'SAR Da'!AC37+'URQ Da'!AC37+'ROC Da'!AC37+'SM Da'!AC37+'BN Da'!AC37+'BS Da'!AC37+'TDC Da'!AC37</f>
        <v>946</v>
      </c>
      <c r="AD37" s="81">
        <f>+'MIT Da'!AD37+'SAR Da'!AD37+'URQ Da'!AD37+'ROC Da'!AD37+'SM Da'!AD37+'BN Da'!AD37+'BS Da'!AD37+'TDC Da'!AD37</f>
        <v>54</v>
      </c>
      <c r="AE37" s="81">
        <f>+'MIT Da'!AE37+'SAR Da'!AE37+'URQ Da'!AE37+'ROC Da'!AE37+'SM Da'!AE37+'BN Da'!AE37+'BS Da'!AE37+'TDC Da'!AE37</f>
        <v>92</v>
      </c>
      <c r="AF37" s="81">
        <f>+'MIT Da'!AF37+'SAR Da'!AF37+'URQ Da'!AF37+'ROC Da'!AF37+'SM Da'!AF37+'BN Da'!AF37+'BS Da'!AF37+'TDC Da'!AF37</f>
        <v>416</v>
      </c>
      <c r="AG37" s="81">
        <f>+'MIT Da'!AG37+'SAR Da'!AG37+'URQ Da'!AG37+'ROC Da'!AG37+'SM Da'!AG37+'BN Da'!AG37+'BS Da'!AG37+'TDC Da'!AG37</f>
        <v>562</v>
      </c>
      <c r="AH37" s="12">
        <f>+'MIT Da'!AH37+'SAR Da'!AH37+'URQ Da'!AH37+'ROC Da'!AH37+'SM Da'!AH37+'BN Da'!AH37+'BS Da'!AH37+'TDC Da'!AH37</f>
        <v>272.89499999999998</v>
      </c>
      <c r="AI37" s="12">
        <f>+'MIT Da'!AI37+'SAR Da'!AI37+'URQ Da'!AI37+'ROC Da'!AI37+'SM Da'!AI37+'BN Da'!AI37+'BS Da'!AI37+'TDC Da'!AI37</f>
        <v>9.032</v>
      </c>
      <c r="AJ37" s="12">
        <f>+'MIT Da'!AJ37+'SAR Da'!AJ37+'URQ Da'!AJ37+'ROC Da'!AJ37+'SM Da'!AJ37+'BN Da'!AJ37+'BS Da'!AJ37+'TDC Da'!AJ37</f>
        <v>498.71500000000003</v>
      </c>
      <c r="AK37" s="12">
        <f>+'MIT Da'!AK37+'SAR Da'!AK37+'URQ Da'!AK37+'ROC Da'!AK37+'SM Da'!AK37+'BN Da'!AK37+'BS Da'!AK37+'TDC Da'!AK37</f>
        <v>780.64199999999983</v>
      </c>
      <c r="AL37" s="81">
        <f>+'MIT Da'!AL37+'SAR Da'!AL37+'URQ Da'!AL37+'ROC Da'!AL37+'SM Da'!AL37+'BN Da'!AL37+'BS Da'!AL37+'TDC Da'!AL37</f>
        <v>9</v>
      </c>
      <c r="AM37" s="81">
        <f>+'MIT Da'!AM37+'SAR Da'!AM37+'URQ Da'!AM37+'ROC Da'!AM37+'SM Da'!AM37+'BN Da'!AM37+'BS Da'!AM37+'TDC Da'!AM37</f>
        <v>57</v>
      </c>
      <c r="AN37" s="81">
        <f>+'MIT Da'!AN37+'SAR Da'!AN37+'URQ Da'!AN37+'ROC Da'!AN37+'SM Da'!AN37+'BN Da'!AN37+'BS Da'!AN37+'TDC Da'!AN37</f>
        <v>82</v>
      </c>
      <c r="AO37" s="81">
        <f>+'MIT Da'!AO37+'SAR Da'!AO37+'URQ Da'!AO37+'ROC Da'!AO37+'SM Da'!AO37+'BN Da'!AO37+'BS Da'!AO37+'TDC Da'!AO37</f>
        <v>148</v>
      </c>
      <c r="AP37" s="81">
        <f>+'MIT Da'!AP37+'SAR Da'!AP37+'URQ Da'!AP37+'ROC Da'!AP37+'SM Da'!AP37+'BN Da'!AP37+'BS Da'!AP37+'TDC Da'!AP37</f>
        <v>596</v>
      </c>
      <c r="AQ37" s="81">
        <f>+'MIT Da'!AQ37+'SAR Da'!AQ37+'URQ Da'!AQ37+'ROC Da'!AQ37+'SM Da'!AQ37+'BN Da'!AQ37+'BS Da'!AQ37+'TDC Da'!AQ37</f>
        <v>341</v>
      </c>
      <c r="AR37" s="81">
        <f>+'MIT Da'!AR37+'SAR Da'!AR37+'URQ Da'!AR37+'ROC Da'!AR37+'SM Da'!AR37+'BN Da'!AR37+'BS Da'!AR37+'TDC Da'!AR37</f>
        <v>39</v>
      </c>
      <c r="AS37" s="81">
        <f>+SUM(RED_InfraMR[[#This Row],[B.02.1 - Parque de Coches Eléctricos Motrices]:[B.02.3 - Parque de Coches Eléctricos Motrices Tipo R]])</f>
        <v>976</v>
      </c>
      <c r="AT37" s="81">
        <f>+'MIT Da'!AT37+'SAR Da'!AT37+'URQ Da'!AT37+'ROC Da'!AT37+'SM Da'!AT37+'BN Da'!AT37+'BS Da'!AT37+'TDC Da'!AT37</f>
        <v>0</v>
      </c>
      <c r="AU37" s="81">
        <f>+'MIT Da'!AU37+'SAR Da'!AU37+'URQ Da'!AU37+'ROC Da'!AU37+'SM Da'!AU37+'BN Da'!AU37+'BS Da'!AU37+'TDC Da'!AU37</f>
        <v>6</v>
      </c>
      <c r="AV37" s="81">
        <f>+'MIT Da'!AV37+'SAR Da'!AV37+'URQ Da'!AV37+'ROC Da'!AV37+'SM Da'!AV37+'BN Da'!AV37+'BS Da'!AV37+'TDC Da'!AV37</f>
        <v>10</v>
      </c>
      <c r="AW37" s="81">
        <f>+SUM(RED_InfraMR[[#This Row],[B.03.1 - Parque de Coches Motores Motrices Remolcados]:[B.03.3 - Parque de Coches Motores Motrices Cabina]])</f>
        <v>16</v>
      </c>
      <c r="AX37" s="81">
        <f>+'MIT Da'!AX37+'SAR Da'!AX37+'URQ Da'!AX37+'ROC Da'!AX37+'SM Da'!AX37+'BN Da'!AX37+'BS Da'!AX37+'TDC Da'!AX37</f>
        <v>427</v>
      </c>
      <c r="AY37" s="81">
        <f>+'MIT Da'!AY37+'SAR Da'!AY37+'URQ Da'!AY37+'ROC Da'!AY37+'SM Da'!AY37+'BN Da'!AY37+'BS Da'!AY37+'TDC Da'!AY37</f>
        <v>165</v>
      </c>
      <c r="AZ37" s="81">
        <f>+'MIT Da'!AZ37+'SAR Da'!AZ37+'URQ Da'!AZ37+'ROC Da'!AZ37+'SM Da'!AZ37+'BN Da'!AZ37+'BS Da'!AZ37+'TDC Da'!AZ37</f>
        <v>15</v>
      </c>
      <c r="BA37" s="81">
        <f>+'MIT Da'!BA37+'SAR Da'!BA37+'URQ Da'!BA37+'ROC Da'!BA37+'SM Da'!BA37+'BN Da'!BA37+'BS Da'!BA37+'TDC Da'!BA37</f>
        <v>150</v>
      </c>
      <c r="BB37" s="81">
        <f>+'MIT Da'!BB37+'SAR Da'!BB37+'URQ Da'!BB37+'ROC Da'!BB37+'SM Da'!BB37+'BN Da'!BB37+'BS Da'!BB37+'TDC Da'!BB37</f>
        <v>0</v>
      </c>
      <c r="BC37" s="81">
        <f>+SUM(RED_InfraMR[[#This Row],[B.04.1 - Parque de Coches Remolcados Clase Unica]:[B.04.5 - Parque de Coches Remolcados para Servicios Especiales (Cartoneros)]])</f>
        <v>757</v>
      </c>
      <c r="BD37" s="81">
        <f>+'MIT Da'!BD37+'SAR Da'!BD37+'URQ Da'!BD37+'ROC Da'!BD37+'SM Da'!BD37+'BN Da'!BD37+'BS Da'!BD37+'TDC Da'!BD37</f>
        <v>12</v>
      </c>
      <c r="BE37" s="81">
        <f>+'MIT Da'!BE37+'SAR Da'!BE37+'URQ Da'!BE37+'ROC Da'!BE37+'SM Da'!BE37+'BN Da'!BE37+'BS Da'!BE37+'TDC Da'!BE37</f>
        <v>94</v>
      </c>
      <c r="BF37" s="16"/>
    </row>
    <row r="38" spans="1:58">
      <c r="A38" s="1">
        <v>1996</v>
      </c>
      <c r="B38" s="1" t="s">
        <v>115</v>
      </c>
      <c r="C38" s="12">
        <f>+'MIT Da'!C38+'SAR Da'!C38+'URQ Da'!C38+'ROC Da'!C38+'SM Da'!C38+'BN Da'!C38+'BS Da'!C38+'TDC Da'!C38</f>
        <v>147.21299999999999</v>
      </c>
      <c r="D38" s="12">
        <f>+'MIT Da'!D38+'SAR Da'!D38+'URQ Da'!D38+'ROC Da'!D38+'SM Da'!D38+'BN Da'!D38+'BS Da'!D38+'TDC Da'!D38</f>
        <v>444.30600000000004</v>
      </c>
      <c r="E38" s="12">
        <f>+'MIT Da'!E38+'SAR Da'!E38+'URQ Da'!E38+'ROC Da'!E38+'SM Da'!E38+'BN Da'!E38+'BS Da'!E38+'TDC Da'!E38</f>
        <v>0</v>
      </c>
      <c r="F38" s="12">
        <f>+'MIT Da'!F38+'SAR Da'!F38+'URQ Da'!F38+'ROC Da'!F38+'SM Da'!F38+'BN Da'!F38+'BS Da'!F38+'TDC Da'!F38</f>
        <v>176.17364000000001</v>
      </c>
      <c r="G38" s="12">
        <f>+'MIT Da'!G38+'SAR Da'!G38+'URQ Da'!G38+'ROC Da'!G38+'SM Da'!G38+'BN Da'!G38+'BS Da'!G38+'TDC Da'!G38</f>
        <v>767.69263999999998</v>
      </c>
      <c r="H38" s="12">
        <f>+'MIT Da'!H38+'SAR Da'!H38+'URQ Da'!H38+'ROC Da'!H38+'SM Da'!H38+'BN Da'!H38+'BS Da'!H38+'TDC Da'!H38</f>
        <v>767.69263999999998</v>
      </c>
      <c r="I38" s="12">
        <f>+'MIT Da'!I38+'SAR Da'!I38+'URQ Da'!I38+'ROC Da'!I38+'SM Da'!I38+'BN Da'!I38+'BS Da'!I38+'TDC Da'!I38</f>
        <v>972.2581100000001</v>
      </c>
      <c r="J38" s="12">
        <f>+'MIT Da'!J38+'SAR Da'!J38+'URQ Da'!J38+'ROC Da'!J38+'SM Da'!J38+'BN Da'!J38+'BS Da'!J38+'TDC Da'!J38</f>
        <v>1060.415</v>
      </c>
      <c r="K38" s="12">
        <f>+'MIT Da'!K38+'SAR Da'!K38+'URQ Da'!K38+'ROC Da'!K38+'SM Da'!K38+'BN Da'!K38+'BS Da'!K38+'TDC Da'!K38</f>
        <v>54.516999999999996</v>
      </c>
      <c r="L38" s="12">
        <f>+'MIT Da'!L38+'SAR Da'!L38+'URQ Da'!L38+'ROC Da'!L38+'SM Da'!L38+'BN Da'!L38+'BS Da'!L38+'TDC Da'!L38</f>
        <v>379.49300000000005</v>
      </c>
      <c r="M38" s="12">
        <f>+'MIT Da'!M38+'SAR Da'!M38+'URQ Da'!M38+'ROC Da'!M38+'SM Da'!M38+'BN Da'!M38+'BS Da'!M38+'TDC Da'!M38</f>
        <v>21.314999999999998</v>
      </c>
      <c r="N38" s="12">
        <f>+'MIT Da'!N38+'SAR Da'!N38+'URQ Da'!N38+'ROC Da'!N38+'SM Da'!N38+'BN Da'!N38+'BS Da'!N38+'TDC Da'!N38</f>
        <v>1439.9079999999999</v>
      </c>
      <c r="O38" s="12">
        <f>+'MIT Da'!O38+'SAR Da'!O38+'URQ Da'!O38+'ROC Da'!O38+'SM Da'!O38+'BN Da'!O38+'BS Da'!O38+'TDC Da'!O38</f>
        <v>1439.9079999999999</v>
      </c>
      <c r="P38" s="81">
        <f>+'MIT Da'!P38+'SAR Da'!P38+'URQ Da'!P38+'ROC Da'!P38+'SM Da'!P38+'BN Da'!P38+'BS Da'!P38+'TDC Da'!P38</f>
        <v>205</v>
      </c>
      <c r="Q38" s="81">
        <f>+'MIT Da'!Q38+'SAR Da'!Q38+'URQ Da'!Q38+'ROC Da'!Q38+'SM Da'!Q38+'BN Da'!Q38+'BS Da'!Q38+'TDC Da'!Q38</f>
        <v>56</v>
      </c>
      <c r="R38" s="81">
        <f>+'MIT Da'!R38+'SAR Da'!R38+'URQ Da'!R38+'ROC Da'!R38+'SM Da'!R38+'BN Da'!R38+'BS Da'!R38+'TDC Da'!R38</f>
        <v>10</v>
      </c>
      <c r="S38" s="81">
        <f>+'MIT Da'!S38+'SAR Da'!S38+'URQ Da'!S38+'ROC Da'!S38+'SM Da'!S38+'BN Da'!S38+'BS Da'!S38+'TDC Da'!S38</f>
        <v>271</v>
      </c>
      <c r="T38" s="81">
        <f>+'MIT Da'!T38+'SAR Da'!T38+'URQ Da'!T38+'ROC Da'!T38+'SM Da'!T38+'BN Da'!T38+'BS Da'!T38+'TDC Da'!T38</f>
        <v>137</v>
      </c>
      <c r="U38" s="81">
        <f>+'MIT Da'!U38+'SAR Da'!U38+'URQ Da'!U38+'ROC Da'!U38+'SM Da'!U38+'BN Da'!U38+'BS Da'!U38+'TDC Da'!U38</f>
        <v>432</v>
      </c>
      <c r="V38" s="81">
        <f>+'MIT Da'!V38+'SAR Da'!V38+'URQ Da'!V38+'ROC Da'!V38+'SM Da'!V38+'BN Da'!V38+'BS Da'!V38+'TDC Da'!V38</f>
        <v>11</v>
      </c>
      <c r="W38" s="81">
        <f>+'MIT Da'!W38+'SAR Da'!W38+'URQ Da'!W38+'ROC Da'!W38+'SM Da'!W38+'BN Da'!W38+'BS Da'!W38+'TDC Da'!W38</f>
        <v>112</v>
      </c>
      <c r="X38" s="81">
        <f>+'MIT Da'!X38+'SAR Da'!X38+'URQ Da'!X38+'ROC Da'!X38+'SM Da'!X38+'BN Da'!X38+'BS Da'!X38+'TDC Da'!X38</f>
        <v>4</v>
      </c>
      <c r="Y38" s="81">
        <f>+'MIT Da'!Y38+'SAR Da'!Y38+'URQ Da'!Y38+'ROC Da'!Y38+'SM Da'!Y38+'BN Da'!Y38+'BS Da'!Y38+'TDC Da'!Y38</f>
        <v>696</v>
      </c>
      <c r="Z38" s="81">
        <f>+'MIT Da'!Z38+'SAR Da'!Z38+'URQ Da'!Z38+'ROC Da'!Z38+'SM Da'!Z38+'BN Da'!Z38+'BS Da'!Z38+'TDC Da'!Z38</f>
        <v>152</v>
      </c>
      <c r="AA38" s="81">
        <f>+'MIT Da'!AA38+'SAR Da'!AA38+'URQ Da'!AA38+'ROC Da'!AA38+'SM Da'!AA38+'BN Da'!AA38+'BS Da'!AA38+'TDC Da'!AA38</f>
        <v>100</v>
      </c>
      <c r="AB38" s="81">
        <f>+'MIT Da'!AB38+'SAR Da'!AB38+'URQ Da'!AB38+'ROC Da'!AB38+'SM Da'!AB38+'BN Da'!AB38+'BS Da'!AB38+'TDC Da'!AB38</f>
        <v>696</v>
      </c>
      <c r="AC38" s="81">
        <f>+'MIT Da'!AC38+'SAR Da'!AC38+'URQ Da'!AC38+'ROC Da'!AC38+'SM Da'!AC38+'BN Da'!AC38+'BS Da'!AC38+'TDC Da'!AC38</f>
        <v>948</v>
      </c>
      <c r="AD38" s="81">
        <f>+'MIT Da'!AD38+'SAR Da'!AD38+'URQ Da'!AD38+'ROC Da'!AD38+'SM Da'!AD38+'BN Da'!AD38+'BS Da'!AD38+'TDC Da'!AD38</f>
        <v>54</v>
      </c>
      <c r="AE38" s="81">
        <f>+'MIT Da'!AE38+'SAR Da'!AE38+'URQ Da'!AE38+'ROC Da'!AE38+'SM Da'!AE38+'BN Da'!AE38+'BS Da'!AE38+'TDC Da'!AE38</f>
        <v>93</v>
      </c>
      <c r="AF38" s="81">
        <f>+'MIT Da'!AF38+'SAR Da'!AF38+'URQ Da'!AF38+'ROC Da'!AF38+'SM Da'!AF38+'BN Da'!AF38+'BS Da'!AF38+'TDC Da'!AF38</f>
        <v>417</v>
      </c>
      <c r="AG38" s="81">
        <f>+'MIT Da'!AG38+'SAR Da'!AG38+'URQ Da'!AG38+'ROC Da'!AG38+'SM Da'!AG38+'BN Da'!AG38+'BS Da'!AG38+'TDC Da'!AG38</f>
        <v>564</v>
      </c>
      <c r="AH38" s="12">
        <f>+'MIT Da'!AH38+'SAR Da'!AH38+'URQ Da'!AH38+'ROC Da'!AH38+'SM Da'!AH38+'BN Da'!AH38+'BS Da'!AH38+'TDC Da'!AH38</f>
        <v>272.89499999999998</v>
      </c>
      <c r="AI38" s="12">
        <f>+'MIT Da'!AI38+'SAR Da'!AI38+'URQ Da'!AI38+'ROC Da'!AI38+'SM Da'!AI38+'BN Da'!AI38+'BS Da'!AI38+'TDC Da'!AI38</f>
        <v>9.032</v>
      </c>
      <c r="AJ38" s="12">
        <f>+'MIT Da'!AJ38+'SAR Da'!AJ38+'URQ Da'!AJ38+'ROC Da'!AJ38+'SM Da'!AJ38+'BN Da'!AJ38+'BS Da'!AJ38+'TDC Da'!AJ38</f>
        <v>498.71500000000003</v>
      </c>
      <c r="AK38" s="12">
        <f>+'MIT Da'!AK38+'SAR Da'!AK38+'URQ Da'!AK38+'ROC Da'!AK38+'SM Da'!AK38+'BN Da'!AK38+'BS Da'!AK38+'TDC Da'!AK38</f>
        <v>780.64199999999983</v>
      </c>
      <c r="AL38" s="81">
        <f>+'MIT Da'!AL38+'SAR Da'!AL38+'URQ Da'!AL38+'ROC Da'!AL38+'SM Da'!AL38+'BN Da'!AL38+'BS Da'!AL38+'TDC Da'!AL38</f>
        <v>9</v>
      </c>
      <c r="AM38" s="81">
        <f>+'MIT Da'!AM38+'SAR Da'!AM38+'URQ Da'!AM38+'ROC Da'!AM38+'SM Da'!AM38+'BN Da'!AM38+'BS Da'!AM38+'TDC Da'!AM38</f>
        <v>57</v>
      </c>
      <c r="AN38" s="81">
        <f>+'MIT Da'!AN38+'SAR Da'!AN38+'URQ Da'!AN38+'ROC Da'!AN38+'SM Da'!AN38+'BN Da'!AN38+'BS Da'!AN38+'TDC Da'!AN38</f>
        <v>82</v>
      </c>
      <c r="AO38" s="81">
        <f>+'MIT Da'!AO38+'SAR Da'!AO38+'URQ Da'!AO38+'ROC Da'!AO38+'SM Da'!AO38+'BN Da'!AO38+'BS Da'!AO38+'TDC Da'!AO38</f>
        <v>148</v>
      </c>
      <c r="AP38" s="81">
        <f>+'MIT Da'!AP38+'SAR Da'!AP38+'URQ Da'!AP38+'ROC Da'!AP38+'SM Da'!AP38+'BN Da'!AP38+'BS Da'!AP38+'TDC Da'!AP38</f>
        <v>596</v>
      </c>
      <c r="AQ38" s="81">
        <f>+'MIT Da'!AQ38+'SAR Da'!AQ38+'URQ Da'!AQ38+'ROC Da'!AQ38+'SM Da'!AQ38+'BN Da'!AQ38+'BS Da'!AQ38+'TDC Da'!AQ38</f>
        <v>341</v>
      </c>
      <c r="AR38" s="81">
        <f>+'MIT Da'!AR38+'SAR Da'!AR38+'URQ Da'!AR38+'ROC Da'!AR38+'SM Da'!AR38+'BN Da'!AR38+'BS Da'!AR38+'TDC Da'!AR38</f>
        <v>39</v>
      </c>
      <c r="AS38" s="81">
        <f>+SUM(RED_InfraMR[[#This Row],[B.02.1 - Parque de Coches Eléctricos Motrices]:[B.02.3 - Parque de Coches Eléctricos Motrices Tipo R]])</f>
        <v>976</v>
      </c>
      <c r="AT38" s="81">
        <f>+'MIT Da'!AT38+'SAR Da'!AT38+'URQ Da'!AT38+'ROC Da'!AT38+'SM Da'!AT38+'BN Da'!AT38+'BS Da'!AT38+'TDC Da'!AT38</f>
        <v>0</v>
      </c>
      <c r="AU38" s="81">
        <f>+'MIT Da'!AU38+'SAR Da'!AU38+'URQ Da'!AU38+'ROC Da'!AU38+'SM Da'!AU38+'BN Da'!AU38+'BS Da'!AU38+'TDC Da'!AU38</f>
        <v>6</v>
      </c>
      <c r="AV38" s="81">
        <f>+'MIT Da'!AV38+'SAR Da'!AV38+'URQ Da'!AV38+'ROC Da'!AV38+'SM Da'!AV38+'BN Da'!AV38+'BS Da'!AV38+'TDC Da'!AV38</f>
        <v>10</v>
      </c>
      <c r="AW38" s="81">
        <f>+SUM(RED_InfraMR[[#This Row],[B.03.1 - Parque de Coches Motores Motrices Remolcados]:[B.03.3 - Parque de Coches Motores Motrices Cabina]])</f>
        <v>16</v>
      </c>
      <c r="AX38" s="81">
        <f>+'MIT Da'!AX38+'SAR Da'!AX38+'URQ Da'!AX38+'ROC Da'!AX38+'SM Da'!AX38+'BN Da'!AX38+'BS Da'!AX38+'TDC Da'!AX38</f>
        <v>427</v>
      </c>
      <c r="AY38" s="81">
        <f>+'MIT Da'!AY38+'SAR Da'!AY38+'URQ Da'!AY38+'ROC Da'!AY38+'SM Da'!AY38+'BN Da'!AY38+'BS Da'!AY38+'TDC Da'!AY38</f>
        <v>165</v>
      </c>
      <c r="AZ38" s="81">
        <f>+'MIT Da'!AZ38+'SAR Da'!AZ38+'URQ Da'!AZ38+'ROC Da'!AZ38+'SM Da'!AZ38+'BN Da'!AZ38+'BS Da'!AZ38+'TDC Da'!AZ38</f>
        <v>15</v>
      </c>
      <c r="BA38" s="81">
        <f>+'MIT Da'!BA38+'SAR Da'!BA38+'URQ Da'!BA38+'ROC Da'!BA38+'SM Da'!BA38+'BN Da'!BA38+'BS Da'!BA38+'TDC Da'!BA38</f>
        <v>150</v>
      </c>
      <c r="BB38" s="81">
        <f>+'MIT Da'!BB38+'SAR Da'!BB38+'URQ Da'!BB38+'ROC Da'!BB38+'SM Da'!BB38+'BN Da'!BB38+'BS Da'!BB38+'TDC Da'!BB38</f>
        <v>0</v>
      </c>
      <c r="BC38" s="81">
        <f>+SUM(RED_InfraMR[[#This Row],[B.04.1 - Parque de Coches Remolcados Clase Unica]:[B.04.5 - Parque de Coches Remolcados para Servicios Especiales (Cartoneros)]])</f>
        <v>757</v>
      </c>
      <c r="BD38" s="81">
        <f>+'MIT Da'!BD38+'SAR Da'!BD38+'URQ Da'!BD38+'ROC Da'!BD38+'SM Da'!BD38+'BN Da'!BD38+'BS Da'!BD38+'TDC Da'!BD38</f>
        <v>12</v>
      </c>
      <c r="BE38" s="81">
        <f>+'MIT Da'!BE38+'SAR Da'!BE38+'URQ Da'!BE38+'ROC Da'!BE38+'SM Da'!BE38+'BN Da'!BE38+'BS Da'!BE38+'TDC Da'!BE38</f>
        <v>94</v>
      </c>
      <c r="BF38" s="16"/>
    </row>
    <row r="39" spans="1:58">
      <c r="A39" s="1">
        <v>1996</v>
      </c>
      <c r="B39" s="1" t="s">
        <v>116</v>
      </c>
      <c r="C39" s="12">
        <f>+'MIT Da'!C39+'SAR Da'!C39+'URQ Da'!C39+'ROC Da'!C39+'SM Da'!C39+'BN Da'!C39+'BS Da'!C39+'TDC Da'!C39</f>
        <v>147.21299999999999</v>
      </c>
      <c r="D39" s="12">
        <f>+'MIT Da'!D39+'SAR Da'!D39+'URQ Da'!D39+'ROC Da'!D39+'SM Da'!D39+'BN Da'!D39+'BS Da'!D39+'TDC Da'!D39</f>
        <v>444.30600000000004</v>
      </c>
      <c r="E39" s="12">
        <f>+'MIT Da'!E39+'SAR Da'!E39+'URQ Da'!E39+'ROC Da'!E39+'SM Da'!E39+'BN Da'!E39+'BS Da'!E39+'TDC Da'!E39</f>
        <v>0</v>
      </c>
      <c r="F39" s="12">
        <f>+'MIT Da'!F39+'SAR Da'!F39+'URQ Da'!F39+'ROC Da'!F39+'SM Da'!F39+'BN Da'!F39+'BS Da'!F39+'TDC Da'!F39</f>
        <v>176.17364000000001</v>
      </c>
      <c r="G39" s="12">
        <f>+'MIT Da'!G39+'SAR Da'!G39+'URQ Da'!G39+'ROC Da'!G39+'SM Da'!G39+'BN Da'!G39+'BS Da'!G39+'TDC Da'!G39</f>
        <v>767.69263999999998</v>
      </c>
      <c r="H39" s="12">
        <f>+'MIT Da'!H39+'SAR Da'!H39+'URQ Da'!H39+'ROC Da'!H39+'SM Da'!H39+'BN Da'!H39+'BS Da'!H39+'TDC Da'!H39</f>
        <v>767.69263999999998</v>
      </c>
      <c r="I39" s="12">
        <f>+'MIT Da'!I39+'SAR Da'!I39+'URQ Da'!I39+'ROC Da'!I39+'SM Da'!I39+'BN Da'!I39+'BS Da'!I39+'TDC Da'!I39</f>
        <v>972.2581100000001</v>
      </c>
      <c r="J39" s="12">
        <f>+'MIT Da'!J39+'SAR Da'!J39+'URQ Da'!J39+'ROC Da'!J39+'SM Da'!J39+'BN Da'!J39+'BS Da'!J39+'TDC Da'!J39</f>
        <v>1060.415</v>
      </c>
      <c r="K39" s="12">
        <f>+'MIT Da'!K39+'SAR Da'!K39+'URQ Da'!K39+'ROC Da'!K39+'SM Da'!K39+'BN Da'!K39+'BS Da'!K39+'TDC Da'!K39</f>
        <v>54.516999999999996</v>
      </c>
      <c r="L39" s="12">
        <f>+'MIT Da'!L39+'SAR Da'!L39+'URQ Da'!L39+'ROC Da'!L39+'SM Da'!L39+'BN Da'!L39+'BS Da'!L39+'TDC Da'!L39</f>
        <v>379.49300000000005</v>
      </c>
      <c r="M39" s="12">
        <f>+'MIT Da'!M39+'SAR Da'!M39+'URQ Da'!M39+'ROC Da'!M39+'SM Da'!M39+'BN Da'!M39+'BS Da'!M39+'TDC Da'!M39</f>
        <v>21.314999999999998</v>
      </c>
      <c r="N39" s="12">
        <f>+'MIT Da'!N39+'SAR Da'!N39+'URQ Da'!N39+'ROC Da'!N39+'SM Da'!N39+'BN Da'!N39+'BS Da'!N39+'TDC Da'!N39</f>
        <v>1439.9079999999999</v>
      </c>
      <c r="O39" s="12">
        <f>+'MIT Da'!O39+'SAR Da'!O39+'URQ Da'!O39+'ROC Da'!O39+'SM Da'!O39+'BN Da'!O39+'BS Da'!O39+'TDC Da'!O39</f>
        <v>1439.9079999999999</v>
      </c>
      <c r="P39" s="81">
        <f>+'MIT Da'!P39+'SAR Da'!P39+'URQ Da'!P39+'ROC Da'!P39+'SM Da'!P39+'BN Da'!P39+'BS Da'!P39+'TDC Da'!P39</f>
        <v>205</v>
      </c>
      <c r="Q39" s="81">
        <f>+'MIT Da'!Q39+'SAR Da'!Q39+'URQ Da'!Q39+'ROC Da'!Q39+'SM Da'!Q39+'BN Da'!Q39+'BS Da'!Q39+'TDC Da'!Q39</f>
        <v>56</v>
      </c>
      <c r="R39" s="81">
        <f>+'MIT Da'!R39+'SAR Da'!R39+'URQ Da'!R39+'ROC Da'!R39+'SM Da'!R39+'BN Da'!R39+'BS Da'!R39+'TDC Da'!R39</f>
        <v>10</v>
      </c>
      <c r="S39" s="81">
        <f>+'MIT Da'!S39+'SAR Da'!S39+'URQ Da'!S39+'ROC Da'!S39+'SM Da'!S39+'BN Da'!S39+'BS Da'!S39+'TDC Da'!S39</f>
        <v>271</v>
      </c>
      <c r="T39" s="81">
        <f>+'MIT Da'!T39+'SAR Da'!T39+'URQ Da'!T39+'ROC Da'!T39+'SM Da'!T39+'BN Da'!T39+'BS Da'!T39+'TDC Da'!T39</f>
        <v>137</v>
      </c>
      <c r="U39" s="81">
        <f>+'MIT Da'!U39+'SAR Da'!U39+'URQ Da'!U39+'ROC Da'!U39+'SM Da'!U39+'BN Da'!U39+'BS Da'!U39+'TDC Da'!U39</f>
        <v>432</v>
      </c>
      <c r="V39" s="81">
        <f>+'MIT Da'!V39+'SAR Da'!V39+'URQ Da'!V39+'ROC Da'!V39+'SM Da'!V39+'BN Da'!V39+'BS Da'!V39+'TDC Da'!V39</f>
        <v>11</v>
      </c>
      <c r="W39" s="81">
        <f>+'MIT Da'!W39+'SAR Da'!W39+'URQ Da'!W39+'ROC Da'!W39+'SM Da'!W39+'BN Da'!W39+'BS Da'!W39+'TDC Da'!W39</f>
        <v>112</v>
      </c>
      <c r="X39" s="81">
        <f>+'MIT Da'!X39+'SAR Da'!X39+'URQ Da'!X39+'ROC Da'!X39+'SM Da'!X39+'BN Da'!X39+'BS Da'!X39+'TDC Da'!X39</f>
        <v>4</v>
      </c>
      <c r="Y39" s="81">
        <f>+'MIT Da'!Y39+'SAR Da'!Y39+'URQ Da'!Y39+'ROC Da'!Y39+'SM Da'!Y39+'BN Da'!Y39+'BS Da'!Y39+'TDC Da'!Y39</f>
        <v>696</v>
      </c>
      <c r="Z39" s="81">
        <f>+'MIT Da'!Z39+'SAR Da'!Z39+'URQ Da'!Z39+'ROC Da'!Z39+'SM Da'!Z39+'BN Da'!Z39+'BS Da'!Z39+'TDC Da'!Z39</f>
        <v>152</v>
      </c>
      <c r="AA39" s="81">
        <f>+'MIT Da'!AA39+'SAR Da'!AA39+'URQ Da'!AA39+'ROC Da'!AA39+'SM Da'!AA39+'BN Da'!AA39+'BS Da'!AA39+'TDC Da'!AA39</f>
        <v>100</v>
      </c>
      <c r="AB39" s="81">
        <f>+'MIT Da'!AB39+'SAR Da'!AB39+'URQ Da'!AB39+'ROC Da'!AB39+'SM Da'!AB39+'BN Da'!AB39+'BS Da'!AB39+'TDC Da'!AB39</f>
        <v>696</v>
      </c>
      <c r="AC39" s="81">
        <f>+'MIT Da'!AC39+'SAR Da'!AC39+'URQ Da'!AC39+'ROC Da'!AC39+'SM Da'!AC39+'BN Da'!AC39+'BS Da'!AC39+'TDC Da'!AC39</f>
        <v>948</v>
      </c>
      <c r="AD39" s="81">
        <f>+'MIT Da'!AD39+'SAR Da'!AD39+'URQ Da'!AD39+'ROC Da'!AD39+'SM Da'!AD39+'BN Da'!AD39+'BS Da'!AD39+'TDC Da'!AD39</f>
        <v>54</v>
      </c>
      <c r="AE39" s="81">
        <f>+'MIT Da'!AE39+'SAR Da'!AE39+'URQ Da'!AE39+'ROC Da'!AE39+'SM Da'!AE39+'BN Da'!AE39+'BS Da'!AE39+'TDC Da'!AE39</f>
        <v>93</v>
      </c>
      <c r="AF39" s="81">
        <f>+'MIT Da'!AF39+'SAR Da'!AF39+'URQ Da'!AF39+'ROC Da'!AF39+'SM Da'!AF39+'BN Da'!AF39+'BS Da'!AF39+'TDC Da'!AF39</f>
        <v>417</v>
      </c>
      <c r="AG39" s="81">
        <f>+'MIT Da'!AG39+'SAR Da'!AG39+'URQ Da'!AG39+'ROC Da'!AG39+'SM Da'!AG39+'BN Da'!AG39+'BS Da'!AG39+'TDC Da'!AG39</f>
        <v>564</v>
      </c>
      <c r="AH39" s="12">
        <f>+'MIT Da'!AH39+'SAR Da'!AH39+'URQ Da'!AH39+'ROC Da'!AH39+'SM Da'!AH39+'BN Da'!AH39+'BS Da'!AH39+'TDC Da'!AH39</f>
        <v>272.89499999999998</v>
      </c>
      <c r="AI39" s="12">
        <f>+'MIT Da'!AI39+'SAR Da'!AI39+'URQ Da'!AI39+'ROC Da'!AI39+'SM Da'!AI39+'BN Da'!AI39+'BS Da'!AI39+'TDC Da'!AI39</f>
        <v>9.032</v>
      </c>
      <c r="AJ39" s="12">
        <f>+'MIT Da'!AJ39+'SAR Da'!AJ39+'URQ Da'!AJ39+'ROC Da'!AJ39+'SM Da'!AJ39+'BN Da'!AJ39+'BS Da'!AJ39+'TDC Da'!AJ39</f>
        <v>498.71500000000003</v>
      </c>
      <c r="AK39" s="12">
        <f>+'MIT Da'!AK39+'SAR Da'!AK39+'URQ Da'!AK39+'ROC Da'!AK39+'SM Da'!AK39+'BN Da'!AK39+'BS Da'!AK39+'TDC Da'!AK39</f>
        <v>780.64199999999983</v>
      </c>
      <c r="AL39" s="81">
        <f>+'MIT Da'!AL39+'SAR Da'!AL39+'URQ Da'!AL39+'ROC Da'!AL39+'SM Da'!AL39+'BN Da'!AL39+'BS Da'!AL39+'TDC Da'!AL39</f>
        <v>9</v>
      </c>
      <c r="AM39" s="81">
        <f>+'MIT Da'!AM39+'SAR Da'!AM39+'URQ Da'!AM39+'ROC Da'!AM39+'SM Da'!AM39+'BN Da'!AM39+'BS Da'!AM39+'TDC Da'!AM39</f>
        <v>57</v>
      </c>
      <c r="AN39" s="81">
        <f>+'MIT Da'!AN39+'SAR Da'!AN39+'URQ Da'!AN39+'ROC Da'!AN39+'SM Da'!AN39+'BN Da'!AN39+'BS Da'!AN39+'TDC Da'!AN39</f>
        <v>82</v>
      </c>
      <c r="AO39" s="81">
        <f>+'MIT Da'!AO39+'SAR Da'!AO39+'URQ Da'!AO39+'ROC Da'!AO39+'SM Da'!AO39+'BN Da'!AO39+'BS Da'!AO39+'TDC Da'!AO39</f>
        <v>148</v>
      </c>
      <c r="AP39" s="81">
        <f>+'MIT Da'!AP39+'SAR Da'!AP39+'URQ Da'!AP39+'ROC Da'!AP39+'SM Da'!AP39+'BN Da'!AP39+'BS Da'!AP39+'TDC Da'!AP39</f>
        <v>596</v>
      </c>
      <c r="AQ39" s="81">
        <f>+'MIT Da'!AQ39+'SAR Da'!AQ39+'URQ Da'!AQ39+'ROC Da'!AQ39+'SM Da'!AQ39+'BN Da'!AQ39+'BS Da'!AQ39+'TDC Da'!AQ39</f>
        <v>341</v>
      </c>
      <c r="AR39" s="81">
        <f>+'MIT Da'!AR39+'SAR Da'!AR39+'URQ Da'!AR39+'ROC Da'!AR39+'SM Da'!AR39+'BN Da'!AR39+'BS Da'!AR39+'TDC Da'!AR39</f>
        <v>39</v>
      </c>
      <c r="AS39" s="81">
        <f>+SUM(RED_InfraMR[[#This Row],[B.02.1 - Parque de Coches Eléctricos Motrices]:[B.02.3 - Parque de Coches Eléctricos Motrices Tipo R]])</f>
        <v>976</v>
      </c>
      <c r="AT39" s="81">
        <f>+'MIT Da'!AT39+'SAR Da'!AT39+'URQ Da'!AT39+'ROC Da'!AT39+'SM Da'!AT39+'BN Da'!AT39+'BS Da'!AT39+'TDC Da'!AT39</f>
        <v>0</v>
      </c>
      <c r="AU39" s="81">
        <f>+'MIT Da'!AU39+'SAR Da'!AU39+'URQ Da'!AU39+'ROC Da'!AU39+'SM Da'!AU39+'BN Da'!AU39+'BS Da'!AU39+'TDC Da'!AU39</f>
        <v>6</v>
      </c>
      <c r="AV39" s="81">
        <f>+'MIT Da'!AV39+'SAR Da'!AV39+'URQ Da'!AV39+'ROC Da'!AV39+'SM Da'!AV39+'BN Da'!AV39+'BS Da'!AV39+'TDC Da'!AV39</f>
        <v>10</v>
      </c>
      <c r="AW39" s="81">
        <f>+SUM(RED_InfraMR[[#This Row],[B.03.1 - Parque de Coches Motores Motrices Remolcados]:[B.03.3 - Parque de Coches Motores Motrices Cabina]])</f>
        <v>16</v>
      </c>
      <c r="AX39" s="81">
        <f>+'MIT Da'!AX39+'SAR Da'!AX39+'URQ Da'!AX39+'ROC Da'!AX39+'SM Da'!AX39+'BN Da'!AX39+'BS Da'!AX39+'TDC Da'!AX39</f>
        <v>427</v>
      </c>
      <c r="AY39" s="81">
        <f>+'MIT Da'!AY39+'SAR Da'!AY39+'URQ Da'!AY39+'ROC Da'!AY39+'SM Da'!AY39+'BN Da'!AY39+'BS Da'!AY39+'TDC Da'!AY39</f>
        <v>165</v>
      </c>
      <c r="AZ39" s="81">
        <f>+'MIT Da'!AZ39+'SAR Da'!AZ39+'URQ Da'!AZ39+'ROC Da'!AZ39+'SM Da'!AZ39+'BN Da'!AZ39+'BS Da'!AZ39+'TDC Da'!AZ39</f>
        <v>15</v>
      </c>
      <c r="BA39" s="81">
        <f>+'MIT Da'!BA39+'SAR Da'!BA39+'URQ Da'!BA39+'ROC Da'!BA39+'SM Da'!BA39+'BN Da'!BA39+'BS Da'!BA39+'TDC Da'!BA39</f>
        <v>150</v>
      </c>
      <c r="BB39" s="81">
        <f>+'MIT Da'!BB39+'SAR Da'!BB39+'URQ Da'!BB39+'ROC Da'!BB39+'SM Da'!BB39+'BN Da'!BB39+'BS Da'!BB39+'TDC Da'!BB39</f>
        <v>0</v>
      </c>
      <c r="BC39" s="81">
        <f>+SUM(RED_InfraMR[[#This Row],[B.04.1 - Parque de Coches Remolcados Clase Unica]:[B.04.5 - Parque de Coches Remolcados para Servicios Especiales (Cartoneros)]])</f>
        <v>757</v>
      </c>
      <c r="BD39" s="81">
        <f>+'MIT Da'!BD39+'SAR Da'!BD39+'URQ Da'!BD39+'ROC Da'!BD39+'SM Da'!BD39+'BN Da'!BD39+'BS Da'!BD39+'TDC Da'!BD39</f>
        <v>12</v>
      </c>
      <c r="BE39" s="81">
        <f>+'MIT Da'!BE39+'SAR Da'!BE39+'URQ Da'!BE39+'ROC Da'!BE39+'SM Da'!BE39+'BN Da'!BE39+'BS Da'!BE39+'TDC Da'!BE39</f>
        <v>94</v>
      </c>
      <c r="BF39" s="16"/>
    </row>
    <row r="40" spans="1:58">
      <c r="A40" s="1">
        <v>1996</v>
      </c>
      <c r="B40" s="1" t="s">
        <v>117</v>
      </c>
      <c r="C40" s="12">
        <f>+'MIT Da'!C40+'SAR Da'!C40+'URQ Da'!C40+'ROC Da'!C40+'SM Da'!C40+'BN Da'!C40+'BS Da'!C40+'TDC Da'!C40</f>
        <v>147.21299999999999</v>
      </c>
      <c r="D40" s="12">
        <f>+'MIT Da'!D40+'SAR Da'!D40+'URQ Da'!D40+'ROC Da'!D40+'SM Da'!D40+'BN Da'!D40+'BS Da'!D40+'TDC Da'!D40</f>
        <v>444.30600000000004</v>
      </c>
      <c r="E40" s="12">
        <f>+'MIT Da'!E40+'SAR Da'!E40+'URQ Da'!E40+'ROC Da'!E40+'SM Da'!E40+'BN Da'!E40+'BS Da'!E40+'TDC Da'!E40</f>
        <v>0</v>
      </c>
      <c r="F40" s="12">
        <f>+'MIT Da'!F40+'SAR Da'!F40+'URQ Da'!F40+'ROC Da'!F40+'SM Da'!F40+'BN Da'!F40+'BS Da'!F40+'TDC Da'!F40</f>
        <v>176.17364000000001</v>
      </c>
      <c r="G40" s="12">
        <f>+'MIT Da'!G40+'SAR Da'!G40+'URQ Da'!G40+'ROC Da'!G40+'SM Da'!G40+'BN Da'!G40+'BS Da'!G40+'TDC Da'!G40</f>
        <v>767.69263999999998</v>
      </c>
      <c r="H40" s="12">
        <f>+'MIT Da'!H40+'SAR Da'!H40+'URQ Da'!H40+'ROC Da'!H40+'SM Da'!H40+'BN Da'!H40+'BS Da'!H40+'TDC Da'!H40</f>
        <v>767.69263999999998</v>
      </c>
      <c r="I40" s="12">
        <f>+'MIT Da'!I40+'SAR Da'!I40+'URQ Da'!I40+'ROC Da'!I40+'SM Da'!I40+'BN Da'!I40+'BS Da'!I40+'TDC Da'!I40</f>
        <v>972.2581100000001</v>
      </c>
      <c r="J40" s="12">
        <f>+'MIT Da'!J40+'SAR Da'!J40+'URQ Da'!J40+'ROC Da'!J40+'SM Da'!J40+'BN Da'!J40+'BS Da'!J40+'TDC Da'!J40</f>
        <v>1060.415</v>
      </c>
      <c r="K40" s="12">
        <f>+'MIT Da'!K40+'SAR Da'!K40+'URQ Da'!K40+'ROC Da'!K40+'SM Da'!K40+'BN Da'!K40+'BS Da'!K40+'TDC Da'!K40</f>
        <v>54.516999999999996</v>
      </c>
      <c r="L40" s="12">
        <f>+'MIT Da'!L40+'SAR Da'!L40+'URQ Da'!L40+'ROC Da'!L40+'SM Da'!L40+'BN Da'!L40+'BS Da'!L40+'TDC Da'!L40</f>
        <v>379.49300000000005</v>
      </c>
      <c r="M40" s="12">
        <f>+'MIT Da'!M40+'SAR Da'!M40+'URQ Da'!M40+'ROC Da'!M40+'SM Da'!M40+'BN Da'!M40+'BS Da'!M40+'TDC Da'!M40</f>
        <v>21.314999999999998</v>
      </c>
      <c r="N40" s="12">
        <f>+'MIT Da'!N40+'SAR Da'!N40+'URQ Da'!N40+'ROC Da'!N40+'SM Da'!N40+'BN Da'!N40+'BS Da'!N40+'TDC Da'!N40</f>
        <v>1439.9079999999999</v>
      </c>
      <c r="O40" s="12">
        <f>+'MIT Da'!O40+'SAR Da'!O40+'URQ Da'!O40+'ROC Da'!O40+'SM Da'!O40+'BN Da'!O40+'BS Da'!O40+'TDC Da'!O40</f>
        <v>1439.9079999999999</v>
      </c>
      <c r="P40" s="81">
        <f>+'MIT Da'!P40+'SAR Da'!P40+'URQ Da'!P40+'ROC Da'!P40+'SM Da'!P40+'BN Da'!P40+'BS Da'!P40+'TDC Da'!P40</f>
        <v>205</v>
      </c>
      <c r="Q40" s="81">
        <f>+'MIT Da'!Q40+'SAR Da'!Q40+'URQ Da'!Q40+'ROC Da'!Q40+'SM Da'!Q40+'BN Da'!Q40+'BS Da'!Q40+'TDC Da'!Q40</f>
        <v>56</v>
      </c>
      <c r="R40" s="81">
        <f>+'MIT Da'!R40+'SAR Da'!R40+'URQ Da'!R40+'ROC Da'!R40+'SM Da'!R40+'BN Da'!R40+'BS Da'!R40+'TDC Da'!R40</f>
        <v>10</v>
      </c>
      <c r="S40" s="81">
        <f>+'MIT Da'!S40+'SAR Da'!S40+'URQ Da'!S40+'ROC Da'!S40+'SM Da'!S40+'BN Da'!S40+'BS Da'!S40+'TDC Da'!S40</f>
        <v>271</v>
      </c>
      <c r="T40" s="81">
        <f>+'MIT Da'!T40+'SAR Da'!T40+'URQ Da'!T40+'ROC Da'!T40+'SM Da'!T40+'BN Da'!T40+'BS Da'!T40+'TDC Da'!T40</f>
        <v>137</v>
      </c>
      <c r="U40" s="81">
        <f>+'MIT Da'!U40+'SAR Da'!U40+'URQ Da'!U40+'ROC Da'!U40+'SM Da'!U40+'BN Da'!U40+'BS Da'!U40+'TDC Da'!U40</f>
        <v>432</v>
      </c>
      <c r="V40" s="81">
        <f>+'MIT Da'!V40+'SAR Da'!V40+'URQ Da'!V40+'ROC Da'!V40+'SM Da'!V40+'BN Da'!V40+'BS Da'!V40+'TDC Da'!V40</f>
        <v>11</v>
      </c>
      <c r="W40" s="81">
        <f>+'MIT Da'!W40+'SAR Da'!W40+'URQ Da'!W40+'ROC Da'!W40+'SM Da'!W40+'BN Da'!W40+'BS Da'!W40+'TDC Da'!W40</f>
        <v>112</v>
      </c>
      <c r="X40" s="81">
        <f>+'MIT Da'!X40+'SAR Da'!X40+'URQ Da'!X40+'ROC Da'!X40+'SM Da'!X40+'BN Da'!X40+'BS Da'!X40+'TDC Da'!X40</f>
        <v>4</v>
      </c>
      <c r="Y40" s="81">
        <f>+'MIT Da'!Y40+'SAR Da'!Y40+'URQ Da'!Y40+'ROC Da'!Y40+'SM Da'!Y40+'BN Da'!Y40+'BS Da'!Y40+'TDC Da'!Y40</f>
        <v>696</v>
      </c>
      <c r="Z40" s="81">
        <f>+'MIT Da'!Z40+'SAR Da'!Z40+'URQ Da'!Z40+'ROC Da'!Z40+'SM Da'!Z40+'BN Da'!Z40+'BS Da'!Z40+'TDC Da'!Z40</f>
        <v>152</v>
      </c>
      <c r="AA40" s="81">
        <f>+'MIT Da'!AA40+'SAR Da'!AA40+'URQ Da'!AA40+'ROC Da'!AA40+'SM Da'!AA40+'BN Da'!AA40+'BS Da'!AA40+'TDC Da'!AA40</f>
        <v>100</v>
      </c>
      <c r="AB40" s="81">
        <f>+'MIT Da'!AB40+'SAR Da'!AB40+'URQ Da'!AB40+'ROC Da'!AB40+'SM Da'!AB40+'BN Da'!AB40+'BS Da'!AB40+'TDC Da'!AB40</f>
        <v>696</v>
      </c>
      <c r="AC40" s="81">
        <f>+'MIT Da'!AC40+'SAR Da'!AC40+'URQ Da'!AC40+'ROC Da'!AC40+'SM Da'!AC40+'BN Da'!AC40+'BS Da'!AC40+'TDC Da'!AC40</f>
        <v>948</v>
      </c>
      <c r="AD40" s="81">
        <f>+'MIT Da'!AD40+'SAR Da'!AD40+'URQ Da'!AD40+'ROC Da'!AD40+'SM Da'!AD40+'BN Da'!AD40+'BS Da'!AD40+'TDC Da'!AD40</f>
        <v>54</v>
      </c>
      <c r="AE40" s="81">
        <f>+'MIT Da'!AE40+'SAR Da'!AE40+'URQ Da'!AE40+'ROC Da'!AE40+'SM Da'!AE40+'BN Da'!AE40+'BS Da'!AE40+'TDC Da'!AE40</f>
        <v>93</v>
      </c>
      <c r="AF40" s="81">
        <f>+'MIT Da'!AF40+'SAR Da'!AF40+'URQ Da'!AF40+'ROC Da'!AF40+'SM Da'!AF40+'BN Da'!AF40+'BS Da'!AF40+'TDC Da'!AF40</f>
        <v>417</v>
      </c>
      <c r="AG40" s="81">
        <f>+'MIT Da'!AG40+'SAR Da'!AG40+'URQ Da'!AG40+'ROC Da'!AG40+'SM Da'!AG40+'BN Da'!AG40+'BS Da'!AG40+'TDC Da'!AG40</f>
        <v>564</v>
      </c>
      <c r="AH40" s="12">
        <f>+'MIT Da'!AH40+'SAR Da'!AH40+'URQ Da'!AH40+'ROC Da'!AH40+'SM Da'!AH40+'BN Da'!AH40+'BS Da'!AH40+'TDC Da'!AH40</f>
        <v>272.89499999999998</v>
      </c>
      <c r="AI40" s="12">
        <f>+'MIT Da'!AI40+'SAR Da'!AI40+'URQ Da'!AI40+'ROC Da'!AI40+'SM Da'!AI40+'BN Da'!AI40+'BS Da'!AI40+'TDC Da'!AI40</f>
        <v>9.032</v>
      </c>
      <c r="AJ40" s="12">
        <f>+'MIT Da'!AJ40+'SAR Da'!AJ40+'URQ Da'!AJ40+'ROC Da'!AJ40+'SM Da'!AJ40+'BN Da'!AJ40+'BS Da'!AJ40+'TDC Da'!AJ40</f>
        <v>498.71500000000003</v>
      </c>
      <c r="AK40" s="12">
        <f>+'MIT Da'!AK40+'SAR Da'!AK40+'URQ Da'!AK40+'ROC Da'!AK40+'SM Da'!AK40+'BN Da'!AK40+'BS Da'!AK40+'TDC Da'!AK40</f>
        <v>780.64199999999983</v>
      </c>
      <c r="AL40" s="81">
        <f>+'MIT Da'!AL40+'SAR Da'!AL40+'URQ Da'!AL40+'ROC Da'!AL40+'SM Da'!AL40+'BN Da'!AL40+'BS Da'!AL40+'TDC Da'!AL40</f>
        <v>9</v>
      </c>
      <c r="AM40" s="81">
        <f>+'MIT Da'!AM40+'SAR Da'!AM40+'URQ Da'!AM40+'ROC Da'!AM40+'SM Da'!AM40+'BN Da'!AM40+'BS Da'!AM40+'TDC Da'!AM40</f>
        <v>57</v>
      </c>
      <c r="AN40" s="81">
        <f>+'MIT Da'!AN40+'SAR Da'!AN40+'URQ Da'!AN40+'ROC Da'!AN40+'SM Da'!AN40+'BN Da'!AN40+'BS Da'!AN40+'TDC Da'!AN40</f>
        <v>82</v>
      </c>
      <c r="AO40" s="81">
        <f>+'MIT Da'!AO40+'SAR Da'!AO40+'URQ Da'!AO40+'ROC Da'!AO40+'SM Da'!AO40+'BN Da'!AO40+'BS Da'!AO40+'TDC Da'!AO40</f>
        <v>148</v>
      </c>
      <c r="AP40" s="81">
        <f>+'MIT Da'!AP40+'SAR Da'!AP40+'URQ Da'!AP40+'ROC Da'!AP40+'SM Da'!AP40+'BN Da'!AP40+'BS Da'!AP40+'TDC Da'!AP40</f>
        <v>596</v>
      </c>
      <c r="AQ40" s="81">
        <f>+'MIT Da'!AQ40+'SAR Da'!AQ40+'URQ Da'!AQ40+'ROC Da'!AQ40+'SM Da'!AQ40+'BN Da'!AQ40+'BS Da'!AQ40+'TDC Da'!AQ40</f>
        <v>341</v>
      </c>
      <c r="AR40" s="81">
        <f>+'MIT Da'!AR40+'SAR Da'!AR40+'URQ Da'!AR40+'ROC Da'!AR40+'SM Da'!AR40+'BN Da'!AR40+'BS Da'!AR40+'TDC Da'!AR40</f>
        <v>39</v>
      </c>
      <c r="AS40" s="81">
        <f>+SUM(RED_InfraMR[[#This Row],[B.02.1 - Parque de Coches Eléctricos Motrices]:[B.02.3 - Parque de Coches Eléctricos Motrices Tipo R]])</f>
        <v>976</v>
      </c>
      <c r="AT40" s="81">
        <f>+'MIT Da'!AT40+'SAR Da'!AT40+'URQ Da'!AT40+'ROC Da'!AT40+'SM Da'!AT40+'BN Da'!AT40+'BS Da'!AT40+'TDC Da'!AT40</f>
        <v>0</v>
      </c>
      <c r="AU40" s="81">
        <f>+'MIT Da'!AU40+'SAR Da'!AU40+'URQ Da'!AU40+'ROC Da'!AU40+'SM Da'!AU40+'BN Da'!AU40+'BS Da'!AU40+'TDC Da'!AU40</f>
        <v>6</v>
      </c>
      <c r="AV40" s="81">
        <f>+'MIT Da'!AV40+'SAR Da'!AV40+'URQ Da'!AV40+'ROC Da'!AV40+'SM Da'!AV40+'BN Da'!AV40+'BS Da'!AV40+'TDC Da'!AV40</f>
        <v>10</v>
      </c>
      <c r="AW40" s="81">
        <f>+SUM(RED_InfraMR[[#This Row],[B.03.1 - Parque de Coches Motores Motrices Remolcados]:[B.03.3 - Parque de Coches Motores Motrices Cabina]])</f>
        <v>16</v>
      </c>
      <c r="AX40" s="81">
        <f>+'MIT Da'!AX40+'SAR Da'!AX40+'URQ Da'!AX40+'ROC Da'!AX40+'SM Da'!AX40+'BN Da'!AX40+'BS Da'!AX40+'TDC Da'!AX40</f>
        <v>427</v>
      </c>
      <c r="AY40" s="81">
        <f>+'MIT Da'!AY40+'SAR Da'!AY40+'URQ Da'!AY40+'ROC Da'!AY40+'SM Da'!AY40+'BN Da'!AY40+'BS Da'!AY40+'TDC Da'!AY40</f>
        <v>165</v>
      </c>
      <c r="AZ40" s="81">
        <f>+'MIT Da'!AZ40+'SAR Da'!AZ40+'URQ Da'!AZ40+'ROC Da'!AZ40+'SM Da'!AZ40+'BN Da'!AZ40+'BS Da'!AZ40+'TDC Da'!AZ40</f>
        <v>15</v>
      </c>
      <c r="BA40" s="81">
        <f>+'MIT Da'!BA40+'SAR Da'!BA40+'URQ Da'!BA40+'ROC Da'!BA40+'SM Da'!BA40+'BN Da'!BA40+'BS Da'!BA40+'TDC Da'!BA40</f>
        <v>150</v>
      </c>
      <c r="BB40" s="81">
        <f>+'MIT Da'!BB40+'SAR Da'!BB40+'URQ Da'!BB40+'ROC Da'!BB40+'SM Da'!BB40+'BN Da'!BB40+'BS Da'!BB40+'TDC Da'!BB40</f>
        <v>0</v>
      </c>
      <c r="BC40" s="81">
        <f>+SUM(RED_InfraMR[[#This Row],[B.04.1 - Parque de Coches Remolcados Clase Unica]:[B.04.5 - Parque de Coches Remolcados para Servicios Especiales (Cartoneros)]])</f>
        <v>757</v>
      </c>
      <c r="BD40" s="81">
        <f>+'MIT Da'!BD40+'SAR Da'!BD40+'URQ Da'!BD40+'ROC Da'!BD40+'SM Da'!BD40+'BN Da'!BD40+'BS Da'!BD40+'TDC Da'!BD40</f>
        <v>12</v>
      </c>
      <c r="BE40" s="81">
        <f>+'MIT Da'!BE40+'SAR Da'!BE40+'URQ Da'!BE40+'ROC Da'!BE40+'SM Da'!BE40+'BN Da'!BE40+'BS Da'!BE40+'TDC Da'!BE40</f>
        <v>94</v>
      </c>
      <c r="BF40" s="16"/>
    </row>
    <row r="41" spans="1:58">
      <c r="A41" s="1">
        <v>1996</v>
      </c>
      <c r="B41" s="1" t="s">
        <v>118</v>
      </c>
      <c r="C41" s="12">
        <f>+'MIT Da'!C41+'SAR Da'!C41+'URQ Da'!C41+'ROC Da'!C41+'SM Da'!C41+'BN Da'!C41+'BS Da'!C41+'TDC Da'!C41</f>
        <v>147.21299999999999</v>
      </c>
      <c r="D41" s="12">
        <f>+'MIT Da'!D41+'SAR Da'!D41+'URQ Da'!D41+'ROC Da'!D41+'SM Da'!D41+'BN Da'!D41+'BS Da'!D41+'TDC Da'!D41</f>
        <v>444.30600000000004</v>
      </c>
      <c r="E41" s="12">
        <f>+'MIT Da'!E41+'SAR Da'!E41+'URQ Da'!E41+'ROC Da'!E41+'SM Da'!E41+'BN Da'!E41+'BS Da'!E41+'TDC Da'!E41</f>
        <v>0</v>
      </c>
      <c r="F41" s="12">
        <f>+'MIT Da'!F41+'SAR Da'!F41+'URQ Da'!F41+'ROC Da'!F41+'SM Da'!F41+'BN Da'!F41+'BS Da'!F41+'TDC Da'!F41</f>
        <v>176.17364000000001</v>
      </c>
      <c r="G41" s="12">
        <f>+'MIT Da'!G41+'SAR Da'!G41+'URQ Da'!G41+'ROC Da'!G41+'SM Da'!G41+'BN Da'!G41+'BS Da'!G41+'TDC Da'!G41</f>
        <v>767.69263999999998</v>
      </c>
      <c r="H41" s="12">
        <f>+'MIT Da'!H41+'SAR Da'!H41+'URQ Da'!H41+'ROC Da'!H41+'SM Da'!H41+'BN Da'!H41+'BS Da'!H41+'TDC Da'!H41</f>
        <v>767.69263999999998</v>
      </c>
      <c r="I41" s="12">
        <f>+'MIT Da'!I41+'SAR Da'!I41+'URQ Da'!I41+'ROC Da'!I41+'SM Da'!I41+'BN Da'!I41+'BS Da'!I41+'TDC Da'!I41</f>
        <v>972.2581100000001</v>
      </c>
      <c r="J41" s="12">
        <f>+'MIT Da'!J41+'SAR Da'!J41+'URQ Da'!J41+'ROC Da'!J41+'SM Da'!J41+'BN Da'!J41+'BS Da'!J41+'TDC Da'!J41</f>
        <v>1060.415</v>
      </c>
      <c r="K41" s="12">
        <f>+'MIT Da'!K41+'SAR Da'!K41+'URQ Da'!K41+'ROC Da'!K41+'SM Da'!K41+'BN Da'!K41+'BS Da'!K41+'TDC Da'!K41</f>
        <v>54.516999999999996</v>
      </c>
      <c r="L41" s="12">
        <f>+'MIT Da'!L41+'SAR Da'!L41+'URQ Da'!L41+'ROC Da'!L41+'SM Da'!L41+'BN Da'!L41+'BS Da'!L41+'TDC Da'!L41</f>
        <v>379.49300000000005</v>
      </c>
      <c r="M41" s="12">
        <f>+'MIT Da'!M41+'SAR Da'!M41+'URQ Da'!M41+'ROC Da'!M41+'SM Da'!M41+'BN Da'!M41+'BS Da'!M41+'TDC Da'!M41</f>
        <v>21.314999999999998</v>
      </c>
      <c r="N41" s="12">
        <f>+'MIT Da'!N41+'SAR Da'!N41+'URQ Da'!N41+'ROC Da'!N41+'SM Da'!N41+'BN Da'!N41+'BS Da'!N41+'TDC Da'!N41</f>
        <v>1439.9079999999999</v>
      </c>
      <c r="O41" s="12">
        <f>+'MIT Da'!O41+'SAR Da'!O41+'URQ Da'!O41+'ROC Da'!O41+'SM Da'!O41+'BN Da'!O41+'BS Da'!O41+'TDC Da'!O41</f>
        <v>1439.9079999999999</v>
      </c>
      <c r="P41" s="81">
        <f>+'MIT Da'!P41+'SAR Da'!P41+'URQ Da'!P41+'ROC Da'!P41+'SM Da'!P41+'BN Da'!P41+'BS Da'!P41+'TDC Da'!P41</f>
        <v>205</v>
      </c>
      <c r="Q41" s="81">
        <f>+'MIT Da'!Q41+'SAR Da'!Q41+'URQ Da'!Q41+'ROC Da'!Q41+'SM Da'!Q41+'BN Da'!Q41+'BS Da'!Q41+'TDC Da'!Q41</f>
        <v>56</v>
      </c>
      <c r="R41" s="81">
        <f>+'MIT Da'!R41+'SAR Da'!R41+'URQ Da'!R41+'ROC Da'!R41+'SM Da'!R41+'BN Da'!R41+'BS Da'!R41+'TDC Da'!R41</f>
        <v>10</v>
      </c>
      <c r="S41" s="81">
        <f>+'MIT Da'!S41+'SAR Da'!S41+'URQ Da'!S41+'ROC Da'!S41+'SM Da'!S41+'BN Da'!S41+'BS Da'!S41+'TDC Da'!S41</f>
        <v>271</v>
      </c>
      <c r="T41" s="81">
        <f>+'MIT Da'!T41+'SAR Da'!T41+'URQ Da'!T41+'ROC Da'!T41+'SM Da'!T41+'BN Da'!T41+'BS Da'!T41+'TDC Da'!T41</f>
        <v>137</v>
      </c>
      <c r="U41" s="81">
        <f>+'MIT Da'!U41+'SAR Da'!U41+'URQ Da'!U41+'ROC Da'!U41+'SM Da'!U41+'BN Da'!U41+'BS Da'!U41+'TDC Da'!U41</f>
        <v>432</v>
      </c>
      <c r="V41" s="81">
        <f>+'MIT Da'!V41+'SAR Da'!V41+'URQ Da'!V41+'ROC Da'!V41+'SM Da'!V41+'BN Da'!V41+'BS Da'!V41+'TDC Da'!V41</f>
        <v>11</v>
      </c>
      <c r="W41" s="81">
        <f>+'MIT Da'!W41+'SAR Da'!W41+'URQ Da'!W41+'ROC Da'!W41+'SM Da'!W41+'BN Da'!W41+'BS Da'!W41+'TDC Da'!W41</f>
        <v>112</v>
      </c>
      <c r="X41" s="81">
        <f>+'MIT Da'!X41+'SAR Da'!X41+'URQ Da'!X41+'ROC Da'!X41+'SM Da'!X41+'BN Da'!X41+'BS Da'!X41+'TDC Da'!X41</f>
        <v>4</v>
      </c>
      <c r="Y41" s="81">
        <f>+'MIT Da'!Y41+'SAR Da'!Y41+'URQ Da'!Y41+'ROC Da'!Y41+'SM Da'!Y41+'BN Da'!Y41+'BS Da'!Y41+'TDC Da'!Y41</f>
        <v>696</v>
      </c>
      <c r="Z41" s="81">
        <f>+'MIT Da'!Z41+'SAR Da'!Z41+'URQ Da'!Z41+'ROC Da'!Z41+'SM Da'!Z41+'BN Da'!Z41+'BS Da'!Z41+'TDC Da'!Z41</f>
        <v>152</v>
      </c>
      <c r="AA41" s="81">
        <f>+'MIT Da'!AA41+'SAR Da'!AA41+'URQ Da'!AA41+'ROC Da'!AA41+'SM Da'!AA41+'BN Da'!AA41+'BS Da'!AA41+'TDC Da'!AA41</f>
        <v>100</v>
      </c>
      <c r="AB41" s="81">
        <f>+'MIT Da'!AB41+'SAR Da'!AB41+'URQ Da'!AB41+'ROC Da'!AB41+'SM Da'!AB41+'BN Da'!AB41+'BS Da'!AB41+'TDC Da'!AB41</f>
        <v>696</v>
      </c>
      <c r="AC41" s="81">
        <f>+'MIT Da'!AC41+'SAR Da'!AC41+'URQ Da'!AC41+'ROC Da'!AC41+'SM Da'!AC41+'BN Da'!AC41+'BS Da'!AC41+'TDC Da'!AC41</f>
        <v>948</v>
      </c>
      <c r="AD41" s="81">
        <f>+'MIT Da'!AD41+'SAR Da'!AD41+'URQ Da'!AD41+'ROC Da'!AD41+'SM Da'!AD41+'BN Da'!AD41+'BS Da'!AD41+'TDC Da'!AD41</f>
        <v>54</v>
      </c>
      <c r="AE41" s="81">
        <f>+'MIT Da'!AE41+'SAR Da'!AE41+'URQ Da'!AE41+'ROC Da'!AE41+'SM Da'!AE41+'BN Da'!AE41+'BS Da'!AE41+'TDC Da'!AE41</f>
        <v>93</v>
      </c>
      <c r="AF41" s="81">
        <f>+'MIT Da'!AF41+'SAR Da'!AF41+'URQ Da'!AF41+'ROC Da'!AF41+'SM Da'!AF41+'BN Da'!AF41+'BS Da'!AF41+'TDC Da'!AF41</f>
        <v>417</v>
      </c>
      <c r="AG41" s="81">
        <f>+'MIT Da'!AG41+'SAR Da'!AG41+'URQ Da'!AG41+'ROC Da'!AG41+'SM Da'!AG41+'BN Da'!AG41+'BS Da'!AG41+'TDC Da'!AG41</f>
        <v>564</v>
      </c>
      <c r="AH41" s="12">
        <f>+'MIT Da'!AH41+'SAR Da'!AH41+'URQ Da'!AH41+'ROC Da'!AH41+'SM Da'!AH41+'BN Da'!AH41+'BS Da'!AH41+'TDC Da'!AH41</f>
        <v>272.89499999999998</v>
      </c>
      <c r="AI41" s="12">
        <f>+'MIT Da'!AI41+'SAR Da'!AI41+'URQ Da'!AI41+'ROC Da'!AI41+'SM Da'!AI41+'BN Da'!AI41+'BS Da'!AI41+'TDC Da'!AI41</f>
        <v>9.032</v>
      </c>
      <c r="AJ41" s="12">
        <f>+'MIT Da'!AJ41+'SAR Da'!AJ41+'URQ Da'!AJ41+'ROC Da'!AJ41+'SM Da'!AJ41+'BN Da'!AJ41+'BS Da'!AJ41+'TDC Da'!AJ41</f>
        <v>498.71500000000003</v>
      </c>
      <c r="AK41" s="12">
        <f>+'MIT Da'!AK41+'SAR Da'!AK41+'URQ Da'!AK41+'ROC Da'!AK41+'SM Da'!AK41+'BN Da'!AK41+'BS Da'!AK41+'TDC Da'!AK41</f>
        <v>780.64199999999983</v>
      </c>
      <c r="AL41" s="81">
        <f>+'MIT Da'!AL41+'SAR Da'!AL41+'URQ Da'!AL41+'ROC Da'!AL41+'SM Da'!AL41+'BN Da'!AL41+'BS Da'!AL41+'TDC Da'!AL41</f>
        <v>9</v>
      </c>
      <c r="AM41" s="81">
        <f>+'MIT Da'!AM41+'SAR Da'!AM41+'URQ Da'!AM41+'ROC Da'!AM41+'SM Da'!AM41+'BN Da'!AM41+'BS Da'!AM41+'TDC Da'!AM41</f>
        <v>57</v>
      </c>
      <c r="AN41" s="81">
        <f>+'MIT Da'!AN41+'SAR Da'!AN41+'URQ Da'!AN41+'ROC Da'!AN41+'SM Da'!AN41+'BN Da'!AN41+'BS Da'!AN41+'TDC Da'!AN41</f>
        <v>82</v>
      </c>
      <c r="AO41" s="81">
        <f>+'MIT Da'!AO41+'SAR Da'!AO41+'URQ Da'!AO41+'ROC Da'!AO41+'SM Da'!AO41+'BN Da'!AO41+'BS Da'!AO41+'TDC Da'!AO41</f>
        <v>148</v>
      </c>
      <c r="AP41" s="81">
        <f>+'MIT Da'!AP41+'SAR Da'!AP41+'URQ Da'!AP41+'ROC Da'!AP41+'SM Da'!AP41+'BN Da'!AP41+'BS Da'!AP41+'TDC Da'!AP41</f>
        <v>596</v>
      </c>
      <c r="AQ41" s="81">
        <f>+'MIT Da'!AQ41+'SAR Da'!AQ41+'URQ Da'!AQ41+'ROC Da'!AQ41+'SM Da'!AQ41+'BN Da'!AQ41+'BS Da'!AQ41+'TDC Da'!AQ41</f>
        <v>341</v>
      </c>
      <c r="AR41" s="81">
        <f>+'MIT Da'!AR41+'SAR Da'!AR41+'URQ Da'!AR41+'ROC Da'!AR41+'SM Da'!AR41+'BN Da'!AR41+'BS Da'!AR41+'TDC Da'!AR41</f>
        <v>39</v>
      </c>
      <c r="AS41" s="81">
        <f>+SUM(RED_InfraMR[[#This Row],[B.02.1 - Parque de Coches Eléctricos Motrices]:[B.02.3 - Parque de Coches Eléctricos Motrices Tipo R]])</f>
        <v>976</v>
      </c>
      <c r="AT41" s="81">
        <f>+'MIT Da'!AT41+'SAR Da'!AT41+'URQ Da'!AT41+'ROC Da'!AT41+'SM Da'!AT41+'BN Da'!AT41+'BS Da'!AT41+'TDC Da'!AT41</f>
        <v>0</v>
      </c>
      <c r="AU41" s="81">
        <f>+'MIT Da'!AU41+'SAR Da'!AU41+'URQ Da'!AU41+'ROC Da'!AU41+'SM Da'!AU41+'BN Da'!AU41+'BS Da'!AU41+'TDC Da'!AU41</f>
        <v>6</v>
      </c>
      <c r="AV41" s="81">
        <f>+'MIT Da'!AV41+'SAR Da'!AV41+'URQ Da'!AV41+'ROC Da'!AV41+'SM Da'!AV41+'BN Da'!AV41+'BS Da'!AV41+'TDC Da'!AV41</f>
        <v>10</v>
      </c>
      <c r="AW41" s="81">
        <f>+SUM(RED_InfraMR[[#This Row],[B.03.1 - Parque de Coches Motores Motrices Remolcados]:[B.03.3 - Parque de Coches Motores Motrices Cabina]])</f>
        <v>16</v>
      </c>
      <c r="AX41" s="81">
        <f>+'MIT Da'!AX41+'SAR Da'!AX41+'URQ Da'!AX41+'ROC Da'!AX41+'SM Da'!AX41+'BN Da'!AX41+'BS Da'!AX41+'TDC Da'!AX41</f>
        <v>427</v>
      </c>
      <c r="AY41" s="81">
        <f>+'MIT Da'!AY41+'SAR Da'!AY41+'URQ Da'!AY41+'ROC Da'!AY41+'SM Da'!AY41+'BN Da'!AY41+'BS Da'!AY41+'TDC Da'!AY41</f>
        <v>165</v>
      </c>
      <c r="AZ41" s="81">
        <f>+'MIT Da'!AZ41+'SAR Da'!AZ41+'URQ Da'!AZ41+'ROC Da'!AZ41+'SM Da'!AZ41+'BN Da'!AZ41+'BS Da'!AZ41+'TDC Da'!AZ41</f>
        <v>15</v>
      </c>
      <c r="BA41" s="81">
        <f>+'MIT Da'!BA41+'SAR Da'!BA41+'URQ Da'!BA41+'ROC Da'!BA41+'SM Da'!BA41+'BN Da'!BA41+'BS Da'!BA41+'TDC Da'!BA41</f>
        <v>150</v>
      </c>
      <c r="BB41" s="81">
        <f>+'MIT Da'!BB41+'SAR Da'!BB41+'URQ Da'!BB41+'ROC Da'!BB41+'SM Da'!BB41+'BN Da'!BB41+'BS Da'!BB41+'TDC Da'!BB41</f>
        <v>0</v>
      </c>
      <c r="BC41" s="81">
        <f>+SUM(RED_InfraMR[[#This Row],[B.04.1 - Parque de Coches Remolcados Clase Unica]:[B.04.5 - Parque de Coches Remolcados para Servicios Especiales (Cartoneros)]])</f>
        <v>757</v>
      </c>
      <c r="BD41" s="81">
        <f>+'MIT Da'!BD41+'SAR Da'!BD41+'URQ Da'!BD41+'ROC Da'!BD41+'SM Da'!BD41+'BN Da'!BD41+'BS Da'!BD41+'TDC Da'!BD41</f>
        <v>12</v>
      </c>
      <c r="BE41" s="81">
        <f>+'MIT Da'!BE41+'SAR Da'!BE41+'URQ Da'!BE41+'ROC Da'!BE41+'SM Da'!BE41+'BN Da'!BE41+'BS Da'!BE41+'TDC Da'!BE41</f>
        <v>94</v>
      </c>
      <c r="BF41" s="16"/>
    </row>
    <row r="42" spans="1:58">
      <c r="A42" s="1">
        <v>1996</v>
      </c>
      <c r="B42" s="1" t="s">
        <v>119</v>
      </c>
      <c r="C42" s="12">
        <f>+'MIT Da'!C42+'SAR Da'!C42+'URQ Da'!C42+'ROC Da'!C42+'SM Da'!C42+'BN Da'!C42+'BS Da'!C42+'TDC Da'!C42</f>
        <v>147.21299999999999</v>
      </c>
      <c r="D42" s="12">
        <f>+'MIT Da'!D42+'SAR Da'!D42+'URQ Da'!D42+'ROC Da'!D42+'SM Da'!D42+'BN Da'!D42+'BS Da'!D42+'TDC Da'!D42</f>
        <v>444.30600000000004</v>
      </c>
      <c r="E42" s="12">
        <f>+'MIT Da'!E42+'SAR Da'!E42+'URQ Da'!E42+'ROC Da'!E42+'SM Da'!E42+'BN Da'!E42+'BS Da'!E42+'TDC Da'!E42</f>
        <v>0</v>
      </c>
      <c r="F42" s="12">
        <f>+'MIT Da'!F42+'SAR Da'!F42+'URQ Da'!F42+'ROC Da'!F42+'SM Da'!F42+'BN Da'!F42+'BS Da'!F42+'TDC Da'!F42</f>
        <v>176.17364000000001</v>
      </c>
      <c r="G42" s="12">
        <f>+'MIT Da'!G42+'SAR Da'!G42+'URQ Da'!G42+'ROC Da'!G42+'SM Da'!G42+'BN Da'!G42+'BS Da'!G42+'TDC Da'!G42</f>
        <v>767.69263999999998</v>
      </c>
      <c r="H42" s="12">
        <f>+'MIT Da'!H42+'SAR Da'!H42+'URQ Da'!H42+'ROC Da'!H42+'SM Da'!H42+'BN Da'!H42+'BS Da'!H42+'TDC Da'!H42</f>
        <v>767.69263999999998</v>
      </c>
      <c r="I42" s="12">
        <f>+'MIT Da'!I42+'SAR Da'!I42+'URQ Da'!I42+'ROC Da'!I42+'SM Da'!I42+'BN Da'!I42+'BS Da'!I42+'TDC Da'!I42</f>
        <v>972.2581100000001</v>
      </c>
      <c r="J42" s="12">
        <f>+'MIT Da'!J42+'SAR Da'!J42+'URQ Da'!J42+'ROC Da'!J42+'SM Da'!J42+'BN Da'!J42+'BS Da'!J42+'TDC Da'!J42</f>
        <v>1060.415</v>
      </c>
      <c r="K42" s="12">
        <f>+'MIT Da'!K42+'SAR Da'!K42+'URQ Da'!K42+'ROC Da'!K42+'SM Da'!K42+'BN Da'!K42+'BS Da'!K42+'TDC Da'!K42</f>
        <v>54.516999999999996</v>
      </c>
      <c r="L42" s="12">
        <f>+'MIT Da'!L42+'SAR Da'!L42+'URQ Da'!L42+'ROC Da'!L42+'SM Da'!L42+'BN Da'!L42+'BS Da'!L42+'TDC Da'!L42</f>
        <v>379.49300000000005</v>
      </c>
      <c r="M42" s="12">
        <f>+'MIT Da'!M42+'SAR Da'!M42+'URQ Da'!M42+'ROC Da'!M42+'SM Da'!M42+'BN Da'!M42+'BS Da'!M42+'TDC Da'!M42</f>
        <v>21.314999999999998</v>
      </c>
      <c r="N42" s="12">
        <f>+'MIT Da'!N42+'SAR Da'!N42+'URQ Da'!N42+'ROC Da'!N42+'SM Da'!N42+'BN Da'!N42+'BS Da'!N42+'TDC Da'!N42</f>
        <v>1439.9079999999999</v>
      </c>
      <c r="O42" s="12">
        <f>+'MIT Da'!O42+'SAR Da'!O42+'URQ Da'!O42+'ROC Da'!O42+'SM Da'!O42+'BN Da'!O42+'BS Da'!O42+'TDC Da'!O42</f>
        <v>1439.9079999999999</v>
      </c>
      <c r="P42" s="81">
        <f>+'MIT Da'!P42+'SAR Da'!P42+'URQ Da'!P42+'ROC Da'!P42+'SM Da'!P42+'BN Da'!P42+'BS Da'!P42+'TDC Da'!P42</f>
        <v>205</v>
      </c>
      <c r="Q42" s="81">
        <f>+'MIT Da'!Q42+'SAR Da'!Q42+'URQ Da'!Q42+'ROC Da'!Q42+'SM Da'!Q42+'BN Da'!Q42+'BS Da'!Q42+'TDC Da'!Q42</f>
        <v>56</v>
      </c>
      <c r="R42" s="81">
        <f>+'MIT Da'!R42+'SAR Da'!R42+'URQ Da'!R42+'ROC Da'!R42+'SM Da'!R42+'BN Da'!R42+'BS Da'!R42+'TDC Da'!R42</f>
        <v>10</v>
      </c>
      <c r="S42" s="81">
        <f>+'MIT Da'!S42+'SAR Da'!S42+'URQ Da'!S42+'ROC Da'!S42+'SM Da'!S42+'BN Da'!S42+'BS Da'!S42+'TDC Da'!S42</f>
        <v>271</v>
      </c>
      <c r="T42" s="81">
        <f>+'MIT Da'!T42+'SAR Da'!T42+'URQ Da'!T42+'ROC Da'!T42+'SM Da'!T42+'BN Da'!T42+'BS Da'!T42+'TDC Da'!T42</f>
        <v>137</v>
      </c>
      <c r="U42" s="81">
        <f>+'MIT Da'!U42+'SAR Da'!U42+'URQ Da'!U42+'ROC Da'!U42+'SM Da'!U42+'BN Da'!U42+'BS Da'!U42+'TDC Da'!U42</f>
        <v>432</v>
      </c>
      <c r="V42" s="81">
        <f>+'MIT Da'!V42+'SAR Da'!V42+'URQ Da'!V42+'ROC Da'!V42+'SM Da'!V42+'BN Da'!V42+'BS Da'!V42+'TDC Da'!V42</f>
        <v>11</v>
      </c>
      <c r="W42" s="81">
        <f>+'MIT Da'!W42+'SAR Da'!W42+'URQ Da'!W42+'ROC Da'!W42+'SM Da'!W42+'BN Da'!W42+'BS Da'!W42+'TDC Da'!W42</f>
        <v>112</v>
      </c>
      <c r="X42" s="81">
        <f>+'MIT Da'!X42+'SAR Da'!X42+'URQ Da'!X42+'ROC Da'!X42+'SM Da'!X42+'BN Da'!X42+'BS Da'!X42+'TDC Da'!X42</f>
        <v>4</v>
      </c>
      <c r="Y42" s="81">
        <f>+'MIT Da'!Y42+'SAR Da'!Y42+'URQ Da'!Y42+'ROC Da'!Y42+'SM Da'!Y42+'BN Da'!Y42+'BS Da'!Y42+'TDC Da'!Y42</f>
        <v>696</v>
      </c>
      <c r="Z42" s="81">
        <f>+'MIT Da'!Z42+'SAR Da'!Z42+'URQ Da'!Z42+'ROC Da'!Z42+'SM Da'!Z42+'BN Da'!Z42+'BS Da'!Z42+'TDC Da'!Z42</f>
        <v>152</v>
      </c>
      <c r="AA42" s="81">
        <f>+'MIT Da'!AA42+'SAR Da'!AA42+'URQ Da'!AA42+'ROC Da'!AA42+'SM Da'!AA42+'BN Da'!AA42+'BS Da'!AA42+'TDC Da'!AA42</f>
        <v>100</v>
      </c>
      <c r="AB42" s="81">
        <f>+'MIT Da'!AB42+'SAR Da'!AB42+'URQ Da'!AB42+'ROC Da'!AB42+'SM Da'!AB42+'BN Da'!AB42+'BS Da'!AB42+'TDC Da'!AB42</f>
        <v>696</v>
      </c>
      <c r="AC42" s="81">
        <f>+'MIT Da'!AC42+'SAR Da'!AC42+'URQ Da'!AC42+'ROC Da'!AC42+'SM Da'!AC42+'BN Da'!AC42+'BS Da'!AC42+'TDC Da'!AC42</f>
        <v>948</v>
      </c>
      <c r="AD42" s="81">
        <f>+'MIT Da'!AD42+'SAR Da'!AD42+'URQ Da'!AD42+'ROC Da'!AD42+'SM Da'!AD42+'BN Da'!AD42+'BS Da'!AD42+'TDC Da'!AD42</f>
        <v>54</v>
      </c>
      <c r="AE42" s="81">
        <f>+'MIT Da'!AE42+'SAR Da'!AE42+'URQ Da'!AE42+'ROC Da'!AE42+'SM Da'!AE42+'BN Da'!AE42+'BS Da'!AE42+'TDC Da'!AE42</f>
        <v>93</v>
      </c>
      <c r="AF42" s="81">
        <f>+'MIT Da'!AF42+'SAR Da'!AF42+'URQ Da'!AF42+'ROC Da'!AF42+'SM Da'!AF42+'BN Da'!AF42+'BS Da'!AF42+'TDC Da'!AF42</f>
        <v>417</v>
      </c>
      <c r="AG42" s="81">
        <f>+'MIT Da'!AG42+'SAR Da'!AG42+'URQ Da'!AG42+'ROC Da'!AG42+'SM Da'!AG42+'BN Da'!AG42+'BS Da'!AG42+'TDC Da'!AG42</f>
        <v>564</v>
      </c>
      <c r="AH42" s="12">
        <f>+'MIT Da'!AH42+'SAR Da'!AH42+'URQ Da'!AH42+'ROC Da'!AH42+'SM Da'!AH42+'BN Da'!AH42+'BS Da'!AH42+'TDC Da'!AH42</f>
        <v>272.89499999999998</v>
      </c>
      <c r="AI42" s="12">
        <f>+'MIT Da'!AI42+'SAR Da'!AI42+'URQ Da'!AI42+'ROC Da'!AI42+'SM Da'!AI42+'BN Da'!AI42+'BS Da'!AI42+'TDC Da'!AI42</f>
        <v>9.032</v>
      </c>
      <c r="AJ42" s="12">
        <f>+'MIT Da'!AJ42+'SAR Da'!AJ42+'URQ Da'!AJ42+'ROC Da'!AJ42+'SM Da'!AJ42+'BN Da'!AJ42+'BS Da'!AJ42+'TDC Da'!AJ42</f>
        <v>498.71500000000003</v>
      </c>
      <c r="AK42" s="12">
        <f>+'MIT Da'!AK42+'SAR Da'!AK42+'URQ Da'!AK42+'ROC Da'!AK42+'SM Da'!AK42+'BN Da'!AK42+'BS Da'!AK42+'TDC Da'!AK42</f>
        <v>780.64199999999983</v>
      </c>
      <c r="AL42" s="81">
        <f>+'MIT Da'!AL42+'SAR Da'!AL42+'URQ Da'!AL42+'ROC Da'!AL42+'SM Da'!AL42+'BN Da'!AL42+'BS Da'!AL42+'TDC Da'!AL42</f>
        <v>9</v>
      </c>
      <c r="AM42" s="81">
        <f>+'MIT Da'!AM42+'SAR Da'!AM42+'URQ Da'!AM42+'ROC Da'!AM42+'SM Da'!AM42+'BN Da'!AM42+'BS Da'!AM42+'TDC Da'!AM42</f>
        <v>57</v>
      </c>
      <c r="AN42" s="81">
        <f>+'MIT Da'!AN42+'SAR Da'!AN42+'URQ Da'!AN42+'ROC Da'!AN42+'SM Da'!AN42+'BN Da'!AN42+'BS Da'!AN42+'TDC Da'!AN42</f>
        <v>82</v>
      </c>
      <c r="AO42" s="81">
        <f>+'MIT Da'!AO42+'SAR Da'!AO42+'URQ Da'!AO42+'ROC Da'!AO42+'SM Da'!AO42+'BN Da'!AO42+'BS Da'!AO42+'TDC Da'!AO42</f>
        <v>148</v>
      </c>
      <c r="AP42" s="81">
        <f>+'MIT Da'!AP42+'SAR Da'!AP42+'URQ Da'!AP42+'ROC Da'!AP42+'SM Da'!AP42+'BN Da'!AP42+'BS Da'!AP42+'TDC Da'!AP42</f>
        <v>596</v>
      </c>
      <c r="AQ42" s="81">
        <f>+'MIT Da'!AQ42+'SAR Da'!AQ42+'URQ Da'!AQ42+'ROC Da'!AQ42+'SM Da'!AQ42+'BN Da'!AQ42+'BS Da'!AQ42+'TDC Da'!AQ42</f>
        <v>341</v>
      </c>
      <c r="AR42" s="81">
        <f>+'MIT Da'!AR42+'SAR Da'!AR42+'URQ Da'!AR42+'ROC Da'!AR42+'SM Da'!AR42+'BN Da'!AR42+'BS Da'!AR42+'TDC Da'!AR42</f>
        <v>39</v>
      </c>
      <c r="AS42" s="81">
        <f>+SUM(RED_InfraMR[[#This Row],[B.02.1 - Parque de Coches Eléctricos Motrices]:[B.02.3 - Parque de Coches Eléctricos Motrices Tipo R]])</f>
        <v>976</v>
      </c>
      <c r="AT42" s="81">
        <f>+'MIT Da'!AT42+'SAR Da'!AT42+'URQ Da'!AT42+'ROC Da'!AT42+'SM Da'!AT42+'BN Da'!AT42+'BS Da'!AT42+'TDC Da'!AT42</f>
        <v>0</v>
      </c>
      <c r="AU42" s="81">
        <f>+'MIT Da'!AU42+'SAR Da'!AU42+'URQ Da'!AU42+'ROC Da'!AU42+'SM Da'!AU42+'BN Da'!AU42+'BS Da'!AU42+'TDC Da'!AU42</f>
        <v>6</v>
      </c>
      <c r="AV42" s="81">
        <f>+'MIT Da'!AV42+'SAR Da'!AV42+'URQ Da'!AV42+'ROC Da'!AV42+'SM Da'!AV42+'BN Da'!AV42+'BS Da'!AV42+'TDC Da'!AV42</f>
        <v>10</v>
      </c>
      <c r="AW42" s="81">
        <f>+SUM(RED_InfraMR[[#This Row],[B.03.1 - Parque de Coches Motores Motrices Remolcados]:[B.03.3 - Parque de Coches Motores Motrices Cabina]])</f>
        <v>16</v>
      </c>
      <c r="AX42" s="81">
        <f>+'MIT Da'!AX42+'SAR Da'!AX42+'URQ Da'!AX42+'ROC Da'!AX42+'SM Da'!AX42+'BN Da'!AX42+'BS Da'!AX42+'TDC Da'!AX42</f>
        <v>427</v>
      </c>
      <c r="AY42" s="81">
        <f>+'MIT Da'!AY42+'SAR Da'!AY42+'URQ Da'!AY42+'ROC Da'!AY42+'SM Da'!AY42+'BN Da'!AY42+'BS Da'!AY42+'TDC Da'!AY42</f>
        <v>165</v>
      </c>
      <c r="AZ42" s="81">
        <f>+'MIT Da'!AZ42+'SAR Da'!AZ42+'URQ Da'!AZ42+'ROC Da'!AZ42+'SM Da'!AZ42+'BN Da'!AZ42+'BS Da'!AZ42+'TDC Da'!AZ42</f>
        <v>15</v>
      </c>
      <c r="BA42" s="81">
        <f>+'MIT Da'!BA42+'SAR Da'!BA42+'URQ Da'!BA42+'ROC Da'!BA42+'SM Da'!BA42+'BN Da'!BA42+'BS Da'!BA42+'TDC Da'!BA42</f>
        <v>150</v>
      </c>
      <c r="BB42" s="81">
        <f>+'MIT Da'!BB42+'SAR Da'!BB42+'URQ Da'!BB42+'ROC Da'!BB42+'SM Da'!BB42+'BN Da'!BB42+'BS Da'!BB42+'TDC Da'!BB42</f>
        <v>0</v>
      </c>
      <c r="BC42" s="81">
        <f>+SUM(RED_InfraMR[[#This Row],[B.04.1 - Parque de Coches Remolcados Clase Unica]:[B.04.5 - Parque de Coches Remolcados para Servicios Especiales (Cartoneros)]])</f>
        <v>757</v>
      </c>
      <c r="BD42" s="81">
        <f>+'MIT Da'!BD42+'SAR Da'!BD42+'URQ Da'!BD42+'ROC Da'!BD42+'SM Da'!BD42+'BN Da'!BD42+'BS Da'!BD42+'TDC Da'!BD42</f>
        <v>12</v>
      </c>
      <c r="BE42" s="81">
        <f>+'MIT Da'!BE42+'SAR Da'!BE42+'URQ Da'!BE42+'ROC Da'!BE42+'SM Da'!BE42+'BN Da'!BE42+'BS Da'!BE42+'TDC Da'!BE42</f>
        <v>94</v>
      </c>
      <c r="BF42" s="16"/>
    </row>
    <row r="43" spans="1:58">
      <c r="A43" s="1">
        <v>1996</v>
      </c>
      <c r="B43" s="1" t="s">
        <v>120</v>
      </c>
      <c r="C43" s="12">
        <f>+'MIT Da'!C43+'SAR Da'!C43+'URQ Da'!C43+'ROC Da'!C43+'SM Da'!C43+'BN Da'!C43+'BS Da'!C43+'TDC Da'!C43</f>
        <v>147.21299999999999</v>
      </c>
      <c r="D43" s="12">
        <f>+'MIT Da'!D43+'SAR Da'!D43+'URQ Da'!D43+'ROC Da'!D43+'SM Da'!D43+'BN Da'!D43+'BS Da'!D43+'TDC Da'!D43</f>
        <v>444.30600000000004</v>
      </c>
      <c r="E43" s="12">
        <f>+'MIT Da'!E43+'SAR Da'!E43+'URQ Da'!E43+'ROC Da'!E43+'SM Da'!E43+'BN Da'!E43+'BS Da'!E43+'TDC Da'!E43</f>
        <v>0</v>
      </c>
      <c r="F43" s="12">
        <f>+'MIT Da'!F43+'SAR Da'!F43+'URQ Da'!F43+'ROC Da'!F43+'SM Da'!F43+'BN Da'!F43+'BS Da'!F43+'TDC Da'!F43</f>
        <v>176.17364000000001</v>
      </c>
      <c r="G43" s="12">
        <f>+'MIT Da'!G43+'SAR Da'!G43+'URQ Da'!G43+'ROC Da'!G43+'SM Da'!G43+'BN Da'!G43+'BS Da'!G43+'TDC Da'!G43</f>
        <v>767.69263999999998</v>
      </c>
      <c r="H43" s="12">
        <f>+'MIT Da'!H43+'SAR Da'!H43+'URQ Da'!H43+'ROC Da'!H43+'SM Da'!H43+'BN Da'!H43+'BS Da'!H43+'TDC Da'!H43</f>
        <v>767.69263999999998</v>
      </c>
      <c r="I43" s="12">
        <f>+'MIT Da'!I43+'SAR Da'!I43+'URQ Da'!I43+'ROC Da'!I43+'SM Da'!I43+'BN Da'!I43+'BS Da'!I43+'TDC Da'!I43</f>
        <v>972.2581100000001</v>
      </c>
      <c r="J43" s="12">
        <f>+'MIT Da'!J43+'SAR Da'!J43+'URQ Da'!J43+'ROC Da'!J43+'SM Da'!J43+'BN Da'!J43+'BS Da'!J43+'TDC Da'!J43</f>
        <v>1060.415</v>
      </c>
      <c r="K43" s="12">
        <f>+'MIT Da'!K43+'SAR Da'!K43+'URQ Da'!K43+'ROC Da'!K43+'SM Da'!K43+'BN Da'!K43+'BS Da'!K43+'TDC Da'!K43</f>
        <v>54.516999999999996</v>
      </c>
      <c r="L43" s="12">
        <f>+'MIT Da'!L43+'SAR Da'!L43+'URQ Da'!L43+'ROC Da'!L43+'SM Da'!L43+'BN Da'!L43+'BS Da'!L43+'TDC Da'!L43</f>
        <v>379.49300000000005</v>
      </c>
      <c r="M43" s="12">
        <f>+'MIT Da'!M43+'SAR Da'!M43+'URQ Da'!M43+'ROC Da'!M43+'SM Da'!M43+'BN Da'!M43+'BS Da'!M43+'TDC Da'!M43</f>
        <v>21.314999999999998</v>
      </c>
      <c r="N43" s="12">
        <f>+'MIT Da'!N43+'SAR Da'!N43+'URQ Da'!N43+'ROC Da'!N43+'SM Da'!N43+'BN Da'!N43+'BS Da'!N43+'TDC Da'!N43</f>
        <v>1439.9079999999999</v>
      </c>
      <c r="O43" s="12">
        <f>+'MIT Da'!O43+'SAR Da'!O43+'URQ Da'!O43+'ROC Da'!O43+'SM Da'!O43+'BN Da'!O43+'BS Da'!O43+'TDC Da'!O43</f>
        <v>1439.9079999999999</v>
      </c>
      <c r="P43" s="81">
        <f>+'MIT Da'!P43+'SAR Da'!P43+'URQ Da'!P43+'ROC Da'!P43+'SM Da'!P43+'BN Da'!P43+'BS Da'!P43+'TDC Da'!P43</f>
        <v>205</v>
      </c>
      <c r="Q43" s="81">
        <f>+'MIT Da'!Q43+'SAR Da'!Q43+'URQ Da'!Q43+'ROC Da'!Q43+'SM Da'!Q43+'BN Da'!Q43+'BS Da'!Q43+'TDC Da'!Q43</f>
        <v>56</v>
      </c>
      <c r="R43" s="81">
        <f>+'MIT Da'!R43+'SAR Da'!R43+'URQ Da'!R43+'ROC Da'!R43+'SM Da'!R43+'BN Da'!R43+'BS Da'!R43+'TDC Da'!R43</f>
        <v>10</v>
      </c>
      <c r="S43" s="81">
        <f>+'MIT Da'!S43+'SAR Da'!S43+'URQ Da'!S43+'ROC Da'!S43+'SM Da'!S43+'BN Da'!S43+'BS Da'!S43+'TDC Da'!S43</f>
        <v>271</v>
      </c>
      <c r="T43" s="81">
        <f>+'MIT Da'!T43+'SAR Da'!T43+'URQ Da'!T43+'ROC Da'!T43+'SM Da'!T43+'BN Da'!T43+'BS Da'!T43+'TDC Da'!T43</f>
        <v>137</v>
      </c>
      <c r="U43" s="81">
        <f>+'MIT Da'!U43+'SAR Da'!U43+'URQ Da'!U43+'ROC Da'!U43+'SM Da'!U43+'BN Da'!U43+'BS Da'!U43+'TDC Da'!U43</f>
        <v>432</v>
      </c>
      <c r="V43" s="81">
        <f>+'MIT Da'!V43+'SAR Da'!V43+'URQ Da'!V43+'ROC Da'!V43+'SM Da'!V43+'BN Da'!V43+'BS Da'!V43+'TDC Da'!V43</f>
        <v>11</v>
      </c>
      <c r="W43" s="81">
        <f>+'MIT Da'!W43+'SAR Da'!W43+'URQ Da'!W43+'ROC Da'!W43+'SM Da'!W43+'BN Da'!W43+'BS Da'!W43+'TDC Da'!W43</f>
        <v>112</v>
      </c>
      <c r="X43" s="81">
        <f>+'MIT Da'!X43+'SAR Da'!X43+'URQ Da'!X43+'ROC Da'!X43+'SM Da'!X43+'BN Da'!X43+'BS Da'!X43+'TDC Da'!X43</f>
        <v>4</v>
      </c>
      <c r="Y43" s="81">
        <f>+'MIT Da'!Y43+'SAR Da'!Y43+'URQ Da'!Y43+'ROC Da'!Y43+'SM Da'!Y43+'BN Da'!Y43+'BS Da'!Y43+'TDC Da'!Y43</f>
        <v>696</v>
      </c>
      <c r="Z43" s="81">
        <f>+'MIT Da'!Z43+'SAR Da'!Z43+'URQ Da'!Z43+'ROC Da'!Z43+'SM Da'!Z43+'BN Da'!Z43+'BS Da'!Z43+'TDC Da'!Z43</f>
        <v>152</v>
      </c>
      <c r="AA43" s="81">
        <f>+'MIT Da'!AA43+'SAR Da'!AA43+'URQ Da'!AA43+'ROC Da'!AA43+'SM Da'!AA43+'BN Da'!AA43+'BS Da'!AA43+'TDC Da'!AA43</f>
        <v>100</v>
      </c>
      <c r="AB43" s="81">
        <f>+'MIT Da'!AB43+'SAR Da'!AB43+'URQ Da'!AB43+'ROC Da'!AB43+'SM Da'!AB43+'BN Da'!AB43+'BS Da'!AB43+'TDC Da'!AB43</f>
        <v>696</v>
      </c>
      <c r="AC43" s="81">
        <f>+'MIT Da'!AC43+'SAR Da'!AC43+'URQ Da'!AC43+'ROC Da'!AC43+'SM Da'!AC43+'BN Da'!AC43+'BS Da'!AC43+'TDC Da'!AC43</f>
        <v>948</v>
      </c>
      <c r="AD43" s="81">
        <f>+'MIT Da'!AD43+'SAR Da'!AD43+'URQ Da'!AD43+'ROC Da'!AD43+'SM Da'!AD43+'BN Da'!AD43+'BS Da'!AD43+'TDC Da'!AD43</f>
        <v>54</v>
      </c>
      <c r="AE43" s="81">
        <f>+'MIT Da'!AE43+'SAR Da'!AE43+'URQ Da'!AE43+'ROC Da'!AE43+'SM Da'!AE43+'BN Da'!AE43+'BS Da'!AE43+'TDC Da'!AE43</f>
        <v>93</v>
      </c>
      <c r="AF43" s="81">
        <f>+'MIT Da'!AF43+'SAR Da'!AF43+'URQ Da'!AF43+'ROC Da'!AF43+'SM Da'!AF43+'BN Da'!AF43+'BS Da'!AF43+'TDC Da'!AF43</f>
        <v>417</v>
      </c>
      <c r="AG43" s="81">
        <f>+'MIT Da'!AG43+'SAR Da'!AG43+'URQ Da'!AG43+'ROC Da'!AG43+'SM Da'!AG43+'BN Da'!AG43+'BS Da'!AG43+'TDC Da'!AG43</f>
        <v>564</v>
      </c>
      <c r="AH43" s="12">
        <f>+'MIT Da'!AH43+'SAR Da'!AH43+'URQ Da'!AH43+'ROC Da'!AH43+'SM Da'!AH43+'BN Da'!AH43+'BS Da'!AH43+'TDC Da'!AH43</f>
        <v>272.89499999999998</v>
      </c>
      <c r="AI43" s="12">
        <f>+'MIT Da'!AI43+'SAR Da'!AI43+'URQ Da'!AI43+'ROC Da'!AI43+'SM Da'!AI43+'BN Da'!AI43+'BS Da'!AI43+'TDC Da'!AI43</f>
        <v>9.032</v>
      </c>
      <c r="AJ43" s="12">
        <f>+'MIT Da'!AJ43+'SAR Da'!AJ43+'URQ Da'!AJ43+'ROC Da'!AJ43+'SM Da'!AJ43+'BN Da'!AJ43+'BS Da'!AJ43+'TDC Da'!AJ43</f>
        <v>498.71500000000003</v>
      </c>
      <c r="AK43" s="12">
        <f>+'MIT Da'!AK43+'SAR Da'!AK43+'URQ Da'!AK43+'ROC Da'!AK43+'SM Da'!AK43+'BN Da'!AK43+'BS Da'!AK43+'TDC Da'!AK43</f>
        <v>780.64199999999983</v>
      </c>
      <c r="AL43" s="81">
        <f>+'MIT Da'!AL43+'SAR Da'!AL43+'URQ Da'!AL43+'ROC Da'!AL43+'SM Da'!AL43+'BN Da'!AL43+'BS Da'!AL43+'TDC Da'!AL43</f>
        <v>9</v>
      </c>
      <c r="AM43" s="81">
        <f>+'MIT Da'!AM43+'SAR Da'!AM43+'URQ Da'!AM43+'ROC Da'!AM43+'SM Da'!AM43+'BN Da'!AM43+'BS Da'!AM43+'TDC Da'!AM43</f>
        <v>57</v>
      </c>
      <c r="AN43" s="81">
        <f>+'MIT Da'!AN43+'SAR Da'!AN43+'URQ Da'!AN43+'ROC Da'!AN43+'SM Da'!AN43+'BN Da'!AN43+'BS Da'!AN43+'TDC Da'!AN43</f>
        <v>82</v>
      </c>
      <c r="AO43" s="81">
        <f>+'MIT Da'!AO43+'SAR Da'!AO43+'URQ Da'!AO43+'ROC Da'!AO43+'SM Da'!AO43+'BN Da'!AO43+'BS Da'!AO43+'TDC Da'!AO43</f>
        <v>148</v>
      </c>
      <c r="AP43" s="81">
        <f>+'MIT Da'!AP43+'SAR Da'!AP43+'URQ Da'!AP43+'ROC Da'!AP43+'SM Da'!AP43+'BN Da'!AP43+'BS Da'!AP43+'TDC Da'!AP43</f>
        <v>596</v>
      </c>
      <c r="AQ43" s="81">
        <f>+'MIT Da'!AQ43+'SAR Da'!AQ43+'URQ Da'!AQ43+'ROC Da'!AQ43+'SM Da'!AQ43+'BN Da'!AQ43+'BS Da'!AQ43+'TDC Da'!AQ43</f>
        <v>341</v>
      </c>
      <c r="AR43" s="81">
        <f>+'MIT Da'!AR43+'SAR Da'!AR43+'URQ Da'!AR43+'ROC Da'!AR43+'SM Da'!AR43+'BN Da'!AR43+'BS Da'!AR43+'TDC Da'!AR43</f>
        <v>39</v>
      </c>
      <c r="AS43" s="81">
        <f>+SUM(RED_InfraMR[[#This Row],[B.02.1 - Parque de Coches Eléctricos Motrices]:[B.02.3 - Parque de Coches Eléctricos Motrices Tipo R]])</f>
        <v>976</v>
      </c>
      <c r="AT43" s="81">
        <f>+'MIT Da'!AT43+'SAR Da'!AT43+'URQ Da'!AT43+'ROC Da'!AT43+'SM Da'!AT43+'BN Da'!AT43+'BS Da'!AT43+'TDC Da'!AT43</f>
        <v>0</v>
      </c>
      <c r="AU43" s="81">
        <f>+'MIT Da'!AU43+'SAR Da'!AU43+'URQ Da'!AU43+'ROC Da'!AU43+'SM Da'!AU43+'BN Da'!AU43+'BS Da'!AU43+'TDC Da'!AU43</f>
        <v>6</v>
      </c>
      <c r="AV43" s="81">
        <f>+'MIT Da'!AV43+'SAR Da'!AV43+'URQ Da'!AV43+'ROC Da'!AV43+'SM Da'!AV43+'BN Da'!AV43+'BS Da'!AV43+'TDC Da'!AV43</f>
        <v>10</v>
      </c>
      <c r="AW43" s="81">
        <f>+SUM(RED_InfraMR[[#This Row],[B.03.1 - Parque de Coches Motores Motrices Remolcados]:[B.03.3 - Parque de Coches Motores Motrices Cabina]])</f>
        <v>16</v>
      </c>
      <c r="AX43" s="81">
        <f>+'MIT Da'!AX43+'SAR Da'!AX43+'URQ Da'!AX43+'ROC Da'!AX43+'SM Da'!AX43+'BN Da'!AX43+'BS Da'!AX43+'TDC Da'!AX43</f>
        <v>427</v>
      </c>
      <c r="AY43" s="81">
        <f>+'MIT Da'!AY43+'SAR Da'!AY43+'URQ Da'!AY43+'ROC Da'!AY43+'SM Da'!AY43+'BN Da'!AY43+'BS Da'!AY43+'TDC Da'!AY43</f>
        <v>165</v>
      </c>
      <c r="AZ43" s="81">
        <f>+'MIT Da'!AZ43+'SAR Da'!AZ43+'URQ Da'!AZ43+'ROC Da'!AZ43+'SM Da'!AZ43+'BN Da'!AZ43+'BS Da'!AZ43+'TDC Da'!AZ43</f>
        <v>15</v>
      </c>
      <c r="BA43" s="81">
        <f>+'MIT Da'!BA43+'SAR Da'!BA43+'URQ Da'!BA43+'ROC Da'!BA43+'SM Da'!BA43+'BN Da'!BA43+'BS Da'!BA43+'TDC Da'!BA43</f>
        <v>150</v>
      </c>
      <c r="BB43" s="81">
        <f>+'MIT Da'!BB43+'SAR Da'!BB43+'URQ Da'!BB43+'ROC Da'!BB43+'SM Da'!BB43+'BN Da'!BB43+'BS Da'!BB43+'TDC Da'!BB43</f>
        <v>0</v>
      </c>
      <c r="BC43" s="81">
        <f>+SUM(RED_InfraMR[[#This Row],[B.04.1 - Parque de Coches Remolcados Clase Unica]:[B.04.5 - Parque de Coches Remolcados para Servicios Especiales (Cartoneros)]])</f>
        <v>757</v>
      </c>
      <c r="BD43" s="81">
        <f>+'MIT Da'!BD43+'SAR Da'!BD43+'URQ Da'!BD43+'ROC Da'!BD43+'SM Da'!BD43+'BN Da'!BD43+'BS Da'!BD43+'TDC Da'!BD43</f>
        <v>12</v>
      </c>
      <c r="BE43" s="81">
        <f>+'MIT Da'!BE43+'SAR Da'!BE43+'URQ Da'!BE43+'ROC Da'!BE43+'SM Da'!BE43+'BN Da'!BE43+'BS Da'!BE43+'TDC Da'!BE43</f>
        <v>94</v>
      </c>
      <c r="BF43" s="16"/>
    </row>
    <row r="44" spans="1:58">
      <c r="A44" s="1">
        <v>1996</v>
      </c>
      <c r="B44" s="1" t="s">
        <v>121</v>
      </c>
      <c r="C44" s="12">
        <f>+'MIT Da'!C44+'SAR Da'!C44+'URQ Da'!C44+'ROC Da'!C44+'SM Da'!C44+'BN Da'!C44+'BS Da'!C44+'TDC Da'!C44</f>
        <v>147.21299999999999</v>
      </c>
      <c r="D44" s="12">
        <f>+'MIT Da'!D44+'SAR Da'!D44+'URQ Da'!D44+'ROC Da'!D44+'SM Da'!D44+'BN Da'!D44+'BS Da'!D44+'TDC Da'!D44</f>
        <v>444.30600000000004</v>
      </c>
      <c r="E44" s="12">
        <f>+'MIT Da'!E44+'SAR Da'!E44+'URQ Da'!E44+'ROC Da'!E44+'SM Da'!E44+'BN Da'!E44+'BS Da'!E44+'TDC Da'!E44</f>
        <v>0</v>
      </c>
      <c r="F44" s="12">
        <f>+'MIT Da'!F44+'SAR Da'!F44+'URQ Da'!F44+'ROC Da'!F44+'SM Da'!F44+'BN Da'!F44+'BS Da'!F44+'TDC Da'!F44</f>
        <v>176.17364000000001</v>
      </c>
      <c r="G44" s="12">
        <f>+'MIT Da'!G44+'SAR Da'!G44+'URQ Da'!G44+'ROC Da'!G44+'SM Da'!G44+'BN Da'!G44+'BS Da'!G44+'TDC Da'!G44</f>
        <v>767.69263999999998</v>
      </c>
      <c r="H44" s="12">
        <f>+'MIT Da'!H44+'SAR Da'!H44+'URQ Da'!H44+'ROC Da'!H44+'SM Da'!H44+'BN Da'!H44+'BS Da'!H44+'TDC Da'!H44</f>
        <v>767.69263999999998</v>
      </c>
      <c r="I44" s="12">
        <f>+'MIT Da'!I44+'SAR Da'!I44+'URQ Da'!I44+'ROC Da'!I44+'SM Da'!I44+'BN Da'!I44+'BS Da'!I44+'TDC Da'!I44</f>
        <v>972.2581100000001</v>
      </c>
      <c r="J44" s="12">
        <f>+'MIT Da'!J44+'SAR Da'!J44+'URQ Da'!J44+'ROC Da'!J44+'SM Da'!J44+'BN Da'!J44+'BS Da'!J44+'TDC Da'!J44</f>
        <v>1060.415</v>
      </c>
      <c r="K44" s="12">
        <f>+'MIT Da'!K44+'SAR Da'!K44+'URQ Da'!K44+'ROC Da'!K44+'SM Da'!K44+'BN Da'!K44+'BS Da'!K44+'TDC Da'!K44</f>
        <v>54.516999999999996</v>
      </c>
      <c r="L44" s="12">
        <f>+'MIT Da'!L44+'SAR Da'!L44+'URQ Da'!L44+'ROC Da'!L44+'SM Da'!L44+'BN Da'!L44+'BS Da'!L44+'TDC Da'!L44</f>
        <v>379.49300000000005</v>
      </c>
      <c r="M44" s="12">
        <f>+'MIT Da'!M44+'SAR Da'!M44+'URQ Da'!M44+'ROC Da'!M44+'SM Da'!M44+'BN Da'!M44+'BS Da'!M44+'TDC Da'!M44</f>
        <v>21.314999999999998</v>
      </c>
      <c r="N44" s="12">
        <f>+'MIT Da'!N44+'SAR Da'!N44+'URQ Da'!N44+'ROC Da'!N44+'SM Da'!N44+'BN Da'!N44+'BS Da'!N44+'TDC Da'!N44</f>
        <v>1439.9079999999999</v>
      </c>
      <c r="O44" s="12">
        <f>+'MIT Da'!O44+'SAR Da'!O44+'URQ Da'!O44+'ROC Da'!O44+'SM Da'!O44+'BN Da'!O44+'BS Da'!O44+'TDC Da'!O44</f>
        <v>1439.9079999999999</v>
      </c>
      <c r="P44" s="81">
        <f>+'MIT Da'!P44+'SAR Da'!P44+'URQ Da'!P44+'ROC Da'!P44+'SM Da'!P44+'BN Da'!P44+'BS Da'!P44+'TDC Da'!P44</f>
        <v>205</v>
      </c>
      <c r="Q44" s="81">
        <f>+'MIT Da'!Q44+'SAR Da'!Q44+'URQ Da'!Q44+'ROC Da'!Q44+'SM Da'!Q44+'BN Da'!Q44+'BS Da'!Q44+'TDC Da'!Q44</f>
        <v>56</v>
      </c>
      <c r="R44" s="81">
        <f>+'MIT Da'!R44+'SAR Da'!R44+'URQ Da'!R44+'ROC Da'!R44+'SM Da'!R44+'BN Da'!R44+'BS Da'!R44+'TDC Da'!R44</f>
        <v>10</v>
      </c>
      <c r="S44" s="81">
        <f>+'MIT Da'!S44+'SAR Da'!S44+'URQ Da'!S44+'ROC Da'!S44+'SM Da'!S44+'BN Da'!S44+'BS Da'!S44+'TDC Da'!S44</f>
        <v>271</v>
      </c>
      <c r="T44" s="81">
        <f>+'MIT Da'!T44+'SAR Da'!T44+'URQ Da'!T44+'ROC Da'!T44+'SM Da'!T44+'BN Da'!T44+'BS Da'!T44+'TDC Da'!T44</f>
        <v>137</v>
      </c>
      <c r="U44" s="81">
        <f>+'MIT Da'!U44+'SAR Da'!U44+'URQ Da'!U44+'ROC Da'!U44+'SM Da'!U44+'BN Da'!U44+'BS Da'!U44+'TDC Da'!U44</f>
        <v>432</v>
      </c>
      <c r="V44" s="81">
        <f>+'MIT Da'!V44+'SAR Da'!V44+'URQ Da'!V44+'ROC Da'!V44+'SM Da'!V44+'BN Da'!V44+'BS Da'!V44+'TDC Da'!V44</f>
        <v>11</v>
      </c>
      <c r="W44" s="81">
        <f>+'MIT Da'!W44+'SAR Da'!W44+'URQ Da'!W44+'ROC Da'!W44+'SM Da'!W44+'BN Da'!W44+'BS Da'!W44+'TDC Da'!W44</f>
        <v>112</v>
      </c>
      <c r="X44" s="81">
        <f>+'MIT Da'!X44+'SAR Da'!X44+'URQ Da'!X44+'ROC Da'!X44+'SM Da'!X44+'BN Da'!X44+'BS Da'!X44+'TDC Da'!X44</f>
        <v>4</v>
      </c>
      <c r="Y44" s="81">
        <f>+'MIT Da'!Y44+'SAR Da'!Y44+'URQ Da'!Y44+'ROC Da'!Y44+'SM Da'!Y44+'BN Da'!Y44+'BS Da'!Y44+'TDC Da'!Y44</f>
        <v>696</v>
      </c>
      <c r="Z44" s="81">
        <f>+'MIT Da'!Z44+'SAR Da'!Z44+'URQ Da'!Z44+'ROC Da'!Z44+'SM Da'!Z44+'BN Da'!Z44+'BS Da'!Z44+'TDC Da'!Z44</f>
        <v>152</v>
      </c>
      <c r="AA44" s="81">
        <f>+'MIT Da'!AA44+'SAR Da'!AA44+'URQ Da'!AA44+'ROC Da'!AA44+'SM Da'!AA44+'BN Da'!AA44+'BS Da'!AA44+'TDC Da'!AA44</f>
        <v>100</v>
      </c>
      <c r="AB44" s="81">
        <f>+'MIT Da'!AB44+'SAR Da'!AB44+'URQ Da'!AB44+'ROC Da'!AB44+'SM Da'!AB44+'BN Da'!AB44+'BS Da'!AB44+'TDC Da'!AB44</f>
        <v>696</v>
      </c>
      <c r="AC44" s="81">
        <f>+'MIT Da'!AC44+'SAR Da'!AC44+'URQ Da'!AC44+'ROC Da'!AC44+'SM Da'!AC44+'BN Da'!AC44+'BS Da'!AC44+'TDC Da'!AC44</f>
        <v>948</v>
      </c>
      <c r="AD44" s="81">
        <f>+'MIT Da'!AD44+'SAR Da'!AD44+'URQ Da'!AD44+'ROC Da'!AD44+'SM Da'!AD44+'BN Da'!AD44+'BS Da'!AD44+'TDC Da'!AD44</f>
        <v>54</v>
      </c>
      <c r="AE44" s="81">
        <f>+'MIT Da'!AE44+'SAR Da'!AE44+'URQ Da'!AE44+'ROC Da'!AE44+'SM Da'!AE44+'BN Da'!AE44+'BS Da'!AE44+'TDC Da'!AE44</f>
        <v>93</v>
      </c>
      <c r="AF44" s="81">
        <f>+'MIT Da'!AF44+'SAR Da'!AF44+'URQ Da'!AF44+'ROC Da'!AF44+'SM Da'!AF44+'BN Da'!AF44+'BS Da'!AF44+'TDC Da'!AF44</f>
        <v>417</v>
      </c>
      <c r="AG44" s="81">
        <f>+'MIT Da'!AG44+'SAR Da'!AG44+'URQ Da'!AG44+'ROC Da'!AG44+'SM Da'!AG44+'BN Da'!AG44+'BS Da'!AG44+'TDC Da'!AG44</f>
        <v>564</v>
      </c>
      <c r="AH44" s="12">
        <f>+'MIT Da'!AH44+'SAR Da'!AH44+'URQ Da'!AH44+'ROC Da'!AH44+'SM Da'!AH44+'BN Da'!AH44+'BS Da'!AH44+'TDC Da'!AH44</f>
        <v>272.89499999999998</v>
      </c>
      <c r="AI44" s="12">
        <f>+'MIT Da'!AI44+'SAR Da'!AI44+'URQ Da'!AI44+'ROC Da'!AI44+'SM Da'!AI44+'BN Da'!AI44+'BS Da'!AI44+'TDC Da'!AI44</f>
        <v>9.032</v>
      </c>
      <c r="AJ44" s="12">
        <f>+'MIT Da'!AJ44+'SAR Da'!AJ44+'URQ Da'!AJ44+'ROC Da'!AJ44+'SM Da'!AJ44+'BN Da'!AJ44+'BS Da'!AJ44+'TDC Da'!AJ44</f>
        <v>498.71500000000003</v>
      </c>
      <c r="AK44" s="12">
        <f>+'MIT Da'!AK44+'SAR Da'!AK44+'URQ Da'!AK44+'ROC Da'!AK44+'SM Da'!AK44+'BN Da'!AK44+'BS Da'!AK44+'TDC Da'!AK44</f>
        <v>780.64199999999983</v>
      </c>
      <c r="AL44" s="81">
        <f>+'MIT Da'!AL44+'SAR Da'!AL44+'URQ Da'!AL44+'ROC Da'!AL44+'SM Da'!AL44+'BN Da'!AL44+'BS Da'!AL44+'TDC Da'!AL44</f>
        <v>9</v>
      </c>
      <c r="AM44" s="81">
        <f>+'MIT Da'!AM44+'SAR Da'!AM44+'URQ Da'!AM44+'ROC Da'!AM44+'SM Da'!AM44+'BN Da'!AM44+'BS Da'!AM44+'TDC Da'!AM44</f>
        <v>57</v>
      </c>
      <c r="AN44" s="81">
        <f>+'MIT Da'!AN44+'SAR Da'!AN44+'URQ Da'!AN44+'ROC Da'!AN44+'SM Da'!AN44+'BN Da'!AN44+'BS Da'!AN44+'TDC Da'!AN44</f>
        <v>82</v>
      </c>
      <c r="AO44" s="81">
        <f>+'MIT Da'!AO44+'SAR Da'!AO44+'URQ Da'!AO44+'ROC Da'!AO44+'SM Da'!AO44+'BN Da'!AO44+'BS Da'!AO44+'TDC Da'!AO44</f>
        <v>148</v>
      </c>
      <c r="AP44" s="81">
        <f>+'MIT Da'!AP44+'SAR Da'!AP44+'URQ Da'!AP44+'ROC Da'!AP44+'SM Da'!AP44+'BN Da'!AP44+'BS Da'!AP44+'TDC Da'!AP44</f>
        <v>596</v>
      </c>
      <c r="AQ44" s="81">
        <f>+'MIT Da'!AQ44+'SAR Da'!AQ44+'URQ Da'!AQ44+'ROC Da'!AQ44+'SM Da'!AQ44+'BN Da'!AQ44+'BS Da'!AQ44+'TDC Da'!AQ44</f>
        <v>341</v>
      </c>
      <c r="AR44" s="81">
        <f>+'MIT Da'!AR44+'SAR Da'!AR44+'URQ Da'!AR44+'ROC Da'!AR44+'SM Da'!AR44+'BN Da'!AR44+'BS Da'!AR44+'TDC Da'!AR44</f>
        <v>39</v>
      </c>
      <c r="AS44" s="81">
        <f>+SUM(RED_InfraMR[[#This Row],[B.02.1 - Parque de Coches Eléctricos Motrices]:[B.02.3 - Parque de Coches Eléctricos Motrices Tipo R]])</f>
        <v>976</v>
      </c>
      <c r="AT44" s="81">
        <f>+'MIT Da'!AT44+'SAR Da'!AT44+'URQ Da'!AT44+'ROC Da'!AT44+'SM Da'!AT44+'BN Da'!AT44+'BS Da'!AT44+'TDC Da'!AT44</f>
        <v>0</v>
      </c>
      <c r="AU44" s="81">
        <f>+'MIT Da'!AU44+'SAR Da'!AU44+'URQ Da'!AU44+'ROC Da'!AU44+'SM Da'!AU44+'BN Da'!AU44+'BS Da'!AU44+'TDC Da'!AU44</f>
        <v>6</v>
      </c>
      <c r="AV44" s="81">
        <f>+'MIT Da'!AV44+'SAR Da'!AV44+'URQ Da'!AV44+'ROC Da'!AV44+'SM Da'!AV44+'BN Da'!AV44+'BS Da'!AV44+'TDC Da'!AV44</f>
        <v>10</v>
      </c>
      <c r="AW44" s="81">
        <f>+SUM(RED_InfraMR[[#This Row],[B.03.1 - Parque de Coches Motores Motrices Remolcados]:[B.03.3 - Parque de Coches Motores Motrices Cabina]])</f>
        <v>16</v>
      </c>
      <c r="AX44" s="81">
        <f>+'MIT Da'!AX44+'SAR Da'!AX44+'URQ Da'!AX44+'ROC Da'!AX44+'SM Da'!AX44+'BN Da'!AX44+'BS Da'!AX44+'TDC Da'!AX44</f>
        <v>427</v>
      </c>
      <c r="AY44" s="81">
        <f>+'MIT Da'!AY44+'SAR Da'!AY44+'URQ Da'!AY44+'ROC Da'!AY44+'SM Da'!AY44+'BN Da'!AY44+'BS Da'!AY44+'TDC Da'!AY44</f>
        <v>165</v>
      </c>
      <c r="AZ44" s="81">
        <f>+'MIT Da'!AZ44+'SAR Da'!AZ44+'URQ Da'!AZ44+'ROC Da'!AZ44+'SM Da'!AZ44+'BN Da'!AZ44+'BS Da'!AZ44+'TDC Da'!AZ44</f>
        <v>15</v>
      </c>
      <c r="BA44" s="81">
        <f>+'MIT Da'!BA44+'SAR Da'!BA44+'URQ Da'!BA44+'ROC Da'!BA44+'SM Da'!BA44+'BN Da'!BA44+'BS Da'!BA44+'TDC Da'!BA44</f>
        <v>150</v>
      </c>
      <c r="BB44" s="81">
        <f>+'MIT Da'!BB44+'SAR Da'!BB44+'URQ Da'!BB44+'ROC Da'!BB44+'SM Da'!BB44+'BN Da'!BB44+'BS Da'!BB44+'TDC Da'!BB44</f>
        <v>0</v>
      </c>
      <c r="BC44" s="81">
        <f>+SUM(RED_InfraMR[[#This Row],[B.04.1 - Parque de Coches Remolcados Clase Unica]:[B.04.5 - Parque de Coches Remolcados para Servicios Especiales (Cartoneros)]])</f>
        <v>757</v>
      </c>
      <c r="BD44" s="81">
        <f>+'MIT Da'!BD44+'SAR Da'!BD44+'URQ Da'!BD44+'ROC Da'!BD44+'SM Da'!BD44+'BN Da'!BD44+'BS Da'!BD44+'TDC Da'!BD44</f>
        <v>12</v>
      </c>
      <c r="BE44" s="81">
        <f>+'MIT Da'!BE44+'SAR Da'!BE44+'URQ Da'!BE44+'ROC Da'!BE44+'SM Da'!BE44+'BN Da'!BE44+'BS Da'!BE44+'TDC Da'!BE44</f>
        <v>94</v>
      </c>
      <c r="BF44" s="16"/>
    </row>
    <row r="45" spans="1:58">
      <c r="A45" s="1">
        <v>1996</v>
      </c>
      <c r="B45" s="1" t="s">
        <v>122</v>
      </c>
      <c r="C45" s="12">
        <f>+'MIT Da'!C45+'SAR Da'!C45+'URQ Da'!C45+'ROC Da'!C45+'SM Da'!C45+'BN Da'!C45+'BS Da'!C45+'TDC Da'!C45</f>
        <v>147.21299999999999</v>
      </c>
      <c r="D45" s="12">
        <f>+'MIT Da'!D45+'SAR Da'!D45+'URQ Da'!D45+'ROC Da'!D45+'SM Da'!D45+'BN Da'!D45+'BS Da'!D45+'TDC Da'!D45</f>
        <v>444.30600000000004</v>
      </c>
      <c r="E45" s="12">
        <f>+'MIT Da'!E45+'SAR Da'!E45+'URQ Da'!E45+'ROC Da'!E45+'SM Da'!E45+'BN Da'!E45+'BS Da'!E45+'TDC Da'!E45</f>
        <v>0</v>
      </c>
      <c r="F45" s="12">
        <f>+'MIT Da'!F45+'SAR Da'!F45+'URQ Da'!F45+'ROC Da'!F45+'SM Da'!F45+'BN Da'!F45+'BS Da'!F45+'TDC Da'!F45</f>
        <v>176.17364000000001</v>
      </c>
      <c r="G45" s="12">
        <f>+'MIT Da'!G45+'SAR Da'!G45+'URQ Da'!G45+'ROC Da'!G45+'SM Da'!G45+'BN Da'!G45+'BS Da'!G45+'TDC Da'!G45</f>
        <v>767.69263999999998</v>
      </c>
      <c r="H45" s="12">
        <f>+'MIT Da'!H45+'SAR Da'!H45+'URQ Da'!H45+'ROC Da'!H45+'SM Da'!H45+'BN Da'!H45+'BS Da'!H45+'TDC Da'!H45</f>
        <v>767.69263999999998</v>
      </c>
      <c r="I45" s="12">
        <f>+'MIT Da'!I45+'SAR Da'!I45+'URQ Da'!I45+'ROC Da'!I45+'SM Da'!I45+'BN Da'!I45+'BS Da'!I45+'TDC Da'!I45</f>
        <v>972.2581100000001</v>
      </c>
      <c r="J45" s="12">
        <f>+'MIT Da'!J45+'SAR Da'!J45+'URQ Da'!J45+'ROC Da'!J45+'SM Da'!J45+'BN Da'!J45+'BS Da'!J45+'TDC Da'!J45</f>
        <v>1060.415</v>
      </c>
      <c r="K45" s="12">
        <f>+'MIT Da'!K45+'SAR Da'!K45+'URQ Da'!K45+'ROC Da'!K45+'SM Da'!K45+'BN Da'!K45+'BS Da'!K45+'TDC Da'!K45</f>
        <v>54.516999999999996</v>
      </c>
      <c r="L45" s="12">
        <f>+'MIT Da'!L45+'SAR Da'!L45+'URQ Da'!L45+'ROC Da'!L45+'SM Da'!L45+'BN Da'!L45+'BS Da'!L45+'TDC Da'!L45</f>
        <v>379.49300000000005</v>
      </c>
      <c r="M45" s="12">
        <f>+'MIT Da'!M45+'SAR Da'!M45+'URQ Da'!M45+'ROC Da'!M45+'SM Da'!M45+'BN Da'!M45+'BS Da'!M45+'TDC Da'!M45</f>
        <v>21.314999999999998</v>
      </c>
      <c r="N45" s="12">
        <f>+'MIT Da'!N45+'SAR Da'!N45+'URQ Da'!N45+'ROC Da'!N45+'SM Da'!N45+'BN Da'!N45+'BS Da'!N45+'TDC Da'!N45</f>
        <v>1439.9079999999999</v>
      </c>
      <c r="O45" s="12">
        <f>+'MIT Da'!O45+'SAR Da'!O45+'URQ Da'!O45+'ROC Da'!O45+'SM Da'!O45+'BN Da'!O45+'BS Da'!O45+'TDC Da'!O45</f>
        <v>1439.9079999999999</v>
      </c>
      <c r="P45" s="81">
        <f>+'MIT Da'!P45+'SAR Da'!P45+'URQ Da'!P45+'ROC Da'!P45+'SM Da'!P45+'BN Da'!P45+'BS Da'!P45+'TDC Da'!P45</f>
        <v>205</v>
      </c>
      <c r="Q45" s="81">
        <f>+'MIT Da'!Q45+'SAR Da'!Q45+'URQ Da'!Q45+'ROC Da'!Q45+'SM Da'!Q45+'BN Da'!Q45+'BS Da'!Q45+'TDC Da'!Q45</f>
        <v>56</v>
      </c>
      <c r="R45" s="81">
        <f>+'MIT Da'!R45+'SAR Da'!R45+'URQ Da'!R45+'ROC Da'!R45+'SM Da'!R45+'BN Da'!R45+'BS Da'!R45+'TDC Da'!R45</f>
        <v>10</v>
      </c>
      <c r="S45" s="81">
        <f>+'MIT Da'!S45+'SAR Da'!S45+'URQ Da'!S45+'ROC Da'!S45+'SM Da'!S45+'BN Da'!S45+'BS Da'!S45+'TDC Da'!S45</f>
        <v>271</v>
      </c>
      <c r="T45" s="81">
        <f>+'MIT Da'!T45+'SAR Da'!T45+'URQ Da'!T45+'ROC Da'!T45+'SM Da'!T45+'BN Da'!T45+'BS Da'!T45+'TDC Da'!T45</f>
        <v>137</v>
      </c>
      <c r="U45" s="81">
        <f>+'MIT Da'!U45+'SAR Da'!U45+'URQ Da'!U45+'ROC Da'!U45+'SM Da'!U45+'BN Da'!U45+'BS Da'!U45+'TDC Da'!U45</f>
        <v>432</v>
      </c>
      <c r="V45" s="81">
        <f>+'MIT Da'!V45+'SAR Da'!V45+'URQ Da'!V45+'ROC Da'!V45+'SM Da'!V45+'BN Da'!V45+'BS Da'!V45+'TDC Da'!V45</f>
        <v>11</v>
      </c>
      <c r="W45" s="81">
        <f>+'MIT Da'!W45+'SAR Da'!W45+'URQ Da'!W45+'ROC Da'!W45+'SM Da'!W45+'BN Da'!W45+'BS Da'!W45+'TDC Da'!W45</f>
        <v>112</v>
      </c>
      <c r="X45" s="81">
        <f>+'MIT Da'!X45+'SAR Da'!X45+'URQ Da'!X45+'ROC Da'!X45+'SM Da'!X45+'BN Da'!X45+'BS Da'!X45+'TDC Da'!X45</f>
        <v>4</v>
      </c>
      <c r="Y45" s="81">
        <f>+'MIT Da'!Y45+'SAR Da'!Y45+'URQ Da'!Y45+'ROC Da'!Y45+'SM Da'!Y45+'BN Da'!Y45+'BS Da'!Y45+'TDC Da'!Y45</f>
        <v>696</v>
      </c>
      <c r="Z45" s="81">
        <f>+'MIT Da'!Z45+'SAR Da'!Z45+'URQ Da'!Z45+'ROC Da'!Z45+'SM Da'!Z45+'BN Da'!Z45+'BS Da'!Z45+'TDC Da'!Z45</f>
        <v>152</v>
      </c>
      <c r="AA45" s="81">
        <f>+'MIT Da'!AA45+'SAR Da'!AA45+'URQ Da'!AA45+'ROC Da'!AA45+'SM Da'!AA45+'BN Da'!AA45+'BS Da'!AA45+'TDC Da'!AA45</f>
        <v>100</v>
      </c>
      <c r="AB45" s="81">
        <f>+'MIT Da'!AB45+'SAR Da'!AB45+'URQ Da'!AB45+'ROC Da'!AB45+'SM Da'!AB45+'BN Da'!AB45+'BS Da'!AB45+'TDC Da'!AB45</f>
        <v>696</v>
      </c>
      <c r="AC45" s="81">
        <f>+'MIT Da'!AC45+'SAR Da'!AC45+'URQ Da'!AC45+'ROC Da'!AC45+'SM Da'!AC45+'BN Da'!AC45+'BS Da'!AC45+'TDC Da'!AC45</f>
        <v>948</v>
      </c>
      <c r="AD45" s="81">
        <f>+'MIT Da'!AD45+'SAR Da'!AD45+'URQ Da'!AD45+'ROC Da'!AD45+'SM Da'!AD45+'BN Da'!AD45+'BS Da'!AD45+'TDC Da'!AD45</f>
        <v>54</v>
      </c>
      <c r="AE45" s="81">
        <f>+'MIT Da'!AE45+'SAR Da'!AE45+'URQ Da'!AE45+'ROC Da'!AE45+'SM Da'!AE45+'BN Da'!AE45+'BS Da'!AE45+'TDC Da'!AE45</f>
        <v>93</v>
      </c>
      <c r="AF45" s="81">
        <f>+'MIT Da'!AF45+'SAR Da'!AF45+'URQ Da'!AF45+'ROC Da'!AF45+'SM Da'!AF45+'BN Da'!AF45+'BS Da'!AF45+'TDC Da'!AF45</f>
        <v>417</v>
      </c>
      <c r="AG45" s="81">
        <f>+'MIT Da'!AG45+'SAR Da'!AG45+'URQ Da'!AG45+'ROC Da'!AG45+'SM Da'!AG45+'BN Da'!AG45+'BS Da'!AG45+'TDC Da'!AG45</f>
        <v>564</v>
      </c>
      <c r="AH45" s="12">
        <f>+'MIT Da'!AH45+'SAR Da'!AH45+'URQ Da'!AH45+'ROC Da'!AH45+'SM Da'!AH45+'BN Da'!AH45+'BS Da'!AH45+'TDC Da'!AH45</f>
        <v>272.89499999999998</v>
      </c>
      <c r="AI45" s="12">
        <f>+'MIT Da'!AI45+'SAR Da'!AI45+'URQ Da'!AI45+'ROC Da'!AI45+'SM Da'!AI45+'BN Da'!AI45+'BS Da'!AI45+'TDC Da'!AI45</f>
        <v>9.032</v>
      </c>
      <c r="AJ45" s="12">
        <f>+'MIT Da'!AJ45+'SAR Da'!AJ45+'URQ Da'!AJ45+'ROC Da'!AJ45+'SM Da'!AJ45+'BN Da'!AJ45+'BS Da'!AJ45+'TDC Da'!AJ45</f>
        <v>498.71500000000003</v>
      </c>
      <c r="AK45" s="12">
        <f>+'MIT Da'!AK45+'SAR Da'!AK45+'URQ Da'!AK45+'ROC Da'!AK45+'SM Da'!AK45+'BN Da'!AK45+'BS Da'!AK45+'TDC Da'!AK45</f>
        <v>780.64199999999983</v>
      </c>
      <c r="AL45" s="81">
        <f>+'MIT Da'!AL45+'SAR Da'!AL45+'URQ Da'!AL45+'ROC Da'!AL45+'SM Da'!AL45+'BN Da'!AL45+'BS Da'!AL45+'TDC Da'!AL45</f>
        <v>9</v>
      </c>
      <c r="AM45" s="81">
        <f>+'MIT Da'!AM45+'SAR Da'!AM45+'URQ Da'!AM45+'ROC Da'!AM45+'SM Da'!AM45+'BN Da'!AM45+'BS Da'!AM45+'TDC Da'!AM45</f>
        <v>57</v>
      </c>
      <c r="AN45" s="81">
        <f>+'MIT Da'!AN45+'SAR Da'!AN45+'URQ Da'!AN45+'ROC Da'!AN45+'SM Da'!AN45+'BN Da'!AN45+'BS Da'!AN45+'TDC Da'!AN45</f>
        <v>82</v>
      </c>
      <c r="AO45" s="81">
        <f>+'MIT Da'!AO45+'SAR Da'!AO45+'URQ Da'!AO45+'ROC Da'!AO45+'SM Da'!AO45+'BN Da'!AO45+'BS Da'!AO45+'TDC Da'!AO45</f>
        <v>148</v>
      </c>
      <c r="AP45" s="81">
        <f>+'MIT Da'!AP45+'SAR Da'!AP45+'URQ Da'!AP45+'ROC Da'!AP45+'SM Da'!AP45+'BN Da'!AP45+'BS Da'!AP45+'TDC Da'!AP45</f>
        <v>596</v>
      </c>
      <c r="AQ45" s="81">
        <f>+'MIT Da'!AQ45+'SAR Da'!AQ45+'URQ Da'!AQ45+'ROC Da'!AQ45+'SM Da'!AQ45+'BN Da'!AQ45+'BS Da'!AQ45+'TDC Da'!AQ45</f>
        <v>341</v>
      </c>
      <c r="AR45" s="81">
        <f>+'MIT Da'!AR45+'SAR Da'!AR45+'URQ Da'!AR45+'ROC Da'!AR45+'SM Da'!AR45+'BN Da'!AR45+'BS Da'!AR45+'TDC Da'!AR45</f>
        <v>39</v>
      </c>
      <c r="AS45" s="81">
        <f>+SUM(RED_InfraMR[[#This Row],[B.02.1 - Parque de Coches Eléctricos Motrices]:[B.02.3 - Parque de Coches Eléctricos Motrices Tipo R]])</f>
        <v>976</v>
      </c>
      <c r="AT45" s="81">
        <f>+'MIT Da'!AT45+'SAR Da'!AT45+'URQ Da'!AT45+'ROC Da'!AT45+'SM Da'!AT45+'BN Da'!AT45+'BS Da'!AT45+'TDC Da'!AT45</f>
        <v>0</v>
      </c>
      <c r="AU45" s="81">
        <f>+'MIT Da'!AU45+'SAR Da'!AU45+'URQ Da'!AU45+'ROC Da'!AU45+'SM Da'!AU45+'BN Da'!AU45+'BS Da'!AU45+'TDC Da'!AU45</f>
        <v>6</v>
      </c>
      <c r="AV45" s="81">
        <f>+'MIT Da'!AV45+'SAR Da'!AV45+'URQ Da'!AV45+'ROC Da'!AV45+'SM Da'!AV45+'BN Da'!AV45+'BS Da'!AV45+'TDC Da'!AV45</f>
        <v>10</v>
      </c>
      <c r="AW45" s="81">
        <f>+SUM(RED_InfraMR[[#This Row],[B.03.1 - Parque de Coches Motores Motrices Remolcados]:[B.03.3 - Parque de Coches Motores Motrices Cabina]])</f>
        <v>16</v>
      </c>
      <c r="AX45" s="81">
        <f>+'MIT Da'!AX45+'SAR Da'!AX45+'URQ Da'!AX45+'ROC Da'!AX45+'SM Da'!AX45+'BN Da'!AX45+'BS Da'!AX45+'TDC Da'!AX45</f>
        <v>427</v>
      </c>
      <c r="AY45" s="81">
        <f>+'MIT Da'!AY45+'SAR Da'!AY45+'URQ Da'!AY45+'ROC Da'!AY45+'SM Da'!AY45+'BN Da'!AY45+'BS Da'!AY45+'TDC Da'!AY45</f>
        <v>165</v>
      </c>
      <c r="AZ45" s="81">
        <f>+'MIT Da'!AZ45+'SAR Da'!AZ45+'URQ Da'!AZ45+'ROC Da'!AZ45+'SM Da'!AZ45+'BN Da'!AZ45+'BS Da'!AZ45+'TDC Da'!AZ45</f>
        <v>15</v>
      </c>
      <c r="BA45" s="81">
        <f>+'MIT Da'!BA45+'SAR Da'!BA45+'URQ Da'!BA45+'ROC Da'!BA45+'SM Da'!BA45+'BN Da'!BA45+'BS Da'!BA45+'TDC Da'!BA45</f>
        <v>150</v>
      </c>
      <c r="BB45" s="81">
        <f>+'MIT Da'!BB45+'SAR Da'!BB45+'URQ Da'!BB45+'ROC Da'!BB45+'SM Da'!BB45+'BN Da'!BB45+'BS Da'!BB45+'TDC Da'!BB45</f>
        <v>0</v>
      </c>
      <c r="BC45" s="81">
        <f>+SUM(RED_InfraMR[[#This Row],[B.04.1 - Parque de Coches Remolcados Clase Unica]:[B.04.5 - Parque de Coches Remolcados para Servicios Especiales (Cartoneros)]])</f>
        <v>757</v>
      </c>
      <c r="BD45" s="81">
        <f>+'MIT Da'!BD45+'SAR Da'!BD45+'URQ Da'!BD45+'ROC Da'!BD45+'SM Da'!BD45+'BN Da'!BD45+'BS Da'!BD45+'TDC Da'!BD45</f>
        <v>12</v>
      </c>
      <c r="BE45" s="81">
        <f>+'MIT Da'!BE45+'SAR Da'!BE45+'URQ Da'!BE45+'ROC Da'!BE45+'SM Da'!BE45+'BN Da'!BE45+'BS Da'!BE45+'TDC Da'!BE45</f>
        <v>94</v>
      </c>
      <c r="BF45" s="16"/>
    </row>
    <row r="46" spans="1:58">
      <c r="A46" s="1">
        <v>1996</v>
      </c>
      <c r="B46" s="1" t="s">
        <v>123</v>
      </c>
      <c r="C46" s="12">
        <f>+'MIT Da'!C46+'SAR Da'!C46+'URQ Da'!C46+'ROC Da'!C46+'SM Da'!C46+'BN Da'!C46+'BS Da'!C46+'TDC Da'!C46</f>
        <v>147.21299999999999</v>
      </c>
      <c r="D46" s="12">
        <f>+'MIT Da'!D46+'SAR Da'!D46+'URQ Da'!D46+'ROC Da'!D46+'SM Da'!D46+'BN Da'!D46+'BS Da'!D46+'TDC Da'!D46</f>
        <v>444.30600000000004</v>
      </c>
      <c r="E46" s="12">
        <f>+'MIT Da'!E46+'SAR Da'!E46+'URQ Da'!E46+'ROC Da'!E46+'SM Da'!E46+'BN Da'!E46+'BS Da'!E46+'TDC Da'!E46</f>
        <v>0</v>
      </c>
      <c r="F46" s="12">
        <f>+'MIT Da'!F46+'SAR Da'!F46+'URQ Da'!F46+'ROC Da'!F46+'SM Da'!F46+'BN Da'!F46+'BS Da'!F46+'TDC Da'!F46</f>
        <v>176.17364000000001</v>
      </c>
      <c r="G46" s="12">
        <f>+'MIT Da'!G46+'SAR Da'!G46+'URQ Da'!G46+'ROC Da'!G46+'SM Da'!G46+'BN Da'!G46+'BS Da'!G46+'TDC Da'!G46</f>
        <v>767.69263999999998</v>
      </c>
      <c r="H46" s="12">
        <f>+'MIT Da'!H46+'SAR Da'!H46+'URQ Da'!H46+'ROC Da'!H46+'SM Da'!H46+'BN Da'!H46+'BS Da'!H46+'TDC Da'!H46</f>
        <v>767.69263999999998</v>
      </c>
      <c r="I46" s="12">
        <f>+'MIT Da'!I46+'SAR Da'!I46+'URQ Da'!I46+'ROC Da'!I46+'SM Da'!I46+'BN Da'!I46+'BS Da'!I46+'TDC Da'!I46</f>
        <v>972.2581100000001</v>
      </c>
      <c r="J46" s="12">
        <f>+'MIT Da'!J46+'SAR Da'!J46+'URQ Da'!J46+'ROC Da'!J46+'SM Da'!J46+'BN Da'!J46+'BS Da'!J46+'TDC Da'!J46</f>
        <v>1060.415</v>
      </c>
      <c r="K46" s="12">
        <f>+'MIT Da'!K46+'SAR Da'!K46+'URQ Da'!K46+'ROC Da'!K46+'SM Da'!K46+'BN Da'!K46+'BS Da'!K46+'TDC Da'!K46</f>
        <v>54.516999999999996</v>
      </c>
      <c r="L46" s="12">
        <f>+'MIT Da'!L46+'SAR Da'!L46+'URQ Da'!L46+'ROC Da'!L46+'SM Da'!L46+'BN Da'!L46+'BS Da'!L46+'TDC Da'!L46</f>
        <v>379.49300000000005</v>
      </c>
      <c r="M46" s="12">
        <f>+'MIT Da'!M46+'SAR Da'!M46+'URQ Da'!M46+'ROC Da'!M46+'SM Da'!M46+'BN Da'!M46+'BS Da'!M46+'TDC Da'!M46</f>
        <v>21.314999999999998</v>
      </c>
      <c r="N46" s="12">
        <f>+'MIT Da'!N46+'SAR Da'!N46+'URQ Da'!N46+'ROC Da'!N46+'SM Da'!N46+'BN Da'!N46+'BS Da'!N46+'TDC Da'!N46</f>
        <v>1439.9079999999999</v>
      </c>
      <c r="O46" s="12">
        <f>+'MIT Da'!O46+'SAR Da'!O46+'URQ Da'!O46+'ROC Da'!O46+'SM Da'!O46+'BN Da'!O46+'BS Da'!O46+'TDC Da'!O46</f>
        <v>1439.9079999999999</v>
      </c>
      <c r="P46" s="81">
        <f>+'MIT Da'!P46+'SAR Da'!P46+'URQ Da'!P46+'ROC Da'!P46+'SM Da'!P46+'BN Da'!P46+'BS Da'!P46+'TDC Da'!P46</f>
        <v>205</v>
      </c>
      <c r="Q46" s="81">
        <f>+'MIT Da'!Q46+'SAR Da'!Q46+'URQ Da'!Q46+'ROC Da'!Q46+'SM Da'!Q46+'BN Da'!Q46+'BS Da'!Q46+'TDC Da'!Q46</f>
        <v>56</v>
      </c>
      <c r="R46" s="81">
        <f>+'MIT Da'!R46+'SAR Da'!R46+'URQ Da'!R46+'ROC Da'!R46+'SM Da'!R46+'BN Da'!R46+'BS Da'!R46+'TDC Da'!R46</f>
        <v>10</v>
      </c>
      <c r="S46" s="81">
        <f>+'MIT Da'!S46+'SAR Da'!S46+'URQ Da'!S46+'ROC Da'!S46+'SM Da'!S46+'BN Da'!S46+'BS Da'!S46+'TDC Da'!S46</f>
        <v>271</v>
      </c>
      <c r="T46" s="81">
        <f>+'MIT Da'!T46+'SAR Da'!T46+'URQ Da'!T46+'ROC Da'!T46+'SM Da'!T46+'BN Da'!T46+'BS Da'!T46+'TDC Da'!T46</f>
        <v>137</v>
      </c>
      <c r="U46" s="81">
        <f>+'MIT Da'!U46+'SAR Da'!U46+'URQ Da'!U46+'ROC Da'!U46+'SM Da'!U46+'BN Da'!U46+'BS Da'!U46+'TDC Da'!U46</f>
        <v>432</v>
      </c>
      <c r="V46" s="81">
        <f>+'MIT Da'!V46+'SAR Da'!V46+'URQ Da'!V46+'ROC Da'!V46+'SM Da'!V46+'BN Da'!V46+'BS Da'!V46+'TDC Da'!V46</f>
        <v>11</v>
      </c>
      <c r="W46" s="81">
        <f>+'MIT Da'!W46+'SAR Da'!W46+'URQ Da'!W46+'ROC Da'!W46+'SM Da'!W46+'BN Da'!W46+'BS Da'!W46+'TDC Da'!W46</f>
        <v>112</v>
      </c>
      <c r="X46" s="81">
        <f>+'MIT Da'!X46+'SAR Da'!X46+'URQ Da'!X46+'ROC Da'!X46+'SM Da'!X46+'BN Da'!X46+'BS Da'!X46+'TDC Da'!X46</f>
        <v>4</v>
      </c>
      <c r="Y46" s="81">
        <f>+'MIT Da'!Y46+'SAR Da'!Y46+'URQ Da'!Y46+'ROC Da'!Y46+'SM Da'!Y46+'BN Da'!Y46+'BS Da'!Y46+'TDC Da'!Y46</f>
        <v>696</v>
      </c>
      <c r="Z46" s="81">
        <f>+'MIT Da'!Z46+'SAR Da'!Z46+'URQ Da'!Z46+'ROC Da'!Z46+'SM Da'!Z46+'BN Da'!Z46+'BS Da'!Z46+'TDC Da'!Z46</f>
        <v>152</v>
      </c>
      <c r="AA46" s="81">
        <f>+'MIT Da'!AA46+'SAR Da'!AA46+'URQ Da'!AA46+'ROC Da'!AA46+'SM Da'!AA46+'BN Da'!AA46+'BS Da'!AA46+'TDC Da'!AA46</f>
        <v>100</v>
      </c>
      <c r="AB46" s="81">
        <f>+'MIT Da'!AB46+'SAR Da'!AB46+'URQ Da'!AB46+'ROC Da'!AB46+'SM Da'!AB46+'BN Da'!AB46+'BS Da'!AB46+'TDC Da'!AB46</f>
        <v>696</v>
      </c>
      <c r="AC46" s="81">
        <f>+'MIT Da'!AC46+'SAR Da'!AC46+'URQ Da'!AC46+'ROC Da'!AC46+'SM Da'!AC46+'BN Da'!AC46+'BS Da'!AC46+'TDC Da'!AC46</f>
        <v>948</v>
      </c>
      <c r="AD46" s="81">
        <f>+'MIT Da'!AD46+'SAR Da'!AD46+'URQ Da'!AD46+'ROC Da'!AD46+'SM Da'!AD46+'BN Da'!AD46+'BS Da'!AD46+'TDC Da'!AD46</f>
        <v>54</v>
      </c>
      <c r="AE46" s="81">
        <f>+'MIT Da'!AE46+'SAR Da'!AE46+'URQ Da'!AE46+'ROC Da'!AE46+'SM Da'!AE46+'BN Da'!AE46+'BS Da'!AE46+'TDC Da'!AE46</f>
        <v>93</v>
      </c>
      <c r="AF46" s="81">
        <f>+'MIT Da'!AF46+'SAR Da'!AF46+'URQ Da'!AF46+'ROC Da'!AF46+'SM Da'!AF46+'BN Da'!AF46+'BS Da'!AF46+'TDC Da'!AF46</f>
        <v>417</v>
      </c>
      <c r="AG46" s="81">
        <f>+'MIT Da'!AG46+'SAR Da'!AG46+'URQ Da'!AG46+'ROC Da'!AG46+'SM Da'!AG46+'BN Da'!AG46+'BS Da'!AG46+'TDC Da'!AG46</f>
        <v>564</v>
      </c>
      <c r="AH46" s="12">
        <f>+'MIT Da'!AH46+'SAR Da'!AH46+'URQ Da'!AH46+'ROC Da'!AH46+'SM Da'!AH46+'BN Da'!AH46+'BS Da'!AH46+'TDC Da'!AH46</f>
        <v>272.89499999999998</v>
      </c>
      <c r="AI46" s="12">
        <f>+'MIT Da'!AI46+'SAR Da'!AI46+'URQ Da'!AI46+'ROC Da'!AI46+'SM Da'!AI46+'BN Da'!AI46+'BS Da'!AI46+'TDC Da'!AI46</f>
        <v>9.032</v>
      </c>
      <c r="AJ46" s="12">
        <f>+'MIT Da'!AJ46+'SAR Da'!AJ46+'URQ Da'!AJ46+'ROC Da'!AJ46+'SM Da'!AJ46+'BN Da'!AJ46+'BS Da'!AJ46+'TDC Da'!AJ46</f>
        <v>498.71500000000003</v>
      </c>
      <c r="AK46" s="12">
        <f>+'MIT Da'!AK46+'SAR Da'!AK46+'URQ Da'!AK46+'ROC Da'!AK46+'SM Da'!AK46+'BN Da'!AK46+'BS Da'!AK46+'TDC Da'!AK46</f>
        <v>780.64199999999983</v>
      </c>
      <c r="AL46" s="81">
        <f>+'MIT Da'!AL46+'SAR Da'!AL46+'URQ Da'!AL46+'ROC Da'!AL46+'SM Da'!AL46+'BN Da'!AL46+'BS Da'!AL46+'TDC Da'!AL46</f>
        <v>9</v>
      </c>
      <c r="AM46" s="81">
        <f>+'MIT Da'!AM46+'SAR Da'!AM46+'URQ Da'!AM46+'ROC Da'!AM46+'SM Da'!AM46+'BN Da'!AM46+'BS Da'!AM46+'TDC Da'!AM46</f>
        <v>57</v>
      </c>
      <c r="AN46" s="81">
        <f>+'MIT Da'!AN46+'SAR Da'!AN46+'URQ Da'!AN46+'ROC Da'!AN46+'SM Da'!AN46+'BN Da'!AN46+'BS Da'!AN46+'TDC Da'!AN46</f>
        <v>82</v>
      </c>
      <c r="AO46" s="81">
        <f>+'MIT Da'!AO46+'SAR Da'!AO46+'URQ Da'!AO46+'ROC Da'!AO46+'SM Da'!AO46+'BN Da'!AO46+'BS Da'!AO46+'TDC Da'!AO46</f>
        <v>148</v>
      </c>
      <c r="AP46" s="81">
        <f>+'MIT Da'!AP46+'SAR Da'!AP46+'URQ Da'!AP46+'ROC Da'!AP46+'SM Da'!AP46+'BN Da'!AP46+'BS Da'!AP46+'TDC Da'!AP46</f>
        <v>596</v>
      </c>
      <c r="AQ46" s="81">
        <f>+'MIT Da'!AQ46+'SAR Da'!AQ46+'URQ Da'!AQ46+'ROC Da'!AQ46+'SM Da'!AQ46+'BN Da'!AQ46+'BS Da'!AQ46+'TDC Da'!AQ46</f>
        <v>341</v>
      </c>
      <c r="AR46" s="81">
        <f>+'MIT Da'!AR46+'SAR Da'!AR46+'URQ Da'!AR46+'ROC Da'!AR46+'SM Da'!AR46+'BN Da'!AR46+'BS Da'!AR46+'TDC Da'!AR46</f>
        <v>39</v>
      </c>
      <c r="AS46" s="81">
        <f>+SUM(RED_InfraMR[[#This Row],[B.02.1 - Parque de Coches Eléctricos Motrices]:[B.02.3 - Parque de Coches Eléctricos Motrices Tipo R]])</f>
        <v>976</v>
      </c>
      <c r="AT46" s="81">
        <f>+'MIT Da'!AT46+'SAR Da'!AT46+'URQ Da'!AT46+'ROC Da'!AT46+'SM Da'!AT46+'BN Da'!AT46+'BS Da'!AT46+'TDC Da'!AT46</f>
        <v>0</v>
      </c>
      <c r="AU46" s="81">
        <f>+'MIT Da'!AU46+'SAR Da'!AU46+'URQ Da'!AU46+'ROC Da'!AU46+'SM Da'!AU46+'BN Da'!AU46+'BS Da'!AU46+'TDC Da'!AU46</f>
        <v>6</v>
      </c>
      <c r="AV46" s="81">
        <f>+'MIT Da'!AV46+'SAR Da'!AV46+'URQ Da'!AV46+'ROC Da'!AV46+'SM Da'!AV46+'BN Da'!AV46+'BS Da'!AV46+'TDC Da'!AV46</f>
        <v>10</v>
      </c>
      <c r="AW46" s="81">
        <f>+SUM(RED_InfraMR[[#This Row],[B.03.1 - Parque de Coches Motores Motrices Remolcados]:[B.03.3 - Parque de Coches Motores Motrices Cabina]])</f>
        <v>16</v>
      </c>
      <c r="AX46" s="81">
        <f>+'MIT Da'!AX46+'SAR Da'!AX46+'URQ Da'!AX46+'ROC Da'!AX46+'SM Da'!AX46+'BN Da'!AX46+'BS Da'!AX46+'TDC Da'!AX46</f>
        <v>427</v>
      </c>
      <c r="AY46" s="81">
        <f>+'MIT Da'!AY46+'SAR Da'!AY46+'URQ Da'!AY46+'ROC Da'!AY46+'SM Da'!AY46+'BN Da'!AY46+'BS Da'!AY46+'TDC Da'!AY46</f>
        <v>165</v>
      </c>
      <c r="AZ46" s="81">
        <f>+'MIT Da'!AZ46+'SAR Da'!AZ46+'URQ Da'!AZ46+'ROC Da'!AZ46+'SM Da'!AZ46+'BN Da'!AZ46+'BS Da'!AZ46+'TDC Da'!AZ46</f>
        <v>15</v>
      </c>
      <c r="BA46" s="81">
        <f>+'MIT Da'!BA46+'SAR Da'!BA46+'URQ Da'!BA46+'ROC Da'!BA46+'SM Da'!BA46+'BN Da'!BA46+'BS Da'!BA46+'TDC Da'!BA46</f>
        <v>150</v>
      </c>
      <c r="BB46" s="81">
        <f>+'MIT Da'!BB46+'SAR Da'!BB46+'URQ Da'!BB46+'ROC Da'!BB46+'SM Da'!BB46+'BN Da'!BB46+'BS Da'!BB46+'TDC Da'!BB46</f>
        <v>0</v>
      </c>
      <c r="BC46" s="81">
        <f>+SUM(RED_InfraMR[[#This Row],[B.04.1 - Parque de Coches Remolcados Clase Unica]:[B.04.5 - Parque de Coches Remolcados para Servicios Especiales (Cartoneros)]])</f>
        <v>757</v>
      </c>
      <c r="BD46" s="81">
        <f>+'MIT Da'!BD46+'SAR Da'!BD46+'URQ Da'!BD46+'ROC Da'!BD46+'SM Da'!BD46+'BN Da'!BD46+'BS Da'!BD46+'TDC Da'!BD46</f>
        <v>12</v>
      </c>
      <c r="BE46" s="81">
        <f>+'MIT Da'!BE46+'SAR Da'!BE46+'URQ Da'!BE46+'ROC Da'!BE46+'SM Da'!BE46+'BN Da'!BE46+'BS Da'!BE46+'TDC Da'!BE46</f>
        <v>94</v>
      </c>
      <c r="BF46" s="16"/>
    </row>
    <row r="47" spans="1:58">
      <c r="A47" s="1">
        <v>1996</v>
      </c>
      <c r="B47" s="1" t="s">
        <v>124</v>
      </c>
      <c r="C47" s="12">
        <f>+'MIT Da'!C47+'SAR Da'!C47+'URQ Da'!C47+'ROC Da'!C47+'SM Da'!C47+'BN Da'!C47+'BS Da'!C47+'TDC Da'!C47</f>
        <v>147.21299999999999</v>
      </c>
      <c r="D47" s="12">
        <f>+'MIT Da'!D47+'SAR Da'!D47+'URQ Da'!D47+'ROC Da'!D47+'SM Da'!D47+'BN Da'!D47+'BS Da'!D47+'TDC Da'!D47</f>
        <v>444.30600000000004</v>
      </c>
      <c r="E47" s="12">
        <f>+'MIT Da'!E47+'SAR Da'!E47+'URQ Da'!E47+'ROC Da'!E47+'SM Da'!E47+'BN Da'!E47+'BS Da'!E47+'TDC Da'!E47</f>
        <v>0</v>
      </c>
      <c r="F47" s="12">
        <f>+'MIT Da'!F47+'SAR Da'!F47+'URQ Da'!F47+'ROC Da'!F47+'SM Da'!F47+'BN Da'!F47+'BS Da'!F47+'TDC Da'!F47</f>
        <v>176.17364000000001</v>
      </c>
      <c r="G47" s="12">
        <f>+'MIT Da'!G47+'SAR Da'!G47+'URQ Da'!G47+'ROC Da'!G47+'SM Da'!G47+'BN Da'!G47+'BS Da'!G47+'TDC Da'!G47</f>
        <v>767.69263999999998</v>
      </c>
      <c r="H47" s="12">
        <f>+'MIT Da'!H47+'SAR Da'!H47+'URQ Da'!H47+'ROC Da'!H47+'SM Da'!H47+'BN Da'!H47+'BS Da'!H47+'TDC Da'!H47</f>
        <v>767.69263999999998</v>
      </c>
      <c r="I47" s="12">
        <f>+'MIT Da'!I47+'SAR Da'!I47+'URQ Da'!I47+'ROC Da'!I47+'SM Da'!I47+'BN Da'!I47+'BS Da'!I47+'TDC Da'!I47</f>
        <v>972.2581100000001</v>
      </c>
      <c r="J47" s="12">
        <f>+'MIT Da'!J47+'SAR Da'!J47+'URQ Da'!J47+'ROC Da'!J47+'SM Da'!J47+'BN Da'!J47+'BS Da'!J47+'TDC Da'!J47</f>
        <v>1060.415</v>
      </c>
      <c r="K47" s="12">
        <f>+'MIT Da'!K47+'SAR Da'!K47+'URQ Da'!K47+'ROC Da'!K47+'SM Da'!K47+'BN Da'!K47+'BS Da'!K47+'TDC Da'!K47</f>
        <v>54.516999999999996</v>
      </c>
      <c r="L47" s="12">
        <f>+'MIT Da'!L47+'SAR Da'!L47+'URQ Da'!L47+'ROC Da'!L47+'SM Da'!L47+'BN Da'!L47+'BS Da'!L47+'TDC Da'!L47</f>
        <v>379.49300000000005</v>
      </c>
      <c r="M47" s="12">
        <f>+'MIT Da'!M47+'SAR Da'!M47+'URQ Da'!M47+'ROC Da'!M47+'SM Da'!M47+'BN Da'!M47+'BS Da'!M47+'TDC Da'!M47</f>
        <v>21.314999999999998</v>
      </c>
      <c r="N47" s="12">
        <f>+'MIT Da'!N47+'SAR Da'!N47+'URQ Da'!N47+'ROC Da'!N47+'SM Da'!N47+'BN Da'!N47+'BS Da'!N47+'TDC Da'!N47</f>
        <v>1439.9079999999999</v>
      </c>
      <c r="O47" s="12">
        <f>+'MIT Da'!O47+'SAR Da'!O47+'URQ Da'!O47+'ROC Da'!O47+'SM Da'!O47+'BN Da'!O47+'BS Da'!O47+'TDC Da'!O47</f>
        <v>1439.9079999999999</v>
      </c>
      <c r="P47" s="81">
        <f>+'MIT Da'!P47+'SAR Da'!P47+'URQ Da'!P47+'ROC Da'!P47+'SM Da'!P47+'BN Da'!P47+'BS Da'!P47+'TDC Da'!P47</f>
        <v>205</v>
      </c>
      <c r="Q47" s="81">
        <f>+'MIT Da'!Q47+'SAR Da'!Q47+'URQ Da'!Q47+'ROC Da'!Q47+'SM Da'!Q47+'BN Da'!Q47+'BS Da'!Q47+'TDC Da'!Q47</f>
        <v>56</v>
      </c>
      <c r="R47" s="81">
        <f>+'MIT Da'!R47+'SAR Da'!R47+'URQ Da'!R47+'ROC Da'!R47+'SM Da'!R47+'BN Da'!R47+'BS Da'!R47+'TDC Da'!R47</f>
        <v>10</v>
      </c>
      <c r="S47" s="81">
        <f>+'MIT Da'!S47+'SAR Da'!S47+'URQ Da'!S47+'ROC Da'!S47+'SM Da'!S47+'BN Da'!S47+'BS Da'!S47+'TDC Da'!S47</f>
        <v>271</v>
      </c>
      <c r="T47" s="81">
        <f>+'MIT Da'!T47+'SAR Da'!T47+'URQ Da'!T47+'ROC Da'!T47+'SM Da'!T47+'BN Da'!T47+'BS Da'!T47+'TDC Da'!T47</f>
        <v>137</v>
      </c>
      <c r="U47" s="81">
        <f>+'MIT Da'!U47+'SAR Da'!U47+'URQ Da'!U47+'ROC Da'!U47+'SM Da'!U47+'BN Da'!U47+'BS Da'!U47+'TDC Da'!U47</f>
        <v>432</v>
      </c>
      <c r="V47" s="81">
        <f>+'MIT Da'!V47+'SAR Da'!V47+'URQ Da'!V47+'ROC Da'!V47+'SM Da'!V47+'BN Da'!V47+'BS Da'!V47+'TDC Da'!V47</f>
        <v>11</v>
      </c>
      <c r="W47" s="81">
        <f>+'MIT Da'!W47+'SAR Da'!W47+'URQ Da'!W47+'ROC Da'!W47+'SM Da'!W47+'BN Da'!W47+'BS Da'!W47+'TDC Da'!W47</f>
        <v>112</v>
      </c>
      <c r="X47" s="81">
        <f>+'MIT Da'!X47+'SAR Da'!X47+'URQ Da'!X47+'ROC Da'!X47+'SM Da'!X47+'BN Da'!X47+'BS Da'!X47+'TDC Da'!X47</f>
        <v>4</v>
      </c>
      <c r="Y47" s="81">
        <f>+'MIT Da'!Y47+'SAR Da'!Y47+'URQ Da'!Y47+'ROC Da'!Y47+'SM Da'!Y47+'BN Da'!Y47+'BS Da'!Y47+'TDC Da'!Y47</f>
        <v>696</v>
      </c>
      <c r="Z47" s="81">
        <f>+'MIT Da'!Z47+'SAR Da'!Z47+'URQ Da'!Z47+'ROC Da'!Z47+'SM Da'!Z47+'BN Da'!Z47+'BS Da'!Z47+'TDC Da'!Z47</f>
        <v>152</v>
      </c>
      <c r="AA47" s="81">
        <f>+'MIT Da'!AA47+'SAR Da'!AA47+'URQ Da'!AA47+'ROC Da'!AA47+'SM Da'!AA47+'BN Da'!AA47+'BS Da'!AA47+'TDC Da'!AA47</f>
        <v>100</v>
      </c>
      <c r="AB47" s="81">
        <f>+'MIT Da'!AB47+'SAR Da'!AB47+'URQ Da'!AB47+'ROC Da'!AB47+'SM Da'!AB47+'BN Da'!AB47+'BS Da'!AB47+'TDC Da'!AB47</f>
        <v>696</v>
      </c>
      <c r="AC47" s="81">
        <f>+'MIT Da'!AC47+'SAR Da'!AC47+'URQ Da'!AC47+'ROC Da'!AC47+'SM Da'!AC47+'BN Da'!AC47+'BS Da'!AC47+'TDC Da'!AC47</f>
        <v>948</v>
      </c>
      <c r="AD47" s="81">
        <f>+'MIT Da'!AD47+'SAR Da'!AD47+'URQ Da'!AD47+'ROC Da'!AD47+'SM Da'!AD47+'BN Da'!AD47+'BS Da'!AD47+'TDC Da'!AD47</f>
        <v>54</v>
      </c>
      <c r="AE47" s="81">
        <f>+'MIT Da'!AE47+'SAR Da'!AE47+'URQ Da'!AE47+'ROC Da'!AE47+'SM Da'!AE47+'BN Da'!AE47+'BS Da'!AE47+'TDC Da'!AE47</f>
        <v>93</v>
      </c>
      <c r="AF47" s="81">
        <f>+'MIT Da'!AF47+'SAR Da'!AF47+'URQ Da'!AF47+'ROC Da'!AF47+'SM Da'!AF47+'BN Da'!AF47+'BS Da'!AF47+'TDC Da'!AF47</f>
        <v>417</v>
      </c>
      <c r="AG47" s="81">
        <f>+'MIT Da'!AG47+'SAR Da'!AG47+'URQ Da'!AG47+'ROC Da'!AG47+'SM Da'!AG47+'BN Da'!AG47+'BS Da'!AG47+'TDC Da'!AG47</f>
        <v>564</v>
      </c>
      <c r="AH47" s="12">
        <f>+'MIT Da'!AH47+'SAR Da'!AH47+'URQ Da'!AH47+'ROC Da'!AH47+'SM Da'!AH47+'BN Da'!AH47+'BS Da'!AH47+'TDC Da'!AH47</f>
        <v>272.89499999999998</v>
      </c>
      <c r="AI47" s="12">
        <f>+'MIT Da'!AI47+'SAR Da'!AI47+'URQ Da'!AI47+'ROC Da'!AI47+'SM Da'!AI47+'BN Da'!AI47+'BS Da'!AI47+'TDC Da'!AI47</f>
        <v>9.032</v>
      </c>
      <c r="AJ47" s="12">
        <f>+'MIT Da'!AJ47+'SAR Da'!AJ47+'URQ Da'!AJ47+'ROC Da'!AJ47+'SM Da'!AJ47+'BN Da'!AJ47+'BS Da'!AJ47+'TDC Da'!AJ47</f>
        <v>498.71500000000003</v>
      </c>
      <c r="AK47" s="12">
        <f>+'MIT Da'!AK47+'SAR Da'!AK47+'URQ Da'!AK47+'ROC Da'!AK47+'SM Da'!AK47+'BN Da'!AK47+'BS Da'!AK47+'TDC Da'!AK47</f>
        <v>780.64199999999983</v>
      </c>
      <c r="AL47" s="81">
        <f>+'MIT Da'!AL47+'SAR Da'!AL47+'URQ Da'!AL47+'ROC Da'!AL47+'SM Da'!AL47+'BN Da'!AL47+'BS Da'!AL47+'TDC Da'!AL47</f>
        <v>9</v>
      </c>
      <c r="AM47" s="81">
        <f>+'MIT Da'!AM47+'SAR Da'!AM47+'URQ Da'!AM47+'ROC Da'!AM47+'SM Da'!AM47+'BN Da'!AM47+'BS Da'!AM47+'TDC Da'!AM47</f>
        <v>57</v>
      </c>
      <c r="AN47" s="81">
        <f>+'MIT Da'!AN47+'SAR Da'!AN47+'URQ Da'!AN47+'ROC Da'!AN47+'SM Da'!AN47+'BN Da'!AN47+'BS Da'!AN47+'TDC Da'!AN47</f>
        <v>82</v>
      </c>
      <c r="AO47" s="81">
        <f>+'MIT Da'!AO47+'SAR Da'!AO47+'URQ Da'!AO47+'ROC Da'!AO47+'SM Da'!AO47+'BN Da'!AO47+'BS Da'!AO47+'TDC Da'!AO47</f>
        <v>148</v>
      </c>
      <c r="AP47" s="81">
        <f>+'MIT Da'!AP47+'SAR Da'!AP47+'URQ Da'!AP47+'ROC Da'!AP47+'SM Da'!AP47+'BN Da'!AP47+'BS Da'!AP47+'TDC Da'!AP47</f>
        <v>596</v>
      </c>
      <c r="AQ47" s="81">
        <f>+'MIT Da'!AQ47+'SAR Da'!AQ47+'URQ Da'!AQ47+'ROC Da'!AQ47+'SM Da'!AQ47+'BN Da'!AQ47+'BS Da'!AQ47+'TDC Da'!AQ47</f>
        <v>341</v>
      </c>
      <c r="AR47" s="81">
        <f>+'MIT Da'!AR47+'SAR Da'!AR47+'URQ Da'!AR47+'ROC Da'!AR47+'SM Da'!AR47+'BN Da'!AR47+'BS Da'!AR47+'TDC Da'!AR47</f>
        <v>39</v>
      </c>
      <c r="AS47" s="81">
        <f>+SUM(RED_InfraMR[[#This Row],[B.02.1 - Parque de Coches Eléctricos Motrices]:[B.02.3 - Parque de Coches Eléctricos Motrices Tipo R]])</f>
        <v>976</v>
      </c>
      <c r="AT47" s="81">
        <f>+'MIT Da'!AT47+'SAR Da'!AT47+'URQ Da'!AT47+'ROC Da'!AT47+'SM Da'!AT47+'BN Da'!AT47+'BS Da'!AT47+'TDC Da'!AT47</f>
        <v>0</v>
      </c>
      <c r="AU47" s="81">
        <f>+'MIT Da'!AU47+'SAR Da'!AU47+'URQ Da'!AU47+'ROC Da'!AU47+'SM Da'!AU47+'BN Da'!AU47+'BS Da'!AU47+'TDC Da'!AU47</f>
        <v>6</v>
      </c>
      <c r="AV47" s="81">
        <f>+'MIT Da'!AV47+'SAR Da'!AV47+'URQ Da'!AV47+'ROC Da'!AV47+'SM Da'!AV47+'BN Da'!AV47+'BS Da'!AV47+'TDC Da'!AV47</f>
        <v>10</v>
      </c>
      <c r="AW47" s="81">
        <f>+SUM(RED_InfraMR[[#This Row],[B.03.1 - Parque de Coches Motores Motrices Remolcados]:[B.03.3 - Parque de Coches Motores Motrices Cabina]])</f>
        <v>16</v>
      </c>
      <c r="AX47" s="81">
        <f>+'MIT Da'!AX47+'SAR Da'!AX47+'URQ Da'!AX47+'ROC Da'!AX47+'SM Da'!AX47+'BN Da'!AX47+'BS Da'!AX47+'TDC Da'!AX47</f>
        <v>427</v>
      </c>
      <c r="AY47" s="81">
        <f>+'MIT Da'!AY47+'SAR Da'!AY47+'URQ Da'!AY47+'ROC Da'!AY47+'SM Da'!AY47+'BN Da'!AY47+'BS Da'!AY47+'TDC Da'!AY47</f>
        <v>165</v>
      </c>
      <c r="AZ47" s="81">
        <f>+'MIT Da'!AZ47+'SAR Da'!AZ47+'URQ Da'!AZ47+'ROC Da'!AZ47+'SM Da'!AZ47+'BN Da'!AZ47+'BS Da'!AZ47+'TDC Da'!AZ47</f>
        <v>15</v>
      </c>
      <c r="BA47" s="81">
        <f>+'MIT Da'!BA47+'SAR Da'!BA47+'URQ Da'!BA47+'ROC Da'!BA47+'SM Da'!BA47+'BN Da'!BA47+'BS Da'!BA47+'TDC Da'!BA47</f>
        <v>150</v>
      </c>
      <c r="BB47" s="81">
        <f>+'MIT Da'!BB47+'SAR Da'!BB47+'URQ Da'!BB47+'ROC Da'!BB47+'SM Da'!BB47+'BN Da'!BB47+'BS Da'!BB47+'TDC Da'!BB47</f>
        <v>0</v>
      </c>
      <c r="BC47" s="81">
        <f>+SUM(RED_InfraMR[[#This Row],[B.04.1 - Parque de Coches Remolcados Clase Unica]:[B.04.5 - Parque de Coches Remolcados para Servicios Especiales (Cartoneros)]])</f>
        <v>757</v>
      </c>
      <c r="BD47" s="81">
        <f>+'MIT Da'!BD47+'SAR Da'!BD47+'URQ Da'!BD47+'ROC Da'!BD47+'SM Da'!BD47+'BN Da'!BD47+'BS Da'!BD47+'TDC Da'!BD47</f>
        <v>12</v>
      </c>
      <c r="BE47" s="81">
        <f>+'MIT Da'!BE47+'SAR Da'!BE47+'URQ Da'!BE47+'ROC Da'!BE47+'SM Da'!BE47+'BN Da'!BE47+'BS Da'!BE47+'TDC Da'!BE47</f>
        <v>94</v>
      </c>
      <c r="BF47" s="16"/>
    </row>
    <row r="48" spans="1:58">
      <c r="A48" s="1">
        <v>1996</v>
      </c>
      <c r="B48" s="1" t="s">
        <v>125</v>
      </c>
      <c r="C48" s="12">
        <f>+'MIT Da'!C48+'SAR Da'!C48+'URQ Da'!C48+'ROC Da'!C48+'SM Da'!C48+'BN Da'!C48+'BS Da'!C48+'TDC Da'!C48</f>
        <v>147.21299999999999</v>
      </c>
      <c r="D48" s="12">
        <f>+'MIT Da'!D48+'SAR Da'!D48+'URQ Da'!D48+'ROC Da'!D48+'SM Da'!D48+'BN Da'!D48+'BS Da'!D48+'TDC Da'!D48</f>
        <v>444.30600000000004</v>
      </c>
      <c r="E48" s="12">
        <f>+'MIT Da'!E48+'SAR Da'!E48+'URQ Da'!E48+'ROC Da'!E48+'SM Da'!E48+'BN Da'!E48+'BS Da'!E48+'TDC Da'!E48</f>
        <v>0</v>
      </c>
      <c r="F48" s="12">
        <f>+'MIT Da'!F48+'SAR Da'!F48+'URQ Da'!F48+'ROC Da'!F48+'SM Da'!F48+'BN Da'!F48+'BS Da'!F48+'TDC Da'!F48</f>
        <v>176.17364000000001</v>
      </c>
      <c r="G48" s="12">
        <f>+'MIT Da'!G48+'SAR Da'!G48+'URQ Da'!G48+'ROC Da'!G48+'SM Da'!G48+'BN Da'!G48+'BS Da'!G48+'TDC Da'!G48</f>
        <v>767.69263999999998</v>
      </c>
      <c r="H48" s="12">
        <f>+'MIT Da'!H48+'SAR Da'!H48+'URQ Da'!H48+'ROC Da'!H48+'SM Da'!H48+'BN Da'!H48+'BS Da'!H48+'TDC Da'!H48</f>
        <v>767.69263999999998</v>
      </c>
      <c r="I48" s="12">
        <f>+'MIT Da'!I48+'SAR Da'!I48+'URQ Da'!I48+'ROC Da'!I48+'SM Da'!I48+'BN Da'!I48+'BS Da'!I48+'TDC Da'!I48</f>
        <v>972.2581100000001</v>
      </c>
      <c r="J48" s="12">
        <f>+'MIT Da'!J48+'SAR Da'!J48+'URQ Da'!J48+'ROC Da'!J48+'SM Da'!J48+'BN Da'!J48+'BS Da'!J48+'TDC Da'!J48</f>
        <v>1060.415</v>
      </c>
      <c r="K48" s="12">
        <f>+'MIT Da'!K48+'SAR Da'!K48+'URQ Da'!K48+'ROC Da'!K48+'SM Da'!K48+'BN Da'!K48+'BS Da'!K48+'TDC Da'!K48</f>
        <v>54.516999999999996</v>
      </c>
      <c r="L48" s="12">
        <f>+'MIT Da'!L48+'SAR Da'!L48+'URQ Da'!L48+'ROC Da'!L48+'SM Da'!L48+'BN Da'!L48+'BS Da'!L48+'TDC Da'!L48</f>
        <v>379.49300000000005</v>
      </c>
      <c r="M48" s="12">
        <f>+'MIT Da'!M48+'SAR Da'!M48+'URQ Da'!M48+'ROC Da'!M48+'SM Da'!M48+'BN Da'!M48+'BS Da'!M48+'TDC Da'!M48</f>
        <v>21.314999999999998</v>
      </c>
      <c r="N48" s="12">
        <f>+'MIT Da'!N48+'SAR Da'!N48+'URQ Da'!N48+'ROC Da'!N48+'SM Da'!N48+'BN Da'!N48+'BS Da'!N48+'TDC Da'!N48</f>
        <v>1439.9079999999999</v>
      </c>
      <c r="O48" s="12">
        <f>+'MIT Da'!O48+'SAR Da'!O48+'URQ Da'!O48+'ROC Da'!O48+'SM Da'!O48+'BN Da'!O48+'BS Da'!O48+'TDC Da'!O48</f>
        <v>1439.9079999999999</v>
      </c>
      <c r="P48" s="81">
        <f>+'MIT Da'!P48+'SAR Da'!P48+'URQ Da'!P48+'ROC Da'!P48+'SM Da'!P48+'BN Da'!P48+'BS Da'!P48+'TDC Da'!P48</f>
        <v>205</v>
      </c>
      <c r="Q48" s="81">
        <f>+'MIT Da'!Q48+'SAR Da'!Q48+'URQ Da'!Q48+'ROC Da'!Q48+'SM Da'!Q48+'BN Da'!Q48+'BS Da'!Q48+'TDC Da'!Q48</f>
        <v>56</v>
      </c>
      <c r="R48" s="81">
        <f>+'MIT Da'!R48+'SAR Da'!R48+'URQ Da'!R48+'ROC Da'!R48+'SM Da'!R48+'BN Da'!R48+'BS Da'!R48+'TDC Da'!R48</f>
        <v>10</v>
      </c>
      <c r="S48" s="81">
        <f>+'MIT Da'!S48+'SAR Da'!S48+'URQ Da'!S48+'ROC Da'!S48+'SM Da'!S48+'BN Da'!S48+'BS Da'!S48+'TDC Da'!S48</f>
        <v>271</v>
      </c>
      <c r="T48" s="81">
        <f>+'MIT Da'!T48+'SAR Da'!T48+'URQ Da'!T48+'ROC Da'!T48+'SM Da'!T48+'BN Da'!T48+'BS Da'!T48+'TDC Da'!T48</f>
        <v>137</v>
      </c>
      <c r="U48" s="81">
        <f>+'MIT Da'!U48+'SAR Da'!U48+'URQ Da'!U48+'ROC Da'!U48+'SM Da'!U48+'BN Da'!U48+'BS Da'!U48+'TDC Da'!U48</f>
        <v>432</v>
      </c>
      <c r="V48" s="81">
        <f>+'MIT Da'!V48+'SAR Da'!V48+'URQ Da'!V48+'ROC Da'!V48+'SM Da'!V48+'BN Da'!V48+'BS Da'!V48+'TDC Da'!V48</f>
        <v>11</v>
      </c>
      <c r="W48" s="81">
        <f>+'MIT Da'!W48+'SAR Da'!W48+'URQ Da'!W48+'ROC Da'!W48+'SM Da'!W48+'BN Da'!W48+'BS Da'!W48+'TDC Da'!W48</f>
        <v>112</v>
      </c>
      <c r="X48" s="81">
        <f>+'MIT Da'!X48+'SAR Da'!X48+'URQ Da'!X48+'ROC Da'!X48+'SM Da'!X48+'BN Da'!X48+'BS Da'!X48+'TDC Da'!X48</f>
        <v>4</v>
      </c>
      <c r="Y48" s="81">
        <f>+'MIT Da'!Y48+'SAR Da'!Y48+'URQ Da'!Y48+'ROC Da'!Y48+'SM Da'!Y48+'BN Da'!Y48+'BS Da'!Y48+'TDC Da'!Y48</f>
        <v>696</v>
      </c>
      <c r="Z48" s="81">
        <f>+'MIT Da'!Z48+'SAR Da'!Z48+'URQ Da'!Z48+'ROC Da'!Z48+'SM Da'!Z48+'BN Da'!Z48+'BS Da'!Z48+'TDC Da'!Z48</f>
        <v>152</v>
      </c>
      <c r="AA48" s="81">
        <f>+'MIT Da'!AA48+'SAR Da'!AA48+'URQ Da'!AA48+'ROC Da'!AA48+'SM Da'!AA48+'BN Da'!AA48+'BS Da'!AA48+'TDC Da'!AA48</f>
        <v>100</v>
      </c>
      <c r="AB48" s="81">
        <f>+'MIT Da'!AB48+'SAR Da'!AB48+'URQ Da'!AB48+'ROC Da'!AB48+'SM Da'!AB48+'BN Da'!AB48+'BS Da'!AB48+'TDC Da'!AB48</f>
        <v>696</v>
      </c>
      <c r="AC48" s="81">
        <f>+'MIT Da'!AC48+'SAR Da'!AC48+'URQ Da'!AC48+'ROC Da'!AC48+'SM Da'!AC48+'BN Da'!AC48+'BS Da'!AC48+'TDC Da'!AC48</f>
        <v>948</v>
      </c>
      <c r="AD48" s="81">
        <f>+'MIT Da'!AD48+'SAR Da'!AD48+'URQ Da'!AD48+'ROC Da'!AD48+'SM Da'!AD48+'BN Da'!AD48+'BS Da'!AD48+'TDC Da'!AD48</f>
        <v>54</v>
      </c>
      <c r="AE48" s="81">
        <f>+'MIT Da'!AE48+'SAR Da'!AE48+'URQ Da'!AE48+'ROC Da'!AE48+'SM Da'!AE48+'BN Da'!AE48+'BS Da'!AE48+'TDC Da'!AE48</f>
        <v>93</v>
      </c>
      <c r="AF48" s="81">
        <f>+'MIT Da'!AF48+'SAR Da'!AF48+'URQ Da'!AF48+'ROC Da'!AF48+'SM Da'!AF48+'BN Da'!AF48+'BS Da'!AF48+'TDC Da'!AF48</f>
        <v>417</v>
      </c>
      <c r="AG48" s="81">
        <f>+'MIT Da'!AG48+'SAR Da'!AG48+'URQ Da'!AG48+'ROC Da'!AG48+'SM Da'!AG48+'BN Da'!AG48+'BS Da'!AG48+'TDC Da'!AG48</f>
        <v>564</v>
      </c>
      <c r="AH48" s="12">
        <f>+'MIT Da'!AH48+'SAR Da'!AH48+'URQ Da'!AH48+'ROC Da'!AH48+'SM Da'!AH48+'BN Da'!AH48+'BS Da'!AH48+'TDC Da'!AH48</f>
        <v>272.89499999999998</v>
      </c>
      <c r="AI48" s="12">
        <f>+'MIT Da'!AI48+'SAR Da'!AI48+'URQ Da'!AI48+'ROC Da'!AI48+'SM Da'!AI48+'BN Da'!AI48+'BS Da'!AI48+'TDC Da'!AI48</f>
        <v>9.032</v>
      </c>
      <c r="AJ48" s="12">
        <f>+'MIT Da'!AJ48+'SAR Da'!AJ48+'URQ Da'!AJ48+'ROC Da'!AJ48+'SM Da'!AJ48+'BN Da'!AJ48+'BS Da'!AJ48+'TDC Da'!AJ48</f>
        <v>498.71500000000003</v>
      </c>
      <c r="AK48" s="12">
        <f>+'MIT Da'!AK48+'SAR Da'!AK48+'URQ Da'!AK48+'ROC Da'!AK48+'SM Da'!AK48+'BN Da'!AK48+'BS Da'!AK48+'TDC Da'!AK48</f>
        <v>780.64199999999983</v>
      </c>
      <c r="AL48" s="81">
        <f>+'MIT Da'!AL48+'SAR Da'!AL48+'URQ Da'!AL48+'ROC Da'!AL48+'SM Da'!AL48+'BN Da'!AL48+'BS Da'!AL48+'TDC Da'!AL48</f>
        <v>9</v>
      </c>
      <c r="AM48" s="81">
        <f>+'MIT Da'!AM48+'SAR Da'!AM48+'URQ Da'!AM48+'ROC Da'!AM48+'SM Da'!AM48+'BN Da'!AM48+'BS Da'!AM48+'TDC Da'!AM48</f>
        <v>57</v>
      </c>
      <c r="AN48" s="81">
        <f>+'MIT Da'!AN48+'SAR Da'!AN48+'URQ Da'!AN48+'ROC Da'!AN48+'SM Da'!AN48+'BN Da'!AN48+'BS Da'!AN48+'TDC Da'!AN48</f>
        <v>82</v>
      </c>
      <c r="AO48" s="81">
        <f>+'MIT Da'!AO48+'SAR Da'!AO48+'URQ Da'!AO48+'ROC Da'!AO48+'SM Da'!AO48+'BN Da'!AO48+'BS Da'!AO48+'TDC Da'!AO48</f>
        <v>148</v>
      </c>
      <c r="AP48" s="81">
        <f>+'MIT Da'!AP48+'SAR Da'!AP48+'URQ Da'!AP48+'ROC Da'!AP48+'SM Da'!AP48+'BN Da'!AP48+'BS Da'!AP48+'TDC Da'!AP48</f>
        <v>596</v>
      </c>
      <c r="AQ48" s="81">
        <f>+'MIT Da'!AQ48+'SAR Da'!AQ48+'URQ Da'!AQ48+'ROC Da'!AQ48+'SM Da'!AQ48+'BN Da'!AQ48+'BS Da'!AQ48+'TDC Da'!AQ48</f>
        <v>341</v>
      </c>
      <c r="AR48" s="81">
        <f>+'MIT Da'!AR48+'SAR Da'!AR48+'URQ Da'!AR48+'ROC Da'!AR48+'SM Da'!AR48+'BN Da'!AR48+'BS Da'!AR48+'TDC Da'!AR48</f>
        <v>39</v>
      </c>
      <c r="AS48" s="81">
        <f>+SUM(RED_InfraMR[[#This Row],[B.02.1 - Parque de Coches Eléctricos Motrices]:[B.02.3 - Parque de Coches Eléctricos Motrices Tipo R]])</f>
        <v>976</v>
      </c>
      <c r="AT48" s="81">
        <f>+'MIT Da'!AT48+'SAR Da'!AT48+'URQ Da'!AT48+'ROC Da'!AT48+'SM Da'!AT48+'BN Da'!AT48+'BS Da'!AT48+'TDC Da'!AT48</f>
        <v>0</v>
      </c>
      <c r="AU48" s="81">
        <f>+'MIT Da'!AU48+'SAR Da'!AU48+'URQ Da'!AU48+'ROC Da'!AU48+'SM Da'!AU48+'BN Da'!AU48+'BS Da'!AU48+'TDC Da'!AU48</f>
        <v>6</v>
      </c>
      <c r="AV48" s="81">
        <f>+'MIT Da'!AV48+'SAR Da'!AV48+'URQ Da'!AV48+'ROC Da'!AV48+'SM Da'!AV48+'BN Da'!AV48+'BS Da'!AV48+'TDC Da'!AV48</f>
        <v>10</v>
      </c>
      <c r="AW48" s="81">
        <f>+SUM(RED_InfraMR[[#This Row],[B.03.1 - Parque de Coches Motores Motrices Remolcados]:[B.03.3 - Parque de Coches Motores Motrices Cabina]])</f>
        <v>16</v>
      </c>
      <c r="AX48" s="81">
        <f>+'MIT Da'!AX48+'SAR Da'!AX48+'URQ Da'!AX48+'ROC Da'!AX48+'SM Da'!AX48+'BN Da'!AX48+'BS Da'!AX48+'TDC Da'!AX48</f>
        <v>427</v>
      </c>
      <c r="AY48" s="81">
        <f>+'MIT Da'!AY48+'SAR Da'!AY48+'URQ Da'!AY48+'ROC Da'!AY48+'SM Da'!AY48+'BN Da'!AY48+'BS Da'!AY48+'TDC Da'!AY48</f>
        <v>165</v>
      </c>
      <c r="AZ48" s="81">
        <f>+'MIT Da'!AZ48+'SAR Da'!AZ48+'URQ Da'!AZ48+'ROC Da'!AZ48+'SM Da'!AZ48+'BN Da'!AZ48+'BS Da'!AZ48+'TDC Da'!AZ48</f>
        <v>15</v>
      </c>
      <c r="BA48" s="81">
        <f>+'MIT Da'!BA48+'SAR Da'!BA48+'URQ Da'!BA48+'ROC Da'!BA48+'SM Da'!BA48+'BN Da'!BA48+'BS Da'!BA48+'TDC Da'!BA48</f>
        <v>150</v>
      </c>
      <c r="BB48" s="81">
        <f>+'MIT Da'!BB48+'SAR Da'!BB48+'URQ Da'!BB48+'ROC Da'!BB48+'SM Da'!BB48+'BN Da'!BB48+'BS Da'!BB48+'TDC Da'!BB48</f>
        <v>0</v>
      </c>
      <c r="BC48" s="81">
        <f>+SUM(RED_InfraMR[[#This Row],[B.04.1 - Parque de Coches Remolcados Clase Unica]:[B.04.5 - Parque de Coches Remolcados para Servicios Especiales (Cartoneros)]])</f>
        <v>757</v>
      </c>
      <c r="BD48" s="81">
        <f>+'MIT Da'!BD48+'SAR Da'!BD48+'URQ Da'!BD48+'ROC Da'!BD48+'SM Da'!BD48+'BN Da'!BD48+'BS Da'!BD48+'TDC Da'!BD48</f>
        <v>12</v>
      </c>
      <c r="BE48" s="81">
        <f>+'MIT Da'!BE48+'SAR Da'!BE48+'URQ Da'!BE48+'ROC Da'!BE48+'SM Da'!BE48+'BN Da'!BE48+'BS Da'!BE48+'TDC Da'!BE48</f>
        <v>94</v>
      </c>
      <c r="BF48" s="16"/>
    </row>
    <row r="49" spans="1:58">
      <c r="A49" s="1">
        <v>1996</v>
      </c>
      <c r="B49" s="1" t="s">
        <v>126</v>
      </c>
      <c r="C49" s="12">
        <f>+'MIT Da'!C49+'SAR Da'!C49+'URQ Da'!C49+'ROC Da'!C49+'SM Da'!C49+'BN Da'!C49+'BS Da'!C49+'TDC Da'!C49</f>
        <v>147.21299999999999</v>
      </c>
      <c r="D49" s="12">
        <f>+'MIT Da'!D49+'SAR Da'!D49+'URQ Da'!D49+'ROC Da'!D49+'SM Da'!D49+'BN Da'!D49+'BS Da'!D49+'TDC Da'!D49</f>
        <v>444.30600000000004</v>
      </c>
      <c r="E49" s="12">
        <f>+'MIT Da'!E49+'SAR Da'!E49+'URQ Da'!E49+'ROC Da'!E49+'SM Da'!E49+'BN Da'!E49+'BS Da'!E49+'TDC Da'!E49</f>
        <v>0</v>
      </c>
      <c r="F49" s="12">
        <f>+'MIT Da'!F49+'SAR Da'!F49+'URQ Da'!F49+'ROC Da'!F49+'SM Da'!F49+'BN Da'!F49+'BS Da'!F49+'TDC Da'!F49</f>
        <v>176.17364000000001</v>
      </c>
      <c r="G49" s="12">
        <f>+'MIT Da'!G49+'SAR Da'!G49+'URQ Da'!G49+'ROC Da'!G49+'SM Da'!G49+'BN Da'!G49+'BS Da'!G49+'TDC Da'!G49</f>
        <v>767.69263999999998</v>
      </c>
      <c r="H49" s="12">
        <f>+'MIT Da'!H49+'SAR Da'!H49+'URQ Da'!H49+'ROC Da'!H49+'SM Da'!H49+'BN Da'!H49+'BS Da'!H49+'TDC Da'!H49</f>
        <v>767.69263999999998</v>
      </c>
      <c r="I49" s="12">
        <f>+'MIT Da'!I49+'SAR Da'!I49+'URQ Da'!I49+'ROC Da'!I49+'SM Da'!I49+'BN Da'!I49+'BS Da'!I49+'TDC Da'!I49</f>
        <v>972.2581100000001</v>
      </c>
      <c r="J49" s="12">
        <f>+'MIT Da'!J49+'SAR Da'!J49+'URQ Da'!J49+'ROC Da'!J49+'SM Da'!J49+'BN Da'!J49+'BS Da'!J49+'TDC Da'!J49</f>
        <v>1060.415</v>
      </c>
      <c r="K49" s="12">
        <f>+'MIT Da'!K49+'SAR Da'!K49+'URQ Da'!K49+'ROC Da'!K49+'SM Da'!K49+'BN Da'!K49+'BS Da'!K49+'TDC Da'!K49</f>
        <v>54.516999999999996</v>
      </c>
      <c r="L49" s="12">
        <f>+'MIT Da'!L49+'SAR Da'!L49+'URQ Da'!L49+'ROC Da'!L49+'SM Da'!L49+'BN Da'!L49+'BS Da'!L49+'TDC Da'!L49</f>
        <v>379.49300000000005</v>
      </c>
      <c r="M49" s="12">
        <f>+'MIT Da'!M49+'SAR Da'!M49+'URQ Da'!M49+'ROC Da'!M49+'SM Da'!M49+'BN Da'!M49+'BS Da'!M49+'TDC Da'!M49</f>
        <v>21.314999999999998</v>
      </c>
      <c r="N49" s="12">
        <f>+'MIT Da'!N49+'SAR Da'!N49+'URQ Da'!N49+'ROC Da'!N49+'SM Da'!N49+'BN Da'!N49+'BS Da'!N49+'TDC Da'!N49</f>
        <v>1439.9079999999999</v>
      </c>
      <c r="O49" s="12">
        <f>+'MIT Da'!O49+'SAR Da'!O49+'URQ Da'!O49+'ROC Da'!O49+'SM Da'!O49+'BN Da'!O49+'BS Da'!O49+'TDC Da'!O49</f>
        <v>1439.9079999999999</v>
      </c>
      <c r="P49" s="81">
        <f>+'MIT Da'!P49+'SAR Da'!P49+'URQ Da'!P49+'ROC Da'!P49+'SM Da'!P49+'BN Da'!P49+'BS Da'!P49+'TDC Da'!P49</f>
        <v>205</v>
      </c>
      <c r="Q49" s="81">
        <f>+'MIT Da'!Q49+'SAR Da'!Q49+'URQ Da'!Q49+'ROC Da'!Q49+'SM Da'!Q49+'BN Da'!Q49+'BS Da'!Q49+'TDC Da'!Q49</f>
        <v>56</v>
      </c>
      <c r="R49" s="81">
        <f>+'MIT Da'!R49+'SAR Da'!R49+'URQ Da'!R49+'ROC Da'!R49+'SM Da'!R49+'BN Da'!R49+'BS Da'!R49+'TDC Da'!R49</f>
        <v>10</v>
      </c>
      <c r="S49" s="81">
        <f>+'MIT Da'!S49+'SAR Da'!S49+'URQ Da'!S49+'ROC Da'!S49+'SM Da'!S49+'BN Da'!S49+'BS Da'!S49+'TDC Da'!S49</f>
        <v>271</v>
      </c>
      <c r="T49" s="81">
        <f>+'MIT Da'!T49+'SAR Da'!T49+'URQ Da'!T49+'ROC Da'!T49+'SM Da'!T49+'BN Da'!T49+'BS Da'!T49+'TDC Da'!T49</f>
        <v>137</v>
      </c>
      <c r="U49" s="81">
        <f>+'MIT Da'!U49+'SAR Da'!U49+'URQ Da'!U49+'ROC Da'!U49+'SM Da'!U49+'BN Da'!U49+'BS Da'!U49+'TDC Da'!U49</f>
        <v>432</v>
      </c>
      <c r="V49" s="81">
        <f>+'MIT Da'!V49+'SAR Da'!V49+'URQ Da'!V49+'ROC Da'!V49+'SM Da'!V49+'BN Da'!V49+'BS Da'!V49+'TDC Da'!V49</f>
        <v>11</v>
      </c>
      <c r="W49" s="81">
        <f>+'MIT Da'!W49+'SAR Da'!W49+'URQ Da'!W49+'ROC Da'!W49+'SM Da'!W49+'BN Da'!W49+'BS Da'!W49+'TDC Da'!W49</f>
        <v>112</v>
      </c>
      <c r="X49" s="81">
        <f>+'MIT Da'!X49+'SAR Da'!X49+'URQ Da'!X49+'ROC Da'!X49+'SM Da'!X49+'BN Da'!X49+'BS Da'!X49+'TDC Da'!X49</f>
        <v>4</v>
      </c>
      <c r="Y49" s="81">
        <f>+'MIT Da'!Y49+'SAR Da'!Y49+'URQ Da'!Y49+'ROC Da'!Y49+'SM Da'!Y49+'BN Da'!Y49+'BS Da'!Y49+'TDC Da'!Y49</f>
        <v>696</v>
      </c>
      <c r="Z49" s="81">
        <f>+'MIT Da'!Z49+'SAR Da'!Z49+'URQ Da'!Z49+'ROC Da'!Z49+'SM Da'!Z49+'BN Da'!Z49+'BS Da'!Z49+'TDC Da'!Z49</f>
        <v>152</v>
      </c>
      <c r="AA49" s="81">
        <f>+'MIT Da'!AA49+'SAR Da'!AA49+'URQ Da'!AA49+'ROC Da'!AA49+'SM Da'!AA49+'BN Da'!AA49+'BS Da'!AA49+'TDC Da'!AA49</f>
        <v>100</v>
      </c>
      <c r="AB49" s="81">
        <f>+'MIT Da'!AB49+'SAR Da'!AB49+'URQ Da'!AB49+'ROC Da'!AB49+'SM Da'!AB49+'BN Da'!AB49+'BS Da'!AB49+'TDC Da'!AB49</f>
        <v>696</v>
      </c>
      <c r="AC49" s="81">
        <f>+'MIT Da'!AC49+'SAR Da'!AC49+'URQ Da'!AC49+'ROC Da'!AC49+'SM Da'!AC49+'BN Da'!AC49+'BS Da'!AC49+'TDC Da'!AC49</f>
        <v>948</v>
      </c>
      <c r="AD49" s="81">
        <f>+'MIT Da'!AD49+'SAR Da'!AD49+'URQ Da'!AD49+'ROC Da'!AD49+'SM Da'!AD49+'BN Da'!AD49+'BS Da'!AD49+'TDC Da'!AD49</f>
        <v>54</v>
      </c>
      <c r="AE49" s="81">
        <f>+'MIT Da'!AE49+'SAR Da'!AE49+'URQ Da'!AE49+'ROC Da'!AE49+'SM Da'!AE49+'BN Da'!AE49+'BS Da'!AE49+'TDC Da'!AE49</f>
        <v>93</v>
      </c>
      <c r="AF49" s="81">
        <f>+'MIT Da'!AF49+'SAR Da'!AF49+'URQ Da'!AF49+'ROC Da'!AF49+'SM Da'!AF49+'BN Da'!AF49+'BS Da'!AF49+'TDC Da'!AF49</f>
        <v>417</v>
      </c>
      <c r="AG49" s="81">
        <f>+'MIT Da'!AG49+'SAR Da'!AG49+'URQ Da'!AG49+'ROC Da'!AG49+'SM Da'!AG49+'BN Da'!AG49+'BS Da'!AG49+'TDC Da'!AG49</f>
        <v>564</v>
      </c>
      <c r="AH49" s="12">
        <f>+'MIT Da'!AH49+'SAR Da'!AH49+'URQ Da'!AH49+'ROC Da'!AH49+'SM Da'!AH49+'BN Da'!AH49+'BS Da'!AH49+'TDC Da'!AH49</f>
        <v>272.89499999999998</v>
      </c>
      <c r="AI49" s="12">
        <f>+'MIT Da'!AI49+'SAR Da'!AI49+'URQ Da'!AI49+'ROC Da'!AI49+'SM Da'!AI49+'BN Da'!AI49+'BS Da'!AI49+'TDC Da'!AI49</f>
        <v>9.032</v>
      </c>
      <c r="AJ49" s="12">
        <f>+'MIT Da'!AJ49+'SAR Da'!AJ49+'URQ Da'!AJ49+'ROC Da'!AJ49+'SM Da'!AJ49+'BN Da'!AJ49+'BS Da'!AJ49+'TDC Da'!AJ49</f>
        <v>498.71500000000003</v>
      </c>
      <c r="AK49" s="12">
        <f>+'MIT Da'!AK49+'SAR Da'!AK49+'URQ Da'!AK49+'ROC Da'!AK49+'SM Da'!AK49+'BN Da'!AK49+'BS Da'!AK49+'TDC Da'!AK49</f>
        <v>780.64199999999983</v>
      </c>
      <c r="AL49" s="81">
        <f>+'MIT Da'!AL49+'SAR Da'!AL49+'URQ Da'!AL49+'ROC Da'!AL49+'SM Da'!AL49+'BN Da'!AL49+'BS Da'!AL49+'TDC Da'!AL49</f>
        <v>9</v>
      </c>
      <c r="AM49" s="81">
        <f>+'MIT Da'!AM49+'SAR Da'!AM49+'URQ Da'!AM49+'ROC Da'!AM49+'SM Da'!AM49+'BN Da'!AM49+'BS Da'!AM49+'TDC Da'!AM49</f>
        <v>57</v>
      </c>
      <c r="AN49" s="81">
        <f>+'MIT Da'!AN49+'SAR Da'!AN49+'URQ Da'!AN49+'ROC Da'!AN49+'SM Da'!AN49+'BN Da'!AN49+'BS Da'!AN49+'TDC Da'!AN49</f>
        <v>82</v>
      </c>
      <c r="AO49" s="81">
        <f>+'MIT Da'!AO49+'SAR Da'!AO49+'URQ Da'!AO49+'ROC Da'!AO49+'SM Da'!AO49+'BN Da'!AO49+'BS Da'!AO49+'TDC Da'!AO49</f>
        <v>148</v>
      </c>
      <c r="AP49" s="81">
        <f>+'MIT Da'!AP49+'SAR Da'!AP49+'URQ Da'!AP49+'ROC Da'!AP49+'SM Da'!AP49+'BN Da'!AP49+'BS Da'!AP49+'TDC Da'!AP49</f>
        <v>596</v>
      </c>
      <c r="AQ49" s="81">
        <f>+'MIT Da'!AQ49+'SAR Da'!AQ49+'URQ Da'!AQ49+'ROC Da'!AQ49+'SM Da'!AQ49+'BN Da'!AQ49+'BS Da'!AQ49+'TDC Da'!AQ49</f>
        <v>341</v>
      </c>
      <c r="AR49" s="81">
        <f>+'MIT Da'!AR49+'SAR Da'!AR49+'URQ Da'!AR49+'ROC Da'!AR49+'SM Da'!AR49+'BN Da'!AR49+'BS Da'!AR49+'TDC Da'!AR49</f>
        <v>39</v>
      </c>
      <c r="AS49" s="81">
        <f>+SUM(RED_InfraMR[[#This Row],[B.02.1 - Parque de Coches Eléctricos Motrices]:[B.02.3 - Parque de Coches Eléctricos Motrices Tipo R]])</f>
        <v>976</v>
      </c>
      <c r="AT49" s="81">
        <f>+'MIT Da'!AT49+'SAR Da'!AT49+'URQ Da'!AT49+'ROC Da'!AT49+'SM Da'!AT49+'BN Da'!AT49+'BS Da'!AT49+'TDC Da'!AT49</f>
        <v>0</v>
      </c>
      <c r="AU49" s="81">
        <f>+'MIT Da'!AU49+'SAR Da'!AU49+'URQ Da'!AU49+'ROC Da'!AU49+'SM Da'!AU49+'BN Da'!AU49+'BS Da'!AU49+'TDC Da'!AU49</f>
        <v>6</v>
      </c>
      <c r="AV49" s="81">
        <f>+'MIT Da'!AV49+'SAR Da'!AV49+'URQ Da'!AV49+'ROC Da'!AV49+'SM Da'!AV49+'BN Da'!AV49+'BS Da'!AV49+'TDC Da'!AV49</f>
        <v>10</v>
      </c>
      <c r="AW49" s="81">
        <f>+SUM(RED_InfraMR[[#This Row],[B.03.1 - Parque de Coches Motores Motrices Remolcados]:[B.03.3 - Parque de Coches Motores Motrices Cabina]])</f>
        <v>16</v>
      </c>
      <c r="AX49" s="81">
        <f>+'MIT Da'!AX49+'SAR Da'!AX49+'URQ Da'!AX49+'ROC Da'!AX49+'SM Da'!AX49+'BN Da'!AX49+'BS Da'!AX49+'TDC Da'!AX49</f>
        <v>427</v>
      </c>
      <c r="AY49" s="81">
        <f>+'MIT Da'!AY49+'SAR Da'!AY49+'URQ Da'!AY49+'ROC Da'!AY49+'SM Da'!AY49+'BN Da'!AY49+'BS Da'!AY49+'TDC Da'!AY49</f>
        <v>165</v>
      </c>
      <c r="AZ49" s="81">
        <f>+'MIT Da'!AZ49+'SAR Da'!AZ49+'URQ Da'!AZ49+'ROC Da'!AZ49+'SM Da'!AZ49+'BN Da'!AZ49+'BS Da'!AZ49+'TDC Da'!AZ49</f>
        <v>15</v>
      </c>
      <c r="BA49" s="81">
        <f>+'MIT Da'!BA49+'SAR Da'!BA49+'URQ Da'!BA49+'ROC Da'!BA49+'SM Da'!BA49+'BN Da'!BA49+'BS Da'!BA49+'TDC Da'!BA49</f>
        <v>150</v>
      </c>
      <c r="BB49" s="81">
        <f>+'MIT Da'!BB49+'SAR Da'!BB49+'URQ Da'!BB49+'ROC Da'!BB49+'SM Da'!BB49+'BN Da'!BB49+'BS Da'!BB49+'TDC Da'!BB49</f>
        <v>0</v>
      </c>
      <c r="BC49" s="81">
        <f>+SUM(RED_InfraMR[[#This Row],[B.04.1 - Parque de Coches Remolcados Clase Unica]:[B.04.5 - Parque de Coches Remolcados para Servicios Especiales (Cartoneros)]])</f>
        <v>757</v>
      </c>
      <c r="BD49" s="81">
        <f>+'MIT Da'!BD49+'SAR Da'!BD49+'URQ Da'!BD49+'ROC Da'!BD49+'SM Da'!BD49+'BN Da'!BD49+'BS Da'!BD49+'TDC Da'!BD49</f>
        <v>12</v>
      </c>
      <c r="BE49" s="81">
        <f>+'MIT Da'!BE49+'SAR Da'!BE49+'URQ Da'!BE49+'ROC Da'!BE49+'SM Da'!BE49+'BN Da'!BE49+'BS Da'!BE49+'TDC Da'!BE49</f>
        <v>94</v>
      </c>
      <c r="BF49" s="16"/>
    </row>
    <row r="50" spans="1:58">
      <c r="A50" s="1">
        <v>1997</v>
      </c>
      <c r="B50" s="1" t="s">
        <v>115</v>
      </c>
      <c r="C50" s="12">
        <f>+'MIT Da'!C50+'SAR Da'!C50+'URQ Da'!C50+'ROC Da'!C50+'SM Da'!C50+'BN Da'!C50+'BS Da'!C50+'TDC Da'!C50</f>
        <v>147.21299999999999</v>
      </c>
      <c r="D50" s="12">
        <f>+'MIT Da'!D50+'SAR Da'!D50+'URQ Da'!D50+'ROC Da'!D50+'SM Da'!D50+'BN Da'!D50+'BS Da'!D50+'TDC Da'!D50</f>
        <v>444.30600000000004</v>
      </c>
      <c r="E50" s="12">
        <f>+'MIT Da'!E50+'SAR Da'!E50+'URQ Da'!E50+'ROC Da'!E50+'SM Da'!E50+'BN Da'!E50+'BS Da'!E50+'TDC Da'!E50</f>
        <v>0</v>
      </c>
      <c r="F50" s="12">
        <f>+'MIT Da'!F50+'SAR Da'!F50+'URQ Da'!F50+'ROC Da'!F50+'SM Da'!F50+'BN Da'!F50+'BS Da'!F50+'TDC Da'!F50</f>
        <v>176.17364000000001</v>
      </c>
      <c r="G50" s="12">
        <f>+'MIT Da'!G50+'SAR Da'!G50+'URQ Da'!G50+'ROC Da'!G50+'SM Da'!G50+'BN Da'!G50+'BS Da'!G50+'TDC Da'!G50</f>
        <v>767.69263999999998</v>
      </c>
      <c r="H50" s="12">
        <f>+'MIT Da'!H50+'SAR Da'!H50+'URQ Da'!H50+'ROC Da'!H50+'SM Da'!H50+'BN Da'!H50+'BS Da'!H50+'TDC Da'!H50</f>
        <v>767.69263999999998</v>
      </c>
      <c r="I50" s="12">
        <f>+'MIT Da'!I50+'SAR Da'!I50+'URQ Da'!I50+'ROC Da'!I50+'SM Da'!I50+'BN Da'!I50+'BS Da'!I50+'TDC Da'!I50</f>
        <v>972.2581100000001</v>
      </c>
      <c r="J50" s="12">
        <f>+'MIT Da'!J50+'SAR Da'!J50+'URQ Da'!J50+'ROC Da'!J50+'SM Da'!J50+'BN Da'!J50+'BS Da'!J50+'TDC Da'!J50</f>
        <v>1060.415</v>
      </c>
      <c r="K50" s="12">
        <f>+'MIT Da'!K50+'SAR Da'!K50+'URQ Da'!K50+'ROC Da'!K50+'SM Da'!K50+'BN Da'!K50+'BS Da'!K50+'TDC Da'!K50</f>
        <v>54.516999999999996</v>
      </c>
      <c r="L50" s="12">
        <f>+'MIT Da'!L50+'SAR Da'!L50+'URQ Da'!L50+'ROC Da'!L50+'SM Da'!L50+'BN Da'!L50+'BS Da'!L50+'TDC Da'!L50</f>
        <v>379.49300000000005</v>
      </c>
      <c r="M50" s="12">
        <f>+'MIT Da'!M50+'SAR Da'!M50+'URQ Da'!M50+'ROC Da'!M50+'SM Da'!M50+'BN Da'!M50+'BS Da'!M50+'TDC Da'!M50</f>
        <v>21.314999999999998</v>
      </c>
      <c r="N50" s="12">
        <f>+'MIT Da'!N50+'SAR Da'!N50+'URQ Da'!N50+'ROC Da'!N50+'SM Da'!N50+'BN Da'!N50+'BS Da'!N50+'TDC Da'!N50</f>
        <v>1439.9079999999999</v>
      </c>
      <c r="O50" s="12">
        <f>+'MIT Da'!O50+'SAR Da'!O50+'URQ Da'!O50+'ROC Da'!O50+'SM Da'!O50+'BN Da'!O50+'BS Da'!O50+'TDC Da'!O50</f>
        <v>1439.9079999999999</v>
      </c>
      <c r="P50" s="81">
        <f>+'MIT Da'!P50+'SAR Da'!P50+'URQ Da'!P50+'ROC Da'!P50+'SM Da'!P50+'BN Da'!P50+'BS Da'!P50+'TDC Da'!P50</f>
        <v>203</v>
      </c>
      <c r="Q50" s="81">
        <f>+'MIT Da'!Q50+'SAR Da'!Q50+'URQ Da'!Q50+'ROC Da'!Q50+'SM Da'!Q50+'BN Da'!Q50+'BS Da'!Q50+'TDC Da'!Q50</f>
        <v>58</v>
      </c>
      <c r="R50" s="81">
        <f>+'MIT Da'!R50+'SAR Da'!R50+'URQ Da'!R50+'ROC Da'!R50+'SM Da'!R50+'BN Da'!R50+'BS Da'!R50+'TDC Da'!R50</f>
        <v>10</v>
      </c>
      <c r="S50" s="81">
        <f>+'MIT Da'!S50+'SAR Da'!S50+'URQ Da'!S50+'ROC Da'!S50+'SM Da'!S50+'BN Da'!S50+'BS Da'!S50+'TDC Da'!S50</f>
        <v>271</v>
      </c>
      <c r="T50" s="81">
        <f>+'MIT Da'!T50+'SAR Da'!T50+'URQ Da'!T50+'ROC Da'!T50+'SM Da'!T50+'BN Da'!T50+'BS Da'!T50+'TDC Da'!T50</f>
        <v>136</v>
      </c>
      <c r="U50" s="81">
        <f>+'MIT Da'!U50+'SAR Da'!U50+'URQ Da'!U50+'ROC Da'!U50+'SM Da'!U50+'BN Da'!U50+'BS Da'!U50+'TDC Da'!U50</f>
        <v>433</v>
      </c>
      <c r="V50" s="81">
        <f>+'MIT Da'!V50+'SAR Da'!V50+'URQ Da'!V50+'ROC Da'!V50+'SM Da'!V50+'BN Da'!V50+'BS Da'!V50+'TDC Da'!V50</f>
        <v>11</v>
      </c>
      <c r="W50" s="81">
        <f>+'MIT Da'!W50+'SAR Da'!W50+'URQ Da'!W50+'ROC Da'!W50+'SM Da'!W50+'BN Da'!W50+'BS Da'!W50+'TDC Da'!W50</f>
        <v>112</v>
      </c>
      <c r="X50" s="81">
        <f>+'MIT Da'!X50+'SAR Da'!X50+'URQ Da'!X50+'ROC Da'!X50+'SM Da'!X50+'BN Da'!X50+'BS Da'!X50+'TDC Da'!X50</f>
        <v>4</v>
      </c>
      <c r="Y50" s="81">
        <f>+'MIT Da'!Y50+'SAR Da'!Y50+'URQ Da'!Y50+'ROC Da'!Y50+'SM Da'!Y50+'BN Da'!Y50+'BS Da'!Y50+'TDC Da'!Y50</f>
        <v>696</v>
      </c>
      <c r="Z50" s="81">
        <f>+'MIT Da'!Z50+'SAR Da'!Z50+'URQ Da'!Z50+'ROC Da'!Z50+'SM Da'!Z50+'BN Da'!Z50+'BS Da'!Z50+'TDC Da'!Z50</f>
        <v>152</v>
      </c>
      <c r="AA50" s="81">
        <f>+'MIT Da'!AA50+'SAR Da'!AA50+'URQ Da'!AA50+'ROC Da'!AA50+'SM Da'!AA50+'BN Da'!AA50+'BS Da'!AA50+'TDC Da'!AA50</f>
        <v>100</v>
      </c>
      <c r="AB50" s="81">
        <f>+'MIT Da'!AB50+'SAR Da'!AB50+'URQ Da'!AB50+'ROC Da'!AB50+'SM Da'!AB50+'BN Da'!AB50+'BS Da'!AB50+'TDC Da'!AB50</f>
        <v>696</v>
      </c>
      <c r="AC50" s="81">
        <f>+'MIT Da'!AC50+'SAR Da'!AC50+'URQ Da'!AC50+'ROC Da'!AC50+'SM Da'!AC50+'BN Da'!AC50+'BS Da'!AC50+'TDC Da'!AC50</f>
        <v>948</v>
      </c>
      <c r="AD50" s="81">
        <f>+'MIT Da'!AD50+'SAR Da'!AD50+'URQ Da'!AD50+'ROC Da'!AD50+'SM Da'!AD50+'BN Da'!AD50+'BS Da'!AD50+'TDC Da'!AD50</f>
        <v>54</v>
      </c>
      <c r="AE50" s="81">
        <f>+'MIT Da'!AE50+'SAR Da'!AE50+'URQ Da'!AE50+'ROC Da'!AE50+'SM Da'!AE50+'BN Da'!AE50+'BS Da'!AE50+'TDC Da'!AE50</f>
        <v>93</v>
      </c>
      <c r="AF50" s="81">
        <f>+'MIT Da'!AF50+'SAR Da'!AF50+'URQ Da'!AF50+'ROC Da'!AF50+'SM Da'!AF50+'BN Da'!AF50+'BS Da'!AF50+'TDC Da'!AF50</f>
        <v>417</v>
      </c>
      <c r="AG50" s="81">
        <f>+'MIT Da'!AG50+'SAR Da'!AG50+'URQ Da'!AG50+'ROC Da'!AG50+'SM Da'!AG50+'BN Da'!AG50+'BS Da'!AG50+'TDC Da'!AG50</f>
        <v>564</v>
      </c>
      <c r="AH50" s="12">
        <f>+'MIT Da'!AH50+'SAR Da'!AH50+'URQ Da'!AH50+'ROC Da'!AH50+'SM Da'!AH50+'BN Da'!AH50+'BS Da'!AH50+'TDC Da'!AH50</f>
        <v>272.89499999999998</v>
      </c>
      <c r="AI50" s="12">
        <f>+'MIT Da'!AI50+'SAR Da'!AI50+'URQ Da'!AI50+'ROC Da'!AI50+'SM Da'!AI50+'BN Da'!AI50+'BS Da'!AI50+'TDC Da'!AI50</f>
        <v>9.032</v>
      </c>
      <c r="AJ50" s="12">
        <f>+'MIT Da'!AJ50+'SAR Da'!AJ50+'URQ Da'!AJ50+'ROC Da'!AJ50+'SM Da'!AJ50+'BN Da'!AJ50+'BS Da'!AJ50+'TDC Da'!AJ50</f>
        <v>498.71500000000003</v>
      </c>
      <c r="AK50" s="12">
        <f>+'MIT Da'!AK50+'SAR Da'!AK50+'URQ Da'!AK50+'ROC Da'!AK50+'SM Da'!AK50+'BN Da'!AK50+'BS Da'!AK50+'TDC Da'!AK50</f>
        <v>780.64199999999983</v>
      </c>
      <c r="AL50" s="81">
        <f>+'MIT Da'!AL50+'SAR Da'!AL50+'URQ Da'!AL50+'ROC Da'!AL50+'SM Da'!AL50+'BN Da'!AL50+'BS Da'!AL50+'TDC Da'!AL50</f>
        <v>9</v>
      </c>
      <c r="AM50" s="81">
        <f>+'MIT Da'!AM50+'SAR Da'!AM50+'URQ Da'!AM50+'ROC Da'!AM50+'SM Da'!AM50+'BN Da'!AM50+'BS Da'!AM50+'TDC Da'!AM50</f>
        <v>57</v>
      </c>
      <c r="AN50" s="81">
        <f>+'MIT Da'!AN50+'SAR Da'!AN50+'URQ Da'!AN50+'ROC Da'!AN50+'SM Da'!AN50+'BN Da'!AN50+'BS Da'!AN50+'TDC Da'!AN50</f>
        <v>82</v>
      </c>
      <c r="AO50" s="81">
        <f>+'MIT Da'!AO50+'SAR Da'!AO50+'URQ Da'!AO50+'ROC Da'!AO50+'SM Da'!AO50+'BN Da'!AO50+'BS Da'!AO50+'TDC Da'!AO50</f>
        <v>148</v>
      </c>
      <c r="AP50" s="81">
        <f>+'MIT Da'!AP50+'SAR Da'!AP50+'URQ Da'!AP50+'ROC Da'!AP50+'SM Da'!AP50+'BN Da'!AP50+'BS Da'!AP50+'TDC Da'!AP50</f>
        <v>596</v>
      </c>
      <c r="AQ50" s="81">
        <f>+'MIT Da'!AQ50+'SAR Da'!AQ50+'URQ Da'!AQ50+'ROC Da'!AQ50+'SM Da'!AQ50+'BN Da'!AQ50+'BS Da'!AQ50+'TDC Da'!AQ50</f>
        <v>341</v>
      </c>
      <c r="AR50" s="81">
        <f>+'MIT Da'!AR50+'SAR Da'!AR50+'URQ Da'!AR50+'ROC Da'!AR50+'SM Da'!AR50+'BN Da'!AR50+'BS Da'!AR50+'TDC Da'!AR50</f>
        <v>39</v>
      </c>
      <c r="AS50" s="81">
        <f>+SUM(RED_InfraMR[[#This Row],[B.02.1 - Parque de Coches Eléctricos Motrices]:[B.02.3 - Parque de Coches Eléctricos Motrices Tipo R]])</f>
        <v>976</v>
      </c>
      <c r="AT50" s="81">
        <f>+'MIT Da'!AT50+'SAR Da'!AT50+'URQ Da'!AT50+'ROC Da'!AT50+'SM Da'!AT50+'BN Da'!AT50+'BS Da'!AT50+'TDC Da'!AT50</f>
        <v>0</v>
      </c>
      <c r="AU50" s="81">
        <f>+'MIT Da'!AU50+'SAR Da'!AU50+'URQ Da'!AU50+'ROC Da'!AU50+'SM Da'!AU50+'BN Da'!AU50+'BS Da'!AU50+'TDC Da'!AU50</f>
        <v>6</v>
      </c>
      <c r="AV50" s="81">
        <f>+'MIT Da'!AV50+'SAR Da'!AV50+'URQ Da'!AV50+'ROC Da'!AV50+'SM Da'!AV50+'BN Da'!AV50+'BS Da'!AV50+'TDC Da'!AV50</f>
        <v>10</v>
      </c>
      <c r="AW50" s="81">
        <f>+SUM(RED_InfraMR[[#This Row],[B.03.1 - Parque de Coches Motores Motrices Remolcados]:[B.03.3 - Parque de Coches Motores Motrices Cabina]])</f>
        <v>16</v>
      </c>
      <c r="AX50" s="81">
        <f>+'MIT Da'!AX50+'SAR Da'!AX50+'URQ Da'!AX50+'ROC Da'!AX50+'SM Da'!AX50+'BN Da'!AX50+'BS Da'!AX50+'TDC Da'!AX50</f>
        <v>427</v>
      </c>
      <c r="AY50" s="81">
        <f>+'MIT Da'!AY50+'SAR Da'!AY50+'URQ Da'!AY50+'ROC Da'!AY50+'SM Da'!AY50+'BN Da'!AY50+'BS Da'!AY50+'TDC Da'!AY50</f>
        <v>165</v>
      </c>
      <c r="AZ50" s="81">
        <f>+'MIT Da'!AZ50+'SAR Da'!AZ50+'URQ Da'!AZ50+'ROC Da'!AZ50+'SM Da'!AZ50+'BN Da'!AZ50+'BS Da'!AZ50+'TDC Da'!AZ50</f>
        <v>15</v>
      </c>
      <c r="BA50" s="81">
        <f>+'MIT Da'!BA50+'SAR Da'!BA50+'URQ Da'!BA50+'ROC Da'!BA50+'SM Da'!BA50+'BN Da'!BA50+'BS Da'!BA50+'TDC Da'!BA50</f>
        <v>150</v>
      </c>
      <c r="BB50" s="81">
        <f>+'MIT Da'!BB50+'SAR Da'!BB50+'URQ Da'!BB50+'ROC Da'!BB50+'SM Da'!BB50+'BN Da'!BB50+'BS Da'!BB50+'TDC Da'!BB50</f>
        <v>0</v>
      </c>
      <c r="BC50" s="81">
        <f>+SUM(RED_InfraMR[[#This Row],[B.04.1 - Parque de Coches Remolcados Clase Unica]:[B.04.5 - Parque de Coches Remolcados para Servicios Especiales (Cartoneros)]])</f>
        <v>757</v>
      </c>
      <c r="BD50" s="81">
        <f>+'MIT Da'!BD50+'SAR Da'!BD50+'URQ Da'!BD50+'ROC Da'!BD50+'SM Da'!BD50+'BN Da'!BD50+'BS Da'!BD50+'TDC Da'!BD50</f>
        <v>12</v>
      </c>
      <c r="BE50" s="81">
        <f>+'MIT Da'!BE50+'SAR Da'!BE50+'URQ Da'!BE50+'ROC Da'!BE50+'SM Da'!BE50+'BN Da'!BE50+'BS Da'!BE50+'TDC Da'!BE50</f>
        <v>94</v>
      </c>
      <c r="BF50" s="16"/>
    </row>
    <row r="51" spans="1:58">
      <c r="A51" s="1">
        <v>1997</v>
      </c>
      <c r="B51" s="1" t="s">
        <v>116</v>
      </c>
      <c r="C51" s="12">
        <f>+'MIT Da'!C51+'SAR Da'!C51+'URQ Da'!C51+'ROC Da'!C51+'SM Da'!C51+'BN Da'!C51+'BS Da'!C51+'TDC Da'!C51</f>
        <v>147.21299999999999</v>
      </c>
      <c r="D51" s="12">
        <f>+'MIT Da'!D51+'SAR Da'!D51+'URQ Da'!D51+'ROC Da'!D51+'SM Da'!D51+'BN Da'!D51+'BS Da'!D51+'TDC Da'!D51</f>
        <v>444.30600000000004</v>
      </c>
      <c r="E51" s="12">
        <f>+'MIT Da'!E51+'SAR Da'!E51+'URQ Da'!E51+'ROC Da'!E51+'SM Da'!E51+'BN Da'!E51+'BS Da'!E51+'TDC Da'!E51</f>
        <v>0</v>
      </c>
      <c r="F51" s="12">
        <f>+'MIT Da'!F51+'SAR Da'!F51+'URQ Da'!F51+'ROC Da'!F51+'SM Da'!F51+'BN Da'!F51+'BS Da'!F51+'TDC Da'!F51</f>
        <v>176.17364000000001</v>
      </c>
      <c r="G51" s="12">
        <f>+'MIT Da'!G51+'SAR Da'!G51+'URQ Da'!G51+'ROC Da'!G51+'SM Da'!G51+'BN Da'!G51+'BS Da'!G51+'TDC Da'!G51</f>
        <v>767.69263999999998</v>
      </c>
      <c r="H51" s="12">
        <f>+'MIT Da'!H51+'SAR Da'!H51+'URQ Da'!H51+'ROC Da'!H51+'SM Da'!H51+'BN Da'!H51+'BS Da'!H51+'TDC Da'!H51</f>
        <v>767.69263999999998</v>
      </c>
      <c r="I51" s="12">
        <f>+'MIT Da'!I51+'SAR Da'!I51+'URQ Da'!I51+'ROC Da'!I51+'SM Da'!I51+'BN Da'!I51+'BS Da'!I51+'TDC Da'!I51</f>
        <v>972.2581100000001</v>
      </c>
      <c r="J51" s="12">
        <f>+'MIT Da'!J51+'SAR Da'!J51+'URQ Da'!J51+'ROC Da'!J51+'SM Da'!J51+'BN Da'!J51+'BS Da'!J51+'TDC Da'!J51</f>
        <v>1060.415</v>
      </c>
      <c r="K51" s="12">
        <f>+'MIT Da'!K51+'SAR Da'!K51+'URQ Da'!K51+'ROC Da'!K51+'SM Da'!K51+'BN Da'!K51+'BS Da'!K51+'TDC Da'!K51</f>
        <v>54.516999999999996</v>
      </c>
      <c r="L51" s="12">
        <f>+'MIT Da'!L51+'SAR Da'!L51+'URQ Da'!L51+'ROC Da'!L51+'SM Da'!L51+'BN Da'!L51+'BS Da'!L51+'TDC Da'!L51</f>
        <v>379.49300000000005</v>
      </c>
      <c r="M51" s="12">
        <f>+'MIT Da'!M51+'SAR Da'!M51+'URQ Da'!M51+'ROC Da'!M51+'SM Da'!M51+'BN Da'!M51+'BS Da'!M51+'TDC Da'!M51</f>
        <v>21.314999999999998</v>
      </c>
      <c r="N51" s="12">
        <f>+'MIT Da'!N51+'SAR Da'!N51+'URQ Da'!N51+'ROC Da'!N51+'SM Da'!N51+'BN Da'!N51+'BS Da'!N51+'TDC Da'!N51</f>
        <v>1439.9079999999999</v>
      </c>
      <c r="O51" s="12">
        <f>+'MIT Da'!O51+'SAR Da'!O51+'URQ Da'!O51+'ROC Da'!O51+'SM Da'!O51+'BN Da'!O51+'BS Da'!O51+'TDC Da'!O51</f>
        <v>1439.9079999999999</v>
      </c>
      <c r="P51" s="81">
        <f>+'MIT Da'!P51+'SAR Da'!P51+'URQ Da'!P51+'ROC Da'!P51+'SM Da'!P51+'BN Da'!P51+'BS Da'!P51+'TDC Da'!P51</f>
        <v>203</v>
      </c>
      <c r="Q51" s="81">
        <f>+'MIT Da'!Q51+'SAR Da'!Q51+'URQ Da'!Q51+'ROC Da'!Q51+'SM Da'!Q51+'BN Da'!Q51+'BS Da'!Q51+'TDC Da'!Q51</f>
        <v>58</v>
      </c>
      <c r="R51" s="81">
        <f>+'MIT Da'!R51+'SAR Da'!R51+'URQ Da'!R51+'ROC Da'!R51+'SM Da'!R51+'BN Da'!R51+'BS Da'!R51+'TDC Da'!R51</f>
        <v>10</v>
      </c>
      <c r="S51" s="81">
        <f>+'MIT Da'!S51+'SAR Da'!S51+'URQ Da'!S51+'ROC Da'!S51+'SM Da'!S51+'BN Da'!S51+'BS Da'!S51+'TDC Da'!S51</f>
        <v>271</v>
      </c>
      <c r="T51" s="81">
        <f>+'MIT Da'!T51+'SAR Da'!T51+'URQ Da'!T51+'ROC Da'!T51+'SM Da'!T51+'BN Da'!T51+'BS Da'!T51+'TDC Da'!T51</f>
        <v>136</v>
      </c>
      <c r="U51" s="81">
        <f>+'MIT Da'!U51+'SAR Da'!U51+'URQ Da'!U51+'ROC Da'!U51+'SM Da'!U51+'BN Da'!U51+'BS Da'!U51+'TDC Da'!U51</f>
        <v>433</v>
      </c>
      <c r="V51" s="81">
        <f>+'MIT Da'!V51+'SAR Da'!V51+'URQ Da'!V51+'ROC Da'!V51+'SM Da'!V51+'BN Da'!V51+'BS Da'!V51+'TDC Da'!V51</f>
        <v>11</v>
      </c>
      <c r="W51" s="81">
        <f>+'MIT Da'!W51+'SAR Da'!W51+'URQ Da'!W51+'ROC Da'!W51+'SM Da'!W51+'BN Da'!W51+'BS Da'!W51+'TDC Da'!W51</f>
        <v>112</v>
      </c>
      <c r="X51" s="81">
        <f>+'MIT Da'!X51+'SAR Da'!X51+'URQ Da'!X51+'ROC Da'!X51+'SM Da'!X51+'BN Da'!X51+'BS Da'!X51+'TDC Da'!X51</f>
        <v>4</v>
      </c>
      <c r="Y51" s="81">
        <f>+'MIT Da'!Y51+'SAR Da'!Y51+'URQ Da'!Y51+'ROC Da'!Y51+'SM Da'!Y51+'BN Da'!Y51+'BS Da'!Y51+'TDC Da'!Y51</f>
        <v>696</v>
      </c>
      <c r="Z51" s="81">
        <f>+'MIT Da'!Z51+'SAR Da'!Z51+'URQ Da'!Z51+'ROC Da'!Z51+'SM Da'!Z51+'BN Da'!Z51+'BS Da'!Z51+'TDC Da'!Z51</f>
        <v>152</v>
      </c>
      <c r="AA51" s="81">
        <f>+'MIT Da'!AA51+'SAR Da'!AA51+'URQ Da'!AA51+'ROC Da'!AA51+'SM Da'!AA51+'BN Da'!AA51+'BS Da'!AA51+'TDC Da'!AA51</f>
        <v>100</v>
      </c>
      <c r="AB51" s="81">
        <f>+'MIT Da'!AB51+'SAR Da'!AB51+'URQ Da'!AB51+'ROC Da'!AB51+'SM Da'!AB51+'BN Da'!AB51+'BS Da'!AB51+'TDC Da'!AB51</f>
        <v>696</v>
      </c>
      <c r="AC51" s="81">
        <f>+'MIT Da'!AC51+'SAR Da'!AC51+'URQ Da'!AC51+'ROC Da'!AC51+'SM Da'!AC51+'BN Da'!AC51+'BS Da'!AC51+'TDC Da'!AC51</f>
        <v>948</v>
      </c>
      <c r="AD51" s="81">
        <f>+'MIT Da'!AD51+'SAR Da'!AD51+'URQ Da'!AD51+'ROC Da'!AD51+'SM Da'!AD51+'BN Da'!AD51+'BS Da'!AD51+'TDC Da'!AD51</f>
        <v>54</v>
      </c>
      <c r="AE51" s="81">
        <f>+'MIT Da'!AE51+'SAR Da'!AE51+'URQ Da'!AE51+'ROC Da'!AE51+'SM Da'!AE51+'BN Da'!AE51+'BS Da'!AE51+'TDC Da'!AE51</f>
        <v>93</v>
      </c>
      <c r="AF51" s="81">
        <f>+'MIT Da'!AF51+'SAR Da'!AF51+'URQ Da'!AF51+'ROC Da'!AF51+'SM Da'!AF51+'BN Da'!AF51+'BS Da'!AF51+'TDC Da'!AF51</f>
        <v>417</v>
      </c>
      <c r="AG51" s="81">
        <f>+'MIT Da'!AG51+'SAR Da'!AG51+'URQ Da'!AG51+'ROC Da'!AG51+'SM Da'!AG51+'BN Da'!AG51+'BS Da'!AG51+'TDC Da'!AG51</f>
        <v>564</v>
      </c>
      <c r="AH51" s="12">
        <f>+'MIT Da'!AH51+'SAR Da'!AH51+'URQ Da'!AH51+'ROC Da'!AH51+'SM Da'!AH51+'BN Da'!AH51+'BS Da'!AH51+'TDC Da'!AH51</f>
        <v>272.89499999999998</v>
      </c>
      <c r="AI51" s="12">
        <f>+'MIT Da'!AI51+'SAR Da'!AI51+'URQ Da'!AI51+'ROC Da'!AI51+'SM Da'!AI51+'BN Da'!AI51+'BS Da'!AI51+'TDC Da'!AI51</f>
        <v>9.032</v>
      </c>
      <c r="AJ51" s="12">
        <f>+'MIT Da'!AJ51+'SAR Da'!AJ51+'URQ Da'!AJ51+'ROC Da'!AJ51+'SM Da'!AJ51+'BN Da'!AJ51+'BS Da'!AJ51+'TDC Da'!AJ51</f>
        <v>498.71500000000003</v>
      </c>
      <c r="AK51" s="12">
        <f>+'MIT Da'!AK51+'SAR Da'!AK51+'URQ Da'!AK51+'ROC Da'!AK51+'SM Da'!AK51+'BN Da'!AK51+'BS Da'!AK51+'TDC Da'!AK51</f>
        <v>780.64199999999983</v>
      </c>
      <c r="AL51" s="81">
        <f>+'MIT Da'!AL51+'SAR Da'!AL51+'URQ Da'!AL51+'ROC Da'!AL51+'SM Da'!AL51+'BN Da'!AL51+'BS Da'!AL51+'TDC Da'!AL51</f>
        <v>9</v>
      </c>
      <c r="AM51" s="81">
        <f>+'MIT Da'!AM51+'SAR Da'!AM51+'URQ Da'!AM51+'ROC Da'!AM51+'SM Da'!AM51+'BN Da'!AM51+'BS Da'!AM51+'TDC Da'!AM51</f>
        <v>57</v>
      </c>
      <c r="AN51" s="81">
        <f>+'MIT Da'!AN51+'SAR Da'!AN51+'URQ Da'!AN51+'ROC Da'!AN51+'SM Da'!AN51+'BN Da'!AN51+'BS Da'!AN51+'TDC Da'!AN51</f>
        <v>82</v>
      </c>
      <c r="AO51" s="81">
        <f>+'MIT Da'!AO51+'SAR Da'!AO51+'URQ Da'!AO51+'ROC Da'!AO51+'SM Da'!AO51+'BN Da'!AO51+'BS Da'!AO51+'TDC Da'!AO51</f>
        <v>148</v>
      </c>
      <c r="AP51" s="81">
        <f>+'MIT Da'!AP51+'SAR Da'!AP51+'URQ Da'!AP51+'ROC Da'!AP51+'SM Da'!AP51+'BN Da'!AP51+'BS Da'!AP51+'TDC Da'!AP51</f>
        <v>596</v>
      </c>
      <c r="AQ51" s="81">
        <f>+'MIT Da'!AQ51+'SAR Da'!AQ51+'URQ Da'!AQ51+'ROC Da'!AQ51+'SM Da'!AQ51+'BN Da'!AQ51+'BS Da'!AQ51+'TDC Da'!AQ51</f>
        <v>341</v>
      </c>
      <c r="AR51" s="81">
        <f>+'MIT Da'!AR51+'SAR Da'!AR51+'URQ Da'!AR51+'ROC Da'!AR51+'SM Da'!AR51+'BN Da'!AR51+'BS Da'!AR51+'TDC Da'!AR51</f>
        <v>39</v>
      </c>
      <c r="AS51" s="81">
        <f>+SUM(RED_InfraMR[[#This Row],[B.02.1 - Parque de Coches Eléctricos Motrices]:[B.02.3 - Parque de Coches Eléctricos Motrices Tipo R]])</f>
        <v>976</v>
      </c>
      <c r="AT51" s="81">
        <f>+'MIT Da'!AT51+'SAR Da'!AT51+'URQ Da'!AT51+'ROC Da'!AT51+'SM Da'!AT51+'BN Da'!AT51+'BS Da'!AT51+'TDC Da'!AT51</f>
        <v>0</v>
      </c>
      <c r="AU51" s="81">
        <f>+'MIT Da'!AU51+'SAR Da'!AU51+'URQ Da'!AU51+'ROC Da'!AU51+'SM Da'!AU51+'BN Da'!AU51+'BS Da'!AU51+'TDC Da'!AU51</f>
        <v>6</v>
      </c>
      <c r="AV51" s="81">
        <f>+'MIT Da'!AV51+'SAR Da'!AV51+'URQ Da'!AV51+'ROC Da'!AV51+'SM Da'!AV51+'BN Da'!AV51+'BS Da'!AV51+'TDC Da'!AV51</f>
        <v>10</v>
      </c>
      <c r="AW51" s="81">
        <f>+SUM(RED_InfraMR[[#This Row],[B.03.1 - Parque de Coches Motores Motrices Remolcados]:[B.03.3 - Parque de Coches Motores Motrices Cabina]])</f>
        <v>16</v>
      </c>
      <c r="AX51" s="81">
        <f>+'MIT Da'!AX51+'SAR Da'!AX51+'URQ Da'!AX51+'ROC Da'!AX51+'SM Da'!AX51+'BN Da'!AX51+'BS Da'!AX51+'TDC Da'!AX51</f>
        <v>427</v>
      </c>
      <c r="AY51" s="81">
        <f>+'MIT Da'!AY51+'SAR Da'!AY51+'URQ Da'!AY51+'ROC Da'!AY51+'SM Da'!AY51+'BN Da'!AY51+'BS Da'!AY51+'TDC Da'!AY51</f>
        <v>165</v>
      </c>
      <c r="AZ51" s="81">
        <f>+'MIT Da'!AZ51+'SAR Da'!AZ51+'URQ Da'!AZ51+'ROC Da'!AZ51+'SM Da'!AZ51+'BN Da'!AZ51+'BS Da'!AZ51+'TDC Da'!AZ51</f>
        <v>15</v>
      </c>
      <c r="BA51" s="81">
        <f>+'MIT Da'!BA51+'SAR Da'!BA51+'URQ Da'!BA51+'ROC Da'!BA51+'SM Da'!BA51+'BN Da'!BA51+'BS Da'!BA51+'TDC Da'!BA51</f>
        <v>150</v>
      </c>
      <c r="BB51" s="81">
        <f>+'MIT Da'!BB51+'SAR Da'!BB51+'URQ Da'!BB51+'ROC Da'!BB51+'SM Da'!BB51+'BN Da'!BB51+'BS Da'!BB51+'TDC Da'!BB51</f>
        <v>0</v>
      </c>
      <c r="BC51" s="81">
        <f>+SUM(RED_InfraMR[[#This Row],[B.04.1 - Parque de Coches Remolcados Clase Unica]:[B.04.5 - Parque de Coches Remolcados para Servicios Especiales (Cartoneros)]])</f>
        <v>757</v>
      </c>
      <c r="BD51" s="81">
        <f>+'MIT Da'!BD51+'SAR Da'!BD51+'URQ Da'!BD51+'ROC Da'!BD51+'SM Da'!BD51+'BN Da'!BD51+'BS Da'!BD51+'TDC Da'!BD51</f>
        <v>12</v>
      </c>
      <c r="BE51" s="81">
        <f>+'MIT Da'!BE51+'SAR Da'!BE51+'URQ Da'!BE51+'ROC Da'!BE51+'SM Da'!BE51+'BN Da'!BE51+'BS Da'!BE51+'TDC Da'!BE51</f>
        <v>94</v>
      </c>
      <c r="BF51" s="16"/>
    </row>
    <row r="52" spans="1:58">
      <c r="A52" s="1">
        <v>1997</v>
      </c>
      <c r="B52" s="1" t="s">
        <v>117</v>
      </c>
      <c r="C52" s="12">
        <f>+'MIT Da'!C52+'SAR Da'!C52+'URQ Da'!C52+'ROC Da'!C52+'SM Da'!C52+'BN Da'!C52+'BS Da'!C52+'TDC Da'!C52</f>
        <v>147.21299999999999</v>
      </c>
      <c r="D52" s="12">
        <f>+'MIT Da'!D52+'SAR Da'!D52+'URQ Da'!D52+'ROC Da'!D52+'SM Da'!D52+'BN Da'!D52+'BS Da'!D52+'TDC Da'!D52</f>
        <v>444.30600000000004</v>
      </c>
      <c r="E52" s="12">
        <f>+'MIT Da'!E52+'SAR Da'!E52+'URQ Da'!E52+'ROC Da'!E52+'SM Da'!E52+'BN Da'!E52+'BS Da'!E52+'TDC Da'!E52</f>
        <v>0</v>
      </c>
      <c r="F52" s="12">
        <f>+'MIT Da'!F52+'SAR Da'!F52+'URQ Da'!F52+'ROC Da'!F52+'SM Da'!F52+'BN Da'!F52+'BS Da'!F52+'TDC Da'!F52</f>
        <v>176.17364000000001</v>
      </c>
      <c r="G52" s="12">
        <f>+'MIT Da'!G52+'SAR Da'!G52+'URQ Da'!G52+'ROC Da'!G52+'SM Da'!G52+'BN Da'!G52+'BS Da'!G52+'TDC Da'!G52</f>
        <v>767.69263999999998</v>
      </c>
      <c r="H52" s="12">
        <f>+'MIT Da'!H52+'SAR Da'!H52+'URQ Da'!H52+'ROC Da'!H52+'SM Da'!H52+'BN Da'!H52+'BS Da'!H52+'TDC Da'!H52</f>
        <v>767.69263999999998</v>
      </c>
      <c r="I52" s="12">
        <f>+'MIT Da'!I52+'SAR Da'!I52+'URQ Da'!I52+'ROC Da'!I52+'SM Da'!I52+'BN Da'!I52+'BS Da'!I52+'TDC Da'!I52</f>
        <v>972.2581100000001</v>
      </c>
      <c r="J52" s="12">
        <f>+'MIT Da'!J52+'SAR Da'!J52+'URQ Da'!J52+'ROC Da'!J52+'SM Da'!J52+'BN Da'!J52+'BS Da'!J52+'TDC Da'!J52</f>
        <v>1060.415</v>
      </c>
      <c r="K52" s="12">
        <f>+'MIT Da'!K52+'SAR Da'!K52+'URQ Da'!K52+'ROC Da'!K52+'SM Da'!K52+'BN Da'!K52+'BS Da'!K52+'TDC Da'!K52</f>
        <v>54.516999999999996</v>
      </c>
      <c r="L52" s="12">
        <f>+'MIT Da'!L52+'SAR Da'!L52+'URQ Da'!L52+'ROC Da'!L52+'SM Da'!L52+'BN Da'!L52+'BS Da'!L52+'TDC Da'!L52</f>
        <v>379.49300000000005</v>
      </c>
      <c r="M52" s="12">
        <f>+'MIT Da'!M52+'SAR Da'!M52+'URQ Da'!M52+'ROC Da'!M52+'SM Da'!M52+'BN Da'!M52+'BS Da'!M52+'TDC Da'!M52</f>
        <v>21.314999999999998</v>
      </c>
      <c r="N52" s="12">
        <f>+'MIT Da'!N52+'SAR Da'!N52+'URQ Da'!N52+'ROC Da'!N52+'SM Da'!N52+'BN Da'!N52+'BS Da'!N52+'TDC Da'!N52</f>
        <v>1439.9079999999999</v>
      </c>
      <c r="O52" s="12">
        <f>+'MIT Da'!O52+'SAR Da'!O52+'URQ Da'!O52+'ROC Da'!O52+'SM Da'!O52+'BN Da'!O52+'BS Da'!O52+'TDC Da'!O52</f>
        <v>1439.9079999999999</v>
      </c>
      <c r="P52" s="81">
        <f>+'MIT Da'!P52+'SAR Da'!P52+'URQ Da'!P52+'ROC Da'!P52+'SM Da'!P52+'BN Da'!P52+'BS Da'!P52+'TDC Da'!P52</f>
        <v>203</v>
      </c>
      <c r="Q52" s="81">
        <f>+'MIT Da'!Q52+'SAR Da'!Q52+'URQ Da'!Q52+'ROC Da'!Q52+'SM Da'!Q52+'BN Da'!Q52+'BS Da'!Q52+'TDC Da'!Q52</f>
        <v>58</v>
      </c>
      <c r="R52" s="81">
        <f>+'MIT Da'!R52+'SAR Da'!R52+'URQ Da'!R52+'ROC Da'!R52+'SM Da'!R52+'BN Da'!R52+'BS Da'!R52+'TDC Da'!R52</f>
        <v>10</v>
      </c>
      <c r="S52" s="81">
        <f>+'MIT Da'!S52+'SAR Da'!S52+'URQ Da'!S52+'ROC Da'!S52+'SM Da'!S52+'BN Da'!S52+'BS Da'!S52+'TDC Da'!S52</f>
        <v>271</v>
      </c>
      <c r="T52" s="81">
        <f>+'MIT Da'!T52+'SAR Da'!T52+'URQ Da'!T52+'ROC Da'!T52+'SM Da'!T52+'BN Da'!T52+'BS Da'!T52+'TDC Da'!T52</f>
        <v>136</v>
      </c>
      <c r="U52" s="81">
        <f>+'MIT Da'!U52+'SAR Da'!U52+'URQ Da'!U52+'ROC Da'!U52+'SM Da'!U52+'BN Da'!U52+'BS Da'!U52+'TDC Da'!U52</f>
        <v>433</v>
      </c>
      <c r="V52" s="81">
        <f>+'MIT Da'!V52+'SAR Da'!V52+'URQ Da'!V52+'ROC Da'!V52+'SM Da'!V52+'BN Da'!V52+'BS Da'!V52+'TDC Da'!V52</f>
        <v>11</v>
      </c>
      <c r="W52" s="81">
        <f>+'MIT Da'!W52+'SAR Da'!W52+'URQ Da'!W52+'ROC Da'!W52+'SM Da'!W52+'BN Da'!W52+'BS Da'!W52+'TDC Da'!W52</f>
        <v>112</v>
      </c>
      <c r="X52" s="81">
        <f>+'MIT Da'!X52+'SAR Da'!X52+'URQ Da'!X52+'ROC Da'!X52+'SM Da'!X52+'BN Da'!X52+'BS Da'!X52+'TDC Da'!X52</f>
        <v>4</v>
      </c>
      <c r="Y52" s="81">
        <f>+'MIT Da'!Y52+'SAR Da'!Y52+'URQ Da'!Y52+'ROC Da'!Y52+'SM Da'!Y52+'BN Da'!Y52+'BS Da'!Y52+'TDC Da'!Y52</f>
        <v>696</v>
      </c>
      <c r="Z52" s="81">
        <f>+'MIT Da'!Z52+'SAR Da'!Z52+'URQ Da'!Z52+'ROC Da'!Z52+'SM Da'!Z52+'BN Da'!Z52+'BS Da'!Z52+'TDC Da'!Z52</f>
        <v>152</v>
      </c>
      <c r="AA52" s="81">
        <f>+'MIT Da'!AA52+'SAR Da'!AA52+'URQ Da'!AA52+'ROC Da'!AA52+'SM Da'!AA52+'BN Da'!AA52+'BS Da'!AA52+'TDC Da'!AA52</f>
        <v>100</v>
      </c>
      <c r="AB52" s="81">
        <f>+'MIT Da'!AB52+'SAR Da'!AB52+'URQ Da'!AB52+'ROC Da'!AB52+'SM Da'!AB52+'BN Da'!AB52+'BS Da'!AB52+'TDC Da'!AB52</f>
        <v>696</v>
      </c>
      <c r="AC52" s="81">
        <f>+'MIT Da'!AC52+'SAR Da'!AC52+'URQ Da'!AC52+'ROC Da'!AC52+'SM Da'!AC52+'BN Da'!AC52+'BS Da'!AC52+'TDC Da'!AC52</f>
        <v>948</v>
      </c>
      <c r="AD52" s="81">
        <f>+'MIT Da'!AD52+'SAR Da'!AD52+'URQ Da'!AD52+'ROC Da'!AD52+'SM Da'!AD52+'BN Da'!AD52+'BS Da'!AD52+'TDC Da'!AD52</f>
        <v>54</v>
      </c>
      <c r="AE52" s="81">
        <f>+'MIT Da'!AE52+'SAR Da'!AE52+'URQ Da'!AE52+'ROC Da'!AE52+'SM Da'!AE52+'BN Da'!AE52+'BS Da'!AE52+'TDC Da'!AE52</f>
        <v>93</v>
      </c>
      <c r="AF52" s="81">
        <f>+'MIT Da'!AF52+'SAR Da'!AF52+'URQ Da'!AF52+'ROC Da'!AF52+'SM Da'!AF52+'BN Da'!AF52+'BS Da'!AF52+'TDC Da'!AF52</f>
        <v>417</v>
      </c>
      <c r="AG52" s="81">
        <f>+'MIT Da'!AG52+'SAR Da'!AG52+'URQ Da'!AG52+'ROC Da'!AG52+'SM Da'!AG52+'BN Da'!AG52+'BS Da'!AG52+'TDC Da'!AG52</f>
        <v>564</v>
      </c>
      <c r="AH52" s="12">
        <f>+'MIT Da'!AH52+'SAR Da'!AH52+'URQ Da'!AH52+'ROC Da'!AH52+'SM Da'!AH52+'BN Da'!AH52+'BS Da'!AH52+'TDC Da'!AH52</f>
        <v>272.89499999999998</v>
      </c>
      <c r="AI52" s="12">
        <f>+'MIT Da'!AI52+'SAR Da'!AI52+'URQ Da'!AI52+'ROC Da'!AI52+'SM Da'!AI52+'BN Da'!AI52+'BS Da'!AI52+'TDC Da'!AI52</f>
        <v>9.032</v>
      </c>
      <c r="AJ52" s="12">
        <f>+'MIT Da'!AJ52+'SAR Da'!AJ52+'URQ Da'!AJ52+'ROC Da'!AJ52+'SM Da'!AJ52+'BN Da'!AJ52+'BS Da'!AJ52+'TDC Da'!AJ52</f>
        <v>498.71500000000003</v>
      </c>
      <c r="AK52" s="12">
        <f>+'MIT Da'!AK52+'SAR Da'!AK52+'URQ Da'!AK52+'ROC Da'!AK52+'SM Da'!AK52+'BN Da'!AK52+'BS Da'!AK52+'TDC Da'!AK52</f>
        <v>780.64199999999983</v>
      </c>
      <c r="AL52" s="81">
        <f>+'MIT Da'!AL52+'SAR Da'!AL52+'URQ Da'!AL52+'ROC Da'!AL52+'SM Da'!AL52+'BN Da'!AL52+'BS Da'!AL52+'TDC Da'!AL52</f>
        <v>9</v>
      </c>
      <c r="AM52" s="81">
        <f>+'MIT Da'!AM52+'SAR Da'!AM52+'URQ Da'!AM52+'ROC Da'!AM52+'SM Da'!AM52+'BN Da'!AM52+'BS Da'!AM52+'TDC Da'!AM52</f>
        <v>57</v>
      </c>
      <c r="AN52" s="81">
        <f>+'MIT Da'!AN52+'SAR Da'!AN52+'URQ Da'!AN52+'ROC Da'!AN52+'SM Da'!AN52+'BN Da'!AN52+'BS Da'!AN52+'TDC Da'!AN52</f>
        <v>82</v>
      </c>
      <c r="AO52" s="81">
        <f>+'MIT Da'!AO52+'SAR Da'!AO52+'URQ Da'!AO52+'ROC Da'!AO52+'SM Da'!AO52+'BN Da'!AO52+'BS Da'!AO52+'TDC Da'!AO52</f>
        <v>148</v>
      </c>
      <c r="AP52" s="81">
        <f>+'MIT Da'!AP52+'SAR Da'!AP52+'URQ Da'!AP52+'ROC Da'!AP52+'SM Da'!AP52+'BN Da'!AP52+'BS Da'!AP52+'TDC Da'!AP52</f>
        <v>596</v>
      </c>
      <c r="AQ52" s="81">
        <f>+'MIT Da'!AQ52+'SAR Da'!AQ52+'URQ Da'!AQ52+'ROC Da'!AQ52+'SM Da'!AQ52+'BN Da'!AQ52+'BS Da'!AQ52+'TDC Da'!AQ52</f>
        <v>341</v>
      </c>
      <c r="AR52" s="81">
        <f>+'MIT Da'!AR52+'SAR Da'!AR52+'URQ Da'!AR52+'ROC Da'!AR52+'SM Da'!AR52+'BN Da'!AR52+'BS Da'!AR52+'TDC Da'!AR52</f>
        <v>39</v>
      </c>
      <c r="AS52" s="81">
        <f>+SUM(RED_InfraMR[[#This Row],[B.02.1 - Parque de Coches Eléctricos Motrices]:[B.02.3 - Parque de Coches Eléctricos Motrices Tipo R]])</f>
        <v>976</v>
      </c>
      <c r="AT52" s="81">
        <f>+'MIT Da'!AT52+'SAR Da'!AT52+'URQ Da'!AT52+'ROC Da'!AT52+'SM Da'!AT52+'BN Da'!AT52+'BS Da'!AT52+'TDC Da'!AT52</f>
        <v>0</v>
      </c>
      <c r="AU52" s="81">
        <f>+'MIT Da'!AU52+'SAR Da'!AU52+'URQ Da'!AU52+'ROC Da'!AU52+'SM Da'!AU52+'BN Da'!AU52+'BS Da'!AU52+'TDC Da'!AU52</f>
        <v>6</v>
      </c>
      <c r="AV52" s="81">
        <f>+'MIT Da'!AV52+'SAR Da'!AV52+'URQ Da'!AV52+'ROC Da'!AV52+'SM Da'!AV52+'BN Da'!AV52+'BS Da'!AV52+'TDC Da'!AV52</f>
        <v>10</v>
      </c>
      <c r="AW52" s="81">
        <f>+SUM(RED_InfraMR[[#This Row],[B.03.1 - Parque de Coches Motores Motrices Remolcados]:[B.03.3 - Parque de Coches Motores Motrices Cabina]])</f>
        <v>16</v>
      </c>
      <c r="AX52" s="81">
        <f>+'MIT Da'!AX52+'SAR Da'!AX52+'URQ Da'!AX52+'ROC Da'!AX52+'SM Da'!AX52+'BN Da'!AX52+'BS Da'!AX52+'TDC Da'!AX52</f>
        <v>427</v>
      </c>
      <c r="AY52" s="81">
        <f>+'MIT Da'!AY52+'SAR Da'!AY52+'URQ Da'!AY52+'ROC Da'!AY52+'SM Da'!AY52+'BN Da'!AY52+'BS Da'!AY52+'TDC Da'!AY52</f>
        <v>165</v>
      </c>
      <c r="AZ52" s="81">
        <f>+'MIT Da'!AZ52+'SAR Da'!AZ52+'URQ Da'!AZ52+'ROC Da'!AZ52+'SM Da'!AZ52+'BN Da'!AZ52+'BS Da'!AZ52+'TDC Da'!AZ52</f>
        <v>15</v>
      </c>
      <c r="BA52" s="81">
        <f>+'MIT Da'!BA52+'SAR Da'!BA52+'URQ Da'!BA52+'ROC Da'!BA52+'SM Da'!BA52+'BN Da'!BA52+'BS Da'!BA52+'TDC Da'!BA52</f>
        <v>150</v>
      </c>
      <c r="BB52" s="81">
        <f>+'MIT Da'!BB52+'SAR Da'!BB52+'URQ Da'!BB52+'ROC Da'!BB52+'SM Da'!BB52+'BN Da'!BB52+'BS Da'!BB52+'TDC Da'!BB52</f>
        <v>0</v>
      </c>
      <c r="BC52" s="81">
        <f>+SUM(RED_InfraMR[[#This Row],[B.04.1 - Parque de Coches Remolcados Clase Unica]:[B.04.5 - Parque de Coches Remolcados para Servicios Especiales (Cartoneros)]])</f>
        <v>757</v>
      </c>
      <c r="BD52" s="81">
        <f>+'MIT Da'!BD52+'SAR Da'!BD52+'URQ Da'!BD52+'ROC Da'!BD52+'SM Da'!BD52+'BN Da'!BD52+'BS Da'!BD52+'TDC Da'!BD52</f>
        <v>12</v>
      </c>
      <c r="BE52" s="81">
        <f>+'MIT Da'!BE52+'SAR Da'!BE52+'URQ Da'!BE52+'ROC Da'!BE52+'SM Da'!BE52+'BN Da'!BE52+'BS Da'!BE52+'TDC Da'!BE52</f>
        <v>94</v>
      </c>
      <c r="BF52" s="16"/>
    </row>
    <row r="53" spans="1:58">
      <c r="A53" s="1">
        <v>1997</v>
      </c>
      <c r="B53" s="1" t="s">
        <v>118</v>
      </c>
      <c r="C53" s="12">
        <f>+'MIT Da'!C53+'SAR Da'!C53+'URQ Da'!C53+'ROC Da'!C53+'SM Da'!C53+'BN Da'!C53+'BS Da'!C53+'TDC Da'!C53</f>
        <v>147.21299999999999</v>
      </c>
      <c r="D53" s="12">
        <f>+'MIT Da'!D53+'SAR Da'!D53+'URQ Da'!D53+'ROC Da'!D53+'SM Da'!D53+'BN Da'!D53+'BS Da'!D53+'TDC Da'!D53</f>
        <v>444.30600000000004</v>
      </c>
      <c r="E53" s="12">
        <f>+'MIT Da'!E53+'SAR Da'!E53+'URQ Da'!E53+'ROC Da'!E53+'SM Da'!E53+'BN Da'!E53+'BS Da'!E53+'TDC Da'!E53</f>
        <v>0</v>
      </c>
      <c r="F53" s="12">
        <f>+'MIT Da'!F53+'SAR Da'!F53+'URQ Da'!F53+'ROC Da'!F53+'SM Da'!F53+'BN Da'!F53+'BS Da'!F53+'TDC Da'!F53</f>
        <v>176.17364000000001</v>
      </c>
      <c r="G53" s="12">
        <f>+'MIT Da'!G53+'SAR Da'!G53+'URQ Da'!G53+'ROC Da'!G53+'SM Da'!G53+'BN Da'!G53+'BS Da'!G53+'TDC Da'!G53</f>
        <v>767.69263999999998</v>
      </c>
      <c r="H53" s="12">
        <f>+'MIT Da'!H53+'SAR Da'!H53+'URQ Da'!H53+'ROC Da'!H53+'SM Da'!H53+'BN Da'!H53+'BS Da'!H53+'TDC Da'!H53</f>
        <v>767.69263999999998</v>
      </c>
      <c r="I53" s="12">
        <f>+'MIT Da'!I53+'SAR Da'!I53+'URQ Da'!I53+'ROC Da'!I53+'SM Da'!I53+'BN Da'!I53+'BS Da'!I53+'TDC Da'!I53</f>
        <v>972.2581100000001</v>
      </c>
      <c r="J53" s="12">
        <f>+'MIT Da'!J53+'SAR Da'!J53+'URQ Da'!J53+'ROC Da'!J53+'SM Da'!J53+'BN Da'!J53+'BS Da'!J53+'TDC Da'!J53</f>
        <v>1060.415</v>
      </c>
      <c r="K53" s="12">
        <f>+'MIT Da'!K53+'SAR Da'!K53+'URQ Da'!K53+'ROC Da'!K53+'SM Da'!K53+'BN Da'!K53+'BS Da'!K53+'TDC Da'!K53</f>
        <v>54.516999999999996</v>
      </c>
      <c r="L53" s="12">
        <f>+'MIT Da'!L53+'SAR Da'!L53+'URQ Da'!L53+'ROC Da'!L53+'SM Da'!L53+'BN Da'!L53+'BS Da'!L53+'TDC Da'!L53</f>
        <v>379.49300000000005</v>
      </c>
      <c r="M53" s="12">
        <f>+'MIT Da'!M53+'SAR Da'!M53+'URQ Da'!M53+'ROC Da'!M53+'SM Da'!M53+'BN Da'!M53+'BS Da'!M53+'TDC Da'!M53</f>
        <v>21.314999999999998</v>
      </c>
      <c r="N53" s="12">
        <f>+'MIT Da'!N53+'SAR Da'!N53+'URQ Da'!N53+'ROC Da'!N53+'SM Da'!N53+'BN Da'!N53+'BS Da'!N53+'TDC Da'!N53</f>
        <v>1439.9079999999999</v>
      </c>
      <c r="O53" s="12">
        <f>+'MIT Da'!O53+'SAR Da'!O53+'URQ Da'!O53+'ROC Da'!O53+'SM Da'!O53+'BN Da'!O53+'BS Da'!O53+'TDC Da'!O53</f>
        <v>1439.9079999999999</v>
      </c>
      <c r="P53" s="81">
        <f>+'MIT Da'!P53+'SAR Da'!P53+'URQ Da'!P53+'ROC Da'!P53+'SM Da'!P53+'BN Da'!P53+'BS Da'!P53+'TDC Da'!P53</f>
        <v>203</v>
      </c>
      <c r="Q53" s="81">
        <f>+'MIT Da'!Q53+'SAR Da'!Q53+'URQ Da'!Q53+'ROC Da'!Q53+'SM Da'!Q53+'BN Da'!Q53+'BS Da'!Q53+'TDC Da'!Q53</f>
        <v>58</v>
      </c>
      <c r="R53" s="81">
        <f>+'MIT Da'!R53+'SAR Da'!R53+'URQ Da'!R53+'ROC Da'!R53+'SM Da'!R53+'BN Da'!R53+'BS Da'!R53+'TDC Da'!R53</f>
        <v>10</v>
      </c>
      <c r="S53" s="81">
        <f>+'MIT Da'!S53+'SAR Da'!S53+'URQ Da'!S53+'ROC Da'!S53+'SM Da'!S53+'BN Da'!S53+'BS Da'!S53+'TDC Da'!S53</f>
        <v>271</v>
      </c>
      <c r="T53" s="81">
        <f>+'MIT Da'!T53+'SAR Da'!T53+'URQ Da'!T53+'ROC Da'!T53+'SM Da'!T53+'BN Da'!T53+'BS Da'!T53+'TDC Da'!T53</f>
        <v>136</v>
      </c>
      <c r="U53" s="81">
        <f>+'MIT Da'!U53+'SAR Da'!U53+'URQ Da'!U53+'ROC Da'!U53+'SM Da'!U53+'BN Da'!U53+'BS Da'!U53+'TDC Da'!U53</f>
        <v>433</v>
      </c>
      <c r="V53" s="81">
        <f>+'MIT Da'!V53+'SAR Da'!V53+'URQ Da'!V53+'ROC Da'!V53+'SM Da'!V53+'BN Da'!V53+'BS Da'!V53+'TDC Da'!V53</f>
        <v>11</v>
      </c>
      <c r="W53" s="81">
        <f>+'MIT Da'!W53+'SAR Da'!W53+'URQ Da'!W53+'ROC Da'!W53+'SM Da'!W53+'BN Da'!W53+'BS Da'!W53+'TDC Da'!W53</f>
        <v>112</v>
      </c>
      <c r="X53" s="81">
        <f>+'MIT Da'!X53+'SAR Da'!X53+'URQ Da'!X53+'ROC Da'!X53+'SM Da'!X53+'BN Da'!X53+'BS Da'!X53+'TDC Da'!X53</f>
        <v>4</v>
      </c>
      <c r="Y53" s="81">
        <f>+'MIT Da'!Y53+'SAR Da'!Y53+'URQ Da'!Y53+'ROC Da'!Y53+'SM Da'!Y53+'BN Da'!Y53+'BS Da'!Y53+'TDC Da'!Y53</f>
        <v>696</v>
      </c>
      <c r="Z53" s="81">
        <f>+'MIT Da'!Z53+'SAR Da'!Z53+'URQ Da'!Z53+'ROC Da'!Z53+'SM Da'!Z53+'BN Da'!Z53+'BS Da'!Z53+'TDC Da'!Z53</f>
        <v>152</v>
      </c>
      <c r="AA53" s="81">
        <f>+'MIT Da'!AA53+'SAR Da'!AA53+'URQ Da'!AA53+'ROC Da'!AA53+'SM Da'!AA53+'BN Da'!AA53+'BS Da'!AA53+'TDC Da'!AA53</f>
        <v>100</v>
      </c>
      <c r="AB53" s="81">
        <f>+'MIT Da'!AB53+'SAR Da'!AB53+'URQ Da'!AB53+'ROC Da'!AB53+'SM Da'!AB53+'BN Da'!AB53+'BS Da'!AB53+'TDC Da'!AB53</f>
        <v>696</v>
      </c>
      <c r="AC53" s="81">
        <f>+'MIT Da'!AC53+'SAR Da'!AC53+'URQ Da'!AC53+'ROC Da'!AC53+'SM Da'!AC53+'BN Da'!AC53+'BS Da'!AC53+'TDC Da'!AC53</f>
        <v>948</v>
      </c>
      <c r="AD53" s="81">
        <f>+'MIT Da'!AD53+'SAR Da'!AD53+'URQ Da'!AD53+'ROC Da'!AD53+'SM Da'!AD53+'BN Da'!AD53+'BS Da'!AD53+'TDC Da'!AD53</f>
        <v>54</v>
      </c>
      <c r="AE53" s="81">
        <f>+'MIT Da'!AE53+'SAR Da'!AE53+'URQ Da'!AE53+'ROC Da'!AE53+'SM Da'!AE53+'BN Da'!AE53+'BS Da'!AE53+'TDC Da'!AE53</f>
        <v>93</v>
      </c>
      <c r="AF53" s="81">
        <f>+'MIT Da'!AF53+'SAR Da'!AF53+'URQ Da'!AF53+'ROC Da'!AF53+'SM Da'!AF53+'BN Da'!AF53+'BS Da'!AF53+'TDC Da'!AF53</f>
        <v>417</v>
      </c>
      <c r="AG53" s="81">
        <f>+'MIT Da'!AG53+'SAR Da'!AG53+'URQ Da'!AG53+'ROC Da'!AG53+'SM Da'!AG53+'BN Da'!AG53+'BS Da'!AG53+'TDC Da'!AG53</f>
        <v>564</v>
      </c>
      <c r="AH53" s="12">
        <f>+'MIT Da'!AH53+'SAR Da'!AH53+'URQ Da'!AH53+'ROC Da'!AH53+'SM Da'!AH53+'BN Da'!AH53+'BS Da'!AH53+'TDC Da'!AH53</f>
        <v>272.89499999999998</v>
      </c>
      <c r="AI53" s="12">
        <f>+'MIT Da'!AI53+'SAR Da'!AI53+'URQ Da'!AI53+'ROC Da'!AI53+'SM Da'!AI53+'BN Da'!AI53+'BS Da'!AI53+'TDC Da'!AI53</f>
        <v>9.032</v>
      </c>
      <c r="AJ53" s="12">
        <f>+'MIT Da'!AJ53+'SAR Da'!AJ53+'URQ Da'!AJ53+'ROC Da'!AJ53+'SM Da'!AJ53+'BN Da'!AJ53+'BS Da'!AJ53+'TDC Da'!AJ53</f>
        <v>498.71500000000003</v>
      </c>
      <c r="AK53" s="12">
        <f>+'MIT Da'!AK53+'SAR Da'!AK53+'URQ Da'!AK53+'ROC Da'!AK53+'SM Da'!AK53+'BN Da'!AK53+'BS Da'!AK53+'TDC Da'!AK53</f>
        <v>780.64199999999983</v>
      </c>
      <c r="AL53" s="81">
        <f>+'MIT Da'!AL53+'SAR Da'!AL53+'URQ Da'!AL53+'ROC Da'!AL53+'SM Da'!AL53+'BN Da'!AL53+'BS Da'!AL53+'TDC Da'!AL53</f>
        <v>9</v>
      </c>
      <c r="AM53" s="81">
        <f>+'MIT Da'!AM53+'SAR Da'!AM53+'URQ Da'!AM53+'ROC Da'!AM53+'SM Da'!AM53+'BN Da'!AM53+'BS Da'!AM53+'TDC Da'!AM53</f>
        <v>57</v>
      </c>
      <c r="AN53" s="81">
        <f>+'MIT Da'!AN53+'SAR Da'!AN53+'URQ Da'!AN53+'ROC Da'!AN53+'SM Da'!AN53+'BN Da'!AN53+'BS Da'!AN53+'TDC Da'!AN53</f>
        <v>82</v>
      </c>
      <c r="AO53" s="81">
        <f>+'MIT Da'!AO53+'SAR Da'!AO53+'URQ Da'!AO53+'ROC Da'!AO53+'SM Da'!AO53+'BN Da'!AO53+'BS Da'!AO53+'TDC Da'!AO53</f>
        <v>148</v>
      </c>
      <c r="AP53" s="81">
        <f>+'MIT Da'!AP53+'SAR Da'!AP53+'URQ Da'!AP53+'ROC Da'!AP53+'SM Da'!AP53+'BN Da'!AP53+'BS Da'!AP53+'TDC Da'!AP53</f>
        <v>596</v>
      </c>
      <c r="AQ53" s="81">
        <f>+'MIT Da'!AQ53+'SAR Da'!AQ53+'URQ Da'!AQ53+'ROC Da'!AQ53+'SM Da'!AQ53+'BN Da'!AQ53+'BS Da'!AQ53+'TDC Da'!AQ53</f>
        <v>341</v>
      </c>
      <c r="AR53" s="81">
        <f>+'MIT Da'!AR53+'SAR Da'!AR53+'URQ Da'!AR53+'ROC Da'!AR53+'SM Da'!AR53+'BN Da'!AR53+'BS Da'!AR53+'TDC Da'!AR53</f>
        <v>39</v>
      </c>
      <c r="AS53" s="81">
        <f>+SUM(RED_InfraMR[[#This Row],[B.02.1 - Parque de Coches Eléctricos Motrices]:[B.02.3 - Parque de Coches Eléctricos Motrices Tipo R]])</f>
        <v>976</v>
      </c>
      <c r="AT53" s="81">
        <f>+'MIT Da'!AT53+'SAR Da'!AT53+'URQ Da'!AT53+'ROC Da'!AT53+'SM Da'!AT53+'BN Da'!AT53+'BS Da'!AT53+'TDC Da'!AT53</f>
        <v>0</v>
      </c>
      <c r="AU53" s="81">
        <f>+'MIT Da'!AU53+'SAR Da'!AU53+'URQ Da'!AU53+'ROC Da'!AU53+'SM Da'!AU53+'BN Da'!AU53+'BS Da'!AU53+'TDC Da'!AU53</f>
        <v>6</v>
      </c>
      <c r="AV53" s="81">
        <f>+'MIT Da'!AV53+'SAR Da'!AV53+'URQ Da'!AV53+'ROC Da'!AV53+'SM Da'!AV53+'BN Da'!AV53+'BS Da'!AV53+'TDC Da'!AV53</f>
        <v>10</v>
      </c>
      <c r="AW53" s="81">
        <f>+SUM(RED_InfraMR[[#This Row],[B.03.1 - Parque de Coches Motores Motrices Remolcados]:[B.03.3 - Parque de Coches Motores Motrices Cabina]])</f>
        <v>16</v>
      </c>
      <c r="AX53" s="81">
        <f>+'MIT Da'!AX53+'SAR Da'!AX53+'URQ Da'!AX53+'ROC Da'!AX53+'SM Da'!AX53+'BN Da'!AX53+'BS Da'!AX53+'TDC Da'!AX53</f>
        <v>427</v>
      </c>
      <c r="AY53" s="81">
        <f>+'MIT Da'!AY53+'SAR Da'!AY53+'URQ Da'!AY53+'ROC Da'!AY53+'SM Da'!AY53+'BN Da'!AY53+'BS Da'!AY53+'TDC Da'!AY53</f>
        <v>165</v>
      </c>
      <c r="AZ53" s="81">
        <f>+'MIT Da'!AZ53+'SAR Da'!AZ53+'URQ Da'!AZ53+'ROC Da'!AZ53+'SM Da'!AZ53+'BN Da'!AZ53+'BS Da'!AZ53+'TDC Da'!AZ53</f>
        <v>15</v>
      </c>
      <c r="BA53" s="81">
        <f>+'MIT Da'!BA53+'SAR Da'!BA53+'URQ Da'!BA53+'ROC Da'!BA53+'SM Da'!BA53+'BN Da'!BA53+'BS Da'!BA53+'TDC Da'!BA53</f>
        <v>150</v>
      </c>
      <c r="BB53" s="81">
        <f>+'MIT Da'!BB53+'SAR Da'!BB53+'URQ Da'!BB53+'ROC Da'!BB53+'SM Da'!BB53+'BN Da'!BB53+'BS Da'!BB53+'TDC Da'!BB53</f>
        <v>0</v>
      </c>
      <c r="BC53" s="81">
        <f>+SUM(RED_InfraMR[[#This Row],[B.04.1 - Parque de Coches Remolcados Clase Unica]:[B.04.5 - Parque de Coches Remolcados para Servicios Especiales (Cartoneros)]])</f>
        <v>757</v>
      </c>
      <c r="BD53" s="81">
        <f>+'MIT Da'!BD53+'SAR Da'!BD53+'URQ Da'!BD53+'ROC Da'!BD53+'SM Da'!BD53+'BN Da'!BD53+'BS Da'!BD53+'TDC Da'!BD53</f>
        <v>12</v>
      </c>
      <c r="BE53" s="81">
        <f>+'MIT Da'!BE53+'SAR Da'!BE53+'URQ Da'!BE53+'ROC Da'!BE53+'SM Da'!BE53+'BN Da'!BE53+'BS Da'!BE53+'TDC Da'!BE53</f>
        <v>94</v>
      </c>
      <c r="BF53" s="16"/>
    </row>
    <row r="54" spans="1:58">
      <c r="A54" s="1">
        <v>1997</v>
      </c>
      <c r="B54" s="1" t="s">
        <v>119</v>
      </c>
      <c r="C54" s="12">
        <f>+'MIT Da'!C54+'SAR Da'!C54+'URQ Da'!C54+'ROC Da'!C54+'SM Da'!C54+'BN Da'!C54+'BS Da'!C54+'TDC Da'!C54</f>
        <v>147.21299999999999</v>
      </c>
      <c r="D54" s="12">
        <f>+'MIT Da'!D54+'SAR Da'!D54+'URQ Da'!D54+'ROC Da'!D54+'SM Da'!D54+'BN Da'!D54+'BS Da'!D54+'TDC Da'!D54</f>
        <v>444.30600000000004</v>
      </c>
      <c r="E54" s="12">
        <f>+'MIT Da'!E54+'SAR Da'!E54+'URQ Da'!E54+'ROC Da'!E54+'SM Da'!E54+'BN Da'!E54+'BS Da'!E54+'TDC Da'!E54</f>
        <v>0</v>
      </c>
      <c r="F54" s="12">
        <f>+'MIT Da'!F54+'SAR Da'!F54+'URQ Da'!F54+'ROC Da'!F54+'SM Da'!F54+'BN Da'!F54+'BS Da'!F54+'TDC Da'!F54</f>
        <v>176.17364000000001</v>
      </c>
      <c r="G54" s="12">
        <f>+'MIT Da'!G54+'SAR Da'!G54+'URQ Da'!G54+'ROC Da'!G54+'SM Da'!G54+'BN Da'!G54+'BS Da'!G54+'TDC Da'!G54</f>
        <v>767.69263999999998</v>
      </c>
      <c r="H54" s="12">
        <f>+'MIT Da'!H54+'SAR Da'!H54+'URQ Da'!H54+'ROC Da'!H54+'SM Da'!H54+'BN Da'!H54+'BS Da'!H54+'TDC Da'!H54</f>
        <v>767.69263999999998</v>
      </c>
      <c r="I54" s="12">
        <f>+'MIT Da'!I54+'SAR Da'!I54+'URQ Da'!I54+'ROC Da'!I54+'SM Da'!I54+'BN Da'!I54+'BS Da'!I54+'TDC Da'!I54</f>
        <v>972.2581100000001</v>
      </c>
      <c r="J54" s="12">
        <f>+'MIT Da'!J54+'SAR Da'!J54+'URQ Da'!J54+'ROC Da'!J54+'SM Da'!J54+'BN Da'!J54+'BS Da'!J54+'TDC Da'!J54</f>
        <v>1060.415</v>
      </c>
      <c r="K54" s="12">
        <f>+'MIT Da'!K54+'SAR Da'!K54+'URQ Da'!K54+'ROC Da'!K54+'SM Da'!K54+'BN Da'!K54+'BS Da'!K54+'TDC Da'!K54</f>
        <v>54.516999999999996</v>
      </c>
      <c r="L54" s="12">
        <f>+'MIT Da'!L54+'SAR Da'!L54+'URQ Da'!L54+'ROC Da'!L54+'SM Da'!L54+'BN Da'!L54+'BS Da'!L54+'TDC Da'!L54</f>
        <v>379.49300000000005</v>
      </c>
      <c r="M54" s="12">
        <f>+'MIT Da'!M54+'SAR Da'!M54+'URQ Da'!M54+'ROC Da'!M54+'SM Da'!M54+'BN Da'!M54+'BS Da'!M54+'TDC Da'!M54</f>
        <v>21.314999999999998</v>
      </c>
      <c r="N54" s="12">
        <f>+'MIT Da'!N54+'SAR Da'!N54+'URQ Da'!N54+'ROC Da'!N54+'SM Da'!N54+'BN Da'!N54+'BS Da'!N54+'TDC Da'!N54</f>
        <v>1439.9079999999999</v>
      </c>
      <c r="O54" s="12">
        <f>+'MIT Da'!O54+'SAR Da'!O54+'URQ Da'!O54+'ROC Da'!O54+'SM Da'!O54+'BN Da'!O54+'BS Da'!O54+'TDC Da'!O54</f>
        <v>1439.9079999999999</v>
      </c>
      <c r="P54" s="81">
        <f>+'MIT Da'!P54+'SAR Da'!P54+'URQ Da'!P54+'ROC Da'!P54+'SM Da'!P54+'BN Da'!P54+'BS Da'!P54+'TDC Da'!P54</f>
        <v>203</v>
      </c>
      <c r="Q54" s="81">
        <f>+'MIT Da'!Q54+'SAR Da'!Q54+'URQ Da'!Q54+'ROC Da'!Q54+'SM Da'!Q54+'BN Da'!Q54+'BS Da'!Q54+'TDC Da'!Q54</f>
        <v>58</v>
      </c>
      <c r="R54" s="81">
        <f>+'MIT Da'!R54+'SAR Da'!R54+'URQ Da'!R54+'ROC Da'!R54+'SM Da'!R54+'BN Da'!R54+'BS Da'!R54+'TDC Da'!R54</f>
        <v>10</v>
      </c>
      <c r="S54" s="81">
        <f>+'MIT Da'!S54+'SAR Da'!S54+'URQ Da'!S54+'ROC Da'!S54+'SM Da'!S54+'BN Da'!S54+'BS Da'!S54+'TDC Da'!S54</f>
        <v>271</v>
      </c>
      <c r="T54" s="81">
        <f>+'MIT Da'!T54+'SAR Da'!T54+'URQ Da'!T54+'ROC Da'!T54+'SM Da'!T54+'BN Da'!T54+'BS Da'!T54+'TDC Da'!T54</f>
        <v>136</v>
      </c>
      <c r="U54" s="81">
        <f>+'MIT Da'!U54+'SAR Da'!U54+'URQ Da'!U54+'ROC Da'!U54+'SM Da'!U54+'BN Da'!U54+'BS Da'!U54+'TDC Da'!U54</f>
        <v>433</v>
      </c>
      <c r="V54" s="81">
        <f>+'MIT Da'!V54+'SAR Da'!V54+'URQ Da'!V54+'ROC Da'!V54+'SM Da'!V54+'BN Da'!V54+'BS Da'!V54+'TDC Da'!V54</f>
        <v>11</v>
      </c>
      <c r="W54" s="81">
        <f>+'MIT Da'!W54+'SAR Da'!W54+'URQ Da'!W54+'ROC Da'!W54+'SM Da'!W54+'BN Da'!W54+'BS Da'!W54+'TDC Da'!W54</f>
        <v>112</v>
      </c>
      <c r="X54" s="81">
        <f>+'MIT Da'!X54+'SAR Da'!X54+'URQ Da'!X54+'ROC Da'!X54+'SM Da'!X54+'BN Da'!X54+'BS Da'!X54+'TDC Da'!X54</f>
        <v>4</v>
      </c>
      <c r="Y54" s="81">
        <f>+'MIT Da'!Y54+'SAR Da'!Y54+'URQ Da'!Y54+'ROC Da'!Y54+'SM Da'!Y54+'BN Da'!Y54+'BS Da'!Y54+'TDC Da'!Y54</f>
        <v>696</v>
      </c>
      <c r="Z54" s="81">
        <f>+'MIT Da'!Z54+'SAR Da'!Z54+'URQ Da'!Z54+'ROC Da'!Z54+'SM Da'!Z54+'BN Da'!Z54+'BS Da'!Z54+'TDC Da'!Z54</f>
        <v>152</v>
      </c>
      <c r="AA54" s="81">
        <f>+'MIT Da'!AA54+'SAR Da'!AA54+'URQ Da'!AA54+'ROC Da'!AA54+'SM Da'!AA54+'BN Da'!AA54+'BS Da'!AA54+'TDC Da'!AA54</f>
        <v>100</v>
      </c>
      <c r="AB54" s="81">
        <f>+'MIT Da'!AB54+'SAR Da'!AB54+'URQ Da'!AB54+'ROC Da'!AB54+'SM Da'!AB54+'BN Da'!AB54+'BS Da'!AB54+'TDC Da'!AB54</f>
        <v>696</v>
      </c>
      <c r="AC54" s="81">
        <f>+'MIT Da'!AC54+'SAR Da'!AC54+'URQ Da'!AC54+'ROC Da'!AC54+'SM Da'!AC54+'BN Da'!AC54+'BS Da'!AC54+'TDC Da'!AC54</f>
        <v>948</v>
      </c>
      <c r="AD54" s="81">
        <f>+'MIT Da'!AD54+'SAR Da'!AD54+'URQ Da'!AD54+'ROC Da'!AD54+'SM Da'!AD54+'BN Da'!AD54+'BS Da'!AD54+'TDC Da'!AD54</f>
        <v>54</v>
      </c>
      <c r="AE54" s="81">
        <f>+'MIT Da'!AE54+'SAR Da'!AE54+'URQ Da'!AE54+'ROC Da'!AE54+'SM Da'!AE54+'BN Da'!AE54+'BS Da'!AE54+'TDC Da'!AE54</f>
        <v>93</v>
      </c>
      <c r="AF54" s="81">
        <f>+'MIT Da'!AF54+'SAR Da'!AF54+'URQ Da'!AF54+'ROC Da'!AF54+'SM Da'!AF54+'BN Da'!AF54+'BS Da'!AF54+'TDC Da'!AF54</f>
        <v>417</v>
      </c>
      <c r="AG54" s="81">
        <f>+'MIT Da'!AG54+'SAR Da'!AG54+'URQ Da'!AG54+'ROC Da'!AG54+'SM Da'!AG54+'BN Da'!AG54+'BS Da'!AG54+'TDC Da'!AG54</f>
        <v>564</v>
      </c>
      <c r="AH54" s="12">
        <f>+'MIT Da'!AH54+'SAR Da'!AH54+'URQ Da'!AH54+'ROC Da'!AH54+'SM Da'!AH54+'BN Da'!AH54+'BS Da'!AH54+'TDC Da'!AH54</f>
        <v>272.89499999999998</v>
      </c>
      <c r="AI54" s="12">
        <f>+'MIT Da'!AI54+'SAR Da'!AI54+'URQ Da'!AI54+'ROC Da'!AI54+'SM Da'!AI54+'BN Da'!AI54+'BS Da'!AI54+'TDC Da'!AI54</f>
        <v>9.032</v>
      </c>
      <c r="AJ54" s="12">
        <f>+'MIT Da'!AJ54+'SAR Da'!AJ54+'URQ Da'!AJ54+'ROC Da'!AJ54+'SM Da'!AJ54+'BN Da'!AJ54+'BS Da'!AJ54+'TDC Da'!AJ54</f>
        <v>498.71500000000003</v>
      </c>
      <c r="AK54" s="12">
        <f>+'MIT Da'!AK54+'SAR Da'!AK54+'URQ Da'!AK54+'ROC Da'!AK54+'SM Da'!AK54+'BN Da'!AK54+'BS Da'!AK54+'TDC Da'!AK54</f>
        <v>780.64199999999983</v>
      </c>
      <c r="AL54" s="81">
        <f>+'MIT Da'!AL54+'SAR Da'!AL54+'URQ Da'!AL54+'ROC Da'!AL54+'SM Da'!AL54+'BN Da'!AL54+'BS Da'!AL54+'TDC Da'!AL54</f>
        <v>9</v>
      </c>
      <c r="AM54" s="81">
        <f>+'MIT Da'!AM54+'SAR Da'!AM54+'URQ Da'!AM54+'ROC Da'!AM54+'SM Da'!AM54+'BN Da'!AM54+'BS Da'!AM54+'TDC Da'!AM54</f>
        <v>57</v>
      </c>
      <c r="AN54" s="81">
        <f>+'MIT Da'!AN54+'SAR Da'!AN54+'URQ Da'!AN54+'ROC Da'!AN54+'SM Da'!AN54+'BN Da'!AN54+'BS Da'!AN54+'TDC Da'!AN54</f>
        <v>82</v>
      </c>
      <c r="AO54" s="81">
        <f>+'MIT Da'!AO54+'SAR Da'!AO54+'URQ Da'!AO54+'ROC Da'!AO54+'SM Da'!AO54+'BN Da'!AO54+'BS Da'!AO54+'TDC Da'!AO54</f>
        <v>148</v>
      </c>
      <c r="AP54" s="81">
        <f>+'MIT Da'!AP54+'SAR Da'!AP54+'URQ Da'!AP54+'ROC Da'!AP54+'SM Da'!AP54+'BN Da'!AP54+'BS Da'!AP54+'TDC Da'!AP54</f>
        <v>596</v>
      </c>
      <c r="AQ54" s="81">
        <f>+'MIT Da'!AQ54+'SAR Da'!AQ54+'URQ Da'!AQ54+'ROC Da'!AQ54+'SM Da'!AQ54+'BN Da'!AQ54+'BS Da'!AQ54+'TDC Da'!AQ54</f>
        <v>341</v>
      </c>
      <c r="AR54" s="81">
        <f>+'MIT Da'!AR54+'SAR Da'!AR54+'URQ Da'!AR54+'ROC Da'!AR54+'SM Da'!AR54+'BN Da'!AR54+'BS Da'!AR54+'TDC Da'!AR54</f>
        <v>39</v>
      </c>
      <c r="AS54" s="81">
        <f>+SUM(RED_InfraMR[[#This Row],[B.02.1 - Parque de Coches Eléctricos Motrices]:[B.02.3 - Parque de Coches Eléctricos Motrices Tipo R]])</f>
        <v>976</v>
      </c>
      <c r="AT54" s="81">
        <f>+'MIT Da'!AT54+'SAR Da'!AT54+'URQ Da'!AT54+'ROC Da'!AT54+'SM Da'!AT54+'BN Da'!AT54+'BS Da'!AT54+'TDC Da'!AT54</f>
        <v>0</v>
      </c>
      <c r="AU54" s="81">
        <f>+'MIT Da'!AU54+'SAR Da'!AU54+'URQ Da'!AU54+'ROC Da'!AU54+'SM Da'!AU54+'BN Da'!AU54+'BS Da'!AU54+'TDC Da'!AU54</f>
        <v>6</v>
      </c>
      <c r="AV54" s="81">
        <f>+'MIT Da'!AV54+'SAR Da'!AV54+'URQ Da'!AV54+'ROC Da'!AV54+'SM Da'!AV54+'BN Da'!AV54+'BS Da'!AV54+'TDC Da'!AV54</f>
        <v>10</v>
      </c>
      <c r="AW54" s="81">
        <f>+SUM(RED_InfraMR[[#This Row],[B.03.1 - Parque de Coches Motores Motrices Remolcados]:[B.03.3 - Parque de Coches Motores Motrices Cabina]])</f>
        <v>16</v>
      </c>
      <c r="AX54" s="81">
        <f>+'MIT Da'!AX54+'SAR Da'!AX54+'URQ Da'!AX54+'ROC Da'!AX54+'SM Da'!AX54+'BN Da'!AX54+'BS Da'!AX54+'TDC Da'!AX54</f>
        <v>427</v>
      </c>
      <c r="AY54" s="81">
        <f>+'MIT Da'!AY54+'SAR Da'!AY54+'URQ Da'!AY54+'ROC Da'!AY54+'SM Da'!AY54+'BN Da'!AY54+'BS Da'!AY54+'TDC Da'!AY54</f>
        <v>165</v>
      </c>
      <c r="AZ54" s="81">
        <f>+'MIT Da'!AZ54+'SAR Da'!AZ54+'URQ Da'!AZ54+'ROC Da'!AZ54+'SM Da'!AZ54+'BN Da'!AZ54+'BS Da'!AZ54+'TDC Da'!AZ54</f>
        <v>15</v>
      </c>
      <c r="BA54" s="81">
        <f>+'MIT Da'!BA54+'SAR Da'!BA54+'URQ Da'!BA54+'ROC Da'!BA54+'SM Da'!BA54+'BN Da'!BA54+'BS Da'!BA54+'TDC Da'!BA54</f>
        <v>150</v>
      </c>
      <c r="BB54" s="81">
        <f>+'MIT Da'!BB54+'SAR Da'!BB54+'URQ Da'!BB54+'ROC Da'!BB54+'SM Da'!BB54+'BN Da'!BB54+'BS Da'!BB54+'TDC Da'!BB54</f>
        <v>0</v>
      </c>
      <c r="BC54" s="81">
        <f>+SUM(RED_InfraMR[[#This Row],[B.04.1 - Parque de Coches Remolcados Clase Unica]:[B.04.5 - Parque de Coches Remolcados para Servicios Especiales (Cartoneros)]])</f>
        <v>757</v>
      </c>
      <c r="BD54" s="81">
        <f>+'MIT Da'!BD54+'SAR Da'!BD54+'URQ Da'!BD54+'ROC Da'!BD54+'SM Da'!BD54+'BN Da'!BD54+'BS Da'!BD54+'TDC Da'!BD54</f>
        <v>12</v>
      </c>
      <c r="BE54" s="81">
        <f>+'MIT Da'!BE54+'SAR Da'!BE54+'URQ Da'!BE54+'ROC Da'!BE54+'SM Da'!BE54+'BN Da'!BE54+'BS Da'!BE54+'TDC Da'!BE54</f>
        <v>94</v>
      </c>
      <c r="BF54" s="16"/>
    </row>
    <row r="55" spans="1:58">
      <c r="A55" s="1">
        <v>1997</v>
      </c>
      <c r="B55" s="1" t="s">
        <v>120</v>
      </c>
      <c r="C55" s="12">
        <f>+'MIT Da'!C55+'SAR Da'!C55+'URQ Da'!C55+'ROC Da'!C55+'SM Da'!C55+'BN Da'!C55+'BS Da'!C55+'TDC Da'!C55</f>
        <v>147.21299999999999</v>
      </c>
      <c r="D55" s="12">
        <f>+'MIT Da'!D55+'SAR Da'!D55+'URQ Da'!D55+'ROC Da'!D55+'SM Da'!D55+'BN Da'!D55+'BS Da'!D55+'TDC Da'!D55</f>
        <v>444.30600000000004</v>
      </c>
      <c r="E55" s="12">
        <f>+'MIT Da'!E55+'SAR Da'!E55+'URQ Da'!E55+'ROC Da'!E55+'SM Da'!E55+'BN Da'!E55+'BS Da'!E55+'TDC Da'!E55</f>
        <v>0</v>
      </c>
      <c r="F55" s="12">
        <f>+'MIT Da'!F55+'SAR Da'!F55+'URQ Da'!F55+'ROC Da'!F55+'SM Da'!F55+'BN Da'!F55+'BS Da'!F55+'TDC Da'!F55</f>
        <v>176.17364000000001</v>
      </c>
      <c r="G55" s="12">
        <f>+'MIT Da'!G55+'SAR Da'!G55+'URQ Da'!G55+'ROC Da'!G55+'SM Da'!G55+'BN Da'!G55+'BS Da'!G55+'TDC Da'!G55</f>
        <v>767.69263999999998</v>
      </c>
      <c r="H55" s="12">
        <f>+'MIT Da'!H55+'SAR Da'!H55+'URQ Da'!H55+'ROC Da'!H55+'SM Da'!H55+'BN Da'!H55+'BS Da'!H55+'TDC Da'!H55</f>
        <v>767.69263999999998</v>
      </c>
      <c r="I55" s="12">
        <f>+'MIT Da'!I55+'SAR Da'!I55+'URQ Da'!I55+'ROC Da'!I55+'SM Da'!I55+'BN Da'!I55+'BS Da'!I55+'TDC Da'!I55</f>
        <v>972.2581100000001</v>
      </c>
      <c r="J55" s="12">
        <f>+'MIT Da'!J55+'SAR Da'!J55+'URQ Da'!J55+'ROC Da'!J55+'SM Da'!J55+'BN Da'!J55+'BS Da'!J55+'TDC Da'!J55</f>
        <v>1060.415</v>
      </c>
      <c r="K55" s="12">
        <f>+'MIT Da'!K55+'SAR Da'!K55+'URQ Da'!K55+'ROC Da'!K55+'SM Da'!K55+'BN Da'!K55+'BS Da'!K55+'TDC Da'!K55</f>
        <v>54.516999999999996</v>
      </c>
      <c r="L55" s="12">
        <f>+'MIT Da'!L55+'SAR Da'!L55+'URQ Da'!L55+'ROC Da'!L55+'SM Da'!L55+'BN Da'!L55+'BS Da'!L55+'TDC Da'!L55</f>
        <v>379.49300000000005</v>
      </c>
      <c r="M55" s="12">
        <f>+'MIT Da'!M55+'SAR Da'!M55+'URQ Da'!M55+'ROC Da'!M55+'SM Da'!M55+'BN Da'!M55+'BS Da'!M55+'TDC Da'!M55</f>
        <v>21.314999999999998</v>
      </c>
      <c r="N55" s="12">
        <f>+'MIT Da'!N55+'SAR Da'!N55+'URQ Da'!N55+'ROC Da'!N55+'SM Da'!N55+'BN Da'!N55+'BS Da'!N55+'TDC Da'!N55</f>
        <v>1439.9079999999999</v>
      </c>
      <c r="O55" s="12">
        <f>+'MIT Da'!O55+'SAR Da'!O55+'URQ Da'!O55+'ROC Da'!O55+'SM Da'!O55+'BN Da'!O55+'BS Da'!O55+'TDC Da'!O55</f>
        <v>1439.9079999999999</v>
      </c>
      <c r="P55" s="81">
        <f>+'MIT Da'!P55+'SAR Da'!P55+'URQ Da'!P55+'ROC Da'!P55+'SM Da'!P55+'BN Da'!P55+'BS Da'!P55+'TDC Da'!P55</f>
        <v>203</v>
      </c>
      <c r="Q55" s="81">
        <f>+'MIT Da'!Q55+'SAR Da'!Q55+'URQ Da'!Q55+'ROC Da'!Q55+'SM Da'!Q55+'BN Da'!Q55+'BS Da'!Q55+'TDC Da'!Q55</f>
        <v>58</v>
      </c>
      <c r="R55" s="81">
        <f>+'MIT Da'!R55+'SAR Da'!R55+'URQ Da'!R55+'ROC Da'!R55+'SM Da'!R55+'BN Da'!R55+'BS Da'!R55+'TDC Da'!R55</f>
        <v>10</v>
      </c>
      <c r="S55" s="81">
        <f>+'MIT Da'!S55+'SAR Da'!S55+'URQ Da'!S55+'ROC Da'!S55+'SM Da'!S55+'BN Da'!S55+'BS Da'!S55+'TDC Da'!S55</f>
        <v>271</v>
      </c>
      <c r="T55" s="81">
        <f>+'MIT Da'!T55+'SAR Da'!T55+'URQ Da'!T55+'ROC Da'!T55+'SM Da'!T55+'BN Da'!T55+'BS Da'!T55+'TDC Da'!T55</f>
        <v>136</v>
      </c>
      <c r="U55" s="81">
        <f>+'MIT Da'!U55+'SAR Da'!U55+'URQ Da'!U55+'ROC Da'!U55+'SM Da'!U55+'BN Da'!U55+'BS Da'!U55+'TDC Da'!U55</f>
        <v>433</v>
      </c>
      <c r="V55" s="81">
        <f>+'MIT Da'!V55+'SAR Da'!V55+'URQ Da'!V55+'ROC Da'!V55+'SM Da'!V55+'BN Da'!V55+'BS Da'!V55+'TDC Da'!V55</f>
        <v>11</v>
      </c>
      <c r="W55" s="81">
        <f>+'MIT Da'!W55+'SAR Da'!W55+'URQ Da'!W55+'ROC Da'!W55+'SM Da'!W55+'BN Da'!W55+'BS Da'!W55+'TDC Da'!W55</f>
        <v>112</v>
      </c>
      <c r="X55" s="81">
        <f>+'MIT Da'!X55+'SAR Da'!X55+'URQ Da'!X55+'ROC Da'!X55+'SM Da'!X55+'BN Da'!X55+'BS Da'!X55+'TDC Da'!X55</f>
        <v>4</v>
      </c>
      <c r="Y55" s="81">
        <f>+'MIT Da'!Y55+'SAR Da'!Y55+'URQ Da'!Y55+'ROC Da'!Y55+'SM Da'!Y55+'BN Da'!Y55+'BS Da'!Y55+'TDC Da'!Y55</f>
        <v>696</v>
      </c>
      <c r="Z55" s="81">
        <f>+'MIT Da'!Z55+'SAR Da'!Z55+'URQ Da'!Z55+'ROC Da'!Z55+'SM Da'!Z55+'BN Da'!Z55+'BS Da'!Z55+'TDC Da'!Z55</f>
        <v>152</v>
      </c>
      <c r="AA55" s="81">
        <f>+'MIT Da'!AA55+'SAR Da'!AA55+'URQ Da'!AA55+'ROC Da'!AA55+'SM Da'!AA55+'BN Da'!AA55+'BS Da'!AA55+'TDC Da'!AA55</f>
        <v>100</v>
      </c>
      <c r="AB55" s="81">
        <f>+'MIT Da'!AB55+'SAR Da'!AB55+'URQ Da'!AB55+'ROC Da'!AB55+'SM Da'!AB55+'BN Da'!AB55+'BS Da'!AB55+'TDC Da'!AB55</f>
        <v>696</v>
      </c>
      <c r="AC55" s="81">
        <f>+'MIT Da'!AC55+'SAR Da'!AC55+'URQ Da'!AC55+'ROC Da'!AC55+'SM Da'!AC55+'BN Da'!AC55+'BS Da'!AC55+'TDC Da'!AC55</f>
        <v>948</v>
      </c>
      <c r="AD55" s="81">
        <f>+'MIT Da'!AD55+'SAR Da'!AD55+'URQ Da'!AD55+'ROC Da'!AD55+'SM Da'!AD55+'BN Da'!AD55+'BS Da'!AD55+'TDC Da'!AD55</f>
        <v>54</v>
      </c>
      <c r="AE55" s="81">
        <f>+'MIT Da'!AE55+'SAR Da'!AE55+'URQ Da'!AE55+'ROC Da'!AE55+'SM Da'!AE55+'BN Da'!AE55+'BS Da'!AE55+'TDC Da'!AE55</f>
        <v>93</v>
      </c>
      <c r="AF55" s="81">
        <f>+'MIT Da'!AF55+'SAR Da'!AF55+'URQ Da'!AF55+'ROC Da'!AF55+'SM Da'!AF55+'BN Da'!AF55+'BS Da'!AF55+'TDC Da'!AF55</f>
        <v>417</v>
      </c>
      <c r="AG55" s="81">
        <f>+'MIT Da'!AG55+'SAR Da'!AG55+'URQ Da'!AG55+'ROC Da'!AG55+'SM Da'!AG55+'BN Da'!AG55+'BS Da'!AG55+'TDC Da'!AG55</f>
        <v>564</v>
      </c>
      <c r="AH55" s="12">
        <f>+'MIT Da'!AH55+'SAR Da'!AH55+'URQ Da'!AH55+'ROC Da'!AH55+'SM Da'!AH55+'BN Da'!AH55+'BS Da'!AH55+'TDC Da'!AH55</f>
        <v>272.89499999999998</v>
      </c>
      <c r="AI55" s="12">
        <f>+'MIT Da'!AI55+'SAR Da'!AI55+'URQ Da'!AI55+'ROC Da'!AI55+'SM Da'!AI55+'BN Da'!AI55+'BS Da'!AI55+'TDC Da'!AI55</f>
        <v>9.032</v>
      </c>
      <c r="AJ55" s="12">
        <f>+'MIT Da'!AJ55+'SAR Da'!AJ55+'URQ Da'!AJ55+'ROC Da'!AJ55+'SM Da'!AJ55+'BN Da'!AJ55+'BS Da'!AJ55+'TDC Da'!AJ55</f>
        <v>498.71500000000003</v>
      </c>
      <c r="AK55" s="12">
        <f>+'MIT Da'!AK55+'SAR Da'!AK55+'URQ Da'!AK55+'ROC Da'!AK55+'SM Da'!AK55+'BN Da'!AK55+'BS Da'!AK55+'TDC Da'!AK55</f>
        <v>780.64199999999983</v>
      </c>
      <c r="AL55" s="81">
        <f>+'MIT Da'!AL55+'SAR Da'!AL55+'URQ Da'!AL55+'ROC Da'!AL55+'SM Da'!AL55+'BN Da'!AL55+'BS Da'!AL55+'TDC Da'!AL55</f>
        <v>9</v>
      </c>
      <c r="AM55" s="81">
        <f>+'MIT Da'!AM55+'SAR Da'!AM55+'URQ Da'!AM55+'ROC Da'!AM55+'SM Da'!AM55+'BN Da'!AM55+'BS Da'!AM55+'TDC Da'!AM55</f>
        <v>57</v>
      </c>
      <c r="AN55" s="81">
        <f>+'MIT Da'!AN55+'SAR Da'!AN55+'URQ Da'!AN55+'ROC Da'!AN55+'SM Da'!AN55+'BN Da'!AN55+'BS Da'!AN55+'TDC Da'!AN55</f>
        <v>82</v>
      </c>
      <c r="AO55" s="81">
        <f>+'MIT Da'!AO55+'SAR Da'!AO55+'URQ Da'!AO55+'ROC Da'!AO55+'SM Da'!AO55+'BN Da'!AO55+'BS Da'!AO55+'TDC Da'!AO55</f>
        <v>148</v>
      </c>
      <c r="AP55" s="81">
        <f>+'MIT Da'!AP55+'SAR Da'!AP55+'URQ Da'!AP55+'ROC Da'!AP55+'SM Da'!AP55+'BN Da'!AP55+'BS Da'!AP55+'TDC Da'!AP55</f>
        <v>596</v>
      </c>
      <c r="AQ55" s="81">
        <f>+'MIT Da'!AQ55+'SAR Da'!AQ55+'URQ Da'!AQ55+'ROC Da'!AQ55+'SM Da'!AQ55+'BN Da'!AQ55+'BS Da'!AQ55+'TDC Da'!AQ55</f>
        <v>341</v>
      </c>
      <c r="AR55" s="81">
        <f>+'MIT Da'!AR55+'SAR Da'!AR55+'URQ Da'!AR55+'ROC Da'!AR55+'SM Da'!AR55+'BN Da'!AR55+'BS Da'!AR55+'TDC Da'!AR55</f>
        <v>39</v>
      </c>
      <c r="AS55" s="81">
        <f>+SUM(RED_InfraMR[[#This Row],[B.02.1 - Parque de Coches Eléctricos Motrices]:[B.02.3 - Parque de Coches Eléctricos Motrices Tipo R]])</f>
        <v>976</v>
      </c>
      <c r="AT55" s="81">
        <f>+'MIT Da'!AT55+'SAR Da'!AT55+'URQ Da'!AT55+'ROC Da'!AT55+'SM Da'!AT55+'BN Da'!AT55+'BS Da'!AT55+'TDC Da'!AT55</f>
        <v>0</v>
      </c>
      <c r="AU55" s="81">
        <f>+'MIT Da'!AU55+'SAR Da'!AU55+'URQ Da'!AU55+'ROC Da'!AU55+'SM Da'!AU55+'BN Da'!AU55+'BS Da'!AU55+'TDC Da'!AU55</f>
        <v>6</v>
      </c>
      <c r="AV55" s="81">
        <f>+'MIT Da'!AV55+'SAR Da'!AV55+'URQ Da'!AV55+'ROC Da'!AV55+'SM Da'!AV55+'BN Da'!AV55+'BS Da'!AV55+'TDC Da'!AV55</f>
        <v>10</v>
      </c>
      <c r="AW55" s="81">
        <f>+SUM(RED_InfraMR[[#This Row],[B.03.1 - Parque de Coches Motores Motrices Remolcados]:[B.03.3 - Parque de Coches Motores Motrices Cabina]])</f>
        <v>16</v>
      </c>
      <c r="AX55" s="81">
        <f>+'MIT Da'!AX55+'SAR Da'!AX55+'URQ Da'!AX55+'ROC Da'!AX55+'SM Da'!AX55+'BN Da'!AX55+'BS Da'!AX55+'TDC Da'!AX55</f>
        <v>427</v>
      </c>
      <c r="AY55" s="81">
        <f>+'MIT Da'!AY55+'SAR Da'!AY55+'URQ Da'!AY55+'ROC Da'!AY55+'SM Da'!AY55+'BN Da'!AY55+'BS Da'!AY55+'TDC Da'!AY55</f>
        <v>165</v>
      </c>
      <c r="AZ55" s="81">
        <f>+'MIT Da'!AZ55+'SAR Da'!AZ55+'URQ Da'!AZ55+'ROC Da'!AZ55+'SM Da'!AZ55+'BN Da'!AZ55+'BS Da'!AZ55+'TDC Da'!AZ55</f>
        <v>15</v>
      </c>
      <c r="BA55" s="81">
        <f>+'MIT Da'!BA55+'SAR Da'!BA55+'URQ Da'!BA55+'ROC Da'!BA55+'SM Da'!BA55+'BN Da'!BA55+'BS Da'!BA55+'TDC Da'!BA55</f>
        <v>150</v>
      </c>
      <c r="BB55" s="81">
        <f>+'MIT Da'!BB55+'SAR Da'!BB55+'URQ Da'!BB55+'ROC Da'!BB55+'SM Da'!BB55+'BN Da'!BB55+'BS Da'!BB55+'TDC Da'!BB55</f>
        <v>0</v>
      </c>
      <c r="BC55" s="81">
        <f>+SUM(RED_InfraMR[[#This Row],[B.04.1 - Parque de Coches Remolcados Clase Unica]:[B.04.5 - Parque de Coches Remolcados para Servicios Especiales (Cartoneros)]])</f>
        <v>757</v>
      </c>
      <c r="BD55" s="81">
        <f>+'MIT Da'!BD55+'SAR Da'!BD55+'URQ Da'!BD55+'ROC Da'!BD55+'SM Da'!BD55+'BN Da'!BD55+'BS Da'!BD55+'TDC Da'!BD55</f>
        <v>12</v>
      </c>
      <c r="BE55" s="81">
        <f>+'MIT Da'!BE55+'SAR Da'!BE55+'URQ Da'!BE55+'ROC Da'!BE55+'SM Da'!BE55+'BN Da'!BE55+'BS Da'!BE55+'TDC Da'!BE55</f>
        <v>94</v>
      </c>
      <c r="BF55" s="16"/>
    </row>
    <row r="56" spans="1:58">
      <c r="A56" s="1">
        <v>1997</v>
      </c>
      <c r="B56" s="1" t="s">
        <v>121</v>
      </c>
      <c r="C56" s="12">
        <f>+'MIT Da'!C56+'SAR Da'!C56+'URQ Da'!C56+'ROC Da'!C56+'SM Da'!C56+'BN Da'!C56+'BS Da'!C56+'TDC Da'!C56</f>
        <v>147.21299999999999</v>
      </c>
      <c r="D56" s="12">
        <f>+'MIT Da'!D56+'SAR Da'!D56+'URQ Da'!D56+'ROC Da'!D56+'SM Da'!D56+'BN Da'!D56+'BS Da'!D56+'TDC Da'!D56</f>
        <v>444.30600000000004</v>
      </c>
      <c r="E56" s="12">
        <f>+'MIT Da'!E56+'SAR Da'!E56+'URQ Da'!E56+'ROC Da'!E56+'SM Da'!E56+'BN Da'!E56+'BS Da'!E56+'TDC Da'!E56</f>
        <v>0</v>
      </c>
      <c r="F56" s="12">
        <f>+'MIT Da'!F56+'SAR Da'!F56+'URQ Da'!F56+'ROC Da'!F56+'SM Da'!F56+'BN Da'!F56+'BS Da'!F56+'TDC Da'!F56</f>
        <v>176.17364000000001</v>
      </c>
      <c r="G56" s="12">
        <f>+'MIT Da'!G56+'SAR Da'!G56+'URQ Da'!G56+'ROC Da'!G56+'SM Da'!G56+'BN Da'!G56+'BS Da'!G56+'TDC Da'!G56</f>
        <v>767.69263999999998</v>
      </c>
      <c r="H56" s="12">
        <f>+'MIT Da'!H56+'SAR Da'!H56+'URQ Da'!H56+'ROC Da'!H56+'SM Da'!H56+'BN Da'!H56+'BS Da'!H56+'TDC Da'!H56</f>
        <v>767.69263999999998</v>
      </c>
      <c r="I56" s="12">
        <f>+'MIT Da'!I56+'SAR Da'!I56+'URQ Da'!I56+'ROC Da'!I56+'SM Da'!I56+'BN Da'!I56+'BS Da'!I56+'TDC Da'!I56</f>
        <v>972.2581100000001</v>
      </c>
      <c r="J56" s="12">
        <f>+'MIT Da'!J56+'SAR Da'!J56+'URQ Da'!J56+'ROC Da'!J56+'SM Da'!J56+'BN Da'!J56+'BS Da'!J56+'TDC Da'!J56</f>
        <v>1060.415</v>
      </c>
      <c r="K56" s="12">
        <f>+'MIT Da'!K56+'SAR Da'!K56+'URQ Da'!K56+'ROC Da'!K56+'SM Da'!K56+'BN Da'!K56+'BS Da'!K56+'TDC Da'!K56</f>
        <v>54.516999999999996</v>
      </c>
      <c r="L56" s="12">
        <f>+'MIT Da'!L56+'SAR Da'!L56+'URQ Da'!L56+'ROC Da'!L56+'SM Da'!L56+'BN Da'!L56+'BS Da'!L56+'TDC Da'!L56</f>
        <v>379.49300000000005</v>
      </c>
      <c r="M56" s="12">
        <f>+'MIT Da'!M56+'SAR Da'!M56+'URQ Da'!M56+'ROC Da'!M56+'SM Da'!M56+'BN Da'!M56+'BS Da'!M56+'TDC Da'!M56</f>
        <v>21.314999999999998</v>
      </c>
      <c r="N56" s="12">
        <f>+'MIT Da'!N56+'SAR Da'!N56+'URQ Da'!N56+'ROC Da'!N56+'SM Da'!N56+'BN Da'!N56+'BS Da'!N56+'TDC Da'!N56</f>
        <v>1439.9079999999999</v>
      </c>
      <c r="O56" s="12">
        <f>+'MIT Da'!O56+'SAR Da'!O56+'URQ Da'!O56+'ROC Da'!O56+'SM Da'!O56+'BN Da'!O56+'BS Da'!O56+'TDC Da'!O56</f>
        <v>1439.9079999999999</v>
      </c>
      <c r="P56" s="81">
        <f>+'MIT Da'!P56+'SAR Da'!P56+'URQ Da'!P56+'ROC Da'!P56+'SM Da'!P56+'BN Da'!P56+'BS Da'!P56+'TDC Da'!P56</f>
        <v>203</v>
      </c>
      <c r="Q56" s="81">
        <f>+'MIT Da'!Q56+'SAR Da'!Q56+'URQ Da'!Q56+'ROC Da'!Q56+'SM Da'!Q56+'BN Da'!Q56+'BS Da'!Q56+'TDC Da'!Q56</f>
        <v>58</v>
      </c>
      <c r="R56" s="81">
        <f>+'MIT Da'!R56+'SAR Da'!R56+'URQ Da'!R56+'ROC Da'!R56+'SM Da'!R56+'BN Da'!R56+'BS Da'!R56+'TDC Da'!R56</f>
        <v>10</v>
      </c>
      <c r="S56" s="81">
        <f>+'MIT Da'!S56+'SAR Da'!S56+'URQ Da'!S56+'ROC Da'!S56+'SM Da'!S56+'BN Da'!S56+'BS Da'!S56+'TDC Da'!S56</f>
        <v>271</v>
      </c>
      <c r="T56" s="81">
        <f>+'MIT Da'!T56+'SAR Da'!T56+'URQ Da'!T56+'ROC Da'!T56+'SM Da'!T56+'BN Da'!T56+'BS Da'!T56+'TDC Da'!T56</f>
        <v>136</v>
      </c>
      <c r="U56" s="81">
        <f>+'MIT Da'!U56+'SAR Da'!U56+'URQ Da'!U56+'ROC Da'!U56+'SM Da'!U56+'BN Da'!U56+'BS Da'!U56+'TDC Da'!U56</f>
        <v>433</v>
      </c>
      <c r="V56" s="81">
        <f>+'MIT Da'!V56+'SAR Da'!V56+'URQ Da'!V56+'ROC Da'!V56+'SM Da'!V56+'BN Da'!V56+'BS Da'!V56+'TDC Da'!V56</f>
        <v>11</v>
      </c>
      <c r="W56" s="81">
        <f>+'MIT Da'!W56+'SAR Da'!W56+'URQ Da'!W56+'ROC Da'!W56+'SM Da'!W56+'BN Da'!W56+'BS Da'!W56+'TDC Da'!W56</f>
        <v>112</v>
      </c>
      <c r="X56" s="81">
        <f>+'MIT Da'!X56+'SAR Da'!X56+'URQ Da'!X56+'ROC Da'!X56+'SM Da'!X56+'BN Da'!X56+'BS Da'!X56+'TDC Da'!X56</f>
        <v>4</v>
      </c>
      <c r="Y56" s="81">
        <f>+'MIT Da'!Y56+'SAR Da'!Y56+'URQ Da'!Y56+'ROC Da'!Y56+'SM Da'!Y56+'BN Da'!Y56+'BS Da'!Y56+'TDC Da'!Y56</f>
        <v>696</v>
      </c>
      <c r="Z56" s="81">
        <f>+'MIT Da'!Z56+'SAR Da'!Z56+'URQ Da'!Z56+'ROC Da'!Z56+'SM Da'!Z56+'BN Da'!Z56+'BS Da'!Z56+'TDC Da'!Z56</f>
        <v>152</v>
      </c>
      <c r="AA56" s="81">
        <f>+'MIT Da'!AA56+'SAR Da'!AA56+'URQ Da'!AA56+'ROC Da'!AA56+'SM Da'!AA56+'BN Da'!AA56+'BS Da'!AA56+'TDC Da'!AA56</f>
        <v>100</v>
      </c>
      <c r="AB56" s="81">
        <f>+'MIT Da'!AB56+'SAR Da'!AB56+'URQ Da'!AB56+'ROC Da'!AB56+'SM Da'!AB56+'BN Da'!AB56+'BS Da'!AB56+'TDC Da'!AB56</f>
        <v>696</v>
      </c>
      <c r="AC56" s="81">
        <f>+'MIT Da'!AC56+'SAR Da'!AC56+'URQ Da'!AC56+'ROC Da'!AC56+'SM Da'!AC56+'BN Da'!AC56+'BS Da'!AC56+'TDC Da'!AC56</f>
        <v>948</v>
      </c>
      <c r="AD56" s="81">
        <f>+'MIT Da'!AD56+'SAR Da'!AD56+'URQ Da'!AD56+'ROC Da'!AD56+'SM Da'!AD56+'BN Da'!AD56+'BS Da'!AD56+'TDC Da'!AD56</f>
        <v>54</v>
      </c>
      <c r="AE56" s="81">
        <f>+'MIT Da'!AE56+'SAR Da'!AE56+'URQ Da'!AE56+'ROC Da'!AE56+'SM Da'!AE56+'BN Da'!AE56+'BS Da'!AE56+'TDC Da'!AE56</f>
        <v>93</v>
      </c>
      <c r="AF56" s="81">
        <f>+'MIT Da'!AF56+'SAR Da'!AF56+'URQ Da'!AF56+'ROC Da'!AF56+'SM Da'!AF56+'BN Da'!AF56+'BS Da'!AF56+'TDC Da'!AF56</f>
        <v>417</v>
      </c>
      <c r="AG56" s="81">
        <f>+'MIT Da'!AG56+'SAR Da'!AG56+'URQ Da'!AG56+'ROC Da'!AG56+'SM Da'!AG56+'BN Da'!AG56+'BS Da'!AG56+'TDC Da'!AG56</f>
        <v>564</v>
      </c>
      <c r="AH56" s="12">
        <f>+'MIT Da'!AH56+'SAR Da'!AH56+'URQ Da'!AH56+'ROC Da'!AH56+'SM Da'!AH56+'BN Da'!AH56+'BS Da'!AH56+'TDC Da'!AH56</f>
        <v>272.89499999999998</v>
      </c>
      <c r="AI56" s="12">
        <f>+'MIT Da'!AI56+'SAR Da'!AI56+'URQ Da'!AI56+'ROC Da'!AI56+'SM Da'!AI56+'BN Da'!AI56+'BS Da'!AI56+'TDC Da'!AI56</f>
        <v>9.032</v>
      </c>
      <c r="AJ56" s="12">
        <f>+'MIT Da'!AJ56+'SAR Da'!AJ56+'URQ Da'!AJ56+'ROC Da'!AJ56+'SM Da'!AJ56+'BN Da'!AJ56+'BS Da'!AJ56+'TDC Da'!AJ56</f>
        <v>498.71500000000003</v>
      </c>
      <c r="AK56" s="12">
        <f>+'MIT Da'!AK56+'SAR Da'!AK56+'URQ Da'!AK56+'ROC Da'!AK56+'SM Da'!AK56+'BN Da'!AK56+'BS Da'!AK56+'TDC Da'!AK56</f>
        <v>780.64199999999983</v>
      </c>
      <c r="AL56" s="81">
        <f>+'MIT Da'!AL56+'SAR Da'!AL56+'URQ Da'!AL56+'ROC Da'!AL56+'SM Da'!AL56+'BN Da'!AL56+'BS Da'!AL56+'TDC Da'!AL56</f>
        <v>9</v>
      </c>
      <c r="AM56" s="81">
        <f>+'MIT Da'!AM56+'SAR Da'!AM56+'URQ Da'!AM56+'ROC Da'!AM56+'SM Da'!AM56+'BN Da'!AM56+'BS Da'!AM56+'TDC Da'!AM56</f>
        <v>57</v>
      </c>
      <c r="AN56" s="81">
        <f>+'MIT Da'!AN56+'SAR Da'!AN56+'URQ Da'!AN56+'ROC Da'!AN56+'SM Da'!AN56+'BN Da'!AN56+'BS Da'!AN56+'TDC Da'!AN56</f>
        <v>82</v>
      </c>
      <c r="AO56" s="81">
        <f>+'MIT Da'!AO56+'SAR Da'!AO56+'URQ Da'!AO56+'ROC Da'!AO56+'SM Da'!AO56+'BN Da'!AO56+'BS Da'!AO56+'TDC Da'!AO56</f>
        <v>148</v>
      </c>
      <c r="AP56" s="81">
        <f>+'MIT Da'!AP56+'SAR Da'!AP56+'URQ Da'!AP56+'ROC Da'!AP56+'SM Da'!AP56+'BN Da'!AP56+'BS Da'!AP56+'TDC Da'!AP56</f>
        <v>596</v>
      </c>
      <c r="AQ56" s="81">
        <f>+'MIT Da'!AQ56+'SAR Da'!AQ56+'URQ Da'!AQ56+'ROC Da'!AQ56+'SM Da'!AQ56+'BN Da'!AQ56+'BS Da'!AQ56+'TDC Da'!AQ56</f>
        <v>341</v>
      </c>
      <c r="AR56" s="81">
        <f>+'MIT Da'!AR56+'SAR Da'!AR56+'URQ Da'!AR56+'ROC Da'!AR56+'SM Da'!AR56+'BN Da'!AR56+'BS Da'!AR56+'TDC Da'!AR56</f>
        <v>39</v>
      </c>
      <c r="AS56" s="81">
        <f>+SUM(RED_InfraMR[[#This Row],[B.02.1 - Parque de Coches Eléctricos Motrices]:[B.02.3 - Parque de Coches Eléctricos Motrices Tipo R]])</f>
        <v>976</v>
      </c>
      <c r="AT56" s="81">
        <f>+'MIT Da'!AT56+'SAR Da'!AT56+'URQ Da'!AT56+'ROC Da'!AT56+'SM Da'!AT56+'BN Da'!AT56+'BS Da'!AT56+'TDC Da'!AT56</f>
        <v>0</v>
      </c>
      <c r="AU56" s="81">
        <f>+'MIT Da'!AU56+'SAR Da'!AU56+'URQ Da'!AU56+'ROC Da'!AU56+'SM Da'!AU56+'BN Da'!AU56+'BS Da'!AU56+'TDC Da'!AU56</f>
        <v>6</v>
      </c>
      <c r="AV56" s="81">
        <f>+'MIT Da'!AV56+'SAR Da'!AV56+'URQ Da'!AV56+'ROC Da'!AV56+'SM Da'!AV56+'BN Da'!AV56+'BS Da'!AV56+'TDC Da'!AV56</f>
        <v>10</v>
      </c>
      <c r="AW56" s="81">
        <f>+SUM(RED_InfraMR[[#This Row],[B.03.1 - Parque de Coches Motores Motrices Remolcados]:[B.03.3 - Parque de Coches Motores Motrices Cabina]])</f>
        <v>16</v>
      </c>
      <c r="AX56" s="81">
        <f>+'MIT Da'!AX56+'SAR Da'!AX56+'URQ Da'!AX56+'ROC Da'!AX56+'SM Da'!AX56+'BN Da'!AX56+'BS Da'!AX56+'TDC Da'!AX56</f>
        <v>427</v>
      </c>
      <c r="AY56" s="81">
        <f>+'MIT Da'!AY56+'SAR Da'!AY56+'URQ Da'!AY56+'ROC Da'!AY56+'SM Da'!AY56+'BN Da'!AY56+'BS Da'!AY56+'TDC Da'!AY56</f>
        <v>165</v>
      </c>
      <c r="AZ56" s="81">
        <f>+'MIT Da'!AZ56+'SAR Da'!AZ56+'URQ Da'!AZ56+'ROC Da'!AZ56+'SM Da'!AZ56+'BN Da'!AZ56+'BS Da'!AZ56+'TDC Da'!AZ56</f>
        <v>15</v>
      </c>
      <c r="BA56" s="81">
        <f>+'MIT Da'!BA56+'SAR Da'!BA56+'URQ Da'!BA56+'ROC Da'!BA56+'SM Da'!BA56+'BN Da'!BA56+'BS Da'!BA56+'TDC Da'!BA56</f>
        <v>150</v>
      </c>
      <c r="BB56" s="81">
        <f>+'MIT Da'!BB56+'SAR Da'!BB56+'URQ Da'!BB56+'ROC Da'!BB56+'SM Da'!BB56+'BN Da'!BB56+'BS Da'!BB56+'TDC Da'!BB56</f>
        <v>0</v>
      </c>
      <c r="BC56" s="81">
        <f>+SUM(RED_InfraMR[[#This Row],[B.04.1 - Parque de Coches Remolcados Clase Unica]:[B.04.5 - Parque de Coches Remolcados para Servicios Especiales (Cartoneros)]])</f>
        <v>757</v>
      </c>
      <c r="BD56" s="81">
        <f>+'MIT Da'!BD56+'SAR Da'!BD56+'URQ Da'!BD56+'ROC Da'!BD56+'SM Da'!BD56+'BN Da'!BD56+'BS Da'!BD56+'TDC Da'!BD56</f>
        <v>12</v>
      </c>
      <c r="BE56" s="81">
        <f>+'MIT Da'!BE56+'SAR Da'!BE56+'URQ Da'!BE56+'ROC Da'!BE56+'SM Da'!BE56+'BN Da'!BE56+'BS Da'!BE56+'TDC Da'!BE56</f>
        <v>94</v>
      </c>
      <c r="BF56" s="16"/>
    </row>
    <row r="57" spans="1:58">
      <c r="A57" s="1">
        <v>1997</v>
      </c>
      <c r="B57" s="1" t="s">
        <v>122</v>
      </c>
      <c r="C57" s="12">
        <f>+'MIT Da'!C57+'SAR Da'!C57+'URQ Da'!C57+'ROC Da'!C57+'SM Da'!C57+'BN Da'!C57+'BS Da'!C57+'TDC Da'!C57</f>
        <v>147.21299999999999</v>
      </c>
      <c r="D57" s="12">
        <f>+'MIT Da'!D57+'SAR Da'!D57+'URQ Da'!D57+'ROC Da'!D57+'SM Da'!D57+'BN Da'!D57+'BS Da'!D57+'TDC Da'!D57</f>
        <v>444.30600000000004</v>
      </c>
      <c r="E57" s="12">
        <f>+'MIT Da'!E57+'SAR Da'!E57+'URQ Da'!E57+'ROC Da'!E57+'SM Da'!E57+'BN Da'!E57+'BS Da'!E57+'TDC Da'!E57</f>
        <v>0</v>
      </c>
      <c r="F57" s="12">
        <f>+'MIT Da'!F57+'SAR Da'!F57+'URQ Da'!F57+'ROC Da'!F57+'SM Da'!F57+'BN Da'!F57+'BS Da'!F57+'TDC Da'!F57</f>
        <v>176.17364000000001</v>
      </c>
      <c r="G57" s="12">
        <f>+'MIT Da'!G57+'SAR Da'!G57+'URQ Da'!G57+'ROC Da'!G57+'SM Da'!G57+'BN Da'!G57+'BS Da'!G57+'TDC Da'!G57</f>
        <v>767.69263999999998</v>
      </c>
      <c r="H57" s="12">
        <f>+'MIT Da'!H57+'SAR Da'!H57+'URQ Da'!H57+'ROC Da'!H57+'SM Da'!H57+'BN Da'!H57+'BS Da'!H57+'TDC Da'!H57</f>
        <v>767.69263999999998</v>
      </c>
      <c r="I57" s="12">
        <f>+'MIT Da'!I57+'SAR Da'!I57+'URQ Da'!I57+'ROC Da'!I57+'SM Da'!I57+'BN Da'!I57+'BS Da'!I57+'TDC Da'!I57</f>
        <v>972.2581100000001</v>
      </c>
      <c r="J57" s="12">
        <f>+'MIT Da'!J57+'SAR Da'!J57+'URQ Da'!J57+'ROC Da'!J57+'SM Da'!J57+'BN Da'!J57+'BS Da'!J57+'TDC Da'!J57</f>
        <v>1060.415</v>
      </c>
      <c r="K57" s="12">
        <f>+'MIT Da'!K57+'SAR Da'!K57+'URQ Da'!K57+'ROC Da'!K57+'SM Da'!K57+'BN Da'!K57+'BS Da'!K57+'TDC Da'!K57</f>
        <v>54.516999999999996</v>
      </c>
      <c r="L57" s="12">
        <f>+'MIT Da'!L57+'SAR Da'!L57+'URQ Da'!L57+'ROC Da'!L57+'SM Da'!L57+'BN Da'!L57+'BS Da'!L57+'TDC Da'!L57</f>
        <v>379.49300000000005</v>
      </c>
      <c r="M57" s="12">
        <f>+'MIT Da'!M57+'SAR Da'!M57+'URQ Da'!M57+'ROC Da'!M57+'SM Da'!M57+'BN Da'!M57+'BS Da'!M57+'TDC Da'!M57</f>
        <v>21.314999999999998</v>
      </c>
      <c r="N57" s="12">
        <f>+'MIT Da'!N57+'SAR Da'!N57+'URQ Da'!N57+'ROC Da'!N57+'SM Da'!N57+'BN Da'!N57+'BS Da'!N57+'TDC Da'!N57</f>
        <v>1439.9079999999999</v>
      </c>
      <c r="O57" s="12">
        <f>+'MIT Da'!O57+'SAR Da'!O57+'URQ Da'!O57+'ROC Da'!O57+'SM Da'!O57+'BN Da'!O57+'BS Da'!O57+'TDC Da'!O57</f>
        <v>1439.9079999999999</v>
      </c>
      <c r="P57" s="81">
        <f>+'MIT Da'!P57+'SAR Da'!P57+'URQ Da'!P57+'ROC Da'!P57+'SM Da'!P57+'BN Da'!P57+'BS Da'!P57+'TDC Da'!P57</f>
        <v>203</v>
      </c>
      <c r="Q57" s="81">
        <f>+'MIT Da'!Q57+'SAR Da'!Q57+'URQ Da'!Q57+'ROC Da'!Q57+'SM Da'!Q57+'BN Da'!Q57+'BS Da'!Q57+'TDC Da'!Q57</f>
        <v>58</v>
      </c>
      <c r="R57" s="81">
        <f>+'MIT Da'!R57+'SAR Da'!R57+'URQ Da'!R57+'ROC Da'!R57+'SM Da'!R57+'BN Da'!R57+'BS Da'!R57+'TDC Da'!R57</f>
        <v>10</v>
      </c>
      <c r="S57" s="81">
        <f>+'MIT Da'!S57+'SAR Da'!S57+'URQ Da'!S57+'ROC Da'!S57+'SM Da'!S57+'BN Da'!S57+'BS Da'!S57+'TDC Da'!S57</f>
        <v>271</v>
      </c>
      <c r="T57" s="81">
        <f>+'MIT Da'!T57+'SAR Da'!T57+'URQ Da'!T57+'ROC Da'!T57+'SM Da'!T57+'BN Da'!T57+'BS Da'!T57+'TDC Da'!T57</f>
        <v>136</v>
      </c>
      <c r="U57" s="81">
        <f>+'MIT Da'!U57+'SAR Da'!U57+'URQ Da'!U57+'ROC Da'!U57+'SM Da'!U57+'BN Da'!U57+'BS Da'!U57+'TDC Da'!U57</f>
        <v>433</v>
      </c>
      <c r="V57" s="81">
        <f>+'MIT Da'!V57+'SAR Da'!V57+'URQ Da'!V57+'ROC Da'!V57+'SM Da'!V57+'BN Da'!V57+'BS Da'!V57+'TDC Da'!V57</f>
        <v>11</v>
      </c>
      <c r="W57" s="81">
        <f>+'MIT Da'!W57+'SAR Da'!W57+'URQ Da'!W57+'ROC Da'!W57+'SM Da'!W57+'BN Da'!W57+'BS Da'!W57+'TDC Da'!W57</f>
        <v>112</v>
      </c>
      <c r="X57" s="81">
        <f>+'MIT Da'!X57+'SAR Da'!X57+'URQ Da'!X57+'ROC Da'!X57+'SM Da'!X57+'BN Da'!X57+'BS Da'!X57+'TDC Da'!X57</f>
        <v>4</v>
      </c>
      <c r="Y57" s="81">
        <f>+'MIT Da'!Y57+'SAR Da'!Y57+'URQ Da'!Y57+'ROC Da'!Y57+'SM Da'!Y57+'BN Da'!Y57+'BS Da'!Y57+'TDC Da'!Y57</f>
        <v>696</v>
      </c>
      <c r="Z57" s="81">
        <f>+'MIT Da'!Z57+'SAR Da'!Z57+'URQ Da'!Z57+'ROC Da'!Z57+'SM Da'!Z57+'BN Da'!Z57+'BS Da'!Z57+'TDC Da'!Z57</f>
        <v>152</v>
      </c>
      <c r="AA57" s="81">
        <f>+'MIT Da'!AA57+'SAR Da'!AA57+'URQ Da'!AA57+'ROC Da'!AA57+'SM Da'!AA57+'BN Da'!AA57+'BS Da'!AA57+'TDC Da'!AA57</f>
        <v>100</v>
      </c>
      <c r="AB57" s="81">
        <f>+'MIT Da'!AB57+'SAR Da'!AB57+'URQ Da'!AB57+'ROC Da'!AB57+'SM Da'!AB57+'BN Da'!AB57+'BS Da'!AB57+'TDC Da'!AB57</f>
        <v>696</v>
      </c>
      <c r="AC57" s="81">
        <f>+'MIT Da'!AC57+'SAR Da'!AC57+'URQ Da'!AC57+'ROC Da'!AC57+'SM Da'!AC57+'BN Da'!AC57+'BS Da'!AC57+'TDC Da'!AC57</f>
        <v>948</v>
      </c>
      <c r="AD57" s="81">
        <f>+'MIT Da'!AD57+'SAR Da'!AD57+'URQ Da'!AD57+'ROC Da'!AD57+'SM Da'!AD57+'BN Da'!AD57+'BS Da'!AD57+'TDC Da'!AD57</f>
        <v>54</v>
      </c>
      <c r="AE57" s="81">
        <f>+'MIT Da'!AE57+'SAR Da'!AE57+'URQ Da'!AE57+'ROC Da'!AE57+'SM Da'!AE57+'BN Da'!AE57+'BS Da'!AE57+'TDC Da'!AE57</f>
        <v>93</v>
      </c>
      <c r="AF57" s="81">
        <f>+'MIT Da'!AF57+'SAR Da'!AF57+'URQ Da'!AF57+'ROC Da'!AF57+'SM Da'!AF57+'BN Da'!AF57+'BS Da'!AF57+'TDC Da'!AF57</f>
        <v>417</v>
      </c>
      <c r="AG57" s="81">
        <f>+'MIT Da'!AG57+'SAR Da'!AG57+'URQ Da'!AG57+'ROC Da'!AG57+'SM Da'!AG57+'BN Da'!AG57+'BS Da'!AG57+'TDC Da'!AG57</f>
        <v>564</v>
      </c>
      <c r="AH57" s="12">
        <f>+'MIT Da'!AH57+'SAR Da'!AH57+'URQ Da'!AH57+'ROC Da'!AH57+'SM Da'!AH57+'BN Da'!AH57+'BS Da'!AH57+'TDC Da'!AH57</f>
        <v>272.89499999999998</v>
      </c>
      <c r="AI57" s="12">
        <f>+'MIT Da'!AI57+'SAR Da'!AI57+'URQ Da'!AI57+'ROC Da'!AI57+'SM Da'!AI57+'BN Da'!AI57+'BS Da'!AI57+'TDC Da'!AI57</f>
        <v>9.032</v>
      </c>
      <c r="AJ57" s="12">
        <f>+'MIT Da'!AJ57+'SAR Da'!AJ57+'URQ Da'!AJ57+'ROC Da'!AJ57+'SM Da'!AJ57+'BN Da'!AJ57+'BS Da'!AJ57+'TDC Da'!AJ57</f>
        <v>498.71500000000003</v>
      </c>
      <c r="AK57" s="12">
        <f>+'MIT Da'!AK57+'SAR Da'!AK57+'URQ Da'!AK57+'ROC Da'!AK57+'SM Da'!AK57+'BN Da'!AK57+'BS Da'!AK57+'TDC Da'!AK57</f>
        <v>780.64199999999983</v>
      </c>
      <c r="AL57" s="81">
        <f>+'MIT Da'!AL57+'SAR Da'!AL57+'URQ Da'!AL57+'ROC Da'!AL57+'SM Da'!AL57+'BN Da'!AL57+'BS Da'!AL57+'TDC Da'!AL57</f>
        <v>9</v>
      </c>
      <c r="AM57" s="81">
        <f>+'MIT Da'!AM57+'SAR Da'!AM57+'URQ Da'!AM57+'ROC Da'!AM57+'SM Da'!AM57+'BN Da'!AM57+'BS Da'!AM57+'TDC Da'!AM57</f>
        <v>57</v>
      </c>
      <c r="AN57" s="81">
        <f>+'MIT Da'!AN57+'SAR Da'!AN57+'URQ Da'!AN57+'ROC Da'!AN57+'SM Da'!AN57+'BN Da'!AN57+'BS Da'!AN57+'TDC Da'!AN57</f>
        <v>82</v>
      </c>
      <c r="AO57" s="81">
        <f>+'MIT Da'!AO57+'SAR Da'!AO57+'URQ Da'!AO57+'ROC Da'!AO57+'SM Da'!AO57+'BN Da'!AO57+'BS Da'!AO57+'TDC Da'!AO57</f>
        <v>148</v>
      </c>
      <c r="AP57" s="81">
        <f>+'MIT Da'!AP57+'SAR Da'!AP57+'URQ Da'!AP57+'ROC Da'!AP57+'SM Da'!AP57+'BN Da'!AP57+'BS Da'!AP57+'TDC Da'!AP57</f>
        <v>596</v>
      </c>
      <c r="AQ57" s="81">
        <f>+'MIT Da'!AQ57+'SAR Da'!AQ57+'URQ Da'!AQ57+'ROC Da'!AQ57+'SM Da'!AQ57+'BN Da'!AQ57+'BS Da'!AQ57+'TDC Da'!AQ57</f>
        <v>341</v>
      </c>
      <c r="AR57" s="81">
        <f>+'MIT Da'!AR57+'SAR Da'!AR57+'URQ Da'!AR57+'ROC Da'!AR57+'SM Da'!AR57+'BN Da'!AR57+'BS Da'!AR57+'TDC Da'!AR57</f>
        <v>39</v>
      </c>
      <c r="AS57" s="81">
        <f>+SUM(RED_InfraMR[[#This Row],[B.02.1 - Parque de Coches Eléctricos Motrices]:[B.02.3 - Parque de Coches Eléctricos Motrices Tipo R]])</f>
        <v>976</v>
      </c>
      <c r="AT57" s="81">
        <f>+'MIT Da'!AT57+'SAR Da'!AT57+'URQ Da'!AT57+'ROC Da'!AT57+'SM Da'!AT57+'BN Da'!AT57+'BS Da'!AT57+'TDC Da'!AT57</f>
        <v>0</v>
      </c>
      <c r="AU57" s="81">
        <f>+'MIT Da'!AU57+'SAR Da'!AU57+'URQ Da'!AU57+'ROC Da'!AU57+'SM Da'!AU57+'BN Da'!AU57+'BS Da'!AU57+'TDC Da'!AU57</f>
        <v>6</v>
      </c>
      <c r="AV57" s="81">
        <f>+'MIT Da'!AV57+'SAR Da'!AV57+'URQ Da'!AV57+'ROC Da'!AV57+'SM Da'!AV57+'BN Da'!AV57+'BS Da'!AV57+'TDC Da'!AV57</f>
        <v>10</v>
      </c>
      <c r="AW57" s="81">
        <f>+SUM(RED_InfraMR[[#This Row],[B.03.1 - Parque de Coches Motores Motrices Remolcados]:[B.03.3 - Parque de Coches Motores Motrices Cabina]])</f>
        <v>16</v>
      </c>
      <c r="AX57" s="81">
        <f>+'MIT Da'!AX57+'SAR Da'!AX57+'URQ Da'!AX57+'ROC Da'!AX57+'SM Da'!AX57+'BN Da'!AX57+'BS Da'!AX57+'TDC Da'!AX57</f>
        <v>427</v>
      </c>
      <c r="AY57" s="81">
        <f>+'MIT Da'!AY57+'SAR Da'!AY57+'URQ Da'!AY57+'ROC Da'!AY57+'SM Da'!AY57+'BN Da'!AY57+'BS Da'!AY57+'TDC Da'!AY57</f>
        <v>165</v>
      </c>
      <c r="AZ57" s="81">
        <f>+'MIT Da'!AZ57+'SAR Da'!AZ57+'URQ Da'!AZ57+'ROC Da'!AZ57+'SM Da'!AZ57+'BN Da'!AZ57+'BS Da'!AZ57+'TDC Da'!AZ57</f>
        <v>15</v>
      </c>
      <c r="BA57" s="81">
        <f>+'MIT Da'!BA57+'SAR Da'!BA57+'URQ Da'!BA57+'ROC Da'!BA57+'SM Da'!BA57+'BN Da'!BA57+'BS Da'!BA57+'TDC Da'!BA57</f>
        <v>150</v>
      </c>
      <c r="BB57" s="81">
        <f>+'MIT Da'!BB57+'SAR Da'!BB57+'URQ Da'!BB57+'ROC Da'!BB57+'SM Da'!BB57+'BN Da'!BB57+'BS Da'!BB57+'TDC Da'!BB57</f>
        <v>0</v>
      </c>
      <c r="BC57" s="81">
        <f>+SUM(RED_InfraMR[[#This Row],[B.04.1 - Parque de Coches Remolcados Clase Unica]:[B.04.5 - Parque de Coches Remolcados para Servicios Especiales (Cartoneros)]])</f>
        <v>757</v>
      </c>
      <c r="BD57" s="81">
        <f>+'MIT Da'!BD57+'SAR Da'!BD57+'URQ Da'!BD57+'ROC Da'!BD57+'SM Da'!BD57+'BN Da'!BD57+'BS Da'!BD57+'TDC Da'!BD57</f>
        <v>12</v>
      </c>
      <c r="BE57" s="81">
        <f>+'MIT Da'!BE57+'SAR Da'!BE57+'URQ Da'!BE57+'ROC Da'!BE57+'SM Da'!BE57+'BN Da'!BE57+'BS Da'!BE57+'TDC Da'!BE57</f>
        <v>94</v>
      </c>
      <c r="BF57" s="16"/>
    </row>
    <row r="58" spans="1:58">
      <c r="A58" s="1">
        <v>1997</v>
      </c>
      <c r="B58" s="1" t="s">
        <v>123</v>
      </c>
      <c r="C58" s="12">
        <f>+'MIT Da'!C58+'SAR Da'!C58+'URQ Da'!C58+'ROC Da'!C58+'SM Da'!C58+'BN Da'!C58+'BS Da'!C58+'TDC Da'!C58</f>
        <v>147.21299999999999</v>
      </c>
      <c r="D58" s="12">
        <f>+'MIT Da'!D58+'SAR Da'!D58+'URQ Da'!D58+'ROC Da'!D58+'SM Da'!D58+'BN Da'!D58+'BS Da'!D58+'TDC Da'!D58</f>
        <v>444.30600000000004</v>
      </c>
      <c r="E58" s="12">
        <f>+'MIT Da'!E58+'SAR Da'!E58+'URQ Da'!E58+'ROC Da'!E58+'SM Da'!E58+'BN Da'!E58+'BS Da'!E58+'TDC Da'!E58</f>
        <v>0</v>
      </c>
      <c r="F58" s="12">
        <f>+'MIT Da'!F58+'SAR Da'!F58+'URQ Da'!F58+'ROC Da'!F58+'SM Da'!F58+'BN Da'!F58+'BS Da'!F58+'TDC Da'!F58</f>
        <v>176.17364000000001</v>
      </c>
      <c r="G58" s="12">
        <f>+'MIT Da'!G58+'SAR Da'!G58+'URQ Da'!G58+'ROC Da'!G58+'SM Da'!G58+'BN Da'!G58+'BS Da'!G58+'TDC Da'!G58</f>
        <v>767.69263999999998</v>
      </c>
      <c r="H58" s="12">
        <f>+'MIT Da'!H58+'SAR Da'!H58+'URQ Da'!H58+'ROC Da'!H58+'SM Da'!H58+'BN Da'!H58+'BS Da'!H58+'TDC Da'!H58</f>
        <v>767.69263999999998</v>
      </c>
      <c r="I58" s="12">
        <f>+'MIT Da'!I58+'SAR Da'!I58+'URQ Da'!I58+'ROC Da'!I58+'SM Da'!I58+'BN Da'!I58+'BS Da'!I58+'TDC Da'!I58</f>
        <v>972.2581100000001</v>
      </c>
      <c r="J58" s="12">
        <f>+'MIT Da'!J58+'SAR Da'!J58+'URQ Da'!J58+'ROC Da'!J58+'SM Da'!J58+'BN Da'!J58+'BS Da'!J58+'TDC Da'!J58</f>
        <v>1060.415</v>
      </c>
      <c r="K58" s="12">
        <f>+'MIT Da'!K58+'SAR Da'!K58+'URQ Da'!K58+'ROC Da'!K58+'SM Da'!K58+'BN Da'!K58+'BS Da'!K58+'TDC Da'!K58</f>
        <v>54.516999999999996</v>
      </c>
      <c r="L58" s="12">
        <f>+'MIT Da'!L58+'SAR Da'!L58+'URQ Da'!L58+'ROC Da'!L58+'SM Da'!L58+'BN Da'!L58+'BS Da'!L58+'TDC Da'!L58</f>
        <v>379.49300000000005</v>
      </c>
      <c r="M58" s="12">
        <f>+'MIT Da'!M58+'SAR Da'!M58+'URQ Da'!M58+'ROC Da'!M58+'SM Da'!M58+'BN Da'!M58+'BS Da'!M58+'TDC Da'!M58</f>
        <v>21.314999999999998</v>
      </c>
      <c r="N58" s="12">
        <f>+'MIT Da'!N58+'SAR Da'!N58+'URQ Da'!N58+'ROC Da'!N58+'SM Da'!N58+'BN Da'!N58+'BS Da'!N58+'TDC Da'!N58</f>
        <v>1439.9079999999999</v>
      </c>
      <c r="O58" s="12">
        <f>+'MIT Da'!O58+'SAR Da'!O58+'URQ Da'!O58+'ROC Da'!O58+'SM Da'!O58+'BN Da'!O58+'BS Da'!O58+'TDC Da'!O58</f>
        <v>1439.9079999999999</v>
      </c>
      <c r="P58" s="81">
        <f>+'MIT Da'!P58+'SAR Da'!P58+'URQ Da'!P58+'ROC Da'!P58+'SM Da'!P58+'BN Da'!P58+'BS Da'!P58+'TDC Da'!P58</f>
        <v>203</v>
      </c>
      <c r="Q58" s="81">
        <f>+'MIT Da'!Q58+'SAR Da'!Q58+'URQ Da'!Q58+'ROC Da'!Q58+'SM Da'!Q58+'BN Da'!Q58+'BS Da'!Q58+'TDC Da'!Q58</f>
        <v>58</v>
      </c>
      <c r="R58" s="81">
        <f>+'MIT Da'!R58+'SAR Da'!R58+'URQ Da'!R58+'ROC Da'!R58+'SM Da'!R58+'BN Da'!R58+'BS Da'!R58+'TDC Da'!R58</f>
        <v>10</v>
      </c>
      <c r="S58" s="81">
        <f>+'MIT Da'!S58+'SAR Da'!S58+'URQ Da'!S58+'ROC Da'!S58+'SM Da'!S58+'BN Da'!S58+'BS Da'!S58+'TDC Da'!S58</f>
        <v>271</v>
      </c>
      <c r="T58" s="81">
        <f>+'MIT Da'!T58+'SAR Da'!T58+'URQ Da'!T58+'ROC Da'!T58+'SM Da'!T58+'BN Da'!T58+'BS Da'!T58+'TDC Da'!T58</f>
        <v>136</v>
      </c>
      <c r="U58" s="81">
        <f>+'MIT Da'!U58+'SAR Da'!U58+'URQ Da'!U58+'ROC Da'!U58+'SM Da'!U58+'BN Da'!U58+'BS Da'!U58+'TDC Da'!U58</f>
        <v>433</v>
      </c>
      <c r="V58" s="81">
        <f>+'MIT Da'!V58+'SAR Da'!V58+'URQ Da'!V58+'ROC Da'!V58+'SM Da'!V58+'BN Da'!V58+'BS Da'!V58+'TDC Da'!V58</f>
        <v>11</v>
      </c>
      <c r="W58" s="81">
        <f>+'MIT Da'!W58+'SAR Da'!W58+'URQ Da'!W58+'ROC Da'!W58+'SM Da'!W58+'BN Da'!W58+'BS Da'!W58+'TDC Da'!W58</f>
        <v>112</v>
      </c>
      <c r="X58" s="81">
        <f>+'MIT Da'!X58+'SAR Da'!X58+'URQ Da'!X58+'ROC Da'!X58+'SM Da'!X58+'BN Da'!X58+'BS Da'!X58+'TDC Da'!X58</f>
        <v>4</v>
      </c>
      <c r="Y58" s="81">
        <f>+'MIT Da'!Y58+'SAR Da'!Y58+'URQ Da'!Y58+'ROC Da'!Y58+'SM Da'!Y58+'BN Da'!Y58+'BS Da'!Y58+'TDC Da'!Y58</f>
        <v>696</v>
      </c>
      <c r="Z58" s="81">
        <f>+'MIT Da'!Z58+'SAR Da'!Z58+'URQ Da'!Z58+'ROC Da'!Z58+'SM Da'!Z58+'BN Da'!Z58+'BS Da'!Z58+'TDC Da'!Z58</f>
        <v>152</v>
      </c>
      <c r="AA58" s="81">
        <f>+'MIT Da'!AA58+'SAR Da'!AA58+'URQ Da'!AA58+'ROC Da'!AA58+'SM Da'!AA58+'BN Da'!AA58+'BS Da'!AA58+'TDC Da'!AA58</f>
        <v>100</v>
      </c>
      <c r="AB58" s="81">
        <f>+'MIT Da'!AB58+'SAR Da'!AB58+'URQ Da'!AB58+'ROC Da'!AB58+'SM Da'!AB58+'BN Da'!AB58+'BS Da'!AB58+'TDC Da'!AB58</f>
        <v>696</v>
      </c>
      <c r="AC58" s="81">
        <f>+'MIT Da'!AC58+'SAR Da'!AC58+'URQ Da'!AC58+'ROC Da'!AC58+'SM Da'!AC58+'BN Da'!AC58+'BS Da'!AC58+'TDC Da'!AC58</f>
        <v>948</v>
      </c>
      <c r="AD58" s="81">
        <f>+'MIT Da'!AD58+'SAR Da'!AD58+'URQ Da'!AD58+'ROC Da'!AD58+'SM Da'!AD58+'BN Da'!AD58+'BS Da'!AD58+'TDC Da'!AD58</f>
        <v>54</v>
      </c>
      <c r="AE58" s="81">
        <f>+'MIT Da'!AE58+'SAR Da'!AE58+'URQ Da'!AE58+'ROC Da'!AE58+'SM Da'!AE58+'BN Da'!AE58+'BS Da'!AE58+'TDC Da'!AE58</f>
        <v>93</v>
      </c>
      <c r="AF58" s="81">
        <f>+'MIT Da'!AF58+'SAR Da'!AF58+'URQ Da'!AF58+'ROC Da'!AF58+'SM Da'!AF58+'BN Da'!AF58+'BS Da'!AF58+'TDC Da'!AF58</f>
        <v>417</v>
      </c>
      <c r="AG58" s="81">
        <f>+'MIT Da'!AG58+'SAR Da'!AG58+'URQ Da'!AG58+'ROC Da'!AG58+'SM Da'!AG58+'BN Da'!AG58+'BS Da'!AG58+'TDC Da'!AG58</f>
        <v>564</v>
      </c>
      <c r="AH58" s="12">
        <f>+'MIT Da'!AH58+'SAR Da'!AH58+'URQ Da'!AH58+'ROC Da'!AH58+'SM Da'!AH58+'BN Da'!AH58+'BS Da'!AH58+'TDC Da'!AH58</f>
        <v>272.89499999999998</v>
      </c>
      <c r="AI58" s="12">
        <f>+'MIT Da'!AI58+'SAR Da'!AI58+'URQ Da'!AI58+'ROC Da'!AI58+'SM Da'!AI58+'BN Da'!AI58+'BS Da'!AI58+'TDC Da'!AI58</f>
        <v>9.032</v>
      </c>
      <c r="AJ58" s="12">
        <f>+'MIT Da'!AJ58+'SAR Da'!AJ58+'URQ Da'!AJ58+'ROC Da'!AJ58+'SM Da'!AJ58+'BN Da'!AJ58+'BS Da'!AJ58+'TDC Da'!AJ58</f>
        <v>498.71500000000003</v>
      </c>
      <c r="AK58" s="12">
        <f>+'MIT Da'!AK58+'SAR Da'!AK58+'URQ Da'!AK58+'ROC Da'!AK58+'SM Da'!AK58+'BN Da'!AK58+'BS Da'!AK58+'TDC Da'!AK58</f>
        <v>780.64199999999983</v>
      </c>
      <c r="AL58" s="81">
        <f>+'MIT Da'!AL58+'SAR Da'!AL58+'URQ Da'!AL58+'ROC Da'!AL58+'SM Da'!AL58+'BN Da'!AL58+'BS Da'!AL58+'TDC Da'!AL58</f>
        <v>9</v>
      </c>
      <c r="AM58" s="81">
        <f>+'MIT Da'!AM58+'SAR Da'!AM58+'URQ Da'!AM58+'ROC Da'!AM58+'SM Da'!AM58+'BN Da'!AM58+'BS Da'!AM58+'TDC Da'!AM58</f>
        <v>57</v>
      </c>
      <c r="AN58" s="81">
        <f>+'MIT Da'!AN58+'SAR Da'!AN58+'URQ Da'!AN58+'ROC Da'!AN58+'SM Da'!AN58+'BN Da'!AN58+'BS Da'!AN58+'TDC Da'!AN58</f>
        <v>82</v>
      </c>
      <c r="AO58" s="81">
        <f>+'MIT Da'!AO58+'SAR Da'!AO58+'URQ Da'!AO58+'ROC Da'!AO58+'SM Da'!AO58+'BN Da'!AO58+'BS Da'!AO58+'TDC Da'!AO58</f>
        <v>148</v>
      </c>
      <c r="AP58" s="81">
        <f>+'MIT Da'!AP58+'SAR Da'!AP58+'URQ Da'!AP58+'ROC Da'!AP58+'SM Da'!AP58+'BN Da'!AP58+'BS Da'!AP58+'TDC Da'!AP58</f>
        <v>596</v>
      </c>
      <c r="AQ58" s="81">
        <f>+'MIT Da'!AQ58+'SAR Da'!AQ58+'URQ Da'!AQ58+'ROC Da'!AQ58+'SM Da'!AQ58+'BN Da'!AQ58+'BS Da'!AQ58+'TDC Da'!AQ58</f>
        <v>341</v>
      </c>
      <c r="AR58" s="81">
        <f>+'MIT Da'!AR58+'SAR Da'!AR58+'URQ Da'!AR58+'ROC Da'!AR58+'SM Da'!AR58+'BN Da'!AR58+'BS Da'!AR58+'TDC Da'!AR58</f>
        <v>39</v>
      </c>
      <c r="AS58" s="81">
        <f>+SUM(RED_InfraMR[[#This Row],[B.02.1 - Parque de Coches Eléctricos Motrices]:[B.02.3 - Parque de Coches Eléctricos Motrices Tipo R]])</f>
        <v>976</v>
      </c>
      <c r="AT58" s="81">
        <f>+'MIT Da'!AT58+'SAR Da'!AT58+'URQ Da'!AT58+'ROC Da'!AT58+'SM Da'!AT58+'BN Da'!AT58+'BS Da'!AT58+'TDC Da'!AT58</f>
        <v>0</v>
      </c>
      <c r="AU58" s="81">
        <f>+'MIT Da'!AU58+'SAR Da'!AU58+'URQ Da'!AU58+'ROC Da'!AU58+'SM Da'!AU58+'BN Da'!AU58+'BS Da'!AU58+'TDC Da'!AU58</f>
        <v>6</v>
      </c>
      <c r="AV58" s="81">
        <f>+'MIT Da'!AV58+'SAR Da'!AV58+'URQ Da'!AV58+'ROC Da'!AV58+'SM Da'!AV58+'BN Da'!AV58+'BS Da'!AV58+'TDC Da'!AV58</f>
        <v>10</v>
      </c>
      <c r="AW58" s="81">
        <f>+SUM(RED_InfraMR[[#This Row],[B.03.1 - Parque de Coches Motores Motrices Remolcados]:[B.03.3 - Parque de Coches Motores Motrices Cabina]])</f>
        <v>16</v>
      </c>
      <c r="AX58" s="81">
        <f>+'MIT Da'!AX58+'SAR Da'!AX58+'URQ Da'!AX58+'ROC Da'!AX58+'SM Da'!AX58+'BN Da'!AX58+'BS Da'!AX58+'TDC Da'!AX58</f>
        <v>427</v>
      </c>
      <c r="AY58" s="81">
        <f>+'MIT Da'!AY58+'SAR Da'!AY58+'URQ Da'!AY58+'ROC Da'!AY58+'SM Da'!AY58+'BN Da'!AY58+'BS Da'!AY58+'TDC Da'!AY58</f>
        <v>165</v>
      </c>
      <c r="AZ58" s="81">
        <f>+'MIT Da'!AZ58+'SAR Da'!AZ58+'URQ Da'!AZ58+'ROC Da'!AZ58+'SM Da'!AZ58+'BN Da'!AZ58+'BS Da'!AZ58+'TDC Da'!AZ58</f>
        <v>15</v>
      </c>
      <c r="BA58" s="81">
        <f>+'MIT Da'!BA58+'SAR Da'!BA58+'URQ Da'!BA58+'ROC Da'!BA58+'SM Da'!BA58+'BN Da'!BA58+'BS Da'!BA58+'TDC Da'!BA58</f>
        <v>150</v>
      </c>
      <c r="BB58" s="81">
        <f>+'MIT Da'!BB58+'SAR Da'!BB58+'URQ Da'!BB58+'ROC Da'!BB58+'SM Da'!BB58+'BN Da'!BB58+'BS Da'!BB58+'TDC Da'!BB58</f>
        <v>0</v>
      </c>
      <c r="BC58" s="81">
        <f>+SUM(RED_InfraMR[[#This Row],[B.04.1 - Parque de Coches Remolcados Clase Unica]:[B.04.5 - Parque de Coches Remolcados para Servicios Especiales (Cartoneros)]])</f>
        <v>757</v>
      </c>
      <c r="BD58" s="81">
        <f>+'MIT Da'!BD58+'SAR Da'!BD58+'URQ Da'!BD58+'ROC Da'!BD58+'SM Da'!BD58+'BN Da'!BD58+'BS Da'!BD58+'TDC Da'!BD58</f>
        <v>12</v>
      </c>
      <c r="BE58" s="81">
        <f>+'MIT Da'!BE58+'SAR Da'!BE58+'URQ Da'!BE58+'ROC Da'!BE58+'SM Da'!BE58+'BN Da'!BE58+'BS Da'!BE58+'TDC Da'!BE58</f>
        <v>94</v>
      </c>
      <c r="BF58" s="16"/>
    </row>
    <row r="59" spans="1:58">
      <c r="A59" s="1">
        <v>1997</v>
      </c>
      <c r="B59" s="1" t="s">
        <v>124</v>
      </c>
      <c r="C59" s="12">
        <f>+'MIT Da'!C59+'SAR Da'!C59+'URQ Da'!C59+'ROC Da'!C59+'SM Da'!C59+'BN Da'!C59+'BS Da'!C59+'TDC Da'!C59</f>
        <v>147.21299999999999</v>
      </c>
      <c r="D59" s="12">
        <f>+'MIT Da'!D59+'SAR Da'!D59+'URQ Da'!D59+'ROC Da'!D59+'SM Da'!D59+'BN Da'!D59+'BS Da'!D59+'TDC Da'!D59</f>
        <v>444.30600000000004</v>
      </c>
      <c r="E59" s="12">
        <f>+'MIT Da'!E59+'SAR Da'!E59+'URQ Da'!E59+'ROC Da'!E59+'SM Da'!E59+'BN Da'!E59+'BS Da'!E59+'TDC Da'!E59</f>
        <v>0</v>
      </c>
      <c r="F59" s="12">
        <f>+'MIT Da'!F59+'SAR Da'!F59+'URQ Da'!F59+'ROC Da'!F59+'SM Da'!F59+'BN Da'!F59+'BS Da'!F59+'TDC Da'!F59</f>
        <v>176.17364000000001</v>
      </c>
      <c r="G59" s="12">
        <f>+'MIT Da'!G59+'SAR Da'!G59+'URQ Da'!G59+'ROC Da'!G59+'SM Da'!G59+'BN Da'!G59+'BS Da'!G59+'TDC Da'!G59</f>
        <v>767.69263999999998</v>
      </c>
      <c r="H59" s="12">
        <f>+'MIT Da'!H59+'SAR Da'!H59+'URQ Da'!H59+'ROC Da'!H59+'SM Da'!H59+'BN Da'!H59+'BS Da'!H59+'TDC Da'!H59</f>
        <v>767.69263999999998</v>
      </c>
      <c r="I59" s="12">
        <f>+'MIT Da'!I59+'SAR Da'!I59+'URQ Da'!I59+'ROC Da'!I59+'SM Da'!I59+'BN Da'!I59+'BS Da'!I59+'TDC Da'!I59</f>
        <v>972.2581100000001</v>
      </c>
      <c r="J59" s="12">
        <f>+'MIT Da'!J59+'SAR Da'!J59+'URQ Da'!J59+'ROC Da'!J59+'SM Da'!J59+'BN Da'!J59+'BS Da'!J59+'TDC Da'!J59</f>
        <v>1060.415</v>
      </c>
      <c r="K59" s="12">
        <f>+'MIT Da'!K59+'SAR Da'!K59+'URQ Da'!K59+'ROC Da'!K59+'SM Da'!K59+'BN Da'!K59+'BS Da'!K59+'TDC Da'!K59</f>
        <v>54.516999999999996</v>
      </c>
      <c r="L59" s="12">
        <f>+'MIT Da'!L59+'SAR Da'!L59+'URQ Da'!L59+'ROC Da'!L59+'SM Da'!L59+'BN Da'!L59+'BS Da'!L59+'TDC Da'!L59</f>
        <v>379.49300000000005</v>
      </c>
      <c r="M59" s="12">
        <f>+'MIT Da'!M59+'SAR Da'!M59+'URQ Da'!M59+'ROC Da'!M59+'SM Da'!M59+'BN Da'!M59+'BS Da'!M59+'TDC Da'!M59</f>
        <v>21.314999999999998</v>
      </c>
      <c r="N59" s="12">
        <f>+'MIT Da'!N59+'SAR Da'!N59+'URQ Da'!N59+'ROC Da'!N59+'SM Da'!N59+'BN Da'!N59+'BS Da'!N59+'TDC Da'!N59</f>
        <v>1439.9079999999999</v>
      </c>
      <c r="O59" s="12">
        <f>+'MIT Da'!O59+'SAR Da'!O59+'URQ Da'!O59+'ROC Da'!O59+'SM Da'!O59+'BN Da'!O59+'BS Da'!O59+'TDC Da'!O59</f>
        <v>1439.9079999999999</v>
      </c>
      <c r="P59" s="81">
        <f>+'MIT Da'!P59+'SAR Da'!P59+'URQ Da'!P59+'ROC Da'!P59+'SM Da'!P59+'BN Da'!P59+'BS Da'!P59+'TDC Da'!P59</f>
        <v>203</v>
      </c>
      <c r="Q59" s="81">
        <f>+'MIT Da'!Q59+'SAR Da'!Q59+'URQ Da'!Q59+'ROC Da'!Q59+'SM Da'!Q59+'BN Da'!Q59+'BS Da'!Q59+'TDC Da'!Q59</f>
        <v>58</v>
      </c>
      <c r="R59" s="81">
        <f>+'MIT Da'!R59+'SAR Da'!R59+'URQ Da'!R59+'ROC Da'!R59+'SM Da'!R59+'BN Da'!R59+'BS Da'!R59+'TDC Da'!R59</f>
        <v>10</v>
      </c>
      <c r="S59" s="81">
        <f>+'MIT Da'!S59+'SAR Da'!S59+'URQ Da'!S59+'ROC Da'!S59+'SM Da'!S59+'BN Da'!S59+'BS Da'!S59+'TDC Da'!S59</f>
        <v>271</v>
      </c>
      <c r="T59" s="81">
        <f>+'MIT Da'!T59+'SAR Da'!T59+'URQ Da'!T59+'ROC Da'!T59+'SM Da'!T59+'BN Da'!T59+'BS Da'!T59+'TDC Da'!T59</f>
        <v>136</v>
      </c>
      <c r="U59" s="81">
        <f>+'MIT Da'!U59+'SAR Da'!U59+'URQ Da'!U59+'ROC Da'!U59+'SM Da'!U59+'BN Da'!U59+'BS Da'!U59+'TDC Da'!U59</f>
        <v>433</v>
      </c>
      <c r="V59" s="81">
        <f>+'MIT Da'!V59+'SAR Da'!V59+'URQ Da'!V59+'ROC Da'!V59+'SM Da'!V59+'BN Da'!V59+'BS Da'!V59+'TDC Da'!V59</f>
        <v>11</v>
      </c>
      <c r="W59" s="81">
        <f>+'MIT Da'!W59+'SAR Da'!W59+'URQ Da'!W59+'ROC Da'!W59+'SM Da'!W59+'BN Da'!W59+'BS Da'!W59+'TDC Da'!W59</f>
        <v>112</v>
      </c>
      <c r="X59" s="81">
        <f>+'MIT Da'!X59+'SAR Da'!X59+'URQ Da'!X59+'ROC Da'!X59+'SM Da'!X59+'BN Da'!X59+'BS Da'!X59+'TDC Da'!X59</f>
        <v>4</v>
      </c>
      <c r="Y59" s="81">
        <f>+'MIT Da'!Y59+'SAR Da'!Y59+'URQ Da'!Y59+'ROC Da'!Y59+'SM Da'!Y59+'BN Da'!Y59+'BS Da'!Y59+'TDC Da'!Y59</f>
        <v>696</v>
      </c>
      <c r="Z59" s="81">
        <f>+'MIT Da'!Z59+'SAR Da'!Z59+'URQ Da'!Z59+'ROC Da'!Z59+'SM Da'!Z59+'BN Da'!Z59+'BS Da'!Z59+'TDC Da'!Z59</f>
        <v>152</v>
      </c>
      <c r="AA59" s="81">
        <f>+'MIT Da'!AA59+'SAR Da'!AA59+'URQ Da'!AA59+'ROC Da'!AA59+'SM Da'!AA59+'BN Da'!AA59+'BS Da'!AA59+'TDC Da'!AA59</f>
        <v>100</v>
      </c>
      <c r="AB59" s="81">
        <f>+'MIT Da'!AB59+'SAR Da'!AB59+'URQ Da'!AB59+'ROC Da'!AB59+'SM Da'!AB59+'BN Da'!AB59+'BS Da'!AB59+'TDC Da'!AB59</f>
        <v>696</v>
      </c>
      <c r="AC59" s="81">
        <f>+'MIT Da'!AC59+'SAR Da'!AC59+'URQ Da'!AC59+'ROC Da'!AC59+'SM Da'!AC59+'BN Da'!AC59+'BS Da'!AC59+'TDC Da'!AC59</f>
        <v>948</v>
      </c>
      <c r="AD59" s="81">
        <f>+'MIT Da'!AD59+'SAR Da'!AD59+'URQ Da'!AD59+'ROC Da'!AD59+'SM Da'!AD59+'BN Da'!AD59+'BS Da'!AD59+'TDC Da'!AD59</f>
        <v>54</v>
      </c>
      <c r="AE59" s="81">
        <f>+'MIT Da'!AE59+'SAR Da'!AE59+'URQ Da'!AE59+'ROC Da'!AE59+'SM Da'!AE59+'BN Da'!AE59+'BS Da'!AE59+'TDC Da'!AE59</f>
        <v>93</v>
      </c>
      <c r="AF59" s="81">
        <f>+'MIT Da'!AF59+'SAR Da'!AF59+'URQ Da'!AF59+'ROC Da'!AF59+'SM Da'!AF59+'BN Da'!AF59+'BS Da'!AF59+'TDC Da'!AF59</f>
        <v>417</v>
      </c>
      <c r="AG59" s="81">
        <f>+'MIT Da'!AG59+'SAR Da'!AG59+'URQ Da'!AG59+'ROC Da'!AG59+'SM Da'!AG59+'BN Da'!AG59+'BS Da'!AG59+'TDC Da'!AG59</f>
        <v>564</v>
      </c>
      <c r="AH59" s="12">
        <f>+'MIT Da'!AH59+'SAR Da'!AH59+'URQ Da'!AH59+'ROC Da'!AH59+'SM Da'!AH59+'BN Da'!AH59+'BS Da'!AH59+'TDC Da'!AH59</f>
        <v>272.89499999999998</v>
      </c>
      <c r="AI59" s="12">
        <f>+'MIT Da'!AI59+'SAR Da'!AI59+'URQ Da'!AI59+'ROC Da'!AI59+'SM Da'!AI59+'BN Da'!AI59+'BS Da'!AI59+'TDC Da'!AI59</f>
        <v>9.032</v>
      </c>
      <c r="AJ59" s="12">
        <f>+'MIT Da'!AJ59+'SAR Da'!AJ59+'URQ Da'!AJ59+'ROC Da'!AJ59+'SM Da'!AJ59+'BN Da'!AJ59+'BS Da'!AJ59+'TDC Da'!AJ59</f>
        <v>498.71500000000003</v>
      </c>
      <c r="AK59" s="12">
        <f>+'MIT Da'!AK59+'SAR Da'!AK59+'URQ Da'!AK59+'ROC Da'!AK59+'SM Da'!AK59+'BN Da'!AK59+'BS Da'!AK59+'TDC Da'!AK59</f>
        <v>780.64199999999983</v>
      </c>
      <c r="AL59" s="81">
        <f>+'MIT Da'!AL59+'SAR Da'!AL59+'URQ Da'!AL59+'ROC Da'!AL59+'SM Da'!AL59+'BN Da'!AL59+'BS Da'!AL59+'TDC Da'!AL59</f>
        <v>9</v>
      </c>
      <c r="AM59" s="81">
        <f>+'MIT Da'!AM59+'SAR Da'!AM59+'URQ Da'!AM59+'ROC Da'!AM59+'SM Da'!AM59+'BN Da'!AM59+'BS Da'!AM59+'TDC Da'!AM59</f>
        <v>57</v>
      </c>
      <c r="AN59" s="81">
        <f>+'MIT Da'!AN59+'SAR Da'!AN59+'URQ Da'!AN59+'ROC Da'!AN59+'SM Da'!AN59+'BN Da'!AN59+'BS Da'!AN59+'TDC Da'!AN59</f>
        <v>82</v>
      </c>
      <c r="AO59" s="81">
        <f>+'MIT Da'!AO59+'SAR Da'!AO59+'URQ Da'!AO59+'ROC Da'!AO59+'SM Da'!AO59+'BN Da'!AO59+'BS Da'!AO59+'TDC Da'!AO59</f>
        <v>148</v>
      </c>
      <c r="AP59" s="81">
        <f>+'MIT Da'!AP59+'SAR Da'!AP59+'URQ Da'!AP59+'ROC Da'!AP59+'SM Da'!AP59+'BN Da'!AP59+'BS Da'!AP59+'TDC Da'!AP59</f>
        <v>596</v>
      </c>
      <c r="AQ59" s="81">
        <f>+'MIT Da'!AQ59+'SAR Da'!AQ59+'URQ Da'!AQ59+'ROC Da'!AQ59+'SM Da'!AQ59+'BN Da'!AQ59+'BS Da'!AQ59+'TDC Da'!AQ59</f>
        <v>341</v>
      </c>
      <c r="AR59" s="81">
        <f>+'MIT Da'!AR59+'SAR Da'!AR59+'URQ Da'!AR59+'ROC Da'!AR59+'SM Da'!AR59+'BN Da'!AR59+'BS Da'!AR59+'TDC Da'!AR59</f>
        <v>39</v>
      </c>
      <c r="AS59" s="81">
        <f>+SUM(RED_InfraMR[[#This Row],[B.02.1 - Parque de Coches Eléctricos Motrices]:[B.02.3 - Parque de Coches Eléctricos Motrices Tipo R]])</f>
        <v>976</v>
      </c>
      <c r="AT59" s="81">
        <f>+'MIT Da'!AT59+'SAR Da'!AT59+'URQ Da'!AT59+'ROC Da'!AT59+'SM Da'!AT59+'BN Da'!AT59+'BS Da'!AT59+'TDC Da'!AT59</f>
        <v>0</v>
      </c>
      <c r="AU59" s="81">
        <f>+'MIT Da'!AU59+'SAR Da'!AU59+'URQ Da'!AU59+'ROC Da'!AU59+'SM Da'!AU59+'BN Da'!AU59+'BS Da'!AU59+'TDC Da'!AU59</f>
        <v>6</v>
      </c>
      <c r="AV59" s="81">
        <f>+'MIT Da'!AV59+'SAR Da'!AV59+'URQ Da'!AV59+'ROC Da'!AV59+'SM Da'!AV59+'BN Da'!AV59+'BS Da'!AV59+'TDC Da'!AV59</f>
        <v>10</v>
      </c>
      <c r="AW59" s="81">
        <f>+SUM(RED_InfraMR[[#This Row],[B.03.1 - Parque de Coches Motores Motrices Remolcados]:[B.03.3 - Parque de Coches Motores Motrices Cabina]])</f>
        <v>16</v>
      </c>
      <c r="AX59" s="81">
        <f>+'MIT Da'!AX59+'SAR Da'!AX59+'URQ Da'!AX59+'ROC Da'!AX59+'SM Da'!AX59+'BN Da'!AX59+'BS Da'!AX59+'TDC Da'!AX59</f>
        <v>427</v>
      </c>
      <c r="AY59" s="81">
        <f>+'MIT Da'!AY59+'SAR Da'!AY59+'URQ Da'!AY59+'ROC Da'!AY59+'SM Da'!AY59+'BN Da'!AY59+'BS Da'!AY59+'TDC Da'!AY59</f>
        <v>165</v>
      </c>
      <c r="AZ59" s="81">
        <f>+'MIT Da'!AZ59+'SAR Da'!AZ59+'URQ Da'!AZ59+'ROC Da'!AZ59+'SM Da'!AZ59+'BN Da'!AZ59+'BS Da'!AZ59+'TDC Da'!AZ59</f>
        <v>15</v>
      </c>
      <c r="BA59" s="81">
        <f>+'MIT Da'!BA59+'SAR Da'!BA59+'URQ Da'!BA59+'ROC Da'!BA59+'SM Da'!BA59+'BN Da'!BA59+'BS Da'!BA59+'TDC Da'!BA59</f>
        <v>150</v>
      </c>
      <c r="BB59" s="81">
        <f>+'MIT Da'!BB59+'SAR Da'!BB59+'URQ Da'!BB59+'ROC Da'!BB59+'SM Da'!BB59+'BN Da'!BB59+'BS Da'!BB59+'TDC Da'!BB59</f>
        <v>0</v>
      </c>
      <c r="BC59" s="81">
        <f>+SUM(RED_InfraMR[[#This Row],[B.04.1 - Parque de Coches Remolcados Clase Unica]:[B.04.5 - Parque de Coches Remolcados para Servicios Especiales (Cartoneros)]])</f>
        <v>757</v>
      </c>
      <c r="BD59" s="81">
        <f>+'MIT Da'!BD59+'SAR Da'!BD59+'URQ Da'!BD59+'ROC Da'!BD59+'SM Da'!BD59+'BN Da'!BD59+'BS Da'!BD59+'TDC Da'!BD59</f>
        <v>12</v>
      </c>
      <c r="BE59" s="81">
        <f>+'MIT Da'!BE59+'SAR Da'!BE59+'URQ Da'!BE59+'ROC Da'!BE59+'SM Da'!BE59+'BN Da'!BE59+'BS Da'!BE59+'TDC Da'!BE59</f>
        <v>94</v>
      </c>
      <c r="BF59" s="16"/>
    </row>
    <row r="60" spans="1:58">
      <c r="A60" s="1">
        <v>1997</v>
      </c>
      <c r="B60" s="1" t="s">
        <v>125</v>
      </c>
      <c r="C60" s="12">
        <f>+'MIT Da'!C60+'SAR Da'!C60+'URQ Da'!C60+'ROC Da'!C60+'SM Da'!C60+'BN Da'!C60+'BS Da'!C60+'TDC Da'!C60</f>
        <v>147.21299999999999</v>
      </c>
      <c r="D60" s="12">
        <f>+'MIT Da'!D60+'SAR Da'!D60+'URQ Da'!D60+'ROC Da'!D60+'SM Da'!D60+'BN Da'!D60+'BS Da'!D60+'TDC Da'!D60</f>
        <v>444.30600000000004</v>
      </c>
      <c r="E60" s="12">
        <f>+'MIT Da'!E60+'SAR Da'!E60+'URQ Da'!E60+'ROC Da'!E60+'SM Da'!E60+'BN Da'!E60+'BS Da'!E60+'TDC Da'!E60</f>
        <v>0</v>
      </c>
      <c r="F60" s="12">
        <f>+'MIT Da'!F60+'SAR Da'!F60+'URQ Da'!F60+'ROC Da'!F60+'SM Da'!F60+'BN Da'!F60+'BS Da'!F60+'TDC Da'!F60</f>
        <v>176.17364000000001</v>
      </c>
      <c r="G60" s="12">
        <f>+'MIT Da'!G60+'SAR Da'!G60+'URQ Da'!G60+'ROC Da'!G60+'SM Da'!G60+'BN Da'!G60+'BS Da'!G60+'TDC Da'!G60</f>
        <v>767.69263999999998</v>
      </c>
      <c r="H60" s="12">
        <f>+'MIT Da'!H60+'SAR Da'!H60+'URQ Da'!H60+'ROC Da'!H60+'SM Da'!H60+'BN Da'!H60+'BS Da'!H60+'TDC Da'!H60</f>
        <v>767.69263999999998</v>
      </c>
      <c r="I60" s="12">
        <f>+'MIT Da'!I60+'SAR Da'!I60+'URQ Da'!I60+'ROC Da'!I60+'SM Da'!I60+'BN Da'!I60+'BS Da'!I60+'TDC Da'!I60</f>
        <v>972.2581100000001</v>
      </c>
      <c r="J60" s="12">
        <f>+'MIT Da'!J60+'SAR Da'!J60+'URQ Da'!J60+'ROC Da'!J60+'SM Da'!J60+'BN Da'!J60+'BS Da'!J60+'TDC Da'!J60</f>
        <v>1060.415</v>
      </c>
      <c r="K60" s="12">
        <f>+'MIT Da'!K60+'SAR Da'!K60+'URQ Da'!K60+'ROC Da'!K60+'SM Da'!K60+'BN Da'!K60+'BS Da'!K60+'TDC Da'!K60</f>
        <v>54.516999999999996</v>
      </c>
      <c r="L60" s="12">
        <f>+'MIT Da'!L60+'SAR Da'!L60+'URQ Da'!L60+'ROC Da'!L60+'SM Da'!L60+'BN Da'!L60+'BS Da'!L60+'TDC Da'!L60</f>
        <v>379.49300000000005</v>
      </c>
      <c r="M60" s="12">
        <f>+'MIT Da'!M60+'SAR Da'!M60+'URQ Da'!M60+'ROC Da'!M60+'SM Da'!M60+'BN Da'!M60+'BS Da'!M60+'TDC Da'!M60</f>
        <v>21.314999999999998</v>
      </c>
      <c r="N60" s="12">
        <f>+'MIT Da'!N60+'SAR Da'!N60+'URQ Da'!N60+'ROC Da'!N60+'SM Da'!N60+'BN Da'!N60+'BS Da'!N60+'TDC Da'!N60</f>
        <v>1439.9079999999999</v>
      </c>
      <c r="O60" s="12">
        <f>+'MIT Da'!O60+'SAR Da'!O60+'URQ Da'!O60+'ROC Da'!O60+'SM Da'!O60+'BN Da'!O60+'BS Da'!O60+'TDC Da'!O60</f>
        <v>1439.9079999999999</v>
      </c>
      <c r="P60" s="81">
        <f>+'MIT Da'!P60+'SAR Da'!P60+'URQ Da'!P60+'ROC Da'!P60+'SM Da'!P60+'BN Da'!P60+'BS Da'!P60+'TDC Da'!P60</f>
        <v>203</v>
      </c>
      <c r="Q60" s="81">
        <f>+'MIT Da'!Q60+'SAR Da'!Q60+'URQ Da'!Q60+'ROC Da'!Q60+'SM Da'!Q60+'BN Da'!Q60+'BS Da'!Q60+'TDC Da'!Q60</f>
        <v>58</v>
      </c>
      <c r="R60" s="81">
        <f>+'MIT Da'!R60+'SAR Da'!R60+'URQ Da'!R60+'ROC Da'!R60+'SM Da'!R60+'BN Da'!R60+'BS Da'!R60+'TDC Da'!R60</f>
        <v>10</v>
      </c>
      <c r="S60" s="81">
        <f>+'MIT Da'!S60+'SAR Da'!S60+'URQ Da'!S60+'ROC Da'!S60+'SM Da'!S60+'BN Da'!S60+'BS Da'!S60+'TDC Da'!S60</f>
        <v>271</v>
      </c>
      <c r="T60" s="81">
        <f>+'MIT Da'!T60+'SAR Da'!T60+'URQ Da'!T60+'ROC Da'!T60+'SM Da'!T60+'BN Da'!T60+'BS Da'!T60+'TDC Da'!T60</f>
        <v>136</v>
      </c>
      <c r="U60" s="81">
        <f>+'MIT Da'!U60+'SAR Da'!U60+'URQ Da'!U60+'ROC Da'!U60+'SM Da'!U60+'BN Da'!U60+'BS Da'!U60+'TDC Da'!U60</f>
        <v>433</v>
      </c>
      <c r="V60" s="81">
        <f>+'MIT Da'!V60+'SAR Da'!V60+'URQ Da'!V60+'ROC Da'!V60+'SM Da'!V60+'BN Da'!V60+'BS Da'!V60+'TDC Da'!V60</f>
        <v>11</v>
      </c>
      <c r="W60" s="81">
        <f>+'MIT Da'!W60+'SAR Da'!W60+'URQ Da'!W60+'ROC Da'!W60+'SM Da'!W60+'BN Da'!W60+'BS Da'!W60+'TDC Da'!W60</f>
        <v>112</v>
      </c>
      <c r="X60" s="81">
        <f>+'MIT Da'!X60+'SAR Da'!X60+'URQ Da'!X60+'ROC Da'!X60+'SM Da'!X60+'BN Da'!X60+'BS Da'!X60+'TDC Da'!X60</f>
        <v>4</v>
      </c>
      <c r="Y60" s="81">
        <f>+'MIT Da'!Y60+'SAR Da'!Y60+'URQ Da'!Y60+'ROC Da'!Y60+'SM Da'!Y60+'BN Da'!Y60+'BS Da'!Y60+'TDC Da'!Y60</f>
        <v>696</v>
      </c>
      <c r="Z60" s="81">
        <f>+'MIT Da'!Z60+'SAR Da'!Z60+'URQ Da'!Z60+'ROC Da'!Z60+'SM Da'!Z60+'BN Da'!Z60+'BS Da'!Z60+'TDC Da'!Z60</f>
        <v>152</v>
      </c>
      <c r="AA60" s="81">
        <f>+'MIT Da'!AA60+'SAR Da'!AA60+'URQ Da'!AA60+'ROC Da'!AA60+'SM Da'!AA60+'BN Da'!AA60+'BS Da'!AA60+'TDC Da'!AA60</f>
        <v>100</v>
      </c>
      <c r="AB60" s="81">
        <f>+'MIT Da'!AB60+'SAR Da'!AB60+'URQ Da'!AB60+'ROC Da'!AB60+'SM Da'!AB60+'BN Da'!AB60+'BS Da'!AB60+'TDC Da'!AB60</f>
        <v>696</v>
      </c>
      <c r="AC60" s="81">
        <f>+'MIT Da'!AC60+'SAR Da'!AC60+'URQ Da'!AC60+'ROC Da'!AC60+'SM Da'!AC60+'BN Da'!AC60+'BS Da'!AC60+'TDC Da'!AC60</f>
        <v>948</v>
      </c>
      <c r="AD60" s="81">
        <f>+'MIT Da'!AD60+'SAR Da'!AD60+'URQ Da'!AD60+'ROC Da'!AD60+'SM Da'!AD60+'BN Da'!AD60+'BS Da'!AD60+'TDC Da'!AD60</f>
        <v>54</v>
      </c>
      <c r="AE60" s="81">
        <f>+'MIT Da'!AE60+'SAR Da'!AE60+'URQ Da'!AE60+'ROC Da'!AE60+'SM Da'!AE60+'BN Da'!AE60+'BS Da'!AE60+'TDC Da'!AE60</f>
        <v>93</v>
      </c>
      <c r="AF60" s="81">
        <f>+'MIT Da'!AF60+'SAR Da'!AF60+'URQ Da'!AF60+'ROC Da'!AF60+'SM Da'!AF60+'BN Da'!AF60+'BS Da'!AF60+'TDC Da'!AF60</f>
        <v>417</v>
      </c>
      <c r="AG60" s="81">
        <f>+'MIT Da'!AG60+'SAR Da'!AG60+'URQ Da'!AG60+'ROC Da'!AG60+'SM Da'!AG60+'BN Da'!AG60+'BS Da'!AG60+'TDC Da'!AG60</f>
        <v>564</v>
      </c>
      <c r="AH60" s="12">
        <f>+'MIT Da'!AH60+'SAR Da'!AH60+'URQ Da'!AH60+'ROC Da'!AH60+'SM Da'!AH60+'BN Da'!AH60+'BS Da'!AH60+'TDC Da'!AH60</f>
        <v>272.89499999999998</v>
      </c>
      <c r="AI60" s="12">
        <f>+'MIT Da'!AI60+'SAR Da'!AI60+'URQ Da'!AI60+'ROC Da'!AI60+'SM Da'!AI60+'BN Da'!AI60+'BS Da'!AI60+'TDC Da'!AI60</f>
        <v>9.032</v>
      </c>
      <c r="AJ60" s="12">
        <f>+'MIT Da'!AJ60+'SAR Da'!AJ60+'URQ Da'!AJ60+'ROC Da'!AJ60+'SM Da'!AJ60+'BN Da'!AJ60+'BS Da'!AJ60+'TDC Da'!AJ60</f>
        <v>498.71500000000003</v>
      </c>
      <c r="AK60" s="12">
        <f>+'MIT Da'!AK60+'SAR Da'!AK60+'URQ Da'!AK60+'ROC Da'!AK60+'SM Da'!AK60+'BN Da'!AK60+'BS Da'!AK60+'TDC Da'!AK60</f>
        <v>780.64199999999983</v>
      </c>
      <c r="AL60" s="81">
        <f>+'MIT Da'!AL60+'SAR Da'!AL60+'URQ Da'!AL60+'ROC Da'!AL60+'SM Da'!AL60+'BN Da'!AL60+'BS Da'!AL60+'TDC Da'!AL60</f>
        <v>9</v>
      </c>
      <c r="AM60" s="81">
        <f>+'MIT Da'!AM60+'SAR Da'!AM60+'URQ Da'!AM60+'ROC Da'!AM60+'SM Da'!AM60+'BN Da'!AM60+'BS Da'!AM60+'TDC Da'!AM60</f>
        <v>57</v>
      </c>
      <c r="AN60" s="81">
        <f>+'MIT Da'!AN60+'SAR Da'!AN60+'URQ Da'!AN60+'ROC Da'!AN60+'SM Da'!AN60+'BN Da'!AN60+'BS Da'!AN60+'TDC Da'!AN60</f>
        <v>82</v>
      </c>
      <c r="AO60" s="81">
        <f>+'MIT Da'!AO60+'SAR Da'!AO60+'URQ Da'!AO60+'ROC Da'!AO60+'SM Da'!AO60+'BN Da'!AO60+'BS Da'!AO60+'TDC Da'!AO60</f>
        <v>148</v>
      </c>
      <c r="AP60" s="81">
        <f>+'MIT Da'!AP60+'SAR Da'!AP60+'URQ Da'!AP60+'ROC Da'!AP60+'SM Da'!AP60+'BN Da'!AP60+'BS Da'!AP60+'TDC Da'!AP60</f>
        <v>596</v>
      </c>
      <c r="AQ60" s="81">
        <f>+'MIT Da'!AQ60+'SAR Da'!AQ60+'URQ Da'!AQ60+'ROC Da'!AQ60+'SM Da'!AQ60+'BN Da'!AQ60+'BS Da'!AQ60+'TDC Da'!AQ60</f>
        <v>341</v>
      </c>
      <c r="AR60" s="81">
        <f>+'MIT Da'!AR60+'SAR Da'!AR60+'URQ Da'!AR60+'ROC Da'!AR60+'SM Da'!AR60+'BN Da'!AR60+'BS Da'!AR60+'TDC Da'!AR60</f>
        <v>39</v>
      </c>
      <c r="AS60" s="81">
        <f>+SUM(RED_InfraMR[[#This Row],[B.02.1 - Parque de Coches Eléctricos Motrices]:[B.02.3 - Parque de Coches Eléctricos Motrices Tipo R]])</f>
        <v>976</v>
      </c>
      <c r="AT60" s="81">
        <f>+'MIT Da'!AT60+'SAR Da'!AT60+'URQ Da'!AT60+'ROC Da'!AT60+'SM Da'!AT60+'BN Da'!AT60+'BS Da'!AT60+'TDC Da'!AT60</f>
        <v>0</v>
      </c>
      <c r="AU60" s="81">
        <f>+'MIT Da'!AU60+'SAR Da'!AU60+'URQ Da'!AU60+'ROC Da'!AU60+'SM Da'!AU60+'BN Da'!AU60+'BS Da'!AU60+'TDC Da'!AU60</f>
        <v>6</v>
      </c>
      <c r="AV60" s="81">
        <f>+'MIT Da'!AV60+'SAR Da'!AV60+'URQ Da'!AV60+'ROC Da'!AV60+'SM Da'!AV60+'BN Da'!AV60+'BS Da'!AV60+'TDC Da'!AV60</f>
        <v>10</v>
      </c>
      <c r="AW60" s="81">
        <f>+SUM(RED_InfraMR[[#This Row],[B.03.1 - Parque de Coches Motores Motrices Remolcados]:[B.03.3 - Parque de Coches Motores Motrices Cabina]])</f>
        <v>16</v>
      </c>
      <c r="AX60" s="81">
        <f>+'MIT Da'!AX60+'SAR Da'!AX60+'URQ Da'!AX60+'ROC Da'!AX60+'SM Da'!AX60+'BN Da'!AX60+'BS Da'!AX60+'TDC Da'!AX60</f>
        <v>427</v>
      </c>
      <c r="AY60" s="81">
        <f>+'MIT Da'!AY60+'SAR Da'!AY60+'URQ Da'!AY60+'ROC Da'!AY60+'SM Da'!AY60+'BN Da'!AY60+'BS Da'!AY60+'TDC Da'!AY60</f>
        <v>165</v>
      </c>
      <c r="AZ60" s="81">
        <f>+'MIT Da'!AZ60+'SAR Da'!AZ60+'URQ Da'!AZ60+'ROC Da'!AZ60+'SM Da'!AZ60+'BN Da'!AZ60+'BS Da'!AZ60+'TDC Da'!AZ60</f>
        <v>15</v>
      </c>
      <c r="BA60" s="81">
        <f>+'MIT Da'!BA60+'SAR Da'!BA60+'URQ Da'!BA60+'ROC Da'!BA60+'SM Da'!BA60+'BN Da'!BA60+'BS Da'!BA60+'TDC Da'!BA60</f>
        <v>150</v>
      </c>
      <c r="BB60" s="81">
        <f>+'MIT Da'!BB60+'SAR Da'!BB60+'URQ Da'!BB60+'ROC Da'!BB60+'SM Da'!BB60+'BN Da'!BB60+'BS Da'!BB60+'TDC Da'!BB60</f>
        <v>0</v>
      </c>
      <c r="BC60" s="81">
        <f>+SUM(RED_InfraMR[[#This Row],[B.04.1 - Parque de Coches Remolcados Clase Unica]:[B.04.5 - Parque de Coches Remolcados para Servicios Especiales (Cartoneros)]])</f>
        <v>757</v>
      </c>
      <c r="BD60" s="81">
        <f>+'MIT Da'!BD60+'SAR Da'!BD60+'URQ Da'!BD60+'ROC Da'!BD60+'SM Da'!BD60+'BN Da'!BD60+'BS Da'!BD60+'TDC Da'!BD60</f>
        <v>12</v>
      </c>
      <c r="BE60" s="81">
        <f>+'MIT Da'!BE60+'SAR Da'!BE60+'URQ Da'!BE60+'ROC Da'!BE60+'SM Da'!BE60+'BN Da'!BE60+'BS Da'!BE60+'TDC Da'!BE60</f>
        <v>94</v>
      </c>
      <c r="BF60" s="16"/>
    </row>
    <row r="61" spans="1:58">
      <c r="A61" s="1">
        <v>1997</v>
      </c>
      <c r="B61" s="1" t="s">
        <v>126</v>
      </c>
      <c r="C61" s="12">
        <f>+'MIT Da'!C61+'SAR Da'!C61+'URQ Da'!C61+'ROC Da'!C61+'SM Da'!C61+'BN Da'!C61+'BS Da'!C61+'TDC Da'!C61</f>
        <v>147.21299999999999</v>
      </c>
      <c r="D61" s="12">
        <f>+'MIT Da'!D61+'SAR Da'!D61+'URQ Da'!D61+'ROC Da'!D61+'SM Da'!D61+'BN Da'!D61+'BS Da'!D61+'TDC Da'!D61</f>
        <v>444.30600000000004</v>
      </c>
      <c r="E61" s="12">
        <f>+'MIT Da'!E61+'SAR Da'!E61+'URQ Da'!E61+'ROC Da'!E61+'SM Da'!E61+'BN Da'!E61+'BS Da'!E61+'TDC Da'!E61</f>
        <v>0</v>
      </c>
      <c r="F61" s="12">
        <f>+'MIT Da'!F61+'SAR Da'!F61+'URQ Da'!F61+'ROC Da'!F61+'SM Da'!F61+'BN Da'!F61+'BS Da'!F61+'TDC Da'!F61</f>
        <v>176.17364000000001</v>
      </c>
      <c r="G61" s="12">
        <f>+'MIT Da'!G61+'SAR Da'!G61+'URQ Da'!G61+'ROC Da'!G61+'SM Da'!G61+'BN Da'!G61+'BS Da'!G61+'TDC Da'!G61</f>
        <v>767.69263999999998</v>
      </c>
      <c r="H61" s="12">
        <f>+'MIT Da'!H61+'SAR Da'!H61+'URQ Da'!H61+'ROC Da'!H61+'SM Da'!H61+'BN Da'!H61+'BS Da'!H61+'TDC Da'!H61</f>
        <v>767.69263999999998</v>
      </c>
      <c r="I61" s="12">
        <f>+'MIT Da'!I61+'SAR Da'!I61+'URQ Da'!I61+'ROC Da'!I61+'SM Da'!I61+'BN Da'!I61+'BS Da'!I61+'TDC Da'!I61</f>
        <v>972.2581100000001</v>
      </c>
      <c r="J61" s="12">
        <f>+'MIT Da'!J61+'SAR Da'!J61+'URQ Da'!J61+'ROC Da'!J61+'SM Da'!J61+'BN Da'!J61+'BS Da'!J61+'TDC Da'!J61</f>
        <v>1060.415</v>
      </c>
      <c r="K61" s="12">
        <f>+'MIT Da'!K61+'SAR Da'!K61+'URQ Da'!K61+'ROC Da'!K61+'SM Da'!K61+'BN Da'!K61+'BS Da'!K61+'TDC Da'!K61</f>
        <v>54.516999999999996</v>
      </c>
      <c r="L61" s="12">
        <f>+'MIT Da'!L61+'SAR Da'!L61+'URQ Da'!L61+'ROC Da'!L61+'SM Da'!L61+'BN Da'!L61+'BS Da'!L61+'TDC Da'!L61</f>
        <v>379.49300000000005</v>
      </c>
      <c r="M61" s="12">
        <f>+'MIT Da'!M61+'SAR Da'!M61+'URQ Da'!M61+'ROC Da'!M61+'SM Da'!M61+'BN Da'!M61+'BS Da'!M61+'TDC Da'!M61</f>
        <v>21.314999999999998</v>
      </c>
      <c r="N61" s="12">
        <f>+'MIT Da'!N61+'SAR Da'!N61+'URQ Da'!N61+'ROC Da'!N61+'SM Da'!N61+'BN Da'!N61+'BS Da'!N61+'TDC Da'!N61</f>
        <v>1439.9079999999999</v>
      </c>
      <c r="O61" s="12">
        <f>+'MIT Da'!O61+'SAR Da'!O61+'URQ Da'!O61+'ROC Da'!O61+'SM Da'!O61+'BN Da'!O61+'BS Da'!O61+'TDC Da'!O61</f>
        <v>1439.9079999999999</v>
      </c>
      <c r="P61" s="81">
        <f>+'MIT Da'!P61+'SAR Da'!P61+'URQ Da'!P61+'ROC Da'!P61+'SM Da'!P61+'BN Da'!P61+'BS Da'!P61+'TDC Da'!P61</f>
        <v>203</v>
      </c>
      <c r="Q61" s="81">
        <f>+'MIT Da'!Q61+'SAR Da'!Q61+'URQ Da'!Q61+'ROC Da'!Q61+'SM Da'!Q61+'BN Da'!Q61+'BS Da'!Q61+'TDC Da'!Q61</f>
        <v>58</v>
      </c>
      <c r="R61" s="81">
        <f>+'MIT Da'!R61+'SAR Da'!R61+'URQ Da'!R61+'ROC Da'!R61+'SM Da'!R61+'BN Da'!R61+'BS Da'!R61+'TDC Da'!R61</f>
        <v>10</v>
      </c>
      <c r="S61" s="81">
        <f>+'MIT Da'!S61+'SAR Da'!S61+'URQ Da'!S61+'ROC Da'!S61+'SM Da'!S61+'BN Da'!S61+'BS Da'!S61+'TDC Da'!S61</f>
        <v>271</v>
      </c>
      <c r="T61" s="81">
        <f>+'MIT Da'!T61+'SAR Da'!T61+'URQ Da'!T61+'ROC Da'!T61+'SM Da'!T61+'BN Da'!T61+'BS Da'!T61+'TDC Da'!T61</f>
        <v>136</v>
      </c>
      <c r="U61" s="81">
        <f>+'MIT Da'!U61+'SAR Da'!U61+'URQ Da'!U61+'ROC Da'!U61+'SM Da'!U61+'BN Da'!U61+'BS Da'!U61+'TDC Da'!U61</f>
        <v>433</v>
      </c>
      <c r="V61" s="81">
        <f>+'MIT Da'!V61+'SAR Da'!V61+'URQ Da'!V61+'ROC Da'!V61+'SM Da'!V61+'BN Da'!V61+'BS Da'!V61+'TDC Da'!V61</f>
        <v>11</v>
      </c>
      <c r="W61" s="81">
        <f>+'MIT Da'!W61+'SAR Da'!W61+'URQ Da'!W61+'ROC Da'!W61+'SM Da'!W61+'BN Da'!W61+'BS Da'!W61+'TDC Da'!W61</f>
        <v>112</v>
      </c>
      <c r="X61" s="81">
        <f>+'MIT Da'!X61+'SAR Da'!X61+'URQ Da'!X61+'ROC Da'!X61+'SM Da'!X61+'BN Da'!X61+'BS Da'!X61+'TDC Da'!X61</f>
        <v>4</v>
      </c>
      <c r="Y61" s="81">
        <f>+'MIT Da'!Y61+'SAR Da'!Y61+'URQ Da'!Y61+'ROC Da'!Y61+'SM Da'!Y61+'BN Da'!Y61+'BS Da'!Y61+'TDC Da'!Y61</f>
        <v>696</v>
      </c>
      <c r="Z61" s="81">
        <f>+'MIT Da'!Z61+'SAR Da'!Z61+'URQ Da'!Z61+'ROC Da'!Z61+'SM Da'!Z61+'BN Da'!Z61+'BS Da'!Z61+'TDC Da'!Z61</f>
        <v>152</v>
      </c>
      <c r="AA61" s="81">
        <f>+'MIT Da'!AA61+'SAR Da'!AA61+'URQ Da'!AA61+'ROC Da'!AA61+'SM Da'!AA61+'BN Da'!AA61+'BS Da'!AA61+'TDC Da'!AA61</f>
        <v>100</v>
      </c>
      <c r="AB61" s="81">
        <f>+'MIT Da'!AB61+'SAR Da'!AB61+'URQ Da'!AB61+'ROC Da'!AB61+'SM Da'!AB61+'BN Da'!AB61+'BS Da'!AB61+'TDC Da'!AB61</f>
        <v>696</v>
      </c>
      <c r="AC61" s="81">
        <f>+'MIT Da'!AC61+'SAR Da'!AC61+'URQ Da'!AC61+'ROC Da'!AC61+'SM Da'!AC61+'BN Da'!AC61+'BS Da'!AC61+'TDC Da'!AC61</f>
        <v>948</v>
      </c>
      <c r="AD61" s="81">
        <f>+'MIT Da'!AD61+'SAR Da'!AD61+'URQ Da'!AD61+'ROC Da'!AD61+'SM Da'!AD61+'BN Da'!AD61+'BS Da'!AD61+'TDC Da'!AD61</f>
        <v>54</v>
      </c>
      <c r="AE61" s="81">
        <f>+'MIT Da'!AE61+'SAR Da'!AE61+'URQ Da'!AE61+'ROC Da'!AE61+'SM Da'!AE61+'BN Da'!AE61+'BS Da'!AE61+'TDC Da'!AE61</f>
        <v>93</v>
      </c>
      <c r="AF61" s="81">
        <f>+'MIT Da'!AF61+'SAR Da'!AF61+'URQ Da'!AF61+'ROC Da'!AF61+'SM Da'!AF61+'BN Da'!AF61+'BS Da'!AF61+'TDC Da'!AF61</f>
        <v>417</v>
      </c>
      <c r="AG61" s="81">
        <f>+'MIT Da'!AG61+'SAR Da'!AG61+'URQ Da'!AG61+'ROC Da'!AG61+'SM Da'!AG61+'BN Da'!AG61+'BS Da'!AG61+'TDC Da'!AG61</f>
        <v>564</v>
      </c>
      <c r="AH61" s="12">
        <f>+'MIT Da'!AH61+'SAR Da'!AH61+'URQ Da'!AH61+'ROC Da'!AH61+'SM Da'!AH61+'BN Da'!AH61+'BS Da'!AH61+'TDC Da'!AH61</f>
        <v>272.89499999999998</v>
      </c>
      <c r="AI61" s="12">
        <f>+'MIT Da'!AI61+'SAR Da'!AI61+'URQ Da'!AI61+'ROC Da'!AI61+'SM Da'!AI61+'BN Da'!AI61+'BS Da'!AI61+'TDC Da'!AI61</f>
        <v>9.032</v>
      </c>
      <c r="AJ61" s="12">
        <f>+'MIT Da'!AJ61+'SAR Da'!AJ61+'URQ Da'!AJ61+'ROC Da'!AJ61+'SM Da'!AJ61+'BN Da'!AJ61+'BS Da'!AJ61+'TDC Da'!AJ61</f>
        <v>498.71500000000003</v>
      </c>
      <c r="AK61" s="12">
        <f>+'MIT Da'!AK61+'SAR Da'!AK61+'URQ Da'!AK61+'ROC Da'!AK61+'SM Da'!AK61+'BN Da'!AK61+'BS Da'!AK61+'TDC Da'!AK61</f>
        <v>780.64199999999983</v>
      </c>
      <c r="AL61" s="81">
        <f>+'MIT Da'!AL61+'SAR Da'!AL61+'URQ Da'!AL61+'ROC Da'!AL61+'SM Da'!AL61+'BN Da'!AL61+'BS Da'!AL61+'TDC Da'!AL61</f>
        <v>9</v>
      </c>
      <c r="AM61" s="81">
        <f>+'MIT Da'!AM61+'SAR Da'!AM61+'URQ Da'!AM61+'ROC Da'!AM61+'SM Da'!AM61+'BN Da'!AM61+'BS Da'!AM61+'TDC Da'!AM61</f>
        <v>57</v>
      </c>
      <c r="AN61" s="81">
        <f>+'MIT Da'!AN61+'SAR Da'!AN61+'URQ Da'!AN61+'ROC Da'!AN61+'SM Da'!AN61+'BN Da'!AN61+'BS Da'!AN61+'TDC Da'!AN61</f>
        <v>82</v>
      </c>
      <c r="AO61" s="81">
        <f>+'MIT Da'!AO61+'SAR Da'!AO61+'URQ Da'!AO61+'ROC Da'!AO61+'SM Da'!AO61+'BN Da'!AO61+'BS Da'!AO61+'TDC Da'!AO61</f>
        <v>148</v>
      </c>
      <c r="AP61" s="81">
        <f>+'MIT Da'!AP61+'SAR Da'!AP61+'URQ Da'!AP61+'ROC Da'!AP61+'SM Da'!AP61+'BN Da'!AP61+'BS Da'!AP61+'TDC Da'!AP61</f>
        <v>596</v>
      </c>
      <c r="AQ61" s="81">
        <f>+'MIT Da'!AQ61+'SAR Da'!AQ61+'URQ Da'!AQ61+'ROC Da'!AQ61+'SM Da'!AQ61+'BN Da'!AQ61+'BS Da'!AQ61+'TDC Da'!AQ61</f>
        <v>341</v>
      </c>
      <c r="AR61" s="81">
        <f>+'MIT Da'!AR61+'SAR Da'!AR61+'URQ Da'!AR61+'ROC Da'!AR61+'SM Da'!AR61+'BN Da'!AR61+'BS Da'!AR61+'TDC Da'!AR61</f>
        <v>39</v>
      </c>
      <c r="AS61" s="81">
        <f>+SUM(RED_InfraMR[[#This Row],[B.02.1 - Parque de Coches Eléctricos Motrices]:[B.02.3 - Parque de Coches Eléctricos Motrices Tipo R]])</f>
        <v>976</v>
      </c>
      <c r="AT61" s="81">
        <f>+'MIT Da'!AT61+'SAR Da'!AT61+'URQ Da'!AT61+'ROC Da'!AT61+'SM Da'!AT61+'BN Da'!AT61+'BS Da'!AT61+'TDC Da'!AT61</f>
        <v>0</v>
      </c>
      <c r="AU61" s="81">
        <f>+'MIT Da'!AU61+'SAR Da'!AU61+'URQ Da'!AU61+'ROC Da'!AU61+'SM Da'!AU61+'BN Da'!AU61+'BS Da'!AU61+'TDC Da'!AU61</f>
        <v>6</v>
      </c>
      <c r="AV61" s="81">
        <f>+'MIT Da'!AV61+'SAR Da'!AV61+'URQ Da'!AV61+'ROC Da'!AV61+'SM Da'!AV61+'BN Da'!AV61+'BS Da'!AV61+'TDC Da'!AV61</f>
        <v>10</v>
      </c>
      <c r="AW61" s="81">
        <f>+SUM(RED_InfraMR[[#This Row],[B.03.1 - Parque de Coches Motores Motrices Remolcados]:[B.03.3 - Parque de Coches Motores Motrices Cabina]])</f>
        <v>16</v>
      </c>
      <c r="AX61" s="81">
        <f>+'MIT Da'!AX61+'SAR Da'!AX61+'URQ Da'!AX61+'ROC Da'!AX61+'SM Da'!AX61+'BN Da'!AX61+'BS Da'!AX61+'TDC Da'!AX61</f>
        <v>427</v>
      </c>
      <c r="AY61" s="81">
        <f>+'MIT Da'!AY61+'SAR Da'!AY61+'URQ Da'!AY61+'ROC Da'!AY61+'SM Da'!AY61+'BN Da'!AY61+'BS Da'!AY61+'TDC Da'!AY61</f>
        <v>165</v>
      </c>
      <c r="AZ61" s="81">
        <f>+'MIT Da'!AZ61+'SAR Da'!AZ61+'URQ Da'!AZ61+'ROC Da'!AZ61+'SM Da'!AZ61+'BN Da'!AZ61+'BS Da'!AZ61+'TDC Da'!AZ61</f>
        <v>15</v>
      </c>
      <c r="BA61" s="81">
        <f>+'MIT Da'!BA61+'SAR Da'!BA61+'URQ Da'!BA61+'ROC Da'!BA61+'SM Da'!BA61+'BN Da'!BA61+'BS Da'!BA61+'TDC Da'!BA61</f>
        <v>150</v>
      </c>
      <c r="BB61" s="81">
        <f>+'MIT Da'!BB61+'SAR Da'!BB61+'URQ Da'!BB61+'ROC Da'!BB61+'SM Da'!BB61+'BN Da'!BB61+'BS Da'!BB61+'TDC Da'!BB61</f>
        <v>0</v>
      </c>
      <c r="BC61" s="81">
        <f>+SUM(RED_InfraMR[[#This Row],[B.04.1 - Parque de Coches Remolcados Clase Unica]:[B.04.5 - Parque de Coches Remolcados para Servicios Especiales (Cartoneros)]])</f>
        <v>757</v>
      </c>
      <c r="BD61" s="81">
        <f>+'MIT Da'!BD61+'SAR Da'!BD61+'URQ Da'!BD61+'ROC Da'!BD61+'SM Da'!BD61+'BN Da'!BD61+'BS Da'!BD61+'TDC Da'!BD61</f>
        <v>12</v>
      </c>
      <c r="BE61" s="81">
        <f>+'MIT Da'!BE61+'SAR Da'!BE61+'URQ Da'!BE61+'ROC Da'!BE61+'SM Da'!BE61+'BN Da'!BE61+'BS Da'!BE61+'TDC Da'!BE61</f>
        <v>94</v>
      </c>
      <c r="BF61" s="16"/>
    </row>
    <row r="62" spans="1:58">
      <c r="A62" s="1">
        <v>1998</v>
      </c>
      <c r="B62" s="1" t="s">
        <v>115</v>
      </c>
      <c r="C62" s="12">
        <f>+'MIT Da'!C62+'SAR Da'!C62+'URQ Da'!C62+'ROC Da'!C62+'SM Da'!C62+'BN Da'!C62+'BS Da'!C62+'TDC Da'!C62</f>
        <v>147.21299999999999</v>
      </c>
      <c r="D62" s="12">
        <f>+'MIT Da'!D62+'SAR Da'!D62+'URQ Da'!D62+'ROC Da'!D62+'SM Da'!D62+'BN Da'!D62+'BS Da'!D62+'TDC Da'!D62</f>
        <v>444.30600000000004</v>
      </c>
      <c r="E62" s="12">
        <f>+'MIT Da'!E62+'SAR Da'!E62+'URQ Da'!E62+'ROC Da'!E62+'SM Da'!E62+'BN Da'!E62+'BS Da'!E62+'TDC Da'!E62</f>
        <v>0</v>
      </c>
      <c r="F62" s="12">
        <f>+'MIT Da'!F62+'SAR Da'!F62+'URQ Da'!F62+'ROC Da'!F62+'SM Da'!F62+'BN Da'!F62+'BS Da'!F62+'TDC Da'!F62</f>
        <v>176.17364000000001</v>
      </c>
      <c r="G62" s="12">
        <f>+'MIT Da'!G62+'SAR Da'!G62+'URQ Da'!G62+'ROC Da'!G62+'SM Da'!G62+'BN Da'!G62+'BS Da'!G62+'TDC Da'!G62</f>
        <v>767.69263999999998</v>
      </c>
      <c r="H62" s="12">
        <f>+'MIT Da'!H62+'SAR Da'!H62+'URQ Da'!H62+'ROC Da'!H62+'SM Da'!H62+'BN Da'!H62+'BS Da'!H62+'TDC Da'!H62</f>
        <v>767.69263999999998</v>
      </c>
      <c r="I62" s="12">
        <f>+'MIT Da'!I62+'SAR Da'!I62+'URQ Da'!I62+'ROC Da'!I62+'SM Da'!I62+'BN Da'!I62+'BS Da'!I62+'TDC Da'!I62</f>
        <v>972.2581100000001</v>
      </c>
      <c r="J62" s="12">
        <f>+'MIT Da'!J62+'SAR Da'!J62+'URQ Da'!J62+'ROC Da'!J62+'SM Da'!J62+'BN Da'!J62+'BS Da'!J62+'TDC Da'!J62</f>
        <v>1060.415</v>
      </c>
      <c r="K62" s="12">
        <f>+'MIT Da'!K62+'SAR Da'!K62+'URQ Da'!K62+'ROC Da'!K62+'SM Da'!K62+'BN Da'!K62+'BS Da'!K62+'TDC Da'!K62</f>
        <v>54.516999999999996</v>
      </c>
      <c r="L62" s="12">
        <f>+'MIT Da'!L62+'SAR Da'!L62+'URQ Da'!L62+'ROC Da'!L62+'SM Da'!L62+'BN Da'!L62+'BS Da'!L62+'TDC Da'!L62</f>
        <v>379.49300000000005</v>
      </c>
      <c r="M62" s="12">
        <f>+'MIT Da'!M62+'SAR Da'!M62+'URQ Da'!M62+'ROC Da'!M62+'SM Da'!M62+'BN Da'!M62+'BS Da'!M62+'TDC Da'!M62</f>
        <v>21.314999999999998</v>
      </c>
      <c r="N62" s="12">
        <f>+'MIT Da'!N62+'SAR Da'!N62+'URQ Da'!N62+'ROC Da'!N62+'SM Da'!N62+'BN Da'!N62+'BS Da'!N62+'TDC Da'!N62</f>
        <v>1439.9079999999999</v>
      </c>
      <c r="O62" s="12">
        <f>+'MIT Da'!O62+'SAR Da'!O62+'URQ Da'!O62+'ROC Da'!O62+'SM Da'!O62+'BN Da'!O62+'BS Da'!O62+'TDC Da'!O62</f>
        <v>1439.9079999999999</v>
      </c>
      <c r="P62" s="81">
        <f>+'MIT Da'!P62+'SAR Da'!P62+'URQ Da'!P62+'ROC Da'!P62+'SM Da'!P62+'BN Da'!P62+'BS Da'!P62+'TDC Da'!P62</f>
        <v>203</v>
      </c>
      <c r="Q62" s="81">
        <f>+'MIT Da'!Q62+'SAR Da'!Q62+'URQ Da'!Q62+'ROC Da'!Q62+'SM Da'!Q62+'BN Da'!Q62+'BS Da'!Q62+'TDC Da'!Q62</f>
        <v>58</v>
      </c>
      <c r="R62" s="81">
        <f>+'MIT Da'!R62+'SAR Da'!R62+'URQ Da'!R62+'ROC Da'!R62+'SM Da'!R62+'BN Da'!R62+'BS Da'!R62+'TDC Da'!R62</f>
        <v>10</v>
      </c>
      <c r="S62" s="81">
        <f>+'MIT Da'!S62+'SAR Da'!S62+'URQ Da'!S62+'ROC Da'!S62+'SM Da'!S62+'BN Da'!S62+'BS Da'!S62+'TDC Da'!S62</f>
        <v>271</v>
      </c>
      <c r="T62" s="81">
        <f>+'MIT Da'!T62+'SAR Da'!T62+'URQ Da'!T62+'ROC Da'!T62+'SM Da'!T62+'BN Da'!T62+'BS Da'!T62+'TDC Da'!T62</f>
        <v>136</v>
      </c>
      <c r="U62" s="81">
        <f>+'MIT Da'!U62+'SAR Da'!U62+'URQ Da'!U62+'ROC Da'!U62+'SM Da'!U62+'BN Da'!U62+'BS Da'!U62+'TDC Da'!U62</f>
        <v>433</v>
      </c>
      <c r="V62" s="81">
        <f>+'MIT Da'!V62+'SAR Da'!V62+'URQ Da'!V62+'ROC Da'!V62+'SM Da'!V62+'BN Da'!V62+'BS Da'!V62+'TDC Da'!V62</f>
        <v>11</v>
      </c>
      <c r="W62" s="81">
        <f>+'MIT Da'!W62+'SAR Da'!W62+'URQ Da'!W62+'ROC Da'!W62+'SM Da'!W62+'BN Da'!W62+'BS Da'!W62+'TDC Da'!W62</f>
        <v>112</v>
      </c>
      <c r="X62" s="81">
        <f>+'MIT Da'!X62+'SAR Da'!X62+'URQ Da'!X62+'ROC Da'!X62+'SM Da'!X62+'BN Da'!X62+'BS Da'!X62+'TDC Da'!X62</f>
        <v>4</v>
      </c>
      <c r="Y62" s="81">
        <f>+'MIT Da'!Y62+'SAR Da'!Y62+'URQ Da'!Y62+'ROC Da'!Y62+'SM Da'!Y62+'BN Da'!Y62+'BS Da'!Y62+'TDC Da'!Y62</f>
        <v>696</v>
      </c>
      <c r="Z62" s="81">
        <f>+'MIT Da'!Z62+'SAR Da'!Z62+'URQ Da'!Z62+'ROC Da'!Z62+'SM Da'!Z62+'BN Da'!Z62+'BS Da'!Z62+'TDC Da'!Z62</f>
        <v>154</v>
      </c>
      <c r="AA62" s="81">
        <f>+'MIT Da'!AA62+'SAR Da'!AA62+'URQ Da'!AA62+'ROC Da'!AA62+'SM Da'!AA62+'BN Da'!AA62+'BS Da'!AA62+'TDC Da'!AA62</f>
        <v>100</v>
      </c>
      <c r="AB62" s="81">
        <f>+'MIT Da'!AB62+'SAR Da'!AB62+'URQ Da'!AB62+'ROC Da'!AB62+'SM Da'!AB62+'BN Da'!AB62+'BS Da'!AB62+'TDC Da'!AB62</f>
        <v>696</v>
      </c>
      <c r="AC62" s="81">
        <f>+'MIT Da'!AC62+'SAR Da'!AC62+'URQ Da'!AC62+'ROC Da'!AC62+'SM Da'!AC62+'BN Da'!AC62+'BS Da'!AC62+'TDC Da'!AC62</f>
        <v>950</v>
      </c>
      <c r="AD62" s="81">
        <f>+'MIT Da'!AD62+'SAR Da'!AD62+'URQ Da'!AD62+'ROC Da'!AD62+'SM Da'!AD62+'BN Da'!AD62+'BS Da'!AD62+'TDC Da'!AD62</f>
        <v>54</v>
      </c>
      <c r="AE62" s="81">
        <f>+'MIT Da'!AE62+'SAR Da'!AE62+'URQ Da'!AE62+'ROC Da'!AE62+'SM Da'!AE62+'BN Da'!AE62+'BS Da'!AE62+'TDC Da'!AE62</f>
        <v>96</v>
      </c>
      <c r="AF62" s="81">
        <f>+'MIT Da'!AF62+'SAR Da'!AF62+'URQ Da'!AF62+'ROC Da'!AF62+'SM Da'!AF62+'BN Da'!AF62+'BS Da'!AF62+'TDC Da'!AF62</f>
        <v>417</v>
      </c>
      <c r="AG62" s="81">
        <f>+'MIT Da'!AG62+'SAR Da'!AG62+'URQ Da'!AG62+'ROC Da'!AG62+'SM Da'!AG62+'BN Da'!AG62+'BS Da'!AG62+'TDC Da'!AG62</f>
        <v>567</v>
      </c>
      <c r="AH62" s="12">
        <f>+'MIT Da'!AH62+'SAR Da'!AH62+'URQ Da'!AH62+'ROC Da'!AH62+'SM Da'!AH62+'BN Da'!AH62+'BS Da'!AH62+'TDC Da'!AH62</f>
        <v>272.89499999999998</v>
      </c>
      <c r="AI62" s="12">
        <f>+'MIT Da'!AI62+'SAR Da'!AI62+'URQ Da'!AI62+'ROC Da'!AI62+'SM Da'!AI62+'BN Da'!AI62+'BS Da'!AI62+'TDC Da'!AI62</f>
        <v>9.032</v>
      </c>
      <c r="AJ62" s="12">
        <f>+'MIT Da'!AJ62+'SAR Da'!AJ62+'URQ Da'!AJ62+'ROC Da'!AJ62+'SM Da'!AJ62+'BN Da'!AJ62+'BS Da'!AJ62+'TDC Da'!AJ62</f>
        <v>498.71500000000003</v>
      </c>
      <c r="AK62" s="12">
        <f>+'MIT Da'!AK62+'SAR Da'!AK62+'URQ Da'!AK62+'ROC Da'!AK62+'SM Da'!AK62+'BN Da'!AK62+'BS Da'!AK62+'TDC Da'!AK62</f>
        <v>780.64199999999983</v>
      </c>
      <c r="AL62" s="81">
        <f>+'MIT Da'!AL62+'SAR Da'!AL62+'URQ Da'!AL62+'ROC Da'!AL62+'SM Da'!AL62+'BN Da'!AL62+'BS Da'!AL62+'TDC Da'!AL62</f>
        <v>9</v>
      </c>
      <c r="AM62" s="81">
        <f>+'MIT Da'!AM62+'SAR Da'!AM62+'URQ Da'!AM62+'ROC Da'!AM62+'SM Da'!AM62+'BN Da'!AM62+'BS Da'!AM62+'TDC Da'!AM62</f>
        <v>57</v>
      </c>
      <c r="AN62" s="81">
        <f>+'MIT Da'!AN62+'SAR Da'!AN62+'URQ Da'!AN62+'ROC Da'!AN62+'SM Da'!AN62+'BN Da'!AN62+'BS Da'!AN62+'TDC Da'!AN62</f>
        <v>82</v>
      </c>
      <c r="AO62" s="81">
        <f>+'MIT Da'!AO62+'SAR Da'!AO62+'URQ Da'!AO62+'ROC Da'!AO62+'SM Da'!AO62+'BN Da'!AO62+'BS Da'!AO62+'TDC Da'!AO62</f>
        <v>148</v>
      </c>
      <c r="AP62" s="81">
        <f>+'MIT Da'!AP62+'SAR Da'!AP62+'URQ Da'!AP62+'ROC Da'!AP62+'SM Da'!AP62+'BN Da'!AP62+'BS Da'!AP62+'TDC Da'!AP62</f>
        <v>596</v>
      </c>
      <c r="AQ62" s="81">
        <f>+'MIT Da'!AQ62+'SAR Da'!AQ62+'URQ Da'!AQ62+'ROC Da'!AQ62+'SM Da'!AQ62+'BN Da'!AQ62+'BS Da'!AQ62+'TDC Da'!AQ62</f>
        <v>341</v>
      </c>
      <c r="AR62" s="81">
        <f>+'MIT Da'!AR62+'SAR Da'!AR62+'URQ Da'!AR62+'ROC Da'!AR62+'SM Da'!AR62+'BN Da'!AR62+'BS Da'!AR62+'TDC Da'!AR62</f>
        <v>39</v>
      </c>
      <c r="AS62" s="81">
        <f>+SUM(RED_InfraMR[[#This Row],[B.02.1 - Parque de Coches Eléctricos Motrices]:[B.02.3 - Parque de Coches Eléctricos Motrices Tipo R]])</f>
        <v>976</v>
      </c>
      <c r="AT62" s="81">
        <f>+'MIT Da'!AT62+'SAR Da'!AT62+'URQ Da'!AT62+'ROC Da'!AT62+'SM Da'!AT62+'BN Da'!AT62+'BS Da'!AT62+'TDC Da'!AT62</f>
        <v>0</v>
      </c>
      <c r="AU62" s="81">
        <f>+'MIT Da'!AU62+'SAR Da'!AU62+'URQ Da'!AU62+'ROC Da'!AU62+'SM Da'!AU62+'BN Da'!AU62+'BS Da'!AU62+'TDC Da'!AU62</f>
        <v>6</v>
      </c>
      <c r="AV62" s="81">
        <f>+'MIT Da'!AV62+'SAR Da'!AV62+'URQ Da'!AV62+'ROC Da'!AV62+'SM Da'!AV62+'BN Da'!AV62+'BS Da'!AV62+'TDC Da'!AV62</f>
        <v>10</v>
      </c>
      <c r="AW62" s="81">
        <f>+SUM(RED_InfraMR[[#This Row],[B.03.1 - Parque de Coches Motores Motrices Remolcados]:[B.03.3 - Parque de Coches Motores Motrices Cabina]])</f>
        <v>16</v>
      </c>
      <c r="AX62" s="81">
        <f>+'MIT Da'!AX62+'SAR Da'!AX62+'URQ Da'!AX62+'ROC Da'!AX62+'SM Da'!AX62+'BN Da'!AX62+'BS Da'!AX62+'TDC Da'!AX62</f>
        <v>428</v>
      </c>
      <c r="AY62" s="81">
        <f>+'MIT Da'!AY62+'SAR Da'!AY62+'URQ Da'!AY62+'ROC Da'!AY62+'SM Da'!AY62+'BN Da'!AY62+'BS Da'!AY62+'TDC Da'!AY62</f>
        <v>165</v>
      </c>
      <c r="AZ62" s="81">
        <f>+'MIT Da'!AZ62+'SAR Da'!AZ62+'URQ Da'!AZ62+'ROC Da'!AZ62+'SM Da'!AZ62+'BN Da'!AZ62+'BS Da'!AZ62+'TDC Da'!AZ62</f>
        <v>15</v>
      </c>
      <c r="BA62" s="81">
        <f>+'MIT Da'!BA62+'SAR Da'!BA62+'URQ Da'!BA62+'ROC Da'!BA62+'SM Da'!BA62+'BN Da'!BA62+'BS Da'!BA62+'TDC Da'!BA62</f>
        <v>150</v>
      </c>
      <c r="BB62" s="81">
        <f>+'MIT Da'!BB62+'SAR Da'!BB62+'URQ Da'!BB62+'ROC Da'!BB62+'SM Da'!BB62+'BN Da'!BB62+'BS Da'!BB62+'TDC Da'!BB62</f>
        <v>0</v>
      </c>
      <c r="BC62" s="81">
        <f>+SUM(RED_InfraMR[[#This Row],[B.04.1 - Parque de Coches Remolcados Clase Unica]:[B.04.5 - Parque de Coches Remolcados para Servicios Especiales (Cartoneros)]])</f>
        <v>758</v>
      </c>
      <c r="BD62" s="81">
        <f>+'MIT Da'!BD62+'SAR Da'!BD62+'URQ Da'!BD62+'ROC Da'!BD62+'SM Da'!BD62+'BN Da'!BD62+'BS Da'!BD62+'TDC Da'!BD62</f>
        <v>13</v>
      </c>
      <c r="BE62" s="81">
        <f>+'MIT Da'!BE62+'SAR Da'!BE62+'URQ Da'!BE62+'ROC Da'!BE62+'SM Da'!BE62+'BN Da'!BE62+'BS Da'!BE62+'TDC Da'!BE62</f>
        <v>94</v>
      </c>
      <c r="BF62" s="16"/>
    </row>
    <row r="63" spans="1:58">
      <c r="A63" s="1">
        <v>1998</v>
      </c>
      <c r="B63" s="1" t="s">
        <v>116</v>
      </c>
      <c r="C63" s="12">
        <f>+'MIT Da'!C63+'SAR Da'!C63+'URQ Da'!C63+'ROC Da'!C63+'SM Da'!C63+'BN Da'!C63+'BS Da'!C63+'TDC Da'!C63</f>
        <v>147.21299999999999</v>
      </c>
      <c r="D63" s="12">
        <f>+'MIT Da'!D63+'SAR Da'!D63+'URQ Da'!D63+'ROC Da'!D63+'SM Da'!D63+'BN Da'!D63+'BS Da'!D63+'TDC Da'!D63</f>
        <v>444.30600000000004</v>
      </c>
      <c r="E63" s="12">
        <f>+'MIT Da'!E63+'SAR Da'!E63+'URQ Da'!E63+'ROC Da'!E63+'SM Da'!E63+'BN Da'!E63+'BS Da'!E63+'TDC Da'!E63</f>
        <v>0</v>
      </c>
      <c r="F63" s="12">
        <f>+'MIT Da'!F63+'SAR Da'!F63+'URQ Da'!F63+'ROC Da'!F63+'SM Da'!F63+'BN Da'!F63+'BS Da'!F63+'TDC Da'!F63</f>
        <v>176.17364000000001</v>
      </c>
      <c r="G63" s="12">
        <f>+'MIT Da'!G63+'SAR Da'!G63+'URQ Da'!G63+'ROC Da'!G63+'SM Da'!G63+'BN Da'!G63+'BS Da'!G63+'TDC Da'!G63</f>
        <v>767.69263999999998</v>
      </c>
      <c r="H63" s="12">
        <f>+'MIT Da'!H63+'SAR Da'!H63+'URQ Da'!H63+'ROC Da'!H63+'SM Da'!H63+'BN Da'!H63+'BS Da'!H63+'TDC Da'!H63</f>
        <v>767.69263999999998</v>
      </c>
      <c r="I63" s="12">
        <f>+'MIT Da'!I63+'SAR Da'!I63+'URQ Da'!I63+'ROC Da'!I63+'SM Da'!I63+'BN Da'!I63+'BS Da'!I63+'TDC Da'!I63</f>
        <v>972.2581100000001</v>
      </c>
      <c r="J63" s="12">
        <f>+'MIT Da'!J63+'SAR Da'!J63+'URQ Da'!J63+'ROC Da'!J63+'SM Da'!J63+'BN Da'!J63+'BS Da'!J63+'TDC Da'!J63</f>
        <v>1060.415</v>
      </c>
      <c r="K63" s="12">
        <f>+'MIT Da'!K63+'SAR Da'!K63+'URQ Da'!K63+'ROC Da'!K63+'SM Da'!K63+'BN Da'!K63+'BS Da'!K63+'TDC Da'!K63</f>
        <v>54.516999999999996</v>
      </c>
      <c r="L63" s="12">
        <f>+'MIT Da'!L63+'SAR Da'!L63+'URQ Da'!L63+'ROC Da'!L63+'SM Da'!L63+'BN Da'!L63+'BS Da'!L63+'TDC Da'!L63</f>
        <v>379.49300000000005</v>
      </c>
      <c r="M63" s="12">
        <f>+'MIT Da'!M63+'SAR Da'!M63+'URQ Da'!M63+'ROC Da'!M63+'SM Da'!M63+'BN Da'!M63+'BS Da'!M63+'TDC Da'!M63</f>
        <v>21.314999999999998</v>
      </c>
      <c r="N63" s="12">
        <f>+'MIT Da'!N63+'SAR Da'!N63+'URQ Da'!N63+'ROC Da'!N63+'SM Da'!N63+'BN Da'!N63+'BS Da'!N63+'TDC Da'!N63</f>
        <v>1439.9079999999999</v>
      </c>
      <c r="O63" s="12">
        <f>+'MIT Da'!O63+'SAR Da'!O63+'URQ Da'!O63+'ROC Da'!O63+'SM Da'!O63+'BN Da'!O63+'BS Da'!O63+'TDC Da'!O63</f>
        <v>1439.9079999999999</v>
      </c>
      <c r="P63" s="81">
        <f>+'MIT Da'!P63+'SAR Da'!P63+'URQ Da'!P63+'ROC Da'!P63+'SM Da'!P63+'BN Da'!P63+'BS Da'!P63+'TDC Da'!P63</f>
        <v>203</v>
      </c>
      <c r="Q63" s="81">
        <f>+'MIT Da'!Q63+'SAR Da'!Q63+'URQ Da'!Q63+'ROC Da'!Q63+'SM Da'!Q63+'BN Da'!Q63+'BS Da'!Q63+'TDC Da'!Q63</f>
        <v>58</v>
      </c>
      <c r="R63" s="81">
        <f>+'MIT Da'!R63+'SAR Da'!R63+'URQ Da'!R63+'ROC Da'!R63+'SM Da'!R63+'BN Da'!R63+'BS Da'!R63+'TDC Da'!R63</f>
        <v>10</v>
      </c>
      <c r="S63" s="81">
        <f>+'MIT Da'!S63+'SAR Da'!S63+'URQ Da'!S63+'ROC Da'!S63+'SM Da'!S63+'BN Da'!S63+'BS Da'!S63+'TDC Da'!S63</f>
        <v>271</v>
      </c>
      <c r="T63" s="81">
        <f>+'MIT Da'!T63+'SAR Da'!T63+'URQ Da'!T63+'ROC Da'!T63+'SM Da'!T63+'BN Da'!T63+'BS Da'!T63+'TDC Da'!T63</f>
        <v>136</v>
      </c>
      <c r="U63" s="81">
        <f>+'MIT Da'!U63+'SAR Da'!U63+'URQ Da'!U63+'ROC Da'!U63+'SM Da'!U63+'BN Da'!U63+'BS Da'!U63+'TDC Da'!U63</f>
        <v>433</v>
      </c>
      <c r="V63" s="81">
        <f>+'MIT Da'!V63+'SAR Da'!V63+'URQ Da'!V63+'ROC Da'!V63+'SM Da'!V63+'BN Da'!V63+'BS Da'!V63+'TDC Da'!V63</f>
        <v>11</v>
      </c>
      <c r="W63" s="81">
        <f>+'MIT Da'!W63+'SAR Da'!W63+'URQ Da'!W63+'ROC Da'!W63+'SM Da'!W63+'BN Da'!W63+'BS Da'!W63+'TDC Da'!W63</f>
        <v>112</v>
      </c>
      <c r="X63" s="81">
        <f>+'MIT Da'!X63+'SAR Da'!X63+'URQ Da'!X63+'ROC Da'!X63+'SM Da'!X63+'BN Da'!X63+'BS Da'!X63+'TDC Da'!X63</f>
        <v>4</v>
      </c>
      <c r="Y63" s="81">
        <f>+'MIT Da'!Y63+'SAR Da'!Y63+'URQ Da'!Y63+'ROC Da'!Y63+'SM Da'!Y63+'BN Da'!Y63+'BS Da'!Y63+'TDC Da'!Y63</f>
        <v>696</v>
      </c>
      <c r="Z63" s="81">
        <f>+'MIT Da'!Z63+'SAR Da'!Z63+'URQ Da'!Z63+'ROC Da'!Z63+'SM Da'!Z63+'BN Da'!Z63+'BS Da'!Z63+'TDC Da'!Z63</f>
        <v>154</v>
      </c>
      <c r="AA63" s="81">
        <f>+'MIT Da'!AA63+'SAR Da'!AA63+'URQ Da'!AA63+'ROC Da'!AA63+'SM Da'!AA63+'BN Da'!AA63+'BS Da'!AA63+'TDC Da'!AA63</f>
        <v>100</v>
      </c>
      <c r="AB63" s="81">
        <f>+'MIT Da'!AB63+'SAR Da'!AB63+'URQ Da'!AB63+'ROC Da'!AB63+'SM Da'!AB63+'BN Da'!AB63+'BS Da'!AB63+'TDC Da'!AB63</f>
        <v>696</v>
      </c>
      <c r="AC63" s="81">
        <f>+'MIT Da'!AC63+'SAR Da'!AC63+'URQ Da'!AC63+'ROC Da'!AC63+'SM Da'!AC63+'BN Da'!AC63+'BS Da'!AC63+'TDC Da'!AC63</f>
        <v>950</v>
      </c>
      <c r="AD63" s="81">
        <f>+'MIT Da'!AD63+'SAR Da'!AD63+'URQ Da'!AD63+'ROC Da'!AD63+'SM Da'!AD63+'BN Da'!AD63+'BS Da'!AD63+'TDC Da'!AD63</f>
        <v>54</v>
      </c>
      <c r="AE63" s="81">
        <f>+'MIT Da'!AE63+'SAR Da'!AE63+'URQ Da'!AE63+'ROC Da'!AE63+'SM Da'!AE63+'BN Da'!AE63+'BS Da'!AE63+'TDC Da'!AE63</f>
        <v>96</v>
      </c>
      <c r="AF63" s="81">
        <f>+'MIT Da'!AF63+'SAR Da'!AF63+'URQ Da'!AF63+'ROC Da'!AF63+'SM Da'!AF63+'BN Da'!AF63+'BS Da'!AF63+'TDC Da'!AF63</f>
        <v>417</v>
      </c>
      <c r="AG63" s="81">
        <f>+'MIT Da'!AG63+'SAR Da'!AG63+'URQ Da'!AG63+'ROC Da'!AG63+'SM Da'!AG63+'BN Da'!AG63+'BS Da'!AG63+'TDC Da'!AG63</f>
        <v>567</v>
      </c>
      <c r="AH63" s="12">
        <f>+'MIT Da'!AH63+'SAR Da'!AH63+'URQ Da'!AH63+'ROC Da'!AH63+'SM Da'!AH63+'BN Da'!AH63+'BS Da'!AH63+'TDC Da'!AH63</f>
        <v>272.89499999999998</v>
      </c>
      <c r="AI63" s="12">
        <f>+'MIT Da'!AI63+'SAR Da'!AI63+'URQ Da'!AI63+'ROC Da'!AI63+'SM Da'!AI63+'BN Da'!AI63+'BS Da'!AI63+'TDC Da'!AI63</f>
        <v>9.032</v>
      </c>
      <c r="AJ63" s="12">
        <f>+'MIT Da'!AJ63+'SAR Da'!AJ63+'URQ Da'!AJ63+'ROC Da'!AJ63+'SM Da'!AJ63+'BN Da'!AJ63+'BS Da'!AJ63+'TDC Da'!AJ63</f>
        <v>498.71500000000003</v>
      </c>
      <c r="AK63" s="12">
        <f>+'MIT Da'!AK63+'SAR Da'!AK63+'URQ Da'!AK63+'ROC Da'!AK63+'SM Da'!AK63+'BN Da'!AK63+'BS Da'!AK63+'TDC Da'!AK63</f>
        <v>780.64199999999983</v>
      </c>
      <c r="AL63" s="81">
        <f>+'MIT Da'!AL63+'SAR Da'!AL63+'URQ Da'!AL63+'ROC Da'!AL63+'SM Da'!AL63+'BN Da'!AL63+'BS Da'!AL63+'TDC Da'!AL63</f>
        <v>9</v>
      </c>
      <c r="AM63" s="81">
        <f>+'MIT Da'!AM63+'SAR Da'!AM63+'URQ Da'!AM63+'ROC Da'!AM63+'SM Da'!AM63+'BN Da'!AM63+'BS Da'!AM63+'TDC Da'!AM63</f>
        <v>57</v>
      </c>
      <c r="AN63" s="81">
        <f>+'MIT Da'!AN63+'SAR Da'!AN63+'URQ Da'!AN63+'ROC Da'!AN63+'SM Da'!AN63+'BN Da'!AN63+'BS Da'!AN63+'TDC Da'!AN63</f>
        <v>82</v>
      </c>
      <c r="AO63" s="81">
        <f>+'MIT Da'!AO63+'SAR Da'!AO63+'URQ Da'!AO63+'ROC Da'!AO63+'SM Da'!AO63+'BN Da'!AO63+'BS Da'!AO63+'TDC Da'!AO63</f>
        <v>148</v>
      </c>
      <c r="AP63" s="81">
        <f>+'MIT Da'!AP63+'SAR Da'!AP63+'URQ Da'!AP63+'ROC Da'!AP63+'SM Da'!AP63+'BN Da'!AP63+'BS Da'!AP63+'TDC Da'!AP63</f>
        <v>596</v>
      </c>
      <c r="AQ63" s="81">
        <f>+'MIT Da'!AQ63+'SAR Da'!AQ63+'URQ Da'!AQ63+'ROC Da'!AQ63+'SM Da'!AQ63+'BN Da'!AQ63+'BS Da'!AQ63+'TDC Da'!AQ63</f>
        <v>341</v>
      </c>
      <c r="AR63" s="81">
        <f>+'MIT Da'!AR63+'SAR Da'!AR63+'URQ Da'!AR63+'ROC Da'!AR63+'SM Da'!AR63+'BN Da'!AR63+'BS Da'!AR63+'TDC Da'!AR63</f>
        <v>39</v>
      </c>
      <c r="AS63" s="81">
        <f>+SUM(RED_InfraMR[[#This Row],[B.02.1 - Parque de Coches Eléctricos Motrices]:[B.02.3 - Parque de Coches Eléctricos Motrices Tipo R]])</f>
        <v>976</v>
      </c>
      <c r="AT63" s="81">
        <f>+'MIT Da'!AT63+'SAR Da'!AT63+'URQ Da'!AT63+'ROC Da'!AT63+'SM Da'!AT63+'BN Da'!AT63+'BS Da'!AT63+'TDC Da'!AT63</f>
        <v>0</v>
      </c>
      <c r="AU63" s="81">
        <f>+'MIT Da'!AU63+'SAR Da'!AU63+'URQ Da'!AU63+'ROC Da'!AU63+'SM Da'!AU63+'BN Da'!AU63+'BS Da'!AU63+'TDC Da'!AU63</f>
        <v>6</v>
      </c>
      <c r="AV63" s="81">
        <f>+'MIT Da'!AV63+'SAR Da'!AV63+'URQ Da'!AV63+'ROC Da'!AV63+'SM Da'!AV63+'BN Da'!AV63+'BS Da'!AV63+'TDC Da'!AV63</f>
        <v>10</v>
      </c>
      <c r="AW63" s="81">
        <f>+SUM(RED_InfraMR[[#This Row],[B.03.1 - Parque de Coches Motores Motrices Remolcados]:[B.03.3 - Parque de Coches Motores Motrices Cabina]])</f>
        <v>16</v>
      </c>
      <c r="AX63" s="81">
        <f>+'MIT Da'!AX63+'SAR Da'!AX63+'URQ Da'!AX63+'ROC Da'!AX63+'SM Da'!AX63+'BN Da'!AX63+'BS Da'!AX63+'TDC Da'!AX63</f>
        <v>428</v>
      </c>
      <c r="AY63" s="81">
        <f>+'MIT Da'!AY63+'SAR Da'!AY63+'URQ Da'!AY63+'ROC Da'!AY63+'SM Da'!AY63+'BN Da'!AY63+'BS Da'!AY63+'TDC Da'!AY63</f>
        <v>165</v>
      </c>
      <c r="AZ63" s="81">
        <f>+'MIT Da'!AZ63+'SAR Da'!AZ63+'URQ Da'!AZ63+'ROC Da'!AZ63+'SM Da'!AZ63+'BN Da'!AZ63+'BS Da'!AZ63+'TDC Da'!AZ63</f>
        <v>15</v>
      </c>
      <c r="BA63" s="81">
        <f>+'MIT Da'!BA63+'SAR Da'!BA63+'URQ Da'!BA63+'ROC Da'!BA63+'SM Da'!BA63+'BN Da'!BA63+'BS Da'!BA63+'TDC Da'!BA63</f>
        <v>150</v>
      </c>
      <c r="BB63" s="81">
        <f>+'MIT Da'!BB63+'SAR Da'!BB63+'URQ Da'!BB63+'ROC Da'!BB63+'SM Da'!BB63+'BN Da'!BB63+'BS Da'!BB63+'TDC Da'!BB63</f>
        <v>0</v>
      </c>
      <c r="BC63" s="81">
        <f>+SUM(RED_InfraMR[[#This Row],[B.04.1 - Parque de Coches Remolcados Clase Unica]:[B.04.5 - Parque de Coches Remolcados para Servicios Especiales (Cartoneros)]])</f>
        <v>758</v>
      </c>
      <c r="BD63" s="81">
        <f>+'MIT Da'!BD63+'SAR Da'!BD63+'URQ Da'!BD63+'ROC Da'!BD63+'SM Da'!BD63+'BN Da'!BD63+'BS Da'!BD63+'TDC Da'!BD63</f>
        <v>13</v>
      </c>
      <c r="BE63" s="81">
        <f>+'MIT Da'!BE63+'SAR Da'!BE63+'URQ Da'!BE63+'ROC Da'!BE63+'SM Da'!BE63+'BN Da'!BE63+'BS Da'!BE63+'TDC Da'!BE63</f>
        <v>94</v>
      </c>
      <c r="BF63" s="16"/>
    </row>
    <row r="64" spans="1:58">
      <c r="A64" s="1">
        <v>1998</v>
      </c>
      <c r="B64" s="1" t="s">
        <v>117</v>
      </c>
      <c r="C64" s="12">
        <f>+'MIT Da'!C64+'SAR Da'!C64+'URQ Da'!C64+'ROC Da'!C64+'SM Da'!C64+'BN Da'!C64+'BS Da'!C64+'TDC Da'!C64</f>
        <v>147.21299999999999</v>
      </c>
      <c r="D64" s="12">
        <f>+'MIT Da'!D64+'SAR Da'!D64+'URQ Da'!D64+'ROC Da'!D64+'SM Da'!D64+'BN Da'!D64+'BS Da'!D64+'TDC Da'!D64</f>
        <v>444.30600000000004</v>
      </c>
      <c r="E64" s="12">
        <f>+'MIT Da'!E64+'SAR Da'!E64+'URQ Da'!E64+'ROC Da'!E64+'SM Da'!E64+'BN Da'!E64+'BS Da'!E64+'TDC Da'!E64</f>
        <v>0</v>
      </c>
      <c r="F64" s="12">
        <f>+'MIT Da'!F64+'SAR Da'!F64+'URQ Da'!F64+'ROC Da'!F64+'SM Da'!F64+'BN Da'!F64+'BS Da'!F64+'TDC Da'!F64</f>
        <v>176.17364000000001</v>
      </c>
      <c r="G64" s="12">
        <f>+'MIT Da'!G64+'SAR Da'!G64+'URQ Da'!G64+'ROC Da'!G64+'SM Da'!G64+'BN Da'!G64+'BS Da'!G64+'TDC Da'!G64</f>
        <v>767.69263999999998</v>
      </c>
      <c r="H64" s="12">
        <f>+'MIT Da'!H64+'SAR Da'!H64+'URQ Da'!H64+'ROC Da'!H64+'SM Da'!H64+'BN Da'!H64+'BS Da'!H64+'TDC Da'!H64</f>
        <v>767.69263999999998</v>
      </c>
      <c r="I64" s="12">
        <f>+'MIT Da'!I64+'SAR Da'!I64+'URQ Da'!I64+'ROC Da'!I64+'SM Da'!I64+'BN Da'!I64+'BS Da'!I64+'TDC Da'!I64</f>
        <v>972.2581100000001</v>
      </c>
      <c r="J64" s="12">
        <f>+'MIT Da'!J64+'SAR Da'!J64+'URQ Da'!J64+'ROC Da'!J64+'SM Da'!J64+'BN Da'!J64+'BS Da'!J64+'TDC Da'!J64</f>
        <v>1060.415</v>
      </c>
      <c r="K64" s="12">
        <f>+'MIT Da'!K64+'SAR Da'!K64+'URQ Da'!K64+'ROC Da'!K64+'SM Da'!K64+'BN Da'!K64+'BS Da'!K64+'TDC Da'!K64</f>
        <v>54.516999999999996</v>
      </c>
      <c r="L64" s="12">
        <f>+'MIT Da'!L64+'SAR Da'!L64+'URQ Da'!L64+'ROC Da'!L64+'SM Da'!L64+'BN Da'!L64+'BS Da'!L64+'TDC Da'!L64</f>
        <v>379.49300000000005</v>
      </c>
      <c r="M64" s="12">
        <f>+'MIT Da'!M64+'SAR Da'!M64+'URQ Da'!M64+'ROC Da'!M64+'SM Da'!M64+'BN Da'!M64+'BS Da'!M64+'TDC Da'!M64</f>
        <v>21.314999999999998</v>
      </c>
      <c r="N64" s="12">
        <f>+'MIT Da'!N64+'SAR Da'!N64+'URQ Da'!N64+'ROC Da'!N64+'SM Da'!N64+'BN Da'!N64+'BS Da'!N64+'TDC Da'!N64</f>
        <v>1439.9079999999999</v>
      </c>
      <c r="O64" s="12">
        <f>+'MIT Da'!O64+'SAR Da'!O64+'URQ Da'!O64+'ROC Da'!O64+'SM Da'!O64+'BN Da'!O64+'BS Da'!O64+'TDC Da'!O64</f>
        <v>1439.9079999999999</v>
      </c>
      <c r="P64" s="81">
        <f>+'MIT Da'!P64+'SAR Da'!P64+'URQ Da'!P64+'ROC Da'!P64+'SM Da'!P64+'BN Da'!P64+'BS Da'!P64+'TDC Da'!P64</f>
        <v>203</v>
      </c>
      <c r="Q64" s="81">
        <f>+'MIT Da'!Q64+'SAR Da'!Q64+'URQ Da'!Q64+'ROC Da'!Q64+'SM Da'!Q64+'BN Da'!Q64+'BS Da'!Q64+'TDC Da'!Q64</f>
        <v>58</v>
      </c>
      <c r="R64" s="81">
        <f>+'MIT Da'!R64+'SAR Da'!R64+'URQ Da'!R64+'ROC Da'!R64+'SM Da'!R64+'BN Da'!R64+'BS Da'!R64+'TDC Da'!R64</f>
        <v>10</v>
      </c>
      <c r="S64" s="81">
        <f>+'MIT Da'!S64+'SAR Da'!S64+'URQ Da'!S64+'ROC Da'!S64+'SM Da'!S64+'BN Da'!S64+'BS Da'!S64+'TDC Da'!S64</f>
        <v>271</v>
      </c>
      <c r="T64" s="81">
        <f>+'MIT Da'!T64+'SAR Da'!T64+'URQ Da'!T64+'ROC Da'!T64+'SM Da'!T64+'BN Da'!T64+'BS Da'!T64+'TDC Da'!T64</f>
        <v>136</v>
      </c>
      <c r="U64" s="81">
        <f>+'MIT Da'!U64+'SAR Da'!U64+'URQ Da'!U64+'ROC Da'!U64+'SM Da'!U64+'BN Da'!U64+'BS Da'!U64+'TDC Da'!U64</f>
        <v>433</v>
      </c>
      <c r="V64" s="81">
        <f>+'MIT Da'!V64+'SAR Da'!V64+'URQ Da'!V64+'ROC Da'!V64+'SM Da'!V64+'BN Da'!V64+'BS Da'!V64+'TDC Da'!V64</f>
        <v>11</v>
      </c>
      <c r="W64" s="81">
        <f>+'MIT Da'!W64+'SAR Da'!W64+'URQ Da'!W64+'ROC Da'!W64+'SM Da'!W64+'BN Da'!W64+'BS Da'!W64+'TDC Da'!W64</f>
        <v>112</v>
      </c>
      <c r="X64" s="81">
        <f>+'MIT Da'!X64+'SAR Da'!X64+'URQ Da'!X64+'ROC Da'!X64+'SM Da'!X64+'BN Da'!X64+'BS Da'!X64+'TDC Da'!X64</f>
        <v>4</v>
      </c>
      <c r="Y64" s="81">
        <f>+'MIT Da'!Y64+'SAR Da'!Y64+'URQ Da'!Y64+'ROC Da'!Y64+'SM Da'!Y64+'BN Da'!Y64+'BS Da'!Y64+'TDC Da'!Y64</f>
        <v>696</v>
      </c>
      <c r="Z64" s="81">
        <f>+'MIT Da'!Z64+'SAR Da'!Z64+'URQ Da'!Z64+'ROC Da'!Z64+'SM Da'!Z64+'BN Da'!Z64+'BS Da'!Z64+'TDC Da'!Z64</f>
        <v>154</v>
      </c>
      <c r="AA64" s="81">
        <f>+'MIT Da'!AA64+'SAR Da'!AA64+'URQ Da'!AA64+'ROC Da'!AA64+'SM Da'!AA64+'BN Da'!AA64+'BS Da'!AA64+'TDC Da'!AA64</f>
        <v>100</v>
      </c>
      <c r="AB64" s="81">
        <f>+'MIT Da'!AB64+'SAR Da'!AB64+'URQ Da'!AB64+'ROC Da'!AB64+'SM Da'!AB64+'BN Da'!AB64+'BS Da'!AB64+'TDC Da'!AB64</f>
        <v>696</v>
      </c>
      <c r="AC64" s="81">
        <f>+'MIT Da'!AC64+'SAR Da'!AC64+'URQ Da'!AC64+'ROC Da'!AC64+'SM Da'!AC64+'BN Da'!AC64+'BS Da'!AC64+'TDC Da'!AC64</f>
        <v>950</v>
      </c>
      <c r="AD64" s="81">
        <f>+'MIT Da'!AD64+'SAR Da'!AD64+'URQ Da'!AD64+'ROC Da'!AD64+'SM Da'!AD64+'BN Da'!AD64+'BS Da'!AD64+'TDC Da'!AD64</f>
        <v>54</v>
      </c>
      <c r="AE64" s="81">
        <f>+'MIT Da'!AE64+'SAR Da'!AE64+'URQ Da'!AE64+'ROC Da'!AE64+'SM Da'!AE64+'BN Da'!AE64+'BS Da'!AE64+'TDC Da'!AE64</f>
        <v>96</v>
      </c>
      <c r="AF64" s="81">
        <f>+'MIT Da'!AF64+'SAR Da'!AF64+'URQ Da'!AF64+'ROC Da'!AF64+'SM Da'!AF64+'BN Da'!AF64+'BS Da'!AF64+'TDC Da'!AF64</f>
        <v>417</v>
      </c>
      <c r="AG64" s="81">
        <f>+'MIT Da'!AG64+'SAR Da'!AG64+'URQ Da'!AG64+'ROC Da'!AG64+'SM Da'!AG64+'BN Da'!AG64+'BS Da'!AG64+'TDC Da'!AG64</f>
        <v>567</v>
      </c>
      <c r="AH64" s="12">
        <f>+'MIT Da'!AH64+'SAR Da'!AH64+'URQ Da'!AH64+'ROC Da'!AH64+'SM Da'!AH64+'BN Da'!AH64+'BS Da'!AH64+'TDC Da'!AH64</f>
        <v>272.89499999999998</v>
      </c>
      <c r="AI64" s="12">
        <f>+'MIT Da'!AI64+'SAR Da'!AI64+'URQ Da'!AI64+'ROC Da'!AI64+'SM Da'!AI64+'BN Da'!AI64+'BS Da'!AI64+'TDC Da'!AI64</f>
        <v>9.032</v>
      </c>
      <c r="AJ64" s="12">
        <f>+'MIT Da'!AJ64+'SAR Da'!AJ64+'URQ Da'!AJ64+'ROC Da'!AJ64+'SM Da'!AJ64+'BN Da'!AJ64+'BS Da'!AJ64+'TDC Da'!AJ64</f>
        <v>498.71500000000003</v>
      </c>
      <c r="AK64" s="12">
        <f>+'MIT Da'!AK64+'SAR Da'!AK64+'URQ Da'!AK64+'ROC Da'!AK64+'SM Da'!AK64+'BN Da'!AK64+'BS Da'!AK64+'TDC Da'!AK64</f>
        <v>780.64199999999983</v>
      </c>
      <c r="AL64" s="81">
        <f>+'MIT Da'!AL64+'SAR Da'!AL64+'URQ Da'!AL64+'ROC Da'!AL64+'SM Da'!AL64+'BN Da'!AL64+'BS Da'!AL64+'TDC Da'!AL64</f>
        <v>9</v>
      </c>
      <c r="AM64" s="81">
        <f>+'MIT Da'!AM64+'SAR Da'!AM64+'URQ Da'!AM64+'ROC Da'!AM64+'SM Da'!AM64+'BN Da'!AM64+'BS Da'!AM64+'TDC Da'!AM64</f>
        <v>57</v>
      </c>
      <c r="AN64" s="81">
        <f>+'MIT Da'!AN64+'SAR Da'!AN64+'URQ Da'!AN64+'ROC Da'!AN64+'SM Da'!AN64+'BN Da'!AN64+'BS Da'!AN64+'TDC Da'!AN64</f>
        <v>82</v>
      </c>
      <c r="AO64" s="81">
        <f>+'MIT Da'!AO64+'SAR Da'!AO64+'URQ Da'!AO64+'ROC Da'!AO64+'SM Da'!AO64+'BN Da'!AO64+'BS Da'!AO64+'TDC Da'!AO64</f>
        <v>148</v>
      </c>
      <c r="AP64" s="81">
        <f>+'MIT Da'!AP64+'SAR Da'!AP64+'URQ Da'!AP64+'ROC Da'!AP64+'SM Da'!AP64+'BN Da'!AP64+'BS Da'!AP64+'TDC Da'!AP64</f>
        <v>596</v>
      </c>
      <c r="AQ64" s="81">
        <f>+'MIT Da'!AQ64+'SAR Da'!AQ64+'URQ Da'!AQ64+'ROC Da'!AQ64+'SM Da'!AQ64+'BN Da'!AQ64+'BS Da'!AQ64+'TDC Da'!AQ64</f>
        <v>341</v>
      </c>
      <c r="AR64" s="81">
        <f>+'MIT Da'!AR64+'SAR Da'!AR64+'URQ Da'!AR64+'ROC Da'!AR64+'SM Da'!AR64+'BN Da'!AR64+'BS Da'!AR64+'TDC Da'!AR64</f>
        <v>39</v>
      </c>
      <c r="AS64" s="81">
        <f>+SUM(RED_InfraMR[[#This Row],[B.02.1 - Parque de Coches Eléctricos Motrices]:[B.02.3 - Parque de Coches Eléctricos Motrices Tipo R]])</f>
        <v>976</v>
      </c>
      <c r="AT64" s="81">
        <f>+'MIT Da'!AT64+'SAR Da'!AT64+'URQ Da'!AT64+'ROC Da'!AT64+'SM Da'!AT64+'BN Da'!AT64+'BS Da'!AT64+'TDC Da'!AT64</f>
        <v>0</v>
      </c>
      <c r="AU64" s="81">
        <f>+'MIT Da'!AU64+'SAR Da'!AU64+'URQ Da'!AU64+'ROC Da'!AU64+'SM Da'!AU64+'BN Da'!AU64+'BS Da'!AU64+'TDC Da'!AU64</f>
        <v>6</v>
      </c>
      <c r="AV64" s="81">
        <f>+'MIT Da'!AV64+'SAR Da'!AV64+'URQ Da'!AV64+'ROC Da'!AV64+'SM Da'!AV64+'BN Da'!AV64+'BS Da'!AV64+'TDC Da'!AV64</f>
        <v>10</v>
      </c>
      <c r="AW64" s="81">
        <f>+SUM(RED_InfraMR[[#This Row],[B.03.1 - Parque de Coches Motores Motrices Remolcados]:[B.03.3 - Parque de Coches Motores Motrices Cabina]])</f>
        <v>16</v>
      </c>
      <c r="AX64" s="81">
        <f>+'MIT Da'!AX64+'SAR Da'!AX64+'URQ Da'!AX64+'ROC Da'!AX64+'SM Da'!AX64+'BN Da'!AX64+'BS Da'!AX64+'TDC Da'!AX64</f>
        <v>428</v>
      </c>
      <c r="AY64" s="81">
        <f>+'MIT Da'!AY64+'SAR Da'!AY64+'URQ Da'!AY64+'ROC Da'!AY64+'SM Da'!AY64+'BN Da'!AY64+'BS Da'!AY64+'TDC Da'!AY64</f>
        <v>165</v>
      </c>
      <c r="AZ64" s="81">
        <f>+'MIT Da'!AZ64+'SAR Da'!AZ64+'URQ Da'!AZ64+'ROC Da'!AZ64+'SM Da'!AZ64+'BN Da'!AZ64+'BS Da'!AZ64+'TDC Da'!AZ64</f>
        <v>15</v>
      </c>
      <c r="BA64" s="81">
        <f>+'MIT Da'!BA64+'SAR Da'!BA64+'URQ Da'!BA64+'ROC Da'!BA64+'SM Da'!BA64+'BN Da'!BA64+'BS Da'!BA64+'TDC Da'!BA64</f>
        <v>150</v>
      </c>
      <c r="BB64" s="81">
        <f>+'MIT Da'!BB64+'SAR Da'!BB64+'URQ Da'!BB64+'ROC Da'!BB64+'SM Da'!BB64+'BN Da'!BB64+'BS Da'!BB64+'TDC Da'!BB64</f>
        <v>0</v>
      </c>
      <c r="BC64" s="81">
        <f>+SUM(RED_InfraMR[[#This Row],[B.04.1 - Parque de Coches Remolcados Clase Unica]:[B.04.5 - Parque de Coches Remolcados para Servicios Especiales (Cartoneros)]])</f>
        <v>758</v>
      </c>
      <c r="BD64" s="81">
        <f>+'MIT Da'!BD64+'SAR Da'!BD64+'URQ Da'!BD64+'ROC Da'!BD64+'SM Da'!BD64+'BN Da'!BD64+'BS Da'!BD64+'TDC Da'!BD64</f>
        <v>13</v>
      </c>
      <c r="BE64" s="81">
        <f>+'MIT Da'!BE64+'SAR Da'!BE64+'URQ Da'!BE64+'ROC Da'!BE64+'SM Da'!BE64+'BN Da'!BE64+'BS Da'!BE64+'TDC Da'!BE64</f>
        <v>94</v>
      </c>
      <c r="BF64" s="16"/>
    </row>
    <row r="65" spans="1:58">
      <c r="A65" s="1">
        <v>1998</v>
      </c>
      <c r="B65" s="1" t="s">
        <v>118</v>
      </c>
      <c r="C65" s="12">
        <f>+'MIT Da'!C65+'SAR Da'!C65+'URQ Da'!C65+'ROC Da'!C65+'SM Da'!C65+'BN Da'!C65+'BS Da'!C65+'TDC Da'!C65</f>
        <v>147.21299999999999</v>
      </c>
      <c r="D65" s="12">
        <f>+'MIT Da'!D65+'SAR Da'!D65+'URQ Da'!D65+'ROC Da'!D65+'SM Da'!D65+'BN Da'!D65+'BS Da'!D65+'TDC Da'!D65</f>
        <v>444.30600000000004</v>
      </c>
      <c r="E65" s="12">
        <f>+'MIT Da'!E65+'SAR Da'!E65+'URQ Da'!E65+'ROC Da'!E65+'SM Da'!E65+'BN Da'!E65+'BS Da'!E65+'TDC Da'!E65</f>
        <v>0</v>
      </c>
      <c r="F65" s="12">
        <f>+'MIT Da'!F65+'SAR Da'!F65+'URQ Da'!F65+'ROC Da'!F65+'SM Da'!F65+'BN Da'!F65+'BS Da'!F65+'TDC Da'!F65</f>
        <v>176.17364000000001</v>
      </c>
      <c r="G65" s="12">
        <f>+'MIT Da'!G65+'SAR Da'!G65+'URQ Da'!G65+'ROC Da'!G65+'SM Da'!G65+'BN Da'!G65+'BS Da'!G65+'TDC Da'!G65</f>
        <v>767.69263999999998</v>
      </c>
      <c r="H65" s="12">
        <f>+'MIT Da'!H65+'SAR Da'!H65+'URQ Da'!H65+'ROC Da'!H65+'SM Da'!H65+'BN Da'!H65+'BS Da'!H65+'TDC Da'!H65</f>
        <v>767.69263999999998</v>
      </c>
      <c r="I65" s="12">
        <f>+'MIT Da'!I65+'SAR Da'!I65+'URQ Da'!I65+'ROC Da'!I65+'SM Da'!I65+'BN Da'!I65+'BS Da'!I65+'TDC Da'!I65</f>
        <v>972.2581100000001</v>
      </c>
      <c r="J65" s="12">
        <f>+'MIT Da'!J65+'SAR Da'!J65+'URQ Da'!J65+'ROC Da'!J65+'SM Da'!J65+'BN Da'!J65+'BS Da'!J65+'TDC Da'!J65</f>
        <v>1060.415</v>
      </c>
      <c r="K65" s="12">
        <f>+'MIT Da'!K65+'SAR Da'!K65+'URQ Da'!K65+'ROC Da'!K65+'SM Da'!K65+'BN Da'!K65+'BS Da'!K65+'TDC Da'!K65</f>
        <v>54.516999999999996</v>
      </c>
      <c r="L65" s="12">
        <f>+'MIT Da'!L65+'SAR Da'!L65+'URQ Da'!L65+'ROC Da'!L65+'SM Da'!L65+'BN Da'!L65+'BS Da'!L65+'TDC Da'!L65</f>
        <v>379.49300000000005</v>
      </c>
      <c r="M65" s="12">
        <f>+'MIT Da'!M65+'SAR Da'!M65+'URQ Da'!M65+'ROC Da'!M65+'SM Da'!M65+'BN Da'!M65+'BS Da'!M65+'TDC Da'!M65</f>
        <v>21.314999999999998</v>
      </c>
      <c r="N65" s="12">
        <f>+'MIT Da'!N65+'SAR Da'!N65+'URQ Da'!N65+'ROC Da'!N65+'SM Da'!N65+'BN Da'!N65+'BS Da'!N65+'TDC Da'!N65</f>
        <v>1439.9079999999999</v>
      </c>
      <c r="O65" s="12">
        <f>+'MIT Da'!O65+'SAR Da'!O65+'URQ Da'!O65+'ROC Da'!O65+'SM Da'!O65+'BN Da'!O65+'BS Da'!O65+'TDC Da'!O65</f>
        <v>1439.9079999999999</v>
      </c>
      <c r="P65" s="81">
        <f>+'MIT Da'!P65+'SAR Da'!P65+'URQ Da'!P65+'ROC Da'!P65+'SM Da'!P65+'BN Da'!P65+'BS Da'!P65+'TDC Da'!P65</f>
        <v>203</v>
      </c>
      <c r="Q65" s="81">
        <f>+'MIT Da'!Q65+'SAR Da'!Q65+'URQ Da'!Q65+'ROC Da'!Q65+'SM Da'!Q65+'BN Da'!Q65+'BS Da'!Q65+'TDC Da'!Q65</f>
        <v>58</v>
      </c>
      <c r="R65" s="81">
        <f>+'MIT Da'!R65+'SAR Da'!R65+'URQ Da'!R65+'ROC Da'!R65+'SM Da'!R65+'BN Da'!R65+'BS Da'!R65+'TDC Da'!R65</f>
        <v>10</v>
      </c>
      <c r="S65" s="81">
        <f>+'MIT Da'!S65+'SAR Da'!S65+'URQ Da'!S65+'ROC Da'!S65+'SM Da'!S65+'BN Da'!S65+'BS Da'!S65+'TDC Da'!S65</f>
        <v>271</v>
      </c>
      <c r="T65" s="81">
        <f>+'MIT Da'!T65+'SAR Da'!T65+'URQ Da'!T65+'ROC Da'!T65+'SM Da'!T65+'BN Da'!T65+'BS Da'!T65+'TDC Da'!T65</f>
        <v>136</v>
      </c>
      <c r="U65" s="81">
        <f>+'MIT Da'!U65+'SAR Da'!U65+'URQ Da'!U65+'ROC Da'!U65+'SM Da'!U65+'BN Da'!U65+'BS Da'!U65+'TDC Da'!U65</f>
        <v>433</v>
      </c>
      <c r="V65" s="81">
        <f>+'MIT Da'!V65+'SAR Da'!V65+'URQ Da'!V65+'ROC Da'!V65+'SM Da'!V65+'BN Da'!V65+'BS Da'!V65+'TDC Da'!V65</f>
        <v>11</v>
      </c>
      <c r="W65" s="81">
        <f>+'MIT Da'!W65+'SAR Da'!W65+'URQ Da'!W65+'ROC Da'!W65+'SM Da'!W65+'BN Da'!W65+'BS Da'!W65+'TDC Da'!W65</f>
        <v>112</v>
      </c>
      <c r="X65" s="81">
        <f>+'MIT Da'!X65+'SAR Da'!X65+'URQ Da'!X65+'ROC Da'!X65+'SM Da'!X65+'BN Da'!X65+'BS Da'!X65+'TDC Da'!X65</f>
        <v>4</v>
      </c>
      <c r="Y65" s="81">
        <f>+'MIT Da'!Y65+'SAR Da'!Y65+'URQ Da'!Y65+'ROC Da'!Y65+'SM Da'!Y65+'BN Da'!Y65+'BS Da'!Y65+'TDC Da'!Y65</f>
        <v>696</v>
      </c>
      <c r="Z65" s="81">
        <f>+'MIT Da'!Z65+'SAR Da'!Z65+'URQ Da'!Z65+'ROC Da'!Z65+'SM Da'!Z65+'BN Da'!Z65+'BS Da'!Z65+'TDC Da'!Z65</f>
        <v>154</v>
      </c>
      <c r="AA65" s="81">
        <f>+'MIT Da'!AA65+'SAR Da'!AA65+'URQ Da'!AA65+'ROC Da'!AA65+'SM Da'!AA65+'BN Da'!AA65+'BS Da'!AA65+'TDC Da'!AA65</f>
        <v>100</v>
      </c>
      <c r="AB65" s="81">
        <f>+'MIT Da'!AB65+'SAR Da'!AB65+'URQ Da'!AB65+'ROC Da'!AB65+'SM Da'!AB65+'BN Da'!AB65+'BS Da'!AB65+'TDC Da'!AB65</f>
        <v>696</v>
      </c>
      <c r="AC65" s="81">
        <f>+'MIT Da'!AC65+'SAR Da'!AC65+'URQ Da'!AC65+'ROC Da'!AC65+'SM Da'!AC65+'BN Da'!AC65+'BS Da'!AC65+'TDC Da'!AC65</f>
        <v>950</v>
      </c>
      <c r="AD65" s="81">
        <f>+'MIT Da'!AD65+'SAR Da'!AD65+'URQ Da'!AD65+'ROC Da'!AD65+'SM Da'!AD65+'BN Da'!AD65+'BS Da'!AD65+'TDC Da'!AD65</f>
        <v>54</v>
      </c>
      <c r="AE65" s="81">
        <f>+'MIT Da'!AE65+'SAR Da'!AE65+'URQ Da'!AE65+'ROC Da'!AE65+'SM Da'!AE65+'BN Da'!AE65+'BS Da'!AE65+'TDC Da'!AE65</f>
        <v>96</v>
      </c>
      <c r="AF65" s="81">
        <f>+'MIT Da'!AF65+'SAR Da'!AF65+'URQ Da'!AF65+'ROC Da'!AF65+'SM Da'!AF65+'BN Da'!AF65+'BS Da'!AF65+'TDC Da'!AF65</f>
        <v>417</v>
      </c>
      <c r="AG65" s="81">
        <f>+'MIT Da'!AG65+'SAR Da'!AG65+'URQ Da'!AG65+'ROC Da'!AG65+'SM Da'!AG65+'BN Da'!AG65+'BS Da'!AG65+'TDC Da'!AG65</f>
        <v>567</v>
      </c>
      <c r="AH65" s="12">
        <f>+'MIT Da'!AH65+'SAR Da'!AH65+'URQ Da'!AH65+'ROC Da'!AH65+'SM Da'!AH65+'BN Da'!AH65+'BS Da'!AH65+'TDC Da'!AH65</f>
        <v>272.89499999999998</v>
      </c>
      <c r="AI65" s="12">
        <f>+'MIT Da'!AI65+'SAR Da'!AI65+'URQ Da'!AI65+'ROC Da'!AI65+'SM Da'!AI65+'BN Da'!AI65+'BS Da'!AI65+'TDC Da'!AI65</f>
        <v>9.032</v>
      </c>
      <c r="AJ65" s="12">
        <f>+'MIT Da'!AJ65+'SAR Da'!AJ65+'URQ Da'!AJ65+'ROC Da'!AJ65+'SM Da'!AJ65+'BN Da'!AJ65+'BS Da'!AJ65+'TDC Da'!AJ65</f>
        <v>498.71500000000003</v>
      </c>
      <c r="AK65" s="12">
        <f>+'MIT Da'!AK65+'SAR Da'!AK65+'URQ Da'!AK65+'ROC Da'!AK65+'SM Da'!AK65+'BN Da'!AK65+'BS Da'!AK65+'TDC Da'!AK65</f>
        <v>780.64199999999983</v>
      </c>
      <c r="AL65" s="81">
        <f>+'MIT Da'!AL65+'SAR Da'!AL65+'URQ Da'!AL65+'ROC Da'!AL65+'SM Da'!AL65+'BN Da'!AL65+'BS Da'!AL65+'TDC Da'!AL65</f>
        <v>9</v>
      </c>
      <c r="AM65" s="81">
        <f>+'MIT Da'!AM65+'SAR Da'!AM65+'URQ Da'!AM65+'ROC Da'!AM65+'SM Da'!AM65+'BN Da'!AM65+'BS Da'!AM65+'TDC Da'!AM65</f>
        <v>57</v>
      </c>
      <c r="AN65" s="81">
        <f>+'MIT Da'!AN65+'SAR Da'!AN65+'URQ Da'!AN65+'ROC Da'!AN65+'SM Da'!AN65+'BN Da'!AN65+'BS Da'!AN65+'TDC Da'!AN65</f>
        <v>82</v>
      </c>
      <c r="AO65" s="81">
        <f>+'MIT Da'!AO65+'SAR Da'!AO65+'URQ Da'!AO65+'ROC Da'!AO65+'SM Da'!AO65+'BN Da'!AO65+'BS Da'!AO65+'TDC Da'!AO65</f>
        <v>148</v>
      </c>
      <c r="AP65" s="81">
        <f>+'MIT Da'!AP65+'SAR Da'!AP65+'URQ Da'!AP65+'ROC Da'!AP65+'SM Da'!AP65+'BN Da'!AP65+'BS Da'!AP65+'TDC Da'!AP65</f>
        <v>596</v>
      </c>
      <c r="AQ65" s="81">
        <f>+'MIT Da'!AQ65+'SAR Da'!AQ65+'URQ Da'!AQ65+'ROC Da'!AQ65+'SM Da'!AQ65+'BN Da'!AQ65+'BS Da'!AQ65+'TDC Da'!AQ65</f>
        <v>341</v>
      </c>
      <c r="AR65" s="81">
        <f>+'MIT Da'!AR65+'SAR Da'!AR65+'URQ Da'!AR65+'ROC Da'!AR65+'SM Da'!AR65+'BN Da'!AR65+'BS Da'!AR65+'TDC Da'!AR65</f>
        <v>39</v>
      </c>
      <c r="AS65" s="81">
        <f>+SUM(RED_InfraMR[[#This Row],[B.02.1 - Parque de Coches Eléctricos Motrices]:[B.02.3 - Parque de Coches Eléctricos Motrices Tipo R]])</f>
        <v>976</v>
      </c>
      <c r="AT65" s="81">
        <f>+'MIT Da'!AT65+'SAR Da'!AT65+'URQ Da'!AT65+'ROC Da'!AT65+'SM Da'!AT65+'BN Da'!AT65+'BS Da'!AT65+'TDC Da'!AT65</f>
        <v>0</v>
      </c>
      <c r="AU65" s="81">
        <f>+'MIT Da'!AU65+'SAR Da'!AU65+'URQ Da'!AU65+'ROC Da'!AU65+'SM Da'!AU65+'BN Da'!AU65+'BS Da'!AU65+'TDC Da'!AU65</f>
        <v>6</v>
      </c>
      <c r="AV65" s="81">
        <f>+'MIT Da'!AV65+'SAR Da'!AV65+'URQ Da'!AV65+'ROC Da'!AV65+'SM Da'!AV65+'BN Da'!AV65+'BS Da'!AV65+'TDC Da'!AV65</f>
        <v>10</v>
      </c>
      <c r="AW65" s="81">
        <f>+SUM(RED_InfraMR[[#This Row],[B.03.1 - Parque de Coches Motores Motrices Remolcados]:[B.03.3 - Parque de Coches Motores Motrices Cabina]])</f>
        <v>16</v>
      </c>
      <c r="AX65" s="81">
        <f>+'MIT Da'!AX65+'SAR Da'!AX65+'URQ Da'!AX65+'ROC Da'!AX65+'SM Da'!AX65+'BN Da'!AX65+'BS Da'!AX65+'TDC Da'!AX65</f>
        <v>428</v>
      </c>
      <c r="AY65" s="81">
        <f>+'MIT Da'!AY65+'SAR Da'!AY65+'URQ Da'!AY65+'ROC Da'!AY65+'SM Da'!AY65+'BN Da'!AY65+'BS Da'!AY65+'TDC Da'!AY65</f>
        <v>165</v>
      </c>
      <c r="AZ65" s="81">
        <f>+'MIT Da'!AZ65+'SAR Da'!AZ65+'URQ Da'!AZ65+'ROC Da'!AZ65+'SM Da'!AZ65+'BN Da'!AZ65+'BS Da'!AZ65+'TDC Da'!AZ65</f>
        <v>15</v>
      </c>
      <c r="BA65" s="81">
        <f>+'MIT Da'!BA65+'SAR Da'!BA65+'URQ Da'!BA65+'ROC Da'!BA65+'SM Da'!BA65+'BN Da'!BA65+'BS Da'!BA65+'TDC Da'!BA65</f>
        <v>150</v>
      </c>
      <c r="BB65" s="81">
        <f>+'MIT Da'!BB65+'SAR Da'!BB65+'URQ Da'!BB65+'ROC Da'!BB65+'SM Da'!BB65+'BN Da'!BB65+'BS Da'!BB65+'TDC Da'!BB65</f>
        <v>0</v>
      </c>
      <c r="BC65" s="81">
        <f>+SUM(RED_InfraMR[[#This Row],[B.04.1 - Parque de Coches Remolcados Clase Unica]:[B.04.5 - Parque de Coches Remolcados para Servicios Especiales (Cartoneros)]])</f>
        <v>758</v>
      </c>
      <c r="BD65" s="81">
        <f>+'MIT Da'!BD65+'SAR Da'!BD65+'URQ Da'!BD65+'ROC Da'!BD65+'SM Da'!BD65+'BN Da'!BD65+'BS Da'!BD65+'TDC Da'!BD65</f>
        <v>13</v>
      </c>
      <c r="BE65" s="81">
        <f>+'MIT Da'!BE65+'SAR Da'!BE65+'URQ Da'!BE65+'ROC Da'!BE65+'SM Da'!BE65+'BN Da'!BE65+'BS Da'!BE65+'TDC Da'!BE65</f>
        <v>94</v>
      </c>
      <c r="BF65" s="16"/>
    </row>
    <row r="66" spans="1:58">
      <c r="A66" s="1">
        <v>1998</v>
      </c>
      <c r="B66" s="1" t="s">
        <v>119</v>
      </c>
      <c r="C66" s="12">
        <f>+'MIT Da'!C66+'SAR Da'!C66+'URQ Da'!C66+'ROC Da'!C66+'SM Da'!C66+'BN Da'!C66+'BS Da'!C66+'TDC Da'!C66</f>
        <v>147.21299999999999</v>
      </c>
      <c r="D66" s="12">
        <f>+'MIT Da'!D66+'SAR Da'!D66+'URQ Da'!D66+'ROC Da'!D66+'SM Da'!D66+'BN Da'!D66+'BS Da'!D66+'TDC Da'!D66</f>
        <v>444.30600000000004</v>
      </c>
      <c r="E66" s="12">
        <f>+'MIT Da'!E66+'SAR Da'!E66+'URQ Da'!E66+'ROC Da'!E66+'SM Da'!E66+'BN Da'!E66+'BS Da'!E66+'TDC Da'!E66</f>
        <v>0</v>
      </c>
      <c r="F66" s="12">
        <f>+'MIT Da'!F66+'SAR Da'!F66+'URQ Da'!F66+'ROC Da'!F66+'SM Da'!F66+'BN Da'!F66+'BS Da'!F66+'TDC Da'!F66</f>
        <v>176.17364000000001</v>
      </c>
      <c r="G66" s="12">
        <f>+'MIT Da'!G66+'SAR Da'!G66+'URQ Da'!G66+'ROC Da'!G66+'SM Da'!G66+'BN Da'!G66+'BS Da'!G66+'TDC Da'!G66</f>
        <v>767.69263999999998</v>
      </c>
      <c r="H66" s="12">
        <f>+'MIT Da'!H66+'SAR Da'!H66+'URQ Da'!H66+'ROC Da'!H66+'SM Da'!H66+'BN Da'!H66+'BS Da'!H66+'TDC Da'!H66</f>
        <v>767.69263999999998</v>
      </c>
      <c r="I66" s="12">
        <f>+'MIT Da'!I66+'SAR Da'!I66+'URQ Da'!I66+'ROC Da'!I66+'SM Da'!I66+'BN Da'!I66+'BS Da'!I66+'TDC Da'!I66</f>
        <v>972.2581100000001</v>
      </c>
      <c r="J66" s="12">
        <f>+'MIT Da'!J66+'SAR Da'!J66+'URQ Da'!J66+'ROC Da'!J66+'SM Da'!J66+'BN Da'!J66+'BS Da'!J66+'TDC Da'!J66</f>
        <v>1060.415</v>
      </c>
      <c r="K66" s="12">
        <f>+'MIT Da'!K66+'SAR Da'!K66+'URQ Da'!K66+'ROC Da'!K66+'SM Da'!K66+'BN Da'!K66+'BS Da'!K66+'TDC Da'!K66</f>
        <v>54.516999999999996</v>
      </c>
      <c r="L66" s="12">
        <f>+'MIT Da'!L66+'SAR Da'!L66+'URQ Da'!L66+'ROC Da'!L66+'SM Da'!L66+'BN Da'!L66+'BS Da'!L66+'TDC Da'!L66</f>
        <v>379.49300000000005</v>
      </c>
      <c r="M66" s="12">
        <f>+'MIT Da'!M66+'SAR Da'!M66+'URQ Da'!M66+'ROC Da'!M66+'SM Da'!M66+'BN Da'!M66+'BS Da'!M66+'TDC Da'!M66</f>
        <v>21.314999999999998</v>
      </c>
      <c r="N66" s="12">
        <f>+'MIT Da'!N66+'SAR Da'!N66+'URQ Da'!N66+'ROC Da'!N66+'SM Da'!N66+'BN Da'!N66+'BS Da'!N66+'TDC Da'!N66</f>
        <v>1439.9079999999999</v>
      </c>
      <c r="O66" s="12">
        <f>+'MIT Da'!O66+'SAR Da'!O66+'URQ Da'!O66+'ROC Da'!O66+'SM Da'!O66+'BN Da'!O66+'BS Da'!O66+'TDC Da'!O66</f>
        <v>1439.9079999999999</v>
      </c>
      <c r="P66" s="81">
        <f>+'MIT Da'!P66+'SAR Da'!P66+'URQ Da'!P66+'ROC Da'!P66+'SM Da'!P66+'BN Da'!P66+'BS Da'!P66+'TDC Da'!P66</f>
        <v>203</v>
      </c>
      <c r="Q66" s="81">
        <f>+'MIT Da'!Q66+'SAR Da'!Q66+'URQ Da'!Q66+'ROC Da'!Q66+'SM Da'!Q66+'BN Da'!Q66+'BS Da'!Q66+'TDC Da'!Q66</f>
        <v>58</v>
      </c>
      <c r="R66" s="81">
        <f>+'MIT Da'!R66+'SAR Da'!R66+'URQ Da'!R66+'ROC Da'!R66+'SM Da'!R66+'BN Da'!R66+'BS Da'!R66+'TDC Da'!R66</f>
        <v>10</v>
      </c>
      <c r="S66" s="81">
        <f>+'MIT Da'!S66+'SAR Da'!S66+'URQ Da'!S66+'ROC Da'!S66+'SM Da'!S66+'BN Da'!S66+'BS Da'!S66+'TDC Da'!S66</f>
        <v>271</v>
      </c>
      <c r="T66" s="81">
        <f>+'MIT Da'!T66+'SAR Da'!T66+'URQ Da'!T66+'ROC Da'!T66+'SM Da'!T66+'BN Da'!T66+'BS Da'!T66+'TDC Da'!T66</f>
        <v>136</v>
      </c>
      <c r="U66" s="81">
        <f>+'MIT Da'!U66+'SAR Da'!U66+'URQ Da'!U66+'ROC Da'!U66+'SM Da'!U66+'BN Da'!U66+'BS Da'!U66+'TDC Da'!U66</f>
        <v>433</v>
      </c>
      <c r="V66" s="81">
        <f>+'MIT Da'!V66+'SAR Da'!V66+'URQ Da'!V66+'ROC Da'!V66+'SM Da'!V66+'BN Da'!V66+'BS Da'!V66+'TDC Da'!V66</f>
        <v>11</v>
      </c>
      <c r="W66" s="81">
        <f>+'MIT Da'!W66+'SAR Da'!W66+'URQ Da'!W66+'ROC Da'!W66+'SM Da'!W66+'BN Da'!W66+'BS Da'!W66+'TDC Da'!W66</f>
        <v>112</v>
      </c>
      <c r="X66" s="81">
        <f>+'MIT Da'!X66+'SAR Da'!X66+'URQ Da'!X66+'ROC Da'!X66+'SM Da'!X66+'BN Da'!X66+'BS Da'!X66+'TDC Da'!X66</f>
        <v>4</v>
      </c>
      <c r="Y66" s="81">
        <f>+'MIT Da'!Y66+'SAR Da'!Y66+'URQ Da'!Y66+'ROC Da'!Y66+'SM Da'!Y66+'BN Da'!Y66+'BS Da'!Y66+'TDC Da'!Y66</f>
        <v>696</v>
      </c>
      <c r="Z66" s="81">
        <f>+'MIT Da'!Z66+'SAR Da'!Z66+'URQ Da'!Z66+'ROC Da'!Z66+'SM Da'!Z66+'BN Da'!Z66+'BS Da'!Z66+'TDC Da'!Z66</f>
        <v>154</v>
      </c>
      <c r="AA66" s="81">
        <f>+'MIT Da'!AA66+'SAR Da'!AA66+'URQ Da'!AA66+'ROC Da'!AA66+'SM Da'!AA66+'BN Da'!AA66+'BS Da'!AA66+'TDC Da'!AA66</f>
        <v>100</v>
      </c>
      <c r="AB66" s="81">
        <f>+'MIT Da'!AB66+'SAR Da'!AB66+'URQ Da'!AB66+'ROC Da'!AB66+'SM Da'!AB66+'BN Da'!AB66+'BS Da'!AB66+'TDC Da'!AB66</f>
        <v>696</v>
      </c>
      <c r="AC66" s="81">
        <f>+'MIT Da'!AC66+'SAR Da'!AC66+'URQ Da'!AC66+'ROC Da'!AC66+'SM Da'!AC66+'BN Da'!AC66+'BS Da'!AC66+'TDC Da'!AC66</f>
        <v>950</v>
      </c>
      <c r="AD66" s="81">
        <f>+'MIT Da'!AD66+'SAR Da'!AD66+'URQ Da'!AD66+'ROC Da'!AD66+'SM Da'!AD66+'BN Da'!AD66+'BS Da'!AD66+'TDC Da'!AD66</f>
        <v>54</v>
      </c>
      <c r="AE66" s="81">
        <f>+'MIT Da'!AE66+'SAR Da'!AE66+'URQ Da'!AE66+'ROC Da'!AE66+'SM Da'!AE66+'BN Da'!AE66+'BS Da'!AE66+'TDC Da'!AE66</f>
        <v>96</v>
      </c>
      <c r="AF66" s="81">
        <f>+'MIT Da'!AF66+'SAR Da'!AF66+'URQ Da'!AF66+'ROC Da'!AF66+'SM Da'!AF66+'BN Da'!AF66+'BS Da'!AF66+'TDC Da'!AF66</f>
        <v>417</v>
      </c>
      <c r="AG66" s="81">
        <f>+'MIT Da'!AG66+'SAR Da'!AG66+'URQ Da'!AG66+'ROC Da'!AG66+'SM Da'!AG66+'BN Da'!AG66+'BS Da'!AG66+'TDC Da'!AG66</f>
        <v>567</v>
      </c>
      <c r="AH66" s="12">
        <f>+'MIT Da'!AH66+'SAR Da'!AH66+'URQ Da'!AH66+'ROC Da'!AH66+'SM Da'!AH66+'BN Da'!AH66+'BS Da'!AH66+'TDC Da'!AH66</f>
        <v>272.89499999999998</v>
      </c>
      <c r="AI66" s="12">
        <f>+'MIT Da'!AI66+'SAR Da'!AI66+'URQ Da'!AI66+'ROC Da'!AI66+'SM Da'!AI66+'BN Da'!AI66+'BS Da'!AI66+'TDC Da'!AI66</f>
        <v>9.032</v>
      </c>
      <c r="AJ66" s="12">
        <f>+'MIT Da'!AJ66+'SAR Da'!AJ66+'URQ Da'!AJ66+'ROC Da'!AJ66+'SM Da'!AJ66+'BN Da'!AJ66+'BS Da'!AJ66+'TDC Da'!AJ66</f>
        <v>498.71500000000003</v>
      </c>
      <c r="AK66" s="12">
        <f>+'MIT Da'!AK66+'SAR Da'!AK66+'URQ Da'!AK66+'ROC Da'!AK66+'SM Da'!AK66+'BN Da'!AK66+'BS Da'!AK66+'TDC Da'!AK66</f>
        <v>780.64199999999983</v>
      </c>
      <c r="AL66" s="81">
        <f>+'MIT Da'!AL66+'SAR Da'!AL66+'URQ Da'!AL66+'ROC Da'!AL66+'SM Da'!AL66+'BN Da'!AL66+'BS Da'!AL66+'TDC Da'!AL66</f>
        <v>9</v>
      </c>
      <c r="AM66" s="81">
        <f>+'MIT Da'!AM66+'SAR Da'!AM66+'URQ Da'!AM66+'ROC Da'!AM66+'SM Da'!AM66+'BN Da'!AM66+'BS Da'!AM66+'TDC Da'!AM66</f>
        <v>57</v>
      </c>
      <c r="AN66" s="81">
        <f>+'MIT Da'!AN66+'SAR Da'!AN66+'URQ Da'!AN66+'ROC Da'!AN66+'SM Da'!AN66+'BN Da'!AN66+'BS Da'!AN66+'TDC Da'!AN66</f>
        <v>82</v>
      </c>
      <c r="AO66" s="81">
        <f>+'MIT Da'!AO66+'SAR Da'!AO66+'URQ Da'!AO66+'ROC Da'!AO66+'SM Da'!AO66+'BN Da'!AO66+'BS Da'!AO66+'TDC Da'!AO66</f>
        <v>148</v>
      </c>
      <c r="AP66" s="81">
        <f>+'MIT Da'!AP66+'SAR Da'!AP66+'URQ Da'!AP66+'ROC Da'!AP66+'SM Da'!AP66+'BN Da'!AP66+'BS Da'!AP66+'TDC Da'!AP66</f>
        <v>596</v>
      </c>
      <c r="AQ66" s="81">
        <f>+'MIT Da'!AQ66+'SAR Da'!AQ66+'URQ Da'!AQ66+'ROC Da'!AQ66+'SM Da'!AQ66+'BN Da'!AQ66+'BS Da'!AQ66+'TDC Da'!AQ66</f>
        <v>341</v>
      </c>
      <c r="AR66" s="81">
        <f>+'MIT Da'!AR66+'SAR Da'!AR66+'URQ Da'!AR66+'ROC Da'!AR66+'SM Da'!AR66+'BN Da'!AR66+'BS Da'!AR66+'TDC Da'!AR66</f>
        <v>39</v>
      </c>
      <c r="AS66" s="81">
        <f>+SUM(RED_InfraMR[[#This Row],[B.02.1 - Parque de Coches Eléctricos Motrices]:[B.02.3 - Parque de Coches Eléctricos Motrices Tipo R]])</f>
        <v>976</v>
      </c>
      <c r="AT66" s="81">
        <f>+'MIT Da'!AT66+'SAR Da'!AT66+'URQ Da'!AT66+'ROC Da'!AT66+'SM Da'!AT66+'BN Da'!AT66+'BS Da'!AT66+'TDC Da'!AT66</f>
        <v>0</v>
      </c>
      <c r="AU66" s="81">
        <f>+'MIT Da'!AU66+'SAR Da'!AU66+'URQ Da'!AU66+'ROC Da'!AU66+'SM Da'!AU66+'BN Da'!AU66+'BS Da'!AU66+'TDC Da'!AU66</f>
        <v>6</v>
      </c>
      <c r="AV66" s="81">
        <f>+'MIT Da'!AV66+'SAR Da'!AV66+'URQ Da'!AV66+'ROC Da'!AV66+'SM Da'!AV66+'BN Da'!AV66+'BS Da'!AV66+'TDC Da'!AV66</f>
        <v>10</v>
      </c>
      <c r="AW66" s="81">
        <f>+SUM(RED_InfraMR[[#This Row],[B.03.1 - Parque de Coches Motores Motrices Remolcados]:[B.03.3 - Parque de Coches Motores Motrices Cabina]])</f>
        <v>16</v>
      </c>
      <c r="AX66" s="81">
        <f>+'MIT Da'!AX66+'SAR Da'!AX66+'URQ Da'!AX66+'ROC Da'!AX66+'SM Da'!AX66+'BN Da'!AX66+'BS Da'!AX66+'TDC Da'!AX66</f>
        <v>428</v>
      </c>
      <c r="AY66" s="81">
        <f>+'MIT Da'!AY66+'SAR Da'!AY66+'URQ Da'!AY66+'ROC Da'!AY66+'SM Da'!AY66+'BN Da'!AY66+'BS Da'!AY66+'TDC Da'!AY66</f>
        <v>165</v>
      </c>
      <c r="AZ66" s="81">
        <f>+'MIT Da'!AZ66+'SAR Da'!AZ66+'URQ Da'!AZ66+'ROC Da'!AZ66+'SM Da'!AZ66+'BN Da'!AZ66+'BS Da'!AZ66+'TDC Da'!AZ66</f>
        <v>15</v>
      </c>
      <c r="BA66" s="81">
        <f>+'MIT Da'!BA66+'SAR Da'!BA66+'URQ Da'!BA66+'ROC Da'!BA66+'SM Da'!BA66+'BN Da'!BA66+'BS Da'!BA66+'TDC Da'!BA66</f>
        <v>150</v>
      </c>
      <c r="BB66" s="81">
        <f>+'MIT Da'!BB66+'SAR Da'!BB66+'URQ Da'!BB66+'ROC Da'!BB66+'SM Da'!BB66+'BN Da'!BB66+'BS Da'!BB66+'TDC Da'!BB66</f>
        <v>0</v>
      </c>
      <c r="BC66" s="81">
        <f>+SUM(RED_InfraMR[[#This Row],[B.04.1 - Parque de Coches Remolcados Clase Unica]:[B.04.5 - Parque de Coches Remolcados para Servicios Especiales (Cartoneros)]])</f>
        <v>758</v>
      </c>
      <c r="BD66" s="81">
        <f>+'MIT Da'!BD66+'SAR Da'!BD66+'URQ Da'!BD66+'ROC Da'!BD66+'SM Da'!BD66+'BN Da'!BD66+'BS Da'!BD66+'TDC Da'!BD66</f>
        <v>13</v>
      </c>
      <c r="BE66" s="81">
        <f>+'MIT Da'!BE66+'SAR Da'!BE66+'URQ Da'!BE66+'ROC Da'!BE66+'SM Da'!BE66+'BN Da'!BE66+'BS Da'!BE66+'TDC Da'!BE66</f>
        <v>94</v>
      </c>
      <c r="BF66" s="16"/>
    </row>
    <row r="67" spans="1:58">
      <c r="A67" s="1">
        <v>1998</v>
      </c>
      <c r="B67" s="1" t="s">
        <v>120</v>
      </c>
      <c r="C67" s="12">
        <f>+'MIT Da'!C67+'SAR Da'!C67+'URQ Da'!C67+'ROC Da'!C67+'SM Da'!C67+'BN Da'!C67+'BS Da'!C67+'TDC Da'!C67</f>
        <v>147.21299999999999</v>
      </c>
      <c r="D67" s="12">
        <f>+'MIT Da'!D67+'SAR Da'!D67+'URQ Da'!D67+'ROC Da'!D67+'SM Da'!D67+'BN Da'!D67+'BS Da'!D67+'TDC Da'!D67</f>
        <v>444.30600000000004</v>
      </c>
      <c r="E67" s="12">
        <f>+'MIT Da'!E67+'SAR Da'!E67+'URQ Da'!E67+'ROC Da'!E67+'SM Da'!E67+'BN Da'!E67+'BS Da'!E67+'TDC Da'!E67</f>
        <v>0</v>
      </c>
      <c r="F67" s="12">
        <f>+'MIT Da'!F67+'SAR Da'!F67+'URQ Da'!F67+'ROC Da'!F67+'SM Da'!F67+'BN Da'!F67+'BS Da'!F67+'TDC Da'!F67</f>
        <v>176.17364000000001</v>
      </c>
      <c r="G67" s="12">
        <f>+'MIT Da'!G67+'SAR Da'!G67+'URQ Da'!G67+'ROC Da'!G67+'SM Da'!G67+'BN Da'!G67+'BS Da'!G67+'TDC Da'!G67</f>
        <v>767.69263999999998</v>
      </c>
      <c r="H67" s="12">
        <f>+'MIT Da'!H67+'SAR Da'!H67+'URQ Da'!H67+'ROC Da'!H67+'SM Da'!H67+'BN Da'!H67+'BS Da'!H67+'TDC Da'!H67</f>
        <v>767.69263999999998</v>
      </c>
      <c r="I67" s="12">
        <f>+'MIT Da'!I67+'SAR Da'!I67+'URQ Da'!I67+'ROC Da'!I67+'SM Da'!I67+'BN Da'!I67+'BS Da'!I67+'TDC Da'!I67</f>
        <v>972.2581100000001</v>
      </c>
      <c r="J67" s="12">
        <f>+'MIT Da'!J67+'SAR Da'!J67+'URQ Da'!J67+'ROC Da'!J67+'SM Da'!J67+'BN Da'!J67+'BS Da'!J67+'TDC Da'!J67</f>
        <v>1060.415</v>
      </c>
      <c r="K67" s="12">
        <f>+'MIT Da'!K67+'SAR Da'!K67+'URQ Da'!K67+'ROC Da'!K67+'SM Da'!K67+'BN Da'!K67+'BS Da'!K67+'TDC Da'!K67</f>
        <v>54.516999999999996</v>
      </c>
      <c r="L67" s="12">
        <f>+'MIT Da'!L67+'SAR Da'!L67+'URQ Da'!L67+'ROC Da'!L67+'SM Da'!L67+'BN Da'!L67+'BS Da'!L67+'TDC Da'!L67</f>
        <v>379.49300000000005</v>
      </c>
      <c r="M67" s="12">
        <f>+'MIT Da'!M67+'SAR Da'!M67+'URQ Da'!M67+'ROC Da'!M67+'SM Da'!M67+'BN Da'!M67+'BS Da'!M67+'TDC Da'!M67</f>
        <v>21.314999999999998</v>
      </c>
      <c r="N67" s="12">
        <f>+'MIT Da'!N67+'SAR Da'!N67+'URQ Da'!N67+'ROC Da'!N67+'SM Da'!N67+'BN Da'!N67+'BS Da'!N67+'TDC Da'!N67</f>
        <v>1439.9079999999999</v>
      </c>
      <c r="O67" s="12">
        <f>+'MIT Da'!O67+'SAR Da'!O67+'URQ Da'!O67+'ROC Da'!O67+'SM Da'!O67+'BN Da'!O67+'BS Da'!O67+'TDC Da'!O67</f>
        <v>1439.9079999999999</v>
      </c>
      <c r="P67" s="81">
        <f>+'MIT Da'!P67+'SAR Da'!P67+'URQ Da'!P67+'ROC Da'!P67+'SM Da'!P67+'BN Da'!P67+'BS Da'!P67+'TDC Da'!P67</f>
        <v>203</v>
      </c>
      <c r="Q67" s="81">
        <f>+'MIT Da'!Q67+'SAR Da'!Q67+'URQ Da'!Q67+'ROC Da'!Q67+'SM Da'!Q67+'BN Da'!Q67+'BS Da'!Q67+'TDC Da'!Q67</f>
        <v>58</v>
      </c>
      <c r="R67" s="81">
        <f>+'MIT Da'!R67+'SAR Da'!R67+'URQ Da'!R67+'ROC Da'!R67+'SM Da'!R67+'BN Da'!R67+'BS Da'!R67+'TDC Da'!R67</f>
        <v>10</v>
      </c>
      <c r="S67" s="81">
        <f>+'MIT Da'!S67+'SAR Da'!S67+'URQ Da'!S67+'ROC Da'!S67+'SM Da'!S67+'BN Da'!S67+'BS Da'!S67+'TDC Da'!S67</f>
        <v>271</v>
      </c>
      <c r="T67" s="81">
        <f>+'MIT Da'!T67+'SAR Da'!T67+'URQ Da'!T67+'ROC Da'!T67+'SM Da'!T67+'BN Da'!T67+'BS Da'!T67+'TDC Da'!T67</f>
        <v>136</v>
      </c>
      <c r="U67" s="81">
        <f>+'MIT Da'!U67+'SAR Da'!U67+'URQ Da'!U67+'ROC Da'!U67+'SM Da'!U67+'BN Da'!U67+'BS Da'!U67+'TDC Da'!U67</f>
        <v>433</v>
      </c>
      <c r="V67" s="81">
        <f>+'MIT Da'!V67+'SAR Da'!V67+'URQ Da'!V67+'ROC Da'!V67+'SM Da'!V67+'BN Da'!V67+'BS Da'!V67+'TDC Da'!V67</f>
        <v>11</v>
      </c>
      <c r="W67" s="81">
        <f>+'MIT Da'!W67+'SAR Da'!W67+'URQ Da'!W67+'ROC Da'!W67+'SM Da'!W67+'BN Da'!W67+'BS Da'!W67+'TDC Da'!W67</f>
        <v>112</v>
      </c>
      <c r="X67" s="81">
        <f>+'MIT Da'!X67+'SAR Da'!X67+'URQ Da'!X67+'ROC Da'!X67+'SM Da'!X67+'BN Da'!X67+'BS Da'!X67+'TDC Da'!X67</f>
        <v>4</v>
      </c>
      <c r="Y67" s="81">
        <f>+'MIT Da'!Y67+'SAR Da'!Y67+'URQ Da'!Y67+'ROC Da'!Y67+'SM Da'!Y67+'BN Da'!Y67+'BS Da'!Y67+'TDC Da'!Y67</f>
        <v>696</v>
      </c>
      <c r="Z67" s="81">
        <f>+'MIT Da'!Z67+'SAR Da'!Z67+'URQ Da'!Z67+'ROC Da'!Z67+'SM Da'!Z67+'BN Da'!Z67+'BS Da'!Z67+'TDC Da'!Z67</f>
        <v>154</v>
      </c>
      <c r="AA67" s="81">
        <f>+'MIT Da'!AA67+'SAR Da'!AA67+'URQ Da'!AA67+'ROC Da'!AA67+'SM Da'!AA67+'BN Da'!AA67+'BS Da'!AA67+'TDC Da'!AA67</f>
        <v>100</v>
      </c>
      <c r="AB67" s="81">
        <f>+'MIT Da'!AB67+'SAR Da'!AB67+'URQ Da'!AB67+'ROC Da'!AB67+'SM Da'!AB67+'BN Da'!AB67+'BS Da'!AB67+'TDC Da'!AB67</f>
        <v>696</v>
      </c>
      <c r="AC67" s="81">
        <f>+'MIT Da'!AC67+'SAR Da'!AC67+'URQ Da'!AC67+'ROC Da'!AC67+'SM Da'!AC67+'BN Da'!AC67+'BS Da'!AC67+'TDC Da'!AC67</f>
        <v>950</v>
      </c>
      <c r="AD67" s="81">
        <f>+'MIT Da'!AD67+'SAR Da'!AD67+'URQ Da'!AD67+'ROC Da'!AD67+'SM Da'!AD67+'BN Da'!AD67+'BS Da'!AD67+'TDC Da'!AD67</f>
        <v>54</v>
      </c>
      <c r="AE67" s="81">
        <f>+'MIT Da'!AE67+'SAR Da'!AE67+'URQ Da'!AE67+'ROC Da'!AE67+'SM Da'!AE67+'BN Da'!AE67+'BS Da'!AE67+'TDC Da'!AE67</f>
        <v>96</v>
      </c>
      <c r="AF67" s="81">
        <f>+'MIT Da'!AF67+'SAR Da'!AF67+'URQ Da'!AF67+'ROC Da'!AF67+'SM Da'!AF67+'BN Da'!AF67+'BS Da'!AF67+'TDC Da'!AF67</f>
        <v>417</v>
      </c>
      <c r="AG67" s="81">
        <f>+'MIT Da'!AG67+'SAR Da'!AG67+'URQ Da'!AG67+'ROC Da'!AG67+'SM Da'!AG67+'BN Da'!AG67+'BS Da'!AG67+'TDC Da'!AG67</f>
        <v>567</v>
      </c>
      <c r="AH67" s="12">
        <f>+'MIT Da'!AH67+'SAR Da'!AH67+'URQ Da'!AH67+'ROC Da'!AH67+'SM Da'!AH67+'BN Da'!AH67+'BS Da'!AH67+'TDC Da'!AH67</f>
        <v>272.89499999999998</v>
      </c>
      <c r="AI67" s="12">
        <f>+'MIT Da'!AI67+'SAR Da'!AI67+'URQ Da'!AI67+'ROC Da'!AI67+'SM Da'!AI67+'BN Da'!AI67+'BS Da'!AI67+'TDC Da'!AI67</f>
        <v>9.032</v>
      </c>
      <c r="AJ67" s="12">
        <f>+'MIT Da'!AJ67+'SAR Da'!AJ67+'URQ Da'!AJ67+'ROC Da'!AJ67+'SM Da'!AJ67+'BN Da'!AJ67+'BS Da'!AJ67+'TDC Da'!AJ67</f>
        <v>498.71500000000003</v>
      </c>
      <c r="AK67" s="12">
        <f>+'MIT Da'!AK67+'SAR Da'!AK67+'URQ Da'!AK67+'ROC Da'!AK67+'SM Da'!AK67+'BN Da'!AK67+'BS Da'!AK67+'TDC Da'!AK67</f>
        <v>780.64199999999983</v>
      </c>
      <c r="AL67" s="81">
        <f>+'MIT Da'!AL67+'SAR Da'!AL67+'URQ Da'!AL67+'ROC Da'!AL67+'SM Da'!AL67+'BN Da'!AL67+'BS Da'!AL67+'TDC Da'!AL67</f>
        <v>9</v>
      </c>
      <c r="AM67" s="81">
        <f>+'MIT Da'!AM67+'SAR Da'!AM67+'URQ Da'!AM67+'ROC Da'!AM67+'SM Da'!AM67+'BN Da'!AM67+'BS Da'!AM67+'TDC Da'!AM67</f>
        <v>57</v>
      </c>
      <c r="AN67" s="81">
        <f>+'MIT Da'!AN67+'SAR Da'!AN67+'URQ Da'!AN67+'ROC Da'!AN67+'SM Da'!AN67+'BN Da'!AN67+'BS Da'!AN67+'TDC Da'!AN67</f>
        <v>82</v>
      </c>
      <c r="AO67" s="81">
        <f>+'MIT Da'!AO67+'SAR Da'!AO67+'URQ Da'!AO67+'ROC Da'!AO67+'SM Da'!AO67+'BN Da'!AO67+'BS Da'!AO67+'TDC Da'!AO67</f>
        <v>148</v>
      </c>
      <c r="AP67" s="81">
        <f>+'MIT Da'!AP67+'SAR Da'!AP67+'URQ Da'!AP67+'ROC Da'!AP67+'SM Da'!AP67+'BN Da'!AP67+'BS Da'!AP67+'TDC Da'!AP67</f>
        <v>596</v>
      </c>
      <c r="AQ67" s="81">
        <f>+'MIT Da'!AQ67+'SAR Da'!AQ67+'URQ Da'!AQ67+'ROC Da'!AQ67+'SM Da'!AQ67+'BN Da'!AQ67+'BS Da'!AQ67+'TDC Da'!AQ67</f>
        <v>341</v>
      </c>
      <c r="AR67" s="81">
        <f>+'MIT Da'!AR67+'SAR Da'!AR67+'URQ Da'!AR67+'ROC Da'!AR67+'SM Da'!AR67+'BN Da'!AR67+'BS Da'!AR67+'TDC Da'!AR67</f>
        <v>39</v>
      </c>
      <c r="AS67" s="81">
        <f>+SUM(RED_InfraMR[[#This Row],[B.02.1 - Parque de Coches Eléctricos Motrices]:[B.02.3 - Parque de Coches Eléctricos Motrices Tipo R]])</f>
        <v>976</v>
      </c>
      <c r="AT67" s="81">
        <f>+'MIT Da'!AT67+'SAR Da'!AT67+'URQ Da'!AT67+'ROC Da'!AT67+'SM Da'!AT67+'BN Da'!AT67+'BS Da'!AT67+'TDC Da'!AT67</f>
        <v>0</v>
      </c>
      <c r="AU67" s="81">
        <f>+'MIT Da'!AU67+'SAR Da'!AU67+'URQ Da'!AU67+'ROC Da'!AU67+'SM Da'!AU67+'BN Da'!AU67+'BS Da'!AU67+'TDC Da'!AU67</f>
        <v>6</v>
      </c>
      <c r="AV67" s="81">
        <f>+'MIT Da'!AV67+'SAR Da'!AV67+'URQ Da'!AV67+'ROC Da'!AV67+'SM Da'!AV67+'BN Da'!AV67+'BS Da'!AV67+'TDC Da'!AV67</f>
        <v>10</v>
      </c>
      <c r="AW67" s="81">
        <f>+SUM(RED_InfraMR[[#This Row],[B.03.1 - Parque de Coches Motores Motrices Remolcados]:[B.03.3 - Parque de Coches Motores Motrices Cabina]])</f>
        <v>16</v>
      </c>
      <c r="AX67" s="81">
        <f>+'MIT Da'!AX67+'SAR Da'!AX67+'URQ Da'!AX67+'ROC Da'!AX67+'SM Da'!AX67+'BN Da'!AX67+'BS Da'!AX67+'TDC Da'!AX67</f>
        <v>428</v>
      </c>
      <c r="AY67" s="81">
        <f>+'MIT Da'!AY67+'SAR Da'!AY67+'URQ Da'!AY67+'ROC Da'!AY67+'SM Da'!AY67+'BN Da'!AY67+'BS Da'!AY67+'TDC Da'!AY67</f>
        <v>165</v>
      </c>
      <c r="AZ67" s="81">
        <f>+'MIT Da'!AZ67+'SAR Da'!AZ67+'URQ Da'!AZ67+'ROC Da'!AZ67+'SM Da'!AZ67+'BN Da'!AZ67+'BS Da'!AZ67+'TDC Da'!AZ67</f>
        <v>15</v>
      </c>
      <c r="BA67" s="81">
        <f>+'MIT Da'!BA67+'SAR Da'!BA67+'URQ Da'!BA67+'ROC Da'!BA67+'SM Da'!BA67+'BN Da'!BA67+'BS Da'!BA67+'TDC Da'!BA67</f>
        <v>150</v>
      </c>
      <c r="BB67" s="81">
        <f>+'MIT Da'!BB67+'SAR Da'!BB67+'URQ Da'!BB67+'ROC Da'!BB67+'SM Da'!BB67+'BN Da'!BB67+'BS Da'!BB67+'TDC Da'!BB67</f>
        <v>0</v>
      </c>
      <c r="BC67" s="81">
        <f>+SUM(RED_InfraMR[[#This Row],[B.04.1 - Parque de Coches Remolcados Clase Unica]:[B.04.5 - Parque de Coches Remolcados para Servicios Especiales (Cartoneros)]])</f>
        <v>758</v>
      </c>
      <c r="BD67" s="81">
        <f>+'MIT Da'!BD67+'SAR Da'!BD67+'URQ Da'!BD67+'ROC Da'!BD67+'SM Da'!BD67+'BN Da'!BD67+'BS Da'!BD67+'TDC Da'!BD67</f>
        <v>13</v>
      </c>
      <c r="BE67" s="81">
        <f>+'MIT Da'!BE67+'SAR Da'!BE67+'URQ Da'!BE67+'ROC Da'!BE67+'SM Da'!BE67+'BN Da'!BE67+'BS Da'!BE67+'TDC Da'!BE67</f>
        <v>94</v>
      </c>
      <c r="BF67" s="16"/>
    </row>
    <row r="68" spans="1:58">
      <c r="A68" s="1">
        <v>1998</v>
      </c>
      <c r="B68" s="1" t="s">
        <v>121</v>
      </c>
      <c r="C68" s="12">
        <f>+'MIT Da'!C68+'SAR Da'!C68+'URQ Da'!C68+'ROC Da'!C68+'SM Da'!C68+'BN Da'!C68+'BS Da'!C68+'TDC Da'!C68</f>
        <v>147.21299999999999</v>
      </c>
      <c r="D68" s="12">
        <f>+'MIT Da'!D68+'SAR Da'!D68+'URQ Da'!D68+'ROC Da'!D68+'SM Da'!D68+'BN Da'!D68+'BS Da'!D68+'TDC Da'!D68</f>
        <v>444.30600000000004</v>
      </c>
      <c r="E68" s="12">
        <f>+'MIT Da'!E68+'SAR Da'!E68+'URQ Da'!E68+'ROC Da'!E68+'SM Da'!E68+'BN Da'!E68+'BS Da'!E68+'TDC Da'!E68</f>
        <v>0</v>
      </c>
      <c r="F68" s="12">
        <f>+'MIT Da'!F68+'SAR Da'!F68+'URQ Da'!F68+'ROC Da'!F68+'SM Da'!F68+'BN Da'!F68+'BS Da'!F68+'TDC Da'!F68</f>
        <v>176.17364000000001</v>
      </c>
      <c r="G68" s="12">
        <f>+'MIT Da'!G68+'SAR Da'!G68+'URQ Da'!G68+'ROC Da'!G68+'SM Da'!G68+'BN Da'!G68+'BS Da'!G68+'TDC Da'!G68</f>
        <v>767.69263999999998</v>
      </c>
      <c r="H68" s="12">
        <f>+'MIT Da'!H68+'SAR Da'!H68+'URQ Da'!H68+'ROC Da'!H68+'SM Da'!H68+'BN Da'!H68+'BS Da'!H68+'TDC Da'!H68</f>
        <v>767.69263999999998</v>
      </c>
      <c r="I68" s="12">
        <f>+'MIT Da'!I68+'SAR Da'!I68+'URQ Da'!I68+'ROC Da'!I68+'SM Da'!I68+'BN Da'!I68+'BS Da'!I68+'TDC Da'!I68</f>
        <v>972.2581100000001</v>
      </c>
      <c r="J68" s="12">
        <f>+'MIT Da'!J68+'SAR Da'!J68+'URQ Da'!J68+'ROC Da'!J68+'SM Da'!J68+'BN Da'!J68+'BS Da'!J68+'TDC Da'!J68</f>
        <v>1060.415</v>
      </c>
      <c r="K68" s="12">
        <f>+'MIT Da'!K68+'SAR Da'!K68+'URQ Da'!K68+'ROC Da'!K68+'SM Da'!K68+'BN Da'!K68+'BS Da'!K68+'TDC Da'!K68</f>
        <v>54.516999999999996</v>
      </c>
      <c r="L68" s="12">
        <f>+'MIT Da'!L68+'SAR Da'!L68+'URQ Da'!L68+'ROC Da'!L68+'SM Da'!L68+'BN Da'!L68+'BS Da'!L68+'TDC Da'!L68</f>
        <v>379.49300000000005</v>
      </c>
      <c r="M68" s="12">
        <f>+'MIT Da'!M68+'SAR Da'!M68+'URQ Da'!M68+'ROC Da'!M68+'SM Da'!M68+'BN Da'!M68+'BS Da'!M68+'TDC Da'!M68</f>
        <v>21.314999999999998</v>
      </c>
      <c r="N68" s="12">
        <f>+'MIT Da'!N68+'SAR Da'!N68+'URQ Da'!N68+'ROC Da'!N68+'SM Da'!N68+'BN Da'!N68+'BS Da'!N68+'TDC Da'!N68</f>
        <v>1439.9079999999999</v>
      </c>
      <c r="O68" s="12">
        <f>+'MIT Da'!O68+'SAR Da'!O68+'URQ Da'!O68+'ROC Da'!O68+'SM Da'!O68+'BN Da'!O68+'BS Da'!O68+'TDC Da'!O68</f>
        <v>1439.9079999999999</v>
      </c>
      <c r="P68" s="81">
        <f>+'MIT Da'!P68+'SAR Da'!P68+'URQ Da'!P68+'ROC Da'!P68+'SM Da'!P68+'BN Da'!P68+'BS Da'!P68+'TDC Da'!P68</f>
        <v>203</v>
      </c>
      <c r="Q68" s="81">
        <f>+'MIT Da'!Q68+'SAR Da'!Q68+'URQ Da'!Q68+'ROC Da'!Q68+'SM Da'!Q68+'BN Da'!Q68+'BS Da'!Q68+'TDC Da'!Q68</f>
        <v>58</v>
      </c>
      <c r="R68" s="81">
        <f>+'MIT Da'!R68+'SAR Da'!R68+'URQ Da'!R68+'ROC Da'!R68+'SM Da'!R68+'BN Da'!R68+'BS Da'!R68+'TDC Da'!R68</f>
        <v>10</v>
      </c>
      <c r="S68" s="81">
        <f>+'MIT Da'!S68+'SAR Da'!S68+'URQ Da'!S68+'ROC Da'!S68+'SM Da'!S68+'BN Da'!S68+'BS Da'!S68+'TDC Da'!S68</f>
        <v>271</v>
      </c>
      <c r="T68" s="81">
        <f>+'MIT Da'!T68+'SAR Da'!T68+'URQ Da'!T68+'ROC Da'!T68+'SM Da'!T68+'BN Da'!T68+'BS Da'!T68+'TDC Da'!T68</f>
        <v>136</v>
      </c>
      <c r="U68" s="81">
        <f>+'MIT Da'!U68+'SAR Da'!U68+'URQ Da'!U68+'ROC Da'!U68+'SM Da'!U68+'BN Da'!U68+'BS Da'!U68+'TDC Da'!U68</f>
        <v>433</v>
      </c>
      <c r="V68" s="81">
        <f>+'MIT Da'!V68+'SAR Da'!V68+'URQ Da'!V68+'ROC Da'!V68+'SM Da'!V68+'BN Da'!V68+'BS Da'!V68+'TDC Da'!V68</f>
        <v>11</v>
      </c>
      <c r="W68" s="81">
        <f>+'MIT Da'!W68+'SAR Da'!W68+'URQ Da'!W68+'ROC Da'!W68+'SM Da'!W68+'BN Da'!W68+'BS Da'!W68+'TDC Da'!W68</f>
        <v>112</v>
      </c>
      <c r="X68" s="81">
        <f>+'MIT Da'!X68+'SAR Da'!X68+'URQ Da'!X68+'ROC Da'!X68+'SM Da'!X68+'BN Da'!X68+'BS Da'!X68+'TDC Da'!X68</f>
        <v>4</v>
      </c>
      <c r="Y68" s="81">
        <f>+'MIT Da'!Y68+'SAR Da'!Y68+'URQ Da'!Y68+'ROC Da'!Y68+'SM Da'!Y68+'BN Da'!Y68+'BS Da'!Y68+'TDC Da'!Y68</f>
        <v>696</v>
      </c>
      <c r="Z68" s="81">
        <f>+'MIT Da'!Z68+'SAR Da'!Z68+'URQ Da'!Z68+'ROC Da'!Z68+'SM Da'!Z68+'BN Da'!Z68+'BS Da'!Z68+'TDC Da'!Z68</f>
        <v>154</v>
      </c>
      <c r="AA68" s="81">
        <f>+'MIT Da'!AA68+'SAR Da'!AA68+'URQ Da'!AA68+'ROC Da'!AA68+'SM Da'!AA68+'BN Da'!AA68+'BS Da'!AA68+'TDC Da'!AA68</f>
        <v>100</v>
      </c>
      <c r="AB68" s="81">
        <f>+'MIT Da'!AB68+'SAR Da'!AB68+'URQ Da'!AB68+'ROC Da'!AB68+'SM Da'!AB68+'BN Da'!AB68+'BS Da'!AB68+'TDC Da'!AB68</f>
        <v>696</v>
      </c>
      <c r="AC68" s="81">
        <f>+'MIT Da'!AC68+'SAR Da'!AC68+'URQ Da'!AC68+'ROC Da'!AC68+'SM Da'!AC68+'BN Da'!AC68+'BS Da'!AC68+'TDC Da'!AC68</f>
        <v>950</v>
      </c>
      <c r="AD68" s="81">
        <f>+'MIT Da'!AD68+'SAR Da'!AD68+'URQ Da'!AD68+'ROC Da'!AD68+'SM Da'!AD68+'BN Da'!AD68+'BS Da'!AD68+'TDC Da'!AD68</f>
        <v>54</v>
      </c>
      <c r="AE68" s="81">
        <f>+'MIT Da'!AE68+'SAR Da'!AE68+'URQ Da'!AE68+'ROC Da'!AE68+'SM Da'!AE68+'BN Da'!AE68+'BS Da'!AE68+'TDC Da'!AE68</f>
        <v>96</v>
      </c>
      <c r="AF68" s="81">
        <f>+'MIT Da'!AF68+'SAR Da'!AF68+'URQ Da'!AF68+'ROC Da'!AF68+'SM Da'!AF68+'BN Da'!AF68+'BS Da'!AF68+'TDC Da'!AF68</f>
        <v>417</v>
      </c>
      <c r="AG68" s="81">
        <f>+'MIT Da'!AG68+'SAR Da'!AG68+'URQ Da'!AG68+'ROC Da'!AG68+'SM Da'!AG68+'BN Da'!AG68+'BS Da'!AG68+'TDC Da'!AG68</f>
        <v>567</v>
      </c>
      <c r="AH68" s="12">
        <f>+'MIT Da'!AH68+'SAR Da'!AH68+'URQ Da'!AH68+'ROC Da'!AH68+'SM Da'!AH68+'BN Da'!AH68+'BS Da'!AH68+'TDC Da'!AH68</f>
        <v>272.89499999999998</v>
      </c>
      <c r="AI68" s="12">
        <f>+'MIT Da'!AI68+'SAR Da'!AI68+'URQ Da'!AI68+'ROC Da'!AI68+'SM Da'!AI68+'BN Da'!AI68+'BS Da'!AI68+'TDC Da'!AI68</f>
        <v>9.032</v>
      </c>
      <c r="AJ68" s="12">
        <f>+'MIT Da'!AJ68+'SAR Da'!AJ68+'URQ Da'!AJ68+'ROC Da'!AJ68+'SM Da'!AJ68+'BN Da'!AJ68+'BS Da'!AJ68+'TDC Da'!AJ68</f>
        <v>498.71500000000003</v>
      </c>
      <c r="AK68" s="12">
        <f>+'MIT Da'!AK68+'SAR Da'!AK68+'URQ Da'!AK68+'ROC Da'!AK68+'SM Da'!AK68+'BN Da'!AK68+'BS Da'!AK68+'TDC Da'!AK68</f>
        <v>780.64199999999983</v>
      </c>
      <c r="AL68" s="81">
        <f>+'MIT Da'!AL68+'SAR Da'!AL68+'URQ Da'!AL68+'ROC Da'!AL68+'SM Da'!AL68+'BN Da'!AL68+'BS Da'!AL68+'TDC Da'!AL68</f>
        <v>9</v>
      </c>
      <c r="AM68" s="81">
        <f>+'MIT Da'!AM68+'SAR Da'!AM68+'URQ Da'!AM68+'ROC Da'!AM68+'SM Da'!AM68+'BN Da'!AM68+'BS Da'!AM68+'TDC Da'!AM68</f>
        <v>57</v>
      </c>
      <c r="AN68" s="81">
        <f>+'MIT Da'!AN68+'SAR Da'!AN68+'URQ Da'!AN68+'ROC Da'!AN68+'SM Da'!AN68+'BN Da'!AN68+'BS Da'!AN68+'TDC Da'!AN68</f>
        <v>82</v>
      </c>
      <c r="AO68" s="81">
        <f>+'MIT Da'!AO68+'SAR Da'!AO68+'URQ Da'!AO68+'ROC Da'!AO68+'SM Da'!AO68+'BN Da'!AO68+'BS Da'!AO68+'TDC Da'!AO68</f>
        <v>148</v>
      </c>
      <c r="AP68" s="81">
        <f>+'MIT Da'!AP68+'SAR Da'!AP68+'URQ Da'!AP68+'ROC Da'!AP68+'SM Da'!AP68+'BN Da'!AP68+'BS Da'!AP68+'TDC Da'!AP68</f>
        <v>596</v>
      </c>
      <c r="AQ68" s="81">
        <f>+'MIT Da'!AQ68+'SAR Da'!AQ68+'URQ Da'!AQ68+'ROC Da'!AQ68+'SM Da'!AQ68+'BN Da'!AQ68+'BS Da'!AQ68+'TDC Da'!AQ68</f>
        <v>341</v>
      </c>
      <c r="AR68" s="81">
        <f>+'MIT Da'!AR68+'SAR Da'!AR68+'URQ Da'!AR68+'ROC Da'!AR68+'SM Da'!AR68+'BN Da'!AR68+'BS Da'!AR68+'TDC Da'!AR68</f>
        <v>39</v>
      </c>
      <c r="AS68" s="81">
        <f>+SUM(RED_InfraMR[[#This Row],[B.02.1 - Parque de Coches Eléctricos Motrices]:[B.02.3 - Parque de Coches Eléctricos Motrices Tipo R]])</f>
        <v>976</v>
      </c>
      <c r="AT68" s="81">
        <f>+'MIT Da'!AT68+'SAR Da'!AT68+'URQ Da'!AT68+'ROC Da'!AT68+'SM Da'!AT68+'BN Da'!AT68+'BS Da'!AT68+'TDC Da'!AT68</f>
        <v>0</v>
      </c>
      <c r="AU68" s="81">
        <f>+'MIT Da'!AU68+'SAR Da'!AU68+'URQ Da'!AU68+'ROC Da'!AU68+'SM Da'!AU68+'BN Da'!AU68+'BS Da'!AU68+'TDC Da'!AU68</f>
        <v>6</v>
      </c>
      <c r="AV68" s="81">
        <f>+'MIT Da'!AV68+'SAR Da'!AV68+'URQ Da'!AV68+'ROC Da'!AV68+'SM Da'!AV68+'BN Da'!AV68+'BS Da'!AV68+'TDC Da'!AV68</f>
        <v>10</v>
      </c>
      <c r="AW68" s="81">
        <f>+SUM(RED_InfraMR[[#This Row],[B.03.1 - Parque de Coches Motores Motrices Remolcados]:[B.03.3 - Parque de Coches Motores Motrices Cabina]])</f>
        <v>16</v>
      </c>
      <c r="AX68" s="81">
        <f>+'MIT Da'!AX68+'SAR Da'!AX68+'URQ Da'!AX68+'ROC Da'!AX68+'SM Da'!AX68+'BN Da'!AX68+'BS Da'!AX68+'TDC Da'!AX68</f>
        <v>428</v>
      </c>
      <c r="AY68" s="81">
        <f>+'MIT Da'!AY68+'SAR Da'!AY68+'URQ Da'!AY68+'ROC Da'!AY68+'SM Da'!AY68+'BN Da'!AY68+'BS Da'!AY68+'TDC Da'!AY68</f>
        <v>165</v>
      </c>
      <c r="AZ68" s="81">
        <f>+'MIT Da'!AZ68+'SAR Da'!AZ68+'URQ Da'!AZ68+'ROC Da'!AZ68+'SM Da'!AZ68+'BN Da'!AZ68+'BS Da'!AZ68+'TDC Da'!AZ68</f>
        <v>15</v>
      </c>
      <c r="BA68" s="81">
        <f>+'MIT Da'!BA68+'SAR Da'!BA68+'URQ Da'!BA68+'ROC Da'!BA68+'SM Da'!BA68+'BN Da'!BA68+'BS Da'!BA68+'TDC Da'!BA68</f>
        <v>150</v>
      </c>
      <c r="BB68" s="81">
        <f>+'MIT Da'!BB68+'SAR Da'!BB68+'URQ Da'!BB68+'ROC Da'!BB68+'SM Da'!BB68+'BN Da'!BB68+'BS Da'!BB68+'TDC Da'!BB68</f>
        <v>0</v>
      </c>
      <c r="BC68" s="81">
        <f>+SUM(RED_InfraMR[[#This Row],[B.04.1 - Parque de Coches Remolcados Clase Unica]:[B.04.5 - Parque de Coches Remolcados para Servicios Especiales (Cartoneros)]])</f>
        <v>758</v>
      </c>
      <c r="BD68" s="81">
        <f>+'MIT Da'!BD68+'SAR Da'!BD68+'URQ Da'!BD68+'ROC Da'!BD68+'SM Da'!BD68+'BN Da'!BD68+'BS Da'!BD68+'TDC Da'!BD68</f>
        <v>13</v>
      </c>
      <c r="BE68" s="81">
        <f>+'MIT Da'!BE68+'SAR Da'!BE68+'URQ Da'!BE68+'ROC Da'!BE68+'SM Da'!BE68+'BN Da'!BE68+'BS Da'!BE68+'TDC Da'!BE68</f>
        <v>94</v>
      </c>
      <c r="BF68" s="16"/>
    </row>
    <row r="69" spans="1:58">
      <c r="A69" s="1">
        <v>1998</v>
      </c>
      <c r="B69" s="1" t="s">
        <v>122</v>
      </c>
      <c r="C69" s="12">
        <f>+'MIT Da'!C69+'SAR Da'!C69+'URQ Da'!C69+'ROC Da'!C69+'SM Da'!C69+'BN Da'!C69+'BS Da'!C69+'TDC Da'!C69</f>
        <v>147.21299999999999</v>
      </c>
      <c r="D69" s="12">
        <f>+'MIT Da'!D69+'SAR Da'!D69+'URQ Da'!D69+'ROC Da'!D69+'SM Da'!D69+'BN Da'!D69+'BS Da'!D69+'TDC Da'!D69</f>
        <v>444.30600000000004</v>
      </c>
      <c r="E69" s="12">
        <f>+'MIT Da'!E69+'SAR Da'!E69+'URQ Da'!E69+'ROC Da'!E69+'SM Da'!E69+'BN Da'!E69+'BS Da'!E69+'TDC Da'!E69</f>
        <v>0</v>
      </c>
      <c r="F69" s="12">
        <f>+'MIT Da'!F69+'SAR Da'!F69+'URQ Da'!F69+'ROC Da'!F69+'SM Da'!F69+'BN Da'!F69+'BS Da'!F69+'TDC Da'!F69</f>
        <v>176.17364000000001</v>
      </c>
      <c r="G69" s="12">
        <f>+'MIT Da'!G69+'SAR Da'!G69+'URQ Da'!G69+'ROC Da'!G69+'SM Da'!G69+'BN Da'!G69+'BS Da'!G69+'TDC Da'!G69</f>
        <v>767.69263999999998</v>
      </c>
      <c r="H69" s="12">
        <f>+'MIT Da'!H69+'SAR Da'!H69+'URQ Da'!H69+'ROC Da'!H69+'SM Da'!H69+'BN Da'!H69+'BS Da'!H69+'TDC Da'!H69</f>
        <v>767.69263999999998</v>
      </c>
      <c r="I69" s="12">
        <f>+'MIT Da'!I69+'SAR Da'!I69+'URQ Da'!I69+'ROC Da'!I69+'SM Da'!I69+'BN Da'!I69+'BS Da'!I69+'TDC Da'!I69</f>
        <v>972.2581100000001</v>
      </c>
      <c r="J69" s="12">
        <f>+'MIT Da'!J69+'SAR Da'!J69+'URQ Da'!J69+'ROC Da'!J69+'SM Da'!J69+'BN Da'!J69+'BS Da'!J69+'TDC Da'!J69</f>
        <v>1060.415</v>
      </c>
      <c r="K69" s="12">
        <f>+'MIT Da'!K69+'SAR Da'!K69+'URQ Da'!K69+'ROC Da'!K69+'SM Da'!K69+'BN Da'!K69+'BS Da'!K69+'TDC Da'!K69</f>
        <v>54.516999999999996</v>
      </c>
      <c r="L69" s="12">
        <f>+'MIT Da'!L69+'SAR Da'!L69+'URQ Da'!L69+'ROC Da'!L69+'SM Da'!L69+'BN Da'!L69+'BS Da'!L69+'TDC Da'!L69</f>
        <v>379.49300000000005</v>
      </c>
      <c r="M69" s="12">
        <f>+'MIT Da'!M69+'SAR Da'!M69+'URQ Da'!M69+'ROC Da'!M69+'SM Da'!M69+'BN Da'!M69+'BS Da'!M69+'TDC Da'!M69</f>
        <v>21.314999999999998</v>
      </c>
      <c r="N69" s="12">
        <f>+'MIT Da'!N69+'SAR Da'!N69+'URQ Da'!N69+'ROC Da'!N69+'SM Da'!N69+'BN Da'!N69+'BS Da'!N69+'TDC Da'!N69</f>
        <v>1439.9079999999999</v>
      </c>
      <c r="O69" s="12">
        <f>+'MIT Da'!O69+'SAR Da'!O69+'URQ Da'!O69+'ROC Da'!O69+'SM Da'!O69+'BN Da'!O69+'BS Da'!O69+'TDC Da'!O69</f>
        <v>1439.9079999999999</v>
      </c>
      <c r="P69" s="81">
        <f>+'MIT Da'!P69+'SAR Da'!P69+'URQ Da'!P69+'ROC Da'!P69+'SM Da'!P69+'BN Da'!P69+'BS Da'!P69+'TDC Da'!P69</f>
        <v>203</v>
      </c>
      <c r="Q69" s="81">
        <f>+'MIT Da'!Q69+'SAR Da'!Q69+'URQ Da'!Q69+'ROC Da'!Q69+'SM Da'!Q69+'BN Da'!Q69+'BS Da'!Q69+'TDC Da'!Q69</f>
        <v>58</v>
      </c>
      <c r="R69" s="81">
        <f>+'MIT Da'!R69+'SAR Da'!R69+'URQ Da'!R69+'ROC Da'!R69+'SM Da'!R69+'BN Da'!R69+'BS Da'!R69+'TDC Da'!R69</f>
        <v>10</v>
      </c>
      <c r="S69" s="81">
        <f>+'MIT Da'!S69+'SAR Da'!S69+'URQ Da'!S69+'ROC Da'!S69+'SM Da'!S69+'BN Da'!S69+'BS Da'!S69+'TDC Da'!S69</f>
        <v>271</v>
      </c>
      <c r="T69" s="81">
        <f>+'MIT Da'!T69+'SAR Da'!T69+'URQ Da'!T69+'ROC Da'!T69+'SM Da'!T69+'BN Da'!T69+'BS Da'!T69+'TDC Da'!T69</f>
        <v>136</v>
      </c>
      <c r="U69" s="81">
        <f>+'MIT Da'!U69+'SAR Da'!U69+'URQ Da'!U69+'ROC Da'!U69+'SM Da'!U69+'BN Da'!U69+'BS Da'!U69+'TDC Da'!U69</f>
        <v>433</v>
      </c>
      <c r="V69" s="81">
        <f>+'MIT Da'!V69+'SAR Da'!V69+'URQ Da'!V69+'ROC Da'!V69+'SM Da'!V69+'BN Da'!V69+'BS Da'!V69+'TDC Da'!V69</f>
        <v>11</v>
      </c>
      <c r="W69" s="81">
        <f>+'MIT Da'!W69+'SAR Da'!W69+'URQ Da'!W69+'ROC Da'!W69+'SM Da'!W69+'BN Da'!W69+'BS Da'!W69+'TDC Da'!W69</f>
        <v>112</v>
      </c>
      <c r="X69" s="81">
        <f>+'MIT Da'!X69+'SAR Da'!X69+'URQ Da'!X69+'ROC Da'!X69+'SM Da'!X69+'BN Da'!X69+'BS Da'!X69+'TDC Da'!X69</f>
        <v>4</v>
      </c>
      <c r="Y69" s="81">
        <f>+'MIT Da'!Y69+'SAR Da'!Y69+'URQ Da'!Y69+'ROC Da'!Y69+'SM Da'!Y69+'BN Da'!Y69+'BS Da'!Y69+'TDC Da'!Y69</f>
        <v>696</v>
      </c>
      <c r="Z69" s="81">
        <f>+'MIT Da'!Z69+'SAR Da'!Z69+'URQ Da'!Z69+'ROC Da'!Z69+'SM Da'!Z69+'BN Da'!Z69+'BS Da'!Z69+'TDC Da'!Z69</f>
        <v>154</v>
      </c>
      <c r="AA69" s="81">
        <f>+'MIT Da'!AA69+'SAR Da'!AA69+'URQ Da'!AA69+'ROC Da'!AA69+'SM Da'!AA69+'BN Da'!AA69+'BS Da'!AA69+'TDC Da'!AA69</f>
        <v>100</v>
      </c>
      <c r="AB69" s="81">
        <f>+'MIT Da'!AB69+'SAR Da'!AB69+'URQ Da'!AB69+'ROC Da'!AB69+'SM Da'!AB69+'BN Da'!AB69+'BS Da'!AB69+'TDC Da'!AB69</f>
        <v>696</v>
      </c>
      <c r="AC69" s="81">
        <f>+'MIT Da'!AC69+'SAR Da'!AC69+'URQ Da'!AC69+'ROC Da'!AC69+'SM Da'!AC69+'BN Da'!AC69+'BS Da'!AC69+'TDC Da'!AC69</f>
        <v>950</v>
      </c>
      <c r="AD69" s="81">
        <f>+'MIT Da'!AD69+'SAR Da'!AD69+'URQ Da'!AD69+'ROC Da'!AD69+'SM Da'!AD69+'BN Da'!AD69+'BS Da'!AD69+'TDC Da'!AD69</f>
        <v>54</v>
      </c>
      <c r="AE69" s="81">
        <f>+'MIT Da'!AE69+'SAR Da'!AE69+'URQ Da'!AE69+'ROC Da'!AE69+'SM Da'!AE69+'BN Da'!AE69+'BS Da'!AE69+'TDC Da'!AE69</f>
        <v>96</v>
      </c>
      <c r="AF69" s="81">
        <f>+'MIT Da'!AF69+'SAR Da'!AF69+'URQ Da'!AF69+'ROC Da'!AF69+'SM Da'!AF69+'BN Da'!AF69+'BS Da'!AF69+'TDC Da'!AF69</f>
        <v>417</v>
      </c>
      <c r="AG69" s="81">
        <f>+'MIT Da'!AG69+'SAR Da'!AG69+'URQ Da'!AG69+'ROC Da'!AG69+'SM Da'!AG69+'BN Da'!AG69+'BS Da'!AG69+'TDC Da'!AG69</f>
        <v>567</v>
      </c>
      <c r="AH69" s="12">
        <f>+'MIT Da'!AH69+'SAR Da'!AH69+'URQ Da'!AH69+'ROC Da'!AH69+'SM Da'!AH69+'BN Da'!AH69+'BS Da'!AH69+'TDC Da'!AH69</f>
        <v>272.89499999999998</v>
      </c>
      <c r="AI69" s="12">
        <f>+'MIT Da'!AI69+'SAR Da'!AI69+'URQ Da'!AI69+'ROC Da'!AI69+'SM Da'!AI69+'BN Da'!AI69+'BS Da'!AI69+'TDC Da'!AI69</f>
        <v>9.032</v>
      </c>
      <c r="AJ69" s="12">
        <f>+'MIT Da'!AJ69+'SAR Da'!AJ69+'URQ Da'!AJ69+'ROC Da'!AJ69+'SM Da'!AJ69+'BN Da'!AJ69+'BS Da'!AJ69+'TDC Da'!AJ69</f>
        <v>498.71500000000003</v>
      </c>
      <c r="AK69" s="12">
        <f>+'MIT Da'!AK69+'SAR Da'!AK69+'URQ Da'!AK69+'ROC Da'!AK69+'SM Da'!AK69+'BN Da'!AK69+'BS Da'!AK69+'TDC Da'!AK69</f>
        <v>780.64199999999983</v>
      </c>
      <c r="AL69" s="81">
        <f>+'MIT Da'!AL69+'SAR Da'!AL69+'URQ Da'!AL69+'ROC Da'!AL69+'SM Da'!AL69+'BN Da'!AL69+'BS Da'!AL69+'TDC Da'!AL69</f>
        <v>9</v>
      </c>
      <c r="AM69" s="81">
        <f>+'MIT Da'!AM69+'SAR Da'!AM69+'URQ Da'!AM69+'ROC Da'!AM69+'SM Da'!AM69+'BN Da'!AM69+'BS Da'!AM69+'TDC Da'!AM69</f>
        <v>57</v>
      </c>
      <c r="AN69" s="81">
        <f>+'MIT Da'!AN69+'SAR Da'!AN69+'URQ Da'!AN69+'ROC Da'!AN69+'SM Da'!AN69+'BN Da'!AN69+'BS Da'!AN69+'TDC Da'!AN69</f>
        <v>82</v>
      </c>
      <c r="AO69" s="81">
        <f>+'MIT Da'!AO69+'SAR Da'!AO69+'URQ Da'!AO69+'ROC Da'!AO69+'SM Da'!AO69+'BN Da'!AO69+'BS Da'!AO69+'TDC Da'!AO69</f>
        <v>148</v>
      </c>
      <c r="AP69" s="81">
        <f>+'MIT Da'!AP69+'SAR Da'!AP69+'URQ Da'!AP69+'ROC Da'!AP69+'SM Da'!AP69+'BN Da'!AP69+'BS Da'!AP69+'TDC Da'!AP69</f>
        <v>596</v>
      </c>
      <c r="AQ69" s="81">
        <f>+'MIT Da'!AQ69+'SAR Da'!AQ69+'URQ Da'!AQ69+'ROC Da'!AQ69+'SM Da'!AQ69+'BN Da'!AQ69+'BS Da'!AQ69+'TDC Da'!AQ69</f>
        <v>341</v>
      </c>
      <c r="AR69" s="81">
        <f>+'MIT Da'!AR69+'SAR Da'!AR69+'URQ Da'!AR69+'ROC Da'!AR69+'SM Da'!AR69+'BN Da'!AR69+'BS Da'!AR69+'TDC Da'!AR69</f>
        <v>39</v>
      </c>
      <c r="AS69" s="81">
        <f>+SUM(RED_InfraMR[[#This Row],[B.02.1 - Parque de Coches Eléctricos Motrices]:[B.02.3 - Parque de Coches Eléctricos Motrices Tipo R]])</f>
        <v>976</v>
      </c>
      <c r="AT69" s="81">
        <f>+'MIT Da'!AT69+'SAR Da'!AT69+'URQ Da'!AT69+'ROC Da'!AT69+'SM Da'!AT69+'BN Da'!AT69+'BS Da'!AT69+'TDC Da'!AT69</f>
        <v>0</v>
      </c>
      <c r="AU69" s="81">
        <f>+'MIT Da'!AU69+'SAR Da'!AU69+'URQ Da'!AU69+'ROC Da'!AU69+'SM Da'!AU69+'BN Da'!AU69+'BS Da'!AU69+'TDC Da'!AU69</f>
        <v>6</v>
      </c>
      <c r="AV69" s="81">
        <f>+'MIT Da'!AV69+'SAR Da'!AV69+'URQ Da'!AV69+'ROC Da'!AV69+'SM Da'!AV69+'BN Da'!AV69+'BS Da'!AV69+'TDC Da'!AV69</f>
        <v>10</v>
      </c>
      <c r="AW69" s="81">
        <f>+SUM(RED_InfraMR[[#This Row],[B.03.1 - Parque de Coches Motores Motrices Remolcados]:[B.03.3 - Parque de Coches Motores Motrices Cabina]])</f>
        <v>16</v>
      </c>
      <c r="AX69" s="81">
        <f>+'MIT Da'!AX69+'SAR Da'!AX69+'URQ Da'!AX69+'ROC Da'!AX69+'SM Da'!AX69+'BN Da'!AX69+'BS Da'!AX69+'TDC Da'!AX69</f>
        <v>428</v>
      </c>
      <c r="AY69" s="81">
        <f>+'MIT Da'!AY69+'SAR Da'!AY69+'URQ Da'!AY69+'ROC Da'!AY69+'SM Da'!AY69+'BN Da'!AY69+'BS Da'!AY69+'TDC Da'!AY69</f>
        <v>165</v>
      </c>
      <c r="AZ69" s="81">
        <f>+'MIT Da'!AZ69+'SAR Da'!AZ69+'URQ Da'!AZ69+'ROC Da'!AZ69+'SM Da'!AZ69+'BN Da'!AZ69+'BS Da'!AZ69+'TDC Da'!AZ69</f>
        <v>15</v>
      </c>
      <c r="BA69" s="81">
        <f>+'MIT Da'!BA69+'SAR Da'!BA69+'URQ Da'!BA69+'ROC Da'!BA69+'SM Da'!BA69+'BN Da'!BA69+'BS Da'!BA69+'TDC Da'!BA69</f>
        <v>150</v>
      </c>
      <c r="BB69" s="81">
        <f>+'MIT Da'!BB69+'SAR Da'!BB69+'URQ Da'!BB69+'ROC Da'!BB69+'SM Da'!BB69+'BN Da'!BB69+'BS Da'!BB69+'TDC Da'!BB69</f>
        <v>0</v>
      </c>
      <c r="BC69" s="81">
        <f>+SUM(RED_InfraMR[[#This Row],[B.04.1 - Parque de Coches Remolcados Clase Unica]:[B.04.5 - Parque de Coches Remolcados para Servicios Especiales (Cartoneros)]])</f>
        <v>758</v>
      </c>
      <c r="BD69" s="81">
        <f>+'MIT Da'!BD69+'SAR Da'!BD69+'URQ Da'!BD69+'ROC Da'!BD69+'SM Da'!BD69+'BN Da'!BD69+'BS Da'!BD69+'TDC Da'!BD69</f>
        <v>13</v>
      </c>
      <c r="BE69" s="81">
        <f>+'MIT Da'!BE69+'SAR Da'!BE69+'URQ Da'!BE69+'ROC Da'!BE69+'SM Da'!BE69+'BN Da'!BE69+'BS Da'!BE69+'TDC Da'!BE69</f>
        <v>94</v>
      </c>
      <c r="BF69" s="16"/>
    </row>
    <row r="70" spans="1:58">
      <c r="A70" s="1">
        <v>1998</v>
      </c>
      <c r="B70" s="1" t="s">
        <v>123</v>
      </c>
      <c r="C70" s="12">
        <f>+'MIT Da'!C70+'SAR Da'!C70+'URQ Da'!C70+'ROC Da'!C70+'SM Da'!C70+'BN Da'!C70+'BS Da'!C70+'TDC Da'!C70</f>
        <v>147.21299999999999</v>
      </c>
      <c r="D70" s="12">
        <f>+'MIT Da'!D70+'SAR Da'!D70+'URQ Da'!D70+'ROC Da'!D70+'SM Da'!D70+'BN Da'!D70+'BS Da'!D70+'TDC Da'!D70</f>
        <v>444.30600000000004</v>
      </c>
      <c r="E70" s="12">
        <f>+'MIT Da'!E70+'SAR Da'!E70+'URQ Da'!E70+'ROC Da'!E70+'SM Da'!E70+'BN Da'!E70+'BS Da'!E70+'TDC Da'!E70</f>
        <v>0</v>
      </c>
      <c r="F70" s="12">
        <f>+'MIT Da'!F70+'SAR Da'!F70+'URQ Da'!F70+'ROC Da'!F70+'SM Da'!F70+'BN Da'!F70+'BS Da'!F70+'TDC Da'!F70</f>
        <v>176.17364000000001</v>
      </c>
      <c r="G70" s="12">
        <f>+'MIT Da'!G70+'SAR Da'!G70+'URQ Da'!G70+'ROC Da'!G70+'SM Da'!G70+'BN Da'!G70+'BS Da'!G70+'TDC Da'!G70</f>
        <v>767.69263999999998</v>
      </c>
      <c r="H70" s="12">
        <f>+'MIT Da'!H70+'SAR Da'!H70+'URQ Da'!H70+'ROC Da'!H70+'SM Da'!H70+'BN Da'!H70+'BS Da'!H70+'TDC Da'!H70</f>
        <v>767.69263999999998</v>
      </c>
      <c r="I70" s="12">
        <f>+'MIT Da'!I70+'SAR Da'!I70+'URQ Da'!I70+'ROC Da'!I70+'SM Da'!I70+'BN Da'!I70+'BS Da'!I70+'TDC Da'!I70</f>
        <v>972.2581100000001</v>
      </c>
      <c r="J70" s="12">
        <f>+'MIT Da'!J70+'SAR Da'!J70+'URQ Da'!J70+'ROC Da'!J70+'SM Da'!J70+'BN Da'!J70+'BS Da'!J70+'TDC Da'!J70</f>
        <v>1060.415</v>
      </c>
      <c r="K70" s="12">
        <f>+'MIT Da'!K70+'SAR Da'!K70+'URQ Da'!K70+'ROC Da'!K70+'SM Da'!K70+'BN Da'!K70+'BS Da'!K70+'TDC Da'!K70</f>
        <v>54.516999999999996</v>
      </c>
      <c r="L70" s="12">
        <f>+'MIT Da'!L70+'SAR Da'!L70+'URQ Da'!L70+'ROC Da'!L70+'SM Da'!L70+'BN Da'!L70+'BS Da'!L70+'TDC Da'!L70</f>
        <v>379.49300000000005</v>
      </c>
      <c r="M70" s="12">
        <f>+'MIT Da'!M70+'SAR Da'!M70+'URQ Da'!M70+'ROC Da'!M70+'SM Da'!M70+'BN Da'!M70+'BS Da'!M70+'TDC Da'!M70</f>
        <v>21.314999999999998</v>
      </c>
      <c r="N70" s="12">
        <f>+'MIT Da'!N70+'SAR Da'!N70+'URQ Da'!N70+'ROC Da'!N70+'SM Da'!N70+'BN Da'!N70+'BS Da'!N70+'TDC Da'!N70</f>
        <v>1439.9079999999999</v>
      </c>
      <c r="O70" s="12">
        <f>+'MIT Da'!O70+'SAR Da'!O70+'URQ Da'!O70+'ROC Da'!O70+'SM Da'!O70+'BN Da'!O70+'BS Da'!O70+'TDC Da'!O70</f>
        <v>1439.9079999999999</v>
      </c>
      <c r="P70" s="81">
        <f>+'MIT Da'!P70+'SAR Da'!P70+'URQ Da'!P70+'ROC Da'!P70+'SM Da'!P70+'BN Da'!P70+'BS Da'!P70+'TDC Da'!P70</f>
        <v>203</v>
      </c>
      <c r="Q70" s="81">
        <f>+'MIT Da'!Q70+'SAR Da'!Q70+'URQ Da'!Q70+'ROC Da'!Q70+'SM Da'!Q70+'BN Da'!Q70+'BS Da'!Q70+'TDC Da'!Q70</f>
        <v>58</v>
      </c>
      <c r="R70" s="81">
        <f>+'MIT Da'!R70+'SAR Da'!R70+'URQ Da'!R70+'ROC Da'!R70+'SM Da'!R70+'BN Da'!R70+'BS Da'!R70+'TDC Da'!R70</f>
        <v>10</v>
      </c>
      <c r="S70" s="81">
        <f>+'MIT Da'!S70+'SAR Da'!S70+'URQ Da'!S70+'ROC Da'!S70+'SM Da'!S70+'BN Da'!S70+'BS Da'!S70+'TDC Da'!S70</f>
        <v>271</v>
      </c>
      <c r="T70" s="81">
        <f>+'MIT Da'!T70+'SAR Da'!T70+'URQ Da'!T70+'ROC Da'!T70+'SM Da'!T70+'BN Da'!T70+'BS Da'!T70+'TDC Da'!T70</f>
        <v>136</v>
      </c>
      <c r="U70" s="81">
        <f>+'MIT Da'!U70+'SAR Da'!U70+'URQ Da'!U70+'ROC Da'!U70+'SM Da'!U70+'BN Da'!U70+'BS Da'!U70+'TDC Da'!U70</f>
        <v>433</v>
      </c>
      <c r="V70" s="81">
        <f>+'MIT Da'!V70+'SAR Da'!V70+'URQ Da'!V70+'ROC Da'!V70+'SM Da'!V70+'BN Da'!V70+'BS Da'!V70+'TDC Da'!V70</f>
        <v>11</v>
      </c>
      <c r="W70" s="81">
        <f>+'MIT Da'!W70+'SAR Da'!W70+'URQ Da'!W70+'ROC Da'!W70+'SM Da'!W70+'BN Da'!W70+'BS Da'!W70+'TDC Da'!W70</f>
        <v>112</v>
      </c>
      <c r="X70" s="81">
        <f>+'MIT Da'!X70+'SAR Da'!X70+'URQ Da'!X70+'ROC Da'!X70+'SM Da'!X70+'BN Da'!X70+'BS Da'!X70+'TDC Da'!X70</f>
        <v>4</v>
      </c>
      <c r="Y70" s="81">
        <f>+'MIT Da'!Y70+'SAR Da'!Y70+'URQ Da'!Y70+'ROC Da'!Y70+'SM Da'!Y70+'BN Da'!Y70+'BS Da'!Y70+'TDC Da'!Y70</f>
        <v>696</v>
      </c>
      <c r="Z70" s="81">
        <f>+'MIT Da'!Z70+'SAR Da'!Z70+'URQ Da'!Z70+'ROC Da'!Z70+'SM Da'!Z70+'BN Da'!Z70+'BS Da'!Z70+'TDC Da'!Z70</f>
        <v>154</v>
      </c>
      <c r="AA70" s="81">
        <f>+'MIT Da'!AA70+'SAR Da'!AA70+'URQ Da'!AA70+'ROC Da'!AA70+'SM Da'!AA70+'BN Da'!AA70+'BS Da'!AA70+'TDC Da'!AA70</f>
        <v>100</v>
      </c>
      <c r="AB70" s="81">
        <f>+'MIT Da'!AB70+'SAR Da'!AB70+'URQ Da'!AB70+'ROC Da'!AB70+'SM Da'!AB70+'BN Da'!AB70+'BS Da'!AB70+'TDC Da'!AB70</f>
        <v>696</v>
      </c>
      <c r="AC70" s="81">
        <f>+'MIT Da'!AC70+'SAR Da'!AC70+'URQ Da'!AC70+'ROC Da'!AC70+'SM Da'!AC70+'BN Da'!AC70+'BS Da'!AC70+'TDC Da'!AC70</f>
        <v>950</v>
      </c>
      <c r="AD70" s="81">
        <f>+'MIT Da'!AD70+'SAR Da'!AD70+'URQ Da'!AD70+'ROC Da'!AD70+'SM Da'!AD70+'BN Da'!AD70+'BS Da'!AD70+'TDC Da'!AD70</f>
        <v>54</v>
      </c>
      <c r="AE70" s="81">
        <f>+'MIT Da'!AE70+'SAR Da'!AE70+'URQ Da'!AE70+'ROC Da'!AE70+'SM Da'!AE70+'BN Da'!AE70+'BS Da'!AE70+'TDC Da'!AE70</f>
        <v>96</v>
      </c>
      <c r="AF70" s="81">
        <f>+'MIT Da'!AF70+'SAR Da'!AF70+'URQ Da'!AF70+'ROC Da'!AF70+'SM Da'!AF70+'BN Da'!AF70+'BS Da'!AF70+'TDC Da'!AF70</f>
        <v>417</v>
      </c>
      <c r="AG70" s="81">
        <f>+'MIT Da'!AG70+'SAR Da'!AG70+'URQ Da'!AG70+'ROC Da'!AG70+'SM Da'!AG70+'BN Da'!AG70+'BS Da'!AG70+'TDC Da'!AG70</f>
        <v>567</v>
      </c>
      <c r="AH70" s="12">
        <f>+'MIT Da'!AH70+'SAR Da'!AH70+'URQ Da'!AH70+'ROC Da'!AH70+'SM Da'!AH70+'BN Da'!AH70+'BS Da'!AH70+'TDC Da'!AH70</f>
        <v>272.89499999999998</v>
      </c>
      <c r="AI70" s="12">
        <f>+'MIT Da'!AI70+'SAR Da'!AI70+'URQ Da'!AI70+'ROC Da'!AI70+'SM Da'!AI70+'BN Da'!AI70+'BS Da'!AI70+'TDC Da'!AI70</f>
        <v>9.032</v>
      </c>
      <c r="AJ70" s="12">
        <f>+'MIT Da'!AJ70+'SAR Da'!AJ70+'URQ Da'!AJ70+'ROC Da'!AJ70+'SM Da'!AJ70+'BN Da'!AJ70+'BS Da'!AJ70+'TDC Da'!AJ70</f>
        <v>498.71500000000003</v>
      </c>
      <c r="AK70" s="12">
        <f>+'MIT Da'!AK70+'SAR Da'!AK70+'URQ Da'!AK70+'ROC Da'!AK70+'SM Da'!AK70+'BN Da'!AK70+'BS Da'!AK70+'TDC Da'!AK70</f>
        <v>780.64199999999983</v>
      </c>
      <c r="AL70" s="81">
        <f>+'MIT Da'!AL70+'SAR Da'!AL70+'URQ Da'!AL70+'ROC Da'!AL70+'SM Da'!AL70+'BN Da'!AL70+'BS Da'!AL70+'TDC Da'!AL70</f>
        <v>9</v>
      </c>
      <c r="AM70" s="81">
        <f>+'MIT Da'!AM70+'SAR Da'!AM70+'URQ Da'!AM70+'ROC Da'!AM70+'SM Da'!AM70+'BN Da'!AM70+'BS Da'!AM70+'TDC Da'!AM70</f>
        <v>57</v>
      </c>
      <c r="AN70" s="81">
        <f>+'MIT Da'!AN70+'SAR Da'!AN70+'URQ Da'!AN70+'ROC Da'!AN70+'SM Da'!AN70+'BN Da'!AN70+'BS Da'!AN70+'TDC Da'!AN70</f>
        <v>82</v>
      </c>
      <c r="AO70" s="81">
        <f>+'MIT Da'!AO70+'SAR Da'!AO70+'URQ Da'!AO70+'ROC Da'!AO70+'SM Da'!AO70+'BN Da'!AO70+'BS Da'!AO70+'TDC Da'!AO70</f>
        <v>148</v>
      </c>
      <c r="AP70" s="81">
        <f>+'MIT Da'!AP70+'SAR Da'!AP70+'URQ Da'!AP70+'ROC Da'!AP70+'SM Da'!AP70+'BN Da'!AP70+'BS Da'!AP70+'TDC Da'!AP70</f>
        <v>596</v>
      </c>
      <c r="AQ70" s="81">
        <f>+'MIT Da'!AQ70+'SAR Da'!AQ70+'URQ Da'!AQ70+'ROC Da'!AQ70+'SM Da'!AQ70+'BN Da'!AQ70+'BS Da'!AQ70+'TDC Da'!AQ70</f>
        <v>341</v>
      </c>
      <c r="AR70" s="81">
        <f>+'MIT Da'!AR70+'SAR Da'!AR70+'URQ Da'!AR70+'ROC Da'!AR70+'SM Da'!AR70+'BN Da'!AR70+'BS Da'!AR70+'TDC Da'!AR70</f>
        <v>39</v>
      </c>
      <c r="AS70" s="81">
        <f>+SUM(RED_InfraMR[[#This Row],[B.02.1 - Parque de Coches Eléctricos Motrices]:[B.02.3 - Parque de Coches Eléctricos Motrices Tipo R]])</f>
        <v>976</v>
      </c>
      <c r="AT70" s="81">
        <f>+'MIT Da'!AT70+'SAR Da'!AT70+'URQ Da'!AT70+'ROC Da'!AT70+'SM Da'!AT70+'BN Da'!AT70+'BS Da'!AT70+'TDC Da'!AT70</f>
        <v>0</v>
      </c>
      <c r="AU70" s="81">
        <f>+'MIT Da'!AU70+'SAR Da'!AU70+'URQ Da'!AU70+'ROC Da'!AU70+'SM Da'!AU70+'BN Da'!AU70+'BS Da'!AU70+'TDC Da'!AU70</f>
        <v>6</v>
      </c>
      <c r="AV70" s="81">
        <f>+'MIT Da'!AV70+'SAR Da'!AV70+'URQ Da'!AV70+'ROC Da'!AV70+'SM Da'!AV70+'BN Da'!AV70+'BS Da'!AV70+'TDC Da'!AV70</f>
        <v>10</v>
      </c>
      <c r="AW70" s="81">
        <f>+SUM(RED_InfraMR[[#This Row],[B.03.1 - Parque de Coches Motores Motrices Remolcados]:[B.03.3 - Parque de Coches Motores Motrices Cabina]])</f>
        <v>16</v>
      </c>
      <c r="AX70" s="81">
        <f>+'MIT Da'!AX70+'SAR Da'!AX70+'URQ Da'!AX70+'ROC Da'!AX70+'SM Da'!AX70+'BN Da'!AX70+'BS Da'!AX70+'TDC Da'!AX70</f>
        <v>428</v>
      </c>
      <c r="AY70" s="81">
        <f>+'MIT Da'!AY70+'SAR Da'!AY70+'URQ Da'!AY70+'ROC Da'!AY70+'SM Da'!AY70+'BN Da'!AY70+'BS Da'!AY70+'TDC Da'!AY70</f>
        <v>165</v>
      </c>
      <c r="AZ70" s="81">
        <f>+'MIT Da'!AZ70+'SAR Da'!AZ70+'URQ Da'!AZ70+'ROC Da'!AZ70+'SM Da'!AZ70+'BN Da'!AZ70+'BS Da'!AZ70+'TDC Da'!AZ70</f>
        <v>15</v>
      </c>
      <c r="BA70" s="81">
        <f>+'MIT Da'!BA70+'SAR Da'!BA70+'URQ Da'!BA70+'ROC Da'!BA70+'SM Da'!BA70+'BN Da'!BA70+'BS Da'!BA70+'TDC Da'!BA70</f>
        <v>150</v>
      </c>
      <c r="BB70" s="81">
        <f>+'MIT Da'!BB70+'SAR Da'!BB70+'URQ Da'!BB70+'ROC Da'!BB70+'SM Da'!BB70+'BN Da'!BB70+'BS Da'!BB70+'TDC Da'!BB70</f>
        <v>0</v>
      </c>
      <c r="BC70" s="81">
        <f>+SUM(RED_InfraMR[[#This Row],[B.04.1 - Parque de Coches Remolcados Clase Unica]:[B.04.5 - Parque de Coches Remolcados para Servicios Especiales (Cartoneros)]])</f>
        <v>758</v>
      </c>
      <c r="BD70" s="81">
        <f>+'MIT Da'!BD70+'SAR Da'!BD70+'URQ Da'!BD70+'ROC Da'!BD70+'SM Da'!BD70+'BN Da'!BD70+'BS Da'!BD70+'TDC Da'!BD70</f>
        <v>13</v>
      </c>
      <c r="BE70" s="81">
        <f>+'MIT Da'!BE70+'SAR Da'!BE70+'URQ Da'!BE70+'ROC Da'!BE70+'SM Da'!BE70+'BN Da'!BE70+'BS Da'!BE70+'TDC Da'!BE70</f>
        <v>94</v>
      </c>
      <c r="BF70" s="16"/>
    </row>
    <row r="71" spans="1:58">
      <c r="A71" s="1">
        <v>1998</v>
      </c>
      <c r="B71" s="1" t="s">
        <v>124</v>
      </c>
      <c r="C71" s="12">
        <f>+'MIT Da'!C71+'SAR Da'!C71+'URQ Da'!C71+'ROC Da'!C71+'SM Da'!C71+'BN Da'!C71+'BS Da'!C71+'TDC Da'!C71</f>
        <v>147.21299999999999</v>
      </c>
      <c r="D71" s="12">
        <f>+'MIT Da'!D71+'SAR Da'!D71+'URQ Da'!D71+'ROC Da'!D71+'SM Da'!D71+'BN Da'!D71+'BS Da'!D71+'TDC Da'!D71</f>
        <v>444.30600000000004</v>
      </c>
      <c r="E71" s="12">
        <f>+'MIT Da'!E71+'SAR Da'!E71+'URQ Da'!E71+'ROC Da'!E71+'SM Da'!E71+'BN Da'!E71+'BS Da'!E71+'TDC Da'!E71</f>
        <v>0</v>
      </c>
      <c r="F71" s="12">
        <f>+'MIT Da'!F71+'SAR Da'!F71+'URQ Da'!F71+'ROC Da'!F71+'SM Da'!F71+'BN Da'!F71+'BS Da'!F71+'TDC Da'!F71</f>
        <v>176.17364000000001</v>
      </c>
      <c r="G71" s="12">
        <f>+'MIT Da'!G71+'SAR Da'!G71+'URQ Da'!G71+'ROC Da'!G71+'SM Da'!G71+'BN Da'!G71+'BS Da'!G71+'TDC Da'!G71</f>
        <v>767.69263999999998</v>
      </c>
      <c r="H71" s="12">
        <f>+'MIT Da'!H71+'SAR Da'!H71+'URQ Da'!H71+'ROC Da'!H71+'SM Da'!H71+'BN Da'!H71+'BS Da'!H71+'TDC Da'!H71</f>
        <v>767.69263999999998</v>
      </c>
      <c r="I71" s="12">
        <f>+'MIT Da'!I71+'SAR Da'!I71+'URQ Da'!I71+'ROC Da'!I71+'SM Da'!I71+'BN Da'!I71+'BS Da'!I71+'TDC Da'!I71</f>
        <v>972.2581100000001</v>
      </c>
      <c r="J71" s="12">
        <f>+'MIT Da'!J71+'SAR Da'!J71+'URQ Da'!J71+'ROC Da'!J71+'SM Da'!J71+'BN Da'!J71+'BS Da'!J71+'TDC Da'!J71</f>
        <v>1060.415</v>
      </c>
      <c r="K71" s="12">
        <f>+'MIT Da'!K71+'SAR Da'!K71+'URQ Da'!K71+'ROC Da'!K71+'SM Da'!K71+'BN Da'!K71+'BS Da'!K71+'TDC Da'!K71</f>
        <v>54.516999999999996</v>
      </c>
      <c r="L71" s="12">
        <f>+'MIT Da'!L71+'SAR Da'!L71+'URQ Da'!L71+'ROC Da'!L71+'SM Da'!L71+'BN Da'!L71+'BS Da'!L71+'TDC Da'!L71</f>
        <v>379.49300000000005</v>
      </c>
      <c r="M71" s="12">
        <f>+'MIT Da'!M71+'SAR Da'!M71+'URQ Da'!M71+'ROC Da'!M71+'SM Da'!M71+'BN Da'!M71+'BS Da'!M71+'TDC Da'!M71</f>
        <v>21.314999999999998</v>
      </c>
      <c r="N71" s="12">
        <f>+'MIT Da'!N71+'SAR Da'!N71+'URQ Da'!N71+'ROC Da'!N71+'SM Da'!N71+'BN Da'!N71+'BS Da'!N71+'TDC Da'!N71</f>
        <v>1439.9079999999999</v>
      </c>
      <c r="O71" s="12">
        <f>+'MIT Da'!O71+'SAR Da'!O71+'URQ Da'!O71+'ROC Da'!O71+'SM Da'!O71+'BN Da'!O71+'BS Da'!O71+'TDC Da'!O71</f>
        <v>1439.9079999999999</v>
      </c>
      <c r="P71" s="81">
        <f>+'MIT Da'!P71+'SAR Da'!P71+'URQ Da'!P71+'ROC Da'!P71+'SM Da'!P71+'BN Da'!P71+'BS Da'!P71+'TDC Da'!P71</f>
        <v>203</v>
      </c>
      <c r="Q71" s="81">
        <f>+'MIT Da'!Q71+'SAR Da'!Q71+'URQ Da'!Q71+'ROC Da'!Q71+'SM Da'!Q71+'BN Da'!Q71+'BS Da'!Q71+'TDC Da'!Q71</f>
        <v>58</v>
      </c>
      <c r="R71" s="81">
        <f>+'MIT Da'!R71+'SAR Da'!R71+'URQ Da'!R71+'ROC Da'!R71+'SM Da'!R71+'BN Da'!R71+'BS Da'!R71+'TDC Da'!R71</f>
        <v>10</v>
      </c>
      <c r="S71" s="81">
        <f>+'MIT Da'!S71+'SAR Da'!S71+'URQ Da'!S71+'ROC Da'!S71+'SM Da'!S71+'BN Da'!S71+'BS Da'!S71+'TDC Da'!S71</f>
        <v>271</v>
      </c>
      <c r="T71" s="81">
        <f>+'MIT Da'!T71+'SAR Da'!T71+'URQ Da'!T71+'ROC Da'!T71+'SM Da'!T71+'BN Da'!T71+'BS Da'!T71+'TDC Da'!T71</f>
        <v>136</v>
      </c>
      <c r="U71" s="81">
        <f>+'MIT Da'!U71+'SAR Da'!U71+'URQ Da'!U71+'ROC Da'!U71+'SM Da'!U71+'BN Da'!U71+'BS Da'!U71+'TDC Da'!U71</f>
        <v>433</v>
      </c>
      <c r="V71" s="81">
        <f>+'MIT Da'!V71+'SAR Da'!V71+'URQ Da'!V71+'ROC Da'!V71+'SM Da'!V71+'BN Da'!V71+'BS Da'!V71+'TDC Da'!V71</f>
        <v>11</v>
      </c>
      <c r="W71" s="81">
        <f>+'MIT Da'!W71+'SAR Da'!W71+'URQ Da'!W71+'ROC Da'!W71+'SM Da'!W71+'BN Da'!W71+'BS Da'!W71+'TDC Da'!W71</f>
        <v>112</v>
      </c>
      <c r="X71" s="81">
        <f>+'MIT Da'!X71+'SAR Da'!X71+'URQ Da'!X71+'ROC Da'!X71+'SM Da'!X71+'BN Da'!X71+'BS Da'!X71+'TDC Da'!X71</f>
        <v>4</v>
      </c>
      <c r="Y71" s="81">
        <f>+'MIT Da'!Y71+'SAR Da'!Y71+'URQ Da'!Y71+'ROC Da'!Y71+'SM Da'!Y71+'BN Da'!Y71+'BS Da'!Y71+'TDC Da'!Y71</f>
        <v>696</v>
      </c>
      <c r="Z71" s="81">
        <f>+'MIT Da'!Z71+'SAR Da'!Z71+'URQ Da'!Z71+'ROC Da'!Z71+'SM Da'!Z71+'BN Da'!Z71+'BS Da'!Z71+'TDC Da'!Z71</f>
        <v>154</v>
      </c>
      <c r="AA71" s="81">
        <f>+'MIT Da'!AA71+'SAR Da'!AA71+'URQ Da'!AA71+'ROC Da'!AA71+'SM Da'!AA71+'BN Da'!AA71+'BS Da'!AA71+'TDC Da'!AA71</f>
        <v>100</v>
      </c>
      <c r="AB71" s="81">
        <f>+'MIT Da'!AB71+'SAR Da'!AB71+'URQ Da'!AB71+'ROC Da'!AB71+'SM Da'!AB71+'BN Da'!AB71+'BS Da'!AB71+'TDC Da'!AB71</f>
        <v>696</v>
      </c>
      <c r="AC71" s="81">
        <f>+'MIT Da'!AC71+'SAR Da'!AC71+'URQ Da'!AC71+'ROC Da'!AC71+'SM Da'!AC71+'BN Da'!AC71+'BS Da'!AC71+'TDC Da'!AC71</f>
        <v>950</v>
      </c>
      <c r="AD71" s="81">
        <f>+'MIT Da'!AD71+'SAR Da'!AD71+'URQ Da'!AD71+'ROC Da'!AD71+'SM Da'!AD71+'BN Da'!AD71+'BS Da'!AD71+'TDC Da'!AD71</f>
        <v>54</v>
      </c>
      <c r="AE71" s="81">
        <f>+'MIT Da'!AE71+'SAR Da'!AE71+'URQ Da'!AE71+'ROC Da'!AE71+'SM Da'!AE71+'BN Da'!AE71+'BS Da'!AE71+'TDC Da'!AE71</f>
        <v>96</v>
      </c>
      <c r="AF71" s="81">
        <f>+'MIT Da'!AF71+'SAR Da'!AF71+'URQ Da'!AF71+'ROC Da'!AF71+'SM Da'!AF71+'BN Da'!AF71+'BS Da'!AF71+'TDC Da'!AF71</f>
        <v>417</v>
      </c>
      <c r="AG71" s="81">
        <f>+'MIT Da'!AG71+'SAR Da'!AG71+'URQ Da'!AG71+'ROC Da'!AG71+'SM Da'!AG71+'BN Da'!AG71+'BS Da'!AG71+'TDC Da'!AG71</f>
        <v>567</v>
      </c>
      <c r="AH71" s="12">
        <f>+'MIT Da'!AH71+'SAR Da'!AH71+'URQ Da'!AH71+'ROC Da'!AH71+'SM Da'!AH71+'BN Da'!AH71+'BS Da'!AH71+'TDC Da'!AH71</f>
        <v>272.89499999999998</v>
      </c>
      <c r="AI71" s="12">
        <f>+'MIT Da'!AI71+'SAR Da'!AI71+'URQ Da'!AI71+'ROC Da'!AI71+'SM Da'!AI71+'BN Da'!AI71+'BS Da'!AI71+'TDC Da'!AI71</f>
        <v>9.032</v>
      </c>
      <c r="AJ71" s="12">
        <f>+'MIT Da'!AJ71+'SAR Da'!AJ71+'URQ Da'!AJ71+'ROC Da'!AJ71+'SM Da'!AJ71+'BN Da'!AJ71+'BS Da'!AJ71+'TDC Da'!AJ71</f>
        <v>498.71500000000003</v>
      </c>
      <c r="AK71" s="12">
        <f>+'MIT Da'!AK71+'SAR Da'!AK71+'URQ Da'!AK71+'ROC Da'!AK71+'SM Da'!AK71+'BN Da'!AK71+'BS Da'!AK71+'TDC Da'!AK71</f>
        <v>780.64199999999983</v>
      </c>
      <c r="AL71" s="81">
        <f>+'MIT Da'!AL71+'SAR Da'!AL71+'URQ Da'!AL71+'ROC Da'!AL71+'SM Da'!AL71+'BN Da'!AL71+'BS Da'!AL71+'TDC Da'!AL71</f>
        <v>9</v>
      </c>
      <c r="AM71" s="81">
        <f>+'MIT Da'!AM71+'SAR Da'!AM71+'URQ Da'!AM71+'ROC Da'!AM71+'SM Da'!AM71+'BN Da'!AM71+'BS Da'!AM71+'TDC Da'!AM71</f>
        <v>57</v>
      </c>
      <c r="AN71" s="81">
        <f>+'MIT Da'!AN71+'SAR Da'!AN71+'URQ Da'!AN71+'ROC Da'!AN71+'SM Da'!AN71+'BN Da'!AN71+'BS Da'!AN71+'TDC Da'!AN71</f>
        <v>82</v>
      </c>
      <c r="AO71" s="81">
        <f>+'MIT Da'!AO71+'SAR Da'!AO71+'URQ Da'!AO71+'ROC Da'!AO71+'SM Da'!AO71+'BN Da'!AO71+'BS Da'!AO71+'TDC Da'!AO71</f>
        <v>148</v>
      </c>
      <c r="AP71" s="81">
        <f>+'MIT Da'!AP71+'SAR Da'!AP71+'URQ Da'!AP71+'ROC Da'!AP71+'SM Da'!AP71+'BN Da'!AP71+'BS Da'!AP71+'TDC Da'!AP71</f>
        <v>596</v>
      </c>
      <c r="AQ71" s="81">
        <f>+'MIT Da'!AQ71+'SAR Da'!AQ71+'URQ Da'!AQ71+'ROC Da'!AQ71+'SM Da'!AQ71+'BN Da'!AQ71+'BS Da'!AQ71+'TDC Da'!AQ71</f>
        <v>341</v>
      </c>
      <c r="AR71" s="81">
        <f>+'MIT Da'!AR71+'SAR Da'!AR71+'URQ Da'!AR71+'ROC Da'!AR71+'SM Da'!AR71+'BN Da'!AR71+'BS Da'!AR71+'TDC Da'!AR71</f>
        <v>39</v>
      </c>
      <c r="AS71" s="81">
        <f>+SUM(RED_InfraMR[[#This Row],[B.02.1 - Parque de Coches Eléctricos Motrices]:[B.02.3 - Parque de Coches Eléctricos Motrices Tipo R]])</f>
        <v>976</v>
      </c>
      <c r="AT71" s="81">
        <f>+'MIT Da'!AT71+'SAR Da'!AT71+'URQ Da'!AT71+'ROC Da'!AT71+'SM Da'!AT71+'BN Da'!AT71+'BS Da'!AT71+'TDC Da'!AT71</f>
        <v>0</v>
      </c>
      <c r="AU71" s="81">
        <f>+'MIT Da'!AU71+'SAR Da'!AU71+'URQ Da'!AU71+'ROC Da'!AU71+'SM Da'!AU71+'BN Da'!AU71+'BS Da'!AU71+'TDC Da'!AU71</f>
        <v>6</v>
      </c>
      <c r="AV71" s="81">
        <f>+'MIT Da'!AV71+'SAR Da'!AV71+'URQ Da'!AV71+'ROC Da'!AV71+'SM Da'!AV71+'BN Da'!AV71+'BS Da'!AV71+'TDC Da'!AV71</f>
        <v>10</v>
      </c>
      <c r="AW71" s="81">
        <f>+SUM(RED_InfraMR[[#This Row],[B.03.1 - Parque de Coches Motores Motrices Remolcados]:[B.03.3 - Parque de Coches Motores Motrices Cabina]])</f>
        <v>16</v>
      </c>
      <c r="AX71" s="81">
        <f>+'MIT Da'!AX71+'SAR Da'!AX71+'URQ Da'!AX71+'ROC Da'!AX71+'SM Da'!AX71+'BN Da'!AX71+'BS Da'!AX71+'TDC Da'!AX71</f>
        <v>428</v>
      </c>
      <c r="AY71" s="81">
        <f>+'MIT Da'!AY71+'SAR Da'!AY71+'URQ Da'!AY71+'ROC Da'!AY71+'SM Da'!AY71+'BN Da'!AY71+'BS Da'!AY71+'TDC Da'!AY71</f>
        <v>165</v>
      </c>
      <c r="AZ71" s="81">
        <f>+'MIT Da'!AZ71+'SAR Da'!AZ71+'URQ Da'!AZ71+'ROC Da'!AZ71+'SM Da'!AZ71+'BN Da'!AZ71+'BS Da'!AZ71+'TDC Da'!AZ71</f>
        <v>15</v>
      </c>
      <c r="BA71" s="81">
        <f>+'MIT Da'!BA71+'SAR Da'!BA71+'URQ Da'!BA71+'ROC Da'!BA71+'SM Da'!BA71+'BN Da'!BA71+'BS Da'!BA71+'TDC Da'!BA71</f>
        <v>150</v>
      </c>
      <c r="BB71" s="81">
        <f>+'MIT Da'!BB71+'SAR Da'!BB71+'URQ Da'!BB71+'ROC Da'!BB71+'SM Da'!BB71+'BN Da'!BB71+'BS Da'!BB71+'TDC Da'!BB71</f>
        <v>0</v>
      </c>
      <c r="BC71" s="81">
        <f>+SUM(RED_InfraMR[[#This Row],[B.04.1 - Parque de Coches Remolcados Clase Unica]:[B.04.5 - Parque de Coches Remolcados para Servicios Especiales (Cartoneros)]])</f>
        <v>758</v>
      </c>
      <c r="BD71" s="81">
        <f>+'MIT Da'!BD71+'SAR Da'!BD71+'URQ Da'!BD71+'ROC Da'!BD71+'SM Da'!BD71+'BN Da'!BD71+'BS Da'!BD71+'TDC Da'!BD71</f>
        <v>13</v>
      </c>
      <c r="BE71" s="81">
        <f>+'MIT Da'!BE71+'SAR Da'!BE71+'URQ Da'!BE71+'ROC Da'!BE71+'SM Da'!BE71+'BN Da'!BE71+'BS Da'!BE71+'TDC Da'!BE71</f>
        <v>94</v>
      </c>
      <c r="BF71" s="16"/>
    </row>
    <row r="72" spans="1:58">
      <c r="A72" s="1">
        <v>1998</v>
      </c>
      <c r="B72" s="1" t="s">
        <v>125</v>
      </c>
      <c r="C72" s="12">
        <f>+'MIT Da'!C72+'SAR Da'!C72+'URQ Da'!C72+'ROC Da'!C72+'SM Da'!C72+'BN Da'!C72+'BS Da'!C72+'TDC Da'!C72</f>
        <v>147.21299999999999</v>
      </c>
      <c r="D72" s="12">
        <f>+'MIT Da'!D72+'SAR Da'!D72+'URQ Da'!D72+'ROC Da'!D72+'SM Da'!D72+'BN Da'!D72+'BS Da'!D72+'TDC Da'!D72</f>
        <v>444.30600000000004</v>
      </c>
      <c r="E72" s="12">
        <f>+'MIT Da'!E72+'SAR Da'!E72+'URQ Da'!E72+'ROC Da'!E72+'SM Da'!E72+'BN Da'!E72+'BS Da'!E72+'TDC Da'!E72</f>
        <v>0</v>
      </c>
      <c r="F72" s="12">
        <f>+'MIT Da'!F72+'SAR Da'!F72+'URQ Da'!F72+'ROC Da'!F72+'SM Da'!F72+'BN Da'!F72+'BS Da'!F72+'TDC Da'!F72</f>
        <v>176.17364000000001</v>
      </c>
      <c r="G72" s="12">
        <f>+'MIT Da'!G72+'SAR Da'!G72+'URQ Da'!G72+'ROC Da'!G72+'SM Da'!G72+'BN Da'!G72+'BS Da'!G72+'TDC Da'!G72</f>
        <v>767.69263999999998</v>
      </c>
      <c r="H72" s="12">
        <f>+'MIT Da'!H72+'SAR Da'!H72+'URQ Da'!H72+'ROC Da'!H72+'SM Da'!H72+'BN Da'!H72+'BS Da'!H72+'TDC Da'!H72</f>
        <v>767.69263999999998</v>
      </c>
      <c r="I72" s="12">
        <f>+'MIT Da'!I72+'SAR Da'!I72+'URQ Da'!I72+'ROC Da'!I72+'SM Da'!I72+'BN Da'!I72+'BS Da'!I72+'TDC Da'!I72</f>
        <v>972.2581100000001</v>
      </c>
      <c r="J72" s="12">
        <f>+'MIT Da'!J72+'SAR Da'!J72+'URQ Da'!J72+'ROC Da'!J72+'SM Da'!J72+'BN Da'!J72+'BS Da'!J72+'TDC Da'!J72</f>
        <v>1060.415</v>
      </c>
      <c r="K72" s="12">
        <f>+'MIT Da'!K72+'SAR Da'!K72+'URQ Da'!K72+'ROC Da'!K72+'SM Da'!K72+'BN Da'!K72+'BS Da'!K72+'TDC Da'!K72</f>
        <v>54.516999999999996</v>
      </c>
      <c r="L72" s="12">
        <f>+'MIT Da'!L72+'SAR Da'!L72+'URQ Da'!L72+'ROC Da'!L72+'SM Da'!L72+'BN Da'!L72+'BS Da'!L72+'TDC Da'!L72</f>
        <v>379.49300000000005</v>
      </c>
      <c r="M72" s="12">
        <f>+'MIT Da'!M72+'SAR Da'!M72+'URQ Da'!M72+'ROC Da'!M72+'SM Da'!M72+'BN Da'!M72+'BS Da'!M72+'TDC Da'!M72</f>
        <v>21.314999999999998</v>
      </c>
      <c r="N72" s="12">
        <f>+'MIT Da'!N72+'SAR Da'!N72+'URQ Da'!N72+'ROC Da'!N72+'SM Da'!N72+'BN Da'!N72+'BS Da'!N72+'TDC Da'!N72</f>
        <v>1439.9079999999999</v>
      </c>
      <c r="O72" s="12">
        <f>+'MIT Da'!O72+'SAR Da'!O72+'URQ Da'!O72+'ROC Da'!O72+'SM Da'!O72+'BN Da'!O72+'BS Da'!O72+'TDC Da'!O72</f>
        <v>1439.9079999999999</v>
      </c>
      <c r="P72" s="81">
        <f>+'MIT Da'!P72+'SAR Da'!P72+'URQ Da'!P72+'ROC Da'!P72+'SM Da'!P72+'BN Da'!P72+'BS Da'!P72+'TDC Da'!P72</f>
        <v>203</v>
      </c>
      <c r="Q72" s="81">
        <f>+'MIT Da'!Q72+'SAR Da'!Q72+'URQ Da'!Q72+'ROC Da'!Q72+'SM Da'!Q72+'BN Da'!Q72+'BS Da'!Q72+'TDC Da'!Q72</f>
        <v>58</v>
      </c>
      <c r="R72" s="81">
        <f>+'MIT Da'!R72+'SAR Da'!R72+'URQ Da'!R72+'ROC Da'!R72+'SM Da'!R72+'BN Da'!R72+'BS Da'!R72+'TDC Da'!R72</f>
        <v>10</v>
      </c>
      <c r="S72" s="81">
        <f>+'MIT Da'!S72+'SAR Da'!S72+'URQ Da'!S72+'ROC Da'!S72+'SM Da'!S72+'BN Da'!S72+'BS Da'!S72+'TDC Da'!S72</f>
        <v>271</v>
      </c>
      <c r="T72" s="81">
        <f>+'MIT Da'!T72+'SAR Da'!T72+'URQ Da'!T72+'ROC Da'!T72+'SM Da'!T72+'BN Da'!T72+'BS Da'!T72+'TDC Da'!T72</f>
        <v>136</v>
      </c>
      <c r="U72" s="81">
        <f>+'MIT Da'!U72+'SAR Da'!U72+'URQ Da'!U72+'ROC Da'!U72+'SM Da'!U72+'BN Da'!U72+'BS Da'!U72+'TDC Da'!U72</f>
        <v>433</v>
      </c>
      <c r="V72" s="81">
        <f>+'MIT Da'!V72+'SAR Da'!V72+'URQ Da'!V72+'ROC Da'!V72+'SM Da'!V72+'BN Da'!V72+'BS Da'!V72+'TDC Da'!V72</f>
        <v>11</v>
      </c>
      <c r="W72" s="81">
        <f>+'MIT Da'!W72+'SAR Da'!W72+'URQ Da'!W72+'ROC Da'!W72+'SM Da'!W72+'BN Da'!W72+'BS Da'!W72+'TDC Da'!W72</f>
        <v>112</v>
      </c>
      <c r="X72" s="81">
        <f>+'MIT Da'!X72+'SAR Da'!X72+'URQ Da'!X72+'ROC Da'!X72+'SM Da'!X72+'BN Da'!X72+'BS Da'!X72+'TDC Da'!X72</f>
        <v>4</v>
      </c>
      <c r="Y72" s="81">
        <f>+'MIT Da'!Y72+'SAR Da'!Y72+'URQ Da'!Y72+'ROC Da'!Y72+'SM Da'!Y72+'BN Da'!Y72+'BS Da'!Y72+'TDC Da'!Y72</f>
        <v>696</v>
      </c>
      <c r="Z72" s="81">
        <f>+'MIT Da'!Z72+'SAR Da'!Z72+'URQ Da'!Z72+'ROC Da'!Z72+'SM Da'!Z72+'BN Da'!Z72+'BS Da'!Z72+'TDC Da'!Z72</f>
        <v>154</v>
      </c>
      <c r="AA72" s="81">
        <f>+'MIT Da'!AA72+'SAR Da'!AA72+'URQ Da'!AA72+'ROC Da'!AA72+'SM Da'!AA72+'BN Da'!AA72+'BS Da'!AA72+'TDC Da'!AA72</f>
        <v>100</v>
      </c>
      <c r="AB72" s="81">
        <f>+'MIT Da'!AB72+'SAR Da'!AB72+'URQ Da'!AB72+'ROC Da'!AB72+'SM Da'!AB72+'BN Da'!AB72+'BS Da'!AB72+'TDC Da'!AB72</f>
        <v>696</v>
      </c>
      <c r="AC72" s="81">
        <f>+'MIT Da'!AC72+'SAR Da'!AC72+'URQ Da'!AC72+'ROC Da'!AC72+'SM Da'!AC72+'BN Da'!AC72+'BS Da'!AC72+'TDC Da'!AC72</f>
        <v>950</v>
      </c>
      <c r="AD72" s="81">
        <f>+'MIT Da'!AD72+'SAR Da'!AD72+'URQ Da'!AD72+'ROC Da'!AD72+'SM Da'!AD72+'BN Da'!AD72+'BS Da'!AD72+'TDC Da'!AD72</f>
        <v>54</v>
      </c>
      <c r="AE72" s="81">
        <f>+'MIT Da'!AE72+'SAR Da'!AE72+'URQ Da'!AE72+'ROC Da'!AE72+'SM Da'!AE72+'BN Da'!AE72+'BS Da'!AE72+'TDC Da'!AE72</f>
        <v>96</v>
      </c>
      <c r="AF72" s="81">
        <f>+'MIT Da'!AF72+'SAR Da'!AF72+'URQ Da'!AF72+'ROC Da'!AF72+'SM Da'!AF72+'BN Da'!AF72+'BS Da'!AF72+'TDC Da'!AF72</f>
        <v>417</v>
      </c>
      <c r="AG72" s="81">
        <f>+'MIT Da'!AG72+'SAR Da'!AG72+'URQ Da'!AG72+'ROC Da'!AG72+'SM Da'!AG72+'BN Da'!AG72+'BS Da'!AG72+'TDC Da'!AG72</f>
        <v>567</v>
      </c>
      <c r="AH72" s="12">
        <f>+'MIT Da'!AH72+'SAR Da'!AH72+'URQ Da'!AH72+'ROC Da'!AH72+'SM Da'!AH72+'BN Da'!AH72+'BS Da'!AH72+'TDC Da'!AH72</f>
        <v>272.89499999999998</v>
      </c>
      <c r="AI72" s="12">
        <f>+'MIT Da'!AI72+'SAR Da'!AI72+'URQ Da'!AI72+'ROC Da'!AI72+'SM Da'!AI72+'BN Da'!AI72+'BS Da'!AI72+'TDC Da'!AI72</f>
        <v>9.032</v>
      </c>
      <c r="AJ72" s="12">
        <f>+'MIT Da'!AJ72+'SAR Da'!AJ72+'URQ Da'!AJ72+'ROC Da'!AJ72+'SM Da'!AJ72+'BN Da'!AJ72+'BS Da'!AJ72+'TDC Da'!AJ72</f>
        <v>498.71500000000003</v>
      </c>
      <c r="AK72" s="12">
        <f>+'MIT Da'!AK72+'SAR Da'!AK72+'URQ Da'!AK72+'ROC Da'!AK72+'SM Da'!AK72+'BN Da'!AK72+'BS Da'!AK72+'TDC Da'!AK72</f>
        <v>780.64199999999983</v>
      </c>
      <c r="AL72" s="81">
        <f>+'MIT Da'!AL72+'SAR Da'!AL72+'URQ Da'!AL72+'ROC Da'!AL72+'SM Da'!AL72+'BN Da'!AL72+'BS Da'!AL72+'TDC Da'!AL72</f>
        <v>9</v>
      </c>
      <c r="AM72" s="81">
        <f>+'MIT Da'!AM72+'SAR Da'!AM72+'URQ Da'!AM72+'ROC Da'!AM72+'SM Da'!AM72+'BN Da'!AM72+'BS Da'!AM72+'TDC Da'!AM72</f>
        <v>57</v>
      </c>
      <c r="AN72" s="81">
        <f>+'MIT Da'!AN72+'SAR Da'!AN72+'URQ Da'!AN72+'ROC Da'!AN72+'SM Da'!AN72+'BN Da'!AN72+'BS Da'!AN72+'TDC Da'!AN72</f>
        <v>82</v>
      </c>
      <c r="AO72" s="81">
        <f>+'MIT Da'!AO72+'SAR Da'!AO72+'URQ Da'!AO72+'ROC Da'!AO72+'SM Da'!AO72+'BN Da'!AO72+'BS Da'!AO72+'TDC Da'!AO72</f>
        <v>148</v>
      </c>
      <c r="AP72" s="81">
        <f>+'MIT Da'!AP72+'SAR Da'!AP72+'URQ Da'!AP72+'ROC Da'!AP72+'SM Da'!AP72+'BN Da'!AP72+'BS Da'!AP72+'TDC Da'!AP72</f>
        <v>596</v>
      </c>
      <c r="AQ72" s="81">
        <f>+'MIT Da'!AQ72+'SAR Da'!AQ72+'URQ Da'!AQ72+'ROC Da'!AQ72+'SM Da'!AQ72+'BN Da'!AQ72+'BS Da'!AQ72+'TDC Da'!AQ72</f>
        <v>341</v>
      </c>
      <c r="AR72" s="81">
        <f>+'MIT Da'!AR72+'SAR Da'!AR72+'URQ Da'!AR72+'ROC Da'!AR72+'SM Da'!AR72+'BN Da'!AR72+'BS Da'!AR72+'TDC Da'!AR72</f>
        <v>39</v>
      </c>
      <c r="AS72" s="81">
        <f>+SUM(RED_InfraMR[[#This Row],[B.02.1 - Parque de Coches Eléctricos Motrices]:[B.02.3 - Parque de Coches Eléctricos Motrices Tipo R]])</f>
        <v>976</v>
      </c>
      <c r="AT72" s="81">
        <f>+'MIT Da'!AT72+'SAR Da'!AT72+'URQ Da'!AT72+'ROC Da'!AT72+'SM Da'!AT72+'BN Da'!AT72+'BS Da'!AT72+'TDC Da'!AT72</f>
        <v>0</v>
      </c>
      <c r="AU72" s="81">
        <f>+'MIT Da'!AU72+'SAR Da'!AU72+'URQ Da'!AU72+'ROC Da'!AU72+'SM Da'!AU72+'BN Da'!AU72+'BS Da'!AU72+'TDC Da'!AU72</f>
        <v>6</v>
      </c>
      <c r="AV72" s="81">
        <f>+'MIT Da'!AV72+'SAR Da'!AV72+'URQ Da'!AV72+'ROC Da'!AV72+'SM Da'!AV72+'BN Da'!AV72+'BS Da'!AV72+'TDC Da'!AV72</f>
        <v>10</v>
      </c>
      <c r="AW72" s="81">
        <f>+SUM(RED_InfraMR[[#This Row],[B.03.1 - Parque de Coches Motores Motrices Remolcados]:[B.03.3 - Parque de Coches Motores Motrices Cabina]])</f>
        <v>16</v>
      </c>
      <c r="AX72" s="81">
        <f>+'MIT Da'!AX72+'SAR Da'!AX72+'URQ Da'!AX72+'ROC Da'!AX72+'SM Da'!AX72+'BN Da'!AX72+'BS Da'!AX72+'TDC Da'!AX72</f>
        <v>428</v>
      </c>
      <c r="AY72" s="81">
        <f>+'MIT Da'!AY72+'SAR Da'!AY72+'URQ Da'!AY72+'ROC Da'!AY72+'SM Da'!AY72+'BN Da'!AY72+'BS Da'!AY72+'TDC Da'!AY72</f>
        <v>165</v>
      </c>
      <c r="AZ72" s="81">
        <f>+'MIT Da'!AZ72+'SAR Da'!AZ72+'URQ Da'!AZ72+'ROC Da'!AZ72+'SM Da'!AZ72+'BN Da'!AZ72+'BS Da'!AZ72+'TDC Da'!AZ72</f>
        <v>15</v>
      </c>
      <c r="BA72" s="81">
        <f>+'MIT Da'!BA72+'SAR Da'!BA72+'URQ Da'!BA72+'ROC Da'!BA72+'SM Da'!BA72+'BN Da'!BA72+'BS Da'!BA72+'TDC Da'!BA72</f>
        <v>150</v>
      </c>
      <c r="BB72" s="81">
        <f>+'MIT Da'!BB72+'SAR Da'!BB72+'URQ Da'!BB72+'ROC Da'!BB72+'SM Da'!BB72+'BN Da'!BB72+'BS Da'!BB72+'TDC Da'!BB72</f>
        <v>0</v>
      </c>
      <c r="BC72" s="81">
        <f>+SUM(RED_InfraMR[[#This Row],[B.04.1 - Parque de Coches Remolcados Clase Unica]:[B.04.5 - Parque de Coches Remolcados para Servicios Especiales (Cartoneros)]])</f>
        <v>758</v>
      </c>
      <c r="BD72" s="81">
        <f>+'MIT Da'!BD72+'SAR Da'!BD72+'URQ Da'!BD72+'ROC Da'!BD72+'SM Da'!BD72+'BN Da'!BD72+'BS Da'!BD72+'TDC Da'!BD72</f>
        <v>13</v>
      </c>
      <c r="BE72" s="81">
        <f>+'MIT Da'!BE72+'SAR Da'!BE72+'URQ Da'!BE72+'ROC Da'!BE72+'SM Da'!BE72+'BN Da'!BE72+'BS Da'!BE72+'TDC Da'!BE72</f>
        <v>94</v>
      </c>
      <c r="BF72" s="16"/>
    </row>
    <row r="73" spans="1:58">
      <c r="A73" s="1">
        <v>1998</v>
      </c>
      <c r="B73" s="1" t="s">
        <v>126</v>
      </c>
      <c r="C73" s="12">
        <f>+'MIT Da'!C73+'SAR Da'!C73+'URQ Da'!C73+'ROC Da'!C73+'SM Da'!C73+'BN Da'!C73+'BS Da'!C73+'TDC Da'!C73</f>
        <v>147.21299999999999</v>
      </c>
      <c r="D73" s="12">
        <f>+'MIT Da'!D73+'SAR Da'!D73+'URQ Da'!D73+'ROC Da'!D73+'SM Da'!D73+'BN Da'!D73+'BS Da'!D73+'TDC Da'!D73</f>
        <v>444.30600000000004</v>
      </c>
      <c r="E73" s="12">
        <f>+'MIT Da'!E73+'SAR Da'!E73+'URQ Da'!E73+'ROC Da'!E73+'SM Da'!E73+'BN Da'!E73+'BS Da'!E73+'TDC Da'!E73</f>
        <v>0</v>
      </c>
      <c r="F73" s="12">
        <f>+'MIT Da'!F73+'SAR Da'!F73+'URQ Da'!F73+'ROC Da'!F73+'SM Da'!F73+'BN Da'!F73+'BS Da'!F73+'TDC Da'!F73</f>
        <v>176.17364000000001</v>
      </c>
      <c r="G73" s="12">
        <f>+'MIT Da'!G73+'SAR Da'!G73+'URQ Da'!G73+'ROC Da'!G73+'SM Da'!G73+'BN Da'!G73+'BS Da'!G73+'TDC Da'!G73</f>
        <v>767.69263999999998</v>
      </c>
      <c r="H73" s="12">
        <f>+'MIT Da'!H73+'SAR Da'!H73+'URQ Da'!H73+'ROC Da'!H73+'SM Da'!H73+'BN Da'!H73+'BS Da'!H73+'TDC Da'!H73</f>
        <v>767.69263999999998</v>
      </c>
      <c r="I73" s="12">
        <f>+'MIT Da'!I73+'SAR Da'!I73+'URQ Da'!I73+'ROC Da'!I73+'SM Da'!I73+'BN Da'!I73+'BS Da'!I73+'TDC Da'!I73</f>
        <v>972.2581100000001</v>
      </c>
      <c r="J73" s="12">
        <f>+'MIT Da'!J73+'SAR Da'!J73+'URQ Da'!J73+'ROC Da'!J73+'SM Da'!J73+'BN Da'!J73+'BS Da'!J73+'TDC Da'!J73</f>
        <v>1060.415</v>
      </c>
      <c r="K73" s="12">
        <f>+'MIT Da'!K73+'SAR Da'!K73+'URQ Da'!K73+'ROC Da'!K73+'SM Da'!K73+'BN Da'!K73+'BS Da'!K73+'TDC Da'!K73</f>
        <v>54.516999999999996</v>
      </c>
      <c r="L73" s="12">
        <f>+'MIT Da'!L73+'SAR Da'!L73+'URQ Da'!L73+'ROC Da'!L73+'SM Da'!L73+'BN Da'!L73+'BS Da'!L73+'TDC Da'!L73</f>
        <v>379.49300000000005</v>
      </c>
      <c r="M73" s="12">
        <f>+'MIT Da'!M73+'SAR Da'!M73+'URQ Da'!M73+'ROC Da'!M73+'SM Da'!M73+'BN Da'!M73+'BS Da'!M73+'TDC Da'!M73</f>
        <v>21.314999999999998</v>
      </c>
      <c r="N73" s="12">
        <f>+'MIT Da'!N73+'SAR Da'!N73+'URQ Da'!N73+'ROC Da'!N73+'SM Da'!N73+'BN Da'!N73+'BS Da'!N73+'TDC Da'!N73</f>
        <v>1439.9079999999999</v>
      </c>
      <c r="O73" s="12">
        <f>+'MIT Da'!O73+'SAR Da'!O73+'URQ Da'!O73+'ROC Da'!O73+'SM Da'!O73+'BN Da'!O73+'BS Da'!O73+'TDC Da'!O73</f>
        <v>1439.9079999999999</v>
      </c>
      <c r="P73" s="81">
        <f>+'MIT Da'!P73+'SAR Da'!P73+'URQ Da'!P73+'ROC Da'!P73+'SM Da'!P73+'BN Da'!P73+'BS Da'!P73+'TDC Da'!P73</f>
        <v>203</v>
      </c>
      <c r="Q73" s="81">
        <f>+'MIT Da'!Q73+'SAR Da'!Q73+'URQ Da'!Q73+'ROC Da'!Q73+'SM Da'!Q73+'BN Da'!Q73+'BS Da'!Q73+'TDC Da'!Q73</f>
        <v>58</v>
      </c>
      <c r="R73" s="81">
        <f>+'MIT Da'!R73+'SAR Da'!R73+'URQ Da'!R73+'ROC Da'!R73+'SM Da'!R73+'BN Da'!R73+'BS Da'!R73+'TDC Da'!R73</f>
        <v>10</v>
      </c>
      <c r="S73" s="81">
        <f>+'MIT Da'!S73+'SAR Da'!S73+'URQ Da'!S73+'ROC Da'!S73+'SM Da'!S73+'BN Da'!S73+'BS Da'!S73+'TDC Da'!S73</f>
        <v>271</v>
      </c>
      <c r="T73" s="81">
        <f>+'MIT Da'!T73+'SAR Da'!T73+'URQ Da'!T73+'ROC Da'!T73+'SM Da'!T73+'BN Da'!T73+'BS Da'!T73+'TDC Da'!T73</f>
        <v>136</v>
      </c>
      <c r="U73" s="81">
        <f>+'MIT Da'!U73+'SAR Da'!U73+'URQ Da'!U73+'ROC Da'!U73+'SM Da'!U73+'BN Da'!U73+'BS Da'!U73+'TDC Da'!U73</f>
        <v>433</v>
      </c>
      <c r="V73" s="81">
        <f>+'MIT Da'!V73+'SAR Da'!V73+'URQ Da'!V73+'ROC Da'!V73+'SM Da'!V73+'BN Da'!V73+'BS Da'!V73+'TDC Da'!V73</f>
        <v>11</v>
      </c>
      <c r="W73" s="81">
        <f>+'MIT Da'!W73+'SAR Da'!W73+'URQ Da'!W73+'ROC Da'!W73+'SM Da'!W73+'BN Da'!W73+'BS Da'!W73+'TDC Da'!W73</f>
        <v>112</v>
      </c>
      <c r="X73" s="81">
        <f>+'MIT Da'!X73+'SAR Da'!X73+'URQ Da'!X73+'ROC Da'!X73+'SM Da'!X73+'BN Da'!X73+'BS Da'!X73+'TDC Da'!X73</f>
        <v>4</v>
      </c>
      <c r="Y73" s="81">
        <f>+'MIT Da'!Y73+'SAR Da'!Y73+'URQ Da'!Y73+'ROC Da'!Y73+'SM Da'!Y73+'BN Da'!Y73+'BS Da'!Y73+'TDC Da'!Y73</f>
        <v>696</v>
      </c>
      <c r="Z73" s="81">
        <f>+'MIT Da'!Z73+'SAR Da'!Z73+'URQ Da'!Z73+'ROC Da'!Z73+'SM Da'!Z73+'BN Da'!Z73+'BS Da'!Z73+'TDC Da'!Z73</f>
        <v>154</v>
      </c>
      <c r="AA73" s="81">
        <f>+'MIT Da'!AA73+'SAR Da'!AA73+'URQ Da'!AA73+'ROC Da'!AA73+'SM Da'!AA73+'BN Da'!AA73+'BS Da'!AA73+'TDC Da'!AA73</f>
        <v>100</v>
      </c>
      <c r="AB73" s="81">
        <f>+'MIT Da'!AB73+'SAR Da'!AB73+'URQ Da'!AB73+'ROC Da'!AB73+'SM Da'!AB73+'BN Da'!AB73+'BS Da'!AB73+'TDC Da'!AB73</f>
        <v>696</v>
      </c>
      <c r="AC73" s="81">
        <f>+'MIT Da'!AC73+'SAR Da'!AC73+'URQ Da'!AC73+'ROC Da'!AC73+'SM Da'!AC73+'BN Da'!AC73+'BS Da'!AC73+'TDC Da'!AC73</f>
        <v>950</v>
      </c>
      <c r="AD73" s="81">
        <f>+'MIT Da'!AD73+'SAR Da'!AD73+'URQ Da'!AD73+'ROC Da'!AD73+'SM Da'!AD73+'BN Da'!AD73+'BS Da'!AD73+'TDC Da'!AD73</f>
        <v>54</v>
      </c>
      <c r="AE73" s="81">
        <f>+'MIT Da'!AE73+'SAR Da'!AE73+'URQ Da'!AE73+'ROC Da'!AE73+'SM Da'!AE73+'BN Da'!AE73+'BS Da'!AE73+'TDC Da'!AE73</f>
        <v>96</v>
      </c>
      <c r="AF73" s="81">
        <f>+'MIT Da'!AF73+'SAR Da'!AF73+'URQ Da'!AF73+'ROC Da'!AF73+'SM Da'!AF73+'BN Da'!AF73+'BS Da'!AF73+'TDC Da'!AF73</f>
        <v>417</v>
      </c>
      <c r="AG73" s="81">
        <f>+'MIT Da'!AG73+'SAR Da'!AG73+'URQ Da'!AG73+'ROC Da'!AG73+'SM Da'!AG73+'BN Da'!AG73+'BS Da'!AG73+'TDC Da'!AG73</f>
        <v>567</v>
      </c>
      <c r="AH73" s="12">
        <f>+'MIT Da'!AH73+'SAR Da'!AH73+'URQ Da'!AH73+'ROC Da'!AH73+'SM Da'!AH73+'BN Da'!AH73+'BS Da'!AH73+'TDC Da'!AH73</f>
        <v>272.89499999999998</v>
      </c>
      <c r="AI73" s="12">
        <f>+'MIT Da'!AI73+'SAR Da'!AI73+'URQ Da'!AI73+'ROC Da'!AI73+'SM Da'!AI73+'BN Da'!AI73+'BS Da'!AI73+'TDC Da'!AI73</f>
        <v>9.032</v>
      </c>
      <c r="AJ73" s="12">
        <f>+'MIT Da'!AJ73+'SAR Da'!AJ73+'URQ Da'!AJ73+'ROC Da'!AJ73+'SM Da'!AJ73+'BN Da'!AJ73+'BS Da'!AJ73+'TDC Da'!AJ73</f>
        <v>498.71500000000003</v>
      </c>
      <c r="AK73" s="12">
        <f>+'MIT Da'!AK73+'SAR Da'!AK73+'URQ Da'!AK73+'ROC Da'!AK73+'SM Da'!AK73+'BN Da'!AK73+'BS Da'!AK73+'TDC Da'!AK73</f>
        <v>780.64199999999983</v>
      </c>
      <c r="AL73" s="81">
        <f>+'MIT Da'!AL73+'SAR Da'!AL73+'URQ Da'!AL73+'ROC Da'!AL73+'SM Da'!AL73+'BN Da'!AL73+'BS Da'!AL73+'TDC Da'!AL73</f>
        <v>9</v>
      </c>
      <c r="AM73" s="81">
        <f>+'MIT Da'!AM73+'SAR Da'!AM73+'URQ Da'!AM73+'ROC Da'!AM73+'SM Da'!AM73+'BN Da'!AM73+'BS Da'!AM73+'TDC Da'!AM73</f>
        <v>57</v>
      </c>
      <c r="AN73" s="81">
        <f>+'MIT Da'!AN73+'SAR Da'!AN73+'URQ Da'!AN73+'ROC Da'!AN73+'SM Da'!AN73+'BN Da'!AN73+'BS Da'!AN73+'TDC Da'!AN73</f>
        <v>82</v>
      </c>
      <c r="AO73" s="81">
        <f>+'MIT Da'!AO73+'SAR Da'!AO73+'URQ Da'!AO73+'ROC Da'!AO73+'SM Da'!AO73+'BN Da'!AO73+'BS Da'!AO73+'TDC Da'!AO73</f>
        <v>148</v>
      </c>
      <c r="AP73" s="81">
        <f>+'MIT Da'!AP73+'SAR Da'!AP73+'URQ Da'!AP73+'ROC Da'!AP73+'SM Da'!AP73+'BN Da'!AP73+'BS Da'!AP73+'TDC Da'!AP73</f>
        <v>596</v>
      </c>
      <c r="AQ73" s="81">
        <f>+'MIT Da'!AQ73+'SAR Da'!AQ73+'URQ Da'!AQ73+'ROC Da'!AQ73+'SM Da'!AQ73+'BN Da'!AQ73+'BS Da'!AQ73+'TDC Da'!AQ73</f>
        <v>341</v>
      </c>
      <c r="AR73" s="81">
        <f>+'MIT Da'!AR73+'SAR Da'!AR73+'URQ Da'!AR73+'ROC Da'!AR73+'SM Da'!AR73+'BN Da'!AR73+'BS Da'!AR73+'TDC Da'!AR73</f>
        <v>39</v>
      </c>
      <c r="AS73" s="81">
        <f>+SUM(RED_InfraMR[[#This Row],[B.02.1 - Parque de Coches Eléctricos Motrices]:[B.02.3 - Parque de Coches Eléctricos Motrices Tipo R]])</f>
        <v>976</v>
      </c>
      <c r="AT73" s="81">
        <f>+'MIT Da'!AT73+'SAR Da'!AT73+'URQ Da'!AT73+'ROC Da'!AT73+'SM Da'!AT73+'BN Da'!AT73+'BS Da'!AT73+'TDC Da'!AT73</f>
        <v>0</v>
      </c>
      <c r="AU73" s="81">
        <f>+'MIT Da'!AU73+'SAR Da'!AU73+'URQ Da'!AU73+'ROC Da'!AU73+'SM Da'!AU73+'BN Da'!AU73+'BS Da'!AU73+'TDC Da'!AU73</f>
        <v>6</v>
      </c>
      <c r="AV73" s="81">
        <f>+'MIT Da'!AV73+'SAR Da'!AV73+'URQ Da'!AV73+'ROC Da'!AV73+'SM Da'!AV73+'BN Da'!AV73+'BS Da'!AV73+'TDC Da'!AV73</f>
        <v>10</v>
      </c>
      <c r="AW73" s="81">
        <f>+SUM(RED_InfraMR[[#This Row],[B.03.1 - Parque de Coches Motores Motrices Remolcados]:[B.03.3 - Parque de Coches Motores Motrices Cabina]])</f>
        <v>16</v>
      </c>
      <c r="AX73" s="81">
        <f>+'MIT Da'!AX73+'SAR Da'!AX73+'URQ Da'!AX73+'ROC Da'!AX73+'SM Da'!AX73+'BN Da'!AX73+'BS Da'!AX73+'TDC Da'!AX73</f>
        <v>428</v>
      </c>
      <c r="AY73" s="81">
        <f>+'MIT Da'!AY73+'SAR Da'!AY73+'URQ Da'!AY73+'ROC Da'!AY73+'SM Da'!AY73+'BN Da'!AY73+'BS Da'!AY73+'TDC Da'!AY73</f>
        <v>165</v>
      </c>
      <c r="AZ73" s="81">
        <f>+'MIT Da'!AZ73+'SAR Da'!AZ73+'URQ Da'!AZ73+'ROC Da'!AZ73+'SM Da'!AZ73+'BN Da'!AZ73+'BS Da'!AZ73+'TDC Da'!AZ73</f>
        <v>15</v>
      </c>
      <c r="BA73" s="81">
        <f>+'MIT Da'!BA73+'SAR Da'!BA73+'URQ Da'!BA73+'ROC Da'!BA73+'SM Da'!BA73+'BN Da'!BA73+'BS Da'!BA73+'TDC Da'!BA73</f>
        <v>150</v>
      </c>
      <c r="BB73" s="81">
        <f>+'MIT Da'!BB73+'SAR Da'!BB73+'URQ Da'!BB73+'ROC Da'!BB73+'SM Da'!BB73+'BN Da'!BB73+'BS Da'!BB73+'TDC Da'!BB73</f>
        <v>0</v>
      </c>
      <c r="BC73" s="81">
        <f>+SUM(RED_InfraMR[[#This Row],[B.04.1 - Parque de Coches Remolcados Clase Unica]:[B.04.5 - Parque de Coches Remolcados para Servicios Especiales (Cartoneros)]])</f>
        <v>758</v>
      </c>
      <c r="BD73" s="81">
        <f>+'MIT Da'!BD73+'SAR Da'!BD73+'URQ Da'!BD73+'ROC Da'!BD73+'SM Da'!BD73+'BN Da'!BD73+'BS Da'!BD73+'TDC Da'!BD73</f>
        <v>13</v>
      </c>
      <c r="BE73" s="81">
        <f>+'MIT Da'!BE73+'SAR Da'!BE73+'URQ Da'!BE73+'ROC Da'!BE73+'SM Da'!BE73+'BN Da'!BE73+'BS Da'!BE73+'TDC Da'!BE73</f>
        <v>94</v>
      </c>
      <c r="BF73" s="16"/>
    </row>
    <row r="74" spans="1:58">
      <c r="A74" s="1">
        <v>1999</v>
      </c>
      <c r="B74" s="1" t="s">
        <v>115</v>
      </c>
      <c r="C74" s="12">
        <f>+'MIT Da'!C74+'SAR Da'!C74+'URQ Da'!C74+'ROC Da'!C74+'SM Da'!C74+'BN Da'!C74+'BS Da'!C74+'TDC Da'!C74</f>
        <v>147.21299999999999</v>
      </c>
      <c r="D74" s="12">
        <f>+'MIT Da'!D74+'SAR Da'!D74+'URQ Da'!D74+'ROC Da'!D74+'SM Da'!D74+'BN Da'!D74+'BS Da'!D74+'TDC Da'!D74</f>
        <v>444.30600000000004</v>
      </c>
      <c r="E74" s="12">
        <f>+'MIT Da'!E74+'SAR Da'!E74+'URQ Da'!E74+'ROC Da'!E74+'SM Da'!E74+'BN Da'!E74+'BS Da'!E74+'TDC Da'!E74</f>
        <v>0</v>
      </c>
      <c r="F74" s="12">
        <f>+'MIT Da'!F74+'SAR Da'!F74+'URQ Da'!F74+'ROC Da'!F74+'SM Da'!F74+'BN Da'!F74+'BS Da'!F74+'TDC Da'!F74</f>
        <v>176.17364000000001</v>
      </c>
      <c r="G74" s="12">
        <f>+'MIT Da'!G74+'SAR Da'!G74+'URQ Da'!G74+'ROC Da'!G74+'SM Da'!G74+'BN Da'!G74+'BS Da'!G74+'TDC Da'!G74</f>
        <v>767.69263999999998</v>
      </c>
      <c r="H74" s="12">
        <f>+'MIT Da'!H74+'SAR Da'!H74+'URQ Da'!H74+'ROC Da'!H74+'SM Da'!H74+'BN Da'!H74+'BS Da'!H74+'TDC Da'!H74</f>
        <v>767.69263999999998</v>
      </c>
      <c r="I74" s="12">
        <f>+'MIT Da'!I74+'SAR Da'!I74+'URQ Da'!I74+'ROC Da'!I74+'SM Da'!I74+'BN Da'!I74+'BS Da'!I74+'TDC Da'!I74</f>
        <v>972.2581100000001</v>
      </c>
      <c r="J74" s="12">
        <f>+'MIT Da'!J74+'SAR Da'!J74+'URQ Da'!J74+'ROC Da'!J74+'SM Da'!J74+'BN Da'!J74+'BS Da'!J74+'TDC Da'!J74</f>
        <v>1060.415</v>
      </c>
      <c r="K74" s="12">
        <f>+'MIT Da'!K74+'SAR Da'!K74+'URQ Da'!K74+'ROC Da'!K74+'SM Da'!K74+'BN Da'!K74+'BS Da'!K74+'TDC Da'!K74</f>
        <v>54.516999999999996</v>
      </c>
      <c r="L74" s="12">
        <f>+'MIT Da'!L74+'SAR Da'!L74+'URQ Da'!L74+'ROC Da'!L74+'SM Da'!L74+'BN Da'!L74+'BS Da'!L74+'TDC Da'!L74</f>
        <v>379.49300000000005</v>
      </c>
      <c r="M74" s="12">
        <f>+'MIT Da'!M74+'SAR Da'!M74+'URQ Da'!M74+'ROC Da'!M74+'SM Da'!M74+'BN Da'!M74+'BS Da'!M74+'TDC Da'!M74</f>
        <v>21.314999999999998</v>
      </c>
      <c r="N74" s="12">
        <f>+'MIT Da'!N74+'SAR Da'!N74+'URQ Da'!N74+'ROC Da'!N74+'SM Da'!N74+'BN Da'!N74+'BS Da'!N74+'TDC Da'!N74</f>
        <v>1439.9079999999999</v>
      </c>
      <c r="O74" s="12">
        <f>+'MIT Da'!O74+'SAR Da'!O74+'URQ Da'!O74+'ROC Da'!O74+'SM Da'!O74+'BN Da'!O74+'BS Da'!O74+'TDC Da'!O74</f>
        <v>1439.9079999999999</v>
      </c>
      <c r="P74" s="81">
        <f>+'MIT Da'!P74+'SAR Da'!P74+'URQ Da'!P74+'ROC Da'!P74+'SM Da'!P74+'BN Da'!P74+'BS Da'!P74+'TDC Da'!P74</f>
        <v>203</v>
      </c>
      <c r="Q74" s="81">
        <f>+'MIT Da'!Q74+'SAR Da'!Q74+'URQ Da'!Q74+'ROC Da'!Q74+'SM Da'!Q74+'BN Da'!Q74+'BS Da'!Q74+'TDC Da'!Q74</f>
        <v>58</v>
      </c>
      <c r="R74" s="81">
        <f>+'MIT Da'!R74+'SAR Da'!R74+'URQ Da'!R74+'ROC Da'!R74+'SM Da'!R74+'BN Da'!R74+'BS Da'!R74+'TDC Da'!R74</f>
        <v>10</v>
      </c>
      <c r="S74" s="81">
        <f>+'MIT Da'!S74+'SAR Da'!S74+'URQ Da'!S74+'ROC Da'!S74+'SM Da'!S74+'BN Da'!S74+'BS Da'!S74+'TDC Da'!S74</f>
        <v>271</v>
      </c>
      <c r="T74" s="81">
        <f>+'MIT Da'!T74+'SAR Da'!T74+'URQ Da'!T74+'ROC Da'!T74+'SM Da'!T74+'BN Da'!T74+'BS Da'!T74+'TDC Da'!T74</f>
        <v>136</v>
      </c>
      <c r="U74" s="81">
        <f>+'MIT Da'!U74+'SAR Da'!U74+'URQ Da'!U74+'ROC Da'!U74+'SM Da'!U74+'BN Da'!U74+'BS Da'!U74+'TDC Da'!U74</f>
        <v>433</v>
      </c>
      <c r="V74" s="81">
        <f>+'MIT Da'!V74+'SAR Da'!V74+'URQ Da'!V74+'ROC Da'!V74+'SM Da'!V74+'BN Da'!V74+'BS Da'!V74+'TDC Da'!V74</f>
        <v>12</v>
      </c>
      <c r="W74" s="81">
        <f>+'MIT Da'!W74+'SAR Da'!W74+'URQ Da'!W74+'ROC Da'!W74+'SM Da'!W74+'BN Da'!W74+'BS Da'!W74+'TDC Da'!W74</f>
        <v>111</v>
      </c>
      <c r="X74" s="81">
        <f>+'MIT Da'!X74+'SAR Da'!X74+'URQ Da'!X74+'ROC Da'!X74+'SM Da'!X74+'BN Da'!X74+'BS Da'!X74+'TDC Da'!X74</f>
        <v>4</v>
      </c>
      <c r="Y74" s="81">
        <f>+'MIT Da'!Y74+'SAR Da'!Y74+'URQ Da'!Y74+'ROC Da'!Y74+'SM Da'!Y74+'BN Da'!Y74+'BS Da'!Y74+'TDC Da'!Y74</f>
        <v>696</v>
      </c>
      <c r="Z74" s="81">
        <f>+'MIT Da'!Z74+'SAR Da'!Z74+'URQ Da'!Z74+'ROC Da'!Z74+'SM Da'!Z74+'BN Da'!Z74+'BS Da'!Z74+'TDC Da'!Z74</f>
        <v>155</v>
      </c>
      <c r="AA74" s="81">
        <f>+'MIT Da'!AA74+'SAR Da'!AA74+'URQ Da'!AA74+'ROC Da'!AA74+'SM Da'!AA74+'BN Da'!AA74+'BS Da'!AA74+'TDC Da'!AA74</f>
        <v>101</v>
      </c>
      <c r="AB74" s="81">
        <f>+'MIT Da'!AB74+'SAR Da'!AB74+'URQ Da'!AB74+'ROC Da'!AB74+'SM Da'!AB74+'BN Da'!AB74+'BS Da'!AB74+'TDC Da'!AB74</f>
        <v>696</v>
      </c>
      <c r="AC74" s="81">
        <f>+'MIT Da'!AC74+'SAR Da'!AC74+'URQ Da'!AC74+'ROC Da'!AC74+'SM Da'!AC74+'BN Da'!AC74+'BS Da'!AC74+'TDC Da'!AC74</f>
        <v>952</v>
      </c>
      <c r="AD74" s="81">
        <f>+'MIT Da'!AD74+'SAR Da'!AD74+'URQ Da'!AD74+'ROC Da'!AD74+'SM Da'!AD74+'BN Da'!AD74+'BS Da'!AD74+'TDC Da'!AD74</f>
        <v>54</v>
      </c>
      <c r="AE74" s="81">
        <f>+'MIT Da'!AE74+'SAR Da'!AE74+'URQ Da'!AE74+'ROC Da'!AE74+'SM Da'!AE74+'BN Da'!AE74+'BS Da'!AE74+'TDC Da'!AE74</f>
        <v>96</v>
      </c>
      <c r="AF74" s="81">
        <f>+'MIT Da'!AF74+'SAR Da'!AF74+'URQ Da'!AF74+'ROC Da'!AF74+'SM Da'!AF74+'BN Da'!AF74+'BS Da'!AF74+'TDC Da'!AF74</f>
        <v>417</v>
      </c>
      <c r="AG74" s="81">
        <f>+'MIT Da'!AG74+'SAR Da'!AG74+'URQ Da'!AG74+'ROC Da'!AG74+'SM Da'!AG74+'BN Da'!AG74+'BS Da'!AG74+'TDC Da'!AG74</f>
        <v>567</v>
      </c>
      <c r="AH74" s="12">
        <f>+'MIT Da'!AH74+'SAR Da'!AH74+'URQ Da'!AH74+'ROC Da'!AH74+'SM Da'!AH74+'BN Da'!AH74+'BS Da'!AH74+'TDC Da'!AH74</f>
        <v>274.60699999999997</v>
      </c>
      <c r="AI74" s="12">
        <f>+'MIT Da'!AI74+'SAR Da'!AI74+'URQ Da'!AI74+'ROC Da'!AI74+'SM Da'!AI74+'BN Da'!AI74+'BS Da'!AI74+'TDC Da'!AI74</f>
        <v>7.32</v>
      </c>
      <c r="AJ74" s="12">
        <f>+'MIT Da'!AJ74+'SAR Da'!AJ74+'URQ Da'!AJ74+'ROC Da'!AJ74+'SM Da'!AJ74+'BN Da'!AJ74+'BS Da'!AJ74+'TDC Da'!AJ74</f>
        <v>498.71500000000003</v>
      </c>
      <c r="AK74" s="12">
        <f>+'MIT Da'!AK74+'SAR Da'!AK74+'URQ Da'!AK74+'ROC Da'!AK74+'SM Da'!AK74+'BN Da'!AK74+'BS Da'!AK74+'TDC Da'!AK74</f>
        <v>780.64199999999994</v>
      </c>
      <c r="AL74" s="81">
        <f>+'MIT Da'!AL74+'SAR Da'!AL74+'URQ Da'!AL74+'ROC Da'!AL74+'SM Da'!AL74+'BN Da'!AL74+'BS Da'!AL74+'TDC Da'!AL74</f>
        <v>9</v>
      </c>
      <c r="AM74" s="81">
        <f>+'MIT Da'!AM74+'SAR Da'!AM74+'URQ Da'!AM74+'ROC Da'!AM74+'SM Da'!AM74+'BN Da'!AM74+'BS Da'!AM74+'TDC Da'!AM74</f>
        <v>57</v>
      </c>
      <c r="AN74" s="81">
        <f>+'MIT Da'!AN74+'SAR Da'!AN74+'URQ Da'!AN74+'ROC Da'!AN74+'SM Da'!AN74+'BN Da'!AN74+'BS Da'!AN74+'TDC Da'!AN74</f>
        <v>82</v>
      </c>
      <c r="AO74" s="81">
        <f>+'MIT Da'!AO74+'SAR Da'!AO74+'URQ Da'!AO74+'ROC Da'!AO74+'SM Da'!AO74+'BN Da'!AO74+'BS Da'!AO74+'TDC Da'!AO74</f>
        <v>148</v>
      </c>
      <c r="AP74" s="81">
        <f>+'MIT Da'!AP74+'SAR Da'!AP74+'URQ Da'!AP74+'ROC Da'!AP74+'SM Da'!AP74+'BN Da'!AP74+'BS Da'!AP74+'TDC Da'!AP74</f>
        <v>596</v>
      </c>
      <c r="AQ74" s="81">
        <f>+'MIT Da'!AQ74+'SAR Da'!AQ74+'URQ Da'!AQ74+'ROC Da'!AQ74+'SM Da'!AQ74+'BN Da'!AQ74+'BS Da'!AQ74+'TDC Da'!AQ74</f>
        <v>341</v>
      </c>
      <c r="AR74" s="81">
        <f>+'MIT Da'!AR74+'SAR Da'!AR74+'URQ Da'!AR74+'ROC Da'!AR74+'SM Da'!AR74+'BN Da'!AR74+'BS Da'!AR74+'TDC Da'!AR74</f>
        <v>39</v>
      </c>
      <c r="AS74" s="81">
        <f>+SUM(RED_InfraMR[[#This Row],[B.02.1 - Parque de Coches Eléctricos Motrices]:[B.02.3 - Parque de Coches Eléctricos Motrices Tipo R]])</f>
        <v>976</v>
      </c>
      <c r="AT74" s="81">
        <f>+'MIT Da'!AT74+'SAR Da'!AT74+'URQ Da'!AT74+'ROC Da'!AT74+'SM Da'!AT74+'BN Da'!AT74+'BS Da'!AT74+'TDC Da'!AT74</f>
        <v>0</v>
      </c>
      <c r="AU74" s="81">
        <f>+'MIT Da'!AU74+'SAR Da'!AU74+'URQ Da'!AU74+'ROC Da'!AU74+'SM Da'!AU74+'BN Da'!AU74+'BS Da'!AU74+'TDC Da'!AU74</f>
        <v>6</v>
      </c>
      <c r="AV74" s="81">
        <f>+'MIT Da'!AV74+'SAR Da'!AV74+'URQ Da'!AV74+'ROC Da'!AV74+'SM Da'!AV74+'BN Da'!AV74+'BS Da'!AV74+'TDC Da'!AV74</f>
        <v>10</v>
      </c>
      <c r="AW74" s="81">
        <f>+SUM(RED_InfraMR[[#This Row],[B.03.1 - Parque de Coches Motores Motrices Remolcados]:[B.03.3 - Parque de Coches Motores Motrices Cabina]])</f>
        <v>16</v>
      </c>
      <c r="AX74" s="81">
        <f>+'MIT Da'!AX74+'SAR Da'!AX74+'URQ Da'!AX74+'ROC Da'!AX74+'SM Da'!AX74+'BN Da'!AX74+'BS Da'!AX74+'TDC Da'!AX74</f>
        <v>433</v>
      </c>
      <c r="AY74" s="81">
        <f>+'MIT Da'!AY74+'SAR Da'!AY74+'URQ Da'!AY74+'ROC Da'!AY74+'SM Da'!AY74+'BN Da'!AY74+'BS Da'!AY74+'TDC Da'!AY74</f>
        <v>170</v>
      </c>
      <c r="AZ74" s="81">
        <f>+'MIT Da'!AZ74+'SAR Da'!AZ74+'URQ Da'!AZ74+'ROC Da'!AZ74+'SM Da'!AZ74+'BN Da'!AZ74+'BS Da'!AZ74+'TDC Da'!AZ74</f>
        <v>15</v>
      </c>
      <c r="BA74" s="81">
        <f>+'MIT Da'!BA74+'SAR Da'!BA74+'URQ Da'!BA74+'ROC Da'!BA74+'SM Da'!BA74+'BN Da'!BA74+'BS Da'!BA74+'TDC Da'!BA74</f>
        <v>150</v>
      </c>
      <c r="BB74" s="81">
        <f>+'MIT Da'!BB74+'SAR Da'!BB74+'URQ Da'!BB74+'ROC Da'!BB74+'SM Da'!BB74+'BN Da'!BB74+'BS Da'!BB74+'TDC Da'!BB74</f>
        <v>0</v>
      </c>
      <c r="BC74" s="81">
        <f>+SUM(RED_InfraMR[[#This Row],[B.04.1 - Parque de Coches Remolcados Clase Unica]:[B.04.5 - Parque de Coches Remolcados para Servicios Especiales (Cartoneros)]])</f>
        <v>768</v>
      </c>
      <c r="BD74" s="81">
        <f>+'MIT Da'!BD74+'SAR Da'!BD74+'URQ Da'!BD74+'ROC Da'!BD74+'SM Da'!BD74+'BN Da'!BD74+'BS Da'!BD74+'TDC Da'!BD74</f>
        <v>13</v>
      </c>
      <c r="BE74" s="81">
        <f>+'MIT Da'!BE74+'SAR Da'!BE74+'URQ Da'!BE74+'ROC Da'!BE74+'SM Da'!BE74+'BN Da'!BE74+'BS Da'!BE74+'TDC Da'!BE74</f>
        <v>94</v>
      </c>
      <c r="BF74" s="16"/>
    </row>
    <row r="75" spans="1:58">
      <c r="A75" s="1">
        <v>1999</v>
      </c>
      <c r="B75" s="1" t="s">
        <v>116</v>
      </c>
      <c r="C75" s="12">
        <f>+'MIT Da'!C75+'SAR Da'!C75+'URQ Da'!C75+'ROC Da'!C75+'SM Da'!C75+'BN Da'!C75+'BS Da'!C75+'TDC Da'!C75</f>
        <v>147.21299999999999</v>
      </c>
      <c r="D75" s="12">
        <f>+'MIT Da'!D75+'SAR Da'!D75+'URQ Da'!D75+'ROC Da'!D75+'SM Da'!D75+'BN Da'!D75+'BS Da'!D75+'TDC Da'!D75</f>
        <v>444.30600000000004</v>
      </c>
      <c r="E75" s="12">
        <f>+'MIT Da'!E75+'SAR Da'!E75+'URQ Da'!E75+'ROC Da'!E75+'SM Da'!E75+'BN Da'!E75+'BS Da'!E75+'TDC Da'!E75</f>
        <v>0</v>
      </c>
      <c r="F75" s="12">
        <f>+'MIT Da'!F75+'SAR Da'!F75+'URQ Da'!F75+'ROC Da'!F75+'SM Da'!F75+'BN Da'!F75+'BS Da'!F75+'TDC Da'!F75</f>
        <v>176.17364000000001</v>
      </c>
      <c r="G75" s="12">
        <f>+'MIT Da'!G75+'SAR Da'!G75+'URQ Da'!G75+'ROC Da'!G75+'SM Da'!G75+'BN Da'!G75+'BS Da'!G75+'TDC Da'!G75</f>
        <v>767.69263999999998</v>
      </c>
      <c r="H75" s="12">
        <f>+'MIT Da'!H75+'SAR Da'!H75+'URQ Da'!H75+'ROC Da'!H75+'SM Da'!H75+'BN Da'!H75+'BS Da'!H75+'TDC Da'!H75</f>
        <v>767.69263999999998</v>
      </c>
      <c r="I75" s="12">
        <f>+'MIT Da'!I75+'SAR Da'!I75+'URQ Da'!I75+'ROC Da'!I75+'SM Da'!I75+'BN Da'!I75+'BS Da'!I75+'TDC Da'!I75</f>
        <v>972.2581100000001</v>
      </c>
      <c r="J75" s="12">
        <f>+'MIT Da'!J75+'SAR Da'!J75+'URQ Da'!J75+'ROC Da'!J75+'SM Da'!J75+'BN Da'!J75+'BS Da'!J75+'TDC Da'!J75</f>
        <v>1060.415</v>
      </c>
      <c r="K75" s="12">
        <f>+'MIT Da'!K75+'SAR Da'!K75+'URQ Da'!K75+'ROC Da'!K75+'SM Da'!K75+'BN Da'!K75+'BS Da'!K75+'TDC Da'!K75</f>
        <v>54.516999999999996</v>
      </c>
      <c r="L75" s="12">
        <f>+'MIT Da'!L75+'SAR Da'!L75+'URQ Da'!L75+'ROC Da'!L75+'SM Da'!L75+'BN Da'!L75+'BS Da'!L75+'TDC Da'!L75</f>
        <v>379.49300000000005</v>
      </c>
      <c r="M75" s="12">
        <f>+'MIT Da'!M75+'SAR Da'!M75+'URQ Da'!M75+'ROC Da'!M75+'SM Da'!M75+'BN Da'!M75+'BS Da'!M75+'TDC Da'!M75</f>
        <v>21.314999999999998</v>
      </c>
      <c r="N75" s="12">
        <f>+'MIT Da'!N75+'SAR Da'!N75+'URQ Da'!N75+'ROC Da'!N75+'SM Da'!N75+'BN Da'!N75+'BS Da'!N75+'TDC Da'!N75</f>
        <v>1439.9079999999999</v>
      </c>
      <c r="O75" s="12">
        <f>+'MIT Da'!O75+'SAR Da'!O75+'URQ Da'!O75+'ROC Da'!O75+'SM Da'!O75+'BN Da'!O75+'BS Da'!O75+'TDC Da'!O75</f>
        <v>1439.9079999999999</v>
      </c>
      <c r="P75" s="81">
        <f>+'MIT Da'!P75+'SAR Da'!P75+'URQ Da'!P75+'ROC Da'!P75+'SM Da'!P75+'BN Da'!P75+'BS Da'!P75+'TDC Da'!P75</f>
        <v>203</v>
      </c>
      <c r="Q75" s="81">
        <f>+'MIT Da'!Q75+'SAR Da'!Q75+'URQ Da'!Q75+'ROC Da'!Q75+'SM Da'!Q75+'BN Da'!Q75+'BS Da'!Q75+'TDC Da'!Q75</f>
        <v>58</v>
      </c>
      <c r="R75" s="81">
        <f>+'MIT Da'!R75+'SAR Da'!R75+'URQ Da'!R75+'ROC Da'!R75+'SM Da'!R75+'BN Da'!R75+'BS Da'!R75+'TDC Da'!R75</f>
        <v>10</v>
      </c>
      <c r="S75" s="81">
        <f>+'MIT Da'!S75+'SAR Da'!S75+'URQ Da'!S75+'ROC Da'!S75+'SM Da'!S75+'BN Da'!S75+'BS Da'!S75+'TDC Da'!S75</f>
        <v>271</v>
      </c>
      <c r="T75" s="81">
        <f>+'MIT Da'!T75+'SAR Da'!T75+'URQ Da'!T75+'ROC Da'!T75+'SM Da'!T75+'BN Da'!T75+'BS Da'!T75+'TDC Da'!T75</f>
        <v>136</v>
      </c>
      <c r="U75" s="81">
        <f>+'MIT Da'!U75+'SAR Da'!U75+'URQ Da'!U75+'ROC Da'!U75+'SM Da'!U75+'BN Da'!U75+'BS Da'!U75+'TDC Da'!U75</f>
        <v>433</v>
      </c>
      <c r="V75" s="81">
        <f>+'MIT Da'!V75+'SAR Da'!V75+'URQ Da'!V75+'ROC Da'!V75+'SM Da'!V75+'BN Da'!V75+'BS Da'!V75+'TDC Da'!V75</f>
        <v>12</v>
      </c>
      <c r="W75" s="81">
        <f>+'MIT Da'!W75+'SAR Da'!W75+'URQ Da'!W75+'ROC Da'!W75+'SM Da'!W75+'BN Da'!W75+'BS Da'!W75+'TDC Da'!W75</f>
        <v>111</v>
      </c>
      <c r="X75" s="81">
        <f>+'MIT Da'!X75+'SAR Da'!X75+'URQ Da'!X75+'ROC Da'!X75+'SM Da'!X75+'BN Da'!X75+'BS Da'!X75+'TDC Da'!X75</f>
        <v>4</v>
      </c>
      <c r="Y75" s="81">
        <f>+'MIT Da'!Y75+'SAR Da'!Y75+'URQ Da'!Y75+'ROC Da'!Y75+'SM Da'!Y75+'BN Da'!Y75+'BS Da'!Y75+'TDC Da'!Y75</f>
        <v>696</v>
      </c>
      <c r="Z75" s="81">
        <f>+'MIT Da'!Z75+'SAR Da'!Z75+'URQ Da'!Z75+'ROC Da'!Z75+'SM Da'!Z75+'BN Da'!Z75+'BS Da'!Z75+'TDC Da'!Z75</f>
        <v>155</v>
      </c>
      <c r="AA75" s="81">
        <f>+'MIT Da'!AA75+'SAR Da'!AA75+'URQ Da'!AA75+'ROC Da'!AA75+'SM Da'!AA75+'BN Da'!AA75+'BS Da'!AA75+'TDC Da'!AA75</f>
        <v>101</v>
      </c>
      <c r="AB75" s="81">
        <f>+'MIT Da'!AB75+'SAR Da'!AB75+'URQ Da'!AB75+'ROC Da'!AB75+'SM Da'!AB75+'BN Da'!AB75+'BS Da'!AB75+'TDC Da'!AB75</f>
        <v>696</v>
      </c>
      <c r="AC75" s="81">
        <f>+'MIT Da'!AC75+'SAR Da'!AC75+'URQ Da'!AC75+'ROC Da'!AC75+'SM Da'!AC75+'BN Da'!AC75+'BS Da'!AC75+'TDC Da'!AC75</f>
        <v>952</v>
      </c>
      <c r="AD75" s="81">
        <f>+'MIT Da'!AD75+'SAR Da'!AD75+'URQ Da'!AD75+'ROC Da'!AD75+'SM Da'!AD75+'BN Da'!AD75+'BS Da'!AD75+'TDC Da'!AD75</f>
        <v>54</v>
      </c>
      <c r="AE75" s="81">
        <f>+'MIT Da'!AE75+'SAR Da'!AE75+'URQ Da'!AE75+'ROC Da'!AE75+'SM Da'!AE75+'BN Da'!AE75+'BS Da'!AE75+'TDC Da'!AE75</f>
        <v>96</v>
      </c>
      <c r="AF75" s="81">
        <f>+'MIT Da'!AF75+'SAR Da'!AF75+'URQ Da'!AF75+'ROC Da'!AF75+'SM Da'!AF75+'BN Da'!AF75+'BS Da'!AF75+'TDC Da'!AF75</f>
        <v>417</v>
      </c>
      <c r="AG75" s="81">
        <f>+'MIT Da'!AG75+'SAR Da'!AG75+'URQ Da'!AG75+'ROC Da'!AG75+'SM Da'!AG75+'BN Da'!AG75+'BS Da'!AG75+'TDC Da'!AG75</f>
        <v>567</v>
      </c>
      <c r="AH75" s="12">
        <f>+'MIT Da'!AH75+'SAR Da'!AH75+'URQ Da'!AH75+'ROC Da'!AH75+'SM Da'!AH75+'BN Da'!AH75+'BS Da'!AH75+'TDC Da'!AH75</f>
        <v>274.60699999999997</v>
      </c>
      <c r="AI75" s="12">
        <f>+'MIT Da'!AI75+'SAR Da'!AI75+'URQ Da'!AI75+'ROC Da'!AI75+'SM Da'!AI75+'BN Da'!AI75+'BS Da'!AI75+'TDC Da'!AI75</f>
        <v>7.32</v>
      </c>
      <c r="AJ75" s="12">
        <f>+'MIT Da'!AJ75+'SAR Da'!AJ75+'URQ Da'!AJ75+'ROC Da'!AJ75+'SM Da'!AJ75+'BN Da'!AJ75+'BS Da'!AJ75+'TDC Da'!AJ75</f>
        <v>498.71500000000003</v>
      </c>
      <c r="AK75" s="12">
        <f>+'MIT Da'!AK75+'SAR Da'!AK75+'URQ Da'!AK75+'ROC Da'!AK75+'SM Da'!AK75+'BN Da'!AK75+'BS Da'!AK75+'TDC Da'!AK75</f>
        <v>780.64199999999994</v>
      </c>
      <c r="AL75" s="81">
        <f>+'MIT Da'!AL75+'SAR Da'!AL75+'URQ Da'!AL75+'ROC Da'!AL75+'SM Da'!AL75+'BN Da'!AL75+'BS Da'!AL75+'TDC Da'!AL75</f>
        <v>9</v>
      </c>
      <c r="AM75" s="81">
        <f>+'MIT Da'!AM75+'SAR Da'!AM75+'URQ Da'!AM75+'ROC Da'!AM75+'SM Da'!AM75+'BN Da'!AM75+'BS Da'!AM75+'TDC Da'!AM75</f>
        <v>57</v>
      </c>
      <c r="AN75" s="81">
        <f>+'MIT Da'!AN75+'SAR Da'!AN75+'URQ Da'!AN75+'ROC Da'!AN75+'SM Da'!AN75+'BN Da'!AN75+'BS Da'!AN75+'TDC Da'!AN75</f>
        <v>82</v>
      </c>
      <c r="AO75" s="81">
        <f>+'MIT Da'!AO75+'SAR Da'!AO75+'URQ Da'!AO75+'ROC Da'!AO75+'SM Da'!AO75+'BN Da'!AO75+'BS Da'!AO75+'TDC Da'!AO75</f>
        <v>148</v>
      </c>
      <c r="AP75" s="81">
        <f>+'MIT Da'!AP75+'SAR Da'!AP75+'URQ Da'!AP75+'ROC Da'!AP75+'SM Da'!AP75+'BN Da'!AP75+'BS Da'!AP75+'TDC Da'!AP75</f>
        <v>596</v>
      </c>
      <c r="AQ75" s="81">
        <f>+'MIT Da'!AQ75+'SAR Da'!AQ75+'URQ Da'!AQ75+'ROC Da'!AQ75+'SM Da'!AQ75+'BN Da'!AQ75+'BS Da'!AQ75+'TDC Da'!AQ75</f>
        <v>341</v>
      </c>
      <c r="AR75" s="81">
        <f>+'MIT Da'!AR75+'SAR Da'!AR75+'URQ Da'!AR75+'ROC Da'!AR75+'SM Da'!AR75+'BN Da'!AR75+'BS Da'!AR75+'TDC Da'!AR75</f>
        <v>39</v>
      </c>
      <c r="AS75" s="81">
        <f>+SUM(RED_InfraMR[[#This Row],[B.02.1 - Parque de Coches Eléctricos Motrices]:[B.02.3 - Parque de Coches Eléctricos Motrices Tipo R]])</f>
        <v>976</v>
      </c>
      <c r="AT75" s="81">
        <f>+'MIT Da'!AT75+'SAR Da'!AT75+'URQ Da'!AT75+'ROC Da'!AT75+'SM Da'!AT75+'BN Da'!AT75+'BS Da'!AT75+'TDC Da'!AT75</f>
        <v>0</v>
      </c>
      <c r="AU75" s="81">
        <f>+'MIT Da'!AU75+'SAR Da'!AU75+'URQ Da'!AU75+'ROC Da'!AU75+'SM Da'!AU75+'BN Da'!AU75+'BS Da'!AU75+'TDC Da'!AU75</f>
        <v>6</v>
      </c>
      <c r="AV75" s="81">
        <f>+'MIT Da'!AV75+'SAR Da'!AV75+'URQ Da'!AV75+'ROC Da'!AV75+'SM Da'!AV75+'BN Da'!AV75+'BS Da'!AV75+'TDC Da'!AV75</f>
        <v>10</v>
      </c>
      <c r="AW75" s="81">
        <f>+SUM(RED_InfraMR[[#This Row],[B.03.1 - Parque de Coches Motores Motrices Remolcados]:[B.03.3 - Parque de Coches Motores Motrices Cabina]])</f>
        <v>16</v>
      </c>
      <c r="AX75" s="81">
        <f>+'MIT Da'!AX75+'SAR Da'!AX75+'URQ Da'!AX75+'ROC Da'!AX75+'SM Da'!AX75+'BN Da'!AX75+'BS Da'!AX75+'TDC Da'!AX75</f>
        <v>433</v>
      </c>
      <c r="AY75" s="81">
        <f>+'MIT Da'!AY75+'SAR Da'!AY75+'URQ Da'!AY75+'ROC Da'!AY75+'SM Da'!AY75+'BN Da'!AY75+'BS Da'!AY75+'TDC Da'!AY75</f>
        <v>170</v>
      </c>
      <c r="AZ75" s="81">
        <f>+'MIT Da'!AZ75+'SAR Da'!AZ75+'URQ Da'!AZ75+'ROC Da'!AZ75+'SM Da'!AZ75+'BN Da'!AZ75+'BS Da'!AZ75+'TDC Da'!AZ75</f>
        <v>15</v>
      </c>
      <c r="BA75" s="81">
        <f>+'MIT Da'!BA75+'SAR Da'!BA75+'URQ Da'!BA75+'ROC Da'!BA75+'SM Da'!BA75+'BN Da'!BA75+'BS Da'!BA75+'TDC Da'!BA75</f>
        <v>150</v>
      </c>
      <c r="BB75" s="81">
        <f>+'MIT Da'!BB75+'SAR Da'!BB75+'URQ Da'!BB75+'ROC Da'!BB75+'SM Da'!BB75+'BN Da'!BB75+'BS Da'!BB75+'TDC Da'!BB75</f>
        <v>0</v>
      </c>
      <c r="BC75" s="81">
        <f>+SUM(RED_InfraMR[[#This Row],[B.04.1 - Parque de Coches Remolcados Clase Unica]:[B.04.5 - Parque de Coches Remolcados para Servicios Especiales (Cartoneros)]])</f>
        <v>768</v>
      </c>
      <c r="BD75" s="81">
        <f>+'MIT Da'!BD75+'SAR Da'!BD75+'URQ Da'!BD75+'ROC Da'!BD75+'SM Da'!BD75+'BN Da'!BD75+'BS Da'!BD75+'TDC Da'!BD75</f>
        <v>13</v>
      </c>
      <c r="BE75" s="81">
        <f>+'MIT Da'!BE75+'SAR Da'!BE75+'URQ Da'!BE75+'ROC Da'!BE75+'SM Da'!BE75+'BN Da'!BE75+'BS Da'!BE75+'TDC Da'!BE75</f>
        <v>94</v>
      </c>
      <c r="BF75" s="16"/>
    </row>
    <row r="76" spans="1:58">
      <c r="A76" s="1">
        <v>1999</v>
      </c>
      <c r="B76" s="1" t="s">
        <v>117</v>
      </c>
      <c r="C76" s="12">
        <f>+'MIT Da'!C76+'SAR Da'!C76+'URQ Da'!C76+'ROC Da'!C76+'SM Da'!C76+'BN Da'!C76+'BS Da'!C76+'TDC Da'!C76</f>
        <v>147.21299999999999</v>
      </c>
      <c r="D76" s="12">
        <f>+'MIT Da'!D76+'SAR Da'!D76+'URQ Da'!D76+'ROC Da'!D76+'SM Da'!D76+'BN Da'!D76+'BS Da'!D76+'TDC Da'!D76</f>
        <v>444.30600000000004</v>
      </c>
      <c r="E76" s="12">
        <f>+'MIT Da'!E76+'SAR Da'!E76+'URQ Da'!E76+'ROC Da'!E76+'SM Da'!E76+'BN Da'!E76+'BS Da'!E76+'TDC Da'!E76</f>
        <v>0</v>
      </c>
      <c r="F76" s="12">
        <f>+'MIT Da'!F76+'SAR Da'!F76+'URQ Da'!F76+'ROC Da'!F76+'SM Da'!F76+'BN Da'!F76+'BS Da'!F76+'TDC Da'!F76</f>
        <v>176.17364000000001</v>
      </c>
      <c r="G76" s="12">
        <f>+'MIT Da'!G76+'SAR Da'!G76+'URQ Da'!G76+'ROC Da'!G76+'SM Da'!G76+'BN Da'!G76+'BS Da'!G76+'TDC Da'!G76</f>
        <v>767.69263999999998</v>
      </c>
      <c r="H76" s="12">
        <f>+'MIT Da'!H76+'SAR Da'!H76+'URQ Da'!H76+'ROC Da'!H76+'SM Da'!H76+'BN Da'!H76+'BS Da'!H76+'TDC Da'!H76</f>
        <v>767.69263999999998</v>
      </c>
      <c r="I76" s="12">
        <f>+'MIT Da'!I76+'SAR Da'!I76+'URQ Da'!I76+'ROC Da'!I76+'SM Da'!I76+'BN Da'!I76+'BS Da'!I76+'TDC Da'!I76</f>
        <v>972.2581100000001</v>
      </c>
      <c r="J76" s="12">
        <f>+'MIT Da'!J76+'SAR Da'!J76+'URQ Da'!J76+'ROC Da'!J76+'SM Da'!J76+'BN Da'!J76+'BS Da'!J76+'TDC Da'!J76</f>
        <v>1060.415</v>
      </c>
      <c r="K76" s="12">
        <f>+'MIT Da'!K76+'SAR Da'!K76+'URQ Da'!K76+'ROC Da'!K76+'SM Da'!K76+'BN Da'!K76+'BS Da'!K76+'TDC Da'!K76</f>
        <v>54.516999999999996</v>
      </c>
      <c r="L76" s="12">
        <f>+'MIT Da'!L76+'SAR Da'!L76+'URQ Da'!L76+'ROC Da'!L76+'SM Da'!L76+'BN Da'!L76+'BS Da'!L76+'TDC Da'!L76</f>
        <v>379.49300000000005</v>
      </c>
      <c r="M76" s="12">
        <f>+'MIT Da'!M76+'SAR Da'!M76+'URQ Da'!M76+'ROC Da'!M76+'SM Da'!M76+'BN Da'!M76+'BS Da'!M76+'TDC Da'!M76</f>
        <v>21.314999999999998</v>
      </c>
      <c r="N76" s="12">
        <f>+'MIT Da'!N76+'SAR Da'!N76+'URQ Da'!N76+'ROC Da'!N76+'SM Da'!N76+'BN Da'!N76+'BS Da'!N76+'TDC Da'!N76</f>
        <v>1439.9079999999999</v>
      </c>
      <c r="O76" s="12">
        <f>+'MIT Da'!O76+'SAR Da'!O76+'URQ Da'!O76+'ROC Da'!O76+'SM Da'!O76+'BN Da'!O76+'BS Da'!O76+'TDC Da'!O76</f>
        <v>1439.9079999999999</v>
      </c>
      <c r="P76" s="81">
        <f>+'MIT Da'!P76+'SAR Da'!P76+'URQ Da'!P76+'ROC Da'!P76+'SM Da'!P76+'BN Da'!P76+'BS Da'!P76+'TDC Da'!P76</f>
        <v>203</v>
      </c>
      <c r="Q76" s="81">
        <f>+'MIT Da'!Q76+'SAR Da'!Q76+'URQ Da'!Q76+'ROC Da'!Q76+'SM Da'!Q76+'BN Da'!Q76+'BS Da'!Q76+'TDC Da'!Q76</f>
        <v>58</v>
      </c>
      <c r="R76" s="81">
        <f>+'MIT Da'!R76+'SAR Da'!R76+'URQ Da'!R76+'ROC Da'!R76+'SM Da'!R76+'BN Da'!R76+'BS Da'!R76+'TDC Da'!R76</f>
        <v>10</v>
      </c>
      <c r="S76" s="81">
        <f>+'MIT Da'!S76+'SAR Da'!S76+'URQ Da'!S76+'ROC Da'!S76+'SM Da'!S76+'BN Da'!S76+'BS Da'!S76+'TDC Da'!S76</f>
        <v>271</v>
      </c>
      <c r="T76" s="81">
        <f>+'MIT Da'!T76+'SAR Da'!T76+'URQ Da'!T76+'ROC Da'!T76+'SM Da'!T76+'BN Da'!T76+'BS Da'!T76+'TDC Da'!T76</f>
        <v>136</v>
      </c>
      <c r="U76" s="81">
        <f>+'MIT Da'!U76+'SAR Da'!U76+'URQ Da'!U76+'ROC Da'!U76+'SM Da'!U76+'BN Da'!U76+'BS Da'!U76+'TDC Da'!U76</f>
        <v>433</v>
      </c>
      <c r="V76" s="81">
        <f>+'MIT Da'!V76+'SAR Da'!V76+'URQ Da'!V76+'ROC Da'!V76+'SM Da'!V76+'BN Da'!V76+'BS Da'!V76+'TDC Da'!V76</f>
        <v>12</v>
      </c>
      <c r="W76" s="81">
        <f>+'MIT Da'!W76+'SAR Da'!W76+'URQ Da'!W76+'ROC Da'!W76+'SM Da'!W76+'BN Da'!W76+'BS Da'!W76+'TDC Da'!W76</f>
        <v>111</v>
      </c>
      <c r="X76" s="81">
        <f>+'MIT Da'!X76+'SAR Da'!X76+'URQ Da'!X76+'ROC Da'!X76+'SM Da'!X76+'BN Da'!X76+'BS Da'!X76+'TDC Da'!X76</f>
        <v>4</v>
      </c>
      <c r="Y76" s="81">
        <f>+'MIT Da'!Y76+'SAR Da'!Y76+'URQ Da'!Y76+'ROC Da'!Y76+'SM Da'!Y76+'BN Da'!Y76+'BS Da'!Y76+'TDC Da'!Y76</f>
        <v>696</v>
      </c>
      <c r="Z76" s="81">
        <f>+'MIT Da'!Z76+'SAR Da'!Z76+'URQ Da'!Z76+'ROC Da'!Z76+'SM Da'!Z76+'BN Da'!Z76+'BS Da'!Z76+'TDC Da'!Z76</f>
        <v>155</v>
      </c>
      <c r="AA76" s="81">
        <f>+'MIT Da'!AA76+'SAR Da'!AA76+'URQ Da'!AA76+'ROC Da'!AA76+'SM Da'!AA76+'BN Da'!AA76+'BS Da'!AA76+'TDC Da'!AA76</f>
        <v>101</v>
      </c>
      <c r="AB76" s="81">
        <f>+'MIT Da'!AB76+'SAR Da'!AB76+'URQ Da'!AB76+'ROC Da'!AB76+'SM Da'!AB76+'BN Da'!AB76+'BS Da'!AB76+'TDC Da'!AB76</f>
        <v>696</v>
      </c>
      <c r="AC76" s="81">
        <f>+'MIT Da'!AC76+'SAR Da'!AC76+'URQ Da'!AC76+'ROC Da'!AC76+'SM Da'!AC76+'BN Da'!AC76+'BS Da'!AC76+'TDC Da'!AC76</f>
        <v>952</v>
      </c>
      <c r="AD76" s="81">
        <f>+'MIT Da'!AD76+'SAR Da'!AD76+'URQ Da'!AD76+'ROC Da'!AD76+'SM Da'!AD76+'BN Da'!AD76+'BS Da'!AD76+'TDC Da'!AD76</f>
        <v>54</v>
      </c>
      <c r="AE76" s="81">
        <f>+'MIT Da'!AE76+'SAR Da'!AE76+'URQ Da'!AE76+'ROC Da'!AE76+'SM Da'!AE76+'BN Da'!AE76+'BS Da'!AE76+'TDC Da'!AE76</f>
        <v>96</v>
      </c>
      <c r="AF76" s="81">
        <f>+'MIT Da'!AF76+'SAR Da'!AF76+'URQ Da'!AF76+'ROC Da'!AF76+'SM Da'!AF76+'BN Da'!AF76+'BS Da'!AF76+'TDC Da'!AF76</f>
        <v>417</v>
      </c>
      <c r="AG76" s="81">
        <f>+'MIT Da'!AG76+'SAR Da'!AG76+'URQ Da'!AG76+'ROC Da'!AG76+'SM Da'!AG76+'BN Da'!AG76+'BS Da'!AG76+'TDC Da'!AG76</f>
        <v>567</v>
      </c>
      <c r="AH76" s="12">
        <f>+'MIT Da'!AH76+'SAR Da'!AH76+'URQ Da'!AH76+'ROC Da'!AH76+'SM Da'!AH76+'BN Da'!AH76+'BS Da'!AH76+'TDC Da'!AH76</f>
        <v>274.60699999999997</v>
      </c>
      <c r="AI76" s="12">
        <f>+'MIT Da'!AI76+'SAR Da'!AI76+'URQ Da'!AI76+'ROC Da'!AI76+'SM Da'!AI76+'BN Da'!AI76+'BS Da'!AI76+'TDC Da'!AI76</f>
        <v>7.32</v>
      </c>
      <c r="AJ76" s="12">
        <f>+'MIT Da'!AJ76+'SAR Da'!AJ76+'URQ Da'!AJ76+'ROC Da'!AJ76+'SM Da'!AJ76+'BN Da'!AJ76+'BS Da'!AJ76+'TDC Da'!AJ76</f>
        <v>498.71500000000003</v>
      </c>
      <c r="AK76" s="12">
        <f>+'MIT Da'!AK76+'SAR Da'!AK76+'URQ Da'!AK76+'ROC Da'!AK76+'SM Da'!AK76+'BN Da'!AK76+'BS Da'!AK76+'TDC Da'!AK76</f>
        <v>780.64199999999994</v>
      </c>
      <c r="AL76" s="81">
        <f>+'MIT Da'!AL76+'SAR Da'!AL76+'URQ Da'!AL76+'ROC Da'!AL76+'SM Da'!AL76+'BN Da'!AL76+'BS Da'!AL76+'TDC Da'!AL76</f>
        <v>9</v>
      </c>
      <c r="AM76" s="81">
        <f>+'MIT Da'!AM76+'SAR Da'!AM76+'URQ Da'!AM76+'ROC Da'!AM76+'SM Da'!AM76+'BN Da'!AM76+'BS Da'!AM76+'TDC Da'!AM76</f>
        <v>57</v>
      </c>
      <c r="AN76" s="81">
        <f>+'MIT Da'!AN76+'SAR Da'!AN76+'URQ Da'!AN76+'ROC Da'!AN76+'SM Da'!AN76+'BN Da'!AN76+'BS Da'!AN76+'TDC Da'!AN76</f>
        <v>82</v>
      </c>
      <c r="AO76" s="81">
        <f>+'MIT Da'!AO76+'SAR Da'!AO76+'URQ Da'!AO76+'ROC Da'!AO76+'SM Da'!AO76+'BN Da'!AO76+'BS Da'!AO76+'TDC Da'!AO76</f>
        <v>148</v>
      </c>
      <c r="AP76" s="81">
        <f>+'MIT Da'!AP76+'SAR Da'!AP76+'URQ Da'!AP76+'ROC Da'!AP76+'SM Da'!AP76+'BN Da'!AP76+'BS Da'!AP76+'TDC Da'!AP76</f>
        <v>596</v>
      </c>
      <c r="AQ76" s="81">
        <f>+'MIT Da'!AQ76+'SAR Da'!AQ76+'URQ Da'!AQ76+'ROC Da'!AQ76+'SM Da'!AQ76+'BN Da'!AQ76+'BS Da'!AQ76+'TDC Da'!AQ76</f>
        <v>341</v>
      </c>
      <c r="AR76" s="81">
        <f>+'MIT Da'!AR76+'SAR Da'!AR76+'URQ Da'!AR76+'ROC Da'!AR76+'SM Da'!AR76+'BN Da'!AR76+'BS Da'!AR76+'TDC Da'!AR76</f>
        <v>39</v>
      </c>
      <c r="AS76" s="81">
        <f>+SUM(RED_InfraMR[[#This Row],[B.02.1 - Parque de Coches Eléctricos Motrices]:[B.02.3 - Parque de Coches Eléctricos Motrices Tipo R]])</f>
        <v>976</v>
      </c>
      <c r="AT76" s="81">
        <f>+'MIT Da'!AT76+'SAR Da'!AT76+'URQ Da'!AT76+'ROC Da'!AT76+'SM Da'!AT76+'BN Da'!AT76+'BS Da'!AT76+'TDC Da'!AT76</f>
        <v>0</v>
      </c>
      <c r="AU76" s="81">
        <f>+'MIT Da'!AU76+'SAR Da'!AU76+'URQ Da'!AU76+'ROC Da'!AU76+'SM Da'!AU76+'BN Da'!AU76+'BS Da'!AU76+'TDC Da'!AU76</f>
        <v>6</v>
      </c>
      <c r="AV76" s="81">
        <f>+'MIT Da'!AV76+'SAR Da'!AV76+'URQ Da'!AV76+'ROC Da'!AV76+'SM Da'!AV76+'BN Da'!AV76+'BS Da'!AV76+'TDC Da'!AV76</f>
        <v>10</v>
      </c>
      <c r="AW76" s="81">
        <f>+SUM(RED_InfraMR[[#This Row],[B.03.1 - Parque de Coches Motores Motrices Remolcados]:[B.03.3 - Parque de Coches Motores Motrices Cabina]])</f>
        <v>16</v>
      </c>
      <c r="AX76" s="81">
        <f>+'MIT Da'!AX76+'SAR Da'!AX76+'URQ Da'!AX76+'ROC Da'!AX76+'SM Da'!AX76+'BN Da'!AX76+'BS Da'!AX76+'TDC Da'!AX76</f>
        <v>433</v>
      </c>
      <c r="AY76" s="81">
        <f>+'MIT Da'!AY76+'SAR Da'!AY76+'URQ Da'!AY76+'ROC Da'!AY76+'SM Da'!AY76+'BN Da'!AY76+'BS Da'!AY76+'TDC Da'!AY76</f>
        <v>170</v>
      </c>
      <c r="AZ76" s="81">
        <f>+'MIT Da'!AZ76+'SAR Da'!AZ76+'URQ Da'!AZ76+'ROC Da'!AZ76+'SM Da'!AZ76+'BN Da'!AZ76+'BS Da'!AZ76+'TDC Da'!AZ76</f>
        <v>15</v>
      </c>
      <c r="BA76" s="81">
        <f>+'MIT Da'!BA76+'SAR Da'!BA76+'URQ Da'!BA76+'ROC Da'!BA76+'SM Da'!BA76+'BN Da'!BA76+'BS Da'!BA76+'TDC Da'!BA76</f>
        <v>150</v>
      </c>
      <c r="BB76" s="81">
        <f>+'MIT Da'!BB76+'SAR Da'!BB76+'URQ Da'!BB76+'ROC Da'!BB76+'SM Da'!BB76+'BN Da'!BB76+'BS Da'!BB76+'TDC Da'!BB76</f>
        <v>0</v>
      </c>
      <c r="BC76" s="81">
        <f>+SUM(RED_InfraMR[[#This Row],[B.04.1 - Parque de Coches Remolcados Clase Unica]:[B.04.5 - Parque de Coches Remolcados para Servicios Especiales (Cartoneros)]])</f>
        <v>768</v>
      </c>
      <c r="BD76" s="81">
        <f>+'MIT Da'!BD76+'SAR Da'!BD76+'URQ Da'!BD76+'ROC Da'!BD76+'SM Da'!BD76+'BN Da'!BD76+'BS Da'!BD76+'TDC Da'!BD76</f>
        <v>13</v>
      </c>
      <c r="BE76" s="81">
        <f>+'MIT Da'!BE76+'SAR Da'!BE76+'URQ Da'!BE76+'ROC Da'!BE76+'SM Da'!BE76+'BN Da'!BE76+'BS Da'!BE76+'TDC Da'!BE76</f>
        <v>94</v>
      </c>
      <c r="BF76" s="16"/>
    </row>
    <row r="77" spans="1:58">
      <c r="A77" s="1">
        <v>1999</v>
      </c>
      <c r="B77" s="1" t="s">
        <v>118</v>
      </c>
      <c r="C77" s="12">
        <f>+'MIT Da'!C77+'SAR Da'!C77+'URQ Da'!C77+'ROC Da'!C77+'SM Da'!C77+'BN Da'!C77+'BS Da'!C77+'TDC Da'!C77</f>
        <v>147.21299999999999</v>
      </c>
      <c r="D77" s="12">
        <f>+'MIT Da'!D77+'SAR Da'!D77+'URQ Da'!D77+'ROC Da'!D77+'SM Da'!D77+'BN Da'!D77+'BS Da'!D77+'TDC Da'!D77</f>
        <v>444.30600000000004</v>
      </c>
      <c r="E77" s="12">
        <f>+'MIT Da'!E77+'SAR Da'!E77+'URQ Da'!E77+'ROC Da'!E77+'SM Da'!E77+'BN Da'!E77+'BS Da'!E77+'TDC Da'!E77</f>
        <v>0</v>
      </c>
      <c r="F77" s="12">
        <f>+'MIT Da'!F77+'SAR Da'!F77+'URQ Da'!F77+'ROC Da'!F77+'SM Da'!F77+'BN Da'!F77+'BS Da'!F77+'TDC Da'!F77</f>
        <v>176.17364000000001</v>
      </c>
      <c r="G77" s="12">
        <f>+'MIT Da'!G77+'SAR Da'!G77+'URQ Da'!G77+'ROC Da'!G77+'SM Da'!G77+'BN Da'!G77+'BS Da'!G77+'TDC Da'!G77</f>
        <v>767.69263999999998</v>
      </c>
      <c r="H77" s="12">
        <f>+'MIT Da'!H77+'SAR Da'!H77+'URQ Da'!H77+'ROC Da'!H77+'SM Da'!H77+'BN Da'!H77+'BS Da'!H77+'TDC Da'!H77</f>
        <v>767.69263999999998</v>
      </c>
      <c r="I77" s="12">
        <f>+'MIT Da'!I77+'SAR Da'!I77+'URQ Da'!I77+'ROC Da'!I77+'SM Da'!I77+'BN Da'!I77+'BS Da'!I77+'TDC Da'!I77</f>
        <v>972.2581100000001</v>
      </c>
      <c r="J77" s="12">
        <f>+'MIT Da'!J77+'SAR Da'!J77+'URQ Da'!J77+'ROC Da'!J77+'SM Da'!J77+'BN Da'!J77+'BS Da'!J77+'TDC Da'!J77</f>
        <v>1060.415</v>
      </c>
      <c r="K77" s="12">
        <f>+'MIT Da'!K77+'SAR Da'!K77+'URQ Da'!K77+'ROC Da'!K77+'SM Da'!K77+'BN Da'!K77+'BS Da'!K77+'TDC Da'!K77</f>
        <v>54.516999999999996</v>
      </c>
      <c r="L77" s="12">
        <f>+'MIT Da'!L77+'SAR Da'!L77+'URQ Da'!L77+'ROC Da'!L77+'SM Da'!L77+'BN Da'!L77+'BS Da'!L77+'TDC Da'!L77</f>
        <v>379.49300000000005</v>
      </c>
      <c r="M77" s="12">
        <f>+'MIT Da'!M77+'SAR Da'!M77+'URQ Da'!M77+'ROC Da'!M77+'SM Da'!M77+'BN Da'!M77+'BS Da'!M77+'TDC Da'!M77</f>
        <v>21.314999999999998</v>
      </c>
      <c r="N77" s="12">
        <f>+'MIT Da'!N77+'SAR Da'!N77+'URQ Da'!N77+'ROC Da'!N77+'SM Da'!N77+'BN Da'!N77+'BS Da'!N77+'TDC Da'!N77</f>
        <v>1439.9079999999999</v>
      </c>
      <c r="O77" s="12">
        <f>+'MIT Da'!O77+'SAR Da'!O77+'URQ Da'!O77+'ROC Da'!O77+'SM Da'!O77+'BN Da'!O77+'BS Da'!O77+'TDC Da'!O77</f>
        <v>1439.9079999999999</v>
      </c>
      <c r="P77" s="81">
        <f>+'MIT Da'!P77+'SAR Da'!P77+'URQ Da'!P77+'ROC Da'!P77+'SM Da'!P77+'BN Da'!P77+'BS Da'!P77+'TDC Da'!P77</f>
        <v>203</v>
      </c>
      <c r="Q77" s="81">
        <f>+'MIT Da'!Q77+'SAR Da'!Q77+'URQ Da'!Q77+'ROC Da'!Q77+'SM Da'!Q77+'BN Da'!Q77+'BS Da'!Q77+'TDC Da'!Q77</f>
        <v>58</v>
      </c>
      <c r="R77" s="81">
        <f>+'MIT Da'!R77+'SAR Da'!R77+'URQ Da'!R77+'ROC Da'!R77+'SM Da'!R77+'BN Da'!R77+'BS Da'!R77+'TDC Da'!R77</f>
        <v>10</v>
      </c>
      <c r="S77" s="81">
        <f>+'MIT Da'!S77+'SAR Da'!S77+'URQ Da'!S77+'ROC Da'!S77+'SM Da'!S77+'BN Da'!S77+'BS Da'!S77+'TDC Da'!S77</f>
        <v>271</v>
      </c>
      <c r="T77" s="81">
        <f>+'MIT Da'!T77+'SAR Da'!T77+'URQ Da'!T77+'ROC Da'!T77+'SM Da'!T77+'BN Da'!T77+'BS Da'!T77+'TDC Da'!T77</f>
        <v>136</v>
      </c>
      <c r="U77" s="81">
        <f>+'MIT Da'!U77+'SAR Da'!U77+'URQ Da'!U77+'ROC Da'!U77+'SM Da'!U77+'BN Da'!U77+'BS Da'!U77+'TDC Da'!U77</f>
        <v>433</v>
      </c>
      <c r="V77" s="81">
        <f>+'MIT Da'!V77+'SAR Da'!V77+'URQ Da'!V77+'ROC Da'!V77+'SM Da'!V77+'BN Da'!V77+'BS Da'!V77+'TDC Da'!V77</f>
        <v>12</v>
      </c>
      <c r="W77" s="81">
        <f>+'MIT Da'!W77+'SAR Da'!W77+'URQ Da'!W77+'ROC Da'!W77+'SM Da'!W77+'BN Da'!W77+'BS Da'!W77+'TDC Da'!W77</f>
        <v>111</v>
      </c>
      <c r="X77" s="81">
        <f>+'MIT Da'!X77+'SAR Da'!X77+'URQ Da'!X77+'ROC Da'!X77+'SM Da'!X77+'BN Da'!X77+'BS Da'!X77+'TDC Da'!X77</f>
        <v>4</v>
      </c>
      <c r="Y77" s="81">
        <f>+'MIT Da'!Y77+'SAR Da'!Y77+'URQ Da'!Y77+'ROC Da'!Y77+'SM Da'!Y77+'BN Da'!Y77+'BS Da'!Y77+'TDC Da'!Y77</f>
        <v>696</v>
      </c>
      <c r="Z77" s="81">
        <f>+'MIT Da'!Z77+'SAR Da'!Z77+'URQ Da'!Z77+'ROC Da'!Z77+'SM Da'!Z77+'BN Da'!Z77+'BS Da'!Z77+'TDC Da'!Z77</f>
        <v>155</v>
      </c>
      <c r="AA77" s="81">
        <f>+'MIT Da'!AA77+'SAR Da'!AA77+'URQ Da'!AA77+'ROC Da'!AA77+'SM Da'!AA77+'BN Da'!AA77+'BS Da'!AA77+'TDC Da'!AA77</f>
        <v>101</v>
      </c>
      <c r="AB77" s="81">
        <f>+'MIT Da'!AB77+'SAR Da'!AB77+'URQ Da'!AB77+'ROC Da'!AB77+'SM Da'!AB77+'BN Da'!AB77+'BS Da'!AB77+'TDC Da'!AB77</f>
        <v>696</v>
      </c>
      <c r="AC77" s="81">
        <f>+'MIT Da'!AC77+'SAR Da'!AC77+'URQ Da'!AC77+'ROC Da'!AC77+'SM Da'!AC77+'BN Da'!AC77+'BS Da'!AC77+'TDC Da'!AC77</f>
        <v>952</v>
      </c>
      <c r="AD77" s="81">
        <f>+'MIT Da'!AD77+'SAR Da'!AD77+'URQ Da'!AD77+'ROC Da'!AD77+'SM Da'!AD77+'BN Da'!AD77+'BS Da'!AD77+'TDC Da'!AD77</f>
        <v>54</v>
      </c>
      <c r="AE77" s="81">
        <f>+'MIT Da'!AE77+'SAR Da'!AE77+'URQ Da'!AE77+'ROC Da'!AE77+'SM Da'!AE77+'BN Da'!AE77+'BS Da'!AE77+'TDC Da'!AE77</f>
        <v>96</v>
      </c>
      <c r="AF77" s="81">
        <f>+'MIT Da'!AF77+'SAR Da'!AF77+'URQ Da'!AF77+'ROC Da'!AF77+'SM Da'!AF77+'BN Da'!AF77+'BS Da'!AF77+'TDC Da'!AF77</f>
        <v>417</v>
      </c>
      <c r="AG77" s="81">
        <f>+'MIT Da'!AG77+'SAR Da'!AG77+'URQ Da'!AG77+'ROC Da'!AG77+'SM Da'!AG77+'BN Da'!AG77+'BS Da'!AG77+'TDC Da'!AG77</f>
        <v>567</v>
      </c>
      <c r="AH77" s="12">
        <f>+'MIT Da'!AH77+'SAR Da'!AH77+'URQ Da'!AH77+'ROC Da'!AH77+'SM Da'!AH77+'BN Da'!AH77+'BS Da'!AH77+'TDC Da'!AH77</f>
        <v>274.60699999999997</v>
      </c>
      <c r="AI77" s="12">
        <f>+'MIT Da'!AI77+'SAR Da'!AI77+'URQ Da'!AI77+'ROC Da'!AI77+'SM Da'!AI77+'BN Da'!AI77+'BS Da'!AI77+'TDC Da'!AI77</f>
        <v>7.32</v>
      </c>
      <c r="AJ77" s="12">
        <f>+'MIT Da'!AJ77+'SAR Da'!AJ77+'URQ Da'!AJ77+'ROC Da'!AJ77+'SM Da'!AJ77+'BN Da'!AJ77+'BS Da'!AJ77+'TDC Da'!AJ77</f>
        <v>498.71500000000003</v>
      </c>
      <c r="AK77" s="12">
        <f>+'MIT Da'!AK77+'SAR Da'!AK77+'URQ Da'!AK77+'ROC Da'!AK77+'SM Da'!AK77+'BN Da'!AK77+'BS Da'!AK77+'TDC Da'!AK77</f>
        <v>780.64199999999994</v>
      </c>
      <c r="AL77" s="81">
        <f>+'MIT Da'!AL77+'SAR Da'!AL77+'URQ Da'!AL77+'ROC Da'!AL77+'SM Da'!AL77+'BN Da'!AL77+'BS Da'!AL77+'TDC Da'!AL77</f>
        <v>9</v>
      </c>
      <c r="AM77" s="81">
        <f>+'MIT Da'!AM77+'SAR Da'!AM77+'URQ Da'!AM77+'ROC Da'!AM77+'SM Da'!AM77+'BN Da'!AM77+'BS Da'!AM77+'TDC Da'!AM77</f>
        <v>57</v>
      </c>
      <c r="AN77" s="81">
        <f>+'MIT Da'!AN77+'SAR Da'!AN77+'URQ Da'!AN77+'ROC Da'!AN77+'SM Da'!AN77+'BN Da'!AN77+'BS Da'!AN77+'TDC Da'!AN77</f>
        <v>82</v>
      </c>
      <c r="AO77" s="81">
        <f>+'MIT Da'!AO77+'SAR Da'!AO77+'URQ Da'!AO77+'ROC Da'!AO77+'SM Da'!AO77+'BN Da'!AO77+'BS Da'!AO77+'TDC Da'!AO77</f>
        <v>148</v>
      </c>
      <c r="AP77" s="81">
        <f>+'MIT Da'!AP77+'SAR Da'!AP77+'URQ Da'!AP77+'ROC Da'!AP77+'SM Da'!AP77+'BN Da'!AP77+'BS Da'!AP77+'TDC Da'!AP77</f>
        <v>596</v>
      </c>
      <c r="AQ77" s="81">
        <f>+'MIT Da'!AQ77+'SAR Da'!AQ77+'URQ Da'!AQ77+'ROC Da'!AQ77+'SM Da'!AQ77+'BN Da'!AQ77+'BS Da'!AQ77+'TDC Da'!AQ77</f>
        <v>341</v>
      </c>
      <c r="AR77" s="81">
        <f>+'MIT Da'!AR77+'SAR Da'!AR77+'URQ Da'!AR77+'ROC Da'!AR77+'SM Da'!AR77+'BN Da'!AR77+'BS Da'!AR77+'TDC Da'!AR77</f>
        <v>39</v>
      </c>
      <c r="AS77" s="81">
        <f>+SUM(RED_InfraMR[[#This Row],[B.02.1 - Parque de Coches Eléctricos Motrices]:[B.02.3 - Parque de Coches Eléctricos Motrices Tipo R]])</f>
        <v>976</v>
      </c>
      <c r="AT77" s="81">
        <f>+'MIT Da'!AT77+'SAR Da'!AT77+'URQ Da'!AT77+'ROC Da'!AT77+'SM Da'!AT77+'BN Da'!AT77+'BS Da'!AT77+'TDC Da'!AT77</f>
        <v>0</v>
      </c>
      <c r="AU77" s="81">
        <f>+'MIT Da'!AU77+'SAR Da'!AU77+'URQ Da'!AU77+'ROC Da'!AU77+'SM Da'!AU77+'BN Da'!AU77+'BS Da'!AU77+'TDC Da'!AU77</f>
        <v>6</v>
      </c>
      <c r="AV77" s="81">
        <f>+'MIT Da'!AV77+'SAR Da'!AV77+'URQ Da'!AV77+'ROC Da'!AV77+'SM Da'!AV77+'BN Da'!AV77+'BS Da'!AV77+'TDC Da'!AV77</f>
        <v>10</v>
      </c>
      <c r="AW77" s="81">
        <f>+SUM(RED_InfraMR[[#This Row],[B.03.1 - Parque de Coches Motores Motrices Remolcados]:[B.03.3 - Parque de Coches Motores Motrices Cabina]])</f>
        <v>16</v>
      </c>
      <c r="AX77" s="81">
        <f>+'MIT Da'!AX77+'SAR Da'!AX77+'URQ Da'!AX77+'ROC Da'!AX77+'SM Da'!AX77+'BN Da'!AX77+'BS Da'!AX77+'TDC Da'!AX77</f>
        <v>433</v>
      </c>
      <c r="AY77" s="81">
        <f>+'MIT Da'!AY77+'SAR Da'!AY77+'URQ Da'!AY77+'ROC Da'!AY77+'SM Da'!AY77+'BN Da'!AY77+'BS Da'!AY77+'TDC Da'!AY77</f>
        <v>170</v>
      </c>
      <c r="AZ77" s="81">
        <f>+'MIT Da'!AZ77+'SAR Da'!AZ77+'URQ Da'!AZ77+'ROC Da'!AZ77+'SM Da'!AZ77+'BN Da'!AZ77+'BS Da'!AZ77+'TDC Da'!AZ77</f>
        <v>15</v>
      </c>
      <c r="BA77" s="81">
        <f>+'MIT Da'!BA77+'SAR Da'!BA77+'URQ Da'!BA77+'ROC Da'!BA77+'SM Da'!BA77+'BN Da'!BA77+'BS Da'!BA77+'TDC Da'!BA77</f>
        <v>150</v>
      </c>
      <c r="BB77" s="81">
        <f>+'MIT Da'!BB77+'SAR Da'!BB77+'URQ Da'!BB77+'ROC Da'!BB77+'SM Da'!BB77+'BN Da'!BB77+'BS Da'!BB77+'TDC Da'!BB77</f>
        <v>0</v>
      </c>
      <c r="BC77" s="81">
        <f>+SUM(RED_InfraMR[[#This Row],[B.04.1 - Parque de Coches Remolcados Clase Unica]:[B.04.5 - Parque de Coches Remolcados para Servicios Especiales (Cartoneros)]])</f>
        <v>768</v>
      </c>
      <c r="BD77" s="81">
        <f>+'MIT Da'!BD77+'SAR Da'!BD77+'URQ Da'!BD77+'ROC Da'!BD77+'SM Da'!BD77+'BN Da'!BD77+'BS Da'!BD77+'TDC Da'!BD77</f>
        <v>13</v>
      </c>
      <c r="BE77" s="81">
        <f>+'MIT Da'!BE77+'SAR Da'!BE77+'URQ Da'!BE77+'ROC Da'!BE77+'SM Da'!BE77+'BN Da'!BE77+'BS Da'!BE77+'TDC Da'!BE77</f>
        <v>94</v>
      </c>
      <c r="BF77" s="16"/>
    </row>
    <row r="78" spans="1:58">
      <c r="A78" s="1">
        <v>1999</v>
      </c>
      <c r="B78" s="1" t="s">
        <v>119</v>
      </c>
      <c r="C78" s="12">
        <f>+'MIT Da'!C78+'SAR Da'!C78+'URQ Da'!C78+'ROC Da'!C78+'SM Da'!C78+'BN Da'!C78+'BS Da'!C78+'TDC Da'!C78</f>
        <v>147.21299999999999</v>
      </c>
      <c r="D78" s="12">
        <f>+'MIT Da'!D78+'SAR Da'!D78+'URQ Da'!D78+'ROC Da'!D78+'SM Da'!D78+'BN Da'!D78+'BS Da'!D78+'TDC Da'!D78</f>
        <v>444.30600000000004</v>
      </c>
      <c r="E78" s="12">
        <f>+'MIT Da'!E78+'SAR Da'!E78+'URQ Da'!E78+'ROC Da'!E78+'SM Da'!E78+'BN Da'!E78+'BS Da'!E78+'TDC Da'!E78</f>
        <v>0</v>
      </c>
      <c r="F78" s="12">
        <f>+'MIT Da'!F78+'SAR Da'!F78+'URQ Da'!F78+'ROC Da'!F78+'SM Da'!F78+'BN Da'!F78+'BS Da'!F78+'TDC Da'!F78</f>
        <v>176.17364000000001</v>
      </c>
      <c r="G78" s="12">
        <f>+'MIT Da'!G78+'SAR Da'!G78+'URQ Da'!G78+'ROC Da'!G78+'SM Da'!G78+'BN Da'!G78+'BS Da'!G78+'TDC Da'!G78</f>
        <v>767.69263999999998</v>
      </c>
      <c r="H78" s="12">
        <f>+'MIT Da'!H78+'SAR Da'!H78+'URQ Da'!H78+'ROC Da'!H78+'SM Da'!H78+'BN Da'!H78+'BS Da'!H78+'TDC Da'!H78</f>
        <v>767.69263999999998</v>
      </c>
      <c r="I78" s="12">
        <f>+'MIT Da'!I78+'SAR Da'!I78+'URQ Da'!I78+'ROC Da'!I78+'SM Da'!I78+'BN Da'!I78+'BS Da'!I78+'TDC Da'!I78</f>
        <v>972.2581100000001</v>
      </c>
      <c r="J78" s="12">
        <f>+'MIT Da'!J78+'SAR Da'!J78+'URQ Da'!J78+'ROC Da'!J78+'SM Da'!J78+'BN Da'!J78+'BS Da'!J78+'TDC Da'!J78</f>
        <v>1060.415</v>
      </c>
      <c r="K78" s="12">
        <f>+'MIT Da'!K78+'SAR Da'!K78+'URQ Da'!K78+'ROC Da'!K78+'SM Da'!K78+'BN Da'!K78+'BS Da'!K78+'TDC Da'!K78</f>
        <v>54.516999999999996</v>
      </c>
      <c r="L78" s="12">
        <f>+'MIT Da'!L78+'SAR Da'!L78+'URQ Da'!L78+'ROC Da'!L78+'SM Da'!L78+'BN Da'!L78+'BS Da'!L78+'TDC Da'!L78</f>
        <v>379.49300000000005</v>
      </c>
      <c r="M78" s="12">
        <f>+'MIT Da'!M78+'SAR Da'!M78+'URQ Da'!M78+'ROC Da'!M78+'SM Da'!M78+'BN Da'!M78+'BS Da'!M78+'TDC Da'!M78</f>
        <v>21.314999999999998</v>
      </c>
      <c r="N78" s="12">
        <f>+'MIT Da'!N78+'SAR Da'!N78+'URQ Da'!N78+'ROC Da'!N78+'SM Da'!N78+'BN Da'!N78+'BS Da'!N78+'TDC Da'!N78</f>
        <v>1439.9079999999999</v>
      </c>
      <c r="O78" s="12">
        <f>+'MIT Da'!O78+'SAR Da'!O78+'URQ Da'!O78+'ROC Da'!O78+'SM Da'!O78+'BN Da'!O78+'BS Da'!O78+'TDC Da'!O78</f>
        <v>1439.9079999999999</v>
      </c>
      <c r="P78" s="81">
        <f>+'MIT Da'!P78+'SAR Da'!P78+'URQ Da'!P78+'ROC Da'!P78+'SM Da'!P78+'BN Da'!P78+'BS Da'!P78+'TDC Da'!P78</f>
        <v>203</v>
      </c>
      <c r="Q78" s="81">
        <f>+'MIT Da'!Q78+'SAR Da'!Q78+'URQ Da'!Q78+'ROC Da'!Q78+'SM Da'!Q78+'BN Da'!Q78+'BS Da'!Q78+'TDC Da'!Q78</f>
        <v>58</v>
      </c>
      <c r="R78" s="81">
        <f>+'MIT Da'!R78+'SAR Da'!R78+'URQ Da'!R78+'ROC Da'!R78+'SM Da'!R78+'BN Da'!R78+'BS Da'!R78+'TDC Da'!R78</f>
        <v>10</v>
      </c>
      <c r="S78" s="81">
        <f>+'MIT Da'!S78+'SAR Da'!S78+'URQ Da'!S78+'ROC Da'!S78+'SM Da'!S78+'BN Da'!S78+'BS Da'!S78+'TDC Da'!S78</f>
        <v>271</v>
      </c>
      <c r="T78" s="81">
        <f>+'MIT Da'!T78+'SAR Da'!T78+'URQ Da'!T78+'ROC Da'!T78+'SM Da'!T78+'BN Da'!T78+'BS Da'!T78+'TDC Da'!T78</f>
        <v>136</v>
      </c>
      <c r="U78" s="81">
        <f>+'MIT Da'!U78+'SAR Da'!U78+'URQ Da'!U78+'ROC Da'!U78+'SM Da'!U78+'BN Da'!U78+'BS Da'!U78+'TDC Da'!U78</f>
        <v>433</v>
      </c>
      <c r="V78" s="81">
        <f>+'MIT Da'!V78+'SAR Da'!V78+'URQ Da'!V78+'ROC Da'!V78+'SM Da'!V78+'BN Da'!V78+'BS Da'!V78+'TDC Da'!V78</f>
        <v>12</v>
      </c>
      <c r="W78" s="81">
        <f>+'MIT Da'!W78+'SAR Da'!W78+'URQ Da'!W78+'ROC Da'!W78+'SM Da'!W78+'BN Da'!W78+'BS Da'!W78+'TDC Da'!W78</f>
        <v>111</v>
      </c>
      <c r="X78" s="81">
        <f>+'MIT Da'!X78+'SAR Da'!X78+'URQ Da'!X78+'ROC Da'!X78+'SM Da'!X78+'BN Da'!X78+'BS Da'!X78+'TDC Da'!X78</f>
        <v>4</v>
      </c>
      <c r="Y78" s="81">
        <f>+'MIT Da'!Y78+'SAR Da'!Y78+'URQ Da'!Y78+'ROC Da'!Y78+'SM Da'!Y78+'BN Da'!Y78+'BS Da'!Y78+'TDC Da'!Y78</f>
        <v>696</v>
      </c>
      <c r="Z78" s="81">
        <f>+'MIT Da'!Z78+'SAR Da'!Z78+'URQ Da'!Z78+'ROC Da'!Z78+'SM Da'!Z78+'BN Da'!Z78+'BS Da'!Z78+'TDC Da'!Z78</f>
        <v>155</v>
      </c>
      <c r="AA78" s="81">
        <f>+'MIT Da'!AA78+'SAR Da'!AA78+'URQ Da'!AA78+'ROC Da'!AA78+'SM Da'!AA78+'BN Da'!AA78+'BS Da'!AA78+'TDC Da'!AA78</f>
        <v>101</v>
      </c>
      <c r="AB78" s="81">
        <f>+'MIT Da'!AB78+'SAR Da'!AB78+'URQ Da'!AB78+'ROC Da'!AB78+'SM Da'!AB78+'BN Da'!AB78+'BS Da'!AB78+'TDC Da'!AB78</f>
        <v>696</v>
      </c>
      <c r="AC78" s="81">
        <f>+'MIT Da'!AC78+'SAR Da'!AC78+'URQ Da'!AC78+'ROC Da'!AC78+'SM Da'!AC78+'BN Da'!AC78+'BS Da'!AC78+'TDC Da'!AC78</f>
        <v>952</v>
      </c>
      <c r="AD78" s="81">
        <f>+'MIT Da'!AD78+'SAR Da'!AD78+'URQ Da'!AD78+'ROC Da'!AD78+'SM Da'!AD78+'BN Da'!AD78+'BS Da'!AD78+'TDC Da'!AD78</f>
        <v>54</v>
      </c>
      <c r="AE78" s="81">
        <f>+'MIT Da'!AE78+'SAR Da'!AE78+'URQ Da'!AE78+'ROC Da'!AE78+'SM Da'!AE78+'BN Da'!AE78+'BS Da'!AE78+'TDC Da'!AE78</f>
        <v>96</v>
      </c>
      <c r="AF78" s="81">
        <f>+'MIT Da'!AF78+'SAR Da'!AF78+'URQ Da'!AF78+'ROC Da'!AF78+'SM Da'!AF78+'BN Da'!AF78+'BS Da'!AF78+'TDC Da'!AF78</f>
        <v>417</v>
      </c>
      <c r="AG78" s="81">
        <f>+'MIT Da'!AG78+'SAR Da'!AG78+'URQ Da'!AG78+'ROC Da'!AG78+'SM Da'!AG78+'BN Da'!AG78+'BS Da'!AG78+'TDC Da'!AG78</f>
        <v>567</v>
      </c>
      <c r="AH78" s="12">
        <f>+'MIT Da'!AH78+'SAR Da'!AH78+'URQ Da'!AH78+'ROC Da'!AH78+'SM Da'!AH78+'BN Da'!AH78+'BS Da'!AH78+'TDC Da'!AH78</f>
        <v>274.60699999999997</v>
      </c>
      <c r="AI78" s="12">
        <f>+'MIT Da'!AI78+'SAR Da'!AI78+'URQ Da'!AI78+'ROC Da'!AI78+'SM Da'!AI78+'BN Da'!AI78+'BS Da'!AI78+'TDC Da'!AI78</f>
        <v>7.32</v>
      </c>
      <c r="AJ78" s="12">
        <f>+'MIT Da'!AJ78+'SAR Da'!AJ78+'URQ Da'!AJ78+'ROC Da'!AJ78+'SM Da'!AJ78+'BN Da'!AJ78+'BS Da'!AJ78+'TDC Da'!AJ78</f>
        <v>498.71500000000003</v>
      </c>
      <c r="AK78" s="12">
        <f>+'MIT Da'!AK78+'SAR Da'!AK78+'URQ Da'!AK78+'ROC Da'!AK78+'SM Da'!AK78+'BN Da'!AK78+'BS Da'!AK78+'TDC Da'!AK78</f>
        <v>780.64199999999994</v>
      </c>
      <c r="AL78" s="81">
        <f>+'MIT Da'!AL78+'SAR Da'!AL78+'URQ Da'!AL78+'ROC Da'!AL78+'SM Da'!AL78+'BN Da'!AL78+'BS Da'!AL78+'TDC Da'!AL78</f>
        <v>9</v>
      </c>
      <c r="AM78" s="81">
        <f>+'MIT Da'!AM78+'SAR Da'!AM78+'URQ Da'!AM78+'ROC Da'!AM78+'SM Da'!AM78+'BN Da'!AM78+'BS Da'!AM78+'TDC Da'!AM78</f>
        <v>57</v>
      </c>
      <c r="AN78" s="81">
        <f>+'MIT Da'!AN78+'SAR Da'!AN78+'URQ Da'!AN78+'ROC Da'!AN78+'SM Da'!AN78+'BN Da'!AN78+'BS Da'!AN78+'TDC Da'!AN78</f>
        <v>82</v>
      </c>
      <c r="AO78" s="81">
        <f>+'MIT Da'!AO78+'SAR Da'!AO78+'URQ Da'!AO78+'ROC Da'!AO78+'SM Da'!AO78+'BN Da'!AO78+'BS Da'!AO78+'TDC Da'!AO78</f>
        <v>148</v>
      </c>
      <c r="AP78" s="81">
        <f>+'MIT Da'!AP78+'SAR Da'!AP78+'URQ Da'!AP78+'ROC Da'!AP78+'SM Da'!AP78+'BN Da'!AP78+'BS Da'!AP78+'TDC Da'!AP78</f>
        <v>596</v>
      </c>
      <c r="AQ78" s="81">
        <f>+'MIT Da'!AQ78+'SAR Da'!AQ78+'URQ Da'!AQ78+'ROC Da'!AQ78+'SM Da'!AQ78+'BN Da'!AQ78+'BS Da'!AQ78+'TDC Da'!AQ78</f>
        <v>341</v>
      </c>
      <c r="AR78" s="81">
        <f>+'MIT Da'!AR78+'SAR Da'!AR78+'URQ Da'!AR78+'ROC Da'!AR78+'SM Da'!AR78+'BN Da'!AR78+'BS Da'!AR78+'TDC Da'!AR78</f>
        <v>39</v>
      </c>
      <c r="AS78" s="81">
        <f>+SUM(RED_InfraMR[[#This Row],[B.02.1 - Parque de Coches Eléctricos Motrices]:[B.02.3 - Parque de Coches Eléctricos Motrices Tipo R]])</f>
        <v>976</v>
      </c>
      <c r="AT78" s="81">
        <f>+'MIT Da'!AT78+'SAR Da'!AT78+'URQ Da'!AT78+'ROC Da'!AT78+'SM Da'!AT78+'BN Da'!AT78+'BS Da'!AT78+'TDC Da'!AT78</f>
        <v>0</v>
      </c>
      <c r="AU78" s="81">
        <f>+'MIT Da'!AU78+'SAR Da'!AU78+'URQ Da'!AU78+'ROC Da'!AU78+'SM Da'!AU78+'BN Da'!AU78+'BS Da'!AU78+'TDC Da'!AU78</f>
        <v>6</v>
      </c>
      <c r="AV78" s="81">
        <f>+'MIT Da'!AV78+'SAR Da'!AV78+'URQ Da'!AV78+'ROC Da'!AV78+'SM Da'!AV78+'BN Da'!AV78+'BS Da'!AV78+'TDC Da'!AV78</f>
        <v>10</v>
      </c>
      <c r="AW78" s="81">
        <f>+SUM(RED_InfraMR[[#This Row],[B.03.1 - Parque de Coches Motores Motrices Remolcados]:[B.03.3 - Parque de Coches Motores Motrices Cabina]])</f>
        <v>16</v>
      </c>
      <c r="AX78" s="81">
        <f>+'MIT Da'!AX78+'SAR Da'!AX78+'URQ Da'!AX78+'ROC Da'!AX78+'SM Da'!AX78+'BN Da'!AX78+'BS Da'!AX78+'TDC Da'!AX78</f>
        <v>433</v>
      </c>
      <c r="AY78" s="81">
        <f>+'MIT Da'!AY78+'SAR Da'!AY78+'URQ Da'!AY78+'ROC Da'!AY78+'SM Da'!AY78+'BN Da'!AY78+'BS Da'!AY78+'TDC Da'!AY78</f>
        <v>170</v>
      </c>
      <c r="AZ78" s="81">
        <f>+'MIT Da'!AZ78+'SAR Da'!AZ78+'URQ Da'!AZ78+'ROC Da'!AZ78+'SM Da'!AZ78+'BN Da'!AZ78+'BS Da'!AZ78+'TDC Da'!AZ78</f>
        <v>15</v>
      </c>
      <c r="BA78" s="81">
        <f>+'MIT Da'!BA78+'SAR Da'!BA78+'URQ Da'!BA78+'ROC Da'!BA78+'SM Da'!BA78+'BN Da'!BA78+'BS Da'!BA78+'TDC Da'!BA78</f>
        <v>150</v>
      </c>
      <c r="BB78" s="81">
        <f>+'MIT Da'!BB78+'SAR Da'!BB78+'URQ Da'!BB78+'ROC Da'!BB78+'SM Da'!BB78+'BN Da'!BB78+'BS Da'!BB78+'TDC Da'!BB78</f>
        <v>0</v>
      </c>
      <c r="BC78" s="81">
        <f>+SUM(RED_InfraMR[[#This Row],[B.04.1 - Parque de Coches Remolcados Clase Unica]:[B.04.5 - Parque de Coches Remolcados para Servicios Especiales (Cartoneros)]])</f>
        <v>768</v>
      </c>
      <c r="BD78" s="81">
        <f>+'MIT Da'!BD78+'SAR Da'!BD78+'URQ Da'!BD78+'ROC Da'!BD78+'SM Da'!BD78+'BN Da'!BD78+'BS Da'!BD78+'TDC Da'!BD78</f>
        <v>13</v>
      </c>
      <c r="BE78" s="81">
        <f>+'MIT Da'!BE78+'SAR Da'!BE78+'URQ Da'!BE78+'ROC Da'!BE78+'SM Da'!BE78+'BN Da'!BE78+'BS Da'!BE78+'TDC Da'!BE78</f>
        <v>94</v>
      </c>
      <c r="BF78" s="16"/>
    </row>
    <row r="79" spans="1:58">
      <c r="A79" s="1">
        <v>1999</v>
      </c>
      <c r="B79" s="1" t="s">
        <v>120</v>
      </c>
      <c r="C79" s="12">
        <f>+'MIT Da'!C79+'SAR Da'!C79+'URQ Da'!C79+'ROC Da'!C79+'SM Da'!C79+'BN Da'!C79+'BS Da'!C79+'TDC Da'!C79</f>
        <v>147.21299999999999</v>
      </c>
      <c r="D79" s="12">
        <f>+'MIT Da'!D79+'SAR Da'!D79+'URQ Da'!D79+'ROC Da'!D79+'SM Da'!D79+'BN Da'!D79+'BS Da'!D79+'TDC Da'!D79</f>
        <v>444.30600000000004</v>
      </c>
      <c r="E79" s="12">
        <f>+'MIT Da'!E79+'SAR Da'!E79+'URQ Da'!E79+'ROC Da'!E79+'SM Da'!E79+'BN Da'!E79+'BS Da'!E79+'TDC Da'!E79</f>
        <v>0</v>
      </c>
      <c r="F79" s="12">
        <f>+'MIT Da'!F79+'SAR Da'!F79+'URQ Da'!F79+'ROC Da'!F79+'SM Da'!F79+'BN Da'!F79+'BS Da'!F79+'TDC Da'!F79</f>
        <v>176.17364000000001</v>
      </c>
      <c r="G79" s="12">
        <f>+'MIT Da'!G79+'SAR Da'!G79+'URQ Da'!G79+'ROC Da'!G79+'SM Da'!G79+'BN Da'!G79+'BS Da'!G79+'TDC Da'!G79</f>
        <v>767.69263999999998</v>
      </c>
      <c r="H79" s="12">
        <f>+'MIT Da'!H79+'SAR Da'!H79+'URQ Da'!H79+'ROC Da'!H79+'SM Da'!H79+'BN Da'!H79+'BS Da'!H79+'TDC Da'!H79</f>
        <v>767.69263999999998</v>
      </c>
      <c r="I79" s="12">
        <f>+'MIT Da'!I79+'SAR Da'!I79+'URQ Da'!I79+'ROC Da'!I79+'SM Da'!I79+'BN Da'!I79+'BS Da'!I79+'TDC Da'!I79</f>
        <v>972.2581100000001</v>
      </c>
      <c r="J79" s="12">
        <f>+'MIT Da'!J79+'SAR Da'!J79+'URQ Da'!J79+'ROC Da'!J79+'SM Da'!J79+'BN Da'!J79+'BS Da'!J79+'TDC Da'!J79</f>
        <v>1060.415</v>
      </c>
      <c r="K79" s="12">
        <f>+'MIT Da'!K79+'SAR Da'!K79+'URQ Da'!K79+'ROC Da'!K79+'SM Da'!K79+'BN Da'!K79+'BS Da'!K79+'TDC Da'!K79</f>
        <v>54.516999999999996</v>
      </c>
      <c r="L79" s="12">
        <f>+'MIT Da'!L79+'SAR Da'!L79+'URQ Da'!L79+'ROC Da'!L79+'SM Da'!L79+'BN Da'!L79+'BS Da'!L79+'TDC Da'!L79</f>
        <v>379.49300000000005</v>
      </c>
      <c r="M79" s="12">
        <f>+'MIT Da'!M79+'SAR Da'!M79+'URQ Da'!M79+'ROC Da'!M79+'SM Da'!M79+'BN Da'!M79+'BS Da'!M79+'TDC Da'!M79</f>
        <v>21.314999999999998</v>
      </c>
      <c r="N79" s="12">
        <f>+'MIT Da'!N79+'SAR Da'!N79+'URQ Da'!N79+'ROC Da'!N79+'SM Da'!N79+'BN Da'!N79+'BS Da'!N79+'TDC Da'!N79</f>
        <v>1439.9079999999999</v>
      </c>
      <c r="O79" s="12">
        <f>+'MIT Da'!O79+'SAR Da'!O79+'URQ Da'!O79+'ROC Da'!O79+'SM Da'!O79+'BN Da'!O79+'BS Da'!O79+'TDC Da'!O79</f>
        <v>1439.9079999999999</v>
      </c>
      <c r="P79" s="81">
        <f>+'MIT Da'!P79+'SAR Da'!P79+'URQ Da'!P79+'ROC Da'!P79+'SM Da'!P79+'BN Da'!P79+'BS Da'!P79+'TDC Da'!P79</f>
        <v>203</v>
      </c>
      <c r="Q79" s="81">
        <f>+'MIT Da'!Q79+'SAR Da'!Q79+'URQ Da'!Q79+'ROC Da'!Q79+'SM Da'!Q79+'BN Da'!Q79+'BS Da'!Q79+'TDC Da'!Q79</f>
        <v>58</v>
      </c>
      <c r="R79" s="81">
        <f>+'MIT Da'!R79+'SAR Da'!R79+'URQ Da'!R79+'ROC Da'!R79+'SM Da'!R79+'BN Da'!R79+'BS Da'!R79+'TDC Da'!R79</f>
        <v>10</v>
      </c>
      <c r="S79" s="81">
        <f>+'MIT Da'!S79+'SAR Da'!S79+'URQ Da'!S79+'ROC Da'!S79+'SM Da'!S79+'BN Da'!S79+'BS Da'!S79+'TDC Da'!S79</f>
        <v>271</v>
      </c>
      <c r="T79" s="81">
        <f>+'MIT Da'!T79+'SAR Da'!T79+'URQ Da'!T79+'ROC Da'!T79+'SM Da'!T79+'BN Da'!T79+'BS Da'!T79+'TDC Da'!T79</f>
        <v>136</v>
      </c>
      <c r="U79" s="81">
        <f>+'MIT Da'!U79+'SAR Da'!U79+'URQ Da'!U79+'ROC Da'!U79+'SM Da'!U79+'BN Da'!U79+'BS Da'!U79+'TDC Da'!U79</f>
        <v>433</v>
      </c>
      <c r="V79" s="81">
        <f>+'MIT Da'!V79+'SAR Da'!V79+'URQ Da'!V79+'ROC Da'!V79+'SM Da'!V79+'BN Da'!V79+'BS Da'!V79+'TDC Da'!V79</f>
        <v>12</v>
      </c>
      <c r="W79" s="81">
        <f>+'MIT Da'!W79+'SAR Da'!W79+'URQ Da'!W79+'ROC Da'!W79+'SM Da'!W79+'BN Da'!W79+'BS Da'!W79+'TDC Da'!W79</f>
        <v>111</v>
      </c>
      <c r="X79" s="81">
        <f>+'MIT Da'!X79+'SAR Da'!X79+'URQ Da'!X79+'ROC Da'!X79+'SM Da'!X79+'BN Da'!X79+'BS Da'!X79+'TDC Da'!X79</f>
        <v>4</v>
      </c>
      <c r="Y79" s="81">
        <f>+'MIT Da'!Y79+'SAR Da'!Y79+'URQ Da'!Y79+'ROC Da'!Y79+'SM Da'!Y79+'BN Da'!Y79+'BS Da'!Y79+'TDC Da'!Y79</f>
        <v>696</v>
      </c>
      <c r="Z79" s="81">
        <f>+'MIT Da'!Z79+'SAR Da'!Z79+'URQ Da'!Z79+'ROC Da'!Z79+'SM Da'!Z79+'BN Da'!Z79+'BS Da'!Z79+'TDC Da'!Z79</f>
        <v>155</v>
      </c>
      <c r="AA79" s="81">
        <f>+'MIT Da'!AA79+'SAR Da'!AA79+'URQ Da'!AA79+'ROC Da'!AA79+'SM Da'!AA79+'BN Da'!AA79+'BS Da'!AA79+'TDC Da'!AA79</f>
        <v>101</v>
      </c>
      <c r="AB79" s="81">
        <f>+'MIT Da'!AB79+'SAR Da'!AB79+'URQ Da'!AB79+'ROC Da'!AB79+'SM Da'!AB79+'BN Da'!AB79+'BS Da'!AB79+'TDC Da'!AB79</f>
        <v>696</v>
      </c>
      <c r="AC79" s="81">
        <f>+'MIT Da'!AC79+'SAR Da'!AC79+'URQ Da'!AC79+'ROC Da'!AC79+'SM Da'!AC79+'BN Da'!AC79+'BS Da'!AC79+'TDC Da'!AC79</f>
        <v>952</v>
      </c>
      <c r="AD79" s="81">
        <f>+'MIT Da'!AD79+'SAR Da'!AD79+'URQ Da'!AD79+'ROC Da'!AD79+'SM Da'!AD79+'BN Da'!AD79+'BS Da'!AD79+'TDC Da'!AD79</f>
        <v>54</v>
      </c>
      <c r="AE79" s="81">
        <f>+'MIT Da'!AE79+'SAR Da'!AE79+'URQ Da'!AE79+'ROC Da'!AE79+'SM Da'!AE79+'BN Da'!AE79+'BS Da'!AE79+'TDC Da'!AE79</f>
        <v>96</v>
      </c>
      <c r="AF79" s="81">
        <f>+'MIT Da'!AF79+'SAR Da'!AF79+'URQ Da'!AF79+'ROC Da'!AF79+'SM Da'!AF79+'BN Da'!AF79+'BS Da'!AF79+'TDC Da'!AF79</f>
        <v>417</v>
      </c>
      <c r="AG79" s="81">
        <f>+'MIT Da'!AG79+'SAR Da'!AG79+'URQ Da'!AG79+'ROC Da'!AG79+'SM Da'!AG79+'BN Da'!AG79+'BS Da'!AG79+'TDC Da'!AG79</f>
        <v>567</v>
      </c>
      <c r="AH79" s="12">
        <f>+'MIT Da'!AH79+'SAR Da'!AH79+'URQ Da'!AH79+'ROC Da'!AH79+'SM Da'!AH79+'BN Da'!AH79+'BS Da'!AH79+'TDC Da'!AH79</f>
        <v>274.60699999999997</v>
      </c>
      <c r="AI79" s="12">
        <f>+'MIT Da'!AI79+'SAR Da'!AI79+'URQ Da'!AI79+'ROC Da'!AI79+'SM Da'!AI79+'BN Da'!AI79+'BS Da'!AI79+'TDC Da'!AI79</f>
        <v>7.32</v>
      </c>
      <c r="AJ79" s="12">
        <f>+'MIT Da'!AJ79+'SAR Da'!AJ79+'URQ Da'!AJ79+'ROC Da'!AJ79+'SM Da'!AJ79+'BN Da'!AJ79+'BS Da'!AJ79+'TDC Da'!AJ79</f>
        <v>498.71500000000003</v>
      </c>
      <c r="AK79" s="12">
        <f>+'MIT Da'!AK79+'SAR Da'!AK79+'URQ Da'!AK79+'ROC Da'!AK79+'SM Da'!AK79+'BN Da'!AK79+'BS Da'!AK79+'TDC Da'!AK79</f>
        <v>780.64199999999994</v>
      </c>
      <c r="AL79" s="81">
        <f>+'MIT Da'!AL79+'SAR Da'!AL79+'URQ Da'!AL79+'ROC Da'!AL79+'SM Da'!AL79+'BN Da'!AL79+'BS Da'!AL79+'TDC Da'!AL79</f>
        <v>9</v>
      </c>
      <c r="AM79" s="81">
        <f>+'MIT Da'!AM79+'SAR Da'!AM79+'URQ Da'!AM79+'ROC Da'!AM79+'SM Da'!AM79+'BN Da'!AM79+'BS Da'!AM79+'TDC Da'!AM79</f>
        <v>57</v>
      </c>
      <c r="AN79" s="81">
        <f>+'MIT Da'!AN79+'SAR Da'!AN79+'URQ Da'!AN79+'ROC Da'!AN79+'SM Da'!AN79+'BN Da'!AN79+'BS Da'!AN79+'TDC Da'!AN79</f>
        <v>82</v>
      </c>
      <c r="AO79" s="81">
        <f>+'MIT Da'!AO79+'SAR Da'!AO79+'URQ Da'!AO79+'ROC Da'!AO79+'SM Da'!AO79+'BN Da'!AO79+'BS Da'!AO79+'TDC Da'!AO79</f>
        <v>148</v>
      </c>
      <c r="AP79" s="81">
        <f>+'MIT Da'!AP79+'SAR Da'!AP79+'URQ Da'!AP79+'ROC Da'!AP79+'SM Da'!AP79+'BN Da'!AP79+'BS Da'!AP79+'TDC Da'!AP79</f>
        <v>596</v>
      </c>
      <c r="AQ79" s="81">
        <f>+'MIT Da'!AQ79+'SAR Da'!AQ79+'URQ Da'!AQ79+'ROC Da'!AQ79+'SM Da'!AQ79+'BN Da'!AQ79+'BS Da'!AQ79+'TDC Da'!AQ79</f>
        <v>341</v>
      </c>
      <c r="AR79" s="81">
        <f>+'MIT Da'!AR79+'SAR Da'!AR79+'URQ Da'!AR79+'ROC Da'!AR79+'SM Da'!AR79+'BN Da'!AR79+'BS Da'!AR79+'TDC Da'!AR79</f>
        <v>39</v>
      </c>
      <c r="AS79" s="81">
        <f>+SUM(RED_InfraMR[[#This Row],[B.02.1 - Parque de Coches Eléctricos Motrices]:[B.02.3 - Parque de Coches Eléctricos Motrices Tipo R]])</f>
        <v>976</v>
      </c>
      <c r="AT79" s="81">
        <f>+'MIT Da'!AT79+'SAR Da'!AT79+'URQ Da'!AT79+'ROC Da'!AT79+'SM Da'!AT79+'BN Da'!AT79+'BS Da'!AT79+'TDC Da'!AT79</f>
        <v>0</v>
      </c>
      <c r="AU79" s="81">
        <f>+'MIT Da'!AU79+'SAR Da'!AU79+'URQ Da'!AU79+'ROC Da'!AU79+'SM Da'!AU79+'BN Da'!AU79+'BS Da'!AU79+'TDC Da'!AU79</f>
        <v>6</v>
      </c>
      <c r="AV79" s="81">
        <f>+'MIT Da'!AV79+'SAR Da'!AV79+'URQ Da'!AV79+'ROC Da'!AV79+'SM Da'!AV79+'BN Da'!AV79+'BS Da'!AV79+'TDC Da'!AV79</f>
        <v>10</v>
      </c>
      <c r="AW79" s="81">
        <f>+SUM(RED_InfraMR[[#This Row],[B.03.1 - Parque de Coches Motores Motrices Remolcados]:[B.03.3 - Parque de Coches Motores Motrices Cabina]])</f>
        <v>16</v>
      </c>
      <c r="AX79" s="81">
        <f>+'MIT Da'!AX79+'SAR Da'!AX79+'URQ Da'!AX79+'ROC Da'!AX79+'SM Da'!AX79+'BN Da'!AX79+'BS Da'!AX79+'TDC Da'!AX79</f>
        <v>433</v>
      </c>
      <c r="AY79" s="81">
        <f>+'MIT Da'!AY79+'SAR Da'!AY79+'URQ Da'!AY79+'ROC Da'!AY79+'SM Da'!AY79+'BN Da'!AY79+'BS Da'!AY79+'TDC Da'!AY79</f>
        <v>170</v>
      </c>
      <c r="AZ79" s="81">
        <f>+'MIT Da'!AZ79+'SAR Da'!AZ79+'URQ Da'!AZ79+'ROC Da'!AZ79+'SM Da'!AZ79+'BN Da'!AZ79+'BS Da'!AZ79+'TDC Da'!AZ79</f>
        <v>15</v>
      </c>
      <c r="BA79" s="81">
        <f>+'MIT Da'!BA79+'SAR Da'!BA79+'URQ Da'!BA79+'ROC Da'!BA79+'SM Da'!BA79+'BN Da'!BA79+'BS Da'!BA79+'TDC Da'!BA79</f>
        <v>150</v>
      </c>
      <c r="BB79" s="81">
        <f>+'MIT Da'!BB79+'SAR Da'!BB79+'URQ Da'!BB79+'ROC Da'!BB79+'SM Da'!BB79+'BN Da'!BB79+'BS Da'!BB79+'TDC Da'!BB79</f>
        <v>0</v>
      </c>
      <c r="BC79" s="81">
        <f>+SUM(RED_InfraMR[[#This Row],[B.04.1 - Parque de Coches Remolcados Clase Unica]:[B.04.5 - Parque de Coches Remolcados para Servicios Especiales (Cartoneros)]])</f>
        <v>768</v>
      </c>
      <c r="BD79" s="81">
        <f>+'MIT Da'!BD79+'SAR Da'!BD79+'URQ Da'!BD79+'ROC Da'!BD79+'SM Da'!BD79+'BN Da'!BD79+'BS Da'!BD79+'TDC Da'!BD79</f>
        <v>13</v>
      </c>
      <c r="BE79" s="81">
        <f>+'MIT Da'!BE79+'SAR Da'!BE79+'URQ Da'!BE79+'ROC Da'!BE79+'SM Da'!BE79+'BN Da'!BE79+'BS Da'!BE79+'TDC Da'!BE79</f>
        <v>94</v>
      </c>
      <c r="BF79" s="16"/>
    </row>
    <row r="80" spans="1:58">
      <c r="A80" s="1">
        <v>1999</v>
      </c>
      <c r="B80" s="1" t="s">
        <v>121</v>
      </c>
      <c r="C80" s="12">
        <f>+'MIT Da'!C80+'SAR Da'!C80+'URQ Da'!C80+'ROC Da'!C80+'SM Da'!C80+'BN Da'!C80+'BS Da'!C80+'TDC Da'!C80</f>
        <v>147.21299999999999</v>
      </c>
      <c r="D80" s="12">
        <f>+'MIT Da'!D80+'SAR Da'!D80+'URQ Da'!D80+'ROC Da'!D80+'SM Da'!D80+'BN Da'!D80+'BS Da'!D80+'TDC Da'!D80</f>
        <v>444.30600000000004</v>
      </c>
      <c r="E80" s="12">
        <f>+'MIT Da'!E80+'SAR Da'!E80+'URQ Da'!E80+'ROC Da'!E80+'SM Da'!E80+'BN Da'!E80+'BS Da'!E80+'TDC Da'!E80</f>
        <v>0</v>
      </c>
      <c r="F80" s="12">
        <f>+'MIT Da'!F80+'SAR Da'!F80+'URQ Da'!F80+'ROC Da'!F80+'SM Da'!F80+'BN Da'!F80+'BS Da'!F80+'TDC Da'!F80</f>
        <v>176.17364000000001</v>
      </c>
      <c r="G80" s="12">
        <f>+'MIT Da'!G80+'SAR Da'!G80+'URQ Da'!G80+'ROC Da'!G80+'SM Da'!G80+'BN Da'!G80+'BS Da'!G80+'TDC Da'!G80</f>
        <v>767.69263999999998</v>
      </c>
      <c r="H80" s="12">
        <f>+'MIT Da'!H80+'SAR Da'!H80+'URQ Da'!H80+'ROC Da'!H80+'SM Da'!H80+'BN Da'!H80+'BS Da'!H80+'TDC Da'!H80</f>
        <v>767.69263999999998</v>
      </c>
      <c r="I80" s="12">
        <f>+'MIT Da'!I80+'SAR Da'!I80+'URQ Da'!I80+'ROC Da'!I80+'SM Da'!I80+'BN Da'!I80+'BS Da'!I80+'TDC Da'!I80</f>
        <v>972.2581100000001</v>
      </c>
      <c r="J80" s="12">
        <f>+'MIT Da'!J80+'SAR Da'!J80+'URQ Da'!J80+'ROC Da'!J80+'SM Da'!J80+'BN Da'!J80+'BS Da'!J80+'TDC Da'!J80</f>
        <v>1060.415</v>
      </c>
      <c r="K80" s="12">
        <f>+'MIT Da'!K80+'SAR Da'!K80+'URQ Da'!K80+'ROC Da'!K80+'SM Da'!K80+'BN Da'!K80+'BS Da'!K80+'TDC Da'!K80</f>
        <v>54.516999999999996</v>
      </c>
      <c r="L80" s="12">
        <f>+'MIT Da'!L80+'SAR Da'!L80+'URQ Da'!L80+'ROC Da'!L80+'SM Da'!L80+'BN Da'!L80+'BS Da'!L80+'TDC Da'!L80</f>
        <v>379.49300000000005</v>
      </c>
      <c r="M80" s="12">
        <f>+'MIT Da'!M80+'SAR Da'!M80+'URQ Da'!M80+'ROC Da'!M80+'SM Da'!M80+'BN Da'!M80+'BS Da'!M80+'TDC Da'!M80</f>
        <v>21.314999999999998</v>
      </c>
      <c r="N80" s="12">
        <f>+'MIT Da'!N80+'SAR Da'!N80+'URQ Da'!N80+'ROC Da'!N80+'SM Da'!N80+'BN Da'!N80+'BS Da'!N80+'TDC Da'!N80</f>
        <v>1439.9079999999999</v>
      </c>
      <c r="O80" s="12">
        <f>+'MIT Da'!O80+'SAR Da'!O80+'URQ Da'!O80+'ROC Da'!O80+'SM Da'!O80+'BN Da'!O80+'BS Da'!O80+'TDC Da'!O80</f>
        <v>1439.9079999999999</v>
      </c>
      <c r="P80" s="81">
        <f>+'MIT Da'!P80+'SAR Da'!P80+'URQ Da'!P80+'ROC Da'!P80+'SM Da'!P80+'BN Da'!P80+'BS Da'!P80+'TDC Da'!P80</f>
        <v>203</v>
      </c>
      <c r="Q80" s="81">
        <f>+'MIT Da'!Q80+'SAR Da'!Q80+'URQ Da'!Q80+'ROC Da'!Q80+'SM Da'!Q80+'BN Da'!Q80+'BS Da'!Q80+'TDC Da'!Q80</f>
        <v>58</v>
      </c>
      <c r="R80" s="81">
        <f>+'MIT Da'!R80+'SAR Da'!R80+'URQ Da'!R80+'ROC Da'!R80+'SM Da'!R80+'BN Da'!R80+'BS Da'!R80+'TDC Da'!R80</f>
        <v>10</v>
      </c>
      <c r="S80" s="81">
        <f>+'MIT Da'!S80+'SAR Da'!S80+'URQ Da'!S80+'ROC Da'!S80+'SM Da'!S80+'BN Da'!S80+'BS Da'!S80+'TDC Da'!S80</f>
        <v>271</v>
      </c>
      <c r="T80" s="81">
        <f>+'MIT Da'!T80+'SAR Da'!T80+'URQ Da'!T80+'ROC Da'!T80+'SM Da'!T80+'BN Da'!T80+'BS Da'!T80+'TDC Da'!T80</f>
        <v>136</v>
      </c>
      <c r="U80" s="81">
        <f>+'MIT Da'!U80+'SAR Da'!U80+'URQ Da'!U80+'ROC Da'!U80+'SM Da'!U80+'BN Da'!U80+'BS Da'!U80+'TDC Da'!U80</f>
        <v>433</v>
      </c>
      <c r="V80" s="81">
        <f>+'MIT Da'!V80+'SAR Da'!V80+'URQ Da'!V80+'ROC Da'!V80+'SM Da'!V80+'BN Da'!V80+'BS Da'!V80+'TDC Da'!V80</f>
        <v>12</v>
      </c>
      <c r="W80" s="81">
        <f>+'MIT Da'!W80+'SAR Da'!W80+'URQ Da'!W80+'ROC Da'!W80+'SM Da'!W80+'BN Da'!W80+'BS Da'!W80+'TDC Da'!W80</f>
        <v>111</v>
      </c>
      <c r="X80" s="81">
        <f>+'MIT Da'!X80+'SAR Da'!X80+'URQ Da'!X80+'ROC Da'!X80+'SM Da'!X80+'BN Da'!X80+'BS Da'!X80+'TDC Da'!X80</f>
        <v>4</v>
      </c>
      <c r="Y80" s="81">
        <f>+'MIT Da'!Y80+'SAR Da'!Y80+'URQ Da'!Y80+'ROC Da'!Y80+'SM Da'!Y80+'BN Da'!Y80+'BS Da'!Y80+'TDC Da'!Y80</f>
        <v>696</v>
      </c>
      <c r="Z80" s="81">
        <f>+'MIT Da'!Z80+'SAR Da'!Z80+'URQ Da'!Z80+'ROC Da'!Z80+'SM Da'!Z80+'BN Da'!Z80+'BS Da'!Z80+'TDC Da'!Z80</f>
        <v>155</v>
      </c>
      <c r="AA80" s="81">
        <f>+'MIT Da'!AA80+'SAR Da'!AA80+'URQ Da'!AA80+'ROC Da'!AA80+'SM Da'!AA80+'BN Da'!AA80+'BS Da'!AA80+'TDC Da'!AA80</f>
        <v>101</v>
      </c>
      <c r="AB80" s="81">
        <f>+'MIT Da'!AB80+'SAR Da'!AB80+'URQ Da'!AB80+'ROC Da'!AB80+'SM Da'!AB80+'BN Da'!AB80+'BS Da'!AB80+'TDC Da'!AB80</f>
        <v>696</v>
      </c>
      <c r="AC80" s="81">
        <f>+'MIT Da'!AC80+'SAR Da'!AC80+'URQ Da'!AC80+'ROC Da'!AC80+'SM Da'!AC80+'BN Da'!AC80+'BS Da'!AC80+'TDC Da'!AC80</f>
        <v>952</v>
      </c>
      <c r="AD80" s="81">
        <f>+'MIT Da'!AD80+'SAR Da'!AD80+'URQ Da'!AD80+'ROC Da'!AD80+'SM Da'!AD80+'BN Da'!AD80+'BS Da'!AD80+'TDC Da'!AD80</f>
        <v>54</v>
      </c>
      <c r="AE80" s="81">
        <f>+'MIT Da'!AE80+'SAR Da'!AE80+'URQ Da'!AE80+'ROC Da'!AE80+'SM Da'!AE80+'BN Da'!AE80+'BS Da'!AE80+'TDC Da'!AE80</f>
        <v>96</v>
      </c>
      <c r="AF80" s="81">
        <f>+'MIT Da'!AF80+'SAR Da'!AF80+'URQ Da'!AF80+'ROC Da'!AF80+'SM Da'!AF80+'BN Da'!AF80+'BS Da'!AF80+'TDC Da'!AF80</f>
        <v>417</v>
      </c>
      <c r="AG80" s="81">
        <f>+'MIT Da'!AG80+'SAR Da'!AG80+'URQ Da'!AG80+'ROC Da'!AG80+'SM Da'!AG80+'BN Da'!AG80+'BS Da'!AG80+'TDC Da'!AG80</f>
        <v>567</v>
      </c>
      <c r="AH80" s="12">
        <f>+'MIT Da'!AH80+'SAR Da'!AH80+'URQ Da'!AH80+'ROC Da'!AH80+'SM Da'!AH80+'BN Da'!AH80+'BS Da'!AH80+'TDC Da'!AH80</f>
        <v>274.60699999999997</v>
      </c>
      <c r="AI80" s="12">
        <f>+'MIT Da'!AI80+'SAR Da'!AI80+'URQ Da'!AI80+'ROC Da'!AI80+'SM Da'!AI80+'BN Da'!AI80+'BS Da'!AI80+'TDC Da'!AI80</f>
        <v>7.32</v>
      </c>
      <c r="AJ80" s="12">
        <f>+'MIT Da'!AJ80+'SAR Da'!AJ80+'URQ Da'!AJ80+'ROC Da'!AJ80+'SM Da'!AJ80+'BN Da'!AJ80+'BS Da'!AJ80+'TDC Da'!AJ80</f>
        <v>498.71500000000003</v>
      </c>
      <c r="AK80" s="12">
        <f>+'MIT Da'!AK80+'SAR Da'!AK80+'URQ Da'!AK80+'ROC Da'!AK80+'SM Da'!AK80+'BN Da'!AK80+'BS Da'!AK80+'TDC Da'!AK80</f>
        <v>780.64199999999994</v>
      </c>
      <c r="AL80" s="81">
        <f>+'MIT Da'!AL80+'SAR Da'!AL80+'URQ Da'!AL80+'ROC Da'!AL80+'SM Da'!AL80+'BN Da'!AL80+'BS Da'!AL80+'TDC Da'!AL80</f>
        <v>9</v>
      </c>
      <c r="AM80" s="81">
        <f>+'MIT Da'!AM80+'SAR Da'!AM80+'URQ Da'!AM80+'ROC Da'!AM80+'SM Da'!AM80+'BN Da'!AM80+'BS Da'!AM80+'TDC Da'!AM80</f>
        <v>57</v>
      </c>
      <c r="AN80" s="81">
        <f>+'MIT Da'!AN80+'SAR Da'!AN80+'URQ Da'!AN80+'ROC Da'!AN80+'SM Da'!AN80+'BN Da'!AN80+'BS Da'!AN80+'TDC Da'!AN80</f>
        <v>82</v>
      </c>
      <c r="AO80" s="81">
        <f>+'MIT Da'!AO80+'SAR Da'!AO80+'URQ Da'!AO80+'ROC Da'!AO80+'SM Da'!AO80+'BN Da'!AO80+'BS Da'!AO80+'TDC Da'!AO80</f>
        <v>148</v>
      </c>
      <c r="AP80" s="81">
        <f>+'MIT Da'!AP80+'SAR Da'!AP80+'URQ Da'!AP80+'ROC Da'!AP80+'SM Da'!AP80+'BN Da'!AP80+'BS Da'!AP80+'TDC Da'!AP80</f>
        <v>596</v>
      </c>
      <c r="AQ80" s="81">
        <f>+'MIT Da'!AQ80+'SAR Da'!AQ80+'URQ Da'!AQ80+'ROC Da'!AQ80+'SM Da'!AQ80+'BN Da'!AQ80+'BS Da'!AQ80+'TDC Da'!AQ80</f>
        <v>341</v>
      </c>
      <c r="AR80" s="81">
        <f>+'MIT Da'!AR80+'SAR Da'!AR80+'URQ Da'!AR80+'ROC Da'!AR80+'SM Da'!AR80+'BN Da'!AR80+'BS Da'!AR80+'TDC Da'!AR80</f>
        <v>39</v>
      </c>
      <c r="AS80" s="81">
        <f>+SUM(RED_InfraMR[[#This Row],[B.02.1 - Parque de Coches Eléctricos Motrices]:[B.02.3 - Parque de Coches Eléctricos Motrices Tipo R]])</f>
        <v>976</v>
      </c>
      <c r="AT80" s="81">
        <f>+'MIT Da'!AT80+'SAR Da'!AT80+'URQ Da'!AT80+'ROC Da'!AT80+'SM Da'!AT80+'BN Da'!AT80+'BS Da'!AT80+'TDC Da'!AT80</f>
        <v>0</v>
      </c>
      <c r="AU80" s="81">
        <f>+'MIT Da'!AU80+'SAR Da'!AU80+'URQ Da'!AU80+'ROC Da'!AU80+'SM Da'!AU80+'BN Da'!AU80+'BS Da'!AU80+'TDC Da'!AU80</f>
        <v>6</v>
      </c>
      <c r="AV80" s="81">
        <f>+'MIT Da'!AV80+'SAR Da'!AV80+'URQ Da'!AV80+'ROC Da'!AV80+'SM Da'!AV80+'BN Da'!AV80+'BS Da'!AV80+'TDC Da'!AV80</f>
        <v>10</v>
      </c>
      <c r="AW80" s="81">
        <f>+SUM(RED_InfraMR[[#This Row],[B.03.1 - Parque de Coches Motores Motrices Remolcados]:[B.03.3 - Parque de Coches Motores Motrices Cabina]])</f>
        <v>16</v>
      </c>
      <c r="AX80" s="81">
        <f>+'MIT Da'!AX80+'SAR Da'!AX80+'URQ Da'!AX80+'ROC Da'!AX80+'SM Da'!AX80+'BN Da'!AX80+'BS Da'!AX80+'TDC Da'!AX80</f>
        <v>433</v>
      </c>
      <c r="AY80" s="81">
        <f>+'MIT Da'!AY80+'SAR Da'!AY80+'URQ Da'!AY80+'ROC Da'!AY80+'SM Da'!AY80+'BN Da'!AY80+'BS Da'!AY80+'TDC Da'!AY80</f>
        <v>170</v>
      </c>
      <c r="AZ80" s="81">
        <f>+'MIT Da'!AZ80+'SAR Da'!AZ80+'URQ Da'!AZ80+'ROC Da'!AZ80+'SM Da'!AZ80+'BN Da'!AZ80+'BS Da'!AZ80+'TDC Da'!AZ80</f>
        <v>15</v>
      </c>
      <c r="BA80" s="81">
        <f>+'MIT Da'!BA80+'SAR Da'!BA80+'URQ Da'!BA80+'ROC Da'!BA80+'SM Da'!BA80+'BN Da'!BA80+'BS Da'!BA80+'TDC Da'!BA80</f>
        <v>150</v>
      </c>
      <c r="BB80" s="81">
        <f>+'MIT Da'!BB80+'SAR Da'!BB80+'URQ Da'!BB80+'ROC Da'!BB80+'SM Da'!BB80+'BN Da'!BB80+'BS Da'!BB80+'TDC Da'!BB80</f>
        <v>0</v>
      </c>
      <c r="BC80" s="81">
        <f>+SUM(RED_InfraMR[[#This Row],[B.04.1 - Parque de Coches Remolcados Clase Unica]:[B.04.5 - Parque de Coches Remolcados para Servicios Especiales (Cartoneros)]])</f>
        <v>768</v>
      </c>
      <c r="BD80" s="81">
        <f>+'MIT Da'!BD80+'SAR Da'!BD80+'URQ Da'!BD80+'ROC Da'!BD80+'SM Da'!BD80+'BN Da'!BD80+'BS Da'!BD80+'TDC Da'!BD80</f>
        <v>13</v>
      </c>
      <c r="BE80" s="81">
        <f>+'MIT Da'!BE80+'SAR Da'!BE80+'URQ Da'!BE80+'ROC Da'!BE80+'SM Da'!BE80+'BN Da'!BE80+'BS Da'!BE80+'TDC Da'!BE80</f>
        <v>94</v>
      </c>
      <c r="BF80" s="16"/>
    </row>
    <row r="81" spans="1:58">
      <c r="A81" s="1">
        <v>1999</v>
      </c>
      <c r="B81" s="1" t="s">
        <v>122</v>
      </c>
      <c r="C81" s="12">
        <f>+'MIT Da'!C81+'SAR Da'!C81+'URQ Da'!C81+'ROC Da'!C81+'SM Da'!C81+'BN Da'!C81+'BS Da'!C81+'TDC Da'!C81</f>
        <v>147.21299999999999</v>
      </c>
      <c r="D81" s="12">
        <f>+'MIT Da'!D81+'SAR Da'!D81+'URQ Da'!D81+'ROC Da'!D81+'SM Da'!D81+'BN Da'!D81+'BS Da'!D81+'TDC Da'!D81</f>
        <v>444.30600000000004</v>
      </c>
      <c r="E81" s="12">
        <f>+'MIT Da'!E81+'SAR Da'!E81+'URQ Da'!E81+'ROC Da'!E81+'SM Da'!E81+'BN Da'!E81+'BS Da'!E81+'TDC Da'!E81</f>
        <v>0</v>
      </c>
      <c r="F81" s="12">
        <f>+'MIT Da'!F81+'SAR Da'!F81+'URQ Da'!F81+'ROC Da'!F81+'SM Da'!F81+'BN Da'!F81+'BS Da'!F81+'TDC Da'!F81</f>
        <v>176.17364000000001</v>
      </c>
      <c r="G81" s="12">
        <f>+'MIT Da'!G81+'SAR Da'!G81+'URQ Da'!G81+'ROC Da'!G81+'SM Da'!G81+'BN Da'!G81+'BS Da'!G81+'TDC Da'!G81</f>
        <v>767.69263999999998</v>
      </c>
      <c r="H81" s="12">
        <f>+'MIT Da'!H81+'SAR Da'!H81+'URQ Da'!H81+'ROC Da'!H81+'SM Da'!H81+'BN Da'!H81+'BS Da'!H81+'TDC Da'!H81</f>
        <v>767.69263999999998</v>
      </c>
      <c r="I81" s="12">
        <f>+'MIT Da'!I81+'SAR Da'!I81+'URQ Da'!I81+'ROC Da'!I81+'SM Da'!I81+'BN Da'!I81+'BS Da'!I81+'TDC Da'!I81</f>
        <v>972.2581100000001</v>
      </c>
      <c r="J81" s="12">
        <f>+'MIT Da'!J81+'SAR Da'!J81+'URQ Da'!J81+'ROC Da'!J81+'SM Da'!J81+'BN Da'!J81+'BS Da'!J81+'TDC Da'!J81</f>
        <v>1060.415</v>
      </c>
      <c r="K81" s="12">
        <f>+'MIT Da'!K81+'SAR Da'!K81+'URQ Da'!K81+'ROC Da'!K81+'SM Da'!K81+'BN Da'!K81+'BS Da'!K81+'TDC Da'!K81</f>
        <v>54.516999999999996</v>
      </c>
      <c r="L81" s="12">
        <f>+'MIT Da'!L81+'SAR Da'!L81+'URQ Da'!L81+'ROC Da'!L81+'SM Da'!L81+'BN Da'!L81+'BS Da'!L81+'TDC Da'!L81</f>
        <v>379.49300000000005</v>
      </c>
      <c r="M81" s="12">
        <f>+'MIT Da'!M81+'SAR Da'!M81+'URQ Da'!M81+'ROC Da'!M81+'SM Da'!M81+'BN Da'!M81+'BS Da'!M81+'TDC Da'!M81</f>
        <v>21.314999999999998</v>
      </c>
      <c r="N81" s="12">
        <f>+'MIT Da'!N81+'SAR Da'!N81+'URQ Da'!N81+'ROC Da'!N81+'SM Da'!N81+'BN Da'!N81+'BS Da'!N81+'TDC Da'!N81</f>
        <v>1439.9079999999999</v>
      </c>
      <c r="O81" s="12">
        <f>+'MIT Da'!O81+'SAR Da'!O81+'URQ Da'!O81+'ROC Da'!O81+'SM Da'!O81+'BN Da'!O81+'BS Da'!O81+'TDC Da'!O81</f>
        <v>1439.9079999999999</v>
      </c>
      <c r="P81" s="81">
        <f>+'MIT Da'!P81+'SAR Da'!P81+'URQ Da'!P81+'ROC Da'!P81+'SM Da'!P81+'BN Da'!P81+'BS Da'!P81+'TDC Da'!P81</f>
        <v>203</v>
      </c>
      <c r="Q81" s="81">
        <f>+'MIT Da'!Q81+'SAR Da'!Q81+'URQ Da'!Q81+'ROC Da'!Q81+'SM Da'!Q81+'BN Da'!Q81+'BS Da'!Q81+'TDC Da'!Q81</f>
        <v>58</v>
      </c>
      <c r="R81" s="81">
        <f>+'MIT Da'!R81+'SAR Da'!R81+'URQ Da'!R81+'ROC Da'!R81+'SM Da'!R81+'BN Da'!R81+'BS Da'!R81+'TDC Da'!R81</f>
        <v>10</v>
      </c>
      <c r="S81" s="81">
        <f>+'MIT Da'!S81+'SAR Da'!S81+'URQ Da'!S81+'ROC Da'!S81+'SM Da'!S81+'BN Da'!S81+'BS Da'!S81+'TDC Da'!S81</f>
        <v>271</v>
      </c>
      <c r="T81" s="81">
        <f>+'MIT Da'!T81+'SAR Da'!T81+'URQ Da'!T81+'ROC Da'!T81+'SM Da'!T81+'BN Da'!T81+'BS Da'!T81+'TDC Da'!T81</f>
        <v>136</v>
      </c>
      <c r="U81" s="81">
        <f>+'MIT Da'!U81+'SAR Da'!U81+'URQ Da'!U81+'ROC Da'!U81+'SM Da'!U81+'BN Da'!U81+'BS Da'!U81+'TDC Da'!U81</f>
        <v>433</v>
      </c>
      <c r="V81" s="81">
        <f>+'MIT Da'!V81+'SAR Da'!V81+'URQ Da'!V81+'ROC Da'!V81+'SM Da'!V81+'BN Da'!V81+'BS Da'!V81+'TDC Da'!V81</f>
        <v>12</v>
      </c>
      <c r="W81" s="81">
        <f>+'MIT Da'!W81+'SAR Da'!W81+'URQ Da'!W81+'ROC Da'!W81+'SM Da'!W81+'BN Da'!W81+'BS Da'!W81+'TDC Da'!W81</f>
        <v>111</v>
      </c>
      <c r="X81" s="81">
        <f>+'MIT Da'!X81+'SAR Da'!X81+'URQ Da'!X81+'ROC Da'!X81+'SM Da'!X81+'BN Da'!X81+'BS Da'!X81+'TDC Da'!X81</f>
        <v>4</v>
      </c>
      <c r="Y81" s="81">
        <f>+'MIT Da'!Y81+'SAR Da'!Y81+'URQ Da'!Y81+'ROC Da'!Y81+'SM Da'!Y81+'BN Da'!Y81+'BS Da'!Y81+'TDC Da'!Y81</f>
        <v>696</v>
      </c>
      <c r="Z81" s="81">
        <f>+'MIT Da'!Z81+'SAR Da'!Z81+'URQ Da'!Z81+'ROC Da'!Z81+'SM Da'!Z81+'BN Da'!Z81+'BS Da'!Z81+'TDC Da'!Z81</f>
        <v>155</v>
      </c>
      <c r="AA81" s="81">
        <f>+'MIT Da'!AA81+'SAR Da'!AA81+'URQ Da'!AA81+'ROC Da'!AA81+'SM Da'!AA81+'BN Da'!AA81+'BS Da'!AA81+'TDC Da'!AA81</f>
        <v>101</v>
      </c>
      <c r="AB81" s="81">
        <f>+'MIT Da'!AB81+'SAR Da'!AB81+'URQ Da'!AB81+'ROC Da'!AB81+'SM Da'!AB81+'BN Da'!AB81+'BS Da'!AB81+'TDC Da'!AB81</f>
        <v>696</v>
      </c>
      <c r="AC81" s="81">
        <f>+'MIT Da'!AC81+'SAR Da'!AC81+'URQ Da'!AC81+'ROC Da'!AC81+'SM Da'!AC81+'BN Da'!AC81+'BS Da'!AC81+'TDC Da'!AC81</f>
        <v>952</v>
      </c>
      <c r="AD81" s="81">
        <f>+'MIT Da'!AD81+'SAR Da'!AD81+'URQ Da'!AD81+'ROC Da'!AD81+'SM Da'!AD81+'BN Da'!AD81+'BS Da'!AD81+'TDC Da'!AD81</f>
        <v>54</v>
      </c>
      <c r="AE81" s="81">
        <f>+'MIT Da'!AE81+'SAR Da'!AE81+'URQ Da'!AE81+'ROC Da'!AE81+'SM Da'!AE81+'BN Da'!AE81+'BS Da'!AE81+'TDC Da'!AE81</f>
        <v>96</v>
      </c>
      <c r="AF81" s="81">
        <f>+'MIT Da'!AF81+'SAR Da'!AF81+'URQ Da'!AF81+'ROC Da'!AF81+'SM Da'!AF81+'BN Da'!AF81+'BS Da'!AF81+'TDC Da'!AF81</f>
        <v>417</v>
      </c>
      <c r="AG81" s="81">
        <f>+'MIT Da'!AG81+'SAR Da'!AG81+'URQ Da'!AG81+'ROC Da'!AG81+'SM Da'!AG81+'BN Da'!AG81+'BS Da'!AG81+'TDC Da'!AG81</f>
        <v>567</v>
      </c>
      <c r="AH81" s="12">
        <f>+'MIT Da'!AH81+'SAR Da'!AH81+'URQ Da'!AH81+'ROC Da'!AH81+'SM Da'!AH81+'BN Da'!AH81+'BS Da'!AH81+'TDC Da'!AH81</f>
        <v>274.60699999999997</v>
      </c>
      <c r="AI81" s="12">
        <f>+'MIT Da'!AI81+'SAR Da'!AI81+'URQ Da'!AI81+'ROC Da'!AI81+'SM Da'!AI81+'BN Da'!AI81+'BS Da'!AI81+'TDC Da'!AI81</f>
        <v>7.32</v>
      </c>
      <c r="AJ81" s="12">
        <f>+'MIT Da'!AJ81+'SAR Da'!AJ81+'URQ Da'!AJ81+'ROC Da'!AJ81+'SM Da'!AJ81+'BN Da'!AJ81+'BS Da'!AJ81+'TDC Da'!AJ81</f>
        <v>498.71500000000003</v>
      </c>
      <c r="AK81" s="12">
        <f>+'MIT Da'!AK81+'SAR Da'!AK81+'URQ Da'!AK81+'ROC Da'!AK81+'SM Da'!AK81+'BN Da'!AK81+'BS Da'!AK81+'TDC Da'!AK81</f>
        <v>780.64199999999994</v>
      </c>
      <c r="AL81" s="81">
        <f>+'MIT Da'!AL81+'SAR Da'!AL81+'URQ Da'!AL81+'ROC Da'!AL81+'SM Da'!AL81+'BN Da'!AL81+'BS Da'!AL81+'TDC Da'!AL81</f>
        <v>9</v>
      </c>
      <c r="AM81" s="81">
        <f>+'MIT Da'!AM81+'SAR Da'!AM81+'URQ Da'!AM81+'ROC Da'!AM81+'SM Da'!AM81+'BN Da'!AM81+'BS Da'!AM81+'TDC Da'!AM81</f>
        <v>57</v>
      </c>
      <c r="AN81" s="81">
        <f>+'MIT Da'!AN81+'SAR Da'!AN81+'URQ Da'!AN81+'ROC Da'!AN81+'SM Da'!AN81+'BN Da'!AN81+'BS Da'!AN81+'TDC Da'!AN81</f>
        <v>82</v>
      </c>
      <c r="AO81" s="81">
        <f>+'MIT Da'!AO81+'SAR Da'!AO81+'URQ Da'!AO81+'ROC Da'!AO81+'SM Da'!AO81+'BN Da'!AO81+'BS Da'!AO81+'TDC Da'!AO81</f>
        <v>148</v>
      </c>
      <c r="AP81" s="81">
        <f>+'MIT Da'!AP81+'SAR Da'!AP81+'URQ Da'!AP81+'ROC Da'!AP81+'SM Da'!AP81+'BN Da'!AP81+'BS Da'!AP81+'TDC Da'!AP81</f>
        <v>596</v>
      </c>
      <c r="AQ81" s="81">
        <f>+'MIT Da'!AQ81+'SAR Da'!AQ81+'URQ Da'!AQ81+'ROC Da'!AQ81+'SM Da'!AQ81+'BN Da'!AQ81+'BS Da'!AQ81+'TDC Da'!AQ81</f>
        <v>341</v>
      </c>
      <c r="AR81" s="81">
        <f>+'MIT Da'!AR81+'SAR Da'!AR81+'URQ Da'!AR81+'ROC Da'!AR81+'SM Da'!AR81+'BN Da'!AR81+'BS Da'!AR81+'TDC Da'!AR81</f>
        <v>39</v>
      </c>
      <c r="AS81" s="81">
        <f>+SUM(RED_InfraMR[[#This Row],[B.02.1 - Parque de Coches Eléctricos Motrices]:[B.02.3 - Parque de Coches Eléctricos Motrices Tipo R]])</f>
        <v>976</v>
      </c>
      <c r="AT81" s="81">
        <f>+'MIT Da'!AT81+'SAR Da'!AT81+'URQ Da'!AT81+'ROC Da'!AT81+'SM Da'!AT81+'BN Da'!AT81+'BS Da'!AT81+'TDC Da'!AT81</f>
        <v>0</v>
      </c>
      <c r="AU81" s="81">
        <f>+'MIT Da'!AU81+'SAR Da'!AU81+'URQ Da'!AU81+'ROC Da'!AU81+'SM Da'!AU81+'BN Da'!AU81+'BS Da'!AU81+'TDC Da'!AU81</f>
        <v>6</v>
      </c>
      <c r="AV81" s="81">
        <f>+'MIT Da'!AV81+'SAR Da'!AV81+'URQ Da'!AV81+'ROC Da'!AV81+'SM Da'!AV81+'BN Da'!AV81+'BS Da'!AV81+'TDC Da'!AV81</f>
        <v>10</v>
      </c>
      <c r="AW81" s="81">
        <f>+SUM(RED_InfraMR[[#This Row],[B.03.1 - Parque de Coches Motores Motrices Remolcados]:[B.03.3 - Parque de Coches Motores Motrices Cabina]])</f>
        <v>16</v>
      </c>
      <c r="AX81" s="81">
        <f>+'MIT Da'!AX81+'SAR Da'!AX81+'URQ Da'!AX81+'ROC Da'!AX81+'SM Da'!AX81+'BN Da'!AX81+'BS Da'!AX81+'TDC Da'!AX81</f>
        <v>433</v>
      </c>
      <c r="AY81" s="81">
        <f>+'MIT Da'!AY81+'SAR Da'!AY81+'URQ Da'!AY81+'ROC Da'!AY81+'SM Da'!AY81+'BN Da'!AY81+'BS Da'!AY81+'TDC Da'!AY81</f>
        <v>170</v>
      </c>
      <c r="AZ81" s="81">
        <f>+'MIT Da'!AZ81+'SAR Da'!AZ81+'URQ Da'!AZ81+'ROC Da'!AZ81+'SM Da'!AZ81+'BN Da'!AZ81+'BS Da'!AZ81+'TDC Da'!AZ81</f>
        <v>15</v>
      </c>
      <c r="BA81" s="81">
        <f>+'MIT Da'!BA81+'SAR Da'!BA81+'URQ Da'!BA81+'ROC Da'!BA81+'SM Da'!BA81+'BN Da'!BA81+'BS Da'!BA81+'TDC Da'!BA81</f>
        <v>150</v>
      </c>
      <c r="BB81" s="81">
        <f>+'MIT Da'!BB81+'SAR Da'!BB81+'URQ Da'!BB81+'ROC Da'!BB81+'SM Da'!BB81+'BN Da'!BB81+'BS Da'!BB81+'TDC Da'!BB81</f>
        <v>0</v>
      </c>
      <c r="BC81" s="81">
        <f>+SUM(RED_InfraMR[[#This Row],[B.04.1 - Parque de Coches Remolcados Clase Unica]:[B.04.5 - Parque de Coches Remolcados para Servicios Especiales (Cartoneros)]])</f>
        <v>768</v>
      </c>
      <c r="BD81" s="81">
        <f>+'MIT Da'!BD81+'SAR Da'!BD81+'URQ Da'!BD81+'ROC Da'!BD81+'SM Da'!BD81+'BN Da'!BD81+'BS Da'!BD81+'TDC Da'!BD81</f>
        <v>13</v>
      </c>
      <c r="BE81" s="81">
        <f>+'MIT Da'!BE81+'SAR Da'!BE81+'URQ Da'!BE81+'ROC Da'!BE81+'SM Da'!BE81+'BN Da'!BE81+'BS Da'!BE81+'TDC Da'!BE81</f>
        <v>94</v>
      </c>
      <c r="BF81" s="16"/>
    </row>
    <row r="82" spans="1:58">
      <c r="A82" s="1">
        <v>1999</v>
      </c>
      <c r="B82" s="1" t="s">
        <v>123</v>
      </c>
      <c r="C82" s="12">
        <f>+'MIT Da'!C82+'SAR Da'!C82+'URQ Da'!C82+'ROC Da'!C82+'SM Da'!C82+'BN Da'!C82+'BS Da'!C82+'TDC Da'!C82</f>
        <v>147.21299999999999</v>
      </c>
      <c r="D82" s="12">
        <f>+'MIT Da'!D82+'SAR Da'!D82+'URQ Da'!D82+'ROC Da'!D82+'SM Da'!D82+'BN Da'!D82+'BS Da'!D82+'TDC Da'!D82</f>
        <v>444.30600000000004</v>
      </c>
      <c r="E82" s="12">
        <f>+'MIT Da'!E82+'SAR Da'!E82+'URQ Da'!E82+'ROC Da'!E82+'SM Da'!E82+'BN Da'!E82+'BS Da'!E82+'TDC Da'!E82</f>
        <v>0</v>
      </c>
      <c r="F82" s="12">
        <f>+'MIT Da'!F82+'SAR Da'!F82+'URQ Da'!F82+'ROC Da'!F82+'SM Da'!F82+'BN Da'!F82+'BS Da'!F82+'TDC Da'!F82</f>
        <v>176.17364000000001</v>
      </c>
      <c r="G82" s="12">
        <f>+'MIT Da'!G82+'SAR Da'!G82+'URQ Da'!G82+'ROC Da'!G82+'SM Da'!G82+'BN Da'!G82+'BS Da'!G82+'TDC Da'!G82</f>
        <v>767.69263999999998</v>
      </c>
      <c r="H82" s="12">
        <f>+'MIT Da'!H82+'SAR Da'!H82+'URQ Da'!H82+'ROC Da'!H82+'SM Da'!H82+'BN Da'!H82+'BS Da'!H82+'TDC Da'!H82</f>
        <v>767.69263999999998</v>
      </c>
      <c r="I82" s="12">
        <f>+'MIT Da'!I82+'SAR Da'!I82+'URQ Da'!I82+'ROC Da'!I82+'SM Da'!I82+'BN Da'!I82+'BS Da'!I82+'TDC Da'!I82</f>
        <v>972.2581100000001</v>
      </c>
      <c r="J82" s="12">
        <f>+'MIT Da'!J82+'SAR Da'!J82+'URQ Da'!J82+'ROC Da'!J82+'SM Da'!J82+'BN Da'!J82+'BS Da'!J82+'TDC Da'!J82</f>
        <v>1060.415</v>
      </c>
      <c r="K82" s="12">
        <f>+'MIT Da'!K82+'SAR Da'!K82+'URQ Da'!K82+'ROC Da'!K82+'SM Da'!K82+'BN Da'!K82+'BS Da'!K82+'TDC Da'!K82</f>
        <v>54.516999999999996</v>
      </c>
      <c r="L82" s="12">
        <f>+'MIT Da'!L82+'SAR Da'!L82+'URQ Da'!L82+'ROC Da'!L82+'SM Da'!L82+'BN Da'!L82+'BS Da'!L82+'TDC Da'!L82</f>
        <v>379.49300000000005</v>
      </c>
      <c r="M82" s="12">
        <f>+'MIT Da'!M82+'SAR Da'!M82+'URQ Da'!M82+'ROC Da'!M82+'SM Da'!M82+'BN Da'!M82+'BS Da'!M82+'TDC Da'!M82</f>
        <v>21.314999999999998</v>
      </c>
      <c r="N82" s="12">
        <f>+'MIT Da'!N82+'SAR Da'!N82+'URQ Da'!N82+'ROC Da'!N82+'SM Da'!N82+'BN Da'!N82+'BS Da'!N82+'TDC Da'!N82</f>
        <v>1439.9079999999999</v>
      </c>
      <c r="O82" s="12">
        <f>+'MIT Da'!O82+'SAR Da'!O82+'URQ Da'!O82+'ROC Da'!O82+'SM Da'!O82+'BN Da'!O82+'BS Da'!O82+'TDC Da'!O82</f>
        <v>1439.9079999999999</v>
      </c>
      <c r="P82" s="81">
        <f>+'MIT Da'!P82+'SAR Da'!P82+'URQ Da'!P82+'ROC Da'!P82+'SM Da'!P82+'BN Da'!P82+'BS Da'!P82+'TDC Da'!P82</f>
        <v>203</v>
      </c>
      <c r="Q82" s="81">
        <f>+'MIT Da'!Q82+'SAR Da'!Q82+'URQ Da'!Q82+'ROC Da'!Q82+'SM Da'!Q82+'BN Da'!Q82+'BS Da'!Q82+'TDC Da'!Q82</f>
        <v>58</v>
      </c>
      <c r="R82" s="81">
        <f>+'MIT Da'!R82+'SAR Da'!R82+'URQ Da'!R82+'ROC Da'!R82+'SM Da'!R82+'BN Da'!R82+'BS Da'!R82+'TDC Da'!R82</f>
        <v>10</v>
      </c>
      <c r="S82" s="81">
        <f>+'MIT Da'!S82+'SAR Da'!S82+'URQ Da'!S82+'ROC Da'!S82+'SM Da'!S82+'BN Da'!S82+'BS Da'!S82+'TDC Da'!S82</f>
        <v>271</v>
      </c>
      <c r="T82" s="81">
        <f>+'MIT Da'!T82+'SAR Da'!T82+'URQ Da'!T82+'ROC Da'!T82+'SM Da'!T82+'BN Da'!T82+'BS Da'!T82+'TDC Da'!T82</f>
        <v>136</v>
      </c>
      <c r="U82" s="81">
        <f>+'MIT Da'!U82+'SAR Da'!U82+'URQ Da'!U82+'ROC Da'!U82+'SM Da'!U82+'BN Da'!U82+'BS Da'!U82+'TDC Da'!U82</f>
        <v>433</v>
      </c>
      <c r="V82" s="81">
        <f>+'MIT Da'!V82+'SAR Da'!V82+'URQ Da'!V82+'ROC Da'!V82+'SM Da'!V82+'BN Da'!V82+'BS Da'!V82+'TDC Da'!V82</f>
        <v>12</v>
      </c>
      <c r="W82" s="81">
        <f>+'MIT Da'!W82+'SAR Da'!W82+'URQ Da'!W82+'ROC Da'!W82+'SM Da'!W82+'BN Da'!W82+'BS Da'!W82+'TDC Da'!W82</f>
        <v>111</v>
      </c>
      <c r="X82" s="81">
        <f>+'MIT Da'!X82+'SAR Da'!X82+'URQ Da'!X82+'ROC Da'!X82+'SM Da'!X82+'BN Da'!X82+'BS Da'!X82+'TDC Da'!X82</f>
        <v>4</v>
      </c>
      <c r="Y82" s="81">
        <f>+'MIT Da'!Y82+'SAR Da'!Y82+'URQ Da'!Y82+'ROC Da'!Y82+'SM Da'!Y82+'BN Da'!Y82+'BS Da'!Y82+'TDC Da'!Y82</f>
        <v>696</v>
      </c>
      <c r="Z82" s="81">
        <f>+'MIT Da'!Z82+'SAR Da'!Z82+'URQ Da'!Z82+'ROC Da'!Z82+'SM Da'!Z82+'BN Da'!Z82+'BS Da'!Z82+'TDC Da'!Z82</f>
        <v>155</v>
      </c>
      <c r="AA82" s="81">
        <f>+'MIT Da'!AA82+'SAR Da'!AA82+'URQ Da'!AA82+'ROC Da'!AA82+'SM Da'!AA82+'BN Da'!AA82+'BS Da'!AA82+'TDC Da'!AA82</f>
        <v>101</v>
      </c>
      <c r="AB82" s="81">
        <f>+'MIT Da'!AB82+'SAR Da'!AB82+'URQ Da'!AB82+'ROC Da'!AB82+'SM Da'!AB82+'BN Da'!AB82+'BS Da'!AB82+'TDC Da'!AB82</f>
        <v>696</v>
      </c>
      <c r="AC82" s="81">
        <f>+'MIT Da'!AC82+'SAR Da'!AC82+'URQ Da'!AC82+'ROC Da'!AC82+'SM Da'!AC82+'BN Da'!AC82+'BS Da'!AC82+'TDC Da'!AC82</f>
        <v>952</v>
      </c>
      <c r="AD82" s="81">
        <f>+'MIT Da'!AD82+'SAR Da'!AD82+'URQ Da'!AD82+'ROC Da'!AD82+'SM Da'!AD82+'BN Da'!AD82+'BS Da'!AD82+'TDC Da'!AD82</f>
        <v>54</v>
      </c>
      <c r="AE82" s="81">
        <f>+'MIT Da'!AE82+'SAR Da'!AE82+'URQ Da'!AE82+'ROC Da'!AE82+'SM Da'!AE82+'BN Da'!AE82+'BS Da'!AE82+'TDC Da'!AE82</f>
        <v>96</v>
      </c>
      <c r="AF82" s="81">
        <f>+'MIT Da'!AF82+'SAR Da'!AF82+'URQ Da'!AF82+'ROC Da'!AF82+'SM Da'!AF82+'BN Da'!AF82+'BS Da'!AF82+'TDC Da'!AF82</f>
        <v>417</v>
      </c>
      <c r="AG82" s="81">
        <f>+'MIT Da'!AG82+'SAR Da'!AG82+'URQ Da'!AG82+'ROC Da'!AG82+'SM Da'!AG82+'BN Da'!AG82+'BS Da'!AG82+'TDC Da'!AG82</f>
        <v>567</v>
      </c>
      <c r="AH82" s="12">
        <f>+'MIT Da'!AH82+'SAR Da'!AH82+'URQ Da'!AH82+'ROC Da'!AH82+'SM Da'!AH82+'BN Da'!AH82+'BS Da'!AH82+'TDC Da'!AH82</f>
        <v>274.60699999999997</v>
      </c>
      <c r="AI82" s="12">
        <f>+'MIT Da'!AI82+'SAR Da'!AI82+'URQ Da'!AI82+'ROC Da'!AI82+'SM Da'!AI82+'BN Da'!AI82+'BS Da'!AI82+'TDC Da'!AI82</f>
        <v>7.32</v>
      </c>
      <c r="AJ82" s="12">
        <f>+'MIT Da'!AJ82+'SAR Da'!AJ82+'URQ Da'!AJ82+'ROC Da'!AJ82+'SM Da'!AJ82+'BN Da'!AJ82+'BS Da'!AJ82+'TDC Da'!AJ82</f>
        <v>498.71500000000003</v>
      </c>
      <c r="AK82" s="12">
        <f>+'MIT Da'!AK82+'SAR Da'!AK82+'URQ Da'!AK82+'ROC Da'!AK82+'SM Da'!AK82+'BN Da'!AK82+'BS Da'!AK82+'TDC Da'!AK82</f>
        <v>780.64199999999994</v>
      </c>
      <c r="AL82" s="81">
        <f>+'MIT Da'!AL82+'SAR Da'!AL82+'URQ Da'!AL82+'ROC Da'!AL82+'SM Da'!AL82+'BN Da'!AL82+'BS Da'!AL82+'TDC Da'!AL82</f>
        <v>9</v>
      </c>
      <c r="AM82" s="81">
        <f>+'MIT Da'!AM82+'SAR Da'!AM82+'URQ Da'!AM82+'ROC Da'!AM82+'SM Da'!AM82+'BN Da'!AM82+'BS Da'!AM82+'TDC Da'!AM82</f>
        <v>57</v>
      </c>
      <c r="AN82" s="81">
        <f>+'MIT Da'!AN82+'SAR Da'!AN82+'URQ Da'!AN82+'ROC Da'!AN82+'SM Da'!AN82+'BN Da'!AN82+'BS Da'!AN82+'TDC Da'!AN82</f>
        <v>82</v>
      </c>
      <c r="AO82" s="81">
        <f>+'MIT Da'!AO82+'SAR Da'!AO82+'URQ Da'!AO82+'ROC Da'!AO82+'SM Da'!AO82+'BN Da'!AO82+'BS Da'!AO82+'TDC Da'!AO82</f>
        <v>148</v>
      </c>
      <c r="AP82" s="81">
        <f>+'MIT Da'!AP82+'SAR Da'!AP82+'URQ Da'!AP82+'ROC Da'!AP82+'SM Da'!AP82+'BN Da'!AP82+'BS Da'!AP82+'TDC Da'!AP82</f>
        <v>596</v>
      </c>
      <c r="AQ82" s="81">
        <f>+'MIT Da'!AQ82+'SAR Da'!AQ82+'URQ Da'!AQ82+'ROC Da'!AQ82+'SM Da'!AQ82+'BN Da'!AQ82+'BS Da'!AQ82+'TDC Da'!AQ82</f>
        <v>341</v>
      </c>
      <c r="AR82" s="81">
        <f>+'MIT Da'!AR82+'SAR Da'!AR82+'URQ Da'!AR82+'ROC Da'!AR82+'SM Da'!AR82+'BN Da'!AR82+'BS Da'!AR82+'TDC Da'!AR82</f>
        <v>39</v>
      </c>
      <c r="AS82" s="81">
        <f>+SUM(RED_InfraMR[[#This Row],[B.02.1 - Parque de Coches Eléctricos Motrices]:[B.02.3 - Parque de Coches Eléctricos Motrices Tipo R]])</f>
        <v>976</v>
      </c>
      <c r="AT82" s="81">
        <f>+'MIT Da'!AT82+'SAR Da'!AT82+'URQ Da'!AT82+'ROC Da'!AT82+'SM Da'!AT82+'BN Da'!AT82+'BS Da'!AT82+'TDC Da'!AT82</f>
        <v>0</v>
      </c>
      <c r="AU82" s="81">
        <f>+'MIT Da'!AU82+'SAR Da'!AU82+'URQ Da'!AU82+'ROC Da'!AU82+'SM Da'!AU82+'BN Da'!AU82+'BS Da'!AU82+'TDC Da'!AU82</f>
        <v>6</v>
      </c>
      <c r="AV82" s="81">
        <f>+'MIT Da'!AV82+'SAR Da'!AV82+'URQ Da'!AV82+'ROC Da'!AV82+'SM Da'!AV82+'BN Da'!AV82+'BS Da'!AV82+'TDC Da'!AV82</f>
        <v>10</v>
      </c>
      <c r="AW82" s="81">
        <f>+SUM(RED_InfraMR[[#This Row],[B.03.1 - Parque de Coches Motores Motrices Remolcados]:[B.03.3 - Parque de Coches Motores Motrices Cabina]])</f>
        <v>16</v>
      </c>
      <c r="AX82" s="81">
        <f>+'MIT Da'!AX82+'SAR Da'!AX82+'URQ Da'!AX82+'ROC Da'!AX82+'SM Da'!AX82+'BN Da'!AX82+'BS Da'!AX82+'TDC Da'!AX82</f>
        <v>433</v>
      </c>
      <c r="AY82" s="81">
        <f>+'MIT Da'!AY82+'SAR Da'!AY82+'URQ Da'!AY82+'ROC Da'!AY82+'SM Da'!AY82+'BN Da'!AY82+'BS Da'!AY82+'TDC Da'!AY82</f>
        <v>170</v>
      </c>
      <c r="AZ82" s="81">
        <f>+'MIT Da'!AZ82+'SAR Da'!AZ82+'URQ Da'!AZ82+'ROC Da'!AZ82+'SM Da'!AZ82+'BN Da'!AZ82+'BS Da'!AZ82+'TDC Da'!AZ82</f>
        <v>15</v>
      </c>
      <c r="BA82" s="81">
        <f>+'MIT Da'!BA82+'SAR Da'!BA82+'URQ Da'!BA82+'ROC Da'!BA82+'SM Da'!BA82+'BN Da'!BA82+'BS Da'!BA82+'TDC Da'!BA82</f>
        <v>150</v>
      </c>
      <c r="BB82" s="81">
        <f>+'MIT Da'!BB82+'SAR Da'!BB82+'URQ Da'!BB82+'ROC Da'!BB82+'SM Da'!BB82+'BN Da'!BB82+'BS Da'!BB82+'TDC Da'!BB82</f>
        <v>0</v>
      </c>
      <c r="BC82" s="81">
        <f>+SUM(RED_InfraMR[[#This Row],[B.04.1 - Parque de Coches Remolcados Clase Unica]:[B.04.5 - Parque de Coches Remolcados para Servicios Especiales (Cartoneros)]])</f>
        <v>768</v>
      </c>
      <c r="BD82" s="81">
        <f>+'MIT Da'!BD82+'SAR Da'!BD82+'URQ Da'!BD82+'ROC Da'!BD82+'SM Da'!BD82+'BN Da'!BD82+'BS Da'!BD82+'TDC Da'!BD82</f>
        <v>13</v>
      </c>
      <c r="BE82" s="81">
        <f>+'MIT Da'!BE82+'SAR Da'!BE82+'URQ Da'!BE82+'ROC Da'!BE82+'SM Da'!BE82+'BN Da'!BE82+'BS Da'!BE82+'TDC Da'!BE82</f>
        <v>94</v>
      </c>
      <c r="BF82" s="16"/>
    </row>
    <row r="83" spans="1:58">
      <c r="A83" s="1">
        <v>1999</v>
      </c>
      <c r="B83" s="1" t="s">
        <v>124</v>
      </c>
      <c r="C83" s="12">
        <f>+'MIT Da'!C83+'SAR Da'!C83+'URQ Da'!C83+'ROC Da'!C83+'SM Da'!C83+'BN Da'!C83+'BS Da'!C83+'TDC Da'!C83</f>
        <v>147.21299999999999</v>
      </c>
      <c r="D83" s="12">
        <f>+'MIT Da'!D83+'SAR Da'!D83+'URQ Da'!D83+'ROC Da'!D83+'SM Da'!D83+'BN Da'!D83+'BS Da'!D83+'TDC Da'!D83</f>
        <v>444.30600000000004</v>
      </c>
      <c r="E83" s="12">
        <f>+'MIT Da'!E83+'SAR Da'!E83+'URQ Da'!E83+'ROC Da'!E83+'SM Da'!E83+'BN Da'!E83+'BS Da'!E83+'TDC Da'!E83</f>
        <v>0</v>
      </c>
      <c r="F83" s="12">
        <f>+'MIT Da'!F83+'SAR Da'!F83+'URQ Da'!F83+'ROC Da'!F83+'SM Da'!F83+'BN Da'!F83+'BS Da'!F83+'TDC Da'!F83</f>
        <v>176.17364000000001</v>
      </c>
      <c r="G83" s="12">
        <f>+'MIT Da'!G83+'SAR Da'!G83+'URQ Da'!G83+'ROC Da'!G83+'SM Da'!G83+'BN Da'!G83+'BS Da'!G83+'TDC Da'!G83</f>
        <v>767.69263999999998</v>
      </c>
      <c r="H83" s="12">
        <f>+'MIT Da'!H83+'SAR Da'!H83+'URQ Da'!H83+'ROC Da'!H83+'SM Da'!H83+'BN Da'!H83+'BS Da'!H83+'TDC Da'!H83</f>
        <v>767.69263999999998</v>
      </c>
      <c r="I83" s="12">
        <f>+'MIT Da'!I83+'SAR Da'!I83+'URQ Da'!I83+'ROC Da'!I83+'SM Da'!I83+'BN Da'!I83+'BS Da'!I83+'TDC Da'!I83</f>
        <v>972.2581100000001</v>
      </c>
      <c r="J83" s="12">
        <f>+'MIT Da'!J83+'SAR Da'!J83+'URQ Da'!J83+'ROC Da'!J83+'SM Da'!J83+'BN Da'!J83+'BS Da'!J83+'TDC Da'!J83</f>
        <v>1060.415</v>
      </c>
      <c r="K83" s="12">
        <f>+'MIT Da'!K83+'SAR Da'!K83+'URQ Da'!K83+'ROC Da'!K83+'SM Da'!K83+'BN Da'!K83+'BS Da'!K83+'TDC Da'!K83</f>
        <v>54.516999999999996</v>
      </c>
      <c r="L83" s="12">
        <f>+'MIT Da'!L83+'SAR Da'!L83+'URQ Da'!L83+'ROC Da'!L83+'SM Da'!L83+'BN Da'!L83+'BS Da'!L83+'TDC Da'!L83</f>
        <v>379.49300000000005</v>
      </c>
      <c r="M83" s="12">
        <f>+'MIT Da'!M83+'SAR Da'!M83+'URQ Da'!M83+'ROC Da'!M83+'SM Da'!M83+'BN Da'!M83+'BS Da'!M83+'TDC Da'!M83</f>
        <v>21.314999999999998</v>
      </c>
      <c r="N83" s="12">
        <f>+'MIT Da'!N83+'SAR Da'!N83+'URQ Da'!N83+'ROC Da'!N83+'SM Da'!N83+'BN Da'!N83+'BS Da'!N83+'TDC Da'!N83</f>
        <v>1439.9079999999999</v>
      </c>
      <c r="O83" s="12">
        <f>+'MIT Da'!O83+'SAR Da'!O83+'URQ Da'!O83+'ROC Da'!O83+'SM Da'!O83+'BN Da'!O83+'BS Da'!O83+'TDC Da'!O83</f>
        <v>1439.9079999999999</v>
      </c>
      <c r="P83" s="81">
        <f>+'MIT Da'!P83+'SAR Da'!P83+'URQ Da'!P83+'ROC Da'!P83+'SM Da'!P83+'BN Da'!P83+'BS Da'!P83+'TDC Da'!P83</f>
        <v>203</v>
      </c>
      <c r="Q83" s="81">
        <f>+'MIT Da'!Q83+'SAR Da'!Q83+'URQ Da'!Q83+'ROC Da'!Q83+'SM Da'!Q83+'BN Da'!Q83+'BS Da'!Q83+'TDC Da'!Q83</f>
        <v>58</v>
      </c>
      <c r="R83" s="81">
        <f>+'MIT Da'!R83+'SAR Da'!R83+'URQ Da'!R83+'ROC Da'!R83+'SM Da'!R83+'BN Da'!R83+'BS Da'!R83+'TDC Da'!R83</f>
        <v>10</v>
      </c>
      <c r="S83" s="81">
        <f>+'MIT Da'!S83+'SAR Da'!S83+'URQ Da'!S83+'ROC Da'!S83+'SM Da'!S83+'BN Da'!S83+'BS Da'!S83+'TDC Da'!S83</f>
        <v>271</v>
      </c>
      <c r="T83" s="81">
        <f>+'MIT Da'!T83+'SAR Da'!T83+'URQ Da'!T83+'ROC Da'!T83+'SM Da'!T83+'BN Da'!T83+'BS Da'!T83+'TDC Da'!T83</f>
        <v>136</v>
      </c>
      <c r="U83" s="81">
        <f>+'MIT Da'!U83+'SAR Da'!U83+'URQ Da'!U83+'ROC Da'!U83+'SM Da'!U83+'BN Da'!U83+'BS Da'!U83+'TDC Da'!U83</f>
        <v>433</v>
      </c>
      <c r="V83" s="81">
        <f>+'MIT Da'!V83+'SAR Da'!V83+'URQ Da'!V83+'ROC Da'!V83+'SM Da'!V83+'BN Da'!V83+'BS Da'!V83+'TDC Da'!V83</f>
        <v>12</v>
      </c>
      <c r="W83" s="81">
        <f>+'MIT Da'!W83+'SAR Da'!W83+'URQ Da'!W83+'ROC Da'!W83+'SM Da'!W83+'BN Da'!W83+'BS Da'!W83+'TDC Da'!W83</f>
        <v>111</v>
      </c>
      <c r="X83" s="81">
        <f>+'MIT Da'!X83+'SAR Da'!X83+'URQ Da'!X83+'ROC Da'!X83+'SM Da'!X83+'BN Da'!X83+'BS Da'!X83+'TDC Da'!X83</f>
        <v>4</v>
      </c>
      <c r="Y83" s="81">
        <f>+'MIT Da'!Y83+'SAR Da'!Y83+'URQ Da'!Y83+'ROC Da'!Y83+'SM Da'!Y83+'BN Da'!Y83+'BS Da'!Y83+'TDC Da'!Y83</f>
        <v>696</v>
      </c>
      <c r="Z83" s="81">
        <f>+'MIT Da'!Z83+'SAR Da'!Z83+'URQ Da'!Z83+'ROC Da'!Z83+'SM Da'!Z83+'BN Da'!Z83+'BS Da'!Z83+'TDC Da'!Z83</f>
        <v>155</v>
      </c>
      <c r="AA83" s="81">
        <f>+'MIT Da'!AA83+'SAR Da'!AA83+'URQ Da'!AA83+'ROC Da'!AA83+'SM Da'!AA83+'BN Da'!AA83+'BS Da'!AA83+'TDC Da'!AA83</f>
        <v>101</v>
      </c>
      <c r="AB83" s="81">
        <f>+'MIT Da'!AB83+'SAR Da'!AB83+'URQ Da'!AB83+'ROC Da'!AB83+'SM Da'!AB83+'BN Da'!AB83+'BS Da'!AB83+'TDC Da'!AB83</f>
        <v>696</v>
      </c>
      <c r="AC83" s="81">
        <f>+'MIT Da'!AC83+'SAR Da'!AC83+'URQ Da'!AC83+'ROC Da'!AC83+'SM Da'!AC83+'BN Da'!AC83+'BS Da'!AC83+'TDC Da'!AC83</f>
        <v>952</v>
      </c>
      <c r="AD83" s="81">
        <f>+'MIT Da'!AD83+'SAR Da'!AD83+'URQ Da'!AD83+'ROC Da'!AD83+'SM Da'!AD83+'BN Da'!AD83+'BS Da'!AD83+'TDC Da'!AD83</f>
        <v>54</v>
      </c>
      <c r="AE83" s="81">
        <f>+'MIT Da'!AE83+'SAR Da'!AE83+'URQ Da'!AE83+'ROC Da'!AE83+'SM Da'!AE83+'BN Da'!AE83+'BS Da'!AE83+'TDC Da'!AE83</f>
        <v>96</v>
      </c>
      <c r="AF83" s="81">
        <f>+'MIT Da'!AF83+'SAR Da'!AF83+'URQ Da'!AF83+'ROC Da'!AF83+'SM Da'!AF83+'BN Da'!AF83+'BS Da'!AF83+'TDC Da'!AF83</f>
        <v>417</v>
      </c>
      <c r="AG83" s="81">
        <f>+'MIT Da'!AG83+'SAR Da'!AG83+'URQ Da'!AG83+'ROC Da'!AG83+'SM Da'!AG83+'BN Da'!AG83+'BS Da'!AG83+'TDC Da'!AG83</f>
        <v>567</v>
      </c>
      <c r="AH83" s="12">
        <f>+'MIT Da'!AH83+'SAR Da'!AH83+'URQ Da'!AH83+'ROC Da'!AH83+'SM Da'!AH83+'BN Da'!AH83+'BS Da'!AH83+'TDC Da'!AH83</f>
        <v>274.60699999999997</v>
      </c>
      <c r="AI83" s="12">
        <f>+'MIT Da'!AI83+'SAR Da'!AI83+'URQ Da'!AI83+'ROC Da'!AI83+'SM Da'!AI83+'BN Da'!AI83+'BS Da'!AI83+'TDC Da'!AI83</f>
        <v>7.32</v>
      </c>
      <c r="AJ83" s="12">
        <f>+'MIT Da'!AJ83+'SAR Da'!AJ83+'URQ Da'!AJ83+'ROC Da'!AJ83+'SM Da'!AJ83+'BN Da'!AJ83+'BS Da'!AJ83+'TDC Da'!AJ83</f>
        <v>498.71500000000003</v>
      </c>
      <c r="AK83" s="12">
        <f>+'MIT Da'!AK83+'SAR Da'!AK83+'URQ Da'!AK83+'ROC Da'!AK83+'SM Da'!AK83+'BN Da'!AK83+'BS Da'!AK83+'TDC Da'!AK83</f>
        <v>780.64199999999994</v>
      </c>
      <c r="AL83" s="81">
        <f>+'MIT Da'!AL83+'SAR Da'!AL83+'URQ Da'!AL83+'ROC Da'!AL83+'SM Da'!AL83+'BN Da'!AL83+'BS Da'!AL83+'TDC Da'!AL83</f>
        <v>9</v>
      </c>
      <c r="AM83" s="81">
        <f>+'MIT Da'!AM83+'SAR Da'!AM83+'URQ Da'!AM83+'ROC Da'!AM83+'SM Da'!AM83+'BN Da'!AM83+'BS Da'!AM83+'TDC Da'!AM83</f>
        <v>57</v>
      </c>
      <c r="AN83" s="81">
        <f>+'MIT Da'!AN83+'SAR Da'!AN83+'URQ Da'!AN83+'ROC Da'!AN83+'SM Da'!AN83+'BN Da'!AN83+'BS Da'!AN83+'TDC Da'!AN83</f>
        <v>82</v>
      </c>
      <c r="AO83" s="81">
        <f>+'MIT Da'!AO83+'SAR Da'!AO83+'URQ Da'!AO83+'ROC Da'!AO83+'SM Da'!AO83+'BN Da'!AO83+'BS Da'!AO83+'TDC Da'!AO83</f>
        <v>148</v>
      </c>
      <c r="AP83" s="81">
        <f>+'MIT Da'!AP83+'SAR Da'!AP83+'URQ Da'!AP83+'ROC Da'!AP83+'SM Da'!AP83+'BN Da'!AP83+'BS Da'!AP83+'TDC Da'!AP83</f>
        <v>596</v>
      </c>
      <c r="AQ83" s="81">
        <f>+'MIT Da'!AQ83+'SAR Da'!AQ83+'URQ Da'!AQ83+'ROC Da'!AQ83+'SM Da'!AQ83+'BN Da'!AQ83+'BS Da'!AQ83+'TDC Da'!AQ83</f>
        <v>341</v>
      </c>
      <c r="AR83" s="81">
        <f>+'MIT Da'!AR83+'SAR Da'!AR83+'URQ Da'!AR83+'ROC Da'!AR83+'SM Da'!AR83+'BN Da'!AR83+'BS Da'!AR83+'TDC Da'!AR83</f>
        <v>39</v>
      </c>
      <c r="AS83" s="81">
        <f>+SUM(RED_InfraMR[[#This Row],[B.02.1 - Parque de Coches Eléctricos Motrices]:[B.02.3 - Parque de Coches Eléctricos Motrices Tipo R]])</f>
        <v>976</v>
      </c>
      <c r="AT83" s="81">
        <f>+'MIT Da'!AT83+'SAR Da'!AT83+'URQ Da'!AT83+'ROC Da'!AT83+'SM Da'!AT83+'BN Da'!AT83+'BS Da'!AT83+'TDC Da'!AT83</f>
        <v>0</v>
      </c>
      <c r="AU83" s="81">
        <f>+'MIT Da'!AU83+'SAR Da'!AU83+'URQ Da'!AU83+'ROC Da'!AU83+'SM Da'!AU83+'BN Da'!AU83+'BS Da'!AU83+'TDC Da'!AU83</f>
        <v>6</v>
      </c>
      <c r="AV83" s="81">
        <f>+'MIT Da'!AV83+'SAR Da'!AV83+'URQ Da'!AV83+'ROC Da'!AV83+'SM Da'!AV83+'BN Da'!AV83+'BS Da'!AV83+'TDC Da'!AV83</f>
        <v>10</v>
      </c>
      <c r="AW83" s="81">
        <f>+SUM(RED_InfraMR[[#This Row],[B.03.1 - Parque de Coches Motores Motrices Remolcados]:[B.03.3 - Parque de Coches Motores Motrices Cabina]])</f>
        <v>16</v>
      </c>
      <c r="AX83" s="81">
        <f>+'MIT Da'!AX83+'SAR Da'!AX83+'URQ Da'!AX83+'ROC Da'!AX83+'SM Da'!AX83+'BN Da'!AX83+'BS Da'!AX83+'TDC Da'!AX83</f>
        <v>433</v>
      </c>
      <c r="AY83" s="81">
        <f>+'MIT Da'!AY83+'SAR Da'!AY83+'URQ Da'!AY83+'ROC Da'!AY83+'SM Da'!AY83+'BN Da'!AY83+'BS Da'!AY83+'TDC Da'!AY83</f>
        <v>170</v>
      </c>
      <c r="AZ83" s="81">
        <f>+'MIT Da'!AZ83+'SAR Da'!AZ83+'URQ Da'!AZ83+'ROC Da'!AZ83+'SM Da'!AZ83+'BN Da'!AZ83+'BS Da'!AZ83+'TDC Da'!AZ83</f>
        <v>15</v>
      </c>
      <c r="BA83" s="81">
        <f>+'MIT Da'!BA83+'SAR Da'!BA83+'URQ Da'!BA83+'ROC Da'!BA83+'SM Da'!BA83+'BN Da'!BA83+'BS Da'!BA83+'TDC Da'!BA83</f>
        <v>150</v>
      </c>
      <c r="BB83" s="81">
        <f>+'MIT Da'!BB83+'SAR Da'!BB83+'URQ Da'!BB83+'ROC Da'!BB83+'SM Da'!BB83+'BN Da'!BB83+'BS Da'!BB83+'TDC Da'!BB83</f>
        <v>0</v>
      </c>
      <c r="BC83" s="81">
        <f>+SUM(RED_InfraMR[[#This Row],[B.04.1 - Parque de Coches Remolcados Clase Unica]:[B.04.5 - Parque de Coches Remolcados para Servicios Especiales (Cartoneros)]])</f>
        <v>768</v>
      </c>
      <c r="BD83" s="81">
        <f>+'MIT Da'!BD83+'SAR Da'!BD83+'URQ Da'!BD83+'ROC Da'!BD83+'SM Da'!BD83+'BN Da'!BD83+'BS Da'!BD83+'TDC Da'!BD83</f>
        <v>13</v>
      </c>
      <c r="BE83" s="81">
        <f>+'MIT Da'!BE83+'SAR Da'!BE83+'URQ Da'!BE83+'ROC Da'!BE83+'SM Da'!BE83+'BN Da'!BE83+'BS Da'!BE83+'TDC Da'!BE83</f>
        <v>94</v>
      </c>
      <c r="BF83" s="16"/>
    </row>
    <row r="84" spans="1:58">
      <c r="A84" s="1">
        <v>1999</v>
      </c>
      <c r="B84" s="1" t="s">
        <v>125</v>
      </c>
      <c r="C84" s="12">
        <f>+'MIT Da'!C84+'SAR Da'!C84+'URQ Da'!C84+'ROC Da'!C84+'SM Da'!C84+'BN Da'!C84+'BS Da'!C84+'TDC Da'!C84</f>
        <v>147.21299999999999</v>
      </c>
      <c r="D84" s="12">
        <f>+'MIT Da'!D84+'SAR Da'!D84+'URQ Da'!D84+'ROC Da'!D84+'SM Da'!D84+'BN Da'!D84+'BS Da'!D84+'TDC Da'!D84</f>
        <v>444.30600000000004</v>
      </c>
      <c r="E84" s="12">
        <f>+'MIT Da'!E84+'SAR Da'!E84+'URQ Da'!E84+'ROC Da'!E84+'SM Da'!E84+'BN Da'!E84+'BS Da'!E84+'TDC Da'!E84</f>
        <v>0</v>
      </c>
      <c r="F84" s="12">
        <f>+'MIT Da'!F84+'SAR Da'!F84+'URQ Da'!F84+'ROC Da'!F84+'SM Da'!F84+'BN Da'!F84+'BS Da'!F84+'TDC Da'!F84</f>
        <v>176.17364000000001</v>
      </c>
      <c r="G84" s="12">
        <f>+'MIT Da'!G84+'SAR Da'!G84+'URQ Da'!G84+'ROC Da'!G84+'SM Da'!G84+'BN Da'!G84+'BS Da'!G84+'TDC Da'!G84</f>
        <v>767.69263999999998</v>
      </c>
      <c r="H84" s="12">
        <f>+'MIT Da'!H84+'SAR Da'!H84+'URQ Da'!H84+'ROC Da'!H84+'SM Da'!H84+'BN Da'!H84+'BS Da'!H84+'TDC Da'!H84</f>
        <v>767.69263999999998</v>
      </c>
      <c r="I84" s="12">
        <f>+'MIT Da'!I84+'SAR Da'!I84+'URQ Da'!I84+'ROC Da'!I84+'SM Da'!I84+'BN Da'!I84+'BS Da'!I84+'TDC Da'!I84</f>
        <v>972.2581100000001</v>
      </c>
      <c r="J84" s="12">
        <f>+'MIT Da'!J84+'SAR Da'!J84+'URQ Da'!J84+'ROC Da'!J84+'SM Da'!J84+'BN Da'!J84+'BS Da'!J84+'TDC Da'!J84</f>
        <v>1060.415</v>
      </c>
      <c r="K84" s="12">
        <f>+'MIT Da'!K84+'SAR Da'!K84+'URQ Da'!K84+'ROC Da'!K84+'SM Da'!K84+'BN Da'!K84+'BS Da'!K84+'TDC Da'!K84</f>
        <v>54.516999999999996</v>
      </c>
      <c r="L84" s="12">
        <f>+'MIT Da'!L84+'SAR Da'!L84+'URQ Da'!L84+'ROC Da'!L84+'SM Da'!L84+'BN Da'!L84+'BS Da'!L84+'TDC Da'!L84</f>
        <v>379.49300000000005</v>
      </c>
      <c r="M84" s="12">
        <f>+'MIT Da'!M84+'SAR Da'!M84+'URQ Da'!M84+'ROC Da'!M84+'SM Da'!M84+'BN Da'!M84+'BS Da'!M84+'TDC Da'!M84</f>
        <v>21.314999999999998</v>
      </c>
      <c r="N84" s="12">
        <f>+'MIT Da'!N84+'SAR Da'!N84+'URQ Da'!N84+'ROC Da'!N84+'SM Da'!N84+'BN Da'!N84+'BS Da'!N84+'TDC Da'!N84</f>
        <v>1439.9079999999999</v>
      </c>
      <c r="O84" s="12">
        <f>+'MIT Da'!O84+'SAR Da'!O84+'URQ Da'!O84+'ROC Da'!O84+'SM Da'!O84+'BN Da'!O84+'BS Da'!O84+'TDC Da'!O84</f>
        <v>1439.9079999999999</v>
      </c>
      <c r="P84" s="81">
        <f>+'MIT Da'!P84+'SAR Da'!P84+'URQ Da'!P84+'ROC Da'!P84+'SM Da'!P84+'BN Da'!P84+'BS Da'!P84+'TDC Da'!P84</f>
        <v>203</v>
      </c>
      <c r="Q84" s="81">
        <f>+'MIT Da'!Q84+'SAR Da'!Q84+'URQ Da'!Q84+'ROC Da'!Q84+'SM Da'!Q84+'BN Da'!Q84+'BS Da'!Q84+'TDC Da'!Q84</f>
        <v>58</v>
      </c>
      <c r="R84" s="81">
        <f>+'MIT Da'!R84+'SAR Da'!R84+'URQ Da'!R84+'ROC Da'!R84+'SM Da'!R84+'BN Da'!R84+'BS Da'!R84+'TDC Da'!R84</f>
        <v>10</v>
      </c>
      <c r="S84" s="81">
        <f>+'MIT Da'!S84+'SAR Da'!S84+'URQ Da'!S84+'ROC Da'!S84+'SM Da'!S84+'BN Da'!S84+'BS Da'!S84+'TDC Da'!S84</f>
        <v>271</v>
      </c>
      <c r="T84" s="81">
        <f>+'MIT Da'!T84+'SAR Da'!T84+'URQ Da'!T84+'ROC Da'!T84+'SM Da'!T84+'BN Da'!T84+'BS Da'!T84+'TDC Da'!T84</f>
        <v>136</v>
      </c>
      <c r="U84" s="81">
        <f>+'MIT Da'!U84+'SAR Da'!U84+'URQ Da'!U84+'ROC Da'!U84+'SM Da'!U84+'BN Da'!U84+'BS Da'!U84+'TDC Da'!U84</f>
        <v>433</v>
      </c>
      <c r="V84" s="81">
        <f>+'MIT Da'!V84+'SAR Da'!V84+'URQ Da'!V84+'ROC Da'!V84+'SM Da'!V84+'BN Da'!V84+'BS Da'!V84+'TDC Da'!V84</f>
        <v>12</v>
      </c>
      <c r="W84" s="81">
        <f>+'MIT Da'!W84+'SAR Da'!W84+'URQ Da'!W84+'ROC Da'!W84+'SM Da'!W84+'BN Da'!W84+'BS Da'!W84+'TDC Da'!W84</f>
        <v>111</v>
      </c>
      <c r="X84" s="81">
        <f>+'MIT Da'!X84+'SAR Da'!X84+'URQ Da'!X84+'ROC Da'!X84+'SM Da'!X84+'BN Da'!X84+'BS Da'!X84+'TDC Da'!X84</f>
        <v>4</v>
      </c>
      <c r="Y84" s="81">
        <f>+'MIT Da'!Y84+'SAR Da'!Y84+'URQ Da'!Y84+'ROC Da'!Y84+'SM Da'!Y84+'BN Da'!Y84+'BS Da'!Y84+'TDC Da'!Y84</f>
        <v>696</v>
      </c>
      <c r="Z84" s="81">
        <f>+'MIT Da'!Z84+'SAR Da'!Z84+'URQ Da'!Z84+'ROC Da'!Z84+'SM Da'!Z84+'BN Da'!Z84+'BS Da'!Z84+'TDC Da'!Z84</f>
        <v>155</v>
      </c>
      <c r="AA84" s="81">
        <f>+'MIT Da'!AA84+'SAR Da'!AA84+'URQ Da'!AA84+'ROC Da'!AA84+'SM Da'!AA84+'BN Da'!AA84+'BS Da'!AA84+'TDC Da'!AA84</f>
        <v>101</v>
      </c>
      <c r="AB84" s="81">
        <f>+'MIT Da'!AB84+'SAR Da'!AB84+'URQ Da'!AB84+'ROC Da'!AB84+'SM Da'!AB84+'BN Da'!AB84+'BS Da'!AB84+'TDC Da'!AB84</f>
        <v>696</v>
      </c>
      <c r="AC84" s="81">
        <f>+'MIT Da'!AC84+'SAR Da'!AC84+'URQ Da'!AC84+'ROC Da'!AC84+'SM Da'!AC84+'BN Da'!AC84+'BS Da'!AC84+'TDC Da'!AC84</f>
        <v>952</v>
      </c>
      <c r="AD84" s="81">
        <f>+'MIT Da'!AD84+'SAR Da'!AD84+'URQ Da'!AD84+'ROC Da'!AD84+'SM Da'!AD84+'BN Da'!AD84+'BS Da'!AD84+'TDC Da'!AD84</f>
        <v>54</v>
      </c>
      <c r="AE84" s="81">
        <f>+'MIT Da'!AE84+'SAR Da'!AE84+'URQ Da'!AE84+'ROC Da'!AE84+'SM Da'!AE84+'BN Da'!AE84+'BS Da'!AE84+'TDC Da'!AE84</f>
        <v>96</v>
      </c>
      <c r="AF84" s="81">
        <f>+'MIT Da'!AF84+'SAR Da'!AF84+'URQ Da'!AF84+'ROC Da'!AF84+'SM Da'!AF84+'BN Da'!AF84+'BS Da'!AF84+'TDC Da'!AF84</f>
        <v>417</v>
      </c>
      <c r="AG84" s="81">
        <f>+'MIT Da'!AG84+'SAR Da'!AG84+'URQ Da'!AG84+'ROC Da'!AG84+'SM Da'!AG84+'BN Da'!AG84+'BS Da'!AG84+'TDC Da'!AG84</f>
        <v>567</v>
      </c>
      <c r="AH84" s="12">
        <f>+'MIT Da'!AH84+'SAR Da'!AH84+'URQ Da'!AH84+'ROC Da'!AH84+'SM Da'!AH84+'BN Da'!AH84+'BS Da'!AH84+'TDC Da'!AH84</f>
        <v>274.60699999999997</v>
      </c>
      <c r="AI84" s="12">
        <f>+'MIT Da'!AI84+'SAR Da'!AI84+'URQ Da'!AI84+'ROC Da'!AI84+'SM Da'!AI84+'BN Da'!AI84+'BS Da'!AI84+'TDC Da'!AI84</f>
        <v>7.32</v>
      </c>
      <c r="AJ84" s="12">
        <f>+'MIT Da'!AJ84+'SAR Da'!AJ84+'URQ Da'!AJ84+'ROC Da'!AJ84+'SM Da'!AJ84+'BN Da'!AJ84+'BS Da'!AJ84+'TDC Da'!AJ84</f>
        <v>498.71500000000003</v>
      </c>
      <c r="AK84" s="12">
        <f>+'MIT Da'!AK84+'SAR Da'!AK84+'URQ Da'!AK84+'ROC Da'!AK84+'SM Da'!AK84+'BN Da'!AK84+'BS Da'!AK84+'TDC Da'!AK84</f>
        <v>780.64199999999994</v>
      </c>
      <c r="AL84" s="81">
        <f>+'MIT Da'!AL84+'SAR Da'!AL84+'URQ Da'!AL84+'ROC Da'!AL84+'SM Da'!AL84+'BN Da'!AL84+'BS Da'!AL84+'TDC Da'!AL84</f>
        <v>9</v>
      </c>
      <c r="AM84" s="81">
        <f>+'MIT Da'!AM84+'SAR Da'!AM84+'URQ Da'!AM84+'ROC Da'!AM84+'SM Da'!AM84+'BN Da'!AM84+'BS Da'!AM84+'TDC Da'!AM84</f>
        <v>57</v>
      </c>
      <c r="AN84" s="81">
        <f>+'MIT Da'!AN84+'SAR Da'!AN84+'URQ Da'!AN84+'ROC Da'!AN84+'SM Da'!AN84+'BN Da'!AN84+'BS Da'!AN84+'TDC Da'!AN84</f>
        <v>82</v>
      </c>
      <c r="AO84" s="81">
        <f>+'MIT Da'!AO84+'SAR Da'!AO84+'URQ Da'!AO84+'ROC Da'!AO84+'SM Da'!AO84+'BN Da'!AO84+'BS Da'!AO84+'TDC Da'!AO84</f>
        <v>148</v>
      </c>
      <c r="AP84" s="81">
        <f>+'MIT Da'!AP84+'SAR Da'!AP84+'URQ Da'!AP84+'ROC Da'!AP84+'SM Da'!AP84+'BN Da'!AP84+'BS Da'!AP84+'TDC Da'!AP84</f>
        <v>596</v>
      </c>
      <c r="AQ84" s="81">
        <f>+'MIT Da'!AQ84+'SAR Da'!AQ84+'URQ Da'!AQ84+'ROC Da'!AQ84+'SM Da'!AQ84+'BN Da'!AQ84+'BS Da'!AQ84+'TDC Da'!AQ84</f>
        <v>341</v>
      </c>
      <c r="AR84" s="81">
        <f>+'MIT Da'!AR84+'SAR Da'!AR84+'URQ Da'!AR84+'ROC Da'!AR84+'SM Da'!AR84+'BN Da'!AR84+'BS Da'!AR84+'TDC Da'!AR84</f>
        <v>39</v>
      </c>
      <c r="AS84" s="81">
        <f>+SUM(RED_InfraMR[[#This Row],[B.02.1 - Parque de Coches Eléctricos Motrices]:[B.02.3 - Parque de Coches Eléctricos Motrices Tipo R]])</f>
        <v>976</v>
      </c>
      <c r="AT84" s="81">
        <f>+'MIT Da'!AT84+'SAR Da'!AT84+'URQ Da'!AT84+'ROC Da'!AT84+'SM Da'!AT84+'BN Da'!AT84+'BS Da'!AT84+'TDC Da'!AT84</f>
        <v>0</v>
      </c>
      <c r="AU84" s="81">
        <f>+'MIT Da'!AU84+'SAR Da'!AU84+'URQ Da'!AU84+'ROC Da'!AU84+'SM Da'!AU84+'BN Da'!AU84+'BS Da'!AU84+'TDC Da'!AU84</f>
        <v>6</v>
      </c>
      <c r="AV84" s="81">
        <f>+'MIT Da'!AV84+'SAR Da'!AV84+'URQ Da'!AV84+'ROC Da'!AV84+'SM Da'!AV84+'BN Da'!AV84+'BS Da'!AV84+'TDC Da'!AV84</f>
        <v>10</v>
      </c>
      <c r="AW84" s="81">
        <f>+SUM(RED_InfraMR[[#This Row],[B.03.1 - Parque de Coches Motores Motrices Remolcados]:[B.03.3 - Parque de Coches Motores Motrices Cabina]])</f>
        <v>16</v>
      </c>
      <c r="AX84" s="81">
        <f>+'MIT Da'!AX84+'SAR Da'!AX84+'URQ Da'!AX84+'ROC Da'!AX84+'SM Da'!AX84+'BN Da'!AX84+'BS Da'!AX84+'TDC Da'!AX84</f>
        <v>433</v>
      </c>
      <c r="AY84" s="81">
        <f>+'MIT Da'!AY84+'SAR Da'!AY84+'URQ Da'!AY84+'ROC Da'!AY84+'SM Da'!AY84+'BN Da'!AY84+'BS Da'!AY84+'TDC Da'!AY84</f>
        <v>170</v>
      </c>
      <c r="AZ84" s="81">
        <f>+'MIT Da'!AZ84+'SAR Da'!AZ84+'URQ Da'!AZ84+'ROC Da'!AZ84+'SM Da'!AZ84+'BN Da'!AZ84+'BS Da'!AZ84+'TDC Da'!AZ84</f>
        <v>15</v>
      </c>
      <c r="BA84" s="81">
        <f>+'MIT Da'!BA84+'SAR Da'!BA84+'URQ Da'!BA84+'ROC Da'!BA84+'SM Da'!BA84+'BN Da'!BA84+'BS Da'!BA84+'TDC Da'!BA84</f>
        <v>150</v>
      </c>
      <c r="BB84" s="81">
        <f>+'MIT Da'!BB84+'SAR Da'!BB84+'URQ Da'!BB84+'ROC Da'!BB84+'SM Da'!BB84+'BN Da'!BB84+'BS Da'!BB84+'TDC Da'!BB84</f>
        <v>0</v>
      </c>
      <c r="BC84" s="81">
        <f>+SUM(RED_InfraMR[[#This Row],[B.04.1 - Parque de Coches Remolcados Clase Unica]:[B.04.5 - Parque de Coches Remolcados para Servicios Especiales (Cartoneros)]])</f>
        <v>768</v>
      </c>
      <c r="BD84" s="81">
        <f>+'MIT Da'!BD84+'SAR Da'!BD84+'URQ Da'!BD84+'ROC Da'!BD84+'SM Da'!BD84+'BN Da'!BD84+'BS Da'!BD84+'TDC Da'!BD84</f>
        <v>13</v>
      </c>
      <c r="BE84" s="81">
        <f>+'MIT Da'!BE84+'SAR Da'!BE84+'URQ Da'!BE84+'ROC Da'!BE84+'SM Da'!BE84+'BN Da'!BE84+'BS Da'!BE84+'TDC Da'!BE84</f>
        <v>94</v>
      </c>
      <c r="BF84" s="16"/>
    </row>
    <row r="85" spans="1:58">
      <c r="A85" s="1">
        <v>1999</v>
      </c>
      <c r="B85" s="1" t="s">
        <v>126</v>
      </c>
      <c r="C85" s="12">
        <f>+'MIT Da'!C85+'SAR Da'!C85+'URQ Da'!C85+'ROC Da'!C85+'SM Da'!C85+'BN Da'!C85+'BS Da'!C85+'TDC Da'!C85</f>
        <v>147.21299999999999</v>
      </c>
      <c r="D85" s="12">
        <f>+'MIT Da'!D85+'SAR Da'!D85+'URQ Da'!D85+'ROC Da'!D85+'SM Da'!D85+'BN Da'!D85+'BS Da'!D85+'TDC Da'!D85</f>
        <v>444.30600000000004</v>
      </c>
      <c r="E85" s="12">
        <f>+'MIT Da'!E85+'SAR Da'!E85+'URQ Da'!E85+'ROC Da'!E85+'SM Da'!E85+'BN Da'!E85+'BS Da'!E85+'TDC Da'!E85</f>
        <v>0</v>
      </c>
      <c r="F85" s="12">
        <f>+'MIT Da'!F85+'SAR Da'!F85+'URQ Da'!F85+'ROC Da'!F85+'SM Da'!F85+'BN Da'!F85+'BS Da'!F85+'TDC Da'!F85</f>
        <v>176.17364000000001</v>
      </c>
      <c r="G85" s="12">
        <f>+'MIT Da'!G85+'SAR Da'!G85+'URQ Da'!G85+'ROC Da'!G85+'SM Da'!G85+'BN Da'!G85+'BS Da'!G85+'TDC Da'!G85</f>
        <v>767.69263999999998</v>
      </c>
      <c r="H85" s="12">
        <f>+'MIT Da'!H85+'SAR Da'!H85+'URQ Da'!H85+'ROC Da'!H85+'SM Da'!H85+'BN Da'!H85+'BS Da'!H85+'TDC Da'!H85</f>
        <v>767.69263999999998</v>
      </c>
      <c r="I85" s="12">
        <f>+'MIT Da'!I85+'SAR Da'!I85+'URQ Da'!I85+'ROC Da'!I85+'SM Da'!I85+'BN Da'!I85+'BS Da'!I85+'TDC Da'!I85</f>
        <v>972.2581100000001</v>
      </c>
      <c r="J85" s="12">
        <f>+'MIT Da'!J85+'SAR Da'!J85+'URQ Da'!J85+'ROC Da'!J85+'SM Da'!J85+'BN Da'!J85+'BS Da'!J85+'TDC Da'!J85</f>
        <v>1060.415</v>
      </c>
      <c r="K85" s="12">
        <f>+'MIT Da'!K85+'SAR Da'!K85+'URQ Da'!K85+'ROC Da'!K85+'SM Da'!K85+'BN Da'!K85+'BS Da'!K85+'TDC Da'!K85</f>
        <v>54.516999999999996</v>
      </c>
      <c r="L85" s="12">
        <f>+'MIT Da'!L85+'SAR Da'!L85+'URQ Da'!L85+'ROC Da'!L85+'SM Da'!L85+'BN Da'!L85+'BS Da'!L85+'TDC Da'!L85</f>
        <v>379.49300000000005</v>
      </c>
      <c r="M85" s="12">
        <f>+'MIT Da'!M85+'SAR Da'!M85+'URQ Da'!M85+'ROC Da'!M85+'SM Da'!M85+'BN Da'!M85+'BS Da'!M85+'TDC Da'!M85</f>
        <v>21.314999999999998</v>
      </c>
      <c r="N85" s="12">
        <f>+'MIT Da'!N85+'SAR Da'!N85+'URQ Da'!N85+'ROC Da'!N85+'SM Da'!N85+'BN Da'!N85+'BS Da'!N85+'TDC Da'!N85</f>
        <v>1439.9079999999999</v>
      </c>
      <c r="O85" s="12">
        <f>+'MIT Da'!O85+'SAR Da'!O85+'URQ Da'!O85+'ROC Da'!O85+'SM Da'!O85+'BN Da'!O85+'BS Da'!O85+'TDC Da'!O85</f>
        <v>1439.9079999999999</v>
      </c>
      <c r="P85" s="81">
        <f>+'MIT Da'!P85+'SAR Da'!P85+'URQ Da'!P85+'ROC Da'!P85+'SM Da'!P85+'BN Da'!P85+'BS Da'!P85+'TDC Da'!P85</f>
        <v>203</v>
      </c>
      <c r="Q85" s="81">
        <f>+'MIT Da'!Q85+'SAR Da'!Q85+'URQ Da'!Q85+'ROC Da'!Q85+'SM Da'!Q85+'BN Da'!Q85+'BS Da'!Q85+'TDC Da'!Q85</f>
        <v>58</v>
      </c>
      <c r="R85" s="81">
        <f>+'MIT Da'!R85+'SAR Da'!R85+'URQ Da'!R85+'ROC Da'!R85+'SM Da'!R85+'BN Da'!R85+'BS Da'!R85+'TDC Da'!R85</f>
        <v>10</v>
      </c>
      <c r="S85" s="81">
        <f>+'MIT Da'!S85+'SAR Da'!S85+'URQ Da'!S85+'ROC Da'!S85+'SM Da'!S85+'BN Da'!S85+'BS Da'!S85+'TDC Da'!S85</f>
        <v>271</v>
      </c>
      <c r="T85" s="81">
        <f>+'MIT Da'!T85+'SAR Da'!T85+'URQ Da'!T85+'ROC Da'!T85+'SM Da'!T85+'BN Da'!T85+'BS Da'!T85+'TDC Da'!T85</f>
        <v>136</v>
      </c>
      <c r="U85" s="81">
        <f>+'MIT Da'!U85+'SAR Da'!U85+'URQ Da'!U85+'ROC Da'!U85+'SM Da'!U85+'BN Da'!U85+'BS Da'!U85+'TDC Da'!U85</f>
        <v>433</v>
      </c>
      <c r="V85" s="81">
        <f>+'MIT Da'!V85+'SAR Da'!V85+'URQ Da'!V85+'ROC Da'!V85+'SM Da'!V85+'BN Da'!V85+'BS Da'!V85+'TDC Da'!V85</f>
        <v>12</v>
      </c>
      <c r="W85" s="81">
        <f>+'MIT Da'!W85+'SAR Da'!W85+'URQ Da'!W85+'ROC Da'!W85+'SM Da'!W85+'BN Da'!W85+'BS Da'!W85+'TDC Da'!W85</f>
        <v>111</v>
      </c>
      <c r="X85" s="81">
        <f>+'MIT Da'!X85+'SAR Da'!X85+'URQ Da'!X85+'ROC Da'!X85+'SM Da'!X85+'BN Da'!X85+'BS Da'!X85+'TDC Da'!X85</f>
        <v>4</v>
      </c>
      <c r="Y85" s="81">
        <f>+'MIT Da'!Y85+'SAR Da'!Y85+'URQ Da'!Y85+'ROC Da'!Y85+'SM Da'!Y85+'BN Da'!Y85+'BS Da'!Y85+'TDC Da'!Y85</f>
        <v>696</v>
      </c>
      <c r="Z85" s="81">
        <f>+'MIT Da'!Z85+'SAR Da'!Z85+'URQ Da'!Z85+'ROC Da'!Z85+'SM Da'!Z85+'BN Da'!Z85+'BS Da'!Z85+'TDC Da'!Z85</f>
        <v>155</v>
      </c>
      <c r="AA85" s="81">
        <f>+'MIT Da'!AA85+'SAR Da'!AA85+'URQ Da'!AA85+'ROC Da'!AA85+'SM Da'!AA85+'BN Da'!AA85+'BS Da'!AA85+'TDC Da'!AA85</f>
        <v>101</v>
      </c>
      <c r="AB85" s="81">
        <f>+'MIT Da'!AB85+'SAR Da'!AB85+'URQ Da'!AB85+'ROC Da'!AB85+'SM Da'!AB85+'BN Da'!AB85+'BS Da'!AB85+'TDC Da'!AB85</f>
        <v>696</v>
      </c>
      <c r="AC85" s="81">
        <f>+'MIT Da'!AC85+'SAR Da'!AC85+'URQ Da'!AC85+'ROC Da'!AC85+'SM Da'!AC85+'BN Da'!AC85+'BS Da'!AC85+'TDC Da'!AC85</f>
        <v>952</v>
      </c>
      <c r="AD85" s="81">
        <f>+'MIT Da'!AD85+'SAR Da'!AD85+'URQ Da'!AD85+'ROC Da'!AD85+'SM Da'!AD85+'BN Da'!AD85+'BS Da'!AD85+'TDC Da'!AD85</f>
        <v>54</v>
      </c>
      <c r="AE85" s="81">
        <f>+'MIT Da'!AE85+'SAR Da'!AE85+'URQ Da'!AE85+'ROC Da'!AE85+'SM Da'!AE85+'BN Da'!AE85+'BS Da'!AE85+'TDC Da'!AE85</f>
        <v>96</v>
      </c>
      <c r="AF85" s="81">
        <f>+'MIT Da'!AF85+'SAR Da'!AF85+'URQ Da'!AF85+'ROC Da'!AF85+'SM Da'!AF85+'BN Da'!AF85+'BS Da'!AF85+'TDC Da'!AF85</f>
        <v>417</v>
      </c>
      <c r="AG85" s="81">
        <f>+'MIT Da'!AG85+'SAR Da'!AG85+'URQ Da'!AG85+'ROC Da'!AG85+'SM Da'!AG85+'BN Da'!AG85+'BS Da'!AG85+'TDC Da'!AG85</f>
        <v>567</v>
      </c>
      <c r="AH85" s="12">
        <f>+'MIT Da'!AH85+'SAR Da'!AH85+'URQ Da'!AH85+'ROC Da'!AH85+'SM Da'!AH85+'BN Da'!AH85+'BS Da'!AH85+'TDC Da'!AH85</f>
        <v>274.60699999999997</v>
      </c>
      <c r="AI85" s="12">
        <f>+'MIT Da'!AI85+'SAR Da'!AI85+'URQ Da'!AI85+'ROC Da'!AI85+'SM Da'!AI85+'BN Da'!AI85+'BS Da'!AI85+'TDC Da'!AI85</f>
        <v>7.32</v>
      </c>
      <c r="AJ85" s="12">
        <f>+'MIT Da'!AJ85+'SAR Da'!AJ85+'URQ Da'!AJ85+'ROC Da'!AJ85+'SM Da'!AJ85+'BN Da'!AJ85+'BS Da'!AJ85+'TDC Da'!AJ85</f>
        <v>498.71500000000003</v>
      </c>
      <c r="AK85" s="12">
        <f>+'MIT Da'!AK85+'SAR Da'!AK85+'URQ Da'!AK85+'ROC Da'!AK85+'SM Da'!AK85+'BN Da'!AK85+'BS Da'!AK85+'TDC Da'!AK85</f>
        <v>780.64199999999994</v>
      </c>
      <c r="AL85" s="81">
        <f>+'MIT Da'!AL85+'SAR Da'!AL85+'URQ Da'!AL85+'ROC Da'!AL85+'SM Da'!AL85+'BN Da'!AL85+'BS Da'!AL85+'TDC Da'!AL85</f>
        <v>9</v>
      </c>
      <c r="AM85" s="81">
        <f>+'MIT Da'!AM85+'SAR Da'!AM85+'URQ Da'!AM85+'ROC Da'!AM85+'SM Da'!AM85+'BN Da'!AM85+'BS Da'!AM85+'TDC Da'!AM85</f>
        <v>57</v>
      </c>
      <c r="AN85" s="81">
        <f>+'MIT Da'!AN85+'SAR Da'!AN85+'URQ Da'!AN85+'ROC Da'!AN85+'SM Da'!AN85+'BN Da'!AN85+'BS Da'!AN85+'TDC Da'!AN85</f>
        <v>82</v>
      </c>
      <c r="AO85" s="81">
        <f>+'MIT Da'!AO85+'SAR Da'!AO85+'URQ Da'!AO85+'ROC Da'!AO85+'SM Da'!AO85+'BN Da'!AO85+'BS Da'!AO85+'TDC Da'!AO85</f>
        <v>148</v>
      </c>
      <c r="AP85" s="81">
        <f>+'MIT Da'!AP85+'SAR Da'!AP85+'URQ Da'!AP85+'ROC Da'!AP85+'SM Da'!AP85+'BN Da'!AP85+'BS Da'!AP85+'TDC Da'!AP85</f>
        <v>596</v>
      </c>
      <c r="AQ85" s="81">
        <f>+'MIT Da'!AQ85+'SAR Da'!AQ85+'URQ Da'!AQ85+'ROC Da'!AQ85+'SM Da'!AQ85+'BN Da'!AQ85+'BS Da'!AQ85+'TDC Da'!AQ85</f>
        <v>341</v>
      </c>
      <c r="AR85" s="81">
        <f>+'MIT Da'!AR85+'SAR Da'!AR85+'URQ Da'!AR85+'ROC Da'!AR85+'SM Da'!AR85+'BN Da'!AR85+'BS Da'!AR85+'TDC Da'!AR85</f>
        <v>39</v>
      </c>
      <c r="AS85" s="81">
        <f>+SUM(RED_InfraMR[[#This Row],[B.02.1 - Parque de Coches Eléctricos Motrices]:[B.02.3 - Parque de Coches Eléctricos Motrices Tipo R]])</f>
        <v>976</v>
      </c>
      <c r="AT85" s="81">
        <f>+'MIT Da'!AT85+'SAR Da'!AT85+'URQ Da'!AT85+'ROC Da'!AT85+'SM Da'!AT85+'BN Da'!AT85+'BS Da'!AT85+'TDC Da'!AT85</f>
        <v>0</v>
      </c>
      <c r="AU85" s="81">
        <f>+'MIT Da'!AU85+'SAR Da'!AU85+'URQ Da'!AU85+'ROC Da'!AU85+'SM Da'!AU85+'BN Da'!AU85+'BS Da'!AU85+'TDC Da'!AU85</f>
        <v>6</v>
      </c>
      <c r="AV85" s="81">
        <f>+'MIT Da'!AV85+'SAR Da'!AV85+'URQ Da'!AV85+'ROC Da'!AV85+'SM Da'!AV85+'BN Da'!AV85+'BS Da'!AV85+'TDC Da'!AV85</f>
        <v>10</v>
      </c>
      <c r="AW85" s="81">
        <f>+SUM(RED_InfraMR[[#This Row],[B.03.1 - Parque de Coches Motores Motrices Remolcados]:[B.03.3 - Parque de Coches Motores Motrices Cabina]])</f>
        <v>16</v>
      </c>
      <c r="AX85" s="81">
        <f>+'MIT Da'!AX85+'SAR Da'!AX85+'URQ Da'!AX85+'ROC Da'!AX85+'SM Da'!AX85+'BN Da'!AX85+'BS Da'!AX85+'TDC Da'!AX85</f>
        <v>433</v>
      </c>
      <c r="AY85" s="81">
        <f>+'MIT Da'!AY85+'SAR Da'!AY85+'URQ Da'!AY85+'ROC Da'!AY85+'SM Da'!AY85+'BN Da'!AY85+'BS Da'!AY85+'TDC Da'!AY85</f>
        <v>170</v>
      </c>
      <c r="AZ85" s="81">
        <f>+'MIT Da'!AZ85+'SAR Da'!AZ85+'URQ Da'!AZ85+'ROC Da'!AZ85+'SM Da'!AZ85+'BN Da'!AZ85+'BS Da'!AZ85+'TDC Da'!AZ85</f>
        <v>15</v>
      </c>
      <c r="BA85" s="81">
        <f>+'MIT Da'!BA85+'SAR Da'!BA85+'URQ Da'!BA85+'ROC Da'!BA85+'SM Da'!BA85+'BN Da'!BA85+'BS Da'!BA85+'TDC Da'!BA85</f>
        <v>150</v>
      </c>
      <c r="BB85" s="81">
        <f>+'MIT Da'!BB85+'SAR Da'!BB85+'URQ Da'!BB85+'ROC Da'!BB85+'SM Da'!BB85+'BN Da'!BB85+'BS Da'!BB85+'TDC Da'!BB85</f>
        <v>0</v>
      </c>
      <c r="BC85" s="81">
        <f>+SUM(RED_InfraMR[[#This Row],[B.04.1 - Parque de Coches Remolcados Clase Unica]:[B.04.5 - Parque de Coches Remolcados para Servicios Especiales (Cartoneros)]])</f>
        <v>768</v>
      </c>
      <c r="BD85" s="81">
        <f>+'MIT Da'!BD85+'SAR Da'!BD85+'URQ Da'!BD85+'ROC Da'!BD85+'SM Da'!BD85+'BN Da'!BD85+'BS Da'!BD85+'TDC Da'!BD85</f>
        <v>13</v>
      </c>
      <c r="BE85" s="81">
        <f>+'MIT Da'!BE85+'SAR Da'!BE85+'URQ Da'!BE85+'ROC Da'!BE85+'SM Da'!BE85+'BN Da'!BE85+'BS Da'!BE85+'TDC Da'!BE85</f>
        <v>94</v>
      </c>
      <c r="BF85" s="16"/>
    </row>
    <row r="86" spans="1:58">
      <c r="A86" s="1">
        <v>2000</v>
      </c>
      <c r="B86" s="1" t="s">
        <v>115</v>
      </c>
      <c r="C86" s="12">
        <f>+'MIT Da'!C86+'SAR Da'!C86+'URQ Da'!C86+'ROC Da'!C86+'SM Da'!C86+'BN Da'!C86+'BS Da'!C86+'TDC Da'!C86</f>
        <v>147.21299999999999</v>
      </c>
      <c r="D86" s="12">
        <f>+'MIT Da'!D86+'SAR Da'!D86+'URQ Da'!D86+'ROC Da'!D86+'SM Da'!D86+'BN Da'!D86+'BS Da'!D86+'TDC Da'!D86</f>
        <v>444.30600000000004</v>
      </c>
      <c r="E86" s="12">
        <f>+'MIT Da'!E86+'SAR Da'!E86+'URQ Da'!E86+'ROC Da'!E86+'SM Da'!E86+'BN Da'!E86+'BS Da'!E86+'TDC Da'!E86</f>
        <v>0</v>
      </c>
      <c r="F86" s="12">
        <f>+'MIT Da'!F86+'SAR Da'!F86+'URQ Da'!F86+'ROC Da'!F86+'SM Da'!F86+'BN Da'!F86+'BS Da'!F86+'TDC Da'!F86</f>
        <v>176.17364000000001</v>
      </c>
      <c r="G86" s="12">
        <f>+'MIT Da'!G86+'SAR Da'!G86+'URQ Da'!G86+'ROC Da'!G86+'SM Da'!G86+'BN Da'!G86+'BS Da'!G86+'TDC Da'!G86</f>
        <v>767.69263999999998</v>
      </c>
      <c r="H86" s="12">
        <f>+'MIT Da'!H86+'SAR Da'!H86+'URQ Da'!H86+'ROC Da'!H86+'SM Da'!H86+'BN Da'!H86+'BS Da'!H86+'TDC Da'!H86</f>
        <v>767.69263999999998</v>
      </c>
      <c r="I86" s="12">
        <f>+'MIT Da'!I86+'SAR Da'!I86+'URQ Da'!I86+'ROC Da'!I86+'SM Da'!I86+'BN Da'!I86+'BS Da'!I86+'TDC Da'!I86</f>
        <v>972.2581100000001</v>
      </c>
      <c r="J86" s="12">
        <f>+'MIT Da'!J86+'SAR Da'!J86+'URQ Da'!J86+'ROC Da'!J86+'SM Da'!J86+'BN Da'!J86+'BS Da'!J86+'TDC Da'!J86</f>
        <v>1060.415</v>
      </c>
      <c r="K86" s="12">
        <f>+'MIT Da'!K86+'SAR Da'!K86+'URQ Da'!K86+'ROC Da'!K86+'SM Da'!K86+'BN Da'!K86+'BS Da'!K86+'TDC Da'!K86</f>
        <v>54.516999999999996</v>
      </c>
      <c r="L86" s="12">
        <f>+'MIT Da'!L86+'SAR Da'!L86+'URQ Da'!L86+'ROC Da'!L86+'SM Da'!L86+'BN Da'!L86+'BS Da'!L86+'TDC Da'!L86</f>
        <v>379.49300000000005</v>
      </c>
      <c r="M86" s="12">
        <f>+'MIT Da'!M86+'SAR Da'!M86+'URQ Da'!M86+'ROC Da'!M86+'SM Da'!M86+'BN Da'!M86+'BS Da'!M86+'TDC Da'!M86</f>
        <v>21.314999999999998</v>
      </c>
      <c r="N86" s="12">
        <f>+'MIT Da'!N86+'SAR Da'!N86+'URQ Da'!N86+'ROC Da'!N86+'SM Da'!N86+'BN Da'!N86+'BS Da'!N86+'TDC Da'!N86</f>
        <v>1439.9079999999999</v>
      </c>
      <c r="O86" s="12">
        <f>+'MIT Da'!O86+'SAR Da'!O86+'URQ Da'!O86+'ROC Da'!O86+'SM Da'!O86+'BN Da'!O86+'BS Da'!O86+'TDC Da'!O86</f>
        <v>1439.9079999999999</v>
      </c>
      <c r="P86" s="81">
        <f>+'MIT Da'!P86+'SAR Da'!P86+'URQ Da'!P86+'ROC Da'!P86+'SM Da'!P86+'BN Da'!P86+'BS Da'!P86+'TDC Da'!P86</f>
        <v>203</v>
      </c>
      <c r="Q86" s="81">
        <f>+'MIT Da'!Q86+'SAR Da'!Q86+'URQ Da'!Q86+'ROC Da'!Q86+'SM Da'!Q86+'BN Da'!Q86+'BS Da'!Q86+'TDC Da'!Q86</f>
        <v>58</v>
      </c>
      <c r="R86" s="81">
        <f>+'MIT Da'!R86+'SAR Da'!R86+'URQ Da'!R86+'ROC Da'!R86+'SM Da'!R86+'BN Da'!R86+'BS Da'!R86+'TDC Da'!R86</f>
        <v>10</v>
      </c>
      <c r="S86" s="81">
        <f>+'MIT Da'!S86+'SAR Da'!S86+'URQ Da'!S86+'ROC Da'!S86+'SM Da'!S86+'BN Da'!S86+'BS Da'!S86+'TDC Da'!S86</f>
        <v>271</v>
      </c>
      <c r="T86" s="81">
        <f>+'MIT Da'!T86+'SAR Da'!T86+'URQ Da'!T86+'ROC Da'!T86+'SM Da'!T86+'BN Da'!T86+'BS Da'!T86+'TDC Da'!T86</f>
        <v>136</v>
      </c>
      <c r="U86" s="81">
        <f>+'MIT Da'!U86+'SAR Da'!U86+'URQ Da'!U86+'ROC Da'!U86+'SM Da'!U86+'BN Da'!U86+'BS Da'!U86+'TDC Da'!U86</f>
        <v>432</v>
      </c>
      <c r="V86" s="81">
        <f>+'MIT Da'!V86+'SAR Da'!V86+'URQ Da'!V86+'ROC Da'!V86+'SM Da'!V86+'BN Da'!V86+'BS Da'!V86+'TDC Da'!V86</f>
        <v>12</v>
      </c>
      <c r="W86" s="81">
        <f>+'MIT Da'!W86+'SAR Da'!W86+'URQ Da'!W86+'ROC Da'!W86+'SM Da'!W86+'BN Da'!W86+'BS Da'!W86+'TDC Da'!W86</f>
        <v>111</v>
      </c>
      <c r="X86" s="81">
        <f>+'MIT Da'!X86+'SAR Da'!X86+'URQ Da'!X86+'ROC Da'!X86+'SM Da'!X86+'BN Da'!X86+'BS Da'!X86+'TDC Da'!X86</f>
        <v>4</v>
      </c>
      <c r="Y86" s="81">
        <f>+'MIT Da'!Y86+'SAR Da'!Y86+'URQ Da'!Y86+'ROC Da'!Y86+'SM Da'!Y86+'BN Da'!Y86+'BS Da'!Y86+'TDC Da'!Y86</f>
        <v>695</v>
      </c>
      <c r="Z86" s="81">
        <f>+'MIT Da'!Z86+'SAR Da'!Z86+'URQ Da'!Z86+'ROC Da'!Z86+'SM Da'!Z86+'BN Da'!Z86+'BS Da'!Z86+'TDC Da'!Z86</f>
        <v>160</v>
      </c>
      <c r="AA86" s="81">
        <f>+'MIT Da'!AA86+'SAR Da'!AA86+'URQ Da'!AA86+'ROC Da'!AA86+'SM Da'!AA86+'BN Da'!AA86+'BS Da'!AA86+'TDC Da'!AA86</f>
        <v>102</v>
      </c>
      <c r="AB86" s="81">
        <f>+'MIT Da'!AB86+'SAR Da'!AB86+'URQ Da'!AB86+'ROC Da'!AB86+'SM Da'!AB86+'BN Da'!AB86+'BS Da'!AB86+'TDC Da'!AB86</f>
        <v>695</v>
      </c>
      <c r="AC86" s="81">
        <f>+'MIT Da'!AC86+'SAR Da'!AC86+'URQ Da'!AC86+'ROC Da'!AC86+'SM Da'!AC86+'BN Da'!AC86+'BS Da'!AC86+'TDC Da'!AC86</f>
        <v>957</v>
      </c>
      <c r="AD86" s="81">
        <f>+'MIT Da'!AD86+'SAR Da'!AD86+'URQ Da'!AD86+'ROC Da'!AD86+'SM Da'!AD86+'BN Da'!AD86+'BS Da'!AD86+'TDC Da'!AD86</f>
        <v>54</v>
      </c>
      <c r="AE86" s="81">
        <f>+'MIT Da'!AE86+'SAR Da'!AE86+'URQ Da'!AE86+'ROC Da'!AE86+'SM Da'!AE86+'BN Da'!AE86+'BS Da'!AE86+'TDC Da'!AE86</f>
        <v>96</v>
      </c>
      <c r="AF86" s="81">
        <f>+'MIT Da'!AF86+'SAR Da'!AF86+'URQ Da'!AF86+'ROC Da'!AF86+'SM Da'!AF86+'BN Da'!AF86+'BS Da'!AF86+'TDC Da'!AF86</f>
        <v>443</v>
      </c>
      <c r="AG86" s="81">
        <f>+'MIT Da'!AG86+'SAR Da'!AG86+'URQ Da'!AG86+'ROC Da'!AG86+'SM Da'!AG86+'BN Da'!AG86+'BS Da'!AG86+'TDC Da'!AG86</f>
        <v>593</v>
      </c>
      <c r="AH86" s="12">
        <f>+'MIT Da'!AH86+'SAR Da'!AH86+'URQ Da'!AH86+'ROC Da'!AH86+'SM Da'!AH86+'BN Da'!AH86+'BS Da'!AH86+'TDC Da'!AH86</f>
        <v>274.60699999999997</v>
      </c>
      <c r="AI86" s="12">
        <f>+'MIT Da'!AI86+'SAR Da'!AI86+'URQ Da'!AI86+'ROC Da'!AI86+'SM Da'!AI86+'BN Da'!AI86+'BS Da'!AI86+'TDC Da'!AI86</f>
        <v>7.32</v>
      </c>
      <c r="AJ86" s="12">
        <f>+'MIT Da'!AJ86+'SAR Da'!AJ86+'URQ Da'!AJ86+'ROC Da'!AJ86+'SM Da'!AJ86+'BN Da'!AJ86+'BS Da'!AJ86+'TDC Da'!AJ86</f>
        <v>498.71500000000003</v>
      </c>
      <c r="AK86" s="12">
        <f>+'MIT Da'!AK86+'SAR Da'!AK86+'URQ Da'!AK86+'ROC Da'!AK86+'SM Da'!AK86+'BN Da'!AK86+'BS Da'!AK86+'TDC Da'!AK86</f>
        <v>780.64199999999994</v>
      </c>
      <c r="AL86" s="81">
        <f>+'MIT Da'!AL86+'SAR Da'!AL86+'URQ Da'!AL86+'ROC Da'!AL86+'SM Da'!AL86+'BN Da'!AL86+'BS Da'!AL86+'TDC Da'!AL86</f>
        <v>9</v>
      </c>
      <c r="AM86" s="81">
        <f>+'MIT Da'!AM86+'SAR Da'!AM86+'URQ Da'!AM86+'ROC Da'!AM86+'SM Da'!AM86+'BN Da'!AM86+'BS Da'!AM86+'TDC Da'!AM86</f>
        <v>57</v>
      </c>
      <c r="AN86" s="81">
        <f>+'MIT Da'!AN86+'SAR Da'!AN86+'URQ Da'!AN86+'ROC Da'!AN86+'SM Da'!AN86+'BN Da'!AN86+'BS Da'!AN86+'TDC Da'!AN86</f>
        <v>82</v>
      </c>
      <c r="AO86" s="81">
        <f>+'MIT Da'!AO86+'SAR Da'!AO86+'URQ Da'!AO86+'ROC Da'!AO86+'SM Da'!AO86+'BN Da'!AO86+'BS Da'!AO86+'TDC Da'!AO86</f>
        <v>148</v>
      </c>
      <c r="AP86" s="81">
        <f>+'MIT Da'!AP86+'SAR Da'!AP86+'URQ Da'!AP86+'ROC Da'!AP86+'SM Da'!AP86+'BN Da'!AP86+'BS Da'!AP86+'TDC Da'!AP86</f>
        <v>596</v>
      </c>
      <c r="AQ86" s="81">
        <f>+'MIT Da'!AQ86+'SAR Da'!AQ86+'URQ Da'!AQ86+'ROC Da'!AQ86+'SM Da'!AQ86+'BN Da'!AQ86+'BS Da'!AQ86+'TDC Da'!AQ86</f>
        <v>341</v>
      </c>
      <c r="AR86" s="81">
        <f>+'MIT Da'!AR86+'SAR Da'!AR86+'URQ Da'!AR86+'ROC Da'!AR86+'SM Da'!AR86+'BN Da'!AR86+'BS Da'!AR86+'TDC Da'!AR86</f>
        <v>39</v>
      </c>
      <c r="AS86" s="81">
        <f>+SUM(RED_InfraMR[[#This Row],[B.02.1 - Parque de Coches Eléctricos Motrices]:[B.02.3 - Parque de Coches Eléctricos Motrices Tipo R]])</f>
        <v>976</v>
      </c>
      <c r="AT86" s="81">
        <f>+'MIT Da'!AT86+'SAR Da'!AT86+'URQ Da'!AT86+'ROC Da'!AT86+'SM Da'!AT86+'BN Da'!AT86+'BS Da'!AT86+'TDC Da'!AT86</f>
        <v>0</v>
      </c>
      <c r="AU86" s="81">
        <f>+'MIT Da'!AU86+'SAR Da'!AU86+'URQ Da'!AU86+'ROC Da'!AU86+'SM Da'!AU86+'BN Da'!AU86+'BS Da'!AU86+'TDC Da'!AU86</f>
        <v>6</v>
      </c>
      <c r="AV86" s="81">
        <f>+'MIT Da'!AV86+'SAR Da'!AV86+'URQ Da'!AV86+'ROC Da'!AV86+'SM Da'!AV86+'BN Da'!AV86+'BS Da'!AV86+'TDC Da'!AV86</f>
        <v>10</v>
      </c>
      <c r="AW86" s="81">
        <f>+SUM(RED_InfraMR[[#This Row],[B.03.1 - Parque de Coches Motores Motrices Remolcados]:[B.03.3 - Parque de Coches Motores Motrices Cabina]])</f>
        <v>16</v>
      </c>
      <c r="AX86" s="81">
        <f>+'MIT Da'!AX86+'SAR Da'!AX86+'URQ Da'!AX86+'ROC Da'!AX86+'SM Da'!AX86+'BN Da'!AX86+'BS Da'!AX86+'TDC Da'!AX86</f>
        <v>433</v>
      </c>
      <c r="AY86" s="81">
        <f>+'MIT Da'!AY86+'SAR Da'!AY86+'URQ Da'!AY86+'ROC Da'!AY86+'SM Da'!AY86+'BN Da'!AY86+'BS Da'!AY86+'TDC Da'!AY86</f>
        <v>170</v>
      </c>
      <c r="AZ86" s="81">
        <f>+'MIT Da'!AZ86+'SAR Da'!AZ86+'URQ Da'!AZ86+'ROC Da'!AZ86+'SM Da'!AZ86+'BN Da'!AZ86+'BS Da'!AZ86+'TDC Da'!AZ86</f>
        <v>15</v>
      </c>
      <c r="BA86" s="81">
        <f>+'MIT Da'!BA86+'SAR Da'!BA86+'URQ Da'!BA86+'ROC Da'!BA86+'SM Da'!BA86+'BN Da'!BA86+'BS Da'!BA86+'TDC Da'!BA86</f>
        <v>150</v>
      </c>
      <c r="BB86" s="81">
        <f>+'MIT Da'!BB86+'SAR Da'!BB86+'URQ Da'!BB86+'ROC Da'!BB86+'SM Da'!BB86+'BN Da'!BB86+'BS Da'!BB86+'TDC Da'!BB86</f>
        <v>0</v>
      </c>
      <c r="BC86" s="81">
        <f>+SUM(RED_InfraMR[[#This Row],[B.04.1 - Parque de Coches Remolcados Clase Unica]:[B.04.5 - Parque de Coches Remolcados para Servicios Especiales (Cartoneros)]])</f>
        <v>768</v>
      </c>
      <c r="BD86" s="81">
        <f>+'MIT Da'!BD86+'SAR Da'!BD86+'URQ Da'!BD86+'ROC Da'!BD86+'SM Da'!BD86+'BN Da'!BD86+'BS Da'!BD86+'TDC Da'!BD86</f>
        <v>13</v>
      </c>
      <c r="BE86" s="81">
        <f>+'MIT Da'!BE86+'SAR Da'!BE86+'URQ Da'!BE86+'ROC Da'!BE86+'SM Da'!BE86+'BN Da'!BE86+'BS Da'!BE86+'TDC Da'!BE86</f>
        <v>92</v>
      </c>
      <c r="BF86" s="16"/>
    </row>
    <row r="87" spans="1:58">
      <c r="A87" s="1">
        <v>2000</v>
      </c>
      <c r="B87" s="1" t="s">
        <v>116</v>
      </c>
      <c r="C87" s="12">
        <f>+'MIT Da'!C87+'SAR Da'!C87+'URQ Da'!C87+'ROC Da'!C87+'SM Da'!C87+'BN Da'!C87+'BS Da'!C87+'TDC Da'!C87</f>
        <v>147.21299999999999</v>
      </c>
      <c r="D87" s="12">
        <f>+'MIT Da'!D87+'SAR Da'!D87+'URQ Da'!D87+'ROC Da'!D87+'SM Da'!D87+'BN Da'!D87+'BS Da'!D87+'TDC Da'!D87</f>
        <v>444.30600000000004</v>
      </c>
      <c r="E87" s="12">
        <f>+'MIT Da'!E87+'SAR Da'!E87+'URQ Da'!E87+'ROC Da'!E87+'SM Da'!E87+'BN Da'!E87+'BS Da'!E87+'TDC Da'!E87</f>
        <v>0</v>
      </c>
      <c r="F87" s="12">
        <f>+'MIT Da'!F87+'SAR Da'!F87+'URQ Da'!F87+'ROC Da'!F87+'SM Da'!F87+'BN Da'!F87+'BS Da'!F87+'TDC Da'!F87</f>
        <v>176.17364000000001</v>
      </c>
      <c r="G87" s="12">
        <f>+'MIT Da'!G87+'SAR Da'!G87+'URQ Da'!G87+'ROC Da'!G87+'SM Da'!G87+'BN Da'!G87+'BS Da'!G87+'TDC Da'!G87</f>
        <v>767.69263999999998</v>
      </c>
      <c r="H87" s="12">
        <f>+'MIT Da'!H87+'SAR Da'!H87+'URQ Da'!H87+'ROC Da'!H87+'SM Da'!H87+'BN Da'!H87+'BS Da'!H87+'TDC Da'!H87</f>
        <v>767.69263999999998</v>
      </c>
      <c r="I87" s="12">
        <f>+'MIT Da'!I87+'SAR Da'!I87+'URQ Da'!I87+'ROC Da'!I87+'SM Da'!I87+'BN Da'!I87+'BS Da'!I87+'TDC Da'!I87</f>
        <v>972.2581100000001</v>
      </c>
      <c r="J87" s="12">
        <f>+'MIT Da'!J87+'SAR Da'!J87+'URQ Da'!J87+'ROC Da'!J87+'SM Da'!J87+'BN Da'!J87+'BS Da'!J87+'TDC Da'!J87</f>
        <v>1060.415</v>
      </c>
      <c r="K87" s="12">
        <f>+'MIT Da'!K87+'SAR Da'!K87+'URQ Da'!K87+'ROC Da'!K87+'SM Da'!K87+'BN Da'!K87+'BS Da'!K87+'TDC Da'!K87</f>
        <v>54.516999999999996</v>
      </c>
      <c r="L87" s="12">
        <f>+'MIT Da'!L87+'SAR Da'!L87+'URQ Da'!L87+'ROC Da'!L87+'SM Da'!L87+'BN Da'!L87+'BS Da'!L87+'TDC Da'!L87</f>
        <v>379.49300000000005</v>
      </c>
      <c r="M87" s="12">
        <f>+'MIT Da'!M87+'SAR Da'!M87+'URQ Da'!M87+'ROC Da'!M87+'SM Da'!M87+'BN Da'!M87+'BS Da'!M87+'TDC Da'!M87</f>
        <v>21.314999999999998</v>
      </c>
      <c r="N87" s="12">
        <f>+'MIT Da'!N87+'SAR Da'!N87+'URQ Da'!N87+'ROC Da'!N87+'SM Da'!N87+'BN Da'!N87+'BS Da'!N87+'TDC Da'!N87</f>
        <v>1439.9079999999999</v>
      </c>
      <c r="O87" s="12">
        <f>+'MIT Da'!O87+'SAR Da'!O87+'URQ Da'!O87+'ROC Da'!O87+'SM Da'!O87+'BN Da'!O87+'BS Da'!O87+'TDC Da'!O87</f>
        <v>1439.9079999999999</v>
      </c>
      <c r="P87" s="81">
        <f>+'MIT Da'!P87+'SAR Da'!P87+'URQ Da'!P87+'ROC Da'!P87+'SM Da'!P87+'BN Da'!P87+'BS Da'!P87+'TDC Da'!P87</f>
        <v>203</v>
      </c>
      <c r="Q87" s="81">
        <f>+'MIT Da'!Q87+'SAR Da'!Q87+'URQ Da'!Q87+'ROC Da'!Q87+'SM Da'!Q87+'BN Da'!Q87+'BS Da'!Q87+'TDC Da'!Q87</f>
        <v>58</v>
      </c>
      <c r="R87" s="81">
        <f>+'MIT Da'!R87+'SAR Da'!R87+'URQ Da'!R87+'ROC Da'!R87+'SM Da'!R87+'BN Da'!R87+'BS Da'!R87+'TDC Da'!R87</f>
        <v>10</v>
      </c>
      <c r="S87" s="81">
        <f>+'MIT Da'!S87+'SAR Da'!S87+'URQ Da'!S87+'ROC Da'!S87+'SM Da'!S87+'BN Da'!S87+'BS Da'!S87+'TDC Da'!S87</f>
        <v>271</v>
      </c>
      <c r="T87" s="81">
        <f>+'MIT Da'!T87+'SAR Da'!T87+'URQ Da'!T87+'ROC Da'!T87+'SM Da'!T87+'BN Da'!T87+'BS Da'!T87+'TDC Da'!T87</f>
        <v>136</v>
      </c>
      <c r="U87" s="81">
        <f>+'MIT Da'!U87+'SAR Da'!U87+'URQ Da'!U87+'ROC Da'!U87+'SM Da'!U87+'BN Da'!U87+'BS Da'!U87+'TDC Da'!U87</f>
        <v>432</v>
      </c>
      <c r="V87" s="81">
        <f>+'MIT Da'!V87+'SAR Da'!V87+'URQ Da'!V87+'ROC Da'!V87+'SM Da'!V87+'BN Da'!V87+'BS Da'!V87+'TDC Da'!V87</f>
        <v>12</v>
      </c>
      <c r="W87" s="81">
        <f>+'MIT Da'!W87+'SAR Da'!W87+'URQ Da'!W87+'ROC Da'!W87+'SM Da'!W87+'BN Da'!W87+'BS Da'!W87+'TDC Da'!W87</f>
        <v>111</v>
      </c>
      <c r="X87" s="81">
        <f>+'MIT Da'!X87+'SAR Da'!X87+'URQ Da'!X87+'ROC Da'!X87+'SM Da'!X87+'BN Da'!X87+'BS Da'!X87+'TDC Da'!X87</f>
        <v>4</v>
      </c>
      <c r="Y87" s="81">
        <f>+'MIT Da'!Y87+'SAR Da'!Y87+'URQ Da'!Y87+'ROC Da'!Y87+'SM Da'!Y87+'BN Da'!Y87+'BS Da'!Y87+'TDC Da'!Y87</f>
        <v>695</v>
      </c>
      <c r="Z87" s="81">
        <f>+'MIT Da'!Z87+'SAR Da'!Z87+'URQ Da'!Z87+'ROC Da'!Z87+'SM Da'!Z87+'BN Da'!Z87+'BS Da'!Z87+'TDC Da'!Z87</f>
        <v>160</v>
      </c>
      <c r="AA87" s="81">
        <f>+'MIT Da'!AA87+'SAR Da'!AA87+'URQ Da'!AA87+'ROC Da'!AA87+'SM Da'!AA87+'BN Da'!AA87+'BS Da'!AA87+'TDC Da'!AA87</f>
        <v>102</v>
      </c>
      <c r="AB87" s="81">
        <f>+'MIT Da'!AB87+'SAR Da'!AB87+'URQ Da'!AB87+'ROC Da'!AB87+'SM Da'!AB87+'BN Da'!AB87+'BS Da'!AB87+'TDC Da'!AB87</f>
        <v>695</v>
      </c>
      <c r="AC87" s="81">
        <f>+'MIT Da'!AC87+'SAR Da'!AC87+'URQ Da'!AC87+'ROC Da'!AC87+'SM Da'!AC87+'BN Da'!AC87+'BS Da'!AC87+'TDC Da'!AC87</f>
        <v>957</v>
      </c>
      <c r="AD87" s="81">
        <f>+'MIT Da'!AD87+'SAR Da'!AD87+'URQ Da'!AD87+'ROC Da'!AD87+'SM Da'!AD87+'BN Da'!AD87+'BS Da'!AD87+'TDC Da'!AD87</f>
        <v>54</v>
      </c>
      <c r="AE87" s="81">
        <f>+'MIT Da'!AE87+'SAR Da'!AE87+'URQ Da'!AE87+'ROC Da'!AE87+'SM Da'!AE87+'BN Da'!AE87+'BS Da'!AE87+'TDC Da'!AE87</f>
        <v>96</v>
      </c>
      <c r="AF87" s="81">
        <f>+'MIT Da'!AF87+'SAR Da'!AF87+'URQ Da'!AF87+'ROC Da'!AF87+'SM Da'!AF87+'BN Da'!AF87+'BS Da'!AF87+'TDC Da'!AF87</f>
        <v>443</v>
      </c>
      <c r="AG87" s="81">
        <f>+'MIT Da'!AG87+'SAR Da'!AG87+'URQ Da'!AG87+'ROC Da'!AG87+'SM Da'!AG87+'BN Da'!AG87+'BS Da'!AG87+'TDC Da'!AG87</f>
        <v>593</v>
      </c>
      <c r="AH87" s="12">
        <f>+'MIT Da'!AH87+'SAR Da'!AH87+'URQ Da'!AH87+'ROC Da'!AH87+'SM Da'!AH87+'BN Da'!AH87+'BS Da'!AH87+'TDC Da'!AH87</f>
        <v>274.60699999999997</v>
      </c>
      <c r="AI87" s="12">
        <f>+'MIT Da'!AI87+'SAR Da'!AI87+'URQ Da'!AI87+'ROC Da'!AI87+'SM Da'!AI87+'BN Da'!AI87+'BS Da'!AI87+'TDC Da'!AI87</f>
        <v>7.32</v>
      </c>
      <c r="AJ87" s="12">
        <f>+'MIT Da'!AJ87+'SAR Da'!AJ87+'URQ Da'!AJ87+'ROC Da'!AJ87+'SM Da'!AJ87+'BN Da'!AJ87+'BS Da'!AJ87+'TDC Da'!AJ87</f>
        <v>498.71500000000003</v>
      </c>
      <c r="AK87" s="12">
        <f>+'MIT Da'!AK87+'SAR Da'!AK87+'URQ Da'!AK87+'ROC Da'!AK87+'SM Da'!AK87+'BN Da'!AK87+'BS Da'!AK87+'TDC Da'!AK87</f>
        <v>780.64199999999994</v>
      </c>
      <c r="AL87" s="81">
        <f>+'MIT Da'!AL87+'SAR Da'!AL87+'URQ Da'!AL87+'ROC Da'!AL87+'SM Da'!AL87+'BN Da'!AL87+'BS Da'!AL87+'TDC Da'!AL87</f>
        <v>9</v>
      </c>
      <c r="AM87" s="81">
        <f>+'MIT Da'!AM87+'SAR Da'!AM87+'URQ Da'!AM87+'ROC Da'!AM87+'SM Da'!AM87+'BN Da'!AM87+'BS Da'!AM87+'TDC Da'!AM87</f>
        <v>57</v>
      </c>
      <c r="AN87" s="81">
        <f>+'MIT Da'!AN87+'SAR Da'!AN87+'URQ Da'!AN87+'ROC Da'!AN87+'SM Da'!AN87+'BN Da'!AN87+'BS Da'!AN87+'TDC Da'!AN87</f>
        <v>82</v>
      </c>
      <c r="AO87" s="81">
        <f>+'MIT Da'!AO87+'SAR Da'!AO87+'URQ Da'!AO87+'ROC Da'!AO87+'SM Da'!AO87+'BN Da'!AO87+'BS Da'!AO87+'TDC Da'!AO87</f>
        <v>148</v>
      </c>
      <c r="AP87" s="81">
        <f>+'MIT Da'!AP87+'SAR Da'!AP87+'URQ Da'!AP87+'ROC Da'!AP87+'SM Da'!AP87+'BN Da'!AP87+'BS Da'!AP87+'TDC Da'!AP87</f>
        <v>596</v>
      </c>
      <c r="AQ87" s="81">
        <f>+'MIT Da'!AQ87+'SAR Da'!AQ87+'URQ Da'!AQ87+'ROC Da'!AQ87+'SM Da'!AQ87+'BN Da'!AQ87+'BS Da'!AQ87+'TDC Da'!AQ87</f>
        <v>341</v>
      </c>
      <c r="AR87" s="81">
        <f>+'MIT Da'!AR87+'SAR Da'!AR87+'URQ Da'!AR87+'ROC Da'!AR87+'SM Da'!AR87+'BN Da'!AR87+'BS Da'!AR87+'TDC Da'!AR87</f>
        <v>39</v>
      </c>
      <c r="AS87" s="81">
        <f>+SUM(RED_InfraMR[[#This Row],[B.02.1 - Parque de Coches Eléctricos Motrices]:[B.02.3 - Parque de Coches Eléctricos Motrices Tipo R]])</f>
        <v>976</v>
      </c>
      <c r="AT87" s="81">
        <f>+'MIT Da'!AT87+'SAR Da'!AT87+'URQ Da'!AT87+'ROC Da'!AT87+'SM Da'!AT87+'BN Da'!AT87+'BS Da'!AT87+'TDC Da'!AT87</f>
        <v>0</v>
      </c>
      <c r="AU87" s="81">
        <f>+'MIT Da'!AU87+'SAR Da'!AU87+'URQ Da'!AU87+'ROC Da'!AU87+'SM Da'!AU87+'BN Da'!AU87+'BS Da'!AU87+'TDC Da'!AU87</f>
        <v>6</v>
      </c>
      <c r="AV87" s="81">
        <f>+'MIT Da'!AV87+'SAR Da'!AV87+'URQ Da'!AV87+'ROC Da'!AV87+'SM Da'!AV87+'BN Da'!AV87+'BS Da'!AV87+'TDC Da'!AV87</f>
        <v>10</v>
      </c>
      <c r="AW87" s="81">
        <f>+SUM(RED_InfraMR[[#This Row],[B.03.1 - Parque de Coches Motores Motrices Remolcados]:[B.03.3 - Parque de Coches Motores Motrices Cabina]])</f>
        <v>16</v>
      </c>
      <c r="AX87" s="81">
        <f>+'MIT Da'!AX87+'SAR Da'!AX87+'URQ Da'!AX87+'ROC Da'!AX87+'SM Da'!AX87+'BN Da'!AX87+'BS Da'!AX87+'TDC Da'!AX87</f>
        <v>433</v>
      </c>
      <c r="AY87" s="81">
        <f>+'MIT Da'!AY87+'SAR Da'!AY87+'URQ Da'!AY87+'ROC Da'!AY87+'SM Da'!AY87+'BN Da'!AY87+'BS Da'!AY87+'TDC Da'!AY87</f>
        <v>170</v>
      </c>
      <c r="AZ87" s="81">
        <f>+'MIT Da'!AZ87+'SAR Da'!AZ87+'URQ Da'!AZ87+'ROC Da'!AZ87+'SM Da'!AZ87+'BN Da'!AZ87+'BS Da'!AZ87+'TDC Da'!AZ87</f>
        <v>15</v>
      </c>
      <c r="BA87" s="81">
        <f>+'MIT Da'!BA87+'SAR Da'!BA87+'URQ Da'!BA87+'ROC Da'!BA87+'SM Da'!BA87+'BN Da'!BA87+'BS Da'!BA87+'TDC Da'!BA87</f>
        <v>150</v>
      </c>
      <c r="BB87" s="81">
        <f>+'MIT Da'!BB87+'SAR Da'!BB87+'URQ Da'!BB87+'ROC Da'!BB87+'SM Da'!BB87+'BN Da'!BB87+'BS Da'!BB87+'TDC Da'!BB87</f>
        <v>0</v>
      </c>
      <c r="BC87" s="81">
        <f>+SUM(RED_InfraMR[[#This Row],[B.04.1 - Parque de Coches Remolcados Clase Unica]:[B.04.5 - Parque de Coches Remolcados para Servicios Especiales (Cartoneros)]])</f>
        <v>768</v>
      </c>
      <c r="BD87" s="81">
        <f>+'MIT Da'!BD87+'SAR Da'!BD87+'URQ Da'!BD87+'ROC Da'!BD87+'SM Da'!BD87+'BN Da'!BD87+'BS Da'!BD87+'TDC Da'!BD87</f>
        <v>13</v>
      </c>
      <c r="BE87" s="81">
        <f>+'MIT Da'!BE87+'SAR Da'!BE87+'URQ Da'!BE87+'ROC Da'!BE87+'SM Da'!BE87+'BN Da'!BE87+'BS Da'!BE87+'TDC Da'!BE87</f>
        <v>92</v>
      </c>
      <c r="BF87" s="16"/>
    </row>
    <row r="88" spans="1:58">
      <c r="A88" s="1">
        <v>2000</v>
      </c>
      <c r="B88" s="1" t="s">
        <v>117</v>
      </c>
      <c r="C88" s="12">
        <f>+'MIT Da'!C88+'SAR Da'!C88+'URQ Da'!C88+'ROC Da'!C88+'SM Da'!C88+'BN Da'!C88+'BS Da'!C88+'TDC Da'!C88</f>
        <v>147.21299999999999</v>
      </c>
      <c r="D88" s="12">
        <f>+'MIT Da'!D88+'SAR Da'!D88+'URQ Da'!D88+'ROC Da'!D88+'SM Da'!D88+'BN Da'!D88+'BS Da'!D88+'TDC Da'!D88</f>
        <v>444.30600000000004</v>
      </c>
      <c r="E88" s="12">
        <f>+'MIT Da'!E88+'SAR Da'!E88+'URQ Da'!E88+'ROC Da'!E88+'SM Da'!E88+'BN Da'!E88+'BS Da'!E88+'TDC Da'!E88</f>
        <v>0</v>
      </c>
      <c r="F88" s="12">
        <f>+'MIT Da'!F88+'SAR Da'!F88+'URQ Da'!F88+'ROC Da'!F88+'SM Da'!F88+'BN Da'!F88+'BS Da'!F88+'TDC Da'!F88</f>
        <v>176.17364000000001</v>
      </c>
      <c r="G88" s="12">
        <f>+'MIT Da'!G88+'SAR Da'!G88+'URQ Da'!G88+'ROC Da'!G88+'SM Da'!G88+'BN Da'!G88+'BS Da'!G88+'TDC Da'!G88</f>
        <v>767.69263999999998</v>
      </c>
      <c r="H88" s="12">
        <f>+'MIT Da'!H88+'SAR Da'!H88+'URQ Da'!H88+'ROC Da'!H88+'SM Da'!H88+'BN Da'!H88+'BS Da'!H88+'TDC Da'!H88</f>
        <v>767.69263999999998</v>
      </c>
      <c r="I88" s="12">
        <f>+'MIT Da'!I88+'SAR Da'!I88+'URQ Da'!I88+'ROC Da'!I88+'SM Da'!I88+'BN Da'!I88+'BS Da'!I88+'TDC Da'!I88</f>
        <v>972.2581100000001</v>
      </c>
      <c r="J88" s="12">
        <f>+'MIT Da'!J88+'SAR Da'!J88+'URQ Da'!J88+'ROC Da'!J88+'SM Da'!J88+'BN Da'!J88+'BS Da'!J88+'TDC Da'!J88</f>
        <v>1060.415</v>
      </c>
      <c r="K88" s="12">
        <f>+'MIT Da'!K88+'SAR Da'!K88+'URQ Da'!K88+'ROC Da'!K88+'SM Da'!K88+'BN Da'!K88+'BS Da'!K88+'TDC Da'!K88</f>
        <v>54.516999999999996</v>
      </c>
      <c r="L88" s="12">
        <f>+'MIT Da'!L88+'SAR Da'!L88+'URQ Da'!L88+'ROC Da'!L88+'SM Da'!L88+'BN Da'!L88+'BS Da'!L88+'TDC Da'!L88</f>
        <v>379.49300000000005</v>
      </c>
      <c r="M88" s="12">
        <f>+'MIT Da'!M88+'SAR Da'!M88+'URQ Da'!M88+'ROC Da'!M88+'SM Da'!M88+'BN Da'!M88+'BS Da'!M88+'TDC Da'!M88</f>
        <v>21.314999999999998</v>
      </c>
      <c r="N88" s="12">
        <f>+'MIT Da'!N88+'SAR Da'!N88+'URQ Da'!N88+'ROC Da'!N88+'SM Da'!N88+'BN Da'!N88+'BS Da'!N88+'TDC Da'!N88</f>
        <v>1439.9079999999999</v>
      </c>
      <c r="O88" s="12">
        <f>+'MIT Da'!O88+'SAR Da'!O88+'URQ Da'!O88+'ROC Da'!O88+'SM Da'!O88+'BN Da'!O88+'BS Da'!O88+'TDC Da'!O88</f>
        <v>1439.9079999999999</v>
      </c>
      <c r="P88" s="81">
        <f>+'MIT Da'!P88+'SAR Da'!P88+'URQ Da'!P88+'ROC Da'!P88+'SM Da'!P88+'BN Da'!P88+'BS Da'!P88+'TDC Da'!P88</f>
        <v>203</v>
      </c>
      <c r="Q88" s="81">
        <f>+'MIT Da'!Q88+'SAR Da'!Q88+'URQ Da'!Q88+'ROC Da'!Q88+'SM Da'!Q88+'BN Da'!Q88+'BS Da'!Q88+'TDC Da'!Q88</f>
        <v>58</v>
      </c>
      <c r="R88" s="81">
        <f>+'MIT Da'!R88+'SAR Da'!R88+'URQ Da'!R88+'ROC Da'!R88+'SM Da'!R88+'BN Da'!R88+'BS Da'!R88+'TDC Da'!R88</f>
        <v>10</v>
      </c>
      <c r="S88" s="81">
        <f>+'MIT Da'!S88+'SAR Da'!S88+'URQ Da'!S88+'ROC Da'!S88+'SM Da'!S88+'BN Da'!S88+'BS Da'!S88+'TDC Da'!S88</f>
        <v>271</v>
      </c>
      <c r="T88" s="81">
        <f>+'MIT Da'!T88+'SAR Da'!T88+'URQ Da'!T88+'ROC Da'!T88+'SM Da'!T88+'BN Da'!T88+'BS Da'!T88+'TDC Da'!T88</f>
        <v>136</v>
      </c>
      <c r="U88" s="81">
        <f>+'MIT Da'!U88+'SAR Da'!U88+'URQ Da'!U88+'ROC Da'!U88+'SM Da'!U88+'BN Da'!U88+'BS Da'!U88+'TDC Da'!U88</f>
        <v>432</v>
      </c>
      <c r="V88" s="81">
        <f>+'MIT Da'!V88+'SAR Da'!V88+'URQ Da'!V88+'ROC Da'!V88+'SM Da'!V88+'BN Da'!V88+'BS Da'!V88+'TDC Da'!V88</f>
        <v>12</v>
      </c>
      <c r="W88" s="81">
        <f>+'MIT Da'!W88+'SAR Da'!W88+'URQ Da'!W88+'ROC Da'!W88+'SM Da'!W88+'BN Da'!W88+'BS Da'!W88+'TDC Da'!W88</f>
        <v>111</v>
      </c>
      <c r="X88" s="81">
        <f>+'MIT Da'!X88+'SAR Da'!X88+'URQ Da'!X88+'ROC Da'!X88+'SM Da'!X88+'BN Da'!X88+'BS Da'!X88+'TDC Da'!X88</f>
        <v>4</v>
      </c>
      <c r="Y88" s="81">
        <f>+'MIT Da'!Y88+'SAR Da'!Y88+'URQ Da'!Y88+'ROC Da'!Y88+'SM Da'!Y88+'BN Da'!Y88+'BS Da'!Y88+'TDC Da'!Y88</f>
        <v>695</v>
      </c>
      <c r="Z88" s="81">
        <f>+'MIT Da'!Z88+'SAR Da'!Z88+'URQ Da'!Z88+'ROC Da'!Z88+'SM Da'!Z88+'BN Da'!Z88+'BS Da'!Z88+'TDC Da'!Z88</f>
        <v>160</v>
      </c>
      <c r="AA88" s="81">
        <f>+'MIT Da'!AA88+'SAR Da'!AA88+'URQ Da'!AA88+'ROC Da'!AA88+'SM Da'!AA88+'BN Da'!AA88+'BS Da'!AA88+'TDC Da'!AA88</f>
        <v>102</v>
      </c>
      <c r="AB88" s="81">
        <f>+'MIT Da'!AB88+'SAR Da'!AB88+'URQ Da'!AB88+'ROC Da'!AB88+'SM Da'!AB88+'BN Da'!AB88+'BS Da'!AB88+'TDC Da'!AB88</f>
        <v>695</v>
      </c>
      <c r="AC88" s="81">
        <f>+'MIT Da'!AC88+'SAR Da'!AC88+'URQ Da'!AC88+'ROC Da'!AC88+'SM Da'!AC88+'BN Da'!AC88+'BS Da'!AC88+'TDC Da'!AC88</f>
        <v>957</v>
      </c>
      <c r="AD88" s="81">
        <f>+'MIT Da'!AD88+'SAR Da'!AD88+'URQ Da'!AD88+'ROC Da'!AD88+'SM Da'!AD88+'BN Da'!AD88+'BS Da'!AD88+'TDC Da'!AD88</f>
        <v>54</v>
      </c>
      <c r="AE88" s="81">
        <f>+'MIT Da'!AE88+'SAR Da'!AE88+'URQ Da'!AE88+'ROC Da'!AE88+'SM Da'!AE88+'BN Da'!AE88+'BS Da'!AE88+'TDC Da'!AE88</f>
        <v>96</v>
      </c>
      <c r="AF88" s="81">
        <f>+'MIT Da'!AF88+'SAR Da'!AF88+'URQ Da'!AF88+'ROC Da'!AF88+'SM Da'!AF88+'BN Da'!AF88+'BS Da'!AF88+'TDC Da'!AF88</f>
        <v>443</v>
      </c>
      <c r="AG88" s="81">
        <f>+'MIT Da'!AG88+'SAR Da'!AG88+'URQ Da'!AG88+'ROC Da'!AG88+'SM Da'!AG88+'BN Da'!AG88+'BS Da'!AG88+'TDC Da'!AG88</f>
        <v>593</v>
      </c>
      <c r="AH88" s="12">
        <f>+'MIT Da'!AH88+'SAR Da'!AH88+'URQ Da'!AH88+'ROC Da'!AH88+'SM Da'!AH88+'BN Da'!AH88+'BS Da'!AH88+'TDC Da'!AH88</f>
        <v>274.60699999999997</v>
      </c>
      <c r="AI88" s="12">
        <f>+'MIT Da'!AI88+'SAR Da'!AI88+'URQ Da'!AI88+'ROC Da'!AI88+'SM Da'!AI88+'BN Da'!AI88+'BS Da'!AI88+'TDC Da'!AI88</f>
        <v>7.32</v>
      </c>
      <c r="AJ88" s="12">
        <f>+'MIT Da'!AJ88+'SAR Da'!AJ88+'URQ Da'!AJ88+'ROC Da'!AJ88+'SM Da'!AJ88+'BN Da'!AJ88+'BS Da'!AJ88+'TDC Da'!AJ88</f>
        <v>498.71500000000003</v>
      </c>
      <c r="AK88" s="12">
        <f>+'MIT Da'!AK88+'SAR Da'!AK88+'URQ Da'!AK88+'ROC Da'!AK88+'SM Da'!AK88+'BN Da'!AK88+'BS Da'!AK88+'TDC Da'!AK88</f>
        <v>780.64199999999994</v>
      </c>
      <c r="AL88" s="81">
        <f>+'MIT Da'!AL88+'SAR Da'!AL88+'URQ Da'!AL88+'ROC Da'!AL88+'SM Da'!AL88+'BN Da'!AL88+'BS Da'!AL88+'TDC Da'!AL88</f>
        <v>9</v>
      </c>
      <c r="AM88" s="81">
        <f>+'MIT Da'!AM88+'SAR Da'!AM88+'URQ Da'!AM88+'ROC Da'!AM88+'SM Da'!AM88+'BN Da'!AM88+'BS Da'!AM88+'TDC Da'!AM88</f>
        <v>57</v>
      </c>
      <c r="AN88" s="81">
        <f>+'MIT Da'!AN88+'SAR Da'!AN88+'URQ Da'!AN88+'ROC Da'!AN88+'SM Da'!AN88+'BN Da'!AN88+'BS Da'!AN88+'TDC Da'!AN88</f>
        <v>82</v>
      </c>
      <c r="AO88" s="81">
        <f>+'MIT Da'!AO88+'SAR Da'!AO88+'URQ Da'!AO88+'ROC Da'!AO88+'SM Da'!AO88+'BN Da'!AO88+'BS Da'!AO88+'TDC Da'!AO88</f>
        <v>148</v>
      </c>
      <c r="AP88" s="81">
        <f>+'MIT Da'!AP88+'SAR Da'!AP88+'URQ Da'!AP88+'ROC Da'!AP88+'SM Da'!AP88+'BN Da'!AP88+'BS Da'!AP88+'TDC Da'!AP88</f>
        <v>596</v>
      </c>
      <c r="AQ88" s="81">
        <f>+'MIT Da'!AQ88+'SAR Da'!AQ88+'URQ Da'!AQ88+'ROC Da'!AQ88+'SM Da'!AQ88+'BN Da'!AQ88+'BS Da'!AQ88+'TDC Da'!AQ88</f>
        <v>341</v>
      </c>
      <c r="AR88" s="81">
        <f>+'MIT Da'!AR88+'SAR Da'!AR88+'URQ Da'!AR88+'ROC Da'!AR88+'SM Da'!AR88+'BN Da'!AR88+'BS Da'!AR88+'TDC Da'!AR88</f>
        <v>39</v>
      </c>
      <c r="AS88" s="81">
        <f>+SUM(RED_InfraMR[[#This Row],[B.02.1 - Parque de Coches Eléctricos Motrices]:[B.02.3 - Parque de Coches Eléctricos Motrices Tipo R]])</f>
        <v>976</v>
      </c>
      <c r="AT88" s="81">
        <f>+'MIT Da'!AT88+'SAR Da'!AT88+'URQ Da'!AT88+'ROC Da'!AT88+'SM Da'!AT88+'BN Da'!AT88+'BS Da'!AT88+'TDC Da'!AT88</f>
        <v>0</v>
      </c>
      <c r="AU88" s="81">
        <f>+'MIT Da'!AU88+'SAR Da'!AU88+'URQ Da'!AU88+'ROC Da'!AU88+'SM Da'!AU88+'BN Da'!AU88+'BS Da'!AU88+'TDC Da'!AU88</f>
        <v>6</v>
      </c>
      <c r="AV88" s="81">
        <f>+'MIT Da'!AV88+'SAR Da'!AV88+'URQ Da'!AV88+'ROC Da'!AV88+'SM Da'!AV88+'BN Da'!AV88+'BS Da'!AV88+'TDC Da'!AV88</f>
        <v>10</v>
      </c>
      <c r="AW88" s="81">
        <f>+SUM(RED_InfraMR[[#This Row],[B.03.1 - Parque de Coches Motores Motrices Remolcados]:[B.03.3 - Parque de Coches Motores Motrices Cabina]])</f>
        <v>16</v>
      </c>
      <c r="AX88" s="81">
        <f>+'MIT Da'!AX88+'SAR Da'!AX88+'URQ Da'!AX88+'ROC Da'!AX88+'SM Da'!AX88+'BN Da'!AX88+'BS Da'!AX88+'TDC Da'!AX88</f>
        <v>433</v>
      </c>
      <c r="AY88" s="81">
        <f>+'MIT Da'!AY88+'SAR Da'!AY88+'URQ Da'!AY88+'ROC Da'!AY88+'SM Da'!AY88+'BN Da'!AY88+'BS Da'!AY88+'TDC Da'!AY88</f>
        <v>170</v>
      </c>
      <c r="AZ88" s="81">
        <f>+'MIT Da'!AZ88+'SAR Da'!AZ88+'URQ Da'!AZ88+'ROC Da'!AZ88+'SM Da'!AZ88+'BN Da'!AZ88+'BS Da'!AZ88+'TDC Da'!AZ88</f>
        <v>15</v>
      </c>
      <c r="BA88" s="81">
        <f>+'MIT Da'!BA88+'SAR Da'!BA88+'URQ Da'!BA88+'ROC Da'!BA88+'SM Da'!BA88+'BN Da'!BA88+'BS Da'!BA88+'TDC Da'!BA88</f>
        <v>150</v>
      </c>
      <c r="BB88" s="81">
        <f>+'MIT Da'!BB88+'SAR Da'!BB88+'URQ Da'!BB88+'ROC Da'!BB88+'SM Da'!BB88+'BN Da'!BB88+'BS Da'!BB88+'TDC Da'!BB88</f>
        <v>0</v>
      </c>
      <c r="BC88" s="81">
        <f>+SUM(RED_InfraMR[[#This Row],[B.04.1 - Parque de Coches Remolcados Clase Unica]:[B.04.5 - Parque de Coches Remolcados para Servicios Especiales (Cartoneros)]])</f>
        <v>768</v>
      </c>
      <c r="BD88" s="81">
        <f>+'MIT Da'!BD88+'SAR Da'!BD88+'URQ Da'!BD88+'ROC Da'!BD88+'SM Da'!BD88+'BN Da'!BD88+'BS Da'!BD88+'TDC Da'!BD88</f>
        <v>13</v>
      </c>
      <c r="BE88" s="81">
        <f>+'MIT Da'!BE88+'SAR Da'!BE88+'URQ Da'!BE88+'ROC Da'!BE88+'SM Da'!BE88+'BN Da'!BE88+'BS Da'!BE88+'TDC Da'!BE88</f>
        <v>92</v>
      </c>
      <c r="BF88" s="16"/>
    </row>
    <row r="89" spans="1:58">
      <c r="A89" s="1">
        <v>2000</v>
      </c>
      <c r="B89" s="1" t="s">
        <v>118</v>
      </c>
      <c r="C89" s="12">
        <f>+'MIT Da'!C89+'SAR Da'!C89+'URQ Da'!C89+'ROC Da'!C89+'SM Da'!C89+'BN Da'!C89+'BS Da'!C89+'TDC Da'!C89</f>
        <v>147.21299999999999</v>
      </c>
      <c r="D89" s="12">
        <f>+'MIT Da'!D89+'SAR Da'!D89+'URQ Da'!D89+'ROC Da'!D89+'SM Da'!D89+'BN Da'!D89+'BS Da'!D89+'TDC Da'!D89</f>
        <v>444.30600000000004</v>
      </c>
      <c r="E89" s="12">
        <f>+'MIT Da'!E89+'SAR Da'!E89+'URQ Da'!E89+'ROC Da'!E89+'SM Da'!E89+'BN Da'!E89+'BS Da'!E89+'TDC Da'!E89</f>
        <v>0</v>
      </c>
      <c r="F89" s="12">
        <f>+'MIT Da'!F89+'SAR Da'!F89+'URQ Da'!F89+'ROC Da'!F89+'SM Da'!F89+'BN Da'!F89+'BS Da'!F89+'TDC Da'!F89</f>
        <v>176.17364000000001</v>
      </c>
      <c r="G89" s="12">
        <f>+'MIT Da'!G89+'SAR Da'!G89+'URQ Da'!G89+'ROC Da'!G89+'SM Da'!G89+'BN Da'!G89+'BS Da'!G89+'TDC Da'!G89</f>
        <v>767.69263999999998</v>
      </c>
      <c r="H89" s="12">
        <f>+'MIT Da'!H89+'SAR Da'!H89+'URQ Da'!H89+'ROC Da'!H89+'SM Da'!H89+'BN Da'!H89+'BS Da'!H89+'TDC Da'!H89</f>
        <v>767.69263999999998</v>
      </c>
      <c r="I89" s="12">
        <f>+'MIT Da'!I89+'SAR Da'!I89+'URQ Da'!I89+'ROC Da'!I89+'SM Da'!I89+'BN Da'!I89+'BS Da'!I89+'TDC Da'!I89</f>
        <v>972.2581100000001</v>
      </c>
      <c r="J89" s="12">
        <f>+'MIT Da'!J89+'SAR Da'!J89+'URQ Da'!J89+'ROC Da'!J89+'SM Da'!J89+'BN Da'!J89+'BS Da'!J89+'TDC Da'!J89</f>
        <v>1060.415</v>
      </c>
      <c r="K89" s="12">
        <f>+'MIT Da'!K89+'SAR Da'!K89+'URQ Da'!K89+'ROC Da'!K89+'SM Da'!K89+'BN Da'!K89+'BS Da'!K89+'TDC Da'!K89</f>
        <v>54.516999999999996</v>
      </c>
      <c r="L89" s="12">
        <f>+'MIT Da'!L89+'SAR Da'!L89+'URQ Da'!L89+'ROC Da'!L89+'SM Da'!L89+'BN Da'!L89+'BS Da'!L89+'TDC Da'!L89</f>
        <v>379.49300000000005</v>
      </c>
      <c r="M89" s="12">
        <f>+'MIT Da'!M89+'SAR Da'!M89+'URQ Da'!M89+'ROC Da'!M89+'SM Da'!M89+'BN Da'!M89+'BS Da'!M89+'TDC Da'!M89</f>
        <v>21.314999999999998</v>
      </c>
      <c r="N89" s="12">
        <f>+'MIT Da'!N89+'SAR Da'!N89+'URQ Da'!N89+'ROC Da'!N89+'SM Da'!N89+'BN Da'!N89+'BS Da'!N89+'TDC Da'!N89</f>
        <v>1439.9079999999999</v>
      </c>
      <c r="O89" s="12">
        <f>+'MIT Da'!O89+'SAR Da'!O89+'URQ Da'!O89+'ROC Da'!O89+'SM Da'!O89+'BN Da'!O89+'BS Da'!O89+'TDC Da'!O89</f>
        <v>1439.9079999999999</v>
      </c>
      <c r="P89" s="81">
        <f>+'MIT Da'!P89+'SAR Da'!P89+'URQ Da'!P89+'ROC Da'!P89+'SM Da'!P89+'BN Da'!P89+'BS Da'!P89+'TDC Da'!P89</f>
        <v>203</v>
      </c>
      <c r="Q89" s="81">
        <f>+'MIT Da'!Q89+'SAR Da'!Q89+'URQ Da'!Q89+'ROC Da'!Q89+'SM Da'!Q89+'BN Da'!Q89+'BS Da'!Q89+'TDC Da'!Q89</f>
        <v>58</v>
      </c>
      <c r="R89" s="81">
        <f>+'MIT Da'!R89+'SAR Da'!R89+'URQ Da'!R89+'ROC Da'!R89+'SM Da'!R89+'BN Da'!R89+'BS Da'!R89+'TDC Da'!R89</f>
        <v>10</v>
      </c>
      <c r="S89" s="81">
        <f>+'MIT Da'!S89+'SAR Da'!S89+'URQ Da'!S89+'ROC Da'!S89+'SM Da'!S89+'BN Da'!S89+'BS Da'!S89+'TDC Da'!S89</f>
        <v>271</v>
      </c>
      <c r="T89" s="81">
        <f>+'MIT Da'!T89+'SAR Da'!T89+'URQ Da'!T89+'ROC Da'!T89+'SM Da'!T89+'BN Da'!T89+'BS Da'!T89+'TDC Da'!T89</f>
        <v>136</v>
      </c>
      <c r="U89" s="81">
        <f>+'MIT Da'!U89+'SAR Da'!U89+'URQ Da'!U89+'ROC Da'!U89+'SM Da'!U89+'BN Da'!U89+'BS Da'!U89+'TDC Da'!U89</f>
        <v>432</v>
      </c>
      <c r="V89" s="81">
        <f>+'MIT Da'!V89+'SAR Da'!V89+'URQ Da'!V89+'ROC Da'!V89+'SM Da'!V89+'BN Da'!V89+'BS Da'!V89+'TDC Da'!V89</f>
        <v>12</v>
      </c>
      <c r="W89" s="81">
        <f>+'MIT Da'!W89+'SAR Da'!W89+'URQ Da'!W89+'ROC Da'!W89+'SM Da'!W89+'BN Da'!W89+'BS Da'!W89+'TDC Da'!W89</f>
        <v>111</v>
      </c>
      <c r="X89" s="81">
        <f>+'MIT Da'!X89+'SAR Da'!X89+'URQ Da'!X89+'ROC Da'!X89+'SM Da'!X89+'BN Da'!X89+'BS Da'!X89+'TDC Da'!X89</f>
        <v>4</v>
      </c>
      <c r="Y89" s="81">
        <f>+'MIT Da'!Y89+'SAR Da'!Y89+'URQ Da'!Y89+'ROC Da'!Y89+'SM Da'!Y89+'BN Da'!Y89+'BS Da'!Y89+'TDC Da'!Y89</f>
        <v>695</v>
      </c>
      <c r="Z89" s="81">
        <f>+'MIT Da'!Z89+'SAR Da'!Z89+'URQ Da'!Z89+'ROC Da'!Z89+'SM Da'!Z89+'BN Da'!Z89+'BS Da'!Z89+'TDC Da'!Z89</f>
        <v>160</v>
      </c>
      <c r="AA89" s="81">
        <f>+'MIT Da'!AA89+'SAR Da'!AA89+'URQ Da'!AA89+'ROC Da'!AA89+'SM Da'!AA89+'BN Da'!AA89+'BS Da'!AA89+'TDC Da'!AA89</f>
        <v>102</v>
      </c>
      <c r="AB89" s="81">
        <f>+'MIT Da'!AB89+'SAR Da'!AB89+'URQ Da'!AB89+'ROC Da'!AB89+'SM Da'!AB89+'BN Da'!AB89+'BS Da'!AB89+'TDC Da'!AB89</f>
        <v>695</v>
      </c>
      <c r="AC89" s="81">
        <f>+'MIT Da'!AC89+'SAR Da'!AC89+'URQ Da'!AC89+'ROC Da'!AC89+'SM Da'!AC89+'BN Da'!AC89+'BS Da'!AC89+'TDC Da'!AC89</f>
        <v>957</v>
      </c>
      <c r="AD89" s="81">
        <f>+'MIT Da'!AD89+'SAR Da'!AD89+'URQ Da'!AD89+'ROC Da'!AD89+'SM Da'!AD89+'BN Da'!AD89+'BS Da'!AD89+'TDC Da'!AD89</f>
        <v>54</v>
      </c>
      <c r="AE89" s="81">
        <f>+'MIT Da'!AE89+'SAR Da'!AE89+'URQ Da'!AE89+'ROC Da'!AE89+'SM Da'!AE89+'BN Da'!AE89+'BS Da'!AE89+'TDC Da'!AE89</f>
        <v>96</v>
      </c>
      <c r="AF89" s="81">
        <f>+'MIT Da'!AF89+'SAR Da'!AF89+'URQ Da'!AF89+'ROC Da'!AF89+'SM Da'!AF89+'BN Da'!AF89+'BS Da'!AF89+'TDC Da'!AF89</f>
        <v>443</v>
      </c>
      <c r="AG89" s="81">
        <f>+'MIT Da'!AG89+'SAR Da'!AG89+'URQ Da'!AG89+'ROC Da'!AG89+'SM Da'!AG89+'BN Da'!AG89+'BS Da'!AG89+'TDC Da'!AG89</f>
        <v>593</v>
      </c>
      <c r="AH89" s="12">
        <f>+'MIT Da'!AH89+'SAR Da'!AH89+'URQ Da'!AH89+'ROC Da'!AH89+'SM Da'!AH89+'BN Da'!AH89+'BS Da'!AH89+'TDC Da'!AH89</f>
        <v>274.60699999999997</v>
      </c>
      <c r="AI89" s="12">
        <f>+'MIT Da'!AI89+'SAR Da'!AI89+'URQ Da'!AI89+'ROC Da'!AI89+'SM Da'!AI89+'BN Da'!AI89+'BS Da'!AI89+'TDC Da'!AI89</f>
        <v>7.32</v>
      </c>
      <c r="AJ89" s="12">
        <f>+'MIT Da'!AJ89+'SAR Da'!AJ89+'URQ Da'!AJ89+'ROC Da'!AJ89+'SM Da'!AJ89+'BN Da'!AJ89+'BS Da'!AJ89+'TDC Da'!AJ89</f>
        <v>498.71500000000003</v>
      </c>
      <c r="AK89" s="12">
        <f>+'MIT Da'!AK89+'SAR Da'!AK89+'URQ Da'!AK89+'ROC Da'!AK89+'SM Da'!AK89+'BN Da'!AK89+'BS Da'!AK89+'TDC Da'!AK89</f>
        <v>780.64199999999994</v>
      </c>
      <c r="AL89" s="81">
        <f>+'MIT Da'!AL89+'SAR Da'!AL89+'URQ Da'!AL89+'ROC Da'!AL89+'SM Da'!AL89+'BN Da'!AL89+'BS Da'!AL89+'TDC Da'!AL89</f>
        <v>9</v>
      </c>
      <c r="AM89" s="81">
        <f>+'MIT Da'!AM89+'SAR Da'!AM89+'URQ Da'!AM89+'ROC Da'!AM89+'SM Da'!AM89+'BN Da'!AM89+'BS Da'!AM89+'TDC Da'!AM89</f>
        <v>57</v>
      </c>
      <c r="AN89" s="81">
        <f>+'MIT Da'!AN89+'SAR Da'!AN89+'URQ Da'!AN89+'ROC Da'!AN89+'SM Da'!AN89+'BN Da'!AN89+'BS Da'!AN89+'TDC Da'!AN89</f>
        <v>82</v>
      </c>
      <c r="AO89" s="81">
        <f>+'MIT Da'!AO89+'SAR Da'!AO89+'URQ Da'!AO89+'ROC Da'!AO89+'SM Da'!AO89+'BN Da'!AO89+'BS Da'!AO89+'TDC Da'!AO89</f>
        <v>148</v>
      </c>
      <c r="AP89" s="81">
        <f>+'MIT Da'!AP89+'SAR Da'!AP89+'URQ Da'!AP89+'ROC Da'!AP89+'SM Da'!AP89+'BN Da'!AP89+'BS Da'!AP89+'TDC Da'!AP89</f>
        <v>596</v>
      </c>
      <c r="AQ89" s="81">
        <f>+'MIT Da'!AQ89+'SAR Da'!AQ89+'URQ Da'!AQ89+'ROC Da'!AQ89+'SM Da'!AQ89+'BN Da'!AQ89+'BS Da'!AQ89+'TDC Da'!AQ89</f>
        <v>341</v>
      </c>
      <c r="AR89" s="81">
        <f>+'MIT Da'!AR89+'SAR Da'!AR89+'URQ Da'!AR89+'ROC Da'!AR89+'SM Da'!AR89+'BN Da'!AR89+'BS Da'!AR89+'TDC Da'!AR89</f>
        <v>39</v>
      </c>
      <c r="AS89" s="81">
        <f>+SUM(RED_InfraMR[[#This Row],[B.02.1 - Parque de Coches Eléctricos Motrices]:[B.02.3 - Parque de Coches Eléctricos Motrices Tipo R]])</f>
        <v>976</v>
      </c>
      <c r="AT89" s="81">
        <f>+'MIT Da'!AT89+'SAR Da'!AT89+'URQ Da'!AT89+'ROC Da'!AT89+'SM Da'!AT89+'BN Da'!AT89+'BS Da'!AT89+'TDC Da'!AT89</f>
        <v>0</v>
      </c>
      <c r="AU89" s="81">
        <f>+'MIT Da'!AU89+'SAR Da'!AU89+'URQ Da'!AU89+'ROC Da'!AU89+'SM Da'!AU89+'BN Da'!AU89+'BS Da'!AU89+'TDC Da'!AU89</f>
        <v>6</v>
      </c>
      <c r="AV89" s="81">
        <f>+'MIT Da'!AV89+'SAR Da'!AV89+'URQ Da'!AV89+'ROC Da'!AV89+'SM Da'!AV89+'BN Da'!AV89+'BS Da'!AV89+'TDC Da'!AV89</f>
        <v>10</v>
      </c>
      <c r="AW89" s="81">
        <f>+SUM(RED_InfraMR[[#This Row],[B.03.1 - Parque de Coches Motores Motrices Remolcados]:[B.03.3 - Parque de Coches Motores Motrices Cabina]])</f>
        <v>16</v>
      </c>
      <c r="AX89" s="81">
        <f>+'MIT Da'!AX89+'SAR Da'!AX89+'URQ Da'!AX89+'ROC Da'!AX89+'SM Da'!AX89+'BN Da'!AX89+'BS Da'!AX89+'TDC Da'!AX89</f>
        <v>433</v>
      </c>
      <c r="AY89" s="81">
        <f>+'MIT Da'!AY89+'SAR Da'!AY89+'URQ Da'!AY89+'ROC Da'!AY89+'SM Da'!AY89+'BN Da'!AY89+'BS Da'!AY89+'TDC Da'!AY89</f>
        <v>170</v>
      </c>
      <c r="AZ89" s="81">
        <f>+'MIT Da'!AZ89+'SAR Da'!AZ89+'URQ Da'!AZ89+'ROC Da'!AZ89+'SM Da'!AZ89+'BN Da'!AZ89+'BS Da'!AZ89+'TDC Da'!AZ89</f>
        <v>15</v>
      </c>
      <c r="BA89" s="81">
        <f>+'MIT Da'!BA89+'SAR Da'!BA89+'URQ Da'!BA89+'ROC Da'!BA89+'SM Da'!BA89+'BN Da'!BA89+'BS Da'!BA89+'TDC Da'!BA89</f>
        <v>150</v>
      </c>
      <c r="BB89" s="81">
        <f>+'MIT Da'!BB89+'SAR Da'!BB89+'URQ Da'!BB89+'ROC Da'!BB89+'SM Da'!BB89+'BN Da'!BB89+'BS Da'!BB89+'TDC Da'!BB89</f>
        <v>0</v>
      </c>
      <c r="BC89" s="81">
        <f>+SUM(RED_InfraMR[[#This Row],[B.04.1 - Parque de Coches Remolcados Clase Unica]:[B.04.5 - Parque de Coches Remolcados para Servicios Especiales (Cartoneros)]])</f>
        <v>768</v>
      </c>
      <c r="BD89" s="81">
        <f>+'MIT Da'!BD89+'SAR Da'!BD89+'URQ Da'!BD89+'ROC Da'!BD89+'SM Da'!BD89+'BN Da'!BD89+'BS Da'!BD89+'TDC Da'!BD89</f>
        <v>13</v>
      </c>
      <c r="BE89" s="81">
        <f>+'MIT Da'!BE89+'SAR Da'!BE89+'URQ Da'!BE89+'ROC Da'!BE89+'SM Da'!BE89+'BN Da'!BE89+'BS Da'!BE89+'TDC Da'!BE89</f>
        <v>92</v>
      </c>
      <c r="BF89" s="16"/>
    </row>
    <row r="90" spans="1:58">
      <c r="A90" s="1">
        <v>2000</v>
      </c>
      <c r="B90" s="1" t="s">
        <v>119</v>
      </c>
      <c r="C90" s="12">
        <f>+'MIT Da'!C90+'SAR Da'!C90+'URQ Da'!C90+'ROC Da'!C90+'SM Da'!C90+'BN Da'!C90+'BS Da'!C90+'TDC Da'!C90</f>
        <v>147.21299999999999</v>
      </c>
      <c r="D90" s="12">
        <f>+'MIT Da'!D90+'SAR Da'!D90+'URQ Da'!D90+'ROC Da'!D90+'SM Da'!D90+'BN Da'!D90+'BS Da'!D90+'TDC Da'!D90</f>
        <v>444.30600000000004</v>
      </c>
      <c r="E90" s="12">
        <f>+'MIT Da'!E90+'SAR Da'!E90+'URQ Da'!E90+'ROC Da'!E90+'SM Da'!E90+'BN Da'!E90+'BS Da'!E90+'TDC Da'!E90</f>
        <v>0</v>
      </c>
      <c r="F90" s="12">
        <f>+'MIT Da'!F90+'SAR Da'!F90+'URQ Da'!F90+'ROC Da'!F90+'SM Da'!F90+'BN Da'!F90+'BS Da'!F90+'TDC Da'!F90</f>
        <v>176.17364000000001</v>
      </c>
      <c r="G90" s="12">
        <f>+'MIT Da'!G90+'SAR Da'!G90+'URQ Da'!G90+'ROC Da'!G90+'SM Da'!G90+'BN Da'!G90+'BS Da'!G90+'TDC Da'!G90</f>
        <v>767.69263999999998</v>
      </c>
      <c r="H90" s="12">
        <f>+'MIT Da'!H90+'SAR Da'!H90+'URQ Da'!H90+'ROC Da'!H90+'SM Da'!H90+'BN Da'!H90+'BS Da'!H90+'TDC Da'!H90</f>
        <v>767.69263999999998</v>
      </c>
      <c r="I90" s="12">
        <f>+'MIT Da'!I90+'SAR Da'!I90+'URQ Da'!I90+'ROC Da'!I90+'SM Da'!I90+'BN Da'!I90+'BS Da'!I90+'TDC Da'!I90</f>
        <v>972.2581100000001</v>
      </c>
      <c r="J90" s="12">
        <f>+'MIT Da'!J90+'SAR Da'!J90+'URQ Da'!J90+'ROC Da'!J90+'SM Da'!J90+'BN Da'!J90+'BS Da'!J90+'TDC Da'!J90</f>
        <v>1060.415</v>
      </c>
      <c r="K90" s="12">
        <f>+'MIT Da'!K90+'SAR Da'!K90+'URQ Da'!K90+'ROC Da'!K90+'SM Da'!K90+'BN Da'!K90+'BS Da'!K90+'TDC Da'!K90</f>
        <v>54.516999999999996</v>
      </c>
      <c r="L90" s="12">
        <f>+'MIT Da'!L90+'SAR Da'!L90+'URQ Da'!L90+'ROC Da'!L90+'SM Da'!L90+'BN Da'!L90+'BS Da'!L90+'TDC Da'!L90</f>
        <v>379.49300000000005</v>
      </c>
      <c r="M90" s="12">
        <f>+'MIT Da'!M90+'SAR Da'!M90+'URQ Da'!M90+'ROC Da'!M90+'SM Da'!M90+'BN Da'!M90+'BS Da'!M90+'TDC Da'!M90</f>
        <v>21.314999999999998</v>
      </c>
      <c r="N90" s="12">
        <f>+'MIT Da'!N90+'SAR Da'!N90+'URQ Da'!N90+'ROC Da'!N90+'SM Da'!N90+'BN Da'!N90+'BS Da'!N90+'TDC Da'!N90</f>
        <v>1439.9079999999999</v>
      </c>
      <c r="O90" s="12">
        <f>+'MIT Da'!O90+'SAR Da'!O90+'URQ Da'!O90+'ROC Da'!O90+'SM Da'!O90+'BN Da'!O90+'BS Da'!O90+'TDC Da'!O90</f>
        <v>1439.9079999999999</v>
      </c>
      <c r="P90" s="81">
        <f>+'MIT Da'!P90+'SAR Da'!P90+'URQ Da'!P90+'ROC Da'!P90+'SM Da'!P90+'BN Da'!P90+'BS Da'!P90+'TDC Da'!P90</f>
        <v>203</v>
      </c>
      <c r="Q90" s="81">
        <f>+'MIT Da'!Q90+'SAR Da'!Q90+'URQ Da'!Q90+'ROC Da'!Q90+'SM Da'!Q90+'BN Da'!Q90+'BS Da'!Q90+'TDC Da'!Q90</f>
        <v>58</v>
      </c>
      <c r="R90" s="81">
        <f>+'MIT Da'!R90+'SAR Da'!R90+'URQ Da'!R90+'ROC Da'!R90+'SM Da'!R90+'BN Da'!R90+'BS Da'!R90+'TDC Da'!R90</f>
        <v>10</v>
      </c>
      <c r="S90" s="81">
        <f>+'MIT Da'!S90+'SAR Da'!S90+'URQ Da'!S90+'ROC Da'!S90+'SM Da'!S90+'BN Da'!S90+'BS Da'!S90+'TDC Da'!S90</f>
        <v>271</v>
      </c>
      <c r="T90" s="81">
        <f>+'MIT Da'!T90+'SAR Da'!T90+'URQ Da'!T90+'ROC Da'!T90+'SM Da'!T90+'BN Da'!T90+'BS Da'!T90+'TDC Da'!T90</f>
        <v>136</v>
      </c>
      <c r="U90" s="81">
        <f>+'MIT Da'!U90+'SAR Da'!U90+'URQ Da'!U90+'ROC Da'!U90+'SM Da'!U90+'BN Da'!U90+'BS Da'!U90+'TDC Da'!U90</f>
        <v>432</v>
      </c>
      <c r="V90" s="81">
        <f>+'MIT Da'!V90+'SAR Da'!V90+'URQ Da'!V90+'ROC Da'!V90+'SM Da'!V90+'BN Da'!V90+'BS Da'!V90+'TDC Da'!V90</f>
        <v>12</v>
      </c>
      <c r="W90" s="81">
        <f>+'MIT Da'!W90+'SAR Da'!W90+'URQ Da'!W90+'ROC Da'!W90+'SM Da'!W90+'BN Da'!W90+'BS Da'!W90+'TDC Da'!W90</f>
        <v>111</v>
      </c>
      <c r="X90" s="81">
        <f>+'MIT Da'!X90+'SAR Da'!X90+'URQ Da'!X90+'ROC Da'!X90+'SM Da'!X90+'BN Da'!X90+'BS Da'!X90+'TDC Da'!X90</f>
        <v>4</v>
      </c>
      <c r="Y90" s="81">
        <f>+'MIT Da'!Y90+'SAR Da'!Y90+'URQ Da'!Y90+'ROC Da'!Y90+'SM Da'!Y90+'BN Da'!Y90+'BS Da'!Y90+'TDC Da'!Y90</f>
        <v>695</v>
      </c>
      <c r="Z90" s="81">
        <f>+'MIT Da'!Z90+'SAR Da'!Z90+'URQ Da'!Z90+'ROC Da'!Z90+'SM Da'!Z90+'BN Da'!Z90+'BS Da'!Z90+'TDC Da'!Z90</f>
        <v>160</v>
      </c>
      <c r="AA90" s="81">
        <f>+'MIT Da'!AA90+'SAR Da'!AA90+'URQ Da'!AA90+'ROC Da'!AA90+'SM Da'!AA90+'BN Da'!AA90+'BS Da'!AA90+'TDC Da'!AA90</f>
        <v>102</v>
      </c>
      <c r="AB90" s="81">
        <f>+'MIT Da'!AB90+'SAR Da'!AB90+'URQ Da'!AB90+'ROC Da'!AB90+'SM Da'!AB90+'BN Da'!AB90+'BS Da'!AB90+'TDC Da'!AB90</f>
        <v>695</v>
      </c>
      <c r="AC90" s="81">
        <f>+'MIT Da'!AC90+'SAR Da'!AC90+'URQ Da'!AC90+'ROC Da'!AC90+'SM Da'!AC90+'BN Da'!AC90+'BS Da'!AC90+'TDC Da'!AC90</f>
        <v>957</v>
      </c>
      <c r="AD90" s="81">
        <f>+'MIT Da'!AD90+'SAR Da'!AD90+'URQ Da'!AD90+'ROC Da'!AD90+'SM Da'!AD90+'BN Da'!AD90+'BS Da'!AD90+'TDC Da'!AD90</f>
        <v>54</v>
      </c>
      <c r="AE90" s="81">
        <f>+'MIT Da'!AE90+'SAR Da'!AE90+'URQ Da'!AE90+'ROC Da'!AE90+'SM Da'!AE90+'BN Da'!AE90+'BS Da'!AE90+'TDC Da'!AE90</f>
        <v>96</v>
      </c>
      <c r="AF90" s="81">
        <f>+'MIT Da'!AF90+'SAR Da'!AF90+'URQ Da'!AF90+'ROC Da'!AF90+'SM Da'!AF90+'BN Da'!AF90+'BS Da'!AF90+'TDC Da'!AF90</f>
        <v>443</v>
      </c>
      <c r="AG90" s="81">
        <f>+'MIT Da'!AG90+'SAR Da'!AG90+'URQ Da'!AG90+'ROC Da'!AG90+'SM Da'!AG90+'BN Da'!AG90+'BS Da'!AG90+'TDC Da'!AG90</f>
        <v>593</v>
      </c>
      <c r="AH90" s="12">
        <f>+'MIT Da'!AH90+'SAR Da'!AH90+'URQ Da'!AH90+'ROC Da'!AH90+'SM Da'!AH90+'BN Da'!AH90+'BS Da'!AH90+'TDC Da'!AH90</f>
        <v>274.60699999999997</v>
      </c>
      <c r="AI90" s="12">
        <f>+'MIT Da'!AI90+'SAR Da'!AI90+'URQ Da'!AI90+'ROC Da'!AI90+'SM Da'!AI90+'BN Da'!AI90+'BS Da'!AI90+'TDC Da'!AI90</f>
        <v>7.32</v>
      </c>
      <c r="AJ90" s="12">
        <f>+'MIT Da'!AJ90+'SAR Da'!AJ90+'URQ Da'!AJ90+'ROC Da'!AJ90+'SM Da'!AJ90+'BN Da'!AJ90+'BS Da'!AJ90+'TDC Da'!AJ90</f>
        <v>498.71500000000003</v>
      </c>
      <c r="AK90" s="12">
        <f>+'MIT Da'!AK90+'SAR Da'!AK90+'URQ Da'!AK90+'ROC Da'!AK90+'SM Da'!AK90+'BN Da'!AK90+'BS Da'!AK90+'TDC Da'!AK90</f>
        <v>780.64199999999994</v>
      </c>
      <c r="AL90" s="81">
        <f>+'MIT Da'!AL90+'SAR Da'!AL90+'URQ Da'!AL90+'ROC Da'!AL90+'SM Da'!AL90+'BN Da'!AL90+'BS Da'!AL90+'TDC Da'!AL90</f>
        <v>9</v>
      </c>
      <c r="AM90" s="81">
        <f>+'MIT Da'!AM90+'SAR Da'!AM90+'URQ Da'!AM90+'ROC Da'!AM90+'SM Da'!AM90+'BN Da'!AM90+'BS Da'!AM90+'TDC Da'!AM90</f>
        <v>57</v>
      </c>
      <c r="AN90" s="81">
        <f>+'MIT Da'!AN90+'SAR Da'!AN90+'URQ Da'!AN90+'ROC Da'!AN90+'SM Da'!AN90+'BN Da'!AN90+'BS Da'!AN90+'TDC Da'!AN90</f>
        <v>82</v>
      </c>
      <c r="AO90" s="81">
        <f>+'MIT Da'!AO90+'SAR Da'!AO90+'URQ Da'!AO90+'ROC Da'!AO90+'SM Da'!AO90+'BN Da'!AO90+'BS Da'!AO90+'TDC Da'!AO90</f>
        <v>148</v>
      </c>
      <c r="AP90" s="81">
        <f>+'MIT Da'!AP90+'SAR Da'!AP90+'URQ Da'!AP90+'ROC Da'!AP90+'SM Da'!AP90+'BN Da'!AP90+'BS Da'!AP90+'TDC Da'!AP90</f>
        <v>596</v>
      </c>
      <c r="AQ90" s="81">
        <f>+'MIT Da'!AQ90+'SAR Da'!AQ90+'URQ Da'!AQ90+'ROC Da'!AQ90+'SM Da'!AQ90+'BN Da'!AQ90+'BS Da'!AQ90+'TDC Da'!AQ90</f>
        <v>341</v>
      </c>
      <c r="AR90" s="81">
        <f>+'MIT Da'!AR90+'SAR Da'!AR90+'URQ Da'!AR90+'ROC Da'!AR90+'SM Da'!AR90+'BN Da'!AR90+'BS Da'!AR90+'TDC Da'!AR90</f>
        <v>39</v>
      </c>
      <c r="AS90" s="81">
        <f>+SUM(RED_InfraMR[[#This Row],[B.02.1 - Parque de Coches Eléctricos Motrices]:[B.02.3 - Parque de Coches Eléctricos Motrices Tipo R]])</f>
        <v>976</v>
      </c>
      <c r="AT90" s="81">
        <f>+'MIT Da'!AT90+'SAR Da'!AT90+'URQ Da'!AT90+'ROC Da'!AT90+'SM Da'!AT90+'BN Da'!AT90+'BS Da'!AT90+'TDC Da'!AT90</f>
        <v>0</v>
      </c>
      <c r="AU90" s="81">
        <f>+'MIT Da'!AU90+'SAR Da'!AU90+'URQ Da'!AU90+'ROC Da'!AU90+'SM Da'!AU90+'BN Da'!AU90+'BS Da'!AU90+'TDC Da'!AU90</f>
        <v>6</v>
      </c>
      <c r="AV90" s="81">
        <f>+'MIT Da'!AV90+'SAR Da'!AV90+'URQ Da'!AV90+'ROC Da'!AV90+'SM Da'!AV90+'BN Da'!AV90+'BS Da'!AV90+'TDC Da'!AV90</f>
        <v>10</v>
      </c>
      <c r="AW90" s="81">
        <f>+SUM(RED_InfraMR[[#This Row],[B.03.1 - Parque de Coches Motores Motrices Remolcados]:[B.03.3 - Parque de Coches Motores Motrices Cabina]])</f>
        <v>16</v>
      </c>
      <c r="AX90" s="81">
        <f>+'MIT Da'!AX90+'SAR Da'!AX90+'URQ Da'!AX90+'ROC Da'!AX90+'SM Da'!AX90+'BN Da'!AX90+'BS Da'!AX90+'TDC Da'!AX90</f>
        <v>433</v>
      </c>
      <c r="AY90" s="81">
        <f>+'MIT Da'!AY90+'SAR Da'!AY90+'URQ Da'!AY90+'ROC Da'!AY90+'SM Da'!AY90+'BN Da'!AY90+'BS Da'!AY90+'TDC Da'!AY90</f>
        <v>170</v>
      </c>
      <c r="AZ90" s="81">
        <f>+'MIT Da'!AZ90+'SAR Da'!AZ90+'URQ Da'!AZ90+'ROC Da'!AZ90+'SM Da'!AZ90+'BN Da'!AZ90+'BS Da'!AZ90+'TDC Da'!AZ90</f>
        <v>15</v>
      </c>
      <c r="BA90" s="81">
        <f>+'MIT Da'!BA90+'SAR Da'!BA90+'URQ Da'!BA90+'ROC Da'!BA90+'SM Da'!BA90+'BN Da'!BA90+'BS Da'!BA90+'TDC Da'!BA90</f>
        <v>150</v>
      </c>
      <c r="BB90" s="81">
        <f>+'MIT Da'!BB90+'SAR Da'!BB90+'URQ Da'!BB90+'ROC Da'!BB90+'SM Da'!BB90+'BN Da'!BB90+'BS Da'!BB90+'TDC Da'!BB90</f>
        <v>0</v>
      </c>
      <c r="BC90" s="81">
        <f>+SUM(RED_InfraMR[[#This Row],[B.04.1 - Parque de Coches Remolcados Clase Unica]:[B.04.5 - Parque de Coches Remolcados para Servicios Especiales (Cartoneros)]])</f>
        <v>768</v>
      </c>
      <c r="BD90" s="81">
        <f>+'MIT Da'!BD90+'SAR Da'!BD90+'URQ Da'!BD90+'ROC Da'!BD90+'SM Da'!BD90+'BN Da'!BD90+'BS Da'!BD90+'TDC Da'!BD90</f>
        <v>13</v>
      </c>
      <c r="BE90" s="81">
        <f>+'MIT Da'!BE90+'SAR Da'!BE90+'URQ Da'!BE90+'ROC Da'!BE90+'SM Da'!BE90+'BN Da'!BE90+'BS Da'!BE90+'TDC Da'!BE90</f>
        <v>92</v>
      </c>
      <c r="BF90" s="16"/>
    </row>
    <row r="91" spans="1:58">
      <c r="A91" s="1">
        <v>2000</v>
      </c>
      <c r="B91" s="1" t="s">
        <v>120</v>
      </c>
      <c r="C91" s="12">
        <f>+'MIT Da'!C91+'SAR Da'!C91+'URQ Da'!C91+'ROC Da'!C91+'SM Da'!C91+'BN Da'!C91+'BS Da'!C91+'TDC Da'!C91</f>
        <v>147.21299999999999</v>
      </c>
      <c r="D91" s="12">
        <f>+'MIT Da'!D91+'SAR Da'!D91+'URQ Da'!D91+'ROC Da'!D91+'SM Da'!D91+'BN Da'!D91+'BS Da'!D91+'TDC Da'!D91</f>
        <v>444.30600000000004</v>
      </c>
      <c r="E91" s="12">
        <f>+'MIT Da'!E91+'SAR Da'!E91+'URQ Da'!E91+'ROC Da'!E91+'SM Da'!E91+'BN Da'!E91+'BS Da'!E91+'TDC Da'!E91</f>
        <v>0</v>
      </c>
      <c r="F91" s="12">
        <f>+'MIT Da'!F91+'SAR Da'!F91+'URQ Da'!F91+'ROC Da'!F91+'SM Da'!F91+'BN Da'!F91+'BS Da'!F91+'TDC Da'!F91</f>
        <v>176.17364000000001</v>
      </c>
      <c r="G91" s="12">
        <f>+'MIT Da'!G91+'SAR Da'!G91+'URQ Da'!G91+'ROC Da'!G91+'SM Da'!G91+'BN Da'!G91+'BS Da'!G91+'TDC Da'!G91</f>
        <v>767.69263999999998</v>
      </c>
      <c r="H91" s="12">
        <f>+'MIT Da'!H91+'SAR Da'!H91+'URQ Da'!H91+'ROC Da'!H91+'SM Da'!H91+'BN Da'!H91+'BS Da'!H91+'TDC Da'!H91</f>
        <v>767.69263999999998</v>
      </c>
      <c r="I91" s="12">
        <f>+'MIT Da'!I91+'SAR Da'!I91+'URQ Da'!I91+'ROC Da'!I91+'SM Da'!I91+'BN Da'!I91+'BS Da'!I91+'TDC Da'!I91</f>
        <v>972.2581100000001</v>
      </c>
      <c r="J91" s="12">
        <f>+'MIT Da'!J91+'SAR Da'!J91+'URQ Da'!J91+'ROC Da'!J91+'SM Da'!J91+'BN Da'!J91+'BS Da'!J91+'TDC Da'!J91</f>
        <v>1060.415</v>
      </c>
      <c r="K91" s="12">
        <f>+'MIT Da'!K91+'SAR Da'!K91+'URQ Da'!K91+'ROC Da'!K91+'SM Da'!K91+'BN Da'!K91+'BS Da'!K91+'TDC Da'!K91</f>
        <v>54.516999999999996</v>
      </c>
      <c r="L91" s="12">
        <f>+'MIT Da'!L91+'SAR Da'!L91+'URQ Da'!L91+'ROC Da'!L91+'SM Da'!L91+'BN Da'!L91+'BS Da'!L91+'TDC Da'!L91</f>
        <v>379.49300000000005</v>
      </c>
      <c r="M91" s="12">
        <f>+'MIT Da'!M91+'SAR Da'!M91+'URQ Da'!M91+'ROC Da'!M91+'SM Da'!M91+'BN Da'!M91+'BS Da'!M91+'TDC Da'!M91</f>
        <v>21.314999999999998</v>
      </c>
      <c r="N91" s="12">
        <f>+'MIT Da'!N91+'SAR Da'!N91+'URQ Da'!N91+'ROC Da'!N91+'SM Da'!N91+'BN Da'!N91+'BS Da'!N91+'TDC Da'!N91</f>
        <v>1439.9079999999999</v>
      </c>
      <c r="O91" s="12">
        <f>+'MIT Da'!O91+'SAR Da'!O91+'URQ Da'!O91+'ROC Da'!O91+'SM Da'!O91+'BN Da'!O91+'BS Da'!O91+'TDC Da'!O91</f>
        <v>1439.9079999999999</v>
      </c>
      <c r="P91" s="81">
        <f>+'MIT Da'!P91+'SAR Da'!P91+'URQ Da'!P91+'ROC Da'!P91+'SM Da'!P91+'BN Da'!P91+'BS Da'!P91+'TDC Da'!P91</f>
        <v>203</v>
      </c>
      <c r="Q91" s="81">
        <f>+'MIT Da'!Q91+'SAR Da'!Q91+'URQ Da'!Q91+'ROC Da'!Q91+'SM Da'!Q91+'BN Da'!Q91+'BS Da'!Q91+'TDC Da'!Q91</f>
        <v>58</v>
      </c>
      <c r="R91" s="81">
        <f>+'MIT Da'!R91+'SAR Da'!R91+'URQ Da'!R91+'ROC Da'!R91+'SM Da'!R91+'BN Da'!R91+'BS Da'!R91+'TDC Da'!R91</f>
        <v>10</v>
      </c>
      <c r="S91" s="81">
        <f>+'MIT Da'!S91+'SAR Da'!S91+'URQ Da'!S91+'ROC Da'!S91+'SM Da'!S91+'BN Da'!S91+'BS Da'!S91+'TDC Da'!S91</f>
        <v>271</v>
      </c>
      <c r="T91" s="81">
        <f>+'MIT Da'!T91+'SAR Da'!T91+'URQ Da'!T91+'ROC Da'!T91+'SM Da'!T91+'BN Da'!T91+'BS Da'!T91+'TDC Da'!T91</f>
        <v>136</v>
      </c>
      <c r="U91" s="81">
        <f>+'MIT Da'!U91+'SAR Da'!U91+'URQ Da'!U91+'ROC Da'!U91+'SM Da'!U91+'BN Da'!U91+'BS Da'!U91+'TDC Da'!U91</f>
        <v>432</v>
      </c>
      <c r="V91" s="81">
        <f>+'MIT Da'!V91+'SAR Da'!V91+'URQ Da'!V91+'ROC Da'!V91+'SM Da'!V91+'BN Da'!V91+'BS Da'!V91+'TDC Da'!V91</f>
        <v>12</v>
      </c>
      <c r="W91" s="81">
        <f>+'MIT Da'!W91+'SAR Da'!W91+'URQ Da'!W91+'ROC Da'!W91+'SM Da'!W91+'BN Da'!W91+'BS Da'!W91+'TDC Da'!W91</f>
        <v>111</v>
      </c>
      <c r="X91" s="81">
        <f>+'MIT Da'!X91+'SAR Da'!X91+'URQ Da'!X91+'ROC Da'!X91+'SM Da'!X91+'BN Da'!X91+'BS Da'!X91+'TDC Da'!X91</f>
        <v>4</v>
      </c>
      <c r="Y91" s="81">
        <f>+'MIT Da'!Y91+'SAR Da'!Y91+'URQ Da'!Y91+'ROC Da'!Y91+'SM Da'!Y91+'BN Da'!Y91+'BS Da'!Y91+'TDC Da'!Y91</f>
        <v>695</v>
      </c>
      <c r="Z91" s="81">
        <f>+'MIT Da'!Z91+'SAR Da'!Z91+'URQ Da'!Z91+'ROC Da'!Z91+'SM Da'!Z91+'BN Da'!Z91+'BS Da'!Z91+'TDC Da'!Z91</f>
        <v>160</v>
      </c>
      <c r="AA91" s="81">
        <f>+'MIT Da'!AA91+'SAR Da'!AA91+'URQ Da'!AA91+'ROC Da'!AA91+'SM Da'!AA91+'BN Da'!AA91+'BS Da'!AA91+'TDC Da'!AA91</f>
        <v>102</v>
      </c>
      <c r="AB91" s="81">
        <f>+'MIT Da'!AB91+'SAR Da'!AB91+'URQ Da'!AB91+'ROC Da'!AB91+'SM Da'!AB91+'BN Da'!AB91+'BS Da'!AB91+'TDC Da'!AB91</f>
        <v>695</v>
      </c>
      <c r="AC91" s="81">
        <f>+'MIT Da'!AC91+'SAR Da'!AC91+'URQ Da'!AC91+'ROC Da'!AC91+'SM Da'!AC91+'BN Da'!AC91+'BS Da'!AC91+'TDC Da'!AC91</f>
        <v>957</v>
      </c>
      <c r="AD91" s="81">
        <f>+'MIT Da'!AD91+'SAR Da'!AD91+'URQ Da'!AD91+'ROC Da'!AD91+'SM Da'!AD91+'BN Da'!AD91+'BS Da'!AD91+'TDC Da'!AD91</f>
        <v>54</v>
      </c>
      <c r="AE91" s="81">
        <f>+'MIT Da'!AE91+'SAR Da'!AE91+'URQ Da'!AE91+'ROC Da'!AE91+'SM Da'!AE91+'BN Da'!AE91+'BS Da'!AE91+'TDC Da'!AE91</f>
        <v>96</v>
      </c>
      <c r="AF91" s="81">
        <f>+'MIT Da'!AF91+'SAR Da'!AF91+'URQ Da'!AF91+'ROC Da'!AF91+'SM Da'!AF91+'BN Da'!AF91+'BS Da'!AF91+'TDC Da'!AF91</f>
        <v>443</v>
      </c>
      <c r="AG91" s="81">
        <f>+'MIT Da'!AG91+'SAR Da'!AG91+'URQ Da'!AG91+'ROC Da'!AG91+'SM Da'!AG91+'BN Da'!AG91+'BS Da'!AG91+'TDC Da'!AG91</f>
        <v>593</v>
      </c>
      <c r="AH91" s="12">
        <f>+'MIT Da'!AH91+'SAR Da'!AH91+'URQ Da'!AH91+'ROC Da'!AH91+'SM Da'!AH91+'BN Da'!AH91+'BS Da'!AH91+'TDC Da'!AH91</f>
        <v>274.60699999999997</v>
      </c>
      <c r="AI91" s="12">
        <f>+'MIT Da'!AI91+'SAR Da'!AI91+'URQ Da'!AI91+'ROC Da'!AI91+'SM Da'!AI91+'BN Da'!AI91+'BS Da'!AI91+'TDC Da'!AI91</f>
        <v>7.32</v>
      </c>
      <c r="AJ91" s="12">
        <f>+'MIT Da'!AJ91+'SAR Da'!AJ91+'URQ Da'!AJ91+'ROC Da'!AJ91+'SM Da'!AJ91+'BN Da'!AJ91+'BS Da'!AJ91+'TDC Da'!AJ91</f>
        <v>498.71500000000003</v>
      </c>
      <c r="AK91" s="12">
        <f>+'MIT Da'!AK91+'SAR Da'!AK91+'URQ Da'!AK91+'ROC Da'!AK91+'SM Da'!AK91+'BN Da'!AK91+'BS Da'!AK91+'TDC Da'!AK91</f>
        <v>780.64199999999994</v>
      </c>
      <c r="AL91" s="81">
        <f>+'MIT Da'!AL91+'SAR Da'!AL91+'URQ Da'!AL91+'ROC Da'!AL91+'SM Da'!AL91+'BN Da'!AL91+'BS Da'!AL91+'TDC Da'!AL91</f>
        <v>9</v>
      </c>
      <c r="AM91" s="81">
        <f>+'MIT Da'!AM91+'SAR Da'!AM91+'URQ Da'!AM91+'ROC Da'!AM91+'SM Da'!AM91+'BN Da'!AM91+'BS Da'!AM91+'TDC Da'!AM91</f>
        <v>57</v>
      </c>
      <c r="AN91" s="81">
        <f>+'MIT Da'!AN91+'SAR Da'!AN91+'URQ Da'!AN91+'ROC Da'!AN91+'SM Da'!AN91+'BN Da'!AN91+'BS Da'!AN91+'TDC Da'!AN91</f>
        <v>82</v>
      </c>
      <c r="AO91" s="81">
        <f>+'MIT Da'!AO91+'SAR Da'!AO91+'URQ Da'!AO91+'ROC Da'!AO91+'SM Da'!AO91+'BN Da'!AO91+'BS Da'!AO91+'TDC Da'!AO91</f>
        <v>148</v>
      </c>
      <c r="AP91" s="81">
        <f>+'MIT Da'!AP91+'SAR Da'!AP91+'URQ Da'!AP91+'ROC Da'!AP91+'SM Da'!AP91+'BN Da'!AP91+'BS Da'!AP91+'TDC Da'!AP91</f>
        <v>596</v>
      </c>
      <c r="AQ91" s="81">
        <f>+'MIT Da'!AQ91+'SAR Da'!AQ91+'URQ Da'!AQ91+'ROC Da'!AQ91+'SM Da'!AQ91+'BN Da'!AQ91+'BS Da'!AQ91+'TDC Da'!AQ91</f>
        <v>341</v>
      </c>
      <c r="AR91" s="81">
        <f>+'MIT Da'!AR91+'SAR Da'!AR91+'URQ Da'!AR91+'ROC Da'!AR91+'SM Da'!AR91+'BN Da'!AR91+'BS Da'!AR91+'TDC Da'!AR91</f>
        <v>39</v>
      </c>
      <c r="AS91" s="81">
        <f>+SUM(RED_InfraMR[[#This Row],[B.02.1 - Parque de Coches Eléctricos Motrices]:[B.02.3 - Parque de Coches Eléctricos Motrices Tipo R]])</f>
        <v>976</v>
      </c>
      <c r="AT91" s="81">
        <f>+'MIT Da'!AT91+'SAR Da'!AT91+'URQ Da'!AT91+'ROC Da'!AT91+'SM Da'!AT91+'BN Da'!AT91+'BS Da'!AT91+'TDC Da'!AT91</f>
        <v>0</v>
      </c>
      <c r="AU91" s="81">
        <f>+'MIT Da'!AU91+'SAR Da'!AU91+'URQ Da'!AU91+'ROC Da'!AU91+'SM Da'!AU91+'BN Da'!AU91+'BS Da'!AU91+'TDC Da'!AU91</f>
        <v>6</v>
      </c>
      <c r="AV91" s="81">
        <f>+'MIT Da'!AV91+'SAR Da'!AV91+'URQ Da'!AV91+'ROC Da'!AV91+'SM Da'!AV91+'BN Da'!AV91+'BS Da'!AV91+'TDC Da'!AV91</f>
        <v>10</v>
      </c>
      <c r="AW91" s="81">
        <f>+SUM(RED_InfraMR[[#This Row],[B.03.1 - Parque de Coches Motores Motrices Remolcados]:[B.03.3 - Parque de Coches Motores Motrices Cabina]])</f>
        <v>16</v>
      </c>
      <c r="AX91" s="81">
        <f>+'MIT Da'!AX91+'SAR Da'!AX91+'URQ Da'!AX91+'ROC Da'!AX91+'SM Da'!AX91+'BN Da'!AX91+'BS Da'!AX91+'TDC Da'!AX91</f>
        <v>433</v>
      </c>
      <c r="AY91" s="81">
        <f>+'MIT Da'!AY91+'SAR Da'!AY91+'URQ Da'!AY91+'ROC Da'!AY91+'SM Da'!AY91+'BN Da'!AY91+'BS Da'!AY91+'TDC Da'!AY91</f>
        <v>170</v>
      </c>
      <c r="AZ91" s="81">
        <f>+'MIT Da'!AZ91+'SAR Da'!AZ91+'URQ Da'!AZ91+'ROC Da'!AZ91+'SM Da'!AZ91+'BN Da'!AZ91+'BS Da'!AZ91+'TDC Da'!AZ91</f>
        <v>15</v>
      </c>
      <c r="BA91" s="81">
        <f>+'MIT Da'!BA91+'SAR Da'!BA91+'URQ Da'!BA91+'ROC Da'!BA91+'SM Da'!BA91+'BN Da'!BA91+'BS Da'!BA91+'TDC Da'!BA91</f>
        <v>150</v>
      </c>
      <c r="BB91" s="81">
        <f>+'MIT Da'!BB91+'SAR Da'!BB91+'URQ Da'!BB91+'ROC Da'!BB91+'SM Da'!BB91+'BN Da'!BB91+'BS Da'!BB91+'TDC Da'!BB91</f>
        <v>0</v>
      </c>
      <c r="BC91" s="81">
        <f>+SUM(RED_InfraMR[[#This Row],[B.04.1 - Parque de Coches Remolcados Clase Unica]:[B.04.5 - Parque de Coches Remolcados para Servicios Especiales (Cartoneros)]])</f>
        <v>768</v>
      </c>
      <c r="BD91" s="81">
        <f>+'MIT Da'!BD91+'SAR Da'!BD91+'URQ Da'!BD91+'ROC Da'!BD91+'SM Da'!BD91+'BN Da'!BD91+'BS Da'!BD91+'TDC Da'!BD91</f>
        <v>13</v>
      </c>
      <c r="BE91" s="81">
        <f>+'MIT Da'!BE91+'SAR Da'!BE91+'URQ Da'!BE91+'ROC Da'!BE91+'SM Da'!BE91+'BN Da'!BE91+'BS Da'!BE91+'TDC Da'!BE91</f>
        <v>92</v>
      </c>
      <c r="BF91" s="16"/>
    </row>
    <row r="92" spans="1:58">
      <c r="A92" s="1">
        <v>2000</v>
      </c>
      <c r="B92" s="1" t="s">
        <v>121</v>
      </c>
      <c r="C92" s="12">
        <f>+'MIT Da'!C92+'SAR Da'!C92+'URQ Da'!C92+'ROC Da'!C92+'SM Da'!C92+'BN Da'!C92+'BS Da'!C92+'TDC Da'!C92</f>
        <v>147.21299999999999</v>
      </c>
      <c r="D92" s="12">
        <f>+'MIT Da'!D92+'SAR Da'!D92+'URQ Da'!D92+'ROC Da'!D92+'SM Da'!D92+'BN Da'!D92+'BS Da'!D92+'TDC Da'!D92</f>
        <v>444.30600000000004</v>
      </c>
      <c r="E92" s="12">
        <f>+'MIT Da'!E92+'SAR Da'!E92+'URQ Da'!E92+'ROC Da'!E92+'SM Da'!E92+'BN Da'!E92+'BS Da'!E92+'TDC Da'!E92</f>
        <v>0</v>
      </c>
      <c r="F92" s="12">
        <f>+'MIT Da'!F92+'SAR Da'!F92+'URQ Da'!F92+'ROC Da'!F92+'SM Da'!F92+'BN Da'!F92+'BS Da'!F92+'TDC Da'!F92</f>
        <v>176.17364000000001</v>
      </c>
      <c r="G92" s="12">
        <f>+'MIT Da'!G92+'SAR Da'!G92+'URQ Da'!G92+'ROC Da'!G92+'SM Da'!G92+'BN Da'!G92+'BS Da'!G92+'TDC Da'!G92</f>
        <v>767.69263999999998</v>
      </c>
      <c r="H92" s="12">
        <f>+'MIT Da'!H92+'SAR Da'!H92+'URQ Da'!H92+'ROC Da'!H92+'SM Da'!H92+'BN Da'!H92+'BS Da'!H92+'TDC Da'!H92</f>
        <v>767.69263999999998</v>
      </c>
      <c r="I92" s="12">
        <f>+'MIT Da'!I92+'SAR Da'!I92+'URQ Da'!I92+'ROC Da'!I92+'SM Da'!I92+'BN Da'!I92+'BS Da'!I92+'TDC Da'!I92</f>
        <v>972.2581100000001</v>
      </c>
      <c r="J92" s="12">
        <f>+'MIT Da'!J92+'SAR Da'!J92+'URQ Da'!J92+'ROC Da'!J92+'SM Da'!J92+'BN Da'!J92+'BS Da'!J92+'TDC Da'!J92</f>
        <v>1060.415</v>
      </c>
      <c r="K92" s="12">
        <f>+'MIT Da'!K92+'SAR Da'!K92+'URQ Da'!K92+'ROC Da'!K92+'SM Da'!K92+'BN Da'!K92+'BS Da'!K92+'TDC Da'!K92</f>
        <v>54.516999999999996</v>
      </c>
      <c r="L92" s="12">
        <f>+'MIT Da'!L92+'SAR Da'!L92+'URQ Da'!L92+'ROC Da'!L92+'SM Da'!L92+'BN Da'!L92+'BS Da'!L92+'TDC Da'!L92</f>
        <v>379.49300000000005</v>
      </c>
      <c r="M92" s="12">
        <f>+'MIT Da'!M92+'SAR Da'!M92+'URQ Da'!M92+'ROC Da'!M92+'SM Da'!M92+'BN Da'!M92+'BS Da'!M92+'TDC Da'!M92</f>
        <v>21.314999999999998</v>
      </c>
      <c r="N92" s="12">
        <f>+'MIT Da'!N92+'SAR Da'!N92+'URQ Da'!N92+'ROC Da'!N92+'SM Da'!N92+'BN Da'!N92+'BS Da'!N92+'TDC Da'!N92</f>
        <v>1439.9079999999999</v>
      </c>
      <c r="O92" s="12">
        <f>+'MIT Da'!O92+'SAR Da'!O92+'URQ Da'!O92+'ROC Da'!O92+'SM Da'!O92+'BN Da'!O92+'BS Da'!O92+'TDC Da'!O92</f>
        <v>1439.9079999999999</v>
      </c>
      <c r="P92" s="81">
        <f>+'MIT Da'!P92+'SAR Da'!P92+'URQ Da'!P92+'ROC Da'!P92+'SM Da'!P92+'BN Da'!P92+'BS Da'!P92+'TDC Da'!P92</f>
        <v>203</v>
      </c>
      <c r="Q92" s="81">
        <f>+'MIT Da'!Q92+'SAR Da'!Q92+'URQ Da'!Q92+'ROC Da'!Q92+'SM Da'!Q92+'BN Da'!Q92+'BS Da'!Q92+'TDC Da'!Q92</f>
        <v>58</v>
      </c>
      <c r="R92" s="81">
        <f>+'MIT Da'!R92+'SAR Da'!R92+'URQ Da'!R92+'ROC Da'!R92+'SM Da'!R92+'BN Da'!R92+'BS Da'!R92+'TDC Da'!R92</f>
        <v>10</v>
      </c>
      <c r="S92" s="81">
        <f>+'MIT Da'!S92+'SAR Da'!S92+'URQ Da'!S92+'ROC Da'!S92+'SM Da'!S92+'BN Da'!S92+'BS Da'!S92+'TDC Da'!S92</f>
        <v>271</v>
      </c>
      <c r="T92" s="81">
        <f>+'MIT Da'!T92+'SAR Da'!T92+'URQ Da'!T92+'ROC Da'!T92+'SM Da'!T92+'BN Da'!T92+'BS Da'!T92+'TDC Da'!T92</f>
        <v>136</v>
      </c>
      <c r="U92" s="81">
        <f>+'MIT Da'!U92+'SAR Da'!U92+'URQ Da'!U92+'ROC Da'!U92+'SM Da'!U92+'BN Da'!U92+'BS Da'!U92+'TDC Da'!U92</f>
        <v>432</v>
      </c>
      <c r="V92" s="81">
        <f>+'MIT Da'!V92+'SAR Da'!V92+'URQ Da'!V92+'ROC Da'!V92+'SM Da'!V92+'BN Da'!V92+'BS Da'!V92+'TDC Da'!V92</f>
        <v>12</v>
      </c>
      <c r="W92" s="81">
        <f>+'MIT Da'!W92+'SAR Da'!W92+'URQ Da'!W92+'ROC Da'!W92+'SM Da'!W92+'BN Da'!W92+'BS Da'!W92+'TDC Da'!W92</f>
        <v>111</v>
      </c>
      <c r="X92" s="81">
        <f>+'MIT Da'!X92+'SAR Da'!X92+'URQ Da'!X92+'ROC Da'!X92+'SM Da'!X92+'BN Da'!X92+'BS Da'!X92+'TDC Da'!X92</f>
        <v>4</v>
      </c>
      <c r="Y92" s="81">
        <f>+'MIT Da'!Y92+'SAR Da'!Y92+'URQ Da'!Y92+'ROC Da'!Y92+'SM Da'!Y92+'BN Da'!Y92+'BS Da'!Y92+'TDC Da'!Y92</f>
        <v>695</v>
      </c>
      <c r="Z92" s="81">
        <f>+'MIT Da'!Z92+'SAR Da'!Z92+'URQ Da'!Z92+'ROC Da'!Z92+'SM Da'!Z92+'BN Da'!Z92+'BS Da'!Z92+'TDC Da'!Z92</f>
        <v>160</v>
      </c>
      <c r="AA92" s="81">
        <f>+'MIT Da'!AA92+'SAR Da'!AA92+'URQ Da'!AA92+'ROC Da'!AA92+'SM Da'!AA92+'BN Da'!AA92+'BS Da'!AA92+'TDC Da'!AA92</f>
        <v>102</v>
      </c>
      <c r="AB92" s="81">
        <f>+'MIT Da'!AB92+'SAR Da'!AB92+'URQ Da'!AB92+'ROC Da'!AB92+'SM Da'!AB92+'BN Da'!AB92+'BS Da'!AB92+'TDC Da'!AB92</f>
        <v>695</v>
      </c>
      <c r="AC92" s="81">
        <f>+'MIT Da'!AC92+'SAR Da'!AC92+'URQ Da'!AC92+'ROC Da'!AC92+'SM Da'!AC92+'BN Da'!AC92+'BS Da'!AC92+'TDC Da'!AC92</f>
        <v>957</v>
      </c>
      <c r="AD92" s="81">
        <f>+'MIT Da'!AD92+'SAR Da'!AD92+'URQ Da'!AD92+'ROC Da'!AD92+'SM Da'!AD92+'BN Da'!AD92+'BS Da'!AD92+'TDC Da'!AD92</f>
        <v>54</v>
      </c>
      <c r="AE92" s="81">
        <f>+'MIT Da'!AE92+'SAR Da'!AE92+'URQ Da'!AE92+'ROC Da'!AE92+'SM Da'!AE92+'BN Da'!AE92+'BS Da'!AE92+'TDC Da'!AE92</f>
        <v>96</v>
      </c>
      <c r="AF92" s="81">
        <f>+'MIT Da'!AF92+'SAR Da'!AF92+'URQ Da'!AF92+'ROC Da'!AF92+'SM Da'!AF92+'BN Da'!AF92+'BS Da'!AF92+'TDC Da'!AF92</f>
        <v>443</v>
      </c>
      <c r="AG92" s="81">
        <f>+'MIT Da'!AG92+'SAR Da'!AG92+'URQ Da'!AG92+'ROC Da'!AG92+'SM Da'!AG92+'BN Da'!AG92+'BS Da'!AG92+'TDC Da'!AG92</f>
        <v>593</v>
      </c>
      <c r="AH92" s="12">
        <f>+'MIT Da'!AH92+'SAR Da'!AH92+'URQ Da'!AH92+'ROC Da'!AH92+'SM Da'!AH92+'BN Da'!AH92+'BS Da'!AH92+'TDC Da'!AH92</f>
        <v>274.60699999999997</v>
      </c>
      <c r="AI92" s="12">
        <f>+'MIT Da'!AI92+'SAR Da'!AI92+'URQ Da'!AI92+'ROC Da'!AI92+'SM Da'!AI92+'BN Da'!AI92+'BS Da'!AI92+'TDC Da'!AI92</f>
        <v>7.32</v>
      </c>
      <c r="AJ92" s="12">
        <f>+'MIT Da'!AJ92+'SAR Da'!AJ92+'URQ Da'!AJ92+'ROC Da'!AJ92+'SM Da'!AJ92+'BN Da'!AJ92+'BS Da'!AJ92+'TDC Da'!AJ92</f>
        <v>498.71500000000003</v>
      </c>
      <c r="AK92" s="12">
        <f>+'MIT Da'!AK92+'SAR Da'!AK92+'URQ Da'!AK92+'ROC Da'!AK92+'SM Da'!AK92+'BN Da'!AK92+'BS Da'!AK92+'TDC Da'!AK92</f>
        <v>780.64199999999994</v>
      </c>
      <c r="AL92" s="81">
        <f>+'MIT Da'!AL92+'SAR Da'!AL92+'URQ Da'!AL92+'ROC Da'!AL92+'SM Da'!AL92+'BN Da'!AL92+'BS Da'!AL92+'TDC Da'!AL92</f>
        <v>9</v>
      </c>
      <c r="AM92" s="81">
        <f>+'MIT Da'!AM92+'SAR Da'!AM92+'URQ Da'!AM92+'ROC Da'!AM92+'SM Da'!AM92+'BN Da'!AM92+'BS Da'!AM92+'TDC Da'!AM92</f>
        <v>57</v>
      </c>
      <c r="AN92" s="81">
        <f>+'MIT Da'!AN92+'SAR Da'!AN92+'URQ Da'!AN92+'ROC Da'!AN92+'SM Da'!AN92+'BN Da'!AN92+'BS Da'!AN92+'TDC Da'!AN92</f>
        <v>82</v>
      </c>
      <c r="AO92" s="81">
        <f>+'MIT Da'!AO92+'SAR Da'!AO92+'URQ Da'!AO92+'ROC Da'!AO92+'SM Da'!AO92+'BN Da'!AO92+'BS Da'!AO92+'TDC Da'!AO92</f>
        <v>148</v>
      </c>
      <c r="AP92" s="81">
        <f>+'MIT Da'!AP92+'SAR Da'!AP92+'URQ Da'!AP92+'ROC Da'!AP92+'SM Da'!AP92+'BN Da'!AP92+'BS Da'!AP92+'TDC Da'!AP92</f>
        <v>596</v>
      </c>
      <c r="AQ92" s="81">
        <f>+'MIT Da'!AQ92+'SAR Da'!AQ92+'URQ Da'!AQ92+'ROC Da'!AQ92+'SM Da'!AQ92+'BN Da'!AQ92+'BS Da'!AQ92+'TDC Da'!AQ92</f>
        <v>341</v>
      </c>
      <c r="AR92" s="81">
        <f>+'MIT Da'!AR92+'SAR Da'!AR92+'URQ Da'!AR92+'ROC Da'!AR92+'SM Da'!AR92+'BN Da'!AR92+'BS Da'!AR92+'TDC Da'!AR92</f>
        <v>39</v>
      </c>
      <c r="AS92" s="81">
        <f>+SUM(RED_InfraMR[[#This Row],[B.02.1 - Parque de Coches Eléctricos Motrices]:[B.02.3 - Parque de Coches Eléctricos Motrices Tipo R]])</f>
        <v>976</v>
      </c>
      <c r="AT92" s="81">
        <f>+'MIT Da'!AT92+'SAR Da'!AT92+'URQ Da'!AT92+'ROC Da'!AT92+'SM Da'!AT92+'BN Da'!AT92+'BS Da'!AT92+'TDC Da'!AT92</f>
        <v>0</v>
      </c>
      <c r="AU92" s="81">
        <f>+'MIT Da'!AU92+'SAR Da'!AU92+'URQ Da'!AU92+'ROC Da'!AU92+'SM Da'!AU92+'BN Da'!AU92+'BS Da'!AU92+'TDC Da'!AU92</f>
        <v>6</v>
      </c>
      <c r="AV92" s="81">
        <f>+'MIT Da'!AV92+'SAR Da'!AV92+'URQ Da'!AV92+'ROC Da'!AV92+'SM Da'!AV92+'BN Da'!AV92+'BS Da'!AV92+'TDC Da'!AV92</f>
        <v>10</v>
      </c>
      <c r="AW92" s="81">
        <f>+SUM(RED_InfraMR[[#This Row],[B.03.1 - Parque de Coches Motores Motrices Remolcados]:[B.03.3 - Parque de Coches Motores Motrices Cabina]])</f>
        <v>16</v>
      </c>
      <c r="AX92" s="81">
        <f>+'MIT Da'!AX92+'SAR Da'!AX92+'URQ Da'!AX92+'ROC Da'!AX92+'SM Da'!AX92+'BN Da'!AX92+'BS Da'!AX92+'TDC Da'!AX92</f>
        <v>433</v>
      </c>
      <c r="AY92" s="81">
        <f>+'MIT Da'!AY92+'SAR Da'!AY92+'URQ Da'!AY92+'ROC Da'!AY92+'SM Da'!AY92+'BN Da'!AY92+'BS Da'!AY92+'TDC Da'!AY92</f>
        <v>170</v>
      </c>
      <c r="AZ92" s="81">
        <f>+'MIT Da'!AZ92+'SAR Da'!AZ92+'URQ Da'!AZ92+'ROC Da'!AZ92+'SM Da'!AZ92+'BN Da'!AZ92+'BS Da'!AZ92+'TDC Da'!AZ92</f>
        <v>15</v>
      </c>
      <c r="BA92" s="81">
        <f>+'MIT Da'!BA92+'SAR Da'!BA92+'URQ Da'!BA92+'ROC Da'!BA92+'SM Da'!BA92+'BN Da'!BA92+'BS Da'!BA92+'TDC Da'!BA92</f>
        <v>150</v>
      </c>
      <c r="BB92" s="81">
        <f>+'MIT Da'!BB92+'SAR Da'!BB92+'URQ Da'!BB92+'ROC Da'!BB92+'SM Da'!BB92+'BN Da'!BB92+'BS Da'!BB92+'TDC Da'!BB92</f>
        <v>0</v>
      </c>
      <c r="BC92" s="81">
        <f>+SUM(RED_InfraMR[[#This Row],[B.04.1 - Parque de Coches Remolcados Clase Unica]:[B.04.5 - Parque de Coches Remolcados para Servicios Especiales (Cartoneros)]])</f>
        <v>768</v>
      </c>
      <c r="BD92" s="81">
        <f>+'MIT Da'!BD92+'SAR Da'!BD92+'URQ Da'!BD92+'ROC Da'!BD92+'SM Da'!BD92+'BN Da'!BD92+'BS Da'!BD92+'TDC Da'!BD92</f>
        <v>13</v>
      </c>
      <c r="BE92" s="81">
        <f>+'MIT Da'!BE92+'SAR Da'!BE92+'URQ Da'!BE92+'ROC Da'!BE92+'SM Da'!BE92+'BN Da'!BE92+'BS Da'!BE92+'TDC Da'!BE92</f>
        <v>92</v>
      </c>
      <c r="BF92" s="16"/>
    </row>
    <row r="93" spans="1:58">
      <c r="A93" s="1">
        <v>2000</v>
      </c>
      <c r="B93" s="1" t="s">
        <v>122</v>
      </c>
      <c r="C93" s="12">
        <f>+'MIT Da'!C93+'SAR Da'!C93+'URQ Da'!C93+'ROC Da'!C93+'SM Da'!C93+'BN Da'!C93+'BS Da'!C93+'TDC Da'!C93</f>
        <v>147.21299999999999</v>
      </c>
      <c r="D93" s="12">
        <f>+'MIT Da'!D93+'SAR Da'!D93+'URQ Da'!D93+'ROC Da'!D93+'SM Da'!D93+'BN Da'!D93+'BS Da'!D93+'TDC Da'!D93</f>
        <v>444.30600000000004</v>
      </c>
      <c r="E93" s="12">
        <f>+'MIT Da'!E93+'SAR Da'!E93+'URQ Da'!E93+'ROC Da'!E93+'SM Da'!E93+'BN Da'!E93+'BS Da'!E93+'TDC Da'!E93</f>
        <v>0</v>
      </c>
      <c r="F93" s="12">
        <f>+'MIT Da'!F93+'SAR Da'!F93+'URQ Da'!F93+'ROC Da'!F93+'SM Da'!F93+'BN Da'!F93+'BS Da'!F93+'TDC Da'!F93</f>
        <v>176.17364000000001</v>
      </c>
      <c r="G93" s="12">
        <f>+'MIT Da'!G93+'SAR Da'!G93+'URQ Da'!G93+'ROC Da'!G93+'SM Da'!G93+'BN Da'!G93+'BS Da'!G93+'TDC Da'!G93</f>
        <v>767.69263999999998</v>
      </c>
      <c r="H93" s="12">
        <f>+'MIT Da'!H93+'SAR Da'!H93+'URQ Da'!H93+'ROC Da'!H93+'SM Da'!H93+'BN Da'!H93+'BS Da'!H93+'TDC Da'!H93</f>
        <v>767.69263999999998</v>
      </c>
      <c r="I93" s="12">
        <f>+'MIT Da'!I93+'SAR Da'!I93+'URQ Da'!I93+'ROC Da'!I93+'SM Da'!I93+'BN Da'!I93+'BS Da'!I93+'TDC Da'!I93</f>
        <v>972.2581100000001</v>
      </c>
      <c r="J93" s="12">
        <f>+'MIT Da'!J93+'SAR Da'!J93+'URQ Da'!J93+'ROC Da'!J93+'SM Da'!J93+'BN Da'!J93+'BS Da'!J93+'TDC Da'!J93</f>
        <v>1060.415</v>
      </c>
      <c r="K93" s="12">
        <f>+'MIT Da'!K93+'SAR Da'!K93+'URQ Da'!K93+'ROC Da'!K93+'SM Da'!K93+'BN Da'!K93+'BS Da'!K93+'TDC Da'!K93</f>
        <v>54.516999999999996</v>
      </c>
      <c r="L93" s="12">
        <f>+'MIT Da'!L93+'SAR Da'!L93+'URQ Da'!L93+'ROC Da'!L93+'SM Da'!L93+'BN Da'!L93+'BS Da'!L93+'TDC Da'!L93</f>
        <v>379.49300000000005</v>
      </c>
      <c r="M93" s="12">
        <f>+'MIT Da'!M93+'SAR Da'!M93+'URQ Da'!M93+'ROC Da'!M93+'SM Da'!M93+'BN Da'!M93+'BS Da'!M93+'TDC Da'!M93</f>
        <v>21.314999999999998</v>
      </c>
      <c r="N93" s="12">
        <f>+'MIT Da'!N93+'SAR Da'!N93+'URQ Da'!N93+'ROC Da'!N93+'SM Da'!N93+'BN Da'!N93+'BS Da'!N93+'TDC Da'!N93</f>
        <v>1439.9079999999999</v>
      </c>
      <c r="O93" s="12">
        <f>+'MIT Da'!O93+'SAR Da'!O93+'URQ Da'!O93+'ROC Da'!O93+'SM Da'!O93+'BN Da'!O93+'BS Da'!O93+'TDC Da'!O93</f>
        <v>1439.9079999999999</v>
      </c>
      <c r="P93" s="81">
        <f>+'MIT Da'!P93+'SAR Da'!P93+'URQ Da'!P93+'ROC Da'!P93+'SM Da'!P93+'BN Da'!P93+'BS Da'!P93+'TDC Da'!P93</f>
        <v>203</v>
      </c>
      <c r="Q93" s="81">
        <f>+'MIT Da'!Q93+'SAR Da'!Q93+'URQ Da'!Q93+'ROC Da'!Q93+'SM Da'!Q93+'BN Da'!Q93+'BS Da'!Q93+'TDC Da'!Q93</f>
        <v>58</v>
      </c>
      <c r="R93" s="81">
        <f>+'MIT Da'!R93+'SAR Da'!R93+'URQ Da'!R93+'ROC Da'!R93+'SM Da'!R93+'BN Da'!R93+'BS Da'!R93+'TDC Da'!R93</f>
        <v>10</v>
      </c>
      <c r="S93" s="81">
        <f>+'MIT Da'!S93+'SAR Da'!S93+'URQ Da'!S93+'ROC Da'!S93+'SM Da'!S93+'BN Da'!S93+'BS Da'!S93+'TDC Da'!S93</f>
        <v>271</v>
      </c>
      <c r="T93" s="81">
        <f>+'MIT Da'!T93+'SAR Da'!T93+'URQ Da'!T93+'ROC Da'!T93+'SM Da'!T93+'BN Da'!T93+'BS Da'!T93+'TDC Da'!T93</f>
        <v>136</v>
      </c>
      <c r="U93" s="81">
        <f>+'MIT Da'!U93+'SAR Da'!U93+'URQ Da'!U93+'ROC Da'!U93+'SM Da'!U93+'BN Da'!U93+'BS Da'!U93+'TDC Da'!U93</f>
        <v>432</v>
      </c>
      <c r="V93" s="81">
        <f>+'MIT Da'!V93+'SAR Da'!V93+'URQ Da'!V93+'ROC Da'!V93+'SM Da'!V93+'BN Da'!V93+'BS Da'!V93+'TDC Da'!V93</f>
        <v>12</v>
      </c>
      <c r="W93" s="81">
        <f>+'MIT Da'!W93+'SAR Da'!W93+'URQ Da'!W93+'ROC Da'!W93+'SM Da'!W93+'BN Da'!W93+'BS Da'!W93+'TDC Da'!W93</f>
        <v>111</v>
      </c>
      <c r="X93" s="81">
        <f>+'MIT Da'!X93+'SAR Da'!X93+'URQ Da'!X93+'ROC Da'!X93+'SM Da'!X93+'BN Da'!X93+'BS Da'!X93+'TDC Da'!X93</f>
        <v>4</v>
      </c>
      <c r="Y93" s="81">
        <f>+'MIT Da'!Y93+'SAR Da'!Y93+'URQ Da'!Y93+'ROC Da'!Y93+'SM Da'!Y93+'BN Da'!Y93+'BS Da'!Y93+'TDC Da'!Y93</f>
        <v>695</v>
      </c>
      <c r="Z93" s="81">
        <f>+'MIT Da'!Z93+'SAR Da'!Z93+'URQ Da'!Z93+'ROC Da'!Z93+'SM Da'!Z93+'BN Da'!Z93+'BS Da'!Z93+'TDC Da'!Z93</f>
        <v>160</v>
      </c>
      <c r="AA93" s="81">
        <f>+'MIT Da'!AA93+'SAR Da'!AA93+'URQ Da'!AA93+'ROC Da'!AA93+'SM Da'!AA93+'BN Da'!AA93+'BS Da'!AA93+'TDC Da'!AA93</f>
        <v>102</v>
      </c>
      <c r="AB93" s="81">
        <f>+'MIT Da'!AB93+'SAR Da'!AB93+'URQ Da'!AB93+'ROC Da'!AB93+'SM Da'!AB93+'BN Da'!AB93+'BS Da'!AB93+'TDC Da'!AB93</f>
        <v>695</v>
      </c>
      <c r="AC93" s="81">
        <f>+'MIT Da'!AC93+'SAR Da'!AC93+'URQ Da'!AC93+'ROC Da'!AC93+'SM Da'!AC93+'BN Da'!AC93+'BS Da'!AC93+'TDC Da'!AC93</f>
        <v>957</v>
      </c>
      <c r="AD93" s="81">
        <f>+'MIT Da'!AD93+'SAR Da'!AD93+'URQ Da'!AD93+'ROC Da'!AD93+'SM Da'!AD93+'BN Da'!AD93+'BS Da'!AD93+'TDC Da'!AD93</f>
        <v>54</v>
      </c>
      <c r="AE93" s="81">
        <f>+'MIT Da'!AE93+'SAR Da'!AE93+'URQ Da'!AE93+'ROC Da'!AE93+'SM Da'!AE93+'BN Da'!AE93+'BS Da'!AE93+'TDC Da'!AE93</f>
        <v>96</v>
      </c>
      <c r="AF93" s="81">
        <f>+'MIT Da'!AF93+'SAR Da'!AF93+'URQ Da'!AF93+'ROC Da'!AF93+'SM Da'!AF93+'BN Da'!AF93+'BS Da'!AF93+'TDC Da'!AF93</f>
        <v>443</v>
      </c>
      <c r="AG93" s="81">
        <f>+'MIT Da'!AG93+'SAR Da'!AG93+'URQ Da'!AG93+'ROC Da'!AG93+'SM Da'!AG93+'BN Da'!AG93+'BS Da'!AG93+'TDC Da'!AG93</f>
        <v>593</v>
      </c>
      <c r="AH93" s="12">
        <f>+'MIT Da'!AH93+'SAR Da'!AH93+'URQ Da'!AH93+'ROC Da'!AH93+'SM Da'!AH93+'BN Da'!AH93+'BS Da'!AH93+'TDC Da'!AH93</f>
        <v>274.60699999999997</v>
      </c>
      <c r="AI93" s="12">
        <f>+'MIT Da'!AI93+'SAR Da'!AI93+'URQ Da'!AI93+'ROC Da'!AI93+'SM Da'!AI93+'BN Da'!AI93+'BS Da'!AI93+'TDC Da'!AI93</f>
        <v>7.32</v>
      </c>
      <c r="AJ93" s="12">
        <f>+'MIT Da'!AJ93+'SAR Da'!AJ93+'URQ Da'!AJ93+'ROC Da'!AJ93+'SM Da'!AJ93+'BN Da'!AJ93+'BS Da'!AJ93+'TDC Da'!AJ93</f>
        <v>498.71500000000003</v>
      </c>
      <c r="AK93" s="12">
        <f>+'MIT Da'!AK93+'SAR Da'!AK93+'URQ Da'!AK93+'ROC Da'!AK93+'SM Da'!AK93+'BN Da'!AK93+'BS Da'!AK93+'TDC Da'!AK93</f>
        <v>780.64199999999994</v>
      </c>
      <c r="AL93" s="81">
        <f>+'MIT Da'!AL93+'SAR Da'!AL93+'URQ Da'!AL93+'ROC Da'!AL93+'SM Da'!AL93+'BN Da'!AL93+'BS Da'!AL93+'TDC Da'!AL93</f>
        <v>9</v>
      </c>
      <c r="AM93" s="81">
        <f>+'MIT Da'!AM93+'SAR Da'!AM93+'URQ Da'!AM93+'ROC Da'!AM93+'SM Da'!AM93+'BN Da'!AM93+'BS Da'!AM93+'TDC Da'!AM93</f>
        <v>57</v>
      </c>
      <c r="AN93" s="81">
        <f>+'MIT Da'!AN93+'SAR Da'!AN93+'URQ Da'!AN93+'ROC Da'!AN93+'SM Da'!AN93+'BN Da'!AN93+'BS Da'!AN93+'TDC Da'!AN93</f>
        <v>82</v>
      </c>
      <c r="AO93" s="81">
        <f>+'MIT Da'!AO93+'SAR Da'!AO93+'URQ Da'!AO93+'ROC Da'!AO93+'SM Da'!AO93+'BN Da'!AO93+'BS Da'!AO93+'TDC Da'!AO93</f>
        <v>148</v>
      </c>
      <c r="AP93" s="81">
        <f>+'MIT Da'!AP93+'SAR Da'!AP93+'URQ Da'!AP93+'ROC Da'!AP93+'SM Da'!AP93+'BN Da'!AP93+'BS Da'!AP93+'TDC Da'!AP93</f>
        <v>596</v>
      </c>
      <c r="AQ93" s="81">
        <f>+'MIT Da'!AQ93+'SAR Da'!AQ93+'URQ Da'!AQ93+'ROC Da'!AQ93+'SM Da'!AQ93+'BN Da'!AQ93+'BS Da'!AQ93+'TDC Da'!AQ93</f>
        <v>341</v>
      </c>
      <c r="AR93" s="81">
        <f>+'MIT Da'!AR93+'SAR Da'!AR93+'URQ Da'!AR93+'ROC Da'!AR93+'SM Da'!AR93+'BN Da'!AR93+'BS Da'!AR93+'TDC Da'!AR93</f>
        <v>39</v>
      </c>
      <c r="AS93" s="81">
        <f>+SUM(RED_InfraMR[[#This Row],[B.02.1 - Parque de Coches Eléctricos Motrices]:[B.02.3 - Parque de Coches Eléctricos Motrices Tipo R]])</f>
        <v>976</v>
      </c>
      <c r="AT93" s="81">
        <f>+'MIT Da'!AT93+'SAR Da'!AT93+'URQ Da'!AT93+'ROC Da'!AT93+'SM Da'!AT93+'BN Da'!AT93+'BS Da'!AT93+'TDC Da'!AT93</f>
        <v>0</v>
      </c>
      <c r="AU93" s="81">
        <f>+'MIT Da'!AU93+'SAR Da'!AU93+'URQ Da'!AU93+'ROC Da'!AU93+'SM Da'!AU93+'BN Da'!AU93+'BS Da'!AU93+'TDC Da'!AU93</f>
        <v>6</v>
      </c>
      <c r="AV93" s="81">
        <f>+'MIT Da'!AV93+'SAR Da'!AV93+'URQ Da'!AV93+'ROC Da'!AV93+'SM Da'!AV93+'BN Da'!AV93+'BS Da'!AV93+'TDC Da'!AV93</f>
        <v>10</v>
      </c>
      <c r="AW93" s="81">
        <f>+SUM(RED_InfraMR[[#This Row],[B.03.1 - Parque de Coches Motores Motrices Remolcados]:[B.03.3 - Parque de Coches Motores Motrices Cabina]])</f>
        <v>16</v>
      </c>
      <c r="AX93" s="81">
        <f>+'MIT Da'!AX93+'SAR Da'!AX93+'URQ Da'!AX93+'ROC Da'!AX93+'SM Da'!AX93+'BN Da'!AX93+'BS Da'!AX93+'TDC Da'!AX93</f>
        <v>433</v>
      </c>
      <c r="AY93" s="81">
        <f>+'MIT Da'!AY93+'SAR Da'!AY93+'URQ Da'!AY93+'ROC Da'!AY93+'SM Da'!AY93+'BN Da'!AY93+'BS Da'!AY93+'TDC Da'!AY93</f>
        <v>170</v>
      </c>
      <c r="AZ93" s="81">
        <f>+'MIT Da'!AZ93+'SAR Da'!AZ93+'URQ Da'!AZ93+'ROC Da'!AZ93+'SM Da'!AZ93+'BN Da'!AZ93+'BS Da'!AZ93+'TDC Da'!AZ93</f>
        <v>15</v>
      </c>
      <c r="BA93" s="81">
        <f>+'MIT Da'!BA93+'SAR Da'!BA93+'URQ Da'!BA93+'ROC Da'!BA93+'SM Da'!BA93+'BN Da'!BA93+'BS Da'!BA93+'TDC Da'!BA93</f>
        <v>150</v>
      </c>
      <c r="BB93" s="81">
        <f>+'MIT Da'!BB93+'SAR Da'!BB93+'URQ Da'!BB93+'ROC Da'!BB93+'SM Da'!BB93+'BN Da'!BB93+'BS Da'!BB93+'TDC Da'!BB93</f>
        <v>0</v>
      </c>
      <c r="BC93" s="81">
        <f>+SUM(RED_InfraMR[[#This Row],[B.04.1 - Parque de Coches Remolcados Clase Unica]:[B.04.5 - Parque de Coches Remolcados para Servicios Especiales (Cartoneros)]])</f>
        <v>768</v>
      </c>
      <c r="BD93" s="81">
        <f>+'MIT Da'!BD93+'SAR Da'!BD93+'URQ Da'!BD93+'ROC Da'!BD93+'SM Da'!BD93+'BN Da'!BD93+'BS Da'!BD93+'TDC Da'!BD93</f>
        <v>13</v>
      </c>
      <c r="BE93" s="81">
        <f>+'MIT Da'!BE93+'SAR Da'!BE93+'URQ Da'!BE93+'ROC Da'!BE93+'SM Da'!BE93+'BN Da'!BE93+'BS Da'!BE93+'TDC Da'!BE93</f>
        <v>92</v>
      </c>
      <c r="BF93" s="16"/>
    </row>
    <row r="94" spans="1:58">
      <c r="A94" s="1">
        <v>2000</v>
      </c>
      <c r="B94" s="1" t="s">
        <v>123</v>
      </c>
      <c r="C94" s="12">
        <f>+'MIT Da'!C94+'SAR Da'!C94+'URQ Da'!C94+'ROC Da'!C94+'SM Da'!C94+'BN Da'!C94+'BS Da'!C94+'TDC Da'!C94</f>
        <v>147.21299999999999</v>
      </c>
      <c r="D94" s="12">
        <f>+'MIT Da'!D94+'SAR Da'!D94+'URQ Da'!D94+'ROC Da'!D94+'SM Da'!D94+'BN Da'!D94+'BS Da'!D94+'TDC Da'!D94</f>
        <v>444.30600000000004</v>
      </c>
      <c r="E94" s="12">
        <f>+'MIT Da'!E94+'SAR Da'!E94+'URQ Da'!E94+'ROC Da'!E94+'SM Da'!E94+'BN Da'!E94+'BS Da'!E94+'TDC Da'!E94</f>
        <v>0</v>
      </c>
      <c r="F94" s="12">
        <f>+'MIT Da'!F94+'SAR Da'!F94+'URQ Da'!F94+'ROC Da'!F94+'SM Da'!F94+'BN Da'!F94+'BS Da'!F94+'TDC Da'!F94</f>
        <v>176.17364000000001</v>
      </c>
      <c r="G94" s="12">
        <f>+'MIT Da'!G94+'SAR Da'!G94+'URQ Da'!G94+'ROC Da'!G94+'SM Da'!G94+'BN Da'!G94+'BS Da'!G94+'TDC Da'!G94</f>
        <v>767.69263999999998</v>
      </c>
      <c r="H94" s="12">
        <f>+'MIT Da'!H94+'SAR Da'!H94+'URQ Da'!H94+'ROC Da'!H94+'SM Da'!H94+'BN Da'!H94+'BS Da'!H94+'TDC Da'!H94</f>
        <v>767.69263999999998</v>
      </c>
      <c r="I94" s="12">
        <f>+'MIT Da'!I94+'SAR Da'!I94+'URQ Da'!I94+'ROC Da'!I94+'SM Da'!I94+'BN Da'!I94+'BS Da'!I94+'TDC Da'!I94</f>
        <v>972.2581100000001</v>
      </c>
      <c r="J94" s="12">
        <f>+'MIT Da'!J94+'SAR Da'!J94+'URQ Da'!J94+'ROC Da'!J94+'SM Da'!J94+'BN Da'!J94+'BS Da'!J94+'TDC Da'!J94</f>
        <v>1060.415</v>
      </c>
      <c r="K94" s="12">
        <f>+'MIT Da'!K94+'SAR Da'!K94+'URQ Da'!K94+'ROC Da'!K94+'SM Da'!K94+'BN Da'!K94+'BS Da'!K94+'TDC Da'!K94</f>
        <v>54.516999999999996</v>
      </c>
      <c r="L94" s="12">
        <f>+'MIT Da'!L94+'SAR Da'!L94+'URQ Da'!L94+'ROC Da'!L94+'SM Da'!L94+'BN Da'!L94+'BS Da'!L94+'TDC Da'!L94</f>
        <v>379.49300000000005</v>
      </c>
      <c r="M94" s="12">
        <f>+'MIT Da'!M94+'SAR Da'!M94+'URQ Da'!M94+'ROC Da'!M94+'SM Da'!M94+'BN Da'!M94+'BS Da'!M94+'TDC Da'!M94</f>
        <v>21.314999999999998</v>
      </c>
      <c r="N94" s="12">
        <f>+'MIT Da'!N94+'SAR Da'!N94+'URQ Da'!N94+'ROC Da'!N94+'SM Da'!N94+'BN Da'!N94+'BS Da'!N94+'TDC Da'!N94</f>
        <v>1439.9079999999999</v>
      </c>
      <c r="O94" s="12">
        <f>+'MIT Da'!O94+'SAR Da'!O94+'URQ Da'!O94+'ROC Da'!O94+'SM Da'!O94+'BN Da'!O94+'BS Da'!O94+'TDC Da'!O94</f>
        <v>1439.9079999999999</v>
      </c>
      <c r="P94" s="81">
        <f>+'MIT Da'!P94+'SAR Da'!P94+'URQ Da'!P94+'ROC Da'!P94+'SM Da'!P94+'BN Da'!P94+'BS Da'!P94+'TDC Da'!P94</f>
        <v>203</v>
      </c>
      <c r="Q94" s="81">
        <f>+'MIT Da'!Q94+'SAR Da'!Q94+'URQ Da'!Q94+'ROC Da'!Q94+'SM Da'!Q94+'BN Da'!Q94+'BS Da'!Q94+'TDC Da'!Q94</f>
        <v>58</v>
      </c>
      <c r="R94" s="81">
        <f>+'MIT Da'!R94+'SAR Da'!R94+'URQ Da'!R94+'ROC Da'!R94+'SM Da'!R94+'BN Da'!R94+'BS Da'!R94+'TDC Da'!R94</f>
        <v>10</v>
      </c>
      <c r="S94" s="81">
        <f>+'MIT Da'!S94+'SAR Da'!S94+'URQ Da'!S94+'ROC Da'!S94+'SM Da'!S94+'BN Da'!S94+'BS Da'!S94+'TDC Da'!S94</f>
        <v>271</v>
      </c>
      <c r="T94" s="81">
        <f>+'MIT Da'!T94+'SAR Da'!T94+'URQ Da'!T94+'ROC Da'!T94+'SM Da'!T94+'BN Da'!T94+'BS Da'!T94+'TDC Da'!T94</f>
        <v>136</v>
      </c>
      <c r="U94" s="81">
        <f>+'MIT Da'!U94+'SAR Da'!U94+'URQ Da'!U94+'ROC Da'!U94+'SM Da'!U94+'BN Da'!U94+'BS Da'!U94+'TDC Da'!U94</f>
        <v>432</v>
      </c>
      <c r="V94" s="81">
        <f>+'MIT Da'!V94+'SAR Da'!V94+'URQ Da'!V94+'ROC Da'!V94+'SM Da'!V94+'BN Da'!V94+'BS Da'!V94+'TDC Da'!V94</f>
        <v>12</v>
      </c>
      <c r="W94" s="81">
        <f>+'MIT Da'!W94+'SAR Da'!W94+'URQ Da'!W94+'ROC Da'!W94+'SM Da'!W94+'BN Da'!W94+'BS Da'!W94+'TDC Da'!W94</f>
        <v>111</v>
      </c>
      <c r="X94" s="81">
        <f>+'MIT Da'!X94+'SAR Da'!X94+'URQ Da'!X94+'ROC Da'!X94+'SM Da'!X94+'BN Da'!X94+'BS Da'!X94+'TDC Da'!X94</f>
        <v>4</v>
      </c>
      <c r="Y94" s="81">
        <f>+'MIT Da'!Y94+'SAR Da'!Y94+'URQ Da'!Y94+'ROC Da'!Y94+'SM Da'!Y94+'BN Da'!Y94+'BS Da'!Y94+'TDC Da'!Y94</f>
        <v>695</v>
      </c>
      <c r="Z94" s="81">
        <f>+'MIT Da'!Z94+'SAR Da'!Z94+'URQ Da'!Z94+'ROC Da'!Z94+'SM Da'!Z94+'BN Da'!Z94+'BS Da'!Z94+'TDC Da'!Z94</f>
        <v>160</v>
      </c>
      <c r="AA94" s="81">
        <f>+'MIT Da'!AA94+'SAR Da'!AA94+'URQ Da'!AA94+'ROC Da'!AA94+'SM Da'!AA94+'BN Da'!AA94+'BS Da'!AA94+'TDC Da'!AA94</f>
        <v>102</v>
      </c>
      <c r="AB94" s="81">
        <f>+'MIT Da'!AB94+'SAR Da'!AB94+'URQ Da'!AB94+'ROC Da'!AB94+'SM Da'!AB94+'BN Da'!AB94+'BS Da'!AB94+'TDC Da'!AB94</f>
        <v>695</v>
      </c>
      <c r="AC94" s="81">
        <f>+'MIT Da'!AC94+'SAR Da'!AC94+'URQ Da'!AC94+'ROC Da'!AC94+'SM Da'!AC94+'BN Da'!AC94+'BS Da'!AC94+'TDC Da'!AC94</f>
        <v>957</v>
      </c>
      <c r="AD94" s="81">
        <f>+'MIT Da'!AD94+'SAR Da'!AD94+'URQ Da'!AD94+'ROC Da'!AD94+'SM Da'!AD94+'BN Da'!AD94+'BS Da'!AD94+'TDC Da'!AD94</f>
        <v>54</v>
      </c>
      <c r="AE94" s="81">
        <f>+'MIT Da'!AE94+'SAR Da'!AE94+'URQ Da'!AE94+'ROC Da'!AE94+'SM Da'!AE94+'BN Da'!AE94+'BS Da'!AE94+'TDC Da'!AE94</f>
        <v>96</v>
      </c>
      <c r="AF94" s="81">
        <f>+'MIT Da'!AF94+'SAR Da'!AF94+'URQ Da'!AF94+'ROC Da'!AF94+'SM Da'!AF94+'BN Da'!AF94+'BS Da'!AF94+'TDC Da'!AF94</f>
        <v>443</v>
      </c>
      <c r="AG94" s="81">
        <f>+'MIT Da'!AG94+'SAR Da'!AG94+'URQ Da'!AG94+'ROC Da'!AG94+'SM Da'!AG94+'BN Da'!AG94+'BS Da'!AG94+'TDC Da'!AG94</f>
        <v>593</v>
      </c>
      <c r="AH94" s="12">
        <f>+'MIT Da'!AH94+'SAR Da'!AH94+'URQ Da'!AH94+'ROC Da'!AH94+'SM Da'!AH94+'BN Da'!AH94+'BS Da'!AH94+'TDC Da'!AH94</f>
        <v>274.60699999999997</v>
      </c>
      <c r="AI94" s="12">
        <f>+'MIT Da'!AI94+'SAR Da'!AI94+'URQ Da'!AI94+'ROC Da'!AI94+'SM Da'!AI94+'BN Da'!AI94+'BS Da'!AI94+'TDC Da'!AI94</f>
        <v>7.32</v>
      </c>
      <c r="AJ94" s="12">
        <f>+'MIT Da'!AJ94+'SAR Da'!AJ94+'URQ Da'!AJ94+'ROC Da'!AJ94+'SM Da'!AJ94+'BN Da'!AJ94+'BS Da'!AJ94+'TDC Da'!AJ94</f>
        <v>498.71500000000003</v>
      </c>
      <c r="AK94" s="12">
        <f>+'MIT Da'!AK94+'SAR Da'!AK94+'URQ Da'!AK94+'ROC Da'!AK94+'SM Da'!AK94+'BN Da'!AK94+'BS Da'!AK94+'TDC Da'!AK94</f>
        <v>780.64199999999994</v>
      </c>
      <c r="AL94" s="81">
        <f>+'MIT Da'!AL94+'SAR Da'!AL94+'URQ Da'!AL94+'ROC Da'!AL94+'SM Da'!AL94+'BN Da'!AL94+'BS Da'!AL94+'TDC Da'!AL94</f>
        <v>9</v>
      </c>
      <c r="AM94" s="81">
        <f>+'MIT Da'!AM94+'SAR Da'!AM94+'URQ Da'!AM94+'ROC Da'!AM94+'SM Da'!AM94+'BN Da'!AM94+'BS Da'!AM94+'TDC Da'!AM94</f>
        <v>57</v>
      </c>
      <c r="AN94" s="81">
        <f>+'MIT Da'!AN94+'SAR Da'!AN94+'URQ Da'!AN94+'ROC Da'!AN94+'SM Da'!AN94+'BN Da'!AN94+'BS Da'!AN94+'TDC Da'!AN94</f>
        <v>82</v>
      </c>
      <c r="AO94" s="81">
        <f>+'MIT Da'!AO94+'SAR Da'!AO94+'URQ Da'!AO94+'ROC Da'!AO94+'SM Da'!AO94+'BN Da'!AO94+'BS Da'!AO94+'TDC Da'!AO94</f>
        <v>148</v>
      </c>
      <c r="AP94" s="81">
        <f>+'MIT Da'!AP94+'SAR Da'!AP94+'URQ Da'!AP94+'ROC Da'!AP94+'SM Da'!AP94+'BN Da'!AP94+'BS Da'!AP94+'TDC Da'!AP94</f>
        <v>596</v>
      </c>
      <c r="AQ94" s="81">
        <f>+'MIT Da'!AQ94+'SAR Da'!AQ94+'URQ Da'!AQ94+'ROC Da'!AQ94+'SM Da'!AQ94+'BN Da'!AQ94+'BS Da'!AQ94+'TDC Da'!AQ94</f>
        <v>341</v>
      </c>
      <c r="AR94" s="81">
        <f>+'MIT Da'!AR94+'SAR Da'!AR94+'URQ Da'!AR94+'ROC Da'!AR94+'SM Da'!AR94+'BN Da'!AR94+'BS Da'!AR94+'TDC Da'!AR94</f>
        <v>39</v>
      </c>
      <c r="AS94" s="81">
        <f>+SUM(RED_InfraMR[[#This Row],[B.02.1 - Parque de Coches Eléctricos Motrices]:[B.02.3 - Parque de Coches Eléctricos Motrices Tipo R]])</f>
        <v>976</v>
      </c>
      <c r="AT94" s="81">
        <f>+'MIT Da'!AT94+'SAR Da'!AT94+'URQ Da'!AT94+'ROC Da'!AT94+'SM Da'!AT94+'BN Da'!AT94+'BS Da'!AT94+'TDC Da'!AT94</f>
        <v>0</v>
      </c>
      <c r="AU94" s="81">
        <f>+'MIT Da'!AU94+'SAR Da'!AU94+'URQ Da'!AU94+'ROC Da'!AU94+'SM Da'!AU94+'BN Da'!AU94+'BS Da'!AU94+'TDC Da'!AU94</f>
        <v>6</v>
      </c>
      <c r="AV94" s="81">
        <f>+'MIT Da'!AV94+'SAR Da'!AV94+'URQ Da'!AV94+'ROC Da'!AV94+'SM Da'!AV94+'BN Da'!AV94+'BS Da'!AV94+'TDC Da'!AV94</f>
        <v>10</v>
      </c>
      <c r="AW94" s="81">
        <f>+SUM(RED_InfraMR[[#This Row],[B.03.1 - Parque de Coches Motores Motrices Remolcados]:[B.03.3 - Parque de Coches Motores Motrices Cabina]])</f>
        <v>16</v>
      </c>
      <c r="AX94" s="81">
        <f>+'MIT Da'!AX94+'SAR Da'!AX94+'URQ Da'!AX94+'ROC Da'!AX94+'SM Da'!AX94+'BN Da'!AX94+'BS Da'!AX94+'TDC Da'!AX94</f>
        <v>433</v>
      </c>
      <c r="AY94" s="81">
        <f>+'MIT Da'!AY94+'SAR Da'!AY94+'URQ Da'!AY94+'ROC Da'!AY94+'SM Da'!AY94+'BN Da'!AY94+'BS Da'!AY94+'TDC Da'!AY94</f>
        <v>170</v>
      </c>
      <c r="AZ94" s="81">
        <f>+'MIT Da'!AZ94+'SAR Da'!AZ94+'URQ Da'!AZ94+'ROC Da'!AZ94+'SM Da'!AZ94+'BN Da'!AZ94+'BS Da'!AZ94+'TDC Da'!AZ94</f>
        <v>15</v>
      </c>
      <c r="BA94" s="81">
        <f>+'MIT Da'!BA94+'SAR Da'!BA94+'URQ Da'!BA94+'ROC Da'!BA94+'SM Da'!BA94+'BN Da'!BA94+'BS Da'!BA94+'TDC Da'!BA94</f>
        <v>150</v>
      </c>
      <c r="BB94" s="81">
        <f>+'MIT Da'!BB94+'SAR Da'!BB94+'URQ Da'!BB94+'ROC Da'!BB94+'SM Da'!BB94+'BN Da'!BB94+'BS Da'!BB94+'TDC Da'!BB94</f>
        <v>0</v>
      </c>
      <c r="BC94" s="81">
        <f>+SUM(RED_InfraMR[[#This Row],[B.04.1 - Parque de Coches Remolcados Clase Unica]:[B.04.5 - Parque de Coches Remolcados para Servicios Especiales (Cartoneros)]])</f>
        <v>768</v>
      </c>
      <c r="BD94" s="81">
        <f>+'MIT Da'!BD94+'SAR Da'!BD94+'URQ Da'!BD94+'ROC Da'!BD94+'SM Da'!BD94+'BN Da'!BD94+'BS Da'!BD94+'TDC Da'!BD94</f>
        <v>13</v>
      </c>
      <c r="BE94" s="81">
        <f>+'MIT Da'!BE94+'SAR Da'!BE94+'URQ Da'!BE94+'ROC Da'!BE94+'SM Da'!BE94+'BN Da'!BE94+'BS Da'!BE94+'TDC Da'!BE94</f>
        <v>92</v>
      </c>
      <c r="BF94" s="16"/>
    </row>
    <row r="95" spans="1:58">
      <c r="A95" s="1">
        <v>2000</v>
      </c>
      <c r="B95" s="1" t="s">
        <v>124</v>
      </c>
      <c r="C95" s="12">
        <f>+'MIT Da'!C95+'SAR Da'!C95+'URQ Da'!C95+'ROC Da'!C95+'SM Da'!C95+'BN Da'!C95+'BS Da'!C95+'TDC Da'!C95</f>
        <v>147.21299999999999</v>
      </c>
      <c r="D95" s="12">
        <f>+'MIT Da'!D95+'SAR Da'!D95+'URQ Da'!D95+'ROC Da'!D95+'SM Da'!D95+'BN Da'!D95+'BS Da'!D95+'TDC Da'!D95</f>
        <v>444.30600000000004</v>
      </c>
      <c r="E95" s="12">
        <f>+'MIT Da'!E95+'SAR Da'!E95+'URQ Da'!E95+'ROC Da'!E95+'SM Da'!E95+'BN Da'!E95+'BS Da'!E95+'TDC Da'!E95</f>
        <v>0</v>
      </c>
      <c r="F95" s="12">
        <f>+'MIT Da'!F95+'SAR Da'!F95+'URQ Da'!F95+'ROC Da'!F95+'SM Da'!F95+'BN Da'!F95+'BS Da'!F95+'TDC Da'!F95</f>
        <v>176.17364000000001</v>
      </c>
      <c r="G95" s="12">
        <f>+'MIT Da'!G95+'SAR Da'!G95+'URQ Da'!G95+'ROC Da'!G95+'SM Da'!G95+'BN Da'!G95+'BS Da'!G95+'TDC Da'!G95</f>
        <v>767.69263999999998</v>
      </c>
      <c r="H95" s="12">
        <f>+'MIT Da'!H95+'SAR Da'!H95+'URQ Da'!H95+'ROC Da'!H95+'SM Da'!H95+'BN Da'!H95+'BS Da'!H95+'TDC Da'!H95</f>
        <v>767.69263999999998</v>
      </c>
      <c r="I95" s="12">
        <f>+'MIT Da'!I95+'SAR Da'!I95+'URQ Da'!I95+'ROC Da'!I95+'SM Da'!I95+'BN Da'!I95+'BS Da'!I95+'TDC Da'!I95</f>
        <v>972.2581100000001</v>
      </c>
      <c r="J95" s="12">
        <f>+'MIT Da'!J95+'SAR Da'!J95+'URQ Da'!J95+'ROC Da'!J95+'SM Da'!J95+'BN Da'!J95+'BS Da'!J95+'TDC Da'!J95</f>
        <v>1060.415</v>
      </c>
      <c r="K95" s="12">
        <f>+'MIT Da'!K95+'SAR Da'!K95+'URQ Da'!K95+'ROC Da'!K95+'SM Da'!K95+'BN Da'!K95+'BS Da'!K95+'TDC Da'!K95</f>
        <v>54.516999999999996</v>
      </c>
      <c r="L95" s="12">
        <f>+'MIT Da'!L95+'SAR Da'!L95+'URQ Da'!L95+'ROC Da'!L95+'SM Da'!L95+'BN Da'!L95+'BS Da'!L95+'TDC Da'!L95</f>
        <v>379.49300000000005</v>
      </c>
      <c r="M95" s="12">
        <f>+'MIT Da'!M95+'SAR Da'!M95+'URQ Da'!M95+'ROC Da'!M95+'SM Da'!M95+'BN Da'!M95+'BS Da'!M95+'TDC Da'!M95</f>
        <v>21.314999999999998</v>
      </c>
      <c r="N95" s="12">
        <f>+'MIT Da'!N95+'SAR Da'!N95+'URQ Da'!N95+'ROC Da'!N95+'SM Da'!N95+'BN Da'!N95+'BS Da'!N95+'TDC Da'!N95</f>
        <v>1439.9079999999999</v>
      </c>
      <c r="O95" s="12">
        <f>+'MIT Da'!O95+'SAR Da'!O95+'URQ Da'!O95+'ROC Da'!O95+'SM Da'!O95+'BN Da'!O95+'BS Da'!O95+'TDC Da'!O95</f>
        <v>1439.9079999999999</v>
      </c>
      <c r="P95" s="81">
        <f>+'MIT Da'!P95+'SAR Da'!P95+'URQ Da'!P95+'ROC Da'!P95+'SM Da'!P95+'BN Da'!P95+'BS Da'!P95+'TDC Da'!P95</f>
        <v>203</v>
      </c>
      <c r="Q95" s="81">
        <f>+'MIT Da'!Q95+'SAR Da'!Q95+'URQ Da'!Q95+'ROC Da'!Q95+'SM Da'!Q95+'BN Da'!Q95+'BS Da'!Q95+'TDC Da'!Q95</f>
        <v>58</v>
      </c>
      <c r="R95" s="81">
        <f>+'MIT Da'!R95+'SAR Da'!R95+'URQ Da'!R95+'ROC Da'!R95+'SM Da'!R95+'BN Da'!R95+'BS Da'!R95+'TDC Da'!R95</f>
        <v>10</v>
      </c>
      <c r="S95" s="81">
        <f>+'MIT Da'!S95+'SAR Da'!S95+'URQ Da'!S95+'ROC Da'!S95+'SM Da'!S95+'BN Da'!S95+'BS Da'!S95+'TDC Da'!S95</f>
        <v>271</v>
      </c>
      <c r="T95" s="81">
        <f>+'MIT Da'!T95+'SAR Da'!T95+'URQ Da'!T95+'ROC Da'!T95+'SM Da'!T95+'BN Da'!T95+'BS Da'!T95+'TDC Da'!T95</f>
        <v>136</v>
      </c>
      <c r="U95" s="81">
        <f>+'MIT Da'!U95+'SAR Da'!U95+'URQ Da'!U95+'ROC Da'!U95+'SM Da'!U95+'BN Da'!U95+'BS Da'!U95+'TDC Da'!U95</f>
        <v>432</v>
      </c>
      <c r="V95" s="81">
        <f>+'MIT Da'!V95+'SAR Da'!V95+'URQ Da'!V95+'ROC Da'!V95+'SM Da'!V95+'BN Da'!V95+'BS Da'!V95+'TDC Da'!V95</f>
        <v>12</v>
      </c>
      <c r="W95" s="81">
        <f>+'MIT Da'!W95+'SAR Da'!W95+'URQ Da'!W95+'ROC Da'!W95+'SM Da'!W95+'BN Da'!W95+'BS Da'!W95+'TDC Da'!W95</f>
        <v>111</v>
      </c>
      <c r="X95" s="81">
        <f>+'MIT Da'!X95+'SAR Da'!X95+'URQ Da'!X95+'ROC Da'!X95+'SM Da'!X95+'BN Da'!X95+'BS Da'!X95+'TDC Da'!X95</f>
        <v>4</v>
      </c>
      <c r="Y95" s="81">
        <f>+'MIT Da'!Y95+'SAR Da'!Y95+'URQ Da'!Y95+'ROC Da'!Y95+'SM Da'!Y95+'BN Da'!Y95+'BS Da'!Y95+'TDC Da'!Y95</f>
        <v>695</v>
      </c>
      <c r="Z95" s="81">
        <f>+'MIT Da'!Z95+'SAR Da'!Z95+'URQ Da'!Z95+'ROC Da'!Z95+'SM Da'!Z95+'BN Da'!Z95+'BS Da'!Z95+'TDC Da'!Z95</f>
        <v>160</v>
      </c>
      <c r="AA95" s="81">
        <f>+'MIT Da'!AA95+'SAR Da'!AA95+'URQ Da'!AA95+'ROC Da'!AA95+'SM Da'!AA95+'BN Da'!AA95+'BS Da'!AA95+'TDC Da'!AA95</f>
        <v>102</v>
      </c>
      <c r="AB95" s="81">
        <f>+'MIT Da'!AB95+'SAR Da'!AB95+'URQ Da'!AB95+'ROC Da'!AB95+'SM Da'!AB95+'BN Da'!AB95+'BS Da'!AB95+'TDC Da'!AB95</f>
        <v>695</v>
      </c>
      <c r="AC95" s="81">
        <f>+'MIT Da'!AC95+'SAR Da'!AC95+'URQ Da'!AC95+'ROC Da'!AC95+'SM Da'!AC95+'BN Da'!AC95+'BS Da'!AC95+'TDC Da'!AC95</f>
        <v>957</v>
      </c>
      <c r="AD95" s="81">
        <f>+'MIT Da'!AD95+'SAR Da'!AD95+'URQ Da'!AD95+'ROC Da'!AD95+'SM Da'!AD95+'BN Da'!AD95+'BS Da'!AD95+'TDC Da'!AD95</f>
        <v>54</v>
      </c>
      <c r="AE95" s="81">
        <f>+'MIT Da'!AE95+'SAR Da'!AE95+'URQ Da'!AE95+'ROC Da'!AE95+'SM Da'!AE95+'BN Da'!AE95+'BS Da'!AE95+'TDC Da'!AE95</f>
        <v>96</v>
      </c>
      <c r="AF95" s="81">
        <f>+'MIT Da'!AF95+'SAR Da'!AF95+'URQ Da'!AF95+'ROC Da'!AF95+'SM Da'!AF95+'BN Da'!AF95+'BS Da'!AF95+'TDC Da'!AF95</f>
        <v>443</v>
      </c>
      <c r="AG95" s="81">
        <f>+'MIT Da'!AG95+'SAR Da'!AG95+'URQ Da'!AG95+'ROC Da'!AG95+'SM Da'!AG95+'BN Da'!AG95+'BS Da'!AG95+'TDC Da'!AG95</f>
        <v>593</v>
      </c>
      <c r="AH95" s="12">
        <f>+'MIT Da'!AH95+'SAR Da'!AH95+'URQ Da'!AH95+'ROC Da'!AH95+'SM Da'!AH95+'BN Da'!AH95+'BS Da'!AH95+'TDC Da'!AH95</f>
        <v>274.60699999999997</v>
      </c>
      <c r="AI95" s="12">
        <f>+'MIT Da'!AI95+'SAR Da'!AI95+'URQ Da'!AI95+'ROC Da'!AI95+'SM Da'!AI95+'BN Da'!AI95+'BS Da'!AI95+'TDC Da'!AI95</f>
        <v>7.32</v>
      </c>
      <c r="AJ95" s="12">
        <f>+'MIT Da'!AJ95+'SAR Da'!AJ95+'URQ Da'!AJ95+'ROC Da'!AJ95+'SM Da'!AJ95+'BN Da'!AJ95+'BS Da'!AJ95+'TDC Da'!AJ95</f>
        <v>498.71500000000003</v>
      </c>
      <c r="AK95" s="12">
        <f>+'MIT Da'!AK95+'SAR Da'!AK95+'URQ Da'!AK95+'ROC Da'!AK95+'SM Da'!AK95+'BN Da'!AK95+'BS Da'!AK95+'TDC Da'!AK95</f>
        <v>780.64199999999994</v>
      </c>
      <c r="AL95" s="81">
        <f>+'MIT Da'!AL95+'SAR Da'!AL95+'URQ Da'!AL95+'ROC Da'!AL95+'SM Da'!AL95+'BN Da'!AL95+'BS Da'!AL95+'TDC Da'!AL95</f>
        <v>9</v>
      </c>
      <c r="AM95" s="81">
        <f>+'MIT Da'!AM95+'SAR Da'!AM95+'URQ Da'!AM95+'ROC Da'!AM95+'SM Da'!AM95+'BN Da'!AM95+'BS Da'!AM95+'TDC Da'!AM95</f>
        <v>57</v>
      </c>
      <c r="AN95" s="81">
        <f>+'MIT Da'!AN95+'SAR Da'!AN95+'URQ Da'!AN95+'ROC Da'!AN95+'SM Da'!AN95+'BN Da'!AN95+'BS Da'!AN95+'TDC Da'!AN95</f>
        <v>82</v>
      </c>
      <c r="AO95" s="81">
        <f>+'MIT Da'!AO95+'SAR Da'!AO95+'URQ Da'!AO95+'ROC Da'!AO95+'SM Da'!AO95+'BN Da'!AO95+'BS Da'!AO95+'TDC Da'!AO95</f>
        <v>148</v>
      </c>
      <c r="AP95" s="81">
        <f>+'MIT Da'!AP95+'SAR Da'!AP95+'URQ Da'!AP95+'ROC Da'!AP95+'SM Da'!AP95+'BN Da'!AP95+'BS Da'!AP95+'TDC Da'!AP95</f>
        <v>596</v>
      </c>
      <c r="AQ95" s="81">
        <f>+'MIT Da'!AQ95+'SAR Da'!AQ95+'URQ Da'!AQ95+'ROC Da'!AQ95+'SM Da'!AQ95+'BN Da'!AQ95+'BS Da'!AQ95+'TDC Da'!AQ95</f>
        <v>341</v>
      </c>
      <c r="AR95" s="81">
        <f>+'MIT Da'!AR95+'SAR Da'!AR95+'URQ Da'!AR95+'ROC Da'!AR95+'SM Da'!AR95+'BN Da'!AR95+'BS Da'!AR95+'TDC Da'!AR95</f>
        <v>39</v>
      </c>
      <c r="AS95" s="81">
        <f>+SUM(RED_InfraMR[[#This Row],[B.02.1 - Parque de Coches Eléctricos Motrices]:[B.02.3 - Parque de Coches Eléctricos Motrices Tipo R]])</f>
        <v>976</v>
      </c>
      <c r="AT95" s="81">
        <f>+'MIT Da'!AT95+'SAR Da'!AT95+'URQ Da'!AT95+'ROC Da'!AT95+'SM Da'!AT95+'BN Da'!AT95+'BS Da'!AT95+'TDC Da'!AT95</f>
        <v>0</v>
      </c>
      <c r="AU95" s="81">
        <f>+'MIT Da'!AU95+'SAR Da'!AU95+'URQ Da'!AU95+'ROC Da'!AU95+'SM Da'!AU95+'BN Da'!AU95+'BS Da'!AU95+'TDC Da'!AU95</f>
        <v>6</v>
      </c>
      <c r="AV95" s="81">
        <f>+'MIT Da'!AV95+'SAR Da'!AV95+'URQ Da'!AV95+'ROC Da'!AV95+'SM Da'!AV95+'BN Da'!AV95+'BS Da'!AV95+'TDC Da'!AV95</f>
        <v>10</v>
      </c>
      <c r="AW95" s="81">
        <f>+SUM(RED_InfraMR[[#This Row],[B.03.1 - Parque de Coches Motores Motrices Remolcados]:[B.03.3 - Parque de Coches Motores Motrices Cabina]])</f>
        <v>16</v>
      </c>
      <c r="AX95" s="81">
        <f>+'MIT Da'!AX95+'SAR Da'!AX95+'URQ Da'!AX95+'ROC Da'!AX95+'SM Da'!AX95+'BN Da'!AX95+'BS Da'!AX95+'TDC Da'!AX95</f>
        <v>433</v>
      </c>
      <c r="AY95" s="81">
        <f>+'MIT Da'!AY95+'SAR Da'!AY95+'URQ Da'!AY95+'ROC Da'!AY95+'SM Da'!AY95+'BN Da'!AY95+'BS Da'!AY95+'TDC Da'!AY95</f>
        <v>170</v>
      </c>
      <c r="AZ95" s="81">
        <f>+'MIT Da'!AZ95+'SAR Da'!AZ95+'URQ Da'!AZ95+'ROC Da'!AZ95+'SM Da'!AZ95+'BN Da'!AZ95+'BS Da'!AZ95+'TDC Da'!AZ95</f>
        <v>15</v>
      </c>
      <c r="BA95" s="81">
        <f>+'MIT Da'!BA95+'SAR Da'!BA95+'URQ Da'!BA95+'ROC Da'!BA95+'SM Da'!BA95+'BN Da'!BA95+'BS Da'!BA95+'TDC Da'!BA95</f>
        <v>150</v>
      </c>
      <c r="BB95" s="81">
        <f>+'MIT Da'!BB95+'SAR Da'!BB95+'URQ Da'!BB95+'ROC Da'!BB95+'SM Da'!BB95+'BN Da'!BB95+'BS Da'!BB95+'TDC Da'!BB95</f>
        <v>0</v>
      </c>
      <c r="BC95" s="81">
        <f>+SUM(RED_InfraMR[[#This Row],[B.04.1 - Parque de Coches Remolcados Clase Unica]:[B.04.5 - Parque de Coches Remolcados para Servicios Especiales (Cartoneros)]])</f>
        <v>768</v>
      </c>
      <c r="BD95" s="81">
        <f>+'MIT Da'!BD95+'SAR Da'!BD95+'URQ Da'!BD95+'ROC Da'!BD95+'SM Da'!BD95+'BN Da'!BD95+'BS Da'!BD95+'TDC Da'!BD95</f>
        <v>13</v>
      </c>
      <c r="BE95" s="81">
        <f>+'MIT Da'!BE95+'SAR Da'!BE95+'URQ Da'!BE95+'ROC Da'!BE95+'SM Da'!BE95+'BN Da'!BE95+'BS Da'!BE95+'TDC Da'!BE95</f>
        <v>92</v>
      </c>
      <c r="BF95" s="16"/>
    </row>
    <row r="96" spans="1:58">
      <c r="A96" s="1">
        <v>2000</v>
      </c>
      <c r="B96" s="1" t="s">
        <v>125</v>
      </c>
      <c r="C96" s="12">
        <f>+'MIT Da'!C96+'SAR Da'!C96+'URQ Da'!C96+'ROC Da'!C96+'SM Da'!C96+'BN Da'!C96+'BS Da'!C96+'TDC Da'!C96</f>
        <v>147.21299999999999</v>
      </c>
      <c r="D96" s="12">
        <f>+'MIT Da'!D96+'SAR Da'!D96+'URQ Da'!D96+'ROC Da'!D96+'SM Da'!D96+'BN Da'!D96+'BS Da'!D96+'TDC Da'!D96</f>
        <v>444.30600000000004</v>
      </c>
      <c r="E96" s="12">
        <f>+'MIT Da'!E96+'SAR Da'!E96+'URQ Da'!E96+'ROC Da'!E96+'SM Da'!E96+'BN Da'!E96+'BS Da'!E96+'TDC Da'!E96</f>
        <v>0</v>
      </c>
      <c r="F96" s="12">
        <f>+'MIT Da'!F96+'SAR Da'!F96+'URQ Da'!F96+'ROC Da'!F96+'SM Da'!F96+'BN Da'!F96+'BS Da'!F96+'TDC Da'!F96</f>
        <v>176.17364000000001</v>
      </c>
      <c r="G96" s="12">
        <f>+'MIT Da'!G96+'SAR Da'!G96+'URQ Da'!G96+'ROC Da'!G96+'SM Da'!G96+'BN Da'!G96+'BS Da'!G96+'TDC Da'!G96</f>
        <v>767.69263999999998</v>
      </c>
      <c r="H96" s="12">
        <f>+'MIT Da'!H96+'SAR Da'!H96+'URQ Da'!H96+'ROC Da'!H96+'SM Da'!H96+'BN Da'!H96+'BS Da'!H96+'TDC Da'!H96</f>
        <v>767.69263999999998</v>
      </c>
      <c r="I96" s="12">
        <f>+'MIT Da'!I96+'SAR Da'!I96+'URQ Da'!I96+'ROC Da'!I96+'SM Da'!I96+'BN Da'!I96+'BS Da'!I96+'TDC Da'!I96</f>
        <v>972.2581100000001</v>
      </c>
      <c r="J96" s="12">
        <f>+'MIT Da'!J96+'SAR Da'!J96+'URQ Da'!J96+'ROC Da'!J96+'SM Da'!J96+'BN Da'!J96+'BS Da'!J96+'TDC Da'!J96</f>
        <v>1060.415</v>
      </c>
      <c r="K96" s="12">
        <f>+'MIT Da'!K96+'SAR Da'!K96+'URQ Da'!K96+'ROC Da'!K96+'SM Da'!K96+'BN Da'!K96+'BS Da'!K96+'TDC Da'!K96</f>
        <v>54.516999999999996</v>
      </c>
      <c r="L96" s="12">
        <f>+'MIT Da'!L96+'SAR Da'!L96+'URQ Da'!L96+'ROC Da'!L96+'SM Da'!L96+'BN Da'!L96+'BS Da'!L96+'TDC Da'!L96</f>
        <v>379.49300000000005</v>
      </c>
      <c r="M96" s="12">
        <f>+'MIT Da'!M96+'SAR Da'!M96+'URQ Da'!M96+'ROC Da'!M96+'SM Da'!M96+'BN Da'!M96+'BS Da'!M96+'TDC Da'!M96</f>
        <v>21.314999999999998</v>
      </c>
      <c r="N96" s="12">
        <f>+'MIT Da'!N96+'SAR Da'!N96+'URQ Da'!N96+'ROC Da'!N96+'SM Da'!N96+'BN Da'!N96+'BS Da'!N96+'TDC Da'!N96</f>
        <v>1439.9079999999999</v>
      </c>
      <c r="O96" s="12">
        <f>+'MIT Da'!O96+'SAR Da'!O96+'URQ Da'!O96+'ROC Da'!O96+'SM Da'!O96+'BN Da'!O96+'BS Da'!O96+'TDC Da'!O96</f>
        <v>1439.9079999999999</v>
      </c>
      <c r="P96" s="81">
        <f>+'MIT Da'!P96+'SAR Da'!P96+'URQ Da'!P96+'ROC Da'!P96+'SM Da'!P96+'BN Da'!P96+'BS Da'!P96+'TDC Da'!P96</f>
        <v>203</v>
      </c>
      <c r="Q96" s="81">
        <f>+'MIT Da'!Q96+'SAR Da'!Q96+'URQ Da'!Q96+'ROC Da'!Q96+'SM Da'!Q96+'BN Da'!Q96+'BS Da'!Q96+'TDC Da'!Q96</f>
        <v>58</v>
      </c>
      <c r="R96" s="81">
        <f>+'MIT Da'!R96+'SAR Da'!R96+'URQ Da'!R96+'ROC Da'!R96+'SM Da'!R96+'BN Da'!R96+'BS Da'!R96+'TDC Da'!R96</f>
        <v>10</v>
      </c>
      <c r="S96" s="81">
        <f>+'MIT Da'!S96+'SAR Da'!S96+'URQ Da'!S96+'ROC Da'!S96+'SM Da'!S96+'BN Da'!S96+'BS Da'!S96+'TDC Da'!S96</f>
        <v>271</v>
      </c>
      <c r="T96" s="81">
        <f>+'MIT Da'!T96+'SAR Da'!T96+'URQ Da'!T96+'ROC Da'!T96+'SM Da'!T96+'BN Da'!T96+'BS Da'!T96+'TDC Da'!T96</f>
        <v>136</v>
      </c>
      <c r="U96" s="81">
        <f>+'MIT Da'!U96+'SAR Da'!U96+'URQ Da'!U96+'ROC Da'!U96+'SM Da'!U96+'BN Da'!U96+'BS Da'!U96+'TDC Da'!U96</f>
        <v>432</v>
      </c>
      <c r="V96" s="81">
        <f>+'MIT Da'!V96+'SAR Da'!V96+'URQ Da'!V96+'ROC Da'!V96+'SM Da'!V96+'BN Da'!V96+'BS Da'!V96+'TDC Da'!V96</f>
        <v>12</v>
      </c>
      <c r="W96" s="81">
        <f>+'MIT Da'!W96+'SAR Da'!W96+'URQ Da'!W96+'ROC Da'!W96+'SM Da'!W96+'BN Da'!W96+'BS Da'!W96+'TDC Da'!W96</f>
        <v>111</v>
      </c>
      <c r="X96" s="81">
        <f>+'MIT Da'!X96+'SAR Da'!X96+'URQ Da'!X96+'ROC Da'!X96+'SM Da'!X96+'BN Da'!X96+'BS Da'!X96+'TDC Da'!X96</f>
        <v>4</v>
      </c>
      <c r="Y96" s="81">
        <f>+'MIT Da'!Y96+'SAR Da'!Y96+'URQ Da'!Y96+'ROC Da'!Y96+'SM Da'!Y96+'BN Da'!Y96+'BS Da'!Y96+'TDC Da'!Y96</f>
        <v>695</v>
      </c>
      <c r="Z96" s="81">
        <f>+'MIT Da'!Z96+'SAR Da'!Z96+'URQ Da'!Z96+'ROC Da'!Z96+'SM Da'!Z96+'BN Da'!Z96+'BS Da'!Z96+'TDC Da'!Z96</f>
        <v>160</v>
      </c>
      <c r="AA96" s="81">
        <f>+'MIT Da'!AA96+'SAR Da'!AA96+'URQ Da'!AA96+'ROC Da'!AA96+'SM Da'!AA96+'BN Da'!AA96+'BS Da'!AA96+'TDC Da'!AA96</f>
        <v>102</v>
      </c>
      <c r="AB96" s="81">
        <f>+'MIT Da'!AB96+'SAR Da'!AB96+'URQ Da'!AB96+'ROC Da'!AB96+'SM Da'!AB96+'BN Da'!AB96+'BS Da'!AB96+'TDC Da'!AB96</f>
        <v>695</v>
      </c>
      <c r="AC96" s="81">
        <f>+'MIT Da'!AC96+'SAR Da'!AC96+'URQ Da'!AC96+'ROC Da'!AC96+'SM Da'!AC96+'BN Da'!AC96+'BS Da'!AC96+'TDC Da'!AC96</f>
        <v>957</v>
      </c>
      <c r="AD96" s="81">
        <f>+'MIT Da'!AD96+'SAR Da'!AD96+'URQ Da'!AD96+'ROC Da'!AD96+'SM Da'!AD96+'BN Da'!AD96+'BS Da'!AD96+'TDC Da'!AD96</f>
        <v>54</v>
      </c>
      <c r="AE96" s="81">
        <f>+'MIT Da'!AE96+'SAR Da'!AE96+'URQ Da'!AE96+'ROC Da'!AE96+'SM Da'!AE96+'BN Da'!AE96+'BS Da'!AE96+'TDC Da'!AE96</f>
        <v>96</v>
      </c>
      <c r="AF96" s="81">
        <f>+'MIT Da'!AF96+'SAR Da'!AF96+'URQ Da'!AF96+'ROC Da'!AF96+'SM Da'!AF96+'BN Da'!AF96+'BS Da'!AF96+'TDC Da'!AF96</f>
        <v>443</v>
      </c>
      <c r="AG96" s="81">
        <f>+'MIT Da'!AG96+'SAR Da'!AG96+'URQ Da'!AG96+'ROC Da'!AG96+'SM Da'!AG96+'BN Da'!AG96+'BS Da'!AG96+'TDC Da'!AG96</f>
        <v>593</v>
      </c>
      <c r="AH96" s="12">
        <f>+'MIT Da'!AH96+'SAR Da'!AH96+'URQ Da'!AH96+'ROC Da'!AH96+'SM Da'!AH96+'BN Da'!AH96+'BS Da'!AH96+'TDC Da'!AH96</f>
        <v>274.60699999999997</v>
      </c>
      <c r="AI96" s="12">
        <f>+'MIT Da'!AI96+'SAR Da'!AI96+'URQ Da'!AI96+'ROC Da'!AI96+'SM Da'!AI96+'BN Da'!AI96+'BS Da'!AI96+'TDC Da'!AI96</f>
        <v>7.32</v>
      </c>
      <c r="AJ96" s="12">
        <f>+'MIT Da'!AJ96+'SAR Da'!AJ96+'URQ Da'!AJ96+'ROC Da'!AJ96+'SM Da'!AJ96+'BN Da'!AJ96+'BS Da'!AJ96+'TDC Da'!AJ96</f>
        <v>498.71500000000003</v>
      </c>
      <c r="AK96" s="12">
        <f>+'MIT Da'!AK96+'SAR Da'!AK96+'URQ Da'!AK96+'ROC Da'!AK96+'SM Da'!AK96+'BN Da'!AK96+'BS Da'!AK96+'TDC Da'!AK96</f>
        <v>780.64199999999994</v>
      </c>
      <c r="AL96" s="81">
        <f>+'MIT Da'!AL96+'SAR Da'!AL96+'URQ Da'!AL96+'ROC Da'!AL96+'SM Da'!AL96+'BN Da'!AL96+'BS Da'!AL96+'TDC Da'!AL96</f>
        <v>9</v>
      </c>
      <c r="AM96" s="81">
        <f>+'MIT Da'!AM96+'SAR Da'!AM96+'URQ Da'!AM96+'ROC Da'!AM96+'SM Da'!AM96+'BN Da'!AM96+'BS Da'!AM96+'TDC Da'!AM96</f>
        <v>57</v>
      </c>
      <c r="AN96" s="81">
        <f>+'MIT Da'!AN96+'SAR Da'!AN96+'URQ Da'!AN96+'ROC Da'!AN96+'SM Da'!AN96+'BN Da'!AN96+'BS Da'!AN96+'TDC Da'!AN96</f>
        <v>82</v>
      </c>
      <c r="AO96" s="81">
        <f>+'MIT Da'!AO96+'SAR Da'!AO96+'URQ Da'!AO96+'ROC Da'!AO96+'SM Da'!AO96+'BN Da'!AO96+'BS Da'!AO96+'TDC Da'!AO96</f>
        <v>148</v>
      </c>
      <c r="AP96" s="81">
        <f>+'MIT Da'!AP96+'SAR Da'!AP96+'URQ Da'!AP96+'ROC Da'!AP96+'SM Da'!AP96+'BN Da'!AP96+'BS Da'!AP96+'TDC Da'!AP96</f>
        <v>596</v>
      </c>
      <c r="AQ96" s="81">
        <f>+'MIT Da'!AQ96+'SAR Da'!AQ96+'URQ Da'!AQ96+'ROC Da'!AQ96+'SM Da'!AQ96+'BN Da'!AQ96+'BS Da'!AQ96+'TDC Da'!AQ96</f>
        <v>341</v>
      </c>
      <c r="AR96" s="81">
        <f>+'MIT Da'!AR96+'SAR Da'!AR96+'URQ Da'!AR96+'ROC Da'!AR96+'SM Da'!AR96+'BN Da'!AR96+'BS Da'!AR96+'TDC Da'!AR96</f>
        <v>39</v>
      </c>
      <c r="AS96" s="81">
        <f>+SUM(RED_InfraMR[[#This Row],[B.02.1 - Parque de Coches Eléctricos Motrices]:[B.02.3 - Parque de Coches Eléctricos Motrices Tipo R]])</f>
        <v>976</v>
      </c>
      <c r="AT96" s="81">
        <f>+'MIT Da'!AT96+'SAR Da'!AT96+'URQ Da'!AT96+'ROC Da'!AT96+'SM Da'!AT96+'BN Da'!AT96+'BS Da'!AT96+'TDC Da'!AT96</f>
        <v>0</v>
      </c>
      <c r="AU96" s="81">
        <f>+'MIT Da'!AU96+'SAR Da'!AU96+'URQ Da'!AU96+'ROC Da'!AU96+'SM Da'!AU96+'BN Da'!AU96+'BS Da'!AU96+'TDC Da'!AU96</f>
        <v>6</v>
      </c>
      <c r="AV96" s="81">
        <f>+'MIT Da'!AV96+'SAR Da'!AV96+'URQ Da'!AV96+'ROC Da'!AV96+'SM Da'!AV96+'BN Da'!AV96+'BS Da'!AV96+'TDC Da'!AV96</f>
        <v>10</v>
      </c>
      <c r="AW96" s="81">
        <f>+SUM(RED_InfraMR[[#This Row],[B.03.1 - Parque de Coches Motores Motrices Remolcados]:[B.03.3 - Parque de Coches Motores Motrices Cabina]])</f>
        <v>16</v>
      </c>
      <c r="AX96" s="81">
        <f>+'MIT Da'!AX96+'SAR Da'!AX96+'URQ Da'!AX96+'ROC Da'!AX96+'SM Da'!AX96+'BN Da'!AX96+'BS Da'!AX96+'TDC Da'!AX96</f>
        <v>433</v>
      </c>
      <c r="AY96" s="81">
        <f>+'MIT Da'!AY96+'SAR Da'!AY96+'URQ Da'!AY96+'ROC Da'!AY96+'SM Da'!AY96+'BN Da'!AY96+'BS Da'!AY96+'TDC Da'!AY96</f>
        <v>170</v>
      </c>
      <c r="AZ96" s="81">
        <f>+'MIT Da'!AZ96+'SAR Da'!AZ96+'URQ Da'!AZ96+'ROC Da'!AZ96+'SM Da'!AZ96+'BN Da'!AZ96+'BS Da'!AZ96+'TDC Da'!AZ96</f>
        <v>15</v>
      </c>
      <c r="BA96" s="81">
        <f>+'MIT Da'!BA96+'SAR Da'!BA96+'URQ Da'!BA96+'ROC Da'!BA96+'SM Da'!BA96+'BN Da'!BA96+'BS Da'!BA96+'TDC Da'!BA96</f>
        <v>150</v>
      </c>
      <c r="BB96" s="81">
        <f>+'MIT Da'!BB96+'SAR Da'!BB96+'URQ Da'!BB96+'ROC Da'!BB96+'SM Da'!BB96+'BN Da'!BB96+'BS Da'!BB96+'TDC Da'!BB96</f>
        <v>0</v>
      </c>
      <c r="BC96" s="81">
        <f>+SUM(RED_InfraMR[[#This Row],[B.04.1 - Parque de Coches Remolcados Clase Unica]:[B.04.5 - Parque de Coches Remolcados para Servicios Especiales (Cartoneros)]])</f>
        <v>768</v>
      </c>
      <c r="BD96" s="81">
        <f>+'MIT Da'!BD96+'SAR Da'!BD96+'URQ Da'!BD96+'ROC Da'!BD96+'SM Da'!BD96+'BN Da'!BD96+'BS Da'!BD96+'TDC Da'!BD96</f>
        <v>13</v>
      </c>
      <c r="BE96" s="81">
        <f>+'MIT Da'!BE96+'SAR Da'!BE96+'URQ Da'!BE96+'ROC Da'!BE96+'SM Da'!BE96+'BN Da'!BE96+'BS Da'!BE96+'TDC Da'!BE96</f>
        <v>92</v>
      </c>
      <c r="BF96" s="16"/>
    </row>
    <row r="97" spans="1:58">
      <c r="A97" s="1">
        <v>2000</v>
      </c>
      <c r="B97" s="1" t="s">
        <v>126</v>
      </c>
      <c r="C97" s="12">
        <f>+'MIT Da'!C97+'SAR Da'!C97+'URQ Da'!C97+'ROC Da'!C97+'SM Da'!C97+'BN Da'!C97+'BS Da'!C97+'TDC Da'!C97</f>
        <v>147.21299999999999</v>
      </c>
      <c r="D97" s="12">
        <f>+'MIT Da'!D97+'SAR Da'!D97+'URQ Da'!D97+'ROC Da'!D97+'SM Da'!D97+'BN Da'!D97+'BS Da'!D97+'TDC Da'!D97</f>
        <v>444.30600000000004</v>
      </c>
      <c r="E97" s="12">
        <f>+'MIT Da'!E97+'SAR Da'!E97+'URQ Da'!E97+'ROC Da'!E97+'SM Da'!E97+'BN Da'!E97+'BS Da'!E97+'TDC Da'!E97</f>
        <v>0</v>
      </c>
      <c r="F97" s="12">
        <f>+'MIT Da'!F97+'SAR Da'!F97+'URQ Da'!F97+'ROC Da'!F97+'SM Da'!F97+'BN Da'!F97+'BS Da'!F97+'TDC Da'!F97</f>
        <v>176.17364000000001</v>
      </c>
      <c r="G97" s="12">
        <f>+'MIT Da'!G97+'SAR Da'!G97+'URQ Da'!G97+'ROC Da'!G97+'SM Da'!G97+'BN Da'!G97+'BS Da'!G97+'TDC Da'!G97</f>
        <v>767.69263999999998</v>
      </c>
      <c r="H97" s="12">
        <f>+'MIT Da'!H97+'SAR Da'!H97+'URQ Da'!H97+'ROC Da'!H97+'SM Da'!H97+'BN Da'!H97+'BS Da'!H97+'TDC Da'!H97</f>
        <v>767.69263999999998</v>
      </c>
      <c r="I97" s="12">
        <f>+'MIT Da'!I97+'SAR Da'!I97+'URQ Da'!I97+'ROC Da'!I97+'SM Da'!I97+'BN Da'!I97+'BS Da'!I97+'TDC Da'!I97</f>
        <v>972.2581100000001</v>
      </c>
      <c r="J97" s="12">
        <f>+'MIT Da'!J97+'SAR Da'!J97+'URQ Da'!J97+'ROC Da'!J97+'SM Da'!J97+'BN Da'!J97+'BS Da'!J97+'TDC Da'!J97</f>
        <v>1060.415</v>
      </c>
      <c r="K97" s="12">
        <f>+'MIT Da'!K97+'SAR Da'!K97+'URQ Da'!K97+'ROC Da'!K97+'SM Da'!K97+'BN Da'!K97+'BS Da'!K97+'TDC Da'!K97</f>
        <v>54.516999999999996</v>
      </c>
      <c r="L97" s="12">
        <f>+'MIT Da'!L97+'SAR Da'!L97+'URQ Da'!L97+'ROC Da'!L97+'SM Da'!L97+'BN Da'!L97+'BS Da'!L97+'TDC Da'!L97</f>
        <v>379.49300000000005</v>
      </c>
      <c r="M97" s="12">
        <f>+'MIT Da'!M97+'SAR Da'!M97+'URQ Da'!M97+'ROC Da'!M97+'SM Da'!M97+'BN Da'!M97+'BS Da'!M97+'TDC Da'!M97</f>
        <v>21.314999999999998</v>
      </c>
      <c r="N97" s="12">
        <f>+'MIT Da'!N97+'SAR Da'!N97+'URQ Da'!N97+'ROC Da'!N97+'SM Da'!N97+'BN Da'!N97+'BS Da'!N97+'TDC Da'!N97</f>
        <v>1439.9079999999999</v>
      </c>
      <c r="O97" s="12">
        <f>+'MIT Da'!O97+'SAR Da'!O97+'URQ Da'!O97+'ROC Da'!O97+'SM Da'!O97+'BN Da'!O97+'BS Da'!O97+'TDC Da'!O97</f>
        <v>1439.9079999999999</v>
      </c>
      <c r="P97" s="81">
        <f>+'MIT Da'!P97+'SAR Da'!P97+'URQ Da'!P97+'ROC Da'!P97+'SM Da'!P97+'BN Da'!P97+'BS Da'!P97+'TDC Da'!P97</f>
        <v>203</v>
      </c>
      <c r="Q97" s="81">
        <f>+'MIT Da'!Q97+'SAR Da'!Q97+'URQ Da'!Q97+'ROC Da'!Q97+'SM Da'!Q97+'BN Da'!Q97+'BS Da'!Q97+'TDC Da'!Q97</f>
        <v>58</v>
      </c>
      <c r="R97" s="81">
        <f>+'MIT Da'!R97+'SAR Da'!R97+'URQ Da'!R97+'ROC Da'!R97+'SM Da'!R97+'BN Da'!R97+'BS Da'!R97+'TDC Da'!R97</f>
        <v>10</v>
      </c>
      <c r="S97" s="81">
        <f>+'MIT Da'!S97+'SAR Da'!S97+'URQ Da'!S97+'ROC Da'!S97+'SM Da'!S97+'BN Da'!S97+'BS Da'!S97+'TDC Da'!S97</f>
        <v>271</v>
      </c>
      <c r="T97" s="81">
        <f>+'MIT Da'!T97+'SAR Da'!T97+'URQ Da'!T97+'ROC Da'!T97+'SM Da'!T97+'BN Da'!T97+'BS Da'!T97+'TDC Da'!T97</f>
        <v>136</v>
      </c>
      <c r="U97" s="81">
        <f>+'MIT Da'!U97+'SAR Da'!U97+'URQ Da'!U97+'ROC Da'!U97+'SM Da'!U97+'BN Da'!U97+'BS Da'!U97+'TDC Da'!U97</f>
        <v>432</v>
      </c>
      <c r="V97" s="81">
        <f>+'MIT Da'!V97+'SAR Da'!V97+'URQ Da'!V97+'ROC Da'!V97+'SM Da'!V97+'BN Da'!V97+'BS Da'!V97+'TDC Da'!V97</f>
        <v>12</v>
      </c>
      <c r="W97" s="81">
        <f>+'MIT Da'!W97+'SAR Da'!W97+'URQ Da'!W97+'ROC Da'!W97+'SM Da'!W97+'BN Da'!W97+'BS Da'!W97+'TDC Da'!W97</f>
        <v>111</v>
      </c>
      <c r="X97" s="81">
        <f>+'MIT Da'!X97+'SAR Da'!X97+'URQ Da'!X97+'ROC Da'!X97+'SM Da'!X97+'BN Da'!X97+'BS Da'!X97+'TDC Da'!X97</f>
        <v>4</v>
      </c>
      <c r="Y97" s="81">
        <f>+'MIT Da'!Y97+'SAR Da'!Y97+'URQ Da'!Y97+'ROC Da'!Y97+'SM Da'!Y97+'BN Da'!Y97+'BS Da'!Y97+'TDC Da'!Y97</f>
        <v>695</v>
      </c>
      <c r="Z97" s="81">
        <f>+'MIT Da'!Z97+'SAR Da'!Z97+'URQ Da'!Z97+'ROC Da'!Z97+'SM Da'!Z97+'BN Da'!Z97+'BS Da'!Z97+'TDC Da'!Z97</f>
        <v>160</v>
      </c>
      <c r="AA97" s="81">
        <f>+'MIT Da'!AA97+'SAR Da'!AA97+'URQ Da'!AA97+'ROC Da'!AA97+'SM Da'!AA97+'BN Da'!AA97+'BS Da'!AA97+'TDC Da'!AA97</f>
        <v>102</v>
      </c>
      <c r="AB97" s="81">
        <f>+'MIT Da'!AB97+'SAR Da'!AB97+'URQ Da'!AB97+'ROC Da'!AB97+'SM Da'!AB97+'BN Da'!AB97+'BS Da'!AB97+'TDC Da'!AB97</f>
        <v>695</v>
      </c>
      <c r="AC97" s="81">
        <f>+'MIT Da'!AC97+'SAR Da'!AC97+'URQ Da'!AC97+'ROC Da'!AC97+'SM Da'!AC97+'BN Da'!AC97+'BS Da'!AC97+'TDC Da'!AC97</f>
        <v>957</v>
      </c>
      <c r="AD97" s="81">
        <f>+'MIT Da'!AD97+'SAR Da'!AD97+'URQ Da'!AD97+'ROC Da'!AD97+'SM Da'!AD97+'BN Da'!AD97+'BS Da'!AD97+'TDC Da'!AD97</f>
        <v>54</v>
      </c>
      <c r="AE97" s="81">
        <f>+'MIT Da'!AE97+'SAR Da'!AE97+'URQ Da'!AE97+'ROC Da'!AE97+'SM Da'!AE97+'BN Da'!AE97+'BS Da'!AE97+'TDC Da'!AE97</f>
        <v>96</v>
      </c>
      <c r="AF97" s="81">
        <f>+'MIT Da'!AF97+'SAR Da'!AF97+'URQ Da'!AF97+'ROC Da'!AF97+'SM Da'!AF97+'BN Da'!AF97+'BS Da'!AF97+'TDC Da'!AF97</f>
        <v>443</v>
      </c>
      <c r="AG97" s="81">
        <f>+'MIT Da'!AG97+'SAR Da'!AG97+'URQ Da'!AG97+'ROC Da'!AG97+'SM Da'!AG97+'BN Da'!AG97+'BS Da'!AG97+'TDC Da'!AG97</f>
        <v>593</v>
      </c>
      <c r="AH97" s="12">
        <f>+'MIT Da'!AH97+'SAR Da'!AH97+'URQ Da'!AH97+'ROC Da'!AH97+'SM Da'!AH97+'BN Da'!AH97+'BS Da'!AH97+'TDC Da'!AH97</f>
        <v>274.60699999999997</v>
      </c>
      <c r="AI97" s="12">
        <f>+'MIT Da'!AI97+'SAR Da'!AI97+'URQ Da'!AI97+'ROC Da'!AI97+'SM Da'!AI97+'BN Da'!AI97+'BS Da'!AI97+'TDC Da'!AI97</f>
        <v>7.32</v>
      </c>
      <c r="AJ97" s="12">
        <f>+'MIT Da'!AJ97+'SAR Da'!AJ97+'URQ Da'!AJ97+'ROC Da'!AJ97+'SM Da'!AJ97+'BN Da'!AJ97+'BS Da'!AJ97+'TDC Da'!AJ97</f>
        <v>498.71500000000003</v>
      </c>
      <c r="AK97" s="12">
        <f>+'MIT Da'!AK97+'SAR Da'!AK97+'URQ Da'!AK97+'ROC Da'!AK97+'SM Da'!AK97+'BN Da'!AK97+'BS Da'!AK97+'TDC Da'!AK97</f>
        <v>780.64199999999994</v>
      </c>
      <c r="AL97" s="81">
        <f>+'MIT Da'!AL97+'SAR Da'!AL97+'URQ Da'!AL97+'ROC Da'!AL97+'SM Da'!AL97+'BN Da'!AL97+'BS Da'!AL97+'TDC Da'!AL97</f>
        <v>9</v>
      </c>
      <c r="AM97" s="81">
        <f>+'MIT Da'!AM97+'SAR Da'!AM97+'URQ Da'!AM97+'ROC Da'!AM97+'SM Da'!AM97+'BN Da'!AM97+'BS Da'!AM97+'TDC Da'!AM97</f>
        <v>57</v>
      </c>
      <c r="AN97" s="81">
        <f>+'MIT Da'!AN97+'SAR Da'!AN97+'URQ Da'!AN97+'ROC Da'!AN97+'SM Da'!AN97+'BN Da'!AN97+'BS Da'!AN97+'TDC Da'!AN97</f>
        <v>82</v>
      </c>
      <c r="AO97" s="81">
        <f>+'MIT Da'!AO97+'SAR Da'!AO97+'URQ Da'!AO97+'ROC Da'!AO97+'SM Da'!AO97+'BN Da'!AO97+'BS Da'!AO97+'TDC Da'!AO97</f>
        <v>148</v>
      </c>
      <c r="AP97" s="81">
        <f>+'MIT Da'!AP97+'SAR Da'!AP97+'URQ Da'!AP97+'ROC Da'!AP97+'SM Da'!AP97+'BN Da'!AP97+'BS Da'!AP97+'TDC Da'!AP97</f>
        <v>596</v>
      </c>
      <c r="AQ97" s="81">
        <f>+'MIT Da'!AQ97+'SAR Da'!AQ97+'URQ Da'!AQ97+'ROC Da'!AQ97+'SM Da'!AQ97+'BN Da'!AQ97+'BS Da'!AQ97+'TDC Da'!AQ97</f>
        <v>341</v>
      </c>
      <c r="AR97" s="81">
        <f>+'MIT Da'!AR97+'SAR Da'!AR97+'URQ Da'!AR97+'ROC Da'!AR97+'SM Da'!AR97+'BN Da'!AR97+'BS Da'!AR97+'TDC Da'!AR97</f>
        <v>39</v>
      </c>
      <c r="AS97" s="81">
        <f>+SUM(RED_InfraMR[[#This Row],[B.02.1 - Parque de Coches Eléctricos Motrices]:[B.02.3 - Parque de Coches Eléctricos Motrices Tipo R]])</f>
        <v>976</v>
      </c>
      <c r="AT97" s="81">
        <f>+'MIT Da'!AT97+'SAR Da'!AT97+'URQ Da'!AT97+'ROC Da'!AT97+'SM Da'!AT97+'BN Da'!AT97+'BS Da'!AT97+'TDC Da'!AT97</f>
        <v>0</v>
      </c>
      <c r="AU97" s="81">
        <f>+'MIT Da'!AU97+'SAR Da'!AU97+'URQ Da'!AU97+'ROC Da'!AU97+'SM Da'!AU97+'BN Da'!AU97+'BS Da'!AU97+'TDC Da'!AU97</f>
        <v>6</v>
      </c>
      <c r="AV97" s="81">
        <f>+'MIT Da'!AV97+'SAR Da'!AV97+'URQ Da'!AV97+'ROC Da'!AV97+'SM Da'!AV97+'BN Da'!AV97+'BS Da'!AV97+'TDC Da'!AV97</f>
        <v>10</v>
      </c>
      <c r="AW97" s="81">
        <f>+SUM(RED_InfraMR[[#This Row],[B.03.1 - Parque de Coches Motores Motrices Remolcados]:[B.03.3 - Parque de Coches Motores Motrices Cabina]])</f>
        <v>16</v>
      </c>
      <c r="AX97" s="81">
        <f>+'MIT Da'!AX97+'SAR Da'!AX97+'URQ Da'!AX97+'ROC Da'!AX97+'SM Da'!AX97+'BN Da'!AX97+'BS Da'!AX97+'TDC Da'!AX97</f>
        <v>433</v>
      </c>
      <c r="AY97" s="81">
        <f>+'MIT Da'!AY97+'SAR Da'!AY97+'URQ Da'!AY97+'ROC Da'!AY97+'SM Da'!AY97+'BN Da'!AY97+'BS Da'!AY97+'TDC Da'!AY97</f>
        <v>170</v>
      </c>
      <c r="AZ97" s="81">
        <f>+'MIT Da'!AZ97+'SAR Da'!AZ97+'URQ Da'!AZ97+'ROC Da'!AZ97+'SM Da'!AZ97+'BN Da'!AZ97+'BS Da'!AZ97+'TDC Da'!AZ97</f>
        <v>15</v>
      </c>
      <c r="BA97" s="81">
        <f>+'MIT Da'!BA97+'SAR Da'!BA97+'URQ Da'!BA97+'ROC Da'!BA97+'SM Da'!BA97+'BN Da'!BA97+'BS Da'!BA97+'TDC Da'!BA97</f>
        <v>150</v>
      </c>
      <c r="BB97" s="81">
        <f>+'MIT Da'!BB97+'SAR Da'!BB97+'URQ Da'!BB97+'ROC Da'!BB97+'SM Da'!BB97+'BN Da'!BB97+'BS Da'!BB97+'TDC Da'!BB97</f>
        <v>0</v>
      </c>
      <c r="BC97" s="81">
        <f>+SUM(RED_InfraMR[[#This Row],[B.04.1 - Parque de Coches Remolcados Clase Unica]:[B.04.5 - Parque de Coches Remolcados para Servicios Especiales (Cartoneros)]])</f>
        <v>768</v>
      </c>
      <c r="BD97" s="81">
        <f>+'MIT Da'!BD97+'SAR Da'!BD97+'URQ Da'!BD97+'ROC Da'!BD97+'SM Da'!BD97+'BN Da'!BD97+'BS Da'!BD97+'TDC Da'!BD97</f>
        <v>13</v>
      </c>
      <c r="BE97" s="81">
        <f>+'MIT Da'!BE97+'SAR Da'!BE97+'URQ Da'!BE97+'ROC Da'!BE97+'SM Da'!BE97+'BN Da'!BE97+'BS Da'!BE97+'TDC Da'!BE97</f>
        <v>92</v>
      </c>
      <c r="BF97" s="16"/>
    </row>
    <row r="98" spans="1:58">
      <c r="A98" s="1">
        <v>2001</v>
      </c>
      <c r="B98" s="1" t="s">
        <v>115</v>
      </c>
      <c r="C98" s="12">
        <f>+'MIT Da'!C98+'SAR Da'!C98+'URQ Da'!C98+'ROC Da'!C98+'SM Da'!C98+'BN Da'!C98+'BS Da'!C98+'TDC Da'!C98</f>
        <v>147.21299999999999</v>
      </c>
      <c r="D98" s="12">
        <f>+'MIT Da'!D98+'SAR Da'!D98+'URQ Da'!D98+'ROC Da'!D98+'SM Da'!D98+'BN Da'!D98+'BS Da'!D98+'TDC Da'!D98</f>
        <v>444.30600000000004</v>
      </c>
      <c r="E98" s="12">
        <f>+'MIT Da'!E98+'SAR Da'!E98+'URQ Da'!E98+'ROC Da'!E98+'SM Da'!E98+'BN Da'!E98+'BS Da'!E98+'TDC Da'!E98</f>
        <v>0</v>
      </c>
      <c r="F98" s="12">
        <f>+'MIT Da'!F98+'SAR Da'!F98+'URQ Da'!F98+'ROC Da'!F98+'SM Da'!F98+'BN Da'!F98+'BS Da'!F98+'TDC Da'!F98</f>
        <v>176.17364000000001</v>
      </c>
      <c r="G98" s="12">
        <f>+'MIT Da'!G98+'SAR Da'!G98+'URQ Da'!G98+'ROC Da'!G98+'SM Da'!G98+'BN Da'!G98+'BS Da'!G98+'TDC Da'!G98</f>
        <v>767.69263999999998</v>
      </c>
      <c r="H98" s="12">
        <f>+'MIT Da'!H98+'SAR Da'!H98+'URQ Da'!H98+'ROC Da'!H98+'SM Da'!H98+'BN Da'!H98+'BS Da'!H98+'TDC Da'!H98</f>
        <v>767.69263999999998</v>
      </c>
      <c r="I98" s="12">
        <f>+'MIT Da'!I98+'SAR Da'!I98+'URQ Da'!I98+'ROC Da'!I98+'SM Da'!I98+'BN Da'!I98+'BS Da'!I98+'TDC Da'!I98</f>
        <v>972.2581100000001</v>
      </c>
      <c r="J98" s="12">
        <f>+'MIT Da'!J98+'SAR Da'!J98+'URQ Da'!J98+'ROC Da'!J98+'SM Da'!J98+'BN Da'!J98+'BS Da'!J98+'TDC Da'!J98</f>
        <v>1060.415</v>
      </c>
      <c r="K98" s="12">
        <f>+'MIT Da'!K98+'SAR Da'!K98+'URQ Da'!K98+'ROC Da'!K98+'SM Da'!K98+'BN Da'!K98+'BS Da'!K98+'TDC Da'!K98</f>
        <v>54.516999999999996</v>
      </c>
      <c r="L98" s="12">
        <f>+'MIT Da'!L98+'SAR Da'!L98+'URQ Da'!L98+'ROC Da'!L98+'SM Da'!L98+'BN Da'!L98+'BS Da'!L98+'TDC Da'!L98</f>
        <v>379.49300000000005</v>
      </c>
      <c r="M98" s="12">
        <f>+'MIT Da'!M98+'SAR Da'!M98+'URQ Da'!M98+'ROC Da'!M98+'SM Da'!M98+'BN Da'!M98+'BS Da'!M98+'TDC Da'!M98</f>
        <v>21.314999999999998</v>
      </c>
      <c r="N98" s="12">
        <f>+'MIT Da'!N98+'SAR Da'!N98+'URQ Da'!N98+'ROC Da'!N98+'SM Da'!N98+'BN Da'!N98+'BS Da'!N98+'TDC Da'!N98</f>
        <v>1439.9079999999999</v>
      </c>
      <c r="O98" s="12">
        <f>+'MIT Da'!O98+'SAR Da'!O98+'URQ Da'!O98+'ROC Da'!O98+'SM Da'!O98+'BN Da'!O98+'BS Da'!O98+'TDC Da'!O98</f>
        <v>1439.9079999999999</v>
      </c>
      <c r="P98" s="81">
        <f>+'MIT Da'!P98+'SAR Da'!P98+'URQ Da'!P98+'ROC Da'!P98+'SM Da'!P98+'BN Da'!P98+'BS Da'!P98+'TDC Da'!P98</f>
        <v>203</v>
      </c>
      <c r="Q98" s="81">
        <f>+'MIT Da'!Q98+'SAR Da'!Q98+'URQ Da'!Q98+'ROC Da'!Q98+'SM Da'!Q98+'BN Da'!Q98+'BS Da'!Q98+'TDC Da'!Q98</f>
        <v>58</v>
      </c>
      <c r="R98" s="81">
        <f>+'MIT Da'!R98+'SAR Da'!R98+'URQ Da'!R98+'ROC Da'!R98+'SM Da'!R98+'BN Da'!R98+'BS Da'!R98+'TDC Da'!R98</f>
        <v>10</v>
      </c>
      <c r="S98" s="81">
        <f>+'MIT Da'!S98+'SAR Da'!S98+'URQ Da'!S98+'ROC Da'!S98+'SM Da'!S98+'BN Da'!S98+'BS Da'!S98+'TDC Da'!S98</f>
        <v>271</v>
      </c>
      <c r="T98" s="81">
        <f>+'MIT Da'!T98+'SAR Da'!T98+'URQ Da'!T98+'ROC Da'!T98+'SM Da'!T98+'BN Da'!T98+'BS Da'!T98+'TDC Da'!T98</f>
        <v>136</v>
      </c>
      <c r="U98" s="81">
        <f>+'MIT Da'!U98+'SAR Da'!U98+'URQ Da'!U98+'ROC Da'!U98+'SM Da'!U98+'BN Da'!U98+'BS Da'!U98+'TDC Da'!U98</f>
        <v>434</v>
      </c>
      <c r="V98" s="81">
        <f>+'MIT Da'!V98+'SAR Da'!V98+'URQ Da'!V98+'ROC Da'!V98+'SM Da'!V98+'BN Da'!V98+'BS Da'!V98+'TDC Da'!V98</f>
        <v>11</v>
      </c>
      <c r="W98" s="81">
        <f>+'MIT Da'!W98+'SAR Da'!W98+'URQ Da'!W98+'ROC Da'!W98+'SM Da'!W98+'BN Da'!W98+'BS Da'!W98+'TDC Da'!W98</f>
        <v>112</v>
      </c>
      <c r="X98" s="81">
        <f>+'MIT Da'!X98+'SAR Da'!X98+'URQ Da'!X98+'ROC Da'!X98+'SM Da'!X98+'BN Da'!X98+'BS Da'!X98+'TDC Da'!X98</f>
        <v>4</v>
      </c>
      <c r="Y98" s="81">
        <f>+'MIT Da'!Y98+'SAR Da'!Y98+'URQ Da'!Y98+'ROC Da'!Y98+'SM Da'!Y98+'BN Da'!Y98+'BS Da'!Y98+'TDC Da'!Y98</f>
        <v>697</v>
      </c>
      <c r="Z98" s="81">
        <f>+'MIT Da'!Z98+'SAR Da'!Z98+'URQ Da'!Z98+'ROC Da'!Z98+'SM Da'!Z98+'BN Da'!Z98+'BS Da'!Z98+'TDC Da'!Z98</f>
        <v>160</v>
      </c>
      <c r="AA98" s="81">
        <f>+'MIT Da'!AA98+'SAR Da'!AA98+'URQ Da'!AA98+'ROC Da'!AA98+'SM Da'!AA98+'BN Da'!AA98+'BS Da'!AA98+'TDC Da'!AA98</f>
        <v>102</v>
      </c>
      <c r="AB98" s="81">
        <f>+'MIT Da'!AB98+'SAR Da'!AB98+'URQ Da'!AB98+'ROC Da'!AB98+'SM Da'!AB98+'BN Da'!AB98+'BS Da'!AB98+'TDC Da'!AB98</f>
        <v>697</v>
      </c>
      <c r="AC98" s="81">
        <f>+'MIT Da'!AC98+'SAR Da'!AC98+'URQ Da'!AC98+'ROC Da'!AC98+'SM Da'!AC98+'BN Da'!AC98+'BS Da'!AC98+'TDC Da'!AC98</f>
        <v>959</v>
      </c>
      <c r="AD98" s="81">
        <f>+'MIT Da'!AD98+'SAR Da'!AD98+'URQ Da'!AD98+'ROC Da'!AD98+'SM Da'!AD98+'BN Da'!AD98+'BS Da'!AD98+'TDC Da'!AD98</f>
        <v>54</v>
      </c>
      <c r="AE98" s="81">
        <f>+'MIT Da'!AE98+'SAR Da'!AE98+'URQ Da'!AE98+'ROC Da'!AE98+'SM Da'!AE98+'BN Da'!AE98+'BS Da'!AE98+'TDC Da'!AE98</f>
        <v>96</v>
      </c>
      <c r="AF98" s="81">
        <f>+'MIT Da'!AF98+'SAR Da'!AF98+'URQ Da'!AF98+'ROC Da'!AF98+'SM Da'!AF98+'BN Da'!AF98+'BS Da'!AF98+'TDC Da'!AF98</f>
        <v>444</v>
      </c>
      <c r="AG98" s="81">
        <f>+'MIT Da'!AG98+'SAR Da'!AG98+'URQ Da'!AG98+'ROC Da'!AG98+'SM Da'!AG98+'BN Da'!AG98+'BS Da'!AG98+'TDC Da'!AG98</f>
        <v>594</v>
      </c>
      <c r="AH98" s="12">
        <f>+'MIT Da'!AH98+'SAR Da'!AH98+'URQ Da'!AH98+'ROC Da'!AH98+'SM Da'!AH98+'BN Da'!AH98+'BS Da'!AH98+'TDC Da'!AH98</f>
        <v>274.60699999999997</v>
      </c>
      <c r="AI98" s="12">
        <f>+'MIT Da'!AI98+'SAR Da'!AI98+'URQ Da'!AI98+'ROC Da'!AI98+'SM Da'!AI98+'BN Da'!AI98+'BS Da'!AI98+'TDC Da'!AI98</f>
        <v>7.32</v>
      </c>
      <c r="AJ98" s="12">
        <f>+'MIT Da'!AJ98+'SAR Da'!AJ98+'URQ Da'!AJ98+'ROC Da'!AJ98+'SM Da'!AJ98+'BN Da'!AJ98+'BS Da'!AJ98+'TDC Da'!AJ98</f>
        <v>498.71500000000003</v>
      </c>
      <c r="AK98" s="12">
        <f>+'MIT Da'!AK98+'SAR Da'!AK98+'URQ Da'!AK98+'ROC Da'!AK98+'SM Da'!AK98+'BN Da'!AK98+'BS Da'!AK98+'TDC Da'!AK98</f>
        <v>780.64199999999994</v>
      </c>
      <c r="AL98" s="81">
        <f>+'MIT Da'!AL98+'SAR Da'!AL98+'URQ Da'!AL98+'ROC Da'!AL98+'SM Da'!AL98+'BN Da'!AL98+'BS Da'!AL98+'TDC Da'!AL98</f>
        <v>9</v>
      </c>
      <c r="AM98" s="81">
        <f>+'MIT Da'!AM98+'SAR Da'!AM98+'URQ Da'!AM98+'ROC Da'!AM98+'SM Da'!AM98+'BN Da'!AM98+'BS Da'!AM98+'TDC Da'!AM98</f>
        <v>57</v>
      </c>
      <c r="AN98" s="81">
        <f>+'MIT Da'!AN98+'SAR Da'!AN98+'URQ Da'!AN98+'ROC Da'!AN98+'SM Da'!AN98+'BN Da'!AN98+'BS Da'!AN98+'TDC Da'!AN98</f>
        <v>82</v>
      </c>
      <c r="AO98" s="81">
        <f>+'MIT Da'!AO98+'SAR Da'!AO98+'URQ Da'!AO98+'ROC Da'!AO98+'SM Da'!AO98+'BN Da'!AO98+'BS Da'!AO98+'TDC Da'!AO98</f>
        <v>148</v>
      </c>
      <c r="AP98" s="81">
        <f>+'MIT Da'!AP98+'SAR Da'!AP98+'URQ Da'!AP98+'ROC Da'!AP98+'SM Da'!AP98+'BN Da'!AP98+'BS Da'!AP98+'TDC Da'!AP98</f>
        <v>596</v>
      </c>
      <c r="AQ98" s="81">
        <f>+'MIT Da'!AQ98+'SAR Da'!AQ98+'URQ Da'!AQ98+'ROC Da'!AQ98+'SM Da'!AQ98+'BN Da'!AQ98+'BS Da'!AQ98+'TDC Da'!AQ98</f>
        <v>341</v>
      </c>
      <c r="AR98" s="81">
        <f>+'MIT Da'!AR98+'SAR Da'!AR98+'URQ Da'!AR98+'ROC Da'!AR98+'SM Da'!AR98+'BN Da'!AR98+'BS Da'!AR98+'TDC Da'!AR98</f>
        <v>39</v>
      </c>
      <c r="AS98" s="81">
        <f>+SUM(RED_InfraMR[[#This Row],[B.02.1 - Parque de Coches Eléctricos Motrices]:[B.02.3 - Parque de Coches Eléctricos Motrices Tipo R]])</f>
        <v>976</v>
      </c>
      <c r="AT98" s="81">
        <f>+'MIT Da'!AT98+'SAR Da'!AT98+'URQ Da'!AT98+'ROC Da'!AT98+'SM Da'!AT98+'BN Da'!AT98+'BS Da'!AT98+'TDC Da'!AT98</f>
        <v>0</v>
      </c>
      <c r="AU98" s="81">
        <f>+'MIT Da'!AU98+'SAR Da'!AU98+'URQ Da'!AU98+'ROC Da'!AU98+'SM Da'!AU98+'BN Da'!AU98+'BS Da'!AU98+'TDC Da'!AU98</f>
        <v>6</v>
      </c>
      <c r="AV98" s="81">
        <f>+'MIT Da'!AV98+'SAR Da'!AV98+'URQ Da'!AV98+'ROC Da'!AV98+'SM Da'!AV98+'BN Da'!AV98+'BS Da'!AV98+'TDC Da'!AV98</f>
        <v>10</v>
      </c>
      <c r="AW98" s="81">
        <f>+SUM(RED_InfraMR[[#This Row],[B.03.1 - Parque de Coches Motores Motrices Remolcados]:[B.03.3 - Parque de Coches Motores Motrices Cabina]])</f>
        <v>16</v>
      </c>
      <c r="AX98" s="81">
        <f>+'MIT Da'!AX98+'SAR Da'!AX98+'URQ Da'!AX98+'ROC Da'!AX98+'SM Da'!AX98+'BN Da'!AX98+'BS Da'!AX98+'TDC Da'!AX98</f>
        <v>433</v>
      </c>
      <c r="AY98" s="81">
        <f>+'MIT Da'!AY98+'SAR Da'!AY98+'URQ Da'!AY98+'ROC Da'!AY98+'SM Da'!AY98+'BN Da'!AY98+'BS Da'!AY98+'TDC Da'!AY98</f>
        <v>170</v>
      </c>
      <c r="AZ98" s="81">
        <f>+'MIT Da'!AZ98+'SAR Da'!AZ98+'URQ Da'!AZ98+'ROC Da'!AZ98+'SM Da'!AZ98+'BN Da'!AZ98+'BS Da'!AZ98+'TDC Da'!AZ98</f>
        <v>15</v>
      </c>
      <c r="BA98" s="81">
        <f>+'MIT Da'!BA98+'SAR Da'!BA98+'URQ Da'!BA98+'ROC Da'!BA98+'SM Da'!BA98+'BN Da'!BA98+'BS Da'!BA98+'TDC Da'!BA98</f>
        <v>150</v>
      </c>
      <c r="BB98" s="81">
        <f>+'MIT Da'!BB98+'SAR Da'!BB98+'URQ Da'!BB98+'ROC Da'!BB98+'SM Da'!BB98+'BN Da'!BB98+'BS Da'!BB98+'TDC Da'!BB98</f>
        <v>0</v>
      </c>
      <c r="BC98" s="81">
        <f>+SUM(RED_InfraMR[[#This Row],[B.04.1 - Parque de Coches Remolcados Clase Unica]:[B.04.5 - Parque de Coches Remolcados para Servicios Especiales (Cartoneros)]])</f>
        <v>768</v>
      </c>
      <c r="BD98" s="81">
        <f>+'MIT Da'!BD98+'SAR Da'!BD98+'URQ Da'!BD98+'ROC Da'!BD98+'SM Da'!BD98+'BN Da'!BD98+'BS Da'!BD98+'TDC Da'!BD98</f>
        <v>12</v>
      </c>
      <c r="BE98" s="81">
        <f>+'MIT Da'!BE98+'SAR Da'!BE98+'URQ Da'!BE98+'ROC Da'!BE98+'SM Da'!BE98+'BN Da'!BE98+'BS Da'!BE98+'TDC Da'!BE98</f>
        <v>92</v>
      </c>
      <c r="BF98" s="16"/>
    </row>
    <row r="99" spans="1:58">
      <c r="A99" s="1">
        <v>2001</v>
      </c>
      <c r="B99" s="1" t="s">
        <v>116</v>
      </c>
      <c r="C99" s="12">
        <f>+'MIT Da'!C99+'SAR Da'!C99+'URQ Da'!C99+'ROC Da'!C99+'SM Da'!C99+'BN Da'!C99+'BS Da'!C99+'TDC Da'!C99</f>
        <v>147.21299999999999</v>
      </c>
      <c r="D99" s="12">
        <f>+'MIT Da'!D99+'SAR Da'!D99+'URQ Da'!D99+'ROC Da'!D99+'SM Da'!D99+'BN Da'!D99+'BS Da'!D99+'TDC Da'!D99</f>
        <v>444.30600000000004</v>
      </c>
      <c r="E99" s="12">
        <f>+'MIT Da'!E99+'SAR Da'!E99+'URQ Da'!E99+'ROC Da'!E99+'SM Da'!E99+'BN Da'!E99+'BS Da'!E99+'TDC Da'!E99</f>
        <v>0</v>
      </c>
      <c r="F99" s="12">
        <f>+'MIT Da'!F99+'SAR Da'!F99+'URQ Da'!F99+'ROC Da'!F99+'SM Da'!F99+'BN Da'!F99+'BS Da'!F99+'TDC Da'!F99</f>
        <v>176.17364000000001</v>
      </c>
      <c r="G99" s="12">
        <f>+'MIT Da'!G99+'SAR Da'!G99+'URQ Da'!G99+'ROC Da'!G99+'SM Da'!G99+'BN Da'!G99+'BS Da'!G99+'TDC Da'!G99</f>
        <v>767.69263999999998</v>
      </c>
      <c r="H99" s="12">
        <f>+'MIT Da'!H99+'SAR Da'!H99+'URQ Da'!H99+'ROC Da'!H99+'SM Da'!H99+'BN Da'!H99+'BS Da'!H99+'TDC Da'!H99</f>
        <v>767.69263999999998</v>
      </c>
      <c r="I99" s="12">
        <f>+'MIT Da'!I99+'SAR Da'!I99+'URQ Da'!I99+'ROC Da'!I99+'SM Da'!I99+'BN Da'!I99+'BS Da'!I99+'TDC Da'!I99</f>
        <v>972.2581100000001</v>
      </c>
      <c r="J99" s="12">
        <f>+'MIT Da'!J99+'SAR Da'!J99+'URQ Da'!J99+'ROC Da'!J99+'SM Da'!J99+'BN Da'!J99+'BS Da'!J99+'TDC Da'!J99</f>
        <v>1060.415</v>
      </c>
      <c r="K99" s="12">
        <f>+'MIT Da'!K99+'SAR Da'!K99+'URQ Da'!K99+'ROC Da'!K99+'SM Da'!K99+'BN Da'!K99+'BS Da'!K99+'TDC Da'!K99</f>
        <v>54.516999999999996</v>
      </c>
      <c r="L99" s="12">
        <f>+'MIT Da'!L99+'SAR Da'!L99+'URQ Da'!L99+'ROC Da'!L99+'SM Da'!L99+'BN Da'!L99+'BS Da'!L99+'TDC Da'!L99</f>
        <v>379.49300000000005</v>
      </c>
      <c r="M99" s="12">
        <f>+'MIT Da'!M99+'SAR Da'!M99+'URQ Da'!M99+'ROC Da'!M99+'SM Da'!M99+'BN Da'!M99+'BS Da'!M99+'TDC Da'!M99</f>
        <v>21.314999999999998</v>
      </c>
      <c r="N99" s="12">
        <f>+'MIT Da'!N99+'SAR Da'!N99+'URQ Da'!N99+'ROC Da'!N99+'SM Da'!N99+'BN Da'!N99+'BS Da'!N99+'TDC Da'!N99</f>
        <v>1439.9079999999999</v>
      </c>
      <c r="O99" s="12">
        <f>+'MIT Da'!O99+'SAR Da'!O99+'URQ Da'!O99+'ROC Da'!O99+'SM Da'!O99+'BN Da'!O99+'BS Da'!O99+'TDC Da'!O99</f>
        <v>1439.9079999999999</v>
      </c>
      <c r="P99" s="81">
        <f>+'MIT Da'!P99+'SAR Da'!P99+'URQ Da'!P99+'ROC Da'!P99+'SM Da'!P99+'BN Da'!P99+'BS Da'!P99+'TDC Da'!P99</f>
        <v>203</v>
      </c>
      <c r="Q99" s="81">
        <f>+'MIT Da'!Q99+'SAR Da'!Q99+'URQ Da'!Q99+'ROC Da'!Q99+'SM Da'!Q99+'BN Da'!Q99+'BS Da'!Q99+'TDC Da'!Q99</f>
        <v>58</v>
      </c>
      <c r="R99" s="81">
        <f>+'MIT Da'!R99+'SAR Da'!R99+'URQ Da'!R99+'ROC Da'!R99+'SM Da'!R99+'BN Da'!R99+'BS Da'!R99+'TDC Da'!R99</f>
        <v>10</v>
      </c>
      <c r="S99" s="81">
        <f>+'MIT Da'!S99+'SAR Da'!S99+'URQ Da'!S99+'ROC Da'!S99+'SM Da'!S99+'BN Da'!S99+'BS Da'!S99+'TDC Da'!S99</f>
        <v>271</v>
      </c>
      <c r="T99" s="81">
        <f>+'MIT Da'!T99+'SAR Da'!T99+'URQ Da'!T99+'ROC Da'!T99+'SM Da'!T99+'BN Da'!T99+'BS Da'!T99+'TDC Da'!T99</f>
        <v>136</v>
      </c>
      <c r="U99" s="81">
        <f>+'MIT Da'!U99+'SAR Da'!U99+'URQ Da'!U99+'ROC Da'!U99+'SM Da'!U99+'BN Da'!U99+'BS Da'!U99+'TDC Da'!U99</f>
        <v>434</v>
      </c>
      <c r="V99" s="81">
        <f>+'MIT Da'!V99+'SAR Da'!V99+'URQ Da'!V99+'ROC Da'!V99+'SM Da'!V99+'BN Da'!V99+'BS Da'!V99+'TDC Da'!V99</f>
        <v>11</v>
      </c>
      <c r="W99" s="81">
        <f>+'MIT Da'!W99+'SAR Da'!W99+'URQ Da'!W99+'ROC Da'!W99+'SM Da'!W99+'BN Da'!W99+'BS Da'!W99+'TDC Da'!W99</f>
        <v>112</v>
      </c>
      <c r="X99" s="81">
        <f>+'MIT Da'!X99+'SAR Da'!X99+'URQ Da'!X99+'ROC Da'!X99+'SM Da'!X99+'BN Da'!X99+'BS Da'!X99+'TDC Da'!X99</f>
        <v>4</v>
      </c>
      <c r="Y99" s="81">
        <f>+'MIT Da'!Y99+'SAR Da'!Y99+'URQ Da'!Y99+'ROC Da'!Y99+'SM Da'!Y99+'BN Da'!Y99+'BS Da'!Y99+'TDC Da'!Y99</f>
        <v>697</v>
      </c>
      <c r="Z99" s="81">
        <f>+'MIT Da'!Z99+'SAR Da'!Z99+'URQ Da'!Z99+'ROC Da'!Z99+'SM Da'!Z99+'BN Da'!Z99+'BS Da'!Z99+'TDC Da'!Z99</f>
        <v>160</v>
      </c>
      <c r="AA99" s="81">
        <f>+'MIT Da'!AA99+'SAR Da'!AA99+'URQ Da'!AA99+'ROC Da'!AA99+'SM Da'!AA99+'BN Da'!AA99+'BS Da'!AA99+'TDC Da'!AA99</f>
        <v>102</v>
      </c>
      <c r="AB99" s="81">
        <f>+'MIT Da'!AB99+'SAR Da'!AB99+'URQ Da'!AB99+'ROC Da'!AB99+'SM Da'!AB99+'BN Da'!AB99+'BS Da'!AB99+'TDC Da'!AB99</f>
        <v>697</v>
      </c>
      <c r="AC99" s="81">
        <f>+'MIT Da'!AC99+'SAR Da'!AC99+'URQ Da'!AC99+'ROC Da'!AC99+'SM Da'!AC99+'BN Da'!AC99+'BS Da'!AC99+'TDC Da'!AC99</f>
        <v>959</v>
      </c>
      <c r="AD99" s="81">
        <f>+'MIT Da'!AD99+'SAR Da'!AD99+'URQ Da'!AD99+'ROC Da'!AD99+'SM Da'!AD99+'BN Da'!AD99+'BS Da'!AD99+'TDC Da'!AD99</f>
        <v>54</v>
      </c>
      <c r="AE99" s="81">
        <f>+'MIT Da'!AE99+'SAR Da'!AE99+'URQ Da'!AE99+'ROC Da'!AE99+'SM Da'!AE99+'BN Da'!AE99+'BS Da'!AE99+'TDC Da'!AE99</f>
        <v>96</v>
      </c>
      <c r="AF99" s="81">
        <f>+'MIT Da'!AF99+'SAR Da'!AF99+'URQ Da'!AF99+'ROC Da'!AF99+'SM Da'!AF99+'BN Da'!AF99+'BS Da'!AF99+'TDC Da'!AF99</f>
        <v>444</v>
      </c>
      <c r="AG99" s="81">
        <f>+'MIT Da'!AG99+'SAR Da'!AG99+'URQ Da'!AG99+'ROC Da'!AG99+'SM Da'!AG99+'BN Da'!AG99+'BS Da'!AG99+'TDC Da'!AG99</f>
        <v>594</v>
      </c>
      <c r="AH99" s="12">
        <f>+'MIT Da'!AH99+'SAR Da'!AH99+'URQ Da'!AH99+'ROC Da'!AH99+'SM Da'!AH99+'BN Da'!AH99+'BS Da'!AH99+'TDC Da'!AH99</f>
        <v>274.60699999999997</v>
      </c>
      <c r="AI99" s="12">
        <f>+'MIT Da'!AI99+'SAR Da'!AI99+'URQ Da'!AI99+'ROC Da'!AI99+'SM Da'!AI99+'BN Da'!AI99+'BS Da'!AI99+'TDC Da'!AI99</f>
        <v>7.32</v>
      </c>
      <c r="AJ99" s="12">
        <f>+'MIT Da'!AJ99+'SAR Da'!AJ99+'URQ Da'!AJ99+'ROC Da'!AJ99+'SM Da'!AJ99+'BN Da'!AJ99+'BS Da'!AJ99+'TDC Da'!AJ99</f>
        <v>498.71500000000003</v>
      </c>
      <c r="AK99" s="12">
        <f>+'MIT Da'!AK99+'SAR Da'!AK99+'URQ Da'!AK99+'ROC Da'!AK99+'SM Da'!AK99+'BN Da'!AK99+'BS Da'!AK99+'TDC Da'!AK99</f>
        <v>780.64199999999994</v>
      </c>
      <c r="AL99" s="81">
        <f>+'MIT Da'!AL99+'SAR Da'!AL99+'URQ Da'!AL99+'ROC Da'!AL99+'SM Da'!AL99+'BN Da'!AL99+'BS Da'!AL99+'TDC Da'!AL99</f>
        <v>9</v>
      </c>
      <c r="AM99" s="81">
        <f>+'MIT Da'!AM99+'SAR Da'!AM99+'URQ Da'!AM99+'ROC Da'!AM99+'SM Da'!AM99+'BN Da'!AM99+'BS Da'!AM99+'TDC Da'!AM99</f>
        <v>57</v>
      </c>
      <c r="AN99" s="81">
        <f>+'MIT Da'!AN99+'SAR Da'!AN99+'URQ Da'!AN99+'ROC Da'!AN99+'SM Da'!AN99+'BN Da'!AN99+'BS Da'!AN99+'TDC Da'!AN99</f>
        <v>82</v>
      </c>
      <c r="AO99" s="81">
        <f>+'MIT Da'!AO99+'SAR Da'!AO99+'URQ Da'!AO99+'ROC Da'!AO99+'SM Da'!AO99+'BN Da'!AO99+'BS Da'!AO99+'TDC Da'!AO99</f>
        <v>148</v>
      </c>
      <c r="AP99" s="81">
        <f>+'MIT Da'!AP99+'SAR Da'!AP99+'URQ Da'!AP99+'ROC Da'!AP99+'SM Da'!AP99+'BN Da'!AP99+'BS Da'!AP99+'TDC Da'!AP99</f>
        <v>596</v>
      </c>
      <c r="AQ99" s="81">
        <f>+'MIT Da'!AQ99+'SAR Da'!AQ99+'URQ Da'!AQ99+'ROC Da'!AQ99+'SM Da'!AQ99+'BN Da'!AQ99+'BS Da'!AQ99+'TDC Da'!AQ99</f>
        <v>341</v>
      </c>
      <c r="AR99" s="81">
        <f>+'MIT Da'!AR99+'SAR Da'!AR99+'URQ Da'!AR99+'ROC Da'!AR99+'SM Da'!AR99+'BN Da'!AR99+'BS Da'!AR99+'TDC Da'!AR99</f>
        <v>39</v>
      </c>
      <c r="AS99" s="81">
        <f>+SUM(RED_InfraMR[[#This Row],[B.02.1 - Parque de Coches Eléctricos Motrices]:[B.02.3 - Parque de Coches Eléctricos Motrices Tipo R]])</f>
        <v>976</v>
      </c>
      <c r="AT99" s="81">
        <f>+'MIT Da'!AT99+'SAR Da'!AT99+'URQ Da'!AT99+'ROC Da'!AT99+'SM Da'!AT99+'BN Da'!AT99+'BS Da'!AT99+'TDC Da'!AT99</f>
        <v>0</v>
      </c>
      <c r="AU99" s="81">
        <f>+'MIT Da'!AU99+'SAR Da'!AU99+'URQ Da'!AU99+'ROC Da'!AU99+'SM Da'!AU99+'BN Da'!AU99+'BS Da'!AU99+'TDC Da'!AU99</f>
        <v>6</v>
      </c>
      <c r="AV99" s="81">
        <f>+'MIT Da'!AV99+'SAR Da'!AV99+'URQ Da'!AV99+'ROC Da'!AV99+'SM Da'!AV99+'BN Da'!AV99+'BS Da'!AV99+'TDC Da'!AV99</f>
        <v>10</v>
      </c>
      <c r="AW99" s="81">
        <f>+SUM(RED_InfraMR[[#This Row],[B.03.1 - Parque de Coches Motores Motrices Remolcados]:[B.03.3 - Parque de Coches Motores Motrices Cabina]])</f>
        <v>16</v>
      </c>
      <c r="AX99" s="81">
        <f>+'MIT Da'!AX99+'SAR Da'!AX99+'URQ Da'!AX99+'ROC Da'!AX99+'SM Da'!AX99+'BN Da'!AX99+'BS Da'!AX99+'TDC Da'!AX99</f>
        <v>433</v>
      </c>
      <c r="AY99" s="81">
        <f>+'MIT Da'!AY99+'SAR Da'!AY99+'URQ Da'!AY99+'ROC Da'!AY99+'SM Da'!AY99+'BN Da'!AY99+'BS Da'!AY99+'TDC Da'!AY99</f>
        <v>170</v>
      </c>
      <c r="AZ99" s="81">
        <f>+'MIT Da'!AZ99+'SAR Da'!AZ99+'URQ Da'!AZ99+'ROC Da'!AZ99+'SM Da'!AZ99+'BN Da'!AZ99+'BS Da'!AZ99+'TDC Da'!AZ99</f>
        <v>15</v>
      </c>
      <c r="BA99" s="81">
        <f>+'MIT Da'!BA99+'SAR Da'!BA99+'URQ Da'!BA99+'ROC Da'!BA99+'SM Da'!BA99+'BN Da'!BA99+'BS Da'!BA99+'TDC Da'!BA99</f>
        <v>150</v>
      </c>
      <c r="BB99" s="81">
        <f>+'MIT Da'!BB99+'SAR Da'!BB99+'URQ Da'!BB99+'ROC Da'!BB99+'SM Da'!BB99+'BN Da'!BB99+'BS Da'!BB99+'TDC Da'!BB99</f>
        <v>0</v>
      </c>
      <c r="BC99" s="81">
        <f>+SUM(RED_InfraMR[[#This Row],[B.04.1 - Parque de Coches Remolcados Clase Unica]:[B.04.5 - Parque de Coches Remolcados para Servicios Especiales (Cartoneros)]])</f>
        <v>768</v>
      </c>
      <c r="BD99" s="81">
        <f>+'MIT Da'!BD99+'SAR Da'!BD99+'URQ Da'!BD99+'ROC Da'!BD99+'SM Da'!BD99+'BN Da'!BD99+'BS Da'!BD99+'TDC Da'!BD99</f>
        <v>12</v>
      </c>
      <c r="BE99" s="81">
        <f>+'MIT Da'!BE99+'SAR Da'!BE99+'URQ Da'!BE99+'ROC Da'!BE99+'SM Da'!BE99+'BN Da'!BE99+'BS Da'!BE99+'TDC Da'!BE99</f>
        <v>92</v>
      </c>
      <c r="BF99" s="16"/>
    </row>
    <row r="100" spans="1:58">
      <c r="A100" s="1">
        <v>2001</v>
      </c>
      <c r="B100" s="1" t="s">
        <v>117</v>
      </c>
      <c r="C100" s="12">
        <f>+'MIT Da'!C100+'SAR Da'!C100+'URQ Da'!C100+'ROC Da'!C100+'SM Da'!C100+'BN Da'!C100+'BS Da'!C100+'TDC Da'!C100</f>
        <v>147.21299999999999</v>
      </c>
      <c r="D100" s="12">
        <f>+'MIT Da'!D100+'SAR Da'!D100+'URQ Da'!D100+'ROC Da'!D100+'SM Da'!D100+'BN Da'!D100+'BS Da'!D100+'TDC Da'!D100</f>
        <v>444.30600000000004</v>
      </c>
      <c r="E100" s="12">
        <f>+'MIT Da'!E100+'SAR Da'!E100+'URQ Da'!E100+'ROC Da'!E100+'SM Da'!E100+'BN Da'!E100+'BS Da'!E100+'TDC Da'!E100</f>
        <v>0</v>
      </c>
      <c r="F100" s="12">
        <f>+'MIT Da'!F100+'SAR Da'!F100+'URQ Da'!F100+'ROC Da'!F100+'SM Da'!F100+'BN Da'!F100+'BS Da'!F100+'TDC Da'!F100</f>
        <v>176.17364000000001</v>
      </c>
      <c r="G100" s="12">
        <f>+'MIT Da'!G100+'SAR Da'!G100+'URQ Da'!G100+'ROC Da'!G100+'SM Da'!G100+'BN Da'!G100+'BS Da'!G100+'TDC Da'!G100</f>
        <v>767.69263999999998</v>
      </c>
      <c r="H100" s="12">
        <f>+'MIT Da'!H100+'SAR Da'!H100+'URQ Da'!H100+'ROC Da'!H100+'SM Da'!H100+'BN Da'!H100+'BS Da'!H100+'TDC Da'!H100</f>
        <v>767.69263999999998</v>
      </c>
      <c r="I100" s="12">
        <f>+'MIT Da'!I100+'SAR Da'!I100+'URQ Da'!I100+'ROC Da'!I100+'SM Da'!I100+'BN Da'!I100+'BS Da'!I100+'TDC Da'!I100</f>
        <v>972.2581100000001</v>
      </c>
      <c r="J100" s="12">
        <f>+'MIT Da'!J100+'SAR Da'!J100+'URQ Da'!J100+'ROC Da'!J100+'SM Da'!J100+'BN Da'!J100+'BS Da'!J100+'TDC Da'!J100</f>
        <v>1060.415</v>
      </c>
      <c r="K100" s="12">
        <f>+'MIT Da'!K100+'SAR Da'!K100+'URQ Da'!K100+'ROC Da'!K100+'SM Da'!K100+'BN Da'!K100+'BS Da'!K100+'TDC Da'!K100</f>
        <v>54.516999999999996</v>
      </c>
      <c r="L100" s="12">
        <f>+'MIT Da'!L100+'SAR Da'!L100+'URQ Da'!L100+'ROC Da'!L100+'SM Da'!L100+'BN Da'!L100+'BS Da'!L100+'TDC Da'!L100</f>
        <v>379.49300000000005</v>
      </c>
      <c r="M100" s="12">
        <f>+'MIT Da'!M100+'SAR Da'!M100+'URQ Da'!M100+'ROC Da'!M100+'SM Da'!M100+'BN Da'!M100+'BS Da'!M100+'TDC Da'!M100</f>
        <v>21.314999999999998</v>
      </c>
      <c r="N100" s="12">
        <f>+'MIT Da'!N100+'SAR Da'!N100+'URQ Da'!N100+'ROC Da'!N100+'SM Da'!N100+'BN Da'!N100+'BS Da'!N100+'TDC Da'!N100</f>
        <v>1439.9079999999999</v>
      </c>
      <c r="O100" s="12">
        <f>+'MIT Da'!O100+'SAR Da'!O100+'URQ Da'!O100+'ROC Da'!O100+'SM Da'!O100+'BN Da'!O100+'BS Da'!O100+'TDC Da'!O100</f>
        <v>1439.9079999999999</v>
      </c>
      <c r="P100" s="81">
        <f>+'MIT Da'!P100+'SAR Da'!P100+'URQ Da'!P100+'ROC Da'!P100+'SM Da'!P100+'BN Da'!P100+'BS Da'!P100+'TDC Da'!P100</f>
        <v>203</v>
      </c>
      <c r="Q100" s="81">
        <f>+'MIT Da'!Q100+'SAR Da'!Q100+'URQ Da'!Q100+'ROC Da'!Q100+'SM Da'!Q100+'BN Da'!Q100+'BS Da'!Q100+'TDC Da'!Q100</f>
        <v>58</v>
      </c>
      <c r="R100" s="81">
        <f>+'MIT Da'!R100+'SAR Da'!R100+'URQ Da'!R100+'ROC Da'!R100+'SM Da'!R100+'BN Da'!R100+'BS Da'!R100+'TDC Da'!R100</f>
        <v>10</v>
      </c>
      <c r="S100" s="81">
        <f>+'MIT Da'!S100+'SAR Da'!S100+'URQ Da'!S100+'ROC Da'!S100+'SM Da'!S100+'BN Da'!S100+'BS Da'!S100+'TDC Da'!S100</f>
        <v>271</v>
      </c>
      <c r="T100" s="81">
        <f>+'MIT Da'!T100+'SAR Da'!T100+'URQ Da'!T100+'ROC Da'!T100+'SM Da'!T100+'BN Da'!T100+'BS Da'!T100+'TDC Da'!T100</f>
        <v>136</v>
      </c>
      <c r="U100" s="81">
        <f>+'MIT Da'!U100+'SAR Da'!U100+'URQ Da'!U100+'ROC Da'!U100+'SM Da'!U100+'BN Da'!U100+'BS Da'!U100+'TDC Da'!U100</f>
        <v>434</v>
      </c>
      <c r="V100" s="81">
        <f>+'MIT Da'!V100+'SAR Da'!V100+'URQ Da'!V100+'ROC Da'!V100+'SM Da'!V100+'BN Da'!V100+'BS Da'!V100+'TDC Da'!V100</f>
        <v>11</v>
      </c>
      <c r="W100" s="81">
        <f>+'MIT Da'!W100+'SAR Da'!W100+'URQ Da'!W100+'ROC Da'!W100+'SM Da'!W100+'BN Da'!W100+'BS Da'!W100+'TDC Da'!W100</f>
        <v>112</v>
      </c>
      <c r="X100" s="81">
        <f>+'MIT Da'!X100+'SAR Da'!X100+'URQ Da'!X100+'ROC Da'!X100+'SM Da'!X100+'BN Da'!X100+'BS Da'!X100+'TDC Da'!X100</f>
        <v>4</v>
      </c>
      <c r="Y100" s="81">
        <f>+'MIT Da'!Y100+'SAR Da'!Y100+'URQ Da'!Y100+'ROC Da'!Y100+'SM Da'!Y100+'BN Da'!Y100+'BS Da'!Y100+'TDC Da'!Y100</f>
        <v>697</v>
      </c>
      <c r="Z100" s="81">
        <f>+'MIT Da'!Z100+'SAR Da'!Z100+'URQ Da'!Z100+'ROC Da'!Z100+'SM Da'!Z100+'BN Da'!Z100+'BS Da'!Z100+'TDC Da'!Z100</f>
        <v>160</v>
      </c>
      <c r="AA100" s="81">
        <f>+'MIT Da'!AA100+'SAR Da'!AA100+'URQ Da'!AA100+'ROC Da'!AA100+'SM Da'!AA100+'BN Da'!AA100+'BS Da'!AA100+'TDC Da'!AA100</f>
        <v>102</v>
      </c>
      <c r="AB100" s="81">
        <f>+'MIT Da'!AB100+'SAR Da'!AB100+'URQ Da'!AB100+'ROC Da'!AB100+'SM Da'!AB100+'BN Da'!AB100+'BS Da'!AB100+'TDC Da'!AB100</f>
        <v>697</v>
      </c>
      <c r="AC100" s="81">
        <f>+'MIT Da'!AC100+'SAR Da'!AC100+'URQ Da'!AC100+'ROC Da'!AC100+'SM Da'!AC100+'BN Da'!AC100+'BS Da'!AC100+'TDC Da'!AC100</f>
        <v>959</v>
      </c>
      <c r="AD100" s="81">
        <f>+'MIT Da'!AD100+'SAR Da'!AD100+'URQ Da'!AD100+'ROC Da'!AD100+'SM Da'!AD100+'BN Da'!AD100+'BS Da'!AD100+'TDC Da'!AD100</f>
        <v>54</v>
      </c>
      <c r="AE100" s="81">
        <f>+'MIT Da'!AE100+'SAR Da'!AE100+'URQ Da'!AE100+'ROC Da'!AE100+'SM Da'!AE100+'BN Da'!AE100+'BS Da'!AE100+'TDC Da'!AE100</f>
        <v>96</v>
      </c>
      <c r="AF100" s="81">
        <f>+'MIT Da'!AF100+'SAR Da'!AF100+'URQ Da'!AF100+'ROC Da'!AF100+'SM Da'!AF100+'BN Da'!AF100+'BS Da'!AF100+'TDC Da'!AF100</f>
        <v>444</v>
      </c>
      <c r="AG100" s="81">
        <f>+'MIT Da'!AG100+'SAR Da'!AG100+'URQ Da'!AG100+'ROC Da'!AG100+'SM Da'!AG100+'BN Da'!AG100+'BS Da'!AG100+'TDC Da'!AG100</f>
        <v>594</v>
      </c>
      <c r="AH100" s="12">
        <f>+'MIT Da'!AH100+'SAR Da'!AH100+'URQ Da'!AH100+'ROC Da'!AH100+'SM Da'!AH100+'BN Da'!AH100+'BS Da'!AH100+'TDC Da'!AH100</f>
        <v>274.60699999999997</v>
      </c>
      <c r="AI100" s="12">
        <f>+'MIT Da'!AI100+'SAR Da'!AI100+'URQ Da'!AI100+'ROC Da'!AI100+'SM Da'!AI100+'BN Da'!AI100+'BS Da'!AI100+'TDC Da'!AI100</f>
        <v>7.32</v>
      </c>
      <c r="AJ100" s="12">
        <f>+'MIT Da'!AJ100+'SAR Da'!AJ100+'URQ Da'!AJ100+'ROC Da'!AJ100+'SM Da'!AJ100+'BN Da'!AJ100+'BS Da'!AJ100+'TDC Da'!AJ100</f>
        <v>498.71500000000003</v>
      </c>
      <c r="AK100" s="12">
        <f>+'MIT Da'!AK100+'SAR Da'!AK100+'URQ Da'!AK100+'ROC Da'!AK100+'SM Da'!AK100+'BN Da'!AK100+'BS Da'!AK100+'TDC Da'!AK100</f>
        <v>780.64199999999994</v>
      </c>
      <c r="AL100" s="81">
        <f>+'MIT Da'!AL100+'SAR Da'!AL100+'URQ Da'!AL100+'ROC Da'!AL100+'SM Da'!AL100+'BN Da'!AL100+'BS Da'!AL100+'TDC Da'!AL100</f>
        <v>9</v>
      </c>
      <c r="AM100" s="81">
        <f>+'MIT Da'!AM100+'SAR Da'!AM100+'URQ Da'!AM100+'ROC Da'!AM100+'SM Da'!AM100+'BN Da'!AM100+'BS Da'!AM100+'TDC Da'!AM100</f>
        <v>57</v>
      </c>
      <c r="AN100" s="81">
        <f>+'MIT Da'!AN100+'SAR Da'!AN100+'URQ Da'!AN100+'ROC Da'!AN100+'SM Da'!AN100+'BN Da'!AN100+'BS Da'!AN100+'TDC Da'!AN100</f>
        <v>82</v>
      </c>
      <c r="AO100" s="81">
        <f>+'MIT Da'!AO100+'SAR Da'!AO100+'URQ Da'!AO100+'ROC Da'!AO100+'SM Da'!AO100+'BN Da'!AO100+'BS Da'!AO100+'TDC Da'!AO100</f>
        <v>148</v>
      </c>
      <c r="AP100" s="81">
        <f>+'MIT Da'!AP100+'SAR Da'!AP100+'URQ Da'!AP100+'ROC Da'!AP100+'SM Da'!AP100+'BN Da'!AP100+'BS Da'!AP100+'TDC Da'!AP100</f>
        <v>596</v>
      </c>
      <c r="AQ100" s="81">
        <f>+'MIT Da'!AQ100+'SAR Da'!AQ100+'URQ Da'!AQ100+'ROC Da'!AQ100+'SM Da'!AQ100+'BN Da'!AQ100+'BS Da'!AQ100+'TDC Da'!AQ100</f>
        <v>341</v>
      </c>
      <c r="AR100" s="81">
        <f>+'MIT Da'!AR100+'SAR Da'!AR100+'URQ Da'!AR100+'ROC Da'!AR100+'SM Da'!AR100+'BN Da'!AR100+'BS Da'!AR100+'TDC Da'!AR100</f>
        <v>39</v>
      </c>
      <c r="AS100" s="81">
        <f>+SUM(RED_InfraMR[[#This Row],[B.02.1 - Parque de Coches Eléctricos Motrices]:[B.02.3 - Parque de Coches Eléctricos Motrices Tipo R]])</f>
        <v>976</v>
      </c>
      <c r="AT100" s="81">
        <f>+'MIT Da'!AT100+'SAR Da'!AT100+'URQ Da'!AT100+'ROC Da'!AT100+'SM Da'!AT100+'BN Da'!AT100+'BS Da'!AT100+'TDC Da'!AT100</f>
        <v>0</v>
      </c>
      <c r="AU100" s="81">
        <f>+'MIT Da'!AU100+'SAR Da'!AU100+'URQ Da'!AU100+'ROC Da'!AU100+'SM Da'!AU100+'BN Da'!AU100+'BS Da'!AU100+'TDC Da'!AU100</f>
        <v>6</v>
      </c>
      <c r="AV100" s="81">
        <f>+'MIT Da'!AV100+'SAR Da'!AV100+'URQ Da'!AV100+'ROC Da'!AV100+'SM Da'!AV100+'BN Da'!AV100+'BS Da'!AV100+'TDC Da'!AV100</f>
        <v>10</v>
      </c>
      <c r="AW100" s="81">
        <f>+SUM(RED_InfraMR[[#This Row],[B.03.1 - Parque de Coches Motores Motrices Remolcados]:[B.03.3 - Parque de Coches Motores Motrices Cabina]])</f>
        <v>16</v>
      </c>
      <c r="AX100" s="81">
        <f>+'MIT Da'!AX100+'SAR Da'!AX100+'URQ Da'!AX100+'ROC Da'!AX100+'SM Da'!AX100+'BN Da'!AX100+'BS Da'!AX100+'TDC Da'!AX100</f>
        <v>433</v>
      </c>
      <c r="AY100" s="81">
        <f>+'MIT Da'!AY100+'SAR Da'!AY100+'URQ Da'!AY100+'ROC Da'!AY100+'SM Da'!AY100+'BN Da'!AY100+'BS Da'!AY100+'TDC Da'!AY100</f>
        <v>170</v>
      </c>
      <c r="AZ100" s="81">
        <f>+'MIT Da'!AZ100+'SAR Da'!AZ100+'URQ Da'!AZ100+'ROC Da'!AZ100+'SM Da'!AZ100+'BN Da'!AZ100+'BS Da'!AZ100+'TDC Da'!AZ100</f>
        <v>15</v>
      </c>
      <c r="BA100" s="81">
        <f>+'MIT Da'!BA100+'SAR Da'!BA100+'URQ Da'!BA100+'ROC Da'!BA100+'SM Da'!BA100+'BN Da'!BA100+'BS Da'!BA100+'TDC Da'!BA100</f>
        <v>150</v>
      </c>
      <c r="BB100" s="81">
        <f>+'MIT Da'!BB100+'SAR Da'!BB100+'URQ Da'!BB100+'ROC Da'!BB100+'SM Da'!BB100+'BN Da'!BB100+'BS Da'!BB100+'TDC Da'!BB100</f>
        <v>0</v>
      </c>
      <c r="BC100" s="81">
        <f>+SUM(RED_InfraMR[[#This Row],[B.04.1 - Parque de Coches Remolcados Clase Unica]:[B.04.5 - Parque de Coches Remolcados para Servicios Especiales (Cartoneros)]])</f>
        <v>768</v>
      </c>
      <c r="BD100" s="81">
        <f>+'MIT Da'!BD100+'SAR Da'!BD100+'URQ Da'!BD100+'ROC Da'!BD100+'SM Da'!BD100+'BN Da'!BD100+'BS Da'!BD100+'TDC Da'!BD100</f>
        <v>12</v>
      </c>
      <c r="BE100" s="81">
        <f>+'MIT Da'!BE100+'SAR Da'!BE100+'URQ Da'!BE100+'ROC Da'!BE100+'SM Da'!BE100+'BN Da'!BE100+'BS Da'!BE100+'TDC Da'!BE100</f>
        <v>92</v>
      </c>
      <c r="BF100" s="16"/>
    </row>
    <row r="101" spans="1:58">
      <c r="A101" s="1">
        <v>2001</v>
      </c>
      <c r="B101" s="1" t="s">
        <v>118</v>
      </c>
      <c r="C101" s="12">
        <f>+'MIT Da'!C101+'SAR Da'!C101+'URQ Da'!C101+'ROC Da'!C101+'SM Da'!C101+'BN Da'!C101+'BS Da'!C101+'TDC Da'!C101</f>
        <v>147.21299999999999</v>
      </c>
      <c r="D101" s="12">
        <f>+'MIT Da'!D101+'SAR Da'!D101+'URQ Da'!D101+'ROC Da'!D101+'SM Da'!D101+'BN Da'!D101+'BS Da'!D101+'TDC Da'!D101</f>
        <v>444.30600000000004</v>
      </c>
      <c r="E101" s="12">
        <f>+'MIT Da'!E101+'SAR Da'!E101+'URQ Da'!E101+'ROC Da'!E101+'SM Da'!E101+'BN Da'!E101+'BS Da'!E101+'TDC Da'!E101</f>
        <v>0</v>
      </c>
      <c r="F101" s="12">
        <f>+'MIT Da'!F101+'SAR Da'!F101+'URQ Da'!F101+'ROC Da'!F101+'SM Da'!F101+'BN Da'!F101+'BS Da'!F101+'TDC Da'!F101</f>
        <v>176.17364000000001</v>
      </c>
      <c r="G101" s="12">
        <f>+'MIT Da'!G101+'SAR Da'!G101+'URQ Da'!G101+'ROC Da'!G101+'SM Da'!G101+'BN Da'!G101+'BS Da'!G101+'TDC Da'!G101</f>
        <v>767.69263999999998</v>
      </c>
      <c r="H101" s="12">
        <f>+'MIT Da'!H101+'SAR Da'!H101+'URQ Da'!H101+'ROC Da'!H101+'SM Da'!H101+'BN Da'!H101+'BS Da'!H101+'TDC Da'!H101</f>
        <v>767.69263999999998</v>
      </c>
      <c r="I101" s="12">
        <f>+'MIT Da'!I101+'SAR Da'!I101+'URQ Da'!I101+'ROC Da'!I101+'SM Da'!I101+'BN Da'!I101+'BS Da'!I101+'TDC Da'!I101</f>
        <v>972.2581100000001</v>
      </c>
      <c r="J101" s="12">
        <f>+'MIT Da'!J101+'SAR Da'!J101+'URQ Da'!J101+'ROC Da'!J101+'SM Da'!J101+'BN Da'!J101+'BS Da'!J101+'TDC Da'!J101</f>
        <v>1060.415</v>
      </c>
      <c r="K101" s="12">
        <f>+'MIT Da'!K101+'SAR Da'!K101+'URQ Da'!K101+'ROC Da'!K101+'SM Da'!K101+'BN Da'!K101+'BS Da'!K101+'TDC Da'!K101</f>
        <v>54.516999999999996</v>
      </c>
      <c r="L101" s="12">
        <f>+'MIT Da'!L101+'SAR Da'!L101+'URQ Da'!L101+'ROC Da'!L101+'SM Da'!L101+'BN Da'!L101+'BS Da'!L101+'TDC Da'!L101</f>
        <v>379.49300000000005</v>
      </c>
      <c r="M101" s="12">
        <f>+'MIT Da'!M101+'SAR Da'!M101+'URQ Da'!M101+'ROC Da'!M101+'SM Da'!M101+'BN Da'!M101+'BS Da'!M101+'TDC Da'!M101</f>
        <v>21.314999999999998</v>
      </c>
      <c r="N101" s="12">
        <f>+'MIT Da'!N101+'SAR Da'!N101+'URQ Da'!N101+'ROC Da'!N101+'SM Da'!N101+'BN Da'!N101+'BS Da'!N101+'TDC Da'!N101</f>
        <v>1439.9079999999999</v>
      </c>
      <c r="O101" s="12">
        <f>+'MIT Da'!O101+'SAR Da'!O101+'URQ Da'!O101+'ROC Da'!O101+'SM Da'!O101+'BN Da'!O101+'BS Da'!O101+'TDC Da'!O101</f>
        <v>1439.9079999999999</v>
      </c>
      <c r="P101" s="81">
        <f>+'MIT Da'!P101+'SAR Da'!P101+'URQ Da'!P101+'ROC Da'!P101+'SM Da'!P101+'BN Da'!P101+'BS Da'!P101+'TDC Da'!P101</f>
        <v>203</v>
      </c>
      <c r="Q101" s="81">
        <f>+'MIT Da'!Q101+'SAR Da'!Q101+'URQ Da'!Q101+'ROC Da'!Q101+'SM Da'!Q101+'BN Da'!Q101+'BS Da'!Q101+'TDC Da'!Q101</f>
        <v>58</v>
      </c>
      <c r="R101" s="81">
        <f>+'MIT Da'!R101+'SAR Da'!R101+'URQ Da'!R101+'ROC Da'!R101+'SM Da'!R101+'BN Da'!R101+'BS Da'!R101+'TDC Da'!R101</f>
        <v>10</v>
      </c>
      <c r="S101" s="81">
        <f>+'MIT Da'!S101+'SAR Da'!S101+'URQ Da'!S101+'ROC Da'!S101+'SM Da'!S101+'BN Da'!S101+'BS Da'!S101+'TDC Da'!S101</f>
        <v>271</v>
      </c>
      <c r="T101" s="81">
        <f>+'MIT Da'!T101+'SAR Da'!T101+'URQ Da'!T101+'ROC Da'!T101+'SM Da'!T101+'BN Da'!T101+'BS Da'!T101+'TDC Da'!T101</f>
        <v>136</v>
      </c>
      <c r="U101" s="81">
        <f>+'MIT Da'!U101+'SAR Da'!U101+'URQ Da'!U101+'ROC Da'!U101+'SM Da'!U101+'BN Da'!U101+'BS Da'!U101+'TDC Da'!U101</f>
        <v>434</v>
      </c>
      <c r="V101" s="81">
        <f>+'MIT Da'!V101+'SAR Da'!V101+'URQ Da'!V101+'ROC Da'!V101+'SM Da'!V101+'BN Da'!V101+'BS Da'!V101+'TDC Da'!V101</f>
        <v>11</v>
      </c>
      <c r="W101" s="81">
        <f>+'MIT Da'!W101+'SAR Da'!W101+'URQ Da'!W101+'ROC Da'!W101+'SM Da'!W101+'BN Da'!W101+'BS Da'!W101+'TDC Da'!W101</f>
        <v>112</v>
      </c>
      <c r="X101" s="81">
        <f>+'MIT Da'!X101+'SAR Da'!X101+'URQ Da'!X101+'ROC Da'!X101+'SM Da'!X101+'BN Da'!X101+'BS Da'!X101+'TDC Da'!X101</f>
        <v>4</v>
      </c>
      <c r="Y101" s="81">
        <f>+'MIT Da'!Y101+'SAR Da'!Y101+'URQ Da'!Y101+'ROC Da'!Y101+'SM Da'!Y101+'BN Da'!Y101+'BS Da'!Y101+'TDC Da'!Y101</f>
        <v>697</v>
      </c>
      <c r="Z101" s="81">
        <f>+'MIT Da'!Z101+'SAR Da'!Z101+'URQ Da'!Z101+'ROC Da'!Z101+'SM Da'!Z101+'BN Da'!Z101+'BS Da'!Z101+'TDC Da'!Z101</f>
        <v>160</v>
      </c>
      <c r="AA101" s="81">
        <f>+'MIT Da'!AA101+'SAR Da'!AA101+'URQ Da'!AA101+'ROC Da'!AA101+'SM Da'!AA101+'BN Da'!AA101+'BS Da'!AA101+'TDC Da'!AA101</f>
        <v>102</v>
      </c>
      <c r="AB101" s="81">
        <f>+'MIT Da'!AB101+'SAR Da'!AB101+'URQ Da'!AB101+'ROC Da'!AB101+'SM Da'!AB101+'BN Da'!AB101+'BS Da'!AB101+'TDC Da'!AB101</f>
        <v>697</v>
      </c>
      <c r="AC101" s="81">
        <f>+'MIT Da'!AC101+'SAR Da'!AC101+'URQ Da'!AC101+'ROC Da'!AC101+'SM Da'!AC101+'BN Da'!AC101+'BS Da'!AC101+'TDC Da'!AC101</f>
        <v>959</v>
      </c>
      <c r="AD101" s="81">
        <f>+'MIT Da'!AD101+'SAR Da'!AD101+'URQ Da'!AD101+'ROC Da'!AD101+'SM Da'!AD101+'BN Da'!AD101+'BS Da'!AD101+'TDC Da'!AD101</f>
        <v>54</v>
      </c>
      <c r="AE101" s="81">
        <f>+'MIT Da'!AE101+'SAR Da'!AE101+'URQ Da'!AE101+'ROC Da'!AE101+'SM Da'!AE101+'BN Da'!AE101+'BS Da'!AE101+'TDC Da'!AE101</f>
        <v>96</v>
      </c>
      <c r="AF101" s="81">
        <f>+'MIT Da'!AF101+'SAR Da'!AF101+'URQ Da'!AF101+'ROC Da'!AF101+'SM Da'!AF101+'BN Da'!AF101+'BS Da'!AF101+'TDC Da'!AF101</f>
        <v>444</v>
      </c>
      <c r="AG101" s="81">
        <f>+'MIT Da'!AG101+'SAR Da'!AG101+'URQ Da'!AG101+'ROC Da'!AG101+'SM Da'!AG101+'BN Da'!AG101+'BS Da'!AG101+'TDC Da'!AG101</f>
        <v>594</v>
      </c>
      <c r="AH101" s="12">
        <f>+'MIT Da'!AH101+'SAR Da'!AH101+'URQ Da'!AH101+'ROC Da'!AH101+'SM Da'!AH101+'BN Da'!AH101+'BS Da'!AH101+'TDC Da'!AH101</f>
        <v>274.60699999999997</v>
      </c>
      <c r="AI101" s="12">
        <f>+'MIT Da'!AI101+'SAR Da'!AI101+'URQ Da'!AI101+'ROC Da'!AI101+'SM Da'!AI101+'BN Da'!AI101+'BS Da'!AI101+'TDC Da'!AI101</f>
        <v>7.32</v>
      </c>
      <c r="AJ101" s="12">
        <f>+'MIT Da'!AJ101+'SAR Da'!AJ101+'URQ Da'!AJ101+'ROC Da'!AJ101+'SM Da'!AJ101+'BN Da'!AJ101+'BS Da'!AJ101+'TDC Da'!AJ101</f>
        <v>498.71500000000003</v>
      </c>
      <c r="AK101" s="12">
        <f>+'MIT Da'!AK101+'SAR Da'!AK101+'URQ Da'!AK101+'ROC Da'!AK101+'SM Da'!AK101+'BN Da'!AK101+'BS Da'!AK101+'TDC Da'!AK101</f>
        <v>780.64199999999994</v>
      </c>
      <c r="AL101" s="81">
        <f>+'MIT Da'!AL101+'SAR Da'!AL101+'URQ Da'!AL101+'ROC Da'!AL101+'SM Da'!AL101+'BN Da'!AL101+'BS Da'!AL101+'TDC Da'!AL101</f>
        <v>9</v>
      </c>
      <c r="AM101" s="81">
        <f>+'MIT Da'!AM101+'SAR Da'!AM101+'URQ Da'!AM101+'ROC Da'!AM101+'SM Da'!AM101+'BN Da'!AM101+'BS Da'!AM101+'TDC Da'!AM101</f>
        <v>57</v>
      </c>
      <c r="AN101" s="81">
        <f>+'MIT Da'!AN101+'SAR Da'!AN101+'URQ Da'!AN101+'ROC Da'!AN101+'SM Da'!AN101+'BN Da'!AN101+'BS Da'!AN101+'TDC Da'!AN101</f>
        <v>82</v>
      </c>
      <c r="AO101" s="81">
        <f>+'MIT Da'!AO101+'SAR Da'!AO101+'URQ Da'!AO101+'ROC Da'!AO101+'SM Da'!AO101+'BN Da'!AO101+'BS Da'!AO101+'TDC Da'!AO101</f>
        <v>148</v>
      </c>
      <c r="AP101" s="81">
        <f>+'MIT Da'!AP101+'SAR Da'!AP101+'URQ Da'!AP101+'ROC Da'!AP101+'SM Da'!AP101+'BN Da'!AP101+'BS Da'!AP101+'TDC Da'!AP101</f>
        <v>596</v>
      </c>
      <c r="AQ101" s="81">
        <f>+'MIT Da'!AQ101+'SAR Da'!AQ101+'URQ Da'!AQ101+'ROC Da'!AQ101+'SM Da'!AQ101+'BN Da'!AQ101+'BS Da'!AQ101+'TDC Da'!AQ101</f>
        <v>341</v>
      </c>
      <c r="AR101" s="81">
        <f>+'MIT Da'!AR101+'SAR Da'!AR101+'URQ Da'!AR101+'ROC Da'!AR101+'SM Da'!AR101+'BN Da'!AR101+'BS Da'!AR101+'TDC Da'!AR101</f>
        <v>39</v>
      </c>
      <c r="AS101" s="81">
        <f>+SUM(RED_InfraMR[[#This Row],[B.02.1 - Parque de Coches Eléctricos Motrices]:[B.02.3 - Parque de Coches Eléctricos Motrices Tipo R]])</f>
        <v>976</v>
      </c>
      <c r="AT101" s="81">
        <f>+'MIT Da'!AT101+'SAR Da'!AT101+'URQ Da'!AT101+'ROC Da'!AT101+'SM Da'!AT101+'BN Da'!AT101+'BS Da'!AT101+'TDC Da'!AT101</f>
        <v>0</v>
      </c>
      <c r="AU101" s="81">
        <f>+'MIT Da'!AU101+'SAR Da'!AU101+'URQ Da'!AU101+'ROC Da'!AU101+'SM Da'!AU101+'BN Da'!AU101+'BS Da'!AU101+'TDC Da'!AU101</f>
        <v>6</v>
      </c>
      <c r="AV101" s="81">
        <f>+'MIT Da'!AV101+'SAR Da'!AV101+'URQ Da'!AV101+'ROC Da'!AV101+'SM Da'!AV101+'BN Da'!AV101+'BS Da'!AV101+'TDC Da'!AV101</f>
        <v>10</v>
      </c>
      <c r="AW101" s="81">
        <f>+SUM(RED_InfraMR[[#This Row],[B.03.1 - Parque de Coches Motores Motrices Remolcados]:[B.03.3 - Parque de Coches Motores Motrices Cabina]])</f>
        <v>16</v>
      </c>
      <c r="AX101" s="81">
        <f>+'MIT Da'!AX101+'SAR Da'!AX101+'URQ Da'!AX101+'ROC Da'!AX101+'SM Da'!AX101+'BN Da'!AX101+'BS Da'!AX101+'TDC Da'!AX101</f>
        <v>433</v>
      </c>
      <c r="AY101" s="81">
        <f>+'MIT Da'!AY101+'SAR Da'!AY101+'URQ Da'!AY101+'ROC Da'!AY101+'SM Da'!AY101+'BN Da'!AY101+'BS Da'!AY101+'TDC Da'!AY101</f>
        <v>170</v>
      </c>
      <c r="AZ101" s="81">
        <f>+'MIT Da'!AZ101+'SAR Da'!AZ101+'URQ Da'!AZ101+'ROC Da'!AZ101+'SM Da'!AZ101+'BN Da'!AZ101+'BS Da'!AZ101+'TDC Da'!AZ101</f>
        <v>15</v>
      </c>
      <c r="BA101" s="81">
        <f>+'MIT Da'!BA101+'SAR Da'!BA101+'URQ Da'!BA101+'ROC Da'!BA101+'SM Da'!BA101+'BN Da'!BA101+'BS Da'!BA101+'TDC Da'!BA101</f>
        <v>150</v>
      </c>
      <c r="BB101" s="81">
        <f>+'MIT Da'!BB101+'SAR Da'!BB101+'URQ Da'!BB101+'ROC Da'!BB101+'SM Da'!BB101+'BN Da'!BB101+'BS Da'!BB101+'TDC Da'!BB101</f>
        <v>0</v>
      </c>
      <c r="BC101" s="81">
        <f>+SUM(RED_InfraMR[[#This Row],[B.04.1 - Parque de Coches Remolcados Clase Unica]:[B.04.5 - Parque de Coches Remolcados para Servicios Especiales (Cartoneros)]])</f>
        <v>768</v>
      </c>
      <c r="BD101" s="81">
        <f>+'MIT Da'!BD101+'SAR Da'!BD101+'URQ Da'!BD101+'ROC Da'!BD101+'SM Da'!BD101+'BN Da'!BD101+'BS Da'!BD101+'TDC Da'!BD101</f>
        <v>12</v>
      </c>
      <c r="BE101" s="81">
        <f>+'MIT Da'!BE101+'SAR Da'!BE101+'URQ Da'!BE101+'ROC Da'!BE101+'SM Da'!BE101+'BN Da'!BE101+'BS Da'!BE101+'TDC Da'!BE101</f>
        <v>92</v>
      </c>
      <c r="BF101" s="16"/>
    </row>
    <row r="102" spans="1:58">
      <c r="A102" s="1">
        <v>2001</v>
      </c>
      <c r="B102" s="1" t="s">
        <v>119</v>
      </c>
      <c r="C102" s="12">
        <f>+'MIT Da'!C102+'SAR Da'!C102+'URQ Da'!C102+'ROC Da'!C102+'SM Da'!C102+'BN Da'!C102+'BS Da'!C102+'TDC Da'!C102</f>
        <v>147.21299999999999</v>
      </c>
      <c r="D102" s="12">
        <f>+'MIT Da'!D102+'SAR Da'!D102+'URQ Da'!D102+'ROC Da'!D102+'SM Da'!D102+'BN Da'!D102+'BS Da'!D102+'TDC Da'!D102</f>
        <v>444.30600000000004</v>
      </c>
      <c r="E102" s="12">
        <f>+'MIT Da'!E102+'SAR Da'!E102+'URQ Da'!E102+'ROC Da'!E102+'SM Da'!E102+'BN Da'!E102+'BS Da'!E102+'TDC Da'!E102</f>
        <v>0</v>
      </c>
      <c r="F102" s="12">
        <f>+'MIT Da'!F102+'SAR Da'!F102+'URQ Da'!F102+'ROC Da'!F102+'SM Da'!F102+'BN Da'!F102+'BS Da'!F102+'TDC Da'!F102</f>
        <v>176.17364000000001</v>
      </c>
      <c r="G102" s="12">
        <f>+'MIT Da'!G102+'SAR Da'!G102+'URQ Da'!G102+'ROC Da'!G102+'SM Da'!G102+'BN Da'!G102+'BS Da'!G102+'TDC Da'!G102</f>
        <v>767.69263999999998</v>
      </c>
      <c r="H102" s="12">
        <f>+'MIT Da'!H102+'SAR Da'!H102+'URQ Da'!H102+'ROC Da'!H102+'SM Da'!H102+'BN Da'!H102+'BS Da'!H102+'TDC Da'!H102</f>
        <v>767.69263999999998</v>
      </c>
      <c r="I102" s="12">
        <f>+'MIT Da'!I102+'SAR Da'!I102+'URQ Da'!I102+'ROC Da'!I102+'SM Da'!I102+'BN Da'!I102+'BS Da'!I102+'TDC Da'!I102</f>
        <v>972.2581100000001</v>
      </c>
      <c r="J102" s="12">
        <f>+'MIT Da'!J102+'SAR Da'!J102+'URQ Da'!J102+'ROC Da'!J102+'SM Da'!J102+'BN Da'!J102+'BS Da'!J102+'TDC Da'!J102</f>
        <v>1060.415</v>
      </c>
      <c r="K102" s="12">
        <f>+'MIT Da'!K102+'SAR Da'!K102+'URQ Da'!K102+'ROC Da'!K102+'SM Da'!K102+'BN Da'!K102+'BS Da'!K102+'TDC Da'!K102</f>
        <v>54.516999999999996</v>
      </c>
      <c r="L102" s="12">
        <f>+'MIT Da'!L102+'SAR Da'!L102+'URQ Da'!L102+'ROC Da'!L102+'SM Da'!L102+'BN Da'!L102+'BS Da'!L102+'TDC Da'!L102</f>
        <v>379.49300000000005</v>
      </c>
      <c r="M102" s="12">
        <f>+'MIT Da'!M102+'SAR Da'!M102+'URQ Da'!M102+'ROC Da'!M102+'SM Da'!M102+'BN Da'!M102+'BS Da'!M102+'TDC Da'!M102</f>
        <v>21.314999999999998</v>
      </c>
      <c r="N102" s="12">
        <f>+'MIT Da'!N102+'SAR Da'!N102+'URQ Da'!N102+'ROC Da'!N102+'SM Da'!N102+'BN Da'!N102+'BS Da'!N102+'TDC Da'!N102</f>
        <v>1439.9079999999999</v>
      </c>
      <c r="O102" s="12">
        <f>+'MIT Da'!O102+'SAR Da'!O102+'URQ Da'!O102+'ROC Da'!O102+'SM Da'!O102+'BN Da'!O102+'BS Da'!O102+'TDC Da'!O102</f>
        <v>1439.9079999999999</v>
      </c>
      <c r="P102" s="81">
        <f>+'MIT Da'!P102+'SAR Da'!P102+'URQ Da'!P102+'ROC Da'!P102+'SM Da'!P102+'BN Da'!P102+'BS Da'!P102+'TDC Da'!P102</f>
        <v>203</v>
      </c>
      <c r="Q102" s="81">
        <f>+'MIT Da'!Q102+'SAR Da'!Q102+'URQ Da'!Q102+'ROC Da'!Q102+'SM Da'!Q102+'BN Da'!Q102+'BS Da'!Q102+'TDC Da'!Q102</f>
        <v>58</v>
      </c>
      <c r="R102" s="81">
        <f>+'MIT Da'!R102+'SAR Da'!R102+'URQ Da'!R102+'ROC Da'!R102+'SM Da'!R102+'BN Da'!R102+'BS Da'!R102+'TDC Da'!R102</f>
        <v>10</v>
      </c>
      <c r="S102" s="81">
        <f>+'MIT Da'!S102+'SAR Da'!S102+'URQ Da'!S102+'ROC Da'!S102+'SM Da'!S102+'BN Da'!S102+'BS Da'!S102+'TDC Da'!S102</f>
        <v>271</v>
      </c>
      <c r="T102" s="81">
        <f>+'MIT Da'!T102+'SAR Da'!T102+'URQ Da'!T102+'ROC Da'!T102+'SM Da'!T102+'BN Da'!T102+'BS Da'!T102+'TDC Da'!T102</f>
        <v>136</v>
      </c>
      <c r="U102" s="81">
        <f>+'MIT Da'!U102+'SAR Da'!U102+'URQ Da'!U102+'ROC Da'!U102+'SM Da'!U102+'BN Da'!U102+'BS Da'!U102+'TDC Da'!U102</f>
        <v>434</v>
      </c>
      <c r="V102" s="81">
        <f>+'MIT Da'!V102+'SAR Da'!V102+'URQ Da'!V102+'ROC Da'!V102+'SM Da'!V102+'BN Da'!V102+'BS Da'!V102+'TDC Da'!V102</f>
        <v>11</v>
      </c>
      <c r="W102" s="81">
        <f>+'MIT Da'!W102+'SAR Da'!W102+'URQ Da'!W102+'ROC Da'!W102+'SM Da'!W102+'BN Da'!W102+'BS Da'!W102+'TDC Da'!W102</f>
        <v>112</v>
      </c>
      <c r="X102" s="81">
        <f>+'MIT Da'!X102+'SAR Da'!X102+'URQ Da'!X102+'ROC Da'!X102+'SM Da'!X102+'BN Da'!X102+'BS Da'!X102+'TDC Da'!X102</f>
        <v>4</v>
      </c>
      <c r="Y102" s="81">
        <f>+'MIT Da'!Y102+'SAR Da'!Y102+'URQ Da'!Y102+'ROC Da'!Y102+'SM Da'!Y102+'BN Da'!Y102+'BS Da'!Y102+'TDC Da'!Y102</f>
        <v>697</v>
      </c>
      <c r="Z102" s="81">
        <f>+'MIT Da'!Z102+'SAR Da'!Z102+'URQ Da'!Z102+'ROC Da'!Z102+'SM Da'!Z102+'BN Da'!Z102+'BS Da'!Z102+'TDC Da'!Z102</f>
        <v>160</v>
      </c>
      <c r="AA102" s="81">
        <f>+'MIT Da'!AA102+'SAR Da'!AA102+'URQ Da'!AA102+'ROC Da'!AA102+'SM Da'!AA102+'BN Da'!AA102+'BS Da'!AA102+'TDC Da'!AA102</f>
        <v>102</v>
      </c>
      <c r="AB102" s="81">
        <f>+'MIT Da'!AB102+'SAR Da'!AB102+'URQ Da'!AB102+'ROC Da'!AB102+'SM Da'!AB102+'BN Da'!AB102+'BS Da'!AB102+'TDC Da'!AB102</f>
        <v>697</v>
      </c>
      <c r="AC102" s="81">
        <f>+'MIT Da'!AC102+'SAR Da'!AC102+'URQ Da'!AC102+'ROC Da'!AC102+'SM Da'!AC102+'BN Da'!AC102+'BS Da'!AC102+'TDC Da'!AC102</f>
        <v>959</v>
      </c>
      <c r="AD102" s="81">
        <f>+'MIT Da'!AD102+'SAR Da'!AD102+'URQ Da'!AD102+'ROC Da'!AD102+'SM Da'!AD102+'BN Da'!AD102+'BS Da'!AD102+'TDC Da'!AD102</f>
        <v>54</v>
      </c>
      <c r="AE102" s="81">
        <f>+'MIT Da'!AE102+'SAR Da'!AE102+'URQ Da'!AE102+'ROC Da'!AE102+'SM Da'!AE102+'BN Da'!AE102+'BS Da'!AE102+'TDC Da'!AE102</f>
        <v>96</v>
      </c>
      <c r="AF102" s="81">
        <f>+'MIT Da'!AF102+'SAR Da'!AF102+'URQ Da'!AF102+'ROC Da'!AF102+'SM Da'!AF102+'BN Da'!AF102+'BS Da'!AF102+'TDC Da'!AF102</f>
        <v>444</v>
      </c>
      <c r="AG102" s="81">
        <f>+'MIT Da'!AG102+'SAR Da'!AG102+'URQ Da'!AG102+'ROC Da'!AG102+'SM Da'!AG102+'BN Da'!AG102+'BS Da'!AG102+'TDC Da'!AG102</f>
        <v>594</v>
      </c>
      <c r="AH102" s="12">
        <f>+'MIT Da'!AH102+'SAR Da'!AH102+'URQ Da'!AH102+'ROC Da'!AH102+'SM Da'!AH102+'BN Da'!AH102+'BS Da'!AH102+'TDC Da'!AH102</f>
        <v>274.60699999999997</v>
      </c>
      <c r="AI102" s="12">
        <f>+'MIT Da'!AI102+'SAR Da'!AI102+'URQ Da'!AI102+'ROC Da'!AI102+'SM Da'!AI102+'BN Da'!AI102+'BS Da'!AI102+'TDC Da'!AI102</f>
        <v>7.32</v>
      </c>
      <c r="AJ102" s="12">
        <f>+'MIT Da'!AJ102+'SAR Da'!AJ102+'URQ Da'!AJ102+'ROC Da'!AJ102+'SM Da'!AJ102+'BN Da'!AJ102+'BS Da'!AJ102+'TDC Da'!AJ102</f>
        <v>498.71500000000003</v>
      </c>
      <c r="AK102" s="12">
        <f>+'MIT Da'!AK102+'SAR Da'!AK102+'URQ Da'!AK102+'ROC Da'!AK102+'SM Da'!AK102+'BN Da'!AK102+'BS Da'!AK102+'TDC Da'!AK102</f>
        <v>780.64199999999994</v>
      </c>
      <c r="AL102" s="81">
        <f>+'MIT Da'!AL102+'SAR Da'!AL102+'URQ Da'!AL102+'ROC Da'!AL102+'SM Da'!AL102+'BN Da'!AL102+'BS Da'!AL102+'TDC Da'!AL102</f>
        <v>9</v>
      </c>
      <c r="AM102" s="81">
        <f>+'MIT Da'!AM102+'SAR Da'!AM102+'URQ Da'!AM102+'ROC Da'!AM102+'SM Da'!AM102+'BN Da'!AM102+'BS Da'!AM102+'TDC Da'!AM102</f>
        <v>57</v>
      </c>
      <c r="AN102" s="81">
        <f>+'MIT Da'!AN102+'SAR Da'!AN102+'URQ Da'!AN102+'ROC Da'!AN102+'SM Da'!AN102+'BN Da'!AN102+'BS Da'!AN102+'TDC Da'!AN102</f>
        <v>82</v>
      </c>
      <c r="AO102" s="81">
        <f>+'MIT Da'!AO102+'SAR Da'!AO102+'URQ Da'!AO102+'ROC Da'!AO102+'SM Da'!AO102+'BN Da'!AO102+'BS Da'!AO102+'TDC Da'!AO102</f>
        <v>148</v>
      </c>
      <c r="AP102" s="81">
        <f>+'MIT Da'!AP102+'SAR Da'!AP102+'URQ Da'!AP102+'ROC Da'!AP102+'SM Da'!AP102+'BN Da'!AP102+'BS Da'!AP102+'TDC Da'!AP102</f>
        <v>596</v>
      </c>
      <c r="AQ102" s="81">
        <f>+'MIT Da'!AQ102+'SAR Da'!AQ102+'URQ Da'!AQ102+'ROC Da'!AQ102+'SM Da'!AQ102+'BN Da'!AQ102+'BS Da'!AQ102+'TDC Da'!AQ102</f>
        <v>341</v>
      </c>
      <c r="AR102" s="81">
        <f>+'MIT Da'!AR102+'SAR Da'!AR102+'URQ Da'!AR102+'ROC Da'!AR102+'SM Da'!AR102+'BN Da'!AR102+'BS Da'!AR102+'TDC Da'!AR102</f>
        <v>39</v>
      </c>
      <c r="AS102" s="81">
        <f>+SUM(RED_InfraMR[[#This Row],[B.02.1 - Parque de Coches Eléctricos Motrices]:[B.02.3 - Parque de Coches Eléctricos Motrices Tipo R]])</f>
        <v>976</v>
      </c>
      <c r="AT102" s="81">
        <f>+'MIT Da'!AT102+'SAR Da'!AT102+'URQ Da'!AT102+'ROC Da'!AT102+'SM Da'!AT102+'BN Da'!AT102+'BS Da'!AT102+'TDC Da'!AT102</f>
        <v>0</v>
      </c>
      <c r="AU102" s="81">
        <f>+'MIT Da'!AU102+'SAR Da'!AU102+'URQ Da'!AU102+'ROC Da'!AU102+'SM Da'!AU102+'BN Da'!AU102+'BS Da'!AU102+'TDC Da'!AU102</f>
        <v>6</v>
      </c>
      <c r="AV102" s="81">
        <f>+'MIT Da'!AV102+'SAR Da'!AV102+'URQ Da'!AV102+'ROC Da'!AV102+'SM Da'!AV102+'BN Da'!AV102+'BS Da'!AV102+'TDC Da'!AV102</f>
        <v>10</v>
      </c>
      <c r="AW102" s="81">
        <f>+SUM(RED_InfraMR[[#This Row],[B.03.1 - Parque de Coches Motores Motrices Remolcados]:[B.03.3 - Parque de Coches Motores Motrices Cabina]])</f>
        <v>16</v>
      </c>
      <c r="AX102" s="81">
        <f>+'MIT Da'!AX102+'SAR Da'!AX102+'URQ Da'!AX102+'ROC Da'!AX102+'SM Da'!AX102+'BN Da'!AX102+'BS Da'!AX102+'TDC Da'!AX102</f>
        <v>433</v>
      </c>
      <c r="AY102" s="81">
        <f>+'MIT Da'!AY102+'SAR Da'!AY102+'URQ Da'!AY102+'ROC Da'!AY102+'SM Da'!AY102+'BN Da'!AY102+'BS Da'!AY102+'TDC Da'!AY102</f>
        <v>170</v>
      </c>
      <c r="AZ102" s="81">
        <f>+'MIT Da'!AZ102+'SAR Da'!AZ102+'URQ Da'!AZ102+'ROC Da'!AZ102+'SM Da'!AZ102+'BN Da'!AZ102+'BS Da'!AZ102+'TDC Da'!AZ102</f>
        <v>15</v>
      </c>
      <c r="BA102" s="81">
        <f>+'MIT Da'!BA102+'SAR Da'!BA102+'URQ Da'!BA102+'ROC Da'!BA102+'SM Da'!BA102+'BN Da'!BA102+'BS Da'!BA102+'TDC Da'!BA102</f>
        <v>150</v>
      </c>
      <c r="BB102" s="81">
        <f>+'MIT Da'!BB102+'SAR Da'!BB102+'URQ Da'!BB102+'ROC Da'!BB102+'SM Da'!BB102+'BN Da'!BB102+'BS Da'!BB102+'TDC Da'!BB102</f>
        <v>0</v>
      </c>
      <c r="BC102" s="81">
        <f>+SUM(RED_InfraMR[[#This Row],[B.04.1 - Parque de Coches Remolcados Clase Unica]:[B.04.5 - Parque de Coches Remolcados para Servicios Especiales (Cartoneros)]])</f>
        <v>768</v>
      </c>
      <c r="BD102" s="81">
        <f>+'MIT Da'!BD102+'SAR Da'!BD102+'URQ Da'!BD102+'ROC Da'!BD102+'SM Da'!BD102+'BN Da'!BD102+'BS Da'!BD102+'TDC Da'!BD102</f>
        <v>12</v>
      </c>
      <c r="BE102" s="81">
        <f>+'MIT Da'!BE102+'SAR Da'!BE102+'URQ Da'!BE102+'ROC Da'!BE102+'SM Da'!BE102+'BN Da'!BE102+'BS Da'!BE102+'TDC Da'!BE102</f>
        <v>92</v>
      </c>
      <c r="BF102" s="16"/>
    </row>
    <row r="103" spans="1:58">
      <c r="A103" s="1">
        <v>2001</v>
      </c>
      <c r="B103" s="1" t="s">
        <v>120</v>
      </c>
      <c r="C103" s="12">
        <f>+'MIT Da'!C103+'SAR Da'!C103+'URQ Da'!C103+'ROC Da'!C103+'SM Da'!C103+'BN Da'!C103+'BS Da'!C103+'TDC Da'!C103</f>
        <v>147.21299999999999</v>
      </c>
      <c r="D103" s="12">
        <f>+'MIT Da'!D103+'SAR Da'!D103+'URQ Da'!D103+'ROC Da'!D103+'SM Da'!D103+'BN Da'!D103+'BS Da'!D103+'TDC Da'!D103</f>
        <v>444.30600000000004</v>
      </c>
      <c r="E103" s="12">
        <f>+'MIT Da'!E103+'SAR Da'!E103+'URQ Da'!E103+'ROC Da'!E103+'SM Da'!E103+'BN Da'!E103+'BS Da'!E103+'TDC Da'!E103</f>
        <v>0</v>
      </c>
      <c r="F103" s="12">
        <f>+'MIT Da'!F103+'SAR Da'!F103+'URQ Da'!F103+'ROC Da'!F103+'SM Da'!F103+'BN Da'!F103+'BS Da'!F103+'TDC Da'!F103</f>
        <v>176.17364000000001</v>
      </c>
      <c r="G103" s="12">
        <f>+'MIT Da'!G103+'SAR Da'!G103+'URQ Da'!G103+'ROC Da'!G103+'SM Da'!G103+'BN Da'!G103+'BS Da'!G103+'TDC Da'!G103</f>
        <v>767.69263999999998</v>
      </c>
      <c r="H103" s="12">
        <f>+'MIT Da'!H103+'SAR Da'!H103+'URQ Da'!H103+'ROC Da'!H103+'SM Da'!H103+'BN Da'!H103+'BS Da'!H103+'TDC Da'!H103</f>
        <v>767.69263999999998</v>
      </c>
      <c r="I103" s="12">
        <f>+'MIT Da'!I103+'SAR Da'!I103+'URQ Da'!I103+'ROC Da'!I103+'SM Da'!I103+'BN Da'!I103+'BS Da'!I103+'TDC Da'!I103</f>
        <v>972.2581100000001</v>
      </c>
      <c r="J103" s="12">
        <f>+'MIT Da'!J103+'SAR Da'!J103+'URQ Da'!J103+'ROC Da'!J103+'SM Da'!J103+'BN Da'!J103+'BS Da'!J103+'TDC Da'!J103</f>
        <v>1060.415</v>
      </c>
      <c r="K103" s="12">
        <f>+'MIT Da'!K103+'SAR Da'!K103+'URQ Da'!K103+'ROC Da'!K103+'SM Da'!K103+'BN Da'!K103+'BS Da'!K103+'TDC Da'!K103</f>
        <v>54.516999999999996</v>
      </c>
      <c r="L103" s="12">
        <f>+'MIT Da'!L103+'SAR Da'!L103+'URQ Da'!L103+'ROC Da'!L103+'SM Da'!L103+'BN Da'!L103+'BS Da'!L103+'TDC Da'!L103</f>
        <v>379.49300000000005</v>
      </c>
      <c r="M103" s="12">
        <f>+'MIT Da'!M103+'SAR Da'!M103+'URQ Da'!M103+'ROC Da'!M103+'SM Da'!M103+'BN Da'!M103+'BS Da'!M103+'TDC Da'!M103</f>
        <v>21.314999999999998</v>
      </c>
      <c r="N103" s="12">
        <f>+'MIT Da'!N103+'SAR Da'!N103+'URQ Da'!N103+'ROC Da'!N103+'SM Da'!N103+'BN Da'!N103+'BS Da'!N103+'TDC Da'!N103</f>
        <v>1439.9079999999999</v>
      </c>
      <c r="O103" s="12">
        <f>+'MIT Da'!O103+'SAR Da'!O103+'URQ Da'!O103+'ROC Da'!O103+'SM Da'!O103+'BN Da'!O103+'BS Da'!O103+'TDC Da'!O103</f>
        <v>1439.9079999999999</v>
      </c>
      <c r="P103" s="81">
        <f>+'MIT Da'!P103+'SAR Da'!P103+'URQ Da'!P103+'ROC Da'!P103+'SM Da'!P103+'BN Da'!P103+'BS Da'!P103+'TDC Da'!P103</f>
        <v>203</v>
      </c>
      <c r="Q103" s="81">
        <f>+'MIT Da'!Q103+'SAR Da'!Q103+'URQ Da'!Q103+'ROC Da'!Q103+'SM Da'!Q103+'BN Da'!Q103+'BS Da'!Q103+'TDC Da'!Q103</f>
        <v>58</v>
      </c>
      <c r="R103" s="81">
        <f>+'MIT Da'!R103+'SAR Da'!R103+'URQ Da'!R103+'ROC Da'!R103+'SM Da'!R103+'BN Da'!R103+'BS Da'!R103+'TDC Da'!R103</f>
        <v>10</v>
      </c>
      <c r="S103" s="81">
        <f>+'MIT Da'!S103+'SAR Da'!S103+'URQ Da'!S103+'ROC Da'!S103+'SM Da'!S103+'BN Da'!S103+'BS Da'!S103+'TDC Da'!S103</f>
        <v>271</v>
      </c>
      <c r="T103" s="81">
        <f>+'MIT Da'!T103+'SAR Da'!T103+'URQ Da'!T103+'ROC Da'!T103+'SM Da'!T103+'BN Da'!T103+'BS Da'!T103+'TDC Da'!T103</f>
        <v>136</v>
      </c>
      <c r="U103" s="81">
        <f>+'MIT Da'!U103+'SAR Da'!U103+'URQ Da'!U103+'ROC Da'!U103+'SM Da'!U103+'BN Da'!U103+'BS Da'!U103+'TDC Da'!U103</f>
        <v>434</v>
      </c>
      <c r="V103" s="81">
        <f>+'MIT Da'!V103+'SAR Da'!V103+'URQ Da'!V103+'ROC Da'!V103+'SM Da'!V103+'BN Da'!V103+'BS Da'!V103+'TDC Da'!V103</f>
        <v>11</v>
      </c>
      <c r="W103" s="81">
        <f>+'MIT Da'!W103+'SAR Da'!W103+'URQ Da'!W103+'ROC Da'!W103+'SM Da'!W103+'BN Da'!W103+'BS Da'!W103+'TDC Da'!W103</f>
        <v>112</v>
      </c>
      <c r="X103" s="81">
        <f>+'MIT Da'!X103+'SAR Da'!X103+'URQ Da'!X103+'ROC Da'!X103+'SM Da'!X103+'BN Da'!X103+'BS Da'!X103+'TDC Da'!X103</f>
        <v>4</v>
      </c>
      <c r="Y103" s="81">
        <f>+'MIT Da'!Y103+'SAR Da'!Y103+'URQ Da'!Y103+'ROC Da'!Y103+'SM Da'!Y103+'BN Da'!Y103+'BS Da'!Y103+'TDC Da'!Y103</f>
        <v>697</v>
      </c>
      <c r="Z103" s="81">
        <f>+'MIT Da'!Z103+'SAR Da'!Z103+'URQ Da'!Z103+'ROC Da'!Z103+'SM Da'!Z103+'BN Da'!Z103+'BS Da'!Z103+'TDC Da'!Z103</f>
        <v>160</v>
      </c>
      <c r="AA103" s="81">
        <f>+'MIT Da'!AA103+'SAR Da'!AA103+'URQ Da'!AA103+'ROC Da'!AA103+'SM Da'!AA103+'BN Da'!AA103+'BS Da'!AA103+'TDC Da'!AA103</f>
        <v>102</v>
      </c>
      <c r="AB103" s="81">
        <f>+'MIT Da'!AB103+'SAR Da'!AB103+'URQ Da'!AB103+'ROC Da'!AB103+'SM Da'!AB103+'BN Da'!AB103+'BS Da'!AB103+'TDC Da'!AB103</f>
        <v>697</v>
      </c>
      <c r="AC103" s="81">
        <f>+'MIT Da'!AC103+'SAR Da'!AC103+'URQ Da'!AC103+'ROC Da'!AC103+'SM Da'!AC103+'BN Da'!AC103+'BS Da'!AC103+'TDC Da'!AC103</f>
        <v>959</v>
      </c>
      <c r="AD103" s="81">
        <f>+'MIT Da'!AD103+'SAR Da'!AD103+'URQ Da'!AD103+'ROC Da'!AD103+'SM Da'!AD103+'BN Da'!AD103+'BS Da'!AD103+'TDC Da'!AD103</f>
        <v>54</v>
      </c>
      <c r="AE103" s="81">
        <f>+'MIT Da'!AE103+'SAR Da'!AE103+'URQ Da'!AE103+'ROC Da'!AE103+'SM Da'!AE103+'BN Da'!AE103+'BS Da'!AE103+'TDC Da'!AE103</f>
        <v>96</v>
      </c>
      <c r="AF103" s="81">
        <f>+'MIT Da'!AF103+'SAR Da'!AF103+'URQ Da'!AF103+'ROC Da'!AF103+'SM Da'!AF103+'BN Da'!AF103+'BS Da'!AF103+'TDC Da'!AF103</f>
        <v>444</v>
      </c>
      <c r="AG103" s="81">
        <f>+'MIT Da'!AG103+'SAR Da'!AG103+'URQ Da'!AG103+'ROC Da'!AG103+'SM Da'!AG103+'BN Da'!AG103+'BS Da'!AG103+'TDC Da'!AG103</f>
        <v>594</v>
      </c>
      <c r="AH103" s="12">
        <f>+'MIT Da'!AH103+'SAR Da'!AH103+'URQ Da'!AH103+'ROC Da'!AH103+'SM Da'!AH103+'BN Da'!AH103+'BS Da'!AH103+'TDC Da'!AH103</f>
        <v>274.60699999999997</v>
      </c>
      <c r="AI103" s="12">
        <f>+'MIT Da'!AI103+'SAR Da'!AI103+'URQ Da'!AI103+'ROC Da'!AI103+'SM Da'!AI103+'BN Da'!AI103+'BS Da'!AI103+'TDC Da'!AI103</f>
        <v>7.32</v>
      </c>
      <c r="AJ103" s="12">
        <f>+'MIT Da'!AJ103+'SAR Da'!AJ103+'URQ Da'!AJ103+'ROC Da'!AJ103+'SM Da'!AJ103+'BN Da'!AJ103+'BS Da'!AJ103+'TDC Da'!AJ103</f>
        <v>498.71500000000003</v>
      </c>
      <c r="AK103" s="12">
        <f>+'MIT Da'!AK103+'SAR Da'!AK103+'URQ Da'!AK103+'ROC Da'!AK103+'SM Da'!AK103+'BN Da'!AK103+'BS Da'!AK103+'TDC Da'!AK103</f>
        <v>780.64199999999994</v>
      </c>
      <c r="AL103" s="81">
        <f>+'MIT Da'!AL103+'SAR Da'!AL103+'URQ Da'!AL103+'ROC Da'!AL103+'SM Da'!AL103+'BN Da'!AL103+'BS Da'!AL103+'TDC Da'!AL103</f>
        <v>9</v>
      </c>
      <c r="AM103" s="81">
        <f>+'MIT Da'!AM103+'SAR Da'!AM103+'URQ Da'!AM103+'ROC Da'!AM103+'SM Da'!AM103+'BN Da'!AM103+'BS Da'!AM103+'TDC Da'!AM103</f>
        <v>57</v>
      </c>
      <c r="AN103" s="81">
        <f>+'MIT Da'!AN103+'SAR Da'!AN103+'URQ Da'!AN103+'ROC Da'!AN103+'SM Da'!AN103+'BN Da'!AN103+'BS Da'!AN103+'TDC Da'!AN103</f>
        <v>82</v>
      </c>
      <c r="AO103" s="81">
        <f>+'MIT Da'!AO103+'SAR Da'!AO103+'URQ Da'!AO103+'ROC Da'!AO103+'SM Da'!AO103+'BN Da'!AO103+'BS Da'!AO103+'TDC Da'!AO103</f>
        <v>148</v>
      </c>
      <c r="AP103" s="81">
        <f>+'MIT Da'!AP103+'SAR Da'!AP103+'URQ Da'!AP103+'ROC Da'!AP103+'SM Da'!AP103+'BN Da'!AP103+'BS Da'!AP103+'TDC Da'!AP103</f>
        <v>596</v>
      </c>
      <c r="AQ103" s="81">
        <f>+'MIT Da'!AQ103+'SAR Da'!AQ103+'URQ Da'!AQ103+'ROC Da'!AQ103+'SM Da'!AQ103+'BN Da'!AQ103+'BS Da'!AQ103+'TDC Da'!AQ103</f>
        <v>341</v>
      </c>
      <c r="AR103" s="81">
        <f>+'MIT Da'!AR103+'SAR Da'!AR103+'URQ Da'!AR103+'ROC Da'!AR103+'SM Da'!AR103+'BN Da'!AR103+'BS Da'!AR103+'TDC Da'!AR103</f>
        <v>39</v>
      </c>
      <c r="AS103" s="81">
        <f>+SUM(RED_InfraMR[[#This Row],[B.02.1 - Parque de Coches Eléctricos Motrices]:[B.02.3 - Parque de Coches Eléctricos Motrices Tipo R]])</f>
        <v>976</v>
      </c>
      <c r="AT103" s="81">
        <f>+'MIT Da'!AT103+'SAR Da'!AT103+'URQ Da'!AT103+'ROC Da'!AT103+'SM Da'!AT103+'BN Da'!AT103+'BS Da'!AT103+'TDC Da'!AT103</f>
        <v>0</v>
      </c>
      <c r="AU103" s="81">
        <f>+'MIT Da'!AU103+'SAR Da'!AU103+'URQ Da'!AU103+'ROC Da'!AU103+'SM Da'!AU103+'BN Da'!AU103+'BS Da'!AU103+'TDC Da'!AU103</f>
        <v>6</v>
      </c>
      <c r="AV103" s="81">
        <f>+'MIT Da'!AV103+'SAR Da'!AV103+'URQ Da'!AV103+'ROC Da'!AV103+'SM Da'!AV103+'BN Da'!AV103+'BS Da'!AV103+'TDC Da'!AV103</f>
        <v>10</v>
      </c>
      <c r="AW103" s="81">
        <f>+SUM(RED_InfraMR[[#This Row],[B.03.1 - Parque de Coches Motores Motrices Remolcados]:[B.03.3 - Parque de Coches Motores Motrices Cabina]])</f>
        <v>16</v>
      </c>
      <c r="AX103" s="81">
        <f>+'MIT Da'!AX103+'SAR Da'!AX103+'URQ Da'!AX103+'ROC Da'!AX103+'SM Da'!AX103+'BN Da'!AX103+'BS Da'!AX103+'TDC Da'!AX103</f>
        <v>433</v>
      </c>
      <c r="AY103" s="81">
        <f>+'MIT Da'!AY103+'SAR Da'!AY103+'URQ Da'!AY103+'ROC Da'!AY103+'SM Da'!AY103+'BN Da'!AY103+'BS Da'!AY103+'TDC Da'!AY103</f>
        <v>170</v>
      </c>
      <c r="AZ103" s="81">
        <f>+'MIT Da'!AZ103+'SAR Da'!AZ103+'URQ Da'!AZ103+'ROC Da'!AZ103+'SM Da'!AZ103+'BN Da'!AZ103+'BS Da'!AZ103+'TDC Da'!AZ103</f>
        <v>15</v>
      </c>
      <c r="BA103" s="81">
        <f>+'MIT Da'!BA103+'SAR Da'!BA103+'URQ Da'!BA103+'ROC Da'!BA103+'SM Da'!BA103+'BN Da'!BA103+'BS Da'!BA103+'TDC Da'!BA103</f>
        <v>150</v>
      </c>
      <c r="BB103" s="81">
        <f>+'MIT Da'!BB103+'SAR Da'!BB103+'URQ Da'!BB103+'ROC Da'!BB103+'SM Da'!BB103+'BN Da'!BB103+'BS Da'!BB103+'TDC Da'!BB103</f>
        <v>0</v>
      </c>
      <c r="BC103" s="81">
        <f>+SUM(RED_InfraMR[[#This Row],[B.04.1 - Parque de Coches Remolcados Clase Unica]:[B.04.5 - Parque de Coches Remolcados para Servicios Especiales (Cartoneros)]])</f>
        <v>768</v>
      </c>
      <c r="BD103" s="81">
        <f>+'MIT Da'!BD103+'SAR Da'!BD103+'URQ Da'!BD103+'ROC Da'!BD103+'SM Da'!BD103+'BN Da'!BD103+'BS Da'!BD103+'TDC Da'!BD103</f>
        <v>12</v>
      </c>
      <c r="BE103" s="81">
        <f>+'MIT Da'!BE103+'SAR Da'!BE103+'URQ Da'!BE103+'ROC Da'!BE103+'SM Da'!BE103+'BN Da'!BE103+'BS Da'!BE103+'TDC Da'!BE103</f>
        <v>92</v>
      </c>
      <c r="BF103" s="16"/>
    </row>
    <row r="104" spans="1:58">
      <c r="A104" s="1">
        <v>2001</v>
      </c>
      <c r="B104" s="1" t="s">
        <v>121</v>
      </c>
      <c r="C104" s="12">
        <f>+'MIT Da'!C104+'SAR Da'!C104+'URQ Da'!C104+'ROC Da'!C104+'SM Da'!C104+'BN Da'!C104+'BS Da'!C104+'TDC Da'!C104</f>
        <v>147.21299999999999</v>
      </c>
      <c r="D104" s="12">
        <f>+'MIT Da'!D104+'SAR Da'!D104+'URQ Da'!D104+'ROC Da'!D104+'SM Da'!D104+'BN Da'!D104+'BS Da'!D104+'TDC Da'!D104</f>
        <v>444.30600000000004</v>
      </c>
      <c r="E104" s="12">
        <f>+'MIT Da'!E104+'SAR Da'!E104+'URQ Da'!E104+'ROC Da'!E104+'SM Da'!E104+'BN Da'!E104+'BS Da'!E104+'TDC Da'!E104</f>
        <v>0</v>
      </c>
      <c r="F104" s="12">
        <f>+'MIT Da'!F104+'SAR Da'!F104+'URQ Da'!F104+'ROC Da'!F104+'SM Da'!F104+'BN Da'!F104+'BS Da'!F104+'TDC Da'!F104</f>
        <v>176.17364000000001</v>
      </c>
      <c r="G104" s="12">
        <f>+'MIT Da'!G104+'SAR Da'!G104+'URQ Da'!G104+'ROC Da'!G104+'SM Da'!G104+'BN Da'!G104+'BS Da'!G104+'TDC Da'!G104</f>
        <v>767.69263999999998</v>
      </c>
      <c r="H104" s="12">
        <f>+'MIT Da'!H104+'SAR Da'!H104+'URQ Da'!H104+'ROC Da'!H104+'SM Da'!H104+'BN Da'!H104+'BS Da'!H104+'TDC Da'!H104</f>
        <v>767.69263999999998</v>
      </c>
      <c r="I104" s="12">
        <f>+'MIT Da'!I104+'SAR Da'!I104+'URQ Da'!I104+'ROC Da'!I104+'SM Da'!I104+'BN Da'!I104+'BS Da'!I104+'TDC Da'!I104</f>
        <v>972.2581100000001</v>
      </c>
      <c r="J104" s="12">
        <f>+'MIT Da'!J104+'SAR Da'!J104+'URQ Da'!J104+'ROC Da'!J104+'SM Da'!J104+'BN Da'!J104+'BS Da'!J104+'TDC Da'!J104</f>
        <v>1060.415</v>
      </c>
      <c r="K104" s="12">
        <f>+'MIT Da'!K104+'SAR Da'!K104+'URQ Da'!K104+'ROC Da'!K104+'SM Da'!K104+'BN Da'!K104+'BS Da'!K104+'TDC Da'!K104</f>
        <v>54.516999999999996</v>
      </c>
      <c r="L104" s="12">
        <f>+'MIT Da'!L104+'SAR Da'!L104+'URQ Da'!L104+'ROC Da'!L104+'SM Da'!L104+'BN Da'!L104+'BS Da'!L104+'TDC Da'!L104</f>
        <v>379.49300000000005</v>
      </c>
      <c r="M104" s="12">
        <f>+'MIT Da'!M104+'SAR Da'!M104+'URQ Da'!M104+'ROC Da'!M104+'SM Da'!M104+'BN Da'!M104+'BS Da'!M104+'TDC Da'!M104</f>
        <v>21.314999999999998</v>
      </c>
      <c r="N104" s="12">
        <f>+'MIT Da'!N104+'SAR Da'!N104+'URQ Da'!N104+'ROC Da'!N104+'SM Da'!N104+'BN Da'!N104+'BS Da'!N104+'TDC Da'!N104</f>
        <v>1439.9079999999999</v>
      </c>
      <c r="O104" s="12">
        <f>+'MIT Da'!O104+'SAR Da'!O104+'URQ Da'!O104+'ROC Da'!O104+'SM Da'!O104+'BN Da'!O104+'BS Da'!O104+'TDC Da'!O104</f>
        <v>1439.9079999999999</v>
      </c>
      <c r="P104" s="81">
        <f>+'MIT Da'!P104+'SAR Da'!P104+'URQ Da'!P104+'ROC Da'!P104+'SM Da'!P104+'BN Da'!P104+'BS Da'!P104+'TDC Da'!P104</f>
        <v>203</v>
      </c>
      <c r="Q104" s="81">
        <f>+'MIT Da'!Q104+'SAR Da'!Q104+'URQ Da'!Q104+'ROC Da'!Q104+'SM Da'!Q104+'BN Da'!Q104+'BS Da'!Q104+'TDC Da'!Q104</f>
        <v>58</v>
      </c>
      <c r="R104" s="81">
        <f>+'MIT Da'!R104+'SAR Da'!R104+'URQ Da'!R104+'ROC Da'!R104+'SM Da'!R104+'BN Da'!R104+'BS Da'!R104+'TDC Da'!R104</f>
        <v>10</v>
      </c>
      <c r="S104" s="81">
        <f>+'MIT Da'!S104+'SAR Da'!S104+'URQ Da'!S104+'ROC Da'!S104+'SM Da'!S104+'BN Da'!S104+'BS Da'!S104+'TDC Da'!S104</f>
        <v>271</v>
      </c>
      <c r="T104" s="81">
        <f>+'MIT Da'!T104+'SAR Da'!T104+'URQ Da'!T104+'ROC Da'!T104+'SM Da'!T104+'BN Da'!T104+'BS Da'!T104+'TDC Da'!T104</f>
        <v>136</v>
      </c>
      <c r="U104" s="81">
        <f>+'MIT Da'!U104+'SAR Da'!U104+'URQ Da'!U104+'ROC Da'!U104+'SM Da'!U104+'BN Da'!U104+'BS Da'!U104+'TDC Da'!U104</f>
        <v>434</v>
      </c>
      <c r="V104" s="81">
        <f>+'MIT Da'!V104+'SAR Da'!V104+'URQ Da'!V104+'ROC Da'!V104+'SM Da'!V104+'BN Da'!V104+'BS Da'!V104+'TDC Da'!V104</f>
        <v>11</v>
      </c>
      <c r="W104" s="81">
        <f>+'MIT Da'!W104+'SAR Da'!W104+'URQ Da'!W104+'ROC Da'!W104+'SM Da'!W104+'BN Da'!W104+'BS Da'!W104+'TDC Da'!W104</f>
        <v>112</v>
      </c>
      <c r="X104" s="81">
        <f>+'MIT Da'!X104+'SAR Da'!X104+'URQ Da'!X104+'ROC Da'!X104+'SM Da'!X104+'BN Da'!X104+'BS Da'!X104+'TDC Da'!X104</f>
        <v>4</v>
      </c>
      <c r="Y104" s="81">
        <f>+'MIT Da'!Y104+'SAR Da'!Y104+'URQ Da'!Y104+'ROC Da'!Y104+'SM Da'!Y104+'BN Da'!Y104+'BS Da'!Y104+'TDC Da'!Y104</f>
        <v>697</v>
      </c>
      <c r="Z104" s="81">
        <f>+'MIT Da'!Z104+'SAR Da'!Z104+'URQ Da'!Z104+'ROC Da'!Z104+'SM Da'!Z104+'BN Da'!Z104+'BS Da'!Z104+'TDC Da'!Z104</f>
        <v>160</v>
      </c>
      <c r="AA104" s="81">
        <f>+'MIT Da'!AA104+'SAR Da'!AA104+'URQ Da'!AA104+'ROC Da'!AA104+'SM Da'!AA104+'BN Da'!AA104+'BS Da'!AA104+'TDC Da'!AA104</f>
        <v>102</v>
      </c>
      <c r="AB104" s="81">
        <f>+'MIT Da'!AB104+'SAR Da'!AB104+'URQ Da'!AB104+'ROC Da'!AB104+'SM Da'!AB104+'BN Da'!AB104+'BS Da'!AB104+'TDC Da'!AB104</f>
        <v>697</v>
      </c>
      <c r="AC104" s="81">
        <f>+'MIT Da'!AC104+'SAR Da'!AC104+'URQ Da'!AC104+'ROC Da'!AC104+'SM Da'!AC104+'BN Da'!AC104+'BS Da'!AC104+'TDC Da'!AC104</f>
        <v>959</v>
      </c>
      <c r="AD104" s="81">
        <f>+'MIT Da'!AD104+'SAR Da'!AD104+'URQ Da'!AD104+'ROC Da'!AD104+'SM Da'!AD104+'BN Da'!AD104+'BS Da'!AD104+'TDC Da'!AD104</f>
        <v>54</v>
      </c>
      <c r="AE104" s="81">
        <f>+'MIT Da'!AE104+'SAR Da'!AE104+'URQ Da'!AE104+'ROC Da'!AE104+'SM Da'!AE104+'BN Da'!AE104+'BS Da'!AE104+'TDC Da'!AE104</f>
        <v>96</v>
      </c>
      <c r="AF104" s="81">
        <f>+'MIT Da'!AF104+'SAR Da'!AF104+'URQ Da'!AF104+'ROC Da'!AF104+'SM Da'!AF104+'BN Da'!AF104+'BS Da'!AF104+'TDC Da'!AF104</f>
        <v>444</v>
      </c>
      <c r="AG104" s="81">
        <f>+'MIT Da'!AG104+'SAR Da'!AG104+'URQ Da'!AG104+'ROC Da'!AG104+'SM Da'!AG104+'BN Da'!AG104+'BS Da'!AG104+'TDC Da'!AG104</f>
        <v>594</v>
      </c>
      <c r="AH104" s="12">
        <f>+'MIT Da'!AH104+'SAR Da'!AH104+'URQ Da'!AH104+'ROC Da'!AH104+'SM Da'!AH104+'BN Da'!AH104+'BS Da'!AH104+'TDC Da'!AH104</f>
        <v>274.60699999999997</v>
      </c>
      <c r="AI104" s="12">
        <f>+'MIT Da'!AI104+'SAR Da'!AI104+'URQ Da'!AI104+'ROC Da'!AI104+'SM Da'!AI104+'BN Da'!AI104+'BS Da'!AI104+'TDC Da'!AI104</f>
        <v>7.32</v>
      </c>
      <c r="AJ104" s="12">
        <f>+'MIT Da'!AJ104+'SAR Da'!AJ104+'URQ Da'!AJ104+'ROC Da'!AJ104+'SM Da'!AJ104+'BN Da'!AJ104+'BS Da'!AJ104+'TDC Da'!AJ104</f>
        <v>498.71500000000003</v>
      </c>
      <c r="AK104" s="12">
        <f>+'MIT Da'!AK104+'SAR Da'!AK104+'URQ Da'!AK104+'ROC Da'!AK104+'SM Da'!AK104+'BN Da'!AK104+'BS Da'!AK104+'TDC Da'!AK104</f>
        <v>780.64199999999994</v>
      </c>
      <c r="AL104" s="81">
        <f>+'MIT Da'!AL104+'SAR Da'!AL104+'URQ Da'!AL104+'ROC Da'!AL104+'SM Da'!AL104+'BN Da'!AL104+'BS Da'!AL104+'TDC Da'!AL104</f>
        <v>9</v>
      </c>
      <c r="AM104" s="81">
        <f>+'MIT Da'!AM104+'SAR Da'!AM104+'URQ Da'!AM104+'ROC Da'!AM104+'SM Da'!AM104+'BN Da'!AM104+'BS Da'!AM104+'TDC Da'!AM104</f>
        <v>57</v>
      </c>
      <c r="AN104" s="81">
        <f>+'MIT Da'!AN104+'SAR Da'!AN104+'URQ Da'!AN104+'ROC Da'!AN104+'SM Da'!AN104+'BN Da'!AN104+'BS Da'!AN104+'TDC Da'!AN104</f>
        <v>82</v>
      </c>
      <c r="AO104" s="81">
        <f>+'MIT Da'!AO104+'SAR Da'!AO104+'URQ Da'!AO104+'ROC Da'!AO104+'SM Da'!AO104+'BN Da'!AO104+'BS Da'!AO104+'TDC Da'!AO104</f>
        <v>148</v>
      </c>
      <c r="AP104" s="81">
        <f>+'MIT Da'!AP104+'SAR Da'!AP104+'URQ Da'!AP104+'ROC Da'!AP104+'SM Da'!AP104+'BN Da'!AP104+'BS Da'!AP104+'TDC Da'!AP104</f>
        <v>596</v>
      </c>
      <c r="AQ104" s="81">
        <f>+'MIT Da'!AQ104+'SAR Da'!AQ104+'URQ Da'!AQ104+'ROC Da'!AQ104+'SM Da'!AQ104+'BN Da'!AQ104+'BS Da'!AQ104+'TDC Da'!AQ104</f>
        <v>341</v>
      </c>
      <c r="AR104" s="81">
        <f>+'MIT Da'!AR104+'SAR Da'!AR104+'URQ Da'!AR104+'ROC Da'!AR104+'SM Da'!AR104+'BN Da'!AR104+'BS Da'!AR104+'TDC Da'!AR104</f>
        <v>39</v>
      </c>
      <c r="AS104" s="81">
        <f>+SUM(RED_InfraMR[[#This Row],[B.02.1 - Parque de Coches Eléctricos Motrices]:[B.02.3 - Parque de Coches Eléctricos Motrices Tipo R]])</f>
        <v>976</v>
      </c>
      <c r="AT104" s="81">
        <f>+'MIT Da'!AT104+'SAR Da'!AT104+'URQ Da'!AT104+'ROC Da'!AT104+'SM Da'!AT104+'BN Da'!AT104+'BS Da'!AT104+'TDC Da'!AT104</f>
        <v>0</v>
      </c>
      <c r="AU104" s="81">
        <f>+'MIT Da'!AU104+'SAR Da'!AU104+'URQ Da'!AU104+'ROC Da'!AU104+'SM Da'!AU104+'BN Da'!AU104+'BS Da'!AU104+'TDC Da'!AU104</f>
        <v>6</v>
      </c>
      <c r="AV104" s="81">
        <f>+'MIT Da'!AV104+'SAR Da'!AV104+'URQ Da'!AV104+'ROC Da'!AV104+'SM Da'!AV104+'BN Da'!AV104+'BS Da'!AV104+'TDC Da'!AV104</f>
        <v>10</v>
      </c>
      <c r="AW104" s="81">
        <f>+SUM(RED_InfraMR[[#This Row],[B.03.1 - Parque de Coches Motores Motrices Remolcados]:[B.03.3 - Parque de Coches Motores Motrices Cabina]])</f>
        <v>16</v>
      </c>
      <c r="AX104" s="81">
        <f>+'MIT Da'!AX104+'SAR Da'!AX104+'URQ Da'!AX104+'ROC Da'!AX104+'SM Da'!AX104+'BN Da'!AX104+'BS Da'!AX104+'TDC Da'!AX104</f>
        <v>433</v>
      </c>
      <c r="AY104" s="81">
        <f>+'MIT Da'!AY104+'SAR Da'!AY104+'URQ Da'!AY104+'ROC Da'!AY104+'SM Da'!AY104+'BN Da'!AY104+'BS Da'!AY104+'TDC Da'!AY104</f>
        <v>170</v>
      </c>
      <c r="AZ104" s="81">
        <f>+'MIT Da'!AZ104+'SAR Da'!AZ104+'URQ Da'!AZ104+'ROC Da'!AZ104+'SM Da'!AZ104+'BN Da'!AZ104+'BS Da'!AZ104+'TDC Da'!AZ104</f>
        <v>15</v>
      </c>
      <c r="BA104" s="81">
        <f>+'MIT Da'!BA104+'SAR Da'!BA104+'URQ Da'!BA104+'ROC Da'!BA104+'SM Da'!BA104+'BN Da'!BA104+'BS Da'!BA104+'TDC Da'!BA104</f>
        <v>150</v>
      </c>
      <c r="BB104" s="81">
        <f>+'MIT Da'!BB104+'SAR Da'!BB104+'URQ Da'!BB104+'ROC Da'!BB104+'SM Da'!BB104+'BN Da'!BB104+'BS Da'!BB104+'TDC Da'!BB104</f>
        <v>0</v>
      </c>
      <c r="BC104" s="81">
        <f>+SUM(RED_InfraMR[[#This Row],[B.04.1 - Parque de Coches Remolcados Clase Unica]:[B.04.5 - Parque de Coches Remolcados para Servicios Especiales (Cartoneros)]])</f>
        <v>768</v>
      </c>
      <c r="BD104" s="81">
        <f>+'MIT Da'!BD104+'SAR Da'!BD104+'URQ Da'!BD104+'ROC Da'!BD104+'SM Da'!BD104+'BN Da'!BD104+'BS Da'!BD104+'TDC Da'!BD104</f>
        <v>12</v>
      </c>
      <c r="BE104" s="81">
        <f>+'MIT Da'!BE104+'SAR Da'!BE104+'URQ Da'!BE104+'ROC Da'!BE104+'SM Da'!BE104+'BN Da'!BE104+'BS Da'!BE104+'TDC Da'!BE104</f>
        <v>92</v>
      </c>
      <c r="BF104" s="16"/>
    </row>
    <row r="105" spans="1:58">
      <c r="A105" s="1">
        <v>2001</v>
      </c>
      <c r="B105" s="1" t="s">
        <v>122</v>
      </c>
      <c r="C105" s="12">
        <f>+'MIT Da'!C105+'SAR Da'!C105+'URQ Da'!C105+'ROC Da'!C105+'SM Da'!C105+'BN Da'!C105+'BS Da'!C105+'TDC Da'!C105</f>
        <v>147.21299999999999</v>
      </c>
      <c r="D105" s="12">
        <f>+'MIT Da'!D105+'SAR Da'!D105+'URQ Da'!D105+'ROC Da'!D105+'SM Da'!D105+'BN Da'!D105+'BS Da'!D105+'TDC Da'!D105</f>
        <v>444.30600000000004</v>
      </c>
      <c r="E105" s="12">
        <f>+'MIT Da'!E105+'SAR Da'!E105+'URQ Da'!E105+'ROC Da'!E105+'SM Da'!E105+'BN Da'!E105+'BS Da'!E105+'TDC Da'!E105</f>
        <v>0</v>
      </c>
      <c r="F105" s="12">
        <f>+'MIT Da'!F105+'SAR Da'!F105+'URQ Da'!F105+'ROC Da'!F105+'SM Da'!F105+'BN Da'!F105+'BS Da'!F105+'TDC Da'!F105</f>
        <v>176.17364000000001</v>
      </c>
      <c r="G105" s="12">
        <f>+'MIT Da'!G105+'SAR Da'!G105+'URQ Da'!G105+'ROC Da'!G105+'SM Da'!G105+'BN Da'!G105+'BS Da'!G105+'TDC Da'!G105</f>
        <v>767.69263999999998</v>
      </c>
      <c r="H105" s="12">
        <f>+'MIT Da'!H105+'SAR Da'!H105+'URQ Da'!H105+'ROC Da'!H105+'SM Da'!H105+'BN Da'!H105+'BS Da'!H105+'TDC Da'!H105</f>
        <v>767.69263999999998</v>
      </c>
      <c r="I105" s="12">
        <f>+'MIT Da'!I105+'SAR Da'!I105+'URQ Da'!I105+'ROC Da'!I105+'SM Da'!I105+'BN Da'!I105+'BS Da'!I105+'TDC Da'!I105</f>
        <v>972.2581100000001</v>
      </c>
      <c r="J105" s="12">
        <f>+'MIT Da'!J105+'SAR Da'!J105+'URQ Da'!J105+'ROC Da'!J105+'SM Da'!J105+'BN Da'!J105+'BS Da'!J105+'TDC Da'!J105</f>
        <v>1060.415</v>
      </c>
      <c r="K105" s="12">
        <f>+'MIT Da'!K105+'SAR Da'!K105+'URQ Da'!K105+'ROC Da'!K105+'SM Da'!K105+'BN Da'!K105+'BS Da'!K105+'TDC Da'!K105</f>
        <v>54.516999999999996</v>
      </c>
      <c r="L105" s="12">
        <f>+'MIT Da'!L105+'SAR Da'!L105+'URQ Da'!L105+'ROC Da'!L105+'SM Da'!L105+'BN Da'!L105+'BS Da'!L105+'TDC Da'!L105</f>
        <v>379.49300000000005</v>
      </c>
      <c r="M105" s="12">
        <f>+'MIT Da'!M105+'SAR Da'!M105+'URQ Da'!M105+'ROC Da'!M105+'SM Da'!M105+'BN Da'!M105+'BS Da'!M105+'TDC Da'!M105</f>
        <v>21.314999999999998</v>
      </c>
      <c r="N105" s="12">
        <f>+'MIT Da'!N105+'SAR Da'!N105+'URQ Da'!N105+'ROC Da'!N105+'SM Da'!N105+'BN Da'!N105+'BS Da'!N105+'TDC Da'!N105</f>
        <v>1439.9079999999999</v>
      </c>
      <c r="O105" s="12">
        <f>+'MIT Da'!O105+'SAR Da'!O105+'URQ Da'!O105+'ROC Da'!O105+'SM Da'!O105+'BN Da'!O105+'BS Da'!O105+'TDC Da'!O105</f>
        <v>1439.9079999999999</v>
      </c>
      <c r="P105" s="81">
        <f>+'MIT Da'!P105+'SAR Da'!P105+'URQ Da'!P105+'ROC Da'!P105+'SM Da'!P105+'BN Da'!P105+'BS Da'!P105+'TDC Da'!P105</f>
        <v>203</v>
      </c>
      <c r="Q105" s="81">
        <f>+'MIT Da'!Q105+'SAR Da'!Q105+'URQ Da'!Q105+'ROC Da'!Q105+'SM Da'!Q105+'BN Da'!Q105+'BS Da'!Q105+'TDC Da'!Q105</f>
        <v>58</v>
      </c>
      <c r="R105" s="81">
        <f>+'MIT Da'!R105+'SAR Da'!R105+'URQ Da'!R105+'ROC Da'!R105+'SM Da'!R105+'BN Da'!R105+'BS Da'!R105+'TDC Da'!R105</f>
        <v>10</v>
      </c>
      <c r="S105" s="81">
        <f>+'MIT Da'!S105+'SAR Da'!S105+'URQ Da'!S105+'ROC Da'!S105+'SM Da'!S105+'BN Da'!S105+'BS Da'!S105+'TDC Da'!S105</f>
        <v>271</v>
      </c>
      <c r="T105" s="81">
        <f>+'MIT Da'!T105+'SAR Da'!T105+'URQ Da'!T105+'ROC Da'!T105+'SM Da'!T105+'BN Da'!T105+'BS Da'!T105+'TDC Da'!T105</f>
        <v>136</v>
      </c>
      <c r="U105" s="81">
        <f>+'MIT Da'!U105+'SAR Da'!U105+'URQ Da'!U105+'ROC Da'!U105+'SM Da'!U105+'BN Da'!U105+'BS Da'!U105+'TDC Da'!U105</f>
        <v>434</v>
      </c>
      <c r="V105" s="81">
        <f>+'MIT Da'!V105+'SAR Da'!V105+'URQ Da'!V105+'ROC Da'!V105+'SM Da'!V105+'BN Da'!V105+'BS Da'!V105+'TDC Da'!V105</f>
        <v>11</v>
      </c>
      <c r="W105" s="81">
        <f>+'MIT Da'!W105+'SAR Da'!W105+'URQ Da'!W105+'ROC Da'!W105+'SM Da'!W105+'BN Da'!W105+'BS Da'!W105+'TDC Da'!W105</f>
        <v>112</v>
      </c>
      <c r="X105" s="81">
        <f>+'MIT Da'!X105+'SAR Da'!X105+'URQ Da'!X105+'ROC Da'!X105+'SM Da'!X105+'BN Da'!X105+'BS Da'!X105+'TDC Da'!X105</f>
        <v>4</v>
      </c>
      <c r="Y105" s="81">
        <f>+'MIT Da'!Y105+'SAR Da'!Y105+'URQ Da'!Y105+'ROC Da'!Y105+'SM Da'!Y105+'BN Da'!Y105+'BS Da'!Y105+'TDC Da'!Y105</f>
        <v>697</v>
      </c>
      <c r="Z105" s="81">
        <f>+'MIT Da'!Z105+'SAR Da'!Z105+'URQ Da'!Z105+'ROC Da'!Z105+'SM Da'!Z105+'BN Da'!Z105+'BS Da'!Z105+'TDC Da'!Z105</f>
        <v>160</v>
      </c>
      <c r="AA105" s="81">
        <f>+'MIT Da'!AA105+'SAR Da'!AA105+'URQ Da'!AA105+'ROC Da'!AA105+'SM Da'!AA105+'BN Da'!AA105+'BS Da'!AA105+'TDC Da'!AA105</f>
        <v>102</v>
      </c>
      <c r="AB105" s="81">
        <f>+'MIT Da'!AB105+'SAR Da'!AB105+'URQ Da'!AB105+'ROC Da'!AB105+'SM Da'!AB105+'BN Da'!AB105+'BS Da'!AB105+'TDC Da'!AB105</f>
        <v>697</v>
      </c>
      <c r="AC105" s="81">
        <f>+'MIT Da'!AC105+'SAR Da'!AC105+'URQ Da'!AC105+'ROC Da'!AC105+'SM Da'!AC105+'BN Da'!AC105+'BS Da'!AC105+'TDC Da'!AC105</f>
        <v>959</v>
      </c>
      <c r="AD105" s="81">
        <f>+'MIT Da'!AD105+'SAR Da'!AD105+'URQ Da'!AD105+'ROC Da'!AD105+'SM Da'!AD105+'BN Da'!AD105+'BS Da'!AD105+'TDC Da'!AD105</f>
        <v>54</v>
      </c>
      <c r="AE105" s="81">
        <f>+'MIT Da'!AE105+'SAR Da'!AE105+'URQ Da'!AE105+'ROC Da'!AE105+'SM Da'!AE105+'BN Da'!AE105+'BS Da'!AE105+'TDC Da'!AE105</f>
        <v>96</v>
      </c>
      <c r="AF105" s="81">
        <f>+'MIT Da'!AF105+'SAR Da'!AF105+'URQ Da'!AF105+'ROC Da'!AF105+'SM Da'!AF105+'BN Da'!AF105+'BS Da'!AF105+'TDC Da'!AF105</f>
        <v>444</v>
      </c>
      <c r="AG105" s="81">
        <f>+'MIT Da'!AG105+'SAR Da'!AG105+'URQ Da'!AG105+'ROC Da'!AG105+'SM Da'!AG105+'BN Da'!AG105+'BS Da'!AG105+'TDC Da'!AG105</f>
        <v>594</v>
      </c>
      <c r="AH105" s="12">
        <f>+'MIT Da'!AH105+'SAR Da'!AH105+'URQ Da'!AH105+'ROC Da'!AH105+'SM Da'!AH105+'BN Da'!AH105+'BS Da'!AH105+'TDC Da'!AH105</f>
        <v>274.60699999999997</v>
      </c>
      <c r="AI105" s="12">
        <f>+'MIT Da'!AI105+'SAR Da'!AI105+'URQ Da'!AI105+'ROC Da'!AI105+'SM Da'!AI105+'BN Da'!AI105+'BS Da'!AI105+'TDC Da'!AI105</f>
        <v>7.32</v>
      </c>
      <c r="AJ105" s="12">
        <f>+'MIT Da'!AJ105+'SAR Da'!AJ105+'URQ Da'!AJ105+'ROC Da'!AJ105+'SM Da'!AJ105+'BN Da'!AJ105+'BS Da'!AJ105+'TDC Da'!AJ105</f>
        <v>498.71500000000003</v>
      </c>
      <c r="AK105" s="12">
        <f>+'MIT Da'!AK105+'SAR Da'!AK105+'URQ Da'!AK105+'ROC Da'!AK105+'SM Da'!AK105+'BN Da'!AK105+'BS Da'!AK105+'TDC Da'!AK105</f>
        <v>780.64199999999994</v>
      </c>
      <c r="AL105" s="81">
        <f>+'MIT Da'!AL105+'SAR Da'!AL105+'URQ Da'!AL105+'ROC Da'!AL105+'SM Da'!AL105+'BN Da'!AL105+'BS Da'!AL105+'TDC Da'!AL105</f>
        <v>9</v>
      </c>
      <c r="AM105" s="81">
        <f>+'MIT Da'!AM105+'SAR Da'!AM105+'URQ Da'!AM105+'ROC Da'!AM105+'SM Da'!AM105+'BN Da'!AM105+'BS Da'!AM105+'TDC Da'!AM105</f>
        <v>57</v>
      </c>
      <c r="AN105" s="81">
        <f>+'MIT Da'!AN105+'SAR Da'!AN105+'URQ Da'!AN105+'ROC Da'!AN105+'SM Da'!AN105+'BN Da'!AN105+'BS Da'!AN105+'TDC Da'!AN105</f>
        <v>82</v>
      </c>
      <c r="AO105" s="81">
        <f>+'MIT Da'!AO105+'SAR Da'!AO105+'URQ Da'!AO105+'ROC Da'!AO105+'SM Da'!AO105+'BN Da'!AO105+'BS Da'!AO105+'TDC Da'!AO105</f>
        <v>148</v>
      </c>
      <c r="AP105" s="81">
        <f>+'MIT Da'!AP105+'SAR Da'!AP105+'URQ Da'!AP105+'ROC Da'!AP105+'SM Da'!AP105+'BN Da'!AP105+'BS Da'!AP105+'TDC Da'!AP105</f>
        <v>596</v>
      </c>
      <c r="AQ105" s="81">
        <f>+'MIT Da'!AQ105+'SAR Da'!AQ105+'URQ Da'!AQ105+'ROC Da'!AQ105+'SM Da'!AQ105+'BN Da'!AQ105+'BS Da'!AQ105+'TDC Da'!AQ105</f>
        <v>341</v>
      </c>
      <c r="AR105" s="81">
        <f>+'MIT Da'!AR105+'SAR Da'!AR105+'URQ Da'!AR105+'ROC Da'!AR105+'SM Da'!AR105+'BN Da'!AR105+'BS Da'!AR105+'TDC Da'!AR105</f>
        <v>39</v>
      </c>
      <c r="AS105" s="81">
        <f>+SUM(RED_InfraMR[[#This Row],[B.02.1 - Parque de Coches Eléctricos Motrices]:[B.02.3 - Parque de Coches Eléctricos Motrices Tipo R]])</f>
        <v>976</v>
      </c>
      <c r="AT105" s="81">
        <f>+'MIT Da'!AT105+'SAR Da'!AT105+'URQ Da'!AT105+'ROC Da'!AT105+'SM Da'!AT105+'BN Da'!AT105+'BS Da'!AT105+'TDC Da'!AT105</f>
        <v>0</v>
      </c>
      <c r="AU105" s="81">
        <f>+'MIT Da'!AU105+'SAR Da'!AU105+'URQ Da'!AU105+'ROC Da'!AU105+'SM Da'!AU105+'BN Da'!AU105+'BS Da'!AU105+'TDC Da'!AU105</f>
        <v>6</v>
      </c>
      <c r="AV105" s="81">
        <f>+'MIT Da'!AV105+'SAR Da'!AV105+'URQ Da'!AV105+'ROC Da'!AV105+'SM Da'!AV105+'BN Da'!AV105+'BS Da'!AV105+'TDC Da'!AV105</f>
        <v>10</v>
      </c>
      <c r="AW105" s="81">
        <f>+SUM(RED_InfraMR[[#This Row],[B.03.1 - Parque de Coches Motores Motrices Remolcados]:[B.03.3 - Parque de Coches Motores Motrices Cabina]])</f>
        <v>16</v>
      </c>
      <c r="AX105" s="81">
        <f>+'MIT Da'!AX105+'SAR Da'!AX105+'URQ Da'!AX105+'ROC Da'!AX105+'SM Da'!AX105+'BN Da'!AX105+'BS Da'!AX105+'TDC Da'!AX105</f>
        <v>433</v>
      </c>
      <c r="AY105" s="81">
        <f>+'MIT Da'!AY105+'SAR Da'!AY105+'URQ Da'!AY105+'ROC Da'!AY105+'SM Da'!AY105+'BN Da'!AY105+'BS Da'!AY105+'TDC Da'!AY105</f>
        <v>170</v>
      </c>
      <c r="AZ105" s="81">
        <f>+'MIT Da'!AZ105+'SAR Da'!AZ105+'URQ Da'!AZ105+'ROC Da'!AZ105+'SM Da'!AZ105+'BN Da'!AZ105+'BS Da'!AZ105+'TDC Da'!AZ105</f>
        <v>15</v>
      </c>
      <c r="BA105" s="81">
        <f>+'MIT Da'!BA105+'SAR Da'!BA105+'URQ Da'!BA105+'ROC Da'!BA105+'SM Da'!BA105+'BN Da'!BA105+'BS Da'!BA105+'TDC Da'!BA105</f>
        <v>150</v>
      </c>
      <c r="BB105" s="81">
        <f>+'MIT Da'!BB105+'SAR Da'!BB105+'URQ Da'!BB105+'ROC Da'!BB105+'SM Da'!BB105+'BN Da'!BB105+'BS Da'!BB105+'TDC Da'!BB105</f>
        <v>0</v>
      </c>
      <c r="BC105" s="81">
        <f>+SUM(RED_InfraMR[[#This Row],[B.04.1 - Parque de Coches Remolcados Clase Unica]:[B.04.5 - Parque de Coches Remolcados para Servicios Especiales (Cartoneros)]])</f>
        <v>768</v>
      </c>
      <c r="BD105" s="81">
        <f>+'MIT Da'!BD105+'SAR Da'!BD105+'URQ Da'!BD105+'ROC Da'!BD105+'SM Da'!BD105+'BN Da'!BD105+'BS Da'!BD105+'TDC Da'!BD105</f>
        <v>12</v>
      </c>
      <c r="BE105" s="81">
        <f>+'MIT Da'!BE105+'SAR Da'!BE105+'URQ Da'!BE105+'ROC Da'!BE105+'SM Da'!BE105+'BN Da'!BE105+'BS Da'!BE105+'TDC Da'!BE105</f>
        <v>92</v>
      </c>
      <c r="BF105" s="16"/>
    </row>
    <row r="106" spans="1:58">
      <c r="A106" s="1">
        <v>2001</v>
      </c>
      <c r="B106" s="1" t="s">
        <v>123</v>
      </c>
      <c r="C106" s="12">
        <f>+'MIT Da'!C106+'SAR Da'!C106+'URQ Da'!C106+'ROC Da'!C106+'SM Da'!C106+'BN Da'!C106+'BS Da'!C106+'TDC Da'!C106</f>
        <v>147.21299999999999</v>
      </c>
      <c r="D106" s="12">
        <f>+'MIT Da'!D106+'SAR Da'!D106+'URQ Da'!D106+'ROC Da'!D106+'SM Da'!D106+'BN Da'!D106+'BS Da'!D106+'TDC Da'!D106</f>
        <v>444.30600000000004</v>
      </c>
      <c r="E106" s="12">
        <f>+'MIT Da'!E106+'SAR Da'!E106+'URQ Da'!E106+'ROC Da'!E106+'SM Da'!E106+'BN Da'!E106+'BS Da'!E106+'TDC Da'!E106</f>
        <v>0</v>
      </c>
      <c r="F106" s="12">
        <f>+'MIT Da'!F106+'SAR Da'!F106+'URQ Da'!F106+'ROC Da'!F106+'SM Da'!F106+'BN Da'!F106+'BS Da'!F106+'TDC Da'!F106</f>
        <v>176.17364000000001</v>
      </c>
      <c r="G106" s="12">
        <f>+'MIT Da'!G106+'SAR Da'!G106+'URQ Da'!G106+'ROC Da'!G106+'SM Da'!G106+'BN Da'!G106+'BS Da'!G106+'TDC Da'!G106</f>
        <v>767.69263999999998</v>
      </c>
      <c r="H106" s="12">
        <f>+'MIT Da'!H106+'SAR Da'!H106+'URQ Da'!H106+'ROC Da'!H106+'SM Da'!H106+'BN Da'!H106+'BS Da'!H106+'TDC Da'!H106</f>
        <v>767.69263999999998</v>
      </c>
      <c r="I106" s="12">
        <f>+'MIT Da'!I106+'SAR Da'!I106+'URQ Da'!I106+'ROC Da'!I106+'SM Da'!I106+'BN Da'!I106+'BS Da'!I106+'TDC Da'!I106</f>
        <v>972.2581100000001</v>
      </c>
      <c r="J106" s="12">
        <f>+'MIT Da'!J106+'SAR Da'!J106+'URQ Da'!J106+'ROC Da'!J106+'SM Da'!J106+'BN Da'!J106+'BS Da'!J106+'TDC Da'!J106</f>
        <v>1060.415</v>
      </c>
      <c r="K106" s="12">
        <f>+'MIT Da'!K106+'SAR Da'!K106+'URQ Da'!K106+'ROC Da'!K106+'SM Da'!K106+'BN Da'!K106+'BS Da'!K106+'TDC Da'!K106</f>
        <v>54.516999999999996</v>
      </c>
      <c r="L106" s="12">
        <f>+'MIT Da'!L106+'SAR Da'!L106+'URQ Da'!L106+'ROC Da'!L106+'SM Da'!L106+'BN Da'!L106+'BS Da'!L106+'TDC Da'!L106</f>
        <v>379.49300000000005</v>
      </c>
      <c r="M106" s="12">
        <f>+'MIT Da'!M106+'SAR Da'!M106+'URQ Da'!M106+'ROC Da'!M106+'SM Da'!M106+'BN Da'!M106+'BS Da'!M106+'TDC Da'!M106</f>
        <v>21.314999999999998</v>
      </c>
      <c r="N106" s="12">
        <f>+'MIT Da'!N106+'SAR Da'!N106+'URQ Da'!N106+'ROC Da'!N106+'SM Da'!N106+'BN Da'!N106+'BS Da'!N106+'TDC Da'!N106</f>
        <v>1439.9079999999999</v>
      </c>
      <c r="O106" s="12">
        <f>+'MIT Da'!O106+'SAR Da'!O106+'URQ Da'!O106+'ROC Da'!O106+'SM Da'!O106+'BN Da'!O106+'BS Da'!O106+'TDC Da'!O106</f>
        <v>1439.9079999999999</v>
      </c>
      <c r="P106" s="81">
        <f>+'MIT Da'!P106+'SAR Da'!P106+'URQ Da'!P106+'ROC Da'!P106+'SM Da'!P106+'BN Da'!P106+'BS Da'!P106+'TDC Da'!P106</f>
        <v>203</v>
      </c>
      <c r="Q106" s="81">
        <f>+'MIT Da'!Q106+'SAR Da'!Q106+'URQ Da'!Q106+'ROC Da'!Q106+'SM Da'!Q106+'BN Da'!Q106+'BS Da'!Q106+'TDC Da'!Q106</f>
        <v>58</v>
      </c>
      <c r="R106" s="81">
        <f>+'MIT Da'!R106+'SAR Da'!R106+'URQ Da'!R106+'ROC Da'!R106+'SM Da'!R106+'BN Da'!R106+'BS Da'!R106+'TDC Da'!R106</f>
        <v>10</v>
      </c>
      <c r="S106" s="81">
        <f>+'MIT Da'!S106+'SAR Da'!S106+'URQ Da'!S106+'ROC Da'!S106+'SM Da'!S106+'BN Da'!S106+'BS Da'!S106+'TDC Da'!S106</f>
        <v>271</v>
      </c>
      <c r="T106" s="81">
        <f>+'MIT Da'!T106+'SAR Da'!T106+'URQ Da'!T106+'ROC Da'!T106+'SM Da'!T106+'BN Da'!T106+'BS Da'!T106+'TDC Da'!T106</f>
        <v>136</v>
      </c>
      <c r="U106" s="81">
        <f>+'MIT Da'!U106+'SAR Da'!U106+'URQ Da'!U106+'ROC Da'!U106+'SM Da'!U106+'BN Da'!U106+'BS Da'!U106+'TDC Da'!U106</f>
        <v>434</v>
      </c>
      <c r="V106" s="81">
        <f>+'MIT Da'!V106+'SAR Da'!V106+'URQ Da'!V106+'ROC Da'!V106+'SM Da'!V106+'BN Da'!V106+'BS Da'!V106+'TDC Da'!V106</f>
        <v>11</v>
      </c>
      <c r="W106" s="81">
        <f>+'MIT Da'!W106+'SAR Da'!W106+'URQ Da'!W106+'ROC Da'!W106+'SM Da'!W106+'BN Da'!W106+'BS Da'!W106+'TDC Da'!W106</f>
        <v>112</v>
      </c>
      <c r="X106" s="81">
        <f>+'MIT Da'!X106+'SAR Da'!X106+'URQ Da'!X106+'ROC Da'!X106+'SM Da'!X106+'BN Da'!X106+'BS Da'!X106+'TDC Da'!X106</f>
        <v>4</v>
      </c>
      <c r="Y106" s="81">
        <f>+'MIT Da'!Y106+'SAR Da'!Y106+'URQ Da'!Y106+'ROC Da'!Y106+'SM Da'!Y106+'BN Da'!Y106+'BS Da'!Y106+'TDC Da'!Y106</f>
        <v>697</v>
      </c>
      <c r="Z106" s="81">
        <f>+'MIT Da'!Z106+'SAR Da'!Z106+'URQ Da'!Z106+'ROC Da'!Z106+'SM Da'!Z106+'BN Da'!Z106+'BS Da'!Z106+'TDC Da'!Z106</f>
        <v>160</v>
      </c>
      <c r="AA106" s="81">
        <f>+'MIT Da'!AA106+'SAR Da'!AA106+'URQ Da'!AA106+'ROC Da'!AA106+'SM Da'!AA106+'BN Da'!AA106+'BS Da'!AA106+'TDC Da'!AA106</f>
        <v>102</v>
      </c>
      <c r="AB106" s="81">
        <f>+'MIT Da'!AB106+'SAR Da'!AB106+'URQ Da'!AB106+'ROC Da'!AB106+'SM Da'!AB106+'BN Da'!AB106+'BS Da'!AB106+'TDC Da'!AB106</f>
        <v>697</v>
      </c>
      <c r="AC106" s="81">
        <f>+'MIT Da'!AC106+'SAR Da'!AC106+'URQ Da'!AC106+'ROC Da'!AC106+'SM Da'!AC106+'BN Da'!AC106+'BS Da'!AC106+'TDC Da'!AC106</f>
        <v>959</v>
      </c>
      <c r="AD106" s="81">
        <f>+'MIT Da'!AD106+'SAR Da'!AD106+'URQ Da'!AD106+'ROC Da'!AD106+'SM Da'!AD106+'BN Da'!AD106+'BS Da'!AD106+'TDC Da'!AD106</f>
        <v>54</v>
      </c>
      <c r="AE106" s="81">
        <f>+'MIT Da'!AE106+'SAR Da'!AE106+'URQ Da'!AE106+'ROC Da'!AE106+'SM Da'!AE106+'BN Da'!AE106+'BS Da'!AE106+'TDC Da'!AE106</f>
        <v>96</v>
      </c>
      <c r="AF106" s="81">
        <f>+'MIT Da'!AF106+'SAR Da'!AF106+'URQ Da'!AF106+'ROC Da'!AF106+'SM Da'!AF106+'BN Da'!AF106+'BS Da'!AF106+'TDC Da'!AF106</f>
        <v>444</v>
      </c>
      <c r="AG106" s="81">
        <f>+'MIT Da'!AG106+'SAR Da'!AG106+'URQ Da'!AG106+'ROC Da'!AG106+'SM Da'!AG106+'BN Da'!AG106+'BS Da'!AG106+'TDC Da'!AG106</f>
        <v>594</v>
      </c>
      <c r="AH106" s="12">
        <f>+'MIT Da'!AH106+'SAR Da'!AH106+'URQ Da'!AH106+'ROC Da'!AH106+'SM Da'!AH106+'BN Da'!AH106+'BS Da'!AH106+'TDC Da'!AH106</f>
        <v>274.60699999999997</v>
      </c>
      <c r="AI106" s="12">
        <f>+'MIT Da'!AI106+'SAR Da'!AI106+'URQ Da'!AI106+'ROC Da'!AI106+'SM Da'!AI106+'BN Da'!AI106+'BS Da'!AI106+'TDC Da'!AI106</f>
        <v>7.32</v>
      </c>
      <c r="AJ106" s="12">
        <f>+'MIT Da'!AJ106+'SAR Da'!AJ106+'URQ Da'!AJ106+'ROC Da'!AJ106+'SM Da'!AJ106+'BN Da'!AJ106+'BS Da'!AJ106+'TDC Da'!AJ106</f>
        <v>498.71500000000003</v>
      </c>
      <c r="AK106" s="12">
        <f>+'MIT Da'!AK106+'SAR Da'!AK106+'URQ Da'!AK106+'ROC Da'!AK106+'SM Da'!AK106+'BN Da'!AK106+'BS Da'!AK106+'TDC Da'!AK106</f>
        <v>780.64199999999994</v>
      </c>
      <c r="AL106" s="81">
        <f>+'MIT Da'!AL106+'SAR Da'!AL106+'URQ Da'!AL106+'ROC Da'!AL106+'SM Da'!AL106+'BN Da'!AL106+'BS Da'!AL106+'TDC Da'!AL106</f>
        <v>9</v>
      </c>
      <c r="AM106" s="81">
        <f>+'MIT Da'!AM106+'SAR Da'!AM106+'URQ Da'!AM106+'ROC Da'!AM106+'SM Da'!AM106+'BN Da'!AM106+'BS Da'!AM106+'TDC Da'!AM106</f>
        <v>57</v>
      </c>
      <c r="AN106" s="81">
        <f>+'MIT Da'!AN106+'SAR Da'!AN106+'URQ Da'!AN106+'ROC Da'!AN106+'SM Da'!AN106+'BN Da'!AN106+'BS Da'!AN106+'TDC Da'!AN106</f>
        <v>82</v>
      </c>
      <c r="AO106" s="81">
        <f>+'MIT Da'!AO106+'SAR Da'!AO106+'URQ Da'!AO106+'ROC Da'!AO106+'SM Da'!AO106+'BN Da'!AO106+'BS Da'!AO106+'TDC Da'!AO106</f>
        <v>148</v>
      </c>
      <c r="AP106" s="81">
        <f>+'MIT Da'!AP106+'SAR Da'!AP106+'URQ Da'!AP106+'ROC Da'!AP106+'SM Da'!AP106+'BN Da'!AP106+'BS Da'!AP106+'TDC Da'!AP106</f>
        <v>596</v>
      </c>
      <c r="AQ106" s="81">
        <f>+'MIT Da'!AQ106+'SAR Da'!AQ106+'URQ Da'!AQ106+'ROC Da'!AQ106+'SM Da'!AQ106+'BN Da'!AQ106+'BS Da'!AQ106+'TDC Da'!AQ106</f>
        <v>341</v>
      </c>
      <c r="AR106" s="81">
        <f>+'MIT Da'!AR106+'SAR Da'!AR106+'URQ Da'!AR106+'ROC Da'!AR106+'SM Da'!AR106+'BN Da'!AR106+'BS Da'!AR106+'TDC Da'!AR106</f>
        <v>39</v>
      </c>
      <c r="AS106" s="81">
        <f>+SUM(RED_InfraMR[[#This Row],[B.02.1 - Parque de Coches Eléctricos Motrices]:[B.02.3 - Parque de Coches Eléctricos Motrices Tipo R]])</f>
        <v>976</v>
      </c>
      <c r="AT106" s="81">
        <f>+'MIT Da'!AT106+'SAR Da'!AT106+'URQ Da'!AT106+'ROC Da'!AT106+'SM Da'!AT106+'BN Da'!AT106+'BS Da'!AT106+'TDC Da'!AT106</f>
        <v>0</v>
      </c>
      <c r="AU106" s="81">
        <f>+'MIT Da'!AU106+'SAR Da'!AU106+'URQ Da'!AU106+'ROC Da'!AU106+'SM Da'!AU106+'BN Da'!AU106+'BS Da'!AU106+'TDC Da'!AU106</f>
        <v>6</v>
      </c>
      <c r="AV106" s="81">
        <f>+'MIT Da'!AV106+'SAR Da'!AV106+'URQ Da'!AV106+'ROC Da'!AV106+'SM Da'!AV106+'BN Da'!AV106+'BS Da'!AV106+'TDC Da'!AV106</f>
        <v>10</v>
      </c>
      <c r="AW106" s="81">
        <f>+SUM(RED_InfraMR[[#This Row],[B.03.1 - Parque de Coches Motores Motrices Remolcados]:[B.03.3 - Parque de Coches Motores Motrices Cabina]])</f>
        <v>16</v>
      </c>
      <c r="AX106" s="81">
        <f>+'MIT Da'!AX106+'SAR Da'!AX106+'URQ Da'!AX106+'ROC Da'!AX106+'SM Da'!AX106+'BN Da'!AX106+'BS Da'!AX106+'TDC Da'!AX106</f>
        <v>433</v>
      </c>
      <c r="AY106" s="81">
        <f>+'MIT Da'!AY106+'SAR Da'!AY106+'URQ Da'!AY106+'ROC Da'!AY106+'SM Da'!AY106+'BN Da'!AY106+'BS Da'!AY106+'TDC Da'!AY106</f>
        <v>170</v>
      </c>
      <c r="AZ106" s="81">
        <f>+'MIT Da'!AZ106+'SAR Da'!AZ106+'URQ Da'!AZ106+'ROC Da'!AZ106+'SM Da'!AZ106+'BN Da'!AZ106+'BS Da'!AZ106+'TDC Da'!AZ106</f>
        <v>15</v>
      </c>
      <c r="BA106" s="81">
        <f>+'MIT Da'!BA106+'SAR Da'!BA106+'URQ Da'!BA106+'ROC Da'!BA106+'SM Da'!BA106+'BN Da'!BA106+'BS Da'!BA106+'TDC Da'!BA106</f>
        <v>150</v>
      </c>
      <c r="BB106" s="81">
        <f>+'MIT Da'!BB106+'SAR Da'!BB106+'URQ Da'!BB106+'ROC Da'!BB106+'SM Da'!BB106+'BN Da'!BB106+'BS Da'!BB106+'TDC Da'!BB106</f>
        <v>0</v>
      </c>
      <c r="BC106" s="81">
        <f>+SUM(RED_InfraMR[[#This Row],[B.04.1 - Parque de Coches Remolcados Clase Unica]:[B.04.5 - Parque de Coches Remolcados para Servicios Especiales (Cartoneros)]])</f>
        <v>768</v>
      </c>
      <c r="BD106" s="81">
        <f>+'MIT Da'!BD106+'SAR Da'!BD106+'URQ Da'!BD106+'ROC Da'!BD106+'SM Da'!BD106+'BN Da'!BD106+'BS Da'!BD106+'TDC Da'!BD106</f>
        <v>12</v>
      </c>
      <c r="BE106" s="81">
        <f>+'MIT Da'!BE106+'SAR Da'!BE106+'URQ Da'!BE106+'ROC Da'!BE106+'SM Da'!BE106+'BN Da'!BE106+'BS Da'!BE106+'TDC Da'!BE106</f>
        <v>92</v>
      </c>
      <c r="BF106" s="16"/>
    </row>
    <row r="107" spans="1:58">
      <c r="A107" s="1">
        <v>2001</v>
      </c>
      <c r="B107" s="1" t="s">
        <v>124</v>
      </c>
      <c r="C107" s="12">
        <f>+'MIT Da'!C107+'SAR Da'!C107+'URQ Da'!C107+'ROC Da'!C107+'SM Da'!C107+'BN Da'!C107+'BS Da'!C107+'TDC Da'!C107</f>
        <v>147.21299999999999</v>
      </c>
      <c r="D107" s="12">
        <f>+'MIT Da'!D107+'SAR Da'!D107+'URQ Da'!D107+'ROC Da'!D107+'SM Da'!D107+'BN Da'!D107+'BS Da'!D107+'TDC Da'!D107</f>
        <v>444.30600000000004</v>
      </c>
      <c r="E107" s="12">
        <f>+'MIT Da'!E107+'SAR Da'!E107+'URQ Da'!E107+'ROC Da'!E107+'SM Da'!E107+'BN Da'!E107+'BS Da'!E107+'TDC Da'!E107</f>
        <v>0</v>
      </c>
      <c r="F107" s="12">
        <f>+'MIT Da'!F107+'SAR Da'!F107+'URQ Da'!F107+'ROC Da'!F107+'SM Da'!F107+'BN Da'!F107+'BS Da'!F107+'TDC Da'!F107</f>
        <v>176.17364000000001</v>
      </c>
      <c r="G107" s="12">
        <f>+'MIT Da'!G107+'SAR Da'!G107+'URQ Da'!G107+'ROC Da'!G107+'SM Da'!G107+'BN Da'!G107+'BS Da'!G107+'TDC Da'!G107</f>
        <v>767.69263999999998</v>
      </c>
      <c r="H107" s="12">
        <f>+'MIT Da'!H107+'SAR Da'!H107+'URQ Da'!H107+'ROC Da'!H107+'SM Da'!H107+'BN Da'!H107+'BS Da'!H107+'TDC Da'!H107</f>
        <v>767.69263999999998</v>
      </c>
      <c r="I107" s="12">
        <f>+'MIT Da'!I107+'SAR Da'!I107+'URQ Da'!I107+'ROC Da'!I107+'SM Da'!I107+'BN Da'!I107+'BS Da'!I107+'TDC Da'!I107</f>
        <v>972.2581100000001</v>
      </c>
      <c r="J107" s="12">
        <f>+'MIT Da'!J107+'SAR Da'!J107+'URQ Da'!J107+'ROC Da'!J107+'SM Da'!J107+'BN Da'!J107+'BS Da'!J107+'TDC Da'!J107</f>
        <v>1060.415</v>
      </c>
      <c r="K107" s="12">
        <f>+'MIT Da'!K107+'SAR Da'!K107+'URQ Da'!K107+'ROC Da'!K107+'SM Da'!K107+'BN Da'!K107+'BS Da'!K107+'TDC Da'!K107</f>
        <v>54.516999999999996</v>
      </c>
      <c r="L107" s="12">
        <f>+'MIT Da'!L107+'SAR Da'!L107+'URQ Da'!L107+'ROC Da'!L107+'SM Da'!L107+'BN Da'!L107+'BS Da'!L107+'TDC Da'!L107</f>
        <v>379.49300000000005</v>
      </c>
      <c r="M107" s="12">
        <f>+'MIT Da'!M107+'SAR Da'!M107+'URQ Da'!M107+'ROC Da'!M107+'SM Da'!M107+'BN Da'!M107+'BS Da'!M107+'TDC Da'!M107</f>
        <v>21.314999999999998</v>
      </c>
      <c r="N107" s="12">
        <f>+'MIT Da'!N107+'SAR Da'!N107+'URQ Da'!N107+'ROC Da'!N107+'SM Da'!N107+'BN Da'!N107+'BS Da'!N107+'TDC Da'!N107</f>
        <v>1439.9079999999999</v>
      </c>
      <c r="O107" s="12">
        <f>+'MIT Da'!O107+'SAR Da'!O107+'URQ Da'!O107+'ROC Da'!O107+'SM Da'!O107+'BN Da'!O107+'BS Da'!O107+'TDC Da'!O107</f>
        <v>1439.9079999999999</v>
      </c>
      <c r="P107" s="81">
        <f>+'MIT Da'!P107+'SAR Da'!P107+'URQ Da'!P107+'ROC Da'!P107+'SM Da'!P107+'BN Da'!P107+'BS Da'!P107+'TDC Da'!P107</f>
        <v>203</v>
      </c>
      <c r="Q107" s="81">
        <f>+'MIT Da'!Q107+'SAR Da'!Q107+'URQ Da'!Q107+'ROC Da'!Q107+'SM Da'!Q107+'BN Da'!Q107+'BS Da'!Q107+'TDC Da'!Q107</f>
        <v>58</v>
      </c>
      <c r="R107" s="81">
        <f>+'MIT Da'!R107+'SAR Da'!R107+'URQ Da'!R107+'ROC Da'!R107+'SM Da'!R107+'BN Da'!R107+'BS Da'!R107+'TDC Da'!R107</f>
        <v>10</v>
      </c>
      <c r="S107" s="81">
        <f>+'MIT Da'!S107+'SAR Da'!S107+'URQ Da'!S107+'ROC Da'!S107+'SM Da'!S107+'BN Da'!S107+'BS Da'!S107+'TDC Da'!S107</f>
        <v>271</v>
      </c>
      <c r="T107" s="81">
        <f>+'MIT Da'!T107+'SAR Da'!T107+'URQ Da'!T107+'ROC Da'!T107+'SM Da'!T107+'BN Da'!T107+'BS Da'!T107+'TDC Da'!T107</f>
        <v>136</v>
      </c>
      <c r="U107" s="81">
        <f>+'MIT Da'!U107+'SAR Da'!U107+'URQ Da'!U107+'ROC Da'!U107+'SM Da'!U107+'BN Da'!U107+'BS Da'!U107+'TDC Da'!U107</f>
        <v>434</v>
      </c>
      <c r="V107" s="81">
        <f>+'MIT Da'!V107+'SAR Da'!V107+'URQ Da'!V107+'ROC Da'!V107+'SM Da'!V107+'BN Da'!V107+'BS Da'!V107+'TDC Da'!V107</f>
        <v>11</v>
      </c>
      <c r="W107" s="81">
        <f>+'MIT Da'!W107+'SAR Da'!W107+'URQ Da'!W107+'ROC Da'!W107+'SM Da'!W107+'BN Da'!W107+'BS Da'!W107+'TDC Da'!W107</f>
        <v>112</v>
      </c>
      <c r="X107" s="81">
        <f>+'MIT Da'!X107+'SAR Da'!X107+'URQ Da'!X107+'ROC Da'!X107+'SM Da'!X107+'BN Da'!X107+'BS Da'!X107+'TDC Da'!X107</f>
        <v>4</v>
      </c>
      <c r="Y107" s="81">
        <f>+'MIT Da'!Y107+'SAR Da'!Y107+'URQ Da'!Y107+'ROC Da'!Y107+'SM Da'!Y107+'BN Da'!Y107+'BS Da'!Y107+'TDC Da'!Y107</f>
        <v>697</v>
      </c>
      <c r="Z107" s="81">
        <f>+'MIT Da'!Z107+'SAR Da'!Z107+'URQ Da'!Z107+'ROC Da'!Z107+'SM Da'!Z107+'BN Da'!Z107+'BS Da'!Z107+'TDC Da'!Z107</f>
        <v>160</v>
      </c>
      <c r="AA107" s="81">
        <f>+'MIT Da'!AA107+'SAR Da'!AA107+'URQ Da'!AA107+'ROC Da'!AA107+'SM Da'!AA107+'BN Da'!AA107+'BS Da'!AA107+'TDC Da'!AA107</f>
        <v>102</v>
      </c>
      <c r="AB107" s="81">
        <f>+'MIT Da'!AB107+'SAR Da'!AB107+'URQ Da'!AB107+'ROC Da'!AB107+'SM Da'!AB107+'BN Da'!AB107+'BS Da'!AB107+'TDC Da'!AB107</f>
        <v>697</v>
      </c>
      <c r="AC107" s="81">
        <f>+'MIT Da'!AC107+'SAR Da'!AC107+'URQ Da'!AC107+'ROC Da'!AC107+'SM Da'!AC107+'BN Da'!AC107+'BS Da'!AC107+'TDC Da'!AC107</f>
        <v>959</v>
      </c>
      <c r="AD107" s="81">
        <f>+'MIT Da'!AD107+'SAR Da'!AD107+'URQ Da'!AD107+'ROC Da'!AD107+'SM Da'!AD107+'BN Da'!AD107+'BS Da'!AD107+'TDC Da'!AD107</f>
        <v>54</v>
      </c>
      <c r="AE107" s="81">
        <f>+'MIT Da'!AE107+'SAR Da'!AE107+'URQ Da'!AE107+'ROC Da'!AE107+'SM Da'!AE107+'BN Da'!AE107+'BS Da'!AE107+'TDC Da'!AE107</f>
        <v>96</v>
      </c>
      <c r="AF107" s="81">
        <f>+'MIT Da'!AF107+'SAR Da'!AF107+'URQ Da'!AF107+'ROC Da'!AF107+'SM Da'!AF107+'BN Da'!AF107+'BS Da'!AF107+'TDC Da'!AF107</f>
        <v>444</v>
      </c>
      <c r="AG107" s="81">
        <f>+'MIT Da'!AG107+'SAR Da'!AG107+'URQ Da'!AG107+'ROC Da'!AG107+'SM Da'!AG107+'BN Da'!AG107+'BS Da'!AG107+'TDC Da'!AG107</f>
        <v>594</v>
      </c>
      <c r="AH107" s="12">
        <f>+'MIT Da'!AH107+'SAR Da'!AH107+'URQ Da'!AH107+'ROC Da'!AH107+'SM Da'!AH107+'BN Da'!AH107+'BS Da'!AH107+'TDC Da'!AH107</f>
        <v>274.60699999999997</v>
      </c>
      <c r="AI107" s="12">
        <f>+'MIT Da'!AI107+'SAR Da'!AI107+'URQ Da'!AI107+'ROC Da'!AI107+'SM Da'!AI107+'BN Da'!AI107+'BS Da'!AI107+'TDC Da'!AI107</f>
        <v>7.32</v>
      </c>
      <c r="AJ107" s="12">
        <f>+'MIT Da'!AJ107+'SAR Da'!AJ107+'URQ Da'!AJ107+'ROC Da'!AJ107+'SM Da'!AJ107+'BN Da'!AJ107+'BS Da'!AJ107+'TDC Da'!AJ107</f>
        <v>498.71500000000003</v>
      </c>
      <c r="AK107" s="12">
        <f>+'MIT Da'!AK107+'SAR Da'!AK107+'URQ Da'!AK107+'ROC Da'!AK107+'SM Da'!AK107+'BN Da'!AK107+'BS Da'!AK107+'TDC Da'!AK107</f>
        <v>780.64199999999994</v>
      </c>
      <c r="AL107" s="81">
        <f>+'MIT Da'!AL107+'SAR Da'!AL107+'URQ Da'!AL107+'ROC Da'!AL107+'SM Da'!AL107+'BN Da'!AL107+'BS Da'!AL107+'TDC Da'!AL107</f>
        <v>9</v>
      </c>
      <c r="AM107" s="81">
        <f>+'MIT Da'!AM107+'SAR Da'!AM107+'URQ Da'!AM107+'ROC Da'!AM107+'SM Da'!AM107+'BN Da'!AM107+'BS Da'!AM107+'TDC Da'!AM107</f>
        <v>57</v>
      </c>
      <c r="AN107" s="81">
        <f>+'MIT Da'!AN107+'SAR Da'!AN107+'URQ Da'!AN107+'ROC Da'!AN107+'SM Da'!AN107+'BN Da'!AN107+'BS Da'!AN107+'TDC Da'!AN107</f>
        <v>82</v>
      </c>
      <c r="AO107" s="81">
        <f>+'MIT Da'!AO107+'SAR Da'!AO107+'URQ Da'!AO107+'ROC Da'!AO107+'SM Da'!AO107+'BN Da'!AO107+'BS Da'!AO107+'TDC Da'!AO107</f>
        <v>148</v>
      </c>
      <c r="AP107" s="81">
        <f>+'MIT Da'!AP107+'SAR Da'!AP107+'URQ Da'!AP107+'ROC Da'!AP107+'SM Da'!AP107+'BN Da'!AP107+'BS Da'!AP107+'TDC Da'!AP107</f>
        <v>596</v>
      </c>
      <c r="AQ107" s="81">
        <f>+'MIT Da'!AQ107+'SAR Da'!AQ107+'URQ Da'!AQ107+'ROC Da'!AQ107+'SM Da'!AQ107+'BN Da'!AQ107+'BS Da'!AQ107+'TDC Da'!AQ107</f>
        <v>341</v>
      </c>
      <c r="AR107" s="81">
        <f>+'MIT Da'!AR107+'SAR Da'!AR107+'URQ Da'!AR107+'ROC Da'!AR107+'SM Da'!AR107+'BN Da'!AR107+'BS Da'!AR107+'TDC Da'!AR107</f>
        <v>39</v>
      </c>
      <c r="AS107" s="81">
        <f>+SUM(RED_InfraMR[[#This Row],[B.02.1 - Parque de Coches Eléctricos Motrices]:[B.02.3 - Parque de Coches Eléctricos Motrices Tipo R]])</f>
        <v>976</v>
      </c>
      <c r="AT107" s="81">
        <f>+'MIT Da'!AT107+'SAR Da'!AT107+'URQ Da'!AT107+'ROC Da'!AT107+'SM Da'!AT107+'BN Da'!AT107+'BS Da'!AT107+'TDC Da'!AT107</f>
        <v>0</v>
      </c>
      <c r="AU107" s="81">
        <f>+'MIT Da'!AU107+'SAR Da'!AU107+'URQ Da'!AU107+'ROC Da'!AU107+'SM Da'!AU107+'BN Da'!AU107+'BS Da'!AU107+'TDC Da'!AU107</f>
        <v>6</v>
      </c>
      <c r="AV107" s="81">
        <f>+'MIT Da'!AV107+'SAR Da'!AV107+'URQ Da'!AV107+'ROC Da'!AV107+'SM Da'!AV107+'BN Da'!AV107+'BS Da'!AV107+'TDC Da'!AV107</f>
        <v>10</v>
      </c>
      <c r="AW107" s="81">
        <f>+SUM(RED_InfraMR[[#This Row],[B.03.1 - Parque de Coches Motores Motrices Remolcados]:[B.03.3 - Parque de Coches Motores Motrices Cabina]])</f>
        <v>16</v>
      </c>
      <c r="AX107" s="81">
        <f>+'MIT Da'!AX107+'SAR Da'!AX107+'URQ Da'!AX107+'ROC Da'!AX107+'SM Da'!AX107+'BN Da'!AX107+'BS Da'!AX107+'TDC Da'!AX107</f>
        <v>433</v>
      </c>
      <c r="AY107" s="81">
        <f>+'MIT Da'!AY107+'SAR Da'!AY107+'URQ Da'!AY107+'ROC Da'!AY107+'SM Da'!AY107+'BN Da'!AY107+'BS Da'!AY107+'TDC Da'!AY107</f>
        <v>170</v>
      </c>
      <c r="AZ107" s="81">
        <f>+'MIT Da'!AZ107+'SAR Da'!AZ107+'URQ Da'!AZ107+'ROC Da'!AZ107+'SM Da'!AZ107+'BN Da'!AZ107+'BS Da'!AZ107+'TDC Da'!AZ107</f>
        <v>15</v>
      </c>
      <c r="BA107" s="81">
        <f>+'MIT Da'!BA107+'SAR Da'!BA107+'URQ Da'!BA107+'ROC Da'!BA107+'SM Da'!BA107+'BN Da'!BA107+'BS Da'!BA107+'TDC Da'!BA107</f>
        <v>150</v>
      </c>
      <c r="BB107" s="81">
        <f>+'MIT Da'!BB107+'SAR Da'!BB107+'URQ Da'!BB107+'ROC Da'!BB107+'SM Da'!BB107+'BN Da'!BB107+'BS Da'!BB107+'TDC Da'!BB107</f>
        <v>0</v>
      </c>
      <c r="BC107" s="81">
        <f>+SUM(RED_InfraMR[[#This Row],[B.04.1 - Parque de Coches Remolcados Clase Unica]:[B.04.5 - Parque de Coches Remolcados para Servicios Especiales (Cartoneros)]])</f>
        <v>768</v>
      </c>
      <c r="BD107" s="81">
        <f>+'MIT Da'!BD107+'SAR Da'!BD107+'URQ Da'!BD107+'ROC Da'!BD107+'SM Da'!BD107+'BN Da'!BD107+'BS Da'!BD107+'TDC Da'!BD107</f>
        <v>12</v>
      </c>
      <c r="BE107" s="81">
        <f>+'MIT Da'!BE107+'SAR Da'!BE107+'URQ Da'!BE107+'ROC Da'!BE107+'SM Da'!BE107+'BN Da'!BE107+'BS Da'!BE107+'TDC Da'!BE107</f>
        <v>92</v>
      </c>
      <c r="BF107" s="16"/>
    </row>
    <row r="108" spans="1:58">
      <c r="A108" s="1">
        <v>2001</v>
      </c>
      <c r="B108" s="1" t="s">
        <v>125</v>
      </c>
      <c r="C108" s="12">
        <f>+'MIT Da'!C108+'SAR Da'!C108+'URQ Da'!C108+'ROC Da'!C108+'SM Da'!C108+'BN Da'!C108+'BS Da'!C108+'TDC Da'!C108</f>
        <v>147.21299999999999</v>
      </c>
      <c r="D108" s="12">
        <f>+'MIT Da'!D108+'SAR Da'!D108+'URQ Da'!D108+'ROC Da'!D108+'SM Da'!D108+'BN Da'!D108+'BS Da'!D108+'TDC Da'!D108</f>
        <v>444.30600000000004</v>
      </c>
      <c r="E108" s="12">
        <f>+'MIT Da'!E108+'SAR Da'!E108+'URQ Da'!E108+'ROC Da'!E108+'SM Da'!E108+'BN Da'!E108+'BS Da'!E108+'TDC Da'!E108</f>
        <v>0</v>
      </c>
      <c r="F108" s="12">
        <f>+'MIT Da'!F108+'SAR Da'!F108+'URQ Da'!F108+'ROC Da'!F108+'SM Da'!F108+'BN Da'!F108+'BS Da'!F108+'TDC Da'!F108</f>
        <v>176.17364000000001</v>
      </c>
      <c r="G108" s="12">
        <f>+'MIT Da'!G108+'SAR Da'!G108+'URQ Da'!G108+'ROC Da'!G108+'SM Da'!G108+'BN Da'!G108+'BS Da'!G108+'TDC Da'!G108</f>
        <v>767.69263999999998</v>
      </c>
      <c r="H108" s="12">
        <f>+'MIT Da'!H108+'SAR Da'!H108+'URQ Da'!H108+'ROC Da'!H108+'SM Da'!H108+'BN Da'!H108+'BS Da'!H108+'TDC Da'!H108</f>
        <v>767.69263999999998</v>
      </c>
      <c r="I108" s="12">
        <f>+'MIT Da'!I108+'SAR Da'!I108+'URQ Da'!I108+'ROC Da'!I108+'SM Da'!I108+'BN Da'!I108+'BS Da'!I108+'TDC Da'!I108</f>
        <v>972.2581100000001</v>
      </c>
      <c r="J108" s="12">
        <f>+'MIT Da'!J108+'SAR Da'!J108+'URQ Da'!J108+'ROC Da'!J108+'SM Da'!J108+'BN Da'!J108+'BS Da'!J108+'TDC Da'!J108</f>
        <v>1060.415</v>
      </c>
      <c r="K108" s="12">
        <f>+'MIT Da'!K108+'SAR Da'!K108+'URQ Da'!K108+'ROC Da'!K108+'SM Da'!K108+'BN Da'!K108+'BS Da'!K108+'TDC Da'!K108</f>
        <v>54.516999999999996</v>
      </c>
      <c r="L108" s="12">
        <f>+'MIT Da'!L108+'SAR Da'!L108+'URQ Da'!L108+'ROC Da'!L108+'SM Da'!L108+'BN Da'!L108+'BS Da'!L108+'TDC Da'!L108</f>
        <v>379.49300000000005</v>
      </c>
      <c r="M108" s="12">
        <f>+'MIT Da'!M108+'SAR Da'!M108+'URQ Da'!M108+'ROC Da'!M108+'SM Da'!M108+'BN Da'!M108+'BS Da'!M108+'TDC Da'!M108</f>
        <v>21.314999999999998</v>
      </c>
      <c r="N108" s="12">
        <f>+'MIT Da'!N108+'SAR Da'!N108+'URQ Da'!N108+'ROC Da'!N108+'SM Da'!N108+'BN Da'!N108+'BS Da'!N108+'TDC Da'!N108</f>
        <v>1439.9079999999999</v>
      </c>
      <c r="O108" s="12">
        <f>+'MIT Da'!O108+'SAR Da'!O108+'URQ Da'!O108+'ROC Da'!O108+'SM Da'!O108+'BN Da'!O108+'BS Da'!O108+'TDC Da'!O108</f>
        <v>1439.9079999999999</v>
      </c>
      <c r="P108" s="81">
        <f>+'MIT Da'!P108+'SAR Da'!P108+'URQ Da'!P108+'ROC Da'!P108+'SM Da'!P108+'BN Da'!P108+'BS Da'!P108+'TDC Da'!P108</f>
        <v>203</v>
      </c>
      <c r="Q108" s="81">
        <f>+'MIT Da'!Q108+'SAR Da'!Q108+'URQ Da'!Q108+'ROC Da'!Q108+'SM Da'!Q108+'BN Da'!Q108+'BS Da'!Q108+'TDC Da'!Q108</f>
        <v>58</v>
      </c>
      <c r="R108" s="81">
        <f>+'MIT Da'!R108+'SAR Da'!R108+'URQ Da'!R108+'ROC Da'!R108+'SM Da'!R108+'BN Da'!R108+'BS Da'!R108+'TDC Da'!R108</f>
        <v>10</v>
      </c>
      <c r="S108" s="81">
        <f>+'MIT Da'!S108+'SAR Da'!S108+'URQ Da'!S108+'ROC Da'!S108+'SM Da'!S108+'BN Da'!S108+'BS Da'!S108+'TDC Da'!S108</f>
        <v>271</v>
      </c>
      <c r="T108" s="81">
        <f>+'MIT Da'!T108+'SAR Da'!T108+'URQ Da'!T108+'ROC Da'!T108+'SM Da'!T108+'BN Da'!T108+'BS Da'!T108+'TDC Da'!T108</f>
        <v>136</v>
      </c>
      <c r="U108" s="81">
        <f>+'MIT Da'!U108+'SAR Da'!U108+'URQ Da'!U108+'ROC Da'!U108+'SM Da'!U108+'BN Da'!U108+'BS Da'!U108+'TDC Da'!U108</f>
        <v>434</v>
      </c>
      <c r="V108" s="81">
        <f>+'MIT Da'!V108+'SAR Da'!V108+'URQ Da'!V108+'ROC Da'!V108+'SM Da'!V108+'BN Da'!V108+'BS Da'!V108+'TDC Da'!V108</f>
        <v>11</v>
      </c>
      <c r="W108" s="81">
        <f>+'MIT Da'!W108+'SAR Da'!W108+'URQ Da'!W108+'ROC Da'!W108+'SM Da'!W108+'BN Da'!W108+'BS Da'!W108+'TDC Da'!W108</f>
        <v>112</v>
      </c>
      <c r="X108" s="81">
        <f>+'MIT Da'!X108+'SAR Da'!X108+'URQ Da'!X108+'ROC Da'!X108+'SM Da'!X108+'BN Da'!X108+'BS Da'!X108+'TDC Da'!X108</f>
        <v>4</v>
      </c>
      <c r="Y108" s="81">
        <f>+'MIT Da'!Y108+'SAR Da'!Y108+'URQ Da'!Y108+'ROC Da'!Y108+'SM Da'!Y108+'BN Da'!Y108+'BS Da'!Y108+'TDC Da'!Y108</f>
        <v>697</v>
      </c>
      <c r="Z108" s="81">
        <f>+'MIT Da'!Z108+'SAR Da'!Z108+'URQ Da'!Z108+'ROC Da'!Z108+'SM Da'!Z108+'BN Da'!Z108+'BS Da'!Z108+'TDC Da'!Z108</f>
        <v>160</v>
      </c>
      <c r="AA108" s="81">
        <f>+'MIT Da'!AA108+'SAR Da'!AA108+'URQ Da'!AA108+'ROC Da'!AA108+'SM Da'!AA108+'BN Da'!AA108+'BS Da'!AA108+'TDC Da'!AA108</f>
        <v>102</v>
      </c>
      <c r="AB108" s="81">
        <f>+'MIT Da'!AB108+'SAR Da'!AB108+'URQ Da'!AB108+'ROC Da'!AB108+'SM Da'!AB108+'BN Da'!AB108+'BS Da'!AB108+'TDC Da'!AB108</f>
        <v>697</v>
      </c>
      <c r="AC108" s="81">
        <f>+'MIT Da'!AC108+'SAR Da'!AC108+'URQ Da'!AC108+'ROC Da'!AC108+'SM Da'!AC108+'BN Da'!AC108+'BS Da'!AC108+'TDC Da'!AC108</f>
        <v>959</v>
      </c>
      <c r="AD108" s="81">
        <f>+'MIT Da'!AD108+'SAR Da'!AD108+'URQ Da'!AD108+'ROC Da'!AD108+'SM Da'!AD108+'BN Da'!AD108+'BS Da'!AD108+'TDC Da'!AD108</f>
        <v>54</v>
      </c>
      <c r="AE108" s="81">
        <f>+'MIT Da'!AE108+'SAR Da'!AE108+'URQ Da'!AE108+'ROC Da'!AE108+'SM Da'!AE108+'BN Da'!AE108+'BS Da'!AE108+'TDC Da'!AE108</f>
        <v>96</v>
      </c>
      <c r="AF108" s="81">
        <f>+'MIT Da'!AF108+'SAR Da'!AF108+'URQ Da'!AF108+'ROC Da'!AF108+'SM Da'!AF108+'BN Da'!AF108+'BS Da'!AF108+'TDC Da'!AF108</f>
        <v>444</v>
      </c>
      <c r="AG108" s="81">
        <f>+'MIT Da'!AG108+'SAR Da'!AG108+'URQ Da'!AG108+'ROC Da'!AG108+'SM Da'!AG108+'BN Da'!AG108+'BS Da'!AG108+'TDC Da'!AG108</f>
        <v>594</v>
      </c>
      <c r="AH108" s="12">
        <f>+'MIT Da'!AH108+'SAR Da'!AH108+'URQ Da'!AH108+'ROC Da'!AH108+'SM Da'!AH108+'BN Da'!AH108+'BS Da'!AH108+'TDC Da'!AH108</f>
        <v>274.60699999999997</v>
      </c>
      <c r="AI108" s="12">
        <f>+'MIT Da'!AI108+'SAR Da'!AI108+'URQ Da'!AI108+'ROC Da'!AI108+'SM Da'!AI108+'BN Da'!AI108+'BS Da'!AI108+'TDC Da'!AI108</f>
        <v>7.32</v>
      </c>
      <c r="AJ108" s="12">
        <f>+'MIT Da'!AJ108+'SAR Da'!AJ108+'URQ Da'!AJ108+'ROC Da'!AJ108+'SM Da'!AJ108+'BN Da'!AJ108+'BS Da'!AJ108+'TDC Da'!AJ108</f>
        <v>498.71500000000003</v>
      </c>
      <c r="AK108" s="12">
        <f>+'MIT Da'!AK108+'SAR Da'!AK108+'URQ Da'!AK108+'ROC Da'!AK108+'SM Da'!AK108+'BN Da'!AK108+'BS Da'!AK108+'TDC Da'!AK108</f>
        <v>780.64199999999994</v>
      </c>
      <c r="AL108" s="81">
        <f>+'MIT Da'!AL108+'SAR Da'!AL108+'URQ Da'!AL108+'ROC Da'!AL108+'SM Da'!AL108+'BN Da'!AL108+'BS Da'!AL108+'TDC Da'!AL108</f>
        <v>9</v>
      </c>
      <c r="AM108" s="81">
        <f>+'MIT Da'!AM108+'SAR Da'!AM108+'URQ Da'!AM108+'ROC Da'!AM108+'SM Da'!AM108+'BN Da'!AM108+'BS Da'!AM108+'TDC Da'!AM108</f>
        <v>57</v>
      </c>
      <c r="AN108" s="81">
        <f>+'MIT Da'!AN108+'SAR Da'!AN108+'URQ Da'!AN108+'ROC Da'!AN108+'SM Da'!AN108+'BN Da'!AN108+'BS Da'!AN108+'TDC Da'!AN108</f>
        <v>82</v>
      </c>
      <c r="AO108" s="81">
        <f>+'MIT Da'!AO108+'SAR Da'!AO108+'URQ Da'!AO108+'ROC Da'!AO108+'SM Da'!AO108+'BN Da'!AO108+'BS Da'!AO108+'TDC Da'!AO108</f>
        <v>148</v>
      </c>
      <c r="AP108" s="81">
        <f>+'MIT Da'!AP108+'SAR Da'!AP108+'URQ Da'!AP108+'ROC Da'!AP108+'SM Da'!AP108+'BN Da'!AP108+'BS Da'!AP108+'TDC Da'!AP108</f>
        <v>596</v>
      </c>
      <c r="AQ108" s="81">
        <f>+'MIT Da'!AQ108+'SAR Da'!AQ108+'URQ Da'!AQ108+'ROC Da'!AQ108+'SM Da'!AQ108+'BN Da'!AQ108+'BS Da'!AQ108+'TDC Da'!AQ108</f>
        <v>341</v>
      </c>
      <c r="AR108" s="81">
        <f>+'MIT Da'!AR108+'SAR Da'!AR108+'URQ Da'!AR108+'ROC Da'!AR108+'SM Da'!AR108+'BN Da'!AR108+'BS Da'!AR108+'TDC Da'!AR108</f>
        <v>39</v>
      </c>
      <c r="AS108" s="81">
        <f>+SUM(RED_InfraMR[[#This Row],[B.02.1 - Parque de Coches Eléctricos Motrices]:[B.02.3 - Parque de Coches Eléctricos Motrices Tipo R]])</f>
        <v>976</v>
      </c>
      <c r="AT108" s="81">
        <f>+'MIT Da'!AT108+'SAR Da'!AT108+'URQ Da'!AT108+'ROC Da'!AT108+'SM Da'!AT108+'BN Da'!AT108+'BS Da'!AT108+'TDC Da'!AT108</f>
        <v>0</v>
      </c>
      <c r="AU108" s="81">
        <f>+'MIT Da'!AU108+'SAR Da'!AU108+'URQ Da'!AU108+'ROC Da'!AU108+'SM Da'!AU108+'BN Da'!AU108+'BS Da'!AU108+'TDC Da'!AU108</f>
        <v>6</v>
      </c>
      <c r="AV108" s="81">
        <f>+'MIT Da'!AV108+'SAR Da'!AV108+'URQ Da'!AV108+'ROC Da'!AV108+'SM Da'!AV108+'BN Da'!AV108+'BS Da'!AV108+'TDC Da'!AV108</f>
        <v>10</v>
      </c>
      <c r="AW108" s="81">
        <f>+SUM(RED_InfraMR[[#This Row],[B.03.1 - Parque de Coches Motores Motrices Remolcados]:[B.03.3 - Parque de Coches Motores Motrices Cabina]])</f>
        <v>16</v>
      </c>
      <c r="AX108" s="81">
        <f>+'MIT Da'!AX108+'SAR Da'!AX108+'URQ Da'!AX108+'ROC Da'!AX108+'SM Da'!AX108+'BN Da'!AX108+'BS Da'!AX108+'TDC Da'!AX108</f>
        <v>433</v>
      </c>
      <c r="AY108" s="81">
        <f>+'MIT Da'!AY108+'SAR Da'!AY108+'URQ Da'!AY108+'ROC Da'!AY108+'SM Da'!AY108+'BN Da'!AY108+'BS Da'!AY108+'TDC Da'!AY108</f>
        <v>170</v>
      </c>
      <c r="AZ108" s="81">
        <f>+'MIT Da'!AZ108+'SAR Da'!AZ108+'URQ Da'!AZ108+'ROC Da'!AZ108+'SM Da'!AZ108+'BN Da'!AZ108+'BS Da'!AZ108+'TDC Da'!AZ108</f>
        <v>15</v>
      </c>
      <c r="BA108" s="81">
        <f>+'MIT Da'!BA108+'SAR Da'!BA108+'URQ Da'!BA108+'ROC Da'!BA108+'SM Da'!BA108+'BN Da'!BA108+'BS Da'!BA108+'TDC Da'!BA108</f>
        <v>150</v>
      </c>
      <c r="BB108" s="81">
        <f>+'MIT Da'!BB108+'SAR Da'!BB108+'URQ Da'!BB108+'ROC Da'!BB108+'SM Da'!BB108+'BN Da'!BB108+'BS Da'!BB108+'TDC Da'!BB108</f>
        <v>0</v>
      </c>
      <c r="BC108" s="81">
        <f>+SUM(RED_InfraMR[[#This Row],[B.04.1 - Parque de Coches Remolcados Clase Unica]:[B.04.5 - Parque de Coches Remolcados para Servicios Especiales (Cartoneros)]])</f>
        <v>768</v>
      </c>
      <c r="BD108" s="81">
        <f>+'MIT Da'!BD108+'SAR Da'!BD108+'URQ Da'!BD108+'ROC Da'!BD108+'SM Da'!BD108+'BN Da'!BD108+'BS Da'!BD108+'TDC Da'!BD108</f>
        <v>12</v>
      </c>
      <c r="BE108" s="81">
        <f>+'MIT Da'!BE108+'SAR Da'!BE108+'URQ Da'!BE108+'ROC Da'!BE108+'SM Da'!BE108+'BN Da'!BE108+'BS Da'!BE108+'TDC Da'!BE108</f>
        <v>92</v>
      </c>
      <c r="BF108" s="16"/>
    </row>
    <row r="109" spans="1:58">
      <c r="A109" s="1">
        <v>2001</v>
      </c>
      <c r="B109" s="1" t="s">
        <v>126</v>
      </c>
      <c r="C109" s="12">
        <f>+'MIT Da'!C109+'SAR Da'!C109+'URQ Da'!C109+'ROC Da'!C109+'SM Da'!C109+'BN Da'!C109+'BS Da'!C109+'TDC Da'!C109</f>
        <v>147.21299999999999</v>
      </c>
      <c r="D109" s="12">
        <f>+'MIT Da'!D109+'SAR Da'!D109+'URQ Da'!D109+'ROC Da'!D109+'SM Da'!D109+'BN Da'!D109+'BS Da'!D109+'TDC Da'!D109</f>
        <v>444.30600000000004</v>
      </c>
      <c r="E109" s="12">
        <f>+'MIT Da'!E109+'SAR Da'!E109+'URQ Da'!E109+'ROC Da'!E109+'SM Da'!E109+'BN Da'!E109+'BS Da'!E109+'TDC Da'!E109</f>
        <v>0</v>
      </c>
      <c r="F109" s="12">
        <f>+'MIT Da'!F109+'SAR Da'!F109+'URQ Da'!F109+'ROC Da'!F109+'SM Da'!F109+'BN Da'!F109+'BS Da'!F109+'TDC Da'!F109</f>
        <v>176.17364000000001</v>
      </c>
      <c r="G109" s="12">
        <f>+'MIT Da'!G109+'SAR Da'!G109+'URQ Da'!G109+'ROC Da'!G109+'SM Da'!G109+'BN Da'!G109+'BS Da'!G109+'TDC Da'!G109</f>
        <v>767.69263999999998</v>
      </c>
      <c r="H109" s="12">
        <f>+'MIT Da'!H109+'SAR Da'!H109+'URQ Da'!H109+'ROC Da'!H109+'SM Da'!H109+'BN Da'!H109+'BS Da'!H109+'TDC Da'!H109</f>
        <v>767.69263999999998</v>
      </c>
      <c r="I109" s="12">
        <f>+'MIT Da'!I109+'SAR Da'!I109+'URQ Da'!I109+'ROC Da'!I109+'SM Da'!I109+'BN Da'!I109+'BS Da'!I109+'TDC Da'!I109</f>
        <v>972.2581100000001</v>
      </c>
      <c r="J109" s="12">
        <f>+'MIT Da'!J109+'SAR Da'!J109+'URQ Da'!J109+'ROC Da'!J109+'SM Da'!J109+'BN Da'!J109+'BS Da'!J109+'TDC Da'!J109</f>
        <v>1060.415</v>
      </c>
      <c r="K109" s="12">
        <f>+'MIT Da'!K109+'SAR Da'!K109+'URQ Da'!K109+'ROC Da'!K109+'SM Da'!K109+'BN Da'!K109+'BS Da'!K109+'TDC Da'!K109</f>
        <v>54.516999999999996</v>
      </c>
      <c r="L109" s="12">
        <f>+'MIT Da'!L109+'SAR Da'!L109+'URQ Da'!L109+'ROC Da'!L109+'SM Da'!L109+'BN Da'!L109+'BS Da'!L109+'TDC Da'!L109</f>
        <v>379.49300000000005</v>
      </c>
      <c r="M109" s="12">
        <f>+'MIT Da'!M109+'SAR Da'!M109+'URQ Da'!M109+'ROC Da'!M109+'SM Da'!M109+'BN Da'!M109+'BS Da'!M109+'TDC Da'!M109</f>
        <v>21.314999999999998</v>
      </c>
      <c r="N109" s="12">
        <f>+'MIT Da'!N109+'SAR Da'!N109+'URQ Da'!N109+'ROC Da'!N109+'SM Da'!N109+'BN Da'!N109+'BS Da'!N109+'TDC Da'!N109</f>
        <v>1439.9079999999999</v>
      </c>
      <c r="O109" s="12">
        <f>+'MIT Da'!O109+'SAR Da'!O109+'URQ Da'!O109+'ROC Da'!O109+'SM Da'!O109+'BN Da'!O109+'BS Da'!O109+'TDC Da'!O109</f>
        <v>1439.9079999999999</v>
      </c>
      <c r="P109" s="81">
        <f>+'MIT Da'!P109+'SAR Da'!P109+'URQ Da'!P109+'ROC Da'!P109+'SM Da'!P109+'BN Da'!P109+'BS Da'!P109+'TDC Da'!P109</f>
        <v>203</v>
      </c>
      <c r="Q109" s="81">
        <f>+'MIT Da'!Q109+'SAR Da'!Q109+'URQ Da'!Q109+'ROC Da'!Q109+'SM Da'!Q109+'BN Da'!Q109+'BS Da'!Q109+'TDC Da'!Q109</f>
        <v>58</v>
      </c>
      <c r="R109" s="81">
        <f>+'MIT Da'!R109+'SAR Da'!R109+'URQ Da'!R109+'ROC Da'!R109+'SM Da'!R109+'BN Da'!R109+'BS Da'!R109+'TDC Da'!R109</f>
        <v>10</v>
      </c>
      <c r="S109" s="81">
        <f>+'MIT Da'!S109+'SAR Da'!S109+'URQ Da'!S109+'ROC Da'!S109+'SM Da'!S109+'BN Da'!S109+'BS Da'!S109+'TDC Da'!S109</f>
        <v>271</v>
      </c>
      <c r="T109" s="81">
        <f>+'MIT Da'!T109+'SAR Da'!T109+'URQ Da'!T109+'ROC Da'!T109+'SM Da'!T109+'BN Da'!T109+'BS Da'!T109+'TDC Da'!T109</f>
        <v>136</v>
      </c>
      <c r="U109" s="81">
        <f>+'MIT Da'!U109+'SAR Da'!U109+'URQ Da'!U109+'ROC Da'!U109+'SM Da'!U109+'BN Da'!U109+'BS Da'!U109+'TDC Da'!U109</f>
        <v>434</v>
      </c>
      <c r="V109" s="81">
        <f>+'MIT Da'!V109+'SAR Da'!V109+'URQ Da'!V109+'ROC Da'!V109+'SM Da'!V109+'BN Da'!V109+'BS Da'!V109+'TDC Da'!V109</f>
        <v>11</v>
      </c>
      <c r="W109" s="81">
        <f>+'MIT Da'!W109+'SAR Da'!W109+'URQ Da'!W109+'ROC Da'!W109+'SM Da'!W109+'BN Da'!W109+'BS Da'!W109+'TDC Da'!W109</f>
        <v>112</v>
      </c>
      <c r="X109" s="81">
        <f>+'MIT Da'!X109+'SAR Da'!X109+'URQ Da'!X109+'ROC Da'!X109+'SM Da'!X109+'BN Da'!X109+'BS Da'!X109+'TDC Da'!X109</f>
        <v>4</v>
      </c>
      <c r="Y109" s="81">
        <f>+'MIT Da'!Y109+'SAR Da'!Y109+'URQ Da'!Y109+'ROC Da'!Y109+'SM Da'!Y109+'BN Da'!Y109+'BS Da'!Y109+'TDC Da'!Y109</f>
        <v>697</v>
      </c>
      <c r="Z109" s="81">
        <f>+'MIT Da'!Z109+'SAR Da'!Z109+'URQ Da'!Z109+'ROC Da'!Z109+'SM Da'!Z109+'BN Da'!Z109+'BS Da'!Z109+'TDC Da'!Z109</f>
        <v>160</v>
      </c>
      <c r="AA109" s="81">
        <f>+'MIT Da'!AA109+'SAR Da'!AA109+'URQ Da'!AA109+'ROC Da'!AA109+'SM Da'!AA109+'BN Da'!AA109+'BS Da'!AA109+'TDC Da'!AA109</f>
        <v>102</v>
      </c>
      <c r="AB109" s="81">
        <f>+'MIT Da'!AB109+'SAR Da'!AB109+'URQ Da'!AB109+'ROC Da'!AB109+'SM Da'!AB109+'BN Da'!AB109+'BS Da'!AB109+'TDC Da'!AB109</f>
        <v>697</v>
      </c>
      <c r="AC109" s="81">
        <f>+'MIT Da'!AC109+'SAR Da'!AC109+'URQ Da'!AC109+'ROC Da'!AC109+'SM Da'!AC109+'BN Da'!AC109+'BS Da'!AC109+'TDC Da'!AC109</f>
        <v>959</v>
      </c>
      <c r="AD109" s="81">
        <f>+'MIT Da'!AD109+'SAR Da'!AD109+'URQ Da'!AD109+'ROC Da'!AD109+'SM Da'!AD109+'BN Da'!AD109+'BS Da'!AD109+'TDC Da'!AD109</f>
        <v>54</v>
      </c>
      <c r="AE109" s="81">
        <f>+'MIT Da'!AE109+'SAR Da'!AE109+'URQ Da'!AE109+'ROC Da'!AE109+'SM Da'!AE109+'BN Da'!AE109+'BS Da'!AE109+'TDC Da'!AE109</f>
        <v>96</v>
      </c>
      <c r="AF109" s="81">
        <f>+'MIT Da'!AF109+'SAR Da'!AF109+'URQ Da'!AF109+'ROC Da'!AF109+'SM Da'!AF109+'BN Da'!AF109+'BS Da'!AF109+'TDC Da'!AF109</f>
        <v>444</v>
      </c>
      <c r="AG109" s="81">
        <f>+'MIT Da'!AG109+'SAR Da'!AG109+'URQ Da'!AG109+'ROC Da'!AG109+'SM Da'!AG109+'BN Da'!AG109+'BS Da'!AG109+'TDC Da'!AG109</f>
        <v>594</v>
      </c>
      <c r="AH109" s="12">
        <f>+'MIT Da'!AH109+'SAR Da'!AH109+'URQ Da'!AH109+'ROC Da'!AH109+'SM Da'!AH109+'BN Da'!AH109+'BS Da'!AH109+'TDC Da'!AH109</f>
        <v>274.60699999999997</v>
      </c>
      <c r="AI109" s="12">
        <f>+'MIT Da'!AI109+'SAR Da'!AI109+'URQ Da'!AI109+'ROC Da'!AI109+'SM Da'!AI109+'BN Da'!AI109+'BS Da'!AI109+'TDC Da'!AI109</f>
        <v>7.32</v>
      </c>
      <c r="AJ109" s="12">
        <f>+'MIT Da'!AJ109+'SAR Da'!AJ109+'URQ Da'!AJ109+'ROC Da'!AJ109+'SM Da'!AJ109+'BN Da'!AJ109+'BS Da'!AJ109+'TDC Da'!AJ109</f>
        <v>498.71500000000003</v>
      </c>
      <c r="AK109" s="12">
        <f>+'MIT Da'!AK109+'SAR Da'!AK109+'URQ Da'!AK109+'ROC Da'!AK109+'SM Da'!AK109+'BN Da'!AK109+'BS Da'!AK109+'TDC Da'!AK109</f>
        <v>780.64199999999994</v>
      </c>
      <c r="AL109" s="81">
        <f>+'MIT Da'!AL109+'SAR Da'!AL109+'URQ Da'!AL109+'ROC Da'!AL109+'SM Da'!AL109+'BN Da'!AL109+'BS Da'!AL109+'TDC Da'!AL109</f>
        <v>9</v>
      </c>
      <c r="AM109" s="81">
        <f>+'MIT Da'!AM109+'SAR Da'!AM109+'URQ Da'!AM109+'ROC Da'!AM109+'SM Da'!AM109+'BN Da'!AM109+'BS Da'!AM109+'TDC Da'!AM109</f>
        <v>57</v>
      </c>
      <c r="AN109" s="81">
        <f>+'MIT Da'!AN109+'SAR Da'!AN109+'URQ Da'!AN109+'ROC Da'!AN109+'SM Da'!AN109+'BN Da'!AN109+'BS Da'!AN109+'TDC Da'!AN109</f>
        <v>82</v>
      </c>
      <c r="AO109" s="81">
        <f>+'MIT Da'!AO109+'SAR Da'!AO109+'URQ Da'!AO109+'ROC Da'!AO109+'SM Da'!AO109+'BN Da'!AO109+'BS Da'!AO109+'TDC Da'!AO109</f>
        <v>148</v>
      </c>
      <c r="AP109" s="81">
        <f>+'MIT Da'!AP109+'SAR Da'!AP109+'URQ Da'!AP109+'ROC Da'!AP109+'SM Da'!AP109+'BN Da'!AP109+'BS Da'!AP109+'TDC Da'!AP109</f>
        <v>596</v>
      </c>
      <c r="AQ109" s="81">
        <f>+'MIT Da'!AQ109+'SAR Da'!AQ109+'URQ Da'!AQ109+'ROC Da'!AQ109+'SM Da'!AQ109+'BN Da'!AQ109+'BS Da'!AQ109+'TDC Da'!AQ109</f>
        <v>341</v>
      </c>
      <c r="AR109" s="81">
        <f>+'MIT Da'!AR109+'SAR Da'!AR109+'URQ Da'!AR109+'ROC Da'!AR109+'SM Da'!AR109+'BN Da'!AR109+'BS Da'!AR109+'TDC Da'!AR109</f>
        <v>39</v>
      </c>
      <c r="AS109" s="81">
        <f>+SUM(RED_InfraMR[[#This Row],[B.02.1 - Parque de Coches Eléctricos Motrices]:[B.02.3 - Parque de Coches Eléctricos Motrices Tipo R]])</f>
        <v>976</v>
      </c>
      <c r="AT109" s="81">
        <f>+'MIT Da'!AT109+'SAR Da'!AT109+'URQ Da'!AT109+'ROC Da'!AT109+'SM Da'!AT109+'BN Da'!AT109+'BS Da'!AT109+'TDC Da'!AT109</f>
        <v>0</v>
      </c>
      <c r="AU109" s="81">
        <f>+'MIT Da'!AU109+'SAR Da'!AU109+'URQ Da'!AU109+'ROC Da'!AU109+'SM Da'!AU109+'BN Da'!AU109+'BS Da'!AU109+'TDC Da'!AU109</f>
        <v>6</v>
      </c>
      <c r="AV109" s="81">
        <f>+'MIT Da'!AV109+'SAR Da'!AV109+'URQ Da'!AV109+'ROC Da'!AV109+'SM Da'!AV109+'BN Da'!AV109+'BS Da'!AV109+'TDC Da'!AV109</f>
        <v>10</v>
      </c>
      <c r="AW109" s="81">
        <f>+SUM(RED_InfraMR[[#This Row],[B.03.1 - Parque de Coches Motores Motrices Remolcados]:[B.03.3 - Parque de Coches Motores Motrices Cabina]])</f>
        <v>16</v>
      </c>
      <c r="AX109" s="81">
        <f>+'MIT Da'!AX109+'SAR Da'!AX109+'URQ Da'!AX109+'ROC Da'!AX109+'SM Da'!AX109+'BN Da'!AX109+'BS Da'!AX109+'TDC Da'!AX109</f>
        <v>433</v>
      </c>
      <c r="AY109" s="81">
        <f>+'MIT Da'!AY109+'SAR Da'!AY109+'URQ Da'!AY109+'ROC Da'!AY109+'SM Da'!AY109+'BN Da'!AY109+'BS Da'!AY109+'TDC Da'!AY109</f>
        <v>170</v>
      </c>
      <c r="AZ109" s="81">
        <f>+'MIT Da'!AZ109+'SAR Da'!AZ109+'URQ Da'!AZ109+'ROC Da'!AZ109+'SM Da'!AZ109+'BN Da'!AZ109+'BS Da'!AZ109+'TDC Da'!AZ109</f>
        <v>15</v>
      </c>
      <c r="BA109" s="81">
        <f>+'MIT Da'!BA109+'SAR Da'!BA109+'URQ Da'!BA109+'ROC Da'!BA109+'SM Da'!BA109+'BN Da'!BA109+'BS Da'!BA109+'TDC Da'!BA109</f>
        <v>150</v>
      </c>
      <c r="BB109" s="81">
        <f>+'MIT Da'!BB109+'SAR Da'!BB109+'URQ Da'!BB109+'ROC Da'!BB109+'SM Da'!BB109+'BN Da'!BB109+'BS Da'!BB109+'TDC Da'!BB109</f>
        <v>0</v>
      </c>
      <c r="BC109" s="81">
        <f>+SUM(RED_InfraMR[[#This Row],[B.04.1 - Parque de Coches Remolcados Clase Unica]:[B.04.5 - Parque de Coches Remolcados para Servicios Especiales (Cartoneros)]])</f>
        <v>768</v>
      </c>
      <c r="BD109" s="81">
        <f>+'MIT Da'!BD109+'SAR Da'!BD109+'URQ Da'!BD109+'ROC Da'!BD109+'SM Da'!BD109+'BN Da'!BD109+'BS Da'!BD109+'TDC Da'!BD109</f>
        <v>12</v>
      </c>
      <c r="BE109" s="81">
        <f>+'MIT Da'!BE109+'SAR Da'!BE109+'URQ Da'!BE109+'ROC Da'!BE109+'SM Da'!BE109+'BN Da'!BE109+'BS Da'!BE109+'TDC Da'!BE109</f>
        <v>92</v>
      </c>
      <c r="BF109" s="16"/>
    </row>
    <row r="110" spans="1:58">
      <c r="A110" s="1">
        <v>2002</v>
      </c>
      <c r="B110" s="1" t="s">
        <v>115</v>
      </c>
      <c r="C110" s="12">
        <f>+'MIT Da'!C110+'SAR Da'!C110+'URQ Da'!C110+'ROC Da'!C110+'SM Da'!C110+'BN Da'!C110+'BS Da'!C110+'TDC Da'!C110</f>
        <v>147.21299999999999</v>
      </c>
      <c r="D110" s="12">
        <f>+'MIT Da'!D110+'SAR Da'!D110+'URQ Da'!D110+'ROC Da'!D110+'SM Da'!D110+'BN Da'!D110+'BS Da'!D110+'TDC Da'!D110</f>
        <v>444.30600000000004</v>
      </c>
      <c r="E110" s="12">
        <f>+'MIT Da'!E110+'SAR Da'!E110+'URQ Da'!E110+'ROC Da'!E110+'SM Da'!E110+'BN Da'!E110+'BS Da'!E110+'TDC Da'!E110</f>
        <v>0</v>
      </c>
      <c r="F110" s="12">
        <f>+'MIT Da'!F110+'SAR Da'!F110+'URQ Da'!F110+'ROC Da'!F110+'SM Da'!F110+'BN Da'!F110+'BS Da'!F110+'TDC Da'!F110</f>
        <v>176.17364000000001</v>
      </c>
      <c r="G110" s="12">
        <f>+'MIT Da'!G110+'SAR Da'!G110+'URQ Da'!G110+'ROC Da'!G110+'SM Da'!G110+'BN Da'!G110+'BS Da'!G110+'TDC Da'!G110</f>
        <v>767.69263999999998</v>
      </c>
      <c r="H110" s="12">
        <f>+'MIT Da'!H110+'SAR Da'!H110+'URQ Da'!H110+'ROC Da'!H110+'SM Da'!H110+'BN Da'!H110+'BS Da'!H110+'TDC Da'!H110</f>
        <v>767.69263999999998</v>
      </c>
      <c r="I110" s="12">
        <f>+'MIT Da'!I110+'SAR Da'!I110+'URQ Da'!I110+'ROC Da'!I110+'SM Da'!I110+'BN Da'!I110+'BS Da'!I110+'TDC Da'!I110</f>
        <v>972.2581100000001</v>
      </c>
      <c r="J110" s="12">
        <f>+'MIT Da'!J110+'SAR Da'!J110+'URQ Da'!J110+'ROC Da'!J110+'SM Da'!J110+'BN Da'!J110+'BS Da'!J110+'TDC Da'!J110</f>
        <v>1060.415</v>
      </c>
      <c r="K110" s="12">
        <f>+'MIT Da'!K110+'SAR Da'!K110+'URQ Da'!K110+'ROC Da'!K110+'SM Da'!K110+'BN Da'!K110+'BS Da'!K110+'TDC Da'!K110</f>
        <v>54.516999999999996</v>
      </c>
      <c r="L110" s="12">
        <f>+'MIT Da'!L110+'SAR Da'!L110+'URQ Da'!L110+'ROC Da'!L110+'SM Da'!L110+'BN Da'!L110+'BS Da'!L110+'TDC Da'!L110</f>
        <v>379.49300000000005</v>
      </c>
      <c r="M110" s="12">
        <f>+'MIT Da'!M110+'SAR Da'!M110+'URQ Da'!M110+'ROC Da'!M110+'SM Da'!M110+'BN Da'!M110+'BS Da'!M110+'TDC Da'!M110</f>
        <v>21.314999999999998</v>
      </c>
      <c r="N110" s="12">
        <f>+'MIT Da'!N110+'SAR Da'!N110+'URQ Da'!N110+'ROC Da'!N110+'SM Da'!N110+'BN Da'!N110+'BS Da'!N110+'TDC Da'!N110</f>
        <v>1439.9079999999999</v>
      </c>
      <c r="O110" s="12">
        <f>+'MIT Da'!O110+'SAR Da'!O110+'URQ Da'!O110+'ROC Da'!O110+'SM Da'!O110+'BN Da'!O110+'BS Da'!O110+'TDC Da'!O110</f>
        <v>1439.9079999999999</v>
      </c>
      <c r="P110" s="81">
        <f>+'MIT Da'!P110+'SAR Da'!P110+'URQ Da'!P110+'ROC Da'!P110+'SM Da'!P110+'BN Da'!P110+'BS Da'!P110+'TDC Da'!P110</f>
        <v>203</v>
      </c>
      <c r="Q110" s="81">
        <f>+'MIT Da'!Q110+'SAR Da'!Q110+'URQ Da'!Q110+'ROC Da'!Q110+'SM Da'!Q110+'BN Da'!Q110+'BS Da'!Q110+'TDC Da'!Q110</f>
        <v>58</v>
      </c>
      <c r="R110" s="81">
        <f>+'MIT Da'!R110+'SAR Da'!R110+'URQ Da'!R110+'ROC Da'!R110+'SM Da'!R110+'BN Da'!R110+'BS Da'!R110+'TDC Da'!R110</f>
        <v>10</v>
      </c>
      <c r="S110" s="81">
        <f>+'MIT Da'!S110+'SAR Da'!S110+'URQ Da'!S110+'ROC Da'!S110+'SM Da'!S110+'BN Da'!S110+'BS Da'!S110+'TDC Da'!S110</f>
        <v>271</v>
      </c>
      <c r="T110" s="81">
        <f>+'MIT Da'!T110+'SAR Da'!T110+'URQ Da'!T110+'ROC Da'!T110+'SM Da'!T110+'BN Da'!T110+'BS Da'!T110+'TDC Da'!T110</f>
        <v>136</v>
      </c>
      <c r="U110" s="81">
        <f>+'MIT Da'!U110+'SAR Da'!U110+'URQ Da'!U110+'ROC Da'!U110+'SM Da'!U110+'BN Da'!U110+'BS Da'!U110+'TDC Da'!U110</f>
        <v>434</v>
      </c>
      <c r="V110" s="81">
        <f>+'MIT Da'!V110+'SAR Da'!V110+'URQ Da'!V110+'ROC Da'!V110+'SM Da'!V110+'BN Da'!V110+'BS Da'!V110+'TDC Da'!V110</f>
        <v>11</v>
      </c>
      <c r="W110" s="81">
        <f>+'MIT Da'!W110+'SAR Da'!W110+'URQ Da'!W110+'ROC Da'!W110+'SM Da'!W110+'BN Da'!W110+'BS Da'!W110+'TDC Da'!W110</f>
        <v>112</v>
      </c>
      <c r="X110" s="81">
        <f>+'MIT Da'!X110+'SAR Da'!X110+'URQ Da'!X110+'ROC Da'!X110+'SM Da'!X110+'BN Da'!X110+'BS Da'!X110+'TDC Da'!X110</f>
        <v>4</v>
      </c>
      <c r="Y110" s="81">
        <f>+'MIT Da'!Y110+'SAR Da'!Y110+'URQ Da'!Y110+'ROC Da'!Y110+'SM Da'!Y110+'BN Da'!Y110+'BS Da'!Y110+'TDC Da'!Y110</f>
        <v>697</v>
      </c>
      <c r="Z110" s="81">
        <f>+'MIT Da'!Z110+'SAR Da'!Z110+'URQ Da'!Z110+'ROC Da'!Z110+'SM Da'!Z110+'BN Da'!Z110+'BS Da'!Z110+'TDC Da'!Z110</f>
        <v>160</v>
      </c>
      <c r="AA110" s="81">
        <f>+'MIT Da'!AA110+'SAR Da'!AA110+'URQ Da'!AA110+'ROC Da'!AA110+'SM Da'!AA110+'BN Da'!AA110+'BS Da'!AA110+'TDC Da'!AA110</f>
        <v>102</v>
      </c>
      <c r="AB110" s="81">
        <f>+'MIT Da'!AB110+'SAR Da'!AB110+'URQ Da'!AB110+'ROC Da'!AB110+'SM Da'!AB110+'BN Da'!AB110+'BS Da'!AB110+'TDC Da'!AB110</f>
        <v>697</v>
      </c>
      <c r="AC110" s="81">
        <f>+'MIT Da'!AC110+'SAR Da'!AC110+'URQ Da'!AC110+'ROC Da'!AC110+'SM Da'!AC110+'BN Da'!AC110+'BS Da'!AC110+'TDC Da'!AC110</f>
        <v>959</v>
      </c>
      <c r="AD110" s="81">
        <f>+'MIT Da'!AD110+'SAR Da'!AD110+'URQ Da'!AD110+'ROC Da'!AD110+'SM Da'!AD110+'BN Da'!AD110+'BS Da'!AD110+'TDC Da'!AD110</f>
        <v>54</v>
      </c>
      <c r="AE110" s="81">
        <f>+'MIT Da'!AE110+'SAR Da'!AE110+'URQ Da'!AE110+'ROC Da'!AE110+'SM Da'!AE110+'BN Da'!AE110+'BS Da'!AE110+'TDC Da'!AE110</f>
        <v>96</v>
      </c>
      <c r="AF110" s="81">
        <f>+'MIT Da'!AF110+'SAR Da'!AF110+'URQ Da'!AF110+'ROC Da'!AF110+'SM Da'!AF110+'BN Da'!AF110+'BS Da'!AF110+'TDC Da'!AF110</f>
        <v>446</v>
      </c>
      <c r="AG110" s="81">
        <f>+'MIT Da'!AG110+'SAR Da'!AG110+'URQ Da'!AG110+'ROC Da'!AG110+'SM Da'!AG110+'BN Da'!AG110+'BS Da'!AG110+'TDC Da'!AG110</f>
        <v>596</v>
      </c>
      <c r="AH110" s="12">
        <f>+'MIT Da'!AH110+'SAR Da'!AH110+'URQ Da'!AH110+'ROC Da'!AH110+'SM Da'!AH110+'BN Da'!AH110+'BS Da'!AH110+'TDC Da'!AH110</f>
        <v>274.60699999999997</v>
      </c>
      <c r="AI110" s="12">
        <f>+'MIT Da'!AI110+'SAR Da'!AI110+'URQ Da'!AI110+'ROC Da'!AI110+'SM Da'!AI110+'BN Da'!AI110+'BS Da'!AI110+'TDC Da'!AI110</f>
        <v>7.32</v>
      </c>
      <c r="AJ110" s="12">
        <f>+'MIT Da'!AJ110+'SAR Da'!AJ110+'URQ Da'!AJ110+'ROC Da'!AJ110+'SM Da'!AJ110+'BN Da'!AJ110+'BS Da'!AJ110+'TDC Da'!AJ110</f>
        <v>498.71500000000003</v>
      </c>
      <c r="AK110" s="12">
        <f>+'MIT Da'!AK110+'SAR Da'!AK110+'URQ Da'!AK110+'ROC Da'!AK110+'SM Da'!AK110+'BN Da'!AK110+'BS Da'!AK110+'TDC Da'!AK110</f>
        <v>780.64199999999994</v>
      </c>
      <c r="AL110" s="81">
        <f>+'MIT Da'!AL110+'SAR Da'!AL110+'URQ Da'!AL110+'ROC Da'!AL110+'SM Da'!AL110+'BN Da'!AL110+'BS Da'!AL110+'TDC Da'!AL110</f>
        <v>9</v>
      </c>
      <c r="AM110" s="81">
        <f>+'MIT Da'!AM110+'SAR Da'!AM110+'URQ Da'!AM110+'ROC Da'!AM110+'SM Da'!AM110+'BN Da'!AM110+'BS Da'!AM110+'TDC Da'!AM110</f>
        <v>57</v>
      </c>
      <c r="AN110" s="81">
        <f>+'MIT Da'!AN110+'SAR Da'!AN110+'URQ Da'!AN110+'ROC Da'!AN110+'SM Da'!AN110+'BN Da'!AN110+'BS Da'!AN110+'TDC Da'!AN110</f>
        <v>82</v>
      </c>
      <c r="AO110" s="81">
        <f>+'MIT Da'!AO110+'SAR Da'!AO110+'URQ Da'!AO110+'ROC Da'!AO110+'SM Da'!AO110+'BN Da'!AO110+'BS Da'!AO110+'TDC Da'!AO110</f>
        <v>148</v>
      </c>
      <c r="AP110" s="81">
        <f>+'MIT Da'!AP110+'SAR Da'!AP110+'URQ Da'!AP110+'ROC Da'!AP110+'SM Da'!AP110+'BN Da'!AP110+'BS Da'!AP110+'TDC Da'!AP110</f>
        <v>596</v>
      </c>
      <c r="AQ110" s="81">
        <f>+'MIT Da'!AQ110+'SAR Da'!AQ110+'URQ Da'!AQ110+'ROC Da'!AQ110+'SM Da'!AQ110+'BN Da'!AQ110+'BS Da'!AQ110+'TDC Da'!AQ110</f>
        <v>341</v>
      </c>
      <c r="AR110" s="81">
        <f>+'MIT Da'!AR110+'SAR Da'!AR110+'URQ Da'!AR110+'ROC Da'!AR110+'SM Da'!AR110+'BN Da'!AR110+'BS Da'!AR110+'TDC Da'!AR110</f>
        <v>39</v>
      </c>
      <c r="AS110" s="81">
        <f>+SUM(RED_InfraMR[[#This Row],[B.02.1 - Parque de Coches Eléctricos Motrices]:[B.02.3 - Parque de Coches Eléctricos Motrices Tipo R]])</f>
        <v>976</v>
      </c>
      <c r="AT110" s="81">
        <f>+'MIT Da'!AT110+'SAR Da'!AT110+'URQ Da'!AT110+'ROC Da'!AT110+'SM Da'!AT110+'BN Da'!AT110+'BS Da'!AT110+'TDC Da'!AT110</f>
        <v>0</v>
      </c>
      <c r="AU110" s="81">
        <f>+'MIT Da'!AU110+'SAR Da'!AU110+'URQ Da'!AU110+'ROC Da'!AU110+'SM Da'!AU110+'BN Da'!AU110+'BS Da'!AU110+'TDC Da'!AU110</f>
        <v>6</v>
      </c>
      <c r="AV110" s="81">
        <f>+'MIT Da'!AV110+'SAR Da'!AV110+'URQ Da'!AV110+'ROC Da'!AV110+'SM Da'!AV110+'BN Da'!AV110+'BS Da'!AV110+'TDC Da'!AV110</f>
        <v>10</v>
      </c>
      <c r="AW110" s="81">
        <f>+SUM(RED_InfraMR[[#This Row],[B.03.1 - Parque de Coches Motores Motrices Remolcados]:[B.03.3 - Parque de Coches Motores Motrices Cabina]])</f>
        <v>16</v>
      </c>
      <c r="AX110" s="81">
        <f>+'MIT Da'!AX110+'SAR Da'!AX110+'URQ Da'!AX110+'ROC Da'!AX110+'SM Da'!AX110+'BN Da'!AX110+'BS Da'!AX110+'TDC Da'!AX110</f>
        <v>427</v>
      </c>
      <c r="AY110" s="81">
        <f>+'MIT Da'!AY110+'SAR Da'!AY110+'URQ Da'!AY110+'ROC Da'!AY110+'SM Da'!AY110+'BN Da'!AY110+'BS Da'!AY110+'TDC Da'!AY110</f>
        <v>169</v>
      </c>
      <c r="AZ110" s="81">
        <f>+'MIT Da'!AZ110+'SAR Da'!AZ110+'URQ Da'!AZ110+'ROC Da'!AZ110+'SM Da'!AZ110+'BN Da'!AZ110+'BS Da'!AZ110+'TDC Da'!AZ110</f>
        <v>15</v>
      </c>
      <c r="BA110" s="81">
        <f>+'MIT Da'!BA110+'SAR Da'!BA110+'URQ Da'!BA110+'ROC Da'!BA110+'SM Da'!BA110+'BN Da'!BA110+'BS Da'!BA110+'TDC Da'!BA110</f>
        <v>150</v>
      </c>
      <c r="BB110" s="81">
        <f>+'MIT Da'!BB110+'SAR Da'!BB110+'URQ Da'!BB110+'ROC Da'!BB110+'SM Da'!BB110+'BN Da'!BB110+'BS Da'!BB110+'TDC Da'!BB110</f>
        <v>0</v>
      </c>
      <c r="BC110" s="81">
        <f>+SUM(RED_InfraMR[[#This Row],[B.04.1 - Parque de Coches Remolcados Clase Unica]:[B.04.5 - Parque de Coches Remolcados para Servicios Especiales (Cartoneros)]])</f>
        <v>761</v>
      </c>
      <c r="BD110" s="81">
        <f>+'MIT Da'!BD110+'SAR Da'!BD110+'URQ Da'!BD110+'ROC Da'!BD110+'SM Da'!BD110+'BN Da'!BD110+'BS Da'!BD110+'TDC Da'!BD110</f>
        <v>12</v>
      </c>
      <c r="BE110" s="81">
        <f>+'MIT Da'!BE110+'SAR Da'!BE110+'URQ Da'!BE110+'ROC Da'!BE110+'SM Da'!BE110+'BN Da'!BE110+'BS Da'!BE110+'TDC Da'!BE110</f>
        <v>92</v>
      </c>
      <c r="BF110" s="16"/>
    </row>
    <row r="111" spans="1:58">
      <c r="A111" s="1">
        <v>2002</v>
      </c>
      <c r="B111" s="1" t="s">
        <v>116</v>
      </c>
      <c r="C111" s="12">
        <f>+'MIT Da'!C111+'SAR Da'!C111+'URQ Da'!C111+'ROC Da'!C111+'SM Da'!C111+'BN Da'!C111+'BS Da'!C111+'TDC Da'!C111</f>
        <v>147.21299999999999</v>
      </c>
      <c r="D111" s="12">
        <f>+'MIT Da'!D111+'SAR Da'!D111+'URQ Da'!D111+'ROC Da'!D111+'SM Da'!D111+'BN Da'!D111+'BS Da'!D111+'TDC Da'!D111</f>
        <v>444.30600000000004</v>
      </c>
      <c r="E111" s="12">
        <f>+'MIT Da'!E111+'SAR Da'!E111+'URQ Da'!E111+'ROC Da'!E111+'SM Da'!E111+'BN Da'!E111+'BS Da'!E111+'TDC Da'!E111</f>
        <v>0</v>
      </c>
      <c r="F111" s="12">
        <f>+'MIT Da'!F111+'SAR Da'!F111+'URQ Da'!F111+'ROC Da'!F111+'SM Da'!F111+'BN Da'!F111+'BS Da'!F111+'TDC Da'!F111</f>
        <v>176.17364000000001</v>
      </c>
      <c r="G111" s="12">
        <f>+'MIT Da'!G111+'SAR Da'!G111+'URQ Da'!G111+'ROC Da'!G111+'SM Da'!G111+'BN Da'!G111+'BS Da'!G111+'TDC Da'!G111</f>
        <v>767.69263999999998</v>
      </c>
      <c r="H111" s="12">
        <f>+'MIT Da'!H111+'SAR Da'!H111+'URQ Da'!H111+'ROC Da'!H111+'SM Da'!H111+'BN Da'!H111+'BS Da'!H111+'TDC Da'!H111</f>
        <v>767.69263999999998</v>
      </c>
      <c r="I111" s="12">
        <f>+'MIT Da'!I111+'SAR Da'!I111+'URQ Da'!I111+'ROC Da'!I111+'SM Da'!I111+'BN Da'!I111+'BS Da'!I111+'TDC Da'!I111</f>
        <v>972.2581100000001</v>
      </c>
      <c r="J111" s="12">
        <f>+'MIT Da'!J111+'SAR Da'!J111+'URQ Da'!J111+'ROC Da'!J111+'SM Da'!J111+'BN Da'!J111+'BS Da'!J111+'TDC Da'!J111</f>
        <v>1060.415</v>
      </c>
      <c r="K111" s="12">
        <f>+'MIT Da'!K111+'SAR Da'!K111+'URQ Da'!K111+'ROC Da'!K111+'SM Da'!K111+'BN Da'!K111+'BS Da'!K111+'TDC Da'!K111</f>
        <v>54.516999999999996</v>
      </c>
      <c r="L111" s="12">
        <f>+'MIT Da'!L111+'SAR Da'!L111+'URQ Da'!L111+'ROC Da'!L111+'SM Da'!L111+'BN Da'!L111+'BS Da'!L111+'TDC Da'!L111</f>
        <v>379.49300000000005</v>
      </c>
      <c r="M111" s="12">
        <f>+'MIT Da'!M111+'SAR Da'!M111+'URQ Da'!M111+'ROC Da'!M111+'SM Da'!M111+'BN Da'!M111+'BS Da'!M111+'TDC Da'!M111</f>
        <v>21.314999999999998</v>
      </c>
      <c r="N111" s="12">
        <f>+'MIT Da'!N111+'SAR Da'!N111+'URQ Da'!N111+'ROC Da'!N111+'SM Da'!N111+'BN Da'!N111+'BS Da'!N111+'TDC Da'!N111</f>
        <v>1439.9079999999999</v>
      </c>
      <c r="O111" s="12">
        <f>+'MIT Da'!O111+'SAR Da'!O111+'URQ Da'!O111+'ROC Da'!O111+'SM Da'!O111+'BN Da'!O111+'BS Da'!O111+'TDC Da'!O111</f>
        <v>1439.9079999999999</v>
      </c>
      <c r="P111" s="81">
        <f>+'MIT Da'!P111+'SAR Da'!P111+'URQ Da'!P111+'ROC Da'!P111+'SM Da'!P111+'BN Da'!P111+'BS Da'!P111+'TDC Da'!P111</f>
        <v>203</v>
      </c>
      <c r="Q111" s="81">
        <f>+'MIT Da'!Q111+'SAR Da'!Q111+'URQ Da'!Q111+'ROC Da'!Q111+'SM Da'!Q111+'BN Da'!Q111+'BS Da'!Q111+'TDC Da'!Q111</f>
        <v>58</v>
      </c>
      <c r="R111" s="81">
        <f>+'MIT Da'!R111+'SAR Da'!R111+'URQ Da'!R111+'ROC Da'!R111+'SM Da'!R111+'BN Da'!R111+'BS Da'!R111+'TDC Da'!R111</f>
        <v>10</v>
      </c>
      <c r="S111" s="81">
        <f>+'MIT Da'!S111+'SAR Da'!S111+'URQ Da'!S111+'ROC Da'!S111+'SM Da'!S111+'BN Da'!S111+'BS Da'!S111+'TDC Da'!S111</f>
        <v>271</v>
      </c>
      <c r="T111" s="81">
        <f>+'MIT Da'!T111+'SAR Da'!T111+'URQ Da'!T111+'ROC Da'!T111+'SM Da'!T111+'BN Da'!T111+'BS Da'!T111+'TDC Da'!T111</f>
        <v>136</v>
      </c>
      <c r="U111" s="81">
        <f>+'MIT Da'!U111+'SAR Da'!U111+'URQ Da'!U111+'ROC Da'!U111+'SM Da'!U111+'BN Da'!U111+'BS Da'!U111+'TDC Da'!U111</f>
        <v>434</v>
      </c>
      <c r="V111" s="81">
        <f>+'MIT Da'!V111+'SAR Da'!V111+'URQ Da'!V111+'ROC Da'!V111+'SM Da'!V111+'BN Da'!V111+'BS Da'!V111+'TDC Da'!V111</f>
        <v>11</v>
      </c>
      <c r="W111" s="81">
        <f>+'MIT Da'!W111+'SAR Da'!W111+'URQ Da'!W111+'ROC Da'!W111+'SM Da'!W111+'BN Da'!W111+'BS Da'!W111+'TDC Da'!W111</f>
        <v>112</v>
      </c>
      <c r="X111" s="81">
        <f>+'MIT Da'!X111+'SAR Da'!X111+'URQ Da'!X111+'ROC Da'!X111+'SM Da'!X111+'BN Da'!X111+'BS Da'!X111+'TDC Da'!X111</f>
        <v>4</v>
      </c>
      <c r="Y111" s="81">
        <f>+'MIT Da'!Y111+'SAR Da'!Y111+'URQ Da'!Y111+'ROC Da'!Y111+'SM Da'!Y111+'BN Da'!Y111+'BS Da'!Y111+'TDC Da'!Y111</f>
        <v>697</v>
      </c>
      <c r="Z111" s="81">
        <f>+'MIT Da'!Z111+'SAR Da'!Z111+'URQ Da'!Z111+'ROC Da'!Z111+'SM Da'!Z111+'BN Da'!Z111+'BS Da'!Z111+'TDC Da'!Z111</f>
        <v>160</v>
      </c>
      <c r="AA111" s="81">
        <f>+'MIT Da'!AA111+'SAR Da'!AA111+'URQ Da'!AA111+'ROC Da'!AA111+'SM Da'!AA111+'BN Da'!AA111+'BS Da'!AA111+'TDC Da'!AA111</f>
        <v>102</v>
      </c>
      <c r="AB111" s="81">
        <f>+'MIT Da'!AB111+'SAR Da'!AB111+'URQ Da'!AB111+'ROC Da'!AB111+'SM Da'!AB111+'BN Da'!AB111+'BS Da'!AB111+'TDC Da'!AB111</f>
        <v>697</v>
      </c>
      <c r="AC111" s="81">
        <f>+'MIT Da'!AC111+'SAR Da'!AC111+'URQ Da'!AC111+'ROC Da'!AC111+'SM Da'!AC111+'BN Da'!AC111+'BS Da'!AC111+'TDC Da'!AC111</f>
        <v>959</v>
      </c>
      <c r="AD111" s="81">
        <f>+'MIT Da'!AD111+'SAR Da'!AD111+'URQ Da'!AD111+'ROC Da'!AD111+'SM Da'!AD111+'BN Da'!AD111+'BS Da'!AD111+'TDC Da'!AD111</f>
        <v>54</v>
      </c>
      <c r="AE111" s="81">
        <f>+'MIT Da'!AE111+'SAR Da'!AE111+'URQ Da'!AE111+'ROC Da'!AE111+'SM Da'!AE111+'BN Da'!AE111+'BS Da'!AE111+'TDC Da'!AE111</f>
        <v>96</v>
      </c>
      <c r="AF111" s="81">
        <f>+'MIT Da'!AF111+'SAR Da'!AF111+'URQ Da'!AF111+'ROC Da'!AF111+'SM Da'!AF111+'BN Da'!AF111+'BS Da'!AF111+'TDC Da'!AF111</f>
        <v>446</v>
      </c>
      <c r="AG111" s="81">
        <f>+'MIT Da'!AG111+'SAR Da'!AG111+'URQ Da'!AG111+'ROC Da'!AG111+'SM Da'!AG111+'BN Da'!AG111+'BS Da'!AG111+'TDC Da'!AG111</f>
        <v>596</v>
      </c>
      <c r="AH111" s="12">
        <f>+'MIT Da'!AH111+'SAR Da'!AH111+'URQ Da'!AH111+'ROC Da'!AH111+'SM Da'!AH111+'BN Da'!AH111+'BS Da'!AH111+'TDC Da'!AH111</f>
        <v>274.60699999999997</v>
      </c>
      <c r="AI111" s="12">
        <f>+'MIT Da'!AI111+'SAR Da'!AI111+'URQ Da'!AI111+'ROC Da'!AI111+'SM Da'!AI111+'BN Da'!AI111+'BS Da'!AI111+'TDC Da'!AI111</f>
        <v>7.32</v>
      </c>
      <c r="AJ111" s="12">
        <f>+'MIT Da'!AJ111+'SAR Da'!AJ111+'URQ Da'!AJ111+'ROC Da'!AJ111+'SM Da'!AJ111+'BN Da'!AJ111+'BS Da'!AJ111+'TDC Da'!AJ111</f>
        <v>498.71500000000003</v>
      </c>
      <c r="AK111" s="12">
        <f>+'MIT Da'!AK111+'SAR Da'!AK111+'URQ Da'!AK111+'ROC Da'!AK111+'SM Da'!AK111+'BN Da'!AK111+'BS Da'!AK111+'TDC Da'!AK111</f>
        <v>780.64199999999994</v>
      </c>
      <c r="AL111" s="81">
        <f>+'MIT Da'!AL111+'SAR Da'!AL111+'URQ Da'!AL111+'ROC Da'!AL111+'SM Da'!AL111+'BN Da'!AL111+'BS Da'!AL111+'TDC Da'!AL111</f>
        <v>9</v>
      </c>
      <c r="AM111" s="81">
        <f>+'MIT Da'!AM111+'SAR Da'!AM111+'URQ Da'!AM111+'ROC Da'!AM111+'SM Da'!AM111+'BN Da'!AM111+'BS Da'!AM111+'TDC Da'!AM111</f>
        <v>57</v>
      </c>
      <c r="AN111" s="81">
        <f>+'MIT Da'!AN111+'SAR Da'!AN111+'URQ Da'!AN111+'ROC Da'!AN111+'SM Da'!AN111+'BN Da'!AN111+'BS Da'!AN111+'TDC Da'!AN111</f>
        <v>82</v>
      </c>
      <c r="AO111" s="81">
        <f>+'MIT Da'!AO111+'SAR Da'!AO111+'URQ Da'!AO111+'ROC Da'!AO111+'SM Da'!AO111+'BN Da'!AO111+'BS Da'!AO111+'TDC Da'!AO111</f>
        <v>148</v>
      </c>
      <c r="AP111" s="81">
        <f>+'MIT Da'!AP111+'SAR Da'!AP111+'URQ Da'!AP111+'ROC Da'!AP111+'SM Da'!AP111+'BN Da'!AP111+'BS Da'!AP111+'TDC Da'!AP111</f>
        <v>596</v>
      </c>
      <c r="AQ111" s="81">
        <f>+'MIT Da'!AQ111+'SAR Da'!AQ111+'URQ Da'!AQ111+'ROC Da'!AQ111+'SM Da'!AQ111+'BN Da'!AQ111+'BS Da'!AQ111+'TDC Da'!AQ111</f>
        <v>341</v>
      </c>
      <c r="AR111" s="81">
        <f>+'MIT Da'!AR111+'SAR Da'!AR111+'URQ Da'!AR111+'ROC Da'!AR111+'SM Da'!AR111+'BN Da'!AR111+'BS Da'!AR111+'TDC Da'!AR111</f>
        <v>39</v>
      </c>
      <c r="AS111" s="81">
        <f>+SUM(RED_InfraMR[[#This Row],[B.02.1 - Parque de Coches Eléctricos Motrices]:[B.02.3 - Parque de Coches Eléctricos Motrices Tipo R]])</f>
        <v>976</v>
      </c>
      <c r="AT111" s="81">
        <f>+'MIT Da'!AT111+'SAR Da'!AT111+'URQ Da'!AT111+'ROC Da'!AT111+'SM Da'!AT111+'BN Da'!AT111+'BS Da'!AT111+'TDC Da'!AT111</f>
        <v>0</v>
      </c>
      <c r="AU111" s="81">
        <f>+'MIT Da'!AU111+'SAR Da'!AU111+'URQ Da'!AU111+'ROC Da'!AU111+'SM Da'!AU111+'BN Da'!AU111+'BS Da'!AU111+'TDC Da'!AU111</f>
        <v>6</v>
      </c>
      <c r="AV111" s="81">
        <f>+'MIT Da'!AV111+'SAR Da'!AV111+'URQ Da'!AV111+'ROC Da'!AV111+'SM Da'!AV111+'BN Da'!AV111+'BS Da'!AV111+'TDC Da'!AV111</f>
        <v>10</v>
      </c>
      <c r="AW111" s="81">
        <f>+SUM(RED_InfraMR[[#This Row],[B.03.1 - Parque de Coches Motores Motrices Remolcados]:[B.03.3 - Parque de Coches Motores Motrices Cabina]])</f>
        <v>16</v>
      </c>
      <c r="AX111" s="81">
        <f>+'MIT Da'!AX111+'SAR Da'!AX111+'URQ Da'!AX111+'ROC Da'!AX111+'SM Da'!AX111+'BN Da'!AX111+'BS Da'!AX111+'TDC Da'!AX111</f>
        <v>427</v>
      </c>
      <c r="AY111" s="81">
        <f>+'MIT Da'!AY111+'SAR Da'!AY111+'URQ Da'!AY111+'ROC Da'!AY111+'SM Da'!AY111+'BN Da'!AY111+'BS Da'!AY111+'TDC Da'!AY111</f>
        <v>169</v>
      </c>
      <c r="AZ111" s="81">
        <f>+'MIT Da'!AZ111+'SAR Da'!AZ111+'URQ Da'!AZ111+'ROC Da'!AZ111+'SM Da'!AZ111+'BN Da'!AZ111+'BS Da'!AZ111+'TDC Da'!AZ111</f>
        <v>15</v>
      </c>
      <c r="BA111" s="81">
        <f>+'MIT Da'!BA111+'SAR Da'!BA111+'URQ Da'!BA111+'ROC Da'!BA111+'SM Da'!BA111+'BN Da'!BA111+'BS Da'!BA111+'TDC Da'!BA111</f>
        <v>150</v>
      </c>
      <c r="BB111" s="81">
        <f>+'MIT Da'!BB111+'SAR Da'!BB111+'URQ Da'!BB111+'ROC Da'!BB111+'SM Da'!BB111+'BN Da'!BB111+'BS Da'!BB111+'TDC Da'!BB111</f>
        <v>0</v>
      </c>
      <c r="BC111" s="81">
        <f>+SUM(RED_InfraMR[[#This Row],[B.04.1 - Parque de Coches Remolcados Clase Unica]:[B.04.5 - Parque de Coches Remolcados para Servicios Especiales (Cartoneros)]])</f>
        <v>761</v>
      </c>
      <c r="BD111" s="81">
        <f>+'MIT Da'!BD111+'SAR Da'!BD111+'URQ Da'!BD111+'ROC Da'!BD111+'SM Da'!BD111+'BN Da'!BD111+'BS Da'!BD111+'TDC Da'!BD111</f>
        <v>12</v>
      </c>
      <c r="BE111" s="81">
        <f>+'MIT Da'!BE111+'SAR Da'!BE111+'URQ Da'!BE111+'ROC Da'!BE111+'SM Da'!BE111+'BN Da'!BE111+'BS Da'!BE111+'TDC Da'!BE111</f>
        <v>92</v>
      </c>
      <c r="BF111" s="16"/>
    </row>
    <row r="112" spans="1:58">
      <c r="A112" s="1">
        <v>2002</v>
      </c>
      <c r="B112" s="1" t="s">
        <v>117</v>
      </c>
      <c r="C112" s="12">
        <f>+'MIT Da'!C112+'SAR Da'!C112+'URQ Da'!C112+'ROC Da'!C112+'SM Da'!C112+'BN Da'!C112+'BS Da'!C112+'TDC Da'!C112</f>
        <v>147.21299999999999</v>
      </c>
      <c r="D112" s="12">
        <f>+'MIT Da'!D112+'SAR Da'!D112+'URQ Da'!D112+'ROC Da'!D112+'SM Da'!D112+'BN Da'!D112+'BS Da'!D112+'TDC Da'!D112</f>
        <v>444.30600000000004</v>
      </c>
      <c r="E112" s="12">
        <f>+'MIT Da'!E112+'SAR Da'!E112+'URQ Da'!E112+'ROC Da'!E112+'SM Da'!E112+'BN Da'!E112+'BS Da'!E112+'TDC Da'!E112</f>
        <v>0</v>
      </c>
      <c r="F112" s="12">
        <f>+'MIT Da'!F112+'SAR Da'!F112+'URQ Da'!F112+'ROC Da'!F112+'SM Da'!F112+'BN Da'!F112+'BS Da'!F112+'TDC Da'!F112</f>
        <v>176.17364000000001</v>
      </c>
      <c r="G112" s="12">
        <f>+'MIT Da'!G112+'SAR Da'!G112+'URQ Da'!G112+'ROC Da'!G112+'SM Da'!G112+'BN Da'!G112+'BS Da'!G112+'TDC Da'!G112</f>
        <v>767.69263999999998</v>
      </c>
      <c r="H112" s="12">
        <f>+'MIT Da'!H112+'SAR Da'!H112+'URQ Da'!H112+'ROC Da'!H112+'SM Da'!H112+'BN Da'!H112+'BS Da'!H112+'TDC Da'!H112</f>
        <v>767.69263999999998</v>
      </c>
      <c r="I112" s="12">
        <f>+'MIT Da'!I112+'SAR Da'!I112+'URQ Da'!I112+'ROC Da'!I112+'SM Da'!I112+'BN Da'!I112+'BS Da'!I112+'TDC Da'!I112</f>
        <v>972.2581100000001</v>
      </c>
      <c r="J112" s="12">
        <f>+'MIT Da'!J112+'SAR Da'!J112+'URQ Da'!J112+'ROC Da'!J112+'SM Da'!J112+'BN Da'!J112+'BS Da'!J112+'TDC Da'!J112</f>
        <v>1060.415</v>
      </c>
      <c r="K112" s="12">
        <f>+'MIT Da'!K112+'SAR Da'!K112+'URQ Da'!K112+'ROC Da'!K112+'SM Da'!K112+'BN Da'!K112+'BS Da'!K112+'TDC Da'!K112</f>
        <v>54.516999999999996</v>
      </c>
      <c r="L112" s="12">
        <f>+'MIT Da'!L112+'SAR Da'!L112+'URQ Da'!L112+'ROC Da'!L112+'SM Da'!L112+'BN Da'!L112+'BS Da'!L112+'TDC Da'!L112</f>
        <v>379.49300000000005</v>
      </c>
      <c r="M112" s="12">
        <f>+'MIT Da'!M112+'SAR Da'!M112+'URQ Da'!M112+'ROC Da'!M112+'SM Da'!M112+'BN Da'!M112+'BS Da'!M112+'TDC Da'!M112</f>
        <v>21.314999999999998</v>
      </c>
      <c r="N112" s="12">
        <f>+'MIT Da'!N112+'SAR Da'!N112+'URQ Da'!N112+'ROC Da'!N112+'SM Da'!N112+'BN Da'!N112+'BS Da'!N112+'TDC Da'!N112</f>
        <v>1439.9079999999999</v>
      </c>
      <c r="O112" s="12">
        <f>+'MIT Da'!O112+'SAR Da'!O112+'URQ Da'!O112+'ROC Da'!O112+'SM Da'!O112+'BN Da'!O112+'BS Da'!O112+'TDC Da'!O112</f>
        <v>1439.9079999999999</v>
      </c>
      <c r="P112" s="81">
        <f>+'MIT Da'!P112+'SAR Da'!P112+'URQ Da'!P112+'ROC Da'!P112+'SM Da'!P112+'BN Da'!P112+'BS Da'!P112+'TDC Da'!P112</f>
        <v>203</v>
      </c>
      <c r="Q112" s="81">
        <f>+'MIT Da'!Q112+'SAR Da'!Q112+'URQ Da'!Q112+'ROC Da'!Q112+'SM Da'!Q112+'BN Da'!Q112+'BS Da'!Q112+'TDC Da'!Q112</f>
        <v>58</v>
      </c>
      <c r="R112" s="81">
        <f>+'MIT Da'!R112+'SAR Da'!R112+'URQ Da'!R112+'ROC Da'!R112+'SM Da'!R112+'BN Da'!R112+'BS Da'!R112+'TDC Da'!R112</f>
        <v>10</v>
      </c>
      <c r="S112" s="81">
        <f>+'MIT Da'!S112+'SAR Da'!S112+'URQ Da'!S112+'ROC Da'!S112+'SM Da'!S112+'BN Da'!S112+'BS Da'!S112+'TDC Da'!S112</f>
        <v>271</v>
      </c>
      <c r="T112" s="81">
        <f>+'MIT Da'!T112+'SAR Da'!T112+'URQ Da'!T112+'ROC Da'!T112+'SM Da'!T112+'BN Da'!T112+'BS Da'!T112+'TDC Da'!T112</f>
        <v>136</v>
      </c>
      <c r="U112" s="81">
        <f>+'MIT Da'!U112+'SAR Da'!U112+'URQ Da'!U112+'ROC Da'!U112+'SM Da'!U112+'BN Da'!U112+'BS Da'!U112+'TDC Da'!U112</f>
        <v>434</v>
      </c>
      <c r="V112" s="81">
        <f>+'MIT Da'!V112+'SAR Da'!V112+'URQ Da'!V112+'ROC Da'!V112+'SM Da'!V112+'BN Da'!V112+'BS Da'!V112+'TDC Da'!V112</f>
        <v>11</v>
      </c>
      <c r="W112" s="81">
        <f>+'MIT Da'!W112+'SAR Da'!W112+'URQ Da'!W112+'ROC Da'!W112+'SM Da'!W112+'BN Da'!W112+'BS Da'!W112+'TDC Da'!W112</f>
        <v>112</v>
      </c>
      <c r="X112" s="81">
        <f>+'MIT Da'!X112+'SAR Da'!X112+'URQ Da'!X112+'ROC Da'!X112+'SM Da'!X112+'BN Da'!X112+'BS Da'!X112+'TDC Da'!X112</f>
        <v>4</v>
      </c>
      <c r="Y112" s="81">
        <f>+'MIT Da'!Y112+'SAR Da'!Y112+'URQ Da'!Y112+'ROC Da'!Y112+'SM Da'!Y112+'BN Da'!Y112+'BS Da'!Y112+'TDC Da'!Y112</f>
        <v>697</v>
      </c>
      <c r="Z112" s="81">
        <f>+'MIT Da'!Z112+'SAR Da'!Z112+'URQ Da'!Z112+'ROC Da'!Z112+'SM Da'!Z112+'BN Da'!Z112+'BS Da'!Z112+'TDC Da'!Z112</f>
        <v>160</v>
      </c>
      <c r="AA112" s="81">
        <f>+'MIT Da'!AA112+'SAR Da'!AA112+'URQ Da'!AA112+'ROC Da'!AA112+'SM Da'!AA112+'BN Da'!AA112+'BS Da'!AA112+'TDC Da'!AA112</f>
        <v>102</v>
      </c>
      <c r="AB112" s="81">
        <f>+'MIT Da'!AB112+'SAR Da'!AB112+'URQ Da'!AB112+'ROC Da'!AB112+'SM Da'!AB112+'BN Da'!AB112+'BS Da'!AB112+'TDC Da'!AB112</f>
        <v>697</v>
      </c>
      <c r="AC112" s="81">
        <f>+'MIT Da'!AC112+'SAR Da'!AC112+'URQ Da'!AC112+'ROC Da'!AC112+'SM Da'!AC112+'BN Da'!AC112+'BS Da'!AC112+'TDC Da'!AC112</f>
        <v>959</v>
      </c>
      <c r="AD112" s="81">
        <f>+'MIT Da'!AD112+'SAR Da'!AD112+'URQ Da'!AD112+'ROC Da'!AD112+'SM Da'!AD112+'BN Da'!AD112+'BS Da'!AD112+'TDC Da'!AD112</f>
        <v>54</v>
      </c>
      <c r="AE112" s="81">
        <f>+'MIT Da'!AE112+'SAR Da'!AE112+'URQ Da'!AE112+'ROC Da'!AE112+'SM Da'!AE112+'BN Da'!AE112+'BS Da'!AE112+'TDC Da'!AE112</f>
        <v>96</v>
      </c>
      <c r="AF112" s="81">
        <f>+'MIT Da'!AF112+'SAR Da'!AF112+'URQ Da'!AF112+'ROC Da'!AF112+'SM Da'!AF112+'BN Da'!AF112+'BS Da'!AF112+'TDC Da'!AF112</f>
        <v>446</v>
      </c>
      <c r="AG112" s="81">
        <f>+'MIT Da'!AG112+'SAR Da'!AG112+'URQ Da'!AG112+'ROC Da'!AG112+'SM Da'!AG112+'BN Da'!AG112+'BS Da'!AG112+'TDC Da'!AG112</f>
        <v>596</v>
      </c>
      <c r="AH112" s="12">
        <f>+'MIT Da'!AH112+'SAR Da'!AH112+'URQ Da'!AH112+'ROC Da'!AH112+'SM Da'!AH112+'BN Da'!AH112+'BS Da'!AH112+'TDC Da'!AH112</f>
        <v>274.60699999999997</v>
      </c>
      <c r="AI112" s="12">
        <f>+'MIT Da'!AI112+'SAR Da'!AI112+'URQ Da'!AI112+'ROC Da'!AI112+'SM Da'!AI112+'BN Da'!AI112+'BS Da'!AI112+'TDC Da'!AI112</f>
        <v>7.32</v>
      </c>
      <c r="AJ112" s="12">
        <f>+'MIT Da'!AJ112+'SAR Da'!AJ112+'URQ Da'!AJ112+'ROC Da'!AJ112+'SM Da'!AJ112+'BN Da'!AJ112+'BS Da'!AJ112+'TDC Da'!AJ112</f>
        <v>498.71500000000003</v>
      </c>
      <c r="AK112" s="12">
        <f>+'MIT Da'!AK112+'SAR Da'!AK112+'URQ Da'!AK112+'ROC Da'!AK112+'SM Da'!AK112+'BN Da'!AK112+'BS Da'!AK112+'TDC Da'!AK112</f>
        <v>780.64199999999994</v>
      </c>
      <c r="AL112" s="81">
        <f>+'MIT Da'!AL112+'SAR Da'!AL112+'URQ Da'!AL112+'ROC Da'!AL112+'SM Da'!AL112+'BN Da'!AL112+'BS Da'!AL112+'TDC Da'!AL112</f>
        <v>9</v>
      </c>
      <c r="AM112" s="81">
        <f>+'MIT Da'!AM112+'SAR Da'!AM112+'URQ Da'!AM112+'ROC Da'!AM112+'SM Da'!AM112+'BN Da'!AM112+'BS Da'!AM112+'TDC Da'!AM112</f>
        <v>57</v>
      </c>
      <c r="AN112" s="81">
        <f>+'MIT Da'!AN112+'SAR Da'!AN112+'URQ Da'!AN112+'ROC Da'!AN112+'SM Da'!AN112+'BN Da'!AN112+'BS Da'!AN112+'TDC Da'!AN112</f>
        <v>82</v>
      </c>
      <c r="AO112" s="81">
        <f>+'MIT Da'!AO112+'SAR Da'!AO112+'URQ Da'!AO112+'ROC Da'!AO112+'SM Da'!AO112+'BN Da'!AO112+'BS Da'!AO112+'TDC Da'!AO112</f>
        <v>148</v>
      </c>
      <c r="AP112" s="81">
        <f>+'MIT Da'!AP112+'SAR Da'!AP112+'URQ Da'!AP112+'ROC Da'!AP112+'SM Da'!AP112+'BN Da'!AP112+'BS Da'!AP112+'TDC Da'!AP112</f>
        <v>596</v>
      </c>
      <c r="AQ112" s="81">
        <f>+'MIT Da'!AQ112+'SAR Da'!AQ112+'URQ Da'!AQ112+'ROC Da'!AQ112+'SM Da'!AQ112+'BN Da'!AQ112+'BS Da'!AQ112+'TDC Da'!AQ112</f>
        <v>341</v>
      </c>
      <c r="AR112" s="81">
        <f>+'MIT Da'!AR112+'SAR Da'!AR112+'URQ Da'!AR112+'ROC Da'!AR112+'SM Da'!AR112+'BN Da'!AR112+'BS Da'!AR112+'TDC Da'!AR112</f>
        <v>39</v>
      </c>
      <c r="AS112" s="81">
        <f>+SUM(RED_InfraMR[[#This Row],[B.02.1 - Parque de Coches Eléctricos Motrices]:[B.02.3 - Parque de Coches Eléctricos Motrices Tipo R]])</f>
        <v>976</v>
      </c>
      <c r="AT112" s="81">
        <f>+'MIT Da'!AT112+'SAR Da'!AT112+'URQ Da'!AT112+'ROC Da'!AT112+'SM Da'!AT112+'BN Da'!AT112+'BS Da'!AT112+'TDC Da'!AT112</f>
        <v>0</v>
      </c>
      <c r="AU112" s="81">
        <f>+'MIT Da'!AU112+'SAR Da'!AU112+'URQ Da'!AU112+'ROC Da'!AU112+'SM Da'!AU112+'BN Da'!AU112+'BS Da'!AU112+'TDC Da'!AU112</f>
        <v>6</v>
      </c>
      <c r="AV112" s="81">
        <f>+'MIT Da'!AV112+'SAR Da'!AV112+'URQ Da'!AV112+'ROC Da'!AV112+'SM Da'!AV112+'BN Da'!AV112+'BS Da'!AV112+'TDC Da'!AV112</f>
        <v>10</v>
      </c>
      <c r="AW112" s="81">
        <f>+SUM(RED_InfraMR[[#This Row],[B.03.1 - Parque de Coches Motores Motrices Remolcados]:[B.03.3 - Parque de Coches Motores Motrices Cabina]])</f>
        <v>16</v>
      </c>
      <c r="AX112" s="81">
        <f>+'MIT Da'!AX112+'SAR Da'!AX112+'URQ Da'!AX112+'ROC Da'!AX112+'SM Da'!AX112+'BN Da'!AX112+'BS Da'!AX112+'TDC Da'!AX112</f>
        <v>427</v>
      </c>
      <c r="AY112" s="81">
        <f>+'MIT Da'!AY112+'SAR Da'!AY112+'URQ Da'!AY112+'ROC Da'!AY112+'SM Da'!AY112+'BN Da'!AY112+'BS Da'!AY112+'TDC Da'!AY112</f>
        <v>169</v>
      </c>
      <c r="AZ112" s="81">
        <f>+'MIT Da'!AZ112+'SAR Da'!AZ112+'URQ Da'!AZ112+'ROC Da'!AZ112+'SM Da'!AZ112+'BN Da'!AZ112+'BS Da'!AZ112+'TDC Da'!AZ112</f>
        <v>15</v>
      </c>
      <c r="BA112" s="81">
        <f>+'MIT Da'!BA112+'SAR Da'!BA112+'URQ Da'!BA112+'ROC Da'!BA112+'SM Da'!BA112+'BN Da'!BA112+'BS Da'!BA112+'TDC Da'!BA112</f>
        <v>150</v>
      </c>
      <c r="BB112" s="81">
        <f>+'MIT Da'!BB112+'SAR Da'!BB112+'URQ Da'!BB112+'ROC Da'!BB112+'SM Da'!BB112+'BN Da'!BB112+'BS Da'!BB112+'TDC Da'!BB112</f>
        <v>0</v>
      </c>
      <c r="BC112" s="81">
        <f>+SUM(RED_InfraMR[[#This Row],[B.04.1 - Parque de Coches Remolcados Clase Unica]:[B.04.5 - Parque de Coches Remolcados para Servicios Especiales (Cartoneros)]])</f>
        <v>761</v>
      </c>
      <c r="BD112" s="81">
        <f>+'MIT Da'!BD112+'SAR Da'!BD112+'URQ Da'!BD112+'ROC Da'!BD112+'SM Da'!BD112+'BN Da'!BD112+'BS Da'!BD112+'TDC Da'!BD112</f>
        <v>12</v>
      </c>
      <c r="BE112" s="81">
        <f>+'MIT Da'!BE112+'SAR Da'!BE112+'URQ Da'!BE112+'ROC Da'!BE112+'SM Da'!BE112+'BN Da'!BE112+'BS Da'!BE112+'TDC Da'!BE112</f>
        <v>92</v>
      </c>
      <c r="BF112" s="16"/>
    </row>
    <row r="113" spans="1:58">
      <c r="A113" s="1">
        <v>2002</v>
      </c>
      <c r="B113" s="1" t="s">
        <v>118</v>
      </c>
      <c r="C113" s="12">
        <f>+'MIT Da'!C113+'SAR Da'!C113+'URQ Da'!C113+'ROC Da'!C113+'SM Da'!C113+'BN Da'!C113+'BS Da'!C113+'TDC Da'!C113</f>
        <v>147.21299999999999</v>
      </c>
      <c r="D113" s="12">
        <f>+'MIT Da'!D113+'SAR Da'!D113+'URQ Da'!D113+'ROC Da'!D113+'SM Da'!D113+'BN Da'!D113+'BS Da'!D113+'TDC Da'!D113</f>
        <v>444.30600000000004</v>
      </c>
      <c r="E113" s="12">
        <f>+'MIT Da'!E113+'SAR Da'!E113+'URQ Da'!E113+'ROC Da'!E113+'SM Da'!E113+'BN Da'!E113+'BS Da'!E113+'TDC Da'!E113</f>
        <v>0</v>
      </c>
      <c r="F113" s="12">
        <f>+'MIT Da'!F113+'SAR Da'!F113+'URQ Da'!F113+'ROC Da'!F113+'SM Da'!F113+'BN Da'!F113+'BS Da'!F113+'TDC Da'!F113</f>
        <v>176.17364000000001</v>
      </c>
      <c r="G113" s="12">
        <f>+'MIT Da'!G113+'SAR Da'!G113+'URQ Da'!G113+'ROC Da'!G113+'SM Da'!G113+'BN Da'!G113+'BS Da'!G113+'TDC Da'!G113</f>
        <v>767.69263999999998</v>
      </c>
      <c r="H113" s="12">
        <f>+'MIT Da'!H113+'SAR Da'!H113+'URQ Da'!H113+'ROC Da'!H113+'SM Da'!H113+'BN Da'!H113+'BS Da'!H113+'TDC Da'!H113</f>
        <v>767.69263999999998</v>
      </c>
      <c r="I113" s="12">
        <f>+'MIT Da'!I113+'SAR Da'!I113+'URQ Da'!I113+'ROC Da'!I113+'SM Da'!I113+'BN Da'!I113+'BS Da'!I113+'TDC Da'!I113</f>
        <v>972.2581100000001</v>
      </c>
      <c r="J113" s="12">
        <f>+'MIT Da'!J113+'SAR Da'!J113+'URQ Da'!J113+'ROC Da'!J113+'SM Da'!J113+'BN Da'!J113+'BS Da'!J113+'TDC Da'!J113</f>
        <v>1060.415</v>
      </c>
      <c r="K113" s="12">
        <f>+'MIT Da'!K113+'SAR Da'!K113+'URQ Da'!K113+'ROC Da'!K113+'SM Da'!K113+'BN Da'!K113+'BS Da'!K113+'TDC Da'!K113</f>
        <v>54.516999999999996</v>
      </c>
      <c r="L113" s="12">
        <f>+'MIT Da'!L113+'SAR Da'!L113+'URQ Da'!L113+'ROC Da'!L113+'SM Da'!L113+'BN Da'!L113+'BS Da'!L113+'TDC Da'!L113</f>
        <v>379.49300000000005</v>
      </c>
      <c r="M113" s="12">
        <f>+'MIT Da'!M113+'SAR Da'!M113+'URQ Da'!M113+'ROC Da'!M113+'SM Da'!M113+'BN Da'!M113+'BS Da'!M113+'TDC Da'!M113</f>
        <v>21.314999999999998</v>
      </c>
      <c r="N113" s="12">
        <f>+'MIT Da'!N113+'SAR Da'!N113+'URQ Da'!N113+'ROC Da'!N113+'SM Da'!N113+'BN Da'!N113+'BS Da'!N113+'TDC Da'!N113</f>
        <v>1439.9079999999999</v>
      </c>
      <c r="O113" s="12">
        <f>+'MIT Da'!O113+'SAR Da'!O113+'URQ Da'!O113+'ROC Da'!O113+'SM Da'!O113+'BN Da'!O113+'BS Da'!O113+'TDC Da'!O113</f>
        <v>1439.9079999999999</v>
      </c>
      <c r="P113" s="81">
        <f>+'MIT Da'!P113+'SAR Da'!P113+'URQ Da'!P113+'ROC Da'!P113+'SM Da'!P113+'BN Da'!P113+'BS Da'!P113+'TDC Da'!P113</f>
        <v>203</v>
      </c>
      <c r="Q113" s="81">
        <f>+'MIT Da'!Q113+'SAR Da'!Q113+'URQ Da'!Q113+'ROC Da'!Q113+'SM Da'!Q113+'BN Da'!Q113+'BS Da'!Q113+'TDC Da'!Q113</f>
        <v>58</v>
      </c>
      <c r="R113" s="81">
        <f>+'MIT Da'!R113+'SAR Da'!R113+'URQ Da'!R113+'ROC Da'!R113+'SM Da'!R113+'BN Da'!R113+'BS Da'!R113+'TDC Da'!R113</f>
        <v>10</v>
      </c>
      <c r="S113" s="81">
        <f>+'MIT Da'!S113+'SAR Da'!S113+'URQ Da'!S113+'ROC Da'!S113+'SM Da'!S113+'BN Da'!S113+'BS Da'!S113+'TDC Da'!S113</f>
        <v>271</v>
      </c>
      <c r="T113" s="81">
        <f>+'MIT Da'!T113+'SAR Da'!T113+'URQ Da'!T113+'ROC Da'!T113+'SM Da'!T113+'BN Da'!T113+'BS Da'!T113+'TDC Da'!T113</f>
        <v>136</v>
      </c>
      <c r="U113" s="81">
        <f>+'MIT Da'!U113+'SAR Da'!U113+'URQ Da'!U113+'ROC Da'!U113+'SM Da'!U113+'BN Da'!U113+'BS Da'!U113+'TDC Da'!U113</f>
        <v>434</v>
      </c>
      <c r="V113" s="81">
        <f>+'MIT Da'!V113+'SAR Da'!V113+'URQ Da'!V113+'ROC Da'!V113+'SM Da'!V113+'BN Da'!V113+'BS Da'!V113+'TDC Da'!V113</f>
        <v>11</v>
      </c>
      <c r="W113" s="81">
        <f>+'MIT Da'!W113+'SAR Da'!W113+'URQ Da'!W113+'ROC Da'!W113+'SM Da'!W113+'BN Da'!W113+'BS Da'!W113+'TDC Da'!W113</f>
        <v>112</v>
      </c>
      <c r="X113" s="81">
        <f>+'MIT Da'!X113+'SAR Da'!X113+'URQ Da'!X113+'ROC Da'!X113+'SM Da'!X113+'BN Da'!X113+'BS Da'!X113+'TDC Da'!X113</f>
        <v>4</v>
      </c>
      <c r="Y113" s="81">
        <f>+'MIT Da'!Y113+'SAR Da'!Y113+'URQ Da'!Y113+'ROC Da'!Y113+'SM Da'!Y113+'BN Da'!Y113+'BS Da'!Y113+'TDC Da'!Y113</f>
        <v>697</v>
      </c>
      <c r="Z113" s="81">
        <f>+'MIT Da'!Z113+'SAR Da'!Z113+'URQ Da'!Z113+'ROC Da'!Z113+'SM Da'!Z113+'BN Da'!Z113+'BS Da'!Z113+'TDC Da'!Z113</f>
        <v>160</v>
      </c>
      <c r="AA113" s="81">
        <f>+'MIT Da'!AA113+'SAR Da'!AA113+'URQ Da'!AA113+'ROC Da'!AA113+'SM Da'!AA113+'BN Da'!AA113+'BS Da'!AA113+'TDC Da'!AA113</f>
        <v>102</v>
      </c>
      <c r="AB113" s="81">
        <f>+'MIT Da'!AB113+'SAR Da'!AB113+'URQ Da'!AB113+'ROC Da'!AB113+'SM Da'!AB113+'BN Da'!AB113+'BS Da'!AB113+'TDC Da'!AB113</f>
        <v>697</v>
      </c>
      <c r="AC113" s="81">
        <f>+'MIT Da'!AC113+'SAR Da'!AC113+'URQ Da'!AC113+'ROC Da'!AC113+'SM Da'!AC113+'BN Da'!AC113+'BS Da'!AC113+'TDC Da'!AC113</f>
        <v>959</v>
      </c>
      <c r="AD113" s="81">
        <f>+'MIT Da'!AD113+'SAR Da'!AD113+'URQ Da'!AD113+'ROC Da'!AD113+'SM Da'!AD113+'BN Da'!AD113+'BS Da'!AD113+'TDC Da'!AD113</f>
        <v>54</v>
      </c>
      <c r="AE113" s="81">
        <f>+'MIT Da'!AE113+'SAR Da'!AE113+'URQ Da'!AE113+'ROC Da'!AE113+'SM Da'!AE113+'BN Da'!AE113+'BS Da'!AE113+'TDC Da'!AE113</f>
        <v>96</v>
      </c>
      <c r="AF113" s="81">
        <f>+'MIT Da'!AF113+'SAR Da'!AF113+'URQ Da'!AF113+'ROC Da'!AF113+'SM Da'!AF113+'BN Da'!AF113+'BS Da'!AF113+'TDC Da'!AF113</f>
        <v>446</v>
      </c>
      <c r="AG113" s="81">
        <f>+'MIT Da'!AG113+'SAR Da'!AG113+'URQ Da'!AG113+'ROC Da'!AG113+'SM Da'!AG113+'BN Da'!AG113+'BS Da'!AG113+'TDC Da'!AG113</f>
        <v>596</v>
      </c>
      <c r="AH113" s="12">
        <f>+'MIT Da'!AH113+'SAR Da'!AH113+'URQ Da'!AH113+'ROC Da'!AH113+'SM Da'!AH113+'BN Da'!AH113+'BS Da'!AH113+'TDC Da'!AH113</f>
        <v>274.60699999999997</v>
      </c>
      <c r="AI113" s="12">
        <f>+'MIT Da'!AI113+'SAR Da'!AI113+'URQ Da'!AI113+'ROC Da'!AI113+'SM Da'!AI113+'BN Da'!AI113+'BS Da'!AI113+'TDC Da'!AI113</f>
        <v>7.32</v>
      </c>
      <c r="AJ113" s="12">
        <f>+'MIT Da'!AJ113+'SAR Da'!AJ113+'URQ Da'!AJ113+'ROC Da'!AJ113+'SM Da'!AJ113+'BN Da'!AJ113+'BS Da'!AJ113+'TDC Da'!AJ113</f>
        <v>498.71500000000003</v>
      </c>
      <c r="AK113" s="12">
        <f>+'MIT Da'!AK113+'SAR Da'!AK113+'URQ Da'!AK113+'ROC Da'!AK113+'SM Da'!AK113+'BN Da'!AK113+'BS Da'!AK113+'TDC Da'!AK113</f>
        <v>780.64199999999994</v>
      </c>
      <c r="AL113" s="81">
        <f>+'MIT Da'!AL113+'SAR Da'!AL113+'URQ Da'!AL113+'ROC Da'!AL113+'SM Da'!AL113+'BN Da'!AL113+'BS Da'!AL113+'TDC Da'!AL113</f>
        <v>9</v>
      </c>
      <c r="AM113" s="81">
        <f>+'MIT Da'!AM113+'SAR Da'!AM113+'URQ Da'!AM113+'ROC Da'!AM113+'SM Da'!AM113+'BN Da'!AM113+'BS Da'!AM113+'TDC Da'!AM113</f>
        <v>57</v>
      </c>
      <c r="AN113" s="81">
        <f>+'MIT Da'!AN113+'SAR Da'!AN113+'URQ Da'!AN113+'ROC Da'!AN113+'SM Da'!AN113+'BN Da'!AN113+'BS Da'!AN113+'TDC Da'!AN113</f>
        <v>82</v>
      </c>
      <c r="AO113" s="81">
        <f>+'MIT Da'!AO113+'SAR Da'!AO113+'URQ Da'!AO113+'ROC Da'!AO113+'SM Da'!AO113+'BN Da'!AO113+'BS Da'!AO113+'TDC Da'!AO113</f>
        <v>148</v>
      </c>
      <c r="AP113" s="81">
        <f>+'MIT Da'!AP113+'SAR Da'!AP113+'URQ Da'!AP113+'ROC Da'!AP113+'SM Da'!AP113+'BN Da'!AP113+'BS Da'!AP113+'TDC Da'!AP113</f>
        <v>596</v>
      </c>
      <c r="AQ113" s="81">
        <f>+'MIT Da'!AQ113+'SAR Da'!AQ113+'URQ Da'!AQ113+'ROC Da'!AQ113+'SM Da'!AQ113+'BN Da'!AQ113+'BS Da'!AQ113+'TDC Da'!AQ113</f>
        <v>341</v>
      </c>
      <c r="AR113" s="81">
        <f>+'MIT Da'!AR113+'SAR Da'!AR113+'URQ Da'!AR113+'ROC Da'!AR113+'SM Da'!AR113+'BN Da'!AR113+'BS Da'!AR113+'TDC Da'!AR113</f>
        <v>39</v>
      </c>
      <c r="AS113" s="81">
        <f>+SUM(RED_InfraMR[[#This Row],[B.02.1 - Parque de Coches Eléctricos Motrices]:[B.02.3 - Parque de Coches Eléctricos Motrices Tipo R]])</f>
        <v>976</v>
      </c>
      <c r="AT113" s="81">
        <f>+'MIT Da'!AT113+'SAR Da'!AT113+'URQ Da'!AT113+'ROC Da'!AT113+'SM Da'!AT113+'BN Da'!AT113+'BS Da'!AT113+'TDC Da'!AT113</f>
        <v>0</v>
      </c>
      <c r="AU113" s="81">
        <f>+'MIT Da'!AU113+'SAR Da'!AU113+'URQ Da'!AU113+'ROC Da'!AU113+'SM Da'!AU113+'BN Da'!AU113+'BS Da'!AU113+'TDC Da'!AU113</f>
        <v>6</v>
      </c>
      <c r="AV113" s="81">
        <f>+'MIT Da'!AV113+'SAR Da'!AV113+'URQ Da'!AV113+'ROC Da'!AV113+'SM Da'!AV113+'BN Da'!AV113+'BS Da'!AV113+'TDC Da'!AV113</f>
        <v>10</v>
      </c>
      <c r="AW113" s="81">
        <f>+SUM(RED_InfraMR[[#This Row],[B.03.1 - Parque de Coches Motores Motrices Remolcados]:[B.03.3 - Parque de Coches Motores Motrices Cabina]])</f>
        <v>16</v>
      </c>
      <c r="AX113" s="81">
        <f>+'MIT Da'!AX113+'SAR Da'!AX113+'URQ Da'!AX113+'ROC Da'!AX113+'SM Da'!AX113+'BN Da'!AX113+'BS Da'!AX113+'TDC Da'!AX113</f>
        <v>427</v>
      </c>
      <c r="AY113" s="81">
        <f>+'MIT Da'!AY113+'SAR Da'!AY113+'URQ Da'!AY113+'ROC Da'!AY113+'SM Da'!AY113+'BN Da'!AY113+'BS Da'!AY113+'TDC Da'!AY113</f>
        <v>169</v>
      </c>
      <c r="AZ113" s="81">
        <f>+'MIT Da'!AZ113+'SAR Da'!AZ113+'URQ Da'!AZ113+'ROC Da'!AZ113+'SM Da'!AZ113+'BN Da'!AZ113+'BS Da'!AZ113+'TDC Da'!AZ113</f>
        <v>15</v>
      </c>
      <c r="BA113" s="81">
        <f>+'MIT Da'!BA113+'SAR Da'!BA113+'URQ Da'!BA113+'ROC Da'!BA113+'SM Da'!BA113+'BN Da'!BA113+'BS Da'!BA113+'TDC Da'!BA113</f>
        <v>150</v>
      </c>
      <c r="BB113" s="81">
        <f>+'MIT Da'!BB113+'SAR Da'!BB113+'URQ Da'!BB113+'ROC Da'!BB113+'SM Da'!BB113+'BN Da'!BB113+'BS Da'!BB113+'TDC Da'!BB113</f>
        <v>0</v>
      </c>
      <c r="BC113" s="81">
        <f>+SUM(RED_InfraMR[[#This Row],[B.04.1 - Parque de Coches Remolcados Clase Unica]:[B.04.5 - Parque de Coches Remolcados para Servicios Especiales (Cartoneros)]])</f>
        <v>761</v>
      </c>
      <c r="BD113" s="81">
        <f>+'MIT Da'!BD113+'SAR Da'!BD113+'URQ Da'!BD113+'ROC Da'!BD113+'SM Da'!BD113+'BN Da'!BD113+'BS Da'!BD113+'TDC Da'!BD113</f>
        <v>12</v>
      </c>
      <c r="BE113" s="81">
        <f>+'MIT Da'!BE113+'SAR Da'!BE113+'URQ Da'!BE113+'ROC Da'!BE113+'SM Da'!BE113+'BN Da'!BE113+'BS Da'!BE113+'TDC Da'!BE113</f>
        <v>92</v>
      </c>
      <c r="BF113" s="16"/>
    </row>
    <row r="114" spans="1:58">
      <c r="A114" s="1">
        <v>2002</v>
      </c>
      <c r="B114" s="1" t="s">
        <v>119</v>
      </c>
      <c r="C114" s="12">
        <f>+'MIT Da'!C114+'SAR Da'!C114+'URQ Da'!C114+'ROC Da'!C114+'SM Da'!C114+'BN Da'!C114+'BS Da'!C114+'TDC Da'!C114</f>
        <v>147.21299999999999</v>
      </c>
      <c r="D114" s="12">
        <f>+'MIT Da'!D114+'SAR Da'!D114+'URQ Da'!D114+'ROC Da'!D114+'SM Da'!D114+'BN Da'!D114+'BS Da'!D114+'TDC Da'!D114</f>
        <v>444.30600000000004</v>
      </c>
      <c r="E114" s="12">
        <f>+'MIT Da'!E114+'SAR Da'!E114+'URQ Da'!E114+'ROC Da'!E114+'SM Da'!E114+'BN Da'!E114+'BS Da'!E114+'TDC Da'!E114</f>
        <v>0</v>
      </c>
      <c r="F114" s="12">
        <f>+'MIT Da'!F114+'SAR Da'!F114+'URQ Da'!F114+'ROC Da'!F114+'SM Da'!F114+'BN Da'!F114+'BS Da'!F114+'TDC Da'!F114</f>
        <v>176.17364000000001</v>
      </c>
      <c r="G114" s="12">
        <f>+'MIT Da'!G114+'SAR Da'!G114+'URQ Da'!G114+'ROC Da'!G114+'SM Da'!G114+'BN Da'!G114+'BS Da'!G114+'TDC Da'!G114</f>
        <v>767.69263999999998</v>
      </c>
      <c r="H114" s="12">
        <f>+'MIT Da'!H114+'SAR Da'!H114+'URQ Da'!H114+'ROC Da'!H114+'SM Da'!H114+'BN Da'!H114+'BS Da'!H114+'TDC Da'!H114</f>
        <v>767.69263999999998</v>
      </c>
      <c r="I114" s="12">
        <f>+'MIT Da'!I114+'SAR Da'!I114+'URQ Da'!I114+'ROC Da'!I114+'SM Da'!I114+'BN Da'!I114+'BS Da'!I114+'TDC Da'!I114</f>
        <v>972.2581100000001</v>
      </c>
      <c r="J114" s="12">
        <f>+'MIT Da'!J114+'SAR Da'!J114+'URQ Da'!J114+'ROC Da'!J114+'SM Da'!J114+'BN Da'!J114+'BS Da'!J114+'TDC Da'!J114</f>
        <v>1060.415</v>
      </c>
      <c r="K114" s="12">
        <f>+'MIT Da'!K114+'SAR Da'!K114+'URQ Da'!K114+'ROC Da'!K114+'SM Da'!K114+'BN Da'!K114+'BS Da'!K114+'TDC Da'!K114</f>
        <v>54.516999999999996</v>
      </c>
      <c r="L114" s="12">
        <f>+'MIT Da'!L114+'SAR Da'!L114+'URQ Da'!L114+'ROC Da'!L114+'SM Da'!L114+'BN Da'!L114+'BS Da'!L114+'TDC Da'!L114</f>
        <v>379.49300000000005</v>
      </c>
      <c r="M114" s="12">
        <f>+'MIT Da'!M114+'SAR Da'!M114+'URQ Da'!M114+'ROC Da'!M114+'SM Da'!M114+'BN Da'!M114+'BS Da'!M114+'TDC Da'!M114</f>
        <v>21.314999999999998</v>
      </c>
      <c r="N114" s="12">
        <f>+'MIT Da'!N114+'SAR Da'!N114+'URQ Da'!N114+'ROC Da'!N114+'SM Da'!N114+'BN Da'!N114+'BS Da'!N114+'TDC Da'!N114</f>
        <v>1439.9079999999999</v>
      </c>
      <c r="O114" s="12">
        <f>+'MIT Da'!O114+'SAR Da'!O114+'URQ Da'!O114+'ROC Da'!O114+'SM Da'!O114+'BN Da'!O114+'BS Da'!O114+'TDC Da'!O114</f>
        <v>1439.9079999999999</v>
      </c>
      <c r="P114" s="81">
        <f>+'MIT Da'!P114+'SAR Da'!P114+'URQ Da'!P114+'ROC Da'!P114+'SM Da'!P114+'BN Da'!P114+'BS Da'!P114+'TDC Da'!P114</f>
        <v>203</v>
      </c>
      <c r="Q114" s="81">
        <f>+'MIT Da'!Q114+'SAR Da'!Q114+'URQ Da'!Q114+'ROC Da'!Q114+'SM Da'!Q114+'BN Da'!Q114+'BS Da'!Q114+'TDC Da'!Q114</f>
        <v>58</v>
      </c>
      <c r="R114" s="81">
        <f>+'MIT Da'!R114+'SAR Da'!R114+'URQ Da'!R114+'ROC Da'!R114+'SM Da'!R114+'BN Da'!R114+'BS Da'!R114+'TDC Da'!R114</f>
        <v>10</v>
      </c>
      <c r="S114" s="81">
        <f>+'MIT Da'!S114+'SAR Da'!S114+'URQ Da'!S114+'ROC Da'!S114+'SM Da'!S114+'BN Da'!S114+'BS Da'!S114+'TDC Da'!S114</f>
        <v>271</v>
      </c>
      <c r="T114" s="81">
        <f>+'MIT Da'!T114+'SAR Da'!T114+'URQ Da'!T114+'ROC Da'!T114+'SM Da'!T114+'BN Da'!T114+'BS Da'!T114+'TDC Da'!T114</f>
        <v>136</v>
      </c>
      <c r="U114" s="81">
        <f>+'MIT Da'!U114+'SAR Da'!U114+'URQ Da'!U114+'ROC Da'!U114+'SM Da'!U114+'BN Da'!U114+'BS Da'!U114+'TDC Da'!U114</f>
        <v>434</v>
      </c>
      <c r="V114" s="81">
        <f>+'MIT Da'!V114+'SAR Da'!V114+'URQ Da'!V114+'ROC Da'!V114+'SM Da'!V114+'BN Da'!V114+'BS Da'!V114+'TDC Da'!V114</f>
        <v>11</v>
      </c>
      <c r="W114" s="81">
        <f>+'MIT Da'!W114+'SAR Da'!W114+'URQ Da'!W114+'ROC Da'!W114+'SM Da'!W114+'BN Da'!W114+'BS Da'!W114+'TDC Da'!W114</f>
        <v>112</v>
      </c>
      <c r="X114" s="81">
        <f>+'MIT Da'!X114+'SAR Da'!X114+'URQ Da'!X114+'ROC Da'!X114+'SM Da'!X114+'BN Da'!X114+'BS Da'!X114+'TDC Da'!X114</f>
        <v>4</v>
      </c>
      <c r="Y114" s="81">
        <f>+'MIT Da'!Y114+'SAR Da'!Y114+'URQ Da'!Y114+'ROC Da'!Y114+'SM Da'!Y114+'BN Da'!Y114+'BS Da'!Y114+'TDC Da'!Y114</f>
        <v>697</v>
      </c>
      <c r="Z114" s="81">
        <f>+'MIT Da'!Z114+'SAR Da'!Z114+'URQ Da'!Z114+'ROC Da'!Z114+'SM Da'!Z114+'BN Da'!Z114+'BS Da'!Z114+'TDC Da'!Z114</f>
        <v>160</v>
      </c>
      <c r="AA114" s="81">
        <f>+'MIT Da'!AA114+'SAR Da'!AA114+'URQ Da'!AA114+'ROC Da'!AA114+'SM Da'!AA114+'BN Da'!AA114+'BS Da'!AA114+'TDC Da'!AA114</f>
        <v>102</v>
      </c>
      <c r="AB114" s="81">
        <f>+'MIT Da'!AB114+'SAR Da'!AB114+'URQ Da'!AB114+'ROC Da'!AB114+'SM Da'!AB114+'BN Da'!AB114+'BS Da'!AB114+'TDC Da'!AB114</f>
        <v>697</v>
      </c>
      <c r="AC114" s="81">
        <f>+'MIT Da'!AC114+'SAR Da'!AC114+'URQ Da'!AC114+'ROC Da'!AC114+'SM Da'!AC114+'BN Da'!AC114+'BS Da'!AC114+'TDC Da'!AC114</f>
        <v>959</v>
      </c>
      <c r="AD114" s="81">
        <f>+'MIT Da'!AD114+'SAR Da'!AD114+'URQ Da'!AD114+'ROC Da'!AD114+'SM Da'!AD114+'BN Da'!AD114+'BS Da'!AD114+'TDC Da'!AD114</f>
        <v>54</v>
      </c>
      <c r="AE114" s="81">
        <f>+'MIT Da'!AE114+'SAR Da'!AE114+'URQ Da'!AE114+'ROC Da'!AE114+'SM Da'!AE114+'BN Da'!AE114+'BS Da'!AE114+'TDC Da'!AE114</f>
        <v>96</v>
      </c>
      <c r="AF114" s="81">
        <f>+'MIT Da'!AF114+'SAR Da'!AF114+'URQ Da'!AF114+'ROC Da'!AF114+'SM Da'!AF114+'BN Da'!AF114+'BS Da'!AF114+'TDC Da'!AF114</f>
        <v>446</v>
      </c>
      <c r="AG114" s="81">
        <f>+'MIT Da'!AG114+'SAR Da'!AG114+'URQ Da'!AG114+'ROC Da'!AG114+'SM Da'!AG114+'BN Da'!AG114+'BS Da'!AG114+'TDC Da'!AG114</f>
        <v>596</v>
      </c>
      <c r="AH114" s="12">
        <f>+'MIT Da'!AH114+'SAR Da'!AH114+'URQ Da'!AH114+'ROC Da'!AH114+'SM Da'!AH114+'BN Da'!AH114+'BS Da'!AH114+'TDC Da'!AH114</f>
        <v>274.60699999999997</v>
      </c>
      <c r="AI114" s="12">
        <f>+'MIT Da'!AI114+'SAR Da'!AI114+'URQ Da'!AI114+'ROC Da'!AI114+'SM Da'!AI114+'BN Da'!AI114+'BS Da'!AI114+'TDC Da'!AI114</f>
        <v>7.32</v>
      </c>
      <c r="AJ114" s="12">
        <f>+'MIT Da'!AJ114+'SAR Da'!AJ114+'URQ Da'!AJ114+'ROC Da'!AJ114+'SM Da'!AJ114+'BN Da'!AJ114+'BS Da'!AJ114+'TDC Da'!AJ114</f>
        <v>498.71500000000003</v>
      </c>
      <c r="AK114" s="12">
        <f>+'MIT Da'!AK114+'SAR Da'!AK114+'URQ Da'!AK114+'ROC Da'!AK114+'SM Da'!AK114+'BN Da'!AK114+'BS Da'!AK114+'TDC Da'!AK114</f>
        <v>780.64199999999994</v>
      </c>
      <c r="AL114" s="81">
        <f>+'MIT Da'!AL114+'SAR Da'!AL114+'URQ Da'!AL114+'ROC Da'!AL114+'SM Da'!AL114+'BN Da'!AL114+'BS Da'!AL114+'TDC Da'!AL114</f>
        <v>9</v>
      </c>
      <c r="AM114" s="81">
        <f>+'MIT Da'!AM114+'SAR Da'!AM114+'URQ Da'!AM114+'ROC Da'!AM114+'SM Da'!AM114+'BN Da'!AM114+'BS Da'!AM114+'TDC Da'!AM114</f>
        <v>57</v>
      </c>
      <c r="AN114" s="81">
        <f>+'MIT Da'!AN114+'SAR Da'!AN114+'URQ Da'!AN114+'ROC Da'!AN114+'SM Da'!AN114+'BN Da'!AN114+'BS Da'!AN114+'TDC Da'!AN114</f>
        <v>82</v>
      </c>
      <c r="AO114" s="81">
        <f>+'MIT Da'!AO114+'SAR Da'!AO114+'URQ Da'!AO114+'ROC Da'!AO114+'SM Da'!AO114+'BN Da'!AO114+'BS Da'!AO114+'TDC Da'!AO114</f>
        <v>148</v>
      </c>
      <c r="AP114" s="81">
        <f>+'MIT Da'!AP114+'SAR Da'!AP114+'URQ Da'!AP114+'ROC Da'!AP114+'SM Da'!AP114+'BN Da'!AP114+'BS Da'!AP114+'TDC Da'!AP114</f>
        <v>596</v>
      </c>
      <c r="AQ114" s="81">
        <f>+'MIT Da'!AQ114+'SAR Da'!AQ114+'URQ Da'!AQ114+'ROC Da'!AQ114+'SM Da'!AQ114+'BN Da'!AQ114+'BS Da'!AQ114+'TDC Da'!AQ114</f>
        <v>341</v>
      </c>
      <c r="AR114" s="81">
        <f>+'MIT Da'!AR114+'SAR Da'!AR114+'URQ Da'!AR114+'ROC Da'!AR114+'SM Da'!AR114+'BN Da'!AR114+'BS Da'!AR114+'TDC Da'!AR114</f>
        <v>39</v>
      </c>
      <c r="AS114" s="81">
        <f>+SUM(RED_InfraMR[[#This Row],[B.02.1 - Parque de Coches Eléctricos Motrices]:[B.02.3 - Parque de Coches Eléctricos Motrices Tipo R]])</f>
        <v>976</v>
      </c>
      <c r="AT114" s="81">
        <f>+'MIT Da'!AT114+'SAR Da'!AT114+'URQ Da'!AT114+'ROC Da'!AT114+'SM Da'!AT114+'BN Da'!AT114+'BS Da'!AT114+'TDC Da'!AT114</f>
        <v>0</v>
      </c>
      <c r="AU114" s="81">
        <f>+'MIT Da'!AU114+'SAR Da'!AU114+'URQ Da'!AU114+'ROC Da'!AU114+'SM Da'!AU114+'BN Da'!AU114+'BS Da'!AU114+'TDC Da'!AU114</f>
        <v>6</v>
      </c>
      <c r="AV114" s="81">
        <f>+'MIT Da'!AV114+'SAR Da'!AV114+'URQ Da'!AV114+'ROC Da'!AV114+'SM Da'!AV114+'BN Da'!AV114+'BS Da'!AV114+'TDC Da'!AV114</f>
        <v>10</v>
      </c>
      <c r="AW114" s="81">
        <f>+SUM(RED_InfraMR[[#This Row],[B.03.1 - Parque de Coches Motores Motrices Remolcados]:[B.03.3 - Parque de Coches Motores Motrices Cabina]])</f>
        <v>16</v>
      </c>
      <c r="AX114" s="81">
        <f>+'MIT Da'!AX114+'SAR Da'!AX114+'URQ Da'!AX114+'ROC Da'!AX114+'SM Da'!AX114+'BN Da'!AX114+'BS Da'!AX114+'TDC Da'!AX114</f>
        <v>427</v>
      </c>
      <c r="AY114" s="81">
        <f>+'MIT Da'!AY114+'SAR Da'!AY114+'URQ Da'!AY114+'ROC Da'!AY114+'SM Da'!AY114+'BN Da'!AY114+'BS Da'!AY114+'TDC Da'!AY114</f>
        <v>169</v>
      </c>
      <c r="AZ114" s="81">
        <f>+'MIT Da'!AZ114+'SAR Da'!AZ114+'URQ Da'!AZ114+'ROC Da'!AZ114+'SM Da'!AZ114+'BN Da'!AZ114+'BS Da'!AZ114+'TDC Da'!AZ114</f>
        <v>15</v>
      </c>
      <c r="BA114" s="81">
        <f>+'MIT Da'!BA114+'SAR Da'!BA114+'URQ Da'!BA114+'ROC Da'!BA114+'SM Da'!BA114+'BN Da'!BA114+'BS Da'!BA114+'TDC Da'!BA114</f>
        <v>150</v>
      </c>
      <c r="BB114" s="81">
        <f>+'MIT Da'!BB114+'SAR Da'!BB114+'URQ Da'!BB114+'ROC Da'!BB114+'SM Da'!BB114+'BN Da'!BB114+'BS Da'!BB114+'TDC Da'!BB114</f>
        <v>0</v>
      </c>
      <c r="BC114" s="81">
        <f>+SUM(RED_InfraMR[[#This Row],[B.04.1 - Parque de Coches Remolcados Clase Unica]:[B.04.5 - Parque de Coches Remolcados para Servicios Especiales (Cartoneros)]])</f>
        <v>761</v>
      </c>
      <c r="BD114" s="81">
        <f>+'MIT Da'!BD114+'SAR Da'!BD114+'URQ Da'!BD114+'ROC Da'!BD114+'SM Da'!BD114+'BN Da'!BD114+'BS Da'!BD114+'TDC Da'!BD114</f>
        <v>12</v>
      </c>
      <c r="BE114" s="81">
        <f>+'MIT Da'!BE114+'SAR Da'!BE114+'URQ Da'!BE114+'ROC Da'!BE114+'SM Da'!BE114+'BN Da'!BE114+'BS Da'!BE114+'TDC Da'!BE114</f>
        <v>92</v>
      </c>
      <c r="BF114" s="16"/>
    </row>
    <row r="115" spans="1:58">
      <c r="A115" s="1">
        <v>2002</v>
      </c>
      <c r="B115" s="1" t="s">
        <v>120</v>
      </c>
      <c r="C115" s="12">
        <f>+'MIT Da'!C115+'SAR Da'!C115+'URQ Da'!C115+'ROC Da'!C115+'SM Da'!C115+'BN Da'!C115+'BS Da'!C115+'TDC Da'!C115</f>
        <v>147.21299999999999</v>
      </c>
      <c r="D115" s="12">
        <f>+'MIT Da'!D115+'SAR Da'!D115+'URQ Da'!D115+'ROC Da'!D115+'SM Da'!D115+'BN Da'!D115+'BS Da'!D115+'TDC Da'!D115</f>
        <v>444.30600000000004</v>
      </c>
      <c r="E115" s="12">
        <f>+'MIT Da'!E115+'SAR Da'!E115+'URQ Da'!E115+'ROC Da'!E115+'SM Da'!E115+'BN Da'!E115+'BS Da'!E115+'TDC Da'!E115</f>
        <v>0</v>
      </c>
      <c r="F115" s="12">
        <f>+'MIT Da'!F115+'SAR Da'!F115+'URQ Da'!F115+'ROC Da'!F115+'SM Da'!F115+'BN Da'!F115+'BS Da'!F115+'TDC Da'!F115</f>
        <v>176.17364000000001</v>
      </c>
      <c r="G115" s="12">
        <f>+'MIT Da'!G115+'SAR Da'!G115+'URQ Da'!G115+'ROC Da'!G115+'SM Da'!G115+'BN Da'!G115+'BS Da'!G115+'TDC Da'!G115</f>
        <v>767.69263999999998</v>
      </c>
      <c r="H115" s="12">
        <f>+'MIT Da'!H115+'SAR Da'!H115+'URQ Da'!H115+'ROC Da'!H115+'SM Da'!H115+'BN Da'!H115+'BS Da'!H115+'TDC Da'!H115</f>
        <v>767.69263999999998</v>
      </c>
      <c r="I115" s="12">
        <f>+'MIT Da'!I115+'SAR Da'!I115+'URQ Da'!I115+'ROC Da'!I115+'SM Da'!I115+'BN Da'!I115+'BS Da'!I115+'TDC Da'!I115</f>
        <v>972.2581100000001</v>
      </c>
      <c r="J115" s="12">
        <f>+'MIT Da'!J115+'SAR Da'!J115+'URQ Da'!J115+'ROC Da'!J115+'SM Da'!J115+'BN Da'!J115+'BS Da'!J115+'TDC Da'!J115</f>
        <v>1060.415</v>
      </c>
      <c r="K115" s="12">
        <f>+'MIT Da'!K115+'SAR Da'!K115+'URQ Da'!K115+'ROC Da'!K115+'SM Da'!K115+'BN Da'!K115+'BS Da'!K115+'TDC Da'!K115</f>
        <v>54.516999999999996</v>
      </c>
      <c r="L115" s="12">
        <f>+'MIT Da'!L115+'SAR Da'!L115+'URQ Da'!L115+'ROC Da'!L115+'SM Da'!L115+'BN Da'!L115+'BS Da'!L115+'TDC Da'!L115</f>
        <v>379.49300000000005</v>
      </c>
      <c r="M115" s="12">
        <f>+'MIT Da'!M115+'SAR Da'!M115+'URQ Da'!M115+'ROC Da'!M115+'SM Da'!M115+'BN Da'!M115+'BS Da'!M115+'TDC Da'!M115</f>
        <v>21.314999999999998</v>
      </c>
      <c r="N115" s="12">
        <f>+'MIT Da'!N115+'SAR Da'!N115+'URQ Da'!N115+'ROC Da'!N115+'SM Da'!N115+'BN Da'!N115+'BS Da'!N115+'TDC Da'!N115</f>
        <v>1439.9079999999999</v>
      </c>
      <c r="O115" s="12">
        <f>+'MIT Da'!O115+'SAR Da'!O115+'URQ Da'!O115+'ROC Da'!O115+'SM Da'!O115+'BN Da'!O115+'BS Da'!O115+'TDC Da'!O115</f>
        <v>1439.9079999999999</v>
      </c>
      <c r="P115" s="81">
        <f>+'MIT Da'!P115+'SAR Da'!P115+'URQ Da'!P115+'ROC Da'!P115+'SM Da'!P115+'BN Da'!P115+'BS Da'!P115+'TDC Da'!P115</f>
        <v>203</v>
      </c>
      <c r="Q115" s="81">
        <f>+'MIT Da'!Q115+'SAR Da'!Q115+'URQ Da'!Q115+'ROC Da'!Q115+'SM Da'!Q115+'BN Da'!Q115+'BS Da'!Q115+'TDC Da'!Q115</f>
        <v>58</v>
      </c>
      <c r="R115" s="81">
        <f>+'MIT Da'!R115+'SAR Da'!R115+'URQ Da'!R115+'ROC Da'!R115+'SM Da'!R115+'BN Da'!R115+'BS Da'!R115+'TDC Da'!R115</f>
        <v>10</v>
      </c>
      <c r="S115" s="81">
        <f>+'MIT Da'!S115+'SAR Da'!S115+'URQ Da'!S115+'ROC Da'!S115+'SM Da'!S115+'BN Da'!S115+'BS Da'!S115+'TDC Da'!S115</f>
        <v>271</v>
      </c>
      <c r="T115" s="81">
        <f>+'MIT Da'!T115+'SAR Da'!T115+'URQ Da'!T115+'ROC Da'!T115+'SM Da'!T115+'BN Da'!T115+'BS Da'!T115+'TDC Da'!T115</f>
        <v>136</v>
      </c>
      <c r="U115" s="81">
        <f>+'MIT Da'!U115+'SAR Da'!U115+'URQ Da'!U115+'ROC Da'!U115+'SM Da'!U115+'BN Da'!U115+'BS Da'!U115+'TDC Da'!U115</f>
        <v>434</v>
      </c>
      <c r="V115" s="81">
        <f>+'MIT Da'!V115+'SAR Da'!V115+'URQ Da'!V115+'ROC Da'!V115+'SM Da'!V115+'BN Da'!V115+'BS Da'!V115+'TDC Da'!V115</f>
        <v>11</v>
      </c>
      <c r="W115" s="81">
        <f>+'MIT Da'!W115+'SAR Da'!W115+'URQ Da'!W115+'ROC Da'!W115+'SM Da'!W115+'BN Da'!W115+'BS Da'!W115+'TDC Da'!W115</f>
        <v>112</v>
      </c>
      <c r="X115" s="81">
        <f>+'MIT Da'!X115+'SAR Da'!X115+'URQ Da'!X115+'ROC Da'!X115+'SM Da'!X115+'BN Da'!X115+'BS Da'!X115+'TDC Da'!X115</f>
        <v>4</v>
      </c>
      <c r="Y115" s="81">
        <f>+'MIT Da'!Y115+'SAR Da'!Y115+'URQ Da'!Y115+'ROC Da'!Y115+'SM Da'!Y115+'BN Da'!Y115+'BS Da'!Y115+'TDC Da'!Y115</f>
        <v>697</v>
      </c>
      <c r="Z115" s="81">
        <f>+'MIT Da'!Z115+'SAR Da'!Z115+'URQ Da'!Z115+'ROC Da'!Z115+'SM Da'!Z115+'BN Da'!Z115+'BS Da'!Z115+'TDC Da'!Z115</f>
        <v>160</v>
      </c>
      <c r="AA115" s="81">
        <f>+'MIT Da'!AA115+'SAR Da'!AA115+'URQ Da'!AA115+'ROC Da'!AA115+'SM Da'!AA115+'BN Da'!AA115+'BS Da'!AA115+'TDC Da'!AA115</f>
        <v>102</v>
      </c>
      <c r="AB115" s="81">
        <f>+'MIT Da'!AB115+'SAR Da'!AB115+'URQ Da'!AB115+'ROC Da'!AB115+'SM Da'!AB115+'BN Da'!AB115+'BS Da'!AB115+'TDC Da'!AB115</f>
        <v>697</v>
      </c>
      <c r="AC115" s="81">
        <f>+'MIT Da'!AC115+'SAR Da'!AC115+'URQ Da'!AC115+'ROC Da'!AC115+'SM Da'!AC115+'BN Da'!AC115+'BS Da'!AC115+'TDC Da'!AC115</f>
        <v>959</v>
      </c>
      <c r="AD115" s="81">
        <f>+'MIT Da'!AD115+'SAR Da'!AD115+'URQ Da'!AD115+'ROC Da'!AD115+'SM Da'!AD115+'BN Da'!AD115+'BS Da'!AD115+'TDC Da'!AD115</f>
        <v>54</v>
      </c>
      <c r="AE115" s="81">
        <f>+'MIT Da'!AE115+'SAR Da'!AE115+'URQ Da'!AE115+'ROC Da'!AE115+'SM Da'!AE115+'BN Da'!AE115+'BS Da'!AE115+'TDC Da'!AE115</f>
        <v>96</v>
      </c>
      <c r="AF115" s="81">
        <f>+'MIT Da'!AF115+'SAR Da'!AF115+'URQ Da'!AF115+'ROC Da'!AF115+'SM Da'!AF115+'BN Da'!AF115+'BS Da'!AF115+'TDC Da'!AF115</f>
        <v>446</v>
      </c>
      <c r="AG115" s="81">
        <f>+'MIT Da'!AG115+'SAR Da'!AG115+'URQ Da'!AG115+'ROC Da'!AG115+'SM Da'!AG115+'BN Da'!AG115+'BS Da'!AG115+'TDC Da'!AG115</f>
        <v>596</v>
      </c>
      <c r="AH115" s="12">
        <f>+'MIT Da'!AH115+'SAR Da'!AH115+'URQ Da'!AH115+'ROC Da'!AH115+'SM Da'!AH115+'BN Da'!AH115+'BS Da'!AH115+'TDC Da'!AH115</f>
        <v>274.60699999999997</v>
      </c>
      <c r="AI115" s="12">
        <f>+'MIT Da'!AI115+'SAR Da'!AI115+'URQ Da'!AI115+'ROC Da'!AI115+'SM Da'!AI115+'BN Da'!AI115+'BS Da'!AI115+'TDC Da'!AI115</f>
        <v>7.32</v>
      </c>
      <c r="AJ115" s="12">
        <f>+'MIT Da'!AJ115+'SAR Da'!AJ115+'URQ Da'!AJ115+'ROC Da'!AJ115+'SM Da'!AJ115+'BN Da'!AJ115+'BS Da'!AJ115+'TDC Da'!AJ115</f>
        <v>498.71500000000003</v>
      </c>
      <c r="AK115" s="12">
        <f>+'MIT Da'!AK115+'SAR Da'!AK115+'URQ Da'!AK115+'ROC Da'!AK115+'SM Da'!AK115+'BN Da'!AK115+'BS Da'!AK115+'TDC Da'!AK115</f>
        <v>780.64199999999994</v>
      </c>
      <c r="AL115" s="81">
        <f>+'MIT Da'!AL115+'SAR Da'!AL115+'URQ Da'!AL115+'ROC Da'!AL115+'SM Da'!AL115+'BN Da'!AL115+'BS Da'!AL115+'TDC Da'!AL115</f>
        <v>9</v>
      </c>
      <c r="AM115" s="81">
        <f>+'MIT Da'!AM115+'SAR Da'!AM115+'URQ Da'!AM115+'ROC Da'!AM115+'SM Da'!AM115+'BN Da'!AM115+'BS Da'!AM115+'TDC Da'!AM115</f>
        <v>57</v>
      </c>
      <c r="AN115" s="81">
        <f>+'MIT Da'!AN115+'SAR Da'!AN115+'URQ Da'!AN115+'ROC Da'!AN115+'SM Da'!AN115+'BN Da'!AN115+'BS Da'!AN115+'TDC Da'!AN115</f>
        <v>82</v>
      </c>
      <c r="AO115" s="81">
        <f>+'MIT Da'!AO115+'SAR Da'!AO115+'URQ Da'!AO115+'ROC Da'!AO115+'SM Da'!AO115+'BN Da'!AO115+'BS Da'!AO115+'TDC Da'!AO115</f>
        <v>148</v>
      </c>
      <c r="AP115" s="81">
        <f>+'MIT Da'!AP115+'SAR Da'!AP115+'URQ Da'!AP115+'ROC Da'!AP115+'SM Da'!AP115+'BN Da'!AP115+'BS Da'!AP115+'TDC Da'!AP115</f>
        <v>596</v>
      </c>
      <c r="AQ115" s="81">
        <f>+'MIT Da'!AQ115+'SAR Da'!AQ115+'URQ Da'!AQ115+'ROC Da'!AQ115+'SM Da'!AQ115+'BN Da'!AQ115+'BS Da'!AQ115+'TDC Da'!AQ115</f>
        <v>341</v>
      </c>
      <c r="AR115" s="81">
        <f>+'MIT Da'!AR115+'SAR Da'!AR115+'URQ Da'!AR115+'ROC Da'!AR115+'SM Da'!AR115+'BN Da'!AR115+'BS Da'!AR115+'TDC Da'!AR115</f>
        <v>39</v>
      </c>
      <c r="AS115" s="81">
        <f>+SUM(RED_InfraMR[[#This Row],[B.02.1 - Parque de Coches Eléctricos Motrices]:[B.02.3 - Parque de Coches Eléctricos Motrices Tipo R]])</f>
        <v>976</v>
      </c>
      <c r="AT115" s="81">
        <f>+'MIT Da'!AT115+'SAR Da'!AT115+'URQ Da'!AT115+'ROC Da'!AT115+'SM Da'!AT115+'BN Da'!AT115+'BS Da'!AT115+'TDC Da'!AT115</f>
        <v>0</v>
      </c>
      <c r="AU115" s="81">
        <f>+'MIT Da'!AU115+'SAR Da'!AU115+'URQ Da'!AU115+'ROC Da'!AU115+'SM Da'!AU115+'BN Da'!AU115+'BS Da'!AU115+'TDC Da'!AU115</f>
        <v>6</v>
      </c>
      <c r="AV115" s="81">
        <f>+'MIT Da'!AV115+'SAR Da'!AV115+'URQ Da'!AV115+'ROC Da'!AV115+'SM Da'!AV115+'BN Da'!AV115+'BS Da'!AV115+'TDC Da'!AV115</f>
        <v>10</v>
      </c>
      <c r="AW115" s="81">
        <f>+SUM(RED_InfraMR[[#This Row],[B.03.1 - Parque de Coches Motores Motrices Remolcados]:[B.03.3 - Parque de Coches Motores Motrices Cabina]])</f>
        <v>16</v>
      </c>
      <c r="AX115" s="81">
        <f>+'MIT Da'!AX115+'SAR Da'!AX115+'URQ Da'!AX115+'ROC Da'!AX115+'SM Da'!AX115+'BN Da'!AX115+'BS Da'!AX115+'TDC Da'!AX115</f>
        <v>427</v>
      </c>
      <c r="AY115" s="81">
        <f>+'MIT Da'!AY115+'SAR Da'!AY115+'URQ Da'!AY115+'ROC Da'!AY115+'SM Da'!AY115+'BN Da'!AY115+'BS Da'!AY115+'TDC Da'!AY115</f>
        <v>169</v>
      </c>
      <c r="AZ115" s="81">
        <f>+'MIT Da'!AZ115+'SAR Da'!AZ115+'URQ Da'!AZ115+'ROC Da'!AZ115+'SM Da'!AZ115+'BN Da'!AZ115+'BS Da'!AZ115+'TDC Da'!AZ115</f>
        <v>15</v>
      </c>
      <c r="BA115" s="81">
        <f>+'MIT Da'!BA115+'SAR Da'!BA115+'URQ Da'!BA115+'ROC Da'!BA115+'SM Da'!BA115+'BN Da'!BA115+'BS Da'!BA115+'TDC Da'!BA115</f>
        <v>150</v>
      </c>
      <c r="BB115" s="81">
        <f>+'MIT Da'!BB115+'SAR Da'!BB115+'URQ Da'!BB115+'ROC Da'!BB115+'SM Da'!BB115+'BN Da'!BB115+'BS Da'!BB115+'TDC Da'!BB115</f>
        <v>0</v>
      </c>
      <c r="BC115" s="81">
        <f>+SUM(RED_InfraMR[[#This Row],[B.04.1 - Parque de Coches Remolcados Clase Unica]:[B.04.5 - Parque de Coches Remolcados para Servicios Especiales (Cartoneros)]])</f>
        <v>761</v>
      </c>
      <c r="BD115" s="81">
        <f>+'MIT Da'!BD115+'SAR Da'!BD115+'URQ Da'!BD115+'ROC Da'!BD115+'SM Da'!BD115+'BN Da'!BD115+'BS Da'!BD115+'TDC Da'!BD115</f>
        <v>12</v>
      </c>
      <c r="BE115" s="81">
        <f>+'MIT Da'!BE115+'SAR Da'!BE115+'URQ Da'!BE115+'ROC Da'!BE115+'SM Da'!BE115+'BN Da'!BE115+'BS Da'!BE115+'TDC Da'!BE115</f>
        <v>92</v>
      </c>
      <c r="BF115" s="16"/>
    </row>
    <row r="116" spans="1:58">
      <c r="A116" s="1">
        <v>2002</v>
      </c>
      <c r="B116" s="1" t="s">
        <v>121</v>
      </c>
      <c r="C116" s="12">
        <f>+'MIT Da'!C116+'SAR Da'!C116+'URQ Da'!C116+'ROC Da'!C116+'SM Da'!C116+'BN Da'!C116+'BS Da'!C116+'TDC Da'!C116</f>
        <v>147.21299999999999</v>
      </c>
      <c r="D116" s="12">
        <f>+'MIT Da'!D116+'SAR Da'!D116+'URQ Da'!D116+'ROC Da'!D116+'SM Da'!D116+'BN Da'!D116+'BS Da'!D116+'TDC Da'!D116</f>
        <v>444.30600000000004</v>
      </c>
      <c r="E116" s="12">
        <f>+'MIT Da'!E116+'SAR Da'!E116+'URQ Da'!E116+'ROC Da'!E116+'SM Da'!E116+'BN Da'!E116+'BS Da'!E116+'TDC Da'!E116</f>
        <v>0</v>
      </c>
      <c r="F116" s="12">
        <f>+'MIT Da'!F116+'SAR Da'!F116+'URQ Da'!F116+'ROC Da'!F116+'SM Da'!F116+'BN Da'!F116+'BS Da'!F116+'TDC Da'!F116</f>
        <v>176.17364000000001</v>
      </c>
      <c r="G116" s="12">
        <f>+'MIT Da'!G116+'SAR Da'!G116+'URQ Da'!G116+'ROC Da'!G116+'SM Da'!G116+'BN Da'!G116+'BS Da'!G116+'TDC Da'!G116</f>
        <v>767.69263999999998</v>
      </c>
      <c r="H116" s="12">
        <f>+'MIT Da'!H116+'SAR Da'!H116+'URQ Da'!H116+'ROC Da'!H116+'SM Da'!H116+'BN Da'!H116+'BS Da'!H116+'TDC Da'!H116</f>
        <v>767.69263999999998</v>
      </c>
      <c r="I116" s="12">
        <f>+'MIT Da'!I116+'SAR Da'!I116+'URQ Da'!I116+'ROC Da'!I116+'SM Da'!I116+'BN Da'!I116+'BS Da'!I116+'TDC Da'!I116</f>
        <v>972.2581100000001</v>
      </c>
      <c r="J116" s="12">
        <f>+'MIT Da'!J116+'SAR Da'!J116+'URQ Da'!J116+'ROC Da'!J116+'SM Da'!J116+'BN Da'!J116+'BS Da'!J116+'TDC Da'!J116</f>
        <v>1060.415</v>
      </c>
      <c r="K116" s="12">
        <f>+'MIT Da'!K116+'SAR Da'!K116+'URQ Da'!K116+'ROC Da'!K116+'SM Da'!K116+'BN Da'!K116+'BS Da'!K116+'TDC Da'!K116</f>
        <v>54.516999999999996</v>
      </c>
      <c r="L116" s="12">
        <f>+'MIT Da'!L116+'SAR Da'!L116+'URQ Da'!L116+'ROC Da'!L116+'SM Da'!L116+'BN Da'!L116+'BS Da'!L116+'TDC Da'!L116</f>
        <v>379.49300000000005</v>
      </c>
      <c r="M116" s="12">
        <f>+'MIT Da'!M116+'SAR Da'!M116+'URQ Da'!M116+'ROC Da'!M116+'SM Da'!M116+'BN Da'!M116+'BS Da'!M116+'TDC Da'!M116</f>
        <v>21.314999999999998</v>
      </c>
      <c r="N116" s="12">
        <f>+'MIT Da'!N116+'SAR Da'!N116+'URQ Da'!N116+'ROC Da'!N116+'SM Da'!N116+'BN Da'!N116+'BS Da'!N116+'TDC Da'!N116</f>
        <v>1439.9079999999999</v>
      </c>
      <c r="O116" s="12">
        <f>+'MIT Da'!O116+'SAR Da'!O116+'URQ Da'!O116+'ROC Da'!O116+'SM Da'!O116+'BN Da'!O116+'BS Da'!O116+'TDC Da'!O116</f>
        <v>1439.9079999999999</v>
      </c>
      <c r="P116" s="81">
        <f>+'MIT Da'!P116+'SAR Da'!P116+'URQ Da'!P116+'ROC Da'!P116+'SM Da'!P116+'BN Da'!P116+'BS Da'!P116+'TDC Da'!P116</f>
        <v>203</v>
      </c>
      <c r="Q116" s="81">
        <f>+'MIT Da'!Q116+'SAR Da'!Q116+'URQ Da'!Q116+'ROC Da'!Q116+'SM Da'!Q116+'BN Da'!Q116+'BS Da'!Q116+'TDC Da'!Q116</f>
        <v>58</v>
      </c>
      <c r="R116" s="81">
        <f>+'MIT Da'!R116+'SAR Da'!R116+'URQ Da'!R116+'ROC Da'!R116+'SM Da'!R116+'BN Da'!R116+'BS Da'!R116+'TDC Da'!R116</f>
        <v>10</v>
      </c>
      <c r="S116" s="81">
        <f>+'MIT Da'!S116+'SAR Da'!S116+'URQ Da'!S116+'ROC Da'!S116+'SM Da'!S116+'BN Da'!S116+'BS Da'!S116+'TDC Da'!S116</f>
        <v>271</v>
      </c>
      <c r="T116" s="81">
        <f>+'MIT Da'!T116+'SAR Da'!T116+'URQ Da'!T116+'ROC Da'!T116+'SM Da'!T116+'BN Da'!T116+'BS Da'!T116+'TDC Da'!T116</f>
        <v>136</v>
      </c>
      <c r="U116" s="81">
        <f>+'MIT Da'!U116+'SAR Da'!U116+'URQ Da'!U116+'ROC Da'!U116+'SM Da'!U116+'BN Da'!U116+'BS Da'!U116+'TDC Da'!U116</f>
        <v>434</v>
      </c>
      <c r="V116" s="81">
        <f>+'MIT Da'!V116+'SAR Da'!V116+'URQ Da'!V116+'ROC Da'!V116+'SM Da'!V116+'BN Da'!V116+'BS Da'!V116+'TDC Da'!V116</f>
        <v>11</v>
      </c>
      <c r="W116" s="81">
        <f>+'MIT Da'!W116+'SAR Da'!W116+'URQ Da'!W116+'ROC Da'!W116+'SM Da'!W116+'BN Da'!W116+'BS Da'!W116+'TDC Da'!W116</f>
        <v>112</v>
      </c>
      <c r="X116" s="81">
        <f>+'MIT Da'!X116+'SAR Da'!X116+'URQ Da'!X116+'ROC Da'!X116+'SM Da'!X116+'BN Da'!X116+'BS Da'!X116+'TDC Da'!X116</f>
        <v>4</v>
      </c>
      <c r="Y116" s="81">
        <f>+'MIT Da'!Y116+'SAR Da'!Y116+'URQ Da'!Y116+'ROC Da'!Y116+'SM Da'!Y116+'BN Da'!Y116+'BS Da'!Y116+'TDC Da'!Y116</f>
        <v>697</v>
      </c>
      <c r="Z116" s="81">
        <f>+'MIT Da'!Z116+'SAR Da'!Z116+'URQ Da'!Z116+'ROC Da'!Z116+'SM Da'!Z116+'BN Da'!Z116+'BS Da'!Z116+'TDC Da'!Z116</f>
        <v>160</v>
      </c>
      <c r="AA116" s="81">
        <f>+'MIT Da'!AA116+'SAR Da'!AA116+'URQ Da'!AA116+'ROC Da'!AA116+'SM Da'!AA116+'BN Da'!AA116+'BS Da'!AA116+'TDC Da'!AA116</f>
        <v>102</v>
      </c>
      <c r="AB116" s="81">
        <f>+'MIT Da'!AB116+'SAR Da'!AB116+'URQ Da'!AB116+'ROC Da'!AB116+'SM Da'!AB116+'BN Da'!AB116+'BS Da'!AB116+'TDC Da'!AB116</f>
        <v>697</v>
      </c>
      <c r="AC116" s="81">
        <f>+'MIT Da'!AC116+'SAR Da'!AC116+'URQ Da'!AC116+'ROC Da'!AC116+'SM Da'!AC116+'BN Da'!AC116+'BS Da'!AC116+'TDC Da'!AC116</f>
        <v>959</v>
      </c>
      <c r="AD116" s="81">
        <f>+'MIT Da'!AD116+'SAR Da'!AD116+'URQ Da'!AD116+'ROC Da'!AD116+'SM Da'!AD116+'BN Da'!AD116+'BS Da'!AD116+'TDC Da'!AD116</f>
        <v>54</v>
      </c>
      <c r="AE116" s="81">
        <f>+'MIT Da'!AE116+'SAR Da'!AE116+'URQ Da'!AE116+'ROC Da'!AE116+'SM Da'!AE116+'BN Da'!AE116+'BS Da'!AE116+'TDC Da'!AE116</f>
        <v>96</v>
      </c>
      <c r="AF116" s="81">
        <f>+'MIT Da'!AF116+'SAR Da'!AF116+'URQ Da'!AF116+'ROC Da'!AF116+'SM Da'!AF116+'BN Da'!AF116+'BS Da'!AF116+'TDC Da'!AF116</f>
        <v>446</v>
      </c>
      <c r="AG116" s="81">
        <f>+'MIT Da'!AG116+'SAR Da'!AG116+'URQ Da'!AG116+'ROC Da'!AG116+'SM Da'!AG116+'BN Da'!AG116+'BS Da'!AG116+'TDC Da'!AG116</f>
        <v>596</v>
      </c>
      <c r="AH116" s="12">
        <f>+'MIT Da'!AH116+'SAR Da'!AH116+'URQ Da'!AH116+'ROC Da'!AH116+'SM Da'!AH116+'BN Da'!AH116+'BS Da'!AH116+'TDC Da'!AH116</f>
        <v>274.60699999999997</v>
      </c>
      <c r="AI116" s="12">
        <f>+'MIT Da'!AI116+'SAR Da'!AI116+'URQ Da'!AI116+'ROC Da'!AI116+'SM Da'!AI116+'BN Da'!AI116+'BS Da'!AI116+'TDC Da'!AI116</f>
        <v>7.32</v>
      </c>
      <c r="AJ116" s="12">
        <f>+'MIT Da'!AJ116+'SAR Da'!AJ116+'URQ Da'!AJ116+'ROC Da'!AJ116+'SM Da'!AJ116+'BN Da'!AJ116+'BS Da'!AJ116+'TDC Da'!AJ116</f>
        <v>498.71500000000003</v>
      </c>
      <c r="AK116" s="12">
        <f>+'MIT Da'!AK116+'SAR Da'!AK116+'URQ Da'!AK116+'ROC Da'!AK116+'SM Da'!AK116+'BN Da'!AK116+'BS Da'!AK116+'TDC Da'!AK116</f>
        <v>780.64199999999994</v>
      </c>
      <c r="AL116" s="81">
        <f>+'MIT Da'!AL116+'SAR Da'!AL116+'URQ Da'!AL116+'ROC Da'!AL116+'SM Da'!AL116+'BN Da'!AL116+'BS Da'!AL116+'TDC Da'!AL116</f>
        <v>9</v>
      </c>
      <c r="AM116" s="81">
        <f>+'MIT Da'!AM116+'SAR Da'!AM116+'URQ Da'!AM116+'ROC Da'!AM116+'SM Da'!AM116+'BN Da'!AM116+'BS Da'!AM116+'TDC Da'!AM116</f>
        <v>57</v>
      </c>
      <c r="AN116" s="81">
        <f>+'MIT Da'!AN116+'SAR Da'!AN116+'URQ Da'!AN116+'ROC Da'!AN116+'SM Da'!AN116+'BN Da'!AN116+'BS Da'!AN116+'TDC Da'!AN116</f>
        <v>82</v>
      </c>
      <c r="AO116" s="81">
        <f>+'MIT Da'!AO116+'SAR Da'!AO116+'URQ Da'!AO116+'ROC Da'!AO116+'SM Da'!AO116+'BN Da'!AO116+'BS Da'!AO116+'TDC Da'!AO116</f>
        <v>148</v>
      </c>
      <c r="AP116" s="81">
        <f>+'MIT Da'!AP116+'SAR Da'!AP116+'URQ Da'!AP116+'ROC Da'!AP116+'SM Da'!AP116+'BN Da'!AP116+'BS Da'!AP116+'TDC Da'!AP116</f>
        <v>596</v>
      </c>
      <c r="AQ116" s="81">
        <f>+'MIT Da'!AQ116+'SAR Da'!AQ116+'URQ Da'!AQ116+'ROC Da'!AQ116+'SM Da'!AQ116+'BN Da'!AQ116+'BS Da'!AQ116+'TDC Da'!AQ116</f>
        <v>341</v>
      </c>
      <c r="AR116" s="81">
        <f>+'MIT Da'!AR116+'SAR Da'!AR116+'URQ Da'!AR116+'ROC Da'!AR116+'SM Da'!AR116+'BN Da'!AR116+'BS Da'!AR116+'TDC Da'!AR116</f>
        <v>39</v>
      </c>
      <c r="AS116" s="81">
        <f>+SUM(RED_InfraMR[[#This Row],[B.02.1 - Parque de Coches Eléctricos Motrices]:[B.02.3 - Parque de Coches Eléctricos Motrices Tipo R]])</f>
        <v>976</v>
      </c>
      <c r="AT116" s="81">
        <f>+'MIT Da'!AT116+'SAR Da'!AT116+'URQ Da'!AT116+'ROC Da'!AT116+'SM Da'!AT116+'BN Da'!AT116+'BS Da'!AT116+'TDC Da'!AT116</f>
        <v>0</v>
      </c>
      <c r="AU116" s="81">
        <f>+'MIT Da'!AU116+'SAR Da'!AU116+'URQ Da'!AU116+'ROC Da'!AU116+'SM Da'!AU116+'BN Da'!AU116+'BS Da'!AU116+'TDC Da'!AU116</f>
        <v>6</v>
      </c>
      <c r="AV116" s="81">
        <f>+'MIT Da'!AV116+'SAR Da'!AV116+'URQ Da'!AV116+'ROC Da'!AV116+'SM Da'!AV116+'BN Da'!AV116+'BS Da'!AV116+'TDC Da'!AV116</f>
        <v>10</v>
      </c>
      <c r="AW116" s="81">
        <f>+SUM(RED_InfraMR[[#This Row],[B.03.1 - Parque de Coches Motores Motrices Remolcados]:[B.03.3 - Parque de Coches Motores Motrices Cabina]])</f>
        <v>16</v>
      </c>
      <c r="AX116" s="81">
        <f>+'MIT Da'!AX116+'SAR Da'!AX116+'URQ Da'!AX116+'ROC Da'!AX116+'SM Da'!AX116+'BN Da'!AX116+'BS Da'!AX116+'TDC Da'!AX116</f>
        <v>427</v>
      </c>
      <c r="AY116" s="81">
        <f>+'MIT Da'!AY116+'SAR Da'!AY116+'URQ Da'!AY116+'ROC Da'!AY116+'SM Da'!AY116+'BN Da'!AY116+'BS Da'!AY116+'TDC Da'!AY116</f>
        <v>169</v>
      </c>
      <c r="AZ116" s="81">
        <f>+'MIT Da'!AZ116+'SAR Da'!AZ116+'URQ Da'!AZ116+'ROC Da'!AZ116+'SM Da'!AZ116+'BN Da'!AZ116+'BS Da'!AZ116+'TDC Da'!AZ116</f>
        <v>15</v>
      </c>
      <c r="BA116" s="81">
        <f>+'MIT Da'!BA116+'SAR Da'!BA116+'URQ Da'!BA116+'ROC Da'!BA116+'SM Da'!BA116+'BN Da'!BA116+'BS Da'!BA116+'TDC Da'!BA116</f>
        <v>150</v>
      </c>
      <c r="BB116" s="81">
        <f>+'MIT Da'!BB116+'SAR Da'!BB116+'URQ Da'!BB116+'ROC Da'!BB116+'SM Da'!BB116+'BN Da'!BB116+'BS Da'!BB116+'TDC Da'!BB116</f>
        <v>0</v>
      </c>
      <c r="BC116" s="81">
        <f>+SUM(RED_InfraMR[[#This Row],[B.04.1 - Parque de Coches Remolcados Clase Unica]:[B.04.5 - Parque de Coches Remolcados para Servicios Especiales (Cartoneros)]])</f>
        <v>761</v>
      </c>
      <c r="BD116" s="81">
        <f>+'MIT Da'!BD116+'SAR Da'!BD116+'URQ Da'!BD116+'ROC Da'!BD116+'SM Da'!BD116+'BN Da'!BD116+'BS Da'!BD116+'TDC Da'!BD116</f>
        <v>12</v>
      </c>
      <c r="BE116" s="81">
        <f>+'MIT Da'!BE116+'SAR Da'!BE116+'URQ Da'!BE116+'ROC Da'!BE116+'SM Da'!BE116+'BN Da'!BE116+'BS Da'!BE116+'TDC Da'!BE116</f>
        <v>92</v>
      </c>
      <c r="BF116" s="16"/>
    </row>
    <row r="117" spans="1:58">
      <c r="A117" s="1">
        <v>2002</v>
      </c>
      <c r="B117" s="1" t="s">
        <v>122</v>
      </c>
      <c r="C117" s="12">
        <f>+'MIT Da'!C117+'SAR Da'!C117+'URQ Da'!C117+'ROC Da'!C117+'SM Da'!C117+'BN Da'!C117+'BS Da'!C117+'TDC Da'!C117</f>
        <v>147.21299999999999</v>
      </c>
      <c r="D117" s="12">
        <f>+'MIT Da'!D117+'SAR Da'!D117+'URQ Da'!D117+'ROC Da'!D117+'SM Da'!D117+'BN Da'!D117+'BS Da'!D117+'TDC Da'!D117</f>
        <v>444.30600000000004</v>
      </c>
      <c r="E117" s="12">
        <f>+'MIT Da'!E117+'SAR Da'!E117+'URQ Da'!E117+'ROC Da'!E117+'SM Da'!E117+'BN Da'!E117+'BS Da'!E117+'TDC Da'!E117</f>
        <v>0</v>
      </c>
      <c r="F117" s="12">
        <f>+'MIT Da'!F117+'SAR Da'!F117+'URQ Da'!F117+'ROC Da'!F117+'SM Da'!F117+'BN Da'!F117+'BS Da'!F117+'TDC Da'!F117</f>
        <v>176.17364000000001</v>
      </c>
      <c r="G117" s="12">
        <f>+'MIT Da'!G117+'SAR Da'!G117+'URQ Da'!G117+'ROC Da'!G117+'SM Da'!G117+'BN Da'!G117+'BS Da'!G117+'TDC Da'!G117</f>
        <v>767.69263999999998</v>
      </c>
      <c r="H117" s="12">
        <f>+'MIT Da'!H117+'SAR Da'!H117+'URQ Da'!H117+'ROC Da'!H117+'SM Da'!H117+'BN Da'!H117+'BS Da'!H117+'TDC Da'!H117</f>
        <v>767.69263999999998</v>
      </c>
      <c r="I117" s="12">
        <f>+'MIT Da'!I117+'SAR Da'!I117+'URQ Da'!I117+'ROC Da'!I117+'SM Da'!I117+'BN Da'!I117+'BS Da'!I117+'TDC Da'!I117</f>
        <v>972.2581100000001</v>
      </c>
      <c r="J117" s="12">
        <f>+'MIT Da'!J117+'SAR Da'!J117+'URQ Da'!J117+'ROC Da'!J117+'SM Da'!J117+'BN Da'!J117+'BS Da'!J117+'TDC Da'!J117</f>
        <v>1060.415</v>
      </c>
      <c r="K117" s="12">
        <f>+'MIT Da'!K117+'SAR Da'!K117+'URQ Da'!K117+'ROC Da'!K117+'SM Da'!K117+'BN Da'!K117+'BS Da'!K117+'TDC Da'!K117</f>
        <v>54.516999999999996</v>
      </c>
      <c r="L117" s="12">
        <f>+'MIT Da'!L117+'SAR Da'!L117+'URQ Da'!L117+'ROC Da'!L117+'SM Da'!L117+'BN Da'!L117+'BS Da'!L117+'TDC Da'!L117</f>
        <v>379.49300000000005</v>
      </c>
      <c r="M117" s="12">
        <f>+'MIT Da'!M117+'SAR Da'!M117+'URQ Da'!M117+'ROC Da'!M117+'SM Da'!M117+'BN Da'!M117+'BS Da'!M117+'TDC Da'!M117</f>
        <v>21.314999999999998</v>
      </c>
      <c r="N117" s="12">
        <f>+'MIT Da'!N117+'SAR Da'!N117+'URQ Da'!N117+'ROC Da'!N117+'SM Da'!N117+'BN Da'!N117+'BS Da'!N117+'TDC Da'!N117</f>
        <v>1439.9079999999999</v>
      </c>
      <c r="O117" s="12">
        <f>+'MIT Da'!O117+'SAR Da'!O117+'URQ Da'!O117+'ROC Da'!O117+'SM Da'!O117+'BN Da'!O117+'BS Da'!O117+'TDC Da'!O117</f>
        <v>1439.9079999999999</v>
      </c>
      <c r="P117" s="81">
        <f>+'MIT Da'!P117+'SAR Da'!P117+'URQ Da'!P117+'ROC Da'!P117+'SM Da'!P117+'BN Da'!P117+'BS Da'!P117+'TDC Da'!P117</f>
        <v>203</v>
      </c>
      <c r="Q117" s="81">
        <f>+'MIT Da'!Q117+'SAR Da'!Q117+'URQ Da'!Q117+'ROC Da'!Q117+'SM Da'!Q117+'BN Da'!Q117+'BS Da'!Q117+'TDC Da'!Q117</f>
        <v>58</v>
      </c>
      <c r="R117" s="81">
        <f>+'MIT Da'!R117+'SAR Da'!R117+'URQ Da'!R117+'ROC Da'!R117+'SM Da'!R117+'BN Da'!R117+'BS Da'!R117+'TDC Da'!R117</f>
        <v>10</v>
      </c>
      <c r="S117" s="81">
        <f>+'MIT Da'!S117+'SAR Da'!S117+'URQ Da'!S117+'ROC Da'!S117+'SM Da'!S117+'BN Da'!S117+'BS Da'!S117+'TDC Da'!S117</f>
        <v>271</v>
      </c>
      <c r="T117" s="81">
        <f>+'MIT Da'!T117+'SAR Da'!T117+'URQ Da'!T117+'ROC Da'!T117+'SM Da'!T117+'BN Da'!T117+'BS Da'!T117+'TDC Da'!T117</f>
        <v>136</v>
      </c>
      <c r="U117" s="81">
        <f>+'MIT Da'!U117+'SAR Da'!U117+'URQ Da'!U117+'ROC Da'!U117+'SM Da'!U117+'BN Da'!U117+'BS Da'!U117+'TDC Da'!U117</f>
        <v>434</v>
      </c>
      <c r="V117" s="81">
        <f>+'MIT Da'!V117+'SAR Da'!V117+'URQ Da'!V117+'ROC Da'!V117+'SM Da'!V117+'BN Da'!V117+'BS Da'!V117+'TDC Da'!V117</f>
        <v>11</v>
      </c>
      <c r="W117" s="81">
        <f>+'MIT Da'!W117+'SAR Da'!W117+'URQ Da'!W117+'ROC Da'!W117+'SM Da'!W117+'BN Da'!W117+'BS Da'!W117+'TDC Da'!W117</f>
        <v>112</v>
      </c>
      <c r="X117" s="81">
        <f>+'MIT Da'!X117+'SAR Da'!X117+'URQ Da'!X117+'ROC Da'!X117+'SM Da'!X117+'BN Da'!X117+'BS Da'!X117+'TDC Da'!X117</f>
        <v>4</v>
      </c>
      <c r="Y117" s="81">
        <f>+'MIT Da'!Y117+'SAR Da'!Y117+'URQ Da'!Y117+'ROC Da'!Y117+'SM Da'!Y117+'BN Da'!Y117+'BS Da'!Y117+'TDC Da'!Y117</f>
        <v>697</v>
      </c>
      <c r="Z117" s="81">
        <f>+'MIT Da'!Z117+'SAR Da'!Z117+'URQ Da'!Z117+'ROC Da'!Z117+'SM Da'!Z117+'BN Da'!Z117+'BS Da'!Z117+'TDC Da'!Z117</f>
        <v>160</v>
      </c>
      <c r="AA117" s="81">
        <f>+'MIT Da'!AA117+'SAR Da'!AA117+'URQ Da'!AA117+'ROC Da'!AA117+'SM Da'!AA117+'BN Da'!AA117+'BS Da'!AA117+'TDC Da'!AA117</f>
        <v>102</v>
      </c>
      <c r="AB117" s="81">
        <f>+'MIT Da'!AB117+'SAR Da'!AB117+'URQ Da'!AB117+'ROC Da'!AB117+'SM Da'!AB117+'BN Da'!AB117+'BS Da'!AB117+'TDC Da'!AB117</f>
        <v>697</v>
      </c>
      <c r="AC117" s="81">
        <f>+'MIT Da'!AC117+'SAR Da'!AC117+'URQ Da'!AC117+'ROC Da'!AC117+'SM Da'!AC117+'BN Da'!AC117+'BS Da'!AC117+'TDC Da'!AC117</f>
        <v>959</v>
      </c>
      <c r="AD117" s="81">
        <f>+'MIT Da'!AD117+'SAR Da'!AD117+'URQ Da'!AD117+'ROC Da'!AD117+'SM Da'!AD117+'BN Da'!AD117+'BS Da'!AD117+'TDC Da'!AD117</f>
        <v>54</v>
      </c>
      <c r="AE117" s="81">
        <f>+'MIT Da'!AE117+'SAR Da'!AE117+'URQ Da'!AE117+'ROC Da'!AE117+'SM Da'!AE117+'BN Da'!AE117+'BS Da'!AE117+'TDC Da'!AE117</f>
        <v>96</v>
      </c>
      <c r="AF117" s="81">
        <f>+'MIT Da'!AF117+'SAR Da'!AF117+'URQ Da'!AF117+'ROC Da'!AF117+'SM Da'!AF117+'BN Da'!AF117+'BS Da'!AF117+'TDC Da'!AF117</f>
        <v>446</v>
      </c>
      <c r="AG117" s="81">
        <f>+'MIT Da'!AG117+'SAR Da'!AG117+'URQ Da'!AG117+'ROC Da'!AG117+'SM Da'!AG117+'BN Da'!AG117+'BS Da'!AG117+'TDC Da'!AG117</f>
        <v>596</v>
      </c>
      <c r="AH117" s="12">
        <f>+'MIT Da'!AH117+'SAR Da'!AH117+'URQ Da'!AH117+'ROC Da'!AH117+'SM Da'!AH117+'BN Da'!AH117+'BS Da'!AH117+'TDC Da'!AH117</f>
        <v>274.60699999999997</v>
      </c>
      <c r="AI117" s="12">
        <f>+'MIT Da'!AI117+'SAR Da'!AI117+'URQ Da'!AI117+'ROC Da'!AI117+'SM Da'!AI117+'BN Da'!AI117+'BS Da'!AI117+'TDC Da'!AI117</f>
        <v>7.32</v>
      </c>
      <c r="AJ117" s="12">
        <f>+'MIT Da'!AJ117+'SAR Da'!AJ117+'URQ Da'!AJ117+'ROC Da'!AJ117+'SM Da'!AJ117+'BN Da'!AJ117+'BS Da'!AJ117+'TDC Da'!AJ117</f>
        <v>498.71500000000003</v>
      </c>
      <c r="AK117" s="12">
        <f>+'MIT Da'!AK117+'SAR Da'!AK117+'URQ Da'!AK117+'ROC Da'!AK117+'SM Da'!AK117+'BN Da'!AK117+'BS Da'!AK117+'TDC Da'!AK117</f>
        <v>780.64199999999994</v>
      </c>
      <c r="AL117" s="81">
        <f>+'MIT Da'!AL117+'SAR Da'!AL117+'URQ Da'!AL117+'ROC Da'!AL117+'SM Da'!AL117+'BN Da'!AL117+'BS Da'!AL117+'TDC Da'!AL117</f>
        <v>9</v>
      </c>
      <c r="AM117" s="81">
        <f>+'MIT Da'!AM117+'SAR Da'!AM117+'URQ Da'!AM117+'ROC Da'!AM117+'SM Da'!AM117+'BN Da'!AM117+'BS Da'!AM117+'TDC Da'!AM117</f>
        <v>57</v>
      </c>
      <c r="AN117" s="81">
        <f>+'MIT Da'!AN117+'SAR Da'!AN117+'URQ Da'!AN117+'ROC Da'!AN117+'SM Da'!AN117+'BN Da'!AN117+'BS Da'!AN117+'TDC Da'!AN117</f>
        <v>82</v>
      </c>
      <c r="AO117" s="81">
        <f>+'MIT Da'!AO117+'SAR Da'!AO117+'URQ Da'!AO117+'ROC Da'!AO117+'SM Da'!AO117+'BN Da'!AO117+'BS Da'!AO117+'TDC Da'!AO117</f>
        <v>148</v>
      </c>
      <c r="AP117" s="81">
        <f>+'MIT Da'!AP117+'SAR Da'!AP117+'URQ Da'!AP117+'ROC Da'!AP117+'SM Da'!AP117+'BN Da'!AP117+'BS Da'!AP117+'TDC Da'!AP117</f>
        <v>596</v>
      </c>
      <c r="AQ117" s="81">
        <f>+'MIT Da'!AQ117+'SAR Da'!AQ117+'URQ Da'!AQ117+'ROC Da'!AQ117+'SM Da'!AQ117+'BN Da'!AQ117+'BS Da'!AQ117+'TDC Da'!AQ117</f>
        <v>341</v>
      </c>
      <c r="AR117" s="81">
        <f>+'MIT Da'!AR117+'SAR Da'!AR117+'URQ Da'!AR117+'ROC Da'!AR117+'SM Da'!AR117+'BN Da'!AR117+'BS Da'!AR117+'TDC Da'!AR117</f>
        <v>39</v>
      </c>
      <c r="AS117" s="81">
        <f>+SUM(RED_InfraMR[[#This Row],[B.02.1 - Parque de Coches Eléctricos Motrices]:[B.02.3 - Parque de Coches Eléctricos Motrices Tipo R]])</f>
        <v>976</v>
      </c>
      <c r="AT117" s="81">
        <f>+'MIT Da'!AT117+'SAR Da'!AT117+'URQ Da'!AT117+'ROC Da'!AT117+'SM Da'!AT117+'BN Da'!AT117+'BS Da'!AT117+'TDC Da'!AT117</f>
        <v>0</v>
      </c>
      <c r="AU117" s="81">
        <f>+'MIT Da'!AU117+'SAR Da'!AU117+'URQ Da'!AU117+'ROC Da'!AU117+'SM Da'!AU117+'BN Da'!AU117+'BS Da'!AU117+'TDC Da'!AU117</f>
        <v>6</v>
      </c>
      <c r="AV117" s="81">
        <f>+'MIT Da'!AV117+'SAR Da'!AV117+'URQ Da'!AV117+'ROC Da'!AV117+'SM Da'!AV117+'BN Da'!AV117+'BS Da'!AV117+'TDC Da'!AV117</f>
        <v>10</v>
      </c>
      <c r="AW117" s="81">
        <f>+SUM(RED_InfraMR[[#This Row],[B.03.1 - Parque de Coches Motores Motrices Remolcados]:[B.03.3 - Parque de Coches Motores Motrices Cabina]])</f>
        <v>16</v>
      </c>
      <c r="AX117" s="81">
        <f>+'MIT Da'!AX117+'SAR Da'!AX117+'URQ Da'!AX117+'ROC Da'!AX117+'SM Da'!AX117+'BN Da'!AX117+'BS Da'!AX117+'TDC Da'!AX117</f>
        <v>427</v>
      </c>
      <c r="AY117" s="81">
        <f>+'MIT Da'!AY117+'SAR Da'!AY117+'URQ Da'!AY117+'ROC Da'!AY117+'SM Da'!AY117+'BN Da'!AY117+'BS Da'!AY117+'TDC Da'!AY117</f>
        <v>169</v>
      </c>
      <c r="AZ117" s="81">
        <f>+'MIT Da'!AZ117+'SAR Da'!AZ117+'URQ Da'!AZ117+'ROC Da'!AZ117+'SM Da'!AZ117+'BN Da'!AZ117+'BS Da'!AZ117+'TDC Da'!AZ117</f>
        <v>15</v>
      </c>
      <c r="BA117" s="81">
        <f>+'MIT Da'!BA117+'SAR Da'!BA117+'URQ Da'!BA117+'ROC Da'!BA117+'SM Da'!BA117+'BN Da'!BA117+'BS Da'!BA117+'TDC Da'!BA117</f>
        <v>150</v>
      </c>
      <c r="BB117" s="81">
        <f>+'MIT Da'!BB117+'SAR Da'!BB117+'URQ Da'!BB117+'ROC Da'!BB117+'SM Da'!BB117+'BN Da'!BB117+'BS Da'!BB117+'TDC Da'!BB117</f>
        <v>0</v>
      </c>
      <c r="BC117" s="81">
        <f>+SUM(RED_InfraMR[[#This Row],[B.04.1 - Parque de Coches Remolcados Clase Unica]:[B.04.5 - Parque de Coches Remolcados para Servicios Especiales (Cartoneros)]])</f>
        <v>761</v>
      </c>
      <c r="BD117" s="81">
        <f>+'MIT Da'!BD117+'SAR Da'!BD117+'URQ Da'!BD117+'ROC Da'!BD117+'SM Da'!BD117+'BN Da'!BD117+'BS Da'!BD117+'TDC Da'!BD117</f>
        <v>12</v>
      </c>
      <c r="BE117" s="81">
        <f>+'MIT Da'!BE117+'SAR Da'!BE117+'URQ Da'!BE117+'ROC Da'!BE117+'SM Da'!BE117+'BN Da'!BE117+'BS Da'!BE117+'TDC Da'!BE117</f>
        <v>92</v>
      </c>
      <c r="BF117" s="16"/>
    </row>
    <row r="118" spans="1:58">
      <c r="A118" s="1">
        <v>2002</v>
      </c>
      <c r="B118" s="1" t="s">
        <v>123</v>
      </c>
      <c r="C118" s="12">
        <f>+'MIT Da'!C118+'SAR Da'!C118+'URQ Da'!C118+'ROC Da'!C118+'SM Da'!C118+'BN Da'!C118+'BS Da'!C118+'TDC Da'!C118</f>
        <v>147.21299999999999</v>
      </c>
      <c r="D118" s="12">
        <f>+'MIT Da'!D118+'SAR Da'!D118+'URQ Da'!D118+'ROC Da'!D118+'SM Da'!D118+'BN Da'!D118+'BS Da'!D118+'TDC Da'!D118</f>
        <v>444.30600000000004</v>
      </c>
      <c r="E118" s="12">
        <f>+'MIT Da'!E118+'SAR Da'!E118+'URQ Da'!E118+'ROC Da'!E118+'SM Da'!E118+'BN Da'!E118+'BS Da'!E118+'TDC Da'!E118</f>
        <v>0</v>
      </c>
      <c r="F118" s="12">
        <f>+'MIT Da'!F118+'SAR Da'!F118+'URQ Da'!F118+'ROC Da'!F118+'SM Da'!F118+'BN Da'!F118+'BS Da'!F118+'TDC Da'!F118</f>
        <v>176.17364000000001</v>
      </c>
      <c r="G118" s="12">
        <f>+'MIT Da'!G118+'SAR Da'!G118+'URQ Da'!G118+'ROC Da'!G118+'SM Da'!G118+'BN Da'!G118+'BS Da'!G118+'TDC Da'!G118</f>
        <v>767.69263999999998</v>
      </c>
      <c r="H118" s="12">
        <f>+'MIT Da'!H118+'SAR Da'!H118+'URQ Da'!H118+'ROC Da'!H118+'SM Da'!H118+'BN Da'!H118+'BS Da'!H118+'TDC Da'!H118</f>
        <v>767.69263999999998</v>
      </c>
      <c r="I118" s="12">
        <f>+'MIT Da'!I118+'SAR Da'!I118+'URQ Da'!I118+'ROC Da'!I118+'SM Da'!I118+'BN Da'!I118+'BS Da'!I118+'TDC Da'!I118</f>
        <v>972.2581100000001</v>
      </c>
      <c r="J118" s="12">
        <f>+'MIT Da'!J118+'SAR Da'!J118+'URQ Da'!J118+'ROC Da'!J118+'SM Da'!J118+'BN Da'!J118+'BS Da'!J118+'TDC Da'!J118</f>
        <v>1060.415</v>
      </c>
      <c r="K118" s="12">
        <f>+'MIT Da'!K118+'SAR Da'!K118+'URQ Da'!K118+'ROC Da'!K118+'SM Da'!K118+'BN Da'!K118+'BS Da'!K118+'TDC Da'!K118</f>
        <v>54.516999999999996</v>
      </c>
      <c r="L118" s="12">
        <f>+'MIT Da'!L118+'SAR Da'!L118+'URQ Da'!L118+'ROC Da'!L118+'SM Da'!L118+'BN Da'!L118+'BS Da'!L118+'TDC Da'!L118</f>
        <v>379.49300000000005</v>
      </c>
      <c r="M118" s="12">
        <f>+'MIT Da'!M118+'SAR Da'!M118+'URQ Da'!M118+'ROC Da'!M118+'SM Da'!M118+'BN Da'!M118+'BS Da'!M118+'TDC Da'!M118</f>
        <v>21.314999999999998</v>
      </c>
      <c r="N118" s="12">
        <f>+'MIT Da'!N118+'SAR Da'!N118+'URQ Da'!N118+'ROC Da'!N118+'SM Da'!N118+'BN Da'!N118+'BS Da'!N118+'TDC Da'!N118</f>
        <v>1439.9079999999999</v>
      </c>
      <c r="O118" s="12">
        <f>+'MIT Da'!O118+'SAR Da'!O118+'URQ Da'!O118+'ROC Da'!O118+'SM Da'!O118+'BN Da'!O118+'BS Da'!O118+'TDC Da'!O118</f>
        <v>1439.9079999999999</v>
      </c>
      <c r="P118" s="81">
        <f>+'MIT Da'!P118+'SAR Da'!P118+'URQ Da'!P118+'ROC Da'!P118+'SM Da'!P118+'BN Da'!P118+'BS Da'!P118+'TDC Da'!P118</f>
        <v>203</v>
      </c>
      <c r="Q118" s="81">
        <f>+'MIT Da'!Q118+'SAR Da'!Q118+'URQ Da'!Q118+'ROC Da'!Q118+'SM Da'!Q118+'BN Da'!Q118+'BS Da'!Q118+'TDC Da'!Q118</f>
        <v>58</v>
      </c>
      <c r="R118" s="81">
        <f>+'MIT Da'!R118+'SAR Da'!R118+'URQ Da'!R118+'ROC Da'!R118+'SM Da'!R118+'BN Da'!R118+'BS Da'!R118+'TDC Da'!R118</f>
        <v>10</v>
      </c>
      <c r="S118" s="81">
        <f>+'MIT Da'!S118+'SAR Da'!S118+'URQ Da'!S118+'ROC Da'!S118+'SM Da'!S118+'BN Da'!S118+'BS Da'!S118+'TDC Da'!S118</f>
        <v>271</v>
      </c>
      <c r="T118" s="81">
        <f>+'MIT Da'!T118+'SAR Da'!T118+'URQ Da'!T118+'ROC Da'!T118+'SM Da'!T118+'BN Da'!T118+'BS Da'!T118+'TDC Da'!T118</f>
        <v>136</v>
      </c>
      <c r="U118" s="81">
        <f>+'MIT Da'!U118+'SAR Da'!U118+'URQ Da'!U118+'ROC Da'!U118+'SM Da'!U118+'BN Da'!U118+'BS Da'!U118+'TDC Da'!U118</f>
        <v>434</v>
      </c>
      <c r="V118" s="81">
        <f>+'MIT Da'!V118+'SAR Da'!V118+'URQ Da'!V118+'ROC Da'!V118+'SM Da'!V118+'BN Da'!V118+'BS Da'!V118+'TDC Da'!V118</f>
        <v>11</v>
      </c>
      <c r="W118" s="81">
        <f>+'MIT Da'!W118+'SAR Da'!W118+'URQ Da'!W118+'ROC Da'!W118+'SM Da'!W118+'BN Da'!W118+'BS Da'!W118+'TDC Da'!W118</f>
        <v>112</v>
      </c>
      <c r="X118" s="81">
        <f>+'MIT Da'!X118+'SAR Da'!X118+'URQ Da'!X118+'ROC Da'!X118+'SM Da'!X118+'BN Da'!X118+'BS Da'!X118+'TDC Da'!X118</f>
        <v>4</v>
      </c>
      <c r="Y118" s="81">
        <f>+'MIT Da'!Y118+'SAR Da'!Y118+'URQ Da'!Y118+'ROC Da'!Y118+'SM Da'!Y118+'BN Da'!Y118+'BS Da'!Y118+'TDC Da'!Y118</f>
        <v>697</v>
      </c>
      <c r="Z118" s="81">
        <f>+'MIT Da'!Z118+'SAR Da'!Z118+'URQ Da'!Z118+'ROC Da'!Z118+'SM Da'!Z118+'BN Da'!Z118+'BS Da'!Z118+'TDC Da'!Z118</f>
        <v>160</v>
      </c>
      <c r="AA118" s="81">
        <f>+'MIT Da'!AA118+'SAR Da'!AA118+'URQ Da'!AA118+'ROC Da'!AA118+'SM Da'!AA118+'BN Da'!AA118+'BS Da'!AA118+'TDC Da'!AA118</f>
        <v>102</v>
      </c>
      <c r="AB118" s="81">
        <f>+'MIT Da'!AB118+'SAR Da'!AB118+'URQ Da'!AB118+'ROC Da'!AB118+'SM Da'!AB118+'BN Da'!AB118+'BS Da'!AB118+'TDC Da'!AB118</f>
        <v>697</v>
      </c>
      <c r="AC118" s="81">
        <f>+'MIT Da'!AC118+'SAR Da'!AC118+'URQ Da'!AC118+'ROC Da'!AC118+'SM Da'!AC118+'BN Da'!AC118+'BS Da'!AC118+'TDC Da'!AC118</f>
        <v>959</v>
      </c>
      <c r="AD118" s="81">
        <f>+'MIT Da'!AD118+'SAR Da'!AD118+'URQ Da'!AD118+'ROC Da'!AD118+'SM Da'!AD118+'BN Da'!AD118+'BS Da'!AD118+'TDC Da'!AD118</f>
        <v>54</v>
      </c>
      <c r="AE118" s="81">
        <f>+'MIT Da'!AE118+'SAR Da'!AE118+'URQ Da'!AE118+'ROC Da'!AE118+'SM Da'!AE118+'BN Da'!AE118+'BS Da'!AE118+'TDC Da'!AE118</f>
        <v>96</v>
      </c>
      <c r="AF118" s="81">
        <f>+'MIT Da'!AF118+'SAR Da'!AF118+'URQ Da'!AF118+'ROC Da'!AF118+'SM Da'!AF118+'BN Da'!AF118+'BS Da'!AF118+'TDC Da'!AF118</f>
        <v>446</v>
      </c>
      <c r="AG118" s="81">
        <f>+'MIT Da'!AG118+'SAR Da'!AG118+'URQ Da'!AG118+'ROC Da'!AG118+'SM Da'!AG118+'BN Da'!AG118+'BS Da'!AG118+'TDC Da'!AG118</f>
        <v>596</v>
      </c>
      <c r="AH118" s="12">
        <f>+'MIT Da'!AH118+'SAR Da'!AH118+'URQ Da'!AH118+'ROC Da'!AH118+'SM Da'!AH118+'BN Da'!AH118+'BS Da'!AH118+'TDC Da'!AH118</f>
        <v>274.60699999999997</v>
      </c>
      <c r="AI118" s="12">
        <f>+'MIT Da'!AI118+'SAR Da'!AI118+'URQ Da'!AI118+'ROC Da'!AI118+'SM Da'!AI118+'BN Da'!AI118+'BS Da'!AI118+'TDC Da'!AI118</f>
        <v>7.32</v>
      </c>
      <c r="AJ118" s="12">
        <f>+'MIT Da'!AJ118+'SAR Da'!AJ118+'URQ Da'!AJ118+'ROC Da'!AJ118+'SM Da'!AJ118+'BN Da'!AJ118+'BS Da'!AJ118+'TDC Da'!AJ118</f>
        <v>498.71500000000003</v>
      </c>
      <c r="AK118" s="12">
        <f>+'MIT Da'!AK118+'SAR Da'!AK118+'URQ Da'!AK118+'ROC Da'!AK118+'SM Da'!AK118+'BN Da'!AK118+'BS Da'!AK118+'TDC Da'!AK118</f>
        <v>780.64199999999994</v>
      </c>
      <c r="AL118" s="81">
        <f>+'MIT Da'!AL118+'SAR Da'!AL118+'URQ Da'!AL118+'ROC Da'!AL118+'SM Da'!AL118+'BN Da'!AL118+'BS Da'!AL118+'TDC Da'!AL118</f>
        <v>9</v>
      </c>
      <c r="AM118" s="81">
        <f>+'MIT Da'!AM118+'SAR Da'!AM118+'URQ Da'!AM118+'ROC Da'!AM118+'SM Da'!AM118+'BN Da'!AM118+'BS Da'!AM118+'TDC Da'!AM118</f>
        <v>57</v>
      </c>
      <c r="AN118" s="81">
        <f>+'MIT Da'!AN118+'SAR Da'!AN118+'URQ Da'!AN118+'ROC Da'!AN118+'SM Da'!AN118+'BN Da'!AN118+'BS Da'!AN118+'TDC Da'!AN118</f>
        <v>82</v>
      </c>
      <c r="AO118" s="81">
        <f>+'MIT Da'!AO118+'SAR Da'!AO118+'URQ Da'!AO118+'ROC Da'!AO118+'SM Da'!AO118+'BN Da'!AO118+'BS Da'!AO118+'TDC Da'!AO118</f>
        <v>148</v>
      </c>
      <c r="AP118" s="81">
        <f>+'MIT Da'!AP118+'SAR Da'!AP118+'URQ Da'!AP118+'ROC Da'!AP118+'SM Da'!AP118+'BN Da'!AP118+'BS Da'!AP118+'TDC Da'!AP118</f>
        <v>596</v>
      </c>
      <c r="AQ118" s="81">
        <f>+'MIT Da'!AQ118+'SAR Da'!AQ118+'URQ Da'!AQ118+'ROC Da'!AQ118+'SM Da'!AQ118+'BN Da'!AQ118+'BS Da'!AQ118+'TDC Da'!AQ118</f>
        <v>341</v>
      </c>
      <c r="AR118" s="81">
        <f>+'MIT Da'!AR118+'SAR Da'!AR118+'URQ Da'!AR118+'ROC Da'!AR118+'SM Da'!AR118+'BN Da'!AR118+'BS Da'!AR118+'TDC Da'!AR118</f>
        <v>39</v>
      </c>
      <c r="AS118" s="81">
        <f>+SUM(RED_InfraMR[[#This Row],[B.02.1 - Parque de Coches Eléctricos Motrices]:[B.02.3 - Parque de Coches Eléctricos Motrices Tipo R]])</f>
        <v>976</v>
      </c>
      <c r="AT118" s="81">
        <f>+'MIT Da'!AT118+'SAR Da'!AT118+'URQ Da'!AT118+'ROC Da'!AT118+'SM Da'!AT118+'BN Da'!AT118+'BS Da'!AT118+'TDC Da'!AT118</f>
        <v>0</v>
      </c>
      <c r="AU118" s="81">
        <f>+'MIT Da'!AU118+'SAR Da'!AU118+'URQ Da'!AU118+'ROC Da'!AU118+'SM Da'!AU118+'BN Da'!AU118+'BS Da'!AU118+'TDC Da'!AU118</f>
        <v>6</v>
      </c>
      <c r="AV118" s="81">
        <f>+'MIT Da'!AV118+'SAR Da'!AV118+'URQ Da'!AV118+'ROC Da'!AV118+'SM Da'!AV118+'BN Da'!AV118+'BS Da'!AV118+'TDC Da'!AV118</f>
        <v>10</v>
      </c>
      <c r="AW118" s="81">
        <f>+SUM(RED_InfraMR[[#This Row],[B.03.1 - Parque de Coches Motores Motrices Remolcados]:[B.03.3 - Parque de Coches Motores Motrices Cabina]])</f>
        <v>16</v>
      </c>
      <c r="AX118" s="81">
        <f>+'MIT Da'!AX118+'SAR Da'!AX118+'URQ Da'!AX118+'ROC Da'!AX118+'SM Da'!AX118+'BN Da'!AX118+'BS Da'!AX118+'TDC Da'!AX118</f>
        <v>427</v>
      </c>
      <c r="AY118" s="81">
        <f>+'MIT Da'!AY118+'SAR Da'!AY118+'URQ Da'!AY118+'ROC Da'!AY118+'SM Da'!AY118+'BN Da'!AY118+'BS Da'!AY118+'TDC Da'!AY118</f>
        <v>169</v>
      </c>
      <c r="AZ118" s="81">
        <f>+'MIT Da'!AZ118+'SAR Da'!AZ118+'URQ Da'!AZ118+'ROC Da'!AZ118+'SM Da'!AZ118+'BN Da'!AZ118+'BS Da'!AZ118+'TDC Da'!AZ118</f>
        <v>15</v>
      </c>
      <c r="BA118" s="81">
        <f>+'MIT Da'!BA118+'SAR Da'!BA118+'URQ Da'!BA118+'ROC Da'!BA118+'SM Da'!BA118+'BN Da'!BA118+'BS Da'!BA118+'TDC Da'!BA118</f>
        <v>150</v>
      </c>
      <c r="BB118" s="81">
        <f>+'MIT Da'!BB118+'SAR Da'!BB118+'URQ Da'!BB118+'ROC Da'!BB118+'SM Da'!BB118+'BN Da'!BB118+'BS Da'!BB118+'TDC Da'!BB118</f>
        <v>0</v>
      </c>
      <c r="BC118" s="81">
        <f>+SUM(RED_InfraMR[[#This Row],[B.04.1 - Parque de Coches Remolcados Clase Unica]:[B.04.5 - Parque de Coches Remolcados para Servicios Especiales (Cartoneros)]])</f>
        <v>761</v>
      </c>
      <c r="BD118" s="81">
        <f>+'MIT Da'!BD118+'SAR Da'!BD118+'URQ Da'!BD118+'ROC Da'!BD118+'SM Da'!BD118+'BN Da'!BD118+'BS Da'!BD118+'TDC Da'!BD118</f>
        <v>12</v>
      </c>
      <c r="BE118" s="81">
        <f>+'MIT Da'!BE118+'SAR Da'!BE118+'URQ Da'!BE118+'ROC Da'!BE118+'SM Da'!BE118+'BN Da'!BE118+'BS Da'!BE118+'TDC Da'!BE118</f>
        <v>92</v>
      </c>
      <c r="BF118" s="16"/>
    </row>
    <row r="119" spans="1:58">
      <c r="A119" s="1">
        <v>2002</v>
      </c>
      <c r="B119" s="1" t="s">
        <v>124</v>
      </c>
      <c r="C119" s="12">
        <f>+'MIT Da'!C119+'SAR Da'!C119+'URQ Da'!C119+'ROC Da'!C119+'SM Da'!C119+'BN Da'!C119+'BS Da'!C119+'TDC Da'!C119</f>
        <v>147.21299999999999</v>
      </c>
      <c r="D119" s="12">
        <f>+'MIT Da'!D119+'SAR Da'!D119+'URQ Da'!D119+'ROC Da'!D119+'SM Da'!D119+'BN Da'!D119+'BS Da'!D119+'TDC Da'!D119</f>
        <v>444.30600000000004</v>
      </c>
      <c r="E119" s="12">
        <f>+'MIT Da'!E119+'SAR Da'!E119+'URQ Da'!E119+'ROC Da'!E119+'SM Da'!E119+'BN Da'!E119+'BS Da'!E119+'TDC Da'!E119</f>
        <v>0</v>
      </c>
      <c r="F119" s="12">
        <f>+'MIT Da'!F119+'SAR Da'!F119+'URQ Da'!F119+'ROC Da'!F119+'SM Da'!F119+'BN Da'!F119+'BS Da'!F119+'TDC Da'!F119</f>
        <v>176.17364000000001</v>
      </c>
      <c r="G119" s="12">
        <f>+'MIT Da'!G119+'SAR Da'!G119+'URQ Da'!G119+'ROC Da'!G119+'SM Da'!G119+'BN Da'!G119+'BS Da'!G119+'TDC Da'!G119</f>
        <v>767.69263999999998</v>
      </c>
      <c r="H119" s="12">
        <f>+'MIT Da'!H119+'SAR Da'!H119+'URQ Da'!H119+'ROC Da'!H119+'SM Da'!H119+'BN Da'!H119+'BS Da'!H119+'TDC Da'!H119</f>
        <v>767.69263999999998</v>
      </c>
      <c r="I119" s="12">
        <f>+'MIT Da'!I119+'SAR Da'!I119+'URQ Da'!I119+'ROC Da'!I119+'SM Da'!I119+'BN Da'!I119+'BS Da'!I119+'TDC Da'!I119</f>
        <v>972.2581100000001</v>
      </c>
      <c r="J119" s="12">
        <f>+'MIT Da'!J119+'SAR Da'!J119+'URQ Da'!J119+'ROC Da'!J119+'SM Da'!J119+'BN Da'!J119+'BS Da'!J119+'TDC Da'!J119</f>
        <v>1060.415</v>
      </c>
      <c r="K119" s="12">
        <f>+'MIT Da'!K119+'SAR Da'!K119+'URQ Da'!K119+'ROC Da'!K119+'SM Da'!K119+'BN Da'!K119+'BS Da'!K119+'TDC Da'!K119</f>
        <v>54.516999999999996</v>
      </c>
      <c r="L119" s="12">
        <f>+'MIT Da'!L119+'SAR Da'!L119+'URQ Da'!L119+'ROC Da'!L119+'SM Da'!L119+'BN Da'!L119+'BS Da'!L119+'TDC Da'!L119</f>
        <v>379.49300000000005</v>
      </c>
      <c r="M119" s="12">
        <f>+'MIT Da'!M119+'SAR Da'!M119+'URQ Da'!M119+'ROC Da'!M119+'SM Da'!M119+'BN Da'!M119+'BS Da'!M119+'TDC Da'!M119</f>
        <v>21.314999999999998</v>
      </c>
      <c r="N119" s="12">
        <f>+'MIT Da'!N119+'SAR Da'!N119+'URQ Da'!N119+'ROC Da'!N119+'SM Da'!N119+'BN Da'!N119+'BS Da'!N119+'TDC Da'!N119</f>
        <v>1439.9079999999999</v>
      </c>
      <c r="O119" s="12">
        <f>+'MIT Da'!O119+'SAR Da'!O119+'URQ Da'!O119+'ROC Da'!O119+'SM Da'!O119+'BN Da'!O119+'BS Da'!O119+'TDC Da'!O119</f>
        <v>1439.9079999999999</v>
      </c>
      <c r="P119" s="81">
        <f>+'MIT Da'!P119+'SAR Da'!P119+'URQ Da'!P119+'ROC Da'!P119+'SM Da'!P119+'BN Da'!P119+'BS Da'!P119+'TDC Da'!P119</f>
        <v>203</v>
      </c>
      <c r="Q119" s="81">
        <f>+'MIT Da'!Q119+'SAR Da'!Q119+'URQ Da'!Q119+'ROC Da'!Q119+'SM Da'!Q119+'BN Da'!Q119+'BS Da'!Q119+'TDC Da'!Q119</f>
        <v>58</v>
      </c>
      <c r="R119" s="81">
        <f>+'MIT Da'!R119+'SAR Da'!R119+'URQ Da'!R119+'ROC Da'!R119+'SM Da'!R119+'BN Da'!R119+'BS Da'!R119+'TDC Da'!R119</f>
        <v>10</v>
      </c>
      <c r="S119" s="81">
        <f>+'MIT Da'!S119+'SAR Da'!S119+'URQ Da'!S119+'ROC Da'!S119+'SM Da'!S119+'BN Da'!S119+'BS Da'!S119+'TDC Da'!S119</f>
        <v>271</v>
      </c>
      <c r="T119" s="81">
        <f>+'MIT Da'!T119+'SAR Da'!T119+'URQ Da'!T119+'ROC Da'!T119+'SM Da'!T119+'BN Da'!T119+'BS Da'!T119+'TDC Da'!T119</f>
        <v>136</v>
      </c>
      <c r="U119" s="81">
        <f>+'MIT Da'!U119+'SAR Da'!U119+'URQ Da'!U119+'ROC Da'!U119+'SM Da'!U119+'BN Da'!U119+'BS Da'!U119+'TDC Da'!U119</f>
        <v>434</v>
      </c>
      <c r="V119" s="81">
        <f>+'MIT Da'!V119+'SAR Da'!V119+'URQ Da'!V119+'ROC Da'!V119+'SM Da'!V119+'BN Da'!V119+'BS Da'!V119+'TDC Da'!V119</f>
        <v>11</v>
      </c>
      <c r="W119" s="81">
        <f>+'MIT Da'!W119+'SAR Da'!W119+'URQ Da'!W119+'ROC Da'!W119+'SM Da'!W119+'BN Da'!W119+'BS Da'!W119+'TDC Da'!W119</f>
        <v>112</v>
      </c>
      <c r="X119" s="81">
        <f>+'MIT Da'!X119+'SAR Da'!X119+'URQ Da'!X119+'ROC Da'!X119+'SM Da'!X119+'BN Da'!X119+'BS Da'!X119+'TDC Da'!X119</f>
        <v>4</v>
      </c>
      <c r="Y119" s="81">
        <f>+'MIT Da'!Y119+'SAR Da'!Y119+'URQ Da'!Y119+'ROC Da'!Y119+'SM Da'!Y119+'BN Da'!Y119+'BS Da'!Y119+'TDC Da'!Y119</f>
        <v>697</v>
      </c>
      <c r="Z119" s="81">
        <f>+'MIT Da'!Z119+'SAR Da'!Z119+'URQ Da'!Z119+'ROC Da'!Z119+'SM Da'!Z119+'BN Da'!Z119+'BS Da'!Z119+'TDC Da'!Z119</f>
        <v>160</v>
      </c>
      <c r="AA119" s="81">
        <f>+'MIT Da'!AA119+'SAR Da'!AA119+'URQ Da'!AA119+'ROC Da'!AA119+'SM Da'!AA119+'BN Da'!AA119+'BS Da'!AA119+'TDC Da'!AA119</f>
        <v>102</v>
      </c>
      <c r="AB119" s="81">
        <f>+'MIT Da'!AB119+'SAR Da'!AB119+'URQ Da'!AB119+'ROC Da'!AB119+'SM Da'!AB119+'BN Da'!AB119+'BS Da'!AB119+'TDC Da'!AB119</f>
        <v>697</v>
      </c>
      <c r="AC119" s="81">
        <f>+'MIT Da'!AC119+'SAR Da'!AC119+'URQ Da'!AC119+'ROC Da'!AC119+'SM Da'!AC119+'BN Da'!AC119+'BS Da'!AC119+'TDC Da'!AC119</f>
        <v>959</v>
      </c>
      <c r="AD119" s="81">
        <f>+'MIT Da'!AD119+'SAR Da'!AD119+'URQ Da'!AD119+'ROC Da'!AD119+'SM Da'!AD119+'BN Da'!AD119+'BS Da'!AD119+'TDC Da'!AD119</f>
        <v>54</v>
      </c>
      <c r="AE119" s="81">
        <f>+'MIT Da'!AE119+'SAR Da'!AE119+'URQ Da'!AE119+'ROC Da'!AE119+'SM Da'!AE119+'BN Da'!AE119+'BS Da'!AE119+'TDC Da'!AE119</f>
        <v>96</v>
      </c>
      <c r="AF119" s="81">
        <f>+'MIT Da'!AF119+'SAR Da'!AF119+'URQ Da'!AF119+'ROC Da'!AF119+'SM Da'!AF119+'BN Da'!AF119+'BS Da'!AF119+'TDC Da'!AF119</f>
        <v>446</v>
      </c>
      <c r="AG119" s="81">
        <f>+'MIT Da'!AG119+'SAR Da'!AG119+'URQ Da'!AG119+'ROC Da'!AG119+'SM Da'!AG119+'BN Da'!AG119+'BS Da'!AG119+'TDC Da'!AG119</f>
        <v>596</v>
      </c>
      <c r="AH119" s="12">
        <f>+'MIT Da'!AH119+'SAR Da'!AH119+'URQ Da'!AH119+'ROC Da'!AH119+'SM Da'!AH119+'BN Da'!AH119+'BS Da'!AH119+'TDC Da'!AH119</f>
        <v>274.60699999999997</v>
      </c>
      <c r="AI119" s="12">
        <f>+'MIT Da'!AI119+'SAR Da'!AI119+'URQ Da'!AI119+'ROC Da'!AI119+'SM Da'!AI119+'BN Da'!AI119+'BS Da'!AI119+'TDC Da'!AI119</f>
        <v>7.32</v>
      </c>
      <c r="AJ119" s="12">
        <f>+'MIT Da'!AJ119+'SAR Da'!AJ119+'URQ Da'!AJ119+'ROC Da'!AJ119+'SM Da'!AJ119+'BN Da'!AJ119+'BS Da'!AJ119+'TDC Da'!AJ119</f>
        <v>498.71500000000003</v>
      </c>
      <c r="AK119" s="12">
        <f>+'MIT Da'!AK119+'SAR Da'!AK119+'URQ Da'!AK119+'ROC Da'!AK119+'SM Da'!AK119+'BN Da'!AK119+'BS Da'!AK119+'TDC Da'!AK119</f>
        <v>780.64199999999994</v>
      </c>
      <c r="AL119" s="81">
        <f>+'MIT Da'!AL119+'SAR Da'!AL119+'URQ Da'!AL119+'ROC Da'!AL119+'SM Da'!AL119+'BN Da'!AL119+'BS Da'!AL119+'TDC Da'!AL119</f>
        <v>9</v>
      </c>
      <c r="AM119" s="81">
        <f>+'MIT Da'!AM119+'SAR Da'!AM119+'URQ Da'!AM119+'ROC Da'!AM119+'SM Da'!AM119+'BN Da'!AM119+'BS Da'!AM119+'TDC Da'!AM119</f>
        <v>57</v>
      </c>
      <c r="AN119" s="81">
        <f>+'MIT Da'!AN119+'SAR Da'!AN119+'URQ Da'!AN119+'ROC Da'!AN119+'SM Da'!AN119+'BN Da'!AN119+'BS Da'!AN119+'TDC Da'!AN119</f>
        <v>82</v>
      </c>
      <c r="AO119" s="81">
        <f>+'MIT Da'!AO119+'SAR Da'!AO119+'URQ Da'!AO119+'ROC Da'!AO119+'SM Da'!AO119+'BN Da'!AO119+'BS Da'!AO119+'TDC Da'!AO119</f>
        <v>148</v>
      </c>
      <c r="AP119" s="81">
        <f>+'MIT Da'!AP119+'SAR Da'!AP119+'URQ Da'!AP119+'ROC Da'!AP119+'SM Da'!AP119+'BN Da'!AP119+'BS Da'!AP119+'TDC Da'!AP119</f>
        <v>596</v>
      </c>
      <c r="AQ119" s="81">
        <f>+'MIT Da'!AQ119+'SAR Da'!AQ119+'URQ Da'!AQ119+'ROC Da'!AQ119+'SM Da'!AQ119+'BN Da'!AQ119+'BS Da'!AQ119+'TDC Da'!AQ119</f>
        <v>341</v>
      </c>
      <c r="AR119" s="81">
        <f>+'MIT Da'!AR119+'SAR Da'!AR119+'URQ Da'!AR119+'ROC Da'!AR119+'SM Da'!AR119+'BN Da'!AR119+'BS Da'!AR119+'TDC Da'!AR119</f>
        <v>39</v>
      </c>
      <c r="AS119" s="81">
        <f>+SUM(RED_InfraMR[[#This Row],[B.02.1 - Parque de Coches Eléctricos Motrices]:[B.02.3 - Parque de Coches Eléctricos Motrices Tipo R]])</f>
        <v>976</v>
      </c>
      <c r="AT119" s="81">
        <f>+'MIT Da'!AT119+'SAR Da'!AT119+'URQ Da'!AT119+'ROC Da'!AT119+'SM Da'!AT119+'BN Da'!AT119+'BS Da'!AT119+'TDC Da'!AT119</f>
        <v>0</v>
      </c>
      <c r="AU119" s="81">
        <f>+'MIT Da'!AU119+'SAR Da'!AU119+'URQ Da'!AU119+'ROC Da'!AU119+'SM Da'!AU119+'BN Da'!AU119+'BS Da'!AU119+'TDC Da'!AU119</f>
        <v>6</v>
      </c>
      <c r="AV119" s="81">
        <f>+'MIT Da'!AV119+'SAR Da'!AV119+'URQ Da'!AV119+'ROC Da'!AV119+'SM Da'!AV119+'BN Da'!AV119+'BS Da'!AV119+'TDC Da'!AV119</f>
        <v>10</v>
      </c>
      <c r="AW119" s="81">
        <f>+SUM(RED_InfraMR[[#This Row],[B.03.1 - Parque de Coches Motores Motrices Remolcados]:[B.03.3 - Parque de Coches Motores Motrices Cabina]])</f>
        <v>16</v>
      </c>
      <c r="AX119" s="81">
        <f>+'MIT Da'!AX119+'SAR Da'!AX119+'URQ Da'!AX119+'ROC Da'!AX119+'SM Da'!AX119+'BN Da'!AX119+'BS Da'!AX119+'TDC Da'!AX119</f>
        <v>427</v>
      </c>
      <c r="AY119" s="81">
        <f>+'MIT Da'!AY119+'SAR Da'!AY119+'URQ Da'!AY119+'ROC Da'!AY119+'SM Da'!AY119+'BN Da'!AY119+'BS Da'!AY119+'TDC Da'!AY119</f>
        <v>169</v>
      </c>
      <c r="AZ119" s="81">
        <f>+'MIT Da'!AZ119+'SAR Da'!AZ119+'URQ Da'!AZ119+'ROC Da'!AZ119+'SM Da'!AZ119+'BN Da'!AZ119+'BS Da'!AZ119+'TDC Da'!AZ119</f>
        <v>15</v>
      </c>
      <c r="BA119" s="81">
        <f>+'MIT Da'!BA119+'SAR Da'!BA119+'URQ Da'!BA119+'ROC Da'!BA119+'SM Da'!BA119+'BN Da'!BA119+'BS Da'!BA119+'TDC Da'!BA119</f>
        <v>150</v>
      </c>
      <c r="BB119" s="81">
        <f>+'MIT Da'!BB119+'SAR Da'!BB119+'URQ Da'!BB119+'ROC Da'!BB119+'SM Da'!BB119+'BN Da'!BB119+'BS Da'!BB119+'TDC Da'!BB119</f>
        <v>0</v>
      </c>
      <c r="BC119" s="81">
        <f>+SUM(RED_InfraMR[[#This Row],[B.04.1 - Parque de Coches Remolcados Clase Unica]:[B.04.5 - Parque de Coches Remolcados para Servicios Especiales (Cartoneros)]])</f>
        <v>761</v>
      </c>
      <c r="BD119" s="81">
        <f>+'MIT Da'!BD119+'SAR Da'!BD119+'URQ Da'!BD119+'ROC Da'!BD119+'SM Da'!BD119+'BN Da'!BD119+'BS Da'!BD119+'TDC Da'!BD119</f>
        <v>12</v>
      </c>
      <c r="BE119" s="81">
        <f>+'MIT Da'!BE119+'SAR Da'!BE119+'URQ Da'!BE119+'ROC Da'!BE119+'SM Da'!BE119+'BN Da'!BE119+'BS Da'!BE119+'TDC Da'!BE119</f>
        <v>92</v>
      </c>
      <c r="BF119" s="16"/>
    </row>
    <row r="120" spans="1:58">
      <c r="A120" s="1">
        <v>2002</v>
      </c>
      <c r="B120" s="1" t="s">
        <v>125</v>
      </c>
      <c r="C120" s="12">
        <f>+'MIT Da'!C120+'SAR Da'!C120+'URQ Da'!C120+'ROC Da'!C120+'SM Da'!C120+'BN Da'!C120+'BS Da'!C120+'TDC Da'!C120</f>
        <v>147.21299999999999</v>
      </c>
      <c r="D120" s="12">
        <f>+'MIT Da'!D120+'SAR Da'!D120+'URQ Da'!D120+'ROC Da'!D120+'SM Da'!D120+'BN Da'!D120+'BS Da'!D120+'TDC Da'!D120</f>
        <v>444.30600000000004</v>
      </c>
      <c r="E120" s="12">
        <f>+'MIT Da'!E120+'SAR Da'!E120+'URQ Da'!E120+'ROC Da'!E120+'SM Da'!E120+'BN Da'!E120+'BS Da'!E120+'TDC Da'!E120</f>
        <v>0</v>
      </c>
      <c r="F120" s="12">
        <f>+'MIT Da'!F120+'SAR Da'!F120+'URQ Da'!F120+'ROC Da'!F120+'SM Da'!F120+'BN Da'!F120+'BS Da'!F120+'TDC Da'!F120</f>
        <v>176.17364000000001</v>
      </c>
      <c r="G120" s="12">
        <f>+'MIT Da'!G120+'SAR Da'!G120+'URQ Da'!G120+'ROC Da'!G120+'SM Da'!G120+'BN Da'!G120+'BS Da'!G120+'TDC Da'!G120</f>
        <v>767.69263999999998</v>
      </c>
      <c r="H120" s="12">
        <f>+'MIT Da'!H120+'SAR Da'!H120+'URQ Da'!H120+'ROC Da'!H120+'SM Da'!H120+'BN Da'!H120+'BS Da'!H120+'TDC Da'!H120</f>
        <v>767.69263999999998</v>
      </c>
      <c r="I120" s="12">
        <f>+'MIT Da'!I120+'SAR Da'!I120+'URQ Da'!I120+'ROC Da'!I120+'SM Da'!I120+'BN Da'!I120+'BS Da'!I120+'TDC Da'!I120</f>
        <v>972.2581100000001</v>
      </c>
      <c r="J120" s="12">
        <f>+'MIT Da'!J120+'SAR Da'!J120+'URQ Da'!J120+'ROC Da'!J120+'SM Da'!J120+'BN Da'!J120+'BS Da'!J120+'TDC Da'!J120</f>
        <v>1060.415</v>
      </c>
      <c r="K120" s="12">
        <f>+'MIT Da'!K120+'SAR Da'!K120+'URQ Da'!K120+'ROC Da'!K120+'SM Da'!K120+'BN Da'!K120+'BS Da'!K120+'TDC Da'!K120</f>
        <v>54.516999999999996</v>
      </c>
      <c r="L120" s="12">
        <f>+'MIT Da'!L120+'SAR Da'!L120+'URQ Da'!L120+'ROC Da'!L120+'SM Da'!L120+'BN Da'!L120+'BS Da'!L120+'TDC Da'!L120</f>
        <v>379.49300000000005</v>
      </c>
      <c r="M120" s="12">
        <f>+'MIT Da'!M120+'SAR Da'!M120+'URQ Da'!M120+'ROC Da'!M120+'SM Da'!M120+'BN Da'!M120+'BS Da'!M120+'TDC Da'!M120</f>
        <v>21.314999999999998</v>
      </c>
      <c r="N120" s="12">
        <f>+'MIT Da'!N120+'SAR Da'!N120+'URQ Da'!N120+'ROC Da'!N120+'SM Da'!N120+'BN Da'!N120+'BS Da'!N120+'TDC Da'!N120</f>
        <v>1439.9079999999999</v>
      </c>
      <c r="O120" s="12">
        <f>+'MIT Da'!O120+'SAR Da'!O120+'URQ Da'!O120+'ROC Da'!O120+'SM Da'!O120+'BN Da'!O120+'BS Da'!O120+'TDC Da'!O120</f>
        <v>1439.9079999999999</v>
      </c>
      <c r="P120" s="81">
        <f>+'MIT Da'!P120+'SAR Da'!P120+'URQ Da'!P120+'ROC Da'!P120+'SM Da'!P120+'BN Da'!P120+'BS Da'!P120+'TDC Da'!P120</f>
        <v>203</v>
      </c>
      <c r="Q120" s="81">
        <f>+'MIT Da'!Q120+'SAR Da'!Q120+'URQ Da'!Q120+'ROC Da'!Q120+'SM Da'!Q120+'BN Da'!Q120+'BS Da'!Q120+'TDC Da'!Q120</f>
        <v>58</v>
      </c>
      <c r="R120" s="81">
        <f>+'MIT Da'!R120+'SAR Da'!R120+'URQ Da'!R120+'ROC Da'!R120+'SM Da'!R120+'BN Da'!R120+'BS Da'!R120+'TDC Da'!R120</f>
        <v>10</v>
      </c>
      <c r="S120" s="81">
        <f>+'MIT Da'!S120+'SAR Da'!S120+'URQ Da'!S120+'ROC Da'!S120+'SM Da'!S120+'BN Da'!S120+'BS Da'!S120+'TDC Da'!S120</f>
        <v>271</v>
      </c>
      <c r="T120" s="81">
        <f>+'MIT Da'!T120+'SAR Da'!T120+'URQ Da'!T120+'ROC Da'!T120+'SM Da'!T120+'BN Da'!T120+'BS Da'!T120+'TDC Da'!T120</f>
        <v>136</v>
      </c>
      <c r="U120" s="81">
        <f>+'MIT Da'!U120+'SAR Da'!U120+'URQ Da'!U120+'ROC Da'!U120+'SM Da'!U120+'BN Da'!U120+'BS Da'!U120+'TDC Da'!U120</f>
        <v>434</v>
      </c>
      <c r="V120" s="81">
        <f>+'MIT Da'!V120+'SAR Da'!V120+'URQ Da'!V120+'ROC Da'!V120+'SM Da'!V120+'BN Da'!V120+'BS Da'!V120+'TDC Da'!V120</f>
        <v>11</v>
      </c>
      <c r="W120" s="81">
        <f>+'MIT Da'!W120+'SAR Da'!W120+'URQ Da'!W120+'ROC Da'!W120+'SM Da'!W120+'BN Da'!W120+'BS Da'!W120+'TDC Da'!W120</f>
        <v>112</v>
      </c>
      <c r="X120" s="81">
        <f>+'MIT Da'!X120+'SAR Da'!X120+'URQ Da'!X120+'ROC Da'!X120+'SM Da'!X120+'BN Da'!X120+'BS Da'!X120+'TDC Da'!X120</f>
        <v>4</v>
      </c>
      <c r="Y120" s="81">
        <f>+'MIT Da'!Y120+'SAR Da'!Y120+'URQ Da'!Y120+'ROC Da'!Y120+'SM Da'!Y120+'BN Da'!Y120+'BS Da'!Y120+'TDC Da'!Y120</f>
        <v>697</v>
      </c>
      <c r="Z120" s="81">
        <f>+'MIT Da'!Z120+'SAR Da'!Z120+'URQ Da'!Z120+'ROC Da'!Z120+'SM Da'!Z120+'BN Da'!Z120+'BS Da'!Z120+'TDC Da'!Z120</f>
        <v>160</v>
      </c>
      <c r="AA120" s="81">
        <f>+'MIT Da'!AA120+'SAR Da'!AA120+'URQ Da'!AA120+'ROC Da'!AA120+'SM Da'!AA120+'BN Da'!AA120+'BS Da'!AA120+'TDC Da'!AA120</f>
        <v>102</v>
      </c>
      <c r="AB120" s="81">
        <f>+'MIT Da'!AB120+'SAR Da'!AB120+'URQ Da'!AB120+'ROC Da'!AB120+'SM Da'!AB120+'BN Da'!AB120+'BS Da'!AB120+'TDC Da'!AB120</f>
        <v>697</v>
      </c>
      <c r="AC120" s="81">
        <f>+'MIT Da'!AC120+'SAR Da'!AC120+'URQ Da'!AC120+'ROC Da'!AC120+'SM Da'!AC120+'BN Da'!AC120+'BS Da'!AC120+'TDC Da'!AC120</f>
        <v>959</v>
      </c>
      <c r="AD120" s="81">
        <f>+'MIT Da'!AD120+'SAR Da'!AD120+'URQ Da'!AD120+'ROC Da'!AD120+'SM Da'!AD120+'BN Da'!AD120+'BS Da'!AD120+'TDC Da'!AD120</f>
        <v>54</v>
      </c>
      <c r="AE120" s="81">
        <f>+'MIT Da'!AE120+'SAR Da'!AE120+'URQ Da'!AE120+'ROC Da'!AE120+'SM Da'!AE120+'BN Da'!AE120+'BS Da'!AE120+'TDC Da'!AE120</f>
        <v>96</v>
      </c>
      <c r="AF120" s="81">
        <f>+'MIT Da'!AF120+'SAR Da'!AF120+'URQ Da'!AF120+'ROC Da'!AF120+'SM Da'!AF120+'BN Da'!AF120+'BS Da'!AF120+'TDC Da'!AF120</f>
        <v>446</v>
      </c>
      <c r="AG120" s="81">
        <f>+'MIT Da'!AG120+'SAR Da'!AG120+'URQ Da'!AG120+'ROC Da'!AG120+'SM Da'!AG120+'BN Da'!AG120+'BS Da'!AG120+'TDC Da'!AG120</f>
        <v>596</v>
      </c>
      <c r="AH120" s="12">
        <f>+'MIT Da'!AH120+'SAR Da'!AH120+'URQ Da'!AH120+'ROC Da'!AH120+'SM Da'!AH120+'BN Da'!AH120+'BS Da'!AH120+'TDC Da'!AH120</f>
        <v>274.60699999999997</v>
      </c>
      <c r="AI120" s="12">
        <f>+'MIT Da'!AI120+'SAR Da'!AI120+'URQ Da'!AI120+'ROC Da'!AI120+'SM Da'!AI120+'BN Da'!AI120+'BS Da'!AI120+'TDC Da'!AI120</f>
        <v>7.32</v>
      </c>
      <c r="AJ120" s="12">
        <f>+'MIT Da'!AJ120+'SAR Da'!AJ120+'URQ Da'!AJ120+'ROC Da'!AJ120+'SM Da'!AJ120+'BN Da'!AJ120+'BS Da'!AJ120+'TDC Da'!AJ120</f>
        <v>498.71500000000003</v>
      </c>
      <c r="AK120" s="12">
        <f>+'MIT Da'!AK120+'SAR Da'!AK120+'URQ Da'!AK120+'ROC Da'!AK120+'SM Da'!AK120+'BN Da'!AK120+'BS Da'!AK120+'TDC Da'!AK120</f>
        <v>780.64199999999994</v>
      </c>
      <c r="AL120" s="81">
        <f>+'MIT Da'!AL120+'SAR Da'!AL120+'URQ Da'!AL120+'ROC Da'!AL120+'SM Da'!AL120+'BN Da'!AL120+'BS Da'!AL120+'TDC Da'!AL120</f>
        <v>9</v>
      </c>
      <c r="AM120" s="81">
        <f>+'MIT Da'!AM120+'SAR Da'!AM120+'URQ Da'!AM120+'ROC Da'!AM120+'SM Da'!AM120+'BN Da'!AM120+'BS Da'!AM120+'TDC Da'!AM120</f>
        <v>57</v>
      </c>
      <c r="AN120" s="81">
        <f>+'MIT Da'!AN120+'SAR Da'!AN120+'URQ Da'!AN120+'ROC Da'!AN120+'SM Da'!AN120+'BN Da'!AN120+'BS Da'!AN120+'TDC Da'!AN120</f>
        <v>82</v>
      </c>
      <c r="AO120" s="81">
        <f>+'MIT Da'!AO120+'SAR Da'!AO120+'URQ Da'!AO120+'ROC Da'!AO120+'SM Da'!AO120+'BN Da'!AO120+'BS Da'!AO120+'TDC Da'!AO120</f>
        <v>148</v>
      </c>
      <c r="AP120" s="81">
        <f>+'MIT Da'!AP120+'SAR Da'!AP120+'URQ Da'!AP120+'ROC Da'!AP120+'SM Da'!AP120+'BN Da'!AP120+'BS Da'!AP120+'TDC Da'!AP120</f>
        <v>596</v>
      </c>
      <c r="AQ120" s="81">
        <f>+'MIT Da'!AQ120+'SAR Da'!AQ120+'URQ Da'!AQ120+'ROC Da'!AQ120+'SM Da'!AQ120+'BN Da'!AQ120+'BS Da'!AQ120+'TDC Da'!AQ120</f>
        <v>341</v>
      </c>
      <c r="AR120" s="81">
        <f>+'MIT Da'!AR120+'SAR Da'!AR120+'URQ Da'!AR120+'ROC Da'!AR120+'SM Da'!AR120+'BN Da'!AR120+'BS Da'!AR120+'TDC Da'!AR120</f>
        <v>39</v>
      </c>
      <c r="AS120" s="81">
        <f>+SUM(RED_InfraMR[[#This Row],[B.02.1 - Parque de Coches Eléctricos Motrices]:[B.02.3 - Parque de Coches Eléctricos Motrices Tipo R]])</f>
        <v>976</v>
      </c>
      <c r="AT120" s="81">
        <f>+'MIT Da'!AT120+'SAR Da'!AT120+'URQ Da'!AT120+'ROC Da'!AT120+'SM Da'!AT120+'BN Da'!AT120+'BS Da'!AT120+'TDC Da'!AT120</f>
        <v>0</v>
      </c>
      <c r="AU120" s="81">
        <f>+'MIT Da'!AU120+'SAR Da'!AU120+'URQ Da'!AU120+'ROC Da'!AU120+'SM Da'!AU120+'BN Da'!AU120+'BS Da'!AU120+'TDC Da'!AU120</f>
        <v>6</v>
      </c>
      <c r="AV120" s="81">
        <f>+'MIT Da'!AV120+'SAR Da'!AV120+'URQ Da'!AV120+'ROC Da'!AV120+'SM Da'!AV120+'BN Da'!AV120+'BS Da'!AV120+'TDC Da'!AV120</f>
        <v>10</v>
      </c>
      <c r="AW120" s="81">
        <f>+SUM(RED_InfraMR[[#This Row],[B.03.1 - Parque de Coches Motores Motrices Remolcados]:[B.03.3 - Parque de Coches Motores Motrices Cabina]])</f>
        <v>16</v>
      </c>
      <c r="AX120" s="81">
        <f>+'MIT Da'!AX120+'SAR Da'!AX120+'URQ Da'!AX120+'ROC Da'!AX120+'SM Da'!AX120+'BN Da'!AX120+'BS Da'!AX120+'TDC Da'!AX120</f>
        <v>427</v>
      </c>
      <c r="AY120" s="81">
        <f>+'MIT Da'!AY120+'SAR Da'!AY120+'URQ Da'!AY120+'ROC Da'!AY120+'SM Da'!AY120+'BN Da'!AY120+'BS Da'!AY120+'TDC Da'!AY120</f>
        <v>169</v>
      </c>
      <c r="AZ120" s="81">
        <f>+'MIT Da'!AZ120+'SAR Da'!AZ120+'URQ Da'!AZ120+'ROC Da'!AZ120+'SM Da'!AZ120+'BN Da'!AZ120+'BS Da'!AZ120+'TDC Da'!AZ120</f>
        <v>15</v>
      </c>
      <c r="BA120" s="81">
        <f>+'MIT Da'!BA120+'SAR Da'!BA120+'URQ Da'!BA120+'ROC Da'!BA120+'SM Da'!BA120+'BN Da'!BA120+'BS Da'!BA120+'TDC Da'!BA120</f>
        <v>150</v>
      </c>
      <c r="BB120" s="81">
        <f>+'MIT Da'!BB120+'SAR Da'!BB120+'URQ Da'!BB120+'ROC Da'!BB120+'SM Da'!BB120+'BN Da'!BB120+'BS Da'!BB120+'TDC Da'!BB120</f>
        <v>0</v>
      </c>
      <c r="BC120" s="81">
        <f>+SUM(RED_InfraMR[[#This Row],[B.04.1 - Parque de Coches Remolcados Clase Unica]:[B.04.5 - Parque de Coches Remolcados para Servicios Especiales (Cartoneros)]])</f>
        <v>761</v>
      </c>
      <c r="BD120" s="81">
        <f>+'MIT Da'!BD120+'SAR Da'!BD120+'URQ Da'!BD120+'ROC Da'!BD120+'SM Da'!BD120+'BN Da'!BD120+'BS Da'!BD120+'TDC Da'!BD120</f>
        <v>12</v>
      </c>
      <c r="BE120" s="81">
        <f>+'MIT Da'!BE120+'SAR Da'!BE120+'URQ Da'!BE120+'ROC Da'!BE120+'SM Da'!BE120+'BN Da'!BE120+'BS Da'!BE120+'TDC Da'!BE120</f>
        <v>92</v>
      </c>
      <c r="BF120" s="16"/>
    </row>
    <row r="121" spans="1:58">
      <c r="A121" s="1">
        <v>2002</v>
      </c>
      <c r="B121" s="1" t="s">
        <v>126</v>
      </c>
      <c r="C121" s="12">
        <f>+'MIT Da'!C121+'SAR Da'!C121+'URQ Da'!C121+'ROC Da'!C121+'SM Da'!C121+'BN Da'!C121+'BS Da'!C121+'TDC Da'!C121</f>
        <v>147.21299999999999</v>
      </c>
      <c r="D121" s="12">
        <f>+'MIT Da'!D121+'SAR Da'!D121+'URQ Da'!D121+'ROC Da'!D121+'SM Da'!D121+'BN Da'!D121+'BS Da'!D121+'TDC Da'!D121</f>
        <v>444.30600000000004</v>
      </c>
      <c r="E121" s="12">
        <f>+'MIT Da'!E121+'SAR Da'!E121+'URQ Da'!E121+'ROC Da'!E121+'SM Da'!E121+'BN Da'!E121+'BS Da'!E121+'TDC Da'!E121</f>
        <v>0</v>
      </c>
      <c r="F121" s="12">
        <f>+'MIT Da'!F121+'SAR Da'!F121+'URQ Da'!F121+'ROC Da'!F121+'SM Da'!F121+'BN Da'!F121+'BS Da'!F121+'TDC Da'!F121</f>
        <v>176.17364000000001</v>
      </c>
      <c r="G121" s="12">
        <f>+'MIT Da'!G121+'SAR Da'!G121+'URQ Da'!G121+'ROC Da'!G121+'SM Da'!G121+'BN Da'!G121+'BS Da'!G121+'TDC Da'!G121</f>
        <v>767.69263999999998</v>
      </c>
      <c r="H121" s="12">
        <f>+'MIT Da'!H121+'SAR Da'!H121+'URQ Da'!H121+'ROC Da'!H121+'SM Da'!H121+'BN Da'!H121+'BS Da'!H121+'TDC Da'!H121</f>
        <v>767.69263999999998</v>
      </c>
      <c r="I121" s="12">
        <f>+'MIT Da'!I121+'SAR Da'!I121+'URQ Da'!I121+'ROC Da'!I121+'SM Da'!I121+'BN Da'!I121+'BS Da'!I121+'TDC Da'!I121</f>
        <v>972.2581100000001</v>
      </c>
      <c r="J121" s="12">
        <f>+'MIT Da'!J121+'SAR Da'!J121+'URQ Da'!J121+'ROC Da'!J121+'SM Da'!J121+'BN Da'!J121+'BS Da'!J121+'TDC Da'!J121</f>
        <v>1060.415</v>
      </c>
      <c r="K121" s="12">
        <f>+'MIT Da'!K121+'SAR Da'!K121+'URQ Da'!K121+'ROC Da'!K121+'SM Da'!K121+'BN Da'!K121+'BS Da'!K121+'TDC Da'!K121</f>
        <v>54.516999999999996</v>
      </c>
      <c r="L121" s="12">
        <f>+'MIT Da'!L121+'SAR Da'!L121+'URQ Da'!L121+'ROC Da'!L121+'SM Da'!L121+'BN Da'!L121+'BS Da'!L121+'TDC Da'!L121</f>
        <v>379.49300000000005</v>
      </c>
      <c r="M121" s="12">
        <f>+'MIT Da'!M121+'SAR Da'!M121+'URQ Da'!M121+'ROC Da'!M121+'SM Da'!M121+'BN Da'!M121+'BS Da'!M121+'TDC Da'!M121</f>
        <v>21.314999999999998</v>
      </c>
      <c r="N121" s="12">
        <f>+'MIT Da'!N121+'SAR Da'!N121+'URQ Da'!N121+'ROC Da'!N121+'SM Da'!N121+'BN Da'!N121+'BS Da'!N121+'TDC Da'!N121</f>
        <v>1439.9079999999999</v>
      </c>
      <c r="O121" s="12">
        <f>+'MIT Da'!O121+'SAR Da'!O121+'URQ Da'!O121+'ROC Da'!O121+'SM Da'!O121+'BN Da'!O121+'BS Da'!O121+'TDC Da'!O121</f>
        <v>1439.9079999999999</v>
      </c>
      <c r="P121" s="81">
        <f>+'MIT Da'!P121+'SAR Da'!P121+'URQ Da'!P121+'ROC Da'!P121+'SM Da'!P121+'BN Da'!P121+'BS Da'!P121+'TDC Da'!P121</f>
        <v>203</v>
      </c>
      <c r="Q121" s="81">
        <f>+'MIT Da'!Q121+'SAR Da'!Q121+'URQ Da'!Q121+'ROC Da'!Q121+'SM Da'!Q121+'BN Da'!Q121+'BS Da'!Q121+'TDC Da'!Q121</f>
        <v>58</v>
      </c>
      <c r="R121" s="81">
        <f>+'MIT Da'!R121+'SAR Da'!R121+'URQ Da'!R121+'ROC Da'!R121+'SM Da'!R121+'BN Da'!R121+'BS Da'!R121+'TDC Da'!R121</f>
        <v>10</v>
      </c>
      <c r="S121" s="81">
        <f>+'MIT Da'!S121+'SAR Da'!S121+'URQ Da'!S121+'ROC Da'!S121+'SM Da'!S121+'BN Da'!S121+'BS Da'!S121+'TDC Da'!S121</f>
        <v>271</v>
      </c>
      <c r="T121" s="81">
        <f>+'MIT Da'!T121+'SAR Da'!T121+'URQ Da'!T121+'ROC Da'!T121+'SM Da'!T121+'BN Da'!T121+'BS Da'!T121+'TDC Da'!T121</f>
        <v>136</v>
      </c>
      <c r="U121" s="81">
        <f>+'MIT Da'!U121+'SAR Da'!U121+'URQ Da'!U121+'ROC Da'!U121+'SM Da'!U121+'BN Da'!U121+'BS Da'!U121+'TDC Da'!U121</f>
        <v>434</v>
      </c>
      <c r="V121" s="81">
        <f>+'MIT Da'!V121+'SAR Da'!V121+'URQ Da'!V121+'ROC Da'!V121+'SM Da'!V121+'BN Da'!V121+'BS Da'!V121+'TDC Da'!V121</f>
        <v>11</v>
      </c>
      <c r="W121" s="81">
        <f>+'MIT Da'!W121+'SAR Da'!W121+'URQ Da'!W121+'ROC Da'!W121+'SM Da'!W121+'BN Da'!W121+'BS Da'!W121+'TDC Da'!W121</f>
        <v>112</v>
      </c>
      <c r="X121" s="81">
        <f>+'MIT Da'!X121+'SAR Da'!X121+'URQ Da'!X121+'ROC Da'!X121+'SM Da'!X121+'BN Da'!X121+'BS Da'!X121+'TDC Da'!X121</f>
        <v>4</v>
      </c>
      <c r="Y121" s="81">
        <f>+'MIT Da'!Y121+'SAR Da'!Y121+'URQ Da'!Y121+'ROC Da'!Y121+'SM Da'!Y121+'BN Da'!Y121+'BS Da'!Y121+'TDC Da'!Y121</f>
        <v>697</v>
      </c>
      <c r="Z121" s="81">
        <f>+'MIT Da'!Z121+'SAR Da'!Z121+'URQ Da'!Z121+'ROC Da'!Z121+'SM Da'!Z121+'BN Da'!Z121+'BS Da'!Z121+'TDC Da'!Z121</f>
        <v>160</v>
      </c>
      <c r="AA121" s="81">
        <f>+'MIT Da'!AA121+'SAR Da'!AA121+'URQ Da'!AA121+'ROC Da'!AA121+'SM Da'!AA121+'BN Da'!AA121+'BS Da'!AA121+'TDC Da'!AA121</f>
        <v>102</v>
      </c>
      <c r="AB121" s="81">
        <f>+'MIT Da'!AB121+'SAR Da'!AB121+'URQ Da'!AB121+'ROC Da'!AB121+'SM Da'!AB121+'BN Da'!AB121+'BS Da'!AB121+'TDC Da'!AB121</f>
        <v>697</v>
      </c>
      <c r="AC121" s="81">
        <f>+'MIT Da'!AC121+'SAR Da'!AC121+'URQ Da'!AC121+'ROC Da'!AC121+'SM Da'!AC121+'BN Da'!AC121+'BS Da'!AC121+'TDC Da'!AC121</f>
        <v>959</v>
      </c>
      <c r="AD121" s="81">
        <f>+'MIT Da'!AD121+'SAR Da'!AD121+'URQ Da'!AD121+'ROC Da'!AD121+'SM Da'!AD121+'BN Da'!AD121+'BS Da'!AD121+'TDC Da'!AD121</f>
        <v>54</v>
      </c>
      <c r="AE121" s="81">
        <f>+'MIT Da'!AE121+'SAR Da'!AE121+'URQ Da'!AE121+'ROC Da'!AE121+'SM Da'!AE121+'BN Da'!AE121+'BS Da'!AE121+'TDC Da'!AE121</f>
        <v>96</v>
      </c>
      <c r="AF121" s="81">
        <f>+'MIT Da'!AF121+'SAR Da'!AF121+'URQ Da'!AF121+'ROC Da'!AF121+'SM Da'!AF121+'BN Da'!AF121+'BS Da'!AF121+'TDC Da'!AF121</f>
        <v>446</v>
      </c>
      <c r="AG121" s="81">
        <f>+'MIT Da'!AG121+'SAR Da'!AG121+'URQ Da'!AG121+'ROC Da'!AG121+'SM Da'!AG121+'BN Da'!AG121+'BS Da'!AG121+'TDC Da'!AG121</f>
        <v>596</v>
      </c>
      <c r="AH121" s="12">
        <f>+'MIT Da'!AH121+'SAR Da'!AH121+'URQ Da'!AH121+'ROC Da'!AH121+'SM Da'!AH121+'BN Da'!AH121+'BS Da'!AH121+'TDC Da'!AH121</f>
        <v>274.60699999999997</v>
      </c>
      <c r="AI121" s="12">
        <f>+'MIT Da'!AI121+'SAR Da'!AI121+'URQ Da'!AI121+'ROC Da'!AI121+'SM Da'!AI121+'BN Da'!AI121+'BS Da'!AI121+'TDC Da'!AI121</f>
        <v>7.32</v>
      </c>
      <c r="AJ121" s="12">
        <f>+'MIT Da'!AJ121+'SAR Da'!AJ121+'URQ Da'!AJ121+'ROC Da'!AJ121+'SM Da'!AJ121+'BN Da'!AJ121+'BS Da'!AJ121+'TDC Da'!AJ121</f>
        <v>498.71500000000003</v>
      </c>
      <c r="AK121" s="12">
        <f>+'MIT Da'!AK121+'SAR Da'!AK121+'URQ Da'!AK121+'ROC Da'!AK121+'SM Da'!AK121+'BN Da'!AK121+'BS Da'!AK121+'TDC Da'!AK121</f>
        <v>780.64199999999994</v>
      </c>
      <c r="AL121" s="81">
        <f>+'MIT Da'!AL121+'SAR Da'!AL121+'URQ Da'!AL121+'ROC Da'!AL121+'SM Da'!AL121+'BN Da'!AL121+'BS Da'!AL121+'TDC Da'!AL121</f>
        <v>9</v>
      </c>
      <c r="AM121" s="81">
        <f>+'MIT Da'!AM121+'SAR Da'!AM121+'URQ Da'!AM121+'ROC Da'!AM121+'SM Da'!AM121+'BN Da'!AM121+'BS Da'!AM121+'TDC Da'!AM121</f>
        <v>57</v>
      </c>
      <c r="AN121" s="81">
        <f>+'MIT Da'!AN121+'SAR Da'!AN121+'URQ Da'!AN121+'ROC Da'!AN121+'SM Da'!AN121+'BN Da'!AN121+'BS Da'!AN121+'TDC Da'!AN121</f>
        <v>82</v>
      </c>
      <c r="AO121" s="81">
        <f>+'MIT Da'!AO121+'SAR Da'!AO121+'URQ Da'!AO121+'ROC Da'!AO121+'SM Da'!AO121+'BN Da'!AO121+'BS Da'!AO121+'TDC Da'!AO121</f>
        <v>148</v>
      </c>
      <c r="AP121" s="81">
        <f>+'MIT Da'!AP121+'SAR Da'!AP121+'URQ Da'!AP121+'ROC Da'!AP121+'SM Da'!AP121+'BN Da'!AP121+'BS Da'!AP121+'TDC Da'!AP121</f>
        <v>596</v>
      </c>
      <c r="AQ121" s="81">
        <f>+'MIT Da'!AQ121+'SAR Da'!AQ121+'URQ Da'!AQ121+'ROC Da'!AQ121+'SM Da'!AQ121+'BN Da'!AQ121+'BS Da'!AQ121+'TDC Da'!AQ121</f>
        <v>341</v>
      </c>
      <c r="AR121" s="81">
        <f>+'MIT Da'!AR121+'SAR Da'!AR121+'URQ Da'!AR121+'ROC Da'!AR121+'SM Da'!AR121+'BN Da'!AR121+'BS Da'!AR121+'TDC Da'!AR121</f>
        <v>39</v>
      </c>
      <c r="AS121" s="81">
        <f>+SUM(RED_InfraMR[[#This Row],[B.02.1 - Parque de Coches Eléctricos Motrices]:[B.02.3 - Parque de Coches Eléctricos Motrices Tipo R]])</f>
        <v>976</v>
      </c>
      <c r="AT121" s="81">
        <f>+'MIT Da'!AT121+'SAR Da'!AT121+'URQ Da'!AT121+'ROC Da'!AT121+'SM Da'!AT121+'BN Da'!AT121+'BS Da'!AT121+'TDC Da'!AT121</f>
        <v>0</v>
      </c>
      <c r="AU121" s="81">
        <f>+'MIT Da'!AU121+'SAR Da'!AU121+'URQ Da'!AU121+'ROC Da'!AU121+'SM Da'!AU121+'BN Da'!AU121+'BS Da'!AU121+'TDC Da'!AU121</f>
        <v>6</v>
      </c>
      <c r="AV121" s="81">
        <f>+'MIT Da'!AV121+'SAR Da'!AV121+'URQ Da'!AV121+'ROC Da'!AV121+'SM Da'!AV121+'BN Da'!AV121+'BS Da'!AV121+'TDC Da'!AV121</f>
        <v>10</v>
      </c>
      <c r="AW121" s="81">
        <f>+SUM(RED_InfraMR[[#This Row],[B.03.1 - Parque de Coches Motores Motrices Remolcados]:[B.03.3 - Parque de Coches Motores Motrices Cabina]])</f>
        <v>16</v>
      </c>
      <c r="AX121" s="81">
        <f>+'MIT Da'!AX121+'SAR Da'!AX121+'URQ Da'!AX121+'ROC Da'!AX121+'SM Da'!AX121+'BN Da'!AX121+'BS Da'!AX121+'TDC Da'!AX121</f>
        <v>427</v>
      </c>
      <c r="AY121" s="81">
        <f>+'MIT Da'!AY121+'SAR Da'!AY121+'URQ Da'!AY121+'ROC Da'!AY121+'SM Da'!AY121+'BN Da'!AY121+'BS Da'!AY121+'TDC Da'!AY121</f>
        <v>169</v>
      </c>
      <c r="AZ121" s="81">
        <f>+'MIT Da'!AZ121+'SAR Da'!AZ121+'URQ Da'!AZ121+'ROC Da'!AZ121+'SM Da'!AZ121+'BN Da'!AZ121+'BS Da'!AZ121+'TDC Da'!AZ121</f>
        <v>15</v>
      </c>
      <c r="BA121" s="81">
        <f>+'MIT Da'!BA121+'SAR Da'!BA121+'URQ Da'!BA121+'ROC Da'!BA121+'SM Da'!BA121+'BN Da'!BA121+'BS Da'!BA121+'TDC Da'!BA121</f>
        <v>150</v>
      </c>
      <c r="BB121" s="81">
        <f>+'MIT Da'!BB121+'SAR Da'!BB121+'URQ Da'!BB121+'ROC Da'!BB121+'SM Da'!BB121+'BN Da'!BB121+'BS Da'!BB121+'TDC Da'!BB121</f>
        <v>0</v>
      </c>
      <c r="BC121" s="81">
        <f>+SUM(RED_InfraMR[[#This Row],[B.04.1 - Parque de Coches Remolcados Clase Unica]:[B.04.5 - Parque de Coches Remolcados para Servicios Especiales (Cartoneros)]])</f>
        <v>761</v>
      </c>
      <c r="BD121" s="81">
        <f>+'MIT Da'!BD121+'SAR Da'!BD121+'URQ Da'!BD121+'ROC Da'!BD121+'SM Da'!BD121+'BN Da'!BD121+'BS Da'!BD121+'TDC Da'!BD121</f>
        <v>12</v>
      </c>
      <c r="BE121" s="81">
        <f>+'MIT Da'!BE121+'SAR Da'!BE121+'URQ Da'!BE121+'ROC Da'!BE121+'SM Da'!BE121+'BN Da'!BE121+'BS Da'!BE121+'TDC Da'!BE121</f>
        <v>92</v>
      </c>
      <c r="BF121" s="16"/>
    </row>
    <row r="122" spans="1:58">
      <c r="A122" s="1">
        <v>2003</v>
      </c>
      <c r="B122" s="1" t="s">
        <v>115</v>
      </c>
      <c r="C122" s="12">
        <f>+'MIT Da'!C122+'SAR Da'!C122+'URQ Da'!C122+'ROC Da'!C122+'SM Da'!C122+'BN Da'!C122+'BS Da'!C122+'TDC Da'!C122</f>
        <v>147.21299999999999</v>
      </c>
      <c r="D122" s="12">
        <f>+'MIT Da'!D122+'SAR Da'!D122+'URQ Da'!D122+'ROC Da'!D122+'SM Da'!D122+'BN Da'!D122+'BS Da'!D122+'TDC Da'!D122</f>
        <v>444.30600000000004</v>
      </c>
      <c r="E122" s="12">
        <f>+'MIT Da'!E122+'SAR Da'!E122+'URQ Da'!E122+'ROC Da'!E122+'SM Da'!E122+'BN Da'!E122+'BS Da'!E122+'TDC Da'!E122</f>
        <v>0</v>
      </c>
      <c r="F122" s="12">
        <f>+'MIT Da'!F122+'SAR Da'!F122+'URQ Da'!F122+'ROC Da'!F122+'SM Da'!F122+'BN Da'!F122+'BS Da'!F122+'TDC Da'!F122</f>
        <v>176.17364000000001</v>
      </c>
      <c r="G122" s="12">
        <f>+'MIT Da'!G122+'SAR Da'!G122+'URQ Da'!G122+'ROC Da'!G122+'SM Da'!G122+'BN Da'!G122+'BS Da'!G122+'TDC Da'!G122</f>
        <v>767.69263999999998</v>
      </c>
      <c r="H122" s="12">
        <f>+'MIT Da'!H122+'SAR Da'!H122+'URQ Da'!H122+'ROC Da'!H122+'SM Da'!H122+'BN Da'!H122+'BS Da'!H122+'TDC Da'!H122</f>
        <v>767.69263999999998</v>
      </c>
      <c r="I122" s="12">
        <f>+'MIT Da'!I122+'SAR Da'!I122+'URQ Da'!I122+'ROC Da'!I122+'SM Da'!I122+'BN Da'!I122+'BS Da'!I122+'TDC Da'!I122</f>
        <v>972.2581100000001</v>
      </c>
      <c r="J122" s="12">
        <f>+'MIT Da'!J122+'SAR Da'!J122+'URQ Da'!J122+'ROC Da'!J122+'SM Da'!J122+'BN Da'!J122+'BS Da'!J122+'TDC Da'!J122</f>
        <v>1060.415</v>
      </c>
      <c r="K122" s="12">
        <f>+'MIT Da'!K122+'SAR Da'!K122+'URQ Da'!K122+'ROC Da'!K122+'SM Da'!K122+'BN Da'!K122+'BS Da'!K122+'TDC Da'!K122</f>
        <v>54.516999999999996</v>
      </c>
      <c r="L122" s="12">
        <f>+'MIT Da'!L122+'SAR Da'!L122+'URQ Da'!L122+'ROC Da'!L122+'SM Da'!L122+'BN Da'!L122+'BS Da'!L122+'TDC Da'!L122</f>
        <v>379.49300000000005</v>
      </c>
      <c r="M122" s="12">
        <f>+'MIT Da'!M122+'SAR Da'!M122+'URQ Da'!M122+'ROC Da'!M122+'SM Da'!M122+'BN Da'!M122+'BS Da'!M122+'TDC Da'!M122</f>
        <v>21.314999999999998</v>
      </c>
      <c r="N122" s="12">
        <f>+'MIT Da'!N122+'SAR Da'!N122+'URQ Da'!N122+'ROC Da'!N122+'SM Da'!N122+'BN Da'!N122+'BS Da'!N122+'TDC Da'!N122</f>
        <v>1439.9079999999999</v>
      </c>
      <c r="O122" s="12">
        <f>+'MIT Da'!O122+'SAR Da'!O122+'URQ Da'!O122+'ROC Da'!O122+'SM Da'!O122+'BN Da'!O122+'BS Da'!O122+'TDC Da'!O122</f>
        <v>1439.9079999999999</v>
      </c>
      <c r="P122" s="81">
        <f>+'MIT Da'!P122+'SAR Da'!P122+'URQ Da'!P122+'ROC Da'!P122+'SM Da'!P122+'BN Da'!P122+'BS Da'!P122+'TDC Da'!P122</f>
        <v>203</v>
      </c>
      <c r="Q122" s="81">
        <f>+'MIT Da'!Q122+'SAR Da'!Q122+'URQ Da'!Q122+'ROC Da'!Q122+'SM Da'!Q122+'BN Da'!Q122+'BS Da'!Q122+'TDC Da'!Q122</f>
        <v>58</v>
      </c>
      <c r="R122" s="81">
        <f>+'MIT Da'!R122+'SAR Da'!R122+'URQ Da'!R122+'ROC Da'!R122+'SM Da'!R122+'BN Da'!R122+'BS Da'!R122+'TDC Da'!R122</f>
        <v>10</v>
      </c>
      <c r="S122" s="81">
        <f>+'MIT Da'!S122+'SAR Da'!S122+'URQ Da'!S122+'ROC Da'!S122+'SM Da'!S122+'BN Da'!S122+'BS Da'!S122+'TDC Da'!S122</f>
        <v>271</v>
      </c>
      <c r="T122" s="81">
        <f>+'MIT Da'!T122+'SAR Da'!T122+'URQ Da'!T122+'ROC Da'!T122+'SM Da'!T122+'BN Da'!T122+'BS Da'!T122+'TDC Da'!T122</f>
        <v>136</v>
      </c>
      <c r="U122" s="81">
        <f>+'MIT Da'!U122+'SAR Da'!U122+'URQ Da'!U122+'ROC Da'!U122+'SM Da'!U122+'BN Da'!U122+'BS Da'!U122+'TDC Da'!U122</f>
        <v>434</v>
      </c>
      <c r="V122" s="81">
        <f>+'MIT Da'!V122+'SAR Da'!V122+'URQ Da'!V122+'ROC Da'!V122+'SM Da'!V122+'BN Da'!V122+'BS Da'!V122+'TDC Da'!V122</f>
        <v>11</v>
      </c>
      <c r="W122" s="81">
        <f>+'MIT Da'!W122+'SAR Da'!W122+'URQ Da'!W122+'ROC Da'!W122+'SM Da'!W122+'BN Da'!W122+'BS Da'!W122+'TDC Da'!W122</f>
        <v>110</v>
      </c>
      <c r="X122" s="81">
        <f>+'MIT Da'!X122+'SAR Da'!X122+'URQ Da'!X122+'ROC Da'!X122+'SM Da'!X122+'BN Da'!X122+'BS Da'!X122+'TDC Da'!X122</f>
        <v>4</v>
      </c>
      <c r="Y122" s="81">
        <f>+'MIT Da'!Y122+'SAR Da'!Y122+'URQ Da'!Y122+'ROC Da'!Y122+'SM Da'!Y122+'BN Da'!Y122+'BS Da'!Y122+'TDC Da'!Y122</f>
        <v>695</v>
      </c>
      <c r="Z122" s="81">
        <f>+'MIT Da'!Z122+'SAR Da'!Z122+'URQ Da'!Z122+'ROC Da'!Z122+'SM Da'!Z122+'BN Da'!Z122+'BS Da'!Z122+'TDC Da'!Z122</f>
        <v>160</v>
      </c>
      <c r="AA122" s="81">
        <f>+'MIT Da'!AA122+'SAR Da'!AA122+'URQ Da'!AA122+'ROC Da'!AA122+'SM Da'!AA122+'BN Da'!AA122+'BS Da'!AA122+'TDC Da'!AA122</f>
        <v>102</v>
      </c>
      <c r="AB122" s="81">
        <f>+'MIT Da'!AB122+'SAR Da'!AB122+'URQ Da'!AB122+'ROC Da'!AB122+'SM Da'!AB122+'BN Da'!AB122+'BS Da'!AB122+'TDC Da'!AB122</f>
        <v>695</v>
      </c>
      <c r="AC122" s="81">
        <f>+'MIT Da'!AC122+'SAR Da'!AC122+'URQ Da'!AC122+'ROC Da'!AC122+'SM Da'!AC122+'BN Da'!AC122+'BS Da'!AC122+'TDC Da'!AC122</f>
        <v>957</v>
      </c>
      <c r="AD122" s="81">
        <f>+'MIT Da'!AD122+'SAR Da'!AD122+'URQ Da'!AD122+'ROC Da'!AD122+'SM Da'!AD122+'BN Da'!AD122+'BS Da'!AD122+'TDC Da'!AD122</f>
        <v>54</v>
      </c>
      <c r="AE122" s="81">
        <f>+'MIT Da'!AE122+'SAR Da'!AE122+'URQ Da'!AE122+'ROC Da'!AE122+'SM Da'!AE122+'BN Da'!AE122+'BS Da'!AE122+'TDC Da'!AE122</f>
        <v>96</v>
      </c>
      <c r="AF122" s="81">
        <f>+'MIT Da'!AF122+'SAR Da'!AF122+'URQ Da'!AF122+'ROC Da'!AF122+'SM Da'!AF122+'BN Da'!AF122+'BS Da'!AF122+'TDC Da'!AF122</f>
        <v>448</v>
      </c>
      <c r="AG122" s="81">
        <f>+'MIT Da'!AG122+'SAR Da'!AG122+'URQ Da'!AG122+'ROC Da'!AG122+'SM Da'!AG122+'BN Da'!AG122+'BS Da'!AG122+'TDC Da'!AG122</f>
        <v>598</v>
      </c>
      <c r="AH122" s="12">
        <f>+'MIT Da'!AH122+'SAR Da'!AH122+'URQ Da'!AH122+'ROC Da'!AH122+'SM Da'!AH122+'BN Da'!AH122+'BS Da'!AH122+'TDC Da'!AH122</f>
        <v>274.60699999999997</v>
      </c>
      <c r="AI122" s="12">
        <f>+'MIT Da'!AI122+'SAR Da'!AI122+'URQ Da'!AI122+'ROC Da'!AI122+'SM Da'!AI122+'BN Da'!AI122+'BS Da'!AI122+'TDC Da'!AI122</f>
        <v>7.32</v>
      </c>
      <c r="AJ122" s="12">
        <f>+'MIT Da'!AJ122+'SAR Da'!AJ122+'URQ Da'!AJ122+'ROC Da'!AJ122+'SM Da'!AJ122+'BN Da'!AJ122+'BS Da'!AJ122+'TDC Da'!AJ122</f>
        <v>498.71500000000003</v>
      </c>
      <c r="AK122" s="12">
        <f>+'MIT Da'!AK122+'SAR Da'!AK122+'URQ Da'!AK122+'ROC Da'!AK122+'SM Da'!AK122+'BN Da'!AK122+'BS Da'!AK122+'TDC Da'!AK122</f>
        <v>780.64199999999994</v>
      </c>
      <c r="AL122" s="81">
        <f>+'MIT Da'!AL122+'SAR Da'!AL122+'URQ Da'!AL122+'ROC Da'!AL122+'SM Da'!AL122+'BN Da'!AL122+'BS Da'!AL122+'TDC Da'!AL122</f>
        <v>9</v>
      </c>
      <c r="AM122" s="81">
        <f>+'MIT Da'!AM122+'SAR Da'!AM122+'URQ Da'!AM122+'ROC Da'!AM122+'SM Da'!AM122+'BN Da'!AM122+'BS Da'!AM122+'TDC Da'!AM122</f>
        <v>57</v>
      </c>
      <c r="AN122" s="81">
        <f>+'MIT Da'!AN122+'SAR Da'!AN122+'URQ Da'!AN122+'ROC Da'!AN122+'SM Da'!AN122+'BN Da'!AN122+'BS Da'!AN122+'TDC Da'!AN122</f>
        <v>82</v>
      </c>
      <c r="AO122" s="81">
        <f>+'MIT Da'!AO122+'SAR Da'!AO122+'URQ Da'!AO122+'ROC Da'!AO122+'SM Da'!AO122+'BN Da'!AO122+'BS Da'!AO122+'TDC Da'!AO122</f>
        <v>148</v>
      </c>
      <c r="AP122" s="81">
        <f>+'MIT Da'!AP122+'SAR Da'!AP122+'URQ Da'!AP122+'ROC Da'!AP122+'SM Da'!AP122+'BN Da'!AP122+'BS Da'!AP122+'TDC Da'!AP122</f>
        <v>596</v>
      </c>
      <c r="AQ122" s="81">
        <f>+'MIT Da'!AQ122+'SAR Da'!AQ122+'URQ Da'!AQ122+'ROC Da'!AQ122+'SM Da'!AQ122+'BN Da'!AQ122+'BS Da'!AQ122+'TDC Da'!AQ122</f>
        <v>341</v>
      </c>
      <c r="AR122" s="81">
        <f>+'MIT Da'!AR122+'SAR Da'!AR122+'URQ Da'!AR122+'ROC Da'!AR122+'SM Da'!AR122+'BN Da'!AR122+'BS Da'!AR122+'TDC Da'!AR122</f>
        <v>39</v>
      </c>
      <c r="AS122" s="81">
        <f>+SUM(RED_InfraMR[[#This Row],[B.02.1 - Parque de Coches Eléctricos Motrices]:[B.02.3 - Parque de Coches Eléctricos Motrices Tipo R]])</f>
        <v>976</v>
      </c>
      <c r="AT122" s="81">
        <f>+'MIT Da'!AT122+'SAR Da'!AT122+'URQ Da'!AT122+'ROC Da'!AT122+'SM Da'!AT122+'BN Da'!AT122+'BS Da'!AT122+'TDC Da'!AT122</f>
        <v>0</v>
      </c>
      <c r="AU122" s="81">
        <f>+'MIT Da'!AU122+'SAR Da'!AU122+'URQ Da'!AU122+'ROC Da'!AU122+'SM Da'!AU122+'BN Da'!AU122+'BS Da'!AU122+'TDC Da'!AU122</f>
        <v>6</v>
      </c>
      <c r="AV122" s="81">
        <f>+'MIT Da'!AV122+'SAR Da'!AV122+'URQ Da'!AV122+'ROC Da'!AV122+'SM Da'!AV122+'BN Da'!AV122+'BS Da'!AV122+'TDC Da'!AV122</f>
        <v>10</v>
      </c>
      <c r="AW122" s="81">
        <f>+SUM(RED_InfraMR[[#This Row],[B.03.1 - Parque de Coches Motores Motrices Remolcados]:[B.03.3 - Parque de Coches Motores Motrices Cabina]])</f>
        <v>16</v>
      </c>
      <c r="AX122" s="81">
        <f>+'MIT Da'!AX122+'SAR Da'!AX122+'URQ Da'!AX122+'ROC Da'!AX122+'SM Da'!AX122+'BN Da'!AX122+'BS Da'!AX122+'TDC Da'!AX122</f>
        <v>433</v>
      </c>
      <c r="AY122" s="81">
        <f>+'MIT Da'!AY122+'SAR Da'!AY122+'URQ Da'!AY122+'ROC Da'!AY122+'SM Da'!AY122+'BN Da'!AY122+'BS Da'!AY122+'TDC Da'!AY122</f>
        <v>169</v>
      </c>
      <c r="AZ122" s="81">
        <f>+'MIT Da'!AZ122+'SAR Da'!AZ122+'URQ Da'!AZ122+'ROC Da'!AZ122+'SM Da'!AZ122+'BN Da'!AZ122+'BS Da'!AZ122+'TDC Da'!AZ122</f>
        <v>15</v>
      </c>
      <c r="BA122" s="81">
        <f>+'MIT Da'!BA122+'SAR Da'!BA122+'URQ Da'!BA122+'ROC Da'!BA122+'SM Da'!BA122+'BN Da'!BA122+'BS Da'!BA122+'TDC Da'!BA122</f>
        <v>150</v>
      </c>
      <c r="BB122" s="81">
        <f>+'MIT Da'!BB122+'SAR Da'!BB122+'URQ Da'!BB122+'ROC Da'!BB122+'SM Da'!BB122+'BN Da'!BB122+'BS Da'!BB122+'TDC Da'!BB122</f>
        <v>0</v>
      </c>
      <c r="BC122" s="81">
        <f>+SUM(RED_InfraMR[[#This Row],[B.04.1 - Parque de Coches Remolcados Clase Unica]:[B.04.5 - Parque de Coches Remolcados para Servicios Especiales (Cartoneros)]])</f>
        <v>767</v>
      </c>
      <c r="BD122" s="81">
        <f>+'MIT Da'!BD122+'SAR Da'!BD122+'URQ Da'!BD122+'ROC Da'!BD122+'SM Da'!BD122+'BN Da'!BD122+'BS Da'!BD122+'TDC Da'!BD122</f>
        <v>12</v>
      </c>
      <c r="BE122" s="81">
        <f>+'MIT Da'!BE122+'SAR Da'!BE122+'URQ Da'!BE122+'ROC Da'!BE122+'SM Da'!BE122+'BN Da'!BE122+'BS Da'!BE122+'TDC Da'!BE122</f>
        <v>92</v>
      </c>
      <c r="BF122" s="16"/>
    </row>
    <row r="123" spans="1:58">
      <c r="A123" s="1">
        <v>2003</v>
      </c>
      <c r="B123" s="1" t="s">
        <v>116</v>
      </c>
      <c r="C123" s="12">
        <f>+'MIT Da'!C123+'SAR Da'!C123+'URQ Da'!C123+'ROC Da'!C123+'SM Da'!C123+'BN Da'!C123+'BS Da'!C123+'TDC Da'!C123</f>
        <v>147.21299999999999</v>
      </c>
      <c r="D123" s="12">
        <f>+'MIT Da'!D123+'SAR Da'!D123+'URQ Da'!D123+'ROC Da'!D123+'SM Da'!D123+'BN Da'!D123+'BS Da'!D123+'TDC Da'!D123</f>
        <v>444.30600000000004</v>
      </c>
      <c r="E123" s="12">
        <f>+'MIT Da'!E123+'SAR Da'!E123+'URQ Da'!E123+'ROC Da'!E123+'SM Da'!E123+'BN Da'!E123+'BS Da'!E123+'TDC Da'!E123</f>
        <v>0</v>
      </c>
      <c r="F123" s="12">
        <f>+'MIT Da'!F123+'SAR Da'!F123+'URQ Da'!F123+'ROC Da'!F123+'SM Da'!F123+'BN Da'!F123+'BS Da'!F123+'TDC Da'!F123</f>
        <v>176.17364000000001</v>
      </c>
      <c r="G123" s="12">
        <f>+'MIT Da'!G123+'SAR Da'!G123+'URQ Da'!G123+'ROC Da'!G123+'SM Da'!G123+'BN Da'!G123+'BS Da'!G123+'TDC Da'!G123</f>
        <v>767.69263999999998</v>
      </c>
      <c r="H123" s="12">
        <f>+'MIT Da'!H123+'SAR Da'!H123+'URQ Da'!H123+'ROC Da'!H123+'SM Da'!H123+'BN Da'!H123+'BS Da'!H123+'TDC Da'!H123</f>
        <v>767.69263999999998</v>
      </c>
      <c r="I123" s="12">
        <f>+'MIT Da'!I123+'SAR Da'!I123+'URQ Da'!I123+'ROC Da'!I123+'SM Da'!I123+'BN Da'!I123+'BS Da'!I123+'TDC Da'!I123</f>
        <v>972.2581100000001</v>
      </c>
      <c r="J123" s="12">
        <f>+'MIT Da'!J123+'SAR Da'!J123+'URQ Da'!J123+'ROC Da'!J123+'SM Da'!J123+'BN Da'!J123+'BS Da'!J123+'TDC Da'!J123</f>
        <v>1060.415</v>
      </c>
      <c r="K123" s="12">
        <f>+'MIT Da'!K123+'SAR Da'!K123+'URQ Da'!K123+'ROC Da'!K123+'SM Da'!K123+'BN Da'!K123+'BS Da'!K123+'TDC Da'!K123</f>
        <v>54.516999999999996</v>
      </c>
      <c r="L123" s="12">
        <f>+'MIT Da'!L123+'SAR Da'!L123+'URQ Da'!L123+'ROC Da'!L123+'SM Da'!L123+'BN Da'!L123+'BS Da'!L123+'TDC Da'!L123</f>
        <v>379.49300000000005</v>
      </c>
      <c r="M123" s="12">
        <f>+'MIT Da'!M123+'SAR Da'!M123+'URQ Da'!M123+'ROC Da'!M123+'SM Da'!M123+'BN Da'!M123+'BS Da'!M123+'TDC Da'!M123</f>
        <v>21.314999999999998</v>
      </c>
      <c r="N123" s="12">
        <f>+'MIT Da'!N123+'SAR Da'!N123+'URQ Da'!N123+'ROC Da'!N123+'SM Da'!N123+'BN Da'!N123+'BS Da'!N123+'TDC Da'!N123</f>
        <v>1439.9079999999999</v>
      </c>
      <c r="O123" s="12">
        <f>+'MIT Da'!O123+'SAR Da'!O123+'URQ Da'!O123+'ROC Da'!O123+'SM Da'!O123+'BN Da'!O123+'BS Da'!O123+'TDC Da'!O123</f>
        <v>1439.9079999999999</v>
      </c>
      <c r="P123" s="81">
        <f>+'MIT Da'!P123+'SAR Da'!P123+'URQ Da'!P123+'ROC Da'!P123+'SM Da'!P123+'BN Da'!P123+'BS Da'!P123+'TDC Da'!P123</f>
        <v>203</v>
      </c>
      <c r="Q123" s="81">
        <f>+'MIT Da'!Q123+'SAR Da'!Q123+'URQ Da'!Q123+'ROC Da'!Q123+'SM Da'!Q123+'BN Da'!Q123+'BS Da'!Q123+'TDC Da'!Q123</f>
        <v>58</v>
      </c>
      <c r="R123" s="81">
        <f>+'MIT Da'!R123+'SAR Da'!R123+'URQ Da'!R123+'ROC Da'!R123+'SM Da'!R123+'BN Da'!R123+'BS Da'!R123+'TDC Da'!R123</f>
        <v>10</v>
      </c>
      <c r="S123" s="81">
        <f>+'MIT Da'!S123+'SAR Da'!S123+'URQ Da'!S123+'ROC Da'!S123+'SM Da'!S123+'BN Da'!S123+'BS Da'!S123+'TDC Da'!S123</f>
        <v>271</v>
      </c>
      <c r="T123" s="81">
        <f>+'MIT Da'!T123+'SAR Da'!T123+'URQ Da'!T123+'ROC Da'!T123+'SM Da'!T123+'BN Da'!T123+'BS Da'!T123+'TDC Da'!T123</f>
        <v>136</v>
      </c>
      <c r="U123" s="81">
        <f>+'MIT Da'!U123+'SAR Da'!U123+'URQ Da'!U123+'ROC Da'!U123+'SM Da'!U123+'BN Da'!U123+'BS Da'!U123+'TDC Da'!U123</f>
        <v>434</v>
      </c>
      <c r="V123" s="81">
        <f>+'MIT Da'!V123+'SAR Da'!V123+'URQ Da'!V123+'ROC Da'!V123+'SM Da'!V123+'BN Da'!V123+'BS Da'!V123+'TDC Da'!V123</f>
        <v>11</v>
      </c>
      <c r="W123" s="81">
        <f>+'MIT Da'!W123+'SAR Da'!W123+'URQ Da'!W123+'ROC Da'!W123+'SM Da'!W123+'BN Da'!W123+'BS Da'!W123+'TDC Da'!W123</f>
        <v>110</v>
      </c>
      <c r="X123" s="81">
        <f>+'MIT Da'!X123+'SAR Da'!X123+'URQ Da'!X123+'ROC Da'!X123+'SM Da'!X123+'BN Da'!X123+'BS Da'!X123+'TDC Da'!X123</f>
        <v>4</v>
      </c>
      <c r="Y123" s="81">
        <f>+'MIT Da'!Y123+'SAR Da'!Y123+'URQ Da'!Y123+'ROC Da'!Y123+'SM Da'!Y123+'BN Da'!Y123+'BS Da'!Y123+'TDC Da'!Y123</f>
        <v>695</v>
      </c>
      <c r="Z123" s="81">
        <f>+'MIT Da'!Z123+'SAR Da'!Z123+'URQ Da'!Z123+'ROC Da'!Z123+'SM Da'!Z123+'BN Da'!Z123+'BS Da'!Z123+'TDC Da'!Z123</f>
        <v>160</v>
      </c>
      <c r="AA123" s="81">
        <f>+'MIT Da'!AA123+'SAR Da'!AA123+'URQ Da'!AA123+'ROC Da'!AA123+'SM Da'!AA123+'BN Da'!AA123+'BS Da'!AA123+'TDC Da'!AA123</f>
        <v>102</v>
      </c>
      <c r="AB123" s="81">
        <f>+'MIT Da'!AB123+'SAR Da'!AB123+'URQ Da'!AB123+'ROC Da'!AB123+'SM Da'!AB123+'BN Da'!AB123+'BS Da'!AB123+'TDC Da'!AB123</f>
        <v>695</v>
      </c>
      <c r="AC123" s="81">
        <f>+'MIT Da'!AC123+'SAR Da'!AC123+'URQ Da'!AC123+'ROC Da'!AC123+'SM Da'!AC123+'BN Da'!AC123+'BS Da'!AC123+'TDC Da'!AC123</f>
        <v>957</v>
      </c>
      <c r="AD123" s="81">
        <f>+'MIT Da'!AD123+'SAR Da'!AD123+'URQ Da'!AD123+'ROC Da'!AD123+'SM Da'!AD123+'BN Da'!AD123+'BS Da'!AD123+'TDC Da'!AD123</f>
        <v>54</v>
      </c>
      <c r="AE123" s="81">
        <f>+'MIT Da'!AE123+'SAR Da'!AE123+'URQ Da'!AE123+'ROC Da'!AE123+'SM Da'!AE123+'BN Da'!AE123+'BS Da'!AE123+'TDC Da'!AE123</f>
        <v>96</v>
      </c>
      <c r="AF123" s="81">
        <f>+'MIT Da'!AF123+'SAR Da'!AF123+'URQ Da'!AF123+'ROC Da'!AF123+'SM Da'!AF123+'BN Da'!AF123+'BS Da'!AF123+'TDC Da'!AF123</f>
        <v>448</v>
      </c>
      <c r="AG123" s="81">
        <f>+'MIT Da'!AG123+'SAR Da'!AG123+'URQ Da'!AG123+'ROC Da'!AG123+'SM Da'!AG123+'BN Da'!AG123+'BS Da'!AG123+'TDC Da'!AG123</f>
        <v>598</v>
      </c>
      <c r="AH123" s="12">
        <f>+'MIT Da'!AH123+'SAR Da'!AH123+'URQ Da'!AH123+'ROC Da'!AH123+'SM Da'!AH123+'BN Da'!AH123+'BS Da'!AH123+'TDC Da'!AH123</f>
        <v>274.60699999999997</v>
      </c>
      <c r="AI123" s="12">
        <f>+'MIT Da'!AI123+'SAR Da'!AI123+'URQ Da'!AI123+'ROC Da'!AI123+'SM Da'!AI123+'BN Da'!AI123+'BS Da'!AI123+'TDC Da'!AI123</f>
        <v>7.32</v>
      </c>
      <c r="AJ123" s="12">
        <f>+'MIT Da'!AJ123+'SAR Da'!AJ123+'URQ Da'!AJ123+'ROC Da'!AJ123+'SM Da'!AJ123+'BN Da'!AJ123+'BS Da'!AJ123+'TDC Da'!AJ123</f>
        <v>498.71500000000003</v>
      </c>
      <c r="AK123" s="12">
        <f>+'MIT Da'!AK123+'SAR Da'!AK123+'URQ Da'!AK123+'ROC Da'!AK123+'SM Da'!AK123+'BN Da'!AK123+'BS Da'!AK123+'TDC Da'!AK123</f>
        <v>780.64199999999994</v>
      </c>
      <c r="AL123" s="81">
        <f>+'MIT Da'!AL123+'SAR Da'!AL123+'URQ Da'!AL123+'ROC Da'!AL123+'SM Da'!AL123+'BN Da'!AL123+'BS Da'!AL123+'TDC Da'!AL123</f>
        <v>9</v>
      </c>
      <c r="AM123" s="81">
        <f>+'MIT Da'!AM123+'SAR Da'!AM123+'URQ Da'!AM123+'ROC Da'!AM123+'SM Da'!AM123+'BN Da'!AM123+'BS Da'!AM123+'TDC Da'!AM123</f>
        <v>57</v>
      </c>
      <c r="AN123" s="81">
        <f>+'MIT Da'!AN123+'SAR Da'!AN123+'URQ Da'!AN123+'ROC Da'!AN123+'SM Da'!AN123+'BN Da'!AN123+'BS Da'!AN123+'TDC Da'!AN123</f>
        <v>82</v>
      </c>
      <c r="AO123" s="81">
        <f>+'MIT Da'!AO123+'SAR Da'!AO123+'URQ Da'!AO123+'ROC Da'!AO123+'SM Da'!AO123+'BN Da'!AO123+'BS Da'!AO123+'TDC Da'!AO123</f>
        <v>148</v>
      </c>
      <c r="AP123" s="81">
        <f>+'MIT Da'!AP123+'SAR Da'!AP123+'URQ Da'!AP123+'ROC Da'!AP123+'SM Da'!AP123+'BN Da'!AP123+'BS Da'!AP123+'TDC Da'!AP123</f>
        <v>596</v>
      </c>
      <c r="AQ123" s="81">
        <f>+'MIT Da'!AQ123+'SAR Da'!AQ123+'URQ Da'!AQ123+'ROC Da'!AQ123+'SM Da'!AQ123+'BN Da'!AQ123+'BS Da'!AQ123+'TDC Da'!AQ123</f>
        <v>341</v>
      </c>
      <c r="AR123" s="81">
        <f>+'MIT Da'!AR123+'SAR Da'!AR123+'URQ Da'!AR123+'ROC Da'!AR123+'SM Da'!AR123+'BN Da'!AR123+'BS Da'!AR123+'TDC Da'!AR123</f>
        <v>39</v>
      </c>
      <c r="AS123" s="81">
        <f>+SUM(RED_InfraMR[[#This Row],[B.02.1 - Parque de Coches Eléctricos Motrices]:[B.02.3 - Parque de Coches Eléctricos Motrices Tipo R]])</f>
        <v>976</v>
      </c>
      <c r="AT123" s="81">
        <f>+'MIT Da'!AT123+'SAR Da'!AT123+'URQ Da'!AT123+'ROC Da'!AT123+'SM Da'!AT123+'BN Da'!AT123+'BS Da'!AT123+'TDC Da'!AT123</f>
        <v>0</v>
      </c>
      <c r="AU123" s="81">
        <f>+'MIT Da'!AU123+'SAR Da'!AU123+'URQ Da'!AU123+'ROC Da'!AU123+'SM Da'!AU123+'BN Da'!AU123+'BS Da'!AU123+'TDC Da'!AU123</f>
        <v>6</v>
      </c>
      <c r="AV123" s="81">
        <f>+'MIT Da'!AV123+'SAR Da'!AV123+'URQ Da'!AV123+'ROC Da'!AV123+'SM Da'!AV123+'BN Da'!AV123+'BS Da'!AV123+'TDC Da'!AV123</f>
        <v>10</v>
      </c>
      <c r="AW123" s="81">
        <f>+SUM(RED_InfraMR[[#This Row],[B.03.1 - Parque de Coches Motores Motrices Remolcados]:[B.03.3 - Parque de Coches Motores Motrices Cabina]])</f>
        <v>16</v>
      </c>
      <c r="AX123" s="81">
        <f>+'MIT Da'!AX123+'SAR Da'!AX123+'URQ Da'!AX123+'ROC Da'!AX123+'SM Da'!AX123+'BN Da'!AX123+'BS Da'!AX123+'TDC Da'!AX123</f>
        <v>433</v>
      </c>
      <c r="AY123" s="81">
        <f>+'MIT Da'!AY123+'SAR Da'!AY123+'URQ Da'!AY123+'ROC Da'!AY123+'SM Da'!AY123+'BN Da'!AY123+'BS Da'!AY123+'TDC Da'!AY123</f>
        <v>169</v>
      </c>
      <c r="AZ123" s="81">
        <f>+'MIT Da'!AZ123+'SAR Da'!AZ123+'URQ Da'!AZ123+'ROC Da'!AZ123+'SM Da'!AZ123+'BN Da'!AZ123+'BS Da'!AZ123+'TDC Da'!AZ123</f>
        <v>15</v>
      </c>
      <c r="BA123" s="81">
        <f>+'MIT Da'!BA123+'SAR Da'!BA123+'URQ Da'!BA123+'ROC Da'!BA123+'SM Da'!BA123+'BN Da'!BA123+'BS Da'!BA123+'TDC Da'!BA123</f>
        <v>150</v>
      </c>
      <c r="BB123" s="81">
        <f>+'MIT Da'!BB123+'SAR Da'!BB123+'URQ Da'!BB123+'ROC Da'!BB123+'SM Da'!BB123+'BN Da'!BB123+'BS Da'!BB123+'TDC Da'!BB123</f>
        <v>0</v>
      </c>
      <c r="BC123" s="81">
        <f>+SUM(RED_InfraMR[[#This Row],[B.04.1 - Parque de Coches Remolcados Clase Unica]:[B.04.5 - Parque de Coches Remolcados para Servicios Especiales (Cartoneros)]])</f>
        <v>767</v>
      </c>
      <c r="BD123" s="81">
        <f>+'MIT Da'!BD123+'SAR Da'!BD123+'URQ Da'!BD123+'ROC Da'!BD123+'SM Da'!BD123+'BN Da'!BD123+'BS Da'!BD123+'TDC Da'!BD123</f>
        <v>12</v>
      </c>
      <c r="BE123" s="81">
        <f>+'MIT Da'!BE123+'SAR Da'!BE123+'URQ Da'!BE123+'ROC Da'!BE123+'SM Da'!BE123+'BN Da'!BE123+'BS Da'!BE123+'TDC Da'!BE123</f>
        <v>92</v>
      </c>
      <c r="BF123" s="16"/>
    </row>
    <row r="124" spans="1:58">
      <c r="A124" s="1">
        <v>2003</v>
      </c>
      <c r="B124" s="1" t="s">
        <v>117</v>
      </c>
      <c r="C124" s="12">
        <f>+'MIT Da'!C124+'SAR Da'!C124+'URQ Da'!C124+'ROC Da'!C124+'SM Da'!C124+'BN Da'!C124+'BS Da'!C124+'TDC Da'!C124</f>
        <v>147.21299999999999</v>
      </c>
      <c r="D124" s="12">
        <f>+'MIT Da'!D124+'SAR Da'!D124+'URQ Da'!D124+'ROC Da'!D124+'SM Da'!D124+'BN Da'!D124+'BS Da'!D124+'TDC Da'!D124</f>
        <v>444.30600000000004</v>
      </c>
      <c r="E124" s="12">
        <f>+'MIT Da'!E124+'SAR Da'!E124+'URQ Da'!E124+'ROC Da'!E124+'SM Da'!E124+'BN Da'!E124+'BS Da'!E124+'TDC Da'!E124</f>
        <v>0</v>
      </c>
      <c r="F124" s="12">
        <f>+'MIT Da'!F124+'SAR Da'!F124+'URQ Da'!F124+'ROC Da'!F124+'SM Da'!F124+'BN Da'!F124+'BS Da'!F124+'TDC Da'!F124</f>
        <v>176.17364000000001</v>
      </c>
      <c r="G124" s="12">
        <f>+'MIT Da'!G124+'SAR Da'!G124+'URQ Da'!G124+'ROC Da'!G124+'SM Da'!G124+'BN Da'!G124+'BS Da'!G124+'TDC Da'!G124</f>
        <v>767.69263999999998</v>
      </c>
      <c r="H124" s="12">
        <f>+'MIT Da'!H124+'SAR Da'!H124+'URQ Da'!H124+'ROC Da'!H124+'SM Da'!H124+'BN Da'!H124+'BS Da'!H124+'TDC Da'!H124</f>
        <v>767.69263999999998</v>
      </c>
      <c r="I124" s="12">
        <f>+'MIT Da'!I124+'SAR Da'!I124+'URQ Da'!I124+'ROC Da'!I124+'SM Da'!I124+'BN Da'!I124+'BS Da'!I124+'TDC Da'!I124</f>
        <v>972.2581100000001</v>
      </c>
      <c r="J124" s="12">
        <f>+'MIT Da'!J124+'SAR Da'!J124+'URQ Da'!J124+'ROC Da'!J124+'SM Da'!J124+'BN Da'!J124+'BS Da'!J124+'TDC Da'!J124</f>
        <v>1060.415</v>
      </c>
      <c r="K124" s="12">
        <f>+'MIT Da'!K124+'SAR Da'!K124+'URQ Da'!K124+'ROC Da'!K124+'SM Da'!K124+'BN Da'!K124+'BS Da'!K124+'TDC Da'!K124</f>
        <v>54.516999999999996</v>
      </c>
      <c r="L124" s="12">
        <f>+'MIT Da'!L124+'SAR Da'!L124+'URQ Da'!L124+'ROC Da'!L124+'SM Da'!L124+'BN Da'!L124+'BS Da'!L124+'TDC Da'!L124</f>
        <v>379.49300000000005</v>
      </c>
      <c r="M124" s="12">
        <f>+'MIT Da'!M124+'SAR Da'!M124+'URQ Da'!M124+'ROC Da'!M124+'SM Da'!M124+'BN Da'!M124+'BS Da'!M124+'TDC Da'!M124</f>
        <v>21.314999999999998</v>
      </c>
      <c r="N124" s="12">
        <f>+'MIT Da'!N124+'SAR Da'!N124+'URQ Da'!N124+'ROC Da'!N124+'SM Da'!N124+'BN Da'!N124+'BS Da'!N124+'TDC Da'!N124</f>
        <v>1439.9079999999999</v>
      </c>
      <c r="O124" s="12">
        <f>+'MIT Da'!O124+'SAR Da'!O124+'URQ Da'!O124+'ROC Da'!O124+'SM Da'!O124+'BN Da'!O124+'BS Da'!O124+'TDC Da'!O124</f>
        <v>1439.9079999999999</v>
      </c>
      <c r="P124" s="81">
        <f>+'MIT Da'!P124+'SAR Da'!P124+'URQ Da'!P124+'ROC Da'!P124+'SM Da'!P124+'BN Da'!P124+'BS Da'!P124+'TDC Da'!P124</f>
        <v>203</v>
      </c>
      <c r="Q124" s="81">
        <f>+'MIT Da'!Q124+'SAR Da'!Q124+'URQ Da'!Q124+'ROC Da'!Q124+'SM Da'!Q124+'BN Da'!Q124+'BS Da'!Q124+'TDC Da'!Q124</f>
        <v>58</v>
      </c>
      <c r="R124" s="81">
        <f>+'MIT Da'!R124+'SAR Da'!R124+'URQ Da'!R124+'ROC Da'!R124+'SM Da'!R124+'BN Da'!R124+'BS Da'!R124+'TDC Da'!R124</f>
        <v>10</v>
      </c>
      <c r="S124" s="81">
        <f>+'MIT Da'!S124+'SAR Da'!S124+'URQ Da'!S124+'ROC Da'!S124+'SM Da'!S124+'BN Da'!S124+'BS Da'!S124+'TDC Da'!S124</f>
        <v>271</v>
      </c>
      <c r="T124" s="81">
        <f>+'MIT Da'!T124+'SAR Da'!T124+'URQ Da'!T124+'ROC Da'!T124+'SM Da'!T124+'BN Da'!T124+'BS Da'!T124+'TDC Da'!T124</f>
        <v>136</v>
      </c>
      <c r="U124" s="81">
        <f>+'MIT Da'!U124+'SAR Da'!U124+'URQ Da'!U124+'ROC Da'!U124+'SM Da'!U124+'BN Da'!U124+'BS Da'!U124+'TDC Da'!U124</f>
        <v>434</v>
      </c>
      <c r="V124" s="81">
        <f>+'MIT Da'!V124+'SAR Da'!V124+'URQ Da'!V124+'ROC Da'!V124+'SM Da'!V124+'BN Da'!V124+'BS Da'!V124+'TDC Da'!V124</f>
        <v>11</v>
      </c>
      <c r="W124" s="81">
        <f>+'MIT Da'!W124+'SAR Da'!W124+'URQ Da'!W124+'ROC Da'!W124+'SM Da'!W124+'BN Da'!W124+'BS Da'!W124+'TDC Da'!W124</f>
        <v>110</v>
      </c>
      <c r="X124" s="81">
        <f>+'MIT Da'!X124+'SAR Da'!X124+'URQ Da'!X124+'ROC Da'!X124+'SM Da'!X124+'BN Da'!X124+'BS Da'!X124+'TDC Da'!X124</f>
        <v>4</v>
      </c>
      <c r="Y124" s="81">
        <f>+'MIT Da'!Y124+'SAR Da'!Y124+'URQ Da'!Y124+'ROC Da'!Y124+'SM Da'!Y124+'BN Da'!Y124+'BS Da'!Y124+'TDC Da'!Y124</f>
        <v>695</v>
      </c>
      <c r="Z124" s="81">
        <f>+'MIT Da'!Z124+'SAR Da'!Z124+'URQ Da'!Z124+'ROC Da'!Z124+'SM Da'!Z124+'BN Da'!Z124+'BS Da'!Z124+'TDC Da'!Z124</f>
        <v>160</v>
      </c>
      <c r="AA124" s="81">
        <f>+'MIT Da'!AA124+'SAR Da'!AA124+'URQ Da'!AA124+'ROC Da'!AA124+'SM Da'!AA124+'BN Da'!AA124+'BS Da'!AA124+'TDC Da'!AA124</f>
        <v>102</v>
      </c>
      <c r="AB124" s="81">
        <f>+'MIT Da'!AB124+'SAR Da'!AB124+'URQ Da'!AB124+'ROC Da'!AB124+'SM Da'!AB124+'BN Da'!AB124+'BS Da'!AB124+'TDC Da'!AB124</f>
        <v>695</v>
      </c>
      <c r="AC124" s="81">
        <f>+'MIT Da'!AC124+'SAR Da'!AC124+'URQ Da'!AC124+'ROC Da'!AC124+'SM Da'!AC124+'BN Da'!AC124+'BS Da'!AC124+'TDC Da'!AC124</f>
        <v>957</v>
      </c>
      <c r="AD124" s="81">
        <f>+'MIT Da'!AD124+'SAR Da'!AD124+'URQ Da'!AD124+'ROC Da'!AD124+'SM Da'!AD124+'BN Da'!AD124+'BS Da'!AD124+'TDC Da'!AD124</f>
        <v>54</v>
      </c>
      <c r="AE124" s="81">
        <f>+'MIT Da'!AE124+'SAR Da'!AE124+'URQ Da'!AE124+'ROC Da'!AE124+'SM Da'!AE124+'BN Da'!AE124+'BS Da'!AE124+'TDC Da'!AE124</f>
        <v>96</v>
      </c>
      <c r="AF124" s="81">
        <f>+'MIT Da'!AF124+'SAR Da'!AF124+'URQ Da'!AF124+'ROC Da'!AF124+'SM Da'!AF124+'BN Da'!AF124+'BS Da'!AF124+'TDC Da'!AF124</f>
        <v>448</v>
      </c>
      <c r="AG124" s="81">
        <f>+'MIT Da'!AG124+'SAR Da'!AG124+'URQ Da'!AG124+'ROC Da'!AG124+'SM Da'!AG124+'BN Da'!AG124+'BS Da'!AG124+'TDC Da'!AG124</f>
        <v>598</v>
      </c>
      <c r="AH124" s="12">
        <f>+'MIT Da'!AH124+'SAR Da'!AH124+'URQ Da'!AH124+'ROC Da'!AH124+'SM Da'!AH124+'BN Da'!AH124+'BS Da'!AH124+'TDC Da'!AH124</f>
        <v>274.60699999999997</v>
      </c>
      <c r="AI124" s="12">
        <f>+'MIT Da'!AI124+'SAR Da'!AI124+'URQ Da'!AI124+'ROC Da'!AI124+'SM Da'!AI124+'BN Da'!AI124+'BS Da'!AI124+'TDC Da'!AI124</f>
        <v>7.32</v>
      </c>
      <c r="AJ124" s="12">
        <f>+'MIT Da'!AJ124+'SAR Da'!AJ124+'URQ Da'!AJ124+'ROC Da'!AJ124+'SM Da'!AJ124+'BN Da'!AJ124+'BS Da'!AJ124+'TDC Da'!AJ124</f>
        <v>498.71500000000003</v>
      </c>
      <c r="AK124" s="12">
        <f>+'MIT Da'!AK124+'SAR Da'!AK124+'URQ Da'!AK124+'ROC Da'!AK124+'SM Da'!AK124+'BN Da'!AK124+'BS Da'!AK124+'TDC Da'!AK124</f>
        <v>780.64199999999994</v>
      </c>
      <c r="AL124" s="81">
        <f>+'MIT Da'!AL124+'SAR Da'!AL124+'URQ Da'!AL124+'ROC Da'!AL124+'SM Da'!AL124+'BN Da'!AL124+'BS Da'!AL124+'TDC Da'!AL124</f>
        <v>9</v>
      </c>
      <c r="AM124" s="81">
        <f>+'MIT Da'!AM124+'SAR Da'!AM124+'URQ Da'!AM124+'ROC Da'!AM124+'SM Da'!AM124+'BN Da'!AM124+'BS Da'!AM124+'TDC Da'!AM124</f>
        <v>57</v>
      </c>
      <c r="AN124" s="81">
        <f>+'MIT Da'!AN124+'SAR Da'!AN124+'URQ Da'!AN124+'ROC Da'!AN124+'SM Da'!AN124+'BN Da'!AN124+'BS Da'!AN124+'TDC Da'!AN124</f>
        <v>82</v>
      </c>
      <c r="AO124" s="81">
        <f>+'MIT Da'!AO124+'SAR Da'!AO124+'URQ Da'!AO124+'ROC Da'!AO124+'SM Da'!AO124+'BN Da'!AO124+'BS Da'!AO124+'TDC Da'!AO124</f>
        <v>148</v>
      </c>
      <c r="AP124" s="81">
        <f>+'MIT Da'!AP124+'SAR Da'!AP124+'URQ Da'!AP124+'ROC Da'!AP124+'SM Da'!AP124+'BN Da'!AP124+'BS Da'!AP124+'TDC Da'!AP124</f>
        <v>596</v>
      </c>
      <c r="AQ124" s="81">
        <f>+'MIT Da'!AQ124+'SAR Da'!AQ124+'URQ Da'!AQ124+'ROC Da'!AQ124+'SM Da'!AQ124+'BN Da'!AQ124+'BS Da'!AQ124+'TDC Da'!AQ124</f>
        <v>341</v>
      </c>
      <c r="AR124" s="81">
        <f>+'MIT Da'!AR124+'SAR Da'!AR124+'URQ Da'!AR124+'ROC Da'!AR124+'SM Da'!AR124+'BN Da'!AR124+'BS Da'!AR124+'TDC Da'!AR124</f>
        <v>39</v>
      </c>
      <c r="AS124" s="81">
        <f>+SUM(RED_InfraMR[[#This Row],[B.02.1 - Parque de Coches Eléctricos Motrices]:[B.02.3 - Parque de Coches Eléctricos Motrices Tipo R]])</f>
        <v>976</v>
      </c>
      <c r="AT124" s="81">
        <f>+'MIT Da'!AT124+'SAR Da'!AT124+'URQ Da'!AT124+'ROC Da'!AT124+'SM Da'!AT124+'BN Da'!AT124+'BS Da'!AT124+'TDC Da'!AT124</f>
        <v>0</v>
      </c>
      <c r="AU124" s="81">
        <f>+'MIT Da'!AU124+'SAR Da'!AU124+'URQ Da'!AU124+'ROC Da'!AU124+'SM Da'!AU124+'BN Da'!AU124+'BS Da'!AU124+'TDC Da'!AU124</f>
        <v>6</v>
      </c>
      <c r="AV124" s="81">
        <f>+'MIT Da'!AV124+'SAR Da'!AV124+'URQ Da'!AV124+'ROC Da'!AV124+'SM Da'!AV124+'BN Da'!AV124+'BS Da'!AV124+'TDC Da'!AV124</f>
        <v>10</v>
      </c>
      <c r="AW124" s="81">
        <f>+SUM(RED_InfraMR[[#This Row],[B.03.1 - Parque de Coches Motores Motrices Remolcados]:[B.03.3 - Parque de Coches Motores Motrices Cabina]])</f>
        <v>16</v>
      </c>
      <c r="AX124" s="81">
        <f>+'MIT Da'!AX124+'SAR Da'!AX124+'URQ Da'!AX124+'ROC Da'!AX124+'SM Da'!AX124+'BN Da'!AX124+'BS Da'!AX124+'TDC Da'!AX124</f>
        <v>433</v>
      </c>
      <c r="AY124" s="81">
        <f>+'MIT Da'!AY124+'SAR Da'!AY124+'URQ Da'!AY124+'ROC Da'!AY124+'SM Da'!AY124+'BN Da'!AY124+'BS Da'!AY124+'TDC Da'!AY124</f>
        <v>169</v>
      </c>
      <c r="AZ124" s="81">
        <f>+'MIT Da'!AZ124+'SAR Da'!AZ124+'URQ Da'!AZ124+'ROC Da'!AZ124+'SM Da'!AZ124+'BN Da'!AZ124+'BS Da'!AZ124+'TDC Da'!AZ124</f>
        <v>15</v>
      </c>
      <c r="BA124" s="81">
        <f>+'MIT Da'!BA124+'SAR Da'!BA124+'URQ Da'!BA124+'ROC Da'!BA124+'SM Da'!BA124+'BN Da'!BA124+'BS Da'!BA124+'TDC Da'!BA124</f>
        <v>150</v>
      </c>
      <c r="BB124" s="81">
        <f>+'MIT Da'!BB124+'SAR Da'!BB124+'URQ Da'!BB124+'ROC Da'!BB124+'SM Da'!BB124+'BN Da'!BB124+'BS Da'!BB124+'TDC Da'!BB124</f>
        <v>0</v>
      </c>
      <c r="BC124" s="81">
        <f>+SUM(RED_InfraMR[[#This Row],[B.04.1 - Parque de Coches Remolcados Clase Unica]:[B.04.5 - Parque de Coches Remolcados para Servicios Especiales (Cartoneros)]])</f>
        <v>767</v>
      </c>
      <c r="BD124" s="81">
        <f>+'MIT Da'!BD124+'SAR Da'!BD124+'URQ Da'!BD124+'ROC Da'!BD124+'SM Da'!BD124+'BN Da'!BD124+'BS Da'!BD124+'TDC Da'!BD124</f>
        <v>12</v>
      </c>
      <c r="BE124" s="81">
        <f>+'MIT Da'!BE124+'SAR Da'!BE124+'URQ Da'!BE124+'ROC Da'!BE124+'SM Da'!BE124+'BN Da'!BE124+'BS Da'!BE124+'TDC Da'!BE124</f>
        <v>92</v>
      </c>
      <c r="BF124" s="16"/>
    </row>
    <row r="125" spans="1:58">
      <c r="A125" s="1">
        <v>2003</v>
      </c>
      <c r="B125" s="1" t="s">
        <v>118</v>
      </c>
      <c r="C125" s="12">
        <f>+'MIT Da'!C125+'SAR Da'!C125+'URQ Da'!C125+'ROC Da'!C125+'SM Da'!C125+'BN Da'!C125+'BS Da'!C125+'TDC Da'!C125</f>
        <v>147.21299999999999</v>
      </c>
      <c r="D125" s="12">
        <f>+'MIT Da'!D125+'SAR Da'!D125+'URQ Da'!D125+'ROC Da'!D125+'SM Da'!D125+'BN Da'!D125+'BS Da'!D125+'TDC Da'!D125</f>
        <v>444.30600000000004</v>
      </c>
      <c r="E125" s="12">
        <f>+'MIT Da'!E125+'SAR Da'!E125+'URQ Da'!E125+'ROC Da'!E125+'SM Da'!E125+'BN Da'!E125+'BS Da'!E125+'TDC Da'!E125</f>
        <v>0</v>
      </c>
      <c r="F125" s="12">
        <f>+'MIT Da'!F125+'SAR Da'!F125+'URQ Da'!F125+'ROC Da'!F125+'SM Da'!F125+'BN Da'!F125+'BS Da'!F125+'TDC Da'!F125</f>
        <v>176.17364000000001</v>
      </c>
      <c r="G125" s="12">
        <f>+'MIT Da'!G125+'SAR Da'!G125+'URQ Da'!G125+'ROC Da'!G125+'SM Da'!G125+'BN Da'!G125+'BS Da'!G125+'TDC Da'!G125</f>
        <v>767.69263999999998</v>
      </c>
      <c r="H125" s="12">
        <f>+'MIT Da'!H125+'SAR Da'!H125+'URQ Da'!H125+'ROC Da'!H125+'SM Da'!H125+'BN Da'!H125+'BS Da'!H125+'TDC Da'!H125</f>
        <v>767.69263999999998</v>
      </c>
      <c r="I125" s="12">
        <f>+'MIT Da'!I125+'SAR Da'!I125+'URQ Da'!I125+'ROC Da'!I125+'SM Da'!I125+'BN Da'!I125+'BS Da'!I125+'TDC Da'!I125</f>
        <v>972.2581100000001</v>
      </c>
      <c r="J125" s="12">
        <f>+'MIT Da'!J125+'SAR Da'!J125+'URQ Da'!J125+'ROC Da'!J125+'SM Da'!J125+'BN Da'!J125+'BS Da'!J125+'TDC Da'!J125</f>
        <v>1060.415</v>
      </c>
      <c r="K125" s="12">
        <f>+'MIT Da'!K125+'SAR Da'!K125+'URQ Da'!K125+'ROC Da'!K125+'SM Da'!K125+'BN Da'!K125+'BS Da'!K125+'TDC Da'!K125</f>
        <v>54.516999999999996</v>
      </c>
      <c r="L125" s="12">
        <f>+'MIT Da'!L125+'SAR Da'!L125+'URQ Da'!L125+'ROC Da'!L125+'SM Da'!L125+'BN Da'!L125+'BS Da'!L125+'TDC Da'!L125</f>
        <v>379.49300000000005</v>
      </c>
      <c r="M125" s="12">
        <f>+'MIT Da'!M125+'SAR Da'!M125+'URQ Da'!M125+'ROC Da'!M125+'SM Da'!M125+'BN Da'!M125+'BS Da'!M125+'TDC Da'!M125</f>
        <v>21.314999999999998</v>
      </c>
      <c r="N125" s="12">
        <f>+'MIT Da'!N125+'SAR Da'!N125+'URQ Da'!N125+'ROC Da'!N125+'SM Da'!N125+'BN Da'!N125+'BS Da'!N125+'TDC Da'!N125</f>
        <v>1439.9079999999999</v>
      </c>
      <c r="O125" s="12">
        <f>+'MIT Da'!O125+'SAR Da'!O125+'URQ Da'!O125+'ROC Da'!O125+'SM Da'!O125+'BN Da'!O125+'BS Da'!O125+'TDC Da'!O125</f>
        <v>1439.9079999999999</v>
      </c>
      <c r="P125" s="81">
        <f>+'MIT Da'!P125+'SAR Da'!P125+'URQ Da'!P125+'ROC Da'!P125+'SM Da'!P125+'BN Da'!P125+'BS Da'!P125+'TDC Da'!P125</f>
        <v>203</v>
      </c>
      <c r="Q125" s="81">
        <f>+'MIT Da'!Q125+'SAR Da'!Q125+'URQ Da'!Q125+'ROC Da'!Q125+'SM Da'!Q125+'BN Da'!Q125+'BS Da'!Q125+'TDC Da'!Q125</f>
        <v>58</v>
      </c>
      <c r="R125" s="81">
        <f>+'MIT Da'!R125+'SAR Da'!R125+'URQ Da'!R125+'ROC Da'!R125+'SM Da'!R125+'BN Da'!R125+'BS Da'!R125+'TDC Da'!R125</f>
        <v>10</v>
      </c>
      <c r="S125" s="81">
        <f>+'MIT Da'!S125+'SAR Da'!S125+'URQ Da'!S125+'ROC Da'!S125+'SM Da'!S125+'BN Da'!S125+'BS Da'!S125+'TDC Da'!S125</f>
        <v>271</v>
      </c>
      <c r="T125" s="81">
        <f>+'MIT Da'!T125+'SAR Da'!T125+'URQ Da'!T125+'ROC Da'!T125+'SM Da'!T125+'BN Da'!T125+'BS Da'!T125+'TDC Da'!T125</f>
        <v>136</v>
      </c>
      <c r="U125" s="81">
        <f>+'MIT Da'!U125+'SAR Da'!U125+'URQ Da'!U125+'ROC Da'!U125+'SM Da'!U125+'BN Da'!U125+'BS Da'!U125+'TDC Da'!U125</f>
        <v>434</v>
      </c>
      <c r="V125" s="81">
        <f>+'MIT Da'!V125+'SAR Da'!V125+'URQ Da'!V125+'ROC Da'!V125+'SM Da'!V125+'BN Da'!V125+'BS Da'!V125+'TDC Da'!V125</f>
        <v>11</v>
      </c>
      <c r="W125" s="81">
        <f>+'MIT Da'!W125+'SAR Da'!W125+'URQ Da'!W125+'ROC Da'!W125+'SM Da'!W125+'BN Da'!W125+'BS Da'!W125+'TDC Da'!W125</f>
        <v>110</v>
      </c>
      <c r="X125" s="81">
        <f>+'MIT Da'!X125+'SAR Da'!X125+'URQ Da'!X125+'ROC Da'!X125+'SM Da'!X125+'BN Da'!X125+'BS Da'!X125+'TDC Da'!X125</f>
        <v>4</v>
      </c>
      <c r="Y125" s="81">
        <f>+'MIT Da'!Y125+'SAR Da'!Y125+'URQ Da'!Y125+'ROC Da'!Y125+'SM Da'!Y125+'BN Da'!Y125+'BS Da'!Y125+'TDC Da'!Y125</f>
        <v>695</v>
      </c>
      <c r="Z125" s="81">
        <f>+'MIT Da'!Z125+'SAR Da'!Z125+'URQ Da'!Z125+'ROC Da'!Z125+'SM Da'!Z125+'BN Da'!Z125+'BS Da'!Z125+'TDC Da'!Z125</f>
        <v>160</v>
      </c>
      <c r="AA125" s="81">
        <f>+'MIT Da'!AA125+'SAR Da'!AA125+'URQ Da'!AA125+'ROC Da'!AA125+'SM Da'!AA125+'BN Da'!AA125+'BS Da'!AA125+'TDC Da'!AA125</f>
        <v>102</v>
      </c>
      <c r="AB125" s="81">
        <f>+'MIT Da'!AB125+'SAR Da'!AB125+'URQ Da'!AB125+'ROC Da'!AB125+'SM Da'!AB125+'BN Da'!AB125+'BS Da'!AB125+'TDC Da'!AB125</f>
        <v>695</v>
      </c>
      <c r="AC125" s="81">
        <f>+'MIT Da'!AC125+'SAR Da'!AC125+'URQ Da'!AC125+'ROC Da'!AC125+'SM Da'!AC125+'BN Da'!AC125+'BS Da'!AC125+'TDC Da'!AC125</f>
        <v>957</v>
      </c>
      <c r="AD125" s="81">
        <f>+'MIT Da'!AD125+'SAR Da'!AD125+'URQ Da'!AD125+'ROC Da'!AD125+'SM Da'!AD125+'BN Da'!AD125+'BS Da'!AD125+'TDC Da'!AD125</f>
        <v>54</v>
      </c>
      <c r="AE125" s="81">
        <f>+'MIT Da'!AE125+'SAR Da'!AE125+'URQ Da'!AE125+'ROC Da'!AE125+'SM Da'!AE125+'BN Da'!AE125+'BS Da'!AE125+'TDC Da'!AE125</f>
        <v>96</v>
      </c>
      <c r="AF125" s="81">
        <f>+'MIT Da'!AF125+'SAR Da'!AF125+'URQ Da'!AF125+'ROC Da'!AF125+'SM Da'!AF125+'BN Da'!AF125+'BS Da'!AF125+'TDC Da'!AF125</f>
        <v>448</v>
      </c>
      <c r="AG125" s="81">
        <f>+'MIT Da'!AG125+'SAR Da'!AG125+'URQ Da'!AG125+'ROC Da'!AG125+'SM Da'!AG125+'BN Da'!AG125+'BS Da'!AG125+'TDC Da'!AG125</f>
        <v>598</v>
      </c>
      <c r="AH125" s="12">
        <f>+'MIT Da'!AH125+'SAR Da'!AH125+'URQ Da'!AH125+'ROC Da'!AH125+'SM Da'!AH125+'BN Da'!AH125+'BS Da'!AH125+'TDC Da'!AH125</f>
        <v>274.60699999999997</v>
      </c>
      <c r="AI125" s="12">
        <f>+'MIT Da'!AI125+'SAR Da'!AI125+'URQ Da'!AI125+'ROC Da'!AI125+'SM Da'!AI125+'BN Da'!AI125+'BS Da'!AI125+'TDC Da'!AI125</f>
        <v>7.32</v>
      </c>
      <c r="AJ125" s="12">
        <f>+'MIT Da'!AJ125+'SAR Da'!AJ125+'URQ Da'!AJ125+'ROC Da'!AJ125+'SM Da'!AJ125+'BN Da'!AJ125+'BS Da'!AJ125+'TDC Da'!AJ125</f>
        <v>498.71500000000003</v>
      </c>
      <c r="AK125" s="12">
        <f>+'MIT Da'!AK125+'SAR Da'!AK125+'URQ Da'!AK125+'ROC Da'!AK125+'SM Da'!AK125+'BN Da'!AK125+'BS Da'!AK125+'TDC Da'!AK125</f>
        <v>780.64199999999994</v>
      </c>
      <c r="AL125" s="81">
        <f>+'MIT Da'!AL125+'SAR Da'!AL125+'URQ Da'!AL125+'ROC Da'!AL125+'SM Da'!AL125+'BN Da'!AL125+'BS Da'!AL125+'TDC Da'!AL125</f>
        <v>9</v>
      </c>
      <c r="AM125" s="81">
        <f>+'MIT Da'!AM125+'SAR Da'!AM125+'URQ Da'!AM125+'ROC Da'!AM125+'SM Da'!AM125+'BN Da'!AM125+'BS Da'!AM125+'TDC Da'!AM125</f>
        <v>57</v>
      </c>
      <c r="AN125" s="81">
        <f>+'MIT Da'!AN125+'SAR Da'!AN125+'URQ Da'!AN125+'ROC Da'!AN125+'SM Da'!AN125+'BN Da'!AN125+'BS Da'!AN125+'TDC Da'!AN125</f>
        <v>82</v>
      </c>
      <c r="AO125" s="81">
        <f>+'MIT Da'!AO125+'SAR Da'!AO125+'URQ Da'!AO125+'ROC Da'!AO125+'SM Da'!AO125+'BN Da'!AO125+'BS Da'!AO125+'TDC Da'!AO125</f>
        <v>148</v>
      </c>
      <c r="AP125" s="81">
        <f>+'MIT Da'!AP125+'SAR Da'!AP125+'URQ Da'!AP125+'ROC Da'!AP125+'SM Da'!AP125+'BN Da'!AP125+'BS Da'!AP125+'TDC Da'!AP125</f>
        <v>596</v>
      </c>
      <c r="AQ125" s="81">
        <f>+'MIT Da'!AQ125+'SAR Da'!AQ125+'URQ Da'!AQ125+'ROC Da'!AQ125+'SM Da'!AQ125+'BN Da'!AQ125+'BS Da'!AQ125+'TDC Da'!AQ125</f>
        <v>341</v>
      </c>
      <c r="AR125" s="81">
        <f>+'MIT Da'!AR125+'SAR Da'!AR125+'URQ Da'!AR125+'ROC Da'!AR125+'SM Da'!AR125+'BN Da'!AR125+'BS Da'!AR125+'TDC Da'!AR125</f>
        <v>39</v>
      </c>
      <c r="AS125" s="81">
        <f>+SUM(RED_InfraMR[[#This Row],[B.02.1 - Parque de Coches Eléctricos Motrices]:[B.02.3 - Parque de Coches Eléctricos Motrices Tipo R]])</f>
        <v>976</v>
      </c>
      <c r="AT125" s="81">
        <f>+'MIT Da'!AT125+'SAR Da'!AT125+'URQ Da'!AT125+'ROC Da'!AT125+'SM Da'!AT125+'BN Da'!AT125+'BS Da'!AT125+'TDC Da'!AT125</f>
        <v>0</v>
      </c>
      <c r="AU125" s="81">
        <f>+'MIT Da'!AU125+'SAR Da'!AU125+'URQ Da'!AU125+'ROC Da'!AU125+'SM Da'!AU125+'BN Da'!AU125+'BS Da'!AU125+'TDC Da'!AU125</f>
        <v>6</v>
      </c>
      <c r="AV125" s="81">
        <f>+'MIT Da'!AV125+'SAR Da'!AV125+'URQ Da'!AV125+'ROC Da'!AV125+'SM Da'!AV125+'BN Da'!AV125+'BS Da'!AV125+'TDC Da'!AV125</f>
        <v>10</v>
      </c>
      <c r="AW125" s="81">
        <f>+SUM(RED_InfraMR[[#This Row],[B.03.1 - Parque de Coches Motores Motrices Remolcados]:[B.03.3 - Parque de Coches Motores Motrices Cabina]])</f>
        <v>16</v>
      </c>
      <c r="AX125" s="81">
        <f>+'MIT Da'!AX125+'SAR Da'!AX125+'URQ Da'!AX125+'ROC Da'!AX125+'SM Da'!AX125+'BN Da'!AX125+'BS Da'!AX125+'TDC Da'!AX125</f>
        <v>433</v>
      </c>
      <c r="AY125" s="81">
        <f>+'MIT Da'!AY125+'SAR Da'!AY125+'URQ Da'!AY125+'ROC Da'!AY125+'SM Da'!AY125+'BN Da'!AY125+'BS Da'!AY125+'TDC Da'!AY125</f>
        <v>169</v>
      </c>
      <c r="AZ125" s="81">
        <f>+'MIT Da'!AZ125+'SAR Da'!AZ125+'URQ Da'!AZ125+'ROC Da'!AZ125+'SM Da'!AZ125+'BN Da'!AZ125+'BS Da'!AZ125+'TDC Da'!AZ125</f>
        <v>15</v>
      </c>
      <c r="BA125" s="81">
        <f>+'MIT Da'!BA125+'SAR Da'!BA125+'URQ Da'!BA125+'ROC Da'!BA125+'SM Da'!BA125+'BN Da'!BA125+'BS Da'!BA125+'TDC Da'!BA125</f>
        <v>150</v>
      </c>
      <c r="BB125" s="81">
        <f>+'MIT Da'!BB125+'SAR Da'!BB125+'URQ Da'!BB125+'ROC Da'!BB125+'SM Da'!BB125+'BN Da'!BB125+'BS Da'!BB125+'TDC Da'!BB125</f>
        <v>0</v>
      </c>
      <c r="BC125" s="81">
        <f>+SUM(RED_InfraMR[[#This Row],[B.04.1 - Parque de Coches Remolcados Clase Unica]:[B.04.5 - Parque de Coches Remolcados para Servicios Especiales (Cartoneros)]])</f>
        <v>767</v>
      </c>
      <c r="BD125" s="81">
        <f>+'MIT Da'!BD125+'SAR Da'!BD125+'URQ Da'!BD125+'ROC Da'!BD125+'SM Da'!BD125+'BN Da'!BD125+'BS Da'!BD125+'TDC Da'!BD125</f>
        <v>12</v>
      </c>
      <c r="BE125" s="81">
        <f>+'MIT Da'!BE125+'SAR Da'!BE125+'URQ Da'!BE125+'ROC Da'!BE125+'SM Da'!BE125+'BN Da'!BE125+'BS Da'!BE125+'TDC Da'!BE125</f>
        <v>92</v>
      </c>
      <c r="BF125" s="16"/>
    </row>
    <row r="126" spans="1:58">
      <c r="A126" s="1">
        <v>2003</v>
      </c>
      <c r="B126" s="1" t="s">
        <v>119</v>
      </c>
      <c r="C126" s="12">
        <f>+'MIT Da'!C126+'SAR Da'!C126+'URQ Da'!C126+'ROC Da'!C126+'SM Da'!C126+'BN Da'!C126+'BS Da'!C126+'TDC Da'!C126</f>
        <v>147.21299999999999</v>
      </c>
      <c r="D126" s="12">
        <f>+'MIT Da'!D126+'SAR Da'!D126+'URQ Da'!D126+'ROC Da'!D126+'SM Da'!D126+'BN Da'!D126+'BS Da'!D126+'TDC Da'!D126</f>
        <v>444.30600000000004</v>
      </c>
      <c r="E126" s="12">
        <f>+'MIT Da'!E126+'SAR Da'!E126+'URQ Da'!E126+'ROC Da'!E126+'SM Da'!E126+'BN Da'!E126+'BS Da'!E126+'TDC Da'!E126</f>
        <v>0</v>
      </c>
      <c r="F126" s="12">
        <f>+'MIT Da'!F126+'SAR Da'!F126+'URQ Da'!F126+'ROC Da'!F126+'SM Da'!F126+'BN Da'!F126+'BS Da'!F126+'TDC Da'!F126</f>
        <v>176.17364000000001</v>
      </c>
      <c r="G126" s="12">
        <f>+'MIT Da'!G126+'SAR Da'!G126+'URQ Da'!G126+'ROC Da'!G126+'SM Da'!G126+'BN Da'!G126+'BS Da'!G126+'TDC Da'!G126</f>
        <v>767.69263999999998</v>
      </c>
      <c r="H126" s="12">
        <f>+'MIT Da'!H126+'SAR Da'!H126+'URQ Da'!H126+'ROC Da'!H126+'SM Da'!H126+'BN Da'!H126+'BS Da'!H126+'TDC Da'!H126</f>
        <v>767.69263999999998</v>
      </c>
      <c r="I126" s="12">
        <f>+'MIT Da'!I126+'SAR Da'!I126+'URQ Da'!I126+'ROC Da'!I126+'SM Da'!I126+'BN Da'!I126+'BS Da'!I126+'TDC Da'!I126</f>
        <v>972.2581100000001</v>
      </c>
      <c r="J126" s="12">
        <f>+'MIT Da'!J126+'SAR Da'!J126+'URQ Da'!J126+'ROC Da'!J126+'SM Da'!J126+'BN Da'!J126+'BS Da'!J126+'TDC Da'!J126</f>
        <v>1060.415</v>
      </c>
      <c r="K126" s="12">
        <f>+'MIT Da'!K126+'SAR Da'!K126+'URQ Da'!K126+'ROC Da'!K126+'SM Da'!K126+'BN Da'!K126+'BS Da'!K126+'TDC Da'!K126</f>
        <v>54.516999999999996</v>
      </c>
      <c r="L126" s="12">
        <f>+'MIT Da'!L126+'SAR Da'!L126+'URQ Da'!L126+'ROC Da'!L126+'SM Da'!L126+'BN Da'!L126+'BS Da'!L126+'TDC Da'!L126</f>
        <v>379.49300000000005</v>
      </c>
      <c r="M126" s="12">
        <f>+'MIT Da'!M126+'SAR Da'!M126+'URQ Da'!M126+'ROC Da'!M126+'SM Da'!M126+'BN Da'!M126+'BS Da'!M126+'TDC Da'!M126</f>
        <v>21.314999999999998</v>
      </c>
      <c r="N126" s="12">
        <f>+'MIT Da'!N126+'SAR Da'!N126+'URQ Da'!N126+'ROC Da'!N126+'SM Da'!N126+'BN Da'!N126+'BS Da'!N126+'TDC Da'!N126</f>
        <v>1439.9079999999999</v>
      </c>
      <c r="O126" s="12">
        <f>+'MIT Da'!O126+'SAR Da'!O126+'URQ Da'!O126+'ROC Da'!O126+'SM Da'!O126+'BN Da'!O126+'BS Da'!O126+'TDC Da'!O126</f>
        <v>1439.9079999999999</v>
      </c>
      <c r="P126" s="81">
        <f>+'MIT Da'!P126+'SAR Da'!P126+'URQ Da'!P126+'ROC Da'!P126+'SM Da'!P126+'BN Da'!P126+'BS Da'!P126+'TDC Da'!P126</f>
        <v>203</v>
      </c>
      <c r="Q126" s="81">
        <f>+'MIT Da'!Q126+'SAR Da'!Q126+'URQ Da'!Q126+'ROC Da'!Q126+'SM Da'!Q126+'BN Da'!Q126+'BS Da'!Q126+'TDC Da'!Q126</f>
        <v>58</v>
      </c>
      <c r="R126" s="81">
        <f>+'MIT Da'!R126+'SAR Da'!R126+'URQ Da'!R126+'ROC Da'!R126+'SM Da'!R126+'BN Da'!R126+'BS Da'!R126+'TDC Da'!R126</f>
        <v>10</v>
      </c>
      <c r="S126" s="81">
        <f>+'MIT Da'!S126+'SAR Da'!S126+'URQ Da'!S126+'ROC Da'!S126+'SM Da'!S126+'BN Da'!S126+'BS Da'!S126+'TDC Da'!S126</f>
        <v>271</v>
      </c>
      <c r="T126" s="81">
        <f>+'MIT Da'!T126+'SAR Da'!T126+'URQ Da'!T126+'ROC Da'!T126+'SM Da'!T126+'BN Da'!T126+'BS Da'!T126+'TDC Da'!T126</f>
        <v>136</v>
      </c>
      <c r="U126" s="81">
        <f>+'MIT Da'!U126+'SAR Da'!U126+'URQ Da'!U126+'ROC Da'!U126+'SM Da'!U126+'BN Da'!U126+'BS Da'!U126+'TDC Da'!U126</f>
        <v>434</v>
      </c>
      <c r="V126" s="81">
        <f>+'MIT Da'!V126+'SAR Da'!V126+'URQ Da'!V126+'ROC Da'!V126+'SM Da'!V126+'BN Da'!V126+'BS Da'!V126+'TDC Da'!V126</f>
        <v>11</v>
      </c>
      <c r="W126" s="81">
        <f>+'MIT Da'!W126+'SAR Da'!W126+'URQ Da'!W126+'ROC Da'!W126+'SM Da'!W126+'BN Da'!W126+'BS Da'!W126+'TDC Da'!W126</f>
        <v>110</v>
      </c>
      <c r="X126" s="81">
        <f>+'MIT Da'!X126+'SAR Da'!X126+'URQ Da'!X126+'ROC Da'!X126+'SM Da'!X126+'BN Da'!X126+'BS Da'!X126+'TDC Da'!X126</f>
        <v>4</v>
      </c>
      <c r="Y126" s="81">
        <f>+'MIT Da'!Y126+'SAR Da'!Y126+'URQ Da'!Y126+'ROC Da'!Y126+'SM Da'!Y126+'BN Da'!Y126+'BS Da'!Y126+'TDC Da'!Y126</f>
        <v>695</v>
      </c>
      <c r="Z126" s="81">
        <f>+'MIT Da'!Z126+'SAR Da'!Z126+'URQ Da'!Z126+'ROC Da'!Z126+'SM Da'!Z126+'BN Da'!Z126+'BS Da'!Z126+'TDC Da'!Z126</f>
        <v>160</v>
      </c>
      <c r="AA126" s="81">
        <f>+'MIT Da'!AA126+'SAR Da'!AA126+'URQ Da'!AA126+'ROC Da'!AA126+'SM Da'!AA126+'BN Da'!AA126+'BS Da'!AA126+'TDC Da'!AA126</f>
        <v>102</v>
      </c>
      <c r="AB126" s="81">
        <f>+'MIT Da'!AB126+'SAR Da'!AB126+'URQ Da'!AB126+'ROC Da'!AB126+'SM Da'!AB126+'BN Da'!AB126+'BS Da'!AB126+'TDC Da'!AB126</f>
        <v>695</v>
      </c>
      <c r="AC126" s="81">
        <f>+'MIT Da'!AC126+'SAR Da'!AC126+'URQ Da'!AC126+'ROC Da'!AC126+'SM Da'!AC126+'BN Da'!AC126+'BS Da'!AC126+'TDC Da'!AC126</f>
        <v>957</v>
      </c>
      <c r="AD126" s="81">
        <f>+'MIT Da'!AD126+'SAR Da'!AD126+'URQ Da'!AD126+'ROC Da'!AD126+'SM Da'!AD126+'BN Da'!AD126+'BS Da'!AD126+'TDC Da'!AD126</f>
        <v>54</v>
      </c>
      <c r="AE126" s="81">
        <f>+'MIT Da'!AE126+'SAR Da'!AE126+'URQ Da'!AE126+'ROC Da'!AE126+'SM Da'!AE126+'BN Da'!AE126+'BS Da'!AE126+'TDC Da'!AE126</f>
        <v>96</v>
      </c>
      <c r="AF126" s="81">
        <f>+'MIT Da'!AF126+'SAR Da'!AF126+'URQ Da'!AF126+'ROC Da'!AF126+'SM Da'!AF126+'BN Da'!AF126+'BS Da'!AF126+'TDC Da'!AF126</f>
        <v>448</v>
      </c>
      <c r="AG126" s="81">
        <f>+'MIT Da'!AG126+'SAR Da'!AG126+'URQ Da'!AG126+'ROC Da'!AG126+'SM Da'!AG126+'BN Da'!AG126+'BS Da'!AG126+'TDC Da'!AG126</f>
        <v>598</v>
      </c>
      <c r="AH126" s="12">
        <f>+'MIT Da'!AH126+'SAR Da'!AH126+'URQ Da'!AH126+'ROC Da'!AH126+'SM Da'!AH126+'BN Da'!AH126+'BS Da'!AH126+'TDC Da'!AH126</f>
        <v>274.60699999999997</v>
      </c>
      <c r="AI126" s="12">
        <f>+'MIT Da'!AI126+'SAR Da'!AI126+'URQ Da'!AI126+'ROC Da'!AI126+'SM Da'!AI126+'BN Da'!AI126+'BS Da'!AI126+'TDC Da'!AI126</f>
        <v>7.32</v>
      </c>
      <c r="AJ126" s="12">
        <f>+'MIT Da'!AJ126+'SAR Da'!AJ126+'URQ Da'!AJ126+'ROC Da'!AJ126+'SM Da'!AJ126+'BN Da'!AJ126+'BS Da'!AJ126+'TDC Da'!AJ126</f>
        <v>498.71500000000003</v>
      </c>
      <c r="AK126" s="12">
        <f>+'MIT Da'!AK126+'SAR Da'!AK126+'URQ Da'!AK126+'ROC Da'!AK126+'SM Da'!AK126+'BN Da'!AK126+'BS Da'!AK126+'TDC Da'!AK126</f>
        <v>780.64199999999994</v>
      </c>
      <c r="AL126" s="81">
        <f>+'MIT Da'!AL126+'SAR Da'!AL126+'URQ Da'!AL126+'ROC Da'!AL126+'SM Da'!AL126+'BN Da'!AL126+'BS Da'!AL126+'TDC Da'!AL126</f>
        <v>9</v>
      </c>
      <c r="AM126" s="81">
        <f>+'MIT Da'!AM126+'SAR Da'!AM126+'URQ Da'!AM126+'ROC Da'!AM126+'SM Da'!AM126+'BN Da'!AM126+'BS Da'!AM126+'TDC Da'!AM126</f>
        <v>57</v>
      </c>
      <c r="AN126" s="81">
        <f>+'MIT Da'!AN126+'SAR Da'!AN126+'URQ Da'!AN126+'ROC Da'!AN126+'SM Da'!AN126+'BN Da'!AN126+'BS Da'!AN126+'TDC Da'!AN126</f>
        <v>82</v>
      </c>
      <c r="AO126" s="81">
        <f>+'MIT Da'!AO126+'SAR Da'!AO126+'URQ Da'!AO126+'ROC Da'!AO126+'SM Da'!AO126+'BN Da'!AO126+'BS Da'!AO126+'TDC Da'!AO126</f>
        <v>148</v>
      </c>
      <c r="AP126" s="81">
        <f>+'MIT Da'!AP126+'SAR Da'!AP126+'URQ Da'!AP126+'ROC Da'!AP126+'SM Da'!AP126+'BN Da'!AP126+'BS Da'!AP126+'TDC Da'!AP126</f>
        <v>596</v>
      </c>
      <c r="AQ126" s="81">
        <f>+'MIT Da'!AQ126+'SAR Da'!AQ126+'URQ Da'!AQ126+'ROC Da'!AQ126+'SM Da'!AQ126+'BN Da'!AQ126+'BS Da'!AQ126+'TDC Da'!AQ126</f>
        <v>341</v>
      </c>
      <c r="AR126" s="81">
        <f>+'MIT Da'!AR126+'SAR Da'!AR126+'URQ Da'!AR126+'ROC Da'!AR126+'SM Da'!AR126+'BN Da'!AR126+'BS Da'!AR126+'TDC Da'!AR126</f>
        <v>39</v>
      </c>
      <c r="AS126" s="81">
        <f>+SUM(RED_InfraMR[[#This Row],[B.02.1 - Parque de Coches Eléctricos Motrices]:[B.02.3 - Parque de Coches Eléctricos Motrices Tipo R]])</f>
        <v>976</v>
      </c>
      <c r="AT126" s="81">
        <f>+'MIT Da'!AT126+'SAR Da'!AT126+'URQ Da'!AT126+'ROC Da'!AT126+'SM Da'!AT126+'BN Da'!AT126+'BS Da'!AT126+'TDC Da'!AT126</f>
        <v>0</v>
      </c>
      <c r="AU126" s="81">
        <f>+'MIT Da'!AU126+'SAR Da'!AU126+'URQ Da'!AU126+'ROC Da'!AU126+'SM Da'!AU126+'BN Da'!AU126+'BS Da'!AU126+'TDC Da'!AU126</f>
        <v>6</v>
      </c>
      <c r="AV126" s="81">
        <f>+'MIT Da'!AV126+'SAR Da'!AV126+'URQ Da'!AV126+'ROC Da'!AV126+'SM Da'!AV126+'BN Da'!AV126+'BS Da'!AV126+'TDC Da'!AV126</f>
        <v>10</v>
      </c>
      <c r="AW126" s="81">
        <f>+SUM(RED_InfraMR[[#This Row],[B.03.1 - Parque de Coches Motores Motrices Remolcados]:[B.03.3 - Parque de Coches Motores Motrices Cabina]])</f>
        <v>16</v>
      </c>
      <c r="AX126" s="81">
        <f>+'MIT Da'!AX126+'SAR Da'!AX126+'URQ Da'!AX126+'ROC Da'!AX126+'SM Da'!AX126+'BN Da'!AX126+'BS Da'!AX126+'TDC Da'!AX126</f>
        <v>433</v>
      </c>
      <c r="AY126" s="81">
        <f>+'MIT Da'!AY126+'SAR Da'!AY126+'URQ Da'!AY126+'ROC Da'!AY126+'SM Da'!AY126+'BN Da'!AY126+'BS Da'!AY126+'TDC Da'!AY126</f>
        <v>169</v>
      </c>
      <c r="AZ126" s="81">
        <f>+'MIT Da'!AZ126+'SAR Da'!AZ126+'URQ Da'!AZ126+'ROC Da'!AZ126+'SM Da'!AZ126+'BN Da'!AZ126+'BS Da'!AZ126+'TDC Da'!AZ126</f>
        <v>15</v>
      </c>
      <c r="BA126" s="81">
        <f>+'MIT Da'!BA126+'SAR Da'!BA126+'URQ Da'!BA126+'ROC Da'!BA126+'SM Da'!BA126+'BN Da'!BA126+'BS Da'!BA126+'TDC Da'!BA126</f>
        <v>150</v>
      </c>
      <c r="BB126" s="81">
        <f>+'MIT Da'!BB126+'SAR Da'!BB126+'URQ Da'!BB126+'ROC Da'!BB126+'SM Da'!BB126+'BN Da'!BB126+'BS Da'!BB126+'TDC Da'!BB126</f>
        <v>0</v>
      </c>
      <c r="BC126" s="81">
        <f>+SUM(RED_InfraMR[[#This Row],[B.04.1 - Parque de Coches Remolcados Clase Unica]:[B.04.5 - Parque de Coches Remolcados para Servicios Especiales (Cartoneros)]])</f>
        <v>767</v>
      </c>
      <c r="BD126" s="81">
        <f>+'MIT Da'!BD126+'SAR Da'!BD126+'URQ Da'!BD126+'ROC Da'!BD126+'SM Da'!BD126+'BN Da'!BD126+'BS Da'!BD126+'TDC Da'!BD126</f>
        <v>12</v>
      </c>
      <c r="BE126" s="81">
        <f>+'MIT Da'!BE126+'SAR Da'!BE126+'URQ Da'!BE126+'ROC Da'!BE126+'SM Da'!BE126+'BN Da'!BE126+'BS Da'!BE126+'TDC Da'!BE126</f>
        <v>92</v>
      </c>
      <c r="BF126" s="16"/>
    </row>
    <row r="127" spans="1:58">
      <c r="A127" s="1">
        <v>2003</v>
      </c>
      <c r="B127" s="1" t="s">
        <v>120</v>
      </c>
      <c r="C127" s="12">
        <f>+'MIT Da'!C127+'SAR Da'!C127+'URQ Da'!C127+'ROC Da'!C127+'SM Da'!C127+'BN Da'!C127+'BS Da'!C127+'TDC Da'!C127</f>
        <v>147.21299999999999</v>
      </c>
      <c r="D127" s="12">
        <f>+'MIT Da'!D127+'SAR Da'!D127+'URQ Da'!D127+'ROC Da'!D127+'SM Da'!D127+'BN Da'!D127+'BS Da'!D127+'TDC Da'!D127</f>
        <v>444.30600000000004</v>
      </c>
      <c r="E127" s="12">
        <f>+'MIT Da'!E127+'SAR Da'!E127+'URQ Da'!E127+'ROC Da'!E127+'SM Da'!E127+'BN Da'!E127+'BS Da'!E127+'TDC Da'!E127</f>
        <v>0</v>
      </c>
      <c r="F127" s="12">
        <f>+'MIT Da'!F127+'SAR Da'!F127+'URQ Da'!F127+'ROC Da'!F127+'SM Da'!F127+'BN Da'!F127+'BS Da'!F127+'TDC Da'!F127</f>
        <v>176.17364000000001</v>
      </c>
      <c r="G127" s="12">
        <f>+'MIT Da'!G127+'SAR Da'!G127+'URQ Da'!G127+'ROC Da'!G127+'SM Da'!G127+'BN Da'!G127+'BS Da'!G127+'TDC Da'!G127</f>
        <v>767.69263999999998</v>
      </c>
      <c r="H127" s="12">
        <f>+'MIT Da'!H127+'SAR Da'!H127+'URQ Da'!H127+'ROC Da'!H127+'SM Da'!H127+'BN Da'!H127+'BS Da'!H127+'TDC Da'!H127</f>
        <v>767.69263999999998</v>
      </c>
      <c r="I127" s="12">
        <f>+'MIT Da'!I127+'SAR Da'!I127+'URQ Da'!I127+'ROC Da'!I127+'SM Da'!I127+'BN Da'!I127+'BS Da'!I127+'TDC Da'!I127</f>
        <v>972.2581100000001</v>
      </c>
      <c r="J127" s="12">
        <f>+'MIT Da'!J127+'SAR Da'!J127+'URQ Da'!J127+'ROC Da'!J127+'SM Da'!J127+'BN Da'!J127+'BS Da'!J127+'TDC Da'!J127</f>
        <v>1060.415</v>
      </c>
      <c r="K127" s="12">
        <f>+'MIT Da'!K127+'SAR Da'!K127+'URQ Da'!K127+'ROC Da'!K127+'SM Da'!K127+'BN Da'!K127+'BS Da'!K127+'TDC Da'!K127</f>
        <v>54.516999999999996</v>
      </c>
      <c r="L127" s="12">
        <f>+'MIT Da'!L127+'SAR Da'!L127+'URQ Da'!L127+'ROC Da'!L127+'SM Da'!L127+'BN Da'!L127+'BS Da'!L127+'TDC Da'!L127</f>
        <v>379.49300000000005</v>
      </c>
      <c r="M127" s="12">
        <f>+'MIT Da'!M127+'SAR Da'!M127+'URQ Da'!M127+'ROC Da'!M127+'SM Da'!M127+'BN Da'!M127+'BS Da'!M127+'TDC Da'!M127</f>
        <v>21.314999999999998</v>
      </c>
      <c r="N127" s="12">
        <f>+'MIT Da'!N127+'SAR Da'!N127+'URQ Da'!N127+'ROC Da'!N127+'SM Da'!N127+'BN Da'!N127+'BS Da'!N127+'TDC Da'!N127</f>
        <v>1439.9079999999999</v>
      </c>
      <c r="O127" s="12">
        <f>+'MIT Da'!O127+'SAR Da'!O127+'URQ Da'!O127+'ROC Da'!O127+'SM Da'!O127+'BN Da'!O127+'BS Da'!O127+'TDC Da'!O127</f>
        <v>1439.9079999999999</v>
      </c>
      <c r="P127" s="81">
        <f>+'MIT Da'!P127+'SAR Da'!P127+'URQ Da'!P127+'ROC Da'!P127+'SM Da'!P127+'BN Da'!P127+'BS Da'!P127+'TDC Da'!P127</f>
        <v>203</v>
      </c>
      <c r="Q127" s="81">
        <f>+'MIT Da'!Q127+'SAR Da'!Q127+'URQ Da'!Q127+'ROC Da'!Q127+'SM Da'!Q127+'BN Da'!Q127+'BS Da'!Q127+'TDC Da'!Q127</f>
        <v>58</v>
      </c>
      <c r="R127" s="81">
        <f>+'MIT Da'!R127+'SAR Da'!R127+'URQ Da'!R127+'ROC Da'!R127+'SM Da'!R127+'BN Da'!R127+'BS Da'!R127+'TDC Da'!R127</f>
        <v>10</v>
      </c>
      <c r="S127" s="81">
        <f>+'MIT Da'!S127+'SAR Da'!S127+'URQ Da'!S127+'ROC Da'!S127+'SM Da'!S127+'BN Da'!S127+'BS Da'!S127+'TDC Da'!S127</f>
        <v>271</v>
      </c>
      <c r="T127" s="81">
        <f>+'MIT Da'!T127+'SAR Da'!T127+'URQ Da'!T127+'ROC Da'!T127+'SM Da'!T127+'BN Da'!T127+'BS Da'!T127+'TDC Da'!T127</f>
        <v>136</v>
      </c>
      <c r="U127" s="81">
        <f>+'MIT Da'!U127+'SAR Da'!U127+'URQ Da'!U127+'ROC Da'!U127+'SM Da'!U127+'BN Da'!U127+'BS Da'!U127+'TDC Da'!U127</f>
        <v>434</v>
      </c>
      <c r="V127" s="81">
        <f>+'MIT Da'!V127+'SAR Da'!V127+'URQ Da'!V127+'ROC Da'!V127+'SM Da'!V127+'BN Da'!V127+'BS Da'!V127+'TDC Da'!V127</f>
        <v>11</v>
      </c>
      <c r="W127" s="81">
        <f>+'MIT Da'!W127+'SAR Da'!W127+'URQ Da'!W127+'ROC Da'!W127+'SM Da'!W127+'BN Da'!W127+'BS Da'!W127+'TDC Da'!W127</f>
        <v>110</v>
      </c>
      <c r="X127" s="81">
        <f>+'MIT Da'!X127+'SAR Da'!X127+'URQ Da'!X127+'ROC Da'!X127+'SM Da'!X127+'BN Da'!X127+'BS Da'!X127+'TDC Da'!X127</f>
        <v>4</v>
      </c>
      <c r="Y127" s="81">
        <f>+'MIT Da'!Y127+'SAR Da'!Y127+'URQ Da'!Y127+'ROC Da'!Y127+'SM Da'!Y127+'BN Da'!Y127+'BS Da'!Y127+'TDC Da'!Y127</f>
        <v>695</v>
      </c>
      <c r="Z127" s="81">
        <f>+'MIT Da'!Z127+'SAR Da'!Z127+'URQ Da'!Z127+'ROC Da'!Z127+'SM Da'!Z127+'BN Da'!Z127+'BS Da'!Z127+'TDC Da'!Z127</f>
        <v>160</v>
      </c>
      <c r="AA127" s="81">
        <f>+'MIT Da'!AA127+'SAR Da'!AA127+'URQ Da'!AA127+'ROC Da'!AA127+'SM Da'!AA127+'BN Da'!AA127+'BS Da'!AA127+'TDC Da'!AA127</f>
        <v>102</v>
      </c>
      <c r="AB127" s="81">
        <f>+'MIT Da'!AB127+'SAR Da'!AB127+'URQ Da'!AB127+'ROC Da'!AB127+'SM Da'!AB127+'BN Da'!AB127+'BS Da'!AB127+'TDC Da'!AB127</f>
        <v>695</v>
      </c>
      <c r="AC127" s="81">
        <f>+'MIT Da'!AC127+'SAR Da'!AC127+'URQ Da'!AC127+'ROC Da'!AC127+'SM Da'!AC127+'BN Da'!AC127+'BS Da'!AC127+'TDC Da'!AC127</f>
        <v>957</v>
      </c>
      <c r="AD127" s="81">
        <f>+'MIT Da'!AD127+'SAR Da'!AD127+'URQ Da'!AD127+'ROC Da'!AD127+'SM Da'!AD127+'BN Da'!AD127+'BS Da'!AD127+'TDC Da'!AD127</f>
        <v>54</v>
      </c>
      <c r="AE127" s="81">
        <f>+'MIT Da'!AE127+'SAR Da'!AE127+'URQ Da'!AE127+'ROC Da'!AE127+'SM Da'!AE127+'BN Da'!AE127+'BS Da'!AE127+'TDC Da'!AE127</f>
        <v>96</v>
      </c>
      <c r="AF127" s="81">
        <f>+'MIT Da'!AF127+'SAR Da'!AF127+'URQ Da'!AF127+'ROC Da'!AF127+'SM Da'!AF127+'BN Da'!AF127+'BS Da'!AF127+'TDC Da'!AF127</f>
        <v>448</v>
      </c>
      <c r="AG127" s="81">
        <f>+'MIT Da'!AG127+'SAR Da'!AG127+'URQ Da'!AG127+'ROC Da'!AG127+'SM Da'!AG127+'BN Da'!AG127+'BS Da'!AG127+'TDC Da'!AG127</f>
        <v>598</v>
      </c>
      <c r="AH127" s="12">
        <f>+'MIT Da'!AH127+'SAR Da'!AH127+'URQ Da'!AH127+'ROC Da'!AH127+'SM Da'!AH127+'BN Da'!AH127+'BS Da'!AH127+'TDC Da'!AH127</f>
        <v>274.60699999999997</v>
      </c>
      <c r="AI127" s="12">
        <f>+'MIT Da'!AI127+'SAR Da'!AI127+'URQ Da'!AI127+'ROC Da'!AI127+'SM Da'!AI127+'BN Da'!AI127+'BS Da'!AI127+'TDC Da'!AI127</f>
        <v>7.32</v>
      </c>
      <c r="AJ127" s="12">
        <f>+'MIT Da'!AJ127+'SAR Da'!AJ127+'URQ Da'!AJ127+'ROC Da'!AJ127+'SM Da'!AJ127+'BN Da'!AJ127+'BS Da'!AJ127+'TDC Da'!AJ127</f>
        <v>498.71500000000003</v>
      </c>
      <c r="AK127" s="12">
        <f>+'MIT Da'!AK127+'SAR Da'!AK127+'URQ Da'!AK127+'ROC Da'!AK127+'SM Da'!AK127+'BN Da'!AK127+'BS Da'!AK127+'TDC Da'!AK127</f>
        <v>780.64199999999994</v>
      </c>
      <c r="AL127" s="81">
        <f>+'MIT Da'!AL127+'SAR Da'!AL127+'URQ Da'!AL127+'ROC Da'!AL127+'SM Da'!AL127+'BN Da'!AL127+'BS Da'!AL127+'TDC Da'!AL127</f>
        <v>9</v>
      </c>
      <c r="AM127" s="81">
        <f>+'MIT Da'!AM127+'SAR Da'!AM127+'URQ Da'!AM127+'ROC Da'!AM127+'SM Da'!AM127+'BN Da'!AM127+'BS Da'!AM127+'TDC Da'!AM127</f>
        <v>57</v>
      </c>
      <c r="AN127" s="81">
        <f>+'MIT Da'!AN127+'SAR Da'!AN127+'URQ Da'!AN127+'ROC Da'!AN127+'SM Da'!AN127+'BN Da'!AN127+'BS Da'!AN127+'TDC Da'!AN127</f>
        <v>82</v>
      </c>
      <c r="AO127" s="81">
        <f>+'MIT Da'!AO127+'SAR Da'!AO127+'URQ Da'!AO127+'ROC Da'!AO127+'SM Da'!AO127+'BN Da'!AO127+'BS Da'!AO127+'TDC Da'!AO127</f>
        <v>148</v>
      </c>
      <c r="AP127" s="81">
        <f>+'MIT Da'!AP127+'SAR Da'!AP127+'URQ Da'!AP127+'ROC Da'!AP127+'SM Da'!AP127+'BN Da'!AP127+'BS Da'!AP127+'TDC Da'!AP127</f>
        <v>596</v>
      </c>
      <c r="AQ127" s="81">
        <f>+'MIT Da'!AQ127+'SAR Da'!AQ127+'URQ Da'!AQ127+'ROC Da'!AQ127+'SM Da'!AQ127+'BN Da'!AQ127+'BS Da'!AQ127+'TDC Da'!AQ127</f>
        <v>341</v>
      </c>
      <c r="AR127" s="81">
        <f>+'MIT Da'!AR127+'SAR Da'!AR127+'URQ Da'!AR127+'ROC Da'!AR127+'SM Da'!AR127+'BN Da'!AR127+'BS Da'!AR127+'TDC Da'!AR127</f>
        <v>39</v>
      </c>
      <c r="AS127" s="81">
        <f>+SUM(RED_InfraMR[[#This Row],[B.02.1 - Parque de Coches Eléctricos Motrices]:[B.02.3 - Parque de Coches Eléctricos Motrices Tipo R]])</f>
        <v>976</v>
      </c>
      <c r="AT127" s="81">
        <f>+'MIT Da'!AT127+'SAR Da'!AT127+'URQ Da'!AT127+'ROC Da'!AT127+'SM Da'!AT127+'BN Da'!AT127+'BS Da'!AT127+'TDC Da'!AT127</f>
        <v>0</v>
      </c>
      <c r="AU127" s="81">
        <f>+'MIT Da'!AU127+'SAR Da'!AU127+'URQ Da'!AU127+'ROC Da'!AU127+'SM Da'!AU127+'BN Da'!AU127+'BS Da'!AU127+'TDC Da'!AU127</f>
        <v>6</v>
      </c>
      <c r="AV127" s="81">
        <f>+'MIT Da'!AV127+'SAR Da'!AV127+'URQ Da'!AV127+'ROC Da'!AV127+'SM Da'!AV127+'BN Da'!AV127+'BS Da'!AV127+'TDC Da'!AV127</f>
        <v>10</v>
      </c>
      <c r="AW127" s="81">
        <f>+SUM(RED_InfraMR[[#This Row],[B.03.1 - Parque de Coches Motores Motrices Remolcados]:[B.03.3 - Parque de Coches Motores Motrices Cabina]])</f>
        <v>16</v>
      </c>
      <c r="AX127" s="81">
        <f>+'MIT Da'!AX127+'SAR Da'!AX127+'URQ Da'!AX127+'ROC Da'!AX127+'SM Da'!AX127+'BN Da'!AX127+'BS Da'!AX127+'TDC Da'!AX127</f>
        <v>433</v>
      </c>
      <c r="AY127" s="81">
        <f>+'MIT Da'!AY127+'SAR Da'!AY127+'URQ Da'!AY127+'ROC Da'!AY127+'SM Da'!AY127+'BN Da'!AY127+'BS Da'!AY127+'TDC Da'!AY127</f>
        <v>169</v>
      </c>
      <c r="AZ127" s="81">
        <f>+'MIT Da'!AZ127+'SAR Da'!AZ127+'URQ Da'!AZ127+'ROC Da'!AZ127+'SM Da'!AZ127+'BN Da'!AZ127+'BS Da'!AZ127+'TDC Da'!AZ127</f>
        <v>15</v>
      </c>
      <c r="BA127" s="81">
        <f>+'MIT Da'!BA127+'SAR Da'!BA127+'URQ Da'!BA127+'ROC Da'!BA127+'SM Da'!BA127+'BN Da'!BA127+'BS Da'!BA127+'TDC Da'!BA127</f>
        <v>150</v>
      </c>
      <c r="BB127" s="81">
        <f>+'MIT Da'!BB127+'SAR Da'!BB127+'URQ Da'!BB127+'ROC Da'!BB127+'SM Da'!BB127+'BN Da'!BB127+'BS Da'!BB127+'TDC Da'!BB127</f>
        <v>0</v>
      </c>
      <c r="BC127" s="81">
        <f>+SUM(RED_InfraMR[[#This Row],[B.04.1 - Parque de Coches Remolcados Clase Unica]:[B.04.5 - Parque de Coches Remolcados para Servicios Especiales (Cartoneros)]])</f>
        <v>767</v>
      </c>
      <c r="BD127" s="81">
        <f>+'MIT Da'!BD127+'SAR Da'!BD127+'URQ Da'!BD127+'ROC Da'!BD127+'SM Da'!BD127+'BN Da'!BD127+'BS Da'!BD127+'TDC Da'!BD127</f>
        <v>12</v>
      </c>
      <c r="BE127" s="81">
        <f>+'MIT Da'!BE127+'SAR Da'!BE127+'URQ Da'!BE127+'ROC Da'!BE127+'SM Da'!BE127+'BN Da'!BE127+'BS Da'!BE127+'TDC Da'!BE127</f>
        <v>92</v>
      </c>
      <c r="BF127" s="16"/>
    </row>
    <row r="128" spans="1:58">
      <c r="A128" s="1">
        <v>2003</v>
      </c>
      <c r="B128" s="1" t="s">
        <v>121</v>
      </c>
      <c r="C128" s="12">
        <f>+'MIT Da'!C128+'SAR Da'!C128+'URQ Da'!C128+'ROC Da'!C128+'SM Da'!C128+'BN Da'!C128+'BS Da'!C128+'TDC Da'!C128</f>
        <v>147.21299999999999</v>
      </c>
      <c r="D128" s="12">
        <f>+'MIT Da'!D128+'SAR Da'!D128+'URQ Da'!D128+'ROC Da'!D128+'SM Da'!D128+'BN Da'!D128+'BS Da'!D128+'TDC Da'!D128</f>
        <v>444.30600000000004</v>
      </c>
      <c r="E128" s="12">
        <f>+'MIT Da'!E128+'SAR Da'!E128+'URQ Da'!E128+'ROC Da'!E128+'SM Da'!E128+'BN Da'!E128+'BS Da'!E128+'TDC Da'!E128</f>
        <v>0</v>
      </c>
      <c r="F128" s="12">
        <f>+'MIT Da'!F128+'SAR Da'!F128+'URQ Da'!F128+'ROC Da'!F128+'SM Da'!F128+'BN Da'!F128+'BS Da'!F128+'TDC Da'!F128</f>
        <v>176.17364000000001</v>
      </c>
      <c r="G128" s="12">
        <f>+'MIT Da'!G128+'SAR Da'!G128+'URQ Da'!G128+'ROC Da'!G128+'SM Da'!G128+'BN Da'!G128+'BS Da'!G128+'TDC Da'!G128</f>
        <v>767.69263999999998</v>
      </c>
      <c r="H128" s="12">
        <f>+'MIT Da'!H128+'SAR Da'!H128+'URQ Da'!H128+'ROC Da'!H128+'SM Da'!H128+'BN Da'!H128+'BS Da'!H128+'TDC Da'!H128</f>
        <v>767.69263999999998</v>
      </c>
      <c r="I128" s="12">
        <f>+'MIT Da'!I128+'SAR Da'!I128+'URQ Da'!I128+'ROC Da'!I128+'SM Da'!I128+'BN Da'!I128+'BS Da'!I128+'TDC Da'!I128</f>
        <v>972.2581100000001</v>
      </c>
      <c r="J128" s="12">
        <f>+'MIT Da'!J128+'SAR Da'!J128+'URQ Da'!J128+'ROC Da'!J128+'SM Da'!J128+'BN Da'!J128+'BS Da'!J128+'TDC Da'!J128</f>
        <v>1060.415</v>
      </c>
      <c r="K128" s="12">
        <f>+'MIT Da'!K128+'SAR Da'!K128+'URQ Da'!K128+'ROC Da'!K128+'SM Da'!K128+'BN Da'!K128+'BS Da'!K128+'TDC Da'!K128</f>
        <v>54.516999999999996</v>
      </c>
      <c r="L128" s="12">
        <f>+'MIT Da'!L128+'SAR Da'!L128+'URQ Da'!L128+'ROC Da'!L128+'SM Da'!L128+'BN Da'!L128+'BS Da'!L128+'TDC Da'!L128</f>
        <v>379.49300000000005</v>
      </c>
      <c r="M128" s="12">
        <f>+'MIT Da'!M128+'SAR Da'!M128+'URQ Da'!M128+'ROC Da'!M128+'SM Da'!M128+'BN Da'!M128+'BS Da'!M128+'TDC Da'!M128</f>
        <v>21.314999999999998</v>
      </c>
      <c r="N128" s="12">
        <f>+'MIT Da'!N128+'SAR Da'!N128+'URQ Da'!N128+'ROC Da'!N128+'SM Da'!N128+'BN Da'!N128+'BS Da'!N128+'TDC Da'!N128</f>
        <v>1439.9079999999999</v>
      </c>
      <c r="O128" s="12">
        <f>+'MIT Da'!O128+'SAR Da'!O128+'URQ Da'!O128+'ROC Da'!O128+'SM Da'!O128+'BN Da'!O128+'BS Da'!O128+'TDC Da'!O128</f>
        <v>1439.9079999999999</v>
      </c>
      <c r="P128" s="81">
        <f>+'MIT Da'!P128+'SAR Da'!P128+'URQ Da'!P128+'ROC Da'!P128+'SM Da'!P128+'BN Da'!P128+'BS Da'!P128+'TDC Da'!P128</f>
        <v>203</v>
      </c>
      <c r="Q128" s="81">
        <f>+'MIT Da'!Q128+'SAR Da'!Q128+'URQ Da'!Q128+'ROC Da'!Q128+'SM Da'!Q128+'BN Da'!Q128+'BS Da'!Q128+'TDC Da'!Q128</f>
        <v>58</v>
      </c>
      <c r="R128" s="81">
        <f>+'MIT Da'!R128+'SAR Da'!R128+'URQ Da'!R128+'ROC Da'!R128+'SM Da'!R128+'BN Da'!R128+'BS Da'!R128+'TDC Da'!R128</f>
        <v>10</v>
      </c>
      <c r="S128" s="81">
        <f>+'MIT Da'!S128+'SAR Da'!S128+'URQ Da'!S128+'ROC Da'!S128+'SM Da'!S128+'BN Da'!S128+'BS Da'!S128+'TDC Da'!S128</f>
        <v>271</v>
      </c>
      <c r="T128" s="81">
        <f>+'MIT Da'!T128+'SAR Da'!T128+'URQ Da'!T128+'ROC Da'!T128+'SM Da'!T128+'BN Da'!T128+'BS Da'!T128+'TDC Da'!T128</f>
        <v>136</v>
      </c>
      <c r="U128" s="81">
        <f>+'MIT Da'!U128+'SAR Da'!U128+'URQ Da'!U128+'ROC Da'!U128+'SM Da'!U128+'BN Da'!U128+'BS Da'!U128+'TDC Da'!U128</f>
        <v>434</v>
      </c>
      <c r="V128" s="81">
        <f>+'MIT Da'!V128+'SAR Da'!V128+'URQ Da'!V128+'ROC Da'!V128+'SM Da'!V128+'BN Da'!V128+'BS Da'!V128+'TDC Da'!V128</f>
        <v>11</v>
      </c>
      <c r="W128" s="81">
        <f>+'MIT Da'!W128+'SAR Da'!W128+'URQ Da'!W128+'ROC Da'!W128+'SM Da'!W128+'BN Da'!W128+'BS Da'!W128+'TDC Da'!W128</f>
        <v>110</v>
      </c>
      <c r="X128" s="81">
        <f>+'MIT Da'!X128+'SAR Da'!X128+'URQ Da'!X128+'ROC Da'!X128+'SM Da'!X128+'BN Da'!X128+'BS Da'!X128+'TDC Da'!X128</f>
        <v>4</v>
      </c>
      <c r="Y128" s="81">
        <f>+'MIT Da'!Y128+'SAR Da'!Y128+'URQ Da'!Y128+'ROC Da'!Y128+'SM Da'!Y128+'BN Da'!Y128+'BS Da'!Y128+'TDC Da'!Y128</f>
        <v>695</v>
      </c>
      <c r="Z128" s="81">
        <f>+'MIT Da'!Z128+'SAR Da'!Z128+'URQ Da'!Z128+'ROC Da'!Z128+'SM Da'!Z128+'BN Da'!Z128+'BS Da'!Z128+'TDC Da'!Z128</f>
        <v>160</v>
      </c>
      <c r="AA128" s="81">
        <f>+'MIT Da'!AA128+'SAR Da'!AA128+'URQ Da'!AA128+'ROC Da'!AA128+'SM Da'!AA128+'BN Da'!AA128+'BS Da'!AA128+'TDC Da'!AA128</f>
        <v>102</v>
      </c>
      <c r="AB128" s="81">
        <f>+'MIT Da'!AB128+'SAR Da'!AB128+'URQ Da'!AB128+'ROC Da'!AB128+'SM Da'!AB128+'BN Da'!AB128+'BS Da'!AB128+'TDC Da'!AB128</f>
        <v>695</v>
      </c>
      <c r="AC128" s="81">
        <f>+'MIT Da'!AC128+'SAR Da'!AC128+'URQ Da'!AC128+'ROC Da'!AC128+'SM Da'!AC128+'BN Da'!AC128+'BS Da'!AC128+'TDC Da'!AC128</f>
        <v>957</v>
      </c>
      <c r="AD128" s="81">
        <f>+'MIT Da'!AD128+'SAR Da'!AD128+'URQ Da'!AD128+'ROC Da'!AD128+'SM Da'!AD128+'BN Da'!AD128+'BS Da'!AD128+'TDC Da'!AD128</f>
        <v>54</v>
      </c>
      <c r="AE128" s="81">
        <f>+'MIT Da'!AE128+'SAR Da'!AE128+'URQ Da'!AE128+'ROC Da'!AE128+'SM Da'!AE128+'BN Da'!AE128+'BS Da'!AE128+'TDC Da'!AE128</f>
        <v>96</v>
      </c>
      <c r="AF128" s="81">
        <f>+'MIT Da'!AF128+'SAR Da'!AF128+'URQ Da'!AF128+'ROC Da'!AF128+'SM Da'!AF128+'BN Da'!AF128+'BS Da'!AF128+'TDC Da'!AF128</f>
        <v>448</v>
      </c>
      <c r="AG128" s="81">
        <f>+'MIT Da'!AG128+'SAR Da'!AG128+'URQ Da'!AG128+'ROC Da'!AG128+'SM Da'!AG128+'BN Da'!AG128+'BS Da'!AG128+'TDC Da'!AG128</f>
        <v>598</v>
      </c>
      <c r="AH128" s="12">
        <f>+'MIT Da'!AH128+'SAR Da'!AH128+'URQ Da'!AH128+'ROC Da'!AH128+'SM Da'!AH128+'BN Da'!AH128+'BS Da'!AH128+'TDC Da'!AH128</f>
        <v>274.60699999999997</v>
      </c>
      <c r="AI128" s="12">
        <f>+'MIT Da'!AI128+'SAR Da'!AI128+'URQ Da'!AI128+'ROC Da'!AI128+'SM Da'!AI128+'BN Da'!AI128+'BS Da'!AI128+'TDC Da'!AI128</f>
        <v>7.32</v>
      </c>
      <c r="AJ128" s="12">
        <f>+'MIT Da'!AJ128+'SAR Da'!AJ128+'URQ Da'!AJ128+'ROC Da'!AJ128+'SM Da'!AJ128+'BN Da'!AJ128+'BS Da'!AJ128+'TDC Da'!AJ128</f>
        <v>498.71500000000003</v>
      </c>
      <c r="AK128" s="12">
        <f>+'MIT Da'!AK128+'SAR Da'!AK128+'URQ Da'!AK128+'ROC Da'!AK128+'SM Da'!AK128+'BN Da'!AK128+'BS Da'!AK128+'TDC Da'!AK128</f>
        <v>780.64199999999994</v>
      </c>
      <c r="AL128" s="81">
        <f>+'MIT Da'!AL128+'SAR Da'!AL128+'URQ Da'!AL128+'ROC Da'!AL128+'SM Da'!AL128+'BN Da'!AL128+'BS Da'!AL128+'TDC Da'!AL128</f>
        <v>9</v>
      </c>
      <c r="AM128" s="81">
        <f>+'MIT Da'!AM128+'SAR Da'!AM128+'URQ Da'!AM128+'ROC Da'!AM128+'SM Da'!AM128+'BN Da'!AM128+'BS Da'!AM128+'TDC Da'!AM128</f>
        <v>57</v>
      </c>
      <c r="AN128" s="81">
        <f>+'MIT Da'!AN128+'SAR Da'!AN128+'URQ Da'!AN128+'ROC Da'!AN128+'SM Da'!AN128+'BN Da'!AN128+'BS Da'!AN128+'TDC Da'!AN128</f>
        <v>82</v>
      </c>
      <c r="AO128" s="81">
        <f>+'MIT Da'!AO128+'SAR Da'!AO128+'URQ Da'!AO128+'ROC Da'!AO128+'SM Da'!AO128+'BN Da'!AO128+'BS Da'!AO128+'TDC Da'!AO128</f>
        <v>148</v>
      </c>
      <c r="AP128" s="81">
        <f>+'MIT Da'!AP128+'SAR Da'!AP128+'URQ Da'!AP128+'ROC Da'!AP128+'SM Da'!AP128+'BN Da'!AP128+'BS Da'!AP128+'TDC Da'!AP128</f>
        <v>596</v>
      </c>
      <c r="AQ128" s="81">
        <f>+'MIT Da'!AQ128+'SAR Da'!AQ128+'URQ Da'!AQ128+'ROC Da'!AQ128+'SM Da'!AQ128+'BN Da'!AQ128+'BS Da'!AQ128+'TDC Da'!AQ128</f>
        <v>341</v>
      </c>
      <c r="AR128" s="81">
        <f>+'MIT Da'!AR128+'SAR Da'!AR128+'URQ Da'!AR128+'ROC Da'!AR128+'SM Da'!AR128+'BN Da'!AR128+'BS Da'!AR128+'TDC Da'!AR128</f>
        <v>39</v>
      </c>
      <c r="AS128" s="81">
        <f>+SUM(RED_InfraMR[[#This Row],[B.02.1 - Parque de Coches Eléctricos Motrices]:[B.02.3 - Parque de Coches Eléctricos Motrices Tipo R]])</f>
        <v>976</v>
      </c>
      <c r="AT128" s="81">
        <f>+'MIT Da'!AT128+'SAR Da'!AT128+'URQ Da'!AT128+'ROC Da'!AT128+'SM Da'!AT128+'BN Da'!AT128+'BS Da'!AT128+'TDC Da'!AT128</f>
        <v>0</v>
      </c>
      <c r="AU128" s="81">
        <f>+'MIT Da'!AU128+'SAR Da'!AU128+'URQ Da'!AU128+'ROC Da'!AU128+'SM Da'!AU128+'BN Da'!AU128+'BS Da'!AU128+'TDC Da'!AU128</f>
        <v>6</v>
      </c>
      <c r="AV128" s="81">
        <f>+'MIT Da'!AV128+'SAR Da'!AV128+'URQ Da'!AV128+'ROC Da'!AV128+'SM Da'!AV128+'BN Da'!AV128+'BS Da'!AV128+'TDC Da'!AV128</f>
        <v>10</v>
      </c>
      <c r="AW128" s="81">
        <f>+SUM(RED_InfraMR[[#This Row],[B.03.1 - Parque de Coches Motores Motrices Remolcados]:[B.03.3 - Parque de Coches Motores Motrices Cabina]])</f>
        <v>16</v>
      </c>
      <c r="AX128" s="81">
        <f>+'MIT Da'!AX128+'SAR Da'!AX128+'URQ Da'!AX128+'ROC Da'!AX128+'SM Da'!AX128+'BN Da'!AX128+'BS Da'!AX128+'TDC Da'!AX128</f>
        <v>433</v>
      </c>
      <c r="AY128" s="81">
        <f>+'MIT Da'!AY128+'SAR Da'!AY128+'URQ Da'!AY128+'ROC Da'!AY128+'SM Da'!AY128+'BN Da'!AY128+'BS Da'!AY128+'TDC Da'!AY128</f>
        <v>169</v>
      </c>
      <c r="AZ128" s="81">
        <f>+'MIT Da'!AZ128+'SAR Da'!AZ128+'URQ Da'!AZ128+'ROC Da'!AZ128+'SM Da'!AZ128+'BN Da'!AZ128+'BS Da'!AZ128+'TDC Da'!AZ128</f>
        <v>15</v>
      </c>
      <c r="BA128" s="81">
        <f>+'MIT Da'!BA128+'SAR Da'!BA128+'URQ Da'!BA128+'ROC Da'!BA128+'SM Da'!BA128+'BN Da'!BA128+'BS Da'!BA128+'TDC Da'!BA128</f>
        <v>150</v>
      </c>
      <c r="BB128" s="81">
        <f>+'MIT Da'!BB128+'SAR Da'!BB128+'URQ Da'!BB128+'ROC Da'!BB128+'SM Da'!BB128+'BN Da'!BB128+'BS Da'!BB128+'TDC Da'!BB128</f>
        <v>0</v>
      </c>
      <c r="BC128" s="81">
        <f>+SUM(RED_InfraMR[[#This Row],[B.04.1 - Parque de Coches Remolcados Clase Unica]:[B.04.5 - Parque de Coches Remolcados para Servicios Especiales (Cartoneros)]])</f>
        <v>767</v>
      </c>
      <c r="BD128" s="81">
        <f>+'MIT Da'!BD128+'SAR Da'!BD128+'URQ Da'!BD128+'ROC Da'!BD128+'SM Da'!BD128+'BN Da'!BD128+'BS Da'!BD128+'TDC Da'!BD128</f>
        <v>12</v>
      </c>
      <c r="BE128" s="81">
        <f>+'MIT Da'!BE128+'SAR Da'!BE128+'URQ Da'!BE128+'ROC Da'!BE128+'SM Da'!BE128+'BN Da'!BE128+'BS Da'!BE128+'TDC Da'!BE128</f>
        <v>92</v>
      </c>
      <c r="BF128" s="16"/>
    </row>
    <row r="129" spans="1:58">
      <c r="A129" s="1">
        <v>2003</v>
      </c>
      <c r="B129" s="1" t="s">
        <v>122</v>
      </c>
      <c r="C129" s="12">
        <f>+'MIT Da'!C129+'SAR Da'!C129+'URQ Da'!C129+'ROC Da'!C129+'SM Da'!C129+'BN Da'!C129+'BS Da'!C129+'TDC Da'!C129</f>
        <v>147.21299999999999</v>
      </c>
      <c r="D129" s="12">
        <f>+'MIT Da'!D129+'SAR Da'!D129+'URQ Da'!D129+'ROC Da'!D129+'SM Da'!D129+'BN Da'!D129+'BS Da'!D129+'TDC Da'!D129</f>
        <v>444.30600000000004</v>
      </c>
      <c r="E129" s="12">
        <f>+'MIT Da'!E129+'SAR Da'!E129+'URQ Da'!E129+'ROC Da'!E129+'SM Da'!E129+'BN Da'!E129+'BS Da'!E129+'TDC Da'!E129</f>
        <v>0</v>
      </c>
      <c r="F129" s="12">
        <f>+'MIT Da'!F129+'SAR Da'!F129+'URQ Da'!F129+'ROC Da'!F129+'SM Da'!F129+'BN Da'!F129+'BS Da'!F129+'TDC Da'!F129</f>
        <v>176.17364000000001</v>
      </c>
      <c r="G129" s="12">
        <f>+'MIT Da'!G129+'SAR Da'!G129+'URQ Da'!G129+'ROC Da'!G129+'SM Da'!G129+'BN Da'!G129+'BS Da'!G129+'TDC Da'!G129</f>
        <v>767.69263999999998</v>
      </c>
      <c r="H129" s="12">
        <f>+'MIT Da'!H129+'SAR Da'!H129+'URQ Da'!H129+'ROC Da'!H129+'SM Da'!H129+'BN Da'!H129+'BS Da'!H129+'TDC Da'!H129</f>
        <v>767.69263999999998</v>
      </c>
      <c r="I129" s="12">
        <f>+'MIT Da'!I129+'SAR Da'!I129+'URQ Da'!I129+'ROC Da'!I129+'SM Da'!I129+'BN Da'!I129+'BS Da'!I129+'TDC Da'!I129</f>
        <v>972.2581100000001</v>
      </c>
      <c r="J129" s="12">
        <f>+'MIT Da'!J129+'SAR Da'!J129+'URQ Da'!J129+'ROC Da'!J129+'SM Da'!J129+'BN Da'!J129+'BS Da'!J129+'TDC Da'!J129</f>
        <v>1060.415</v>
      </c>
      <c r="K129" s="12">
        <f>+'MIT Da'!K129+'SAR Da'!K129+'URQ Da'!K129+'ROC Da'!K129+'SM Da'!K129+'BN Da'!K129+'BS Da'!K129+'TDC Da'!K129</f>
        <v>54.516999999999996</v>
      </c>
      <c r="L129" s="12">
        <f>+'MIT Da'!L129+'SAR Da'!L129+'URQ Da'!L129+'ROC Da'!L129+'SM Da'!L129+'BN Da'!L129+'BS Da'!L129+'TDC Da'!L129</f>
        <v>379.49300000000005</v>
      </c>
      <c r="M129" s="12">
        <f>+'MIT Da'!M129+'SAR Da'!M129+'URQ Da'!M129+'ROC Da'!M129+'SM Da'!M129+'BN Da'!M129+'BS Da'!M129+'TDC Da'!M129</f>
        <v>21.314999999999998</v>
      </c>
      <c r="N129" s="12">
        <f>+'MIT Da'!N129+'SAR Da'!N129+'URQ Da'!N129+'ROC Da'!N129+'SM Da'!N129+'BN Da'!N129+'BS Da'!N129+'TDC Da'!N129</f>
        <v>1439.9079999999999</v>
      </c>
      <c r="O129" s="12">
        <f>+'MIT Da'!O129+'SAR Da'!O129+'URQ Da'!O129+'ROC Da'!O129+'SM Da'!O129+'BN Da'!O129+'BS Da'!O129+'TDC Da'!O129</f>
        <v>1439.9079999999999</v>
      </c>
      <c r="P129" s="81">
        <f>+'MIT Da'!P129+'SAR Da'!P129+'URQ Da'!P129+'ROC Da'!P129+'SM Da'!P129+'BN Da'!P129+'BS Da'!P129+'TDC Da'!P129</f>
        <v>203</v>
      </c>
      <c r="Q129" s="81">
        <f>+'MIT Da'!Q129+'SAR Da'!Q129+'URQ Da'!Q129+'ROC Da'!Q129+'SM Da'!Q129+'BN Da'!Q129+'BS Da'!Q129+'TDC Da'!Q129</f>
        <v>58</v>
      </c>
      <c r="R129" s="81">
        <f>+'MIT Da'!R129+'SAR Da'!R129+'URQ Da'!R129+'ROC Da'!R129+'SM Da'!R129+'BN Da'!R129+'BS Da'!R129+'TDC Da'!R129</f>
        <v>10</v>
      </c>
      <c r="S129" s="81">
        <f>+'MIT Da'!S129+'SAR Da'!S129+'URQ Da'!S129+'ROC Da'!S129+'SM Da'!S129+'BN Da'!S129+'BS Da'!S129+'TDC Da'!S129</f>
        <v>271</v>
      </c>
      <c r="T129" s="81">
        <f>+'MIT Da'!T129+'SAR Da'!T129+'URQ Da'!T129+'ROC Da'!T129+'SM Da'!T129+'BN Da'!T129+'BS Da'!T129+'TDC Da'!T129</f>
        <v>136</v>
      </c>
      <c r="U129" s="81">
        <f>+'MIT Da'!U129+'SAR Da'!U129+'URQ Da'!U129+'ROC Da'!U129+'SM Da'!U129+'BN Da'!U129+'BS Da'!U129+'TDC Da'!U129</f>
        <v>434</v>
      </c>
      <c r="V129" s="81">
        <f>+'MIT Da'!V129+'SAR Da'!V129+'URQ Da'!V129+'ROC Da'!V129+'SM Da'!V129+'BN Da'!V129+'BS Da'!V129+'TDC Da'!V129</f>
        <v>11</v>
      </c>
      <c r="W129" s="81">
        <f>+'MIT Da'!W129+'SAR Da'!W129+'URQ Da'!W129+'ROC Da'!W129+'SM Da'!W129+'BN Da'!W129+'BS Da'!W129+'TDC Da'!W129</f>
        <v>110</v>
      </c>
      <c r="X129" s="81">
        <f>+'MIT Da'!X129+'SAR Da'!X129+'URQ Da'!X129+'ROC Da'!X129+'SM Da'!X129+'BN Da'!X129+'BS Da'!X129+'TDC Da'!X129</f>
        <v>4</v>
      </c>
      <c r="Y129" s="81">
        <f>+'MIT Da'!Y129+'SAR Da'!Y129+'URQ Da'!Y129+'ROC Da'!Y129+'SM Da'!Y129+'BN Da'!Y129+'BS Da'!Y129+'TDC Da'!Y129</f>
        <v>695</v>
      </c>
      <c r="Z129" s="81">
        <f>+'MIT Da'!Z129+'SAR Da'!Z129+'URQ Da'!Z129+'ROC Da'!Z129+'SM Da'!Z129+'BN Da'!Z129+'BS Da'!Z129+'TDC Da'!Z129</f>
        <v>160</v>
      </c>
      <c r="AA129" s="81">
        <f>+'MIT Da'!AA129+'SAR Da'!AA129+'URQ Da'!AA129+'ROC Da'!AA129+'SM Da'!AA129+'BN Da'!AA129+'BS Da'!AA129+'TDC Da'!AA129</f>
        <v>102</v>
      </c>
      <c r="AB129" s="81">
        <f>+'MIT Da'!AB129+'SAR Da'!AB129+'URQ Da'!AB129+'ROC Da'!AB129+'SM Da'!AB129+'BN Da'!AB129+'BS Da'!AB129+'TDC Da'!AB129</f>
        <v>695</v>
      </c>
      <c r="AC129" s="81">
        <f>+'MIT Da'!AC129+'SAR Da'!AC129+'URQ Da'!AC129+'ROC Da'!AC129+'SM Da'!AC129+'BN Da'!AC129+'BS Da'!AC129+'TDC Da'!AC129</f>
        <v>957</v>
      </c>
      <c r="AD129" s="81">
        <f>+'MIT Da'!AD129+'SAR Da'!AD129+'URQ Da'!AD129+'ROC Da'!AD129+'SM Da'!AD129+'BN Da'!AD129+'BS Da'!AD129+'TDC Da'!AD129</f>
        <v>54</v>
      </c>
      <c r="AE129" s="81">
        <f>+'MIT Da'!AE129+'SAR Da'!AE129+'URQ Da'!AE129+'ROC Da'!AE129+'SM Da'!AE129+'BN Da'!AE129+'BS Da'!AE129+'TDC Da'!AE129</f>
        <v>96</v>
      </c>
      <c r="AF129" s="81">
        <f>+'MIT Da'!AF129+'SAR Da'!AF129+'URQ Da'!AF129+'ROC Da'!AF129+'SM Da'!AF129+'BN Da'!AF129+'BS Da'!AF129+'TDC Da'!AF129</f>
        <v>448</v>
      </c>
      <c r="AG129" s="81">
        <f>+'MIT Da'!AG129+'SAR Da'!AG129+'URQ Da'!AG129+'ROC Da'!AG129+'SM Da'!AG129+'BN Da'!AG129+'BS Da'!AG129+'TDC Da'!AG129</f>
        <v>598</v>
      </c>
      <c r="AH129" s="12">
        <f>+'MIT Da'!AH129+'SAR Da'!AH129+'URQ Da'!AH129+'ROC Da'!AH129+'SM Da'!AH129+'BN Da'!AH129+'BS Da'!AH129+'TDC Da'!AH129</f>
        <v>274.60699999999997</v>
      </c>
      <c r="AI129" s="12">
        <f>+'MIT Da'!AI129+'SAR Da'!AI129+'URQ Da'!AI129+'ROC Da'!AI129+'SM Da'!AI129+'BN Da'!AI129+'BS Da'!AI129+'TDC Da'!AI129</f>
        <v>7.32</v>
      </c>
      <c r="AJ129" s="12">
        <f>+'MIT Da'!AJ129+'SAR Da'!AJ129+'URQ Da'!AJ129+'ROC Da'!AJ129+'SM Da'!AJ129+'BN Da'!AJ129+'BS Da'!AJ129+'TDC Da'!AJ129</f>
        <v>498.71500000000003</v>
      </c>
      <c r="AK129" s="12">
        <f>+'MIT Da'!AK129+'SAR Da'!AK129+'URQ Da'!AK129+'ROC Da'!AK129+'SM Da'!AK129+'BN Da'!AK129+'BS Da'!AK129+'TDC Da'!AK129</f>
        <v>780.64199999999994</v>
      </c>
      <c r="AL129" s="81">
        <f>+'MIT Da'!AL129+'SAR Da'!AL129+'URQ Da'!AL129+'ROC Da'!AL129+'SM Da'!AL129+'BN Da'!AL129+'BS Da'!AL129+'TDC Da'!AL129</f>
        <v>9</v>
      </c>
      <c r="AM129" s="81">
        <f>+'MIT Da'!AM129+'SAR Da'!AM129+'URQ Da'!AM129+'ROC Da'!AM129+'SM Da'!AM129+'BN Da'!AM129+'BS Da'!AM129+'TDC Da'!AM129</f>
        <v>57</v>
      </c>
      <c r="AN129" s="81">
        <f>+'MIT Da'!AN129+'SAR Da'!AN129+'URQ Da'!AN129+'ROC Da'!AN129+'SM Da'!AN129+'BN Da'!AN129+'BS Da'!AN129+'TDC Da'!AN129</f>
        <v>82</v>
      </c>
      <c r="AO129" s="81">
        <f>+'MIT Da'!AO129+'SAR Da'!AO129+'URQ Da'!AO129+'ROC Da'!AO129+'SM Da'!AO129+'BN Da'!AO129+'BS Da'!AO129+'TDC Da'!AO129</f>
        <v>148</v>
      </c>
      <c r="AP129" s="81">
        <f>+'MIT Da'!AP129+'SAR Da'!AP129+'URQ Da'!AP129+'ROC Da'!AP129+'SM Da'!AP129+'BN Da'!AP129+'BS Da'!AP129+'TDC Da'!AP129</f>
        <v>596</v>
      </c>
      <c r="AQ129" s="81">
        <f>+'MIT Da'!AQ129+'SAR Da'!AQ129+'URQ Da'!AQ129+'ROC Da'!AQ129+'SM Da'!AQ129+'BN Da'!AQ129+'BS Da'!AQ129+'TDC Da'!AQ129</f>
        <v>341</v>
      </c>
      <c r="AR129" s="81">
        <f>+'MIT Da'!AR129+'SAR Da'!AR129+'URQ Da'!AR129+'ROC Da'!AR129+'SM Da'!AR129+'BN Da'!AR129+'BS Da'!AR129+'TDC Da'!AR129</f>
        <v>39</v>
      </c>
      <c r="AS129" s="81">
        <f>+SUM(RED_InfraMR[[#This Row],[B.02.1 - Parque de Coches Eléctricos Motrices]:[B.02.3 - Parque de Coches Eléctricos Motrices Tipo R]])</f>
        <v>976</v>
      </c>
      <c r="AT129" s="81">
        <f>+'MIT Da'!AT129+'SAR Da'!AT129+'URQ Da'!AT129+'ROC Da'!AT129+'SM Da'!AT129+'BN Da'!AT129+'BS Da'!AT129+'TDC Da'!AT129</f>
        <v>0</v>
      </c>
      <c r="AU129" s="81">
        <f>+'MIT Da'!AU129+'SAR Da'!AU129+'URQ Da'!AU129+'ROC Da'!AU129+'SM Da'!AU129+'BN Da'!AU129+'BS Da'!AU129+'TDC Da'!AU129</f>
        <v>6</v>
      </c>
      <c r="AV129" s="81">
        <f>+'MIT Da'!AV129+'SAR Da'!AV129+'URQ Da'!AV129+'ROC Da'!AV129+'SM Da'!AV129+'BN Da'!AV129+'BS Da'!AV129+'TDC Da'!AV129</f>
        <v>10</v>
      </c>
      <c r="AW129" s="81">
        <f>+SUM(RED_InfraMR[[#This Row],[B.03.1 - Parque de Coches Motores Motrices Remolcados]:[B.03.3 - Parque de Coches Motores Motrices Cabina]])</f>
        <v>16</v>
      </c>
      <c r="AX129" s="81">
        <f>+'MIT Da'!AX129+'SAR Da'!AX129+'URQ Da'!AX129+'ROC Da'!AX129+'SM Da'!AX129+'BN Da'!AX129+'BS Da'!AX129+'TDC Da'!AX129</f>
        <v>433</v>
      </c>
      <c r="AY129" s="81">
        <f>+'MIT Da'!AY129+'SAR Da'!AY129+'URQ Da'!AY129+'ROC Da'!AY129+'SM Da'!AY129+'BN Da'!AY129+'BS Da'!AY129+'TDC Da'!AY129</f>
        <v>169</v>
      </c>
      <c r="AZ129" s="81">
        <f>+'MIT Da'!AZ129+'SAR Da'!AZ129+'URQ Da'!AZ129+'ROC Da'!AZ129+'SM Da'!AZ129+'BN Da'!AZ129+'BS Da'!AZ129+'TDC Da'!AZ129</f>
        <v>15</v>
      </c>
      <c r="BA129" s="81">
        <f>+'MIT Da'!BA129+'SAR Da'!BA129+'URQ Da'!BA129+'ROC Da'!BA129+'SM Da'!BA129+'BN Da'!BA129+'BS Da'!BA129+'TDC Da'!BA129</f>
        <v>150</v>
      </c>
      <c r="BB129" s="81">
        <f>+'MIT Da'!BB129+'SAR Da'!BB129+'URQ Da'!BB129+'ROC Da'!BB129+'SM Da'!BB129+'BN Da'!BB129+'BS Da'!BB129+'TDC Da'!BB129</f>
        <v>0</v>
      </c>
      <c r="BC129" s="81">
        <f>+SUM(RED_InfraMR[[#This Row],[B.04.1 - Parque de Coches Remolcados Clase Unica]:[B.04.5 - Parque de Coches Remolcados para Servicios Especiales (Cartoneros)]])</f>
        <v>767</v>
      </c>
      <c r="BD129" s="81">
        <f>+'MIT Da'!BD129+'SAR Da'!BD129+'URQ Da'!BD129+'ROC Da'!BD129+'SM Da'!BD129+'BN Da'!BD129+'BS Da'!BD129+'TDC Da'!BD129</f>
        <v>12</v>
      </c>
      <c r="BE129" s="81">
        <f>+'MIT Da'!BE129+'SAR Da'!BE129+'URQ Da'!BE129+'ROC Da'!BE129+'SM Da'!BE129+'BN Da'!BE129+'BS Da'!BE129+'TDC Da'!BE129</f>
        <v>92</v>
      </c>
      <c r="BF129" s="16"/>
    </row>
    <row r="130" spans="1:58">
      <c r="A130" s="1">
        <v>2003</v>
      </c>
      <c r="B130" s="1" t="s">
        <v>123</v>
      </c>
      <c r="C130" s="12">
        <f>+'MIT Da'!C130+'SAR Da'!C130+'URQ Da'!C130+'ROC Da'!C130+'SM Da'!C130+'BN Da'!C130+'BS Da'!C130+'TDC Da'!C130</f>
        <v>147.21299999999999</v>
      </c>
      <c r="D130" s="12">
        <f>+'MIT Da'!D130+'SAR Da'!D130+'URQ Da'!D130+'ROC Da'!D130+'SM Da'!D130+'BN Da'!D130+'BS Da'!D130+'TDC Da'!D130</f>
        <v>444.30600000000004</v>
      </c>
      <c r="E130" s="12">
        <f>+'MIT Da'!E130+'SAR Da'!E130+'URQ Da'!E130+'ROC Da'!E130+'SM Da'!E130+'BN Da'!E130+'BS Da'!E130+'TDC Da'!E130</f>
        <v>0</v>
      </c>
      <c r="F130" s="12">
        <f>+'MIT Da'!F130+'SAR Da'!F130+'URQ Da'!F130+'ROC Da'!F130+'SM Da'!F130+'BN Da'!F130+'BS Da'!F130+'TDC Da'!F130</f>
        <v>176.17364000000001</v>
      </c>
      <c r="G130" s="12">
        <f>+'MIT Da'!G130+'SAR Da'!G130+'URQ Da'!G130+'ROC Da'!G130+'SM Da'!G130+'BN Da'!G130+'BS Da'!G130+'TDC Da'!G130</f>
        <v>767.69263999999998</v>
      </c>
      <c r="H130" s="12">
        <f>+'MIT Da'!H130+'SAR Da'!H130+'URQ Da'!H130+'ROC Da'!H130+'SM Da'!H130+'BN Da'!H130+'BS Da'!H130+'TDC Da'!H130</f>
        <v>767.69263999999998</v>
      </c>
      <c r="I130" s="12">
        <f>+'MIT Da'!I130+'SAR Da'!I130+'URQ Da'!I130+'ROC Da'!I130+'SM Da'!I130+'BN Da'!I130+'BS Da'!I130+'TDC Da'!I130</f>
        <v>972.2581100000001</v>
      </c>
      <c r="J130" s="12">
        <f>+'MIT Da'!J130+'SAR Da'!J130+'URQ Da'!J130+'ROC Da'!J130+'SM Da'!J130+'BN Da'!J130+'BS Da'!J130+'TDC Da'!J130</f>
        <v>1060.415</v>
      </c>
      <c r="K130" s="12">
        <f>+'MIT Da'!K130+'SAR Da'!K130+'URQ Da'!K130+'ROC Da'!K130+'SM Da'!K130+'BN Da'!K130+'BS Da'!K130+'TDC Da'!K130</f>
        <v>54.516999999999996</v>
      </c>
      <c r="L130" s="12">
        <f>+'MIT Da'!L130+'SAR Da'!L130+'URQ Da'!L130+'ROC Da'!L130+'SM Da'!L130+'BN Da'!L130+'BS Da'!L130+'TDC Da'!L130</f>
        <v>379.49300000000005</v>
      </c>
      <c r="M130" s="12">
        <f>+'MIT Da'!M130+'SAR Da'!M130+'URQ Da'!M130+'ROC Da'!M130+'SM Da'!M130+'BN Da'!M130+'BS Da'!M130+'TDC Da'!M130</f>
        <v>21.314999999999998</v>
      </c>
      <c r="N130" s="12">
        <f>+'MIT Da'!N130+'SAR Da'!N130+'URQ Da'!N130+'ROC Da'!N130+'SM Da'!N130+'BN Da'!N130+'BS Da'!N130+'TDC Da'!N130</f>
        <v>1439.9079999999999</v>
      </c>
      <c r="O130" s="12">
        <f>+'MIT Da'!O130+'SAR Da'!O130+'URQ Da'!O130+'ROC Da'!O130+'SM Da'!O130+'BN Da'!O130+'BS Da'!O130+'TDC Da'!O130</f>
        <v>1439.9079999999999</v>
      </c>
      <c r="P130" s="81">
        <f>+'MIT Da'!P130+'SAR Da'!P130+'URQ Da'!P130+'ROC Da'!P130+'SM Da'!P130+'BN Da'!P130+'BS Da'!P130+'TDC Da'!P130</f>
        <v>203</v>
      </c>
      <c r="Q130" s="81">
        <f>+'MIT Da'!Q130+'SAR Da'!Q130+'URQ Da'!Q130+'ROC Da'!Q130+'SM Da'!Q130+'BN Da'!Q130+'BS Da'!Q130+'TDC Da'!Q130</f>
        <v>58</v>
      </c>
      <c r="R130" s="81">
        <f>+'MIT Da'!R130+'SAR Da'!R130+'URQ Da'!R130+'ROC Da'!R130+'SM Da'!R130+'BN Da'!R130+'BS Da'!R130+'TDC Da'!R130</f>
        <v>10</v>
      </c>
      <c r="S130" s="81">
        <f>+'MIT Da'!S130+'SAR Da'!S130+'URQ Da'!S130+'ROC Da'!S130+'SM Da'!S130+'BN Da'!S130+'BS Da'!S130+'TDC Da'!S130</f>
        <v>271</v>
      </c>
      <c r="T130" s="81">
        <f>+'MIT Da'!T130+'SAR Da'!T130+'URQ Da'!T130+'ROC Da'!T130+'SM Da'!T130+'BN Da'!T130+'BS Da'!T130+'TDC Da'!T130</f>
        <v>136</v>
      </c>
      <c r="U130" s="81">
        <f>+'MIT Da'!U130+'SAR Da'!U130+'URQ Da'!U130+'ROC Da'!U130+'SM Da'!U130+'BN Da'!U130+'BS Da'!U130+'TDC Da'!U130</f>
        <v>434</v>
      </c>
      <c r="V130" s="81">
        <f>+'MIT Da'!V130+'SAR Da'!V130+'URQ Da'!V130+'ROC Da'!V130+'SM Da'!V130+'BN Da'!V130+'BS Da'!V130+'TDC Da'!V130</f>
        <v>11</v>
      </c>
      <c r="W130" s="81">
        <f>+'MIT Da'!W130+'SAR Da'!W130+'URQ Da'!W130+'ROC Da'!W130+'SM Da'!W130+'BN Da'!W130+'BS Da'!W130+'TDC Da'!W130</f>
        <v>110</v>
      </c>
      <c r="X130" s="81">
        <f>+'MIT Da'!X130+'SAR Da'!X130+'URQ Da'!X130+'ROC Da'!X130+'SM Da'!X130+'BN Da'!X130+'BS Da'!X130+'TDC Da'!X130</f>
        <v>4</v>
      </c>
      <c r="Y130" s="81">
        <f>+'MIT Da'!Y130+'SAR Da'!Y130+'URQ Da'!Y130+'ROC Da'!Y130+'SM Da'!Y130+'BN Da'!Y130+'BS Da'!Y130+'TDC Da'!Y130</f>
        <v>695</v>
      </c>
      <c r="Z130" s="81">
        <f>+'MIT Da'!Z130+'SAR Da'!Z130+'URQ Da'!Z130+'ROC Da'!Z130+'SM Da'!Z130+'BN Da'!Z130+'BS Da'!Z130+'TDC Da'!Z130</f>
        <v>160</v>
      </c>
      <c r="AA130" s="81">
        <f>+'MIT Da'!AA130+'SAR Da'!AA130+'URQ Da'!AA130+'ROC Da'!AA130+'SM Da'!AA130+'BN Da'!AA130+'BS Da'!AA130+'TDC Da'!AA130</f>
        <v>102</v>
      </c>
      <c r="AB130" s="81">
        <f>+'MIT Da'!AB130+'SAR Da'!AB130+'URQ Da'!AB130+'ROC Da'!AB130+'SM Da'!AB130+'BN Da'!AB130+'BS Da'!AB130+'TDC Da'!AB130</f>
        <v>695</v>
      </c>
      <c r="AC130" s="81">
        <f>+'MIT Da'!AC130+'SAR Da'!AC130+'URQ Da'!AC130+'ROC Da'!AC130+'SM Da'!AC130+'BN Da'!AC130+'BS Da'!AC130+'TDC Da'!AC130</f>
        <v>957</v>
      </c>
      <c r="AD130" s="81">
        <f>+'MIT Da'!AD130+'SAR Da'!AD130+'URQ Da'!AD130+'ROC Da'!AD130+'SM Da'!AD130+'BN Da'!AD130+'BS Da'!AD130+'TDC Da'!AD130</f>
        <v>54</v>
      </c>
      <c r="AE130" s="81">
        <f>+'MIT Da'!AE130+'SAR Da'!AE130+'URQ Da'!AE130+'ROC Da'!AE130+'SM Da'!AE130+'BN Da'!AE130+'BS Da'!AE130+'TDC Da'!AE130</f>
        <v>96</v>
      </c>
      <c r="AF130" s="81">
        <f>+'MIT Da'!AF130+'SAR Da'!AF130+'URQ Da'!AF130+'ROC Da'!AF130+'SM Da'!AF130+'BN Da'!AF130+'BS Da'!AF130+'TDC Da'!AF130</f>
        <v>448</v>
      </c>
      <c r="AG130" s="81">
        <f>+'MIT Da'!AG130+'SAR Da'!AG130+'URQ Da'!AG130+'ROC Da'!AG130+'SM Da'!AG130+'BN Da'!AG130+'BS Da'!AG130+'TDC Da'!AG130</f>
        <v>598</v>
      </c>
      <c r="AH130" s="12">
        <f>+'MIT Da'!AH130+'SAR Da'!AH130+'URQ Da'!AH130+'ROC Da'!AH130+'SM Da'!AH130+'BN Da'!AH130+'BS Da'!AH130+'TDC Da'!AH130</f>
        <v>274.60699999999997</v>
      </c>
      <c r="AI130" s="12">
        <f>+'MIT Da'!AI130+'SAR Da'!AI130+'URQ Da'!AI130+'ROC Da'!AI130+'SM Da'!AI130+'BN Da'!AI130+'BS Da'!AI130+'TDC Da'!AI130</f>
        <v>7.32</v>
      </c>
      <c r="AJ130" s="12">
        <f>+'MIT Da'!AJ130+'SAR Da'!AJ130+'URQ Da'!AJ130+'ROC Da'!AJ130+'SM Da'!AJ130+'BN Da'!AJ130+'BS Da'!AJ130+'TDC Da'!AJ130</f>
        <v>498.71500000000003</v>
      </c>
      <c r="AK130" s="12">
        <f>+'MIT Da'!AK130+'SAR Da'!AK130+'URQ Da'!AK130+'ROC Da'!AK130+'SM Da'!AK130+'BN Da'!AK130+'BS Da'!AK130+'TDC Da'!AK130</f>
        <v>780.64199999999994</v>
      </c>
      <c r="AL130" s="81">
        <f>+'MIT Da'!AL130+'SAR Da'!AL130+'URQ Da'!AL130+'ROC Da'!AL130+'SM Da'!AL130+'BN Da'!AL130+'BS Da'!AL130+'TDC Da'!AL130</f>
        <v>9</v>
      </c>
      <c r="AM130" s="81">
        <f>+'MIT Da'!AM130+'SAR Da'!AM130+'URQ Da'!AM130+'ROC Da'!AM130+'SM Da'!AM130+'BN Da'!AM130+'BS Da'!AM130+'TDC Da'!AM130</f>
        <v>57</v>
      </c>
      <c r="AN130" s="81">
        <f>+'MIT Da'!AN130+'SAR Da'!AN130+'URQ Da'!AN130+'ROC Da'!AN130+'SM Da'!AN130+'BN Da'!AN130+'BS Da'!AN130+'TDC Da'!AN130</f>
        <v>82</v>
      </c>
      <c r="AO130" s="81">
        <f>+'MIT Da'!AO130+'SAR Da'!AO130+'URQ Da'!AO130+'ROC Da'!AO130+'SM Da'!AO130+'BN Da'!AO130+'BS Da'!AO130+'TDC Da'!AO130</f>
        <v>148</v>
      </c>
      <c r="AP130" s="81">
        <f>+'MIT Da'!AP130+'SAR Da'!AP130+'URQ Da'!AP130+'ROC Da'!AP130+'SM Da'!AP130+'BN Da'!AP130+'BS Da'!AP130+'TDC Da'!AP130</f>
        <v>596</v>
      </c>
      <c r="AQ130" s="81">
        <f>+'MIT Da'!AQ130+'SAR Da'!AQ130+'URQ Da'!AQ130+'ROC Da'!AQ130+'SM Da'!AQ130+'BN Da'!AQ130+'BS Da'!AQ130+'TDC Da'!AQ130</f>
        <v>341</v>
      </c>
      <c r="AR130" s="81">
        <f>+'MIT Da'!AR130+'SAR Da'!AR130+'URQ Da'!AR130+'ROC Da'!AR130+'SM Da'!AR130+'BN Da'!AR130+'BS Da'!AR130+'TDC Da'!AR130</f>
        <v>39</v>
      </c>
      <c r="AS130" s="81">
        <f>+SUM(RED_InfraMR[[#This Row],[B.02.1 - Parque de Coches Eléctricos Motrices]:[B.02.3 - Parque de Coches Eléctricos Motrices Tipo R]])</f>
        <v>976</v>
      </c>
      <c r="AT130" s="81">
        <f>+'MIT Da'!AT130+'SAR Da'!AT130+'URQ Da'!AT130+'ROC Da'!AT130+'SM Da'!AT130+'BN Da'!AT130+'BS Da'!AT130+'TDC Da'!AT130</f>
        <v>0</v>
      </c>
      <c r="AU130" s="81">
        <f>+'MIT Da'!AU130+'SAR Da'!AU130+'URQ Da'!AU130+'ROC Da'!AU130+'SM Da'!AU130+'BN Da'!AU130+'BS Da'!AU130+'TDC Da'!AU130</f>
        <v>6</v>
      </c>
      <c r="AV130" s="81">
        <f>+'MIT Da'!AV130+'SAR Da'!AV130+'URQ Da'!AV130+'ROC Da'!AV130+'SM Da'!AV130+'BN Da'!AV130+'BS Da'!AV130+'TDC Da'!AV130</f>
        <v>10</v>
      </c>
      <c r="AW130" s="81">
        <f>+SUM(RED_InfraMR[[#This Row],[B.03.1 - Parque de Coches Motores Motrices Remolcados]:[B.03.3 - Parque de Coches Motores Motrices Cabina]])</f>
        <v>16</v>
      </c>
      <c r="AX130" s="81">
        <f>+'MIT Da'!AX130+'SAR Da'!AX130+'URQ Da'!AX130+'ROC Da'!AX130+'SM Da'!AX130+'BN Da'!AX130+'BS Da'!AX130+'TDC Da'!AX130</f>
        <v>433</v>
      </c>
      <c r="AY130" s="81">
        <f>+'MIT Da'!AY130+'SAR Da'!AY130+'URQ Da'!AY130+'ROC Da'!AY130+'SM Da'!AY130+'BN Da'!AY130+'BS Da'!AY130+'TDC Da'!AY130</f>
        <v>169</v>
      </c>
      <c r="AZ130" s="81">
        <f>+'MIT Da'!AZ130+'SAR Da'!AZ130+'URQ Da'!AZ130+'ROC Da'!AZ130+'SM Da'!AZ130+'BN Da'!AZ130+'BS Da'!AZ130+'TDC Da'!AZ130</f>
        <v>15</v>
      </c>
      <c r="BA130" s="81">
        <f>+'MIT Da'!BA130+'SAR Da'!BA130+'URQ Da'!BA130+'ROC Da'!BA130+'SM Da'!BA130+'BN Da'!BA130+'BS Da'!BA130+'TDC Da'!BA130</f>
        <v>150</v>
      </c>
      <c r="BB130" s="81">
        <f>+'MIT Da'!BB130+'SAR Da'!BB130+'URQ Da'!BB130+'ROC Da'!BB130+'SM Da'!BB130+'BN Da'!BB130+'BS Da'!BB130+'TDC Da'!BB130</f>
        <v>0</v>
      </c>
      <c r="BC130" s="81">
        <f>+SUM(RED_InfraMR[[#This Row],[B.04.1 - Parque de Coches Remolcados Clase Unica]:[B.04.5 - Parque de Coches Remolcados para Servicios Especiales (Cartoneros)]])</f>
        <v>767</v>
      </c>
      <c r="BD130" s="81">
        <f>+'MIT Da'!BD130+'SAR Da'!BD130+'URQ Da'!BD130+'ROC Da'!BD130+'SM Da'!BD130+'BN Da'!BD130+'BS Da'!BD130+'TDC Da'!BD130</f>
        <v>12</v>
      </c>
      <c r="BE130" s="81">
        <f>+'MIT Da'!BE130+'SAR Da'!BE130+'URQ Da'!BE130+'ROC Da'!BE130+'SM Da'!BE130+'BN Da'!BE130+'BS Da'!BE130+'TDC Da'!BE130</f>
        <v>92</v>
      </c>
      <c r="BF130" s="16"/>
    </row>
    <row r="131" spans="1:58">
      <c r="A131" s="1">
        <v>2003</v>
      </c>
      <c r="B131" s="1" t="s">
        <v>124</v>
      </c>
      <c r="C131" s="12">
        <f>+'MIT Da'!C131+'SAR Da'!C131+'URQ Da'!C131+'ROC Da'!C131+'SM Da'!C131+'BN Da'!C131+'BS Da'!C131+'TDC Da'!C131</f>
        <v>147.21299999999999</v>
      </c>
      <c r="D131" s="12">
        <f>+'MIT Da'!D131+'SAR Da'!D131+'URQ Da'!D131+'ROC Da'!D131+'SM Da'!D131+'BN Da'!D131+'BS Da'!D131+'TDC Da'!D131</f>
        <v>444.30600000000004</v>
      </c>
      <c r="E131" s="12">
        <f>+'MIT Da'!E131+'SAR Da'!E131+'URQ Da'!E131+'ROC Da'!E131+'SM Da'!E131+'BN Da'!E131+'BS Da'!E131+'TDC Da'!E131</f>
        <v>0</v>
      </c>
      <c r="F131" s="12">
        <f>+'MIT Da'!F131+'SAR Da'!F131+'URQ Da'!F131+'ROC Da'!F131+'SM Da'!F131+'BN Da'!F131+'BS Da'!F131+'TDC Da'!F131</f>
        <v>176.17364000000001</v>
      </c>
      <c r="G131" s="12">
        <f>+'MIT Da'!G131+'SAR Da'!G131+'URQ Da'!G131+'ROC Da'!G131+'SM Da'!G131+'BN Da'!G131+'BS Da'!G131+'TDC Da'!G131</f>
        <v>767.69263999999998</v>
      </c>
      <c r="H131" s="12">
        <f>+'MIT Da'!H131+'SAR Da'!H131+'URQ Da'!H131+'ROC Da'!H131+'SM Da'!H131+'BN Da'!H131+'BS Da'!H131+'TDC Da'!H131</f>
        <v>767.69263999999998</v>
      </c>
      <c r="I131" s="12">
        <f>+'MIT Da'!I131+'SAR Da'!I131+'URQ Da'!I131+'ROC Da'!I131+'SM Da'!I131+'BN Da'!I131+'BS Da'!I131+'TDC Da'!I131</f>
        <v>972.2581100000001</v>
      </c>
      <c r="J131" s="12">
        <f>+'MIT Da'!J131+'SAR Da'!J131+'URQ Da'!J131+'ROC Da'!J131+'SM Da'!J131+'BN Da'!J131+'BS Da'!J131+'TDC Da'!J131</f>
        <v>1060.415</v>
      </c>
      <c r="K131" s="12">
        <f>+'MIT Da'!K131+'SAR Da'!K131+'URQ Da'!K131+'ROC Da'!K131+'SM Da'!K131+'BN Da'!K131+'BS Da'!K131+'TDC Da'!K131</f>
        <v>54.516999999999996</v>
      </c>
      <c r="L131" s="12">
        <f>+'MIT Da'!L131+'SAR Da'!L131+'URQ Da'!L131+'ROC Da'!L131+'SM Da'!L131+'BN Da'!L131+'BS Da'!L131+'TDC Da'!L131</f>
        <v>379.49300000000005</v>
      </c>
      <c r="M131" s="12">
        <f>+'MIT Da'!M131+'SAR Da'!M131+'URQ Da'!M131+'ROC Da'!M131+'SM Da'!M131+'BN Da'!M131+'BS Da'!M131+'TDC Da'!M131</f>
        <v>21.314999999999998</v>
      </c>
      <c r="N131" s="12">
        <f>+'MIT Da'!N131+'SAR Da'!N131+'URQ Da'!N131+'ROC Da'!N131+'SM Da'!N131+'BN Da'!N131+'BS Da'!N131+'TDC Da'!N131</f>
        <v>1439.9079999999999</v>
      </c>
      <c r="O131" s="12">
        <f>+'MIT Da'!O131+'SAR Da'!O131+'URQ Da'!O131+'ROC Da'!O131+'SM Da'!O131+'BN Da'!O131+'BS Da'!O131+'TDC Da'!O131</f>
        <v>1439.9079999999999</v>
      </c>
      <c r="P131" s="81">
        <f>+'MIT Da'!P131+'SAR Da'!P131+'URQ Da'!P131+'ROC Da'!P131+'SM Da'!P131+'BN Da'!P131+'BS Da'!P131+'TDC Da'!P131</f>
        <v>203</v>
      </c>
      <c r="Q131" s="81">
        <f>+'MIT Da'!Q131+'SAR Da'!Q131+'URQ Da'!Q131+'ROC Da'!Q131+'SM Da'!Q131+'BN Da'!Q131+'BS Da'!Q131+'TDC Da'!Q131</f>
        <v>58</v>
      </c>
      <c r="R131" s="81">
        <f>+'MIT Da'!R131+'SAR Da'!R131+'URQ Da'!R131+'ROC Da'!R131+'SM Da'!R131+'BN Da'!R131+'BS Da'!R131+'TDC Da'!R131</f>
        <v>10</v>
      </c>
      <c r="S131" s="81">
        <f>+'MIT Da'!S131+'SAR Da'!S131+'URQ Da'!S131+'ROC Da'!S131+'SM Da'!S131+'BN Da'!S131+'BS Da'!S131+'TDC Da'!S131</f>
        <v>271</v>
      </c>
      <c r="T131" s="81">
        <f>+'MIT Da'!T131+'SAR Da'!T131+'URQ Da'!T131+'ROC Da'!T131+'SM Da'!T131+'BN Da'!T131+'BS Da'!T131+'TDC Da'!T131</f>
        <v>136</v>
      </c>
      <c r="U131" s="81">
        <f>+'MIT Da'!U131+'SAR Da'!U131+'URQ Da'!U131+'ROC Da'!U131+'SM Da'!U131+'BN Da'!U131+'BS Da'!U131+'TDC Da'!U131</f>
        <v>434</v>
      </c>
      <c r="V131" s="81">
        <f>+'MIT Da'!V131+'SAR Da'!V131+'URQ Da'!V131+'ROC Da'!V131+'SM Da'!V131+'BN Da'!V131+'BS Da'!V131+'TDC Da'!V131</f>
        <v>11</v>
      </c>
      <c r="W131" s="81">
        <f>+'MIT Da'!W131+'SAR Da'!W131+'URQ Da'!W131+'ROC Da'!W131+'SM Da'!W131+'BN Da'!W131+'BS Da'!W131+'TDC Da'!W131</f>
        <v>110</v>
      </c>
      <c r="X131" s="81">
        <f>+'MIT Da'!X131+'SAR Da'!X131+'URQ Da'!X131+'ROC Da'!X131+'SM Da'!X131+'BN Da'!X131+'BS Da'!X131+'TDC Da'!X131</f>
        <v>4</v>
      </c>
      <c r="Y131" s="81">
        <f>+'MIT Da'!Y131+'SAR Da'!Y131+'URQ Da'!Y131+'ROC Da'!Y131+'SM Da'!Y131+'BN Da'!Y131+'BS Da'!Y131+'TDC Da'!Y131</f>
        <v>695</v>
      </c>
      <c r="Z131" s="81">
        <f>+'MIT Da'!Z131+'SAR Da'!Z131+'URQ Da'!Z131+'ROC Da'!Z131+'SM Da'!Z131+'BN Da'!Z131+'BS Da'!Z131+'TDC Da'!Z131</f>
        <v>160</v>
      </c>
      <c r="AA131" s="81">
        <f>+'MIT Da'!AA131+'SAR Da'!AA131+'URQ Da'!AA131+'ROC Da'!AA131+'SM Da'!AA131+'BN Da'!AA131+'BS Da'!AA131+'TDC Da'!AA131</f>
        <v>102</v>
      </c>
      <c r="AB131" s="81">
        <f>+'MIT Da'!AB131+'SAR Da'!AB131+'URQ Da'!AB131+'ROC Da'!AB131+'SM Da'!AB131+'BN Da'!AB131+'BS Da'!AB131+'TDC Da'!AB131</f>
        <v>695</v>
      </c>
      <c r="AC131" s="81">
        <f>+'MIT Da'!AC131+'SAR Da'!AC131+'URQ Da'!AC131+'ROC Da'!AC131+'SM Da'!AC131+'BN Da'!AC131+'BS Da'!AC131+'TDC Da'!AC131</f>
        <v>957</v>
      </c>
      <c r="AD131" s="81">
        <f>+'MIT Da'!AD131+'SAR Da'!AD131+'URQ Da'!AD131+'ROC Da'!AD131+'SM Da'!AD131+'BN Da'!AD131+'BS Da'!AD131+'TDC Da'!AD131</f>
        <v>54</v>
      </c>
      <c r="AE131" s="81">
        <f>+'MIT Da'!AE131+'SAR Da'!AE131+'URQ Da'!AE131+'ROC Da'!AE131+'SM Da'!AE131+'BN Da'!AE131+'BS Da'!AE131+'TDC Da'!AE131</f>
        <v>96</v>
      </c>
      <c r="AF131" s="81">
        <f>+'MIT Da'!AF131+'SAR Da'!AF131+'URQ Da'!AF131+'ROC Da'!AF131+'SM Da'!AF131+'BN Da'!AF131+'BS Da'!AF131+'TDC Da'!AF131</f>
        <v>448</v>
      </c>
      <c r="AG131" s="81">
        <f>+'MIT Da'!AG131+'SAR Da'!AG131+'URQ Da'!AG131+'ROC Da'!AG131+'SM Da'!AG131+'BN Da'!AG131+'BS Da'!AG131+'TDC Da'!AG131</f>
        <v>598</v>
      </c>
      <c r="AH131" s="12">
        <f>+'MIT Da'!AH131+'SAR Da'!AH131+'URQ Da'!AH131+'ROC Da'!AH131+'SM Da'!AH131+'BN Da'!AH131+'BS Da'!AH131+'TDC Da'!AH131</f>
        <v>274.60699999999997</v>
      </c>
      <c r="AI131" s="12">
        <f>+'MIT Da'!AI131+'SAR Da'!AI131+'URQ Da'!AI131+'ROC Da'!AI131+'SM Da'!AI131+'BN Da'!AI131+'BS Da'!AI131+'TDC Da'!AI131</f>
        <v>7.32</v>
      </c>
      <c r="AJ131" s="12">
        <f>+'MIT Da'!AJ131+'SAR Da'!AJ131+'URQ Da'!AJ131+'ROC Da'!AJ131+'SM Da'!AJ131+'BN Da'!AJ131+'BS Da'!AJ131+'TDC Da'!AJ131</f>
        <v>498.71500000000003</v>
      </c>
      <c r="AK131" s="12">
        <f>+'MIT Da'!AK131+'SAR Da'!AK131+'URQ Da'!AK131+'ROC Da'!AK131+'SM Da'!AK131+'BN Da'!AK131+'BS Da'!AK131+'TDC Da'!AK131</f>
        <v>780.64199999999994</v>
      </c>
      <c r="AL131" s="81">
        <f>+'MIT Da'!AL131+'SAR Da'!AL131+'URQ Da'!AL131+'ROC Da'!AL131+'SM Da'!AL131+'BN Da'!AL131+'BS Da'!AL131+'TDC Da'!AL131</f>
        <v>9</v>
      </c>
      <c r="AM131" s="81">
        <f>+'MIT Da'!AM131+'SAR Da'!AM131+'URQ Da'!AM131+'ROC Da'!AM131+'SM Da'!AM131+'BN Da'!AM131+'BS Da'!AM131+'TDC Da'!AM131</f>
        <v>57</v>
      </c>
      <c r="AN131" s="81">
        <f>+'MIT Da'!AN131+'SAR Da'!AN131+'URQ Da'!AN131+'ROC Da'!AN131+'SM Da'!AN131+'BN Da'!AN131+'BS Da'!AN131+'TDC Da'!AN131</f>
        <v>82</v>
      </c>
      <c r="AO131" s="81">
        <f>+'MIT Da'!AO131+'SAR Da'!AO131+'URQ Da'!AO131+'ROC Da'!AO131+'SM Da'!AO131+'BN Da'!AO131+'BS Da'!AO131+'TDC Da'!AO131</f>
        <v>148</v>
      </c>
      <c r="AP131" s="81">
        <f>+'MIT Da'!AP131+'SAR Da'!AP131+'URQ Da'!AP131+'ROC Da'!AP131+'SM Da'!AP131+'BN Da'!AP131+'BS Da'!AP131+'TDC Da'!AP131</f>
        <v>596</v>
      </c>
      <c r="AQ131" s="81">
        <f>+'MIT Da'!AQ131+'SAR Da'!AQ131+'URQ Da'!AQ131+'ROC Da'!AQ131+'SM Da'!AQ131+'BN Da'!AQ131+'BS Da'!AQ131+'TDC Da'!AQ131</f>
        <v>341</v>
      </c>
      <c r="AR131" s="81">
        <f>+'MIT Da'!AR131+'SAR Da'!AR131+'URQ Da'!AR131+'ROC Da'!AR131+'SM Da'!AR131+'BN Da'!AR131+'BS Da'!AR131+'TDC Da'!AR131</f>
        <v>39</v>
      </c>
      <c r="AS131" s="81">
        <f>+SUM(RED_InfraMR[[#This Row],[B.02.1 - Parque de Coches Eléctricos Motrices]:[B.02.3 - Parque de Coches Eléctricos Motrices Tipo R]])</f>
        <v>976</v>
      </c>
      <c r="AT131" s="81">
        <f>+'MIT Da'!AT131+'SAR Da'!AT131+'URQ Da'!AT131+'ROC Da'!AT131+'SM Da'!AT131+'BN Da'!AT131+'BS Da'!AT131+'TDC Da'!AT131</f>
        <v>0</v>
      </c>
      <c r="AU131" s="81">
        <f>+'MIT Da'!AU131+'SAR Da'!AU131+'URQ Da'!AU131+'ROC Da'!AU131+'SM Da'!AU131+'BN Da'!AU131+'BS Da'!AU131+'TDC Da'!AU131</f>
        <v>6</v>
      </c>
      <c r="AV131" s="81">
        <f>+'MIT Da'!AV131+'SAR Da'!AV131+'URQ Da'!AV131+'ROC Da'!AV131+'SM Da'!AV131+'BN Da'!AV131+'BS Da'!AV131+'TDC Da'!AV131</f>
        <v>10</v>
      </c>
      <c r="AW131" s="81">
        <f>+SUM(RED_InfraMR[[#This Row],[B.03.1 - Parque de Coches Motores Motrices Remolcados]:[B.03.3 - Parque de Coches Motores Motrices Cabina]])</f>
        <v>16</v>
      </c>
      <c r="AX131" s="81">
        <f>+'MIT Da'!AX131+'SAR Da'!AX131+'URQ Da'!AX131+'ROC Da'!AX131+'SM Da'!AX131+'BN Da'!AX131+'BS Da'!AX131+'TDC Da'!AX131</f>
        <v>433</v>
      </c>
      <c r="AY131" s="81">
        <f>+'MIT Da'!AY131+'SAR Da'!AY131+'URQ Da'!AY131+'ROC Da'!AY131+'SM Da'!AY131+'BN Da'!AY131+'BS Da'!AY131+'TDC Da'!AY131</f>
        <v>169</v>
      </c>
      <c r="AZ131" s="81">
        <f>+'MIT Da'!AZ131+'SAR Da'!AZ131+'URQ Da'!AZ131+'ROC Da'!AZ131+'SM Da'!AZ131+'BN Da'!AZ131+'BS Da'!AZ131+'TDC Da'!AZ131</f>
        <v>15</v>
      </c>
      <c r="BA131" s="81">
        <f>+'MIT Da'!BA131+'SAR Da'!BA131+'URQ Da'!BA131+'ROC Da'!BA131+'SM Da'!BA131+'BN Da'!BA131+'BS Da'!BA131+'TDC Da'!BA131</f>
        <v>150</v>
      </c>
      <c r="BB131" s="81">
        <f>+'MIT Da'!BB131+'SAR Da'!BB131+'URQ Da'!BB131+'ROC Da'!BB131+'SM Da'!BB131+'BN Da'!BB131+'BS Da'!BB131+'TDC Da'!BB131</f>
        <v>0</v>
      </c>
      <c r="BC131" s="81">
        <f>+SUM(RED_InfraMR[[#This Row],[B.04.1 - Parque de Coches Remolcados Clase Unica]:[B.04.5 - Parque de Coches Remolcados para Servicios Especiales (Cartoneros)]])</f>
        <v>767</v>
      </c>
      <c r="BD131" s="81">
        <f>+'MIT Da'!BD131+'SAR Da'!BD131+'URQ Da'!BD131+'ROC Da'!BD131+'SM Da'!BD131+'BN Da'!BD131+'BS Da'!BD131+'TDC Da'!BD131</f>
        <v>12</v>
      </c>
      <c r="BE131" s="81">
        <f>+'MIT Da'!BE131+'SAR Da'!BE131+'URQ Da'!BE131+'ROC Da'!BE131+'SM Da'!BE131+'BN Da'!BE131+'BS Da'!BE131+'TDC Da'!BE131</f>
        <v>92</v>
      </c>
      <c r="BF131" s="16"/>
    </row>
    <row r="132" spans="1:58">
      <c r="A132" s="1">
        <v>2003</v>
      </c>
      <c r="B132" s="1" t="s">
        <v>125</v>
      </c>
      <c r="C132" s="12">
        <f>+'MIT Da'!C132+'SAR Da'!C132+'URQ Da'!C132+'ROC Da'!C132+'SM Da'!C132+'BN Da'!C132+'BS Da'!C132+'TDC Da'!C132</f>
        <v>147.21299999999999</v>
      </c>
      <c r="D132" s="12">
        <f>+'MIT Da'!D132+'SAR Da'!D132+'URQ Da'!D132+'ROC Da'!D132+'SM Da'!D132+'BN Da'!D132+'BS Da'!D132+'TDC Da'!D132</f>
        <v>444.30600000000004</v>
      </c>
      <c r="E132" s="12">
        <f>+'MIT Da'!E132+'SAR Da'!E132+'URQ Da'!E132+'ROC Da'!E132+'SM Da'!E132+'BN Da'!E132+'BS Da'!E132+'TDC Da'!E132</f>
        <v>0</v>
      </c>
      <c r="F132" s="12">
        <f>+'MIT Da'!F132+'SAR Da'!F132+'URQ Da'!F132+'ROC Da'!F132+'SM Da'!F132+'BN Da'!F132+'BS Da'!F132+'TDC Da'!F132</f>
        <v>176.17364000000001</v>
      </c>
      <c r="G132" s="12">
        <f>+'MIT Da'!G132+'SAR Da'!G132+'URQ Da'!G132+'ROC Da'!G132+'SM Da'!G132+'BN Da'!G132+'BS Da'!G132+'TDC Da'!G132</f>
        <v>767.69263999999998</v>
      </c>
      <c r="H132" s="12">
        <f>+'MIT Da'!H132+'SAR Da'!H132+'URQ Da'!H132+'ROC Da'!H132+'SM Da'!H132+'BN Da'!H132+'BS Da'!H132+'TDC Da'!H132</f>
        <v>767.69263999999998</v>
      </c>
      <c r="I132" s="12">
        <f>+'MIT Da'!I132+'SAR Da'!I132+'URQ Da'!I132+'ROC Da'!I132+'SM Da'!I132+'BN Da'!I132+'BS Da'!I132+'TDC Da'!I132</f>
        <v>972.2581100000001</v>
      </c>
      <c r="J132" s="12">
        <f>+'MIT Da'!J132+'SAR Da'!J132+'URQ Da'!J132+'ROC Da'!J132+'SM Da'!J132+'BN Da'!J132+'BS Da'!J132+'TDC Da'!J132</f>
        <v>1060.415</v>
      </c>
      <c r="K132" s="12">
        <f>+'MIT Da'!K132+'SAR Da'!K132+'URQ Da'!K132+'ROC Da'!K132+'SM Da'!K132+'BN Da'!K132+'BS Da'!K132+'TDC Da'!K132</f>
        <v>54.516999999999996</v>
      </c>
      <c r="L132" s="12">
        <f>+'MIT Da'!L132+'SAR Da'!L132+'URQ Da'!L132+'ROC Da'!L132+'SM Da'!L132+'BN Da'!L132+'BS Da'!L132+'TDC Da'!L132</f>
        <v>379.49300000000005</v>
      </c>
      <c r="M132" s="12">
        <f>+'MIT Da'!M132+'SAR Da'!M132+'URQ Da'!M132+'ROC Da'!M132+'SM Da'!M132+'BN Da'!M132+'BS Da'!M132+'TDC Da'!M132</f>
        <v>21.314999999999998</v>
      </c>
      <c r="N132" s="12">
        <f>+'MIT Da'!N132+'SAR Da'!N132+'URQ Da'!N132+'ROC Da'!N132+'SM Da'!N132+'BN Da'!N132+'BS Da'!N132+'TDC Da'!N132</f>
        <v>1439.9079999999999</v>
      </c>
      <c r="O132" s="12">
        <f>+'MIT Da'!O132+'SAR Da'!O132+'URQ Da'!O132+'ROC Da'!O132+'SM Da'!O132+'BN Da'!O132+'BS Da'!O132+'TDC Da'!O132</f>
        <v>1439.9079999999999</v>
      </c>
      <c r="P132" s="81">
        <f>+'MIT Da'!P132+'SAR Da'!P132+'URQ Da'!P132+'ROC Da'!P132+'SM Da'!P132+'BN Da'!P132+'BS Da'!P132+'TDC Da'!P132</f>
        <v>203</v>
      </c>
      <c r="Q132" s="81">
        <f>+'MIT Da'!Q132+'SAR Da'!Q132+'URQ Da'!Q132+'ROC Da'!Q132+'SM Da'!Q132+'BN Da'!Q132+'BS Da'!Q132+'TDC Da'!Q132</f>
        <v>58</v>
      </c>
      <c r="R132" s="81">
        <f>+'MIT Da'!R132+'SAR Da'!R132+'URQ Da'!R132+'ROC Da'!R132+'SM Da'!R132+'BN Da'!R132+'BS Da'!R132+'TDC Da'!R132</f>
        <v>10</v>
      </c>
      <c r="S132" s="81">
        <f>+'MIT Da'!S132+'SAR Da'!S132+'URQ Da'!S132+'ROC Da'!S132+'SM Da'!S132+'BN Da'!S132+'BS Da'!S132+'TDC Da'!S132</f>
        <v>271</v>
      </c>
      <c r="T132" s="81">
        <f>+'MIT Da'!T132+'SAR Da'!T132+'URQ Da'!T132+'ROC Da'!T132+'SM Da'!T132+'BN Da'!T132+'BS Da'!T132+'TDC Da'!T132</f>
        <v>136</v>
      </c>
      <c r="U132" s="81">
        <f>+'MIT Da'!U132+'SAR Da'!U132+'URQ Da'!U132+'ROC Da'!U132+'SM Da'!U132+'BN Da'!U132+'BS Da'!U132+'TDC Da'!U132</f>
        <v>434</v>
      </c>
      <c r="V132" s="81">
        <f>+'MIT Da'!V132+'SAR Da'!V132+'URQ Da'!V132+'ROC Da'!V132+'SM Da'!V132+'BN Da'!V132+'BS Da'!V132+'TDC Da'!V132</f>
        <v>11</v>
      </c>
      <c r="W132" s="81">
        <f>+'MIT Da'!W132+'SAR Da'!W132+'URQ Da'!W132+'ROC Da'!W132+'SM Da'!W132+'BN Da'!W132+'BS Da'!W132+'TDC Da'!W132</f>
        <v>110</v>
      </c>
      <c r="X132" s="81">
        <f>+'MIT Da'!X132+'SAR Da'!X132+'URQ Da'!X132+'ROC Da'!X132+'SM Da'!X132+'BN Da'!X132+'BS Da'!X132+'TDC Da'!X132</f>
        <v>4</v>
      </c>
      <c r="Y132" s="81">
        <f>+'MIT Da'!Y132+'SAR Da'!Y132+'URQ Da'!Y132+'ROC Da'!Y132+'SM Da'!Y132+'BN Da'!Y132+'BS Da'!Y132+'TDC Da'!Y132</f>
        <v>695</v>
      </c>
      <c r="Z132" s="81">
        <f>+'MIT Da'!Z132+'SAR Da'!Z132+'URQ Da'!Z132+'ROC Da'!Z132+'SM Da'!Z132+'BN Da'!Z132+'BS Da'!Z132+'TDC Da'!Z132</f>
        <v>160</v>
      </c>
      <c r="AA132" s="81">
        <f>+'MIT Da'!AA132+'SAR Da'!AA132+'URQ Da'!AA132+'ROC Da'!AA132+'SM Da'!AA132+'BN Da'!AA132+'BS Da'!AA132+'TDC Da'!AA132</f>
        <v>102</v>
      </c>
      <c r="AB132" s="81">
        <f>+'MIT Da'!AB132+'SAR Da'!AB132+'URQ Da'!AB132+'ROC Da'!AB132+'SM Da'!AB132+'BN Da'!AB132+'BS Da'!AB132+'TDC Da'!AB132</f>
        <v>695</v>
      </c>
      <c r="AC132" s="81">
        <f>+'MIT Da'!AC132+'SAR Da'!AC132+'URQ Da'!AC132+'ROC Da'!AC132+'SM Da'!AC132+'BN Da'!AC132+'BS Da'!AC132+'TDC Da'!AC132</f>
        <v>957</v>
      </c>
      <c r="AD132" s="81">
        <f>+'MIT Da'!AD132+'SAR Da'!AD132+'URQ Da'!AD132+'ROC Da'!AD132+'SM Da'!AD132+'BN Da'!AD132+'BS Da'!AD132+'TDC Da'!AD132</f>
        <v>54</v>
      </c>
      <c r="AE132" s="81">
        <f>+'MIT Da'!AE132+'SAR Da'!AE132+'URQ Da'!AE132+'ROC Da'!AE132+'SM Da'!AE132+'BN Da'!AE132+'BS Da'!AE132+'TDC Da'!AE132</f>
        <v>96</v>
      </c>
      <c r="AF132" s="81">
        <f>+'MIT Da'!AF132+'SAR Da'!AF132+'URQ Da'!AF132+'ROC Da'!AF132+'SM Da'!AF132+'BN Da'!AF132+'BS Da'!AF132+'TDC Da'!AF132</f>
        <v>448</v>
      </c>
      <c r="AG132" s="81">
        <f>+'MIT Da'!AG132+'SAR Da'!AG132+'URQ Da'!AG132+'ROC Da'!AG132+'SM Da'!AG132+'BN Da'!AG132+'BS Da'!AG132+'TDC Da'!AG132</f>
        <v>598</v>
      </c>
      <c r="AH132" s="12">
        <f>+'MIT Da'!AH132+'SAR Da'!AH132+'URQ Da'!AH132+'ROC Da'!AH132+'SM Da'!AH132+'BN Da'!AH132+'BS Da'!AH132+'TDC Da'!AH132</f>
        <v>274.60699999999997</v>
      </c>
      <c r="AI132" s="12">
        <f>+'MIT Da'!AI132+'SAR Da'!AI132+'URQ Da'!AI132+'ROC Da'!AI132+'SM Da'!AI132+'BN Da'!AI132+'BS Da'!AI132+'TDC Da'!AI132</f>
        <v>7.32</v>
      </c>
      <c r="AJ132" s="12">
        <f>+'MIT Da'!AJ132+'SAR Da'!AJ132+'URQ Da'!AJ132+'ROC Da'!AJ132+'SM Da'!AJ132+'BN Da'!AJ132+'BS Da'!AJ132+'TDC Da'!AJ132</f>
        <v>498.71500000000003</v>
      </c>
      <c r="AK132" s="12">
        <f>+'MIT Da'!AK132+'SAR Da'!AK132+'URQ Da'!AK132+'ROC Da'!AK132+'SM Da'!AK132+'BN Da'!AK132+'BS Da'!AK132+'TDC Da'!AK132</f>
        <v>780.64199999999994</v>
      </c>
      <c r="AL132" s="81">
        <f>+'MIT Da'!AL132+'SAR Da'!AL132+'URQ Da'!AL132+'ROC Da'!AL132+'SM Da'!AL132+'BN Da'!AL132+'BS Da'!AL132+'TDC Da'!AL132</f>
        <v>9</v>
      </c>
      <c r="AM132" s="81">
        <f>+'MIT Da'!AM132+'SAR Da'!AM132+'URQ Da'!AM132+'ROC Da'!AM132+'SM Da'!AM132+'BN Da'!AM132+'BS Da'!AM132+'TDC Da'!AM132</f>
        <v>57</v>
      </c>
      <c r="AN132" s="81">
        <f>+'MIT Da'!AN132+'SAR Da'!AN132+'URQ Da'!AN132+'ROC Da'!AN132+'SM Da'!AN132+'BN Da'!AN132+'BS Da'!AN132+'TDC Da'!AN132</f>
        <v>82</v>
      </c>
      <c r="AO132" s="81">
        <f>+'MIT Da'!AO132+'SAR Da'!AO132+'URQ Da'!AO132+'ROC Da'!AO132+'SM Da'!AO132+'BN Da'!AO132+'BS Da'!AO132+'TDC Da'!AO132</f>
        <v>148</v>
      </c>
      <c r="AP132" s="81">
        <f>+'MIT Da'!AP132+'SAR Da'!AP132+'URQ Da'!AP132+'ROC Da'!AP132+'SM Da'!AP132+'BN Da'!AP132+'BS Da'!AP132+'TDC Da'!AP132</f>
        <v>596</v>
      </c>
      <c r="AQ132" s="81">
        <f>+'MIT Da'!AQ132+'SAR Da'!AQ132+'URQ Da'!AQ132+'ROC Da'!AQ132+'SM Da'!AQ132+'BN Da'!AQ132+'BS Da'!AQ132+'TDC Da'!AQ132</f>
        <v>341</v>
      </c>
      <c r="AR132" s="81">
        <f>+'MIT Da'!AR132+'SAR Da'!AR132+'URQ Da'!AR132+'ROC Da'!AR132+'SM Da'!AR132+'BN Da'!AR132+'BS Da'!AR132+'TDC Da'!AR132</f>
        <v>39</v>
      </c>
      <c r="AS132" s="81">
        <f>+SUM(RED_InfraMR[[#This Row],[B.02.1 - Parque de Coches Eléctricos Motrices]:[B.02.3 - Parque de Coches Eléctricos Motrices Tipo R]])</f>
        <v>976</v>
      </c>
      <c r="AT132" s="81">
        <f>+'MIT Da'!AT132+'SAR Da'!AT132+'URQ Da'!AT132+'ROC Da'!AT132+'SM Da'!AT132+'BN Da'!AT132+'BS Da'!AT132+'TDC Da'!AT132</f>
        <v>0</v>
      </c>
      <c r="AU132" s="81">
        <f>+'MIT Da'!AU132+'SAR Da'!AU132+'URQ Da'!AU132+'ROC Da'!AU132+'SM Da'!AU132+'BN Da'!AU132+'BS Da'!AU132+'TDC Da'!AU132</f>
        <v>6</v>
      </c>
      <c r="AV132" s="81">
        <f>+'MIT Da'!AV132+'SAR Da'!AV132+'URQ Da'!AV132+'ROC Da'!AV132+'SM Da'!AV132+'BN Da'!AV132+'BS Da'!AV132+'TDC Da'!AV132</f>
        <v>10</v>
      </c>
      <c r="AW132" s="81">
        <f>+SUM(RED_InfraMR[[#This Row],[B.03.1 - Parque de Coches Motores Motrices Remolcados]:[B.03.3 - Parque de Coches Motores Motrices Cabina]])</f>
        <v>16</v>
      </c>
      <c r="AX132" s="81">
        <f>+'MIT Da'!AX132+'SAR Da'!AX132+'URQ Da'!AX132+'ROC Da'!AX132+'SM Da'!AX132+'BN Da'!AX132+'BS Da'!AX132+'TDC Da'!AX132</f>
        <v>433</v>
      </c>
      <c r="AY132" s="81">
        <f>+'MIT Da'!AY132+'SAR Da'!AY132+'URQ Da'!AY132+'ROC Da'!AY132+'SM Da'!AY132+'BN Da'!AY132+'BS Da'!AY132+'TDC Da'!AY132</f>
        <v>169</v>
      </c>
      <c r="AZ132" s="81">
        <f>+'MIT Da'!AZ132+'SAR Da'!AZ132+'URQ Da'!AZ132+'ROC Da'!AZ132+'SM Da'!AZ132+'BN Da'!AZ132+'BS Da'!AZ132+'TDC Da'!AZ132</f>
        <v>15</v>
      </c>
      <c r="BA132" s="81">
        <f>+'MIT Da'!BA132+'SAR Da'!BA132+'URQ Da'!BA132+'ROC Da'!BA132+'SM Da'!BA132+'BN Da'!BA132+'BS Da'!BA132+'TDC Da'!BA132</f>
        <v>150</v>
      </c>
      <c r="BB132" s="81">
        <f>+'MIT Da'!BB132+'SAR Da'!BB132+'URQ Da'!BB132+'ROC Da'!BB132+'SM Da'!BB132+'BN Da'!BB132+'BS Da'!BB132+'TDC Da'!BB132</f>
        <v>0</v>
      </c>
      <c r="BC132" s="81">
        <f>+SUM(RED_InfraMR[[#This Row],[B.04.1 - Parque de Coches Remolcados Clase Unica]:[B.04.5 - Parque de Coches Remolcados para Servicios Especiales (Cartoneros)]])</f>
        <v>767</v>
      </c>
      <c r="BD132" s="81">
        <f>+'MIT Da'!BD132+'SAR Da'!BD132+'URQ Da'!BD132+'ROC Da'!BD132+'SM Da'!BD132+'BN Da'!BD132+'BS Da'!BD132+'TDC Da'!BD132</f>
        <v>12</v>
      </c>
      <c r="BE132" s="81">
        <f>+'MIT Da'!BE132+'SAR Da'!BE132+'URQ Da'!BE132+'ROC Da'!BE132+'SM Da'!BE132+'BN Da'!BE132+'BS Da'!BE132+'TDC Da'!BE132</f>
        <v>92</v>
      </c>
      <c r="BF132" s="16"/>
    </row>
    <row r="133" spans="1:58">
      <c r="A133" s="1">
        <v>2003</v>
      </c>
      <c r="B133" s="1" t="s">
        <v>126</v>
      </c>
      <c r="C133" s="12">
        <f>+'MIT Da'!C133+'SAR Da'!C133+'URQ Da'!C133+'ROC Da'!C133+'SM Da'!C133+'BN Da'!C133+'BS Da'!C133+'TDC Da'!C133</f>
        <v>147.21299999999999</v>
      </c>
      <c r="D133" s="12">
        <f>+'MIT Da'!D133+'SAR Da'!D133+'URQ Da'!D133+'ROC Da'!D133+'SM Da'!D133+'BN Da'!D133+'BS Da'!D133+'TDC Da'!D133</f>
        <v>444.30600000000004</v>
      </c>
      <c r="E133" s="12">
        <f>+'MIT Da'!E133+'SAR Da'!E133+'URQ Da'!E133+'ROC Da'!E133+'SM Da'!E133+'BN Da'!E133+'BS Da'!E133+'TDC Da'!E133</f>
        <v>0</v>
      </c>
      <c r="F133" s="12">
        <f>+'MIT Da'!F133+'SAR Da'!F133+'URQ Da'!F133+'ROC Da'!F133+'SM Da'!F133+'BN Da'!F133+'BS Da'!F133+'TDC Da'!F133</f>
        <v>176.17364000000001</v>
      </c>
      <c r="G133" s="12">
        <f>+'MIT Da'!G133+'SAR Da'!G133+'URQ Da'!G133+'ROC Da'!G133+'SM Da'!G133+'BN Da'!G133+'BS Da'!G133+'TDC Da'!G133</f>
        <v>767.69263999999998</v>
      </c>
      <c r="H133" s="12">
        <f>+'MIT Da'!H133+'SAR Da'!H133+'URQ Da'!H133+'ROC Da'!H133+'SM Da'!H133+'BN Da'!H133+'BS Da'!H133+'TDC Da'!H133</f>
        <v>767.69263999999998</v>
      </c>
      <c r="I133" s="12">
        <f>+'MIT Da'!I133+'SAR Da'!I133+'URQ Da'!I133+'ROC Da'!I133+'SM Da'!I133+'BN Da'!I133+'BS Da'!I133+'TDC Da'!I133</f>
        <v>972.2581100000001</v>
      </c>
      <c r="J133" s="12">
        <f>+'MIT Da'!J133+'SAR Da'!J133+'URQ Da'!J133+'ROC Da'!J133+'SM Da'!J133+'BN Da'!J133+'BS Da'!J133+'TDC Da'!J133</f>
        <v>1060.415</v>
      </c>
      <c r="K133" s="12">
        <f>+'MIT Da'!K133+'SAR Da'!K133+'URQ Da'!K133+'ROC Da'!K133+'SM Da'!K133+'BN Da'!K133+'BS Da'!K133+'TDC Da'!K133</f>
        <v>54.516999999999996</v>
      </c>
      <c r="L133" s="12">
        <f>+'MIT Da'!L133+'SAR Da'!L133+'URQ Da'!L133+'ROC Da'!L133+'SM Da'!L133+'BN Da'!L133+'BS Da'!L133+'TDC Da'!L133</f>
        <v>379.49300000000005</v>
      </c>
      <c r="M133" s="12">
        <f>+'MIT Da'!M133+'SAR Da'!M133+'URQ Da'!M133+'ROC Da'!M133+'SM Da'!M133+'BN Da'!M133+'BS Da'!M133+'TDC Da'!M133</f>
        <v>21.314999999999998</v>
      </c>
      <c r="N133" s="12">
        <f>+'MIT Da'!N133+'SAR Da'!N133+'URQ Da'!N133+'ROC Da'!N133+'SM Da'!N133+'BN Da'!N133+'BS Da'!N133+'TDC Da'!N133</f>
        <v>1439.9079999999999</v>
      </c>
      <c r="O133" s="12">
        <f>+'MIT Da'!O133+'SAR Da'!O133+'URQ Da'!O133+'ROC Da'!O133+'SM Da'!O133+'BN Da'!O133+'BS Da'!O133+'TDC Da'!O133</f>
        <v>1439.9079999999999</v>
      </c>
      <c r="P133" s="81">
        <f>+'MIT Da'!P133+'SAR Da'!P133+'URQ Da'!P133+'ROC Da'!P133+'SM Da'!P133+'BN Da'!P133+'BS Da'!P133+'TDC Da'!P133</f>
        <v>203</v>
      </c>
      <c r="Q133" s="81">
        <f>+'MIT Da'!Q133+'SAR Da'!Q133+'URQ Da'!Q133+'ROC Da'!Q133+'SM Da'!Q133+'BN Da'!Q133+'BS Da'!Q133+'TDC Da'!Q133</f>
        <v>58</v>
      </c>
      <c r="R133" s="81">
        <f>+'MIT Da'!R133+'SAR Da'!R133+'URQ Da'!R133+'ROC Da'!R133+'SM Da'!R133+'BN Da'!R133+'BS Da'!R133+'TDC Da'!R133</f>
        <v>10</v>
      </c>
      <c r="S133" s="81">
        <f>+'MIT Da'!S133+'SAR Da'!S133+'URQ Da'!S133+'ROC Da'!S133+'SM Da'!S133+'BN Da'!S133+'BS Da'!S133+'TDC Da'!S133</f>
        <v>271</v>
      </c>
      <c r="T133" s="81">
        <f>+'MIT Da'!T133+'SAR Da'!T133+'URQ Da'!T133+'ROC Da'!T133+'SM Da'!T133+'BN Da'!T133+'BS Da'!T133+'TDC Da'!T133</f>
        <v>136</v>
      </c>
      <c r="U133" s="81">
        <f>+'MIT Da'!U133+'SAR Da'!U133+'URQ Da'!U133+'ROC Da'!U133+'SM Da'!U133+'BN Da'!U133+'BS Da'!U133+'TDC Da'!U133</f>
        <v>434</v>
      </c>
      <c r="V133" s="81">
        <f>+'MIT Da'!V133+'SAR Da'!V133+'URQ Da'!V133+'ROC Da'!V133+'SM Da'!V133+'BN Da'!V133+'BS Da'!V133+'TDC Da'!V133</f>
        <v>11</v>
      </c>
      <c r="W133" s="81">
        <f>+'MIT Da'!W133+'SAR Da'!W133+'URQ Da'!W133+'ROC Da'!W133+'SM Da'!W133+'BN Da'!W133+'BS Da'!W133+'TDC Da'!W133</f>
        <v>110</v>
      </c>
      <c r="X133" s="81">
        <f>+'MIT Da'!X133+'SAR Da'!X133+'URQ Da'!X133+'ROC Da'!X133+'SM Da'!X133+'BN Da'!X133+'BS Da'!X133+'TDC Da'!X133</f>
        <v>4</v>
      </c>
      <c r="Y133" s="81">
        <f>+'MIT Da'!Y133+'SAR Da'!Y133+'URQ Da'!Y133+'ROC Da'!Y133+'SM Da'!Y133+'BN Da'!Y133+'BS Da'!Y133+'TDC Da'!Y133</f>
        <v>695</v>
      </c>
      <c r="Z133" s="81">
        <f>+'MIT Da'!Z133+'SAR Da'!Z133+'URQ Da'!Z133+'ROC Da'!Z133+'SM Da'!Z133+'BN Da'!Z133+'BS Da'!Z133+'TDC Da'!Z133</f>
        <v>160</v>
      </c>
      <c r="AA133" s="81">
        <f>+'MIT Da'!AA133+'SAR Da'!AA133+'URQ Da'!AA133+'ROC Da'!AA133+'SM Da'!AA133+'BN Da'!AA133+'BS Da'!AA133+'TDC Da'!AA133</f>
        <v>102</v>
      </c>
      <c r="AB133" s="81">
        <f>+'MIT Da'!AB133+'SAR Da'!AB133+'URQ Da'!AB133+'ROC Da'!AB133+'SM Da'!AB133+'BN Da'!AB133+'BS Da'!AB133+'TDC Da'!AB133</f>
        <v>695</v>
      </c>
      <c r="AC133" s="81">
        <f>+'MIT Da'!AC133+'SAR Da'!AC133+'URQ Da'!AC133+'ROC Da'!AC133+'SM Da'!AC133+'BN Da'!AC133+'BS Da'!AC133+'TDC Da'!AC133</f>
        <v>957</v>
      </c>
      <c r="AD133" s="81">
        <f>+'MIT Da'!AD133+'SAR Da'!AD133+'URQ Da'!AD133+'ROC Da'!AD133+'SM Da'!AD133+'BN Da'!AD133+'BS Da'!AD133+'TDC Da'!AD133</f>
        <v>54</v>
      </c>
      <c r="AE133" s="81">
        <f>+'MIT Da'!AE133+'SAR Da'!AE133+'URQ Da'!AE133+'ROC Da'!AE133+'SM Da'!AE133+'BN Da'!AE133+'BS Da'!AE133+'TDC Da'!AE133</f>
        <v>96</v>
      </c>
      <c r="AF133" s="81">
        <f>+'MIT Da'!AF133+'SAR Da'!AF133+'URQ Da'!AF133+'ROC Da'!AF133+'SM Da'!AF133+'BN Da'!AF133+'BS Da'!AF133+'TDC Da'!AF133</f>
        <v>448</v>
      </c>
      <c r="AG133" s="81">
        <f>+'MIT Da'!AG133+'SAR Da'!AG133+'URQ Da'!AG133+'ROC Da'!AG133+'SM Da'!AG133+'BN Da'!AG133+'BS Da'!AG133+'TDC Da'!AG133</f>
        <v>598</v>
      </c>
      <c r="AH133" s="12">
        <f>+'MIT Da'!AH133+'SAR Da'!AH133+'URQ Da'!AH133+'ROC Da'!AH133+'SM Da'!AH133+'BN Da'!AH133+'BS Da'!AH133+'TDC Da'!AH133</f>
        <v>274.60699999999997</v>
      </c>
      <c r="AI133" s="12">
        <f>+'MIT Da'!AI133+'SAR Da'!AI133+'URQ Da'!AI133+'ROC Da'!AI133+'SM Da'!AI133+'BN Da'!AI133+'BS Da'!AI133+'TDC Da'!AI133</f>
        <v>7.32</v>
      </c>
      <c r="AJ133" s="12">
        <f>+'MIT Da'!AJ133+'SAR Da'!AJ133+'URQ Da'!AJ133+'ROC Da'!AJ133+'SM Da'!AJ133+'BN Da'!AJ133+'BS Da'!AJ133+'TDC Da'!AJ133</f>
        <v>498.71500000000003</v>
      </c>
      <c r="AK133" s="12">
        <f>+'MIT Da'!AK133+'SAR Da'!AK133+'URQ Da'!AK133+'ROC Da'!AK133+'SM Da'!AK133+'BN Da'!AK133+'BS Da'!AK133+'TDC Da'!AK133</f>
        <v>780.64199999999994</v>
      </c>
      <c r="AL133" s="81">
        <f>+'MIT Da'!AL133+'SAR Da'!AL133+'URQ Da'!AL133+'ROC Da'!AL133+'SM Da'!AL133+'BN Da'!AL133+'BS Da'!AL133+'TDC Da'!AL133</f>
        <v>9</v>
      </c>
      <c r="AM133" s="81">
        <f>+'MIT Da'!AM133+'SAR Da'!AM133+'URQ Da'!AM133+'ROC Da'!AM133+'SM Da'!AM133+'BN Da'!AM133+'BS Da'!AM133+'TDC Da'!AM133</f>
        <v>57</v>
      </c>
      <c r="AN133" s="81">
        <f>+'MIT Da'!AN133+'SAR Da'!AN133+'URQ Da'!AN133+'ROC Da'!AN133+'SM Da'!AN133+'BN Da'!AN133+'BS Da'!AN133+'TDC Da'!AN133</f>
        <v>82</v>
      </c>
      <c r="AO133" s="81">
        <f>+'MIT Da'!AO133+'SAR Da'!AO133+'URQ Da'!AO133+'ROC Da'!AO133+'SM Da'!AO133+'BN Da'!AO133+'BS Da'!AO133+'TDC Da'!AO133</f>
        <v>148</v>
      </c>
      <c r="AP133" s="81">
        <f>+'MIT Da'!AP133+'SAR Da'!AP133+'URQ Da'!AP133+'ROC Da'!AP133+'SM Da'!AP133+'BN Da'!AP133+'BS Da'!AP133+'TDC Da'!AP133</f>
        <v>596</v>
      </c>
      <c r="AQ133" s="81">
        <f>+'MIT Da'!AQ133+'SAR Da'!AQ133+'URQ Da'!AQ133+'ROC Da'!AQ133+'SM Da'!AQ133+'BN Da'!AQ133+'BS Da'!AQ133+'TDC Da'!AQ133</f>
        <v>341</v>
      </c>
      <c r="AR133" s="81">
        <f>+'MIT Da'!AR133+'SAR Da'!AR133+'URQ Da'!AR133+'ROC Da'!AR133+'SM Da'!AR133+'BN Da'!AR133+'BS Da'!AR133+'TDC Da'!AR133</f>
        <v>39</v>
      </c>
      <c r="AS133" s="81">
        <f>+SUM(RED_InfraMR[[#This Row],[B.02.1 - Parque de Coches Eléctricos Motrices]:[B.02.3 - Parque de Coches Eléctricos Motrices Tipo R]])</f>
        <v>976</v>
      </c>
      <c r="AT133" s="81">
        <f>+'MIT Da'!AT133+'SAR Da'!AT133+'URQ Da'!AT133+'ROC Da'!AT133+'SM Da'!AT133+'BN Da'!AT133+'BS Da'!AT133+'TDC Da'!AT133</f>
        <v>0</v>
      </c>
      <c r="AU133" s="81">
        <f>+'MIT Da'!AU133+'SAR Da'!AU133+'URQ Da'!AU133+'ROC Da'!AU133+'SM Da'!AU133+'BN Da'!AU133+'BS Da'!AU133+'TDC Da'!AU133</f>
        <v>6</v>
      </c>
      <c r="AV133" s="81">
        <f>+'MIT Da'!AV133+'SAR Da'!AV133+'URQ Da'!AV133+'ROC Da'!AV133+'SM Da'!AV133+'BN Da'!AV133+'BS Da'!AV133+'TDC Da'!AV133</f>
        <v>10</v>
      </c>
      <c r="AW133" s="81">
        <f>+SUM(RED_InfraMR[[#This Row],[B.03.1 - Parque de Coches Motores Motrices Remolcados]:[B.03.3 - Parque de Coches Motores Motrices Cabina]])</f>
        <v>16</v>
      </c>
      <c r="AX133" s="81">
        <f>+'MIT Da'!AX133+'SAR Da'!AX133+'URQ Da'!AX133+'ROC Da'!AX133+'SM Da'!AX133+'BN Da'!AX133+'BS Da'!AX133+'TDC Da'!AX133</f>
        <v>433</v>
      </c>
      <c r="AY133" s="81">
        <f>+'MIT Da'!AY133+'SAR Da'!AY133+'URQ Da'!AY133+'ROC Da'!AY133+'SM Da'!AY133+'BN Da'!AY133+'BS Da'!AY133+'TDC Da'!AY133</f>
        <v>169</v>
      </c>
      <c r="AZ133" s="81">
        <f>+'MIT Da'!AZ133+'SAR Da'!AZ133+'URQ Da'!AZ133+'ROC Da'!AZ133+'SM Da'!AZ133+'BN Da'!AZ133+'BS Da'!AZ133+'TDC Da'!AZ133</f>
        <v>15</v>
      </c>
      <c r="BA133" s="81">
        <f>+'MIT Da'!BA133+'SAR Da'!BA133+'URQ Da'!BA133+'ROC Da'!BA133+'SM Da'!BA133+'BN Da'!BA133+'BS Da'!BA133+'TDC Da'!BA133</f>
        <v>150</v>
      </c>
      <c r="BB133" s="81">
        <f>+'MIT Da'!BB133+'SAR Da'!BB133+'URQ Da'!BB133+'ROC Da'!BB133+'SM Da'!BB133+'BN Da'!BB133+'BS Da'!BB133+'TDC Da'!BB133</f>
        <v>0</v>
      </c>
      <c r="BC133" s="81">
        <f>+SUM(RED_InfraMR[[#This Row],[B.04.1 - Parque de Coches Remolcados Clase Unica]:[B.04.5 - Parque de Coches Remolcados para Servicios Especiales (Cartoneros)]])</f>
        <v>767</v>
      </c>
      <c r="BD133" s="81">
        <f>+'MIT Da'!BD133+'SAR Da'!BD133+'URQ Da'!BD133+'ROC Da'!BD133+'SM Da'!BD133+'BN Da'!BD133+'BS Da'!BD133+'TDC Da'!BD133</f>
        <v>12</v>
      </c>
      <c r="BE133" s="81">
        <f>+'MIT Da'!BE133+'SAR Da'!BE133+'URQ Da'!BE133+'ROC Da'!BE133+'SM Da'!BE133+'BN Da'!BE133+'BS Da'!BE133+'TDC Da'!BE133</f>
        <v>92</v>
      </c>
      <c r="BF133" s="16"/>
    </row>
    <row r="134" spans="1:58">
      <c r="A134" s="1">
        <v>2004</v>
      </c>
      <c r="B134" s="1" t="s">
        <v>115</v>
      </c>
      <c r="C134" s="12">
        <f>+'MIT Da'!C134+'SAR Da'!C134+'URQ Da'!C134+'ROC Da'!C134+'SM Da'!C134+'BN Da'!C134+'BS Da'!C134+'TDC Da'!C134</f>
        <v>147.21299999999999</v>
      </c>
      <c r="D134" s="12">
        <f>+'MIT Da'!D134+'SAR Da'!D134+'URQ Da'!D134+'ROC Da'!D134+'SM Da'!D134+'BN Da'!D134+'BS Da'!D134+'TDC Da'!D134</f>
        <v>444.30600000000004</v>
      </c>
      <c r="E134" s="12">
        <f>+'MIT Da'!E134+'SAR Da'!E134+'URQ Da'!E134+'ROC Da'!E134+'SM Da'!E134+'BN Da'!E134+'BS Da'!E134+'TDC Da'!E134</f>
        <v>0</v>
      </c>
      <c r="F134" s="12">
        <f>+'MIT Da'!F134+'SAR Da'!F134+'URQ Da'!F134+'ROC Da'!F134+'SM Da'!F134+'BN Da'!F134+'BS Da'!F134+'TDC Da'!F134</f>
        <v>176.17364000000001</v>
      </c>
      <c r="G134" s="12">
        <f>+'MIT Da'!G134+'SAR Da'!G134+'URQ Da'!G134+'ROC Da'!G134+'SM Da'!G134+'BN Da'!G134+'BS Da'!G134+'TDC Da'!G134</f>
        <v>767.69263999999998</v>
      </c>
      <c r="H134" s="12">
        <f>+'MIT Da'!H134+'SAR Da'!H134+'URQ Da'!H134+'ROC Da'!H134+'SM Da'!H134+'BN Da'!H134+'BS Da'!H134+'TDC Da'!H134</f>
        <v>767.69263999999998</v>
      </c>
      <c r="I134" s="12">
        <f>+'MIT Da'!I134+'SAR Da'!I134+'URQ Da'!I134+'ROC Da'!I134+'SM Da'!I134+'BN Da'!I134+'BS Da'!I134+'TDC Da'!I134</f>
        <v>972.2581100000001</v>
      </c>
      <c r="J134" s="12">
        <f>+'MIT Da'!J134+'SAR Da'!J134+'URQ Da'!J134+'ROC Da'!J134+'SM Da'!J134+'BN Da'!J134+'BS Da'!J134+'TDC Da'!J134</f>
        <v>1060.415</v>
      </c>
      <c r="K134" s="12">
        <f>+'MIT Da'!K134+'SAR Da'!K134+'URQ Da'!K134+'ROC Da'!K134+'SM Da'!K134+'BN Da'!K134+'BS Da'!K134+'TDC Da'!K134</f>
        <v>54.516999999999996</v>
      </c>
      <c r="L134" s="12">
        <f>+'MIT Da'!L134+'SAR Da'!L134+'URQ Da'!L134+'ROC Da'!L134+'SM Da'!L134+'BN Da'!L134+'BS Da'!L134+'TDC Da'!L134</f>
        <v>379.49300000000005</v>
      </c>
      <c r="M134" s="12">
        <f>+'MIT Da'!M134+'SAR Da'!M134+'URQ Da'!M134+'ROC Da'!M134+'SM Da'!M134+'BN Da'!M134+'BS Da'!M134+'TDC Da'!M134</f>
        <v>21.314999999999998</v>
      </c>
      <c r="N134" s="12">
        <f>+'MIT Da'!N134+'SAR Da'!N134+'URQ Da'!N134+'ROC Da'!N134+'SM Da'!N134+'BN Da'!N134+'BS Da'!N134+'TDC Da'!N134</f>
        <v>1439.9079999999999</v>
      </c>
      <c r="O134" s="12">
        <f>+'MIT Da'!O134+'SAR Da'!O134+'URQ Da'!O134+'ROC Da'!O134+'SM Da'!O134+'BN Da'!O134+'BS Da'!O134+'TDC Da'!O134</f>
        <v>1439.9079999999999</v>
      </c>
      <c r="P134" s="81">
        <f>+'MIT Da'!P134+'SAR Da'!P134+'URQ Da'!P134+'ROC Da'!P134+'SM Da'!P134+'BN Da'!P134+'BS Da'!P134+'TDC Da'!P134</f>
        <v>203</v>
      </c>
      <c r="Q134" s="81">
        <f>+'MIT Da'!Q134+'SAR Da'!Q134+'URQ Da'!Q134+'ROC Da'!Q134+'SM Da'!Q134+'BN Da'!Q134+'BS Da'!Q134+'TDC Da'!Q134</f>
        <v>58</v>
      </c>
      <c r="R134" s="81">
        <f>+'MIT Da'!R134+'SAR Da'!R134+'URQ Da'!R134+'ROC Da'!R134+'SM Da'!R134+'BN Da'!R134+'BS Da'!R134+'TDC Da'!R134</f>
        <v>10</v>
      </c>
      <c r="S134" s="81">
        <f>+'MIT Da'!S134+'SAR Da'!S134+'URQ Da'!S134+'ROC Da'!S134+'SM Da'!S134+'BN Da'!S134+'BS Da'!S134+'TDC Da'!S134</f>
        <v>271</v>
      </c>
      <c r="T134" s="81">
        <f>+'MIT Da'!T134+'SAR Da'!T134+'URQ Da'!T134+'ROC Da'!T134+'SM Da'!T134+'BN Da'!T134+'BS Da'!T134+'TDC Da'!T134</f>
        <v>136</v>
      </c>
      <c r="U134" s="81">
        <f>+'MIT Da'!U134+'SAR Da'!U134+'URQ Da'!U134+'ROC Da'!U134+'SM Da'!U134+'BN Da'!U134+'BS Da'!U134+'TDC Da'!U134</f>
        <v>434</v>
      </c>
      <c r="V134" s="81">
        <f>+'MIT Da'!V134+'SAR Da'!V134+'URQ Da'!V134+'ROC Da'!V134+'SM Da'!V134+'BN Da'!V134+'BS Da'!V134+'TDC Da'!V134</f>
        <v>11</v>
      </c>
      <c r="W134" s="81">
        <f>+'MIT Da'!W134+'SAR Da'!W134+'URQ Da'!W134+'ROC Da'!W134+'SM Da'!W134+'BN Da'!W134+'BS Da'!W134+'TDC Da'!W134</f>
        <v>110</v>
      </c>
      <c r="X134" s="81">
        <f>+'MIT Da'!X134+'SAR Da'!X134+'URQ Da'!X134+'ROC Da'!X134+'SM Da'!X134+'BN Da'!X134+'BS Da'!X134+'TDC Da'!X134</f>
        <v>4</v>
      </c>
      <c r="Y134" s="81">
        <f>+'MIT Da'!Y134+'SAR Da'!Y134+'URQ Da'!Y134+'ROC Da'!Y134+'SM Da'!Y134+'BN Da'!Y134+'BS Da'!Y134+'TDC Da'!Y134</f>
        <v>695</v>
      </c>
      <c r="Z134" s="81">
        <f>+'MIT Da'!Z134+'SAR Da'!Z134+'URQ Da'!Z134+'ROC Da'!Z134+'SM Da'!Z134+'BN Da'!Z134+'BS Da'!Z134+'TDC Da'!Z134</f>
        <v>160</v>
      </c>
      <c r="AA134" s="81">
        <f>+'MIT Da'!AA134+'SAR Da'!AA134+'URQ Da'!AA134+'ROC Da'!AA134+'SM Da'!AA134+'BN Da'!AA134+'BS Da'!AA134+'TDC Da'!AA134</f>
        <v>102</v>
      </c>
      <c r="AB134" s="81">
        <f>+'MIT Da'!AB134+'SAR Da'!AB134+'URQ Da'!AB134+'ROC Da'!AB134+'SM Da'!AB134+'BN Da'!AB134+'BS Da'!AB134+'TDC Da'!AB134</f>
        <v>695</v>
      </c>
      <c r="AC134" s="81">
        <f>+'MIT Da'!AC134+'SAR Da'!AC134+'URQ Da'!AC134+'ROC Da'!AC134+'SM Da'!AC134+'BN Da'!AC134+'BS Da'!AC134+'TDC Da'!AC134</f>
        <v>957</v>
      </c>
      <c r="AD134" s="81">
        <f>+'MIT Da'!AD134+'SAR Da'!AD134+'URQ Da'!AD134+'ROC Da'!AD134+'SM Da'!AD134+'BN Da'!AD134+'BS Da'!AD134+'TDC Da'!AD134</f>
        <v>54</v>
      </c>
      <c r="AE134" s="81">
        <f>+'MIT Da'!AE134+'SAR Da'!AE134+'URQ Da'!AE134+'ROC Da'!AE134+'SM Da'!AE134+'BN Da'!AE134+'BS Da'!AE134+'TDC Da'!AE134</f>
        <v>96</v>
      </c>
      <c r="AF134" s="81">
        <f>+'MIT Da'!AF134+'SAR Da'!AF134+'URQ Da'!AF134+'ROC Da'!AF134+'SM Da'!AF134+'BN Da'!AF134+'BS Da'!AF134+'TDC Da'!AF134</f>
        <v>448</v>
      </c>
      <c r="AG134" s="81">
        <f>+'MIT Da'!AG134+'SAR Da'!AG134+'URQ Da'!AG134+'ROC Da'!AG134+'SM Da'!AG134+'BN Da'!AG134+'BS Da'!AG134+'TDC Da'!AG134</f>
        <v>598</v>
      </c>
      <c r="AH134" s="12">
        <f>+'MIT Da'!AH134+'SAR Da'!AH134+'URQ Da'!AH134+'ROC Da'!AH134+'SM Da'!AH134+'BN Da'!AH134+'BS Da'!AH134+'TDC Da'!AH134</f>
        <v>274.60699999999997</v>
      </c>
      <c r="AI134" s="12">
        <f>+'MIT Da'!AI134+'SAR Da'!AI134+'URQ Da'!AI134+'ROC Da'!AI134+'SM Da'!AI134+'BN Da'!AI134+'BS Da'!AI134+'TDC Da'!AI134</f>
        <v>7.32</v>
      </c>
      <c r="AJ134" s="12">
        <f>+'MIT Da'!AJ134+'SAR Da'!AJ134+'URQ Da'!AJ134+'ROC Da'!AJ134+'SM Da'!AJ134+'BN Da'!AJ134+'BS Da'!AJ134+'TDC Da'!AJ134</f>
        <v>498.71500000000003</v>
      </c>
      <c r="AK134" s="12">
        <f>+'MIT Da'!AK134+'SAR Da'!AK134+'URQ Da'!AK134+'ROC Da'!AK134+'SM Da'!AK134+'BN Da'!AK134+'BS Da'!AK134+'TDC Da'!AK134</f>
        <v>780.64199999999994</v>
      </c>
      <c r="AL134" s="81">
        <f>+'MIT Da'!AL134+'SAR Da'!AL134+'URQ Da'!AL134+'ROC Da'!AL134+'SM Da'!AL134+'BN Da'!AL134+'BS Da'!AL134+'TDC Da'!AL134</f>
        <v>9</v>
      </c>
      <c r="AM134" s="81">
        <f>+'MIT Da'!AM134+'SAR Da'!AM134+'URQ Da'!AM134+'ROC Da'!AM134+'SM Da'!AM134+'BN Da'!AM134+'BS Da'!AM134+'TDC Da'!AM134</f>
        <v>57</v>
      </c>
      <c r="AN134" s="81">
        <f>+'MIT Da'!AN134+'SAR Da'!AN134+'URQ Da'!AN134+'ROC Da'!AN134+'SM Da'!AN134+'BN Da'!AN134+'BS Da'!AN134+'TDC Da'!AN134</f>
        <v>82</v>
      </c>
      <c r="AO134" s="81">
        <f>+'MIT Da'!AO134+'SAR Da'!AO134+'URQ Da'!AO134+'ROC Da'!AO134+'SM Da'!AO134+'BN Da'!AO134+'BS Da'!AO134+'TDC Da'!AO134</f>
        <v>148</v>
      </c>
      <c r="AP134" s="81">
        <f>+'MIT Da'!AP134+'SAR Da'!AP134+'URQ Da'!AP134+'ROC Da'!AP134+'SM Da'!AP134+'BN Da'!AP134+'BS Da'!AP134+'TDC Da'!AP134</f>
        <v>596</v>
      </c>
      <c r="AQ134" s="81">
        <f>+'MIT Da'!AQ134+'SAR Da'!AQ134+'URQ Da'!AQ134+'ROC Da'!AQ134+'SM Da'!AQ134+'BN Da'!AQ134+'BS Da'!AQ134+'TDC Da'!AQ134</f>
        <v>341</v>
      </c>
      <c r="AR134" s="81">
        <f>+'MIT Da'!AR134+'SAR Da'!AR134+'URQ Da'!AR134+'ROC Da'!AR134+'SM Da'!AR134+'BN Da'!AR134+'BS Da'!AR134+'TDC Da'!AR134</f>
        <v>39</v>
      </c>
      <c r="AS134" s="81">
        <f>+SUM(RED_InfraMR[[#This Row],[B.02.1 - Parque de Coches Eléctricos Motrices]:[B.02.3 - Parque de Coches Eléctricos Motrices Tipo R]])</f>
        <v>976</v>
      </c>
      <c r="AT134" s="81">
        <f>+'MIT Da'!AT134+'SAR Da'!AT134+'URQ Da'!AT134+'ROC Da'!AT134+'SM Da'!AT134+'BN Da'!AT134+'BS Da'!AT134+'TDC Da'!AT134</f>
        <v>0</v>
      </c>
      <c r="AU134" s="81">
        <f>+'MIT Da'!AU134+'SAR Da'!AU134+'URQ Da'!AU134+'ROC Da'!AU134+'SM Da'!AU134+'BN Da'!AU134+'BS Da'!AU134+'TDC Da'!AU134</f>
        <v>6</v>
      </c>
      <c r="AV134" s="81">
        <f>+'MIT Da'!AV134+'SAR Da'!AV134+'URQ Da'!AV134+'ROC Da'!AV134+'SM Da'!AV134+'BN Da'!AV134+'BS Da'!AV134+'TDC Da'!AV134</f>
        <v>10</v>
      </c>
      <c r="AW134" s="81">
        <f>+SUM(RED_InfraMR[[#This Row],[B.03.1 - Parque de Coches Motores Motrices Remolcados]:[B.03.3 - Parque de Coches Motores Motrices Cabina]])</f>
        <v>16</v>
      </c>
      <c r="AX134" s="81">
        <f>+'MIT Da'!AX134+'SAR Da'!AX134+'URQ Da'!AX134+'ROC Da'!AX134+'SM Da'!AX134+'BN Da'!AX134+'BS Da'!AX134+'TDC Da'!AX134</f>
        <v>437</v>
      </c>
      <c r="AY134" s="81">
        <f>+'MIT Da'!AY134+'SAR Da'!AY134+'URQ Da'!AY134+'ROC Da'!AY134+'SM Da'!AY134+'BN Da'!AY134+'BS Da'!AY134+'TDC Da'!AY134</f>
        <v>173</v>
      </c>
      <c r="AZ134" s="81">
        <f>+'MIT Da'!AZ134+'SAR Da'!AZ134+'URQ Da'!AZ134+'ROC Da'!AZ134+'SM Da'!AZ134+'BN Da'!AZ134+'BS Da'!AZ134+'TDC Da'!AZ134</f>
        <v>15</v>
      </c>
      <c r="BA134" s="81">
        <f>+'MIT Da'!BA134+'SAR Da'!BA134+'URQ Da'!BA134+'ROC Da'!BA134+'SM Da'!BA134+'BN Da'!BA134+'BS Da'!BA134+'TDC Da'!BA134</f>
        <v>150</v>
      </c>
      <c r="BB134" s="81">
        <f>+'MIT Da'!BB134+'SAR Da'!BB134+'URQ Da'!BB134+'ROC Da'!BB134+'SM Da'!BB134+'BN Da'!BB134+'BS Da'!BB134+'TDC Da'!BB134</f>
        <v>0</v>
      </c>
      <c r="BC134" s="81">
        <f>+SUM(RED_InfraMR[[#This Row],[B.04.1 - Parque de Coches Remolcados Clase Unica]:[B.04.5 - Parque de Coches Remolcados para Servicios Especiales (Cartoneros)]])</f>
        <v>775</v>
      </c>
      <c r="BD134" s="81">
        <f>+'MIT Da'!BD134+'SAR Da'!BD134+'URQ Da'!BD134+'ROC Da'!BD134+'SM Da'!BD134+'BN Da'!BD134+'BS Da'!BD134+'TDC Da'!BD134</f>
        <v>12</v>
      </c>
      <c r="BE134" s="81">
        <f>+'MIT Da'!BE134+'SAR Da'!BE134+'URQ Da'!BE134+'ROC Da'!BE134+'SM Da'!BE134+'BN Da'!BE134+'BS Da'!BE134+'TDC Da'!BE134</f>
        <v>92</v>
      </c>
      <c r="BF134" s="16"/>
    </row>
    <row r="135" spans="1:58">
      <c r="A135" s="1">
        <v>2004</v>
      </c>
      <c r="B135" s="1" t="s">
        <v>116</v>
      </c>
      <c r="C135" s="12">
        <f>+'MIT Da'!C135+'SAR Da'!C135+'URQ Da'!C135+'ROC Da'!C135+'SM Da'!C135+'BN Da'!C135+'BS Da'!C135+'TDC Da'!C135</f>
        <v>147.21299999999999</v>
      </c>
      <c r="D135" s="12">
        <f>+'MIT Da'!D135+'SAR Da'!D135+'URQ Da'!D135+'ROC Da'!D135+'SM Da'!D135+'BN Da'!D135+'BS Da'!D135+'TDC Da'!D135</f>
        <v>444.30600000000004</v>
      </c>
      <c r="E135" s="12">
        <f>+'MIT Da'!E135+'SAR Da'!E135+'URQ Da'!E135+'ROC Da'!E135+'SM Da'!E135+'BN Da'!E135+'BS Da'!E135+'TDC Da'!E135</f>
        <v>0</v>
      </c>
      <c r="F135" s="12">
        <f>+'MIT Da'!F135+'SAR Da'!F135+'URQ Da'!F135+'ROC Da'!F135+'SM Da'!F135+'BN Da'!F135+'BS Da'!F135+'TDC Da'!F135</f>
        <v>176.17364000000001</v>
      </c>
      <c r="G135" s="12">
        <f>+'MIT Da'!G135+'SAR Da'!G135+'URQ Da'!G135+'ROC Da'!G135+'SM Da'!G135+'BN Da'!G135+'BS Da'!G135+'TDC Da'!G135</f>
        <v>767.69263999999998</v>
      </c>
      <c r="H135" s="12">
        <f>+'MIT Da'!H135+'SAR Da'!H135+'URQ Da'!H135+'ROC Da'!H135+'SM Da'!H135+'BN Da'!H135+'BS Da'!H135+'TDC Da'!H135</f>
        <v>767.69263999999998</v>
      </c>
      <c r="I135" s="12">
        <f>+'MIT Da'!I135+'SAR Da'!I135+'URQ Da'!I135+'ROC Da'!I135+'SM Da'!I135+'BN Da'!I135+'BS Da'!I135+'TDC Da'!I135</f>
        <v>972.2581100000001</v>
      </c>
      <c r="J135" s="12">
        <f>+'MIT Da'!J135+'SAR Da'!J135+'URQ Da'!J135+'ROC Da'!J135+'SM Da'!J135+'BN Da'!J135+'BS Da'!J135+'TDC Da'!J135</f>
        <v>1060.415</v>
      </c>
      <c r="K135" s="12">
        <f>+'MIT Da'!K135+'SAR Da'!K135+'URQ Da'!K135+'ROC Da'!K135+'SM Da'!K135+'BN Da'!K135+'BS Da'!K135+'TDC Da'!K135</f>
        <v>54.516999999999996</v>
      </c>
      <c r="L135" s="12">
        <f>+'MIT Da'!L135+'SAR Da'!L135+'URQ Da'!L135+'ROC Da'!L135+'SM Da'!L135+'BN Da'!L135+'BS Da'!L135+'TDC Da'!L135</f>
        <v>379.49300000000005</v>
      </c>
      <c r="M135" s="12">
        <f>+'MIT Da'!M135+'SAR Da'!M135+'URQ Da'!M135+'ROC Da'!M135+'SM Da'!M135+'BN Da'!M135+'BS Da'!M135+'TDC Da'!M135</f>
        <v>21.314999999999998</v>
      </c>
      <c r="N135" s="12">
        <f>+'MIT Da'!N135+'SAR Da'!N135+'URQ Da'!N135+'ROC Da'!N135+'SM Da'!N135+'BN Da'!N135+'BS Da'!N135+'TDC Da'!N135</f>
        <v>1439.9079999999999</v>
      </c>
      <c r="O135" s="12">
        <f>+'MIT Da'!O135+'SAR Da'!O135+'URQ Da'!O135+'ROC Da'!O135+'SM Da'!O135+'BN Da'!O135+'BS Da'!O135+'TDC Da'!O135</f>
        <v>1439.9079999999999</v>
      </c>
      <c r="P135" s="81">
        <f>+'MIT Da'!P135+'SAR Da'!P135+'URQ Da'!P135+'ROC Da'!P135+'SM Da'!P135+'BN Da'!P135+'BS Da'!P135+'TDC Da'!P135</f>
        <v>203</v>
      </c>
      <c r="Q135" s="81">
        <f>+'MIT Da'!Q135+'SAR Da'!Q135+'URQ Da'!Q135+'ROC Da'!Q135+'SM Da'!Q135+'BN Da'!Q135+'BS Da'!Q135+'TDC Da'!Q135</f>
        <v>58</v>
      </c>
      <c r="R135" s="81">
        <f>+'MIT Da'!R135+'SAR Da'!R135+'URQ Da'!R135+'ROC Da'!R135+'SM Da'!R135+'BN Da'!R135+'BS Da'!R135+'TDC Da'!R135</f>
        <v>10</v>
      </c>
      <c r="S135" s="81">
        <f>+'MIT Da'!S135+'SAR Da'!S135+'URQ Da'!S135+'ROC Da'!S135+'SM Da'!S135+'BN Da'!S135+'BS Da'!S135+'TDC Da'!S135</f>
        <v>271</v>
      </c>
      <c r="T135" s="81">
        <f>+'MIT Da'!T135+'SAR Da'!T135+'URQ Da'!T135+'ROC Da'!T135+'SM Da'!T135+'BN Da'!T135+'BS Da'!T135+'TDC Da'!T135</f>
        <v>136</v>
      </c>
      <c r="U135" s="81">
        <f>+'MIT Da'!U135+'SAR Da'!U135+'URQ Da'!U135+'ROC Da'!U135+'SM Da'!U135+'BN Da'!U135+'BS Da'!U135+'TDC Da'!U135</f>
        <v>434</v>
      </c>
      <c r="V135" s="81">
        <f>+'MIT Da'!V135+'SAR Da'!V135+'URQ Da'!V135+'ROC Da'!V135+'SM Da'!V135+'BN Da'!V135+'BS Da'!V135+'TDC Da'!V135</f>
        <v>11</v>
      </c>
      <c r="W135" s="81">
        <f>+'MIT Da'!W135+'SAR Da'!W135+'URQ Da'!W135+'ROC Da'!W135+'SM Da'!W135+'BN Da'!W135+'BS Da'!W135+'TDC Da'!W135</f>
        <v>110</v>
      </c>
      <c r="X135" s="81">
        <f>+'MIT Da'!X135+'SAR Da'!X135+'URQ Da'!X135+'ROC Da'!X135+'SM Da'!X135+'BN Da'!X135+'BS Da'!X135+'TDC Da'!X135</f>
        <v>4</v>
      </c>
      <c r="Y135" s="81">
        <f>+'MIT Da'!Y135+'SAR Da'!Y135+'URQ Da'!Y135+'ROC Da'!Y135+'SM Da'!Y135+'BN Da'!Y135+'BS Da'!Y135+'TDC Da'!Y135</f>
        <v>695</v>
      </c>
      <c r="Z135" s="81">
        <f>+'MIT Da'!Z135+'SAR Da'!Z135+'URQ Da'!Z135+'ROC Da'!Z135+'SM Da'!Z135+'BN Da'!Z135+'BS Da'!Z135+'TDC Da'!Z135</f>
        <v>160</v>
      </c>
      <c r="AA135" s="81">
        <f>+'MIT Da'!AA135+'SAR Da'!AA135+'URQ Da'!AA135+'ROC Da'!AA135+'SM Da'!AA135+'BN Da'!AA135+'BS Da'!AA135+'TDC Da'!AA135</f>
        <v>102</v>
      </c>
      <c r="AB135" s="81">
        <f>+'MIT Da'!AB135+'SAR Da'!AB135+'URQ Da'!AB135+'ROC Da'!AB135+'SM Da'!AB135+'BN Da'!AB135+'BS Da'!AB135+'TDC Da'!AB135</f>
        <v>695</v>
      </c>
      <c r="AC135" s="81">
        <f>+'MIT Da'!AC135+'SAR Da'!AC135+'URQ Da'!AC135+'ROC Da'!AC135+'SM Da'!AC135+'BN Da'!AC135+'BS Da'!AC135+'TDC Da'!AC135</f>
        <v>957</v>
      </c>
      <c r="AD135" s="81">
        <f>+'MIT Da'!AD135+'SAR Da'!AD135+'URQ Da'!AD135+'ROC Da'!AD135+'SM Da'!AD135+'BN Da'!AD135+'BS Da'!AD135+'TDC Da'!AD135</f>
        <v>54</v>
      </c>
      <c r="AE135" s="81">
        <f>+'MIT Da'!AE135+'SAR Da'!AE135+'URQ Da'!AE135+'ROC Da'!AE135+'SM Da'!AE135+'BN Da'!AE135+'BS Da'!AE135+'TDC Da'!AE135</f>
        <v>96</v>
      </c>
      <c r="AF135" s="81">
        <f>+'MIT Da'!AF135+'SAR Da'!AF135+'URQ Da'!AF135+'ROC Da'!AF135+'SM Da'!AF135+'BN Da'!AF135+'BS Da'!AF135+'TDC Da'!AF135</f>
        <v>448</v>
      </c>
      <c r="AG135" s="81">
        <f>+'MIT Da'!AG135+'SAR Da'!AG135+'URQ Da'!AG135+'ROC Da'!AG135+'SM Da'!AG135+'BN Da'!AG135+'BS Da'!AG135+'TDC Da'!AG135</f>
        <v>598</v>
      </c>
      <c r="AH135" s="12">
        <f>+'MIT Da'!AH135+'SAR Da'!AH135+'URQ Da'!AH135+'ROC Da'!AH135+'SM Da'!AH135+'BN Da'!AH135+'BS Da'!AH135+'TDC Da'!AH135</f>
        <v>274.60699999999997</v>
      </c>
      <c r="AI135" s="12">
        <f>+'MIT Da'!AI135+'SAR Da'!AI135+'URQ Da'!AI135+'ROC Da'!AI135+'SM Da'!AI135+'BN Da'!AI135+'BS Da'!AI135+'TDC Da'!AI135</f>
        <v>7.32</v>
      </c>
      <c r="AJ135" s="12">
        <f>+'MIT Da'!AJ135+'SAR Da'!AJ135+'URQ Da'!AJ135+'ROC Da'!AJ135+'SM Da'!AJ135+'BN Da'!AJ135+'BS Da'!AJ135+'TDC Da'!AJ135</f>
        <v>498.71500000000003</v>
      </c>
      <c r="AK135" s="12">
        <f>+'MIT Da'!AK135+'SAR Da'!AK135+'URQ Da'!AK135+'ROC Da'!AK135+'SM Da'!AK135+'BN Da'!AK135+'BS Da'!AK135+'TDC Da'!AK135</f>
        <v>780.64199999999994</v>
      </c>
      <c r="AL135" s="81">
        <f>+'MIT Da'!AL135+'SAR Da'!AL135+'URQ Da'!AL135+'ROC Da'!AL135+'SM Da'!AL135+'BN Da'!AL135+'BS Da'!AL135+'TDC Da'!AL135</f>
        <v>9</v>
      </c>
      <c r="AM135" s="81">
        <f>+'MIT Da'!AM135+'SAR Da'!AM135+'URQ Da'!AM135+'ROC Da'!AM135+'SM Da'!AM135+'BN Da'!AM135+'BS Da'!AM135+'TDC Da'!AM135</f>
        <v>57</v>
      </c>
      <c r="AN135" s="81">
        <f>+'MIT Da'!AN135+'SAR Da'!AN135+'URQ Da'!AN135+'ROC Da'!AN135+'SM Da'!AN135+'BN Da'!AN135+'BS Da'!AN135+'TDC Da'!AN135</f>
        <v>82</v>
      </c>
      <c r="AO135" s="81">
        <f>+'MIT Da'!AO135+'SAR Da'!AO135+'URQ Da'!AO135+'ROC Da'!AO135+'SM Da'!AO135+'BN Da'!AO135+'BS Da'!AO135+'TDC Da'!AO135</f>
        <v>148</v>
      </c>
      <c r="AP135" s="81">
        <f>+'MIT Da'!AP135+'SAR Da'!AP135+'URQ Da'!AP135+'ROC Da'!AP135+'SM Da'!AP135+'BN Da'!AP135+'BS Da'!AP135+'TDC Da'!AP135</f>
        <v>596</v>
      </c>
      <c r="AQ135" s="81">
        <f>+'MIT Da'!AQ135+'SAR Da'!AQ135+'URQ Da'!AQ135+'ROC Da'!AQ135+'SM Da'!AQ135+'BN Da'!AQ135+'BS Da'!AQ135+'TDC Da'!AQ135</f>
        <v>341</v>
      </c>
      <c r="AR135" s="81">
        <f>+'MIT Da'!AR135+'SAR Da'!AR135+'URQ Da'!AR135+'ROC Da'!AR135+'SM Da'!AR135+'BN Da'!AR135+'BS Da'!AR135+'TDC Da'!AR135</f>
        <v>39</v>
      </c>
      <c r="AS135" s="81">
        <f>+SUM(RED_InfraMR[[#This Row],[B.02.1 - Parque de Coches Eléctricos Motrices]:[B.02.3 - Parque de Coches Eléctricos Motrices Tipo R]])</f>
        <v>976</v>
      </c>
      <c r="AT135" s="81">
        <f>+'MIT Da'!AT135+'SAR Da'!AT135+'URQ Da'!AT135+'ROC Da'!AT135+'SM Da'!AT135+'BN Da'!AT135+'BS Da'!AT135+'TDC Da'!AT135</f>
        <v>0</v>
      </c>
      <c r="AU135" s="81">
        <f>+'MIT Da'!AU135+'SAR Da'!AU135+'URQ Da'!AU135+'ROC Da'!AU135+'SM Da'!AU135+'BN Da'!AU135+'BS Da'!AU135+'TDC Da'!AU135</f>
        <v>6</v>
      </c>
      <c r="AV135" s="81">
        <f>+'MIT Da'!AV135+'SAR Da'!AV135+'URQ Da'!AV135+'ROC Da'!AV135+'SM Da'!AV135+'BN Da'!AV135+'BS Da'!AV135+'TDC Da'!AV135</f>
        <v>10</v>
      </c>
      <c r="AW135" s="81">
        <f>+SUM(RED_InfraMR[[#This Row],[B.03.1 - Parque de Coches Motores Motrices Remolcados]:[B.03.3 - Parque de Coches Motores Motrices Cabina]])</f>
        <v>16</v>
      </c>
      <c r="AX135" s="81">
        <f>+'MIT Da'!AX135+'SAR Da'!AX135+'URQ Da'!AX135+'ROC Da'!AX135+'SM Da'!AX135+'BN Da'!AX135+'BS Da'!AX135+'TDC Da'!AX135</f>
        <v>437</v>
      </c>
      <c r="AY135" s="81">
        <f>+'MIT Da'!AY135+'SAR Da'!AY135+'URQ Da'!AY135+'ROC Da'!AY135+'SM Da'!AY135+'BN Da'!AY135+'BS Da'!AY135+'TDC Da'!AY135</f>
        <v>173</v>
      </c>
      <c r="AZ135" s="81">
        <f>+'MIT Da'!AZ135+'SAR Da'!AZ135+'URQ Da'!AZ135+'ROC Da'!AZ135+'SM Da'!AZ135+'BN Da'!AZ135+'BS Da'!AZ135+'TDC Da'!AZ135</f>
        <v>15</v>
      </c>
      <c r="BA135" s="81">
        <f>+'MIT Da'!BA135+'SAR Da'!BA135+'URQ Da'!BA135+'ROC Da'!BA135+'SM Da'!BA135+'BN Da'!BA135+'BS Da'!BA135+'TDC Da'!BA135</f>
        <v>150</v>
      </c>
      <c r="BB135" s="81">
        <f>+'MIT Da'!BB135+'SAR Da'!BB135+'URQ Da'!BB135+'ROC Da'!BB135+'SM Da'!BB135+'BN Da'!BB135+'BS Da'!BB135+'TDC Da'!BB135</f>
        <v>0</v>
      </c>
      <c r="BC135" s="81">
        <f>+SUM(RED_InfraMR[[#This Row],[B.04.1 - Parque de Coches Remolcados Clase Unica]:[B.04.5 - Parque de Coches Remolcados para Servicios Especiales (Cartoneros)]])</f>
        <v>775</v>
      </c>
      <c r="BD135" s="81">
        <f>+'MIT Da'!BD135+'SAR Da'!BD135+'URQ Da'!BD135+'ROC Da'!BD135+'SM Da'!BD135+'BN Da'!BD135+'BS Da'!BD135+'TDC Da'!BD135</f>
        <v>12</v>
      </c>
      <c r="BE135" s="81">
        <f>+'MIT Da'!BE135+'SAR Da'!BE135+'URQ Da'!BE135+'ROC Da'!BE135+'SM Da'!BE135+'BN Da'!BE135+'BS Da'!BE135+'TDC Da'!BE135</f>
        <v>92</v>
      </c>
      <c r="BF135" s="16"/>
    </row>
    <row r="136" spans="1:58">
      <c r="A136" s="1">
        <v>2004</v>
      </c>
      <c r="B136" s="1" t="s">
        <v>117</v>
      </c>
      <c r="C136" s="12">
        <f>+'MIT Da'!C136+'SAR Da'!C136+'URQ Da'!C136+'ROC Da'!C136+'SM Da'!C136+'BN Da'!C136+'BS Da'!C136+'TDC Da'!C136</f>
        <v>147.21299999999999</v>
      </c>
      <c r="D136" s="12">
        <f>+'MIT Da'!D136+'SAR Da'!D136+'URQ Da'!D136+'ROC Da'!D136+'SM Da'!D136+'BN Da'!D136+'BS Da'!D136+'TDC Da'!D136</f>
        <v>444.30600000000004</v>
      </c>
      <c r="E136" s="12">
        <f>+'MIT Da'!E136+'SAR Da'!E136+'URQ Da'!E136+'ROC Da'!E136+'SM Da'!E136+'BN Da'!E136+'BS Da'!E136+'TDC Da'!E136</f>
        <v>0</v>
      </c>
      <c r="F136" s="12">
        <f>+'MIT Da'!F136+'SAR Da'!F136+'URQ Da'!F136+'ROC Da'!F136+'SM Da'!F136+'BN Da'!F136+'BS Da'!F136+'TDC Da'!F136</f>
        <v>176.17364000000001</v>
      </c>
      <c r="G136" s="12">
        <f>+'MIT Da'!G136+'SAR Da'!G136+'URQ Da'!G136+'ROC Da'!G136+'SM Da'!G136+'BN Da'!G136+'BS Da'!G136+'TDC Da'!G136</f>
        <v>767.69263999999998</v>
      </c>
      <c r="H136" s="12">
        <f>+'MIT Da'!H136+'SAR Da'!H136+'URQ Da'!H136+'ROC Da'!H136+'SM Da'!H136+'BN Da'!H136+'BS Da'!H136+'TDC Da'!H136</f>
        <v>767.69263999999998</v>
      </c>
      <c r="I136" s="12">
        <f>+'MIT Da'!I136+'SAR Da'!I136+'URQ Da'!I136+'ROC Da'!I136+'SM Da'!I136+'BN Da'!I136+'BS Da'!I136+'TDC Da'!I136</f>
        <v>972.2581100000001</v>
      </c>
      <c r="J136" s="12">
        <f>+'MIT Da'!J136+'SAR Da'!J136+'URQ Da'!J136+'ROC Da'!J136+'SM Da'!J136+'BN Da'!J136+'BS Da'!J136+'TDC Da'!J136</f>
        <v>1060.415</v>
      </c>
      <c r="K136" s="12">
        <f>+'MIT Da'!K136+'SAR Da'!K136+'URQ Da'!K136+'ROC Da'!K136+'SM Da'!K136+'BN Da'!K136+'BS Da'!K136+'TDC Da'!K136</f>
        <v>54.516999999999996</v>
      </c>
      <c r="L136" s="12">
        <f>+'MIT Da'!L136+'SAR Da'!L136+'URQ Da'!L136+'ROC Da'!L136+'SM Da'!L136+'BN Da'!L136+'BS Da'!L136+'TDC Da'!L136</f>
        <v>379.49300000000005</v>
      </c>
      <c r="M136" s="12">
        <f>+'MIT Da'!M136+'SAR Da'!M136+'URQ Da'!M136+'ROC Da'!M136+'SM Da'!M136+'BN Da'!M136+'BS Da'!M136+'TDC Da'!M136</f>
        <v>21.314999999999998</v>
      </c>
      <c r="N136" s="12">
        <f>+'MIT Da'!N136+'SAR Da'!N136+'URQ Da'!N136+'ROC Da'!N136+'SM Da'!N136+'BN Da'!N136+'BS Da'!N136+'TDC Da'!N136</f>
        <v>1439.9079999999999</v>
      </c>
      <c r="O136" s="12">
        <f>+'MIT Da'!O136+'SAR Da'!O136+'URQ Da'!O136+'ROC Da'!O136+'SM Da'!O136+'BN Da'!O136+'BS Da'!O136+'TDC Da'!O136</f>
        <v>1439.9079999999999</v>
      </c>
      <c r="P136" s="81">
        <f>+'MIT Da'!P136+'SAR Da'!P136+'URQ Da'!P136+'ROC Da'!P136+'SM Da'!P136+'BN Da'!P136+'BS Da'!P136+'TDC Da'!P136</f>
        <v>203</v>
      </c>
      <c r="Q136" s="81">
        <f>+'MIT Da'!Q136+'SAR Da'!Q136+'URQ Da'!Q136+'ROC Da'!Q136+'SM Da'!Q136+'BN Da'!Q136+'BS Da'!Q136+'TDC Da'!Q136</f>
        <v>58</v>
      </c>
      <c r="R136" s="81">
        <f>+'MIT Da'!R136+'SAR Da'!R136+'URQ Da'!R136+'ROC Da'!R136+'SM Da'!R136+'BN Da'!R136+'BS Da'!R136+'TDC Da'!R136</f>
        <v>10</v>
      </c>
      <c r="S136" s="81">
        <f>+'MIT Da'!S136+'SAR Da'!S136+'URQ Da'!S136+'ROC Da'!S136+'SM Da'!S136+'BN Da'!S136+'BS Da'!S136+'TDC Da'!S136</f>
        <v>271</v>
      </c>
      <c r="T136" s="81">
        <f>+'MIT Da'!T136+'SAR Da'!T136+'URQ Da'!T136+'ROC Da'!T136+'SM Da'!T136+'BN Da'!T136+'BS Da'!T136+'TDC Da'!T136</f>
        <v>136</v>
      </c>
      <c r="U136" s="81">
        <f>+'MIT Da'!U136+'SAR Da'!U136+'URQ Da'!U136+'ROC Da'!U136+'SM Da'!U136+'BN Da'!U136+'BS Da'!U136+'TDC Da'!U136</f>
        <v>434</v>
      </c>
      <c r="V136" s="81">
        <f>+'MIT Da'!V136+'SAR Da'!V136+'URQ Da'!V136+'ROC Da'!V136+'SM Da'!V136+'BN Da'!V136+'BS Da'!V136+'TDC Da'!V136</f>
        <v>11</v>
      </c>
      <c r="W136" s="81">
        <f>+'MIT Da'!W136+'SAR Da'!W136+'URQ Da'!W136+'ROC Da'!W136+'SM Da'!W136+'BN Da'!W136+'BS Da'!W136+'TDC Da'!W136</f>
        <v>110</v>
      </c>
      <c r="X136" s="81">
        <f>+'MIT Da'!X136+'SAR Da'!X136+'URQ Da'!X136+'ROC Da'!X136+'SM Da'!X136+'BN Da'!X136+'BS Da'!X136+'TDC Da'!X136</f>
        <v>4</v>
      </c>
      <c r="Y136" s="81">
        <f>+'MIT Da'!Y136+'SAR Da'!Y136+'URQ Da'!Y136+'ROC Da'!Y136+'SM Da'!Y136+'BN Da'!Y136+'BS Da'!Y136+'TDC Da'!Y136</f>
        <v>695</v>
      </c>
      <c r="Z136" s="81">
        <f>+'MIT Da'!Z136+'SAR Da'!Z136+'URQ Da'!Z136+'ROC Da'!Z136+'SM Da'!Z136+'BN Da'!Z136+'BS Da'!Z136+'TDC Da'!Z136</f>
        <v>160</v>
      </c>
      <c r="AA136" s="81">
        <f>+'MIT Da'!AA136+'SAR Da'!AA136+'URQ Da'!AA136+'ROC Da'!AA136+'SM Da'!AA136+'BN Da'!AA136+'BS Da'!AA136+'TDC Da'!AA136</f>
        <v>102</v>
      </c>
      <c r="AB136" s="81">
        <f>+'MIT Da'!AB136+'SAR Da'!AB136+'URQ Da'!AB136+'ROC Da'!AB136+'SM Da'!AB136+'BN Da'!AB136+'BS Da'!AB136+'TDC Da'!AB136</f>
        <v>695</v>
      </c>
      <c r="AC136" s="81">
        <f>+'MIT Da'!AC136+'SAR Da'!AC136+'URQ Da'!AC136+'ROC Da'!AC136+'SM Da'!AC136+'BN Da'!AC136+'BS Da'!AC136+'TDC Da'!AC136</f>
        <v>957</v>
      </c>
      <c r="AD136" s="81">
        <f>+'MIT Da'!AD136+'SAR Da'!AD136+'URQ Da'!AD136+'ROC Da'!AD136+'SM Da'!AD136+'BN Da'!AD136+'BS Da'!AD136+'TDC Da'!AD136</f>
        <v>54</v>
      </c>
      <c r="AE136" s="81">
        <f>+'MIT Da'!AE136+'SAR Da'!AE136+'URQ Da'!AE136+'ROC Da'!AE136+'SM Da'!AE136+'BN Da'!AE136+'BS Da'!AE136+'TDC Da'!AE136</f>
        <v>96</v>
      </c>
      <c r="AF136" s="81">
        <f>+'MIT Da'!AF136+'SAR Da'!AF136+'URQ Da'!AF136+'ROC Da'!AF136+'SM Da'!AF136+'BN Da'!AF136+'BS Da'!AF136+'TDC Da'!AF136</f>
        <v>448</v>
      </c>
      <c r="AG136" s="81">
        <f>+'MIT Da'!AG136+'SAR Da'!AG136+'URQ Da'!AG136+'ROC Da'!AG136+'SM Da'!AG136+'BN Da'!AG136+'BS Da'!AG136+'TDC Da'!AG136</f>
        <v>598</v>
      </c>
      <c r="AH136" s="12">
        <f>+'MIT Da'!AH136+'SAR Da'!AH136+'URQ Da'!AH136+'ROC Da'!AH136+'SM Da'!AH136+'BN Da'!AH136+'BS Da'!AH136+'TDC Da'!AH136</f>
        <v>274.60699999999997</v>
      </c>
      <c r="AI136" s="12">
        <f>+'MIT Da'!AI136+'SAR Da'!AI136+'URQ Da'!AI136+'ROC Da'!AI136+'SM Da'!AI136+'BN Da'!AI136+'BS Da'!AI136+'TDC Da'!AI136</f>
        <v>7.32</v>
      </c>
      <c r="AJ136" s="12">
        <f>+'MIT Da'!AJ136+'SAR Da'!AJ136+'URQ Da'!AJ136+'ROC Da'!AJ136+'SM Da'!AJ136+'BN Da'!AJ136+'BS Da'!AJ136+'TDC Da'!AJ136</f>
        <v>498.71500000000003</v>
      </c>
      <c r="AK136" s="12">
        <f>+'MIT Da'!AK136+'SAR Da'!AK136+'URQ Da'!AK136+'ROC Da'!AK136+'SM Da'!AK136+'BN Da'!AK136+'BS Da'!AK136+'TDC Da'!AK136</f>
        <v>780.64199999999994</v>
      </c>
      <c r="AL136" s="81">
        <f>+'MIT Da'!AL136+'SAR Da'!AL136+'URQ Da'!AL136+'ROC Da'!AL136+'SM Da'!AL136+'BN Da'!AL136+'BS Da'!AL136+'TDC Da'!AL136</f>
        <v>9</v>
      </c>
      <c r="AM136" s="81">
        <f>+'MIT Da'!AM136+'SAR Da'!AM136+'URQ Da'!AM136+'ROC Da'!AM136+'SM Da'!AM136+'BN Da'!AM136+'BS Da'!AM136+'TDC Da'!AM136</f>
        <v>57</v>
      </c>
      <c r="AN136" s="81">
        <f>+'MIT Da'!AN136+'SAR Da'!AN136+'URQ Da'!AN136+'ROC Da'!AN136+'SM Da'!AN136+'BN Da'!AN136+'BS Da'!AN136+'TDC Da'!AN136</f>
        <v>82</v>
      </c>
      <c r="AO136" s="81">
        <f>+'MIT Da'!AO136+'SAR Da'!AO136+'URQ Da'!AO136+'ROC Da'!AO136+'SM Da'!AO136+'BN Da'!AO136+'BS Da'!AO136+'TDC Da'!AO136</f>
        <v>148</v>
      </c>
      <c r="AP136" s="81">
        <f>+'MIT Da'!AP136+'SAR Da'!AP136+'URQ Da'!AP136+'ROC Da'!AP136+'SM Da'!AP136+'BN Da'!AP136+'BS Da'!AP136+'TDC Da'!AP136</f>
        <v>596</v>
      </c>
      <c r="AQ136" s="81">
        <f>+'MIT Da'!AQ136+'SAR Da'!AQ136+'URQ Da'!AQ136+'ROC Da'!AQ136+'SM Da'!AQ136+'BN Da'!AQ136+'BS Da'!AQ136+'TDC Da'!AQ136</f>
        <v>341</v>
      </c>
      <c r="AR136" s="81">
        <f>+'MIT Da'!AR136+'SAR Da'!AR136+'URQ Da'!AR136+'ROC Da'!AR136+'SM Da'!AR136+'BN Da'!AR136+'BS Da'!AR136+'TDC Da'!AR136</f>
        <v>39</v>
      </c>
      <c r="AS136" s="81">
        <f>+SUM(RED_InfraMR[[#This Row],[B.02.1 - Parque de Coches Eléctricos Motrices]:[B.02.3 - Parque de Coches Eléctricos Motrices Tipo R]])</f>
        <v>976</v>
      </c>
      <c r="AT136" s="81">
        <f>+'MIT Da'!AT136+'SAR Da'!AT136+'URQ Da'!AT136+'ROC Da'!AT136+'SM Da'!AT136+'BN Da'!AT136+'BS Da'!AT136+'TDC Da'!AT136</f>
        <v>0</v>
      </c>
      <c r="AU136" s="81">
        <f>+'MIT Da'!AU136+'SAR Da'!AU136+'URQ Da'!AU136+'ROC Da'!AU136+'SM Da'!AU136+'BN Da'!AU136+'BS Da'!AU136+'TDC Da'!AU136</f>
        <v>6</v>
      </c>
      <c r="AV136" s="81">
        <f>+'MIT Da'!AV136+'SAR Da'!AV136+'URQ Da'!AV136+'ROC Da'!AV136+'SM Da'!AV136+'BN Da'!AV136+'BS Da'!AV136+'TDC Da'!AV136</f>
        <v>10</v>
      </c>
      <c r="AW136" s="81">
        <f>+SUM(RED_InfraMR[[#This Row],[B.03.1 - Parque de Coches Motores Motrices Remolcados]:[B.03.3 - Parque de Coches Motores Motrices Cabina]])</f>
        <v>16</v>
      </c>
      <c r="AX136" s="81">
        <f>+'MIT Da'!AX136+'SAR Da'!AX136+'URQ Da'!AX136+'ROC Da'!AX136+'SM Da'!AX136+'BN Da'!AX136+'BS Da'!AX136+'TDC Da'!AX136</f>
        <v>437</v>
      </c>
      <c r="AY136" s="81">
        <f>+'MIT Da'!AY136+'SAR Da'!AY136+'URQ Da'!AY136+'ROC Da'!AY136+'SM Da'!AY136+'BN Da'!AY136+'BS Da'!AY136+'TDC Da'!AY136</f>
        <v>173</v>
      </c>
      <c r="AZ136" s="81">
        <f>+'MIT Da'!AZ136+'SAR Da'!AZ136+'URQ Da'!AZ136+'ROC Da'!AZ136+'SM Da'!AZ136+'BN Da'!AZ136+'BS Da'!AZ136+'TDC Da'!AZ136</f>
        <v>15</v>
      </c>
      <c r="BA136" s="81">
        <f>+'MIT Da'!BA136+'SAR Da'!BA136+'URQ Da'!BA136+'ROC Da'!BA136+'SM Da'!BA136+'BN Da'!BA136+'BS Da'!BA136+'TDC Da'!BA136</f>
        <v>150</v>
      </c>
      <c r="BB136" s="81">
        <f>+'MIT Da'!BB136+'SAR Da'!BB136+'URQ Da'!BB136+'ROC Da'!BB136+'SM Da'!BB136+'BN Da'!BB136+'BS Da'!BB136+'TDC Da'!BB136</f>
        <v>0</v>
      </c>
      <c r="BC136" s="81">
        <f>+SUM(RED_InfraMR[[#This Row],[B.04.1 - Parque de Coches Remolcados Clase Unica]:[B.04.5 - Parque de Coches Remolcados para Servicios Especiales (Cartoneros)]])</f>
        <v>775</v>
      </c>
      <c r="BD136" s="81">
        <f>+'MIT Da'!BD136+'SAR Da'!BD136+'URQ Da'!BD136+'ROC Da'!BD136+'SM Da'!BD136+'BN Da'!BD136+'BS Da'!BD136+'TDC Da'!BD136</f>
        <v>12</v>
      </c>
      <c r="BE136" s="81">
        <f>+'MIT Da'!BE136+'SAR Da'!BE136+'URQ Da'!BE136+'ROC Da'!BE136+'SM Da'!BE136+'BN Da'!BE136+'BS Da'!BE136+'TDC Da'!BE136</f>
        <v>92</v>
      </c>
      <c r="BF136" s="16"/>
    </row>
    <row r="137" spans="1:58">
      <c r="A137" s="1">
        <v>2004</v>
      </c>
      <c r="B137" s="1" t="s">
        <v>118</v>
      </c>
      <c r="C137" s="12">
        <f>+'MIT Da'!C137+'SAR Da'!C137+'URQ Da'!C137+'ROC Da'!C137+'SM Da'!C137+'BN Da'!C137+'BS Da'!C137+'TDC Da'!C137</f>
        <v>147.21299999999999</v>
      </c>
      <c r="D137" s="12">
        <f>+'MIT Da'!D137+'SAR Da'!D137+'URQ Da'!D137+'ROC Da'!D137+'SM Da'!D137+'BN Da'!D137+'BS Da'!D137+'TDC Da'!D137</f>
        <v>444.30600000000004</v>
      </c>
      <c r="E137" s="12">
        <f>+'MIT Da'!E137+'SAR Da'!E137+'URQ Da'!E137+'ROC Da'!E137+'SM Da'!E137+'BN Da'!E137+'BS Da'!E137+'TDC Da'!E137</f>
        <v>0</v>
      </c>
      <c r="F137" s="12">
        <f>+'MIT Da'!F137+'SAR Da'!F137+'URQ Da'!F137+'ROC Da'!F137+'SM Da'!F137+'BN Da'!F137+'BS Da'!F137+'TDC Da'!F137</f>
        <v>176.17364000000001</v>
      </c>
      <c r="G137" s="12">
        <f>+'MIT Da'!G137+'SAR Da'!G137+'URQ Da'!G137+'ROC Da'!G137+'SM Da'!G137+'BN Da'!G137+'BS Da'!G137+'TDC Da'!G137</f>
        <v>767.69263999999998</v>
      </c>
      <c r="H137" s="12">
        <f>+'MIT Da'!H137+'SAR Da'!H137+'URQ Da'!H137+'ROC Da'!H137+'SM Da'!H137+'BN Da'!H137+'BS Da'!H137+'TDC Da'!H137</f>
        <v>767.69263999999998</v>
      </c>
      <c r="I137" s="12">
        <f>+'MIT Da'!I137+'SAR Da'!I137+'URQ Da'!I137+'ROC Da'!I137+'SM Da'!I137+'BN Da'!I137+'BS Da'!I137+'TDC Da'!I137</f>
        <v>972.2581100000001</v>
      </c>
      <c r="J137" s="12">
        <f>+'MIT Da'!J137+'SAR Da'!J137+'URQ Da'!J137+'ROC Da'!J137+'SM Da'!J137+'BN Da'!J137+'BS Da'!J137+'TDC Da'!J137</f>
        <v>1060.415</v>
      </c>
      <c r="K137" s="12">
        <f>+'MIT Da'!K137+'SAR Da'!K137+'URQ Da'!K137+'ROC Da'!K137+'SM Da'!K137+'BN Da'!K137+'BS Da'!K137+'TDC Da'!K137</f>
        <v>54.516999999999996</v>
      </c>
      <c r="L137" s="12">
        <f>+'MIT Da'!L137+'SAR Da'!L137+'URQ Da'!L137+'ROC Da'!L137+'SM Da'!L137+'BN Da'!L137+'BS Da'!L137+'TDC Da'!L137</f>
        <v>379.49300000000005</v>
      </c>
      <c r="M137" s="12">
        <f>+'MIT Da'!M137+'SAR Da'!M137+'URQ Da'!M137+'ROC Da'!M137+'SM Da'!M137+'BN Da'!M137+'BS Da'!M137+'TDC Da'!M137</f>
        <v>21.314999999999998</v>
      </c>
      <c r="N137" s="12">
        <f>+'MIT Da'!N137+'SAR Da'!N137+'URQ Da'!N137+'ROC Da'!N137+'SM Da'!N137+'BN Da'!N137+'BS Da'!N137+'TDC Da'!N137</f>
        <v>1439.9079999999999</v>
      </c>
      <c r="O137" s="12">
        <f>+'MIT Da'!O137+'SAR Da'!O137+'URQ Da'!O137+'ROC Da'!O137+'SM Da'!O137+'BN Da'!O137+'BS Da'!O137+'TDC Da'!O137</f>
        <v>1439.9079999999999</v>
      </c>
      <c r="P137" s="81">
        <f>+'MIT Da'!P137+'SAR Da'!P137+'URQ Da'!P137+'ROC Da'!P137+'SM Da'!P137+'BN Da'!P137+'BS Da'!P137+'TDC Da'!P137</f>
        <v>203</v>
      </c>
      <c r="Q137" s="81">
        <f>+'MIT Da'!Q137+'SAR Da'!Q137+'URQ Da'!Q137+'ROC Da'!Q137+'SM Da'!Q137+'BN Da'!Q137+'BS Da'!Q137+'TDC Da'!Q137</f>
        <v>58</v>
      </c>
      <c r="R137" s="81">
        <f>+'MIT Da'!R137+'SAR Da'!R137+'URQ Da'!R137+'ROC Da'!R137+'SM Da'!R137+'BN Da'!R137+'BS Da'!R137+'TDC Da'!R137</f>
        <v>10</v>
      </c>
      <c r="S137" s="81">
        <f>+'MIT Da'!S137+'SAR Da'!S137+'URQ Da'!S137+'ROC Da'!S137+'SM Da'!S137+'BN Da'!S137+'BS Da'!S137+'TDC Da'!S137</f>
        <v>271</v>
      </c>
      <c r="T137" s="81">
        <f>+'MIT Da'!T137+'SAR Da'!T137+'URQ Da'!T137+'ROC Da'!T137+'SM Da'!T137+'BN Da'!T137+'BS Da'!T137+'TDC Da'!T137</f>
        <v>136</v>
      </c>
      <c r="U137" s="81">
        <f>+'MIT Da'!U137+'SAR Da'!U137+'URQ Da'!U137+'ROC Da'!U137+'SM Da'!U137+'BN Da'!U137+'BS Da'!U137+'TDC Da'!U137</f>
        <v>434</v>
      </c>
      <c r="V137" s="81">
        <f>+'MIT Da'!V137+'SAR Da'!V137+'URQ Da'!V137+'ROC Da'!V137+'SM Da'!V137+'BN Da'!V137+'BS Da'!V137+'TDC Da'!V137</f>
        <v>11</v>
      </c>
      <c r="W137" s="81">
        <f>+'MIT Da'!W137+'SAR Da'!W137+'URQ Da'!W137+'ROC Da'!W137+'SM Da'!W137+'BN Da'!W137+'BS Da'!W137+'TDC Da'!W137</f>
        <v>110</v>
      </c>
      <c r="X137" s="81">
        <f>+'MIT Da'!X137+'SAR Da'!X137+'URQ Da'!X137+'ROC Da'!X137+'SM Da'!X137+'BN Da'!X137+'BS Da'!X137+'TDC Da'!X137</f>
        <v>4</v>
      </c>
      <c r="Y137" s="81">
        <f>+'MIT Da'!Y137+'SAR Da'!Y137+'URQ Da'!Y137+'ROC Da'!Y137+'SM Da'!Y137+'BN Da'!Y137+'BS Da'!Y137+'TDC Da'!Y137</f>
        <v>695</v>
      </c>
      <c r="Z137" s="81">
        <f>+'MIT Da'!Z137+'SAR Da'!Z137+'URQ Da'!Z137+'ROC Da'!Z137+'SM Da'!Z137+'BN Da'!Z137+'BS Da'!Z137+'TDC Da'!Z137</f>
        <v>160</v>
      </c>
      <c r="AA137" s="81">
        <f>+'MIT Da'!AA137+'SAR Da'!AA137+'URQ Da'!AA137+'ROC Da'!AA137+'SM Da'!AA137+'BN Da'!AA137+'BS Da'!AA137+'TDC Da'!AA137</f>
        <v>102</v>
      </c>
      <c r="AB137" s="81">
        <f>+'MIT Da'!AB137+'SAR Da'!AB137+'URQ Da'!AB137+'ROC Da'!AB137+'SM Da'!AB137+'BN Da'!AB137+'BS Da'!AB137+'TDC Da'!AB137</f>
        <v>695</v>
      </c>
      <c r="AC137" s="81">
        <f>+'MIT Da'!AC137+'SAR Da'!AC137+'URQ Da'!AC137+'ROC Da'!AC137+'SM Da'!AC137+'BN Da'!AC137+'BS Da'!AC137+'TDC Da'!AC137</f>
        <v>957</v>
      </c>
      <c r="AD137" s="81">
        <f>+'MIT Da'!AD137+'SAR Da'!AD137+'URQ Da'!AD137+'ROC Da'!AD137+'SM Da'!AD137+'BN Da'!AD137+'BS Da'!AD137+'TDC Da'!AD137</f>
        <v>54</v>
      </c>
      <c r="AE137" s="81">
        <f>+'MIT Da'!AE137+'SAR Da'!AE137+'URQ Da'!AE137+'ROC Da'!AE137+'SM Da'!AE137+'BN Da'!AE137+'BS Da'!AE137+'TDC Da'!AE137</f>
        <v>96</v>
      </c>
      <c r="AF137" s="81">
        <f>+'MIT Da'!AF137+'SAR Da'!AF137+'URQ Da'!AF137+'ROC Da'!AF137+'SM Da'!AF137+'BN Da'!AF137+'BS Da'!AF137+'TDC Da'!AF137</f>
        <v>448</v>
      </c>
      <c r="AG137" s="81">
        <f>+'MIT Da'!AG137+'SAR Da'!AG137+'URQ Da'!AG137+'ROC Da'!AG137+'SM Da'!AG137+'BN Da'!AG137+'BS Da'!AG137+'TDC Da'!AG137</f>
        <v>598</v>
      </c>
      <c r="AH137" s="12">
        <f>+'MIT Da'!AH137+'SAR Da'!AH137+'URQ Da'!AH137+'ROC Da'!AH137+'SM Da'!AH137+'BN Da'!AH137+'BS Da'!AH137+'TDC Da'!AH137</f>
        <v>274.60699999999997</v>
      </c>
      <c r="AI137" s="12">
        <f>+'MIT Da'!AI137+'SAR Da'!AI137+'URQ Da'!AI137+'ROC Da'!AI137+'SM Da'!AI137+'BN Da'!AI137+'BS Da'!AI137+'TDC Da'!AI137</f>
        <v>7.32</v>
      </c>
      <c r="AJ137" s="12">
        <f>+'MIT Da'!AJ137+'SAR Da'!AJ137+'URQ Da'!AJ137+'ROC Da'!AJ137+'SM Da'!AJ137+'BN Da'!AJ137+'BS Da'!AJ137+'TDC Da'!AJ137</f>
        <v>498.71500000000003</v>
      </c>
      <c r="AK137" s="12">
        <f>+'MIT Da'!AK137+'SAR Da'!AK137+'URQ Da'!AK137+'ROC Da'!AK137+'SM Da'!AK137+'BN Da'!AK137+'BS Da'!AK137+'TDC Da'!AK137</f>
        <v>780.64199999999994</v>
      </c>
      <c r="AL137" s="81">
        <f>+'MIT Da'!AL137+'SAR Da'!AL137+'URQ Da'!AL137+'ROC Da'!AL137+'SM Da'!AL137+'BN Da'!AL137+'BS Da'!AL137+'TDC Da'!AL137</f>
        <v>9</v>
      </c>
      <c r="AM137" s="81">
        <f>+'MIT Da'!AM137+'SAR Da'!AM137+'URQ Da'!AM137+'ROC Da'!AM137+'SM Da'!AM137+'BN Da'!AM137+'BS Da'!AM137+'TDC Da'!AM137</f>
        <v>57</v>
      </c>
      <c r="AN137" s="81">
        <f>+'MIT Da'!AN137+'SAR Da'!AN137+'URQ Da'!AN137+'ROC Da'!AN137+'SM Da'!AN137+'BN Da'!AN137+'BS Da'!AN137+'TDC Da'!AN137</f>
        <v>82</v>
      </c>
      <c r="AO137" s="81">
        <f>+'MIT Da'!AO137+'SAR Da'!AO137+'URQ Da'!AO137+'ROC Da'!AO137+'SM Da'!AO137+'BN Da'!AO137+'BS Da'!AO137+'TDC Da'!AO137</f>
        <v>148</v>
      </c>
      <c r="AP137" s="81">
        <f>+'MIT Da'!AP137+'SAR Da'!AP137+'URQ Da'!AP137+'ROC Da'!AP137+'SM Da'!AP137+'BN Da'!AP137+'BS Da'!AP137+'TDC Da'!AP137</f>
        <v>596</v>
      </c>
      <c r="AQ137" s="81">
        <f>+'MIT Da'!AQ137+'SAR Da'!AQ137+'URQ Da'!AQ137+'ROC Da'!AQ137+'SM Da'!AQ137+'BN Da'!AQ137+'BS Da'!AQ137+'TDC Da'!AQ137</f>
        <v>341</v>
      </c>
      <c r="AR137" s="81">
        <f>+'MIT Da'!AR137+'SAR Da'!AR137+'URQ Da'!AR137+'ROC Da'!AR137+'SM Da'!AR137+'BN Da'!AR137+'BS Da'!AR137+'TDC Da'!AR137</f>
        <v>39</v>
      </c>
      <c r="AS137" s="81">
        <f>+SUM(RED_InfraMR[[#This Row],[B.02.1 - Parque de Coches Eléctricos Motrices]:[B.02.3 - Parque de Coches Eléctricos Motrices Tipo R]])</f>
        <v>976</v>
      </c>
      <c r="AT137" s="81">
        <f>+'MIT Da'!AT137+'SAR Da'!AT137+'URQ Da'!AT137+'ROC Da'!AT137+'SM Da'!AT137+'BN Da'!AT137+'BS Da'!AT137+'TDC Da'!AT137</f>
        <v>0</v>
      </c>
      <c r="AU137" s="81">
        <f>+'MIT Da'!AU137+'SAR Da'!AU137+'URQ Da'!AU137+'ROC Da'!AU137+'SM Da'!AU137+'BN Da'!AU137+'BS Da'!AU137+'TDC Da'!AU137</f>
        <v>6</v>
      </c>
      <c r="AV137" s="81">
        <f>+'MIT Da'!AV137+'SAR Da'!AV137+'URQ Da'!AV137+'ROC Da'!AV137+'SM Da'!AV137+'BN Da'!AV137+'BS Da'!AV137+'TDC Da'!AV137</f>
        <v>10</v>
      </c>
      <c r="AW137" s="81">
        <f>+SUM(RED_InfraMR[[#This Row],[B.03.1 - Parque de Coches Motores Motrices Remolcados]:[B.03.3 - Parque de Coches Motores Motrices Cabina]])</f>
        <v>16</v>
      </c>
      <c r="AX137" s="81">
        <f>+'MIT Da'!AX137+'SAR Da'!AX137+'URQ Da'!AX137+'ROC Da'!AX137+'SM Da'!AX137+'BN Da'!AX137+'BS Da'!AX137+'TDC Da'!AX137</f>
        <v>437</v>
      </c>
      <c r="AY137" s="81">
        <f>+'MIT Da'!AY137+'SAR Da'!AY137+'URQ Da'!AY137+'ROC Da'!AY137+'SM Da'!AY137+'BN Da'!AY137+'BS Da'!AY137+'TDC Da'!AY137</f>
        <v>173</v>
      </c>
      <c r="AZ137" s="81">
        <f>+'MIT Da'!AZ137+'SAR Da'!AZ137+'URQ Da'!AZ137+'ROC Da'!AZ137+'SM Da'!AZ137+'BN Da'!AZ137+'BS Da'!AZ137+'TDC Da'!AZ137</f>
        <v>15</v>
      </c>
      <c r="BA137" s="81">
        <f>+'MIT Da'!BA137+'SAR Da'!BA137+'URQ Da'!BA137+'ROC Da'!BA137+'SM Da'!BA137+'BN Da'!BA137+'BS Da'!BA137+'TDC Da'!BA137</f>
        <v>150</v>
      </c>
      <c r="BB137" s="81">
        <f>+'MIT Da'!BB137+'SAR Da'!BB137+'URQ Da'!BB137+'ROC Da'!BB137+'SM Da'!BB137+'BN Da'!BB137+'BS Da'!BB137+'TDC Da'!BB137</f>
        <v>0</v>
      </c>
      <c r="BC137" s="81">
        <f>+SUM(RED_InfraMR[[#This Row],[B.04.1 - Parque de Coches Remolcados Clase Unica]:[B.04.5 - Parque de Coches Remolcados para Servicios Especiales (Cartoneros)]])</f>
        <v>775</v>
      </c>
      <c r="BD137" s="81">
        <f>+'MIT Da'!BD137+'SAR Da'!BD137+'URQ Da'!BD137+'ROC Da'!BD137+'SM Da'!BD137+'BN Da'!BD137+'BS Da'!BD137+'TDC Da'!BD137</f>
        <v>12</v>
      </c>
      <c r="BE137" s="81">
        <f>+'MIT Da'!BE137+'SAR Da'!BE137+'URQ Da'!BE137+'ROC Da'!BE137+'SM Da'!BE137+'BN Da'!BE137+'BS Da'!BE137+'TDC Da'!BE137</f>
        <v>92</v>
      </c>
      <c r="BF137" s="16"/>
    </row>
    <row r="138" spans="1:58">
      <c r="A138" s="1">
        <v>2004</v>
      </c>
      <c r="B138" s="1" t="s">
        <v>119</v>
      </c>
      <c r="C138" s="12">
        <f>+'MIT Da'!C138+'SAR Da'!C138+'URQ Da'!C138+'ROC Da'!C138+'SM Da'!C138+'BN Da'!C138+'BS Da'!C138+'TDC Da'!C138</f>
        <v>147.21299999999999</v>
      </c>
      <c r="D138" s="12">
        <f>+'MIT Da'!D138+'SAR Da'!D138+'URQ Da'!D138+'ROC Da'!D138+'SM Da'!D138+'BN Da'!D138+'BS Da'!D138+'TDC Da'!D138</f>
        <v>444.30600000000004</v>
      </c>
      <c r="E138" s="12">
        <f>+'MIT Da'!E138+'SAR Da'!E138+'URQ Da'!E138+'ROC Da'!E138+'SM Da'!E138+'BN Da'!E138+'BS Da'!E138+'TDC Da'!E138</f>
        <v>0</v>
      </c>
      <c r="F138" s="12">
        <f>+'MIT Da'!F138+'SAR Da'!F138+'URQ Da'!F138+'ROC Da'!F138+'SM Da'!F138+'BN Da'!F138+'BS Da'!F138+'TDC Da'!F138</f>
        <v>176.17364000000001</v>
      </c>
      <c r="G138" s="12">
        <f>+'MIT Da'!G138+'SAR Da'!G138+'URQ Da'!G138+'ROC Da'!G138+'SM Da'!G138+'BN Da'!G138+'BS Da'!G138+'TDC Da'!G138</f>
        <v>767.69263999999998</v>
      </c>
      <c r="H138" s="12">
        <f>+'MIT Da'!H138+'SAR Da'!H138+'URQ Da'!H138+'ROC Da'!H138+'SM Da'!H138+'BN Da'!H138+'BS Da'!H138+'TDC Da'!H138</f>
        <v>767.69263999999998</v>
      </c>
      <c r="I138" s="12">
        <f>+'MIT Da'!I138+'SAR Da'!I138+'URQ Da'!I138+'ROC Da'!I138+'SM Da'!I138+'BN Da'!I138+'BS Da'!I138+'TDC Da'!I138</f>
        <v>972.2581100000001</v>
      </c>
      <c r="J138" s="12">
        <f>+'MIT Da'!J138+'SAR Da'!J138+'URQ Da'!J138+'ROC Da'!J138+'SM Da'!J138+'BN Da'!J138+'BS Da'!J138+'TDC Da'!J138</f>
        <v>1060.415</v>
      </c>
      <c r="K138" s="12">
        <f>+'MIT Da'!K138+'SAR Da'!K138+'URQ Da'!K138+'ROC Da'!K138+'SM Da'!K138+'BN Da'!K138+'BS Da'!K138+'TDC Da'!K138</f>
        <v>54.516999999999996</v>
      </c>
      <c r="L138" s="12">
        <f>+'MIT Da'!L138+'SAR Da'!L138+'URQ Da'!L138+'ROC Da'!L138+'SM Da'!L138+'BN Da'!L138+'BS Da'!L138+'TDC Da'!L138</f>
        <v>379.49300000000005</v>
      </c>
      <c r="M138" s="12">
        <f>+'MIT Da'!M138+'SAR Da'!M138+'URQ Da'!M138+'ROC Da'!M138+'SM Da'!M138+'BN Da'!M138+'BS Da'!M138+'TDC Da'!M138</f>
        <v>21.314999999999998</v>
      </c>
      <c r="N138" s="12">
        <f>+'MIT Da'!N138+'SAR Da'!N138+'URQ Da'!N138+'ROC Da'!N138+'SM Da'!N138+'BN Da'!N138+'BS Da'!N138+'TDC Da'!N138</f>
        <v>1439.9079999999999</v>
      </c>
      <c r="O138" s="12">
        <f>+'MIT Da'!O138+'SAR Da'!O138+'URQ Da'!O138+'ROC Da'!O138+'SM Da'!O138+'BN Da'!O138+'BS Da'!O138+'TDC Da'!O138</f>
        <v>1439.9079999999999</v>
      </c>
      <c r="P138" s="81">
        <f>+'MIT Da'!P138+'SAR Da'!P138+'URQ Da'!P138+'ROC Da'!P138+'SM Da'!P138+'BN Da'!P138+'BS Da'!P138+'TDC Da'!P138</f>
        <v>203</v>
      </c>
      <c r="Q138" s="81">
        <f>+'MIT Da'!Q138+'SAR Da'!Q138+'URQ Da'!Q138+'ROC Da'!Q138+'SM Da'!Q138+'BN Da'!Q138+'BS Da'!Q138+'TDC Da'!Q138</f>
        <v>58</v>
      </c>
      <c r="R138" s="81">
        <f>+'MIT Da'!R138+'SAR Da'!R138+'URQ Da'!R138+'ROC Da'!R138+'SM Da'!R138+'BN Da'!R138+'BS Da'!R138+'TDC Da'!R138</f>
        <v>10</v>
      </c>
      <c r="S138" s="81">
        <f>+'MIT Da'!S138+'SAR Da'!S138+'URQ Da'!S138+'ROC Da'!S138+'SM Da'!S138+'BN Da'!S138+'BS Da'!S138+'TDC Da'!S138</f>
        <v>271</v>
      </c>
      <c r="T138" s="81">
        <f>+'MIT Da'!T138+'SAR Da'!T138+'URQ Da'!T138+'ROC Da'!T138+'SM Da'!T138+'BN Da'!T138+'BS Da'!T138+'TDC Da'!T138</f>
        <v>136</v>
      </c>
      <c r="U138" s="81">
        <f>+'MIT Da'!U138+'SAR Da'!U138+'URQ Da'!U138+'ROC Da'!U138+'SM Da'!U138+'BN Da'!U138+'BS Da'!U138+'TDC Da'!U138</f>
        <v>434</v>
      </c>
      <c r="V138" s="81">
        <f>+'MIT Da'!V138+'SAR Da'!V138+'URQ Da'!V138+'ROC Da'!V138+'SM Da'!V138+'BN Da'!V138+'BS Da'!V138+'TDC Da'!V138</f>
        <v>11</v>
      </c>
      <c r="W138" s="81">
        <f>+'MIT Da'!W138+'SAR Da'!W138+'URQ Da'!W138+'ROC Da'!W138+'SM Da'!W138+'BN Da'!W138+'BS Da'!W138+'TDC Da'!W138</f>
        <v>110</v>
      </c>
      <c r="X138" s="81">
        <f>+'MIT Da'!X138+'SAR Da'!X138+'URQ Da'!X138+'ROC Da'!X138+'SM Da'!X138+'BN Da'!X138+'BS Da'!X138+'TDC Da'!X138</f>
        <v>4</v>
      </c>
      <c r="Y138" s="81">
        <f>+'MIT Da'!Y138+'SAR Da'!Y138+'URQ Da'!Y138+'ROC Da'!Y138+'SM Da'!Y138+'BN Da'!Y138+'BS Da'!Y138+'TDC Da'!Y138</f>
        <v>695</v>
      </c>
      <c r="Z138" s="81">
        <f>+'MIT Da'!Z138+'SAR Da'!Z138+'URQ Da'!Z138+'ROC Da'!Z138+'SM Da'!Z138+'BN Da'!Z138+'BS Da'!Z138+'TDC Da'!Z138</f>
        <v>160</v>
      </c>
      <c r="AA138" s="81">
        <f>+'MIT Da'!AA138+'SAR Da'!AA138+'URQ Da'!AA138+'ROC Da'!AA138+'SM Da'!AA138+'BN Da'!AA138+'BS Da'!AA138+'TDC Da'!AA138</f>
        <v>102</v>
      </c>
      <c r="AB138" s="81">
        <f>+'MIT Da'!AB138+'SAR Da'!AB138+'URQ Da'!AB138+'ROC Da'!AB138+'SM Da'!AB138+'BN Da'!AB138+'BS Da'!AB138+'TDC Da'!AB138</f>
        <v>695</v>
      </c>
      <c r="AC138" s="81">
        <f>+'MIT Da'!AC138+'SAR Da'!AC138+'URQ Da'!AC138+'ROC Da'!AC138+'SM Da'!AC138+'BN Da'!AC138+'BS Da'!AC138+'TDC Da'!AC138</f>
        <v>957</v>
      </c>
      <c r="AD138" s="81">
        <f>+'MIT Da'!AD138+'SAR Da'!AD138+'URQ Da'!AD138+'ROC Da'!AD138+'SM Da'!AD138+'BN Da'!AD138+'BS Da'!AD138+'TDC Da'!AD138</f>
        <v>54</v>
      </c>
      <c r="AE138" s="81">
        <f>+'MIT Da'!AE138+'SAR Da'!AE138+'URQ Da'!AE138+'ROC Da'!AE138+'SM Da'!AE138+'BN Da'!AE138+'BS Da'!AE138+'TDC Da'!AE138</f>
        <v>96</v>
      </c>
      <c r="AF138" s="81">
        <f>+'MIT Da'!AF138+'SAR Da'!AF138+'URQ Da'!AF138+'ROC Da'!AF138+'SM Da'!AF138+'BN Da'!AF138+'BS Da'!AF138+'TDC Da'!AF138</f>
        <v>448</v>
      </c>
      <c r="AG138" s="81">
        <f>+'MIT Da'!AG138+'SAR Da'!AG138+'URQ Da'!AG138+'ROC Da'!AG138+'SM Da'!AG138+'BN Da'!AG138+'BS Da'!AG138+'TDC Da'!AG138</f>
        <v>598</v>
      </c>
      <c r="AH138" s="12">
        <f>+'MIT Da'!AH138+'SAR Da'!AH138+'URQ Da'!AH138+'ROC Da'!AH138+'SM Da'!AH138+'BN Da'!AH138+'BS Da'!AH138+'TDC Da'!AH138</f>
        <v>274.60699999999997</v>
      </c>
      <c r="AI138" s="12">
        <f>+'MIT Da'!AI138+'SAR Da'!AI138+'URQ Da'!AI138+'ROC Da'!AI138+'SM Da'!AI138+'BN Da'!AI138+'BS Da'!AI138+'TDC Da'!AI138</f>
        <v>7.32</v>
      </c>
      <c r="AJ138" s="12">
        <f>+'MIT Da'!AJ138+'SAR Da'!AJ138+'URQ Da'!AJ138+'ROC Da'!AJ138+'SM Da'!AJ138+'BN Da'!AJ138+'BS Da'!AJ138+'TDC Da'!AJ138</f>
        <v>498.71500000000003</v>
      </c>
      <c r="AK138" s="12">
        <f>+'MIT Da'!AK138+'SAR Da'!AK138+'URQ Da'!AK138+'ROC Da'!AK138+'SM Da'!AK138+'BN Da'!AK138+'BS Da'!AK138+'TDC Da'!AK138</f>
        <v>780.64199999999994</v>
      </c>
      <c r="AL138" s="81">
        <f>+'MIT Da'!AL138+'SAR Da'!AL138+'URQ Da'!AL138+'ROC Da'!AL138+'SM Da'!AL138+'BN Da'!AL138+'BS Da'!AL138+'TDC Da'!AL138</f>
        <v>9</v>
      </c>
      <c r="AM138" s="81">
        <f>+'MIT Da'!AM138+'SAR Da'!AM138+'URQ Da'!AM138+'ROC Da'!AM138+'SM Da'!AM138+'BN Da'!AM138+'BS Da'!AM138+'TDC Da'!AM138</f>
        <v>57</v>
      </c>
      <c r="AN138" s="81">
        <f>+'MIT Da'!AN138+'SAR Da'!AN138+'URQ Da'!AN138+'ROC Da'!AN138+'SM Da'!AN138+'BN Da'!AN138+'BS Da'!AN138+'TDC Da'!AN138</f>
        <v>82</v>
      </c>
      <c r="AO138" s="81">
        <f>+'MIT Da'!AO138+'SAR Da'!AO138+'URQ Da'!AO138+'ROC Da'!AO138+'SM Da'!AO138+'BN Da'!AO138+'BS Da'!AO138+'TDC Da'!AO138</f>
        <v>148</v>
      </c>
      <c r="AP138" s="81">
        <f>+'MIT Da'!AP138+'SAR Da'!AP138+'URQ Da'!AP138+'ROC Da'!AP138+'SM Da'!AP138+'BN Da'!AP138+'BS Da'!AP138+'TDC Da'!AP138</f>
        <v>596</v>
      </c>
      <c r="AQ138" s="81">
        <f>+'MIT Da'!AQ138+'SAR Da'!AQ138+'URQ Da'!AQ138+'ROC Da'!AQ138+'SM Da'!AQ138+'BN Da'!AQ138+'BS Da'!AQ138+'TDC Da'!AQ138</f>
        <v>341</v>
      </c>
      <c r="AR138" s="81">
        <f>+'MIT Da'!AR138+'SAR Da'!AR138+'URQ Da'!AR138+'ROC Da'!AR138+'SM Da'!AR138+'BN Da'!AR138+'BS Da'!AR138+'TDC Da'!AR138</f>
        <v>39</v>
      </c>
      <c r="AS138" s="81">
        <f>+SUM(RED_InfraMR[[#This Row],[B.02.1 - Parque de Coches Eléctricos Motrices]:[B.02.3 - Parque de Coches Eléctricos Motrices Tipo R]])</f>
        <v>976</v>
      </c>
      <c r="AT138" s="81">
        <f>+'MIT Da'!AT138+'SAR Da'!AT138+'URQ Da'!AT138+'ROC Da'!AT138+'SM Da'!AT138+'BN Da'!AT138+'BS Da'!AT138+'TDC Da'!AT138</f>
        <v>0</v>
      </c>
      <c r="AU138" s="81">
        <f>+'MIT Da'!AU138+'SAR Da'!AU138+'URQ Da'!AU138+'ROC Da'!AU138+'SM Da'!AU138+'BN Da'!AU138+'BS Da'!AU138+'TDC Da'!AU138</f>
        <v>6</v>
      </c>
      <c r="AV138" s="81">
        <f>+'MIT Da'!AV138+'SAR Da'!AV138+'URQ Da'!AV138+'ROC Da'!AV138+'SM Da'!AV138+'BN Da'!AV138+'BS Da'!AV138+'TDC Da'!AV138</f>
        <v>10</v>
      </c>
      <c r="AW138" s="81">
        <f>+SUM(RED_InfraMR[[#This Row],[B.03.1 - Parque de Coches Motores Motrices Remolcados]:[B.03.3 - Parque de Coches Motores Motrices Cabina]])</f>
        <v>16</v>
      </c>
      <c r="AX138" s="81">
        <f>+'MIT Da'!AX138+'SAR Da'!AX138+'URQ Da'!AX138+'ROC Da'!AX138+'SM Da'!AX138+'BN Da'!AX138+'BS Da'!AX138+'TDC Da'!AX138</f>
        <v>437</v>
      </c>
      <c r="AY138" s="81">
        <f>+'MIT Da'!AY138+'SAR Da'!AY138+'URQ Da'!AY138+'ROC Da'!AY138+'SM Da'!AY138+'BN Da'!AY138+'BS Da'!AY138+'TDC Da'!AY138</f>
        <v>173</v>
      </c>
      <c r="AZ138" s="81">
        <f>+'MIT Da'!AZ138+'SAR Da'!AZ138+'URQ Da'!AZ138+'ROC Da'!AZ138+'SM Da'!AZ138+'BN Da'!AZ138+'BS Da'!AZ138+'TDC Da'!AZ138</f>
        <v>15</v>
      </c>
      <c r="BA138" s="81">
        <f>+'MIT Da'!BA138+'SAR Da'!BA138+'URQ Da'!BA138+'ROC Da'!BA138+'SM Da'!BA138+'BN Da'!BA138+'BS Da'!BA138+'TDC Da'!BA138</f>
        <v>150</v>
      </c>
      <c r="BB138" s="81">
        <f>+'MIT Da'!BB138+'SAR Da'!BB138+'URQ Da'!BB138+'ROC Da'!BB138+'SM Da'!BB138+'BN Da'!BB138+'BS Da'!BB138+'TDC Da'!BB138</f>
        <v>0</v>
      </c>
      <c r="BC138" s="81">
        <f>+SUM(RED_InfraMR[[#This Row],[B.04.1 - Parque de Coches Remolcados Clase Unica]:[B.04.5 - Parque de Coches Remolcados para Servicios Especiales (Cartoneros)]])</f>
        <v>775</v>
      </c>
      <c r="BD138" s="81">
        <f>+'MIT Da'!BD138+'SAR Da'!BD138+'URQ Da'!BD138+'ROC Da'!BD138+'SM Da'!BD138+'BN Da'!BD138+'BS Da'!BD138+'TDC Da'!BD138</f>
        <v>12</v>
      </c>
      <c r="BE138" s="81">
        <f>+'MIT Da'!BE138+'SAR Da'!BE138+'URQ Da'!BE138+'ROC Da'!BE138+'SM Da'!BE138+'BN Da'!BE138+'BS Da'!BE138+'TDC Da'!BE138</f>
        <v>92</v>
      </c>
      <c r="BF138" s="16"/>
    </row>
    <row r="139" spans="1:58">
      <c r="A139" s="1">
        <v>2004</v>
      </c>
      <c r="B139" s="1" t="s">
        <v>120</v>
      </c>
      <c r="C139" s="12">
        <f>+'MIT Da'!C139+'SAR Da'!C139+'URQ Da'!C139+'ROC Da'!C139+'SM Da'!C139+'BN Da'!C139+'BS Da'!C139+'TDC Da'!C139</f>
        <v>147.21299999999999</v>
      </c>
      <c r="D139" s="12">
        <f>+'MIT Da'!D139+'SAR Da'!D139+'URQ Da'!D139+'ROC Da'!D139+'SM Da'!D139+'BN Da'!D139+'BS Da'!D139+'TDC Da'!D139</f>
        <v>444.30600000000004</v>
      </c>
      <c r="E139" s="12">
        <f>+'MIT Da'!E139+'SAR Da'!E139+'URQ Da'!E139+'ROC Da'!E139+'SM Da'!E139+'BN Da'!E139+'BS Da'!E139+'TDC Da'!E139</f>
        <v>0</v>
      </c>
      <c r="F139" s="12">
        <f>+'MIT Da'!F139+'SAR Da'!F139+'URQ Da'!F139+'ROC Da'!F139+'SM Da'!F139+'BN Da'!F139+'BS Da'!F139+'TDC Da'!F139</f>
        <v>176.17364000000001</v>
      </c>
      <c r="G139" s="12">
        <f>+'MIT Da'!G139+'SAR Da'!G139+'URQ Da'!G139+'ROC Da'!G139+'SM Da'!G139+'BN Da'!G139+'BS Da'!G139+'TDC Da'!G139</f>
        <v>767.69263999999998</v>
      </c>
      <c r="H139" s="12">
        <f>+'MIT Da'!H139+'SAR Da'!H139+'URQ Da'!H139+'ROC Da'!H139+'SM Da'!H139+'BN Da'!H139+'BS Da'!H139+'TDC Da'!H139</f>
        <v>767.69263999999998</v>
      </c>
      <c r="I139" s="12">
        <f>+'MIT Da'!I139+'SAR Da'!I139+'URQ Da'!I139+'ROC Da'!I139+'SM Da'!I139+'BN Da'!I139+'BS Da'!I139+'TDC Da'!I139</f>
        <v>972.2581100000001</v>
      </c>
      <c r="J139" s="12">
        <f>+'MIT Da'!J139+'SAR Da'!J139+'URQ Da'!J139+'ROC Da'!J139+'SM Da'!J139+'BN Da'!J139+'BS Da'!J139+'TDC Da'!J139</f>
        <v>1060.415</v>
      </c>
      <c r="K139" s="12">
        <f>+'MIT Da'!K139+'SAR Da'!K139+'URQ Da'!K139+'ROC Da'!K139+'SM Da'!K139+'BN Da'!K139+'BS Da'!K139+'TDC Da'!K139</f>
        <v>54.516999999999996</v>
      </c>
      <c r="L139" s="12">
        <f>+'MIT Da'!L139+'SAR Da'!L139+'URQ Da'!L139+'ROC Da'!L139+'SM Da'!L139+'BN Da'!L139+'BS Da'!L139+'TDC Da'!L139</f>
        <v>379.49300000000005</v>
      </c>
      <c r="M139" s="12">
        <f>+'MIT Da'!M139+'SAR Da'!M139+'URQ Da'!M139+'ROC Da'!M139+'SM Da'!M139+'BN Da'!M139+'BS Da'!M139+'TDC Da'!M139</f>
        <v>21.314999999999998</v>
      </c>
      <c r="N139" s="12">
        <f>+'MIT Da'!N139+'SAR Da'!N139+'URQ Da'!N139+'ROC Da'!N139+'SM Da'!N139+'BN Da'!N139+'BS Da'!N139+'TDC Da'!N139</f>
        <v>1439.9079999999999</v>
      </c>
      <c r="O139" s="12">
        <f>+'MIT Da'!O139+'SAR Da'!O139+'URQ Da'!O139+'ROC Da'!O139+'SM Da'!O139+'BN Da'!O139+'BS Da'!O139+'TDC Da'!O139</f>
        <v>1439.9079999999999</v>
      </c>
      <c r="P139" s="81">
        <f>+'MIT Da'!P139+'SAR Da'!P139+'URQ Da'!P139+'ROC Da'!P139+'SM Da'!P139+'BN Da'!P139+'BS Da'!P139+'TDC Da'!P139</f>
        <v>203</v>
      </c>
      <c r="Q139" s="81">
        <f>+'MIT Da'!Q139+'SAR Da'!Q139+'URQ Da'!Q139+'ROC Da'!Q139+'SM Da'!Q139+'BN Da'!Q139+'BS Da'!Q139+'TDC Da'!Q139</f>
        <v>58</v>
      </c>
      <c r="R139" s="81">
        <f>+'MIT Da'!R139+'SAR Da'!R139+'URQ Da'!R139+'ROC Da'!R139+'SM Da'!R139+'BN Da'!R139+'BS Da'!R139+'TDC Da'!R139</f>
        <v>10</v>
      </c>
      <c r="S139" s="81">
        <f>+'MIT Da'!S139+'SAR Da'!S139+'URQ Da'!S139+'ROC Da'!S139+'SM Da'!S139+'BN Da'!S139+'BS Da'!S139+'TDC Da'!S139</f>
        <v>271</v>
      </c>
      <c r="T139" s="81">
        <f>+'MIT Da'!T139+'SAR Da'!T139+'URQ Da'!T139+'ROC Da'!T139+'SM Da'!T139+'BN Da'!T139+'BS Da'!T139+'TDC Da'!T139</f>
        <v>136</v>
      </c>
      <c r="U139" s="81">
        <f>+'MIT Da'!U139+'SAR Da'!U139+'URQ Da'!U139+'ROC Da'!U139+'SM Da'!U139+'BN Da'!U139+'BS Da'!U139+'TDC Da'!U139</f>
        <v>434</v>
      </c>
      <c r="V139" s="81">
        <f>+'MIT Da'!V139+'SAR Da'!V139+'URQ Da'!V139+'ROC Da'!V139+'SM Da'!V139+'BN Da'!V139+'BS Da'!V139+'TDC Da'!V139</f>
        <v>11</v>
      </c>
      <c r="W139" s="81">
        <f>+'MIT Da'!W139+'SAR Da'!W139+'URQ Da'!W139+'ROC Da'!W139+'SM Da'!W139+'BN Da'!W139+'BS Da'!W139+'TDC Da'!W139</f>
        <v>110</v>
      </c>
      <c r="X139" s="81">
        <f>+'MIT Da'!X139+'SAR Da'!X139+'URQ Da'!X139+'ROC Da'!X139+'SM Da'!X139+'BN Da'!X139+'BS Da'!X139+'TDC Da'!X139</f>
        <v>4</v>
      </c>
      <c r="Y139" s="81">
        <f>+'MIT Da'!Y139+'SAR Da'!Y139+'URQ Da'!Y139+'ROC Da'!Y139+'SM Da'!Y139+'BN Da'!Y139+'BS Da'!Y139+'TDC Da'!Y139</f>
        <v>695</v>
      </c>
      <c r="Z139" s="81">
        <f>+'MIT Da'!Z139+'SAR Da'!Z139+'URQ Da'!Z139+'ROC Da'!Z139+'SM Da'!Z139+'BN Da'!Z139+'BS Da'!Z139+'TDC Da'!Z139</f>
        <v>160</v>
      </c>
      <c r="AA139" s="81">
        <f>+'MIT Da'!AA139+'SAR Da'!AA139+'URQ Da'!AA139+'ROC Da'!AA139+'SM Da'!AA139+'BN Da'!AA139+'BS Da'!AA139+'TDC Da'!AA139</f>
        <v>102</v>
      </c>
      <c r="AB139" s="81">
        <f>+'MIT Da'!AB139+'SAR Da'!AB139+'URQ Da'!AB139+'ROC Da'!AB139+'SM Da'!AB139+'BN Da'!AB139+'BS Da'!AB139+'TDC Da'!AB139</f>
        <v>695</v>
      </c>
      <c r="AC139" s="81">
        <f>+'MIT Da'!AC139+'SAR Da'!AC139+'URQ Da'!AC139+'ROC Da'!AC139+'SM Da'!AC139+'BN Da'!AC139+'BS Da'!AC139+'TDC Da'!AC139</f>
        <v>957</v>
      </c>
      <c r="AD139" s="81">
        <f>+'MIT Da'!AD139+'SAR Da'!AD139+'URQ Da'!AD139+'ROC Da'!AD139+'SM Da'!AD139+'BN Da'!AD139+'BS Da'!AD139+'TDC Da'!AD139</f>
        <v>54</v>
      </c>
      <c r="AE139" s="81">
        <f>+'MIT Da'!AE139+'SAR Da'!AE139+'URQ Da'!AE139+'ROC Da'!AE139+'SM Da'!AE139+'BN Da'!AE139+'BS Da'!AE139+'TDC Da'!AE139</f>
        <v>96</v>
      </c>
      <c r="AF139" s="81">
        <f>+'MIT Da'!AF139+'SAR Da'!AF139+'URQ Da'!AF139+'ROC Da'!AF139+'SM Da'!AF139+'BN Da'!AF139+'BS Da'!AF139+'TDC Da'!AF139</f>
        <v>448</v>
      </c>
      <c r="AG139" s="81">
        <f>+'MIT Da'!AG139+'SAR Da'!AG139+'URQ Da'!AG139+'ROC Da'!AG139+'SM Da'!AG139+'BN Da'!AG139+'BS Da'!AG139+'TDC Da'!AG139</f>
        <v>598</v>
      </c>
      <c r="AH139" s="12">
        <f>+'MIT Da'!AH139+'SAR Da'!AH139+'URQ Da'!AH139+'ROC Da'!AH139+'SM Da'!AH139+'BN Da'!AH139+'BS Da'!AH139+'TDC Da'!AH139</f>
        <v>274.60699999999997</v>
      </c>
      <c r="AI139" s="12">
        <f>+'MIT Da'!AI139+'SAR Da'!AI139+'URQ Da'!AI139+'ROC Da'!AI139+'SM Da'!AI139+'BN Da'!AI139+'BS Da'!AI139+'TDC Da'!AI139</f>
        <v>7.32</v>
      </c>
      <c r="AJ139" s="12">
        <f>+'MIT Da'!AJ139+'SAR Da'!AJ139+'URQ Da'!AJ139+'ROC Da'!AJ139+'SM Da'!AJ139+'BN Da'!AJ139+'BS Da'!AJ139+'TDC Da'!AJ139</f>
        <v>498.71500000000003</v>
      </c>
      <c r="AK139" s="12">
        <f>+'MIT Da'!AK139+'SAR Da'!AK139+'URQ Da'!AK139+'ROC Da'!AK139+'SM Da'!AK139+'BN Da'!AK139+'BS Da'!AK139+'TDC Da'!AK139</f>
        <v>780.64199999999994</v>
      </c>
      <c r="AL139" s="81">
        <f>+'MIT Da'!AL139+'SAR Da'!AL139+'URQ Da'!AL139+'ROC Da'!AL139+'SM Da'!AL139+'BN Da'!AL139+'BS Da'!AL139+'TDC Da'!AL139</f>
        <v>9</v>
      </c>
      <c r="AM139" s="81">
        <f>+'MIT Da'!AM139+'SAR Da'!AM139+'URQ Da'!AM139+'ROC Da'!AM139+'SM Da'!AM139+'BN Da'!AM139+'BS Da'!AM139+'TDC Da'!AM139</f>
        <v>57</v>
      </c>
      <c r="AN139" s="81">
        <f>+'MIT Da'!AN139+'SAR Da'!AN139+'URQ Da'!AN139+'ROC Da'!AN139+'SM Da'!AN139+'BN Da'!AN139+'BS Da'!AN139+'TDC Da'!AN139</f>
        <v>82</v>
      </c>
      <c r="AO139" s="81">
        <f>+'MIT Da'!AO139+'SAR Da'!AO139+'URQ Da'!AO139+'ROC Da'!AO139+'SM Da'!AO139+'BN Da'!AO139+'BS Da'!AO139+'TDC Da'!AO139</f>
        <v>148</v>
      </c>
      <c r="AP139" s="81">
        <f>+'MIT Da'!AP139+'SAR Da'!AP139+'URQ Da'!AP139+'ROC Da'!AP139+'SM Da'!AP139+'BN Da'!AP139+'BS Da'!AP139+'TDC Da'!AP139</f>
        <v>596</v>
      </c>
      <c r="AQ139" s="81">
        <f>+'MIT Da'!AQ139+'SAR Da'!AQ139+'URQ Da'!AQ139+'ROC Da'!AQ139+'SM Da'!AQ139+'BN Da'!AQ139+'BS Da'!AQ139+'TDC Da'!AQ139</f>
        <v>341</v>
      </c>
      <c r="AR139" s="81">
        <f>+'MIT Da'!AR139+'SAR Da'!AR139+'URQ Da'!AR139+'ROC Da'!AR139+'SM Da'!AR139+'BN Da'!AR139+'BS Da'!AR139+'TDC Da'!AR139</f>
        <v>39</v>
      </c>
      <c r="AS139" s="81">
        <f>+SUM(RED_InfraMR[[#This Row],[B.02.1 - Parque de Coches Eléctricos Motrices]:[B.02.3 - Parque de Coches Eléctricos Motrices Tipo R]])</f>
        <v>976</v>
      </c>
      <c r="AT139" s="81">
        <f>+'MIT Da'!AT139+'SAR Da'!AT139+'URQ Da'!AT139+'ROC Da'!AT139+'SM Da'!AT139+'BN Da'!AT139+'BS Da'!AT139+'TDC Da'!AT139</f>
        <v>0</v>
      </c>
      <c r="AU139" s="81">
        <f>+'MIT Da'!AU139+'SAR Da'!AU139+'URQ Da'!AU139+'ROC Da'!AU139+'SM Da'!AU139+'BN Da'!AU139+'BS Da'!AU139+'TDC Da'!AU139</f>
        <v>6</v>
      </c>
      <c r="AV139" s="81">
        <f>+'MIT Da'!AV139+'SAR Da'!AV139+'URQ Da'!AV139+'ROC Da'!AV139+'SM Da'!AV139+'BN Da'!AV139+'BS Da'!AV139+'TDC Da'!AV139</f>
        <v>10</v>
      </c>
      <c r="AW139" s="81">
        <f>+SUM(RED_InfraMR[[#This Row],[B.03.1 - Parque de Coches Motores Motrices Remolcados]:[B.03.3 - Parque de Coches Motores Motrices Cabina]])</f>
        <v>16</v>
      </c>
      <c r="AX139" s="81">
        <f>+'MIT Da'!AX139+'SAR Da'!AX139+'URQ Da'!AX139+'ROC Da'!AX139+'SM Da'!AX139+'BN Da'!AX139+'BS Da'!AX139+'TDC Da'!AX139</f>
        <v>437</v>
      </c>
      <c r="AY139" s="81">
        <f>+'MIT Da'!AY139+'SAR Da'!AY139+'URQ Da'!AY139+'ROC Da'!AY139+'SM Da'!AY139+'BN Da'!AY139+'BS Da'!AY139+'TDC Da'!AY139</f>
        <v>173</v>
      </c>
      <c r="AZ139" s="81">
        <f>+'MIT Da'!AZ139+'SAR Da'!AZ139+'URQ Da'!AZ139+'ROC Da'!AZ139+'SM Da'!AZ139+'BN Da'!AZ139+'BS Da'!AZ139+'TDC Da'!AZ139</f>
        <v>15</v>
      </c>
      <c r="BA139" s="81">
        <f>+'MIT Da'!BA139+'SAR Da'!BA139+'URQ Da'!BA139+'ROC Da'!BA139+'SM Da'!BA139+'BN Da'!BA139+'BS Da'!BA139+'TDC Da'!BA139</f>
        <v>150</v>
      </c>
      <c r="BB139" s="81">
        <f>+'MIT Da'!BB139+'SAR Da'!BB139+'URQ Da'!BB139+'ROC Da'!BB139+'SM Da'!BB139+'BN Da'!BB139+'BS Da'!BB139+'TDC Da'!BB139</f>
        <v>0</v>
      </c>
      <c r="BC139" s="81">
        <f>+SUM(RED_InfraMR[[#This Row],[B.04.1 - Parque de Coches Remolcados Clase Unica]:[B.04.5 - Parque de Coches Remolcados para Servicios Especiales (Cartoneros)]])</f>
        <v>775</v>
      </c>
      <c r="BD139" s="81">
        <f>+'MIT Da'!BD139+'SAR Da'!BD139+'URQ Da'!BD139+'ROC Da'!BD139+'SM Da'!BD139+'BN Da'!BD139+'BS Da'!BD139+'TDC Da'!BD139</f>
        <v>12</v>
      </c>
      <c r="BE139" s="81">
        <f>+'MIT Da'!BE139+'SAR Da'!BE139+'URQ Da'!BE139+'ROC Da'!BE139+'SM Da'!BE139+'BN Da'!BE139+'BS Da'!BE139+'TDC Da'!BE139</f>
        <v>92</v>
      </c>
      <c r="BF139" s="16"/>
    </row>
    <row r="140" spans="1:58">
      <c r="A140" s="1">
        <v>2004</v>
      </c>
      <c r="B140" s="1" t="s">
        <v>121</v>
      </c>
      <c r="C140" s="12">
        <f>+'MIT Da'!C140+'SAR Da'!C140+'URQ Da'!C140+'ROC Da'!C140+'SM Da'!C140+'BN Da'!C140+'BS Da'!C140+'TDC Da'!C140</f>
        <v>147.21299999999999</v>
      </c>
      <c r="D140" s="12">
        <f>+'MIT Da'!D140+'SAR Da'!D140+'URQ Da'!D140+'ROC Da'!D140+'SM Da'!D140+'BN Da'!D140+'BS Da'!D140+'TDC Da'!D140</f>
        <v>444.30600000000004</v>
      </c>
      <c r="E140" s="12">
        <f>+'MIT Da'!E140+'SAR Da'!E140+'URQ Da'!E140+'ROC Da'!E140+'SM Da'!E140+'BN Da'!E140+'BS Da'!E140+'TDC Da'!E140</f>
        <v>0</v>
      </c>
      <c r="F140" s="12">
        <f>+'MIT Da'!F140+'SAR Da'!F140+'URQ Da'!F140+'ROC Da'!F140+'SM Da'!F140+'BN Da'!F140+'BS Da'!F140+'TDC Da'!F140</f>
        <v>176.17364000000001</v>
      </c>
      <c r="G140" s="12">
        <f>+'MIT Da'!G140+'SAR Da'!G140+'URQ Da'!G140+'ROC Da'!G140+'SM Da'!G140+'BN Da'!G140+'BS Da'!G140+'TDC Da'!G140</f>
        <v>767.69263999999998</v>
      </c>
      <c r="H140" s="12">
        <f>+'MIT Da'!H140+'SAR Da'!H140+'URQ Da'!H140+'ROC Da'!H140+'SM Da'!H140+'BN Da'!H140+'BS Da'!H140+'TDC Da'!H140</f>
        <v>767.69263999999998</v>
      </c>
      <c r="I140" s="12">
        <f>+'MIT Da'!I140+'SAR Da'!I140+'URQ Da'!I140+'ROC Da'!I140+'SM Da'!I140+'BN Da'!I140+'BS Da'!I140+'TDC Da'!I140</f>
        <v>972.2581100000001</v>
      </c>
      <c r="J140" s="12">
        <f>+'MIT Da'!J140+'SAR Da'!J140+'URQ Da'!J140+'ROC Da'!J140+'SM Da'!J140+'BN Da'!J140+'BS Da'!J140+'TDC Da'!J140</f>
        <v>1060.415</v>
      </c>
      <c r="K140" s="12">
        <f>+'MIT Da'!K140+'SAR Da'!K140+'URQ Da'!K140+'ROC Da'!K140+'SM Da'!K140+'BN Da'!K140+'BS Da'!K140+'TDC Da'!K140</f>
        <v>54.516999999999996</v>
      </c>
      <c r="L140" s="12">
        <f>+'MIT Da'!L140+'SAR Da'!L140+'URQ Da'!L140+'ROC Da'!L140+'SM Da'!L140+'BN Da'!L140+'BS Da'!L140+'TDC Da'!L140</f>
        <v>379.49300000000005</v>
      </c>
      <c r="M140" s="12">
        <f>+'MIT Da'!M140+'SAR Da'!M140+'URQ Da'!M140+'ROC Da'!M140+'SM Da'!M140+'BN Da'!M140+'BS Da'!M140+'TDC Da'!M140</f>
        <v>21.314999999999998</v>
      </c>
      <c r="N140" s="12">
        <f>+'MIT Da'!N140+'SAR Da'!N140+'URQ Da'!N140+'ROC Da'!N140+'SM Da'!N140+'BN Da'!N140+'BS Da'!N140+'TDC Da'!N140</f>
        <v>1439.9079999999999</v>
      </c>
      <c r="O140" s="12">
        <f>+'MIT Da'!O140+'SAR Da'!O140+'URQ Da'!O140+'ROC Da'!O140+'SM Da'!O140+'BN Da'!O140+'BS Da'!O140+'TDC Da'!O140</f>
        <v>1439.9079999999999</v>
      </c>
      <c r="P140" s="81">
        <f>+'MIT Da'!P140+'SAR Da'!P140+'URQ Da'!P140+'ROC Da'!P140+'SM Da'!P140+'BN Da'!P140+'BS Da'!P140+'TDC Da'!P140</f>
        <v>203</v>
      </c>
      <c r="Q140" s="81">
        <f>+'MIT Da'!Q140+'SAR Da'!Q140+'URQ Da'!Q140+'ROC Da'!Q140+'SM Da'!Q140+'BN Da'!Q140+'BS Da'!Q140+'TDC Da'!Q140</f>
        <v>58</v>
      </c>
      <c r="R140" s="81">
        <f>+'MIT Da'!R140+'SAR Da'!R140+'URQ Da'!R140+'ROC Da'!R140+'SM Da'!R140+'BN Da'!R140+'BS Da'!R140+'TDC Da'!R140</f>
        <v>10</v>
      </c>
      <c r="S140" s="81">
        <f>+'MIT Da'!S140+'SAR Da'!S140+'URQ Da'!S140+'ROC Da'!S140+'SM Da'!S140+'BN Da'!S140+'BS Da'!S140+'TDC Da'!S140</f>
        <v>271</v>
      </c>
      <c r="T140" s="81">
        <f>+'MIT Da'!T140+'SAR Da'!T140+'URQ Da'!T140+'ROC Da'!T140+'SM Da'!T140+'BN Da'!T140+'BS Da'!T140+'TDC Da'!T140</f>
        <v>136</v>
      </c>
      <c r="U140" s="81">
        <f>+'MIT Da'!U140+'SAR Da'!U140+'URQ Da'!U140+'ROC Da'!U140+'SM Da'!U140+'BN Da'!U140+'BS Da'!U140+'TDC Da'!U140</f>
        <v>434</v>
      </c>
      <c r="V140" s="81">
        <f>+'MIT Da'!V140+'SAR Da'!V140+'URQ Da'!V140+'ROC Da'!V140+'SM Da'!V140+'BN Da'!V140+'BS Da'!V140+'TDC Da'!V140</f>
        <v>11</v>
      </c>
      <c r="W140" s="81">
        <f>+'MIT Da'!W140+'SAR Da'!W140+'URQ Da'!W140+'ROC Da'!W140+'SM Da'!W140+'BN Da'!W140+'BS Da'!W140+'TDC Da'!W140</f>
        <v>110</v>
      </c>
      <c r="X140" s="81">
        <f>+'MIT Da'!X140+'SAR Da'!X140+'URQ Da'!X140+'ROC Da'!X140+'SM Da'!X140+'BN Da'!X140+'BS Da'!X140+'TDC Da'!X140</f>
        <v>4</v>
      </c>
      <c r="Y140" s="81">
        <f>+'MIT Da'!Y140+'SAR Da'!Y140+'URQ Da'!Y140+'ROC Da'!Y140+'SM Da'!Y140+'BN Da'!Y140+'BS Da'!Y140+'TDC Da'!Y140</f>
        <v>695</v>
      </c>
      <c r="Z140" s="81">
        <f>+'MIT Da'!Z140+'SAR Da'!Z140+'URQ Da'!Z140+'ROC Da'!Z140+'SM Da'!Z140+'BN Da'!Z140+'BS Da'!Z140+'TDC Da'!Z140</f>
        <v>160</v>
      </c>
      <c r="AA140" s="81">
        <f>+'MIT Da'!AA140+'SAR Da'!AA140+'URQ Da'!AA140+'ROC Da'!AA140+'SM Da'!AA140+'BN Da'!AA140+'BS Da'!AA140+'TDC Da'!AA140</f>
        <v>102</v>
      </c>
      <c r="AB140" s="81">
        <f>+'MIT Da'!AB140+'SAR Da'!AB140+'URQ Da'!AB140+'ROC Da'!AB140+'SM Da'!AB140+'BN Da'!AB140+'BS Da'!AB140+'TDC Da'!AB140</f>
        <v>695</v>
      </c>
      <c r="AC140" s="81">
        <f>+'MIT Da'!AC140+'SAR Da'!AC140+'URQ Da'!AC140+'ROC Da'!AC140+'SM Da'!AC140+'BN Da'!AC140+'BS Da'!AC140+'TDC Da'!AC140</f>
        <v>957</v>
      </c>
      <c r="AD140" s="81">
        <f>+'MIT Da'!AD140+'SAR Da'!AD140+'URQ Da'!AD140+'ROC Da'!AD140+'SM Da'!AD140+'BN Da'!AD140+'BS Da'!AD140+'TDC Da'!AD140</f>
        <v>54</v>
      </c>
      <c r="AE140" s="81">
        <f>+'MIT Da'!AE140+'SAR Da'!AE140+'URQ Da'!AE140+'ROC Da'!AE140+'SM Da'!AE140+'BN Da'!AE140+'BS Da'!AE140+'TDC Da'!AE140</f>
        <v>96</v>
      </c>
      <c r="AF140" s="81">
        <f>+'MIT Da'!AF140+'SAR Da'!AF140+'URQ Da'!AF140+'ROC Da'!AF140+'SM Da'!AF140+'BN Da'!AF140+'BS Da'!AF140+'TDC Da'!AF140</f>
        <v>448</v>
      </c>
      <c r="AG140" s="81">
        <f>+'MIT Da'!AG140+'SAR Da'!AG140+'URQ Da'!AG140+'ROC Da'!AG140+'SM Da'!AG140+'BN Da'!AG140+'BS Da'!AG140+'TDC Da'!AG140</f>
        <v>598</v>
      </c>
      <c r="AH140" s="12">
        <f>+'MIT Da'!AH140+'SAR Da'!AH140+'URQ Da'!AH140+'ROC Da'!AH140+'SM Da'!AH140+'BN Da'!AH140+'BS Da'!AH140+'TDC Da'!AH140</f>
        <v>274.60699999999997</v>
      </c>
      <c r="AI140" s="12">
        <f>+'MIT Da'!AI140+'SAR Da'!AI140+'URQ Da'!AI140+'ROC Da'!AI140+'SM Da'!AI140+'BN Da'!AI140+'BS Da'!AI140+'TDC Da'!AI140</f>
        <v>7.32</v>
      </c>
      <c r="AJ140" s="12">
        <f>+'MIT Da'!AJ140+'SAR Da'!AJ140+'URQ Da'!AJ140+'ROC Da'!AJ140+'SM Da'!AJ140+'BN Da'!AJ140+'BS Da'!AJ140+'TDC Da'!AJ140</f>
        <v>498.71500000000003</v>
      </c>
      <c r="AK140" s="12">
        <f>+'MIT Da'!AK140+'SAR Da'!AK140+'URQ Da'!AK140+'ROC Da'!AK140+'SM Da'!AK140+'BN Da'!AK140+'BS Da'!AK140+'TDC Da'!AK140</f>
        <v>780.64199999999994</v>
      </c>
      <c r="AL140" s="81">
        <f>+'MIT Da'!AL140+'SAR Da'!AL140+'URQ Da'!AL140+'ROC Da'!AL140+'SM Da'!AL140+'BN Da'!AL140+'BS Da'!AL140+'TDC Da'!AL140</f>
        <v>9</v>
      </c>
      <c r="AM140" s="81">
        <f>+'MIT Da'!AM140+'SAR Da'!AM140+'URQ Da'!AM140+'ROC Da'!AM140+'SM Da'!AM140+'BN Da'!AM140+'BS Da'!AM140+'TDC Da'!AM140</f>
        <v>57</v>
      </c>
      <c r="AN140" s="81">
        <f>+'MIT Da'!AN140+'SAR Da'!AN140+'URQ Da'!AN140+'ROC Da'!AN140+'SM Da'!AN140+'BN Da'!AN140+'BS Da'!AN140+'TDC Da'!AN140</f>
        <v>82</v>
      </c>
      <c r="AO140" s="81">
        <f>+'MIT Da'!AO140+'SAR Da'!AO140+'URQ Da'!AO140+'ROC Da'!AO140+'SM Da'!AO140+'BN Da'!AO140+'BS Da'!AO140+'TDC Da'!AO140</f>
        <v>148</v>
      </c>
      <c r="AP140" s="81">
        <f>+'MIT Da'!AP140+'SAR Da'!AP140+'URQ Da'!AP140+'ROC Da'!AP140+'SM Da'!AP140+'BN Da'!AP140+'BS Da'!AP140+'TDC Da'!AP140</f>
        <v>596</v>
      </c>
      <c r="AQ140" s="81">
        <f>+'MIT Da'!AQ140+'SAR Da'!AQ140+'URQ Da'!AQ140+'ROC Da'!AQ140+'SM Da'!AQ140+'BN Da'!AQ140+'BS Da'!AQ140+'TDC Da'!AQ140</f>
        <v>341</v>
      </c>
      <c r="AR140" s="81">
        <f>+'MIT Da'!AR140+'SAR Da'!AR140+'URQ Da'!AR140+'ROC Da'!AR140+'SM Da'!AR140+'BN Da'!AR140+'BS Da'!AR140+'TDC Da'!AR140</f>
        <v>39</v>
      </c>
      <c r="AS140" s="81">
        <f>+SUM(RED_InfraMR[[#This Row],[B.02.1 - Parque de Coches Eléctricos Motrices]:[B.02.3 - Parque de Coches Eléctricos Motrices Tipo R]])</f>
        <v>976</v>
      </c>
      <c r="AT140" s="81">
        <f>+'MIT Da'!AT140+'SAR Da'!AT140+'URQ Da'!AT140+'ROC Da'!AT140+'SM Da'!AT140+'BN Da'!AT140+'BS Da'!AT140+'TDC Da'!AT140</f>
        <v>0</v>
      </c>
      <c r="AU140" s="81">
        <f>+'MIT Da'!AU140+'SAR Da'!AU140+'URQ Da'!AU140+'ROC Da'!AU140+'SM Da'!AU140+'BN Da'!AU140+'BS Da'!AU140+'TDC Da'!AU140</f>
        <v>6</v>
      </c>
      <c r="AV140" s="81">
        <f>+'MIT Da'!AV140+'SAR Da'!AV140+'URQ Da'!AV140+'ROC Da'!AV140+'SM Da'!AV140+'BN Da'!AV140+'BS Da'!AV140+'TDC Da'!AV140</f>
        <v>10</v>
      </c>
      <c r="AW140" s="81">
        <f>+SUM(RED_InfraMR[[#This Row],[B.03.1 - Parque de Coches Motores Motrices Remolcados]:[B.03.3 - Parque de Coches Motores Motrices Cabina]])</f>
        <v>16</v>
      </c>
      <c r="AX140" s="81">
        <f>+'MIT Da'!AX140+'SAR Da'!AX140+'URQ Da'!AX140+'ROC Da'!AX140+'SM Da'!AX140+'BN Da'!AX140+'BS Da'!AX140+'TDC Da'!AX140</f>
        <v>437</v>
      </c>
      <c r="AY140" s="81">
        <f>+'MIT Da'!AY140+'SAR Da'!AY140+'URQ Da'!AY140+'ROC Da'!AY140+'SM Da'!AY140+'BN Da'!AY140+'BS Da'!AY140+'TDC Da'!AY140</f>
        <v>173</v>
      </c>
      <c r="AZ140" s="81">
        <f>+'MIT Da'!AZ140+'SAR Da'!AZ140+'URQ Da'!AZ140+'ROC Da'!AZ140+'SM Da'!AZ140+'BN Da'!AZ140+'BS Da'!AZ140+'TDC Da'!AZ140</f>
        <v>15</v>
      </c>
      <c r="BA140" s="81">
        <f>+'MIT Da'!BA140+'SAR Da'!BA140+'URQ Da'!BA140+'ROC Da'!BA140+'SM Da'!BA140+'BN Da'!BA140+'BS Da'!BA140+'TDC Da'!BA140</f>
        <v>150</v>
      </c>
      <c r="BB140" s="81">
        <f>+'MIT Da'!BB140+'SAR Da'!BB140+'URQ Da'!BB140+'ROC Da'!BB140+'SM Da'!BB140+'BN Da'!BB140+'BS Da'!BB140+'TDC Da'!BB140</f>
        <v>0</v>
      </c>
      <c r="BC140" s="81">
        <f>+SUM(RED_InfraMR[[#This Row],[B.04.1 - Parque de Coches Remolcados Clase Unica]:[B.04.5 - Parque de Coches Remolcados para Servicios Especiales (Cartoneros)]])</f>
        <v>775</v>
      </c>
      <c r="BD140" s="81">
        <f>+'MIT Da'!BD140+'SAR Da'!BD140+'URQ Da'!BD140+'ROC Da'!BD140+'SM Da'!BD140+'BN Da'!BD140+'BS Da'!BD140+'TDC Da'!BD140</f>
        <v>12</v>
      </c>
      <c r="BE140" s="81">
        <f>+'MIT Da'!BE140+'SAR Da'!BE140+'URQ Da'!BE140+'ROC Da'!BE140+'SM Da'!BE140+'BN Da'!BE140+'BS Da'!BE140+'TDC Da'!BE140</f>
        <v>92</v>
      </c>
      <c r="BF140" s="16"/>
    </row>
    <row r="141" spans="1:58">
      <c r="A141" s="1">
        <v>2004</v>
      </c>
      <c r="B141" s="1" t="s">
        <v>122</v>
      </c>
      <c r="C141" s="12">
        <f>+'MIT Da'!C141+'SAR Da'!C141+'URQ Da'!C141+'ROC Da'!C141+'SM Da'!C141+'BN Da'!C141+'BS Da'!C141+'TDC Da'!C141</f>
        <v>147.21299999999999</v>
      </c>
      <c r="D141" s="12">
        <f>+'MIT Da'!D141+'SAR Da'!D141+'URQ Da'!D141+'ROC Da'!D141+'SM Da'!D141+'BN Da'!D141+'BS Da'!D141+'TDC Da'!D141</f>
        <v>444.30600000000004</v>
      </c>
      <c r="E141" s="12">
        <f>+'MIT Da'!E141+'SAR Da'!E141+'URQ Da'!E141+'ROC Da'!E141+'SM Da'!E141+'BN Da'!E141+'BS Da'!E141+'TDC Da'!E141</f>
        <v>0</v>
      </c>
      <c r="F141" s="12">
        <f>+'MIT Da'!F141+'SAR Da'!F141+'URQ Da'!F141+'ROC Da'!F141+'SM Da'!F141+'BN Da'!F141+'BS Da'!F141+'TDC Da'!F141</f>
        <v>176.17364000000001</v>
      </c>
      <c r="G141" s="12">
        <f>+'MIT Da'!G141+'SAR Da'!G141+'URQ Da'!G141+'ROC Da'!G141+'SM Da'!G141+'BN Da'!G141+'BS Da'!G141+'TDC Da'!G141</f>
        <v>767.69263999999998</v>
      </c>
      <c r="H141" s="12">
        <f>+'MIT Da'!H141+'SAR Da'!H141+'URQ Da'!H141+'ROC Da'!H141+'SM Da'!H141+'BN Da'!H141+'BS Da'!H141+'TDC Da'!H141</f>
        <v>767.69263999999998</v>
      </c>
      <c r="I141" s="12">
        <f>+'MIT Da'!I141+'SAR Da'!I141+'URQ Da'!I141+'ROC Da'!I141+'SM Da'!I141+'BN Da'!I141+'BS Da'!I141+'TDC Da'!I141</f>
        <v>972.2581100000001</v>
      </c>
      <c r="J141" s="12">
        <f>+'MIT Da'!J141+'SAR Da'!J141+'URQ Da'!J141+'ROC Da'!J141+'SM Da'!J141+'BN Da'!J141+'BS Da'!J141+'TDC Da'!J141</f>
        <v>1060.415</v>
      </c>
      <c r="K141" s="12">
        <f>+'MIT Da'!K141+'SAR Da'!K141+'URQ Da'!K141+'ROC Da'!K141+'SM Da'!K141+'BN Da'!K141+'BS Da'!K141+'TDC Da'!K141</f>
        <v>54.516999999999996</v>
      </c>
      <c r="L141" s="12">
        <f>+'MIT Da'!L141+'SAR Da'!L141+'URQ Da'!L141+'ROC Da'!L141+'SM Da'!L141+'BN Da'!L141+'BS Da'!L141+'TDC Da'!L141</f>
        <v>379.49300000000005</v>
      </c>
      <c r="M141" s="12">
        <f>+'MIT Da'!M141+'SAR Da'!M141+'URQ Da'!M141+'ROC Da'!M141+'SM Da'!M141+'BN Da'!M141+'BS Da'!M141+'TDC Da'!M141</f>
        <v>21.314999999999998</v>
      </c>
      <c r="N141" s="12">
        <f>+'MIT Da'!N141+'SAR Da'!N141+'URQ Da'!N141+'ROC Da'!N141+'SM Da'!N141+'BN Da'!N141+'BS Da'!N141+'TDC Da'!N141</f>
        <v>1439.9079999999999</v>
      </c>
      <c r="O141" s="12">
        <f>+'MIT Da'!O141+'SAR Da'!O141+'URQ Da'!O141+'ROC Da'!O141+'SM Da'!O141+'BN Da'!O141+'BS Da'!O141+'TDC Da'!O141</f>
        <v>1439.9079999999999</v>
      </c>
      <c r="P141" s="81">
        <f>+'MIT Da'!P141+'SAR Da'!P141+'URQ Da'!P141+'ROC Da'!P141+'SM Da'!P141+'BN Da'!P141+'BS Da'!P141+'TDC Da'!P141</f>
        <v>203</v>
      </c>
      <c r="Q141" s="81">
        <f>+'MIT Da'!Q141+'SAR Da'!Q141+'URQ Da'!Q141+'ROC Da'!Q141+'SM Da'!Q141+'BN Da'!Q141+'BS Da'!Q141+'TDC Da'!Q141</f>
        <v>58</v>
      </c>
      <c r="R141" s="81">
        <f>+'MIT Da'!R141+'SAR Da'!R141+'URQ Da'!R141+'ROC Da'!R141+'SM Da'!R141+'BN Da'!R141+'BS Da'!R141+'TDC Da'!R141</f>
        <v>10</v>
      </c>
      <c r="S141" s="81">
        <f>+'MIT Da'!S141+'SAR Da'!S141+'URQ Da'!S141+'ROC Da'!S141+'SM Da'!S141+'BN Da'!S141+'BS Da'!S141+'TDC Da'!S141</f>
        <v>271</v>
      </c>
      <c r="T141" s="81">
        <f>+'MIT Da'!T141+'SAR Da'!T141+'URQ Da'!T141+'ROC Da'!T141+'SM Da'!T141+'BN Da'!T141+'BS Da'!T141+'TDC Da'!T141</f>
        <v>136</v>
      </c>
      <c r="U141" s="81">
        <f>+'MIT Da'!U141+'SAR Da'!U141+'URQ Da'!U141+'ROC Da'!U141+'SM Da'!U141+'BN Da'!U141+'BS Da'!U141+'TDC Da'!U141</f>
        <v>434</v>
      </c>
      <c r="V141" s="81">
        <f>+'MIT Da'!V141+'SAR Da'!V141+'URQ Da'!V141+'ROC Da'!V141+'SM Da'!V141+'BN Da'!V141+'BS Da'!V141+'TDC Da'!V141</f>
        <v>11</v>
      </c>
      <c r="W141" s="81">
        <f>+'MIT Da'!W141+'SAR Da'!W141+'URQ Da'!W141+'ROC Da'!W141+'SM Da'!W141+'BN Da'!W141+'BS Da'!W141+'TDC Da'!W141</f>
        <v>110</v>
      </c>
      <c r="X141" s="81">
        <f>+'MIT Da'!X141+'SAR Da'!X141+'URQ Da'!X141+'ROC Da'!X141+'SM Da'!X141+'BN Da'!X141+'BS Da'!X141+'TDC Da'!X141</f>
        <v>4</v>
      </c>
      <c r="Y141" s="81">
        <f>+'MIT Da'!Y141+'SAR Da'!Y141+'URQ Da'!Y141+'ROC Da'!Y141+'SM Da'!Y141+'BN Da'!Y141+'BS Da'!Y141+'TDC Da'!Y141</f>
        <v>695</v>
      </c>
      <c r="Z141" s="81">
        <f>+'MIT Da'!Z141+'SAR Da'!Z141+'URQ Da'!Z141+'ROC Da'!Z141+'SM Da'!Z141+'BN Da'!Z141+'BS Da'!Z141+'TDC Da'!Z141</f>
        <v>160</v>
      </c>
      <c r="AA141" s="81">
        <f>+'MIT Da'!AA141+'SAR Da'!AA141+'URQ Da'!AA141+'ROC Da'!AA141+'SM Da'!AA141+'BN Da'!AA141+'BS Da'!AA141+'TDC Da'!AA141</f>
        <v>102</v>
      </c>
      <c r="AB141" s="81">
        <f>+'MIT Da'!AB141+'SAR Da'!AB141+'URQ Da'!AB141+'ROC Da'!AB141+'SM Da'!AB141+'BN Da'!AB141+'BS Da'!AB141+'TDC Da'!AB141</f>
        <v>695</v>
      </c>
      <c r="AC141" s="81">
        <f>+'MIT Da'!AC141+'SAR Da'!AC141+'URQ Da'!AC141+'ROC Da'!AC141+'SM Da'!AC141+'BN Da'!AC141+'BS Da'!AC141+'TDC Da'!AC141</f>
        <v>957</v>
      </c>
      <c r="AD141" s="81">
        <f>+'MIT Da'!AD141+'SAR Da'!AD141+'URQ Da'!AD141+'ROC Da'!AD141+'SM Da'!AD141+'BN Da'!AD141+'BS Da'!AD141+'TDC Da'!AD141</f>
        <v>54</v>
      </c>
      <c r="AE141" s="81">
        <f>+'MIT Da'!AE141+'SAR Da'!AE141+'URQ Da'!AE141+'ROC Da'!AE141+'SM Da'!AE141+'BN Da'!AE141+'BS Da'!AE141+'TDC Da'!AE141</f>
        <v>96</v>
      </c>
      <c r="AF141" s="81">
        <f>+'MIT Da'!AF141+'SAR Da'!AF141+'URQ Da'!AF141+'ROC Da'!AF141+'SM Da'!AF141+'BN Da'!AF141+'BS Da'!AF141+'TDC Da'!AF141</f>
        <v>448</v>
      </c>
      <c r="AG141" s="81">
        <f>+'MIT Da'!AG141+'SAR Da'!AG141+'URQ Da'!AG141+'ROC Da'!AG141+'SM Da'!AG141+'BN Da'!AG141+'BS Da'!AG141+'TDC Da'!AG141</f>
        <v>598</v>
      </c>
      <c r="AH141" s="12">
        <f>+'MIT Da'!AH141+'SAR Da'!AH141+'URQ Da'!AH141+'ROC Da'!AH141+'SM Da'!AH141+'BN Da'!AH141+'BS Da'!AH141+'TDC Da'!AH141</f>
        <v>274.60699999999997</v>
      </c>
      <c r="AI141" s="12">
        <f>+'MIT Da'!AI141+'SAR Da'!AI141+'URQ Da'!AI141+'ROC Da'!AI141+'SM Da'!AI141+'BN Da'!AI141+'BS Da'!AI141+'TDC Da'!AI141</f>
        <v>7.32</v>
      </c>
      <c r="AJ141" s="12">
        <f>+'MIT Da'!AJ141+'SAR Da'!AJ141+'URQ Da'!AJ141+'ROC Da'!AJ141+'SM Da'!AJ141+'BN Da'!AJ141+'BS Da'!AJ141+'TDC Da'!AJ141</f>
        <v>498.71500000000003</v>
      </c>
      <c r="AK141" s="12">
        <f>+'MIT Da'!AK141+'SAR Da'!AK141+'URQ Da'!AK141+'ROC Da'!AK141+'SM Da'!AK141+'BN Da'!AK141+'BS Da'!AK141+'TDC Da'!AK141</f>
        <v>780.64199999999994</v>
      </c>
      <c r="AL141" s="81">
        <f>+'MIT Da'!AL141+'SAR Da'!AL141+'URQ Da'!AL141+'ROC Da'!AL141+'SM Da'!AL141+'BN Da'!AL141+'BS Da'!AL141+'TDC Da'!AL141</f>
        <v>9</v>
      </c>
      <c r="AM141" s="81">
        <f>+'MIT Da'!AM141+'SAR Da'!AM141+'URQ Da'!AM141+'ROC Da'!AM141+'SM Da'!AM141+'BN Da'!AM141+'BS Da'!AM141+'TDC Da'!AM141</f>
        <v>57</v>
      </c>
      <c r="AN141" s="81">
        <f>+'MIT Da'!AN141+'SAR Da'!AN141+'URQ Da'!AN141+'ROC Da'!AN141+'SM Da'!AN141+'BN Da'!AN141+'BS Da'!AN141+'TDC Da'!AN141</f>
        <v>82</v>
      </c>
      <c r="AO141" s="81">
        <f>+'MIT Da'!AO141+'SAR Da'!AO141+'URQ Da'!AO141+'ROC Da'!AO141+'SM Da'!AO141+'BN Da'!AO141+'BS Da'!AO141+'TDC Da'!AO141</f>
        <v>148</v>
      </c>
      <c r="AP141" s="81">
        <f>+'MIT Da'!AP141+'SAR Da'!AP141+'URQ Da'!AP141+'ROC Da'!AP141+'SM Da'!AP141+'BN Da'!AP141+'BS Da'!AP141+'TDC Da'!AP141</f>
        <v>596</v>
      </c>
      <c r="AQ141" s="81">
        <f>+'MIT Da'!AQ141+'SAR Da'!AQ141+'URQ Da'!AQ141+'ROC Da'!AQ141+'SM Da'!AQ141+'BN Da'!AQ141+'BS Da'!AQ141+'TDC Da'!AQ141</f>
        <v>341</v>
      </c>
      <c r="AR141" s="81">
        <f>+'MIT Da'!AR141+'SAR Da'!AR141+'URQ Da'!AR141+'ROC Da'!AR141+'SM Da'!AR141+'BN Da'!AR141+'BS Da'!AR141+'TDC Da'!AR141</f>
        <v>39</v>
      </c>
      <c r="AS141" s="81">
        <f>+SUM(RED_InfraMR[[#This Row],[B.02.1 - Parque de Coches Eléctricos Motrices]:[B.02.3 - Parque de Coches Eléctricos Motrices Tipo R]])</f>
        <v>976</v>
      </c>
      <c r="AT141" s="81">
        <f>+'MIT Da'!AT141+'SAR Da'!AT141+'URQ Da'!AT141+'ROC Da'!AT141+'SM Da'!AT141+'BN Da'!AT141+'BS Da'!AT141+'TDC Da'!AT141</f>
        <v>0</v>
      </c>
      <c r="AU141" s="81">
        <f>+'MIT Da'!AU141+'SAR Da'!AU141+'URQ Da'!AU141+'ROC Da'!AU141+'SM Da'!AU141+'BN Da'!AU141+'BS Da'!AU141+'TDC Da'!AU141</f>
        <v>6</v>
      </c>
      <c r="AV141" s="81">
        <f>+'MIT Da'!AV141+'SAR Da'!AV141+'URQ Da'!AV141+'ROC Da'!AV141+'SM Da'!AV141+'BN Da'!AV141+'BS Da'!AV141+'TDC Da'!AV141</f>
        <v>10</v>
      </c>
      <c r="AW141" s="81">
        <f>+SUM(RED_InfraMR[[#This Row],[B.03.1 - Parque de Coches Motores Motrices Remolcados]:[B.03.3 - Parque de Coches Motores Motrices Cabina]])</f>
        <v>16</v>
      </c>
      <c r="AX141" s="81">
        <f>+'MIT Da'!AX141+'SAR Da'!AX141+'URQ Da'!AX141+'ROC Da'!AX141+'SM Da'!AX141+'BN Da'!AX141+'BS Da'!AX141+'TDC Da'!AX141</f>
        <v>437</v>
      </c>
      <c r="AY141" s="81">
        <f>+'MIT Da'!AY141+'SAR Da'!AY141+'URQ Da'!AY141+'ROC Da'!AY141+'SM Da'!AY141+'BN Da'!AY141+'BS Da'!AY141+'TDC Da'!AY141</f>
        <v>173</v>
      </c>
      <c r="AZ141" s="81">
        <f>+'MIT Da'!AZ141+'SAR Da'!AZ141+'URQ Da'!AZ141+'ROC Da'!AZ141+'SM Da'!AZ141+'BN Da'!AZ141+'BS Da'!AZ141+'TDC Da'!AZ141</f>
        <v>15</v>
      </c>
      <c r="BA141" s="81">
        <f>+'MIT Da'!BA141+'SAR Da'!BA141+'URQ Da'!BA141+'ROC Da'!BA141+'SM Da'!BA141+'BN Da'!BA141+'BS Da'!BA141+'TDC Da'!BA141</f>
        <v>150</v>
      </c>
      <c r="BB141" s="81">
        <f>+'MIT Da'!BB141+'SAR Da'!BB141+'URQ Da'!BB141+'ROC Da'!BB141+'SM Da'!BB141+'BN Da'!BB141+'BS Da'!BB141+'TDC Da'!BB141</f>
        <v>0</v>
      </c>
      <c r="BC141" s="81">
        <f>+SUM(RED_InfraMR[[#This Row],[B.04.1 - Parque de Coches Remolcados Clase Unica]:[B.04.5 - Parque de Coches Remolcados para Servicios Especiales (Cartoneros)]])</f>
        <v>775</v>
      </c>
      <c r="BD141" s="81">
        <f>+'MIT Da'!BD141+'SAR Da'!BD141+'URQ Da'!BD141+'ROC Da'!BD141+'SM Da'!BD141+'BN Da'!BD141+'BS Da'!BD141+'TDC Da'!BD141</f>
        <v>12</v>
      </c>
      <c r="BE141" s="81">
        <f>+'MIT Da'!BE141+'SAR Da'!BE141+'URQ Da'!BE141+'ROC Da'!BE141+'SM Da'!BE141+'BN Da'!BE141+'BS Da'!BE141+'TDC Da'!BE141</f>
        <v>92</v>
      </c>
      <c r="BF141" s="16"/>
    </row>
    <row r="142" spans="1:58">
      <c r="A142" s="1">
        <v>2004</v>
      </c>
      <c r="B142" s="1" t="s">
        <v>123</v>
      </c>
      <c r="C142" s="12">
        <f>+'MIT Da'!C142+'SAR Da'!C142+'URQ Da'!C142+'ROC Da'!C142+'SM Da'!C142+'BN Da'!C142+'BS Da'!C142+'TDC Da'!C142</f>
        <v>147.21299999999999</v>
      </c>
      <c r="D142" s="12">
        <f>+'MIT Da'!D142+'SAR Da'!D142+'URQ Da'!D142+'ROC Da'!D142+'SM Da'!D142+'BN Da'!D142+'BS Da'!D142+'TDC Da'!D142</f>
        <v>444.30600000000004</v>
      </c>
      <c r="E142" s="12">
        <f>+'MIT Da'!E142+'SAR Da'!E142+'URQ Da'!E142+'ROC Da'!E142+'SM Da'!E142+'BN Da'!E142+'BS Da'!E142+'TDC Da'!E142</f>
        <v>0</v>
      </c>
      <c r="F142" s="12">
        <f>+'MIT Da'!F142+'SAR Da'!F142+'URQ Da'!F142+'ROC Da'!F142+'SM Da'!F142+'BN Da'!F142+'BS Da'!F142+'TDC Da'!F142</f>
        <v>176.17364000000001</v>
      </c>
      <c r="G142" s="12">
        <f>+'MIT Da'!G142+'SAR Da'!G142+'URQ Da'!G142+'ROC Da'!G142+'SM Da'!G142+'BN Da'!G142+'BS Da'!G142+'TDC Da'!G142</f>
        <v>767.69263999999998</v>
      </c>
      <c r="H142" s="12">
        <f>+'MIT Da'!H142+'SAR Da'!H142+'URQ Da'!H142+'ROC Da'!H142+'SM Da'!H142+'BN Da'!H142+'BS Da'!H142+'TDC Da'!H142</f>
        <v>767.69263999999998</v>
      </c>
      <c r="I142" s="12">
        <f>+'MIT Da'!I142+'SAR Da'!I142+'URQ Da'!I142+'ROC Da'!I142+'SM Da'!I142+'BN Da'!I142+'BS Da'!I142+'TDC Da'!I142</f>
        <v>972.2581100000001</v>
      </c>
      <c r="J142" s="12">
        <f>+'MIT Da'!J142+'SAR Da'!J142+'URQ Da'!J142+'ROC Da'!J142+'SM Da'!J142+'BN Da'!J142+'BS Da'!J142+'TDC Da'!J142</f>
        <v>1060.415</v>
      </c>
      <c r="K142" s="12">
        <f>+'MIT Da'!K142+'SAR Da'!K142+'URQ Da'!K142+'ROC Da'!K142+'SM Da'!K142+'BN Da'!K142+'BS Da'!K142+'TDC Da'!K142</f>
        <v>54.516999999999996</v>
      </c>
      <c r="L142" s="12">
        <f>+'MIT Da'!L142+'SAR Da'!L142+'URQ Da'!L142+'ROC Da'!L142+'SM Da'!L142+'BN Da'!L142+'BS Da'!L142+'TDC Da'!L142</f>
        <v>379.49300000000005</v>
      </c>
      <c r="M142" s="12">
        <f>+'MIT Da'!M142+'SAR Da'!M142+'URQ Da'!M142+'ROC Da'!M142+'SM Da'!M142+'BN Da'!M142+'BS Da'!M142+'TDC Da'!M142</f>
        <v>21.314999999999998</v>
      </c>
      <c r="N142" s="12">
        <f>+'MIT Da'!N142+'SAR Da'!N142+'URQ Da'!N142+'ROC Da'!N142+'SM Da'!N142+'BN Da'!N142+'BS Da'!N142+'TDC Da'!N142</f>
        <v>1439.9079999999999</v>
      </c>
      <c r="O142" s="12">
        <f>+'MIT Da'!O142+'SAR Da'!O142+'URQ Da'!O142+'ROC Da'!O142+'SM Da'!O142+'BN Da'!O142+'BS Da'!O142+'TDC Da'!O142</f>
        <v>1439.9079999999999</v>
      </c>
      <c r="P142" s="81">
        <f>+'MIT Da'!P142+'SAR Da'!P142+'URQ Da'!P142+'ROC Da'!P142+'SM Da'!P142+'BN Da'!P142+'BS Da'!P142+'TDC Da'!P142</f>
        <v>203</v>
      </c>
      <c r="Q142" s="81">
        <f>+'MIT Da'!Q142+'SAR Da'!Q142+'URQ Da'!Q142+'ROC Da'!Q142+'SM Da'!Q142+'BN Da'!Q142+'BS Da'!Q142+'TDC Da'!Q142</f>
        <v>58</v>
      </c>
      <c r="R142" s="81">
        <f>+'MIT Da'!R142+'SAR Da'!R142+'URQ Da'!R142+'ROC Da'!R142+'SM Da'!R142+'BN Da'!R142+'BS Da'!R142+'TDC Da'!R142</f>
        <v>10</v>
      </c>
      <c r="S142" s="81">
        <f>+'MIT Da'!S142+'SAR Da'!S142+'URQ Da'!S142+'ROC Da'!S142+'SM Da'!S142+'BN Da'!S142+'BS Da'!S142+'TDC Da'!S142</f>
        <v>271</v>
      </c>
      <c r="T142" s="81">
        <f>+'MIT Da'!T142+'SAR Da'!T142+'URQ Da'!T142+'ROC Da'!T142+'SM Da'!T142+'BN Da'!T142+'BS Da'!T142+'TDC Da'!T142</f>
        <v>136</v>
      </c>
      <c r="U142" s="81">
        <f>+'MIT Da'!U142+'SAR Da'!U142+'URQ Da'!U142+'ROC Da'!U142+'SM Da'!U142+'BN Da'!U142+'BS Da'!U142+'TDC Da'!U142</f>
        <v>434</v>
      </c>
      <c r="V142" s="81">
        <f>+'MIT Da'!V142+'SAR Da'!V142+'URQ Da'!V142+'ROC Da'!V142+'SM Da'!V142+'BN Da'!V142+'BS Da'!V142+'TDC Da'!V142</f>
        <v>11</v>
      </c>
      <c r="W142" s="81">
        <f>+'MIT Da'!W142+'SAR Da'!W142+'URQ Da'!W142+'ROC Da'!W142+'SM Da'!W142+'BN Da'!W142+'BS Da'!W142+'TDC Da'!W142</f>
        <v>110</v>
      </c>
      <c r="X142" s="81">
        <f>+'MIT Da'!X142+'SAR Da'!X142+'URQ Da'!X142+'ROC Da'!X142+'SM Da'!X142+'BN Da'!X142+'BS Da'!X142+'TDC Da'!X142</f>
        <v>4</v>
      </c>
      <c r="Y142" s="81">
        <f>+'MIT Da'!Y142+'SAR Da'!Y142+'URQ Da'!Y142+'ROC Da'!Y142+'SM Da'!Y142+'BN Da'!Y142+'BS Da'!Y142+'TDC Da'!Y142</f>
        <v>695</v>
      </c>
      <c r="Z142" s="81">
        <f>+'MIT Da'!Z142+'SAR Da'!Z142+'URQ Da'!Z142+'ROC Da'!Z142+'SM Da'!Z142+'BN Da'!Z142+'BS Da'!Z142+'TDC Da'!Z142</f>
        <v>160</v>
      </c>
      <c r="AA142" s="81">
        <f>+'MIT Da'!AA142+'SAR Da'!AA142+'URQ Da'!AA142+'ROC Da'!AA142+'SM Da'!AA142+'BN Da'!AA142+'BS Da'!AA142+'TDC Da'!AA142</f>
        <v>102</v>
      </c>
      <c r="AB142" s="81">
        <f>+'MIT Da'!AB142+'SAR Da'!AB142+'URQ Da'!AB142+'ROC Da'!AB142+'SM Da'!AB142+'BN Da'!AB142+'BS Da'!AB142+'TDC Da'!AB142</f>
        <v>695</v>
      </c>
      <c r="AC142" s="81">
        <f>+'MIT Da'!AC142+'SAR Da'!AC142+'URQ Da'!AC142+'ROC Da'!AC142+'SM Da'!AC142+'BN Da'!AC142+'BS Da'!AC142+'TDC Da'!AC142</f>
        <v>957</v>
      </c>
      <c r="AD142" s="81">
        <f>+'MIT Da'!AD142+'SAR Da'!AD142+'URQ Da'!AD142+'ROC Da'!AD142+'SM Da'!AD142+'BN Da'!AD142+'BS Da'!AD142+'TDC Da'!AD142</f>
        <v>54</v>
      </c>
      <c r="AE142" s="81">
        <f>+'MIT Da'!AE142+'SAR Da'!AE142+'URQ Da'!AE142+'ROC Da'!AE142+'SM Da'!AE142+'BN Da'!AE142+'BS Da'!AE142+'TDC Da'!AE142</f>
        <v>96</v>
      </c>
      <c r="AF142" s="81">
        <f>+'MIT Da'!AF142+'SAR Da'!AF142+'URQ Da'!AF142+'ROC Da'!AF142+'SM Da'!AF142+'BN Da'!AF142+'BS Da'!AF142+'TDC Da'!AF142</f>
        <v>448</v>
      </c>
      <c r="AG142" s="81">
        <f>+'MIT Da'!AG142+'SAR Da'!AG142+'URQ Da'!AG142+'ROC Da'!AG142+'SM Da'!AG142+'BN Da'!AG142+'BS Da'!AG142+'TDC Da'!AG142</f>
        <v>598</v>
      </c>
      <c r="AH142" s="12">
        <f>+'MIT Da'!AH142+'SAR Da'!AH142+'URQ Da'!AH142+'ROC Da'!AH142+'SM Da'!AH142+'BN Da'!AH142+'BS Da'!AH142+'TDC Da'!AH142</f>
        <v>274.60699999999997</v>
      </c>
      <c r="AI142" s="12">
        <f>+'MIT Da'!AI142+'SAR Da'!AI142+'URQ Da'!AI142+'ROC Da'!AI142+'SM Da'!AI142+'BN Da'!AI142+'BS Da'!AI142+'TDC Da'!AI142</f>
        <v>7.32</v>
      </c>
      <c r="AJ142" s="12">
        <f>+'MIT Da'!AJ142+'SAR Da'!AJ142+'URQ Da'!AJ142+'ROC Da'!AJ142+'SM Da'!AJ142+'BN Da'!AJ142+'BS Da'!AJ142+'TDC Da'!AJ142</f>
        <v>498.71500000000003</v>
      </c>
      <c r="AK142" s="12">
        <f>+'MIT Da'!AK142+'SAR Da'!AK142+'URQ Da'!AK142+'ROC Da'!AK142+'SM Da'!AK142+'BN Da'!AK142+'BS Da'!AK142+'TDC Da'!AK142</f>
        <v>780.64199999999994</v>
      </c>
      <c r="AL142" s="81">
        <f>+'MIT Da'!AL142+'SAR Da'!AL142+'URQ Da'!AL142+'ROC Da'!AL142+'SM Da'!AL142+'BN Da'!AL142+'BS Da'!AL142+'TDC Da'!AL142</f>
        <v>9</v>
      </c>
      <c r="AM142" s="81">
        <f>+'MIT Da'!AM142+'SAR Da'!AM142+'URQ Da'!AM142+'ROC Da'!AM142+'SM Da'!AM142+'BN Da'!AM142+'BS Da'!AM142+'TDC Da'!AM142</f>
        <v>57</v>
      </c>
      <c r="AN142" s="81">
        <f>+'MIT Da'!AN142+'SAR Da'!AN142+'URQ Da'!AN142+'ROC Da'!AN142+'SM Da'!AN142+'BN Da'!AN142+'BS Da'!AN142+'TDC Da'!AN142</f>
        <v>82</v>
      </c>
      <c r="AO142" s="81">
        <f>+'MIT Da'!AO142+'SAR Da'!AO142+'URQ Da'!AO142+'ROC Da'!AO142+'SM Da'!AO142+'BN Da'!AO142+'BS Da'!AO142+'TDC Da'!AO142</f>
        <v>148</v>
      </c>
      <c r="AP142" s="81">
        <f>+'MIT Da'!AP142+'SAR Da'!AP142+'URQ Da'!AP142+'ROC Da'!AP142+'SM Da'!AP142+'BN Da'!AP142+'BS Da'!AP142+'TDC Da'!AP142</f>
        <v>596</v>
      </c>
      <c r="AQ142" s="81">
        <f>+'MIT Da'!AQ142+'SAR Da'!AQ142+'URQ Da'!AQ142+'ROC Da'!AQ142+'SM Da'!AQ142+'BN Da'!AQ142+'BS Da'!AQ142+'TDC Da'!AQ142</f>
        <v>341</v>
      </c>
      <c r="AR142" s="81">
        <f>+'MIT Da'!AR142+'SAR Da'!AR142+'URQ Da'!AR142+'ROC Da'!AR142+'SM Da'!AR142+'BN Da'!AR142+'BS Da'!AR142+'TDC Da'!AR142</f>
        <v>39</v>
      </c>
      <c r="AS142" s="81">
        <f>+SUM(RED_InfraMR[[#This Row],[B.02.1 - Parque de Coches Eléctricos Motrices]:[B.02.3 - Parque de Coches Eléctricos Motrices Tipo R]])</f>
        <v>976</v>
      </c>
      <c r="AT142" s="81">
        <f>+'MIT Da'!AT142+'SAR Da'!AT142+'URQ Da'!AT142+'ROC Da'!AT142+'SM Da'!AT142+'BN Da'!AT142+'BS Da'!AT142+'TDC Da'!AT142</f>
        <v>0</v>
      </c>
      <c r="AU142" s="81">
        <f>+'MIT Da'!AU142+'SAR Da'!AU142+'URQ Da'!AU142+'ROC Da'!AU142+'SM Da'!AU142+'BN Da'!AU142+'BS Da'!AU142+'TDC Da'!AU142</f>
        <v>6</v>
      </c>
      <c r="AV142" s="81">
        <f>+'MIT Da'!AV142+'SAR Da'!AV142+'URQ Da'!AV142+'ROC Da'!AV142+'SM Da'!AV142+'BN Da'!AV142+'BS Da'!AV142+'TDC Da'!AV142</f>
        <v>10</v>
      </c>
      <c r="AW142" s="81">
        <f>+SUM(RED_InfraMR[[#This Row],[B.03.1 - Parque de Coches Motores Motrices Remolcados]:[B.03.3 - Parque de Coches Motores Motrices Cabina]])</f>
        <v>16</v>
      </c>
      <c r="AX142" s="81">
        <f>+'MIT Da'!AX142+'SAR Da'!AX142+'URQ Da'!AX142+'ROC Da'!AX142+'SM Da'!AX142+'BN Da'!AX142+'BS Da'!AX142+'TDC Da'!AX142</f>
        <v>437</v>
      </c>
      <c r="AY142" s="81">
        <f>+'MIT Da'!AY142+'SAR Da'!AY142+'URQ Da'!AY142+'ROC Da'!AY142+'SM Da'!AY142+'BN Da'!AY142+'BS Da'!AY142+'TDC Da'!AY142</f>
        <v>173</v>
      </c>
      <c r="AZ142" s="81">
        <f>+'MIT Da'!AZ142+'SAR Da'!AZ142+'URQ Da'!AZ142+'ROC Da'!AZ142+'SM Da'!AZ142+'BN Da'!AZ142+'BS Da'!AZ142+'TDC Da'!AZ142</f>
        <v>15</v>
      </c>
      <c r="BA142" s="81">
        <f>+'MIT Da'!BA142+'SAR Da'!BA142+'URQ Da'!BA142+'ROC Da'!BA142+'SM Da'!BA142+'BN Da'!BA142+'BS Da'!BA142+'TDC Da'!BA142</f>
        <v>150</v>
      </c>
      <c r="BB142" s="81">
        <f>+'MIT Da'!BB142+'SAR Da'!BB142+'URQ Da'!BB142+'ROC Da'!BB142+'SM Da'!BB142+'BN Da'!BB142+'BS Da'!BB142+'TDC Da'!BB142</f>
        <v>0</v>
      </c>
      <c r="BC142" s="81">
        <f>+SUM(RED_InfraMR[[#This Row],[B.04.1 - Parque de Coches Remolcados Clase Unica]:[B.04.5 - Parque de Coches Remolcados para Servicios Especiales (Cartoneros)]])</f>
        <v>775</v>
      </c>
      <c r="BD142" s="81">
        <f>+'MIT Da'!BD142+'SAR Da'!BD142+'URQ Da'!BD142+'ROC Da'!BD142+'SM Da'!BD142+'BN Da'!BD142+'BS Da'!BD142+'TDC Da'!BD142</f>
        <v>12</v>
      </c>
      <c r="BE142" s="81">
        <f>+'MIT Da'!BE142+'SAR Da'!BE142+'URQ Da'!BE142+'ROC Da'!BE142+'SM Da'!BE142+'BN Da'!BE142+'BS Da'!BE142+'TDC Da'!BE142</f>
        <v>92</v>
      </c>
      <c r="BF142" s="16"/>
    </row>
    <row r="143" spans="1:58">
      <c r="A143" s="1">
        <v>2004</v>
      </c>
      <c r="B143" s="1" t="s">
        <v>124</v>
      </c>
      <c r="C143" s="12">
        <f>+'MIT Da'!C143+'SAR Da'!C143+'URQ Da'!C143+'ROC Da'!C143+'SM Da'!C143+'BN Da'!C143+'BS Da'!C143+'TDC Da'!C143</f>
        <v>147.21299999999999</v>
      </c>
      <c r="D143" s="12">
        <f>+'MIT Da'!D143+'SAR Da'!D143+'URQ Da'!D143+'ROC Da'!D143+'SM Da'!D143+'BN Da'!D143+'BS Da'!D143+'TDC Da'!D143</f>
        <v>444.30600000000004</v>
      </c>
      <c r="E143" s="12">
        <f>+'MIT Da'!E143+'SAR Da'!E143+'URQ Da'!E143+'ROC Da'!E143+'SM Da'!E143+'BN Da'!E143+'BS Da'!E143+'TDC Da'!E143</f>
        <v>0</v>
      </c>
      <c r="F143" s="12">
        <f>+'MIT Da'!F143+'SAR Da'!F143+'URQ Da'!F143+'ROC Da'!F143+'SM Da'!F143+'BN Da'!F143+'BS Da'!F143+'TDC Da'!F143</f>
        <v>176.17364000000001</v>
      </c>
      <c r="G143" s="12">
        <f>+'MIT Da'!G143+'SAR Da'!G143+'URQ Da'!G143+'ROC Da'!G143+'SM Da'!G143+'BN Da'!G143+'BS Da'!G143+'TDC Da'!G143</f>
        <v>767.69263999999998</v>
      </c>
      <c r="H143" s="12">
        <f>+'MIT Da'!H143+'SAR Da'!H143+'URQ Da'!H143+'ROC Da'!H143+'SM Da'!H143+'BN Da'!H143+'BS Da'!H143+'TDC Da'!H143</f>
        <v>767.69263999999998</v>
      </c>
      <c r="I143" s="12">
        <f>+'MIT Da'!I143+'SAR Da'!I143+'URQ Da'!I143+'ROC Da'!I143+'SM Da'!I143+'BN Da'!I143+'BS Da'!I143+'TDC Da'!I143</f>
        <v>972.2581100000001</v>
      </c>
      <c r="J143" s="12">
        <f>+'MIT Da'!J143+'SAR Da'!J143+'URQ Da'!J143+'ROC Da'!J143+'SM Da'!J143+'BN Da'!J143+'BS Da'!J143+'TDC Da'!J143</f>
        <v>1060.415</v>
      </c>
      <c r="K143" s="12">
        <f>+'MIT Da'!K143+'SAR Da'!K143+'URQ Da'!K143+'ROC Da'!K143+'SM Da'!K143+'BN Da'!K143+'BS Da'!K143+'TDC Da'!K143</f>
        <v>54.516999999999996</v>
      </c>
      <c r="L143" s="12">
        <f>+'MIT Da'!L143+'SAR Da'!L143+'URQ Da'!L143+'ROC Da'!L143+'SM Da'!L143+'BN Da'!L143+'BS Da'!L143+'TDC Da'!L143</f>
        <v>379.49300000000005</v>
      </c>
      <c r="M143" s="12">
        <f>+'MIT Da'!M143+'SAR Da'!M143+'URQ Da'!M143+'ROC Da'!M143+'SM Da'!M143+'BN Da'!M143+'BS Da'!M143+'TDC Da'!M143</f>
        <v>21.314999999999998</v>
      </c>
      <c r="N143" s="12">
        <f>+'MIT Da'!N143+'SAR Da'!N143+'URQ Da'!N143+'ROC Da'!N143+'SM Da'!N143+'BN Da'!N143+'BS Da'!N143+'TDC Da'!N143</f>
        <v>1439.9079999999999</v>
      </c>
      <c r="O143" s="12">
        <f>+'MIT Da'!O143+'SAR Da'!O143+'URQ Da'!O143+'ROC Da'!O143+'SM Da'!O143+'BN Da'!O143+'BS Da'!O143+'TDC Da'!O143</f>
        <v>1439.9079999999999</v>
      </c>
      <c r="P143" s="81">
        <f>+'MIT Da'!P143+'SAR Da'!P143+'URQ Da'!P143+'ROC Da'!P143+'SM Da'!P143+'BN Da'!P143+'BS Da'!P143+'TDC Da'!P143</f>
        <v>203</v>
      </c>
      <c r="Q143" s="81">
        <f>+'MIT Da'!Q143+'SAR Da'!Q143+'URQ Da'!Q143+'ROC Da'!Q143+'SM Da'!Q143+'BN Da'!Q143+'BS Da'!Q143+'TDC Da'!Q143</f>
        <v>58</v>
      </c>
      <c r="R143" s="81">
        <f>+'MIT Da'!R143+'SAR Da'!R143+'URQ Da'!R143+'ROC Da'!R143+'SM Da'!R143+'BN Da'!R143+'BS Da'!R143+'TDC Da'!R143</f>
        <v>10</v>
      </c>
      <c r="S143" s="81">
        <f>+'MIT Da'!S143+'SAR Da'!S143+'URQ Da'!S143+'ROC Da'!S143+'SM Da'!S143+'BN Da'!S143+'BS Da'!S143+'TDC Da'!S143</f>
        <v>271</v>
      </c>
      <c r="T143" s="81">
        <f>+'MIT Da'!T143+'SAR Da'!T143+'URQ Da'!T143+'ROC Da'!T143+'SM Da'!T143+'BN Da'!T143+'BS Da'!T143+'TDC Da'!T143</f>
        <v>136</v>
      </c>
      <c r="U143" s="81">
        <f>+'MIT Da'!U143+'SAR Da'!U143+'URQ Da'!U143+'ROC Da'!U143+'SM Da'!U143+'BN Da'!U143+'BS Da'!U143+'TDC Da'!U143</f>
        <v>434</v>
      </c>
      <c r="V143" s="81">
        <f>+'MIT Da'!V143+'SAR Da'!V143+'URQ Da'!V143+'ROC Da'!V143+'SM Da'!V143+'BN Da'!V143+'BS Da'!V143+'TDC Da'!V143</f>
        <v>11</v>
      </c>
      <c r="W143" s="81">
        <f>+'MIT Da'!W143+'SAR Da'!W143+'URQ Da'!W143+'ROC Da'!W143+'SM Da'!W143+'BN Da'!W143+'BS Da'!W143+'TDC Da'!W143</f>
        <v>110</v>
      </c>
      <c r="X143" s="81">
        <f>+'MIT Da'!X143+'SAR Da'!X143+'URQ Da'!X143+'ROC Da'!X143+'SM Da'!X143+'BN Da'!X143+'BS Da'!X143+'TDC Da'!X143</f>
        <v>4</v>
      </c>
      <c r="Y143" s="81">
        <f>+'MIT Da'!Y143+'SAR Da'!Y143+'URQ Da'!Y143+'ROC Da'!Y143+'SM Da'!Y143+'BN Da'!Y143+'BS Da'!Y143+'TDC Da'!Y143</f>
        <v>695</v>
      </c>
      <c r="Z143" s="81">
        <f>+'MIT Da'!Z143+'SAR Da'!Z143+'URQ Da'!Z143+'ROC Da'!Z143+'SM Da'!Z143+'BN Da'!Z143+'BS Da'!Z143+'TDC Da'!Z143</f>
        <v>160</v>
      </c>
      <c r="AA143" s="81">
        <f>+'MIT Da'!AA143+'SAR Da'!AA143+'URQ Da'!AA143+'ROC Da'!AA143+'SM Da'!AA143+'BN Da'!AA143+'BS Da'!AA143+'TDC Da'!AA143</f>
        <v>102</v>
      </c>
      <c r="AB143" s="81">
        <f>+'MIT Da'!AB143+'SAR Da'!AB143+'URQ Da'!AB143+'ROC Da'!AB143+'SM Da'!AB143+'BN Da'!AB143+'BS Da'!AB143+'TDC Da'!AB143</f>
        <v>695</v>
      </c>
      <c r="AC143" s="81">
        <f>+'MIT Da'!AC143+'SAR Da'!AC143+'URQ Da'!AC143+'ROC Da'!AC143+'SM Da'!AC143+'BN Da'!AC143+'BS Da'!AC143+'TDC Da'!AC143</f>
        <v>957</v>
      </c>
      <c r="AD143" s="81">
        <f>+'MIT Da'!AD143+'SAR Da'!AD143+'URQ Da'!AD143+'ROC Da'!AD143+'SM Da'!AD143+'BN Da'!AD143+'BS Da'!AD143+'TDC Da'!AD143</f>
        <v>54</v>
      </c>
      <c r="AE143" s="81">
        <f>+'MIT Da'!AE143+'SAR Da'!AE143+'URQ Da'!AE143+'ROC Da'!AE143+'SM Da'!AE143+'BN Da'!AE143+'BS Da'!AE143+'TDC Da'!AE143</f>
        <v>96</v>
      </c>
      <c r="AF143" s="81">
        <f>+'MIT Da'!AF143+'SAR Da'!AF143+'URQ Da'!AF143+'ROC Da'!AF143+'SM Da'!AF143+'BN Da'!AF143+'BS Da'!AF143+'TDC Da'!AF143</f>
        <v>448</v>
      </c>
      <c r="AG143" s="81">
        <f>+'MIT Da'!AG143+'SAR Da'!AG143+'URQ Da'!AG143+'ROC Da'!AG143+'SM Da'!AG143+'BN Da'!AG143+'BS Da'!AG143+'TDC Da'!AG143</f>
        <v>598</v>
      </c>
      <c r="AH143" s="12">
        <f>+'MIT Da'!AH143+'SAR Da'!AH143+'URQ Da'!AH143+'ROC Da'!AH143+'SM Da'!AH143+'BN Da'!AH143+'BS Da'!AH143+'TDC Da'!AH143</f>
        <v>274.60699999999997</v>
      </c>
      <c r="AI143" s="12">
        <f>+'MIT Da'!AI143+'SAR Da'!AI143+'URQ Da'!AI143+'ROC Da'!AI143+'SM Da'!AI143+'BN Da'!AI143+'BS Da'!AI143+'TDC Da'!AI143</f>
        <v>7.32</v>
      </c>
      <c r="AJ143" s="12">
        <f>+'MIT Da'!AJ143+'SAR Da'!AJ143+'URQ Da'!AJ143+'ROC Da'!AJ143+'SM Da'!AJ143+'BN Da'!AJ143+'BS Da'!AJ143+'TDC Da'!AJ143</f>
        <v>498.71500000000003</v>
      </c>
      <c r="AK143" s="12">
        <f>+'MIT Da'!AK143+'SAR Da'!AK143+'URQ Da'!AK143+'ROC Da'!AK143+'SM Da'!AK143+'BN Da'!AK143+'BS Da'!AK143+'TDC Da'!AK143</f>
        <v>780.64199999999994</v>
      </c>
      <c r="AL143" s="81">
        <f>+'MIT Da'!AL143+'SAR Da'!AL143+'URQ Da'!AL143+'ROC Da'!AL143+'SM Da'!AL143+'BN Da'!AL143+'BS Da'!AL143+'TDC Da'!AL143</f>
        <v>9</v>
      </c>
      <c r="AM143" s="81">
        <f>+'MIT Da'!AM143+'SAR Da'!AM143+'URQ Da'!AM143+'ROC Da'!AM143+'SM Da'!AM143+'BN Da'!AM143+'BS Da'!AM143+'TDC Da'!AM143</f>
        <v>57</v>
      </c>
      <c r="AN143" s="81">
        <f>+'MIT Da'!AN143+'SAR Da'!AN143+'URQ Da'!AN143+'ROC Da'!AN143+'SM Da'!AN143+'BN Da'!AN143+'BS Da'!AN143+'TDC Da'!AN143</f>
        <v>82</v>
      </c>
      <c r="AO143" s="81">
        <f>+'MIT Da'!AO143+'SAR Da'!AO143+'URQ Da'!AO143+'ROC Da'!AO143+'SM Da'!AO143+'BN Da'!AO143+'BS Da'!AO143+'TDC Da'!AO143</f>
        <v>148</v>
      </c>
      <c r="AP143" s="81">
        <f>+'MIT Da'!AP143+'SAR Da'!AP143+'URQ Da'!AP143+'ROC Da'!AP143+'SM Da'!AP143+'BN Da'!AP143+'BS Da'!AP143+'TDC Da'!AP143</f>
        <v>596</v>
      </c>
      <c r="AQ143" s="81">
        <f>+'MIT Da'!AQ143+'SAR Da'!AQ143+'URQ Da'!AQ143+'ROC Da'!AQ143+'SM Da'!AQ143+'BN Da'!AQ143+'BS Da'!AQ143+'TDC Da'!AQ143</f>
        <v>341</v>
      </c>
      <c r="AR143" s="81">
        <f>+'MIT Da'!AR143+'SAR Da'!AR143+'URQ Da'!AR143+'ROC Da'!AR143+'SM Da'!AR143+'BN Da'!AR143+'BS Da'!AR143+'TDC Da'!AR143</f>
        <v>39</v>
      </c>
      <c r="AS143" s="81">
        <f>+SUM(RED_InfraMR[[#This Row],[B.02.1 - Parque de Coches Eléctricos Motrices]:[B.02.3 - Parque de Coches Eléctricos Motrices Tipo R]])</f>
        <v>976</v>
      </c>
      <c r="AT143" s="81">
        <f>+'MIT Da'!AT143+'SAR Da'!AT143+'URQ Da'!AT143+'ROC Da'!AT143+'SM Da'!AT143+'BN Da'!AT143+'BS Da'!AT143+'TDC Da'!AT143</f>
        <v>0</v>
      </c>
      <c r="AU143" s="81">
        <f>+'MIT Da'!AU143+'SAR Da'!AU143+'URQ Da'!AU143+'ROC Da'!AU143+'SM Da'!AU143+'BN Da'!AU143+'BS Da'!AU143+'TDC Da'!AU143</f>
        <v>6</v>
      </c>
      <c r="AV143" s="81">
        <f>+'MIT Da'!AV143+'SAR Da'!AV143+'URQ Da'!AV143+'ROC Da'!AV143+'SM Da'!AV143+'BN Da'!AV143+'BS Da'!AV143+'TDC Da'!AV143</f>
        <v>10</v>
      </c>
      <c r="AW143" s="81">
        <f>+SUM(RED_InfraMR[[#This Row],[B.03.1 - Parque de Coches Motores Motrices Remolcados]:[B.03.3 - Parque de Coches Motores Motrices Cabina]])</f>
        <v>16</v>
      </c>
      <c r="AX143" s="81">
        <f>+'MIT Da'!AX143+'SAR Da'!AX143+'URQ Da'!AX143+'ROC Da'!AX143+'SM Da'!AX143+'BN Da'!AX143+'BS Da'!AX143+'TDC Da'!AX143</f>
        <v>437</v>
      </c>
      <c r="AY143" s="81">
        <f>+'MIT Da'!AY143+'SAR Da'!AY143+'URQ Da'!AY143+'ROC Da'!AY143+'SM Da'!AY143+'BN Da'!AY143+'BS Da'!AY143+'TDC Da'!AY143</f>
        <v>173</v>
      </c>
      <c r="AZ143" s="81">
        <f>+'MIT Da'!AZ143+'SAR Da'!AZ143+'URQ Da'!AZ143+'ROC Da'!AZ143+'SM Da'!AZ143+'BN Da'!AZ143+'BS Da'!AZ143+'TDC Da'!AZ143</f>
        <v>15</v>
      </c>
      <c r="BA143" s="81">
        <f>+'MIT Da'!BA143+'SAR Da'!BA143+'URQ Da'!BA143+'ROC Da'!BA143+'SM Da'!BA143+'BN Da'!BA143+'BS Da'!BA143+'TDC Da'!BA143</f>
        <v>150</v>
      </c>
      <c r="BB143" s="81">
        <f>+'MIT Da'!BB143+'SAR Da'!BB143+'URQ Da'!BB143+'ROC Da'!BB143+'SM Da'!BB143+'BN Da'!BB143+'BS Da'!BB143+'TDC Da'!BB143</f>
        <v>0</v>
      </c>
      <c r="BC143" s="81">
        <f>+SUM(RED_InfraMR[[#This Row],[B.04.1 - Parque de Coches Remolcados Clase Unica]:[B.04.5 - Parque de Coches Remolcados para Servicios Especiales (Cartoneros)]])</f>
        <v>775</v>
      </c>
      <c r="BD143" s="81">
        <f>+'MIT Da'!BD143+'SAR Da'!BD143+'URQ Da'!BD143+'ROC Da'!BD143+'SM Da'!BD143+'BN Da'!BD143+'BS Da'!BD143+'TDC Da'!BD143</f>
        <v>12</v>
      </c>
      <c r="BE143" s="81">
        <f>+'MIT Da'!BE143+'SAR Da'!BE143+'URQ Da'!BE143+'ROC Da'!BE143+'SM Da'!BE143+'BN Da'!BE143+'BS Da'!BE143+'TDC Da'!BE143</f>
        <v>92</v>
      </c>
      <c r="BF143" s="16"/>
    </row>
    <row r="144" spans="1:58">
      <c r="A144" s="1">
        <v>2004</v>
      </c>
      <c r="B144" s="1" t="s">
        <v>125</v>
      </c>
      <c r="C144" s="12">
        <f>+'MIT Da'!C144+'SAR Da'!C144+'URQ Da'!C144+'ROC Da'!C144+'SM Da'!C144+'BN Da'!C144+'BS Da'!C144+'TDC Da'!C144</f>
        <v>147.21299999999999</v>
      </c>
      <c r="D144" s="12">
        <f>+'MIT Da'!D144+'SAR Da'!D144+'URQ Da'!D144+'ROC Da'!D144+'SM Da'!D144+'BN Da'!D144+'BS Da'!D144+'TDC Da'!D144</f>
        <v>444.30600000000004</v>
      </c>
      <c r="E144" s="12">
        <f>+'MIT Da'!E144+'SAR Da'!E144+'URQ Da'!E144+'ROC Da'!E144+'SM Da'!E144+'BN Da'!E144+'BS Da'!E144+'TDC Da'!E144</f>
        <v>0</v>
      </c>
      <c r="F144" s="12">
        <f>+'MIT Da'!F144+'SAR Da'!F144+'URQ Da'!F144+'ROC Da'!F144+'SM Da'!F144+'BN Da'!F144+'BS Da'!F144+'TDC Da'!F144</f>
        <v>176.17364000000001</v>
      </c>
      <c r="G144" s="12">
        <f>+'MIT Da'!G144+'SAR Da'!G144+'URQ Da'!G144+'ROC Da'!G144+'SM Da'!G144+'BN Da'!G144+'BS Da'!G144+'TDC Da'!G144</f>
        <v>767.69263999999998</v>
      </c>
      <c r="H144" s="12">
        <f>+'MIT Da'!H144+'SAR Da'!H144+'URQ Da'!H144+'ROC Da'!H144+'SM Da'!H144+'BN Da'!H144+'BS Da'!H144+'TDC Da'!H144</f>
        <v>767.69263999999998</v>
      </c>
      <c r="I144" s="12">
        <f>+'MIT Da'!I144+'SAR Da'!I144+'URQ Da'!I144+'ROC Da'!I144+'SM Da'!I144+'BN Da'!I144+'BS Da'!I144+'TDC Da'!I144</f>
        <v>972.2581100000001</v>
      </c>
      <c r="J144" s="12">
        <f>+'MIT Da'!J144+'SAR Da'!J144+'URQ Da'!J144+'ROC Da'!J144+'SM Da'!J144+'BN Da'!J144+'BS Da'!J144+'TDC Da'!J144</f>
        <v>1060.415</v>
      </c>
      <c r="K144" s="12">
        <f>+'MIT Da'!K144+'SAR Da'!K144+'URQ Da'!K144+'ROC Da'!K144+'SM Da'!K144+'BN Da'!K144+'BS Da'!K144+'TDC Da'!K144</f>
        <v>54.516999999999996</v>
      </c>
      <c r="L144" s="12">
        <f>+'MIT Da'!L144+'SAR Da'!L144+'URQ Da'!L144+'ROC Da'!L144+'SM Da'!L144+'BN Da'!L144+'BS Da'!L144+'TDC Da'!L144</f>
        <v>379.49300000000005</v>
      </c>
      <c r="M144" s="12">
        <f>+'MIT Da'!M144+'SAR Da'!M144+'URQ Da'!M144+'ROC Da'!M144+'SM Da'!M144+'BN Da'!M144+'BS Da'!M144+'TDC Da'!M144</f>
        <v>21.314999999999998</v>
      </c>
      <c r="N144" s="12">
        <f>+'MIT Da'!N144+'SAR Da'!N144+'URQ Da'!N144+'ROC Da'!N144+'SM Da'!N144+'BN Da'!N144+'BS Da'!N144+'TDC Da'!N144</f>
        <v>1439.9079999999999</v>
      </c>
      <c r="O144" s="12">
        <f>+'MIT Da'!O144+'SAR Da'!O144+'URQ Da'!O144+'ROC Da'!O144+'SM Da'!O144+'BN Da'!O144+'BS Da'!O144+'TDC Da'!O144</f>
        <v>1439.9079999999999</v>
      </c>
      <c r="P144" s="81">
        <f>+'MIT Da'!P144+'SAR Da'!P144+'URQ Da'!P144+'ROC Da'!P144+'SM Da'!P144+'BN Da'!P144+'BS Da'!P144+'TDC Da'!P144</f>
        <v>203</v>
      </c>
      <c r="Q144" s="81">
        <f>+'MIT Da'!Q144+'SAR Da'!Q144+'URQ Da'!Q144+'ROC Da'!Q144+'SM Da'!Q144+'BN Da'!Q144+'BS Da'!Q144+'TDC Da'!Q144</f>
        <v>58</v>
      </c>
      <c r="R144" s="81">
        <f>+'MIT Da'!R144+'SAR Da'!R144+'URQ Da'!R144+'ROC Da'!R144+'SM Da'!R144+'BN Da'!R144+'BS Da'!R144+'TDC Da'!R144</f>
        <v>10</v>
      </c>
      <c r="S144" s="81">
        <f>+'MIT Da'!S144+'SAR Da'!S144+'URQ Da'!S144+'ROC Da'!S144+'SM Da'!S144+'BN Da'!S144+'BS Da'!S144+'TDC Da'!S144</f>
        <v>271</v>
      </c>
      <c r="T144" s="81">
        <f>+'MIT Da'!T144+'SAR Da'!T144+'URQ Da'!T144+'ROC Da'!T144+'SM Da'!T144+'BN Da'!T144+'BS Da'!T144+'TDC Da'!T144</f>
        <v>136</v>
      </c>
      <c r="U144" s="81">
        <f>+'MIT Da'!U144+'SAR Da'!U144+'URQ Da'!U144+'ROC Da'!U144+'SM Da'!U144+'BN Da'!U144+'BS Da'!U144+'TDC Da'!U144</f>
        <v>434</v>
      </c>
      <c r="V144" s="81">
        <f>+'MIT Da'!V144+'SAR Da'!V144+'URQ Da'!V144+'ROC Da'!V144+'SM Da'!V144+'BN Da'!V144+'BS Da'!V144+'TDC Da'!V144</f>
        <v>11</v>
      </c>
      <c r="W144" s="81">
        <f>+'MIT Da'!W144+'SAR Da'!W144+'URQ Da'!W144+'ROC Da'!W144+'SM Da'!W144+'BN Da'!W144+'BS Da'!W144+'TDC Da'!W144</f>
        <v>110</v>
      </c>
      <c r="X144" s="81">
        <f>+'MIT Da'!X144+'SAR Da'!X144+'URQ Da'!X144+'ROC Da'!X144+'SM Da'!X144+'BN Da'!X144+'BS Da'!X144+'TDC Da'!X144</f>
        <v>4</v>
      </c>
      <c r="Y144" s="81">
        <f>+'MIT Da'!Y144+'SAR Da'!Y144+'URQ Da'!Y144+'ROC Da'!Y144+'SM Da'!Y144+'BN Da'!Y144+'BS Da'!Y144+'TDC Da'!Y144</f>
        <v>695</v>
      </c>
      <c r="Z144" s="81">
        <f>+'MIT Da'!Z144+'SAR Da'!Z144+'URQ Da'!Z144+'ROC Da'!Z144+'SM Da'!Z144+'BN Da'!Z144+'BS Da'!Z144+'TDC Da'!Z144</f>
        <v>160</v>
      </c>
      <c r="AA144" s="81">
        <f>+'MIT Da'!AA144+'SAR Da'!AA144+'URQ Da'!AA144+'ROC Da'!AA144+'SM Da'!AA144+'BN Da'!AA144+'BS Da'!AA144+'TDC Da'!AA144</f>
        <v>102</v>
      </c>
      <c r="AB144" s="81">
        <f>+'MIT Da'!AB144+'SAR Da'!AB144+'URQ Da'!AB144+'ROC Da'!AB144+'SM Da'!AB144+'BN Da'!AB144+'BS Da'!AB144+'TDC Da'!AB144</f>
        <v>695</v>
      </c>
      <c r="AC144" s="81">
        <f>+'MIT Da'!AC144+'SAR Da'!AC144+'URQ Da'!AC144+'ROC Da'!AC144+'SM Da'!AC144+'BN Da'!AC144+'BS Da'!AC144+'TDC Da'!AC144</f>
        <v>957</v>
      </c>
      <c r="AD144" s="81">
        <f>+'MIT Da'!AD144+'SAR Da'!AD144+'URQ Da'!AD144+'ROC Da'!AD144+'SM Da'!AD144+'BN Da'!AD144+'BS Da'!AD144+'TDC Da'!AD144</f>
        <v>54</v>
      </c>
      <c r="AE144" s="81">
        <f>+'MIT Da'!AE144+'SAR Da'!AE144+'URQ Da'!AE144+'ROC Da'!AE144+'SM Da'!AE144+'BN Da'!AE144+'BS Da'!AE144+'TDC Da'!AE144</f>
        <v>96</v>
      </c>
      <c r="AF144" s="81">
        <f>+'MIT Da'!AF144+'SAR Da'!AF144+'URQ Da'!AF144+'ROC Da'!AF144+'SM Da'!AF144+'BN Da'!AF144+'BS Da'!AF144+'TDC Da'!AF144</f>
        <v>448</v>
      </c>
      <c r="AG144" s="81">
        <f>+'MIT Da'!AG144+'SAR Da'!AG144+'URQ Da'!AG144+'ROC Da'!AG144+'SM Da'!AG144+'BN Da'!AG144+'BS Da'!AG144+'TDC Da'!AG144</f>
        <v>598</v>
      </c>
      <c r="AH144" s="12">
        <f>+'MIT Da'!AH144+'SAR Da'!AH144+'URQ Da'!AH144+'ROC Da'!AH144+'SM Da'!AH144+'BN Da'!AH144+'BS Da'!AH144+'TDC Da'!AH144</f>
        <v>274.60699999999997</v>
      </c>
      <c r="AI144" s="12">
        <f>+'MIT Da'!AI144+'SAR Da'!AI144+'URQ Da'!AI144+'ROC Da'!AI144+'SM Da'!AI144+'BN Da'!AI144+'BS Da'!AI144+'TDC Da'!AI144</f>
        <v>7.32</v>
      </c>
      <c r="AJ144" s="12">
        <f>+'MIT Da'!AJ144+'SAR Da'!AJ144+'URQ Da'!AJ144+'ROC Da'!AJ144+'SM Da'!AJ144+'BN Da'!AJ144+'BS Da'!AJ144+'TDC Da'!AJ144</f>
        <v>498.71500000000003</v>
      </c>
      <c r="AK144" s="12">
        <f>+'MIT Da'!AK144+'SAR Da'!AK144+'URQ Da'!AK144+'ROC Da'!AK144+'SM Da'!AK144+'BN Da'!AK144+'BS Da'!AK144+'TDC Da'!AK144</f>
        <v>780.64199999999994</v>
      </c>
      <c r="AL144" s="81">
        <f>+'MIT Da'!AL144+'SAR Da'!AL144+'URQ Da'!AL144+'ROC Da'!AL144+'SM Da'!AL144+'BN Da'!AL144+'BS Da'!AL144+'TDC Da'!AL144</f>
        <v>9</v>
      </c>
      <c r="AM144" s="81">
        <f>+'MIT Da'!AM144+'SAR Da'!AM144+'URQ Da'!AM144+'ROC Da'!AM144+'SM Da'!AM144+'BN Da'!AM144+'BS Da'!AM144+'TDC Da'!AM144</f>
        <v>57</v>
      </c>
      <c r="AN144" s="81">
        <f>+'MIT Da'!AN144+'SAR Da'!AN144+'URQ Da'!AN144+'ROC Da'!AN144+'SM Da'!AN144+'BN Da'!AN144+'BS Da'!AN144+'TDC Da'!AN144</f>
        <v>82</v>
      </c>
      <c r="AO144" s="81">
        <f>+'MIT Da'!AO144+'SAR Da'!AO144+'URQ Da'!AO144+'ROC Da'!AO144+'SM Da'!AO144+'BN Da'!AO144+'BS Da'!AO144+'TDC Da'!AO144</f>
        <v>148</v>
      </c>
      <c r="AP144" s="81">
        <f>+'MIT Da'!AP144+'SAR Da'!AP144+'URQ Da'!AP144+'ROC Da'!AP144+'SM Da'!AP144+'BN Da'!AP144+'BS Da'!AP144+'TDC Da'!AP144</f>
        <v>596</v>
      </c>
      <c r="AQ144" s="81">
        <f>+'MIT Da'!AQ144+'SAR Da'!AQ144+'URQ Da'!AQ144+'ROC Da'!AQ144+'SM Da'!AQ144+'BN Da'!AQ144+'BS Da'!AQ144+'TDC Da'!AQ144</f>
        <v>341</v>
      </c>
      <c r="AR144" s="81">
        <f>+'MIT Da'!AR144+'SAR Da'!AR144+'URQ Da'!AR144+'ROC Da'!AR144+'SM Da'!AR144+'BN Da'!AR144+'BS Da'!AR144+'TDC Da'!AR144</f>
        <v>39</v>
      </c>
      <c r="AS144" s="81">
        <f>+SUM(RED_InfraMR[[#This Row],[B.02.1 - Parque de Coches Eléctricos Motrices]:[B.02.3 - Parque de Coches Eléctricos Motrices Tipo R]])</f>
        <v>976</v>
      </c>
      <c r="AT144" s="81">
        <f>+'MIT Da'!AT144+'SAR Da'!AT144+'URQ Da'!AT144+'ROC Da'!AT144+'SM Da'!AT144+'BN Da'!AT144+'BS Da'!AT144+'TDC Da'!AT144</f>
        <v>0</v>
      </c>
      <c r="AU144" s="81">
        <f>+'MIT Da'!AU144+'SAR Da'!AU144+'URQ Da'!AU144+'ROC Da'!AU144+'SM Da'!AU144+'BN Da'!AU144+'BS Da'!AU144+'TDC Da'!AU144</f>
        <v>6</v>
      </c>
      <c r="AV144" s="81">
        <f>+'MIT Da'!AV144+'SAR Da'!AV144+'URQ Da'!AV144+'ROC Da'!AV144+'SM Da'!AV144+'BN Da'!AV144+'BS Da'!AV144+'TDC Da'!AV144</f>
        <v>10</v>
      </c>
      <c r="AW144" s="81">
        <f>+SUM(RED_InfraMR[[#This Row],[B.03.1 - Parque de Coches Motores Motrices Remolcados]:[B.03.3 - Parque de Coches Motores Motrices Cabina]])</f>
        <v>16</v>
      </c>
      <c r="AX144" s="81">
        <f>+'MIT Da'!AX144+'SAR Da'!AX144+'URQ Da'!AX144+'ROC Da'!AX144+'SM Da'!AX144+'BN Da'!AX144+'BS Da'!AX144+'TDC Da'!AX144</f>
        <v>437</v>
      </c>
      <c r="AY144" s="81">
        <f>+'MIT Da'!AY144+'SAR Da'!AY144+'URQ Da'!AY144+'ROC Da'!AY144+'SM Da'!AY144+'BN Da'!AY144+'BS Da'!AY144+'TDC Da'!AY144</f>
        <v>173</v>
      </c>
      <c r="AZ144" s="81">
        <f>+'MIT Da'!AZ144+'SAR Da'!AZ144+'URQ Da'!AZ144+'ROC Da'!AZ144+'SM Da'!AZ144+'BN Da'!AZ144+'BS Da'!AZ144+'TDC Da'!AZ144</f>
        <v>15</v>
      </c>
      <c r="BA144" s="81">
        <f>+'MIT Da'!BA144+'SAR Da'!BA144+'URQ Da'!BA144+'ROC Da'!BA144+'SM Da'!BA144+'BN Da'!BA144+'BS Da'!BA144+'TDC Da'!BA144</f>
        <v>150</v>
      </c>
      <c r="BB144" s="81">
        <f>+'MIT Da'!BB144+'SAR Da'!BB144+'URQ Da'!BB144+'ROC Da'!BB144+'SM Da'!BB144+'BN Da'!BB144+'BS Da'!BB144+'TDC Da'!BB144</f>
        <v>0</v>
      </c>
      <c r="BC144" s="81">
        <f>+SUM(RED_InfraMR[[#This Row],[B.04.1 - Parque de Coches Remolcados Clase Unica]:[B.04.5 - Parque de Coches Remolcados para Servicios Especiales (Cartoneros)]])</f>
        <v>775</v>
      </c>
      <c r="BD144" s="81">
        <f>+'MIT Da'!BD144+'SAR Da'!BD144+'URQ Da'!BD144+'ROC Da'!BD144+'SM Da'!BD144+'BN Da'!BD144+'BS Da'!BD144+'TDC Da'!BD144</f>
        <v>12</v>
      </c>
      <c r="BE144" s="81">
        <f>+'MIT Da'!BE144+'SAR Da'!BE144+'URQ Da'!BE144+'ROC Da'!BE144+'SM Da'!BE144+'BN Da'!BE144+'BS Da'!BE144+'TDC Da'!BE144</f>
        <v>92</v>
      </c>
      <c r="BF144" s="16"/>
    </row>
    <row r="145" spans="1:58">
      <c r="A145" s="1">
        <v>2004</v>
      </c>
      <c r="B145" s="1" t="s">
        <v>126</v>
      </c>
      <c r="C145" s="12">
        <f>+'MIT Da'!C145+'SAR Da'!C145+'URQ Da'!C145+'ROC Da'!C145+'SM Da'!C145+'BN Da'!C145+'BS Da'!C145+'TDC Da'!C145</f>
        <v>147.21299999999999</v>
      </c>
      <c r="D145" s="12">
        <f>+'MIT Da'!D145+'SAR Da'!D145+'URQ Da'!D145+'ROC Da'!D145+'SM Da'!D145+'BN Da'!D145+'BS Da'!D145+'TDC Da'!D145</f>
        <v>444.30600000000004</v>
      </c>
      <c r="E145" s="12">
        <f>+'MIT Da'!E145+'SAR Da'!E145+'URQ Da'!E145+'ROC Da'!E145+'SM Da'!E145+'BN Da'!E145+'BS Da'!E145+'TDC Da'!E145</f>
        <v>0</v>
      </c>
      <c r="F145" s="12">
        <f>+'MIT Da'!F145+'SAR Da'!F145+'URQ Da'!F145+'ROC Da'!F145+'SM Da'!F145+'BN Da'!F145+'BS Da'!F145+'TDC Da'!F145</f>
        <v>176.17364000000001</v>
      </c>
      <c r="G145" s="12">
        <f>+'MIT Da'!G145+'SAR Da'!G145+'URQ Da'!G145+'ROC Da'!G145+'SM Da'!G145+'BN Da'!G145+'BS Da'!G145+'TDC Da'!G145</f>
        <v>767.69263999999998</v>
      </c>
      <c r="H145" s="12">
        <f>+'MIT Da'!H145+'SAR Da'!H145+'URQ Da'!H145+'ROC Da'!H145+'SM Da'!H145+'BN Da'!H145+'BS Da'!H145+'TDC Da'!H145</f>
        <v>767.69263999999998</v>
      </c>
      <c r="I145" s="12">
        <f>+'MIT Da'!I145+'SAR Da'!I145+'URQ Da'!I145+'ROC Da'!I145+'SM Da'!I145+'BN Da'!I145+'BS Da'!I145+'TDC Da'!I145</f>
        <v>972.2581100000001</v>
      </c>
      <c r="J145" s="12">
        <f>+'MIT Da'!J145+'SAR Da'!J145+'URQ Da'!J145+'ROC Da'!J145+'SM Da'!J145+'BN Da'!J145+'BS Da'!J145+'TDC Da'!J145</f>
        <v>1060.415</v>
      </c>
      <c r="K145" s="12">
        <f>+'MIT Da'!K145+'SAR Da'!K145+'URQ Da'!K145+'ROC Da'!K145+'SM Da'!K145+'BN Da'!K145+'BS Da'!K145+'TDC Da'!K145</f>
        <v>54.516999999999996</v>
      </c>
      <c r="L145" s="12">
        <f>+'MIT Da'!L145+'SAR Da'!L145+'URQ Da'!L145+'ROC Da'!L145+'SM Da'!L145+'BN Da'!L145+'BS Da'!L145+'TDC Da'!L145</f>
        <v>379.49300000000005</v>
      </c>
      <c r="M145" s="12">
        <f>+'MIT Da'!M145+'SAR Da'!M145+'URQ Da'!M145+'ROC Da'!M145+'SM Da'!M145+'BN Da'!M145+'BS Da'!M145+'TDC Da'!M145</f>
        <v>21.314999999999998</v>
      </c>
      <c r="N145" s="12">
        <f>+'MIT Da'!N145+'SAR Da'!N145+'URQ Da'!N145+'ROC Da'!N145+'SM Da'!N145+'BN Da'!N145+'BS Da'!N145+'TDC Da'!N145</f>
        <v>1439.9079999999999</v>
      </c>
      <c r="O145" s="12">
        <f>+'MIT Da'!O145+'SAR Da'!O145+'URQ Da'!O145+'ROC Da'!O145+'SM Da'!O145+'BN Da'!O145+'BS Da'!O145+'TDC Da'!O145</f>
        <v>1439.9079999999999</v>
      </c>
      <c r="P145" s="81">
        <f>+'MIT Da'!P145+'SAR Da'!P145+'URQ Da'!P145+'ROC Da'!P145+'SM Da'!P145+'BN Da'!P145+'BS Da'!P145+'TDC Da'!P145</f>
        <v>203</v>
      </c>
      <c r="Q145" s="81">
        <f>+'MIT Da'!Q145+'SAR Da'!Q145+'URQ Da'!Q145+'ROC Da'!Q145+'SM Da'!Q145+'BN Da'!Q145+'BS Da'!Q145+'TDC Da'!Q145</f>
        <v>58</v>
      </c>
      <c r="R145" s="81">
        <f>+'MIT Da'!R145+'SAR Da'!R145+'URQ Da'!R145+'ROC Da'!R145+'SM Da'!R145+'BN Da'!R145+'BS Da'!R145+'TDC Da'!R145</f>
        <v>10</v>
      </c>
      <c r="S145" s="81">
        <f>+'MIT Da'!S145+'SAR Da'!S145+'URQ Da'!S145+'ROC Da'!S145+'SM Da'!S145+'BN Da'!S145+'BS Da'!S145+'TDC Da'!S145</f>
        <v>271</v>
      </c>
      <c r="T145" s="81">
        <f>+'MIT Da'!T145+'SAR Da'!T145+'URQ Da'!T145+'ROC Da'!T145+'SM Da'!T145+'BN Da'!T145+'BS Da'!T145+'TDC Da'!T145</f>
        <v>136</v>
      </c>
      <c r="U145" s="81">
        <f>+'MIT Da'!U145+'SAR Da'!U145+'URQ Da'!U145+'ROC Da'!U145+'SM Da'!U145+'BN Da'!U145+'BS Da'!U145+'TDC Da'!U145</f>
        <v>434</v>
      </c>
      <c r="V145" s="81">
        <f>+'MIT Da'!V145+'SAR Da'!V145+'URQ Da'!V145+'ROC Da'!V145+'SM Da'!V145+'BN Da'!V145+'BS Da'!V145+'TDC Da'!V145</f>
        <v>11</v>
      </c>
      <c r="W145" s="81">
        <f>+'MIT Da'!W145+'SAR Da'!W145+'URQ Da'!W145+'ROC Da'!W145+'SM Da'!W145+'BN Da'!W145+'BS Da'!W145+'TDC Da'!W145</f>
        <v>110</v>
      </c>
      <c r="X145" s="81">
        <f>+'MIT Da'!X145+'SAR Da'!X145+'URQ Da'!X145+'ROC Da'!X145+'SM Da'!X145+'BN Da'!X145+'BS Da'!X145+'TDC Da'!X145</f>
        <v>4</v>
      </c>
      <c r="Y145" s="81">
        <f>+'MIT Da'!Y145+'SAR Da'!Y145+'URQ Da'!Y145+'ROC Da'!Y145+'SM Da'!Y145+'BN Da'!Y145+'BS Da'!Y145+'TDC Da'!Y145</f>
        <v>695</v>
      </c>
      <c r="Z145" s="81">
        <f>+'MIT Da'!Z145+'SAR Da'!Z145+'URQ Da'!Z145+'ROC Da'!Z145+'SM Da'!Z145+'BN Da'!Z145+'BS Da'!Z145+'TDC Da'!Z145</f>
        <v>160</v>
      </c>
      <c r="AA145" s="81">
        <f>+'MIT Da'!AA145+'SAR Da'!AA145+'URQ Da'!AA145+'ROC Da'!AA145+'SM Da'!AA145+'BN Da'!AA145+'BS Da'!AA145+'TDC Da'!AA145</f>
        <v>102</v>
      </c>
      <c r="AB145" s="81">
        <f>+'MIT Da'!AB145+'SAR Da'!AB145+'URQ Da'!AB145+'ROC Da'!AB145+'SM Da'!AB145+'BN Da'!AB145+'BS Da'!AB145+'TDC Da'!AB145</f>
        <v>695</v>
      </c>
      <c r="AC145" s="81">
        <f>+'MIT Da'!AC145+'SAR Da'!AC145+'URQ Da'!AC145+'ROC Da'!AC145+'SM Da'!AC145+'BN Da'!AC145+'BS Da'!AC145+'TDC Da'!AC145</f>
        <v>957</v>
      </c>
      <c r="AD145" s="81">
        <f>+'MIT Da'!AD145+'SAR Da'!AD145+'URQ Da'!AD145+'ROC Da'!AD145+'SM Da'!AD145+'BN Da'!AD145+'BS Da'!AD145+'TDC Da'!AD145</f>
        <v>54</v>
      </c>
      <c r="AE145" s="81">
        <f>+'MIT Da'!AE145+'SAR Da'!AE145+'URQ Da'!AE145+'ROC Da'!AE145+'SM Da'!AE145+'BN Da'!AE145+'BS Da'!AE145+'TDC Da'!AE145</f>
        <v>96</v>
      </c>
      <c r="AF145" s="81">
        <f>+'MIT Da'!AF145+'SAR Da'!AF145+'URQ Da'!AF145+'ROC Da'!AF145+'SM Da'!AF145+'BN Da'!AF145+'BS Da'!AF145+'TDC Da'!AF145</f>
        <v>448</v>
      </c>
      <c r="AG145" s="81">
        <f>+'MIT Da'!AG145+'SAR Da'!AG145+'URQ Da'!AG145+'ROC Da'!AG145+'SM Da'!AG145+'BN Da'!AG145+'BS Da'!AG145+'TDC Da'!AG145</f>
        <v>598</v>
      </c>
      <c r="AH145" s="12">
        <f>+'MIT Da'!AH145+'SAR Da'!AH145+'URQ Da'!AH145+'ROC Da'!AH145+'SM Da'!AH145+'BN Da'!AH145+'BS Da'!AH145+'TDC Da'!AH145</f>
        <v>274.60699999999997</v>
      </c>
      <c r="AI145" s="12">
        <f>+'MIT Da'!AI145+'SAR Da'!AI145+'URQ Da'!AI145+'ROC Da'!AI145+'SM Da'!AI145+'BN Da'!AI145+'BS Da'!AI145+'TDC Da'!AI145</f>
        <v>7.32</v>
      </c>
      <c r="AJ145" s="12">
        <f>+'MIT Da'!AJ145+'SAR Da'!AJ145+'URQ Da'!AJ145+'ROC Da'!AJ145+'SM Da'!AJ145+'BN Da'!AJ145+'BS Da'!AJ145+'TDC Da'!AJ145</f>
        <v>498.71500000000003</v>
      </c>
      <c r="AK145" s="12">
        <f>+'MIT Da'!AK145+'SAR Da'!AK145+'URQ Da'!AK145+'ROC Da'!AK145+'SM Da'!AK145+'BN Da'!AK145+'BS Da'!AK145+'TDC Da'!AK145</f>
        <v>780.64199999999994</v>
      </c>
      <c r="AL145" s="81">
        <f>+'MIT Da'!AL145+'SAR Da'!AL145+'URQ Da'!AL145+'ROC Da'!AL145+'SM Da'!AL145+'BN Da'!AL145+'BS Da'!AL145+'TDC Da'!AL145</f>
        <v>9</v>
      </c>
      <c r="AM145" s="81">
        <f>+'MIT Da'!AM145+'SAR Da'!AM145+'URQ Da'!AM145+'ROC Da'!AM145+'SM Da'!AM145+'BN Da'!AM145+'BS Da'!AM145+'TDC Da'!AM145</f>
        <v>57</v>
      </c>
      <c r="AN145" s="81">
        <f>+'MIT Da'!AN145+'SAR Da'!AN145+'URQ Da'!AN145+'ROC Da'!AN145+'SM Da'!AN145+'BN Da'!AN145+'BS Da'!AN145+'TDC Da'!AN145</f>
        <v>82</v>
      </c>
      <c r="AO145" s="81">
        <f>+'MIT Da'!AO145+'SAR Da'!AO145+'URQ Da'!AO145+'ROC Da'!AO145+'SM Da'!AO145+'BN Da'!AO145+'BS Da'!AO145+'TDC Da'!AO145</f>
        <v>148</v>
      </c>
      <c r="AP145" s="81">
        <f>+'MIT Da'!AP145+'SAR Da'!AP145+'URQ Da'!AP145+'ROC Da'!AP145+'SM Da'!AP145+'BN Da'!AP145+'BS Da'!AP145+'TDC Da'!AP145</f>
        <v>596</v>
      </c>
      <c r="AQ145" s="81">
        <f>+'MIT Da'!AQ145+'SAR Da'!AQ145+'URQ Da'!AQ145+'ROC Da'!AQ145+'SM Da'!AQ145+'BN Da'!AQ145+'BS Da'!AQ145+'TDC Da'!AQ145</f>
        <v>341</v>
      </c>
      <c r="AR145" s="81">
        <f>+'MIT Da'!AR145+'SAR Da'!AR145+'URQ Da'!AR145+'ROC Da'!AR145+'SM Da'!AR145+'BN Da'!AR145+'BS Da'!AR145+'TDC Da'!AR145</f>
        <v>39</v>
      </c>
      <c r="AS145" s="81">
        <f>+SUM(RED_InfraMR[[#This Row],[B.02.1 - Parque de Coches Eléctricos Motrices]:[B.02.3 - Parque de Coches Eléctricos Motrices Tipo R]])</f>
        <v>976</v>
      </c>
      <c r="AT145" s="81">
        <f>+'MIT Da'!AT145+'SAR Da'!AT145+'URQ Da'!AT145+'ROC Da'!AT145+'SM Da'!AT145+'BN Da'!AT145+'BS Da'!AT145+'TDC Da'!AT145</f>
        <v>0</v>
      </c>
      <c r="AU145" s="81">
        <f>+'MIT Da'!AU145+'SAR Da'!AU145+'URQ Da'!AU145+'ROC Da'!AU145+'SM Da'!AU145+'BN Da'!AU145+'BS Da'!AU145+'TDC Da'!AU145</f>
        <v>6</v>
      </c>
      <c r="AV145" s="81">
        <f>+'MIT Da'!AV145+'SAR Da'!AV145+'URQ Da'!AV145+'ROC Da'!AV145+'SM Da'!AV145+'BN Da'!AV145+'BS Da'!AV145+'TDC Da'!AV145</f>
        <v>10</v>
      </c>
      <c r="AW145" s="81">
        <f>+SUM(RED_InfraMR[[#This Row],[B.03.1 - Parque de Coches Motores Motrices Remolcados]:[B.03.3 - Parque de Coches Motores Motrices Cabina]])</f>
        <v>16</v>
      </c>
      <c r="AX145" s="81">
        <f>+'MIT Da'!AX145+'SAR Da'!AX145+'URQ Da'!AX145+'ROC Da'!AX145+'SM Da'!AX145+'BN Da'!AX145+'BS Da'!AX145+'TDC Da'!AX145</f>
        <v>437</v>
      </c>
      <c r="AY145" s="81">
        <f>+'MIT Da'!AY145+'SAR Da'!AY145+'URQ Da'!AY145+'ROC Da'!AY145+'SM Da'!AY145+'BN Da'!AY145+'BS Da'!AY145+'TDC Da'!AY145</f>
        <v>173</v>
      </c>
      <c r="AZ145" s="81">
        <f>+'MIT Da'!AZ145+'SAR Da'!AZ145+'URQ Da'!AZ145+'ROC Da'!AZ145+'SM Da'!AZ145+'BN Da'!AZ145+'BS Da'!AZ145+'TDC Da'!AZ145</f>
        <v>15</v>
      </c>
      <c r="BA145" s="81">
        <f>+'MIT Da'!BA145+'SAR Da'!BA145+'URQ Da'!BA145+'ROC Da'!BA145+'SM Da'!BA145+'BN Da'!BA145+'BS Da'!BA145+'TDC Da'!BA145</f>
        <v>150</v>
      </c>
      <c r="BB145" s="81">
        <f>+'MIT Da'!BB145+'SAR Da'!BB145+'URQ Da'!BB145+'ROC Da'!BB145+'SM Da'!BB145+'BN Da'!BB145+'BS Da'!BB145+'TDC Da'!BB145</f>
        <v>0</v>
      </c>
      <c r="BC145" s="81">
        <f>+SUM(RED_InfraMR[[#This Row],[B.04.1 - Parque de Coches Remolcados Clase Unica]:[B.04.5 - Parque de Coches Remolcados para Servicios Especiales (Cartoneros)]])</f>
        <v>775</v>
      </c>
      <c r="BD145" s="81">
        <f>+'MIT Da'!BD145+'SAR Da'!BD145+'URQ Da'!BD145+'ROC Da'!BD145+'SM Da'!BD145+'BN Da'!BD145+'BS Da'!BD145+'TDC Da'!BD145</f>
        <v>12</v>
      </c>
      <c r="BE145" s="81">
        <f>+'MIT Da'!BE145+'SAR Da'!BE145+'URQ Da'!BE145+'ROC Da'!BE145+'SM Da'!BE145+'BN Da'!BE145+'BS Da'!BE145+'TDC Da'!BE145</f>
        <v>92</v>
      </c>
      <c r="BF145" s="16"/>
    </row>
    <row r="146" spans="1:58">
      <c r="A146" s="1">
        <v>2005</v>
      </c>
      <c r="B146" s="1" t="s">
        <v>115</v>
      </c>
      <c r="C146" s="12">
        <f>+'MIT Da'!C146+'SAR Da'!C146+'URQ Da'!C146+'ROC Da'!C146+'SM Da'!C146+'BN Da'!C146+'BS Da'!C146+'TDC Da'!C146</f>
        <v>147.21299999999999</v>
      </c>
      <c r="D146" s="12">
        <f>+'MIT Da'!D146+'SAR Da'!D146+'URQ Da'!D146+'ROC Da'!D146+'SM Da'!D146+'BN Da'!D146+'BS Da'!D146+'TDC Da'!D146</f>
        <v>444.30600000000004</v>
      </c>
      <c r="E146" s="12">
        <f>+'MIT Da'!E146+'SAR Da'!E146+'URQ Da'!E146+'ROC Da'!E146+'SM Da'!E146+'BN Da'!E146+'BS Da'!E146+'TDC Da'!E146</f>
        <v>0</v>
      </c>
      <c r="F146" s="12">
        <f>+'MIT Da'!F146+'SAR Da'!F146+'URQ Da'!F146+'ROC Da'!F146+'SM Da'!F146+'BN Da'!F146+'BS Da'!F146+'TDC Da'!F146</f>
        <v>176.17364000000001</v>
      </c>
      <c r="G146" s="12">
        <f>+'MIT Da'!G146+'SAR Da'!G146+'URQ Da'!G146+'ROC Da'!G146+'SM Da'!G146+'BN Da'!G146+'BS Da'!G146+'TDC Da'!G146</f>
        <v>767.69263999999998</v>
      </c>
      <c r="H146" s="12">
        <f>+'MIT Da'!H146+'SAR Da'!H146+'URQ Da'!H146+'ROC Da'!H146+'SM Da'!H146+'BN Da'!H146+'BS Da'!H146+'TDC Da'!H146</f>
        <v>767.69263999999998</v>
      </c>
      <c r="I146" s="12">
        <f>+'MIT Da'!I146+'SAR Da'!I146+'URQ Da'!I146+'ROC Da'!I146+'SM Da'!I146+'BN Da'!I146+'BS Da'!I146+'TDC Da'!I146</f>
        <v>972.2581100000001</v>
      </c>
      <c r="J146" s="12">
        <f>+'MIT Da'!J146+'SAR Da'!J146+'URQ Da'!J146+'ROC Da'!J146+'SM Da'!J146+'BN Da'!J146+'BS Da'!J146+'TDC Da'!J146</f>
        <v>1060.415</v>
      </c>
      <c r="K146" s="12">
        <f>+'MIT Da'!K146+'SAR Da'!K146+'URQ Da'!K146+'ROC Da'!K146+'SM Da'!K146+'BN Da'!K146+'BS Da'!K146+'TDC Da'!K146</f>
        <v>54.516999999999996</v>
      </c>
      <c r="L146" s="12">
        <f>+'MIT Da'!L146+'SAR Da'!L146+'URQ Da'!L146+'ROC Da'!L146+'SM Da'!L146+'BN Da'!L146+'BS Da'!L146+'TDC Da'!L146</f>
        <v>379.49300000000005</v>
      </c>
      <c r="M146" s="12">
        <f>+'MIT Da'!M146+'SAR Da'!M146+'URQ Da'!M146+'ROC Da'!M146+'SM Da'!M146+'BN Da'!M146+'BS Da'!M146+'TDC Da'!M146</f>
        <v>21.314999999999998</v>
      </c>
      <c r="N146" s="12">
        <f>+'MIT Da'!N146+'SAR Da'!N146+'URQ Da'!N146+'ROC Da'!N146+'SM Da'!N146+'BN Da'!N146+'BS Da'!N146+'TDC Da'!N146</f>
        <v>1439.9079999999999</v>
      </c>
      <c r="O146" s="12">
        <f>+'MIT Da'!O146+'SAR Da'!O146+'URQ Da'!O146+'ROC Da'!O146+'SM Da'!O146+'BN Da'!O146+'BS Da'!O146+'TDC Da'!O146</f>
        <v>1439.9079999999999</v>
      </c>
      <c r="P146" s="81">
        <f>+'MIT Da'!P146+'SAR Da'!P146+'URQ Da'!P146+'ROC Da'!P146+'SM Da'!P146+'BN Da'!P146+'BS Da'!P146+'TDC Da'!P146</f>
        <v>203</v>
      </c>
      <c r="Q146" s="81">
        <f>+'MIT Da'!Q146+'SAR Da'!Q146+'URQ Da'!Q146+'ROC Da'!Q146+'SM Da'!Q146+'BN Da'!Q146+'BS Da'!Q146+'TDC Da'!Q146</f>
        <v>58</v>
      </c>
      <c r="R146" s="81">
        <f>+'MIT Da'!R146+'SAR Da'!R146+'URQ Da'!R146+'ROC Da'!R146+'SM Da'!R146+'BN Da'!R146+'BS Da'!R146+'TDC Da'!R146</f>
        <v>10</v>
      </c>
      <c r="S146" s="81">
        <f>+'MIT Da'!S146+'SAR Da'!S146+'URQ Da'!S146+'ROC Da'!S146+'SM Da'!S146+'BN Da'!S146+'BS Da'!S146+'TDC Da'!S146</f>
        <v>271</v>
      </c>
      <c r="T146" s="81">
        <f>+'MIT Da'!T146+'SAR Da'!T146+'URQ Da'!T146+'ROC Da'!T146+'SM Da'!T146+'BN Da'!T146+'BS Da'!T146+'TDC Da'!T146</f>
        <v>136</v>
      </c>
      <c r="U146" s="81">
        <f>+'MIT Da'!U146+'SAR Da'!U146+'URQ Da'!U146+'ROC Da'!U146+'SM Da'!U146+'BN Da'!U146+'BS Da'!U146+'TDC Da'!U146</f>
        <v>434</v>
      </c>
      <c r="V146" s="81">
        <f>+'MIT Da'!V146+'SAR Da'!V146+'URQ Da'!V146+'ROC Da'!V146+'SM Da'!V146+'BN Da'!V146+'BS Da'!V146+'TDC Da'!V146</f>
        <v>11</v>
      </c>
      <c r="W146" s="81">
        <f>+'MIT Da'!W146+'SAR Da'!W146+'URQ Da'!W146+'ROC Da'!W146+'SM Da'!W146+'BN Da'!W146+'BS Da'!W146+'TDC Da'!W146</f>
        <v>110</v>
      </c>
      <c r="X146" s="81">
        <f>+'MIT Da'!X146+'SAR Da'!X146+'URQ Da'!X146+'ROC Da'!X146+'SM Da'!X146+'BN Da'!X146+'BS Da'!X146+'TDC Da'!X146</f>
        <v>4</v>
      </c>
      <c r="Y146" s="81">
        <f>+'MIT Da'!Y146+'SAR Da'!Y146+'URQ Da'!Y146+'ROC Da'!Y146+'SM Da'!Y146+'BN Da'!Y146+'BS Da'!Y146+'TDC Da'!Y146</f>
        <v>695</v>
      </c>
      <c r="Z146" s="81">
        <f>+'MIT Da'!Z146+'SAR Da'!Z146+'URQ Da'!Z146+'ROC Da'!Z146+'SM Da'!Z146+'BN Da'!Z146+'BS Da'!Z146+'TDC Da'!Z146</f>
        <v>160</v>
      </c>
      <c r="AA146" s="81">
        <f>+'MIT Da'!AA146+'SAR Da'!AA146+'URQ Da'!AA146+'ROC Da'!AA146+'SM Da'!AA146+'BN Da'!AA146+'BS Da'!AA146+'TDC Da'!AA146</f>
        <v>102</v>
      </c>
      <c r="AB146" s="81">
        <f>+'MIT Da'!AB146+'SAR Da'!AB146+'URQ Da'!AB146+'ROC Da'!AB146+'SM Da'!AB146+'BN Da'!AB146+'BS Da'!AB146+'TDC Da'!AB146</f>
        <v>695</v>
      </c>
      <c r="AC146" s="81">
        <f>+'MIT Da'!AC146+'SAR Da'!AC146+'URQ Da'!AC146+'ROC Da'!AC146+'SM Da'!AC146+'BN Da'!AC146+'BS Da'!AC146+'TDC Da'!AC146</f>
        <v>957</v>
      </c>
      <c r="AD146" s="81">
        <f>+'MIT Da'!AD146+'SAR Da'!AD146+'URQ Da'!AD146+'ROC Da'!AD146+'SM Da'!AD146+'BN Da'!AD146+'BS Da'!AD146+'TDC Da'!AD146</f>
        <v>54</v>
      </c>
      <c r="AE146" s="81">
        <f>+'MIT Da'!AE146+'SAR Da'!AE146+'URQ Da'!AE146+'ROC Da'!AE146+'SM Da'!AE146+'BN Da'!AE146+'BS Da'!AE146+'TDC Da'!AE146</f>
        <v>96</v>
      </c>
      <c r="AF146" s="81">
        <f>+'MIT Da'!AF146+'SAR Da'!AF146+'URQ Da'!AF146+'ROC Da'!AF146+'SM Da'!AF146+'BN Da'!AF146+'BS Da'!AF146+'TDC Da'!AF146</f>
        <v>448</v>
      </c>
      <c r="AG146" s="81">
        <f>+'MIT Da'!AG146+'SAR Da'!AG146+'URQ Da'!AG146+'ROC Da'!AG146+'SM Da'!AG146+'BN Da'!AG146+'BS Da'!AG146+'TDC Da'!AG146</f>
        <v>598</v>
      </c>
      <c r="AH146" s="12">
        <f>+'MIT Da'!AH146+'SAR Da'!AH146+'URQ Da'!AH146+'ROC Da'!AH146+'SM Da'!AH146+'BN Da'!AH146+'BS Da'!AH146+'TDC Da'!AH146</f>
        <v>274.60699999999997</v>
      </c>
      <c r="AI146" s="12">
        <f>+'MIT Da'!AI146+'SAR Da'!AI146+'URQ Da'!AI146+'ROC Da'!AI146+'SM Da'!AI146+'BN Da'!AI146+'BS Da'!AI146+'TDC Da'!AI146</f>
        <v>7.32</v>
      </c>
      <c r="AJ146" s="12">
        <f>+'MIT Da'!AJ146+'SAR Da'!AJ146+'URQ Da'!AJ146+'ROC Da'!AJ146+'SM Da'!AJ146+'BN Da'!AJ146+'BS Da'!AJ146+'TDC Da'!AJ146</f>
        <v>498.71500000000003</v>
      </c>
      <c r="AK146" s="12">
        <f>+'MIT Da'!AK146+'SAR Da'!AK146+'URQ Da'!AK146+'ROC Da'!AK146+'SM Da'!AK146+'BN Da'!AK146+'BS Da'!AK146+'TDC Da'!AK146</f>
        <v>780.64199999999994</v>
      </c>
      <c r="AL146" s="81">
        <f>+'MIT Da'!AL146+'SAR Da'!AL146+'URQ Da'!AL146+'ROC Da'!AL146+'SM Da'!AL146+'BN Da'!AL146+'BS Da'!AL146+'TDC Da'!AL146</f>
        <v>9</v>
      </c>
      <c r="AM146" s="81">
        <f>+'MIT Da'!AM146+'SAR Da'!AM146+'URQ Da'!AM146+'ROC Da'!AM146+'SM Da'!AM146+'BN Da'!AM146+'BS Da'!AM146+'TDC Da'!AM146</f>
        <v>57</v>
      </c>
      <c r="AN146" s="81">
        <f>+'MIT Da'!AN146+'SAR Da'!AN146+'URQ Da'!AN146+'ROC Da'!AN146+'SM Da'!AN146+'BN Da'!AN146+'BS Da'!AN146+'TDC Da'!AN146</f>
        <v>82</v>
      </c>
      <c r="AO146" s="81">
        <f>+'MIT Da'!AO146+'SAR Da'!AO146+'URQ Da'!AO146+'ROC Da'!AO146+'SM Da'!AO146+'BN Da'!AO146+'BS Da'!AO146+'TDC Da'!AO146</f>
        <v>148</v>
      </c>
      <c r="AP146" s="81">
        <f>+'MIT Da'!AP146+'SAR Da'!AP146+'URQ Da'!AP146+'ROC Da'!AP146+'SM Da'!AP146+'BN Da'!AP146+'BS Da'!AP146+'TDC Da'!AP146</f>
        <v>596</v>
      </c>
      <c r="AQ146" s="81">
        <f>+'MIT Da'!AQ146+'SAR Da'!AQ146+'URQ Da'!AQ146+'ROC Da'!AQ146+'SM Da'!AQ146+'BN Da'!AQ146+'BS Da'!AQ146+'TDC Da'!AQ146</f>
        <v>341</v>
      </c>
      <c r="AR146" s="81">
        <f>+'MIT Da'!AR146+'SAR Da'!AR146+'URQ Da'!AR146+'ROC Da'!AR146+'SM Da'!AR146+'BN Da'!AR146+'BS Da'!AR146+'TDC Da'!AR146</f>
        <v>39</v>
      </c>
      <c r="AS146" s="81">
        <f>+SUM(RED_InfraMR[[#This Row],[B.02.1 - Parque de Coches Eléctricos Motrices]:[B.02.3 - Parque de Coches Eléctricos Motrices Tipo R]])</f>
        <v>976</v>
      </c>
      <c r="AT146" s="81">
        <f>+'MIT Da'!AT146+'SAR Da'!AT146+'URQ Da'!AT146+'ROC Da'!AT146+'SM Da'!AT146+'BN Da'!AT146+'BS Da'!AT146+'TDC Da'!AT146</f>
        <v>0</v>
      </c>
      <c r="AU146" s="81">
        <f>+'MIT Da'!AU146+'SAR Da'!AU146+'URQ Da'!AU146+'ROC Da'!AU146+'SM Da'!AU146+'BN Da'!AU146+'BS Da'!AU146+'TDC Da'!AU146</f>
        <v>6</v>
      </c>
      <c r="AV146" s="81">
        <f>+'MIT Da'!AV146+'SAR Da'!AV146+'URQ Da'!AV146+'ROC Da'!AV146+'SM Da'!AV146+'BN Da'!AV146+'BS Da'!AV146+'TDC Da'!AV146</f>
        <v>10</v>
      </c>
      <c r="AW146" s="81">
        <f>+SUM(RED_InfraMR[[#This Row],[B.03.1 - Parque de Coches Motores Motrices Remolcados]:[B.03.3 - Parque de Coches Motores Motrices Cabina]])</f>
        <v>16</v>
      </c>
      <c r="AX146" s="81">
        <f>+'MIT Da'!AX146+'SAR Da'!AX146+'URQ Da'!AX146+'ROC Da'!AX146+'SM Da'!AX146+'BN Da'!AX146+'BS Da'!AX146+'TDC Da'!AX146</f>
        <v>437</v>
      </c>
      <c r="AY146" s="81">
        <f>+'MIT Da'!AY146+'SAR Da'!AY146+'URQ Da'!AY146+'ROC Da'!AY146+'SM Da'!AY146+'BN Da'!AY146+'BS Da'!AY146+'TDC Da'!AY146</f>
        <v>173</v>
      </c>
      <c r="AZ146" s="81">
        <f>+'MIT Da'!AZ146+'SAR Da'!AZ146+'URQ Da'!AZ146+'ROC Da'!AZ146+'SM Da'!AZ146+'BN Da'!AZ146+'BS Da'!AZ146+'TDC Da'!AZ146</f>
        <v>15</v>
      </c>
      <c r="BA146" s="81">
        <f>+'MIT Da'!BA146+'SAR Da'!BA146+'URQ Da'!BA146+'ROC Da'!BA146+'SM Da'!BA146+'BN Da'!BA146+'BS Da'!BA146+'TDC Da'!BA146</f>
        <v>150</v>
      </c>
      <c r="BB146" s="81">
        <f>+'MIT Da'!BB146+'SAR Da'!BB146+'URQ Da'!BB146+'ROC Da'!BB146+'SM Da'!BB146+'BN Da'!BB146+'BS Da'!BB146+'TDC Da'!BB146</f>
        <v>0</v>
      </c>
      <c r="BC146" s="81">
        <f>+SUM(RED_InfraMR[[#This Row],[B.04.1 - Parque de Coches Remolcados Clase Unica]:[B.04.5 - Parque de Coches Remolcados para Servicios Especiales (Cartoneros)]])</f>
        <v>775</v>
      </c>
      <c r="BD146" s="81">
        <f>+'MIT Da'!BD146+'SAR Da'!BD146+'URQ Da'!BD146+'ROC Da'!BD146+'SM Da'!BD146+'BN Da'!BD146+'BS Da'!BD146+'TDC Da'!BD146</f>
        <v>12</v>
      </c>
      <c r="BE146" s="81">
        <f>+'MIT Da'!BE146+'SAR Da'!BE146+'URQ Da'!BE146+'ROC Da'!BE146+'SM Da'!BE146+'BN Da'!BE146+'BS Da'!BE146+'TDC Da'!BE146</f>
        <v>92</v>
      </c>
      <c r="BF146" s="16"/>
    </row>
    <row r="147" spans="1:58">
      <c r="A147" s="1">
        <v>2005</v>
      </c>
      <c r="B147" s="1" t="s">
        <v>116</v>
      </c>
      <c r="C147" s="12">
        <f>+'MIT Da'!C147+'SAR Da'!C147+'URQ Da'!C147+'ROC Da'!C147+'SM Da'!C147+'BN Da'!C147+'BS Da'!C147+'TDC Da'!C147</f>
        <v>147.21299999999999</v>
      </c>
      <c r="D147" s="12">
        <f>+'MIT Da'!D147+'SAR Da'!D147+'URQ Da'!D147+'ROC Da'!D147+'SM Da'!D147+'BN Da'!D147+'BS Da'!D147+'TDC Da'!D147</f>
        <v>444.30600000000004</v>
      </c>
      <c r="E147" s="12">
        <f>+'MIT Da'!E147+'SAR Da'!E147+'URQ Da'!E147+'ROC Da'!E147+'SM Da'!E147+'BN Da'!E147+'BS Da'!E147+'TDC Da'!E147</f>
        <v>0</v>
      </c>
      <c r="F147" s="12">
        <f>+'MIT Da'!F147+'SAR Da'!F147+'URQ Da'!F147+'ROC Da'!F147+'SM Da'!F147+'BN Da'!F147+'BS Da'!F147+'TDC Da'!F147</f>
        <v>176.17364000000001</v>
      </c>
      <c r="G147" s="12">
        <f>+'MIT Da'!G147+'SAR Da'!G147+'URQ Da'!G147+'ROC Da'!G147+'SM Da'!G147+'BN Da'!G147+'BS Da'!G147+'TDC Da'!G147</f>
        <v>767.69263999999998</v>
      </c>
      <c r="H147" s="12">
        <f>+'MIT Da'!H147+'SAR Da'!H147+'URQ Da'!H147+'ROC Da'!H147+'SM Da'!H147+'BN Da'!H147+'BS Da'!H147+'TDC Da'!H147</f>
        <v>767.69263999999998</v>
      </c>
      <c r="I147" s="12">
        <f>+'MIT Da'!I147+'SAR Da'!I147+'URQ Da'!I147+'ROC Da'!I147+'SM Da'!I147+'BN Da'!I147+'BS Da'!I147+'TDC Da'!I147</f>
        <v>972.2581100000001</v>
      </c>
      <c r="J147" s="12">
        <f>+'MIT Da'!J147+'SAR Da'!J147+'URQ Da'!J147+'ROC Da'!J147+'SM Da'!J147+'BN Da'!J147+'BS Da'!J147+'TDC Da'!J147</f>
        <v>1060.415</v>
      </c>
      <c r="K147" s="12">
        <f>+'MIT Da'!K147+'SAR Da'!K147+'URQ Da'!K147+'ROC Da'!K147+'SM Da'!K147+'BN Da'!K147+'BS Da'!K147+'TDC Da'!K147</f>
        <v>54.516999999999996</v>
      </c>
      <c r="L147" s="12">
        <f>+'MIT Da'!L147+'SAR Da'!L147+'URQ Da'!L147+'ROC Da'!L147+'SM Da'!L147+'BN Da'!L147+'BS Da'!L147+'TDC Da'!L147</f>
        <v>379.49300000000005</v>
      </c>
      <c r="M147" s="12">
        <f>+'MIT Da'!M147+'SAR Da'!M147+'URQ Da'!M147+'ROC Da'!M147+'SM Da'!M147+'BN Da'!M147+'BS Da'!M147+'TDC Da'!M147</f>
        <v>21.314999999999998</v>
      </c>
      <c r="N147" s="12">
        <f>+'MIT Da'!N147+'SAR Da'!N147+'URQ Da'!N147+'ROC Da'!N147+'SM Da'!N147+'BN Da'!N147+'BS Da'!N147+'TDC Da'!N147</f>
        <v>1439.9079999999999</v>
      </c>
      <c r="O147" s="12">
        <f>+'MIT Da'!O147+'SAR Da'!O147+'URQ Da'!O147+'ROC Da'!O147+'SM Da'!O147+'BN Da'!O147+'BS Da'!O147+'TDC Da'!O147</f>
        <v>1439.9079999999999</v>
      </c>
      <c r="P147" s="81">
        <f>+'MIT Da'!P147+'SAR Da'!P147+'URQ Da'!P147+'ROC Da'!P147+'SM Da'!P147+'BN Da'!P147+'BS Da'!P147+'TDC Da'!P147</f>
        <v>203</v>
      </c>
      <c r="Q147" s="81">
        <f>+'MIT Da'!Q147+'SAR Da'!Q147+'URQ Da'!Q147+'ROC Da'!Q147+'SM Da'!Q147+'BN Da'!Q147+'BS Da'!Q147+'TDC Da'!Q147</f>
        <v>58</v>
      </c>
      <c r="R147" s="81">
        <f>+'MIT Da'!R147+'SAR Da'!R147+'URQ Da'!R147+'ROC Da'!R147+'SM Da'!R147+'BN Da'!R147+'BS Da'!R147+'TDC Da'!R147</f>
        <v>10</v>
      </c>
      <c r="S147" s="81">
        <f>+'MIT Da'!S147+'SAR Da'!S147+'URQ Da'!S147+'ROC Da'!S147+'SM Da'!S147+'BN Da'!S147+'BS Da'!S147+'TDC Da'!S147</f>
        <v>271</v>
      </c>
      <c r="T147" s="81">
        <f>+'MIT Da'!T147+'SAR Da'!T147+'URQ Da'!T147+'ROC Da'!T147+'SM Da'!T147+'BN Da'!T147+'BS Da'!T147+'TDC Da'!T147</f>
        <v>136</v>
      </c>
      <c r="U147" s="81">
        <f>+'MIT Da'!U147+'SAR Da'!U147+'URQ Da'!U147+'ROC Da'!U147+'SM Da'!U147+'BN Da'!U147+'BS Da'!U147+'TDC Da'!U147</f>
        <v>434</v>
      </c>
      <c r="V147" s="81">
        <f>+'MIT Da'!V147+'SAR Da'!V147+'URQ Da'!V147+'ROC Da'!V147+'SM Da'!V147+'BN Da'!V147+'BS Da'!V147+'TDC Da'!V147</f>
        <v>11</v>
      </c>
      <c r="W147" s="81">
        <f>+'MIT Da'!W147+'SAR Da'!W147+'URQ Da'!W147+'ROC Da'!W147+'SM Da'!W147+'BN Da'!W147+'BS Da'!W147+'TDC Da'!W147</f>
        <v>110</v>
      </c>
      <c r="X147" s="81">
        <f>+'MIT Da'!X147+'SAR Da'!X147+'URQ Da'!X147+'ROC Da'!X147+'SM Da'!X147+'BN Da'!X147+'BS Da'!X147+'TDC Da'!X147</f>
        <v>4</v>
      </c>
      <c r="Y147" s="81">
        <f>+'MIT Da'!Y147+'SAR Da'!Y147+'URQ Da'!Y147+'ROC Da'!Y147+'SM Da'!Y147+'BN Da'!Y147+'BS Da'!Y147+'TDC Da'!Y147</f>
        <v>695</v>
      </c>
      <c r="Z147" s="81">
        <f>+'MIT Da'!Z147+'SAR Da'!Z147+'URQ Da'!Z147+'ROC Da'!Z147+'SM Da'!Z147+'BN Da'!Z147+'BS Da'!Z147+'TDC Da'!Z147</f>
        <v>160</v>
      </c>
      <c r="AA147" s="81">
        <f>+'MIT Da'!AA147+'SAR Da'!AA147+'URQ Da'!AA147+'ROC Da'!AA147+'SM Da'!AA147+'BN Da'!AA147+'BS Da'!AA147+'TDC Da'!AA147</f>
        <v>102</v>
      </c>
      <c r="AB147" s="81">
        <f>+'MIT Da'!AB147+'SAR Da'!AB147+'URQ Da'!AB147+'ROC Da'!AB147+'SM Da'!AB147+'BN Da'!AB147+'BS Da'!AB147+'TDC Da'!AB147</f>
        <v>695</v>
      </c>
      <c r="AC147" s="81">
        <f>+'MIT Da'!AC147+'SAR Da'!AC147+'URQ Da'!AC147+'ROC Da'!AC147+'SM Da'!AC147+'BN Da'!AC147+'BS Da'!AC147+'TDC Da'!AC147</f>
        <v>957</v>
      </c>
      <c r="AD147" s="81">
        <f>+'MIT Da'!AD147+'SAR Da'!AD147+'URQ Da'!AD147+'ROC Da'!AD147+'SM Da'!AD147+'BN Da'!AD147+'BS Da'!AD147+'TDC Da'!AD147</f>
        <v>54</v>
      </c>
      <c r="AE147" s="81">
        <f>+'MIT Da'!AE147+'SAR Da'!AE147+'URQ Da'!AE147+'ROC Da'!AE147+'SM Da'!AE147+'BN Da'!AE147+'BS Da'!AE147+'TDC Da'!AE147</f>
        <v>96</v>
      </c>
      <c r="AF147" s="81">
        <f>+'MIT Da'!AF147+'SAR Da'!AF147+'URQ Da'!AF147+'ROC Da'!AF147+'SM Da'!AF147+'BN Da'!AF147+'BS Da'!AF147+'TDC Da'!AF147</f>
        <v>448</v>
      </c>
      <c r="AG147" s="81">
        <f>+'MIT Da'!AG147+'SAR Da'!AG147+'URQ Da'!AG147+'ROC Da'!AG147+'SM Da'!AG147+'BN Da'!AG147+'BS Da'!AG147+'TDC Da'!AG147</f>
        <v>598</v>
      </c>
      <c r="AH147" s="12">
        <f>+'MIT Da'!AH147+'SAR Da'!AH147+'URQ Da'!AH147+'ROC Da'!AH147+'SM Da'!AH147+'BN Da'!AH147+'BS Da'!AH147+'TDC Da'!AH147</f>
        <v>274.60699999999997</v>
      </c>
      <c r="AI147" s="12">
        <f>+'MIT Da'!AI147+'SAR Da'!AI147+'URQ Da'!AI147+'ROC Da'!AI147+'SM Da'!AI147+'BN Da'!AI147+'BS Da'!AI147+'TDC Da'!AI147</f>
        <v>7.32</v>
      </c>
      <c r="AJ147" s="12">
        <f>+'MIT Da'!AJ147+'SAR Da'!AJ147+'URQ Da'!AJ147+'ROC Da'!AJ147+'SM Da'!AJ147+'BN Da'!AJ147+'BS Da'!AJ147+'TDC Da'!AJ147</f>
        <v>498.71500000000003</v>
      </c>
      <c r="AK147" s="12">
        <f>+'MIT Da'!AK147+'SAR Da'!AK147+'URQ Da'!AK147+'ROC Da'!AK147+'SM Da'!AK147+'BN Da'!AK147+'BS Da'!AK147+'TDC Da'!AK147</f>
        <v>780.64199999999994</v>
      </c>
      <c r="AL147" s="81">
        <f>+'MIT Da'!AL147+'SAR Da'!AL147+'URQ Da'!AL147+'ROC Da'!AL147+'SM Da'!AL147+'BN Da'!AL147+'BS Da'!AL147+'TDC Da'!AL147</f>
        <v>9</v>
      </c>
      <c r="AM147" s="81">
        <f>+'MIT Da'!AM147+'SAR Da'!AM147+'URQ Da'!AM147+'ROC Da'!AM147+'SM Da'!AM147+'BN Da'!AM147+'BS Da'!AM147+'TDC Da'!AM147</f>
        <v>57</v>
      </c>
      <c r="AN147" s="81">
        <f>+'MIT Da'!AN147+'SAR Da'!AN147+'URQ Da'!AN147+'ROC Da'!AN147+'SM Da'!AN147+'BN Da'!AN147+'BS Da'!AN147+'TDC Da'!AN147</f>
        <v>82</v>
      </c>
      <c r="AO147" s="81">
        <f>+'MIT Da'!AO147+'SAR Da'!AO147+'URQ Da'!AO147+'ROC Da'!AO147+'SM Da'!AO147+'BN Da'!AO147+'BS Da'!AO147+'TDC Da'!AO147</f>
        <v>148</v>
      </c>
      <c r="AP147" s="81">
        <f>+'MIT Da'!AP147+'SAR Da'!AP147+'URQ Da'!AP147+'ROC Da'!AP147+'SM Da'!AP147+'BN Da'!AP147+'BS Da'!AP147+'TDC Da'!AP147</f>
        <v>596</v>
      </c>
      <c r="AQ147" s="81">
        <f>+'MIT Da'!AQ147+'SAR Da'!AQ147+'URQ Da'!AQ147+'ROC Da'!AQ147+'SM Da'!AQ147+'BN Da'!AQ147+'BS Da'!AQ147+'TDC Da'!AQ147</f>
        <v>341</v>
      </c>
      <c r="AR147" s="81">
        <f>+'MIT Da'!AR147+'SAR Da'!AR147+'URQ Da'!AR147+'ROC Da'!AR147+'SM Da'!AR147+'BN Da'!AR147+'BS Da'!AR147+'TDC Da'!AR147</f>
        <v>39</v>
      </c>
      <c r="AS147" s="81">
        <f>+SUM(RED_InfraMR[[#This Row],[B.02.1 - Parque de Coches Eléctricos Motrices]:[B.02.3 - Parque de Coches Eléctricos Motrices Tipo R]])</f>
        <v>976</v>
      </c>
      <c r="AT147" s="81">
        <f>+'MIT Da'!AT147+'SAR Da'!AT147+'URQ Da'!AT147+'ROC Da'!AT147+'SM Da'!AT147+'BN Da'!AT147+'BS Da'!AT147+'TDC Da'!AT147</f>
        <v>0</v>
      </c>
      <c r="AU147" s="81">
        <f>+'MIT Da'!AU147+'SAR Da'!AU147+'URQ Da'!AU147+'ROC Da'!AU147+'SM Da'!AU147+'BN Da'!AU147+'BS Da'!AU147+'TDC Da'!AU147</f>
        <v>6</v>
      </c>
      <c r="AV147" s="81">
        <f>+'MIT Da'!AV147+'SAR Da'!AV147+'URQ Da'!AV147+'ROC Da'!AV147+'SM Da'!AV147+'BN Da'!AV147+'BS Da'!AV147+'TDC Da'!AV147</f>
        <v>10</v>
      </c>
      <c r="AW147" s="81">
        <f>+SUM(RED_InfraMR[[#This Row],[B.03.1 - Parque de Coches Motores Motrices Remolcados]:[B.03.3 - Parque de Coches Motores Motrices Cabina]])</f>
        <v>16</v>
      </c>
      <c r="AX147" s="81">
        <f>+'MIT Da'!AX147+'SAR Da'!AX147+'URQ Da'!AX147+'ROC Da'!AX147+'SM Da'!AX147+'BN Da'!AX147+'BS Da'!AX147+'TDC Da'!AX147</f>
        <v>437</v>
      </c>
      <c r="AY147" s="81">
        <f>+'MIT Da'!AY147+'SAR Da'!AY147+'URQ Da'!AY147+'ROC Da'!AY147+'SM Da'!AY147+'BN Da'!AY147+'BS Da'!AY147+'TDC Da'!AY147</f>
        <v>173</v>
      </c>
      <c r="AZ147" s="81">
        <f>+'MIT Da'!AZ147+'SAR Da'!AZ147+'URQ Da'!AZ147+'ROC Da'!AZ147+'SM Da'!AZ147+'BN Da'!AZ147+'BS Da'!AZ147+'TDC Da'!AZ147</f>
        <v>15</v>
      </c>
      <c r="BA147" s="81">
        <f>+'MIT Da'!BA147+'SAR Da'!BA147+'URQ Da'!BA147+'ROC Da'!BA147+'SM Da'!BA147+'BN Da'!BA147+'BS Da'!BA147+'TDC Da'!BA147</f>
        <v>150</v>
      </c>
      <c r="BB147" s="81">
        <f>+'MIT Da'!BB147+'SAR Da'!BB147+'URQ Da'!BB147+'ROC Da'!BB147+'SM Da'!BB147+'BN Da'!BB147+'BS Da'!BB147+'TDC Da'!BB147</f>
        <v>0</v>
      </c>
      <c r="BC147" s="81">
        <f>+SUM(RED_InfraMR[[#This Row],[B.04.1 - Parque de Coches Remolcados Clase Unica]:[B.04.5 - Parque de Coches Remolcados para Servicios Especiales (Cartoneros)]])</f>
        <v>775</v>
      </c>
      <c r="BD147" s="81">
        <f>+'MIT Da'!BD147+'SAR Da'!BD147+'URQ Da'!BD147+'ROC Da'!BD147+'SM Da'!BD147+'BN Da'!BD147+'BS Da'!BD147+'TDC Da'!BD147</f>
        <v>12</v>
      </c>
      <c r="BE147" s="81">
        <f>+'MIT Da'!BE147+'SAR Da'!BE147+'URQ Da'!BE147+'ROC Da'!BE147+'SM Da'!BE147+'BN Da'!BE147+'BS Da'!BE147+'TDC Da'!BE147</f>
        <v>92</v>
      </c>
      <c r="BF147" s="16"/>
    </row>
    <row r="148" spans="1:58">
      <c r="A148" s="1">
        <v>2005</v>
      </c>
      <c r="B148" s="1" t="s">
        <v>117</v>
      </c>
      <c r="C148" s="12">
        <f>+'MIT Da'!C148+'SAR Da'!C148+'URQ Da'!C148+'ROC Da'!C148+'SM Da'!C148+'BN Da'!C148+'BS Da'!C148+'TDC Da'!C148</f>
        <v>147.21299999999999</v>
      </c>
      <c r="D148" s="12">
        <f>+'MIT Da'!D148+'SAR Da'!D148+'URQ Da'!D148+'ROC Da'!D148+'SM Da'!D148+'BN Da'!D148+'BS Da'!D148+'TDC Da'!D148</f>
        <v>444.30600000000004</v>
      </c>
      <c r="E148" s="12">
        <f>+'MIT Da'!E148+'SAR Da'!E148+'URQ Da'!E148+'ROC Da'!E148+'SM Da'!E148+'BN Da'!E148+'BS Da'!E148+'TDC Da'!E148</f>
        <v>0</v>
      </c>
      <c r="F148" s="12">
        <f>+'MIT Da'!F148+'SAR Da'!F148+'URQ Da'!F148+'ROC Da'!F148+'SM Da'!F148+'BN Da'!F148+'BS Da'!F148+'TDC Da'!F148</f>
        <v>176.17364000000001</v>
      </c>
      <c r="G148" s="12">
        <f>+'MIT Da'!G148+'SAR Da'!G148+'URQ Da'!G148+'ROC Da'!G148+'SM Da'!G148+'BN Da'!G148+'BS Da'!G148+'TDC Da'!G148</f>
        <v>767.69263999999998</v>
      </c>
      <c r="H148" s="12">
        <f>+'MIT Da'!H148+'SAR Da'!H148+'URQ Da'!H148+'ROC Da'!H148+'SM Da'!H148+'BN Da'!H148+'BS Da'!H148+'TDC Da'!H148</f>
        <v>767.69263999999998</v>
      </c>
      <c r="I148" s="12">
        <f>+'MIT Da'!I148+'SAR Da'!I148+'URQ Da'!I148+'ROC Da'!I148+'SM Da'!I148+'BN Da'!I148+'BS Da'!I148+'TDC Da'!I148</f>
        <v>972.2581100000001</v>
      </c>
      <c r="J148" s="12">
        <f>+'MIT Da'!J148+'SAR Da'!J148+'URQ Da'!J148+'ROC Da'!J148+'SM Da'!J148+'BN Da'!J148+'BS Da'!J148+'TDC Da'!J148</f>
        <v>1060.415</v>
      </c>
      <c r="K148" s="12">
        <f>+'MIT Da'!K148+'SAR Da'!K148+'URQ Da'!K148+'ROC Da'!K148+'SM Da'!K148+'BN Da'!K148+'BS Da'!K148+'TDC Da'!K148</f>
        <v>54.516999999999996</v>
      </c>
      <c r="L148" s="12">
        <f>+'MIT Da'!L148+'SAR Da'!L148+'URQ Da'!L148+'ROC Da'!L148+'SM Da'!L148+'BN Da'!L148+'BS Da'!L148+'TDC Da'!L148</f>
        <v>379.49300000000005</v>
      </c>
      <c r="M148" s="12">
        <f>+'MIT Da'!M148+'SAR Da'!M148+'URQ Da'!M148+'ROC Da'!M148+'SM Da'!M148+'BN Da'!M148+'BS Da'!M148+'TDC Da'!M148</f>
        <v>21.314999999999998</v>
      </c>
      <c r="N148" s="12">
        <f>+'MIT Da'!N148+'SAR Da'!N148+'URQ Da'!N148+'ROC Da'!N148+'SM Da'!N148+'BN Da'!N148+'BS Da'!N148+'TDC Da'!N148</f>
        <v>1439.9079999999999</v>
      </c>
      <c r="O148" s="12">
        <f>+'MIT Da'!O148+'SAR Da'!O148+'URQ Da'!O148+'ROC Da'!O148+'SM Da'!O148+'BN Da'!O148+'BS Da'!O148+'TDC Da'!O148</f>
        <v>1439.9079999999999</v>
      </c>
      <c r="P148" s="81">
        <f>+'MIT Da'!P148+'SAR Da'!P148+'URQ Da'!P148+'ROC Da'!P148+'SM Da'!P148+'BN Da'!P148+'BS Da'!P148+'TDC Da'!P148</f>
        <v>203</v>
      </c>
      <c r="Q148" s="81">
        <f>+'MIT Da'!Q148+'SAR Da'!Q148+'URQ Da'!Q148+'ROC Da'!Q148+'SM Da'!Q148+'BN Da'!Q148+'BS Da'!Q148+'TDC Da'!Q148</f>
        <v>58</v>
      </c>
      <c r="R148" s="81">
        <f>+'MIT Da'!R148+'SAR Da'!R148+'URQ Da'!R148+'ROC Da'!R148+'SM Da'!R148+'BN Da'!R148+'BS Da'!R148+'TDC Da'!R148</f>
        <v>10</v>
      </c>
      <c r="S148" s="81">
        <f>+'MIT Da'!S148+'SAR Da'!S148+'URQ Da'!S148+'ROC Da'!S148+'SM Da'!S148+'BN Da'!S148+'BS Da'!S148+'TDC Da'!S148</f>
        <v>271</v>
      </c>
      <c r="T148" s="81">
        <f>+'MIT Da'!T148+'SAR Da'!T148+'URQ Da'!T148+'ROC Da'!T148+'SM Da'!T148+'BN Da'!T148+'BS Da'!T148+'TDC Da'!T148</f>
        <v>136</v>
      </c>
      <c r="U148" s="81">
        <f>+'MIT Da'!U148+'SAR Da'!U148+'URQ Da'!U148+'ROC Da'!U148+'SM Da'!U148+'BN Da'!U148+'BS Da'!U148+'TDC Da'!U148</f>
        <v>434</v>
      </c>
      <c r="V148" s="81">
        <f>+'MIT Da'!V148+'SAR Da'!V148+'URQ Da'!V148+'ROC Da'!V148+'SM Da'!V148+'BN Da'!V148+'BS Da'!V148+'TDC Da'!V148</f>
        <v>11</v>
      </c>
      <c r="W148" s="81">
        <f>+'MIT Da'!W148+'SAR Da'!W148+'URQ Da'!W148+'ROC Da'!W148+'SM Da'!W148+'BN Da'!W148+'BS Da'!W148+'TDC Da'!W148</f>
        <v>110</v>
      </c>
      <c r="X148" s="81">
        <f>+'MIT Da'!X148+'SAR Da'!X148+'URQ Da'!X148+'ROC Da'!X148+'SM Da'!X148+'BN Da'!X148+'BS Da'!X148+'TDC Da'!X148</f>
        <v>4</v>
      </c>
      <c r="Y148" s="81">
        <f>+'MIT Da'!Y148+'SAR Da'!Y148+'URQ Da'!Y148+'ROC Da'!Y148+'SM Da'!Y148+'BN Da'!Y148+'BS Da'!Y148+'TDC Da'!Y148</f>
        <v>695</v>
      </c>
      <c r="Z148" s="81">
        <f>+'MIT Da'!Z148+'SAR Da'!Z148+'URQ Da'!Z148+'ROC Da'!Z148+'SM Da'!Z148+'BN Da'!Z148+'BS Da'!Z148+'TDC Da'!Z148</f>
        <v>160</v>
      </c>
      <c r="AA148" s="81">
        <f>+'MIT Da'!AA148+'SAR Da'!AA148+'URQ Da'!AA148+'ROC Da'!AA148+'SM Da'!AA148+'BN Da'!AA148+'BS Da'!AA148+'TDC Da'!AA148</f>
        <v>102</v>
      </c>
      <c r="AB148" s="81">
        <f>+'MIT Da'!AB148+'SAR Da'!AB148+'URQ Da'!AB148+'ROC Da'!AB148+'SM Da'!AB148+'BN Da'!AB148+'BS Da'!AB148+'TDC Da'!AB148</f>
        <v>695</v>
      </c>
      <c r="AC148" s="81">
        <f>+'MIT Da'!AC148+'SAR Da'!AC148+'URQ Da'!AC148+'ROC Da'!AC148+'SM Da'!AC148+'BN Da'!AC148+'BS Da'!AC148+'TDC Da'!AC148</f>
        <v>957</v>
      </c>
      <c r="AD148" s="81">
        <f>+'MIT Da'!AD148+'SAR Da'!AD148+'URQ Da'!AD148+'ROC Da'!AD148+'SM Da'!AD148+'BN Da'!AD148+'BS Da'!AD148+'TDC Da'!AD148</f>
        <v>54</v>
      </c>
      <c r="AE148" s="81">
        <f>+'MIT Da'!AE148+'SAR Da'!AE148+'URQ Da'!AE148+'ROC Da'!AE148+'SM Da'!AE148+'BN Da'!AE148+'BS Da'!AE148+'TDC Da'!AE148</f>
        <v>96</v>
      </c>
      <c r="AF148" s="81">
        <f>+'MIT Da'!AF148+'SAR Da'!AF148+'URQ Da'!AF148+'ROC Da'!AF148+'SM Da'!AF148+'BN Da'!AF148+'BS Da'!AF148+'TDC Da'!AF148</f>
        <v>448</v>
      </c>
      <c r="AG148" s="81">
        <f>+'MIT Da'!AG148+'SAR Da'!AG148+'URQ Da'!AG148+'ROC Da'!AG148+'SM Da'!AG148+'BN Da'!AG148+'BS Da'!AG148+'TDC Da'!AG148</f>
        <v>598</v>
      </c>
      <c r="AH148" s="12">
        <f>+'MIT Da'!AH148+'SAR Da'!AH148+'URQ Da'!AH148+'ROC Da'!AH148+'SM Da'!AH148+'BN Da'!AH148+'BS Da'!AH148+'TDC Da'!AH148</f>
        <v>274.60699999999997</v>
      </c>
      <c r="AI148" s="12">
        <f>+'MIT Da'!AI148+'SAR Da'!AI148+'URQ Da'!AI148+'ROC Da'!AI148+'SM Da'!AI148+'BN Da'!AI148+'BS Da'!AI148+'TDC Da'!AI148</f>
        <v>7.32</v>
      </c>
      <c r="AJ148" s="12">
        <f>+'MIT Da'!AJ148+'SAR Da'!AJ148+'URQ Da'!AJ148+'ROC Da'!AJ148+'SM Da'!AJ148+'BN Da'!AJ148+'BS Da'!AJ148+'TDC Da'!AJ148</f>
        <v>498.71500000000003</v>
      </c>
      <c r="AK148" s="12">
        <f>+'MIT Da'!AK148+'SAR Da'!AK148+'URQ Da'!AK148+'ROC Da'!AK148+'SM Da'!AK148+'BN Da'!AK148+'BS Da'!AK148+'TDC Da'!AK148</f>
        <v>780.64199999999994</v>
      </c>
      <c r="AL148" s="81">
        <f>+'MIT Da'!AL148+'SAR Da'!AL148+'URQ Da'!AL148+'ROC Da'!AL148+'SM Da'!AL148+'BN Da'!AL148+'BS Da'!AL148+'TDC Da'!AL148</f>
        <v>9</v>
      </c>
      <c r="AM148" s="81">
        <f>+'MIT Da'!AM148+'SAR Da'!AM148+'URQ Da'!AM148+'ROC Da'!AM148+'SM Da'!AM148+'BN Da'!AM148+'BS Da'!AM148+'TDC Da'!AM148</f>
        <v>57</v>
      </c>
      <c r="AN148" s="81">
        <f>+'MIT Da'!AN148+'SAR Da'!AN148+'URQ Da'!AN148+'ROC Da'!AN148+'SM Da'!AN148+'BN Da'!AN148+'BS Da'!AN148+'TDC Da'!AN148</f>
        <v>82</v>
      </c>
      <c r="AO148" s="81">
        <f>+'MIT Da'!AO148+'SAR Da'!AO148+'URQ Da'!AO148+'ROC Da'!AO148+'SM Da'!AO148+'BN Da'!AO148+'BS Da'!AO148+'TDC Da'!AO148</f>
        <v>148</v>
      </c>
      <c r="AP148" s="81">
        <f>+'MIT Da'!AP148+'SAR Da'!AP148+'URQ Da'!AP148+'ROC Da'!AP148+'SM Da'!AP148+'BN Da'!AP148+'BS Da'!AP148+'TDC Da'!AP148</f>
        <v>596</v>
      </c>
      <c r="AQ148" s="81">
        <f>+'MIT Da'!AQ148+'SAR Da'!AQ148+'URQ Da'!AQ148+'ROC Da'!AQ148+'SM Da'!AQ148+'BN Da'!AQ148+'BS Da'!AQ148+'TDC Da'!AQ148</f>
        <v>341</v>
      </c>
      <c r="AR148" s="81">
        <f>+'MIT Da'!AR148+'SAR Da'!AR148+'URQ Da'!AR148+'ROC Da'!AR148+'SM Da'!AR148+'BN Da'!AR148+'BS Da'!AR148+'TDC Da'!AR148</f>
        <v>39</v>
      </c>
      <c r="AS148" s="81">
        <f>+SUM(RED_InfraMR[[#This Row],[B.02.1 - Parque de Coches Eléctricos Motrices]:[B.02.3 - Parque de Coches Eléctricos Motrices Tipo R]])</f>
        <v>976</v>
      </c>
      <c r="AT148" s="81">
        <f>+'MIT Da'!AT148+'SAR Da'!AT148+'URQ Da'!AT148+'ROC Da'!AT148+'SM Da'!AT148+'BN Da'!AT148+'BS Da'!AT148+'TDC Da'!AT148</f>
        <v>0</v>
      </c>
      <c r="AU148" s="81">
        <f>+'MIT Da'!AU148+'SAR Da'!AU148+'URQ Da'!AU148+'ROC Da'!AU148+'SM Da'!AU148+'BN Da'!AU148+'BS Da'!AU148+'TDC Da'!AU148</f>
        <v>6</v>
      </c>
      <c r="AV148" s="81">
        <f>+'MIT Da'!AV148+'SAR Da'!AV148+'URQ Da'!AV148+'ROC Da'!AV148+'SM Da'!AV148+'BN Da'!AV148+'BS Da'!AV148+'TDC Da'!AV148</f>
        <v>10</v>
      </c>
      <c r="AW148" s="81">
        <f>+SUM(RED_InfraMR[[#This Row],[B.03.1 - Parque de Coches Motores Motrices Remolcados]:[B.03.3 - Parque de Coches Motores Motrices Cabina]])</f>
        <v>16</v>
      </c>
      <c r="AX148" s="81">
        <f>+'MIT Da'!AX148+'SAR Da'!AX148+'URQ Da'!AX148+'ROC Da'!AX148+'SM Da'!AX148+'BN Da'!AX148+'BS Da'!AX148+'TDC Da'!AX148</f>
        <v>437</v>
      </c>
      <c r="AY148" s="81">
        <f>+'MIT Da'!AY148+'SAR Da'!AY148+'URQ Da'!AY148+'ROC Da'!AY148+'SM Da'!AY148+'BN Da'!AY148+'BS Da'!AY148+'TDC Da'!AY148</f>
        <v>173</v>
      </c>
      <c r="AZ148" s="81">
        <f>+'MIT Da'!AZ148+'SAR Da'!AZ148+'URQ Da'!AZ148+'ROC Da'!AZ148+'SM Da'!AZ148+'BN Da'!AZ148+'BS Da'!AZ148+'TDC Da'!AZ148</f>
        <v>15</v>
      </c>
      <c r="BA148" s="81">
        <f>+'MIT Da'!BA148+'SAR Da'!BA148+'URQ Da'!BA148+'ROC Da'!BA148+'SM Da'!BA148+'BN Da'!BA148+'BS Da'!BA148+'TDC Da'!BA148</f>
        <v>150</v>
      </c>
      <c r="BB148" s="81">
        <f>+'MIT Da'!BB148+'SAR Da'!BB148+'URQ Da'!BB148+'ROC Da'!BB148+'SM Da'!BB148+'BN Da'!BB148+'BS Da'!BB148+'TDC Da'!BB148</f>
        <v>0</v>
      </c>
      <c r="BC148" s="81">
        <f>+SUM(RED_InfraMR[[#This Row],[B.04.1 - Parque de Coches Remolcados Clase Unica]:[B.04.5 - Parque de Coches Remolcados para Servicios Especiales (Cartoneros)]])</f>
        <v>775</v>
      </c>
      <c r="BD148" s="81">
        <f>+'MIT Da'!BD148+'SAR Da'!BD148+'URQ Da'!BD148+'ROC Da'!BD148+'SM Da'!BD148+'BN Da'!BD148+'BS Da'!BD148+'TDC Da'!BD148</f>
        <v>12</v>
      </c>
      <c r="BE148" s="81">
        <f>+'MIT Da'!BE148+'SAR Da'!BE148+'URQ Da'!BE148+'ROC Da'!BE148+'SM Da'!BE148+'BN Da'!BE148+'BS Da'!BE148+'TDC Da'!BE148</f>
        <v>92</v>
      </c>
      <c r="BF148" s="16"/>
    </row>
    <row r="149" spans="1:58">
      <c r="A149" s="1">
        <v>2005</v>
      </c>
      <c r="B149" s="1" t="s">
        <v>118</v>
      </c>
      <c r="C149" s="12">
        <f>+'MIT Da'!C149+'SAR Da'!C149+'URQ Da'!C149+'ROC Da'!C149+'SM Da'!C149+'BN Da'!C149+'BS Da'!C149+'TDC Da'!C149</f>
        <v>147.21299999999999</v>
      </c>
      <c r="D149" s="12">
        <f>+'MIT Da'!D149+'SAR Da'!D149+'URQ Da'!D149+'ROC Da'!D149+'SM Da'!D149+'BN Da'!D149+'BS Da'!D149+'TDC Da'!D149</f>
        <v>444.30600000000004</v>
      </c>
      <c r="E149" s="12">
        <f>+'MIT Da'!E149+'SAR Da'!E149+'URQ Da'!E149+'ROC Da'!E149+'SM Da'!E149+'BN Da'!E149+'BS Da'!E149+'TDC Da'!E149</f>
        <v>0</v>
      </c>
      <c r="F149" s="12">
        <f>+'MIT Da'!F149+'SAR Da'!F149+'URQ Da'!F149+'ROC Da'!F149+'SM Da'!F149+'BN Da'!F149+'BS Da'!F149+'TDC Da'!F149</f>
        <v>176.17364000000001</v>
      </c>
      <c r="G149" s="12">
        <f>+'MIT Da'!G149+'SAR Da'!G149+'URQ Da'!G149+'ROC Da'!G149+'SM Da'!G149+'BN Da'!G149+'BS Da'!G149+'TDC Da'!G149</f>
        <v>767.69263999999998</v>
      </c>
      <c r="H149" s="12">
        <f>+'MIT Da'!H149+'SAR Da'!H149+'URQ Da'!H149+'ROC Da'!H149+'SM Da'!H149+'BN Da'!H149+'BS Da'!H149+'TDC Da'!H149</f>
        <v>767.69263999999998</v>
      </c>
      <c r="I149" s="12">
        <f>+'MIT Da'!I149+'SAR Da'!I149+'URQ Da'!I149+'ROC Da'!I149+'SM Da'!I149+'BN Da'!I149+'BS Da'!I149+'TDC Da'!I149</f>
        <v>972.2581100000001</v>
      </c>
      <c r="J149" s="12">
        <f>+'MIT Da'!J149+'SAR Da'!J149+'URQ Da'!J149+'ROC Da'!J149+'SM Da'!J149+'BN Da'!J149+'BS Da'!J149+'TDC Da'!J149</f>
        <v>1060.415</v>
      </c>
      <c r="K149" s="12">
        <f>+'MIT Da'!K149+'SAR Da'!K149+'URQ Da'!K149+'ROC Da'!K149+'SM Da'!K149+'BN Da'!K149+'BS Da'!K149+'TDC Da'!K149</f>
        <v>54.516999999999996</v>
      </c>
      <c r="L149" s="12">
        <f>+'MIT Da'!L149+'SAR Da'!L149+'URQ Da'!L149+'ROC Da'!L149+'SM Da'!L149+'BN Da'!L149+'BS Da'!L149+'TDC Da'!L149</f>
        <v>379.49300000000005</v>
      </c>
      <c r="M149" s="12">
        <f>+'MIT Da'!M149+'SAR Da'!M149+'URQ Da'!M149+'ROC Da'!M149+'SM Da'!M149+'BN Da'!M149+'BS Da'!M149+'TDC Da'!M149</f>
        <v>21.314999999999998</v>
      </c>
      <c r="N149" s="12">
        <f>+'MIT Da'!N149+'SAR Da'!N149+'URQ Da'!N149+'ROC Da'!N149+'SM Da'!N149+'BN Da'!N149+'BS Da'!N149+'TDC Da'!N149</f>
        <v>1439.9079999999999</v>
      </c>
      <c r="O149" s="12">
        <f>+'MIT Da'!O149+'SAR Da'!O149+'URQ Da'!O149+'ROC Da'!O149+'SM Da'!O149+'BN Da'!O149+'BS Da'!O149+'TDC Da'!O149</f>
        <v>1439.9079999999999</v>
      </c>
      <c r="P149" s="81">
        <f>+'MIT Da'!P149+'SAR Da'!P149+'URQ Da'!P149+'ROC Da'!P149+'SM Da'!P149+'BN Da'!P149+'BS Da'!P149+'TDC Da'!P149</f>
        <v>203</v>
      </c>
      <c r="Q149" s="81">
        <f>+'MIT Da'!Q149+'SAR Da'!Q149+'URQ Da'!Q149+'ROC Da'!Q149+'SM Da'!Q149+'BN Da'!Q149+'BS Da'!Q149+'TDC Da'!Q149</f>
        <v>58</v>
      </c>
      <c r="R149" s="81">
        <f>+'MIT Da'!R149+'SAR Da'!R149+'URQ Da'!R149+'ROC Da'!R149+'SM Da'!R149+'BN Da'!R149+'BS Da'!R149+'TDC Da'!R149</f>
        <v>10</v>
      </c>
      <c r="S149" s="81">
        <f>+'MIT Da'!S149+'SAR Da'!S149+'URQ Da'!S149+'ROC Da'!S149+'SM Da'!S149+'BN Da'!S149+'BS Da'!S149+'TDC Da'!S149</f>
        <v>271</v>
      </c>
      <c r="T149" s="81">
        <f>+'MIT Da'!T149+'SAR Da'!T149+'URQ Da'!T149+'ROC Da'!T149+'SM Da'!T149+'BN Da'!T149+'BS Da'!T149+'TDC Da'!T149</f>
        <v>136</v>
      </c>
      <c r="U149" s="81">
        <f>+'MIT Da'!U149+'SAR Da'!U149+'URQ Da'!U149+'ROC Da'!U149+'SM Da'!U149+'BN Da'!U149+'BS Da'!U149+'TDC Da'!U149</f>
        <v>434</v>
      </c>
      <c r="V149" s="81">
        <f>+'MIT Da'!V149+'SAR Da'!V149+'URQ Da'!V149+'ROC Da'!V149+'SM Da'!V149+'BN Da'!V149+'BS Da'!V149+'TDC Da'!V149</f>
        <v>11</v>
      </c>
      <c r="W149" s="81">
        <f>+'MIT Da'!W149+'SAR Da'!W149+'URQ Da'!W149+'ROC Da'!W149+'SM Da'!W149+'BN Da'!W149+'BS Da'!W149+'TDC Da'!W149</f>
        <v>110</v>
      </c>
      <c r="X149" s="81">
        <f>+'MIT Da'!X149+'SAR Da'!X149+'URQ Da'!X149+'ROC Da'!X149+'SM Da'!X149+'BN Da'!X149+'BS Da'!X149+'TDC Da'!X149</f>
        <v>4</v>
      </c>
      <c r="Y149" s="81">
        <f>+'MIT Da'!Y149+'SAR Da'!Y149+'URQ Da'!Y149+'ROC Da'!Y149+'SM Da'!Y149+'BN Da'!Y149+'BS Da'!Y149+'TDC Da'!Y149</f>
        <v>695</v>
      </c>
      <c r="Z149" s="81">
        <f>+'MIT Da'!Z149+'SAR Da'!Z149+'URQ Da'!Z149+'ROC Da'!Z149+'SM Da'!Z149+'BN Da'!Z149+'BS Da'!Z149+'TDC Da'!Z149</f>
        <v>160</v>
      </c>
      <c r="AA149" s="81">
        <f>+'MIT Da'!AA149+'SAR Da'!AA149+'URQ Da'!AA149+'ROC Da'!AA149+'SM Da'!AA149+'BN Da'!AA149+'BS Da'!AA149+'TDC Da'!AA149</f>
        <v>102</v>
      </c>
      <c r="AB149" s="81">
        <f>+'MIT Da'!AB149+'SAR Da'!AB149+'URQ Da'!AB149+'ROC Da'!AB149+'SM Da'!AB149+'BN Da'!AB149+'BS Da'!AB149+'TDC Da'!AB149</f>
        <v>695</v>
      </c>
      <c r="AC149" s="81">
        <f>+'MIT Da'!AC149+'SAR Da'!AC149+'URQ Da'!AC149+'ROC Da'!AC149+'SM Da'!AC149+'BN Da'!AC149+'BS Da'!AC149+'TDC Da'!AC149</f>
        <v>957</v>
      </c>
      <c r="AD149" s="81">
        <f>+'MIT Da'!AD149+'SAR Da'!AD149+'URQ Da'!AD149+'ROC Da'!AD149+'SM Da'!AD149+'BN Da'!AD149+'BS Da'!AD149+'TDC Da'!AD149</f>
        <v>54</v>
      </c>
      <c r="AE149" s="81">
        <f>+'MIT Da'!AE149+'SAR Da'!AE149+'URQ Da'!AE149+'ROC Da'!AE149+'SM Da'!AE149+'BN Da'!AE149+'BS Da'!AE149+'TDC Da'!AE149</f>
        <v>96</v>
      </c>
      <c r="AF149" s="81">
        <f>+'MIT Da'!AF149+'SAR Da'!AF149+'URQ Da'!AF149+'ROC Da'!AF149+'SM Da'!AF149+'BN Da'!AF149+'BS Da'!AF149+'TDC Da'!AF149</f>
        <v>448</v>
      </c>
      <c r="AG149" s="81">
        <f>+'MIT Da'!AG149+'SAR Da'!AG149+'URQ Da'!AG149+'ROC Da'!AG149+'SM Da'!AG149+'BN Da'!AG149+'BS Da'!AG149+'TDC Da'!AG149</f>
        <v>598</v>
      </c>
      <c r="AH149" s="12">
        <f>+'MIT Da'!AH149+'SAR Da'!AH149+'URQ Da'!AH149+'ROC Da'!AH149+'SM Da'!AH149+'BN Da'!AH149+'BS Da'!AH149+'TDC Da'!AH149</f>
        <v>274.60699999999997</v>
      </c>
      <c r="AI149" s="12">
        <f>+'MIT Da'!AI149+'SAR Da'!AI149+'URQ Da'!AI149+'ROC Da'!AI149+'SM Da'!AI149+'BN Da'!AI149+'BS Da'!AI149+'TDC Da'!AI149</f>
        <v>7.32</v>
      </c>
      <c r="AJ149" s="12">
        <f>+'MIT Da'!AJ149+'SAR Da'!AJ149+'URQ Da'!AJ149+'ROC Da'!AJ149+'SM Da'!AJ149+'BN Da'!AJ149+'BS Da'!AJ149+'TDC Da'!AJ149</f>
        <v>498.71500000000003</v>
      </c>
      <c r="AK149" s="12">
        <f>+'MIT Da'!AK149+'SAR Da'!AK149+'URQ Da'!AK149+'ROC Da'!AK149+'SM Da'!AK149+'BN Da'!AK149+'BS Da'!AK149+'TDC Da'!AK149</f>
        <v>780.64199999999994</v>
      </c>
      <c r="AL149" s="81">
        <f>+'MIT Da'!AL149+'SAR Da'!AL149+'URQ Da'!AL149+'ROC Da'!AL149+'SM Da'!AL149+'BN Da'!AL149+'BS Da'!AL149+'TDC Da'!AL149</f>
        <v>9</v>
      </c>
      <c r="AM149" s="81">
        <f>+'MIT Da'!AM149+'SAR Da'!AM149+'URQ Da'!AM149+'ROC Da'!AM149+'SM Da'!AM149+'BN Da'!AM149+'BS Da'!AM149+'TDC Da'!AM149</f>
        <v>57</v>
      </c>
      <c r="AN149" s="81">
        <f>+'MIT Da'!AN149+'SAR Da'!AN149+'URQ Da'!AN149+'ROC Da'!AN149+'SM Da'!AN149+'BN Da'!AN149+'BS Da'!AN149+'TDC Da'!AN149</f>
        <v>82</v>
      </c>
      <c r="AO149" s="81">
        <f>+'MIT Da'!AO149+'SAR Da'!AO149+'URQ Da'!AO149+'ROC Da'!AO149+'SM Da'!AO149+'BN Da'!AO149+'BS Da'!AO149+'TDC Da'!AO149</f>
        <v>148</v>
      </c>
      <c r="AP149" s="81">
        <f>+'MIT Da'!AP149+'SAR Da'!AP149+'URQ Da'!AP149+'ROC Da'!AP149+'SM Da'!AP149+'BN Da'!AP149+'BS Da'!AP149+'TDC Da'!AP149</f>
        <v>596</v>
      </c>
      <c r="AQ149" s="81">
        <f>+'MIT Da'!AQ149+'SAR Da'!AQ149+'URQ Da'!AQ149+'ROC Da'!AQ149+'SM Da'!AQ149+'BN Da'!AQ149+'BS Da'!AQ149+'TDC Da'!AQ149</f>
        <v>341</v>
      </c>
      <c r="AR149" s="81">
        <f>+'MIT Da'!AR149+'SAR Da'!AR149+'URQ Da'!AR149+'ROC Da'!AR149+'SM Da'!AR149+'BN Da'!AR149+'BS Da'!AR149+'TDC Da'!AR149</f>
        <v>39</v>
      </c>
      <c r="AS149" s="81">
        <f>+SUM(RED_InfraMR[[#This Row],[B.02.1 - Parque de Coches Eléctricos Motrices]:[B.02.3 - Parque de Coches Eléctricos Motrices Tipo R]])</f>
        <v>976</v>
      </c>
      <c r="AT149" s="81">
        <f>+'MIT Da'!AT149+'SAR Da'!AT149+'URQ Da'!AT149+'ROC Da'!AT149+'SM Da'!AT149+'BN Da'!AT149+'BS Da'!AT149+'TDC Da'!AT149</f>
        <v>0</v>
      </c>
      <c r="AU149" s="81">
        <f>+'MIT Da'!AU149+'SAR Da'!AU149+'URQ Da'!AU149+'ROC Da'!AU149+'SM Da'!AU149+'BN Da'!AU149+'BS Da'!AU149+'TDC Da'!AU149</f>
        <v>6</v>
      </c>
      <c r="AV149" s="81">
        <f>+'MIT Da'!AV149+'SAR Da'!AV149+'URQ Da'!AV149+'ROC Da'!AV149+'SM Da'!AV149+'BN Da'!AV149+'BS Da'!AV149+'TDC Da'!AV149</f>
        <v>10</v>
      </c>
      <c r="AW149" s="81">
        <f>+SUM(RED_InfraMR[[#This Row],[B.03.1 - Parque de Coches Motores Motrices Remolcados]:[B.03.3 - Parque de Coches Motores Motrices Cabina]])</f>
        <v>16</v>
      </c>
      <c r="AX149" s="81">
        <f>+'MIT Da'!AX149+'SAR Da'!AX149+'URQ Da'!AX149+'ROC Da'!AX149+'SM Da'!AX149+'BN Da'!AX149+'BS Da'!AX149+'TDC Da'!AX149</f>
        <v>437</v>
      </c>
      <c r="AY149" s="81">
        <f>+'MIT Da'!AY149+'SAR Da'!AY149+'URQ Da'!AY149+'ROC Da'!AY149+'SM Da'!AY149+'BN Da'!AY149+'BS Da'!AY149+'TDC Da'!AY149</f>
        <v>173</v>
      </c>
      <c r="AZ149" s="81">
        <f>+'MIT Da'!AZ149+'SAR Da'!AZ149+'URQ Da'!AZ149+'ROC Da'!AZ149+'SM Da'!AZ149+'BN Da'!AZ149+'BS Da'!AZ149+'TDC Da'!AZ149</f>
        <v>15</v>
      </c>
      <c r="BA149" s="81">
        <f>+'MIT Da'!BA149+'SAR Da'!BA149+'URQ Da'!BA149+'ROC Da'!BA149+'SM Da'!BA149+'BN Da'!BA149+'BS Da'!BA149+'TDC Da'!BA149</f>
        <v>150</v>
      </c>
      <c r="BB149" s="81">
        <f>+'MIT Da'!BB149+'SAR Da'!BB149+'URQ Da'!BB149+'ROC Da'!BB149+'SM Da'!BB149+'BN Da'!BB149+'BS Da'!BB149+'TDC Da'!BB149</f>
        <v>0</v>
      </c>
      <c r="BC149" s="81">
        <f>+SUM(RED_InfraMR[[#This Row],[B.04.1 - Parque de Coches Remolcados Clase Unica]:[B.04.5 - Parque de Coches Remolcados para Servicios Especiales (Cartoneros)]])</f>
        <v>775</v>
      </c>
      <c r="BD149" s="81">
        <f>+'MIT Da'!BD149+'SAR Da'!BD149+'URQ Da'!BD149+'ROC Da'!BD149+'SM Da'!BD149+'BN Da'!BD149+'BS Da'!BD149+'TDC Da'!BD149</f>
        <v>12</v>
      </c>
      <c r="BE149" s="81">
        <f>+'MIT Da'!BE149+'SAR Da'!BE149+'URQ Da'!BE149+'ROC Da'!BE149+'SM Da'!BE149+'BN Da'!BE149+'BS Da'!BE149+'TDC Da'!BE149</f>
        <v>92</v>
      </c>
      <c r="BF149" s="16"/>
    </row>
    <row r="150" spans="1:58">
      <c r="A150" s="1">
        <v>2005</v>
      </c>
      <c r="B150" s="1" t="s">
        <v>119</v>
      </c>
      <c r="C150" s="12">
        <f>+'MIT Da'!C150+'SAR Da'!C150+'URQ Da'!C150+'ROC Da'!C150+'SM Da'!C150+'BN Da'!C150+'BS Da'!C150+'TDC Da'!C150</f>
        <v>147.21299999999999</v>
      </c>
      <c r="D150" s="12">
        <f>+'MIT Da'!D150+'SAR Da'!D150+'URQ Da'!D150+'ROC Da'!D150+'SM Da'!D150+'BN Da'!D150+'BS Da'!D150+'TDC Da'!D150</f>
        <v>444.30600000000004</v>
      </c>
      <c r="E150" s="12">
        <f>+'MIT Da'!E150+'SAR Da'!E150+'URQ Da'!E150+'ROC Da'!E150+'SM Da'!E150+'BN Da'!E150+'BS Da'!E150+'TDC Da'!E150</f>
        <v>0</v>
      </c>
      <c r="F150" s="12">
        <f>+'MIT Da'!F150+'SAR Da'!F150+'URQ Da'!F150+'ROC Da'!F150+'SM Da'!F150+'BN Da'!F150+'BS Da'!F150+'TDC Da'!F150</f>
        <v>176.17364000000001</v>
      </c>
      <c r="G150" s="12">
        <f>+'MIT Da'!G150+'SAR Da'!G150+'URQ Da'!G150+'ROC Da'!G150+'SM Da'!G150+'BN Da'!G150+'BS Da'!G150+'TDC Da'!G150</f>
        <v>767.69263999999998</v>
      </c>
      <c r="H150" s="12">
        <f>+'MIT Da'!H150+'SAR Da'!H150+'URQ Da'!H150+'ROC Da'!H150+'SM Da'!H150+'BN Da'!H150+'BS Da'!H150+'TDC Da'!H150</f>
        <v>767.69263999999998</v>
      </c>
      <c r="I150" s="12">
        <f>+'MIT Da'!I150+'SAR Da'!I150+'URQ Da'!I150+'ROC Da'!I150+'SM Da'!I150+'BN Da'!I150+'BS Da'!I150+'TDC Da'!I150</f>
        <v>972.2581100000001</v>
      </c>
      <c r="J150" s="12">
        <f>+'MIT Da'!J150+'SAR Da'!J150+'URQ Da'!J150+'ROC Da'!J150+'SM Da'!J150+'BN Da'!J150+'BS Da'!J150+'TDC Da'!J150</f>
        <v>1060.415</v>
      </c>
      <c r="K150" s="12">
        <f>+'MIT Da'!K150+'SAR Da'!K150+'URQ Da'!K150+'ROC Da'!K150+'SM Da'!K150+'BN Da'!K150+'BS Da'!K150+'TDC Da'!K150</f>
        <v>54.516999999999996</v>
      </c>
      <c r="L150" s="12">
        <f>+'MIT Da'!L150+'SAR Da'!L150+'URQ Da'!L150+'ROC Da'!L150+'SM Da'!L150+'BN Da'!L150+'BS Da'!L150+'TDC Da'!L150</f>
        <v>379.49300000000005</v>
      </c>
      <c r="M150" s="12">
        <f>+'MIT Da'!M150+'SAR Da'!M150+'URQ Da'!M150+'ROC Da'!M150+'SM Da'!M150+'BN Da'!M150+'BS Da'!M150+'TDC Da'!M150</f>
        <v>21.314999999999998</v>
      </c>
      <c r="N150" s="12">
        <f>+'MIT Da'!N150+'SAR Da'!N150+'URQ Da'!N150+'ROC Da'!N150+'SM Da'!N150+'BN Da'!N150+'BS Da'!N150+'TDC Da'!N150</f>
        <v>1439.9079999999999</v>
      </c>
      <c r="O150" s="12">
        <f>+'MIT Da'!O150+'SAR Da'!O150+'URQ Da'!O150+'ROC Da'!O150+'SM Da'!O150+'BN Da'!O150+'BS Da'!O150+'TDC Da'!O150</f>
        <v>1439.9079999999999</v>
      </c>
      <c r="P150" s="81">
        <f>+'MIT Da'!P150+'SAR Da'!P150+'URQ Da'!P150+'ROC Da'!P150+'SM Da'!P150+'BN Da'!P150+'BS Da'!P150+'TDC Da'!P150</f>
        <v>203</v>
      </c>
      <c r="Q150" s="81">
        <f>+'MIT Da'!Q150+'SAR Da'!Q150+'URQ Da'!Q150+'ROC Da'!Q150+'SM Da'!Q150+'BN Da'!Q150+'BS Da'!Q150+'TDC Da'!Q150</f>
        <v>58</v>
      </c>
      <c r="R150" s="81">
        <f>+'MIT Da'!R150+'SAR Da'!R150+'URQ Da'!R150+'ROC Da'!R150+'SM Da'!R150+'BN Da'!R150+'BS Da'!R150+'TDC Da'!R150</f>
        <v>10</v>
      </c>
      <c r="S150" s="81">
        <f>+'MIT Da'!S150+'SAR Da'!S150+'URQ Da'!S150+'ROC Da'!S150+'SM Da'!S150+'BN Da'!S150+'BS Da'!S150+'TDC Da'!S150</f>
        <v>271</v>
      </c>
      <c r="T150" s="81">
        <f>+'MIT Da'!T150+'SAR Da'!T150+'URQ Da'!T150+'ROC Da'!T150+'SM Da'!T150+'BN Da'!T150+'BS Da'!T150+'TDC Da'!T150</f>
        <v>136</v>
      </c>
      <c r="U150" s="81">
        <f>+'MIT Da'!U150+'SAR Da'!U150+'URQ Da'!U150+'ROC Da'!U150+'SM Da'!U150+'BN Da'!U150+'BS Da'!U150+'TDC Da'!U150</f>
        <v>434</v>
      </c>
      <c r="V150" s="81">
        <f>+'MIT Da'!V150+'SAR Da'!V150+'URQ Da'!V150+'ROC Da'!V150+'SM Da'!V150+'BN Da'!V150+'BS Da'!V150+'TDC Da'!V150</f>
        <v>11</v>
      </c>
      <c r="W150" s="81">
        <f>+'MIT Da'!W150+'SAR Da'!W150+'URQ Da'!W150+'ROC Da'!W150+'SM Da'!W150+'BN Da'!W150+'BS Da'!W150+'TDC Da'!W150</f>
        <v>110</v>
      </c>
      <c r="X150" s="81">
        <f>+'MIT Da'!X150+'SAR Da'!X150+'URQ Da'!X150+'ROC Da'!X150+'SM Da'!X150+'BN Da'!X150+'BS Da'!X150+'TDC Da'!X150</f>
        <v>4</v>
      </c>
      <c r="Y150" s="81">
        <f>+'MIT Da'!Y150+'SAR Da'!Y150+'URQ Da'!Y150+'ROC Da'!Y150+'SM Da'!Y150+'BN Da'!Y150+'BS Da'!Y150+'TDC Da'!Y150</f>
        <v>695</v>
      </c>
      <c r="Z150" s="81">
        <f>+'MIT Da'!Z150+'SAR Da'!Z150+'URQ Da'!Z150+'ROC Da'!Z150+'SM Da'!Z150+'BN Da'!Z150+'BS Da'!Z150+'TDC Da'!Z150</f>
        <v>160</v>
      </c>
      <c r="AA150" s="81">
        <f>+'MIT Da'!AA150+'SAR Da'!AA150+'URQ Da'!AA150+'ROC Da'!AA150+'SM Da'!AA150+'BN Da'!AA150+'BS Da'!AA150+'TDC Da'!AA150</f>
        <v>102</v>
      </c>
      <c r="AB150" s="81">
        <f>+'MIT Da'!AB150+'SAR Da'!AB150+'URQ Da'!AB150+'ROC Da'!AB150+'SM Da'!AB150+'BN Da'!AB150+'BS Da'!AB150+'TDC Da'!AB150</f>
        <v>695</v>
      </c>
      <c r="AC150" s="81">
        <f>+'MIT Da'!AC150+'SAR Da'!AC150+'URQ Da'!AC150+'ROC Da'!AC150+'SM Da'!AC150+'BN Da'!AC150+'BS Da'!AC150+'TDC Da'!AC150</f>
        <v>957</v>
      </c>
      <c r="AD150" s="81">
        <f>+'MIT Da'!AD150+'SAR Da'!AD150+'URQ Da'!AD150+'ROC Da'!AD150+'SM Da'!AD150+'BN Da'!AD150+'BS Da'!AD150+'TDC Da'!AD150</f>
        <v>54</v>
      </c>
      <c r="AE150" s="81">
        <f>+'MIT Da'!AE150+'SAR Da'!AE150+'URQ Da'!AE150+'ROC Da'!AE150+'SM Da'!AE150+'BN Da'!AE150+'BS Da'!AE150+'TDC Da'!AE150</f>
        <v>96</v>
      </c>
      <c r="AF150" s="81">
        <f>+'MIT Da'!AF150+'SAR Da'!AF150+'URQ Da'!AF150+'ROC Da'!AF150+'SM Da'!AF150+'BN Da'!AF150+'BS Da'!AF150+'TDC Da'!AF150</f>
        <v>448</v>
      </c>
      <c r="AG150" s="81">
        <f>+'MIT Da'!AG150+'SAR Da'!AG150+'URQ Da'!AG150+'ROC Da'!AG150+'SM Da'!AG150+'BN Da'!AG150+'BS Da'!AG150+'TDC Da'!AG150</f>
        <v>598</v>
      </c>
      <c r="AH150" s="12">
        <f>+'MIT Da'!AH150+'SAR Da'!AH150+'URQ Da'!AH150+'ROC Da'!AH150+'SM Da'!AH150+'BN Da'!AH150+'BS Da'!AH150+'TDC Da'!AH150</f>
        <v>274.60699999999997</v>
      </c>
      <c r="AI150" s="12">
        <f>+'MIT Da'!AI150+'SAR Da'!AI150+'URQ Da'!AI150+'ROC Da'!AI150+'SM Da'!AI150+'BN Da'!AI150+'BS Da'!AI150+'TDC Da'!AI150</f>
        <v>7.32</v>
      </c>
      <c r="AJ150" s="12">
        <f>+'MIT Da'!AJ150+'SAR Da'!AJ150+'URQ Da'!AJ150+'ROC Da'!AJ150+'SM Da'!AJ150+'BN Da'!AJ150+'BS Da'!AJ150+'TDC Da'!AJ150</f>
        <v>498.71500000000003</v>
      </c>
      <c r="AK150" s="12">
        <f>+'MIT Da'!AK150+'SAR Da'!AK150+'URQ Da'!AK150+'ROC Da'!AK150+'SM Da'!AK150+'BN Da'!AK150+'BS Da'!AK150+'TDC Da'!AK150</f>
        <v>780.64199999999994</v>
      </c>
      <c r="AL150" s="81">
        <f>+'MIT Da'!AL150+'SAR Da'!AL150+'URQ Da'!AL150+'ROC Da'!AL150+'SM Da'!AL150+'BN Da'!AL150+'BS Da'!AL150+'TDC Da'!AL150</f>
        <v>9</v>
      </c>
      <c r="AM150" s="81">
        <f>+'MIT Da'!AM150+'SAR Da'!AM150+'URQ Da'!AM150+'ROC Da'!AM150+'SM Da'!AM150+'BN Da'!AM150+'BS Da'!AM150+'TDC Da'!AM150</f>
        <v>57</v>
      </c>
      <c r="AN150" s="81">
        <f>+'MIT Da'!AN150+'SAR Da'!AN150+'URQ Da'!AN150+'ROC Da'!AN150+'SM Da'!AN150+'BN Da'!AN150+'BS Da'!AN150+'TDC Da'!AN150</f>
        <v>82</v>
      </c>
      <c r="AO150" s="81">
        <f>+'MIT Da'!AO150+'SAR Da'!AO150+'URQ Da'!AO150+'ROC Da'!AO150+'SM Da'!AO150+'BN Da'!AO150+'BS Da'!AO150+'TDC Da'!AO150</f>
        <v>148</v>
      </c>
      <c r="AP150" s="81">
        <f>+'MIT Da'!AP150+'SAR Da'!AP150+'URQ Da'!AP150+'ROC Da'!AP150+'SM Da'!AP150+'BN Da'!AP150+'BS Da'!AP150+'TDC Da'!AP150</f>
        <v>596</v>
      </c>
      <c r="AQ150" s="81">
        <f>+'MIT Da'!AQ150+'SAR Da'!AQ150+'URQ Da'!AQ150+'ROC Da'!AQ150+'SM Da'!AQ150+'BN Da'!AQ150+'BS Da'!AQ150+'TDC Da'!AQ150</f>
        <v>341</v>
      </c>
      <c r="AR150" s="81">
        <f>+'MIT Da'!AR150+'SAR Da'!AR150+'URQ Da'!AR150+'ROC Da'!AR150+'SM Da'!AR150+'BN Da'!AR150+'BS Da'!AR150+'TDC Da'!AR150</f>
        <v>39</v>
      </c>
      <c r="AS150" s="81">
        <f>+SUM(RED_InfraMR[[#This Row],[B.02.1 - Parque de Coches Eléctricos Motrices]:[B.02.3 - Parque de Coches Eléctricos Motrices Tipo R]])</f>
        <v>976</v>
      </c>
      <c r="AT150" s="81">
        <f>+'MIT Da'!AT150+'SAR Da'!AT150+'URQ Da'!AT150+'ROC Da'!AT150+'SM Da'!AT150+'BN Da'!AT150+'BS Da'!AT150+'TDC Da'!AT150</f>
        <v>0</v>
      </c>
      <c r="AU150" s="81">
        <f>+'MIT Da'!AU150+'SAR Da'!AU150+'URQ Da'!AU150+'ROC Da'!AU150+'SM Da'!AU150+'BN Da'!AU150+'BS Da'!AU150+'TDC Da'!AU150</f>
        <v>6</v>
      </c>
      <c r="AV150" s="81">
        <f>+'MIT Da'!AV150+'SAR Da'!AV150+'URQ Da'!AV150+'ROC Da'!AV150+'SM Da'!AV150+'BN Da'!AV150+'BS Da'!AV150+'TDC Da'!AV150</f>
        <v>10</v>
      </c>
      <c r="AW150" s="81">
        <f>+SUM(RED_InfraMR[[#This Row],[B.03.1 - Parque de Coches Motores Motrices Remolcados]:[B.03.3 - Parque de Coches Motores Motrices Cabina]])</f>
        <v>16</v>
      </c>
      <c r="AX150" s="81">
        <f>+'MIT Da'!AX150+'SAR Da'!AX150+'URQ Da'!AX150+'ROC Da'!AX150+'SM Da'!AX150+'BN Da'!AX150+'BS Da'!AX150+'TDC Da'!AX150</f>
        <v>437</v>
      </c>
      <c r="AY150" s="81">
        <f>+'MIT Da'!AY150+'SAR Da'!AY150+'URQ Da'!AY150+'ROC Da'!AY150+'SM Da'!AY150+'BN Da'!AY150+'BS Da'!AY150+'TDC Da'!AY150</f>
        <v>173</v>
      </c>
      <c r="AZ150" s="81">
        <f>+'MIT Da'!AZ150+'SAR Da'!AZ150+'URQ Da'!AZ150+'ROC Da'!AZ150+'SM Da'!AZ150+'BN Da'!AZ150+'BS Da'!AZ150+'TDC Da'!AZ150</f>
        <v>15</v>
      </c>
      <c r="BA150" s="81">
        <f>+'MIT Da'!BA150+'SAR Da'!BA150+'URQ Da'!BA150+'ROC Da'!BA150+'SM Da'!BA150+'BN Da'!BA150+'BS Da'!BA150+'TDC Da'!BA150</f>
        <v>150</v>
      </c>
      <c r="BB150" s="81">
        <f>+'MIT Da'!BB150+'SAR Da'!BB150+'URQ Da'!BB150+'ROC Da'!BB150+'SM Da'!BB150+'BN Da'!BB150+'BS Da'!BB150+'TDC Da'!BB150</f>
        <v>0</v>
      </c>
      <c r="BC150" s="81">
        <f>+SUM(RED_InfraMR[[#This Row],[B.04.1 - Parque de Coches Remolcados Clase Unica]:[B.04.5 - Parque de Coches Remolcados para Servicios Especiales (Cartoneros)]])</f>
        <v>775</v>
      </c>
      <c r="BD150" s="81">
        <f>+'MIT Da'!BD150+'SAR Da'!BD150+'URQ Da'!BD150+'ROC Da'!BD150+'SM Da'!BD150+'BN Da'!BD150+'BS Da'!BD150+'TDC Da'!BD150</f>
        <v>12</v>
      </c>
      <c r="BE150" s="81">
        <f>+'MIT Da'!BE150+'SAR Da'!BE150+'URQ Da'!BE150+'ROC Da'!BE150+'SM Da'!BE150+'BN Da'!BE150+'BS Da'!BE150+'TDC Da'!BE150</f>
        <v>92</v>
      </c>
      <c r="BF150" s="16"/>
    </row>
    <row r="151" spans="1:58">
      <c r="A151" s="1">
        <v>2005</v>
      </c>
      <c r="B151" s="1" t="s">
        <v>120</v>
      </c>
      <c r="C151" s="12">
        <f>+'MIT Da'!C151+'SAR Da'!C151+'URQ Da'!C151+'ROC Da'!C151+'SM Da'!C151+'BN Da'!C151+'BS Da'!C151+'TDC Da'!C151</f>
        <v>147.21299999999999</v>
      </c>
      <c r="D151" s="12">
        <f>+'MIT Da'!D151+'SAR Da'!D151+'URQ Da'!D151+'ROC Da'!D151+'SM Da'!D151+'BN Da'!D151+'BS Da'!D151+'TDC Da'!D151</f>
        <v>444.30600000000004</v>
      </c>
      <c r="E151" s="12">
        <f>+'MIT Da'!E151+'SAR Da'!E151+'URQ Da'!E151+'ROC Da'!E151+'SM Da'!E151+'BN Da'!E151+'BS Da'!E151+'TDC Da'!E151</f>
        <v>0</v>
      </c>
      <c r="F151" s="12">
        <f>+'MIT Da'!F151+'SAR Da'!F151+'URQ Da'!F151+'ROC Da'!F151+'SM Da'!F151+'BN Da'!F151+'BS Da'!F151+'TDC Da'!F151</f>
        <v>176.17364000000001</v>
      </c>
      <c r="G151" s="12">
        <f>+'MIT Da'!G151+'SAR Da'!G151+'URQ Da'!G151+'ROC Da'!G151+'SM Da'!G151+'BN Da'!G151+'BS Da'!G151+'TDC Da'!G151</f>
        <v>767.69263999999998</v>
      </c>
      <c r="H151" s="12">
        <f>+'MIT Da'!H151+'SAR Da'!H151+'URQ Da'!H151+'ROC Da'!H151+'SM Da'!H151+'BN Da'!H151+'BS Da'!H151+'TDC Da'!H151</f>
        <v>767.69263999999998</v>
      </c>
      <c r="I151" s="12">
        <f>+'MIT Da'!I151+'SAR Da'!I151+'URQ Da'!I151+'ROC Da'!I151+'SM Da'!I151+'BN Da'!I151+'BS Da'!I151+'TDC Da'!I151</f>
        <v>972.2581100000001</v>
      </c>
      <c r="J151" s="12">
        <f>+'MIT Da'!J151+'SAR Da'!J151+'URQ Da'!J151+'ROC Da'!J151+'SM Da'!J151+'BN Da'!J151+'BS Da'!J151+'TDC Da'!J151</f>
        <v>1060.415</v>
      </c>
      <c r="K151" s="12">
        <f>+'MIT Da'!K151+'SAR Da'!K151+'URQ Da'!K151+'ROC Da'!K151+'SM Da'!K151+'BN Da'!K151+'BS Da'!K151+'TDC Da'!K151</f>
        <v>54.516999999999996</v>
      </c>
      <c r="L151" s="12">
        <f>+'MIT Da'!L151+'SAR Da'!L151+'URQ Da'!L151+'ROC Da'!L151+'SM Da'!L151+'BN Da'!L151+'BS Da'!L151+'TDC Da'!L151</f>
        <v>379.49300000000005</v>
      </c>
      <c r="M151" s="12">
        <f>+'MIT Da'!M151+'SAR Da'!M151+'URQ Da'!M151+'ROC Da'!M151+'SM Da'!M151+'BN Da'!M151+'BS Da'!M151+'TDC Da'!M151</f>
        <v>21.314999999999998</v>
      </c>
      <c r="N151" s="12">
        <f>+'MIT Da'!N151+'SAR Da'!N151+'URQ Da'!N151+'ROC Da'!N151+'SM Da'!N151+'BN Da'!N151+'BS Da'!N151+'TDC Da'!N151</f>
        <v>1439.9079999999999</v>
      </c>
      <c r="O151" s="12">
        <f>+'MIT Da'!O151+'SAR Da'!O151+'URQ Da'!O151+'ROC Da'!O151+'SM Da'!O151+'BN Da'!O151+'BS Da'!O151+'TDC Da'!O151</f>
        <v>1439.9079999999999</v>
      </c>
      <c r="P151" s="81">
        <f>+'MIT Da'!P151+'SAR Da'!P151+'URQ Da'!P151+'ROC Da'!P151+'SM Da'!P151+'BN Da'!P151+'BS Da'!P151+'TDC Da'!P151</f>
        <v>203</v>
      </c>
      <c r="Q151" s="81">
        <f>+'MIT Da'!Q151+'SAR Da'!Q151+'URQ Da'!Q151+'ROC Da'!Q151+'SM Da'!Q151+'BN Da'!Q151+'BS Da'!Q151+'TDC Da'!Q151</f>
        <v>58</v>
      </c>
      <c r="R151" s="81">
        <f>+'MIT Da'!R151+'SAR Da'!R151+'URQ Da'!R151+'ROC Da'!R151+'SM Da'!R151+'BN Da'!R151+'BS Da'!R151+'TDC Da'!R151</f>
        <v>10</v>
      </c>
      <c r="S151" s="81">
        <f>+'MIT Da'!S151+'SAR Da'!S151+'URQ Da'!S151+'ROC Da'!S151+'SM Da'!S151+'BN Da'!S151+'BS Da'!S151+'TDC Da'!S151</f>
        <v>271</v>
      </c>
      <c r="T151" s="81">
        <f>+'MIT Da'!T151+'SAR Da'!T151+'URQ Da'!T151+'ROC Da'!T151+'SM Da'!T151+'BN Da'!T151+'BS Da'!T151+'TDC Da'!T151</f>
        <v>136</v>
      </c>
      <c r="U151" s="81">
        <f>+'MIT Da'!U151+'SAR Da'!U151+'URQ Da'!U151+'ROC Da'!U151+'SM Da'!U151+'BN Da'!U151+'BS Da'!U151+'TDC Da'!U151</f>
        <v>434</v>
      </c>
      <c r="V151" s="81">
        <f>+'MIT Da'!V151+'SAR Da'!V151+'URQ Da'!V151+'ROC Da'!V151+'SM Da'!V151+'BN Da'!V151+'BS Da'!V151+'TDC Da'!V151</f>
        <v>11</v>
      </c>
      <c r="W151" s="81">
        <f>+'MIT Da'!W151+'SAR Da'!W151+'URQ Da'!W151+'ROC Da'!W151+'SM Da'!W151+'BN Da'!W151+'BS Da'!W151+'TDC Da'!W151</f>
        <v>110</v>
      </c>
      <c r="X151" s="81">
        <f>+'MIT Da'!X151+'SAR Da'!X151+'URQ Da'!X151+'ROC Da'!X151+'SM Da'!X151+'BN Da'!X151+'BS Da'!X151+'TDC Da'!X151</f>
        <v>4</v>
      </c>
      <c r="Y151" s="81">
        <f>+'MIT Da'!Y151+'SAR Da'!Y151+'URQ Da'!Y151+'ROC Da'!Y151+'SM Da'!Y151+'BN Da'!Y151+'BS Da'!Y151+'TDC Da'!Y151</f>
        <v>695</v>
      </c>
      <c r="Z151" s="81">
        <f>+'MIT Da'!Z151+'SAR Da'!Z151+'URQ Da'!Z151+'ROC Da'!Z151+'SM Da'!Z151+'BN Da'!Z151+'BS Da'!Z151+'TDC Da'!Z151</f>
        <v>160</v>
      </c>
      <c r="AA151" s="81">
        <f>+'MIT Da'!AA151+'SAR Da'!AA151+'URQ Da'!AA151+'ROC Da'!AA151+'SM Da'!AA151+'BN Da'!AA151+'BS Da'!AA151+'TDC Da'!AA151</f>
        <v>102</v>
      </c>
      <c r="AB151" s="81">
        <f>+'MIT Da'!AB151+'SAR Da'!AB151+'URQ Da'!AB151+'ROC Da'!AB151+'SM Da'!AB151+'BN Da'!AB151+'BS Da'!AB151+'TDC Da'!AB151</f>
        <v>695</v>
      </c>
      <c r="AC151" s="81">
        <f>+'MIT Da'!AC151+'SAR Da'!AC151+'URQ Da'!AC151+'ROC Da'!AC151+'SM Da'!AC151+'BN Da'!AC151+'BS Da'!AC151+'TDC Da'!AC151</f>
        <v>957</v>
      </c>
      <c r="AD151" s="81">
        <f>+'MIT Da'!AD151+'SAR Da'!AD151+'URQ Da'!AD151+'ROC Da'!AD151+'SM Da'!AD151+'BN Da'!AD151+'BS Da'!AD151+'TDC Da'!AD151</f>
        <v>54</v>
      </c>
      <c r="AE151" s="81">
        <f>+'MIT Da'!AE151+'SAR Da'!AE151+'URQ Da'!AE151+'ROC Da'!AE151+'SM Da'!AE151+'BN Da'!AE151+'BS Da'!AE151+'TDC Da'!AE151</f>
        <v>96</v>
      </c>
      <c r="AF151" s="81">
        <f>+'MIT Da'!AF151+'SAR Da'!AF151+'URQ Da'!AF151+'ROC Da'!AF151+'SM Da'!AF151+'BN Da'!AF151+'BS Da'!AF151+'TDC Da'!AF151</f>
        <v>448</v>
      </c>
      <c r="AG151" s="81">
        <f>+'MIT Da'!AG151+'SAR Da'!AG151+'URQ Da'!AG151+'ROC Da'!AG151+'SM Da'!AG151+'BN Da'!AG151+'BS Da'!AG151+'TDC Da'!AG151</f>
        <v>598</v>
      </c>
      <c r="AH151" s="12">
        <f>+'MIT Da'!AH151+'SAR Da'!AH151+'URQ Da'!AH151+'ROC Da'!AH151+'SM Da'!AH151+'BN Da'!AH151+'BS Da'!AH151+'TDC Da'!AH151</f>
        <v>274.60699999999997</v>
      </c>
      <c r="AI151" s="12">
        <f>+'MIT Da'!AI151+'SAR Da'!AI151+'URQ Da'!AI151+'ROC Da'!AI151+'SM Da'!AI151+'BN Da'!AI151+'BS Da'!AI151+'TDC Da'!AI151</f>
        <v>7.32</v>
      </c>
      <c r="AJ151" s="12">
        <f>+'MIT Da'!AJ151+'SAR Da'!AJ151+'URQ Da'!AJ151+'ROC Da'!AJ151+'SM Da'!AJ151+'BN Da'!AJ151+'BS Da'!AJ151+'TDC Da'!AJ151</f>
        <v>498.71500000000003</v>
      </c>
      <c r="AK151" s="12">
        <f>+'MIT Da'!AK151+'SAR Da'!AK151+'URQ Da'!AK151+'ROC Da'!AK151+'SM Da'!AK151+'BN Da'!AK151+'BS Da'!AK151+'TDC Da'!AK151</f>
        <v>780.64199999999994</v>
      </c>
      <c r="AL151" s="81">
        <f>+'MIT Da'!AL151+'SAR Da'!AL151+'URQ Da'!AL151+'ROC Da'!AL151+'SM Da'!AL151+'BN Da'!AL151+'BS Da'!AL151+'TDC Da'!AL151</f>
        <v>9</v>
      </c>
      <c r="AM151" s="81">
        <f>+'MIT Da'!AM151+'SAR Da'!AM151+'URQ Da'!AM151+'ROC Da'!AM151+'SM Da'!AM151+'BN Da'!AM151+'BS Da'!AM151+'TDC Da'!AM151</f>
        <v>57</v>
      </c>
      <c r="AN151" s="81">
        <f>+'MIT Da'!AN151+'SAR Da'!AN151+'URQ Da'!AN151+'ROC Da'!AN151+'SM Da'!AN151+'BN Da'!AN151+'BS Da'!AN151+'TDC Da'!AN151</f>
        <v>82</v>
      </c>
      <c r="AO151" s="81">
        <f>+'MIT Da'!AO151+'SAR Da'!AO151+'URQ Da'!AO151+'ROC Da'!AO151+'SM Da'!AO151+'BN Da'!AO151+'BS Da'!AO151+'TDC Da'!AO151</f>
        <v>148</v>
      </c>
      <c r="AP151" s="81">
        <f>+'MIT Da'!AP151+'SAR Da'!AP151+'URQ Da'!AP151+'ROC Da'!AP151+'SM Da'!AP151+'BN Da'!AP151+'BS Da'!AP151+'TDC Da'!AP151</f>
        <v>596</v>
      </c>
      <c r="AQ151" s="81">
        <f>+'MIT Da'!AQ151+'SAR Da'!AQ151+'URQ Da'!AQ151+'ROC Da'!AQ151+'SM Da'!AQ151+'BN Da'!AQ151+'BS Da'!AQ151+'TDC Da'!AQ151</f>
        <v>341</v>
      </c>
      <c r="AR151" s="81">
        <f>+'MIT Da'!AR151+'SAR Da'!AR151+'URQ Da'!AR151+'ROC Da'!AR151+'SM Da'!AR151+'BN Da'!AR151+'BS Da'!AR151+'TDC Da'!AR151</f>
        <v>39</v>
      </c>
      <c r="AS151" s="81">
        <f>+SUM(RED_InfraMR[[#This Row],[B.02.1 - Parque de Coches Eléctricos Motrices]:[B.02.3 - Parque de Coches Eléctricos Motrices Tipo R]])</f>
        <v>976</v>
      </c>
      <c r="AT151" s="81">
        <f>+'MIT Da'!AT151+'SAR Da'!AT151+'URQ Da'!AT151+'ROC Da'!AT151+'SM Da'!AT151+'BN Da'!AT151+'BS Da'!AT151+'TDC Da'!AT151</f>
        <v>0</v>
      </c>
      <c r="AU151" s="81">
        <f>+'MIT Da'!AU151+'SAR Da'!AU151+'URQ Da'!AU151+'ROC Da'!AU151+'SM Da'!AU151+'BN Da'!AU151+'BS Da'!AU151+'TDC Da'!AU151</f>
        <v>6</v>
      </c>
      <c r="AV151" s="81">
        <f>+'MIT Da'!AV151+'SAR Da'!AV151+'URQ Da'!AV151+'ROC Da'!AV151+'SM Da'!AV151+'BN Da'!AV151+'BS Da'!AV151+'TDC Da'!AV151</f>
        <v>10</v>
      </c>
      <c r="AW151" s="81">
        <f>+SUM(RED_InfraMR[[#This Row],[B.03.1 - Parque de Coches Motores Motrices Remolcados]:[B.03.3 - Parque de Coches Motores Motrices Cabina]])</f>
        <v>16</v>
      </c>
      <c r="AX151" s="81">
        <f>+'MIT Da'!AX151+'SAR Da'!AX151+'URQ Da'!AX151+'ROC Da'!AX151+'SM Da'!AX151+'BN Da'!AX151+'BS Da'!AX151+'TDC Da'!AX151</f>
        <v>437</v>
      </c>
      <c r="AY151" s="81">
        <f>+'MIT Da'!AY151+'SAR Da'!AY151+'URQ Da'!AY151+'ROC Da'!AY151+'SM Da'!AY151+'BN Da'!AY151+'BS Da'!AY151+'TDC Da'!AY151</f>
        <v>173</v>
      </c>
      <c r="AZ151" s="81">
        <f>+'MIT Da'!AZ151+'SAR Da'!AZ151+'URQ Da'!AZ151+'ROC Da'!AZ151+'SM Da'!AZ151+'BN Da'!AZ151+'BS Da'!AZ151+'TDC Da'!AZ151</f>
        <v>15</v>
      </c>
      <c r="BA151" s="81">
        <f>+'MIT Da'!BA151+'SAR Da'!BA151+'URQ Da'!BA151+'ROC Da'!BA151+'SM Da'!BA151+'BN Da'!BA151+'BS Da'!BA151+'TDC Da'!BA151</f>
        <v>150</v>
      </c>
      <c r="BB151" s="81">
        <f>+'MIT Da'!BB151+'SAR Da'!BB151+'URQ Da'!BB151+'ROC Da'!BB151+'SM Da'!BB151+'BN Da'!BB151+'BS Da'!BB151+'TDC Da'!BB151</f>
        <v>0</v>
      </c>
      <c r="BC151" s="81">
        <f>+SUM(RED_InfraMR[[#This Row],[B.04.1 - Parque de Coches Remolcados Clase Unica]:[B.04.5 - Parque de Coches Remolcados para Servicios Especiales (Cartoneros)]])</f>
        <v>775</v>
      </c>
      <c r="BD151" s="81">
        <f>+'MIT Da'!BD151+'SAR Da'!BD151+'URQ Da'!BD151+'ROC Da'!BD151+'SM Da'!BD151+'BN Da'!BD151+'BS Da'!BD151+'TDC Da'!BD151</f>
        <v>12</v>
      </c>
      <c r="BE151" s="81">
        <f>+'MIT Da'!BE151+'SAR Da'!BE151+'URQ Da'!BE151+'ROC Da'!BE151+'SM Da'!BE151+'BN Da'!BE151+'BS Da'!BE151+'TDC Da'!BE151</f>
        <v>92</v>
      </c>
      <c r="BF151" s="16"/>
    </row>
    <row r="152" spans="1:58">
      <c r="A152" s="1">
        <v>2005</v>
      </c>
      <c r="B152" s="1" t="s">
        <v>121</v>
      </c>
      <c r="C152" s="12">
        <f>+'MIT Da'!C152+'SAR Da'!C152+'URQ Da'!C152+'ROC Da'!C152+'SM Da'!C152+'BN Da'!C152+'BS Da'!C152+'TDC Da'!C152</f>
        <v>147.21299999999999</v>
      </c>
      <c r="D152" s="12">
        <f>+'MIT Da'!D152+'SAR Da'!D152+'URQ Da'!D152+'ROC Da'!D152+'SM Da'!D152+'BN Da'!D152+'BS Da'!D152+'TDC Da'!D152</f>
        <v>444.30600000000004</v>
      </c>
      <c r="E152" s="12">
        <f>+'MIT Da'!E152+'SAR Da'!E152+'URQ Da'!E152+'ROC Da'!E152+'SM Da'!E152+'BN Da'!E152+'BS Da'!E152+'TDC Da'!E152</f>
        <v>0</v>
      </c>
      <c r="F152" s="12">
        <f>+'MIT Da'!F152+'SAR Da'!F152+'URQ Da'!F152+'ROC Da'!F152+'SM Da'!F152+'BN Da'!F152+'BS Da'!F152+'TDC Da'!F152</f>
        <v>176.17364000000001</v>
      </c>
      <c r="G152" s="12">
        <f>+'MIT Da'!G152+'SAR Da'!G152+'URQ Da'!G152+'ROC Da'!G152+'SM Da'!G152+'BN Da'!G152+'BS Da'!G152+'TDC Da'!G152</f>
        <v>767.69263999999998</v>
      </c>
      <c r="H152" s="12">
        <f>+'MIT Da'!H152+'SAR Da'!H152+'URQ Da'!H152+'ROC Da'!H152+'SM Da'!H152+'BN Da'!H152+'BS Da'!H152+'TDC Da'!H152</f>
        <v>767.69263999999998</v>
      </c>
      <c r="I152" s="12">
        <f>+'MIT Da'!I152+'SAR Da'!I152+'URQ Da'!I152+'ROC Da'!I152+'SM Da'!I152+'BN Da'!I152+'BS Da'!I152+'TDC Da'!I152</f>
        <v>972.2581100000001</v>
      </c>
      <c r="J152" s="12">
        <f>+'MIT Da'!J152+'SAR Da'!J152+'URQ Da'!J152+'ROC Da'!J152+'SM Da'!J152+'BN Da'!J152+'BS Da'!J152+'TDC Da'!J152</f>
        <v>1060.415</v>
      </c>
      <c r="K152" s="12">
        <f>+'MIT Da'!K152+'SAR Da'!K152+'URQ Da'!K152+'ROC Da'!K152+'SM Da'!K152+'BN Da'!K152+'BS Da'!K152+'TDC Da'!K152</f>
        <v>54.516999999999996</v>
      </c>
      <c r="L152" s="12">
        <f>+'MIT Da'!L152+'SAR Da'!L152+'URQ Da'!L152+'ROC Da'!L152+'SM Da'!L152+'BN Da'!L152+'BS Da'!L152+'TDC Da'!L152</f>
        <v>379.49300000000005</v>
      </c>
      <c r="M152" s="12">
        <f>+'MIT Da'!M152+'SAR Da'!M152+'URQ Da'!M152+'ROC Da'!M152+'SM Da'!M152+'BN Da'!M152+'BS Da'!M152+'TDC Da'!M152</f>
        <v>21.314999999999998</v>
      </c>
      <c r="N152" s="12">
        <f>+'MIT Da'!N152+'SAR Da'!N152+'URQ Da'!N152+'ROC Da'!N152+'SM Da'!N152+'BN Da'!N152+'BS Da'!N152+'TDC Da'!N152</f>
        <v>1439.9079999999999</v>
      </c>
      <c r="O152" s="12">
        <f>+'MIT Da'!O152+'SAR Da'!O152+'URQ Da'!O152+'ROC Da'!O152+'SM Da'!O152+'BN Da'!O152+'BS Da'!O152+'TDC Da'!O152</f>
        <v>1439.9079999999999</v>
      </c>
      <c r="P152" s="81">
        <f>+'MIT Da'!P152+'SAR Da'!P152+'URQ Da'!P152+'ROC Da'!P152+'SM Da'!P152+'BN Da'!P152+'BS Da'!P152+'TDC Da'!P152</f>
        <v>203</v>
      </c>
      <c r="Q152" s="81">
        <f>+'MIT Da'!Q152+'SAR Da'!Q152+'URQ Da'!Q152+'ROC Da'!Q152+'SM Da'!Q152+'BN Da'!Q152+'BS Da'!Q152+'TDC Da'!Q152</f>
        <v>58</v>
      </c>
      <c r="R152" s="81">
        <f>+'MIT Da'!R152+'SAR Da'!R152+'URQ Da'!R152+'ROC Da'!R152+'SM Da'!R152+'BN Da'!R152+'BS Da'!R152+'TDC Da'!R152</f>
        <v>10</v>
      </c>
      <c r="S152" s="81">
        <f>+'MIT Da'!S152+'SAR Da'!S152+'URQ Da'!S152+'ROC Da'!S152+'SM Da'!S152+'BN Da'!S152+'BS Da'!S152+'TDC Da'!S152</f>
        <v>271</v>
      </c>
      <c r="T152" s="81">
        <f>+'MIT Da'!T152+'SAR Da'!T152+'URQ Da'!T152+'ROC Da'!T152+'SM Da'!T152+'BN Da'!T152+'BS Da'!T152+'TDC Da'!T152</f>
        <v>136</v>
      </c>
      <c r="U152" s="81">
        <f>+'MIT Da'!U152+'SAR Da'!U152+'URQ Da'!U152+'ROC Da'!U152+'SM Da'!U152+'BN Da'!U152+'BS Da'!U152+'TDC Da'!U152</f>
        <v>434</v>
      </c>
      <c r="V152" s="81">
        <f>+'MIT Da'!V152+'SAR Da'!V152+'URQ Da'!V152+'ROC Da'!V152+'SM Da'!V152+'BN Da'!V152+'BS Da'!V152+'TDC Da'!V152</f>
        <v>11</v>
      </c>
      <c r="W152" s="81">
        <f>+'MIT Da'!W152+'SAR Da'!W152+'URQ Da'!W152+'ROC Da'!W152+'SM Da'!W152+'BN Da'!W152+'BS Da'!W152+'TDC Da'!W152</f>
        <v>110</v>
      </c>
      <c r="X152" s="81">
        <f>+'MIT Da'!X152+'SAR Da'!X152+'URQ Da'!X152+'ROC Da'!X152+'SM Da'!X152+'BN Da'!X152+'BS Da'!X152+'TDC Da'!X152</f>
        <v>4</v>
      </c>
      <c r="Y152" s="81">
        <f>+'MIT Da'!Y152+'SAR Da'!Y152+'URQ Da'!Y152+'ROC Da'!Y152+'SM Da'!Y152+'BN Da'!Y152+'BS Da'!Y152+'TDC Da'!Y152</f>
        <v>695</v>
      </c>
      <c r="Z152" s="81">
        <f>+'MIT Da'!Z152+'SAR Da'!Z152+'URQ Da'!Z152+'ROC Da'!Z152+'SM Da'!Z152+'BN Da'!Z152+'BS Da'!Z152+'TDC Da'!Z152</f>
        <v>160</v>
      </c>
      <c r="AA152" s="81">
        <f>+'MIT Da'!AA152+'SAR Da'!AA152+'URQ Da'!AA152+'ROC Da'!AA152+'SM Da'!AA152+'BN Da'!AA152+'BS Da'!AA152+'TDC Da'!AA152</f>
        <v>102</v>
      </c>
      <c r="AB152" s="81">
        <f>+'MIT Da'!AB152+'SAR Da'!AB152+'URQ Da'!AB152+'ROC Da'!AB152+'SM Da'!AB152+'BN Da'!AB152+'BS Da'!AB152+'TDC Da'!AB152</f>
        <v>695</v>
      </c>
      <c r="AC152" s="81">
        <f>+'MIT Da'!AC152+'SAR Da'!AC152+'URQ Da'!AC152+'ROC Da'!AC152+'SM Da'!AC152+'BN Da'!AC152+'BS Da'!AC152+'TDC Da'!AC152</f>
        <v>957</v>
      </c>
      <c r="AD152" s="81">
        <f>+'MIT Da'!AD152+'SAR Da'!AD152+'URQ Da'!AD152+'ROC Da'!AD152+'SM Da'!AD152+'BN Da'!AD152+'BS Da'!AD152+'TDC Da'!AD152</f>
        <v>54</v>
      </c>
      <c r="AE152" s="81">
        <f>+'MIT Da'!AE152+'SAR Da'!AE152+'URQ Da'!AE152+'ROC Da'!AE152+'SM Da'!AE152+'BN Da'!AE152+'BS Da'!AE152+'TDC Da'!AE152</f>
        <v>96</v>
      </c>
      <c r="AF152" s="81">
        <f>+'MIT Da'!AF152+'SAR Da'!AF152+'URQ Da'!AF152+'ROC Da'!AF152+'SM Da'!AF152+'BN Da'!AF152+'BS Da'!AF152+'TDC Da'!AF152</f>
        <v>448</v>
      </c>
      <c r="AG152" s="81">
        <f>+'MIT Da'!AG152+'SAR Da'!AG152+'URQ Da'!AG152+'ROC Da'!AG152+'SM Da'!AG152+'BN Da'!AG152+'BS Da'!AG152+'TDC Da'!AG152</f>
        <v>598</v>
      </c>
      <c r="AH152" s="12">
        <f>+'MIT Da'!AH152+'SAR Da'!AH152+'URQ Da'!AH152+'ROC Da'!AH152+'SM Da'!AH152+'BN Da'!AH152+'BS Da'!AH152+'TDC Da'!AH152</f>
        <v>274.60699999999997</v>
      </c>
      <c r="AI152" s="12">
        <f>+'MIT Da'!AI152+'SAR Da'!AI152+'URQ Da'!AI152+'ROC Da'!AI152+'SM Da'!AI152+'BN Da'!AI152+'BS Da'!AI152+'TDC Da'!AI152</f>
        <v>7.32</v>
      </c>
      <c r="AJ152" s="12">
        <f>+'MIT Da'!AJ152+'SAR Da'!AJ152+'URQ Da'!AJ152+'ROC Da'!AJ152+'SM Da'!AJ152+'BN Da'!AJ152+'BS Da'!AJ152+'TDC Da'!AJ152</f>
        <v>498.71500000000003</v>
      </c>
      <c r="AK152" s="12">
        <f>+'MIT Da'!AK152+'SAR Da'!AK152+'URQ Da'!AK152+'ROC Da'!AK152+'SM Da'!AK152+'BN Da'!AK152+'BS Da'!AK152+'TDC Da'!AK152</f>
        <v>780.64199999999994</v>
      </c>
      <c r="AL152" s="81">
        <f>+'MIT Da'!AL152+'SAR Da'!AL152+'URQ Da'!AL152+'ROC Da'!AL152+'SM Da'!AL152+'BN Da'!AL152+'BS Da'!AL152+'TDC Da'!AL152</f>
        <v>9</v>
      </c>
      <c r="AM152" s="81">
        <f>+'MIT Da'!AM152+'SAR Da'!AM152+'URQ Da'!AM152+'ROC Da'!AM152+'SM Da'!AM152+'BN Da'!AM152+'BS Da'!AM152+'TDC Da'!AM152</f>
        <v>57</v>
      </c>
      <c r="AN152" s="81">
        <f>+'MIT Da'!AN152+'SAR Da'!AN152+'URQ Da'!AN152+'ROC Da'!AN152+'SM Da'!AN152+'BN Da'!AN152+'BS Da'!AN152+'TDC Da'!AN152</f>
        <v>82</v>
      </c>
      <c r="AO152" s="81">
        <f>+'MIT Da'!AO152+'SAR Da'!AO152+'URQ Da'!AO152+'ROC Da'!AO152+'SM Da'!AO152+'BN Da'!AO152+'BS Da'!AO152+'TDC Da'!AO152</f>
        <v>148</v>
      </c>
      <c r="AP152" s="81">
        <f>+'MIT Da'!AP152+'SAR Da'!AP152+'URQ Da'!AP152+'ROC Da'!AP152+'SM Da'!AP152+'BN Da'!AP152+'BS Da'!AP152+'TDC Da'!AP152</f>
        <v>596</v>
      </c>
      <c r="AQ152" s="81">
        <f>+'MIT Da'!AQ152+'SAR Da'!AQ152+'URQ Da'!AQ152+'ROC Da'!AQ152+'SM Da'!AQ152+'BN Da'!AQ152+'BS Da'!AQ152+'TDC Da'!AQ152</f>
        <v>341</v>
      </c>
      <c r="AR152" s="81">
        <f>+'MIT Da'!AR152+'SAR Da'!AR152+'URQ Da'!AR152+'ROC Da'!AR152+'SM Da'!AR152+'BN Da'!AR152+'BS Da'!AR152+'TDC Da'!AR152</f>
        <v>39</v>
      </c>
      <c r="AS152" s="81">
        <f>+SUM(RED_InfraMR[[#This Row],[B.02.1 - Parque de Coches Eléctricos Motrices]:[B.02.3 - Parque de Coches Eléctricos Motrices Tipo R]])</f>
        <v>976</v>
      </c>
      <c r="AT152" s="81">
        <f>+'MIT Da'!AT152+'SAR Da'!AT152+'URQ Da'!AT152+'ROC Da'!AT152+'SM Da'!AT152+'BN Da'!AT152+'BS Da'!AT152+'TDC Da'!AT152</f>
        <v>0</v>
      </c>
      <c r="AU152" s="81">
        <f>+'MIT Da'!AU152+'SAR Da'!AU152+'URQ Da'!AU152+'ROC Da'!AU152+'SM Da'!AU152+'BN Da'!AU152+'BS Da'!AU152+'TDC Da'!AU152</f>
        <v>6</v>
      </c>
      <c r="AV152" s="81">
        <f>+'MIT Da'!AV152+'SAR Da'!AV152+'URQ Da'!AV152+'ROC Da'!AV152+'SM Da'!AV152+'BN Da'!AV152+'BS Da'!AV152+'TDC Da'!AV152</f>
        <v>10</v>
      </c>
      <c r="AW152" s="81">
        <f>+SUM(RED_InfraMR[[#This Row],[B.03.1 - Parque de Coches Motores Motrices Remolcados]:[B.03.3 - Parque de Coches Motores Motrices Cabina]])</f>
        <v>16</v>
      </c>
      <c r="AX152" s="81">
        <f>+'MIT Da'!AX152+'SAR Da'!AX152+'URQ Da'!AX152+'ROC Da'!AX152+'SM Da'!AX152+'BN Da'!AX152+'BS Da'!AX152+'TDC Da'!AX152</f>
        <v>437</v>
      </c>
      <c r="AY152" s="81">
        <f>+'MIT Da'!AY152+'SAR Da'!AY152+'URQ Da'!AY152+'ROC Da'!AY152+'SM Da'!AY152+'BN Da'!AY152+'BS Da'!AY152+'TDC Da'!AY152</f>
        <v>173</v>
      </c>
      <c r="AZ152" s="81">
        <f>+'MIT Da'!AZ152+'SAR Da'!AZ152+'URQ Da'!AZ152+'ROC Da'!AZ152+'SM Da'!AZ152+'BN Da'!AZ152+'BS Da'!AZ152+'TDC Da'!AZ152</f>
        <v>15</v>
      </c>
      <c r="BA152" s="81">
        <f>+'MIT Da'!BA152+'SAR Da'!BA152+'URQ Da'!BA152+'ROC Da'!BA152+'SM Da'!BA152+'BN Da'!BA152+'BS Da'!BA152+'TDC Da'!BA152</f>
        <v>150</v>
      </c>
      <c r="BB152" s="81">
        <f>+'MIT Da'!BB152+'SAR Da'!BB152+'URQ Da'!BB152+'ROC Da'!BB152+'SM Da'!BB152+'BN Da'!BB152+'BS Da'!BB152+'TDC Da'!BB152</f>
        <v>0</v>
      </c>
      <c r="BC152" s="81">
        <f>+SUM(RED_InfraMR[[#This Row],[B.04.1 - Parque de Coches Remolcados Clase Unica]:[B.04.5 - Parque de Coches Remolcados para Servicios Especiales (Cartoneros)]])</f>
        <v>775</v>
      </c>
      <c r="BD152" s="81">
        <f>+'MIT Da'!BD152+'SAR Da'!BD152+'URQ Da'!BD152+'ROC Da'!BD152+'SM Da'!BD152+'BN Da'!BD152+'BS Da'!BD152+'TDC Da'!BD152</f>
        <v>12</v>
      </c>
      <c r="BE152" s="81">
        <f>+'MIT Da'!BE152+'SAR Da'!BE152+'URQ Da'!BE152+'ROC Da'!BE152+'SM Da'!BE152+'BN Da'!BE152+'BS Da'!BE152+'TDC Da'!BE152</f>
        <v>92</v>
      </c>
      <c r="BF152" s="16"/>
    </row>
    <row r="153" spans="1:58">
      <c r="A153" s="1">
        <v>2005</v>
      </c>
      <c r="B153" s="1" t="s">
        <v>122</v>
      </c>
      <c r="C153" s="12">
        <f>+'MIT Da'!C153+'SAR Da'!C153+'URQ Da'!C153+'ROC Da'!C153+'SM Da'!C153+'BN Da'!C153+'BS Da'!C153+'TDC Da'!C153</f>
        <v>147.21299999999999</v>
      </c>
      <c r="D153" s="12">
        <f>+'MIT Da'!D153+'SAR Da'!D153+'URQ Da'!D153+'ROC Da'!D153+'SM Da'!D153+'BN Da'!D153+'BS Da'!D153+'TDC Da'!D153</f>
        <v>444.30600000000004</v>
      </c>
      <c r="E153" s="12">
        <f>+'MIT Da'!E153+'SAR Da'!E153+'URQ Da'!E153+'ROC Da'!E153+'SM Da'!E153+'BN Da'!E153+'BS Da'!E153+'TDC Da'!E153</f>
        <v>0</v>
      </c>
      <c r="F153" s="12">
        <f>+'MIT Da'!F153+'SAR Da'!F153+'URQ Da'!F153+'ROC Da'!F153+'SM Da'!F153+'BN Da'!F153+'BS Da'!F153+'TDC Da'!F153</f>
        <v>176.17364000000001</v>
      </c>
      <c r="G153" s="12">
        <f>+'MIT Da'!G153+'SAR Da'!G153+'URQ Da'!G153+'ROC Da'!G153+'SM Da'!G153+'BN Da'!G153+'BS Da'!G153+'TDC Da'!G153</f>
        <v>767.69263999999998</v>
      </c>
      <c r="H153" s="12">
        <f>+'MIT Da'!H153+'SAR Da'!H153+'URQ Da'!H153+'ROC Da'!H153+'SM Da'!H153+'BN Da'!H153+'BS Da'!H153+'TDC Da'!H153</f>
        <v>767.69263999999998</v>
      </c>
      <c r="I153" s="12">
        <f>+'MIT Da'!I153+'SAR Da'!I153+'URQ Da'!I153+'ROC Da'!I153+'SM Da'!I153+'BN Da'!I153+'BS Da'!I153+'TDC Da'!I153</f>
        <v>972.2581100000001</v>
      </c>
      <c r="J153" s="12">
        <f>+'MIT Da'!J153+'SAR Da'!J153+'URQ Da'!J153+'ROC Da'!J153+'SM Da'!J153+'BN Da'!J153+'BS Da'!J153+'TDC Da'!J153</f>
        <v>1060.415</v>
      </c>
      <c r="K153" s="12">
        <f>+'MIT Da'!K153+'SAR Da'!K153+'URQ Da'!K153+'ROC Da'!K153+'SM Da'!K153+'BN Da'!K153+'BS Da'!K153+'TDC Da'!K153</f>
        <v>54.516999999999996</v>
      </c>
      <c r="L153" s="12">
        <f>+'MIT Da'!L153+'SAR Da'!L153+'URQ Da'!L153+'ROC Da'!L153+'SM Da'!L153+'BN Da'!L153+'BS Da'!L153+'TDC Da'!L153</f>
        <v>379.49300000000005</v>
      </c>
      <c r="M153" s="12">
        <f>+'MIT Da'!M153+'SAR Da'!M153+'URQ Da'!M153+'ROC Da'!M153+'SM Da'!M153+'BN Da'!M153+'BS Da'!M153+'TDC Da'!M153</f>
        <v>21.314999999999998</v>
      </c>
      <c r="N153" s="12">
        <f>+'MIT Da'!N153+'SAR Da'!N153+'URQ Da'!N153+'ROC Da'!N153+'SM Da'!N153+'BN Da'!N153+'BS Da'!N153+'TDC Da'!N153</f>
        <v>1439.9079999999999</v>
      </c>
      <c r="O153" s="12">
        <f>+'MIT Da'!O153+'SAR Da'!O153+'URQ Da'!O153+'ROC Da'!O153+'SM Da'!O153+'BN Da'!O153+'BS Da'!O153+'TDC Da'!O153</f>
        <v>1439.9079999999999</v>
      </c>
      <c r="P153" s="81">
        <f>+'MIT Da'!P153+'SAR Da'!P153+'URQ Da'!P153+'ROC Da'!P153+'SM Da'!P153+'BN Da'!P153+'BS Da'!P153+'TDC Da'!P153</f>
        <v>203</v>
      </c>
      <c r="Q153" s="81">
        <f>+'MIT Da'!Q153+'SAR Da'!Q153+'URQ Da'!Q153+'ROC Da'!Q153+'SM Da'!Q153+'BN Da'!Q153+'BS Da'!Q153+'TDC Da'!Q153</f>
        <v>58</v>
      </c>
      <c r="R153" s="81">
        <f>+'MIT Da'!R153+'SAR Da'!R153+'URQ Da'!R153+'ROC Da'!R153+'SM Da'!R153+'BN Da'!R153+'BS Da'!R153+'TDC Da'!R153</f>
        <v>10</v>
      </c>
      <c r="S153" s="81">
        <f>+'MIT Da'!S153+'SAR Da'!S153+'URQ Da'!S153+'ROC Da'!S153+'SM Da'!S153+'BN Da'!S153+'BS Da'!S153+'TDC Da'!S153</f>
        <v>271</v>
      </c>
      <c r="T153" s="81">
        <f>+'MIT Da'!T153+'SAR Da'!T153+'URQ Da'!T153+'ROC Da'!T153+'SM Da'!T153+'BN Da'!T153+'BS Da'!T153+'TDC Da'!T153</f>
        <v>136</v>
      </c>
      <c r="U153" s="81">
        <f>+'MIT Da'!U153+'SAR Da'!U153+'URQ Da'!U153+'ROC Da'!U153+'SM Da'!U153+'BN Da'!U153+'BS Da'!U153+'TDC Da'!U153</f>
        <v>434</v>
      </c>
      <c r="V153" s="81">
        <f>+'MIT Da'!V153+'SAR Da'!V153+'URQ Da'!V153+'ROC Da'!V153+'SM Da'!V153+'BN Da'!V153+'BS Da'!V153+'TDC Da'!V153</f>
        <v>11</v>
      </c>
      <c r="W153" s="81">
        <f>+'MIT Da'!W153+'SAR Da'!W153+'URQ Da'!W153+'ROC Da'!W153+'SM Da'!W153+'BN Da'!W153+'BS Da'!W153+'TDC Da'!W153</f>
        <v>110</v>
      </c>
      <c r="X153" s="81">
        <f>+'MIT Da'!X153+'SAR Da'!X153+'URQ Da'!X153+'ROC Da'!X153+'SM Da'!X153+'BN Da'!X153+'BS Da'!X153+'TDC Da'!X153</f>
        <v>4</v>
      </c>
      <c r="Y153" s="81">
        <f>+'MIT Da'!Y153+'SAR Da'!Y153+'URQ Da'!Y153+'ROC Da'!Y153+'SM Da'!Y153+'BN Da'!Y153+'BS Da'!Y153+'TDC Da'!Y153</f>
        <v>695</v>
      </c>
      <c r="Z153" s="81">
        <f>+'MIT Da'!Z153+'SAR Da'!Z153+'URQ Da'!Z153+'ROC Da'!Z153+'SM Da'!Z153+'BN Da'!Z153+'BS Da'!Z153+'TDC Da'!Z153</f>
        <v>160</v>
      </c>
      <c r="AA153" s="81">
        <f>+'MIT Da'!AA153+'SAR Da'!AA153+'URQ Da'!AA153+'ROC Da'!AA153+'SM Da'!AA153+'BN Da'!AA153+'BS Da'!AA153+'TDC Da'!AA153</f>
        <v>102</v>
      </c>
      <c r="AB153" s="81">
        <f>+'MIT Da'!AB153+'SAR Da'!AB153+'URQ Da'!AB153+'ROC Da'!AB153+'SM Da'!AB153+'BN Da'!AB153+'BS Da'!AB153+'TDC Da'!AB153</f>
        <v>695</v>
      </c>
      <c r="AC153" s="81">
        <f>+'MIT Da'!AC153+'SAR Da'!AC153+'URQ Da'!AC153+'ROC Da'!AC153+'SM Da'!AC153+'BN Da'!AC153+'BS Da'!AC153+'TDC Da'!AC153</f>
        <v>957</v>
      </c>
      <c r="AD153" s="81">
        <f>+'MIT Da'!AD153+'SAR Da'!AD153+'URQ Da'!AD153+'ROC Da'!AD153+'SM Da'!AD153+'BN Da'!AD153+'BS Da'!AD153+'TDC Da'!AD153</f>
        <v>54</v>
      </c>
      <c r="AE153" s="81">
        <f>+'MIT Da'!AE153+'SAR Da'!AE153+'URQ Da'!AE153+'ROC Da'!AE153+'SM Da'!AE153+'BN Da'!AE153+'BS Da'!AE153+'TDC Da'!AE153</f>
        <v>96</v>
      </c>
      <c r="AF153" s="81">
        <f>+'MIT Da'!AF153+'SAR Da'!AF153+'URQ Da'!AF153+'ROC Da'!AF153+'SM Da'!AF153+'BN Da'!AF153+'BS Da'!AF153+'TDC Da'!AF153</f>
        <v>448</v>
      </c>
      <c r="AG153" s="81">
        <f>+'MIT Da'!AG153+'SAR Da'!AG153+'URQ Da'!AG153+'ROC Da'!AG153+'SM Da'!AG153+'BN Da'!AG153+'BS Da'!AG153+'TDC Da'!AG153</f>
        <v>598</v>
      </c>
      <c r="AH153" s="12">
        <f>+'MIT Da'!AH153+'SAR Da'!AH153+'URQ Da'!AH153+'ROC Da'!AH153+'SM Da'!AH153+'BN Da'!AH153+'BS Da'!AH153+'TDC Da'!AH153</f>
        <v>274.60699999999997</v>
      </c>
      <c r="AI153" s="12">
        <f>+'MIT Da'!AI153+'SAR Da'!AI153+'URQ Da'!AI153+'ROC Da'!AI153+'SM Da'!AI153+'BN Da'!AI153+'BS Da'!AI153+'TDC Da'!AI153</f>
        <v>7.32</v>
      </c>
      <c r="AJ153" s="12">
        <f>+'MIT Da'!AJ153+'SAR Da'!AJ153+'URQ Da'!AJ153+'ROC Da'!AJ153+'SM Da'!AJ153+'BN Da'!AJ153+'BS Da'!AJ153+'TDC Da'!AJ153</f>
        <v>498.71500000000003</v>
      </c>
      <c r="AK153" s="12">
        <f>+'MIT Da'!AK153+'SAR Da'!AK153+'URQ Da'!AK153+'ROC Da'!AK153+'SM Da'!AK153+'BN Da'!AK153+'BS Da'!AK153+'TDC Da'!AK153</f>
        <v>780.64199999999994</v>
      </c>
      <c r="AL153" s="81">
        <f>+'MIT Da'!AL153+'SAR Da'!AL153+'URQ Da'!AL153+'ROC Da'!AL153+'SM Da'!AL153+'BN Da'!AL153+'BS Da'!AL153+'TDC Da'!AL153</f>
        <v>9</v>
      </c>
      <c r="AM153" s="81">
        <f>+'MIT Da'!AM153+'SAR Da'!AM153+'URQ Da'!AM153+'ROC Da'!AM153+'SM Da'!AM153+'BN Da'!AM153+'BS Da'!AM153+'TDC Da'!AM153</f>
        <v>57</v>
      </c>
      <c r="AN153" s="81">
        <f>+'MIT Da'!AN153+'SAR Da'!AN153+'URQ Da'!AN153+'ROC Da'!AN153+'SM Da'!AN153+'BN Da'!AN153+'BS Da'!AN153+'TDC Da'!AN153</f>
        <v>82</v>
      </c>
      <c r="AO153" s="81">
        <f>+'MIT Da'!AO153+'SAR Da'!AO153+'URQ Da'!AO153+'ROC Da'!AO153+'SM Da'!AO153+'BN Da'!AO153+'BS Da'!AO153+'TDC Da'!AO153</f>
        <v>148</v>
      </c>
      <c r="AP153" s="81">
        <f>+'MIT Da'!AP153+'SAR Da'!AP153+'URQ Da'!AP153+'ROC Da'!AP153+'SM Da'!AP153+'BN Da'!AP153+'BS Da'!AP153+'TDC Da'!AP153</f>
        <v>596</v>
      </c>
      <c r="AQ153" s="81">
        <f>+'MIT Da'!AQ153+'SAR Da'!AQ153+'URQ Da'!AQ153+'ROC Da'!AQ153+'SM Da'!AQ153+'BN Da'!AQ153+'BS Da'!AQ153+'TDC Da'!AQ153</f>
        <v>341</v>
      </c>
      <c r="AR153" s="81">
        <f>+'MIT Da'!AR153+'SAR Da'!AR153+'URQ Da'!AR153+'ROC Da'!AR153+'SM Da'!AR153+'BN Da'!AR153+'BS Da'!AR153+'TDC Da'!AR153</f>
        <v>39</v>
      </c>
      <c r="AS153" s="81">
        <f>+SUM(RED_InfraMR[[#This Row],[B.02.1 - Parque de Coches Eléctricos Motrices]:[B.02.3 - Parque de Coches Eléctricos Motrices Tipo R]])</f>
        <v>976</v>
      </c>
      <c r="AT153" s="81">
        <f>+'MIT Da'!AT153+'SAR Da'!AT153+'URQ Da'!AT153+'ROC Da'!AT153+'SM Da'!AT153+'BN Da'!AT153+'BS Da'!AT153+'TDC Da'!AT153</f>
        <v>0</v>
      </c>
      <c r="AU153" s="81">
        <f>+'MIT Da'!AU153+'SAR Da'!AU153+'URQ Da'!AU153+'ROC Da'!AU153+'SM Da'!AU153+'BN Da'!AU153+'BS Da'!AU153+'TDC Da'!AU153</f>
        <v>6</v>
      </c>
      <c r="AV153" s="81">
        <f>+'MIT Da'!AV153+'SAR Da'!AV153+'URQ Da'!AV153+'ROC Da'!AV153+'SM Da'!AV153+'BN Da'!AV153+'BS Da'!AV153+'TDC Da'!AV153</f>
        <v>10</v>
      </c>
      <c r="AW153" s="81">
        <f>+SUM(RED_InfraMR[[#This Row],[B.03.1 - Parque de Coches Motores Motrices Remolcados]:[B.03.3 - Parque de Coches Motores Motrices Cabina]])</f>
        <v>16</v>
      </c>
      <c r="AX153" s="81">
        <f>+'MIT Da'!AX153+'SAR Da'!AX153+'URQ Da'!AX153+'ROC Da'!AX153+'SM Da'!AX153+'BN Da'!AX153+'BS Da'!AX153+'TDC Da'!AX153</f>
        <v>437</v>
      </c>
      <c r="AY153" s="81">
        <f>+'MIT Da'!AY153+'SAR Da'!AY153+'URQ Da'!AY153+'ROC Da'!AY153+'SM Da'!AY153+'BN Da'!AY153+'BS Da'!AY153+'TDC Da'!AY153</f>
        <v>173</v>
      </c>
      <c r="AZ153" s="81">
        <f>+'MIT Da'!AZ153+'SAR Da'!AZ153+'URQ Da'!AZ153+'ROC Da'!AZ153+'SM Da'!AZ153+'BN Da'!AZ153+'BS Da'!AZ153+'TDC Da'!AZ153</f>
        <v>15</v>
      </c>
      <c r="BA153" s="81">
        <f>+'MIT Da'!BA153+'SAR Da'!BA153+'URQ Da'!BA153+'ROC Da'!BA153+'SM Da'!BA153+'BN Da'!BA153+'BS Da'!BA153+'TDC Da'!BA153</f>
        <v>150</v>
      </c>
      <c r="BB153" s="81">
        <f>+'MIT Da'!BB153+'SAR Da'!BB153+'URQ Da'!BB153+'ROC Da'!BB153+'SM Da'!BB153+'BN Da'!BB153+'BS Da'!BB153+'TDC Da'!BB153</f>
        <v>0</v>
      </c>
      <c r="BC153" s="81">
        <f>+SUM(RED_InfraMR[[#This Row],[B.04.1 - Parque de Coches Remolcados Clase Unica]:[B.04.5 - Parque de Coches Remolcados para Servicios Especiales (Cartoneros)]])</f>
        <v>775</v>
      </c>
      <c r="BD153" s="81">
        <f>+'MIT Da'!BD153+'SAR Da'!BD153+'URQ Da'!BD153+'ROC Da'!BD153+'SM Da'!BD153+'BN Da'!BD153+'BS Da'!BD153+'TDC Da'!BD153</f>
        <v>12</v>
      </c>
      <c r="BE153" s="81">
        <f>+'MIT Da'!BE153+'SAR Da'!BE153+'URQ Da'!BE153+'ROC Da'!BE153+'SM Da'!BE153+'BN Da'!BE153+'BS Da'!BE153+'TDC Da'!BE153</f>
        <v>92</v>
      </c>
      <c r="BF153" s="16"/>
    </row>
    <row r="154" spans="1:58">
      <c r="A154" s="1">
        <v>2005</v>
      </c>
      <c r="B154" s="1" t="s">
        <v>123</v>
      </c>
      <c r="C154" s="12">
        <f>+'MIT Da'!C154+'SAR Da'!C154+'URQ Da'!C154+'ROC Da'!C154+'SM Da'!C154+'BN Da'!C154+'BS Da'!C154+'TDC Da'!C154</f>
        <v>147.21299999999999</v>
      </c>
      <c r="D154" s="12">
        <f>+'MIT Da'!D154+'SAR Da'!D154+'URQ Da'!D154+'ROC Da'!D154+'SM Da'!D154+'BN Da'!D154+'BS Da'!D154+'TDC Da'!D154</f>
        <v>444.30600000000004</v>
      </c>
      <c r="E154" s="12">
        <f>+'MIT Da'!E154+'SAR Da'!E154+'URQ Da'!E154+'ROC Da'!E154+'SM Da'!E154+'BN Da'!E154+'BS Da'!E154+'TDC Da'!E154</f>
        <v>0</v>
      </c>
      <c r="F154" s="12">
        <f>+'MIT Da'!F154+'SAR Da'!F154+'URQ Da'!F154+'ROC Da'!F154+'SM Da'!F154+'BN Da'!F154+'BS Da'!F154+'TDC Da'!F154</f>
        <v>176.17364000000001</v>
      </c>
      <c r="G154" s="12">
        <f>+'MIT Da'!G154+'SAR Da'!G154+'URQ Da'!G154+'ROC Da'!G154+'SM Da'!G154+'BN Da'!G154+'BS Da'!G154+'TDC Da'!G154</f>
        <v>767.69263999999998</v>
      </c>
      <c r="H154" s="12">
        <f>+'MIT Da'!H154+'SAR Da'!H154+'URQ Da'!H154+'ROC Da'!H154+'SM Da'!H154+'BN Da'!H154+'BS Da'!H154+'TDC Da'!H154</f>
        <v>767.69263999999998</v>
      </c>
      <c r="I154" s="12">
        <f>+'MIT Da'!I154+'SAR Da'!I154+'URQ Da'!I154+'ROC Da'!I154+'SM Da'!I154+'BN Da'!I154+'BS Da'!I154+'TDC Da'!I154</f>
        <v>972.2581100000001</v>
      </c>
      <c r="J154" s="12">
        <f>+'MIT Da'!J154+'SAR Da'!J154+'URQ Da'!J154+'ROC Da'!J154+'SM Da'!J154+'BN Da'!J154+'BS Da'!J154+'TDC Da'!J154</f>
        <v>1060.415</v>
      </c>
      <c r="K154" s="12">
        <f>+'MIT Da'!K154+'SAR Da'!K154+'URQ Da'!K154+'ROC Da'!K154+'SM Da'!K154+'BN Da'!K154+'BS Da'!K154+'TDC Da'!K154</f>
        <v>54.516999999999996</v>
      </c>
      <c r="L154" s="12">
        <f>+'MIT Da'!L154+'SAR Da'!L154+'URQ Da'!L154+'ROC Da'!L154+'SM Da'!L154+'BN Da'!L154+'BS Da'!L154+'TDC Da'!L154</f>
        <v>379.49300000000005</v>
      </c>
      <c r="M154" s="12">
        <f>+'MIT Da'!M154+'SAR Da'!M154+'URQ Da'!M154+'ROC Da'!M154+'SM Da'!M154+'BN Da'!M154+'BS Da'!M154+'TDC Da'!M154</f>
        <v>21.314999999999998</v>
      </c>
      <c r="N154" s="12">
        <f>+'MIT Da'!N154+'SAR Da'!N154+'URQ Da'!N154+'ROC Da'!N154+'SM Da'!N154+'BN Da'!N154+'BS Da'!N154+'TDC Da'!N154</f>
        <v>1439.9079999999999</v>
      </c>
      <c r="O154" s="12">
        <f>+'MIT Da'!O154+'SAR Da'!O154+'URQ Da'!O154+'ROC Da'!O154+'SM Da'!O154+'BN Da'!O154+'BS Da'!O154+'TDC Da'!O154</f>
        <v>1439.9079999999999</v>
      </c>
      <c r="P154" s="81">
        <f>+'MIT Da'!P154+'SAR Da'!P154+'URQ Da'!P154+'ROC Da'!P154+'SM Da'!P154+'BN Da'!P154+'BS Da'!P154+'TDC Da'!P154</f>
        <v>203</v>
      </c>
      <c r="Q154" s="81">
        <f>+'MIT Da'!Q154+'SAR Da'!Q154+'URQ Da'!Q154+'ROC Da'!Q154+'SM Da'!Q154+'BN Da'!Q154+'BS Da'!Q154+'TDC Da'!Q154</f>
        <v>58</v>
      </c>
      <c r="R154" s="81">
        <f>+'MIT Da'!R154+'SAR Da'!R154+'URQ Da'!R154+'ROC Da'!R154+'SM Da'!R154+'BN Da'!R154+'BS Da'!R154+'TDC Da'!R154</f>
        <v>10</v>
      </c>
      <c r="S154" s="81">
        <f>+'MIT Da'!S154+'SAR Da'!S154+'URQ Da'!S154+'ROC Da'!S154+'SM Da'!S154+'BN Da'!S154+'BS Da'!S154+'TDC Da'!S154</f>
        <v>271</v>
      </c>
      <c r="T154" s="81">
        <f>+'MIT Da'!T154+'SAR Da'!T154+'URQ Da'!T154+'ROC Da'!T154+'SM Da'!T154+'BN Da'!T154+'BS Da'!T154+'TDC Da'!T154</f>
        <v>136</v>
      </c>
      <c r="U154" s="81">
        <f>+'MIT Da'!U154+'SAR Da'!U154+'URQ Da'!U154+'ROC Da'!U154+'SM Da'!U154+'BN Da'!U154+'BS Da'!U154+'TDC Da'!U154</f>
        <v>434</v>
      </c>
      <c r="V154" s="81">
        <f>+'MIT Da'!V154+'SAR Da'!V154+'URQ Da'!V154+'ROC Da'!V154+'SM Da'!V154+'BN Da'!V154+'BS Da'!V154+'TDC Da'!V154</f>
        <v>11</v>
      </c>
      <c r="W154" s="81">
        <f>+'MIT Da'!W154+'SAR Da'!W154+'URQ Da'!W154+'ROC Da'!W154+'SM Da'!W154+'BN Da'!W154+'BS Da'!W154+'TDC Da'!W154</f>
        <v>110</v>
      </c>
      <c r="X154" s="81">
        <f>+'MIT Da'!X154+'SAR Da'!X154+'URQ Da'!X154+'ROC Da'!X154+'SM Da'!X154+'BN Da'!X154+'BS Da'!X154+'TDC Da'!X154</f>
        <v>4</v>
      </c>
      <c r="Y154" s="81">
        <f>+'MIT Da'!Y154+'SAR Da'!Y154+'URQ Da'!Y154+'ROC Da'!Y154+'SM Da'!Y154+'BN Da'!Y154+'BS Da'!Y154+'TDC Da'!Y154</f>
        <v>695</v>
      </c>
      <c r="Z154" s="81">
        <f>+'MIT Da'!Z154+'SAR Da'!Z154+'URQ Da'!Z154+'ROC Da'!Z154+'SM Da'!Z154+'BN Da'!Z154+'BS Da'!Z154+'TDC Da'!Z154</f>
        <v>160</v>
      </c>
      <c r="AA154" s="81">
        <f>+'MIT Da'!AA154+'SAR Da'!AA154+'URQ Da'!AA154+'ROC Da'!AA154+'SM Da'!AA154+'BN Da'!AA154+'BS Da'!AA154+'TDC Da'!AA154</f>
        <v>102</v>
      </c>
      <c r="AB154" s="81">
        <f>+'MIT Da'!AB154+'SAR Da'!AB154+'URQ Da'!AB154+'ROC Da'!AB154+'SM Da'!AB154+'BN Da'!AB154+'BS Da'!AB154+'TDC Da'!AB154</f>
        <v>695</v>
      </c>
      <c r="AC154" s="81">
        <f>+'MIT Da'!AC154+'SAR Da'!AC154+'URQ Da'!AC154+'ROC Da'!AC154+'SM Da'!AC154+'BN Da'!AC154+'BS Da'!AC154+'TDC Da'!AC154</f>
        <v>957</v>
      </c>
      <c r="AD154" s="81">
        <f>+'MIT Da'!AD154+'SAR Da'!AD154+'URQ Da'!AD154+'ROC Da'!AD154+'SM Da'!AD154+'BN Da'!AD154+'BS Da'!AD154+'TDC Da'!AD154</f>
        <v>54</v>
      </c>
      <c r="AE154" s="81">
        <f>+'MIT Da'!AE154+'SAR Da'!AE154+'URQ Da'!AE154+'ROC Da'!AE154+'SM Da'!AE154+'BN Da'!AE154+'BS Da'!AE154+'TDC Da'!AE154</f>
        <v>96</v>
      </c>
      <c r="AF154" s="81">
        <f>+'MIT Da'!AF154+'SAR Da'!AF154+'URQ Da'!AF154+'ROC Da'!AF154+'SM Da'!AF154+'BN Da'!AF154+'BS Da'!AF154+'TDC Da'!AF154</f>
        <v>448</v>
      </c>
      <c r="AG154" s="81">
        <f>+'MIT Da'!AG154+'SAR Da'!AG154+'URQ Da'!AG154+'ROC Da'!AG154+'SM Da'!AG154+'BN Da'!AG154+'BS Da'!AG154+'TDC Da'!AG154</f>
        <v>598</v>
      </c>
      <c r="AH154" s="12">
        <f>+'MIT Da'!AH154+'SAR Da'!AH154+'URQ Da'!AH154+'ROC Da'!AH154+'SM Da'!AH154+'BN Da'!AH154+'BS Da'!AH154+'TDC Da'!AH154</f>
        <v>274.60699999999997</v>
      </c>
      <c r="AI154" s="12">
        <f>+'MIT Da'!AI154+'SAR Da'!AI154+'URQ Da'!AI154+'ROC Da'!AI154+'SM Da'!AI154+'BN Da'!AI154+'BS Da'!AI154+'TDC Da'!AI154</f>
        <v>7.32</v>
      </c>
      <c r="AJ154" s="12">
        <f>+'MIT Da'!AJ154+'SAR Da'!AJ154+'URQ Da'!AJ154+'ROC Da'!AJ154+'SM Da'!AJ154+'BN Da'!AJ154+'BS Da'!AJ154+'TDC Da'!AJ154</f>
        <v>498.71500000000003</v>
      </c>
      <c r="AK154" s="12">
        <f>+'MIT Da'!AK154+'SAR Da'!AK154+'URQ Da'!AK154+'ROC Da'!AK154+'SM Da'!AK154+'BN Da'!AK154+'BS Da'!AK154+'TDC Da'!AK154</f>
        <v>780.64199999999994</v>
      </c>
      <c r="AL154" s="81">
        <f>+'MIT Da'!AL154+'SAR Da'!AL154+'URQ Da'!AL154+'ROC Da'!AL154+'SM Da'!AL154+'BN Da'!AL154+'BS Da'!AL154+'TDC Da'!AL154</f>
        <v>9</v>
      </c>
      <c r="AM154" s="81">
        <f>+'MIT Da'!AM154+'SAR Da'!AM154+'URQ Da'!AM154+'ROC Da'!AM154+'SM Da'!AM154+'BN Da'!AM154+'BS Da'!AM154+'TDC Da'!AM154</f>
        <v>57</v>
      </c>
      <c r="AN154" s="81">
        <f>+'MIT Da'!AN154+'SAR Da'!AN154+'URQ Da'!AN154+'ROC Da'!AN154+'SM Da'!AN154+'BN Da'!AN154+'BS Da'!AN154+'TDC Da'!AN154</f>
        <v>82</v>
      </c>
      <c r="AO154" s="81">
        <f>+'MIT Da'!AO154+'SAR Da'!AO154+'URQ Da'!AO154+'ROC Da'!AO154+'SM Da'!AO154+'BN Da'!AO154+'BS Da'!AO154+'TDC Da'!AO154</f>
        <v>148</v>
      </c>
      <c r="AP154" s="81">
        <f>+'MIT Da'!AP154+'SAR Da'!AP154+'URQ Da'!AP154+'ROC Da'!AP154+'SM Da'!AP154+'BN Da'!AP154+'BS Da'!AP154+'TDC Da'!AP154</f>
        <v>596</v>
      </c>
      <c r="AQ154" s="81">
        <f>+'MIT Da'!AQ154+'SAR Da'!AQ154+'URQ Da'!AQ154+'ROC Da'!AQ154+'SM Da'!AQ154+'BN Da'!AQ154+'BS Da'!AQ154+'TDC Da'!AQ154</f>
        <v>341</v>
      </c>
      <c r="AR154" s="81">
        <f>+'MIT Da'!AR154+'SAR Da'!AR154+'URQ Da'!AR154+'ROC Da'!AR154+'SM Da'!AR154+'BN Da'!AR154+'BS Da'!AR154+'TDC Da'!AR154</f>
        <v>39</v>
      </c>
      <c r="AS154" s="81">
        <f>+SUM(RED_InfraMR[[#This Row],[B.02.1 - Parque de Coches Eléctricos Motrices]:[B.02.3 - Parque de Coches Eléctricos Motrices Tipo R]])</f>
        <v>976</v>
      </c>
      <c r="AT154" s="81">
        <f>+'MIT Da'!AT154+'SAR Da'!AT154+'URQ Da'!AT154+'ROC Da'!AT154+'SM Da'!AT154+'BN Da'!AT154+'BS Da'!AT154+'TDC Da'!AT154</f>
        <v>0</v>
      </c>
      <c r="AU154" s="81">
        <f>+'MIT Da'!AU154+'SAR Da'!AU154+'URQ Da'!AU154+'ROC Da'!AU154+'SM Da'!AU154+'BN Da'!AU154+'BS Da'!AU154+'TDC Da'!AU154</f>
        <v>6</v>
      </c>
      <c r="AV154" s="81">
        <f>+'MIT Da'!AV154+'SAR Da'!AV154+'URQ Da'!AV154+'ROC Da'!AV154+'SM Da'!AV154+'BN Da'!AV154+'BS Da'!AV154+'TDC Da'!AV154</f>
        <v>10</v>
      </c>
      <c r="AW154" s="81">
        <f>+SUM(RED_InfraMR[[#This Row],[B.03.1 - Parque de Coches Motores Motrices Remolcados]:[B.03.3 - Parque de Coches Motores Motrices Cabina]])</f>
        <v>16</v>
      </c>
      <c r="AX154" s="81">
        <f>+'MIT Da'!AX154+'SAR Da'!AX154+'URQ Da'!AX154+'ROC Da'!AX154+'SM Da'!AX154+'BN Da'!AX154+'BS Da'!AX154+'TDC Da'!AX154</f>
        <v>437</v>
      </c>
      <c r="AY154" s="81">
        <f>+'MIT Da'!AY154+'SAR Da'!AY154+'URQ Da'!AY154+'ROC Da'!AY154+'SM Da'!AY154+'BN Da'!AY154+'BS Da'!AY154+'TDC Da'!AY154</f>
        <v>173</v>
      </c>
      <c r="AZ154" s="81">
        <f>+'MIT Da'!AZ154+'SAR Da'!AZ154+'URQ Da'!AZ154+'ROC Da'!AZ154+'SM Da'!AZ154+'BN Da'!AZ154+'BS Da'!AZ154+'TDC Da'!AZ154</f>
        <v>15</v>
      </c>
      <c r="BA154" s="81">
        <f>+'MIT Da'!BA154+'SAR Da'!BA154+'URQ Da'!BA154+'ROC Da'!BA154+'SM Da'!BA154+'BN Da'!BA154+'BS Da'!BA154+'TDC Da'!BA154</f>
        <v>150</v>
      </c>
      <c r="BB154" s="81">
        <f>+'MIT Da'!BB154+'SAR Da'!BB154+'URQ Da'!BB154+'ROC Da'!BB154+'SM Da'!BB154+'BN Da'!BB154+'BS Da'!BB154+'TDC Da'!BB154</f>
        <v>0</v>
      </c>
      <c r="BC154" s="81">
        <f>+SUM(RED_InfraMR[[#This Row],[B.04.1 - Parque de Coches Remolcados Clase Unica]:[B.04.5 - Parque de Coches Remolcados para Servicios Especiales (Cartoneros)]])</f>
        <v>775</v>
      </c>
      <c r="BD154" s="81">
        <f>+'MIT Da'!BD154+'SAR Da'!BD154+'URQ Da'!BD154+'ROC Da'!BD154+'SM Da'!BD154+'BN Da'!BD154+'BS Da'!BD154+'TDC Da'!BD154</f>
        <v>12</v>
      </c>
      <c r="BE154" s="81">
        <f>+'MIT Da'!BE154+'SAR Da'!BE154+'URQ Da'!BE154+'ROC Da'!BE154+'SM Da'!BE154+'BN Da'!BE154+'BS Da'!BE154+'TDC Da'!BE154</f>
        <v>92</v>
      </c>
      <c r="BF154" s="16"/>
    </row>
    <row r="155" spans="1:58">
      <c r="A155" s="1">
        <v>2005</v>
      </c>
      <c r="B155" s="1" t="s">
        <v>124</v>
      </c>
      <c r="C155" s="12">
        <f>+'MIT Da'!C155+'SAR Da'!C155+'URQ Da'!C155+'ROC Da'!C155+'SM Da'!C155+'BN Da'!C155+'BS Da'!C155+'TDC Da'!C155</f>
        <v>147.21299999999999</v>
      </c>
      <c r="D155" s="12">
        <f>+'MIT Da'!D155+'SAR Da'!D155+'URQ Da'!D155+'ROC Da'!D155+'SM Da'!D155+'BN Da'!D155+'BS Da'!D155+'TDC Da'!D155</f>
        <v>444.30600000000004</v>
      </c>
      <c r="E155" s="12">
        <f>+'MIT Da'!E155+'SAR Da'!E155+'URQ Da'!E155+'ROC Da'!E155+'SM Da'!E155+'BN Da'!E155+'BS Da'!E155+'TDC Da'!E155</f>
        <v>0</v>
      </c>
      <c r="F155" s="12">
        <f>+'MIT Da'!F155+'SAR Da'!F155+'URQ Da'!F155+'ROC Da'!F155+'SM Da'!F155+'BN Da'!F155+'BS Da'!F155+'TDC Da'!F155</f>
        <v>176.17364000000001</v>
      </c>
      <c r="G155" s="12">
        <f>+'MIT Da'!G155+'SAR Da'!G155+'URQ Da'!G155+'ROC Da'!G155+'SM Da'!G155+'BN Da'!G155+'BS Da'!G155+'TDC Da'!G155</f>
        <v>767.69263999999998</v>
      </c>
      <c r="H155" s="12">
        <f>+'MIT Da'!H155+'SAR Da'!H155+'URQ Da'!H155+'ROC Da'!H155+'SM Da'!H155+'BN Da'!H155+'BS Da'!H155+'TDC Da'!H155</f>
        <v>767.69263999999998</v>
      </c>
      <c r="I155" s="12">
        <f>+'MIT Da'!I155+'SAR Da'!I155+'URQ Da'!I155+'ROC Da'!I155+'SM Da'!I155+'BN Da'!I155+'BS Da'!I155+'TDC Da'!I155</f>
        <v>972.2581100000001</v>
      </c>
      <c r="J155" s="12">
        <f>+'MIT Da'!J155+'SAR Da'!J155+'URQ Da'!J155+'ROC Da'!J155+'SM Da'!J155+'BN Da'!J155+'BS Da'!J155+'TDC Da'!J155</f>
        <v>1060.415</v>
      </c>
      <c r="K155" s="12">
        <f>+'MIT Da'!K155+'SAR Da'!K155+'URQ Da'!K155+'ROC Da'!K155+'SM Da'!K155+'BN Da'!K155+'BS Da'!K155+'TDC Da'!K155</f>
        <v>54.516999999999996</v>
      </c>
      <c r="L155" s="12">
        <f>+'MIT Da'!L155+'SAR Da'!L155+'URQ Da'!L155+'ROC Da'!L155+'SM Da'!L155+'BN Da'!L155+'BS Da'!L155+'TDC Da'!L155</f>
        <v>379.49300000000005</v>
      </c>
      <c r="M155" s="12">
        <f>+'MIT Da'!M155+'SAR Da'!M155+'URQ Da'!M155+'ROC Da'!M155+'SM Da'!M155+'BN Da'!M155+'BS Da'!M155+'TDC Da'!M155</f>
        <v>21.314999999999998</v>
      </c>
      <c r="N155" s="12">
        <f>+'MIT Da'!N155+'SAR Da'!N155+'URQ Da'!N155+'ROC Da'!N155+'SM Da'!N155+'BN Da'!N155+'BS Da'!N155+'TDC Da'!N155</f>
        <v>1439.9079999999999</v>
      </c>
      <c r="O155" s="12">
        <f>+'MIT Da'!O155+'SAR Da'!O155+'URQ Da'!O155+'ROC Da'!O155+'SM Da'!O155+'BN Da'!O155+'BS Da'!O155+'TDC Da'!O155</f>
        <v>1439.9079999999999</v>
      </c>
      <c r="P155" s="81">
        <f>+'MIT Da'!P155+'SAR Da'!P155+'URQ Da'!P155+'ROC Da'!P155+'SM Da'!P155+'BN Da'!P155+'BS Da'!P155+'TDC Da'!P155</f>
        <v>203</v>
      </c>
      <c r="Q155" s="81">
        <f>+'MIT Da'!Q155+'SAR Da'!Q155+'URQ Da'!Q155+'ROC Da'!Q155+'SM Da'!Q155+'BN Da'!Q155+'BS Da'!Q155+'TDC Da'!Q155</f>
        <v>58</v>
      </c>
      <c r="R155" s="81">
        <f>+'MIT Da'!R155+'SAR Da'!R155+'URQ Da'!R155+'ROC Da'!R155+'SM Da'!R155+'BN Da'!R155+'BS Da'!R155+'TDC Da'!R155</f>
        <v>10</v>
      </c>
      <c r="S155" s="81">
        <f>+'MIT Da'!S155+'SAR Da'!S155+'URQ Da'!S155+'ROC Da'!S155+'SM Da'!S155+'BN Da'!S155+'BS Da'!S155+'TDC Da'!S155</f>
        <v>271</v>
      </c>
      <c r="T155" s="81">
        <f>+'MIT Da'!T155+'SAR Da'!T155+'URQ Da'!T155+'ROC Da'!T155+'SM Da'!T155+'BN Da'!T155+'BS Da'!T155+'TDC Da'!T155</f>
        <v>136</v>
      </c>
      <c r="U155" s="81">
        <f>+'MIT Da'!U155+'SAR Da'!U155+'URQ Da'!U155+'ROC Da'!U155+'SM Da'!U155+'BN Da'!U155+'BS Da'!U155+'TDC Da'!U155</f>
        <v>434</v>
      </c>
      <c r="V155" s="81">
        <f>+'MIT Da'!V155+'SAR Da'!V155+'URQ Da'!V155+'ROC Da'!V155+'SM Da'!V155+'BN Da'!V155+'BS Da'!V155+'TDC Da'!V155</f>
        <v>11</v>
      </c>
      <c r="W155" s="81">
        <f>+'MIT Da'!W155+'SAR Da'!W155+'URQ Da'!W155+'ROC Da'!W155+'SM Da'!W155+'BN Da'!W155+'BS Da'!W155+'TDC Da'!W155</f>
        <v>110</v>
      </c>
      <c r="X155" s="81">
        <f>+'MIT Da'!X155+'SAR Da'!X155+'URQ Da'!X155+'ROC Da'!X155+'SM Da'!X155+'BN Da'!X155+'BS Da'!X155+'TDC Da'!X155</f>
        <v>4</v>
      </c>
      <c r="Y155" s="81">
        <f>+'MIT Da'!Y155+'SAR Da'!Y155+'URQ Da'!Y155+'ROC Da'!Y155+'SM Da'!Y155+'BN Da'!Y155+'BS Da'!Y155+'TDC Da'!Y155</f>
        <v>695</v>
      </c>
      <c r="Z155" s="81">
        <f>+'MIT Da'!Z155+'SAR Da'!Z155+'URQ Da'!Z155+'ROC Da'!Z155+'SM Da'!Z155+'BN Da'!Z155+'BS Da'!Z155+'TDC Da'!Z155</f>
        <v>160</v>
      </c>
      <c r="AA155" s="81">
        <f>+'MIT Da'!AA155+'SAR Da'!AA155+'URQ Da'!AA155+'ROC Da'!AA155+'SM Da'!AA155+'BN Da'!AA155+'BS Da'!AA155+'TDC Da'!AA155</f>
        <v>102</v>
      </c>
      <c r="AB155" s="81">
        <f>+'MIT Da'!AB155+'SAR Da'!AB155+'URQ Da'!AB155+'ROC Da'!AB155+'SM Da'!AB155+'BN Da'!AB155+'BS Da'!AB155+'TDC Da'!AB155</f>
        <v>695</v>
      </c>
      <c r="AC155" s="81">
        <f>+'MIT Da'!AC155+'SAR Da'!AC155+'URQ Da'!AC155+'ROC Da'!AC155+'SM Da'!AC155+'BN Da'!AC155+'BS Da'!AC155+'TDC Da'!AC155</f>
        <v>957</v>
      </c>
      <c r="AD155" s="81">
        <f>+'MIT Da'!AD155+'SAR Da'!AD155+'URQ Da'!AD155+'ROC Da'!AD155+'SM Da'!AD155+'BN Da'!AD155+'BS Da'!AD155+'TDC Da'!AD155</f>
        <v>54</v>
      </c>
      <c r="AE155" s="81">
        <f>+'MIT Da'!AE155+'SAR Da'!AE155+'URQ Da'!AE155+'ROC Da'!AE155+'SM Da'!AE155+'BN Da'!AE155+'BS Da'!AE155+'TDC Da'!AE155</f>
        <v>96</v>
      </c>
      <c r="AF155" s="81">
        <f>+'MIT Da'!AF155+'SAR Da'!AF155+'URQ Da'!AF155+'ROC Da'!AF155+'SM Da'!AF155+'BN Da'!AF155+'BS Da'!AF155+'TDC Da'!AF155</f>
        <v>448</v>
      </c>
      <c r="AG155" s="81">
        <f>+'MIT Da'!AG155+'SAR Da'!AG155+'URQ Da'!AG155+'ROC Da'!AG155+'SM Da'!AG155+'BN Da'!AG155+'BS Da'!AG155+'TDC Da'!AG155</f>
        <v>598</v>
      </c>
      <c r="AH155" s="12">
        <f>+'MIT Da'!AH155+'SAR Da'!AH155+'URQ Da'!AH155+'ROC Da'!AH155+'SM Da'!AH155+'BN Da'!AH155+'BS Da'!AH155+'TDC Da'!AH155</f>
        <v>274.60699999999997</v>
      </c>
      <c r="AI155" s="12">
        <f>+'MIT Da'!AI155+'SAR Da'!AI155+'URQ Da'!AI155+'ROC Da'!AI155+'SM Da'!AI155+'BN Da'!AI155+'BS Da'!AI155+'TDC Da'!AI155</f>
        <v>7.32</v>
      </c>
      <c r="AJ155" s="12">
        <f>+'MIT Da'!AJ155+'SAR Da'!AJ155+'URQ Da'!AJ155+'ROC Da'!AJ155+'SM Da'!AJ155+'BN Da'!AJ155+'BS Da'!AJ155+'TDC Da'!AJ155</f>
        <v>498.71500000000003</v>
      </c>
      <c r="AK155" s="12">
        <f>+'MIT Da'!AK155+'SAR Da'!AK155+'URQ Da'!AK155+'ROC Da'!AK155+'SM Da'!AK155+'BN Da'!AK155+'BS Da'!AK155+'TDC Da'!AK155</f>
        <v>780.64199999999994</v>
      </c>
      <c r="AL155" s="81">
        <f>+'MIT Da'!AL155+'SAR Da'!AL155+'URQ Da'!AL155+'ROC Da'!AL155+'SM Da'!AL155+'BN Da'!AL155+'BS Da'!AL155+'TDC Da'!AL155</f>
        <v>9</v>
      </c>
      <c r="AM155" s="81">
        <f>+'MIT Da'!AM155+'SAR Da'!AM155+'URQ Da'!AM155+'ROC Da'!AM155+'SM Da'!AM155+'BN Da'!AM155+'BS Da'!AM155+'TDC Da'!AM155</f>
        <v>57</v>
      </c>
      <c r="AN155" s="81">
        <f>+'MIT Da'!AN155+'SAR Da'!AN155+'URQ Da'!AN155+'ROC Da'!AN155+'SM Da'!AN155+'BN Da'!AN155+'BS Da'!AN155+'TDC Da'!AN155</f>
        <v>82</v>
      </c>
      <c r="AO155" s="81">
        <f>+'MIT Da'!AO155+'SAR Da'!AO155+'URQ Da'!AO155+'ROC Da'!AO155+'SM Da'!AO155+'BN Da'!AO155+'BS Da'!AO155+'TDC Da'!AO155</f>
        <v>148</v>
      </c>
      <c r="AP155" s="81">
        <f>+'MIT Da'!AP155+'SAR Da'!AP155+'URQ Da'!AP155+'ROC Da'!AP155+'SM Da'!AP155+'BN Da'!AP155+'BS Da'!AP155+'TDC Da'!AP155</f>
        <v>596</v>
      </c>
      <c r="AQ155" s="81">
        <f>+'MIT Da'!AQ155+'SAR Da'!AQ155+'URQ Da'!AQ155+'ROC Da'!AQ155+'SM Da'!AQ155+'BN Da'!AQ155+'BS Da'!AQ155+'TDC Da'!AQ155</f>
        <v>341</v>
      </c>
      <c r="AR155" s="81">
        <f>+'MIT Da'!AR155+'SAR Da'!AR155+'URQ Da'!AR155+'ROC Da'!AR155+'SM Da'!AR155+'BN Da'!AR155+'BS Da'!AR155+'TDC Da'!AR155</f>
        <v>39</v>
      </c>
      <c r="AS155" s="81">
        <f>+SUM(RED_InfraMR[[#This Row],[B.02.1 - Parque de Coches Eléctricos Motrices]:[B.02.3 - Parque de Coches Eléctricos Motrices Tipo R]])</f>
        <v>976</v>
      </c>
      <c r="AT155" s="81">
        <f>+'MIT Da'!AT155+'SAR Da'!AT155+'URQ Da'!AT155+'ROC Da'!AT155+'SM Da'!AT155+'BN Da'!AT155+'BS Da'!AT155+'TDC Da'!AT155</f>
        <v>0</v>
      </c>
      <c r="AU155" s="81">
        <f>+'MIT Da'!AU155+'SAR Da'!AU155+'URQ Da'!AU155+'ROC Da'!AU155+'SM Da'!AU155+'BN Da'!AU155+'BS Da'!AU155+'TDC Da'!AU155</f>
        <v>6</v>
      </c>
      <c r="AV155" s="81">
        <f>+'MIT Da'!AV155+'SAR Da'!AV155+'URQ Da'!AV155+'ROC Da'!AV155+'SM Da'!AV155+'BN Da'!AV155+'BS Da'!AV155+'TDC Da'!AV155</f>
        <v>10</v>
      </c>
      <c r="AW155" s="81">
        <f>+SUM(RED_InfraMR[[#This Row],[B.03.1 - Parque de Coches Motores Motrices Remolcados]:[B.03.3 - Parque de Coches Motores Motrices Cabina]])</f>
        <v>16</v>
      </c>
      <c r="AX155" s="81">
        <f>+'MIT Da'!AX155+'SAR Da'!AX155+'URQ Da'!AX155+'ROC Da'!AX155+'SM Da'!AX155+'BN Da'!AX155+'BS Da'!AX155+'TDC Da'!AX155</f>
        <v>437</v>
      </c>
      <c r="AY155" s="81">
        <f>+'MIT Da'!AY155+'SAR Da'!AY155+'URQ Da'!AY155+'ROC Da'!AY155+'SM Da'!AY155+'BN Da'!AY155+'BS Da'!AY155+'TDC Da'!AY155</f>
        <v>173</v>
      </c>
      <c r="AZ155" s="81">
        <f>+'MIT Da'!AZ155+'SAR Da'!AZ155+'URQ Da'!AZ155+'ROC Da'!AZ155+'SM Da'!AZ155+'BN Da'!AZ155+'BS Da'!AZ155+'TDC Da'!AZ155</f>
        <v>15</v>
      </c>
      <c r="BA155" s="81">
        <f>+'MIT Da'!BA155+'SAR Da'!BA155+'URQ Da'!BA155+'ROC Da'!BA155+'SM Da'!BA155+'BN Da'!BA155+'BS Da'!BA155+'TDC Da'!BA155</f>
        <v>150</v>
      </c>
      <c r="BB155" s="81">
        <f>+'MIT Da'!BB155+'SAR Da'!BB155+'URQ Da'!BB155+'ROC Da'!BB155+'SM Da'!BB155+'BN Da'!BB155+'BS Da'!BB155+'TDC Da'!BB155</f>
        <v>0</v>
      </c>
      <c r="BC155" s="81">
        <f>+SUM(RED_InfraMR[[#This Row],[B.04.1 - Parque de Coches Remolcados Clase Unica]:[B.04.5 - Parque de Coches Remolcados para Servicios Especiales (Cartoneros)]])</f>
        <v>775</v>
      </c>
      <c r="BD155" s="81">
        <f>+'MIT Da'!BD155+'SAR Da'!BD155+'URQ Da'!BD155+'ROC Da'!BD155+'SM Da'!BD155+'BN Da'!BD155+'BS Da'!BD155+'TDC Da'!BD155</f>
        <v>12</v>
      </c>
      <c r="BE155" s="81">
        <f>+'MIT Da'!BE155+'SAR Da'!BE155+'URQ Da'!BE155+'ROC Da'!BE155+'SM Da'!BE155+'BN Da'!BE155+'BS Da'!BE155+'TDC Da'!BE155</f>
        <v>92</v>
      </c>
      <c r="BF155" s="16"/>
    </row>
    <row r="156" spans="1:58">
      <c r="A156" s="1">
        <v>2005</v>
      </c>
      <c r="B156" s="1" t="s">
        <v>125</v>
      </c>
      <c r="C156" s="12">
        <f>+'MIT Da'!C156+'SAR Da'!C156+'URQ Da'!C156+'ROC Da'!C156+'SM Da'!C156+'BN Da'!C156+'BS Da'!C156+'TDC Da'!C156</f>
        <v>147.21299999999999</v>
      </c>
      <c r="D156" s="12">
        <f>+'MIT Da'!D156+'SAR Da'!D156+'URQ Da'!D156+'ROC Da'!D156+'SM Da'!D156+'BN Da'!D156+'BS Da'!D156+'TDC Da'!D156</f>
        <v>444.30600000000004</v>
      </c>
      <c r="E156" s="12">
        <f>+'MIT Da'!E156+'SAR Da'!E156+'URQ Da'!E156+'ROC Da'!E156+'SM Da'!E156+'BN Da'!E156+'BS Da'!E156+'TDC Da'!E156</f>
        <v>0</v>
      </c>
      <c r="F156" s="12">
        <f>+'MIT Da'!F156+'SAR Da'!F156+'URQ Da'!F156+'ROC Da'!F156+'SM Da'!F156+'BN Da'!F156+'BS Da'!F156+'TDC Da'!F156</f>
        <v>176.17364000000001</v>
      </c>
      <c r="G156" s="12">
        <f>+'MIT Da'!G156+'SAR Da'!G156+'URQ Da'!G156+'ROC Da'!G156+'SM Da'!G156+'BN Da'!G156+'BS Da'!G156+'TDC Da'!G156</f>
        <v>767.69263999999998</v>
      </c>
      <c r="H156" s="12">
        <f>+'MIT Da'!H156+'SAR Da'!H156+'URQ Da'!H156+'ROC Da'!H156+'SM Da'!H156+'BN Da'!H156+'BS Da'!H156+'TDC Da'!H156</f>
        <v>767.69263999999998</v>
      </c>
      <c r="I156" s="12">
        <f>+'MIT Da'!I156+'SAR Da'!I156+'URQ Da'!I156+'ROC Da'!I156+'SM Da'!I156+'BN Da'!I156+'BS Da'!I156+'TDC Da'!I156</f>
        <v>972.2581100000001</v>
      </c>
      <c r="J156" s="12">
        <f>+'MIT Da'!J156+'SAR Da'!J156+'URQ Da'!J156+'ROC Da'!J156+'SM Da'!J156+'BN Da'!J156+'BS Da'!J156+'TDC Da'!J156</f>
        <v>1060.415</v>
      </c>
      <c r="K156" s="12">
        <f>+'MIT Da'!K156+'SAR Da'!K156+'URQ Da'!K156+'ROC Da'!K156+'SM Da'!K156+'BN Da'!K156+'BS Da'!K156+'TDC Da'!K156</f>
        <v>54.516999999999996</v>
      </c>
      <c r="L156" s="12">
        <f>+'MIT Da'!L156+'SAR Da'!L156+'URQ Da'!L156+'ROC Da'!L156+'SM Da'!L156+'BN Da'!L156+'BS Da'!L156+'TDC Da'!L156</f>
        <v>379.49300000000005</v>
      </c>
      <c r="M156" s="12">
        <f>+'MIT Da'!M156+'SAR Da'!M156+'URQ Da'!M156+'ROC Da'!M156+'SM Da'!M156+'BN Da'!M156+'BS Da'!M156+'TDC Da'!M156</f>
        <v>21.314999999999998</v>
      </c>
      <c r="N156" s="12">
        <f>+'MIT Da'!N156+'SAR Da'!N156+'URQ Da'!N156+'ROC Da'!N156+'SM Da'!N156+'BN Da'!N156+'BS Da'!N156+'TDC Da'!N156</f>
        <v>1439.9079999999999</v>
      </c>
      <c r="O156" s="12">
        <f>+'MIT Da'!O156+'SAR Da'!O156+'URQ Da'!O156+'ROC Da'!O156+'SM Da'!O156+'BN Da'!O156+'BS Da'!O156+'TDC Da'!O156</f>
        <v>1439.9079999999999</v>
      </c>
      <c r="P156" s="81">
        <f>+'MIT Da'!P156+'SAR Da'!P156+'URQ Da'!P156+'ROC Da'!P156+'SM Da'!P156+'BN Da'!P156+'BS Da'!P156+'TDC Da'!P156</f>
        <v>203</v>
      </c>
      <c r="Q156" s="81">
        <f>+'MIT Da'!Q156+'SAR Da'!Q156+'URQ Da'!Q156+'ROC Da'!Q156+'SM Da'!Q156+'BN Da'!Q156+'BS Da'!Q156+'TDC Da'!Q156</f>
        <v>58</v>
      </c>
      <c r="R156" s="81">
        <f>+'MIT Da'!R156+'SAR Da'!R156+'URQ Da'!R156+'ROC Da'!R156+'SM Da'!R156+'BN Da'!R156+'BS Da'!R156+'TDC Da'!R156</f>
        <v>10</v>
      </c>
      <c r="S156" s="81">
        <f>+'MIT Da'!S156+'SAR Da'!S156+'URQ Da'!S156+'ROC Da'!S156+'SM Da'!S156+'BN Da'!S156+'BS Da'!S156+'TDC Da'!S156</f>
        <v>271</v>
      </c>
      <c r="T156" s="81">
        <f>+'MIT Da'!T156+'SAR Da'!T156+'URQ Da'!T156+'ROC Da'!T156+'SM Da'!T156+'BN Da'!T156+'BS Da'!T156+'TDC Da'!T156</f>
        <v>136</v>
      </c>
      <c r="U156" s="81">
        <f>+'MIT Da'!U156+'SAR Da'!U156+'URQ Da'!U156+'ROC Da'!U156+'SM Da'!U156+'BN Da'!U156+'BS Da'!U156+'TDC Da'!U156</f>
        <v>434</v>
      </c>
      <c r="V156" s="81">
        <f>+'MIT Da'!V156+'SAR Da'!V156+'URQ Da'!V156+'ROC Da'!V156+'SM Da'!V156+'BN Da'!V156+'BS Da'!V156+'TDC Da'!V156</f>
        <v>11</v>
      </c>
      <c r="W156" s="81">
        <f>+'MIT Da'!W156+'SAR Da'!W156+'URQ Da'!W156+'ROC Da'!W156+'SM Da'!W156+'BN Da'!W156+'BS Da'!W156+'TDC Da'!W156</f>
        <v>110</v>
      </c>
      <c r="X156" s="81">
        <f>+'MIT Da'!X156+'SAR Da'!X156+'URQ Da'!X156+'ROC Da'!X156+'SM Da'!X156+'BN Da'!X156+'BS Da'!X156+'TDC Da'!X156</f>
        <v>4</v>
      </c>
      <c r="Y156" s="81">
        <f>+'MIT Da'!Y156+'SAR Da'!Y156+'URQ Da'!Y156+'ROC Da'!Y156+'SM Da'!Y156+'BN Da'!Y156+'BS Da'!Y156+'TDC Da'!Y156</f>
        <v>695</v>
      </c>
      <c r="Z156" s="81">
        <f>+'MIT Da'!Z156+'SAR Da'!Z156+'URQ Da'!Z156+'ROC Da'!Z156+'SM Da'!Z156+'BN Da'!Z156+'BS Da'!Z156+'TDC Da'!Z156</f>
        <v>160</v>
      </c>
      <c r="AA156" s="81">
        <f>+'MIT Da'!AA156+'SAR Da'!AA156+'URQ Da'!AA156+'ROC Da'!AA156+'SM Da'!AA156+'BN Da'!AA156+'BS Da'!AA156+'TDC Da'!AA156</f>
        <v>102</v>
      </c>
      <c r="AB156" s="81">
        <f>+'MIT Da'!AB156+'SAR Da'!AB156+'URQ Da'!AB156+'ROC Da'!AB156+'SM Da'!AB156+'BN Da'!AB156+'BS Da'!AB156+'TDC Da'!AB156</f>
        <v>695</v>
      </c>
      <c r="AC156" s="81">
        <f>+'MIT Da'!AC156+'SAR Da'!AC156+'URQ Da'!AC156+'ROC Da'!AC156+'SM Da'!AC156+'BN Da'!AC156+'BS Da'!AC156+'TDC Da'!AC156</f>
        <v>957</v>
      </c>
      <c r="AD156" s="81">
        <f>+'MIT Da'!AD156+'SAR Da'!AD156+'URQ Da'!AD156+'ROC Da'!AD156+'SM Da'!AD156+'BN Da'!AD156+'BS Da'!AD156+'TDC Da'!AD156</f>
        <v>54</v>
      </c>
      <c r="AE156" s="81">
        <f>+'MIT Da'!AE156+'SAR Da'!AE156+'URQ Da'!AE156+'ROC Da'!AE156+'SM Da'!AE156+'BN Da'!AE156+'BS Da'!AE156+'TDC Da'!AE156</f>
        <v>96</v>
      </c>
      <c r="AF156" s="81">
        <f>+'MIT Da'!AF156+'SAR Da'!AF156+'URQ Da'!AF156+'ROC Da'!AF156+'SM Da'!AF156+'BN Da'!AF156+'BS Da'!AF156+'TDC Da'!AF156</f>
        <v>448</v>
      </c>
      <c r="AG156" s="81">
        <f>+'MIT Da'!AG156+'SAR Da'!AG156+'URQ Da'!AG156+'ROC Da'!AG156+'SM Da'!AG156+'BN Da'!AG156+'BS Da'!AG156+'TDC Da'!AG156</f>
        <v>598</v>
      </c>
      <c r="AH156" s="12">
        <f>+'MIT Da'!AH156+'SAR Da'!AH156+'URQ Da'!AH156+'ROC Da'!AH156+'SM Da'!AH156+'BN Da'!AH156+'BS Da'!AH156+'TDC Da'!AH156</f>
        <v>274.60699999999997</v>
      </c>
      <c r="AI156" s="12">
        <f>+'MIT Da'!AI156+'SAR Da'!AI156+'URQ Da'!AI156+'ROC Da'!AI156+'SM Da'!AI156+'BN Da'!AI156+'BS Da'!AI156+'TDC Da'!AI156</f>
        <v>7.32</v>
      </c>
      <c r="AJ156" s="12">
        <f>+'MIT Da'!AJ156+'SAR Da'!AJ156+'URQ Da'!AJ156+'ROC Da'!AJ156+'SM Da'!AJ156+'BN Da'!AJ156+'BS Da'!AJ156+'TDC Da'!AJ156</f>
        <v>498.71500000000003</v>
      </c>
      <c r="AK156" s="12">
        <f>+'MIT Da'!AK156+'SAR Da'!AK156+'URQ Da'!AK156+'ROC Da'!AK156+'SM Da'!AK156+'BN Da'!AK156+'BS Da'!AK156+'TDC Da'!AK156</f>
        <v>780.64199999999994</v>
      </c>
      <c r="AL156" s="81">
        <f>+'MIT Da'!AL156+'SAR Da'!AL156+'URQ Da'!AL156+'ROC Da'!AL156+'SM Da'!AL156+'BN Da'!AL156+'BS Da'!AL156+'TDC Da'!AL156</f>
        <v>9</v>
      </c>
      <c r="AM156" s="81">
        <f>+'MIT Da'!AM156+'SAR Da'!AM156+'URQ Da'!AM156+'ROC Da'!AM156+'SM Da'!AM156+'BN Da'!AM156+'BS Da'!AM156+'TDC Da'!AM156</f>
        <v>57</v>
      </c>
      <c r="AN156" s="81">
        <f>+'MIT Da'!AN156+'SAR Da'!AN156+'URQ Da'!AN156+'ROC Da'!AN156+'SM Da'!AN156+'BN Da'!AN156+'BS Da'!AN156+'TDC Da'!AN156</f>
        <v>82</v>
      </c>
      <c r="AO156" s="81">
        <f>+'MIT Da'!AO156+'SAR Da'!AO156+'URQ Da'!AO156+'ROC Da'!AO156+'SM Da'!AO156+'BN Da'!AO156+'BS Da'!AO156+'TDC Da'!AO156</f>
        <v>148</v>
      </c>
      <c r="AP156" s="81">
        <f>+'MIT Da'!AP156+'SAR Da'!AP156+'URQ Da'!AP156+'ROC Da'!AP156+'SM Da'!AP156+'BN Da'!AP156+'BS Da'!AP156+'TDC Da'!AP156</f>
        <v>596</v>
      </c>
      <c r="AQ156" s="81">
        <f>+'MIT Da'!AQ156+'SAR Da'!AQ156+'URQ Da'!AQ156+'ROC Da'!AQ156+'SM Da'!AQ156+'BN Da'!AQ156+'BS Da'!AQ156+'TDC Da'!AQ156</f>
        <v>341</v>
      </c>
      <c r="AR156" s="81">
        <f>+'MIT Da'!AR156+'SAR Da'!AR156+'URQ Da'!AR156+'ROC Da'!AR156+'SM Da'!AR156+'BN Da'!AR156+'BS Da'!AR156+'TDC Da'!AR156</f>
        <v>39</v>
      </c>
      <c r="AS156" s="81">
        <f>+SUM(RED_InfraMR[[#This Row],[B.02.1 - Parque de Coches Eléctricos Motrices]:[B.02.3 - Parque de Coches Eléctricos Motrices Tipo R]])</f>
        <v>976</v>
      </c>
      <c r="AT156" s="81">
        <f>+'MIT Da'!AT156+'SAR Da'!AT156+'URQ Da'!AT156+'ROC Da'!AT156+'SM Da'!AT156+'BN Da'!AT156+'BS Da'!AT156+'TDC Da'!AT156</f>
        <v>0</v>
      </c>
      <c r="AU156" s="81">
        <f>+'MIT Da'!AU156+'SAR Da'!AU156+'URQ Da'!AU156+'ROC Da'!AU156+'SM Da'!AU156+'BN Da'!AU156+'BS Da'!AU156+'TDC Da'!AU156</f>
        <v>6</v>
      </c>
      <c r="AV156" s="81">
        <f>+'MIT Da'!AV156+'SAR Da'!AV156+'URQ Da'!AV156+'ROC Da'!AV156+'SM Da'!AV156+'BN Da'!AV156+'BS Da'!AV156+'TDC Da'!AV156</f>
        <v>10</v>
      </c>
      <c r="AW156" s="81">
        <f>+SUM(RED_InfraMR[[#This Row],[B.03.1 - Parque de Coches Motores Motrices Remolcados]:[B.03.3 - Parque de Coches Motores Motrices Cabina]])</f>
        <v>16</v>
      </c>
      <c r="AX156" s="81">
        <f>+'MIT Da'!AX156+'SAR Da'!AX156+'URQ Da'!AX156+'ROC Da'!AX156+'SM Da'!AX156+'BN Da'!AX156+'BS Da'!AX156+'TDC Da'!AX156</f>
        <v>437</v>
      </c>
      <c r="AY156" s="81">
        <f>+'MIT Da'!AY156+'SAR Da'!AY156+'URQ Da'!AY156+'ROC Da'!AY156+'SM Da'!AY156+'BN Da'!AY156+'BS Da'!AY156+'TDC Da'!AY156</f>
        <v>173</v>
      </c>
      <c r="AZ156" s="81">
        <f>+'MIT Da'!AZ156+'SAR Da'!AZ156+'URQ Da'!AZ156+'ROC Da'!AZ156+'SM Da'!AZ156+'BN Da'!AZ156+'BS Da'!AZ156+'TDC Da'!AZ156</f>
        <v>15</v>
      </c>
      <c r="BA156" s="81">
        <f>+'MIT Da'!BA156+'SAR Da'!BA156+'URQ Da'!BA156+'ROC Da'!BA156+'SM Da'!BA156+'BN Da'!BA156+'BS Da'!BA156+'TDC Da'!BA156</f>
        <v>150</v>
      </c>
      <c r="BB156" s="81">
        <f>+'MIT Da'!BB156+'SAR Da'!BB156+'URQ Da'!BB156+'ROC Da'!BB156+'SM Da'!BB156+'BN Da'!BB156+'BS Da'!BB156+'TDC Da'!BB156</f>
        <v>0</v>
      </c>
      <c r="BC156" s="81">
        <f>+SUM(RED_InfraMR[[#This Row],[B.04.1 - Parque de Coches Remolcados Clase Unica]:[B.04.5 - Parque de Coches Remolcados para Servicios Especiales (Cartoneros)]])</f>
        <v>775</v>
      </c>
      <c r="BD156" s="81">
        <f>+'MIT Da'!BD156+'SAR Da'!BD156+'URQ Da'!BD156+'ROC Da'!BD156+'SM Da'!BD156+'BN Da'!BD156+'BS Da'!BD156+'TDC Da'!BD156</f>
        <v>12</v>
      </c>
      <c r="BE156" s="81">
        <f>+'MIT Da'!BE156+'SAR Da'!BE156+'URQ Da'!BE156+'ROC Da'!BE156+'SM Da'!BE156+'BN Da'!BE156+'BS Da'!BE156+'TDC Da'!BE156</f>
        <v>92</v>
      </c>
      <c r="BF156" s="16"/>
    </row>
    <row r="157" spans="1:58">
      <c r="A157" s="1">
        <v>2005</v>
      </c>
      <c r="B157" s="1" t="s">
        <v>126</v>
      </c>
      <c r="C157" s="12">
        <f>+'MIT Da'!C157+'SAR Da'!C157+'URQ Da'!C157+'ROC Da'!C157+'SM Da'!C157+'BN Da'!C157+'BS Da'!C157+'TDC Da'!C157</f>
        <v>147.21299999999999</v>
      </c>
      <c r="D157" s="12">
        <f>+'MIT Da'!D157+'SAR Da'!D157+'URQ Da'!D157+'ROC Da'!D157+'SM Da'!D157+'BN Da'!D157+'BS Da'!D157+'TDC Da'!D157</f>
        <v>444.30600000000004</v>
      </c>
      <c r="E157" s="12">
        <f>+'MIT Da'!E157+'SAR Da'!E157+'URQ Da'!E157+'ROC Da'!E157+'SM Da'!E157+'BN Da'!E157+'BS Da'!E157+'TDC Da'!E157</f>
        <v>0</v>
      </c>
      <c r="F157" s="12">
        <f>+'MIT Da'!F157+'SAR Da'!F157+'URQ Da'!F157+'ROC Da'!F157+'SM Da'!F157+'BN Da'!F157+'BS Da'!F157+'TDC Da'!F157</f>
        <v>176.17364000000001</v>
      </c>
      <c r="G157" s="12">
        <f>+'MIT Da'!G157+'SAR Da'!G157+'URQ Da'!G157+'ROC Da'!G157+'SM Da'!G157+'BN Da'!G157+'BS Da'!G157+'TDC Da'!G157</f>
        <v>767.69263999999998</v>
      </c>
      <c r="H157" s="12">
        <f>+'MIT Da'!H157+'SAR Da'!H157+'URQ Da'!H157+'ROC Da'!H157+'SM Da'!H157+'BN Da'!H157+'BS Da'!H157+'TDC Da'!H157</f>
        <v>767.69263999999998</v>
      </c>
      <c r="I157" s="12">
        <f>+'MIT Da'!I157+'SAR Da'!I157+'URQ Da'!I157+'ROC Da'!I157+'SM Da'!I157+'BN Da'!I157+'BS Da'!I157+'TDC Da'!I157</f>
        <v>972.2581100000001</v>
      </c>
      <c r="J157" s="12">
        <f>+'MIT Da'!J157+'SAR Da'!J157+'URQ Da'!J157+'ROC Da'!J157+'SM Da'!J157+'BN Da'!J157+'BS Da'!J157+'TDC Da'!J157</f>
        <v>1060.415</v>
      </c>
      <c r="K157" s="12">
        <f>+'MIT Da'!K157+'SAR Da'!K157+'URQ Da'!K157+'ROC Da'!K157+'SM Da'!K157+'BN Da'!K157+'BS Da'!K157+'TDC Da'!K157</f>
        <v>54.516999999999996</v>
      </c>
      <c r="L157" s="12">
        <f>+'MIT Da'!L157+'SAR Da'!L157+'URQ Da'!L157+'ROC Da'!L157+'SM Da'!L157+'BN Da'!L157+'BS Da'!L157+'TDC Da'!L157</f>
        <v>379.49300000000005</v>
      </c>
      <c r="M157" s="12">
        <f>+'MIT Da'!M157+'SAR Da'!M157+'URQ Da'!M157+'ROC Da'!M157+'SM Da'!M157+'BN Da'!M157+'BS Da'!M157+'TDC Da'!M157</f>
        <v>21.314999999999998</v>
      </c>
      <c r="N157" s="12">
        <f>+'MIT Da'!N157+'SAR Da'!N157+'URQ Da'!N157+'ROC Da'!N157+'SM Da'!N157+'BN Da'!N157+'BS Da'!N157+'TDC Da'!N157</f>
        <v>1439.9079999999999</v>
      </c>
      <c r="O157" s="12">
        <f>+'MIT Da'!O157+'SAR Da'!O157+'URQ Da'!O157+'ROC Da'!O157+'SM Da'!O157+'BN Da'!O157+'BS Da'!O157+'TDC Da'!O157</f>
        <v>1439.9079999999999</v>
      </c>
      <c r="P157" s="81">
        <f>+'MIT Da'!P157+'SAR Da'!P157+'URQ Da'!P157+'ROC Da'!P157+'SM Da'!P157+'BN Da'!P157+'BS Da'!P157+'TDC Da'!P157</f>
        <v>203</v>
      </c>
      <c r="Q157" s="81">
        <f>+'MIT Da'!Q157+'SAR Da'!Q157+'URQ Da'!Q157+'ROC Da'!Q157+'SM Da'!Q157+'BN Da'!Q157+'BS Da'!Q157+'TDC Da'!Q157</f>
        <v>58</v>
      </c>
      <c r="R157" s="81">
        <f>+'MIT Da'!R157+'SAR Da'!R157+'URQ Da'!R157+'ROC Da'!R157+'SM Da'!R157+'BN Da'!R157+'BS Da'!R157+'TDC Da'!R157</f>
        <v>10</v>
      </c>
      <c r="S157" s="81">
        <f>+'MIT Da'!S157+'SAR Da'!S157+'URQ Da'!S157+'ROC Da'!S157+'SM Da'!S157+'BN Da'!S157+'BS Da'!S157+'TDC Da'!S157</f>
        <v>271</v>
      </c>
      <c r="T157" s="81">
        <f>+'MIT Da'!T157+'SAR Da'!T157+'URQ Da'!T157+'ROC Da'!T157+'SM Da'!T157+'BN Da'!T157+'BS Da'!T157+'TDC Da'!T157</f>
        <v>136</v>
      </c>
      <c r="U157" s="81">
        <f>+'MIT Da'!U157+'SAR Da'!U157+'URQ Da'!U157+'ROC Da'!U157+'SM Da'!U157+'BN Da'!U157+'BS Da'!U157+'TDC Da'!U157</f>
        <v>434</v>
      </c>
      <c r="V157" s="81">
        <f>+'MIT Da'!V157+'SAR Da'!V157+'URQ Da'!V157+'ROC Da'!V157+'SM Da'!V157+'BN Da'!V157+'BS Da'!V157+'TDC Da'!V157</f>
        <v>11</v>
      </c>
      <c r="W157" s="81">
        <f>+'MIT Da'!W157+'SAR Da'!W157+'URQ Da'!W157+'ROC Da'!W157+'SM Da'!W157+'BN Da'!W157+'BS Da'!W157+'TDC Da'!W157</f>
        <v>110</v>
      </c>
      <c r="X157" s="81">
        <f>+'MIT Da'!X157+'SAR Da'!X157+'URQ Da'!X157+'ROC Da'!X157+'SM Da'!X157+'BN Da'!X157+'BS Da'!X157+'TDC Da'!X157</f>
        <v>4</v>
      </c>
      <c r="Y157" s="81">
        <f>+'MIT Da'!Y157+'SAR Da'!Y157+'URQ Da'!Y157+'ROC Da'!Y157+'SM Da'!Y157+'BN Da'!Y157+'BS Da'!Y157+'TDC Da'!Y157</f>
        <v>695</v>
      </c>
      <c r="Z157" s="81">
        <f>+'MIT Da'!Z157+'SAR Da'!Z157+'URQ Da'!Z157+'ROC Da'!Z157+'SM Da'!Z157+'BN Da'!Z157+'BS Da'!Z157+'TDC Da'!Z157</f>
        <v>160</v>
      </c>
      <c r="AA157" s="81">
        <f>+'MIT Da'!AA157+'SAR Da'!AA157+'URQ Da'!AA157+'ROC Da'!AA157+'SM Da'!AA157+'BN Da'!AA157+'BS Da'!AA157+'TDC Da'!AA157</f>
        <v>102</v>
      </c>
      <c r="AB157" s="81">
        <f>+'MIT Da'!AB157+'SAR Da'!AB157+'URQ Da'!AB157+'ROC Da'!AB157+'SM Da'!AB157+'BN Da'!AB157+'BS Da'!AB157+'TDC Da'!AB157</f>
        <v>695</v>
      </c>
      <c r="AC157" s="81">
        <f>+'MIT Da'!AC157+'SAR Da'!AC157+'URQ Da'!AC157+'ROC Da'!AC157+'SM Da'!AC157+'BN Da'!AC157+'BS Da'!AC157+'TDC Da'!AC157</f>
        <v>957</v>
      </c>
      <c r="AD157" s="81">
        <f>+'MIT Da'!AD157+'SAR Da'!AD157+'URQ Da'!AD157+'ROC Da'!AD157+'SM Da'!AD157+'BN Da'!AD157+'BS Da'!AD157+'TDC Da'!AD157</f>
        <v>54</v>
      </c>
      <c r="AE157" s="81">
        <f>+'MIT Da'!AE157+'SAR Da'!AE157+'URQ Da'!AE157+'ROC Da'!AE157+'SM Da'!AE157+'BN Da'!AE157+'BS Da'!AE157+'TDC Da'!AE157</f>
        <v>96</v>
      </c>
      <c r="AF157" s="81">
        <f>+'MIT Da'!AF157+'SAR Da'!AF157+'URQ Da'!AF157+'ROC Da'!AF157+'SM Da'!AF157+'BN Da'!AF157+'BS Da'!AF157+'TDC Da'!AF157</f>
        <v>448</v>
      </c>
      <c r="AG157" s="81">
        <f>+'MIT Da'!AG157+'SAR Da'!AG157+'URQ Da'!AG157+'ROC Da'!AG157+'SM Da'!AG157+'BN Da'!AG157+'BS Da'!AG157+'TDC Da'!AG157</f>
        <v>598</v>
      </c>
      <c r="AH157" s="12">
        <f>+'MIT Da'!AH157+'SAR Da'!AH157+'URQ Da'!AH157+'ROC Da'!AH157+'SM Da'!AH157+'BN Da'!AH157+'BS Da'!AH157+'TDC Da'!AH157</f>
        <v>274.60699999999997</v>
      </c>
      <c r="AI157" s="12">
        <f>+'MIT Da'!AI157+'SAR Da'!AI157+'URQ Da'!AI157+'ROC Da'!AI157+'SM Da'!AI157+'BN Da'!AI157+'BS Da'!AI157+'TDC Da'!AI157</f>
        <v>7.32</v>
      </c>
      <c r="AJ157" s="12">
        <f>+'MIT Da'!AJ157+'SAR Da'!AJ157+'URQ Da'!AJ157+'ROC Da'!AJ157+'SM Da'!AJ157+'BN Da'!AJ157+'BS Da'!AJ157+'TDC Da'!AJ157</f>
        <v>498.71500000000003</v>
      </c>
      <c r="AK157" s="12">
        <f>+'MIT Da'!AK157+'SAR Da'!AK157+'URQ Da'!AK157+'ROC Da'!AK157+'SM Da'!AK157+'BN Da'!AK157+'BS Da'!AK157+'TDC Da'!AK157</f>
        <v>780.64199999999994</v>
      </c>
      <c r="AL157" s="81">
        <f>+'MIT Da'!AL157+'SAR Da'!AL157+'URQ Da'!AL157+'ROC Da'!AL157+'SM Da'!AL157+'BN Da'!AL157+'BS Da'!AL157+'TDC Da'!AL157</f>
        <v>9</v>
      </c>
      <c r="AM157" s="81">
        <f>+'MIT Da'!AM157+'SAR Da'!AM157+'URQ Da'!AM157+'ROC Da'!AM157+'SM Da'!AM157+'BN Da'!AM157+'BS Da'!AM157+'TDC Da'!AM157</f>
        <v>57</v>
      </c>
      <c r="AN157" s="81">
        <f>+'MIT Da'!AN157+'SAR Da'!AN157+'URQ Da'!AN157+'ROC Da'!AN157+'SM Da'!AN157+'BN Da'!AN157+'BS Da'!AN157+'TDC Da'!AN157</f>
        <v>82</v>
      </c>
      <c r="AO157" s="81">
        <f>+'MIT Da'!AO157+'SAR Da'!AO157+'URQ Da'!AO157+'ROC Da'!AO157+'SM Da'!AO157+'BN Da'!AO157+'BS Da'!AO157+'TDC Da'!AO157</f>
        <v>148</v>
      </c>
      <c r="AP157" s="81">
        <f>+'MIT Da'!AP157+'SAR Da'!AP157+'URQ Da'!AP157+'ROC Da'!AP157+'SM Da'!AP157+'BN Da'!AP157+'BS Da'!AP157+'TDC Da'!AP157</f>
        <v>596</v>
      </c>
      <c r="AQ157" s="81">
        <f>+'MIT Da'!AQ157+'SAR Da'!AQ157+'URQ Da'!AQ157+'ROC Da'!AQ157+'SM Da'!AQ157+'BN Da'!AQ157+'BS Da'!AQ157+'TDC Da'!AQ157</f>
        <v>341</v>
      </c>
      <c r="AR157" s="81">
        <f>+'MIT Da'!AR157+'SAR Da'!AR157+'URQ Da'!AR157+'ROC Da'!AR157+'SM Da'!AR157+'BN Da'!AR157+'BS Da'!AR157+'TDC Da'!AR157</f>
        <v>39</v>
      </c>
      <c r="AS157" s="81">
        <f>+SUM(RED_InfraMR[[#This Row],[B.02.1 - Parque de Coches Eléctricos Motrices]:[B.02.3 - Parque de Coches Eléctricos Motrices Tipo R]])</f>
        <v>976</v>
      </c>
      <c r="AT157" s="81">
        <f>+'MIT Da'!AT157+'SAR Da'!AT157+'URQ Da'!AT157+'ROC Da'!AT157+'SM Da'!AT157+'BN Da'!AT157+'BS Da'!AT157+'TDC Da'!AT157</f>
        <v>0</v>
      </c>
      <c r="AU157" s="81">
        <f>+'MIT Da'!AU157+'SAR Da'!AU157+'URQ Da'!AU157+'ROC Da'!AU157+'SM Da'!AU157+'BN Da'!AU157+'BS Da'!AU157+'TDC Da'!AU157</f>
        <v>6</v>
      </c>
      <c r="AV157" s="81">
        <f>+'MIT Da'!AV157+'SAR Da'!AV157+'URQ Da'!AV157+'ROC Da'!AV157+'SM Da'!AV157+'BN Da'!AV157+'BS Da'!AV157+'TDC Da'!AV157</f>
        <v>10</v>
      </c>
      <c r="AW157" s="81">
        <f>+SUM(RED_InfraMR[[#This Row],[B.03.1 - Parque de Coches Motores Motrices Remolcados]:[B.03.3 - Parque de Coches Motores Motrices Cabina]])</f>
        <v>16</v>
      </c>
      <c r="AX157" s="81">
        <f>+'MIT Da'!AX157+'SAR Da'!AX157+'URQ Da'!AX157+'ROC Da'!AX157+'SM Da'!AX157+'BN Da'!AX157+'BS Da'!AX157+'TDC Da'!AX157</f>
        <v>437</v>
      </c>
      <c r="AY157" s="81">
        <f>+'MIT Da'!AY157+'SAR Da'!AY157+'URQ Da'!AY157+'ROC Da'!AY157+'SM Da'!AY157+'BN Da'!AY157+'BS Da'!AY157+'TDC Da'!AY157</f>
        <v>173</v>
      </c>
      <c r="AZ157" s="81">
        <f>+'MIT Da'!AZ157+'SAR Da'!AZ157+'URQ Da'!AZ157+'ROC Da'!AZ157+'SM Da'!AZ157+'BN Da'!AZ157+'BS Da'!AZ157+'TDC Da'!AZ157</f>
        <v>15</v>
      </c>
      <c r="BA157" s="81">
        <f>+'MIT Da'!BA157+'SAR Da'!BA157+'URQ Da'!BA157+'ROC Da'!BA157+'SM Da'!BA157+'BN Da'!BA157+'BS Da'!BA157+'TDC Da'!BA157</f>
        <v>150</v>
      </c>
      <c r="BB157" s="81">
        <f>+'MIT Da'!BB157+'SAR Da'!BB157+'URQ Da'!BB157+'ROC Da'!BB157+'SM Da'!BB157+'BN Da'!BB157+'BS Da'!BB157+'TDC Da'!BB157</f>
        <v>0</v>
      </c>
      <c r="BC157" s="81">
        <f>+SUM(RED_InfraMR[[#This Row],[B.04.1 - Parque de Coches Remolcados Clase Unica]:[B.04.5 - Parque de Coches Remolcados para Servicios Especiales (Cartoneros)]])</f>
        <v>775</v>
      </c>
      <c r="BD157" s="81">
        <f>+'MIT Da'!BD157+'SAR Da'!BD157+'URQ Da'!BD157+'ROC Da'!BD157+'SM Da'!BD157+'BN Da'!BD157+'BS Da'!BD157+'TDC Da'!BD157</f>
        <v>12</v>
      </c>
      <c r="BE157" s="81">
        <f>+'MIT Da'!BE157+'SAR Da'!BE157+'URQ Da'!BE157+'ROC Da'!BE157+'SM Da'!BE157+'BN Da'!BE157+'BS Da'!BE157+'TDC Da'!BE157</f>
        <v>92</v>
      </c>
      <c r="BF157" s="16"/>
    </row>
    <row r="158" spans="1:58">
      <c r="A158" s="1">
        <v>2006</v>
      </c>
      <c r="B158" s="1" t="s">
        <v>115</v>
      </c>
      <c r="C158" s="12">
        <f>+'MIT Da'!C158+'SAR Da'!C158+'URQ Da'!C158+'ROC Da'!C158+'SM Da'!C158+'BN Da'!C158+'BS Da'!C158+'TDC Da'!C158</f>
        <v>147.21299999999999</v>
      </c>
      <c r="D158" s="12">
        <f>+'MIT Da'!D158+'SAR Da'!D158+'URQ Da'!D158+'ROC Da'!D158+'SM Da'!D158+'BN Da'!D158+'BS Da'!D158+'TDC Da'!D158</f>
        <v>444.30600000000004</v>
      </c>
      <c r="E158" s="12">
        <f>+'MIT Da'!E158+'SAR Da'!E158+'URQ Da'!E158+'ROC Da'!E158+'SM Da'!E158+'BN Da'!E158+'BS Da'!E158+'TDC Da'!E158</f>
        <v>0</v>
      </c>
      <c r="F158" s="12">
        <f>+'MIT Da'!F158+'SAR Da'!F158+'URQ Da'!F158+'ROC Da'!F158+'SM Da'!F158+'BN Da'!F158+'BS Da'!F158+'TDC Da'!F158</f>
        <v>176.17364000000001</v>
      </c>
      <c r="G158" s="12">
        <f>+'MIT Da'!G158+'SAR Da'!G158+'URQ Da'!G158+'ROC Da'!G158+'SM Da'!G158+'BN Da'!G158+'BS Da'!G158+'TDC Da'!G158</f>
        <v>767.69263999999998</v>
      </c>
      <c r="H158" s="12">
        <f>+'MIT Da'!H158+'SAR Da'!H158+'URQ Da'!H158+'ROC Da'!H158+'SM Da'!H158+'BN Da'!H158+'BS Da'!H158+'TDC Da'!H158</f>
        <v>767.69263999999998</v>
      </c>
      <c r="I158" s="12">
        <f>+'MIT Da'!I158+'SAR Da'!I158+'URQ Da'!I158+'ROC Da'!I158+'SM Da'!I158+'BN Da'!I158+'BS Da'!I158+'TDC Da'!I158</f>
        <v>972.2581100000001</v>
      </c>
      <c r="J158" s="12">
        <f>+'MIT Da'!J158+'SAR Da'!J158+'URQ Da'!J158+'ROC Da'!J158+'SM Da'!J158+'BN Da'!J158+'BS Da'!J158+'TDC Da'!J158</f>
        <v>1060.415</v>
      </c>
      <c r="K158" s="12">
        <f>+'MIT Da'!K158+'SAR Da'!K158+'URQ Da'!K158+'ROC Da'!K158+'SM Da'!K158+'BN Da'!K158+'BS Da'!K158+'TDC Da'!K158</f>
        <v>54.516999999999996</v>
      </c>
      <c r="L158" s="12">
        <f>+'MIT Da'!L158+'SAR Da'!L158+'URQ Da'!L158+'ROC Da'!L158+'SM Da'!L158+'BN Da'!L158+'BS Da'!L158+'TDC Da'!L158</f>
        <v>379.49300000000005</v>
      </c>
      <c r="M158" s="12">
        <f>+'MIT Da'!M158+'SAR Da'!M158+'URQ Da'!M158+'ROC Da'!M158+'SM Da'!M158+'BN Da'!M158+'BS Da'!M158+'TDC Da'!M158</f>
        <v>21.314999999999998</v>
      </c>
      <c r="N158" s="12">
        <f>+'MIT Da'!N158+'SAR Da'!N158+'URQ Da'!N158+'ROC Da'!N158+'SM Da'!N158+'BN Da'!N158+'BS Da'!N158+'TDC Da'!N158</f>
        <v>1439.9079999999999</v>
      </c>
      <c r="O158" s="12">
        <f>+'MIT Da'!O158+'SAR Da'!O158+'URQ Da'!O158+'ROC Da'!O158+'SM Da'!O158+'BN Da'!O158+'BS Da'!O158+'TDC Da'!O158</f>
        <v>1439.9079999999999</v>
      </c>
      <c r="P158" s="81">
        <f>+'MIT Da'!P158+'SAR Da'!P158+'URQ Da'!P158+'ROC Da'!P158+'SM Da'!P158+'BN Da'!P158+'BS Da'!P158+'TDC Da'!P158</f>
        <v>203</v>
      </c>
      <c r="Q158" s="81">
        <f>+'MIT Da'!Q158+'SAR Da'!Q158+'URQ Da'!Q158+'ROC Da'!Q158+'SM Da'!Q158+'BN Da'!Q158+'BS Da'!Q158+'TDC Da'!Q158</f>
        <v>58</v>
      </c>
      <c r="R158" s="81">
        <f>+'MIT Da'!R158+'SAR Da'!R158+'URQ Da'!R158+'ROC Da'!R158+'SM Da'!R158+'BN Da'!R158+'BS Da'!R158+'TDC Da'!R158</f>
        <v>10</v>
      </c>
      <c r="S158" s="81">
        <f>+'MIT Da'!S158+'SAR Da'!S158+'URQ Da'!S158+'ROC Da'!S158+'SM Da'!S158+'BN Da'!S158+'BS Da'!S158+'TDC Da'!S158</f>
        <v>271</v>
      </c>
      <c r="T158" s="81">
        <f>+'MIT Da'!T158+'SAR Da'!T158+'URQ Da'!T158+'ROC Da'!T158+'SM Da'!T158+'BN Da'!T158+'BS Da'!T158+'TDC Da'!T158</f>
        <v>136</v>
      </c>
      <c r="U158" s="81">
        <f>+'MIT Da'!U158+'SAR Da'!U158+'URQ Da'!U158+'ROC Da'!U158+'SM Da'!U158+'BN Da'!U158+'BS Da'!U158+'TDC Da'!U158</f>
        <v>434</v>
      </c>
      <c r="V158" s="81">
        <f>+'MIT Da'!V158+'SAR Da'!V158+'URQ Da'!V158+'ROC Da'!V158+'SM Da'!V158+'BN Da'!V158+'BS Da'!V158+'TDC Da'!V158</f>
        <v>11</v>
      </c>
      <c r="W158" s="81">
        <f>+'MIT Da'!W158+'SAR Da'!W158+'URQ Da'!W158+'ROC Da'!W158+'SM Da'!W158+'BN Da'!W158+'BS Da'!W158+'TDC Da'!W158</f>
        <v>107</v>
      </c>
      <c r="X158" s="81">
        <f>+'MIT Da'!X158+'SAR Da'!X158+'URQ Da'!X158+'ROC Da'!X158+'SM Da'!X158+'BN Da'!X158+'BS Da'!X158+'TDC Da'!X158</f>
        <v>4</v>
      </c>
      <c r="Y158" s="81">
        <f>+'MIT Da'!Y158+'SAR Da'!Y158+'URQ Da'!Y158+'ROC Da'!Y158+'SM Da'!Y158+'BN Da'!Y158+'BS Da'!Y158+'TDC Da'!Y158</f>
        <v>692</v>
      </c>
      <c r="Z158" s="81">
        <f>+'MIT Da'!Z158+'SAR Da'!Z158+'URQ Da'!Z158+'ROC Da'!Z158+'SM Da'!Z158+'BN Da'!Z158+'BS Da'!Z158+'TDC Da'!Z158</f>
        <v>161</v>
      </c>
      <c r="AA158" s="81">
        <f>+'MIT Da'!AA158+'SAR Da'!AA158+'URQ Da'!AA158+'ROC Da'!AA158+'SM Da'!AA158+'BN Da'!AA158+'BS Da'!AA158+'TDC Da'!AA158</f>
        <v>102</v>
      </c>
      <c r="AB158" s="81">
        <f>+'MIT Da'!AB158+'SAR Da'!AB158+'URQ Da'!AB158+'ROC Da'!AB158+'SM Da'!AB158+'BN Da'!AB158+'BS Da'!AB158+'TDC Da'!AB158</f>
        <v>692</v>
      </c>
      <c r="AC158" s="81">
        <f>+'MIT Da'!AC158+'SAR Da'!AC158+'URQ Da'!AC158+'ROC Da'!AC158+'SM Da'!AC158+'BN Da'!AC158+'BS Da'!AC158+'TDC Da'!AC158</f>
        <v>955</v>
      </c>
      <c r="AD158" s="81">
        <f>+'MIT Da'!AD158+'SAR Da'!AD158+'URQ Da'!AD158+'ROC Da'!AD158+'SM Da'!AD158+'BN Da'!AD158+'BS Da'!AD158+'TDC Da'!AD158</f>
        <v>54</v>
      </c>
      <c r="AE158" s="81">
        <f>+'MIT Da'!AE158+'SAR Da'!AE158+'URQ Da'!AE158+'ROC Da'!AE158+'SM Da'!AE158+'BN Da'!AE158+'BS Da'!AE158+'TDC Da'!AE158</f>
        <v>96</v>
      </c>
      <c r="AF158" s="81">
        <f>+'MIT Da'!AF158+'SAR Da'!AF158+'URQ Da'!AF158+'ROC Da'!AF158+'SM Da'!AF158+'BN Da'!AF158+'BS Da'!AF158+'TDC Da'!AF158</f>
        <v>447</v>
      </c>
      <c r="AG158" s="81">
        <f>+'MIT Da'!AG158+'SAR Da'!AG158+'URQ Da'!AG158+'ROC Da'!AG158+'SM Da'!AG158+'BN Da'!AG158+'BS Da'!AG158+'TDC Da'!AG158</f>
        <v>597</v>
      </c>
      <c r="AH158" s="12">
        <f>+'MIT Da'!AH158+'SAR Da'!AH158+'URQ Da'!AH158+'ROC Da'!AH158+'SM Da'!AH158+'BN Da'!AH158+'BS Da'!AH158+'TDC Da'!AH158</f>
        <v>274.60699999999997</v>
      </c>
      <c r="AI158" s="12">
        <f>+'MIT Da'!AI158+'SAR Da'!AI158+'URQ Da'!AI158+'ROC Da'!AI158+'SM Da'!AI158+'BN Da'!AI158+'BS Da'!AI158+'TDC Da'!AI158</f>
        <v>7.32</v>
      </c>
      <c r="AJ158" s="12">
        <f>+'MIT Da'!AJ158+'SAR Da'!AJ158+'URQ Da'!AJ158+'ROC Da'!AJ158+'SM Da'!AJ158+'BN Da'!AJ158+'BS Da'!AJ158+'TDC Da'!AJ158</f>
        <v>498.71500000000003</v>
      </c>
      <c r="AK158" s="12">
        <f>+'MIT Da'!AK158+'SAR Da'!AK158+'URQ Da'!AK158+'ROC Da'!AK158+'SM Da'!AK158+'BN Da'!AK158+'BS Da'!AK158+'TDC Da'!AK158</f>
        <v>780.64199999999994</v>
      </c>
      <c r="AL158" s="81">
        <f>+'MIT Da'!AL158+'SAR Da'!AL158+'URQ Da'!AL158+'ROC Da'!AL158+'SM Da'!AL158+'BN Da'!AL158+'BS Da'!AL158+'TDC Da'!AL158</f>
        <v>10</v>
      </c>
      <c r="AM158" s="81">
        <f>+'MIT Da'!AM158+'SAR Da'!AM158+'URQ Da'!AM158+'ROC Da'!AM158+'SM Da'!AM158+'BN Da'!AM158+'BS Da'!AM158+'TDC Da'!AM158</f>
        <v>57</v>
      </c>
      <c r="AN158" s="81">
        <f>+'MIT Da'!AN158+'SAR Da'!AN158+'URQ Da'!AN158+'ROC Da'!AN158+'SM Da'!AN158+'BN Da'!AN158+'BS Da'!AN158+'TDC Da'!AN158</f>
        <v>82</v>
      </c>
      <c r="AO158" s="81">
        <f>+'MIT Da'!AO158+'SAR Da'!AO158+'URQ Da'!AO158+'ROC Da'!AO158+'SM Da'!AO158+'BN Da'!AO158+'BS Da'!AO158+'TDC Da'!AO158</f>
        <v>149</v>
      </c>
      <c r="AP158" s="81">
        <f>+'MIT Da'!AP158+'SAR Da'!AP158+'URQ Da'!AP158+'ROC Da'!AP158+'SM Da'!AP158+'BN Da'!AP158+'BS Da'!AP158+'TDC Da'!AP158</f>
        <v>596</v>
      </c>
      <c r="AQ158" s="81">
        <f>+'MIT Da'!AQ158+'SAR Da'!AQ158+'URQ Da'!AQ158+'ROC Da'!AQ158+'SM Da'!AQ158+'BN Da'!AQ158+'BS Da'!AQ158+'TDC Da'!AQ158</f>
        <v>341</v>
      </c>
      <c r="AR158" s="81">
        <f>+'MIT Da'!AR158+'SAR Da'!AR158+'URQ Da'!AR158+'ROC Da'!AR158+'SM Da'!AR158+'BN Da'!AR158+'BS Da'!AR158+'TDC Da'!AR158</f>
        <v>39</v>
      </c>
      <c r="AS158" s="81">
        <f>+SUM(RED_InfraMR[[#This Row],[B.02.1 - Parque de Coches Eléctricos Motrices]:[B.02.3 - Parque de Coches Eléctricos Motrices Tipo R]])</f>
        <v>976</v>
      </c>
      <c r="AT158" s="81">
        <f>+'MIT Da'!AT158+'SAR Da'!AT158+'URQ Da'!AT158+'ROC Da'!AT158+'SM Da'!AT158+'BN Da'!AT158+'BS Da'!AT158+'TDC Da'!AT158</f>
        <v>0</v>
      </c>
      <c r="AU158" s="81">
        <f>+'MIT Da'!AU158+'SAR Da'!AU158+'URQ Da'!AU158+'ROC Da'!AU158+'SM Da'!AU158+'BN Da'!AU158+'BS Da'!AU158+'TDC Da'!AU158</f>
        <v>6</v>
      </c>
      <c r="AV158" s="81">
        <f>+'MIT Da'!AV158+'SAR Da'!AV158+'URQ Da'!AV158+'ROC Da'!AV158+'SM Da'!AV158+'BN Da'!AV158+'BS Da'!AV158+'TDC Da'!AV158</f>
        <v>10</v>
      </c>
      <c r="AW158" s="81">
        <f>+SUM(RED_InfraMR[[#This Row],[B.03.1 - Parque de Coches Motores Motrices Remolcados]:[B.03.3 - Parque de Coches Motores Motrices Cabina]])</f>
        <v>16</v>
      </c>
      <c r="AX158" s="81">
        <f>+'MIT Da'!AX158+'SAR Da'!AX158+'URQ Da'!AX158+'ROC Da'!AX158+'SM Da'!AX158+'BN Da'!AX158+'BS Da'!AX158+'TDC Da'!AX158</f>
        <v>437</v>
      </c>
      <c r="AY158" s="81">
        <f>+'MIT Da'!AY158+'SAR Da'!AY158+'URQ Da'!AY158+'ROC Da'!AY158+'SM Da'!AY158+'BN Da'!AY158+'BS Da'!AY158+'TDC Da'!AY158</f>
        <v>173</v>
      </c>
      <c r="AZ158" s="81">
        <f>+'MIT Da'!AZ158+'SAR Da'!AZ158+'URQ Da'!AZ158+'ROC Da'!AZ158+'SM Da'!AZ158+'BN Da'!AZ158+'BS Da'!AZ158+'TDC Da'!AZ158</f>
        <v>15</v>
      </c>
      <c r="BA158" s="81">
        <f>+'MIT Da'!BA158+'SAR Da'!BA158+'URQ Da'!BA158+'ROC Da'!BA158+'SM Da'!BA158+'BN Da'!BA158+'BS Da'!BA158+'TDC Da'!BA158</f>
        <v>150</v>
      </c>
      <c r="BB158" s="81">
        <f>+'MIT Da'!BB158+'SAR Da'!BB158+'URQ Da'!BB158+'ROC Da'!BB158+'SM Da'!BB158+'BN Da'!BB158+'BS Da'!BB158+'TDC Da'!BB158</f>
        <v>0</v>
      </c>
      <c r="BC158" s="81">
        <f>+SUM(RED_InfraMR[[#This Row],[B.04.1 - Parque de Coches Remolcados Clase Unica]:[B.04.5 - Parque de Coches Remolcados para Servicios Especiales (Cartoneros)]])</f>
        <v>775</v>
      </c>
      <c r="BD158" s="81">
        <f>+'MIT Da'!BD158+'SAR Da'!BD158+'URQ Da'!BD158+'ROC Da'!BD158+'SM Da'!BD158+'BN Da'!BD158+'BS Da'!BD158+'TDC Da'!BD158</f>
        <v>12</v>
      </c>
      <c r="BE158" s="81">
        <f>+'MIT Da'!BE158+'SAR Da'!BE158+'URQ Da'!BE158+'ROC Da'!BE158+'SM Da'!BE158+'BN Da'!BE158+'BS Da'!BE158+'TDC Da'!BE158</f>
        <v>92</v>
      </c>
      <c r="BF158" s="16"/>
    </row>
    <row r="159" spans="1:58">
      <c r="A159" s="1">
        <v>2006</v>
      </c>
      <c r="B159" s="1" t="s">
        <v>116</v>
      </c>
      <c r="C159" s="12">
        <f>+'MIT Da'!C159+'SAR Da'!C159+'URQ Da'!C159+'ROC Da'!C159+'SM Da'!C159+'BN Da'!C159+'BS Da'!C159+'TDC Da'!C159</f>
        <v>147.21299999999999</v>
      </c>
      <c r="D159" s="12">
        <f>+'MIT Da'!D159+'SAR Da'!D159+'URQ Da'!D159+'ROC Da'!D159+'SM Da'!D159+'BN Da'!D159+'BS Da'!D159+'TDC Da'!D159</f>
        <v>444.30600000000004</v>
      </c>
      <c r="E159" s="12">
        <f>+'MIT Da'!E159+'SAR Da'!E159+'URQ Da'!E159+'ROC Da'!E159+'SM Da'!E159+'BN Da'!E159+'BS Da'!E159+'TDC Da'!E159</f>
        <v>0</v>
      </c>
      <c r="F159" s="12">
        <f>+'MIT Da'!F159+'SAR Da'!F159+'URQ Da'!F159+'ROC Da'!F159+'SM Da'!F159+'BN Da'!F159+'BS Da'!F159+'TDC Da'!F159</f>
        <v>176.17364000000001</v>
      </c>
      <c r="G159" s="12">
        <f>+'MIT Da'!G159+'SAR Da'!G159+'URQ Da'!G159+'ROC Da'!G159+'SM Da'!G159+'BN Da'!G159+'BS Da'!G159+'TDC Da'!G159</f>
        <v>767.69263999999998</v>
      </c>
      <c r="H159" s="12">
        <f>+'MIT Da'!H159+'SAR Da'!H159+'URQ Da'!H159+'ROC Da'!H159+'SM Da'!H159+'BN Da'!H159+'BS Da'!H159+'TDC Da'!H159</f>
        <v>767.69263999999998</v>
      </c>
      <c r="I159" s="12">
        <f>+'MIT Da'!I159+'SAR Da'!I159+'URQ Da'!I159+'ROC Da'!I159+'SM Da'!I159+'BN Da'!I159+'BS Da'!I159+'TDC Da'!I159</f>
        <v>972.2581100000001</v>
      </c>
      <c r="J159" s="12">
        <f>+'MIT Da'!J159+'SAR Da'!J159+'URQ Da'!J159+'ROC Da'!J159+'SM Da'!J159+'BN Da'!J159+'BS Da'!J159+'TDC Da'!J159</f>
        <v>1060.415</v>
      </c>
      <c r="K159" s="12">
        <f>+'MIT Da'!K159+'SAR Da'!K159+'URQ Da'!K159+'ROC Da'!K159+'SM Da'!K159+'BN Da'!K159+'BS Da'!K159+'TDC Da'!K159</f>
        <v>54.516999999999996</v>
      </c>
      <c r="L159" s="12">
        <f>+'MIT Da'!L159+'SAR Da'!L159+'URQ Da'!L159+'ROC Da'!L159+'SM Da'!L159+'BN Da'!L159+'BS Da'!L159+'TDC Da'!L159</f>
        <v>379.49300000000005</v>
      </c>
      <c r="M159" s="12">
        <f>+'MIT Da'!M159+'SAR Da'!M159+'URQ Da'!M159+'ROC Da'!M159+'SM Da'!M159+'BN Da'!M159+'BS Da'!M159+'TDC Da'!M159</f>
        <v>21.314999999999998</v>
      </c>
      <c r="N159" s="12">
        <f>+'MIT Da'!N159+'SAR Da'!N159+'URQ Da'!N159+'ROC Da'!N159+'SM Da'!N159+'BN Da'!N159+'BS Da'!N159+'TDC Da'!N159</f>
        <v>1439.9079999999999</v>
      </c>
      <c r="O159" s="12">
        <f>+'MIT Da'!O159+'SAR Da'!O159+'URQ Da'!O159+'ROC Da'!O159+'SM Da'!O159+'BN Da'!O159+'BS Da'!O159+'TDC Da'!O159</f>
        <v>1439.9079999999999</v>
      </c>
      <c r="P159" s="81">
        <f>+'MIT Da'!P159+'SAR Da'!P159+'URQ Da'!P159+'ROC Da'!P159+'SM Da'!P159+'BN Da'!P159+'BS Da'!P159+'TDC Da'!P159</f>
        <v>203</v>
      </c>
      <c r="Q159" s="81">
        <f>+'MIT Da'!Q159+'SAR Da'!Q159+'URQ Da'!Q159+'ROC Da'!Q159+'SM Da'!Q159+'BN Da'!Q159+'BS Da'!Q159+'TDC Da'!Q159</f>
        <v>58</v>
      </c>
      <c r="R159" s="81">
        <f>+'MIT Da'!R159+'SAR Da'!R159+'URQ Da'!R159+'ROC Da'!R159+'SM Da'!R159+'BN Da'!R159+'BS Da'!R159+'TDC Da'!R159</f>
        <v>10</v>
      </c>
      <c r="S159" s="81">
        <f>+'MIT Da'!S159+'SAR Da'!S159+'URQ Da'!S159+'ROC Da'!S159+'SM Da'!S159+'BN Da'!S159+'BS Da'!S159+'TDC Da'!S159</f>
        <v>271</v>
      </c>
      <c r="T159" s="81">
        <f>+'MIT Da'!T159+'SAR Da'!T159+'URQ Da'!T159+'ROC Da'!T159+'SM Da'!T159+'BN Da'!T159+'BS Da'!T159+'TDC Da'!T159</f>
        <v>136</v>
      </c>
      <c r="U159" s="81">
        <f>+'MIT Da'!U159+'SAR Da'!U159+'URQ Da'!U159+'ROC Da'!U159+'SM Da'!U159+'BN Da'!U159+'BS Da'!U159+'TDC Da'!U159</f>
        <v>434</v>
      </c>
      <c r="V159" s="81">
        <f>+'MIT Da'!V159+'SAR Da'!V159+'URQ Da'!V159+'ROC Da'!V159+'SM Da'!V159+'BN Da'!V159+'BS Da'!V159+'TDC Da'!V159</f>
        <v>11</v>
      </c>
      <c r="W159" s="81">
        <f>+'MIT Da'!W159+'SAR Da'!W159+'URQ Da'!W159+'ROC Da'!W159+'SM Da'!W159+'BN Da'!W159+'BS Da'!W159+'TDC Da'!W159</f>
        <v>107</v>
      </c>
      <c r="X159" s="81">
        <f>+'MIT Da'!X159+'SAR Da'!X159+'URQ Da'!X159+'ROC Da'!X159+'SM Da'!X159+'BN Da'!X159+'BS Da'!X159+'TDC Da'!X159</f>
        <v>4</v>
      </c>
      <c r="Y159" s="81">
        <f>+'MIT Da'!Y159+'SAR Da'!Y159+'URQ Da'!Y159+'ROC Da'!Y159+'SM Da'!Y159+'BN Da'!Y159+'BS Da'!Y159+'TDC Da'!Y159</f>
        <v>692</v>
      </c>
      <c r="Z159" s="81">
        <f>+'MIT Da'!Z159+'SAR Da'!Z159+'URQ Da'!Z159+'ROC Da'!Z159+'SM Da'!Z159+'BN Da'!Z159+'BS Da'!Z159+'TDC Da'!Z159</f>
        <v>161</v>
      </c>
      <c r="AA159" s="81">
        <f>+'MIT Da'!AA159+'SAR Da'!AA159+'URQ Da'!AA159+'ROC Da'!AA159+'SM Da'!AA159+'BN Da'!AA159+'BS Da'!AA159+'TDC Da'!AA159</f>
        <v>102</v>
      </c>
      <c r="AB159" s="81">
        <f>+'MIT Da'!AB159+'SAR Da'!AB159+'URQ Da'!AB159+'ROC Da'!AB159+'SM Da'!AB159+'BN Da'!AB159+'BS Da'!AB159+'TDC Da'!AB159</f>
        <v>692</v>
      </c>
      <c r="AC159" s="81">
        <f>+'MIT Da'!AC159+'SAR Da'!AC159+'URQ Da'!AC159+'ROC Da'!AC159+'SM Da'!AC159+'BN Da'!AC159+'BS Da'!AC159+'TDC Da'!AC159</f>
        <v>955</v>
      </c>
      <c r="AD159" s="81">
        <f>+'MIT Da'!AD159+'SAR Da'!AD159+'URQ Da'!AD159+'ROC Da'!AD159+'SM Da'!AD159+'BN Da'!AD159+'BS Da'!AD159+'TDC Da'!AD159</f>
        <v>54</v>
      </c>
      <c r="AE159" s="81">
        <f>+'MIT Da'!AE159+'SAR Da'!AE159+'URQ Da'!AE159+'ROC Da'!AE159+'SM Da'!AE159+'BN Da'!AE159+'BS Da'!AE159+'TDC Da'!AE159</f>
        <v>96</v>
      </c>
      <c r="AF159" s="81">
        <f>+'MIT Da'!AF159+'SAR Da'!AF159+'URQ Da'!AF159+'ROC Da'!AF159+'SM Da'!AF159+'BN Da'!AF159+'BS Da'!AF159+'TDC Da'!AF159</f>
        <v>447</v>
      </c>
      <c r="AG159" s="81">
        <f>+'MIT Da'!AG159+'SAR Da'!AG159+'URQ Da'!AG159+'ROC Da'!AG159+'SM Da'!AG159+'BN Da'!AG159+'BS Da'!AG159+'TDC Da'!AG159</f>
        <v>597</v>
      </c>
      <c r="AH159" s="12">
        <f>+'MIT Da'!AH159+'SAR Da'!AH159+'URQ Da'!AH159+'ROC Da'!AH159+'SM Da'!AH159+'BN Da'!AH159+'BS Da'!AH159+'TDC Da'!AH159</f>
        <v>274.60699999999997</v>
      </c>
      <c r="AI159" s="12">
        <f>+'MIT Da'!AI159+'SAR Da'!AI159+'URQ Da'!AI159+'ROC Da'!AI159+'SM Da'!AI159+'BN Da'!AI159+'BS Da'!AI159+'TDC Da'!AI159</f>
        <v>7.32</v>
      </c>
      <c r="AJ159" s="12">
        <f>+'MIT Da'!AJ159+'SAR Da'!AJ159+'URQ Da'!AJ159+'ROC Da'!AJ159+'SM Da'!AJ159+'BN Da'!AJ159+'BS Da'!AJ159+'TDC Da'!AJ159</f>
        <v>498.71500000000003</v>
      </c>
      <c r="AK159" s="12">
        <f>+'MIT Da'!AK159+'SAR Da'!AK159+'URQ Da'!AK159+'ROC Da'!AK159+'SM Da'!AK159+'BN Da'!AK159+'BS Da'!AK159+'TDC Da'!AK159</f>
        <v>780.64199999999994</v>
      </c>
      <c r="AL159" s="81">
        <f>+'MIT Da'!AL159+'SAR Da'!AL159+'URQ Da'!AL159+'ROC Da'!AL159+'SM Da'!AL159+'BN Da'!AL159+'BS Da'!AL159+'TDC Da'!AL159</f>
        <v>10</v>
      </c>
      <c r="AM159" s="81">
        <f>+'MIT Da'!AM159+'SAR Da'!AM159+'URQ Da'!AM159+'ROC Da'!AM159+'SM Da'!AM159+'BN Da'!AM159+'BS Da'!AM159+'TDC Da'!AM159</f>
        <v>57</v>
      </c>
      <c r="AN159" s="81">
        <f>+'MIT Da'!AN159+'SAR Da'!AN159+'URQ Da'!AN159+'ROC Da'!AN159+'SM Da'!AN159+'BN Da'!AN159+'BS Da'!AN159+'TDC Da'!AN159</f>
        <v>82</v>
      </c>
      <c r="AO159" s="81">
        <f>+'MIT Da'!AO159+'SAR Da'!AO159+'URQ Da'!AO159+'ROC Da'!AO159+'SM Da'!AO159+'BN Da'!AO159+'BS Da'!AO159+'TDC Da'!AO159</f>
        <v>149</v>
      </c>
      <c r="AP159" s="81">
        <f>+'MIT Da'!AP159+'SAR Da'!AP159+'URQ Da'!AP159+'ROC Da'!AP159+'SM Da'!AP159+'BN Da'!AP159+'BS Da'!AP159+'TDC Da'!AP159</f>
        <v>596</v>
      </c>
      <c r="AQ159" s="81">
        <f>+'MIT Da'!AQ159+'SAR Da'!AQ159+'URQ Da'!AQ159+'ROC Da'!AQ159+'SM Da'!AQ159+'BN Da'!AQ159+'BS Da'!AQ159+'TDC Da'!AQ159</f>
        <v>341</v>
      </c>
      <c r="AR159" s="81">
        <f>+'MIT Da'!AR159+'SAR Da'!AR159+'URQ Da'!AR159+'ROC Da'!AR159+'SM Da'!AR159+'BN Da'!AR159+'BS Da'!AR159+'TDC Da'!AR159</f>
        <v>39</v>
      </c>
      <c r="AS159" s="81">
        <f>+SUM(RED_InfraMR[[#This Row],[B.02.1 - Parque de Coches Eléctricos Motrices]:[B.02.3 - Parque de Coches Eléctricos Motrices Tipo R]])</f>
        <v>976</v>
      </c>
      <c r="AT159" s="81">
        <f>+'MIT Da'!AT159+'SAR Da'!AT159+'URQ Da'!AT159+'ROC Da'!AT159+'SM Da'!AT159+'BN Da'!AT159+'BS Da'!AT159+'TDC Da'!AT159</f>
        <v>0</v>
      </c>
      <c r="AU159" s="81">
        <f>+'MIT Da'!AU159+'SAR Da'!AU159+'URQ Da'!AU159+'ROC Da'!AU159+'SM Da'!AU159+'BN Da'!AU159+'BS Da'!AU159+'TDC Da'!AU159</f>
        <v>6</v>
      </c>
      <c r="AV159" s="81">
        <f>+'MIT Da'!AV159+'SAR Da'!AV159+'URQ Da'!AV159+'ROC Da'!AV159+'SM Da'!AV159+'BN Da'!AV159+'BS Da'!AV159+'TDC Da'!AV159</f>
        <v>10</v>
      </c>
      <c r="AW159" s="81">
        <f>+SUM(RED_InfraMR[[#This Row],[B.03.1 - Parque de Coches Motores Motrices Remolcados]:[B.03.3 - Parque de Coches Motores Motrices Cabina]])</f>
        <v>16</v>
      </c>
      <c r="AX159" s="81">
        <f>+'MIT Da'!AX159+'SAR Da'!AX159+'URQ Da'!AX159+'ROC Da'!AX159+'SM Da'!AX159+'BN Da'!AX159+'BS Da'!AX159+'TDC Da'!AX159</f>
        <v>437</v>
      </c>
      <c r="AY159" s="81">
        <f>+'MIT Da'!AY159+'SAR Da'!AY159+'URQ Da'!AY159+'ROC Da'!AY159+'SM Da'!AY159+'BN Da'!AY159+'BS Da'!AY159+'TDC Da'!AY159</f>
        <v>173</v>
      </c>
      <c r="AZ159" s="81">
        <f>+'MIT Da'!AZ159+'SAR Da'!AZ159+'URQ Da'!AZ159+'ROC Da'!AZ159+'SM Da'!AZ159+'BN Da'!AZ159+'BS Da'!AZ159+'TDC Da'!AZ159</f>
        <v>15</v>
      </c>
      <c r="BA159" s="81">
        <f>+'MIT Da'!BA159+'SAR Da'!BA159+'URQ Da'!BA159+'ROC Da'!BA159+'SM Da'!BA159+'BN Da'!BA159+'BS Da'!BA159+'TDC Da'!BA159</f>
        <v>150</v>
      </c>
      <c r="BB159" s="81">
        <f>+'MIT Da'!BB159+'SAR Da'!BB159+'URQ Da'!BB159+'ROC Da'!BB159+'SM Da'!BB159+'BN Da'!BB159+'BS Da'!BB159+'TDC Da'!BB159</f>
        <v>0</v>
      </c>
      <c r="BC159" s="81">
        <f>+SUM(RED_InfraMR[[#This Row],[B.04.1 - Parque de Coches Remolcados Clase Unica]:[B.04.5 - Parque de Coches Remolcados para Servicios Especiales (Cartoneros)]])</f>
        <v>775</v>
      </c>
      <c r="BD159" s="81">
        <f>+'MIT Da'!BD159+'SAR Da'!BD159+'URQ Da'!BD159+'ROC Da'!BD159+'SM Da'!BD159+'BN Da'!BD159+'BS Da'!BD159+'TDC Da'!BD159</f>
        <v>12</v>
      </c>
      <c r="BE159" s="81">
        <f>+'MIT Da'!BE159+'SAR Da'!BE159+'URQ Da'!BE159+'ROC Da'!BE159+'SM Da'!BE159+'BN Da'!BE159+'BS Da'!BE159+'TDC Da'!BE159</f>
        <v>92</v>
      </c>
      <c r="BF159" s="16"/>
    </row>
    <row r="160" spans="1:58">
      <c r="A160" s="1">
        <v>2006</v>
      </c>
      <c r="B160" s="1" t="s">
        <v>117</v>
      </c>
      <c r="C160" s="12">
        <f>+'MIT Da'!C160+'SAR Da'!C160+'URQ Da'!C160+'ROC Da'!C160+'SM Da'!C160+'BN Da'!C160+'BS Da'!C160+'TDC Da'!C160</f>
        <v>147.21299999999999</v>
      </c>
      <c r="D160" s="12">
        <f>+'MIT Da'!D160+'SAR Da'!D160+'URQ Da'!D160+'ROC Da'!D160+'SM Da'!D160+'BN Da'!D160+'BS Da'!D160+'TDC Da'!D160</f>
        <v>444.30600000000004</v>
      </c>
      <c r="E160" s="12">
        <f>+'MIT Da'!E160+'SAR Da'!E160+'URQ Da'!E160+'ROC Da'!E160+'SM Da'!E160+'BN Da'!E160+'BS Da'!E160+'TDC Da'!E160</f>
        <v>0</v>
      </c>
      <c r="F160" s="12">
        <f>+'MIT Da'!F160+'SAR Da'!F160+'URQ Da'!F160+'ROC Da'!F160+'SM Da'!F160+'BN Da'!F160+'BS Da'!F160+'TDC Da'!F160</f>
        <v>176.17364000000001</v>
      </c>
      <c r="G160" s="12">
        <f>+'MIT Da'!G160+'SAR Da'!G160+'URQ Da'!G160+'ROC Da'!G160+'SM Da'!G160+'BN Da'!G160+'BS Da'!G160+'TDC Da'!G160</f>
        <v>767.69263999999998</v>
      </c>
      <c r="H160" s="12">
        <f>+'MIT Da'!H160+'SAR Da'!H160+'URQ Da'!H160+'ROC Da'!H160+'SM Da'!H160+'BN Da'!H160+'BS Da'!H160+'TDC Da'!H160</f>
        <v>767.69263999999998</v>
      </c>
      <c r="I160" s="12">
        <f>+'MIT Da'!I160+'SAR Da'!I160+'URQ Da'!I160+'ROC Da'!I160+'SM Da'!I160+'BN Da'!I160+'BS Da'!I160+'TDC Da'!I160</f>
        <v>972.2581100000001</v>
      </c>
      <c r="J160" s="12">
        <f>+'MIT Da'!J160+'SAR Da'!J160+'URQ Da'!J160+'ROC Da'!J160+'SM Da'!J160+'BN Da'!J160+'BS Da'!J160+'TDC Da'!J160</f>
        <v>1060.415</v>
      </c>
      <c r="K160" s="12">
        <f>+'MIT Da'!K160+'SAR Da'!K160+'URQ Da'!K160+'ROC Da'!K160+'SM Da'!K160+'BN Da'!K160+'BS Da'!K160+'TDC Da'!K160</f>
        <v>54.516999999999996</v>
      </c>
      <c r="L160" s="12">
        <f>+'MIT Da'!L160+'SAR Da'!L160+'URQ Da'!L160+'ROC Da'!L160+'SM Da'!L160+'BN Da'!L160+'BS Da'!L160+'TDC Da'!L160</f>
        <v>379.49300000000005</v>
      </c>
      <c r="M160" s="12">
        <f>+'MIT Da'!M160+'SAR Da'!M160+'URQ Da'!M160+'ROC Da'!M160+'SM Da'!M160+'BN Da'!M160+'BS Da'!M160+'TDC Da'!M160</f>
        <v>21.314999999999998</v>
      </c>
      <c r="N160" s="12">
        <f>+'MIT Da'!N160+'SAR Da'!N160+'URQ Da'!N160+'ROC Da'!N160+'SM Da'!N160+'BN Da'!N160+'BS Da'!N160+'TDC Da'!N160</f>
        <v>1439.9079999999999</v>
      </c>
      <c r="O160" s="12">
        <f>+'MIT Da'!O160+'SAR Da'!O160+'URQ Da'!O160+'ROC Da'!O160+'SM Da'!O160+'BN Da'!O160+'BS Da'!O160+'TDC Da'!O160</f>
        <v>1439.9079999999999</v>
      </c>
      <c r="P160" s="81">
        <f>+'MIT Da'!P160+'SAR Da'!P160+'URQ Da'!P160+'ROC Da'!P160+'SM Da'!P160+'BN Da'!P160+'BS Da'!P160+'TDC Da'!P160</f>
        <v>203</v>
      </c>
      <c r="Q160" s="81">
        <f>+'MIT Da'!Q160+'SAR Da'!Q160+'URQ Da'!Q160+'ROC Da'!Q160+'SM Da'!Q160+'BN Da'!Q160+'BS Da'!Q160+'TDC Da'!Q160</f>
        <v>58</v>
      </c>
      <c r="R160" s="81">
        <f>+'MIT Da'!R160+'SAR Da'!R160+'URQ Da'!R160+'ROC Da'!R160+'SM Da'!R160+'BN Da'!R160+'BS Da'!R160+'TDC Da'!R160</f>
        <v>10</v>
      </c>
      <c r="S160" s="81">
        <f>+'MIT Da'!S160+'SAR Da'!S160+'URQ Da'!S160+'ROC Da'!S160+'SM Da'!S160+'BN Da'!S160+'BS Da'!S160+'TDC Da'!S160</f>
        <v>271</v>
      </c>
      <c r="T160" s="81">
        <f>+'MIT Da'!T160+'SAR Da'!T160+'URQ Da'!T160+'ROC Da'!T160+'SM Da'!T160+'BN Da'!T160+'BS Da'!T160+'TDC Da'!T160</f>
        <v>136</v>
      </c>
      <c r="U160" s="81">
        <f>+'MIT Da'!U160+'SAR Da'!U160+'URQ Da'!U160+'ROC Da'!U160+'SM Da'!U160+'BN Da'!U160+'BS Da'!U160+'TDC Da'!U160</f>
        <v>434</v>
      </c>
      <c r="V160" s="81">
        <f>+'MIT Da'!V160+'SAR Da'!V160+'URQ Da'!V160+'ROC Da'!V160+'SM Da'!V160+'BN Da'!V160+'BS Da'!V160+'TDC Da'!V160</f>
        <v>11</v>
      </c>
      <c r="W160" s="81">
        <f>+'MIT Da'!W160+'SAR Da'!W160+'URQ Da'!W160+'ROC Da'!W160+'SM Da'!W160+'BN Da'!W160+'BS Da'!W160+'TDC Da'!W160</f>
        <v>107</v>
      </c>
      <c r="X160" s="81">
        <f>+'MIT Da'!X160+'SAR Da'!X160+'URQ Da'!X160+'ROC Da'!X160+'SM Da'!X160+'BN Da'!X160+'BS Da'!X160+'TDC Da'!X160</f>
        <v>4</v>
      </c>
      <c r="Y160" s="81">
        <f>+'MIT Da'!Y160+'SAR Da'!Y160+'URQ Da'!Y160+'ROC Da'!Y160+'SM Da'!Y160+'BN Da'!Y160+'BS Da'!Y160+'TDC Da'!Y160</f>
        <v>692</v>
      </c>
      <c r="Z160" s="81">
        <f>+'MIT Da'!Z160+'SAR Da'!Z160+'URQ Da'!Z160+'ROC Da'!Z160+'SM Da'!Z160+'BN Da'!Z160+'BS Da'!Z160+'TDC Da'!Z160</f>
        <v>161</v>
      </c>
      <c r="AA160" s="81">
        <f>+'MIT Da'!AA160+'SAR Da'!AA160+'URQ Da'!AA160+'ROC Da'!AA160+'SM Da'!AA160+'BN Da'!AA160+'BS Da'!AA160+'TDC Da'!AA160</f>
        <v>102</v>
      </c>
      <c r="AB160" s="81">
        <f>+'MIT Da'!AB160+'SAR Da'!AB160+'URQ Da'!AB160+'ROC Da'!AB160+'SM Da'!AB160+'BN Da'!AB160+'BS Da'!AB160+'TDC Da'!AB160</f>
        <v>692</v>
      </c>
      <c r="AC160" s="81">
        <f>+'MIT Da'!AC160+'SAR Da'!AC160+'URQ Da'!AC160+'ROC Da'!AC160+'SM Da'!AC160+'BN Da'!AC160+'BS Da'!AC160+'TDC Da'!AC160</f>
        <v>955</v>
      </c>
      <c r="AD160" s="81">
        <f>+'MIT Da'!AD160+'SAR Da'!AD160+'URQ Da'!AD160+'ROC Da'!AD160+'SM Da'!AD160+'BN Da'!AD160+'BS Da'!AD160+'TDC Da'!AD160</f>
        <v>54</v>
      </c>
      <c r="AE160" s="81">
        <f>+'MIT Da'!AE160+'SAR Da'!AE160+'URQ Da'!AE160+'ROC Da'!AE160+'SM Da'!AE160+'BN Da'!AE160+'BS Da'!AE160+'TDC Da'!AE160</f>
        <v>96</v>
      </c>
      <c r="AF160" s="81">
        <f>+'MIT Da'!AF160+'SAR Da'!AF160+'URQ Da'!AF160+'ROC Da'!AF160+'SM Da'!AF160+'BN Da'!AF160+'BS Da'!AF160+'TDC Da'!AF160</f>
        <v>447</v>
      </c>
      <c r="AG160" s="81">
        <f>+'MIT Da'!AG160+'SAR Da'!AG160+'URQ Da'!AG160+'ROC Da'!AG160+'SM Da'!AG160+'BN Da'!AG160+'BS Da'!AG160+'TDC Da'!AG160</f>
        <v>597</v>
      </c>
      <c r="AH160" s="12">
        <f>+'MIT Da'!AH160+'SAR Da'!AH160+'URQ Da'!AH160+'ROC Da'!AH160+'SM Da'!AH160+'BN Da'!AH160+'BS Da'!AH160+'TDC Da'!AH160</f>
        <v>274.60699999999997</v>
      </c>
      <c r="AI160" s="12">
        <f>+'MIT Da'!AI160+'SAR Da'!AI160+'URQ Da'!AI160+'ROC Da'!AI160+'SM Da'!AI160+'BN Da'!AI160+'BS Da'!AI160+'TDC Da'!AI160</f>
        <v>7.32</v>
      </c>
      <c r="AJ160" s="12">
        <f>+'MIT Da'!AJ160+'SAR Da'!AJ160+'URQ Da'!AJ160+'ROC Da'!AJ160+'SM Da'!AJ160+'BN Da'!AJ160+'BS Da'!AJ160+'TDC Da'!AJ160</f>
        <v>498.71500000000003</v>
      </c>
      <c r="AK160" s="12">
        <f>+'MIT Da'!AK160+'SAR Da'!AK160+'URQ Da'!AK160+'ROC Da'!AK160+'SM Da'!AK160+'BN Da'!AK160+'BS Da'!AK160+'TDC Da'!AK160</f>
        <v>780.64199999999994</v>
      </c>
      <c r="AL160" s="81">
        <f>+'MIT Da'!AL160+'SAR Da'!AL160+'URQ Da'!AL160+'ROC Da'!AL160+'SM Da'!AL160+'BN Da'!AL160+'BS Da'!AL160+'TDC Da'!AL160</f>
        <v>10</v>
      </c>
      <c r="AM160" s="81">
        <f>+'MIT Da'!AM160+'SAR Da'!AM160+'URQ Da'!AM160+'ROC Da'!AM160+'SM Da'!AM160+'BN Da'!AM160+'BS Da'!AM160+'TDC Da'!AM160</f>
        <v>57</v>
      </c>
      <c r="AN160" s="81">
        <f>+'MIT Da'!AN160+'SAR Da'!AN160+'URQ Da'!AN160+'ROC Da'!AN160+'SM Da'!AN160+'BN Da'!AN160+'BS Da'!AN160+'TDC Da'!AN160</f>
        <v>82</v>
      </c>
      <c r="AO160" s="81">
        <f>+'MIT Da'!AO160+'SAR Da'!AO160+'URQ Da'!AO160+'ROC Da'!AO160+'SM Da'!AO160+'BN Da'!AO160+'BS Da'!AO160+'TDC Da'!AO160</f>
        <v>149</v>
      </c>
      <c r="AP160" s="81">
        <f>+'MIT Da'!AP160+'SAR Da'!AP160+'URQ Da'!AP160+'ROC Da'!AP160+'SM Da'!AP160+'BN Da'!AP160+'BS Da'!AP160+'TDC Da'!AP160</f>
        <v>596</v>
      </c>
      <c r="AQ160" s="81">
        <f>+'MIT Da'!AQ160+'SAR Da'!AQ160+'URQ Da'!AQ160+'ROC Da'!AQ160+'SM Da'!AQ160+'BN Da'!AQ160+'BS Da'!AQ160+'TDC Da'!AQ160</f>
        <v>341</v>
      </c>
      <c r="AR160" s="81">
        <f>+'MIT Da'!AR160+'SAR Da'!AR160+'URQ Da'!AR160+'ROC Da'!AR160+'SM Da'!AR160+'BN Da'!AR160+'BS Da'!AR160+'TDC Da'!AR160</f>
        <v>39</v>
      </c>
      <c r="AS160" s="81">
        <f>+SUM(RED_InfraMR[[#This Row],[B.02.1 - Parque de Coches Eléctricos Motrices]:[B.02.3 - Parque de Coches Eléctricos Motrices Tipo R]])</f>
        <v>976</v>
      </c>
      <c r="AT160" s="81">
        <f>+'MIT Da'!AT160+'SAR Da'!AT160+'URQ Da'!AT160+'ROC Da'!AT160+'SM Da'!AT160+'BN Da'!AT160+'BS Da'!AT160+'TDC Da'!AT160</f>
        <v>0</v>
      </c>
      <c r="AU160" s="81">
        <f>+'MIT Da'!AU160+'SAR Da'!AU160+'URQ Da'!AU160+'ROC Da'!AU160+'SM Da'!AU160+'BN Da'!AU160+'BS Da'!AU160+'TDC Da'!AU160</f>
        <v>6</v>
      </c>
      <c r="AV160" s="81">
        <f>+'MIT Da'!AV160+'SAR Da'!AV160+'URQ Da'!AV160+'ROC Da'!AV160+'SM Da'!AV160+'BN Da'!AV160+'BS Da'!AV160+'TDC Da'!AV160</f>
        <v>10</v>
      </c>
      <c r="AW160" s="81">
        <f>+SUM(RED_InfraMR[[#This Row],[B.03.1 - Parque de Coches Motores Motrices Remolcados]:[B.03.3 - Parque de Coches Motores Motrices Cabina]])</f>
        <v>16</v>
      </c>
      <c r="AX160" s="81">
        <f>+'MIT Da'!AX160+'SAR Da'!AX160+'URQ Da'!AX160+'ROC Da'!AX160+'SM Da'!AX160+'BN Da'!AX160+'BS Da'!AX160+'TDC Da'!AX160</f>
        <v>437</v>
      </c>
      <c r="AY160" s="81">
        <f>+'MIT Da'!AY160+'SAR Da'!AY160+'URQ Da'!AY160+'ROC Da'!AY160+'SM Da'!AY160+'BN Da'!AY160+'BS Da'!AY160+'TDC Da'!AY160</f>
        <v>173</v>
      </c>
      <c r="AZ160" s="81">
        <f>+'MIT Da'!AZ160+'SAR Da'!AZ160+'URQ Da'!AZ160+'ROC Da'!AZ160+'SM Da'!AZ160+'BN Da'!AZ160+'BS Da'!AZ160+'TDC Da'!AZ160</f>
        <v>15</v>
      </c>
      <c r="BA160" s="81">
        <f>+'MIT Da'!BA160+'SAR Da'!BA160+'URQ Da'!BA160+'ROC Da'!BA160+'SM Da'!BA160+'BN Da'!BA160+'BS Da'!BA160+'TDC Da'!BA160</f>
        <v>150</v>
      </c>
      <c r="BB160" s="81">
        <f>+'MIT Da'!BB160+'SAR Da'!BB160+'URQ Da'!BB160+'ROC Da'!BB160+'SM Da'!BB160+'BN Da'!BB160+'BS Da'!BB160+'TDC Da'!BB160</f>
        <v>0</v>
      </c>
      <c r="BC160" s="81">
        <f>+SUM(RED_InfraMR[[#This Row],[B.04.1 - Parque de Coches Remolcados Clase Unica]:[B.04.5 - Parque de Coches Remolcados para Servicios Especiales (Cartoneros)]])</f>
        <v>775</v>
      </c>
      <c r="BD160" s="81">
        <f>+'MIT Da'!BD160+'SAR Da'!BD160+'URQ Da'!BD160+'ROC Da'!BD160+'SM Da'!BD160+'BN Da'!BD160+'BS Da'!BD160+'TDC Da'!BD160</f>
        <v>12</v>
      </c>
      <c r="BE160" s="81">
        <f>+'MIT Da'!BE160+'SAR Da'!BE160+'URQ Da'!BE160+'ROC Da'!BE160+'SM Da'!BE160+'BN Da'!BE160+'BS Da'!BE160+'TDC Da'!BE160</f>
        <v>92</v>
      </c>
      <c r="BF160" s="16"/>
    </row>
    <row r="161" spans="1:58">
      <c r="A161" s="1">
        <v>2006</v>
      </c>
      <c r="B161" s="1" t="s">
        <v>118</v>
      </c>
      <c r="C161" s="12">
        <f>+'MIT Da'!C161+'SAR Da'!C161+'URQ Da'!C161+'ROC Da'!C161+'SM Da'!C161+'BN Da'!C161+'BS Da'!C161+'TDC Da'!C161</f>
        <v>147.21299999999999</v>
      </c>
      <c r="D161" s="12">
        <f>+'MIT Da'!D161+'SAR Da'!D161+'URQ Da'!D161+'ROC Da'!D161+'SM Da'!D161+'BN Da'!D161+'BS Da'!D161+'TDC Da'!D161</f>
        <v>444.30600000000004</v>
      </c>
      <c r="E161" s="12">
        <f>+'MIT Da'!E161+'SAR Da'!E161+'URQ Da'!E161+'ROC Da'!E161+'SM Da'!E161+'BN Da'!E161+'BS Da'!E161+'TDC Da'!E161</f>
        <v>0</v>
      </c>
      <c r="F161" s="12">
        <f>+'MIT Da'!F161+'SAR Da'!F161+'URQ Da'!F161+'ROC Da'!F161+'SM Da'!F161+'BN Da'!F161+'BS Da'!F161+'TDC Da'!F161</f>
        <v>176.17364000000001</v>
      </c>
      <c r="G161" s="12">
        <f>+'MIT Da'!G161+'SAR Da'!G161+'URQ Da'!G161+'ROC Da'!G161+'SM Da'!G161+'BN Da'!G161+'BS Da'!G161+'TDC Da'!G161</f>
        <v>767.69263999999998</v>
      </c>
      <c r="H161" s="12">
        <f>+'MIT Da'!H161+'SAR Da'!H161+'URQ Da'!H161+'ROC Da'!H161+'SM Da'!H161+'BN Da'!H161+'BS Da'!H161+'TDC Da'!H161</f>
        <v>767.69263999999998</v>
      </c>
      <c r="I161" s="12">
        <f>+'MIT Da'!I161+'SAR Da'!I161+'URQ Da'!I161+'ROC Da'!I161+'SM Da'!I161+'BN Da'!I161+'BS Da'!I161+'TDC Da'!I161</f>
        <v>972.2581100000001</v>
      </c>
      <c r="J161" s="12">
        <f>+'MIT Da'!J161+'SAR Da'!J161+'URQ Da'!J161+'ROC Da'!J161+'SM Da'!J161+'BN Da'!J161+'BS Da'!J161+'TDC Da'!J161</f>
        <v>1060.415</v>
      </c>
      <c r="K161" s="12">
        <f>+'MIT Da'!K161+'SAR Da'!K161+'URQ Da'!K161+'ROC Da'!K161+'SM Da'!K161+'BN Da'!K161+'BS Da'!K161+'TDC Da'!K161</f>
        <v>54.516999999999996</v>
      </c>
      <c r="L161" s="12">
        <f>+'MIT Da'!L161+'SAR Da'!L161+'URQ Da'!L161+'ROC Da'!L161+'SM Da'!L161+'BN Da'!L161+'BS Da'!L161+'TDC Da'!L161</f>
        <v>379.49300000000005</v>
      </c>
      <c r="M161" s="12">
        <f>+'MIT Da'!M161+'SAR Da'!M161+'URQ Da'!M161+'ROC Da'!M161+'SM Da'!M161+'BN Da'!M161+'BS Da'!M161+'TDC Da'!M161</f>
        <v>21.314999999999998</v>
      </c>
      <c r="N161" s="12">
        <f>+'MIT Da'!N161+'SAR Da'!N161+'URQ Da'!N161+'ROC Da'!N161+'SM Da'!N161+'BN Da'!N161+'BS Da'!N161+'TDC Da'!N161</f>
        <v>1439.9079999999999</v>
      </c>
      <c r="O161" s="12">
        <f>+'MIT Da'!O161+'SAR Da'!O161+'URQ Da'!O161+'ROC Da'!O161+'SM Da'!O161+'BN Da'!O161+'BS Da'!O161+'TDC Da'!O161</f>
        <v>1439.9079999999999</v>
      </c>
      <c r="P161" s="81">
        <f>+'MIT Da'!P161+'SAR Da'!P161+'URQ Da'!P161+'ROC Da'!P161+'SM Da'!P161+'BN Da'!P161+'BS Da'!P161+'TDC Da'!P161</f>
        <v>203</v>
      </c>
      <c r="Q161" s="81">
        <f>+'MIT Da'!Q161+'SAR Da'!Q161+'URQ Da'!Q161+'ROC Da'!Q161+'SM Da'!Q161+'BN Da'!Q161+'BS Da'!Q161+'TDC Da'!Q161</f>
        <v>58</v>
      </c>
      <c r="R161" s="81">
        <f>+'MIT Da'!R161+'SAR Da'!R161+'URQ Da'!R161+'ROC Da'!R161+'SM Da'!R161+'BN Da'!R161+'BS Da'!R161+'TDC Da'!R161</f>
        <v>10</v>
      </c>
      <c r="S161" s="81">
        <f>+'MIT Da'!S161+'SAR Da'!S161+'URQ Da'!S161+'ROC Da'!S161+'SM Da'!S161+'BN Da'!S161+'BS Da'!S161+'TDC Da'!S161</f>
        <v>271</v>
      </c>
      <c r="T161" s="81">
        <f>+'MIT Da'!T161+'SAR Da'!T161+'URQ Da'!T161+'ROC Da'!T161+'SM Da'!T161+'BN Da'!T161+'BS Da'!T161+'TDC Da'!T161</f>
        <v>136</v>
      </c>
      <c r="U161" s="81">
        <f>+'MIT Da'!U161+'SAR Da'!U161+'URQ Da'!U161+'ROC Da'!U161+'SM Da'!U161+'BN Da'!U161+'BS Da'!U161+'TDC Da'!U161</f>
        <v>434</v>
      </c>
      <c r="V161" s="81">
        <f>+'MIT Da'!V161+'SAR Da'!V161+'URQ Da'!V161+'ROC Da'!V161+'SM Da'!V161+'BN Da'!V161+'BS Da'!V161+'TDC Da'!V161</f>
        <v>11</v>
      </c>
      <c r="W161" s="81">
        <f>+'MIT Da'!W161+'SAR Da'!W161+'URQ Da'!W161+'ROC Da'!W161+'SM Da'!W161+'BN Da'!W161+'BS Da'!W161+'TDC Da'!W161</f>
        <v>107</v>
      </c>
      <c r="X161" s="81">
        <f>+'MIT Da'!X161+'SAR Da'!X161+'URQ Da'!X161+'ROC Da'!X161+'SM Da'!X161+'BN Da'!X161+'BS Da'!X161+'TDC Da'!X161</f>
        <v>4</v>
      </c>
      <c r="Y161" s="81">
        <f>+'MIT Da'!Y161+'SAR Da'!Y161+'URQ Da'!Y161+'ROC Da'!Y161+'SM Da'!Y161+'BN Da'!Y161+'BS Da'!Y161+'TDC Da'!Y161</f>
        <v>692</v>
      </c>
      <c r="Z161" s="81">
        <f>+'MIT Da'!Z161+'SAR Da'!Z161+'URQ Da'!Z161+'ROC Da'!Z161+'SM Da'!Z161+'BN Da'!Z161+'BS Da'!Z161+'TDC Da'!Z161</f>
        <v>161</v>
      </c>
      <c r="AA161" s="81">
        <f>+'MIT Da'!AA161+'SAR Da'!AA161+'URQ Da'!AA161+'ROC Da'!AA161+'SM Da'!AA161+'BN Da'!AA161+'BS Da'!AA161+'TDC Da'!AA161</f>
        <v>102</v>
      </c>
      <c r="AB161" s="81">
        <f>+'MIT Da'!AB161+'SAR Da'!AB161+'URQ Da'!AB161+'ROC Da'!AB161+'SM Da'!AB161+'BN Da'!AB161+'BS Da'!AB161+'TDC Da'!AB161</f>
        <v>692</v>
      </c>
      <c r="AC161" s="81">
        <f>+'MIT Da'!AC161+'SAR Da'!AC161+'URQ Da'!AC161+'ROC Da'!AC161+'SM Da'!AC161+'BN Da'!AC161+'BS Da'!AC161+'TDC Da'!AC161</f>
        <v>955</v>
      </c>
      <c r="AD161" s="81">
        <f>+'MIT Da'!AD161+'SAR Da'!AD161+'URQ Da'!AD161+'ROC Da'!AD161+'SM Da'!AD161+'BN Da'!AD161+'BS Da'!AD161+'TDC Da'!AD161</f>
        <v>54</v>
      </c>
      <c r="AE161" s="81">
        <f>+'MIT Da'!AE161+'SAR Da'!AE161+'URQ Da'!AE161+'ROC Da'!AE161+'SM Da'!AE161+'BN Da'!AE161+'BS Da'!AE161+'TDC Da'!AE161</f>
        <v>96</v>
      </c>
      <c r="AF161" s="81">
        <f>+'MIT Da'!AF161+'SAR Da'!AF161+'URQ Da'!AF161+'ROC Da'!AF161+'SM Da'!AF161+'BN Da'!AF161+'BS Da'!AF161+'TDC Da'!AF161</f>
        <v>447</v>
      </c>
      <c r="AG161" s="81">
        <f>+'MIT Da'!AG161+'SAR Da'!AG161+'URQ Da'!AG161+'ROC Da'!AG161+'SM Da'!AG161+'BN Da'!AG161+'BS Da'!AG161+'TDC Da'!AG161</f>
        <v>597</v>
      </c>
      <c r="AH161" s="12">
        <f>+'MIT Da'!AH161+'SAR Da'!AH161+'URQ Da'!AH161+'ROC Da'!AH161+'SM Da'!AH161+'BN Da'!AH161+'BS Da'!AH161+'TDC Da'!AH161</f>
        <v>274.60699999999997</v>
      </c>
      <c r="AI161" s="12">
        <f>+'MIT Da'!AI161+'SAR Da'!AI161+'URQ Da'!AI161+'ROC Da'!AI161+'SM Da'!AI161+'BN Da'!AI161+'BS Da'!AI161+'TDC Da'!AI161</f>
        <v>7.32</v>
      </c>
      <c r="AJ161" s="12">
        <f>+'MIT Da'!AJ161+'SAR Da'!AJ161+'URQ Da'!AJ161+'ROC Da'!AJ161+'SM Da'!AJ161+'BN Da'!AJ161+'BS Da'!AJ161+'TDC Da'!AJ161</f>
        <v>498.71500000000003</v>
      </c>
      <c r="AK161" s="12">
        <f>+'MIT Da'!AK161+'SAR Da'!AK161+'URQ Da'!AK161+'ROC Da'!AK161+'SM Da'!AK161+'BN Da'!AK161+'BS Da'!AK161+'TDC Da'!AK161</f>
        <v>780.64199999999994</v>
      </c>
      <c r="AL161" s="81">
        <f>+'MIT Da'!AL161+'SAR Da'!AL161+'URQ Da'!AL161+'ROC Da'!AL161+'SM Da'!AL161+'BN Da'!AL161+'BS Da'!AL161+'TDC Da'!AL161</f>
        <v>10</v>
      </c>
      <c r="AM161" s="81">
        <f>+'MIT Da'!AM161+'SAR Da'!AM161+'URQ Da'!AM161+'ROC Da'!AM161+'SM Da'!AM161+'BN Da'!AM161+'BS Da'!AM161+'TDC Da'!AM161</f>
        <v>57</v>
      </c>
      <c r="AN161" s="81">
        <f>+'MIT Da'!AN161+'SAR Da'!AN161+'URQ Da'!AN161+'ROC Da'!AN161+'SM Da'!AN161+'BN Da'!AN161+'BS Da'!AN161+'TDC Da'!AN161</f>
        <v>82</v>
      </c>
      <c r="AO161" s="81">
        <f>+'MIT Da'!AO161+'SAR Da'!AO161+'URQ Da'!AO161+'ROC Da'!AO161+'SM Da'!AO161+'BN Da'!AO161+'BS Da'!AO161+'TDC Da'!AO161</f>
        <v>149</v>
      </c>
      <c r="AP161" s="81">
        <f>+'MIT Da'!AP161+'SAR Da'!AP161+'URQ Da'!AP161+'ROC Da'!AP161+'SM Da'!AP161+'BN Da'!AP161+'BS Da'!AP161+'TDC Da'!AP161</f>
        <v>596</v>
      </c>
      <c r="AQ161" s="81">
        <f>+'MIT Da'!AQ161+'SAR Da'!AQ161+'URQ Da'!AQ161+'ROC Da'!AQ161+'SM Da'!AQ161+'BN Da'!AQ161+'BS Da'!AQ161+'TDC Da'!AQ161</f>
        <v>341</v>
      </c>
      <c r="AR161" s="81">
        <f>+'MIT Da'!AR161+'SAR Da'!AR161+'URQ Da'!AR161+'ROC Da'!AR161+'SM Da'!AR161+'BN Da'!AR161+'BS Da'!AR161+'TDC Da'!AR161</f>
        <v>39</v>
      </c>
      <c r="AS161" s="81">
        <f>+SUM(RED_InfraMR[[#This Row],[B.02.1 - Parque de Coches Eléctricos Motrices]:[B.02.3 - Parque de Coches Eléctricos Motrices Tipo R]])</f>
        <v>976</v>
      </c>
      <c r="AT161" s="81">
        <f>+'MIT Da'!AT161+'SAR Da'!AT161+'URQ Da'!AT161+'ROC Da'!AT161+'SM Da'!AT161+'BN Da'!AT161+'BS Da'!AT161+'TDC Da'!AT161</f>
        <v>0</v>
      </c>
      <c r="AU161" s="81">
        <f>+'MIT Da'!AU161+'SAR Da'!AU161+'URQ Da'!AU161+'ROC Da'!AU161+'SM Da'!AU161+'BN Da'!AU161+'BS Da'!AU161+'TDC Da'!AU161</f>
        <v>6</v>
      </c>
      <c r="AV161" s="81">
        <f>+'MIT Da'!AV161+'SAR Da'!AV161+'URQ Da'!AV161+'ROC Da'!AV161+'SM Da'!AV161+'BN Da'!AV161+'BS Da'!AV161+'TDC Da'!AV161</f>
        <v>10</v>
      </c>
      <c r="AW161" s="81">
        <f>+SUM(RED_InfraMR[[#This Row],[B.03.1 - Parque de Coches Motores Motrices Remolcados]:[B.03.3 - Parque de Coches Motores Motrices Cabina]])</f>
        <v>16</v>
      </c>
      <c r="AX161" s="81">
        <f>+'MIT Da'!AX161+'SAR Da'!AX161+'URQ Da'!AX161+'ROC Da'!AX161+'SM Da'!AX161+'BN Da'!AX161+'BS Da'!AX161+'TDC Da'!AX161</f>
        <v>437</v>
      </c>
      <c r="AY161" s="81">
        <f>+'MIT Da'!AY161+'SAR Da'!AY161+'URQ Da'!AY161+'ROC Da'!AY161+'SM Da'!AY161+'BN Da'!AY161+'BS Da'!AY161+'TDC Da'!AY161</f>
        <v>173</v>
      </c>
      <c r="AZ161" s="81">
        <f>+'MIT Da'!AZ161+'SAR Da'!AZ161+'URQ Da'!AZ161+'ROC Da'!AZ161+'SM Da'!AZ161+'BN Da'!AZ161+'BS Da'!AZ161+'TDC Da'!AZ161</f>
        <v>15</v>
      </c>
      <c r="BA161" s="81">
        <f>+'MIT Da'!BA161+'SAR Da'!BA161+'URQ Da'!BA161+'ROC Da'!BA161+'SM Da'!BA161+'BN Da'!BA161+'BS Da'!BA161+'TDC Da'!BA161</f>
        <v>150</v>
      </c>
      <c r="BB161" s="81">
        <f>+'MIT Da'!BB161+'SAR Da'!BB161+'URQ Da'!BB161+'ROC Da'!BB161+'SM Da'!BB161+'BN Da'!BB161+'BS Da'!BB161+'TDC Da'!BB161</f>
        <v>0</v>
      </c>
      <c r="BC161" s="81">
        <f>+SUM(RED_InfraMR[[#This Row],[B.04.1 - Parque de Coches Remolcados Clase Unica]:[B.04.5 - Parque de Coches Remolcados para Servicios Especiales (Cartoneros)]])</f>
        <v>775</v>
      </c>
      <c r="BD161" s="81">
        <f>+'MIT Da'!BD161+'SAR Da'!BD161+'URQ Da'!BD161+'ROC Da'!BD161+'SM Da'!BD161+'BN Da'!BD161+'BS Da'!BD161+'TDC Da'!BD161</f>
        <v>12</v>
      </c>
      <c r="BE161" s="81">
        <f>+'MIT Da'!BE161+'SAR Da'!BE161+'URQ Da'!BE161+'ROC Da'!BE161+'SM Da'!BE161+'BN Da'!BE161+'BS Da'!BE161+'TDC Da'!BE161</f>
        <v>92</v>
      </c>
      <c r="BF161" s="16"/>
    </row>
    <row r="162" spans="1:58">
      <c r="A162" s="1">
        <v>2006</v>
      </c>
      <c r="B162" s="1" t="s">
        <v>119</v>
      </c>
      <c r="C162" s="12">
        <f>+'MIT Da'!C162+'SAR Da'!C162+'URQ Da'!C162+'ROC Da'!C162+'SM Da'!C162+'BN Da'!C162+'BS Da'!C162+'TDC Da'!C162</f>
        <v>147.21299999999999</v>
      </c>
      <c r="D162" s="12">
        <f>+'MIT Da'!D162+'SAR Da'!D162+'URQ Da'!D162+'ROC Da'!D162+'SM Da'!D162+'BN Da'!D162+'BS Da'!D162+'TDC Da'!D162</f>
        <v>444.30600000000004</v>
      </c>
      <c r="E162" s="12">
        <f>+'MIT Da'!E162+'SAR Da'!E162+'URQ Da'!E162+'ROC Da'!E162+'SM Da'!E162+'BN Da'!E162+'BS Da'!E162+'TDC Da'!E162</f>
        <v>0</v>
      </c>
      <c r="F162" s="12">
        <f>+'MIT Da'!F162+'SAR Da'!F162+'URQ Da'!F162+'ROC Da'!F162+'SM Da'!F162+'BN Da'!F162+'BS Da'!F162+'TDC Da'!F162</f>
        <v>176.17364000000001</v>
      </c>
      <c r="G162" s="12">
        <f>+'MIT Da'!G162+'SAR Da'!G162+'URQ Da'!G162+'ROC Da'!G162+'SM Da'!G162+'BN Da'!G162+'BS Da'!G162+'TDC Da'!G162</f>
        <v>767.69263999999998</v>
      </c>
      <c r="H162" s="12">
        <f>+'MIT Da'!H162+'SAR Da'!H162+'URQ Da'!H162+'ROC Da'!H162+'SM Da'!H162+'BN Da'!H162+'BS Da'!H162+'TDC Da'!H162</f>
        <v>767.69263999999998</v>
      </c>
      <c r="I162" s="12">
        <f>+'MIT Da'!I162+'SAR Da'!I162+'URQ Da'!I162+'ROC Da'!I162+'SM Da'!I162+'BN Da'!I162+'BS Da'!I162+'TDC Da'!I162</f>
        <v>972.2581100000001</v>
      </c>
      <c r="J162" s="12">
        <f>+'MIT Da'!J162+'SAR Da'!J162+'URQ Da'!J162+'ROC Da'!J162+'SM Da'!J162+'BN Da'!J162+'BS Da'!J162+'TDC Da'!J162</f>
        <v>1060.415</v>
      </c>
      <c r="K162" s="12">
        <f>+'MIT Da'!K162+'SAR Da'!K162+'URQ Da'!K162+'ROC Da'!K162+'SM Da'!K162+'BN Da'!K162+'BS Da'!K162+'TDC Da'!K162</f>
        <v>54.516999999999996</v>
      </c>
      <c r="L162" s="12">
        <f>+'MIT Da'!L162+'SAR Da'!L162+'URQ Da'!L162+'ROC Da'!L162+'SM Da'!L162+'BN Da'!L162+'BS Da'!L162+'TDC Da'!L162</f>
        <v>379.49300000000005</v>
      </c>
      <c r="M162" s="12">
        <f>+'MIT Da'!M162+'SAR Da'!M162+'URQ Da'!M162+'ROC Da'!M162+'SM Da'!M162+'BN Da'!M162+'BS Da'!M162+'TDC Da'!M162</f>
        <v>21.314999999999998</v>
      </c>
      <c r="N162" s="12">
        <f>+'MIT Da'!N162+'SAR Da'!N162+'URQ Da'!N162+'ROC Da'!N162+'SM Da'!N162+'BN Da'!N162+'BS Da'!N162+'TDC Da'!N162</f>
        <v>1439.9079999999999</v>
      </c>
      <c r="O162" s="12">
        <f>+'MIT Da'!O162+'SAR Da'!O162+'URQ Da'!O162+'ROC Da'!O162+'SM Da'!O162+'BN Da'!O162+'BS Da'!O162+'TDC Da'!O162</f>
        <v>1439.9079999999999</v>
      </c>
      <c r="P162" s="81">
        <f>+'MIT Da'!P162+'SAR Da'!P162+'URQ Da'!P162+'ROC Da'!P162+'SM Da'!P162+'BN Da'!P162+'BS Da'!P162+'TDC Da'!P162</f>
        <v>203</v>
      </c>
      <c r="Q162" s="81">
        <f>+'MIT Da'!Q162+'SAR Da'!Q162+'URQ Da'!Q162+'ROC Da'!Q162+'SM Da'!Q162+'BN Da'!Q162+'BS Da'!Q162+'TDC Da'!Q162</f>
        <v>58</v>
      </c>
      <c r="R162" s="81">
        <f>+'MIT Da'!R162+'SAR Da'!R162+'URQ Da'!R162+'ROC Da'!R162+'SM Da'!R162+'BN Da'!R162+'BS Da'!R162+'TDC Da'!R162</f>
        <v>10</v>
      </c>
      <c r="S162" s="81">
        <f>+'MIT Da'!S162+'SAR Da'!S162+'URQ Da'!S162+'ROC Da'!S162+'SM Da'!S162+'BN Da'!S162+'BS Da'!S162+'TDC Da'!S162</f>
        <v>271</v>
      </c>
      <c r="T162" s="81">
        <f>+'MIT Da'!T162+'SAR Da'!T162+'URQ Da'!T162+'ROC Da'!T162+'SM Da'!T162+'BN Da'!T162+'BS Da'!T162+'TDC Da'!T162</f>
        <v>136</v>
      </c>
      <c r="U162" s="81">
        <f>+'MIT Da'!U162+'SAR Da'!U162+'URQ Da'!U162+'ROC Da'!U162+'SM Da'!U162+'BN Da'!U162+'BS Da'!U162+'TDC Da'!U162</f>
        <v>434</v>
      </c>
      <c r="V162" s="81">
        <f>+'MIT Da'!V162+'SAR Da'!V162+'URQ Da'!V162+'ROC Da'!V162+'SM Da'!V162+'BN Da'!V162+'BS Da'!V162+'TDC Da'!V162</f>
        <v>11</v>
      </c>
      <c r="W162" s="81">
        <f>+'MIT Da'!W162+'SAR Da'!W162+'URQ Da'!W162+'ROC Da'!W162+'SM Da'!W162+'BN Da'!W162+'BS Da'!W162+'TDC Da'!W162</f>
        <v>107</v>
      </c>
      <c r="X162" s="81">
        <f>+'MIT Da'!X162+'SAR Da'!X162+'URQ Da'!X162+'ROC Da'!X162+'SM Da'!X162+'BN Da'!X162+'BS Da'!X162+'TDC Da'!X162</f>
        <v>4</v>
      </c>
      <c r="Y162" s="81">
        <f>+'MIT Da'!Y162+'SAR Da'!Y162+'URQ Da'!Y162+'ROC Da'!Y162+'SM Da'!Y162+'BN Da'!Y162+'BS Da'!Y162+'TDC Da'!Y162</f>
        <v>692</v>
      </c>
      <c r="Z162" s="81">
        <f>+'MIT Da'!Z162+'SAR Da'!Z162+'URQ Da'!Z162+'ROC Da'!Z162+'SM Da'!Z162+'BN Da'!Z162+'BS Da'!Z162+'TDC Da'!Z162</f>
        <v>161</v>
      </c>
      <c r="AA162" s="81">
        <f>+'MIT Da'!AA162+'SAR Da'!AA162+'URQ Da'!AA162+'ROC Da'!AA162+'SM Da'!AA162+'BN Da'!AA162+'BS Da'!AA162+'TDC Da'!AA162</f>
        <v>102</v>
      </c>
      <c r="AB162" s="81">
        <f>+'MIT Da'!AB162+'SAR Da'!AB162+'URQ Da'!AB162+'ROC Da'!AB162+'SM Da'!AB162+'BN Da'!AB162+'BS Da'!AB162+'TDC Da'!AB162</f>
        <v>692</v>
      </c>
      <c r="AC162" s="81">
        <f>+'MIT Da'!AC162+'SAR Da'!AC162+'URQ Da'!AC162+'ROC Da'!AC162+'SM Da'!AC162+'BN Da'!AC162+'BS Da'!AC162+'TDC Da'!AC162</f>
        <v>955</v>
      </c>
      <c r="AD162" s="81">
        <f>+'MIT Da'!AD162+'SAR Da'!AD162+'URQ Da'!AD162+'ROC Da'!AD162+'SM Da'!AD162+'BN Da'!AD162+'BS Da'!AD162+'TDC Da'!AD162</f>
        <v>54</v>
      </c>
      <c r="AE162" s="81">
        <f>+'MIT Da'!AE162+'SAR Da'!AE162+'URQ Da'!AE162+'ROC Da'!AE162+'SM Da'!AE162+'BN Da'!AE162+'BS Da'!AE162+'TDC Da'!AE162</f>
        <v>96</v>
      </c>
      <c r="AF162" s="81">
        <f>+'MIT Da'!AF162+'SAR Da'!AF162+'URQ Da'!AF162+'ROC Da'!AF162+'SM Da'!AF162+'BN Da'!AF162+'BS Da'!AF162+'TDC Da'!AF162</f>
        <v>447</v>
      </c>
      <c r="AG162" s="81">
        <f>+'MIT Da'!AG162+'SAR Da'!AG162+'URQ Da'!AG162+'ROC Da'!AG162+'SM Da'!AG162+'BN Da'!AG162+'BS Da'!AG162+'TDC Da'!AG162</f>
        <v>597</v>
      </c>
      <c r="AH162" s="12">
        <f>+'MIT Da'!AH162+'SAR Da'!AH162+'URQ Da'!AH162+'ROC Da'!AH162+'SM Da'!AH162+'BN Da'!AH162+'BS Da'!AH162+'TDC Da'!AH162</f>
        <v>274.60699999999997</v>
      </c>
      <c r="AI162" s="12">
        <f>+'MIT Da'!AI162+'SAR Da'!AI162+'URQ Da'!AI162+'ROC Da'!AI162+'SM Da'!AI162+'BN Da'!AI162+'BS Da'!AI162+'TDC Da'!AI162</f>
        <v>7.32</v>
      </c>
      <c r="AJ162" s="12">
        <f>+'MIT Da'!AJ162+'SAR Da'!AJ162+'URQ Da'!AJ162+'ROC Da'!AJ162+'SM Da'!AJ162+'BN Da'!AJ162+'BS Da'!AJ162+'TDC Da'!AJ162</f>
        <v>498.71500000000003</v>
      </c>
      <c r="AK162" s="12">
        <f>+'MIT Da'!AK162+'SAR Da'!AK162+'URQ Da'!AK162+'ROC Da'!AK162+'SM Da'!AK162+'BN Da'!AK162+'BS Da'!AK162+'TDC Da'!AK162</f>
        <v>780.64199999999994</v>
      </c>
      <c r="AL162" s="81">
        <f>+'MIT Da'!AL162+'SAR Da'!AL162+'URQ Da'!AL162+'ROC Da'!AL162+'SM Da'!AL162+'BN Da'!AL162+'BS Da'!AL162+'TDC Da'!AL162</f>
        <v>10</v>
      </c>
      <c r="AM162" s="81">
        <f>+'MIT Da'!AM162+'SAR Da'!AM162+'URQ Da'!AM162+'ROC Da'!AM162+'SM Da'!AM162+'BN Da'!AM162+'BS Da'!AM162+'TDC Da'!AM162</f>
        <v>57</v>
      </c>
      <c r="AN162" s="81">
        <f>+'MIT Da'!AN162+'SAR Da'!AN162+'URQ Da'!AN162+'ROC Da'!AN162+'SM Da'!AN162+'BN Da'!AN162+'BS Da'!AN162+'TDC Da'!AN162</f>
        <v>82</v>
      </c>
      <c r="AO162" s="81">
        <f>+'MIT Da'!AO162+'SAR Da'!AO162+'URQ Da'!AO162+'ROC Da'!AO162+'SM Da'!AO162+'BN Da'!AO162+'BS Da'!AO162+'TDC Da'!AO162</f>
        <v>149</v>
      </c>
      <c r="AP162" s="81">
        <f>+'MIT Da'!AP162+'SAR Da'!AP162+'URQ Da'!AP162+'ROC Da'!AP162+'SM Da'!AP162+'BN Da'!AP162+'BS Da'!AP162+'TDC Da'!AP162</f>
        <v>596</v>
      </c>
      <c r="AQ162" s="81">
        <f>+'MIT Da'!AQ162+'SAR Da'!AQ162+'URQ Da'!AQ162+'ROC Da'!AQ162+'SM Da'!AQ162+'BN Da'!AQ162+'BS Da'!AQ162+'TDC Da'!AQ162</f>
        <v>341</v>
      </c>
      <c r="AR162" s="81">
        <f>+'MIT Da'!AR162+'SAR Da'!AR162+'URQ Da'!AR162+'ROC Da'!AR162+'SM Da'!AR162+'BN Da'!AR162+'BS Da'!AR162+'TDC Da'!AR162</f>
        <v>39</v>
      </c>
      <c r="AS162" s="81">
        <f>+SUM(RED_InfraMR[[#This Row],[B.02.1 - Parque de Coches Eléctricos Motrices]:[B.02.3 - Parque de Coches Eléctricos Motrices Tipo R]])</f>
        <v>976</v>
      </c>
      <c r="AT162" s="81">
        <f>+'MIT Da'!AT162+'SAR Da'!AT162+'URQ Da'!AT162+'ROC Da'!AT162+'SM Da'!AT162+'BN Da'!AT162+'BS Da'!AT162+'TDC Da'!AT162</f>
        <v>0</v>
      </c>
      <c r="AU162" s="81">
        <f>+'MIT Da'!AU162+'SAR Da'!AU162+'URQ Da'!AU162+'ROC Da'!AU162+'SM Da'!AU162+'BN Da'!AU162+'BS Da'!AU162+'TDC Da'!AU162</f>
        <v>6</v>
      </c>
      <c r="AV162" s="81">
        <f>+'MIT Da'!AV162+'SAR Da'!AV162+'URQ Da'!AV162+'ROC Da'!AV162+'SM Da'!AV162+'BN Da'!AV162+'BS Da'!AV162+'TDC Da'!AV162</f>
        <v>10</v>
      </c>
      <c r="AW162" s="81">
        <f>+SUM(RED_InfraMR[[#This Row],[B.03.1 - Parque de Coches Motores Motrices Remolcados]:[B.03.3 - Parque de Coches Motores Motrices Cabina]])</f>
        <v>16</v>
      </c>
      <c r="AX162" s="81">
        <f>+'MIT Da'!AX162+'SAR Da'!AX162+'URQ Da'!AX162+'ROC Da'!AX162+'SM Da'!AX162+'BN Da'!AX162+'BS Da'!AX162+'TDC Da'!AX162</f>
        <v>437</v>
      </c>
      <c r="AY162" s="81">
        <f>+'MIT Da'!AY162+'SAR Da'!AY162+'URQ Da'!AY162+'ROC Da'!AY162+'SM Da'!AY162+'BN Da'!AY162+'BS Da'!AY162+'TDC Da'!AY162</f>
        <v>173</v>
      </c>
      <c r="AZ162" s="81">
        <f>+'MIT Da'!AZ162+'SAR Da'!AZ162+'URQ Da'!AZ162+'ROC Da'!AZ162+'SM Da'!AZ162+'BN Da'!AZ162+'BS Da'!AZ162+'TDC Da'!AZ162</f>
        <v>15</v>
      </c>
      <c r="BA162" s="81">
        <f>+'MIT Da'!BA162+'SAR Da'!BA162+'URQ Da'!BA162+'ROC Da'!BA162+'SM Da'!BA162+'BN Da'!BA162+'BS Da'!BA162+'TDC Da'!BA162</f>
        <v>150</v>
      </c>
      <c r="BB162" s="81">
        <f>+'MIT Da'!BB162+'SAR Da'!BB162+'URQ Da'!BB162+'ROC Da'!BB162+'SM Da'!BB162+'BN Da'!BB162+'BS Da'!BB162+'TDC Da'!BB162</f>
        <v>0</v>
      </c>
      <c r="BC162" s="81">
        <f>+SUM(RED_InfraMR[[#This Row],[B.04.1 - Parque de Coches Remolcados Clase Unica]:[B.04.5 - Parque de Coches Remolcados para Servicios Especiales (Cartoneros)]])</f>
        <v>775</v>
      </c>
      <c r="BD162" s="81">
        <f>+'MIT Da'!BD162+'SAR Da'!BD162+'URQ Da'!BD162+'ROC Da'!BD162+'SM Da'!BD162+'BN Da'!BD162+'BS Da'!BD162+'TDC Da'!BD162</f>
        <v>12</v>
      </c>
      <c r="BE162" s="81">
        <f>+'MIT Da'!BE162+'SAR Da'!BE162+'URQ Da'!BE162+'ROC Da'!BE162+'SM Da'!BE162+'BN Da'!BE162+'BS Da'!BE162+'TDC Da'!BE162</f>
        <v>92</v>
      </c>
      <c r="BF162" s="16"/>
    </row>
    <row r="163" spans="1:58">
      <c r="A163" s="1">
        <v>2006</v>
      </c>
      <c r="B163" s="1" t="s">
        <v>120</v>
      </c>
      <c r="C163" s="12">
        <f>+'MIT Da'!C163+'SAR Da'!C163+'URQ Da'!C163+'ROC Da'!C163+'SM Da'!C163+'BN Da'!C163+'BS Da'!C163+'TDC Da'!C163</f>
        <v>147.21299999999999</v>
      </c>
      <c r="D163" s="12">
        <f>+'MIT Da'!D163+'SAR Da'!D163+'URQ Da'!D163+'ROC Da'!D163+'SM Da'!D163+'BN Da'!D163+'BS Da'!D163+'TDC Da'!D163</f>
        <v>444.30600000000004</v>
      </c>
      <c r="E163" s="12">
        <f>+'MIT Da'!E163+'SAR Da'!E163+'URQ Da'!E163+'ROC Da'!E163+'SM Da'!E163+'BN Da'!E163+'BS Da'!E163+'TDC Da'!E163</f>
        <v>0</v>
      </c>
      <c r="F163" s="12">
        <f>+'MIT Da'!F163+'SAR Da'!F163+'URQ Da'!F163+'ROC Da'!F163+'SM Da'!F163+'BN Da'!F163+'BS Da'!F163+'TDC Da'!F163</f>
        <v>176.17364000000001</v>
      </c>
      <c r="G163" s="12">
        <f>+'MIT Da'!G163+'SAR Da'!G163+'URQ Da'!G163+'ROC Da'!G163+'SM Da'!G163+'BN Da'!G163+'BS Da'!G163+'TDC Da'!G163</f>
        <v>767.69263999999998</v>
      </c>
      <c r="H163" s="12">
        <f>+'MIT Da'!H163+'SAR Da'!H163+'URQ Da'!H163+'ROC Da'!H163+'SM Da'!H163+'BN Da'!H163+'BS Da'!H163+'TDC Da'!H163</f>
        <v>767.69263999999998</v>
      </c>
      <c r="I163" s="12">
        <f>+'MIT Da'!I163+'SAR Da'!I163+'URQ Da'!I163+'ROC Da'!I163+'SM Da'!I163+'BN Da'!I163+'BS Da'!I163+'TDC Da'!I163</f>
        <v>972.2581100000001</v>
      </c>
      <c r="J163" s="12">
        <f>+'MIT Da'!J163+'SAR Da'!J163+'URQ Da'!J163+'ROC Da'!J163+'SM Da'!J163+'BN Da'!J163+'BS Da'!J163+'TDC Da'!J163</f>
        <v>1060.415</v>
      </c>
      <c r="K163" s="12">
        <f>+'MIT Da'!K163+'SAR Da'!K163+'URQ Da'!K163+'ROC Da'!K163+'SM Da'!K163+'BN Da'!K163+'BS Da'!K163+'TDC Da'!K163</f>
        <v>54.516999999999996</v>
      </c>
      <c r="L163" s="12">
        <f>+'MIT Da'!L163+'SAR Da'!L163+'URQ Da'!L163+'ROC Da'!L163+'SM Da'!L163+'BN Da'!L163+'BS Da'!L163+'TDC Da'!L163</f>
        <v>379.49300000000005</v>
      </c>
      <c r="M163" s="12">
        <f>+'MIT Da'!M163+'SAR Da'!M163+'URQ Da'!M163+'ROC Da'!M163+'SM Da'!M163+'BN Da'!M163+'BS Da'!M163+'TDC Da'!M163</f>
        <v>21.314999999999998</v>
      </c>
      <c r="N163" s="12">
        <f>+'MIT Da'!N163+'SAR Da'!N163+'URQ Da'!N163+'ROC Da'!N163+'SM Da'!N163+'BN Da'!N163+'BS Da'!N163+'TDC Da'!N163</f>
        <v>1439.9079999999999</v>
      </c>
      <c r="O163" s="12">
        <f>+'MIT Da'!O163+'SAR Da'!O163+'URQ Da'!O163+'ROC Da'!O163+'SM Da'!O163+'BN Da'!O163+'BS Da'!O163+'TDC Da'!O163</f>
        <v>1439.9079999999999</v>
      </c>
      <c r="P163" s="81">
        <f>+'MIT Da'!P163+'SAR Da'!P163+'URQ Da'!P163+'ROC Da'!P163+'SM Da'!P163+'BN Da'!P163+'BS Da'!P163+'TDC Da'!P163</f>
        <v>203</v>
      </c>
      <c r="Q163" s="81">
        <f>+'MIT Da'!Q163+'SAR Da'!Q163+'URQ Da'!Q163+'ROC Da'!Q163+'SM Da'!Q163+'BN Da'!Q163+'BS Da'!Q163+'TDC Da'!Q163</f>
        <v>58</v>
      </c>
      <c r="R163" s="81">
        <f>+'MIT Da'!R163+'SAR Da'!R163+'URQ Da'!R163+'ROC Da'!R163+'SM Da'!R163+'BN Da'!R163+'BS Da'!R163+'TDC Da'!R163</f>
        <v>10</v>
      </c>
      <c r="S163" s="81">
        <f>+'MIT Da'!S163+'SAR Da'!S163+'URQ Da'!S163+'ROC Da'!S163+'SM Da'!S163+'BN Da'!S163+'BS Da'!S163+'TDC Da'!S163</f>
        <v>271</v>
      </c>
      <c r="T163" s="81">
        <f>+'MIT Da'!T163+'SAR Da'!T163+'URQ Da'!T163+'ROC Da'!T163+'SM Da'!T163+'BN Da'!T163+'BS Da'!T163+'TDC Da'!T163</f>
        <v>136</v>
      </c>
      <c r="U163" s="81">
        <f>+'MIT Da'!U163+'SAR Da'!U163+'URQ Da'!U163+'ROC Da'!U163+'SM Da'!U163+'BN Da'!U163+'BS Da'!U163+'TDC Da'!U163</f>
        <v>434</v>
      </c>
      <c r="V163" s="81">
        <f>+'MIT Da'!V163+'SAR Da'!V163+'URQ Da'!V163+'ROC Da'!V163+'SM Da'!V163+'BN Da'!V163+'BS Da'!V163+'TDC Da'!V163</f>
        <v>11</v>
      </c>
      <c r="W163" s="81">
        <f>+'MIT Da'!W163+'SAR Da'!W163+'URQ Da'!W163+'ROC Da'!W163+'SM Da'!W163+'BN Da'!W163+'BS Da'!W163+'TDC Da'!W163</f>
        <v>107</v>
      </c>
      <c r="X163" s="81">
        <f>+'MIT Da'!X163+'SAR Da'!X163+'URQ Da'!X163+'ROC Da'!X163+'SM Da'!X163+'BN Da'!X163+'BS Da'!X163+'TDC Da'!X163</f>
        <v>4</v>
      </c>
      <c r="Y163" s="81">
        <f>+'MIT Da'!Y163+'SAR Da'!Y163+'URQ Da'!Y163+'ROC Da'!Y163+'SM Da'!Y163+'BN Da'!Y163+'BS Da'!Y163+'TDC Da'!Y163</f>
        <v>692</v>
      </c>
      <c r="Z163" s="81">
        <f>+'MIT Da'!Z163+'SAR Da'!Z163+'URQ Da'!Z163+'ROC Da'!Z163+'SM Da'!Z163+'BN Da'!Z163+'BS Da'!Z163+'TDC Da'!Z163</f>
        <v>161</v>
      </c>
      <c r="AA163" s="81">
        <f>+'MIT Da'!AA163+'SAR Da'!AA163+'URQ Da'!AA163+'ROC Da'!AA163+'SM Da'!AA163+'BN Da'!AA163+'BS Da'!AA163+'TDC Da'!AA163</f>
        <v>102</v>
      </c>
      <c r="AB163" s="81">
        <f>+'MIT Da'!AB163+'SAR Da'!AB163+'URQ Da'!AB163+'ROC Da'!AB163+'SM Da'!AB163+'BN Da'!AB163+'BS Da'!AB163+'TDC Da'!AB163</f>
        <v>692</v>
      </c>
      <c r="AC163" s="81">
        <f>+'MIT Da'!AC163+'SAR Da'!AC163+'URQ Da'!AC163+'ROC Da'!AC163+'SM Da'!AC163+'BN Da'!AC163+'BS Da'!AC163+'TDC Da'!AC163</f>
        <v>955</v>
      </c>
      <c r="AD163" s="81">
        <f>+'MIT Da'!AD163+'SAR Da'!AD163+'URQ Da'!AD163+'ROC Da'!AD163+'SM Da'!AD163+'BN Da'!AD163+'BS Da'!AD163+'TDC Da'!AD163</f>
        <v>54</v>
      </c>
      <c r="AE163" s="81">
        <f>+'MIT Da'!AE163+'SAR Da'!AE163+'URQ Da'!AE163+'ROC Da'!AE163+'SM Da'!AE163+'BN Da'!AE163+'BS Da'!AE163+'TDC Da'!AE163</f>
        <v>96</v>
      </c>
      <c r="AF163" s="81">
        <f>+'MIT Da'!AF163+'SAR Da'!AF163+'URQ Da'!AF163+'ROC Da'!AF163+'SM Da'!AF163+'BN Da'!AF163+'BS Da'!AF163+'TDC Da'!AF163</f>
        <v>447</v>
      </c>
      <c r="AG163" s="81">
        <f>+'MIT Da'!AG163+'SAR Da'!AG163+'URQ Da'!AG163+'ROC Da'!AG163+'SM Da'!AG163+'BN Da'!AG163+'BS Da'!AG163+'TDC Da'!AG163</f>
        <v>597</v>
      </c>
      <c r="AH163" s="12">
        <f>+'MIT Da'!AH163+'SAR Da'!AH163+'URQ Da'!AH163+'ROC Da'!AH163+'SM Da'!AH163+'BN Da'!AH163+'BS Da'!AH163+'TDC Da'!AH163</f>
        <v>274.60699999999997</v>
      </c>
      <c r="AI163" s="12">
        <f>+'MIT Da'!AI163+'SAR Da'!AI163+'URQ Da'!AI163+'ROC Da'!AI163+'SM Da'!AI163+'BN Da'!AI163+'BS Da'!AI163+'TDC Da'!AI163</f>
        <v>7.32</v>
      </c>
      <c r="AJ163" s="12">
        <f>+'MIT Da'!AJ163+'SAR Da'!AJ163+'URQ Da'!AJ163+'ROC Da'!AJ163+'SM Da'!AJ163+'BN Da'!AJ163+'BS Da'!AJ163+'TDC Da'!AJ163</f>
        <v>498.71500000000003</v>
      </c>
      <c r="AK163" s="12">
        <f>+'MIT Da'!AK163+'SAR Da'!AK163+'URQ Da'!AK163+'ROC Da'!AK163+'SM Da'!AK163+'BN Da'!AK163+'BS Da'!AK163+'TDC Da'!AK163</f>
        <v>780.64199999999994</v>
      </c>
      <c r="AL163" s="81">
        <f>+'MIT Da'!AL163+'SAR Da'!AL163+'URQ Da'!AL163+'ROC Da'!AL163+'SM Da'!AL163+'BN Da'!AL163+'BS Da'!AL163+'TDC Da'!AL163</f>
        <v>10</v>
      </c>
      <c r="AM163" s="81">
        <f>+'MIT Da'!AM163+'SAR Da'!AM163+'URQ Da'!AM163+'ROC Da'!AM163+'SM Da'!AM163+'BN Da'!AM163+'BS Da'!AM163+'TDC Da'!AM163</f>
        <v>57</v>
      </c>
      <c r="AN163" s="81">
        <f>+'MIT Da'!AN163+'SAR Da'!AN163+'URQ Da'!AN163+'ROC Da'!AN163+'SM Da'!AN163+'BN Da'!AN163+'BS Da'!AN163+'TDC Da'!AN163</f>
        <v>82</v>
      </c>
      <c r="AO163" s="81">
        <f>+'MIT Da'!AO163+'SAR Da'!AO163+'URQ Da'!AO163+'ROC Da'!AO163+'SM Da'!AO163+'BN Da'!AO163+'BS Da'!AO163+'TDC Da'!AO163</f>
        <v>149</v>
      </c>
      <c r="AP163" s="81">
        <f>+'MIT Da'!AP163+'SAR Da'!AP163+'URQ Da'!AP163+'ROC Da'!AP163+'SM Da'!AP163+'BN Da'!AP163+'BS Da'!AP163+'TDC Da'!AP163</f>
        <v>596</v>
      </c>
      <c r="AQ163" s="81">
        <f>+'MIT Da'!AQ163+'SAR Da'!AQ163+'URQ Da'!AQ163+'ROC Da'!AQ163+'SM Da'!AQ163+'BN Da'!AQ163+'BS Da'!AQ163+'TDC Da'!AQ163</f>
        <v>341</v>
      </c>
      <c r="AR163" s="81">
        <f>+'MIT Da'!AR163+'SAR Da'!AR163+'URQ Da'!AR163+'ROC Da'!AR163+'SM Da'!AR163+'BN Da'!AR163+'BS Da'!AR163+'TDC Da'!AR163</f>
        <v>39</v>
      </c>
      <c r="AS163" s="81">
        <f>+SUM(RED_InfraMR[[#This Row],[B.02.1 - Parque de Coches Eléctricos Motrices]:[B.02.3 - Parque de Coches Eléctricos Motrices Tipo R]])</f>
        <v>976</v>
      </c>
      <c r="AT163" s="81">
        <f>+'MIT Da'!AT163+'SAR Da'!AT163+'URQ Da'!AT163+'ROC Da'!AT163+'SM Da'!AT163+'BN Da'!AT163+'BS Da'!AT163+'TDC Da'!AT163</f>
        <v>0</v>
      </c>
      <c r="AU163" s="81">
        <f>+'MIT Da'!AU163+'SAR Da'!AU163+'URQ Da'!AU163+'ROC Da'!AU163+'SM Da'!AU163+'BN Da'!AU163+'BS Da'!AU163+'TDC Da'!AU163</f>
        <v>6</v>
      </c>
      <c r="AV163" s="81">
        <f>+'MIT Da'!AV163+'SAR Da'!AV163+'URQ Da'!AV163+'ROC Da'!AV163+'SM Da'!AV163+'BN Da'!AV163+'BS Da'!AV163+'TDC Da'!AV163</f>
        <v>10</v>
      </c>
      <c r="AW163" s="81">
        <f>+SUM(RED_InfraMR[[#This Row],[B.03.1 - Parque de Coches Motores Motrices Remolcados]:[B.03.3 - Parque de Coches Motores Motrices Cabina]])</f>
        <v>16</v>
      </c>
      <c r="AX163" s="81">
        <f>+'MIT Da'!AX163+'SAR Da'!AX163+'URQ Da'!AX163+'ROC Da'!AX163+'SM Da'!AX163+'BN Da'!AX163+'BS Da'!AX163+'TDC Da'!AX163</f>
        <v>437</v>
      </c>
      <c r="AY163" s="81">
        <f>+'MIT Da'!AY163+'SAR Da'!AY163+'URQ Da'!AY163+'ROC Da'!AY163+'SM Da'!AY163+'BN Da'!AY163+'BS Da'!AY163+'TDC Da'!AY163</f>
        <v>173</v>
      </c>
      <c r="AZ163" s="81">
        <f>+'MIT Da'!AZ163+'SAR Da'!AZ163+'URQ Da'!AZ163+'ROC Da'!AZ163+'SM Da'!AZ163+'BN Da'!AZ163+'BS Da'!AZ163+'TDC Da'!AZ163</f>
        <v>15</v>
      </c>
      <c r="BA163" s="81">
        <f>+'MIT Da'!BA163+'SAR Da'!BA163+'URQ Da'!BA163+'ROC Da'!BA163+'SM Da'!BA163+'BN Da'!BA163+'BS Da'!BA163+'TDC Da'!BA163</f>
        <v>150</v>
      </c>
      <c r="BB163" s="81">
        <f>+'MIT Da'!BB163+'SAR Da'!BB163+'URQ Da'!BB163+'ROC Da'!BB163+'SM Da'!BB163+'BN Da'!BB163+'BS Da'!BB163+'TDC Da'!BB163</f>
        <v>0</v>
      </c>
      <c r="BC163" s="81">
        <f>+SUM(RED_InfraMR[[#This Row],[B.04.1 - Parque de Coches Remolcados Clase Unica]:[B.04.5 - Parque de Coches Remolcados para Servicios Especiales (Cartoneros)]])</f>
        <v>775</v>
      </c>
      <c r="BD163" s="81">
        <f>+'MIT Da'!BD163+'SAR Da'!BD163+'URQ Da'!BD163+'ROC Da'!BD163+'SM Da'!BD163+'BN Da'!BD163+'BS Da'!BD163+'TDC Da'!BD163</f>
        <v>12</v>
      </c>
      <c r="BE163" s="81">
        <f>+'MIT Da'!BE163+'SAR Da'!BE163+'URQ Da'!BE163+'ROC Da'!BE163+'SM Da'!BE163+'BN Da'!BE163+'BS Da'!BE163+'TDC Da'!BE163</f>
        <v>92</v>
      </c>
      <c r="BF163" s="16"/>
    </row>
    <row r="164" spans="1:58">
      <c r="A164" s="1">
        <v>2006</v>
      </c>
      <c r="B164" s="1" t="s">
        <v>121</v>
      </c>
      <c r="C164" s="12">
        <f>+'MIT Da'!C164+'SAR Da'!C164+'URQ Da'!C164+'ROC Da'!C164+'SM Da'!C164+'BN Da'!C164+'BS Da'!C164+'TDC Da'!C164</f>
        <v>147.21299999999999</v>
      </c>
      <c r="D164" s="12">
        <f>+'MIT Da'!D164+'SAR Da'!D164+'URQ Da'!D164+'ROC Da'!D164+'SM Da'!D164+'BN Da'!D164+'BS Da'!D164+'TDC Da'!D164</f>
        <v>444.30600000000004</v>
      </c>
      <c r="E164" s="12">
        <f>+'MIT Da'!E164+'SAR Da'!E164+'URQ Da'!E164+'ROC Da'!E164+'SM Da'!E164+'BN Da'!E164+'BS Da'!E164+'TDC Da'!E164</f>
        <v>0</v>
      </c>
      <c r="F164" s="12">
        <f>+'MIT Da'!F164+'SAR Da'!F164+'URQ Da'!F164+'ROC Da'!F164+'SM Da'!F164+'BN Da'!F164+'BS Da'!F164+'TDC Da'!F164</f>
        <v>176.17364000000001</v>
      </c>
      <c r="G164" s="12">
        <f>+'MIT Da'!G164+'SAR Da'!G164+'URQ Da'!G164+'ROC Da'!G164+'SM Da'!G164+'BN Da'!G164+'BS Da'!G164+'TDC Da'!G164</f>
        <v>767.69263999999998</v>
      </c>
      <c r="H164" s="12">
        <f>+'MIT Da'!H164+'SAR Da'!H164+'URQ Da'!H164+'ROC Da'!H164+'SM Da'!H164+'BN Da'!H164+'BS Da'!H164+'TDC Da'!H164</f>
        <v>767.69263999999998</v>
      </c>
      <c r="I164" s="12">
        <f>+'MIT Da'!I164+'SAR Da'!I164+'URQ Da'!I164+'ROC Da'!I164+'SM Da'!I164+'BN Da'!I164+'BS Da'!I164+'TDC Da'!I164</f>
        <v>972.2581100000001</v>
      </c>
      <c r="J164" s="12">
        <f>+'MIT Da'!J164+'SAR Da'!J164+'URQ Da'!J164+'ROC Da'!J164+'SM Da'!J164+'BN Da'!J164+'BS Da'!J164+'TDC Da'!J164</f>
        <v>1060.415</v>
      </c>
      <c r="K164" s="12">
        <f>+'MIT Da'!K164+'SAR Da'!K164+'URQ Da'!K164+'ROC Da'!K164+'SM Da'!K164+'BN Da'!K164+'BS Da'!K164+'TDC Da'!K164</f>
        <v>54.516999999999996</v>
      </c>
      <c r="L164" s="12">
        <f>+'MIT Da'!L164+'SAR Da'!L164+'URQ Da'!L164+'ROC Da'!L164+'SM Da'!L164+'BN Da'!L164+'BS Da'!L164+'TDC Da'!L164</f>
        <v>379.49300000000005</v>
      </c>
      <c r="M164" s="12">
        <f>+'MIT Da'!M164+'SAR Da'!M164+'URQ Da'!M164+'ROC Da'!M164+'SM Da'!M164+'BN Da'!M164+'BS Da'!M164+'TDC Da'!M164</f>
        <v>21.314999999999998</v>
      </c>
      <c r="N164" s="12">
        <f>+'MIT Da'!N164+'SAR Da'!N164+'URQ Da'!N164+'ROC Da'!N164+'SM Da'!N164+'BN Da'!N164+'BS Da'!N164+'TDC Da'!N164</f>
        <v>1439.9079999999999</v>
      </c>
      <c r="O164" s="12">
        <f>+'MIT Da'!O164+'SAR Da'!O164+'URQ Da'!O164+'ROC Da'!O164+'SM Da'!O164+'BN Da'!O164+'BS Da'!O164+'TDC Da'!O164</f>
        <v>1439.9079999999999</v>
      </c>
      <c r="P164" s="81">
        <f>+'MIT Da'!P164+'SAR Da'!P164+'URQ Da'!P164+'ROC Da'!P164+'SM Da'!P164+'BN Da'!P164+'BS Da'!P164+'TDC Da'!P164</f>
        <v>203</v>
      </c>
      <c r="Q164" s="81">
        <f>+'MIT Da'!Q164+'SAR Da'!Q164+'URQ Da'!Q164+'ROC Da'!Q164+'SM Da'!Q164+'BN Da'!Q164+'BS Da'!Q164+'TDC Da'!Q164</f>
        <v>58</v>
      </c>
      <c r="R164" s="81">
        <f>+'MIT Da'!R164+'SAR Da'!R164+'URQ Da'!R164+'ROC Da'!R164+'SM Da'!R164+'BN Da'!R164+'BS Da'!R164+'TDC Da'!R164</f>
        <v>10</v>
      </c>
      <c r="S164" s="81">
        <f>+'MIT Da'!S164+'SAR Da'!S164+'URQ Da'!S164+'ROC Da'!S164+'SM Da'!S164+'BN Da'!S164+'BS Da'!S164+'TDC Da'!S164</f>
        <v>271</v>
      </c>
      <c r="T164" s="81">
        <f>+'MIT Da'!T164+'SAR Da'!T164+'URQ Da'!T164+'ROC Da'!T164+'SM Da'!T164+'BN Da'!T164+'BS Da'!T164+'TDC Da'!T164</f>
        <v>136</v>
      </c>
      <c r="U164" s="81">
        <f>+'MIT Da'!U164+'SAR Da'!U164+'URQ Da'!U164+'ROC Da'!U164+'SM Da'!U164+'BN Da'!U164+'BS Da'!U164+'TDC Da'!U164</f>
        <v>434</v>
      </c>
      <c r="V164" s="81">
        <f>+'MIT Da'!V164+'SAR Da'!V164+'URQ Da'!V164+'ROC Da'!V164+'SM Da'!V164+'BN Da'!V164+'BS Da'!V164+'TDC Da'!V164</f>
        <v>11</v>
      </c>
      <c r="W164" s="81">
        <f>+'MIT Da'!W164+'SAR Da'!W164+'URQ Da'!W164+'ROC Da'!W164+'SM Da'!W164+'BN Da'!W164+'BS Da'!W164+'TDC Da'!W164</f>
        <v>107</v>
      </c>
      <c r="X164" s="81">
        <f>+'MIT Da'!X164+'SAR Da'!X164+'URQ Da'!X164+'ROC Da'!X164+'SM Da'!X164+'BN Da'!X164+'BS Da'!X164+'TDC Da'!X164</f>
        <v>4</v>
      </c>
      <c r="Y164" s="81">
        <f>+'MIT Da'!Y164+'SAR Da'!Y164+'URQ Da'!Y164+'ROC Da'!Y164+'SM Da'!Y164+'BN Da'!Y164+'BS Da'!Y164+'TDC Da'!Y164</f>
        <v>692</v>
      </c>
      <c r="Z164" s="81">
        <f>+'MIT Da'!Z164+'SAR Da'!Z164+'URQ Da'!Z164+'ROC Da'!Z164+'SM Da'!Z164+'BN Da'!Z164+'BS Da'!Z164+'TDC Da'!Z164</f>
        <v>161</v>
      </c>
      <c r="AA164" s="81">
        <f>+'MIT Da'!AA164+'SAR Da'!AA164+'URQ Da'!AA164+'ROC Da'!AA164+'SM Da'!AA164+'BN Da'!AA164+'BS Da'!AA164+'TDC Da'!AA164</f>
        <v>102</v>
      </c>
      <c r="AB164" s="81">
        <f>+'MIT Da'!AB164+'SAR Da'!AB164+'URQ Da'!AB164+'ROC Da'!AB164+'SM Da'!AB164+'BN Da'!AB164+'BS Da'!AB164+'TDC Da'!AB164</f>
        <v>692</v>
      </c>
      <c r="AC164" s="81">
        <f>+'MIT Da'!AC164+'SAR Da'!AC164+'URQ Da'!AC164+'ROC Da'!AC164+'SM Da'!AC164+'BN Da'!AC164+'BS Da'!AC164+'TDC Da'!AC164</f>
        <v>955</v>
      </c>
      <c r="AD164" s="81">
        <f>+'MIT Da'!AD164+'SAR Da'!AD164+'URQ Da'!AD164+'ROC Da'!AD164+'SM Da'!AD164+'BN Da'!AD164+'BS Da'!AD164+'TDC Da'!AD164</f>
        <v>54</v>
      </c>
      <c r="AE164" s="81">
        <f>+'MIT Da'!AE164+'SAR Da'!AE164+'URQ Da'!AE164+'ROC Da'!AE164+'SM Da'!AE164+'BN Da'!AE164+'BS Da'!AE164+'TDC Da'!AE164</f>
        <v>96</v>
      </c>
      <c r="AF164" s="81">
        <f>+'MIT Da'!AF164+'SAR Da'!AF164+'URQ Da'!AF164+'ROC Da'!AF164+'SM Da'!AF164+'BN Da'!AF164+'BS Da'!AF164+'TDC Da'!AF164</f>
        <v>447</v>
      </c>
      <c r="AG164" s="81">
        <f>+'MIT Da'!AG164+'SAR Da'!AG164+'URQ Da'!AG164+'ROC Da'!AG164+'SM Da'!AG164+'BN Da'!AG164+'BS Da'!AG164+'TDC Da'!AG164</f>
        <v>597</v>
      </c>
      <c r="AH164" s="12">
        <f>+'MIT Da'!AH164+'SAR Da'!AH164+'URQ Da'!AH164+'ROC Da'!AH164+'SM Da'!AH164+'BN Da'!AH164+'BS Da'!AH164+'TDC Da'!AH164</f>
        <v>274.60699999999997</v>
      </c>
      <c r="AI164" s="12">
        <f>+'MIT Da'!AI164+'SAR Da'!AI164+'URQ Da'!AI164+'ROC Da'!AI164+'SM Da'!AI164+'BN Da'!AI164+'BS Da'!AI164+'TDC Da'!AI164</f>
        <v>7.32</v>
      </c>
      <c r="AJ164" s="12">
        <f>+'MIT Da'!AJ164+'SAR Da'!AJ164+'URQ Da'!AJ164+'ROC Da'!AJ164+'SM Da'!AJ164+'BN Da'!AJ164+'BS Da'!AJ164+'TDC Da'!AJ164</f>
        <v>498.71500000000003</v>
      </c>
      <c r="AK164" s="12">
        <f>+'MIT Da'!AK164+'SAR Da'!AK164+'URQ Da'!AK164+'ROC Da'!AK164+'SM Da'!AK164+'BN Da'!AK164+'BS Da'!AK164+'TDC Da'!AK164</f>
        <v>780.64199999999994</v>
      </c>
      <c r="AL164" s="81">
        <f>+'MIT Da'!AL164+'SAR Da'!AL164+'URQ Da'!AL164+'ROC Da'!AL164+'SM Da'!AL164+'BN Da'!AL164+'BS Da'!AL164+'TDC Da'!AL164</f>
        <v>10</v>
      </c>
      <c r="AM164" s="81">
        <f>+'MIT Da'!AM164+'SAR Da'!AM164+'URQ Da'!AM164+'ROC Da'!AM164+'SM Da'!AM164+'BN Da'!AM164+'BS Da'!AM164+'TDC Da'!AM164</f>
        <v>57</v>
      </c>
      <c r="AN164" s="81">
        <f>+'MIT Da'!AN164+'SAR Da'!AN164+'URQ Da'!AN164+'ROC Da'!AN164+'SM Da'!AN164+'BN Da'!AN164+'BS Da'!AN164+'TDC Da'!AN164</f>
        <v>82</v>
      </c>
      <c r="AO164" s="81">
        <f>+'MIT Da'!AO164+'SAR Da'!AO164+'URQ Da'!AO164+'ROC Da'!AO164+'SM Da'!AO164+'BN Da'!AO164+'BS Da'!AO164+'TDC Da'!AO164</f>
        <v>149</v>
      </c>
      <c r="AP164" s="81">
        <f>+'MIT Da'!AP164+'SAR Da'!AP164+'URQ Da'!AP164+'ROC Da'!AP164+'SM Da'!AP164+'BN Da'!AP164+'BS Da'!AP164+'TDC Da'!AP164</f>
        <v>596</v>
      </c>
      <c r="AQ164" s="81">
        <f>+'MIT Da'!AQ164+'SAR Da'!AQ164+'URQ Da'!AQ164+'ROC Da'!AQ164+'SM Da'!AQ164+'BN Da'!AQ164+'BS Da'!AQ164+'TDC Da'!AQ164</f>
        <v>341</v>
      </c>
      <c r="AR164" s="81">
        <f>+'MIT Da'!AR164+'SAR Da'!AR164+'URQ Da'!AR164+'ROC Da'!AR164+'SM Da'!AR164+'BN Da'!AR164+'BS Da'!AR164+'TDC Da'!AR164</f>
        <v>39</v>
      </c>
      <c r="AS164" s="81">
        <f>+SUM(RED_InfraMR[[#This Row],[B.02.1 - Parque de Coches Eléctricos Motrices]:[B.02.3 - Parque de Coches Eléctricos Motrices Tipo R]])</f>
        <v>976</v>
      </c>
      <c r="AT164" s="81">
        <f>+'MIT Da'!AT164+'SAR Da'!AT164+'URQ Da'!AT164+'ROC Da'!AT164+'SM Da'!AT164+'BN Da'!AT164+'BS Da'!AT164+'TDC Da'!AT164</f>
        <v>0</v>
      </c>
      <c r="AU164" s="81">
        <f>+'MIT Da'!AU164+'SAR Da'!AU164+'URQ Da'!AU164+'ROC Da'!AU164+'SM Da'!AU164+'BN Da'!AU164+'BS Da'!AU164+'TDC Da'!AU164</f>
        <v>6</v>
      </c>
      <c r="AV164" s="81">
        <f>+'MIT Da'!AV164+'SAR Da'!AV164+'URQ Da'!AV164+'ROC Da'!AV164+'SM Da'!AV164+'BN Da'!AV164+'BS Da'!AV164+'TDC Da'!AV164</f>
        <v>10</v>
      </c>
      <c r="AW164" s="81">
        <f>+SUM(RED_InfraMR[[#This Row],[B.03.1 - Parque de Coches Motores Motrices Remolcados]:[B.03.3 - Parque de Coches Motores Motrices Cabina]])</f>
        <v>16</v>
      </c>
      <c r="AX164" s="81">
        <f>+'MIT Da'!AX164+'SAR Da'!AX164+'URQ Da'!AX164+'ROC Da'!AX164+'SM Da'!AX164+'BN Da'!AX164+'BS Da'!AX164+'TDC Da'!AX164</f>
        <v>437</v>
      </c>
      <c r="AY164" s="81">
        <f>+'MIT Da'!AY164+'SAR Da'!AY164+'URQ Da'!AY164+'ROC Da'!AY164+'SM Da'!AY164+'BN Da'!AY164+'BS Da'!AY164+'TDC Da'!AY164</f>
        <v>173</v>
      </c>
      <c r="AZ164" s="81">
        <f>+'MIT Da'!AZ164+'SAR Da'!AZ164+'URQ Da'!AZ164+'ROC Da'!AZ164+'SM Da'!AZ164+'BN Da'!AZ164+'BS Da'!AZ164+'TDC Da'!AZ164</f>
        <v>15</v>
      </c>
      <c r="BA164" s="81">
        <f>+'MIT Da'!BA164+'SAR Da'!BA164+'URQ Da'!BA164+'ROC Da'!BA164+'SM Da'!BA164+'BN Da'!BA164+'BS Da'!BA164+'TDC Da'!BA164</f>
        <v>150</v>
      </c>
      <c r="BB164" s="81">
        <f>+'MIT Da'!BB164+'SAR Da'!BB164+'URQ Da'!BB164+'ROC Da'!BB164+'SM Da'!BB164+'BN Da'!BB164+'BS Da'!BB164+'TDC Da'!BB164</f>
        <v>0</v>
      </c>
      <c r="BC164" s="81">
        <f>+SUM(RED_InfraMR[[#This Row],[B.04.1 - Parque de Coches Remolcados Clase Unica]:[B.04.5 - Parque de Coches Remolcados para Servicios Especiales (Cartoneros)]])</f>
        <v>775</v>
      </c>
      <c r="BD164" s="81">
        <f>+'MIT Da'!BD164+'SAR Da'!BD164+'URQ Da'!BD164+'ROC Da'!BD164+'SM Da'!BD164+'BN Da'!BD164+'BS Da'!BD164+'TDC Da'!BD164</f>
        <v>12</v>
      </c>
      <c r="BE164" s="81">
        <f>+'MIT Da'!BE164+'SAR Da'!BE164+'URQ Da'!BE164+'ROC Da'!BE164+'SM Da'!BE164+'BN Da'!BE164+'BS Da'!BE164+'TDC Da'!BE164</f>
        <v>92</v>
      </c>
      <c r="BF164" s="16"/>
    </row>
    <row r="165" spans="1:58">
      <c r="A165" s="1">
        <v>2006</v>
      </c>
      <c r="B165" s="1" t="s">
        <v>122</v>
      </c>
      <c r="C165" s="12">
        <f>+'MIT Da'!C165+'SAR Da'!C165+'URQ Da'!C165+'ROC Da'!C165+'SM Da'!C165+'BN Da'!C165+'BS Da'!C165+'TDC Da'!C165</f>
        <v>147.21299999999999</v>
      </c>
      <c r="D165" s="12">
        <f>+'MIT Da'!D165+'SAR Da'!D165+'URQ Da'!D165+'ROC Da'!D165+'SM Da'!D165+'BN Da'!D165+'BS Da'!D165+'TDC Da'!D165</f>
        <v>444.30600000000004</v>
      </c>
      <c r="E165" s="12">
        <f>+'MIT Da'!E165+'SAR Da'!E165+'URQ Da'!E165+'ROC Da'!E165+'SM Da'!E165+'BN Da'!E165+'BS Da'!E165+'TDC Da'!E165</f>
        <v>0</v>
      </c>
      <c r="F165" s="12">
        <f>+'MIT Da'!F165+'SAR Da'!F165+'URQ Da'!F165+'ROC Da'!F165+'SM Da'!F165+'BN Da'!F165+'BS Da'!F165+'TDC Da'!F165</f>
        <v>176.17364000000001</v>
      </c>
      <c r="G165" s="12">
        <f>+'MIT Da'!G165+'SAR Da'!G165+'URQ Da'!G165+'ROC Da'!G165+'SM Da'!G165+'BN Da'!G165+'BS Da'!G165+'TDC Da'!G165</f>
        <v>767.69263999999998</v>
      </c>
      <c r="H165" s="12">
        <f>+'MIT Da'!H165+'SAR Da'!H165+'URQ Da'!H165+'ROC Da'!H165+'SM Da'!H165+'BN Da'!H165+'BS Da'!H165+'TDC Da'!H165</f>
        <v>767.69263999999998</v>
      </c>
      <c r="I165" s="12">
        <f>+'MIT Da'!I165+'SAR Da'!I165+'URQ Da'!I165+'ROC Da'!I165+'SM Da'!I165+'BN Da'!I165+'BS Da'!I165+'TDC Da'!I165</f>
        <v>972.2581100000001</v>
      </c>
      <c r="J165" s="12">
        <f>+'MIT Da'!J165+'SAR Da'!J165+'URQ Da'!J165+'ROC Da'!J165+'SM Da'!J165+'BN Da'!J165+'BS Da'!J165+'TDC Da'!J165</f>
        <v>1060.415</v>
      </c>
      <c r="K165" s="12">
        <f>+'MIT Da'!K165+'SAR Da'!K165+'URQ Da'!K165+'ROC Da'!K165+'SM Da'!K165+'BN Da'!K165+'BS Da'!K165+'TDC Da'!K165</f>
        <v>54.516999999999996</v>
      </c>
      <c r="L165" s="12">
        <f>+'MIT Da'!L165+'SAR Da'!L165+'URQ Da'!L165+'ROC Da'!L165+'SM Da'!L165+'BN Da'!L165+'BS Da'!L165+'TDC Da'!L165</f>
        <v>379.49300000000005</v>
      </c>
      <c r="M165" s="12">
        <f>+'MIT Da'!M165+'SAR Da'!M165+'URQ Da'!M165+'ROC Da'!M165+'SM Da'!M165+'BN Da'!M165+'BS Da'!M165+'TDC Da'!M165</f>
        <v>21.314999999999998</v>
      </c>
      <c r="N165" s="12">
        <f>+'MIT Da'!N165+'SAR Da'!N165+'URQ Da'!N165+'ROC Da'!N165+'SM Da'!N165+'BN Da'!N165+'BS Da'!N165+'TDC Da'!N165</f>
        <v>1439.9079999999999</v>
      </c>
      <c r="O165" s="12">
        <f>+'MIT Da'!O165+'SAR Da'!O165+'URQ Da'!O165+'ROC Da'!O165+'SM Da'!O165+'BN Da'!O165+'BS Da'!O165+'TDC Da'!O165</f>
        <v>1439.9079999999999</v>
      </c>
      <c r="P165" s="81">
        <f>+'MIT Da'!P165+'SAR Da'!P165+'URQ Da'!P165+'ROC Da'!P165+'SM Da'!P165+'BN Da'!P165+'BS Da'!P165+'TDC Da'!P165</f>
        <v>203</v>
      </c>
      <c r="Q165" s="81">
        <f>+'MIT Da'!Q165+'SAR Da'!Q165+'URQ Da'!Q165+'ROC Da'!Q165+'SM Da'!Q165+'BN Da'!Q165+'BS Da'!Q165+'TDC Da'!Q165</f>
        <v>58</v>
      </c>
      <c r="R165" s="81">
        <f>+'MIT Da'!R165+'SAR Da'!R165+'URQ Da'!R165+'ROC Da'!R165+'SM Da'!R165+'BN Da'!R165+'BS Da'!R165+'TDC Da'!R165</f>
        <v>10</v>
      </c>
      <c r="S165" s="81">
        <f>+'MIT Da'!S165+'SAR Da'!S165+'URQ Da'!S165+'ROC Da'!S165+'SM Da'!S165+'BN Da'!S165+'BS Da'!S165+'TDC Da'!S165</f>
        <v>271</v>
      </c>
      <c r="T165" s="81">
        <f>+'MIT Da'!T165+'SAR Da'!T165+'URQ Da'!T165+'ROC Da'!T165+'SM Da'!T165+'BN Da'!T165+'BS Da'!T165+'TDC Da'!T165</f>
        <v>136</v>
      </c>
      <c r="U165" s="81">
        <f>+'MIT Da'!U165+'SAR Da'!U165+'URQ Da'!U165+'ROC Da'!U165+'SM Da'!U165+'BN Da'!U165+'BS Da'!U165+'TDC Da'!U165</f>
        <v>434</v>
      </c>
      <c r="V165" s="81">
        <f>+'MIT Da'!V165+'SAR Da'!V165+'URQ Da'!V165+'ROC Da'!V165+'SM Da'!V165+'BN Da'!V165+'BS Da'!V165+'TDC Da'!V165</f>
        <v>11</v>
      </c>
      <c r="W165" s="81">
        <f>+'MIT Da'!W165+'SAR Da'!W165+'URQ Da'!W165+'ROC Da'!W165+'SM Da'!W165+'BN Da'!W165+'BS Da'!W165+'TDC Da'!W165</f>
        <v>107</v>
      </c>
      <c r="X165" s="81">
        <f>+'MIT Da'!X165+'SAR Da'!X165+'URQ Da'!X165+'ROC Da'!X165+'SM Da'!X165+'BN Da'!X165+'BS Da'!X165+'TDC Da'!X165</f>
        <v>4</v>
      </c>
      <c r="Y165" s="81">
        <f>+'MIT Da'!Y165+'SAR Da'!Y165+'URQ Da'!Y165+'ROC Da'!Y165+'SM Da'!Y165+'BN Da'!Y165+'BS Da'!Y165+'TDC Da'!Y165</f>
        <v>692</v>
      </c>
      <c r="Z165" s="81">
        <f>+'MIT Da'!Z165+'SAR Da'!Z165+'URQ Da'!Z165+'ROC Da'!Z165+'SM Da'!Z165+'BN Da'!Z165+'BS Da'!Z165+'TDC Da'!Z165</f>
        <v>161</v>
      </c>
      <c r="AA165" s="81">
        <f>+'MIT Da'!AA165+'SAR Da'!AA165+'URQ Da'!AA165+'ROC Da'!AA165+'SM Da'!AA165+'BN Da'!AA165+'BS Da'!AA165+'TDC Da'!AA165</f>
        <v>102</v>
      </c>
      <c r="AB165" s="81">
        <f>+'MIT Da'!AB165+'SAR Da'!AB165+'URQ Da'!AB165+'ROC Da'!AB165+'SM Da'!AB165+'BN Da'!AB165+'BS Da'!AB165+'TDC Da'!AB165</f>
        <v>692</v>
      </c>
      <c r="AC165" s="81">
        <f>+'MIT Da'!AC165+'SAR Da'!AC165+'URQ Da'!AC165+'ROC Da'!AC165+'SM Da'!AC165+'BN Da'!AC165+'BS Da'!AC165+'TDC Da'!AC165</f>
        <v>955</v>
      </c>
      <c r="AD165" s="81">
        <f>+'MIT Da'!AD165+'SAR Da'!AD165+'URQ Da'!AD165+'ROC Da'!AD165+'SM Da'!AD165+'BN Da'!AD165+'BS Da'!AD165+'TDC Da'!AD165</f>
        <v>54</v>
      </c>
      <c r="AE165" s="81">
        <f>+'MIT Da'!AE165+'SAR Da'!AE165+'URQ Da'!AE165+'ROC Da'!AE165+'SM Da'!AE165+'BN Da'!AE165+'BS Da'!AE165+'TDC Da'!AE165</f>
        <v>96</v>
      </c>
      <c r="AF165" s="81">
        <f>+'MIT Da'!AF165+'SAR Da'!AF165+'URQ Da'!AF165+'ROC Da'!AF165+'SM Da'!AF165+'BN Da'!AF165+'BS Da'!AF165+'TDC Da'!AF165</f>
        <v>447</v>
      </c>
      <c r="AG165" s="81">
        <f>+'MIT Da'!AG165+'SAR Da'!AG165+'URQ Da'!AG165+'ROC Da'!AG165+'SM Da'!AG165+'BN Da'!AG165+'BS Da'!AG165+'TDC Da'!AG165</f>
        <v>597</v>
      </c>
      <c r="AH165" s="12">
        <f>+'MIT Da'!AH165+'SAR Da'!AH165+'URQ Da'!AH165+'ROC Da'!AH165+'SM Da'!AH165+'BN Da'!AH165+'BS Da'!AH165+'TDC Da'!AH165</f>
        <v>274.60699999999997</v>
      </c>
      <c r="AI165" s="12">
        <f>+'MIT Da'!AI165+'SAR Da'!AI165+'URQ Da'!AI165+'ROC Da'!AI165+'SM Da'!AI165+'BN Da'!AI165+'BS Da'!AI165+'TDC Da'!AI165</f>
        <v>7.32</v>
      </c>
      <c r="AJ165" s="12">
        <f>+'MIT Da'!AJ165+'SAR Da'!AJ165+'URQ Da'!AJ165+'ROC Da'!AJ165+'SM Da'!AJ165+'BN Da'!AJ165+'BS Da'!AJ165+'TDC Da'!AJ165</f>
        <v>498.71500000000003</v>
      </c>
      <c r="AK165" s="12">
        <f>+'MIT Da'!AK165+'SAR Da'!AK165+'URQ Da'!AK165+'ROC Da'!AK165+'SM Da'!AK165+'BN Da'!AK165+'BS Da'!AK165+'TDC Da'!AK165</f>
        <v>780.64199999999994</v>
      </c>
      <c r="AL165" s="81">
        <f>+'MIT Da'!AL165+'SAR Da'!AL165+'URQ Da'!AL165+'ROC Da'!AL165+'SM Da'!AL165+'BN Da'!AL165+'BS Da'!AL165+'TDC Da'!AL165</f>
        <v>10</v>
      </c>
      <c r="AM165" s="81">
        <f>+'MIT Da'!AM165+'SAR Da'!AM165+'URQ Da'!AM165+'ROC Da'!AM165+'SM Da'!AM165+'BN Da'!AM165+'BS Da'!AM165+'TDC Da'!AM165</f>
        <v>57</v>
      </c>
      <c r="AN165" s="81">
        <f>+'MIT Da'!AN165+'SAR Da'!AN165+'URQ Da'!AN165+'ROC Da'!AN165+'SM Da'!AN165+'BN Da'!AN165+'BS Da'!AN165+'TDC Da'!AN165</f>
        <v>82</v>
      </c>
      <c r="AO165" s="81">
        <f>+'MIT Da'!AO165+'SAR Da'!AO165+'URQ Da'!AO165+'ROC Da'!AO165+'SM Da'!AO165+'BN Da'!AO165+'BS Da'!AO165+'TDC Da'!AO165</f>
        <v>149</v>
      </c>
      <c r="AP165" s="81">
        <f>+'MIT Da'!AP165+'SAR Da'!AP165+'URQ Da'!AP165+'ROC Da'!AP165+'SM Da'!AP165+'BN Da'!AP165+'BS Da'!AP165+'TDC Da'!AP165</f>
        <v>596</v>
      </c>
      <c r="AQ165" s="81">
        <f>+'MIT Da'!AQ165+'SAR Da'!AQ165+'URQ Da'!AQ165+'ROC Da'!AQ165+'SM Da'!AQ165+'BN Da'!AQ165+'BS Da'!AQ165+'TDC Da'!AQ165</f>
        <v>341</v>
      </c>
      <c r="AR165" s="81">
        <f>+'MIT Da'!AR165+'SAR Da'!AR165+'URQ Da'!AR165+'ROC Da'!AR165+'SM Da'!AR165+'BN Da'!AR165+'BS Da'!AR165+'TDC Da'!AR165</f>
        <v>39</v>
      </c>
      <c r="AS165" s="81">
        <f>+SUM(RED_InfraMR[[#This Row],[B.02.1 - Parque de Coches Eléctricos Motrices]:[B.02.3 - Parque de Coches Eléctricos Motrices Tipo R]])</f>
        <v>976</v>
      </c>
      <c r="AT165" s="81">
        <f>+'MIT Da'!AT165+'SAR Da'!AT165+'URQ Da'!AT165+'ROC Da'!AT165+'SM Da'!AT165+'BN Da'!AT165+'BS Da'!AT165+'TDC Da'!AT165</f>
        <v>0</v>
      </c>
      <c r="AU165" s="81">
        <f>+'MIT Da'!AU165+'SAR Da'!AU165+'URQ Da'!AU165+'ROC Da'!AU165+'SM Da'!AU165+'BN Da'!AU165+'BS Da'!AU165+'TDC Da'!AU165</f>
        <v>6</v>
      </c>
      <c r="AV165" s="81">
        <f>+'MIT Da'!AV165+'SAR Da'!AV165+'URQ Da'!AV165+'ROC Da'!AV165+'SM Da'!AV165+'BN Da'!AV165+'BS Da'!AV165+'TDC Da'!AV165</f>
        <v>10</v>
      </c>
      <c r="AW165" s="81">
        <f>+SUM(RED_InfraMR[[#This Row],[B.03.1 - Parque de Coches Motores Motrices Remolcados]:[B.03.3 - Parque de Coches Motores Motrices Cabina]])</f>
        <v>16</v>
      </c>
      <c r="AX165" s="81">
        <f>+'MIT Da'!AX165+'SAR Da'!AX165+'URQ Da'!AX165+'ROC Da'!AX165+'SM Da'!AX165+'BN Da'!AX165+'BS Da'!AX165+'TDC Da'!AX165</f>
        <v>437</v>
      </c>
      <c r="AY165" s="81">
        <f>+'MIT Da'!AY165+'SAR Da'!AY165+'URQ Da'!AY165+'ROC Da'!AY165+'SM Da'!AY165+'BN Da'!AY165+'BS Da'!AY165+'TDC Da'!AY165</f>
        <v>173</v>
      </c>
      <c r="AZ165" s="81">
        <f>+'MIT Da'!AZ165+'SAR Da'!AZ165+'URQ Da'!AZ165+'ROC Da'!AZ165+'SM Da'!AZ165+'BN Da'!AZ165+'BS Da'!AZ165+'TDC Da'!AZ165</f>
        <v>15</v>
      </c>
      <c r="BA165" s="81">
        <f>+'MIT Da'!BA165+'SAR Da'!BA165+'URQ Da'!BA165+'ROC Da'!BA165+'SM Da'!BA165+'BN Da'!BA165+'BS Da'!BA165+'TDC Da'!BA165</f>
        <v>150</v>
      </c>
      <c r="BB165" s="81">
        <f>+'MIT Da'!BB165+'SAR Da'!BB165+'URQ Da'!BB165+'ROC Da'!BB165+'SM Da'!BB165+'BN Da'!BB165+'BS Da'!BB165+'TDC Da'!BB165</f>
        <v>0</v>
      </c>
      <c r="BC165" s="81">
        <f>+SUM(RED_InfraMR[[#This Row],[B.04.1 - Parque de Coches Remolcados Clase Unica]:[B.04.5 - Parque de Coches Remolcados para Servicios Especiales (Cartoneros)]])</f>
        <v>775</v>
      </c>
      <c r="BD165" s="81">
        <f>+'MIT Da'!BD165+'SAR Da'!BD165+'URQ Da'!BD165+'ROC Da'!BD165+'SM Da'!BD165+'BN Da'!BD165+'BS Da'!BD165+'TDC Da'!BD165</f>
        <v>12</v>
      </c>
      <c r="BE165" s="81">
        <f>+'MIT Da'!BE165+'SAR Da'!BE165+'URQ Da'!BE165+'ROC Da'!BE165+'SM Da'!BE165+'BN Da'!BE165+'BS Da'!BE165+'TDC Da'!BE165</f>
        <v>92</v>
      </c>
      <c r="BF165" s="16"/>
    </row>
    <row r="166" spans="1:58">
      <c r="A166" s="1">
        <v>2006</v>
      </c>
      <c r="B166" s="1" t="s">
        <v>123</v>
      </c>
      <c r="C166" s="12">
        <f>+'MIT Da'!C166+'SAR Da'!C166+'URQ Da'!C166+'ROC Da'!C166+'SM Da'!C166+'BN Da'!C166+'BS Da'!C166+'TDC Da'!C166</f>
        <v>147.21299999999999</v>
      </c>
      <c r="D166" s="12">
        <f>+'MIT Da'!D166+'SAR Da'!D166+'URQ Da'!D166+'ROC Da'!D166+'SM Da'!D166+'BN Da'!D166+'BS Da'!D166+'TDC Da'!D166</f>
        <v>444.30600000000004</v>
      </c>
      <c r="E166" s="12">
        <f>+'MIT Da'!E166+'SAR Da'!E166+'URQ Da'!E166+'ROC Da'!E166+'SM Da'!E166+'BN Da'!E166+'BS Da'!E166+'TDC Da'!E166</f>
        <v>0</v>
      </c>
      <c r="F166" s="12">
        <f>+'MIT Da'!F166+'SAR Da'!F166+'URQ Da'!F166+'ROC Da'!F166+'SM Da'!F166+'BN Da'!F166+'BS Da'!F166+'TDC Da'!F166</f>
        <v>176.17364000000001</v>
      </c>
      <c r="G166" s="12">
        <f>+'MIT Da'!G166+'SAR Da'!G166+'URQ Da'!G166+'ROC Da'!G166+'SM Da'!G166+'BN Da'!G166+'BS Da'!G166+'TDC Da'!G166</f>
        <v>767.69263999999998</v>
      </c>
      <c r="H166" s="12">
        <f>+'MIT Da'!H166+'SAR Da'!H166+'URQ Da'!H166+'ROC Da'!H166+'SM Da'!H166+'BN Da'!H166+'BS Da'!H166+'TDC Da'!H166</f>
        <v>767.69263999999998</v>
      </c>
      <c r="I166" s="12">
        <f>+'MIT Da'!I166+'SAR Da'!I166+'URQ Da'!I166+'ROC Da'!I166+'SM Da'!I166+'BN Da'!I166+'BS Da'!I166+'TDC Da'!I166</f>
        <v>972.2581100000001</v>
      </c>
      <c r="J166" s="12">
        <f>+'MIT Da'!J166+'SAR Da'!J166+'URQ Da'!J166+'ROC Da'!J166+'SM Da'!J166+'BN Da'!J166+'BS Da'!J166+'TDC Da'!J166</f>
        <v>1060.415</v>
      </c>
      <c r="K166" s="12">
        <f>+'MIT Da'!K166+'SAR Da'!K166+'URQ Da'!K166+'ROC Da'!K166+'SM Da'!K166+'BN Da'!K166+'BS Da'!K166+'TDC Da'!K166</f>
        <v>54.516999999999996</v>
      </c>
      <c r="L166" s="12">
        <f>+'MIT Da'!L166+'SAR Da'!L166+'URQ Da'!L166+'ROC Da'!L166+'SM Da'!L166+'BN Da'!L166+'BS Da'!L166+'TDC Da'!L166</f>
        <v>379.49300000000005</v>
      </c>
      <c r="M166" s="12">
        <f>+'MIT Da'!M166+'SAR Da'!M166+'URQ Da'!M166+'ROC Da'!M166+'SM Da'!M166+'BN Da'!M166+'BS Da'!M166+'TDC Da'!M166</f>
        <v>21.314999999999998</v>
      </c>
      <c r="N166" s="12">
        <f>+'MIT Da'!N166+'SAR Da'!N166+'URQ Da'!N166+'ROC Da'!N166+'SM Da'!N166+'BN Da'!N166+'BS Da'!N166+'TDC Da'!N166</f>
        <v>1439.9079999999999</v>
      </c>
      <c r="O166" s="12">
        <f>+'MIT Da'!O166+'SAR Da'!O166+'URQ Da'!O166+'ROC Da'!O166+'SM Da'!O166+'BN Da'!O166+'BS Da'!O166+'TDC Da'!O166</f>
        <v>1439.9079999999999</v>
      </c>
      <c r="P166" s="81">
        <f>+'MIT Da'!P166+'SAR Da'!P166+'URQ Da'!P166+'ROC Da'!P166+'SM Da'!P166+'BN Da'!P166+'BS Da'!P166+'TDC Da'!P166</f>
        <v>203</v>
      </c>
      <c r="Q166" s="81">
        <f>+'MIT Da'!Q166+'SAR Da'!Q166+'URQ Da'!Q166+'ROC Da'!Q166+'SM Da'!Q166+'BN Da'!Q166+'BS Da'!Q166+'TDC Da'!Q166</f>
        <v>58</v>
      </c>
      <c r="R166" s="81">
        <f>+'MIT Da'!R166+'SAR Da'!R166+'URQ Da'!R166+'ROC Da'!R166+'SM Da'!R166+'BN Da'!R166+'BS Da'!R166+'TDC Da'!R166</f>
        <v>10</v>
      </c>
      <c r="S166" s="81">
        <f>+'MIT Da'!S166+'SAR Da'!S166+'URQ Da'!S166+'ROC Da'!S166+'SM Da'!S166+'BN Da'!S166+'BS Da'!S166+'TDC Da'!S166</f>
        <v>271</v>
      </c>
      <c r="T166" s="81">
        <f>+'MIT Da'!T166+'SAR Da'!T166+'URQ Da'!T166+'ROC Da'!T166+'SM Da'!T166+'BN Da'!T166+'BS Da'!T166+'TDC Da'!T166</f>
        <v>136</v>
      </c>
      <c r="U166" s="81">
        <f>+'MIT Da'!U166+'SAR Da'!U166+'URQ Da'!U166+'ROC Da'!U166+'SM Da'!U166+'BN Da'!U166+'BS Da'!U166+'TDC Da'!U166</f>
        <v>434</v>
      </c>
      <c r="V166" s="81">
        <f>+'MIT Da'!V166+'SAR Da'!V166+'URQ Da'!V166+'ROC Da'!V166+'SM Da'!V166+'BN Da'!V166+'BS Da'!V166+'TDC Da'!V166</f>
        <v>11</v>
      </c>
      <c r="W166" s="81">
        <f>+'MIT Da'!W166+'SAR Da'!W166+'URQ Da'!W166+'ROC Da'!W166+'SM Da'!W166+'BN Da'!W166+'BS Da'!W166+'TDC Da'!W166</f>
        <v>107</v>
      </c>
      <c r="X166" s="81">
        <f>+'MIT Da'!X166+'SAR Da'!X166+'URQ Da'!X166+'ROC Da'!X166+'SM Da'!X166+'BN Da'!X166+'BS Da'!X166+'TDC Da'!X166</f>
        <v>4</v>
      </c>
      <c r="Y166" s="81">
        <f>+'MIT Da'!Y166+'SAR Da'!Y166+'URQ Da'!Y166+'ROC Da'!Y166+'SM Da'!Y166+'BN Da'!Y166+'BS Da'!Y166+'TDC Da'!Y166</f>
        <v>692</v>
      </c>
      <c r="Z166" s="81">
        <f>+'MIT Da'!Z166+'SAR Da'!Z166+'URQ Da'!Z166+'ROC Da'!Z166+'SM Da'!Z166+'BN Da'!Z166+'BS Da'!Z166+'TDC Da'!Z166</f>
        <v>161</v>
      </c>
      <c r="AA166" s="81">
        <f>+'MIT Da'!AA166+'SAR Da'!AA166+'URQ Da'!AA166+'ROC Da'!AA166+'SM Da'!AA166+'BN Da'!AA166+'BS Da'!AA166+'TDC Da'!AA166</f>
        <v>102</v>
      </c>
      <c r="AB166" s="81">
        <f>+'MIT Da'!AB166+'SAR Da'!AB166+'URQ Da'!AB166+'ROC Da'!AB166+'SM Da'!AB166+'BN Da'!AB166+'BS Da'!AB166+'TDC Da'!AB166</f>
        <v>692</v>
      </c>
      <c r="AC166" s="81">
        <f>+'MIT Da'!AC166+'SAR Da'!AC166+'URQ Da'!AC166+'ROC Da'!AC166+'SM Da'!AC166+'BN Da'!AC166+'BS Da'!AC166+'TDC Da'!AC166</f>
        <v>955</v>
      </c>
      <c r="AD166" s="81">
        <f>+'MIT Da'!AD166+'SAR Da'!AD166+'URQ Da'!AD166+'ROC Da'!AD166+'SM Da'!AD166+'BN Da'!AD166+'BS Da'!AD166+'TDC Da'!AD166</f>
        <v>54</v>
      </c>
      <c r="AE166" s="81">
        <f>+'MIT Da'!AE166+'SAR Da'!AE166+'URQ Da'!AE166+'ROC Da'!AE166+'SM Da'!AE166+'BN Da'!AE166+'BS Da'!AE166+'TDC Da'!AE166</f>
        <v>96</v>
      </c>
      <c r="AF166" s="81">
        <f>+'MIT Da'!AF166+'SAR Da'!AF166+'URQ Da'!AF166+'ROC Da'!AF166+'SM Da'!AF166+'BN Da'!AF166+'BS Da'!AF166+'TDC Da'!AF166</f>
        <v>447</v>
      </c>
      <c r="AG166" s="81">
        <f>+'MIT Da'!AG166+'SAR Da'!AG166+'URQ Da'!AG166+'ROC Da'!AG166+'SM Da'!AG166+'BN Da'!AG166+'BS Da'!AG166+'TDC Da'!AG166</f>
        <v>597</v>
      </c>
      <c r="AH166" s="12">
        <f>+'MIT Da'!AH166+'SAR Da'!AH166+'URQ Da'!AH166+'ROC Da'!AH166+'SM Da'!AH166+'BN Da'!AH166+'BS Da'!AH166+'TDC Da'!AH166</f>
        <v>274.60699999999997</v>
      </c>
      <c r="AI166" s="12">
        <f>+'MIT Da'!AI166+'SAR Da'!AI166+'URQ Da'!AI166+'ROC Da'!AI166+'SM Da'!AI166+'BN Da'!AI166+'BS Da'!AI166+'TDC Da'!AI166</f>
        <v>7.32</v>
      </c>
      <c r="AJ166" s="12">
        <f>+'MIT Da'!AJ166+'SAR Da'!AJ166+'URQ Da'!AJ166+'ROC Da'!AJ166+'SM Da'!AJ166+'BN Da'!AJ166+'BS Da'!AJ166+'TDC Da'!AJ166</f>
        <v>498.71500000000003</v>
      </c>
      <c r="AK166" s="12">
        <f>+'MIT Da'!AK166+'SAR Da'!AK166+'URQ Da'!AK166+'ROC Da'!AK166+'SM Da'!AK166+'BN Da'!AK166+'BS Da'!AK166+'TDC Da'!AK166</f>
        <v>780.64199999999994</v>
      </c>
      <c r="AL166" s="81">
        <f>+'MIT Da'!AL166+'SAR Da'!AL166+'URQ Da'!AL166+'ROC Da'!AL166+'SM Da'!AL166+'BN Da'!AL166+'BS Da'!AL166+'TDC Da'!AL166</f>
        <v>10</v>
      </c>
      <c r="AM166" s="81">
        <f>+'MIT Da'!AM166+'SAR Da'!AM166+'URQ Da'!AM166+'ROC Da'!AM166+'SM Da'!AM166+'BN Da'!AM166+'BS Da'!AM166+'TDC Da'!AM166</f>
        <v>57</v>
      </c>
      <c r="AN166" s="81">
        <f>+'MIT Da'!AN166+'SAR Da'!AN166+'URQ Da'!AN166+'ROC Da'!AN166+'SM Da'!AN166+'BN Da'!AN166+'BS Da'!AN166+'TDC Da'!AN166</f>
        <v>82</v>
      </c>
      <c r="AO166" s="81">
        <f>+'MIT Da'!AO166+'SAR Da'!AO166+'URQ Da'!AO166+'ROC Da'!AO166+'SM Da'!AO166+'BN Da'!AO166+'BS Da'!AO166+'TDC Da'!AO166</f>
        <v>149</v>
      </c>
      <c r="AP166" s="81">
        <f>+'MIT Da'!AP166+'SAR Da'!AP166+'URQ Da'!AP166+'ROC Da'!AP166+'SM Da'!AP166+'BN Da'!AP166+'BS Da'!AP166+'TDC Da'!AP166</f>
        <v>596</v>
      </c>
      <c r="AQ166" s="81">
        <f>+'MIT Da'!AQ166+'SAR Da'!AQ166+'URQ Da'!AQ166+'ROC Da'!AQ166+'SM Da'!AQ166+'BN Da'!AQ166+'BS Da'!AQ166+'TDC Da'!AQ166</f>
        <v>341</v>
      </c>
      <c r="AR166" s="81">
        <f>+'MIT Da'!AR166+'SAR Da'!AR166+'URQ Da'!AR166+'ROC Da'!AR166+'SM Da'!AR166+'BN Da'!AR166+'BS Da'!AR166+'TDC Da'!AR166</f>
        <v>39</v>
      </c>
      <c r="AS166" s="81">
        <f>+SUM(RED_InfraMR[[#This Row],[B.02.1 - Parque de Coches Eléctricos Motrices]:[B.02.3 - Parque de Coches Eléctricos Motrices Tipo R]])</f>
        <v>976</v>
      </c>
      <c r="AT166" s="81">
        <f>+'MIT Da'!AT166+'SAR Da'!AT166+'URQ Da'!AT166+'ROC Da'!AT166+'SM Da'!AT166+'BN Da'!AT166+'BS Da'!AT166+'TDC Da'!AT166</f>
        <v>0</v>
      </c>
      <c r="AU166" s="81">
        <f>+'MIT Da'!AU166+'SAR Da'!AU166+'URQ Da'!AU166+'ROC Da'!AU166+'SM Da'!AU166+'BN Da'!AU166+'BS Da'!AU166+'TDC Da'!AU166</f>
        <v>6</v>
      </c>
      <c r="AV166" s="81">
        <f>+'MIT Da'!AV166+'SAR Da'!AV166+'URQ Da'!AV166+'ROC Da'!AV166+'SM Da'!AV166+'BN Da'!AV166+'BS Da'!AV166+'TDC Da'!AV166</f>
        <v>10</v>
      </c>
      <c r="AW166" s="81">
        <f>+SUM(RED_InfraMR[[#This Row],[B.03.1 - Parque de Coches Motores Motrices Remolcados]:[B.03.3 - Parque de Coches Motores Motrices Cabina]])</f>
        <v>16</v>
      </c>
      <c r="AX166" s="81">
        <f>+'MIT Da'!AX166+'SAR Da'!AX166+'URQ Da'!AX166+'ROC Da'!AX166+'SM Da'!AX166+'BN Da'!AX166+'BS Da'!AX166+'TDC Da'!AX166</f>
        <v>437</v>
      </c>
      <c r="AY166" s="81">
        <f>+'MIT Da'!AY166+'SAR Da'!AY166+'URQ Da'!AY166+'ROC Da'!AY166+'SM Da'!AY166+'BN Da'!AY166+'BS Da'!AY166+'TDC Da'!AY166</f>
        <v>173</v>
      </c>
      <c r="AZ166" s="81">
        <f>+'MIT Da'!AZ166+'SAR Da'!AZ166+'URQ Da'!AZ166+'ROC Da'!AZ166+'SM Da'!AZ166+'BN Da'!AZ166+'BS Da'!AZ166+'TDC Da'!AZ166</f>
        <v>15</v>
      </c>
      <c r="BA166" s="81">
        <f>+'MIT Da'!BA166+'SAR Da'!BA166+'URQ Da'!BA166+'ROC Da'!BA166+'SM Da'!BA166+'BN Da'!BA166+'BS Da'!BA166+'TDC Da'!BA166</f>
        <v>150</v>
      </c>
      <c r="BB166" s="81">
        <f>+'MIT Da'!BB166+'SAR Da'!BB166+'URQ Da'!BB166+'ROC Da'!BB166+'SM Da'!BB166+'BN Da'!BB166+'BS Da'!BB166+'TDC Da'!BB166</f>
        <v>0</v>
      </c>
      <c r="BC166" s="81">
        <f>+SUM(RED_InfraMR[[#This Row],[B.04.1 - Parque de Coches Remolcados Clase Unica]:[B.04.5 - Parque de Coches Remolcados para Servicios Especiales (Cartoneros)]])</f>
        <v>775</v>
      </c>
      <c r="BD166" s="81">
        <f>+'MIT Da'!BD166+'SAR Da'!BD166+'URQ Da'!BD166+'ROC Da'!BD166+'SM Da'!BD166+'BN Da'!BD166+'BS Da'!BD166+'TDC Da'!BD166</f>
        <v>12</v>
      </c>
      <c r="BE166" s="81">
        <f>+'MIT Da'!BE166+'SAR Da'!BE166+'URQ Da'!BE166+'ROC Da'!BE166+'SM Da'!BE166+'BN Da'!BE166+'BS Da'!BE166+'TDC Da'!BE166</f>
        <v>92</v>
      </c>
      <c r="BF166" s="16"/>
    </row>
    <row r="167" spans="1:58">
      <c r="A167" s="1">
        <v>2006</v>
      </c>
      <c r="B167" s="1" t="s">
        <v>124</v>
      </c>
      <c r="C167" s="12">
        <f>+'MIT Da'!C167+'SAR Da'!C167+'URQ Da'!C167+'ROC Da'!C167+'SM Da'!C167+'BN Da'!C167+'BS Da'!C167+'TDC Da'!C167</f>
        <v>147.21299999999999</v>
      </c>
      <c r="D167" s="12">
        <f>+'MIT Da'!D167+'SAR Da'!D167+'URQ Da'!D167+'ROC Da'!D167+'SM Da'!D167+'BN Da'!D167+'BS Da'!D167+'TDC Da'!D167</f>
        <v>444.30600000000004</v>
      </c>
      <c r="E167" s="12">
        <f>+'MIT Da'!E167+'SAR Da'!E167+'URQ Da'!E167+'ROC Da'!E167+'SM Da'!E167+'BN Da'!E167+'BS Da'!E167+'TDC Da'!E167</f>
        <v>0</v>
      </c>
      <c r="F167" s="12">
        <f>+'MIT Da'!F167+'SAR Da'!F167+'URQ Da'!F167+'ROC Da'!F167+'SM Da'!F167+'BN Da'!F167+'BS Da'!F167+'TDC Da'!F167</f>
        <v>176.17364000000001</v>
      </c>
      <c r="G167" s="12">
        <f>+'MIT Da'!G167+'SAR Da'!G167+'URQ Da'!G167+'ROC Da'!G167+'SM Da'!G167+'BN Da'!G167+'BS Da'!G167+'TDC Da'!G167</f>
        <v>767.69263999999998</v>
      </c>
      <c r="H167" s="12">
        <f>+'MIT Da'!H167+'SAR Da'!H167+'URQ Da'!H167+'ROC Da'!H167+'SM Da'!H167+'BN Da'!H167+'BS Da'!H167+'TDC Da'!H167</f>
        <v>767.69263999999998</v>
      </c>
      <c r="I167" s="12">
        <f>+'MIT Da'!I167+'SAR Da'!I167+'URQ Da'!I167+'ROC Da'!I167+'SM Da'!I167+'BN Da'!I167+'BS Da'!I167+'TDC Da'!I167</f>
        <v>972.2581100000001</v>
      </c>
      <c r="J167" s="12">
        <f>+'MIT Da'!J167+'SAR Da'!J167+'URQ Da'!J167+'ROC Da'!J167+'SM Da'!J167+'BN Da'!J167+'BS Da'!J167+'TDC Da'!J167</f>
        <v>1060.415</v>
      </c>
      <c r="K167" s="12">
        <f>+'MIT Da'!K167+'SAR Da'!K167+'URQ Da'!K167+'ROC Da'!K167+'SM Da'!K167+'BN Da'!K167+'BS Da'!K167+'TDC Da'!K167</f>
        <v>54.516999999999996</v>
      </c>
      <c r="L167" s="12">
        <f>+'MIT Da'!L167+'SAR Da'!L167+'URQ Da'!L167+'ROC Da'!L167+'SM Da'!L167+'BN Da'!L167+'BS Da'!L167+'TDC Da'!L167</f>
        <v>379.49300000000005</v>
      </c>
      <c r="M167" s="12">
        <f>+'MIT Da'!M167+'SAR Da'!M167+'URQ Da'!M167+'ROC Da'!M167+'SM Da'!M167+'BN Da'!M167+'BS Da'!M167+'TDC Da'!M167</f>
        <v>21.314999999999998</v>
      </c>
      <c r="N167" s="12">
        <f>+'MIT Da'!N167+'SAR Da'!N167+'URQ Da'!N167+'ROC Da'!N167+'SM Da'!N167+'BN Da'!N167+'BS Da'!N167+'TDC Da'!N167</f>
        <v>1439.9079999999999</v>
      </c>
      <c r="O167" s="12">
        <f>+'MIT Da'!O167+'SAR Da'!O167+'URQ Da'!O167+'ROC Da'!O167+'SM Da'!O167+'BN Da'!O167+'BS Da'!O167+'TDC Da'!O167</f>
        <v>1439.9079999999999</v>
      </c>
      <c r="P167" s="81">
        <f>+'MIT Da'!P167+'SAR Da'!P167+'URQ Da'!P167+'ROC Da'!P167+'SM Da'!P167+'BN Da'!P167+'BS Da'!P167+'TDC Da'!P167</f>
        <v>203</v>
      </c>
      <c r="Q167" s="81">
        <f>+'MIT Da'!Q167+'SAR Da'!Q167+'URQ Da'!Q167+'ROC Da'!Q167+'SM Da'!Q167+'BN Da'!Q167+'BS Da'!Q167+'TDC Da'!Q167</f>
        <v>58</v>
      </c>
      <c r="R167" s="81">
        <f>+'MIT Da'!R167+'SAR Da'!R167+'URQ Da'!R167+'ROC Da'!R167+'SM Da'!R167+'BN Da'!R167+'BS Da'!R167+'TDC Da'!R167</f>
        <v>10</v>
      </c>
      <c r="S167" s="81">
        <f>+'MIT Da'!S167+'SAR Da'!S167+'URQ Da'!S167+'ROC Da'!S167+'SM Da'!S167+'BN Da'!S167+'BS Da'!S167+'TDC Da'!S167</f>
        <v>271</v>
      </c>
      <c r="T167" s="81">
        <f>+'MIT Da'!T167+'SAR Da'!T167+'URQ Da'!T167+'ROC Da'!T167+'SM Da'!T167+'BN Da'!T167+'BS Da'!T167+'TDC Da'!T167</f>
        <v>136</v>
      </c>
      <c r="U167" s="81">
        <f>+'MIT Da'!U167+'SAR Da'!U167+'URQ Da'!U167+'ROC Da'!U167+'SM Da'!U167+'BN Da'!U167+'BS Da'!U167+'TDC Da'!U167</f>
        <v>434</v>
      </c>
      <c r="V167" s="81">
        <f>+'MIT Da'!V167+'SAR Da'!V167+'URQ Da'!V167+'ROC Da'!V167+'SM Da'!V167+'BN Da'!V167+'BS Da'!V167+'TDC Da'!V167</f>
        <v>11</v>
      </c>
      <c r="W167" s="81">
        <f>+'MIT Da'!W167+'SAR Da'!W167+'URQ Da'!W167+'ROC Da'!W167+'SM Da'!W167+'BN Da'!W167+'BS Da'!W167+'TDC Da'!W167</f>
        <v>107</v>
      </c>
      <c r="X167" s="81">
        <f>+'MIT Da'!X167+'SAR Da'!X167+'URQ Da'!X167+'ROC Da'!X167+'SM Da'!X167+'BN Da'!X167+'BS Da'!X167+'TDC Da'!X167</f>
        <v>4</v>
      </c>
      <c r="Y167" s="81">
        <f>+'MIT Da'!Y167+'SAR Da'!Y167+'URQ Da'!Y167+'ROC Da'!Y167+'SM Da'!Y167+'BN Da'!Y167+'BS Da'!Y167+'TDC Da'!Y167</f>
        <v>692</v>
      </c>
      <c r="Z167" s="81">
        <f>+'MIT Da'!Z167+'SAR Da'!Z167+'URQ Da'!Z167+'ROC Da'!Z167+'SM Da'!Z167+'BN Da'!Z167+'BS Da'!Z167+'TDC Da'!Z167</f>
        <v>161</v>
      </c>
      <c r="AA167" s="81">
        <f>+'MIT Da'!AA167+'SAR Da'!AA167+'URQ Da'!AA167+'ROC Da'!AA167+'SM Da'!AA167+'BN Da'!AA167+'BS Da'!AA167+'TDC Da'!AA167</f>
        <v>102</v>
      </c>
      <c r="AB167" s="81">
        <f>+'MIT Da'!AB167+'SAR Da'!AB167+'URQ Da'!AB167+'ROC Da'!AB167+'SM Da'!AB167+'BN Da'!AB167+'BS Da'!AB167+'TDC Da'!AB167</f>
        <v>692</v>
      </c>
      <c r="AC167" s="81">
        <f>+'MIT Da'!AC167+'SAR Da'!AC167+'URQ Da'!AC167+'ROC Da'!AC167+'SM Da'!AC167+'BN Da'!AC167+'BS Da'!AC167+'TDC Da'!AC167</f>
        <v>955</v>
      </c>
      <c r="AD167" s="81">
        <f>+'MIT Da'!AD167+'SAR Da'!AD167+'URQ Da'!AD167+'ROC Da'!AD167+'SM Da'!AD167+'BN Da'!AD167+'BS Da'!AD167+'TDC Da'!AD167</f>
        <v>54</v>
      </c>
      <c r="AE167" s="81">
        <f>+'MIT Da'!AE167+'SAR Da'!AE167+'URQ Da'!AE167+'ROC Da'!AE167+'SM Da'!AE167+'BN Da'!AE167+'BS Da'!AE167+'TDC Da'!AE167</f>
        <v>96</v>
      </c>
      <c r="AF167" s="81">
        <f>+'MIT Da'!AF167+'SAR Da'!AF167+'URQ Da'!AF167+'ROC Da'!AF167+'SM Da'!AF167+'BN Da'!AF167+'BS Da'!AF167+'TDC Da'!AF167</f>
        <v>447</v>
      </c>
      <c r="AG167" s="81">
        <f>+'MIT Da'!AG167+'SAR Da'!AG167+'URQ Da'!AG167+'ROC Da'!AG167+'SM Da'!AG167+'BN Da'!AG167+'BS Da'!AG167+'TDC Da'!AG167</f>
        <v>597</v>
      </c>
      <c r="AH167" s="12">
        <f>+'MIT Da'!AH167+'SAR Da'!AH167+'URQ Da'!AH167+'ROC Da'!AH167+'SM Da'!AH167+'BN Da'!AH167+'BS Da'!AH167+'TDC Da'!AH167</f>
        <v>274.60699999999997</v>
      </c>
      <c r="AI167" s="12">
        <f>+'MIT Da'!AI167+'SAR Da'!AI167+'URQ Da'!AI167+'ROC Da'!AI167+'SM Da'!AI167+'BN Da'!AI167+'BS Da'!AI167+'TDC Da'!AI167</f>
        <v>7.32</v>
      </c>
      <c r="AJ167" s="12">
        <f>+'MIT Da'!AJ167+'SAR Da'!AJ167+'URQ Da'!AJ167+'ROC Da'!AJ167+'SM Da'!AJ167+'BN Da'!AJ167+'BS Da'!AJ167+'TDC Da'!AJ167</f>
        <v>498.71500000000003</v>
      </c>
      <c r="AK167" s="12">
        <f>+'MIT Da'!AK167+'SAR Da'!AK167+'URQ Da'!AK167+'ROC Da'!AK167+'SM Da'!AK167+'BN Da'!AK167+'BS Da'!AK167+'TDC Da'!AK167</f>
        <v>780.64199999999994</v>
      </c>
      <c r="AL167" s="81">
        <f>+'MIT Da'!AL167+'SAR Da'!AL167+'URQ Da'!AL167+'ROC Da'!AL167+'SM Da'!AL167+'BN Da'!AL167+'BS Da'!AL167+'TDC Da'!AL167</f>
        <v>10</v>
      </c>
      <c r="AM167" s="81">
        <f>+'MIT Da'!AM167+'SAR Da'!AM167+'URQ Da'!AM167+'ROC Da'!AM167+'SM Da'!AM167+'BN Da'!AM167+'BS Da'!AM167+'TDC Da'!AM167</f>
        <v>57</v>
      </c>
      <c r="AN167" s="81">
        <f>+'MIT Da'!AN167+'SAR Da'!AN167+'URQ Da'!AN167+'ROC Da'!AN167+'SM Da'!AN167+'BN Da'!AN167+'BS Da'!AN167+'TDC Da'!AN167</f>
        <v>82</v>
      </c>
      <c r="AO167" s="81">
        <f>+'MIT Da'!AO167+'SAR Da'!AO167+'URQ Da'!AO167+'ROC Da'!AO167+'SM Da'!AO167+'BN Da'!AO167+'BS Da'!AO167+'TDC Da'!AO167</f>
        <v>149</v>
      </c>
      <c r="AP167" s="81">
        <f>+'MIT Da'!AP167+'SAR Da'!AP167+'URQ Da'!AP167+'ROC Da'!AP167+'SM Da'!AP167+'BN Da'!AP167+'BS Da'!AP167+'TDC Da'!AP167</f>
        <v>596</v>
      </c>
      <c r="AQ167" s="81">
        <f>+'MIT Da'!AQ167+'SAR Da'!AQ167+'URQ Da'!AQ167+'ROC Da'!AQ167+'SM Da'!AQ167+'BN Da'!AQ167+'BS Da'!AQ167+'TDC Da'!AQ167</f>
        <v>341</v>
      </c>
      <c r="AR167" s="81">
        <f>+'MIT Da'!AR167+'SAR Da'!AR167+'URQ Da'!AR167+'ROC Da'!AR167+'SM Da'!AR167+'BN Da'!AR167+'BS Da'!AR167+'TDC Da'!AR167</f>
        <v>39</v>
      </c>
      <c r="AS167" s="81">
        <f>+SUM(RED_InfraMR[[#This Row],[B.02.1 - Parque de Coches Eléctricos Motrices]:[B.02.3 - Parque de Coches Eléctricos Motrices Tipo R]])</f>
        <v>976</v>
      </c>
      <c r="AT167" s="81">
        <f>+'MIT Da'!AT167+'SAR Da'!AT167+'URQ Da'!AT167+'ROC Da'!AT167+'SM Da'!AT167+'BN Da'!AT167+'BS Da'!AT167+'TDC Da'!AT167</f>
        <v>0</v>
      </c>
      <c r="AU167" s="81">
        <f>+'MIT Da'!AU167+'SAR Da'!AU167+'URQ Da'!AU167+'ROC Da'!AU167+'SM Da'!AU167+'BN Da'!AU167+'BS Da'!AU167+'TDC Da'!AU167</f>
        <v>6</v>
      </c>
      <c r="AV167" s="81">
        <f>+'MIT Da'!AV167+'SAR Da'!AV167+'URQ Da'!AV167+'ROC Da'!AV167+'SM Da'!AV167+'BN Da'!AV167+'BS Da'!AV167+'TDC Da'!AV167</f>
        <v>10</v>
      </c>
      <c r="AW167" s="81">
        <f>+SUM(RED_InfraMR[[#This Row],[B.03.1 - Parque de Coches Motores Motrices Remolcados]:[B.03.3 - Parque de Coches Motores Motrices Cabina]])</f>
        <v>16</v>
      </c>
      <c r="AX167" s="81">
        <f>+'MIT Da'!AX167+'SAR Da'!AX167+'URQ Da'!AX167+'ROC Da'!AX167+'SM Da'!AX167+'BN Da'!AX167+'BS Da'!AX167+'TDC Da'!AX167</f>
        <v>437</v>
      </c>
      <c r="AY167" s="81">
        <f>+'MIT Da'!AY167+'SAR Da'!AY167+'URQ Da'!AY167+'ROC Da'!AY167+'SM Da'!AY167+'BN Da'!AY167+'BS Da'!AY167+'TDC Da'!AY167</f>
        <v>173</v>
      </c>
      <c r="AZ167" s="81">
        <f>+'MIT Da'!AZ167+'SAR Da'!AZ167+'URQ Da'!AZ167+'ROC Da'!AZ167+'SM Da'!AZ167+'BN Da'!AZ167+'BS Da'!AZ167+'TDC Da'!AZ167</f>
        <v>15</v>
      </c>
      <c r="BA167" s="81">
        <f>+'MIT Da'!BA167+'SAR Da'!BA167+'URQ Da'!BA167+'ROC Da'!BA167+'SM Da'!BA167+'BN Da'!BA167+'BS Da'!BA167+'TDC Da'!BA167</f>
        <v>150</v>
      </c>
      <c r="BB167" s="81">
        <f>+'MIT Da'!BB167+'SAR Da'!BB167+'URQ Da'!BB167+'ROC Da'!BB167+'SM Da'!BB167+'BN Da'!BB167+'BS Da'!BB167+'TDC Da'!BB167</f>
        <v>0</v>
      </c>
      <c r="BC167" s="81">
        <f>+SUM(RED_InfraMR[[#This Row],[B.04.1 - Parque de Coches Remolcados Clase Unica]:[B.04.5 - Parque de Coches Remolcados para Servicios Especiales (Cartoneros)]])</f>
        <v>775</v>
      </c>
      <c r="BD167" s="81">
        <f>+'MIT Da'!BD167+'SAR Da'!BD167+'URQ Da'!BD167+'ROC Da'!BD167+'SM Da'!BD167+'BN Da'!BD167+'BS Da'!BD167+'TDC Da'!BD167</f>
        <v>12</v>
      </c>
      <c r="BE167" s="81">
        <f>+'MIT Da'!BE167+'SAR Da'!BE167+'URQ Da'!BE167+'ROC Da'!BE167+'SM Da'!BE167+'BN Da'!BE167+'BS Da'!BE167+'TDC Da'!BE167</f>
        <v>92</v>
      </c>
      <c r="BF167" s="16"/>
    </row>
    <row r="168" spans="1:58">
      <c r="A168" s="1">
        <v>2006</v>
      </c>
      <c r="B168" s="1" t="s">
        <v>125</v>
      </c>
      <c r="C168" s="12">
        <f>+'MIT Da'!C168+'SAR Da'!C168+'URQ Da'!C168+'ROC Da'!C168+'SM Da'!C168+'BN Da'!C168+'BS Da'!C168+'TDC Da'!C168</f>
        <v>147.21299999999999</v>
      </c>
      <c r="D168" s="12">
        <f>+'MIT Da'!D168+'SAR Da'!D168+'URQ Da'!D168+'ROC Da'!D168+'SM Da'!D168+'BN Da'!D168+'BS Da'!D168+'TDC Da'!D168</f>
        <v>434.00300000000004</v>
      </c>
      <c r="E168" s="12">
        <f>+'MIT Da'!E168+'SAR Da'!E168+'URQ Da'!E168+'ROC Da'!E168+'SM Da'!E168+'BN Da'!E168+'BS Da'!E168+'TDC Da'!E168</f>
        <v>0</v>
      </c>
      <c r="F168" s="12">
        <f>+'MIT Da'!F168+'SAR Da'!F168+'URQ Da'!F168+'ROC Da'!F168+'SM Da'!F168+'BN Da'!F168+'BS Da'!F168+'TDC Da'!F168</f>
        <v>186.47664</v>
      </c>
      <c r="G168" s="12">
        <f>+'MIT Da'!G168+'SAR Da'!G168+'URQ Da'!G168+'ROC Da'!G168+'SM Da'!G168+'BN Da'!G168+'BS Da'!G168+'TDC Da'!G168</f>
        <v>767.69263999999998</v>
      </c>
      <c r="H168" s="12">
        <f>+'MIT Da'!H168+'SAR Da'!H168+'URQ Da'!H168+'ROC Da'!H168+'SM Da'!H168+'BN Da'!H168+'BS Da'!H168+'TDC Da'!H168</f>
        <v>767.69263999999998</v>
      </c>
      <c r="I168" s="12">
        <f>+'MIT Da'!I168+'SAR Da'!I168+'URQ Da'!I168+'ROC Da'!I168+'SM Da'!I168+'BN Da'!I168+'BS Da'!I168+'TDC Da'!I168</f>
        <v>1011.74311</v>
      </c>
      <c r="J168" s="12">
        <f>+'MIT Da'!J168+'SAR Da'!J168+'URQ Da'!J168+'ROC Da'!J168+'SM Da'!J168+'BN Da'!J168+'BS Da'!J168+'TDC Da'!J168</f>
        <v>1039.809</v>
      </c>
      <c r="K168" s="12">
        <f>+'MIT Da'!K168+'SAR Da'!K168+'URQ Da'!K168+'ROC Da'!K168+'SM Da'!K168+'BN Da'!K168+'BS Da'!K168+'TDC Da'!K168</f>
        <v>54.516999999999996</v>
      </c>
      <c r="L168" s="12">
        <f>+'MIT Da'!L168+'SAR Da'!L168+'URQ Da'!L168+'ROC Da'!L168+'SM Da'!L168+'BN Da'!L168+'BS Da'!L168+'TDC Da'!L168</f>
        <v>400.09900000000005</v>
      </c>
      <c r="M168" s="12">
        <f>+'MIT Da'!M168+'SAR Da'!M168+'URQ Da'!M168+'ROC Da'!M168+'SM Da'!M168+'BN Da'!M168+'BS Da'!M168+'TDC Da'!M168</f>
        <v>21.314999999999998</v>
      </c>
      <c r="N168" s="12">
        <f>+'MIT Da'!N168+'SAR Da'!N168+'URQ Da'!N168+'ROC Da'!N168+'SM Da'!N168+'BN Da'!N168+'BS Da'!N168+'TDC Da'!N168</f>
        <v>1439.9079999999999</v>
      </c>
      <c r="O168" s="12">
        <f>+'MIT Da'!O168+'SAR Da'!O168+'URQ Da'!O168+'ROC Da'!O168+'SM Da'!O168+'BN Da'!O168+'BS Da'!O168+'TDC Da'!O168</f>
        <v>1439.9079999999999</v>
      </c>
      <c r="P168" s="81">
        <f>+'MIT Da'!P168+'SAR Da'!P168+'URQ Da'!P168+'ROC Da'!P168+'SM Da'!P168+'BN Da'!P168+'BS Da'!P168+'TDC Da'!P168</f>
        <v>203</v>
      </c>
      <c r="Q168" s="81">
        <f>+'MIT Da'!Q168+'SAR Da'!Q168+'URQ Da'!Q168+'ROC Da'!Q168+'SM Da'!Q168+'BN Da'!Q168+'BS Da'!Q168+'TDC Da'!Q168</f>
        <v>58</v>
      </c>
      <c r="R168" s="81">
        <f>+'MIT Da'!R168+'SAR Da'!R168+'URQ Da'!R168+'ROC Da'!R168+'SM Da'!R168+'BN Da'!R168+'BS Da'!R168+'TDC Da'!R168</f>
        <v>10</v>
      </c>
      <c r="S168" s="81">
        <f>+'MIT Da'!S168+'SAR Da'!S168+'URQ Da'!S168+'ROC Da'!S168+'SM Da'!S168+'BN Da'!S168+'BS Da'!S168+'TDC Da'!S168</f>
        <v>271</v>
      </c>
      <c r="T168" s="81">
        <f>+'MIT Da'!T168+'SAR Da'!T168+'URQ Da'!T168+'ROC Da'!T168+'SM Da'!T168+'BN Da'!T168+'BS Da'!T168+'TDC Da'!T168</f>
        <v>136</v>
      </c>
      <c r="U168" s="81">
        <f>+'MIT Da'!U168+'SAR Da'!U168+'URQ Da'!U168+'ROC Da'!U168+'SM Da'!U168+'BN Da'!U168+'BS Da'!U168+'TDC Da'!U168</f>
        <v>434</v>
      </c>
      <c r="V168" s="81">
        <f>+'MIT Da'!V168+'SAR Da'!V168+'URQ Da'!V168+'ROC Da'!V168+'SM Da'!V168+'BN Da'!V168+'BS Da'!V168+'TDC Da'!V168</f>
        <v>11</v>
      </c>
      <c r="W168" s="81">
        <f>+'MIT Da'!W168+'SAR Da'!W168+'URQ Da'!W168+'ROC Da'!W168+'SM Da'!W168+'BN Da'!W168+'BS Da'!W168+'TDC Da'!W168</f>
        <v>107</v>
      </c>
      <c r="X168" s="81">
        <f>+'MIT Da'!X168+'SAR Da'!X168+'URQ Da'!X168+'ROC Da'!X168+'SM Da'!X168+'BN Da'!X168+'BS Da'!X168+'TDC Da'!X168</f>
        <v>4</v>
      </c>
      <c r="Y168" s="81">
        <f>+'MIT Da'!Y168+'SAR Da'!Y168+'URQ Da'!Y168+'ROC Da'!Y168+'SM Da'!Y168+'BN Da'!Y168+'BS Da'!Y168+'TDC Da'!Y168</f>
        <v>692</v>
      </c>
      <c r="Z168" s="81">
        <f>+'MIT Da'!Z168+'SAR Da'!Z168+'URQ Da'!Z168+'ROC Da'!Z168+'SM Da'!Z168+'BN Da'!Z168+'BS Da'!Z168+'TDC Da'!Z168</f>
        <v>161</v>
      </c>
      <c r="AA168" s="81">
        <f>+'MIT Da'!AA168+'SAR Da'!AA168+'URQ Da'!AA168+'ROC Da'!AA168+'SM Da'!AA168+'BN Da'!AA168+'BS Da'!AA168+'TDC Da'!AA168</f>
        <v>102</v>
      </c>
      <c r="AB168" s="81">
        <f>+'MIT Da'!AB168+'SAR Da'!AB168+'URQ Da'!AB168+'ROC Da'!AB168+'SM Da'!AB168+'BN Da'!AB168+'BS Da'!AB168+'TDC Da'!AB168</f>
        <v>692</v>
      </c>
      <c r="AC168" s="81">
        <f>+'MIT Da'!AC168+'SAR Da'!AC168+'URQ Da'!AC168+'ROC Da'!AC168+'SM Da'!AC168+'BN Da'!AC168+'BS Da'!AC168+'TDC Da'!AC168</f>
        <v>955</v>
      </c>
      <c r="AD168" s="81">
        <f>+'MIT Da'!AD168+'SAR Da'!AD168+'URQ Da'!AD168+'ROC Da'!AD168+'SM Da'!AD168+'BN Da'!AD168+'BS Da'!AD168+'TDC Da'!AD168</f>
        <v>54</v>
      </c>
      <c r="AE168" s="81">
        <f>+'MIT Da'!AE168+'SAR Da'!AE168+'URQ Da'!AE168+'ROC Da'!AE168+'SM Da'!AE168+'BN Da'!AE168+'BS Da'!AE168+'TDC Da'!AE168</f>
        <v>96</v>
      </c>
      <c r="AF168" s="81">
        <f>+'MIT Da'!AF168+'SAR Da'!AF168+'URQ Da'!AF168+'ROC Da'!AF168+'SM Da'!AF168+'BN Da'!AF168+'BS Da'!AF168+'TDC Da'!AF168</f>
        <v>447</v>
      </c>
      <c r="AG168" s="81">
        <f>+'MIT Da'!AG168+'SAR Da'!AG168+'URQ Da'!AG168+'ROC Da'!AG168+'SM Da'!AG168+'BN Da'!AG168+'BS Da'!AG168+'TDC Da'!AG168</f>
        <v>597</v>
      </c>
      <c r="AH168" s="12">
        <f>+'MIT Da'!AH168+'SAR Da'!AH168+'URQ Da'!AH168+'ROC Da'!AH168+'SM Da'!AH168+'BN Da'!AH168+'BS Da'!AH168+'TDC Da'!AH168</f>
        <v>274.60699999999997</v>
      </c>
      <c r="AI168" s="12">
        <f>+'MIT Da'!AI168+'SAR Da'!AI168+'URQ Da'!AI168+'ROC Da'!AI168+'SM Da'!AI168+'BN Da'!AI168+'BS Da'!AI168+'TDC Da'!AI168</f>
        <v>7.32</v>
      </c>
      <c r="AJ168" s="12">
        <f>+'MIT Da'!AJ168+'SAR Da'!AJ168+'URQ Da'!AJ168+'ROC Da'!AJ168+'SM Da'!AJ168+'BN Da'!AJ168+'BS Da'!AJ168+'TDC Da'!AJ168</f>
        <v>498.71500000000003</v>
      </c>
      <c r="AK168" s="12">
        <f>+'MIT Da'!AK168+'SAR Da'!AK168+'URQ Da'!AK168+'ROC Da'!AK168+'SM Da'!AK168+'BN Da'!AK168+'BS Da'!AK168+'TDC Da'!AK168</f>
        <v>780.64199999999994</v>
      </c>
      <c r="AL168" s="81">
        <f>+'MIT Da'!AL168+'SAR Da'!AL168+'URQ Da'!AL168+'ROC Da'!AL168+'SM Da'!AL168+'BN Da'!AL168+'BS Da'!AL168+'TDC Da'!AL168</f>
        <v>10</v>
      </c>
      <c r="AM168" s="81">
        <f>+'MIT Da'!AM168+'SAR Da'!AM168+'URQ Da'!AM168+'ROC Da'!AM168+'SM Da'!AM168+'BN Da'!AM168+'BS Da'!AM168+'TDC Da'!AM168</f>
        <v>57</v>
      </c>
      <c r="AN168" s="81">
        <f>+'MIT Da'!AN168+'SAR Da'!AN168+'URQ Da'!AN168+'ROC Da'!AN168+'SM Da'!AN168+'BN Da'!AN168+'BS Da'!AN168+'TDC Da'!AN168</f>
        <v>82</v>
      </c>
      <c r="AO168" s="81">
        <f>+'MIT Da'!AO168+'SAR Da'!AO168+'URQ Da'!AO168+'ROC Da'!AO168+'SM Da'!AO168+'BN Da'!AO168+'BS Da'!AO168+'TDC Da'!AO168</f>
        <v>149</v>
      </c>
      <c r="AP168" s="81">
        <f>+'MIT Da'!AP168+'SAR Da'!AP168+'URQ Da'!AP168+'ROC Da'!AP168+'SM Da'!AP168+'BN Da'!AP168+'BS Da'!AP168+'TDC Da'!AP168</f>
        <v>596</v>
      </c>
      <c r="AQ168" s="81">
        <f>+'MIT Da'!AQ168+'SAR Da'!AQ168+'URQ Da'!AQ168+'ROC Da'!AQ168+'SM Da'!AQ168+'BN Da'!AQ168+'BS Da'!AQ168+'TDC Da'!AQ168</f>
        <v>341</v>
      </c>
      <c r="AR168" s="81">
        <f>+'MIT Da'!AR168+'SAR Da'!AR168+'URQ Da'!AR168+'ROC Da'!AR168+'SM Da'!AR168+'BN Da'!AR168+'BS Da'!AR168+'TDC Da'!AR168</f>
        <v>39</v>
      </c>
      <c r="AS168" s="81">
        <f>+SUM(RED_InfraMR[[#This Row],[B.02.1 - Parque de Coches Eléctricos Motrices]:[B.02.3 - Parque de Coches Eléctricos Motrices Tipo R]])</f>
        <v>976</v>
      </c>
      <c r="AT168" s="81">
        <f>+'MIT Da'!AT168+'SAR Da'!AT168+'URQ Da'!AT168+'ROC Da'!AT168+'SM Da'!AT168+'BN Da'!AT168+'BS Da'!AT168+'TDC Da'!AT168</f>
        <v>0</v>
      </c>
      <c r="AU168" s="81">
        <f>+'MIT Da'!AU168+'SAR Da'!AU168+'URQ Da'!AU168+'ROC Da'!AU168+'SM Da'!AU168+'BN Da'!AU168+'BS Da'!AU168+'TDC Da'!AU168</f>
        <v>6</v>
      </c>
      <c r="AV168" s="81">
        <f>+'MIT Da'!AV168+'SAR Da'!AV168+'URQ Da'!AV168+'ROC Da'!AV168+'SM Da'!AV168+'BN Da'!AV168+'BS Da'!AV168+'TDC Da'!AV168</f>
        <v>10</v>
      </c>
      <c r="AW168" s="81">
        <f>+SUM(RED_InfraMR[[#This Row],[B.03.1 - Parque de Coches Motores Motrices Remolcados]:[B.03.3 - Parque de Coches Motores Motrices Cabina]])</f>
        <v>16</v>
      </c>
      <c r="AX168" s="81">
        <f>+'MIT Da'!AX168+'SAR Da'!AX168+'URQ Da'!AX168+'ROC Da'!AX168+'SM Da'!AX168+'BN Da'!AX168+'BS Da'!AX168+'TDC Da'!AX168</f>
        <v>437</v>
      </c>
      <c r="AY168" s="81">
        <f>+'MIT Da'!AY168+'SAR Da'!AY168+'URQ Da'!AY168+'ROC Da'!AY168+'SM Da'!AY168+'BN Da'!AY168+'BS Da'!AY168+'TDC Da'!AY168</f>
        <v>173</v>
      </c>
      <c r="AZ168" s="81">
        <f>+'MIT Da'!AZ168+'SAR Da'!AZ168+'URQ Da'!AZ168+'ROC Da'!AZ168+'SM Da'!AZ168+'BN Da'!AZ168+'BS Da'!AZ168+'TDC Da'!AZ168</f>
        <v>15</v>
      </c>
      <c r="BA168" s="81">
        <f>+'MIT Da'!BA168+'SAR Da'!BA168+'URQ Da'!BA168+'ROC Da'!BA168+'SM Da'!BA168+'BN Da'!BA168+'BS Da'!BA168+'TDC Da'!BA168</f>
        <v>150</v>
      </c>
      <c r="BB168" s="81">
        <f>+'MIT Da'!BB168+'SAR Da'!BB168+'URQ Da'!BB168+'ROC Da'!BB168+'SM Da'!BB168+'BN Da'!BB168+'BS Da'!BB168+'TDC Da'!BB168</f>
        <v>0</v>
      </c>
      <c r="BC168" s="81">
        <f>+SUM(RED_InfraMR[[#This Row],[B.04.1 - Parque de Coches Remolcados Clase Unica]:[B.04.5 - Parque de Coches Remolcados para Servicios Especiales (Cartoneros)]])</f>
        <v>775</v>
      </c>
      <c r="BD168" s="81">
        <f>+'MIT Da'!BD168+'SAR Da'!BD168+'URQ Da'!BD168+'ROC Da'!BD168+'SM Da'!BD168+'BN Da'!BD168+'BS Da'!BD168+'TDC Da'!BD168</f>
        <v>12</v>
      </c>
      <c r="BE168" s="81">
        <f>+'MIT Da'!BE168+'SAR Da'!BE168+'URQ Da'!BE168+'ROC Da'!BE168+'SM Da'!BE168+'BN Da'!BE168+'BS Da'!BE168+'TDC Da'!BE168</f>
        <v>92</v>
      </c>
      <c r="BF168" s="16"/>
    </row>
    <row r="169" spans="1:58">
      <c r="A169" s="1">
        <v>2006</v>
      </c>
      <c r="B169" s="1" t="s">
        <v>126</v>
      </c>
      <c r="C169" s="12">
        <f>+'MIT Da'!C169+'SAR Da'!C169+'URQ Da'!C169+'ROC Da'!C169+'SM Da'!C169+'BN Da'!C169+'BS Da'!C169+'TDC Da'!C169</f>
        <v>147.21299999999999</v>
      </c>
      <c r="D169" s="12">
        <f>+'MIT Da'!D169+'SAR Da'!D169+'URQ Da'!D169+'ROC Da'!D169+'SM Da'!D169+'BN Da'!D169+'BS Da'!D169+'TDC Da'!D169</f>
        <v>434.00300000000004</v>
      </c>
      <c r="E169" s="12">
        <f>+'MIT Da'!E169+'SAR Da'!E169+'URQ Da'!E169+'ROC Da'!E169+'SM Da'!E169+'BN Da'!E169+'BS Da'!E169+'TDC Da'!E169</f>
        <v>0</v>
      </c>
      <c r="F169" s="12">
        <f>+'MIT Da'!F169+'SAR Da'!F169+'URQ Da'!F169+'ROC Da'!F169+'SM Da'!F169+'BN Da'!F169+'BS Da'!F169+'TDC Da'!F169</f>
        <v>186.47664</v>
      </c>
      <c r="G169" s="12">
        <f>+'MIT Da'!G169+'SAR Da'!G169+'URQ Da'!G169+'ROC Da'!G169+'SM Da'!G169+'BN Da'!G169+'BS Da'!G169+'TDC Da'!G169</f>
        <v>767.69263999999998</v>
      </c>
      <c r="H169" s="12">
        <f>+'MIT Da'!H169+'SAR Da'!H169+'URQ Da'!H169+'ROC Da'!H169+'SM Da'!H169+'BN Da'!H169+'BS Da'!H169+'TDC Da'!H169</f>
        <v>767.69263999999998</v>
      </c>
      <c r="I169" s="12">
        <f>+'MIT Da'!I169+'SAR Da'!I169+'URQ Da'!I169+'ROC Da'!I169+'SM Da'!I169+'BN Da'!I169+'BS Da'!I169+'TDC Da'!I169</f>
        <v>1011.74311</v>
      </c>
      <c r="J169" s="12">
        <f>+'MIT Da'!J169+'SAR Da'!J169+'URQ Da'!J169+'ROC Da'!J169+'SM Da'!J169+'BN Da'!J169+'BS Da'!J169+'TDC Da'!J169</f>
        <v>1039.809</v>
      </c>
      <c r="K169" s="12">
        <f>+'MIT Da'!K169+'SAR Da'!K169+'URQ Da'!K169+'ROC Da'!K169+'SM Da'!K169+'BN Da'!K169+'BS Da'!K169+'TDC Da'!K169</f>
        <v>54.516999999999996</v>
      </c>
      <c r="L169" s="12">
        <f>+'MIT Da'!L169+'SAR Da'!L169+'URQ Da'!L169+'ROC Da'!L169+'SM Da'!L169+'BN Da'!L169+'BS Da'!L169+'TDC Da'!L169</f>
        <v>400.09900000000005</v>
      </c>
      <c r="M169" s="12">
        <f>+'MIT Da'!M169+'SAR Da'!M169+'URQ Da'!M169+'ROC Da'!M169+'SM Da'!M169+'BN Da'!M169+'BS Da'!M169+'TDC Da'!M169</f>
        <v>21.314999999999998</v>
      </c>
      <c r="N169" s="12">
        <f>+'MIT Da'!N169+'SAR Da'!N169+'URQ Da'!N169+'ROC Da'!N169+'SM Da'!N169+'BN Da'!N169+'BS Da'!N169+'TDC Da'!N169</f>
        <v>1439.9079999999999</v>
      </c>
      <c r="O169" s="12">
        <f>+'MIT Da'!O169+'SAR Da'!O169+'URQ Da'!O169+'ROC Da'!O169+'SM Da'!O169+'BN Da'!O169+'BS Da'!O169+'TDC Da'!O169</f>
        <v>1439.9079999999999</v>
      </c>
      <c r="P169" s="81">
        <f>+'MIT Da'!P169+'SAR Da'!P169+'URQ Da'!P169+'ROC Da'!P169+'SM Da'!P169+'BN Da'!P169+'BS Da'!P169+'TDC Da'!P169</f>
        <v>203</v>
      </c>
      <c r="Q169" s="81">
        <f>+'MIT Da'!Q169+'SAR Da'!Q169+'URQ Da'!Q169+'ROC Da'!Q169+'SM Da'!Q169+'BN Da'!Q169+'BS Da'!Q169+'TDC Da'!Q169</f>
        <v>58</v>
      </c>
      <c r="R169" s="81">
        <f>+'MIT Da'!R169+'SAR Da'!R169+'URQ Da'!R169+'ROC Da'!R169+'SM Da'!R169+'BN Da'!R169+'BS Da'!R169+'TDC Da'!R169</f>
        <v>10</v>
      </c>
      <c r="S169" s="81">
        <f>+'MIT Da'!S169+'SAR Da'!S169+'URQ Da'!S169+'ROC Da'!S169+'SM Da'!S169+'BN Da'!S169+'BS Da'!S169+'TDC Da'!S169</f>
        <v>271</v>
      </c>
      <c r="T169" s="81">
        <f>+'MIT Da'!T169+'SAR Da'!T169+'URQ Da'!T169+'ROC Da'!T169+'SM Da'!T169+'BN Da'!T169+'BS Da'!T169+'TDC Da'!T169</f>
        <v>136</v>
      </c>
      <c r="U169" s="81">
        <f>+'MIT Da'!U169+'SAR Da'!U169+'URQ Da'!U169+'ROC Da'!U169+'SM Da'!U169+'BN Da'!U169+'BS Da'!U169+'TDC Da'!U169</f>
        <v>434</v>
      </c>
      <c r="V169" s="81">
        <f>+'MIT Da'!V169+'SAR Da'!V169+'URQ Da'!V169+'ROC Da'!V169+'SM Da'!V169+'BN Da'!V169+'BS Da'!V169+'TDC Da'!V169</f>
        <v>11</v>
      </c>
      <c r="W169" s="81">
        <f>+'MIT Da'!W169+'SAR Da'!W169+'URQ Da'!W169+'ROC Da'!W169+'SM Da'!W169+'BN Da'!W169+'BS Da'!W169+'TDC Da'!W169</f>
        <v>107</v>
      </c>
      <c r="X169" s="81">
        <f>+'MIT Da'!X169+'SAR Da'!X169+'URQ Da'!X169+'ROC Da'!X169+'SM Da'!X169+'BN Da'!X169+'BS Da'!X169+'TDC Da'!X169</f>
        <v>4</v>
      </c>
      <c r="Y169" s="81">
        <f>+'MIT Da'!Y169+'SAR Da'!Y169+'URQ Da'!Y169+'ROC Da'!Y169+'SM Da'!Y169+'BN Da'!Y169+'BS Da'!Y169+'TDC Da'!Y169</f>
        <v>692</v>
      </c>
      <c r="Z169" s="81">
        <f>+'MIT Da'!Z169+'SAR Da'!Z169+'URQ Da'!Z169+'ROC Da'!Z169+'SM Da'!Z169+'BN Da'!Z169+'BS Da'!Z169+'TDC Da'!Z169</f>
        <v>161</v>
      </c>
      <c r="AA169" s="81">
        <f>+'MIT Da'!AA169+'SAR Da'!AA169+'URQ Da'!AA169+'ROC Da'!AA169+'SM Da'!AA169+'BN Da'!AA169+'BS Da'!AA169+'TDC Da'!AA169</f>
        <v>102</v>
      </c>
      <c r="AB169" s="81">
        <f>+'MIT Da'!AB169+'SAR Da'!AB169+'URQ Da'!AB169+'ROC Da'!AB169+'SM Da'!AB169+'BN Da'!AB169+'BS Da'!AB169+'TDC Da'!AB169</f>
        <v>692</v>
      </c>
      <c r="AC169" s="81">
        <f>+'MIT Da'!AC169+'SAR Da'!AC169+'URQ Da'!AC169+'ROC Da'!AC169+'SM Da'!AC169+'BN Da'!AC169+'BS Da'!AC169+'TDC Da'!AC169</f>
        <v>955</v>
      </c>
      <c r="AD169" s="81">
        <f>+'MIT Da'!AD169+'SAR Da'!AD169+'URQ Da'!AD169+'ROC Da'!AD169+'SM Da'!AD169+'BN Da'!AD169+'BS Da'!AD169+'TDC Da'!AD169</f>
        <v>54</v>
      </c>
      <c r="AE169" s="81">
        <f>+'MIT Da'!AE169+'SAR Da'!AE169+'URQ Da'!AE169+'ROC Da'!AE169+'SM Da'!AE169+'BN Da'!AE169+'BS Da'!AE169+'TDC Da'!AE169</f>
        <v>96</v>
      </c>
      <c r="AF169" s="81">
        <f>+'MIT Da'!AF169+'SAR Da'!AF169+'URQ Da'!AF169+'ROC Da'!AF169+'SM Da'!AF169+'BN Da'!AF169+'BS Da'!AF169+'TDC Da'!AF169</f>
        <v>447</v>
      </c>
      <c r="AG169" s="81">
        <f>+'MIT Da'!AG169+'SAR Da'!AG169+'URQ Da'!AG169+'ROC Da'!AG169+'SM Da'!AG169+'BN Da'!AG169+'BS Da'!AG169+'TDC Da'!AG169</f>
        <v>597</v>
      </c>
      <c r="AH169" s="12">
        <f>+'MIT Da'!AH169+'SAR Da'!AH169+'URQ Da'!AH169+'ROC Da'!AH169+'SM Da'!AH169+'BN Da'!AH169+'BS Da'!AH169+'TDC Da'!AH169</f>
        <v>274.60699999999997</v>
      </c>
      <c r="AI169" s="12">
        <f>+'MIT Da'!AI169+'SAR Da'!AI169+'URQ Da'!AI169+'ROC Da'!AI169+'SM Da'!AI169+'BN Da'!AI169+'BS Da'!AI169+'TDC Da'!AI169</f>
        <v>7.32</v>
      </c>
      <c r="AJ169" s="12">
        <f>+'MIT Da'!AJ169+'SAR Da'!AJ169+'URQ Da'!AJ169+'ROC Da'!AJ169+'SM Da'!AJ169+'BN Da'!AJ169+'BS Da'!AJ169+'TDC Da'!AJ169</f>
        <v>498.71500000000003</v>
      </c>
      <c r="AK169" s="12">
        <f>+'MIT Da'!AK169+'SAR Da'!AK169+'URQ Da'!AK169+'ROC Da'!AK169+'SM Da'!AK169+'BN Da'!AK169+'BS Da'!AK169+'TDC Da'!AK169</f>
        <v>780.64199999999994</v>
      </c>
      <c r="AL169" s="81">
        <f>+'MIT Da'!AL169+'SAR Da'!AL169+'URQ Da'!AL169+'ROC Da'!AL169+'SM Da'!AL169+'BN Da'!AL169+'BS Da'!AL169+'TDC Da'!AL169</f>
        <v>10</v>
      </c>
      <c r="AM169" s="81">
        <f>+'MIT Da'!AM169+'SAR Da'!AM169+'URQ Da'!AM169+'ROC Da'!AM169+'SM Da'!AM169+'BN Da'!AM169+'BS Da'!AM169+'TDC Da'!AM169</f>
        <v>57</v>
      </c>
      <c r="AN169" s="81">
        <f>+'MIT Da'!AN169+'SAR Da'!AN169+'URQ Da'!AN169+'ROC Da'!AN169+'SM Da'!AN169+'BN Da'!AN169+'BS Da'!AN169+'TDC Da'!AN169</f>
        <v>82</v>
      </c>
      <c r="AO169" s="81">
        <f>+'MIT Da'!AO169+'SAR Da'!AO169+'URQ Da'!AO169+'ROC Da'!AO169+'SM Da'!AO169+'BN Da'!AO169+'BS Da'!AO169+'TDC Da'!AO169</f>
        <v>149</v>
      </c>
      <c r="AP169" s="81">
        <f>+'MIT Da'!AP169+'SAR Da'!AP169+'URQ Da'!AP169+'ROC Da'!AP169+'SM Da'!AP169+'BN Da'!AP169+'BS Da'!AP169+'TDC Da'!AP169</f>
        <v>596</v>
      </c>
      <c r="AQ169" s="81">
        <f>+'MIT Da'!AQ169+'SAR Da'!AQ169+'URQ Da'!AQ169+'ROC Da'!AQ169+'SM Da'!AQ169+'BN Da'!AQ169+'BS Da'!AQ169+'TDC Da'!AQ169</f>
        <v>341</v>
      </c>
      <c r="AR169" s="81">
        <f>+'MIT Da'!AR169+'SAR Da'!AR169+'URQ Da'!AR169+'ROC Da'!AR169+'SM Da'!AR169+'BN Da'!AR169+'BS Da'!AR169+'TDC Da'!AR169</f>
        <v>39</v>
      </c>
      <c r="AS169" s="81">
        <f>+SUM(RED_InfraMR[[#This Row],[B.02.1 - Parque de Coches Eléctricos Motrices]:[B.02.3 - Parque de Coches Eléctricos Motrices Tipo R]])</f>
        <v>976</v>
      </c>
      <c r="AT169" s="81">
        <f>+'MIT Da'!AT169+'SAR Da'!AT169+'URQ Da'!AT169+'ROC Da'!AT169+'SM Da'!AT169+'BN Da'!AT169+'BS Da'!AT169+'TDC Da'!AT169</f>
        <v>0</v>
      </c>
      <c r="AU169" s="81">
        <f>+'MIT Da'!AU169+'SAR Da'!AU169+'URQ Da'!AU169+'ROC Da'!AU169+'SM Da'!AU169+'BN Da'!AU169+'BS Da'!AU169+'TDC Da'!AU169</f>
        <v>6</v>
      </c>
      <c r="AV169" s="81">
        <f>+'MIT Da'!AV169+'SAR Da'!AV169+'URQ Da'!AV169+'ROC Da'!AV169+'SM Da'!AV169+'BN Da'!AV169+'BS Da'!AV169+'TDC Da'!AV169</f>
        <v>10</v>
      </c>
      <c r="AW169" s="81">
        <f>+SUM(RED_InfraMR[[#This Row],[B.03.1 - Parque de Coches Motores Motrices Remolcados]:[B.03.3 - Parque de Coches Motores Motrices Cabina]])</f>
        <v>16</v>
      </c>
      <c r="AX169" s="81">
        <f>+'MIT Da'!AX169+'SAR Da'!AX169+'URQ Da'!AX169+'ROC Da'!AX169+'SM Da'!AX169+'BN Da'!AX169+'BS Da'!AX169+'TDC Da'!AX169</f>
        <v>437</v>
      </c>
      <c r="AY169" s="81">
        <f>+'MIT Da'!AY169+'SAR Da'!AY169+'URQ Da'!AY169+'ROC Da'!AY169+'SM Da'!AY169+'BN Da'!AY169+'BS Da'!AY169+'TDC Da'!AY169</f>
        <v>173</v>
      </c>
      <c r="AZ169" s="81">
        <f>+'MIT Da'!AZ169+'SAR Da'!AZ169+'URQ Da'!AZ169+'ROC Da'!AZ169+'SM Da'!AZ169+'BN Da'!AZ169+'BS Da'!AZ169+'TDC Da'!AZ169</f>
        <v>15</v>
      </c>
      <c r="BA169" s="81">
        <f>+'MIT Da'!BA169+'SAR Da'!BA169+'URQ Da'!BA169+'ROC Da'!BA169+'SM Da'!BA169+'BN Da'!BA169+'BS Da'!BA169+'TDC Da'!BA169</f>
        <v>150</v>
      </c>
      <c r="BB169" s="81">
        <f>+'MIT Da'!BB169+'SAR Da'!BB169+'URQ Da'!BB169+'ROC Da'!BB169+'SM Da'!BB169+'BN Da'!BB169+'BS Da'!BB169+'TDC Da'!BB169</f>
        <v>0</v>
      </c>
      <c r="BC169" s="81">
        <f>+SUM(RED_InfraMR[[#This Row],[B.04.1 - Parque de Coches Remolcados Clase Unica]:[B.04.5 - Parque de Coches Remolcados para Servicios Especiales (Cartoneros)]])</f>
        <v>775</v>
      </c>
      <c r="BD169" s="81">
        <f>+'MIT Da'!BD169+'SAR Da'!BD169+'URQ Da'!BD169+'ROC Da'!BD169+'SM Da'!BD169+'BN Da'!BD169+'BS Da'!BD169+'TDC Da'!BD169</f>
        <v>12</v>
      </c>
      <c r="BE169" s="81">
        <f>+'MIT Da'!BE169+'SAR Da'!BE169+'URQ Da'!BE169+'ROC Da'!BE169+'SM Da'!BE169+'BN Da'!BE169+'BS Da'!BE169+'TDC Da'!BE169</f>
        <v>92</v>
      </c>
      <c r="BF169" s="16"/>
    </row>
    <row r="170" spans="1:58">
      <c r="A170" s="1">
        <v>2007</v>
      </c>
      <c r="B170" s="1" t="s">
        <v>115</v>
      </c>
      <c r="C170" s="12">
        <f>+'MIT Da'!C170+'SAR Da'!C170+'URQ Da'!C170+'ROC Da'!C170+'SM Da'!C170+'BN Da'!C170+'BS Da'!C170+'TDC Da'!C170</f>
        <v>147.21299999999999</v>
      </c>
      <c r="D170" s="12">
        <f>+'MIT Da'!D170+'SAR Da'!D170+'URQ Da'!D170+'ROC Da'!D170+'SM Da'!D170+'BN Da'!D170+'BS Da'!D170+'TDC Da'!D170</f>
        <v>434.00300000000004</v>
      </c>
      <c r="E170" s="12">
        <f>+'MIT Da'!E170+'SAR Da'!E170+'URQ Da'!E170+'ROC Da'!E170+'SM Da'!E170+'BN Da'!E170+'BS Da'!E170+'TDC Da'!E170</f>
        <v>0</v>
      </c>
      <c r="F170" s="12">
        <f>+'MIT Da'!F170+'SAR Da'!F170+'URQ Da'!F170+'ROC Da'!F170+'SM Da'!F170+'BN Da'!F170+'BS Da'!F170+'TDC Da'!F170</f>
        <v>186.47664</v>
      </c>
      <c r="G170" s="12">
        <f>+'MIT Da'!G170+'SAR Da'!G170+'URQ Da'!G170+'ROC Da'!G170+'SM Da'!G170+'BN Da'!G170+'BS Da'!G170+'TDC Da'!G170</f>
        <v>767.69263999999998</v>
      </c>
      <c r="H170" s="12">
        <f>+'MIT Da'!H170+'SAR Da'!H170+'URQ Da'!H170+'ROC Da'!H170+'SM Da'!H170+'BN Da'!H170+'BS Da'!H170+'TDC Da'!H170</f>
        <v>767.69263999999998</v>
      </c>
      <c r="I170" s="12">
        <f>+'MIT Da'!I170+'SAR Da'!I170+'URQ Da'!I170+'ROC Da'!I170+'SM Da'!I170+'BN Da'!I170+'BS Da'!I170+'TDC Da'!I170</f>
        <v>1011.74311</v>
      </c>
      <c r="J170" s="12">
        <f>+'MIT Da'!J170+'SAR Da'!J170+'URQ Da'!J170+'ROC Da'!J170+'SM Da'!J170+'BN Da'!J170+'BS Da'!J170+'TDC Da'!J170</f>
        <v>1039.809</v>
      </c>
      <c r="K170" s="12">
        <f>+'MIT Da'!K170+'SAR Da'!K170+'URQ Da'!K170+'ROC Da'!K170+'SM Da'!K170+'BN Da'!K170+'BS Da'!K170+'TDC Da'!K170</f>
        <v>54.516999999999996</v>
      </c>
      <c r="L170" s="12">
        <f>+'MIT Da'!L170+'SAR Da'!L170+'URQ Da'!L170+'ROC Da'!L170+'SM Da'!L170+'BN Da'!L170+'BS Da'!L170+'TDC Da'!L170</f>
        <v>400.09900000000005</v>
      </c>
      <c r="M170" s="12">
        <f>+'MIT Da'!M170+'SAR Da'!M170+'URQ Da'!M170+'ROC Da'!M170+'SM Da'!M170+'BN Da'!M170+'BS Da'!M170+'TDC Da'!M170</f>
        <v>21.314999999999998</v>
      </c>
      <c r="N170" s="12">
        <f>+'MIT Da'!N170+'SAR Da'!N170+'URQ Da'!N170+'ROC Da'!N170+'SM Da'!N170+'BN Da'!N170+'BS Da'!N170+'TDC Da'!N170</f>
        <v>1439.9079999999999</v>
      </c>
      <c r="O170" s="12">
        <f>+'MIT Da'!O170+'SAR Da'!O170+'URQ Da'!O170+'ROC Da'!O170+'SM Da'!O170+'BN Da'!O170+'BS Da'!O170+'TDC Da'!O170</f>
        <v>1439.9079999999999</v>
      </c>
      <c r="P170" s="81">
        <f>+'MIT Da'!P170+'SAR Da'!P170+'URQ Da'!P170+'ROC Da'!P170+'SM Da'!P170+'BN Da'!P170+'BS Da'!P170+'TDC Da'!P170</f>
        <v>203</v>
      </c>
      <c r="Q170" s="81">
        <f>+'MIT Da'!Q170+'SAR Da'!Q170+'URQ Da'!Q170+'ROC Da'!Q170+'SM Da'!Q170+'BN Da'!Q170+'BS Da'!Q170+'TDC Da'!Q170</f>
        <v>58</v>
      </c>
      <c r="R170" s="81">
        <f>+'MIT Da'!R170+'SAR Da'!R170+'URQ Da'!R170+'ROC Da'!R170+'SM Da'!R170+'BN Da'!R170+'BS Da'!R170+'TDC Da'!R170</f>
        <v>10</v>
      </c>
      <c r="S170" s="81">
        <f>+'MIT Da'!S170+'SAR Da'!S170+'URQ Da'!S170+'ROC Da'!S170+'SM Da'!S170+'BN Da'!S170+'BS Da'!S170+'TDC Da'!S170</f>
        <v>271</v>
      </c>
      <c r="T170" s="81">
        <f>+'MIT Da'!T170+'SAR Da'!T170+'URQ Da'!T170+'ROC Da'!T170+'SM Da'!T170+'BN Da'!T170+'BS Da'!T170+'TDC Da'!T170</f>
        <v>136</v>
      </c>
      <c r="U170" s="81">
        <f>+'MIT Da'!U170+'SAR Da'!U170+'URQ Da'!U170+'ROC Da'!U170+'SM Da'!U170+'BN Da'!U170+'BS Da'!U170+'TDC Da'!U170</f>
        <v>434</v>
      </c>
      <c r="V170" s="81">
        <f>+'MIT Da'!V170+'SAR Da'!V170+'URQ Da'!V170+'ROC Da'!V170+'SM Da'!V170+'BN Da'!V170+'BS Da'!V170+'TDC Da'!V170</f>
        <v>11</v>
      </c>
      <c r="W170" s="81">
        <f>+'MIT Da'!W170+'SAR Da'!W170+'URQ Da'!W170+'ROC Da'!W170+'SM Da'!W170+'BN Da'!W170+'BS Da'!W170+'TDC Da'!W170</f>
        <v>107</v>
      </c>
      <c r="X170" s="81">
        <f>+'MIT Da'!X170+'SAR Da'!X170+'URQ Da'!X170+'ROC Da'!X170+'SM Da'!X170+'BN Da'!X170+'BS Da'!X170+'TDC Da'!X170</f>
        <v>4</v>
      </c>
      <c r="Y170" s="81">
        <f>+'MIT Da'!Y170+'SAR Da'!Y170+'URQ Da'!Y170+'ROC Da'!Y170+'SM Da'!Y170+'BN Da'!Y170+'BS Da'!Y170+'TDC Da'!Y170</f>
        <v>692</v>
      </c>
      <c r="Z170" s="81">
        <f>+'MIT Da'!Z170+'SAR Da'!Z170+'URQ Da'!Z170+'ROC Da'!Z170+'SM Da'!Z170+'BN Da'!Z170+'BS Da'!Z170+'TDC Da'!Z170</f>
        <v>161</v>
      </c>
      <c r="AA170" s="81">
        <f>+'MIT Da'!AA170+'SAR Da'!AA170+'URQ Da'!AA170+'ROC Da'!AA170+'SM Da'!AA170+'BN Da'!AA170+'BS Da'!AA170+'TDC Da'!AA170</f>
        <v>102</v>
      </c>
      <c r="AB170" s="81">
        <f>+'MIT Da'!AB170+'SAR Da'!AB170+'URQ Da'!AB170+'ROC Da'!AB170+'SM Da'!AB170+'BN Da'!AB170+'BS Da'!AB170+'TDC Da'!AB170</f>
        <v>692</v>
      </c>
      <c r="AC170" s="81">
        <f>+'MIT Da'!AC170+'SAR Da'!AC170+'URQ Da'!AC170+'ROC Da'!AC170+'SM Da'!AC170+'BN Da'!AC170+'BS Da'!AC170+'TDC Da'!AC170</f>
        <v>955</v>
      </c>
      <c r="AD170" s="81">
        <f>+'MIT Da'!AD170+'SAR Da'!AD170+'URQ Da'!AD170+'ROC Da'!AD170+'SM Da'!AD170+'BN Da'!AD170+'BS Da'!AD170+'TDC Da'!AD170</f>
        <v>54</v>
      </c>
      <c r="AE170" s="81">
        <f>+'MIT Da'!AE170+'SAR Da'!AE170+'URQ Da'!AE170+'ROC Da'!AE170+'SM Da'!AE170+'BN Da'!AE170+'BS Da'!AE170+'TDC Da'!AE170</f>
        <v>96</v>
      </c>
      <c r="AF170" s="81">
        <f>+'MIT Da'!AF170+'SAR Da'!AF170+'URQ Da'!AF170+'ROC Da'!AF170+'SM Da'!AF170+'BN Da'!AF170+'BS Da'!AF170+'TDC Da'!AF170</f>
        <v>447</v>
      </c>
      <c r="AG170" s="81">
        <f>+'MIT Da'!AG170+'SAR Da'!AG170+'URQ Da'!AG170+'ROC Da'!AG170+'SM Da'!AG170+'BN Da'!AG170+'BS Da'!AG170+'TDC Da'!AG170</f>
        <v>597</v>
      </c>
      <c r="AH170" s="12">
        <f>+'MIT Da'!AH170+'SAR Da'!AH170+'URQ Da'!AH170+'ROC Da'!AH170+'SM Da'!AH170+'BN Da'!AH170+'BS Da'!AH170+'TDC Da'!AH170</f>
        <v>274.60699999999997</v>
      </c>
      <c r="AI170" s="12">
        <f>+'MIT Da'!AI170+'SAR Da'!AI170+'URQ Da'!AI170+'ROC Da'!AI170+'SM Da'!AI170+'BN Da'!AI170+'BS Da'!AI170+'TDC Da'!AI170</f>
        <v>7.32</v>
      </c>
      <c r="AJ170" s="12">
        <f>+'MIT Da'!AJ170+'SAR Da'!AJ170+'URQ Da'!AJ170+'ROC Da'!AJ170+'SM Da'!AJ170+'BN Da'!AJ170+'BS Da'!AJ170+'TDC Da'!AJ170</f>
        <v>498.71500000000003</v>
      </c>
      <c r="AK170" s="12">
        <f>+'MIT Da'!AK170+'SAR Da'!AK170+'URQ Da'!AK170+'ROC Da'!AK170+'SM Da'!AK170+'BN Da'!AK170+'BS Da'!AK170+'TDC Da'!AK170</f>
        <v>780.64199999999994</v>
      </c>
      <c r="AL170" s="81">
        <f>+'MIT Da'!AL170+'SAR Da'!AL170+'URQ Da'!AL170+'ROC Da'!AL170+'SM Da'!AL170+'BN Da'!AL170+'BS Da'!AL170+'TDC Da'!AL170</f>
        <v>12</v>
      </c>
      <c r="AM170" s="81">
        <f>+'MIT Da'!AM170+'SAR Da'!AM170+'URQ Da'!AM170+'ROC Da'!AM170+'SM Da'!AM170+'BN Da'!AM170+'BS Da'!AM170+'TDC Da'!AM170</f>
        <v>57</v>
      </c>
      <c r="AN170" s="81">
        <f>+'MIT Da'!AN170+'SAR Da'!AN170+'URQ Da'!AN170+'ROC Da'!AN170+'SM Da'!AN170+'BN Da'!AN170+'BS Da'!AN170+'TDC Da'!AN170</f>
        <v>82</v>
      </c>
      <c r="AO170" s="81">
        <f>+'MIT Da'!AO170+'SAR Da'!AO170+'URQ Da'!AO170+'ROC Da'!AO170+'SM Da'!AO170+'BN Da'!AO170+'BS Da'!AO170+'TDC Da'!AO170</f>
        <v>151</v>
      </c>
      <c r="AP170" s="81">
        <f>+'MIT Da'!AP170+'SAR Da'!AP170+'URQ Da'!AP170+'ROC Da'!AP170+'SM Da'!AP170+'BN Da'!AP170+'BS Da'!AP170+'TDC Da'!AP170</f>
        <v>596</v>
      </c>
      <c r="AQ170" s="81">
        <f>+'MIT Da'!AQ170+'SAR Da'!AQ170+'URQ Da'!AQ170+'ROC Da'!AQ170+'SM Da'!AQ170+'BN Da'!AQ170+'BS Da'!AQ170+'TDC Da'!AQ170</f>
        <v>341</v>
      </c>
      <c r="AR170" s="81">
        <f>+'MIT Da'!AR170+'SAR Da'!AR170+'URQ Da'!AR170+'ROC Da'!AR170+'SM Da'!AR170+'BN Da'!AR170+'BS Da'!AR170+'TDC Da'!AR170</f>
        <v>39</v>
      </c>
      <c r="AS170" s="81">
        <f>+SUM(RED_InfraMR[[#This Row],[B.02.1 - Parque de Coches Eléctricos Motrices]:[B.02.3 - Parque de Coches Eléctricos Motrices Tipo R]])</f>
        <v>976</v>
      </c>
      <c r="AT170" s="81">
        <f>+'MIT Da'!AT170+'SAR Da'!AT170+'URQ Da'!AT170+'ROC Da'!AT170+'SM Da'!AT170+'BN Da'!AT170+'BS Da'!AT170+'TDC Da'!AT170</f>
        <v>0</v>
      </c>
      <c r="AU170" s="81">
        <f>+'MIT Da'!AU170+'SAR Da'!AU170+'URQ Da'!AU170+'ROC Da'!AU170+'SM Da'!AU170+'BN Da'!AU170+'BS Da'!AU170+'TDC Da'!AU170</f>
        <v>6</v>
      </c>
      <c r="AV170" s="81">
        <f>+'MIT Da'!AV170+'SAR Da'!AV170+'URQ Da'!AV170+'ROC Da'!AV170+'SM Da'!AV170+'BN Da'!AV170+'BS Da'!AV170+'TDC Da'!AV170</f>
        <v>10</v>
      </c>
      <c r="AW170" s="81">
        <f>+SUM(RED_InfraMR[[#This Row],[B.03.1 - Parque de Coches Motores Motrices Remolcados]:[B.03.3 - Parque de Coches Motores Motrices Cabina]])</f>
        <v>16</v>
      </c>
      <c r="AX170" s="81">
        <f>+'MIT Da'!AX170+'SAR Da'!AX170+'URQ Da'!AX170+'ROC Da'!AX170+'SM Da'!AX170+'BN Da'!AX170+'BS Da'!AX170+'TDC Da'!AX170</f>
        <v>437</v>
      </c>
      <c r="AY170" s="81">
        <f>+'MIT Da'!AY170+'SAR Da'!AY170+'URQ Da'!AY170+'ROC Da'!AY170+'SM Da'!AY170+'BN Da'!AY170+'BS Da'!AY170+'TDC Da'!AY170</f>
        <v>173</v>
      </c>
      <c r="AZ170" s="81">
        <f>+'MIT Da'!AZ170+'SAR Da'!AZ170+'URQ Da'!AZ170+'ROC Da'!AZ170+'SM Da'!AZ170+'BN Da'!AZ170+'BS Da'!AZ170+'TDC Da'!AZ170</f>
        <v>15</v>
      </c>
      <c r="BA170" s="81">
        <f>+'MIT Da'!BA170+'SAR Da'!BA170+'URQ Da'!BA170+'ROC Da'!BA170+'SM Da'!BA170+'BN Da'!BA170+'BS Da'!BA170+'TDC Da'!BA170</f>
        <v>163</v>
      </c>
      <c r="BB170" s="81">
        <f>+'MIT Da'!BB170+'SAR Da'!BB170+'URQ Da'!BB170+'ROC Da'!BB170+'SM Da'!BB170+'BN Da'!BB170+'BS Da'!BB170+'TDC Da'!BB170</f>
        <v>0</v>
      </c>
      <c r="BC170" s="81">
        <f>+SUM(RED_InfraMR[[#This Row],[B.04.1 - Parque de Coches Remolcados Clase Unica]:[B.04.5 - Parque de Coches Remolcados para Servicios Especiales (Cartoneros)]])</f>
        <v>788</v>
      </c>
      <c r="BD170" s="81">
        <f>+'MIT Da'!BD170+'SAR Da'!BD170+'URQ Da'!BD170+'ROC Da'!BD170+'SM Da'!BD170+'BN Da'!BD170+'BS Da'!BD170+'TDC Da'!BD170</f>
        <v>12</v>
      </c>
      <c r="BE170" s="81">
        <f>+'MIT Da'!BE170+'SAR Da'!BE170+'URQ Da'!BE170+'ROC Da'!BE170+'SM Da'!BE170+'BN Da'!BE170+'BS Da'!BE170+'TDC Da'!BE170</f>
        <v>92</v>
      </c>
      <c r="BF170" s="16"/>
    </row>
    <row r="171" spans="1:58">
      <c r="A171" s="1">
        <v>2007</v>
      </c>
      <c r="B171" s="1" t="s">
        <v>116</v>
      </c>
      <c r="C171" s="12">
        <f>+'MIT Da'!C171+'SAR Da'!C171+'URQ Da'!C171+'ROC Da'!C171+'SM Da'!C171+'BN Da'!C171+'BS Da'!C171+'TDC Da'!C171</f>
        <v>147.21299999999999</v>
      </c>
      <c r="D171" s="12">
        <f>+'MIT Da'!D171+'SAR Da'!D171+'URQ Da'!D171+'ROC Da'!D171+'SM Da'!D171+'BN Da'!D171+'BS Da'!D171+'TDC Da'!D171</f>
        <v>434.00300000000004</v>
      </c>
      <c r="E171" s="12">
        <f>+'MIT Da'!E171+'SAR Da'!E171+'URQ Da'!E171+'ROC Da'!E171+'SM Da'!E171+'BN Da'!E171+'BS Da'!E171+'TDC Da'!E171</f>
        <v>0</v>
      </c>
      <c r="F171" s="12">
        <f>+'MIT Da'!F171+'SAR Da'!F171+'URQ Da'!F171+'ROC Da'!F171+'SM Da'!F171+'BN Da'!F171+'BS Da'!F171+'TDC Da'!F171</f>
        <v>186.47664</v>
      </c>
      <c r="G171" s="12">
        <f>+'MIT Da'!G171+'SAR Da'!G171+'URQ Da'!G171+'ROC Da'!G171+'SM Da'!G171+'BN Da'!G171+'BS Da'!G171+'TDC Da'!G171</f>
        <v>767.69263999999998</v>
      </c>
      <c r="H171" s="12">
        <f>+'MIT Da'!H171+'SAR Da'!H171+'URQ Da'!H171+'ROC Da'!H171+'SM Da'!H171+'BN Da'!H171+'BS Da'!H171+'TDC Da'!H171</f>
        <v>767.69263999999998</v>
      </c>
      <c r="I171" s="12">
        <f>+'MIT Da'!I171+'SAR Da'!I171+'URQ Da'!I171+'ROC Da'!I171+'SM Da'!I171+'BN Da'!I171+'BS Da'!I171+'TDC Da'!I171</f>
        <v>1011.74311</v>
      </c>
      <c r="J171" s="12">
        <f>+'MIT Da'!J171+'SAR Da'!J171+'URQ Da'!J171+'ROC Da'!J171+'SM Da'!J171+'BN Da'!J171+'BS Da'!J171+'TDC Da'!J171</f>
        <v>1039.809</v>
      </c>
      <c r="K171" s="12">
        <f>+'MIT Da'!K171+'SAR Da'!K171+'URQ Da'!K171+'ROC Da'!K171+'SM Da'!K171+'BN Da'!K171+'BS Da'!K171+'TDC Da'!K171</f>
        <v>54.516999999999996</v>
      </c>
      <c r="L171" s="12">
        <f>+'MIT Da'!L171+'SAR Da'!L171+'URQ Da'!L171+'ROC Da'!L171+'SM Da'!L171+'BN Da'!L171+'BS Da'!L171+'TDC Da'!L171</f>
        <v>400.09900000000005</v>
      </c>
      <c r="M171" s="12">
        <f>+'MIT Da'!M171+'SAR Da'!M171+'URQ Da'!M171+'ROC Da'!M171+'SM Da'!M171+'BN Da'!M171+'BS Da'!M171+'TDC Da'!M171</f>
        <v>21.314999999999998</v>
      </c>
      <c r="N171" s="12">
        <f>+'MIT Da'!N171+'SAR Da'!N171+'URQ Da'!N171+'ROC Da'!N171+'SM Da'!N171+'BN Da'!N171+'BS Da'!N171+'TDC Da'!N171</f>
        <v>1439.9079999999999</v>
      </c>
      <c r="O171" s="12">
        <f>+'MIT Da'!O171+'SAR Da'!O171+'URQ Da'!O171+'ROC Da'!O171+'SM Da'!O171+'BN Da'!O171+'BS Da'!O171+'TDC Da'!O171</f>
        <v>1439.9079999999999</v>
      </c>
      <c r="P171" s="81">
        <f>+'MIT Da'!P171+'SAR Da'!P171+'URQ Da'!P171+'ROC Da'!P171+'SM Da'!P171+'BN Da'!P171+'BS Da'!P171+'TDC Da'!P171</f>
        <v>203</v>
      </c>
      <c r="Q171" s="81">
        <f>+'MIT Da'!Q171+'SAR Da'!Q171+'URQ Da'!Q171+'ROC Da'!Q171+'SM Da'!Q171+'BN Da'!Q171+'BS Da'!Q171+'TDC Da'!Q171</f>
        <v>58</v>
      </c>
      <c r="R171" s="81">
        <f>+'MIT Da'!R171+'SAR Da'!R171+'URQ Da'!R171+'ROC Da'!R171+'SM Da'!R171+'BN Da'!R171+'BS Da'!R171+'TDC Da'!R171</f>
        <v>10</v>
      </c>
      <c r="S171" s="81">
        <f>+'MIT Da'!S171+'SAR Da'!S171+'URQ Da'!S171+'ROC Da'!S171+'SM Da'!S171+'BN Da'!S171+'BS Da'!S171+'TDC Da'!S171</f>
        <v>271</v>
      </c>
      <c r="T171" s="81">
        <f>+'MIT Da'!T171+'SAR Da'!T171+'URQ Da'!T171+'ROC Da'!T171+'SM Da'!T171+'BN Da'!T171+'BS Da'!T171+'TDC Da'!T171</f>
        <v>136</v>
      </c>
      <c r="U171" s="81">
        <f>+'MIT Da'!U171+'SAR Da'!U171+'URQ Da'!U171+'ROC Da'!U171+'SM Da'!U171+'BN Da'!U171+'BS Da'!U171+'TDC Da'!U171</f>
        <v>434</v>
      </c>
      <c r="V171" s="81">
        <f>+'MIT Da'!V171+'SAR Da'!V171+'URQ Da'!V171+'ROC Da'!V171+'SM Da'!V171+'BN Da'!V171+'BS Da'!V171+'TDC Da'!V171</f>
        <v>11</v>
      </c>
      <c r="W171" s="81">
        <f>+'MIT Da'!W171+'SAR Da'!W171+'URQ Da'!W171+'ROC Da'!W171+'SM Da'!W171+'BN Da'!W171+'BS Da'!W171+'TDC Da'!W171</f>
        <v>107</v>
      </c>
      <c r="X171" s="81">
        <f>+'MIT Da'!X171+'SAR Da'!X171+'URQ Da'!X171+'ROC Da'!X171+'SM Da'!X171+'BN Da'!X171+'BS Da'!X171+'TDC Da'!X171</f>
        <v>4</v>
      </c>
      <c r="Y171" s="81">
        <f>+'MIT Da'!Y171+'SAR Da'!Y171+'URQ Da'!Y171+'ROC Da'!Y171+'SM Da'!Y171+'BN Da'!Y171+'BS Da'!Y171+'TDC Da'!Y171</f>
        <v>692</v>
      </c>
      <c r="Z171" s="81">
        <f>+'MIT Da'!Z171+'SAR Da'!Z171+'URQ Da'!Z171+'ROC Da'!Z171+'SM Da'!Z171+'BN Da'!Z171+'BS Da'!Z171+'TDC Da'!Z171</f>
        <v>161</v>
      </c>
      <c r="AA171" s="81">
        <f>+'MIT Da'!AA171+'SAR Da'!AA171+'URQ Da'!AA171+'ROC Da'!AA171+'SM Da'!AA171+'BN Da'!AA171+'BS Da'!AA171+'TDC Da'!AA171</f>
        <v>102</v>
      </c>
      <c r="AB171" s="81">
        <f>+'MIT Da'!AB171+'SAR Da'!AB171+'URQ Da'!AB171+'ROC Da'!AB171+'SM Da'!AB171+'BN Da'!AB171+'BS Da'!AB171+'TDC Da'!AB171</f>
        <v>692</v>
      </c>
      <c r="AC171" s="81">
        <f>+'MIT Da'!AC171+'SAR Da'!AC171+'URQ Da'!AC171+'ROC Da'!AC171+'SM Da'!AC171+'BN Da'!AC171+'BS Da'!AC171+'TDC Da'!AC171</f>
        <v>955</v>
      </c>
      <c r="AD171" s="81">
        <f>+'MIT Da'!AD171+'SAR Da'!AD171+'URQ Da'!AD171+'ROC Da'!AD171+'SM Da'!AD171+'BN Da'!AD171+'BS Da'!AD171+'TDC Da'!AD171</f>
        <v>54</v>
      </c>
      <c r="AE171" s="81">
        <f>+'MIT Da'!AE171+'SAR Da'!AE171+'URQ Da'!AE171+'ROC Da'!AE171+'SM Da'!AE171+'BN Da'!AE171+'BS Da'!AE171+'TDC Da'!AE171</f>
        <v>96</v>
      </c>
      <c r="AF171" s="81">
        <f>+'MIT Da'!AF171+'SAR Da'!AF171+'URQ Da'!AF171+'ROC Da'!AF171+'SM Da'!AF171+'BN Da'!AF171+'BS Da'!AF171+'TDC Da'!AF171</f>
        <v>447</v>
      </c>
      <c r="AG171" s="81">
        <f>+'MIT Da'!AG171+'SAR Da'!AG171+'URQ Da'!AG171+'ROC Da'!AG171+'SM Da'!AG171+'BN Da'!AG171+'BS Da'!AG171+'TDC Da'!AG171</f>
        <v>597</v>
      </c>
      <c r="AH171" s="12">
        <f>+'MIT Da'!AH171+'SAR Da'!AH171+'URQ Da'!AH171+'ROC Da'!AH171+'SM Da'!AH171+'BN Da'!AH171+'BS Da'!AH171+'TDC Da'!AH171</f>
        <v>274.60699999999997</v>
      </c>
      <c r="AI171" s="12">
        <f>+'MIT Da'!AI171+'SAR Da'!AI171+'URQ Da'!AI171+'ROC Da'!AI171+'SM Da'!AI171+'BN Da'!AI171+'BS Da'!AI171+'TDC Da'!AI171</f>
        <v>7.32</v>
      </c>
      <c r="AJ171" s="12">
        <f>+'MIT Da'!AJ171+'SAR Da'!AJ171+'URQ Da'!AJ171+'ROC Da'!AJ171+'SM Da'!AJ171+'BN Da'!AJ171+'BS Da'!AJ171+'TDC Da'!AJ171</f>
        <v>498.71500000000003</v>
      </c>
      <c r="AK171" s="12">
        <f>+'MIT Da'!AK171+'SAR Da'!AK171+'URQ Da'!AK171+'ROC Da'!AK171+'SM Da'!AK171+'BN Da'!AK171+'BS Da'!AK171+'TDC Da'!AK171</f>
        <v>780.64199999999994</v>
      </c>
      <c r="AL171" s="81">
        <f>+'MIT Da'!AL171+'SAR Da'!AL171+'URQ Da'!AL171+'ROC Da'!AL171+'SM Da'!AL171+'BN Da'!AL171+'BS Da'!AL171+'TDC Da'!AL171</f>
        <v>12</v>
      </c>
      <c r="AM171" s="81">
        <f>+'MIT Da'!AM171+'SAR Da'!AM171+'URQ Da'!AM171+'ROC Da'!AM171+'SM Da'!AM171+'BN Da'!AM171+'BS Da'!AM171+'TDC Da'!AM171</f>
        <v>57</v>
      </c>
      <c r="AN171" s="81">
        <f>+'MIT Da'!AN171+'SAR Da'!AN171+'URQ Da'!AN171+'ROC Da'!AN171+'SM Da'!AN171+'BN Da'!AN171+'BS Da'!AN171+'TDC Da'!AN171</f>
        <v>82</v>
      </c>
      <c r="AO171" s="81">
        <f>+'MIT Da'!AO171+'SAR Da'!AO171+'URQ Da'!AO171+'ROC Da'!AO171+'SM Da'!AO171+'BN Da'!AO171+'BS Da'!AO171+'TDC Da'!AO171</f>
        <v>151</v>
      </c>
      <c r="AP171" s="81">
        <f>+'MIT Da'!AP171+'SAR Da'!AP171+'URQ Da'!AP171+'ROC Da'!AP171+'SM Da'!AP171+'BN Da'!AP171+'BS Da'!AP171+'TDC Da'!AP171</f>
        <v>596</v>
      </c>
      <c r="AQ171" s="81">
        <f>+'MIT Da'!AQ171+'SAR Da'!AQ171+'URQ Da'!AQ171+'ROC Da'!AQ171+'SM Da'!AQ171+'BN Da'!AQ171+'BS Da'!AQ171+'TDC Da'!AQ171</f>
        <v>341</v>
      </c>
      <c r="AR171" s="81">
        <f>+'MIT Da'!AR171+'SAR Da'!AR171+'URQ Da'!AR171+'ROC Da'!AR171+'SM Da'!AR171+'BN Da'!AR171+'BS Da'!AR171+'TDC Da'!AR171</f>
        <v>39</v>
      </c>
      <c r="AS171" s="81">
        <f>+SUM(RED_InfraMR[[#This Row],[B.02.1 - Parque de Coches Eléctricos Motrices]:[B.02.3 - Parque de Coches Eléctricos Motrices Tipo R]])</f>
        <v>976</v>
      </c>
      <c r="AT171" s="81">
        <f>+'MIT Da'!AT171+'SAR Da'!AT171+'URQ Da'!AT171+'ROC Da'!AT171+'SM Da'!AT171+'BN Da'!AT171+'BS Da'!AT171+'TDC Da'!AT171</f>
        <v>0</v>
      </c>
      <c r="AU171" s="81">
        <f>+'MIT Da'!AU171+'SAR Da'!AU171+'URQ Da'!AU171+'ROC Da'!AU171+'SM Da'!AU171+'BN Da'!AU171+'BS Da'!AU171+'TDC Da'!AU171</f>
        <v>6</v>
      </c>
      <c r="AV171" s="81">
        <f>+'MIT Da'!AV171+'SAR Da'!AV171+'URQ Da'!AV171+'ROC Da'!AV171+'SM Da'!AV171+'BN Da'!AV171+'BS Da'!AV171+'TDC Da'!AV171</f>
        <v>10</v>
      </c>
      <c r="AW171" s="81">
        <f>+SUM(RED_InfraMR[[#This Row],[B.03.1 - Parque de Coches Motores Motrices Remolcados]:[B.03.3 - Parque de Coches Motores Motrices Cabina]])</f>
        <v>16</v>
      </c>
      <c r="AX171" s="81">
        <f>+'MIT Da'!AX171+'SAR Da'!AX171+'URQ Da'!AX171+'ROC Da'!AX171+'SM Da'!AX171+'BN Da'!AX171+'BS Da'!AX171+'TDC Da'!AX171</f>
        <v>437</v>
      </c>
      <c r="AY171" s="81">
        <f>+'MIT Da'!AY171+'SAR Da'!AY171+'URQ Da'!AY171+'ROC Da'!AY171+'SM Da'!AY171+'BN Da'!AY171+'BS Da'!AY171+'TDC Da'!AY171</f>
        <v>173</v>
      </c>
      <c r="AZ171" s="81">
        <f>+'MIT Da'!AZ171+'SAR Da'!AZ171+'URQ Da'!AZ171+'ROC Da'!AZ171+'SM Da'!AZ171+'BN Da'!AZ171+'BS Da'!AZ171+'TDC Da'!AZ171</f>
        <v>15</v>
      </c>
      <c r="BA171" s="81">
        <f>+'MIT Da'!BA171+'SAR Da'!BA171+'URQ Da'!BA171+'ROC Da'!BA171+'SM Da'!BA171+'BN Da'!BA171+'BS Da'!BA171+'TDC Da'!BA171</f>
        <v>163</v>
      </c>
      <c r="BB171" s="81">
        <f>+'MIT Da'!BB171+'SAR Da'!BB171+'URQ Da'!BB171+'ROC Da'!BB171+'SM Da'!BB171+'BN Da'!BB171+'BS Da'!BB171+'TDC Da'!BB171</f>
        <v>0</v>
      </c>
      <c r="BC171" s="81">
        <f>+SUM(RED_InfraMR[[#This Row],[B.04.1 - Parque de Coches Remolcados Clase Unica]:[B.04.5 - Parque de Coches Remolcados para Servicios Especiales (Cartoneros)]])</f>
        <v>788</v>
      </c>
      <c r="BD171" s="81">
        <f>+'MIT Da'!BD171+'SAR Da'!BD171+'URQ Da'!BD171+'ROC Da'!BD171+'SM Da'!BD171+'BN Da'!BD171+'BS Da'!BD171+'TDC Da'!BD171</f>
        <v>12</v>
      </c>
      <c r="BE171" s="81">
        <f>+'MIT Da'!BE171+'SAR Da'!BE171+'URQ Da'!BE171+'ROC Da'!BE171+'SM Da'!BE171+'BN Da'!BE171+'BS Da'!BE171+'TDC Da'!BE171</f>
        <v>92</v>
      </c>
      <c r="BF171" s="16"/>
    </row>
    <row r="172" spans="1:58">
      <c r="A172" s="1">
        <v>2007</v>
      </c>
      <c r="B172" s="1" t="s">
        <v>117</v>
      </c>
      <c r="C172" s="12">
        <f>+'MIT Da'!C172+'SAR Da'!C172+'URQ Da'!C172+'ROC Da'!C172+'SM Da'!C172+'BN Da'!C172+'BS Da'!C172+'TDC Da'!C172</f>
        <v>147.21299999999999</v>
      </c>
      <c r="D172" s="12">
        <f>+'MIT Da'!D172+'SAR Da'!D172+'URQ Da'!D172+'ROC Da'!D172+'SM Da'!D172+'BN Da'!D172+'BS Da'!D172+'TDC Da'!D172</f>
        <v>434.00300000000004</v>
      </c>
      <c r="E172" s="12">
        <f>+'MIT Da'!E172+'SAR Da'!E172+'URQ Da'!E172+'ROC Da'!E172+'SM Da'!E172+'BN Da'!E172+'BS Da'!E172+'TDC Da'!E172</f>
        <v>0</v>
      </c>
      <c r="F172" s="12">
        <f>+'MIT Da'!F172+'SAR Da'!F172+'URQ Da'!F172+'ROC Da'!F172+'SM Da'!F172+'BN Da'!F172+'BS Da'!F172+'TDC Da'!F172</f>
        <v>186.47664</v>
      </c>
      <c r="G172" s="12">
        <f>+'MIT Da'!G172+'SAR Da'!G172+'URQ Da'!G172+'ROC Da'!G172+'SM Da'!G172+'BN Da'!G172+'BS Da'!G172+'TDC Da'!G172</f>
        <v>767.69263999999998</v>
      </c>
      <c r="H172" s="12">
        <f>+'MIT Da'!H172+'SAR Da'!H172+'URQ Da'!H172+'ROC Da'!H172+'SM Da'!H172+'BN Da'!H172+'BS Da'!H172+'TDC Da'!H172</f>
        <v>767.69263999999998</v>
      </c>
      <c r="I172" s="12">
        <f>+'MIT Da'!I172+'SAR Da'!I172+'URQ Da'!I172+'ROC Da'!I172+'SM Da'!I172+'BN Da'!I172+'BS Da'!I172+'TDC Da'!I172</f>
        <v>1011.74311</v>
      </c>
      <c r="J172" s="12">
        <f>+'MIT Da'!J172+'SAR Da'!J172+'URQ Da'!J172+'ROC Da'!J172+'SM Da'!J172+'BN Da'!J172+'BS Da'!J172+'TDC Da'!J172</f>
        <v>1039.809</v>
      </c>
      <c r="K172" s="12">
        <f>+'MIT Da'!K172+'SAR Da'!K172+'URQ Da'!K172+'ROC Da'!K172+'SM Da'!K172+'BN Da'!K172+'BS Da'!K172+'TDC Da'!K172</f>
        <v>54.516999999999996</v>
      </c>
      <c r="L172" s="12">
        <f>+'MIT Da'!L172+'SAR Da'!L172+'URQ Da'!L172+'ROC Da'!L172+'SM Da'!L172+'BN Da'!L172+'BS Da'!L172+'TDC Da'!L172</f>
        <v>400.09900000000005</v>
      </c>
      <c r="M172" s="12">
        <f>+'MIT Da'!M172+'SAR Da'!M172+'URQ Da'!M172+'ROC Da'!M172+'SM Da'!M172+'BN Da'!M172+'BS Da'!M172+'TDC Da'!M172</f>
        <v>21.314999999999998</v>
      </c>
      <c r="N172" s="12">
        <f>+'MIT Da'!N172+'SAR Da'!N172+'URQ Da'!N172+'ROC Da'!N172+'SM Da'!N172+'BN Da'!N172+'BS Da'!N172+'TDC Da'!N172</f>
        <v>1439.9079999999999</v>
      </c>
      <c r="O172" s="12">
        <f>+'MIT Da'!O172+'SAR Da'!O172+'URQ Da'!O172+'ROC Da'!O172+'SM Da'!O172+'BN Da'!O172+'BS Da'!O172+'TDC Da'!O172</f>
        <v>1439.9079999999999</v>
      </c>
      <c r="P172" s="81">
        <f>+'MIT Da'!P172+'SAR Da'!P172+'URQ Da'!P172+'ROC Da'!P172+'SM Da'!P172+'BN Da'!P172+'BS Da'!P172+'TDC Da'!P172</f>
        <v>203</v>
      </c>
      <c r="Q172" s="81">
        <f>+'MIT Da'!Q172+'SAR Da'!Q172+'URQ Da'!Q172+'ROC Da'!Q172+'SM Da'!Q172+'BN Da'!Q172+'BS Da'!Q172+'TDC Da'!Q172</f>
        <v>58</v>
      </c>
      <c r="R172" s="81">
        <f>+'MIT Da'!R172+'SAR Da'!R172+'URQ Da'!R172+'ROC Da'!R172+'SM Da'!R172+'BN Da'!R172+'BS Da'!R172+'TDC Da'!R172</f>
        <v>10</v>
      </c>
      <c r="S172" s="81">
        <f>+'MIT Da'!S172+'SAR Da'!S172+'URQ Da'!S172+'ROC Da'!S172+'SM Da'!S172+'BN Da'!S172+'BS Da'!S172+'TDC Da'!S172</f>
        <v>271</v>
      </c>
      <c r="T172" s="81">
        <f>+'MIT Da'!T172+'SAR Da'!T172+'URQ Da'!T172+'ROC Da'!T172+'SM Da'!T172+'BN Da'!T172+'BS Da'!T172+'TDC Da'!T172</f>
        <v>136</v>
      </c>
      <c r="U172" s="81">
        <f>+'MIT Da'!U172+'SAR Da'!U172+'URQ Da'!U172+'ROC Da'!U172+'SM Da'!U172+'BN Da'!U172+'BS Da'!U172+'TDC Da'!U172</f>
        <v>434</v>
      </c>
      <c r="V172" s="81">
        <f>+'MIT Da'!V172+'SAR Da'!V172+'URQ Da'!V172+'ROC Da'!V172+'SM Da'!V172+'BN Da'!V172+'BS Da'!V172+'TDC Da'!V172</f>
        <v>11</v>
      </c>
      <c r="W172" s="81">
        <f>+'MIT Da'!W172+'SAR Da'!W172+'URQ Da'!W172+'ROC Da'!W172+'SM Da'!W172+'BN Da'!W172+'BS Da'!W172+'TDC Da'!W172</f>
        <v>107</v>
      </c>
      <c r="X172" s="81">
        <f>+'MIT Da'!X172+'SAR Da'!X172+'URQ Da'!X172+'ROC Da'!X172+'SM Da'!X172+'BN Da'!X172+'BS Da'!X172+'TDC Da'!X172</f>
        <v>4</v>
      </c>
      <c r="Y172" s="81">
        <f>+'MIT Da'!Y172+'SAR Da'!Y172+'URQ Da'!Y172+'ROC Da'!Y172+'SM Da'!Y172+'BN Da'!Y172+'BS Da'!Y172+'TDC Da'!Y172</f>
        <v>692</v>
      </c>
      <c r="Z172" s="81">
        <f>+'MIT Da'!Z172+'SAR Da'!Z172+'URQ Da'!Z172+'ROC Da'!Z172+'SM Da'!Z172+'BN Da'!Z172+'BS Da'!Z172+'TDC Da'!Z172</f>
        <v>161</v>
      </c>
      <c r="AA172" s="81">
        <f>+'MIT Da'!AA172+'SAR Da'!AA172+'URQ Da'!AA172+'ROC Da'!AA172+'SM Da'!AA172+'BN Da'!AA172+'BS Da'!AA172+'TDC Da'!AA172</f>
        <v>102</v>
      </c>
      <c r="AB172" s="81">
        <f>+'MIT Da'!AB172+'SAR Da'!AB172+'URQ Da'!AB172+'ROC Da'!AB172+'SM Da'!AB172+'BN Da'!AB172+'BS Da'!AB172+'TDC Da'!AB172</f>
        <v>692</v>
      </c>
      <c r="AC172" s="81">
        <f>+'MIT Da'!AC172+'SAR Da'!AC172+'URQ Da'!AC172+'ROC Da'!AC172+'SM Da'!AC172+'BN Da'!AC172+'BS Da'!AC172+'TDC Da'!AC172</f>
        <v>955</v>
      </c>
      <c r="AD172" s="81">
        <f>+'MIT Da'!AD172+'SAR Da'!AD172+'URQ Da'!AD172+'ROC Da'!AD172+'SM Da'!AD172+'BN Da'!AD172+'BS Da'!AD172+'TDC Da'!AD172</f>
        <v>54</v>
      </c>
      <c r="AE172" s="81">
        <f>+'MIT Da'!AE172+'SAR Da'!AE172+'URQ Da'!AE172+'ROC Da'!AE172+'SM Da'!AE172+'BN Da'!AE172+'BS Da'!AE172+'TDC Da'!AE172</f>
        <v>96</v>
      </c>
      <c r="AF172" s="81">
        <f>+'MIT Da'!AF172+'SAR Da'!AF172+'URQ Da'!AF172+'ROC Da'!AF172+'SM Da'!AF172+'BN Da'!AF172+'BS Da'!AF172+'TDC Da'!AF172</f>
        <v>447</v>
      </c>
      <c r="AG172" s="81">
        <f>+'MIT Da'!AG172+'SAR Da'!AG172+'URQ Da'!AG172+'ROC Da'!AG172+'SM Da'!AG172+'BN Da'!AG172+'BS Da'!AG172+'TDC Da'!AG172</f>
        <v>597</v>
      </c>
      <c r="AH172" s="12">
        <f>+'MIT Da'!AH172+'SAR Da'!AH172+'URQ Da'!AH172+'ROC Da'!AH172+'SM Da'!AH172+'BN Da'!AH172+'BS Da'!AH172+'TDC Da'!AH172</f>
        <v>274.60699999999997</v>
      </c>
      <c r="AI172" s="12">
        <f>+'MIT Da'!AI172+'SAR Da'!AI172+'URQ Da'!AI172+'ROC Da'!AI172+'SM Da'!AI172+'BN Da'!AI172+'BS Da'!AI172+'TDC Da'!AI172</f>
        <v>7.32</v>
      </c>
      <c r="AJ172" s="12">
        <f>+'MIT Da'!AJ172+'SAR Da'!AJ172+'URQ Da'!AJ172+'ROC Da'!AJ172+'SM Da'!AJ172+'BN Da'!AJ172+'BS Da'!AJ172+'TDC Da'!AJ172</f>
        <v>498.71500000000003</v>
      </c>
      <c r="AK172" s="12">
        <f>+'MIT Da'!AK172+'SAR Da'!AK172+'URQ Da'!AK172+'ROC Da'!AK172+'SM Da'!AK172+'BN Da'!AK172+'BS Da'!AK172+'TDC Da'!AK172</f>
        <v>780.64199999999994</v>
      </c>
      <c r="AL172" s="81">
        <f>+'MIT Da'!AL172+'SAR Da'!AL172+'URQ Da'!AL172+'ROC Da'!AL172+'SM Da'!AL172+'BN Da'!AL172+'BS Da'!AL172+'TDC Da'!AL172</f>
        <v>12</v>
      </c>
      <c r="AM172" s="81">
        <f>+'MIT Da'!AM172+'SAR Da'!AM172+'URQ Da'!AM172+'ROC Da'!AM172+'SM Da'!AM172+'BN Da'!AM172+'BS Da'!AM172+'TDC Da'!AM172</f>
        <v>57</v>
      </c>
      <c r="AN172" s="81">
        <f>+'MIT Da'!AN172+'SAR Da'!AN172+'URQ Da'!AN172+'ROC Da'!AN172+'SM Da'!AN172+'BN Da'!AN172+'BS Da'!AN172+'TDC Da'!AN172</f>
        <v>82</v>
      </c>
      <c r="AO172" s="81">
        <f>+'MIT Da'!AO172+'SAR Da'!AO172+'URQ Da'!AO172+'ROC Da'!AO172+'SM Da'!AO172+'BN Da'!AO172+'BS Da'!AO172+'TDC Da'!AO172</f>
        <v>151</v>
      </c>
      <c r="AP172" s="81">
        <f>+'MIT Da'!AP172+'SAR Da'!AP172+'URQ Da'!AP172+'ROC Da'!AP172+'SM Da'!AP172+'BN Da'!AP172+'BS Da'!AP172+'TDC Da'!AP172</f>
        <v>596</v>
      </c>
      <c r="AQ172" s="81">
        <f>+'MIT Da'!AQ172+'SAR Da'!AQ172+'URQ Da'!AQ172+'ROC Da'!AQ172+'SM Da'!AQ172+'BN Da'!AQ172+'BS Da'!AQ172+'TDC Da'!AQ172</f>
        <v>341</v>
      </c>
      <c r="AR172" s="81">
        <f>+'MIT Da'!AR172+'SAR Da'!AR172+'URQ Da'!AR172+'ROC Da'!AR172+'SM Da'!AR172+'BN Da'!AR172+'BS Da'!AR172+'TDC Da'!AR172</f>
        <v>39</v>
      </c>
      <c r="AS172" s="81">
        <f>+SUM(RED_InfraMR[[#This Row],[B.02.1 - Parque de Coches Eléctricos Motrices]:[B.02.3 - Parque de Coches Eléctricos Motrices Tipo R]])</f>
        <v>976</v>
      </c>
      <c r="AT172" s="81">
        <f>+'MIT Da'!AT172+'SAR Da'!AT172+'URQ Da'!AT172+'ROC Da'!AT172+'SM Da'!AT172+'BN Da'!AT172+'BS Da'!AT172+'TDC Da'!AT172</f>
        <v>0</v>
      </c>
      <c r="AU172" s="81">
        <f>+'MIT Da'!AU172+'SAR Da'!AU172+'URQ Da'!AU172+'ROC Da'!AU172+'SM Da'!AU172+'BN Da'!AU172+'BS Da'!AU172+'TDC Da'!AU172</f>
        <v>6</v>
      </c>
      <c r="AV172" s="81">
        <f>+'MIT Da'!AV172+'SAR Da'!AV172+'URQ Da'!AV172+'ROC Da'!AV172+'SM Da'!AV172+'BN Da'!AV172+'BS Da'!AV172+'TDC Da'!AV172</f>
        <v>10</v>
      </c>
      <c r="AW172" s="81">
        <f>+SUM(RED_InfraMR[[#This Row],[B.03.1 - Parque de Coches Motores Motrices Remolcados]:[B.03.3 - Parque de Coches Motores Motrices Cabina]])</f>
        <v>16</v>
      </c>
      <c r="AX172" s="81">
        <f>+'MIT Da'!AX172+'SAR Da'!AX172+'URQ Da'!AX172+'ROC Da'!AX172+'SM Da'!AX172+'BN Da'!AX172+'BS Da'!AX172+'TDC Da'!AX172</f>
        <v>437</v>
      </c>
      <c r="AY172" s="81">
        <f>+'MIT Da'!AY172+'SAR Da'!AY172+'URQ Da'!AY172+'ROC Da'!AY172+'SM Da'!AY172+'BN Da'!AY172+'BS Da'!AY172+'TDC Da'!AY172</f>
        <v>173</v>
      </c>
      <c r="AZ172" s="81">
        <f>+'MIT Da'!AZ172+'SAR Da'!AZ172+'URQ Da'!AZ172+'ROC Da'!AZ172+'SM Da'!AZ172+'BN Da'!AZ172+'BS Da'!AZ172+'TDC Da'!AZ172</f>
        <v>15</v>
      </c>
      <c r="BA172" s="81">
        <f>+'MIT Da'!BA172+'SAR Da'!BA172+'URQ Da'!BA172+'ROC Da'!BA172+'SM Da'!BA172+'BN Da'!BA172+'BS Da'!BA172+'TDC Da'!BA172</f>
        <v>163</v>
      </c>
      <c r="BB172" s="81">
        <f>+'MIT Da'!BB172+'SAR Da'!BB172+'URQ Da'!BB172+'ROC Da'!BB172+'SM Da'!BB172+'BN Da'!BB172+'BS Da'!BB172+'TDC Da'!BB172</f>
        <v>0</v>
      </c>
      <c r="BC172" s="81">
        <f>+SUM(RED_InfraMR[[#This Row],[B.04.1 - Parque de Coches Remolcados Clase Unica]:[B.04.5 - Parque de Coches Remolcados para Servicios Especiales (Cartoneros)]])</f>
        <v>788</v>
      </c>
      <c r="BD172" s="81">
        <f>+'MIT Da'!BD172+'SAR Da'!BD172+'URQ Da'!BD172+'ROC Da'!BD172+'SM Da'!BD172+'BN Da'!BD172+'BS Da'!BD172+'TDC Da'!BD172</f>
        <v>12</v>
      </c>
      <c r="BE172" s="81">
        <f>+'MIT Da'!BE172+'SAR Da'!BE172+'URQ Da'!BE172+'ROC Da'!BE172+'SM Da'!BE172+'BN Da'!BE172+'BS Da'!BE172+'TDC Da'!BE172</f>
        <v>92</v>
      </c>
      <c r="BF172" s="16"/>
    </row>
    <row r="173" spans="1:58">
      <c r="A173" s="1">
        <v>2007</v>
      </c>
      <c r="B173" s="1" t="s">
        <v>118</v>
      </c>
      <c r="C173" s="12">
        <f>+'MIT Da'!C173+'SAR Da'!C173+'URQ Da'!C173+'ROC Da'!C173+'SM Da'!C173+'BN Da'!C173+'BS Da'!C173+'TDC Da'!C173</f>
        <v>147.21299999999999</v>
      </c>
      <c r="D173" s="12">
        <f>+'MIT Da'!D173+'SAR Da'!D173+'URQ Da'!D173+'ROC Da'!D173+'SM Da'!D173+'BN Da'!D173+'BS Da'!D173+'TDC Da'!D173</f>
        <v>434.00300000000004</v>
      </c>
      <c r="E173" s="12">
        <f>+'MIT Da'!E173+'SAR Da'!E173+'URQ Da'!E173+'ROC Da'!E173+'SM Da'!E173+'BN Da'!E173+'BS Da'!E173+'TDC Da'!E173</f>
        <v>0</v>
      </c>
      <c r="F173" s="12">
        <f>+'MIT Da'!F173+'SAR Da'!F173+'URQ Da'!F173+'ROC Da'!F173+'SM Da'!F173+'BN Da'!F173+'BS Da'!F173+'TDC Da'!F173</f>
        <v>186.47664</v>
      </c>
      <c r="G173" s="12">
        <f>+'MIT Da'!G173+'SAR Da'!G173+'URQ Da'!G173+'ROC Da'!G173+'SM Da'!G173+'BN Da'!G173+'BS Da'!G173+'TDC Da'!G173</f>
        <v>767.69263999999998</v>
      </c>
      <c r="H173" s="12">
        <f>+'MIT Da'!H173+'SAR Da'!H173+'URQ Da'!H173+'ROC Da'!H173+'SM Da'!H173+'BN Da'!H173+'BS Da'!H173+'TDC Da'!H173</f>
        <v>767.69263999999998</v>
      </c>
      <c r="I173" s="12">
        <f>+'MIT Da'!I173+'SAR Da'!I173+'URQ Da'!I173+'ROC Da'!I173+'SM Da'!I173+'BN Da'!I173+'BS Da'!I173+'TDC Da'!I173</f>
        <v>1011.74311</v>
      </c>
      <c r="J173" s="12">
        <f>+'MIT Da'!J173+'SAR Da'!J173+'URQ Da'!J173+'ROC Da'!J173+'SM Da'!J173+'BN Da'!J173+'BS Da'!J173+'TDC Da'!J173</f>
        <v>1039.809</v>
      </c>
      <c r="K173" s="12">
        <f>+'MIT Da'!K173+'SAR Da'!K173+'URQ Da'!K173+'ROC Da'!K173+'SM Da'!K173+'BN Da'!K173+'BS Da'!K173+'TDC Da'!K173</f>
        <v>54.516999999999996</v>
      </c>
      <c r="L173" s="12">
        <f>+'MIT Da'!L173+'SAR Da'!L173+'URQ Da'!L173+'ROC Da'!L173+'SM Da'!L173+'BN Da'!L173+'BS Da'!L173+'TDC Da'!L173</f>
        <v>400.09900000000005</v>
      </c>
      <c r="M173" s="12">
        <f>+'MIT Da'!M173+'SAR Da'!M173+'URQ Da'!M173+'ROC Da'!M173+'SM Da'!M173+'BN Da'!M173+'BS Da'!M173+'TDC Da'!M173</f>
        <v>21.314999999999998</v>
      </c>
      <c r="N173" s="12">
        <f>+'MIT Da'!N173+'SAR Da'!N173+'URQ Da'!N173+'ROC Da'!N173+'SM Da'!N173+'BN Da'!N173+'BS Da'!N173+'TDC Da'!N173</f>
        <v>1439.9079999999999</v>
      </c>
      <c r="O173" s="12">
        <f>+'MIT Da'!O173+'SAR Da'!O173+'URQ Da'!O173+'ROC Da'!O173+'SM Da'!O173+'BN Da'!O173+'BS Da'!O173+'TDC Da'!O173</f>
        <v>1439.9079999999999</v>
      </c>
      <c r="P173" s="81">
        <f>+'MIT Da'!P173+'SAR Da'!P173+'URQ Da'!P173+'ROC Da'!P173+'SM Da'!P173+'BN Da'!P173+'BS Da'!P173+'TDC Da'!P173</f>
        <v>203</v>
      </c>
      <c r="Q173" s="81">
        <f>+'MIT Da'!Q173+'SAR Da'!Q173+'URQ Da'!Q173+'ROC Da'!Q173+'SM Da'!Q173+'BN Da'!Q173+'BS Da'!Q173+'TDC Da'!Q173</f>
        <v>58</v>
      </c>
      <c r="R173" s="81">
        <f>+'MIT Da'!R173+'SAR Da'!R173+'URQ Da'!R173+'ROC Da'!R173+'SM Da'!R173+'BN Da'!R173+'BS Da'!R173+'TDC Da'!R173</f>
        <v>10</v>
      </c>
      <c r="S173" s="81">
        <f>+'MIT Da'!S173+'SAR Da'!S173+'URQ Da'!S173+'ROC Da'!S173+'SM Da'!S173+'BN Da'!S173+'BS Da'!S173+'TDC Da'!S173</f>
        <v>271</v>
      </c>
      <c r="T173" s="81">
        <f>+'MIT Da'!T173+'SAR Da'!T173+'URQ Da'!T173+'ROC Da'!T173+'SM Da'!T173+'BN Da'!T173+'BS Da'!T173+'TDC Da'!T173</f>
        <v>136</v>
      </c>
      <c r="U173" s="81">
        <f>+'MIT Da'!U173+'SAR Da'!U173+'URQ Da'!U173+'ROC Da'!U173+'SM Da'!U173+'BN Da'!U173+'BS Da'!U173+'TDC Da'!U173</f>
        <v>434</v>
      </c>
      <c r="V173" s="81">
        <f>+'MIT Da'!V173+'SAR Da'!V173+'URQ Da'!V173+'ROC Da'!V173+'SM Da'!V173+'BN Da'!V173+'BS Da'!V173+'TDC Da'!V173</f>
        <v>11</v>
      </c>
      <c r="W173" s="81">
        <f>+'MIT Da'!W173+'SAR Da'!W173+'URQ Da'!W173+'ROC Da'!W173+'SM Da'!W173+'BN Da'!W173+'BS Da'!W173+'TDC Da'!W173</f>
        <v>107</v>
      </c>
      <c r="X173" s="81">
        <f>+'MIT Da'!X173+'SAR Da'!X173+'URQ Da'!X173+'ROC Da'!X173+'SM Da'!X173+'BN Da'!X173+'BS Da'!X173+'TDC Da'!X173</f>
        <v>4</v>
      </c>
      <c r="Y173" s="81">
        <f>+'MIT Da'!Y173+'SAR Da'!Y173+'URQ Da'!Y173+'ROC Da'!Y173+'SM Da'!Y173+'BN Da'!Y173+'BS Da'!Y173+'TDC Da'!Y173</f>
        <v>692</v>
      </c>
      <c r="Z173" s="81">
        <f>+'MIT Da'!Z173+'SAR Da'!Z173+'URQ Da'!Z173+'ROC Da'!Z173+'SM Da'!Z173+'BN Da'!Z173+'BS Da'!Z173+'TDC Da'!Z173</f>
        <v>161</v>
      </c>
      <c r="AA173" s="81">
        <f>+'MIT Da'!AA173+'SAR Da'!AA173+'URQ Da'!AA173+'ROC Da'!AA173+'SM Da'!AA173+'BN Da'!AA173+'BS Da'!AA173+'TDC Da'!AA173</f>
        <v>102</v>
      </c>
      <c r="AB173" s="81">
        <f>+'MIT Da'!AB173+'SAR Da'!AB173+'URQ Da'!AB173+'ROC Da'!AB173+'SM Da'!AB173+'BN Da'!AB173+'BS Da'!AB173+'TDC Da'!AB173</f>
        <v>692</v>
      </c>
      <c r="AC173" s="81">
        <f>+'MIT Da'!AC173+'SAR Da'!AC173+'URQ Da'!AC173+'ROC Da'!AC173+'SM Da'!AC173+'BN Da'!AC173+'BS Da'!AC173+'TDC Da'!AC173</f>
        <v>955</v>
      </c>
      <c r="AD173" s="81">
        <f>+'MIT Da'!AD173+'SAR Da'!AD173+'URQ Da'!AD173+'ROC Da'!AD173+'SM Da'!AD173+'BN Da'!AD173+'BS Da'!AD173+'TDC Da'!AD173</f>
        <v>54</v>
      </c>
      <c r="AE173" s="81">
        <f>+'MIT Da'!AE173+'SAR Da'!AE173+'URQ Da'!AE173+'ROC Da'!AE173+'SM Da'!AE173+'BN Da'!AE173+'BS Da'!AE173+'TDC Da'!AE173</f>
        <v>96</v>
      </c>
      <c r="AF173" s="81">
        <f>+'MIT Da'!AF173+'SAR Da'!AF173+'URQ Da'!AF173+'ROC Da'!AF173+'SM Da'!AF173+'BN Da'!AF173+'BS Da'!AF173+'TDC Da'!AF173</f>
        <v>447</v>
      </c>
      <c r="AG173" s="81">
        <f>+'MIT Da'!AG173+'SAR Da'!AG173+'URQ Da'!AG173+'ROC Da'!AG173+'SM Da'!AG173+'BN Da'!AG173+'BS Da'!AG173+'TDC Da'!AG173</f>
        <v>597</v>
      </c>
      <c r="AH173" s="12">
        <f>+'MIT Da'!AH173+'SAR Da'!AH173+'URQ Da'!AH173+'ROC Da'!AH173+'SM Da'!AH173+'BN Da'!AH173+'BS Da'!AH173+'TDC Da'!AH173</f>
        <v>274.60699999999997</v>
      </c>
      <c r="AI173" s="12">
        <f>+'MIT Da'!AI173+'SAR Da'!AI173+'URQ Da'!AI173+'ROC Da'!AI173+'SM Da'!AI173+'BN Da'!AI173+'BS Da'!AI173+'TDC Da'!AI173</f>
        <v>7.32</v>
      </c>
      <c r="AJ173" s="12">
        <f>+'MIT Da'!AJ173+'SAR Da'!AJ173+'URQ Da'!AJ173+'ROC Da'!AJ173+'SM Da'!AJ173+'BN Da'!AJ173+'BS Da'!AJ173+'TDC Da'!AJ173</f>
        <v>498.71500000000003</v>
      </c>
      <c r="AK173" s="12">
        <f>+'MIT Da'!AK173+'SAR Da'!AK173+'URQ Da'!AK173+'ROC Da'!AK173+'SM Da'!AK173+'BN Da'!AK173+'BS Da'!AK173+'TDC Da'!AK173</f>
        <v>780.64199999999994</v>
      </c>
      <c r="AL173" s="81">
        <f>+'MIT Da'!AL173+'SAR Da'!AL173+'URQ Da'!AL173+'ROC Da'!AL173+'SM Da'!AL173+'BN Da'!AL173+'BS Da'!AL173+'TDC Da'!AL173</f>
        <v>12</v>
      </c>
      <c r="AM173" s="81">
        <f>+'MIT Da'!AM173+'SAR Da'!AM173+'URQ Da'!AM173+'ROC Da'!AM173+'SM Da'!AM173+'BN Da'!AM173+'BS Da'!AM173+'TDC Da'!AM173</f>
        <v>57</v>
      </c>
      <c r="AN173" s="81">
        <f>+'MIT Da'!AN173+'SAR Da'!AN173+'URQ Da'!AN173+'ROC Da'!AN173+'SM Da'!AN173+'BN Da'!AN173+'BS Da'!AN173+'TDC Da'!AN173</f>
        <v>82</v>
      </c>
      <c r="AO173" s="81">
        <f>+'MIT Da'!AO173+'SAR Da'!AO173+'URQ Da'!AO173+'ROC Da'!AO173+'SM Da'!AO173+'BN Da'!AO173+'BS Da'!AO173+'TDC Da'!AO173</f>
        <v>151</v>
      </c>
      <c r="AP173" s="81">
        <f>+'MIT Da'!AP173+'SAR Da'!AP173+'URQ Da'!AP173+'ROC Da'!AP173+'SM Da'!AP173+'BN Da'!AP173+'BS Da'!AP173+'TDC Da'!AP173</f>
        <v>596</v>
      </c>
      <c r="AQ173" s="81">
        <f>+'MIT Da'!AQ173+'SAR Da'!AQ173+'URQ Da'!AQ173+'ROC Da'!AQ173+'SM Da'!AQ173+'BN Da'!AQ173+'BS Da'!AQ173+'TDC Da'!AQ173</f>
        <v>341</v>
      </c>
      <c r="AR173" s="81">
        <f>+'MIT Da'!AR173+'SAR Da'!AR173+'URQ Da'!AR173+'ROC Da'!AR173+'SM Da'!AR173+'BN Da'!AR173+'BS Da'!AR173+'TDC Da'!AR173</f>
        <v>39</v>
      </c>
      <c r="AS173" s="81">
        <f>+SUM(RED_InfraMR[[#This Row],[B.02.1 - Parque de Coches Eléctricos Motrices]:[B.02.3 - Parque de Coches Eléctricos Motrices Tipo R]])</f>
        <v>976</v>
      </c>
      <c r="AT173" s="81">
        <f>+'MIT Da'!AT173+'SAR Da'!AT173+'URQ Da'!AT173+'ROC Da'!AT173+'SM Da'!AT173+'BN Da'!AT173+'BS Da'!AT173+'TDC Da'!AT173</f>
        <v>0</v>
      </c>
      <c r="AU173" s="81">
        <f>+'MIT Da'!AU173+'SAR Da'!AU173+'URQ Da'!AU173+'ROC Da'!AU173+'SM Da'!AU173+'BN Da'!AU173+'BS Da'!AU173+'TDC Da'!AU173</f>
        <v>6</v>
      </c>
      <c r="AV173" s="81">
        <f>+'MIT Da'!AV173+'SAR Da'!AV173+'URQ Da'!AV173+'ROC Da'!AV173+'SM Da'!AV173+'BN Da'!AV173+'BS Da'!AV173+'TDC Da'!AV173</f>
        <v>10</v>
      </c>
      <c r="AW173" s="81">
        <f>+SUM(RED_InfraMR[[#This Row],[B.03.1 - Parque de Coches Motores Motrices Remolcados]:[B.03.3 - Parque de Coches Motores Motrices Cabina]])</f>
        <v>16</v>
      </c>
      <c r="AX173" s="81">
        <f>+'MIT Da'!AX173+'SAR Da'!AX173+'URQ Da'!AX173+'ROC Da'!AX173+'SM Da'!AX173+'BN Da'!AX173+'BS Da'!AX173+'TDC Da'!AX173</f>
        <v>437</v>
      </c>
      <c r="AY173" s="81">
        <f>+'MIT Da'!AY173+'SAR Da'!AY173+'URQ Da'!AY173+'ROC Da'!AY173+'SM Da'!AY173+'BN Da'!AY173+'BS Da'!AY173+'TDC Da'!AY173</f>
        <v>173</v>
      </c>
      <c r="AZ173" s="81">
        <f>+'MIT Da'!AZ173+'SAR Da'!AZ173+'URQ Da'!AZ173+'ROC Da'!AZ173+'SM Da'!AZ173+'BN Da'!AZ173+'BS Da'!AZ173+'TDC Da'!AZ173</f>
        <v>15</v>
      </c>
      <c r="BA173" s="81">
        <f>+'MIT Da'!BA173+'SAR Da'!BA173+'URQ Da'!BA173+'ROC Da'!BA173+'SM Da'!BA173+'BN Da'!BA173+'BS Da'!BA173+'TDC Da'!BA173</f>
        <v>163</v>
      </c>
      <c r="BB173" s="81">
        <f>+'MIT Da'!BB173+'SAR Da'!BB173+'URQ Da'!BB173+'ROC Da'!BB173+'SM Da'!BB173+'BN Da'!BB173+'BS Da'!BB173+'TDC Da'!BB173</f>
        <v>0</v>
      </c>
      <c r="BC173" s="81">
        <f>+SUM(RED_InfraMR[[#This Row],[B.04.1 - Parque de Coches Remolcados Clase Unica]:[B.04.5 - Parque de Coches Remolcados para Servicios Especiales (Cartoneros)]])</f>
        <v>788</v>
      </c>
      <c r="BD173" s="81">
        <f>+'MIT Da'!BD173+'SAR Da'!BD173+'URQ Da'!BD173+'ROC Da'!BD173+'SM Da'!BD173+'BN Da'!BD173+'BS Da'!BD173+'TDC Da'!BD173</f>
        <v>12</v>
      </c>
      <c r="BE173" s="81">
        <f>+'MIT Da'!BE173+'SAR Da'!BE173+'URQ Da'!BE173+'ROC Da'!BE173+'SM Da'!BE173+'BN Da'!BE173+'BS Da'!BE173+'TDC Da'!BE173</f>
        <v>92</v>
      </c>
      <c r="BF173" s="16"/>
    </row>
    <row r="174" spans="1:58">
      <c r="A174" s="1">
        <v>2007</v>
      </c>
      <c r="B174" s="1" t="s">
        <v>119</v>
      </c>
      <c r="C174" s="12">
        <f>+'MIT Da'!C174+'SAR Da'!C174+'URQ Da'!C174+'ROC Da'!C174+'SM Da'!C174+'BN Da'!C174+'BS Da'!C174+'TDC Da'!C174</f>
        <v>147.21299999999999</v>
      </c>
      <c r="D174" s="12">
        <f>+'MIT Da'!D174+'SAR Da'!D174+'URQ Da'!D174+'ROC Da'!D174+'SM Da'!D174+'BN Da'!D174+'BS Da'!D174+'TDC Da'!D174</f>
        <v>434.00300000000004</v>
      </c>
      <c r="E174" s="12">
        <f>+'MIT Da'!E174+'SAR Da'!E174+'URQ Da'!E174+'ROC Da'!E174+'SM Da'!E174+'BN Da'!E174+'BS Da'!E174+'TDC Da'!E174</f>
        <v>0</v>
      </c>
      <c r="F174" s="12">
        <f>+'MIT Da'!F174+'SAR Da'!F174+'URQ Da'!F174+'ROC Da'!F174+'SM Da'!F174+'BN Da'!F174+'BS Da'!F174+'TDC Da'!F174</f>
        <v>186.47664</v>
      </c>
      <c r="G174" s="12">
        <f>+'MIT Da'!G174+'SAR Da'!G174+'URQ Da'!G174+'ROC Da'!G174+'SM Da'!G174+'BN Da'!G174+'BS Da'!G174+'TDC Da'!G174</f>
        <v>767.69263999999998</v>
      </c>
      <c r="H174" s="12">
        <f>+'MIT Da'!H174+'SAR Da'!H174+'URQ Da'!H174+'ROC Da'!H174+'SM Da'!H174+'BN Da'!H174+'BS Da'!H174+'TDC Da'!H174</f>
        <v>767.69263999999998</v>
      </c>
      <c r="I174" s="12">
        <f>+'MIT Da'!I174+'SAR Da'!I174+'URQ Da'!I174+'ROC Da'!I174+'SM Da'!I174+'BN Da'!I174+'BS Da'!I174+'TDC Da'!I174</f>
        <v>1011.74311</v>
      </c>
      <c r="J174" s="12">
        <f>+'MIT Da'!J174+'SAR Da'!J174+'URQ Da'!J174+'ROC Da'!J174+'SM Da'!J174+'BN Da'!J174+'BS Da'!J174+'TDC Da'!J174</f>
        <v>1039.809</v>
      </c>
      <c r="K174" s="12">
        <f>+'MIT Da'!K174+'SAR Da'!K174+'URQ Da'!K174+'ROC Da'!K174+'SM Da'!K174+'BN Da'!K174+'BS Da'!K174+'TDC Da'!K174</f>
        <v>54.516999999999996</v>
      </c>
      <c r="L174" s="12">
        <f>+'MIT Da'!L174+'SAR Da'!L174+'URQ Da'!L174+'ROC Da'!L174+'SM Da'!L174+'BN Da'!L174+'BS Da'!L174+'TDC Da'!L174</f>
        <v>400.09900000000005</v>
      </c>
      <c r="M174" s="12">
        <f>+'MIT Da'!M174+'SAR Da'!M174+'URQ Da'!M174+'ROC Da'!M174+'SM Da'!M174+'BN Da'!M174+'BS Da'!M174+'TDC Da'!M174</f>
        <v>21.314999999999998</v>
      </c>
      <c r="N174" s="12">
        <f>+'MIT Da'!N174+'SAR Da'!N174+'URQ Da'!N174+'ROC Da'!N174+'SM Da'!N174+'BN Da'!N174+'BS Da'!N174+'TDC Da'!N174</f>
        <v>1439.9079999999999</v>
      </c>
      <c r="O174" s="12">
        <f>+'MIT Da'!O174+'SAR Da'!O174+'URQ Da'!O174+'ROC Da'!O174+'SM Da'!O174+'BN Da'!O174+'BS Da'!O174+'TDC Da'!O174</f>
        <v>1439.9079999999999</v>
      </c>
      <c r="P174" s="81">
        <f>+'MIT Da'!P174+'SAR Da'!P174+'URQ Da'!P174+'ROC Da'!P174+'SM Da'!P174+'BN Da'!P174+'BS Da'!P174+'TDC Da'!P174</f>
        <v>203</v>
      </c>
      <c r="Q174" s="81">
        <f>+'MIT Da'!Q174+'SAR Da'!Q174+'URQ Da'!Q174+'ROC Da'!Q174+'SM Da'!Q174+'BN Da'!Q174+'BS Da'!Q174+'TDC Da'!Q174</f>
        <v>58</v>
      </c>
      <c r="R174" s="81">
        <f>+'MIT Da'!R174+'SAR Da'!R174+'URQ Da'!R174+'ROC Da'!R174+'SM Da'!R174+'BN Da'!R174+'BS Da'!R174+'TDC Da'!R174</f>
        <v>10</v>
      </c>
      <c r="S174" s="81">
        <f>+'MIT Da'!S174+'SAR Da'!S174+'URQ Da'!S174+'ROC Da'!S174+'SM Da'!S174+'BN Da'!S174+'BS Da'!S174+'TDC Da'!S174</f>
        <v>271</v>
      </c>
      <c r="T174" s="81">
        <f>+'MIT Da'!T174+'SAR Da'!T174+'URQ Da'!T174+'ROC Da'!T174+'SM Da'!T174+'BN Da'!T174+'BS Da'!T174+'TDC Da'!T174</f>
        <v>136</v>
      </c>
      <c r="U174" s="81">
        <f>+'MIT Da'!U174+'SAR Da'!U174+'URQ Da'!U174+'ROC Da'!U174+'SM Da'!U174+'BN Da'!U174+'BS Da'!U174+'TDC Da'!U174</f>
        <v>434</v>
      </c>
      <c r="V174" s="81">
        <f>+'MIT Da'!V174+'SAR Da'!V174+'URQ Da'!V174+'ROC Da'!V174+'SM Da'!V174+'BN Da'!V174+'BS Da'!V174+'TDC Da'!V174</f>
        <v>11</v>
      </c>
      <c r="W174" s="81">
        <f>+'MIT Da'!W174+'SAR Da'!W174+'URQ Da'!W174+'ROC Da'!W174+'SM Da'!W174+'BN Da'!W174+'BS Da'!W174+'TDC Da'!W174</f>
        <v>107</v>
      </c>
      <c r="X174" s="81">
        <f>+'MIT Da'!X174+'SAR Da'!X174+'URQ Da'!X174+'ROC Da'!X174+'SM Da'!X174+'BN Da'!X174+'BS Da'!X174+'TDC Da'!X174</f>
        <v>4</v>
      </c>
      <c r="Y174" s="81">
        <f>+'MIT Da'!Y174+'SAR Da'!Y174+'URQ Da'!Y174+'ROC Da'!Y174+'SM Da'!Y174+'BN Da'!Y174+'BS Da'!Y174+'TDC Da'!Y174</f>
        <v>692</v>
      </c>
      <c r="Z174" s="81">
        <f>+'MIT Da'!Z174+'SAR Da'!Z174+'URQ Da'!Z174+'ROC Da'!Z174+'SM Da'!Z174+'BN Da'!Z174+'BS Da'!Z174+'TDC Da'!Z174</f>
        <v>161</v>
      </c>
      <c r="AA174" s="81">
        <f>+'MIT Da'!AA174+'SAR Da'!AA174+'URQ Da'!AA174+'ROC Da'!AA174+'SM Da'!AA174+'BN Da'!AA174+'BS Da'!AA174+'TDC Da'!AA174</f>
        <v>102</v>
      </c>
      <c r="AB174" s="81">
        <f>+'MIT Da'!AB174+'SAR Da'!AB174+'URQ Da'!AB174+'ROC Da'!AB174+'SM Da'!AB174+'BN Da'!AB174+'BS Da'!AB174+'TDC Da'!AB174</f>
        <v>692</v>
      </c>
      <c r="AC174" s="81">
        <f>+'MIT Da'!AC174+'SAR Da'!AC174+'URQ Da'!AC174+'ROC Da'!AC174+'SM Da'!AC174+'BN Da'!AC174+'BS Da'!AC174+'TDC Da'!AC174</f>
        <v>955</v>
      </c>
      <c r="AD174" s="81">
        <f>+'MIT Da'!AD174+'SAR Da'!AD174+'URQ Da'!AD174+'ROC Da'!AD174+'SM Da'!AD174+'BN Da'!AD174+'BS Da'!AD174+'TDC Da'!AD174</f>
        <v>54</v>
      </c>
      <c r="AE174" s="81">
        <f>+'MIT Da'!AE174+'SAR Da'!AE174+'URQ Da'!AE174+'ROC Da'!AE174+'SM Da'!AE174+'BN Da'!AE174+'BS Da'!AE174+'TDC Da'!AE174</f>
        <v>96</v>
      </c>
      <c r="AF174" s="81">
        <f>+'MIT Da'!AF174+'SAR Da'!AF174+'URQ Da'!AF174+'ROC Da'!AF174+'SM Da'!AF174+'BN Da'!AF174+'BS Da'!AF174+'TDC Da'!AF174</f>
        <v>447</v>
      </c>
      <c r="AG174" s="81">
        <f>+'MIT Da'!AG174+'SAR Da'!AG174+'URQ Da'!AG174+'ROC Da'!AG174+'SM Da'!AG174+'BN Da'!AG174+'BS Da'!AG174+'TDC Da'!AG174</f>
        <v>597</v>
      </c>
      <c r="AH174" s="12">
        <f>+'MIT Da'!AH174+'SAR Da'!AH174+'URQ Da'!AH174+'ROC Da'!AH174+'SM Da'!AH174+'BN Da'!AH174+'BS Da'!AH174+'TDC Da'!AH174</f>
        <v>274.60699999999997</v>
      </c>
      <c r="AI174" s="12">
        <f>+'MIT Da'!AI174+'SAR Da'!AI174+'URQ Da'!AI174+'ROC Da'!AI174+'SM Da'!AI174+'BN Da'!AI174+'BS Da'!AI174+'TDC Da'!AI174</f>
        <v>7.32</v>
      </c>
      <c r="AJ174" s="12">
        <f>+'MIT Da'!AJ174+'SAR Da'!AJ174+'URQ Da'!AJ174+'ROC Da'!AJ174+'SM Da'!AJ174+'BN Da'!AJ174+'BS Da'!AJ174+'TDC Da'!AJ174</f>
        <v>498.71500000000003</v>
      </c>
      <c r="AK174" s="12">
        <f>+'MIT Da'!AK174+'SAR Da'!AK174+'URQ Da'!AK174+'ROC Da'!AK174+'SM Da'!AK174+'BN Da'!AK174+'BS Da'!AK174+'TDC Da'!AK174</f>
        <v>780.64199999999994</v>
      </c>
      <c r="AL174" s="81">
        <f>+'MIT Da'!AL174+'SAR Da'!AL174+'URQ Da'!AL174+'ROC Da'!AL174+'SM Da'!AL174+'BN Da'!AL174+'BS Da'!AL174+'TDC Da'!AL174</f>
        <v>12</v>
      </c>
      <c r="AM174" s="81">
        <f>+'MIT Da'!AM174+'SAR Da'!AM174+'URQ Da'!AM174+'ROC Da'!AM174+'SM Da'!AM174+'BN Da'!AM174+'BS Da'!AM174+'TDC Da'!AM174</f>
        <v>57</v>
      </c>
      <c r="AN174" s="81">
        <f>+'MIT Da'!AN174+'SAR Da'!AN174+'URQ Da'!AN174+'ROC Da'!AN174+'SM Da'!AN174+'BN Da'!AN174+'BS Da'!AN174+'TDC Da'!AN174</f>
        <v>82</v>
      </c>
      <c r="AO174" s="81">
        <f>+'MIT Da'!AO174+'SAR Da'!AO174+'URQ Da'!AO174+'ROC Da'!AO174+'SM Da'!AO174+'BN Da'!AO174+'BS Da'!AO174+'TDC Da'!AO174</f>
        <v>151</v>
      </c>
      <c r="AP174" s="81">
        <f>+'MIT Da'!AP174+'SAR Da'!AP174+'URQ Da'!AP174+'ROC Da'!AP174+'SM Da'!AP174+'BN Da'!AP174+'BS Da'!AP174+'TDC Da'!AP174</f>
        <v>596</v>
      </c>
      <c r="AQ174" s="81">
        <f>+'MIT Da'!AQ174+'SAR Da'!AQ174+'URQ Da'!AQ174+'ROC Da'!AQ174+'SM Da'!AQ174+'BN Da'!AQ174+'BS Da'!AQ174+'TDC Da'!AQ174</f>
        <v>341</v>
      </c>
      <c r="AR174" s="81">
        <f>+'MIT Da'!AR174+'SAR Da'!AR174+'URQ Da'!AR174+'ROC Da'!AR174+'SM Da'!AR174+'BN Da'!AR174+'BS Da'!AR174+'TDC Da'!AR174</f>
        <v>39</v>
      </c>
      <c r="AS174" s="81">
        <f>+SUM(RED_InfraMR[[#This Row],[B.02.1 - Parque de Coches Eléctricos Motrices]:[B.02.3 - Parque de Coches Eléctricos Motrices Tipo R]])</f>
        <v>976</v>
      </c>
      <c r="AT174" s="81">
        <f>+'MIT Da'!AT174+'SAR Da'!AT174+'URQ Da'!AT174+'ROC Da'!AT174+'SM Da'!AT174+'BN Da'!AT174+'BS Da'!AT174+'TDC Da'!AT174</f>
        <v>0</v>
      </c>
      <c r="AU174" s="81">
        <f>+'MIT Da'!AU174+'SAR Da'!AU174+'URQ Da'!AU174+'ROC Da'!AU174+'SM Da'!AU174+'BN Da'!AU174+'BS Da'!AU174+'TDC Da'!AU174</f>
        <v>6</v>
      </c>
      <c r="AV174" s="81">
        <f>+'MIT Da'!AV174+'SAR Da'!AV174+'URQ Da'!AV174+'ROC Da'!AV174+'SM Da'!AV174+'BN Da'!AV174+'BS Da'!AV174+'TDC Da'!AV174</f>
        <v>10</v>
      </c>
      <c r="AW174" s="81">
        <f>+SUM(RED_InfraMR[[#This Row],[B.03.1 - Parque de Coches Motores Motrices Remolcados]:[B.03.3 - Parque de Coches Motores Motrices Cabina]])</f>
        <v>16</v>
      </c>
      <c r="AX174" s="81">
        <f>+'MIT Da'!AX174+'SAR Da'!AX174+'URQ Da'!AX174+'ROC Da'!AX174+'SM Da'!AX174+'BN Da'!AX174+'BS Da'!AX174+'TDC Da'!AX174</f>
        <v>437</v>
      </c>
      <c r="AY174" s="81">
        <f>+'MIT Da'!AY174+'SAR Da'!AY174+'URQ Da'!AY174+'ROC Da'!AY174+'SM Da'!AY174+'BN Da'!AY174+'BS Da'!AY174+'TDC Da'!AY174</f>
        <v>173</v>
      </c>
      <c r="AZ174" s="81">
        <f>+'MIT Da'!AZ174+'SAR Da'!AZ174+'URQ Da'!AZ174+'ROC Da'!AZ174+'SM Da'!AZ174+'BN Da'!AZ174+'BS Da'!AZ174+'TDC Da'!AZ174</f>
        <v>15</v>
      </c>
      <c r="BA174" s="81">
        <f>+'MIT Da'!BA174+'SAR Da'!BA174+'URQ Da'!BA174+'ROC Da'!BA174+'SM Da'!BA174+'BN Da'!BA174+'BS Da'!BA174+'TDC Da'!BA174</f>
        <v>163</v>
      </c>
      <c r="BB174" s="81">
        <f>+'MIT Da'!BB174+'SAR Da'!BB174+'URQ Da'!BB174+'ROC Da'!BB174+'SM Da'!BB174+'BN Da'!BB174+'BS Da'!BB174+'TDC Da'!BB174</f>
        <v>0</v>
      </c>
      <c r="BC174" s="81">
        <f>+SUM(RED_InfraMR[[#This Row],[B.04.1 - Parque de Coches Remolcados Clase Unica]:[B.04.5 - Parque de Coches Remolcados para Servicios Especiales (Cartoneros)]])</f>
        <v>788</v>
      </c>
      <c r="BD174" s="81">
        <f>+'MIT Da'!BD174+'SAR Da'!BD174+'URQ Da'!BD174+'ROC Da'!BD174+'SM Da'!BD174+'BN Da'!BD174+'BS Da'!BD174+'TDC Da'!BD174</f>
        <v>12</v>
      </c>
      <c r="BE174" s="81">
        <f>+'MIT Da'!BE174+'SAR Da'!BE174+'URQ Da'!BE174+'ROC Da'!BE174+'SM Da'!BE174+'BN Da'!BE174+'BS Da'!BE174+'TDC Da'!BE174</f>
        <v>92</v>
      </c>
      <c r="BF174" s="16"/>
    </row>
    <row r="175" spans="1:58">
      <c r="A175" s="1">
        <v>2007</v>
      </c>
      <c r="B175" s="1" t="s">
        <v>120</v>
      </c>
      <c r="C175" s="12">
        <f>+'MIT Da'!C175+'SAR Da'!C175+'URQ Da'!C175+'ROC Da'!C175+'SM Da'!C175+'BN Da'!C175+'BS Da'!C175+'TDC Da'!C175</f>
        <v>147.21299999999999</v>
      </c>
      <c r="D175" s="12">
        <f>+'MIT Da'!D175+'SAR Da'!D175+'URQ Da'!D175+'ROC Da'!D175+'SM Da'!D175+'BN Da'!D175+'BS Da'!D175+'TDC Da'!D175</f>
        <v>434.00300000000004</v>
      </c>
      <c r="E175" s="12">
        <f>+'MIT Da'!E175+'SAR Da'!E175+'URQ Da'!E175+'ROC Da'!E175+'SM Da'!E175+'BN Da'!E175+'BS Da'!E175+'TDC Da'!E175</f>
        <v>0</v>
      </c>
      <c r="F175" s="12">
        <f>+'MIT Da'!F175+'SAR Da'!F175+'URQ Da'!F175+'ROC Da'!F175+'SM Da'!F175+'BN Da'!F175+'BS Da'!F175+'TDC Da'!F175</f>
        <v>186.47664</v>
      </c>
      <c r="G175" s="12">
        <f>+'MIT Da'!G175+'SAR Da'!G175+'URQ Da'!G175+'ROC Da'!G175+'SM Da'!G175+'BN Da'!G175+'BS Da'!G175+'TDC Da'!G175</f>
        <v>767.69263999999998</v>
      </c>
      <c r="H175" s="12">
        <f>+'MIT Da'!H175+'SAR Da'!H175+'URQ Da'!H175+'ROC Da'!H175+'SM Da'!H175+'BN Da'!H175+'BS Da'!H175+'TDC Da'!H175</f>
        <v>767.69263999999998</v>
      </c>
      <c r="I175" s="12">
        <f>+'MIT Da'!I175+'SAR Da'!I175+'URQ Da'!I175+'ROC Da'!I175+'SM Da'!I175+'BN Da'!I175+'BS Da'!I175+'TDC Da'!I175</f>
        <v>1011.74311</v>
      </c>
      <c r="J175" s="12">
        <f>+'MIT Da'!J175+'SAR Da'!J175+'URQ Da'!J175+'ROC Da'!J175+'SM Da'!J175+'BN Da'!J175+'BS Da'!J175+'TDC Da'!J175</f>
        <v>1039.809</v>
      </c>
      <c r="K175" s="12">
        <f>+'MIT Da'!K175+'SAR Da'!K175+'URQ Da'!K175+'ROC Da'!K175+'SM Da'!K175+'BN Da'!K175+'BS Da'!K175+'TDC Da'!K175</f>
        <v>54.516999999999996</v>
      </c>
      <c r="L175" s="12">
        <f>+'MIT Da'!L175+'SAR Da'!L175+'URQ Da'!L175+'ROC Da'!L175+'SM Da'!L175+'BN Da'!L175+'BS Da'!L175+'TDC Da'!L175</f>
        <v>400.09900000000005</v>
      </c>
      <c r="M175" s="12">
        <f>+'MIT Da'!M175+'SAR Da'!M175+'URQ Da'!M175+'ROC Da'!M175+'SM Da'!M175+'BN Da'!M175+'BS Da'!M175+'TDC Da'!M175</f>
        <v>21.314999999999998</v>
      </c>
      <c r="N175" s="12">
        <f>+'MIT Da'!N175+'SAR Da'!N175+'URQ Da'!N175+'ROC Da'!N175+'SM Da'!N175+'BN Da'!N175+'BS Da'!N175+'TDC Da'!N175</f>
        <v>1439.9079999999999</v>
      </c>
      <c r="O175" s="12">
        <f>+'MIT Da'!O175+'SAR Da'!O175+'URQ Da'!O175+'ROC Da'!O175+'SM Da'!O175+'BN Da'!O175+'BS Da'!O175+'TDC Da'!O175</f>
        <v>1439.9079999999999</v>
      </c>
      <c r="P175" s="81">
        <f>+'MIT Da'!P175+'SAR Da'!P175+'URQ Da'!P175+'ROC Da'!P175+'SM Da'!P175+'BN Da'!P175+'BS Da'!P175+'TDC Da'!P175</f>
        <v>203</v>
      </c>
      <c r="Q175" s="81">
        <f>+'MIT Da'!Q175+'SAR Da'!Q175+'URQ Da'!Q175+'ROC Da'!Q175+'SM Da'!Q175+'BN Da'!Q175+'BS Da'!Q175+'TDC Da'!Q175</f>
        <v>58</v>
      </c>
      <c r="R175" s="81">
        <f>+'MIT Da'!R175+'SAR Da'!R175+'URQ Da'!R175+'ROC Da'!R175+'SM Da'!R175+'BN Da'!R175+'BS Da'!R175+'TDC Da'!R175</f>
        <v>10</v>
      </c>
      <c r="S175" s="81">
        <f>+'MIT Da'!S175+'SAR Da'!S175+'URQ Da'!S175+'ROC Da'!S175+'SM Da'!S175+'BN Da'!S175+'BS Da'!S175+'TDC Da'!S175</f>
        <v>271</v>
      </c>
      <c r="T175" s="81">
        <f>+'MIT Da'!T175+'SAR Da'!T175+'URQ Da'!T175+'ROC Da'!T175+'SM Da'!T175+'BN Da'!T175+'BS Da'!T175+'TDC Da'!T175</f>
        <v>136</v>
      </c>
      <c r="U175" s="81">
        <f>+'MIT Da'!U175+'SAR Da'!U175+'URQ Da'!U175+'ROC Da'!U175+'SM Da'!U175+'BN Da'!U175+'BS Da'!U175+'TDC Da'!U175</f>
        <v>434</v>
      </c>
      <c r="V175" s="81">
        <f>+'MIT Da'!V175+'SAR Da'!V175+'URQ Da'!V175+'ROC Da'!V175+'SM Da'!V175+'BN Da'!V175+'BS Da'!V175+'TDC Da'!V175</f>
        <v>11</v>
      </c>
      <c r="W175" s="81">
        <f>+'MIT Da'!W175+'SAR Da'!W175+'URQ Da'!W175+'ROC Da'!W175+'SM Da'!W175+'BN Da'!W175+'BS Da'!W175+'TDC Da'!W175</f>
        <v>107</v>
      </c>
      <c r="X175" s="81">
        <f>+'MIT Da'!X175+'SAR Da'!X175+'URQ Da'!X175+'ROC Da'!X175+'SM Da'!X175+'BN Da'!X175+'BS Da'!X175+'TDC Da'!X175</f>
        <v>4</v>
      </c>
      <c r="Y175" s="81">
        <f>+'MIT Da'!Y175+'SAR Da'!Y175+'URQ Da'!Y175+'ROC Da'!Y175+'SM Da'!Y175+'BN Da'!Y175+'BS Da'!Y175+'TDC Da'!Y175</f>
        <v>692</v>
      </c>
      <c r="Z175" s="81">
        <f>+'MIT Da'!Z175+'SAR Da'!Z175+'URQ Da'!Z175+'ROC Da'!Z175+'SM Da'!Z175+'BN Da'!Z175+'BS Da'!Z175+'TDC Da'!Z175</f>
        <v>161</v>
      </c>
      <c r="AA175" s="81">
        <f>+'MIT Da'!AA175+'SAR Da'!AA175+'URQ Da'!AA175+'ROC Da'!AA175+'SM Da'!AA175+'BN Da'!AA175+'BS Da'!AA175+'TDC Da'!AA175</f>
        <v>102</v>
      </c>
      <c r="AB175" s="81">
        <f>+'MIT Da'!AB175+'SAR Da'!AB175+'URQ Da'!AB175+'ROC Da'!AB175+'SM Da'!AB175+'BN Da'!AB175+'BS Da'!AB175+'TDC Da'!AB175</f>
        <v>692</v>
      </c>
      <c r="AC175" s="81">
        <f>+'MIT Da'!AC175+'SAR Da'!AC175+'URQ Da'!AC175+'ROC Da'!AC175+'SM Da'!AC175+'BN Da'!AC175+'BS Da'!AC175+'TDC Da'!AC175</f>
        <v>955</v>
      </c>
      <c r="AD175" s="81">
        <f>+'MIT Da'!AD175+'SAR Da'!AD175+'URQ Da'!AD175+'ROC Da'!AD175+'SM Da'!AD175+'BN Da'!AD175+'BS Da'!AD175+'TDC Da'!AD175</f>
        <v>54</v>
      </c>
      <c r="AE175" s="81">
        <f>+'MIT Da'!AE175+'SAR Da'!AE175+'URQ Da'!AE175+'ROC Da'!AE175+'SM Da'!AE175+'BN Da'!AE175+'BS Da'!AE175+'TDC Da'!AE175</f>
        <v>96</v>
      </c>
      <c r="AF175" s="81">
        <f>+'MIT Da'!AF175+'SAR Da'!AF175+'URQ Da'!AF175+'ROC Da'!AF175+'SM Da'!AF175+'BN Da'!AF175+'BS Da'!AF175+'TDC Da'!AF175</f>
        <v>447</v>
      </c>
      <c r="AG175" s="81">
        <f>+'MIT Da'!AG175+'SAR Da'!AG175+'URQ Da'!AG175+'ROC Da'!AG175+'SM Da'!AG175+'BN Da'!AG175+'BS Da'!AG175+'TDC Da'!AG175</f>
        <v>597</v>
      </c>
      <c r="AH175" s="12">
        <f>+'MIT Da'!AH175+'SAR Da'!AH175+'URQ Da'!AH175+'ROC Da'!AH175+'SM Da'!AH175+'BN Da'!AH175+'BS Da'!AH175+'TDC Da'!AH175</f>
        <v>274.60699999999997</v>
      </c>
      <c r="AI175" s="12">
        <f>+'MIT Da'!AI175+'SAR Da'!AI175+'URQ Da'!AI175+'ROC Da'!AI175+'SM Da'!AI175+'BN Da'!AI175+'BS Da'!AI175+'TDC Da'!AI175</f>
        <v>7.32</v>
      </c>
      <c r="AJ175" s="12">
        <f>+'MIT Da'!AJ175+'SAR Da'!AJ175+'URQ Da'!AJ175+'ROC Da'!AJ175+'SM Da'!AJ175+'BN Da'!AJ175+'BS Da'!AJ175+'TDC Da'!AJ175</f>
        <v>498.71500000000003</v>
      </c>
      <c r="AK175" s="12">
        <f>+'MIT Da'!AK175+'SAR Da'!AK175+'URQ Da'!AK175+'ROC Da'!AK175+'SM Da'!AK175+'BN Da'!AK175+'BS Da'!AK175+'TDC Da'!AK175</f>
        <v>780.64199999999994</v>
      </c>
      <c r="AL175" s="81">
        <f>+'MIT Da'!AL175+'SAR Da'!AL175+'URQ Da'!AL175+'ROC Da'!AL175+'SM Da'!AL175+'BN Da'!AL175+'BS Da'!AL175+'TDC Da'!AL175</f>
        <v>12</v>
      </c>
      <c r="AM175" s="81">
        <f>+'MIT Da'!AM175+'SAR Da'!AM175+'URQ Da'!AM175+'ROC Da'!AM175+'SM Da'!AM175+'BN Da'!AM175+'BS Da'!AM175+'TDC Da'!AM175</f>
        <v>57</v>
      </c>
      <c r="AN175" s="81">
        <f>+'MIT Da'!AN175+'SAR Da'!AN175+'URQ Da'!AN175+'ROC Da'!AN175+'SM Da'!AN175+'BN Da'!AN175+'BS Da'!AN175+'TDC Da'!AN175</f>
        <v>82</v>
      </c>
      <c r="AO175" s="81">
        <f>+'MIT Da'!AO175+'SAR Da'!AO175+'URQ Da'!AO175+'ROC Da'!AO175+'SM Da'!AO175+'BN Da'!AO175+'BS Da'!AO175+'TDC Da'!AO175</f>
        <v>151</v>
      </c>
      <c r="AP175" s="81">
        <f>+'MIT Da'!AP175+'SAR Da'!AP175+'URQ Da'!AP175+'ROC Da'!AP175+'SM Da'!AP175+'BN Da'!AP175+'BS Da'!AP175+'TDC Da'!AP175</f>
        <v>596</v>
      </c>
      <c r="AQ175" s="81">
        <f>+'MIT Da'!AQ175+'SAR Da'!AQ175+'URQ Da'!AQ175+'ROC Da'!AQ175+'SM Da'!AQ175+'BN Da'!AQ175+'BS Da'!AQ175+'TDC Da'!AQ175</f>
        <v>341</v>
      </c>
      <c r="AR175" s="81">
        <f>+'MIT Da'!AR175+'SAR Da'!AR175+'URQ Da'!AR175+'ROC Da'!AR175+'SM Da'!AR175+'BN Da'!AR175+'BS Da'!AR175+'TDC Da'!AR175</f>
        <v>39</v>
      </c>
      <c r="AS175" s="81">
        <f>+SUM(RED_InfraMR[[#This Row],[B.02.1 - Parque de Coches Eléctricos Motrices]:[B.02.3 - Parque de Coches Eléctricos Motrices Tipo R]])</f>
        <v>976</v>
      </c>
      <c r="AT175" s="81">
        <f>+'MIT Da'!AT175+'SAR Da'!AT175+'URQ Da'!AT175+'ROC Da'!AT175+'SM Da'!AT175+'BN Da'!AT175+'BS Da'!AT175+'TDC Da'!AT175</f>
        <v>0</v>
      </c>
      <c r="AU175" s="81">
        <f>+'MIT Da'!AU175+'SAR Da'!AU175+'URQ Da'!AU175+'ROC Da'!AU175+'SM Da'!AU175+'BN Da'!AU175+'BS Da'!AU175+'TDC Da'!AU175</f>
        <v>6</v>
      </c>
      <c r="AV175" s="81">
        <f>+'MIT Da'!AV175+'SAR Da'!AV175+'URQ Da'!AV175+'ROC Da'!AV175+'SM Da'!AV175+'BN Da'!AV175+'BS Da'!AV175+'TDC Da'!AV175</f>
        <v>10</v>
      </c>
      <c r="AW175" s="81">
        <f>+SUM(RED_InfraMR[[#This Row],[B.03.1 - Parque de Coches Motores Motrices Remolcados]:[B.03.3 - Parque de Coches Motores Motrices Cabina]])</f>
        <v>16</v>
      </c>
      <c r="AX175" s="81">
        <f>+'MIT Da'!AX175+'SAR Da'!AX175+'URQ Da'!AX175+'ROC Da'!AX175+'SM Da'!AX175+'BN Da'!AX175+'BS Da'!AX175+'TDC Da'!AX175</f>
        <v>437</v>
      </c>
      <c r="AY175" s="81">
        <f>+'MIT Da'!AY175+'SAR Da'!AY175+'URQ Da'!AY175+'ROC Da'!AY175+'SM Da'!AY175+'BN Da'!AY175+'BS Da'!AY175+'TDC Da'!AY175</f>
        <v>173</v>
      </c>
      <c r="AZ175" s="81">
        <f>+'MIT Da'!AZ175+'SAR Da'!AZ175+'URQ Da'!AZ175+'ROC Da'!AZ175+'SM Da'!AZ175+'BN Da'!AZ175+'BS Da'!AZ175+'TDC Da'!AZ175</f>
        <v>15</v>
      </c>
      <c r="BA175" s="81">
        <f>+'MIT Da'!BA175+'SAR Da'!BA175+'URQ Da'!BA175+'ROC Da'!BA175+'SM Da'!BA175+'BN Da'!BA175+'BS Da'!BA175+'TDC Da'!BA175</f>
        <v>163</v>
      </c>
      <c r="BB175" s="81">
        <f>+'MIT Da'!BB175+'SAR Da'!BB175+'URQ Da'!BB175+'ROC Da'!BB175+'SM Da'!BB175+'BN Da'!BB175+'BS Da'!BB175+'TDC Da'!BB175</f>
        <v>0</v>
      </c>
      <c r="BC175" s="81">
        <f>+SUM(RED_InfraMR[[#This Row],[B.04.1 - Parque de Coches Remolcados Clase Unica]:[B.04.5 - Parque de Coches Remolcados para Servicios Especiales (Cartoneros)]])</f>
        <v>788</v>
      </c>
      <c r="BD175" s="81">
        <f>+'MIT Da'!BD175+'SAR Da'!BD175+'URQ Da'!BD175+'ROC Da'!BD175+'SM Da'!BD175+'BN Da'!BD175+'BS Da'!BD175+'TDC Da'!BD175</f>
        <v>12</v>
      </c>
      <c r="BE175" s="81">
        <f>+'MIT Da'!BE175+'SAR Da'!BE175+'URQ Da'!BE175+'ROC Da'!BE175+'SM Da'!BE175+'BN Da'!BE175+'BS Da'!BE175+'TDC Da'!BE175</f>
        <v>92</v>
      </c>
      <c r="BF175" s="16"/>
    </row>
    <row r="176" spans="1:58">
      <c r="A176" s="1">
        <v>2007</v>
      </c>
      <c r="B176" s="1" t="s">
        <v>121</v>
      </c>
      <c r="C176" s="12">
        <f>+'MIT Da'!C176+'SAR Da'!C176+'URQ Da'!C176+'ROC Da'!C176+'SM Da'!C176+'BN Da'!C176+'BS Da'!C176+'TDC Da'!C176</f>
        <v>147.21299999999999</v>
      </c>
      <c r="D176" s="12">
        <f>+'MIT Da'!D176+'SAR Da'!D176+'URQ Da'!D176+'ROC Da'!D176+'SM Da'!D176+'BN Da'!D176+'BS Da'!D176+'TDC Da'!D176</f>
        <v>434.00300000000004</v>
      </c>
      <c r="E176" s="12">
        <f>+'MIT Da'!E176+'SAR Da'!E176+'URQ Da'!E176+'ROC Da'!E176+'SM Da'!E176+'BN Da'!E176+'BS Da'!E176+'TDC Da'!E176</f>
        <v>0</v>
      </c>
      <c r="F176" s="12">
        <f>+'MIT Da'!F176+'SAR Da'!F176+'URQ Da'!F176+'ROC Da'!F176+'SM Da'!F176+'BN Da'!F176+'BS Da'!F176+'TDC Da'!F176</f>
        <v>186.47664</v>
      </c>
      <c r="G176" s="12">
        <f>+'MIT Da'!G176+'SAR Da'!G176+'URQ Da'!G176+'ROC Da'!G176+'SM Da'!G176+'BN Da'!G176+'BS Da'!G176+'TDC Da'!G176</f>
        <v>767.69263999999998</v>
      </c>
      <c r="H176" s="12">
        <f>+'MIT Da'!H176+'SAR Da'!H176+'URQ Da'!H176+'ROC Da'!H176+'SM Da'!H176+'BN Da'!H176+'BS Da'!H176+'TDC Da'!H176</f>
        <v>767.69263999999998</v>
      </c>
      <c r="I176" s="12">
        <f>+'MIT Da'!I176+'SAR Da'!I176+'URQ Da'!I176+'ROC Da'!I176+'SM Da'!I176+'BN Da'!I176+'BS Da'!I176+'TDC Da'!I176</f>
        <v>1011.74311</v>
      </c>
      <c r="J176" s="12">
        <f>+'MIT Da'!J176+'SAR Da'!J176+'URQ Da'!J176+'ROC Da'!J176+'SM Da'!J176+'BN Da'!J176+'BS Da'!J176+'TDC Da'!J176</f>
        <v>1039.809</v>
      </c>
      <c r="K176" s="12">
        <f>+'MIT Da'!K176+'SAR Da'!K176+'URQ Da'!K176+'ROC Da'!K176+'SM Da'!K176+'BN Da'!K176+'BS Da'!K176+'TDC Da'!K176</f>
        <v>54.516999999999996</v>
      </c>
      <c r="L176" s="12">
        <f>+'MIT Da'!L176+'SAR Da'!L176+'URQ Da'!L176+'ROC Da'!L176+'SM Da'!L176+'BN Da'!L176+'BS Da'!L176+'TDC Da'!L176</f>
        <v>400.09900000000005</v>
      </c>
      <c r="M176" s="12">
        <f>+'MIT Da'!M176+'SAR Da'!M176+'URQ Da'!M176+'ROC Da'!M176+'SM Da'!M176+'BN Da'!M176+'BS Da'!M176+'TDC Da'!M176</f>
        <v>21.314999999999998</v>
      </c>
      <c r="N176" s="12">
        <f>+'MIT Da'!N176+'SAR Da'!N176+'URQ Da'!N176+'ROC Da'!N176+'SM Da'!N176+'BN Da'!N176+'BS Da'!N176+'TDC Da'!N176</f>
        <v>1439.9079999999999</v>
      </c>
      <c r="O176" s="12">
        <f>+'MIT Da'!O176+'SAR Da'!O176+'URQ Da'!O176+'ROC Da'!O176+'SM Da'!O176+'BN Da'!O176+'BS Da'!O176+'TDC Da'!O176</f>
        <v>1439.9079999999999</v>
      </c>
      <c r="P176" s="81">
        <f>+'MIT Da'!P176+'SAR Da'!P176+'URQ Da'!P176+'ROC Da'!P176+'SM Da'!P176+'BN Da'!P176+'BS Da'!P176+'TDC Da'!P176</f>
        <v>203</v>
      </c>
      <c r="Q176" s="81">
        <f>+'MIT Da'!Q176+'SAR Da'!Q176+'URQ Da'!Q176+'ROC Da'!Q176+'SM Da'!Q176+'BN Da'!Q176+'BS Da'!Q176+'TDC Da'!Q176</f>
        <v>58</v>
      </c>
      <c r="R176" s="81">
        <f>+'MIT Da'!R176+'SAR Da'!R176+'URQ Da'!R176+'ROC Da'!R176+'SM Da'!R176+'BN Da'!R176+'BS Da'!R176+'TDC Da'!R176</f>
        <v>10</v>
      </c>
      <c r="S176" s="81">
        <f>+'MIT Da'!S176+'SAR Da'!S176+'URQ Da'!S176+'ROC Da'!S176+'SM Da'!S176+'BN Da'!S176+'BS Da'!S176+'TDC Da'!S176</f>
        <v>271</v>
      </c>
      <c r="T176" s="81">
        <f>+'MIT Da'!T176+'SAR Da'!T176+'URQ Da'!T176+'ROC Da'!T176+'SM Da'!T176+'BN Da'!T176+'BS Da'!T176+'TDC Da'!T176</f>
        <v>136</v>
      </c>
      <c r="U176" s="81">
        <f>+'MIT Da'!U176+'SAR Da'!U176+'URQ Da'!U176+'ROC Da'!U176+'SM Da'!U176+'BN Da'!U176+'BS Da'!U176+'TDC Da'!U176</f>
        <v>434</v>
      </c>
      <c r="V176" s="81">
        <f>+'MIT Da'!V176+'SAR Da'!V176+'URQ Da'!V176+'ROC Da'!V176+'SM Da'!V176+'BN Da'!V176+'BS Da'!V176+'TDC Da'!V176</f>
        <v>11</v>
      </c>
      <c r="W176" s="81">
        <f>+'MIT Da'!W176+'SAR Da'!W176+'URQ Da'!W176+'ROC Da'!W176+'SM Da'!W176+'BN Da'!W176+'BS Da'!W176+'TDC Da'!W176</f>
        <v>107</v>
      </c>
      <c r="X176" s="81">
        <f>+'MIT Da'!X176+'SAR Da'!X176+'URQ Da'!X176+'ROC Da'!X176+'SM Da'!X176+'BN Da'!X176+'BS Da'!X176+'TDC Da'!X176</f>
        <v>4</v>
      </c>
      <c r="Y176" s="81">
        <f>+'MIT Da'!Y176+'SAR Da'!Y176+'URQ Da'!Y176+'ROC Da'!Y176+'SM Da'!Y176+'BN Da'!Y176+'BS Da'!Y176+'TDC Da'!Y176</f>
        <v>692</v>
      </c>
      <c r="Z176" s="81">
        <f>+'MIT Da'!Z176+'SAR Da'!Z176+'URQ Da'!Z176+'ROC Da'!Z176+'SM Da'!Z176+'BN Da'!Z176+'BS Da'!Z176+'TDC Da'!Z176</f>
        <v>161</v>
      </c>
      <c r="AA176" s="81">
        <f>+'MIT Da'!AA176+'SAR Da'!AA176+'URQ Da'!AA176+'ROC Da'!AA176+'SM Da'!AA176+'BN Da'!AA176+'BS Da'!AA176+'TDC Da'!AA176</f>
        <v>102</v>
      </c>
      <c r="AB176" s="81">
        <f>+'MIT Da'!AB176+'SAR Da'!AB176+'URQ Da'!AB176+'ROC Da'!AB176+'SM Da'!AB176+'BN Da'!AB176+'BS Da'!AB176+'TDC Da'!AB176</f>
        <v>692</v>
      </c>
      <c r="AC176" s="81">
        <f>+'MIT Da'!AC176+'SAR Da'!AC176+'URQ Da'!AC176+'ROC Da'!AC176+'SM Da'!AC176+'BN Da'!AC176+'BS Da'!AC176+'TDC Da'!AC176</f>
        <v>955</v>
      </c>
      <c r="AD176" s="81">
        <f>+'MIT Da'!AD176+'SAR Da'!AD176+'URQ Da'!AD176+'ROC Da'!AD176+'SM Da'!AD176+'BN Da'!AD176+'BS Da'!AD176+'TDC Da'!AD176</f>
        <v>54</v>
      </c>
      <c r="AE176" s="81">
        <f>+'MIT Da'!AE176+'SAR Da'!AE176+'URQ Da'!AE176+'ROC Da'!AE176+'SM Da'!AE176+'BN Da'!AE176+'BS Da'!AE176+'TDC Da'!AE176</f>
        <v>96</v>
      </c>
      <c r="AF176" s="81">
        <f>+'MIT Da'!AF176+'SAR Da'!AF176+'URQ Da'!AF176+'ROC Da'!AF176+'SM Da'!AF176+'BN Da'!AF176+'BS Da'!AF176+'TDC Da'!AF176</f>
        <v>447</v>
      </c>
      <c r="AG176" s="81">
        <f>+'MIT Da'!AG176+'SAR Da'!AG176+'URQ Da'!AG176+'ROC Da'!AG176+'SM Da'!AG176+'BN Da'!AG176+'BS Da'!AG176+'TDC Da'!AG176</f>
        <v>597</v>
      </c>
      <c r="AH176" s="12">
        <f>+'MIT Da'!AH176+'SAR Da'!AH176+'URQ Da'!AH176+'ROC Da'!AH176+'SM Da'!AH176+'BN Da'!AH176+'BS Da'!AH176+'TDC Da'!AH176</f>
        <v>274.60699999999997</v>
      </c>
      <c r="AI176" s="12">
        <f>+'MIT Da'!AI176+'SAR Da'!AI176+'URQ Da'!AI176+'ROC Da'!AI176+'SM Da'!AI176+'BN Da'!AI176+'BS Da'!AI176+'TDC Da'!AI176</f>
        <v>7.32</v>
      </c>
      <c r="AJ176" s="12">
        <f>+'MIT Da'!AJ176+'SAR Da'!AJ176+'URQ Da'!AJ176+'ROC Da'!AJ176+'SM Da'!AJ176+'BN Da'!AJ176+'BS Da'!AJ176+'TDC Da'!AJ176</f>
        <v>498.71500000000003</v>
      </c>
      <c r="AK176" s="12">
        <f>+'MIT Da'!AK176+'SAR Da'!AK176+'URQ Da'!AK176+'ROC Da'!AK176+'SM Da'!AK176+'BN Da'!AK176+'BS Da'!AK176+'TDC Da'!AK176</f>
        <v>780.64199999999994</v>
      </c>
      <c r="AL176" s="81">
        <f>+'MIT Da'!AL176+'SAR Da'!AL176+'URQ Da'!AL176+'ROC Da'!AL176+'SM Da'!AL176+'BN Da'!AL176+'BS Da'!AL176+'TDC Da'!AL176</f>
        <v>12</v>
      </c>
      <c r="AM176" s="81">
        <f>+'MIT Da'!AM176+'SAR Da'!AM176+'URQ Da'!AM176+'ROC Da'!AM176+'SM Da'!AM176+'BN Da'!AM176+'BS Da'!AM176+'TDC Da'!AM176</f>
        <v>57</v>
      </c>
      <c r="AN176" s="81">
        <f>+'MIT Da'!AN176+'SAR Da'!AN176+'URQ Da'!AN176+'ROC Da'!AN176+'SM Da'!AN176+'BN Da'!AN176+'BS Da'!AN176+'TDC Da'!AN176</f>
        <v>82</v>
      </c>
      <c r="AO176" s="81">
        <f>+'MIT Da'!AO176+'SAR Da'!AO176+'URQ Da'!AO176+'ROC Da'!AO176+'SM Da'!AO176+'BN Da'!AO176+'BS Da'!AO176+'TDC Da'!AO176</f>
        <v>151</v>
      </c>
      <c r="AP176" s="81">
        <f>+'MIT Da'!AP176+'SAR Da'!AP176+'URQ Da'!AP176+'ROC Da'!AP176+'SM Da'!AP176+'BN Da'!AP176+'BS Da'!AP176+'TDC Da'!AP176</f>
        <v>596</v>
      </c>
      <c r="AQ176" s="81">
        <f>+'MIT Da'!AQ176+'SAR Da'!AQ176+'URQ Da'!AQ176+'ROC Da'!AQ176+'SM Da'!AQ176+'BN Da'!AQ176+'BS Da'!AQ176+'TDC Da'!AQ176</f>
        <v>341</v>
      </c>
      <c r="AR176" s="81">
        <f>+'MIT Da'!AR176+'SAR Da'!AR176+'URQ Da'!AR176+'ROC Da'!AR176+'SM Da'!AR176+'BN Da'!AR176+'BS Da'!AR176+'TDC Da'!AR176</f>
        <v>39</v>
      </c>
      <c r="AS176" s="81">
        <f>+SUM(RED_InfraMR[[#This Row],[B.02.1 - Parque de Coches Eléctricos Motrices]:[B.02.3 - Parque de Coches Eléctricos Motrices Tipo R]])</f>
        <v>976</v>
      </c>
      <c r="AT176" s="81">
        <f>+'MIT Da'!AT176+'SAR Da'!AT176+'URQ Da'!AT176+'ROC Da'!AT176+'SM Da'!AT176+'BN Da'!AT176+'BS Da'!AT176+'TDC Da'!AT176</f>
        <v>0</v>
      </c>
      <c r="AU176" s="81">
        <f>+'MIT Da'!AU176+'SAR Da'!AU176+'URQ Da'!AU176+'ROC Da'!AU176+'SM Da'!AU176+'BN Da'!AU176+'BS Da'!AU176+'TDC Da'!AU176</f>
        <v>6</v>
      </c>
      <c r="AV176" s="81">
        <f>+'MIT Da'!AV176+'SAR Da'!AV176+'URQ Da'!AV176+'ROC Da'!AV176+'SM Da'!AV176+'BN Da'!AV176+'BS Da'!AV176+'TDC Da'!AV176</f>
        <v>10</v>
      </c>
      <c r="AW176" s="81">
        <f>+SUM(RED_InfraMR[[#This Row],[B.03.1 - Parque de Coches Motores Motrices Remolcados]:[B.03.3 - Parque de Coches Motores Motrices Cabina]])</f>
        <v>16</v>
      </c>
      <c r="AX176" s="81">
        <f>+'MIT Da'!AX176+'SAR Da'!AX176+'URQ Da'!AX176+'ROC Da'!AX176+'SM Da'!AX176+'BN Da'!AX176+'BS Da'!AX176+'TDC Da'!AX176</f>
        <v>437</v>
      </c>
      <c r="AY176" s="81">
        <f>+'MIT Da'!AY176+'SAR Da'!AY176+'URQ Da'!AY176+'ROC Da'!AY176+'SM Da'!AY176+'BN Da'!AY176+'BS Da'!AY176+'TDC Da'!AY176</f>
        <v>173</v>
      </c>
      <c r="AZ176" s="81">
        <f>+'MIT Da'!AZ176+'SAR Da'!AZ176+'URQ Da'!AZ176+'ROC Da'!AZ176+'SM Da'!AZ176+'BN Da'!AZ176+'BS Da'!AZ176+'TDC Da'!AZ176</f>
        <v>15</v>
      </c>
      <c r="BA176" s="81">
        <f>+'MIT Da'!BA176+'SAR Da'!BA176+'URQ Da'!BA176+'ROC Da'!BA176+'SM Da'!BA176+'BN Da'!BA176+'BS Da'!BA176+'TDC Da'!BA176</f>
        <v>163</v>
      </c>
      <c r="BB176" s="81">
        <f>+'MIT Da'!BB176+'SAR Da'!BB176+'URQ Da'!BB176+'ROC Da'!BB176+'SM Da'!BB176+'BN Da'!BB176+'BS Da'!BB176+'TDC Da'!BB176</f>
        <v>0</v>
      </c>
      <c r="BC176" s="81">
        <f>+SUM(RED_InfraMR[[#This Row],[B.04.1 - Parque de Coches Remolcados Clase Unica]:[B.04.5 - Parque de Coches Remolcados para Servicios Especiales (Cartoneros)]])</f>
        <v>788</v>
      </c>
      <c r="BD176" s="81">
        <f>+'MIT Da'!BD176+'SAR Da'!BD176+'URQ Da'!BD176+'ROC Da'!BD176+'SM Da'!BD176+'BN Da'!BD176+'BS Da'!BD176+'TDC Da'!BD176</f>
        <v>12</v>
      </c>
      <c r="BE176" s="81">
        <f>+'MIT Da'!BE176+'SAR Da'!BE176+'URQ Da'!BE176+'ROC Da'!BE176+'SM Da'!BE176+'BN Da'!BE176+'BS Da'!BE176+'TDC Da'!BE176</f>
        <v>92</v>
      </c>
      <c r="BF176" s="16"/>
    </row>
    <row r="177" spans="1:58">
      <c r="A177" s="1">
        <v>2007</v>
      </c>
      <c r="B177" s="1" t="s">
        <v>122</v>
      </c>
      <c r="C177" s="12">
        <f>+'MIT Da'!C177+'SAR Da'!C177+'URQ Da'!C177+'ROC Da'!C177+'SM Da'!C177+'BN Da'!C177+'BS Da'!C177+'TDC Da'!C177</f>
        <v>147.21299999999999</v>
      </c>
      <c r="D177" s="12">
        <f>+'MIT Da'!D177+'SAR Da'!D177+'URQ Da'!D177+'ROC Da'!D177+'SM Da'!D177+'BN Da'!D177+'BS Da'!D177+'TDC Da'!D177</f>
        <v>434.00300000000004</v>
      </c>
      <c r="E177" s="12">
        <f>+'MIT Da'!E177+'SAR Da'!E177+'URQ Da'!E177+'ROC Da'!E177+'SM Da'!E177+'BN Da'!E177+'BS Da'!E177+'TDC Da'!E177</f>
        <v>0</v>
      </c>
      <c r="F177" s="12">
        <f>+'MIT Da'!F177+'SAR Da'!F177+'URQ Da'!F177+'ROC Da'!F177+'SM Da'!F177+'BN Da'!F177+'BS Da'!F177+'TDC Da'!F177</f>
        <v>186.47664</v>
      </c>
      <c r="G177" s="12">
        <f>+'MIT Da'!G177+'SAR Da'!G177+'URQ Da'!G177+'ROC Da'!G177+'SM Da'!G177+'BN Da'!G177+'BS Da'!G177+'TDC Da'!G177</f>
        <v>767.69263999999998</v>
      </c>
      <c r="H177" s="12">
        <f>+'MIT Da'!H177+'SAR Da'!H177+'URQ Da'!H177+'ROC Da'!H177+'SM Da'!H177+'BN Da'!H177+'BS Da'!H177+'TDC Da'!H177</f>
        <v>767.69263999999998</v>
      </c>
      <c r="I177" s="12">
        <f>+'MIT Da'!I177+'SAR Da'!I177+'URQ Da'!I177+'ROC Da'!I177+'SM Da'!I177+'BN Da'!I177+'BS Da'!I177+'TDC Da'!I177</f>
        <v>1011.74311</v>
      </c>
      <c r="J177" s="12">
        <f>+'MIT Da'!J177+'SAR Da'!J177+'URQ Da'!J177+'ROC Da'!J177+'SM Da'!J177+'BN Da'!J177+'BS Da'!J177+'TDC Da'!J177</f>
        <v>1039.809</v>
      </c>
      <c r="K177" s="12">
        <f>+'MIT Da'!K177+'SAR Da'!K177+'URQ Da'!K177+'ROC Da'!K177+'SM Da'!K177+'BN Da'!K177+'BS Da'!K177+'TDC Da'!K177</f>
        <v>54.516999999999996</v>
      </c>
      <c r="L177" s="12">
        <f>+'MIT Da'!L177+'SAR Da'!L177+'URQ Da'!L177+'ROC Da'!L177+'SM Da'!L177+'BN Da'!L177+'BS Da'!L177+'TDC Da'!L177</f>
        <v>400.09900000000005</v>
      </c>
      <c r="M177" s="12">
        <f>+'MIT Da'!M177+'SAR Da'!M177+'URQ Da'!M177+'ROC Da'!M177+'SM Da'!M177+'BN Da'!M177+'BS Da'!M177+'TDC Da'!M177</f>
        <v>21.314999999999998</v>
      </c>
      <c r="N177" s="12">
        <f>+'MIT Da'!N177+'SAR Da'!N177+'URQ Da'!N177+'ROC Da'!N177+'SM Da'!N177+'BN Da'!N177+'BS Da'!N177+'TDC Da'!N177</f>
        <v>1439.9079999999999</v>
      </c>
      <c r="O177" s="12">
        <f>+'MIT Da'!O177+'SAR Da'!O177+'URQ Da'!O177+'ROC Da'!O177+'SM Da'!O177+'BN Da'!O177+'BS Da'!O177+'TDC Da'!O177</f>
        <v>1439.9079999999999</v>
      </c>
      <c r="P177" s="81">
        <f>+'MIT Da'!P177+'SAR Da'!P177+'URQ Da'!P177+'ROC Da'!P177+'SM Da'!P177+'BN Da'!P177+'BS Da'!P177+'TDC Da'!P177</f>
        <v>203</v>
      </c>
      <c r="Q177" s="81">
        <f>+'MIT Da'!Q177+'SAR Da'!Q177+'URQ Da'!Q177+'ROC Da'!Q177+'SM Da'!Q177+'BN Da'!Q177+'BS Da'!Q177+'TDC Da'!Q177</f>
        <v>58</v>
      </c>
      <c r="R177" s="81">
        <f>+'MIT Da'!R177+'SAR Da'!R177+'URQ Da'!R177+'ROC Da'!R177+'SM Da'!R177+'BN Da'!R177+'BS Da'!R177+'TDC Da'!R177</f>
        <v>10</v>
      </c>
      <c r="S177" s="81">
        <f>+'MIT Da'!S177+'SAR Da'!S177+'URQ Da'!S177+'ROC Da'!S177+'SM Da'!S177+'BN Da'!S177+'BS Da'!S177+'TDC Da'!S177</f>
        <v>271</v>
      </c>
      <c r="T177" s="81">
        <f>+'MIT Da'!T177+'SAR Da'!T177+'URQ Da'!T177+'ROC Da'!T177+'SM Da'!T177+'BN Da'!T177+'BS Da'!T177+'TDC Da'!T177</f>
        <v>136</v>
      </c>
      <c r="U177" s="81">
        <f>+'MIT Da'!U177+'SAR Da'!U177+'URQ Da'!U177+'ROC Da'!U177+'SM Da'!U177+'BN Da'!U177+'BS Da'!U177+'TDC Da'!U177</f>
        <v>434</v>
      </c>
      <c r="V177" s="81">
        <f>+'MIT Da'!V177+'SAR Da'!V177+'URQ Da'!V177+'ROC Da'!V177+'SM Da'!V177+'BN Da'!V177+'BS Da'!V177+'TDC Da'!V177</f>
        <v>11</v>
      </c>
      <c r="W177" s="81">
        <f>+'MIT Da'!W177+'SAR Da'!W177+'URQ Da'!W177+'ROC Da'!W177+'SM Da'!W177+'BN Da'!W177+'BS Da'!W177+'TDC Da'!W177</f>
        <v>107</v>
      </c>
      <c r="X177" s="81">
        <f>+'MIT Da'!X177+'SAR Da'!X177+'URQ Da'!X177+'ROC Da'!X177+'SM Da'!X177+'BN Da'!X177+'BS Da'!X177+'TDC Da'!X177</f>
        <v>4</v>
      </c>
      <c r="Y177" s="81">
        <f>+'MIT Da'!Y177+'SAR Da'!Y177+'URQ Da'!Y177+'ROC Da'!Y177+'SM Da'!Y177+'BN Da'!Y177+'BS Da'!Y177+'TDC Da'!Y177</f>
        <v>692</v>
      </c>
      <c r="Z177" s="81">
        <f>+'MIT Da'!Z177+'SAR Da'!Z177+'URQ Da'!Z177+'ROC Da'!Z177+'SM Da'!Z177+'BN Da'!Z177+'BS Da'!Z177+'TDC Da'!Z177</f>
        <v>161</v>
      </c>
      <c r="AA177" s="81">
        <f>+'MIT Da'!AA177+'SAR Da'!AA177+'URQ Da'!AA177+'ROC Da'!AA177+'SM Da'!AA177+'BN Da'!AA177+'BS Da'!AA177+'TDC Da'!AA177</f>
        <v>102</v>
      </c>
      <c r="AB177" s="81">
        <f>+'MIT Da'!AB177+'SAR Da'!AB177+'URQ Da'!AB177+'ROC Da'!AB177+'SM Da'!AB177+'BN Da'!AB177+'BS Da'!AB177+'TDC Da'!AB177</f>
        <v>692</v>
      </c>
      <c r="AC177" s="81">
        <f>+'MIT Da'!AC177+'SAR Da'!AC177+'URQ Da'!AC177+'ROC Da'!AC177+'SM Da'!AC177+'BN Da'!AC177+'BS Da'!AC177+'TDC Da'!AC177</f>
        <v>955</v>
      </c>
      <c r="AD177" s="81">
        <f>+'MIT Da'!AD177+'SAR Da'!AD177+'URQ Da'!AD177+'ROC Da'!AD177+'SM Da'!AD177+'BN Da'!AD177+'BS Da'!AD177+'TDC Da'!AD177</f>
        <v>54</v>
      </c>
      <c r="AE177" s="81">
        <f>+'MIT Da'!AE177+'SAR Da'!AE177+'URQ Da'!AE177+'ROC Da'!AE177+'SM Da'!AE177+'BN Da'!AE177+'BS Da'!AE177+'TDC Da'!AE177</f>
        <v>96</v>
      </c>
      <c r="AF177" s="81">
        <f>+'MIT Da'!AF177+'SAR Da'!AF177+'URQ Da'!AF177+'ROC Da'!AF177+'SM Da'!AF177+'BN Da'!AF177+'BS Da'!AF177+'TDC Da'!AF177</f>
        <v>447</v>
      </c>
      <c r="AG177" s="81">
        <f>+'MIT Da'!AG177+'SAR Da'!AG177+'URQ Da'!AG177+'ROC Da'!AG177+'SM Da'!AG177+'BN Da'!AG177+'BS Da'!AG177+'TDC Da'!AG177</f>
        <v>597</v>
      </c>
      <c r="AH177" s="12">
        <f>+'MIT Da'!AH177+'SAR Da'!AH177+'URQ Da'!AH177+'ROC Da'!AH177+'SM Da'!AH177+'BN Da'!AH177+'BS Da'!AH177+'TDC Da'!AH177</f>
        <v>274.60699999999997</v>
      </c>
      <c r="AI177" s="12">
        <f>+'MIT Da'!AI177+'SAR Da'!AI177+'URQ Da'!AI177+'ROC Da'!AI177+'SM Da'!AI177+'BN Da'!AI177+'BS Da'!AI177+'TDC Da'!AI177</f>
        <v>7.32</v>
      </c>
      <c r="AJ177" s="12">
        <f>+'MIT Da'!AJ177+'SAR Da'!AJ177+'URQ Da'!AJ177+'ROC Da'!AJ177+'SM Da'!AJ177+'BN Da'!AJ177+'BS Da'!AJ177+'TDC Da'!AJ177</f>
        <v>498.71500000000003</v>
      </c>
      <c r="AK177" s="12">
        <f>+'MIT Da'!AK177+'SAR Da'!AK177+'URQ Da'!AK177+'ROC Da'!AK177+'SM Da'!AK177+'BN Da'!AK177+'BS Da'!AK177+'TDC Da'!AK177</f>
        <v>780.64199999999994</v>
      </c>
      <c r="AL177" s="81">
        <f>+'MIT Da'!AL177+'SAR Da'!AL177+'URQ Da'!AL177+'ROC Da'!AL177+'SM Da'!AL177+'BN Da'!AL177+'BS Da'!AL177+'TDC Da'!AL177</f>
        <v>12</v>
      </c>
      <c r="AM177" s="81">
        <f>+'MIT Da'!AM177+'SAR Da'!AM177+'URQ Da'!AM177+'ROC Da'!AM177+'SM Da'!AM177+'BN Da'!AM177+'BS Da'!AM177+'TDC Da'!AM177</f>
        <v>57</v>
      </c>
      <c r="AN177" s="81">
        <f>+'MIT Da'!AN177+'SAR Da'!AN177+'URQ Da'!AN177+'ROC Da'!AN177+'SM Da'!AN177+'BN Da'!AN177+'BS Da'!AN177+'TDC Da'!AN177</f>
        <v>82</v>
      </c>
      <c r="AO177" s="81">
        <f>+'MIT Da'!AO177+'SAR Da'!AO177+'URQ Da'!AO177+'ROC Da'!AO177+'SM Da'!AO177+'BN Da'!AO177+'BS Da'!AO177+'TDC Da'!AO177</f>
        <v>151</v>
      </c>
      <c r="AP177" s="81">
        <f>+'MIT Da'!AP177+'SAR Da'!AP177+'URQ Da'!AP177+'ROC Da'!AP177+'SM Da'!AP177+'BN Da'!AP177+'BS Da'!AP177+'TDC Da'!AP177</f>
        <v>596</v>
      </c>
      <c r="AQ177" s="81">
        <f>+'MIT Da'!AQ177+'SAR Da'!AQ177+'URQ Da'!AQ177+'ROC Da'!AQ177+'SM Da'!AQ177+'BN Da'!AQ177+'BS Da'!AQ177+'TDC Da'!AQ177</f>
        <v>341</v>
      </c>
      <c r="AR177" s="81">
        <f>+'MIT Da'!AR177+'SAR Da'!AR177+'URQ Da'!AR177+'ROC Da'!AR177+'SM Da'!AR177+'BN Da'!AR177+'BS Da'!AR177+'TDC Da'!AR177</f>
        <v>39</v>
      </c>
      <c r="AS177" s="81">
        <f>+SUM(RED_InfraMR[[#This Row],[B.02.1 - Parque de Coches Eléctricos Motrices]:[B.02.3 - Parque de Coches Eléctricos Motrices Tipo R]])</f>
        <v>976</v>
      </c>
      <c r="AT177" s="81">
        <f>+'MIT Da'!AT177+'SAR Da'!AT177+'URQ Da'!AT177+'ROC Da'!AT177+'SM Da'!AT177+'BN Da'!AT177+'BS Da'!AT177+'TDC Da'!AT177</f>
        <v>0</v>
      </c>
      <c r="AU177" s="81">
        <f>+'MIT Da'!AU177+'SAR Da'!AU177+'URQ Da'!AU177+'ROC Da'!AU177+'SM Da'!AU177+'BN Da'!AU177+'BS Da'!AU177+'TDC Da'!AU177</f>
        <v>6</v>
      </c>
      <c r="AV177" s="81">
        <f>+'MIT Da'!AV177+'SAR Da'!AV177+'URQ Da'!AV177+'ROC Da'!AV177+'SM Da'!AV177+'BN Da'!AV177+'BS Da'!AV177+'TDC Da'!AV177</f>
        <v>10</v>
      </c>
      <c r="AW177" s="81">
        <f>+SUM(RED_InfraMR[[#This Row],[B.03.1 - Parque de Coches Motores Motrices Remolcados]:[B.03.3 - Parque de Coches Motores Motrices Cabina]])</f>
        <v>16</v>
      </c>
      <c r="AX177" s="81">
        <f>+'MIT Da'!AX177+'SAR Da'!AX177+'URQ Da'!AX177+'ROC Da'!AX177+'SM Da'!AX177+'BN Da'!AX177+'BS Da'!AX177+'TDC Da'!AX177</f>
        <v>437</v>
      </c>
      <c r="AY177" s="81">
        <f>+'MIT Da'!AY177+'SAR Da'!AY177+'URQ Da'!AY177+'ROC Da'!AY177+'SM Da'!AY177+'BN Da'!AY177+'BS Da'!AY177+'TDC Da'!AY177</f>
        <v>173</v>
      </c>
      <c r="AZ177" s="81">
        <f>+'MIT Da'!AZ177+'SAR Da'!AZ177+'URQ Da'!AZ177+'ROC Da'!AZ177+'SM Da'!AZ177+'BN Da'!AZ177+'BS Da'!AZ177+'TDC Da'!AZ177</f>
        <v>15</v>
      </c>
      <c r="BA177" s="81">
        <f>+'MIT Da'!BA177+'SAR Da'!BA177+'URQ Da'!BA177+'ROC Da'!BA177+'SM Da'!BA177+'BN Da'!BA177+'BS Da'!BA177+'TDC Da'!BA177</f>
        <v>163</v>
      </c>
      <c r="BB177" s="81">
        <f>+'MIT Da'!BB177+'SAR Da'!BB177+'URQ Da'!BB177+'ROC Da'!BB177+'SM Da'!BB177+'BN Da'!BB177+'BS Da'!BB177+'TDC Da'!BB177</f>
        <v>0</v>
      </c>
      <c r="BC177" s="81">
        <f>+SUM(RED_InfraMR[[#This Row],[B.04.1 - Parque de Coches Remolcados Clase Unica]:[B.04.5 - Parque de Coches Remolcados para Servicios Especiales (Cartoneros)]])</f>
        <v>788</v>
      </c>
      <c r="BD177" s="81">
        <f>+'MIT Da'!BD177+'SAR Da'!BD177+'URQ Da'!BD177+'ROC Da'!BD177+'SM Da'!BD177+'BN Da'!BD177+'BS Da'!BD177+'TDC Da'!BD177</f>
        <v>12</v>
      </c>
      <c r="BE177" s="81">
        <f>+'MIT Da'!BE177+'SAR Da'!BE177+'URQ Da'!BE177+'ROC Da'!BE177+'SM Da'!BE177+'BN Da'!BE177+'BS Da'!BE177+'TDC Da'!BE177</f>
        <v>92</v>
      </c>
      <c r="BF177" s="16"/>
    </row>
    <row r="178" spans="1:58">
      <c r="A178" s="1">
        <v>2007</v>
      </c>
      <c r="B178" s="1" t="s">
        <v>123</v>
      </c>
      <c r="C178" s="12">
        <f>+'MIT Da'!C178+'SAR Da'!C178+'URQ Da'!C178+'ROC Da'!C178+'SM Da'!C178+'BN Da'!C178+'BS Da'!C178+'TDC Da'!C178</f>
        <v>147.21299999999999</v>
      </c>
      <c r="D178" s="12">
        <f>+'MIT Da'!D178+'SAR Da'!D178+'URQ Da'!D178+'ROC Da'!D178+'SM Da'!D178+'BN Da'!D178+'BS Da'!D178+'TDC Da'!D178</f>
        <v>434.00300000000004</v>
      </c>
      <c r="E178" s="12">
        <f>+'MIT Da'!E178+'SAR Da'!E178+'URQ Da'!E178+'ROC Da'!E178+'SM Da'!E178+'BN Da'!E178+'BS Da'!E178+'TDC Da'!E178</f>
        <v>0</v>
      </c>
      <c r="F178" s="12">
        <f>+'MIT Da'!F178+'SAR Da'!F178+'URQ Da'!F178+'ROC Da'!F178+'SM Da'!F178+'BN Da'!F178+'BS Da'!F178+'TDC Da'!F178</f>
        <v>186.47664</v>
      </c>
      <c r="G178" s="12">
        <f>+'MIT Da'!G178+'SAR Da'!G178+'URQ Da'!G178+'ROC Da'!G178+'SM Da'!G178+'BN Da'!G178+'BS Da'!G178+'TDC Da'!G178</f>
        <v>767.69263999999998</v>
      </c>
      <c r="H178" s="12">
        <f>+'MIT Da'!H178+'SAR Da'!H178+'URQ Da'!H178+'ROC Da'!H178+'SM Da'!H178+'BN Da'!H178+'BS Da'!H178+'TDC Da'!H178</f>
        <v>767.69263999999998</v>
      </c>
      <c r="I178" s="12">
        <f>+'MIT Da'!I178+'SAR Da'!I178+'URQ Da'!I178+'ROC Da'!I178+'SM Da'!I178+'BN Da'!I178+'BS Da'!I178+'TDC Da'!I178</f>
        <v>1011.74311</v>
      </c>
      <c r="J178" s="12">
        <f>+'MIT Da'!J178+'SAR Da'!J178+'URQ Da'!J178+'ROC Da'!J178+'SM Da'!J178+'BN Da'!J178+'BS Da'!J178+'TDC Da'!J178</f>
        <v>1039.809</v>
      </c>
      <c r="K178" s="12">
        <f>+'MIT Da'!K178+'SAR Da'!K178+'URQ Da'!K178+'ROC Da'!K178+'SM Da'!K178+'BN Da'!K178+'BS Da'!K178+'TDC Da'!K178</f>
        <v>54.516999999999996</v>
      </c>
      <c r="L178" s="12">
        <f>+'MIT Da'!L178+'SAR Da'!L178+'URQ Da'!L178+'ROC Da'!L178+'SM Da'!L178+'BN Da'!L178+'BS Da'!L178+'TDC Da'!L178</f>
        <v>400.09900000000005</v>
      </c>
      <c r="M178" s="12">
        <f>+'MIT Da'!M178+'SAR Da'!M178+'URQ Da'!M178+'ROC Da'!M178+'SM Da'!M178+'BN Da'!M178+'BS Da'!M178+'TDC Da'!M178</f>
        <v>21.314999999999998</v>
      </c>
      <c r="N178" s="12">
        <f>+'MIT Da'!N178+'SAR Da'!N178+'URQ Da'!N178+'ROC Da'!N178+'SM Da'!N178+'BN Da'!N178+'BS Da'!N178+'TDC Da'!N178</f>
        <v>1439.9079999999999</v>
      </c>
      <c r="O178" s="12">
        <f>+'MIT Da'!O178+'SAR Da'!O178+'URQ Da'!O178+'ROC Da'!O178+'SM Da'!O178+'BN Da'!O178+'BS Da'!O178+'TDC Da'!O178</f>
        <v>1439.9079999999999</v>
      </c>
      <c r="P178" s="81">
        <f>+'MIT Da'!P178+'SAR Da'!P178+'URQ Da'!P178+'ROC Da'!P178+'SM Da'!P178+'BN Da'!P178+'BS Da'!P178+'TDC Da'!P178</f>
        <v>203</v>
      </c>
      <c r="Q178" s="81">
        <f>+'MIT Da'!Q178+'SAR Da'!Q178+'URQ Da'!Q178+'ROC Da'!Q178+'SM Da'!Q178+'BN Da'!Q178+'BS Da'!Q178+'TDC Da'!Q178</f>
        <v>58</v>
      </c>
      <c r="R178" s="81">
        <f>+'MIT Da'!R178+'SAR Da'!R178+'URQ Da'!R178+'ROC Da'!R178+'SM Da'!R178+'BN Da'!R178+'BS Da'!R178+'TDC Da'!R178</f>
        <v>10</v>
      </c>
      <c r="S178" s="81">
        <f>+'MIT Da'!S178+'SAR Da'!S178+'URQ Da'!S178+'ROC Da'!S178+'SM Da'!S178+'BN Da'!S178+'BS Da'!S178+'TDC Da'!S178</f>
        <v>271</v>
      </c>
      <c r="T178" s="81">
        <f>+'MIT Da'!T178+'SAR Da'!T178+'URQ Da'!T178+'ROC Da'!T178+'SM Da'!T178+'BN Da'!T178+'BS Da'!T178+'TDC Da'!T178</f>
        <v>136</v>
      </c>
      <c r="U178" s="81">
        <f>+'MIT Da'!U178+'SAR Da'!U178+'URQ Da'!U178+'ROC Da'!U178+'SM Da'!U178+'BN Da'!U178+'BS Da'!U178+'TDC Da'!U178</f>
        <v>434</v>
      </c>
      <c r="V178" s="81">
        <f>+'MIT Da'!V178+'SAR Da'!V178+'URQ Da'!V178+'ROC Da'!V178+'SM Da'!V178+'BN Da'!V178+'BS Da'!V178+'TDC Da'!V178</f>
        <v>11</v>
      </c>
      <c r="W178" s="81">
        <f>+'MIT Da'!W178+'SAR Da'!W178+'URQ Da'!W178+'ROC Da'!W178+'SM Da'!W178+'BN Da'!W178+'BS Da'!W178+'TDC Da'!W178</f>
        <v>107</v>
      </c>
      <c r="X178" s="81">
        <f>+'MIT Da'!X178+'SAR Da'!X178+'URQ Da'!X178+'ROC Da'!X178+'SM Da'!X178+'BN Da'!X178+'BS Da'!X178+'TDC Da'!X178</f>
        <v>4</v>
      </c>
      <c r="Y178" s="81">
        <f>+'MIT Da'!Y178+'SAR Da'!Y178+'URQ Da'!Y178+'ROC Da'!Y178+'SM Da'!Y178+'BN Da'!Y178+'BS Da'!Y178+'TDC Da'!Y178</f>
        <v>692</v>
      </c>
      <c r="Z178" s="81">
        <f>+'MIT Da'!Z178+'SAR Da'!Z178+'URQ Da'!Z178+'ROC Da'!Z178+'SM Da'!Z178+'BN Da'!Z178+'BS Da'!Z178+'TDC Da'!Z178</f>
        <v>161</v>
      </c>
      <c r="AA178" s="81">
        <f>+'MIT Da'!AA178+'SAR Da'!AA178+'URQ Da'!AA178+'ROC Da'!AA178+'SM Da'!AA178+'BN Da'!AA178+'BS Da'!AA178+'TDC Da'!AA178</f>
        <v>102</v>
      </c>
      <c r="AB178" s="81">
        <f>+'MIT Da'!AB178+'SAR Da'!AB178+'URQ Da'!AB178+'ROC Da'!AB178+'SM Da'!AB178+'BN Da'!AB178+'BS Da'!AB178+'TDC Da'!AB178</f>
        <v>692</v>
      </c>
      <c r="AC178" s="81">
        <f>+'MIT Da'!AC178+'SAR Da'!AC178+'URQ Da'!AC178+'ROC Da'!AC178+'SM Da'!AC178+'BN Da'!AC178+'BS Da'!AC178+'TDC Da'!AC178</f>
        <v>955</v>
      </c>
      <c r="AD178" s="81">
        <f>+'MIT Da'!AD178+'SAR Da'!AD178+'URQ Da'!AD178+'ROC Da'!AD178+'SM Da'!AD178+'BN Da'!AD178+'BS Da'!AD178+'TDC Da'!AD178</f>
        <v>54</v>
      </c>
      <c r="AE178" s="81">
        <f>+'MIT Da'!AE178+'SAR Da'!AE178+'URQ Da'!AE178+'ROC Da'!AE178+'SM Da'!AE178+'BN Da'!AE178+'BS Da'!AE178+'TDC Da'!AE178</f>
        <v>96</v>
      </c>
      <c r="AF178" s="81">
        <f>+'MIT Da'!AF178+'SAR Da'!AF178+'URQ Da'!AF178+'ROC Da'!AF178+'SM Da'!AF178+'BN Da'!AF178+'BS Da'!AF178+'TDC Da'!AF178</f>
        <v>447</v>
      </c>
      <c r="AG178" s="81">
        <f>+'MIT Da'!AG178+'SAR Da'!AG178+'URQ Da'!AG178+'ROC Da'!AG178+'SM Da'!AG178+'BN Da'!AG178+'BS Da'!AG178+'TDC Da'!AG178</f>
        <v>597</v>
      </c>
      <c r="AH178" s="12">
        <f>+'MIT Da'!AH178+'SAR Da'!AH178+'URQ Da'!AH178+'ROC Da'!AH178+'SM Da'!AH178+'BN Da'!AH178+'BS Da'!AH178+'TDC Da'!AH178</f>
        <v>274.60699999999997</v>
      </c>
      <c r="AI178" s="12">
        <f>+'MIT Da'!AI178+'SAR Da'!AI178+'URQ Da'!AI178+'ROC Da'!AI178+'SM Da'!AI178+'BN Da'!AI178+'BS Da'!AI178+'TDC Da'!AI178</f>
        <v>7.32</v>
      </c>
      <c r="AJ178" s="12">
        <f>+'MIT Da'!AJ178+'SAR Da'!AJ178+'URQ Da'!AJ178+'ROC Da'!AJ178+'SM Da'!AJ178+'BN Da'!AJ178+'BS Da'!AJ178+'TDC Da'!AJ178</f>
        <v>498.71500000000003</v>
      </c>
      <c r="AK178" s="12">
        <f>+'MIT Da'!AK178+'SAR Da'!AK178+'URQ Da'!AK178+'ROC Da'!AK178+'SM Da'!AK178+'BN Da'!AK178+'BS Da'!AK178+'TDC Da'!AK178</f>
        <v>780.64199999999994</v>
      </c>
      <c r="AL178" s="81">
        <f>+'MIT Da'!AL178+'SAR Da'!AL178+'URQ Da'!AL178+'ROC Da'!AL178+'SM Da'!AL178+'BN Da'!AL178+'BS Da'!AL178+'TDC Da'!AL178</f>
        <v>12</v>
      </c>
      <c r="AM178" s="81">
        <f>+'MIT Da'!AM178+'SAR Da'!AM178+'URQ Da'!AM178+'ROC Da'!AM178+'SM Da'!AM178+'BN Da'!AM178+'BS Da'!AM178+'TDC Da'!AM178</f>
        <v>57</v>
      </c>
      <c r="AN178" s="81">
        <f>+'MIT Da'!AN178+'SAR Da'!AN178+'URQ Da'!AN178+'ROC Da'!AN178+'SM Da'!AN178+'BN Da'!AN178+'BS Da'!AN178+'TDC Da'!AN178</f>
        <v>82</v>
      </c>
      <c r="AO178" s="81">
        <f>+'MIT Da'!AO178+'SAR Da'!AO178+'URQ Da'!AO178+'ROC Da'!AO178+'SM Da'!AO178+'BN Da'!AO178+'BS Da'!AO178+'TDC Da'!AO178</f>
        <v>151</v>
      </c>
      <c r="AP178" s="81">
        <f>+'MIT Da'!AP178+'SAR Da'!AP178+'URQ Da'!AP178+'ROC Da'!AP178+'SM Da'!AP178+'BN Da'!AP178+'BS Da'!AP178+'TDC Da'!AP178</f>
        <v>596</v>
      </c>
      <c r="AQ178" s="81">
        <f>+'MIT Da'!AQ178+'SAR Da'!AQ178+'URQ Da'!AQ178+'ROC Da'!AQ178+'SM Da'!AQ178+'BN Da'!AQ178+'BS Da'!AQ178+'TDC Da'!AQ178</f>
        <v>341</v>
      </c>
      <c r="AR178" s="81">
        <f>+'MIT Da'!AR178+'SAR Da'!AR178+'URQ Da'!AR178+'ROC Da'!AR178+'SM Da'!AR178+'BN Da'!AR178+'BS Da'!AR178+'TDC Da'!AR178</f>
        <v>39</v>
      </c>
      <c r="AS178" s="81">
        <f>+SUM(RED_InfraMR[[#This Row],[B.02.1 - Parque de Coches Eléctricos Motrices]:[B.02.3 - Parque de Coches Eléctricos Motrices Tipo R]])</f>
        <v>976</v>
      </c>
      <c r="AT178" s="81">
        <f>+'MIT Da'!AT178+'SAR Da'!AT178+'URQ Da'!AT178+'ROC Da'!AT178+'SM Da'!AT178+'BN Da'!AT178+'BS Da'!AT178+'TDC Da'!AT178</f>
        <v>0</v>
      </c>
      <c r="AU178" s="81">
        <f>+'MIT Da'!AU178+'SAR Da'!AU178+'URQ Da'!AU178+'ROC Da'!AU178+'SM Da'!AU178+'BN Da'!AU178+'BS Da'!AU178+'TDC Da'!AU178</f>
        <v>6</v>
      </c>
      <c r="AV178" s="81">
        <f>+'MIT Da'!AV178+'SAR Da'!AV178+'URQ Da'!AV178+'ROC Da'!AV178+'SM Da'!AV178+'BN Da'!AV178+'BS Da'!AV178+'TDC Da'!AV178</f>
        <v>10</v>
      </c>
      <c r="AW178" s="81">
        <f>+SUM(RED_InfraMR[[#This Row],[B.03.1 - Parque de Coches Motores Motrices Remolcados]:[B.03.3 - Parque de Coches Motores Motrices Cabina]])</f>
        <v>16</v>
      </c>
      <c r="AX178" s="81">
        <f>+'MIT Da'!AX178+'SAR Da'!AX178+'URQ Da'!AX178+'ROC Da'!AX178+'SM Da'!AX178+'BN Da'!AX178+'BS Da'!AX178+'TDC Da'!AX178</f>
        <v>437</v>
      </c>
      <c r="AY178" s="81">
        <f>+'MIT Da'!AY178+'SAR Da'!AY178+'URQ Da'!AY178+'ROC Da'!AY178+'SM Da'!AY178+'BN Da'!AY178+'BS Da'!AY178+'TDC Da'!AY178</f>
        <v>173</v>
      </c>
      <c r="AZ178" s="81">
        <f>+'MIT Da'!AZ178+'SAR Da'!AZ178+'URQ Da'!AZ178+'ROC Da'!AZ178+'SM Da'!AZ178+'BN Da'!AZ178+'BS Da'!AZ178+'TDC Da'!AZ178</f>
        <v>15</v>
      </c>
      <c r="BA178" s="81">
        <f>+'MIT Da'!BA178+'SAR Da'!BA178+'URQ Da'!BA178+'ROC Da'!BA178+'SM Da'!BA178+'BN Da'!BA178+'BS Da'!BA178+'TDC Da'!BA178</f>
        <v>163</v>
      </c>
      <c r="BB178" s="81">
        <f>+'MIT Da'!BB178+'SAR Da'!BB178+'URQ Da'!BB178+'ROC Da'!BB178+'SM Da'!BB178+'BN Da'!BB178+'BS Da'!BB178+'TDC Da'!BB178</f>
        <v>0</v>
      </c>
      <c r="BC178" s="81">
        <f>+SUM(RED_InfraMR[[#This Row],[B.04.1 - Parque de Coches Remolcados Clase Unica]:[B.04.5 - Parque de Coches Remolcados para Servicios Especiales (Cartoneros)]])</f>
        <v>788</v>
      </c>
      <c r="BD178" s="81">
        <f>+'MIT Da'!BD178+'SAR Da'!BD178+'URQ Da'!BD178+'ROC Da'!BD178+'SM Da'!BD178+'BN Da'!BD178+'BS Da'!BD178+'TDC Da'!BD178</f>
        <v>12</v>
      </c>
      <c r="BE178" s="81">
        <f>+'MIT Da'!BE178+'SAR Da'!BE178+'URQ Da'!BE178+'ROC Da'!BE178+'SM Da'!BE178+'BN Da'!BE178+'BS Da'!BE178+'TDC Da'!BE178</f>
        <v>92</v>
      </c>
      <c r="BF178" s="16"/>
    </row>
    <row r="179" spans="1:58">
      <c r="A179" s="1">
        <v>2007</v>
      </c>
      <c r="B179" s="1" t="s">
        <v>124</v>
      </c>
      <c r="C179" s="12">
        <f>+'MIT Da'!C179+'SAR Da'!C179+'URQ Da'!C179+'ROC Da'!C179+'SM Da'!C179+'BN Da'!C179+'BS Da'!C179+'TDC Da'!C179</f>
        <v>147.21299999999999</v>
      </c>
      <c r="D179" s="12">
        <f>+'MIT Da'!D179+'SAR Da'!D179+'URQ Da'!D179+'ROC Da'!D179+'SM Da'!D179+'BN Da'!D179+'BS Da'!D179+'TDC Da'!D179</f>
        <v>434.00300000000004</v>
      </c>
      <c r="E179" s="12">
        <f>+'MIT Da'!E179+'SAR Da'!E179+'URQ Da'!E179+'ROC Da'!E179+'SM Da'!E179+'BN Da'!E179+'BS Da'!E179+'TDC Da'!E179</f>
        <v>0</v>
      </c>
      <c r="F179" s="12">
        <f>+'MIT Da'!F179+'SAR Da'!F179+'URQ Da'!F179+'ROC Da'!F179+'SM Da'!F179+'BN Da'!F179+'BS Da'!F179+'TDC Da'!F179</f>
        <v>186.47664</v>
      </c>
      <c r="G179" s="12">
        <f>+'MIT Da'!G179+'SAR Da'!G179+'URQ Da'!G179+'ROC Da'!G179+'SM Da'!G179+'BN Da'!G179+'BS Da'!G179+'TDC Da'!G179</f>
        <v>767.69263999999998</v>
      </c>
      <c r="H179" s="12">
        <f>+'MIT Da'!H179+'SAR Da'!H179+'URQ Da'!H179+'ROC Da'!H179+'SM Da'!H179+'BN Da'!H179+'BS Da'!H179+'TDC Da'!H179</f>
        <v>767.69263999999998</v>
      </c>
      <c r="I179" s="12">
        <f>+'MIT Da'!I179+'SAR Da'!I179+'URQ Da'!I179+'ROC Da'!I179+'SM Da'!I179+'BN Da'!I179+'BS Da'!I179+'TDC Da'!I179</f>
        <v>1011.74311</v>
      </c>
      <c r="J179" s="12">
        <f>+'MIT Da'!J179+'SAR Da'!J179+'URQ Da'!J179+'ROC Da'!J179+'SM Da'!J179+'BN Da'!J179+'BS Da'!J179+'TDC Da'!J179</f>
        <v>1039.809</v>
      </c>
      <c r="K179" s="12">
        <f>+'MIT Da'!K179+'SAR Da'!K179+'URQ Da'!K179+'ROC Da'!K179+'SM Da'!K179+'BN Da'!K179+'BS Da'!K179+'TDC Da'!K179</f>
        <v>54.516999999999996</v>
      </c>
      <c r="L179" s="12">
        <f>+'MIT Da'!L179+'SAR Da'!L179+'URQ Da'!L179+'ROC Da'!L179+'SM Da'!L179+'BN Da'!L179+'BS Da'!L179+'TDC Da'!L179</f>
        <v>400.09900000000005</v>
      </c>
      <c r="M179" s="12">
        <f>+'MIT Da'!M179+'SAR Da'!M179+'URQ Da'!M179+'ROC Da'!M179+'SM Da'!M179+'BN Da'!M179+'BS Da'!M179+'TDC Da'!M179</f>
        <v>21.314999999999998</v>
      </c>
      <c r="N179" s="12">
        <f>+'MIT Da'!N179+'SAR Da'!N179+'URQ Da'!N179+'ROC Da'!N179+'SM Da'!N179+'BN Da'!N179+'BS Da'!N179+'TDC Da'!N179</f>
        <v>1439.9079999999999</v>
      </c>
      <c r="O179" s="12">
        <f>+'MIT Da'!O179+'SAR Da'!O179+'URQ Da'!O179+'ROC Da'!O179+'SM Da'!O179+'BN Da'!O179+'BS Da'!O179+'TDC Da'!O179</f>
        <v>1439.9079999999999</v>
      </c>
      <c r="P179" s="81">
        <f>+'MIT Da'!P179+'SAR Da'!P179+'URQ Da'!P179+'ROC Da'!P179+'SM Da'!P179+'BN Da'!P179+'BS Da'!P179+'TDC Da'!P179</f>
        <v>203</v>
      </c>
      <c r="Q179" s="81">
        <f>+'MIT Da'!Q179+'SAR Da'!Q179+'URQ Da'!Q179+'ROC Da'!Q179+'SM Da'!Q179+'BN Da'!Q179+'BS Da'!Q179+'TDC Da'!Q179</f>
        <v>58</v>
      </c>
      <c r="R179" s="81">
        <f>+'MIT Da'!R179+'SAR Da'!R179+'URQ Da'!R179+'ROC Da'!R179+'SM Da'!R179+'BN Da'!R179+'BS Da'!R179+'TDC Da'!R179</f>
        <v>10</v>
      </c>
      <c r="S179" s="81">
        <f>+'MIT Da'!S179+'SAR Da'!S179+'URQ Da'!S179+'ROC Da'!S179+'SM Da'!S179+'BN Da'!S179+'BS Da'!S179+'TDC Da'!S179</f>
        <v>271</v>
      </c>
      <c r="T179" s="81">
        <f>+'MIT Da'!T179+'SAR Da'!T179+'URQ Da'!T179+'ROC Da'!T179+'SM Da'!T179+'BN Da'!T179+'BS Da'!T179+'TDC Da'!T179</f>
        <v>136</v>
      </c>
      <c r="U179" s="81">
        <f>+'MIT Da'!U179+'SAR Da'!U179+'URQ Da'!U179+'ROC Da'!U179+'SM Da'!U179+'BN Da'!U179+'BS Da'!U179+'TDC Da'!U179</f>
        <v>434</v>
      </c>
      <c r="V179" s="81">
        <f>+'MIT Da'!V179+'SAR Da'!V179+'URQ Da'!V179+'ROC Da'!V179+'SM Da'!V179+'BN Da'!V179+'BS Da'!V179+'TDC Da'!V179</f>
        <v>11</v>
      </c>
      <c r="W179" s="81">
        <f>+'MIT Da'!W179+'SAR Da'!W179+'URQ Da'!W179+'ROC Da'!W179+'SM Da'!W179+'BN Da'!W179+'BS Da'!W179+'TDC Da'!W179</f>
        <v>107</v>
      </c>
      <c r="X179" s="81">
        <f>+'MIT Da'!X179+'SAR Da'!X179+'URQ Da'!X179+'ROC Da'!X179+'SM Da'!X179+'BN Da'!X179+'BS Da'!X179+'TDC Da'!X179</f>
        <v>4</v>
      </c>
      <c r="Y179" s="81">
        <f>+'MIT Da'!Y179+'SAR Da'!Y179+'URQ Da'!Y179+'ROC Da'!Y179+'SM Da'!Y179+'BN Da'!Y179+'BS Da'!Y179+'TDC Da'!Y179</f>
        <v>692</v>
      </c>
      <c r="Z179" s="81">
        <f>+'MIT Da'!Z179+'SAR Da'!Z179+'URQ Da'!Z179+'ROC Da'!Z179+'SM Da'!Z179+'BN Da'!Z179+'BS Da'!Z179+'TDC Da'!Z179</f>
        <v>161</v>
      </c>
      <c r="AA179" s="81">
        <f>+'MIT Da'!AA179+'SAR Da'!AA179+'URQ Da'!AA179+'ROC Da'!AA179+'SM Da'!AA179+'BN Da'!AA179+'BS Da'!AA179+'TDC Da'!AA179</f>
        <v>102</v>
      </c>
      <c r="AB179" s="81">
        <f>+'MIT Da'!AB179+'SAR Da'!AB179+'URQ Da'!AB179+'ROC Da'!AB179+'SM Da'!AB179+'BN Da'!AB179+'BS Da'!AB179+'TDC Da'!AB179</f>
        <v>692</v>
      </c>
      <c r="AC179" s="81">
        <f>+'MIT Da'!AC179+'SAR Da'!AC179+'URQ Da'!AC179+'ROC Da'!AC179+'SM Da'!AC179+'BN Da'!AC179+'BS Da'!AC179+'TDC Da'!AC179</f>
        <v>955</v>
      </c>
      <c r="AD179" s="81">
        <f>+'MIT Da'!AD179+'SAR Da'!AD179+'URQ Da'!AD179+'ROC Da'!AD179+'SM Da'!AD179+'BN Da'!AD179+'BS Da'!AD179+'TDC Da'!AD179</f>
        <v>54</v>
      </c>
      <c r="AE179" s="81">
        <f>+'MIT Da'!AE179+'SAR Da'!AE179+'URQ Da'!AE179+'ROC Da'!AE179+'SM Da'!AE179+'BN Da'!AE179+'BS Da'!AE179+'TDC Da'!AE179</f>
        <v>96</v>
      </c>
      <c r="AF179" s="81">
        <f>+'MIT Da'!AF179+'SAR Da'!AF179+'URQ Da'!AF179+'ROC Da'!AF179+'SM Da'!AF179+'BN Da'!AF179+'BS Da'!AF179+'TDC Da'!AF179</f>
        <v>447</v>
      </c>
      <c r="AG179" s="81">
        <f>+'MIT Da'!AG179+'SAR Da'!AG179+'URQ Da'!AG179+'ROC Da'!AG179+'SM Da'!AG179+'BN Da'!AG179+'BS Da'!AG179+'TDC Da'!AG179</f>
        <v>597</v>
      </c>
      <c r="AH179" s="12">
        <f>+'MIT Da'!AH179+'SAR Da'!AH179+'URQ Da'!AH179+'ROC Da'!AH179+'SM Da'!AH179+'BN Da'!AH179+'BS Da'!AH179+'TDC Da'!AH179</f>
        <v>274.60699999999997</v>
      </c>
      <c r="AI179" s="12">
        <f>+'MIT Da'!AI179+'SAR Da'!AI179+'URQ Da'!AI179+'ROC Da'!AI179+'SM Da'!AI179+'BN Da'!AI179+'BS Da'!AI179+'TDC Da'!AI179</f>
        <v>7.32</v>
      </c>
      <c r="AJ179" s="12">
        <f>+'MIT Da'!AJ179+'SAR Da'!AJ179+'URQ Da'!AJ179+'ROC Da'!AJ179+'SM Da'!AJ179+'BN Da'!AJ179+'BS Da'!AJ179+'TDC Da'!AJ179</f>
        <v>498.71500000000003</v>
      </c>
      <c r="AK179" s="12">
        <f>+'MIT Da'!AK179+'SAR Da'!AK179+'URQ Da'!AK179+'ROC Da'!AK179+'SM Da'!AK179+'BN Da'!AK179+'BS Da'!AK179+'TDC Da'!AK179</f>
        <v>780.64199999999994</v>
      </c>
      <c r="AL179" s="81">
        <f>+'MIT Da'!AL179+'SAR Da'!AL179+'URQ Da'!AL179+'ROC Da'!AL179+'SM Da'!AL179+'BN Da'!AL179+'BS Da'!AL179+'TDC Da'!AL179</f>
        <v>12</v>
      </c>
      <c r="AM179" s="81">
        <f>+'MIT Da'!AM179+'SAR Da'!AM179+'URQ Da'!AM179+'ROC Da'!AM179+'SM Da'!AM179+'BN Da'!AM179+'BS Da'!AM179+'TDC Da'!AM179</f>
        <v>57</v>
      </c>
      <c r="AN179" s="81">
        <f>+'MIT Da'!AN179+'SAR Da'!AN179+'URQ Da'!AN179+'ROC Da'!AN179+'SM Da'!AN179+'BN Da'!AN179+'BS Da'!AN179+'TDC Da'!AN179</f>
        <v>82</v>
      </c>
      <c r="AO179" s="81">
        <f>+'MIT Da'!AO179+'SAR Da'!AO179+'URQ Da'!AO179+'ROC Da'!AO179+'SM Da'!AO179+'BN Da'!AO179+'BS Da'!AO179+'TDC Da'!AO179</f>
        <v>151</v>
      </c>
      <c r="AP179" s="81">
        <f>+'MIT Da'!AP179+'SAR Da'!AP179+'URQ Da'!AP179+'ROC Da'!AP179+'SM Da'!AP179+'BN Da'!AP179+'BS Da'!AP179+'TDC Da'!AP179</f>
        <v>596</v>
      </c>
      <c r="AQ179" s="81">
        <f>+'MIT Da'!AQ179+'SAR Da'!AQ179+'URQ Da'!AQ179+'ROC Da'!AQ179+'SM Da'!AQ179+'BN Da'!AQ179+'BS Da'!AQ179+'TDC Da'!AQ179</f>
        <v>341</v>
      </c>
      <c r="AR179" s="81">
        <f>+'MIT Da'!AR179+'SAR Da'!AR179+'URQ Da'!AR179+'ROC Da'!AR179+'SM Da'!AR179+'BN Da'!AR179+'BS Da'!AR179+'TDC Da'!AR179</f>
        <v>39</v>
      </c>
      <c r="AS179" s="81">
        <f>+SUM(RED_InfraMR[[#This Row],[B.02.1 - Parque de Coches Eléctricos Motrices]:[B.02.3 - Parque de Coches Eléctricos Motrices Tipo R]])</f>
        <v>976</v>
      </c>
      <c r="AT179" s="81">
        <f>+'MIT Da'!AT179+'SAR Da'!AT179+'URQ Da'!AT179+'ROC Da'!AT179+'SM Da'!AT179+'BN Da'!AT179+'BS Da'!AT179+'TDC Da'!AT179</f>
        <v>0</v>
      </c>
      <c r="AU179" s="81">
        <f>+'MIT Da'!AU179+'SAR Da'!AU179+'URQ Da'!AU179+'ROC Da'!AU179+'SM Da'!AU179+'BN Da'!AU179+'BS Da'!AU179+'TDC Da'!AU179</f>
        <v>6</v>
      </c>
      <c r="AV179" s="81">
        <f>+'MIT Da'!AV179+'SAR Da'!AV179+'URQ Da'!AV179+'ROC Da'!AV179+'SM Da'!AV179+'BN Da'!AV179+'BS Da'!AV179+'TDC Da'!AV179</f>
        <v>10</v>
      </c>
      <c r="AW179" s="81">
        <f>+SUM(RED_InfraMR[[#This Row],[B.03.1 - Parque de Coches Motores Motrices Remolcados]:[B.03.3 - Parque de Coches Motores Motrices Cabina]])</f>
        <v>16</v>
      </c>
      <c r="AX179" s="81">
        <f>+'MIT Da'!AX179+'SAR Da'!AX179+'URQ Da'!AX179+'ROC Da'!AX179+'SM Da'!AX179+'BN Da'!AX179+'BS Da'!AX179+'TDC Da'!AX179</f>
        <v>437</v>
      </c>
      <c r="AY179" s="81">
        <f>+'MIT Da'!AY179+'SAR Da'!AY179+'URQ Da'!AY179+'ROC Da'!AY179+'SM Da'!AY179+'BN Da'!AY179+'BS Da'!AY179+'TDC Da'!AY179</f>
        <v>173</v>
      </c>
      <c r="AZ179" s="81">
        <f>+'MIT Da'!AZ179+'SAR Da'!AZ179+'URQ Da'!AZ179+'ROC Da'!AZ179+'SM Da'!AZ179+'BN Da'!AZ179+'BS Da'!AZ179+'TDC Da'!AZ179</f>
        <v>15</v>
      </c>
      <c r="BA179" s="81">
        <f>+'MIT Da'!BA179+'SAR Da'!BA179+'URQ Da'!BA179+'ROC Da'!BA179+'SM Da'!BA179+'BN Da'!BA179+'BS Da'!BA179+'TDC Da'!BA179</f>
        <v>163</v>
      </c>
      <c r="BB179" s="81">
        <f>+'MIT Da'!BB179+'SAR Da'!BB179+'URQ Da'!BB179+'ROC Da'!BB179+'SM Da'!BB179+'BN Da'!BB179+'BS Da'!BB179+'TDC Da'!BB179</f>
        <v>0</v>
      </c>
      <c r="BC179" s="81">
        <f>+SUM(RED_InfraMR[[#This Row],[B.04.1 - Parque de Coches Remolcados Clase Unica]:[B.04.5 - Parque de Coches Remolcados para Servicios Especiales (Cartoneros)]])</f>
        <v>788</v>
      </c>
      <c r="BD179" s="81">
        <f>+'MIT Da'!BD179+'SAR Da'!BD179+'URQ Da'!BD179+'ROC Da'!BD179+'SM Da'!BD179+'BN Da'!BD179+'BS Da'!BD179+'TDC Da'!BD179</f>
        <v>12</v>
      </c>
      <c r="BE179" s="81">
        <f>+'MIT Da'!BE179+'SAR Da'!BE179+'URQ Da'!BE179+'ROC Da'!BE179+'SM Da'!BE179+'BN Da'!BE179+'BS Da'!BE179+'TDC Da'!BE179</f>
        <v>92</v>
      </c>
      <c r="BF179" s="16"/>
    </row>
    <row r="180" spans="1:58">
      <c r="A180" s="1">
        <v>2007</v>
      </c>
      <c r="B180" s="1" t="s">
        <v>125</v>
      </c>
      <c r="C180" s="12">
        <f>+'MIT Da'!C180+'SAR Da'!C180+'URQ Da'!C180+'ROC Da'!C180+'SM Da'!C180+'BN Da'!C180+'BS Da'!C180+'TDC Da'!C180</f>
        <v>147.21299999999999</v>
      </c>
      <c r="D180" s="12">
        <f>+'MIT Da'!D180+'SAR Da'!D180+'URQ Da'!D180+'ROC Da'!D180+'SM Da'!D180+'BN Da'!D180+'BS Da'!D180+'TDC Da'!D180</f>
        <v>434.00300000000004</v>
      </c>
      <c r="E180" s="12">
        <f>+'MIT Da'!E180+'SAR Da'!E180+'URQ Da'!E180+'ROC Da'!E180+'SM Da'!E180+'BN Da'!E180+'BS Da'!E180+'TDC Da'!E180</f>
        <v>0</v>
      </c>
      <c r="F180" s="12">
        <f>+'MIT Da'!F180+'SAR Da'!F180+'URQ Da'!F180+'ROC Da'!F180+'SM Da'!F180+'BN Da'!F180+'BS Da'!F180+'TDC Da'!F180</f>
        <v>186.47664</v>
      </c>
      <c r="G180" s="12">
        <f>+'MIT Da'!G180+'SAR Da'!G180+'URQ Da'!G180+'ROC Da'!G180+'SM Da'!G180+'BN Da'!G180+'BS Da'!G180+'TDC Da'!G180</f>
        <v>767.69263999999998</v>
      </c>
      <c r="H180" s="12">
        <f>+'MIT Da'!H180+'SAR Da'!H180+'URQ Da'!H180+'ROC Da'!H180+'SM Da'!H180+'BN Da'!H180+'BS Da'!H180+'TDC Da'!H180</f>
        <v>767.69263999999998</v>
      </c>
      <c r="I180" s="12">
        <f>+'MIT Da'!I180+'SAR Da'!I180+'URQ Da'!I180+'ROC Da'!I180+'SM Da'!I180+'BN Da'!I180+'BS Da'!I180+'TDC Da'!I180</f>
        <v>1011.74311</v>
      </c>
      <c r="J180" s="12">
        <f>+'MIT Da'!J180+'SAR Da'!J180+'URQ Da'!J180+'ROC Da'!J180+'SM Da'!J180+'BN Da'!J180+'BS Da'!J180+'TDC Da'!J180</f>
        <v>1039.809</v>
      </c>
      <c r="K180" s="12">
        <f>+'MIT Da'!K180+'SAR Da'!K180+'URQ Da'!K180+'ROC Da'!K180+'SM Da'!K180+'BN Da'!K180+'BS Da'!K180+'TDC Da'!K180</f>
        <v>54.516999999999996</v>
      </c>
      <c r="L180" s="12">
        <f>+'MIT Da'!L180+'SAR Da'!L180+'URQ Da'!L180+'ROC Da'!L180+'SM Da'!L180+'BN Da'!L180+'BS Da'!L180+'TDC Da'!L180</f>
        <v>400.09900000000005</v>
      </c>
      <c r="M180" s="12">
        <f>+'MIT Da'!M180+'SAR Da'!M180+'URQ Da'!M180+'ROC Da'!M180+'SM Da'!M180+'BN Da'!M180+'BS Da'!M180+'TDC Da'!M180</f>
        <v>21.314999999999998</v>
      </c>
      <c r="N180" s="12">
        <f>+'MIT Da'!N180+'SAR Da'!N180+'URQ Da'!N180+'ROC Da'!N180+'SM Da'!N180+'BN Da'!N180+'BS Da'!N180+'TDC Da'!N180</f>
        <v>1439.9079999999999</v>
      </c>
      <c r="O180" s="12">
        <f>+'MIT Da'!O180+'SAR Da'!O180+'URQ Da'!O180+'ROC Da'!O180+'SM Da'!O180+'BN Da'!O180+'BS Da'!O180+'TDC Da'!O180</f>
        <v>1439.9079999999999</v>
      </c>
      <c r="P180" s="81">
        <f>+'MIT Da'!P180+'SAR Da'!P180+'URQ Da'!P180+'ROC Da'!P180+'SM Da'!P180+'BN Da'!P180+'BS Da'!P180+'TDC Da'!P180</f>
        <v>203</v>
      </c>
      <c r="Q180" s="81">
        <f>+'MIT Da'!Q180+'SAR Da'!Q180+'URQ Da'!Q180+'ROC Da'!Q180+'SM Da'!Q180+'BN Da'!Q180+'BS Da'!Q180+'TDC Da'!Q180</f>
        <v>58</v>
      </c>
      <c r="R180" s="81">
        <f>+'MIT Da'!R180+'SAR Da'!R180+'URQ Da'!R180+'ROC Da'!R180+'SM Da'!R180+'BN Da'!R180+'BS Da'!R180+'TDC Da'!R180</f>
        <v>10</v>
      </c>
      <c r="S180" s="81">
        <f>+'MIT Da'!S180+'SAR Da'!S180+'URQ Da'!S180+'ROC Da'!S180+'SM Da'!S180+'BN Da'!S180+'BS Da'!S180+'TDC Da'!S180</f>
        <v>271</v>
      </c>
      <c r="T180" s="81">
        <f>+'MIT Da'!T180+'SAR Da'!T180+'URQ Da'!T180+'ROC Da'!T180+'SM Da'!T180+'BN Da'!T180+'BS Da'!T180+'TDC Da'!T180</f>
        <v>136</v>
      </c>
      <c r="U180" s="81">
        <f>+'MIT Da'!U180+'SAR Da'!U180+'URQ Da'!U180+'ROC Da'!U180+'SM Da'!U180+'BN Da'!U180+'BS Da'!U180+'TDC Da'!U180</f>
        <v>434</v>
      </c>
      <c r="V180" s="81">
        <f>+'MIT Da'!V180+'SAR Da'!V180+'URQ Da'!V180+'ROC Da'!V180+'SM Da'!V180+'BN Da'!V180+'BS Da'!V180+'TDC Da'!V180</f>
        <v>11</v>
      </c>
      <c r="W180" s="81">
        <f>+'MIT Da'!W180+'SAR Da'!W180+'URQ Da'!W180+'ROC Da'!W180+'SM Da'!W180+'BN Da'!W180+'BS Da'!W180+'TDC Da'!W180</f>
        <v>107</v>
      </c>
      <c r="X180" s="81">
        <f>+'MIT Da'!X180+'SAR Da'!X180+'URQ Da'!X180+'ROC Da'!X180+'SM Da'!X180+'BN Da'!X180+'BS Da'!X180+'TDC Da'!X180</f>
        <v>4</v>
      </c>
      <c r="Y180" s="81">
        <f>+'MIT Da'!Y180+'SAR Da'!Y180+'URQ Da'!Y180+'ROC Da'!Y180+'SM Da'!Y180+'BN Da'!Y180+'BS Da'!Y180+'TDC Da'!Y180</f>
        <v>692</v>
      </c>
      <c r="Z180" s="81">
        <f>+'MIT Da'!Z180+'SAR Da'!Z180+'URQ Da'!Z180+'ROC Da'!Z180+'SM Da'!Z180+'BN Da'!Z180+'BS Da'!Z180+'TDC Da'!Z180</f>
        <v>161</v>
      </c>
      <c r="AA180" s="81">
        <f>+'MIT Da'!AA180+'SAR Da'!AA180+'URQ Da'!AA180+'ROC Da'!AA180+'SM Da'!AA180+'BN Da'!AA180+'BS Da'!AA180+'TDC Da'!AA180</f>
        <v>102</v>
      </c>
      <c r="AB180" s="81">
        <f>+'MIT Da'!AB180+'SAR Da'!AB180+'URQ Da'!AB180+'ROC Da'!AB180+'SM Da'!AB180+'BN Da'!AB180+'BS Da'!AB180+'TDC Da'!AB180</f>
        <v>692</v>
      </c>
      <c r="AC180" s="81">
        <f>+'MIT Da'!AC180+'SAR Da'!AC180+'URQ Da'!AC180+'ROC Da'!AC180+'SM Da'!AC180+'BN Da'!AC180+'BS Da'!AC180+'TDC Da'!AC180</f>
        <v>955</v>
      </c>
      <c r="AD180" s="81">
        <f>+'MIT Da'!AD180+'SAR Da'!AD180+'URQ Da'!AD180+'ROC Da'!AD180+'SM Da'!AD180+'BN Da'!AD180+'BS Da'!AD180+'TDC Da'!AD180</f>
        <v>54</v>
      </c>
      <c r="AE180" s="81">
        <f>+'MIT Da'!AE180+'SAR Da'!AE180+'URQ Da'!AE180+'ROC Da'!AE180+'SM Da'!AE180+'BN Da'!AE180+'BS Da'!AE180+'TDC Da'!AE180</f>
        <v>96</v>
      </c>
      <c r="AF180" s="81">
        <f>+'MIT Da'!AF180+'SAR Da'!AF180+'URQ Da'!AF180+'ROC Da'!AF180+'SM Da'!AF180+'BN Da'!AF180+'BS Da'!AF180+'TDC Da'!AF180</f>
        <v>447</v>
      </c>
      <c r="AG180" s="81">
        <f>+'MIT Da'!AG180+'SAR Da'!AG180+'URQ Da'!AG180+'ROC Da'!AG180+'SM Da'!AG180+'BN Da'!AG180+'BS Da'!AG180+'TDC Da'!AG180</f>
        <v>597</v>
      </c>
      <c r="AH180" s="12">
        <f>+'MIT Da'!AH180+'SAR Da'!AH180+'URQ Da'!AH180+'ROC Da'!AH180+'SM Da'!AH180+'BN Da'!AH180+'BS Da'!AH180+'TDC Da'!AH180</f>
        <v>274.60699999999997</v>
      </c>
      <c r="AI180" s="12">
        <f>+'MIT Da'!AI180+'SAR Da'!AI180+'URQ Da'!AI180+'ROC Da'!AI180+'SM Da'!AI180+'BN Da'!AI180+'BS Da'!AI180+'TDC Da'!AI180</f>
        <v>7.32</v>
      </c>
      <c r="AJ180" s="12">
        <f>+'MIT Da'!AJ180+'SAR Da'!AJ180+'URQ Da'!AJ180+'ROC Da'!AJ180+'SM Da'!AJ180+'BN Da'!AJ180+'BS Da'!AJ180+'TDC Da'!AJ180</f>
        <v>498.71500000000003</v>
      </c>
      <c r="AK180" s="12">
        <f>+'MIT Da'!AK180+'SAR Da'!AK180+'URQ Da'!AK180+'ROC Da'!AK180+'SM Da'!AK180+'BN Da'!AK180+'BS Da'!AK180+'TDC Da'!AK180</f>
        <v>780.64199999999994</v>
      </c>
      <c r="AL180" s="81">
        <f>+'MIT Da'!AL180+'SAR Da'!AL180+'URQ Da'!AL180+'ROC Da'!AL180+'SM Da'!AL180+'BN Da'!AL180+'BS Da'!AL180+'TDC Da'!AL180</f>
        <v>12</v>
      </c>
      <c r="AM180" s="81">
        <f>+'MIT Da'!AM180+'SAR Da'!AM180+'URQ Da'!AM180+'ROC Da'!AM180+'SM Da'!AM180+'BN Da'!AM180+'BS Da'!AM180+'TDC Da'!AM180</f>
        <v>57</v>
      </c>
      <c r="AN180" s="81">
        <f>+'MIT Da'!AN180+'SAR Da'!AN180+'URQ Da'!AN180+'ROC Da'!AN180+'SM Da'!AN180+'BN Da'!AN180+'BS Da'!AN180+'TDC Da'!AN180</f>
        <v>82</v>
      </c>
      <c r="AO180" s="81">
        <f>+'MIT Da'!AO180+'SAR Da'!AO180+'URQ Da'!AO180+'ROC Da'!AO180+'SM Da'!AO180+'BN Da'!AO180+'BS Da'!AO180+'TDC Da'!AO180</f>
        <v>151</v>
      </c>
      <c r="AP180" s="81">
        <f>+'MIT Da'!AP180+'SAR Da'!AP180+'URQ Da'!AP180+'ROC Da'!AP180+'SM Da'!AP180+'BN Da'!AP180+'BS Da'!AP180+'TDC Da'!AP180</f>
        <v>596</v>
      </c>
      <c r="AQ180" s="81">
        <f>+'MIT Da'!AQ180+'SAR Da'!AQ180+'URQ Da'!AQ180+'ROC Da'!AQ180+'SM Da'!AQ180+'BN Da'!AQ180+'BS Da'!AQ180+'TDC Da'!AQ180</f>
        <v>341</v>
      </c>
      <c r="AR180" s="81">
        <f>+'MIT Da'!AR180+'SAR Da'!AR180+'URQ Da'!AR180+'ROC Da'!AR180+'SM Da'!AR180+'BN Da'!AR180+'BS Da'!AR180+'TDC Da'!AR180</f>
        <v>39</v>
      </c>
      <c r="AS180" s="81">
        <f>+SUM(RED_InfraMR[[#This Row],[B.02.1 - Parque de Coches Eléctricos Motrices]:[B.02.3 - Parque de Coches Eléctricos Motrices Tipo R]])</f>
        <v>976</v>
      </c>
      <c r="AT180" s="81">
        <f>+'MIT Da'!AT180+'SAR Da'!AT180+'URQ Da'!AT180+'ROC Da'!AT180+'SM Da'!AT180+'BN Da'!AT180+'BS Da'!AT180+'TDC Da'!AT180</f>
        <v>0</v>
      </c>
      <c r="AU180" s="81">
        <f>+'MIT Da'!AU180+'SAR Da'!AU180+'URQ Da'!AU180+'ROC Da'!AU180+'SM Da'!AU180+'BN Da'!AU180+'BS Da'!AU180+'TDC Da'!AU180</f>
        <v>6</v>
      </c>
      <c r="AV180" s="81">
        <f>+'MIT Da'!AV180+'SAR Da'!AV180+'URQ Da'!AV180+'ROC Da'!AV180+'SM Da'!AV180+'BN Da'!AV180+'BS Da'!AV180+'TDC Da'!AV180</f>
        <v>10</v>
      </c>
      <c r="AW180" s="81">
        <f>+SUM(RED_InfraMR[[#This Row],[B.03.1 - Parque de Coches Motores Motrices Remolcados]:[B.03.3 - Parque de Coches Motores Motrices Cabina]])</f>
        <v>16</v>
      </c>
      <c r="AX180" s="81">
        <f>+'MIT Da'!AX180+'SAR Da'!AX180+'URQ Da'!AX180+'ROC Da'!AX180+'SM Da'!AX180+'BN Da'!AX180+'BS Da'!AX180+'TDC Da'!AX180</f>
        <v>437</v>
      </c>
      <c r="AY180" s="81">
        <f>+'MIT Da'!AY180+'SAR Da'!AY180+'URQ Da'!AY180+'ROC Da'!AY180+'SM Da'!AY180+'BN Da'!AY180+'BS Da'!AY180+'TDC Da'!AY180</f>
        <v>173</v>
      </c>
      <c r="AZ180" s="81">
        <f>+'MIT Da'!AZ180+'SAR Da'!AZ180+'URQ Da'!AZ180+'ROC Da'!AZ180+'SM Da'!AZ180+'BN Da'!AZ180+'BS Da'!AZ180+'TDC Da'!AZ180</f>
        <v>15</v>
      </c>
      <c r="BA180" s="81">
        <f>+'MIT Da'!BA180+'SAR Da'!BA180+'URQ Da'!BA180+'ROC Da'!BA180+'SM Da'!BA180+'BN Da'!BA180+'BS Da'!BA180+'TDC Da'!BA180</f>
        <v>163</v>
      </c>
      <c r="BB180" s="81">
        <f>+'MIT Da'!BB180+'SAR Da'!BB180+'URQ Da'!BB180+'ROC Da'!BB180+'SM Da'!BB180+'BN Da'!BB180+'BS Da'!BB180+'TDC Da'!BB180</f>
        <v>0</v>
      </c>
      <c r="BC180" s="81">
        <f>+SUM(RED_InfraMR[[#This Row],[B.04.1 - Parque de Coches Remolcados Clase Unica]:[B.04.5 - Parque de Coches Remolcados para Servicios Especiales (Cartoneros)]])</f>
        <v>788</v>
      </c>
      <c r="BD180" s="81">
        <f>+'MIT Da'!BD180+'SAR Da'!BD180+'URQ Da'!BD180+'ROC Da'!BD180+'SM Da'!BD180+'BN Da'!BD180+'BS Da'!BD180+'TDC Da'!BD180</f>
        <v>12</v>
      </c>
      <c r="BE180" s="81">
        <f>+'MIT Da'!BE180+'SAR Da'!BE180+'URQ Da'!BE180+'ROC Da'!BE180+'SM Da'!BE180+'BN Da'!BE180+'BS Da'!BE180+'TDC Da'!BE180</f>
        <v>92</v>
      </c>
      <c r="BF180" s="16"/>
    </row>
    <row r="181" spans="1:58">
      <c r="A181" s="1">
        <v>2007</v>
      </c>
      <c r="B181" s="1" t="s">
        <v>126</v>
      </c>
      <c r="C181" s="12">
        <f>+'MIT Da'!C181+'SAR Da'!C181+'URQ Da'!C181+'ROC Da'!C181+'SM Da'!C181+'BN Da'!C181+'BS Da'!C181+'TDC Da'!C181</f>
        <v>147.21299999999999</v>
      </c>
      <c r="D181" s="12">
        <f>+'MIT Da'!D181+'SAR Da'!D181+'URQ Da'!D181+'ROC Da'!D181+'SM Da'!D181+'BN Da'!D181+'BS Da'!D181+'TDC Da'!D181</f>
        <v>434.00300000000004</v>
      </c>
      <c r="E181" s="12">
        <f>+'MIT Da'!E181+'SAR Da'!E181+'URQ Da'!E181+'ROC Da'!E181+'SM Da'!E181+'BN Da'!E181+'BS Da'!E181+'TDC Da'!E181</f>
        <v>0</v>
      </c>
      <c r="F181" s="12">
        <f>+'MIT Da'!F181+'SAR Da'!F181+'URQ Da'!F181+'ROC Da'!F181+'SM Da'!F181+'BN Da'!F181+'BS Da'!F181+'TDC Da'!F181</f>
        <v>186.47664</v>
      </c>
      <c r="G181" s="12">
        <f>+'MIT Da'!G181+'SAR Da'!G181+'URQ Da'!G181+'ROC Da'!G181+'SM Da'!G181+'BN Da'!G181+'BS Da'!G181+'TDC Da'!G181</f>
        <v>767.69263999999998</v>
      </c>
      <c r="H181" s="12">
        <f>+'MIT Da'!H181+'SAR Da'!H181+'URQ Da'!H181+'ROC Da'!H181+'SM Da'!H181+'BN Da'!H181+'BS Da'!H181+'TDC Da'!H181</f>
        <v>767.69263999999998</v>
      </c>
      <c r="I181" s="12">
        <f>+'MIT Da'!I181+'SAR Da'!I181+'URQ Da'!I181+'ROC Da'!I181+'SM Da'!I181+'BN Da'!I181+'BS Da'!I181+'TDC Da'!I181</f>
        <v>1011.74311</v>
      </c>
      <c r="J181" s="12">
        <f>+'MIT Da'!J181+'SAR Da'!J181+'URQ Da'!J181+'ROC Da'!J181+'SM Da'!J181+'BN Da'!J181+'BS Da'!J181+'TDC Da'!J181</f>
        <v>1039.809</v>
      </c>
      <c r="K181" s="12">
        <f>+'MIT Da'!K181+'SAR Da'!K181+'URQ Da'!K181+'ROC Da'!K181+'SM Da'!K181+'BN Da'!K181+'BS Da'!K181+'TDC Da'!K181</f>
        <v>54.516999999999996</v>
      </c>
      <c r="L181" s="12">
        <f>+'MIT Da'!L181+'SAR Da'!L181+'URQ Da'!L181+'ROC Da'!L181+'SM Da'!L181+'BN Da'!L181+'BS Da'!L181+'TDC Da'!L181</f>
        <v>400.09900000000005</v>
      </c>
      <c r="M181" s="12">
        <f>+'MIT Da'!M181+'SAR Da'!M181+'URQ Da'!M181+'ROC Da'!M181+'SM Da'!M181+'BN Da'!M181+'BS Da'!M181+'TDC Da'!M181</f>
        <v>21.314999999999998</v>
      </c>
      <c r="N181" s="12">
        <f>+'MIT Da'!N181+'SAR Da'!N181+'URQ Da'!N181+'ROC Da'!N181+'SM Da'!N181+'BN Da'!N181+'BS Da'!N181+'TDC Da'!N181</f>
        <v>1439.9079999999999</v>
      </c>
      <c r="O181" s="12">
        <f>+'MIT Da'!O181+'SAR Da'!O181+'URQ Da'!O181+'ROC Da'!O181+'SM Da'!O181+'BN Da'!O181+'BS Da'!O181+'TDC Da'!O181</f>
        <v>1439.9079999999999</v>
      </c>
      <c r="P181" s="81">
        <f>+'MIT Da'!P181+'SAR Da'!P181+'URQ Da'!P181+'ROC Da'!P181+'SM Da'!P181+'BN Da'!P181+'BS Da'!P181+'TDC Da'!P181</f>
        <v>203</v>
      </c>
      <c r="Q181" s="81">
        <f>+'MIT Da'!Q181+'SAR Da'!Q181+'URQ Da'!Q181+'ROC Da'!Q181+'SM Da'!Q181+'BN Da'!Q181+'BS Da'!Q181+'TDC Da'!Q181</f>
        <v>58</v>
      </c>
      <c r="R181" s="81">
        <f>+'MIT Da'!R181+'SAR Da'!R181+'URQ Da'!R181+'ROC Da'!R181+'SM Da'!R181+'BN Da'!R181+'BS Da'!R181+'TDC Da'!R181</f>
        <v>10</v>
      </c>
      <c r="S181" s="81">
        <f>+'MIT Da'!S181+'SAR Da'!S181+'URQ Da'!S181+'ROC Da'!S181+'SM Da'!S181+'BN Da'!S181+'BS Da'!S181+'TDC Da'!S181</f>
        <v>271</v>
      </c>
      <c r="T181" s="81">
        <f>+'MIT Da'!T181+'SAR Da'!T181+'URQ Da'!T181+'ROC Da'!T181+'SM Da'!T181+'BN Da'!T181+'BS Da'!T181+'TDC Da'!T181</f>
        <v>136</v>
      </c>
      <c r="U181" s="81">
        <f>+'MIT Da'!U181+'SAR Da'!U181+'URQ Da'!U181+'ROC Da'!U181+'SM Da'!U181+'BN Da'!U181+'BS Da'!U181+'TDC Da'!U181</f>
        <v>434</v>
      </c>
      <c r="V181" s="81">
        <f>+'MIT Da'!V181+'SAR Da'!V181+'URQ Da'!V181+'ROC Da'!V181+'SM Da'!V181+'BN Da'!V181+'BS Da'!V181+'TDC Da'!V181</f>
        <v>11</v>
      </c>
      <c r="W181" s="81">
        <f>+'MIT Da'!W181+'SAR Da'!W181+'URQ Da'!W181+'ROC Da'!W181+'SM Da'!W181+'BN Da'!W181+'BS Da'!W181+'TDC Da'!W181</f>
        <v>107</v>
      </c>
      <c r="X181" s="81">
        <f>+'MIT Da'!X181+'SAR Da'!X181+'URQ Da'!X181+'ROC Da'!X181+'SM Da'!X181+'BN Da'!X181+'BS Da'!X181+'TDC Da'!X181</f>
        <v>4</v>
      </c>
      <c r="Y181" s="81">
        <f>+'MIT Da'!Y181+'SAR Da'!Y181+'URQ Da'!Y181+'ROC Da'!Y181+'SM Da'!Y181+'BN Da'!Y181+'BS Da'!Y181+'TDC Da'!Y181</f>
        <v>692</v>
      </c>
      <c r="Z181" s="81">
        <f>+'MIT Da'!Z181+'SAR Da'!Z181+'URQ Da'!Z181+'ROC Da'!Z181+'SM Da'!Z181+'BN Da'!Z181+'BS Da'!Z181+'TDC Da'!Z181</f>
        <v>161</v>
      </c>
      <c r="AA181" s="81">
        <f>+'MIT Da'!AA181+'SAR Da'!AA181+'URQ Da'!AA181+'ROC Da'!AA181+'SM Da'!AA181+'BN Da'!AA181+'BS Da'!AA181+'TDC Da'!AA181</f>
        <v>102</v>
      </c>
      <c r="AB181" s="81">
        <f>+'MIT Da'!AB181+'SAR Da'!AB181+'URQ Da'!AB181+'ROC Da'!AB181+'SM Da'!AB181+'BN Da'!AB181+'BS Da'!AB181+'TDC Da'!AB181</f>
        <v>692</v>
      </c>
      <c r="AC181" s="81">
        <f>+'MIT Da'!AC181+'SAR Da'!AC181+'URQ Da'!AC181+'ROC Da'!AC181+'SM Da'!AC181+'BN Da'!AC181+'BS Da'!AC181+'TDC Da'!AC181</f>
        <v>955</v>
      </c>
      <c r="AD181" s="81">
        <f>+'MIT Da'!AD181+'SAR Da'!AD181+'URQ Da'!AD181+'ROC Da'!AD181+'SM Da'!AD181+'BN Da'!AD181+'BS Da'!AD181+'TDC Da'!AD181</f>
        <v>54</v>
      </c>
      <c r="AE181" s="81">
        <f>+'MIT Da'!AE181+'SAR Da'!AE181+'URQ Da'!AE181+'ROC Da'!AE181+'SM Da'!AE181+'BN Da'!AE181+'BS Da'!AE181+'TDC Da'!AE181</f>
        <v>96</v>
      </c>
      <c r="AF181" s="81">
        <f>+'MIT Da'!AF181+'SAR Da'!AF181+'URQ Da'!AF181+'ROC Da'!AF181+'SM Da'!AF181+'BN Da'!AF181+'BS Da'!AF181+'TDC Da'!AF181</f>
        <v>447</v>
      </c>
      <c r="AG181" s="81">
        <f>+'MIT Da'!AG181+'SAR Da'!AG181+'URQ Da'!AG181+'ROC Da'!AG181+'SM Da'!AG181+'BN Da'!AG181+'BS Da'!AG181+'TDC Da'!AG181</f>
        <v>597</v>
      </c>
      <c r="AH181" s="12">
        <f>+'MIT Da'!AH181+'SAR Da'!AH181+'URQ Da'!AH181+'ROC Da'!AH181+'SM Da'!AH181+'BN Da'!AH181+'BS Da'!AH181+'TDC Da'!AH181</f>
        <v>274.60699999999997</v>
      </c>
      <c r="AI181" s="12">
        <f>+'MIT Da'!AI181+'SAR Da'!AI181+'URQ Da'!AI181+'ROC Da'!AI181+'SM Da'!AI181+'BN Da'!AI181+'BS Da'!AI181+'TDC Da'!AI181</f>
        <v>7.32</v>
      </c>
      <c r="AJ181" s="12">
        <f>+'MIT Da'!AJ181+'SAR Da'!AJ181+'URQ Da'!AJ181+'ROC Da'!AJ181+'SM Da'!AJ181+'BN Da'!AJ181+'BS Da'!AJ181+'TDC Da'!AJ181</f>
        <v>498.71500000000003</v>
      </c>
      <c r="AK181" s="12">
        <f>+'MIT Da'!AK181+'SAR Da'!AK181+'URQ Da'!AK181+'ROC Da'!AK181+'SM Da'!AK181+'BN Da'!AK181+'BS Da'!AK181+'TDC Da'!AK181</f>
        <v>780.64199999999994</v>
      </c>
      <c r="AL181" s="81">
        <f>+'MIT Da'!AL181+'SAR Da'!AL181+'URQ Da'!AL181+'ROC Da'!AL181+'SM Da'!AL181+'BN Da'!AL181+'BS Da'!AL181+'TDC Da'!AL181</f>
        <v>12</v>
      </c>
      <c r="AM181" s="81">
        <f>+'MIT Da'!AM181+'SAR Da'!AM181+'URQ Da'!AM181+'ROC Da'!AM181+'SM Da'!AM181+'BN Da'!AM181+'BS Da'!AM181+'TDC Da'!AM181</f>
        <v>57</v>
      </c>
      <c r="AN181" s="81">
        <f>+'MIT Da'!AN181+'SAR Da'!AN181+'URQ Da'!AN181+'ROC Da'!AN181+'SM Da'!AN181+'BN Da'!AN181+'BS Da'!AN181+'TDC Da'!AN181</f>
        <v>82</v>
      </c>
      <c r="AO181" s="81">
        <f>+'MIT Da'!AO181+'SAR Da'!AO181+'URQ Da'!AO181+'ROC Da'!AO181+'SM Da'!AO181+'BN Da'!AO181+'BS Da'!AO181+'TDC Da'!AO181</f>
        <v>151</v>
      </c>
      <c r="AP181" s="81">
        <f>+'MIT Da'!AP181+'SAR Da'!AP181+'URQ Da'!AP181+'ROC Da'!AP181+'SM Da'!AP181+'BN Da'!AP181+'BS Da'!AP181+'TDC Da'!AP181</f>
        <v>596</v>
      </c>
      <c r="AQ181" s="81">
        <f>+'MIT Da'!AQ181+'SAR Da'!AQ181+'URQ Da'!AQ181+'ROC Da'!AQ181+'SM Da'!AQ181+'BN Da'!AQ181+'BS Da'!AQ181+'TDC Da'!AQ181</f>
        <v>341</v>
      </c>
      <c r="AR181" s="81">
        <f>+'MIT Da'!AR181+'SAR Da'!AR181+'URQ Da'!AR181+'ROC Da'!AR181+'SM Da'!AR181+'BN Da'!AR181+'BS Da'!AR181+'TDC Da'!AR181</f>
        <v>39</v>
      </c>
      <c r="AS181" s="81">
        <f>+SUM(RED_InfraMR[[#This Row],[B.02.1 - Parque de Coches Eléctricos Motrices]:[B.02.3 - Parque de Coches Eléctricos Motrices Tipo R]])</f>
        <v>976</v>
      </c>
      <c r="AT181" s="81">
        <f>+'MIT Da'!AT181+'SAR Da'!AT181+'URQ Da'!AT181+'ROC Da'!AT181+'SM Da'!AT181+'BN Da'!AT181+'BS Da'!AT181+'TDC Da'!AT181</f>
        <v>0</v>
      </c>
      <c r="AU181" s="81">
        <f>+'MIT Da'!AU181+'SAR Da'!AU181+'URQ Da'!AU181+'ROC Da'!AU181+'SM Da'!AU181+'BN Da'!AU181+'BS Da'!AU181+'TDC Da'!AU181</f>
        <v>6</v>
      </c>
      <c r="AV181" s="81">
        <f>+'MIT Da'!AV181+'SAR Da'!AV181+'URQ Da'!AV181+'ROC Da'!AV181+'SM Da'!AV181+'BN Da'!AV181+'BS Da'!AV181+'TDC Da'!AV181</f>
        <v>10</v>
      </c>
      <c r="AW181" s="81">
        <f>+SUM(RED_InfraMR[[#This Row],[B.03.1 - Parque de Coches Motores Motrices Remolcados]:[B.03.3 - Parque de Coches Motores Motrices Cabina]])</f>
        <v>16</v>
      </c>
      <c r="AX181" s="81">
        <f>+'MIT Da'!AX181+'SAR Da'!AX181+'URQ Da'!AX181+'ROC Da'!AX181+'SM Da'!AX181+'BN Da'!AX181+'BS Da'!AX181+'TDC Da'!AX181</f>
        <v>437</v>
      </c>
      <c r="AY181" s="81">
        <f>+'MIT Da'!AY181+'SAR Da'!AY181+'URQ Da'!AY181+'ROC Da'!AY181+'SM Da'!AY181+'BN Da'!AY181+'BS Da'!AY181+'TDC Da'!AY181</f>
        <v>173</v>
      </c>
      <c r="AZ181" s="81">
        <f>+'MIT Da'!AZ181+'SAR Da'!AZ181+'URQ Da'!AZ181+'ROC Da'!AZ181+'SM Da'!AZ181+'BN Da'!AZ181+'BS Da'!AZ181+'TDC Da'!AZ181</f>
        <v>15</v>
      </c>
      <c r="BA181" s="81">
        <f>+'MIT Da'!BA181+'SAR Da'!BA181+'URQ Da'!BA181+'ROC Da'!BA181+'SM Da'!BA181+'BN Da'!BA181+'BS Da'!BA181+'TDC Da'!BA181</f>
        <v>163</v>
      </c>
      <c r="BB181" s="81">
        <f>+'MIT Da'!BB181+'SAR Da'!BB181+'URQ Da'!BB181+'ROC Da'!BB181+'SM Da'!BB181+'BN Da'!BB181+'BS Da'!BB181+'TDC Da'!BB181</f>
        <v>0</v>
      </c>
      <c r="BC181" s="81">
        <f>+SUM(RED_InfraMR[[#This Row],[B.04.1 - Parque de Coches Remolcados Clase Unica]:[B.04.5 - Parque de Coches Remolcados para Servicios Especiales (Cartoneros)]])</f>
        <v>788</v>
      </c>
      <c r="BD181" s="81">
        <f>+'MIT Da'!BD181+'SAR Da'!BD181+'URQ Da'!BD181+'ROC Da'!BD181+'SM Da'!BD181+'BN Da'!BD181+'BS Da'!BD181+'TDC Da'!BD181</f>
        <v>12</v>
      </c>
      <c r="BE181" s="81">
        <f>+'MIT Da'!BE181+'SAR Da'!BE181+'URQ Da'!BE181+'ROC Da'!BE181+'SM Da'!BE181+'BN Da'!BE181+'BS Da'!BE181+'TDC Da'!BE181</f>
        <v>92</v>
      </c>
      <c r="BF181" s="16"/>
    </row>
    <row r="182" spans="1:58">
      <c r="A182" s="1">
        <v>2008</v>
      </c>
      <c r="B182" s="1" t="s">
        <v>115</v>
      </c>
      <c r="C182" s="12">
        <f>+'MIT Da'!C182+'SAR Da'!C182+'URQ Da'!C182+'ROC Da'!C182+'SM Da'!C182+'BN Da'!C182+'BS Da'!C182+'TDC Da'!C182</f>
        <v>147.21299999999999</v>
      </c>
      <c r="D182" s="12">
        <f>+'MIT Da'!D182+'SAR Da'!D182+'URQ Da'!D182+'ROC Da'!D182+'SM Da'!D182+'BN Da'!D182+'BS Da'!D182+'TDC Da'!D182</f>
        <v>434.00300000000004</v>
      </c>
      <c r="E182" s="12">
        <f>+'MIT Da'!E182+'SAR Da'!E182+'URQ Da'!E182+'ROC Da'!E182+'SM Da'!E182+'BN Da'!E182+'BS Da'!E182+'TDC Da'!E182</f>
        <v>0</v>
      </c>
      <c r="F182" s="12">
        <f>+'MIT Da'!F182+'SAR Da'!F182+'URQ Da'!F182+'ROC Da'!F182+'SM Da'!F182+'BN Da'!F182+'BS Da'!F182+'TDC Da'!F182</f>
        <v>186.47664</v>
      </c>
      <c r="G182" s="12">
        <f>+'MIT Da'!G182+'SAR Da'!G182+'URQ Da'!G182+'ROC Da'!G182+'SM Da'!G182+'BN Da'!G182+'BS Da'!G182+'TDC Da'!G182</f>
        <v>767.69263999999998</v>
      </c>
      <c r="H182" s="12">
        <f>+'MIT Da'!H182+'SAR Da'!H182+'URQ Da'!H182+'ROC Da'!H182+'SM Da'!H182+'BN Da'!H182+'BS Da'!H182+'TDC Da'!H182</f>
        <v>767.69263999999998</v>
      </c>
      <c r="I182" s="12">
        <f>+'MIT Da'!I182+'SAR Da'!I182+'URQ Da'!I182+'ROC Da'!I182+'SM Da'!I182+'BN Da'!I182+'BS Da'!I182+'TDC Da'!I182</f>
        <v>1011.74311</v>
      </c>
      <c r="J182" s="12">
        <f>+'MIT Da'!J182+'SAR Da'!J182+'URQ Da'!J182+'ROC Da'!J182+'SM Da'!J182+'BN Da'!J182+'BS Da'!J182+'TDC Da'!J182</f>
        <v>1039.809</v>
      </c>
      <c r="K182" s="12">
        <f>+'MIT Da'!K182+'SAR Da'!K182+'URQ Da'!K182+'ROC Da'!K182+'SM Da'!K182+'BN Da'!K182+'BS Da'!K182+'TDC Da'!K182</f>
        <v>54.516999999999996</v>
      </c>
      <c r="L182" s="12">
        <f>+'MIT Da'!L182+'SAR Da'!L182+'URQ Da'!L182+'ROC Da'!L182+'SM Da'!L182+'BN Da'!L182+'BS Da'!L182+'TDC Da'!L182</f>
        <v>400.09900000000005</v>
      </c>
      <c r="M182" s="12">
        <f>+'MIT Da'!M182+'SAR Da'!M182+'URQ Da'!M182+'ROC Da'!M182+'SM Da'!M182+'BN Da'!M182+'BS Da'!M182+'TDC Da'!M182</f>
        <v>21.314999999999998</v>
      </c>
      <c r="N182" s="12">
        <f>+'MIT Da'!N182+'SAR Da'!N182+'URQ Da'!N182+'ROC Da'!N182+'SM Da'!N182+'BN Da'!N182+'BS Da'!N182+'TDC Da'!N182</f>
        <v>1439.9079999999999</v>
      </c>
      <c r="O182" s="12">
        <f>+'MIT Da'!O182+'SAR Da'!O182+'URQ Da'!O182+'ROC Da'!O182+'SM Da'!O182+'BN Da'!O182+'BS Da'!O182+'TDC Da'!O182</f>
        <v>1439.9079999999999</v>
      </c>
      <c r="P182" s="81">
        <f>+'MIT Da'!P182+'SAR Da'!P182+'URQ Da'!P182+'ROC Da'!P182+'SM Da'!P182+'BN Da'!P182+'BS Da'!P182+'TDC Da'!P182</f>
        <v>203</v>
      </c>
      <c r="Q182" s="81">
        <f>+'MIT Da'!Q182+'SAR Da'!Q182+'URQ Da'!Q182+'ROC Da'!Q182+'SM Da'!Q182+'BN Da'!Q182+'BS Da'!Q182+'TDC Da'!Q182</f>
        <v>58</v>
      </c>
      <c r="R182" s="81">
        <f>+'MIT Da'!R182+'SAR Da'!R182+'URQ Da'!R182+'ROC Da'!R182+'SM Da'!R182+'BN Da'!R182+'BS Da'!R182+'TDC Da'!R182</f>
        <v>10</v>
      </c>
      <c r="S182" s="81">
        <f>+'MIT Da'!S182+'SAR Da'!S182+'URQ Da'!S182+'ROC Da'!S182+'SM Da'!S182+'BN Da'!S182+'BS Da'!S182+'TDC Da'!S182</f>
        <v>271</v>
      </c>
      <c r="T182" s="81">
        <f>+'MIT Da'!T182+'SAR Da'!T182+'URQ Da'!T182+'ROC Da'!T182+'SM Da'!T182+'BN Da'!T182+'BS Da'!T182+'TDC Da'!T182</f>
        <v>136</v>
      </c>
      <c r="U182" s="81">
        <f>+'MIT Da'!U182+'SAR Da'!U182+'URQ Da'!U182+'ROC Da'!U182+'SM Da'!U182+'BN Da'!U182+'BS Da'!U182+'TDC Da'!U182</f>
        <v>435</v>
      </c>
      <c r="V182" s="81">
        <f>+'MIT Da'!V182+'SAR Da'!V182+'URQ Da'!V182+'ROC Da'!V182+'SM Da'!V182+'BN Da'!V182+'BS Da'!V182+'TDC Da'!V182</f>
        <v>11</v>
      </c>
      <c r="W182" s="81">
        <f>+'MIT Da'!W182+'SAR Da'!W182+'URQ Da'!W182+'ROC Da'!W182+'SM Da'!W182+'BN Da'!W182+'BS Da'!W182+'TDC Da'!W182</f>
        <v>107</v>
      </c>
      <c r="X182" s="81">
        <f>+'MIT Da'!X182+'SAR Da'!X182+'URQ Da'!X182+'ROC Da'!X182+'SM Da'!X182+'BN Da'!X182+'BS Da'!X182+'TDC Da'!X182</f>
        <v>4</v>
      </c>
      <c r="Y182" s="81">
        <f>+'MIT Da'!Y182+'SAR Da'!Y182+'URQ Da'!Y182+'ROC Da'!Y182+'SM Da'!Y182+'BN Da'!Y182+'BS Da'!Y182+'TDC Da'!Y182</f>
        <v>693</v>
      </c>
      <c r="Z182" s="81">
        <f>+'MIT Da'!Z182+'SAR Da'!Z182+'URQ Da'!Z182+'ROC Da'!Z182+'SM Da'!Z182+'BN Da'!Z182+'BS Da'!Z182+'TDC Da'!Z182</f>
        <v>162</v>
      </c>
      <c r="AA182" s="81">
        <f>+'MIT Da'!AA182+'SAR Da'!AA182+'URQ Da'!AA182+'ROC Da'!AA182+'SM Da'!AA182+'BN Da'!AA182+'BS Da'!AA182+'TDC Da'!AA182</f>
        <v>101</v>
      </c>
      <c r="AB182" s="81">
        <f>+'MIT Da'!AB182+'SAR Da'!AB182+'URQ Da'!AB182+'ROC Da'!AB182+'SM Da'!AB182+'BN Da'!AB182+'BS Da'!AB182+'TDC Da'!AB182</f>
        <v>693</v>
      </c>
      <c r="AC182" s="81">
        <f>+'MIT Da'!AC182+'SAR Da'!AC182+'URQ Da'!AC182+'ROC Da'!AC182+'SM Da'!AC182+'BN Da'!AC182+'BS Da'!AC182+'TDC Da'!AC182</f>
        <v>956</v>
      </c>
      <c r="AD182" s="81">
        <f>+'MIT Da'!AD182+'SAR Da'!AD182+'URQ Da'!AD182+'ROC Da'!AD182+'SM Da'!AD182+'BN Da'!AD182+'BS Da'!AD182+'TDC Da'!AD182</f>
        <v>54</v>
      </c>
      <c r="AE182" s="81">
        <f>+'MIT Da'!AE182+'SAR Da'!AE182+'URQ Da'!AE182+'ROC Da'!AE182+'SM Da'!AE182+'BN Da'!AE182+'BS Da'!AE182+'TDC Da'!AE182</f>
        <v>96</v>
      </c>
      <c r="AF182" s="81">
        <f>+'MIT Da'!AF182+'SAR Da'!AF182+'URQ Da'!AF182+'ROC Da'!AF182+'SM Da'!AF182+'BN Da'!AF182+'BS Da'!AF182+'TDC Da'!AF182</f>
        <v>448</v>
      </c>
      <c r="AG182" s="81">
        <f>+'MIT Da'!AG182+'SAR Da'!AG182+'URQ Da'!AG182+'ROC Da'!AG182+'SM Da'!AG182+'BN Da'!AG182+'BS Da'!AG182+'TDC Da'!AG182</f>
        <v>598</v>
      </c>
      <c r="AH182" s="12">
        <f>+'MIT Da'!AH182+'SAR Da'!AH182+'URQ Da'!AH182+'ROC Da'!AH182+'SM Da'!AH182+'BN Da'!AH182+'BS Da'!AH182+'TDC Da'!AH182</f>
        <v>274.60699999999997</v>
      </c>
      <c r="AI182" s="12">
        <f>+'MIT Da'!AI182+'SAR Da'!AI182+'URQ Da'!AI182+'ROC Da'!AI182+'SM Da'!AI182+'BN Da'!AI182+'BS Da'!AI182+'TDC Da'!AI182</f>
        <v>7.32</v>
      </c>
      <c r="AJ182" s="12">
        <f>+'MIT Da'!AJ182+'SAR Da'!AJ182+'URQ Da'!AJ182+'ROC Da'!AJ182+'SM Da'!AJ182+'BN Da'!AJ182+'BS Da'!AJ182+'TDC Da'!AJ182</f>
        <v>498.71500000000003</v>
      </c>
      <c r="AK182" s="12">
        <f>+'MIT Da'!AK182+'SAR Da'!AK182+'URQ Da'!AK182+'ROC Da'!AK182+'SM Da'!AK182+'BN Da'!AK182+'BS Da'!AK182+'TDC Da'!AK182</f>
        <v>780.64199999999994</v>
      </c>
      <c r="AL182" s="81">
        <f>+'MIT Da'!AL182+'SAR Da'!AL182+'URQ Da'!AL182+'ROC Da'!AL182+'SM Da'!AL182+'BN Da'!AL182+'BS Da'!AL182+'TDC Da'!AL182</f>
        <v>12</v>
      </c>
      <c r="AM182" s="81">
        <f>+'MIT Da'!AM182+'SAR Da'!AM182+'URQ Da'!AM182+'ROC Da'!AM182+'SM Da'!AM182+'BN Da'!AM182+'BS Da'!AM182+'TDC Da'!AM182</f>
        <v>57</v>
      </c>
      <c r="AN182" s="81">
        <f>+'MIT Da'!AN182+'SAR Da'!AN182+'URQ Da'!AN182+'ROC Da'!AN182+'SM Da'!AN182+'BN Da'!AN182+'BS Da'!AN182+'TDC Da'!AN182</f>
        <v>82</v>
      </c>
      <c r="AO182" s="81">
        <f>+'MIT Da'!AO182+'SAR Da'!AO182+'URQ Da'!AO182+'ROC Da'!AO182+'SM Da'!AO182+'BN Da'!AO182+'BS Da'!AO182+'TDC Da'!AO182</f>
        <v>151</v>
      </c>
      <c r="AP182" s="81">
        <f>+'MIT Da'!AP182+'SAR Da'!AP182+'URQ Da'!AP182+'ROC Da'!AP182+'SM Da'!AP182+'BN Da'!AP182+'BS Da'!AP182+'TDC Da'!AP182</f>
        <v>596</v>
      </c>
      <c r="AQ182" s="81">
        <f>+'MIT Da'!AQ182+'SAR Da'!AQ182+'URQ Da'!AQ182+'ROC Da'!AQ182+'SM Da'!AQ182+'BN Da'!AQ182+'BS Da'!AQ182+'TDC Da'!AQ182</f>
        <v>341</v>
      </c>
      <c r="AR182" s="81">
        <f>+'MIT Da'!AR182+'SAR Da'!AR182+'URQ Da'!AR182+'ROC Da'!AR182+'SM Da'!AR182+'BN Da'!AR182+'BS Da'!AR182+'TDC Da'!AR182</f>
        <v>39</v>
      </c>
      <c r="AS182" s="81">
        <f>+SUM(RED_InfraMR[[#This Row],[B.02.1 - Parque de Coches Eléctricos Motrices]:[B.02.3 - Parque de Coches Eléctricos Motrices Tipo R]])</f>
        <v>976</v>
      </c>
      <c r="AT182" s="81">
        <f>+'MIT Da'!AT182+'SAR Da'!AT182+'URQ Da'!AT182+'ROC Da'!AT182+'SM Da'!AT182+'BN Da'!AT182+'BS Da'!AT182+'TDC Da'!AT182</f>
        <v>0</v>
      </c>
      <c r="AU182" s="81">
        <f>+'MIT Da'!AU182+'SAR Da'!AU182+'URQ Da'!AU182+'ROC Da'!AU182+'SM Da'!AU182+'BN Da'!AU182+'BS Da'!AU182+'TDC Da'!AU182</f>
        <v>6</v>
      </c>
      <c r="AV182" s="81">
        <f>+'MIT Da'!AV182+'SAR Da'!AV182+'URQ Da'!AV182+'ROC Da'!AV182+'SM Da'!AV182+'BN Da'!AV182+'BS Da'!AV182+'TDC Da'!AV182</f>
        <v>10</v>
      </c>
      <c r="AW182" s="81">
        <f>+SUM(RED_InfraMR[[#This Row],[B.03.1 - Parque de Coches Motores Motrices Remolcados]:[B.03.3 - Parque de Coches Motores Motrices Cabina]])</f>
        <v>16</v>
      </c>
      <c r="AX182" s="81">
        <f>+'MIT Da'!AX182+'SAR Da'!AX182+'URQ Da'!AX182+'ROC Da'!AX182+'SM Da'!AX182+'BN Da'!AX182+'BS Da'!AX182+'TDC Da'!AX182</f>
        <v>437</v>
      </c>
      <c r="AY182" s="81">
        <f>+'MIT Da'!AY182+'SAR Da'!AY182+'URQ Da'!AY182+'ROC Da'!AY182+'SM Da'!AY182+'BN Da'!AY182+'BS Da'!AY182+'TDC Da'!AY182</f>
        <v>173</v>
      </c>
      <c r="AZ182" s="81">
        <f>+'MIT Da'!AZ182+'SAR Da'!AZ182+'URQ Da'!AZ182+'ROC Da'!AZ182+'SM Da'!AZ182+'BN Da'!AZ182+'BS Da'!AZ182+'TDC Da'!AZ182</f>
        <v>15</v>
      </c>
      <c r="BA182" s="81">
        <f>+'MIT Da'!BA182+'SAR Da'!BA182+'URQ Da'!BA182+'ROC Da'!BA182+'SM Da'!BA182+'BN Da'!BA182+'BS Da'!BA182+'TDC Da'!BA182</f>
        <v>163</v>
      </c>
      <c r="BB182" s="81">
        <f>+'MIT Da'!BB182+'SAR Da'!BB182+'URQ Da'!BB182+'ROC Da'!BB182+'SM Da'!BB182+'BN Da'!BB182+'BS Da'!BB182+'TDC Da'!BB182</f>
        <v>0</v>
      </c>
      <c r="BC182" s="81">
        <f>+SUM(RED_InfraMR[[#This Row],[B.04.1 - Parque de Coches Remolcados Clase Unica]:[B.04.5 - Parque de Coches Remolcados para Servicios Especiales (Cartoneros)]])</f>
        <v>788</v>
      </c>
      <c r="BD182" s="81">
        <f>+'MIT Da'!BD182+'SAR Da'!BD182+'URQ Da'!BD182+'ROC Da'!BD182+'SM Da'!BD182+'BN Da'!BD182+'BS Da'!BD182+'TDC Da'!BD182</f>
        <v>12</v>
      </c>
      <c r="BE182" s="81">
        <f>+'MIT Da'!BE182+'SAR Da'!BE182+'URQ Da'!BE182+'ROC Da'!BE182+'SM Da'!BE182+'BN Da'!BE182+'BS Da'!BE182+'TDC Da'!BE182</f>
        <v>92</v>
      </c>
      <c r="BF182" s="16"/>
    </row>
    <row r="183" spans="1:58">
      <c r="A183" s="1">
        <v>2008</v>
      </c>
      <c r="B183" s="1" t="s">
        <v>116</v>
      </c>
      <c r="C183" s="12">
        <f>+'MIT Da'!C183+'SAR Da'!C183+'URQ Da'!C183+'ROC Da'!C183+'SM Da'!C183+'BN Da'!C183+'BS Da'!C183+'TDC Da'!C183</f>
        <v>147.21299999999999</v>
      </c>
      <c r="D183" s="12">
        <f>+'MIT Da'!D183+'SAR Da'!D183+'URQ Da'!D183+'ROC Da'!D183+'SM Da'!D183+'BN Da'!D183+'BS Da'!D183+'TDC Da'!D183</f>
        <v>434.00300000000004</v>
      </c>
      <c r="E183" s="12">
        <f>+'MIT Da'!E183+'SAR Da'!E183+'URQ Da'!E183+'ROC Da'!E183+'SM Da'!E183+'BN Da'!E183+'BS Da'!E183+'TDC Da'!E183</f>
        <v>0</v>
      </c>
      <c r="F183" s="12">
        <f>+'MIT Da'!F183+'SAR Da'!F183+'URQ Da'!F183+'ROC Da'!F183+'SM Da'!F183+'BN Da'!F183+'BS Da'!F183+'TDC Da'!F183</f>
        <v>186.47664</v>
      </c>
      <c r="G183" s="12">
        <f>+'MIT Da'!G183+'SAR Da'!G183+'URQ Da'!G183+'ROC Da'!G183+'SM Da'!G183+'BN Da'!G183+'BS Da'!G183+'TDC Da'!G183</f>
        <v>767.69263999999998</v>
      </c>
      <c r="H183" s="12">
        <f>+'MIT Da'!H183+'SAR Da'!H183+'URQ Da'!H183+'ROC Da'!H183+'SM Da'!H183+'BN Da'!H183+'BS Da'!H183+'TDC Da'!H183</f>
        <v>767.69263999999998</v>
      </c>
      <c r="I183" s="12">
        <f>+'MIT Da'!I183+'SAR Da'!I183+'URQ Da'!I183+'ROC Da'!I183+'SM Da'!I183+'BN Da'!I183+'BS Da'!I183+'TDC Da'!I183</f>
        <v>1011.74311</v>
      </c>
      <c r="J183" s="12">
        <f>+'MIT Da'!J183+'SAR Da'!J183+'URQ Da'!J183+'ROC Da'!J183+'SM Da'!J183+'BN Da'!J183+'BS Da'!J183+'TDC Da'!J183</f>
        <v>1039.809</v>
      </c>
      <c r="K183" s="12">
        <f>+'MIT Da'!K183+'SAR Da'!K183+'URQ Da'!K183+'ROC Da'!K183+'SM Da'!K183+'BN Da'!K183+'BS Da'!K183+'TDC Da'!K183</f>
        <v>54.516999999999996</v>
      </c>
      <c r="L183" s="12">
        <f>+'MIT Da'!L183+'SAR Da'!L183+'URQ Da'!L183+'ROC Da'!L183+'SM Da'!L183+'BN Da'!L183+'BS Da'!L183+'TDC Da'!L183</f>
        <v>400.09900000000005</v>
      </c>
      <c r="M183" s="12">
        <f>+'MIT Da'!M183+'SAR Da'!M183+'URQ Da'!M183+'ROC Da'!M183+'SM Da'!M183+'BN Da'!M183+'BS Da'!M183+'TDC Da'!M183</f>
        <v>21.314999999999998</v>
      </c>
      <c r="N183" s="12">
        <f>+'MIT Da'!N183+'SAR Da'!N183+'URQ Da'!N183+'ROC Da'!N183+'SM Da'!N183+'BN Da'!N183+'BS Da'!N183+'TDC Da'!N183</f>
        <v>1439.9079999999999</v>
      </c>
      <c r="O183" s="12">
        <f>+'MIT Da'!O183+'SAR Da'!O183+'URQ Da'!O183+'ROC Da'!O183+'SM Da'!O183+'BN Da'!O183+'BS Da'!O183+'TDC Da'!O183</f>
        <v>1439.9079999999999</v>
      </c>
      <c r="P183" s="81">
        <f>+'MIT Da'!P183+'SAR Da'!P183+'URQ Da'!P183+'ROC Da'!P183+'SM Da'!P183+'BN Da'!P183+'BS Da'!P183+'TDC Da'!P183</f>
        <v>203</v>
      </c>
      <c r="Q183" s="81">
        <f>+'MIT Da'!Q183+'SAR Da'!Q183+'URQ Da'!Q183+'ROC Da'!Q183+'SM Da'!Q183+'BN Da'!Q183+'BS Da'!Q183+'TDC Da'!Q183</f>
        <v>58</v>
      </c>
      <c r="R183" s="81">
        <f>+'MIT Da'!R183+'SAR Da'!R183+'URQ Da'!R183+'ROC Da'!R183+'SM Da'!R183+'BN Da'!R183+'BS Da'!R183+'TDC Da'!R183</f>
        <v>10</v>
      </c>
      <c r="S183" s="81">
        <f>+'MIT Da'!S183+'SAR Da'!S183+'URQ Da'!S183+'ROC Da'!S183+'SM Da'!S183+'BN Da'!S183+'BS Da'!S183+'TDC Da'!S183</f>
        <v>271</v>
      </c>
      <c r="T183" s="81">
        <f>+'MIT Da'!T183+'SAR Da'!T183+'URQ Da'!T183+'ROC Da'!T183+'SM Da'!T183+'BN Da'!T183+'BS Da'!T183+'TDC Da'!T183</f>
        <v>136</v>
      </c>
      <c r="U183" s="81">
        <f>+'MIT Da'!U183+'SAR Da'!U183+'URQ Da'!U183+'ROC Da'!U183+'SM Da'!U183+'BN Da'!U183+'BS Da'!U183+'TDC Da'!U183</f>
        <v>435</v>
      </c>
      <c r="V183" s="81">
        <f>+'MIT Da'!V183+'SAR Da'!V183+'URQ Da'!V183+'ROC Da'!V183+'SM Da'!V183+'BN Da'!V183+'BS Da'!V183+'TDC Da'!V183</f>
        <v>11</v>
      </c>
      <c r="W183" s="81">
        <f>+'MIT Da'!W183+'SAR Da'!W183+'URQ Da'!W183+'ROC Da'!W183+'SM Da'!W183+'BN Da'!W183+'BS Da'!W183+'TDC Da'!W183</f>
        <v>107</v>
      </c>
      <c r="X183" s="81">
        <f>+'MIT Da'!X183+'SAR Da'!X183+'URQ Da'!X183+'ROC Da'!X183+'SM Da'!X183+'BN Da'!X183+'BS Da'!X183+'TDC Da'!X183</f>
        <v>4</v>
      </c>
      <c r="Y183" s="81">
        <f>+'MIT Da'!Y183+'SAR Da'!Y183+'URQ Da'!Y183+'ROC Da'!Y183+'SM Da'!Y183+'BN Da'!Y183+'BS Da'!Y183+'TDC Da'!Y183</f>
        <v>693</v>
      </c>
      <c r="Z183" s="81">
        <f>+'MIT Da'!Z183+'SAR Da'!Z183+'URQ Da'!Z183+'ROC Da'!Z183+'SM Da'!Z183+'BN Da'!Z183+'BS Da'!Z183+'TDC Da'!Z183</f>
        <v>162</v>
      </c>
      <c r="AA183" s="81">
        <f>+'MIT Da'!AA183+'SAR Da'!AA183+'URQ Da'!AA183+'ROC Da'!AA183+'SM Da'!AA183+'BN Da'!AA183+'BS Da'!AA183+'TDC Da'!AA183</f>
        <v>101</v>
      </c>
      <c r="AB183" s="81">
        <f>+'MIT Da'!AB183+'SAR Da'!AB183+'URQ Da'!AB183+'ROC Da'!AB183+'SM Da'!AB183+'BN Da'!AB183+'BS Da'!AB183+'TDC Da'!AB183</f>
        <v>693</v>
      </c>
      <c r="AC183" s="81">
        <f>+'MIT Da'!AC183+'SAR Da'!AC183+'URQ Da'!AC183+'ROC Da'!AC183+'SM Da'!AC183+'BN Da'!AC183+'BS Da'!AC183+'TDC Da'!AC183</f>
        <v>956</v>
      </c>
      <c r="AD183" s="81">
        <f>+'MIT Da'!AD183+'SAR Da'!AD183+'URQ Da'!AD183+'ROC Da'!AD183+'SM Da'!AD183+'BN Da'!AD183+'BS Da'!AD183+'TDC Da'!AD183</f>
        <v>54</v>
      </c>
      <c r="AE183" s="81">
        <f>+'MIT Da'!AE183+'SAR Da'!AE183+'URQ Da'!AE183+'ROC Da'!AE183+'SM Da'!AE183+'BN Da'!AE183+'BS Da'!AE183+'TDC Da'!AE183</f>
        <v>96</v>
      </c>
      <c r="AF183" s="81">
        <f>+'MIT Da'!AF183+'SAR Da'!AF183+'URQ Da'!AF183+'ROC Da'!AF183+'SM Da'!AF183+'BN Da'!AF183+'BS Da'!AF183+'TDC Da'!AF183</f>
        <v>448</v>
      </c>
      <c r="AG183" s="81">
        <f>+'MIT Da'!AG183+'SAR Da'!AG183+'URQ Da'!AG183+'ROC Da'!AG183+'SM Da'!AG183+'BN Da'!AG183+'BS Da'!AG183+'TDC Da'!AG183</f>
        <v>598</v>
      </c>
      <c r="AH183" s="12">
        <f>+'MIT Da'!AH183+'SAR Da'!AH183+'URQ Da'!AH183+'ROC Da'!AH183+'SM Da'!AH183+'BN Da'!AH183+'BS Da'!AH183+'TDC Da'!AH183</f>
        <v>274.60699999999997</v>
      </c>
      <c r="AI183" s="12">
        <f>+'MIT Da'!AI183+'SAR Da'!AI183+'URQ Da'!AI183+'ROC Da'!AI183+'SM Da'!AI183+'BN Da'!AI183+'BS Da'!AI183+'TDC Da'!AI183</f>
        <v>7.32</v>
      </c>
      <c r="AJ183" s="12">
        <f>+'MIT Da'!AJ183+'SAR Da'!AJ183+'URQ Da'!AJ183+'ROC Da'!AJ183+'SM Da'!AJ183+'BN Da'!AJ183+'BS Da'!AJ183+'TDC Da'!AJ183</f>
        <v>498.71500000000003</v>
      </c>
      <c r="AK183" s="12">
        <f>+'MIT Da'!AK183+'SAR Da'!AK183+'URQ Da'!AK183+'ROC Da'!AK183+'SM Da'!AK183+'BN Da'!AK183+'BS Da'!AK183+'TDC Da'!AK183</f>
        <v>780.64199999999994</v>
      </c>
      <c r="AL183" s="81">
        <f>+'MIT Da'!AL183+'SAR Da'!AL183+'URQ Da'!AL183+'ROC Da'!AL183+'SM Da'!AL183+'BN Da'!AL183+'BS Da'!AL183+'TDC Da'!AL183</f>
        <v>12</v>
      </c>
      <c r="AM183" s="81">
        <f>+'MIT Da'!AM183+'SAR Da'!AM183+'URQ Da'!AM183+'ROC Da'!AM183+'SM Da'!AM183+'BN Da'!AM183+'BS Da'!AM183+'TDC Da'!AM183</f>
        <v>57</v>
      </c>
      <c r="AN183" s="81">
        <f>+'MIT Da'!AN183+'SAR Da'!AN183+'URQ Da'!AN183+'ROC Da'!AN183+'SM Da'!AN183+'BN Da'!AN183+'BS Da'!AN183+'TDC Da'!AN183</f>
        <v>82</v>
      </c>
      <c r="AO183" s="81">
        <f>+'MIT Da'!AO183+'SAR Da'!AO183+'URQ Da'!AO183+'ROC Da'!AO183+'SM Da'!AO183+'BN Da'!AO183+'BS Da'!AO183+'TDC Da'!AO183</f>
        <v>151</v>
      </c>
      <c r="AP183" s="81">
        <f>+'MIT Da'!AP183+'SAR Da'!AP183+'URQ Da'!AP183+'ROC Da'!AP183+'SM Da'!AP183+'BN Da'!AP183+'BS Da'!AP183+'TDC Da'!AP183</f>
        <v>596</v>
      </c>
      <c r="AQ183" s="81">
        <f>+'MIT Da'!AQ183+'SAR Da'!AQ183+'URQ Da'!AQ183+'ROC Da'!AQ183+'SM Da'!AQ183+'BN Da'!AQ183+'BS Da'!AQ183+'TDC Da'!AQ183</f>
        <v>341</v>
      </c>
      <c r="AR183" s="81">
        <f>+'MIT Da'!AR183+'SAR Da'!AR183+'URQ Da'!AR183+'ROC Da'!AR183+'SM Da'!AR183+'BN Da'!AR183+'BS Da'!AR183+'TDC Da'!AR183</f>
        <v>39</v>
      </c>
      <c r="AS183" s="81">
        <f>+SUM(RED_InfraMR[[#This Row],[B.02.1 - Parque de Coches Eléctricos Motrices]:[B.02.3 - Parque de Coches Eléctricos Motrices Tipo R]])</f>
        <v>976</v>
      </c>
      <c r="AT183" s="81">
        <f>+'MIT Da'!AT183+'SAR Da'!AT183+'URQ Da'!AT183+'ROC Da'!AT183+'SM Da'!AT183+'BN Da'!AT183+'BS Da'!AT183+'TDC Da'!AT183</f>
        <v>0</v>
      </c>
      <c r="AU183" s="81">
        <f>+'MIT Da'!AU183+'SAR Da'!AU183+'URQ Da'!AU183+'ROC Da'!AU183+'SM Da'!AU183+'BN Da'!AU183+'BS Da'!AU183+'TDC Da'!AU183</f>
        <v>6</v>
      </c>
      <c r="AV183" s="81">
        <f>+'MIT Da'!AV183+'SAR Da'!AV183+'URQ Da'!AV183+'ROC Da'!AV183+'SM Da'!AV183+'BN Da'!AV183+'BS Da'!AV183+'TDC Da'!AV183</f>
        <v>10</v>
      </c>
      <c r="AW183" s="81">
        <f>+SUM(RED_InfraMR[[#This Row],[B.03.1 - Parque de Coches Motores Motrices Remolcados]:[B.03.3 - Parque de Coches Motores Motrices Cabina]])</f>
        <v>16</v>
      </c>
      <c r="AX183" s="81">
        <f>+'MIT Da'!AX183+'SAR Da'!AX183+'URQ Da'!AX183+'ROC Da'!AX183+'SM Da'!AX183+'BN Da'!AX183+'BS Da'!AX183+'TDC Da'!AX183</f>
        <v>437</v>
      </c>
      <c r="AY183" s="81">
        <f>+'MIT Da'!AY183+'SAR Da'!AY183+'URQ Da'!AY183+'ROC Da'!AY183+'SM Da'!AY183+'BN Da'!AY183+'BS Da'!AY183+'TDC Da'!AY183</f>
        <v>173</v>
      </c>
      <c r="AZ183" s="81">
        <f>+'MIT Da'!AZ183+'SAR Da'!AZ183+'URQ Da'!AZ183+'ROC Da'!AZ183+'SM Da'!AZ183+'BN Da'!AZ183+'BS Da'!AZ183+'TDC Da'!AZ183</f>
        <v>15</v>
      </c>
      <c r="BA183" s="81">
        <f>+'MIT Da'!BA183+'SAR Da'!BA183+'URQ Da'!BA183+'ROC Da'!BA183+'SM Da'!BA183+'BN Da'!BA183+'BS Da'!BA183+'TDC Da'!BA183</f>
        <v>163</v>
      </c>
      <c r="BB183" s="81">
        <f>+'MIT Da'!BB183+'SAR Da'!BB183+'URQ Da'!BB183+'ROC Da'!BB183+'SM Da'!BB183+'BN Da'!BB183+'BS Da'!BB183+'TDC Da'!BB183</f>
        <v>0</v>
      </c>
      <c r="BC183" s="81">
        <f>+SUM(RED_InfraMR[[#This Row],[B.04.1 - Parque de Coches Remolcados Clase Unica]:[B.04.5 - Parque de Coches Remolcados para Servicios Especiales (Cartoneros)]])</f>
        <v>788</v>
      </c>
      <c r="BD183" s="81">
        <f>+'MIT Da'!BD183+'SAR Da'!BD183+'URQ Da'!BD183+'ROC Da'!BD183+'SM Da'!BD183+'BN Da'!BD183+'BS Da'!BD183+'TDC Da'!BD183</f>
        <v>12</v>
      </c>
      <c r="BE183" s="81">
        <f>+'MIT Da'!BE183+'SAR Da'!BE183+'URQ Da'!BE183+'ROC Da'!BE183+'SM Da'!BE183+'BN Da'!BE183+'BS Da'!BE183+'TDC Da'!BE183</f>
        <v>92</v>
      </c>
      <c r="BF183" s="16"/>
    </row>
    <row r="184" spans="1:58">
      <c r="A184" s="1">
        <v>2008</v>
      </c>
      <c r="B184" s="1" t="s">
        <v>117</v>
      </c>
      <c r="C184" s="12">
        <f>+'MIT Da'!C184+'SAR Da'!C184+'URQ Da'!C184+'ROC Da'!C184+'SM Da'!C184+'BN Da'!C184+'BS Da'!C184+'TDC Da'!C184</f>
        <v>147.21299999999999</v>
      </c>
      <c r="D184" s="12">
        <f>+'MIT Da'!D184+'SAR Da'!D184+'URQ Da'!D184+'ROC Da'!D184+'SM Da'!D184+'BN Da'!D184+'BS Da'!D184+'TDC Da'!D184</f>
        <v>434.00300000000004</v>
      </c>
      <c r="E184" s="12">
        <f>+'MIT Da'!E184+'SAR Da'!E184+'URQ Da'!E184+'ROC Da'!E184+'SM Da'!E184+'BN Da'!E184+'BS Da'!E184+'TDC Da'!E184</f>
        <v>0</v>
      </c>
      <c r="F184" s="12">
        <f>+'MIT Da'!F184+'SAR Da'!F184+'URQ Da'!F184+'ROC Da'!F184+'SM Da'!F184+'BN Da'!F184+'BS Da'!F184+'TDC Da'!F184</f>
        <v>186.47664</v>
      </c>
      <c r="G184" s="12">
        <f>+'MIT Da'!G184+'SAR Da'!G184+'URQ Da'!G184+'ROC Da'!G184+'SM Da'!G184+'BN Da'!G184+'BS Da'!G184+'TDC Da'!G184</f>
        <v>767.69263999999998</v>
      </c>
      <c r="H184" s="12">
        <f>+'MIT Da'!H184+'SAR Da'!H184+'URQ Da'!H184+'ROC Da'!H184+'SM Da'!H184+'BN Da'!H184+'BS Da'!H184+'TDC Da'!H184</f>
        <v>767.69263999999998</v>
      </c>
      <c r="I184" s="12">
        <f>+'MIT Da'!I184+'SAR Da'!I184+'URQ Da'!I184+'ROC Da'!I184+'SM Da'!I184+'BN Da'!I184+'BS Da'!I184+'TDC Da'!I184</f>
        <v>1011.74311</v>
      </c>
      <c r="J184" s="12">
        <f>+'MIT Da'!J184+'SAR Da'!J184+'URQ Da'!J184+'ROC Da'!J184+'SM Da'!J184+'BN Da'!J184+'BS Da'!J184+'TDC Da'!J184</f>
        <v>1039.809</v>
      </c>
      <c r="K184" s="12">
        <f>+'MIT Da'!K184+'SAR Da'!K184+'URQ Da'!K184+'ROC Da'!K184+'SM Da'!K184+'BN Da'!K184+'BS Da'!K184+'TDC Da'!K184</f>
        <v>54.516999999999996</v>
      </c>
      <c r="L184" s="12">
        <f>+'MIT Da'!L184+'SAR Da'!L184+'URQ Da'!L184+'ROC Da'!L184+'SM Da'!L184+'BN Da'!L184+'BS Da'!L184+'TDC Da'!L184</f>
        <v>400.09900000000005</v>
      </c>
      <c r="M184" s="12">
        <f>+'MIT Da'!M184+'SAR Da'!M184+'URQ Da'!M184+'ROC Da'!M184+'SM Da'!M184+'BN Da'!M184+'BS Da'!M184+'TDC Da'!M184</f>
        <v>21.314999999999998</v>
      </c>
      <c r="N184" s="12">
        <f>+'MIT Da'!N184+'SAR Da'!N184+'URQ Da'!N184+'ROC Da'!N184+'SM Da'!N184+'BN Da'!N184+'BS Da'!N184+'TDC Da'!N184</f>
        <v>1439.9079999999999</v>
      </c>
      <c r="O184" s="12">
        <f>+'MIT Da'!O184+'SAR Da'!O184+'URQ Da'!O184+'ROC Da'!O184+'SM Da'!O184+'BN Da'!O184+'BS Da'!O184+'TDC Da'!O184</f>
        <v>1439.9079999999999</v>
      </c>
      <c r="P184" s="81">
        <f>+'MIT Da'!P184+'SAR Da'!P184+'URQ Da'!P184+'ROC Da'!P184+'SM Da'!P184+'BN Da'!P184+'BS Da'!P184+'TDC Da'!P184</f>
        <v>203</v>
      </c>
      <c r="Q184" s="81">
        <f>+'MIT Da'!Q184+'SAR Da'!Q184+'URQ Da'!Q184+'ROC Da'!Q184+'SM Da'!Q184+'BN Da'!Q184+'BS Da'!Q184+'TDC Da'!Q184</f>
        <v>58</v>
      </c>
      <c r="R184" s="81">
        <f>+'MIT Da'!R184+'SAR Da'!R184+'URQ Da'!R184+'ROC Da'!R184+'SM Da'!R184+'BN Da'!R184+'BS Da'!R184+'TDC Da'!R184</f>
        <v>10</v>
      </c>
      <c r="S184" s="81">
        <f>+'MIT Da'!S184+'SAR Da'!S184+'URQ Da'!S184+'ROC Da'!S184+'SM Da'!S184+'BN Da'!S184+'BS Da'!S184+'TDC Da'!S184</f>
        <v>271</v>
      </c>
      <c r="T184" s="81">
        <f>+'MIT Da'!T184+'SAR Da'!T184+'URQ Da'!T184+'ROC Da'!T184+'SM Da'!T184+'BN Da'!T184+'BS Da'!T184+'TDC Da'!T184</f>
        <v>136</v>
      </c>
      <c r="U184" s="81">
        <f>+'MIT Da'!U184+'SAR Da'!U184+'URQ Da'!U184+'ROC Da'!U184+'SM Da'!U184+'BN Da'!U184+'BS Da'!U184+'TDC Da'!U184</f>
        <v>435</v>
      </c>
      <c r="V184" s="81">
        <f>+'MIT Da'!V184+'SAR Da'!V184+'URQ Da'!V184+'ROC Da'!V184+'SM Da'!V184+'BN Da'!V184+'BS Da'!V184+'TDC Da'!V184</f>
        <v>11</v>
      </c>
      <c r="W184" s="81">
        <f>+'MIT Da'!W184+'SAR Da'!W184+'URQ Da'!W184+'ROC Da'!W184+'SM Da'!W184+'BN Da'!W184+'BS Da'!W184+'TDC Da'!W184</f>
        <v>107</v>
      </c>
      <c r="X184" s="81">
        <f>+'MIT Da'!X184+'SAR Da'!X184+'URQ Da'!X184+'ROC Da'!X184+'SM Da'!X184+'BN Da'!X184+'BS Da'!X184+'TDC Da'!X184</f>
        <v>4</v>
      </c>
      <c r="Y184" s="81">
        <f>+'MIT Da'!Y184+'SAR Da'!Y184+'URQ Da'!Y184+'ROC Da'!Y184+'SM Da'!Y184+'BN Da'!Y184+'BS Da'!Y184+'TDC Da'!Y184</f>
        <v>693</v>
      </c>
      <c r="Z184" s="81">
        <f>+'MIT Da'!Z184+'SAR Da'!Z184+'URQ Da'!Z184+'ROC Da'!Z184+'SM Da'!Z184+'BN Da'!Z184+'BS Da'!Z184+'TDC Da'!Z184</f>
        <v>162</v>
      </c>
      <c r="AA184" s="81">
        <f>+'MIT Da'!AA184+'SAR Da'!AA184+'URQ Da'!AA184+'ROC Da'!AA184+'SM Da'!AA184+'BN Da'!AA184+'BS Da'!AA184+'TDC Da'!AA184</f>
        <v>101</v>
      </c>
      <c r="AB184" s="81">
        <f>+'MIT Da'!AB184+'SAR Da'!AB184+'URQ Da'!AB184+'ROC Da'!AB184+'SM Da'!AB184+'BN Da'!AB184+'BS Da'!AB184+'TDC Da'!AB184</f>
        <v>693</v>
      </c>
      <c r="AC184" s="81">
        <f>+'MIT Da'!AC184+'SAR Da'!AC184+'URQ Da'!AC184+'ROC Da'!AC184+'SM Da'!AC184+'BN Da'!AC184+'BS Da'!AC184+'TDC Da'!AC184</f>
        <v>956</v>
      </c>
      <c r="AD184" s="81">
        <f>+'MIT Da'!AD184+'SAR Da'!AD184+'URQ Da'!AD184+'ROC Da'!AD184+'SM Da'!AD184+'BN Da'!AD184+'BS Da'!AD184+'TDC Da'!AD184</f>
        <v>54</v>
      </c>
      <c r="AE184" s="81">
        <f>+'MIT Da'!AE184+'SAR Da'!AE184+'URQ Da'!AE184+'ROC Da'!AE184+'SM Da'!AE184+'BN Da'!AE184+'BS Da'!AE184+'TDC Da'!AE184</f>
        <v>96</v>
      </c>
      <c r="AF184" s="81">
        <f>+'MIT Da'!AF184+'SAR Da'!AF184+'URQ Da'!AF184+'ROC Da'!AF184+'SM Da'!AF184+'BN Da'!AF184+'BS Da'!AF184+'TDC Da'!AF184</f>
        <v>448</v>
      </c>
      <c r="AG184" s="81">
        <f>+'MIT Da'!AG184+'SAR Da'!AG184+'URQ Da'!AG184+'ROC Da'!AG184+'SM Da'!AG184+'BN Da'!AG184+'BS Da'!AG184+'TDC Da'!AG184</f>
        <v>598</v>
      </c>
      <c r="AH184" s="12">
        <f>+'MIT Da'!AH184+'SAR Da'!AH184+'URQ Da'!AH184+'ROC Da'!AH184+'SM Da'!AH184+'BN Da'!AH184+'BS Da'!AH184+'TDC Da'!AH184</f>
        <v>274.60699999999997</v>
      </c>
      <c r="AI184" s="12">
        <f>+'MIT Da'!AI184+'SAR Da'!AI184+'URQ Da'!AI184+'ROC Da'!AI184+'SM Da'!AI184+'BN Da'!AI184+'BS Da'!AI184+'TDC Da'!AI184</f>
        <v>7.32</v>
      </c>
      <c r="AJ184" s="12">
        <f>+'MIT Da'!AJ184+'SAR Da'!AJ184+'URQ Da'!AJ184+'ROC Da'!AJ184+'SM Da'!AJ184+'BN Da'!AJ184+'BS Da'!AJ184+'TDC Da'!AJ184</f>
        <v>498.71500000000003</v>
      </c>
      <c r="AK184" s="12">
        <f>+'MIT Da'!AK184+'SAR Da'!AK184+'URQ Da'!AK184+'ROC Da'!AK184+'SM Da'!AK184+'BN Da'!AK184+'BS Da'!AK184+'TDC Da'!AK184</f>
        <v>780.64199999999994</v>
      </c>
      <c r="AL184" s="81">
        <f>+'MIT Da'!AL184+'SAR Da'!AL184+'URQ Da'!AL184+'ROC Da'!AL184+'SM Da'!AL184+'BN Da'!AL184+'BS Da'!AL184+'TDC Da'!AL184</f>
        <v>12</v>
      </c>
      <c r="AM184" s="81">
        <f>+'MIT Da'!AM184+'SAR Da'!AM184+'URQ Da'!AM184+'ROC Da'!AM184+'SM Da'!AM184+'BN Da'!AM184+'BS Da'!AM184+'TDC Da'!AM184</f>
        <v>57</v>
      </c>
      <c r="AN184" s="81">
        <f>+'MIT Da'!AN184+'SAR Da'!AN184+'URQ Da'!AN184+'ROC Da'!AN184+'SM Da'!AN184+'BN Da'!AN184+'BS Da'!AN184+'TDC Da'!AN184</f>
        <v>82</v>
      </c>
      <c r="AO184" s="81">
        <f>+'MIT Da'!AO184+'SAR Da'!AO184+'URQ Da'!AO184+'ROC Da'!AO184+'SM Da'!AO184+'BN Da'!AO184+'BS Da'!AO184+'TDC Da'!AO184</f>
        <v>151</v>
      </c>
      <c r="AP184" s="81">
        <f>+'MIT Da'!AP184+'SAR Da'!AP184+'URQ Da'!AP184+'ROC Da'!AP184+'SM Da'!AP184+'BN Da'!AP184+'BS Da'!AP184+'TDC Da'!AP184</f>
        <v>596</v>
      </c>
      <c r="AQ184" s="81">
        <f>+'MIT Da'!AQ184+'SAR Da'!AQ184+'URQ Da'!AQ184+'ROC Da'!AQ184+'SM Da'!AQ184+'BN Da'!AQ184+'BS Da'!AQ184+'TDC Da'!AQ184</f>
        <v>341</v>
      </c>
      <c r="AR184" s="81">
        <f>+'MIT Da'!AR184+'SAR Da'!AR184+'URQ Da'!AR184+'ROC Da'!AR184+'SM Da'!AR184+'BN Da'!AR184+'BS Da'!AR184+'TDC Da'!AR184</f>
        <v>39</v>
      </c>
      <c r="AS184" s="81">
        <f>+SUM(RED_InfraMR[[#This Row],[B.02.1 - Parque de Coches Eléctricos Motrices]:[B.02.3 - Parque de Coches Eléctricos Motrices Tipo R]])</f>
        <v>976</v>
      </c>
      <c r="AT184" s="81">
        <f>+'MIT Da'!AT184+'SAR Da'!AT184+'URQ Da'!AT184+'ROC Da'!AT184+'SM Da'!AT184+'BN Da'!AT184+'BS Da'!AT184+'TDC Da'!AT184</f>
        <v>0</v>
      </c>
      <c r="AU184" s="81">
        <f>+'MIT Da'!AU184+'SAR Da'!AU184+'URQ Da'!AU184+'ROC Da'!AU184+'SM Da'!AU184+'BN Da'!AU184+'BS Da'!AU184+'TDC Da'!AU184</f>
        <v>6</v>
      </c>
      <c r="AV184" s="81">
        <f>+'MIT Da'!AV184+'SAR Da'!AV184+'URQ Da'!AV184+'ROC Da'!AV184+'SM Da'!AV184+'BN Da'!AV184+'BS Da'!AV184+'TDC Da'!AV184</f>
        <v>10</v>
      </c>
      <c r="AW184" s="81">
        <f>+SUM(RED_InfraMR[[#This Row],[B.03.1 - Parque de Coches Motores Motrices Remolcados]:[B.03.3 - Parque de Coches Motores Motrices Cabina]])</f>
        <v>16</v>
      </c>
      <c r="AX184" s="81">
        <f>+'MIT Da'!AX184+'SAR Da'!AX184+'URQ Da'!AX184+'ROC Da'!AX184+'SM Da'!AX184+'BN Da'!AX184+'BS Da'!AX184+'TDC Da'!AX184</f>
        <v>437</v>
      </c>
      <c r="AY184" s="81">
        <f>+'MIT Da'!AY184+'SAR Da'!AY184+'URQ Da'!AY184+'ROC Da'!AY184+'SM Da'!AY184+'BN Da'!AY184+'BS Da'!AY184+'TDC Da'!AY184</f>
        <v>173</v>
      </c>
      <c r="AZ184" s="81">
        <f>+'MIT Da'!AZ184+'SAR Da'!AZ184+'URQ Da'!AZ184+'ROC Da'!AZ184+'SM Da'!AZ184+'BN Da'!AZ184+'BS Da'!AZ184+'TDC Da'!AZ184</f>
        <v>15</v>
      </c>
      <c r="BA184" s="81">
        <f>+'MIT Da'!BA184+'SAR Da'!BA184+'URQ Da'!BA184+'ROC Da'!BA184+'SM Da'!BA184+'BN Da'!BA184+'BS Da'!BA184+'TDC Da'!BA184</f>
        <v>163</v>
      </c>
      <c r="BB184" s="81">
        <f>+'MIT Da'!BB184+'SAR Da'!BB184+'URQ Da'!BB184+'ROC Da'!BB184+'SM Da'!BB184+'BN Da'!BB184+'BS Da'!BB184+'TDC Da'!BB184</f>
        <v>0</v>
      </c>
      <c r="BC184" s="81">
        <f>+SUM(RED_InfraMR[[#This Row],[B.04.1 - Parque de Coches Remolcados Clase Unica]:[B.04.5 - Parque de Coches Remolcados para Servicios Especiales (Cartoneros)]])</f>
        <v>788</v>
      </c>
      <c r="BD184" s="81">
        <f>+'MIT Da'!BD184+'SAR Da'!BD184+'URQ Da'!BD184+'ROC Da'!BD184+'SM Da'!BD184+'BN Da'!BD184+'BS Da'!BD184+'TDC Da'!BD184</f>
        <v>12</v>
      </c>
      <c r="BE184" s="81">
        <f>+'MIT Da'!BE184+'SAR Da'!BE184+'URQ Da'!BE184+'ROC Da'!BE184+'SM Da'!BE184+'BN Da'!BE184+'BS Da'!BE184+'TDC Da'!BE184</f>
        <v>92</v>
      </c>
      <c r="BF184" s="16"/>
    </row>
    <row r="185" spans="1:58">
      <c r="A185" s="1">
        <v>2008</v>
      </c>
      <c r="B185" s="1" t="s">
        <v>118</v>
      </c>
      <c r="C185" s="12">
        <f>+'MIT Da'!C185+'SAR Da'!C185+'URQ Da'!C185+'ROC Da'!C185+'SM Da'!C185+'BN Da'!C185+'BS Da'!C185+'TDC Da'!C185</f>
        <v>147.21299999999999</v>
      </c>
      <c r="D185" s="12">
        <f>+'MIT Da'!D185+'SAR Da'!D185+'URQ Da'!D185+'ROC Da'!D185+'SM Da'!D185+'BN Da'!D185+'BS Da'!D185+'TDC Da'!D185</f>
        <v>434.00300000000004</v>
      </c>
      <c r="E185" s="12">
        <f>+'MIT Da'!E185+'SAR Da'!E185+'URQ Da'!E185+'ROC Da'!E185+'SM Da'!E185+'BN Da'!E185+'BS Da'!E185+'TDC Da'!E185</f>
        <v>0</v>
      </c>
      <c r="F185" s="12">
        <f>+'MIT Da'!F185+'SAR Da'!F185+'URQ Da'!F185+'ROC Da'!F185+'SM Da'!F185+'BN Da'!F185+'BS Da'!F185+'TDC Da'!F185</f>
        <v>186.47664</v>
      </c>
      <c r="G185" s="12">
        <f>+'MIT Da'!G185+'SAR Da'!G185+'URQ Da'!G185+'ROC Da'!G185+'SM Da'!G185+'BN Da'!G185+'BS Da'!G185+'TDC Da'!G185</f>
        <v>767.69263999999998</v>
      </c>
      <c r="H185" s="12">
        <f>+'MIT Da'!H185+'SAR Da'!H185+'URQ Da'!H185+'ROC Da'!H185+'SM Da'!H185+'BN Da'!H185+'BS Da'!H185+'TDC Da'!H185</f>
        <v>767.69263999999998</v>
      </c>
      <c r="I185" s="12">
        <f>+'MIT Da'!I185+'SAR Da'!I185+'URQ Da'!I185+'ROC Da'!I185+'SM Da'!I185+'BN Da'!I185+'BS Da'!I185+'TDC Da'!I185</f>
        <v>1011.74311</v>
      </c>
      <c r="J185" s="12">
        <f>+'MIT Da'!J185+'SAR Da'!J185+'URQ Da'!J185+'ROC Da'!J185+'SM Da'!J185+'BN Da'!J185+'BS Da'!J185+'TDC Da'!J185</f>
        <v>1039.809</v>
      </c>
      <c r="K185" s="12">
        <f>+'MIT Da'!K185+'SAR Da'!K185+'URQ Da'!K185+'ROC Da'!K185+'SM Da'!K185+'BN Da'!K185+'BS Da'!K185+'TDC Da'!K185</f>
        <v>54.516999999999996</v>
      </c>
      <c r="L185" s="12">
        <f>+'MIT Da'!L185+'SAR Da'!L185+'URQ Da'!L185+'ROC Da'!L185+'SM Da'!L185+'BN Da'!L185+'BS Da'!L185+'TDC Da'!L185</f>
        <v>400.09900000000005</v>
      </c>
      <c r="M185" s="12">
        <f>+'MIT Da'!M185+'SAR Da'!M185+'URQ Da'!M185+'ROC Da'!M185+'SM Da'!M185+'BN Da'!M185+'BS Da'!M185+'TDC Da'!M185</f>
        <v>21.314999999999998</v>
      </c>
      <c r="N185" s="12">
        <f>+'MIT Da'!N185+'SAR Da'!N185+'URQ Da'!N185+'ROC Da'!N185+'SM Da'!N185+'BN Da'!N185+'BS Da'!N185+'TDC Da'!N185</f>
        <v>1439.9079999999999</v>
      </c>
      <c r="O185" s="12">
        <f>+'MIT Da'!O185+'SAR Da'!O185+'URQ Da'!O185+'ROC Da'!O185+'SM Da'!O185+'BN Da'!O185+'BS Da'!O185+'TDC Da'!O185</f>
        <v>1439.9079999999999</v>
      </c>
      <c r="P185" s="81">
        <f>+'MIT Da'!P185+'SAR Da'!P185+'URQ Da'!P185+'ROC Da'!P185+'SM Da'!P185+'BN Da'!P185+'BS Da'!P185+'TDC Da'!P185</f>
        <v>203</v>
      </c>
      <c r="Q185" s="81">
        <f>+'MIT Da'!Q185+'SAR Da'!Q185+'URQ Da'!Q185+'ROC Da'!Q185+'SM Da'!Q185+'BN Da'!Q185+'BS Da'!Q185+'TDC Da'!Q185</f>
        <v>58</v>
      </c>
      <c r="R185" s="81">
        <f>+'MIT Da'!R185+'SAR Da'!R185+'URQ Da'!R185+'ROC Da'!R185+'SM Da'!R185+'BN Da'!R185+'BS Da'!R185+'TDC Da'!R185</f>
        <v>10</v>
      </c>
      <c r="S185" s="81">
        <f>+'MIT Da'!S185+'SAR Da'!S185+'URQ Da'!S185+'ROC Da'!S185+'SM Da'!S185+'BN Da'!S185+'BS Da'!S185+'TDC Da'!S185</f>
        <v>271</v>
      </c>
      <c r="T185" s="81">
        <f>+'MIT Da'!T185+'SAR Da'!T185+'URQ Da'!T185+'ROC Da'!T185+'SM Da'!T185+'BN Da'!T185+'BS Da'!T185+'TDC Da'!T185</f>
        <v>136</v>
      </c>
      <c r="U185" s="81">
        <f>+'MIT Da'!U185+'SAR Da'!U185+'URQ Da'!U185+'ROC Da'!U185+'SM Da'!U185+'BN Da'!U185+'BS Da'!U185+'TDC Da'!U185</f>
        <v>435</v>
      </c>
      <c r="V185" s="81">
        <f>+'MIT Da'!V185+'SAR Da'!V185+'URQ Da'!V185+'ROC Da'!V185+'SM Da'!V185+'BN Da'!V185+'BS Da'!V185+'TDC Da'!V185</f>
        <v>11</v>
      </c>
      <c r="W185" s="81">
        <f>+'MIT Da'!W185+'SAR Da'!W185+'URQ Da'!W185+'ROC Da'!W185+'SM Da'!W185+'BN Da'!W185+'BS Da'!W185+'TDC Da'!W185</f>
        <v>107</v>
      </c>
      <c r="X185" s="81">
        <f>+'MIT Da'!X185+'SAR Da'!X185+'URQ Da'!X185+'ROC Da'!X185+'SM Da'!X185+'BN Da'!X185+'BS Da'!X185+'TDC Da'!X185</f>
        <v>4</v>
      </c>
      <c r="Y185" s="81">
        <f>+'MIT Da'!Y185+'SAR Da'!Y185+'URQ Da'!Y185+'ROC Da'!Y185+'SM Da'!Y185+'BN Da'!Y185+'BS Da'!Y185+'TDC Da'!Y185</f>
        <v>693</v>
      </c>
      <c r="Z185" s="81">
        <f>+'MIT Da'!Z185+'SAR Da'!Z185+'URQ Da'!Z185+'ROC Da'!Z185+'SM Da'!Z185+'BN Da'!Z185+'BS Da'!Z185+'TDC Da'!Z185</f>
        <v>162</v>
      </c>
      <c r="AA185" s="81">
        <f>+'MIT Da'!AA185+'SAR Da'!AA185+'URQ Da'!AA185+'ROC Da'!AA185+'SM Da'!AA185+'BN Da'!AA185+'BS Da'!AA185+'TDC Da'!AA185</f>
        <v>101</v>
      </c>
      <c r="AB185" s="81">
        <f>+'MIT Da'!AB185+'SAR Da'!AB185+'URQ Da'!AB185+'ROC Da'!AB185+'SM Da'!AB185+'BN Da'!AB185+'BS Da'!AB185+'TDC Da'!AB185</f>
        <v>693</v>
      </c>
      <c r="AC185" s="81">
        <f>+'MIT Da'!AC185+'SAR Da'!AC185+'URQ Da'!AC185+'ROC Da'!AC185+'SM Da'!AC185+'BN Da'!AC185+'BS Da'!AC185+'TDC Da'!AC185</f>
        <v>956</v>
      </c>
      <c r="AD185" s="81">
        <f>+'MIT Da'!AD185+'SAR Da'!AD185+'URQ Da'!AD185+'ROC Da'!AD185+'SM Da'!AD185+'BN Da'!AD185+'BS Da'!AD185+'TDC Da'!AD185</f>
        <v>54</v>
      </c>
      <c r="AE185" s="81">
        <f>+'MIT Da'!AE185+'SAR Da'!AE185+'URQ Da'!AE185+'ROC Da'!AE185+'SM Da'!AE185+'BN Da'!AE185+'BS Da'!AE185+'TDC Da'!AE185</f>
        <v>96</v>
      </c>
      <c r="AF185" s="81">
        <f>+'MIT Da'!AF185+'SAR Da'!AF185+'URQ Da'!AF185+'ROC Da'!AF185+'SM Da'!AF185+'BN Da'!AF185+'BS Da'!AF185+'TDC Da'!AF185</f>
        <v>448</v>
      </c>
      <c r="AG185" s="81">
        <f>+'MIT Da'!AG185+'SAR Da'!AG185+'URQ Da'!AG185+'ROC Da'!AG185+'SM Da'!AG185+'BN Da'!AG185+'BS Da'!AG185+'TDC Da'!AG185</f>
        <v>598</v>
      </c>
      <c r="AH185" s="12">
        <f>+'MIT Da'!AH185+'SAR Da'!AH185+'URQ Da'!AH185+'ROC Da'!AH185+'SM Da'!AH185+'BN Da'!AH185+'BS Da'!AH185+'TDC Da'!AH185</f>
        <v>274.60699999999997</v>
      </c>
      <c r="AI185" s="12">
        <f>+'MIT Da'!AI185+'SAR Da'!AI185+'URQ Da'!AI185+'ROC Da'!AI185+'SM Da'!AI185+'BN Da'!AI185+'BS Da'!AI185+'TDC Da'!AI185</f>
        <v>7.32</v>
      </c>
      <c r="AJ185" s="12">
        <f>+'MIT Da'!AJ185+'SAR Da'!AJ185+'URQ Da'!AJ185+'ROC Da'!AJ185+'SM Da'!AJ185+'BN Da'!AJ185+'BS Da'!AJ185+'TDC Da'!AJ185</f>
        <v>498.71500000000003</v>
      </c>
      <c r="AK185" s="12">
        <f>+'MIT Da'!AK185+'SAR Da'!AK185+'URQ Da'!AK185+'ROC Da'!AK185+'SM Da'!AK185+'BN Da'!AK185+'BS Da'!AK185+'TDC Da'!AK185</f>
        <v>780.64199999999994</v>
      </c>
      <c r="AL185" s="81">
        <f>+'MIT Da'!AL185+'SAR Da'!AL185+'URQ Da'!AL185+'ROC Da'!AL185+'SM Da'!AL185+'BN Da'!AL185+'BS Da'!AL185+'TDC Da'!AL185</f>
        <v>12</v>
      </c>
      <c r="AM185" s="81">
        <f>+'MIT Da'!AM185+'SAR Da'!AM185+'URQ Da'!AM185+'ROC Da'!AM185+'SM Da'!AM185+'BN Da'!AM185+'BS Da'!AM185+'TDC Da'!AM185</f>
        <v>57</v>
      </c>
      <c r="AN185" s="81">
        <f>+'MIT Da'!AN185+'SAR Da'!AN185+'URQ Da'!AN185+'ROC Da'!AN185+'SM Da'!AN185+'BN Da'!AN185+'BS Da'!AN185+'TDC Da'!AN185</f>
        <v>82</v>
      </c>
      <c r="AO185" s="81">
        <f>+'MIT Da'!AO185+'SAR Da'!AO185+'URQ Da'!AO185+'ROC Da'!AO185+'SM Da'!AO185+'BN Da'!AO185+'BS Da'!AO185+'TDC Da'!AO185</f>
        <v>151</v>
      </c>
      <c r="AP185" s="81">
        <f>+'MIT Da'!AP185+'SAR Da'!AP185+'URQ Da'!AP185+'ROC Da'!AP185+'SM Da'!AP185+'BN Da'!AP185+'BS Da'!AP185+'TDC Da'!AP185</f>
        <v>596</v>
      </c>
      <c r="AQ185" s="81">
        <f>+'MIT Da'!AQ185+'SAR Da'!AQ185+'URQ Da'!AQ185+'ROC Da'!AQ185+'SM Da'!AQ185+'BN Da'!AQ185+'BS Da'!AQ185+'TDC Da'!AQ185</f>
        <v>341</v>
      </c>
      <c r="AR185" s="81">
        <f>+'MIT Da'!AR185+'SAR Da'!AR185+'URQ Da'!AR185+'ROC Da'!AR185+'SM Da'!AR185+'BN Da'!AR185+'BS Da'!AR185+'TDC Da'!AR185</f>
        <v>39</v>
      </c>
      <c r="AS185" s="81">
        <f>+SUM(RED_InfraMR[[#This Row],[B.02.1 - Parque de Coches Eléctricos Motrices]:[B.02.3 - Parque de Coches Eléctricos Motrices Tipo R]])</f>
        <v>976</v>
      </c>
      <c r="AT185" s="81">
        <f>+'MIT Da'!AT185+'SAR Da'!AT185+'URQ Da'!AT185+'ROC Da'!AT185+'SM Da'!AT185+'BN Da'!AT185+'BS Da'!AT185+'TDC Da'!AT185</f>
        <v>0</v>
      </c>
      <c r="AU185" s="81">
        <f>+'MIT Da'!AU185+'SAR Da'!AU185+'URQ Da'!AU185+'ROC Da'!AU185+'SM Da'!AU185+'BN Da'!AU185+'BS Da'!AU185+'TDC Da'!AU185</f>
        <v>6</v>
      </c>
      <c r="AV185" s="81">
        <f>+'MIT Da'!AV185+'SAR Da'!AV185+'URQ Da'!AV185+'ROC Da'!AV185+'SM Da'!AV185+'BN Da'!AV185+'BS Da'!AV185+'TDC Da'!AV185</f>
        <v>10</v>
      </c>
      <c r="AW185" s="81">
        <f>+SUM(RED_InfraMR[[#This Row],[B.03.1 - Parque de Coches Motores Motrices Remolcados]:[B.03.3 - Parque de Coches Motores Motrices Cabina]])</f>
        <v>16</v>
      </c>
      <c r="AX185" s="81">
        <f>+'MIT Da'!AX185+'SAR Da'!AX185+'URQ Da'!AX185+'ROC Da'!AX185+'SM Da'!AX185+'BN Da'!AX185+'BS Da'!AX185+'TDC Da'!AX185</f>
        <v>437</v>
      </c>
      <c r="AY185" s="81">
        <f>+'MIT Da'!AY185+'SAR Da'!AY185+'URQ Da'!AY185+'ROC Da'!AY185+'SM Da'!AY185+'BN Da'!AY185+'BS Da'!AY185+'TDC Da'!AY185</f>
        <v>173</v>
      </c>
      <c r="AZ185" s="81">
        <f>+'MIT Da'!AZ185+'SAR Da'!AZ185+'URQ Da'!AZ185+'ROC Da'!AZ185+'SM Da'!AZ185+'BN Da'!AZ185+'BS Da'!AZ185+'TDC Da'!AZ185</f>
        <v>15</v>
      </c>
      <c r="BA185" s="81">
        <f>+'MIT Da'!BA185+'SAR Da'!BA185+'URQ Da'!BA185+'ROC Da'!BA185+'SM Da'!BA185+'BN Da'!BA185+'BS Da'!BA185+'TDC Da'!BA185</f>
        <v>163</v>
      </c>
      <c r="BB185" s="81">
        <f>+'MIT Da'!BB185+'SAR Da'!BB185+'URQ Da'!BB185+'ROC Da'!BB185+'SM Da'!BB185+'BN Da'!BB185+'BS Da'!BB185+'TDC Da'!BB185</f>
        <v>0</v>
      </c>
      <c r="BC185" s="81">
        <f>+SUM(RED_InfraMR[[#This Row],[B.04.1 - Parque de Coches Remolcados Clase Unica]:[B.04.5 - Parque de Coches Remolcados para Servicios Especiales (Cartoneros)]])</f>
        <v>788</v>
      </c>
      <c r="BD185" s="81">
        <f>+'MIT Da'!BD185+'SAR Da'!BD185+'URQ Da'!BD185+'ROC Da'!BD185+'SM Da'!BD185+'BN Da'!BD185+'BS Da'!BD185+'TDC Da'!BD185</f>
        <v>12</v>
      </c>
      <c r="BE185" s="81">
        <f>+'MIT Da'!BE185+'SAR Da'!BE185+'URQ Da'!BE185+'ROC Da'!BE185+'SM Da'!BE185+'BN Da'!BE185+'BS Da'!BE185+'TDC Da'!BE185</f>
        <v>92</v>
      </c>
      <c r="BF185" s="16"/>
    </row>
    <row r="186" spans="1:58">
      <c r="A186" s="1">
        <v>2008</v>
      </c>
      <c r="B186" s="1" t="s">
        <v>119</v>
      </c>
      <c r="C186" s="12">
        <f>+'MIT Da'!C186+'SAR Da'!C186+'URQ Da'!C186+'ROC Da'!C186+'SM Da'!C186+'BN Da'!C186+'BS Da'!C186+'TDC Da'!C186</f>
        <v>147.21299999999999</v>
      </c>
      <c r="D186" s="12">
        <f>+'MIT Da'!D186+'SAR Da'!D186+'URQ Da'!D186+'ROC Da'!D186+'SM Da'!D186+'BN Da'!D186+'BS Da'!D186+'TDC Da'!D186</f>
        <v>434.00300000000004</v>
      </c>
      <c r="E186" s="12">
        <f>+'MIT Da'!E186+'SAR Da'!E186+'URQ Da'!E186+'ROC Da'!E186+'SM Da'!E186+'BN Da'!E186+'BS Da'!E186+'TDC Da'!E186</f>
        <v>0</v>
      </c>
      <c r="F186" s="12">
        <f>+'MIT Da'!F186+'SAR Da'!F186+'URQ Da'!F186+'ROC Da'!F186+'SM Da'!F186+'BN Da'!F186+'BS Da'!F186+'TDC Da'!F186</f>
        <v>186.47664</v>
      </c>
      <c r="G186" s="12">
        <f>+'MIT Da'!G186+'SAR Da'!G186+'URQ Da'!G186+'ROC Da'!G186+'SM Da'!G186+'BN Da'!G186+'BS Da'!G186+'TDC Da'!G186</f>
        <v>767.69263999999998</v>
      </c>
      <c r="H186" s="12">
        <f>+'MIT Da'!H186+'SAR Da'!H186+'URQ Da'!H186+'ROC Da'!H186+'SM Da'!H186+'BN Da'!H186+'BS Da'!H186+'TDC Da'!H186</f>
        <v>767.69263999999998</v>
      </c>
      <c r="I186" s="12">
        <f>+'MIT Da'!I186+'SAR Da'!I186+'URQ Da'!I186+'ROC Da'!I186+'SM Da'!I186+'BN Da'!I186+'BS Da'!I186+'TDC Da'!I186</f>
        <v>1011.74311</v>
      </c>
      <c r="J186" s="12">
        <f>+'MIT Da'!J186+'SAR Da'!J186+'URQ Da'!J186+'ROC Da'!J186+'SM Da'!J186+'BN Da'!J186+'BS Da'!J186+'TDC Da'!J186</f>
        <v>1039.809</v>
      </c>
      <c r="K186" s="12">
        <f>+'MIT Da'!K186+'SAR Da'!K186+'URQ Da'!K186+'ROC Da'!K186+'SM Da'!K186+'BN Da'!K186+'BS Da'!K186+'TDC Da'!K186</f>
        <v>54.516999999999996</v>
      </c>
      <c r="L186" s="12">
        <f>+'MIT Da'!L186+'SAR Da'!L186+'URQ Da'!L186+'ROC Da'!L186+'SM Da'!L186+'BN Da'!L186+'BS Da'!L186+'TDC Da'!L186</f>
        <v>400.09900000000005</v>
      </c>
      <c r="M186" s="12">
        <f>+'MIT Da'!M186+'SAR Da'!M186+'URQ Da'!M186+'ROC Da'!M186+'SM Da'!M186+'BN Da'!M186+'BS Da'!M186+'TDC Da'!M186</f>
        <v>21.314999999999998</v>
      </c>
      <c r="N186" s="12">
        <f>+'MIT Da'!N186+'SAR Da'!N186+'URQ Da'!N186+'ROC Da'!N186+'SM Da'!N186+'BN Da'!N186+'BS Da'!N186+'TDC Da'!N186</f>
        <v>1439.9079999999999</v>
      </c>
      <c r="O186" s="12">
        <f>+'MIT Da'!O186+'SAR Da'!O186+'URQ Da'!O186+'ROC Da'!O186+'SM Da'!O186+'BN Da'!O186+'BS Da'!O186+'TDC Da'!O186</f>
        <v>1439.9079999999999</v>
      </c>
      <c r="P186" s="81">
        <f>+'MIT Da'!P186+'SAR Da'!P186+'URQ Da'!P186+'ROC Da'!P186+'SM Da'!P186+'BN Da'!P186+'BS Da'!P186+'TDC Da'!P186</f>
        <v>203</v>
      </c>
      <c r="Q186" s="81">
        <f>+'MIT Da'!Q186+'SAR Da'!Q186+'URQ Da'!Q186+'ROC Da'!Q186+'SM Da'!Q186+'BN Da'!Q186+'BS Da'!Q186+'TDC Da'!Q186</f>
        <v>58</v>
      </c>
      <c r="R186" s="81">
        <f>+'MIT Da'!R186+'SAR Da'!R186+'URQ Da'!R186+'ROC Da'!R186+'SM Da'!R186+'BN Da'!R186+'BS Da'!R186+'TDC Da'!R186</f>
        <v>10</v>
      </c>
      <c r="S186" s="81">
        <f>+'MIT Da'!S186+'SAR Da'!S186+'URQ Da'!S186+'ROC Da'!S186+'SM Da'!S186+'BN Da'!S186+'BS Da'!S186+'TDC Da'!S186</f>
        <v>271</v>
      </c>
      <c r="T186" s="81">
        <f>+'MIT Da'!T186+'SAR Da'!T186+'URQ Da'!T186+'ROC Da'!T186+'SM Da'!T186+'BN Da'!T186+'BS Da'!T186+'TDC Da'!T186</f>
        <v>136</v>
      </c>
      <c r="U186" s="81">
        <f>+'MIT Da'!U186+'SAR Da'!U186+'URQ Da'!U186+'ROC Da'!U186+'SM Da'!U186+'BN Da'!U186+'BS Da'!U186+'TDC Da'!U186</f>
        <v>435</v>
      </c>
      <c r="V186" s="81">
        <f>+'MIT Da'!V186+'SAR Da'!V186+'URQ Da'!V186+'ROC Da'!V186+'SM Da'!V186+'BN Da'!V186+'BS Da'!V186+'TDC Da'!V186</f>
        <v>11</v>
      </c>
      <c r="W186" s="81">
        <f>+'MIT Da'!W186+'SAR Da'!W186+'URQ Da'!W186+'ROC Da'!W186+'SM Da'!W186+'BN Da'!W186+'BS Da'!W186+'TDC Da'!W186</f>
        <v>107</v>
      </c>
      <c r="X186" s="81">
        <f>+'MIT Da'!X186+'SAR Da'!X186+'URQ Da'!X186+'ROC Da'!X186+'SM Da'!X186+'BN Da'!X186+'BS Da'!X186+'TDC Da'!X186</f>
        <v>4</v>
      </c>
      <c r="Y186" s="81">
        <f>+'MIT Da'!Y186+'SAR Da'!Y186+'URQ Da'!Y186+'ROC Da'!Y186+'SM Da'!Y186+'BN Da'!Y186+'BS Da'!Y186+'TDC Da'!Y186</f>
        <v>693</v>
      </c>
      <c r="Z186" s="81">
        <f>+'MIT Da'!Z186+'SAR Da'!Z186+'URQ Da'!Z186+'ROC Da'!Z186+'SM Da'!Z186+'BN Da'!Z186+'BS Da'!Z186+'TDC Da'!Z186</f>
        <v>162</v>
      </c>
      <c r="AA186" s="81">
        <f>+'MIT Da'!AA186+'SAR Da'!AA186+'URQ Da'!AA186+'ROC Da'!AA186+'SM Da'!AA186+'BN Da'!AA186+'BS Da'!AA186+'TDC Da'!AA186</f>
        <v>101</v>
      </c>
      <c r="AB186" s="81">
        <f>+'MIT Da'!AB186+'SAR Da'!AB186+'URQ Da'!AB186+'ROC Da'!AB186+'SM Da'!AB186+'BN Da'!AB186+'BS Da'!AB186+'TDC Da'!AB186</f>
        <v>693</v>
      </c>
      <c r="AC186" s="81">
        <f>+'MIT Da'!AC186+'SAR Da'!AC186+'URQ Da'!AC186+'ROC Da'!AC186+'SM Da'!AC186+'BN Da'!AC186+'BS Da'!AC186+'TDC Da'!AC186</f>
        <v>956</v>
      </c>
      <c r="AD186" s="81">
        <f>+'MIT Da'!AD186+'SAR Da'!AD186+'URQ Da'!AD186+'ROC Da'!AD186+'SM Da'!AD186+'BN Da'!AD186+'BS Da'!AD186+'TDC Da'!AD186</f>
        <v>54</v>
      </c>
      <c r="AE186" s="81">
        <f>+'MIT Da'!AE186+'SAR Da'!AE186+'URQ Da'!AE186+'ROC Da'!AE186+'SM Da'!AE186+'BN Da'!AE186+'BS Da'!AE186+'TDC Da'!AE186</f>
        <v>96</v>
      </c>
      <c r="AF186" s="81">
        <f>+'MIT Da'!AF186+'SAR Da'!AF186+'URQ Da'!AF186+'ROC Da'!AF186+'SM Da'!AF186+'BN Da'!AF186+'BS Da'!AF186+'TDC Da'!AF186</f>
        <v>448</v>
      </c>
      <c r="AG186" s="81">
        <f>+'MIT Da'!AG186+'SAR Da'!AG186+'URQ Da'!AG186+'ROC Da'!AG186+'SM Da'!AG186+'BN Da'!AG186+'BS Da'!AG186+'TDC Da'!AG186</f>
        <v>598</v>
      </c>
      <c r="AH186" s="12">
        <f>+'MIT Da'!AH186+'SAR Da'!AH186+'URQ Da'!AH186+'ROC Da'!AH186+'SM Da'!AH186+'BN Da'!AH186+'BS Da'!AH186+'TDC Da'!AH186</f>
        <v>274.60699999999997</v>
      </c>
      <c r="AI186" s="12">
        <f>+'MIT Da'!AI186+'SAR Da'!AI186+'URQ Da'!AI186+'ROC Da'!AI186+'SM Da'!AI186+'BN Da'!AI186+'BS Da'!AI186+'TDC Da'!AI186</f>
        <v>7.32</v>
      </c>
      <c r="AJ186" s="12">
        <f>+'MIT Da'!AJ186+'SAR Da'!AJ186+'URQ Da'!AJ186+'ROC Da'!AJ186+'SM Da'!AJ186+'BN Da'!AJ186+'BS Da'!AJ186+'TDC Da'!AJ186</f>
        <v>498.71500000000003</v>
      </c>
      <c r="AK186" s="12">
        <f>+'MIT Da'!AK186+'SAR Da'!AK186+'URQ Da'!AK186+'ROC Da'!AK186+'SM Da'!AK186+'BN Da'!AK186+'BS Da'!AK186+'TDC Da'!AK186</f>
        <v>780.64199999999994</v>
      </c>
      <c r="AL186" s="81">
        <f>+'MIT Da'!AL186+'SAR Da'!AL186+'URQ Da'!AL186+'ROC Da'!AL186+'SM Da'!AL186+'BN Da'!AL186+'BS Da'!AL186+'TDC Da'!AL186</f>
        <v>12</v>
      </c>
      <c r="AM186" s="81">
        <f>+'MIT Da'!AM186+'SAR Da'!AM186+'URQ Da'!AM186+'ROC Da'!AM186+'SM Da'!AM186+'BN Da'!AM186+'BS Da'!AM186+'TDC Da'!AM186</f>
        <v>57</v>
      </c>
      <c r="AN186" s="81">
        <f>+'MIT Da'!AN186+'SAR Da'!AN186+'URQ Da'!AN186+'ROC Da'!AN186+'SM Da'!AN186+'BN Da'!AN186+'BS Da'!AN186+'TDC Da'!AN186</f>
        <v>82</v>
      </c>
      <c r="AO186" s="81">
        <f>+'MIT Da'!AO186+'SAR Da'!AO186+'URQ Da'!AO186+'ROC Da'!AO186+'SM Da'!AO186+'BN Da'!AO186+'BS Da'!AO186+'TDC Da'!AO186</f>
        <v>151</v>
      </c>
      <c r="AP186" s="81">
        <f>+'MIT Da'!AP186+'SAR Da'!AP186+'URQ Da'!AP186+'ROC Da'!AP186+'SM Da'!AP186+'BN Da'!AP186+'BS Da'!AP186+'TDC Da'!AP186</f>
        <v>596</v>
      </c>
      <c r="AQ186" s="81">
        <f>+'MIT Da'!AQ186+'SAR Da'!AQ186+'URQ Da'!AQ186+'ROC Da'!AQ186+'SM Da'!AQ186+'BN Da'!AQ186+'BS Da'!AQ186+'TDC Da'!AQ186</f>
        <v>341</v>
      </c>
      <c r="AR186" s="81">
        <f>+'MIT Da'!AR186+'SAR Da'!AR186+'URQ Da'!AR186+'ROC Da'!AR186+'SM Da'!AR186+'BN Da'!AR186+'BS Da'!AR186+'TDC Da'!AR186</f>
        <v>39</v>
      </c>
      <c r="AS186" s="81">
        <f>+SUM(RED_InfraMR[[#This Row],[B.02.1 - Parque de Coches Eléctricos Motrices]:[B.02.3 - Parque de Coches Eléctricos Motrices Tipo R]])</f>
        <v>976</v>
      </c>
      <c r="AT186" s="81">
        <f>+'MIT Da'!AT186+'SAR Da'!AT186+'URQ Da'!AT186+'ROC Da'!AT186+'SM Da'!AT186+'BN Da'!AT186+'BS Da'!AT186+'TDC Da'!AT186</f>
        <v>0</v>
      </c>
      <c r="AU186" s="81">
        <f>+'MIT Da'!AU186+'SAR Da'!AU186+'URQ Da'!AU186+'ROC Da'!AU186+'SM Da'!AU186+'BN Da'!AU186+'BS Da'!AU186+'TDC Da'!AU186</f>
        <v>6</v>
      </c>
      <c r="AV186" s="81">
        <f>+'MIT Da'!AV186+'SAR Da'!AV186+'URQ Da'!AV186+'ROC Da'!AV186+'SM Da'!AV186+'BN Da'!AV186+'BS Da'!AV186+'TDC Da'!AV186</f>
        <v>10</v>
      </c>
      <c r="AW186" s="81">
        <f>+SUM(RED_InfraMR[[#This Row],[B.03.1 - Parque de Coches Motores Motrices Remolcados]:[B.03.3 - Parque de Coches Motores Motrices Cabina]])</f>
        <v>16</v>
      </c>
      <c r="AX186" s="81">
        <f>+'MIT Da'!AX186+'SAR Da'!AX186+'URQ Da'!AX186+'ROC Da'!AX186+'SM Da'!AX186+'BN Da'!AX186+'BS Da'!AX186+'TDC Da'!AX186</f>
        <v>437</v>
      </c>
      <c r="AY186" s="81">
        <f>+'MIT Da'!AY186+'SAR Da'!AY186+'URQ Da'!AY186+'ROC Da'!AY186+'SM Da'!AY186+'BN Da'!AY186+'BS Da'!AY186+'TDC Da'!AY186</f>
        <v>173</v>
      </c>
      <c r="AZ186" s="81">
        <f>+'MIT Da'!AZ186+'SAR Da'!AZ186+'URQ Da'!AZ186+'ROC Da'!AZ186+'SM Da'!AZ186+'BN Da'!AZ186+'BS Da'!AZ186+'TDC Da'!AZ186</f>
        <v>15</v>
      </c>
      <c r="BA186" s="81">
        <f>+'MIT Da'!BA186+'SAR Da'!BA186+'URQ Da'!BA186+'ROC Da'!BA186+'SM Da'!BA186+'BN Da'!BA186+'BS Da'!BA186+'TDC Da'!BA186</f>
        <v>163</v>
      </c>
      <c r="BB186" s="81">
        <f>+'MIT Da'!BB186+'SAR Da'!BB186+'URQ Da'!BB186+'ROC Da'!BB186+'SM Da'!BB186+'BN Da'!BB186+'BS Da'!BB186+'TDC Da'!BB186</f>
        <v>0</v>
      </c>
      <c r="BC186" s="81">
        <f>+SUM(RED_InfraMR[[#This Row],[B.04.1 - Parque de Coches Remolcados Clase Unica]:[B.04.5 - Parque de Coches Remolcados para Servicios Especiales (Cartoneros)]])</f>
        <v>788</v>
      </c>
      <c r="BD186" s="81">
        <f>+'MIT Da'!BD186+'SAR Da'!BD186+'URQ Da'!BD186+'ROC Da'!BD186+'SM Da'!BD186+'BN Da'!BD186+'BS Da'!BD186+'TDC Da'!BD186</f>
        <v>12</v>
      </c>
      <c r="BE186" s="81">
        <f>+'MIT Da'!BE186+'SAR Da'!BE186+'URQ Da'!BE186+'ROC Da'!BE186+'SM Da'!BE186+'BN Da'!BE186+'BS Da'!BE186+'TDC Da'!BE186</f>
        <v>92</v>
      </c>
      <c r="BF186" s="16"/>
    </row>
    <row r="187" spans="1:58">
      <c r="A187" s="1">
        <v>2008</v>
      </c>
      <c r="B187" s="1" t="s">
        <v>120</v>
      </c>
      <c r="C187" s="12">
        <f>+'MIT Da'!C187+'SAR Da'!C187+'URQ Da'!C187+'ROC Da'!C187+'SM Da'!C187+'BN Da'!C187+'BS Da'!C187+'TDC Da'!C187</f>
        <v>147.21299999999999</v>
      </c>
      <c r="D187" s="12">
        <f>+'MIT Da'!D187+'SAR Da'!D187+'URQ Da'!D187+'ROC Da'!D187+'SM Da'!D187+'BN Da'!D187+'BS Da'!D187+'TDC Da'!D187</f>
        <v>434.00300000000004</v>
      </c>
      <c r="E187" s="12">
        <f>+'MIT Da'!E187+'SAR Da'!E187+'URQ Da'!E187+'ROC Da'!E187+'SM Da'!E187+'BN Da'!E187+'BS Da'!E187+'TDC Da'!E187</f>
        <v>0</v>
      </c>
      <c r="F187" s="12">
        <f>+'MIT Da'!F187+'SAR Da'!F187+'URQ Da'!F187+'ROC Da'!F187+'SM Da'!F187+'BN Da'!F187+'BS Da'!F187+'TDC Da'!F187</f>
        <v>186.47664</v>
      </c>
      <c r="G187" s="12">
        <f>+'MIT Da'!G187+'SAR Da'!G187+'URQ Da'!G187+'ROC Da'!G187+'SM Da'!G187+'BN Da'!G187+'BS Da'!G187+'TDC Da'!G187</f>
        <v>767.69263999999998</v>
      </c>
      <c r="H187" s="12">
        <f>+'MIT Da'!H187+'SAR Da'!H187+'URQ Da'!H187+'ROC Da'!H187+'SM Da'!H187+'BN Da'!H187+'BS Da'!H187+'TDC Da'!H187</f>
        <v>767.69263999999998</v>
      </c>
      <c r="I187" s="12">
        <f>+'MIT Da'!I187+'SAR Da'!I187+'URQ Da'!I187+'ROC Da'!I187+'SM Da'!I187+'BN Da'!I187+'BS Da'!I187+'TDC Da'!I187</f>
        <v>1011.74311</v>
      </c>
      <c r="J187" s="12">
        <f>+'MIT Da'!J187+'SAR Da'!J187+'URQ Da'!J187+'ROC Da'!J187+'SM Da'!J187+'BN Da'!J187+'BS Da'!J187+'TDC Da'!J187</f>
        <v>1039.809</v>
      </c>
      <c r="K187" s="12">
        <f>+'MIT Da'!K187+'SAR Da'!K187+'URQ Da'!K187+'ROC Da'!K187+'SM Da'!K187+'BN Da'!K187+'BS Da'!K187+'TDC Da'!K187</f>
        <v>54.516999999999996</v>
      </c>
      <c r="L187" s="12">
        <f>+'MIT Da'!L187+'SAR Da'!L187+'URQ Da'!L187+'ROC Da'!L187+'SM Da'!L187+'BN Da'!L187+'BS Da'!L187+'TDC Da'!L187</f>
        <v>400.09900000000005</v>
      </c>
      <c r="M187" s="12">
        <f>+'MIT Da'!M187+'SAR Da'!M187+'URQ Da'!M187+'ROC Da'!M187+'SM Da'!M187+'BN Da'!M187+'BS Da'!M187+'TDC Da'!M187</f>
        <v>21.314999999999998</v>
      </c>
      <c r="N187" s="12">
        <f>+'MIT Da'!N187+'SAR Da'!N187+'URQ Da'!N187+'ROC Da'!N187+'SM Da'!N187+'BN Da'!N187+'BS Da'!N187+'TDC Da'!N187</f>
        <v>1439.9079999999999</v>
      </c>
      <c r="O187" s="12">
        <f>+'MIT Da'!O187+'SAR Da'!O187+'URQ Da'!O187+'ROC Da'!O187+'SM Da'!O187+'BN Da'!O187+'BS Da'!O187+'TDC Da'!O187</f>
        <v>1439.9079999999999</v>
      </c>
      <c r="P187" s="81">
        <f>+'MIT Da'!P187+'SAR Da'!P187+'URQ Da'!P187+'ROC Da'!P187+'SM Da'!P187+'BN Da'!P187+'BS Da'!P187+'TDC Da'!P187</f>
        <v>203</v>
      </c>
      <c r="Q187" s="81">
        <f>+'MIT Da'!Q187+'SAR Da'!Q187+'URQ Da'!Q187+'ROC Da'!Q187+'SM Da'!Q187+'BN Da'!Q187+'BS Da'!Q187+'TDC Da'!Q187</f>
        <v>58</v>
      </c>
      <c r="R187" s="81">
        <f>+'MIT Da'!R187+'SAR Da'!R187+'URQ Da'!R187+'ROC Da'!R187+'SM Da'!R187+'BN Da'!R187+'BS Da'!R187+'TDC Da'!R187</f>
        <v>10</v>
      </c>
      <c r="S187" s="81">
        <f>+'MIT Da'!S187+'SAR Da'!S187+'URQ Da'!S187+'ROC Da'!S187+'SM Da'!S187+'BN Da'!S187+'BS Da'!S187+'TDC Da'!S187</f>
        <v>271</v>
      </c>
      <c r="T187" s="81">
        <f>+'MIT Da'!T187+'SAR Da'!T187+'URQ Da'!T187+'ROC Da'!T187+'SM Da'!T187+'BN Da'!T187+'BS Da'!T187+'TDC Da'!T187</f>
        <v>136</v>
      </c>
      <c r="U187" s="81">
        <f>+'MIT Da'!U187+'SAR Da'!U187+'URQ Da'!U187+'ROC Da'!U187+'SM Da'!U187+'BN Da'!U187+'BS Da'!U187+'TDC Da'!U187</f>
        <v>435</v>
      </c>
      <c r="V187" s="81">
        <f>+'MIT Da'!V187+'SAR Da'!V187+'URQ Da'!V187+'ROC Da'!V187+'SM Da'!V187+'BN Da'!V187+'BS Da'!V187+'TDC Da'!V187</f>
        <v>11</v>
      </c>
      <c r="W187" s="81">
        <f>+'MIT Da'!W187+'SAR Da'!W187+'URQ Da'!W187+'ROC Da'!W187+'SM Da'!W187+'BN Da'!W187+'BS Da'!W187+'TDC Da'!W187</f>
        <v>107</v>
      </c>
      <c r="X187" s="81">
        <f>+'MIT Da'!X187+'SAR Da'!X187+'URQ Da'!X187+'ROC Da'!X187+'SM Da'!X187+'BN Da'!X187+'BS Da'!X187+'TDC Da'!X187</f>
        <v>4</v>
      </c>
      <c r="Y187" s="81">
        <f>+'MIT Da'!Y187+'SAR Da'!Y187+'URQ Da'!Y187+'ROC Da'!Y187+'SM Da'!Y187+'BN Da'!Y187+'BS Da'!Y187+'TDC Da'!Y187</f>
        <v>693</v>
      </c>
      <c r="Z187" s="81">
        <f>+'MIT Da'!Z187+'SAR Da'!Z187+'URQ Da'!Z187+'ROC Da'!Z187+'SM Da'!Z187+'BN Da'!Z187+'BS Da'!Z187+'TDC Da'!Z187</f>
        <v>162</v>
      </c>
      <c r="AA187" s="81">
        <f>+'MIT Da'!AA187+'SAR Da'!AA187+'URQ Da'!AA187+'ROC Da'!AA187+'SM Da'!AA187+'BN Da'!AA187+'BS Da'!AA187+'TDC Da'!AA187</f>
        <v>101</v>
      </c>
      <c r="AB187" s="81">
        <f>+'MIT Da'!AB187+'SAR Da'!AB187+'URQ Da'!AB187+'ROC Da'!AB187+'SM Da'!AB187+'BN Da'!AB187+'BS Da'!AB187+'TDC Da'!AB187</f>
        <v>693</v>
      </c>
      <c r="AC187" s="81">
        <f>+'MIT Da'!AC187+'SAR Da'!AC187+'URQ Da'!AC187+'ROC Da'!AC187+'SM Da'!AC187+'BN Da'!AC187+'BS Da'!AC187+'TDC Da'!AC187</f>
        <v>956</v>
      </c>
      <c r="AD187" s="81">
        <f>+'MIT Da'!AD187+'SAR Da'!AD187+'URQ Da'!AD187+'ROC Da'!AD187+'SM Da'!AD187+'BN Da'!AD187+'BS Da'!AD187+'TDC Da'!AD187</f>
        <v>54</v>
      </c>
      <c r="AE187" s="81">
        <f>+'MIT Da'!AE187+'SAR Da'!AE187+'URQ Da'!AE187+'ROC Da'!AE187+'SM Da'!AE187+'BN Da'!AE187+'BS Da'!AE187+'TDC Da'!AE187</f>
        <v>96</v>
      </c>
      <c r="AF187" s="81">
        <f>+'MIT Da'!AF187+'SAR Da'!AF187+'URQ Da'!AF187+'ROC Da'!AF187+'SM Da'!AF187+'BN Da'!AF187+'BS Da'!AF187+'TDC Da'!AF187</f>
        <v>448</v>
      </c>
      <c r="AG187" s="81">
        <f>+'MIT Da'!AG187+'SAR Da'!AG187+'URQ Da'!AG187+'ROC Da'!AG187+'SM Da'!AG187+'BN Da'!AG187+'BS Da'!AG187+'TDC Da'!AG187</f>
        <v>598</v>
      </c>
      <c r="AH187" s="12">
        <f>+'MIT Da'!AH187+'SAR Da'!AH187+'URQ Da'!AH187+'ROC Da'!AH187+'SM Da'!AH187+'BN Da'!AH187+'BS Da'!AH187+'TDC Da'!AH187</f>
        <v>274.60699999999997</v>
      </c>
      <c r="AI187" s="12">
        <f>+'MIT Da'!AI187+'SAR Da'!AI187+'URQ Da'!AI187+'ROC Da'!AI187+'SM Da'!AI187+'BN Da'!AI187+'BS Da'!AI187+'TDC Da'!AI187</f>
        <v>7.32</v>
      </c>
      <c r="AJ187" s="12">
        <f>+'MIT Da'!AJ187+'SAR Da'!AJ187+'URQ Da'!AJ187+'ROC Da'!AJ187+'SM Da'!AJ187+'BN Da'!AJ187+'BS Da'!AJ187+'TDC Da'!AJ187</f>
        <v>498.71500000000003</v>
      </c>
      <c r="AK187" s="12">
        <f>+'MIT Da'!AK187+'SAR Da'!AK187+'URQ Da'!AK187+'ROC Da'!AK187+'SM Da'!AK187+'BN Da'!AK187+'BS Da'!AK187+'TDC Da'!AK187</f>
        <v>780.64199999999994</v>
      </c>
      <c r="AL187" s="81">
        <f>+'MIT Da'!AL187+'SAR Da'!AL187+'URQ Da'!AL187+'ROC Da'!AL187+'SM Da'!AL187+'BN Da'!AL187+'BS Da'!AL187+'TDC Da'!AL187</f>
        <v>12</v>
      </c>
      <c r="AM187" s="81">
        <f>+'MIT Da'!AM187+'SAR Da'!AM187+'URQ Da'!AM187+'ROC Da'!AM187+'SM Da'!AM187+'BN Da'!AM187+'BS Da'!AM187+'TDC Da'!AM187</f>
        <v>57</v>
      </c>
      <c r="AN187" s="81">
        <f>+'MIT Da'!AN187+'SAR Da'!AN187+'URQ Da'!AN187+'ROC Da'!AN187+'SM Da'!AN187+'BN Da'!AN187+'BS Da'!AN187+'TDC Da'!AN187</f>
        <v>82</v>
      </c>
      <c r="AO187" s="81">
        <f>+'MIT Da'!AO187+'SAR Da'!AO187+'URQ Da'!AO187+'ROC Da'!AO187+'SM Da'!AO187+'BN Da'!AO187+'BS Da'!AO187+'TDC Da'!AO187</f>
        <v>151</v>
      </c>
      <c r="AP187" s="81">
        <f>+'MIT Da'!AP187+'SAR Da'!AP187+'URQ Da'!AP187+'ROC Da'!AP187+'SM Da'!AP187+'BN Da'!AP187+'BS Da'!AP187+'TDC Da'!AP187</f>
        <v>596</v>
      </c>
      <c r="AQ187" s="81">
        <f>+'MIT Da'!AQ187+'SAR Da'!AQ187+'URQ Da'!AQ187+'ROC Da'!AQ187+'SM Da'!AQ187+'BN Da'!AQ187+'BS Da'!AQ187+'TDC Da'!AQ187</f>
        <v>341</v>
      </c>
      <c r="AR187" s="81">
        <f>+'MIT Da'!AR187+'SAR Da'!AR187+'URQ Da'!AR187+'ROC Da'!AR187+'SM Da'!AR187+'BN Da'!AR187+'BS Da'!AR187+'TDC Da'!AR187</f>
        <v>39</v>
      </c>
      <c r="AS187" s="81">
        <f>+SUM(RED_InfraMR[[#This Row],[B.02.1 - Parque de Coches Eléctricos Motrices]:[B.02.3 - Parque de Coches Eléctricos Motrices Tipo R]])</f>
        <v>976</v>
      </c>
      <c r="AT187" s="81">
        <f>+'MIT Da'!AT187+'SAR Da'!AT187+'URQ Da'!AT187+'ROC Da'!AT187+'SM Da'!AT187+'BN Da'!AT187+'BS Da'!AT187+'TDC Da'!AT187</f>
        <v>0</v>
      </c>
      <c r="AU187" s="81">
        <f>+'MIT Da'!AU187+'SAR Da'!AU187+'URQ Da'!AU187+'ROC Da'!AU187+'SM Da'!AU187+'BN Da'!AU187+'BS Da'!AU187+'TDC Da'!AU187</f>
        <v>6</v>
      </c>
      <c r="AV187" s="81">
        <f>+'MIT Da'!AV187+'SAR Da'!AV187+'URQ Da'!AV187+'ROC Da'!AV187+'SM Da'!AV187+'BN Da'!AV187+'BS Da'!AV187+'TDC Da'!AV187</f>
        <v>10</v>
      </c>
      <c r="AW187" s="81">
        <f>+SUM(RED_InfraMR[[#This Row],[B.03.1 - Parque de Coches Motores Motrices Remolcados]:[B.03.3 - Parque de Coches Motores Motrices Cabina]])</f>
        <v>16</v>
      </c>
      <c r="AX187" s="81">
        <f>+'MIT Da'!AX187+'SAR Da'!AX187+'URQ Da'!AX187+'ROC Da'!AX187+'SM Da'!AX187+'BN Da'!AX187+'BS Da'!AX187+'TDC Da'!AX187</f>
        <v>437</v>
      </c>
      <c r="AY187" s="81">
        <f>+'MIT Da'!AY187+'SAR Da'!AY187+'URQ Da'!AY187+'ROC Da'!AY187+'SM Da'!AY187+'BN Da'!AY187+'BS Da'!AY187+'TDC Da'!AY187</f>
        <v>173</v>
      </c>
      <c r="AZ187" s="81">
        <f>+'MIT Da'!AZ187+'SAR Da'!AZ187+'URQ Da'!AZ187+'ROC Da'!AZ187+'SM Da'!AZ187+'BN Da'!AZ187+'BS Da'!AZ187+'TDC Da'!AZ187</f>
        <v>15</v>
      </c>
      <c r="BA187" s="81">
        <f>+'MIT Da'!BA187+'SAR Da'!BA187+'URQ Da'!BA187+'ROC Da'!BA187+'SM Da'!BA187+'BN Da'!BA187+'BS Da'!BA187+'TDC Da'!BA187</f>
        <v>163</v>
      </c>
      <c r="BB187" s="81">
        <f>+'MIT Da'!BB187+'SAR Da'!BB187+'URQ Da'!BB187+'ROC Da'!BB187+'SM Da'!BB187+'BN Da'!BB187+'BS Da'!BB187+'TDC Da'!BB187</f>
        <v>0</v>
      </c>
      <c r="BC187" s="81">
        <f>+SUM(RED_InfraMR[[#This Row],[B.04.1 - Parque de Coches Remolcados Clase Unica]:[B.04.5 - Parque de Coches Remolcados para Servicios Especiales (Cartoneros)]])</f>
        <v>788</v>
      </c>
      <c r="BD187" s="81">
        <f>+'MIT Da'!BD187+'SAR Da'!BD187+'URQ Da'!BD187+'ROC Da'!BD187+'SM Da'!BD187+'BN Da'!BD187+'BS Da'!BD187+'TDC Da'!BD187</f>
        <v>12</v>
      </c>
      <c r="BE187" s="81">
        <f>+'MIT Da'!BE187+'SAR Da'!BE187+'URQ Da'!BE187+'ROC Da'!BE187+'SM Da'!BE187+'BN Da'!BE187+'BS Da'!BE187+'TDC Da'!BE187</f>
        <v>92</v>
      </c>
      <c r="BF187" s="16"/>
    </row>
    <row r="188" spans="1:58">
      <c r="A188" s="1">
        <v>2008</v>
      </c>
      <c r="B188" s="1" t="s">
        <v>121</v>
      </c>
      <c r="C188" s="12">
        <f>+'MIT Da'!C188+'SAR Da'!C188+'URQ Da'!C188+'ROC Da'!C188+'SM Da'!C188+'BN Da'!C188+'BS Da'!C188+'TDC Da'!C188</f>
        <v>147.21299999999999</v>
      </c>
      <c r="D188" s="12">
        <f>+'MIT Da'!D188+'SAR Da'!D188+'URQ Da'!D188+'ROC Da'!D188+'SM Da'!D188+'BN Da'!D188+'BS Da'!D188+'TDC Da'!D188</f>
        <v>434.00300000000004</v>
      </c>
      <c r="E188" s="12">
        <f>+'MIT Da'!E188+'SAR Da'!E188+'URQ Da'!E188+'ROC Da'!E188+'SM Da'!E188+'BN Da'!E188+'BS Da'!E188+'TDC Da'!E188</f>
        <v>0</v>
      </c>
      <c r="F188" s="12">
        <f>+'MIT Da'!F188+'SAR Da'!F188+'URQ Da'!F188+'ROC Da'!F188+'SM Da'!F188+'BN Da'!F188+'BS Da'!F188+'TDC Da'!F188</f>
        <v>186.47664</v>
      </c>
      <c r="G188" s="12">
        <f>+'MIT Da'!G188+'SAR Da'!G188+'URQ Da'!G188+'ROC Da'!G188+'SM Da'!G188+'BN Da'!G188+'BS Da'!G188+'TDC Da'!G188</f>
        <v>767.69263999999998</v>
      </c>
      <c r="H188" s="12">
        <f>+'MIT Da'!H188+'SAR Da'!H188+'URQ Da'!H188+'ROC Da'!H188+'SM Da'!H188+'BN Da'!H188+'BS Da'!H188+'TDC Da'!H188</f>
        <v>767.69263999999998</v>
      </c>
      <c r="I188" s="12">
        <f>+'MIT Da'!I188+'SAR Da'!I188+'URQ Da'!I188+'ROC Da'!I188+'SM Da'!I188+'BN Da'!I188+'BS Da'!I188+'TDC Da'!I188</f>
        <v>1011.74311</v>
      </c>
      <c r="J188" s="12">
        <f>+'MIT Da'!J188+'SAR Da'!J188+'URQ Da'!J188+'ROC Da'!J188+'SM Da'!J188+'BN Da'!J188+'BS Da'!J188+'TDC Da'!J188</f>
        <v>1039.809</v>
      </c>
      <c r="K188" s="12">
        <f>+'MIT Da'!K188+'SAR Da'!K188+'URQ Da'!K188+'ROC Da'!K188+'SM Da'!K188+'BN Da'!K188+'BS Da'!K188+'TDC Da'!K188</f>
        <v>54.516999999999996</v>
      </c>
      <c r="L188" s="12">
        <f>+'MIT Da'!L188+'SAR Da'!L188+'URQ Da'!L188+'ROC Da'!L188+'SM Da'!L188+'BN Da'!L188+'BS Da'!L188+'TDC Da'!L188</f>
        <v>400.09900000000005</v>
      </c>
      <c r="M188" s="12">
        <f>+'MIT Da'!M188+'SAR Da'!M188+'URQ Da'!M188+'ROC Da'!M188+'SM Da'!M188+'BN Da'!M188+'BS Da'!M188+'TDC Da'!M188</f>
        <v>21.314999999999998</v>
      </c>
      <c r="N188" s="12">
        <f>+'MIT Da'!N188+'SAR Da'!N188+'URQ Da'!N188+'ROC Da'!N188+'SM Da'!N188+'BN Da'!N188+'BS Da'!N188+'TDC Da'!N188</f>
        <v>1439.9079999999999</v>
      </c>
      <c r="O188" s="12">
        <f>+'MIT Da'!O188+'SAR Da'!O188+'URQ Da'!O188+'ROC Da'!O188+'SM Da'!O188+'BN Da'!O188+'BS Da'!O188+'TDC Da'!O188</f>
        <v>1439.9079999999999</v>
      </c>
      <c r="P188" s="81">
        <f>+'MIT Da'!P188+'SAR Da'!P188+'URQ Da'!P188+'ROC Da'!P188+'SM Da'!P188+'BN Da'!P188+'BS Da'!P188+'TDC Da'!P188</f>
        <v>203</v>
      </c>
      <c r="Q188" s="81">
        <f>+'MIT Da'!Q188+'SAR Da'!Q188+'URQ Da'!Q188+'ROC Da'!Q188+'SM Da'!Q188+'BN Da'!Q188+'BS Da'!Q188+'TDC Da'!Q188</f>
        <v>58</v>
      </c>
      <c r="R188" s="81">
        <f>+'MIT Da'!R188+'SAR Da'!R188+'URQ Da'!R188+'ROC Da'!R188+'SM Da'!R188+'BN Da'!R188+'BS Da'!R188+'TDC Da'!R188</f>
        <v>10</v>
      </c>
      <c r="S188" s="81">
        <f>+'MIT Da'!S188+'SAR Da'!S188+'URQ Da'!S188+'ROC Da'!S188+'SM Da'!S188+'BN Da'!S188+'BS Da'!S188+'TDC Da'!S188</f>
        <v>271</v>
      </c>
      <c r="T188" s="81">
        <f>+'MIT Da'!T188+'SAR Da'!T188+'URQ Da'!T188+'ROC Da'!T188+'SM Da'!T188+'BN Da'!T188+'BS Da'!T188+'TDC Da'!T188</f>
        <v>136</v>
      </c>
      <c r="U188" s="81">
        <f>+'MIT Da'!U188+'SAR Da'!U188+'URQ Da'!U188+'ROC Da'!U188+'SM Da'!U188+'BN Da'!U188+'BS Da'!U188+'TDC Da'!U188</f>
        <v>435</v>
      </c>
      <c r="V188" s="81">
        <f>+'MIT Da'!V188+'SAR Da'!V188+'URQ Da'!V188+'ROC Da'!V188+'SM Da'!V188+'BN Da'!V188+'BS Da'!V188+'TDC Da'!V188</f>
        <v>11</v>
      </c>
      <c r="W188" s="81">
        <f>+'MIT Da'!W188+'SAR Da'!W188+'URQ Da'!W188+'ROC Da'!W188+'SM Da'!W188+'BN Da'!W188+'BS Da'!W188+'TDC Da'!W188</f>
        <v>107</v>
      </c>
      <c r="X188" s="81">
        <f>+'MIT Da'!X188+'SAR Da'!X188+'URQ Da'!X188+'ROC Da'!X188+'SM Da'!X188+'BN Da'!X188+'BS Da'!X188+'TDC Da'!X188</f>
        <v>4</v>
      </c>
      <c r="Y188" s="81">
        <f>+'MIT Da'!Y188+'SAR Da'!Y188+'URQ Da'!Y188+'ROC Da'!Y188+'SM Da'!Y188+'BN Da'!Y188+'BS Da'!Y188+'TDC Da'!Y188</f>
        <v>693</v>
      </c>
      <c r="Z188" s="81">
        <f>+'MIT Da'!Z188+'SAR Da'!Z188+'URQ Da'!Z188+'ROC Da'!Z188+'SM Da'!Z188+'BN Da'!Z188+'BS Da'!Z188+'TDC Da'!Z188</f>
        <v>162</v>
      </c>
      <c r="AA188" s="81">
        <f>+'MIT Da'!AA188+'SAR Da'!AA188+'URQ Da'!AA188+'ROC Da'!AA188+'SM Da'!AA188+'BN Da'!AA188+'BS Da'!AA188+'TDC Da'!AA188</f>
        <v>101</v>
      </c>
      <c r="AB188" s="81">
        <f>+'MIT Da'!AB188+'SAR Da'!AB188+'URQ Da'!AB188+'ROC Da'!AB188+'SM Da'!AB188+'BN Da'!AB188+'BS Da'!AB188+'TDC Da'!AB188</f>
        <v>693</v>
      </c>
      <c r="AC188" s="81">
        <f>+'MIT Da'!AC188+'SAR Da'!AC188+'URQ Da'!AC188+'ROC Da'!AC188+'SM Da'!AC188+'BN Da'!AC188+'BS Da'!AC188+'TDC Da'!AC188</f>
        <v>956</v>
      </c>
      <c r="AD188" s="81">
        <f>+'MIT Da'!AD188+'SAR Da'!AD188+'URQ Da'!AD188+'ROC Da'!AD188+'SM Da'!AD188+'BN Da'!AD188+'BS Da'!AD188+'TDC Da'!AD188</f>
        <v>54</v>
      </c>
      <c r="AE188" s="81">
        <f>+'MIT Da'!AE188+'SAR Da'!AE188+'URQ Da'!AE188+'ROC Da'!AE188+'SM Da'!AE188+'BN Da'!AE188+'BS Da'!AE188+'TDC Da'!AE188</f>
        <v>96</v>
      </c>
      <c r="AF188" s="81">
        <f>+'MIT Da'!AF188+'SAR Da'!AF188+'URQ Da'!AF188+'ROC Da'!AF188+'SM Da'!AF188+'BN Da'!AF188+'BS Da'!AF188+'TDC Da'!AF188</f>
        <v>448</v>
      </c>
      <c r="AG188" s="81">
        <f>+'MIT Da'!AG188+'SAR Da'!AG188+'URQ Da'!AG188+'ROC Da'!AG188+'SM Da'!AG188+'BN Da'!AG188+'BS Da'!AG188+'TDC Da'!AG188</f>
        <v>598</v>
      </c>
      <c r="AH188" s="12">
        <f>+'MIT Da'!AH188+'SAR Da'!AH188+'URQ Da'!AH188+'ROC Da'!AH188+'SM Da'!AH188+'BN Da'!AH188+'BS Da'!AH188+'TDC Da'!AH188</f>
        <v>274.60699999999997</v>
      </c>
      <c r="AI188" s="12">
        <f>+'MIT Da'!AI188+'SAR Da'!AI188+'URQ Da'!AI188+'ROC Da'!AI188+'SM Da'!AI188+'BN Da'!AI188+'BS Da'!AI188+'TDC Da'!AI188</f>
        <v>7.32</v>
      </c>
      <c r="AJ188" s="12">
        <f>+'MIT Da'!AJ188+'SAR Da'!AJ188+'URQ Da'!AJ188+'ROC Da'!AJ188+'SM Da'!AJ188+'BN Da'!AJ188+'BS Da'!AJ188+'TDC Da'!AJ188</f>
        <v>498.71500000000003</v>
      </c>
      <c r="AK188" s="12">
        <f>+'MIT Da'!AK188+'SAR Da'!AK188+'URQ Da'!AK188+'ROC Da'!AK188+'SM Da'!AK188+'BN Da'!AK188+'BS Da'!AK188+'TDC Da'!AK188</f>
        <v>780.64199999999994</v>
      </c>
      <c r="AL188" s="81">
        <f>+'MIT Da'!AL188+'SAR Da'!AL188+'URQ Da'!AL188+'ROC Da'!AL188+'SM Da'!AL188+'BN Da'!AL188+'BS Da'!AL188+'TDC Da'!AL188</f>
        <v>12</v>
      </c>
      <c r="AM188" s="81">
        <f>+'MIT Da'!AM188+'SAR Da'!AM188+'URQ Da'!AM188+'ROC Da'!AM188+'SM Da'!AM188+'BN Da'!AM188+'BS Da'!AM188+'TDC Da'!AM188</f>
        <v>57</v>
      </c>
      <c r="AN188" s="81">
        <f>+'MIT Da'!AN188+'SAR Da'!AN188+'URQ Da'!AN188+'ROC Da'!AN188+'SM Da'!AN188+'BN Da'!AN188+'BS Da'!AN188+'TDC Da'!AN188</f>
        <v>82</v>
      </c>
      <c r="AO188" s="81">
        <f>+'MIT Da'!AO188+'SAR Da'!AO188+'URQ Da'!AO188+'ROC Da'!AO188+'SM Da'!AO188+'BN Da'!AO188+'BS Da'!AO188+'TDC Da'!AO188</f>
        <v>151</v>
      </c>
      <c r="AP188" s="81">
        <f>+'MIT Da'!AP188+'SAR Da'!AP188+'URQ Da'!AP188+'ROC Da'!AP188+'SM Da'!AP188+'BN Da'!AP188+'BS Da'!AP188+'TDC Da'!AP188</f>
        <v>596</v>
      </c>
      <c r="AQ188" s="81">
        <f>+'MIT Da'!AQ188+'SAR Da'!AQ188+'URQ Da'!AQ188+'ROC Da'!AQ188+'SM Da'!AQ188+'BN Da'!AQ188+'BS Da'!AQ188+'TDC Da'!AQ188</f>
        <v>341</v>
      </c>
      <c r="AR188" s="81">
        <f>+'MIT Da'!AR188+'SAR Da'!AR188+'URQ Da'!AR188+'ROC Da'!AR188+'SM Da'!AR188+'BN Da'!AR188+'BS Da'!AR188+'TDC Da'!AR188</f>
        <v>39</v>
      </c>
      <c r="AS188" s="81">
        <f>+SUM(RED_InfraMR[[#This Row],[B.02.1 - Parque de Coches Eléctricos Motrices]:[B.02.3 - Parque de Coches Eléctricos Motrices Tipo R]])</f>
        <v>976</v>
      </c>
      <c r="AT188" s="81">
        <f>+'MIT Da'!AT188+'SAR Da'!AT188+'URQ Da'!AT188+'ROC Da'!AT188+'SM Da'!AT188+'BN Da'!AT188+'BS Da'!AT188+'TDC Da'!AT188</f>
        <v>0</v>
      </c>
      <c r="AU188" s="81">
        <f>+'MIT Da'!AU188+'SAR Da'!AU188+'URQ Da'!AU188+'ROC Da'!AU188+'SM Da'!AU188+'BN Da'!AU188+'BS Da'!AU188+'TDC Da'!AU188</f>
        <v>6</v>
      </c>
      <c r="AV188" s="81">
        <f>+'MIT Da'!AV188+'SAR Da'!AV188+'URQ Da'!AV188+'ROC Da'!AV188+'SM Da'!AV188+'BN Da'!AV188+'BS Da'!AV188+'TDC Da'!AV188</f>
        <v>10</v>
      </c>
      <c r="AW188" s="81">
        <f>+SUM(RED_InfraMR[[#This Row],[B.03.1 - Parque de Coches Motores Motrices Remolcados]:[B.03.3 - Parque de Coches Motores Motrices Cabina]])</f>
        <v>16</v>
      </c>
      <c r="AX188" s="81">
        <f>+'MIT Da'!AX188+'SAR Da'!AX188+'URQ Da'!AX188+'ROC Da'!AX188+'SM Da'!AX188+'BN Da'!AX188+'BS Da'!AX188+'TDC Da'!AX188</f>
        <v>437</v>
      </c>
      <c r="AY188" s="81">
        <f>+'MIT Da'!AY188+'SAR Da'!AY188+'URQ Da'!AY188+'ROC Da'!AY188+'SM Da'!AY188+'BN Da'!AY188+'BS Da'!AY188+'TDC Da'!AY188</f>
        <v>173</v>
      </c>
      <c r="AZ188" s="81">
        <f>+'MIT Da'!AZ188+'SAR Da'!AZ188+'URQ Da'!AZ188+'ROC Da'!AZ188+'SM Da'!AZ188+'BN Da'!AZ188+'BS Da'!AZ188+'TDC Da'!AZ188</f>
        <v>15</v>
      </c>
      <c r="BA188" s="81">
        <f>+'MIT Da'!BA188+'SAR Da'!BA188+'URQ Da'!BA188+'ROC Da'!BA188+'SM Da'!BA188+'BN Da'!BA188+'BS Da'!BA188+'TDC Da'!BA188</f>
        <v>163</v>
      </c>
      <c r="BB188" s="81">
        <f>+'MIT Da'!BB188+'SAR Da'!BB188+'URQ Da'!BB188+'ROC Da'!BB188+'SM Da'!BB188+'BN Da'!BB188+'BS Da'!BB188+'TDC Da'!BB188</f>
        <v>0</v>
      </c>
      <c r="BC188" s="81">
        <f>+SUM(RED_InfraMR[[#This Row],[B.04.1 - Parque de Coches Remolcados Clase Unica]:[B.04.5 - Parque de Coches Remolcados para Servicios Especiales (Cartoneros)]])</f>
        <v>788</v>
      </c>
      <c r="BD188" s="81">
        <f>+'MIT Da'!BD188+'SAR Da'!BD188+'URQ Da'!BD188+'ROC Da'!BD188+'SM Da'!BD188+'BN Da'!BD188+'BS Da'!BD188+'TDC Da'!BD188</f>
        <v>12</v>
      </c>
      <c r="BE188" s="81">
        <f>+'MIT Da'!BE188+'SAR Da'!BE188+'URQ Da'!BE188+'ROC Da'!BE188+'SM Da'!BE188+'BN Da'!BE188+'BS Da'!BE188+'TDC Da'!BE188</f>
        <v>92</v>
      </c>
      <c r="BF188" s="16"/>
    </row>
    <row r="189" spans="1:58">
      <c r="A189" s="1">
        <v>2008</v>
      </c>
      <c r="B189" s="1" t="s">
        <v>122</v>
      </c>
      <c r="C189" s="12">
        <f>+'MIT Da'!C189+'SAR Da'!C189+'URQ Da'!C189+'ROC Da'!C189+'SM Da'!C189+'BN Da'!C189+'BS Da'!C189+'TDC Da'!C189</f>
        <v>147.21299999999999</v>
      </c>
      <c r="D189" s="12">
        <f>+'MIT Da'!D189+'SAR Da'!D189+'URQ Da'!D189+'ROC Da'!D189+'SM Da'!D189+'BN Da'!D189+'BS Da'!D189+'TDC Da'!D189</f>
        <v>434.00300000000004</v>
      </c>
      <c r="E189" s="12">
        <f>+'MIT Da'!E189+'SAR Da'!E189+'URQ Da'!E189+'ROC Da'!E189+'SM Da'!E189+'BN Da'!E189+'BS Da'!E189+'TDC Da'!E189</f>
        <v>0</v>
      </c>
      <c r="F189" s="12">
        <f>+'MIT Da'!F189+'SAR Da'!F189+'URQ Da'!F189+'ROC Da'!F189+'SM Da'!F189+'BN Da'!F189+'BS Da'!F189+'TDC Da'!F189</f>
        <v>186.47664</v>
      </c>
      <c r="G189" s="12">
        <f>+'MIT Da'!G189+'SAR Da'!G189+'URQ Da'!G189+'ROC Da'!G189+'SM Da'!G189+'BN Da'!G189+'BS Da'!G189+'TDC Da'!G189</f>
        <v>767.69263999999998</v>
      </c>
      <c r="H189" s="12">
        <f>+'MIT Da'!H189+'SAR Da'!H189+'URQ Da'!H189+'ROC Da'!H189+'SM Da'!H189+'BN Da'!H189+'BS Da'!H189+'TDC Da'!H189</f>
        <v>767.69263999999998</v>
      </c>
      <c r="I189" s="12">
        <f>+'MIT Da'!I189+'SAR Da'!I189+'URQ Da'!I189+'ROC Da'!I189+'SM Da'!I189+'BN Da'!I189+'BS Da'!I189+'TDC Da'!I189</f>
        <v>1011.74311</v>
      </c>
      <c r="J189" s="12">
        <f>+'MIT Da'!J189+'SAR Da'!J189+'URQ Da'!J189+'ROC Da'!J189+'SM Da'!J189+'BN Da'!J189+'BS Da'!J189+'TDC Da'!J189</f>
        <v>1039.809</v>
      </c>
      <c r="K189" s="12">
        <f>+'MIT Da'!K189+'SAR Da'!K189+'URQ Da'!K189+'ROC Da'!K189+'SM Da'!K189+'BN Da'!K189+'BS Da'!K189+'TDC Da'!K189</f>
        <v>54.516999999999996</v>
      </c>
      <c r="L189" s="12">
        <f>+'MIT Da'!L189+'SAR Da'!L189+'URQ Da'!L189+'ROC Da'!L189+'SM Da'!L189+'BN Da'!L189+'BS Da'!L189+'TDC Da'!L189</f>
        <v>400.09900000000005</v>
      </c>
      <c r="M189" s="12">
        <f>+'MIT Da'!M189+'SAR Da'!M189+'URQ Da'!M189+'ROC Da'!M189+'SM Da'!M189+'BN Da'!M189+'BS Da'!M189+'TDC Da'!M189</f>
        <v>21.314999999999998</v>
      </c>
      <c r="N189" s="12">
        <f>+'MIT Da'!N189+'SAR Da'!N189+'URQ Da'!N189+'ROC Da'!N189+'SM Da'!N189+'BN Da'!N189+'BS Da'!N189+'TDC Da'!N189</f>
        <v>1439.9079999999999</v>
      </c>
      <c r="O189" s="12">
        <f>+'MIT Da'!O189+'SAR Da'!O189+'URQ Da'!O189+'ROC Da'!O189+'SM Da'!O189+'BN Da'!O189+'BS Da'!O189+'TDC Da'!O189</f>
        <v>1439.9079999999999</v>
      </c>
      <c r="P189" s="81">
        <f>+'MIT Da'!P189+'SAR Da'!P189+'URQ Da'!P189+'ROC Da'!P189+'SM Da'!P189+'BN Da'!P189+'BS Da'!P189+'TDC Da'!P189</f>
        <v>203</v>
      </c>
      <c r="Q189" s="81">
        <f>+'MIT Da'!Q189+'SAR Da'!Q189+'URQ Da'!Q189+'ROC Da'!Q189+'SM Da'!Q189+'BN Da'!Q189+'BS Da'!Q189+'TDC Da'!Q189</f>
        <v>58</v>
      </c>
      <c r="R189" s="81">
        <f>+'MIT Da'!R189+'SAR Da'!R189+'URQ Da'!R189+'ROC Da'!R189+'SM Da'!R189+'BN Da'!R189+'BS Da'!R189+'TDC Da'!R189</f>
        <v>10</v>
      </c>
      <c r="S189" s="81">
        <f>+'MIT Da'!S189+'SAR Da'!S189+'URQ Da'!S189+'ROC Da'!S189+'SM Da'!S189+'BN Da'!S189+'BS Da'!S189+'TDC Da'!S189</f>
        <v>271</v>
      </c>
      <c r="T189" s="81">
        <f>+'MIT Da'!T189+'SAR Da'!T189+'URQ Da'!T189+'ROC Da'!T189+'SM Da'!T189+'BN Da'!T189+'BS Da'!T189+'TDC Da'!T189</f>
        <v>136</v>
      </c>
      <c r="U189" s="81">
        <f>+'MIT Da'!U189+'SAR Da'!U189+'URQ Da'!U189+'ROC Da'!U189+'SM Da'!U189+'BN Da'!U189+'BS Da'!U189+'TDC Da'!U189</f>
        <v>435</v>
      </c>
      <c r="V189" s="81">
        <f>+'MIT Da'!V189+'SAR Da'!V189+'URQ Da'!V189+'ROC Da'!V189+'SM Da'!V189+'BN Da'!V189+'BS Da'!V189+'TDC Da'!V189</f>
        <v>11</v>
      </c>
      <c r="W189" s="81">
        <f>+'MIT Da'!W189+'SAR Da'!W189+'URQ Da'!W189+'ROC Da'!W189+'SM Da'!W189+'BN Da'!W189+'BS Da'!W189+'TDC Da'!W189</f>
        <v>107</v>
      </c>
      <c r="X189" s="81">
        <f>+'MIT Da'!X189+'SAR Da'!X189+'URQ Da'!X189+'ROC Da'!X189+'SM Da'!X189+'BN Da'!X189+'BS Da'!X189+'TDC Da'!X189</f>
        <v>4</v>
      </c>
      <c r="Y189" s="81">
        <f>+'MIT Da'!Y189+'SAR Da'!Y189+'URQ Da'!Y189+'ROC Da'!Y189+'SM Da'!Y189+'BN Da'!Y189+'BS Da'!Y189+'TDC Da'!Y189</f>
        <v>693</v>
      </c>
      <c r="Z189" s="81">
        <f>+'MIT Da'!Z189+'SAR Da'!Z189+'URQ Da'!Z189+'ROC Da'!Z189+'SM Da'!Z189+'BN Da'!Z189+'BS Da'!Z189+'TDC Da'!Z189</f>
        <v>162</v>
      </c>
      <c r="AA189" s="81">
        <f>+'MIT Da'!AA189+'SAR Da'!AA189+'URQ Da'!AA189+'ROC Da'!AA189+'SM Da'!AA189+'BN Da'!AA189+'BS Da'!AA189+'TDC Da'!AA189</f>
        <v>101</v>
      </c>
      <c r="AB189" s="81">
        <f>+'MIT Da'!AB189+'SAR Da'!AB189+'URQ Da'!AB189+'ROC Da'!AB189+'SM Da'!AB189+'BN Da'!AB189+'BS Da'!AB189+'TDC Da'!AB189</f>
        <v>693</v>
      </c>
      <c r="AC189" s="81">
        <f>+'MIT Da'!AC189+'SAR Da'!AC189+'URQ Da'!AC189+'ROC Da'!AC189+'SM Da'!AC189+'BN Da'!AC189+'BS Da'!AC189+'TDC Da'!AC189</f>
        <v>956</v>
      </c>
      <c r="AD189" s="81">
        <f>+'MIT Da'!AD189+'SAR Da'!AD189+'URQ Da'!AD189+'ROC Da'!AD189+'SM Da'!AD189+'BN Da'!AD189+'BS Da'!AD189+'TDC Da'!AD189</f>
        <v>54</v>
      </c>
      <c r="AE189" s="81">
        <f>+'MIT Da'!AE189+'SAR Da'!AE189+'URQ Da'!AE189+'ROC Da'!AE189+'SM Da'!AE189+'BN Da'!AE189+'BS Da'!AE189+'TDC Da'!AE189</f>
        <v>96</v>
      </c>
      <c r="AF189" s="81">
        <f>+'MIT Da'!AF189+'SAR Da'!AF189+'URQ Da'!AF189+'ROC Da'!AF189+'SM Da'!AF189+'BN Da'!AF189+'BS Da'!AF189+'TDC Da'!AF189</f>
        <v>448</v>
      </c>
      <c r="AG189" s="81">
        <f>+'MIT Da'!AG189+'SAR Da'!AG189+'URQ Da'!AG189+'ROC Da'!AG189+'SM Da'!AG189+'BN Da'!AG189+'BS Da'!AG189+'TDC Da'!AG189</f>
        <v>598</v>
      </c>
      <c r="AH189" s="12">
        <f>+'MIT Da'!AH189+'SAR Da'!AH189+'URQ Da'!AH189+'ROC Da'!AH189+'SM Da'!AH189+'BN Da'!AH189+'BS Da'!AH189+'TDC Da'!AH189</f>
        <v>274.60699999999997</v>
      </c>
      <c r="AI189" s="12">
        <f>+'MIT Da'!AI189+'SAR Da'!AI189+'URQ Da'!AI189+'ROC Da'!AI189+'SM Da'!AI189+'BN Da'!AI189+'BS Da'!AI189+'TDC Da'!AI189</f>
        <v>7.32</v>
      </c>
      <c r="AJ189" s="12">
        <f>+'MIT Da'!AJ189+'SAR Da'!AJ189+'URQ Da'!AJ189+'ROC Da'!AJ189+'SM Da'!AJ189+'BN Da'!AJ189+'BS Da'!AJ189+'TDC Da'!AJ189</f>
        <v>498.71500000000003</v>
      </c>
      <c r="AK189" s="12">
        <f>+'MIT Da'!AK189+'SAR Da'!AK189+'URQ Da'!AK189+'ROC Da'!AK189+'SM Da'!AK189+'BN Da'!AK189+'BS Da'!AK189+'TDC Da'!AK189</f>
        <v>780.64199999999994</v>
      </c>
      <c r="AL189" s="81">
        <f>+'MIT Da'!AL189+'SAR Da'!AL189+'URQ Da'!AL189+'ROC Da'!AL189+'SM Da'!AL189+'BN Da'!AL189+'BS Da'!AL189+'TDC Da'!AL189</f>
        <v>12</v>
      </c>
      <c r="AM189" s="81">
        <f>+'MIT Da'!AM189+'SAR Da'!AM189+'URQ Da'!AM189+'ROC Da'!AM189+'SM Da'!AM189+'BN Da'!AM189+'BS Da'!AM189+'TDC Da'!AM189</f>
        <v>57</v>
      </c>
      <c r="AN189" s="81">
        <f>+'MIT Da'!AN189+'SAR Da'!AN189+'URQ Da'!AN189+'ROC Da'!AN189+'SM Da'!AN189+'BN Da'!AN189+'BS Da'!AN189+'TDC Da'!AN189</f>
        <v>82</v>
      </c>
      <c r="AO189" s="81">
        <f>+'MIT Da'!AO189+'SAR Da'!AO189+'URQ Da'!AO189+'ROC Da'!AO189+'SM Da'!AO189+'BN Da'!AO189+'BS Da'!AO189+'TDC Da'!AO189</f>
        <v>151</v>
      </c>
      <c r="AP189" s="81">
        <f>+'MIT Da'!AP189+'SAR Da'!AP189+'URQ Da'!AP189+'ROC Da'!AP189+'SM Da'!AP189+'BN Da'!AP189+'BS Da'!AP189+'TDC Da'!AP189</f>
        <v>596</v>
      </c>
      <c r="AQ189" s="81">
        <f>+'MIT Da'!AQ189+'SAR Da'!AQ189+'URQ Da'!AQ189+'ROC Da'!AQ189+'SM Da'!AQ189+'BN Da'!AQ189+'BS Da'!AQ189+'TDC Da'!AQ189</f>
        <v>341</v>
      </c>
      <c r="AR189" s="81">
        <f>+'MIT Da'!AR189+'SAR Da'!AR189+'URQ Da'!AR189+'ROC Da'!AR189+'SM Da'!AR189+'BN Da'!AR189+'BS Da'!AR189+'TDC Da'!AR189</f>
        <v>39</v>
      </c>
      <c r="AS189" s="81">
        <f>+SUM(RED_InfraMR[[#This Row],[B.02.1 - Parque de Coches Eléctricos Motrices]:[B.02.3 - Parque de Coches Eléctricos Motrices Tipo R]])</f>
        <v>976</v>
      </c>
      <c r="AT189" s="81">
        <f>+'MIT Da'!AT189+'SAR Da'!AT189+'URQ Da'!AT189+'ROC Da'!AT189+'SM Da'!AT189+'BN Da'!AT189+'BS Da'!AT189+'TDC Da'!AT189</f>
        <v>0</v>
      </c>
      <c r="AU189" s="81">
        <f>+'MIT Da'!AU189+'SAR Da'!AU189+'URQ Da'!AU189+'ROC Da'!AU189+'SM Da'!AU189+'BN Da'!AU189+'BS Da'!AU189+'TDC Da'!AU189</f>
        <v>6</v>
      </c>
      <c r="AV189" s="81">
        <f>+'MIT Da'!AV189+'SAR Da'!AV189+'URQ Da'!AV189+'ROC Da'!AV189+'SM Da'!AV189+'BN Da'!AV189+'BS Da'!AV189+'TDC Da'!AV189</f>
        <v>10</v>
      </c>
      <c r="AW189" s="81">
        <f>+SUM(RED_InfraMR[[#This Row],[B.03.1 - Parque de Coches Motores Motrices Remolcados]:[B.03.3 - Parque de Coches Motores Motrices Cabina]])</f>
        <v>16</v>
      </c>
      <c r="AX189" s="81">
        <f>+'MIT Da'!AX189+'SAR Da'!AX189+'URQ Da'!AX189+'ROC Da'!AX189+'SM Da'!AX189+'BN Da'!AX189+'BS Da'!AX189+'TDC Da'!AX189</f>
        <v>437</v>
      </c>
      <c r="AY189" s="81">
        <f>+'MIT Da'!AY189+'SAR Da'!AY189+'URQ Da'!AY189+'ROC Da'!AY189+'SM Da'!AY189+'BN Da'!AY189+'BS Da'!AY189+'TDC Da'!AY189</f>
        <v>173</v>
      </c>
      <c r="AZ189" s="81">
        <f>+'MIT Da'!AZ189+'SAR Da'!AZ189+'URQ Da'!AZ189+'ROC Da'!AZ189+'SM Da'!AZ189+'BN Da'!AZ189+'BS Da'!AZ189+'TDC Da'!AZ189</f>
        <v>15</v>
      </c>
      <c r="BA189" s="81">
        <f>+'MIT Da'!BA189+'SAR Da'!BA189+'URQ Da'!BA189+'ROC Da'!BA189+'SM Da'!BA189+'BN Da'!BA189+'BS Da'!BA189+'TDC Da'!BA189</f>
        <v>163</v>
      </c>
      <c r="BB189" s="81">
        <f>+'MIT Da'!BB189+'SAR Da'!BB189+'URQ Da'!BB189+'ROC Da'!BB189+'SM Da'!BB189+'BN Da'!BB189+'BS Da'!BB189+'TDC Da'!BB189</f>
        <v>0</v>
      </c>
      <c r="BC189" s="81">
        <f>+SUM(RED_InfraMR[[#This Row],[B.04.1 - Parque de Coches Remolcados Clase Unica]:[B.04.5 - Parque de Coches Remolcados para Servicios Especiales (Cartoneros)]])</f>
        <v>788</v>
      </c>
      <c r="BD189" s="81">
        <f>+'MIT Da'!BD189+'SAR Da'!BD189+'URQ Da'!BD189+'ROC Da'!BD189+'SM Da'!BD189+'BN Da'!BD189+'BS Da'!BD189+'TDC Da'!BD189</f>
        <v>12</v>
      </c>
      <c r="BE189" s="81">
        <f>+'MIT Da'!BE189+'SAR Da'!BE189+'URQ Da'!BE189+'ROC Da'!BE189+'SM Da'!BE189+'BN Da'!BE189+'BS Da'!BE189+'TDC Da'!BE189</f>
        <v>92</v>
      </c>
      <c r="BF189" s="16"/>
    </row>
    <row r="190" spans="1:58">
      <c r="A190" s="1">
        <v>2008</v>
      </c>
      <c r="B190" s="1" t="s">
        <v>123</v>
      </c>
      <c r="C190" s="12">
        <f>+'MIT Da'!C190+'SAR Da'!C190+'URQ Da'!C190+'ROC Da'!C190+'SM Da'!C190+'BN Da'!C190+'BS Da'!C190+'TDC Da'!C190</f>
        <v>147.21299999999999</v>
      </c>
      <c r="D190" s="12">
        <f>+'MIT Da'!D190+'SAR Da'!D190+'URQ Da'!D190+'ROC Da'!D190+'SM Da'!D190+'BN Da'!D190+'BS Da'!D190+'TDC Da'!D190</f>
        <v>434.00300000000004</v>
      </c>
      <c r="E190" s="12">
        <f>+'MIT Da'!E190+'SAR Da'!E190+'URQ Da'!E190+'ROC Da'!E190+'SM Da'!E190+'BN Da'!E190+'BS Da'!E190+'TDC Da'!E190</f>
        <v>0</v>
      </c>
      <c r="F190" s="12">
        <f>+'MIT Da'!F190+'SAR Da'!F190+'URQ Da'!F190+'ROC Da'!F190+'SM Da'!F190+'BN Da'!F190+'BS Da'!F190+'TDC Da'!F190</f>
        <v>186.47664</v>
      </c>
      <c r="G190" s="12">
        <f>+'MIT Da'!G190+'SAR Da'!G190+'URQ Da'!G190+'ROC Da'!G190+'SM Da'!G190+'BN Da'!G190+'BS Da'!G190+'TDC Da'!G190</f>
        <v>767.69263999999998</v>
      </c>
      <c r="H190" s="12">
        <f>+'MIT Da'!H190+'SAR Da'!H190+'URQ Da'!H190+'ROC Da'!H190+'SM Da'!H190+'BN Da'!H190+'BS Da'!H190+'TDC Da'!H190</f>
        <v>767.69263999999998</v>
      </c>
      <c r="I190" s="12">
        <f>+'MIT Da'!I190+'SAR Da'!I190+'URQ Da'!I190+'ROC Da'!I190+'SM Da'!I190+'BN Da'!I190+'BS Da'!I190+'TDC Da'!I190</f>
        <v>1011.74311</v>
      </c>
      <c r="J190" s="12">
        <f>+'MIT Da'!J190+'SAR Da'!J190+'URQ Da'!J190+'ROC Da'!J190+'SM Da'!J190+'BN Da'!J190+'BS Da'!J190+'TDC Da'!J190</f>
        <v>1039.809</v>
      </c>
      <c r="K190" s="12">
        <f>+'MIT Da'!K190+'SAR Da'!K190+'URQ Da'!K190+'ROC Da'!K190+'SM Da'!K190+'BN Da'!K190+'BS Da'!K190+'TDC Da'!K190</f>
        <v>54.516999999999996</v>
      </c>
      <c r="L190" s="12">
        <f>+'MIT Da'!L190+'SAR Da'!L190+'URQ Da'!L190+'ROC Da'!L190+'SM Da'!L190+'BN Da'!L190+'BS Da'!L190+'TDC Da'!L190</f>
        <v>400.09900000000005</v>
      </c>
      <c r="M190" s="12">
        <f>+'MIT Da'!M190+'SAR Da'!M190+'URQ Da'!M190+'ROC Da'!M190+'SM Da'!M190+'BN Da'!M190+'BS Da'!M190+'TDC Da'!M190</f>
        <v>21.314999999999998</v>
      </c>
      <c r="N190" s="12">
        <f>+'MIT Da'!N190+'SAR Da'!N190+'URQ Da'!N190+'ROC Da'!N190+'SM Da'!N190+'BN Da'!N190+'BS Da'!N190+'TDC Da'!N190</f>
        <v>1439.9079999999999</v>
      </c>
      <c r="O190" s="12">
        <f>+'MIT Da'!O190+'SAR Da'!O190+'URQ Da'!O190+'ROC Da'!O190+'SM Da'!O190+'BN Da'!O190+'BS Da'!O190+'TDC Da'!O190</f>
        <v>1439.9079999999999</v>
      </c>
      <c r="P190" s="81">
        <f>+'MIT Da'!P190+'SAR Da'!P190+'URQ Da'!P190+'ROC Da'!P190+'SM Da'!P190+'BN Da'!P190+'BS Da'!P190+'TDC Da'!P190</f>
        <v>203</v>
      </c>
      <c r="Q190" s="81">
        <f>+'MIT Da'!Q190+'SAR Da'!Q190+'URQ Da'!Q190+'ROC Da'!Q190+'SM Da'!Q190+'BN Da'!Q190+'BS Da'!Q190+'TDC Da'!Q190</f>
        <v>58</v>
      </c>
      <c r="R190" s="81">
        <f>+'MIT Da'!R190+'SAR Da'!R190+'URQ Da'!R190+'ROC Da'!R190+'SM Da'!R190+'BN Da'!R190+'BS Da'!R190+'TDC Da'!R190</f>
        <v>10</v>
      </c>
      <c r="S190" s="81">
        <f>+'MIT Da'!S190+'SAR Da'!S190+'URQ Da'!S190+'ROC Da'!S190+'SM Da'!S190+'BN Da'!S190+'BS Da'!S190+'TDC Da'!S190</f>
        <v>271</v>
      </c>
      <c r="T190" s="81">
        <f>+'MIT Da'!T190+'SAR Da'!T190+'URQ Da'!T190+'ROC Da'!T190+'SM Da'!T190+'BN Da'!T190+'BS Da'!T190+'TDC Da'!T190</f>
        <v>136</v>
      </c>
      <c r="U190" s="81">
        <f>+'MIT Da'!U190+'SAR Da'!U190+'URQ Da'!U190+'ROC Da'!U190+'SM Da'!U190+'BN Da'!U190+'BS Da'!U190+'TDC Da'!U190</f>
        <v>435</v>
      </c>
      <c r="V190" s="81">
        <f>+'MIT Da'!V190+'SAR Da'!V190+'URQ Da'!V190+'ROC Da'!V190+'SM Da'!V190+'BN Da'!V190+'BS Da'!V190+'TDC Da'!V190</f>
        <v>11</v>
      </c>
      <c r="W190" s="81">
        <f>+'MIT Da'!W190+'SAR Da'!W190+'URQ Da'!W190+'ROC Da'!W190+'SM Da'!W190+'BN Da'!W190+'BS Da'!W190+'TDC Da'!W190</f>
        <v>107</v>
      </c>
      <c r="X190" s="81">
        <f>+'MIT Da'!X190+'SAR Da'!X190+'URQ Da'!X190+'ROC Da'!X190+'SM Da'!X190+'BN Da'!X190+'BS Da'!X190+'TDC Da'!X190</f>
        <v>4</v>
      </c>
      <c r="Y190" s="81">
        <f>+'MIT Da'!Y190+'SAR Da'!Y190+'URQ Da'!Y190+'ROC Da'!Y190+'SM Da'!Y190+'BN Da'!Y190+'BS Da'!Y190+'TDC Da'!Y190</f>
        <v>693</v>
      </c>
      <c r="Z190" s="81">
        <f>+'MIT Da'!Z190+'SAR Da'!Z190+'URQ Da'!Z190+'ROC Da'!Z190+'SM Da'!Z190+'BN Da'!Z190+'BS Da'!Z190+'TDC Da'!Z190</f>
        <v>162</v>
      </c>
      <c r="AA190" s="81">
        <f>+'MIT Da'!AA190+'SAR Da'!AA190+'URQ Da'!AA190+'ROC Da'!AA190+'SM Da'!AA190+'BN Da'!AA190+'BS Da'!AA190+'TDC Da'!AA190</f>
        <v>101</v>
      </c>
      <c r="AB190" s="81">
        <f>+'MIT Da'!AB190+'SAR Da'!AB190+'URQ Da'!AB190+'ROC Da'!AB190+'SM Da'!AB190+'BN Da'!AB190+'BS Da'!AB190+'TDC Da'!AB190</f>
        <v>693</v>
      </c>
      <c r="AC190" s="81">
        <f>+'MIT Da'!AC190+'SAR Da'!AC190+'URQ Da'!AC190+'ROC Da'!AC190+'SM Da'!AC190+'BN Da'!AC190+'BS Da'!AC190+'TDC Da'!AC190</f>
        <v>956</v>
      </c>
      <c r="AD190" s="81">
        <f>+'MIT Da'!AD190+'SAR Da'!AD190+'URQ Da'!AD190+'ROC Da'!AD190+'SM Da'!AD190+'BN Da'!AD190+'BS Da'!AD190+'TDC Da'!AD190</f>
        <v>54</v>
      </c>
      <c r="AE190" s="81">
        <f>+'MIT Da'!AE190+'SAR Da'!AE190+'URQ Da'!AE190+'ROC Da'!AE190+'SM Da'!AE190+'BN Da'!AE190+'BS Da'!AE190+'TDC Da'!AE190</f>
        <v>96</v>
      </c>
      <c r="AF190" s="81">
        <f>+'MIT Da'!AF190+'SAR Da'!AF190+'URQ Da'!AF190+'ROC Da'!AF190+'SM Da'!AF190+'BN Da'!AF190+'BS Da'!AF190+'TDC Da'!AF190</f>
        <v>448</v>
      </c>
      <c r="AG190" s="81">
        <f>+'MIT Da'!AG190+'SAR Da'!AG190+'URQ Da'!AG190+'ROC Da'!AG190+'SM Da'!AG190+'BN Da'!AG190+'BS Da'!AG190+'TDC Da'!AG190</f>
        <v>598</v>
      </c>
      <c r="AH190" s="12">
        <f>+'MIT Da'!AH190+'SAR Da'!AH190+'URQ Da'!AH190+'ROC Da'!AH190+'SM Da'!AH190+'BN Da'!AH190+'BS Da'!AH190+'TDC Da'!AH190</f>
        <v>274.60699999999997</v>
      </c>
      <c r="AI190" s="12">
        <f>+'MIT Da'!AI190+'SAR Da'!AI190+'URQ Da'!AI190+'ROC Da'!AI190+'SM Da'!AI190+'BN Da'!AI190+'BS Da'!AI190+'TDC Da'!AI190</f>
        <v>7.32</v>
      </c>
      <c r="AJ190" s="12">
        <f>+'MIT Da'!AJ190+'SAR Da'!AJ190+'URQ Da'!AJ190+'ROC Da'!AJ190+'SM Da'!AJ190+'BN Da'!AJ190+'BS Da'!AJ190+'TDC Da'!AJ190</f>
        <v>498.71500000000003</v>
      </c>
      <c r="AK190" s="12">
        <f>+'MIT Da'!AK190+'SAR Da'!AK190+'URQ Da'!AK190+'ROC Da'!AK190+'SM Da'!AK190+'BN Da'!AK190+'BS Da'!AK190+'TDC Da'!AK190</f>
        <v>780.64199999999994</v>
      </c>
      <c r="AL190" s="81">
        <f>+'MIT Da'!AL190+'SAR Da'!AL190+'URQ Da'!AL190+'ROC Da'!AL190+'SM Da'!AL190+'BN Da'!AL190+'BS Da'!AL190+'TDC Da'!AL190</f>
        <v>12</v>
      </c>
      <c r="AM190" s="81">
        <f>+'MIT Da'!AM190+'SAR Da'!AM190+'URQ Da'!AM190+'ROC Da'!AM190+'SM Da'!AM190+'BN Da'!AM190+'BS Da'!AM190+'TDC Da'!AM190</f>
        <v>57</v>
      </c>
      <c r="AN190" s="81">
        <f>+'MIT Da'!AN190+'SAR Da'!AN190+'URQ Da'!AN190+'ROC Da'!AN190+'SM Da'!AN190+'BN Da'!AN190+'BS Da'!AN190+'TDC Da'!AN190</f>
        <v>82</v>
      </c>
      <c r="AO190" s="81">
        <f>+'MIT Da'!AO190+'SAR Da'!AO190+'URQ Da'!AO190+'ROC Da'!AO190+'SM Da'!AO190+'BN Da'!AO190+'BS Da'!AO190+'TDC Da'!AO190</f>
        <v>151</v>
      </c>
      <c r="AP190" s="81">
        <f>+'MIT Da'!AP190+'SAR Da'!AP190+'URQ Da'!AP190+'ROC Da'!AP190+'SM Da'!AP190+'BN Da'!AP190+'BS Da'!AP190+'TDC Da'!AP190</f>
        <v>596</v>
      </c>
      <c r="AQ190" s="81">
        <f>+'MIT Da'!AQ190+'SAR Da'!AQ190+'URQ Da'!AQ190+'ROC Da'!AQ190+'SM Da'!AQ190+'BN Da'!AQ190+'BS Da'!AQ190+'TDC Da'!AQ190</f>
        <v>341</v>
      </c>
      <c r="AR190" s="81">
        <f>+'MIT Da'!AR190+'SAR Da'!AR190+'URQ Da'!AR190+'ROC Da'!AR190+'SM Da'!AR190+'BN Da'!AR190+'BS Da'!AR190+'TDC Da'!AR190</f>
        <v>39</v>
      </c>
      <c r="AS190" s="81">
        <f>+SUM(RED_InfraMR[[#This Row],[B.02.1 - Parque de Coches Eléctricos Motrices]:[B.02.3 - Parque de Coches Eléctricos Motrices Tipo R]])</f>
        <v>976</v>
      </c>
      <c r="AT190" s="81">
        <f>+'MIT Da'!AT190+'SAR Da'!AT190+'URQ Da'!AT190+'ROC Da'!AT190+'SM Da'!AT190+'BN Da'!AT190+'BS Da'!AT190+'TDC Da'!AT190</f>
        <v>0</v>
      </c>
      <c r="AU190" s="81">
        <f>+'MIT Da'!AU190+'SAR Da'!AU190+'URQ Da'!AU190+'ROC Da'!AU190+'SM Da'!AU190+'BN Da'!AU190+'BS Da'!AU190+'TDC Da'!AU190</f>
        <v>6</v>
      </c>
      <c r="AV190" s="81">
        <f>+'MIT Da'!AV190+'SAR Da'!AV190+'URQ Da'!AV190+'ROC Da'!AV190+'SM Da'!AV190+'BN Da'!AV190+'BS Da'!AV190+'TDC Da'!AV190</f>
        <v>10</v>
      </c>
      <c r="AW190" s="81">
        <f>+SUM(RED_InfraMR[[#This Row],[B.03.1 - Parque de Coches Motores Motrices Remolcados]:[B.03.3 - Parque de Coches Motores Motrices Cabina]])</f>
        <v>16</v>
      </c>
      <c r="AX190" s="81">
        <f>+'MIT Da'!AX190+'SAR Da'!AX190+'URQ Da'!AX190+'ROC Da'!AX190+'SM Da'!AX190+'BN Da'!AX190+'BS Da'!AX190+'TDC Da'!AX190</f>
        <v>437</v>
      </c>
      <c r="AY190" s="81">
        <f>+'MIT Da'!AY190+'SAR Da'!AY190+'URQ Da'!AY190+'ROC Da'!AY190+'SM Da'!AY190+'BN Da'!AY190+'BS Da'!AY190+'TDC Da'!AY190</f>
        <v>173</v>
      </c>
      <c r="AZ190" s="81">
        <f>+'MIT Da'!AZ190+'SAR Da'!AZ190+'URQ Da'!AZ190+'ROC Da'!AZ190+'SM Da'!AZ190+'BN Da'!AZ190+'BS Da'!AZ190+'TDC Da'!AZ190</f>
        <v>15</v>
      </c>
      <c r="BA190" s="81">
        <f>+'MIT Da'!BA190+'SAR Da'!BA190+'URQ Da'!BA190+'ROC Da'!BA190+'SM Da'!BA190+'BN Da'!BA190+'BS Da'!BA190+'TDC Da'!BA190</f>
        <v>163</v>
      </c>
      <c r="BB190" s="81">
        <f>+'MIT Da'!BB190+'SAR Da'!BB190+'URQ Da'!BB190+'ROC Da'!BB190+'SM Da'!BB190+'BN Da'!BB190+'BS Da'!BB190+'TDC Da'!BB190</f>
        <v>0</v>
      </c>
      <c r="BC190" s="81">
        <f>+SUM(RED_InfraMR[[#This Row],[B.04.1 - Parque de Coches Remolcados Clase Unica]:[B.04.5 - Parque de Coches Remolcados para Servicios Especiales (Cartoneros)]])</f>
        <v>788</v>
      </c>
      <c r="BD190" s="81">
        <f>+'MIT Da'!BD190+'SAR Da'!BD190+'URQ Da'!BD190+'ROC Da'!BD190+'SM Da'!BD190+'BN Da'!BD190+'BS Da'!BD190+'TDC Da'!BD190</f>
        <v>12</v>
      </c>
      <c r="BE190" s="81">
        <f>+'MIT Da'!BE190+'SAR Da'!BE190+'URQ Da'!BE190+'ROC Da'!BE190+'SM Da'!BE190+'BN Da'!BE190+'BS Da'!BE190+'TDC Da'!BE190</f>
        <v>92</v>
      </c>
      <c r="BF190" s="16"/>
    </row>
    <row r="191" spans="1:58">
      <c r="A191" s="1">
        <v>2008</v>
      </c>
      <c r="B191" s="1" t="s">
        <v>124</v>
      </c>
      <c r="C191" s="12">
        <f>+'MIT Da'!C191+'SAR Da'!C191+'URQ Da'!C191+'ROC Da'!C191+'SM Da'!C191+'BN Da'!C191+'BS Da'!C191+'TDC Da'!C191</f>
        <v>147.21299999999999</v>
      </c>
      <c r="D191" s="12">
        <f>+'MIT Da'!D191+'SAR Da'!D191+'URQ Da'!D191+'ROC Da'!D191+'SM Da'!D191+'BN Da'!D191+'BS Da'!D191+'TDC Da'!D191</f>
        <v>434.00300000000004</v>
      </c>
      <c r="E191" s="12">
        <f>+'MIT Da'!E191+'SAR Da'!E191+'URQ Da'!E191+'ROC Da'!E191+'SM Da'!E191+'BN Da'!E191+'BS Da'!E191+'TDC Da'!E191</f>
        <v>0</v>
      </c>
      <c r="F191" s="12">
        <f>+'MIT Da'!F191+'SAR Da'!F191+'URQ Da'!F191+'ROC Da'!F191+'SM Da'!F191+'BN Da'!F191+'BS Da'!F191+'TDC Da'!F191</f>
        <v>186.47664</v>
      </c>
      <c r="G191" s="12">
        <f>+'MIT Da'!G191+'SAR Da'!G191+'URQ Da'!G191+'ROC Da'!G191+'SM Da'!G191+'BN Da'!G191+'BS Da'!G191+'TDC Da'!G191</f>
        <v>767.69263999999998</v>
      </c>
      <c r="H191" s="12">
        <f>+'MIT Da'!H191+'SAR Da'!H191+'URQ Da'!H191+'ROC Da'!H191+'SM Da'!H191+'BN Da'!H191+'BS Da'!H191+'TDC Da'!H191</f>
        <v>767.69263999999998</v>
      </c>
      <c r="I191" s="12">
        <f>+'MIT Da'!I191+'SAR Da'!I191+'URQ Da'!I191+'ROC Da'!I191+'SM Da'!I191+'BN Da'!I191+'BS Da'!I191+'TDC Da'!I191</f>
        <v>1011.74311</v>
      </c>
      <c r="J191" s="12">
        <f>+'MIT Da'!J191+'SAR Da'!J191+'URQ Da'!J191+'ROC Da'!J191+'SM Da'!J191+'BN Da'!J191+'BS Da'!J191+'TDC Da'!J191</f>
        <v>1039.809</v>
      </c>
      <c r="K191" s="12">
        <f>+'MIT Da'!K191+'SAR Da'!K191+'URQ Da'!K191+'ROC Da'!K191+'SM Da'!K191+'BN Da'!K191+'BS Da'!K191+'TDC Da'!K191</f>
        <v>54.516999999999996</v>
      </c>
      <c r="L191" s="12">
        <f>+'MIT Da'!L191+'SAR Da'!L191+'URQ Da'!L191+'ROC Da'!L191+'SM Da'!L191+'BN Da'!L191+'BS Da'!L191+'TDC Da'!L191</f>
        <v>400.09900000000005</v>
      </c>
      <c r="M191" s="12">
        <f>+'MIT Da'!M191+'SAR Da'!M191+'URQ Da'!M191+'ROC Da'!M191+'SM Da'!M191+'BN Da'!M191+'BS Da'!M191+'TDC Da'!M191</f>
        <v>21.314999999999998</v>
      </c>
      <c r="N191" s="12">
        <f>+'MIT Da'!N191+'SAR Da'!N191+'URQ Da'!N191+'ROC Da'!N191+'SM Da'!N191+'BN Da'!N191+'BS Da'!N191+'TDC Da'!N191</f>
        <v>1439.9079999999999</v>
      </c>
      <c r="O191" s="12">
        <f>+'MIT Da'!O191+'SAR Da'!O191+'URQ Da'!O191+'ROC Da'!O191+'SM Da'!O191+'BN Da'!O191+'BS Da'!O191+'TDC Da'!O191</f>
        <v>1439.9079999999999</v>
      </c>
      <c r="P191" s="81">
        <f>+'MIT Da'!P191+'SAR Da'!P191+'URQ Da'!P191+'ROC Da'!P191+'SM Da'!P191+'BN Da'!P191+'BS Da'!P191+'TDC Da'!P191</f>
        <v>203</v>
      </c>
      <c r="Q191" s="81">
        <f>+'MIT Da'!Q191+'SAR Da'!Q191+'URQ Da'!Q191+'ROC Da'!Q191+'SM Da'!Q191+'BN Da'!Q191+'BS Da'!Q191+'TDC Da'!Q191</f>
        <v>58</v>
      </c>
      <c r="R191" s="81">
        <f>+'MIT Da'!R191+'SAR Da'!R191+'URQ Da'!R191+'ROC Da'!R191+'SM Da'!R191+'BN Da'!R191+'BS Da'!R191+'TDC Da'!R191</f>
        <v>10</v>
      </c>
      <c r="S191" s="81">
        <f>+'MIT Da'!S191+'SAR Da'!S191+'URQ Da'!S191+'ROC Da'!S191+'SM Da'!S191+'BN Da'!S191+'BS Da'!S191+'TDC Da'!S191</f>
        <v>271</v>
      </c>
      <c r="T191" s="81">
        <f>+'MIT Da'!T191+'SAR Da'!T191+'URQ Da'!T191+'ROC Da'!T191+'SM Da'!T191+'BN Da'!T191+'BS Da'!T191+'TDC Da'!T191</f>
        <v>136</v>
      </c>
      <c r="U191" s="81">
        <f>+'MIT Da'!U191+'SAR Da'!U191+'URQ Da'!U191+'ROC Da'!U191+'SM Da'!U191+'BN Da'!U191+'BS Da'!U191+'TDC Da'!U191</f>
        <v>435</v>
      </c>
      <c r="V191" s="81">
        <f>+'MIT Da'!V191+'SAR Da'!V191+'URQ Da'!V191+'ROC Da'!V191+'SM Da'!V191+'BN Da'!V191+'BS Da'!V191+'TDC Da'!V191</f>
        <v>11</v>
      </c>
      <c r="W191" s="81">
        <f>+'MIT Da'!W191+'SAR Da'!W191+'URQ Da'!W191+'ROC Da'!W191+'SM Da'!W191+'BN Da'!W191+'BS Da'!W191+'TDC Da'!W191</f>
        <v>107</v>
      </c>
      <c r="X191" s="81">
        <f>+'MIT Da'!X191+'SAR Da'!X191+'URQ Da'!X191+'ROC Da'!X191+'SM Da'!X191+'BN Da'!X191+'BS Da'!X191+'TDC Da'!X191</f>
        <v>4</v>
      </c>
      <c r="Y191" s="81">
        <f>+'MIT Da'!Y191+'SAR Da'!Y191+'URQ Da'!Y191+'ROC Da'!Y191+'SM Da'!Y191+'BN Da'!Y191+'BS Da'!Y191+'TDC Da'!Y191</f>
        <v>693</v>
      </c>
      <c r="Z191" s="81">
        <f>+'MIT Da'!Z191+'SAR Da'!Z191+'URQ Da'!Z191+'ROC Da'!Z191+'SM Da'!Z191+'BN Da'!Z191+'BS Da'!Z191+'TDC Da'!Z191</f>
        <v>162</v>
      </c>
      <c r="AA191" s="81">
        <f>+'MIT Da'!AA191+'SAR Da'!AA191+'URQ Da'!AA191+'ROC Da'!AA191+'SM Da'!AA191+'BN Da'!AA191+'BS Da'!AA191+'TDC Da'!AA191</f>
        <v>101</v>
      </c>
      <c r="AB191" s="81">
        <f>+'MIT Da'!AB191+'SAR Da'!AB191+'URQ Da'!AB191+'ROC Da'!AB191+'SM Da'!AB191+'BN Da'!AB191+'BS Da'!AB191+'TDC Da'!AB191</f>
        <v>693</v>
      </c>
      <c r="AC191" s="81">
        <f>+'MIT Da'!AC191+'SAR Da'!AC191+'URQ Da'!AC191+'ROC Da'!AC191+'SM Da'!AC191+'BN Da'!AC191+'BS Da'!AC191+'TDC Da'!AC191</f>
        <v>956</v>
      </c>
      <c r="AD191" s="81">
        <f>+'MIT Da'!AD191+'SAR Da'!AD191+'URQ Da'!AD191+'ROC Da'!AD191+'SM Da'!AD191+'BN Da'!AD191+'BS Da'!AD191+'TDC Da'!AD191</f>
        <v>54</v>
      </c>
      <c r="AE191" s="81">
        <f>+'MIT Da'!AE191+'SAR Da'!AE191+'URQ Da'!AE191+'ROC Da'!AE191+'SM Da'!AE191+'BN Da'!AE191+'BS Da'!AE191+'TDC Da'!AE191</f>
        <v>96</v>
      </c>
      <c r="AF191" s="81">
        <f>+'MIT Da'!AF191+'SAR Da'!AF191+'URQ Da'!AF191+'ROC Da'!AF191+'SM Da'!AF191+'BN Da'!AF191+'BS Da'!AF191+'TDC Da'!AF191</f>
        <v>448</v>
      </c>
      <c r="AG191" s="81">
        <f>+'MIT Da'!AG191+'SAR Da'!AG191+'URQ Da'!AG191+'ROC Da'!AG191+'SM Da'!AG191+'BN Da'!AG191+'BS Da'!AG191+'TDC Da'!AG191</f>
        <v>598</v>
      </c>
      <c r="AH191" s="12">
        <f>+'MIT Da'!AH191+'SAR Da'!AH191+'URQ Da'!AH191+'ROC Da'!AH191+'SM Da'!AH191+'BN Da'!AH191+'BS Da'!AH191+'TDC Da'!AH191</f>
        <v>274.60699999999997</v>
      </c>
      <c r="AI191" s="12">
        <f>+'MIT Da'!AI191+'SAR Da'!AI191+'URQ Da'!AI191+'ROC Da'!AI191+'SM Da'!AI191+'BN Da'!AI191+'BS Da'!AI191+'TDC Da'!AI191</f>
        <v>7.32</v>
      </c>
      <c r="AJ191" s="12">
        <f>+'MIT Da'!AJ191+'SAR Da'!AJ191+'URQ Da'!AJ191+'ROC Da'!AJ191+'SM Da'!AJ191+'BN Da'!AJ191+'BS Da'!AJ191+'TDC Da'!AJ191</f>
        <v>498.71500000000003</v>
      </c>
      <c r="AK191" s="12">
        <f>+'MIT Da'!AK191+'SAR Da'!AK191+'URQ Da'!AK191+'ROC Da'!AK191+'SM Da'!AK191+'BN Da'!AK191+'BS Da'!AK191+'TDC Da'!AK191</f>
        <v>780.64199999999994</v>
      </c>
      <c r="AL191" s="81">
        <f>+'MIT Da'!AL191+'SAR Da'!AL191+'URQ Da'!AL191+'ROC Da'!AL191+'SM Da'!AL191+'BN Da'!AL191+'BS Da'!AL191+'TDC Da'!AL191</f>
        <v>12</v>
      </c>
      <c r="AM191" s="81">
        <f>+'MIT Da'!AM191+'SAR Da'!AM191+'URQ Da'!AM191+'ROC Da'!AM191+'SM Da'!AM191+'BN Da'!AM191+'BS Da'!AM191+'TDC Da'!AM191</f>
        <v>57</v>
      </c>
      <c r="AN191" s="81">
        <f>+'MIT Da'!AN191+'SAR Da'!AN191+'URQ Da'!AN191+'ROC Da'!AN191+'SM Da'!AN191+'BN Da'!AN191+'BS Da'!AN191+'TDC Da'!AN191</f>
        <v>82</v>
      </c>
      <c r="AO191" s="81">
        <f>+'MIT Da'!AO191+'SAR Da'!AO191+'URQ Da'!AO191+'ROC Da'!AO191+'SM Da'!AO191+'BN Da'!AO191+'BS Da'!AO191+'TDC Da'!AO191</f>
        <v>151</v>
      </c>
      <c r="AP191" s="81">
        <f>+'MIT Da'!AP191+'SAR Da'!AP191+'URQ Da'!AP191+'ROC Da'!AP191+'SM Da'!AP191+'BN Da'!AP191+'BS Da'!AP191+'TDC Da'!AP191</f>
        <v>596</v>
      </c>
      <c r="AQ191" s="81">
        <f>+'MIT Da'!AQ191+'SAR Da'!AQ191+'URQ Da'!AQ191+'ROC Da'!AQ191+'SM Da'!AQ191+'BN Da'!AQ191+'BS Da'!AQ191+'TDC Da'!AQ191</f>
        <v>341</v>
      </c>
      <c r="AR191" s="81">
        <f>+'MIT Da'!AR191+'SAR Da'!AR191+'URQ Da'!AR191+'ROC Da'!AR191+'SM Da'!AR191+'BN Da'!AR191+'BS Da'!AR191+'TDC Da'!AR191</f>
        <v>39</v>
      </c>
      <c r="AS191" s="81">
        <f>+SUM(RED_InfraMR[[#This Row],[B.02.1 - Parque de Coches Eléctricos Motrices]:[B.02.3 - Parque de Coches Eléctricos Motrices Tipo R]])</f>
        <v>976</v>
      </c>
      <c r="AT191" s="81">
        <f>+'MIT Da'!AT191+'SAR Da'!AT191+'URQ Da'!AT191+'ROC Da'!AT191+'SM Da'!AT191+'BN Da'!AT191+'BS Da'!AT191+'TDC Da'!AT191</f>
        <v>0</v>
      </c>
      <c r="AU191" s="81">
        <f>+'MIT Da'!AU191+'SAR Da'!AU191+'URQ Da'!AU191+'ROC Da'!AU191+'SM Da'!AU191+'BN Da'!AU191+'BS Da'!AU191+'TDC Da'!AU191</f>
        <v>6</v>
      </c>
      <c r="AV191" s="81">
        <f>+'MIT Da'!AV191+'SAR Da'!AV191+'URQ Da'!AV191+'ROC Da'!AV191+'SM Da'!AV191+'BN Da'!AV191+'BS Da'!AV191+'TDC Da'!AV191</f>
        <v>10</v>
      </c>
      <c r="AW191" s="81">
        <f>+SUM(RED_InfraMR[[#This Row],[B.03.1 - Parque de Coches Motores Motrices Remolcados]:[B.03.3 - Parque de Coches Motores Motrices Cabina]])</f>
        <v>16</v>
      </c>
      <c r="AX191" s="81">
        <f>+'MIT Da'!AX191+'SAR Da'!AX191+'URQ Da'!AX191+'ROC Da'!AX191+'SM Da'!AX191+'BN Da'!AX191+'BS Da'!AX191+'TDC Da'!AX191</f>
        <v>437</v>
      </c>
      <c r="AY191" s="81">
        <f>+'MIT Da'!AY191+'SAR Da'!AY191+'URQ Da'!AY191+'ROC Da'!AY191+'SM Da'!AY191+'BN Da'!AY191+'BS Da'!AY191+'TDC Da'!AY191</f>
        <v>173</v>
      </c>
      <c r="AZ191" s="81">
        <f>+'MIT Da'!AZ191+'SAR Da'!AZ191+'URQ Da'!AZ191+'ROC Da'!AZ191+'SM Da'!AZ191+'BN Da'!AZ191+'BS Da'!AZ191+'TDC Da'!AZ191</f>
        <v>15</v>
      </c>
      <c r="BA191" s="81">
        <f>+'MIT Da'!BA191+'SAR Da'!BA191+'URQ Da'!BA191+'ROC Da'!BA191+'SM Da'!BA191+'BN Da'!BA191+'BS Da'!BA191+'TDC Da'!BA191</f>
        <v>163</v>
      </c>
      <c r="BB191" s="81">
        <f>+'MIT Da'!BB191+'SAR Da'!BB191+'URQ Da'!BB191+'ROC Da'!BB191+'SM Da'!BB191+'BN Da'!BB191+'BS Da'!BB191+'TDC Da'!BB191</f>
        <v>0</v>
      </c>
      <c r="BC191" s="81">
        <f>+SUM(RED_InfraMR[[#This Row],[B.04.1 - Parque de Coches Remolcados Clase Unica]:[B.04.5 - Parque de Coches Remolcados para Servicios Especiales (Cartoneros)]])</f>
        <v>788</v>
      </c>
      <c r="BD191" s="81">
        <f>+'MIT Da'!BD191+'SAR Da'!BD191+'URQ Da'!BD191+'ROC Da'!BD191+'SM Da'!BD191+'BN Da'!BD191+'BS Da'!BD191+'TDC Da'!BD191</f>
        <v>12</v>
      </c>
      <c r="BE191" s="81">
        <f>+'MIT Da'!BE191+'SAR Da'!BE191+'URQ Da'!BE191+'ROC Da'!BE191+'SM Da'!BE191+'BN Da'!BE191+'BS Da'!BE191+'TDC Da'!BE191</f>
        <v>92</v>
      </c>
      <c r="BF191" s="16"/>
    </row>
    <row r="192" spans="1:58">
      <c r="A192" s="1">
        <v>2008</v>
      </c>
      <c r="B192" s="1" t="s">
        <v>125</v>
      </c>
      <c r="C192" s="12">
        <f>+'MIT Da'!C192+'SAR Da'!C192+'URQ Da'!C192+'ROC Da'!C192+'SM Da'!C192+'BN Da'!C192+'BS Da'!C192+'TDC Da'!C192</f>
        <v>147.21299999999999</v>
      </c>
      <c r="D192" s="12">
        <f>+'MIT Da'!D192+'SAR Da'!D192+'URQ Da'!D192+'ROC Da'!D192+'SM Da'!D192+'BN Da'!D192+'BS Da'!D192+'TDC Da'!D192</f>
        <v>434.00300000000004</v>
      </c>
      <c r="E192" s="12">
        <f>+'MIT Da'!E192+'SAR Da'!E192+'URQ Da'!E192+'ROC Da'!E192+'SM Da'!E192+'BN Da'!E192+'BS Da'!E192+'TDC Da'!E192</f>
        <v>0</v>
      </c>
      <c r="F192" s="12">
        <f>+'MIT Da'!F192+'SAR Da'!F192+'URQ Da'!F192+'ROC Da'!F192+'SM Da'!F192+'BN Da'!F192+'BS Da'!F192+'TDC Da'!F192</f>
        <v>186.47664</v>
      </c>
      <c r="G192" s="12">
        <f>+'MIT Da'!G192+'SAR Da'!G192+'URQ Da'!G192+'ROC Da'!G192+'SM Da'!G192+'BN Da'!G192+'BS Da'!G192+'TDC Da'!G192</f>
        <v>767.69263999999998</v>
      </c>
      <c r="H192" s="12">
        <f>+'MIT Da'!H192+'SAR Da'!H192+'URQ Da'!H192+'ROC Da'!H192+'SM Da'!H192+'BN Da'!H192+'BS Da'!H192+'TDC Da'!H192</f>
        <v>767.69263999999998</v>
      </c>
      <c r="I192" s="12">
        <f>+'MIT Da'!I192+'SAR Da'!I192+'URQ Da'!I192+'ROC Da'!I192+'SM Da'!I192+'BN Da'!I192+'BS Da'!I192+'TDC Da'!I192</f>
        <v>1011.74311</v>
      </c>
      <c r="J192" s="12">
        <f>+'MIT Da'!J192+'SAR Da'!J192+'URQ Da'!J192+'ROC Da'!J192+'SM Da'!J192+'BN Da'!J192+'BS Da'!J192+'TDC Da'!J192</f>
        <v>1039.809</v>
      </c>
      <c r="K192" s="12">
        <f>+'MIT Da'!K192+'SAR Da'!K192+'URQ Da'!K192+'ROC Da'!K192+'SM Da'!K192+'BN Da'!K192+'BS Da'!K192+'TDC Da'!K192</f>
        <v>54.516999999999996</v>
      </c>
      <c r="L192" s="12">
        <f>+'MIT Da'!L192+'SAR Da'!L192+'URQ Da'!L192+'ROC Da'!L192+'SM Da'!L192+'BN Da'!L192+'BS Da'!L192+'TDC Da'!L192</f>
        <v>400.09900000000005</v>
      </c>
      <c r="M192" s="12">
        <f>+'MIT Da'!M192+'SAR Da'!M192+'URQ Da'!M192+'ROC Da'!M192+'SM Da'!M192+'BN Da'!M192+'BS Da'!M192+'TDC Da'!M192</f>
        <v>21.314999999999998</v>
      </c>
      <c r="N192" s="12">
        <f>+'MIT Da'!N192+'SAR Da'!N192+'URQ Da'!N192+'ROC Da'!N192+'SM Da'!N192+'BN Da'!N192+'BS Da'!N192+'TDC Da'!N192</f>
        <v>1439.9079999999999</v>
      </c>
      <c r="O192" s="12">
        <f>+'MIT Da'!O192+'SAR Da'!O192+'URQ Da'!O192+'ROC Da'!O192+'SM Da'!O192+'BN Da'!O192+'BS Da'!O192+'TDC Da'!O192</f>
        <v>1439.9079999999999</v>
      </c>
      <c r="P192" s="81">
        <f>+'MIT Da'!P192+'SAR Da'!P192+'URQ Da'!P192+'ROC Da'!P192+'SM Da'!P192+'BN Da'!P192+'BS Da'!P192+'TDC Da'!P192</f>
        <v>203</v>
      </c>
      <c r="Q192" s="81">
        <f>+'MIT Da'!Q192+'SAR Da'!Q192+'URQ Da'!Q192+'ROC Da'!Q192+'SM Da'!Q192+'BN Da'!Q192+'BS Da'!Q192+'TDC Da'!Q192</f>
        <v>58</v>
      </c>
      <c r="R192" s="81">
        <f>+'MIT Da'!R192+'SAR Da'!R192+'URQ Da'!R192+'ROC Da'!R192+'SM Da'!R192+'BN Da'!R192+'BS Da'!R192+'TDC Da'!R192</f>
        <v>10</v>
      </c>
      <c r="S192" s="81">
        <f>+'MIT Da'!S192+'SAR Da'!S192+'URQ Da'!S192+'ROC Da'!S192+'SM Da'!S192+'BN Da'!S192+'BS Da'!S192+'TDC Da'!S192</f>
        <v>271</v>
      </c>
      <c r="T192" s="81">
        <f>+'MIT Da'!T192+'SAR Da'!T192+'URQ Da'!T192+'ROC Da'!T192+'SM Da'!T192+'BN Da'!T192+'BS Da'!T192+'TDC Da'!T192</f>
        <v>136</v>
      </c>
      <c r="U192" s="81">
        <f>+'MIT Da'!U192+'SAR Da'!U192+'URQ Da'!U192+'ROC Da'!U192+'SM Da'!U192+'BN Da'!U192+'BS Da'!U192+'TDC Da'!U192</f>
        <v>435</v>
      </c>
      <c r="V192" s="81">
        <f>+'MIT Da'!V192+'SAR Da'!V192+'URQ Da'!V192+'ROC Da'!V192+'SM Da'!V192+'BN Da'!V192+'BS Da'!V192+'TDC Da'!V192</f>
        <v>11</v>
      </c>
      <c r="W192" s="81">
        <f>+'MIT Da'!W192+'SAR Da'!W192+'URQ Da'!W192+'ROC Da'!W192+'SM Da'!W192+'BN Da'!W192+'BS Da'!W192+'TDC Da'!W192</f>
        <v>107</v>
      </c>
      <c r="X192" s="81">
        <f>+'MIT Da'!X192+'SAR Da'!X192+'URQ Da'!X192+'ROC Da'!X192+'SM Da'!X192+'BN Da'!X192+'BS Da'!X192+'TDC Da'!X192</f>
        <v>4</v>
      </c>
      <c r="Y192" s="81">
        <f>+'MIT Da'!Y192+'SAR Da'!Y192+'URQ Da'!Y192+'ROC Da'!Y192+'SM Da'!Y192+'BN Da'!Y192+'BS Da'!Y192+'TDC Da'!Y192</f>
        <v>693</v>
      </c>
      <c r="Z192" s="81">
        <f>+'MIT Da'!Z192+'SAR Da'!Z192+'URQ Da'!Z192+'ROC Da'!Z192+'SM Da'!Z192+'BN Da'!Z192+'BS Da'!Z192+'TDC Da'!Z192</f>
        <v>162</v>
      </c>
      <c r="AA192" s="81">
        <f>+'MIT Da'!AA192+'SAR Da'!AA192+'URQ Da'!AA192+'ROC Da'!AA192+'SM Da'!AA192+'BN Da'!AA192+'BS Da'!AA192+'TDC Da'!AA192</f>
        <v>101</v>
      </c>
      <c r="AB192" s="81">
        <f>+'MIT Da'!AB192+'SAR Da'!AB192+'URQ Da'!AB192+'ROC Da'!AB192+'SM Da'!AB192+'BN Da'!AB192+'BS Da'!AB192+'TDC Da'!AB192</f>
        <v>693</v>
      </c>
      <c r="AC192" s="81">
        <f>+'MIT Da'!AC192+'SAR Da'!AC192+'URQ Da'!AC192+'ROC Da'!AC192+'SM Da'!AC192+'BN Da'!AC192+'BS Da'!AC192+'TDC Da'!AC192</f>
        <v>956</v>
      </c>
      <c r="AD192" s="81">
        <f>+'MIT Da'!AD192+'SAR Da'!AD192+'URQ Da'!AD192+'ROC Da'!AD192+'SM Da'!AD192+'BN Da'!AD192+'BS Da'!AD192+'TDC Da'!AD192</f>
        <v>54</v>
      </c>
      <c r="AE192" s="81">
        <f>+'MIT Da'!AE192+'SAR Da'!AE192+'URQ Da'!AE192+'ROC Da'!AE192+'SM Da'!AE192+'BN Da'!AE192+'BS Da'!AE192+'TDC Da'!AE192</f>
        <v>96</v>
      </c>
      <c r="AF192" s="81">
        <f>+'MIT Da'!AF192+'SAR Da'!AF192+'URQ Da'!AF192+'ROC Da'!AF192+'SM Da'!AF192+'BN Da'!AF192+'BS Da'!AF192+'TDC Da'!AF192</f>
        <v>448</v>
      </c>
      <c r="AG192" s="81">
        <f>+'MIT Da'!AG192+'SAR Da'!AG192+'URQ Da'!AG192+'ROC Da'!AG192+'SM Da'!AG192+'BN Da'!AG192+'BS Da'!AG192+'TDC Da'!AG192</f>
        <v>598</v>
      </c>
      <c r="AH192" s="12">
        <f>+'MIT Da'!AH192+'SAR Da'!AH192+'URQ Da'!AH192+'ROC Da'!AH192+'SM Da'!AH192+'BN Da'!AH192+'BS Da'!AH192+'TDC Da'!AH192</f>
        <v>274.60699999999997</v>
      </c>
      <c r="AI192" s="12">
        <f>+'MIT Da'!AI192+'SAR Da'!AI192+'URQ Da'!AI192+'ROC Da'!AI192+'SM Da'!AI192+'BN Da'!AI192+'BS Da'!AI192+'TDC Da'!AI192</f>
        <v>7.32</v>
      </c>
      <c r="AJ192" s="12">
        <f>+'MIT Da'!AJ192+'SAR Da'!AJ192+'URQ Da'!AJ192+'ROC Da'!AJ192+'SM Da'!AJ192+'BN Da'!AJ192+'BS Da'!AJ192+'TDC Da'!AJ192</f>
        <v>498.71500000000003</v>
      </c>
      <c r="AK192" s="12">
        <f>+'MIT Da'!AK192+'SAR Da'!AK192+'URQ Da'!AK192+'ROC Da'!AK192+'SM Da'!AK192+'BN Da'!AK192+'BS Da'!AK192+'TDC Da'!AK192</f>
        <v>780.64199999999994</v>
      </c>
      <c r="AL192" s="81">
        <f>+'MIT Da'!AL192+'SAR Da'!AL192+'URQ Da'!AL192+'ROC Da'!AL192+'SM Da'!AL192+'BN Da'!AL192+'BS Da'!AL192+'TDC Da'!AL192</f>
        <v>12</v>
      </c>
      <c r="AM192" s="81">
        <f>+'MIT Da'!AM192+'SAR Da'!AM192+'URQ Da'!AM192+'ROC Da'!AM192+'SM Da'!AM192+'BN Da'!AM192+'BS Da'!AM192+'TDC Da'!AM192</f>
        <v>57</v>
      </c>
      <c r="AN192" s="81">
        <f>+'MIT Da'!AN192+'SAR Da'!AN192+'URQ Da'!AN192+'ROC Da'!AN192+'SM Da'!AN192+'BN Da'!AN192+'BS Da'!AN192+'TDC Da'!AN192</f>
        <v>82</v>
      </c>
      <c r="AO192" s="81">
        <f>+'MIT Da'!AO192+'SAR Da'!AO192+'URQ Da'!AO192+'ROC Da'!AO192+'SM Da'!AO192+'BN Da'!AO192+'BS Da'!AO192+'TDC Da'!AO192</f>
        <v>151</v>
      </c>
      <c r="AP192" s="81">
        <f>+'MIT Da'!AP192+'SAR Da'!AP192+'URQ Da'!AP192+'ROC Da'!AP192+'SM Da'!AP192+'BN Da'!AP192+'BS Da'!AP192+'TDC Da'!AP192</f>
        <v>596</v>
      </c>
      <c r="AQ192" s="81">
        <f>+'MIT Da'!AQ192+'SAR Da'!AQ192+'URQ Da'!AQ192+'ROC Da'!AQ192+'SM Da'!AQ192+'BN Da'!AQ192+'BS Da'!AQ192+'TDC Da'!AQ192</f>
        <v>341</v>
      </c>
      <c r="AR192" s="81">
        <f>+'MIT Da'!AR192+'SAR Da'!AR192+'URQ Da'!AR192+'ROC Da'!AR192+'SM Da'!AR192+'BN Da'!AR192+'BS Da'!AR192+'TDC Da'!AR192</f>
        <v>39</v>
      </c>
      <c r="AS192" s="81">
        <f>+SUM(RED_InfraMR[[#This Row],[B.02.1 - Parque de Coches Eléctricos Motrices]:[B.02.3 - Parque de Coches Eléctricos Motrices Tipo R]])</f>
        <v>976</v>
      </c>
      <c r="AT192" s="81">
        <f>+'MIT Da'!AT192+'SAR Da'!AT192+'URQ Da'!AT192+'ROC Da'!AT192+'SM Da'!AT192+'BN Da'!AT192+'BS Da'!AT192+'TDC Da'!AT192</f>
        <v>0</v>
      </c>
      <c r="AU192" s="81">
        <f>+'MIT Da'!AU192+'SAR Da'!AU192+'URQ Da'!AU192+'ROC Da'!AU192+'SM Da'!AU192+'BN Da'!AU192+'BS Da'!AU192+'TDC Da'!AU192</f>
        <v>6</v>
      </c>
      <c r="AV192" s="81">
        <f>+'MIT Da'!AV192+'SAR Da'!AV192+'URQ Da'!AV192+'ROC Da'!AV192+'SM Da'!AV192+'BN Da'!AV192+'BS Da'!AV192+'TDC Da'!AV192</f>
        <v>10</v>
      </c>
      <c r="AW192" s="81">
        <f>+SUM(RED_InfraMR[[#This Row],[B.03.1 - Parque de Coches Motores Motrices Remolcados]:[B.03.3 - Parque de Coches Motores Motrices Cabina]])</f>
        <v>16</v>
      </c>
      <c r="AX192" s="81">
        <f>+'MIT Da'!AX192+'SAR Da'!AX192+'URQ Da'!AX192+'ROC Da'!AX192+'SM Da'!AX192+'BN Da'!AX192+'BS Da'!AX192+'TDC Da'!AX192</f>
        <v>437</v>
      </c>
      <c r="AY192" s="81">
        <f>+'MIT Da'!AY192+'SAR Da'!AY192+'URQ Da'!AY192+'ROC Da'!AY192+'SM Da'!AY192+'BN Da'!AY192+'BS Da'!AY192+'TDC Da'!AY192</f>
        <v>173</v>
      </c>
      <c r="AZ192" s="81">
        <f>+'MIT Da'!AZ192+'SAR Da'!AZ192+'URQ Da'!AZ192+'ROC Da'!AZ192+'SM Da'!AZ192+'BN Da'!AZ192+'BS Da'!AZ192+'TDC Da'!AZ192</f>
        <v>15</v>
      </c>
      <c r="BA192" s="81">
        <f>+'MIT Da'!BA192+'SAR Da'!BA192+'URQ Da'!BA192+'ROC Da'!BA192+'SM Da'!BA192+'BN Da'!BA192+'BS Da'!BA192+'TDC Da'!BA192</f>
        <v>163</v>
      </c>
      <c r="BB192" s="81">
        <f>+'MIT Da'!BB192+'SAR Da'!BB192+'URQ Da'!BB192+'ROC Da'!BB192+'SM Da'!BB192+'BN Da'!BB192+'BS Da'!BB192+'TDC Da'!BB192</f>
        <v>0</v>
      </c>
      <c r="BC192" s="81">
        <f>+SUM(RED_InfraMR[[#This Row],[B.04.1 - Parque de Coches Remolcados Clase Unica]:[B.04.5 - Parque de Coches Remolcados para Servicios Especiales (Cartoneros)]])</f>
        <v>788</v>
      </c>
      <c r="BD192" s="81">
        <f>+'MIT Da'!BD192+'SAR Da'!BD192+'URQ Da'!BD192+'ROC Da'!BD192+'SM Da'!BD192+'BN Da'!BD192+'BS Da'!BD192+'TDC Da'!BD192</f>
        <v>12</v>
      </c>
      <c r="BE192" s="81">
        <f>+'MIT Da'!BE192+'SAR Da'!BE192+'URQ Da'!BE192+'ROC Da'!BE192+'SM Da'!BE192+'BN Da'!BE192+'BS Da'!BE192+'TDC Da'!BE192</f>
        <v>92</v>
      </c>
      <c r="BF192" s="16"/>
    </row>
    <row r="193" spans="1:58">
      <c r="A193" s="1">
        <v>2008</v>
      </c>
      <c r="B193" s="1" t="s">
        <v>126</v>
      </c>
      <c r="C193" s="12">
        <f>+'MIT Da'!C193+'SAR Da'!C193+'URQ Da'!C193+'ROC Da'!C193+'SM Da'!C193+'BN Da'!C193+'BS Da'!C193+'TDC Da'!C193</f>
        <v>147.21299999999999</v>
      </c>
      <c r="D193" s="12">
        <f>+'MIT Da'!D193+'SAR Da'!D193+'URQ Da'!D193+'ROC Da'!D193+'SM Da'!D193+'BN Da'!D193+'BS Da'!D193+'TDC Da'!D193</f>
        <v>434.00300000000004</v>
      </c>
      <c r="E193" s="12">
        <f>+'MIT Da'!E193+'SAR Da'!E193+'URQ Da'!E193+'ROC Da'!E193+'SM Da'!E193+'BN Da'!E193+'BS Da'!E193+'TDC Da'!E193</f>
        <v>0</v>
      </c>
      <c r="F193" s="12">
        <f>+'MIT Da'!F193+'SAR Da'!F193+'URQ Da'!F193+'ROC Da'!F193+'SM Da'!F193+'BN Da'!F193+'BS Da'!F193+'TDC Da'!F193</f>
        <v>186.47664</v>
      </c>
      <c r="G193" s="12">
        <f>+'MIT Da'!G193+'SAR Da'!G193+'URQ Da'!G193+'ROC Da'!G193+'SM Da'!G193+'BN Da'!G193+'BS Da'!G193+'TDC Da'!G193</f>
        <v>767.69263999999998</v>
      </c>
      <c r="H193" s="12">
        <f>+'MIT Da'!H193+'SAR Da'!H193+'URQ Da'!H193+'ROC Da'!H193+'SM Da'!H193+'BN Da'!H193+'BS Da'!H193+'TDC Da'!H193</f>
        <v>767.69263999999998</v>
      </c>
      <c r="I193" s="12">
        <f>+'MIT Da'!I193+'SAR Da'!I193+'URQ Da'!I193+'ROC Da'!I193+'SM Da'!I193+'BN Da'!I193+'BS Da'!I193+'TDC Da'!I193</f>
        <v>1011.74311</v>
      </c>
      <c r="J193" s="12">
        <f>+'MIT Da'!J193+'SAR Da'!J193+'URQ Da'!J193+'ROC Da'!J193+'SM Da'!J193+'BN Da'!J193+'BS Da'!J193+'TDC Da'!J193</f>
        <v>1039.809</v>
      </c>
      <c r="K193" s="12">
        <f>+'MIT Da'!K193+'SAR Da'!K193+'URQ Da'!K193+'ROC Da'!K193+'SM Da'!K193+'BN Da'!K193+'BS Da'!K193+'TDC Da'!K193</f>
        <v>54.516999999999996</v>
      </c>
      <c r="L193" s="12">
        <f>+'MIT Da'!L193+'SAR Da'!L193+'URQ Da'!L193+'ROC Da'!L193+'SM Da'!L193+'BN Da'!L193+'BS Da'!L193+'TDC Da'!L193</f>
        <v>400.09900000000005</v>
      </c>
      <c r="M193" s="12">
        <f>+'MIT Da'!M193+'SAR Da'!M193+'URQ Da'!M193+'ROC Da'!M193+'SM Da'!M193+'BN Da'!M193+'BS Da'!M193+'TDC Da'!M193</f>
        <v>21.314999999999998</v>
      </c>
      <c r="N193" s="12">
        <f>+'MIT Da'!N193+'SAR Da'!N193+'URQ Da'!N193+'ROC Da'!N193+'SM Da'!N193+'BN Da'!N193+'BS Da'!N193+'TDC Da'!N193</f>
        <v>1439.9079999999999</v>
      </c>
      <c r="O193" s="12">
        <f>+'MIT Da'!O193+'SAR Da'!O193+'URQ Da'!O193+'ROC Da'!O193+'SM Da'!O193+'BN Da'!O193+'BS Da'!O193+'TDC Da'!O193</f>
        <v>1439.9079999999999</v>
      </c>
      <c r="P193" s="81">
        <f>+'MIT Da'!P193+'SAR Da'!P193+'URQ Da'!P193+'ROC Da'!P193+'SM Da'!P193+'BN Da'!P193+'BS Da'!P193+'TDC Da'!P193</f>
        <v>203</v>
      </c>
      <c r="Q193" s="81">
        <f>+'MIT Da'!Q193+'SAR Da'!Q193+'URQ Da'!Q193+'ROC Da'!Q193+'SM Da'!Q193+'BN Da'!Q193+'BS Da'!Q193+'TDC Da'!Q193</f>
        <v>58</v>
      </c>
      <c r="R193" s="81">
        <f>+'MIT Da'!R193+'SAR Da'!R193+'URQ Da'!R193+'ROC Da'!R193+'SM Da'!R193+'BN Da'!R193+'BS Da'!R193+'TDC Da'!R193</f>
        <v>10</v>
      </c>
      <c r="S193" s="81">
        <f>+'MIT Da'!S193+'SAR Da'!S193+'URQ Da'!S193+'ROC Da'!S193+'SM Da'!S193+'BN Da'!S193+'BS Da'!S193+'TDC Da'!S193</f>
        <v>271</v>
      </c>
      <c r="T193" s="81">
        <f>+'MIT Da'!T193+'SAR Da'!T193+'URQ Da'!T193+'ROC Da'!T193+'SM Da'!T193+'BN Da'!T193+'BS Da'!T193+'TDC Da'!T193</f>
        <v>136</v>
      </c>
      <c r="U193" s="81">
        <f>+'MIT Da'!U193+'SAR Da'!U193+'URQ Da'!U193+'ROC Da'!U193+'SM Da'!U193+'BN Da'!U193+'BS Da'!U193+'TDC Da'!U193</f>
        <v>435</v>
      </c>
      <c r="V193" s="81">
        <f>+'MIT Da'!V193+'SAR Da'!V193+'URQ Da'!V193+'ROC Da'!V193+'SM Da'!V193+'BN Da'!V193+'BS Da'!V193+'TDC Da'!V193</f>
        <v>11</v>
      </c>
      <c r="W193" s="81">
        <f>+'MIT Da'!W193+'SAR Da'!W193+'URQ Da'!W193+'ROC Da'!W193+'SM Da'!W193+'BN Da'!W193+'BS Da'!W193+'TDC Da'!W193</f>
        <v>107</v>
      </c>
      <c r="X193" s="81">
        <f>+'MIT Da'!X193+'SAR Da'!X193+'URQ Da'!X193+'ROC Da'!X193+'SM Da'!X193+'BN Da'!X193+'BS Da'!X193+'TDC Da'!X193</f>
        <v>4</v>
      </c>
      <c r="Y193" s="81">
        <f>+'MIT Da'!Y193+'SAR Da'!Y193+'URQ Da'!Y193+'ROC Da'!Y193+'SM Da'!Y193+'BN Da'!Y193+'BS Da'!Y193+'TDC Da'!Y193</f>
        <v>693</v>
      </c>
      <c r="Z193" s="81">
        <f>+'MIT Da'!Z193+'SAR Da'!Z193+'URQ Da'!Z193+'ROC Da'!Z193+'SM Da'!Z193+'BN Da'!Z193+'BS Da'!Z193+'TDC Da'!Z193</f>
        <v>162</v>
      </c>
      <c r="AA193" s="81">
        <f>+'MIT Da'!AA193+'SAR Da'!AA193+'URQ Da'!AA193+'ROC Da'!AA193+'SM Da'!AA193+'BN Da'!AA193+'BS Da'!AA193+'TDC Da'!AA193</f>
        <v>101</v>
      </c>
      <c r="AB193" s="81">
        <f>+'MIT Da'!AB193+'SAR Da'!AB193+'URQ Da'!AB193+'ROC Da'!AB193+'SM Da'!AB193+'BN Da'!AB193+'BS Da'!AB193+'TDC Da'!AB193</f>
        <v>693</v>
      </c>
      <c r="AC193" s="81">
        <f>+'MIT Da'!AC193+'SAR Da'!AC193+'URQ Da'!AC193+'ROC Da'!AC193+'SM Da'!AC193+'BN Da'!AC193+'BS Da'!AC193+'TDC Da'!AC193</f>
        <v>956</v>
      </c>
      <c r="AD193" s="81">
        <f>+'MIT Da'!AD193+'SAR Da'!AD193+'URQ Da'!AD193+'ROC Da'!AD193+'SM Da'!AD193+'BN Da'!AD193+'BS Da'!AD193+'TDC Da'!AD193</f>
        <v>54</v>
      </c>
      <c r="AE193" s="81">
        <f>+'MIT Da'!AE193+'SAR Da'!AE193+'URQ Da'!AE193+'ROC Da'!AE193+'SM Da'!AE193+'BN Da'!AE193+'BS Da'!AE193+'TDC Da'!AE193</f>
        <v>96</v>
      </c>
      <c r="AF193" s="81">
        <f>+'MIT Da'!AF193+'SAR Da'!AF193+'URQ Da'!AF193+'ROC Da'!AF193+'SM Da'!AF193+'BN Da'!AF193+'BS Da'!AF193+'TDC Da'!AF193</f>
        <v>448</v>
      </c>
      <c r="AG193" s="81">
        <f>+'MIT Da'!AG193+'SAR Da'!AG193+'URQ Da'!AG193+'ROC Da'!AG193+'SM Da'!AG193+'BN Da'!AG193+'BS Da'!AG193+'TDC Da'!AG193</f>
        <v>598</v>
      </c>
      <c r="AH193" s="12">
        <f>+'MIT Da'!AH193+'SAR Da'!AH193+'URQ Da'!AH193+'ROC Da'!AH193+'SM Da'!AH193+'BN Da'!AH193+'BS Da'!AH193+'TDC Da'!AH193</f>
        <v>274.60699999999997</v>
      </c>
      <c r="AI193" s="12">
        <f>+'MIT Da'!AI193+'SAR Da'!AI193+'URQ Da'!AI193+'ROC Da'!AI193+'SM Da'!AI193+'BN Da'!AI193+'BS Da'!AI193+'TDC Da'!AI193</f>
        <v>7.32</v>
      </c>
      <c r="AJ193" s="12">
        <f>+'MIT Da'!AJ193+'SAR Da'!AJ193+'URQ Da'!AJ193+'ROC Da'!AJ193+'SM Da'!AJ193+'BN Da'!AJ193+'BS Da'!AJ193+'TDC Da'!AJ193</f>
        <v>498.71500000000003</v>
      </c>
      <c r="AK193" s="12">
        <f>+'MIT Da'!AK193+'SAR Da'!AK193+'URQ Da'!AK193+'ROC Da'!AK193+'SM Da'!AK193+'BN Da'!AK193+'BS Da'!AK193+'TDC Da'!AK193</f>
        <v>780.64199999999994</v>
      </c>
      <c r="AL193" s="81">
        <f>+'MIT Da'!AL193+'SAR Da'!AL193+'URQ Da'!AL193+'ROC Da'!AL193+'SM Da'!AL193+'BN Da'!AL193+'BS Da'!AL193+'TDC Da'!AL193</f>
        <v>12</v>
      </c>
      <c r="AM193" s="81">
        <f>+'MIT Da'!AM193+'SAR Da'!AM193+'URQ Da'!AM193+'ROC Da'!AM193+'SM Da'!AM193+'BN Da'!AM193+'BS Da'!AM193+'TDC Da'!AM193</f>
        <v>57</v>
      </c>
      <c r="AN193" s="81">
        <f>+'MIT Da'!AN193+'SAR Da'!AN193+'URQ Da'!AN193+'ROC Da'!AN193+'SM Da'!AN193+'BN Da'!AN193+'BS Da'!AN193+'TDC Da'!AN193</f>
        <v>82</v>
      </c>
      <c r="AO193" s="81">
        <f>+'MIT Da'!AO193+'SAR Da'!AO193+'URQ Da'!AO193+'ROC Da'!AO193+'SM Da'!AO193+'BN Da'!AO193+'BS Da'!AO193+'TDC Da'!AO193</f>
        <v>151</v>
      </c>
      <c r="AP193" s="81">
        <f>+'MIT Da'!AP193+'SAR Da'!AP193+'URQ Da'!AP193+'ROC Da'!AP193+'SM Da'!AP193+'BN Da'!AP193+'BS Da'!AP193+'TDC Da'!AP193</f>
        <v>596</v>
      </c>
      <c r="AQ193" s="81">
        <f>+'MIT Da'!AQ193+'SAR Da'!AQ193+'URQ Da'!AQ193+'ROC Da'!AQ193+'SM Da'!AQ193+'BN Da'!AQ193+'BS Da'!AQ193+'TDC Da'!AQ193</f>
        <v>341</v>
      </c>
      <c r="AR193" s="81">
        <f>+'MIT Da'!AR193+'SAR Da'!AR193+'URQ Da'!AR193+'ROC Da'!AR193+'SM Da'!AR193+'BN Da'!AR193+'BS Da'!AR193+'TDC Da'!AR193</f>
        <v>39</v>
      </c>
      <c r="AS193" s="81">
        <f>+SUM(RED_InfraMR[[#This Row],[B.02.1 - Parque de Coches Eléctricos Motrices]:[B.02.3 - Parque de Coches Eléctricos Motrices Tipo R]])</f>
        <v>976</v>
      </c>
      <c r="AT193" s="81">
        <f>+'MIT Da'!AT193+'SAR Da'!AT193+'URQ Da'!AT193+'ROC Da'!AT193+'SM Da'!AT193+'BN Da'!AT193+'BS Da'!AT193+'TDC Da'!AT193</f>
        <v>0</v>
      </c>
      <c r="AU193" s="81">
        <f>+'MIT Da'!AU193+'SAR Da'!AU193+'URQ Da'!AU193+'ROC Da'!AU193+'SM Da'!AU193+'BN Da'!AU193+'BS Da'!AU193+'TDC Da'!AU193</f>
        <v>6</v>
      </c>
      <c r="AV193" s="81">
        <f>+'MIT Da'!AV193+'SAR Da'!AV193+'URQ Da'!AV193+'ROC Da'!AV193+'SM Da'!AV193+'BN Da'!AV193+'BS Da'!AV193+'TDC Da'!AV193</f>
        <v>10</v>
      </c>
      <c r="AW193" s="81">
        <f>+SUM(RED_InfraMR[[#This Row],[B.03.1 - Parque de Coches Motores Motrices Remolcados]:[B.03.3 - Parque de Coches Motores Motrices Cabina]])</f>
        <v>16</v>
      </c>
      <c r="AX193" s="81">
        <f>+'MIT Da'!AX193+'SAR Da'!AX193+'URQ Da'!AX193+'ROC Da'!AX193+'SM Da'!AX193+'BN Da'!AX193+'BS Da'!AX193+'TDC Da'!AX193</f>
        <v>437</v>
      </c>
      <c r="AY193" s="81">
        <f>+'MIT Da'!AY193+'SAR Da'!AY193+'URQ Da'!AY193+'ROC Da'!AY193+'SM Da'!AY193+'BN Da'!AY193+'BS Da'!AY193+'TDC Da'!AY193</f>
        <v>173</v>
      </c>
      <c r="AZ193" s="81">
        <f>+'MIT Da'!AZ193+'SAR Da'!AZ193+'URQ Da'!AZ193+'ROC Da'!AZ193+'SM Da'!AZ193+'BN Da'!AZ193+'BS Da'!AZ193+'TDC Da'!AZ193</f>
        <v>15</v>
      </c>
      <c r="BA193" s="81">
        <f>+'MIT Da'!BA193+'SAR Da'!BA193+'URQ Da'!BA193+'ROC Da'!BA193+'SM Da'!BA193+'BN Da'!BA193+'BS Da'!BA193+'TDC Da'!BA193</f>
        <v>163</v>
      </c>
      <c r="BB193" s="81">
        <f>+'MIT Da'!BB193+'SAR Da'!BB193+'URQ Da'!BB193+'ROC Da'!BB193+'SM Da'!BB193+'BN Da'!BB193+'BS Da'!BB193+'TDC Da'!BB193</f>
        <v>0</v>
      </c>
      <c r="BC193" s="81">
        <f>+SUM(RED_InfraMR[[#This Row],[B.04.1 - Parque de Coches Remolcados Clase Unica]:[B.04.5 - Parque de Coches Remolcados para Servicios Especiales (Cartoneros)]])</f>
        <v>788</v>
      </c>
      <c r="BD193" s="81">
        <f>+'MIT Da'!BD193+'SAR Da'!BD193+'URQ Da'!BD193+'ROC Da'!BD193+'SM Da'!BD193+'BN Da'!BD193+'BS Da'!BD193+'TDC Da'!BD193</f>
        <v>12</v>
      </c>
      <c r="BE193" s="81">
        <f>+'MIT Da'!BE193+'SAR Da'!BE193+'URQ Da'!BE193+'ROC Da'!BE193+'SM Da'!BE193+'BN Da'!BE193+'BS Da'!BE193+'TDC Da'!BE193</f>
        <v>92</v>
      </c>
      <c r="BF193" s="16"/>
    </row>
    <row r="194" spans="1:58">
      <c r="A194" s="1">
        <v>2009</v>
      </c>
      <c r="B194" s="1" t="s">
        <v>115</v>
      </c>
      <c r="C194" s="12">
        <f>+'MIT Da'!C194+'SAR Da'!C194+'URQ Da'!C194+'ROC Da'!C194+'SM Da'!C194+'BN Da'!C194+'BS Da'!C194+'TDC Da'!C194</f>
        <v>147.21299999999999</v>
      </c>
      <c r="D194" s="12">
        <f>+'MIT Da'!D194+'SAR Da'!D194+'URQ Da'!D194+'ROC Da'!D194+'SM Da'!D194+'BN Da'!D194+'BS Da'!D194+'TDC Da'!D194</f>
        <v>434.00300000000004</v>
      </c>
      <c r="E194" s="12">
        <f>+'MIT Da'!E194+'SAR Da'!E194+'URQ Da'!E194+'ROC Da'!E194+'SM Da'!E194+'BN Da'!E194+'BS Da'!E194+'TDC Da'!E194</f>
        <v>0</v>
      </c>
      <c r="F194" s="12">
        <f>+'MIT Da'!F194+'SAR Da'!F194+'URQ Da'!F194+'ROC Da'!F194+'SM Da'!F194+'BN Da'!F194+'BS Da'!F194+'TDC Da'!F194</f>
        <v>186.47664</v>
      </c>
      <c r="G194" s="12">
        <f>+'MIT Da'!G194+'SAR Da'!G194+'URQ Da'!G194+'ROC Da'!G194+'SM Da'!G194+'BN Da'!G194+'BS Da'!G194+'TDC Da'!G194</f>
        <v>767.69263999999998</v>
      </c>
      <c r="H194" s="12">
        <f>+'MIT Da'!H194+'SAR Da'!H194+'URQ Da'!H194+'ROC Da'!H194+'SM Da'!H194+'BN Da'!H194+'BS Da'!H194+'TDC Da'!H194</f>
        <v>767.69263999999998</v>
      </c>
      <c r="I194" s="12">
        <f>+'MIT Da'!I194+'SAR Da'!I194+'URQ Da'!I194+'ROC Da'!I194+'SM Da'!I194+'BN Da'!I194+'BS Da'!I194+'TDC Da'!I194</f>
        <v>1011.74311</v>
      </c>
      <c r="J194" s="12">
        <f>+'MIT Da'!J194+'SAR Da'!J194+'URQ Da'!J194+'ROC Da'!J194+'SM Da'!J194+'BN Da'!J194+'BS Da'!J194+'TDC Da'!J194</f>
        <v>1039.809</v>
      </c>
      <c r="K194" s="12">
        <f>+'MIT Da'!K194+'SAR Da'!K194+'URQ Da'!K194+'ROC Da'!K194+'SM Da'!K194+'BN Da'!K194+'BS Da'!K194+'TDC Da'!K194</f>
        <v>54.516999999999996</v>
      </c>
      <c r="L194" s="12">
        <f>+'MIT Da'!L194+'SAR Da'!L194+'URQ Da'!L194+'ROC Da'!L194+'SM Da'!L194+'BN Da'!L194+'BS Da'!L194+'TDC Da'!L194</f>
        <v>400.09900000000005</v>
      </c>
      <c r="M194" s="12">
        <f>+'MIT Da'!M194+'SAR Da'!M194+'URQ Da'!M194+'ROC Da'!M194+'SM Da'!M194+'BN Da'!M194+'BS Da'!M194+'TDC Da'!M194</f>
        <v>21.314999999999998</v>
      </c>
      <c r="N194" s="12">
        <f>+'MIT Da'!N194+'SAR Da'!N194+'URQ Da'!N194+'ROC Da'!N194+'SM Da'!N194+'BN Da'!N194+'BS Da'!N194+'TDC Da'!N194</f>
        <v>1439.9079999999999</v>
      </c>
      <c r="O194" s="12">
        <f>+'MIT Da'!O194+'SAR Da'!O194+'URQ Da'!O194+'ROC Da'!O194+'SM Da'!O194+'BN Da'!O194+'BS Da'!O194+'TDC Da'!O194</f>
        <v>1439.9079999999999</v>
      </c>
      <c r="P194" s="81">
        <f>+'MIT Da'!P194+'SAR Da'!P194+'URQ Da'!P194+'ROC Da'!P194+'SM Da'!P194+'BN Da'!P194+'BS Da'!P194+'TDC Da'!P194</f>
        <v>203</v>
      </c>
      <c r="Q194" s="81">
        <f>+'MIT Da'!Q194+'SAR Da'!Q194+'URQ Da'!Q194+'ROC Da'!Q194+'SM Da'!Q194+'BN Da'!Q194+'BS Da'!Q194+'TDC Da'!Q194</f>
        <v>58</v>
      </c>
      <c r="R194" s="81">
        <f>+'MIT Da'!R194+'SAR Da'!R194+'URQ Da'!R194+'ROC Da'!R194+'SM Da'!R194+'BN Da'!R194+'BS Da'!R194+'TDC Da'!R194</f>
        <v>10</v>
      </c>
      <c r="S194" s="81">
        <f>+'MIT Da'!S194+'SAR Da'!S194+'URQ Da'!S194+'ROC Da'!S194+'SM Da'!S194+'BN Da'!S194+'BS Da'!S194+'TDC Da'!S194</f>
        <v>271</v>
      </c>
      <c r="T194" s="81">
        <f>+'MIT Da'!T194+'SAR Da'!T194+'URQ Da'!T194+'ROC Da'!T194+'SM Da'!T194+'BN Da'!T194+'BS Da'!T194+'TDC Da'!T194</f>
        <v>136</v>
      </c>
      <c r="U194" s="81">
        <f>+'MIT Da'!U194+'SAR Da'!U194+'URQ Da'!U194+'ROC Da'!U194+'SM Da'!U194+'BN Da'!U194+'BS Da'!U194+'TDC Da'!U194</f>
        <v>434</v>
      </c>
      <c r="V194" s="81">
        <f>+'MIT Da'!V194+'SAR Da'!V194+'URQ Da'!V194+'ROC Da'!V194+'SM Da'!V194+'BN Da'!V194+'BS Da'!V194+'TDC Da'!V194</f>
        <v>11</v>
      </c>
      <c r="W194" s="81">
        <f>+'MIT Da'!W194+'SAR Da'!W194+'URQ Da'!W194+'ROC Da'!W194+'SM Da'!W194+'BN Da'!W194+'BS Da'!W194+'TDC Da'!W194</f>
        <v>107</v>
      </c>
      <c r="X194" s="81">
        <f>+'MIT Da'!X194+'SAR Da'!X194+'URQ Da'!X194+'ROC Da'!X194+'SM Da'!X194+'BN Da'!X194+'BS Da'!X194+'TDC Da'!X194</f>
        <v>4</v>
      </c>
      <c r="Y194" s="81">
        <f>+'MIT Da'!Y194+'SAR Da'!Y194+'URQ Da'!Y194+'ROC Da'!Y194+'SM Da'!Y194+'BN Da'!Y194+'BS Da'!Y194+'TDC Da'!Y194</f>
        <v>692</v>
      </c>
      <c r="Z194" s="81">
        <f>+'MIT Da'!Z194+'SAR Da'!Z194+'URQ Da'!Z194+'ROC Da'!Z194+'SM Da'!Z194+'BN Da'!Z194+'BS Da'!Z194+'TDC Da'!Z194</f>
        <v>164</v>
      </c>
      <c r="AA194" s="81">
        <f>+'MIT Da'!AA194+'SAR Da'!AA194+'URQ Da'!AA194+'ROC Da'!AA194+'SM Da'!AA194+'BN Da'!AA194+'BS Da'!AA194+'TDC Da'!AA194</f>
        <v>101</v>
      </c>
      <c r="AB194" s="81">
        <f>+'MIT Da'!AB194+'SAR Da'!AB194+'URQ Da'!AB194+'ROC Da'!AB194+'SM Da'!AB194+'BN Da'!AB194+'BS Da'!AB194+'TDC Da'!AB194</f>
        <v>692</v>
      </c>
      <c r="AC194" s="81">
        <f>+'MIT Da'!AC194+'SAR Da'!AC194+'URQ Da'!AC194+'ROC Da'!AC194+'SM Da'!AC194+'BN Da'!AC194+'BS Da'!AC194+'TDC Da'!AC194</f>
        <v>957</v>
      </c>
      <c r="AD194" s="81">
        <f>+'MIT Da'!AD194+'SAR Da'!AD194+'URQ Da'!AD194+'ROC Da'!AD194+'SM Da'!AD194+'BN Da'!AD194+'BS Da'!AD194+'TDC Da'!AD194</f>
        <v>54</v>
      </c>
      <c r="AE194" s="81">
        <f>+'MIT Da'!AE194+'SAR Da'!AE194+'URQ Da'!AE194+'ROC Da'!AE194+'SM Da'!AE194+'BN Da'!AE194+'BS Da'!AE194+'TDC Da'!AE194</f>
        <v>95</v>
      </c>
      <c r="AF194" s="81">
        <f>+'MIT Da'!AF194+'SAR Da'!AF194+'URQ Da'!AF194+'ROC Da'!AF194+'SM Da'!AF194+'BN Da'!AF194+'BS Da'!AF194+'TDC Da'!AF194</f>
        <v>449</v>
      </c>
      <c r="AG194" s="81">
        <f>+'MIT Da'!AG194+'SAR Da'!AG194+'URQ Da'!AG194+'ROC Da'!AG194+'SM Da'!AG194+'BN Da'!AG194+'BS Da'!AG194+'TDC Da'!AG194</f>
        <v>598</v>
      </c>
      <c r="AH194" s="12">
        <f>+'MIT Da'!AH194+'SAR Da'!AH194+'URQ Da'!AH194+'ROC Da'!AH194+'SM Da'!AH194+'BN Da'!AH194+'BS Da'!AH194+'TDC Da'!AH194</f>
        <v>274.60699999999997</v>
      </c>
      <c r="AI194" s="12">
        <f>+'MIT Da'!AI194+'SAR Da'!AI194+'URQ Da'!AI194+'ROC Da'!AI194+'SM Da'!AI194+'BN Da'!AI194+'BS Da'!AI194+'TDC Da'!AI194</f>
        <v>7.32</v>
      </c>
      <c r="AJ194" s="12">
        <f>+'MIT Da'!AJ194+'SAR Da'!AJ194+'URQ Da'!AJ194+'ROC Da'!AJ194+'SM Da'!AJ194+'BN Da'!AJ194+'BS Da'!AJ194+'TDC Da'!AJ194</f>
        <v>498.71500000000003</v>
      </c>
      <c r="AK194" s="12">
        <f>+'MIT Da'!AK194+'SAR Da'!AK194+'URQ Da'!AK194+'ROC Da'!AK194+'SM Da'!AK194+'BN Da'!AK194+'BS Da'!AK194+'TDC Da'!AK194</f>
        <v>780.64199999999994</v>
      </c>
      <c r="AL194" s="81">
        <f>+'MIT Da'!AL194+'SAR Da'!AL194+'URQ Da'!AL194+'ROC Da'!AL194+'SM Da'!AL194+'BN Da'!AL194+'BS Da'!AL194+'TDC Da'!AL194</f>
        <v>12</v>
      </c>
      <c r="AM194" s="81">
        <f>+'MIT Da'!AM194+'SAR Da'!AM194+'URQ Da'!AM194+'ROC Da'!AM194+'SM Da'!AM194+'BN Da'!AM194+'BS Da'!AM194+'TDC Da'!AM194</f>
        <v>57</v>
      </c>
      <c r="AN194" s="81">
        <f>+'MIT Da'!AN194+'SAR Da'!AN194+'URQ Da'!AN194+'ROC Da'!AN194+'SM Da'!AN194+'BN Da'!AN194+'BS Da'!AN194+'TDC Da'!AN194</f>
        <v>82</v>
      </c>
      <c r="AO194" s="81">
        <f>+'MIT Da'!AO194+'SAR Da'!AO194+'URQ Da'!AO194+'ROC Da'!AO194+'SM Da'!AO194+'BN Da'!AO194+'BS Da'!AO194+'TDC Da'!AO194</f>
        <v>151</v>
      </c>
      <c r="AP194" s="81">
        <f>+'MIT Da'!AP194+'SAR Da'!AP194+'URQ Da'!AP194+'ROC Da'!AP194+'SM Da'!AP194+'BN Da'!AP194+'BS Da'!AP194+'TDC Da'!AP194</f>
        <v>596</v>
      </c>
      <c r="AQ194" s="81">
        <f>+'MIT Da'!AQ194+'SAR Da'!AQ194+'URQ Da'!AQ194+'ROC Da'!AQ194+'SM Da'!AQ194+'BN Da'!AQ194+'BS Da'!AQ194+'TDC Da'!AQ194</f>
        <v>341</v>
      </c>
      <c r="AR194" s="81">
        <f>+'MIT Da'!AR194+'SAR Da'!AR194+'URQ Da'!AR194+'ROC Da'!AR194+'SM Da'!AR194+'BN Da'!AR194+'BS Da'!AR194+'TDC Da'!AR194</f>
        <v>39</v>
      </c>
      <c r="AS194" s="81">
        <f>+SUM(RED_InfraMR[[#This Row],[B.02.1 - Parque de Coches Eléctricos Motrices]:[B.02.3 - Parque de Coches Eléctricos Motrices Tipo R]])</f>
        <v>976</v>
      </c>
      <c r="AT194" s="81">
        <f>+'MIT Da'!AT194+'SAR Da'!AT194+'URQ Da'!AT194+'ROC Da'!AT194+'SM Da'!AT194+'BN Da'!AT194+'BS Da'!AT194+'TDC Da'!AT194</f>
        <v>0</v>
      </c>
      <c r="AU194" s="81">
        <f>+'MIT Da'!AU194+'SAR Da'!AU194+'URQ Da'!AU194+'ROC Da'!AU194+'SM Da'!AU194+'BN Da'!AU194+'BS Da'!AU194+'TDC Da'!AU194</f>
        <v>6</v>
      </c>
      <c r="AV194" s="81">
        <f>+'MIT Da'!AV194+'SAR Da'!AV194+'URQ Da'!AV194+'ROC Da'!AV194+'SM Da'!AV194+'BN Da'!AV194+'BS Da'!AV194+'TDC Da'!AV194</f>
        <v>10</v>
      </c>
      <c r="AW194" s="81">
        <f>+SUM(RED_InfraMR[[#This Row],[B.03.1 - Parque de Coches Motores Motrices Remolcados]:[B.03.3 - Parque de Coches Motores Motrices Cabina]])</f>
        <v>16</v>
      </c>
      <c r="AX194" s="81">
        <f>+'MIT Da'!AX194+'SAR Da'!AX194+'URQ Da'!AX194+'ROC Da'!AX194+'SM Da'!AX194+'BN Da'!AX194+'BS Da'!AX194+'TDC Da'!AX194</f>
        <v>437</v>
      </c>
      <c r="AY194" s="81">
        <f>+'MIT Da'!AY194+'SAR Da'!AY194+'URQ Da'!AY194+'ROC Da'!AY194+'SM Da'!AY194+'BN Da'!AY194+'BS Da'!AY194+'TDC Da'!AY194</f>
        <v>173</v>
      </c>
      <c r="AZ194" s="81">
        <f>+'MIT Da'!AZ194+'SAR Da'!AZ194+'URQ Da'!AZ194+'ROC Da'!AZ194+'SM Da'!AZ194+'BN Da'!AZ194+'BS Da'!AZ194+'TDC Da'!AZ194</f>
        <v>15</v>
      </c>
      <c r="BA194" s="81">
        <f>+'MIT Da'!BA194+'SAR Da'!BA194+'URQ Da'!BA194+'ROC Da'!BA194+'SM Da'!BA194+'BN Da'!BA194+'BS Da'!BA194+'TDC Da'!BA194</f>
        <v>163</v>
      </c>
      <c r="BB194" s="81">
        <f>+'MIT Da'!BB194+'SAR Da'!BB194+'URQ Da'!BB194+'ROC Da'!BB194+'SM Da'!BB194+'BN Da'!BB194+'BS Da'!BB194+'TDC Da'!BB194</f>
        <v>0</v>
      </c>
      <c r="BC194" s="81">
        <f>+SUM(RED_InfraMR[[#This Row],[B.04.1 - Parque de Coches Remolcados Clase Unica]:[B.04.5 - Parque de Coches Remolcados para Servicios Especiales (Cartoneros)]])</f>
        <v>788</v>
      </c>
      <c r="BD194" s="81">
        <f>+'MIT Da'!BD194+'SAR Da'!BD194+'URQ Da'!BD194+'ROC Da'!BD194+'SM Da'!BD194+'BN Da'!BD194+'BS Da'!BD194+'TDC Da'!BD194</f>
        <v>12</v>
      </c>
      <c r="BE194" s="81">
        <f>+'MIT Da'!BE194+'SAR Da'!BE194+'URQ Da'!BE194+'ROC Da'!BE194+'SM Da'!BE194+'BN Da'!BE194+'BS Da'!BE194+'TDC Da'!BE194</f>
        <v>92</v>
      </c>
      <c r="BF194" s="16"/>
    </row>
    <row r="195" spans="1:58">
      <c r="A195" s="1">
        <v>2009</v>
      </c>
      <c r="B195" s="1" t="s">
        <v>116</v>
      </c>
      <c r="C195" s="12">
        <f>+'MIT Da'!C195+'SAR Da'!C195+'URQ Da'!C195+'ROC Da'!C195+'SM Da'!C195+'BN Da'!C195+'BS Da'!C195+'TDC Da'!C195</f>
        <v>147.21299999999999</v>
      </c>
      <c r="D195" s="12">
        <f>+'MIT Da'!D195+'SAR Da'!D195+'URQ Da'!D195+'ROC Da'!D195+'SM Da'!D195+'BN Da'!D195+'BS Da'!D195+'TDC Da'!D195</f>
        <v>434.00300000000004</v>
      </c>
      <c r="E195" s="12">
        <f>+'MIT Da'!E195+'SAR Da'!E195+'URQ Da'!E195+'ROC Da'!E195+'SM Da'!E195+'BN Da'!E195+'BS Da'!E195+'TDC Da'!E195</f>
        <v>0</v>
      </c>
      <c r="F195" s="12">
        <f>+'MIT Da'!F195+'SAR Da'!F195+'URQ Da'!F195+'ROC Da'!F195+'SM Da'!F195+'BN Da'!F195+'BS Da'!F195+'TDC Da'!F195</f>
        <v>186.47664</v>
      </c>
      <c r="G195" s="12">
        <f>+'MIT Da'!G195+'SAR Da'!G195+'URQ Da'!G195+'ROC Da'!G195+'SM Da'!G195+'BN Da'!G195+'BS Da'!G195+'TDC Da'!G195</f>
        <v>767.69263999999998</v>
      </c>
      <c r="H195" s="12">
        <f>+'MIT Da'!H195+'SAR Da'!H195+'URQ Da'!H195+'ROC Da'!H195+'SM Da'!H195+'BN Da'!H195+'BS Da'!H195+'TDC Da'!H195</f>
        <v>767.69263999999998</v>
      </c>
      <c r="I195" s="12">
        <f>+'MIT Da'!I195+'SAR Da'!I195+'URQ Da'!I195+'ROC Da'!I195+'SM Da'!I195+'BN Da'!I195+'BS Da'!I195+'TDC Da'!I195</f>
        <v>1011.74311</v>
      </c>
      <c r="J195" s="12">
        <f>+'MIT Da'!J195+'SAR Da'!J195+'URQ Da'!J195+'ROC Da'!J195+'SM Da'!J195+'BN Da'!J195+'BS Da'!J195+'TDC Da'!J195</f>
        <v>1039.809</v>
      </c>
      <c r="K195" s="12">
        <f>+'MIT Da'!K195+'SAR Da'!K195+'URQ Da'!K195+'ROC Da'!K195+'SM Da'!K195+'BN Da'!K195+'BS Da'!K195+'TDC Da'!K195</f>
        <v>54.516999999999996</v>
      </c>
      <c r="L195" s="12">
        <f>+'MIT Da'!L195+'SAR Da'!L195+'URQ Da'!L195+'ROC Da'!L195+'SM Da'!L195+'BN Da'!L195+'BS Da'!L195+'TDC Da'!L195</f>
        <v>400.09900000000005</v>
      </c>
      <c r="M195" s="12">
        <f>+'MIT Da'!M195+'SAR Da'!M195+'URQ Da'!M195+'ROC Da'!M195+'SM Da'!M195+'BN Da'!M195+'BS Da'!M195+'TDC Da'!M195</f>
        <v>21.314999999999998</v>
      </c>
      <c r="N195" s="12">
        <f>+'MIT Da'!N195+'SAR Da'!N195+'URQ Da'!N195+'ROC Da'!N195+'SM Da'!N195+'BN Da'!N195+'BS Da'!N195+'TDC Da'!N195</f>
        <v>1439.9079999999999</v>
      </c>
      <c r="O195" s="12">
        <f>+'MIT Da'!O195+'SAR Da'!O195+'URQ Da'!O195+'ROC Da'!O195+'SM Da'!O195+'BN Da'!O195+'BS Da'!O195+'TDC Da'!O195</f>
        <v>1439.9079999999999</v>
      </c>
      <c r="P195" s="81">
        <f>+'MIT Da'!P195+'SAR Da'!P195+'URQ Da'!P195+'ROC Da'!P195+'SM Da'!P195+'BN Da'!P195+'BS Da'!P195+'TDC Da'!P195</f>
        <v>203</v>
      </c>
      <c r="Q195" s="81">
        <f>+'MIT Da'!Q195+'SAR Da'!Q195+'URQ Da'!Q195+'ROC Da'!Q195+'SM Da'!Q195+'BN Da'!Q195+'BS Da'!Q195+'TDC Da'!Q195</f>
        <v>58</v>
      </c>
      <c r="R195" s="81">
        <f>+'MIT Da'!R195+'SAR Da'!R195+'URQ Da'!R195+'ROC Da'!R195+'SM Da'!R195+'BN Da'!R195+'BS Da'!R195+'TDC Da'!R195</f>
        <v>10</v>
      </c>
      <c r="S195" s="81">
        <f>+'MIT Da'!S195+'SAR Da'!S195+'URQ Da'!S195+'ROC Da'!S195+'SM Da'!S195+'BN Da'!S195+'BS Da'!S195+'TDC Da'!S195</f>
        <v>271</v>
      </c>
      <c r="T195" s="81">
        <f>+'MIT Da'!T195+'SAR Da'!T195+'URQ Da'!T195+'ROC Da'!T195+'SM Da'!T195+'BN Da'!T195+'BS Da'!T195+'TDC Da'!T195</f>
        <v>136</v>
      </c>
      <c r="U195" s="81">
        <f>+'MIT Da'!U195+'SAR Da'!U195+'URQ Da'!U195+'ROC Da'!U195+'SM Da'!U195+'BN Da'!U195+'BS Da'!U195+'TDC Da'!U195</f>
        <v>434</v>
      </c>
      <c r="V195" s="81">
        <f>+'MIT Da'!V195+'SAR Da'!V195+'URQ Da'!V195+'ROC Da'!V195+'SM Da'!V195+'BN Da'!V195+'BS Da'!V195+'TDC Da'!V195</f>
        <v>11</v>
      </c>
      <c r="W195" s="81">
        <f>+'MIT Da'!W195+'SAR Da'!W195+'URQ Da'!W195+'ROC Da'!W195+'SM Da'!W195+'BN Da'!W195+'BS Da'!W195+'TDC Da'!W195</f>
        <v>107</v>
      </c>
      <c r="X195" s="81">
        <f>+'MIT Da'!X195+'SAR Da'!X195+'URQ Da'!X195+'ROC Da'!X195+'SM Da'!X195+'BN Da'!X195+'BS Da'!X195+'TDC Da'!X195</f>
        <v>4</v>
      </c>
      <c r="Y195" s="81">
        <f>+'MIT Da'!Y195+'SAR Da'!Y195+'URQ Da'!Y195+'ROC Da'!Y195+'SM Da'!Y195+'BN Da'!Y195+'BS Da'!Y195+'TDC Da'!Y195</f>
        <v>692</v>
      </c>
      <c r="Z195" s="81">
        <f>+'MIT Da'!Z195+'SAR Da'!Z195+'URQ Da'!Z195+'ROC Da'!Z195+'SM Da'!Z195+'BN Da'!Z195+'BS Da'!Z195+'TDC Da'!Z195</f>
        <v>164</v>
      </c>
      <c r="AA195" s="81">
        <f>+'MIT Da'!AA195+'SAR Da'!AA195+'URQ Da'!AA195+'ROC Da'!AA195+'SM Da'!AA195+'BN Da'!AA195+'BS Da'!AA195+'TDC Da'!AA195</f>
        <v>101</v>
      </c>
      <c r="AB195" s="81">
        <f>+'MIT Da'!AB195+'SAR Da'!AB195+'URQ Da'!AB195+'ROC Da'!AB195+'SM Da'!AB195+'BN Da'!AB195+'BS Da'!AB195+'TDC Da'!AB195</f>
        <v>692</v>
      </c>
      <c r="AC195" s="81">
        <f>+'MIT Da'!AC195+'SAR Da'!AC195+'URQ Da'!AC195+'ROC Da'!AC195+'SM Da'!AC195+'BN Da'!AC195+'BS Da'!AC195+'TDC Da'!AC195</f>
        <v>957</v>
      </c>
      <c r="AD195" s="81">
        <f>+'MIT Da'!AD195+'SAR Da'!AD195+'URQ Da'!AD195+'ROC Da'!AD195+'SM Da'!AD195+'BN Da'!AD195+'BS Da'!AD195+'TDC Da'!AD195</f>
        <v>54</v>
      </c>
      <c r="AE195" s="81">
        <f>+'MIT Da'!AE195+'SAR Da'!AE195+'URQ Da'!AE195+'ROC Da'!AE195+'SM Da'!AE195+'BN Da'!AE195+'BS Da'!AE195+'TDC Da'!AE195</f>
        <v>95</v>
      </c>
      <c r="AF195" s="81">
        <f>+'MIT Da'!AF195+'SAR Da'!AF195+'URQ Da'!AF195+'ROC Da'!AF195+'SM Da'!AF195+'BN Da'!AF195+'BS Da'!AF195+'TDC Da'!AF195</f>
        <v>449</v>
      </c>
      <c r="AG195" s="81">
        <f>+'MIT Da'!AG195+'SAR Da'!AG195+'URQ Da'!AG195+'ROC Da'!AG195+'SM Da'!AG195+'BN Da'!AG195+'BS Da'!AG195+'TDC Da'!AG195</f>
        <v>598</v>
      </c>
      <c r="AH195" s="12">
        <f>+'MIT Da'!AH195+'SAR Da'!AH195+'URQ Da'!AH195+'ROC Da'!AH195+'SM Da'!AH195+'BN Da'!AH195+'BS Da'!AH195+'TDC Da'!AH195</f>
        <v>274.60699999999997</v>
      </c>
      <c r="AI195" s="12">
        <f>+'MIT Da'!AI195+'SAR Da'!AI195+'URQ Da'!AI195+'ROC Da'!AI195+'SM Da'!AI195+'BN Da'!AI195+'BS Da'!AI195+'TDC Da'!AI195</f>
        <v>7.32</v>
      </c>
      <c r="AJ195" s="12">
        <f>+'MIT Da'!AJ195+'SAR Da'!AJ195+'URQ Da'!AJ195+'ROC Da'!AJ195+'SM Da'!AJ195+'BN Da'!AJ195+'BS Da'!AJ195+'TDC Da'!AJ195</f>
        <v>498.71500000000003</v>
      </c>
      <c r="AK195" s="12">
        <f>+'MIT Da'!AK195+'SAR Da'!AK195+'URQ Da'!AK195+'ROC Da'!AK195+'SM Da'!AK195+'BN Da'!AK195+'BS Da'!AK195+'TDC Da'!AK195</f>
        <v>780.64199999999994</v>
      </c>
      <c r="AL195" s="81">
        <f>+'MIT Da'!AL195+'SAR Da'!AL195+'URQ Da'!AL195+'ROC Da'!AL195+'SM Da'!AL195+'BN Da'!AL195+'BS Da'!AL195+'TDC Da'!AL195</f>
        <v>12</v>
      </c>
      <c r="AM195" s="81">
        <f>+'MIT Da'!AM195+'SAR Da'!AM195+'URQ Da'!AM195+'ROC Da'!AM195+'SM Da'!AM195+'BN Da'!AM195+'BS Da'!AM195+'TDC Da'!AM195</f>
        <v>57</v>
      </c>
      <c r="AN195" s="81">
        <f>+'MIT Da'!AN195+'SAR Da'!AN195+'URQ Da'!AN195+'ROC Da'!AN195+'SM Da'!AN195+'BN Da'!AN195+'BS Da'!AN195+'TDC Da'!AN195</f>
        <v>82</v>
      </c>
      <c r="AO195" s="81">
        <f>+'MIT Da'!AO195+'SAR Da'!AO195+'URQ Da'!AO195+'ROC Da'!AO195+'SM Da'!AO195+'BN Da'!AO195+'BS Da'!AO195+'TDC Da'!AO195</f>
        <v>151</v>
      </c>
      <c r="AP195" s="81">
        <f>+'MIT Da'!AP195+'SAR Da'!AP195+'URQ Da'!AP195+'ROC Da'!AP195+'SM Da'!AP195+'BN Da'!AP195+'BS Da'!AP195+'TDC Da'!AP195</f>
        <v>596</v>
      </c>
      <c r="AQ195" s="81">
        <f>+'MIT Da'!AQ195+'SAR Da'!AQ195+'URQ Da'!AQ195+'ROC Da'!AQ195+'SM Da'!AQ195+'BN Da'!AQ195+'BS Da'!AQ195+'TDC Da'!AQ195</f>
        <v>341</v>
      </c>
      <c r="AR195" s="81">
        <f>+'MIT Da'!AR195+'SAR Da'!AR195+'URQ Da'!AR195+'ROC Da'!AR195+'SM Da'!AR195+'BN Da'!AR195+'BS Da'!AR195+'TDC Da'!AR195</f>
        <v>39</v>
      </c>
      <c r="AS195" s="81">
        <f>+SUM(RED_InfraMR[[#This Row],[B.02.1 - Parque de Coches Eléctricos Motrices]:[B.02.3 - Parque de Coches Eléctricos Motrices Tipo R]])</f>
        <v>976</v>
      </c>
      <c r="AT195" s="81">
        <f>+'MIT Da'!AT195+'SAR Da'!AT195+'URQ Da'!AT195+'ROC Da'!AT195+'SM Da'!AT195+'BN Da'!AT195+'BS Da'!AT195+'TDC Da'!AT195</f>
        <v>0</v>
      </c>
      <c r="AU195" s="81">
        <f>+'MIT Da'!AU195+'SAR Da'!AU195+'URQ Da'!AU195+'ROC Da'!AU195+'SM Da'!AU195+'BN Da'!AU195+'BS Da'!AU195+'TDC Da'!AU195</f>
        <v>6</v>
      </c>
      <c r="AV195" s="81">
        <f>+'MIT Da'!AV195+'SAR Da'!AV195+'URQ Da'!AV195+'ROC Da'!AV195+'SM Da'!AV195+'BN Da'!AV195+'BS Da'!AV195+'TDC Da'!AV195</f>
        <v>10</v>
      </c>
      <c r="AW195" s="81">
        <f>+SUM(RED_InfraMR[[#This Row],[B.03.1 - Parque de Coches Motores Motrices Remolcados]:[B.03.3 - Parque de Coches Motores Motrices Cabina]])</f>
        <v>16</v>
      </c>
      <c r="AX195" s="81">
        <f>+'MIT Da'!AX195+'SAR Da'!AX195+'URQ Da'!AX195+'ROC Da'!AX195+'SM Da'!AX195+'BN Da'!AX195+'BS Da'!AX195+'TDC Da'!AX195</f>
        <v>437</v>
      </c>
      <c r="AY195" s="81">
        <f>+'MIT Da'!AY195+'SAR Da'!AY195+'URQ Da'!AY195+'ROC Da'!AY195+'SM Da'!AY195+'BN Da'!AY195+'BS Da'!AY195+'TDC Da'!AY195</f>
        <v>173</v>
      </c>
      <c r="AZ195" s="81">
        <f>+'MIT Da'!AZ195+'SAR Da'!AZ195+'URQ Da'!AZ195+'ROC Da'!AZ195+'SM Da'!AZ195+'BN Da'!AZ195+'BS Da'!AZ195+'TDC Da'!AZ195</f>
        <v>15</v>
      </c>
      <c r="BA195" s="81">
        <f>+'MIT Da'!BA195+'SAR Da'!BA195+'URQ Da'!BA195+'ROC Da'!BA195+'SM Da'!BA195+'BN Da'!BA195+'BS Da'!BA195+'TDC Da'!BA195</f>
        <v>163</v>
      </c>
      <c r="BB195" s="81">
        <f>+'MIT Da'!BB195+'SAR Da'!BB195+'URQ Da'!BB195+'ROC Da'!BB195+'SM Da'!BB195+'BN Da'!BB195+'BS Da'!BB195+'TDC Da'!BB195</f>
        <v>0</v>
      </c>
      <c r="BC195" s="81">
        <f>+SUM(RED_InfraMR[[#This Row],[B.04.1 - Parque de Coches Remolcados Clase Unica]:[B.04.5 - Parque de Coches Remolcados para Servicios Especiales (Cartoneros)]])</f>
        <v>788</v>
      </c>
      <c r="BD195" s="81">
        <f>+'MIT Da'!BD195+'SAR Da'!BD195+'URQ Da'!BD195+'ROC Da'!BD195+'SM Da'!BD195+'BN Da'!BD195+'BS Da'!BD195+'TDC Da'!BD195</f>
        <v>12</v>
      </c>
      <c r="BE195" s="81">
        <f>+'MIT Da'!BE195+'SAR Da'!BE195+'URQ Da'!BE195+'ROC Da'!BE195+'SM Da'!BE195+'BN Da'!BE195+'BS Da'!BE195+'TDC Da'!BE195</f>
        <v>92</v>
      </c>
      <c r="BF195" s="16"/>
    </row>
    <row r="196" spans="1:58">
      <c r="A196" s="1">
        <v>2009</v>
      </c>
      <c r="B196" s="1" t="s">
        <v>117</v>
      </c>
      <c r="C196" s="12">
        <f>+'MIT Da'!C196+'SAR Da'!C196+'URQ Da'!C196+'ROC Da'!C196+'SM Da'!C196+'BN Da'!C196+'BS Da'!C196+'TDC Da'!C196</f>
        <v>147.21299999999999</v>
      </c>
      <c r="D196" s="12">
        <f>+'MIT Da'!D196+'SAR Da'!D196+'URQ Da'!D196+'ROC Da'!D196+'SM Da'!D196+'BN Da'!D196+'BS Da'!D196+'TDC Da'!D196</f>
        <v>434.00300000000004</v>
      </c>
      <c r="E196" s="12">
        <f>+'MIT Da'!E196+'SAR Da'!E196+'URQ Da'!E196+'ROC Da'!E196+'SM Da'!E196+'BN Da'!E196+'BS Da'!E196+'TDC Da'!E196</f>
        <v>0</v>
      </c>
      <c r="F196" s="12">
        <f>+'MIT Da'!F196+'SAR Da'!F196+'URQ Da'!F196+'ROC Da'!F196+'SM Da'!F196+'BN Da'!F196+'BS Da'!F196+'TDC Da'!F196</f>
        <v>186.47664</v>
      </c>
      <c r="G196" s="12">
        <f>+'MIT Da'!G196+'SAR Da'!G196+'URQ Da'!G196+'ROC Da'!G196+'SM Da'!G196+'BN Da'!G196+'BS Da'!G196+'TDC Da'!G196</f>
        <v>767.69263999999998</v>
      </c>
      <c r="H196" s="12">
        <f>+'MIT Da'!H196+'SAR Da'!H196+'URQ Da'!H196+'ROC Da'!H196+'SM Da'!H196+'BN Da'!H196+'BS Da'!H196+'TDC Da'!H196</f>
        <v>767.69263999999998</v>
      </c>
      <c r="I196" s="12">
        <f>+'MIT Da'!I196+'SAR Da'!I196+'URQ Da'!I196+'ROC Da'!I196+'SM Da'!I196+'BN Da'!I196+'BS Da'!I196+'TDC Da'!I196</f>
        <v>1011.74311</v>
      </c>
      <c r="J196" s="12">
        <f>+'MIT Da'!J196+'SAR Da'!J196+'URQ Da'!J196+'ROC Da'!J196+'SM Da'!J196+'BN Da'!J196+'BS Da'!J196+'TDC Da'!J196</f>
        <v>1039.809</v>
      </c>
      <c r="K196" s="12">
        <f>+'MIT Da'!K196+'SAR Da'!K196+'URQ Da'!K196+'ROC Da'!K196+'SM Da'!K196+'BN Da'!K196+'BS Da'!K196+'TDC Da'!K196</f>
        <v>54.516999999999996</v>
      </c>
      <c r="L196" s="12">
        <f>+'MIT Da'!L196+'SAR Da'!L196+'URQ Da'!L196+'ROC Da'!L196+'SM Da'!L196+'BN Da'!L196+'BS Da'!L196+'TDC Da'!L196</f>
        <v>400.09900000000005</v>
      </c>
      <c r="M196" s="12">
        <f>+'MIT Da'!M196+'SAR Da'!M196+'URQ Da'!M196+'ROC Da'!M196+'SM Da'!M196+'BN Da'!M196+'BS Da'!M196+'TDC Da'!M196</f>
        <v>21.314999999999998</v>
      </c>
      <c r="N196" s="12">
        <f>+'MIT Da'!N196+'SAR Da'!N196+'URQ Da'!N196+'ROC Da'!N196+'SM Da'!N196+'BN Da'!N196+'BS Da'!N196+'TDC Da'!N196</f>
        <v>1439.9079999999999</v>
      </c>
      <c r="O196" s="12">
        <f>+'MIT Da'!O196+'SAR Da'!O196+'URQ Da'!O196+'ROC Da'!O196+'SM Da'!O196+'BN Da'!O196+'BS Da'!O196+'TDC Da'!O196</f>
        <v>1439.9079999999999</v>
      </c>
      <c r="P196" s="81">
        <f>+'MIT Da'!P196+'SAR Da'!P196+'URQ Da'!P196+'ROC Da'!P196+'SM Da'!P196+'BN Da'!P196+'BS Da'!P196+'TDC Da'!P196</f>
        <v>203</v>
      </c>
      <c r="Q196" s="81">
        <f>+'MIT Da'!Q196+'SAR Da'!Q196+'URQ Da'!Q196+'ROC Da'!Q196+'SM Da'!Q196+'BN Da'!Q196+'BS Da'!Q196+'TDC Da'!Q196</f>
        <v>58</v>
      </c>
      <c r="R196" s="81">
        <f>+'MIT Da'!R196+'SAR Da'!R196+'URQ Da'!R196+'ROC Da'!R196+'SM Da'!R196+'BN Da'!R196+'BS Da'!R196+'TDC Da'!R196</f>
        <v>10</v>
      </c>
      <c r="S196" s="81">
        <f>+'MIT Da'!S196+'SAR Da'!S196+'URQ Da'!S196+'ROC Da'!S196+'SM Da'!S196+'BN Da'!S196+'BS Da'!S196+'TDC Da'!S196</f>
        <v>271</v>
      </c>
      <c r="T196" s="81">
        <f>+'MIT Da'!T196+'SAR Da'!T196+'URQ Da'!T196+'ROC Da'!T196+'SM Da'!T196+'BN Da'!T196+'BS Da'!T196+'TDC Da'!T196</f>
        <v>136</v>
      </c>
      <c r="U196" s="81">
        <f>+'MIT Da'!U196+'SAR Da'!U196+'URQ Da'!U196+'ROC Da'!U196+'SM Da'!U196+'BN Da'!U196+'BS Da'!U196+'TDC Da'!U196</f>
        <v>434</v>
      </c>
      <c r="V196" s="81">
        <f>+'MIT Da'!V196+'SAR Da'!V196+'URQ Da'!V196+'ROC Da'!V196+'SM Da'!V196+'BN Da'!V196+'BS Da'!V196+'TDC Da'!V196</f>
        <v>11</v>
      </c>
      <c r="W196" s="81">
        <f>+'MIT Da'!W196+'SAR Da'!W196+'URQ Da'!W196+'ROC Da'!W196+'SM Da'!W196+'BN Da'!W196+'BS Da'!W196+'TDC Da'!W196</f>
        <v>107</v>
      </c>
      <c r="X196" s="81">
        <f>+'MIT Da'!X196+'SAR Da'!X196+'URQ Da'!X196+'ROC Da'!X196+'SM Da'!X196+'BN Da'!X196+'BS Da'!X196+'TDC Da'!X196</f>
        <v>4</v>
      </c>
      <c r="Y196" s="81">
        <f>+'MIT Da'!Y196+'SAR Da'!Y196+'URQ Da'!Y196+'ROC Da'!Y196+'SM Da'!Y196+'BN Da'!Y196+'BS Da'!Y196+'TDC Da'!Y196</f>
        <v>692</v>
      </c>
      <c r="Z196" s="81">
        <f>+'MIT Da'!Z196+'SAR Da'!Z196+'URQ Da'!Z196+'ROC Da'!Z196+'SM Da'!Z196+'BN Da'!Z196+'BS Da'!Z196+'TDC Da'!Z196</f>
        <v>164</v>
      </c>
      <c r="AA196" s="81">
        <f>+'MIT Da'!AA196+'SAR Da'!AA196+'URQ Da'!AA196+'ROC Da'!AA196+'SM Da'!AA196+'BN Da'!AA196+'BS Da'!AA196+'TDC Da'!AA196</f>
        <v>101</v>
      </c>
      <c r="AB196" s="81">
        <f>+'MIT Da'!AB196+'SAR Da'!AB196+'URQ Da'!AB196+'ROC Da'!AB196+'SM Da'!AB196+'BN Da'!AB196+'BS Da'!AB196+'TDC Da'!AB196</f>
        <v>692</v>
      </c>
      <c r="AC196" s="81">
        <f>+'MIT Da'!AC196+'SAR Da'!AC196+'URQ Da'!AC196+'ROC Da'!AC196+'SM Da'!AC196+'BN Da'!AC196+'BS Da'!AC196+'TDC Da'!AC196</f>
        <v>957</v>
      </c>
      <c r="AD196" s="81">
        <f>+'MIT Da'!AD196+'SAR Da'!AD196+'URQ Da'!AD196+'ROC Da'!AD196+'SM Da'!AD196+'BN Da'!AD196+'BS Da'!AD196+'TDC Da'!AD196</f>
        <v>54</v>
      </c>
      <c r="AE196" s="81">
        <f>+'MIT Da'!AE196+'SAR Da'!AE196+'URQ Da'!AE196+'ROC Da'!AE196+'SM Da'!AE196+'BN Da'!AE196+'BS Da'!AE196+'TDC Da'!AE196</f>
        <v>95</v>
      </c>
      <c r="AF196" s="81">
        <f>+'MIT Da'!AF196+'SAR Da'!AF196+'URQ Da'!AF196+'ROC Da'!AF196+'SM Da'!AF196+'BN Da'!AF196+'BS Da'!AF196+'TDC Da'!AF196</f>
        <v>449</v>
      </c>
      <c r="AG196" s="81">
        <f>+'MIT Da'!AG196+'SAR Da'!AG196+'URQ Da'!AG196+'ROC Da'!AG196+'SM Da'!AG196+'BN Da'!AG196+'BS Da'!AG196+'TDC Da'!AG196</f>
        <v>598</v>
      </c>
      <c r="AH196" s="12">
        <f>+'MIT Da'!AH196+'SAR Da'!AH196+'URQ Da'!AH196+'ROC Da'!AH196+'SM Da'!AH196+'BN Da'!AH196+'BS Da'!AH196+'TDC Da'!AH196</f>
        <v>274.60699999999997</v>
      </c>
      <c r="AI196" s="12">
        <f>+'MIT Da'!AI196+'SAR Da'!AI196+'URQ Da'!AI196+'ROC Da'!AI196+'SM Da'!AI196+'BN Da'!AI196+'BS Da'!AI196+'TDC Da'!AI196</f>
        <v>7.32</v>
      </c>
      <c r="AJ196" s="12">
        <f>+'MIT Da'!AJ196+'SAR Da'!AJ196+'URQ Da'!AJ196+'ROC Da'!AJ196+'SM Da'!AJ196+'BN Da'!AJ196+'BS Da'!AJ196+'TDC Da'!AJ196</f>
        <v>498.71500000000003</v>
      </c>
      <c r="AK196" s="12">
        <f>+'MIT Da'!AK196+'SAR Da'!AK196+'URQ Da'!AK196+'ROC Da'!AK196+'SM Da'!AK196+'BN Da'!AK196+'BS Da'!AK196+'TDC Da'!AK196</f>
        <v>780.64199999999994</v>
      </c>
      <c r="AL196" s="81">
        <f>+'MIT Da'!AL196+'SAR Da'!AL196+'URQ Da'!AL196+'ROC Da'!AL196+'SM Da'!AL196+'BN Da'!AL196+'BS Da'!AL196+'TDC Da'!AL196</f>
        <v>12</v>
      </c>
      <c r="AM196" s="81">
        <f>+'MIT Da'!AM196+'SAR Da'!AM196+'URQ Da'!AM196+'ROC Da'!AM196+'SM Da'!AM196+'BN Da'!AM196+'BS Da'!AM196+'TDC Da'!AM196</f>
        <v>57</v>
      </c>
      <c r="AN196" s="81">
        <f>+'MIT Da'!AN196+'SAR Da'!AN196+'URQ Da'!AN196+'ROC Da'!AN196+'SM Da'!AN196+'BN Da'!AN196+'BS Da'!AN196+'TDC Da'!AN196</f>
        <v>82</v>
      </c>
      <c r="AO196" s="81">
        <f>+'MIT Da'!AO196+'SAR Da'!AO196+'URQ Da'!AO196+'ROC Da'!AO196+'SM Da'!AO196+'BN Da'!AO196+'BS Da'!AO196+'TDC Da'!AO196</f>
        <v>151</v>
      </c>
      <c r="AP196" s="81">
        <f>+'MIT Da'!AP196+'SAR Da'!AP196+'URQ Da'!AP196+'ROC Da'!AP196+'SM Da'!AP196+'BN Da'!AP196+'BS Da'!AP196+'TDC Da'!AP196</f>
        <v>596</v>
      </c>
      <c r="AQ196" s="81">
        <f>+'MIT Da'!AQ196+'SAR Da'!AQ196+'URQ Da'!AQ196+'ROC Da'!AQ196+'SM Da'!AQ196+'BN Da'!AQ196+'BS Da'!AQ196+'TDC Da'!AQ196</f>
        <v>341</v>
      </c>
      <c r="AR196" s="81">
        <f>+'MIT Da'!AR196+'SAR Da'!AR196+'URQ Da'!AR196+'ROC Da'!AR196+'SM Da'!AR196+'BN Da'!AR196+'BS Da'!AR196+'TDC Da'!AR196</f>
        <v>39</v>
      </c>
      <c r="AS196" s="81">
        <f>+SUM(RED_InfraMR[[#This Row],[B.02.1 - Parque de Coches Eléctricos Motrices]:[B.02.3 - Parque de Coches Eléctricos Motrices Tipo R]])</f>
        <v>976</v>
      </c>
      <c r="AT196" s="81">
        <f>+'MIT Da'!AT196+'SAR Da'!AT196+'URQ Da'!AT196+'ROC Da'!AT196+'SM Da'!AT196+'BN Da'!AT196+'BS Da'!AT196+'TDC Da'!AT196</f>
        <v>0</v>
      </c>
      <c r="AU196" s="81">
        <f>+'MIT Da'!AU196+'SAR Da'!AU196+'URQ Da'!AU196+'ROC Da'!AU196+'SM Da'!AU196+'BN Da'!AU196+'BS Da'!AU196+'TDC Da'!AU196</f>
        <v>6</v>
      </c>
      <c r="AV196" s="81">
        <f>+'MIT Da'!AV196+'SAR Da'!AV196+'URQ Da'!AV196+'ROC Da'!AV196+'SM Da'!AV196+'BN Da'!AV196+'BS Da'!AV196+'TDC Da'!AV196</f>
        <v>10</v>
      </c>
      <c r="AW196" s="81">
        <f>+SUM(RED_InfraMR[[#This Row],[B.03.1 - Parque de Coches Motores Motrices Remolcados]:[B.03.3 - Parque de Coches Motores Motrices Cabina]])</f>
        <v>16</v>
      </c>
      <c r="AX196" s="81">
        <f>+'MIT Da'!AX196+'SAR Da'!AX196+'URQ Da'!AX196+'ROC Da'!AX196+'SM Da'!AX196+'BN Da'!AX196+'BS Da'!AX196+'TDC Da'!AX196</f>
        <v>437</v>
      </c>
      <c r="AY196" s="81">
        <f>+'MIT Da'!AY196+'SAR Da'!AY196+'URQ Da'!AY196+'ROC Da'!AY196+'SM Da'!AY196+'BN Da'!AY196+'BS Da'!AY196+'TDC Da'!AY196</f>
        <v>173</v>
      </c>
      <c r="AZ196" s="81">
        <f>+'MIT Da'!AZ196+'SAR Da'!AZ196+'URQ Da'!AZ196+'ROC Da'!AZ196+'SM Da'!AZ196+'BN Da'!AZ196+'BS Da'!AZ196+'TDC Da'!AZ196</f>
        <v>15</v>
      </c>
      <c r="BA196" s="81">
        <f>+'MIT Da'!BA196+'SAR Da'!BA196+'URQ Da'!BA196+'ROC Da'!BA196+'SM Da'!BA196+'BN Da'!BA196+'BS Da'!BA196+'TDC Da'!BA196</f>
        <v>163</v>
      </c>
      <c r="BB196" s="81">
        <f>+'MIT Da'!BB196+'SAR Da'!BB196+'URQ Da'!BB196+'ROC Da'!BB196+'SM Da'!BB196+'BN Da'!BB196+'BS Da'!BB196+'TDC Da'!BB196</f>
        <v>0</v>
      </c>
      <c r="BC196" s="81">
        <f>+SUM(RED_InfraMR[[#This Row],[B.04.1 - Parque de Coches Remolcados Clase Unica]:[B.04.5 - Parque de Coches Remolcados para Servicios Especiales (Cartoneros)]])</f>
        <v>788</v>
      </c>
      <c r="BD196" s="81">
        <f>+'MIT Da'!BD196+'SAR Da'!BD196+'URQ Da'!BD196+'ROC Da'!BD196+'SM Da'!BD196+'BN Da'!BD196+'BS Da'!BD196+'TDC Da'!BD196</f>
        <v>12</v>
      </c>
      <c r="BE196" s="81">
        <f>+'MIT Da'!BE196+'SAR Da'!BE196+'URQ Da'!BE196+'ROC Da'!BE196+'SM Da'!BE196+'BN Da'!BE196+'BS Da'!BE196+'TDC Da'!BE196</f>
        <v>92</v>
      </c>
      <c r="BF196" s="16"/>
    </row>
    <row r="197" spans="1:58">
      <c r="A197" s="1">
        <v>2009</v>
      </c>
      <c r="B197" s="1" t="s">
        <v>118</v>
      </c>
      <c r="C197" s="12">
        <f>+'MIT Da'!C197+'SAR Da'!C197+'URQ Da'!C197+'ROC Da'!C197+'SM Da'!C197+'BN Da'!C197+'BS Da'!C197+'TDC Da'!C197</f>
        <v>147.21299999999999</v>
      </c>
      <c r="D197" s="12">
        <f>+'MIT Da'!D197+'SAR Da'!D197+'URQ Da'!D197+'ROC Da'!D197+'SM Da'!D197+'BN Da'!D197+'BS Da'!D197+'TDC Da'!D197</f>
        <v>434.00300000000004</v>
      </c>
      <c r="E197" s="12">
        <f>+'MIT Da'!E197+'SAR Da'!E197+'URQ Da'!E197+'ROC Da'!E197+'SM Da'!E197+'BN Da'!E197+'BS Da'!E197+'TDC Da'!E197</f>
        <v>0</v>
      </c>
      <c r="F197" s="12">
        <f>+'MIT Da'!F197+'SAR Da'!F197+'URQ Da'!F197+'ROC Da'!F197+'SM Da'!F197+'BN Da'!F197+'BS Da'!F197+'TDC Da'!F197</f>
        <v>186.47664</v>
      </c>
      <c r="G197" s="12">
        <f>+'MIT Da'!G197+'SAR Da'!G197+'URQ Da'!G197+'ROC Da'!G197+'SM Da'!G197+'BN Da'!G197+'BS Da'!G197+'TDC Da'!G197</f>
        <v>767.69263999999998</v>
      </c>
      <c r="H197" s="12">
        <f>+'MIT Da'!H197+'SAR Da'!H197+'URQ Da'!H197+'ROC Da'!H197+'SM Da'!H197+'BN Da'!H197+'BS Da'!H197+'TDC Da'!H197</f>
        <v>767.69263999999998</v>
      </c>
      <c r="I197" s="12">
        <f>+'MIT Da'!I197+'SAR Da'!I197+'URQ Da'!I197+'ROC Da'!I197+'SM Da'!I197+'BN Da'!I197+'BS Da'!I197+'TDC Da'!I197</f>
        <v>1011.74311</v>
      </c>
      <c r="J197" s="12">
        <f>+'MIT Da'!J197+'SAR Da'!J197+'URQ Da'!J197+'ROC Da'!J197+'SM Da'!J197+'BN Da'!J197+'BS Da'!J197+'TDC Da'!J197</f>
        <v>1039.809</v>
      </c>
      <c r="K197" s="12">
        <f>+'MIT Da'!K197+'SAR Da'!K197+'URQ Da'!K197+'ROC Da'!K197+'SM Da'!K197+'BN Da'!K197+'BS Da'!K197+'TDC Da'!K197</f>
        <v>54.516999999999996</v>
      </c>
      <c r="L197" s="12">
        <f>+'MIT Da'!L197+'SAR Da'!L197+'URQ Da'!L197+'ROC Da'!L197+'SM Da'!L197+'BN Da'!L197+'BS Da'!L197+'TDC Da'!L197</f>
        <v>400.09900000000005</v>
      </c>
      <c r="M197" s="12">
        <f>+'MIT Da'!M197+'SAR Da'!M197+'URQ Da'!M197+'ROC Da'!M197+'SM Da'!M197+'BN Da'!M197+'BS Da'!M197+'TDC Da'!M197</f>
        <v>21.314999999999998</v>
      </c>
      <c r="N197" s="12">
        <f>+'MIT Da'!N197+'SAR Da'!N197+'URQ Da'!N197+'ROC Da'!N197+'SM Da'!N197+'BN Da'!N197+'BS Da'!N197+'TDC Da'!N197</f>
        <v>1439.9079999999999</v>
      </c>
      <c r="O197" s="12">
        <f>+'MIT Da'!O197+'SAR Da'!O197+'URQ Da'!O197+'ROC Da'!O197+'SM Da'!O197+'BN Da'!O197+'BS Da'!O197+'TDC Da'!O197</f>
        <v>1439.9079999999999</v>
      </c>
      <c r="P197" s="81">
        <f>+'MIT Da'!P197+'SAR Da'!P197+'URQ Da'!P197+'ROC Da'!P197+'SM Da'!P197+'BN Da'!P197+'BS Da'!P197+'TDC Da'!P197</f>
        <v>203</v>
      </c>
      <c r="Q197" s="81">
        <f>+'MIT Da'!Q197+'SAR Da'!Q197+'URQ Da'!Q197+'ROC Da'!Q197+'SM Da'!Q197+'BN Da'!Q197+'BS Da'!Q197+'TDC Da'!Q197</f>
        <v>58</v>
      </c>
      <c r="R197" s="81">
        <f>+'MIT Da'!R197+'SAR Da'!R197+'URQ Da'!R197+'ROC Da'!R197+'SM Da'!R197+'BN Da'!R197+'BS Da'!R197+'TDC Da'!R197</f>
        <v>10</v>
      </c>
      <c r="S197" s="81">
        <f>+'MIT Da'!S197+'SAR Da'!S197+'URQ Da'!S197+'ROC Da'!S197+'SM Da'!S197+'BN Da'!S197+'BS Da'!S197+'TDC Da'!S197</f>
        <v>271</v>
      </c>
      <c r="T197" s="81">
        <f>+'MIT Da'!T197+'SAR Da'!T197+'URQ Da'!T197+'ROC Da'!T197+'SM Da'!T197+'BN Da'!T197+'BS Da'!T197+'TDC Da'!T197</f>
        <v>136</v>
      </c>
      <c r="U197" s="81">
        <f>+'MIT Da'!U197+'SAR Da'!U197+'URQ Da'!U197+'ROC Da'!U197+'SM Da'!U197+'BN Da'!U197+'BS Da'!U197+'TDC Da'!U197</f>
        <v>434</v>
      </c>
      <c r="V197" s="81">
        <f>+'MIT Da'!V197+'SAR Da'!V197+'URQ Da'!V197+'ROC Da'!V197+'SM Da'!V197+'BN Da'!V197+'BS Da'!V197+'TDC Da'!V197</f>
        <v>11</v>
      </c>
      <c r="W197" s="81">
        <f>+'MIT Da'!W197+'SAR Da'!W197+'URQ Da'!W197+'ROC Da'!W197+'SM Da'!W197+'BN Da'!W197+'BS Da'!W197+'TDC Da'!W197</f>
        <v>107</v>
      </c>
      <c r="X197" s="81">
        <f>+'MIT Da'!X197+'SAR Da'!X197+'URQ Da'!X197+'ROC Da'!X197+'SM Da'!X197+'BN Da'!X197+'BS Da'!X197+'TDC Da'!X197</f>
        <v>4</v>
      </c>
      <c r="Y197" s="81">
        <f>+'MIT Da'!Y197+'SAR Da'!Y197+'URQ Da'!Y197+'ROC Da'!Y197+'SM Da'!Y197+'BN Da'!Y197+'BS Da'!Y197+'TDC Da'!Y197</f>
        <v>692</v>
      </c>
      <c r="Z197" s="81">
        <f>+'MIT Da'!Z197+'SAR Da'!Z197+'URQ Da'!Z197+'ROC Da'!Z197+'SM Da'!Z197+'BN Da'!Z197+'BS Da'!Z197+'TDC Da'!Z197</f>
        <v>164</v>
      </c>
      <c r="AA197" s="81">
        <f>+'MIT Da'!AA197+'SAR Da'!AA197+'URQ Da'!AA197+'ROC Da'!AA197+'SM Da'!AA197+'BN Da'!AA197+'BS Da'!AA197+'TDC Da'!AA197</f>
        <v>101</v>
      </c>
      <c r="AB197" s="81">
        <f>+'MIT Da'!AB197+'SAR Da'!AB197+'URQ Da'!AB197+'ROC Da'!AB197+'SM Da'!AB197+'BN Da'!AB197+'BS Da'!AB197+'TDC Da'!AB197</f>
        <v>692</v>
      </c>
      <c r="AC197" s="81">
        <f>+'MIT Da'!AC197+'SAR Da'!AC197+'URQ Da'!AC197+'ROC Da'!AC197+'SM Da'!AC197+'BN Da'!AC197+'BS Da'!AC197+'TDC Da'!AC197</f>
        <v>957</v>
      </c>
      <c r="AD197" s="81">
        <f>+'MIT Da'!AD197+'SAR Da'!AD197+'URQ Da'!AD197+'ROC Da'!AD197+'SM Da'!AD197+'BN Da'!AD197+'BS Da'!AD197+'TDC Da'!AD197</f>
        <v>54</v>
      </c>
      <c r="AE197" s="81">
        <f>+'MIT Da'!AE197+'SAR Da'!AE197+'URQ Da'!AE197+'ROC Da'!AE197+'SM Da'!AE197+'BN Da'!AE197+'BS Da'!AE197+'TDC Da'!AE197</f>
        <v>95</v>
      </c>
      <c r="AF197" s="81">
        <f>+'MIT Da'!AF197+'SAR Da'!AF197+'URQ Da'!AF197+'ROC Da'!AF197+'SM Da'!AF197+'BN Da'!AF197+'BS Da'!AF197+'TDC Da'!AF197</f>
        <v>449</v>
      </c>
      <c r="AG197" s="81">
        <f>+'MIT Da'!AG197+'SAR Da'!AG197+'URQ Da'!AG197+'ROC Da'!AG197+'SM Da'!AG197+'BN Da'!AG197+'BS Da'!AG197+'TDC Da'!AG197</f>
        <v>598</v>
      </c>
      <c r="AH197" s="12">
        <f>+'MIT Da'!AH197+'SAR Da'!AH197+'URQ Da'!AH197+'ROC Da'!AH197+'SM Da'!AH197+'BN Da'!AH197+'BS Da'!AH197+'TDC Da'!AH197</f>
        <v>274.60699999999997</v>
      </c>
      <c r="AI197" s="12">
        <f>+'MIT Da'!AI197+'SAR Da'!AI197+'URQ Da'!AI197+'ROC Da'!AI197+'SM Da'!AI197+'BN Da'!AI197+'BS Da'!AI197+'TDC Da'!AI197</f>
        <v>7.32</v>
      </c>
      <c r="AJ197" s="12">
        <f>+'MIT Da'!AJ197+'SAR Da'!AJ197+'URQ Da'!AJ197+'ROC Da'!AJ197+'SM Da'!AJ197+'BN Da'!AJ197+'BS Da'!AJ197+'TDC Da'!AJ197</f>
        <v>498.71500000000003</v>
      </c>
      <c r="AK197" s="12">
        <f>+'MIT Da'!AK197+'SAR Da'!AK197+'URQ Da'!AK197+'ROC Da'!AK197+'SM Da'!AK197+'BN Da'!AK197+'BS Da'!AK197+'TDC Da'!AK197</f>
        <v>780.64199999999994</v>
      </c>
      <c r="AL197" s="81">
        <f>+'MIT Da'!AL197+'SAR Da'!AL197+'URQ Da'!AL197+'ROC Da'!AL197+'SM Da'!AL197+'BN Da'!AL197+'BS Da'!AL197+'TDC Da'!AL197</f>
        <v>12</v>
      </c>
      <c r="AM197" s="81">
        <f>+'MIT Da'!AM197+'SAR Da'!AM197+'URQ Da'!AM197+'ROC Da'!AM197+'SM Da'!AM197+'BN Da'!AM197+'BS Da'!AM197+'TDC Da'!AM197</f>
        <v>57</v>
      </c>
      <c r="AN197" s="81">
        <f>+'MIT Da'!AN197+'SAR Da'!AN197+'URQ Da'!AN197+'ROC Da'!AN197+'SM Da'!AN197+'BN Da'!AN197+'BS Da'!AN197+'TDC Da'!AN197</f>
        <v>82</v>
      </c>
      <c r="AO197" s="81">
        <f>+'MIT Da'!AO197+'SAR Da'!AO197+'URQ Da'!AO197+'ROC Da'!AO197+'SM Da'!AO197+'BN Da'!AO197+'BS Da'!AO197+'TDC Da'!AO197</f>
        <v>151</v>
      </c>
      <c r="AP197" s="81">
        <f>+'MIT Da'!AP197+'SAR Da'!AP197+'URQ Da'!AP197+'ROC Da'!AP197+'SM Da'!AP197+'BN Da'!AP197+'BS Da'!AP197+'TDC Da'!AP197</f>
        <v>596</v>
      </c>
      <c r="AQ197" s="81">
        <f>+'MIT Da'!AQ197+'SAR Da'!AQ197+'URQ Da'!AQ197+'ROC Da'!AQ197+'SM Da'!AQ197+'BN Da'!AQ197+'BS Da'!AQ197+'TDC Da'!AQ197</f>
        <v>341</v>
      </c>
      <c r="AR197" s="81">
        <f>+'MIT Da'!AR197+'SAR Da'!AR197+'URQ Da'!AR197+'ROC Da'!AR197+'SM Da'!AR197+'BN Da'!AR197+'BS Da'!AR197+'TDC Da'!AR197</f>
        <v>39</v>
      </c>
      <c r="AS197" s="81">
        <f>+SUM(RED_InfraMR[[#This Row],[B.02.1 - Parque de Coches Eléctricos Motrices]:[B.02.3 - Parque de Coches Eléctricos Motrices Tipo R]])</f>
        <v>976</v>
      </c>
      <c r="AT197" s="81">
        <f>+'MIT Da'!AT197+'SAR Da'!AT197+'URQ Da'!AT197+'ROC Da'!AT197+'SM Da'!AT197+'BN Da'!AT197+'BS Da'!AT197+'TDC Da'!AT197</f>
        <v>0</v>
      </c>
      <c r="AU197" s="81">
        <f>+'MIT Da'!AU197+'SAR Da'!AU197+'URQ Da'!AU197+'ROC Da'!AU197+'SM Da'!AU197+'BN Da'!AU197+'BS Da'!AU197+'TDC Da'!AU197</f>
        <v>6</v>
      </c>
      <c r="AV197" s="81">
        <f>+'MIT Da'!AV197+'SAR Da'!AV197+'URQ Da'!AV197+'ROC Da'!AV197+'SM Da'!AV197+'BN Da'!AV197+'BS Da'!AV197+'TDC Da'!AV197</f>
        <v>10</v>
      </c>
      <c r="AW197" s="81">
        <f>+SUM(RED_InfraMR[[#This Row],[B.03.1 - Parque de Coches Motores Motrices Remolcados]:[B.03.3 - Parque de Coches Motores Motrices Cabina]])</f>
        <v>16</v>
      </c>
      <c r="AX197" s="81">
        <f>+'MIT Da'!AX197+'SAR Da'!AX197+'URQ Da'!AX197+'ROC Da'!AX197+'SM Da'!AX197+'BN Da'!AX197+'BS Da'!AX197+'TDC Da'!AX197</f>
        <v>437</v>
      </c>
      <c r="AY197" s="81">
        <f>+'MIT Da'!AY197+'SAR Da'!AY197+'URQ Da'!AY197+'ROC Da'!AY197+'SM Da'!AY197+'BN Da'!AY197+'BS Da'!AY197+'TDC Da'!AY197</f>
        <v>173</v>
      </c>
      <c r="AZ197" s="81">
        <f>+'MIT Da'!AZ197+'SAR Da'!AZ197+'URQ Da'!AZ197+'ROC Da'!AZ197+'SM Da'!AZ197+'BN Da'!AZ197+'BS Da'!AZ197+'TDC Da'!AZ197</f>
        <v>15</v>
      </c>
      <c r="BA197" s="81">
        <f>+'MIT Da'!BA197+'SAR Da'!BA197+'URQ Da'!BA197+'ROC Da'!BA197+'SM Da'!BA197+'BN Da'!BA197+'BS Da'!BA197+'TDC Da'!BA197</f>
        <v>163</v>
      </c>
      <c r="BB197" s="81">
        <f>+'MIT Da'!BB197+'SAR Da'!BB197+'URQ Da'!BB197+'ROC Da'!BB197+'SM Da'!BB197+'BN Da'!BB197+'BS Da'!BB197+'TDC Da'!BB197</f>
        <v>0</v>
      </c>
      <c r="BC197" s="81">
        <f>+SUM(RED_InfraMR[[#This Row],[B.04.1 - Parque de Coches Remolcados Clase Unica]:[B.04.5 - Parque de Coches Remolcados para Servicios Especiales (Cartoneros)]])</f>
        <v>788</v>
      </c>
      <c r="BD197" s="81">
        <f>+'MIT Da'!BD197+'SAR Da'!BD197+'URQ Da'!BD197+'ROC Da'!BD197+'SM Da'!BD197+'BN Da'!BD197+'BS Da'!BD197+'TDC Da'!BD197</f>
        <v>12</v>
      </c>
      <c r="BE197" s="81">
        <f>+'MIT Da'!BE197+'SAR Da'!BE197+'URQ Da'!BE197+'ROC Da'!BE197+'SM Da'!BE197+'BN Da'!BE197+'BS Da'!BE197+'TDC Da'!BE197</f>
        <v>92</v>
      </c>
      <c r="BF197" s="16"/>
    </row>
    <row r="198" spans="1:58">
      <c r="A198" s="1">
        <v>2009</v>
      </c>
      <c r="B198" s="1" t="s">
        <v>119</v>
      </c>
      <c r="C198" s="12">
        <f>+'MIT Da'!C198+'SAR Da'!C198+'URQ Da'!C198+'ROC Da'!C198+'SM Da'!C198+'BN Da'!C198+'BS Da'!C198+'TDC Da'!C198</f>
        <v>147.21299999999999</v>
      </c>
      <c r="D198" s="12">
        <f>+'MIT Da'!D198+'SAR Da'!D198+'URQ Da'!D198+'ROC Da'!D198+'SM Da'!D198+'BN Da'!D198+'BS Da'!D198+'TDC Da'!D198</f>
        <v>434.00300000000004</v>
      </c>
      <c r="E198" s="12">
        <f>+'MIT Da'!E198+'SAR Da'!E198+'URQ Da'!E198+'ROC Da'!E198+'SM Da'!E198+'BN Da'!E198+'BS Da'!E198+'TDC Da'!E198</f>
        <v>0</v>
      </c>
      <c r="F198" s="12">
        <f>+'MIT Da'!F198+'SAR Da'!F198+'URQ Da'!F198+'ROC Da'!F198+'SM Da'!F198+'BN Da'!F198+'BS Da'!F198+'TDC Da'!F198</f>
        <v>186.47664</v>
      </c>
      <c r="G198" s="12">
        <f>+'MIT Da'!G198+'SAR Da'!G198+'URQ Da'!G198+'ROC Da'!G198+'SM Da'!G198+'BN Da'!G198+'BS Da'!G198+'TDC Da'!G198</f>
        <v>767.69263999999998</v>
      </c>
      <c r="H198" s="12">
        <f>+'MIT Da'!H198+'SAR Da'!H198+'URQ Da'!H198+'ROC Da'!H198+'SM Da'!H198+'BN Da'!H198+'BS Da'!H198+'TDC Da'!H198</f>
        <v>767.69263999999998</v>
      </c>
      <c r="I198" s="12">
        <f>+'MIT Da'!I198+'SAR Da'!I198+'URQ Da'!I198+'ROC Da'!I198+'SM Da'!I198+'BN Da'!I198+'BS Da'!I198+'TDC Da'!I198</f>
        <v>1011.74311</v>
      </c>
      <c r="J198" s="12">
        <f>+'MIT Da'!J198+'SAR Da'!J198+'URQ Da'!J198+'ROC Da'!J198+'SM Da'!J198+'BN Da'!J198+'BS Da'!J198+'TDC Da'!J198</f>
        <v>1039.809</v>
      </c>
      <c r="K198" s="12">
        <f>+'MIT Da'!K198+'SAR Da'!K198+'URQ Da'!K198+'ROC Da'!K198+'SM Da'!K198+'BN Da'!K198+'BS Da'!K198+'TDC Da'!K198</f>
        <v>54.516999999999996</v>
      </c>
      <c r="L198" s="12">
        <f>+'MIT Da'!L198+'SAR Da'!L198+'URQ Da'!L198+'ROC Da'!L198+'SM Da'!L198+'BN Da'!L198+'BS Da'!L198+'TDC Da'!L198</f>
        <v>400.09900000000005</v>
      </c>
      <c r="M198" s="12">
        <f>+'MIT Da'!M198+'SAR Da'!M198+'URQ Da'!M198+'ROC Da'!M198+'SM Da'!M198+'BN Da'!M198+'BS Da'!M198+'TDC Da'!M198</f>
        <v>21.314999999999998</v>
      </c>
      <c r="N198" s="12">
        <f>+'MIT Da'!N198+'SAR Da'!N198+'URQ Da'!N198+'ROC Da'!N198+'SM Da'!N198+'BN Da'!N198+'BS Da'!N198+'TDC Da'!N198</f>
        <v>1439.9079999999999</v>
      </c>
      <c r="O198" s="12">
        <f>+'MIT Da'!O198+'SAR Da'!O198+'URQ Da'!O198+'ROC Da'!O198+'SM Da'!O198+'BN Da'!O198+'BS Da'!O198+'TDC Da'!O198</f>
        <v>1439.9079999999999</v>
      </c>
      <c r="P198" s="81">
        <f>+'MIT Da'!P198+'SAR Da'!P198+'URQ Da'!P198+'ROC Da'!P198+'SM Da'!P198+'BN Da'!P198+'BS Da'!P198+'TDC Da'!P198</f>
        <v>203</v>
      </c>
      <c r="Q198" s="81">
        <f>+'MIT Da'!Q198+'SAR Da'!Q198+'URQ Da'!Q198+'ROC Da'!Q198+'SM Da'!Q198+'BN Da'!Q198+'BS Da'!Q198+'TDC Da'!Q198</f>
        <v>58</v>
      </c>
      <c r="R198" s="81">
        <f>+'MIT Da'!R198+'SAR Da'!R198+'URQ Da'!R198+'ROC Da'!R198+'SM Da'!R198+'BN Da'!R198+'BS Da'!R198+'TDC Da'!R198</f>
        <v>10</v>
      </c>
      <c r="S198" s="81">
        <f>+'MIT Da'!S198+'SAR Da'!S198+'URQ Da'!S198+'ROC Da'!S198+'SM Da'!S198+'BN Da'!S198+'BS Da'!S198+'TDC Da'!S198</f>
        <v>271</v>
      </c>
      <c r="T198" s="81">
        <f>+'MIT Da'!T198+'SAR Da'!T198+'URQ Da'!T198+'ROC Da'!T198+'SM Da'!T198+'BN Da'!T198+'BS Da'!T198+'TDC Da'!T198</f>
        <v>136</v>
      </c>
      <c r="U198" s="81">
        <f>+'MIT Da'!U198+'SAR Da'!U198+'URQ Da'!U198+'ROC Da'!U198+'SM Da'!U198+'BN Da'!U198+'BS Da'!U198+'TDC Da'!U198</f>
        <v>434</v>
      </c>
      <c r="V198" s="81">
        <f>+'MIT Da'!V198+'SAR Da'!V198+'URQ Da'!V198+'ROC Da'!V198+'SM Da'!V198+'BN Da'!V198+'BS Da'!V198+'TDC Da'!V198</f>
        <v>11</v>
      </c>
      <c r="W198" s="81">
        <f>+'MIT Da'!W198+'SAR Da'!W198+'URQ Da'!W198+'ROC Da'!W198+'SM Da'!W198+'BN Da'!W198+'BS Da'!W198+'TDC Da'!W198</f>
        <v>107</v>
      </c>
      <c r="X198" s="81">
        <f>+'MIT Da'!X198+'SAR Da'!X198+'URQ Da'!X198+'ROC Da'!X198+'SM Da'!X198+'BN Da'!X198+'BS Da'!X198+'TDC Da'!X198</f>
        <v>4</v>
      </c>
      <c r="Y198" s="81">
        <f>+'MIT Da'!Y198+'SAR Da'!Y198+'URQ Da'!Y198+'ROC Da'!Y198+'SM Da'!Y198+'BN Da'!Y198+'BS Da'!Y198+'TDC Da'!Y198</f>
        <v>692</v>
      </c>
      <c r="Z198" s="81">
        <f>+'MIT Da'!Z198+'SAR Da'!Z198+'URQ Da'!Z198+'ROC Da'!Z198+'SM Da'!Z198+'BN Da'!Z198+'BS Da'!Z198+'TDC Da'!Z198</f>
        <v>164</v>
      </c>
      <c r="AA198" s="81">
        <f>+'MIT Da'!AA198+'SAR Da'!AA198+'URQ Da'!AA198+'ROC Da'!AA198+'SM Da'!AA198+'BN Da'!AA198+'BS Da'!AA198+'TDC Da'!AA198</f>
        <v>101</v>
      </c>
      <c r="AB198" s="81">
        <f>+'MIT Da'!AB198+'SAR Da'!AB198+'URQ Da'!AB198+'ROC Da'!AB198+'SM Da'!AB198+'BN Da'!AB198+'BS Da'!AB198+'TDC Da'!AB198</f>
        <v>692</v>
      </c>
      <c r="AC198" s="81">
        <f>+'MIT Da'!AC198+'SAR Da'!AC198+'URQ Da'!AC198+'ROC Da'!AC198+'SM Da'!AC198+'BN Da'!AC198+'BS Da'!AC198+'TDC Da'!AC198</f>
        <v>957</v>
      </c>
      <c r="AD198" s="81">
        <f>+'MIT Da'!AD198+'SAR Da'!AD198+'URQ Da'!AD198+'ROC Da'!AD198+'SM Da'!AD198+'BN Da'!AD198+'BS Da'!AD198+'TDC Da'!AD198</f>
        <v>54</v>
      </c>
      <c r="AE198" s="81">
        <f>+'MIT Da'!AE198+'SAR Da'!AE198+'URQ Da'!AE198+'ROC Da'!AE198+'SM Da'!AE198+'BN Da'!AE198+'BS Da'!AE198+'TDC Da'!AE198</f>
        <v>95</v>
      </c>
      <c r="AF198" s="81">
        <f>+'MIT Da'!AF198+'SAR Da'!AF198+'URQ Da'!AF198+'ROC Da'!AF198+'SM Da'!AF198+'BN Da'!AF198+'BS Da'!AF198+'TDC Da'!AF198</f>
        <v>449</v>
      </c>
      <c r="AG198" s="81">
        <f>+'MIT Da'!AG198+'SAR Da'!AG198+'URQ Da'!AG198+'ROC Da'!AG198+'SM Da'!AG198+'BN Da'!AG198+'BS Da'!AG198+'TDC Da'!AG198</f>
        <v>598</v>
      </c>
      <c r="AH198" s="12">
        <f>+'MIT Da'!AH198+'SAR Da'!AH198+'URQ Da'!AH198+'ROC Da'!AH198+'SM Da'!AH198+'BN Da'!AH198+'BS Da'!AH198+'TDC Da'!AH198</f>
        <v>274.60699999999997</v>
      </c>
      <c r="AI198" s="12">
        <f>+'MIT Da'!AI198+'SAR Da'!AI198+'URQ Da'!AI198+'ROC Da'!AI198+'SM Da'!AI198+'BN Da'!AI198+'BS Da'!AI198+'TDC Da'!AI198</f>
        <v>7.32</v>
      </c>
      <c r="AJ198" s="12">
        <f>+'MIT Da'!AJ198+'SAR Da'!AJ198+'URQ Da'!AJ198+'ROC Da'!AJ198+'SM Da'!AJ198+'BN Da'!AJ198+'BS Da'!AJ198+'TDC Da'!AJ198</f>
        <v>498.71500000000003</v>
      </c>
      <c r="AK198" s="12">
        <f>+'MIT Da'!AK198+'SAR Da'!AK198+'URQ Da'!AK198+'ROC Da'!AK198+'SM Da'!AK198+'BN Da'!AK198+'BS Da'!AK198+'TDC Da'!AK198</f>
        <v>780.64199999999994</v>
      </c>
      <c r="AL198" s="81">
        <f>+'MIT Da'!AL198+'SAR Da'!AL198+'URQ Da'!AL198+'ROC Da'!AL198+'SM Da'!AL198+'BN Da'!AL198+'BS Da'!AL198+'TDC Da'!AL198</f>
        <v>12</v>
      </c>
      <c r="AM198" s="81">
        <f>+'MIT Da'!AM198+'SAR Da'!AM198+'URQ Da'!AM198+'ROC Da'!AM198+'SM Da'!AM198+'BN Da'!AM198+'BS Da'!AM198+'TDC Da'!AM198</f>
        <v>57</v>
      </c>
      <c r="AN198" s="81">
        <f>+'MIT Da'!AN198+'SAR Da'!AN198+'URQ Da'!AN198+'ROC Da'!AN198+'SM Da'!AN198+'BN Da'!AN198+'BS Da'!AN198+'TDC Da'!AN198</f>
        <v>82</v>
      </c>
      <c r="AO198" s="81">
        <f>+'MIT Da'!AO198+'SAR Da'!AO198+'URQ Da'!AO198+'ROC Da'!AO198+'SM Da'!AO198+'BN Da'!AO198+'BS Da'!AO198+'TDC Da'!AO198</f>
        <v>151</v>
      </c>
      <c r="AP198" s="81">
        <f>+'MIT Da'!AP198+'SAR Da'!AP198+'URQ Da'!AP198+'ROC Da'!AP198+'SM Da'!AP198+'BN Da'!AP198+'BS Da'!AP198+'TDC Da'!AP198</f>
        <v>596</v>
      </c>
      <c r="AQ198" s="81">
        <f>+'MIT Da'!AQ198+'SAR Da'!AQ198+'URQ Da'!AQ198+'ROC Da'!AQ198+'SM Da'!AQ198+'BN Da'!AQ198+'BS Da'!AQ198+'TDC Da'!AQ198</f>
        <v>341</v>
      </c>
      <c r="AR198" s="81">
        <f>+'MIT Da'!AR198+'SAR Da'!AR198+'URQ Da'!AR198+'ROC Da'!AR198+'SM Da'!AR198+'BN Da'!AR198+'BS Da'!AR198+'TDC Da'!AR198</f>
        <v>39</v>
      </c>
      <c r="AS198" s="81">
        <f>+SUM(RED_InfraMR[[#This Row],[B.02.1 - Parque de Coches Eléctricos Motrices]:[B.02.3 - Parque de Coches Eléctricos Motrices Tipo R]])</f>
        <v>976</v>
      </c>
      <c r="AT198" s="81">
        <f>+'MIT Da'!AT198+'SAR Da'!AT198+'URQ Da'!AT198+'ROC Da'!AT198+'SM Da'!AT198+'BN Da'!AT198+'BS Da'!AT198+'TDC Da'!AT198</f>
        <v>0</v>
      </c>
      <c r="AU198" s="81">
        <f>+'MIT Da'!AU198+'SAR Da'!AU198+'URQ Da'!AU198+'ROC Da'!AU198+'SM Da'!AU198+'BN Da'!AU198+'BS Da'!AU198+'TDC Da'!AU198</f>
        <v>6</v>
      </c>
      <c r="AV198" s="81">
        <f>+'MIT Da'!AV198+'SAR Da'!AV198+'URQ Da'!AV198+'ROC Da'!AV198+'SM Da'!AV198+'BN Da'!AV198+'BS Da'!AV198+'TDC Da'!AV198</f>
        <v>10</v>
      </c>
      <c r="AW198" s="81">
        <f>+SUM(RED_InfraMR[[#This Row],[B.03.1 - Parque de Coches Motores Motrices Remolcados]:[B.03.3 - Parque de Coches Motores Motrices Cabina]])</f>
        <v>16</v>
      </c>
      <c r="AX198" s="81">
        <f>+'MIT Da'!AX198+'SAR Da'!AX198+'URQ Da'!AX198+'ROC Da'!AX198+'SM Da'!AX198+'BN Da'!AX198+'BS Da'!AX198+'TDC Da'!AX198</f>
        <v>437</v>
      </c>
      <c r="AY198" s="81">
        <f>+'MIT Da'!AY198+'SAR Da'!AY198+'URQ Da'!AY198+'ROC Da'!AY198+'SM Da'!AY198+'BN Da'!AY198+'BS Da'!AY198+'TDC Da'!AY198</f>
        <v>173</v>
      </c>
      <c r="AZ198" s="81">
        <f>+'MIT Da'!AZ198+'SAR Da'!AZ198+'URQ Da'!AZ198+'ROC Da'!AZ198+'SM Da'!AZ198+'BN Da'!AZ198+'BS Da'!AZ198+'TDC Da'!AZ198</f>
        <v>15</v>
      </c>
      <c r="BA198" s="81">
        <f>+'MIT Da'!BA198+'SAR Da'!BA198+'URQ Da'!BA198+'ROC Da'!BA198+'SM Da'!BA198+'BN Da'!BA198+'BS Da'!BA198+'TDC Da'!BA198</f>
        <v>163</v>
      </c>
      <c r="BB198" s="81">
        <f>+'MIT Da'!BB198+'SAR Da'!BB198+'URQ Da'!BB198+'ROC Da'!BB198+'SM Da'!BB198+'BN Da'!BB198+'BS Da'!BB198+'TDC Da'!BB198</f>
        <v>0</v>
      </c>
      <c r="BC198" s="81">
        <f>+SUM(RED_InfraMR[[#This Row],[B.04.1 - Parque de Coches Remolcados Clase Unica]:[B.04.5 - Parque de Coches Remolcados para Servicios Especiales (Cartoneros)]])</f>
        <v>788</v>
      </c>
      <c r="BD198" s="81">
        <f>+'MIT Da'!BD198+'SAR Da'!BD198+'URQ Da'!BD198+'ROC Da'!BD198+'SM Da'!BD198+'BN Da'!BD198+'BS Da'!BD198+'TDC Da'!BD198</f>
        <v>12</v>
      </c>
      <c r="BE198" s="81">
        <f>+'MIT Da'!BE198+'SAR Da'!BE198+'URQ Da'!BE198+'ROC Da'!BE198+'SM Da'!BE198+'BN Da'!BE198+'BS Da'!BE198+'TDC Da'!BE198</f>
        <v>92</v>
      </c>
      <c r="BF198" s="16"/>
    </row>
    <row r="199" spans="1:58">
      <c r="A199" s="1">
        <v>2009</v>
      </c>
      <c r="B199" s="1" t="s">
        <v>120</v>
      </c>
      <c r="C199" s="12">
        <f>+'MIT Da'!C199+'SAR Da'!C199+'URQ Da'!C199+'ROC Da'!C199+'SM Da'!C199+'BN Da'!C199+'BS Da'!C199+'TDC Da'!C199</f>
        <v>147.21299999999999</v>
      </c>
      <c r="D199" s="12">
        <f>+'MIT Da'!D199+'SAR Da'!D199+'URQ Da'!D199+'ROC Da'!D199+'SM Da'!D199+'BN Da'!D199+'BS Da'!D199+'TDC Da'!D199</f>
        <v>434.00300000000004</v>
      </c>
      <c r="E199" s="12">
        <f>+'MIT Da'!E199+'SAR Da'!E199+'URQ Da'!E199+'ROC Da'!E199+'SM Da'!E199+'BN Da'!E199+'BS Da'!E199+'TDC Da'!E199</f>
        <v>0</v>
      </c>
      <c r="F199" s="12">
        <f>+'MIT Da'!F199+'SAR Da'!F199+'URQ Da'!F199+'ROC Da'!F199+'SM Da'!F199+'BN Da'!F199+'BS Da'!F199+'TDC Da'!F199</f>
        <v>186.47664</v>
      </c>
      <c r="G199" s="12">
        <f>+'MIT Da'!G199+'SAR Da'!G199+'URQ Da'!G199+'ROC Da'!G199+'SM Da'!G199+'BN Da'!G199+'BS Da'!G199+'TDC Da'!G199</f>
        <v>767.69263999999998</v>
      </c>
      <c r="H199" s="12">
        <f>+'MIT Da'!H199+'SAR Da'!H199+'URQ Da'!H199+'ROC Da'!H199+'SM Da'!H199+'BN Da'!H199+'BS Da'!H199+'TDC Da'!H199</f>
        <v>767.69263999999998</v>
      </c>
      <c r="I199" s="12">
        <f>+'MIT Da'!I199+'SAR Da'!I199+'URQ Da'!I199+'ROC Da'!I199+'SM Da'!I199+'BN Da'!I199+'BS Da'!I199+'TDC Da'!I199</f>
        <v>1011.74311</v>
      </c>
      <c r="J199" s="12">
        <f>+'MIT Da'!J199+'SAR Da'!J199+'URQ Da'!J199+'ROC Da'!J199+'SM Da'!J199+'BN Da'!J199+'BS Da'!J199+'TDC Da'!J199</f>
        <v>1039.809</v>
      </c>
      <c r="K199" s="12">
        <f>+'MIT Da'!K199+'SAR Da'!K199+'URQ Da'!K199+'ROC Da'!K199+'SM Da'!K199+'BN Da'!K199+'BS Da'!K199+'TDC Da'!K199</f>
        <v>54.516999999999996</v>
      </c>
      <c r="L199" s="12">
        <f>+'MIT Da'!L199+'SAR Da'!L199+'URQ Da'!L199+'ROC Da'!L199+'SM Da'!L199+'BN Da'!L199+'BS Da'!L199+'TDC Da'!L199</f>
        <v>400.09900000000005</v>
      </c>
      <c r="M199" s="12">
        <f>+'MIT Da'!M199+'SAR Da'!M199+'URQ Da'!M199+'ROC Da'!M199+'SM Da'!M199+'BN Da'!M199+'BS Da'!M199+'TDC Da'!M199</f>
        <v>21.314999999999998</v>
      </c>
      <c r="N199" s="12">
        <f>+'MIT Da'!N199+'SAR Da'!N199+'URQ Da'!N199+'ROC Da'!N199+'SM Da'!N199+'BN Da'!N199+'BS Da'!N199+'TDC Da'!N199</f>
        <v>1439.9079999999999</v>
      </c>
      <c r="O199" s="12">
        <f>+'MIT Da'!O199+'SAR Da'!O199+'URQ Da'!O199+'ROC Da'!O199+'SM Da'!O199+'BN Da'!O199+'BS Da'!O199+'TDC Da'!O199</f>
        <v>1439.9079999999999</v>
      </c>
      <c r="P199" s="81">
        <f>+'MIT Da'!P199+'SAR Da'!P199+'URQ Da'!P199+'ROC Da'!P199+'SM Da'!P199+'BN Da'!P199+'BS Da'!P199+'TDC Da'!P199</f>
        <v>203</v>
      </c>
      <c r="Q199" s="81">
        <f>+'MIT Da'!Q199+'SAR Da'!Q199+'URQ Da'!Q199+'ROC Da'!Q199+'SM Da'!Q199+'BN Da'!Q199+'BS Da'!Q199+'TDC Da'!Q199</f>
        <v>58</v>
      </c>
      <c r="R199" s="81">
        <f>+'MIT Da'!R199+'SAR Da'!R199+'URQ Da'!R199+'ROC Da'!R199+'SM Da'!R199+'BN Da'!R199+'BS Da'!R199+'TDC Da'!R199</f>
        <v>10</v>
      </c>
      <c r="S199" s="81">
        <f>+'MIT Da'!S199+'SAR Da'!S199+'URQ Da'!S199+'ROC Da'!S199+'SM Da'!S199+'BN Da'!S199+'BS Da'!S199+'TDC Da'!S199</f>
        <v>271</v>
      </c>
      <c r="T199" s="81">
        <f>+'MIT Da'!T199+'SAR Da'!T199+'URQ Da'!T199+'ROC Da'!T199+'SM Da'!T199+'BN Da'!T199+'BS Da'!T199+'TDC Da'!T199</f>
        <v>136</v>
      </c>
      <c r="U199" s="81">
        <f>+'MIT Da'!U199+'SAR Da'!U199+'URQ Da'!U199+'ROC Da'!U199+'SM Da'!U199+'BN Da'!U199+'BS Da'!U199+'TDC Da'!U199</f>
        <v>434</v>
      </c>
      <c r="V199" s="81">
        <f>+'MIT Da'!V199+'SAR Da'!V199+'URQ Da'!V199+'ROC Da'!V199+'SM Da'!V199+'BN Da'!V199+'BS Da'!V199+'TDC Da'!V199</f>
        <v>11</v>
      </c>
      <c r="W199" s="81">
        <f>+'MIT Da'!W199+'SAR Da'!W199+'URQ Da'!W199+'ROC Da'!W199+'SM Da'!W199+'BN Da'!W199+'BS Da'!W199+'TDC Da'!W199</f>
        <v>107</v>
      </c>
      <c r="X199" s="81">
        <f>+'MIT Da'!X199+'SAR Da'!X199+'URQ Da'!X199+'ROC Da'!X199+'SM Da'!X199+'BN Da'!X199+'BS Da'!X199+'TDC Da'!X199</f>
        <v>4</v>
      </c>
      <c r="Y199" s="81">
        <f>+'MIT Da'!Y199+'SAR Da'!Y199+'URQ Da'!Y199+'ROC Da'!Y199+'SM Da'!Y199+'BN Da'!Y199+'BS Da'!Y199+'TDC Da'!Y199</f>
        <v>692</v>
      </c>
      <c r="Z199" s="81">
        <f>+'MIT Da'!Z199+'SAR Da'!Z199+'URQ Da'!Z199+'ROC Da'!Z199+'SM Da'!Z199+'BN Da'!Z199+'BS Da'!Z199+'TDC Da'!Z199</f>
        <v>164</v>
      </c>
      <c r="AA199" s="81">
        <f>+'MIT Da'!AA199+'SAR Da'!AA199+'URQ Da'!AA199+'ROC Da'!AA199+'SM Da'!AA199+'BN Da'!AA199+'BS Da'!AA199+'TDC Da'!AA199</f>
        <v>101</v>
      </c>
      <c r="AB199" s="81">
        <f>+'MIT Da'!AB199+'SAR Da'!AB199+'URQ Da'!AB199+'ROC Da'!AB199+'SM Da'!AB199+'BN Da'!AB199+'BS Da'!AB199+'TDC Da'!AB199</f>
        <v>692</v>
      </c>
      <c r="AC199" s="81">
        <f>+'MIT Da'!AC199+'SAR Da'!AC199+'URQ Da'!AC199+'ROC Da'!AC199+'SM Da'!AC199+'BN Da'!AC199+'BS Da'!AC199+'TDC Da'!AC199</f>
        <v>957</v>
      </c>
      <c r="AD199" s="81">
        <f>+'MIT Da'!AD199+'SAR Da'!AD199+'URQ Da'!AD199+'ROC Da'!AD199+'SM Da'!AD199+'BN Da'!AD199+'BS Da'!AD199+'TDC Da'!AD199</f>
        <v>54</v>
      </c>
      <c r="AE199" s="81">
        <f>+'MIT Da'!AE199+'SAR Da'!AE199+'URQ Da'!AE199+'ROC Da'!AE199+'SM Da'!AE199+'BN Da'!AE199+'BS Da'!AE199+'TDC Da'!AE199</f>
        <v>95</v>
      </c>
      <c r="AF199" s="81">
        <f>+'MIT Da'!AF199+'SAR Da'!AF199+'URQ Da'!AF199+'ROC Da'!AF199+'SM Da'!AF199+'BN Da'!AF199+'BS Da'!AF199+'TDC Da'!AF199</f>
        <v>449</v>
      </c>
      <c r="AG199" s="81">
        <f>+'MIT Da'!AG199+'SAR Da'!AG199+'URQ Da'!AG199+'ROC Da'!AG199+'SM Da'!AG199+'BN Da'!AG199+'BS Da'!AG199+'TDC Da'!AG199</f>
        <v>598</v>
      </c>
      <c r="AH199" s="12">
        <f>+'MIT Da'!AH199+'SAR Da'!AH199+'URQ Da'!AH199+'ROC Da'!AH199+'SM Da'!AH199+'BN Da'!AH199+'BS Da'!AH199+'TDC Da'!AH199</f>
        <v>274.60699999999997</v>
      </c>
      <c r="AI199" s="12">
        <f>+'MIT Da'!AI199+'SAR Da'!AI199+'URQ Da'!AI199+'ROC Da'!AI199+'SM Da'!AI199+'BN Da'!AI199+'BS Da'!AI199+'TDC Da'!AI199</f>
        <v>7.32</v>
      </c>
      <c r="AJ199" s="12">
        <f>+'MIT Da'!AJ199+'SAR Da'!AJ199+'URQ Da'!AJ199+'ROC Da'!AJ199+'SM Da'!AJ199+'BN Da'!AJ199+'BS Da'!AJ199+'TDC Da'!AJ199</f>
        <v>498.71500000000003</v>
      </c>
      <c r="AK199" s="12">
        <f>+'MIT Da'!AK199+'SAR Da'!AK199+'URQ Da'!AK199+'ROC Da'!AK199+'SM Da'!AK199+'BN Da'!AK199+'BS Da'!AK199+'TDC Da'!AK199</f>
        <v>780.64199999999994</v>
      </c>
      <c r="AL199" s="81">
        <f>+'MIT Da'!AL199+'SAR Da'!AL199+'URQ Da'!AL199+'ROC Da'!AL199+'SM Da'!AL199+'BN Da'!AL199+'BS Da'!AL199+'TDC Da'!AL199</f>
        <v>12</v>
      </c>
      <c r="AM199" s="81">
        <f>+'MIT Da'!AM199+'SAR Da'!AM199+'URQ Da'!AM199+'ROC Da'!AM199+'SM Da'!AM199+'BN Da'!AM199+'BS Da'!AM199+'TDC Da'!AM199</f>
        <v>57</v>
      </c>
      <c r="AN199" s="81">
        <f>+'MIT Da'!AN199+'SAR Da'!AN199+'URQ Da'!AN199+'ROC Da'!AN199+'SM Da'!AN199+'BN Da'!AN199+'BS Da'!AN199+'TDC Da'!AN199</f>
        <v>82</v>
      </c>
      <c r="AO199" s="81">
        <f>+'MIT Da'!AO199+'SAR Da'!AO199+'URQ Da'!AO199+'ROC Da'!AO199+'SM Da'!AO199+'BN Da'!AO199+'BS Da'!AO199+'TDC Da'!AO199</f>
        <v>151</v>
      </c>
      <c r="AP199" s="81">
        <f>+'MIT Da'!AP199+'SAR Da'!AP199+'URQ Da'!AP199+'ROC Da'!AP199+'SM Da'!AP199+'BN Da'!AP199+'BS Da'!AP199+'TDC Da'!AP199</f>
        <v>596</v>
      </c>
      <c r="AQ199" s="81">
        <f>+'MIT Da'!AQ199+'SAR Da'!AQ199+'URQ Da'!AQ199+'ROC Da'!AQ199+'SM Da'!AQ199+'BN Da'!AQ199+'BS Da'!AQ199+'TDC Da'!AQ199</f>
        <v>341</v>
      </c>
      <c r="AR199" s="81">
        <f>+'MIT Da'!AR199+'SAR Da'!AR199+'URQ Da'!AR199+'ROC Da'!AR199+'SM Da'!AR199+'BN Da'!AR199+'BS Da'!AR199+'TDC Da'!AR199</f>
        <v>39</v>
      </c>
      <c r="AS199" s="81">
        <f>+SUM(RED_InfraMR[[#This Row],[B.02.1 - Parque de Coches Eléctricos Motrices]:[B.02.3 - Parque de Coches Eléctricos Motrices Tipo R]])</f>
        <v>976</v>
      </c>
      <c r="AT199" s="81">
        <f>+'MIT Da'!AT199+'SAR Da'!AT199+'URQ Da'!AT199+'ROC Da'!AT199+'SM Da'!AT199+'BN Da'!AT199+'BS Da'!AT199+'TDC Da'!AT199</f>
        <v>0</v>
      </c>
      <c r="AU199" s="81">
        <f>+'MIT Da'!AU199+'SAR Da'!AU199+'URQ Da'!AU199+'ROC Da'!AU199+'SM Da'!AU199+'BN Da'!AU199+'BS Da'!AU199+'TDC Da'!AU199</f>
        <v>6</v>
      </c>
      <c r="AV199" s="81">
        <f>+'MIT Da'!AV199+'SAR Da'!AV199+'URQ Da'!AV199+'ROC Da'!AV199+'SM Da'!AV199+'BN Da'!AV199+'BS Da'!AV199+'TDC Da'!AV199</f>
        <v>10</v>
      </c>
      <c r="AW199" s="81">
        <f>+SUM(RED_InfraMR[[#This Row],[B.03.1 - Parque de Coches Motores Motrices Remolcados]:[B.03.3 - Parque de Coches Motores Motrices Cabina]])</f>
        <v>16</v>
      </c>
      <c r="AX199" s="81">
        <f>+'MIT Da'!AX199+'SAR Da'!AX199+'URQ Da'!AX199+'ROC Da'!AX199+'SM Da'!AX199+'BN Da'!AX199+'BS Da'!AX199+'TDC Da'!AX199</f>
        <v>437</v>
      </c>
      <c r="AY199" s="81">
        <f>+'MIT Da'!AY199+'SAR Da'!AY199+'URQ Da'!AY199+'ROC Da'!AY199+'SM Da'!AY199+'BN Da'!AY199+'BS Da'!AY199+'TDC Da'!AY199</f>
        <v>173</v>
      </c>
      <c r="AZ199" s="81">
        <f>+'MIT Da'!AZ199+'SAR Da'!AZ199+'URQ Da'!AZ199+'ROC Da'!AZ199+'SM Da'!AZ199+'BN Da'!AZ199+'BS Da'!AZ199+'TDC Da'!AZ199</f>
        <v>15</v>
      </c>
      <c r="BA199" s="81">
        <f>+'MIT Da'!BA199+'SAR Da'!BA199+'URQ Da'!BA199+'ROC Da'!BA199+'SM Da'!BA199+'BN Da'!BA199+'BS Da'!BA199+'TDC Da'!BA199</f>
        <v>163</v>
      </c>
      <c r="BB199" s="81">
        <f>+'MIT Da'!BB199+'SAR Da'!BB199+'URQ Da'!BB199+'ROC Da'!BB199+'SM Da'!BB199+'BN Da'!BB199+'BS Da'!BB199+'TDC Da'!BB199</f>
        <v>0</v>
      </c>
      <c r="BC199" s="81">
        <f>+SUM(RED_InfraMR[[#This Row],[B.04.1 - Parque de Coches Remolcados Clase Unica]:[B.04.5 - Parque de Coches Remolcados para Servicios Especiales (Cartoneros)]])</f>
        <v>788</v>
      </c>
      <c r="BD199" s="81">
        <f>+'MIT Da'!BD199+'SAR Da'!BD199+'URQ Da'!BD199+'ROC Da'!BD199+'SM Da'!BD199+'BN Da'!BD199+'BS Da'!BD199+'TDC Da'!BD199</f>
        <v>12</v>
      </c>
      <c r="BE199" s="81">
        <f>+'MIT Da'!BE199+'SAR Da'!BE199+'URQ Da'!BE199+'ROC Da'!BE199+'SM Da'!BE199+'BN Da'!BE199+'BS Da'!BE199+'TDC Da'!BE199</f>
        <v>92</v>
      </c>
      <c r="BF199" s="16"/>
    </row>
    <row r="200" spans="1:58">
      <c r="A200" s="1">
        <v>2009</v>
      </c>
      <c r="B200" s="1" t="s">
        <v>121</v>
      </c>
      <c r="C200" s="12">
        <f>+'MIT Da'!C200+'SAR Da'!C200+'URQ Da'!C200+'ROC Da'!C200+'SM Da'!C200+'BN Da'!C200+'BS Da'!C200+'TDC Da'!C200</f>
        <v>147.21299999999999</v>
      </c>
      <c r="D200" s="12">
        <f>+'MIT Da'!D200+'SAR Da'!D200+'URQ Da'!D200+'ROC Da'!D200+'SM Da'!D200+'BN Da'!D200+'BS Da'!D200+'TDC Da'!D200</f>
        <v>434.00300000000004</v>
      </c>
      <c r="E200" s="12">
        <f>+'MIT Da'!E200+'SAR Da'!E200+'URQ Da'!E200+'ROC Da'!E200+'SM Da'!E200+'BN Da'!E200+'BS Da'!E200+'TDC Da'!E200</f>
        <v>0</v>
      </c>
      <c r="F200" s="12">
        <f>+'MIT Da'!F200+'SAR Da'!F200+'URQ Da'!F200+'ROC Da'!F200+'SM Da'!F200+'BN Da'!F200+'BS Da'!F200+'TDC Da'!F200</f>
        <v>186.47664</v>
      </c>
      <c r="G200" s="12">
        <f>+'MIT Da'!G200+'SAR Da'!G200+'URQ Da'!G200+'ROC Da'!G200+'SM Da'!G200+'BN Da'!G200+'BS Da'!G200+'TDC Da'!G200</f>
        <v>767.69263999999998</v>
      </c>
      <c r="H200" s="12">
        <f>+'MIT Da'!H200+'SAR Da'!H200+'URQ Da'!H200+'ROC Da'!H200+'SM Da'!H200+'BN Da'!H200+'BS Da'!H200+'TDC Da'!H200</f>
        <v>767.69263999999998</v>
      </c>
      <c r="I200" s="12">
        <f>+'MIT Da'!I200+'SAR Da'!I200+'URQ Da'!I200+'ROC Da'!I200+'SM Da'!I200+'BN Da'!I200+'BS Da'!I200+'TDC Da'!I200</f>
        <v>1011.74311</v>
      </c>
      <c r="J200" s="12">
        <f>+'MIT Da'!J200+'SAR Da'!J200+'URQ Da'!J200+'ROC Da'!J200+'SM Da'!J200+'BN Da'!J200+'BS Da'!J200+'TDC Da'!J200</f>
        <v>1039.809</v>
      </c>
      <c r="K200" s="12">
        <f>+'MIT Da'!K200+'SAR Da'!K200+'URQ Da'!K200+'ROC Da'!K200+'SM Da'!K200+'BN Da'!K200+'BS Da'!K200+'TDC Da'!K200</f>
        <v>54.516999999999996</v>
      </c>
      <c r="L200" s="12">
        <f>+'MIT Da'!L200+'SAR Da'!L200+'URQ Da'!L200+'ROC Da'!L200+'SM Da'!L200+'BN Da'!L200+'BS Da'!L200+'TDC Da'!L200</f>
        <v>400.09900000000005</v>
      </c>
      <c r="M200" s="12">
        <f>+'MIT Da'!M200+'SAR Da'!M200+'URQ Da'!M200+'ROC Da'!M200+'SM Da'!M200+'BN Da'!M200+'BS Da'!M200+'TDC Da'!M200</f>
        <v>21.314999999999998</v>
      </c>
      <c r="N200" s="12">
        <f>+'MIT Da'!N200+'SAR Da'!N200+'URQ Da'!N200+'ROC Da'!N200+'SM Da'!N200+'BN Da'!N200+'BS Da'!N200+'TDC Da'!N200</f>
        <v>1439.9079999999999</v>
      </c>
      <c r="O200" s="12">
        <f>+'MIT Da'!O200+'SAR Da'!O200+'URQ Da'!O200+'ROC Da'!O200+'SM Da'!O200+'BN Da'!O200+'BS Da'!O200+'TDC Da'!O200</f>
        <v>1439.9079999999999</v>
      </c>
      <c r="P200" s="81">
        <f>+'MIT Da'!P200+'SAR Da'!P200+'URQ Da'!P200+'ROC Da'!P200+'SM Da'!P200+'BN Da'!P200+'BS Da'!P200+'TDC Da'!P200</f>
        <v>203</v>
      </c>
      <c r="Q200" s="81">
        <f>+'MIT Da'!Q200+'SAR Da'!Q200+'URQ Da'!Q200+'ROC Da'!Q200+'SM Da'!Q200+'BN Da'!Q200+'BS Da'!Q200+'TDC Da'!Q200</f>
        <v>58</v>
      </c>
      <c r="R200" s="81">
        <f>+'MIT Da'!R200+'SAR Da'!R200+'URQ Da'!R200+'ROC Da'!R200+'SM Da'!R200+'BN Da'!R200+'BS Da'!R200+'TDC Da'!R200</f>
        <v>10</v>
      </c>
      <c r="S200" s="81">
        <f>+'MIT Da'!S200+'SAR Da'!S200+'URQ Da'!S200+'ROC Da'!S200+'SM Da'!S200+'BN Da'!S200+'BS Da'!S200+'TDC Da'!S200</f>
        <v>271</v>
      </c>
      <c r="T200" s="81">
        <f>+'MIT Da'!T200+'SAR Da'!T200+'URQ Da'!T200+'ROC Da'!T200+'SM Da'!T200+'BN Da'!T200+'BS Da'!T200+'TDC Da'!T200</f>
        <v>136</v>
      </c>
      <c r="U200" s="81">
        <f>+'MIT Da'!U200+'SAR Da'!U200+'URQ Da'!U200+'ROC Da'!U200+'SM Da'!U200+'BN Da'!U200+'BS Da'!U200+'TDC Da'!U200</f>
        <v>434</v>
      </c>
      <c r="V200" s="81">
        <f>+'MIT Da'!V200+'SAR Da'!V200+'URQ Da'!V200+'ROC Da'!V200+'SM Da'!V200+'BN Da'!V200+'BS Da'!V200+'TDC Da'!V200</f>
        <v>11</v>
      </c>
      <c r="W200" s="81">
        <f>+'MIT Da'!W200+'SAR Da'!W200+'URQ Da'!W200+'ROC Da'!W200+'SM Da'!W200+'BN Da'!W200+'BS Da'!W200+'TDC Da'!W200</f>
        <v>107</v>
      </c>
      <c r="X200" s="81">
        <f>+'MIT Da'!X200+'SAR Da'!X200+'URQ Da'!X200+'ROC Da'!X200+'SM Da'!X200+'BN Da'!X200+'BS Da'!X200+'TDC Da'!X200</f>
        <v>4</v>
      </c>
      <c r="Y200" s="81">
        <f>+'MIT Da'!Y200+'SAR Da'!Y200+'URQ Da'!Y200+'ROC Da'!Y200+'SM Da'!Y200+'BN Da'!Y200+'BS Da'!Y200+'TDC Da'!Y200</f>
        <v>692</v>
      </c>
      <c r="Z200" s="81">
        <f>+'MIT Da'!Z200+'SAR Da'!Z200+'URQ Da'!Z200+'ROC Da'!Z200+'SM Da'!Z200+'BN Da'!Z200+'BS Da'!Z200+'TDC Da'!Z200</f>
        <v>164</v>
      </c>
      <c r="AA200" s="81">
        <f>+'MIT Da'!AA200+'SAR Da'!AA200+'URQ Da'!AA200+'ROC Da'!AA200+'SM Da'!AA200+'BN Da'!AA200+'BS Da'!AA200+'TDC Da'!AA200</f>
        <v>101</v>
      </c>
      <c r="AB200" s="81">
        <f>+'MIT Da'!AB200+'SAR Da'!AB200+'URQ Da'!AB200+'ROC Da'!AB200+'SM Da'!AB200+'BN Da'!AB200+'BS Da'!AB200+'TDC Da'!AB200</f>
        <v>692</v>
      </c>
      <c r="AC200" s="81">
        <f>+'MIT Da'!AC200+'SAR Da'!AC200+'URQ Da'!AC200+'ROC Da'!AC200+'SM Da'!AC200+'BN Da'!AC200+'BS Da'!AC200+'TDC Da'!AC200</f>
        <v>957</v>
      </c>
      <c r="AD200" s="81">
        <f>+'MIT Da'!AD200+'SAR Da'!AD200+'URQ Da'!AD200+'ROC Da'!AD200+'SM Da'!AD200+'BN Da'!AD200+'BS Da'!AD200+'TDC Da'!AD200</f>
        <v>54</v>
      </c>
      <c r="AE200" s="81">
        <f>+'MIT Da'!AE200+'SAR Da'!AE200+'URQ Da'!AE200+'ROC Da'!AE200+'SM Da'!AE200+'BN Da'!AE200+'BS Da'!AE200+'TDC Da'!AE200</f>
        <v>95</v>
      </c>
      <c r="AF200" s="81">
        <f>+'MIT Da'!AF200+'SAR Da'!AF200+'URQ Da'!AF200+'ROC Da'!AF200+'SM Da'!AF200+'BN Da'!AF200+'BS Da'!AF200+'TDC Da'!AF200</f>
        <v>449</v>
      </c>
      <c r="AG200" s="81">
        <f>+'MIT Da'!AG200+'SAR Da'!AG200+'URQ Da'!AG200+'ROC Da'!AG200+'SM Da'!AG200+'BN Da'!AG200+'BS Da'!AG200+'TDC Da'!AG200</f>
        <v>598</v>
      </c>
      <c r="AH200" s="12">
        <f>+'MIT Da'!AH200+'SAR Da'!AH200+'URQ Da'!AH200+'ROC Da'!AH200+'SM Da'!AH200+'BN Da'!AH200+'BS Da'!AH200+'TDC Da'!AH200</f>
        <v>274.60699999999997</v>
      </c>
      <c r="AI200" s="12">
        <f>+'MIT Da'!AI200+'SAR Da'!AI200+'URQ Da'!AI200+'ROC Da'!AI200+'SM Da'!AI200+'BN Da'!AI200+'BS Da'!AI200+'TDC Da'!AI200</f>
        <v>7.32</v>
      </c>
      <c r="AJ200" s="12">
        <f>+'MIT Da'!AJ200+'SAR Da'!AJ200+'URQ Da'!AJ200+'ROC Da'!AJ200+'SM Da'!AJ200+'BN Da'!AJ200+'BS Da'!AJ200+'TDC Da'!AJ200</f>
        <v>498.71500000000003</v>
      </c>
      <c r="AK200" s="12">
        <f>+'MIT Da'!AK200+'SAR Da'!AK200+'URQ Da'!AK200+'ROC Da'!AK200+'SM Da'!AK200+'BN Da'!AK200+'BS Da'!AK200+'TDC Da'!AK200</f>
        <v>780.64199999999994</v>
      </c>
      <c r="AL200" s="81">
        <f>+'MIT Da'!AL200+'SAR Da'!AL200+'URQ Da'!AL200+'ROC Da'!AL200+'SM Da'!AL200+'BN Da'!AL200+'BS Da'!AL200+'TDC Da'!AL200</f>
        <v>12</v>
      </c>
      <c r="AM200" s="81">
        <f>+'MIT Da'!AM200+'SAR Da'!AM200+'URQ Da'!AM200+'ROC Da'!AM200+'SM Da'!AM200+'BN Da'!AM200+'BS Da'!AM200+'TDC Da'!AM200</f>
        <v>57</v>
      </c>
      <c r="AN200" s="81">
        <f>+'MIT Da'!AN200+'SAR Da'!AN200+'URQ Da'!AN200+'ROC Da'!AN200+'SM Da'!AN200+'BN Da'!AN200+'BS Da'!AN200+'TDC Da'!AN200</f>
        <v>82</v>
      </c>
      <c r="AO200" s="81">
        <f>+'MIT Da'!AO200+'SAR Da'!AO200+'URQ Da'!AO200+'ROC Da'!AO200+'SM Da'!AO200+'BN Da'!AO200+'BS Da'!AO200+'TDC Da'!AO200</f>
        <v>151</v>
      </c>
      <c r="AP200" s="81">
        <f>+'MIT Da'!AP200+'SAR Da'!AP200+'URQ Da'!AP200+'ROC Da'!AP200+'SM Da'!AP200+'BN Da'!AP200+'BS Da'!AP200+'TDC Da'!AP200</f>
        <v>596</v>
      </c>
      <c r="AQ200" s="81">
        <f>+'MIT Da'!AQ200+'SAR Da'!AQ200+'URQ Da'!AQ200+'ROC Da'!AQ200+'SM Da'!AQ200+'BN Da'!AQ200+'BS Da'!AQ200+'TDC Da'!AQ200</f>
        <v>341</v>
      </c>
      <c r="AR200" s="81">
        <f>+'MIT Da'!AR200+'SAR Da'!AR200+'URQ Da'!AR200+'ROC Da'!AR200+'SM Da'!AR200+'BN Da'!AR200+'BS Da'!AR200+'TDC Da'!AR200</f>
        <v>39</v>
      </c>
      <c r="AS200" s="81">
        <f>+SUM(RED_InfraMR[[#This Row],[B.02.1 - Parque de Coches Eléctricos Motrices]:[B.02.3 - Parque de Coches Eléctricos Motrices Tipo R]])</f>
        <v>976</v>
      </c>
      <c r="AT200" s="81">
        <f>+'MIT Da'!AT200+'SAR Da'!AT200+'URQ Da'!AT200+'ROC Da'!AT200+'SM Da'!AT200+'BN Da'!AT200+'BS Da'!AT200+'TDC Da'!AT200</f>
        <v>0</v>
      </c>
      <c r="AU200" s="81">
        <f>+'MIT Da'!AU200+'SAR Da'!AU200+'URQ Da'!AU200+'ROC Da'!AU200+'SM Da'!AU200+'BN Da'!AU200+'BS Da'!AU200+'TDC Da'!AU200</f>
        <v>6</v>
      </c>
      <c r="AV200" s="81">
        <f>+'MIT Da'!AV200+'SAR Da'!AV200+'URQ Da'!AV200+'ROC Da'!AV200+'SM Da'!AV200+'BN Da'!AV200+'BS Da'!AV200+'TDC Da'!AV200</f>
        <v>10</v>
      </c>
      <c r="AW200" s="81">
        <f>+SUM(RED_InfraMR[[#This Row],[B.03.1 - Parque de Coches Motores Motrices Remolcados]:[B.03.3 - Parque de Coches Motores Motrices Cabina]])</f>
        <v>16</v>
      </c>
      <c r="AX200" s="81">
        <f>+'MIT Da'!AX200+'SAR Da'!AX200+'URQ Da'!AX200+'ROC Da'!AX200+'SM Da'!AX200+'BN Da'!AX200+'BS Da'!AX200+'TDC Da'!AX200</f>
        <v>437</v>
      </c>
      <c r="AY200" s="81">
        <f>+'MIT Da'!AY200+'SAR Da'!AY200+'URQ Da'!AY200+'ROC Da'!AY200+'SM Da'!AY200+'BN Da'!AY200+'BS Da'!AY200+'TDC Da'!AY200</f>
        <v>173</v>
      </c>
      <c r="AZ200" s="81">
        <f>+'MIT Da'!AZ200+'SAR Da'!AZ200+'URQ Da'!AZ200+'ROC Da'!AZ200+'SM Da'!AZ200+'BN Da'!AZ200+'BS Da'!AZ200+'TDC Da'!AZ200</f>
        <v>15</v>
      </c>
      <c r="BA200" s="81">
        <f>+'MIT Da'!BA200+'SAR Da'!BA200+'URQ Da'!BA200+'ROC Da'!BA200+'SM Da'!BA200+'BN Da'!BA200+'BS Da'!BA200+'TDC Da'!BA200</f>
        <v>163</v>
      </c>
      <c r="BB200" s="81">
        <f>+'MIT Da'!BB200+'SAR Da'!BB200+'URQ Da'!BB200+'ROC Da'!BB200+'SM Da'!BB200+'BN Da'!BB200+'BS Da'!BB200+'TDC Da'!BB200</f>
        <v>0</v>
      </c>
      <c r="BC200" s="81">
        <f>+SUM(RED_InfraMR[[#This Row],[B.04.1 - Parque de Coches Remolcados Clase Unica]:[B.04.5 - Parque de Coches Remolcados para Servicios Especiales (Cartoneros)]])</f>
        <v>788</v>
      </c>
      <c r="BD200" s="81">
        <f>+'MIT Da'!BD200+'SAR Da'!BD200+'URQ Da'!BD200+'ROC Da'!BD200+'SM Da'!BD200+'BN Da'!BD200+'BS Da'!BD200+'TDC Da'!BD200</f>
        <v>12</v>
      </c>
      <c r="BE200" s="81">
        <f>+'MIT Da'!BE200+'SAR Da'!BE200+'URQ Da'!BE200+'ROC Da'!BE200+'SM Da'!BE200+'BN Da'!BE200+'BS Da'!BE200+'TDC Da'!BE200</f>
        <v>92</v>
      </c>
      <c r="BF200" s="16"/>
    </row>
    <row r="201" spans="1:58">
      <c r="A201" s="1">
        <v>2009</v>
      </c>
      <c r="B201" s="1" t="s">
        <v>122</v>
      </c>
      <c r="C201" s="12">
        <f>+'MIT Da'!C201+'SAR Da'!C201+'URQ Da'!C201+'ROC Da'!C201+'SM Da'!C201+'BN Da'!C201+'BS Da'!C201+'TDC Da'!C201</f>
        <v>147.21299999999999</v>
      </c>
      <c r="D201" s="12">
        <f>+'MIT Da'!D201+'SAR Da'!D201+'URQ Da'!D201+'ROC Da'!D201+'SM Da'!D201+'BN Da'!D201+'BS Da'!D201+'TDC Da'!D201</f>
        <v>434.00300000000004</v>
      </c>
      <c r="E201" s="12">
        <f>+'MIT Da'!E201+'SAR Da'!E201+'URQ Da'!E201+'ROC Da'!E201+'SM Da'!E201+'BN Da'!E201+'BS Da'!E201+'TDC Da'!E201</f>
        <v>0</v>
      </c>
      <c r="F201" s="12">
        <f>+'MIT Da'!F201+'SAR Da'!F201+'URQ Da'!F201+'ROC Da'!F201+'SM Da'!F201+'BN Da'!F201+'BS Da'!F201+'TDC Da'!F201</f>
        <v>186.47664</v>
      </c>
      <c r="G201" s="12">
        <f>+'MIT Da'!G201+'SAR Da'!G201+'URQ Da'!G201+'ROC Da'!G201+'SM Da'!G201+'BN Da'!G201+'BS Da'!G201+'TDC Da'!G201</f>
        <v>767.69263999999998</v>
      </c>
      <c r="H201" s="12">
        <f>+'MIT Da'!H201+'SAR Da'!H201+'URQ Da'!H201+'ROC Da'!H201+'SM Da'!H201+'BN Da'!H201+'BS Da'!H201+'TDC Da'!H201</f>
        <v>767.69263999999998</v>
      </c>
      <c r="I201" s="12">
        <f>+'MIT Da'!I201+'SAR Da'!I201+'URQ Da'!I201+'ROC Da'!I201+'SM Da'!I201+'BN Da'!I201+'BS Da'!I201+'TDC Da'!I201</f>
        <v>1011.74311</v>
      </c>
      <c r="J201" s="12">
        <f>+'MIT Da'!J201+'SAR Da'!J201+'URQ Da'!J201+'ROC Da'!J201+'SM Da'!J201+'BN Da'!J201+'BS Da'!J201+'TDC Da'!J201</f>
        <v>1039.809</v>
      </c>
      <c r="K201" s="12">
        <f>+'MIT Da'!K201+'SAR Da'!K201+'URQ Da'!K201+'ROC Da'!K201+'SM Da'!K201+'BN Da'!K201+'BS Da'!K201+'TDC Da'!K201</f>
        <v>54.516999999999996</v>
      </c>
      <c r="L201" s="12">
        <f>+'MIT Da'!L201+'SAR Da'!L201+'URQ Da'!L201+'ROC Da'!L201+'SM Da'!L201+'BN Da'!L201+'BS Da'!L201+'TDC Da'!L201</f>
        <v>400.09900000000005</v>
      </c>
      <c r="M201" s="12">
        <f>+'MIT Da'!M201+'SAR Da'!M201+'URQ Da'!M201+'ROC Da'!M201+'SM Da'!M201+'BN Da'!M201+'BS Da'!M201+'TDC Da'!M201</f>
        <v>21.314999999999998</v>
      </c>
      <c r="N201" s="12">
        <f>+'MIT Da'!N201+'SAR Da'!N201+'URQ Da'!N201+'ROC Da'!N201+'SM Da'!N201+'BN Da'!N201+'BS Da'!N201+'TDC Da'!N201</f>
        <v>1439.9079999999999</v>
      </c>
      <c r="O201" s="12">
        <f>+'MIT Da'!O201+'SAR Da'!O201+'URQ Da'!O201+'ROC Da'!O201+'SM Da'!O201+'BN Da'!O201+'BS Da'!O201+'TDC Da'!O201</f>
        <v>1439.9079999999999</v>
      </c>
      <c r="P201" s="81">
        <f>+'MIT Da'!P201+'SAR Da'!P201+'URQ Da'!P201+'ROC Da'!P201+'SM Da'!P201+'BN Da'!P201+'BS Da'!P201+'TDC Da'!P201</f>
        <v>203</v>
      </c>
      <c r="Q201" s="81">
        <f>+'MIT Da'!Q201+'SAR Da'!Q201+'URQ Da'!Q201+'ROC Da'!Q201+'SM Da'!Q201+'BN Da'!Q201+'BS Da'!Q201+'TDC Da'!Q201</f>
        <v>58</v>
      </c>
      <c r="R201" s="81">
        <f>+'MIT Da'!R201+'SAR Da'!R201+'URQ Da'!R201+'ROC Da'!R201+'SM Da'!R201+'BN Da'!R201+'BS Da'!R201+'TDC Da'!R201</f>
        <v>10</v>
      </c>
      <c r="S201" s="81">
        <f>+'MIT Da'!S201+'SAR Da'!S201+'URQ Da'!S201+'ROC Da'!S201+'SM Da'!S201+'BN Da'!S201+'BS Da'!S201+'TDC Da'!S201</f>
        <v>271</v>
      </c>
      <c r="T201" s="81">
        <f>+'MIT Da'!T201+'SAR Da'!T201+'URQ Da'!T201+'ROC Da'!T201+'SM Da'!T201+'BN Da'!T201+'BS Da'!T201+'TDC Da'!T201</f>
        <v>136</v>
      </c>
      <c r="U201" s="81">
        <f>+'MIT Da'!U201+'SAR Da'!U201+'URQ Da'!U201+'ROC Da'!U201+'SM Da'!U201+'BN Da'!U201+'BS Da'!U201+'TDC Da'!U201</f>
        <v>434</v>
      </c>
      <c r="V201" s="81">
        <f>+'MIT Da'!V201+'SAR Da'!V201+'URQ Da'!V201+'ROC Da'!V201+'SM Da'!V201+'BN Da'!V201+'BS Da'!V201+'TDC Da'!V201</f>
        <v>11</v>
      </c>
      <c r="W201" s="81">
        <f>+'MIT Da'!W201+'SAR Da'!W201+'URQ Da'!W201+'ROC Da'!W201+'SM Da'!W201+'BN Da'!W201+'BS Da'!W201+'TDC Da'!W201</f>
        <v>107</v>
      </c>
      <c r="X201" s="81">
        <f>+'MIT Da'!X201+'SAR Da'!X201+'URQ Da'!X201+'ROC Da'!X201+'SM Da'!X201+'BN Da'!X201+'BS Da'!X201+'TDC Da'!X201</f>
        <v>4</v>
      </c>
      <c r="Y201" s="81">
        <f>+'MIT Da'!Y201+'SAR Da'!Y201+'URQ Da'!Y201+'ROC Da'!Y201+'SM Da'!Y201+'BN Da'!Y201+'BS Da'!Y201+'TDC Da'!Y201</f>
        <v>692</v>
      </c>
      <c r="Z201" s="81">
        <f>+'MIT Da'!Z201+'SAR Da'!Z201+'URQ Da'!Z201+'ROC Da'!Z201+'SM Da'!Z201+'BN Da'!Z201+'BS Da'!Z201+'TDC Da'!Z201</f>
        <v>164</v>
      </c>
      <c r="AA201" s="81">
        <f>+'MIT Da'!AA201+'SAR Da'!AA201+'URQ Da'!AA201+'ROC Da'!AA201+'SM Da'!AA201+'BN Da'!AA201+'BS Da'!AA201+'TDC Da'!AA201</f>
        <v>101</v>
      </c>
      <c r="AB201" s="81">
        <f>+'MIT Da'!AB201+'SAR Da'!AB201+'URQ Da'!AB201+'ROC Da'!AB201+'SM Da'!AB201+'BN Da'!AB201+'BS Da'!AB201+'TDC Da'!AB201</f>
        <v>692</v>
      </c>
      <c r="AC201" s="81">
        <f>+'MIT Da'!AC201+'SAR Da'!AC201+'URQ Da'!AC201+'ROC Da'!AC201+'SM Da'!AC201+'BN Da'!AC201+'BS Da'!AC201+'TDC Da'!AC201</f>
        <v>957</v>
      </c>
      <c r="AD201" s="81">
        <f>+'MIT Da'!AD201+'SAR Da'!AD201+'URQ Da'!AD201+'ROC Da'!AD201+'SM Da'!AD201+'BN Da'!AD201+'BS Da'!AD201+'TDC Da'!AD201</f>
        <v>54</v>
      </c>
      <c r="AE201" s="81">
        <f>+'MIT Da'!AE201+'SAR Da'!AE201+'URQ Da'!AE201+'ROC Da'!AE201+'SM Da'!AE201+'BN Da'!AE201+'BS Da'!AE201+'TDC Da'!AE201</f>
        <v>95</v>
      </c>
      <c r="AF201" s="81">
        <f>+'MIT Da'!AF201+'SAR Da'!AF201+'URQ Da'!AF201+'ROC Da'!AF201+'SM Da'!AF201+'BN Da'!AF201+'BS Da'!AF201+'TDC Da'!AF201</f>
        <v>449</v>
      </c>
      <c r="AG201" s="81">
        <f>+'MIT Da'!AG201+'SAR Da'!AG201+'URQ Da'!AG201+'ROC Da'!AG201+'SM Da'!AG201+'BN Da'!AG201+'BS Da'!AG201+'TDC Da'!AG201</f>
        <v>598</v>
      </c>
      <c r="AH201" s="12">
        <f>+'MIT Da'!AH201+'SAR Da'!AH201+'URQ Da'!AH201+'ROC Da'!AH201+'SM Da'!AH201+'BN Da'!AH201+'BS Da'!AH201+'TDC Da'!AH201</f>
        <v>274.60699999999997</v>
      </c>
      <c r="AI201" s="12">
        <f>+'MIT Da'!AI201+'SAR Da'!AI201+'URQ Da'!AI201+'ROC Da'!AI201+'SM Da'!AI201+'BN Da'!AI201+'BS Da'!AI201+'TDC Da'!AI201</f>
        <v>7.32</v>
      </c>
      <c r="AJ201" s="12">
        <f>+'MIT Da'!AJ201+'SAR Da'!AJ201+'URQ Da'!AJ201+'ROC Da'!AJ201+'SM Da'!AJ201+'BN Da'!AJ201+'BS Da'!AJ201+'TDC Da'!AJ201</f>
        <v>498.71500000000003</v>
      </c>
      <c r="AK201" s="12">
        <f>+'MIT Da'!AK201+'SAR Da'!AK201+'URQ Da'!AK201+'ROC Da'!AK201+'SM Da'!AK201+'BN Da'!AK201+'BS Da'!AK201+'TDC Da'!AK201</f>
        <v>780.64199999999994</v>
      </c>
      <c r="AL201" s="81">
        <f>+'MIT Da'!AL201+'SAR Da'!AL201+'URQ Da'!AL201+'ROC Da'!AL201+'SM Da'!AL201+'BN Da'!AL201+'BS Da'!AL201+'TDC Da'!AL201</f>
        <v>12</v>
      </c>
      <c r="AM201" s="81">
        <f>+'MIT Da'!AM201+'SAR Da'!AM201+'URQ Da'!AM201+'ROC Da'!AM201+'SM Da'!AM201+'BN Da'!AM201+'BS Da'!AM201+'TDC Da'!AM201</f>
        <v>57</v>
      </c>
      <c r="AN201" s="81">
        <f>+'MIT Da'!AN201+'SAR Da'!AN201+'URQ Da'!AN201+'ROC Da'!AN201+'SM Da'!AN201+'BN Da'!AN201+'BS Da'!AN201+'TDC Da'!AN201</f>
        <v>82</v>
      </c>
      <c r="AO201" s="81">
        <f>+'MIT Da'!AO201+'SAR Da'!AO201+'URQ Da'!AO201+'ROC Da'!AO201+'SM Da'!AO201+'BN Da'!AO201+'BS Da'!AO201+'TDC Da'!AO201</f>
        <v>151</v>
      </c>
      <c r="AP201" s="81">
        <f>+'MIT Da'!AP201+'SAR Da'!AP201+'URQ Da'!AP201+'ROC Da'!AP201+'SM Da'!AP201+'BN Da'!AP201+'BS Da'!AP201+'TDC Da'!AP201</f>
        <v>596</v>
      </c>
      <c r="AQ201" s="81">
        <f>+'MIT Da'!AQ201+'SAR Da'!AQ201+'URQ Da'!AQ201+'ROC Da'!AQ201+'SM Da'!AQ201+'BN Da'!AQ201+'BS Da'!AQ201+'TDC Da'!AQ201</f>
        <v>341</v>
      </c>
      <c r="AR201" s="81">
        <f>+'MIT Da'!AR201+'SAR Da'!AR201+'URQ Da'!AR201+'ROC Da'!AR201+'SM Da'!AR201+'BN Da'!AR201+'BS Da'!AR201+'TDC Da'!AR201</f>
        <v>39</v>
      </c>
      <c r="AS201" s="81">
        <f>+SUM(RED_InfraMR[[#This Row],[B.02.1 - Parque de Coches Eléctricos Motrices]:[B.02.3 - Parque de Coches Eléctricos Motrices Tipo R]])</f>
        <v>976</v>
      </c>
      <c r="AT201" s="81">
        <f>+'MIT Da'!AT201+'SAR Da'!AT201+'URQ Da'!AT201+'ROC Da'!AT201+'SM Da'!AT201+'BN Da'!AT201+'BS Da'!AT201+'TDC Da'!AT201</f>
        <v>0</v>
      </c>
      <c r="AU201" s="81">
        <f>+'MIT Da'!AU201+'SAR Da'!AU201+'URQ Da'!AU201+'ROC Da'!AU201+'SM Da'!AU201+'BN Da'!AU201+'BS Da'!AU201+'TDC Da'!AU201</f>
        <v>6</v>
      </c>
      <c r="AV201" s="81">
        <f>+'MIT Da'!AV201+'SAR Da'!AV201+'URQ Da'!AV201+'ROC Da'!AV201+'SM Da'!AV201+'BN Da'!AV201+'BS Da'!AV201+'TDC Da'!AV201</f>
        <v>10</v>
      </c>
      <c r="AW201" s="81">
        <f>+SUM(RED_InfraMR[[#This Row],[B.03.1 - Parque de Coches Motores Motrices Remolcados]:[B.03.3 - Parque de Coches Motores Motrices Cabina]])</f>
        <v>16</v>
      </c>
      <c r="AX201" s="81">
        <f>+'MIT Da'!AX201+'SAR Da'!AX201+'URQ Da'!AX201+'ROC Da'!AX201+'SM Da'!AX201+'BN Da'!AX201+'BS Da'!AX201+'TDC Da'!AX201</f>
        <v>437</v>
      </c>
      <c r="AY201" s="81">
        <f>+'MIT Da'!AY201+'SAR Da'!AY201+'URQ Da'!AY201+'ROC Da'!AY201+'SM Da'!AY201+'BN Da'!AY201+'BS Da'!AY201+'TDC Da'!AY201</f>
        <v>173</v>
      </c>
      <c r="AZ201" s="81">
        <f>+'MIT Da'!AZ201+'SAR Da'!AZ201+'URQ Da'!AZ201+'ROC Da'!AZ201+'SM Da'!AZ201+'BN Da'!AZ201+'BS Da'!AZ201+'TDC Da'!AZ201</f>
        <v>15</v>
      </c>
      <c r="BA201" s="81">
        <f>+'MIT Da'!BA201+'SAR Da'!BA201+'URQ Da'!BA201+'ROC Da'!BA201+'SM Da'!BA201+'BN Da'!BA201+'BS Da'!BA201+'TDC Da'!BA201</f>
        <v>163</v>
      </c>
      <c r="BB201" s="81">
        <f>+'MIT Da'!BB201+'SAR Da'!BB201+'URQ Da'!BB201+'ROC Da'!BB201+'SM Da'!BB201+'BN Da'!BB201+'BS Da'!BB201+'TDC Da'!BB201</f>
        <v>0</v>
      </c>
      <c r="BC201" s="81">
        <f>+SUM(RED_InfraMR[[#This Row],[B.04.1 - Parque de Coches Remolcados Clase Unica]:[B.04.5 - Parque de Coches Remolcados para Servicios Especiales (Cartoneros)]])</f>
        <v>788</v>
      </c>
      <c r="BD201" s="81">
        <f>+'MIT Da'!BD201+'SAR Da'!BD201+'URQ Da'!BD201+'ROC Da'!BD201+'SM Da'!BD201+'BN Da'!BD201+'BS Da'!BD201+'TDC Da'!BD201</f>
        <v>12</v>
      </c>
      <c r="BE201" s="81">
        <f>+'MIT Da'!BE201+'SAR Da'!BE201+'URQ Da'!BE201+'ROC Da'!BE201+'SM Da'!BE201+'BN Da'!BE201+'BS Da'!BE201+'TDC Da'!BE201</f>
        <v>92</v>
      </c>
      <c r="BF201" s="16"/>
    </row>
    <row r="202" spans="1:58">
      <c r="A202" s="1">
        <v>2009</v>
      </c>
      <c r="B202" s="1" t="s">
        <v>123</v>
      </c>
      <c r="C202" s="12">
        <f>+'MIT Da'!C202+'SAR Da'!C202+'URQ Da'!C202+'ROC Da'!C202+'SM Da'!C202+'BN Da'!C202+'BS Da'!C202+'TDC Da'!C202</f>
        <v>147.21299999999999</v>
      </c>
      <c r="D202" s="12">
        <f>+'MIT Da'!D202+'SAR Da'!D202+'URQ Da'!D202+'ROC Da'!D202+'SM Da'!D202+'BN Da'!D202+'BS Da'!D202+'TDC Da'!D202</f>
        <v>434.00300000000004</v>
      </c>
      <c r="E202" s="12">
        <f>+'MIT Da'!E202+'SAR Da'!E202+'URQ Da'!E202+'ROC Da'!E202+'SM Da'!E202+'BN Da'!E202+'BS Da'!E202+'TDC Da'!E202</f>
        <v>0</v>
      </c>
      <c r="F202" s="12">
        <f>+'MIT Da'!F202+'SAR Da'!F202+'URQ Da'!F202+'ROC Da'!F202+'SM Da'!F202+'BN Da'!F202+'BS Da'!F202+'TDC Da'!F202</f>
        <v>186.47664</v>
      </c>
      <c r="G202" s="12">
        <f>+'MIT Da'!G202+'SAR Da'!G202+'URQ Da'!G202+'ROC Da'!G202+'SM Da'!G202+'BN Da'!G202+'BS Da'!G202+'TDC Da'!G202</f>
        <v>767.69263999999998</v>
      </c>
      <c r="H202" s="12">
        <f>+'MIT Da'!H202+'SAR Da'!H202+'URQ Da'!H202+'ROC Da'!H202+'SM Da'!H202+'BN Da'!H202+'BS Da'!H202+'TDC Da'!H202</f>
        <v>767.69263999999998</v>
      </c>
      <c r="I202" s="12">
        <f>+'MIT Da'!I202+'SAR Da'!I202+'URQ Da'!I202+'ROC Da'!I202+'SM Da'!I202+'BN Da'!I202+'BS Da'!I202+'TDC Da'!I202</f>
        <v>1011.74311</v>
      </c>
      <c r="J202" s="12">
        <f>+'MIT Da'!J202+'SAR Da'!J202+'URQ Da'!J202+'ROC Da'!J202+'SM Da'!J202+'BN Da'!J202+'BS Da'!J202+'TDC Da'!J202</f>
        <v>1039.809</v>
      </c>
      <c r="K202" s="12">
        <f>+'MIT Da'!K202+'SAR Da'!K202+'URQ Da'!K202+'ROC Da'!K202+'SM Da'!K202+'BN Da'!K202+'BS Da'!K202+'TDC Da'!K202</f>
        <v>54.516999999999996</v>
      </c>
      <c r="L202" s="12">
        <f>+'MIT Da'!L202+'SAR Da'!L202+'URQ Da'!L202+'ROC Da'!L202+'SM Da'!L202+'BN Da'!L202+'BS Da'!L202+'TDC Da'!L202</f>
        <v>400.09900000000005</v>
      </c>
      <c r="M202" s="12">
        <f>+'MIT Da'!M202+'SAR Da'!M202+'URQ Da'!M202+'ROC Da'!M202+'SM Da'!M202+'BN Da'!M202+'BS Da'!M202+'TDC Da'!M202</f>
        <v>21.314999999999998</v>
      </c>
      <c r="N202" s="12">
        <f>+'MIT Da'!N202+'SAR Da'!N202+'URQ Da'!N202+'ROC Da'!N202+'SM Da'!N202+'BN Da'!N202+'BS Da'!N202+'TDC Da'!N202</f>
        <v>1439.9079999999999</v>
      </c>
      <c r="O202" s="12">
        <f>+'MIT Da'!O202+'SAR Da'!O202+'URQ Da'!O202+'ROC Da'!O202+'SM Da'!O202+'BN Da'!O202+'BS Da'!O202+'TDC Da'!O202</f>
        <v>1439.9079999999999</v>
      </c>
      <c r="P202" s="81">
        <f>+'MIT Da'!P202+'SAR Da'!P202+'URQ Da'!P202+'ROC Da'!P202+'SM Da'!P202+'BN Da'!P202+'BS Da'!P202+'TDC Da'!P202</f>
        <v>203</v>
      </c>
      <c r="Q202" s="81">
        <f>+'MIT Da'!Q202+'SAR Da'!Q202+'URQ Da'!Q202+'ROC Da'!Q202+'SM Da'!Q202+'BN Da'!Q202+'BS Da'!Q202+'TDC Da'!Q202</f>
        <v>58</v>
      </c>
      <c r="R202" s="81">
        <f>+'MIT Da'!R202+'SAR Da'!R202+'URQ Da'!R202+'ROC Da'!R202+'SM Da'!R202+'BN Da'!R202+'BS Da'!R202+'TDC Da'!R202</f>
        <v>10</v>
      </c>
      <c r="S202" s="81">
        <f>+'MIT Da'!S202+'SAR Da'!S202+'URQ Da'!S202+'ROC Da'!S202+'SM Da'!S202+'BN Da'!S202+'BS Da'!S202+'TDC Da'!S202</f>
        <v>271</v>
      </c>
      <c r="T202" s="81">
        <f>+'MIT Da'!T202+'SAR Da'!T202+'URQ Da'!T202+'ROC Da'!T202+'SM Da'!T202+'BN Da'!T202+'BS Da'!T202+'TDC Da'!T202</f>
        <v>136</v>
      </c>
      <c r="U202" s="81">
        <f>+'MIT Da'!U202+'SAR Da'!U202+'URQ Da'!U202+'ROC Da'!U202+'SM Da'!U202+'BN Da'!U202+'BS Da'!U202+'TDC Da'!U202</f>
        <v>434</v>
      </c>
      <c r="V202" s="81">
        <f>+'MIT Da'!V202+'SAR Da'!V202+'URQ Da'!V202+'ROC Da'!V202+'SM Da'!V202+'BN Da'!V202+'BS Da'!V202+'TDC Da'!V202</f>
        <v>11</v>
      </c>
      <c r="W202" s="81">
        <f>+'MIT Da'!W202+'SAR Da'!W202+'URQ Da'!W202+'ROC Da'!W202+'SM Da'!W202+'BN Da'!W202+'BS Da'!W202+'TDC Da'!W202</f>
        <v>107</v>
      </c>
      <c r="X202" s="81">
        <f>+'MIT Da'!X202+'SAR Da'!X202+'URQ Da'!X202+'ROC Da'!X202+'SM Da'!X202+'BN Da'!X202+'BS Da'!X202+'TDC Da'!X202</f>
        <v>4</v>
      </c>
      <c r="Y202" s="81">
        <f>+'MIT Da'!Y202+'SAR Da'!Y202+'URQ Da'!Y202+'ROC Da'!Y202+'SM Da'!Y202+'BN Da'!Y202+'BS Da'!Y202+'TDC Da'!Y202</f>
        <v>692</v>
      </c>
      <c r="Z202" s="81">
        <f>+'MIT Da'!Z202+'SAR Da'!Z202+'URQ Da'!Z202+'ROC Da'!Z202+'SM Da'!Z202+'BN Da'!Z202+'BS Da'!Z202+'TDC Da'!Z202</f>
        <v>164</v>
      </c>
      <c r="AA202" s="81">
        <f>+'MIT Da'!AA202+'SAR Da'!AA202+'URQ Da'!AA202+'ROC Da'!AA202+'SM Da'!AA202+'BN Da'!AA202+'BS Da'!AA202+'TDC Da'!AA202</f>
        <v>101</v>
      </c>
      <c r="AB202" s="81">
        <f>+'MIT Da'!AB202+'SAR Da'!AB202+'URQ Da'!AB202+'ROC Da'!AB202+'SM Da'!AB202+'BN Da'!AB202+'BS Da'!AB202+'TDC Da'!AB202</f>
        <v>692</v>
      </c>
      <c r="AC202" s="81">
        <f>+'MIT Da'!AC202+'SAR Da'!AC202+'URQ Da'!AC202+'ROC Da'!AC202+'SM Da'!AC202+'BN Da'!AC202+'BS Da'!AC202+'TDC Da'!AC202</f>
        <v>957</v>
      </c>
      <c r="AD202" s="81">
        <f>+'MIT Da'!AD202+'SAR Da'!AD202+'URQ Da'!AD202+'ROC Da'!AD202+'SM Da'!AD202+'BN Da'!AD202+'BS Da'!AD202+'TDC Da'!AD202</f>
        <v>54</v>
      </c>
      <c r="AE202" s="81">
        <f>+'MIT Da'!AE202+'SAR Da'!AE202+'URQ Da'!AE202+'ROC Da'!AE202+'SM Da'!AE202+'BN Da'!AE202+'BS Da'!AE202+'TDC Da'!AE202</f>
        <v>95</v>
      </c>
      <c r="AF202" s="81">
        <f>+'MIT Da'!AF202+'SAR Da'!AF202+'URQ Da'!AF202+'ROC Da'!AF202+'SM Da'!AF202+'BN Da'!AF202+'BS Da'!AF202+'TDC Da'!AF202</f>
        <v>449</v>
      </c>
      <c r="AG202" s="81">
        <f>+'MIT Da'!AG202+'SAR Da'!AG202+'URQ Da'!AG202+'ROC Da'!AG202+'SM Da'!AG202+'BN Da'!AG202+'BS Da'!AG202+'TDC Da'!AG202</f>
        <v>598</v>
      </c>
      <c r="AH202" s="12">
        <f>+'MIT Da'!AH202+'SAR Da'!AH202+'URQ Da'!AH202+'ROC Da'!AH202+'SM Da'!AH202+'BN Da'!AH202+'BS Da'!AH202+'TDC Da'!AH202</f>
        <v>274.60699999999997</v>
      </c>
      <c r="AI202" s="12">
        <f>+'MIT Da'!AI202+'SAR Da'!AI202+'URQ Da'!AI202+'ROC Da'!AI202+'SM Da'!AI202+'BN Da'!AI202+'BS Da'!AI202+'TDC Da'!AI202</f>
        <v>7.32</v>
      </c>
      <c r="AJ202" s="12">
        <f>+'MIT Da'!AJ202+'SAR Da'!AJ202+'URQ Da'!AJ202+'ROC Da'!AJ202+'SM Da'!AJ202+'BN Da'!AJ202+'BS Da'!AJ202+'TDC Da'!AJ202</f>
        <v>498.71500000000003</v>
      </c>
      <c r="AK202" s="12">
        <f>+'MIT Da'!AK202+'SAR Da'!AK202+'URQ Da'!AK202+'ROC Da'!AK202+'SM Da'!AK202+'BN Da'!AK202+'BS Da'!AK202+'TDC Da'!AK202</f>
        <v>780.64199999999994</v>
      </c>
      <c r="AL202" s="81">
        <f>+'MIT Da'!AL202+'SAR Da'!AL202+'URQ Da'!AL202+'ROC Da'!AL202+'SM Da'!AL202+'BN Da'!AL202+'BS Da'!AL202+'TDC Da'!AL202</f>
        <v>12</v>
      </c>
      <c r="AM202" s="81">
        <f>+'MIT Da'!AM202+'SAR Da'!AM202+'URQ Da'!AM202+'ROC Da'!AM202+'SM Da'!AM202+'BN Da'!AM202+'BS Da'!AM202+'TDC Da'!AM202</f>
        <v>57</v>
      </c>
      <c r="AN202" s="81">
        <f>+'MIT Da'!AN202+'SAR Da'!AN202+'URQ Da'!AN202+'ROC Da'!AN202+'SM Da'!AN202+'BN Da'!AN202+'BS Da'!AN202+'TDC Da'!AN202</f>
        <v>82</v>
      </c>
      <c r="AO202" s="81">
        <f>+'MIT Da'!AO202+'SAR Da'!AO202+'URQ Da'!AO202+'ROC Da'!AO202+'SM Da'!AO202+'BN Da'!AO202+'BS Da'!AO202+'TDC Da'!AO202</f>
        <v>151</v>
      </c>
      <c r="AP202" s="81">
        <f>+'MIT Da'!AP202+'SAR Da'!AP202+'URQ Da'!AP202+'ROC Da'!AP202+'SM Da'!AP202+'BN Da'!AP202+'BS Da'!AP202+'TDC Da'!AP202</f>
        <v>596</v>
      </c>
      <c r="AQ202" s="81">
        <f>+'MIT Da'!AQ202+'SAR Da'!AQ202+'URQ Da'!AQ202+'ROC Da'!AQ202+'SM Da'!AQ202+'BN Da'!AQ202+'BS Da'!AQ202+'TDC Da'!AQ202</f>
        <v>341</v>
      </c>
      <c r="AR202" s="81">
        <f>+'MIT Da'!AR202+'SAR Da'!AR202+'URQ Da'!AR202+'ROC Da'!AR202+'SM Da'!AR202+'BN Da'!AR202+'BS Da'!AR202+'TDC Da'!AR202</f>
        <v>39</v>
      </c>
      <c r="AS202" s="81">
        <f>+SUM(RED_InfraMR[[#This Row],[B.02.1 - Parque de Coches Eléctricos Motrices]:[B.02.3 - Parque de Coches Eléctricos Motrices Tipo R]])</f>
        <v>976</v>
      </c>
      <c r="AT202" s="81">
        <f>+'MIT Da'!AT202+'SAR Da'!AT202+'URQ Da'!AT202+'ROC Da'!AT202+'SM Da'!AT202+'BN Da'!AT202+'BS Da'!AT202+'TDC Da'!AT202</f>
        <v>0</v>
      </c>
      <c r="AU202" s="81">
        <f>+'MIT Da'!AU202+'SAR Da'!AU202+'URQ Da'!AU202+'ROC Da'!AU202+'SM Da'!AU202+'BN Da'!AU202+'BS Da'!AU202+'TDC Da'!AU202</f>
        <v>6</v>
      </c>
      <c r="AV202" s="81">
        <f>+'MIT Da'!AV202+'SAR Da'!AV202+'URQ Da'!AV202+'ROC Da'!AV202+'SM Da'!AV202+'BN Da'!AV202+'BS Da'!AV202+'TDC Da'!AV202</f>
        <v>10</v>
      </c>
      <c r="AW202" s="81">
        <f>+SUM(RED_InfraMR[[#This Row],[B.03.1 - Parque de Coches Motores Motrices Remolcados]:[B.03.3 - Parque de Coches Motores Motrices Cabina]])</f>
        <v>16</v>
      </c>
      <c r="AX202" s="81">
        <f>+'MIT Da'!AX202+'SAR Da'!AX202+'URQ Da'!AX202+'ROC Da'!AX202+'SM Da'!AX202+'BN Da'!AX202+'BS Da'!AX202+'TDC Da'!AX202</f>
        <v>437</v>
      </c>
      <c r="AY202" s="81">
        <f>+'MIT Da'!AY202+'SAR Da'!AY202+'URQ Da'!AY202+'ROC Da'!AY202+'SM Da'!AY202+'BN Da'!AY202+'BS Da'!AY202+'TDC Da'!AY202</f>
        <v>173</v>
      </c>
      <c r="AZ202" s="81">
        <f>+'MIT Da'!AZ202+'SAR Da'!AZ202+'URQ Da'!AZ202+'ROC Da'!AZ202+'SM Da'!AZ202+'BN Da'!AZ202+'BS Da'!AZ202+'TDC Da'!AZ202</f>
        <v>15</v>
      </c>
      <c r="BA202" s="81">
        <f>+'MIT Da'!BA202+'SAR Da'!BA202+'URQ Da'!BA202+'ROC Da'!BA202+'SM Da'!BA202+'BN Da'!BA202+'BS Da'!BA202+'TDC Da'!BA202</f>
        <v>163</v>
      </c>
      <c r="BB202" s="81">
        <f>+'MIT Da'!BB202+'SAR Da'!BB202+'URQ Da'!BB202+'ROC Da'!BB202+'SM Da'!BB202+'BN Da'!BB202+'BS Da'!BB202+'TDC Da'!BB202</f>
        <v>0</v>
      </c>
      <c r="BC202" s="81">
        <f>+SUM(RED_InfraMR[[#This Row],[B.04.1 - Parque de Coches Remolcados Clase Unica]:[B.04.5 - Parque de Coches Remolcados para Servicios Especiales (Cartoneros)]])</f>
        <v>788</v>
      </c>
      <c r="BD202" s="81">
        <f>+'MIT Da'!BD202+'SAR Da'!BD202+'URQ Da'!BD202+'ROC Da'!BD202+'SM Da'!BD202+'BN Da'!BD202+'BS Da'!BD202+'TDC Da'!BD202</f>
        <v>12</v>
      </c>
      <c r="BE202" s="81">
        <f>+'MIT Da'!BE202+'SAR Da'!BE202+'URQ Da'!BE202+'ROC Da'!BE202+'SM Da'!BE202+'BN Da'!BE202+'BS Da'!BE202+'TDC Da'!BE202</f>
        <v>92</v>
      </c>
      <c r="BF202" s="16"/>
    </row>
    <row r="203" spans="1:58">
      <c r="A203" s="1">
        <v>2009</v>
      </c>
      <c r="B203" s="1" t="s">
        <v>124</v>
      </c>
      <c r="C203" s="12">
        <f>+'MIT Da'!C203+'SAR Da'!C203+'URQ Da'!C203+'ROC Da'!C203+'SM Da'!C203+'BN Da'!C203+'BS Da'!C203+'TDC Da'!C203</f>
        <v>147.21299999999999</v>
      </c>
      <c r="D203" s="12">
        <f>+'MIT Da'!D203+'SAR Da'!D203+'URQ Da'!D203+'ROC Da'!D203+'SM Da'!D203+'BN Da'!D203+'BS Da'!D203+'TDC Da'!D203</f>
        <v>434.00300000000004</v>
      </c>
      <c r="E203" s="12">
        <f>+'MIT Da'!E203+'SAR Da'!E203+'URQ Da'!E203+'ROC Da'!E203+'SM Da'!E203+'BN Da'!E203+'BS Da'!E203+'TDC Da'!E203</f>
        <v>0</v>
      </c>
      <c r="F203" s="12">
        <f>+'MIT Da'!F203+'SAR Da'!F203+'URQ Da'!F203+'ROC Da'!F203+'SM Da'!F203+'BN Da'!F203+'BS Da'!F203+'TDC Da'!F203</f>
        <v>186.47664</v>
      </c>
      <c r="G203" s="12">
        <f>+'MIT Da'!G203+'SAR Da'!G203+'URQ Da'!G203+'ROC Da'!G203+'SM Da'!G203+'BN Da'!G203+'BS Da'!G203+'TDC Da'!G203</f>
        <v>767.69263999999998</v>
      </c>
      <c r="H203" s="12">
        <f>+'MIT Da'!H203+'SAR Da'!H203+'URQ Da'!H203+'ROC Da'!H203+'SM Da'!H203+'BN Da'!H203+'BS Da'!H203+'TDC Da'!H203</f>
        <v>767.69263999999998</v>
      </c>
      <c r="I203" s="12">
        <f>+'MIT Da'!I203+'SAR Da'!I203+'URQ Da'!I203+'ROC Da'!I203+'SM Da'!I203+'BN Da'!I203+'BS Da'!I203+'TDC Da'!I203</f>
        <v>1011.74311</v>
      </c>
      <c r="J203" s="12">
        <f>+'MIT Da'!J203+'SAR Da'!J203+'URQ Da'!J203+'ROC Da'!J203+'SM Da'!J203+'BN Da'!J203+'BS Da'!J203+'TDC Da'!J203</f>
        <v>1039.809</v>
      </c>
      <c r="K203" s="12">
        <f>+'MIT Da'!K203+'SAR Da'!K203+'URQ Da'!K203+'ROC Da'!K203+'SM Da'!K203+'BN Da'!K203+'BS Da'!K203+'TDC Da'!K203</f>
        <v>54.516999999999996</v>
      </c>
      <c r="L203" s="12">
        <f>+'MIT Da'!L203+'SAR Da'!L203+'URQ Da'!L203+'ROC Da'!L203+'SM Da'!L203+'BN Da'!L203+'BS Da'!L203+'TDC Da'!L203</f>
        <v>400.09900000000005</v>
      </c>
      <c r="M203" s="12">
        <f>+'MIT Da'!M203+'SAR Da'!M203+'URQ Da'!M203+'ROC Da'!M203+'SM Da'!M203+'BN Da'!M203+'BS Da'!M203+'TDC Da'!M203</f>
        <v>21.314999999999998</v>
      </c>
      <c r="N203" s="12">
        <f>+'MIT Da'!N203+'SAR Da'!N203+'URQ Da'!N203+'ROC Da'!N203+'SM Da'!N203+'BN Da'!N203+'BS Da'!N203+'TDC Da'!N203</f>
        <v>1439.9079999999999</v>
      </c>
      <c r="O203" s="12">
        <f>+'MIT Da'!O203+'SAR Da'!O203+'URQ Da'!O203+'ROC Da'!O203+'SM Da'!O203+'BN Da'!O203+'BS Da'!O203+'TDC Da'!O203</f>
        <v>1439.9079999999999</v>
      </c>
      <c r="P203" s="81">
        <f>+'MIT Da'!P203+'SAR Da'!P203+'URQ Da'!P203+'ROC Da'!P203+'SM Da'!P203+'BN Da'!P203+'BS Da'!P203+'TDC Da'!P203</f>
        <v>203</v>
      </c>
      <c r="Q203" s="81">
        <f>+'MIT Da'!Q203+'SAR Da'!Q203+'URQ Da'!Q203+'ROC Da'!Q203+'SM Da'!Q203+'BN Da'!Q203+'BS Da'!Q203+'TDC Da'!Q203</f>
        <v>58</v>
      </c>
      <c r="R203" s="81">
        <f>+'MIT Da'!R203+'SAR Da'!R203+'URQ Da'!R203+'ROC Da'!R203+'SM Da'!R203+'BN Da'!R203+'BS Da'!R203+'TDC Da'!R203</f>
        <v>10</v>
      </c>
      <c r="S203" s="81">
        <f>+'MIT Da'!S203+'SAR Da'!S203+'URQ Da'!S203+'ROC Da'!S203+'SM Da'!S203+'BN Da'!S203+'BS Da'!S203+'TDC Da'!S203</f>
        <v>271</v>
      </c>
      <c r="T203" s="81">
        <f>+'MIT Da'!T203+'SAR Da'!T203+'URQ Da'!T203+'ROC Da'!T203+'SM Da'!T203+'BN Da'!T203+'BS Da'!T203+'TDC Da'!T203</f>
        <v>136</v>
      </c>
      <c r="U203" s="81">
        <f>+'MIT Da'!U203+'SAR Da'!U203+'URQ Da'!U203+'ROC Da'!U203+'SM Da'!U203+'BN Da'!U203+'BS Da'!U203+'TDC Da'!U203</f>
        <v>434</v>
      </c>
      <c r="V203" s="81">
        <f>+'MIT Da'!V203+'SAR Da'!V203+'URQ Da'!V203+'ROC Da'!V203+'SM Da'!V203+'BN Da'!V203+'BS Da'!V203+'TDC Da'!V203</f>
        <v>11</v>
      </c>
      <c r="W203" s="81">
        <f>+'MIT Da'!W203+'SAR Da'!W203+'URQ Da'!W203+'ROC Da'!W203+'SM Da'!W203+'BN Da'!W203+'BS Da'!W203+'TDC Da'!W203</f>
        <v>107</v>
      </c>
      <c r="X203" s="81">
        <f>+'MIT Da'!X203+'SAR Da'!X203+'URQ Da'!X203+'ROC Da'!X203+'SM Da'!X203+'BN Da'!X203+'BS Da'!X203+'TDC Da'!X203</f>
        <v>4</v>
      </c>
      <c r="Y203" s="81">
        <f>+'MIT Da'!Y203+'SAR Da'!Y203+'URQ Da'!Y203+'ROC Da'!Y203+'SM Da'!Y203+'BN Da'!Y203+'BS Da'!Y203+'TDC Da'!Y203</f>
        <v>692</v>
      </c>
      <c r="Z203" s="81">
        <f>+'MIT Da'!Z203+'SAR Da'!Z203+'URQ Da'!Z203+'ROC Da'!Z203+'SM Da'!Z203+'BN Da'!Z203+'BS Da'!Z203+'TDC Da'!Z203</f>
        <v>164</v>
      </c>
      <c r="AA203" s="81">
        <f>+'MIT Da'!AA203+'SAR Da'!AA203+'URQ Da'!AA203+'ROC Da'!AA203+'SM Da'!AA203+'BN Da'!AA203+'BS Da'!AA203+'TDC Da'!AA203</f>
        <v>101</v>
      </c>
      <c r="AB203" s="81">
        <f>+'MIT Da'!AB203+'SAR Da'!AB203+'URQ Da'!AB203+'ROC Da'!AB203+'SM Da'!AB203+'BN Da'!AB203+'BS Da'!AB203+'TDC Da'!AB203</f>
        <v>692</v>
      </c>
      <c r="AC203" s="81">
        <f>+'MIT Da'!AC203+'SAR Da'!AC203+'URQ Da'!AC203+'ROC Da'!AC203+'SM Da'!AC203+'BN Da'!AC203+'BS Da'!AC203+'TDC Da'!AC203</f>
        <v>957</v>
      </c>
      <c r="AD203" s="81">
        <f>+'MIT Da'!AD203+'SAR Da'!AD203+'URQ Da'!AD203+'ROC Da'!AD203+'SM Da'!AD203+'BN Da'!AD203+'BS Da'!AD203+'TDC Da'!AD203</f>
        <v>54</v>
      </c>
      <c r="AE203" s="81">
        <f>+'MIT Da'!AE203+'SAR Da'!AE203+'URQ Da'!AE203+'ROC Da'!AE203+'SM Da'!AE203+'BN Da'!AE203+'BS Da'!AE203+'TDC Da'!AE203</f>
        <v>95</v>
      </c>
      <c r="AF203" s="81">
        <f>+'MIT Da'!AF203+'SAR Da'!AF203+'URQ Da'!AF203+'ROC Da'!AF203+'SM Da'!AF203+'BN Da'!AF203+'BS Da'!AF203+'TDC Da'!AF203</f>
        <v>449</v>
      </c>
      <c r="AG203" s="81">
        <f>+'MIT Da'!AG203+'SAR Da'!AG203+'URQ Da'!AG203+'ROC Da'!AG203+'SM Da'!AG203+'BN Da'!AG203+'BS Da'!AG203+'TDC Da'!AG203</f>
        <v>598</v>
      </c>
      <c r="AH203" s="12">
        <f>+'MIT Da'!AH203+'SAR Da'!AH203+'URQ Da'!AH203+'ROC Da'!AH203+'SM Da'!AH203+'BN Da'!AH203+'BS Da'!AH203+'TDC Da'!AH203</f>
        <v>274.60699999999997</v>
      </c>
      <c r="AI203" s="12">
        <f>+'MIT Da'!AI203+'SAR Da'!AI203+'URQ Da'!AI203+'ROC Da'!AI203+'SM Da'!AI203+'BN Da'!AI203+'BS Da'!AI203+'TDC Da'!AI203</f>
        <v>7.32</v>
      </c>
      <c r="AJ203" s="12">
        <f>+'MIT Da'!AJ203+'SAR Da'!AJ203+'URQ Da'!AJ203+'ROC Da'!AJ203+'SM Da'!AJ203+'BN Da'!AJ203+'BS Da'!AJ203+'TDC Da'!AJ203</f>
        <v>498.71500000000003</v>
      </c>
      <c r="AK203" s="12">
        <f>+'MIT Da'!AK203+'SAR Da'!AK203+'URQ Da'!AK203+'ROC Da'!AK203+'SM Da'!AK203+'BN Da'!AK203+'BS Da'!AK203+'TDC Da'!AK203</f>
        <v>780.64199999999994</v>
      </c>
      <c r="AL203" s="81">
        <f>+'MIT Da'!AL203+'SAR Da'!AL203+'URQ Da'!AL203+'ROC Da'!AL203+'SM Da'!AL203+'BN Da'!AL203+'BS Da'!AL203+'TDC Da'!AL203</f>
        <v>12</v>
      </c>
      <c r="AM203" s="81">
        <f>+'MIT Da'!AM203+'SAR Da'!AM203+'URQ Da'!AM203+'ROC Da'!AM203+'SM Da'!AM203+'BN Da'!AM203+'BS Da'!AM203+'TDC Da'!AM203</f>
        <v>57</v>
      </c>
      <c r="AN203" s="81">
        <f>+'MIT Da'!AN203+'SAR Da'!AN203+'URQ Da'!AN203+'ROC Da'!AN203+'SM Da'!AN203+'BN Da'!AN203+'BS Da'!AN203+'TDC Da'!AN203</f>
        <v>82</v>
      </c>
      <c r="AO203" s="81">
        <f>+'MIT Da'!AO203+'SAR Da'!AO203+'URQ Da'!AO203+'ROC Da'!AO203+'SM Da'!AO203+'BN Da'!AO203+'BS Da'!AO203+'TDC Da'!AO203</f>
        <v>151</v>
      </c>
      <c r="AP203" s="81">
        <f>+'MIT Da'!AP203+'SAR Da'!AP203+'URQ Da'!AP203+'ROC Da'!AP203+'SM Da'!AP203+'BN Da'!AP203+'BS Da'!AP203+'TDC Da'!AP203</f>
        <v>596</v>
      </c>
      <c r="AQ203" s="81">
        <f>+'MIT Da'!AQ203+'SAR Da'!AQ203+'URQ Da'!AQ203+'ROC Da'!AQ203+'SM Da'!AQ203+'BN Da'!AQ203+'BS Da'!AQ203+'TDC Da'!AQ203</f>
        <v>341</v>
      </c>
      <c r="AR203" s="81">
        <f>+'MIT Da'!AR203+'SAR Da'!AR203+'URQ Da'!AR203+'ROC Da'!AR203+'SM Da'!AR203+'BN Da'!AR203+'BS Da'!AR203+'TDC Da'!AR203</f>
        <v>39</v>
      </c>
      <c r="AS203" s="81">
        <f>+SUM(RED_InfraMR[[#This Row],[B.02.1 - Parque de Coches Eléctricos Motrices]:[B.02.3 - Parque de Coches Eléctricos Motrices Tipo R]])</f>
        <v>976</v>
      </c>
      <c r="AT203" s="81">
        <f>+'MIT Da'!AT203+'SAR Da'!AT203+'URQ Da'!AT203+'ROC Da'!AT203+'SM Da'!AT203+'BN Da'!AT203+'BS Da'!AT203+'TDC Da'!AT203</f>
        <v>0</v>
      </c>
      <c r="AU203" s="81">
        <f>+'MIT Da'!AU203+'SAR Da'!AU203+'URQ Da'!AU203+'ROC Da'!AU203+'SM Da'!AU203+'BN Da'!AU203+'BS Da'!AU203+'TDC Da'!AU203</f>
        <v>6</v>
      </c>
      <c r="AV203" s="81">
        <f>+'MIT Da'!AV203+'SAR Da'!AV203+'URQ Da'!AV203+'ROC Da'!AV203+'SM Da'!AV203+'BN Da'!AV203+'BS Da'!AV203+'TDC Da'!AV203</f>
        <v>10</v>
      </c>
      <c r="AW203" s="81">
        <f>+SUM(RED_InfraMR[[#This Row],[B.03.1 - Parque de Coches Motores Motrices Remolcados]:[B.03.3 - Parque de Coches Motores Motrices Cabina]])</f>
        <v>16</v>
      </c>
      <c r="AX203" s="81">
        <f>+'MIT Da'!AX203+'SAR Da'!AX203+'URQ Da'!AX203+'ROC Da'!AX203+'SM Da'!AX203+'BN Da'!AX203+'BS Da'!AX203+'TDC Da'!AX203</f>
        <v>437</v>
      </c>
      <c r="AY203" s="81">
        <f>+'MIT Da'!AY203+'SAR Da'!AY203+'URQ Da'!AY203+'ROC Da'!AY203+'SM Da'!AY203+'BN Da'!AY203+'BS Da'!AY203+'TDC Da'!AY203</f>
        <v>173</v>
      </c>
      <c r="AZ203" s="81">
        <f>+'MIT Da'!AZ203+'SAR Da'!AZ203+'URQ Da'!AZ203+'ROC Da'!AZ203+'SM Da'!AZ203+'BN Da'!AZ203+'BS Da'!AZ203+'TDC Da'!AZ203</f>
        <v>15</v>
      </c>
      <c r="BA203" s="81">
        <f>+'MIT Da'!BA203+'SAR Da'!BA203+'URQ Da'!BA203+'ROC Da'!BA203+'SM Da'!BA203+'BN Da'!BA203+'BS Da'!BA203+'TDC Da'!BA203</f>
        <v>163</v>
      </c>
      <c r="BB203" s="81">
        <f>+'MIT Da'!BB203+'SAR Da'!BB203+'URQ Da'!BB203+'ROC Da'!BB203+'SM Da'!BB203+'BN Da'!BB203+'BS Da'!BB203+'TDC Da'!BB203</f>
        <v>0</v>
      </c>
      <c r="BC203" s="81">
        <f>+SUM(RED_InfraMR[[#This Row],[B.04.1 - Parque de Coches Remolcados Clase Unica]:[B.04.5 - Parque de Coches Remolcados para Servicios Especiales (Cartoneros)]])</f>
        <v>788</v>
      </c>
      <c r="BD203" s="81">
        <f>+'MIT Da'!BD203+'SAR Da'!BD203+'URQ Da'!BD203+'ROC Da'!BD203+'SM Da'!BD203+'BN Da'!BD203+'BS Da'!BD203+'TDC Da'!BD203</f>
        <v>12</v>
      </c>
      <c r="BE203" s="81">
        <f>+'MIT Da'!BE203+'SAR Da'!BE203+'URQ Da'!BE203+'ROC Da'!BE203+'SM Da'!BE203+'BN Da'!BE203+'BS Da'!BE203+'TDC Da'!BE203</f>
        <v>92</v>
      </c>
      <c r="BF203" s="16"/>
    </row>
    <row r="204" spans="1:58">
      <c r="A204" s="1">
        <v>2009</v>
      </c>
      <c r="B204" s="1" t="s">
        <v>125</v>
      </c>
      <c r="C204" s="12">
        <f>+'MIT Da'!C204+'SAR Da'!C204+'URQ Da'!C204+'ROC Da'!C204+'SM Da'!C204+'BN Da'!C204+'BS Da'!C204+'TDC Da'!C204</f>
        <v>147.21299999999999</v>
      </c>
      <c r="D204" s="12">
        <f>+'MIT Da'!D204+'SAR Da'!D204+'URQ Da'!D204+'ROC Da'!D204+'SM Da'!D204+'BN Da'!D204+'BS Da'!D204+'TDC Da'!D204</f>
        <v>434.00300000000004</v>
      </c>
      <c r="E204" s="12">
        <f>+'MIT Da'!E204+'SAR Da'!E204+'URQ Da'!E204+'ROC Da'!E204+'SM Da'!E204+'BN Da'!E204+'BS Da'!E204+'TDC Da'!E204</f>
        <v>0</v>
      </c>
      <c r="F204" s="12">
        <f>+'MIT Da'!F204+'SAR Da'!F204+'URQ Da'!F204+'ROC Da'!F204+'SM Da'!F204+'BN Da'!F204+'BS Da'!F204+'TDC Da'!F204</f>
        <v>186.47664</v>
      </c>
      <c r="G204" s="12">
        <f>+'MIT Da'!G204+'SAR Da'!G204+'URQ Da'!G204+'ROC Da'!G204+'SM Da'!G204+'BN Da'!G204+'BS Da'!G204+'TDC Da'!G204</f>
        <v>767.69263999999998</v>
      </c>
      <c r="H204" s="12">
        <f>+'MIT Da'!H204+'SAR Da'!H204+'URQ Da'!H204+'ROC Da'!H204+'SM Da'!H204+'BN Da'!H204+'BS Da'!H204+'TDC Da'!H204</f>
        <v>767.69263999999998</v>
      </c>
      <c r="I204" s="12">
        <f>+'MIT Da'!I204+'SAR Da'!I204+'URQ Da'!I204+'ROC Da'!I204+'SM Da'!I204+'BN Da'!I204+'BS Da'!I204+'TDC Da'!I204</f>
        <v>1011.74311</v>
      </c>
      <c r="J204" s="12">
        <f>+'MIT Da'!J204+'SAR Da'!J204+'URQ Da'!J204+'ROC Da'!J204+'SM Da'!J204+'BN Da'!J204+'BS Da'!J204+'TDC Da'!J204</f>
        <v>1039.809</v>
      </c>
      <c r="K204" s="12">
        <f>+'MIT Da'!K204+'SAR Da'!K204+'URQ Da'!K204+'ROC Da'!K204+'SM Da'!K204+'BN Da'!K204+'BS Da'!K204+'TDC Da'!K204</f>
        <v>54.516999999999996</v>
      </c>
      <c r="L204" s="12">
        <f>+'MIT Da'!L204+'SAR Da'!L204+'URQ Da'!L204+'ROC Da'!L204+'SM Da'!L204+'BN Da'!L204+'BS Da'!L204+'TDC Da'!L204</f>
        <v>400.09900000000005</v>
      </c>
      <c r="M204" s="12">
        <f>+'MIT Da'!M204+'SAR Da'!M204+'URQ Da'!M204+'ROC Da'!M204+'SM Da'!M204+'BN Da'!M204+'BS Da'!M204+'TDC Da'!M204</f>
        <v>21.314999999999998</v>
      </c>
      <c r="N204" s="12">
        <f>+'MIT Da'!N204+'SAR Da'!N204+'URQ Da'!N204+'ROC Da'!N204+'SM Da'!N204+'BN Da'!N204+'BS Da'!N204+'TDC Da'!N204</f>
        <v>1439.9079999999999</v>
      </c>
      <c r="O204" s="12">
        <f>+'MIT Da'!O204+'SAR Da'!O204+'URQ Da'!O204+'ROC Da'!O204+'SM Da'!O204+'BN Da'!O204+'BS Da'!O204+'TDC Da'!O204</f>
        <v>1439.9079999999999</v>
      </c>
      <c r="P204" s="81">
        <f>+'MIT Da'!P204+'SAR Da'!P204+'URQ Da'!P204+'ROC Da'!P204+'SM Da'!P204+'BN Da'!P204+'BS Da'!P204+'TDC Da'!P204</f>
        <v>203</v>
      </c>
      <c r="Q204" s="81">
        <f>+'MIT Da'!Q204+'SAR Da'!Q204+'URQ Da'!Q204+'ROC Da'!Q204+'SM Da'!Q204+'BN Da'!Q204+'BS Da'!Q204+'TDC Da'!Q204</f>
        <v>58</v>
      </c>
      <c r="R204" s="81">
        <f>+'MIT Da'!R204+'SAR Da'!R204+'URQ Da'!R204+'ROC Da'!R204+'SM Da'!R204+'BN Da'!R204+'BS Da'!R204+'TDC Da'!R204</f>
        <v>10</v>
      </c>
      <c r="S204" s="81">
        <f>+'MIT Da'!S204+'SAR Da'!S204+'URQ Da'!S204+'ROC Da'!S204+'SM Da'!S204+'BN Da'!S204+'BS Da'!S204+'TDC Da'!S204</f>
        <v>271</v>
      </c>
      <c r="T204" s="81">
        <f>+'MIT Da'!T204+'SAR Da'!T204+'URQ Da'!T204+'ROC Da'!T204+'SM Da'!T204+'BN Da'!T204+'BS Da'!T204+'TDC Da'!T204</f>
        <v>136</v>
      </c>
      <c r="U204" s="81">
        <f>+'MIT Da'!U204+'SAR Da'!U204+'URQ Da'!U204+'ROC Da'!U204+'SM Da'!U204+'BN Da'!U204+'BS Da'!U204+'TDC Da'!U204</f>
        <v>434</v>
      </c>
      <c r="V204" s="81">
        <f>+'MIT Da'!V204+'SAR Da'!V204+'URQ Da'!V204+'ROC Da'!V204+'SM Da'!V204+'BN Da'!V204+'BS Da'!V204+'TDC Da'!V204</f>
        <v>11</v>
      </c>
      <c r="W204" s="81">
        <f>+'MIT Da'!W204+'SAR Da'!W204+'URQ Da'!W204+'ROC Da'!W204+'SM Da'!W204+'BN Da'!W204+'BS Da'!W204+'TDC Da'!W204</f>
        <v>107</v>
      </c>
      <c r="X204" s="81">
        <f>+'MIT Da'!X204+'SAR Da'!X204+'URQ Da'!X204+'ROC Da'!X204+'SM Da'!X204+'BN Da'!X204+'BS Da'!X204+'TDC Da'!X204</f>
        <v>4</v>
      </c>
      <c r="Y204" s="81">
        <f>+'MIT Da'!Y204+'SAR Da'!Y204+'URQ Da'!Y204+'ROC Da'!Y204+'SM Da'!Y204+'BN Da'!Y204+'BS Da'!Y204+'TDC Da'!Y204</f>
        <v>692</v>
      </c>
      <c r="Z204" s="81">
        <f>+'MIT Da'!Z204+'SAR Da'!Z204+'URQ Da'!Z204+'ROC Da'!Z204+'SM Da'!Z204+'BN Da'!Z204+'BS Da'!Z204+'TDC Da'!Z204</f>
        <v>164</v>
      </c>
      <c r="AA204" s="81">
        <f>+'MIT Da'!AA204+'SAR Da'!AA204+'URQ Da'!AA204+'ROC Da'!AA204+'SM Da'!AA204+'BN Da'!AA204+'BS Da'!AA204+'TDC Da'!AA204</f>
        <v>101</v>
      </c>
      <c r="AB204" s="81">
        <f>+'MIT Da'!AB204+'SAR Da'!AB204+'URQ Da'!AB204+'ROC Da'!AB204+'SM Da'!AB204+'BN Da'!AB204+'BS Da'!AB204+'TDC Da'!AB204</f>
        <v>692</v>
      </c>
      <c r="AC204" s="81">
        <f>+'MIT Da'!AC204+'SAR Da'!AC204+'URQ Da'!AC204+'ROC Da'!AC204+'SM Da'!AC204+'BN Da'!AC204+'BS Da'!AC204+'TDC Da'!AC204</f>
        <v>957</v>
      </c>
      <c r="AD204" s="81">
        <f>+'MIT Da'!AD204+'SAR Da'!AD204+'URQ Da'!AD204+'ROC Da'!AD204+'SM Da'!AD204+'BN Da'!AD204+'BS Da'!AD204+'TDC Da'!AD204</f>
        <v>54</v>
      </c>
      <c r="AE204" s="81">
        <f>+'MIT Da'!AE204+'SAR Da'!AE204+'URQ Da'!AE204+'ROC Da'!AE204+'SM Da'!AE204+'BN Da'!AE204+'BS Da'!AE204+'TDC Da'!AE204</f>
        <v>95</v>
      </c>
      <c r="AF204" s="81">
        <f>+'MIT Da'!AF204+'SAR Da'!AF204+'URQ Da'!AF204+'ROC Da'!AF204+'SM Da'!AF204+'BN Da'!AF204+'BS Da'!AF204+'TDC Da'!AF204</f>
        <v>449</v>
      </c>
      <c r="AG204" s="81">
        <f>+'MIT Da'!AG204+'SAR Da'!AG204+'URQ Da'!AG204+'ROC Da'!AG204+'SM Da'!AG204+'BN Da'!AG204+'BS Da'!AG204+'TDC Da'!AG204</f>
        <v>598</v>
      </c>
      <c r="AH204" s="12">
        <f>+'MIT Da'!AH204+'SAR Da'!AH204+'URQ Da'!AH204+'ROC Da'!AH204+'SM Da'!AH204+'BN Da'!AH204+'BS Da'!AH204+'TDC Da'!AH204</f>
        <v>274.60699999999997</v>
      </c>
      <c r="AI204" s="12">
        <f>+'MIT Da'!AI204+'SAR Da'!AI204+'URQ Da'!AI204+'ROC Da'!AI204+'SM Da'!AI204+'BN Da'!AI204+'BS Da'!AI204+'TDC Da'!AI204</f>
        <v>7.32</v>
      </c>
      <c r="AJ204" s="12">
        <f>+'MIT Da'!AJ204+'SAR Da'!AJ204+'URQ Da'!AJ204+'ROC Da'!AJ204+'SM Da'!AJ204+'BN Da'!AJ204+'BS Da'!AJ204+'TDC Da'!AJ204</f>
        <v>498.71500000000003</v>
      </c>
      <c r="AK204" s="12">
        <f>+'MIT Da'!AK204+'SAR Da'!AK204+'URQ Da'!AK204+'ROC Da'!AK204+'SM Da'!AK204+'BN Da'!AK204+'BS Da'!AK204+'TDC Da'!AK204</f>
        <v>780.64199999999994</v>
      </c>
      <c r="AL204" s="81">
        <f>+'MIT Da'!AL204+'SAR Da'!AL204+'URQ Da'!AL204+'ROC Da'!AL204+'SM Da'!AL204+'BN Da'!AL204+'BS Da'!AL204+'TDC Da'!AL204</f>
        <v>12</v>
      </c>
      <c r="AM204" s="81">
        <f>+'MIT Da'!AM204+'SAR Da'!AM204+'URQ Da'!AM204+'ROC Da'!AM204+'SM Da'!AM204+'BN Da'!AM204+'BS Da'!AM204+'TDC Da'!AM204</f>
        <v>57</v>
      </c>
      <c r="AN204" s="81">
        <f>+'MIT Da'!AN204+'SAR Da'!AN204+'URQ Da'!AN204+'ROC Da'!AN204+'SM Da'!AN204+'BN Da'!AN204+'BS Da'!AN204+'TDC Da'!AN204</f>
        <v>82</v>
      </c>
      <c r="AO204" s="81">
        <f>+'MIT Da'!AO204+'SAR Da'!AO204+'URQ Da'!AO204+'ROC Da'!AO204+'SM Da'!AO204+'BN Da'!AO204+'BS Da'!AO204+'TDC Da'!AO204</f>
        <v>151</v>
      </c>
      <c r="AP204" s="81">
        <f>+'MIT Da'!AP204+'SAR Da'!AP204+'URQ Da'!AP204+'ROC Da'!AP204+'SM Da'!AP204+'BN Da'!AP204+'BS Da'!AP204+'TDC Da'!AP204</f>
        <v>596</v>
      </c>
      <c r="AQ204" s="81">
        <f>+'MIT Da'!AQ204+'SAR Da'!AQ204+'URQ Da'!AQ204+'ROC Da'!AQ204+'SM Da'!AQ204+'BN Da'!AQ204+'BS Da'!AQ204+'TDC Da'!AQ204</f>
        <v>341</v>
      </c>
      <c r="AR204" s="81">
        <f>+'MIT Da'!AR204+'SAR Da'!AR204+'URQ Da'!AR204+'ROC Da'!AR204+'SM Da'!AR204+'BN Da'!AR204+'BS Da'!AR204+'TDC Da'!AR204</f>
        <v>39</v>
      </c>
      <c r="AS204" s="81">
        <f>+SUM(RED_InfraMR[[#This Row],[B.02.1 - Parque de Coches Eléctricos Motrices]:[B.02.3 - Parque de Coches Eléctricos Motrices Tipo R]])</f>
        <v>976</v>
      </c>
      <c r="AT204" s="81">
        <f>+'MIT Da'!AT204+'SAR Da'!AT204+'URQ Da'!AT204+'ROC Da'!AT204+'SM Da'!AT204+'BN Da'!AT204+'BS Da'!AT204+'TDC Da'!AT204</f>
        <v>0</v>
      </c>
      <c r="AU204" s="81">
        <f>+'MIT Da'!AU204+'SAR Da'!AU204+'URQ Da'!AU204+'ROC Da'!AU204+'SM Da'!AU204+'BN Da'!AU204+'BS Da'!AU204+'TDC Da'!AU204</f>
        <v>6</v>
      </c>
      <c r="AV204" s="81">
        <f>+'MIT Da'!AV204+'SAR Da'!AV204+'URQ Da'!AV204+'ROC Da'!AV204+'SM Da'!AV204+'BN Da'!AV204+'BS Da'!AV204+'TDC Da'!AV204</f>
        <v>10</v>
      </c>
      <c r="AW204" s="81">
        <f>+SUM(RED_InfraMR[[#This Row],[B.03.1 - Parque de Coches Motores Motrices Remolcados]:[B.03.3 - Parque de Coches Motores Motrices Cabina]])</f>
        <v>16</v>
      </c>
      <c r="AX204" s="81">
        <f>+'MIT Da'!AX204+'SAR Da'!AX204+'URQ Da'!AX204+'ROC Da'!AX204+'SM Da'!AX204+'BN Da'!AX204+'BS Da'!AX204+'TDC Da'!AX204</f>
        <v>437</v>
      </c>
      <c r="AY204" s="81">
        <f>+'MIT Da'!AY204+'SAR Da'!AY204+'URQ Da'!AY204+'ROC Da'!AY204+'SM Da'!AY204+'BN Da'!AY204+'BS Da'!AY204+'TDC Da'!AY204</f>
        <v>173</v>
      </c>
      <c r="AZ204" s="81">
        <f>+'MIT Da'!AZ204+'SAR Da'!AZ204+'URQ Da'!AZ204+'ROC Da'!AZ204+'SM Da'!AZ204+'BN Da'!AZ204+'BS Da'!AZ204+'TDC Da'!AZ204</f>
        <v>15</v>
      </c>
      <c r="BA204" s="81">
        <f>+'MIT Da'!BA204+'SAR Da'!BA204+'URQ Da'!BA204+'ROC Da'!BA204+'SM Da'!BA204+'BN Da'!BA204+'BS Da'!BA204+'TDC Da'!BA204</f>
        <v>163</v>
      </c>
      <c r="BB204" s="81">
        <f>+'MIT Da'!BB204+'SAR Da'!BB204+'URQ Da'!BB204+'ROC Da'!BB204+'SM Da'!BB204+'BN Da'!BB204+'BS Da'!BB204+'TDC Da'!BB204</f>
        <v>0</v>
      </c>
      <c r="BC204" s="81">
        <f>+SUM(RED_InfraMR[[#This Row],[B.04.1 - Parque de Coches Remolcados Clase Unica]:[B.04.5 - Parque de Coches Remolcados para Servicios Especiales (Cartoneros)]])</f>
        <v>788</v>
      </c>
      <c r="BD204" s="81">
        <f>+'MIT Da'!BD204+'SAR Da'!BD204+'URQ Da'!BD204+'ROC Da'!BD204+'SM Da'!BD204+'BN Da'!BD204+'BS Da'!BD204+'TDC Da'!BD204</f>
        <v>12</v>
      </c>
      <c r="BE204" s="81">
        <f>+'MIT Da'!BE204+'SAR Da'!BE204+'URQ Da'!BE204+'ROC Da'!BE204+'SM Da'!BE204+'BN Da'!BE204+'BS Da'!BE204+'TDC Da'!BE204</f>
        <v>92</v>
      </c>
      <c r="BF204" s="16"/>
    </row>
    <row r="205" spans="1:58">
      <c r="A205" s="1">
        <v>2009</v>
      </c>
      <c r="B205" s="1" t="s">
        <v>126</v>
      </c>
      <c r="C205" s="12">
        <f>+'MIT Da'!C205+'SAR Da'!C205+'URQ Da'!C205+'ROC Da'!C205+'SM Da'!C205+'BN Da'!C205+'BS Da'!C205+'TDC Da'!C205</f>
        <v>147.21299999999999</v>
      </c>
      <c r="D205" s="12">
        <f>+'MIT Da'!D205+'SAR Da'!D205+'URQ Da'!D205+'ROC Da'!D205+'SM Da'!D205+'BN Da'!D205+'BS Da'!D205+'TDC Da'!D205</f>
        <v>434.00300000000004</v>
      </c>
      <c r="E205" s="12">
        <f>+'MIT Da'!E205+'SAR Da'!E205+'URQ Da'!E205+'ROC Da'!E205+'SM Da'!E205+'BN Da'!E205+'BS Da'!E205+'TDC Da'!E205</f>
        <v>0</v>
      </c>
      <c r="F205" s="12">
        <f>+'MIT Da'!F205+'SAR Da'!F205+'URQ Da'!F205+'ROC Da'!F205+'SM Da'!F205+'BN Da'!F205+'BS Da'!F205+'TDC Da'!F205</f>
        <v>186.47664</v>
      </c>
      <c r="G205" s="12">
        <f>+'MIT Da'!G205+'SAR Da'!G205+'URQ Da'!G205+'ROC Da'!G205+'SM Da'!G205+'BN Da'!G205+'BS Da'!G205+'TDC Da'!G205</f>
        <v>767.69263999999998</v>
      </c>
      <c r="H205" s="12">
        <f>+'MIT Da'!H205+'SAR Da'!H205+'URQ Da'!H205+'ROC Da'!H205+'SM Da'!H205+'BN Da'!H205+'BS Da'!H205+'TDC Da'!H205</f>
        <v>767.69263999999998</v>
      </c>
      <c r="I205" s="12">
        <f>+'MIT Da'!I205+'SAR Da'!I205+'URQ Da'!I205+'ROC Da'!I205+'SM Da'!I205+'BN Da'!I205+'BS Da'!I205+'TDC Da'!I205</f>
        <v>1011.74311</v>
      </c>
      <c r="J205" s="12">
        <f>+'MIT Da'!J205+'SAR Da'!J205+'URQ Da'!J205+'ROC Da'!J205+'SM Da'!J205+'BN Da'!J205+'BS Da'!J205+'TDC Da'!J205</f>
        <v>1039.809</v>
      </c>
      <c r="K205" s="12">
        <f>+'MIT Da'!K205+'SAR Da'!K205+'URQ Da'!K205+'ROC Da'!K205+'SM Da'!K205+'BN Da'!K205+'BS Da'!K205+'TDC Da'!K205</f>
        <v>54.516999999999996</v>
      </c>
      <c r="L205" s="12">
        <f>+'MIT Da'!L205+'SAR Da'!L205+'URQ Da'!L205+'ROC Da'!L205+'SM Da'!L205+'BN Da'!L205+'BS Da'!L205+'TDC Da'!L205</f>
        <v>400.09900000000005</v>
      </c>
      <c r="M205" s="12">
        <f>+'MIT Da'!M205+'SAR Da'!M205+'URQ Da'!M205+'ROC Da'!M205+'SM Da'!M205+'BN Da'!M205+'BS Da'!M205+'TDC Da'!M205</f>
        <v>21.314999999999998</v>
      </c>
      <c r="N205" s="12">
        <f>+'MIT Da'!N205+'SAR Da'!N205+'URQ Da'!N205+'ROC Da'!N205+'SM Da'!N205+'BN Da'!N205+'BS Da'!N205+'TDC Da'!N205</f>
        <v>1439.9079999999999</v>
      </c>
      <c r="O205" s="12">
        <f>+'MIT Da'!O205+'SAR Da'!O205+'URQ Da'!O205+'ROC Da'!O205+'SM Da'!O205+'BN Da'!O205+'BS Da'!O205+'TDC Da'!O205</f>
        <v>1439.9079999999999</v>
      </c>
      <c r="P205" s="81">
        <f>+'MIT Da'!P205+'SAR Da'!P205+'URQ Da'!P205+'ROC Da'!P205+'SM Da'!P205+'BN Da'!P205+'BS Da'!P205+'TDC Da'!P205</f>
        <v>203</v>
      </c>
      <c r="Q205" s="81">
        <f>+'MIT Da'!Q205+'SAR Da'!Q205+'URQ Da'!Q205+'ROC Da'!Q205+'SM Da'!Q205+'BN Da'!Q205+'BS Da'!Q205+'TDC Da'!Q205</f>
        <v>58</v>
      </c>
      <c r="R205" s="81">
        <f>+'MIT Da'!R205+'SAR Da'!R205+'URQ Da'!R205+'ROC Da'!R205+'SM Da'!R205+'BN Da'!R205+'BS Da'!R205+'TDC Da'!R205</f>
        <v>10</v>
      </c>
      <c r="S205" s="81">
        <f>+'MIT Da'!S205+'SAR Da'!S205+'URQ Da'!S205+'ROC Da'!S205+'SM Da'!S205+'BN Da'!S205+'BS Da'!S205+'TDC Da'!S205</f>
        <v>271</v>
      </c>
      <c r="T205" s="81">
        <f>+'MIT Da'!T205+'SAR Da'!T205+'URQ Da'!T205+'ROC Da'!T205+'SM Da'!T205+'BN Da'!T205+'BS Da'!T205+'TDC Da'!T205</f>
        <v>136</v>
      </c>
      <c r="U205" s="81">
        <f>+'MIT Da'!U205+'SAR Da'!U205+'URQ Da'!U205+'ROC Da'!U205+'SM Da'!U205+'BN Da'!U205+'BS Da'!U205+'TDC Da'!U205</f>
        <v>434</v>
      </c>
      <c r="V205" s="81">
        <f>+'MIT Da'!V205+'SAR Da'!V205+'URQ Da'!V205+'ROC Da'!V205+'SM Da'!V205+'BN Da'!V205+'BS Da'!V205+'TDC Da'!V205</f>
        <v>11</v>
      </c>
      <c r="W205" s="81">
        <f>+'MIT Da'!W205+'SAR Da'!W205+'URQ Da'!W205+'ROC Da'!W205+'SM Da'!W205+'BN Da'!W205+'BS Da'!W205+'TDC Da'!W205</f>
        <v>107</v>
      </c>
      <c r="X205" s="81">
        <f>+'MIT Da'!X205+'SAR Da'!X205+'URQ Da'!X205+'ROC Da'!X205+'SM Da'!X205+'BN Da'!X205+'BS Da'!X205+'TDC Da'!X205</f>
        <v>4</v>
      </c>
      <c r="Y205" s="81">
        <f>+'MIT Da'!Y205+'SAR Da'!Y205+'URQ Da'!Y205+'ROC Da'!Y205+'SM Da'!Y205+'BN Da'!Y205+'BS Da'!Y205+'TDC Da'!Y205</f>
        <v>692</v>
      </c>
      <c r="Z205" s="81">
        <f>+'MIT Da'!Z205+'SAR Da'!Z205+'URQ Da'!Z205+'ROC Da'!Z205+'SM Da'!Z205+'BN Da'!Z205+'BS Da'!Z205+'TDC Da'!Z205</f>
        <v>164</v>
      </c>
      <c r="AA205" s="81">
        <f>+'MIT Da'!AA205+'SAR Da'!AA205+'URQ Da'!AA205+'ROC Da'!AA205+'SM Da'!AA205+'BN Da'!AA205+'BS Da'!AA205+'TDC Da'!AA205</f>
        <v>101</v>
      </c>
      <c r="AB205" s="81">
        <f>+'MIT Da'!AB205+'SAR Da'!AB205+'URQ Da'!AB205+'ROC Da'!AB205+'SM Da'!AB205+'BN Da'!AB205+'BS Da'!AB205+'TDC Da'!AB205</f>
        <v>692</v>
      </c>
      <c r="AC205" s="81">
        <f>+'MIT Da'!AC205+'SAR Da'!AC205+'URQ Da'!AC205+'ROC Da'!AC205+'SM Da'!AC205+'BN Da'!AC205+'BS Da'!AC205+'TDC Da'!AC205</f>
        <v>957</v>
      </c>
      <c r="AD205" s="81">
        <f>+'MIT Da'!AD205+'SAR Da'!AD205+'URQ Da'!AD205+'ROC Da'!AD205+'SM Da'!AD205+'BN Da'!AD205+'BS Da'!AD205+'TDC Da'!AD205</f>
        <v>54</v>
      </c>
      <c r="AE205" s="81">
        <f>+'MIT Da'!AE205+'SAR Da'!AE205+'URQ Da'!AE205+'ROC Da'!AE205+'SM Da'!AE205+'BN Da'!AE205+'BS Da'!AE205+'TDC Da'!AE205</f>
        <v>95</v>
      </c>
      <c r="AF205" s="81">
        <f>+'MIT Da'!AF205+'SAR Da'!AF205+'URQ Da'!AF205+'ROC Da'!AF205+'SM Da'!AF205+'BN Da'!AF205+'BS Da'!AF205+'TDC Da'!AF205</f>
        <v>449</v>
      </c>
      <c r="AG205" s="81">
        <f>+'MIT Da'!AG205+'SAR Da'!AG205+'URQ Da'!AG205+'ROC Da'!AG205+'SM Da'!AG205+'BN Da'!AG205+'BS Da'!AG205+'TDC Da'!AG205</f>
        <v>598</v>
      </c>
      <c r="AH205" s="12">
        <f>+'MIT Da'!AH205+'SAR Da'!AH205+'URQ Da'!AH205+'ROC Da'!AH205+'SM Da'!AH205+'BN Da'!AH205+'BS Da'!AH205+'TDC Da'!AH205</f>
        <v>274.60699999999997</v>
      </c>
      <c r="AI205" s="12">
        <f>+'MIT Da'!AI205+'SAR Da'!AI205+'URQ Da'!AI205+'ROC Da'!AI205+'SM Da'!AI205+'BN Da'!AI205+'BS Da'!AI205+'TDC Da'!AI205</f>
        <v>7.32</v>
      </c>
      <c r="AJ205" s="12">
        <f>+'MIT Da'!AJ205+'SAR Da'!AJ205+'URQ Da'!AJ205+'ROC Da'!AJ205+'SM Da'!AJ205+'BN Da'!AJ205+'BS Da'!AJ205+'TDC Da'!AJ205</f>
        <v>498.71500000000003</v>
      </c>
      <c r="AK205" s="12">
        <f>+'MIT Da'!AK205+'SAR Da'!AK205+'URQ Da'!AK205+'ROC Da'!AK205+'SM Da'!AK205+'BN Da'!AK205+'BS Da'!AK205+'TDC Da'!AK205</f>
        <v>780.64199999999994</v>
      </c>
      <c r="AL205" s="81">
        <f>+'MIT Da'!AL205+'SAR Da'!AL205+'URQ Da'!AL205+'ROC Da'!AL205+'SM Da'!AL205+'BN Da'!AL205+'BS Da'!AL205+'TDC Da'!AL205</f>
        <v>12</v>
      </c>
      <c r="AM205" s="81">
        <f>+'MIT Da'!AM205+'SAR Da'!AM205+'URQ Da'!AM205+'ROC Da'!AM205+'SM Da'!AM205+'BN Da'!AM205+'BS Da'!AM205+'TDC Da'!AM205</f>
        <v>57</v>
      </c>
      <c r="AN205" s="81">
        <f>+'MIT Da'!AN205+'SAR Da'!AN205+'URQ Da'!AN205+'ROC Da'!AN205+'SM Da'!AN205+'BN Da'!AN205+'BS Da'!AN205+'TDC Da'!AN205</f>
        <v>82</v>
      </c>
      <c r="AO205" s="81">
        <f>+'MIT Da'!AO205+'SAR Da'!AO205+'URQ Da'!AO205+'ROC Da'!AO205+'SM Da'!AO205+'BN Da'!AO205+'BS Da'!AO205+'TDC Da'!AO205</f>
        <v>151</v>
      </c>
      <c r="AP205" s="81">
        <f>+'MIT Da'!AP205+'SAR Da'!AP205+'URQ Da'!AP205+'ROC Da'!AP205+'SM Da'!AP205+'BN Da'!AP205+'BS Da'!AP205+'TDC Da'!AP205</f>
        <v>596</v>
      </c>
      <c r="AQ205" s="81">
        <f>+'MIT Da'!AQ205+'SAR Da'!AQ205+'URQ Da'!AQ205+'ROC Da'!AQ205+'SM Da'!AQ205+'BN Da'!AQ205+'BS Da'!AQ205+'TDC Da'!AQ205</f>
        <v>341</v>
      </c>
      <c r="AR205" s="81">
        <f>+'MIT Da'!AR205+'SAR Da'!AR205+'URQ Da'!AR205+'ROC Da'!AR205+'SM Da'!AR205+'BN Da'!AR205+'BS Da'!AR205+'TDC Da'!AR205</f>
        <v>39</v>
      </c>
      <c r="AS205" s="81">
        <f>+SUM(RED_InfraMR[[#This Row],[B.02.1 - Parque de Coches Eléctricos Motrices]:[B.02.3 - Parque de Coches Eléctricos Motrices Tipo R]])</f>
        <v>976</v>
      </c>
      <c r="AT205" s="81">
        <f>+'MIT Da'!AT205+'SAR Da'!AT205+'URQ Da'!AT205+'ROC Da'!AT205+'SM Da'!AT205+'BN Da'!AT205+'BS Da'!AT205+'TDC Da'!AT205</f>
        <v>0</v>
      </c>
      <c r="AU205" s="81">
        <f>+'MIT Da'!AU205+'SAR Da'!AU205+'URQ Da'!AU205+'ROC Da'!AU205+'SM Da'!AU205+'BN Da'!AU205+'BS Da'!AU205+'TDC Da'!AU205</f>
        <v>6</v>
      </c>
      <c r="AV205" s="81">
        <f>+'MIT Da'!AV205+'SAR Da'!AV205+'URQ Da'!AV205+'ROC Da'!AV205+'SM Da'!AV205+'BN Da'!AV205+'BS Da'!AV205+'TDC Da'!AV205</f>
        <v>10</v>
      </c>
      <c r="AW205" s="81">
        <f>+SUM(RED_InfraMR[[#This Row],[B.03.1 - Parque de Coches Motores Motrices Remolcados]:[B.03.3 - Parque de Coches Motores Motrices Cabina]])</f>
        <v>16</v>
      </c>
      <c r="AX205" s="81">
        <f>+'MIT Da'!AX205+'SAR Da'!AX205+'URQ Da'!AX205+'ROC Da'!AX205+'SM Da'!AX205+'BN Da'!AX205+'BS Da'!AX205+'TDC Da'!AX205</f>
        <v>437</v>
      </c>
      <c r="AY205" s="81">
        <f>+'MIT Da'!AY205+'SAR Da'!AY205+'URQ Da'!AY205+'ROC Da'!AY205+'SM Da'!AY205+'BN Da'!AY205+'BS Da'!AY205+'TDC Da'!AY205</f>
        <v>173</v>
      </c>
      <c r="AZ205" s="81">
        <f>+'MIT Da'!AZ205+'SAR Da'!AZ205+'URQ Da'!AZ205+'ROC Da'!AZ205+'SM Da'!AZ205+'BN Da'!AZ205+'BS Da'!AZ205+'TDC Da'!AZ205</f>
        <v>15</v>
      </c>
      <c r="BA205" s="81">
        <f>+'MIT Da'!BA205+'SAR Da'!BA205+'URQ Da'!BA205+'ROC Da'!BA205+'SM Da'!BA205+'BN Da'!BA205+'BS Da'!BA205+'TDC Da'!BA205</f>
        <v>163</v>
      </c>
      <c r="BB205" s="81">
        <f>+'MIT Da'!BB205+'SAR Da'!BB205+'URQ Da'!BB205+'ROC Da'!BB205+'SM Da'!BB205+'BN Da'!BB205+'BS Da'!BB205+'TDC Da'!BB205</f>
        <v>0</v>
      </c>
      <c r="BC205" s="81">
        <f>+SUM(RED_InfraMR[[#This Row],[B.04.1 - Parque de Coches Remolcados Clase Unica]:[B.04.5 - Parque de Coches Remolcados para Servicios Especiales (Cartoneros)]])</f>
        <v>788</v>
      </c>
      <c r="BD205" s="81">
        <f>+'MIT Da'!BD205+'SAR Da'!BD205+'URQ Da'!BD205+'ROC Da'!BD205+'SM Da'!BD205+'BN Da'!BD205+'BS Da'!BD205+'TDC Da'!BD205</f>
        <v>12</v>
      </c>
      <c r="BE205" s="81">
        <f>+'MIT Da'!BE205+'SAR Da'!BE205+'URQ Da'!BE205+'ROC Da'!BE205+'SM Da'!BE205+'BN Da'!BE205+'BS Da'!BE205+'TDC Da'!BE205</f>
        <v>92</v>
      </c>
      <c r="BF205" s="16"/>
    </row>
    <row r="206" spans="1:58">
      <c r="A206" s="1">
        <v>2010</v>
      </c>
      <c r="B206" s="1" t="s">
        <v>115</v>
      </c>
      <c r="C206" s="12">
        <f>+'MIT Da'!C206+'SAR Da'!C206+'URQ Da'!C206+'ROC Da'!C206+'SM Da'!C206+'BN Da'!C206+'BS Da'!C206+'TDC Da'!C206</f>
        <v>147.21299999999999</v>
      </c>
      <c r="D206" s="12">
        <f>+'MIT Da'!D206+'SAR Da'!D206+'URQ Da'!D206+'ROC Da'!D206+'SM Da'!D206+'BN Da'!D206+'BS Da'!D206+'TDC Da'!D206</f>
        <v>434.00300000000004</v>
      </c>
      <c r="E206" s="12">
        <f>+'MIT Da'!E206+'SAR Da'!E206+'URQ Da'!E206+'ROC Da'!E206+'SM Da'!E206+'BN Da'!E206+'BS Da'!E206+'TDC Da'!E206</f>
        <v>0</v>
      </c>
      <c r="F206" s="12">
        <f>+'MIT Da'!F206+'SAR Da'!F206+'URQ Da'!F206+'ROC Da'!F206+'SM Da'!F206+'BN Da'!F206+'BS Da'!F206+'TDC Da'!F206</f>
        <v>186.47664</v>
      </c>
      <c r="G206" s="12">
        <f>+'MIT Da'!G206+'SAR Da'!G206+'URQ Da'!G206+'ROC Da'!G206+'SM Da'!G206+'BN Da'!G206+'BS Da'!G206+'TDC Da'!G206</f>
        <v>767.69263999999998</v>
      </c>
      <c r="H206" s="12">
        <f>+'MIT Da'!H206+'SAR Da'!H206+'URQ Da'!H206+'ROC Da'!H206+'SM Da'!H206+'BN Da'!H206+'BS Da'!H206+'TDC Da'!H206</f>
        <v>767.69263999999998</v>
      </c>
      <c r="I206" s="12">
        <f>+'MIT Da'!I206+'SAR Da'!I206+'URQ Da'!I206+'ROC Da'!I206+'SM Da'!I206+'BN Da'!I206+'BS Da'!I206+'TDC Da'!I206</f>
        <v>1011.74311</v>
      </c>
      <c r="J206" s="12">
        <f>+'MIT Da'!J206+'SAR Da'!J206+'URQ Da'!J206+'ROC Da'!J206+'SM Da'!J206+'BN Da'!J206+'BS Da'!J206+'TDC Da'!J206</f>
        <v>1039.809</v>
      </c>
      <c r="K206" s="12">
        <f>+'MIT Da'!K206+'SAR Da'!K206+'URQ Da'!K206+'ROC Da'!K206+'SM Da'!K206+'BN Da'!K206+'BS Da'!K206+'TDC Da'!K206</f>
        <v>54.516999999999996</v>
      </c>
      <c r="L206" s="12">
        <f>+'MIT Da'!L206+'SAR Da'!L206+'URQ Da'!L206+'ROC Da'!L206+'SM Da'!L206+'BN Da'!L206+'BS Da'!L206+'TDC Da'!L206</f>
        <v>400.09900000000005</v>
      </c>
      <c r="M206" s="12">
        <f>+'MIT Da'!M206+'SAR Da'!M206+'URQ Da'!M206+'ROC Da'!M206+'SM Da'!M206+'BN Da'!M206+'BS Da'!M206+'TDC Da'!M206</f>
        <v>21.314999999999998</v>
      </c>
      <c r="N206" s="12">
        <f>+'MIT Da'!N206+'SAR Da'!N206+'URQ Da'!N206+'ROC Da'!N206+'SM Da'!N206+'BN Da'!N206+'BS Da'!N206+'TDC Da'!N206</f>
        <v>1439.9079999999999</v>
      </c>
      <c r="O206" s="12">
        <f>+'MIT Da'!O206+'SAR Da'!O206+'URQ Da'!O206+'ROC Da'!O206+'SM Da'!O206+'BN Da'!O206+'BS Da'!O206+'TDC Da'!O206</f>
        <v>1439.9079999999999</v>
      </c>
      <c r="P206" s="81">
        <f>+'MIT Da'!P206+'SAR Da'!P206+'URQ Da'!P206+'ROC Da'!P206+'SM Da'!P206+'BN Da'!P206+'BS Da'!P206+'TDC Da'!P206</f>
        <v>203</v>
      </c>
      <c r="Q206" s="81">
        <f>+'MIT Da'!Q206+'SAR Da'!Q206+'URQ Da'!Q206+'ROC Da'!Q206+'SM Da'!Q206+'BN Da'!Q206+'BS Da'!Q206+'TDC Da'!Q206</f>
        <v>58</v>
      </c>
      <c r="R206" s="81">
        <f>+'MIT Da'!R206+'SAR Da'!R206+'URQ Da'!R206+'ROC Da'!R206+'SM Da'!R206+'BN Da'!R206+'BS Da'!R206+'TDC Da'!R206</f>
        <v>10</v>
      </c>
      <c r="S206" s="81">
        <f>+'MIT Da'!S206+'SAR Da'!S206+'URQ Da'!S206+'ROC Da'!S206+'SM Da'!S206+'BN Da'!S206+'BS Da'!S206+'TDC Da'!S206</f>
        <v>271</v>
      </c>
      <c r="T206" s="81">
        <f>+'MIT Da'!T206+'SAR Da'!T206+'URQ Da'!T206+'ROC Da'!T206+'SM Da'!T206+'BN Da'!T206+'BS Da'!T206+'TDC Da'!T206</f>
        <v>136</v>
      </c>
      <c r="U206" s="81">
        <f>+'MIT Da'!U206+'SAR Da'!U206+'URQ Da'!U206+'ROC Da'!U206+'SM Da'!U206+'BN Da'!U206+'BS Da'!U206+'TDC Da'!U206</f>
        <v>433</v>
      </c>
      <c r="V206" s="81">
        <f>+'MIT Da'!V206+'SAR Da'!V206+'URQ Da'!V206+'ROC Da'!V206+'SM Da'!V206+'BN Da'!V206+'BS Da'!V206+'TDC Da'!V206</f>
        <v>11</v>
      </c>
      <c r="W206" s="81">
        <f>+'MIT Da'!W206+'SAR Da'!W206+'URQ Da'!W206+'ROC Da'!W206+'SM Da'!W206+'BN Da'!W206+'BS Da'!W206+'TDC Da'!W206</f>
        <v>107</v>
      </c>
      <c r="X206" s="81">
        <f>+'MIT Da'!X206+'SAR Da'!X206+'URQ Da'!X206+'ROC Da'!X206+'SM Da'!X206+'BN Da'!X206+'BS Da'!X206+'TDC Da'!X206</f>
        <v>4</v>
      </c>
      <c r="Y206" s="81">
        <f>+'MIT Da'!Y206+'SAR Da'!Y206+'URQ Da'!Y206+'ROC Da'!Y206+'SM Da'!Y206+'BN Da'!Y206+'BS Da'!Y206+'TDC Da'!Y206</f>
        <v>691</v>
      </c>
      <c r="Z206" s="81">
        <f>+'MIT Da'!Z206+'SAR Da'!Z206+'URQ Da'!Z206+'ROC Da'!Z206+'SM Da'!Z206+'BN Da'!Z206+'BS Da'!Z206+'TDC Da'!Z206</f>
        <v>165</v>
      </c>
      <c r="AA206" s="81">
        <f>+'MIT Da'!AA206+'SAR Da'!AA206+'URQ Da'!AA206+'ROC Da'!AA206+'SM Da'!AA206+'BN Da'!AA206+'BS Da'!AA206+'TDC Da'!AA206</f>
        <v>100</v>
      </c>
      <c r="AB206" s="81">
        <f>+'MIT Da'!AB206+'SAR Da'!AB206+'URQ Da'!AB206+'ROC Da'!AB206+'SM Da'!AB206+'BN Da'!AB206+'BS Da'!AB206+'TDC Da'!AB206</f>
        <v>691</v>
      </c>
      <c r="AC206" s="81">
        <f>+'MIT Da'!AC206+'SAR Da'!AC206+'URQ Da'!AC206+'ROC Da'!AC206+'SM Da'!AC206+'BN Da'!AC206+'BS Da'!AC206+'TDC Da'!AC206</f>
        <v>956</v>
      </c>
      <c r="AD206" s="81">
        <f>+'MIT Da'!AD206+'SAR Da'!AD206+'URQ Da'!AD206+'ROC Da'!AD206+'SM Da'!AD206+'BN Da'!AD206+'BS Da'!AD206+'TDC Da'!AD206</f>
        <v>54</v>
      </c>
      <c r="AE206" s="81">
        <f>+'MIT Da'!AE206+'SAR Da'!AE206+'URQ Da'!AE206+'ROC Da'!AE206+'SM Da'!AE206+'BN Da'!AE206+'BS Da'!AE206+'TDC Da'!AE206</f>
        <v>95</v>
      </c>
      <c r="AF206" s="81">
        <f>+'MIT Da'!AF206+'SAR Da'!AF206+'URQ Da'!AF206+'ROC Da'!AF206+'SM Da'!AF206+'BN Da'!AF206+'BS Da'!AF206+'TDC Da'!AF206</f>
        <v>449</v>
      </c>
      <c r="AG206" s="81">
        <f>+'MIT Da'!AG206+'SAR Da'!AG206+'URQ Da'!AG206+'ROC Da'!AG206+'SM Da'!AG206+'BN Da'!AG206+'BS Da'!AG206+'TDC Da'!AG206</f>
        <v>598</v>
      </c>
      <c r="AH206" s="12">
        <f>+'MIT Da'!AH206+'SAR Da'!AH206+'URQ Da'!AH206+'ROC Da'!AH206+'SM Da'!AH206+'BN Da'!AH206+'BS Da'!AH206+'TDC Da'!AH206</f>
        <v>279.92699999999996</v>
      </c>
      <c r="AI206" s="12">
        <f>+'MIT Da'!AI206+'SAR Da'!AI206+'URQ Da'!AI206+'ROC Da'!AI206+'SM Da'!AI206+'BN Da'!AI206+'BS Da'!AI206+'TDC Da'!AI206</f>
        <v>2</v>
      </c>
      <c r="AJ206" s="12">
        <f>+'MIT Da'!AJ206+'SAR Da'!AJ206+'URQ Da'!AJ206+'ROC Da'!AJ206+'SM Da'!AJ206+'BN Da'!AJ206+'BS Da'!AJ206+'TDC Da'!AJ206</f>
        <v>498.71500000000003</v>
      </c>
      <c r="AK206" s="12">
        <f>+'MIT Da'!AK206+'SAR Da'!AK206+'URQ Da'!AK206+'ROC Da'!AK206+'SM Da'!AK206+'BN Da'!AK206+'BS Da'!AK206+'TDC Da'!AK206</f>
        <v>780.64199999999994</v>
      </c>
      <c r="AL206" s="81">
        <f>+'MIT Da'!AL206+'SAR Da'!AL206+'URQ Da'!AL206+'ROC Da'!AL206+'SM Da'!AL206+'BN Da'!AL206+'BS Da'!AL206+'TDC Da'!AL206</f>
        <v>12</v>
      </c>
      <c r="AM206" s="81">
        <f>+'MIT Da'!AM206+'SAR Da'!AM206+'URQ Da'!AM206+'ROC Da'!AM206+'SM Da'!AM206+'BN Da'!AM206+'BS Da'!AM206+'TDC Da'!AM206</f>
        <v>58</v>
      </c>
      <c r="AN206" s="81">
        <f>+'MIT Da'!AN206+'SAR Da'!AN206+'URQ Da'!AN206+'ROC Da'!AN206+'SM Da'!AN206+'BN Da'!AN206+'BS Da'!AN206+'TDC Da'!AN206</f>
        <v>82</v>
      </c>
      <c r="AO206" s="81">
        <f>+'MIT Da'!AO206+'SAR Da'!AO206+'URQ Da'!AO206+'ROC Da'!AO206+'SM Da'!AO206+'BN Da'!AO206+'BS Da'!AO206+'TDC Da'!AO206</f>
        <v>152</v>
      </c>
      <c r="AP206" s="81">
        <f>+'MIT Da'!AP206+'SAR Da'!AP206+'URQ Da'!AP206+'ROC Da'!AP206+'SM Da'!AP206+'BN Da'!AP206+'BS Da'!AP206+'TDC Da'!AP206</f>
        <v>596</v>
      </c>
      <c r="AQ206" s="81">
        <f>+'MIT Da'!AQ206+'SAR Da'!AQ206+'URQ Da'!AQ206+'ROC Da'!AQ206+'SM Da'!AQ206+'BN Da'!AQ206+'BS Da'!AQ206+'TDC Da'!AQ206</f>
        <v>341</v>
      </c>
      <c r="AR206" s="81">
        <f>+'MIT Da'!AR206+'SAR Da'!AR206+'URQ Da'!AR206+'ROC Da'!AR206+'SM Da'!AR206+'BN Da'!AR206+'BS Da'!AR206+'TDC Da'!AR206</f>
        <v>39</v>
      </c>
      <c r="AS206" s="81">
        <f>+SUM(RED_InfraMR[[#This Row],[B.02.1 - Parque de Coches Eléctricos Motrices]:[B.02.3 - Parque de Coches Eléctricos Motrices Tipo R]])</f>
        <v>976</v>
      </c>
      <c r="AT206" s="81">
        <f>+'MIT Da'!AT206+'SAR Da'!AT206+'URQ Da'!AT206+'ROC Da'!AT206+'SM Da'!AT206+'BN Da'!AT206+'BS Da'!AT206+'TDC Da'!AT206</f>
        <v>12</v>
      </c>
      <c r="AU206" s="81">
        <f>+'MIT Da'!AU206+'SAR Da'!AU206+'URQ Da'!AU206+'ROC Da'!AU206+'SM Da'!AU206+'BN Da'!AU206+'BS Da'!AU206+'TDC Da'!AU206</f>
        <v>6</v>
      </c>
      <c r="AV206" s="81">
        <f>+'MIT Da'!AV206+'SAR Da'!AV206+'URQ Da'!AV206+'ROC Da'!AV206+'SM Da'!AV206+'BN Da'!AV206+'BS Da'!AV206+'TDC Da'!AV206</f>
        <v>10</v>
      </c>
      <c r="AW206" s="81">
        <f>+SUM(RED_InfraMR[[#This Row],[B.03.1 - Parque de Coches Motores Motrices Remolcados]:[B.03.3 - Parque de Coches Motores Motrices Cabina]])</f>
        <v>28</v>
      </c>
      <c r="AX206" s="81">
        <f>+'MIT Da'!AX206+'SAR Da'!AX206+'URQ Da'!AX206+'ROC Da'!AX206+'SM Da'!AX206+'BN Da'!AX206+'BS Da'!AX206+'TDC Da'!AX206</f>
        <v>437</v>
      </c>
      <c r="AY206" s="81">
        <f>+'MIT Da'!AY206+'SAR Da'!AY206+'URQ Da'!AY206+'ROC Da'!AY206+'SM Da'!AY206+'BN Da'!AY206+'BS Da'!AY206+'TDC Da'!AY206</f>
        <v>173</v>
      </c>
      <c r="AZ206" s="81">
        <f>+'MIT Da'!AZ206+'SAR Da'!AZ206+'URQ Da'!AZ206+'ROC Da'!AZ206+'SM Da'!AZ206+'BN Da'!AZ206+'BS Da'!AZ206+'TDC Da'!AZ206</f>
        <v>15</v>
      </c>
      <c r="BA206" s="81">
        <f>+'MIT Da'!BA206+'SAR Da'!BA206+'URQ Da'!BA206+'ROC Da'!BA206+'SM Da'!BA206+'BN Da'!BA206+'BS Da'!BA206+'TDC Da'!BA206</f>
        <v>164</v>
      </c>
      <c r="BB206" s="81">
        <f>+'MIT Da'!BB206+'SAR Da'!BB206+'URQ Da'!BB206+'ROC Da'!BB206+'SM Da'!BB206+'BN Da'!BB206+'BS Da'!BB206+'TDC Da'!BB206</f>
        <v>0</v>
      </c>
      <c r="BC206" s="81">
        <f>+SUM(RED_InfraMR[[#This Row],[B.04.1 - Parque de Coches Remolcados Clase Unica]:[B.04.5 - Parque de Coches Remolcados para Servicios Especiales (Cartoneros)]])</f>
        <v>789</v>
      </c>
      <c r="BD206" s="81">
        <f>+'MIT Da'!BD206+'SAR Da'!BD206+'URQ Da'!BD206+'ROC Da'!BD206+'SM Da'!BD206+'BN Da'!BD206+'BS Da'!BD206+'TDC Da'!BD206</f>
        <v>12</v>
      </c>
      <c r="BE206" s="81">
        <f>+'MIT Da'!BE206+'SAR Da'!BE206+'URQ Da'!BE206+'ROC Da'!BE206+'SM Da'!BE206+'BN Da'!BE206+'BS Da'!BE206+'TDC Da'!BE206</f>
        <v>92</v>
      </c>
      <c r="BF206" s="16"/>
    </row>
    <row r="207" spans="1:58">
      <c r="A207" s="1">
        <v>2010</v>
      </c>
      <c r="B207" s="1" t="s">
        <v>116</v>
      </c>
      <c r="C207" s="12">
        <f>+'MIT Da'!C207+'SAR Da'!C207+'URQ Da'!C207+'ROC Da'!C207+'SM Da'!C207+'BN Da'!C207+'BS Da'!C207+'TDC Da'!C207</f>
        <v>147.21299999999999</v>
      </c>
      <c r="D207" s="12">
        <f>+'MIT Da'!D207+'SAR Da'!D207+'URQ Da'!D207+'ROC Da'!D207+'SM Da'!D207+'BN Da'!D207+'BS Da'!D207+'TDC Da'!D207</f>
        <v>434.00300000000004</v>
      </c>
      <c r="E207" s="12">
        <f>+'MIT Da'!E207+'SAR Da'!E207+'URQ Da'!E207+'ROC Da'!E207+'SM Da'!E207+'BN Da'!E207+'BS Da'!E207+'TDC Da'!E207</f>
        <v>0</v>
      </c>
      <c r="F207" s="12">
        <f>+'MIT Da'!F207+'SAR Da'!F207+'URQ Da'!F207+'ROC Da'!F207+'SM Da'!F207+'BN Da'!F207+'BS Da'!F207+'TDC Da'!F207</f>
        <v>186.47664</v>
      </c>
      <c r="G207" s="12">
        <f>+'MIT Da'!G207+'SAR Da'!G207+'URQ Da'!G207+'ROC Da'!G207+'SM Da'!G207+'BN Da'!G207+'BS Da'!G207+'TDC Da'!G207</f>
        <v>767.69263999999998</v>
      </c>
      <c r="H207" s="12">
        <f>+'MIT Da'!H207+'SAR Da'!H207+'URQ Da'!H207+'ROC Da'!H207+'SM Da'!H207+'BN Da'!H207+'BS Da'!H207+'TDC Da'!H207</f>
        <v>767.69263999999998</v>
      </c>
      <c r="I207" s="12">
        <f>+'MIT Da'!I207+'SAR Da'!I207+'URQ Da'!I207+'ROC Da'!I207+'SM Da'!I207+'BN Da'!I207+'BS Da'!I207+'TDC Da'!I207</f>
        <v>1011.74311</v>
      </c>
      <c r="J207" s="12">
        <f>+'MIT Da'!J207+'SAR Da'!J207+'URQ Da'!J207+'ROC Da'!J207+'SM Da'!J207+'BN Da'!J207+'BS Da'!J207+'TDC Da'!J207</f>
        <v>1039.809</v>
      </c>
      <c r="K207" s="12">
        <f>+'MIT Da'!K207+'SAR Da'!K207+'URQ Da'!K207+'ROC Da'!K207+'SM Da'!K207+'BN Da'!K207+'BS Da'!K207+'TDC Da'!K207</f>
        <v>54.516999999999996</v>
      </c>
      <c r="L207" s="12">
        <f>+'MIT Da'!L207+'SAR Da'!L207+'URQ Da'!L207+'ROC Da'!L207+'SM Da'!L207+'BN Da'!L207+'BS Da'!L207+'TDC Da'!L207</f>
        <v>400.09900000000005</v>
      </c>
      <c r="M207" s="12">
        <f>+'MIT Da'!M207+'SAR Da'!M207+'URQ Da'!M207+'ROC Da'!M207+'SM Da'!M207+'BN Da'!M207+'BS Da'!M207+'TDC Da'!M207</f>
        <v>21.314999999999998</v>
      </c>
      <c r="N207" s="12">
        <f>+'MIT Da'!N207+'SAR Da'!N207+'URQ Da'!N207+'ROC Da'!N207+'SM Da'!N207+'BN Da'!N207+'BS Da'!N207+'TDC Da'!N207</f>
        <v>1439.9079999999999</v>
      </c>
      <c r="O207" s="12">
        <f>+'MIT Da'!O207+'SAR Da'!O207+'URQ Da'!O207+'ROC Da'!O207+'SM Da'!O207+'BN Da'!O207+'BS Da'!O207+'TDC Da'!O207</f>
        <v>1439.9079999999999</v>
      </c>
      <c r="P207" s="81">
        <f>+'MIT Da'!P207+'SAR Da'!P207+'URQ Da'!P207+'ROC Da'!P207+'SM Da'!P207+'BN Da'!P207+'BS Da'!P207+'TDC Da'!P207</f>
        <v>203</v>
      </c>
      <c r="Q207" s="81">
        <f>+'MIT Da'!Q207+'SAR Da'!Q207+'URQ Da'!Q207+'ROC Da'!Q207+'SM Da'!Q207+'BN Da'!Q207+'BS Da'!Q207+'TDC Da'!Q207</f>
        <v>58</v>
      </c>
      <c r="R207" s="81">
        <f>+'MIT Da'!R207+'SAR Da'!R207+'URQ Da'!R207+'ROC Da'!R207+'SM Da'!R207+'BN Da'!R207+'BS Da'!R207+'TDC Da'!R207</f>
        <v>10</v>
      </c>
      <c r="S207" s="81">
        <f>+'MIT Da'!S207+'SAR Da'!S207+'URQ Da'!S207+'ROC Da'!S207+'SM Da'!S207+'BN Da'!S207+'BS Da'!S207+'TDC Da'!S207</f>
        <v>271</v>
      </c>
      <c r="T207" s="81">
        <f>+'MIT Da'!T207+'SAR Da'!T207+'URQ Da'!T207+'ROC Da'!T207+'SM Da'!T207+'BN Da'!T207+'BS Da'!T207+'TDC Da'!T207</f>
        <v>136</v>
      </c>
      <c r="U207" s="81">
        <f>+'MIT Da'!U207+'SAR Da'!U207+'URQ Da'!U207+'ROC Da'!U207+'SM Da'!U207+'BN Da'!U207+'BS Da'!U207+'TDC Da'!U207</f>
        <v>433</v>
      </c>
      <c r="V207" s="81">
        <f>+'MIT Da'!V207+'SAR Da'!V207+'URQ Da'!V207+'ROC Da'!V207+'SM Da'!V207+'BN Da'!V207+'BS Da'!V207+'TDC Da'!V207</f>
        <v>11</v>
      </c>
      <c r="W207" s="81">
        <f>+'MIT Da'!W207+'SAR Da'!W207+'URQ Da'!W207+'ROC Da'!W207+'SM Da'!W207+'BN Da'!W207+'BS Da'!W207+'TDC Da'!W207</f>
        <v>107</v>
      </c>
      <c r="X207" s="81">
        <f>+'MIT Da'!X207+'SAR Da'!X207+'URQ Da'!X207+'ROC Da'!X207+'SM Da'!X207+'BN Da'!X207+'BS Da'!X207+'TDC Da'!X207</f>
        <v>4</v>
      </c>
      <c r="Y207" s="81">
        <f>+'MIT Da'!Y207+'SAR Da'!Y207+'URQ Da'!Y207+'ROC Da'!Y207+'SM Da'!Y207+'BN Da'!Y207+'BS Da'!Y207+'TDC Da'!Y207</f>
        <v>691</v>
      </c>
      <c r="Z207" s="81">
        <f>+'MIT Da'!Z207+'SAR Da'!Z207+'URQ Da'!Z207+'ROC Da'!Z207+'SM Da'!Z207+'BN Da'!Z207+'BS Da'!Z207+'TDC Da'!Z207</f>
        <v>165</v>
      </c>
      <c r="AA207" s="81">
        <f>+'MIT Da'!AA207+'SAR Da'!AA207+'URQ Da'!AA207+'ROC Da'!AA207+'SM Da'!AA207+'BN Da'!AA207+'BS Da'!AA207+'TDC Da'!AA207</f>
        <v>100</v>
      </c>
      <c r="AB207" s="81">
        <f>+'MIT Da'!AB207+'SAR Da'!AB207+'URQ Da'!AB207+'ROC Da'!AB207+'SM Da'!AB207+'BN Da'!AB207+'BS Da'!AB207+'TDC Da'!AB207</f>
        <v>691</v>
      </c>
      <c r="AC207" s="81">
        <f>+'MIT Da'!AC207+'SAR Da'!AC207+'URQ Da'!AC207+'ROC Da'!AC207+'SM Da'!AC207+'BN Da'!AC207+'BS Da'!AC207+'TDC Da'!AC207</f>
        <v>956</v>
      </c>
      <c r="AD207" s="81">
        <f>+'MIT Da'!AD207+'SAR Da'!AD207+'URQ Da'!AD207+'ROC Da'!AD207+'SM Da'!AD207+'BN Da'!AD207+'BS Da'!AD207+'TDC Da'!AD207</f>
        <v>54</v>
      </c>
      <c r="AE207" s="81">
        <f>+'MIT Da'!AE207+'SAR Da'!AE207+'URQ Da'!AE207+'ROC Da'!AE207+'SM Da'!AE207+'BN Da'!AE207+'BS Da'!AE207+'TDC Da'!AE207</f>
        <v>95</v>
      </c>
      <c r="AF207" s="81">
        <f>+'MIT Da'!AF207+'SAR Da'!AF207+'URQ Da'!AF207+'ROC Da'!AF207+'SM Da'!AF207+'BN Da'!AF207+'BS Da'!AF207+'TDC Da'!AF207</f>
        <v>449</v>
      </c>
      <c r="AG207" s="81">
        <f>+'MIT Da'!AG207+'SAR Da'!AG207+'URQ Da'!AG207+'ROC Da'!AG207+'SM Da'!AG207+'BN Da'!AG207+'BS Da'!AG207+'TDC Da'!AG207</f>
        <v>598</v>
      </c>
      <c r="AH207" s="12">
        <f>+'MIT Da'!AH207+'SAR Da'!AH207+'URQ Da'!AH207+'ROC Da'!AH207+'SM Da'!AH207+'BN Da'!AH207+'BS Da'!AH207+'TDC Da'!AH207</f>
        <v>279.92699999999996</v>
      </c>
      <c r="AI207" s="12">
        <f>+'MIT Da'!AI207+'SAR Da'!AI207+'URQ Da'!AI207+'ROC Da'!AI207+'SM Da'!AI207+'BN Da'!AI207+'BS Da'!AI207+'TDC Da'!AI207</f>
        <v>2</v>
      </c>
      <c r="AJ207" s="12">
        <f>+'MIT Da'!AJ207+'SAR Da'!AJ207+'URQ Da'!AJ207+'ROC Da'!AJ207+'SM Da'!AJ207+'BN Da'!AJ207+'BS Da'!AJ207+'TDC Da'!AJ207</f>
        <v>498.71500000000003</v>
      </c>
      <c r="AK207" s="12">
        <f>+'MIT Da'!AK207+'SAR Da'!AK207+'URQ Da'!AK207+'ROC Da'!AK207+'SM Da'!AK207+'BN Da'!AK207+'BS Da'!AK207+'TDC Da'!AK207</f>
        <v>780.64199999999994</v>
      </c>
      <c r="AL207" s="81">
        <f>+'MIT Da'!AL207+'SAR Da'!AL207+'URQ Da'!AL207+'ROC Da'!AL207+'SM Da'!AL207+'BN Da'!AL207+'BS Da'!AL207+'TDC Da'!AL207</f>
        <v>12</v>
      </c>
      <c r="AM207" s="81">
        <f>+'MIT Da'!AM207+'SAR Da'!AM207+'URQ Da'!AM207+'ROC Da'!AM207+'SM Da'!AM207+'BN Da'!AM207+'BS Da'!AM207+'TDC Da'!AM207</f>
        <v>58</v>
      </c>
      <c r="AN207" s="81">
        <f>+'MIT Da'!AN207+'SAR Da'!AN207+'URQ Da'!AN207+'ROC Da'!AN207+'SM Da'!AN207+'BN Da'!AN207+'BS Da'!AN207+'TDC Da'!AN207</f>
        <v>82</v>
      </c>
      <c r="AO207" s="81">
        <f>+'MIT Da'!AO207+'SAR Da'!AO207+'URQ Da'!AO207+'ROC Da'!AO207+'SM Da'!AO207+'BN Da'!AO207+'BS Da'!AO207+'TDC Da'!AO207</f>
        <v>152</v>
      </c>
      <c r="AP207" s="81">
        <f>+'MIT Da'!AP207+'SAR Da'!AP207+'URQ Da'!AP207+'ROC Da'!AP207+'SM Da'!AP207+'BN Da'!AP207+'BS Da'!AP207+'TDC Da'!AP207</f>
        <v>596</v>
      </c>
      <c r="AQ207" s="81">
        <f>+'MIT Da'!AQ207+'SAR Da'!AQ207+'URQ Da'!AQ207+'ROC Da'!AQ207+'SM Da'!AQ207+'BN Da'!AQ207+'BS Da'!AQ207+'TDC Da'!AQ207</f>
        <v>341</v>
      </c>
      <c r="AR207" s="81">
        <f>+'MIT Da'!AR207+'SAR Da'!AR207+'URQ Da'!AR207+'ROC Da'!AR207+'SM Da'!AR207+'BN Da'!AR207+'BS Da'!AR207+'TDC Da'!AR207</f>
        <v>39</v>
      </c>
      <c r="AS207" s="81">
        <f>+SUM(RED_InfraMR[[#This Row],[B.02.1 - Parque de Coches Eléctricos Motrices]:[B.02.3 - Parque de Coches Eléctricos Motrices Tipo R]])</f>
        <v>976</v>
      </c>
      <c r="AT207" s="81">
        <f>+'MIT Da'!AT207+'SAR Da'!AT207+'URQ Da'!AT207+'ROC Da'!AT207+'SM Da'!AT207+'BN Da'!AT207+'BS Da'!AT207+'TDC Da'!AT207</f>
        <v>12</v>
      </c>
      <c r="AU207" s="81">
        <f>+'MIT Da'!AU207+'SAR Da'!AU207+'URQ Da'!AU207+'ROC Da'!AU207+'SM Da'!AU207+'BN Da'!AU207+'BS Da'!AU207+'TDC Da'!AU207</f>
        <v>6</v>
      </c>
      <c r="AV207" s="81">
        <f>+'MIT Da'!AV207+'SAR Da'!AV207+'URQ Da'!AV207+'ROC Da'!AV207+'SM Da'!AV207+'BN Da'!AV207+'BS Da'!AV207+'TDC Da'!AV207</f>
        <v>10</v>
      </c>
      <c r="AW207" s="81">
        <f>+SUM(RED_InfraMR[[#This Row],[B.03.1 - Parque de Coches Motores Motrices Remolcados]:[B.03.3 - Parque de Coches Motores Motrices Cabina]])</f>
        <v>28</v>
      </c>
      <c r="AX207" s="81">
        <f>+'MIT Da'!AX207+'SAR Da'!AX207+'URQ Da'!AX207+'ROC Da'!AX207+'SM Da'!AX207+'BN Da'!AX207+'BS Da'!AX207+'TDC Da'!AX207</f>
        <v>437</v>
      </c>
      <c r="AY207" s="81">
        <f>+'MIT Da'!AY207+'SAR Da'!AY207+'URQ Da'!AY207+'ROC Da'!AY207+'SM Da'!AY207+'BN Da'!AY207+'BS Da'!AY207+'TDC Da'!AY207</f>
        <v>173</v>
      </c>
      <c r="AZ207" s="81">
        <f>+'MIT Da'!AZ207+'SAR Da'!AZ207+'URQ Da'!AZ207+'ROC Da'!AZ207+'SM Da'!AZ207+'BN Da'!AZ207+'BS Da'!AZ207+'TDC Da'!AZ207</f>
        <v>15</v>
      </c>
      <c r="BA207" s="81">
        <f>+'MIT Da'!BA207+'SAR Da'!BA207+'URQ Da'!BA207+'ROC Da'!BA207+'SM Da'!BA207+'BN Da'!BA207+'BS Da'!BA207+'TDC Da'!BA207</f>
        <v>164</v>
      </c>
      <c r="BB207" s="81">
        <f>+'MIT Da'!BB207+'SAR Da'!BB207+'URQ Da'!BB207+'ROC Da'!BB207+'SM Da'!BB207+'BN Da'!BB207+'BS Da'!BB207+'TDC Da'!BB207</f>
        <v>0</v>
      </c>
      <c r="BC207" s="81">
        <f>+SUM(RED_InfraMR[[#This Row],[B.04.1 - Parque de Coches Remolcados Clase Unica]:[B.04.5 - Parque de Coches Remolcados para Servicios Especiales (Cartoneros)]])</f>
        <v>789</v>
      </c>
      <c r="BD207" s="81">
        <f>+'MIT Da'!BD207+'SAR Da'!BD207+'URQ Da'!BD207+'ROC Da'!BD207+'SM Da'!BD207+'BN Da'!BD207+'BS Da'!BD207+'TDC Da'!BD207</f>
        <v>12</v>
      </c>
      <c r="BE207" s="81">
        <f>+'MIT Da'!BE207+'SAR Da'!BE207+'URQ Da'!BE207+'ROC Da'!BE207+'SM Da'!BE207+'BN Da'!BE207+'BS Da'!BE207+'TDC Da'!BE207</f>
        <v>92</v>
      </c>
      <c r="BF207" s="16"/>
    </row>
    <row r="208" spans="1:58">
      <c r="A208" s="1">
        <v>2010</v>
      </c>
      <c r="B208" s="1" t="s">
        <v>117</v>
      </c>
      <c r="C208" s="12">
        <f>+'MIT Da'!C208+'SAR Da'!C208+'URQ Da'!C208+'ROC Da'!C208+'SM Da'!C208+'BN Da'!C208+'BS Da'!C208+'TDC Da'!C208</f>
        <v>147.21299999999999</v>
      </c>
      <c r="D208" s="12">
        <f>+'MIT Da'!D208+'SAR Da'!D208+'URQ Da'!D208+'ROC Da'!D208+'SM Da'!D208+'BN Da'!D208+'BS Da'!D208+'TDC Da'!D208</f>
        <v>434.00300000000004</v>
      </c>
      <c r="E208" s="12">
        <f>+'MIT Da'!E208+'SAR Da'!E208+'URQ Da'!E208+'ROC Da'!E208+'SM Da'!E208+'BN Da'!E208+'BS Da'!E208+'TDC Da'!E208</f>
        <v>0</v>
      </c>
      <c r="F208" s="12">
        <f>+'MIT Da'!F208+'SAR Da'!F208+'URQ Da'!F208+'ROC Da'!F208+'SM Da'!F208+'BN Da'!F208+'BS Da'!F208+'TDC Da'!F208</f>
        <v>186.47664</v>
      </c>
      <c r="G208" s="12">
        <f>+'MIT Da'!G208+'SAR Da'!G208+'URQ Da'!G208+'ROC Da'!G208+'SM Da'!G208+'BN Da'!G208+'BS Da'!G208+'TDC Da'!G208</f>
        <v>767.69263999999998</v>
      </c>
      <c r="H208" s="12">
        <f>+'MIT Da'!H208+'SAR Da'!H208+'URQ Da'!H208+'ROC Da'!H208+'SM Da'!H208+'BN Da'!H208+'BS Da'!H208+'TDC Da'!H208</f>
        <v>767.69263999999998</v>
      </c>
      <c r="I208" s="12">
        <f>+'MIT Da'!I208+'SAR Da'!I208+'URQ Da'!I208+'ROC Da'!I208+'SM Da'!I208+'BN Da'!I208+'BS Da'!I208+'TDC Da'!I208</f>
        <v>1011.74311</v>
      </c>
      <c r="J208" s="12">
        <f>+'MIT Da'!J208+'SAR Da'!J208+'URQ Da'!J208+'ROC Da'!J208+'SM Da'!J208+'BN Da'!J208+'BS Da'!J208+'TDC Da'!J208</f>
        <v>1039.809</v>
      </c>
      <c r="K208" s="12">
        <f>+'MIT Da'!K208+'SAR Da'!K208+'URQ Da'!K208+'ROC Da'!K208+'SM Da'!K208+'BN Da'!K208+'BS Da'!K208+'TDC Da'!K208</f>
        <v>54.516999999999996</v>
      </c>
      <c r="L208" s="12">
        <f>+'MIT Da'!L208+'SAR Da'!L208+'URQ Da'!L208+'ROC Da'!L208+'SM Da'!L208+'BN Da'!L208+'BS Da'!L208+'TDC Da'!L208</f>
        <v>400.09900000000005</v>
      </c>
      <c r="M208" s="12">
        <f>+'MIT Da'!M208+'SAR Da'!M208+'URQ Da'!M208+'ROC Da'!M208+'SM Da'!M208+'BN Da'!M208+'BS Da'!M208+'TDC Da'!M208</f>
        <v>21.314999999999998</v>
      </c>
      <c r="N208" s="12">
        <f>+'MIT Da'!N208+'SAR Da'!N208+'URQ Da'!N208+'ROC Da'!N208+'SM Da'!N208+'BN Da'!N208+'BS Da'!N208+'TDC Da'!N208</f>
        <v>1439.9079999999999</v>
      </c>
      <c r="O208" s="12">
        <f>+'MIT Da'!O208+'SAR Da'!O208+'URQ Da'!O208+'ROC Da'!O208+'SM Da'!O208+'BN Da'!O208+'BS Da'!O208+'TDC Da'!O208</f>
        <v>1439.9079999999999</v>
      </c>
      <c r="P208" s="81">
        <f>+'MIT Da'!P208+'SAR Da'!P208+'URQ Da'!P208+'ROC Da'!P208+'SM Da'!P208+'BN Da'!P208+'BS Da'!P208+'TDC Da'!P208</f>
        <v>203</v>
      </c>
      <c r="Q208" s="81">
        <f>+'MIT Da'!Q208+'SAR Da'!Q208+'URQ Da'!Q208+'ROC Da'!Q208+'SM Da'!Q208+'BN Da'!Q208+'BS Da'!Q208+'TDC Da'!Q208</f>
        <v>58</v>
      </c>
      <c r="R208" s="81">
        <f>+'MIT Da'!R208+'SAR Da'!R208+'URQ Da'!R208+'ROC Da'!R208+'SM Da'!R208+'BN Da'!R208+'BS Da'!R208+'TDC Da'!R208</f>
        <v>10</v>
      </c>
      <c r="S208" s="81">
        <f>+'MIT Da'!S208+'SAR Da'!S208+'URQ Da'!S208+'ROC Da'!S208+'SM Da'!S208+'BN Da'!S208+'BS Da'!S208+'TDC Da'!S208</f>
        <v>271</v>
      </c>
      <c r="T208" s="81">
        <f>+'MIT Da'!T208+'SAR Da'!T208+'URQ Da'!T208+'ROC Da'!T208+'SM Da'!T208+'BN Da'!T208+'BS Da'!T208+'TDC Da'!T208</f>
        <v>136</v>
      </c>
      <c r="U208" s="81">
        <f>+'MIT Da'!U208+'SAR Da'!U208+'URQ Da'!U208+'ROC Da'!U208+'SM Da'!U208+'BN Da'!U208+'BS Da'!U208+'TDC Da'!U208</f>
        <v>433</v>
      </c>
      <c r="V208" s="81">
        <f>+'MIT Da'!V208+'SAR Da'!V208+'URQ Da'!V208+'ROC Da'!V208+'SM Da'!V208+'BN Da'!V208+'BS Da'!V208+'TDC Da'!V208</f>
        <v>11</v>
      </c>
      <c r="W208" s="81">
        <f>+'MIT Da'!W208+'SAR Da'!W208+'URQ Da'!W208+'ROC Da'!W208+'SM Da'!W208+'BN Da'!W208+'BS Da'!W208+'TDC Da'!W208</f>
        <v>107</v>
      </c>
      <c r="X208" s="81">
        <f>+'MIT Da'!X208+'SAR Da'!X208+'URQ Da'!X208+'ROC Da'!X208+'SM Da'!X208+'BN Da'!X208+'BS Da'!X208+'TDC Da'!X208</f>
        <v>4</v>
      </c>
      <c r="Y208" s="81">
        <f>+'MIT Da'!Y208+'SAR Da'!Y208+'URQ Da'!Y208+'ROC Da'!Y208+'SM Da'!Y208+'BN Da'!Y208+'BS Da'!Y208+'TDC Da'!Y208</f>
        <v>691</v>
      </c>
      <c r="Z208" s="81">
        <f>+'MIT Da'!Z208+'SAR Da'!Z208+'URQ Da'!Z208+'ROC Da'!Z208+'SM Da'!Z208+'BN Da'!Z208+'BS Da'!Z208+'TDC Da'!Z208</f>
        <v>165</v>
      </c>
      <c r="AA208" s="81">
        <f>+'MIT Da'!AA208+'SAR Da'!AA208+'URQ Da'!AA208+'ROC Da'!AA208+'SM Da'!AA208+'BN Da'!AA208+'BS Da'!AA208+'TDC Da'!AA208</f>
        <v>100</v>
      </c>
      <c r="AB208" s="81">
        <f>+'MIT Da'!AB208+'SAR Da'!AB208+'URQ Da'!AB208+'ROC Da'!AB208+'SM Da'!AB208+'BN Da'!AB208+'BS Da'!AB208+'TDC Da'!AB208</f>
        <v>691</v>
      </c>
      <c r="AC208" s="81">
        <f>+'MIT Da'!AC208+'SAR Da'!AC208+'URQ Da'!AC208+'ROC Da'!AC208+'SM Da'!AC208+'BN Da'!AC208+'BS Da'!AC208+'TDC Da'!AC208</f>
        <v>956</v>
      </c>
      <c r="AD208" s="81">
        <f>+'MIT Da'!AD208+'SAR Da'!AD208+'URQ Da'!AD208+'ROC Da'!AD208+'SM Da'!AD208+'BN Da'!AD208+'BS Da'!AD208+'TDC Da'!AD208</f>
        <v>54</v>
      </c>
      <c r="AE208" s="81">
        <f>+'MIT Da'!AE208+'SAR Da'!AE208+'URQ Da'!AE208+'ROC Da'!AE208+'SM Da'!AE208+'BN Da'!AE208+'BS Da'!AE208+'TDC Da'!AE208</f>
        <v>95</v>
      </c>
      <c r="AF208" s="81">
        <f>+'MIT Da'!AF208+'SAR Da'!AF208+'URQ Da'!AF208+'ROC Da'!AF208+'SM Da'!AF208+'BN Da'!AF208+'BS Da'!AF208+'TDC Da'!AF208</f>
        <v>449</v>
      </c>
      <c r="AG208" s="81">
        <f>+'MIT Da'!AG208+'SAR Da'!AG208+'URQ Da'!AG208+'ROC Da'!AG208+'SM Da'!AG208+'BN Da'!AG208+'BS Da'!AG208+'TDC Da'!AG208</f>
        <v>598</v>
      </c>
      <c r="AH208" s="12">
        <f>+'MIT Da'!AH208+'SAR Da'!AH208+'URQ Da'!AH208+'ROC Da'!AH208+'SM Da'!AH208+'BN Da'!AH208+'BS Da'!AH208+'TDC Da'!AH208</f>
        <v>279.92699999999996</v>
      </c>
      <c r="AI208" s="12">
        <f>+'MIT Da'!AI208+'SAR Da'!AI208+'URQ Da'!AI208+'ROC Da'!AI208+'SM Da'!AI208+'BN Da'!AI208+'BS Da'!AI208+'TDC Da'!AI208</f>
        <v>2</v>
      </c>
      <c r="AJ208" s="12">
        <f>+'MIT Da'!AJ208+'SAR Da'!AJ208+'URQ Da'!AJ208+'ROC Da'!AJ208+'SM Da'!AJ208+'BN Da'!AJ208+'BS Da'!AJ208+'TDC Da'!AJ208</f>
        <v>498.71500000000003</v>
      </c>
      <c r="AK208" s="12">
        <f>+'MIT Da'!AK208+'SAR Da'!AK208+'URQ Da'!AK208+'ROC Da'!AK208+'SM Da'!AK208+'BN Da'!AK208+'BS Da'!AK208+'TDC Da'!AK208</f>
        <v>780.64199999999994</v>
      </c>
      <c r="AL208" s="81">
        <f>+'MIT Da'!AL208+'SAR Da'!AL208+'URQ Da'!AL208+'ROC Da'!AL208+'SM Da'!AL208+'BN Da'!AL208+'BS Da'!AL208+'TDC Da'!AL208</f>
        <v>12</v>
      </c>
      <c r="AM208" s="81">
        <f>+'MIT Da'!AM208+'SAR Da'!AM208+'URQ Da'!AM208+'ROC Da'!AM208+'SM Da'!AM208+'BN Da'!AM208+'BS Da'!AM208+'TDC Da'!AM208</f>
        <v>58</v>
      </c>
      <c r="AN208" s="81">
        <f>+'MIT Da'!AN208+'SAR Da'!AN208+'URQ Da'!AN208+'ROC Da'!AN208+'SM Da'!AN208+'BN Da'!AN208+'BS Da'!AN208+'TDC Da'!AN208</f>
        <v>82</v>
      </c>
      <c r="AO208" s="81">
        <f>+'MIT Da'!AO208+'SAR Da'!AO208+'URQ Da'!AO208+'ROC Da'!AO208+'SM Da'!AO208+'BN Da'!AO208+'BS Da'!AO208+'TDC Da'!AO208</f>
        <v>152</v>
      </c>
      <c r="AP208" s="81">
        <f>+'MIT Da'!AP208+'SAR Da'!AP208+'URQ Da'!AP208+'ROC Da'!AP208+'SM Da'!AP208+'BN Da'!AP208+'BS Da'!AP208+'TDC Da'!AP208</f>
        <v>596</v>
      </c>
      <c r="AQ208" s="81">
        <f>+'MIT Da'!AQ208+'SAR Da'!AQ208+'URQ Da'!AQ208+'ROC Da'!AQ208+'SM Da'!AQ208+'BN Da'!AQ208+'BS Da'!AQ208+'TDC Da'!AQ208</f>
        <v>341</v>
      </c>
      <c r="AR208" s="81">
        <f>+'MIT Da'!AR208+'SAR Da'!AR208+'URQ Da'!AR208+'ROC Da'!AR208+'SM Da'!AR208+'BN Da'!AR208+'BS Da'!AR208+'TDC Da'!AR208</f>
        <v>39</v>
      </c>
      <c r="AS208" s="81">
        <f>+SUM(RED_InfraMR[[#This Row],[B.02.1 - Parque de Coches Eléctricos Motrices]:[B.02.3 - Parque de Coches Eléctricos Motrices Tipo R]])</f>
        <v>976</v>
      </c>
      <c r="AT208" s="81">
        <f>+'MIT Da'!AT208+'SAR Da'!AT208+'URQ Da'!AT208+'ROC Da'!AT208+'SM Da'!AT208+'BN Da'!AT208+'BS Da'!AT208+'TDC Da'!AT208</f>
        <v>12</v>
      </c>
      <c r="AU208" s="81">
        <f>+'MIT Da'!AU208+'SAR Da'!AU208+'URQ Da'!AU208+'ROC Da'!AU208+'SM Da'!AU208+'BN Da'!AU208+'BS Da'!AU208+'TDC Da'!AU208</f>
        <v>6</v>
      </c>
      <c r="AV208" s="81">
        <f>+'MIT Da'!AV208+'SAR Da'!AV208+'URQ Da'!AV208+'ROC Da'!AV208+'SM Da'!AV208+'BN Da'!AV208+'BS Da'!AV208+'TDC Da'!AV208</f>
        <v>10</v>
      </c>
      <c r="AW208" s="81">
        <f>+SUM(RED_InfraMR[[#This Row],[B.03.1 - Parque de Coches Motores Motrices Remolcados]:[B.03.3 - Parque de Coches Motores Motrices Cabina]])</f>
        <v>28</v>
      </c>
      <c r="AX208" s="81">
        <f>+'MIT Da'!AX208+'SAR Da'!AX208+'URQ Da'!AX208+'ROC Da'!AX208+'SM Da'!AX208+'BN Da'!AX208+'BS Da'!AX208+'TDC Da'!AX208</f>
        <v>437</v>
      </c>
      <c r="AY208" s="81">
        <f>+'MIT Da'!AY208+'SAR Da'!AY208+'URQ Da'!AY208+'ROC Da'!AY208+'SM Da'!AY208+'BN Da'!AY208+'BS Da'!AY208+'TDC Da'!AY208</f>
        <v>173</v>
      </c>
      <c r="AZ208" s="81">
        <f>+'MIT Da'!AZ208+'SAR Da'!AZ208+'URQ Da'!AZ208+'ROC Da'!AZ208+'SM Da'!AZ208+'BN Da'!AZ208+'BS Da'!AZ208+'TDC Da'!AZ208</f>
        <v>15</v>
      </c>
      <c r="BA208" s="81">
        <f>+'MIT Da'!BA208+'SAR Da'!BA208+'URQ Da'!BA208+'ROC Da'!BA208+'SM Da'!BA208+'BN Da'!BA208+'BS Da'!BA208+'TDC Da'!BA208</f>
        <v>164</v>
      </c>
      <c r="BB208" s="81">
        <f>+'MIT Da'!BB208+'SAR Da'!BB208+'URQ Da'!BB208+'ROC Da'!BB208+'SM Da'!BB208+'BN Da'!BB208+'BS Da'!BB208+'TDC Da'!BB208</f>
        <v>0</v>
      </c>
      <c r="BC208" s="81">
        <f>+SUM(RED_InfraMR[[#This Row],[B.04.1 - Parque de Coches Remolcados Clase Unica]:[B.04.5 - Parque de Coches Remolcados para Servicios Especiales (Cartoneros)]])</f>
        <v>789</v>
      </c>
      <c r="BD208" s="81">
        <f>+'MIT Da'!BD208+'SAR Da'!BD208+'URQ Da'!BD208+'ROC Da'!BD208+'SM Da'!BD208+'BN Da'!BD208+'BS Da'!BD208+'TDC Da'!BD208</f>
        <v>12</v>
      </c>
      <c r="BE208" s="81">
        <f>+'MIT Da'!BE208+'SAR Da'!BE208+'URQ Da'!BE208+'ROC Da'!BE208+'SM Da'!BE208+'BN Da'!BE208+'BS Da'!BE208+'TDC Da'!BE208</f>
        <v>92</v>
      </c>
      <c r="BF208" s="16"/>
    </row>
    <row r="209" spans="1:58">
      <c r="A209" s="1">
        <v>2010</v>
      </c>
      <c r="B209" s="1" t="s">
        <v>118</v>
      </c>
      <c r="C209" s="12">
        <f>+'MIT Da'!C209+'SAR Da'!C209+'URQ Da'!C209+'ROC Da'!C209+'SM Da'!C209+'BN Da'!C209+'BS Da'!C209+'TDC Da'!C209</f>
        <v>147.21299999999999</v>
      </c>
      <c r="D209" s="12">
        <f>+'MIT Da'!D209+'SAR Da'!D209+'URQ Da'!D209+'ROC Da'!D209+'SM Da'!D209+'BN Da'!D209+'BS Da'!D209+'TDC Da'!D209</f>
        <v>434.00300000000004</v>
      </c>
      <c r="E209" s="12">
        <f>+'MIT Da'!E209+'SAR Da'!E209+'URQ Da'!E209+'ROC Da'!E209+'SM Da'!E209+'BN Da'!E209+'BS Da'!E209+'TDC Da'!E209</f>
        <v>0</v>
      </c>
      <c r="F209" s="12">
        <f>+'MIT Da'!F209+'SAR Da'!F209+'URQ Da'!F209+'ROC Da'!F209+'SM Da'!F209+'BN Da'!F209+'BS Da'!F209+'TDC Da'!F209</f>
        <v>186.47664</v>
      </c>
      <c r="G209" s="12">
        <f>+'MIT Da'!G209+'SAR Da'!G209+'URQ Da'!G209+'ROC Da'!G209+'SM Da'!G209+'BN Da'!G209+'BS Da'!G209+'TDC Da'!G209</f>
        <v>767.69263999999998</v>
      </c>
      <c r="H209" s="12">
        <f>+'MIT Da'!H209+'SAR Da'!H209+'URQ Da'!H209+'ROC Da'!H209+'SM Da'!H209+'BN Da'!H209+'BS Da'!H209+'TDC Da'!H209</f>
        <v>767.69263999999998</v>
      </c>
      <c r="I209" s="12">
        <f>+'MIT Da'!I209+'SAR Da'!I209+'URQ Da'!I209+'ROC Da'!I209+'SM Da'!I209+'BN Da'!I209+'BS Da'!I209+'TDC Da'!I209</f>
        <v>1011.74311</v>
      </c>
      <c r="J209" s="12">
        <f>+'MIT Da'!J209+'SAR Da'!J209+'URQ Da'!J209+'ROC Da'!J209+'SM Da'!J209+'BN Da'!J209+'BS Da'!J209+'TDC Da'!J209</f>
        <v>1039.809</v>
      </c>
      <c r="K209" s="12">
        <f>+'MIT Da'!K209+'SAR Da'!K209+'URQ Da'!K209+'ROC Da'!K209+'SM Da'!K209+'BN Da'!K209+'BS Da'!K209+'TDC Da'!K209</f>
        <v>54.516999999999996</v>
      </c>
      <c r="L209" s="12">
        <f>+'MIT Da'!L209+'SAR Da'!L209+'URQ Da'!L209+'ROC Da'!L209+'SM Da'!L209+'BN Da'!L209+'BS Da'!L209+'TDC Da'!L209</f>
        <v>400.09900000000005</v>
      </c>
      <c r="M209" s="12">
        <f>+'MIT Da'!M209+'SAR Da'!M209+'URQ Da'!M209+'ROC Da'!M209+'SM Da'!M209+'BN Da'!M209+'BS Da'!M209+'TDC Da'!M209</f>
        <v>21.314999999999998</v>
      </c>
      <c r="N209" s="12">
        <f>+'MIT Da'!N209+'SAR Da'!N209+'URQ Da'!N209+'ROC Da'!N209+'SM Da'!N209+'BN Da'!N209+'BS Da'!N209+'TDC Da'!N209</f>
        <v>1439.9079999999999</v>
      </c>
      <c r="O209" s="12">
        <f>+'MIT Da'!O209+'SAR Da'!O209+'URQ Da'!O209+'ROC Da'!O209+'SM Da'!O209+'BN Da'!O209+'BS Da'!O209+'TDC Da'!O209</f>
        <v>1439.9079999999999</v>
      </c>
      <c r="P209" s="81">
        <f>+'MIT Da'!P209+'SAR Da'!P209+'URQ Da'!P209+'ROC Da'!P209+'SM Da'!P209+'BN Da'!P209+'BS Da'!P209+'TDC Da'!P209</f>
        <v>203</v>
      </c>
      <c r="Q209" s="81">
        <f>+'MIT Da'!Q209+'SAR Da'!Q209+'URQ Da'!Q209+'ROC Da'!Q209+'SM Da'!Q209+'BN Da'!Q209+'BS Da'!Q209+'TDC Da'!Q209</f>
        <v>58</v>
      </c>
      <c r="R209" s="81">
        <f>+'MIT Da'!R209+'SAR Da'!R209+'URQ Da'!R209+'ROC Da'!R209+'SM Da'!R209+'BN Da'!R209+'BS Da'!R209+'TDC Da'!R209</f>
        <v>10</v>
      </c>
      <c r="S209" s="81">
        <f>+'MIT Da'!S209+'SAR Da'!S209+'URQ Da'!S209+'ROC Da'!S209+'SM Da'!S209+'BN Da'!S209+'BS Da'!S209+'TDC Da'!S209</f>
        <v>271</v>
      </c>
      <c r="T209" s="81">
        <f>+'MIT Da'!T209+'SAR Da'!T209+'URQ Da'!T209+'ROC Da'!T209+'SM Da'!T209+'BN Da'!T209+'BS Da'!T209+'TDC Da'!T209</f>
        <v>136</v>
      </c>
      <c r="U209" s="81">
        <f>+'MIT Da'!U209+'SAR Da'!U209+'URQ Da'!U209+'ROC Da'!U209+'SM Da'!U209+'BN Da'!U209+'BS Da'!U209+'TDC Da'!U209</f>
        <v>433</v>
      </c>
      <c r="V209" s="81">
        <f>+'MIT Da'!V209+'SAR Da'!V209+'URQ Da'!V209+'ROC Da'!V209+'SM Da'!V209+'BN Da'!V209+'BS Da'!V209+'TDC Da'!V209</f>
        <v>11</v>
      </c>
      <c r="W209" s="81">
        <f>+'MIT Da'!W209+'SAR Da'!W209+'URQ Da'!W209+'ROC Da'!W209+'SM Da'!W209+'BN Da'!W209+'BS Da'!W209+'TDC Da'!W209</f>
        <v>107</v>
      </c>
      <c r="X209" s="81">
        <f>+'MIT Da'!X209+'SAR Da'!X209+'URQ Da'!X209+'ROC Da'!X209+'SM Da'!X209+'BN Da'!X209+'BS Da'!X209+'TDC Da'!X209</f>
        <v>4</v>
      </c>
      <c r="Y209" s="81">
        <f>+'MIT Da'!Y209+'SAR Da'!Y209+'URQ Da'!Y209+'ROC Da'!Y209+'SM Da'!Y209+'BN Da'!Y209+'BS Da'!Y209+'TDC Da'!Y209</f>
        <v>691</v>
      </c>
      <c r="Z209" s="81">
        <f>+'MIT Da'!Z209+'SAR Da'!Z209+'URQ Da'!Z209+'ROC Da'!Z209+'SM Da'!Z209+'BN Da'!Z209+'BS Da'!Z209+'TDC Da'!Z209</f>
        <v>165</v>
      </c>
      <c r="AA209" s="81">
        <f>+'MIT Da'!AA209+'SAR Da'!AA209+'URQ Da'!AA209+'ROC Da'!AA209+'SM Da'!AA209+'BN Da'!AA209+'BS Da'!AA209+'TDC Da'!AA209</f>
        <v>100</v>
      </c>
      <c r="AB209" s="81">
        <f>+'MIT Da'!AB209+'SAR Da'!AB209+'URQ Da'!AB209+'ROC Da'!AB209+'SM Da'!AB209+'BN Da'!AB209+'BS Da'!AB209+'TDC Da'!AB209</f>
        <v>691</v>
      </c>
      <c r="AC209" s="81">
        <f>+'MIT Da'!AC209+'SAR Da'!AC209+'URQ Da'!AC209+'ROC Da'!AC209+'SM Da'!AC209+'BN Da'!AC209+'BS Da'!AC209+'TDC Da'!AC209</f>
        <v>956</v>
      </c>
      <c r="AD209" s="81">
        <f>+'MIT Da'!AD209+'SAR Da'!AD209+'URQ Da'!AD209+'ROC Da'!AD209+'SM Da'!AD209+'BN Da'!AD209+'BS Da'!AD209+'TDC Da'!AD209</f>
        <v>54</v>
      </c>
      <c r="AE209" s="81">
        <f>+'MIT Da'!AE209+'SAR Da'!AE209+'URQ Da'!AE209+'ROC Da'!AE209+'SM Da'!AE209+'BN Da'!AE209+'BS Da'!AE209+'TDC Da'!AE209</f>
        <v>95</v>
      </c>
      <c r="AF209" s="81">
        <f>+'MIT Da'!AF209+'SAR Da'!AF209+'URQ Da'!AF209+'ROC Da'!AF209+'SM Da'!AF209+'BN Da'!AF209+'BS Da'!AF209+'TDC Da'!AF209</f>
        <v>449</v>
      </c>
      <c r="AG209" s="81">
        <f>+'MIT Da'!AG209+'SAR Da'!AG209+'URQ Da'!AG209+'ROC Da'!AG209+'SM Da'!AG209+'BN Da'!AG209+'BS Da'!AG209+'TDC Da'!AG209</f>
        <v>598</v>
      </c>
      <c r="AH209" s="12">
        <f>+'MIT Da'!AH209+'SAR Da'!AH209+'URQ Da'!AH209+'ROC Da'!AH209+'SM Da'!AH209+'BN Da'!AH209+'BS Da'!AH209+'TDC Da'!AH209</f>
        <v>279.92699999999996</v>
      </c>
      <c r="AI209" s="12">
        <f>+'MIT Da'!AI209+'SAR Da'!AI209+'URQ Da'!AI209+'ROC Da'!AI209+'SM Da'!AI209+'BN Da'!AI209+'BS Da'!AI209+'TDC Da'!AI209</f>
        <v>2</v>
      </c>
      <c r="AJ209" s="12">
        <f>+'MIT Da'!AJ209+'SAR Da'!AJ209+'URQ Da'!AJ209+'ROC Da'!AJ209+'SM Da'!AJ209+'BN Da'!AJ209+'BS Da'!AJ209+'TDC Da'!AJ209</f>
        <v>498.71500000000003</v>
      </c>
      <c r="AK209" s="12">
        <f>+'MIT Da'!AK209+'SAR Da'!AK209+'URQ Da'!AK209+'ROC Da'!AK209+'SM Da'!AK209+'BN Da'!AK209+'BS Da'!AK209+'TDC Da'!AK209</f>
        <v>780.64199999999994</v>
      </c>
      <c r="AL209" s="81">
        <f>+'MIT Da'!AL209+'SAR Da'!AL209+'URQ Da'!AL209+'ROC Da'!AL209+'SM Da'!AL209+'BN Da'!AL209+'BS Da'!AL209+'TDC Da'!AL209</f>
        <v>12</v>
      </c>
      <c r="AM209" s="81">
        <f>+'MIT Da'!AM209+'SAR Da'!AM209+'URQ Da'!AM209+'ROC Da'!AM209+'SM Da'!AM209+'BN Da'!AM209+'BS Da'!AM209+'TDC Da'!AM209</f>
        <v>58</v>
      </c>
      <c r="AN209" s="81">
        <f>+'MIT Da'!AN209+'SAR Da'!AN209+'URQ Da'!AN209+'ROC Da'!AN209+'SM Da'!AN209+'BN Da'!AN209+'BS Da'!AN209+'TDC Da'!AN209</f>
        <v>82</v>
      </c>
      <c r="AO209" s="81">
        <f>+'MIT Da'!AO209+'SAR Da'!AO209+'URQ Da'!AO209+'ROC Da'!AO209+'SM Da'!AO209+'BN Da'!AO209+'BS Da'!AO209+'TDC Da'!AO209</f>
        <v>152</v>
      </c>
      <c r="AP209" s="81">
        <f>+'MIT Da'!AP209+'SAR Da'!AP209+'URQ Da'!AP209+'ROC Da'!AP209+'SM Da'!AP209+'BN Da'!AP209+'BS Da'!AP209+'TDC Da'!AP209</f>
        <v>596</v>
      </c>
      <c r="AQ209" s="81">
        <f>+'MIT Da'!AQ209+'SAR Da'!AQ209+'URQ Da'!AQ209+'ROC Da'!AQ209+'SM Da'!AQ209+'BN Da'!AQ209+'BS Da'!AQ209+'TDC Da'!AQ209</f>
        <v>341</v>
      </c>
      <c r="AR209" s="81">
        <f>+'MIT Da'!AR209+'SAR Da'!AR209+'URQ Da'!AR209+'ROC Da'!AR209+'SM Da'!AR209+'BN Da'!AR209+'BS Da'!AR209+'TDC Da'!AR209</f>
        <v>39</v>
      </c>
      <c r="AS209" s="81">
        <f>+SUM(RED_InfraMR[[#This Row],[B.02.1 - Parque de Coches Eléctricos Motrices]:[B.02.3 - Parque de Coches Eléctricos Motrices Tipo R]])</f>
        <v>976</v>
      </c>
      <c r="AT209" s="81">
        <f>+'MIT Da'!AT209+'SAR Da'!AT209+'URQ Da'!AT209+'ROC Da'!AT209+'SM Da'!AT209+'BN Da'!AT209+'BS Da'!AT209+'TDC Da'!AT209</f>
        <v>12</v>
      </c>
      <c r="AU209" s="81">
        <f>+'MIT Da'!AU209+'SAR Da'!AU209+'URQ Da'!AU209+'ROC Da'!AU209+'SM Da'!AU209+'BN Da'!AU209+'BS Da'!AU209+'TDC Da'!AU209</f>
        <v>6</v>
      </c>
      <c r="AV209" s="81">
        <f>+'MIT Da'!AV209+'SAR Da'!AV209+'URQ Da'!AV209+'ROC Da'!AV209+'SM Da'!AV209+'BN Da'!AV209+'BS Da'!AV209+'TDC Da'!AV209</f>
        <v>10</v>
      </c>
      <c r="AW209" s="81">
        <f>+SUM(RED_InfraMR[[#This Row],[B.03.1 - Parque de Coches Motores Motrices Remolcados]:[B.03.3 - Parque de Coches Motores Motrices Cabina]])</f>
        <v>28</v>
      </c>
      <c r="AX209" s="81">
        <f>+'MIT Da'!AX209+'SAR Da'!AX209+'URQ Da'!AX209+'ROC Da'!AX209+'SM Da'!AX209+'BN Da'!AX209+'BS Da'!AX209+'TDC Da'!AX209</f>
        <v>437</v>
      </c>
      <c r="AY209" s="81">
        <f>+'MIT Da'!AY209+'SAR Da'!AY209+'URQ Da'!AY209+'ROC Da'!AY209+'SM Da'!AY209+'BN Da'!AY209+'BS Da'!AY209+'TDC Da'!AY209</f>
        <v>173</v>
      </c>
      <c r="AZ209" s="81">
        <f>+'MIT Da'!AZ209+'SAR Da'!AZ209+'URQ Da'!AZ209+'ROC Da'!AZ209+'SM Da'!AZ209+'BN Da'!AZ209+'BS Da'!AZ209+'TDC Da'!AZ209</f>
        <v>15</v>
      </c>
      <c r="BA209" s="81">
        <f>+'MIT Da'!BA209+'SAR Da'!BA209+'URQ Da'!BA209+'ROC Da'!BA209+'SM Da'!BA209+'BN Da'!BA209+'BS Da'!BA209+'TDC Da'!BA209</f>
        <v>164</v>
      </c>
      <c r="BB209" s="81">
        <f>+'MIT Da'!BB209+'SAR Da'!BB209+'URQ Da'!BB209+'ROC Da'!BB209+'SM Da'!BB209+'BN Da'!BB209+'BS Da'!BB209+'TDC Da'!BB209</f>
        <v>0</v>
      </c>
      <c r="BC209" s="81">
        <f>+SUM(RED_InfraMR[[#This Row],[B.04.1 - Parque de Coches Remolcados Clase Unica]:[B.04.5 - Parque de Coches Remolcados para Servicios Especiales (Cartoneros)]])</f>
        <v>789</v>
      </c>
      <c r="BD209" s="81">
        <f>+'MIT Da'!BD209+'SAR Da'!BD209+'URQ Da'!BD209+'ROC Da'!BD209+'SM Da'!BD209+'BN Da'!BD209+'BS Da'!BD209+'TDC Da'!BD209</f>
        <v>12</v>
      </c>
      <c r="BE209" s="81">
        <f>+'MIT Da'!BE209+'SAR Da'!BE209+'URQ Da'!BE209+'ROC Da'!BE209+'SM Da'!BE209+'BN Da'!BE209+'BS Da'!BE209+'TDC Da'!BE209</f>
        <v>92</v>
      </c>
      <c r="BF209" s="16"/>
    </row>
    <row r="210" spans="1:58">
      <c r="A210" s="1">
        <v>2010</v>
      </c>
      <c r="B210" s="1" t="s">
        <v>119</v>
      </c>
      <c r="C210" s="12">
        <f>+'MIT Da'!C210+'SAR Da'!C210+'URQ Da'!C210+'ROC Da'!C210+'SM Da'!C210+'BN Da'!C210+'BS Da'!C210+'TDC Da'!C210</f>
        <v>147.21299999999999</v>
      </c>
      <c r="D210" s="12">
        <f>+'MIT Da'!D210+'SAR Da'!D210+'URQ Da'!D210+'ROC Da'!D210+'SM Da'!D210+'BN Da'!D210+'BS Da'!D210+'TDC Da'!D210</f>
        <v>434.00300000000004</v>
      </c>
      <c r="E210" s="12">
        <f>+'MIT Da'!E210+'SAR Da'!E210+'URQ Da'!E210+'ROC Da'!E210+'SM Da'!E210+'BN Da'!E210+'BS Da'!E210+'TDC Da'!E210</f>
        <v>0</v>
      </c>
      <c r="F210" s="12">
        <f>+'MIT Da'!F210+'SAR Da'!F210+'URQ Da'!F210+'ROC Da'!F210+'SM Da'!F210+'BN Da'!F210+'BS Da'!F210+'TDC Da'!F210</f>
        <v>186.47664</v>
      </c>
      <c r="G210" s="12">
        <f>+'MIT Da'!G210+'SAR Da'!G210+'URQ Da'!G210+'ROC Da'!G210+'SM Da'!G210+'BN Da'!G210+'BS Da'!G210+'TDC Da'!G210</f>
        <v>767.69263999999998</v>
      </c>
      <c r="H210" s="12">
        <f>+'MIT Da'!H210+'SAR Da'!H210+'URQ Da'!H210+'ROC Da'!H210+'SM Da'!H210+'BN Da'!H210+'BS Da'!H210+'TDC Da'!H210</f>
        <v>767.69263999999998</v>
      </c>
      <c r="I210" s="12">
        <f>+'MIT Da'!I210+'SAR Da'!I210+'URQ Da'!I210+'ROC Da'!I210+'SM Da'!I210+'BN Da'!I210+'BS Da'!I210+'TDC Da'!I210</f>
        <v>1011.74311</v>
      </c>
      <c r="J210" s="12">
        <f>+'MIT Da'!J210+'SAR Da'!J210+'URQ Da'!J210+'ROC Da'!J210+'SM Da'!J210+'BN Da'!J210+'BS Da'!J210+'TDC Da'!J210</f>
        <v>1039.809</v>
      </c>
      <c r="K210" s="12">
        <f>+'MIT Da'!K210+'SAR Da'!K210+'URQ Da'!K210+'ROC Da'!K210+'SM Da'!K210+'BN Da'!K210+'BS Da'!K210+'TDC Da'!K210</f>
        <v>54.516999999999996</v>
      </c>
      <c r="L210" s="12">
        <f>+'MIT Da'!L210+'SAR Da'!L210+'URQ Da'!L210+'ROC Da'!L210+'SM Da'!L210+'BN Da'!L210+'BS Da'!L210+'TDC Da'!L210</f>
        <v>400.09900000000005</v>
      </c>
      <c r="M210" s="12">
        <f>+'MIT Da'!M210+'SAR Da'!M210+'URQ Da'!M210+'ROC Da'!M210+'SM Da'!M210+'BN Da'!M210+'BS Da'!M210+'TDC Da'!M210</f>
        <v>21.314999999999998</v>
      </c>
      <c r="N210" s="12">
        <f>+'MIT Da'!N210+'SAR Da'!N210+'URQ Da'!N210+'ROC Da'!N210+'SM Da'!N210+'BN Da'!N210+'BS Da'!N210+'TDC Da'!N210</f>
        <v>1439.9079999999999</v>
      </c>
      <c r="O210" s="12">
        <f>+'MIT Da'!O210+'SAR Da'!O210+'URQ Da'!O210+'ROC Da'!O210+'SM Da'!O210+'BN Da'!O210+'BS Da'!O210+'TDC Da'!O210</f>
        <v>1439.9079999999999</v>
      </c>
      <c r="P210" s="81">
        <f>+'MIT Da'!P210+'SAR Da'!P210+'URQ Da'!P210+'ROC Da'!P210+'SM Da'!P210+'BN Da'!P210+'BS Da'!P210+'TDC Da'!P210</f>
        <v>203</v>
      </c>
      <c r="Q210" s="81">
        <f>+'MIT Da'!Q210+'SAR Da'!Q210+'URQ Da'!Q210+'ROC Da'!Q210+'SM Da'!Q210+'BN Da'!Q210+'BS Da'!Q210+'TDC Da'!Q210</f>
        <v>58</v>
      </c>
      <c r="R210" s="81">
        <f>+'MIT Da'!R210+'SAR Da'!R210+'URQ Da'!R210+'ROC Da'!R210+'SM Da'!R210+'BN Da'!R210+'BS Da'!R210+'TDC Da'!R210</f>
        <v>10</v>
      </c>
      <c r="S210" s="81">
        <f>+'MIT Da'!S210+'SAR Da'!S210+'URQ Da'!S210+'ROC Da'!S210+'SM Da'!S210+'BN Da'!S210+'BS Da'!S210+'TDC Da'!S210</f>
        <v>271</v>
      </c>
      <c r="T210" s="81">
        <f>+'MIT Da'!T210+'SAR Da'!T210+'URQ Da'!T210+'ROC Da'!T210+'SM Da'!T210+'BN Da'!T210+'BS Da'!T210+'TDC Da'!T210</f>
        <v>136</v>
      </c>
      <c r="U210" s="81">
        <f>+'MIT Da'!U210+'SAR Da'!U210+'URQ Da'!U210+'ROC Da'!U210+'SM Da'!U210+'BN Da'!U210+'BS Da'!U210+'TDC Da'!U210</f>
        <v>433</v>
      </c>
      <c r="V210" s="81">
        <f>+'MIT Da'!V210+'SAR Da'!V210+'URQ Da'!V210+'ROC Da'!V210+'SM Da'!V210+'BN Da'!V210+'BS Da'!V210+'TDC Da'!V210</f>
        <v>11</v>
      </c>
      <c r="W210" s="81">
        <f>+'MIT Da'!W210+'SAR Da'!W210+'URQ Da'!W210+'ROC Da'!W210+'SM Da'!W210+'BN Da'!W210+'BS Da'!W210+'TDC Da'!W210</f>
        <v>107</v>
      </c>
      <c r="X210" s="81">
        <f>+'MIT Da'!X210+'SAR Da'!X210+'URQ Da'!X210+'ROC Da'!X210+'SM Da'!X210+'BN Da'!X210+'BS Da'!X210+'TDC Da'!X210</f>
        <v>4</v>
      </c>
      <c r="Y210" s="81">
        <f>+'MIT Da'!Y210+'SAR Da'!Y210+'URQ Da'!Y210+'ROC Da'!Y210+'SM Da'!Y210+'BN Da'!Y210+'BS Da'!Y210+'TDC Da'!Y210</f>
        <v>691</v>
      </c>
      <c r="Z210" s="81">
        <f>+'MIT Da'!Z210+'SAR Da'!Z210+'URQ Da'!Z210+'ROC Da'!Z210+'SM Da'!Z210+'BN Da'!Z210+'BS Da'!Z210+'TDC Da'!Z210</f>
        <v>165</v>
      </c>
      <c r="AA210" s="81">
        <f>+'MIT Da'!AA210+'SAR Da'!AA210+'URQ Da'!AA210+'ROC Da'!AA210+'SM Da'!AA210+'BN Da'!AA210+'BS Da'!AA210+'TDC Da'!AA210</f>
        <v>100</v>
      </c>
      <c r="AB210" s="81">
        <f>+'MIT Da'!AB210+'SAR Da'!AB210+'URQ Da'!AB210+'ROC Da'!AB210+'SM Da'!AB210+'BN Da'!AB210+'BS Da'!AB210+'TDC Da'!AB210</f>
        <v>691</v>
      </c>
      <c r="AC210" s="81">
        <f>+'MIT Da'!AC210+'SAR Da'!AC210+'URQ Da'!AC210+'ROC Da'!AC210+'SM Da'!AC210+'BN Da'!AC210+'BS Da'!AC210+'TDC Da'!AC210</f>
        <v>956</v>
      </c>
      <c r="AD210" s="81">
        <f>+'MIT Da'!AD210+'SAR Da'!AD210+'URQ Da'!AD210+'ROC Da'!AD210+'SM Da'!AD210+'BN Da'!AD210+'BS Da'!AD210+'TDC Da'!AD210</f>
        <v>54</v>
      </c>
      <c r="AE210" s="81">
        <f>+'MIT Da'!AE210+'SAR Da'!AE210+'URQ Da'!AE210+'ROC Da'!AE210+'SM Da'!AE210+'BN Da'!AE210+'BS Da'!AE210+'TDC Da'!AE210</f>
        <v>95</v>
      </c>
      <c r="AF210" s="81">
        <f>+'MIT Da'!AF210+'SAR Da'!AF210+'URQ Da'!AF210+'ROC Da'!AF210+'SM Da'!AF210+'BN Da'!AF210+'BS Da'!AF210+'TDC Da'!AF210</f>
        <v>449</v>
      </c>
      <c r="AG210" s="81">
        <f>+'MIT Da'!AG210+'SAR Da'!AG210+'URQ Da'!AG210+'ROC Da'!AG210+'SM Da'!AG210+'BN Da'!AG210+'BS Da'!AG210+'TDC Da'!AG210</f>
        <v>598</v>
      </c>
      <c r="AH210" s="12">
        <f>+'MIT Da'!AH210+'SAR Da'!AH210+'URQ Da'!AH210+'ROC Da'!AH210+'SM Da'!AH210+'BN Da'!AH210+'BS Da'!AH210+'TDC Da'!AH210</f>
        <v>279.92699999999996</v>
      </c>
      <c r="AI210" s="12">
        <f>+'MIT Da'!AI210+'SAR Da'!AI210+'URQ Da'!AI210+'ROC Da'!AI210+'SM Da'!AI210+'BN Da'!AI210+'BS Da'!AI210+'TDC Da'!AI210</f>
        <v>2</v>
      </c>
      <c r="AJ210" s="12">
        <f>+'MIT Da'!AJ210+'SAR Da'!AJ210+'URQ Da'!AJ210+'ROC Da'!AJ210+'SM Da'!AJ210+'BN Da'!AJ210+'BS Da'!AJ210+'TDC Da'!AJ210</f>
        <v>498.71500000000003</v>
      </c>
      <c r="AK210" s="12">
        <f>+'MIT Da'!AK210+'SAR Da'!AK210+'URQ Da'!AK210+'ROC Da'!AK210+'SM Da'!AK210+'BN Da'!AK210+'BS Da'!AK210+'TDC Da'!AK210</f>
        <v>780.64199999999994</v>
      </c>
      <c r="AL210" s="81">
        <f>+'MIT Da'!AL210+'SAR Da'!AL210+'URQ Da'!AL210+'ROC Da'!AL210+'SM Da'!AL210+'BN Da'!AL210+'BS Da'!AL210+'TDC Da'!AL210</f>
        <v>12</v>
      </c>
      <c r="AM210" s="81">
        <f>+'MIT Da'!AM210+'SAR Da'!AM210+'URQ Da'!AM210+'ROC Da'!AM210+'SM Da'!AM210+'BN Da'!AM210+'BS Da'!AM210+'TDC Da'!AM210</f>
        <v>58</v>
      </c>
      <c r="AN210" s="81">
        <f>+'MIT Da'!AN210+'SAR Da'!AN210+'URQ Da'!AN210+'ROC Da'!AN210+'SM Da'!AN210+'BN Da'!AN210+'BS Da'!AN210+'TDC Da'!AN210</f>
        <v>82</v>
      </c>
      <c r="AO210" s="81">
        <f>+'MIT Da'!AO210+'SAR Da'!AO210+'URQ Da'!AO210+'ROC Da'!AO210+'SM Da'!AO210+'BN Da'!AO210+'BS Da'!AO210+'TDC Da'!AO210</f>
        <v>152</v>
      </c>
      <c r="AP210" s="81">
        <f>+'MIT Da'!AP210+'SAR Da'!AP210+'URQ Da'!AP210+'ROC Da'!AP210+'SM Da'!AP210+'BN Da'!AP210+'BS Da'!AP210+'TDC Da'!AP210</f>
        <v>596</v>
      </c>
      <c r="AQ210" s="81">
        <f>+'MIT Da'!AQ210+'SAR Da'!AQ210+'URQ Da'!AQ210+'ROC Da'!AQ210+'SM Da'!AQ210+'BN Da'!AQ210+'BS Da'!AQ210+'TDC Da'!AQ210</f>
        <v>341</v>
      </c>
      <c r="AR210" s="81">
        <f>+'MIT Da'!AR210+'SAR Da'!AR210+'URQ Da'!AR210+'ROC Da'!AR210+'SM Da'!AR210+'BN Da'!AR210+'BS Da'!AR210+'TDC Da'!AR210</f>
        <v>39</v>
      </c>
      <c r="AS210" s="81">
        <f>+SUM(RED_InfraMR[[#This Row],[B.02.1 - Parque de Coches Eléctricos Motrices]:[B.02.3 - Parque de Coches Eléctricos Motrices Tipo R]])</f>
        <v>976</v>
      </c>
      <c r="AT210" s="81">
        <f>+'MIT Da'!AT210+'SAR Da'!AT210+'URQ Da'!AT210+'ROC Da'!AT210+'SM Da'!AT210+'BN Da'!AT210+'BS Da'!AT210+'TDC Da'!AT210</f>
        <v>12</v>
      </c>
      <c r="AU210" s="81">
        <f>+'MIT Da'!AU210+'SAR Da'!AU210+'URQ Da'!AU210+'ROC Da'!AU210+'SM Da'!AU210+'BN Da'!AU210+'BS Da'!AU210+'TDC Da'!AU210</f>
        <v>6</v>
      </c>
      <c r="AV210" s="81">
        <f>+'MIT Da'!AV210+'SAR Da'!AV210+'URQ Da'!AV210+'ROC Da'!AV210+'SM Da'!AV210+'BN Da'!AV210+'BS Da'!AV210+'TDC Da'!AV210</f>
        <v>10</v>
      </c>
      <c r="AW210" s="81">
        <f>+SUM(RED_InfraMR[[#This Row],[B.03.1 - Parque de Coches Motores Motrices Remolcados]:[B.03.3 - Parque de Coches Motores Motrices Cabina]])</f>
        <v>28</v>
      </c>
      <c r="AX210" s="81">
        <f>+'MIT Da'!AX210+'SAR Da'!AX210+'URQ Da'!AX210+'ROC Da'!AX210+'SM Da'!AX210+'BN Da'!AX210+'BS Da'!AX210+'TDC Da'!AX210</f>
        <v>437</v>
      </c>
      <c r="AY210" s="81">
        <f>+'MIT Da'!AY210+'SAR Da'!AY210+'URQ Da'!AY210+'ROC Da'!AY210+'SM Da'!AY210+'BN Da'!AY210+'BS Da'!AY210+'TDC Da'!AY210</f>
        <v>173</v>
      </c>
      <c r="AZ210" s="81">
        <f>+'MIT Da'!AZ210+'SAR Da'!AZ210+'URQ Da'!AZ210+'ROC Da'!AZ210+'SM Da'!AZ210+'BN Da'!AZ210+'BS Da'!AZ210+'TDC Da'!AZ210</f>
        <v>15</v>
      </c>
      <c r="BA210" s="81">
        <f>+'MIT Da'!BA210+'SAR Da'!BA210+'URQ Da'!BA210+'ROC Da'!BA210+'SM Da'!BA210+'BN Da'!BA210+'BS Da'!BA210+'TDC Da'!BA210</f>
        <v>164</v>
      </c>
      <c r="BB210" s="81">
        <f>+'MIT Da'!BB210+'SAR Da'!BB210+'URQ Da'!BB210+'ROC Da'!BB210+'SM Da'!BB210+'BN Da'!BB210+'BS Da'!BB210+'TDC Da'!BB210</f>
        <v>0</v>
      </c>
      <c r="BC210" s="81">
        <f>+SUM(RED_InfraMR[[#This Row],[B.04.1 - Parque de Coches Remolcados Clase Unica]:[B.04.5 - Parque de Coches Remolcados para Servicios Especiales (Cartoneros)]])</f>
        <v>789</v>
      </c>
      <c r="BD210" s="81">
        <f>+'MIT Da'!BD210+'SAR Da'!BD210+'URQ Da'!BD210+'ROC Da'!BD210+'SM Da'!BD210+'BN Da'!BD210+'BS Da'!BD210+'TDC Da'!BD210</f>
        <v>12</v>
      </c>
      <c r="BE210" s="81">
        <f>+'MIT Da'!BE210+'SAR Da'!BE210+'URQ Da'!BE210+'ROC Da'!BE210+'SM Da'!BE210+'BN Da'!BE210+'BS Da'!BE210+'TDC Da'!BE210</f>
        <v>92</v>
      </c>
      <c r="BF210" s="16"/>
    </row>
    <row r="211" spans="1:58">
      <c r="A211" s="1">
        <v>2010</v>
      </c>
      <c r="B211" s="1" t="s">
        <v>120</v>
      </c>
      <c r="C211" s="12">
        <f>+'MIT Da'!C211+'SAR Da'!C211+'URQ Da'!C211+'ROC Da'!C211+'SM Da'!C211+'BN Da'!C211+'BS Da'!C211+'TDC Da'!C211</f>
        <v>147.21299999999999</v>
      </c>
      <c r="D211" s="12">
        <f>+'MIT Da'!D211+'SAR Da'!D211+'URQ Da'!D211+'ROC Da'!D211+'SM Da'!D211+'BN Da'!D211+'BS Da'!D211+'TDC Da'!D211</f>
        <v>434.00300000000004</v>
      </c>
      <c r="E211" s="12">
        <f>+'MIT Da'!E211+'SAR Da'!E211+'URQ Da'!E211+'ROC Da'!E211+'SM Da'!E211+'BN Da'!E211+'BS Da'!E211+'TDC Da'!E211</f>
        <v>0</v>
      </c>
      <c r="F211" s="12">
        <f>+'MIT Da'!F211+'SAR Da'!F211+'URQ Da'!F211+'ROC Da'!F211+'SM Da'!F211+'BN Da'!F211+'BS Da'!F211+'TDC Da'!F211</f>
        <v>186.47664</v>
      </c>
      <c r="G211" s="12">
        <f>+'MIT Da'!G211+'SAR Da'!G211+'URQ Da'!G211+'ROC Da'!G211+'SM Da'!G211+'BN Da'!G211+'BS Da'!G211+'TDC Da'!G211</f>
        <v>767.69263999999998</v>
      </c>
      <c r="H211" s="12">
        <f>+'MIT Da'!H211+'SAR Da'!H211+'URQ Da'!H211+'ROC Da'!H211+'SM Da'!H211+'BN Da'!H211+'BS Da'!H211+'TDC Da'!H211</f>
        <v>767.69263999999998</v>
      </c>
      <c r="I211" s="12">
        <f>+'MIT Da'!I211+'SAR Da'!I211+'URQ Da'!I211+'ROC Da'!I211+'SM Da'!I211+'BN Da'!I211+'BS Da'!I211+'TDC Da'!I211</f>
        <v>1011.74311</v>
      </c>
      <c r="J211" s="12">
        <f>+'MIT Da'!J211+'SAR Da'!J211+'URQ Da'!J211+'ROC Da'!J211+'SM Da'!J211+'BN Da'!J211+'BS Da'!J211+'TDC Da'!J211</f>
        <v>1039.809</v>
      </c>
      <c r="K211" s="12">
        <f>+'MIT Da'!K211+'SAR Da'!K211+'URQ Da'!K211+'ROC Da'!K211+'SM Da'!K211+'BN Da'!K211+'BS Da'!K211+'TDC Da'!K211</f>
        <v>54.516999999999996</v>
      </c>
      <c r="L211" s="12">
        <f>+'MIT Da'!L211+'SAR Da'!L211+'URQ Da'!L211+'ROC Da'!L211+'SM Da'!L211+'BN Da'!L211+'BS Da'!L211+'TDC Da'!L211</f>
        <v>400.09900000000005</v>
      </c>
      <c r="M211" s="12">
        <f>+'MIT Da'!M211+'SAR Da'!M211+'URQ Da'!M211+'ROC Da'!M211+'SM Da'!M211+'BN Da'!M211+'BS Da'!M211+'TDC Da'!M211</f>
        <v>21.314999999999998</v>
      </c>
      <c r="N211" s="12">
        <f>+'MIT Da'!N211+'SAR Da'!N211+'URQ Da'!N211+'ROC Da'!N211+'SM Da'!N211+'BN Da'!N211+'BS Da'!N211+'TDC Da'!N211</f>
        <v>1439.9079999999999</v>
      </c>
      <c r="O211" s="12">
        <f>+'MIT Da'!O211+'SAR Da'!O211+'URQ Da'!O211+'ROC Da'!O211+'SM Da'!O211+'BN Da'!O211+'BS Da'!O211+'TDC Da'!O211</f>
        <v>1439.9079999999999</v>
      </c>
      <c r="P211" s="81">
        <f>+'MIT Da'!P211+'SAR Da'!P211+'URQ Da'!P211+'ROC Da'!P211+'SM Da'!P211+'BN Da'!P211+'BS Da'!P211+'TDC Da'!P211</f>
        <v>203</v>
      </c>
      <c r="Q211" s="81">
        <f>+'MIT Da'!Q211+'SAR Da'!Q211+'URQ Da'!Q211+'ROC Da'!Q211+'SM Da'!Q211+'BN Da'!Q211+'BS Da'!Q211+'TDC Da'!Q211</f>
        <v>58</v>
      </c>
      <c r="R211" s="81">
        <f>+'MIT Da'!R211+'SAR Da'!R211+'URQ Da'!R211+'ROC Da'!R211+'SM Da'!R211+'BN Da'!R211+'BS Da'!R211+'TDC Da'!R211</f>
        <v>10</v>
      </c>
      <c r="S211" s="81">
        <f>+'MIT Da'!S211+'SAR Da'!S211+'URQ Da'!S211+'ROC Da'!S211+'SM Da'!S211+'BN Da'!S211+'BS Da'!S211+'TDC Da'!S211</f>
        <v>271</v>
      </c>
      <c r="T211" s="81">
        <f>+'MIT Da'!T211+'SAR Da'!T211+'URQ Da'!T211+'ROC Da'!T211+'SM Da'!T211+'BN Da'!T211+'BS Da'!T211+'TDC Da'!T211</f>
        <v>136</v>
      </c>
      <c r="U211" s="81">
        <f>+'MIT Da'!U211+'SAR Da'!U211+'URQ Da'!U211+'ROC Da'!U211+'SM Da'!U211+'BN Da'!U211+'BS Da'!U211+'TDC Da'!U211</f>
        <v>433</v>
      </c>
      <c r="V211" s="81">
        <f>+'MIT Da'!V211+'SAR Da'!V211+'URQ Da'!V211+'ROC Da'!V211+'SM Da'!V211+'BN Da'!V211+'BS Da'!V211+'TDC Da'!V211</f>
        <v>11</v>
      </c>
      <c r="W211" s="81">
        <f>+'MIT Da'!W211+'SAR Da'!W211+'URQ Da'!W211+'ROC Da'!W211+'SM Da'!W211+'BN Da'!W211+'BS Da'!W211+'TDC Da'!W211</f>
        <v>107</v>
      </c>
      <c r="X211" s="81">
        <f>+'MIT Da'!X211+'SAR Da'!X211+'URQ Da'!X211+'ROC Da'!X211+'SM Da'!X211+'BN Da'!X211+'BS Da'!X211+'TDC Da'!X211</f>
        <v>4</v>
      </c>
      <c r="Y211" s="81">
        <f>+'MIT Da'!Y211+'SAR Da'!Y211+'URQ Da'!Y211+'ROC Da'!Y211+'SM Da'!Y211+'BN Da'!Y211+'BS Da'!Y211+'TDC Da'!Y211</f>
        <v>691</v>
      </c>
      <c r="Z211" s="81">
        <f>+'MIT Da'!Z211+'SAR Da'!Z211+'URQ Da'!Z211+'ROC Da'!Z211+'SM Da'!Z211+'BN Da'!Z211+'BS Da'!Z211+'TDC Da'!Z211</f>
        <v>165</v>
      </c>
      <c r="AA211" s="81">
        <f>+'MIT Da'!AA211+'SAR Da'!AA211+'URQ Da'!AA211+'ROC Da'!AA211+'SM Da'!AA211+'BN Da'!AA211+'BS Da'!AA211+'TDC Da'!AA211</f>
        <v>100</v>
      </c>
      <c r="AB211" s="81">
        <f>+'MIT Da'!AB211+'SAR Da'!AB211+'URQ Da'!AB211+'ROC Da'!AB211+'SM Da'!AB211+'BN Da'!AB211+'BS Da'!AB211+'TDC Da'!AB211</f>
        <v>691</v>
      </c>
      <c r="AC211" s="81">
        <f>+'MIT Da'!AC211+'SAR Da'!AC211+'URQ Da'!AC211+'ROC Da'!AC211+'SM Da'!AC211+'BN Da'!AC211+'BS Da'!AC211+'TDC Da'!AC211</f>
        <v>956</v>
      </c>
      <c r="AD211" s="81">
        <f>+'MIT Da'!AD211+'SAR Da'!AD211+'URQ Da'!AD211+'ROC Da'!AD211+'SM Da'!AD211+'BN Da'!AD211+'BS Da'!AD211+'TDC Da'!AD211</f>
        <v>54</v>
      </c>
      <c r="AE211" s="81">
        <f>+'MIT Da'!AE211+'SAR Da'!AE211+'URQ Da'!AE211+'ROC Da'!AE211+'SM Da'!AE211+'BN Da'!AE211+'BS Da'!AE211+'TDC Da'!AE211</f>
        <v>95</v>
      </c>
      <c r="AF211" s="81">
        <f>+'MIT Da'!AF211+'SAR Da'!AF211+'URQ Da'!AF211+'ROC Da'!AF211+'SM Da'!AF211+'BN Da'!AF211+'BS Da'!AF211+'TDC Da'!AF211</f>
        <v>449</v>
      </c>
      <c r="AG211" s="81">
        <f>+'MIT Da'!AG211+'SAR Da'!AG211+'URQ Da'!AG211+'ROC Da'!AG211+'SM Da'!AG211+'BN Da'!AG211+'BS Da'!AG211+'TDC Da'!AG211</f>
        <v>598</v>
      </c>
      <c r="AH211" s="12">
        <f>+'MIT Da'!AH211+'SAR Da'!AH211+'URQ Da'!AH211+'ROC Da'!AH211+'SM Da'!AH211+'BN Da'!AH211+'BS Da'!AH211+'TDC Da'!AH211</f>
        <v>279.92699999999996</v>
      </c>
      <c r="AI211" s="12">
        <f>+'MIT Da'!AI211+'SAR Da'!AI211+'URQ Da'!AI211+'ROC Da'!AI211+'SM Da'!AI211+'BN Da'!AI211+'BS Da'!AI211+'TDC Da'!AI211</f>
        <v>2</v>
      </c>
      <c r="AJ211" s="12">
        <f>+'MIT Da'!AJ211+'SAR Da'!AJ211+'URQ Da'!AJ211+'ROC Da'!AJ211+'SM Da'!AJ211+'BN Da'!AJ211+'BS Da'!AJ211+'TDC Da'!AJ211</f>
        <v>498.71500000000003</v>
      </c>
      <c r="AK211" s="12">
        <f>+'MIT Da'!AK211+'SAR Da'!AK211+'URQ Da'!AK211+'ROC Da'!AK211+'SM Da'!AK211+'BN Da'!AK211+'BS Da'!AK211+'TDC Da'!AK211</f>
        <v>780.64199999999994</v>
      </c>
      <c r="AL211" s="81">
        <f>+'MIT Da'!AL211+'SAR Da'!AL211+'URQ Da'!AL211+'ROC Da'!AL211+'SM Da'!AL211+'BN Da'!AL211+'BS Da'!AL211+'TDC Da'!AL211</f>
        <v>12</v>
      </c>
      <c r="AM211" s="81">
        <f>+'MIT Da'!AM211+'SAR Da'!AM211+'URQ Da'!AM211+'ROC Da'!AM211+'SM Da'!AM211+'BN Da'!AM211+'BS Da'!AM211+'TDC Da'!AM211</f>
        <v>58</v>
      </c>
      <c r="AN211" s="81">
        <f>+'MIT Da'!AN211+'SAR Da'!AN211+'URQ Da'!AN211+'ROC Da'!AN211+'SM Da'!AN211+'BN Da'!AN211+'BS Da'!AN211+'TDC Da'!AN211</f>
        <v>82</v>
      </c>
      <c r="AO211" s="81">
        <f>+'MIT Da'!AO211+'SAR Da'!AO211+'URQ Da'!AO211+'ROC Da'!AO211+'SM Da'!AO211+'BN Da'!AO211+'BS Da'!AO211+'TDC Da'!AO211</f>
        <v>152</v>
      </c>
      <c r="AP211" s="81">
        <f>+'MIT Da'!AP211+'SAR Da'!AP211+'URQ Da'!AP211+'ROC Da'!AP211+'SM Da'!AP211+'BN Da'!AP211+'BS Da'!AP211+'TDC Da'!AP211</f>
        <v>596</v>
      </c>
      <c r="AQ211" s="81">
        <f>+'MIT Da'!AQ211+'SAR Da'!AQ211+'URQ Da'!AQ211+'ROC Da'!AQ211+'SM Da'!AQ211+'BN Da'!AQ211+'BS Da'!AQ211+'TDC Da'!AQ211</f>
        <v>341</v>
      </c>
      <c r="AR211" s="81">
        <f>+'MIT Da'!AR211+'SAR Da'!AR211+'URQ Da'!AR211+'ROC Da'!AR211+'SM Da'!AR211+'BN Da'!AR211+'BS Da'!AR211+'TDC Da'!AR211</f>
        <v>39</v>
      </c>
      <c r="AS211" s="81">
        <f>+SUM(RED_InfraMR[[#This Row],[B.02.1 - Parque de Coches Eléctricos Motrices]:[B.02.3 - Parque de Coches Eléctricos Motrices Tipo R]])</f>
        <v>976</v>
      </c>
      <c r="AT211" s="81">
        <f>+'MIT Da'!AT211+'SAR Da'!AT211+'URQ Da'!AT211+'ROC Da'!AT211+'SM Da'!AT211+'BN Da'!AT211+'BS Da'!AT211+'TDC Da'!AT211</f>
        <v>12</v>
      </c>
      <c r="AU211" s="81">
        <f>+'MIT Da'!AU211+'SAR Da'!AU211+'URQ Da'!AU211+'ROC Da'!AU211+'SM Da'!AU211+'BN Da'!AU211+'BS Da'!AU211+'TDC Da'!AU211</f>
        <v>6</v>
      </c>
      <c r="AV211" s="81">
        <f>+'MIT Da'!AV211+'SAR Da'!AV211+'URQ Da'!AV211+'ROC Da'!AV211+'SM Da'!AV211+'BN Da'!AV211+'BS Da'!AV211+'TDC Da'!AV211</f>
        <v>10</v>
      </c>
      <c r="AW211" s="81">
        <f>+SUM(RED_InfraMR[[#This Row],[B.03.1 - Parque de Coches Motores Motrices Remolcados]:[B.03.3 - Parque de Coches Motores Motrices Cabina]])</f>
        <v>28</v>
      </c>
      <c r="AX211" s="81">
        <f>+'MIT Da'!AX211+'SAR Da'!AX211+'URQ Da'!AX211+'ROC Da'!AX211+'SM Da'!AX211+'BN Da'!AX211+'BS Da'!AX211+'TDC Da'!AX211</f>
        <v>437</v>
      </c>
      <c r="AY211" s="81">
        <f>+'MIT Da'!AY211+'SAR Da'!AY211+'URQ Da'!AY211+'ROC Da'!AY211+'SM Da'!AY211+'BN Da'!AY211+'BS Da'!AY211+'TDC Da'!AY211</f>
        <v>173</v>
      </c>
      <c r="AZ211" s="81">
        <f>+'MIT Da'!AZ211+'SAR Da'!AZ211+'URQ Da'!AZ211+'ROC Da'!AZ211+'SM Da'!AZ211+'BN Da'!AZ211+'BS Da'!AZ211+'TDC Da'!AZ211</f>
        <v>15</v>
      </c>
      <c r="BA211" s="81">
        <f>+'MIT Da'!BA211+'SAR Da'!BA211+'URQ Da'!BA211+'ROC Da'!BA211+'SM Da'!BA211+'BN Da'!BA211+'BS Da'!BA211+'TDC Da'!BA211</f>
        <v>164</v>
      </c>
      <c r="BB211" s="81">
        <f>+'MIT Da'!BB211+'SAR Da'!BB211+'URQ Da'!BB211+'ROC Da'!BB211+'SM Da'!BB211+'BN Da'!BB211+'BS Da'!BB211+'TDC Da'!BB211</f>
        <v>0</v>
      </c>
      <c r="BC211" s="81">
        <f>+SUM(RED_InfraMR[[#This Row],[B.04.1 - Parque de Coches Remolcados Clase Unica]:[B.04.5 - Parque de Coches Remolcados para Servicios Especiales (Cartoneros)]])</f>
        <v>789</v>
      </c>
      <c r="BD211" s="81">
        <f>+'MIT Da'!BD211+'SAR Da'!BD211+'URQ Da'!BD211+'ROC Da'!BD211+'SM Da'!BD211+'BN Da'!BD211+'BS Da'!BD211+'TDC Da'!BD211</f>
        <v>12</v>
      </c>
      <c r="BE211" s="81">
        <f>+'MIT Da'!BE211+'SAR Da'!BE211+'URQ Da'!BE211+'ROC Da'!BE211+'SM Da'!BE211+'BN Da'!BE211+'BS Da'!BE211+'TDC Da'!BE211</f>
        <v>92</v>
      </c>
      <c r="BF211" s="16"/>
    </row>
    <row r="212" spans="1:58">
      <c r="A212" s="1">
        <v>2010</v>
      </c>
      <c r="B212" s="1" t="s">
        <v>121</v>
      </c>
      <c r="C212" s="12">
        <f>+'MIT Da'!C212+'SAR Da'!C212+'URQ Da'!C212+'ROC Da'!C212+'SM Da'!C212+'BN Da'!C212+'BS Da'!C212+'TDC Da'!C212</f>
        <v>147.21299999999999</v>
      </c>
      <c r="D212" s="12">
        <f>+'MIT Da'!D212+'SAR Da'!D212+'URQ Da'!D212+'ROC Da'!D212+'SM Da'!D212+'BN Da'!D212+'BS Da'!D212+'TDC Da'!D212</f>
        <v>434.00300000000004</v>
      </c>
      <c r="E212" s="12">
        <f>+'MIT Da'!E212+'SAR Da'!E212+'URQ Da'!E212+'ROC Da'!E212+'SM Da'!E212+'BN Da'!E212+'BS Da'!E212+'TDC Da'!E212</f>
        <v>0</v>
      </c>
      <c r="F212" s="12">
        <f>+'MIT Da'!F212+'SAR Da'!F212+'URQ Da'!F212+'ROC Da'!F212+'SM Da'!F212+'BN Da'!F212+'BS Da'!F212+'TDC Da'!F212</f>
        <v>186.47664</v>
      </c>
      <c r="G212" s="12">
        <f>+'MIT Da'!G212+'SAR Da'!G212+'URQ Da'!G212+'ROC Da'!G212+'SM Da'!G212+'BN Da'!G212+'BS Da'!G212+'TDC Da'!G212</f>
        <v>767.69263999999998</v>
      </c>
      <c r="H212" s="12">
        <f>+'MIT Da'!H212+'SAR Da'!H212+'URQ Da'!H212+'ROC Da'!H212+'SM Da'!H212+'BN Da'!H212+'BS Da'!H212+'TDC Da'!H212</f>
        <v>767.69263999999998</v>
      </c>
      <c r="I212" s="12">
        <f>+'MIT Da'!I212+'SAR Da'!I212+'URQ Da'!I212+'ROC Da'!I212+'SM Da'!I212+'BN Da'!I212+'BS Da'!I212+'TDC Da'!I212</f>
        <v>1011.74311</v>
      </c>
      <c r="J212" s="12">
        <f>+'MIT Da'!J212+'SAR Da'!J212+'URQ Da'!J212+'ROC Da'!J212+'SM Da'!J212+'BN Da'!J212+'BS Da'!J212+'TDC Da'!J212</f>
        <v>1039.809</v>
      </c>
      <c r="K212" s="12">
        <f>+'MIT Da'!K212+'SAR Da'!K212+'URQ Da'!K212+'ROC Da'!K212+'SM Da'!K212+'BN Da'!K212+'BS Da'!K212+'TDC Da'!K212</f>
        <v>54.516999999999996</v>
      </c>
      <c r="L212" s="12">
        <f>+'MIT Da'!L212+'SAR Da'!L212+'URQ Da'!L212+'ROC Da'!L212+'SM Da'!L212+'BN Da'!L212+'BS Da'!L212+'TDC Da'!L212</f>
        <v>400.09900000000005</v>
      </c>
      <c r="M212" s="12">
        <f>+'MIT Da'!M212+'SAR Da'!M212+'URQ Da'!M212+'ROC Da'!M212+'SM Da'!M212+'BN Da'!M212+'BS Da'!M212+'TDC Da'!M212</f>
        <v>21.314999999999998</v>
      </c>
      <c r="N212" s="12">
        <f>+'MIT Da'!N212+'SAR Da'!N212+'URQ Da'!N212+'ROC Da'!N212+'SM Da'!N212+'BN Da'!N212+'BS Da'!N212+'TDC Da'!N212</f>
        <v>1439.9079999999999</v>
      </c>
      <c r="O212" s="12">
        <f>+'MIT Da'!O212+'SAR Da'!O212+'URQ Da'!O212+'ROC Da'!O212+'SM Da'!O212+'BN Da'!O212+'BS Da'!O212+'TDC Da'!O212</f>
        <v>1439.9079999999999</v>
      </c>
      <c r="P212" s="81">
        <f>+'MIT Da'!P212+'SAR Da'!P212+'URQ Da'!P212+'ROC Da'!P212+'SM Da'!P212+'BN Da'!P212+'BS Da'!P212+'TDC Da'!P212</f>
        <v>203</v>
      </c>
      <c r="Q212" s="81">
        <f>+'MIT Da'!Q212+'SAR Da'!Q212+'URQ Da'!Q212+'ROC Da'!Q212+'SM Da'!Q212+'BN Da'!Q212+'BS Da'!Q212+'TDC Da'!Q212</f>
        <v>58</v>
      </c>
      <c r="R212" s="81">
        <f>+'MIT Da'!R212+'SAR Da'!R212+'URQ Da'!R212+'ROC Da'!R212+'SM Da'!R212+'BN Da'!R212+'BS Da'!R212+'TDC Da'!R212</f>
        <v>10</v>
      </c>
      <c r="S212" s="81">
        <f>+'MIT Da'!S212+'SAR Da'!S212+'URQ Da'!S212+'ROC Da'!S212+'SM Da'!S212+'BN Da'!S212+'BS Da'!S212+'TDC Da'!S212</f>
        <v>271</v>
      </c>
      <c r="T212" s="81">
        <f>+'MIT Da'!T212+'SAR Da'!T212+'URQ Da'!T212+'ROC Da'!T212+'SM Da'!T212+'BN Da'!T212+'BS Da'!T212+'TDC Da'!T212</f>
        <v>136</v>
      </c>
      <c r="U212" s="81">
        <f>+'MIT Da'!U212+'SAR Da'!U212+'URQ Da'!U212+'ROC Da'!U212+'SM Da'!U212+'BN Da'!U212+'BS Da'!U212+'TDC Da'!U212</f>
        <v>433</v>
      </c>
      <c r="V212" s="81">
        <f>+'MIT Da'!V212+'SAR Da'!V212+'URQ Da'!V212+'ROC Da'!V212+'SM Da'!V212+'BN Da'!V212+'BS Da'!V212+'TDC Da'!V212</f>
        <v>11</v>
      </c>
      <c r="W212" s="81">
        <f>+'MIT Da'!W212+'SAR Da'!W212+'URQ Da'!W212+'ROC Da'!W212+'SM Da'!W212+'BN Da'!W212+'BS Da'!W212+'TDC Da'!W212</f>
        <v>107</v>
      </c>
      <c r="X212" s="81">
        <f>+'MIT Da'!X212+'SAR Da'!X212+'URQ Da'!X212+'ROC Da'!X212+'SM Da'!X212+'BN Da'!X212+'BS Da'!X212+'TDC Da'!X212</f>
        <v>4</v>
      </c>
      <c r="Y212" s="81">
        <f>+'MIT Da'!Y212+'SAR Da'!Y212+'URQ Da'!Y212+'ROC Da'!Y212+'SM Da'!Y212+'BN Da'!Y212+'BS Da'!Y212+'TDC Da'!Y212</f>
        <v>691</v>
      </c>
      <c r="Z212" s="81">
        <f>+'MIT Da'!Z212+'SAR Da'!Z212+'URQ Da'!Z212+'ROC Da'!Z212+'SM Da'!Z212+'BN Da'!Z212+'BS Da'!Z212+'TDC Da'!Z212</f>
        <v>165</v>
      </c>
      <c r="AA212" s="81">
        <f>+'MIT Da'!AA212+'SAR Da'!AA212+'URQ Da'!AA212+'ROC Da'!AA212+'SM Da'!AA212+'BN Da'!AA212+'BS Da'!AA212+'TDC Da'!AA212</f>
        <v>100</v>
      </c>
      <c r="AB212" s="81">
        <f>+'MIT Da'!AB212+'SAR Da'!AB212+'URQ Da'!AB212+'ROC Da'!AB212+'SM Da'!AB212+'BN Da'!AB212+'BS Da'!AB212+'TDC Da'!AB212</f>
        <v>691</v>
      </c>
      <c r="AC212" s="81">
        <f>+'MIT Da'!AC212+'SAR Da'!AC212+'URQ Da'!AC212+'ROC Da'!AC212+'SM Da'!AC212+'BN Da'!AC212+'BS Da'!AC212+'TDC Da'!AC212</f>
        <v>956</v>
      </c>
      <c r="AD212" s="81">
        <f>+'MIT Da'!AD212+'SAR Da'!AD212+'URQ Da'!AD212+'ROC Da'!AD212+'SM Da'!AD212+'BN Da'!AD212+'BS Da'!AD212+'TDC Da'!AD212</f>
        <v>54</v>
      </c>
      <c r="AE212" s="81">
        <f>+'MIT Da'!AE212+'SAR Da'!AE212+'URQ Da'!AE212+'ROC Da'!AE212+'SM Da'!AE212+'BN Da'!AE212+'BS Da'!AE212+'TDC Da'!AE212</f>
        <v>95</v>
      </c>
      <c r="AF212" s="81">
        <f>+'MIT Da'!AF212+'SAR Da'!AF212+'URQ Da'!AF212+'ROC Da'!AF212+'SM Da'!AF212+'BN Da'!AF212+'BS Da'!AF212+'TDC Da'!AF212</f>
        <v>449</v>
      </c>
      <c r="AG212" s="81">
        <f>+'MIT Da'!AG212+'SAR Da'!AG212+'URQ Da'!AG212+'ROC Da'!AG212+'SM Da'!AG212+'BN Da'!AG212+'BS Da'!AG212+'TDC Da'!AG212</f>
        <v>598</v>
      </c>
      <c r="AH212" s="12">
        <f>+'MIT Da'!AH212+'SAR Da'!AH212+'URQ Da'!AH212+'ROC Da'!AH212+'SM Da'!AH212+'BN Da'!AH212+'BS Da'!AH212+'TDC Da'!AH212</f>
        <v>279.92699999999996</v>
      </c>
      <c r="AI212" s="12">
        <f>+'MIT Da'!AI212+'SAR Da'!AI212+'URQ Da'!AI212+'ROC Da'!AI212+'SM Da'!AI212+'BN Da'!AI212+'BS Da'!AI212+'TDC Da'!AI212</f>
        <v>2</v>
      </c>
      <c r="AJ212" s="12">
        <f>+'MIT Da'!AJ212+'SAR Da'!AJ212+'URQ Da'!AJ212+'ROC Da'!AJ212+'SM Da'!AJ212+'BN Da'!AJ212+'BS Da'!AJ212+'TDC Da'!AJ212</f>
        <v>498.71500000000003</v>
      </c>
      <c r="AK212" s="12">
        <f>+'MIT Da'!AK212+'SAR Da'!AK212+'URQ Da'!AK212+'ROC Da'!AK212+'SM Da'!AK212+'BN Da'!AK212+'BS Da'!AK212+'TDC Da'!AK212</f>
        <v>780.64199999999994</v>
      </c>
      <c r="AL212" s="81">
        <f>+'MIT Da'!AL212+'SAR Da'!AL212+'URQ Da'!AL212+'ROC Da'!AL212+'SM Da'!AL212+'BN Da'!AL212+'BS Da'!AL212+'TDC Da'!AL212</f>
        <v>12</v>
      </c>
      <c r="AM212" s="81">
        <f>+'MIT Da'!AM212+'SAR Da'!AM212+'URQ Da'!AM212+'ROC Da'!AM212+'SM Da'!AM212+'BN Da'!AM212+'BS Da'!AM212+'TDC Da'!AM212</f>
        <v>58</v>
      </c>
      <c r="AN212" s="81">
        <f>+'MIT Da'!AN212+'SAR Da'!AN212+'URQ Da'!AN212+'ROC Da'!AN212+'SM Da'!AN212+'BN Da'!AN212+'BS Da'!AN212+'TDC Da'!AN212</f>
        <v>82</v>
      </c>
      <c r="AO212" s="81">
        <f>+'MIT Da'!AO212+'SAR Da'!AO212+'URQ Da'!AO212+'ROC Da'!AO212+'SM Da'!AO212+'BN Da'!AO212+'BS Da'!AO212+'TDC Da'!AO212</f>
        <v>152</v>
      </c>
      <c r="AP212" s="81">
        <f>+'MIT Da'!AP212+'SAR Da'!AP212+'URQ Da'!AP212+'ROC Da'!AP212+'SM Da'!AP212+'BN Da'!AP212+'BS Da'!AP212+'TDC Da'!AP212</f>
        <v>596</v>
      </c>
      <c r="AQ212" s="81">
        <f>+'MIT Da'!AQ212+'SAR Da'!AQ212+'URQ Da'!AQ212+'ROC Da'!AQ212+'SM Da'!AQ212+'BN Da'!AQ212+'BS Da'!AQ212+'TDC Da'!AQ212</f>
        <v>341</v>
      </c>
      <c r="AR212" s="81">
        <f>+'MIT Da'!AR212+'SAR Da'!AR212+'URQ Da'!AR212+'ROC Da'!AR212+'SM Da'!AR212+'BN Da'!AR212+'BS Da'!AR212+'TDC Da'!AR212</f>
        <v>39</v>
      </c>
      <c r="AS212" s="81">
        <f>+SUM(RED_InfraMR[[#This Row],[B.02.1 - Parque de Coches Eléctricos Motrices]:[B.02.3 - Parque de Coches Eléctricos Motrices Tipo R]])</f>
        <v>976</v>
      </c>
      <c r="AT212" s="81">
        <f>+'MIT Da'!AT212+'SAR Da'!AT212+'URQ Da'!AT212+'ROC Da'!AT212+'SM Da'!AT212+'BN Da'!AT212+'BS Da'!AT212+'TDC Da'!AT212</f>
        <v>12</v>
      </c>
      <c r="AU212" s="81">
        <f>+'MIT Da'!AU212+'SAR Da'!AU212+'URQ Da'!AU212+'ROC Da'!AU212+'SM Da'!AU212+'BN Da'!AU212+'BS Da'!AU212+'TDC Da'!AU212</f>
        <v>6</v>
      </c>
      <c r="AV212" s="81">
        <f>+'MIT Da'!AV212+'SAR Da'!AV212+'URQ Da'!AV212+'ROC Da'!AV212+'SM Da'!AV212+'BN Da'!AV212+'BS Da'!AV212+'TDC Da'!AV212</f>
        <v>10</v>
      </c>
      <c r="AW212" s="81">
        <f>+SUM(RED_InfraMR[[#This Row],[B.03.1 - Parque de Coches Motores Motrices Remolcados]:[B.03.3 - Parque de Coches Motores Motrices Cabina]])</f>
        <v>28</v>
      </c>
      <c r="AX212" s="81">
        <f>+'MIT Da'!AX212+'SAR Da'!AX212+'URQ Da'!AX212+'ROC Da'!AX212+'SM Da'!AX212+'BN Da'!AX212+'BS Da'!AX212+'TDC Da'!AX212</f>
        <v>437</v>
      </c>
      <c r="AY212" s="81">
        <f>+'MIT Da'!AY212+'SAR Da'!AY212+'URQ Da'!AY212+'ROC Da'!AY212+'SM Da'!AY212+'BN Da'!AY212+'BS Da'!AY212+'TDC Da'!AY212</f>
        <v>173</v>
      </c>
      <c r="AZ212" s="81">
        <f>+'MIT Da'!AZ212+'SAR Da'!AZ212+'URQ Da'!AZ212+'ROC Da'!AZ212+'SM Da'!AZ212+'BN Da'!AZ212+'BS Da'!AZ212+'TDC Da'!AZ212</f>
        <v>15</v>
      </c>
      <c r="BA212" s="81">
        <f>+'MIT Da'!BA212+'SAR Da'!BA212+'URQ Da'!BA212+'ROC Da'!BA212+'SM Da'!BA212+'BN Da'!BA212+'BS Da'!BA212+'TDC Da'!BA212</f>
        <v>164</v>
      </c>
      <c r="BB212" s="81">
        <f>+'MIT Da'!BB212+'SAR Da'!BB212+'URQ Da'!BB212+'ROC Da'!BB212+'SM Da'!BB212+'BN Da'!BB212+'BS Da'!BB212+'TDC Da'!BB212</f>
        <v>0</v>
      </c>
      <c r="BC212" s="81">
        <f>+SUM(RED_InfraMR[[#This Row],[B.04.1 - Parque de Coches Remolcados Clase Unica]:[B.04.5 - Parque de Coches Remolcados para Servicios Especiales (Cartoneros)]])</f>
        <v>789</v>
      </c>
      <c r="BD212" s="81">
        <f>+'MIT Da'!BD212+'SAR Da'!BD212+'URQ Da'!BD212+'ROC Da'!BD212+'SM Da'!BD212+'BN Da'!BD212+'BS Da'!BD212+'TDC Da'!BD212</f>
        <v>12</v>
      </c>
      <c r="BE212" s="81">
        <f>+'MIT Da'!BE212+'SAR Da'!BE212+'URQ Da'!BE212+'ROC Da'!BE212+'SM Da'!BE212+'BN Da'!BE212+'BS Da'!BE212+'TDC Da'!BE212</f>
        <v>92</v>
      </c>
      <c r="BF212" s="16"/>
    </row>
    <row r="213" spans="1:58">
      <c r="A213" s="1">
        <v>2010</v>
      </c>
      <c r="B213" s="1" t="s">
        <v>122</v>
      </c>
      <c r="C213" s="12">
        <f>+'MIT Da'!C213+'SAR Da'!C213+'URQ Da'!C213+'ROC Da'!C213+'SM Da'!C213+'BN Da'!C213+'BS Da'!C213+'TDC Da'!C213</f>
        <v>147.21299999999999</v>
      </c>
      <c r="D213" s="12">
        <f>+'MIT Da'!D213+'SAR Da'!D213+'URQ Da'!D213+'ROC Da'!D213+'SM Da'!D213+'BN Da'!D213+'BS Da'!D213+'TDC Da'!D213</f>
        <v>434.00300000000004</v>
      </c>
      <c r="E213" s="12">
        <f>+'MIT Da'!E213+'SAR Da'!E213+'URQ Da'!E213+'ROC Da'!E213+'SM Da'!E213+'BN Da'!E213+'BS Da'!E213+'TDC Da'!E213</f>
        <v>0</v>
      </c>
      <c r="F213" s="12">
        <f>+'MIT Da'!F213+'SAR Da'!F213+'URQ Da'!F213+'ROC Da'!F213+'SM Da'!F213+'BN Da'!F213+'BS Da'!F213+'TDC Da'!F213</f>
        <v>186.47664</v>
      </c>
      <c r="G213" s="12">
        <f>+'MIT Da'!G213+'SAR Da'!G213+'URQ Da'!G213+'ROC Da'!G213+'SM Da'!G213+'BN Da'!G213+'BS Da'!G213+'TDC Da'!G213</f>
        <v>767.69263999999998</v>
      </c>
      <c r="H213" s="12">
        <f>+'MIT Da'!H213+'SAR Da'!H213+'URQ Da'!H213+'ROC Da'!H213+'SM Da'!H213+'BN Da'!H213+'BS Da'!H213+'TDC Da'!H213</f>
        <v>767.69263999999998</v>
      </c>
      <c r="I213" s="12">
        <f>+'MIT Da'!I213+'SAR Da'!I213+'URQ Da'!I213+'ROC Da'!I213+'SM Da'!I213+'BN Da'!I213+'BS Da'!I213+'TDC Da'!I213</f>
        <v>1011.74311</v>
      </c>
      <c r="J213" s="12">
        <f>+'MIT Da'!J213+'SAR Da'!J213+'URQ Da'!J213+'ROC Da'!J213+'SM Da'!J213+'BN Da'!J213+'BS Da'!J213+'TDC Da'!J213</f>
        <v>1039.809</v>
      </c>
      <c r="K213" s="12">
        <f>+'MIT Da'!K213+'SAR Da'!K213+'URQ Da'!K213+'ROC Da'!K213+'SM Da'!K213+'BN Da'!K213+'BS Da'!K213+'TDC Da'!K213</f>
        <v>54.516999999999996</v>
      </c>
      <c r="L213" s="12">
        <f>+'MIT Da'!L213+'SAR Da'!L213+'URQ Da'!L213+'ROC Da'!L213+'SM Da'!L213+'BN Da'!L213+'BS Da'!L213+'TDC Da'!L213</f>
        <v>400.09900000000005</v>
      </c>
      <c r="M213" s="12">
        <f>+'MIT Da'!M213+'SAR Da'!M213+'URQ Da'!M213+'ROC Da'!M213+'SM Da'!M213+'BN Da'!M213+'BS Da'!M213+'TDC Da'!M213</f>
        <v>21.314999999999998</v>
      </c>
      <c r="N213" s="12">
        <f>+'MIT Da'!N213+'SAR Da'!N213+'URQ Da'!N213+'ROC Da'!N213+'SM Da'!N213+'BN Da'!N213+'BS Da'!N213+'TDC Da'!N213</f>
        <v>1439.9079999999999</v>
      </c>
      <c r="O213" s="12">
        <f>+'MIT Da'!O213+'SAR Da'!O213+'URQ Da'!O213+'ROC Da'!O213+'SM Da'!O213+'BN Da'!O213+'BS Da'!O213+'TDC Da'!O213</f>
        <v>1439.9079999999999</v>
      </c>
      <c r="P213" s="81">
        <f>+'MIT Da'!P213+'SAR Da'!P213+'URQ Da'!P213+'ROC Da'!P213+'SM Da'!P213+'BN Da'!P213+'BS Da'!P213+'TDC Da'!P213</f>
        <v>203</v>
      </c>
      <c r="Q213" s="81">
        <f>+'MIT Da'!Q213+'SAR Da'!Q213+'URQ Da'!Q213+'ROC Da'!Q213+'SM Da'!Q213+'BN Da'!Q213+'BS Da'!Q213+'TDC Da'!Q213</f>
        <v>58</v>
      </c>
      <c r="R213" s="81">
        <f>+'MIT Da'!R213+'SAR Da'!R213+'URQ Da'!R213+'ROC Da'!R213+'SM Da'!R213+'BN Da'!R213+'BS Da'!R213+'TDC Da'!R213</f>
        <v>10</v>
      </c>
      <c r="S213" s="81">
        <f>+'MIT Da'!S213+'SAR Da'!S213+'URQ Da'!S213+'ROC Da'!S213+'SM Da'!S213+'BN Da'!S213+'BS Da'!S213+'TDC Da'!S213</f>
        <v>271</v>
      </c>
      <c r="T213" s="81">
        <f>+'MIT Da'!T213+'SAR Da'!T213+'URQ Da'!T213+'ROC Da'!T213+'SM Da'!T213+'BN Da'!T213+'BS Da'!T213+'TDC Da'!T213</f>
        <v>136</v>
      </c>
      <c r="U213" s="81">
        <f>+'MIT Da'!U213+'SAR Da'!U213+'URQ Da'!U213+'ROC Da'!U213+'SM Da'!U213+'BN Da'!U213+'BS Da'!U213+'TDC Da'!U213</f>
        <v>433</v>
      </c>
      <c r="V213" s="81">
        <f>+'MIT Da'!V213+'SAR Da'!V213+'URQ Da'!V213+'ROC Da'!V213+'SM Da'!V213+'BN Da'!V213+'BS Da'!V213+'TDC Da'!V213</f>
        <v>11</v>
      </c>
      <c r="W213" s="81">
        <f>+'MIT Da'!W213+'SAR Da'!W213+'URQ Da'!W213+'ROC Da'!W213+'SM Da'!W213+'BN Da'!W213+'BS Da'!W213+'TDC Da'!W213</f>
        <v>107</v>
      </c>
      <c r="X213" s="81">
        <f>+'MIT Da'!X213+'SAR Da'!X213+'URQ Da'!X213+'ROC Da'!X213+'SM Da'!X213+'BN Da'!X213+'BS Da'!X213+'TDC Da'!X213</f>
        <v>4</v>
      </c>
      <c r="Y213" s="81">
        <f>+'MIT Da'!Y213+'SAR Da'!Y213+'URQ Da'!Y213+'ROC Da'!Y213+'SM Da'!Y213+'BN Da'!Y213+'BS Da'!Y213+'TDC Da'!Y213</f>
        <v>691</v>
      </c>
      <c r="Z213" s="81">
        <f>+'MIT Da'!Z213+'SAR Da'!Z213+'URQ Da'!Z213+'ROC Da'!Z213+'SM Da'!Z213+'BN Da'!Z213+'BS Da'!Z213+'TDC Da'!Z213</f>
        <v>165</v>
      </c>
      <c r="AA213" s="81">
        <f>+'MIT Da'!AA213+'SAR Da'!AA213+'URQ Da'!AA213+'ROC Da'!AA213+'SM Da'!AA213+'BN Da'!AA213+'BS Da'!AA213+'TDC Da'!AA213</f>
        <v>100</v>
      </c>
      <c r="AB213" s="81">
        <f>+'MIT Da'!AB213+'SAR Da'!AB213+'URQ Da'!AB213+'ROC Da'!AB213+'SM Da'!AB213+'BN Da'!AB213+'BS Da'!AB213+'TDC Da'!AB213</f>
        <v>691</v>
      </c>
      <c r="AC213" s="81">
        <f>+'MIT Da'!AC213+'SAR Da'!AC213+'URQ Da'!AC213+'ROC Da'!AC213+'SM Da'!AC213+'BN Da'!AC213+'BS Da'!AC213+'TDC Da'!AC213</f>
        <v>956</v>
      </c>
      <c r="AD213" s="81">
        <f>+'MIT Da'!AD213+'SAR Da'!AD213+'URQ Da'!AD213+'ROC Da'!AD213+'SM Da'!AD213+'BN Da'!AD213+'BS Da'!AD213+'TDC Da'!AD213</f>
        <v>54</v>
      </c>
      <c r="AE213" s="81">
        <f>+'MIT Da'!AE213+'SAR Da'!AE213+'URQ Da'!AE213+'ROC Da'!AE213+'SM Da'!AE213+'BN Da'!AE213+'BS Da'!AE213+'TDC Da'!AE213</f>
        <v>95</v>
      </c>
      <c r="AF213" s="81">
        <f>+'MIT Da'!AF213+'SAR Da'!AF213+'URQ Da'!AF213+'ROC Da'!AF213+'SM Da'!AF213+'BN Da'!AF213+'BS Da'!AF213+'TDC Da'!AF213</f>
        <v>449</v>
      </c>
      <c r="AG213" s="81">
        <f>+'MIT Da'!AG213+'SAR Da'!AG213+'URQ Da'!AG213+'ROC Da'!AG213+'SM Da'!AG213+'BN Da'!AG213+'BS Da'!AG213+'TDC Da'!AG213</f>
        <v>598</v>
      </c>
      <c r="AH213" s="12">
        <f>+'MIT Da'!AH213+'SAR Da'!AH213+'URQ Da'!AH213+'ROC Da'!AH213+'SM Da'!AH213+'BN Da'!AH213+'BS Da'!AH213+'TDC Da'!AH213</f>
        <v>279.92699999999996</v>
      </c>
      <c r="AI213" s="12">
        <f>+'MIT Da'!AI213+'SAR Da'!AI213+'URQ Da'!AI213+'ROC Da'!AI213+'SM Da'!AI213+'BN Da'!AI213+'BS Da'!AI213+'TDC Da'!AI213</f>
        <v>2</v>
      </c>
      <c r="AJ213" s="12">
        <f>+'MIT Da'!AJ213+'SAR Da'!AJ213+'URQ Da'!AJ213+'ROC Da'!AJ213+'SM Da'!AJ213+'BN Da'!AJ213+'BS Da'!AJ213+'TDC Da'!AJ213</f>
        <v>498.71500000000003</v>
      </c>
      <c r="AK213" s="12">
        <f>+'MIT Da'!AK213+'SAR Da'!AK213+'URQ Da'!AK213+'ROC Da'!AK213+'SM Da'!AK213+'BN Da'!AK213+'BS Da'!AK213+'TDC Da'!AK213</f>
        <v>780.64199999999994</v>
      </c>
      <c r="AL213" s="81">
        <f>+'MIT Da'!AL213+'SAR Da'!AL213+'URQ Da'!AL213+'ROC Da'!AL213+'SM Da'!AL213+'BN Da'!AL213+'BS Da'!AL213+'TDC Da'!AL213</f>
        <v>12</v>
      </c>
      <c r="AM213" s="81">
        <f>+'MIT Da'!AM213+'SAR Da'!AM213+'URQ Da'!AM213+'ROC Da'!AM213+'SM Da'!AM213+'BN Da'!AM213+'BS Da'!AM213+'TDC Da'!AM213</f>
        <v>58</v>
      </c>
      <c r="AN213" s="81">
        <f>+'MIT Da'!AN213+'SAR Da'!AN213+'URQ Da'!AN213+'ROC Da'!AN213+'SM Da'!AN213+'BN Da'!AN213+'BS Da'!AN213+'TDC Da'!AN213</f>
        <v>82</v>
      </c>
      <c r="AO213" s="81">
        <f>+'MIT Da'!AO213+'SAR Da'!AO213+'URQ Da'!AO213+'ROC Da'!AO213+'SM Da'!AO213+'BN Da'!AO213+'BS Da'!AO213+'TDC Da'!AO213</f>
        <v>152</v>
      </c>
      <c r="AP213" s="81">
        <f>+'MIT Da'!AP213+'SAR Da'!AP213+'URQ Da'!AP213+'ROC Da'!AP213+'SM Da'!AP213+'BN Da'!AP213+'BS Da'!AP213+'TDC Da'!AP213</f>
        <v>596</v>
      </c>
      <c r="AQ213" s="81">
        <f>+'MIT Da'!AQ213+'SAR Da'!AQ213+'URQ Da'!AQ213+'ROC Da'!AQ213+'SM Da'!AQ213+'BN Da'!AQ213+'BS Da'!AQ213+'TDC Da'!AQ213</f>
        <v>341</v>
      </c>
      <c r="AR213" s="81">
        <f>+'MIT Da'!AR213+'SAR Da'!AR213+'URQ Da'!AR213+'ROC Da'!AR213+'SM Da'!AR213+'BN Da'!AR213+'BS Da'!AR213+'TDC Da'!AR213</f>
        <v>39</v>
      </c>
      <c r="AS213" s="81">
        <f>+SUM(RED_InfraMR[[#This Row],[B.02.1 - Parque de Coches Eléctricos Motrices]:[B.02.3 - Parque de Coches Eléctricos Motrices Tipo R]])</f>
        <v>976</v>
      </c>
      <c r="AT213" s="81">
        <f>+'MIT Da'!AT213+'SAR Da'!AT213+'URQ Da'!AT213+'ROC Da'!AT213+'SM Da'!AT213+'BN Da'!AT213+'BS Da'!AT213+'TDC Da'!AT213</f>
        <v>12</v>
      </c>
      <c r="AU213" s="81">
        <f>+'MIT Da'!AU213+'SAR Da'!AU213+'URQ Da'!AU213+'ROC Da'!AU213+'SM Da'!AU213+'BN Da'!AU213+'BS Da'!AU213+'TDC Da'!AU213</f>
        <v>6</v>
      </c>
      <c r="AV213" s="81">
        <f>+'MIT Da'!AV213+'SAR Da'!AV213+'URQ Da'!AV213+'ROC Da'!AV213+'SM Da'!AV213+'BN Da'!AV213+'BS Da'!AV213+'TDC Da'!AV213</f>
        <v>10</v>
      </c>
      <c r="AW213" s="81">
        <f>+SUM(RED_InfraMR[[#This Row],[B.03.1 - Parque de Coches Motores Motrices Remolcados]:[B.03.3 - Parque de Coches Motores Motrices Cabina]])</f>
        <v>28</v>
      </c>
      <c r="AX213" s="81">
        <f>+'MIT Da'!AX213+'SAR Da'!AX213+'URQ Da'!AX213+'ROC Da'!AX213+'SM Da'!AX213+'BN Da'!AX213+'BS Da'!AX213+'TDC Da'!AX213</f>
        <v>437</v>
      </c>
      <c r="AY213" s="81">
        <f>+'MIT Da'!AY213+'SAR Da'!AY213+'URQ Da'!AY213+'ROC Da'!AY213+'SM Da'!AY213+'BN Da'!AY213+'BS Da'!AY213+'TDC Da'!AY213</f>
        <v>173</v>
      </c>
      <c r="AZ213" s="81">
        <f>+'MIT Da'!AZ213+'SAR Da'!AZ213+'URQ Da'!AZ213+'ROC Da'!AZ213+'SM Da'!AZ213+'BN Da'!AZ213+'BS Da'!AZ213+'TDC Da'!AZ213</f>
        <v>15</v>
      </c>
      <c r="BA213" s="81">
        <f>+'MIT Da'!BA213+'SAR Da'!BA213+'URQ Da'!BA213+'ROC Da'!BA213+'SM Da'!BA213+'BN Da'!BA213+'BS Da'!BA213+'TDC Da'!BA213</f>
        <v>164</v>
      </c>
      <c r="BB213" s="81">
        <f>+'MIT Da'!BB213+'SAR Da'!BB213+'URQ Da'!BB213+'ROC Da'!BB213+'SM Da'!BB213+'BN Da'!BB213+'BS Da'!BB213+'TDC Da'!BB213</f>
        <v>0</v>
      </c>
      <c r="BC213" s="81">
        <f>+SUM(RED_InfraMR[[#This Row],[B.04.1 - Parque de Coches Remolcados Clase Unica]:[B.04.5 - Parque de Coches Remolcados para Servicios Especiales (Cartoneros)]])</f>
        <v>789</v>
      </c>
      <c r="BD213" s="81">
        <f>+'MIT Da'!BD213+'SAR Da'!BD213+'URQ Da'!BD213+'ROC Da'!BD213+'SM Da'!BD213+'BN Da'!BD213+'BS Da'!BD213+'TDC Da'!BD213</f>
        <v>12</v>
      </c>
      <c r="BE213" s="81">
        <f>+'MIT Da'!BE213+'SAR Da'!BE213+'URQ Da'!BE213+'ROC Da'!BE213+'SM Da'!BE213+'BN Da'!BE213+'BS Da'!BE213+'TDC Da'!BE213</f>
        <v>92</v>
      </c>
      <c r="BF213" s="16"/>
    </row>
    <row r="214" spans="1:58">
      <c r="A214" s="1">
        <v>2010</v>
      </c>
      <c r="B214" s="1" t="s">
        <v>123</v>
      </c>
      <c r="C214" s="12">
        <f>+'MIT Da'!C214+'SAR Da'!C214+'URQ Da'!C214+'ROC Da'!C214+'SM Da'!C214+'BN Da'!C214+'BS Da'!C214+'TDC Da'!C214</f>
        <v>147.21299999999999</v>
      </c>
      <c r="D214" s="12">
        <f>+'MIT Da'!D214+'SAR Da'!D214+'URQ Da'!D214+'ROC Da'!D214+'SM Da'!D214+'BN Da'!D214+'BS Da'!D214+'TDC Da'!D214</f>
        <v>434.00300000000004</v>
      </c>
      <c r="E214" s="12">
        <f>+'MIT Da'!E214+'SAR Da'!E214+'URQ Da'!E214+'ROC Da'!E214+'SM Da'!E214+'BN Da'!E214+'BS Da'!E214+'TDC Da'!E214</f>
        <v>0</v>
      </c>
      <c r="F214" s="12">
        <f>+'MIT Da'!F214+'SAR Da'!F214+'URQ Da'!F214+'ROC Da'!F214+'SM Da'!F214+'BN Da'!F214+'BS Da'!F214+'TDC Da'!F214</f>
        <v>186.47664</v>
      </c>
      <c r="G214" s="12">
        <f>+'MIT Da'!G214+'SAR Da'!G214+'URQ Da'!G214+'ROC Da'!G214+'SM Da'!G214+'BN Da'!G214+'BS Da'!G214+'TDC Da'!G214</f>
        <v>767.69263999999998</v>
      </c>
      <c r="H214" s="12">
        <f>+'MIT Da'!H214+'SAR Da'!H214+'URQ Da'!H214+'ROC Da'!H214+'SM Da'!H214+'BN Da'!H214+'BS Da'!H214+'TDC Da'!H214</f>
        <v>767.69263999999998</v>
      </c>
      <c r="I214" s="12">
        <f>+'MIT Da'!I214+'SAR Da'!I214+'URQ Da'!I214+'ROC Da'!I214+'SM Da'!I214+'BN Da'!I214+'BS Da'!I214+'TDC Da'!I214</f>
        <v>1011.74311</v>
      </c>
      <c r="J214" s="12">
        <f>+'MIT Da'!J214+'SAR Da'!J214+'URQ Da'!J214+'ROC Da'!J214+'SM Da'!J214+'BN Da'!J214+'BS Da'!J214+'TDC Da'!J214</f>
        <v>1039.809</v>
      </c>
      <c r="K214" s="12">
        <f>+'MIT Da'!K214+'SAR Da'!K214+'URQ Da'!K214+'ROC Da'!K214+'SM Da'!K214+'BN Da'!K214+'BS Da'!K214+'TDC Da'!K214</f>
        <v>54.516999999999996</v>
      </c>
      <c r="L214" s="12">
        <f>+'MIT Da'!L214+'SAR Da'!L214+'URQ Da'!L214+'ROC Da'!L214+'SM Da'!L214+'BN Da'!L214+'BS Da'!L214+'TDC Da'!L214</f>
        <v>400.09900000000005</v>
      </c>
      <c r="M214" s="12">
        <f>+'MIT Da'!M214+'SAR Da'!M214+'URQ Da'!M214+'ROC Da'!M214+'SM Da'!M214+'BN Da'!M214+'BS Da'!M214+'TDC Da'!M214</f>
        <v>21.314999999999998</v>
      </c>
      <c r="N214" s="12">
        <f>+'MIT Da'!N214+'SAR Da'!N214+'URQ Da'!N214+'ROC Da'!N214+'SM Da'!N214+'BN Da'!N214+'BS Da'!N214+'TDC Da'!N214</f>
        <v>1439.9079999999999</v>
      </c>
      <c r="O214" s="12">
        <f>+'MIT Da'!O214+'SAR Da'!O214+'URQ Da'!O214+'ROC Da'!O214+'SM Da'!O214+'BN Da'!O214+'BS Da'!O214+'TDC Da'!O214</f>
        <v>1439.9079999999999</v>
      </c>
      <c r="P214" s="81">
        <f>+'MIT Da'!P214+'SAR Da'!P214+'URQ Da'!P214+'ROC Da'!P214+'SM Da'!P214+'BN Da'!P214+'BS Da'!P214+'TDC Da'!P214</f>
        <v>203</v>
      </c>
      <c r="Q214" s="81">
        <f>+'MIT Da'!Q214+'SAR Da'!Q214+'URQ Da'!Q214+'ROC Da'!Q214+'SM Da'!Q214+'BN Da'!Q214+'BS Da'!Q214+'TDC Da'!Q214</f>
        <v>58</v>
      </c>
      <c r="R214" s="81">
        <f>+'MIT Da'!R214+'SAR Da'!R214+'URQ Da'!R214+'ROC Da'!R214+'SM Da'!R214+'BN Da'!R214+'BS Da'!R214+'TDC Da'!R214</f>
        <v>10</v>
      </c>
      <c r="S214" s="81">
        <f>+'MIT Da'!S214+'SAR Da'!S214+'URQ Da'!S214+'ROC Da'!S214+'SM Da'!S214+'BN Da'!S214+'BS Da'!S214+'TDC Da'!S214</f>
        <v>271</v>
      </c>
      <c r="T214" s="81">
        <f>+'MIT Da'!T214+'SAR Da'!T214+'URQ Da'!T214+'ROC Da'!T214+'SM Da'!T214+'BN Da'!T214+'BS Da'!T214+'TDC Da'!T214</f>
        <v>136</v>
      </c>
      <c r="U214" s="81">
        <f>+'MIT Da'!U214+'SAR Da'!U214+'URQ Da'!U214+'ROC Da'!U214+'SM Da'!U214+'BN Da'!U214+'BS Da'!U214+'TDC Da'!U214</f>
        <v>433</v>
      </c>
      <c r="V214" s="81">
        <f>+'MIT Da'!V214+'SAR Da'!V214+'URQ Da'!V214+'ROC Da'!V214+'SM Da'!V214+'BN Da'!V214+'BS Da'!V214+'TDC Da'!V214</f>
        <v>11</v>
      </c>
      <c r="W214" s="81">
        <f>+'MIT Da'!W214+'SAR Da'!W214+'URQ Da'!W214+'ROC Da'!W214+'SM Da'!W214+'BN Da'!W214+'BS Da'!W214+'TDC Da'!W214</f>
        <v>107</v>
      </c>
      <c r="X214" s="81">
        <f>+'MIT Da'!X214+'SAR Da'!X214+'URQ Da'!X214+'ROC Da'!X214+'SM Da'!X214+'BN Da'!X214+'BS Da'!X214+'TDC Da'!X214</f>
        <v>4</v>
      </c>
      <c r="Y214" s="81">
        <f>+'MIT Da'!Y214+'SAR Da'!Y214+'URQ Da'!Y214+'ROC Da'!Y214+'SM Da'!Y214+'BN Da'!Y214+'BS Da'!Y214+'TDC Da'!Y214</f>
        <v>691</v>
      </c>
      <c r="Z214" s="81">
        <f>+'MIT Da'!Z214+'SAR Da'!Z214+'URQ Da'!Z214+'ROC Da'!Z214+'SM Da'!Z214+'BN Da'!Z214+'BS Da'!Z214+'TDC Da'!Z214</f>
        <v>165</v>
      </c>
      <c r="AA214" s="81">
        <f>+'MIT Da'!AA214+'SAR Da'!AA214+'URQ Da'!AA214+'ROC Da'!AA214+'SM Da'!AA214+'BN Da'!AA214+'BS Da'!AA214+'TDC Da'!AA214</f>
        <v>100</v>
      </c>
      <c r="AB214" s="81">
        <f>+'MIT Da'!AB214+'SAR Da'!AB214+'URQ Da'!AB214+'ROC Da'!AB214+'SM Da'!AB214+'BN Da'!AB214+'BS Da'!AB214+'TDC Da'!AB214</f>
        <v>691</v>
      </c>
      <c r="AC214" s="81">
        <f>+'MIT Da'!AC214+'SAR Da'!AC214+'URQ Da'!AC214+'ROC Da'!AC214+'SM Da'!AC214+'BN Da'!AC214+'BS Da'!AC214+'TDC Da'!AC214</f>
        <v>956</v>
      </c>
      <c r="AD214" s="81">
        <f>+'MIT Da'!AD214+'SAR Da'!AD214+'URQ Da'!AD214+'ROC Da'!AD214+'SM Da'!AD214+'BN Da'!AD214+'BS Da'!AD214+'TDC Da'!AD214</f>
        <v>54</v>
      </c>
      <c r="AE214" s="81">
        <f>+'MIT Da'!AE214+'SAR Da'!AE214+'URQ Da'!AE214+'ROC Da'!AE214+'SM Da'!AE214+'BN Da'!AE214+'BS Da'!AE214+'TDC Da'!AE214</f>
        <v>95</v>
      </c>
      <c r="AF214" s="81">
        <f>+'MIT Da'!AF214+'SAR Da'!AF214+'URQ Da'!AF214+'ROC Da'!AF214+'SM Da'!AF214+'BN Da'!AF214+'BS Da'!AF214+'TDC Da'!AF214</f>
        <v>449</v>
      </c>
      <c r="AG214" s="81">
        <f>+'MIT Da'!AG214+'SAR Da'!AG214+'URQ Da'!AG214+'ROC Da'!AG214+'SM Da'!AG214+'BN Da'!AG214+'BS Da'!AG214+'TDC Da'!AG214</f>
        <v>598</v>
      </c>
      <c r="AH214" s="12">
        <f>+'MIT Da'!AH214+'SAR Da'!AH214+'URQ Da'!AH214+'ROC Da'!AH214+'SM Da'!AH214+'BN Da'!AH214+'BS Da'!AH214+'TDC Da'!AH214</f>
        <v>279.92699999999996</v>
      </c>
      <c r="AI214" s="12">
        <f>+'MIT Da'!AI214+'SAR Da'!AI214+'URQ Da'!AI214+'ROC Da'!AI214+'SM Da'!AI214+'BN Da'!AI214+'BS Da'!AI214+'TDC Da'!AI214</f>
        <v>2</v>
      </c>
      <c r="AJ214" s="12">
        <f>+'MIT Da'!AJ214+'SAR Da'!AJ214+'URQ Da'!AJ214+'ROC Da'!AJ214+'SM Da'!AJ214+'BN Da'!AJ214+'BS Da'!AJ214+'TDC Da'!AJ214</f>
        <v>498.71500000000003</v>
      </c>
      <c r="AK214" s="12">
        <f>+'MIT Da'!AK214+'SAR Da'!AK214+'URQ Da'!AK214+'ROC Da'!AK214+'SM Da'!AK214+'BN Da'!AK214+'BS Da'!AK214+'TDC Da'!AK214</f>
        <v>780.64199999999994</v>
      </c>
      <c r="AL214" s="81">
        <f>+'MIT Da'!AL214+'SAR Da'!AL214+'URQ Da'!AL214+'ROC Da'!AL214+'SM Da'!AL214+'BN Da'!AL214+'BS Da'!AL214+'TDC Da'!AL214</f>
        <v>12</v>
      </c>
      <c r="AM214" s="81">
        <f>+'MIT Da'!AM214+'SAR Da'!AM214+'URQ Da'!AM214+'ROC Da'!AM214+'SM Da'!AM214+'BN Da'!AM214+'BS Da'!AM214+'TDC Da'!AM214</f>
        <v>58</v>
      </c>
      <c r="AN214" s="81">
        <f>+'MIT Da'!AN214+'SAR Da'!AN214+'URQ Da'!AN214+'ROC Da'!AN214+'SM Da'!AN214+'BN Da'!AN214+'BS Da'!AN214+'TDC Da'!AN214</f>
        <v>82</v>
      </c>
      <c r="AO214" s="81">
        <f>+'MIT Da'!AO214+'SAR Da'!AO214+'URQ Da'!AO214+'ROC Da'!AO214+'SM Da'!AO214+'BN Da'!AO214+'BS Da'!AO214+'TDC Da'!AO214</f>
        <v>152</v>
      </c>
      <c r="AP214" s="81">
        <f>+'MIT Da'!AP214+'SAR Da'!AP214+'URQ Da'!AP214+'ROC Da'!AP214+'SM Da'!AP214+'BN Da'!AP214+'BS Da'!AP214+'TDC Da'!AP214</f>
        <v>596</v>
      </c>
      <c r="AQ214" s="81">
        <f>+'MIT Da'!AQ214+'SAR Da'!AQ214+'URQ Da'!AQ214+'ROC Da'!AQ214+'SM Da'!AQ214+'BN Da'!AQ214+'BS Da'!AQ214+'TDC Da'!AQ214</f>
        <v>341</v>
      </c>
      <c r="AR214" s="81">
        <f>+'MIT Da'!AR214+'SAR Da'!AR214+'URQ Da'!AR214+'ROC Da'!AR214+'SM Da'!AR214+'BN Da'!AR214+'BS Da'!AR214+'TDC Da'!AR214</f>
        <v>39</v>
      </c>
      <c r="AS214" s="81">
        <f>+SUM(RED_InfraMR[[#This Row],[B.02.1 - Parque de Coches Eléctricos Motrices]:[B.02.3 - Parque de Coches Eléctricos Motrices Tipo R]])</f>
        <v>976</v>
      </c>
      <c r="AT214" s="81">
        <f>+'MIT Da'!AT214+'SAR Da'!AT214+'URQ Da'!AT214+'ROC Da'!AT214+'SM Da'!AT214+'BN Da'!AT214+'BS Da'!AT214+'TDC Da'!AT214</f>
        <v>12</v>
      </c>
      <c r="AU214" s="81">
        <f>+'MIT Da'!AU214+'SAR Da'!AU214+'URQ Da'!AU214+'ROC Da'!AU214+'SM Da'!AU214+'BN Da'!AU214+'BS Da'!AU214+'TDC Da'!AU214</f>
        <v>6</v>
      </c>
      <c r="AV214" s="81">
        <f>+'MIT Da'!AV214+'SAR Da'!AV214+'URQ Da'!AV214+'ROC Da'!AV214+'SM Da'!AV214+'BN Da'!AV214+'BS Da'!AV214+'TDC Da'!AV214</f>
        <v>10</v>
      </c>
      <c r="AW214" s="81">
        <f>+SUM(RED_InfraMR[[#This Row],[B.03.1 - Parque de Coches Motores Motrices Remolcados]:[B.03.3 - Parque de Coches Motores Motrices Cabina]])</f>
        <v>28</v>
      </c>
      <c r="AX214" s="81">
        <f>+'MIT Da'!AX214+'SAR Da'!AX214+'URQ Da'!AX214+'ROC Da'!AX214+'SM Da'!AX214+'BN Da'!AX214+'BS Da'!AX214+'TDC Da'!AX214</f>
        <v>437</v>
      </c>
      <c r="AY214" s="81">
        <f>+'MIT Da'!AY214+'SAR Da'!AY214+'URQ Da'!AY214+'ROC Da'!AY214+'SM Da'!AY214+'BN Da'!AY214+'BS Da'!AY214+'TDC Da'!AY214</f>
        <v>173</v>
      </c>
      <c r="AZ214" s="81">
        <f>+'MIT Da'!AZ214+'SAR Da'!AZ214+'URQ Da'!AZ214+'ROC Da'!AZ214+'SM Da'!AZ214+'BN Da'!AZ214+'BS Da'!AZ214+'TDC Da'!AZ214</f>
        <v>15</v>
      </c>
      <c r="BA214" s="81">
        <f>+'MIT Da'!BA214+'SAR Da'!BA214+'URQ Da'!BA214+'ROC Da'!BA214+'SM Da'!BA214+'BN Da'!BA214+'BS Da'!BA214+'TDC Da'!BA214</f>
        <v>164</v>
      </c>
      <c r="BB214" s="81">
        <f>+'MIT Da'!BB214+'SAR Da'!BB214+'URQ Da'!BB214+'ROC Da'!BB214+'SM Da'!BB214+'BN Da'!BB214+'BS Da'!BB214+'TDC Da'!BB214</f>
        <v>0</v>
      </c>
      <c r="BC214" s="81">
        <f>+SUM(RED_InfraMR[[#This Row],[B.04.1 - Parque de Coches Remolcados Clase Unica]:[B.04.5 - Parque de Coches Remolcados para Servicios Especiales (Cartoneros)]])</f>
        <v>789</v>
      </c>
      <c r="BD214" s="81">
        <f>+'MIT Da'!BD214+'SAR Da'!BD214+'URQ Da'!BD214+'ROC Da'!BD214+'SM Da'!BD214+'BN Da'!BD214+'BS Da'!BD214+'TDC Da'!BD214</f>
        <v>12</v>
      </c>
      <c r="BE214" s="81">
        <f>+'MIT Da'!BE214+'SAR Da'!BE214+'URQ Da'!BE214+'ROC Da'!BE214+'SM Da'!BE214+'BN Da'!BE214+'BS Da'!BE214+'TDC Da'!BE214</f>
        <v>92</v>
      </c>
      <c r="BF214" s="16"/>
    </row>
    <row r="215" spans="1:58">
      <c r="A215" s="1">
        <v>2010</v>
      </c>
      <c r="B215" s="1" t="s">
        <v>124</v>
      </c>
      <c r="C215" s="12">
        <f>+'MIT Da'!C215+'SAR Da'!C215+'URQ Da'!C215+'ROC Da'!C215+'SM Da'!C215+'BN Da'!C215+'BS Da'!C215+'TDC Da'!C215</f>
        <v>147.21299999999999</v>
      </c>
      <c r="D215" s="12">
        <f>+'MIT Da'!D215+'SAR Da'!D215+'URQ Da'!D215+'ROC Da'!D215+'SM Da'!D215+'BN Da'!D215+'BS Da'!D215+'TDC Da'!D215</f>
        <v>434.00300000000004</v>
      </c>
      <c r="E215" s="12">
        <f>+'MIT Da'!E215+'SAR Da'!E215+'URQ Da'!E215+'ROC Da'!E215+'SM Da'!E215+'BN Da'!E215+'BS Da'!E215+'TDC Da'!E215</f>
        <v>0</v>
      </c>
      <c r="F215" s="12">
        <f>+'MIT Da'!F215+'SAR Da'!F215+'URQ Da'!F215+'ROC Da'!F215+'SM Da'!F215+'BN Da'!F215+'BS Da'!F215+'TDC Da'!F215</f>
        <v>186.47664</v>
      </c>
      <c r="G215" s="12">
        <f>+'MIT Da'!G215+'SAR Da'!G215+'URQ Da'!G215+'ROC Da'!G215+'SM Da'!G215+'BN Da'!G215+'BS Da'!G215+'TDC Da'!G215</f>
        <v>767.69263999999998</v>
      </c>
      <c r="H215" s="12">
        <f>+'MIT Da'!H215+'SAR Da'!H215+'URQ Da'!H215+'ROC Da'!H215+'SM Da'!H215+'BN Da'!H215+'BS Da'!H215+'TDC Da'!H215</f>
        <v>767.69263999999998</v>
      </c>
      <c r="I215" s="12">
        <f>+'MIT Da'!I215+'SAR Da'!I215+'URQ Da'!I215+'ROC Da'!I215+'SM Da'!I215+'BN Da'!I215+'BS Da'!I215+'TDC Da'!I215</f>
        <v>1011.74311</v>
      </c>
      <c r="J215" s="12">
        <f>+'MIT Da'!J215+'SAR Da'!J215+'URQ Da'!J215+'ROC Da'!J215+'SM Da'!J215+'BN Da'!J215+'BS Da'!J215+'TDC Da'!J215</f>
        <v>1039.809</v>
      </c>
      <c r="K215" s="12">
        <f>+'MIT Da'!K215+'SAR Da'!K215+'URQ Da'!K215+'ROC Da'!K215+'SM Da'!K215+'BN Da'!K215+'BS Da'!K215+'TDC Da'!K215</f>
        <v>54.516999999999996</v>
      </c>
      <c r="L215" s="12">
        <f>+'MIT Da'!L215+'SAR Da'!L215+'URQ Da'!L215+'ROC Da'!L215+'SM Da'!L215+'BN Da'!L215+'BS Da'!L215+'TDC Da'!L215</f>
        <v>400.09900000000005</v>
      </c>
      <c r="M215" s="12">
        <f>+'MIT Da'!M215+'SAR Da'!M215+'URQ Da'!M215+'ROC Da'!M215+'SM Da'!M215+'BN Da'!M215+'BS Da'!M215+'TDC Da'!M215</f>
        <v>21.314999999999998</v>
      </c>
      <c r="N215" s="12">
        <f>+'MIT Da'!N215+'SAR Da'!N215+'URQ Da'!N215+'ROC Da'!N215+'SM Da'!N215+'BN Da'!N215+'BS Da'!N215+'TDC Da'!N215</f>
        <v>1439.9079999999999</v>
      </c>
      <c r="O215" s="12">
        <f>+'MIT Da'!O215+'SAR Da'!O215+'URQ Da'!O215+'ROC Da'!O215+'SM Da'!O215+'BN Da'!O215+'BS Da'!O215+'TDC Da'!O215</f>
        <v>1439.9079999999999</v>
      </c>
      <c r="P215" s="81">
        <f>+'MIT Da'!P215+'SAR Da'!P215+'URQ Da'!P215+'ROC Da'!P215+'SM Da'!P215+'BN Da'!P215+'BS Da'!P215+'TDC Da'!P215</f>
        <v>203</v>
      </c>
      <c r="Q215" s="81">
        <f>+'MIT Da'!Q215+'SAR Da'!Q215+'URQ Da'!Q215+'ROC Da'!Q215+'SM Da'!Q215+'BN Da'!Q215+'BS Da'!Q215+'TDC Da'!Q215</f>
        <v>58</v>
      </c>
      <c r="R215" s="81">
        <f>+'MIT Da'!R215+'SAR Da'!R215+'URQ Da'!R215+'ROC Da'!R215+'SM Da'!R215+'BN Da'!R215+'BS Da'!R215+'TDC Da'!R215</f>
        <v>10</v>
      </c>
      <c r="S215" s="81">
        <f>+'MIT Da'!S215+'SAR Da'!S215+'URQ Da'!S215+'ROC Da'!S215+'SM Da'!S215+'BN Da'!S215+'BS Da'!S215+'TDC Da'!S215</f>
        <v>271</v>
      </c>
      <c r="T215" s="81">
        <f>+'MIT Da'!T215+'SAR Da'!T215+'URQ Da'!T215+'ROC Da'!T215+'SM Da'!T215+'BN Da'!T215+'BS Da'!T215+'TDC Da'!T215</f>
        <v>136</v>
      </c>
      <c r="U215" s="81">
        <f>+'MIT Da'!U215+'SAR Da'!U215+'URQ Da'!U215+'ROC Da'!U215+'SM Da'!U215+'BN Da'!U215+'BS Da'!U215+'TDC Da'!U215</f>
        <v>433</v>
      </c>
      <c r="V215" s="81">
        <f>+'MIT Da'!V215+'SAR Da'!V215+'URQ Da'!V215+'ROC Da'!V215+'SM Da'!V215+'BN Da'!V215+'BS Da'!V215+'TDC Da'!V215</f>
        <v>11</v>
      </c>
      <c r="W215" s="81">
        <f>+'MIT Da'!W215+'SAR Da'!W215+'URQ Da'!W215+'ROC Da'!W215+'SM Da'!W215+'BN Da'!W215+'BS Da'!W215+'TDC Da'!W215</f>
        <v>107</v>
      </c>
      <c r="X215" s="81">
        <f>+'MIT Da'!X215+'SAR Da'!X215+'URQ Da'!X215+'ROC Da'!X215+'SM Da'!X215+'BN Da'!X215+'BS Da'!X215+'TDC Da'!X215</f>
        <v>4</v>
      </c>
      <c r="Y215" s="81">
        <f>+'MIT Da'!Y215+'SAR Da'!Y215+'URQ Da'!Y215+'ROC Da'!Y215+'SM Da'!Y215+'BN Da'!Y215+'BS Da'!Y215+'TDC Da'!Y215</f>
        <v>691</v>
      </c>
      <c r="Z215" s="81">
        <f>+'MIT Da'!Z215+'SAR Da'!Z215+'URQ Da'!Z215+'ROC Da'!Z215+'SM Da'!Z215+'BN Da'!Z215+'BS Da'!Z215+'TDC Da'!Z215</f>
        <v>165</v>
      </c>
      <c r="AA215" s="81">
        <f>+'MIT Da'!AA215+'SAR Da'!AA215+'URQ Da'!AA215+'ROC Da'!AA215+'SM Da'!AA215+'BN Da'!AA215+'BS Da'!AA215+'TDC Da'!AA215</f>
        <v>100</v>
      </c>
      <c r="AB215" s="81">
        <f>+'MIT Da'!AB215+'SAR Da'!AB215+'URQ Da'!AB215+'ROC Da'!AB215+'SM Da'!AB215+'BN Da'!AB215+'BS Da'!AB215+'TDC Da'!AB215</f>
        <v>691</v>
      </c>
      <c r="AC215" s="81">
        <f>+'MIT Da'!AC215+'SAR Da'!AC215+'URQ Da'!AC215+'ROC Da'!AC215+'SM Da'!AC215+'BN Da'!AC215+'BS Da'!AC215+'TDC Da'!AC215</f>
        <v>956</v>
      </c>
      <c r="AD215" s="81">
        <f>+'MIT Da'!AD215+'SAR Da'!AD215+'URQ Da'!AD215+'ROC Da'!AD215+'SM Da'!AD215+'BN Da'!AD215+'BS Da'!AD215+'TDC Da'!AD215</f>
        <v>54</v>
      </c>
      <c r="AE215" s="81">
        <f>+'MIT Da'!AE215+'SAR Da'!AE215+'URQ Da'!AE215+'ROC Da'!AE215+'SM Da'!AE215+'BN Da'!AE215+'BS Da'!AE215+'TDC Da'!AE215</f>
        <v>95</v>
      </c>
      <c r="AF215" s="81">
        <f>+'MIT Da'!AF215+'SAR Da'!AF215+'URQ Da'!AF215+'ROC Da'!AF215+'SM Da'!AF215+'BN Da'!AF215+'BS Da'!AF215+'TDC Da'!AF215</f>
        <v>449</v>
      </c>
      <c r="AG215" s="81">
        <f>+'MIT Da'!AG215+'SAR Da'!AG215+'URQ Da'!AG215+'ROC Da'!AG215+'SM Da'!AG215+'BN Da'!AG215+'BS Da'!AG215+'TDC Da'!AG215</f>
        <v>598</v>
      </c>
      <c r="AH215" s="12">
        <f>+'MIT Da'!AH215+'SAR Da'!AH215+'URQ Da'!AH215+'ROC Da'!AH215+'SM Da'!AH215+'BN Da'!AH215+'BS Da'!AH215+'TDC Da'!AH215</f>
        <v>279.92699999999996</v>
      </c>
      <c r="AI215" s="12">
        <f>+'MIT Da'!AI215+'SAR Da'!AI215+'URQ Da'!AI215+'ROC Da'!AI215+'SM Da'!AI215+'BN Da'!AI215+'BS Da'!AI215+'TDC Da'!AI215</f>
        <v>2</v>
      </c>
      <c r="AJ215" s="12">
        <f>+'MIT Da'!AJ215+'SAR Da'!AJ215+'URQ Da'!AJ215+'ROC Da'!AJ215+'SM Da'!AJ215+'BN Da'!AJ215+'BS Da'!AJ215+'TDC Da'!AJ215</f>
        <v>498.71500000000003</v>
      </c>
      <c r="AK215" s="12">
        <f>+'MIT Da'!AK215+'SAR Da'!AK215+'URQ Da'!AK215+'ROC Da'!AK215+'SM Da'!AK215+'BN Da'!AK215+'BS Da'!AK215+'TDC Da'!AK215</f>
        <v>780.64199999999994</v>
      </c>
      <c r="AL215" s="81">
        <f>+'MIT Da'!AL215+'SAR Da'!AL215+'URQ Da'!AL215+'ROC Da'!AL215+'SM Da'!AL215+'BN Da'!AL215+'BS Da'!AL215+'TDC Da'!AL215</f>
        <v>12</v>
      </c>
      <c r="AM215" s="81">
        <f>+'MIT Da'!AM215+'SAR Da'!AM215+'URQ Da'!AM215+'ROC Da'!AM215+'SM Da'!AM215+'BN Da'!AM215+'BS Da'!AM215+'TDC Da'!AM215</f>
        <v>58</v>
      </c>
      <c r="AN215" s="81">
        <f>+'MIT Da'!AN215+'SAR Da'!AN215+'URQ Da'!AN215+'ROC Da'!AN215+'SM Da'!AN215+'BN Da'!AN215+'BS Da'!AN215+'TDC Da'!AN215</f>
        <v>82</v>
      </c>
      <c r="AO215" s="81">
        <f>+'MIT Da'!AO215+'SAR Da'!AO215+'URQ Da'!AO215+'ROC Da'!AO215+'SM Da'!AO215+'BN Da'!AO215+'BS Da'!AO215+'TDC Da'!AO215</f>
        <v>152</v>
      </c>
      <c r="AP215" s="81">
        <f>+'MIT Da'!AP215+'SAR Da'!AP215+'URQ Da'!AP215+'ROC Da'!AP215+'SM Da'!AP215+'BN Da'!AP215+'BS Da'!AP215+'TDC Da'!AP215</f>
        <v>596</v>
      </c>
      <c r="AQ215" s="81">
        <f>+'MIT Da'!AQ215+'SAR Da'!AQ215+'URQ Da'!AQ215+'ROC Da'!AQ215+'SM Da'!AQ215+'BN Da'!AQ215+'BS Da'!AQ215+'TDC Da'!AQ215</f>
        <v>341</v>
      </c>
      <c r="AR215" s="81">
        <f>+'MIT Da'!AR215+'SAR Da'!AR215+'URQ Da'!AR215+'ROC Da'!AR215+'SM Da'!AR215+'BN Da'!AR215+'BS Da'!AR215+'TDC Da'!AR215</f>
        <v>39</v>
      </c>
      <c r="AS215" s="81">
        <f>+SUM(RED_InfraMR[[#This Row],[B.02.1 - Parque de Coches Eléctricos Motrices]:[B.02.3 - Parque de Coches Eléctricos Motrices Tipo R]])</f>
        <v>976</v>
      </c>
      <c r="AT215" s="81">
        <f>+'MIT Da'!AT215+'SAR Da'!AT215+'URQ Da'!AT215+'ROC Da'!AT215+'SM Da'!AT215+'BN Da'!AT215+'BS Da'!AT215+'TDC Da'!AT215</f>
        <v>12</v>
      </c>
      <c r="AU215" s="81">
        <f>+'MIT Da'!AU215+'SAR Da'!AU215+'URQ Da'!AU215+'ROC Da'!AU215+'SM Da'!AU215+'BN Da'!AU215+'BS Da'!AU215+'TDC Da'!AU215</f>
        <v>6</v>
      </c>
      <c r="AV215" s="81">
        <f>+'MIT Da'!AV215+'SAR Da'!AV215+'URQ Da'!AV215+'ROC Da'!AV215+'SM Da'!AV215+'BN Da'!AV215+'BS Da'!AV215+'TDC Da'!AV215</f>
        <v>10</v>
      </c>
      <c r="AW215" s="81">
        <f>+SUM(RED_InfraMR[[#This Row],[B.03.1 - Parque de Coches Motores Motrices Remolcados]:[B.03.3 - Parque de Coches Motores Motrices Cabina]])</f>
        <v>28</v>
      </c>
      <c r="AX215" s="81">
        <f>+'MIT Da'!AX215+'SAR Da'!AX215+'URQ Da'!AX215+'ROC Da'!AX215+'SM Da'!AX215+'BN Da'!AX215+'BS Da'!AX215+'TDC Da'!AX215</f>
        <v>437</v>
      </c>
      <c r="AY215" s="81">
        <f>+'MIT Da'!AY215+'SAR Da'!AY215+'URQ Da'!AY215+'ROC Da'!AY215+'SM Da'!AY215+'BN Da'!AY215+'BS Da'!AY215+'TDC Da'!AY215</f>
        <v>173</v>
      </c>
      <c r="AZ215" s="81">
        <f>+'MIT Da'!AZ215+'SAR Da'!AZ215+'URQ Da'!AZ215+'ROC Da'!AZ215+'SM Da'!AZ215+'BN Da'!AZ215+'BS Da'!AZ215+'TDC Da'!AZ215</f>
        <v>15</v>
      </c>
      <c r="BA215" s="81">
        <f>+'MIT Da'!BA215+'SAR Da'!BA215+'URQ Da'!BA215+'ROC Da'!BA215+'SM Da'!BA215+'BN Da'!BA215+'BS Da'!BA215+'TDC Da'!BA215</f>
        <v>164</v>
      </c>
      <c r="BB215" s="81">
        <f>+'MIT Da'!BB215+'SAR Da'!BB215+'URQ Da'!BB215+'ROC Da'!BB215+'SM Da'!BB215+'BN Da'!BB215+'BS Da'!BB215+'TDC Da'!BB215</f>
        <v>0</v>
      </c>
      <c r="BC215" s="81">
        <f>+SUM(RED_InfraMR[[#This Row],[B.04.1 - Parque de Coches Remolcados Clase Unica]:[B.04.5 - Parque de Coches Remolcados para Servicios Especiales (Cartoneros)]])</f>
        <v>789</v>
      </c>
      <c r="BD215" s="81">
        <f>+'MIT Da'!BD215+'SAR Da'!BD215+'URQ Da'!BD215+'ROC Da'!BD215+'SM Da'!BD215+'BN Da'!BD215+'BS Da'!BD215+'TDC Da'!BD215</f>
        <v>12</v>
      </c>
      <c r="BE215" s="81">
        <f>+'MIT Da'!BE215+'SAR Da'!BE215+'URQ Da'!BE215+'ROC Da'!BE215+'SM Da'!BE215+'BN Da'!BE215+'BS Da'!BE215+'TDC Da'!BE215</f>
        <v>92</v>
      </c>
      <c r="BF215" s="16"/>
    </row>
    <row r="216" spans="1:58">
      <c r="A216" s="1">
        <v>2010</v>
      </c>
      <c r="B216" s="1" t="s">
        <v>125</v>
      </c>
      <c r="C216" s="12">
        <f>+'MIT Da'!C216+'SAR Da'!C216+'URQ Da'!C216+'ROC Da'!C216+'SM Da'!C216+'BN Da'!C216+'BS Da'!C216+'TDC Da'!C216</f>
        <v>147.21299999999999</v>
      </c>
      <c r="D216" s="12">
        <f>+'MIT Da'!D216+'SAR Da'!D216+'URQ Da'!D216+'ROC Da'!D216+'SM Da'!D216+'BN Da'!D216+'BS Da'!D216+'TDC Da'!D216</f>
        <v>434.00300000000004</v>
      </c>
      <c r="E216" s="12">
        <f>+'MIT Da'!E216+'SAR Da'!E216+'URQ Da'!E216+'ROC Da'!E216+'SM Da'!E216+'BN Da'!E216+'BS Da'!E216+'TDC Da'!E216</f>
        <v>0</v>
      </c>
      <c r="F216" s="12">
        <f>+'MIT Da'!F216+'SAR Da'!F216+'URQ Da'!F216+'ROC Da'!F216+'SM Da'!F216+'BN Da'!F216+'BS Da'!F216+'TDC Da'!F216</f>
        <v>186.47664</v>
      </c>
      <c r="G216" s="12">
        <f>+'MIT Da'!G216+'SAR Da'!G216+'URQ Da'!G216+'ROC Da'!G216+'SM Da'!G216+'BN Da'!G216+'BS Da'!G216+'TDC Da'!G216</f>
        <v>767.69263999999998</v>
      </c>
      <c r="H216" s="12">
        <f>+'MIT Da'!H216+'SAR Da'!H216+'URQ Da'!H216+'ROC Da'!H216+'SM Da'!H216+'BN Da'!H216+'BS Da'!H216+'TDC Da'!H216</f>
        <v>767.69263999999998</v>
      </c>
      <c r="I216" s="12">
        <f>+'MIT Da'!I216+'SAR Da'!I216+'URQ Da'!I216+'ROC Da'!I216+'SM Da'!I216+'BN Da'!I216+'BS Da'!I216+'TDC Da'!I216</f>
        <v>1011.74311</v>
      </c>
      <c r="J216" s="12">
        <f>+'MIT Da'!J216+'SAR Da'!J216+'URQ Da'!J216+'ROC Da'!J216+'SM Da'!J216+'BN Da'!J216+'BS Da'!J216+'TDC Da'!J216</f>
        <v>1039.809</v>
      </c>
      <c r="K216" s="12">
        <f>+'MIT Da'!K216+'SAR Da'!K216+'URQ Da'!K216+'ROC Da'!K216+'SM Da'!K216+'BN Da'!K216+'BS Da'!K216+'TDC Da'!K216</f>
        <v>54.516999999999996</v>
      </c>
      <c r="L216" s="12">
        <f>+'MIT Da'!L216+'SAR Da'!L216+'URQ Da'!L216+'ROC Da'!L216+'SM Da'!L216+'BN Da'!L216+'BS Da'!L216+'TDC Da'!L216</f>
        <v>400.09900000000005</v>
      </c>
      <c r="M216" s="12">
        <f>+'MIT Da'!M216+'SAR Da'!M216+'URQ Da'!M216+'ROC Da'!M216+'SM Da'!M216+'BN Da'!M216+'BS Da'!M216+'TDC Da'!M216</f>
        <v>21.314999999999998</v>
      </c>
      <c r="N216" s="12">
        <f>+'MIT Da'!N216+'SAR Da'!N216+'URQ Da'!N216+'ROC Da'!N216+'SM Da'!N216+'BN Da'!N216+'BS Da'!N216+'TDC Da'!N216</f>
        <v>1439.9079999999999</v>
      </c>
      <c r="O216" s="12">
        <f>+'MIT Da'!O216+'SAR Da'!O216+'URQ Da'!O216+'ROC Da'!O216+'SM Da'!O216+'BN Da'!O216+'BS Da'!O216+'TDC Da'!O216</f>
        <v>1439.9079999999999</v>
      </c>
      <c r="P216" s="81">
        <f>+'MIT Da'!P216+'SAR Da'!P216+'URQ Da'!P216+'ROC Da'!P216+'SM Da'!P216+'BN Da'!P216+'BS Da'!P216+'TDC Da'!P216</f>
        <v>203</v>
      </c>
      <c r="Q216" s="81">
        <f>+'MIT Da'!Q216+'SAR Da'!Q216+'URQ Da'!Q216+'ROC Da'!Q216+'SM Da'!Q216+'BN Da'!Q216+'BS Da'!Q216+'TDC Da'!Q216</f>
        <v>58</v>
      </c>
      <c r="R216" s="81">
        <f>+'MIT Da'!R216+'SAR Da'!R216+'URQ Da'!R216+'ROC Da'!R216+'SM Da'!R216+'BN Da'!R216+'BS Da'!R216+'TDC Da'!R216</f>
        <v>10</v>
      </c>
      <c r="S216" s="81">
        <f>+'MIT Da'!S216+'SAR Da'!S216+'URQ Da'!S216+'ROC Da'!S216+'SM Da'!S216+'BN Da'!S216+'BS Da'!S216+'TDC Da'!S216</f>
        <v>271</v>
      </c>
      <c r="T216" s="81">
        <f>+'MIT Da'!T216+'SAR Da'!T216+'URQ Da'!T216+'ROC Da'!T216+'SM Da'!T216+'BN Da'!T216+'BS Da'!T216+'TDC Da'!T216</f>
        <v>136</v>
      </c>
      <c r="U216" s="81">
        <f>+'MIT Da'!U216+'SAR Da'!U216+'URQ Da'!U216+'ROC Da'!U216+'SM Da'!U216+'BN Da'!U216+'BS Da'!U216+'TDC Da'!U216</f>
        <v>433</v>
      </c>
      <c r="V216" s="81">
        <f>+'MIT Da'!V216+'SAR Da'!V216+'URQ Da'!V216+'ROC Da'!V216+'SM Da'!V216+'BN Da'!V216+'BS Da'!V216+'TDC Da'!V216</f>
        <v>11</v>
      </c>
      <c r="W216" s="81">
        <f>+'MIT Da'!W216+'SAR Da'!W216+'URQ Da'!W216+'ROC Da'!W216+'SM Da'!W216+'BN Da'!W216+'BS Da'!W216+'TDC Da'!W216</f>
        <v>107</v>
      </c>
      <c r="X216" s="81">
        <f>+'MIT Da'!X216+'SAR Da'!X216+'URQ Da'!X216+'ROC Da'!X216+'SM Da'!X216+'BN Da'!X216+'BS Da'!X216+'TDC Da'!X216</f>
        <v>4</v>
      </c>
      <c r="Y216" s="81">
        <f>+'MIT Da'!Y216+'SAR Da'!Y216+'URQ Da'!Y216+'ROC Da'!Y216+'SM Da'!Y216+'BN Da'!Y216+'BS Da'!Y216+'TDC Da'!Y216</f>
        <v>691</v>
      </c>
      <c r="Z216" s="81">
        <f>+'MIT Da'!Z216+'SAR Da'!Z216+'URQ Da'!Z216+'ROC Da'!Z216+'SM Da'!Z216+'BN Da'!Z216+'BS Da'!Z216+'TDC Da'!Z216</f>
        <v>165</v>
      </c>
      <c r="AA216" s="81">
        <f>+'MIT Da'!AA216+'SAR Da'!AA216+'URQ Da'!AA216+'ROC Da'!AA216+'SM Da'!AA216+'BN Da'!AA216+'BS Da'!AA216+'TDC Da'!AA216</f>
        <v>100</v>
      </c>
      <c r="AB216" s="81">
        <f>+'MIT Da'!AB216+'SAR Da'!AB216+'URQ Da'!AB216+'ROC Da'!AB216+'SM Da'!AB216+'BN Da'!AB216+'BS Da'!AB216+'TDC Da'!AB216</f>
        <v>691</v>
      </c>
      <c r="AC216" s="81">
        <f>+'MIT Da'!AC216+'SAR Da'!AC216+'URQ Da'!AC216+'ROC Da'!AC216+'SM Da'!AC216+'BN Da'!AC216+'BS Da'!AC216+'TDC Da'!AC216</f>
        <v>956</v>
      </c>
      <c r="AD216" s="81">
        <f>+'MIT Da'!AD216+'SAR Da'!AD216+'URQ Da'!AD216+'ROC Da'!AD216+'SM Da'!AD216+'BN Da'!AD216+'BS Da'!AD216+'TDC Da'!AD216</f>
        <v>54</v>
      </c>
      <c r="AE216" s="81">
        <f>+'MIT Da'!AE216+'SAR Da'!AE216+'URQ Da'!AE216+'ROC Da'!AE216+'SM Da'!AE216+'BN Da'!AE216+'BS Da'!AE216+'TDC Da'!AE216</f>
        <v>95</v>
      </c>
      <c r="AF216" s="81">
        <f>+'MIT Da'!AF216+'SAR Da'!AF216+'URQ Da'!AF216+'ROC Da'!AF216+'SM Da'!AF216+'BN Da'!AF216+'BS Da'!AF216+'TDC Da'!AF216</f>
        <v>449</v>
      </c>
      <c r="AG216" s="81">
        <f>+'MIT Da'!AG216+'SAR Da'!AG216+'URQ Da'!AG216+'ROC Da'!AG216+'SM Da'!AG216+'BN Da'!AG216+'BS Da'!AG216+'TDC Da'!AG216</f>
        <v>598</v>
      </c>
      <c r="AH216" s="12">
        <f>+'MIT Da'!AH216+'SAR Da'!AH216+'URQ Da'!AH216+'ROC Da'!AH216+'SM Da'!AH216+'BN Da'!AH216+'BS Da'!AH216+'TDC Da'!AH216</f>
        <v>279.92699999999996</v>
      </c>
      <c r="AI216" s="12">
        <f>+'MIT Da'!AI216+'SAR Da'!AI216+'URQ Da'!AI216+'ROC Da'!AI216+'SM Da'!AI216+'BN Da'!AI216+'BS Da'!AI216+'TDC Da'!AI216</f>
        <v>2</v>
      </c>
      <c r="AJ216" s="12">
        <f>+'MIT Da'!AJ216+'SAR Da'!AJ216+'URQ Da'!AJ216+'ROC Da'!AJ216+'SM Da'!AJ216+'BN Da'!AJ216+'BS Da'!AJ216+'TDC Da'!AJ216</f>
        <v>498.71500000000003</v>
      </c>
      <c r="AK216" s="12">
        <f>+'MIT Da'!AK216+'SAR Da'!AK216+'URQ Da'!AK216+'ROC Da'!AK216+'SM Da'!AK216+'BN Da'!AK216+'BS Da'!AK216+'TDC Da'!AK216</f>
        <v>780.64199999999994</v>
      </c>
      <c r="AL216" s="81">
        <f>+'MIT Da'!AL216+'SAR Da'!AL216+'URQ Da'!AL216+'ROC Da'!AL216+'SM Da'!AL216+'BN Da'!AL216+'BS Da'!AL216+'TDC Da'!AL216</f>
        <v>12</v>
      </c>
      <c r="AM216" s="81">
        <f>+'MIT Da'!AM216+'SAR Da'!AM216+'URQ Da'!AM216+'ROC Da'!AM216+'SM Da'!AM216+'BN Da'!AM216+'BS Da'!AM216+'TDC Da'!AM216</f>
        <v>58</v>
      </c>
      <c r="AN216" s="81">
        <f>+'MIT Da'!AN216+'SAR Da'!AN216+'URQ Da'!AN216+'ROC Da'!AN216+'SM Da'!AN216+'BN Da'!AN216+'BS Da'!AN216+'TDC Da'!AN216</f>
        <v>82</v>
      </c>
      <c r="AO216" s="81">
        <f>+'MIT Da'!AO216+'SAR Da'!AO216+'URQ Da'!AO216+'ROC Da'!AO216+'SM Da'!AO216+'BN Da'!AO216+'BS Da'!AO216+'TDC Da'!AO216</f>
        <v>152</v>
      </c>
      <c r="AP216" s="81">
        <f>+'MIT Da'!AP216+'SAR Da'!AP216+'URQ Da'!AP216+'ROC Da'!AP216+'SM Da'!AP216+'BN Da'!AP216+'BS Da'!AP216+'TDC Da'!AP216</f>
        <v>596</v>
      </c>
      <c r="AQ216" s="81">
        <f>+'MIT Da'!AQ216+'SAR Da'!AQ216+'URQ Da'!AQ216+'ROC Da'!AQ216+'SM Da'!AQ216+'BN Da'!AQ216+'BS Da'!AQ216+'TDC Da'!AQ216</f>
        <v>341</v>
      </c>
      <c r="AR216" s="81">
        <f>+'MIT Da'!AR216+'SAR Da'!AR216+'URQ Da'!AR216+'ROC Da'!AR216+'SM Da'!AR216+'BN Da'!AR216+'BS Da'!AR216+'TDC Da'!AR216</f>
        <v>39</v>
      </c>
      <c r="AS216" s="81">
        <f>+SUM(RED_InfraMR[[#This Row],[B.02.1 - Parque de Coches Eléctricos Motrices]:[B.02.3 - Parque de Coches Eléctricos Motrices Tipo R]])</f>
        <v>976</v>
      </c>
      <c r="AT216" s="81">
        <f>+'MIT Da'!AT216+'SAR Da'!AT216+'URQ Da'!AT216+'ROC Da'!AT216+'SM Da'!AT216+'BN Da'!AT216+'BS Da'!AT216+'TDC Da'!AT216</f>
        <v>12</v>
      </c>
      <c r="AU216" s="81">
        <f>+'MIT Da'!AU216+'SAR Da'!AU216+'URQ Da'!AU216+'ROC Da'!AU216+'SM Da'!AU216+'BN Da'!AU216+'BS Da'!AU216+'TDC Da'!AU216</f>
        <v>6</v>
      </c>
      <c r="AV216" s="81">
        <f>+'MIT Da'!AV216+'SAR Da'!AV216+'URQ Da'!AV216+'ROC Da'!AV216+'SM Da'!AV216+'BN Da'!AV216+'BS Da'!AV216+'TDC Da'!AV216</f>
        <v>10</v>
      </c>
      <c r="AW216" s="81">
        <f>+SUM(RED_InfraMR[[#This Row],[B.03.1 - Parque de Coches Motores Motrices Remolcados]:[B.03.3 - Parque de Coches Motores Motrices Cabina]])</f>
        <v>28</v>
      </c>
      <c r="AX216" s="81">
        <f>+'MIT Da'!AX216+'SAR Da'!AX216+'URQ Da'!AX216+'ROC Da'!AX216+'SM Da'!AX216+'BN Da'!AX216+'BS Da'!AX216+'TDC Da'!AX216</f>
        <v>437</v>
      </c>
      <c r="AY216" s="81">
        <f>+'MIT Da'!AY216+'SAR Da'!AY216+'URQ Da'!AY216+'ROC Da'!AY216+'SM Da'!AY216+'BN Da'!AY216+'BS Da'!AY216+'TDC Da'!AY216</f>
        <v>173</v>
      </c>
      <c r="AZ216" s="81">
        <f>+'MIT Da'!AZ216+'SAR Da'!AZ216+'URQ Da'!AZ216+'ROC Da'!AZ216+'SM Da'!AZ216+'BN Da'!AZ216+'BS Da'!AZ216+'TDC Da'!AZ216</f>
        <v>15</v>
      </c>
      <c r="BA216" s="81">
        <f>+'MIT Da'!BA216+'SAR Da'!BA216+'URQ Da'!BA216+'ROC Da'!BA216+'SM Da'!BA216+'BN Da'!BA216+'BS Da'!BA216+'TDC Da'!BA216</f>
        <v>164</v>
      </c>
      <c r="BB216" s="81">
        <f>+'MIT Da'!BB216+'SAR Da'!BB216+'URQ Da'!BB216+'ROC Da'!BB216+'SM Da'!BB216+'BN Da'!BB216+'BS Da'!BB216+'TDC Da'!BB216</f>
        <v>0</v>
      </c>
      <c r="BC216" s="81">
        <f>+SUM(RED_InfraMR[[#This Row],[B.04.1 - Parque de Coches Remolcados Clase Unica]:[B.04.5 - Parque de Coches Remolcados para Servicios Especiales (Cartoneros)]])</f>
        <v>789</v>
      </c>
      <c r="BD216" s="81">
        <f>+'MIT Da'!BD216+'SAR Da'!BD216+'URQ Da'!BD216+'ROC Da'!BD216+'SM Da'!BD216+'BN Da'!BD216+'BS Da'!BD216+'TDC Da'!BD216</f>
        <v>12</v>
      </c>
      <c r="BE216" s="81">
        <f>+'MIT Da'!BE216+'SAR Da'!BE216+'URQ Da'!BE216+'ROC Da'!BE216+'SM Da'!BE216+'BN Da'!BE216+'BS Da'!BE216+'TDC Da'!BE216</f>
        <v>92</v>
      </c>
      <c r="BF216" s="16"/>
    </row>
    <row r="217" spans="1:58">
      <c r="A217" s="1">
        <v>2010</v>
      </c>
      <c r="B217" s="1" t="s">
        <v>126</v>
      </c>
      <c r="C217" s="12">
        <f>+'MIT Da'!C217+'SAR Da'!C217+'URQ Da'!C217+'ROC Da'!C217+'SM Da'!C217+'BN Da'!C217+'BS Da'!C217+'TDC Da'!C217</f>
        <v>147.21299999999999</v>
      </c>
      <c r="D217" s="12">
        <f>+'MIT Da'!D217+'SAR Da'!D217+'URQ Da'!D217+'ROC Da'!D217+'SM Da'!D217+'BN Da'!D217+'BS Da'!D217+'TDC Da'!D217</f>
        <v>434.00300000000004</v>
      </c>
      <c r="E217" s="12">
        <f>+'MIT Da'!E217+'SAR Da'!E217+'URQ Da'!E217+'ROC Da'!E217+'SM Da'!E217+'BN Da'!E217+'BS Da'!E217+'TDC Da'!E217</f>
        <v>0</v>
      </c>
      <c r="F217" s="12">
        <f>+'MIT Da'!F217+'SAR Da'!F217+'URQ Da'!F217+'ROC Da'!F217+'SM Da'!F217+'BN Da'!F217+'BS Da'!F217+'TDC Da'!F217</f>
        <v>186.47664</v>
      </c>
      <c r="G217" s="12">
        <f>+'MIT Da'!G217+'SAR Da'!G217+'URQ Da'!G217+'ROC Da'!G217+'SM Da'!G217+'BN Da'!G217+'BS Da'!G217+'TDC Da'!G217</f>
        <v>767.69263999999998</v>
      </c>
      <c r="H217" s="12">
        <f>+'MIT Da'!H217+'SAR Da'!H217+'URQ Da'!H217+'ROC Da'!H217+'SM Da'!H217+'BN Da'!H217+'BS Da'!H217+'TDC Da'!H217</f>
        <v>767.69263999999998</v>
      </c>
      <c r="I217" s="12">
        <f>+'MIT Da'!I217+'SAR Da'!I217+'URQ Da'!I217+'ROC Da'!I217+'SM Da'!I217+'BN Da'!I217+'BS Da'!I217+'TDC Da'!I217</f>
        <v>1011.74311</v>
      </c>
      <c r="J217" s="12">
        <f>+'MIT Da'!J217+'SAR Da'!J217+'URQ Da'!J217+'ROC Da'!J217+'SM Da'!J217+'BN Da'!J217+'BS Da'!J217+'TDC Da'!J217</f>
        <v>1039.809</v>
      </c>
      <c r="K217" s="12">
        <f>+'MIT Da'!K217+'SAR Da'!K217+'URQ Da'!K217+'ROC Da'!K217+'SM Da'!K217+'BN Da'!K217+'BS Da'!K217+'TDC Da'!K217</f>
        <v>54.516999999999996</v>
      </c>
      <c r="L217" s="12">
        <f>+'MIT Da'!L217+'SAR Da'!L217+'URQ Da'!L217+'ROC Da'!L217+'SM Da'!L217+'BN Da'!L217+'BS Da'!L217+'TDC Da'!L217</f>
        <v>400.09900000000005</v>
      </c>
      <c r="M217" s="12">
        <f>+'MIT Da'!M217+'SAR Da'!M217+'URQ Da'!M217+'ROC Da'!M217+'SM Da'!M217+'BN Da'!M217+'BS Da'!M217+'TDC Da'!M217</f>
        <v>21.314999999999998</v>
      </c>
      <c r="N217" s="12">
        <f>+'MIT Da'!N217+'SAR Da'!N217+'URQ Da'!N217+'ROC Da'!N217+'SM Da'!N217+'BN Da'!N217+'BS Da'!N217+'TDC Da'!N217</f>
        <v>1439.9079999999999</v>
      </c>
      <c r="O217" s="12">
        <f>+'MIT Da'!O217+'SAR Da'!O217+'URQ Da'!O217+'ROC Da'!O217+'SM Da'!O217+'BN Da'!O217+'BS Da'!O217+'TDC Da'!O217</f>
        <v>1439.9079999999999</v>
      </c>
      <c r="P217" s="81">
        <f>+'MIT Da'!P217+'SAR Da'!P217+'URQ Da'!P217+'ROC Da'!P217+'SM Da'!P217+'BN Da'!P217+'BS Da'!P217+'TDC Da'!P217</f>
        <v>203</v>
      </c>
      <c r="Q217" s="81">
        <f>+'MIT Da'!Q217+'SAR Da'!Q217+'URQ Da'!Q217+'ROC Da'!Q217+'SM Da'!Q217+'BN Da'!Q217+'BS Da'!Q217+'TDC Da'!Q217</f>
        <v>58</v>
      </c>
      <c r="R217" s="81">
        <f>+'MIT Da'!R217+'SAR Da'!R217+'URQ Da'!R217+'ROC Da'!R217+'SM Da'!R217+'BN Da'!R217+'BS Da'!R217+'TDC Da'!R217</f>
        <v>10</v>
      </c>
      <c r="S217" s="81">
        <f>+'MIT Da'!S217+'SAR Da'!S217+'URQ Da'!S217+'ROC Da'!S217+'SM Da'!S217+'BN Da'!S217+'BS Da'!S217+'TDC Da'!S217</f>
        <v>271</v>
      </c>
      <c r="T217" s="81">
        <f>+'MIT Da'!T217+'SAR Da'!T217+'URQ Da'!T217+'ROC Da'!T217+'SM Da'!T217+'BN Da'!T217+'BS Da'!T217+'TDC Da'!T217</f>
        <v>136</v>
      </c>
      <c r="U217" s="81">
        <f>+'MIT Da'!U217+'SAR Da'!U217+'URQ Da'!U217+'ROC Da'!U217+'SM Da'!U217+'BN Da'!U217+'BS Da'!U217+'TDC Da'!U217</f>
        <v>433</v>
      </c>
      <c r="V217" s="81">
        <f>+'MIT Da'!V217+'SAR Da'!V217+'URQ Da'!V217+'ROC Da'!V217+'SM Da'!V217+'BN Da'!V217+'BS Da'!V217+'TDC Da'!V217</f>
        <v>11</v>
      </c>
      <c r="W217" s="81">
        <f>+'MIT Da'!W217+'SAR Da'!W217+'URQ Da'!W217+'ROC Da'!W217+'SM Da'!W217+'BN Da'!W217+'BS Da'!W217+'TDC Da'!W217</f>
        <v>107</v>
      </c>
      <c r="X217" s="81">
        <f>+'MIT Da'!X217+'SAR Da'!X217+'URQ Da'!X217+'ROC Da'!X217+'SM Da'!X217+'BN Da'!X217+'BS Da'!X217+'TDC Da'!X217</f>
        <v>4</v>
      </c>
      <c r="Y217" s="81">
        <f>+'MIT Da'!Y217+'SAR Da'!Y217+'URQ Da'!Y217+'ROC Da'!Y217+'SM Da'!Y217+'BN Da'!Y217+'BS Da'!Y217+'TDC Da'!Y217</f>
        <v>691</v>
      </c>
      <c r="Z217" s="81">
        <f>+'MIT Da'!Z217+'SAR Da'!Z217+'URQ Da'!Z217+'ROC Da'!Z217+'SM Da'!Z217+'BN Da'!Z217+'BS Da'!Z217+'TDC Da'!Z217</f>
        <v>165</v>
      </c>
      <c r="AA217" s="81">
        <f>+'MIT Da'!AA217+'SAR Da'!AA217+'URQ Da'!AA217+'ROC Da'!AA217+'SM Da'!AA217+'BN Da'!AA217+'BS Da'!AA217+'TDC Da'!AA217</f>
        <v>100</v>
      </c>
      <c r="AB217" s="81">
        <f>+'MIT Da'!AB217+'SAR Da'!AB217+'URQ Da'!AB217+'ROC Da'!AB217+'SM Da'!AB217+'BN Da'!AB217+'BS Da'!AB217+'TDC Da'!AB217</f>
        <v>691</v>
      </c>
      <c r="AC217" s="81">
        <f>+'MIT Da'!AC217+'SAR Da'!AC217+'URQ Da'!AC217+'ROC Da'!AC217+'SM Da'!AC217+'BN Da'!AC217+'BS Da'!AC217+'TDC Da'!AC217</f>
        <v>956</v>
      </c>
      <c r="AD217" s="81">
        <f>+'MIT Da'!AD217+'SAR Da'!AD217+'URQ Da'!AD217+'ROC Da'!AD217+'SM Da'!AD217+'BN Da'!AD217+'BS Da'!AD217+'TDC Da'!AD217</f>
        <v>54</v>
      </c>
      <c r="AE217" s="81">
        <f>+'MIT Da'!AE217+'SAR Da'!AE217+'URQ Da'!AE217+'ROC Da'!AE217+'SM Da'!AE217+'BN Da'!AE217+'BS Da'!AE217+'TDC Da'!AE217</f>
        <v>95</v>
      </c>
      <c r="AF217" s="81">
        <f>+'MIT Da'!AF217+'SAR Da'!AF217+'URQ Da'!AF217+'ROC Da'!AF217+'SM Da'!AF217+'BN Da'!AF217+'BS Da'!AF217+'TDC Da'!AF217</f>
        <v>449</v>
      </c>
      <c r="AG217" s="81">
        <f>+'MIT Da'!AG217+'SAR Da'!AG217+'URQ Da'!AG217+'ROC Da'!AG217+'SM Da'!AG217+'BN Da'!AG217+'BS Da'!AG217+'TDC Da'!AG217</f>
        <v>598</v>
      </c>
      <c r="AH217" s="12">
        <f>+'MIT Da'!AH217+'SAR Da'!AH217+'URQ Da'!AH217+'ROC Da'!AH217+'SM Da'!AH217+'BN Da'!AH217+'BS Da'!AH217+'TDC Da'!AH217</f>
        <v>279.92699999999996</v>
      </c>
      <c r="AI217" s="12">
        <f>+'MIT Da'!AI217+'SAR Da'!AI217+'URQ Da'!AI217+'ROC Da'!AI217+'SM Da'!AI217+'BN Da'!AI217+'BS Da'!AI217+'TDC Da'!AI217</f>
        <v>2</v>
      </c>
      <c r="AJ217" s="12">
        <f>+'MIT Da'!AJ217+'SAR Da'!AJ217+'URQ Da'!AJ217+'ROC Da'!AJ217+'SM Da'!AJ217+'BN Da'!AJ217+'BS Da'!AJ217+'TDC Da'!AJ217</f>
        <v>498.71500000000003</v>
      </c>
      <c r="AK217" s="12">
        <f>+'MIT Da'!AK217+'SAR Da'!AK217+'URQ Da'!AK217+'ROC Da'!AK217+'SM Da'!AK217+'BN Da'!AK217+'BS Da'!AK217+'TDC Da'!AK217</f>
        <v>780.64199999999994</v>
      </c>
      <c r="AL217" s="81">
        <f>+'MIT Da'!AL217+'SAR Da'!AL217+'URQ Da'!AL217+'ROC Da'!AL217+'SM Da'!AL217+'BN Da'!AL217+'BS Da'!AL217+'TDC Da'!AL217</f>
        <v>12</v>
      </c>
      <c r="AM217" s="81">
        <f>+'MIT Da'!AM217+'SAR Da'!AM217+'URQ Da'!AM217+'ROC Da'!AM217+'SM Da'!AM217+'BN Da'!AM217+'BS Da'!AM217+'TDC Da'!AM217</f>
        <v>58</v>
      </c>
      <c r="AN217" s="81">
        <f>+'MIT Da'!AN217+'SAR Da'!AN217+'URQ Da'!AN217+'ROC Da'!AN217+'SM Da'!AN217+'BN Da'!AN217+'BS Da'!AN217+'TDC Da'!AN217</f>
        <v>82</v>
      </c>
      <c r="AO217" s="81">
        <f>+'MIT Da'!AO217+'SAR Da'!AO217+'URQ Da'!AO217+'ROC Da'!AO217+'SM Da'!AO217+'BN Da'!AO217+'BS Da'!AO217+'TDC Da'!AO217</f>
        <v>152</v>
      </c>
      <c r="AP217" s="81">
        <f>+'MIT Da'!AP217+'SAR Da'!AP217+'URQ Da'!AP217+'ROC Da'!AP217+'SM Da'!AP217+'BN Da'!AP217+'BS Da'!AP217+'TDC Da'!AP217</f>
        <v>596</v>
      </c>
      <c r="AQ217" s="81">
        <f>+'MIT Da'!AQ217+'SAR Da'!AQ217+'URQ Da'!AQ217+'ROC Da'!AQ217+'SM Da'!AQ217+'BN Da'!AQ217+'BS Da'!AQ217+'TDC Da'!AQ217</f>
        <v>341</v>
      </c>
      <c r="AR217" s="81">
        <f>+'MIT Da'!AR217+'SAR Da'!AR217+'URQ Da'!AR217+'ROC Da'!AR217+'SM Da'!AR217+'BN Da'!AR217+'BS Da'!AR217+'TDC Da'!AR217</f>
        <v>39</v>
      </c>
      <c r="AS217" s="81">
        <f>+SUM(RED_InfraMR[[#This Row],[B.02.1 - Parque de Coches Eléctricos Motrices]:[B.02.3 - Parque de Coches Eléctricos Motrices Tipo R]])</f>
        <v>976</v>
      </c>
      <c r="AT217" s="81">
        <f>+'MIT Da'!AT217+'SAR Da'!AT217+'URQ Da'!AT217+'ROC Da'!AT217+'SM Da'!AT217+'BN Da'!AT217+'BS Da'!AT217+'TDC Da'!AT217</f>
        <v>12</v>
      </c>
      <c r="AU217" s="81">
        <f>+'MIT Da'!AU217+'SAR Da'!AU217+'URQ Da'!AU217+'ROC Da'!AU217+'SM Da'!AU217+'BN Da'!AU217+'BS Da'!AU217+'TDC Da'!AU217</f>
        <v>6</v>
      </c>
      <c r="AV217" s="81">
        <f>+'MIT Da'!AV217+'SAR Da'!AV217+'URQ Da'!AV217+'ROC Da'!AV217+'SM Da'!AV217+'BN Da'!AV217+'BS Da'!AV217+'TDC Da'!AV217</f>
        <v>10</v>
      </c>
      <c r="AW217" s="81">
        <f>+SUM(RED_InfraMR[[#This Row],[B.03.1 - Parque de Coches Motores Motrices Remolcados]:[B.03.3 - Parque de Coches Motores Motrices Cabina]])</f>
        <v>28</v>
      </c>
      <c r="AX217" s="81">
        <f>+'MIT Da'!AX217+'SAR Da'!AX217+'URQ Da'!AX217+'ROC Da'!AX217+'SM Da'!AX217+'BN Da'!AX217+'BS Da'!AX217+'TDC Da'!AX217</f>
        <v>437</v>
      </c>
      <c r="AY217" s="81">
        <f>+'MIT Da'!AY217+'SAR Da'!AY217+'URQ Da'!AY217+'ROC Da'!AY217+'SM Da'!AY217+'BN Da'!AY217+'BS Da'!AY217+'TDC Da'!AY217</f>
        <v>173</v>
      </c>
      <c r="AZ217" s="81">
        <f>+'MIT Da'!AZ217+'SAR Da'!AZ217+'URQ Da'!AZ217+'ROC Da'!AZ217+'SM Da'!AZ217+'BN Da'!AZ217+'BS Da'!AZ217+'TDC Da'!AZ217</f>
        <v>15</v>
      </c>
      <c r="BA217" s="81">
        <f>+'MIT Da'!BA217+'SAR Da'!BA217+'URQ Da'!BA217+'ROC Da'!BA217+'SM Da'!BA217+'BN Da'!BA217+'BS Da'!BA217+'TDC Da'!BA217</f>
        <v>164</v>
      </c>
      <c r="BB217" s="81">
        <f>+'MIT Da'!BB217+'SAR Da'!BB217+'URQ Da'!BB217+'ROC Da'!BB217+'SM Da'!BB217+'BN Da'!BB217+'BS Da'!BB217+'TDC Da'!BB217</f>
        <v>0</v>
      </c>
      <c r="BC217" s="81">
        <f>+SUM(RED_InfraMR[[#This Row],[B.04.1 - Parque de Coches Remolcados Clase Unica]:[B.04.5 - Parque de Coches Remolcados para Servicios Especiales (Cartoneros)]])</f>
        <v>789</v>
      </c>
      <c r="BD217" s="81">
        <f>+'MIT Da'!BD217+'SAR Da'!BD217+'URQ Da'!BD217+'ROC Da'!BD217+'SM Da'!BD217+'BN Da'!BD217+'BS Da'!BD217+'TDC Da'!BD217</f>
        <v>12</v>
      </c>
      <c r="BE217" s="81">
        <f>+'MIT Da'!BE217+'SAR Da'!BE217+'URQ Da'!BE217+'ROC Da'!BE217+'SM Da'!BE217+'BN Da'!BE217+'BS Da'!BE217+'TDC Da'!BE217</f>
        <v>92</v>
      </c>
      <c r="BF217" s="16"/>
    </row>
    <row r="218" spans="1:58">
      <c r="A218" s="1">
        <v>2011</v>
      </c>
      <c r="B218" s="1" t="s">
        <v>115</v>
      </c>
      <c r="C218" s="12">
        <f>+'MIT Da'!C218+'SAR Da'!C218+'URQ Da'!C218+'ROC Da'!C218+'SM Da'!C218+'BN Da'!C218+'BS Da'!C218+'TDC Da'!C218</f>
        <v>147.21299999999999</v>
      </c>
      <c r="D218" s="12">
        <f>+'MIT Da'!D218+'SAR Da'!D218+'URQ Da'!D218+'ROC Da'!D218+'SM Da'!D218+'BN Da'!D218+'BS Da'!D218+'TDC Da'!D218</f>
        <v>434.00300000000004</v>
      </c>
      <c r="E218" s="12">
        <f>+'MIT Da'!E218+'SAR Da'!E218+'URQ Da'!E218+'ROC Da'!E218+'SM Da'!E218+'BN Da'!E218+'BS Da'!E218+'TDC Da'!E218</f>
        <v>0</v>
      </c>
      <c r="F218" s="12">
        <f>+'MIT Da'!F218+'SAR Da'!F218+'URQ Da'!F218+'ROC Da'!F218+'SM Da'!F218+'BN Da'!F218+'BS Da'!F218+'TDC Da'!F218</f>
        <v>186.47664</v>
      </c>
      <c r="G218" s="12">
        <f>+'MIT Da'!G218+'SAR Da'!G218+'URQ Da'!G218+'ROC Da'!G218+'SM Da'!G218+'BN Da'!G218+'BS Da'!G218+'TDC Da'!G218</f>
        <v>767.69263999999998</v>
      </c>
      <c r="H218" s="12">
        <f>+'MIT Da'!H218+'SAR Da'!H218+'URQ Da'!H218+'ROC Da'!H218+'SM Da'!H218+'BN Da'!H218+'BS Da'!H218+'TDC Da'!H218</f>
        <v>767.69263999999998</v>
      </c>
      <c r="I218" s="12">
        <f>+'MIT Da'!I218+'SAR Da'!I218+'URQ Da'!I218+'ROC Da'!I218+'SM Da'!I218+'BN Da'!I218+'BS Da'!I218+'TDC Da'!I218</f>
        <v>1011.74311</v>
      </c>
      <c r="J218" s="12">
        <f>+'MIT Da'!J218+'SAR Da'!J218+'URQ Da'!J218+'ROC Da'!J218+'SM Da'!J218+'BN Da'!J218+'BS Da'!J218+'TDC Da'!J218</f>
        <v>1039.809</v>
      </c>
      <c r="K218" s="12">
        <f>+'MIT Da'!K218+'SAR Da'!K218+'URQ Da'!K218+'ROC Da'!K218+'SM Da'!K218+'BN Da'!K218+'BS Da'!K218+'TDC Da'!K218</f>
        <v>54.516999999999996</v>
      </c>
      <c r="L218" s="12">
        <f>+'MIT Da'!L218+'SAR Da'!L218+'URQ Da'!L218+'ROC Da'!L218+'SM Da'!L218+'BN Da'!L218+'BS Da'!L218+'TDC Da'!L218</f>
        <v>400.09900000000005</v>
      </c>
      <c r="M218" s="12">
        <f>+'MIT Da'!M218+'SAR Da'!M218+'URQ Da'!M218+'ROC Da'!M218+'SM Da'!M218+'BN Da'!M218+'BS Da'!M218+'TDC Da'!M218</f>
        <v>21.314999999999998</v>
      </c>
      <c r="N218" s="12">
        <f>+'MIT Da'!N218+'SAR Da'!N218+'URQ Da'!N218+'ROC Da'!N218+'SM Da'!N218+'BN Da'!N218+'BS Da'!N218+'TDC Da'!N218</f>
        <v>1439.9079999999999</v>
      </c>
      <c r="O218" s="12">
        <f>+'MIT Da'!O218+'SAR Da'!O218+'URQ Da'!O218+'ROC Da'!O218+'SM Da'!O218+'BN Da'!O218+'BS Da'!O218+'TDC Da'!O218</f>
        <v>1439.9079999999999</v>
      </c>
      <c r="P218" s="81">
        <f>+'MIT Da'!P218+'SAR Da'!P218+'URQ Da'!P218+'ROC Da'!P218+'SM Da'!P218+'BN Da'!P218+'BS Da'!P218+'TDC Da'!P218</f>
        <v>203</v>
      </c>
      <c r="Q218" s="81">
        <f>+'MIT Da'!Q218+'SAR Da'!Q218+'URQ Da'!Q218+'ROC Da'!Q218+'SM Da'!Q218+'BN Da'!Q218+'BS Da'!Q218+'TDC Da'!Q218</f>
        <v>58</v>
      </c>
      <c r="R218" s="81">
        <f>+'MIT Da'!R218+'SAR Da'!R218+'URQ Da'!R218+'ROC Da'!R218+'SM Da'!R218+'BN Da'!R218+'BS Da'!R218+'TDC Da'!R218</f>
        <v>10</v>
      </c>
      <c r="S218" s="81">
        <f>+'MIT Da'!S218+'SAR Da'!S218+'URQ Da'!S218+'ROC Da'!S218+'SM Da'!S218+'BN Da'!S218+'BS Da'!S218+'TDC Da'!S218</f>
        <v>271</v>
      </c>
      <c r="T218" s="81">
        <f>+'MIT Da'!T218+'SAR Da'!T218+'URQ Da'!T218+'ROC Da'!T218+'SM Da'!T218+'BN Da'!T218+'BS Da'!T218+'TDC Da'!T218</f>
        <v>136</v>
      </c>
      <c r="U218" s="81">
        <f>+'MIT Da'!U218+'SAR Da'!U218+'URQ Da'!U218+'ROC Da'!U218+'SM Da'!U218+'BN Da'!U218+'BS Da'!U218+'TDC Da'!U218</f>
        <v>430</v>
      </c>
      <c r="V218" s="81">
        <f>+'MIT Da'!V218+'SAR Da'!V218+'URQ Da'!V218+'ROC Da'!V218+'SM Da'!V218+'BN Da'!V218+'BS Da'!V218+'TDC Da'!V218</f>
        <v>11</v>
      </c>
      <c r="W218" s="81">
        <f>+'MIT Da'!W218+'SAR Da'!W218+'URQ Da'!W218+'ROC Da'!W218+'SM Da'!W218+'BN Da'!W218+'BS Da'!W218+'TDC Da'!W218</f>
        <v>107</v>
      </c>
      <c r="X218" s="81">
        <f>+'MIT Da'!X218+'SAR Da'!X218+'URQ Da'!X218+'ROC Da'!X218+'SM Da'!X218+'BN Da'!X218+'BS Da'!X218+'TDC Da'!X218</f>
        <v>4</v>
      </c>
      <c r="Y218" s="81">
        <f>+'MIT Da'!Y218+'SAR Da'!Y218+'URQ Da'!Y218+'ROC Da'!Y218+'SM Da'!Y218+'BN Da'!Y218+'BS Da'!Y218+'TDC Da'!Y218</f>
        <v>688</v>
      </c>
      <c r="Z218" s="81">
        <f>+'MIT Da'!Z218+'SAR Da'!Z218+'URQ Da'!Z218+'ROC Da'!Z218+'SM Da'!Z218+'BN Da'!Z218+'BS Da'!Z218+'TDC Da'!Z218</f>
        <v>169</v>
      </c>
      <c r="AA218" s="81">
        <f>+'MIT Da'!AA218+'SAR Da'!AA218+'URQ Da'!AA218+'ROC Da'!AA218+'SM Da'!AA218+'BN Da'!AA218+'BS Da'!AA218+'TDC Da'!AA218</f>
        <v>101</v>
      </c>
      <c r="AB218" s="81">
        <f>+'MIT Da'!AB218+'SAR Da'!AB218+'URQ Da'!AB218+'ROC Da'!AB218+'SM Da'!AB218+'BN Da'!AB218+'BS Da'!AB218+'TDC Da'!AB218</f>
        <v>688</v>
      </c>
      <c r="AC218" s="81">
        <f>+'MIT Da'!AC218+'SAR Da'!AC218+'URQ Da'!AC218+'ROC Da'!AC218+'SM Da'!AC218+'BN Da'!AC218+'BS Da'!AC218+'TDC Da'!AC218</f>
        <v>958</v>
      </c>
      <c r="AD218" s="81">
        <f>+'MIT Da'!AD218+'SAR Da'!AD218+'URQ Da'!AD218+'ROC Da'!AD218+'SM Da'!AD218+'BN Da'!AD218+'BS Da'!AD218+'TDC Da'!AD218</f>
        <v>54</v>
      </c>
      <c r="AE218" s="81">
        <f>+'MIT Da'!AE218+'SAR Da'!AE218+'URQ Da'!AE218+'ROC Da'!AE218+'SM Da'!AE218+'BN Da'!AE218+'BS Da'!AE218+'TDC Da'!AE218</f>
        <v>95</v>
      </c>
      <c r="AF218" s="81">
        <f>+'MIT Da'!AF218+'SAR Da'!AF218+'URQ Da'!AF218+'ROC Da'!AF218+'SM Da'!AF218+'BN Da'!AF218+'BS Da'!AF218+'TDC Da'!AF218</f>
        <v>447</v>
      </c>
      <c r="AG218" s="81">
        <f>+'MIT Da'!AG218+'SAR Da'!AG218+'URQ Da'!AG218+'ROC Da'!AG218+'SM Da'!AG218+'BN Da'!AG218+'BS Da'!AG218+'TDC Da'!AG218</f>
        <v>596</v>
      </c>
      <c r="AH218" s="12">
        <f>+'MIT Da'!AH218+'SAR Da'!AH218+'URQ Da'!AH218+'ROC Da'!AH218+'SM Da'!AH218+'BN Da'!AH218+'BS Da'!AH218+'TDC Da'!AH218</f>
        <v>279.92699999999996</v>
      </c>
      <c r="AI218" s="12">
        <f>+'MIT Da'!AI218+'SAR Da'!AI218+'URQ Da'!AI218+'ROC Da'!AI218+'SM Da'!AI218+'BN Da'!AI218+'BS Da'!AI218+'TDC Da'!AI218</f>
        <v>2</v>
      </c>
      <c r="AJ218" s="12">
        <f>+'MIT Da'!AJ218+'SAR Da'!AJ218+'URQ Da'!AJ218+'ROC Da'!AJ218+'SM Da'!AJ218+'BN Da'!AJ218+'BS Da'!AJ218+'TDC Da'!AJ218</f>
        <v>498.71500000000003</v>
      </c>
      <c r="AK218" s="12">
        <f>+'MIT Da'!AK218+'SAR Da'!AK218+'URQ Da'!AK218+'ROC Da'!AK218+'SM Da'!AK218+'BN Da'!AK218+'BS Da'!AK218+'TDC Da'!AK218</f>
        <v>780.64199999999994</v>
      </c>
      <c r="AL218" s="81">
        <f>+'MIT Da'!AL218+'SAR Da'!AL218+'URQ Da'!AL218+'ROC Da'!AL218+'SM Da'!AL218+'BN Da'!AL218+'BS Da'!AL218+'TDC Da'!AL218</f>
        <v>12</v>
      </c>
      <c r="AM218" s="81">
        <f>+'MIT Da'!AM218+'SAR Da'!AM218+'URQ Da'!AM218+'ROC Da'!AM218+'SM Da'!AM218+'BN Da'!AM218+'BS Da'!AM218+'TDC Da'!AM218</f>
        <v>58</v>
      </c>
      <c r="AN218" s="81">
        <f>+'MIT Da'!AN218+'SAR Da'!AN218+'URQ Da'!AN218+'ROC Da'!AN218+'SM Da'!AN218+'BN Da'!AN218+'BS Da'!AN218+'TDC Da'!AN218</f>
        <v>82</v>
      </c>
      <c r="AO218" s="81">
        <f>+'MIT Da'!AO218+'SAR Da'!AO218+'URQ Da'!AO218+'ROC Da'!AO218+'SM Da'!AO218+'BN Da'!AO218+'BS Da'!AO218+'TDC Da'!AO218</f>
        <v>152</v>
      </c>
      <c r="AP218" s="81">
        <f>+'MIT Da'!AP218+'SAR Da'!AP218+'URQ Da'!AP218+'ROC Da'!AP218+'SM Da'!AP218+'BN Da'!AP218+'BS Da'!AP218+'TDC Da'!AP218</f>
        <v>596</v>
      </c>
      <c r="AQ218" s="81">
        <f>+'MIT Da'!AQ218+'SAR Da'!AQ218+'URQ Da'!AQ218+'ROC Da'!AQ218+'SM Da'!AQ218+'BN Da'!AQ218+'BS Da'!AQ218+'TDC Da'!AQ218</f>
        <v>341</v>
      </c>
      <c r="AR218" s="81">
        <f>+'MIT Da'!AR218+'SAR Da'!AR218+'URQ Da'!AR218+'ROC Da'!AR218+'SM Da'!AR218+'BN Da'!AR218+'BS Da'!AR218+'TDC Da'!AR218</f>
        <v>39</v>
      </c>
      <c r="AS218" s="81">
        <f>+SUM(RED_InfraMR[[#This Row],[B.02.1 - Parque de Coches Eléctricos Motrices]:[B.02.3 - Parque de Coches Eléctricos Motrices Tipo R]])</f>
        <v>976</v>
      </c>
      <c r="AT218" s="81">
        <f>+'MIT Da'!AT218+'SAR Da'!AT218+'URQ Da'!AT218+'ROC Da'!AT218+'SM Da'!AT218+'BN Da'!AT218+'BS Da'!AT218+'TDC Da'!AT218</f>
        <v>12</v>
      </c>
      <c r="AU218" s="81">
        <f>+'MIT Da'!AU218+'SAR Da'!AU218+'URQ Da'!AU218+'ROC Da'!AU218+'SM Da'!AU218+'BN Da'!AU218+'BS Da'!AU218+'TDC Da'!AU218</f>
        <v>6</v>
      </c>
      <c r="AV218" s="81">
        <f>+'MIT Da'!AV218+'SAR Da'!AV218+'URQ Da'!AV218+'ROC Da'!AV218+'SM Da'!AV218+'BN Da'!AV218+'BS Da'!AV218+'TDC Da'!AV218</f>
        <v>10</v>
      </c>
      <c r="AW218" s="81">
        <f>+SUM(RED_InfraMR[[#This Row],[B.03.1 - Parque de Coches Motores Motrices Remolcados]:[B.03.3 - Parque de Coches Motores Motrices Cabina]])</f>
        <v>28</v>
      </c>
      <c r="AX218" s="81">
        <f>+'MIT Da'!AX218+'SAR Da'!AX218+'URQ Da'!AX218+'ROC Da'!AX218+'SM Da'!AX218+'BN Da'!AX218+'BS Da'!AX218+'TDC Da'!AX218</f>
        <v>437</v>
      </c>
      <c r="AY218" s="81">
        <f>+'MIT Da'!AY218+'SAR Da'!AY218+'URQ Da'!AY218+'ROC Da'!AY218+'SM Da'!AY218+'BN Da'!AY218+'BS Da'!AY218+'TDC Da'!AY218</f>
        <v>173</v>
      </c>
      <c r="AZ218" s="81">
        <f>+'MIT Da'!AZ218+'SAR Da'!AZ218+'URQ Da'!AZ218+'ROC Da'!AZ218+'SM Da'!AZ218+'BN Da'!AZ218+'BS Da'!AZ218+'TDC Da'!AZ218</f>
        <v>15</v>
      </c>
      <c r="BA218" s="81">
        <f>+'MIT Da'!BA218+'SAR Da'!BA218+'URQ Da'!BA218+'ROC Da'!BA218+'SM Da'!BA218+'BN Da'!BA218+'BS Da'!BA218+'TDC Da'!BA218</f>
        <v>164</v>
      </c>
      <c r="BB218" s="81">
        <f>+'MIT Da'!BB218+'SAR Da'!BB218+'URQ Da'!BB218+'ROC Da'!BB218+'SM Da'!BB218+'BN Da'!BB218+'BS Da'!BB218+'TDC Da'!BB218</f>
        <v>0</v>
      </c>
      <c r="BC218" s="81">
        <f>+SUM(RED_InfraMR[[#This Row],[B.04.1 - Parque de Coches Remolcados Clase Unica]:[B.04.5 - Parque de Coches Remolcados para Servicios Especiales (Cartoneros)]])</f>
        <v>789</v>
      </c>
      <c r="BD218" s="81">
        <f>+'MIT Da'!BD218+'SAR Da'!BD218+'URQ Da'!BD218+'ROC Da'!BD218+'SM Da'!BD218+'BN Da'!BD218+'BS Da'!BD218+'TDC Da'!BD218</f>
        <v>12</v>
      </c>
      <c r="BE218" s="81">
        <f>+'MIT Da'!BE218+'SAR Da'!BE218+'URQ Da'!BE218+'ROC Da'!BE218+'SM Da'!BE218+'BN Da'!BE218+'BS Da'!BE218+'TDC Da'!BE218</f>
        <v>92</v>
      </c>
      <c r="BF218" s="16"/>
    </row>
    <row r="219" spans="1:58">
      <c r="A219" s="1">
        <v>2011</v>
      </c>
      <c r="B219" s="1" t="s">
        <v>116</v>
      </c>
      <c r="C219" s="12">
        <f>+'MIT Da'!C219+'SAR Da'!C219+'URQ Da'!C219+'ROC Da'!C219+'SM Da'!C219+'BN Da'!C219+'BS Da'!C219+'TDC Da'!C219</f>
        <v>147.21299999999999</v>
      </c>
      <c r="D219" s="12">
        <f>+'MIT Da'!D219+'SAR Da'!D219+'URQ Da'!D219+'ROC Da'!D219+'SM Da'!D219+'BN Da'!D219+'BS Da'!D219+'TDC Da'!D219</f>
        <v>434.00300000000004</v>
      </c>
      <c r="E219" s="12">
        <f>+'MIT Da'!E219+'SAR Da'!E219+'URQ Da'!E219+'ROC Da'!E219+'SM Da'!E219+'BN Da'!E219+'BS Da'!E219+'TDC Da'!E219</f>
        <v>0</v>
      </c>
      <c r="F219" s="12">
        <f>+'MIT Da'!F219+'SAR Da'!F219+'URQ Da'!F219+'ROC Da'!F219+'SM Da'!F219+'BN Da'!F219+'BS Da'!F219+'TDC Da'!F219</f>
        <v>186.47664</v>
      </c>
      <c r="G219" s="12">
        <f>+'MIT Da'!G219+'SAR Da'!G219+'URQ Da'!G219+'ROC Da'!G219+'SM Da'!G219+'BN Da'!G219+'BS Da'!G219+'TDC Da'!G219</f>
        <v>767.69263999999998</v>
      </c>
      <c r="H219" s="12">
        <f>+'MIT Da'!H219+'SAR Da'!H219+'URQ Da'!H219+'ROC Da'!H219+'SM Da'!H219+'BN Da'!H219+'BS Da'!H219+'TDC Da'!H219</f>
        <v>767.69263999999998</v>
      </c>
      <c r="I219" s="12">
        <f>+'MIT Da'!I219+'SAR Da'!I219+'URQ Da'!I219+'ROC Da'!I219+'SM Da'!I219+'BN Da'!I219+'BS Da'!I219+'TDC Da'!I219</f>
        <v>1011.74311</v>
      </c>
      <c r="J219" s="12">
        <f>+'MIT Da'!J219+'SAR Da'!J219+'URQ Da'!J219+'ROC Da'!J219+'SM Da'!J219+'BN Da'!J219+'BS Da'!J219+'TDC Da'!J219</f>
        <v>1039.809</v>
      </c>
      <c r="K219" s="12">
        <f>+'MIT Da'!K219+'SAR Da'!K219+'URQ Da'!K219+'ROC Da'!K219+'SM Da'!K219+'BN Da'!K219+'BS Da'!K219+'TDC Da'!K219</f>
        <v>54.516999999999996</v>
      </c>
      <c r="L219" s="12">
        <f>+'MIT Da'!L219+'SAR Da'!L219+'URQ Da'!L219+'ROC Da'!L219+'SM Da'!L219+'BN Da'!L219+'BS Da'!L219+'TDC Da'!L219</f>
        <v>400.09900000000005</v>
      </c>
      <c r="M219" s="12">
        <f>+'MIT Da'!M219+'SAR Da'!M219+'URQ Da'!M219+'ROC Da'!M219+'SM Da'!M219+'BN Da'!M219+'BS Da'!M219+'TDC Da'!M219</f>
        <v>21.314999999999998</v>
      </c>
      <c r="N219" s="12">
        <f>+'MIT Da'!N219+'SAR Da'!N219+'URQ Da'!N219+'ROC Da'!N219+'SM Da'!N219+'BN Da'!N219+'BS Da'!N219+'TDC Da'!N219</f>
        <v>1439.9079999999999</v>
      </c>
      <c r="O219" s="12">
        <f>+'MIT Da'!O219+'SAR Da'!O219+'URQ Da'!O219+'ROC Da'!O219+'SM Da'!O219+'BN Da'!O219+'BS Da'!O219+'TDC Da'!O219</f>
        <v>1439.9079999999999</v>
      </c>
      <c r="P219" s="81">
        <f>+'MIT Da'!P219+'SAR Da'!P219+'URQ Da'!P219+'ROC Da'!P219+'SM Da'!P219+'BN Da'!P219+'BS Da'!P219+'TDC Da'!P219</f>
        <v>203</v>
      </c>
      <c r="Q219" s="81">
        <f>+'MIT Da'!Q219+'SAR Da'!Q219+'URQ Da'!Q219+'ROC Da'!Q219+'SM Da'!Q219+'BN Da'!Q219+'BS Da'!Q219+'TDC Da'!Q219</f>
        <v>58</v>
      </c>
      <c r="R219" s="81">
        <f>+'MIT Da'!R219+'SAR Da'!R219+'URQ Da'!R219+'ROC Da'!R219+'SM Da'!R219+'BN Da'!R219+'BS Da'!R219+'TDC Da'!R219</f>
        <v>10</v>
      </c>
      <c r="S219" s="81">
        <f>+'MIT Da'!S219+'SAR Da'!S219+'URQ Da'!S219+'ROC Da'!S219+'SM Da'!S219+'BN Da'!S219+'BS Da'!S219+'TDC Da'!S219</f>
        <v>271</v>
      </c>
      <c r="T219" s="81">
        <f>+'MIT Da'!T219+'SAR Da'!T219+'URQ Da'!T219+'ROC Da'!T219+'SM Da'!T219+'BN Da'!T219+'BS Da'!T219+'TDC Da'!T219</f>
        <v>136</v>
      </c>
      <c r="U219" s="81">
        <f>+'MIT Da'!U219+'SAR Da'!U219+'URQ Da'!U219+'ROC Da'!U219+'SM Da'!U219+'BN Da'!U219+'BS Da'!U219+'TDC Da'!U219</f>
        <v>430</v>
      </c>
      <c r="V219" s="81">
        <f>+'MIT Da'!V219+'SAR Da'!V219+'URQ Da'!V219+'ROC Da'!V219+'SM Da'!V219+'BN Da'!V219+'BS Da'!V219+'TDC Da'!V219</f>
        <v>11</v>
      </c>
      <c r="W219" s="81">
        <f>+'MIT Da'!W219+'SAR Da'!W219+'URQ Da'!W219+'ROC Da'!W219+'SM Da'!W219+'BN Da'!W219+'BS Da'!W219+'TDC Da'!W219</f>
        <v>107</v>
      </c>
      <c r="X219" s="81">
        <f>+'MIT Da'!X219+'SAR Da'!X219+'URQ Da'!X219+'ROC Da'!X219+'SM Da'!X219+'BN Da'!X219+'BS Da'!X219+'TDC Da'!X219</f>
        <v>4</v>
      </c>
      <c r="Y219" s="81">
        <f>+'MIT Da'!Y219+'SAR Da'!Y219+'URQ Da'!Y219+'ROC Da'!Y219+'SM Da'!Y219+'BN Da'!Y219+'BS Da'!Y219+'TDC Da'!Y219</f>
        <v>688</v>
      </c>
      <c r="Z219" s="81">
        <f>+'MIT Da'!Z219+'SAR Da'!Z219+'URQ Da'!Z219+'ROC Da'!Z219+'SM Da'!Z219+'BN Da'!Z219+'BS Da'!Z219+'TDC Da'!Z219</f>
        <v>169</v>
      </c>
      <c r="AA219" s="81">
        <f>+'MIT Da'!AA219+'SAR Da'!AA219+'URQ Da'!AA219+'ROC Da'!AA219+'SM Da'!AA219+'BN Da'!AA219+'BS Da'!AA219+'TDC Da'!AA219</f>
        <v>101</v>
      </c>
      <c r="AB219" s="81">
        <f>+'MIT Da'!AB219+'SAR Da'!AB219+'URQ Da'!AB219+'ROC Da'!AB219+'SM Da'!AB219+'BN Da'!AB219+'BS Da'!AB219+'TDC Da'!AB219</f>
        <v>688</v>
      </c>
      <c r="AC219" s="81">
        <f>+'MIT Da'!AC219+'SAR Da'!AC219+'URQ Da'!AC219+'ROC Da'!AC219+'SM Da'!AC219+'BN Da'!AC219+'BS Da'!AC219+'TDC Da'!AC219</f>
        <v>958</v>
      </c>
      <c r="AD219" s="81">
        <f>+'MIT Da'!AD219+'SAR Da'!AD219+'URQ Da'!AD219+'ROC Da'!AD219+'SM Da'!AD219+'BN Da'!AD219+'BS Da'!AD219+'TDC Da'!AD219</f>
        <v>54</v>
      </c>
      <c r="AE219" s="81">
        <f>+'MIT Da'!AE219+'SAR Da'!AE219+'URQ Da'!AE219+'ROC Da'!AE219+'SM Da'!AE219+'BN Da'!AE219+'BS Da'!AE219+'TDC Da'!AE219</f>
        <v>95</v>
      </c>
      <c r="AF219" s="81">
        <f>+'MIT Da'!AF219+'SAR Da'!AF219+'URQ Da'!AF219+'ROC Da'!AF219+'SM Da'!AF219+'BN Da'!AF219+'BS Da'!AF219+'TDC Da'!AF219</f>
        <v>447</v>
      </c>
      <c r="AG219" s="81">
        <f>+'MIT Da'!AG219+'SAR Da'!AG219+'URQ Da'!AG219+'ROC Da'!AG219+'SM Da'!AG219+'BN Da'!AG219+'BS Da'!AG219+'TDC Da'!AG219</f>
        <v>596</v>
      </c>
      <c r="AH219" s="12">
        <f>+'MIT Da'!AH219+'SAR Da'!AH219+'URQ Da'!AH219+'ROC Da'!AH219+'SM Da'!AH219+'BN Da'!AH219+'BS Da'!AH219+'TDC Da'!AH219</f>
        <v>279.92699999999996</v>
      </c>
      <c r="AI219" s="12">
        <f>+'MIT Da'!AI219+'SAR Da'!AI219+'URQ Da'!AI219+'ROC Da'!AI219+'SM Da'!AI219+'BN Da'!AI219+'BS Da'!AI219+'TDC Da'!AI219</f>
        <v>2</v>
      </c>
      <c r="AJ219" s="12">
        <f>+'MIT Da'!AJ219+'SAR Da'!AJ219+'URQ Da'!AJ219+'ROC Da'!AJ219+'SM Da'!AJ219+'BN Da'!AJ219+'BS Da'!AJ219+'TDC Da'!AJ219</f>
        <v>498.71500000000003</v>
      </c>
      <c r="AK219" s="12">
        <f>+'MIT Da'!AK219+'SAR Da'!AK219+'URQ Da'!AK219+'ROC Da'!AK219+'SM Da'!AK219+'BN Da'!AK219+'BS Da'!AK219+'TDC Da'!AK219</f>
        <v>780.64199999999994</v>
      </c>
      <c r="AL219" s="81">
        <f>+'MIT Da'!AL219+'SAR Da'!AL219+'URQ Da'!AL219+'ROC Da'!AL219+'SM Da'!AL219+'BN Da'!AL219+'BS Da'!AL219+'TDC Da'!AL219</f>
        <v>12</v>
      </c>
      <c r="AM219" s="81">
        <f>+'MIT Da'!AM219+'SAR Da'!AM219+'URQ Da'!AM219+'ROC Da'!AM219+'SM Da'!AM219+'BN Da'!AM219+'BS Da'!AM219+'TDC Da'!AM219</f>
        <v>58</v>
      </c>
      <c r="AN219" s="81">
        <f>+'MIT Da'!AN219+'SAR Da'!AN219+'URQ Da'!AN219+'ROC Da'!AN219+'SM Da'!AN219+'BN Da'!AN219+'BS Da'!AN219+'TDC Da'!AN219</f>
        <v>82</v>
      </c>
      <c r="AO219" s="81">
        <f>+'MIT Da'!AO219+'SAR Da'!AO219+'URQ Da'!AO219+'ROC Da'!AO219+'SM Da'!AO219+'BN Da'!AO219+'BS Da'!AO219+'TDC Da'!AO219</f>
        <v>152</v>
      </c>
      <c r="AP219" s="81">
        <f>+'MIT Da'!AP219+'SAR Da'!AP219+'URQ Da'!AP219+'ROC Da'!AP219+'SM Da'!AP219+'BN Da'!AP219+'BS Da'!AP219+'TDC Da'!AP219</f>
        <v>596</v>
      </c>
      <c r="AQ219" s="81">
        <f>+'MIT Da'!AQ219+'SAR Da'!AQ219+'URQ Da'!AQ219+'ROC Da'!AQ219+'SM Da'!AQ219+'BN Da'!AQ219+'BS Da'!AQ219+'TDC Da'!AQ219</f>
        <v>341</v>
      </c>
      <c r="AR219" s="81">
        <f>+'MIT Da'!AR219+'SAR Da'!AR219+'URQ Da'!AR219+'ROC Da'!AR219+'SM Da'!AR219+'BN Da'!AR219+'BS Da'!AR219+'TDC Da'!AR219</f>
        <v>39</v>
      </c>
      <c r="AS219" s="81">
        <f>+SUM(RED_InfraMR[[#This Row],[B.02.1 - Parque de Coches Eléctricos Motrices]:[B.02.3 - Parque de Coches Eléctricos Motrices Tipo R]])</f>
        <v>976</v>
      </c>
      <c r="AT219" s="81">
        <f>+'MIT Da'!AT219+'SAR Da'!AT219+'URQ Da'!AT219+'ROC Da'!AT219+'SM Da'!AT219+'BN Da'!AT219+'BS Da'!AT219+'TDC Da'!AT219</f>
        <v>12</v>
      </c>
      <c r="AU219" s="81">
        <f>+'MIT Da'!AU219+'SAR Da'!AU219+'URQ Da'!AU219+'ROC Da'!AU219+'SM Da'!AU219+'BN Da'!AU219+'BS Da'!AU219+'TDC Da'!AU219</f>
        <v>6</v>
      </c>
      <c r="AV219" s="81">
        <f>+'MIT Da'!AV219+'SAR Da'!AV219+'URQ Da'!AV219+'ROC Da'!AV219+'SM Da'!AV219+'BN Da'!AV219+'BS Da'!AV219+'TDC Da'!AV219</f>
        <v>10</v>
      </c>
      <c r="AW219" s="81">
        <f>+SUM(RED_InfraMR[[#This Row],[B.03.1 - Parque de Coches Motores Motrices Remolcados]:[B.03.3 - Parque de Coches Motores Motrices Cabina]])</f>
        <v>28</v>
      </c>
      <c r="AX219" s="81">
        <f>+'MIT Da'!AX219+'SAR Da'!AX219+'URQ Da'!AX219+'ROC Da'!AX219+'SM Da'!AX219+'BN Da'!AX219+'BS Da'!AX219+'TDC Da'!AX219</f>
        <v>437</v>
      </c>
      <c r="AY219" s="81">
        <f>+'MIT Da'!AY219+'SAR Da'!AY219+'URQ Da'!AY219+'ROC Da'!AY219+'SM Da'!AY219+'BN Da'!AY219+'BS Da'!AY219+'TDC Da'!AY219</f>
        <v>173</v>
      </c>
      <c r="AZ219" s="81">
        <f>+'MIT Da'!AZ219+'SAR Da'!AZ219+'URQ Da'!AZ219+'ROC Da'!AZ219+'SM Da'!AZ219+'BN Da'!AZ219+'BS Da'!AZ219+'TDC Da'!AZ219</f>
        <v>15</v>
      </c>
      <c r="BA219" s="81">
        <f>+'MIT Da'!BA219+'SAR Da'!BA219+'URQ Da'!BA219+'ROC Da'!BA219+'SM Da'!BA219+'BN Da'!BA219+'BS Da'!BA219+'TDC Da'!BA219</f>
        <v>164</v>
      </c>
      <c r="BB219" s="81">
        <f>+'MIT Da'!BB219+'SAR Da'!BB219+'URQ Da'!BB219+'ROC Da'!BB219+'SM Da'!BB219+'BN Da'!BB219+'BS Da'!BB219+'TDC Da'!BB219</f>
        <v>0</v>
      </c>
      <c r="BC219" s="81">
        <f>+SUM(RED_InfraMR[[#This Row],[B.04.1 - Parque de Coches Remolcados Clase Unica]:[B.04.5 - Parque de Coches Remolcados para Servicios Especiales (Cartoneros)]])</f>
        <v>789</v>
      </c>
      <c r="BD219" s="81">
        <f>+'MIT Da'!BD219+'SAR Da'!BD219+'URQ Da'!BD219+'ROC Da'!BD219+'SM Da'!BD219+'BN Da'!BD219+'BS Da'!BD219+'TDC Da'!BD219</f>
        <v>12</v>
      </c>
      <c r="BE219" s="81">
        <f>+'MIT Da'!BE219+'SAR Da'!BE219+'URQ Da'!BE219+'ROC Da'!BE219+'SM Da'!BE219+'BN Da'!BE219+'BS Da'!BE219+'TDC Da'!BE219</f>
        <v>92</v>
      </c>
      <c r="BF219" s="16"/>
    </row>
    <row r="220" spans="1:58">
      <c r="A220" s="1">
        <v>2011</v>
      </c>
      <c r="B220" s="1" t="s">
        <v>117</v>
      </c>
      <c r="C220" s="12">
        <f>+'MIT Da'!C220+'SAR Da'!C220+'URQ Da'!C220+'ROC Da'!C220+'SM Da'!C220+'BN Da'!C220+'BS Da'!C220+'TDC Da'!C220</f>
        <v>147.21299999999999</v>
      </c>
      <c r="D220" s="12">
        <f>+'MIT Da'!D220+'SAR Da'!D220+'URQ Da'!D220+'ROC Da'!D220+'SM Da'!D220+'BN Da'!D220+'BS Da'!D220+'TDC Da'!D220</f>
        <v>434.00300000000004</v>
      </c>
      <c r="E220" s="12">
        <f>+'MIT Da'!E220+'SAR Da'!E220+'URQ Da'!E220+'ROC Da'!E220+'SM Da'!E220+'BN Da'!E220+'BS Da'!E220+'TDC Da'!E220</f>
        <v>0</v>
      </c>
      <c r="F220" s="12">
        <f>+'MIT Da'!F220+'SAR Da'!F220+'URQ Da'!F220+'ROC Da'!F220+'SM Da'!F220+'BN Da'!F220+'BS Da'!F220+'TDC Da'!F220</f>
        <v>186.47664</v>
      </c>
      <c r="G220" s="12">
        <f>+'MIT Da'!G220+'SAR Da'!G220+'URQ Da'!G220+'ROC Da'!G220+'SM Da'!G220+'BN Da'!G220+'BS Da'!G220+'TDC Da'!G220</f>
        <v>767.69263999999998</v>
      </c>
      <c r="H220" s="12">
        <f>+'MIT Da'!H220+'SAR Da'!H220+'URQ Da'!H220+'ROC Da'!H220+'SM Da'!H220+'BN Da'!H220+'BS Da'!H220+'TDC Da'!H220</f>
        <v>767.69263999999998</v>
      </c>
      <c r="I220" s="12">
        <f>+'MIT Da'!I220+'SAR Da'!I220+'URQ Da'!I220+'ROC Da'!I220+'SM Da'!I220+'BN Da'!I220+'BS Da'!I220+'TDC Da'!I220</f>
        <v>1011.74311</v>
      </c>
      <c r="J220" s="12">
        <f>+'MIT Da'!J220+'SAR Da'!J220+'URQ Da'!J220+'ROC Da'!J220+'SM Da'!J220+'BN Da'!J220+'BS Da'!J220+'TDC Da'!J220</f>
        <v>1039.809</v>
      </c>
      <c r="K220" s="12">
        <f>+'MIT Da'!K220+'SAR Da'!K220+'URQ Da'!K220+'ROC Da'!K220+'SM Da'!K220+'BN Da'!K220+'BS Da'!K220+'TDC Da'!K220</f>
        <v>54.516999999999996</v>
      </c>
      <c r="L220" s="12">
        <f>+'MIT Da'!L220+'SAR Da'!L220+'URQ Da'!L220+'ROC Da'!L220+'SM Da'!L220+'BN Da'!L220+'BS Da'!L220+'TDC Da'!L220</f>
        <v>400.09900000000005</v>
      </c>
      <c r="M220" s="12">
        <f>+'MIT Da'!M220+'SAR Da'!M220+'URQ Da'!M220+'ROC Da'!M220+'SM Da'!M220+'BN Da'!M220+'BS Da'!M220+'TDC Da'!M220</f>
        <v>21.314999999999998</v>
      </c>
      <c r="N220" s="12">
        <f>+'MIT Da'!N220+'SAR Da'!N220+'URQ Da'!N220+'ROC Da'!N220+'SM Da'!N220+'BN Da'!N220+'BS Da'!N220+'TDC Da'!N220</f>
        <v>1439.9079999999999</v>
      </c>
      <c r="O220" s="12">
        <f>+'MIT Da'!O220+'SAR Da'!O220+'URQ Da'!O220+'ROC Da'!O220+'SM Da'!O220+'BN Da'!O220+'BS Da'!O220+'TDC Da'!O220</f>
        <v>1439.9079999999999</v>
      </c>
      <c r="P220" s="81">
        <f>+'MIT Da'!P220+'SAR Da'!P220+'URQ Da'!P220+'ROC Da'!P220+'SM Da'!P220+'BN Da'!P220+'BS Da'!P220+'TDC Da'!P220</f>
        <v>203</v>
      </c>
      <c r="Q220" s="81">
        <f>+'MIT Da'!Q220+'SAR Da'!Q220+'URQ Da'!Q220+'ROC Da'!Q220+'SM Da'!Q220+'BN Da'!Q220+'BS Da'!Q220+'TDC Da'!Q220</f>
        <v>58</v>
      </c>
      <c r="R220" s="81">
        <f>+'MIT Da'!R220+'SAR Da'!R220+'URQ Da'!R220+'ROC Da'!R220+'SM Da'!R220+'BN Da'!R220+'BS Da'!R220+'TDC Da'!R220</f>
        <v>10</v>
      </c>
      <c r="S220" s="81">
        <f>+'MIT Da'!S220+'SAR Da'!S220+'URQ Da'!S220+'ROC Da'!S220+'SM Da'!S220+'BN Da'!S220+'BS Da'!S220+'TDC Da'!S220</f>
        <v>271</v>
      </c>
      <c r="T220" s="81">
        <f>+'MIT Da'!T220+'SAR Da'!T220+'URQ Da'!T220+'ROC Da'!T220+'SM Da'!T220+'BN Da'!T220+'BS Da'!T220+'TDC Da'!T220</f>
        <v>136</v>
      </c>
      <c r="U220" s="81">
        <f>+'MIT Da'!U220+'SAR Da'!U220+'URQ Da'!U220+'ROC Da'!U220+'SM Da'!U220+'BN Da'!U220+'BS Da'!U220+'TDC Da'!U220</f>
        <v>430</v>
      </c>
      <c r="V220" s="81">
        <f>+'MIT Da'!V220+'SAR Da'!V220+'URQ Da'!V220+'ROC Da'!V220+'SM Da'!V220+'BN Da'!V220+'BS Da'!V220+'TDC Da'!V220</f>
        <v>11</v>
      </c>
      <c r="W220" s="81">
        <f>+'MIT Da'!W220+'SAR Da'!W220+'URQ Da'!W220+'ROC Da'!W220+'SM Da'!W220+'BN Da'!W220+'BS Da'!W220+'TDC Da'!W220</f>
        <v>107</v>
      </c>
      <c r="X220" s="81">
        <f>+'MIT Da'!X220+'SAR Da'!X220+'URQ Da'!X220+'ROC Da'!X220+'SM Da'!X220+'BN Da'!X220+'BS Da'!X220+'TDC Da'!X220</f>
        <v>4</v>
      </c>
      <c r="Y220" s="81">
        <f>+'MIT Da'!Y220+'SAR Da'!Y220+'URQ Da'!Y220+'ROC Da'!Y220+'SM Da'!Y220+'BN Da'!Y220+'BS Da'!Y220+'TDC Da'!Y220</f>
        <v>688</v>
      </c>
      <c r="Z220" s="81">
        <f>+'MIT Da'!Z220+'SAR Da'!Z220+'URQ Da'!Z220+'ROC Da'!Z220+'SM Da'!Z220+'BN Da'!Z220+'BS Da'!Z220+'TDC Da'!Z220</f>
        <v>169</v>
      </c>
      <c r="AA220" s="81">
        <f>+'MIT Da'!AA220+'SAR Da'!AA220+'URQ Da'!AA220+'ROC Da'!AA220+'SM Da'!AA220+'BN Da'!AA220+'BS Da'!AA220+'TDC Da'!AA220</f>
        <v>101</v>
      </c>
      <c r="AB220" s="81">
        <f>+'MIT Da'!AB220+'SAR Da'!AB220+'URQ Da'!AB220+'ROC Da'!AB220+'SM Da'!AB220+'BN Da'!AB220+'BS Da'!AB220+'TDC Da'!AB220</f>
        <v>688</v>
      </c>
      <c r="AC220" s="81">
        <f>+'MIT Da'!AC220+'SAR Da'!AC220+'URQ Da'!AC220+'ROC Da'!AC220+'SM Da'!AC220+'BN Da'!AC220+'BS Da'!AC220+'TDC Da'!AC220</f>
        <v>958</v>
      </c>
      <c r="AD220" s="81">
        <f>+'MIT Da'!AD220+'SAR Da'!AD220+'URQ Da'!AD220+'ROC Da'!AD220+'SM Da'!AD220+'BN Da'!AD220+'BS Da'!AD220+'TDC Da'!AD220</f>
        <v>54</v>
      </c>
      <c r="AE220" s="81">
        <f>+'MIT Da'!AE220+'SAR Da'!AE220+'URQ Da'!AE220+'ROC Da'!AE220+'SM Da'!AE220+'BN Da'!AE220+'BS Da'!AE220+'TDC Da'!AE220</f>
        <v>95</v>
      </c>
      <c r="AF220" s="81">
        <f>+'MIT Da'!AF220+'SAR Da'!AF220+'URQ Da'!AF220+'ROC Da'!AF220+'SM Da'!AF220+'BN Da'!AF220+'BS Da'!AF220+'TDC Da'!AF220</f>
        <v>447</v>
      </c>
      <c r="AG220" s="81">
        <f>+'MIT Da'!AG220+'SAR Da'!AG220+'URQ Da'!AG220+'ROC Da'!AG220+'SM Da'!AG220+'BN Da'!AG220+'BS Da'!AG220+'TDC Da'!AG220</f>
        <v>596</v>
      </c>
      <c r="AH220" s="12">
        <f>+'MIT Da'!AH220+'SAR Da'!AH220+'URQ Da'!AH220+'ROC Da'!AH220+'SM Da'!AH220+'BN Da'!AH220+'BS Da'!AH220+'TDC Da'!AH220</f>
        <v>279.92699999999996</v>
      </c>
      <c r="AI220" s="12">
        <f>+'MIT Da'!AI220+'SAR Da'!AI220+'URQ Da'!AI220+'ROC Da'!AI220+'SM Da'!AI220+'BN Da'!AI220+'BS Da'!AI220+'TDC Da'!AI220</f>
        <v>2</v>
      </c>
      <c r="AJ220" s="12">
        <f>+'MIT Da'!AJ220+'SAR Da'!AJ220+'URQ Da'!AJ220+'ROC Da'!AJ220+'SM Da'!AJ220+'BN Da'!AJ220+'BS Da'!AJ220+'TDC Da'!AJ220</f>
        <v>498.71500000000003</v>
      </c>
      <c r="AK220" s="12">
        <f>+'MIT Da'!AK220+'SAR Da'!AK220+'URQ Da'!AK220+'ROC Da'!AK220+'SM Da'!AK220+'BN Da'!AK220+'BS Da'!AK220+'TDC Da'!AK220</f>
        <v>780.64199999999994</v>
      </c>
      <c r="AL220" s="81">
        <f>+'MIT Da'!AL220+'SAR Da'!AL220+'URQ Da'!AL220+'ROC Da'!AL220+'SM Da'!AL220+'BN Da'!AL220+'BS Da'!AL220+'TDC Da'!AL220</f>
        <v>12</v>
      </c>
      <c r="AM220" s="81">
        <f>+'MIT Da'!AM220+'SAR Da'!AM220+'URQ Da'!AM220+'ROC Da'!AM220+'SM Da'!AM220+'BN Da'!AM220+'BS Da'!AM220+'TDC Da'!AM220</f>
        <v>58</v>
      </c>
      <c r="AN220" s="81">
        <f>+'MIT Da'!AN220+'SAR Da'!AN220+'URQ Da'!AN220+'ROC Da'!AN220+'SM Da'!AN220+'BN Da'!AN220+'BS Da'!AN220+'TDC Da'!AN220</f>
        <v>82</v>
      </c>
      <c r="AO220" s="81">
        <f>+'MIT Da'!AO220+'SAR Da'!AO220+'URQ Da'!AO220+'ROC Da'!AO220+'SM Da'!AO220+'BN Da'!AO220+'BS Da'!AO220+'TDC Da'!AO220</f>
        <v>152</v>
      </c>
      <c r="AP220" s="81">
        <f>+'MIT Da'!AP220+'SAR Da'!AP220+'URQ Da'!AP220+'ROC Da'!AP220+'SM Da'!AP220+'BN Da'!AP220+'BS Da'!AP220+'TDC Da'!AP220</f>
        <v>596</v>
      </c>
      <c r="AQ220" s="81">
        <f>+'MIT Da'!AQ220+'SAR Da'!AQ220+'URQ Da'!AQ220+'ROC Da'!AQ220+'SM Da'!AQ220+'BN Da'!AQ220+'BS Da'!AQ220+'TDC Da'!AQ220</f>
        <v>341</v>
      </c>
      <c r="AR220" s="81">
        <f>+'MIT Da'!AR220+'SAR Da'!AR220+'URQ Da'!AR220+'ROC Da'!AR220+'SM Da'!AR220+'BN Da'!AR220+'BS Da'!AR220+'TDC Da'!AR220</f>
        <v>39</v>
      </c>
      <c r="AS220" s="81">
        <f>+SUM(RED_InfraMR[[#This Row],[B.02.1 - Parque de Coches Eléctricos Motrices]:[B.02.3 - Parque de Coches Eléctricos Motrices Tipo R]])</f>
        <v>976</v>
      </c>
      <c r="AT220" s="81">
        <f>+'MIT Da'!AT220+'SAR Da'!AT220+'URQ Da'!AT220+'ROC Da'!AT220+'SM Da'!AT220+'BN Da'!AT220+'BS Da'!AT220+'TDC Da'!AT220</f>
        <v>12</v>
      </c>
      <c r="AU220" s="81">
        <f>+'MIT Da'!AU220+'SAR Da'!AU220+'URQ Da'!AU220+'ROC Da'!AU220+'SM Da'!AU220+'BN Da'!AU220+'BS Da'!AU220+'TDC Da'!AU220</f>
        <v>6</v>
      </c>
      <c r="AV220" s="81">
        <f>+'MIT Da'!AV220+'SAR Da'!AV220+'URQ Da'!AV220+'ROC Da'!AV220+'SM Da'!AV220+'BN Da'!AV220+'BS Da'!AV220+'TDC Da'!AV220</f>
        <v>10</v>
      </c>
      <c r="AW220" s="81">
        <f>+SUM(RED_InfraMR[[#This Row],[B.03.1 - Parque de Coches Motores Motrices Remolcados]:[B.03.3 - Parque de Coches Motores Motrices Cabina]])</f>
        <v>28</v>
      </c>
      <c r="AX220" s="81">
        <f>+'MIT Da'!AX220+'SAR Da'!AX220+'URQ Da'!AX220+'ROC Da'!AX220+'SM Da'!AX220+'BN Da'!AX220+'BS Da'!AX220+'TDC Da'!AX220</f>
        <v>437</v>
      </c>
      <c r="AY220" s="81">
        <f>+'MIT Da'!AY220+'SAR Da'!AY220+'URQ Da'!AY220+'ROC Da'!AY220+'SM Da'!AY220+'BN Da'!AY220+'BS Da'!AY220+'TDC Da'!AY220</f>
        <v>173</v>
      </c>
      <c r="AZ220" s="81">
        <f>+'MIT Da'!AZ220+'SAR Da'!AZ220+'URQ Da'!AZ220+'ROC Da'!AZ220+'SM Da'!AZ220+'BN Da'!AZ220+'BS Da'!AZ220+'TDC Da'!AZ220</f>
        <v>15</v>
      </c>
      <c r="BA220" s="81">
        <f>+'MIT Da'!BA220+'SAR Da'!BA220+'URQ Da'!BA220+'ROC Da'!BA220+'SM Da'!BA220+'BN Da'!BA220+'BS Da'!BA220+'TDC Da'!BA220</f>
        <v>164</v>
      </c>
      <c r="BB220" s="81">
        <f>+'MIT Da'!BB220+'SAR Da'!BB220+'URQ Da'!BB220+'ROC Da'!BB220+'SM Da'!BB220+'BN Da'!BB220+'BS Da'!BB220+'TDC Da'!BB220</f>
        <v>0</v>
      </c>
      <c r="BC220" s="81">
        <f>+SUM(RED_InfraMR[[#This Row],[B.04.1 - Parque de Coches Remolcados Clase Unica]:[B.04.5 - Parque de Coches Remolcados para Servicios Especiales (Cartoneros)]])</f>
        <v>789</v>
      </c>
      <c r="BD220" s="81">
        <f>+'MIT Da'!BD220+'SAR Da'!BD220+'URQ Da'!BD220+'ROC Da'!BD220+'SM Da'!BD220+'BN Da'!BD220+'BS Da'!BD220+'TDC Da'!BD220</f>
        <v>12</v>
      </c>
      <c r="BE220" s="81">
        <f>+'MIT Da'!BE220+'SAR Da'!BE220+'URQ Da'!BE220+'ROC Da'!BE220+'SM Da'!BE220+'BN Da'!BE220+'BS Da'!BE220+'TDC Da'!BE220</f>
        <v>92</v>
      </c>
      <c r="BF220" s="16"/>
    </row>
    <row r="221" spans="1:58">
      <c r="A221" s="1">
        <v>2011</v>
      </c>
      <c r="B221" s="1" t="s">
        <v>118</v>
      </c>
      <c r="C221" s="12">
        <f>+'MIT Da'!C221+'SAR Da'!C221+'URQ Da'!C221+'ROC Da'!C221+'SM Da'!C221+'BN Da'!C221+'BS Da'!C221+'TDC Da'!C221</f>
        <v>147.21299999999999</v>
      </c>
      <c r="D221" s="12">
        <f>+'MIT Da'!D221+'SAR Da'!D221+'URQ Da'!D221+'ROC Da'!D221+'SM Da'!D221+'BN Da'!D221+'BS Da'!D221+'TDC Da'!D221</f>
        <v>434.00300000000004</v>
      </c>
      <c r="E221" s="12">
        <f>+'MIT Da'!E221+'SAR Da'!E221+'URQ Da'!E221+'ROC Da'!E221+'SM Da'!E221+'BN Da'!E221+'BS Da'!E221+'TDC Da'!E221</f>
        <v>0</v>
      </c>
      <c r="F221" s="12">
        <f>+'MIT Da'!F221+'SAR Da'!F221+'URQ Da'!F221+'ROC Da'!F221+'SM Da'!F221+'BN Da'!F221+'BS Da'!F221+'TDC Da'!F221</f>
        <v>186.47664</v>
      </c>
      <c r="G221" s="12">
        <f>+'MIT Da'!G221+'SAR Da'!G221+'URQ Da'!G221+'ROC Da'!G221+'SM Da'!G221+'BN Da'!G221+'BS Da'!G221+'TDC Da'!G221</f>
        <v>767.69263999999998</v>
      </c>
      <c r="H221" s="12">
        <f>+'MIT Da'!H221+'SAR Da'!H221+'URQ Da'!H221+'ROC Da'!H221+'SM Da'!H221+'BN Da'!H221+'BS Da'!H221+'TDC Da'!H221</f>
        <v>767.69263999999998</v>
      </c>
      <c r="I221" s="12">
        <f>+'MIT Da'!I221+'SAR Da'!I221+'URQ Da'!I221+'ROC Da'!I221+'SM Da'!I221+'BN Da'!I221+'BS Da'!I221+'TDC Da'!I221</f>
        <v>1011.74311</v>
      </c>
      <c r="J221" s="12">
        <f>+'MIT Da'!J221+'SAR Da'!J221+'URQ Da'!J221+'ROC Da'!J221+'SM Da'!J221+'BN Da'!J221+'BS Da'!J221+'TDC Da'!J221</f>
        <v>1039.809</v>
      </c>
      <c r="K221" s="12">
        <f>+'MIT Da'!K221+'SAR Da'!K221+'URQ Da'!K221+'ROC Da'!K221+'SM Da'!K221+'BN Da'!K221+'BS Da'!K221+'TDC Da'!K221</f>
        <v>54.516999999999996</v>
      </c>
      <c r="L221" s="12">
        <f>+'MIT Da'!L221+'SAR Da'!L221+'URQ Da'!L221+'ROC Da'!L221+'SM Da'!L221+'BN Da'!L221+'BS Da'!L221+'TDC Da'!L221</f>
        <v>400.09900000000005</v>
      </c>
      <c r="M221" s="12">
        <f>+'MIT Da'!M221+'SAR Da'!M221+'URQ Da'!M221+'ROC Da'!M221+'SM Da'!M221+'BN Da'!M221+'BS Da'!M221+'TDC Da'!M221</f>
        <v>21.314999999999998</v>
      </c>
      <c r="N221" s="12">
        <f>+'MIT Da'!N221+'SAR Da'!N221+'URQ Da'!N221+'ROC Da'!N221+'SM Da'!N221+'BN Da'!N221+'BS Da'!N221+'TDC Da'!N221</f>
        <v>1439.9079999999999</v>
      </c>
      <c r="O221" s="12">
        <f>+'MIT Da'!O221+'SAR Da'!O221+'URQ Da'!O221+'ROC Da'!O221+'SM Da'!O221+'BN Da'!O221+'BS Da'!O221+'TDC Da'!O221</f>
        <v>1439.9079999999999</v>
      </c>
      <c r="P221" s="81">
        <f>+'MIT Da'!P221+'SAR Da'!P221+'URQ Da'!P221+'ROC Da'!P221+'SM Da'!P221+'BN Da'!P221+'BS Da'!P221+'TDC Da'!P221</f>
        <v>203</v>
      </c>
      <c r="Q221" s="81">
        <f>+'MIT Da'!Q221+'SAR Da'!Q221+'URQ Da'!Q221+'ROC Da'!Q221+'SM Da'!Q221+'BN Da'!Q221+'BS Da'!Q221+'TDC Da'!Q221</f>
        <v>58</v>
      </c>
      <c r="R221" s="81">
        <f>+'MIT Da'!R221+'SAR Da'!R221+'URQ Da'!R221+'ROC Da'!R221+'SM Da'!R221+'BN Da'!R221+'BS Da'!R221+'TDC Da'!R221</f>
        <v>10</v>
      </c>
      <c r="S221" s="81">
        <f>+'MIT Da'!S221+'SAR Da'!S221+'URQ Da'!S221+'ROC Da'!S221+'SM Da'!S221+'BN Da'!S221+'BS Da'!S221+'TDC Da'!S221</f>
        <v>271</v>
      </c>
      <c r="T221" s="81">
        <f>+'MIT Da'!T221+'SAR Da'!T221+'URQ Da'!T221+'ROC Da'!T221+'SM Da'!T221+'BN Da'!T221+'BS Da'!T221+'TDC Da'!T221</f>
        <v>136</v>
      </c>
      <c r="U221" s="81">
        <f>+'MIT Da'!U221+'SAR Da'!U221+'URQ Da'!U221+'ROC Da'!U221+'SM Da'!U221+'BN Da'!U221+'BS Da'!U221+'TDC Da'!U221</f>
        <v>430</v>
      </c>
      <c r="V221" s="81">
        <f>+'MIT Da'!V221+'SAR Da'!V221+'URQ Da'!V221+'ROC Da'!V221+'SM Da'!V221+'BN Da'!V221+'BS Da'!V221+'TDC Da'!V221</f>
        <v>11</v>
      </c>
      <c r="W221" s="81">
        <f>+'MIT Da'!W221+'SAR Da'!W221+'URQ Da'!W221+'ROC Da'!W221+'SM Da'!W221+'BN Da'!W221+'BS Da'!W221+'TDC Da'!W221</f>
        <v>107</v>
      </c>
      <c r="X221" s="81">
        <f>+'MIT Da'!X221+'SAR Da'!X221+'URQ Da'!X221+'ROC Da'!X221+'SM Da'!X221+'BN Da'!X221+'BS Da'!X221+'TDC Da'!X221</f>
        <v>4</v>
      </c>
      <c r="Y221" s="81">
        <f>+'MIT Da'!Y221+'SAR Da'!Y221+'URQ Da'!Y221+'ROC Da'!Y221+'SM Da'!Y221+'BN Da'!Y221+'BS Da'!Y221+'TDC Da'!Y221</f>
        <v>688</v>
      </c>
      <c r="Z221" s="81">
        <f>+'MIT Da'!Z221+'SAR Da'!Z221+'URQ Da'!Z221+'ROC Da'!Z221+'SM Da'!Z221+'BN Da'!Z221+'BS Da'!Z221+'TDC Da'!Z221</f>
        <v>169</v>
      </c>
      <c r="AA221" s="81">
        <f>+'MIT Da'!AA221+'SAR Da'!AA221+'URQ Da'!AA221+'ROC Da'!AA221+'SM Da'!AA221+'BN Da'!AA221+'BS Da'!AA221+'TDC Da'!AA221</f>
        <v>101</v>
      </c>
      <c r="AB221" s="81">
        <f>+'MIT Da'!AB221+'SAR Da'!AB221+'URQ Da'!AB221+'ROC Da'!AB221+'SM Da'!AB221+'BN Da'!AB221+'BS Da'!AB221+'TDC Da'!AB221</f>
        <v>688</v>
      </c>
      <c r="AC221" s="81">
        <f>+'MIT Da'!AC221+'SAR Da'!AC221+'URQ Da'!AC221+'ROC Da'!AC221+'SM Da'!AC221+'BN Da'!AC221+'BS Da'!AC221+'TDC Da'!AC221</f>
        <v>958</v>
      </c>
      <c r="AD221" s="81">
        <f>+'MIT Da'!AD221+'SAR Da'!AD221+'URQ Da'!AD221+'ROC Da'!AD221+'SM Da'!AD221+'BN Da'!AD221+'BS Da'!AD221+'TDC Da'!AD221</f>
        <v>54</v>
      </c>
      <c r="AE221" s="81">
        <f>+'MIT Da'!AE221+'SAR Da'!AE221+'URQ Da'!AE221+'ROC Da'!AE221+'SM Da'!AE221+'BN Da'!AE221+'BS Da'!AE221+'TDC Da'!AE221</f>
        <v>95</v>
      </c>
      <c r="AF221" s="81">
        <f>+'MIT Da'!AF221+'SAR Da'!AF221+'URQ Da'!AF221+'ROC Da'!AF221+'SM Da'!AF221+'BN Da'!AF221+'BS Da'!AF221+'TDC Da'!AF221</f>
        <v>447</v>
      </c>
      <c r="AG221" s="81">
        <f>+'MIT Da'!AG221+'SAR Da'!AG221+'URQ Da'!AG221+'ROC Da'!AG221+'SM Da'!AG221+'BN Da'!AG221+'BS Da'!AG221+'TDC Da'!AG221</f>
        <v>596</v>
      </c>
      <c r="AH221" s="12">
        <f>+'MIT Da'!AH221+'SAR Da'!AH221+'URQ Da'!AH221+'ROC Da'!AH221+'SM Da'!AH221+'BN Da'!AH221+'BS Da'!AH221+'TDC Da'!AH221</f>
        <v>279.92699999999996</v>
      </c>
      <c r="AI221" s="12">
        <f>+'MIT Da'!AI221+'SAR Da'!AI221+'URQ Da'!AI221+'ROC Da'!AI221+'SM Da'!AI221+'BN Da'!AI221+'BS Da'!AI221+'TDC Da'!AI221</f>
        <v>2</v>
      </c>
      <c r="AJ221" s="12">
        <f>+'MIT Da'!AJ221+'SAR Da'!AJ221+'URQ Da'!AJ221+'ROC Da'!AJ221+'SM Da'!AJ221+'BN Da'!AJ221+'BS Da'!AJ221+'TDC Da'!AJ221</f>
        <v>498.71500000000003</v>
      </c>
      <c r="AK221" s="12">
        <f>+'MIT Da'!AK221+'SAR Da'!AK221+'URQ Da'!AK221+'ROC Da'!AK221+'SM Da'!AK221+'BN Da'!AK221+'BS Da'!AK221+'TDC Da'!AK221</f>
        <v>780.64199999999994</v>
      </c>
      <c r="AL221" s="81">
        <f>+'MIT Da'!AL221+'SAR Da'!AL221+'URQ Da'!AL221+'ROC Da'!AL221+'SM Da'!AL221+'BN Da'!AL221+'BS Da'!AL221+'TDC Da'!AL221</f>
        <v>12</v>
      </c>
      <c r="AM221" s="81">
        <f>+'MIT Da'!AM221+'SAR Da'!AM221+'URQ Da'!AM221+'ROC Da'!AM221+'SM Da'!AM221+'BN Da'!AM221+'BS Da'!AM221+'TDC Da'!AM221</f>
        <v>58</v>
      </c>
      <c r="AN221" s="81">
        <f>+'MIT Da'!AN221+'SAR Da'!AN221+'URQ Da'!AN221+'ROC Da'!AN221+'SM Da'!AN221+'BN Da'!AN221+'BS Da'!AN221+'TDC Da'!AN221</f>
        <v>82</v>
      </c>
      <c r="AO221" s="81">
        <f>+'MIT Da'!AO221+'SAR Da'!AO221+'URQ Da'!AO221+'ROC Da'!AO221+'SM Da'!AO221+'BN Da'!AO221+'BS Da'!AO221+'TDC Da'!AO221</f>
        <v>152</v>
      </c>
      <c r="AP221" s="81">
        <f>+'MIT Da'!AP221+'SAR Da'!AP221+'URQ Da'!AP221+'ROC Da'!AP221+'SM Da'!AP221+'BN Da'!AP221+'BS Da'!AP221+'TDC Da'!AP221</f>
        <v>596</v>
      </c>
      <c r="AQ221" s="81">
        <f>+'MIT Da'!AQ221+'SAR Da'!AQ221+'URQ Da'!AQ221+'ROC Da'!AQ221+'SM Da'!AQ221+'BN Da'!AQ221+'BS Da'!AQ221+'TDC Da'!AQ221</f>
        <v>341</v>
      </c>
      <c r="AR221" s="81">
        <f>+'MIT Da'!AR221+'SAR Da'!AR221+'URQ Da'!AR221+'ROC Da'!AR221+'SM Da'!AR221+'BN Da'!AR221+'BS Da'!AR221+'TDC Da'!AR221</f>
        <v>39</v>
      </c>
      <c r="AS221" s="81">
        <f>+SUM(RED_InfraMR[[#This Row],[B.02.1 - Parque de Coches Eléctricos Motrices]:[B.02.3 - Parque de Coches Eléctricos Motrices Tipo R]])</f>
        <v>976</v>
      </c>
      <c r="AT221" s="81">
        <f>+'MIT Da'!AT221+'SAR Da'!AT221+'URQ Da'!AT221+'ROC Da'!AT221+'SM Da'!AT221+'BN Da'!AT221+'BS Da'!AT221+'TDC Da'!AT221</f>
        <v>12</v>
      </c>
      <c r="AU221" s="81">
        <f>+'MIT Da'!AU221+'SAR Da'!AU221+'URQ Da'!AU221+'ROC Da'!AU221+'SM Da'!AU221+'BN Da'!AU221+'BS Da'!AU221+'TDC Da'!AU221</f>
        <v>6</v>
      </c>
      <c r="AV221" s="81">
        <f>+'MIT Da'!AV221+'SAR Da'!AV221+'URQ Da'!AV221+'ROC Da'!AV221+'SM Da'!AV221+'BN Da'!AV221+'BS Da'!AV221+'TDC Da'!AV221</f>
        <v>10</v>
      </c>
      <c r="AW221" s="81">
        <f>+SUM(RED_InfraMR[[#This Row],[B.03.1 - Parque de Coches Motores Motrices Remolcados]:[B.03.3 - Parque de Coches Motores Motrices Cabina]])</f>
        <v>28</v>
      </c>
      <c r="AX221" s="81">
        <f>+'MIT Da'!AX221+'SAR Da'!AX221+'URQ Da'!AX221+'ROC Da'!AX221+'SM Da'!AX221+'BN Da'!AX221+'BS Da'!AX221+'TDC Da'!AX221</f>
        <v>437</v>
      </c>
      <c r="AY221" s="81">
        <f>+'MIT Da'!AY221+'SAR Da'!AY221+'URQ Da'!AY221+'ROC Da'!AY221+'SM Da'!AY221+'BN Da'!AY221+'BS Da'!AY221+'TDC Da'!AY221</f>
        <v>173</v>
      </c>
      <c r="AZ221" s="81">
        <f>+'MIT Da'!AZ221+'SAR Da'!AZ221+'URQ Da'!AZ221+'ROC Da'!AZ221+'SM Da'!AZ221+'BN Da'!AZ221+'BS Da'!AZ221+'TDC Da'!AZ221</f>
        <v>15</v>
      </c>
      <c r="BA221" s="81">
        <f>+'MIT Da'!BA221+'SAR Da'!BA221+'URQ Da'!BA221+'ROC Da'!BA221+'SM Da'!BA221+'BN Da'!BA221+'BS Da'!BA221+'TDC Da'!BA221</f>
        <v>164</v>
      </c>
      <c r="BB221" s="81">
        <f>+'MIT Da'!BB221+'SAR Da'!BB221+'URQ Da'!BB221+'ROC Da'!BB221+'SM Da'!BB221+'BN Da'!BB221+'BS Da'!BB221+'TDC Da'!BB221</f>
        <v>0</v>
      </c>
      <c r="BC221" s="81">
        <f>+SUM(RED_InfraMR[[#This Row],[B.04.1 - Parque de Coches Remolcados Clase Unica]:[B.04.5 - Parque de Coches Remolcados para Servicios Especiales (Cartoneros)]])</f>
        <v>789</v>
      </c>
      <c r="BD221" s="81">
        <f>+'MIT Da'!BD221+'SAR Da'!BD221+'URQ Da'!BD221+'ROC Da'!BD221+'SM Da'!BD221+'BN Da'!BD221+'BS Da'!BD221+'TDC Da'!BD221</f>
        <v>12</v>
      </c>
      <c r="BE221" s="81">
        <f>+'MIT Da'!BE221+'SAR Da'!BE221+'URQ Da'!BE221+'ROC Da'!BE221+'SM Da'!BE221+'BN Da'!BE221+'BS Da'!BE221+'TDC Da'!BE221</f>
        <v>92</v>
      </c>
      <c r="BF221" s="16"/>
    </row>
    <row r="222" spans="1:58">
      <c r="A222" s="1">
        <v>2011</v>
      </c>
      <c r="B222" s="1" t="s">
        <v>119</v>
      </c>
      <c r="C222" s="12">
        <f>+'MIT Da'!C222+'SAR Da'!C222+'URQ Da'!C222+'ROC Da'!C222+'SM Da'!C222+'BN Da'!C222+'BS Da'!C222+'TDC Da'!C222</f>
        <v>147.21299999999999</v>
      </c>
      <c r="D222" s="12">
        <f>+'MIT Da'!D222+'SAR Da'!D222+'URQ Da'!D222+'ROC Da'!D222+'SM Da'!D222+'BN Da'!D222+'BS Da'!D222+'TDC Da'!D222</f>
        <v>434.00300000000004</v>
      </c>
      <c r="E222" s="12">
        <f>+'MIT Da'!E222+'SAR Da'!E222+'URQ Da'!E222+'ROC Da'!E222+'SM Da'!E222+'BN Da'!E222+'BS Da'!E222+'TDC Da'!E222</f>
        <v>0</v>
      </c>
      <c r="F222" s="12">
        <f>+'MIT Da'!F222+'SAR Da'!F222+'URQ Da'!F222+'ROC Da'!F222+'SM Da'!F222+'BN Da'!F222+'BS Da'!F222+'TDC Da'!F222</f>
        <v>186.47664</v>
      </c>
      <c r="G222" s="12">
        <f>+'MIT Da'!G222+'SAR Da'!G222+'URQ Da'!G222+'ROC Da'!G222+'SM Da'!G222+'BN Da'!G222+'BS Da'!G222+'TDC Da'!G222</f>
        <v>767.69263999999998</v>
      </c>
      <c r="H222" s="12">
        <f>+'MIT Da'!H222+'SAR Da'!H222+'URQ Da'!H222+'ROC Da'!H222+'SM Da'!H222+'BN Da'!H222+'BS Da'!H222+'TDC Da'!H222</f>
        <v>767.69263999999998</v>
      </c>
      <c r="I222" s="12">
        <f>+'MIT Da'!I222+'SAR Da'!I222+'URQ Da'!I222+'ROC Da'!I222+'SM Da'!I222+'BN Da'!I222+'BS Da'!I222+'TDC Da'!I222</f>
        <v>1011.74311</v>
      </c>
      <c r="J222" s="12">
        <f>+'MIT Da'!J222+'SAR Da'!J222+'URQ Da'!J222+'ROC Da'!J222+'SM Da'!J222+'BN Da'!J222+'BS Da'!J222+'TDC Da'!J222</f>
        <v>1039.809</v>
      </c>
      <c r="K222" s="12">
        <f>+'MIT Da'!K222+'SAR Da'!K222+'URQ Da'!K222+'ROC Da'!K222+'SM Da'!K222+'BN Da'!K222+'BS Da'!K222+'TDC Da'!K222</f>
        <v>54.516999999999996</v>
      </c>
      <c r="L222" s="12">
        <f>+'MIT Da'!L222+'SAR Da'!L222+'URQ Da'!L222+'ROC Da'!L222+'SM Da'!L222+'BN Da'!L222+'BS Da'!L222+'TDC Da'!L222</f>
        <v>400.09900000000005</v>
      </c>
      <c r="M222" s="12">
        <f>+'MIT Da'!M222+'SAR Da'!M222+'URQ Da'!M222+'ROC Da'!M222+'SM Da'!M222+'BN Da'!M222+'BS Da'!M222+'TDC Da'!M222</f>
        <v>21.314999999999998</v>
      </c>
      <c r="N222" s="12">
        <f>+'MIT Da'!N222+'SAR Da'!N222+'URQ Da'!N222+'ROC Da'!N222+'SM Da'!N222+'BN Da'!N222+'BS Da'!N222+'TDC Da'!N222</f>
        <v>1439.9079999999999</v>
      </c>
      <c r="O222" s="12">
        <f>+'MIT Da'!O222+'SAR Da'!O222+'URQ Da'!O222+'ROC Da'!O222+'SM Da'!O222+'BN Da'!O222+'BS Da'!O222+'TDC Da'!O222</f>
        <v>1439.9079999999999</v>
      </c>
      <c r="P222" s="81">
        <f>+'MIT Da'!P222+'SAR Da'!P222+'URQ Da'!P222+'ROC Da'!P222+'SM Da'!P222+'BN Da'!P222+'BS Da'!P222+'TDC Da'!P222</f>
        <v>203</v>
      </c>
      <c r="Q222" s="81">
        <f>+'MIT Da'!Q222+'SAR Da'!Q222+'URQ Da'!Q222+'ROC Da'!Q222+'SM Da'!Q222+'BN Da'!Q222+'BS Da'!Q222+'TDC Da'!Q222</f>
        <v>58</v>
      </c>
      <c r="R222" s="81">
        <f>+'MIT Da'!R222+'SAR Da'!R222+'URQ Da'!R222+'ROC Da'!R222+'SM Da'!R222+'BN Da'!R222+'BS Da'!R222+'TDC Da'!R222</f>
        <v>10</v>
      </c>
      <c r="S222" s="81">
        <f>+'MIT Da'!S222+'SAR Da'!S222+'URQ Da'!S222+'ROC Da'!S222+'SM Da'!S222+'BN Da'!S222+'BS Da'!S222+'TDC Da'!S222</f>
        <v>271</v>
      </c>
      <c r="T222" s="81">
        <f>+'MIT Da'!T222+'SAR Da'!T222+'URQ Da'!T222+'ROC Da'!T222+'SM Da'!T222+'BN Da'!T222+'BS Da'!T222+'TDC Da'!T222</f>
        <v>136</v>
      </c>
      <c r="U222" s="81">
        <f>+'MIT Da'!U222+'SAR Da'!U222+'URQ Da'!U222+'ROC Da'!U222+'SM Da'!U222+'BN Da'!U222+'BS Da'!U222+'TDC Da'!U222</f>
        <v>430</v>
      </c>
      <c r="V222" s="81">
        <f>+'MIT Da'!V222+'SAR Da'!V222+'URQ Da'!V222+'ROC Da'!V222+'SM Da'!V222+'BN Da'!V222+'BS Da'!V222+'TDC Da'!V222</f>
        <v>11</v>
      </c>
      <c r="W222" s="81">
        <f>+'MIT Da'!W222+'SAR Da'!W222+'URQ Da'!W222+'ROC Da'!W222+'SM Da'!W222+'BN Da'!W222+'BS Da'!W222+'TDC Da'!W222</f>
        <v>107</v>
      </c>
      <c r="X222" s="81">
        <f>+'MIT Da'!X222+'SAR Da'!X222+'URQ Da'!X222+'ROC Da'!X222+'SM Da'!X222+'BN Da'!X222+'BS Da'!X222+'TDC Da'!X222</f>
        <v>4</v>
      </c>
      <c r="Y222" s="81">
        <f>+'MIT Da'!Y222+'SAR Da'!Y222+'URQ Da'!Y222+'ROC Da'!Y222+'SM Da'!Y222+'BN Da'!Y222+'BS Da'!Y222+'TDC Da'!Y222</f>
        <v>688</v>
      </c>
      <c r="Z222" s="81">
        <f>+'MIT Da'!Z222+'SAR Da'!Z222+'URQ Da'!Z222+'ROC Da'!Z222+'SM Da'!Z222+'BN Da'!Z222+'BS Da'!Z222+'TDC Da'!Z222</f>
        <v>169</v>
      </c>
      <c r="AA222" s="81">
        <f>+'MIT Da'!AA222+'SAR Da'!AA222+'URQ Da'!AA222+'ROC Da'!AA222+'SM Da'!AA222+'BN Da'!AA222+'BS Da'!AA222+'TDC Da'!AA222</f>
        <v>101</v>
      </c>
      <c r="AB222" s="81">
        <f>+'MIT Da'!AB222+'SAR Da'!AB222+'URQ Da'!AB222+'ROC Da'!AB222+'SM Da'!AB222+'BN Da'!AB222+'BS Da'!AB222+'TDC Da'!AB222</f>
        <v>688</v>
      </c>
      <c r="AC222" s="81">
        <f>+'MIT Da'!AC222+'SAR Da'!AC222+'URQ Da'!AC222+'ROC Da'!AC222+'SM Da'!AC222+'BN Da'!AC222+'BS Da'!AC222+'TDC Da'!AC222</f>
        <v>958</v>
      </c>
      <c r="AD222" s="81">
        <f>+'MIT Da'!AD222+'SAR Da'!AD222+'URQ Da'!AD222+'ROC Da'!AD222+'SM Da'!AD222+'BN Da'!AD222+'BS Da'!AD222+'TDC Da'!AD222</f>
        <v>54</v>
      </c>
      <c r="AE222" s="81">
        <f>+'MIT Da'!AE222+'SAR Da'!AE222+'URQ Da'!AE222+'ROC Da'!AE222+'SM Da'!AE222+'BN Da'!AE222+'BS Da'!AE222+'TDC Da'!AE222</f>
        <v>95</v>
      </c>
      <c r="AF222" s="81">
        <f>+'MIT Da'!AF222+'SAR Da'!AF222+'URQ Da'!AF222+'ROC Da'!AF222+'SM Da'!AF222+'BN Da'!AF222+'BS Da'!AF222+'TDC Da'!AF222</f>
        <v>447</v>
      </c>
      <c r="AG222" s="81">
        <f>+'MIT Da'!AG222+'SAR Da'!AG222+'URQ Da'!AG222+'ROC Da'!AG222+'SM Da'!AG222+'BN Da'!AG222+'BS Da'!AG222+'TDC Da'!AG222</f>
        <v>596</v>
      </c>
      <c r="AH222" s="12">
        <f>+'MIT Da'!AH222+'SAR Da'!AH222+'URQ Da'!AH222+'ROC Da'!AH222+'SM Da'!AH222+'BN Da'!AH222+'BS Da'!AH222+'TDC Da'!AH222</f>
        <v>279.92699999999996</v>
      </c>
      <c r="AI222" s="12">
        <f>+'MIT Da'!AI222+'SAR Da'!AI222+'URQ Da'!AI222+'ROC Da'!AI222+'SM Da'!AI222+'BN Da'!AI222+'BS Da'!AI222+'TDC Da'!AI222</f>
        <v>2</v>
      </c>
      <c r="AJ222" s="12">
        <f>+'MIT Da'!AJ222+'SAR Da'!AJ222+'URQ Da'!AJ222+'ROC Da'!AJ222+'SM Da'!AJ222+'BN Da'!AJ222+'BS Da'!AJ222+'TDC Da'!AJ222</f>
        <v>498.71500000000003</v>
      </c>
      <c r="AK222" s="12">
        <f>+'MIT Da'!AK222+'SAR Da'!AK222+'URQ Da'!AK222+'ROC Da'!AK222+'SM Da'!AK222+'BN Da'!AK222+'BS Da'!AK222+'TDC Da'!AK222</f>
        <v>780.64199999999994</v>
      </c>
      <c r="AL222" s="81">
        <f>+'MIT Da'!AL222+'SAR Da'!AL222+'URQ Da'!AL222+'ROC Da'!AL222+'SM Da'!AL222+'BN Da'!AL222+'BS Da'!AL222+'TDC Da'!AL222</f>
        <v>12</v>
      </c>
      <c r="AM222" s="81">
        <f>+'MIT Da'!AM222+'SAR Da'!AM222+'URQ Da'!AM222+'ROC Da'!AM222+'SM Da'!AM222+'BN Da'!AM222+'BS Da'!AM222+'TDC Da'!AM222</f>
        <v>58</v>
      </c>
      <c r="AN222" s="81">
        <f>+'MIT Da'!AN222+'SAR Da'!AN222+'URQ Da'!AN222+'ROC Da'!AN222+'SM Da'!AN222+'BN Da'!AN222+'BS Da'!AN222+'TDC Da'!AN222</f>
        <v>82</v>
      </c>
      <c r="AO222" s="81">
        <f>+'MIT Da'!AO222+'SAR Da'!AO222+'URQ Da'!AO222+'ROC Da'!AO222+'SM Da'!AO222+'BN Da'!AO222+'BS Da'!AO222+'TDC Da'!AO222</f>
        <v>152</v>
      </c>
      <c r="AP222" s="81">
        <f>+'MIT Da'!AP222+'SAR Da'!AP222+'URQ Da'!AP222+'ROC Da'!AP222+'SM Da'!AP222+'BN Da'!AP222+'BS Da'!AP222+'TDC Da'!AP222</f>
        <v>596</v>
      </c>
      <c r="AQ222" s="81">
        <f>+'MIT Da'!AQ222+'SAR Da'!AQ222+'URQ Da'!AQ222+'ROC Da'!AQ222+'SM Da'!AQ222+'BN Da'!AQ222+'BS Da'!AQ222+'TDC Da'!AQ222</f>
        <v>341</v>
      </c>
      <c r="AR222" s="81">
        <f>+'MIT Da'!AR222+'SAR Da'!AR222+'URQ Da'!AR222+'ROC Da'!AR222+'SM Da'!AR222+'BN Da'!AR222+'BS Da'!AR222+'TDC Da'!AR222</f>
        <v>39</v>
      </c>
      <c r="AS222" s="81">
        <f>+SUM(RED_InfraMR[[#This Row],[B.02.1 - Parque de Coches Eléctricos Motrices]:[B.02.3 - Parque de Coches Eléctricos Motrices Tipo R]])</f>
        <v>976</v>
      </c>
      <c r="AT222" s="81">
        <f>+'MIT Da'!AT222+'SAR Da'!AT222+'URQ Da'!AT222+'ROC Da'!AT222+'SM Da'!AT222+'BN Da'!AT222+'BS Da'!AT222+'TDC Da'!AT222</f>
        <v>12</v>
      </c>
      <c r="AU222" s="81">
        <f>+'MIT Da'!AU222+'SAR Da'!AU222+'URQ Da'!AU222+'ROC Da'!AU222+'SM Da'!AU222+'BN Da'!AU222+'BS Da'!AU222+'TDC Da'!AU222</f>
        <v>6</v>
      </c>
      <c r="AV222" s="81">
        <f>+'MIT Da'!AV222+'SAR Da'!AV222+'URQ Da'!AV222+'ROC Da'!AV222+'SM Da'!AV222+'BN Da'!AV222+'BS Da'!AV222+'TDC Da'!AV222</f>
        <v>10</v>
      </c>
      <c r="AW222" s="81">
        <f>+SUM(RED_InfraMR[[#This Row],[B.03.1 - Parque de Coches Motores Motrices Remolcados]:[B.03.3 - Parque de Coches Motores Motrices Cabina]])</f>
        <v>28</v>
      </c>
      <c r="AX222" s="81">
        <f>+'MIT Da'!AX222+'SAR Da'!AX222+'URQ Da'!AX222+'ROC Da'!AX222+'SM Da'!AX222+'BN Da'!AX222+'BS Da'!AX222+'TDC Da'!AX222</f>
        <v>437</v>
      </c>
      <c r="AY222" s="81">
        <f>+'MIT Da'!AY222+'SAR Da'!AY222+'URQ Da'!AY222+'ROC Da'!AY222+'SM Da'!AY222+'BN Da'!AY222+'BS Da'!AY222+'TDC Da'!AY222</f>
        <v>173</v>
      </c>
      <c r="AZ222" s="81">
        <f>+'MIT Da'!AZ222+'SAR Da'!AZ222+'URQ Da'!AZ222+'ROC Da'!AZ222+'SM Da'!AZ222+'BN Da'!AZ222+'BS Da'!AZ222+'TDC Da'!AZ222</f>
        <v>15</v>
      </c>
      <c r="BA222" s="81">
        <f>+'MIT Da'!BA222+'SAR Da'!BA222+'URQ Da'!BA222+'ROC Da'!BA222+'SM Da'!BA222+'BN Da'!BA222+'BS Da'!BA222+'TDC Da'!BA222</f>
        <v>164</v>
      </c>
      <c r="BB222" s="81">
        <f>+'MIT Da'!BB222+'SAR Da'!BB222+'URQ Da'!BB222+'ROC Da'!BB222+'SM Da'!BB222+'BN Da'!BB222+'BS Da'!BB222+'TDC Da'!BB222</f>
        <v>0</v>
      </c>
      <c r="BC222" s="81">
        <f>+SUM(RED_InfraMR[[#This Row],[B.04.1 - Parque de Coches Remolcados Clase Unica]:[B.04.5 - Parque de Coches Remolcados para Servicios Especiales (Cartoneros)]])</f>
        <v>789</v>
      </c>
      <c r="BD222" s="81">
        <f>+'MIT Da'!BD222+'SAR Da'!BD222+'URQ Da'!BD222+'ROC Da'!BD222+'SM Da'!BD222+'BN Da'!BD222+'BS Da'!BD222+'TDC Da'!BD222</f>
        <v>12</v>
      </c>
      <c r="BE222" s="81">
        <f>+'MIT Da'!BE222+'SAR Da'!BE222+'URQ Da'!BE222+'ROC Da'!BE222+'SM Da'!BE222+'BN Da'!BE222+'BS Da'!BE222+'TDC Da'!BE222</f>
        <v>92</v>
      </c>
      <c r="BF222" s="16"/>
    </row>
    <row r="223" spans="1:58">
      <c r="A223" s="1">
        <v>2011</v>
      </c>
      <c r="B223" s="1" t="s">
        <v>120</v>
      </c>
      <c r="C223" s="12">
        <f>+'MIT Da'!C223+'SAR Da'!C223+'URQ Da'!C223+'ROC Da'!C223+'SM Da'!C223+'BN Da'!C223+'BS Da'!C223+'TDC Da'!C223</f>
        <v>147.21299999999999</v>
      </c>
      <c r="D223" s="12">
        <f>+'MIT Da'!D223+'SAR Da'!D223+'URQ Da'!D223+'ROC Da'!D223+'SM Da'!D223+'BN Da'!D223+'BS Da'!D223+'TDC Da'!D223</f>
        <v>434.00300000000004</v>
      </c>
      <c r="E223" s="12">
        <f>+'MIT Da'!E223+'SAR Da'!E223+'URQ Da'!E223+'ROC Da'!E223+'SM Da'!E223+'BN Da'!E223+'BS Da'!E223+'TDC Da'!E223</f>
        <v>0</v>
      </c>
      <c r="F223" s="12">
        <f>+'MIT Da'!F223+'SAR Da'!F223+'URQ Da'!F223+'ROC Da'!F223+'SM Da'!F223+'BN Da'!F223+'BS Da'!F223+'TDC Da'!F223</f>
        <v>186.47664</v>
      </c>
      <c r="G223" s="12">
        <f>+'MIT Da'!G223+'SAR Da'!G223+'URQ Da'!G223+'ROC Da'!G223+'SM Da'!G223+'BN Da'!G223+'BS Da'!G223+'TDC Da'!G223</f>
        <v>767.69263999999998</v>
      </c>
      <c r="H223" s="12">
        <f>+'MIT Da'!H223+'SAR Da'!H223+'URQ Da'!H223+'ROC Da'!H223+'SM Da'!H223+'BN Da'!H223+'BS Da'!H223+'TDC Da'!H223</f>
        <v>767.69263999999998</v>
      </c>
      <c r="I223" s="12">
        <f>+'MIT Da'!I223+'SAR Da'!I223+'URQ Da'!I223+'ROC Da'!I223+'SM Da'!I223+'BN Da'!I223+'BS Da'!I223+'TDC Da'!I223</f>
        <v>1011.74311</v>
      </c>
      <c r="J223" s="12">
        <f>+'MIT Da'!J223+'SAR Da'!J223+'URQ Da'!J223+'ROC Da'!J223+'SM Da'!J223+'BN Da'!J223+'BS Da'!J223+'TDC Da'!J223</f>
        <v>1039.809</v>
      </c>
      <c r="K223" s="12">
        <f>+'MIT Da'!K223+'SAR Da'!K223+'URQ Da'!K223+'ROC Da'!K223+'SM Da'!K223+'BN Da'!K223+'BS Da'!K223+'TDC Da'!K223</f>
        <v>54.516999999999996</v>
      </c>
      <c r="L223" s="12">
        <f>+'MIT Da'!L223+'SAR Da'!L223+'URQ Da'!L223+'ROC Da'!L223+'SM Da'!L223+'BN Da'!L223+'BS Da'!L223+'TDC Da'!L223</f>
        <v>400.09900000000005</v>
      </c>
      <c r="M223" s="12">
        <f>+'MIT Da'!M223+'SAR Da'!M223+'URQ Da'!M223+'ROC Da'!M223+'SM Da'!M223+'BN Da'!M223+'BS Da'!M223+'TDC Da'!M223</f>
        <v>21.314999999999998</v>
      </c>
      <c r="N223" s="12">
        <f>+'MIT Da'!N223+'SAR Da'!N223+'URQ Da'!N223+'ROC Da'!N223+'SM Da'!N223+'BN Da'!N223+'BS Da'!N223+'TDC Da'!N223</f>
        <v>1439.9079999999999</v>
      </c>
      <c r="O223" s="12">
        <f>+'MIT Da'!O223+'SAR Da'!O223+'URQ Da'!O223+'ROC Da'!O223+'SM Da'!O223+'BN Da'!O223+'BS Da'!O223+'TDC Da'!O223</f>
        <v>1439.9079999999999</v>
      </c>
      <c r="P223" s="81">
        <f>+'MIT Da'!P223+'SAR Da'!P223+'URQ Da'!P223+'ROC Da'!P223+'SM Da'!P223+'BN Da'!P223+'BS Da'!P223+'TDC Da'!P223</f>
        <v>203</v>
      </c>
      <c r="Q223" s="81">
        <f>+'MIT Da'!Q223+'SAR Da'!Q223+'URQ Da'!Q223+'ROC Da'!Q223+'SM Da'!Q223+'BN Da'!Q223+'BS Da'!Q223+'TDC Da'!Q223</f>
        <v>58</v>
      </c>
      <c r="R223" s="81">
        <f>+'MIT Da'!R223+'SAR Da'!R223+'URQ Da'!R223+'ROC Da'!R223+'SM Da'!R223+'BN Da'!R223+'BS Da'!R223+'TDC Da'!R223</f>
        <v>10</v>
      </c>
      <c r="S223" s="81">
        <f>+'MIT Da'!S223+'SAR Da'!S223+'URQ Da'!S223+'ROC Da'!S223+'SM Da'!S223+'BN Da'!S223+'BS Da'!S223+'TDC Da'!S223</f>
        <v>271</v>
      </c>
      <c r="T223" s="81">
        <f>+'MIT Da'!T223+'SAR Da'!T223+'URQ Da'!T223+'ROC Da'!T223+'SM Da'!T223+'BN Da'!T223+'BS Da'!T223+'TDC Da'!T223</f>
        <v>136</v>
      </c>
      <c r="U223" s="81">
        <f>+'MIT Da'!U223+'SAR Da'!U223+'URQ Da'!U223+'ROC Da'!U223+'SM Da'!U223+'BN Da'!U223+'BS Da'!U223+'TDC Da'!U223</f>
        <v>430</v>
      </c>
      <c r="V223" s="81">
        <f>+'MIT Da'!V223+'SAR Da'!V223+'URQ Da'!V223+'ROC Da'!V223+'SM Da'!V223+'BN Da'!V223+'BS Da'!V223+'TDC Da'!V223</f>
        <v>11</v>
      </c>
      <c r="W223" s="81">
        <f>+'MIT Da'!W223+'SAR Da'!W223+'URQ Da'!W223+'ROC Da'!W223+'SM Da'!W223+'BN Da'!W223+'BS Da'!W223+'TDC Da'!W223</f>
        <v>107</v>
      </c>
      <c r="X223" s="81">
        <f>+'MIT Da'!X223+'SAR Da'!X223+'URQ Da'!X223+'ROC Da'!X223+'SM Da'!X223+'BN Da'!X223+'BS Da'!X223+'TDC Da'!X223</f>
        <v>4</v>
      </c>
      <c r="Y223" s="81">
        <f>+'MIT Da'!Y223+'SAR Da'!Y223+'URQ Da'!Y223+'ROC Da'!Y223+'SM Da'!Y223+'BN Da'!Y223+'BS Da'!Y223+'TDC Da'!Y223</f>
        <v>688</v>
      </c>
      <c r="Z223" s="81">
        <f>+'MIT Da'!Z223+'SAR Da'!Z223+'URQ Da'!Z223+'ROC Da'!Z223+'SM Da'!Z223+'BN Da'!Z223+'BS Da'!Z223+'TDC Da'!Z223</f>
        <v>169</v>
      </c>
      <c r="AA223" s="81">
        <f>+'MIT Da'!AA223+'SAR Da'!AA223+'URQ Da'!AA223+'ROC Da'!AA223+'SM Da'!AA223+'BN Da'!AA223+'BS Da'!AA223+'TDC Da'!AA223</f>
        <v>101</v>
      </c>
      <c r="AB223" s="81">
        <f>+'MIT Da'!AB223+'SAR Da'!AB223+'URQ Da'!AB223+'ROC Da'!AB223+'SM Da'!AB223+'BN Da'!AB223+'BS Da'!AB223+'TDC Da'!AB223</f>
        <v>688</v>
      </c>
      <c r="AC223" s="81">
        <f>+'MIT Da'!AC223+'SAR Da'!AC223+'URQ Da'!AC223+'ROC Da'!AC223+'SM Da'!AC223+'BN Da'!AC223+'BS Da'!AC223+'TDC Da'!AC223</f>
        <v>958</v>
      </c>
      <c r="AD223" s="81">
        <f>+'MIT Da'!AD223+'SAR Da'!AD223+'URQ Da'!AD223+'ROC Da'!AD223+'SM Da'!AD223+'BN Da'!AD223+'BS Da'!AD223+'TDC Da'!AD223</f>
        <v>54</v>
      </c>
      <c r="AE223" s="81">
        <f>+'MIT Da'!AE223+'SAR Da'!AE223+'URQ Da'!AE223+'ROC Da'!AE223+'SM Da'!AE223+'BN Da'!AE223+'BS Da'!AE223+'TDC Da'!AE223</f>
        <v>95</v>
      </c>
      <c r="AF223" s="81">
        <f>+'MIT Da'!AF223+'SAR Da'!AF223+'URQ Da'!AF223+'ROC Da'!AF223+'SM Da'!AF223+'BN Da'!AF223+'BS Da'!AF223+'TDC Da'!AF223</f>
        <v>447</v>
      </c>
      <c r="AG223" s="81">
        <f>+'MIT Da'!AG223+'SAR Da'!AG223+'URQ Da'!AG223+'ROC Da'!AG223+'SM Da'!AG223+'BN Da'!AG223+'BS Da'!AG223+'TDC Da'!AG223</f>
        <v>596</v>
      </c>
      <c r="AH223" s="12">
        <f>+'MIT Da'!AH223+'SAR Da'!AH223+'URQ Da'!AH223+'ROC Da'!AH223+'SM Da'!AH223+'BN Da'!AH223+'BS Da'!AH223+'TDC Da'!AH223</f>
        <v>279.92699999999996</v>
      </c>
      <c r="AI223" s="12">
        <f>+'MIT Da'!AI223+'SAR Da'!AI223+'URQ Da'!AI223+'ROC Da'!AI223+'SM Da'!AI223+'BN Da'!AI223+'BS Da'!AI223+'TDC Da'!AI223</f>
        <v>2</v>
      </c>
      <c r="AJ223" s="12">
        <f>+'MIT Da'!AJ223+'SAR Da'!AJ223+'URQ Da'!AJ223+'ROC Da'!AJ223+'SM Da'!AJ223+'BN Da'!AJ223+'BS Da'!AJ223+'TDC Da'!AJ223</f>
        <v>498.71500000000003</v>
      </c>
      <c r="AK223" s="12">
        <f>+'MIT Da'!AK223+'SAR Da'!AK223+'URQ Da'!AK223+'ROC Da'!AK223+'SM Da'!AK223+'BN Da'!AK223+'BS Da'!AK223+'TDC Da'!AK223</f>
        <v>780.64199999999994</v>
      </c>
      <c r="AL223" s="81">
        <f>+'MIT Da'!AL223+'SAR Da'!AL223+'URQ Da'!AL223+'ROC Da'!AL223+'SM Da'!AL223+'BN Da'!AL223+'BS Da'!AL223+'TDC Da'!AL223</f>
        <v>12</v>
      </c>
      <c r="AM223" s="81">
        <f>+'MIT Da'!AM223+'SAR Da'!AM223+'URQ Da'!AM223+'ROC Da'!AM223+'SM Da'!AM223+'BN Da'!AM223+'BS Da'!AM223+'TDC Da'!AM223</f>
        <v>58</v>
      </c>
      <c r="AN223" s="81">
        <f>+'MIT Da'!AN223+'SAR Da'!AN223+'URQ Da'!AN223+'ROC Da'!AN223+'SM Da'!AN223+'BN Da'!AN223+'BS Da'!AN223+'TDC Da'!AN223</f>
        <v>82</v>
      </c>
      <c r="AO223" s="81">
        <f>+'MIT Da'!AO223+'SAR Da'!AO223+'URQ Da'!AO223+'ROC Da'!AO223+'SM Da'!AO223+'BN Da'!AO223+'BS Da'!AO223+'TDC Da'!AO223</f>
        <v>152</v>
      </c>
      <c r="AP223" s="81">
        <f>+'MIT Da'!AP223+'SAR Da'!AP223+'URQ Da'!AP223+'ROC Da'!AP223+'SM Da'!AP223+'BN Da'!AP223+'BS Da'!AP223+'TDC Da'!AP223</f>
        <v>596</v>
      </c>
      <c r="AQ223" s="81">
        <f>+'MIT Da'!AQ223+'SAR Da'!AQ223+'URQ Da'!AQ223+'ROC Da'!AQ223+'SM Da'!AQ223+'BN Da'!AQ223+'BS Da'!AQ223+'TDC Da'!AQ223</f>
        <v>341</v>
      </c>
      <c r="AR223" s="81">
        <f>+'MIT Da'!AR223+'SAR Da'!AR223+'URQ Da'!AR223+'ROC Da'!AR223+'SM Da'!AR223+'BN Da'!AR223+'BS Da'!AR223+'TDC Da'!AR223</f>
        <v>39</v>
      </c>
      <c r="AS223" s="81">
        <f>+SUM(RED_InfraMR[[#This Row],[B.02.1 - Parque de Coches Eléctricos Motrices]:[B.02.3 - Parque de Coches Eléctricos Motrices Tipo R]])</f>
        <v>976</v>
      </c>
      <c r="AT223" s="81">
        <f>+'MIT Da'!AT223+'SAR Da'!AT223+'URQ Da'!AT223+'ROC Da'!AT223+'SM Da'!AT223+'BN Da'!AT223+'BS Da'!AT223+'TDC Da'!AT223</f>
        <v>12</v>
      </c>
      <c r="AU223" s="81">
        <f>+'MIT Da'!AU223+'SAR Da'!AU223+'URQ Da'!AU223+'ROC Da'!AU223+'SM Da'!AU223+'BN Da'!AU223+'BS Da'!AU223+'TDC Da'!AU223</f>
        <v>6</v>
      </c>
      <c r="AV223" s="81">
        <f>+'MIT Da'!AV223+'SAR Da'!AV223+'URQ Da'!AV223+'ROC Da'!AV223+'SM Da'!AV223+'BN Da'!AV223+'BS Da'!AV223+'TDC Da'!AV223</f>
        <v>10</v>
      </c>
      <c r="AW223" s="81">
        <f>+SUM(RED_InfraMR[[#This Row],[B.03.1 - Parque de Coches Motores Motrices Remolcados]:[B.03.3 - Parque de Coches Motores Motrices Cabina]])</f>
        <v>28</v>
      </c>
      <c r="AX223" s="81">
        <f>+'MIT Da'!AX223+'SAR Da'!AX223+'URQ Da'!AX223+'ROC Da'!AX223+'SM Da'!AX223+'BN Da'!AX223+'BS Da'!AX223+'TDC Da'!AX223</f>
        <v>437</v>
      </c>
      <c r="AY223" s="81">
        <f>+'MIT Da'!AY223+'SAR Da'!AY223+'URQ Da'!AY223+'ROC Da'!AY223+'SM Da'!AY223+'BN Da'!AY223+'BS Da'!AY223+'TDC Da'!AY223</f>
        <v>173</v>
      </c>
      <c r="AZ223" s="81">
        <f>+'MIT Da'!AZ223+'SAR Da'!AZ223+'URQ Da'!AZ223+'ROC Da'!AZ223+'SM Da'!AZ223+'BN Da'!AZ223+'BS Da'!AZ223+'TDC Da'!AZ223</f>
        <v>15</v>
      </c>
      <c r="BA223" s="81">
        <f>+'MIT Da'!BA223+'SAR Da'!BA223+'URQ Da'!BA223+'ROC Da'!BA223+'SM Da'!BA223+'BN Da'!BA223+'BS Da'!BA223+'TDC Da'!BA223</f>
        <v>164</v>
      </c>
      <c r="BB223" s="81">
        <f>+'MIT Da'!BB223+'SAR Da'!BB223+'URQ Da'!BB223+'ROC Da'!BB223+'SM Da'!BB223+'BN Da'!BB223+'BS Da'!BB223+'TDC Da'!BB223</f>
        <v>0</v>
      </c>
      <c r="BC223" s="81">
        <f>+SUM(RED_InfraMR[[#This Row],[B.04.1 - Parque de Coches Remolcados Clase Unica]:[B.04.5 - Parque de Coches Remolcados para Servicios Especiales (Cartoneros)]])</f>
        <v>789</v>
      </c>
      <c r="BD223" s="81">
        <f>+'MIT Da'!BD223+'SAR Da'!BD223+'URQ Da'!BD223+'ROC Da'!BD223+'SM Da'!BD223+'BN Da'!BD223+'BS Da'!BD223+'TDC Da'!BD223</f>
        <v>12</v>
      </c>
      <c r="BE223" s="81">
        <f>+'MIT Da'!BE223+'SAR Da'!BE223+'URQ Da'!BE223+'ROC Da'!BE223+'SM Da'!BE223+'BN Da'!BE223+'BS Da'!BE223+'TDC Da'!BE223</f>
        <v>92</v>
      </c>
      <c r="BF223" s="16"/>
    </row>
    <row r="224" spans="1:58">
      <c r="A224" s="1">
        <v>2011</v>
      </c>
      <c r="B224" s="1" t="s">
        <v>121</v>
      </c>
      <c r="C224" s="12">
        <f>+'MIT Da'!C224+'SAR Da'!C224+'URQ Da'!C224+'ROC Da'!C224+'SM Da'!C224+'BN Da'!C224+'BS Da'!C224+'TDC Da'!C224</f>
        <v>147.21299999999999</v>
      </c>
      <c r="D224" s="12">
        <f>+'MIT Da'!D224+'SAR Da'!D224+'URQ Da'!D224+'ROC Da'!D224+'SM Da'!D224+'BN Da'!D224+'BS Da'!D224+'TDC Da'!D224</f>
        <v>434.00300000000004</v>
      </c>
      <c r="E224" s="12">
        <f>+'MIT Da'!E224+'SAR Da'!E224+'URQ Da'!E224+'ROC Da'!E224+'SM Da'!E224+'BN Da'!E224+'BS Da'!E224+'TDC Da'!E224</f>
        <v>0</v>
      </c>
      <c r="F224" s="12">
        <f>+'MIT Da'!F224+'SAR Da'!F224+'URQ Da'!F224+'ROC Da'!F224+'SM Da'!F224+'BN Da'!F224+'BS Da'!F224+'TDC Da'!F224</f>
        <v>186.47664</v>
      </c>
      <c r="G224" s="12">
        <f>+'MIT Da'!G224+'SAR Da'!G224+'URQ Da'!G224+'ROC Da'!G224+'SM Da'!G224+'BN Da'!G224+'BS Da'!G224+'TDC Da'!G224</f>
        <v>767.69263999999998</v>
      </c>
      <c r="H224" s="12">
        <f>+'MIT Da'!H224+'SAR Da'!H224+'URQ Da'!H224+'ROC Da'!H224+'SM Da'!H224+'BN Da'!H224+'BS Da'!H224+'TDC Da'!H224</f>
        <v>767.69263999999998</v>
      </c>
      <c r="I224" s="12">
        <f>+'MIT Da'!I224+'SAR Da'!I224+'URQ Da'!I224+'ROC Da'!I224+'SM Da'!I224+'BN Da'!I224+'BS Da'!I224+'TDC Da'!I224</f>
        <v>1011.74311</v>
      </c>
      <c r="J224" s="12">
        <f>+'MIT Da'!J224+'SAR Da'!J224+'URQ Da'!J224+'ROC Da'!J224+'SM Da'!J224+'BN Da'!J224+'BS Da'!J224+'TDC Da'!J224</f>
        <v>1039.809</v>
      </c>
      <c r="K224" s="12">
        <f>+'MIT Da'!K224+'SAR Da'!K224+'URQ Da'!K224+'ROC Da'!K224+'SM Da'!K224+'BN Da'!K224+'BS Da'!K224+'TDC Da'!K224</f>
        <v>54.516999999999996</v>
      </c>
      <c r="L224" s="12">
        <f>+'MIT Da'!L224+'SAR Da'!L224+'URQ Da'!L224+'ROC Da'!L224+'SM Da'!L224+'BN Da'!L224+'BS Da'!L224+'TDC Da'!L224</f>
        <v>400.09900000000005</v>
      </c>
      <c r="M224" s="12">
        <f>+'MIT Da'!M224+'SAR Da'!M224+'URQ Da'!M224+'ROC Da'!M224+'SM Da'!M224+'BN Da'!M224+'BS Da'!M224+'TDC Da'!M224</f>
        <v>21.314999999999998</v>
      </c>
      <c r="N224" s="12">
        <f>+'MIT Da'!N224+'SAR Da'!N224+'URQ Da'!N224+'ROC Da'!N224+'SM Da'!N224+'BN Da'!N224+'BS Da'!N224+'TDC Da'!N224</f>
        <v>1439.9079999999999</v>
      </c>
      <c r="O224" s="12">
        <f>+'MIT Da'!O224+'SAR Da'!O224+'URQ Da'!O224+'ROC Da'!O224+'SM Da'!O224+'BN Da'!O224+'BS Da'!O224+'TDC Da'!O224</f>
        <v>1439.9079999999999</v>
      </c>
      <c r="P224" s="81">
        <f>+'MIT Da'!P224+'SAR Da'!P224+'URQ Da'!P224+'ROC Da'!P224+'SM Da'!P224+'BN Da'!P224+'BS Da'!P224+'TDC Da'!P224</f>
        <v>203</v>
      </c>
      <c r="Q224" s="81">
        <f>+'MIT Da'!Q224+'SAR Da'!Q224+'URQ Da'!Q224+'ROC Da'!Q224+'SM Da'!Q224+'BN Da'!Q224+'BS Da'!Q224+'TDC Da'!Q224</f>
        <v>58</v>
      </c>
      <c r="R224" s="81">
        <f>+'MIT Da'!R224+'SAR Da'!R224+'URQ Da'!R224+'ROC Da'!R224+'SM Da'!R224+'BN Da'!R224+'BS Da'!R224+'TDC Da'!R224</f>
        <v>10</v>
      </c>
      <c r="S224" s="81">
        <f>+'MIT Da'!S224+'SAR Da'!S224+'URQ Da'!S224+'ROC Da'!S224+'SM Da'!S224+'BN Da'!S224+'BS Da'!S224+'TDC Da'!S224</f>
        <v>271</v>
      </c>
      <c r="T224" s="81">
        <f>+'MIT Da'!T224+'SAR Da'!T224+'URQ Da'!T224+'ROC Da'!T224+'SM Da'!T224+'BN Da'!T224+'BS Da'!T224+'TDC Da'!T224</f>
        <v>136</v>
      </c>
      <c r="U224" s="81">
        <f>+'MIT Da'!U224+'SAR Da'!U224+'URQ Da'!U224+'ROC Da'!U224+'SM Da'!U224+'BN Da'!U224+'BS Da'!U224+'TDC Da'!U224</f>
        <v>430</v>
      </c>
      <c r="V224" s="81">
        <f>+'MIT Da'!V224+'SAR Da'!V224+'URQ Da'!V224+'ROC Da'!V224+'SM Da'!V224+'BN Da'!V224+'BS Da'!V224+'TDC Da'!V224</f>
        <v>11</v>
      </c>
      <c r="W224" s="81">
        <f>+'MIT Da'!W224+'SAR Da'!W224+'URQ Da'!W224+'ROC Da'!W224+'SM Da'!W224+'BN Da'!W224+'BS Da'!W224+'TDC Da'!W224</f>
        <v>107</v>
      </c>
      <c r="X224" s="81">
        <f>+'MIT Da'!X224+'SAR Da'!X224+'URQ Da'!X224+'ROC Da'!X224+'SM Da'!X224+'BN Da'!X224+'BS Da'!X224+'TDC Da'!X224</f>
        <v>4</v>
      </c>
      <c r="Y224" s="81">
        <f>+'MIT Da'!Y224+'SAR Da'!Y224+'URQ Da'!Y224+'ROC Da'!Y224+'SM Da'!Y224+'BN Da'!Y224+'BS Da'!Y224+'TDC Da'!Y224</f>
        <v>688</v>
      </c>
      <c r="Z224" s="81">
        <f>+'MIT Da'!Z224+'SAR Da'!Z224+'URQ Da'!Z224+'ROC Da'!Z224+'SM Da'!Z224+'BN Da'!Z224+'BS Da'!Z224+'TDC Da'!Z224</f>
        <v>169</v>
      </c>
      <c r="AA224" s="81">
        <f>+'MIT Da'!AA224+'SAR Da'!AA224+'URQ Da'!AA224+'ROC Da'!AA224+'SM Da'!AA224+'BN Da'!AA224+'BS Da'!AA224+'TDC Da'!AA224</f>
        <v>101</v>
      </c>
      <c r="AB224" s="81">
        <f>+'MIT Da'!AB224+'SAR Da'!AB224+'URQ Da'!AB224+'ROC Da'!AB224+'SM Da'!AB224+'BN Da'!AB224+'BS Da'!AB224+'TDC Da'!AB224</f>
        <v>688</v>
      </c>
      <c r="AC224" s="81">
        <f>+'MIT Da'!AC224+'SAR Da'!AC224+'URQ Da'!AC224+'ROC Da'!AC224+'SM Da'!AC224+'BN Da'!AC224+'BS Da'!AC224+'TDC Da'!AC224</f>
        <v>958</v>
      </c>
      <c r="AD224" s="81">
        <f>+'MIT Da'!AD224+'SAR Da'!AD224+'URQ Da'!AD224+'ROC Da'!AD224+'SM Da'!AD224+'BN Da'!AD224+'BS Da'!AD224+'TDC Da'!AD224</f>
        <v>54</v>
      </c>
      <c r="AE224" s="81">
        <f>+'MIT Da'!AE224+'SAR Da'!AE224+'URQ Da'!AE224+'ROC Da'!AE224+'SM Da'!AE224+'BN Da'!AE224+'BS Da'!AE224+'TDC Da'!AE224</f>
        <v>95</v>
      </c>
      <c r="AF224" s="81">
        <f>+'MIT Da'!AF224+'SAR Da'!AF224+'URQ Da'!AF224+'ROC Da'!AF224+'SM Da'!AF224+'BN Da'!AF224+'BS Da'!AF224+'TDC Da'!AF224</f>
        <v>447</v>
      </c>
      <c r="AG224" s="81">
        <f>+'MIT Da'!AG224+'SAR Da'!AG224+'URQ Da'!AG224+'ROC Da'!AG224+'SM Da'!AG224+'BN Da'!AG224+'BS Da'!AG224+'TDC Da'!AG224</f>
        <v>596</v>
      </c>
      <c r="AH224" s="12">
        <f>+'MIT Da'!AH224+'SAR Da'!AH224+'URQ Da'!AH224+'ROC Da'!AH224+'SM Da'!AH224+'BN Da'!AH224+'BS Da'!AH224+'TDC Da'!AH224</f>
        <v>279.92699999999996</v>
      </c>
      <c r="AI224" s="12">
        <f>+'MIT Da'!AI224+'SAR Da'!AI224+'URQ Da'!AI224+'ROC Da'!AI224+'SM Da'!AI224+'BN Da'!AI224+'BS Da'!AI224+'TDC Da'!AI224</f>
        <v>2</v>
      </c>
      <c r="AJ224" s="12">
        <f>+'MIT Da'!AJ224+'SAR Da'!AJ224+'URQ Da'!AJ224+'ROC Da'!AJ224+'SM Da'!AJ224+'BN Da'!AJ224+'BS Da'!AJ224+'TDC Da'!AJ224</f>
        <v>498.71500000000003</v>
      </c>
      <c r="AK224" s="12">
        <f>+'MIT Da'!AK224+'SAR Da'!AK224+'URQ Da'!AK224+'ROC Da'!AK224+'SM Da'!AK224+'BN Da'!AK224+'BS Da'!AK224+'TDC Da'!AK224</f>
        <v>780.64199999999994</v>
      </c>
      <c r="AL224" s="81">
        <f>+'MIT Da'!AL224+'SAR Da'!AL224+'URQ Da'!AL224+'ROC Da'!AL224+'SM Da'!AL224+'BN Da'!AL224+'BS Da'!AL224+'TDC Da'!AL224</f>
        <v>12</v>
      </c>
      <c r="AM224" s="81">
        <f>+'MIT Da'!AM224+'SAR Da'!AM224+'URQ Da'!AM224+'ROC Da'!AM224+'SM Da'!AM224+'BN Da'!AM224+'BS Da'!AM224+'TDC Da'!AM224</f>
        <v>58</v>
      </c>
      <c r="AN224" s="81">
        <f>+'MIT Da'!AN224+'SAR Da'!AN224+'URQ Da'!AN224+'ROC Da'!AN224+'SM Da'!AN224+'BN Da'!AN224+'BS Da'!AN224+'TDC Da'!AN224</f>
        <v>82</v>
      </c>
      <c r="AO224" s="81">
        <f>+'MIT Da'!AO224+'SAR Da'!AO224+'URQ Da'!AO224+'ROC Da'!AO224+'SM Da'!AO224+'BN Da'!AO224+'BS Da'!AO224+'TDC Da'!AO224</f>
        <v>152</v>
      </c>
      <c r="AP224" s="81">
        <f>+'MIT Da'!AP224+'SAR Da'!AP224+'URQ Da'!AP224+'ROC Da'!AP224+'SM Da'!AP224+'BN Da'!AP224+'BS Da'!AP224+'TDC Da'!AP224</f>
        <v>596</v>
      </c>
      <c r="AQ224" s="81">
        <f>+'MIT Da'!AQ224+'SAR Da'!AQ224+'URQ Da'!AQ224+'ROC Da'!AQ224+'SM Da'!AQ224+'BN Da'!AQ224+'BS Da'!AQ224+'TDC Da'!AQ224</f>
        <v>341</v>
      </c>
      <c r="AR224" s="81">
        <f>+'MIT Da'!AR224+'SAR Da'!AR224+'URQ Da'!AR224+'ROC Da'!AR224+'SM Da'!AR224+'BN Da'!AR224+'BS Da'!AR224+'TDC Da'!AR224</f>
        <v>39</v>
      </c>
      <c r="AS224" s="81">
        <f>+SUM(RED_InfraMR[[#This Row],[B.02.1 - Parque de Coches Eléctricos Motrices]:[B.02.3 - Parque de Coches Eléctricos Motrices Tipo R]])</f>
        <v>976</v>
      </c>
      <c r="AT224" s="81">
        <f>+'MIT Da'!AT224+'SAR Da'!AT224+'URQ Da'!AT224+'ROC Da'!AT224+'SM Da'!AT224+'BN Da'!AT224+'BS Da'!AT224+'TDC Da'!AT224</f>
        <v>12</v>
      </c>
      <c r="AU224" s="81">
        <f>+'MIT Da'!AU224+'SAR Da'!AU224+'URQ Da'!AU224+'ROC Da'!AU224+'SM Da'!AU224+'BN Da'!AU224+'BS Da'!AU224+'TDC Da'!AU224</f>
        <v>6</v>
      </c>
      <c r="AV224" s="81">
        <f>+'MIT Da'!AV224+'SAR Da'!AV224+'URQ Da'!AV224+'ROC Da'!AV224+'SM Da'!AV224+'BN Da'!AV224+'BS Da'!AV224+'TDC Da'!AV224</f>
        <v>10</v>
      </c>
      <c r="AW224" s="81">
        <f>+SUM(RED_InfraMR[[#This Row],[B.03.1 - Parque de Coches Motores Motrices Remolcados]:[B.03.3 - Parque de Coches Motores Motrices Cabina]])</f>
        <v>28</v>
      </c>
      <c r="AX224" s="81">
        <f>+'MIT Da'!AX224+'SAR Da'!AX224+'URQ Da'!AX224+'ROC Da'!AX224+'SM Da'!AX224+'BN Da'!AX224+'BS Da'!AX224+'TDC Da'!AX224</f>
        <v>437</v>
      </c>
      <c r="AY224" s="81">
        <f>+'MIT Da'!AY224+'SAR Da'!AY224+'URQ Da'!AY224+'ROC Da'!AY224+'SM Da'!AY224+'BN Da'!AY224+'BS Da'!AY224+'TDC Da'!AY224</f>
        <v>173</v>
      </c>
      <c r="AZ224" s="81">
        <f>+'MIT Da'!AZ224+'SAR Da'!AZ224+'URQ Da'!AZ224+'ROC Da'!AZ224+'SM Da'!AZ224+'BN Da'!AZ224+'BS Da'!AZ224+'TDC Da'!AZ224</f>
        <v>15</v>
      </c>
      <c r="BA224" s="81">
        <f>+'MIT Da'!BA224+'SAR Da'!BA224+'URQ Da'!BA224+'ROC Da'!BA224+'SM Da'!BA224+'BN Da'!BA224+'BS Da'!BA224+'TDC Da'!BA224</f>
        <v>164</v>
      </c>
      <c r="BB224" s="81">
        <f>+'MIT Da'!BB224+'SAR Da'!BB224+'URQ Da'!BB224+'ROC Da'!BB224+'SM Da'!BB224+'BN Da'!BB224+'BS Da'!BB224+'TDC Da'!BB224</f>
        <v>0</v>
      </c>
      <c r="BC224" s="81">
        <f>+SUM(RED_InfraMR[[#This Row],[B.04.1 - Parque de Coches Remolcados Clase Unica]:[B.04.5 - Parque de Coches Remolcados para Servicios Especiales (Cartoneros)]])</f>
        <v>789</v>
      </c>
      <c r="BD224" s="81">
        <f>+'MIT Da'!BD224+'SAR Da'!BD224+'URQ Da'!BD224+'ROC Da'!BD224+'SM Da'!BD224+'BN Da'!BD224+'BS Da'!BD224+'TDC Da'!BD224</f>
        <v>12</v>
      </c>
      <c r="BE224" s="81">
        <f>+'MIT Da'!BE224+'SAR Da'!BE224+'URQ Da'!BE224+'ROC Da'!BE224+'SM Da'!BE224+'BN Da'!BE224+'BS Da'!BE224+'TDC Da'!BE224</f>
        <v>92</v>
      </c>
      <c r="BF224" s="16"/>
    </row>
    <row r="225" spans="1:58">
      <c r="A225" s="1">
        <v>2011</v>
      </c>
      <c r="B225" s="1" t="s">
        <v>122</v>
      </c>
      <c r="C225" s="12">
        <f>+'MIT Da'!C225+'SAR Da'!C225+'URQ Da'!C225+'ROC Da'!C225+'SM Da'!C225+'BN Da'!C225+'BS Da'!C225+'TDC Da'!C225</f>
        <v>147.21299999999999</v>
      </c>
      <c r="D225" s="12">
        <f>+'MIT Da'!D225+'SAR Da'!D225+'URQ Da'!D225+'ROC Da'!D225+'SM Da'!D225+'BN Da'!D225+'BS Da'!D225+'TDC Da'!D225</f>
        <v>434.00300000000004</v>
      </c>
      <c r="E225" s="12">
        <f>+'MIT Da'!E225+'SAR Da'!E225+'URQ Da'!E225+'ROC Da'!E225+'SM Da'!E225+'BN Da'!E225+'BS Da'!E225+'TDC Da'!E225</f>
        <v>0</v>
      </c>
      <c r="F225" s="12">
        <f>+'MIT Da'!F225+'SAR Da'!F225+'URQ Da'!F225+'ROC Da'!F225+'SM Da'!F225+'BN Da'!F225+'BS Da'!F225+'TDC Da'!F225</f>
        <v>186.47664</v>
      </c>
      <c r="G225" s="12">
        <f>+'MIT Da'!G225+'SAR Da'!G225+'URQ Da'!G225+'ROC Da'!G225+'SM Da'!G225+'BN Da'!G225+'BS Da'!G225+'TDC Da'!G225</f>
        <v>767.69263999999998</v>
      </c>
      <c r="H225" s="12">
        <f>+'MIT Da'!H225+'SAR Da'!H225+'URQ Da'!H225+'ROC Da'!H225+'SM Da'!H225+'BN Da'!H225+'BS Da'!H225+'TDC Da'!H225</f>
        <v>767.69263999999998</v>
      </c>
      <c r="I225" s="12">
        <f>+'MIT Da'!I225+'SAR Da'!I225+'URQ Da'!I225+'ROC Da'!I225+'SM Da'!I225+'BN Da'!I225+'BS Da'!I225+'TDC Da'!I225</f>
        <v>1011.74311</v>
      </c>
      <c r="J225" s="12">
        <f>+'MIT Da'!J225+'SAR Da'!J225+'URQ Da'!J225+'ROC Da'!J225+'SM Da'!J225+'BN Da'!J225+'BS Da'!J225+'TDC Da'!J225</f>
        <v>1039.809</v>
      </c>
      <c r="K225" s="12">
        <f>+'MIT Da'!K225+'SAR Da'!K225+'URQ Da'!K225+'ROC Da'!K225+'SM Da'!K225+'BN Da'!K225+'BS Da'!K225+'TDC Da'!K225</f>
        <v>54.516999999999996</v>
      </c>
      <c r="L225" s="12">
        <f>+'MIT Da'!L225+'SAR Da'!L225+'URQ Da'!L225+'ROC Da'!L225+'SM Da'!L225+'BN Da'!L225+'BS Da'!L225+'TDC Da'!L225</f>
        <v>400.09900000000005</v>
      </c>
      <c r="M225" s="12">
        <f>+'MIT Da'!M225+'SAR Da'!M225+'URQ Da'!M225+'ROC Da'!M225+'SM Da'!M225+'BN Da'!M225+'BS Da'!M225+'TDC Da'!M225</f>
        <v>21.314999999999998</v>
      </c>
      <c r="N225" s="12">
        <f>+'MIT Da'!N225+'SAR Da'!N225+'URQ Da'!N225+'ROC Da'!N225+'SM Da'!N225+'BN Da'!N225+'BS Da'!N225+'TDC Da'!N225</f>
        <v>1439.9079999999999</v>
      </c>
      <c r="O225" s="12">
        <f>+'MIT Da'!O225+'SAR Da'!O225+'URQ Da'!O225+'ROC Da'!O225+'SM Da'!O225+'BN Da'!O225+'BS Da'!O225+'TDC Da'!O225</f>
        <v>1439.9079999999999</v>
      </c>
      <c r="P225" s="81">
        <f>+'MIT Da'!P225+'SAR Da'!P225+'URQ Da'!P225+'ROC Da'!P225+'SM Da'!P225+'BN Da'!P225+'BS Da'!P225+'TDC Da'!P225</f>
        <v>203</v>
      </c>
      <c r="Q225" s="81">
        <f>+'MIT Da'!Q225+'SAR Da'!Q225+'URQ Da'!Q225+'ROC Da'!Q225+'SM Da'!Q225+'BN Da'!Q225+'BS Da'!Q225+'TDC Da'!Q225</f>
        <v>58</v>
      </c>
      <c r="R225" s="81">
        <f>+'MIT Da'!R225+'SAR Da'!R225+'URQ Da'!R225+'ROC Da'!R225+'SM Da'!R225+'BN Da'!R225+'BS Da'!R225+'TDC Da'!R225</f>
        <v>10</v>
      </c>
      <c r="S225" s="81">
        <f>+'MIT Da'!S225+'SAR Da'!S225+'URQ Da'!S225+'ROC Da'!S225+'SM Da'!S225+'BN Da'!S225+'BS Da'!S225+'TDC Da'!S225</f>
        <v>271</v>
      </c>
      <c r="T225" s="81">
        <f>+'MIT Da'!T225+'SAR Da'!T225+'URQ Da'!T225+'ROC Da'!T225+'SM Da'!T225+'BN Da'!T225+'BS Da'!T225+'TDC Da'!T225</f>
        <v>136</v>
      </c>
      <c r="U225" s="81">
        <f>+'MIT Da'!U225+'SAR Da'!U225+'URQ Da'!U225+'ROC Da'!U225+'SM Da'!U225+'BN Da'!U225+'BS Da'!U225+'TDC Da'!U225</f>
        <v>430</v>
      </c>
      <c r="V225" s="81">
        <f>+'MIT Da'!V225+'SAR Da'!V225+'URQ Da'!V225+'ROC Da'!V225+'SM Da'!V225+'BN Da'!V225+'BS Da'!V225+'TDC Da'!V225</f>
        <v>11</v>
      </c>
      <c r="W225" s="81">
        <f>+'MIT Da'!W225+'SAR Da'!W225+'URQ Da'!W225+'ROC Da'!W225+'SM Da'!W225+'BN Da'!W225+'BS Da'!W225+'TDC Da'!W225</f>
        <v>107</v>
      </c>
      <c r="X225" s="81">
        <f>+'MIT Da'!X225+'SAR Da'!X225+'URQ Da'!X225+'ROC Da'!X225+'SM Da'!X225+'BN Da'!X225+'BS Da'!X225+'TDC Da'!X225</f>
        <v>4</v>
      </c>
      <c r="Y225" s="81">
        <f>+'MIT Da'!Y225+'SAR Da'!Y225+'URQ Da'!Y225+'ROC Da'!Y225+'SM Da'!Y225+'BN Da'!Y225+'BS Da'!Y225+'TDC Da'!Y225</f>
        <v>688</v>
      </c>
      <c r="Z225" s="81">
        <f>+'MIT Da'!Z225+'SAR Da'!Z225+'URQ Da'!Z225+'ROC Da'!Z225+'SM Da'!Z225+'BN Da'!Z225+'BS Da'!Z225+'TDC Da'!Z225</f>
        <v>169</v>
      </c>
      <c r="AA225" s="81">
        <f>+'MIT Da'!AA225+'SAR Da'!AA225+'URQ Da'!AA225+'ROC Da'!AA225+'SM Da'!AA225+'BN Da'!AA225+'BS Da'!AA225+'TDC Da'!AA225</f>
        <v>101</v>
      </c>
      <c r="AB225" s="81">
        <f>+'MIT Da'!AB225+'SAR Da'!AB225+'URQ Da'!AB225+'ROC Da'!AB225+'SM Da'!AB225+'BN Da'!AB225+'BS Da'!AB225+'TDC Da'!AB225</f>
        <v>688</v>
      </c>
      <c r="AC225" s="81">
        <f>+'MIT Da'!AC225+'SAR Da'!AC225+'URQ Da'!AC225+'ROC Da'!AC225+'SM Da'!AC225+'BN Da'!AC225+'BS Da'!AC225+'TDC Da'!AC225</f>
        <v>958</v>
      </c>
      <c r="AD225" s="81">
        <f>+'MIT Da'!AD225+'SAR Da'!AD225+'URQ Da'!AD225+'ROC Da'!AD225+'SM Da'!AD225+'BN Da'!AD225+'BS Da'!AD225+'TDC Da'!AD225</f>
        <v>54</v>
      </c>
      <c r="AE225" s="81">
        <f>+'MIT Da'!AE225+'SAR Da'!AE225+'URQ Da'!AE225+'ROC Da'!AE225+'SM Da'!AE225+'BN Da'!AE225+'BS Da'!AE225+'TDC Da'!AE225</f>
        <v>95</v>
      </c>
      <c r="AF225" s="81">
        <f>+'MIT Da'!AF225+'SAR Da'!AF225+'URQ Da'!AF225+'ROC Da'!AF225+'SM Da'!AF225+'BN Da'!AF225+'BS Da'!AF225+'TDC Da'!AF225</f>
        <v>447</v>
      </c>
      <c r="AG225" s="81">
        <f>+'MIT Da'!AG225+'SAR Da'!AG225+'URQ Da'!AG225+'ROC Da'!AG225+'SM Da'!AG225+'BN Da'!AG225+'BS Da'!AG225+'TDC Da'!AG225</f>
        <v>596</v>
      </c>
      <c r="AH225" s="12">
        <f>+'MIT Da'!AH225+'SAR Da'!AH225+'URQ Da'!AH225+'ROC Da'!AH225+'SM Da'!AH225+'BN Da'!AH225+'BS Da'!AH225+'TDC Da'!AH225</f>
        <v>279.92699999999996</v>
      </c>
      <c r="AI225" s="12">
        <f>+'MIT Da'!AI225+'SAR Da'!AI225+'URQ Da'!AI225+'ROC Da'!AI225+'SM Da'!AI225+'BN Da'!AI225+'BS Da'!AI225+'TDC Da'!AI225</f>
        <v>2</v>
      </c>
      <c r="AJ225" s="12">
        <f>+'MIT Da'!AJ225+'SAR Da'!AJ225+'URQ Da'!AJ225+'ROC Da'!AJ225+'SM Da'!AJ225+'BN Da'!AJ225+'BS Da'!AJ225+'TDC Da'!AJ225</f>
        <v>498.71500000000003</v>
      </c>
      <c r="AK225" s="12">
        <f>+'MIT Da'!AK225+'SAR Da'!AK225+'URQ Da'!AK225+'ROC Da'!AK225+'SM Da'!AK225+'BN Da'!AK225+'BS Da'!AK225+'TDC Da'!AK225</f>
        <v>780.64199999999994</v>
      </c>
      <c r="AL225" s="81">
        <f>+'MIT Da'!AL225+'SAR Da'!AL225+'URQ Da'!AL225+'ROC Da'!AL225+'SM Da'!AL225+'BN Da'!AL225+'BS Da'!AL225+'TDC Da'!AL225</f>
        <v>12</v>
      </c>
      <c r="AM225" s="81">
        <f>+'MIT Da'!AM225+'SAR Da'!AM225+'URQ Da'!AM225+'ROC Da'!AM225+'SM Da'!AM225+'BN Da'!AM225+'BS Da'!AM225+'TDC Da'!AM225</f>
        <v>58</v>
      </c>
      <c r="AN225" s="81">
        <f>+'MIT Da'!AN225+'SAR Da'!AN225+'URQ Da'!AN225+'ROC Da'!AN225+'SM Da'!AN225+'BN Da'!AN225+'BS Da'!AN225+'TDC Da'!AN225</f>
        <v>82</v>
      </c>
      <c r="AO225" s="81">
        <f>+'MIT Da'!AO225+'SAR Da'!AO225+'URQ Da'!AO225+'ROC Da'!AO225+'SM Da'!AO225+'BN Da'!AO225+'BS Da'!AO225+'TDC Da'!AO225</f>
        <v>152</v>
      </c>
      <c r="AP225" s="81">
        <f>+'MIT Da'!AP225+'SAR Da'!AP225+'URQ Da'!AP225+'ROC Da'!AP225+'SM Da'!AP225+'BN Da'!AP225+'BS Da'!AP225+'TDC Da'!AP225</f>
        <v>596</v>
      </c>
      <c r="AQ225" s="81">
        <f>+'MIT Da'!AQ225+'SAR Da'!AQ225+'URQ Da'!AQ225+'ROC Da'!AQ225+'SM Da'!AQ225+'BN Da'!AQ225+'BS Da'!AQ225+'TDC Da'!AQ225</f>
        <v>341</v>
      </c>
      <c r="AR225" s="81">
        <f>+'MIT Da'!AR225+'SAR Da'!AR225+'URQ Da'!AR225+'ROC Da'!AR225+'SM Da'!AR225+'BN Da'!AR225+'BS Da'!AR225+'TDC Da'!AR225</f>
        <v>39</v>
      </c>
      <c r="AS225" s="81">
        <f>+SUM(RED_InfraMR[[#This Row],[B.02.1 - Parque de Coches Eléctricos Motrices]:[B.02.3 - Parque de Coches Eléctricos Motrices Tipo R]])</f>
        <v>976</v>
      </c>
      <c r="AT225" s="81">
        <f>+'MIT Da'!AT225+'SAR Da'!AT225+'URQ Da'!AT225+'ROC Da'!AT225+'SM Da'!AT225+'BN Da'!AT225+'BS Da'!AT225+'TDC Da'!AT225</f>
        <v>12</v>
      </c>
      <c r="AU225" s="81">
        <f>+'MIT Da'!AU225+'SAR Da'!AU225+'URQ Da'!AU225+'ROC Da'!AU225+'SM Da'!AU225+'BN Da'!AU225+'BS Da'!AU225+'TDC Da'!AU225</f>
        <v>6</v>
      </c>
      <c r="AV225" s="81">
        <f>+'MIT Da'!AV225+'SAR Da'!AV225+'URQ Da'!AV225+'ROC Da'!AV225+'SM Da'!AV225+'BN Da'!AV225+'BS Da'!AV225+'TDC Da'!AV225</f>
        <v>10</v>
      </c>
      <c r="AW225" s="81">
        <f>+SUM(RED_InfraMR[[#This Row],[B.03.1 - Parque de Coches Motores Motrices Remolcados]:[B.03.3 - Parque de Coches Motores Motrices Cabina]])</f>
        <v>28</v>
      </c>
      <c r="AX225" s="81">
        <f>+'MIT Da'!AX225+'SAR Da'!AX225+'URQ Da'!AX225+'ROC Da'!AX225+'SM Da'!AX225+'BN Da'!AX225+'BS Da'!AX225+'TDC Da'!AX225</f>
        <v>437</v>
      </c>
      <c r="AY225" s="81">
        <f>+'MIT Da'!AY225+'SAR Da'!AY225+'URQ Da'!AY225+'ROC Da'!AY225+'SM Da'!AY225+'BN Da'!AY225+'BS Da'!AY225+'TDC Da'!AY225</f>
        <v>173</v>
      </c>
      <c r="AZ225" s="81">
        <f>+'MIT Da'!AZ225+'SAR Da'!AZ225+'URQ Da'!AZ225+'ROC Da'!AZ225+'SM Da'!AZ225+'BN Da'!AZ225+'BS Da'!AZ225+'TDC Da'!AZ225</f>
        <v>15</v>
      </c>
      <c r="BA225" s="81">
        <f>+'MIT Da'!BA225+'SAR Da'!BA225+'URQ Da'!BA225+'ROC Da'!BA225+'SM Da'!BA225+'BN Da'!BA225+'BS Da'!BA225+'TDC Da'!BA225</f>
        <v>164</v>
      </c>
      <c r="BB225" s="81">
        <f>+'MIT Da'!BB225+'SAR Da'!BB225+'URQ Da'!BB225+'ROC Da'!BB225+'SM Da'!BB225+'BN Da'!BB225+'BS Da'!BB225+'TDC Da'!BB225</f>
        <v>0</v>
      </c>
      <c r="BC225" s="81">
        <f>+SUM(RED_InfraMR[[#This Row],[B.04.1 - Parque de Coches Remolcados Clase Unica]:[B.04.5 - Parque de Coches Remolcados para Servicios Especiales (Cartoneros)]])</f>
        <v>789</v>
      </c>
      <c r="BD225" s="81">
        <f>+'MIT Da'!BD225+'SAR Da'!BD225+'URQ Da'!BD225+'ROC Da'!BD225+'SM Da'!BD225+'BN Da'!BD225+'BS Da'!BD225+'TDC Da'!BD225</f>
        <v>12</v>
      </c>
      <c r="BE225" s="81">
        <f>+'MIT Da'!BE225+'SAR Da'!BE225+'URQ Da'!BE225+'ROC Da'!BE225+'SM Da'!BE225+'BN Da'!BE225+'BS Da'!BE225+'TDC Da'!BE225</f>
        <v>92</v>
      </c>
      <c r="BF225" s="16"/>
    </row>
    <row r="226" spans="1:58">
      <c r="A226" s="1">
        <v>2011</v>
      </c>
      <c r="B226" s="1" t="s">
        <v>123</v>
      </c>
      <c r="C226" s="12">
        <f>+'MIT Da'!C226+'SAR Da'!C226+'URQ Da'!C226+'ROC Da'!C226+'SM Da'!C226+'BN Da'!C226+'BS Da'!C226+'TDC Da'!C226</f>
        <v>147.21299999999999</v>
      </c>
      <c r="D226" s="12">
        <f>+'MIT Da'!D226+'SAR Da'!D226+'URQ Da'!D226+'ROC Da'!D226+'SM Da'!D226+'BN Da'!D226+'BS Da'!D226+'TDC Da'!D226</f>
        <v>434.00300000000004</v>
      </c>
      <c r="E226" s="12">
        <f>+'MIT Da'!E226+'SAR Da'!E226+'URQ Da'!E226+'ROC Da'!E226+'SM Da'!E226+'BN Da'!E226+'BS Da'!E226+'TDC Da'!E226</f>
        <v>0</v>
      </c>
      <c r="F226" s="12">
        <f>+'MIT Da'!F226+'SAR Da'!F226+'URQ Da'!F226+'ROC Da'!F226+'SM Da'!F226+'BN Da'!F226+'BS Da'!F226+'TDC Da'!F226</f>
        <v>186.47664</v>
      </c>
      <c r="G226" s="12">
        <f>+'MIT Da'!G226+'SAR Da'!G226+'URQ Da'!G226+'ROC Da'!G226+'SM Da'!G226+'BN Da'!G226+'BS Da'!G226+'TDC Da'!G226</f>
        <v>767.69263999999998</v>
      </c>
      <c r="H226" s="12">
        <f>+'MIT Da'!H226+'SAR Da'!H226+'URQ Da'!H226+'ROC Da'!H226+'SM Da'!H226+'BN Da'!H226+'BS Da'!H226+'TDC Da'!H226</f>
        <v>767.69263999999998</v>
      </c>
      <c r="I226" s="12">
        <f>+'MIT Da'!I226+'SAR Da'!I226+'URQ Da'!I226+'ROC Da'!I226+'SM Da'!I226+'BN Da'!I226+'BS Da'!I226+'TDC Da'!I226</f>
        <v>1011.74311</v>
      </c>
      <c r="J226" s="12">
        <f>+'MIT Da'!J226+'SAR Da'!J226+'URQ Da'!J226+'ROC Da'!J226+'SM Da'!J226+'BN Da'!J226+'BS Da'!J226+'TDC Da'!J226</f>
        <v>1039.809</v>
      </c>
      <c r="K226" s="12">
        <f>+'MIT Da'!K226+'SAR Da'!K226+'URQ Da'!K226+'ROC Da'!K226+'SM Da'!K226+'BN Da'!K226+'BS Da'!K226+'TDC Da'!K226</f>
        <v>54.516999999999996</v>
      </c>
      <c r="L226" s="12">
        <f>+'MIT Da'!L226+'SAR Da'!L226+'URQ Da'!L226+'ROC Da'!L226+'SM Da'!L226+'BN Da'!L226+'BS Da'!L226+'TDC Da'!L226</f>
        <v>400.09900000000005</v>
      </c>
      <c r="M226" s="12">
        <f>+'MIT Da'!M226+'SAR Da'!M226+'URQ Da'!M226+'ROC Da'!M226+'SM Da'!M226+'BN Da'!M226+'BS Da'!M226+'TDC Da'!M226</f>
        <v>21.314999999999998</v>
      </c>
      <c r="N226" s="12">
        <f>+'MIT Da'!N226+'SAR Da'!N226+'URQ Da'!N226+'ROC Da'!N226+'SM Da'!N226+'BN Da'!N226+'BS Da'!N226+'TDC Da'!N226</f>
        <v>1439.9079999999999</v>
      </c>
      <c r="O226" s="12">
        <f>+'MIT Da'!O226+'SAR Da'!O226+'URQ Da'!O226+'ROC Da'!O226+'SM Da'!O226+'BN Da'!O226+'BS Da'!O226+'TDC Da'!O226</f>
        <v>1439.9079999999999</v>
      </c>
      <c r="P226" s="81">
        <f>+'MIT Da'!P226+'SAR Da'!P226+'URQ Da'!P226+'ROC Da'!P226+'SM Da'!P226+'BN Da'!P226+'BS Da'!P226+'TDC Da'!P226</f>
        <v>203</v>
      </c>
      <c r="Q226" s="81">
        <f>+'MIT Da'!Q226+'SAR Da'!Q226+'URQ Da'!Q226+'ROC Da'!Q226+'SM Da'!Q226+'BN Da'!Q226+'BS Da'!Q226+'TDC Da'!Q226</f>
        <v>58</v>
      </c>
      <c r="R226" s="81">
        <f>+'MIT Da'!R226+'SAR Da'!R226+'URQ Da'!R226+'ROC Da'!R226+'SM Da'!R226+'BN Da'!R226+'BS Da'!R226+'TDC Da'!R226</f>
        <v>10</v>
      </c>
      <c r="S226" s="81">
        <f>+'MIT Da'!S226+'SAR Da'!S226+'URQ Da'!S226+'ROC Da'!S226+'SM Da'!S226+'BN Da'!S226+'BS Da'!S226+'TDC Da'!S226</f>
        <v>271</v>
      </c>
      <c r="T226" s="81">
        <f>+'MIT Da'!T226+'SAR Da'!T226+'URQ Da'!T226+'ROC Da'!T226+'SM Da'!T226+'BN Da'!T226+'BS Da'!T226+'TDC Da'!T226</f>
        <v>136</v>
      </c>
      <c r="U226" s="81">
        <f>+'MIT Da'!U226+'SAR Da'!U226+'URQ Da'!U226+'ROC Da'!U226+'SM Da'!U226+'BN Da'!U226+'BS Da'!U226+'TDC Da'!U226</f>
        <v>430</v>
      </c>
      <c r="V226" s="81">
        <f>+'MIT Da'!V226+'SAR Da'!V226+'URQ Da'!V226+'ROC Da'!V226+'SM Da'!V226+'BN Da'!V226+'BS Da'!V226+'TDC Da'!V226</f>
        <v>11</v>
      </c>
      <c r="W226" s="81">
        <f>+'MIT Da'!W226+'SAR Da'!W226+'URQ Da'!W226+'ROC Da'!W226+'SM Da'!W226+'BN Da'!W226+'BS Da'!W226+'TDC Da'!W226</f>
        <v>107</v>
      </c>
      <c r="X226" s="81">
        <f>+'MIT Da'!X226+'SAR Da'!X226+'URQ Da'!X226+'ROC Da'!X226+'SM Da'!X226+'BN Da'!X226+'BS Da'!X226+'TDC Da'!X226</f>
        <v>4</v>
      </c>
      <c r="Y226" s="81">
        <f>+'MIT Da'!Y226+'SAR Da'!Y226+'URQ Da'!Y226+'ROC Da'!Y226+'SM Da'!Y226+'BN Da'!Y226+'BS Da'!Y226+'TDC Da'!Y226</f>
        <v>688</v>
      </c>
      <c r="Z226" s="81">
        <f>+'MIT Da'!Z226+'SAR Da'!Z226+'URQ Da'!Z226+'ROC Da'!Z226+'SM Da'!Z226+'BN Da'!Z226+'BS Da'!Z226+'TDC Da'!Z226</f>
        <v>169</v>
      </c>
      <c r="AA226" s="81">
        <f>+'MIT Da'!AA226+'SAR Da'!AA226+'URQ Da'!AA226+'ROC Da'!AA226+'SM Da'!AA226+'BN Da'!AA226+'BS Da'!AA226+'TDC Da'!AA226</f>
        <v>101</v>
      </c>
      <c r="AB226" s="81">
        <f>+'MIT Da'!AB226+'SAR Da'!AB226+'URQ Da'!AB226+'ROC Da'!AB226+'SM Da'!AB226+'BN Da'!AB226+'BS Da'!AB226+'TDC Da'!AB226</f>
        <v>688</v>
      </c>
      <c r="AC226" s="81">
        <f>+'MIT Da'!AC226+'SAR Da'!AC226+'URQ Da'!AC226+'ROC Da'!AC226+'SM Da'!AC226+'BN Da'!AC226+'BS Da'!AC226+'TDC Da'!AC226</f>
        <v>958</v>
      </c>
      <c r="AD226" s="81">
        <f>+'MIT Da'!AD226+'SAR Da'!AD226+'URQ Da'!AD226+'ROC Da'!AD226+'SM Da'!AD226+'BN Da'!AD226+'BS Da'!AD226+'TDC Da'!AD226</f>
        <v>54</v>
      </c>
      <c r="AE226" s="81">
        <f>+'MIT Da'!AE226+'SAR Da'!AE226+'URQ Da'!AE226+'ROC Da'!AE226+'SM Da'!AE226+'BN Da'!AE226+'BS Da'!AE226+'TDC Da'!AE226</f>
        <v>95</v>
      </c>
      <c r="AF226" s="81">
        <f>+'MIT Da'!AF226+'SAR Da'!AF226+'URQ Da'!AF226+'ROC Da'!AF226+'SM Da'!AF226+'BN Da'!AF226+'BS Da'!AF226+'TDC Da'!AF226</f>
        <v>447</v>
      </c>
      <c r="AG226" s="81">
        <f>+'MIT Da'!AG226+'SAR Da'!AG226+'URQ Da'!AG226+'ROC Da'!AG226+'SM Da'!AG226+'BN Da'!AG226+'BS Da'!AG226+'TDC Da'!AG226</f>
        <v>596</v>
      </c>
      <c r="AH226" s="12">
        <f>+'MIT Da'!AH226+'SAR Da'!AH226+'URQ Da'!AH226+'ROC Da'!AH226+'SM Da'!AH226+'BN Da'!AH226+'BS Da'!AH226+'TDC Da'!AH226</f>
        <v>279.92699999999996</v>
      </c>
      <c r="AI226" s="12">
        <f>+'MIT Da'!AI226+'SAR Da'!AI226+'URQ Da'!AI226+'ROC Da'!AI226+'SM Da'!AI226+'BN Da'!AI226+'BS Da'!AI226+'TDC Da'!AI226</f>
        <v>2</v>
      </c>
      <c r="AJ226" s="12">
        <f>+'MIT Da'!AJ226+'SAR Da'!AJ226+'URQ Da'!AJ226+'ROC Da'!AJ226+'SM Da'!AJ226+'BN Da'!AJ226+'BS Da'!AJ226+'TDC Da'!AJ226</f>
        <v>498.71500000000003</v>
      </c>
      <c r="AK226" s="12">
        <f>+'MIT Da'!AK226+'SAR Da'!AK226+'URQ Da'!AK226+'ROC Da'!AK226+'SM Da'!AK226+'BN Da'!AK226+'BS Da'!AK226+'TDC Da'!AK226</f>
        <v>780.64199999999994</v>
      </c>
      <c r="AL226" s="81">
        <f>+'MIT Da'!AL226+'SAR Da'!AL226+'URQ Da'!AL226+'ROC Da'!AL226+'SM Da'!AL226+'BN Da'!AL226+'BS Da'!AL226+'TDC Da'!AL226</f>
        <v>12</v>
      </c>
      <c r="AM226" s="81">
        <f>+'MIT Da'!AM226+'SAR Da'!AM226+'URQ Da'!AM226+'ROC Da'!AM226+'SM Da'!AM226+'BN Da'!AM226+'BS Da'!AM226+'TDC Da'!AM226</f>
        <v>58</v>
      </c>
      <c r="AN226" s="81">
        <f>+'MIT Da'!AN226+'SAR Da'!AN226+'URQ Da'!AN226+'ROC Da'!AN226+'SM Da'!AN226+'BN Da'!AN226+'BS Da'!AN226+'TDC Da'!AN226</f>
        <v>82</v>
      </c>
      <c r="AO226" s="81">
        <f>+'MIT Da'!AO226+'SAR Da'!AO226+'URQ Da'!AO226+'ROC Da'!AO226+'SM Da'!AO226+'BN Da'!AO226+'BS Da'!AO226+'TDC Da'!AO226</f>
        <v>152</v>
      </c>
      <c r="AP226" s="81">
        <f>+'MIT Da'!AP226+'SAR Da'!AP226+'URQ Da'!AP226+'ROC Da'!AP226+'SM Da'!AP226+'BN Da'!AP226+'BS Da'!AP226+'TDC Da'!AP226</f>
        <v>596</v>
      </c>
      <c r="AQ226" s="81">
        <f>+'MIT Da'!AQ226+'SAR Da'!AQ226+'URQ Da'!AQ226+'ROC Da'!AQ226+'SM Da'!AQ226+'BN Da'!AQ226+'BS Da'!AQ226+'TDC Da'!AQ226</f>
        <v>341</v>
      </c>
      <c r="AR226" s="81">
        <f>+'MIT Da'!AR226+'SAR Da'!AR226+'URQ Da'!AR226+'ROC Da'!AR226+'SM Da'!AR226+'BN Da'!AR226+'BS Da'!AR226+'TDC Da'!AR226</f>
        <v>39</v>
      </c>
      <c r="AS226" s="81">
        <f>+SUM(RED_InfraMR[[#This Row],[B.02.1 - Parque de Coches Eléctricos Motrices]:[B.02.3 - Parque de Coches Eléctricos Motrices Tipo R]])</f>
        <v>976</v>
      </c>
      <c r="AT226" s="81">
        <f>+'MIT Da'!AT226+'SAR Da'!AT226+'URQ Da'!AT226+'ROC Da'!AT226+'SM Da'!AT226+'BN Da'!AT226+'BS Da'!AT226+'TDC Da'!AT226</f>
        <v>12</v>
      </c>
      <c r="AU226" s="81">
        <f>+'MIT Da'!AU226+'SAR Da'!AU226+'URQ Da'!AU226+'ROC Da'!AU226+'SM Da'!AU226+'BN Da'!AU226+'BS Da'!AU226+'TDC Da'!AU226</f>
        <v>6</v>
      </c>
      <c r="AV226" s="81">
        <f>+'MIT Da'!AV226+'SAR Da'!AV226+'URQ Da'!AV226+'ROC Da'!AV226+'SM Da'!AV226+'BN Da'!AV226+'BS Da'!AV226+'TDC Da'!AV226</f>
        <v>10</v>
      </c>
      <c r="AW226" s="81">
        <f>+SUM(RED_InfraMR[[#This Row],[B.03.1 - Parque de Coches Motores Motrices Remolcados]:[B.03.3 - Parque de Coches Motores Motrices Cabina]])</f>
        <v>28</v>
      </c>
      <c r="AX226" s="81">
        <f>+'MIT Da'!AX226+'SAR Da'!AX226+'URQ Da'!AX226+'ROC Da'!AX226+'SM Da'!AX226+'BN Da'!AX226+'BS Da'!AX226+'TDC Da'!AX226</f>
        <v>437</v>
      </c>
      <c r="AY226" s="81">
        <f>+'MIT Da'!AY226+'SAR Da'!AY226+'URQ Da'!AY226+'ROC Da'!AY226+'SM Da'!AY226+'BN Da'!AY226+'BS Da'!AY226+'TDC Da'!AY226</f>
        <v>173</v>
      </c>
      <c r="AZ226" s="81">
        <f>+'MIT Da'!AZ226+'SAR Da'!AZ226+'URQ Da'!AZ226+'ROC Da'!AZ226+'SM Da'!AZ226+'BN Da'!AZ226+'BS Da'!AZ226+'TDC Da'!AZ226</f>
        <v>15</v>
      </c>
      <c r="BA226" s="81">
        <f>+'MIT Da'!BA226+'SAR Da'!BA226+'URQ Da'!BA226+'ROC Da'!BA226+'SM Da'!BA226+'BN Da'!BA226+'BS Da'!BA226+'TDC Da'!BA226</f>
        <v>164</v>
      </c>
      <c r="BB226" s="81">
        <f>+'MIT Da'!BB226+'SAR Da'!BB226+'URQ Da'!BB226+'ROC Da'!BB226+'SM Da'!BB226+'BN Da'!BB226+'BS Da'!BB226+'TDC Da'!BB226</f>
        <v>0</v>
      </c>
      <c r="BC226" s="81">
        <f>+SUM(RED_InfraMR[[#This Row],[B.04.1 - Parque de Coches Remolcados Clase Unica]:[B.04.5 - Parque de Coches Remolcados para Servicios Especiales (Cartoneros)]])</f>
        <v>789</v>
      </c>
      <c r="BD226" s="81">
        <f>+'MIT Da'!BD226+'SAR Da'!BD226+'URQ Da'!BD226+'ROC Da'!BD226+'SM Da'!BD226+'BN Da'!BD226+'BS Da'!BD226+'TDC Da'!BD226</f>
        <v>12</v>
      </c>
      <c r="BE226" s="81">
        <f>+'MIT Da'!BE226+'SAR Da'!BE226+'URQ Da'!BE226+'ROC Da'!BE226+'SM Da'!BE226+'BN Da'!BE226+'BS Da'!BE226+'TDC Da'!BE226</f>
        <v>92</v>
      </c>
      <c r="BF226" s="16"/>
    </row>
    <row r="227" spans="1:58">
      <c r="A227" s="1">
        <v>2011</v>
      </c>
      <c r="B227" s="1" t="s">
        <v>124</v>
      </c>
      <c r="C227" s="12">
        <f>+'MIT Da'!C227+'SAR Da'!C227+'URQ Da'!C227+'ROC Da'!C227+'SM Da'!C227+'BN Da'!C227+'BS Da'!C227+'TDC Da'!C227</f>
        <v>147.21299999999999</v>
      </c>
      <c r="D227" s="12">
        <f>+'MIT Da'!D227+'SAR Da'!D227+'URQ Da'!D227+'ROC Da'!D227+'SM Da'!D227+'BN Da'!D227+'BS Da'!D227+'TDC Da'!D227</f>
        <v>434.00300000000004</v>
      </c>
      <c r="E227" s="12">
        <f>+'MIT Da'!E227+'SAR Da'!E227+'URQ Da'!E227+'ROC Da'!E227+'SM Da'!E227+'BN Da'!E227+'BS Da'!E227+'TDC Da'!E227</f>
        <v>0</v>
      </c>
      <c r="F227" s="12">
        <f>+'MIT Da'!F227+'SAR Da'!F227+'URQ Da'!F227+'ROC Da'!F227+'SM Da'!F227+'BN Da'!F227+'BS Da'!F227+'TDC Da'!F227</f>
        <v>186.47664</v>
      </c>
      <c r="G227" s="12">
        <f>+'MIT Da'!G227+'SAR Da'!G227+'URQ Da'!G227+'ROC Da'!G227+'SM Da'!G227+'BN Da'!G227+'BS Da'!G227+'TDC Da'!G227</f>
        <v>767.69263999999998</v>
      </c>
      <c r="H227" s="12">
        <f>+'MIT Da'!H227+'SAR Da'!H227+'URQ Da'!H227+'ROC Da'!H227+'SM Da'!H227+'BN Da'!H227+'BS Da'!H227+'TDC Da'!H227</f>
        <v>767.69263999999998</v>
      </c>
      <c r="I227" s="12">
        <f>+'MIT Da'!I227+'SAR Da'!I227+'URQ Da'!I227+'ROC Da'!I227+'SM Da'!I227+'BN Da'!I227+'BS Da'!I227+'TDC Da'!I227</f>
        <v>1011.74311</v>
      </c>
      <c r="J227" s="12">
        <f>+'MIT Da'!J227+'SAR Da'!J227+'URQ Da'!J227+'ROC Da'!J227+'SM Da'!J227+'BN Da'!J227+'BS Da'!J227+'TDC Da'!J227</f>
        <v>1039.809</v>
      </c>
      <c r="K227" s="12">
        <f>+'MIT Da'!K227+'SAR Da'!K227+'URQ Da'!K227+'ROC Da'!K227+'SM Da'!K227+'BN Da'!K227+'BS Da'!K227+'TDC Da'!K227</f>
        <v>54.516999999999996</v>
      </c>
      <c r="L227" s="12">
        <f>+'MIT Da'!L227+'SAR Da'!L227+'URQ Da'!L227+'ROC Da'!L227+'SM Da'!L227+'BN Da'!L227+'BS Da'!L227+'TDC Da'!L227</f>
        <v>400.09900000000005</v>
      </c>
      <c r="M227" s="12">
        <f>+'MIT Da'!M227+'SAR Da'!M227+'URQ Da'!M227+'ROC Da'!M227+'SM Da'!M227+'BN Da'!M227+'BS Da'!M227+'TDC Da'!M227</f>
        <v>21.314999999999998</v>
      </c>
      <c r="N227" s="12">
        <f>+'MIT Da'!N227+'SAR Da'!N227+'URQ Da'!N227+'ROC Da'!N227+'SM Da'!N227+'BN Da'!N227+'BS Da'!N227+'TDC Da'!N227</f>
        <v>1439.9079999999999</v>
      </c>
      <c r="O227" s="12">
        <f>+'MIT Da'!O227+'SAR Da'!O227+'URQ Da'!O227+'ROC Da'!O227+'SM Da'!O227+'BN Da'!O227+'BS Da'!O227+'TDC Da'!O227</f>
        <v>1439.9079999999999</v>
      </c>
      <c r="P227" s="81">
        <f>+'MIT Da'!P227+'SAR Da'!P227+'URQ Da'!P227+'ROC Da'!P227+'SM Da'!P227+'BN Da'!P227+'BS Da'!P227+'TDC Da'!P227</f>
        <v>203</v>
      </c>
      <c r="Q227" s="81">
        <f>+'MIT Da'!Q227+'SAR Da'!Q227+'URQ Da'!Q227+'ROC Da'!Q227+'SM Da'!Q227+'BN Da'!Q227+'BS Da'!Q227+'TDC Da'!Q227</f>
        <v>58</v>
      </c>
      <c r="R227" s="81">
        <f>+'MIT Da'!R227+'SAR Da'!R227+'URQ Da'!R227+'ROC Da'!R227+'SM Da'!R227+'BN Da'!R227+'BS Da'!R227+'TDC Da'!R227</f>
        <v>10</v>
      </c>
      <c r="S227" s="81">
        <f>+'MIT Da'!S227+'SAR Da'!S227+'URQ Da'!S227+'ROC Da'!S227+'SM Da'!S227+'BN Da'!S227+'BS Da'!S227+'TDC Da'!S227</f>
        <v>271</v>
      </c>
      <c r="T227" s="81">
        <f>+'MIT Da'!T227+'SAR Da'!T227+'URQ Da'!T227+'ROC Da'!T227+'SM Da'!T227+'BN Da'!T227+'BS Da'!T227+'TDC Da'!T227</f>
        <v>136</v>
      </c>
      <c r="U227" s="81">
        <f>+'MIT Da'!U227+'SAR Da'!U227+'URQ Da'!U227+'ROC Da'!U227+'SM Da'!U227+'BN Da'!U227+'BS Da'!U227+'TDC Da'!U227</f>
        <v>430</v>
      </c>
      <c r="V227" s="81">
        <f>+'MIT Da'!V227+'SAR Da'!V227+'URQ Da'!V227+'ROC Da'!V227+'SM Da'!V227+'BN Da'!V227+'BS Da'!V227+'TDC Da'!V227</f>
        <v>11</v>
      </c>
      <c r="W227" s="81">
        <f>+'MIT Da'!W227+'SAR Da'!W227+'URQ Da'!W227+'ROC Da'!W227+'SM Da'!W227+'BN Da'!W227+'BS Da'!W227+'TDC Da'!W227</f>
        <v>107</v>
      </c>
      <c r="X227" s="81">
        <f>+'MIT Da'!X227+'SAR Da'!X227+'URQ Da'!X227+'ROC Da'!X227+'SM Da'!X227+'BN Da'!X227+'BS Da'!X227+'TDC Da'!X227</f>
        <v>4</v>
      </c>
      <c r="Y227" s="81">
        <f>+'MIT Da'!Y227+'SAR Da'!Y227+'URQ Da'!Y227+'ROC Da'!Y227+'SM Da'!Y227+'BN Da'!Y227+'BS Da'!Y227+'TDC Da'!Y227</f>
        <v>688</v>
      </c>
      <c r="Z227" s="81">
        <f>+'MIT Da'!Z227+'SAR Da'!Z227+'URQ Da'!Z227+'ROC Da'!Z227+'SM Da'!Z227+'BN Da'!Z227+'BS Da'!Z227+'TDC Da'!Z227</f>
        <v>169</v>
      </c>
      <c r="AA227" s="81">
        <f>+'MIT Da'!AA227+'SAR Da'!AA227+'URQ Da'!AA227+'ROC Da'!AA227+'SM Da'!AA227+'BN Da'!AA227+'BS Da'!AA227+'TDC Da'!AA227</f>
        <v>101</v>
      </c>
      <c r="AB227" s="81">
        <f>+'MIT Da'!AB227+'SAR Da'!AB227+'URQ Da'!AB227+'ROC Da'!AB227+'SM Da'!AB227+'BN Da'!AB227+'BS Da'!AB227+'TDC Da'!AB227</f>
        <v>688</v>
      </c>
      <c r="AC227" s="81">
        <f>+'MIT Da'!AC227+'SAR Da'!AC227+'URQ Da'!AC227+'ROC Da'!AC227+'SM Da'!AC227+'BN Da'!AC227+'BS Da'!AC227+'TDC Da'!AC227</f>
        <v>958</v>
      </c>
      <c r="AD227" s="81">
        <f>+'MIT Da'!AD227+'SAR Da'!AD227+'URQ Da'!AD227+'ROC Da'!AD227+'SM Da'!AD227+'BN Da'!AD227+'BS Da'!AD227+'TDC Da'!AD227</f>
        <v>54</v>
      </c>
      <c r="AE227" s="81">
        <f>+'MIT Da'!AE227+'SAR Da'!AE227+'URQ Da'!AE227+'ROC Da'!AE227+'SM Da'!AE227+'BN Da'!AE227+'BS Da'!AE227+'TDC Da'!AE227</f>
        <v>95</v>
      </c>
      <c r="AF227" s="81">
        <f>+'MIT Da'!AF227+'SAR Da'!AF227+'URQ Da'!AF227+'ROC Da'!AF227+'SM Da'!AF227+'BN Da'!AF227+'BS Da'!AF227+'TDC Da'!AF227</f>
        <v>447</v>
      </c>
      <c r="AG227" s="81">
        <f>+'MIT Da'!AG227+'SAR Da'!AG227+'URQ Da'!AG227+'ROC Da'!AG227+'SM Da'!AG227+'BN Da'!AG227+'BS Da'!AG227+'TDC Da'!AG227</f>
        <v>596</v>
      </c>
      <c r="AH227" s="12">
        <f>+'MIT Da'!AH227+'SAR Da'!AH227+'URQ Da'!AH227+'ROC Da'!AH227+'SM Da'!AH227+'BN Da'!AH227+'BS Da'!AH227+'TDC Da'!AH227</f>
        <v>279.92699999999996</v>
      </c>
      <c r="AI227" s="12">
        <f>+'MIT Da'!AI227+'SAR Da'!AI227+'URQ Da'!AI227+'ROC Da'!AI227+'SM Da'!AI227+'BN Da'!AI227+'BS Da'!AI227+'TDC Da'!AI227</f>
        <v>2</v>
      </c>
      <c r="AJ227" s="12">
        <f>+'MIT Da'!AJ227+'SAR Da'!AJ227+'URQ Da'!AJ227+'ROC Da'!AJ227+'SM Da'!AJ227+'BN Da'!AJ227+'BS Da'!AJ227+'TDC Da'!AJ227</f>
        <v>498.71500000000003</v>
      </c>
      <c r="AK227" s="12">
        <f>+'MIT Da'!AK227+'SAR Da'!AK227+'URQ Da'!AK227+'ROC Da'!AK227+'SM Da'!AK227+'BN Da'!AK227+'BS Da'!AK227+'TDC Da'!AK227</f>
        <v>780.64199999999994</v>
      </c>
      <c r="AL227" s="81">
        <f>+'MIT Da'!AL227+'SAR Da'!AL227+'URQ Da'!AL227+'ROC Da'!AL227+'SM Da'!AL227+'BN Da'!AL227+'BS Da'!AL227+'TDC Da'!AL227</f>
        <v>12</v>
      </c>
      <c r="AM227" s="81">
        <f>+'MIT Da'!AM227+'SAR Da'!AM227+'URQ Da'!AM227+'ROC Da'!AM227+'SM Da'!AM227+'BN Da'!AM227+'BS Da'!AM227+'TDC Da'!AM227</f>
        <v>58</v>
      </c>
      <c r="AN227" s="81">
        <f>+'MIT Da'!AN227+'SAR Da'!AN227+'URQ Da'!AN227+'ROC Da'!AN227+'SM Da'!AN227+'BN Da'!AN227+'BS Da'!AN227+'TDC Da'!AN227</f>
        <v>82</v>
      </c>
      <c r="AO227" s="81">
        <f>+'MIT Da'!AO227+'SAR Da'!AO227+'URQ Da'!AO227+'ROC Da'!AO227+'SM Da'!AO227+'BN Da'!AO227+'BS Da'!AO227+'TDC Da'!AO227</f>
        <v>152</v>
      </c>
      <c r="AP227" s="81">
        <f>+'MIT Da'!AP227+'SAR Da'!AP227+'URQ Da'!AP227+'ROC Da'!AP227+'SM Da'!AP227+'BN Da'!AP227+'BS Da'!AP227+'TDC Da'!AP227</f>
        <v>596</v>
      </c>
      <c r="AQ227" s="81">
        <f>+'MIT Da'!AQ227+'SAR Da'!AQ227+'URQ Da'!AQ227+'ROC Da'!AQ227+'SM Da'!AQ227+'BN Da'!AQ227+'BS Da'!AQ227+'TDC Da'!AQ227</f>
        <v>341</v>
      </c>
      <c r="AR227" s="81">
        <f>+'MIT Da'!AR227+'SAR Da'!AR227+'URQ Da'!AR227+'ROC Da'!AR227+'SM Da'!AR227+'BN Da'!AR227+'BS Da'!AR227+'TDC Da'!AR227</f>
        <v>39</v>
      </c>
      <c r="AS227" s="81">
        <f>+SUM(RED_InfraMR[[#This Row],[B.02.1 - Parque de Coches Eléctricos Motrices]:[B.02.3 - Parque de Coches Eléctricos Motrices Tipo R]])</f>
        <v>976</v>
      </c>
      <c r="AT227" s="81">
        <f>+'MIT Da'!AT227+'SAR Da'!AT227+'URQ Da'!AT227+'ROC Da'!AT227+'SM Da'!AT227+'BN Da'!AT227+'BS Da'!AT227+'TDC Da'!AT227</f>
        <v>12</v>
      </c>
      <c r="AU227" s="81">
        <f>+'MIT Da'!AU227+'SAR Da'!AU227+'URQ Da'!AU227+'ROC Da'!AU227+'SM Da'!AU227+'BN Da'!AU227+'BS Da'!AU227+'TDC Da'!AU227</f>
        <v>6</v>
      </c>
      <c r="AV227" s="81">
        <f>+'MIT Da'!AV227+'SAR Da'!AV227+'URQ Da'!AV227+'ROC Da'!AV227+'SM Da'!AV227+'BN Da'!AV227+'BS Da'!AV227+'TDC Da'!AV227</f>
        <v>10</v>
      </c>
      <c r="AW227" s="81">
        <f>+SUM(RED_InfraMR[[#This Row],[B.03.1 - Parque de Coches Motores Motrices Remolcados]:[B.03.3 - Parque de Coches Motores Motrices Cabina]])</f>
        <v>28</v>
      </c>
      <c r="AX227" s="81">
        <f>+'MIT Da'!AX227+'SAR Da'!AX227+'URQ Da'!AX227+'ROC Da'!AX227+'SM Da'!AX227+'BN Da'!AX227+'BS Da'!AX227+'TDC Da'!AX227</f>
        <v>437</v>
      </c>
      <c r="AY227" s="81">
        <f>+'MIT Da'!AY227+'SAR Da'!AY227+'URQ Da'!AY227+'ROC Da'!AY227+'SM Da'!AY227+'BN Da'!AY227+'BS Da'!AY227+'TDC Da'!AY227</f>
        <v>173</v>
      </c>
      <c r="AZ227" s="81">
        <f>+'MIT Da'!AZ227+'SAR Da'!AZ227+'URQ Da'!AZ227+'ROC Da'!AZ227+'SM Da'!AZ227+'BN Da'!AZ227+'BS Da'!AZ227+'TDC Da'!AZ227</f>
        <v>15</v>
      </c>
      <c r="BA227" s="81">
        <f>+'MIT Da'!BA227+'SAR Da'!BA227+'URQ Da'!BA227+'ROC Da'!BA227+'SM Da'!BA227+'BN Da'!BA227+'BS Da'!BA227+'TDC Da'!BA227</f>
        <v>164</v>
      </c>
      <c r="BB227" s="81">
        <f>+'MIT Da'!BB227+'SAR Da'!BB227+'URQ Da'!BB227+'ROC Da'!BB227+'SM Da'!BB227+'BN Da'!BB227+'BS Da'!BB227+'TDC Da'!BB227</f>
        <v>0</v>
      </c>
      <c r="BC227" s="81">
        <f>+SUM(RED_InfraMR[[#This Row],[B.04.1 - Parque de Coches Remolcados Clase Unica]:[B.04.5 - Parque de Coches Remolcados para Servicios Especiales (Cartoneros)]])</f>
        <v>789</v>
      </c>
      <c r="BD227" s="81">
        <f>+'MIT Da'!BD227+'SAR Da'!BD227+'URQ Da'!BD227+'ROC Da'!BD227+'SM Da'!BD227+'BN Da'!BD227+'BS Da'!BD227+'TDC Da'!BD227</f>
        <v>12</v>
      </c>
      <c r="BE227" s="81">
        <f>+'MIT Da'!BE227+'SAR Da'!BE227+'URQ Da'!BE227+'ROC Da'!BE227+'SM Da'!BE227+'BN Da'!BE227+'BS Da'!BE227+'TDC Da'!BE227</f>
        <v>92</v>
      </c>
      <c r="BF227" s="16"/>
    </row>
    <row r="228" spans="1:58">
      <c r="A228" s="1">
        <v>2011</v>
      </c>
      <c r="B228" s="1" t="s">
        <v>125</v>
      </c>
      <c r="C228" s="12">
        <f>+'MIT Da'!C228+'SAR Da'!C228+'URQ Da'!C228+'ROC Da'!C228+'SM Da'!C228+'BN Da'!C228+'BS Da'!C228+'TDC Da'!C228</f>
        <v>147.21299999999999</v>
      </c>
      <c r="D228" s="12">
        <f>+'MIT Da'!D228+'SAR Da'!D228+'URQ Da'!D228+'ROC Da'!D228+'SM Da'!D228+'BN Da'!D228+'BS Da'!D228+'TDC Da'!D228</f>
        <v>434.00300000000004</v>
      </c>
      <c r="E228" s="12">
        <f>+'MIT Da'!E228+'SAR Da'!E228+'URQ Da'!E228+'ROC Da'!E228+'SM Da'!E228+'BN Da'!E228+'BS Da'!E228+'TDC Da'!E228</f>
        <v>0</v>
      </c>
      <c r="F228" s="12">
        <f>+'MIT Da'!F228+'SAR Da'!F228+'URQ Da'!F228+'ROC Da'!F228+'SM Da'!F228+'BN Da'!F228+'BS Da'!F228+'TDC Da'!F228</f>
        <v>186.47664</v>
      </c>
      <c r="G228" s="12">
        <f>+'MIT Da'!G228+'SAR Da'!G228+'URQ Da'!G228+'ROC Da'!G228+'SM Da'!G228+'BN Da'!G228+'BS Da'!G228+'TDC Da'!G228</f>
        <v>767.69263999999998</v>
      </c>
      <c r="H228" s="12">
        <f>+'MIT Da'!H228+'SAR Da'!H228+'URQ Da'!H228+'ROC Da'!H228+'SM Da'!H228+'BN Da'!H228+'BS Da'!H228+'TDC Da'!H228</f>
        <v>767.69263999999998</v>
      </c>
      <c r="I228" s="12">
        <f>+'MIT Da'!I228+'SAR Da'!I228+'URQ Da'!I228+'ROC Da'!I228+'SM Da'!I228+'BN Da'!I228+'BS Da'!I228+'TDC Da'!I228</f>
        <v>1011.74311</v>
      </c>
      <c r="J228" s="12">
        <f>+'MIT Da'!J228+'SAR Da'!J228+'URQ Da'!J228+'ROC Da'!J228+'SM Da'!J228+'BN Da'!J228+'BS Da'!J228+'TDC Da'!J228</f>
        <v>1039.809</v>
      </c>
      <c r="K228" s="12">
        <f>+'MIT Da'!K228+'SAR Da'!K228+'URQ Da'!K228+'ROC Da'!K228+'SM Da'!K228+'BN Da'!K228+'BS Da'!K228+'TDC Da'!K228</f>
        <v>54.516999999999996</v>
      </c>
      <c r="L228" s="12">
        <f>+'MIT Da'!L228+'SAR Da'!L228+'URQ Da'!L228+'ROC Da'!L228+'SM Da'!L228+'BN Da'!L228+'BS Da'!L228+'TDC Da'!L228</f>
        <v>400.09900000000005</v>
      </c>
      <c r="M228" s="12">
        <f>+'MIT Da'!M228+'SAR Da'!M228+'URQ Da'!M228+'ROC Da'!M228+'SM Da'!M228+'BN Da'!M228+'BS Da'!M228+'TDC Da'!M228</f>
        <v>21.314999999999998</v>
      </c>
      <c r="N228" s="12">
        <f>+'MIT Da'!N228+'SAR Da'!N228+'URQ Da'!N228+'ROC Da'!N228+'SM Da'!N228+'BN Da'!N228+'BS Da'!N228+'TDC Da'!N228</f>
        <v>1439.9079999999999</v>
      </c>
      <c r="O228" s="12">
        <f>+'MIT Da'!O228+'SAR Da'!O228+'URQ Da'!O228+'ROC Da'!O228+'SM Da'!O228+'BN Da'!O228+'BS Da'!O228+'TDC Da'!O228</f>
        <v>1439.9079999999999</v>
      </c>
      <c r="P228" s="81">
        <f>+'MIT Da'!P228+'SAR Da'!P228+'URQ Da'!P228+'ROC Da'!P228+'SM Da'!P228+'BN Da'!P228+'BS Da'!P228+'TDC Da'!P228</f>
        <v>203</v>
      </c>
      <c r="Q228" s="81">
        <f>+'MIT Da'!Q228+'SAR Da'!Q228+'URQ Da'!Q228+'ROC Da'!Q228+'SM Da'!Q228+'BN Da'!Q228+'BS Da'!Q228+'TDC Da'!Q228</f>
        <v>58</v>
      </c>
      <c r="R228" s="81">
        <f>+'MIT Da'!R228+'SAR Da'!R228+'URQ Da'!R228+'ROC Da'!R228+'SM Da'!R228+'BN Da'!R228+'BS Da'!R228+'TDC Da'!R228</f>
        <v>10</v>
      </c>
      <c r="S228" s="81">
        <f>+'MIT Da'!S228+'SAR Da'!S228+'URQ Da'!S228+'ROC Da'!S228+'SM Da'!S228+'BN Da'!S228+'BS Da'!S228+'TDC Da'!S228</f>
        <v>271</v>
      </c>
      <c r="T228" s="81">
        <f>+'MIT Da'!T228+'SAR Da'!T228+'URQ Da'!T228+'ROC Da'!T228+'SM Da'!T228+'BN Da'!T228+'BS Da'!T228+'TDC Da'!T228</f>
        <v>136</v>
      </c>
      <c r="U228" s="81">
        <f>+'MIT Da'!U228+'SAR Da'!U228+'URQ Da'!U228+'ROC Da'!U228+'SM Da'!U228+'BN Da'!U228+'BS Da'!U228+'TDC Da'!U228</f>
        <v>430</v>
      </c>
      <c r="V228" s="81">
        <f>+'MIT Da'!V228+'SAR Da'!V228+'URQ Da'!V228+'ROC Da'!V228+'SM Da'!V228+'BN Da'!V228+'BS Da'!V228+'TDC Da'!V228</f>
        <v>11</v>
      </c>
      <c r="W228" s="81">
        <f>+'MIT Da'!W228+'SAR Da'!W228+'URQ Da'!W228+'ROC Da'!W228+'SM Da'!W228+'BN Da'!W228+'BS Da'!W228+'TDC Da'!W228</f>
        <v>107</v>
      </c>
      <c r="X228" s="81">
        <f>+'MIT Da'!X228+'SAR Da'!X228+'URQ Da'!X228+'ROC Da'!X228+'SM Da'!X228+'BN Da'!X228+'BS Da'!X228+'TDC Da'!X228</f>
        <v>4</v>
      </c>
      <c r="Y228" s="81">
        <f>+'MIT Da'!Y228+'SAR Da'!Y228+'URQ Da'!Y228+'ROC Da'!Y228+'SM Da'!Y228+'BN Da'!Y228+'BS Da'!Y228+'TDC Da'!Y228</f>
        <v>688</v>
      </c>
      <c r="Z228" s="81">
        <f>+'MIT Da'!Z228+'SAR Da'!Z228+'URQ Da'!Z228+'ROC Da'!Z228+'SM Da'!Z228+'BN Da'!Z228+'BS Da'!Z228+'TDC Da'!Z228</f>
        <v>169</v>
      </c>
      <c r="AA228" s="81">
        <f>+'MIT Da'!AA228+'SAR Da'!AA228+'URQ Da'!AA228+'ROC Da'!AA228+'SM Da'!AA228+'BN Da'!AA228+'BS Da'!AA228+'TDC Da'!AA228</f>
        <v>101</v>
      </c>
      <c r="AB228" s="81">
        <f>+'MIT Da'!AB228+'SAR Da'!AB228+'URQ Da'!AB228+'ROC Da'!AB228+'SM Da'!AB228+'BN Da'!AB228+'BS Da'!AB228+'TDC Da'!AB228</f>
        <v>688</v>
      </c>
      <c r="AC228" s="81">
        <f>+'MIT Da'!AC228+'SAR Da'!AC228+'URQ Da'!AC228+'ROC Da'!AC228+'SM Da'!AC228+'BN Da'!AC228+'BS Da'!AC228+'TDC Da'!AC228</f>
        <v>958</v>
      </c>
      <c r="AD228" s="81">
        <f>+'MIT Da'!AD228+'SAR Da'!AD228+'URQ Da'!AD228+'ROC Da'!AD228+'SM Da'!AD228+'BN Da'!AD228+'BS Da'!AD228+'TDC Da'!AD228</f>
        <v>54</v>
      </c>
      <c r="AE228" s="81">
        <f>+'MIT Da'!AE228+'SAR Da'!AE228+'URQ Da'!AE228+'ROC Da'!AE228+'SM Da'!AE228+'BN Da'!AE228+'BS Da'!AE228+'TDC Da'!AE228</f>
        <v>95</v>
      </c>
      <c r="AF228" s="81">
        <f>+'MIT Da'!AF228+'SAR Da'!AF228+'URQ Da'!AF228+'ROC Da'!AF228+'SM Da'!AF228+'BN Da'!AF228+'BS Da'!AF228+'TDC Da'!AF228</f>
        <v>447</v>
      </c>
      <c r="AG228" s="81">
        <f>+'MIT Da'!AG228+'SAR Da'!AG228+'URQ Da'!AG228+'ROC Da'!AG228+'SM Da'!AG228+'BN Da'!AG228+'BS Da'!AG228+'TDC Da'!AG228</f>
        <v>596</v>
      </c>
      <c r="AH228" s="12">
        <f>+'MIT Da'!AH228+'SAR Da'!AH228+'URQ Da'!AH228+'ROC Da'!AH228+'SM Da'!AH228+'BN Da'!AH228+'BS Da'!AH228+'TDC Da'!AH228</f>
        <v>279.92699999999996</v>
      </c>
      <c r="AI228" s="12">
        <f>+'MIT Da'!AI228+'SAR Da'!AI228+'URQ Da'!AI228+'ROC Da'!AI228+'SM Da'!AI228+'BN Da'!AI228+'BS Da'!AI228+'TDC Da'!AI228</f>
        <v>2</v>
      </c>
      <c r="AJ228" s="12">
        <f>+'MIT Da'!AJ228+'SAR Da'!AJ228+'URQ Da'!AJ228+'ROC Da'!AJ228+'SM Da'!AJ228+'BN Da'!AJ228+'BS Da'!AJ228+'TDC Da'!AJ228</f>
        <v>498.71500000000003</v>
      </c>
      <c r="AK228" s="12">
        <f>+'MIT Da'!AK228+'SAR Da'!AK228+'URQ Da'!AK228+'ROC Da'!AK228+'SM Da'!AK228+'BN Da'!AK228+'BS Da'!AK228+'TDC Da'!AK228</f>
        <v>780.64199999999994</v>
      </c>
      <c r="AL228" s="81">
        <f>+'MIT Da'!AL228+'SAR Da'!AL228+'URQ Da'!AL228+'ROC Da'!AL228+'SM Da'!AL228+'BN Da'!AL228+'BS Da'!AL228+'TDC Da'!AL228</f>
        <v>12</v>
      </c>
      <c r="AM228" s="81">
        <f>+'MIT Da'!AM228+'SAR Da'!AM228+'URQ Da'!AM228+'ROC Da'!AM228+'SM Da'!AM228+'BN Da'!AM228+'BS Da'!AM228+'TDC Da'!AM228</f>
        <v>58</v>
      </c>
      <c r="AN228" s="81">
        <f>+'MIT Da'!AN228+'SAR Da'!AN228+'URQ Da'!AN228+'ROC Da'!AN228+'SM Da'!AN228+'BN Da'!AN228+'BS Da'!AN228+'TDC Da'!AN228</f>
        <v>82</v>
      </c>
      <c r="AO228" s="81">
        <f>+'MIT Da'!AO228+'SAR Da'!AO228+'URQ Da'!AO228+'ROC Da'!AO228+'SM Da'!AO228+'BN Da'!AO228+'BS Da'!AO228+'TDC Da'!AO228</f>
        <v>152</v>
      </c>
      <c r="AP228" s="81">
        <f>+'MIT Da'!AP228+'SAR Da'!AP228+'URQ Da'!AP228+'ROC Da'!AP228+'SM Da'!AP228+'BN Da'!AP228+'BS Da'!AP228+'TDC Da'!AP228</f>
        <v>596</v>
      </c>
      <c r="AQ228" s="81">
        <f>+'MIT Da'!AQ228+'SAR Da'!AQ228+'URQ Da'!AQ228+'ROC Da'!AQ228+'SM Da'!AQ228+'BN Da'!AQ228+'BS Da'!AQ228+'TDC Da'!AQ228</f>
        <v>341</v>
      </c>
      <c r="AR228" s="81">
        <f>+'MIT Da'!AR228+'SAR Da'!AR228+'URQ Da'!AR228+'ROC Da'!AR228+'SM Da'!AR228+'BN Da'!AR228+'BS Da'!AR228+'TDC Da'!AR228</f>
        <v>39</v>
      </c>
      <c r="AS228" s="81">
        <f>+SUM(RED_InfraMR[[#This Row],[B.02.1 - Parque de Coches Eléctricos Motrices]:[B.02.3 - Parque de Coches Eléctricos Motrices Tipo R]])</f>
        <v>976</v>
      </c>
      <c r="AT228" s="81">
        <f>+'MIT Da'!AT228+'SAR Da'!AT228+'URQ Da'!AT228+'ROC Da'!AT228+'SM Da'!AT228+'BN Da'!AT228+'BS Da'!AT228+'TDC Da'!AT228</f>
        <v>12</v>
      </c>
      <c r="AU228" s="81">
        <f>+'MIT Da'!AU228+'SAR Da'!AU228+'URQ Da'!AU228+'ROC Da'!AU228+'SM Da'!AU228+'BN Da'!AU228+'BS Da'!AU228+'TDC Da'!AU228</f>
        <v>6</v>
      </c>
      <c r="AV228" s="81">
        <f>+'MIT Da'!AV228+'SAR Da'!AV228+'URQ Da'!AV228+'ROC Da'!AV228+'SM Da'!AV228+'BN Da'!AV228+'BS Da'!AV228+'TDC Da'!AV228</f>
        <v>10</v>
      </c>
      <c r="AW228" s="81">
        <f>+SUM(RED_InfraMR[[#This Row],[B.03.1 - Parque de Coches Motores Motrices Remolcados]:[B.03.3 - Parque de Coches Motores Motrices Cabina]])</f>
        <v>28</v>
      </c>
      <c r="AX228" s="81">
        <f>+'MIT Da'!AX228+'SAR Da'!AX228+'URQ Da'!AX228+'ROC Da'!AX228+'SM Da'!AX228+'BN Da'!AX228+'BS Da'!AX228+'TDC Da'!AX228</f>
        <v>437</v>
      </c>
      <c r="AY228" s="81">
        <f>+'MIT Da'!AY228+'SAR Da'!AY228+'URQ Da'!AY228+'ROC Da'!AY228+'SM Da'!AY228+'BN Da'!AY228+'BS Da'!AY228+'TDC Da'!AY228</f>
        <v>173</v>
      </c>
      <c r="AZ228" s="81">
        <f>+'MIT Da'!AZ228+'SAR Da'!AZ228+'URQ Da'!AZ228+'ROC Da'!AZ228+'SM Da'!AZ228+'BN Da'!AZ228+'BS Da'!AZ228+'TDC Da'!AZ228</f>
        <v>15</v>
      </c>
      <c r="BA228" s="81">
        <f>+'MIT Da'!BA228+'SAR Da'!BA228+'URQ Da'!BA228+'ROC Da'!BA228+'SM Da'!BA228+'BN Da'!BA228+'BS Da'!BA228+'TDC Da'!BA228</f>
        <v>164</v>
      </c>
      <c r="BB228" s="81">
        <f>+'MIT Da'!BB228+'SAR Da'!BB228+'URQ Da'!BB228+'ROC Da'!BB228+'SM Da'!BB228+'BN Da'!BB228+'BS Da'!BB228+'TDC Da'!BB228</f>
        <v>0</v>
      </c>
      <c r="BC228" s="81">
        <f>+SUM(RED_InfraMR[[#This Row],[B.04.1 - Parque de Coches Remolcados Clase Unica]:[B.04.5 - Parque de Coches Remolcados para Servicios Especiales (Cartoneros)]])</f>
        <v>789</v>
      </c>
      <c r="BD228" s="81">
        <f>+'MIT Da'!BD228+'SAR Da'!BD228+'URQ Da'!BD228+'ROC Da'!BD228+'SM Da'!BD228+'BN Da'!BD228+'BS Da'!BD228+'TDC Da'!BD228</f>
        <v>12</v>
      </c>
      <c r="BE228" s="81">
        <f>+'MIT Da'!BE228+'SAR Da'!BE228+'URQ Da'!BE228+'ROC Da'!BE228+'SM Da'!BE228+'BN Da'!BE228+'BS Da'!BE228+'TDC Da'!BE228</f>
        <v>92</v>
      </c>
      <c r="BF228" s="16"/>
    </row>
    <row r="229" spans="1:58">
      <c r="A229" s="1">
        <v>2011</v>
      </c>
      <c r="B229" s="1" t="s">
        <v>126</v>
      </c>
      <c r="C229" s="12">
        <f>+'MIT Da'!C229+'SAR Da'!C229+'URQ Da'!C229+'ROC Da'!C229+'SM Da'!C229+'BN Da'!C229+'BS Da'!C229+'TDC Da'!C229</f>
        <v>147.21299999999999</v>
      </c>
      <c r="D229" s="12">
        <f>+'MIT Da'!D229+'SAR Da'!D229+'URQ Da'!D229+'ROC Da'!D229+'SM Da'!D229+'BN Da'!D229+'BS Da'!D229+'TDC Da'!D229</f>
        <v>434.00300000000004</v>
      </c>
      <c r="E229" s="12">
        <f>+'MIT Da'!E229+'SAR Da'!E229+'URQ Da'!E229+'ROC Da'!E229+'SM Da'!E229+'BN Da'!E229+'BS Da'!E229+'TDC Da'!E229</f>
        <v>0</v>
      </c>
      <c r="F229" s="12">
        <f>+'MIT Da'!F229+'SAR Da'!F229+'URQ Da'!F229+'ROC Da'!F229+'SM Da'!F229+'BN Da'!F229+'BS Da'!F229+'TDC Da'!F229</f>
        <v>186.47664</v>
      </c>
      <c r="G229" s="12">
        <f>+'MIT Da'!G229+'SAR Da'!G229+'URQ Da'!G229+'ROC Da'!G229+'SM Da'!G229+'BN Da'!G229+'BS Da'!G229+'TDC Da'!G229</f>
        <v>767.69263999999998</v>
      </c>
      <c r="H229" s="12">
        <f>+'MIT Da'!H229+'SAR Da'!H229+'URQ Da'!H229+'ROC Da'!H229+'SM Da'!H229+'BN Da'!H229+'BS Da'!H229+'TDC Da'!H229</f>
        <v>767.69263999999998</v>
      </c>
      <c r="I229" s="12">
        <f>+'MIT Da'!I229+'SAR Da'!I229+'URQ Da'!I229+'ROC Da'!I229+'SM Da'!I229+'BN Da'!I229+'BS Da'!I229+'TDC Da'!I229</f>
        <v>1011.74311</v>
      </c>
      <c r="J229" s="12">
        <f>+'MIT Da'!J229+'SAR Da'!J229+'URQ Da'!J229+'ROC Da'!J229+'SM Da'!J229+'BN Da'!J229+'BS Da'!J229+'TDC Da'!J229</f>
        <v>1039.809</v>
      </c>
      <c r="K229" s="12">
        <f>+'MIT Da'!K229+'SAR Da'!K229+'URQ Da'!K229+'ROC Da'!K229+'SM Da'!K229+'BN Da'!K229+'BS Da'!K229+'TDC Da'!K229</f>
        <v>54.516999999999996</v>
      </c>
      <c r="L229" s="12">
        <f>+'MIT Da'!L229+'SAR Da'!L229+'URQ Da'!L229+'ROC Da'!L229+'SM Da'!L229+'BN Da'!L229+'BS Da'!L229+'TDC Da'!L229</f>
        <v>400.09900000000005</v>
      </c>
      <c r="M229" s="12">
        <f>+'MIT Da'!M229+'SAR Da'!M229+'URQ Da'!M229+'ROC Da'!M229+'SM Da'!M229+'BN Da'!M229+'BS Da'!M229+'TDC Da'!M229</f>
        <v>21.314999999999998</v>
      </c>
      <c r="N229" s="12">
        <f>+'MIT Da'!N229+'SAR Da'!N229+'URQ Da'!N229+'ROC Da'!N229+'SM Da'!N229+'BN Da'!N229+'BS Da'!N229+'TDC Da'!N229</f>
        <v>1439.9079999999999</v>
      </c>
      <c r="O229" s="12">
        <f>+'MIT Da'!O229+'SAR Da'!O229+'URQ Da'!O229+'ROC Da'!O229+'SM Da'!O229+'BN Da'!O229+'BS Da'!O229+'TDC Da'!O229</f>
        <v>1439.9079999999999</v>
      </c>
      <c r="P229" s="81">
        <f>+'MIT Da'!P229+'SAR Da'!P229+'URQ Da'!P229+'ROC Da'!P229+'SM Da'!P229+'BN Da'!P229+'BS Da'!P229+'TDC Da'!P229</f>
        <v>203</v>
      </c>
      <c r="Q229" s="81">
        <f>+'MIT Da'!Q229+'SAR Da'!Q229+'URQ Da'!Q229+'ROC Da'!Q229+'SM Da'!Q229+'BN Da'!Q229+'BS Da'!Q229+'TDC Da'!Q229</f>
        <v>58</v>
      </c>
      <c r="R229" s="81">
        <f>+'MIT Da'!R229+'SAR Da'!R229+'URQ Da'!R229+'ROC Da'!R229+'SM Da'!R229+'BN Da'!R229+'BS Da'!R229+'TDC Da'!R229</f>
        <v>10</v>
      </c>
      <c r="S229" s="81">
        <f>+'MIT Da'!S229+'SAR Da'!S229+'URQ Da'!S229+'ROC Da'!S229+'SM Da'!S229+'BN Da'!S229+'BS Da'!S229+'TDC Da'!S229</f>
        <v>271</v>
      </c>
      <c r="T229" s="81">
        <f>+'MIT Da'!T229+'SAR Da'!T229+'URQ Da'!T229+'ROC Da'!T229+'SM Da'!T229+'BN Da'!T229+'BS Da'!T229+'TDC Da'!T229</f>
        <v>136</v>
      </c>
      <c r="U229" s="81">
        <f>+'MIT Da'!U229+'SAR Da'!U229+'URQ Da'!U229+'ROC Da'!U229+'SM Da'!U229+'BN Da'!U229+'BS Da'!U229+'TDC Da'!U229</f>
        <v>430</v>
      </c>
      <c r="V229" s="81">
        <f>+'MIT Da'!V229+'SAR Da'!V229+'URQ Da'!V229+'ROC Da'!V229+'SM Da'!V229+'BN Da'!V229+'BS Da'!V229+'TDC Da'!V229</f>
        <v>11</v>
      </c>
      <c r="W229" s="81">
        <f>+'MIT Da'!W229+'SAR Da'!W229+'URQ Da'!W229+'ROC Da'!W229+'SM Da'!W229+'BN Da'!W229+'BS Da'!W229+'TDC Da'!W229</f>
        <v>107</v>
      </c>
      <c r="X229" s="81">
        <f>+'MIT Da'!X229+'SAR Da'!X229+'URQ Da'!X229+'ROC Da'!X229+'SM Da'!X229+'BN Da'!X229+'BS Da'!X229+'TDC Da'!X229</f>
        <v>4</v>
      </c>
      <c r="Y229" s="81">
        <f>+'MIT Da'!Y229+'SAR Da'!Y229+'URQ Da'!Y229+'ROC Da'!Y229+'SM Da'!Y229+'BN Da'!Y229+'BS Da'!Y229+'TDC Da'!Y229</f>
        <v>688</v>
      </c>
      <c r="Z229" s="81">
        <f>+'MIT Da'!Z229+'SAR Da'!Z229+'URQ Da'!Z229+'ROC Da'!Z229+'SM Da'!Z229+'BN Da'!Z229+'BS Da'!Z229+'TDC Da'!Z229</f>
        <v>169</v>
      </c>
      <c r="AA229" s="81">
        <f>+'MIT Da'!AA229+'SAR Da'!AA229+'URQ Da'!AA229+'ROC Da'!AA229+'SM Da'!AA229+'BN Da'!AA229+'BS Da'!AA229+'TDC Da'!AA229</f>
        <v>101</v>
      </c>
      <c r="AB229" s="81">
        <f>+'MIT Da'!AB229+'SAR Da'!AB229+'URQ Da'!AB229+'ROC Da'!AB229+'SM Da'!AB229+'BN Da'!AB229+'BS Da'!AB229+'TDC Da'!AB229</f>
        <v>688</v>
      </c>
      <c r="AC229" s="81">
        <f>+'MIT Da'!AC229+'SAR Da'!AC229+'URQ Da'!AC229+'ROC Da'!AC229+'SM Da'!AC229+'BN Da'!AC229+'BS Da'!AC229+'TDC Da'!AC229</f>
        <v>958</v>
      </c>
      <c r="AD229" s="81">
        <f>+'MIT Da'!AD229+'SAR Da'!AD229+'URQ Da'!AD229+'ROC Da'!AD229+'SM Da'!AD229+'BN Da'!AD229+'BS Da'!AD229+'TDC Da'!AD229</f>
        <v>54</v>
      </c>
      <c r="AE229" s="81">
        <f>+'MIT Da'!AE229+'SAR Da'!AE229+'URQ Da'!AE229+'ROC Da'!AE229+'SM Da'!AE229+'BN Da'!AE229+'BS Da'!AE229+'TDC Da'!AE229</f>
        <v>95</v>
      </c>
      <c r="AF229" s="81">
        <f>+'MIT Da'!AF229+'SAR Da'!AF229+'URQ Da'!AF229+'ROC Da'!AF229+'SM Da'!AF229+'BN Da'!AF229+'BS Da'!AF229+'TDC Da'!AF229</f>
        <v>447</v>
      </c>
      <c r="AG229" s="81">
        <f>+'MIT Da'!AG229+'SAR Da'!AG229+'URQ Da'!AG229+'ROC Da'!AG229+'SM Da'!AG229+'BN Da'!AG229+'BS Da'!AG229+'TDC Da'!AG229</f>
        <v>596</v>
      </c>
      <c r="AH229" s="12">
        <f>+'MIT Da'!AH229+'SAR Da'!AH229+'URQ Da'!AH229+'ROC Da'!AH229+'SM Da'!AH229+'BN Da'!AH229+'BS Da'!AH229+'TDC Da'!AH229</f>
        <v>279.92699999999996</v>
      </c>
      <c r="AI229" s="12">
        <f>+'MIT Da'!AI229+'SAR Da'!AI229+'URQ Da'!AI229+'ROC Da'!AI229+'SM Da'!AI229+'BN Da'!AI229+'BS Da'!AI229+'TDC Da'!AI229</f>
        <v>2</v>
      </c>
      <c r="AJ229" s="12">
        <f>+'MIT Da'!AJ229+'SAR Da'!AJ229+'URQ Da'!AJ229+'ROC Da'!AJ229+'SM Da'!AJ229+'BN Da'!AJ229+'BS Da'!AJ229+'TDC Da'!AJ229</f>
        <v>498.71500000000003</v>
      </c>
      <c r="AK229" s="12">
        <f>+'MIT Da'!AK229+'SAR Da'!AK229+'URQ Da'!AK229+'ROC Da'!AK229+'SM Da'!AK229+'BN Da'!AK229+'BS Da'!AK229+'TDC Da'!AK229</f>
        <v>780.64199999999994</v>
      </c>
      <c r="AL229" s="81">
        <f>+'MIT Da'!AL229+'SAR Da'!AL229+'URQ Da'!AL229+'ROC Da'!AL229+'SM Da'!AL229+'BN Da'!AL229+'BS Da'!AL229+'TDC Da'!AL229</f>
        <v>12</v>
      </c>
      <c r="AM229" s="81">
        <f>+'MIT Da'!AM229+'SAR Da'!AM229+'URQ Da'!AM229+'ROC Da'!AM229+'SM Da'!AM229+'BN Da'!AM229+'BS Da'!AM229+'TDC Da'!AM229</f>
        <v>58</v>
      </c>
      <c r="AN229" s="81">
        <f>+'MIT Da'!AN229+'SAR Da'!AN229+'URQ Da'!AN229+'ROC Da'!AN229+'SM Da'!AN229+'BN Da'!AN229+'BS Da'!AN229+'TDC Da'!AN229</f>
        <v>82</v>
      </c>
      <c r="AO229" s="81">
        <f>+'MIT Da'!AO229+'SAR Da'!AO229+'URQ Da'!AO229+'ROC Da'!AO229+'SM Da'!AO229+'BN Da'!AO229+'BS Da'!AO229+'TDC Da'!AO229</f>
        <v>152</v>
      </c>
      <c r="AP229" s="81">
        <f>+'MIT Da'!AP229+'SAR Da'!AP229+'URQ Da'!AP229+'ROC Da'!AP229+'SM Da'!AP229+'BN Da'!AP229+'BS Da'!AP229+'TDC Da'!AP229</f>
        <v>596</v>
      </c>
      <c r="AQ229" s="81">
        <f>+'MIT Da'!AQ229+'SAR Da'!AQ229+'URQ Da'!AQ229+'ROC Da'!AQ229+'SM Da'!AQ229+'BN Da'!AQ229+'BS Da'!AQ229+'TDC Da'!AQ229</f>
        <v>341</v>
      </c>
      <c r="AR229" s="81">
        <f>+'MIT Da'!AR229+'SAR Da'!AR229+'URQ Da'!AR229+'ROC Da'!AR229+'SM Da'!AR229+'BN Da'!AR229+'BS Da'!AR229+'TDC Da'!AR229</f>
        <v>39</v>
      </c>
      <c r="AS229" s="81">
        <f>+SUM(RED_InfraMR[[#This Row],[B.02.1 - Parque de Coches Eléctricos Motrices]:[B.02.3 - Parque de Coches Eléctricos Motrices Tipo R]])</f>
        <v>976</v>
      </c>
      <c r="AT229" s="81">
        <f>+'MIT Da'!AT229+'SAR Da'!AT229+'URQ Da'!AT229+'ROC Da'!AT229+'SM Da'!AT229+'BN Da'!AT229+'BS Da'!AT229+'TDC Da'!AT229</f>
        <v>12</v>
      </c>
      <c r="AU229" s="81">
        <f>+'MIT Da'!AU229+'SAR Da'!AU229+'URQ Da'!AU229+'ROC Da'!AU229+'SM Da'!AU229+'BN Da'!AU229+'BS Da'!AU229+'TDC Da'!AU229</f>
        <v>6</v>
      </c>
      <c r="AV229" s="81">
        <f>+'MIT Da'!AV229+'SAR Da'!AV229+'URQ Da'!AV229+'ROC Da'!AV229+'SM Da'!AV229+'BN Da'!AV229+'BS Da'!AV229+'TDC Da'!AV229</f>
        <v>10</v>
      </c>
      <c r="AW229" s="81">
        <f>+SUM(RED_InfraMR[[#This Row],[B.03.1 - Parque de Coches Motores Motrices Remolcados]:[B.03.3 - Parque de Coches Motores Motrices Cabina]])</f>
        <v>28</v>
      </c>
      <c r="AX229" s="81">
        <f>+'MIT Da'!AX229+'SAR Da'!AX229+'URQ Da'!AX229+'ROC Da'!AX229+'SM Da'!AX229+'BN Da'!AX229+'BS Da'!AX229+'TDC Da'!AX229</f>
        <v>437</v>
      </c>
      <c r="AY229" s="81">
        <f>+'MIT Da'!AY229+'SAR Da'!AY229+'URQ Da'!AY229+'ROC Da'!AY229+'SM Da'!AY229+'BN Da'!AY229+'BS Da'!AY229+'TDC Da'!AY229</f>
        <v>173</v>
      </c>
      <c r="AZ229" s="81">
        <f>+'MIT Da'!AZ229+'SAR Da'!AZ229+'URQ Da'!AZ229+'ROC Da'!AZ229+'SM Da'!AZ229+'BN Da'!AZ229+'BS Da'!AZ229+'TDC Da'!AZ229</f>
        <v>15</v>
      </c>
      <c r="BA229" s="81">
        <f>+'MIT Da'!BA229+'SAR Da'!BA229+'URQ Da'!BA229+'ROC Da'!BA229+'SM Da'!BA229+'BN Da'!BA229+'BS Da'!BA229+'TDC Da'!BA229</f>
        <v>164</v>
      </c>
      <c r="BB229" s="81">
        <f>+'MIT Da'!BB229+'SAR Da'!BB229+'URQ Da'!BB229+'ROC Da'!BB229+'SM Da'!BB229+'BN Da'!BB229+'BS Da'!BB229+'TDC Da'!BB229</f>
        <v>0</v>
      </c>
      <c r="BC229" s="81">
        <f>+SUM(RED_InfraMR[[#This Row],[B.04.1 - Parque de Coches Remolcados Clase Unica]:[B.04.5 - Parque de Coches Remolcados para Servicios Especiales (Cartoneros)]])</f>
        <v>789</v>
      </c>
      <c r="BD229" s="81">
        <f>+'MIT Da'!BD229+'SAR Da'!BD229+'URQ Da'!BD229+'ROC Da'!BD229+'SM Da'!BD229+'BN Da'!BD229+'BS Da'!BD229+'TDC Da'!BD229</f>
        <v>12</v>
      </c>
      <c r="BE229" s="81">
        <f>+'MIT Da'!BE229+'SAR Da'!BE229+'URQ Da'!BE229+'ROC Da'!BE229+'SM Da'!BE229+'BN Da'!BE229+'BS Da'!BE229+'TDC Da'!BE229</f>
        <v>92</v>
      </c>
      <c r="BF229" s="16"/>
    </row>
    <row r="230" spans="1:58">
      <c r="A230" s="1">
        <v>2012</v>
      </c>
      <c r="B230" s="1" t="s">
        <v>115</v>
      </c>
      <c r="C230" s="12">
        <f>+'MIT Da'!C230+'SAR Da'!C230+'URQ Da'!C230+'ROC Da'!C230+'SM Da'!C230+'BN Da'!C230+'BS Da'!C230+'TDC Da'!C230</f>
        <v>147.21299999999999</v>
      </c>
      <c r="D230" s="12">
        <f>+'MIT Da'!D230+'SAR Da'!D230+'URQ Da'!D230+'ROC Da'!D230+'SM Da'!D230+'BN Da'!D230+'BS Da'!D230+'TDC Da'!D230</f>
        <v>434.00300000000004</v>
      </c>
      <c r="E230" s="12">
        <f>+'MIT Da'!E230+'SAR Da'!E230+'URQ Da'!E230+'ROC Da'!E230+'SM Da'!E230+'BN Da'!E230+'BS Da'!E230+'TDC Da'!E230</f>
        <v>0</v>
      </c>
      <c r="F230" s="12">
        <f>+'MIT Da'!F230+'SAR Da'!F230+'URQ Da'!F230+'ROC Da'!F230+'SM Da'!F230+'BN Da'!F230+'BS Da'!F230+'TDC Da'!F230</f>
        <v>186.47664</v>
      </c>
      <c r="G230" s="12">
        <f>+'MIT Da'!G230+'SAR Da'!G230+'URQ Da'!G230+'ROC Da'!G230+'SM Da'!G230+'BN Da'!G230+'BS Da'!G230+'TDC Da'!G230</f>
        <v>767.69263999999998</v>
      </c>
      <c r="H230" s="12">
        <f>+'MIT Da'!H230+'SAR Da'!H230+'URQ Da'!H230+'ROC Da'!H230+'SM Da'!H230+'BN Da'!H230+'BS Da'!H230+'TDC Da'!H230</f>
        <v>767.69263999999998</v>
      </c>
      <c r="I230" s="12">
        <f>+'MIT Da'!I230+'SAR Da'!I230+'URQ Da'!I230+'ROC Da'!I230+'SM Da'!I230+'BN Da'!I230+'BS Da'!I230+'TDC Da'!I230</f>
        <v>1011.74311</v>
      </c>
      <c r="J230" s="12">
        <f>+'MIT Da'!J230+'SAR Da'!J230+'URQ Da'!J230+'ROC Da'!J230+'SM Da'!J230+'BN Da'!J230+'BS Da'!J230+'TDC Da'!J230</f>
        <v>1039.809</v>
      </c>
      <c r="K230" s="12">
        <f>+'MIT Da'!K230+'SAR Da'!K230+'URQ Da'!K230+'ROC Da'!K230+'SM Da'!K230+'BN Da'!K230+'BS Da'!K230+'TDC Da'!K230</f>
        <v>54.516999999999996</v>
      </c>
      <c r="L230" s="12">
        <f>+'MIT Da'!L230+'SAR Da'!L230+'URQ Da'!L230+'ROC Da'!L230+'SM Da'!L230+'BN Da'!L230+'BS Da'!L230+'TDC Da'!L230</f>
        <v>400.09900000000005</v>
      </c>
      <c r="M230" s="12">
        <f>+'MIT Da'!M230+'SAR Da'!M230+'URQ Da'!M230+'ROC Da'!M230+'SM Da'!M230+'BN Da'!M230+'BS Da'!M230+'TDC Da'!M230</f>
        <v>21.314999999999998</v>
      </c>
      <c r="N230" s="12">
        <f>+'MIT Da'!N230+'SAR Da'!N230+'URQ Da'!N230+'ROC Da'!N230+'SM Da'!N230+'BN Da'!N230+'BS Da'!N230+'TDC Da'!N230</f>
        <v>1439.9079999999999</v>
      </c>
      <c r="O230" s="12">
        <f>+'MIT Da'!O230+'SAR Da'!O230+'URQ Da'!O230+'ROC Da'!O230+'SM Da'!O230+'BN Da'!O230+'BS Da'!O230+'TDC Da'!O230</f>
        <v>1439.9079999999999</v>
      </c>
      <c r="P230" s="81">
        <f>+'MIT Da'!P230+'SAR Da'!P230+'URQ Da'!P230+'ROC Da'!P230+'SM Da'!P230+'BN Da'!P230+'BS Da'!P230+'TDC Da'!P230</f>
        <v>203</v>
      </c>
      <c r="Q230" s="81">
        <f>+'MIT Da'!Q230+'SAR Da'!Q230+'URQ Da'!Q230+'ROC Da'!Q230+'SM Da'!Q230+'BN Da'!Q230+'BS Da'!Q230+'TDC Da'!Q230</f>
        <v>58</v>
      </c>
      <c r="R230" s="81">
        <f>+'MIT Da'!R230+'SAR Da'!R230+'URQ Da'!R230+'ROC Da'!R230+'SM Da'!R230+'BN Da'!R230+'BS Da'!R230+'TDC Da'!R230</f>
        <v>10</v>
      </c>
      <c r="S230" s="81">
        <f>+'MIT Da'!S230+'SAR Da'!S230+'URQ Da'!S230+'ROC Da'!S230+'SM Da'!S230+'BN Da'!S230+'BS Da'!S230+'TDC Da'!S230</f>
        <v>271</v>
      </c>
      <c r="T230" s="81">
        <f>+'MIT Da'!T230+'SAR Da'!T230+'URQ Da'!T230+'ROC Da'!T230+'SM Da'!T230+'BN Da'!T230+'BS Da'!T230+'TDC Da'!T230</f>
        <v>134</v>
      </c>
      <c r="U230" s="81">
        <f>+'MIT Da'!U230+'SAR Da'!U230+'URQ Da'!U230+'ROC Da'!U230+'SM Da'!U230+'BN Da'!U230+'BS Da'!U230+'TDC Da'!U230</f>
        <v>427</v>
      </c>
      <c r="V230" s="81">
        <f>+'MIT Da'!V230+'SAR Da'!V230+'URQ Da'!V230+'ROC Da'!V230+'SM Da'!V230+'BN Da'!V230+'BS Da'!V230+'TDC Da'!V230</f>
        <v>11</v>
      </c>
      <c r="W230" s="81">
        <f>+'MIT Da'!W230+'SAR Da'!W230+'URQ Da'!W230+'ROC Da'!W230+'SM Da'!W230+'BN Da'!W230+'BS Da'!W230+'TDC Da'!W230</f>
        <v>107</v>
      </c>
      <c r="X230" s="81">
        <f>+'MIT Da'!X230+'SAR Da'!X230+'URQ Da'!X230+'ROC Da'!X230+'SM Da'!X230+'BN Da'!X230+'BS Da'!X230+'TDC Da'!X230</f>
        <v>4</v>
      </c>
      <c r="Y230" s="81">
        <f>+'MIT Da'!Y230+'SAR Da'!Y230+'URQ Da'!Y230+'ROC Da'!Y230+'SM Da'!Y230+'BN Da'!Y230+'BS Da'!Y230+'TDC Da'!Y230</f>
        <v>683</v>
      </c>
      <c r="Z230" s="81">
        <f>+'MIT Da'!Z230+'SAR Da'!Z230+'URQ Da'!Z230+'ROC Da'!Z230+'SM Da'!Z230+'BN Da'!Z230+'BS Da'!Z230+'TDC Da'!Z230</f>
        <v>173</v>
      </c>
      <c r="AA230" s="81">
        <f>+'MIT Da'!AA230+'SAR Da'!AA230+'URQ Da'!AA230+'ROC Da'!AA230+'SM Da'!AA230+'BN Da'!AA230+'BS Da'!AA230+'TDC Da'!AA230</f>
        <v>101</v>
      </c>
      <c r="AB230" s="81">
        <f>+'MIT Da'!AB230+'SAR Da'!AB230+'URQ Da'!AB230+'ROC Da'!AB230+'SM Da'!AB230+'BN Da'!AB230+'BS Da'!AB230+'TDC Da'!AB230</f>
        <v>683</v>
      </c>
      <c r="AC230" s="81">
        <f>+'MIT Da'!AC230+'SAR Da'!AC230+'URQ Da'!AC230+'ROC Da'!AC230+'SM Da'!AC230+'BN Da'!AC230+'BS Da'!AC230+'TDC Da'!AC230</f>
        <v>957</v>
      </c>
      <c r="AD230" s="81">
        <f>+'MIT Da'!AD230+'SAR Da'!AD230+'URQ Da'!AD230+'ROC Da'!AD230+'SM Da'!AD230+'BN Da'!AD230+'BS Da'!AD230+'TDC Da'!AD230</f>
        <v>54</v>
      </c>
      <c r="AE230" s="81">
        <f>+'MIT Da'!AE230+'SAR Da'!AE230+'URQ Da'!AE230+'ROC Da'!AE230+'SM Da'!AE230+'BN Da'!AE230+'BS Da'!AE230+'TDC Da'!AE230</f>
        <v>95</v>
      </c>
      <c r="AF230" s="81">
        <f>+'MIT Da'!AF230+'SAR Da'!AF230+'URQ Da'!AF230+'ROC Da'!AF230+'SM Da'!AF230+'BN Da'!AF230+'BS Da'!AF230+'TDC Da'!AF230</f>
        <v>447</v>
      </c>
      <c r="AG230" s="81">
        <f>+'MIT Da'!AG230+'SAR Da'!AG230+'URQ Da'!AG230+'ROC Da'!AG230+'SM Da'!AG230+'BN Da'!AG230+'BS Da'!AG230+'TDC Da'!AG230</f>
        <v>596</v>
      </c>
      <c r="AH230" s="12">
        <f>+'MIT Da'!AH230+'SAR Da'!AH230+'URQ Da'!AH230+'ROC Da'!AH230+'SM Da'!AH230+'BN Da'!AH230+'BS Da'!AH230+'TDC Da'!AH230</f>
        <v>281.214</v>
      </c>
      <c r="AI230" s="12">
        <f>+'MIT Da'!AI230+'SAR Da'!AI230+'URQ Da'!AI230+'ROC Da'!AI230+'SM Da'!AI230+'BN Da'!AI230+'BS Da'!AI230+'TDC Da'!AI230</f>
        <v>2</v>
      </c>
      <c r="AJ230" s="12">
        <f>+'MIT Da'!AJ230+'SAR Da'!AJ230+'URQ Da'!AJ230+'ROC Da'!AJ230+'SM Da'!AJ230+'BN Da'!AJ230+'BS Da'!AJ230+'TDC Da'!AJ230</f>
        <v>497.428</v>
      </c>
      <c r="AK230" s="12">
        <f>+'MIT Da'!AK230+'SAR Da'!AK230+'URQ Da'!AK230+'ROC Da'!AK230+'SM Da'!AK230+'BN Da'!AK230+'BS Da'!AK230+'TDC Da'!AK230</f>
        <v>780.64199999999994</v>
      </c>
      <c r="AL230" s="81">
        <f>+'MIT Da'!AL230+'SAR Da'!AL230+'URQ Da'!AL230+'ROC Da'!AL230+'SM Da'!AL230+'BN Da'!AL230+'BS Da'!AL230+'TDC Da'!AL230</f>
        <v>12</v>
      </c>
      <c r="AM230" s="81">
        <f>+'MIT Da'!AM230+'SAR Da'!AM230+'URQ Da'!AM230+'ROC Da'!AM230+'SM Da'!AM230+'BN Da'!AM230+'BS Da'!AM230+'TDC Da'!AM230</f>
        <v>58</v>
      </c>
      <c r="AN230" s="81">
        <f>+'MIT Da'!AN230+'SAR Da'!AN230+'URQ Da'!AN230+'ROC Da'!AN230+'SM Da'!AN230+'BN Da'!AN230+'BS Da'!AN230+'TDC Da'!AN230</f>
        <v>82</v>
      </c>
      <c r="AO230" s="81">
        <f>+'MIT Da'!AO230+'SAR Da'!AO230+'URQ Da'!AO230+'ROC Da'!AO230+'SM Da'!AO230+'BN Da'!AO230+'BS Da'!AO230+'TDC Da'!AO230</f>
        <v>152</v>
      </c>
      <c r="AP230" s="81">
        <f>+'MIT Da'!AP230+'SAR Da'!AP230+'URQ Da'!AP230+'ROC Da'!AP230+'SM Da'!AP230+'BN Da'!AP230+'BS Da'!AP230+'TDC Da'!AP230</f>
        <v>596</v>
      </c>
      <c r="AQ230" s="81">
        <f>+'MIT Da'!AQ230+'SAR Da'!AQ230+'URQ Da'!AQ230+'ROC Da'!AQ230+'SM Da'!AQ230+'BN Da'!AQ230+'BS Da'!AQ230+'TDC Da'!AQ230</f>
        <v>341</v>
      </c>
      <c r="AR230" s="81">
        <f>+'MIT Da'!AR230+'SAR Da'!AR230+'URQ Da'!AR230+'ROC Da'!AR230+'SM Da'!AR230+'BN Da'!AR230+'BS Da'!AR230+'TDC Da'!AR230</f>
        <v>39</v>
      </c>
      <c r="AS230" s="81">
        <f>+SUM(RED_InfraMR[[#This Row],[B.02.1 - Parque de Coches Eléctricos Motrices]:[B.02.3 - Parque de Coches Eléctricos Motrices Tipo R]])</f>
        <v>976</v>
      </c>
      <c r="AT230" s="81">
        <f>+'MIT Da'!AT230+'SAR Da'!AT230+'URQ Da'!AT230+'ROC Da'!AT230+'SM Da'!AT230+'BN Da'!AT230+'BS Da'!AT230+'TDC Da'!AT230</f>
        <v>12</v>
      </c>
      <c r="AU230" s="81">
        <f>+'MIT Da'!AU230+'SAR Da'!AU230+'URQ Da'!AU230+'ROC Da'!AU230+'SM Da'!AU230+'BN Da'!AU230+'BS Da'!AU230+'TDC Da'!AU230</f>
        <v>6</v>
      </c>
      <c r="AV230" s="81">
        <f>+'MIT Da'!AV230+'SAR Da'!AV230+'URQ Da'!AV230+'ROC Da'!AV230+'SM Da'!AV230+'BN Da'!AV230+'BS Da'!AV230+'TDC Da'!AV230</f>
        <v>10</v>
      </c>
      <c r="AW230" s="81">
        <f>+SUM(RED_InfraMR[[#This Row],[B.03.1 - Parque de Coches Motores Motrices Remolcados]:[B.03.3 - Parque de Coches Motores Motrices Cabina]])</f>
        <v>28</v>
      </c>
      <c r="AX230" s="81">
        <f>+'MIT Da'!AX230+'SAR Da'!AX230+'URQ Da'!AX230+'ROC Da'!AX230+'SM Da'!AX230+'BN Da'!AX230+'BS Da'!AX230+'TDC Da'!AX230</f>
        <v>440</v>
      </c>
      <c r="AY230" s="81">
        <f>+'MIT Da'!AY230+'SAR Da'!AY230+'URQ Da'!AY230+'ROC Da'!AY230+'SM Da'!AY230+'BN Da'!AY230+'BS Da'!AY230+'TDC Da'!AY230</f>
        <v>170</v>
      </c>
      <c r="AZ230" s="81">
        <f>+'MIT Da'!AZ230+'SAR Da'!AZ230+'URQ Da'!AZ230+'ROC Da'!AZ230+'SM Da'!AZ230+'BN Da'!AZ230+'BS Da'!AZ230+'TDC Da'!AZ230</f>
        <v>15</v>
      </c>
      <c r="BA230" s="81">
        <f>+'MIT Da'!BA230+'SAR Da'!BA230+'URQ Da'!BA230+'ROC Da'!BA230+'SM Da'!BA230+'BN Da'!BA230+'BS Da'!BA230+'TDC Da'!BA230</f>
        <v>164</v>
      </c>
      <c r="BB230" s="81">
        <f>+'MIT Da'!BB230+'SAR Da'!BB230+'URQ Da'!BB230+'ROC Da'!BB230+'SM Da'!BB230+'BN Da'!BB230+'BS Da'!BB230+'TDC Da'!BB230</f>
        <v>0</v>
      </c>
      <c r="BC230" s="81">
        <f>+SUM(RED_InfraMR[[#This Row],[B.04.1 - Parque de Coches Remolcados Clase Unica]:[B.04.5 - Parque de Coches Remolcados para Servicios Especiales (Cartoneros)]])</f>
        <v>789</v>
      </c>
      <c r="BD230" s="81">
        <f>+'MIT Da'!BD230+'SAR Da'!BD230+'URQ Da'!BD230+'ROC Da'!BD230+'SM Da'!BD230+'BN Da'!BD230+'BS Da'!BD230+'TDC Da'!BD230</f>
        <v>12</v>
      </c>
      <c r="BE230" s="81">
        <f>+'MIT Da'!BE230+'SAR Da'!BE230+'URQ Da'!BE230+'ROC Da'!BE230+'SM Da'!BE230+'BN Da'!BE230+'BS Da'!BE230+'TDC Da'!BE230</f>
        <v>92</v>
      </c>
      <c r="BF230" s="16"/>
    </row>
    <row r="231" spans="1:58">
      <c r="A231" s="1">
        <v>2012</v>
      </c>
      <c r="B231" s="1" t="s">
        <v>116</v>
      </c>
      <c r="C231" s="12">
        <f>+'MIT Da'!C231+'SAR Da'!C231+'URQ Da'!C231+'ROC Da'!C231+'SM Da'!C231+'BN Da'!C231+'BS Da'!C231+'TDC Da'!C231</f>
        <v>147.21299999999999</v>
      </c>
      <c r="D231" s="12">
        <f>+'MIT Da'!D231+'SAR Da'!D231+'URQ Da'!D231+'ROC Da'!D231+'SM Da'!D231+'BN Da'!D231+'BS Da'!D231+'TDC Da'!D231</f>
        <v>434.00300000000004</v>
      </c>
      <c r="E231" s="12">
        <f>+'MIT Da'!E231+'SAR Da'!E231+'URQ Da'!E231+'ROC Da'!E231+'SM Da'!E231+'BN Da'!E231+'BS Da'!E231+'TDC Da'!E231</f>
        <v>0</v>
      </c>
      <c r="F231" s="12">
        <f>+'MIT Da'!F231+'SAR Da'!F231+'URQ Da'!F231+'ROC Da'!F231+'SM Da'!F231+'BN Da'!F231+'BS Da'!F231+'TDC Da'!F231</f>
        <v>186.47664</v>
      </c>
      <c r="G231" s="12">
        <f>+'MIT Da'!G231+'SAR Da'!G231+'URQ Da'!G231+'ROC Da'!G231+'SM Da'!G231+'BN Da'!G231+'BS Da'!G231+'TDC Da'!G231</f>
        <v>767.69263999999998</v>
      </c>
      <c r="H231" s="12">
        <f>+'MIT Da'!H231+'SAR Da'!H231+'URQ Da'!H231+'ROC Da'!H231+'SM Da'!H231+'BN Da'!H231+'BS Da'!H231+'TDC Da'!H231</f>
        <v>767.69263999999998</v>
      </c>
      <c r="I231" s="12">
        <f>+'MIT Da'!I231+'SAR Da'!I231+'URQ Da'!I231+'ROC Da'!I231+'SM Da'!I231+'BN Da'!I231+'BS Da'!I231+'TDC Da'!I231</f>
        <v>1011.74311</v>
      </c>
      <c r="J231" s="12">
        <f>+'MIT Da'!J231+'SAR Da'!J231+'URQ Da'!J231+'ROC Da'!J231+'SM Da'!J231+'BN Da'!J231+'BS Da'!J231+'TDC Da'!J231</f>
        <v>1039.809</v>
      </c>
      <c r="K231" s="12">
        <f>+'MIT Da'!K231+'SAR Da'!K231+'URQ Da'!K231+'ROC Da'!K231+'SM Da'!K231+'BN Da'!K231+'BS Da'!K231+'TDC Da'!K231</f>
        <v>54.516999999999996</v>
      </c>
      <c r="L231" s="12">
        <f>+'MIT Da'!L231+'SAR Da'!L231+'URQ Da'!L231+'ROC Da'!L231+'SM Da'!L231+'BN Da'!L231+'BS Da'!L231+'TDC Da'!L231</f>
        <v>400.09900000000005</v>
      </c>
      <c r="M231" s="12">
        <f>+'MIT Da'!M231+'SAR Da'!M231+'URQ Da'!M231+'ROC Da'!M231+'SM Da'!M231+'BN Da'!M231+'BS Da'!M231+'TDC Da'!M231</f>
        <v>21.314999999999998</v>
      </c>
      <c r="N231" s="12">
        <f>+'MIT Da'!N231+'SAR Da'!N231+'URQ Da'!N231+'ROC Da'!N231+'SM Da'!N231+'BN Da'!N231+'BS Da'!N231+'TDC Da'!N231</f>
        <v>1439.9079999999999</v>
      </c>
      <c r="O231" s="12">
        <f>+'MIT Da'!O231+'SAR Da'!O231+'URQ Da'!O231+'ROC Da'!O231+'SM Da'!O231+'BN Da'!O231+'BS Da'!O231+'TDC Da'!O231</f>
        <v>1439.9079999999999</v>
      </c>
      <c r="P231" s="81">
        <f>+'MIT Da'!P231+'SAR Da'!P231+'URQ Da'!P231+'ROC Da'!P231+'SM Da'!P231+'BN Da'!P231+'BS Da'!P231+'TDC Da'!P231</f>
        <v>203</v>
      </c>
      <c r="Q231" s="81">
        <f>+'MIT Da'!Q231+'SAR Da'!Q231+'URQ Da'!Q231+'ROC Da'!Q231+'SM Da'!Q231+'BN Da'!Q231+'BS Da'!Q231+'TDC Da'!Q231</f>
        <v>58</v>
      </c>
      <c r="R231" s="81">
        <f>+'MIT Da'!R231+'SAR Da'!R231+'URQ Da'!R231+'ROC Da'!R231+'SM Da'!R231+'BN Da'!R231+'BS Da'!R231+'TDC Da'!R231</f>
        <v>10</v>
      </c>
      <c r="S231" s="81">
        <f>+'MIT Da'!S231+'SAR Da'!S231+'URQ Da'!S231+'ROC Da'!S231+'SM Da'!S231+'BN Da'!S231+'BS Da'!S231+'TDC Da'!S231</f>
        <v>271</v>
      </c>
      <c r="T231" s="81">
        <f>+'MIT Da'!T231+'SAR Da'!T231+'URQ Da'!T231+'ROC Da'!T231+'SM Da'!T231+'BN Da'!T231+'BS Da'!T231+'TDC Da'!T231</f>
        <v>134</v>
      </c>
      <c r="U231" s="81">
        <f>+'MIT Da'!U231+'SAR Da'!U231+'URQ Da'!U231+'ROC Da'!U231+'SM Da'!U231+'BN Da'!U231+'BS Da'!U231+'TDC Da'!U231</f>
        <v>427</v>
      </c>
      <c r="V231" s="81">
        <f>+'MIT Da'!V231+'SAR Da'!V231+'URQ Da'!V231+'ROC Da'!V231+'SM Da'!V231+'BN Da'!V231+'BS Da'!V231+'TDC Da'!V231</f>
        <v>11</v>
      </c>
      <c r="W231" s="81">
        <f>+'MIT Da'!W231+'SAR Da'!W231+'URQ Da'!W231+'ROC Da'!W231+'SM Da'!W231+'BN Da'!W231+'BS Da'!W231+'TDC Da'!W231</f>
        <v>107</v>
      </c>
      <c r="X231" s="81">
        <f>+'MIT Da'!X231+'SAR Da'!X231+'URQ Da'!X231+'ROC Da'!X231+'SM Da'!X231+'BN Da'!X231+'BS Da'!X231+'TDC Da'!X231</f>
        <v>4</v>
      </c>
      <c r="Y231" s="81">
        <f>+'MIT Da'!Y231+'SAR Da'!Y231+'URQ Da'!Y231+'ROC Da'!Y231+'SM Da'!Y231+'BN Da'!Y231+'BS Da'!Y231+'TDC Da'!Y231</f>
        <v>683</v>
      </c>
      <c r="Z231" s="81">
        <f>+'MIT Da'!Z231+'SAR Da'!Z231+'URQ Da'!Z231+'ROC Da'!Z231+'SM Da'!Z231+'BN Da'!Z231+'BS Da'!Z231+'TDC Da'!Z231</f>
        <v>173</v>
      </c>
      <c r="AA231" s="81">
        <f>+'MIT Da'!AA231+'SAR Da'!AA231+'URQ Da'!AA231+'ROC Da'!AA231+'SM Da'!AA231+'BN Da'!AA231+'BS Da'!AA231+'TDC Da'!AA231</f>
        <v>101</v>
      </c>
      <c r="AB231" s="81">
        <f>+'MIT Da'!AB231+'SAR Da'!AB231+'URQ Da'!AB231+'ROC Da'!AB231+'SM Da'!AB231+'BN Da'!AB231+'BS Da'!AB231+'TDC Da'!AB231</f>
        <v>683</v>
      </c>
      <c r="AC231" s="81">
        <f>+'MIT Da'!AC231+'SAR Da'!AC231+'URQ Da'!AC231+'ROC Da'!AC231+'SM Da'!AC231+'BN Da'!AC231+'BS Da'!AC231+'TDC Da'!AC231</f>
        <v>957</v>
      </c>
      <c r="AD231" s="81">
        <f>+'MIT Da'!AD231+'SAR Da'!AD231+'URQ Da'!AD231+'ROC Da'!AD231+'SM Da'!AD231+'BN Da'!AD231+'BS Da'!AD231+'TDC Da'!AD231</f>
        <v>54</v>
      </c>
      <c r="AE231" s="81">
        <f>+'MIT Da'!AE231+'SAR Da'!AE231+'URQ Da'!AE231+'ROC Da'!AE231+'SM Da'!AE231+'BN Da'!AE231+'BS Da'!AE231+'TDC Da'!AE231</f>
        <v>95</v>
      </c>
      <c r="AF231" s="81">
        <f>+'MIT Da'!AF231+'SAR Da'!AF231+'URQ Da'!AF231+'ROC Da'!AF231+'SM Da'!AF231+'BN Da'!AF231+'BS Da'!AF231+'TDC Da'!AF231</f>
        <v>447</v>
      </c>
      <c r="AG231" s="81">
        <f>+'MIT Da'!AG231+'SAR Da'!AG231+'URQ Da'!AG231+'ROC Da'!AG231+'SM Da'!AG231+'BN Da'!AG231+'BS Da'!AG231+'TDC Da'!AG231</f>
        <v>596</v>
      </c>
      <c r="AH231" s="12">
        <f>+'MIT Da'!AH231+'SAR Da'!AH231+'URQ Da'!AH231+'ROC Da'!AH231+'SM Da'!AH231+'BN Da'!AH231+'BS Da'!AH231+'TDC Da'!AH231</f>
        <v>281.214</v>
      </c>
      <c r="AI231" s="12">
        <f>+'MIT Da'!AI231+'SAR Da'!AI231+'URQ Da'!AI231+'ROC Da'!AI231+'SM Da'!AI231+'BN Da'!AI231+'BS Da'!AI231+'TDC Da'!AI231</f>
        <v>2</v>
      </c>
      <c r="AJ231" s="12">
        <f>+'MIT Da'!AJ231+'SAR Da'!AJ231+'URQ Da'!AJ231+'ROC Da'!AJ231+'SM Da'!AJ231+'BN Da'!AJ231+'BS Da'!AJ231+'TDC Da'!AJ231</f>
        <v>497.428</v>
      </c>
      <c r="AK231" s="12">
        <f>+'MIT Da'!AK231+'SAR Da'!AK231+'URQ Da'!AK231+'ROC Da'!AK231+'SM Da'!AK231+'BN Da'!AK231+'BS Da'!AK231+'TDC Da'!AK231</f>
        <v>780.64199999999994</v>
      </c>
      <c r="AL231" s="81">
        <f>+'MIT Da'!AL231+'SAR Da'!AL231+'URQ Da'!AL231+'ROC Da'!AL231+'SM Da'!AL231+'BN Da'!AL231+'BS Da'!AL231+'TDC Da'!AL231</f>
        <v>12</v>
      </c>
      <c r="AM231" s="81">
        <f>+'MIT Da'!AM231+'SAR Da'!AM231+'URQ Da'!AM231+'ROC Da'!AM231+'SM Da'!AM231+'BN Da'!AM231+'BS Da'!AM231+'TDC Da'!AM231</f>
        <v>58</v>
      </c>
      <c r="AN231" s="81">
        <f>+'MIT Da'!AN231+'SAR Da'!AN231+'URQ Da'!AN231+'ROC Da'!AN231+'SM Da'!AN231+'BN Da'!AN231+'BS Da'!AN231+'TDC Da'!AN231</f>
        <v>82</v>
      </c>
      <c r="AO231" s="81">
        <f>+'MIT Da'!AO231+'SAR Da'!AO231+'URQ Da'!AO231+'ROC Da'!AO231+'SM Da'!AO231+'BN Da'!AO231+'BS Da'!AO231+'TDC Da'!AO231</f>
        <v>152</v>
      </c>
      <c r="AP231" s="81">
        <f>+'MIT Da'!AP231+'SAR Da'!AP231+'URQ Da'!AP231+'ROC Da'!AP231+'SM Da'!AP231+'BN Da'!AP231+'BS Da'!AP231+'TDC Da'!AP231</f>
        <v>596</v>
      </c>
      <c r="AQ231" s="81">
        <f>+'MIT Da'!AQ231+'SAR Da'!AQ231+'URQ Da'!AQ231+'ROC Da'!AQ231+'SM Da'!AQ231+'BN Da'!AQ231+'BS Da'!AQ231+'TDC Da'!AQ231</f>
        <v>341</v>
      </c>
      <c r="AR231" s="81">
        <f>+'MIT Da'!AR231+'SAR Da'!AR231+'URQ Da'!AR231+'ROC Da'!AR231+'SM Da'!AR231+'BN Da'!AR231+'BS Da'!AR231+'TDC Da'!AR231</f>
        <v>39</v>
      </c>
      <c r="AS231" s="81">
        <f>+SUM(RED_InfraMR[[#This Row],[B.02.1 - Parque de Coches Eléctricos Motrices]:[B.02.3 - Parque de Coches Eléctricos Motrices Tipo R]])</f>
        <v>976</v>
      </c>
      <c r="AT231" s="81">
        <f>+'MIT Da'!AT231+'SAR Da'!AT231+'URQ Da'!AT231+'ROC Da'!AT231+'SM Da'!AT231+'BN Da'!AT231+'BS Da'!AT231+'TDC Da'!AT231</f>
        <v>12</v>
      </c>
      <c r="AU231" s="81">
        <f>+'MIT Da'!AU231+'SAR Da'!AU231+'URQ Da'!AU231+'ROC Da'!AU231+'SM Da'!AU231+'BN Da'!AU231+'BS Da'!AU231+'TDC Da'!AU231</f>
        <v>6</v>
      </c>
      <c r="AV231" s="81">
        <f>+'MIT Da'!AV231+'SAR Da'!AV231+'URQ Da'!AV231+'ROC Da'!AV231+'SM Da'!AV231+'BN Da'!AV231+'BS Da'!AV231+'TDC Da'!AV231</f>
        <v>10</v>
      </c>
      <c r="AW231" s="81">
        <f>+SUM(RED_InfraMR[[#This Row],[B.03.1 - Parque de Coches Motores Motrices Remolcados]:[B.03.3 - Parque de Coches Motores Motrices Cabina]])</f>
        <v>28</v>
      </c>
      <c r="AX231" s="81">
        <f>+'MIT Da'!AX231+'SAR Da'!AX231+'URQ Da'!AX231+'ROC Da'!AX231+'SM Da'!AX231+'BN Da'!AX231+'BS Da'!AX231+'TDC Da'!AX231</f>
        <v>440</v>
      </c>
      <c r="AY231" s="81">
        <f>+'MIT Da'!AY231+'SAR Da'!AY231+'URQ Da'!AY231+'ROC Da'!AY231+'SM Da'!AY231+'BN Da'!AY231+'BS Da'!AY231+'TDC Da'!AY231</f>
        <v>170</v>
      </c>
      <c r="AZ231" s="81">
        <f>+'MIT Da'!AZ231+'SAR Da'!AZ231+'URQ Da'!AZ231+'ROC Da'!AZ231+'SM Da'!AZ231+'BN Da'!AZ231+'BS Da'!AZ231+'TDC Da'!AZ231</f>
        <v>15</v>
      </c>
      <c r="BA231" s="81">
        <f>+'MIT Da'!BA231+'SAR Da'!BA231+'URQ Da'!BA231+'ROC Da'!BA231+'SM Da'!BA231+'BN Da'!BA231+'BS Da'!BA231+'TDC Da'!BA231</f>
        <v>164</v>
      </c>
      <c r="BB231" s="81">
        <f>+'MIT Da'!BB231+'SAR Da'!BB231+'URQ Da'!BB231+'ROC Da'!BB231+'SM Da'!BB231+'BN Da'!BB231+'BS Da'!BB231+'TDC Da'!BB231</f>
        <v>0</v>
      </c>
      <c r="BC231" s="81">
        <f>+SUM(RED_InfraMR[[#This Row],[B.04.1 - Parque de Coches Remolcados Clase Unica]:[B.04.5 - Parque de Coches Remolcados para Servicios Especiales (Cartoneros)]])</f>
        <v>789</v>
      </c>
      <c r="BD231" s="81">
        <f>+'MIT Da'!BD231+'SAR Da'!BD231+'URQ Da'!BD231+'ROC Da'!BD231+'SM Da'!BD231+'BN Da'!BD231+'BS Da'!BD231+'TDC Da'!BD231</f>
        <v>12</v>
      </c>
      <c r="BE231" s="81">
        <f>+'MIT Da'!BE231+'SAR Da'!BE231+'URQ Da'!BE231+'ROC Da'!BE231+'SM Da'!BE231+'BN Da'!BE231+'BS Da'!BE231+'TDC Da'!BE231</f>
        <v>92</v>
      </c>
      <c r="BF231" s="16"/>
    </row>
    <row r="232" spans="1:58">
      <c r="A232" s="1">
        <v>2012</v>
      </c>
      <c r="B232" s="1" t="s">
        <v>117</v>
      </c>
      <c r="C232" s="12">
        <f>+'MIT Da'!C232+'SAR Da'!C232+'URQ Da'!C232+'ROC Da'!C232+'SM Da'!C232+'BN Da'!C232+'BS Da'!C232+'TDC Da'!C232</f>
        <v>147.21299999999999</v>
      </c>
      <c r="D232" s="12">
        <f>+'MIT Da'!D232+'SAR Da'!D232+'URQ Da'!D232+'ROC Da'!D232+'SM Da'!D232+'BN Da'!D232+'BS Da'!D232+'TDC Da'!D232</f>
        <v>434.00300000000004</v>
      </c>
      <c r="E232" s="12">
        <f>+'MIT Da'!E232+'SAR Da'!E232+'URQ Da'!E232+'ROC Da'!E232+'SM Da'!E232+'BN Da'!E232+'BS Da'!E232+'TDC Da'!E232</f>
        <v>0</v>
      </c>
      <c r="F232" s="12">
        <f>+'MIT Da'!F232+'SAR Da'!F232+'URQ Da'!F232+'ROC Da'!F232+'SM Da'!F232+'BN Da'!F232+'BS Da'!F232+'TDC Da'!F232</f>
        <v>186.47664</v>
      </c>
      <c r="G232" s="12">
        <f>+'MIT Da'!G232+'SAR Da'!G232+'URQ Da'!G232+'ROC Da'!G232+'SM Da'!G232+'BN Da'!G232+'BS Da'!G232+'TDC Da'!G232</f>
        <v>767.69263999999998</v>
      </c>
      <c r="H232" s="12">
        <f>+'MIT Da'!H232+'SAR Da'!H232+'URQ Da'!H232+'ROC Da'!H232+'SM Da'!H232+'BN Da'!H232+'BS Da'!H232+'TDC Da'!H232</f>
        <v>767.69263999999998</v>
      </c>
      <c r="I232" s="12">
        <f>+'MIT Da'!I232+'SAR Da'!I232+'URQ Da'!I232+'ROC Da'!I232+'SM Da'!I232+'BN Da'!I232+'BS Da'!I232+'TDC Da'!I232</f>
        <v>1011.74311</v>
      </c>
      <c r="J232" s="12">
        <f>+'MIT Da'!J232+'SAR Da'!J232+'URQ Da'!J232+'ROC Da'!J232+'SM Da'!J232+'BN Da'!J232+'BS Da'!J232+'TDC Da'!J232</f>
        <v>1039.809</v>
      </c>
      <c r="K232" s="12">
        <f>+'MIT Da'!K232+'SAR Da'!K232+'URQ Da'!K232+'ROC Da'!K232+'SM Da'!K232+'BN Da'!K232+'BS Da'!K232+'TDC Da'!K232</f>
        <v>54.516999999999996</v>
      </c>
      <c r="L232" s="12">
        <f>+'MIT Da'!L232+'SAR Da'!L232+'URQ Da'!L232+'ROC Da'!L232+'SM Da'!L232+'BN Da'!L232+'BS Da'!L232+'TDC Da'!L232</f>
        <v>400.09900000000005</v>
      </c>
      <c r="M232" s="12">
        <f>+'MIT Da'!M232+'SAR Da'!M232+'URQ Da'!M232+'ROC Da'!M232+'SM Da'!M232+'BN Da'!M232+'BS Da'!M232+'TDC Da'!M232</f>
        <v>21.314999999999998</v>
      </c>
      <c r="N232" s="12">
        <f>+'MIT Da'!N232+'SAR Da'!N232+'URQ Da'!N232+'ROC Da'!N232+'SM Da'!N232+'BN Da'!N232+'BS Da'!N232+'TDC Da'!N232</f>
        <v>1439.9079999999999</v>
      </c>
      <c r="O232" s="12">
        <f>+'MIT Da'!O232+'SAR Da'!O232+'URQ Da'!O232+'ROC Da'!O232+'SM Da'!O232+'BN Da'!O232+'BS Da'!O232+'TDC Da'!O232</f>
        <v>1439.9079999999999</v>
      </c>
      <c r="P232" s="81">
        <f>+'MIT Da'!P232+'SAR Da'!P232+'URQ Da'!P232+'ROC Da'!P232+'SM Da'!P232+'BN Da'!P232+'BS Da'!P232+'TDC Da'!P232</f>
        <v>203</v>
      </c>
      <c r="Q232" s="81">
        <f>+'MIT Da'!Q232+'SAR Da'!Q232+'URQ Da'!Q232+'ROC Da'!Q232+'SM Da'!Q232+'BN Da'!Q232+'BS Da'!Q232+'TDC Da'!Q232</f>
        <v>58</v>
      </c>
      <c r="R232" s="81">
        <f>+'MIT Da'!R232+'SAR Da'!R232+'URQ Da'!R232+'ROC Da'!R232+'SM Da'!R232+'BN Da'!R232+'BS Da'!R232+'TDC Da'!R232</f>
        <v>10</v>
      </c>
      <c r="S232" s="81">
        <f>+'MIT Da'!S232+'SAR Da'!S232+'URQ Da'!S232+'ROC Da'!S232+'SM Da'!S232+'BN Da'!S232+'BS Da'!S232+'TDC Da'!S232</f>
        <v>271</v>
      </c>
      <c r="T232" s="81">
        <f>+'MIT Da'!T232+'SAR Da'!T232+'URQ Da'!T232+'ROC Da'!T232+'SM Da'!T232+'BN Da'!T232+'BS Da'!T232+'TDC Da'!T232</f>
        <v>134</v>
      </c>
      <c r="U232" s="81">
        <f>+'MIT Da'!U232+'SAR Da'!U232+'URQ Da'!U232+'ROC Da'!U232+'SM Da'!U232+'BN Da'!U232+'BS Da'!U232+'TDC Da'!U232</f>
        <v>427</v>
      </c>
      <c r="V232" s="81">
        <f>+'MIT Da'!V232+'SAR Da'!V232+'URQ Da'!V232+'ROC Da'!V232+'SM Da'!V232+'BN Da'!V232+'BS Da'!V232+'TDC Da'!V232</f>
        <v>11</v>
      </c>
      <c r="W232" s="81">
        <f>+'MIT Da'!W232+'SAR Da'!W232+'URQ Da'!W232+'ROC Da'!W232+'SM Da'!W232+'BN Da'!W232+'BS Da'!W232+'TDC Da'!W232</f>
        <v>107</v>
      </c>
      <c r="X232" s="81">
        <f>+'MIT Da'!X232+'SAR Da'!X232+'URQ Da'!X232+'ROC Da'!X232+'SM Da'!X232+'BN Da'!X232+'BS Da'!X232+'TDC Da'!X232</f>
        <v>4</v>
      </c>
      <c r="Y232" s="81">
        <f>+'MIT Da'!Y232+'SAR Da'!Y232+'URQ Da'!Y232+'ROC Da'!Y232+'SM Da'!Y232+'BN Da'!Y232+'BS Da'!Y232+'TDC Da'!Y232</f>
        <v>683</v>
      </c>
      <c r="Z232" s="81">
        <f>+'MIT Da'!Z232+'SAR Da'!Z232+'URQ Da'!Z232+'ROC Da'!Z232+'SM Da'!Z232+'BN Da'!Z232+'BS Da'!Z232+'TDC Da'!Z232</f>
        <v>173</v>
      </c>
      <c r="AA232" s="81">
        <f>+'MIT Da'!AA232+'SAR Da'!AA232+'URQ Da'!AA232+'ROC Da'!AA232+'SM Da'!AA232+'BN Da'!AA232+'BS Da'!AA232+'TDC Da'!AA232</f>
        <v>101</v>
      </c>
      <c r="AB232" s="81">
        <f>+'MIT Da'!AB232+'SAR Da'!AB232+'URQ Da'!AB232+'ROC Da'!AB232+'SM Da'!AB232+'BN Da'!AB232+'BS Da'!AB232+'TDC Da'!AB232</f>
        <v>683</v>
      </c>
      <c r="AC232" s="81">
        <f>+'MIT Da'!AC232+'SAR Da'!AC232+'URQ Da'!AC232+'ROC Da'!AC232+'SM Da'!AC232+'BN Da'!AC232+'BS Da'!AC232+'TDC Da'!AC232</f>
        <v>957</v>
      </c>
      <c r="AD232" s="81">
        <f>+'MIT Da'!AD232+'SAR Da'!AD232+'URQ Da'!AD232+'ROC Da'!AD232+'SM Da'!AD232+'BN Da'!AD232+'BS Da'!AD232+'TDC Da'!AD232</f>
        <v>54</v>
      </c>
      <c r="AE232" s="81">
        <f>+'MIT Da'!AE232+'SAR Da'!AE232+'URQ Da'!AE232+'ROC Da'!AE232+'SM Da'!AE232+'BN Da'!AE232+'BS Da'!AE232+'TDC Da'!AE232</f>
        <v>95</v>
      </c>
      <c r="AF232" s="81">
        <f>+'MIT Da'!AF232+'SAR Da'!AF232+'URQ Da'!AF232+'ROC Da'!AF232+'SM Da'!AF232+'BN Da'!AF232+'BS Da'!AF232+'TDC Da'!AF232</f>
        <v>447</v>
      </c>
      <c r="AG232" s="81">
        <f>+'MIT Da'!AG232+'SAR Da'!AG232+'URQ Da'!AG232+'ROC Da'!AG232+'SM Da'!AG232+'BN Da'!AG232+'BS Da'!AG232+'TDC Da'!AG232</f>
        <v>596</v>
      </c>
      <c r="AH232" s="12">
        <f>+'MIT Da'!AH232+'SAR Da'!AH232+'URQ Da'!AH232+'ROC Da'!AH232+'SM Da'!AH232+'BN Da'!AH232+'BS Da'!AH232+'TDC Da'!AH232</f>
        <v>281.214</v>
      </c>
      <c r="AI232" s="12">
        <f>+'MIT Da'!AI232+'SAR Da'!AI232+'URQ Da'!AI232+'ROC Da'!AI232+'SM Da'!AI232+'BN Da'!AI232+'BS Da'!AI232+'TDC Da'!AI232</f>
        <v>2</v>
      </c>
      <c r="AJ232" s="12">
        <f>+'MIT Da'!AJ232+'SAR Da'!AJ232+'URQ Da'!AJ232+'ROC Da'!AJ232+'SM Da'!AJ232+'BN Da'!AJ232+'BS Da'!AJ232+'TDC Da'!AJ232</f>
        <v>497.428</v>
      </c>
      <c r="AK232" s="12">
        <f>+'MIT Da'!AK232+'SAR Da'!AK232+'URQ Da'!AK232+'ROC Da'!AK232+'SM Da'!AK232+'BN Da'!AK232+'BS Da'!AK232+'TDC Da'!AK232</f>
        <v>780.64199999999994</v>
      </c>
      <c r="AL232" s="81">
        <f>+'MIT Da'!AL232+'SAR Da'!AL232+'URQ Da'!AL232+'ROC Da'!AL232+'SM Da'!AL232+'BN Da'!AL232+'BS Da'!AL232+'TDC Da'!AL232</f>
        <v>12</v>
      </c>
      <c r="AM232" s="81">
        <f>+'MIT Da'!AM232+'SAR Da'!AM232+'URQ Da'!AM232+'ROC Da'!AM232+'SM Da'!AM232+'BN Da'!AM232+'BS Da'!AM232+'TDC Da'!AM232</f>
        <v>58</v>
      </c>
      <c r="AN232" s="81">
        <f>+'MIT Da'!AN232+'SAR Da'!AN232+'URQ Da'!AN232+'ROC Da'!AN232+'SM Da'!AN232+'BN Da'!AN232+'BS Da'!AN232+'TDC Da'!AN232</f>
        <v>82</v>
      </c>
      <c r="AO232" s="81">
        <f>+'MIT Da'!AO232+'SAR Da'!AO232+'URQ Da'!AO232+'ROC Da'!AO232+'SM Da'!AO232+'BN Da'!AO232+'BS Da'!AO232+'TDC Da'!AO232</f>
        <v>152</v>
      </c>
      <c r="AP232" s="81">
        <f>+'MIT Da'!AP232+'SAR Da'!AP232+'URQ Da'!AP232+'ROC Da'!AP232+'SM Da'!AP232+'BN Da'!AP232+'BS Da'!AP232+'TDC Da'!AP232</f>
        <v>596</v>
      </c>
      <c r="AQ232" s="81">
        <f>+'MIT Da'!AQ232+'SAR Da'!AQ232+'URQ Da'!AQ232+'ROC Da'!AQ232+'SM Da'!AQ232+'BN Da'!AQ232+'BS Da'!AQ232+'TDC Da'!AQ232</f>
        <v>341</v>
      </c>
      <c r="AR232" s="81">
        <f>+'MIT Da'!AR232+'SAR Da'!AR232+'URQ Da'!AR232+'ROC Da'!AR232+'SM Da'!AR232+'BN Da'!AR232+'BS Da'!AR232+'TDC Da'!AR232</f>
        <v>39</v>
      </c>
      <c r="AS232" s="81">
        <f>+SUM(RED_InfraMR[[#This Row],[B.02.1 - Parque de Coches Eléctricos Motrices]:[B.02.3 - Parque de Coches Eléctricos Motrices Tipo R]])</f>
        <v>976</v>
      </c>
      <c r="AT232" s="81">
        <f>+'MIT Da'!AT232+'SAR Da'!AT232+'URQ Da'!AT232+'ROC Da'!AT232+'SM Da'!AT232+'BN Da'!AT232+'BS Da'!AT232+'TDC Da'!AT232</f>
        <v>12</v>
      </c>
      <c r="AU232" s="81">
        <f>+'MIT Da'!AU232+'SAR Da'!AU232+'URQ Da'!AU232+'ROC Da'!AU232+'SM Da'!AU232+'BN Da'!AU232+'BS Da'!AU232+'TDC Da'!AU232</f>
        <v>6</v>
      </c>
      <c r="AV232" s="81">
        <f>+'MIT Da'!AV232+'SAR Da'!AV232+'URQ Da'!AV232+'ROC Da'!AV232+'SM Da'!AV232+'BN Da'!AV232+'BS Da'!AV232+'TDC Da'!AV232</f>
        <v>10</v>
      </c>
      <c r="AW232" s="81">
        <f>+SUM(RED_InfraMR[[#This Row],[B.03.1 - Parque de Coches Motores Motrices Remolcados]:[B.03.3 - Parque de Coches Motores Motrices Cabina]])</f>
        <v>28</v>
      </c>
      <c r="AX232" s="81">
        <f>+'MIT Da'!AX232+'SAR Da'!AX232+'URQ Da'!AX232+'ROC Da'!AX232+'SM Da'!AX232+'BN Da'!AX232+'BS Da'!AX232+'TDC Da'!AX232</f>
        <v>440</v>
      </c>
      <c r="AY232" s="81">
        <f>+'MIT Da'!AY232+'SAR Da'!AY232+'URQ Da'!AY232+'ROC Da'!AY232+'SM Da'!AY232+'BN Da'!AY232+'BS Da'!AY232+'TDC Da'!AY232</f>
        <v>170</v>
      </c>
      <c r="AZ232" s="81">
        <f>+'MIT Da'!AZ232+'SAR Da'!AZ232+'URQ Da'!AZ232+'ROC Da'!AZ232+'SM Da'!AZ232+'BN Da'!AZ232+'BS Da'!AZ232+'TDC Da'!AZ232</f>
        <v>15</v>
      </c>
      <c r="BA232" s="81">
        <f>+'MIT Da'!BA232+'SAR Da'!BA232+'URQ Da'!BA232+'ROC Da'!BA232+'SM Da'!BA232+'BN Da'!BA232+'BS Da'!BA232+'TDC Da'!BA232</f>
        <v>164</v>
      </c>
      <c r="BB232" s="81">
        <f>+'MIT Da'!BB232+'SAR Da'!BB232+'URQ Da'!BB232+'ROC Da'!BB232+'SM Da'!BB232+'BN Da'!BB232+'BS Da'!BB232+'TDC Da'!BB232</f>
        <v>0</v>
      </c>
      <c r="BC232" s="81">
        <f>+SUM(RED_InfraMR[[#This Row],[B.04.1 - Parque de Coches Remolcados Clase Unica]:[B.04.5 - Parque de Coches Remolcados para Servicios Especiales (Cartoneros)]])</f>
        <v>789</v>
      </c>
      <c r="BD232" s="81">
        <f>+'MIT Da'!BD232+'SAR Da'!BD232+'URQ Da'!BD232+'ROC Da'!BD232+'SM Da'!BD232+'BN Da'!BD232+'BS Da'!BD232+'TDC Da'!BD232</f>
        <v>12</v>
      </c>
      <c r="BE232" s="81">
        <f>+'MIT Da'!BE232+'SAR Da'!BE232+'URQ Da'!BE232+'ROC Da'!BE232+'SM Da'!BE232+'BN Da'!BE232+'BS Da'!BE232+'TDC Da'!BE232</f>
        <v>92</v>
      </c>
      <c r="BF232" s="16"/>
    </row>
    <row r="233" spans="1:58">
      <c r="A233" s="1">
        <v>2012</v>
      </c>
      <c r="B233" s="1" t="s">
        <v>118</v>
      </c>
      <c r="C233" s="12">
        <f>+'MIT Da'!C233+'SAR Da'!C233+'URQ Da'!C233+'ROC Da'!C233+'SM Da'!C233+'BN Da'!C233+'BS Da'!C233+'TDC Da'!C233</f>
        <v>147.21299999999999</v>
      </c>
      <c r="D233" s="12">
        <f>+'MIT Da'!D233+'SAR Da'!D233+'URQ Da'!D233+'ROC Da'!D233+'SM Da'!D233+'BN Da'!D233+'BS Da'!D233+'TDC Da'!D233</f>
        <v>434.00300000000004</v>
      </c>
      <c r="E233" s="12">
        <f>+'MIT Da'!E233+'SAR Da'!E233+'URQ Da'!E233+'ROC Da'!E233+'SM Da'!E233+'BN Da'!E233+'BS Da'!E233+'TDC Da'!E233</f>
        <v>0</v>
      </c>
      <c r="F233" s="12">
        <f>+'MIT Da'!F233+'SAR Da'!F233+'URQ Da'!F233+'ROC Da'!F233+'SM Da'!F233+'BN Da'!F233+'BS Da'!F233+'TDC Da'!F233</f>
        <v>186.47664</v>
      </c>
      <c r="G233" s="12">
        <f>+'MIT Da'!G233+'SAR Da'!G233+'URQ Da'!G233+'ROC Da'!G233+'SM Da'!G233+'BN Da'!G233+'BS Da'!G233+'TDC Da'!G233</f>
        <v>767.69263999999998</v>
      </c>
      <c r="H233" s="12">
        <f>+'MIT Da'!H233+'SAR Da'!H233+'URQ Da'!H233+'ROC Da'!H233+'SM Da'!H233+'BN Da'!H233+'BS Da'!H233+'TDC Da'!H233</f>
        <v>767.69263999999998</v>
      </c>
      <c r="I233" s="12">
        <f>+'MIT Da'!I233+'SAR Da'!I233+'URQ Da'!I233+'ROC Da'!I233+'SM Da'!I233+'BN Da'!I233+'BS Da'!I233+'TDC Da'!I233</f>
        <v>1011.74311</v>
      </c>
      <c r="J233" s="12">
        <f>+'MIT Da'!J233+'SAR Da'!J233+'URQ Da'!J233+'ROC Da'!J233+'SM Da'!J233+'BN Da'!J233+'BS Da'!J233+'TDC Da'!J233</f>
        <v>1039.809</v>
      </c>
      <c r="K233" s="12">
        <f>+'MIT Da'!K233+'SAR Da'!K233+'URQ Da'!K233+'ROC Da'!K233+'SM Da'!K233+'BN Da'!K233+'BS Da'!K233+'TDC Da'!K233</f>
        <v>54.516999999999996</v>
      </c>
      <c r="L233" s="12">
        <f>+'MIT Da'!L233+'SAR Da'!L233+'URQ Da'!L233+'ROC Da'!L233+'SM Da'!L233+'BN Da'!L233+'BS Da'!L233+'TDC Da'!L233</f>
        <v>400.09900000000005</v>
      </c>
      <c r="M233" s="12">
        <f>+'MIT Da'!M233+'SAR Da'!M233+'URQ Da'!M233+'ROC Da'!M233+'SM Da'!M233+'BN Da'!M233+'BS Da'!M233+'TDC Da'!M233</f>
        <v>21.314999999999998</v>
      </c>
      <c r="N233" s="12">
        <f>+'MIT Da'!N233+'SAR Da'!N233+'URQ Da'!N233+'ROC Da'!N233+'SM Da'!N233+'BN Da'!N233+'BS Da'!N233+'TDC Da'!N233</f>
        <v>1439.9079999999999</v>
      </c>
      <c r="O233" s="12">
        <f>+'MIT Da'!O233+'SAR Da'!O233+'URQ Da'!O233+'ROC Da'!O233+'SM Da'!O233+'BN Da'!O233+'BS Da'!O233+'TDC Da'!O233</f>
        <v>1439.9079999999999</v>
      </c>
      <c r="P233" s="81">
        <f>+'MIT Da'!P233+'SAR Da'!P233+'URQ Da'!P233+'ROC Da'!P233+'SM Da'!P233+'BN Da'!P233+'BS Da'!P233+'TDC Da'!P233</f>
        <v>203</v>
      </c>
      <c r="Q233" s="81">
        <f>+'MIT Da'!Q233+'SAR Da'!Q233+'URQ Da'!Q233+'ROC Da'!Q233+'SM Da'!Q233+'BN Da'!Q233+'BS Da'!Q233+'TDC Da'!Q233</f>
        <v>58</v>
      </c>
      <c r="R233" s="81">
        <f>+'MIT Da'!R233+'SAR Da'!R233+'URQ Da'!R233+'ROC Da'!R233+'SM Da'!R233+'BN Da'!R233+'BS Da'!R233+'TDC Da'!R233</f>
        <v>10</v>
      </c>
      <c r="S233" s="81">
        <f>+'MIT Da'!S233+'SAR Da'!S233+'URQ Da'!S233+'ROC Da'!S233+'SM Da'!S233+'BN Da'!S233+'BS Da'!S233+'TDC Da'!S233</f>
        <v>271</v>
      </c>
      <c r="T233" s="81">
        <f>+'MIT Da'!T233+'SAR Da'!T233+'URQ Da'!T233+'ROC Da'!T233+'SM Da'!T233+'BN Da'!T233+'BS Da'!T233+'TDC Da'!T233</f>
        <v>134</v>
      </c>
      <c r="U233" s="81">
        <f>+'MIT Da'!U233+'SAR Da'!U233+'URQ Da'!U233+'ROC Da'!U233+'SM Da'!U233+'BN Da'!U233+'BS Da'!U233+'TDC Da'!U233</f>
        <v>427</v>
      </c>
      <c r="V233" s="81">
        <f>+'MIT Da'!V233+'SAR Da'!V233+'URQ Da'!V233+'ROC Da'!V233+'SM Da'!V233+'BN Da'!V233+'BS Da'!V233+'TDC Da'!V233</f>
        <v>11</v>
      </c>
      <c r="W233" s="81">
        <f>+'MIT Da'!W233+'SAR Da'!W233+'URQ Da'!W233+'ROC Da'!W233+'SM Da'!W233+'BN Da'!W233+'BS Da'!W233+'TDC Da'!W233</f>
        <v>107</v>
      </c>
      <c r="X233" s="81">
        <f>+'MIT Da'!X233+'SAR Da'!X233+'URQ Da'!X233+'ROC Da'!X233+'SM Da'!X233+'BN Da'!X233+'BS Da'!X233+'TDC Da'!X233</f>
        <v>4</v>
      </c>
      <c r="Y233" s="81">
        <f>+'MIT Da'!Y233+'SAR Da'!Y233+'URQ Da'!Y233+'ROC Da'!Y233+'SM Da'!Y233+'BN Da'!Y233+'BS Da'!Y233+'TDC Da'!Y233</f>
        <v>683</v>
      </c>
      <c r="Z233" s="81">
        <f>+'MIT Da'!Z233+'SAR Da'!Z233+'URQ Da'!Z233+'ROC Da'!Z233+'SM Da'!Z233+'BN Da'!Z233+'BS Da'!Z233+'TDC Da'!Z233</f>
        <v>173</v>
      </c>
      <c r="AA233" s="81">
        <f>+'MIT Da'!AA233+'SAR Da'!AA233+'URQ Da'!AA233+'ROC Da'!AA233+'SM Da'!AA233+'BN Da'!AA233+'BS Da'!AA233+'TDC Da'!AA233</f>
        <v>101</v>
      </c>
      <c r="AB233" s="81">
        <f>+'MIT Da'!AB233+'SAR Da'!AB233+'URQ Da'!AB233+'ROC Da'!AB233+'SM Da'!AB233+'BN Da'!AB233+'BS Da'!AB233+'TDC Da'!AB233</f>
        <v>683</v>
      </c>
      <c r="AC233" s="81">
        <f>+'MIT Da'!AC233+'SAR Da'!AC233+'URQ Da'!AC233+'ROC Da'!AC233+'SM Da'!AC233+'BN Da'!AC233+'BS Da'!AC233+'TDC Da'!AC233</f>
        <v>957</v>
      </c>
      <c r="AD233" s="81">
        <f>+'MIT Da'!AD233+'SAR Da'!AD233+'URQ Da'!AD233+'ROC Da'!AD233+'SM Da'!AD233+'BN Da'!AD233+'BS Da'!AD233+'TDC Da'!AD233</f>
        <v>54</v>
      </c>
      <c r="AE233" s="81">
        <f>+'MIT Da'!AE233+'SAR Da'!AE233+'URQ Da'!AE233+'ROC Da'!AE233+'SM Da'!AE233+'BN Da'!AE233+'BS Da'!AE233+'TDC Da'!AE233</f>
        <v>95</v>
      </c>
      <c r="AF233" s="81">
        <f>+'MIT Da'!AF233+'SAR Da'!AF233+'URQ Da'!AF233+'ROC Da'!AF233+'SM Da'!AF233+'BN Da'!AF233+'BS Da'!AF233+'TDC Da'!AF233</f>
        <v>447</v>
      </c>
      <c r="AG233" s="81">
        <f>+'MIT Da'!AG233+'SAR Da'!AG233+'URQ Da'!AG233+'ROC Da'!AG233+'SM Da'!AG233+'BN Da'!AG233+'BS Da'!AG233+'TDC Da'!AG233</f>
        <v>596</v>
      </c>
      <c r="AH233" s="12">
        <f>+'MIT Da'!AH233+'SAR Da'!AH233+'URQ Da'!AH233+'ROC Da'!AH233+'SM Da'!AH233+'BN Da'!AH233+'BS Da'!AH233+'TDC Da'!AH233</f>
        <v>281.214</v>
      </c>
      <c r="AI233" s="12">
        <f>+'MIT Da'!AI233+'SAR Da'!AI233+'URQ Da'!AI233+'ROC Da'!AI233+'SM Da'!AI233+'BN Da'!AI233+'BS Da'!AI233+'TDC Da'!AI233</f>
        <v>2</v>
      </c>
      <c r="AJ233" s="12">
        <f>+'MIT Da'!AJ233+'SAR Da'!AJ233+'URQ Da'!AJ233+'ROC Da'!AJ233+'SM Da'!AJ233+'BN Da'!AJ233+'BS Da'!AJ233+'TDC Da'!AJ233</f>
        <v>497.428</v>
      </c>
      <c r="AK233" s="12">
        <f>+'MIT Da'!AK233+'SAR Da'!AK233+'URQ Da'!AK233+'ROC Da'!AK233+'SM Da'!AK233+'BN Da'!AK233+'BS Da'!AK233+'TDC Da'!AK233</f>
        <v>780.64199999999994</v>
      </c>
      <c r="AL233" s="81">
        <f>+'MIT Da'!AL233+'SAR Da'!AL233+'URQ Da'!AL233+'ROC Da'!AL233+'SM Da'!AL233+'BN Da'!AL233+'BS Da'!AL233+'TDC Da'!AL233</f>
        <v>12</v>
      </c>
      <c r="AM233" s="81">
        <f>+'MIT Da'!AM233+'SAR Da'!AM233+'URQ Da'!AM233+'ROC Da'!AM233+'SM Da'!AM233+'BN Da'!AM233+'BS Da'!AM233+'TDC Da'!AM233</f>
        <v>58</v>
      </c>
      <c r="AN233" s="81">
        <f>+'MIT Da'!AN233+'SAR Da'!AN233+'URQ Da'!AN233+'ROC Da'!AN233+'SM Da'!AN233+'BN Da'!AN233+'BS Da'!AN233+'TDC Da'!AN233</f>
        <v>82</v>
      </c>
      <c r="AO233" s="81">
        <f>+'MIT Da'!AO233+'SAR Da'!AO233+'URQ Da'!AO233+'ROC Da'!AO233+'SM Da'!AO233+'BN Da'!AO233+'BS Da'!AO233+'TDC Da'!AO233</f>
        <v>152</v>
      </c>
      <c r="AP233" s="81">
        <f>+'MIT Da'!AP233+'SAR Da'!AP233+'URQ Da'!AP233+'ROC Da'!AP233+'SM Da'!AP233+'BN Da'!AP233+'BS Da'!AP233+'TDC Da'!AP233</f>
        <v>596</v>
      </c>
      <c r="AQ233" s="81">
        <f>+'MIT Da'!AQ233+'SAR Da'!AQ233+'URQ Da'!AQ233+'ROC Da'!AQ233+'SM Da'!AQ233+'BN Da'!AQ233+'BS Da'!AQ233+'TDC Da'!AQ233</f>
        <v>341</v>
      </c>
      <c r="AR233" s="81">
        <f>+'MIT Da'!AR233+'SAR Da'!AR233+'URQ Da'!AR233+'ROC Da'!AR233+'SM Da'!AR233+'BN Da'!AR233+'BS Da'!AR233+'TDC Da'!AR233</f>
        <v>39</v>
      </c>
      <c r="AS233" s="81">
        <f>+SUM(RED_InfraMR[[#This Row],[B.02.1 - Parque de Coches Eléctricos Motrices]:[B.02.3 - Parque de Coches Eléctricos Motrices Tipo R]])</f>
        <v>976</v>
      </c>
      <c r="AT233" s="81">
        <f>+'MIT Da'!AT233+'SAR Da'!AT233+'URQ Da'!AT233+'ROC Da'!AT233+'SM Da'!AT233+'BN Da'!AT233+'BS Da'!AT233+'TDC Da'!AT233</f>
        <v>12</v>
      </c>
      <c r="AU233" s="81">
        <f>+'MIT Da'!AU233+'SAR Da'!AU233+'URQ Da'!AU233+'ROC Da'!AU233+'SM Da'!AU233+'BN Da'!AU233+'BS Da'!AU233+'TDC Da'!AU233</f>
        <v>6</v>
      </c>
      <c r="AV233" s="81">
        <f>+'MIT Da'!AV233+'SAR Da'!AV233+'URQ Da'!AV233+'ROC Da'!AV233+'SM Da'!AV233+'BN Da'!AV233+'BS Da'!AV233+'TDC Da'!AV233</f>
        <v>10</v>
      </c>
      <c r="AW233" s="81">
        <f>+SUM(RED_InfraMR[[#This Row],[B.03.1 - Parque de Coches Motores Motrices Remolcados]:[B.03.3 - Parque de Coches Motores Motrices Cabina]])</f>
        <v>28</v>
      </c>
      <c r="AX233" s="81">
        <f>+'MIT Da'!AX233+'SAR Da'!AX233+'URQ Da'!AX233+'ROC Da'!AX233+'SM Da'!AX233+'BN Da'!AX233+'BS Da'!AX233+'TDC Da'!AX233</f>
        <v>440</v>
      </c>
      <c r="AY233" s="81">
        <f>+'MIT Da'!AY233+'SAR Da'!AY233+'URQ Da'!AY233+'ROC Da'!AY233+'SM Da'!AY233+'BN Da'!AY233+'BS Da'!AY233+'TDC Da'!AY233</f>
        <v>170</v>
      </c>
      <c r="AZ233" s="81">
        <f>+'MIT Da'!AZ233+'SAR Da'!AZ233+'URQ Da'!AZ233+'ROC Da'!AZ233+'SM Da'!AZ233+'BN Da'!AZ233+'BS Da'!AZ233+'TDC Da'!AZ233</f>
        <v>15</v>
      </c>
      <c r="BA233" s="81">
        <f>+'MIT Da'!BA233+'SAR Da'!BA233+'URQ Da'!BA233+'ROC Da'!BA233+'SM Da'!BA233+'BN Da'!BA233+'BS Da'!BA233+'TDC Da'!BA233</f>
        <v>164</v>
      </c>
      <c r="BB233" s="81">
        <f>+'MIT Da'!BB233+'SAR Da'!BB233+'URQ Da'!BB233+'ROC Da'!BB233+'SM Da'!BB233+'BN Da'!BB233+'BS Da'!BB233+'TDC Da'!BB233</f>
        <v>0</v>
      </c>
      <c r="BC233" s="81">
        <f>+SUM(RED_InfraMR[[#This Row],[B.04.1 - Parque de Coches Remolcados Clase Unica]:[B.04.5 - Parque de Coches Remolcados para Servicios Especiales (Cartoneros)]])</f>
        <v>789</v>
      </c>
      <c r="BD233" s="81">
        <f>+'MIT Da'!BD233+'SAR Da'!BD233+'URQ Da'!BD233+'ROC Da'!BD233+'SM Da'!BD233+'BN Da'!BD233+'BS Da'!BD233+'TDC Da'!BD233</f>
        <v>12</v>
      </c>
      <c r="BE233" s="81">
        <f>+'MIT Da'!BE233+'SAR Da'!BE233+'URQ Da'!BE233+'ROC Da'!BE233+'SM Da'!BE233+'BN Da'!BE233+'BS Da'!BE233+'TDC Da'!BE233</f>
        <v>92</v>
      </c>
      <c r="BF233" s="16"/>
    </row>
    <row r="234" spans="1:58">
      <c r="A234" s="1">
        <v>2012</v>
      </c>
      <c r="B234" s="1" t="s">
        <v>119</v>
      </c>
      <c r="C234" s="12">
        <f>+'MIT Da'!C234+'SAR Da'!C234+'URQ Da'!C234+'ROC Da'!C234+'SM Da'!C234+'BN Da'!C234+'BS Da'!C234+'TDC Da'!C234</f>
        <v>147.21299999999999</v>
      </c>
      <c r="D234" s="12">
        <f>+'MIT Da'!D234+'SAR Da'!D234+'URQ Da'!D234+'ROC Da'!D234+'SM Da'!D234+'BN Da'!D234+'BS Da'!D234+'TDC Da'!D234</f>
        <v>434.00300000000004</v>
      </c>
      <c r="E234" s="12">
        <f>+'MIT Da'!E234+'SAR Da'!E234+'URQ Da'!E234+'ROC Da'!E234+'SM Da'!E234+'BN Da'!E234+'BS Da'!E234+'TDC Da'!E234</f>
        <v>0</v>
      </c>
      <c r="F234" s="12">
        <f>+'MIT Da'!F234+'SAR Da'!F234+'URQ Da'!F234+'ROC Da'!F234+'SM Da'!F234+'BN Da'!F234+'BS Da'!F234+'TDC Da'!F234</f>
        <v>186.47664</v>
      </c>
      <c r="G234" s="12">
        <f>+'MIT Da'!G234+'SAR Da'!G234+'URQ Da'!G234+'ROC Da'!G234+'SM Da'!G234+'BN Da'!G234+'BS Da'!G234+'TDC Da'!G234</f>
        <v>767.69263999999998</v>
      </c>
      <c r="H234" s="12">
        <f>+'MIT Da'!H234+'SAR Da'!H234+'URQ Da'!H234+'ROC Da'!H234+'SM Da'!H234+'BN Da'!H234+'BS Da'!H234+'TDC Da'!H234</f>
        <v>767.69263999999998</v>
      </c>
      <c r="I234" s="12">
        <f>+'MIT Da'!I234+'SAR Da'!I234+'URQ Da'!I234+'ROC Da'!I234+'SM Da'!I234+'BN Da'!I234+'BS Da'!I234+'TDC Da'!I234</f>
        <v>1011.74311</v>
      </c>
      <c r="J234" s="12">
        <f>+'MIT Da'!J234+'SAR Da'!J234+'URQ Da'!J234+'ROC Da'!J234+'SM Da'!J234+'BN Da'!J234+'BS Da'!J234+'TDC Da'!J234</f>
        <v>1039.809</v>
      </c>
      <c r="K234" s="12">
        <f>+'MIT Da'!K234+'SAR Da'!K234+'URQ Da'!K234+'ROC Da'!K234+'SM Da'!K234+'BN Da'!K234+'BS Da'!K234+'TDC Da'!K234</f>
        <v>54.516999999999996</v>
      </c>
      <c r="L234" s="12">
        <f>+'MIT Da'!L234+'SAR Da'!L234+'URQ Da'!L234+'ROC Da'!L234+'SM Da'!L234+'BN Da'!L234+'BS Da'!L234+'TDC Da'!L234</f>
        <v>400.09900000000005</v>
      </c>
      <c r="M234" s="12">
        <f>+'MIT Da'!M234+'SAR Da'!M234+'URQ Da'!M234+'ROC Da'!M234+'SM Da'!M234+'BN Da'!M234+'BS Da'!M234+'TDC Da'!M234</f>
        <v>21.314999999999998</v>
      </c>
      <c r="N234" s="12">
        <f>+'MIT Da'!N234+'SAR Da'!N234+'URQ Da'!N234+'ROC Da'!N234+'SM Da'!N234+'BN Da'!N234+'BS Da'!N234+'TDC Da'!N234</f>
        <v>1439.9079999999999</v>
      </c>
      <c r="O234" s="12">
        <f>+'MIT Da'!O234+'SAR Da'!O234+'URQ Da'!O234+'ROC Da'!O234+'SM Da'!O234+'BN Da'!O234+'BS Da'!O234+'TDC Da'!O234</f>
        <v>1439.9079999999999</v>
      </c>
      <c r="P234" s="81">
        <f>+'MIT Da'!P234+'SAR Da'!P234+'URQ Da'!P234+'ROC Da'!P234+'SM Da'!P234+'BN Da'!P234+'BS Da'!P234+'TDC Da'!P234</f>
        <v>203</v>
      </c>
      <c r="Q234" s="81">
        <f>+'MIT Da'!Q234+'SAR Da'!Q234+'URQ Da'!Q234+'ROC Da'!Q234+'SM Da'!Q234+'BN Da'!Q234+'BS Da'!Q234+'TDC Da'!Q234</f>
        <v>58</v>
      </c>
      <c r="R234" s="81">
        <f>+'MIT Da'!R234+'SAR Da'!R234+'URQ Da'!R234+'ROC Da'!R234+'SM Da'!R234+'BN Da'!R234+'BS Da'!R234+'TDC Da'!R234</f>
        <v>10</v>
      </c>
      <c r="S234" s="81">
        <f>+'MIT Da'!S234+'SAR Da'!S234+'URQ Da'!S234+'ROC Da'!S234+'SM Da'!S234+'BN Da'!S234+'BS Da'!S234+'TDC Da'!S234</f>
        <v>271</v>
      </c>
      <c r="T234" s="81">
        <f>+'MIT Da'!T234+'SAR Da'!T234+'URQ Da'!T234+'ROC Da'!T234+'SM Da'!T234+'BN Da'!T234+'BS Da'!T234+'TDC Da'!T234</f>
        <v>134</v>
      </c>
      <c r="U234" s="81">
        <f>+'MIT Da'!U234+'SAR Da'!U234+'URQ Da'!U234+'ROC Da'!U234+'SM Da'!U234+'BN Da'!U234+'BS Da'!U234+'TDC Da'!U234</f>
        <v>427</v>
      </c>
      <c r="V234" s="81">
        <f>+'MIT Da'!V234+'SAR Da'!V234+'URQ Da'!V234+'ROC Da'!V234+'SM Da'!V234+'BN Da'!V234+'BS Da'!V234+'TDC Da'!V234</f>
        <v>11</v>
      </c>
      <c r="W234" s="81">
        <f>+'MIT Da'!W234+'SAR Da'!W234+'URQ Da'!W234+'ROC Da'!W234+'SM Da'!W234+'BN Da'!W234+'BS Da'!W234+'TDC Da'!W234</f>
        <v>107</v>
      </c>
      <c r="X234" s="81">
        <f>+'MIT Da'!X234+'SAR Da'!X234+'URQ Da'!X234+'ROC Da'!X234+'SM Da'!X234+'BN Da'!X234+'BS Da'!X234+'TDC Da'!X234</f>
        <v>4</v>
      </c>
      <c r="Y234" s="81">
        <f>+'MIT Da'!Y234+'SAR Da'!Y234+'URQ Da'!Y234+'ROC Da'!Y234+'SM Da'!Y234+'BN Da'!Y234+'BS Da'!Y234+'TDC Da'!Y234</f>
        <v>683</v>
      </c>
      <c r="Z234" s="81">
        <f>+'MIT Da'!Z234+'SAR Da'!Z234+'URQ Da'!Z234+'ROC Da'!Z234+'SM Da'!Z234+'BN Da'!Z234+'BS Da'!Z234+'TDC Da'!Z234</f>
        <v>173</v>
      </c>
      <c r="AA234" s="81">
        <f>+'MIT Da'!AA234+'SAR Da'!AA234+'URQ Da'!AA234+'ROC Da'!AA234+'SM Da'!AA234+'BN Da'!AA234+'BS Da'!AA234+'TDC Da'!AA234</f>
        <v>101</v>
      </c>
      <c r="AB234" s="81">
        <f>+'MIT Da'!AB234+'SAR Da'!AB234+'URQ Da'!AB234+'ROC Da'!AB234+'SM Da'!AB234+'BN Da'!AB234+'BS Da'!AB234+'TDC Da'!AB234</f>
        <v>683</v>
      </c>
      <c r="AC234" s="81">
        <f>+'MIT Da'!AC234+'SAR Da'!AC234+'URQ Da'!AC234+'ROC Da'!AC234+'SM Da'!AC234+'BN Da'!AC234+'BS Da'!AC234+'TDC Da'!AC234</f>
        <v>957</v>
      </c>
      <c r="AD234" s="81">
        <f>+'MIT Da'!AD234+'SAR Da'!AD234+'URQ Da'!AD234+'ROC Da'!AD234+'SM Da'!AD234+'BN Da'!AD234+'BS Da'!AD234+'TDC Da'!AD234</f>
        <v>54</v>
      </c>
      <c r="AE234" s="81">
        <f>+'MIT Da'!AE234+'SAR Da'!AE234+'URQ Da'!AE234+'ROC Da'!AE234+'SM Da'!AE234+'BN Da'!AE234+'BS Da'!AE234+'TDC Da'!AE234</f>
        <v>95</v>
      </c>
      <c r="AF234" s="81">
        <f>+'MIT Da'!AF234+'SAR Da'!AF234+'URQ Da'!AF234+'ROC Da'!AF234+'SM Da'!AF234+'BN Da'!AF234+'BS Da'!AF234+'TDC Da'!AF234</f>
        <v>447</v>
      </c>
      <c r="AG234" s="81">
        <f>+'MIT Da'!AG234+'SAR Da'!AG234+'URQ Da'!AG234+'ROC Da'!AG234+'SM Da'!AG234+'BN Da'!AG234+'BS Da'!AG234+'TDC Da'!AG234</f>
        <v>596</v>
      </c>
      <c r="AH234" s="12">
        <f>+'MIT Da'!AH234+'SAR Da'!AH234+'URQ Da'!AH234+'ROC Da'!AH234+'SM Da'!AH234+'BN Da'!AH234+'BS Da'!AH234+'TDC Da'!AH234</f>
        <v>281.214</v>
      </c>
      <c r="AI234" s="12">
        <f>+'MIT Da'!AI234+'SAR Da'!AI234+'URQ Da'!AI234+'ROC Da'!AI234+'SM Da'!AI234+'BN Da'!AI234+'BS Da'!AI234+'TDC Da'!AI234</f>
        <v>2</v>
      </c>
      <c r="AJ234" s="12">
        <f>+'MIT Da'!AJ234+'SAR Da'!AJ234+'URQ Da'!AJ234+'ROC Da'!AJ234+'SM Da'!AJ234+'BN Da'!AJ234+'BS Da'!AJ234+'TDC Da'!AJ234</f>
        <v>497.428</v>
      </c>
      <c r="AK234" s="12">
        <f>+'MIT Da'!AK234+'SAR Da'!AK234+'URQ Da'!AK234+'ROC Da'!AK234+'SM Da'!AK234+'BN Da'!AK234+'BS Da'!AK234+'TDC Da'!AK234</f>
        <v>780.64199999999994</v>
      </c>
      <c r="AL234" s="81">
        <f>+'MIT Da'!AL234+'SAR Da'!AL234+'URQ Da'!AL234+'ROC Da'!AL234+'SM Da'!AL234+'BN Da'!AL234+'BS Da'!AL234+'TDC Da'!AL234</f>
        <v>12</v>
      </c>
      <c r="AM234" s="81">
        <f>+'MIT Da'!AM234+'SAR Da'!AM234+'URQ Da'!AM234+'ROC Da'!AM234+'SM Da'!AM234+'BN Da'!AM234+'BS Da'!AM234+'TDC Da'!AM234</f>
        <v>58</v>
      </c>
      <c r="AN234" s="81">
        <f>+'MIT Da'!AN234+'SAR Da'!AN234+'URQ Da'!AN234+'ROC Da'!AN234+'SM Da'!AN234+'BN Da'!AN234+'BS Da'!AN234+'TDC Da'!AN234</f>
        <v>82</v>
      </c>
      <c r="AO234" s="81">
        <f>+'MIT Da'!AO234+'SAR Da'!AO234+'URQ Da'!AO234+'ROC Da'!AO234+'SM Da'!AO234+'BN Da'!AO234+'BS Da'!AO234+'TDC Da'!AO234</f>
        <v>152</v>
      </c>
      <c r="AP234" s="81">
        <f>+'MIT Da'!AP234+'SAR Da'!AP234+'URQ Da'!AP234+'ROC Da'!AP234+'SM Da'!AP234+'BN Da'!AP234+'BS Da'!AP234+'TDC Da'!AP234</f>
        <v>596</v>
      </c>
      <c r="AQ234" s="81">
        <f>+'MIT Da'!AQ234+'SAR Da'!AQ234+'URQ Da'!AQ234+'ROC Da'!AQ234+'SM Da'!AQ234+'BN Da'!AQ234+'BS Da'!AQ234+'TDC Da'!AQ234</f>
        <v>341</v>
      </c>
      <c r="AR234" s="81">
        <f>+'MIT Da'!AR234+'SAR Da'!AR234+'URQ Da'!AR234+'ROC Da'!AR234+'SM Da'!AR234+'BN Da'!AR234+'BS Da'!AR234+'TDC Da'!AR234</f>
        <v>39</v>
      </c>
      <c r="AS234" s="81">
        <f>+SUM(RED_InfraMR[[#This Row],[B.02.1 - Parque de Coches Eléctricos Motrices]:[B.02.3 - Parque de Coches Eléctricos Motrices Tipo R]])</f>
        <v>976</v>
      </c>
      <c r="AT234" s="81">
        <f>+'MIT Da'!AT234+'SAR Da'!AT234+'URQ Da'!AT234+'ROC Da'!AT234+'SM Da'!AT234+'BN Da'!AT234+'BS Da'!AT234+'TDC Da'!AT234</f>
        <v>12</v>
      </c>
      <c r="AU234" s="81">
        <f>+'MIT Da'!AU234+'SAR Da'!AU234+'URQ Da'!AU234+'ROC Da'!AU234+'SM Da'!AU234+'BN Da'!AU234+'BS Da'!AU234+'TDC Da'!AU234</f>
        <v>6</v>
      </c>
      <c r="AV234" s="81">
        <f>+'MIT Da'!AV234+'SAR Da'!AV234+'URQ Da'!AV234+'ROC Da'!AV234+'SM Da'!AV234+'BN Da'!AV234+'BS Da'!AV234+'TDC Da'!AV234</f>
        <v>10</v>
      </c>
      <c r="AW234" s="81">
        <f>+SUM(RED_InfraMR[[#This Row],[B.03.1 - Parque de Coches Motores Motrices Remolcados]:[B.03.3 - Parque de Coches Motores Motrices Cabina]])</f>
        <v>28</v>
      </c>
      <c r="AX234" s="81">
        <f>+'MIT Da'!AX234+'SAR Da'!AX234+'URQ Da'!AX234+'ROC Da'!AX234+'SM Da'!AX234+'BN Da'!AX234+'BS Da'!AX234+'TDC Da'!AX234</f>
        <v>440</v>
      </c>
      <c r="AY234" s="81">
        <f>+'MIT Da'!AY234+'SAR Da'!AY234+'URQ Da'!AY234+'ROC Da'!AY234+'SM Da'!AY234+'BN Da'!AY234+'BS Da'!AY234+'TDC Da'!AY234</f>
        <v>170</v>
      </c>
      <c r="AZ234" s="81">
        <f>+'MIT Da'!AZ234+'SAR Da'!AZ234+'URQ Da'!AZ234+'ROC Da'!AZ234+'SM Da'!AZ234+'BN Da'!AZ234+'BS Da'!AZ234+'TDC Da'!AZ234</f>
        <v>15</v>
      </c>
      <c r="BA234" s="81">
        <f>+'MIT Da'!BA234+'SAR Da'!BA234+'URQ Da'!BA234+'ROC Da'!BA234+'SM Da'!BA234+'BN Da'!BA234+'BS Da'!BA234+'TDC Da'!BA234</f>
        <v>164</v>
      </c>
      <c r="BB234" s="81">
        <f>+'MIT Da'!BB234+'SAR Da'!BB234+'URQ Da'!BB234+'ROC Da'!BB234+'SM Da'!BB234+'BN Da'!BB234+'BS Da'!BB234+'TDC Da'!BB234</f>
        <v>0</v>
      </c>
      <c r="BC234" s="81">
        <f>+SUM(RED_InfraMR[[#This Row],[B.04.1 - Parque de Coches Remolcados Clase Unica]:[B.04.5 - Parque de Coches Remolcados para Servicios Especiales (Cartoneros)]])</f>
        <v>789</v>
      </c>
      <c r="BD234" s="81">
        <f>+'MIT Da'!BD234+'SAR Da'!BD234+'URQ Da'!BD234+'ROC Da'!BD234+'SM Da'!BD234+'BN Da'!BD234+'BS Da'!BD234+'TDC Da'!BD234</f>
        <v>12</v>
      </c>
      <c r="BE234" s="81">
        <f>+'MIT Da'!BE234+'SAR Da'!BE234+'URQ Da'!BE234+'ROC Da'!BE234+'SM Da'!BE234+'BN Da'!BE234+'BS Da'!BE234+'TDC Da'!BE234</f>
        <v>92</v>
      </c>
      <c r="BF234" s="16"/>
    </row>
    <row r="235" spans="1:58">
      <c r="A235" s="1">
        <v>2012</v>
      </c>
      <c r="B235" s="1" t="s">
        <v>120</v>
      </c>
      <c r="C235" s="12">
        <f>+'MIT Da'!C235+'SAR Da'!C235+'URQ Da'!C235+'ROC Da'!C235+'SM Da'!C235+'BN Da'!C235+'BS Da'!C235+'TDC Da'!C235</f>
        <v>147.21299999999999</v>
      </c>
      <c r="D235" s="12">
        <f>+'MIT Da'!D235+'SAR Da'!D235+'URQ Da'!D235+'ROC Da'!D235+'SM Da'!D235+'BN Da'!D235+'BS Da'!D235+'TDC Da'!D235</f>
        <v>434.00300000000004</v>
      </c>
      <c r="E235" s="12">
        <f>+'MIT Da'!E235+'SAR Da'!E235+'URQ Da'!E235+'ROC Da'!E235+'SM Da'!E235+'BN Da'!E235+'BS Da'!E235+'TDC Da'!E235</f>
        <v>0</v>
      </c>
      <c r="F235" s="12">
        <f>+'MIT Da'!F235+'SAR Da'!F235+'URQ Da'!F235+'ROC Da'!F235+'SM Da'!F235+'BN Da'!F235+'BS Da'!F235+'TDC Da'!F235</f>
        <v>186.47664</v>
      </c>
      <c r="G235" s="12">
        <f>+'MIT Da'!G235+'SAR Da'!G235+'URQ Da'!G235+'ROC Da'!G235+'SM Da'!G235+'BN Da'!G235+'BS Da'!G235+'TDC Da'!G235</f>
        <v>767.69263999999998</v>
      </c>
      <c r="H235" s="12">
        <f>+'MIT Da'!H235+'SAR Da'!H235+'URQ Da'!H235+'ROC Da'!H235+'SM Da'!H235+'BN Da'!H235+'BS Da'!H235+'TDC Da'!H235</f>
        <v>767.69263999999998</v>
      </c>
      <c r="I235" s="12">
        <f>+'MIT Da'!I235+'SAR Da'!I235+'URQ Da'!I235+'ROC Da'!I235+'SM Da'!I235+'BN Da'!I235+'BS Da'!I235+'TDC Da'!I235</f>
        <v>1011.74311</v>
      </c>
      <c r="J235" s="12">
        <f>+'MIT Da'!J235+'SAR Da'!J235+'URQ Da'!J235+'ROC Da'!J235+'SM Da'!J235+'BN Da'!J235+'BS Da'!J235+'TDC Da'!J235</f>
        <v>1039.809</v>
      </c>
      <c r="K235" s="12">
        <f>+'MIT Da'!K235+'SAR Da'!K235+'URQ Da'!K235+'ROC Da'!K235+'SM Da'!K235+'BN Da'!K235+'BS Da'!K235+'TDC Da'!K235</f>
        <v>54.516999999999996</v>
      </c>
      <c r="L235" s="12">
        <f>+'MIT Da'!L235+'SAR Da'!L235+'URQ Da'!L235+'ROC Da'!L235+'SM Da'!L235+'BN Da'!L235+'BS Da'!L235+'TDC Da'!L235</f>
        <v>400.09900000000005</v>
      </c>
      <c r="M235" s="12">
        <f>+'MIT Da'!M235+'SAR Da'!M235+'URQ Da'!M235+'ROC Da'!M235+'SM Da'!M235+'BN Da'!M235+'BS Da'!M235+'TDC Da'!M235</f>
        <v>21.314999999999998</v>
      </c>
      <c r="N235" s="12">
        <f>+'MIT Da'!N235+'SAR Da'!N235+'URQ Da'!N235+'ROC Da'!N235+'SM Da'!N235+'BN Da'!N235+'BS Da'!N235+'TDC Da'!N235</f>
        <v>1439.9079999999999</v>
      </c>
      <c r="O235" s="12">
        <f>+'MIT Da'!O235+'SAR Da'!O235+'URQ Da'!O235+'ROC Da'!O235+'SM Da'!O235+'BN Da'!O235+'BS Da'!O235+'TDC Da'!O235</f>
        <v>1439.9079999999999</v>
      </c>
      <c r="P235" s="81">
        <f>+'MIT Da'!P235+'SAR Da'!P235+'URQ Da'!P235+'ROC Da'!P235+'SM Da'!P235+'BN Da'!P235+'BS Da'!P235+'TDC Da'!P235</f>
        <v>203</v>
      </c>
      <c r="Q235" s="81">
        <f>+'MIT Da'!Q235+'SAR Da'!Q235+'URQ Da'!Q235+'ROC Da'!Q235+'SM Da'!Q235+'BN Da'!Q235+'BS Da'!Q235+'TDC Da'!Q235</f>
        <v>58</v>
      </c>
      <c r="R235" s="81">
        <f>+'MIT Da'!R235+'SAR Da'!R235+'URQ Da'!R235+'ROC Da'!R235+'SM Da'!R235+'BN Da'!R235+'BS Da'!R235+'TDC Da'!R235</f>
        <v>10</v>
      </c>
      <c r="S235" s="81">
        <f>+'MIT Da'!S235+'SAR Da'!S235+'URQ Da'!S235+'ROC Da'!S235+'SM Da'!S235+'BN Da'!S235+'BS Da'!S235+'TDC Da'!S235</f>
        <v>271</v>
      </c>
      <c r="T235" s="81">
        <f>+'MIT Da'!T235+'SAR Da'!T235+'URQ Da'!T235+'ROC Da'!T235+'SM Da'!T235+'BN Da'!T235+'BS Da'!T235+'TDC Da'!T235</f>
        <v>134</v>
      </c>
      <c r="U235" s="81">
        <f>+'MIT Da'!U235+'SAR Da'!U235+'URQ Da'!U235+'ROC Da'!U235+'SM Da'!U235+'BN Da'!U235+'BS Da'!U235+'TDC Da'!U235</f>
        <v>427</v>
      </c>
      <c r="V235" s="81">
        <f>+'MIT Da'!V235+'SAR Da'!V235+'URQ Da'!V235+'ROC Da'!V235+'SM Da'!V235+'BN Da'!V235+'BS Da'!V235+'TDC Da'!V235</f>
        <v>11</v>
      </c>
      <c r="W235" s="81">
        <f>+'MIT Da'!W235+'SAR Da'!W235+'URQ Da'!W235+'ROC Da'!W235+'SM Da'!W235+'BN Da'!W235+'BS Da'!W235+'TDC Da'!W235</f>
        <v>107</v>
      </c>
      <c r="X235" s="81">
        <f>+'MIT Da'!X235+'SAR Da'!X235+'URQ Da'!X235+'ROC Da'!X235+'SM Da'!X235+'BN Da'!X235+'BS Da'!X235+'TDC Da'!X235</f>
        <v>4</v>
      </c>
      <c r="Y235" s="81">
        <f>+'MIT Da'!Y235+'SAR Da'!Y235+'URQ Da'!Y235+'ROC Da'!Y235+'SM Da'!Y235+'BN Da'!Y235+'BS Da'!Y235+'TDC Da'!Y235</f>
        <v>683</v>
      </c>
      <c r="Z235" s="81">
        <f>+'MIT Da'!Z235+'SAR Da'!Z235+'URQ Da'!Z235+'ROC Da'!Z235+'SM Da'!Z235+'BN Da'!Z235+'BS Da'!Z235+'TDC Da'!Z235</f>
        <v>173</v>
      </c>
      <c r="AA235" s="81">
        <f>+'MIT Da'!AA235+'SAR Da'!AA235+'URQ Da'!AA235+'ROC Da'!AA235+'SM Da'!AA235+'BN Da'!AA235+'BS Da'!AA235+'TDC Da'!AA235</f>
        <v>101</v>
      </c>
      <c r="AB235" s="81">
        <f>+'MIT Da'!AB235+'SAR Da'!AB235+'URQ Da'!AB235+'ROC Da'!AB235+'SM Da'!AB235+'BN Da'!AB235+'BS Da'!AB235+'TDC Da'!AB235</f>
        <v>683</v>
      </c>
      <c r="AC235" s="81">
        <f>+'MIT Da'!AC235+'SAR Da'!AC235+'URQ Da'!AC235+'ROC Da'!AC235+'SM Da'!AC235+'BN Da'!AC235+'BS Da'!AC235+'TDC Da'!AC235</f>
        <v>957</v>
      </c>
      <c r="AD235" s="81">
        <f>+'MIT Da'!AD235+'SAR Da'!AD235+'URQ Da'!AD235+'ROC Da'!AD235+'SM Da'!AD235+'BN Da'!AD235+'BS Da'!AD235+'TDC Da'!AD235</f>
        <v>54</v>
      </c>
      <c r="AE235" s="81">
        <f>+'MIT Da'!AE235+'SAR Da'!AE235+'URQ Da'!AE235+'ROC Da'!AE235+'SM Da'!AE235+'BN Da'!AE235+'BS Da'!AE235+'TDC Da'!AE235</f>
        <v>95</v>
      </c>
      <c r="AF235" s="81">
        <f>+'MIT Da'!AF235+'SAR Da'!AF235+'URQ Da'!AF235+'ROC Da'!AF235+'SM Da'!AF235+'BN Da'!AF235+'BS Da'!AF235+'TDC Da'!AF235</f>
        <v>447</v>
      </c>
      <c r="AG235" s="81">
        <f>+'MIT Da'!AG235+'SAR Da'!AG235+'URQ Da'!AG235+'ROC Da'!AG235+'SM Da'!AG235+'BN Da'!AG235+'BS Da'!AG235+'TDC Da'!AG235</f>
        <v>596</v>
      </c>
      <c r="AH235" s="12">
        <f>+'MIT Da'!AH235+'SAR Da'!AH235+'URQ Da'!AH235+'ROC Da'!AH235+'SM Da'!AH235+'BN Da'!AH235+'BS Da'!AH235+'TDC Da'!AH235</f>
        <v>281.214</v>
      </c>
      <c r="AI235" s="12">
        <f>+'MIT Da'!AI235+'SAR Da'!AI235+'URQ Da'!AI235+'ROC Da'!AI235+'SM Da'!AI235+'BN Da'!AI235+'BS Da'!AI235+'TDC Da'!AI235</f>
        <v>2</v>
      </c>
      <c r="AJ235" s="12">
        <f>+'MIT Da'!AJ235+'SAR Da'!AJ235+'URQ Da'!AJ235+'ROC Da'!AJ235+'SM Da'!AJ235+'BN Da'!AJ235+'BS Da'!AJ235+'TDC Da'!AJ235</f>
        <v>497.428</v>
      </c>
      <c r="AK235" s="12">
        <f>+'MIT Da'!AK235+'SAR Da'!AK235+'URQ Da'!AK235+'ROC Da'!AK235+'SM Da'!AK235+'BN Da'!AK235+'BS Da'!AK235+'TDC Da'!AK235</f>
        <v>780.64199999999994</v>
      </c>
      <c r="AL235" s="81">
        <f>+'MIT Da'!AL235+'SAR Da'!AL235+'URQ Da'!AL235+'ROC Da'!AL235+'SM Da'!AL235+'BN Da'!AL235+'BS Da'!AL235+'TDC Da'!AL235</f>
        <v>12</v>
      </c>
      <c r="AM235" s="81">
        <f>+'MIT Da'!AM235+'SAR Da'!AM235+'URQ Da'!AM235+'ROC Da'!AM235+'SM Da'!AM235+'BN Da'!AM235+'BS Da'!AM235+'TDC Da'!AM235</f>
        <v>58</v>
      </c>
      <c r="AN235" s="81">
        <f>+'MIT Da'!AN235+'SAR Da'!AN235+'URQ Da'!AN235+'ROC Da'!AN235+'SM Da'!AN235+'BN Da'!AN235+'BS Da'!AN235+'TDC Da'!AN235</f>
        <v>82</v>
      </c>
      <c r="AO235" s="81">
        <f>+'MIT Da'!AO235+'SAR Da'!AO235+'URQ Da'!AO235+'ROC Da'!AO235+'SM Da'!AO235+'BN Da'!AO235+'BS Da'!AO235+'TDC Da'!AO235</f>
        <v>152</v>
      </c>
      <c r="AP235" s="81">
        <f>+'MIT Da'!AP235+'SAR Da'!AP235+'URQ Da'!AP235+'ROC Da'!AP235+'SM Da'!AP235+'BN Da'!AP235+'BS Da'!AP235+'TDC Da'!AP235</f>
        <v>596</v>
      </c>
      <c r="AQ235" s="81">
        <f>+'MIT Da'!AQ235+'SAR Da'!AQ235+'URQ Da'!AQ235+'ROC Da'!AQ235+'SM Da'!AQ235+'BN Da'!AQ235+'BS Da'!AQ235+'TDC Da'!AQ235</f>
        <v>341</v>
      </c>
      <c r="AR235" s="81">
        <f>+'MIT Da'!AR235+'SAR Da'!AR235+'URQ Da'!AR235+'ROC Da'!AR235+'SM Da'!AR235+'BN Da'!AR235+'BS Da'!AR235+'TDC Da'!AR235</f>
        <v>39</v>
      </c>
      <c r="AS235" s="81">
        <f>+SUM(RED_InfraMR[[#This Row],[B.02.1 - Parque de Coches Eléctricos Motrices]:[B.02.3 - Parque de Coches Eléctricos Motrices Tipo R]])</f>
        <v>976</v>
      </c>
      <c r="AT235" s="81">
        <f>+'MIT Da'!AT235+'SAR Da'!AT235+'URQ Da'!AT235+'ROC Da'!AT235+'SM Da'!AT235+'BN Da'!AT235+'BS Da'!AT235+'TDC Da'!AT235</f>
        <v>12</v>
      </c>
      <c r="AU235" s="81">
        <f>+'MIT Da'!AU235+'SAR Da'!AU235+'URQ Da'!AU235+'ROC Da'!AU235+'SM Da'!AU235+'BN Da'!AU235+'BS Da'!AU235+'TDC Da'!AU235</f>
        <v>6</v>
      </c>
      <c r="AV235" s="81">
        <f>+'MIT Da'!AV235+'SAR Da'!AV235+'URQ Da'!AV235+'ROC Da'!AV235+'SM Da'!AV235+'BN Da'!AV235+'BS Da'!AV235+'TDC Da'!AV235</f>
        <v>10</v>
      </c>
      <c r="AW235" s="81">
        <f>+SUM(RED_InfraMR[[#This Row],[B.03.1 - Parque de Coches Motores Motrices Remolcados]:[B.03.3 - Parque de Coches Motores Motrices Cabina]])</f>
        <v>28</v>
      </c>
      <c r="AX235" s="81">
        <f>+'MIT Da'!AX235+'SAR Da'!AX235+'URQ Da'!AX235+'ROC Da'!AX235+'SM Da'!AX235+'BN Da'!AX235+'BS Da'!AX235+'TDC Da'!AX235</f>
        <v>440</v>
      </c>
      <c r="AY235" s="81">
        <f>+'MIT Da'!AY235+'SAR Da'!AY235+'URQ Da'!AY235+'ROC Da'!AY235+'SM Da'!AY235+'BN Da'!AY235+'BS Da'!AY235+'TDC Da'!AY235</f>
        <v>170</v>
      </c>
      <c r="AZ235" s="81">
        <f>+'MIT Da'!AZ235+'SAR Da'!AZ235+'URQ Da'!AZ235+'ROC Da'!AZ235+'SM Da'!AZ235+'BN Da'!AZ235+'BS Da'!AZ235+'TDC Da'!AZ235</f>
        <v>15</v>
      </c>
      <c r="BA235" s="81">
        <f>+'MIT Da'!BA235+'SAR Da'!BA235+'URQ Da'!BA235+'ROC Da'!BA235+'SM Da'!BA235+'BN Da'!BA235+'BS Da'!BA235+'TDC Da'!BA235</f>
        <v>164</v>
      </c>
      <c r="BB235" s="81">
        <f>+'MIT Da'!BB235+'SAR Da'!BB235+'URQ Da'!BB235+'ROC Da'!BB235+'SM Da'!BB235+'BN Da'!BB235+'BS Da'!BB235+'TDC Da'!BB235</f>
        <v>0</v>
      </c>
      <c r="BC235" s="81">
        <f>+SUM(RED_InfraMR[[#This Row],[B.04.1 - Parque de Coches Remolcados Clase Unica]:[B.04.5 - Parque de Coches Remolcados para Servicios Especiales (Cartoneros)]])</f>
        <v>789</v>
      </c>
      <c r="BD235" s="81">
        <f>+'MIT Da'!BD235+'SAR Da'!BD235+'URQ Da'!BD235+'ROC Da'!BD235+'SM Da'!BD235+'BN Da'!BD235+'BS Da'!BD235+'TDC Da'!BD235</f>
        <v>12</v>
      </c>
      <c r="BE235" s="81">
        <f>+'MIT Da'!BE235+'SAR Da'!BE235+'URQ Da'!BE235+'ROC Da'!BE235+'SM Da'!BE235+'BN Da'!BE235+'BS Da'!BE235+'TDC Da'!BE235</f>
        <v>92</v>
      </c>
      <c r="BF235" s="16"/>
    </row>
    <row r="236" spans="1:58">
      <c r="A236" s="1">
        <v>2012</v>
      </c>
      <c r="B236" s="1" t="s">
        <v>121</v>
      </c>
      <c r="C236" s="12">
        <f>+'MIT Da'!C236+'SAR Da'!C236+'URQ Da'!C236+'ROC Da'!C236+'SM Da'!C236+'BN Da'!C236+'BS Da'!C236+'TDC Da'!C236</f>
        <v>147.21299999999999</v>
      </c>
      <c r="D236" s="12">
        <f>+'MIT Da'!D236+'SAR Da'!D236+'URQ Da'!D236+'ROC Da'!D236+'SM Da'!D236+'BN Da'!D236+'BS Da'!D236+'TDC Da'!D236</f>
        <v>434.00300000000004</v>
      </c>
      <c r="E236" s="12">
        <f>+'MIT Da'!E236+'SAR Da'!E236+'URQ Da'!E236+'ROC Da'!E236+'SM Da'!E236+'BN Da'!E236+'BS Da'!E236+'TDC Da'!E236</f>
        <v>0</v>
      </c>
      <c r="F236" s="12">
        <f>+'MIT Da'!F236+'SAR Da'!F236+'URQ Da'!F236+'ROC Da'!F236+'SM Da'!F236+'BN Da'!F236+'BS Da'!F236+'TDC Da'!F236</f>
        <v>186.47664</v>
      </c>
      <c r="G236" s="12">
        <f>+'MIT Da'!G236+'SAR Da'!G236+'URQ Da'!G236+'ROC Da'!G236+'SM Da'!G236+'BN Da'!G236+'BS Da'!G236+'TDC Da'!G236</f>
        <v>767.69263999999998</v>
      </c>
      <c r="H236" s="12">
        <f>+'MIT Da'!H236+'SAR Da'!H236+'URQ Da'!H236+'ROC Da'!H236+'SM Da'!H236+'BN Da'!H236+'BS Da'!H236+'TDC Da'!H236</f>
        <v>767.69263999999998</v>
      </c>
      <c r="I236" s="12">
        <f>+'MIT Da'!I236+'SAR Da'!I236+'URQ Da'!I236+'ROC Da'!I236+'SM Da'!I236+'BN Da'!I236+'BS Da'!I236+'TDC Da'!I236</f>
        <v>1011.74311</v>
      </c>
      <c r="J236" s="12">
        <f>+'MIT Da'!J236+'SAR Da'!J236+'URQ Da'!J236+'ROC Da'!J236+'SM Da'!J236+'BN Da'!J236+'BS Da'!J236+'TDC Da'!J236</f>
        <v>1039.809</v>
      </c>
      <c r="K236" s="12">
        <f>+'MIT Da'!K236+'SAR Da'!K236+'URQ Da'!K236+'ROC Da'!K236+'SM Da'!K236+'BN Da'!K236+'BS Da'!K236+'TDC Da'!K236</f>
        <v>54.516999999999996</v>
      </c>
      <c r="L236" s="12">
        <f>+'MIT Da'!L236+'SAR Da'!L236+'URQ Da'!L236+'ROC Da'!L236+'SM Da'!L236+'BN Da'!L236+'BS Da'!L236+'TDC Da'!L236</f>
        <v>400.09900000000005</v>
      </c>
      <c r="M236" s="12">
        <f>+'MIT Da'!M236+'SAR Da'!M236+'URQ Da'!M236+'ROC Da'!M236+'SM Da'!M236+'BN Da'!M236+'BS Da'!M236+'TDC Da'!M236</f>
        <v>21.314999999999998</v>
      </c>
      <c r="N236" s="12">
        <f>+'MIT Da'!N236+'SAR Da'!N236+'URQ Da'!N236+'ROC Da'!N236+'SM Da'!N236+'BN Da'!N236+'BS Da'!N236+'TDC Da'!N236</f>
        <v>1439.9079999999999</v>
      </c>
      <c r="O236" s="12">
        <f>+'MIT Da'!O236+'SAR Da'!O236+'URQ Da'!O236+'ROC Da'!O236+'SM Da'!O236+'BN Da'!O236+'BS Da'!O236+'TDC Da'!O236</f>
        <v>1439.9079999999999</v>
      </c>
      <c r="P236" s="81">
        <f>+'MIT Da'!P236+'SAR Da'!P236+'URQ Da'!P236+'ROC Da'!P236+'SM Da'!P236+'BN Da'!P236+'BS Da'!P236+'TDC Da'!P236</f>
        <v>203</v>
      </c>
      <c r="Q236" s="81">
        <f>+'MIT Da'!Q236+'SAR Da'!Q236+'URQ Da'!Q236+'ROC Da'!Q236+'SM Da'!Q236+'BN Da'!Q236+'BS Da'!Q236+'TDC Da'!Q236</f>
        <v>58</v>
      </c>
      <c r="R236" s="81">
        <f>+'MIT Da'!R236+'SAR Da'!R236+'URQ Da'!R236+'ROC Da'!R236+'SM Da'!R236+'BN Da'!R236+'BS Da'!R236+'TDC Da'!R236</f>
        <v>10</v>
      </c>
      <c r="S236" s="81">
        <f>+'MIT Da'!S236+'SAR Da'!S236+'URQ Da'!S236+'ROC Da'!S236+'SM Da'!S236+'BN Da'!S236+'BS Da'!S236+'TDC Da'!S236</f>
        <v>271</v>
      </c>
      <c r="T236" s="81">
        <f>+'MIT Da'!T236+'SAR Da'!T236+'URQ Da'!T236+'ROC Da'!T236+'SM Da'!T236+'BN Da'!T236+'BS Da'!T236+'TDC Da'!T236</f>
        <v>134</v>
      </c>
      <c r="U236" s="81">
        <f>+'MIT Da'!U236+'SAR Da'!U236+'URQ Da'!U236+'ROC Da'!U236+'SM Da'!U236+'BN Da'!U236+'BS Da'!U236+'TDC Da'!U236</f>
        <v>427</v>
      </c>
      <c r="V236" s="81">
        <f>+'MIT Da'!V236+'SAR Da'!V236+'URQ Da'!V236+'ROC Da'!V236+'SM Da'!V236+'BN Da'!V236+'BS Da'!V236+'TDC Da'!V236</f>
        <v>11</v>
      </c>
      <c r="W236" s="81">
        <f>+'MIT Da'!W236+'SAR Da'!W236+'URQ Da'!W236+'ROC Da'!W236+'SM Da'!W236+'BN Da'!W236+'BS Da'!W236+'TDC Da'!W236</f>
        <v>107</v>
      </c>
      <c r="X236" s="81">
        <f>+'MIT Da'!X236+'SAR Da'!X236+'URQ Da'!X236+'ROC Da'!X236+'SM Da'!X236+'BN Da'!X236+'BS Da'!X236+'TDC Da'!X236</f>
        <v>4</v>
      </c>
      <c r="Y236" s="81">
        <f>+'MIT Da'!Y236+'SAR Da'!Y236+'URQ Da'!Y236+'ROC Da'!Y236+'SM Da'!Y236+'BN Da'!Y236+'BS Da'!Y236+'TDC Da'!Y236</f>
        <v>683</v>
      </c>
      <c r="Z236" s="81">
        <f>+'MIT Da'!Z236+'SAR Da'!Z236+'URQ Da'!Z236+'ROC Da'!Z236+'SM Da'!Z236+'BN Da'!Z236+'BS Da'!Z236+'TDC Da'!Z236</f>
        <v>173</v>
      </c>
      <c r="AA236" s="81">
        <f>+'MIT Da'!AA236+'SAR Da'!AA236+'URQ Da'!AA236+'ROC Da'!AA236+'SM Da'!AA236+'BN Da'!AA236+'BS Da'!AA236+'TDC Da'!AA236</f>
        <v>101</v>
      </c>
      <c r="AB236" s="81">
        <f>+'MIT Da'!AB236+'SAR Da'!AB236+'URQ Da'!AB236+'ROC Da'!AB236+'SM Da'!AB236+'BN Da'!AB236+'BS Da'!AB236+'TDC Da'!AB236</f>
        <v>683</v>
      </c>
      <c r="AC236" s="81">
        <f>+'MIT Da'!AC236+'SAR Da'!AC236+'URQ Da'!AC236+'ROC Da'!AC236+'SM Da'!AC236+'BN Da'!AC236+'BS Da'!AC236+'TDC Da'!AC236</f>
        <v>957</v>
      </c>
      <c r="AD236" s="81">
        <f>+'MIT Da'!AD236+'SAR Da'!AD236+'URQ Da'!AD236+'ROC Da'!AD236+'SM Da'!AD236+'BN Da'!AD236+'BS Da'!AD236+'TDC Da'!AD236</f>
        <v>54</v>
      </c>
      <c r="AE236" s="81">
        <f>+'MIT Da'!AE236+'SAR Da'!AE236+'URQ Da'!AE236+'ROC Da'!AE236+'SM Da'!AE236+'BN Da'!AE236+'BS Da'!AE236+'TDC Da'!AE236</f>
        <v>95</v>
      </c>
      <c r="AF236" s="81">
        <f>+'MIT Da'!AF236+'SAR Da'!AF236+'URQ Da'!AF236+'ROC Da'!AF236+'SM Da'!AF236+'BN Da'!AF236+'BS Da'!AF236+'TDC Da'!AF236</f>
        <v>447</v>
      </c>
      <c r="AG236" s="81">
        <f>+'MIT Da'!AG236+'SAR Da'!AG236+'URQ Da'!AG236+'ROC Da'!AG236+'SM Da'!AG236+'BN Da'!AG236+'BS Da'!AG236+'TDC Da'!AG236</f>
        <v>596</v>
      </c>
      <c r="AH236" s="12">
        <f>+'MIT Da'!AH236+'SAR Da'!AH236+'URQ Da'!AH236+'ROC Da'!AH236+'SM Da'!AH236+'BN Da'!AH236+'BS Da'!AH236+'TDC Da'!AH236</f>
        <v>281.214</v>
      </c>
      <c r="AI236" s="12">
        <f>+'MIT Da'!AI236+'SAR Da'!AI236+'URQ Da'!AI236+'ROC Da'!AI236+'SM Da'!AI236+'BN Da'!AI236+'BS Da'!AI236+'TDC Da'!AI236</f>
        <v>2</v>
      </c>
      <c r="AJ236" s="12">
        <f>+'MIT Da'!AJ236+'SAR Da'!AJ236+'URQ Da'!AJ236+'ROC Da'!AJ236+'SM Da'!AJ236+'BN Da'!AJ236+'BS Da'!AJ236+'TDC Da'!AJ236</f>
        <v>497.428</v>
      </c>
      <c r="AK236" s="12">
        <f>+'MIT Da'!AK236+'SAR Da'!AK236+'URQ Da'!AK236+'ROC Da'!AK236+'SM Da'!AK236+'BN Da'!AK236+'BS Da'!AK236+'TDC Da'!AK236</f>
        <v>780.64199999999994</v>
      </c>
      <c r="AL236" s="81">
        <f>+'MIT Da'!AL236+'SAR Da'!AL236+'URQ Da'!AL236+'ROC Da'!AL236+'SM Da'!AL236+'BN Da'!AL236+'BS Da'!AL236+'TDC Da'!AL236</f>
        <v>12</v>
      </c>
      <c r="AM236" s="81">
        <f>+'MIT Da'!AM236+'SAR Da'!AM236+'URQ Da'!AM236+'ROC Da'!AM236+'SM Da'!AM236+'BN Da'!AM236+'BS Da'!AM236+'TDC Da'!AM236</f>
        <v>58</v>
      </c>
      <c r="AN236" s="81">
        <f>+'MIT Da'!AN236+'SAR Da'!AN236+'URQ Da'!AN236+'ROC Da'!AN236+'SM Da'!AN236+'BN Da'!AN236+'BS Da'!AN236+'TDC Da'!AN236</f>
        <v>82</v>
      </c>
      <c r="AO236" s="81">
        <f>+'MIT Da'!AO236+'SAR Da'!AO236+'URQ Da'!AO236+'ROC Da'!AO236+'SM Da'!AO236+'BN Da'!AO236+'BS Da'!AO236+'TDC Da'!AO236</f>
        <v>152</v>
      </c>
      <c r="AP236" s="81">
        <f>+'MIT Da'!AP236+'SAR Da'!AP236+'URQ Da'!AP236+'ROC Da'!AP236+'SM Da'!AP236+'BN Da'!AP236+'BS Da'!AP236+'TDC Da'!AP236</f>
        <v>596</v>
      </c>
      <c r="AQ236" s="81">
        <f>+'MIT Da'!AQ236+'SAR Da'!AQ236+'URQ Da'!AQ236+'ROC Da'!AQ236+'SM Da'!AQ236+'BN Da'!AQ236+'BS Da'!AQ236+'TDC Da'!AQ236</f>
        <v>341</v>
      </c>
      <c r="AR236" s="81">
        <f>+'MIT Da'!AR236+'SAR Da'!AR236+'URQ Da'!AR236+'ROC Da'!AR236+'SM Da'!AR236+'BN Da'!AR236+'BS Da'!AR236+'TDC Da'!AR236</f>
        <v>39</v>
      </c>
      <c r="AS236" s="81">
        <f>+SUM(RED_InfraMR[[#This Row],[B.02.1 - Parque de Coches Eléctricos Motrices]:[B.02.3 - Parque de Coches Eléctricos Motrices Tipo R]])</f>
        <v>976</v>
      </c>
      <c r="AT236" s="81">
        <f>+'MIT Da'!AT236+'SAR Da'!AT236+'URQ Da'!AT236+'ROC Da'!AT236+'SM Da'!AT236+'BN Da'!AT236+'BS Da'!AT236+'TDC Da'!AT236</f>
        <v>12</v>
      </c>
      <c r="AU236" s="81">
        <f>+'MIT Da'!AU236+'SAR Da'!AU236+'URQ Da'!AU236+'ROC Da'!AU236+'SM Da'!AU236+'BN Da'!AU236+'BS Da'!AU236+'TDC Da'!AU236</f>
        <v>6</v>
      </c>
      <c r="AV236" s="81">
        <f>+'MIT Da'!AV236+'SAR Da'!AV236+'URQ Da'!AV236+'ROC Da'!AV236+'SM Da'!AV236+'BN Da'!AV236+'BS Da'!AV236+'TDC Da'!AV236</f>
        <v>10</v>
      </c>
      <c r="AW236" s="81">
        <f>+SUM(RED_InfraMR[[#This Row],[B.03.1 - Parque de Coches Motores Motrices Remolcados]:[B.03.3 - Parque de Coches Motores Motrices Cabina]])</f>
        <v>28</v>
      </c>
      <c r="AX236" s="81">
        <f>+'MIT Da'!AX236+'SAR Da'!AX236+'URQ Da'!AX236+'ROC Da'!AX236+'SM Da'!AX236+'BN Da'!AX236+'BS Da'!AX236+'TDC Da'!AX236</f>
        <v>440</v>
      </c>
      <c r="AY236" s="81">
        <f>+'MIT Da'!AY236+'SAR Da'!AY236+'URQ Da'!AY236+'ROC Da'!AY236+'SM Da'!AY236+'BN Da'!AY236+'BS Da'!AY236+'TDC Da'!AY236</f>
        <v>170</v>
      </c>
      <c r="AZ236" s="81">
        <f>+'MIT Da'!AZ236+'SAR Da'!AZ236+'URQ Da'!AZ236+'ROC Da'!AZ236+'SM Da'!AZ236+'BN Da'!AZ236+'BS Da'!AZ236+'TDC Da'!AZ236</f>
        <v>15</v>
      </c>
      <c r="BA236" s="81">
        <f>+'MIT Da'!BA236+'SAR Da'!BA236+'URQ Da'!BA236+'ROC Da'!BA236+'SM Da'!BA236+'BN Da'!BA236+'BS Da'!BA236+'TDC Da'!BA236</f>
        <v>164</v>
      </c>
      <c r="BB236" s="81">
        <f>+'MIT Da'!BB236+'SAR Da'!BB236+'URQ Da'!BB236+'ROC Da'!BB236+'SM Da'!BB236+'BN Da'!BB236+'BS Da'!BB236+'TDC Da'!BB236</f>
        <v>0</v>
      </c>
      <c r="BC236" s="81">
        <f>+SUM(RED_InfraMR[[#This Row],[B.04.1 - Parque de Coches Remolcados Clase Unica]:[B.04.5 - Parque de Coches Remolcados para Servicios Especiales (Cartoneros)]])</f>
        <v>789</v>
      </c>
      <c r="BD236" s="81">
        <f>+'MIT Da'!BD236+'SAR Da'!BD236+'URQ Da'!BD236+'ROC Da'!BD236+'SM Da'!BD236+'BN Da'!BD236+'BS Da'!BD236+'TDC Da'!BD236</f>
        <v>12</v>
      </c>
      <c r="BE236" s="81">
        <f>+'MIT Da'!BE236+'SAR Da'!BE236+'URQ Da'!BE236+'ROC Da'!BE236+'SM Da'!BE236+'BN Da'!BE236+'BS Da'!BE236+'TDC Da'!BE236</f>
        <v>92</v>
      </c>
      <c r="BF236" s="16"/>
    </row>
    <row r="237" spans="1:58">
      <c r="A237" s="1">
        <v>2012</v>
      </c>
      <c r="B237" s="1" t="s">
        <v>122</v>
      </c>
      <c r="C237" s="12">
        <f>+'MIT Da'!C237+'SAR Da'!C237+'URQ Da'!C237+'ROC Da'!C237+'SM Da'!C237+'BN Da'!C237+'BS Da'!C237+'TDC Da'!C237</f>
        <v>147.21299999999999</v>
      </c>
      <c r="D237" s="12">
        <f>+'MIT Da'!D237+'SAR Da'!D237+'URQ Da'!D237+'ROC Da'!D237+'SM Da'!D237+'BN Da'!D237+'BS Da'!D237+'TDC Da'!D237</f>
        <v>434.00300000000004</v>
      </c>
      <c r="E237" s="12">
        <f>+'MIT Da'!E237+'SAR Da'!E237+'URQ Da'!E237+'ROC Da'!E237+'SM Da'!E237+'BN Da'!E237+'BS Da'!E237+'TDC Da'!E237</f>
        <v>0</v>
      </c>
      <c r="F237" s="12">
        <f>+'MIT Da'!F237+'SAR Da'!F237+'URQ Da'!F237+'ROC Da'!F237+'SM Da'!F237+'BN Da'!F237+'BS Da'!F237+'TDC Da'!F237</f>
        <v>186.47664</v>
      </c>
      <c r="G237" s="12">
        <f>+'MIT Da'!G237+'SAR Da'!G237+'URQ Da'!G237+'ROC Da'!G237+'SM Da'!G237+'BN Da'!G237+'BS Da'!G237+'TDC Da'!G237</f>
        <v>767.69263999999998</v>
      </c>
      <c r="H237" s="12">
        <f>+'MIT Da'!H237+'SAR Da'!H237+'URQ Da'!H237+'ROC Da'!H237+'SM Da'!H237+'BN Da'!H237+'BS Da'!H237+'TDC Da'!H237</f>
        <v>767.69263999999998</v>
      </c>
      <c r="I237" s="12">
        <f>+'MIT Da'!I237+'SAR Da'!I237+'URQ Da'!I237+'ROC Da'!I237+'SM Da'!I237+'BN Da'!I237+'BS Da'!I237+'TDC Da'!I237</f>
        <v>1011.74311</v>
      </c>
      <c r="J237" s="12">
        <f>+'MIT Da'!J237+'SAR Da'!J237+'URQ Da'!J237+'ROC Da'!J237+'SM Da'!J237+'BN Da'!J237+'BS Da'!J237+'TDC Da'!J237</f>
        <v>1039.809</v>
      </c>
      <c r="K237" s="12">
        <f>+'MIT Da'!K237+'SAR Da'!K237+'URQ Da'!K237+'ROC Da'!K237+'SM Da'!K237+'BN Da'!K237+'BS Da'!K237+'TDC Da'!K237</f>
        <v>54.516999999999996</v>
      </c>
      <c r="L237" s="12">
        <f>+'MIT Da'!L237+'SAR Da'!L237+'URQ Da'!L237+'ROC Da'!L237+'SM Da'!L237+'BN Da'!L237+'BS Da'!L237+'TDC Da'!L237</f>
        <v>400.09900000000005</v>
      </c>
      <c r="M237" s="12">
        <f>+'MIT Da'!M237+'SAR Da'!M237+'URQ Da'!M237+'ROC Da'!M237+'SM Da'!M237+'BN Da'!M237+'BS Da'!M237+'TDC Da'!M237</f>
        <v>21.314999999999998</v>
      </c>
      <c r="N237" s="12">
        <f>+'MIT Da'!N237+'SAR Da'!N237+'URQ Da'!N237+'ROC Da'!N237+'SM Da'!N237+'BN Da'!N237+'BS Da'!N237+'TDC Da'!N237</f>
        <v>1439.9079999999999</v>
      </c>
      <c r="O237" s="12">
        <f>+'MIT Da'!O237+'SAR Da'!O237+'URQ Da'!O237+'ROC Da'!O237+'SM Da'!O237+'BN Da'!O237+'BS Da'!O237+'TDC Da'!O237</f>
        <v>1439.9079999999999</v>
      </c>
      <c r="P237" s="81">
        <f>+'MIT Da'!P237+'SAR Da'!P237+'URQ Da'!P237+'ROC Da'!P237+'SM Da'!P237+'BN Da'!P237+'BS Da'!P237+'TDC Da'!P237</f>
        <v>203</v>
      </c>
      <c r="Q237" s="81">
        <f>+'MIT Da'!Q237+'SAR Da'!Q237+'URQ Da'!Q237+'ROC Da'!Q237+'SM Da'!Q237+'BN Da'!Q237+'BS Da'!Q237+'TDC Da'!Q237</f>
        <v>58</v>
      </c>
      <c r="R237" s="81">
        <f>+'MIT Da'!R237+'SAR Da'!R237+'URQ Da'!R237+'ROC Da'!R237+'SM Da'!R237+'BN Da'!R237+'BS Da'!R237+'TDC Da'!R237</f>
        <v>10</v>
      </c>
      <c r="S237" s="81">
        <f>+'MIT Da'!S237+'SAR Da'!S237+'URQ Da'!S237+'ROC Da'!S237+'SM Da'!S237+'BN Da'!S237+'BS Da'!S237+'TDC Da'!S237</f>
        <v>271</v>
      </c>
      <c r="T237" s="81">
        <f>+'MIT Da'!T237+'SAR Da'!T237+'URQ Da'!T237+'ROC Da'!T237+'SM Da'!T237+'BN Da'!T237+'BS Da'!T237+'TDC Da'!T237</f>
        <v>134</v>
      </c>
      <c r="U237" s="81">
        <f>+'MIT Da'!U237+'SAR Da'!U237+'URQ Da'!U237+'ROC Da'!U237+'SM Da'!U237+'BN Da'!U237+'BS Da'!U237+'TDC Da'!U237</f>
        <v>427</v>
      </c>
      <c r="V237" s="81">
        <f>+'MIT Da'!V237+'SAR Da'!V237+'URQ Da'!V237+'ROC Da'!V237+'SM Da'!V237+'BN Da'!V237+'BS Da'!V237+'TDC Da'!V237</f>
        <v>11</v>
      </c>
      <c r="W237" s="81">
        <f>+'MIT Da'!W237+'SAR Da'!W237+'URQ Da'!W237+'ROC Da'!W237+'SM Da'!W237+'BN Da'!W237+'BS Da'!W237+'TDC Da'!W237</f>
        <v>107</v>
      </c>
      <c r="X237" s="81">
        <f>+'MIT Da'!X237+'SAR Da'!X237+'URQ Da'!X237+'ROC Da'!X237+'SM Da'!X237+'BN Da'!X237+'BS Da'!X237+'TDC Da'!X237</f>
        <v>4</v>
      </c>
      <c r="Y237" s="81">
        <f>+'MIT Da'!Y237+'SAR Da'!Y237+'URQ Da'!Y237+'ROC Da'!Y237+'SM Da'!Y237+'BN Da'!Y237+'BS Da'!Y237+'TDC Da'!Y237</f>
        <v>683</v>
      </c>
      <c r="Z237" s="81">
        <f>+'MIT Da'!Z237+'SAR Da'!Z237+'URQ Da'!Z237+'ROC Da'!Z237+'SM Da'!Z237+'BN Da'!Z237+'BS Da'!Z237+'TDC Da'!Z237</f>
        <v>173</v>
      </c>
      <c r="AA237" s="81">
        <f>+'MIT Da'!AA237+'SAR Da'!AA237+'URQ Da'!AA237+'ROC Da'!AA237+'SM Da'!AA237+'BN Da'!AA237+'BS Da'!AA237+'TDC Da'!AA237</f>
        <v>101</v>
      </c>
      <c r="AB237" s="81">
        <f>+'MIT Da'!AB237+'SAR Da'!AB237+'URQ Da'!AB237+'ROC Da'!AB237+'SM Da'!AB237+'BN Da'!AB237+'BS Da'!AB237+'TDC Da'!AB237</f>
        <v>683</v>
      </c>
      <c r="AC237" s="81">
        <f>+'MIT Da'!AC237+'SAR Da'!AC237+'URQ Da'!AC237+'ROC Da'!AC237+'SM Da'!AC237+'BN Da'!AC237+'BS Da'!AC237+'TDC Da'!AC237</f>
        <v>957</v>
      </c>
      <c r="AD237" s="81">
        <f>+'MIT Da'!AD237+'SAR Da'!AD237+'URQ Da'!AD237+'ROC Da'!AD237+'SM Da'!AD237+'BN Da'!AD237+'BS Da'!AD237+'TDC Da'!AD237</f>
        <v>54</v>
      </c>
      <c r="AE237" s="81">
        <f>+'MIT Da'!AE237+'SAR Da'!AE237+'URQ Da'!AE237+'ROC Da'!AE237+'SM Da'!AE237+'BN Da'!AE237+'BS Da'!AE237+'TDC Da'!AE237</f>
        <v>95</v>
      </c>
      <c r="AF237" s="81">
        <f>+'MIT Da'!AF237+'SAR Da'!AF237+'URQ Da'!AF237+'ROC Da'!AF237+'SM Da'!AF237+'BN Da'!AF237+'BS Da'!AF237+'TDC Da'!AF237</f>
        <v>447</v>
      </c>
      <c r="AG237" s="81">
        <f>+'MIT Da'!AG237+'SAR Da'!AG237+'URQ Da'!AG237+'ROC Da'!AG237+'SM Da'!AG237+'BN Da'!AG237+'BS Da'!AG237+'TDC Da'!AG237</f>
        <v>596</v>
      </c>
      <c r="AH237" s="12">
        <f>+'MIT Da'!AH237+'SAR Da'!AH237+'URQ Da'!AH237+'ROC Da'!AH237+'SM Da'!AH237+'BN Da'!AH237+'BS Da'!AH237+'TDC Da'!AH237</f>
        <v>281.214</v>
      </c>
      <c r="AI237" s="12">
        <f>+'MIT Da'!AI237+'SAR Da'!AI237+'URQ Da'!AI237+'ROC Da'!AI237+'SM Da'!AI237+'BN Da'!AI237+'BS Da'!AI237+'TDC Da'!AI237</f>
        <v>2</v>
      </c>
      <c r="AJ237" s="12">
        <f>+'MIT Da'!AJ237+'SAR Da'!AJ237+'URQ Da'!AJ237+'ROC Da'!AJ237+'SM Da'!AJ237+'BN Da'!AJ237+'BS Da'!AJ237+'TDC Da'!AJ237</f>
        <v>497.428</v>
      </c>
      <c r="AK237" s="12">
        <f>+'MIT Da'!AK237+'SAR Da'!AK237+'URQ Da'!AK237+'ROC Da'!AK237+'SM Da'!AK237+'BN Da'!AK237+'BS Da'!AK237+'TDC Da'!AK237</f>
        <v>780.64199999999994</v>
      </c>
      <c r="AL237" s="81">
        <f>+'MIT Da'!AL237+'SAR Da'!AL237+'URQ Da'!AL237+'ROC Da'!AL237+'SM Da'!AL237+'BN Da'!AL237+'BS Da'!AL237+'TDC Da'!AL237</f>
        <v>12</v>
      </c>
      <c r="AM237" s="81">
        <f>+'MIT Da'!AM237+'SAR Da'!AM237+'URQ Da'!AM237+'ROC Da'!AM237+'SM Da'!AM237+'BN Da'!AM237+'BS Da'!AM237+'TDC Da'!AM237</f>
        <v>58</v>
      </c>
      <c r="AN237" s="81">
        <f>+'MIT Da'!AN237+'SAR Da'!AN237+'URQ Da'!AN237+'ROC Da'!AN237+'SM Da'!AN237+'BN Da'!AN237+'BS Da'!AN237+'TDC Da'!AN237</f>
        <v>82</v>
      </c>
      <c r="AO237" s="81">
        <f>+'MIT Da'!AO237+'SAR Da'!AO237+'URQ Da'!AO237+'ROC Da'!AO237+'SM Da'!AO237+'BN Da'!AO237+'BS Da'!AO237+'TDC Da'!AO237</f>
        <v>152</v>
      </c>
      <c r="AP237" s="81">
        <f>+'MIT Da'!AP237+'SAR Da'!AP237+'URQ Da'!AP237+'ROC Da'!AP237+'SM Da'!AP237+'BN Da'!AP237+'BS Da'!AP237+'TDC Da'!AP237</f>
        <v>596</v>
      </c>
      <c r="AQ237" s="81">
        <f>+'MIT Da'!AQ237+'SAR Da'!AQ237+'URQ Da'!AQ237+'ROC Da'!AQ237+'SM Da'!AQ237+'BN Da'!AQ237+'BS Da'!AQ237+'TDC Da'!AQ237</f>
        <v>341</v>
      </c>
      <c r="AR237" s="81">
        <f>+'MIT Da'!AR237+'SAR Da'!AR237+'URQ Da'!AR237+'ROC Da'!AR237+'SM Da'!AR237+'BN Da'!AR237+'BS Da'!AR237+'TDC Da'!AR237</f>
        <v>39</v>
      </c>
      <c r="AS237" s="81">
        <f>+SUM(RED_InfraMR[[#This Row],[B.02.1 - Parque de Coches Eléctricos Motrices]:[B.02.3 - Parque de Coches Eléctricos Motrices Tipo R]])</f>
        <v>976</v>
      </c>
      <c r="AT237" s="81">
        <f>+'MIT Da'!AT237+'SAR Da'!AT237+'URQ Da'!AT237+'ROC Da'!AT237+'SM Da'!AT237+'BN Da'!AT237+'BS Da'!AT237+'TDC Da'!AT237</f>
        <v>12</v>
      </c>
      <c r="AU237" s="81">
        <f>+'MIT Da'!AU237+'SAR Da'!AU237+'URQ Da'!AU237+'ROC Da'!AU237+'SM Da'!AU237+'BN Da'!AU237+'BS Da'!AU237+'TDC Da'!AU237</f>
        <v>6</v>
      </c>
      <c r="AV237" s="81">
        <f>+'MIT Da'!AV237+'SAR Da'!AV237+'URQ Da'!AV237+'ROC Da'!AV237+'SM Da'!AV237+'BN Da'!AV237+'BS Da'!AV237+'TDC Da'!AV237</f>
        <v>10</v>
      </c>
      <c r="AW237" s="81">
        <f>+SUM(RED_InfraMR[[#This Row],[B.03.1 - Parque de Coches Motores Motrices Remolcados]:[B.03.3 - Parque de Coches Motores Motrices Cabina]])</f>
        <v>28</v>
      </c>
      <c r="AX237" s="81">
        <f>+'MIT Da'!AX237+'SAR Da'!AX237+'URQ Da'!AX237+'ROC Da'!AX237+'SM Da'!AX237+'BN Da'!AX237+'BS Da'!AX237+'TDC Da'!AX237</f>
        <v>440</v>
      </c>
      <c r="AY237" s="81">
        <f>+'MIT Da'!AY237+'SAR Da'!AY237+'URQ Da'!AY237+'ROC Da'!AY237+'SM Da'!AY237+'BN Da'!AY237+'BS Da'!AY237+'TDC Da'!AY237</f>
        <v>170</v>
      </c>
      <c r="AZ237" s="81">
        <f>+'MIT Da'!AZ237+'SAR Da'!AZ237+'URQ Da'!AZ237+'ROC Da'!AZ237+'SM Da'!AZ237+'BN Da'!AZ237+'BS Da'!AZ237+'TDC Da'!AZ237</f>
        <v>15</v>
      </c>
      <c r="BA237" s="81">
        <f>+'MIT Da'!BA237+'SAR Da'!BA237+'URQ Da'!BA237+'ROC Da'!BA237+'SM Da'!BA237+'BN Da'!BA237+'BS Da'!BA237+'TDC Da'!BA237</f>
        <v>164</v>
      </c>
      <c r="BB237" s="81">
        <f>+'MIT Da'!BB237+'SAR Da'!BB237+'URQ Da'!BB237+'ROC Da'!BB237+'SM Da'!BB237+'BN Da'!BB237+'BS Da'!BB237+'TDC Da'!BB237</f>
        <v>0</v>
      </c>
      <c r="BC237" s="81">
        <f>+SUM(RED_InfraMR[[#This Row],[B.04.1 - Parque de Coches Remolcados Clase Unica]:[B.04.5 - Parque de Coches Remolcados para Servicios Especiales (Cartoneros)]])</f>
        <v>789</v>
      </c>
      <c r="BD237" s="81">
        <f>+'MIT Da'!BD237+'SAR Da'!BD237+'URQ Da'!BD237+'ROC Da'!BD237+'SM Da'!BD237+'BN Da'!BD237+'BS Da'!BD237+'TDC Da'!BD237</f>
        <v>12</v>
      </c>
      <c r="BE237" s="81">
        <f>+'MIT Da'!BE237+'SAR Da'!BE237+'URQ Da'!BE237+'ROC Da'!BE237+'SM Da'!BE237+'BN Da'!BE237+'BS Da'!BE237+'TDC Da'!BE237</f>
        <v>92</v>
      </c>
      <c r="BF237" s="16"/>
    </row>
    <row r="238" spans="1:58">
      <c r="A238" s="1">
        <v>2012</v>
      </c>
      <c r="B238" s="1" t="s">
        <v>123</v>
      </c>
      <c r="C238" s="12">
        <f>+'MIT Da'!C238+'SAR Da'!C238+'URQ Da'!C238+'ROC Da'!C238+'SM Da'!C238+'BN Da'!C238+'BS Da'!C238+'TDC Da'!C238</f>
        <v>147.21299999999999</v>
      </c>
      <c r="D238" s="12">
        <f>+'MIT Da'!D238+'SAR Da'!D238+'URQ Da'!D238+'ROC Da'!D238+'SM Da'!D238+'BN Da'!D238+'BS Da'!D238+'TDC Da'!D238</f>
        <v>434.00300000000004</v>
      </c>
      <c r="E238" s="12">
        <f>+'MIT Da'!E238+'SAR Da'!E238+'URQ Da'!E238+'ROC Da'!E238+'SM Da'!E238+'BN Da'!E238+'BS Da'!E238+'TDC Da'!E238</f>
        <v>0</v>
      </c>
      <c r="F238" s="12">
        <f>+'MIT Da'!F238+'SAR Da'!F238+'URQ Da'!F238+'ROC Da'!F238+'SM Da'!F238+'BN Da'!F238+'BS Da'!F238+'TDC Da'!F238</f>
        <v>186.47664</v>
      </c>
      <c r="G238" s="12">
        <f>+'MIT Da'!G238+'SAR Da'!G238+'URQ Da'!G238+'ROC Da'!G238+'SM Da'!G238+'BN Da'!G238+'BS Da'!G238+'TDC Da'!G238</f>
        <v>767.69263999999998</v>
      </c>
      <c r="H238" s="12">
        <f>+'MIT Da'!H238+'SAR Da'!H238+'URQ Da'!H238+'ROC Da'!H238+'SM Da'!H238+'BN Da'!H238+'BS Da'!H238+'TDC Da'!H238</f>
        <v>767.69263999999998</v>
      </c>
      <c r="I238" s="12">
        <f>+'MIT Da'!I238+'SAR Da'!I238+'URQ Da'!I238+'ROC Da'!I238+'SM Da'!I238+'BN Da'!I238+'BS Da'!I238+'TDC Da'!I238</f>
        <v>1011.74311</v>
      </c>
      <c r="J238" s="12">
        <f>+'MIT Da'!J238+'SAR Da'!J238+'URQ Da'!J238+'ROC Da'!J238+'SM Da'!J238+'BN Da'!J238+'BS Da'!J238+'TDC Da'!J238</f>
        <v>1039.809</v>
      </c>
      <c r="K238" s="12">
        <f>+'MIT Da'!K238+'SAR Da'!K238+'URQ Da'!K238+'ROC Da'!K238+'SM Da'!K238+'BN Da'!K238+'BS Da'!K238+'TDC Da'!K238</f>
        <v>54.516999999999996</v>
      </c>
      <c r="L238" s="12">
        <f>+'MIT Da'!L238+'SAR Da'!L238+'URQ Da'!L238+'ROC Da'!L238+'SM Da'!L238+'BN Da'!L238+'BS Da'!L238+'TDC Da'!L238</f>
        <v>400.09900000000005</v>
      </c>
      <c r="M238" s="12">
        <f>+'MIT Da'!M238+'SAR Da'!M238+'URQ Da'!M238+'ROC Da'!M238+'SM Da'!M238+'BN Da'!M238+'BS Da'!M238+'TDC Da'!M238</f>
        <v>21.314999999999998</v>
      </c>
      <c r="N238" s="12">
        <f>+'MIT Da'!N238+'SAR Da'!N238+'URQ Da'!N238+'ROC Da'!N238+'SM Da'!N238+'BN Da'!N238+'BS Da'!N238+'TDC Da'!N238</f>
        <v>1439.9079999999999</v>
      </c>
      <c r="O238" s="12">
        <f>+'MIT Da'!O238+'SAR Da'!O238+'URQ Da'!O238+'ROC Da'!O238+'SM Da'!O238+'BN Da'!O238+'BS Da'!O238+'TDC Da'!O238</f>
        <v>1439.9079999999999</v>
      </c>
      <c r="P238" s="81">
        <f>+'MIT Da'!P238+'SAR Da'!P238+'URQ Da'!P238+'ROC Da'!P238+'SM Da'!P238+'BN Da'!P238+'BS Da'!P238+'TDC Da'!P238</f>
        <v>203</v>
      </c>
      <c r="Q238" s="81">
        <f>+'MIT Da'!Q238+'SAR Da'!Q238+'URQ Da'!Q238+'ROC Da'!Q238+'SM Da'!Q238+'BN Da'!Q238+'BS Da'!Q238+'TDC Da'!Q238</f>
        <v>58</v>
      </c>
      <c r="R238" s="81">
        <f>+'MIT Da'!R238+'SAR Da'!R238+'URQ Da'!R238+'ROC Da'!R238+'SM Da'!R238+'BN Da'!R238+'BS Da'!R238+'TDC Da'!R238</f>
        <v>10</v>
      </c>
      <c r="S238" s="81">
        <f>+'MIT Da'!S238+'SAR Da'!S238+'URQ Da'!S238+'ROC Da'!S238+'SM Da'!S238+'BN Da'!S238+'BS Da'!S238+'TDC Da'!S238</f>
        <v>271</v>
      </c>
      <c r="T238" s="81">
        <f>+'MIT Da'!T238+'SAR Da'!T238+'URQ Da'!T238+'ROC Da'!T238+'SM Da'!T238+'BN Da'!T238+'BS Da'!T238+'TDC Da'!T238</f>
        <v>134</v>
      </c>
      <c r="U238" s="81">
        <f>+'MIT Da'!U238+'SAR Da'!U238+'URQ Da'!U238+'ROC Da'!U238+'SM Da'!U238+'BN Da'!U238+'BS Da'!U238+'TDC Da'!U238</f>
        <v>427</v>
      </c>
      <c r="V238" s="81">
        <f>+'MIT Da'!V238+'SAR Da'!V238+'URQ Da'!V238+'ROC Da'!V238+'SM Da'!V238+'BN Da'!V238+'BS Da'!V238+'TDC Da'!V238</f>
        <v>11</v>
      </c>
      <c r="W238" s="81">
        <f>+'MIT Da'!W238+'SAR Da'!W238+'URQ Da'!W238+'ROC Da'!W238+'SM Da'!W238+'BN Da'!W238+'BS Da'!W238+'TDC Da'!W238</f>
        <v>107</v>
      </c>
      <c r="X238" s="81">
        <f>+'MIT Da'!X238+'SAR Da'!X238+'URQ Da'!X238+'ROC Da'!X238+'SM Da'!X238+'BN Da'!X238+'BS Da'!X238+'TDC Da'!X238</f>
        <v>4</v>
      </c>
      <c r="Y238" s="81">
        <f>+'MIT Da'!Y238+'SAR Da'!Y238+'URQ Da'!Y238+'ROC Da'!Y238+'SM Da'!Y238+'BN Da'!Y238+'BS Da'!Y238+'TDC Da'!Y238</f>
        <v>683</v>
      </c>
      <c r="Z238" s="81">
        <f>+'MIT Da'!Z238+'SAR Da'!Z238+'URQ Da'!Z238+'ROC Da'!Z238+'SM Da'!Z238+'BN Da'!Z238+'BS Da'!Z238+'TDC Da'!Z238</f>
        <v>173</v>
      </c>
      <c r="AA238" s="81">
        <f>+'MIT Da'!AA238+'SAR Da'!AA238+'URQ Da'!AA238+'ROC Da'!AA238+'SM Da'!AA238+'BN Da'!AA238+'BS Da'!AA238+'TDC Da'!AA238</f>
        <v>101</v>
      </c>
      <c r="AB238" s="81">
        <f>+'MIT Da'!AB238+'SAR Da'!AB238+'URQ Da'!AB238+'ROC Da'!AB238+'SM Da'!AB238+'BN Da'!AB238+'BS Da'!AB238+'TDC Da'!AB238</f>
        <v>683</v>
      </c>
      <c r="AC238" s="81">
        <f>+'MIT Da'!AC238+'SAR Da'!AC238+'URQ Da'!AC238+'ROC Da'!AC238+'SM Da'!AC238+'BN Da'!AC238+'BS Da'!AC238+'TDC Da'!AC238</f>
        <v>957</v>
      </c>
      <c r="AD238" s="81">
        <f>+'MIT Da'!AD238+'SAR Da'!AD238+'URQ Da'!AD238+'ROC Da'!AD238+'SM Da'!AD238+'BN Da'!AD238+'BS Da'!AD238+'TDC Da'!AD238</f>
        <v>54</v>
      </c>
      <c r="AE238" s="81">
        <f>+'MIT Da'!AE238+'SAR Da'!AE238+'URQ Da'!AE238+'ROC Da'!AE238+'SM Da'!AE238+'BN Da'!AE238+'BS Da'!AE238+'TDC Da'!AE238</f>
        <v>95</v>
      </c>
      <c r="AF238" s="81">
        <f>+'MIT Da'!AF238+'SAR Da'!AF238+'URQ Da'!AF238+'ROC Da'!AF238+'SM Da'!AF238+'BN Da'!AF238+'BS Da'!AF238+'TDC Da'!AF238</f>
        <v>447</v>
      </c>
      <c r="AG238" s="81">
        <f>+'MIT Da'!AG238+'SAR Da'!AG238+'URQ Da'!AG238+'ROC Da'!AG238+'SM Da'!AG238+'BN Da'!AG238+'BS Da'!AG238+'TDC Da'!AG238</f>
        <v>596</v>
      </c>
      <c r="AH238" s="12">
        <f>+'MIT Da'!AH238+'SAR Da'!AH238+'URQ Da'!AH238+'ROC Da'!AH238+'SM Da'!AH238+'BN Da'!AH238+'BS Da'!AH238+'TDC Da'!AH238</f>
        <v>281.214</v>
      </c>
      <c r="AI238" s="12">
        <f>+'MIT Da'!AI238+'SAR Da'!AI238+'URQ Da'!AI238+'ROC Da'!AI238+'SM Da'!AI238+'BN Da'!AI238+'BS Da'!AI238+'TDC Da'!AI238</f>
        <v>2</v>
      </c>
      <c r="AJ238" s="12">
        <f>+'MIT Da'!AJ238+'SAR Da'!AJ238+'URQ Da'!AJ238+'ROC Da'!AJ238+'SM Da'!AJ238+'BN Da'!AJ238+'BS Da'!AJ238+'TDC Da'!AJ238</f>
        <v>497.428</v>
      </c>
      <c r="AK238" s="12">
        <f>+'MIT Da'!AK238+'SAR Da'!AK238+'URQ Da'!AK238+'ROC Da'!AK238+'SM Da'!AK238+'BN Da'!AK238+'BS Da'!AK238+'TDC Da'!AK238</f>
        <v>780.64199999999994</v>
      </c>
      <c r="AL238" s="81">
        <f>+'MIT Da'!AL238+'SAR Da'!AL238+'URQ Da'!AL238+'ROC Da'!AL238+'SM Da'!AL238+'BN Da'!AL238+'BS Da'!AL238+'TDC Da'!AL238</f>
        <v>12</v>
      </c>
      <c r="AM238" s="81">
        <f>+'MIT Da'!AM238+'SAR Da'!AM238+'URQ Da'!AM238+'ROC Da'!AM238+'SM Da'!AM238+'BN Da'!AM238+'BS Da'!AM238+'TDC Da'!AM238</f>
        <v>58</v>
      </c>
      <c r="AN238" s="81">
        <f>+'MIT Da'!AN238+'SAR Da'!AN238+'URQ Da'!AN238+'ROC Da'!AN238+'SM Da'!AN238+'BN Da'!AN238+'BS Da'!AN238+'TDC Da'!AN238</f>
        <v>82</v>
      </c>
      <c r="AO238" s="81">
        <f>+'MIT Da'!AO238+'SAR Da'!AO238+'URQ Da'!AO238+'ROC Da'!AO238+'SM Da'!AO238+'BN Da'!AO238+'BS Da'!AO238+'TDC Da'!AO238</f>
        <v>152</v>
      </c>
      <c r="AP238" s="81">
        <f>+'MIT Da'!AP238+'SAR Da'!AP238+'URQ Da'!AP238+'ROC Da'!AP238+'SM Da'!AP238+'BN Da'!AP238+'BS Da'!AP238+'TDC Da'!AP238</f>
        <v>596</v>
      </c>
      <c r="AQ238" s="81">
        <f>+'MIT Da'!AQ238+'SAR Da'!AQ238+'URQ Da'!AQ238+'ROC Da'!AQ238+'SM Da'!AQ238+'BN Da'!AQ238+'BS Da'!AQ238+'TDC Da'!AQ238</f>
        <v>341</v>
      </c>
      <c r="AR238" s="81">
        <f>+'MIT Da'!AR238+'SAR Da'!AR238+'URQ Da'!AR238+'ROC Da'!AR238+'SM Da'!AR238+'BN Da'!AR238+'BS Da'!AR238+'TDC Da'!AR238</f>
        <v>39</v>
      </c>
      <c r="AS238" s="81">
        <f>+SUM(RED_InfraMR[[#This Row],[B.02.1 - Parque de Coches Eléctricos Motrices]:[B.02.3 - Parque de Coches Eléctricos Motrices Tipo R]])</f>
        <v>976</v>
      </c>
      <c r="AT238" s="81">
        <f>+'MIT Da'!AT238+'SAR Da'!AT238+'URQ Da'!AT238+'ROC Da'!AT238+'SM Da'!AT238+'BN Da'!AT238+'BS Da'!AT238+'TDC Da'!AT238</f>
        <v>12</v>
      </c>
      <c r="AU238" s="81">
        <f>+'MIT Da'!AU238+'SAR Da'!AU238+'URQ Da'!AU238+'ROC Da'!AU238+'SM Da'!AU238+'BN Da'!AU238+'BS Da'!AU238+'TDC Da'!AU238</f>
        <v>6</v>
      </c>
      <c r="AV238" s="81">
        <f>+'MIT Da'!AV238+'SAR Da'!AV238+'URQ Da'!AV238+'ROC Da'!AV238+'SM Da'!AV238+'BN Da'!AV238+'BS Da'!AV238+'TDC Da'!AV238</f>
        <v>10</v>
      </c>
      <c r="AW238" s="81">
        <f>+SUM(RED_InfraMR[[#This Row],[B.03.1 - Parque de Coches Motores Motrices Remolcados]:[B.03.3 - Parque de Coches Motores Motrices Cabina]])</f>
        <v>28</v>
      </c>
      <c r="AX238" s="81">
        <f>+'MIT Da'!AX238+'SAR Da'!AX238+'URQ Da'!AX238+'ROC Da'!AX238+'SM Da'!AX238+'BN Da'!AX238+'BS Da'!AX238+'TDC Da'!AX238</f>
        <v>440</v>
      </c>
      <c r="AY238" s="81">
        <f>+'MIT Da'!AY238+'SAR Da'!AY238+'URQ Da'!AY238+'ROC Da'!AY238+'SM Da'!AY238+'BN Da'!AY238+'BS Da'!AY238+'TDC Da'!AY238</f>
        <v>170</v>
      </c>
      <c r="AZ238" s="81">
        <f>+'MIT Da'!AZ238+'SAR Da'!AZ238+'URQ Da'!AZ238+'ROC Da'!AZ238+'SM Da'!AZ238+'BN Da'!AZ238+'BS Da'!AZ238+'TDC Da'!AZ238</f>
        <v>15</v>
      </c>
      <c r="BA238" s="81">
        <f>+'MIT Da'!BA238+'SAR Da'!BA238+'URQ Da'!BA238+'ROC Da'!BA238+'SM Da'!BA238+'BN Da'!BA238+'BS Da'!BA238+'TDC Da'!BA238</f>
        <v>164</v>
      </c>
      <c r="BB238" s="81">
        <f>+'MIT Da'!BB238+'SAR Da'!BB238+'URQ Da'!BB238+'ROC Da'!BB238+'SM Da'!BB238+'BN Da'!BB238+'BS Da'!BB238+'TDC Da'!BB238</f>
        <v>0</v>
      </c>
      <c r="BC238" s="81">
        <f>+SUM(RED_InfraMR[[#This Row],[B.04.1 - Parque de Coches Remolcados Clase Unica]:[B.04.5 - Parque de Coches Remolcados para Servicios Especiales (Cartoneros)]])</f>
        <v>789</v>
      </c>
      <c r="BD238" s="81">
        <f>+'MIT Da'!BD238+'SAR Da'!BD238+'URQ Da'!BD238+'ROC Da'!BD238+'SM Da'!BD238+'BN Da'!BD238+'BS Da'!BD238+'TDC Da'!BD238</f>
        <v>12</v>
      </c>
      <c r="BE238" s="81">
        <f>+'MIT Da'!BE238+'SAR Da'!BE238+'URQ Da'!BE238+'ROC Da'!BE238+'SM Da'!BE238+'BN Da'!BE238+'BS Da'!BE238+'TDC Da'!BE238</f>
        <v>92</v>
      </c>
      <c r="BF238" s="16"/>
    </row>
    <row r="239" spans="1:58">
      <c r="A239" s="1">
        <v>2012</v>
      </c>
      <c r="B239" s="1" t="s">
        <v>124</v>
      </c>
      <c r="C239" s="12">
        <f>+'MIT Da'!C239+'SAR Da'!C239+'URQ Da'!C239+'ROC Da'!C239+'SM Da'!C239+'BN Da'!C239+'BS Da'!C239+'TDC Da'!C239</f>
        <v>147.21299999999999</v>
      </c>
      <c r="D239" s="12">
        <f>+'MIT Da'!D239+'SAR Da'!D239+'URQ Da'!D239+'ROC Da'!D239+'SM Da'!D239+'BN Da'!D239+'BS Da'!D239+'TDC Da'!D239</f>
        <v>434.00300000000004</v>
      </c>
      <c r="E239" s="12">
        <f>+'MIT Da'!E239+'SAR Da'!E239+'URQ Da'!E239+'ROC Da'!E239+'SM Da'!E239+'BN Da'!E239+'BS Da'!E239+'TDC Da'!E239</f>
        <v>0</v>
      </c>
      <c r="F239" s="12">
        <f>+'MIT Da'!F239+'SAR Da'!F239+'URQ Da'!F239+'ROC Da'!F239+'SM Da'!F239+'BN Da'!F239+'BS Da'!F239+'TDC Da'!F239</f>
        <v>186.47664</v>
      </c>
      <c r="G239" s="12">
        <f>+'MIT Da'!G239+'SAR Da'!G239+'URQ Da'!G239+'ROC Da'!G239+'SM Da'!G239+'BN Da'!G239+'BS Da'!G239+'TDC Da'!G239</f>
        <v>767.69263999999998</v>
      </c>
      <c r="H239" s="12">
        <f>+'MIT Da'!H239+'SAR Da'!H239+'URQ Da'!H239+'ROC Da'!H239+'SM Da'!H239+'BN Da'!H239+'BS Da'!H239+'TDC Da'!H239</f>
        <v>767.69263999999998</v>
      </c>
      <c r="I239" s="12">
        <f>+'MIT Da'!I239+'SAR Da'!I239+'URQ Da'!I239+'ROC Da'!I239+'SM Da'!I239+'BN Da'!I239+'BS Da'!I239+'TDC Da'!I239</f>
        <v>1011.74311</v>
      </c>
      <c r="J239" s="12">
        <f>+'MIT Da'!J239+'SAR Da'!J239+'URQ Da'!J239+'ROC Da'!J239+'SM Da'!J239+'BN Da'!J239+'BS Da'!J239+'TDC Da'!J239</f>
        <v>1039.809</v>
      </c>
      <c r="K239" s="12">
        <f>+'MIT Da'!K239+'SAR Da'!K239+'URQ Da'!K239+'ROC Da'!K239+'SM Da'!K239+'BN Da'!K239+'BS Da'!K239+'TDC Da'!K239</f>
        <v>54.516999999999996</v>
      </c>
      <c r="L239" s="12">
        <f>+'MIT Da'!L239+'SAR Da'!L239+'URQ Da'!L239+'ROC Da'!L239+'SM Da'!L239+'BN Da'!L239+'BS Da'!L239+'TDC Da'!L239</f>
        <v>400.09900000000005</v>
      </c>
      <c r="M239" s="12">
        <f>+'MIT Da'!M239+'SAR Da'!M239+'URQ Da'!M239+'ROC Da'!M239+'SM Da'!M239+'BN Da'!M239+'BS Da'!M239+'TDC Da'!M239</f>
        <v>21.314999999999998</v>
      </c>
      <c r="N239" s="12">
        <f>+'MIT Da'!N239+'SAR Da'!N239+'URQ Da'!N239+'ROC Da'!N239+'SM Da'!N239+'BN Da'!N239+'BS Da'!N239+'TDC Da'!N239</f>
        <v>1439.9079999999999</v>
      </c>
      <c r="O239" s="12">
        <f>+'MIT Da'!O239+'SAR Da'!O239+'URQ Da'!O239+'ROC Da'!O239+'SM Da'!O239+'BN Da'!O239+'BS Da'!O239+'TDC Da'!O239</f>
        <v>1439.9079999999999</v>
      </c>
      <c r="P239" s="81">
        <f>+'MIT Da'!P239+'SAR Da'!P239+'URQ Da'!P239+'ROC Da'!P239+'SM Da'!P239+'BN Da'!P239+'BS Da'!P239+'TDC Da'!P239</f>
        <v>203</v>
      </c>
      <c r="Q239" s="81">
        <f>+'MIT Da'!Q239+'SAR Da'!Q239+'URQ Da'!Q239+'ROC Da'!Q239+'SM Da'!Q239+'BN Da'!Q239+'BS Da'!Q239+'TDC Da'!Q239</f>
        <v>58</v>
      </c>
      <c r="R239" s="81">
        <f>+'MIT Da'!R239+'SAR Da'!R239+'URQ Da'!R239+'ROC Da'!R239+'SM Da'!R239+'BN Da'!R239+'BS Da'!R239+'TDC Da'!R239</f>
        <v>10</v>
      </c>
      <c r="S239" s="81">
        <f>+'MIT Da'!S239+'SAR Da'!S239+'URQ Da'!S239+'ROC Da'!S239+'SM Da'!S239+'BN Da'!S239+'BS Da'!S239+'TDC Da'!S239</f>
        <v>271</v>
      </c>
      <c r="T239" s="81">
        <f>+'MIT Da'!T239+'SAR Da'!T239+'URQ Da'!T239+'ROC Da'!T239+'SM Da'!T239+'BN Da'!T239+'BS Da'!T239+'TDC Da'!T239</f>
        <v>134</v>
      </c>
      <c r="U239" s="81">
        <f>+'MIT Da'!U239+'SAR Da'!U239+'URQ Da'!U239+'ROC Da'!U239+'SM Da'!U239+'BN Da'!U239+'BS Da'!U239+'TDC Da'!U239</f>
        <v>427</v>
      </c>
      <c r="V239" s="81">
        <f>+'MIT Da'!V239+'SAR Da'!V239+'URQ Da'!V239+'ROC Da'!V239+'SM Da'!V239+'BN Da'!V239+'BS Da'!V239+'TDC Da'!V239</f>
        <v>11</v>
      </c>
      <c r="W239" s="81">
        <f>+'MIT Da'!W239+'SAR Da'!W239+'URQ Da'!W239+'ROC Da'!W239+'SM Da'!W239+'BN Da'!W239+'BS Da'!W239+'TDC Da'!W239</f>
        <v>107</v>
      </c>
      <c r="X239" s="81">
        <f>+'MIT Da'!X239+'SAR Da'!X239+'URQ Da'!X239+'ROC Da'!X239+'SM Da'!X239+'BN Da'!X239+'BS Da'!X239+'TDC Da'!X239</f>
        <v>4</v>
      </c>
      <c r="Y239" s="81">
        <f>+'MIT Da'!Y239+'SAR Da'!Y239+'URQ Da'!Y239+'ROC Da'!Y239+'SM Da'!Y239+'BN Da'!Y239+'BS Da'!Y239+'TDC Da'!Y239</f>
        <v>683</v>
      </c>
      <c r="Z239" s="81">
        <f>+'MIT Da'!Z239+'SAR Da'!Z239+'URQ Da'!Z239+'ROC Da'!Z239+'SM Da'!Z239+'BN Da'!Z239+'BS Da'!Z239+'TDC Da'!Z239</f>
        <v>173</v>
      </c>
      <c r="AA239" s="81">
        <f>+'MIT Da'!AA239+'SAR Da'!AA239+'URQ Da'!AA239+'ROC Da'!AA239+'SM Da'!AA239+'BN Da'!AA239+'BS Da'!AA239+'TDC Da'!AA239</f>
        <v>101</v>
      </c>
      <c r="AB239" s="81">
        <f>+'MIT Da'!AB239+'SAR Da'!AB239+'URQ Da'!AB239+'ROC Da'!AB239+'SM Da'!AB239+'BN Da'!AB239+'BS Da'!AB239+'TDC Da'!AB239</f>
        <v>683</v>
      </c>
      <c r="AC239" s="81">
        <f>+'MIT Da'!AC239+'SAR Da'!AC239+'URQ Da'!AC239+'ROC Da'!AC239+'SM Da'!AC239+'BN Da'!AC239+'BS Da'!AC239+'TDC Da'!AC239</f>
        <v>957</v>
      </c>
      <c r="AD239" s="81">
        <f>+'MIT Da'!AD239+'SAR Da'!AD239+'URQ Da'!AD239+'ROC Da'!AD239+'SM Da'!AD239+'BN Da'!AD239+'BS Da'!AD239+'TDC Da'!AD239</f>
        <v>54</v>
      </c>
      <c r="AE239" s="81">
        <f>+'MIT Da'!AE239+'SAR Da'!AE239+'URQ Da'!AE239+'ROC Da'!AE239+'SM Da'!AE239+'BN Da'!AE239+'BS Da'!AE239+'TDC Da'!AE239</f>
        <v>95</v>
      </c>
      <c r="AF239" s="81">
        <f>+'MIT Da'!AF239+'SAR Da'!AF239+'URQ Da'!AF239+'ROC Da'!AF239+'SM Da'!AF239+'BN Da'!AF239+'BS Da'!AF239+'TDC Da'!AF239</f>
        <v>447</v>
      </c>
      <c r="AG239" s="81">
        <f>+'MIT Da'!AG239+'SAR Da'!AG239+'URQ Da'!AG239+'ROC Da'!AG239+'SM Da'!AG239+'BN Da'!AG239+'BS Da'!AG239+'TDC Da'!AG239</f>
        <v>596</v>
      </c>
      <c r="AH239" s="12">
        <f>+'MIT Da'!AH239+'SAR Da'!AH239+'URQ Da'!AH239+'ROC Da'!AH239+'SM Da'!AH239+'BN Da'!AH239+'BS Da'!AH239+'TDC Da'!AH239</f>
        <v>281.214</v>
      </c>
      <c r="AI239" s="12">
        <f>+'MIT Da'!AI239+'SAR Da'!AI239+'URQ Da'!AI239+'ROC Da'!AI239+'SM Da'!AI239+'BN Da'!AI239+'BS Da'!AI239+'TDC Da'!AI239</f>
        <v>2</v>
      </c>
      <c r="AJ239" s="12">
        <f>+'MIT Da'!AJ239+'SAR Da'!AJ239+'URQ Da'!AJ239+'ROC Da'!AJ239+'SM Da'!AJ239+'BN Da'!AJ239+'BS Da'!AJ239+'TDC Da'!AJ239</f>
        <v>497.428</v>
      </c>
      <c r="AK239" s="12">
        <f>+'MIT Da'!AK239+'SAR Da'!AK239+'URQ Da'!AK239+'ROC Da'!AK239+'SM Da'!AK239+'BN Da'!AK239+'BS Da'!AK239+'TDC Da'!AK239</f>
        <v>780.64199999999994</v>
      </c>
      <c r="AL239" s="81">
        <f>+'MIT Da'!AL239+'SAR Da'!AL239+'URQ Da'!AL239+'ROC Da'!AL239+'SM Da'!AL239+'BN Da'!AL239+'BS Da'!AL239+'TDC Da'!AL239</f>
        <v>12</v>
      </c>
      <c r="AM239" s="81">
        <f>+'MIT Da'!AM239+'SAR Da'!AM239+'URQ Da'!AM239+'ROC Da'!AM239+'SM Da'!AM239+'BN Da'!AM239+'BS Da'!AM239+'TDC Da'!AM239</f>
        <v>58</v>
      </c>
      <c r="AN239" s="81">
        <f>+'MIT Da'!AN239+'SAR Da'!AN239+'URQ Da'!AN239+'ROC Da'!AN239+'SM Da'!AN239+'BN Da'!AN239+'BS Da'!AN239+'TDC Da'!AN239</f>
        <v>82</v>
      </c>
      <c r="AO239" s="81">
        <f>+'MIT Da'!AO239+'SAR Da'!AO239+'URQ Da'!AO239+'ROC Da'!AO239+'SM Da'!AO239+'BN Da'!AO239+'BS Da'!AO239+'TDC Da'!AO239</f>
        <v>152</v>
      </c>
      <c r="AP239" s="81">
        <f>+'MIT Da'!AP239+'SAR Da'!AP239+'URQ Da'!AP239+'ROC Da'!AP239+'SM Da'!AP239+'BN Da'!AP239+'BS Da'!AP239+'TDC Da'!AP239</f>
        <v>596</v>
      </c>
      <c r="AQ239" s="81">
        <f>+'MIT Da'!AQ239+'SAR Da'!AQ239+'URQ Da'!AQ239+'ROC Da'!AQ239+'SM Da'!AQ239+'BN Da'!AQ239+'BS Da'!AQ239+'TDC Da'!AQ239</f>
        <v>341</v>
      </c>
      <c r="AR239" s="81">
        <f>+'MIT Da'!AR239+'SAR Da'!AR239+'URQ Da'!AR239+'ROC Da'!AR239+'SM Da'!AR239+'BN Da'!AR239+'BS Da'!AR239+'TDC Da'!AR239</f>
        <v>39</v>
      </c>
      <c r="AS239" s="81">
        <f>+SUM(RED_InfraMR[[#This Row],[B.02.1 - Parque de Coches Eléctricos Motrices]:[B.02.3 - Parque de Coches Eléctricos Motrices Tipo R]])</f>
        <v>976</v>
      </c>
      <c r="AT239" s="81">
        <f>+'MIT Da'!AT239+'SAR Da'!AT239+'URQ Da'!AT239+'ROC Da'!AT239+'SM Da'!AT239+'BN Da'!AT239+'BS Da'!AT239+'TDC Da'!AT239</f>
        <v>12</v>
      </c>
      <c r="AU239" s="81">
        <f>+'MIT Da'!AU239+'SAR Da'!AU239+'URQ Da'!AU239+'ROC Da'!AU239+'SM Da'!AU239+'BN Da'!AU239+'BS Da'!AU239+'TDC Da'!AU239</f>
        <v>6</v>
      </c>
      <c r="AV239" s="81">
        <f>+'MIT Da'!AV239+'SAR Da'!AV239+'URQ Da'!AV239+'ROC Da'!AV239+'SM Da'!AV239+'BN Da'!AV239+'BS Da'!AV239+'TDC Da'!AV239</f>
        <v>10</v>
      </c>
      <c r="AW239" s="81">
        <f>+SUM(RED_InfraMR[[#This Row],[B.03.1 - Parque de Coches Motores Motrices Remolcados]:[B.03.3 - Parque de Coches Motores Motrices Cabina]])</f>
        <v>28</v>
      </c>
      <c r="AX239" s="81">
        <f>+'MIT Da'!AX239+'SAR Da'!AX239+'URQ Da'!AX239+'ROC Da'!AX239+'SM Da'!AX239+'BN Da'!AX239+'BS Da'!AX239+'TDC Da'!AX239</f>
        <v>440</v>
      </c>
      <c r="AY239" s="81">
        <f>+'MIT Da'!AY239+'SAR Da'!AY239+'URQ Da'!AY239+'ROC Da'!AY239+'SM Da'!AY239+'BN Da'!AY239+'BS Da'!AY239+'TDC Da'!AY239</f>
        <v>170</v>
      </c>
      <c r="AZ239" s="81">
        <f>+'MIT Da'!AZ239+'SAR Da'!AZ239+'URQ Da'!AZ239+'ROC Da'!AZ239+'SM Da'!AZ239+'BN Da'!AZ239+'BS Da'!AZ239+'TDC Da'!AZ239</f>
        <v>15</v>
      </c>
      <c r="BA239" s="81">
        <f>+'MIT Da'!BA239+'SAR Da'!BA239+'URQ Da'!BA239+'ROC Da'!BA239+'SM Da'!BA239+'BN Da'!BA239+'BS Da'!BA239+'TDC Da'!BA239</f>
        <v>164</v>
      </c>
      <c r="BB239" s="81">
        <f>+'MIT Da'!BB239+'SAR Da'!BB239+'URQ Da'!BB239+'ROC Da'!BB239+'SM Da'!BB239+'BN Da'!BB239+'BS Da'!BB239+'TDC Da'!BB239</f>
        <v>0</v>
      </c>
      <c r="BC239" s="81">
        <f>+SUM(RED_InfraMR[[#This Row],[B.04.1 - Parque de Coches Remolcados Clase Unica]:[B.04.5 - Parque de Coches Remolcados para Servicios Especiales (Cartoneros)]])</f>
        <v>789</v>
      </c>
      <c r="BD239" s="81">
        <f>+'MIT Da'!BD239+'SAR Da'!BD239+'URQ Da'!BD239+'ROC Da'!BD239+'SM Da'!BD239+'BN Da'!BD239+'BS Da'!BD239+'TDC Da'!BD239</f>
        <v>12</v>
      </c>
      <c r="BE239" s="81">
        <f>+'MIT Da'!BE239+'SAR Da'!BE239+'URQ Da'!BE239+'ROC Da'!BE239+'SM Da'!BE239+'BN Da'!BE239+'BS Da'!BE239+'TDC Da'!BE239</f>
        <v>92</v>
      </c>
      <c r="BF239" s="16"/>
    </row>
    <row r="240" spans="1:58">
      <c r="A240" s="1">
        <v>2012</v>
      </c>
      <c r="B240" s="1" t="s">
        <v>125</v>
      </c>
      <c r="C240" s="12">
        <f>+'MIT Da'!C240+'SAR Da'!C240+'URQ Da'!C240+'ROC Da'!C240+'SM Da'!C240+'BN Da'!C240+'BS Da'!C240+'TDC Da'!C240</f>
        <v>147.21299999999999</v>
      </c>
      <c r="D240" s="12">
        <f>+'MIT Da'!D240+'SAR Da'!D240+'URQ Da'!D240+'ROC Da'!D240+'SM Da'!D240+'BN Da'!D240+'BS Da'!D240+'TDC Da'!D240</f>
        <v>434.00300000000004</v>
      </c>
      <c r="E240" s="12">
        <f>+'MIT Da'!E240+'SAR Da'!E240+'URQ Da'!E240+'ROC Da'!E240+'SM Da'!E240+'BN Da'!E240+'BS Da'!E240+'TDC Da'!E240</f>
        <v>0</v>
      </c>
      <c r="F240" s="12">
        <f>+'MIT Da'!F240+'SAR Da'!F240+'URQ Da'!F240+'ROC Da'!F240+'SM Da'!F240+'BN Da'!F240+'BS Da'!F240+'TDC Da'!F240</f>
        <v>186.47664</v>
      </c>
      <c r="G240" s="12">
        <f>+'MIT Da'!G240+'SAR Da'!G240+'URQ Da'!G240+'ROC Da'!G240+'SM Da'!G240+'BN Da'!G240+'BS Da'!G240+'TDC Da'!G240</f>
        <v>767.69263999999998</v>
      </c>
      <c r="H240" s="12">
        <f>+'MIT Da'!H240+'SAR Da'!H240+'URQ Da'!H240+'ROC Da'!H240+'SM Da'!H240+'BN Da'!H240+'BS Da'!H240+'TDC Da'!H240</f>
        <v>767.69263999999998</v>
      </c>
      <c r="I240" s="12">
        <f>+'MIT Da'!I240+'SAR Da'!I240+'URQ Da'!I240+'ROC Da'!I240+'SM Da'!I240+'BN Da'!I240+'BS Da'!I240+'TDC Da'!I240</f>
        <v>1011.74311</v>
      </c>
      <c r="J240" s="12">
        <f>+'MIT Da'!J240+'SAR Da'!J240+'URQ Da'!J240+'ROC Da'!J240+'SM Da'!J240+'BN Da'!J240+'BS Da'!J240+'TDC Da'!J240</f>
        <v>1039.809</v>
      </c>
      <c r="K240" s="12">
        <f>+'MIT Da'!K240+'SAR Da'!K240+'URQ Da'!K240+'ROC Da'!K240+'SM Da'!K240+'BN Da'!K240+'BS Da'!K240+'TDC Da'!K240</f>
        <v>54.516999999999996</v>
      </c>
      <c r="L240" s="12">
        <f>+'MIT Da'!L240+'SAR Da'!L240+'URQ Da'!L240+'ROC Da'!L240+'SM Da'!L240+'BN Da'!L240+'BS Da'!L240+'TDC Da'!L240</f>
        <v>400.09900000000005</v>
      </c>
      <c r="M240" s="12">
        <f>+'MIT Da'!M240+'SAR Da'!M240+'URQ Da'!M240+'ROC Da'!M240+'SM Da'!M240+'BN Da'!M240+'BS Da'!M240+'TDC Da'!M240</f>
        <v>21.314999999999998</v>
      </c>
      <c r="N240" s="12">
        <f>+'MIT Da'!N240+'SAR Da'!N240+'URQ Da'!N240+'ROC Da'!N240+'SM Da'!N240+'BN Da'!N240+'BS Da'!N240+'TDC Da'!N240</f>
        <v>1439.9079999999999</v>
      </c>
      <c r="O240" s="12">
        <f>+'MIT Da'!O240+'SAR Da'!O240+'URQ Da'!O240+'ROC Da'!O240+'SM Da'!O240+'BN Da'!O240+'BS Da'!O240+'TDC Da'!O240</f>
        <v>1439.9079999999999</v>
      </c>
      <c r="P240" s="81">
        <f>+'MIT Da'!P240+'SAR Da'!P240+'URQ Da'!P240+'ROC Da'!P240+'SM Da'!P240+'BN Da'!P240+'BS Da'!P240+'TDC Da'!P240</f>
        <v>203</v>
      </c>
      <c r="Q240" s="81">
        <f>+'MIT Da'!Q240+'SAR Da'!Q240+'URQ Da'!Q240+'ROC Da'!Q240+'SM Da'!Q240+'BN Da'!Q240+'BS Da'!Q240+'TDC Da'!Q240</f>
        <v>58</v>
      </c>
      <c r="R240" s="81">
        <f>+'MIT Da'!R240+'SAR Da'!R240+'URQ Da'!R240+'ROC Da'!R240+'SM Da'!R240+'BN Da'!R240+'BS Da'!R240+'TDC Da'!R240</f>
        <v>10</v>
      </c>
      <c r="S240" s="81">
        <f>+'MIT Da'!S240+'SAR Da'!S240+'URQ Da'!S240+'ROC Da'!S240+'SM Da'!S240+'BN Da'!S240+'BS Da'!S240+'TDC Da'!S240</f>
        <v>271</v>
      </c>
      <c r="T240" s="81">
        <f>+'MIT Da'!T240+'SAR Da'!T240+'URQ Da'!T240+'ROC Da'!T240+'SM Da'!T240+'BN Da'!T240+'BS Da'!T240+'TDC Da'!T240</f>
        <v>134</v>
      </c>
      <c r="U240" s="81">
        <f>+'MIT Da'!U240+'SAR Da'!U240+'URQ Da'!U240+'ROC Da'!U240+'SM Da'!U240+'BN Da'!U240+'BS Da'!U240+'TDC Da'!U240</f>
        <v>427</v>
      </c>
      <c r="V240" s="81">
        <f>+'MIT Da'!V240+'SAR Da'!V240+'URQ Da'!V240+'ROC Da'!V240+'SM Da'!V240+'BN Da'!V240+'BS Da'!V240+'TDC Da'!V240</f>
        <v>11</v>
      </c>
      <c r="W240" s="81">
        <f>+'MIT Da'!W240+'SAR Da'!W240+'URQ Da'!W240+'ROC Da'!W240+'SM Da'!W240+'BN Da'!W240+'BS Da'!W240+'TDC Da'!W240</f>
        <v>107</v>
      </c>
      <c r="X240" s="81">
        <f>+'MIT Da'!X240+'SAR Da'!X240+'URQ Da'!X240+'ROC Da'!X240+'SM Da'!X240+'BN Da'!X240+'BS Da'!X240+'TDC Da'!X240</f>
        <v>4</v>
      </c>
      <c r="Y240" s="81">
        <f>+'MIT Da'!Y240+'SAR Da'!Y240+'URQ Da'!Y240+'ROC Da'!Y240+'SM Da'!Y240+'BN Da'!Y240+'BS Da'!Y240+'TDC Da'!Y240</f>
        <v>683</v>
      </c>
      <c r="Z240" s="81">
        <f>+'MIT Da'!Z240+'SAR Da'!Z240+'URQ Da'!Z240+'ROC Da'!Z240+'SM Da'!Z240+'BN Da'!Z240+'BS Da'!Z240+'TDC Da'!Z240</f>
        <v>173</v>
      </c>
      <c r="AA240" s="81">
        <f>+'MIT Da'!AA240+'SAR Da'!AA240+'URQ Da'!AA240+'ROC Da'!AA240+'SM Da'!AA240+'BN Da'!AA240+'BS Da'!AA240+'TDC Da'!AA240</f>
        <v>101</v>
      </c>
      <c r="AB240" s="81">
        <f>+'MIT Da'!AB240+'SAR Da'!AB240+'URQ Da'!AB240+'ROC Da'!AB240+'SM Da'!AB240+'BN Da'!AB240+'BS Da'!AB240+'TDC Da'!AB240</f>
        <v>683</v>
      </c>
      <c r="AC240" s="81">
        <f>+'MIT Da'!AC240+'SAR Da'!AC240+'URQ Da'!AC240+'ROC Da'!AC240+'SM Da'!AC240+'BN Da'!AC240+'BS Da'!AC240+'TDC Da'!AC240</f>
        <v>957</v>
      </c>
      <c r="AD240" s="81">
        <f>+'MIT Da'!AD240+'SAR Da'!AD240+'URQ Da'!AD240+'ROC Da'!AD240+'SM Da'!AD240+'BN Da'!AD240+'BS Da'!AD240+'TDC Da'!AD240</f>
        <v>54</v>
      </c>
      <c r="AE240" s="81">
        <f>+'MIT Da'!AE240+'SAR Da'!AE240+'URQ Da'!AE240+'ROC Da'!AE240+'SM Da'!AE240+'BN Da'!AE240+'BS Da'!AE240+'TDC Da'!AE240</f>
        <v>95</v>
      </c>
      <c r="AF240" s="81">
        <f>+'MIT Da'!AF240+'SAR Da'!AF240+'URQ Da'!AF240+'ROC Da'!AF240+'SM Da'!AF240+'BN Da'!AF240+'BS Da'!AF240+'TDC Da'!AF240</f>
        <v>447</v>
      </c>
      <c r="AG240" s="81">
        <f>+'MIT Da'!AG240+'SAR Da'!AG240+'URQ Da'!AG240+'ROC Da'!AG240+'SM Da'!AG240+'BN Da'!AG240+'BS Da'!AG240+'TDC Da'!AG240</f>
        <v>596</v>
      </c>
      <c r="AH240" s="12">
        <f>+'MIT Da'!AH240+'SAR Da'!AH240+'URQ Da'!AH240+'ROC Da'!AH240+'SM Da'!AH240+'BN Da'!AH240+'BS Da'!AH240+'TDC Da'!AH240</f>
        <v>281.214</v>
      </c>
      <c r="AI240" s="12">
        <f>+'MIT Da'!AI240+'SAR Da'!AI240+'URQ Da'!AI240+'ROC Da'!AI240+'SM Da'!AI240+'BN Da'!AI240+'BS Da'!AI240+'TDC Da'!AI240</f>
        <v>2</v>
      </c>
      <c r="AJ240" s="12">
        <f>+'MIT Da'!AJ240+'SAR Da'!AJ240+'URQ Da'!AJ240+'ROC Da'!AJ240+'SM Da'!AJ240+'BN Da'!AJ240+'BS Da'!AJ240+'TDC Da'!AJ240</f>
        <v>497.428</v>
      </c>
      <c r="AK240" s="12">
        <f>+'MIT Da'!AK240+'SAR Da'!AK240+'URQ Da'!AK240+'ROC Da'!AK240+'SM Da'!AK240+'BN Da'!AK240+'BS Da'!AK240+'TDC Da'!AK240</f>
        <v>780.64199999999994</v>
      </c>
      <c r="AL240" s="81">
        <f>+'MIT Da'!AL240+'SAR Da'!AL240+'URQ Da'!AL240+'ROC Da'!AL240+'SM Da'!AL240+'BN Da'!AL240+'BS Da'!AL240+'TDC Da'!AL240</f>
        <v>12</v>
      </c>
      <c r="AM240" s="81">
        <f>+'MIT Da'!AM240+'SAR Da'!AM240+'URQ Da'!AM240+'ROC Da'!AM240+'SM Da'!AM240+'BN Da'!AM240+'BS Da'!AM240+'TDC Da'!AM240</f>
        <v>58</v>
      </c>
      <c r="AN240" s="81">
        <f>+'MIT Da'!AN240+'SAR Da'!AN240+'URQ Da'!AN240+'ROC Da'!AN240+'SM Da'!AN240+'BN Da'!AN240+'BS Da'!AN240+'TDC Da'!AN240</f>
        <v>82</v>
      </c>
      <c r="AO240" s="81">
        <f>+'MIT Da'!AO240+'SAR Da'!AO240+'URQ Da'!AO240+'ROC Da'!AO240+'SM Da'!AO240+'BN Da'!AO240+'BS Da'!AO240+'TDC Da'!AO240</f>
        <v>152</v>
      </c>
      <c r="AP240" s="81">
        <f>+'MIT Da'!AP240+'SAR Da'!AP240+'URQ Da'!AP240+'ROC Da'!AP240+'SM Da'!AP240+'BN Da'!AP240+'BS Da'!AP240+'TDC Da'!AP240</f>
        <v>596</v>
      </c>
      <c r="AQ240" s="81">
        <f>+'MIT Da'!AQ240+'SAR Da'!AQ240+'URQ Da'!AQ240+'ROC Da'!AQ240+'SM Da'!AQ240+'BN Da'!AQ240+'BS Da'!AQ240+'TDC Da'!AQ240</f>
        <v>341</v>
      </c>
      <c r="AR240" s="81">
        <f>+'MIT Da'!AR240+'SAR Da'!AR240+'URQ Da'!AR240+'ROC Da'!AR240+'SM Da'!AR240+'BN Da'!AR240+'BS Da'!AR240+'TDC Da'!AR240</f>
        <v>39</v>
      </c>
      <c r="AS240" s="81">
        <f>+SUM(RED_InfraMR[[#This Row],[B.02.1 - Parque de Coches Eléctricos Motrices]:[B.02.3 - Parque de Coches Eléctricos Motrices Tipo R]])</f>
        <v>976</v>
      </c>
      <c r="AT240" s="81">
        <f>+'MIT Da'!AT240+'SAR Da'!AT240+'URQ Da'!AT240+'ROC Da'!AT240+'SM Da'!AT240+'BN Da'!AT240+'BS Da'!AT240+'TDC Da'!AT240</f>
        <v>12</v>
      </c>
      <c r="AU240" s="81">
        <f>+'MIT Da'!AU240+'SAR Da'!AU240+'URQ Da'!AU240+'ROC Da'!AU240+'SM Da'!AU240+'BN Da'!AU240+'BS Da'!AU240+'TDC Da'!AU240</f>
        <v>6</v>
      </c>
      <c r="AV240" s="81">
        <f>+'MIT Da'!AV240+'SAR Da'!AV240+'URQ Da'!AV240+'ROC Da'!AV240+'SM Da'!AV240+'BN Da'!AV240+'BS Da'!AV240+'TDC Da'!AV240</f>
        <v>10</v>
      </c>
      <c r="AW240" s="81">
        <f>+SUM(RED_InfraMR[[#This Row],[B.03.1 - Parque de Coches Motores Motrices Remolcados]:[B.03.3 - Parque de Coches Motores Motrices Cabina]])</f>
        <v>28</v>
      </c>
      <c r="AX240" s="81">
        <f>+'MIT Da'!AX240+'SAR Da'!AX240+'URQ Da'!AX240+'ROC Da'!AX240+'SM Da'!AX240+'BN Da'!AX240+'BS Da'!AX240+'TDC Da'!AX240</f>
        <v>440</v>
      </c>
      <c r="AY240" s="81">
        <f>+'MIT Da'!AY240+'SAR Da'!AY240+'URQ Da'!AY240+'ROC Da'!AY240+'SM Da'!AY240+'BN Da'!AY240+'BS Da'!AY240+'TDC Da'!AY240</f>
        <v>170</v>
      </c>
      <c r="AZ240" s="81">
        <f>+'MIT Da'!AZ240+'SAR Da'!AZ240+'URQ Da'!AZ240+'ROC Da'!AZ240+'SM Da'!AZ240+'BN Da'!AZ240+'BS Da'!AZ240+'TDC Da'!AZ240</f>
        <v>15</v>
      </c>
      <c r="BA240" s="81">
        <f>+'MIT Da'!BA240+'SAR Da'!BA240+'URQ Da'!BA240+'ROC Da'!BA240+'SM Da'!BA240+'BN Da'!BA240+'BS Da'!BA240+'TDC Da'!BA240</f>
        <v>164</v>
      </c>
      <c r="BB240" s="81">
        <f>+'MIT Da'!BB240+'SAR Da'!BB240+'URQ Da'!BB240+'ROC Da'!BB240+'SM Da'!BB240+'BN Da'!BB240+'BS Da'!BB240+'TDC Da'!BB240</f>
        <v>0</v>
      </c>
      <c r="BC240" s="81">
        <f>+SUM(RED_InfraMR[[#This Row],[B.04.1 - Parque de Coches Remolcados Clase Unica]:[B.04.5 - Parque de Coches Remolcados para Servicios Especiales (Cartoneros)]])</f>
        <v>789</v>
      </c>
      <c r="BD240" s="81">
        <f>+'MIT Da'!BD240+'SAR Da'!BD240+'URQ Da'!BD240+'ROC Da'!BD240+'SM Da'!BD240+'BN Da'!BD240+'BS Da'!BD240+'TDC Da'!BD240</f>
        <v>12</v>
      </c>
      <c r="BE240" s="81">
        <f>+'MIT Da'!BE240+'SAR Da'!BE240+'URQ Da'!BE240+'ROC Da'!BE240+'SM Da'!BE240+'BN Da'!BE240+'BS Da'!BE240+'TDC Da'!BE240</f>
        <v>92</v>
      </c>
      <c r="BF240" s="16"/>
    </row>
    <row r="241" spans="1:58">
      <c r="A241" s="1">
        <v>2012</v>
      </c>
      <c r="B241" s="1" t="s">
        <v>126</v>
      </c>
      <c r="C241" s="12">
        <f>+'MIT Da'!C241+'SAR Da'!C241+'URQ Da'!C241+'ROC Da'!C241+'SM Da'!C241+'BN Da'!C241+'BS Da'!C241+'TDC Da'!C241</f>
        <v>147.21299999999999</v>
      </c>
      <c r="D241" s="12">
        <f>+'MIT Da'!D241+'SAR Da'!D241+'URQ Da'!D241+'ROC Da'!D241+'SM Da'!D241+'BN Da'!D241+'BS Da'!D241+'TDC Da'!D241</f>
        <v>434.00300000000004</v>
      </c>
      <c r="E241" s="12">
        <f>+'MIT Da'!E241+'SAR Da'!E241+'URQ Da'!E241+'ROC Da'!E241+'SM Da'!E241+'BN Da'!E241+'BS Da'!E241+'TDC Da'!E241</f>
        <v>0</v>
      </c>
      <c r="F241" s="12">
        <f>+'MIT Da'!F241+'SAR Da'!F241+'URQ Da'!F241+'ROC Da'!F241+'SM Da'!F241+'BN Da'!F241+'BS Da'!F241+'TDC Da'!F241</f>
        <v>186.47664</v>
      </c>
      <c r="G241" s="12">
        <f>+'MIT Da'!G241+'SAR Da'!G241+'URQ Da'!G241+'ROC Da'!G241+'SM Da'!G241+'BN Da'!G241+'BS Da'!G241+'TDC Da'!G241</f>
        <v>767.69263999999998</v>
      </c>
      <c r="H241" s="12">
        <f>+'MIT Da'!H241+'SAR Da'!H241+'URQ Da'!H241+'ROC Da'!H241+'SM Da'!H241+'BN Da'!H241+'BS Da'!H241+'TDC Da'!H241</f>
        <v>767.69263999999998</v>
      </c>
      <c r="I241" s="12">
        <f>+'MIT Da'!I241+'SAR Da'!I241+'URQ Da'!I241+'ROC Da'!I241+'SM Da'!I241+'BN Da'!I241+'BS Da'!I241+'TDC Da'!I241</f>
        <v>1011.74311</v>
      </c>
      <c r="J241" s="12">
        <f>+'MIT Da'!J241+'SAR Da'!J241+'URQ Da'!J241+'ROC Da'!J241+'SM Da'!J241+'BN Da'!J241+'BS Da'!J241+'TDC Da'!J241</f>
        <v>1039.809</v>
      </c>
      <c r="K241" s="12">
        <f>+'MIT Da'!K241+'SAR Da'!K241+'URQ Da'!K241+'ROC Da'!K241+'SM Da'!K241+'BN Da'!K241+'BS Da'!K241+'TDC Da'!K241</f>
        <v>54.516999999999996</v>
      </c>
      <c r="L241" s="12">
        <f>+'MIT Da'!L241+'SAR Da'!L241+'URQ Da'!L241+'ROC Da'!L241+'SM Da'!L241+'BN Da'!L241+'BS Da'!L241+'TDC Da'!L241</f>
        <v>400.09900000000005</v>
      </c>
      <c r="M241" s="12">
        <f>+'MIT Da'!M241+'SAR Da'!M241+'URQ Da'!M241+'ROC Da'!M241+'SM Da'!M241+'BN Da'!M241+'BS Da'!M241+'TDC Da'!M241</f>
        <v>21.314999999999998</v>
      </c>
      <c r="N241" s="12">
        <f>+'MIT Da'!N241+'SAR Da'!N241+'URQ Da'!N241+'ROC Da'!N241+'SM Da'!N241+'BN Da'!N241+'BS Da'!N241+'TDC Da'!N241</f>
        <v>1439.9079999999999</v>
      </c>
      <c r="O241" s="12">
        <f>+'MIT Da'!O241+'SAR Da'!O241+'URQ Da'!O241+'ROC Da'!O241+'SM Da'!O241+'BN Da'!O241+'BS Da'!O241+'TDC Da'!O241</f>
        <v>1439.9079999999999</v>
      </c>
      <c r="P241" s="81">
        <f>+'MIT Da'!P241+'SAR Da'!P241+'URQ Da'!P241+'ROC Da'!P241+'SM Da'!P241+'BN Da'!P241+'BS Da'!P241+'TDC Da'!P241</f>
        <v>203</v>
      </c>
      <c r="Q241" s="81">
        <f>+'MIT Da'!Q241+'SAR Da'!Q241+'URQ Da'!Q241+'ROC Da'!Q241+'SM Da'!Q241+'BN Da'!Q241+'BS Da'!Q241+'TDC Da'!Q241</f>
        <v>58</v>
      </c>
      <c r="R241" s="81">
        <f>+'MIT Da'!R241+'SAR Da'!R241+'URQ Da'!R241+'ROC Da'!R241+'SM Da'!R241+'BN Da'!R241+'BS Da'!R241+'TDC Da'!R241</f>
        <v>10</v>
      </c>
      <c r="S241" s="81">
        <f>+'MIT Da'!S241+'SAR Da'!S241+'URQ Da'!S241+'ROC Da'!S241+'SM Da'!S241+'BN Da'!S241+'BS Da'!S241+'TDC Da'!S241</f>
        <v>271</v>
      </c>
      <c r="T241" s="81">
        <f>+'MIT Da'!T241+'SAR Da'!T241+'URQ Da'!T241+'ROC Da'!T241+'SM Da'!T241+'BN Da'!T241+'BS Da'!T241+'TDC Da'!T241</f>
        <v>134</v>
      </c>
      <c r="U241" s="81">
        <f>+'MIT Da'!U241+'SAR Da'!U241+'URQ Da'!U241+'ROC Da'!U241+'SM Da'!U241+'BN Da'!U241+'BS Da'!U241+'TDC Da'!U241</f>
        <v>427</v>
      </c>
      <c r="V241" s="81">
        <f>+'MIT Da'!V241+'SAR Da'!V241+'URQ Da'!V241+'ROC Da'!V241+'SM Da'!V241+'BN Da'!V241+'BS Da'!V241+'TDC Da'!V241</f>
        <v>11</v>
      </c>
      <c r="W241" s="81">
        <f>+'MIT Da'!W241+'SAR Da'!W241+'URQ Da'!W241+'ROC Da'!W241+'SM Da'!W241+'BN Da'!W241+'BS Da'!W241+'TDC Da'!W241</f>
        <v>107</v>
      </c>
      <c r="X241" s="81">
        <f>+'MIT Da'!X241+'SAR Da'!X241+'URQ Da'!X241+'ROC Da'!X241+'SM Da'!X241+'BN Da'!X241+'BS Da'!X241+'TDC Da'!X241</f>
        <v>4</v>
      </c>
      <c r="Y241" s="81">
        <f>+'MIT Da'!Y241+'SAR Da'!Y241+'URQ Da'!Y241+'ROC Da'!Y241+'SM Da'!Y241+'BN Da'!Y241+'BS Da'!Y241+'TDC Da'!Y241</f>
        <v>683</v>
      </c>
      <c r="Z241" s="81">
        <f>+'MIT Da'!Z241+'SAR Da'!Z241+'URQ Da'!Z241+'ROC Da'!Z241+'SM Da'!Z241+'BN Da'!Z241+'BS Da'!Z241+'TDC Da'!Z241</f>
        <v>173</v>
      </c>
      <c r="AA241" s="81">
        <f>+'MIT Da'!AA241+'SAR Da'!AA241+'URQ Da'!AA241+'ROC Da'!AA241+'SM Da'!AA241+'BN Da'!AA241+'BS Da'!AA241+'TDC Da'!AA241</f>
        <v>101</v>
      </c>
      <c r="AB241" s="81">
        <f>+'MIT Da'!AB241+'SAR Da'!AB241+'URQ Da'!AB241+'ROC Da'!AB241+'SM Da'!AB241+'BN Da'!AB241+'BS Da'!AB241+'TDC Da'!AB241</f>
        <v>683</v>
      </c>
      <c r="AC241" s="81">
        <f>+'MIT Da'!AC241+'SAR Da'!AC241+'URQ Da'!AC241+'ROC Da'!AC241+'SM Da'!AC241+'BN Da'!AC241+'BS Da'!AC241+'TDC Da'!AC241</f>
        <v>957</v>
      </c>
      <c r="AD241" s="81">
        <f>+'MIT Da'!AD241+'SAR Da'!AD241+'URQ Da'!AD241+'ROC Da'!AD241+'SM Da'!AD241+'BN Da'!AD241+'BS Da'!AD241+'TDC Da'!AD241</f>
        <v>54</v>
      </c>
      <c r="AE241" s="81">
        <f>+'MIT Da'!AE241+'SAR Da'!AE241+'URQ Da'!AE241+'ROC Da'!AE241+'SM Da'!AE241+'BN Da'!AE241+'BS Da'!AE241+'TDC Da'!AE241</f>
        <v>95</v>
      </c>
      <c r="AF241" s="81">
        <f>+'MIT Da'!AF241+'SAR Da'!AF241+'URQ Da'!AF241+'ROC Da'!AF241+'SM Da'!AF241+'BN Da'!AF241+'BS Da'!AF241+'TDC Da'!AF241</f>
        <v>447</v>
      </c>
      <c r="AG241" s="81">
        <f>+'MIT Da'!AG241+'SAR Da'!AG241+'URQ Da'!AG241+'ROC Da'!AG241+'SM Da'!AG241+'BN Da'!AG241+'BS Da'!AG241+'TDC Da'!AG241</f>
        <v>596</v>
      </c>
      <c r="AH241" s="12">
        <f>+'MIT Da'!AH241+'SAR Da'!AH241+'URQ Da'!AH241+'ROC Da'!AH241+'SM Da'!AH241+'BN Da'!AH241+'BS Da'!AH241+'TDC Da'!AH241</f>
        <v>281.214</v>
      </c>
      <c r="AI241" s="12">
        <f>+'MIT Da'!AI241+'SAR Da'!AI241+'URQ Da'!AI241+'ROC Da'!AI241+'SM Da'!AI241+'BN Da'!AI241+'BS Da'!AI241+'TDC Da'!AI241</f>
        <v>2</v>
      </c>
      <c r="AJ241" s="12">
        <f>+'MIT Da'!AJ241+'SAR Da'!AJ241+'URQ Da'!AJ241+'ROC Da'!AJ241+'SM Da'!AJ241+'BN Da'!AJ241+'BS Da'!AJ241+'TDC Da'!AJ241</f>
        <v>497.428</v>
      </c>
      <c r="AK241" s="12">
        <f>+'MIT Da'!AK241+'SAR Da'!AK241+'URQ Da'!AK241+'ROC Da'!AK241+'SM Da'!AK241+'BN Da'!AK241+'BS Da'!AK241+'TDC Da'!AK241</f>
        <v>780.64199999999994</v>
      </c>
      <c r="AL241" s="81">
        <f>+'MIT Da'!AL241+'SAR Da'!AL241+'URQ Da'!AL241+'ROC Da'!AL241+'SM Da'!AL241+'BN Da'!AL241+'BS Da'!AL241+'TDC Da'!AL241</f>
        <v>12</v>
      </c>
      <c r="AM241" s="81">
        <f>+'MIT Da'!AM241+'SAR Da'!AM241+'URQ Da'!AM241+'ROC Da'!AM241+'SM Da'!AM241+'BN Da'!AM241+'BS Da'!AM241+'TDC Da'!AM241</f>
        <v>58</v>
      </c>
      <c r="AN241" s="81">
        <f>+'MIT Da'!AN241+'SAR Da'!AN241+'URQ Da'!AN241+'ROC Da'!AN241+'SM Da'!AN241+'BN Da'!AN241+'BS Da'!AN241+'TDC Da'!AN241</f>
        <v>82</v>
      </c>
      <c r="AO241" s="81">
        <f>+'MIT Da'!AO241+'SAR Da'!AO241+'URQ Da'!AO241+'ROC Da'!AO241+'SM Da'!AO241+'BN Da'!AO241+'BS Da'!AO241+'TDC Da'!AO241</f>
        <v>152</v>
      </c>
      <c r="AP241" s="81">
        <f>+'MIT Da'!AP241+'SAR Da'!AP241+'URQ Da'!AP241+'ROC Da'!AP241+'SM Da'!AP241+'BN Da'!AP241+'BS Da'!AP241+'TDC Da'!AP241</f>
        <v>596</v>
      </c>
      <c r="AQ241" s="81">
        <f>+'MIT Da'!AQ241+'SAR Da'!AQ241+'URQ Da'!AQ241+'ROC Da'!AQ241+'SM Da'!AQ241+'BN Da'!AQ241+'BS Da'!AQ241+'TDC Da'!AQ241</f>
        <v>341</v>
      </c>
      <c r="AR241" s="81">
        <f>+'MIT Da'!AR241+'SAR Da'!AR241+'URQ Da'!AR241+'ROC Da'!AR241+'SM Da'!AR241+'BN Da'!AR241+'BS Da'!AR241+'TDC Da'!AR241</f>
        <v>39</v>
      </c>
      <c r="AS241" s="81">
        <f>+SUM(RED_InfraMR[[#This Row],[B.02.1 - Parque de Coches Eléctricos Motrices]:[B.02.3 - Parque de Coches Eléctricos Motrices Tipo R]])</f>
        <v>976</v>
      </c>
      <c r="AT241" s="81">
        <f>+'MIT Da'!AT241+'SAR Da'!AT241+'URQ Da'!AT241+'ROC Da'!AT241+'SM Da'!AT241+'BN Da'!AT241+'BS Da'!AT241+'TDC Da'!AT241</f>
        <v>12</v>
      </c>
      <c r="AU241" s="81">
        <f>+'MIT Da'!AU241+'SAR Da'!AU241+'URQ Da'!AU241+'ROC Da'!AU241+'SM Da'!AU241+'BN Da'!AU241+'BS Da'!AU241+'TDC Da'!AU241</f>
        <v>6</v>
      </c>
      <c r="AV241" s="81">
        <f>+'MIT Da'!AV241+'SAR Da'!AV241+'URQ Da'!AV241+'ROC Da'!AV241+'SM Da'!AV241+'BN Da'!AV241+'BS Da'!AV241+'TDC Da'!AV241</f>
        <v>10</v>
      </c>
      <c r="AW241" s="81">
        <f>+SUM(RED_InfraMR[[#This Row],[B.03.1 - Parque de Coches Motores Motrices Remolcados]:[B.03.3 - Parque de Coches Motores Motrices Cabina]])</f>
        <v>28</v>
      </c>
      <c r="AX241" s="81">
        <f>+'MIT Da'!AX241+'SAR Da'!AX241+'URQ Da'!AX241+'ROC Da'!AX241+'SM Da'!AX241+'BN Da'!AX241+'BS Da'!AX241+'TDC Da'!AX241</f>
        <v>440</v>
      </c>
      <c r="AY241" s="81">
        <f>+'MIT Da'!AY241+'SAR Da'!AY241+'URQ Da'!AY241+'ROC Da'!AY241+'SM Da'!AY241+'BN Da'!AY241+'BS Da'!AY241+'TDC Da'!AY241</f>
        <v>170</v>
      </c>
      <c r="AZ241" s="81">
        <f>+'MIT Da'!AZ241+'SAR Da'!AZ241+'URQ Da'!AZ241+'ROC Da'!AZ241+'SM Da'!AZ241+'BN Da'!AZ241+'BS Da'!AZ241+'TDC Da'!AZ241</f>
        <v>15</v>
      </c>
      <c r="BA241" s="81">
        <f>+'MIT Da'!BA241+'SAR Da'!BA241+'URQ Da'!BA241+'ROC Da'!BA241+'SM Da'!BA241+'BN Da'!BA241+'BS Da'!BA241+'TDC Da'!BA241</f>
        <v>164</v>
      </c>
      <c r="BB241" s="81">
        <f>+'MIT Da'!BB241+'SAR Da'!BB241+'URQ Da'!BB241+'ROC Da'!BB241+'SM Da'!BB241+'BN Da'!BB241+'BS Da'!BB241+'TDC Da'!BB241</f>
        <v>0</v>
      </c>
      <c r="BC241" s="81">
        <f>+SUM(RED_InfraMR[[#This Row],[B.04.1 - Parque de Coches Remolcados Clase Unica]:[B.04.5 - Parque de Coches Remolcados para Servicios Especiales (Cartoneros)]])</f>
        <v>789</v>
      </c>
      <c r="BD241" s="81">
        <f>+'MIT Da'!BD241+'SAR Da'!BD241+'URQ Da'!BD241+'ROC Da'!BD241+'SM Da'!BD241+'BN Da'!BD241+'BS Da'!BD241+'TDC Da'!BD241</f>
        <v>12</v>
      </c>
      <c r="BE241" s="81">
        <f>+'MIT Da'!BE241+'SAR Da'!BE241+'URQ Da'!BE241+'ROC Da'!BE241+'SM Da'!BE241+'BN Da'!BE241+'BS Da'!BE241+'TDC Da'!BE241</f>
        <v>92</v>
      </c>
      <c r="BF241" s="16"/>
    </row>
    <row r="242" spans="1:58">
      <c r="A242" s="1">
        <v>2013</v>
      </c>
      <c r="B242" s="1" t="s">
        <v>115</v>
      </c>
      <c r="C242" s="12">
        <f>+'MIT Da'!C242+'SAR Da'!C242+'URQ Da'!C242+'ROC Da'!C242+'SM Da'!C242+'BN Da'!C242+'BS Da'!C242+'TDC Da'!C242</f>
        <v>147.21299999999999</v>
      </c>
      <c r="D242" s="12">
        <f>+'MIT Da'!D242+'SAR Da'!D242+'URQ Da'!D242+'ROC Da'!D242+'SM Da'!D242+'BN Da'!D242+'BS Da'!D242+'TDC Da'!D242</f>
        <v>434.00300000000004</v>
      </c>
      <c r="E242" s="12">
        <f>+'MIT Da'!E242+'SAR Da'!E242+'URQ Da'!E242+'ROC Da'!E242+'SM Da'!E242+'BN Da'!E242+'BS Da'!E242+'TDC Da'!E242</f>
        <v>0</v>
      </c>
      <c r="F242" s="12">
        <f>+'MIT Da'!F242+'SAR Da'!F242+'URQ Da'!F242+'ROC Da'!F242+'SM Da'!F242+'BN Da'!F242+'BS Da'!F242+'TDC Da'!F242</f>
        <v>186.47664</v>
      </c>
      <c r="G242" s="12">
        <f>+'MIT Da'!G242+'SAR Da'!G242+'URQ Da'!G242+'ROC Da'!G242+'SM Da'!G242+'BN Da'!G242+'BS Da'!G242+'TDC Da'!G242</f>
        <v>767.69263999999998</v>
      </c>
      <c r="H242" s="12">
        <f>+'MIT Da'!H242+'SAR Da'!H242+'URQ Da'!H242+'ROC Da'!H242+'SM Da'!H242+'BN Da'!H242+'BS Da'!H242+'TDC Da'!H242</f>
        <v>767.69263999999998</v>
      </c>
      <c r="I242" s="12">
        <f>+'MIT Da'!I242+'SAR Da'!I242+'URQ Da'!I242+'ROC Da'!I242+'SM Da'!I242+'BN Da'!I242+'BS Da'!I242+'TDC Da'!I242</f>
        <v>1011.74311</v>
      </c>
      <c r="J242" s="12">
        <f>+'MIT Da'!J242+'SAR Da'!J242+'URQ Da'!J242+'ROC Da'!J242+'SM Da'!J242+'BN Da'!J242+'BS Da'!J242+'TDC Da'!J242</f>
        <v>1039.809</v>
      </c>
      <c r="K242" s="12">
        <f>+'MIT Da'!K242+'SAR Da'!K242+'URQ Da'!K242+'ROC Da'!K242+'SM Da'!K242+'BN Da'!K242+'BS Da'!K242+'TDC Da'!K242</f>
        <v>54.516999999999996</v>
      </c>
      <c r="L242" s="12">
        <f>+'MIT Da'!L242+'SAR Da'!L242+'URQ Da'!L242+'ROC Da'!L242+'SM Da'!L242+'BN Da'!L242+'BS Da'!L242+'TDC Da'!L242</f>
        <v>400.09900000000005</v>
      </c>
      <c r="M242" s="12">
        <f>+'MIT Da'!M242+'SAR Da'!M242+'URQ Da'!M242+'ROC Da'!M242+'SM Da'!M242+'BN Da'!M242+'BS Da'!M242+'TDC Da'!M242</f>
        <v>21.314999999999998</v>
      </c>
      <c r="N242" s="12">
        <f>+'MIT Da'!N242+'SAR Da'!N242+'URQ Da'!N242+'ROC Da'!N242+'SM Da'!N242+'BN Da'!N242+'BS Da'!N242+'TDC Da'!N242</f>
        <v>1439.9079999999999</v>
      </c>
      <c r="O242" s="12">
        <f>+'MIT Da'!O242+'SAR Da'!O242+'URQ Da'!O242+'ROC Da'!O242+'SM Da'!O242+'BN Da'!O242+'BS Da'!O242+'TDC Da'!O242</f>
        <v>1439.9079999999999</v>
      </c>
      <c r="P242" s="81">
        <f>+'MIT Da'!P242+'SAR Da'!P242+'URQ Da'!P242+'ROC Da'!P242+'SM Da'!P242+'BN Da'!P242+'BS Da'!P242+'TDC Da'!P242</f>
        <v>203</v>
      </c>
      <c r="Q242" s="81">
        <f>+'MIT Da'!Q242+'SAR Da'!Q242+'URQ Da'!Q242+'ROC Da'!Q242+'SM Da'!Q242+'BN Da'!Q242+'BS Da'!Q242+'TDC Da'!Q242</f>
        <v>58</v>
      </c>
      <c r="R242" s="81">
        <f>+'MIT Da'!R242+'SAR Da'!R242+'URQ Da'!R242+'ROC Da'!R242+'SM Da'!R242+'BN Da'!R242+'BS Da'!R242+'TDC Da'!R242</f>
        <v>10</v>
      </c>
      <c r="S242" s="81">
        <f>+'MIT Da'!S242+'SAR Da'!S242+'URQ Da'!S242+'ROC Da'!S242+'SM Da'!S242+'BN Da'!S242+'BS Da'!S242+'TDC Da'!S242</f>
        <v>271</v>
      </c>
      <c r="T242" s="81">
        <f>+'MIT Da'!T242+'SAR Da'!T242+'URQ Da'!T242+'ROC Da'!T242+'SM Da'!T242+'BN Da'!T242+'BS Da'!T242+'TDC Da'!T242</f>
        <v>134</v>
      </c>
      <c r="U242" s="81">
        <f>+'MIT Da'!U242+'SAR Da'!U242+'URQ Da'!U242+'ROC Da'!U242+'SM Da'!U242+'BN Da'!U242+'BS Da'!U242+'TDC Da'!U242</f>
        <v>417</v>
      </c>
      <c r="V242" s="81">
        <f>+'MIT Da'!V242+'SAR Da'!V242+'URQ Da'!V242+'ROC Da'!V242+'SM Da'!V242+'BN Da'!V242+'BS Da'!V242+'TDC Da'!V242</f>
        <v>11</v>
      </c>
      <c r="W242" s="81">
        <f>+'MIT Da'!W242+'SAR Da'!W242+'URQ Da'!W242+'ROC Da'!W242+'SM Da'!W242+'BN Da'!W242+'BS Da'!W242+'TDC Da'!W242</f>
        <v>107</v>
      </c>
      <c r="X242" s="81">
        <f>+'MIT Da'!X242+'SAR Da'!X242+'URQ Da'!X242+'ROC Da'!X242+'SM Da'!X242+'BN Da'!X242+'BS Da'!X242+'TDC Da'!X242</f>
        <v>4</v>
      </c>
      <c r="Y242" s="81">
        <f>+'MIT Da'!Y242+'SAR Da'!Y242+'URQ Da'!Y242+'ROC Da'!Y242+'SM Da'!Y242+'BN Da'!Y242+'BS Da'!Y242+'TDC Da'!Y242</f>
        <v>673</v>
      </c>
      <c r="Z242" s="81">
        <f>+'MIT Da'!Z242+'SAR Da'!Z242+'URQ Da'!Z242+'ROC Da'!Z242+'SM Da'!Z242+'BN Da'!Z242+'BS Da'!Z242+'TDC Da'!Z242</f>
        <v>182</v>
      </c>
      <c r="AA242" s="81">
        <f>+'MIT Da'!AA242+'SAR Da'!AA242+'URQ Da'!AA242+'ROC Da'!AA242+'SM Da'!AA242+'BN Da'!AA242+'BS Da'!AA242+'TDC Da'!AA242</f>
        <v>101</v>
      </c>
      <c r="AB242" s="81">
        <f>+'MIT Da'!AB242+'SAR Da'!AB242+'URQ Da'!AB242+'ROC Da'!AB242+'SM Da'!AB242+'BN Da'!AB242+'BS Da'!AB242+'TDC Da'!AB242</f>
        <v>673</v>
      </c>
      <c r="AC242" s="81">
        <f>+'MIT Da'!AC242+'SAR Da'!AC242+'URQ Da'!AC242+'ROC Da'!AC242+'SM Da'!AC242+'BN Da'!AC242+'BS Da'!AC242+'TDC Da'!AC242</f>
        <v>956</v>
      </c>
      <c r="AD242" s="81">
        <f>+'MIT Da'!AD242+'SAR Da'!AD242+'URQ Da'!AD242+'ROC Da'!AD242+'SM Da'!AD242+'BN Da'!AD242+'BS Da'!AD242+'TDC Da'!AD242</f>
        <v>54</v>
      </c>
      <c r="AE242" s="81">
        <f>+'MIT Da'!AE242+'SAR Da'!AE242+'URQ Da'!AE242+'ROC Da'!AE242+'SM Da'!AE242+'BN Da'!AE242+'BS Da'!AE242+'TDC Da'!AE242</f>
        <v>95</v>
      </c>
      <c r="AF242" s="81">
        <f>+'MIT Da'!AF242+'SAR Da'!AF242+'URQ Da'!AF242+'ROC Da'!AF242+'SM Da'!AF242+'BN Da'!AF242+'BS Da'!AF242+'TDC Da'!AF242</f>
        <v>447</v>
      </c>
      <c r="AG242" s="81">
        <f>+'MIT Da'!AG242+'SAR Da'!AG242+'URQ Da'!AG242+'ROC Da'!AG242+'SM Da'!AG242+'BN Da'!AG242+'BS Da'!AG242+'TDC Da'!AG242</f>
        <v>596</v>
      </c>
      <c r="AH242" s="12">
        <f>+'MIT Da'!AH242+'SAR Da'!AH242+'URQ Da'!AH242+'ROC Da'!AH242+'SM Da'!AH242+'BN Da'!AH242+'BS Da'!AH242+'TDC Da'!AH242</f>
        <v>281.214</v>
      </c>
      <c r="AI242" s="12">
        <f>+'MIT Da'!AI242+'SAR Da'!AI242+'URQ Da'!AI242+'ROC Da'!AI242+'SM Da'!AI242+'BN Da'!AI242+'BS Da'!AI242+'TDC Da'!AI242</f>
        <v>2</v>
      </c>
      <c r="AJ242" s="12">
        <f>+'MIT Da'!AJ242+'SAR Da'!AJ242+'URQ Da'!AJ242+'ROC Da'!AJ242+'SM Da'!AJ242+'BN Da'!AJ242+'BS Da'!AJ242+'TDC Da'!AJ242</f>
        <v>497.428</v>
      </c>
      <c r="AK242" s="12">
        <f>+'MIT Da'!AK242+'SAR Da'!AK242+'URQ Da'!AK242+'ROC Da'!AK242+'SM Da'!AK242+'BN Da'!AK242+'BS Da'!AK242+'TDC Da'!AK242</f>
        <v>780.64199999999994</v>
      </c>
      <c r="AL242" s="81">
        <f>+'MIT Da'!AL242+'SAR Da'!AL242+'URQ Da'!AL242+'ROC Da'!AL242+'SM Da'!AL242+'BN Da'!AL242+'BS Da'!AL242+'TDC Da'!AL242</f>
        <v>12</v>
      </c>
      <c r="AM242" s="81">
        <f>+'MIT Da'!AM242+'SAR Da'!AM242+'URQ Da'!AM242+'ROC Da'!AM242+'SM Da'!AM242+'BN Da'!AM242+'BS Da'!AM242+'TDC Da'!AM242</f>
        <v>60</v>
      </c>
      <c r="AN242" s="81">
        <f>+'MIT Da'!AN242+'SAR Da'!AN242+'URQ Da'!AN242+'ROC Da'!AN242+'SM Da'!AN242+'BN Da'!AN242+'BS Da'!AN242+'TDC Da'!AN242</f>
        <v>82</v>
      </c>
      <c r="AO242" s="81">
        <f>+'MIT Da'!AO242+'SAR Da'!AO242+'URQ Da'!AO242+'ROC Da'!AO242+'SM Da'!AO242+'BN Da'!AO242+'BS Da'!AO242+'TDC Da'!AO242</f>
        <v>154</v>
      </c>
      <c r="AP242" s="81">
        <f>+'MIT Da'!AP242+'SAR Da'!AP242+'URQ Da'!AP242+'ROC Da'!AP242+'SM Da'!AP242+'BN Da'!AP242+'BS Da'!AP242+'TDC Da'!AP242</f>
        <v>596</v>
      </c>
      <c r="AQ242" s="81">
        <f>+'MIT Da'!AQ242+'SAR Da'!AQ242+'URQ Da'!AQ242+'ROC Da'!AQ242+'SM Da'!AQ242+'BN Da'!AQ242+'BS Da'!AQ242+'TDC Da'!AQ242</f>
        <v>341</v>
      </c>
      <c r="AR242" s="81">
        <f>+'MIT Da'!AR242+'SAR Da'!AR242+'URQ Da'!AR242+'ROC Da'!AR242+'SM Da'!AR242+'BN Da'!AR242+'BS Da'!AR242+'TDC Da'!AR242</f>
        <v>39</v>
      </c>
      <c r="AS242" s="81">
        <f>+SUM(RED_InfraMR[[#This Row],[B.02.1 - Parque de Coches Eléctricos Motrices]:[B.02.3 - Parque de Coches Eléctricos Motrices Tipo R]])</f>
        <v>976</v>
      </c>
      <c r="AT242" s="81">
        <f>+'MIT Da'!AT242+'SAR Da'!AT242+'URQ Da'!AT242+'ROC Da'!AT242+'SM Da'!AT242+'BN Da'!AT242+'BS Da'!AT242+'TDC Da'!AT242</f>
        <v>12</v>
      </c>
      <c r="AU242" s="81">
        <f>+'MIT Da'!AU242+'SAR Da'!AU242+'URQ Da'!AU242+'ROC Da'!AU242+'SM Da'!AU242+'BN Da'!AU242+'BS Da'!AU242+'TDC Da'!AU242</f>
        <v>6</v>
      </c>
      <c r="AV242" s="81">
        <f>+'MIT Da'!AV242+'SAR Da'!AV242+'URQ Da'!AV242+'ROC Da'!AV242+'SM Da'!AV242+'BN Da'!AV242+'BS Da'!AV242+'TDC Da'!AV242</f>
        <v>10</v>
      </c>
      <c r="AW242" s="81">
        <f>+SUM(RED_InfraMR[[#This Row],[B.03.1 - Parque de Coches Motores Motrices Remolcados]:[B.03.3 - Parque de Coches Motores Motrices Cabina]])</f>
        <v>28</v>
      </c>
      <c r="AX242" s="81">
        <f>+'MIT Da'!AX242+'SAR Da'!AX242+'URQ Da'!AX242+'ROC Da'!AX242+'SM Da'!AX242+'BN Da'!AX242+'BS Da'!AX242+'TDC Da'!AX242</f>
        <v>440</v>
      </c>
      <c r="AY242" s="81">
        <f>+'MIT Da'!AY242+'SAR Da'!AY242+'URQ Da'!AY242+'ROC Da'!AY242+'SM Da'!AY242+'BN Da'!AY242+'BS Da'!AY242+'TDC Da'!AY242</f>
        <v>170</v>
      </c>
      <c r="AZ242" s="81">
        <f>+'MIT Da'!AZ242+'SAR Da'!AZ242+'URQ Da'!AZ242+'ROC Da'!AZ242+'SM Da'!AZ242+'BN Da'!AZ242+'BS Da'!AZ242+'TDC Da'!AZ242</f>
        <v>15</v>
      </c>
      <c r="BA242" s="81">
        <f>+'MIT Da'!BA242+'SAR Da'!BA242+'URQ Da'!BA242+'ROC Da'!BA242+'SM Da'!BA242+'BN Da'!BA242+'BS Da'!BA242+'TDC Da'!BA242</f>
        <v>164</v>
      </c>
      <c r="BB242" s="81">
        <f>+'MIT Da'!BB242+'SAR Da'!BB242+'URQ Da'!BB242+'ROC Da'!BB242+'SM Da'!BB242+'BN Da'!BB242+'BS Da'!BB242+'TDC Da'!BB242</f>
        <v>0</v>
      </c>
      <c r="BC242" s="81">
        <f>+SUM(RED_InfraMR[[#This Row],[B.04.1 - Parque de Coches Remolcados Clase Unica]:[B.04.5 - Parque de Coches Remolcados para Servicios Especiales (Cartoneros)]])</f>
        <v>789</v>
      </c>
      <c r="BD242" s="81">
        <f>+'MIT Da'!BD242+'SAR Da'!BD242+'URQ Da'!BD242+'ROC Da'!BD242+'SM Da'!BD242+'BN Da'!BD242+'BS Da'!BD242+'TDC Da'!BD242</f>
        <v>12</v>
      </c>
      <c r="BE242" s="81">
        <f>+'MIT Da'!BE242+'SAR Da'!BE242+'URQ Da'!BE242+'ROC Da'!BE242+'SM Da'!BE242+'BN Da'!BE242+'BS Da'!BE242+'TDC Da'!BE242</f>
        <v>92</v>
      </c>
      <c r="BF242" s="16"/>
    </row>
    <row r="243" spans="1:58">
      <c r="A243" s="1">
        <v>2013</v>
      </c>
      <c r="B243" s="1" t="s">
        <v>116</v>
      </c>
      <c r="C243" s="12">
        <f>+'MIT Da'!C243+'SAR Da'!C243+'URQ Da'!C243+'ROC Da'!C243+'SM Da'!C243+'BN Da'!C243+'BS Da'!C243+'TDC Da'!C243</f>
        <v>147.21299999999999</v>
      </c>
      <c r="D243" s="12">
        <f>+'MIT Da'!D243+'SAR Da'!D243+'URQ Da'!D243+'ROC Da'!D243+'SM Da'!D243+'BN Da'!D243+'BS Da'!D243+'TDC Da'!D243</f>
        <v>434.00300000000004</v>
      </c>
      <c r="E243" s="12">
        <f>+'MIT Da'!E243+'SAR Da'!E243+'URQ Da'!E243+'ROC Da'!E243+'SM Da'!E243+'BN Da'!E243+'BS Da'!E243+'TDC Da'!E243</f>
        <v>0</v>
      </c>
      <c r="F243" s="12">
        <f>+'MIT Da'!F243+'SAR Da'!F243+'URQ Da'!F243+'ROC Da'!F243+'SM Da'!F243+'BN Da'!F243+'BS Da'!F243+'TDC Da'!F243</f>
        <v>186.47664</v>
      </c>
      <c r="G243" s="12">
        <f>+'MIT Da'!G243+'SAR Da'!G243+'URQ Da'!G243+'ROC Da'!G243+'SM Da'!G243+'BN Da'!G243+'BS Da'!G243+'TDC Da'!G243</f>
        <v>767.69263999999998</v>
      </c>
      <c r="H243" s="12">
        <f>+'MIT Da'!H243+'SAR Da'!H243+'URQ Da'!H243+'ROC Da'!H243+'SM Da'!H243+'BN Da'!H243+'BS Da'!H243+'TDC Da'!H243</f>
        <v>767.69263999999998</v>
      </c>
      <c r="I243" s="12">
        <f>+'MIT Da'!I243+'SAR Da'!I243+'URQ Da'!I243+'ROC Da'!I243+'SM Da'!I243+'BN Da'!I243+'BS Da'!I243+'TDC Da'!I243</f>
        <v>1011.74311</v>
      </c>
      <c r="J243" s="12">
        <f>+'MIT Da'!J243+'SAR Da'!J243+'URQ Da'!J243+'ROC Da'!J243+'SM Da'!J243+'BN Da'!J243+'BS Da'!J243+'TDC Da'!J243</f>
        <v>1039.809</v>
      </c>
      <c r="K243" s="12">
        <f>+'MIT Da'!K243+'SAR Da'!K243+'URQ Da'!K243+'ROC Da'!K243+'SM Da'!K243+'BN Da'!K243+'BS Da'!K243+'TDC Da'!K243</f>
        <v>54.516999999999996</v>
      </c>
      <c r="L243" s="12">
        <f>+'MIT Da'!L243+'SAR Da'!L243+'URQ Da'!L243+'ROC Da'!L243+'SM Da'!L243+'BN Da'!L243+'BS Da'!L243+'TDC Da'!L243</f>
        <v>400.09900000000005</v>
      </c>
      <c r="M243" s="12">
        <f>+'MIT Da'!M243+'SAR Da'!M243+'URQ Da'!M243+'ROC Da'!M243+'SM Da'!M243+'BN Da'!M243+'BS Da'!M243+'TDC Da'!M243</f>
        <v>21.314999999999998</v>
      </c>
      <c r="N243" s="12">
        <f>+'MIT Da'!N243+'SAR Da'!N243+'URQ Da'!N243+'ROC Da'!N243+'SM Da'!N243+'BN Da'!N243+'BS Da'!N243+'TDC Da'!N243</f>
        <v>1439.9079999999999</v>
      </c>
      <c r="O243" s="12">
        <f>+'MIT Da'!O243+'SAR Da'!O243+'URQ Da'!O243+'ROC Da'!O243+'SM Da'!O243+'BN Da'!O243+'BS Da'!O243+'TDC Da'!O243</f>
        <v>1439.9079999999999</v>
      </c>
      <c r="P243" s="81">
        <f>+'MIT Da'!P243+'SAR Da'!P243+'URQ Da'!P243+'ROC Da'!P243+'SM Da'!P243+'BN Da'!P243+'BS Da'!P243+'TDC Da'!P243</f>
        <v>203</v>
      </c>
      <c r="Q243" s="81">
        <f>+'MIT Da'!Q243+'SAR Da'!Q243+'URQ Da'!Q243+'ROC Da'!Q243+'SM Da'!Q243+'BN Da'!Q243+'BS Da'!Q243+'TDC Da'!Q243</f>
        <v>58</v>
      </c>
      <c r="R243" s="81">
        <f>+'MIT Da'!R243+'SAR Da'!R243+'URQ Da'!R243+'ROC Da'!R243+'SM Da'!R243+'BN Da'!R243+'BS Da'!R243+'TDC Da'!R243</f>
        <v>10</v>
      </c>
      <c r="S243" s="81">
        <f>+'MIT Da'!S243+'SAR Da'!S243+'URQ Da'!S243+'ROC Da'!S243+'SM Da'!S243+'BN Da'!S243+'BS Da'!S243+'TDC Da'!S243</f>
        <v>271</v>
      </c>
      <c r="T243" s="81">
        <f>+'MIT Da'!T243+'SAR Da'!T243+'URQ Da'!T243+'ROC Da'!T243+'SM Da'!T243+'BN Da'!T243+'BS Da'!T243+'TDC Da'!T243</f>
        <v>134</v>
      </c>
      <c r="U243" s="81">
        <f>+'MIT Da'!U243+'SAR Da'!U243+'URQ Da'!U243+'ROC Da'!U243+'SM Da'!U243+'BN Da'!U243+'BS Da'!U243+'TDC Da'!U243</f>
        <v>417</v>
      </c>
      <c r="V243" s="81">
        <f>+'MIT Da'!V243+'SAR Da'!V243+'URQ Da'!V243+'ROC Da'!V243+'SM Da'!V243+'BN Da'!V243+'BS Da'!V243+'TDC Da'!V243</f>
        <v>11</v>
      </c>
      <c r="W243" s="81">
        <f>+'MIT Da'!W243+'SAR Da'!W243+'URQ Da'!W243+'ROC Da'!W243+'SM Da'!W243+'BN Da'!W243+'BS Da'!W243+'TDC Da'!W243</f>
        <v>107</v>
      </c>
      <c r="X243" s="81">
        <f>+'MIT Da'!X243+'SAR Da'!X243+'URQ Da'!X243+'ROC Da'!X243+'SM Da'!X243+'BN Da'!X243+'BS Da'!X243+'TDC Da'!X243</f>
        <v>4</v>
      </c>
      <c r="Y243" s="81">
        <f>+'MIT Da'!Y243+'SAR Da'!Y243+'URQ Da'!Y243+'ROC Da'!Y243+'SM Da'!Y243+'BN Da'!Y243+'BS Da'!Y243+'TDC Da'!Y243</f>
        <v>673</v>
      </c>
      <c r="Z243" s="81">
        <f>+'MIT Da'!Z243+'SAR Da'!Z243+'URQ Da'!Z243+'ROC Da'!Z243+'SM Da'!Z243+'BN Da'!Z243+'BS Da'!Z243+'TDC Da'!Z243</f>
        <v>182</v>
      </c>
      <c r="AA243" s="81">
        <f>+'MIT Da'!AA243+'SAR Da'!AA243+'URQ Da'!AA243+'ROC Da'!AA243+'SM Da'!AA243+'BN Da'!AA243+'BS Da'!AA243+'TDC Da'!AA243</f>
        <v>101</v>
      </c>
      <c r="AB243" s="81">
        <f>+'MIT Da'!AB243+'SAR Da'!AB243+'URQ Da'!AB243+'ROC Da'!AB243+'SM Da'!AB243+'BN Da'!AB243+'BS Da'!AB243+'TDC Da'!AB243</f>
        <v>673</v>
      </c>
      <c r="AC243" s="81">
        <f>+'MIT Da'!AC243+'SAR Da'!AC243+'URQ Da'!AC243+'ROC Da'!AC243+'SM Da'!AC243+'BN Da'!AC243+'BS Da'!AC243+'TDC Da'!AC243</f>
        <v>956</v>
      </c>
      <c r="AD243" s="81">
        <f>+'MIT Da'!AD243+'SAR Da'!AD243+'URQ Da'!AD243+'ROC Da'!AD243+'SM Da'!AD243+'BN Da'!AD243+'BS Da'!AD243+'TDC Da'!AD243</f>
        <v>54</v>
      </c>
      <c r="AE243" s="81">
        <f>+'MIT Da'!AE243+'SAR Da'!AE243+'URQ Da'!AE243+'ROC Da'!AE243+'SM Da'!AE243+'BN Da'!AE243+'BS Da'!AE243+'TDC Da'!AE243</f>
        <v>95</v>
      </c>
      <c r="AF243" s="81">
        <f>+'MIT Da'!AF243+'SAR Da'!AF243+'URQ Da'!AF243+'ROC Da'!AF243+'SM Da'!AF243+'BN Da'!AF243+'BS Da'!AF243+'TDC Da'!AF243</f>
        <v>447</v>
      </c>
      <c r="AG243" s="81">
        <f>+'MIT Da'!AG243+'SAR Da'!AG243+'URQ Da'!AG243+'ROC Da'!AG243+'SM Da'!AG243+'BN Da'!AG243+'BS Da'!AG243+'TDC Da'!AG243</f>
        <v>596</v>
      </c>
      <c r="AH243" s="12">
        <f>+'MIT Da'!AH243+'SAR Da'!AH243+'URQ Da'!AH243+'ROC Da'!AH243+'SM Da'!AH243+'BN Da'!AH243+'BS Da'!AH243+'TDC Da'!AH243</f>
        <v>281.214</v>
      </c>
      <c r="AI243" s="12">
        <f>+'MIT Da'!AI243+'SAR Da'!AI243+'URQ Da'!AI243+'ROC Da'!AI243+'SM Da'!AI243+'BN Da'!AI243+'BS Da'!AI243+'TDC Da'!AI243</f>
        <v>2</v>
      </c>
      <c r="AJ243" s="12">
        <f>+'MIT Da'!AJ243+'SAR Da'!AJ243+'URQ Da'!AJ243+'ROC Da'!AJ243+'SM Da'!AJ243+'BN Da'!AJ243+'BS Da'!AJ243+'TDC Da'!AJ243</f>
        <v>497.428</v>
      </c>
      <c r="AK243" s="12">
        <f>+'MIT Da'!AK243+'SAR Da'!AK243+'URQ Da'!AK243+'ROC Da'!AK243+'SM Da'!AK243+'BN Da'!AK243+'BS Da'!AK243+'TDC Da'!AK243</f>
        <v>780.64199999999994</v>
      </c>
      <c r="AL243" s="81">
        <f>+'MIT Da'!AL243+'SAR Da'!AL243+'URQ Da'!AL243+'ROC Da'!AL243+'SM Da'!AL243+'BN Da'!AL243+'BS Da'!AL243+'TDC Da'!AL243</f>
        <v>12</v>
      </c>
      <c r="AM243" s="81">
        <f>+'MIT Da'!AM243+'SAR Da'!AM243+'URQ Da'!AM243+'ROC Da'!AM243+'SM Da'!AM243+'BN Da'!AM243+'BS Da'!AM243+'TDC Da'!AM243</f>
        <v>60</v>
      </c>
      <c r="AN243" s="81">
        <f>+'MIT Da'!AN243+'SAR Da'!AN243+'URQ Da'!AN243+'ROC Da'!AN243+'SM Da'!AN243+'BN Da'!AN243+'BS Da'!AN243+'TDC Da'!AN243</f>
        <v>82</v>
      </c>
      <c r="AO243" s="81">
        <f>+'MIT Da'!AO243+'SAR Da'!AO243+'URQ Da'!AO243+'ROC Da'!AO243+'SM Da'!AO243+'BN Da'!AO243+'BS Da'!AO243+'TDC Da'!AO243</f>
        <v>154</v>
      </c>
      <c r="AP243" s="81">
        <f>+'MIT Da'!AP243+'SAR Da'!AP243+'URQ Da'!AP243+'ROC Da'!AP243+'SM Da'!AP243+'BN Da'!AP243+'BS Da'!AP243+'TDC Da'!AP243</f>
        <v>596</v>
      </c>
      <c r="AQ243" s="81">
        <f>+'MIT Da'!AQ243+'SAR Da'!AQ243+'URQ Da'!AQ243+'ROC Da'!AQ243+'SM Da'!AQ243+'BN Da'!AQ243+'BS Da'!AQ243+'TDC Da'!AQ243</f>
        <v>341</v>
      </c>
      <c r="AR243" s="81">
        <f>+'MIT Da'!AR243+'SAR Da'!AR243+'URQ Da'!AR243+'ROC Da'!AR243+'SM Da'!AR243+'BN Da'!AR243+'BS Da'!AR243+'TDC Da'!AR243</f>
        <v>39</v>
      </c>
      <c r="AS243" s="81">
        <f>+SUM(RED_InfraMR[[#This Row],[B.02.1 - Parque de Coches Eléctricos Motrices]:[B.02.3 - Parque de Coches Eléctricos Motrices Tipo R]])</f>
        <v>976</v>
      </c>
      <c r="AT243" s="81">
        <f>+'MIT Da'!AT243+'SAR Da'!AT243+'URQ Da'!AT243+'ROC Da'!AT243+'SM Da'!AT243+'BN Da'!AT243+'BS Da'!AT243+'TDC Da'!AT243</f>
        <v>12</v>
      </c>
      <c r="AU243" s="81">
        <f>+'MIT Da'!AU243+'SAR Da'!AU243+'URQ Da'!AU243+'ROC Da'!AU243+'SM Da'!AU243+'BN Da'!AU243+'BS Da'!AU243+'TDC Da'!AU243</f>
        <v>6</v>
      </c>
      <c r="AV243" s="81">
        <f>+'MIT Da'!AV243+'SAR Da'!AV243+'URQ Da'!AV243+'ROC Da'!AV243+'SM Da'!AV243+'BN Da'!AV243+'BS Da'!AV243+'TDC Da'!AV243</f>
        <v>10</v>
      </c>
      <c r="AW243" s="81">
        <f>+SUM(RED_InfraMR[[#This Row],[B.03.1 - Parque de Coches Motores Motrices Remolcados]:[B.03.3 - Parque de Coches Motores Motrices Cabina]])</f>
        <v>28</v>
      </c>
      <c r="AX243" s="81">
        <f>+'MIT Da'!AX243+'SAR Da'!AX243+'URQ Da'!AX243+'ROC Da'!AX243+'SM Da'!AX243+'BN Da'!AX243+'BS Da'!AX243+'TDC Da'!AX243</f>
        <v>440</v>
      </c>
      <c r="AY243" s="81">
        <f>+'MIT Da'!AY243+'SAR Da'!AY243+'URQ Da'!AY243+'ROC Da'!AY243+'SM Da'!AY243+'BN Da'!AY243+'BS Da'!AY243+'TDC Da'!AY243</f>
        <v>170</v>
      </c>
      <c r="AZ243" s="81">
        <f>+'MIT Da'!AZ243+'SAR Da'!AZ243+'URQ Da'!AZ243+'ROC Da'!AZ243+'SM Da'!AZ243+'BN Da'!AZ243+'BS Da'!AZ243+'TDC Da'!AZ243</f>
        <v>15</v>
      </c>
      <c r="BA243" s="81">
        <f>+'MIT Da'!BA243+'SAR Da'!BA243+'URQ Da'!BA243+'ROC Da'!BA243+'SM Da'!BA243+'BN Da'!BA243+'BS Da'!BA243+'TDC Da'!BA243</f>
        <v>164</v>
      </c>
      <c r="BB243" s="81">
        <f>+'MIT Da'!BB243+'SAR Da'!BB243+'URQ Da'!BB243+'ROC Da'!BB243+'SM Da'!BB243+'BN Da'!BB243+'BS Da'!BB243+'TDC Da'!BB243</f>
        <v>0</v>
      </c>
      <c r="BC243" s="81">
        <f>+SUM(RED_InfraMR[[#This Row],[B.04.1 - Parque de Coches Remolcados Clase Unica]:[B.04.5 - Parque de Coches Remolcados para Servicios Especiales (Cartoneros)]])</f>
        <v>789</v>
      </c>
      <c r="BD243" s="81">
        <f>+'MIT Da'!BD243+'SAR Da'!BD243+'URQ Da'!BD243+'ROC Da'!BD243+'SM Da'!BD243+'BN Da'!BD243+'BS Da'!BD243+'TDC Da'!BD243</f>
        <v>12</v>
      </c>
      <c r="BE243" s="81">
        <f>+'MIT Da'!BE243+'SAR Da'!BE243+'URQ Da'!BE243+'ROC Da'!BE243+'SM Da'!BE243+'BN Da'!BE243+'BS Da'!BE243+'TDC Da'!BE243</f>
        <v>92</v>
      </c>
      <c r="BF243" s="16"/>
    </row>
    <row r="244" spans="1:58">
      <c r="A244" s="1">
        <v>2013</v>
      </c>
      <c r="B244" s="1" t="s">
        <v>117</v>
      </c>
      <c r="C244" s="12">
        <f>+'MIT Da'!C244+'SAR Da'!C244+'URQ Da'!C244+'ROC Da'!C244+'SM Da'!C244+'BN Da'!C244+'BS Da'!C244+'TDC Da'!C244</f>
        <v>147.21299999999999</v>
      </c>
      <c r="D244" s="12">
        <f>+'MIT Da'!D244+'SAR Da'!D244+'URQ Da'!D244+'ROC Da'!D244+'SM Da'!D244+'BN Da'!D244+'BS Da'!D244+'TDC Da'!D244</f>
        <v>434.00300000000004</v>
      </c>
      <c r="E244" s="12">
        <f>+'MIT Da'!E244+'SAR Da'!E244+'URQ Da'!E244+'ROC Da'!E244+'SM Da'!E244+'BN Da'!E244+'BS Da'!E244+'TDC Da'!E244</f>
        <v>0</v>
      </c>
      <c r="F244" s="12">
        <f>+'MIT Da'!F244+'SAR Da'!F244+'URQ Da'!F244+'ROC Da'!F244+'SM Da'!F244+'BN Da'!F244+'BS Da'!F244+'TDC Da'!F244</f>
        <v>186.47664</v>
      </c>
      <c r="G244" s="12">
        <f>+'MIT Da'!G244+'SAR Da'!G244+'URQ Da'!G244+'ROC Da'!G244+'SM Da'!G244+'BN Da'!G244+'BS Da'!G244+'TDC Da'!G244</f>
        <v>767.69263999999998</v>
      </c>
      <c r="H244" s="12">
        <f>+'MIT Da'!H244+'SAR Da'!H244+'URQ Da'!H244+'ROC Da'!H244+'SM Da'!H244+'BN Da'!H244+'BS Da'!H244+'TDC Da'!H244</f>
        <v>767.69263999999998</v>
      </c>
      <c r="I244" s="12">
        <f>+'MIT Da'!I244+'SAR Da'!I244+'URQ Da'!I244+'ROC Da'!I244+'SM Da'!I244+'BN Da'!I244+'BS Da'!I244+'TDC Da'!I244</f>
        <v>1011.74311</v>
      </c>
      <c r="J244" s="12">
        <f>+'MIT Da'!J244+'SAR Da'!J244+'URQ Da'!J244+'ROC Da'!J244+'SM Da'!J244+'BN Da'!J244+'BS Da'!J244+'TDC Da'!J244</f>
        <v>1039.809</v>
      </c>
      <c r="K244" s="12">
        <f>+'MIT Da'!K244+'SAR Da'!K244+'URQ Da'!K244+'ROC Da'!K244+'SM Da'!K244+'BN Da'!K244+'BS Da'!K244+'TDC Da'!K244</f>
        <v>54.516999999999996</v>
      </c>
      <c r="L244" s="12">
        <f>+'MIT Da'!L244+'SAR Da'!L244+'URQ Da'!L244+'ROC Da'!L244+'SM Da'!L244+'BN Da'!L244+'BS Da'!L244+'TDC Da'!L244</f>
        <v>400.09900000000005</v>
      </c>
      <c r="M244" s="12">
        <f>+'MIT Da'!M244+'SAR Da'!M244+'URQ Da'!M244+'ROC Da'!M244+'SM Da'!M244+'BN Da'!M244+'BS Da'!M244+'TDC Da'!M244</f>
        <v>21.314999999999998</v>
      </c>
      <c r="N244" s="12">
        <f>+'MIT Da'!N244+'SAR Da'!N244+'URQ Da'!N244+'ROC Da'!N244+'SM Da'!N244+'BN Da'!N244+'BS Da'!N244+'TDC Da'!N244</f>
        <v>1439.9079999999999</v>
      </c>
      <c r="O244" s="12">
        <f>+'MIT Da'!O244+'SAR Da'!O244+'URQ Da'!O244+'ROC Da'!O244+'SM Da'!O244+'BN Da'!O244+'BS Da'!O244+'TDC Da'!O244</f>
        <v>1439.9079999999999</v>
      </c>
      <c r="P244" s="81">
        <f>+'MIT Da'!P244+'SAR Da'!P244+'URQ Da'!P244+'ROC Da'!P244+'SM Da'!P244+'BN Da'!P244+'BS Da'!P244+'TDC Da'!P244</f>
        <v>203</v>
      </c>
      <c r="Q244" s="81">
        <f>+'MIT Da'!Q244+'SAR Da'!Q244+'URQ Da'!Q244+'ROC Da'!Q244+'SM Da'!Q244+'BN Da'!Q244+'BS Da'!Q244+'TDC Da'!Q244</f>
        <v>58</v>
      </c>
      <c r="R244" s="81">
        <f>+'MIT Da'!R244+'SAR Da'!R244+'URQ Da'!R244+'ROC Da'!R244+'SM Da'!R244+'BN Da'!R244+'BS Da'!R244+'TDC Da'!R244</f>
        <v>10</v>
      </c>
      <c r="S244" s="81">
        <f>+'MIT Da'!S244+'SAR Da'!S244+'URQ Da'!S244+'ROC Da'!S244+'SM Da'!S244+'BN Da'!S244+'BS Da'!S244+'TDC Da'!S244</f>
        <v>271</v>
      </c>
      <c r="T244" s="81">
        <f>+'MIT Da'!T244+'SAR Da'!T244+'URQ Da'!T244+'ROC Da'!T244+'SM Da'!T244+'BN Da'!T244+'BS Da'!T244+'TDC Da'!T244</f>
        <v>134</v>
      </c>
      <c r="U244" s="81">
        <f>+'MIT Da'!U244+'SAR Da'!U244+'URQ Da'!U244+'ROC Da'!U244+'SM Da'!U244+'BN Da'!U244+'BS Da'!U244+'TDC Da'!U244</f>
        <v>417</v>
      </c>
      <c r="V244" s="81">
        <f>+'MIT Da'!V244+'SAR Da'!V244+'URQ Da'!V244+'ROC Da'!V244+'SM Da'!V244+'BN Da'!V244+'BS Da'!V244+'TDC Da'!V244</f>
        <v>11</v>
      </c>
      <c r="W244" s="81">
        <f>+'MIT Da'!W244+'SAR Da'!W244+'URQ Da'!W244+'ROC Da'!W244+'SM Da'!W244+'BN Da'!W244+'BS Da'!W244+'TDC Da'!W244</f>
        <v>107</v>
      </c>
      <c r="X244" s="81">
        <f>+'MIT Da'!X244+'SAR Da'!X244+'URQ Da'!X244+'ROC Da'!X244+'SM Da'!X244+'BN Da'!X244+'BS Da'!X244+'TDC Da'!X244</f>
        <v>4</v>
      </c>
      <c r="Y244" s="81">
        <f>+'MIT Da'!Y244+'SAR Da'!Y244+'URQ Da'!Y244+'ROC Da'!Y244+'SM Da'!Y244+'BN Da'!Y244+'BS Da'!Y244+'TDC Da'!Y244</f>
        <v>673</v>
      </c>
      <c r="Z244" s="81">
        <f>+'MIT Da'!Z244+'SAR Da'!Z244+'URQ Da'!Z244+'ROC Da'!Z244+'SM Da'!Z244+'BN Da'!Z244+'BS Da'!Z244+'TDC Da'!Z244</f>
        <v>182</v>
      </c>
      <c r="AA244" s="81">
        <f>+'MIT Da'!AA244+'SAR Da'!AA244+'URQ Da'!AA244+'ROC Da'!AA244+'SM Da'!AA244+'BN Da'!AA244+'BS Da'!AA244+'TDC Da'!AA244</f>
        <v>101</v>
      </c>
      <c r="AB244" s="81">
        <f>+'MIT Da'!AB244+'SAR Da'!AB244+'URQ Da'!AB244+'ROC Da'!AB244+'SM Da'!AB244+'BN Da'!AB244+'BS Da'!AB244+'TDC Da'!AB244</f>
        <v>673</v>
      </c>
      <c r="AC244" s="81">
        <f>+'MIT Da'!AC244+'SAR Da'!AC244+'URQ Da'!AC244+'ROC Da'!AC244+'SM Da'!AC244+'BN Da'!AC244+'BS Da'!AC244+'TDC Da'!AC244</f>
        <v>956</v>
      </c>
      <c r="AD244" s="81">
        <f>+'MIT Da'!AD244+'SAR Da'!AD244+'URQ Da'!AD244+'ROC Da'!AD244+'SM Da'!AD244+'BN Da'!AD244+'BS Da'!AD244+'TDC Da'!AD244</f>
        <v>54</v>
      </c>
      <c r="AE244" s="81">
        <f>+'MIT Da'!AE244+'SAR Da'!AE244+'URQ Da'!AE244+'ROC Da'!AE244+'SM Da'!AE244+'BN Da'!AE244+'BS Da'!AE244+'TDC Da'!AE244</f>
        <v>95</v>
      </c>
      <c r="AF244" s="81">
        <f>+'MIT Da'!AF244+'SAR Da'!AF244+'URQ Da'!AF244+'ROC Da'!AF244+'SM Da'!AF244+'BN Da'!AF244+'BS Da'!AF244+'TDC Da'!AF244</f>
        <v>447</v>
      </c>
      <c r="AG244" s="81">
        <f>+'MIT Da'!AG244+'SAR Da'!AG244+'URQ Da'!AG244+'ROC Da'!AG244+'SM Da'!AG244+'BN Da'!AG244+'BS Da'!AG244+'TDC Da'!AG244</f>
        <v>596</v>
      </c>
      <c r="AH244" s="12">
        <f>+'MIT Da'!AH244+'SAR Da'!AH244+'URQ Da'!AH244+'ROC Da'!AH244+'SM Da'!AH244+'BN Da'!AH244+'BS Da'!AH244+'TDC Da'!AH244</f>
        <v>281.214</v>
      </c>
      <c r="AI244" s="12">
        <f>+'MIT Da'!AI244+'SAR Da'!AI244+'URQ Da'!AI244+'ROC Da'!AI244+'SM Da'!AI244+'BN Da'!AI244+'BS Da'!AI244+'TDC Da'!AI244</f>
        <v>2</v>
      </c>
      <c r="AJ244" s="12">
        <f>+'MIT Da'!AJ244+'SAR Da'!AJ244+'URQ Da'!AJ244+'ROC Da'!AJ244+'SM Da'!AJ244+'BN Da'!AJ244+'BS Da'!AJ244+'TDC Da'!AJ244</f>
        <v>497.428</v>
      </c>
      <c r="AK244" s="12">
        <f>+'MIT Da'!AK244+'SAR Da'!AK244+'URQ Da'!AK244+'ROC Da'!AK244+'SM Da'!AK244+'BN Da'!AK244+'BS Da'!AK244+'TDC Da'!AK244</f>
        <v>780.64199999999994</v>
      </c>
      <c r="AL244" s="81">
        <f>+'MIT Da'!AL244+'SAR Da'!AL244+'URQ Da'!AL244+'ROC Da'!AL244+'SM Da'!AL244+'BN Da'!AL244+'BS Da'!AL244+'TDC Da'!AL244</f>
        <v>12</v>
      </c>
      <c r="AM244" s="81">
        <f>+'MIT Da'!AM244+'SAR Da'!AM244+'URQ Da'!AM244+'ROC Da'!AM244+'SM Da'!AM244+'BN Da'!AM244+'BS Da'!AM244+'TDC Da'!AM244</f>
        <v>60</v>
      </c>
      <c r="AN244" s="81">
        <f>+'MIT Da'!AN244+'SAR Da'!AN244+'URQ Da'!AN244+'ROC Da'!AN244+'SM Da'!AN244+'BN Da'!AN244+'BS Da'!AN244+'TDC Da'!AN244</f>
        <v>82</v>
      </c>
      <c r="AO244" s="81">
        <f>+'MIT Da'!AO244+'SAR Da'!AO244+'URQ Da'!AO244+'ROC Da'!AO244+'SM Da'!AO244+'BN Da'!AO244+'BS Da'!AO244+'TDC Da'!AO244</f>
        <v>154</v>
      </c>
      <c r="AP244" s="81">
        <f>+'MIT Da'!AP244+'SAR Da'!AP244+'URQ Da'!AP244+'ROC Da'!AP244+'SM Da'!AP244+'BN Da'!AP244+'BS Da'!AP244+'TDC Da'!AP244</f>
        <v>596</v>
      </c>
      <c r="AQ244" s="81">
        <f>+'MIT Da'!AQ244+'SAR Da'!AQ244+'URQ Da'!AQ244+'ROC Da'!AQ244+'SM Da'!AQ244+'BN Da'!AQ244+'BS Da'!AQ244+'TDC Da'!AQ244</f>
        <v>341</v>
      </c>
      <c r="AR244" s="81">
        <f>+'MIT Da'!AR244+'SAR Da'!AR244+'URQ Da'!AR244+'ROC Da'!AR244+'SM Da'!AR244+'BN Da'!AR244+'BS Da'!AR244+'TDC Da'!AR244</f>
        <v>39</v>
      </c>
      <c r="AS244" s="81">
        <f>+SUM(RED_InfraMR[[#This Row],[B.02.1 - Parque de Coches Eléctricos Motrices]:[B.02.3 - Parque de Coches Eléctricos Motrices Tipo R]])</f>
        <v>976</v>
      </c>
      <c r="AT244" s="81">
        <f>+'MIT Da'!AT244+'SAR Da'!AT244+'URQ Da'!AT244+'ROC Da'!AT244+'SM Da'!AT244+'BN Da'!AT244+'BS Da'!AT244+'TDC Da'!AT244</f>
        <v>12</v>
      </c>
      <c r="AU244" s="81">
        <f>+'MIT Da'!AU244+'SAR Da'!AU244+'URQ Da'!AU244+'ROC Da'!AU244+'SM Da'!AU244+'BN Da'!AU244+'BS Da'!AU244+'TDC Da'!AU244</f>
        <v>6</v>
      </c>
      <c r="AV244" s="81">
        <f>+'MIT Da'!AV244+'SAR Da'!AV244+'URQ Da'!AV244+'ROC Da'!AV244+'SM Da'!AV244+'BN Da'!AV244+'BS Da'!AV244+'TDC Da'!AV244</f>
        <v>10</v>
      </c>
      <c r="AW244" s="81">
        <f>+SUM(RED_InfraMR[[#This Row],[B.03.1 - Parque de Coches Motores Motrices Remolcados]:[B.03.3 - Parque de Coches Motores Motrices Cabina]])</f>
        <v>28</v>
      </c>
      <c r="AX244" s="81">
        <f>+'MIT Da'!AX244+'SAR Da'!AX244+'URQ Da'!AX244+'ROC Da'!AX244+'SM Da'!AX244+'BN Da'!AX244+'BS Da'!AX244+'TDC Da'!AX244</f>
        <v>440</v>
      </c>
      <c r="AY244" s="81">
        <f>+'MIT Da'!AY244+'SAR Da'!AY244+'URQ Da'!AY244+'ROC Da'!AY244+'SM Da'!AY244+'BN Da'!AY244+'BS Da'!AY244+'TDC Da'!AY244</f>
        <v>170</v>
      </c>
      <c r="AZ244" s="81">
        <f>+'MIT Da'!AZ244+'SAR Da'!AZ244+'URQ Da'!AZ244+'ROC Da'!AZ244+'SM Da'!AZ244+'BN Da'!AZ244+'BS Da'!AZ244+'TDC Da'!AZ244</f>
        <v>15</v>
      </c>
      <c r="BA244" s="81">
        <f>+'MIT Da'!BA244+'SAR Da'!BA244+'URQ Da'!BA244+'ROC Da'!BA244+'SM Da'!BA244+'BN Da'!BA244+'BS Da'!BA244+'TDC Da'!BA244</f>
        <v>164</v>
      </c>
      <c r="BB244" s="81">
        <f>+'MIT Da'!BB244+'SAR Da'!BB244+'URQ Da'!BB244+'ROC Da'!BB244+'SM Da'!BB244+'BN Da'!BB244+'BS Da'!BB244+'TDC Da'!BB244</f>
        <v>0</v>
      </c>
      <c r="BC244" s="81">
        <f>+SUM(RED_InfraMR[[#This Row],[B.04.1 - Parque de Coches Remolcados Clase Unica]:[B.04.5 - Parque de Coches Remolcados para Servicios Especiales (Cartoneros)]])</f>
        <v>789</v>
      </c>
      <c r="BD244" s="81">
        <f>+'MIT Da'!BD244+'SAR Da'!BD244+'URQ Da'!BD244+'ROC Da'!BD244+'SM Da'!BD244+'BN Da'!BD244+'BS Da'!BD244+'TDC Da'!BD244</f>
        <v>12</v>
      </c>
      <c r="BE244" s="81">
        <f>+'MIT Da'!BE244+'SAR Da'!BE244+'URQ Da'!BE244+'ROC Da'!BE244+'SM Da'!BE244+'BN Da'!BE244+'BS Da'!BE244+'TDC Da'!BE244</f>
        <v>92</v>
      </c>
      <c r="BF244" s="16"/>
    </row>
    <row r="245" spans="1:58">
      <c r="A245" s="1">
        <v>2013</v>
      </c>
      <c r="B245" s="1" t="s">
        <v>118</v>
      </c>
      <c r="C245" s="12">
        <f>+'MIT Da'!C245+'SAR Da'!C245+'URQ Da'!C245+'ROC Da'!C245+'SM Da'!C245+'BN Da'!C245+'BS Da'!C245+'TDC Da'!C245</f>
        <v>147.21299999999999</v>
      </c>
      <c r="D245" s="12">
        <f>+'MIT Da'!D245+'SAR Da'!D245+'URQ Da'!D245+'ROC Da'!D245+'SM Da'!D245+'BN Da'!D245+'BS Da'!D245+'TDC Da'!D245</f>
        <v>434.00300000000004</v>
      </c>
      <c r="E245" s="12">
        <f>+'MIT Da'!E245+'SAR Da'!E245+'URQ Da'!E245+'ROC Da'!E245+'SM Da'!E245+'BN Da'!E245+'BS Da'!E245+'TDC Da'!E245</f>
        <v>0</v>
      </c>
      <c r="F245" s="12">
        <f>+'MIT Da'!F245+'SAR Da'!F245+'URQ Da'!F245+'ROC Da'!F245+'SM Da'!F245+'BN Da'!F245+'BS Da'!F245+'TDC Da'!F245</f>
        <v>186.47664</v>
      </c>
      <c r="G245" s="12">
        <f>+'MIT Da'!G245+'SAR Da'!G245+'URQ Da'!G245+'ROC Da'!G245+'SM Da'!G245+'BN Da'!G245+'BS Da'!G245+'TDC Da'!G245</f>
        <v>767.69263999999998</v>
      </c>
      <c r="H245" s="12">
        <f>+'MIT Da'!H245+'SAR Da'!H245+'URQ Da'!H245+'ROC Da'!H245+'SM Da'!H245+'BN Da'!H245+'BS Da'!H245+'TDC Da'!H245</f>
        <v>767.69263999999998</v>
      </c>
      <c r="I245" s="12">
        <f>+'MIT Da'!I245+'SAR Da'!I245+'URQ Da'!I245+'ROC Da'!I245+'SM Da'!I245+'BN Da'!I245+'BS Da'!I245+'TDC Da'!I245</f>
        <v>1011.74311</v>
      </c>
      <c r="J245" s="12">
        <f>+'MIT Da'!J245+'SAR Da'!J245+'URQ Da'!J245+'ROC Da'!J245+'SM Da'!J245+'BN Da'!J245+'BS Da'!J245+'TDC Da'!J245</f>
        <v>1039.809</v>
      </c>
      <c r="K245" s="12">
        <f>+'MIT Da'!K245+'SAR Da'!K245+'URQ Da'!K245+'ROC Da'!K245+'SM Da'!K245+'BN Da'!K245+'BS Da'!K245+'TDC Da'!K245</f>
        <v>54.516999999999996</v>
      </c>
      <c r="L245" s="12">
        <f>+'MIT Da'!L245+'SAR Da'!L245+'URQ Da'!L245+'ROC Da'!L245+'SM Da'!L245+'BN Da'!L245+'BS Da'!L245+'TDC Da'!L245</f>
        <v>400.09900000000005</v>
      </c>
      <c r="M245" s="12">
        <f>+'MIT Da'!M245+'SAR Da'!M245+'URQ Da'!M245+'ROC Da'!M245+'SM Da'!M245+'BN Da'!M245+'BS Da'!M245+'TDC Da'!M245</f>
        <v>21.314999999999998</v>
      </c>
      <c r="N245" s="12">
        <f>+'MIT Da'!N245+'SAR Da'!N245+'URQ Da'!N245+'ROC Da'!N245+'SM Da'!N245+'BN Da'!N245+'BS Da'!N245+'TDC Da'!N245</f>
        <v>1439.9079999999999</v>
      </c>
      <c r="O245" s="12">
        <f>+'MIT Da'!O245+'SAR Da'!O245+'URQ Da'!O245+'ROC Da'!O245+'SM Da'!O245+'BN Da'!O245+'BS Da'!O245+'TDC Da'!O245</f>
        <v>1439.9079999999999</v>
      </c>
      <c r="P245" s="81">
        <f>+'MIT Da'!P245+'SAR Da'!P245+'URQ Da'!P245+'ROC Da'!P245+'SM Da'!P245+'BN Da'!P245+'BS Da'!P245+'TDC Da'!P245</f>
        <v>203</v>
      </c>
      <c r="Q245" s="81">
        <f>+'MIT Da'!Q245+'SAR Da'!Q245+'URQ Da'!Q245+'ROC Da'!Q245+'SM Da'!Q245+'BN Da'!Q245+'BS Da'!Q245+'TDC Da'!Q245</f>
        <v>58</v>
      </c>
      <c r="R245" s="81">
        <f>+'MIT Da'!R245+'SAR Da'!R245+'URQ Da'!R245+'ROC Da'!R245+'SM Da'!R245+'BN Da'!R245+'BS Da'!R245+'TDC Da'!R245</f>
        <v>10</v>
      </c>
      <c r="S245" s="81">
        <f>+'MIT Da'!S245+'SAR Da'!S245+'URQ Da'!S245+'ROC Da'!S245+'SM Da'!S245+'BN Da'!S245+'BS Da'!S245+'TDC Da'!S245</f>
        <v>271</v>
      </c>
      <c r="T245" s="81">
        <f>+'MIT Da'!T245+'SAR Da'!T245+'URQ Da'!T245+'ROC Da'!T245+'SM Da'!T245+'BN Da'!T245+'BS Da'!T245+'TDC Da'!T245</f>
        <v>134</v>
      </c>
      <c r="U245" s="81">
        <f>+'MIT Da'!U245+'SAR Da'!U245+'URQ Da'!U245+'ROC Da'!U245+'SM Da'!U245+'BN Da'!U245+'BS Da'!U245+'TDC Da'!U245</f>
        <v>417</v>
      </c>
      <c r="V245" s="81">
        <f>+'MIT Da'!V245+'SAR Da'!V245+'URQ Da'!V245+'ROC Da'!V245+'SM Da'!V245+'BN Da'!V245+'BS Da'!V245+'TDC Da'!V245</f>
        <v>11</v>
      </c>
      <c r="W245" s="81">
        <f>+'MIT Da'!W245+'SAR Da'!W245+'URQ Da'!W245+'ROC Da'!W245+'SM Da'!W245+'BN Da'!W245+'BS Da'!W245+'TDC Da'!W245</f>
        <v>107</v>
      </c>
      <c r="X245" s="81">
        <f>+'MIT Da'!X245+'SAR Da'!X245+'URQ Da'!X245+'ROC Da'!X245+'SM Da'!X245+'BN Da'!X245+'BS Da'!X245+'TDC Da'!X245</f>
        <v>4</v>
      </c>
      <c r="Y245" s="81">
        <f>+'MIT Da'!Y245+'SAR Da'!Y245+'URQ Da'!Y245+'ROC Da'!Y245+'SM Da'!Y245+'BN Da'!Y245+'BS Da'!Y245+'TDC Da'!Y245</f>
        <v>673</v>
      </c>
      <c r="Z245" s="81">
        <f>+'MIT Da'!Z245+'SAR Da'!Z245+'URQ Da'!Z245+'ROC Da'!Z245+'SM Da'!Z245+'BN Da'!Z245+'BS Da'!Z245+'TDC Da'!Z245</f>
        <v>182</v>
      </c>
      <c r="AA245" s="81">
        <f>+'MIT Da'!AA245+'SAR Da'!AA245+'URQ Da'!AA245+'ROC Da'!AA245+'SM Da'!AA245+'BN Da'!AA245+'BS Da'!AA245+'TDC Da'!AA245</f>
        <v>101</v>
      </c>
      <c r="AB245" s="81">
        <f>+'MIT Da'!AB245+'SAR Da'!AB245+'URQ Da'!AB245+'ROC Da'!AB245+'SM Da'!AB245+'BN Da'!AB245+'BS Da'!AB245+'TDC Da'!AB245</f>
        <v>673</v>
      </c>
      <c r="AC245" s="81">
        <f>+'MIT Da'!AC245+'SAR Da'!AC245+'URQ Da'!AC245+'ROC Da'!AC245+'SM Da'!AC245+'BN Da'!AC245+'BS Da'!AC245+'TDC Da'!AC245</f>
        <v>956</v>
      </c>
      <c r="AD245" s="81">
        <f>+'MIT Da'!AD245+'SAR Da'!AD245+'URQ Da'!AD245+'ROC Da'!AD245+'SM Da'!AD245+'BN Da'!AD245+'BS Da'!AD245+'TDC Da'!AD245</f>
        <v>54</v>
      </c>
      <c r="AE245" s="81">
        <f>+'MIT Da'!AE245+'SAR Da'!AE245+'URQ Da'!AE245+'ROC Da'!AE245+'SM Da'!AE245+'BN Da'!AE245+'BS Da'!AE245+'TDC Da'!AE245</f>
        <v>95</v>
      </c>
      <c r="AF245" s="81">
        <f>+'MIT Da'!AF245+'SAR Da'!AF245+'URQ Da'!AF245+'ROC Da'!AF245+'SM Da'!AF245+'BN Da'!AF245+'BS Da'!AF245+'TDC Da'!AF245</f>
        <v>447</v>
      </c>
      <c r="AG245" s="81">
        <f>+'MIT Da'!AG245+'SAR Da'!AG245+'URQ Da'!AG245+'ROC Da'!AG245+'SM Da'!AG245+'BN Da'!AG245+'BS Da'!AG245+'TDC Da'!AG245</f>
        <v>596</v>
      </c>
      <c r="AH245" s="12">
        <f>+'MIT Da'!AH245+'SAR Da'!AH245+'URQ Da'!AH245+'ROC Da'!AH245+'SM Da'!AH245+'BN Da'!AH245+'BS Da'!AH245+'TDC Da'!AH245</f>
        <v>281.214</v>
      </c>
      <c r="AI245" s="12">
        <f>+'MIT Da'!AI245+'SAR Da'!AI245+'URQ Da'!AI245+'ROC Da'!AI245+'SM Da'!AI245+'BN Da'!AI245+'BS Da'!AI245+'TDC Da'!AI245</f>
        <v>2</v>
      </c>
      <c r="AJ245" s="12">
        <f>+'MIT Da'!AJ245+'SAR Da'!AJ245+'URQ Da'!AJ245+'ROC Da'!AJ245+'SM Da'!AJ245+'BN Da'!AJ245+'BS Da'!AJ245+'TDC Da'!AJ245</f>
        <v>497.428</v>
      </c>
      <c r="AK245" s="12">
        <f>+'MIT Da'!AK245+'SAR Da'!AK245+'URQ Da'!AK245+'ROC Da'!AK245+'SM Da'!AK245+'BN Da'!AK245+'BS Da'!AK245+'TDC Da'!AK245</f>
        <v>780.64199999999994</v>
      </c>
      <c r="AL245" s="81">
        <f>+'MIT Da'!AL245+'SAR Da'!AL245+'URQ Da'!AL245+'ROC Da'!AL245+'SM Da'!AL245+'BN Da'!AL245+'BS Da'!AL245+'TDC Da'!AL245</f>
        <v>12</v>
      </c>
      <c r="AM245" s="81">
        <f>+'MIT Da'!AM245+'SAR Da'!AM245+'URQ Da'!AM245+'ROC Da'!AM245+'SM Da'!AM245+'BN Da'!AM245+'BS Da'!AM245+'TDC Da'!AM245</f>
        <v>60</v>
      </c>
      <c r="AN245" s="81">
        <f>+'MIT Da'!AN245+'SAR Da'!AN245+'URQ Da'!AN245+'ROC Da'!AN245+'SM Da'!AN245+'BN Da'!AN245+'BS Da'!AN245+'TDC Da'!AN245</f>
        <v>82</v>
      </c>
      <c r="AO245" s="81">
        <f>+'MIT Da'!AO245+'SAR Da'!AO245+'URQ Da'!AO245+'ROC Da'!AO245+'SM Da'!AO245+'BN Da'!AO245+'BS Da'!AO245+'TDC Da'!AO245</f>
        <v>154</v>
      </c>
      <c r="AP245" s="81">
        <f>+'MIT Da'!AP245+'SAR Da'!AP245+'URQ Da'!AP245+'ROC Da'!AP245+'SM Da'!AP245+'BN Da'!AP245+'BS Da'!AP245+'TDC Da'!AP245</f>
        <v>596</v>
      </c>
      <c r="AQ245" s="81">
        <f>+'MIT Da'!AQ245+'SAR Da'!AQ245+'URQ Da'!AQ245+'ROC Da'!AQ245+'SM Da'!AQ245+'BN Da'!AQ245+'BS Da'!AQ245+'TDC Da'!AQ245</f>
        <v>341</v>
      </c>
      <c r="AR245" s="81">
        <f>+'MIT Da'!AR245+'SAR Da'!AR245+'URQ Da'!AR245+'ROC Da'!AR245+'SM Da'!AR245+'BN Da'!AR245+'BS Da'!AR245+'TDC Da'!AR245</f>
        <v>39</v>
      </c>
      <c r="AS245" s="81">
        <f>+SUM(RED_InfraMR[[#This Row],[B.02.1 - Parque de Coches Eléctricos Motrices]:[B.02.3 - Parque de Coches Eléctricos Motrices Tipo R]])</f>
        <v>976</v>
      </c>
      <c r="AT245" s="81">
        <f>+'MIT Da'!AT245+'SAR Da'!AT245+'URQ Da'!AT245+'ROC Da'!AT245+'SM Da'!AT245+'BN Da'!AT245+'BS Da'!AT245+'TDC Da'!AT245</f>
        <v>12</v>
      </c>
      <c r="AU245" s="81">
        <f>+'MIT Da'!AU245+'SAR Da'!AU245+'URQ Da'!AU245+'ROC Da'!AU245+'SM Da'!AU245+'BN Da'!AU245+'BS Da'!AU245+'TDC Da'!AU245</f>
        <v>6</v>
      </c>
      <c r="AV245" s="81">
        <f>+'MIT Da'!AV245+'SAR Da'!AV245+'URQ Da'!AV245+'ROC Da'!AV245+'SM Da'!AV245+'BN Da'!AV245+'BS Da'!AV245+'TDC Da'!AV245</f>
        <v>10</v>
      </c>
      <c r="AW245" s="81">
        <f>+SUM(RED_InfraMR[[#This Row],[B.03.1 - Parque de Coches Motores Motrices Remolcados]:[B.03.3 - Parque de Coches Motores Motrices Cabina]])</f>
        <v>28</v>
      </c>
      <c r="AX245" s="81">
        <f>+'MIT Da'!AX245+'SAR Da'!AX245+'URQ Da'!AX245+'ROC Da'!AX245+'SM Da'!AX245+'BN Da'!AX245+'BS Da'!AX245+'TDC Da'!AX245</f>
        <v>440</v>
      </c>
      <c r="AY245" s="81">
        <f>+'MIT Da'!AY245+'SAR Da'!AY245+'URQ Da'!AY245+'ROC Da'!AY245+'SM Da'!AY245+'BN Da'!AY245+'BS Da'!AY245+'TDC Da'!AY245</f>
        <v>170</v>
      </c>
      <c r="AZ245" s="81">
        <f>+'MIT Da'!AZ245+'SAR Da'!AZ245+'URQ Da'!AZ245+'ROC Da'!AZ245+'SM Da'!AZ245+'BN Da'!AZ245+'BS Da'!AZ245+'TDC Da'!AZ245</f>
        <v>15</v>
      </c>
      <c r="BA245" s="81">
        <f>+'MIT Da'!BA245+'SAR Da'!BA245+'URQ Da'!BA245+'ROC Da'!BA245+'SM Da'!BA245+'BN Da'!BA245+'BS Da'!BA245+'TDC Da'!BA245</f>
        <v>164</v>
      </c>
      <c r="BB245" s="81">
        <f>+'MIT Da'!BB245+'SAR Da'!BB245+'URQ Da'!BB245+'ROC Da'!BB245+'SM Da'!BB245+'BN Da'!BB245+'BS Da'!BB245+'TDC Da'!BB245</f>
        <v>0</v>
      </c>
      <c r="BC245" s="81">
        <f>+SUM(RED_InfraMR[[#This Row],[B.04.1 - Parque de Coches Remolcados Clase Unica]:[B.04.5 - Parque de Coches Remolcados para Servicios Especiales (Cartoneros)]])</f>
        <v>789</v>
      </c>
      <c r="BD245" s="81">
        <f>+'MIT Da'!BD245+'SAR Da'!BD245+'URQ Da'!BD245+'ROC Da'!BD245+'SM Da'!BD245+'BN Da'!BD245+'BS Da'!BD245+'TDC Da'!BD245</f>
        <v>12</v>
      </c>
      <c r="BE245" s="81">
        <f>+'MIT Da'!BE245+'SAR Da'!BE245+'URQ Da'!BE245+'ROC Da'!BE245+'SM Da'!BE245+'BN Da'!BE245+'BS Da'!BE245+'TDC Da'!BE245</f>
        <v>92</v>
      </c>
      <c r="BF245" s="16"/>
    </row>
    <row r="246" spans="1:58">
      <c r="A246" s="1">
        <v>2013</v>
      </c>
      <c r="B246" s="1" t="s">
        <v>119</v>
      </c>
      <c r="C246" s="12">
        <f>+'MIT Da'!C246+'SAR Da'!C246+'URQ Da'!C246+'ROC Da'!C246+'SM Da'!C246+'BN Da'!C246+'BS Da'!C246+'TDC Da'!C246</f>
        <v>147.21299999999999</v>
      </c>
      <c r="D246" s="12">
        <f>+'MIT Da'!D246+'SAR Da'!D246+'URQ Da'!D246+'ROC Da'!D246+'SM Da'!D246+'BN Da'!D246+'BS Da'!D246+'TDC Da'!D246</f>
        <v>434.00300000000004</v>
      </c>
      <c r="E246" s="12">
        <f>+'MIT Da'!E246+'SAR Da'!E246+'URQ Da'!E246+'ROC Da'!E246+'SM Da'!E246+'BN Da'!E246+'BS Da'!E246+'TDC Da'!E246</f>
        <v>0</v>
      </c>
      <c r="F246" s="12">
        <f>+'MIT Da'!F246+'SAR Da'!F246+'URQ Da'!F246+'ROC Da'!F246+'SM Da'!F246+'BN Da'!F246+'BS Da'!F246+'TDC Da'!F246</f>
        <v>186.47664</v>
      </c>
      <c r="G246" s="12">
        <f>+'MIT Da'!G246+'SAR Da'!G246+'URQ Da'!G246+'ROC Da'!G246+'SM Da'!G246+'BN Da'!G246+'BS Da'!G246+'TDC Da'!G246</f>
        <v>767.69263999999998</v>
      </c>
      <c r="H246" s="12">
        <f>+'MIT Da'!H246+'SAR Da'!H246+'URQ Da'!H246+'ROC Da'!H246+'SM Da'!H246+'BN Da'!H246+'BS Da'!H246+'TDC Da'!H246</f>
        <v>767.69263999999998</v>
      </c>
      <c r="I246" s="12">
        <f>+'MIT Da'!I246+'SAR Da'!I246+'URQ Da'!I246+'ROC Da'!I246+'SM Da'!I246+'BN Da'!I246+'BS Da'!I246+'TDC Da'!I246</f>
        <v>1011.74311</v>
      </c>
      <c r="J246" s="12">
        <f>+'MIT Da'!J246+'SAR Da'!J246+'URQ Da'!J246+'ROC Da'!J246+'SM Da'!J246+'BN Da'!J246+'BS Da'!J246+'TDC Da'!J246</f>
        <v>1039.809</v>
      </c>
      <c r="K246" s="12">
        <f>+'MIT Da'!K246+'SAR Da'!K246+'URQ Da'!K246+'ROC Da'!K246+'SM Da'!K246+'BN Da'!K246+'BS Da'!K246+'TDC Da'!K246</f>
        <v>54.516999999999996</v>
      </c>
      <c r="L246" s="12">
        <f>+'MIT Da'!L246+'SAR Da'!L246+'URQ Da'!L246+'ROC Da'!L246+'SM Da'!L246+'BN Da'!L246+'BS Da'!L246+'TDC Da'!L246</f>
        <v>400.09900000000005</v>
      </c>
      <c r="M246" s="12">
        <f>+'MIT Da'!M246+'SAR Da'!M246+'URQ Da'!M246+'ROC Da'!M246+'SM Da'!M246+'BN Da'!M246+'BS Da'!M246+'TDC Da'!M246</f>
        <v>21.314999999999998</v>
      </c>
      <c r="N246" s="12">
        <f>+'MIT Da'!N246+'SAR Da'!N246+'URQ Da'!N246+'ROC Da'!N246+'SM Da'!N246+'BN Da'!N246+'BS Da'!N246+'TDC Da'!N246</f>
        <v>1439.9079999999999</v>
      </c>
      <c r="O246" s="12">
        <f>+'MIT Da'!O246+'SAR Da'!O246+'URQ Da'!O246+'ROC Da'!O246+'SM Da'!O246+'BN Da'!O246+'BS Da'!O246+'TDC Da'!O246</f>
        <v>1439.9079999999999</v>
      </c>
      <c r="P246" s="81">
        <f>+'MIT Da'!P246+'SAR Da'!P246+'URQ Da'!P246+'ROC Da'!P246+'SM Da'!P246+'BN Da'!P246+'BS Da'!P246+'TDC Da'!P246</f>
        <v>203</v>
      </c>
      <c r="Q246" s="81">
        <f>+'MIT Da'!Q246+'SAR Da'!Q246+'URQ Da'!Q246+'ROC Da'!Q246+'SM Da'!Q246+'BN Da'!Q246+'BS Da'!Q246+'TDC Da'!Q246</f>
        <v>58</v>
      </c>
      <c r="R246" s="81">
        <f>+'MIT Da'!R246+'SAR Da'!R246+'URQ Da'!R246+'ROC Da'!R246+'SM Da'!R246+'BN Da'!R246+'BS Da'!R246+'TDC Da'!R246</f>
        <v>10</v>
      </c>
      <c r="S246" s="81">
        <f>+'MIT Da'!S246+'SAR Da'!S246+'URQ Da'!S246+'ROC Da'!S246+'SM Da'!S246+'BN Da'!S246+'BS Da'!S246+'TDC Da'!S246</f>
        <v>271</v>
      </c>
      <c r="T246" s="81">
        <f>+'MIT Da'!T246+'SAR Da'!T246+'URQ Da'!T246+'ROC Da'!T246+'SM Da'!T246+'BN Da'!T246+'BS Da'!T246+'TDC Da'!T246</f>
        <v>134</v>
      </c>
      <c r="U246" s="81">
        <f>+'MIT Da'!U246+'SAR Da'!U246+'URQ Da'!U246+'ROC Da'!U246+'SM Da'!U246+'BN Da'!U246+'BS Da'!U246+'TDC Da'!U246</f>
        <v>417</v>
      </c>
      <c r="V246" s="81">
        <f>+'MIT Da'!V246+'SAR Da'!V246+'URQ Da'!V246+'ROC Da'!V246+'SM Da'!V246+'BN Da'!V246+'BS Da'!V246+'TDC Da'!V246</f>
        <v>11</v>
      </c>
      <c r="W246" s="81">
        <f>+'MIT Da'!W246+'SAR Da'!W246+'URQ Da'!W246+'ROC Da'!W246+'SM Da'!W246+'BN Da'!W246+'BS Da'!W246+'TDC Da'!W246</f>
        <v>107</v>
      </c>
      <c r="X246" s="81">
        <f>+'MIT Da'!X246+'SAR Da'!X246+'URQ Da'!X246+'ROC Da'!X246+'SM Da'!X246+'BN Da'!X246+'BS Da'!X246+'TDC Da'!X246</f>
        <v>4</v>
      </c>
      <c r="Y246" s="81">
        <f>+'MIT Da'!Y246+'SAR Da'!Y246+'URQ Da'!Y246+'ROC Da'!Y246+'SM Da'!Y246+'BN Da'!Y246+'BS Da'!Y246+'TDC Da'!Y246</f>
        <v>673</v>
      </c>
      <c r="Z246" s="81">
        <f>+'MIT Da'!Z246+'SAR Da'!Z246+'URQ Da'!Z246+'ROC Da'!Z246+'SM Da'!Z246+'BN Da'!Z246+'BS Da'!Z246+'TDC Da'!Z246</f>
        <v>182</v>
      </c>
      <c r="AA246" s="81">
        <f>+'MIT Da'!AA246+'SAR Da'!AA246+'URQ Da'!AA246+'ROC Da'!AA246+'SM Da'!AA246+'BN Da'!AA246+'BS Da'!AA246+'TDC Da'!AA246</f>
        <v>101</v>
      </c>
      <c r="AB246" s="81">
        <f>+'MIT Da'!AB246+'SAR Da'!AB246+'URQ Da'!AB246+'ROC Da'!AB246+'SM Da'!AB246+'BN Da'!AB246+'BS Da'!AB246+'TDC Da'!AB246</f>
        <v>673</v>
      </c>
      <c r="AC246" s="81">
        <f>+'MIT Da'!AC246+'SAR Da'!AC246+'URQ Da'!AC246+'ROC Da'!AC246+'SM Da'!AC246+'BN Da'!AC246+'BS Da'!AC246+'TDC Da'!AC246</f>
        <v>956</v>
      </c>
      <c r="AD246" s="81">
        <f>+'MIT Da'!AD246+'SAR Da'!AD246+'URQ Da'!AD246+'ROC Da'!AD246+'SM Da'!AD246+'BN Da'!AD246+'BS Da'!AD246+'TDC Da'!AD246</f>
        <v>54</v>
      </c>
      <c r="AE246" s="81">
        <f>+'MIT Da'!AE246+'SAR Da'!AE246+'URQ Da'!AE246+'ROC Da'!AE246+'SM Da'!AE246+'BN Da'!AE246+'BS Da'!AE246+'TDC Da'!AE246</f>
        <v>95</v>
      </c>
      <c r="AF246" s="81">
        <f>+'MIT Da'!AF246+'SAR Da'!AF246+'URQ Da'!AF246+'ROC Da'!AF246+'SM Da'!AF246+'BN Da'!AF246+'BS Da'!AF246+'TDC Da'!AF246</f>
        <v>447</v>
      </c>
      <c r="AG246" s="81">
        <f>+'MIT Da'!AG246+'SAR Da'!AG246+'URQ Da'!AG246+'ROC Da'!AG246+'SM Da'!AG246+'BN Da'!AG246+'BS Da'!AG246+'TDC Da'!AG246</f>
        <v>596</v>
      </c>
      <c r="AH246" s="12">
        <f>+'MIT Da'!AH246+'SAR Da'!AH246+'URQ Da'!AH246+'ROC Da'!AH246+'SM Da'!AH246+'BN Da'!AH246+'BS Da'!AH246+'TDC Da'!AH246</f>
        <v>281.214</v>
      </c>
      <c r="AI246" s="12">
        <f>+'MIT Da'!AI246+'SAR Da'!AI246+'URQ Da'!AI246+'ROC Da'!AI246+'SM Da'!AI246+'BN Da'!AI246+'BS Da'!AI246+'TDC Da'!AI246</f>
        <v>2</v>
      </c>
      <c r="AJ246" s="12">
        <f>+'MIT Da'!AJ246+'SAR Da'!AJ246+'URQ Da'!AJ246+'ROC Da'!AJ246+'SM Da'!AJ246+'BN Da'!AJ246+'BS Da'!AJ246+'TDC Da'!AJ246</f>
        <v>497.428</v>
      </c>
      <c r="AK246" s="12">
        <f>+'MIT Da'!AK246+'SAR Da'!AK246+'URQ Da'!AK246+'ROC Da'!AK246+'SM Da'!AK246+'BN Da'!AK246+'BS Da'!AK246+'TDC Da'!AK246</f>
        <v>780.64199999999994</v>
      </c>
      <c r="AL246" s="81">
        <f>+'MIT Da'!AL246+'SAR Da'!AL246+'URQ Da'!AL246+'ROC Da'!AL246+'SM Da'!AL246+'BN Da'!AL246+'BS Da'!AL246+'TDC Da'!AL246</f>
        <v>12</v>
      </c>
      <c r="AM246" s="81">
        <f>+'MIT Da'!AM246+'SAR Da'!AM246+'URQ Da'!AM246+'ROC Da'!AM246+'SM Da'!AM246+'BN Da'!AM246+'BS Da'!AM246+'TDC Da'!AM246</f>
        <v>60</v>
      </c>
      <c r="AN246" s="81">
        <f>+'MIT Da'!AN246+'SAR Da'!AN246+'URQ Da'!AN246+'ROC Da'!AN246+'SM Da'!AN246+'BN Da'!AN246+'BS Da'!AN246+'TDC Da'!AN246</f>
        <v>82</v>
      </c>
      <c r="AO246" s="81">
        <f>+'MIT Da'!AO246+'SAR Da'!AO246+'URQ Da'!AO246+'ROC Da'!AO246+'SM Da'!AO246+'BN Da'!AO246+'BS Da'!AO246+'TDC Da'!AO246</f>
        <v>154</v>
      </c>
      <c r="AP246" s="81">
        <f>+'MIT Da'!AP246+'SAR Da'!AP246+'URQ Da'!AP246+'ROC Da'!AP246+'SM Da'!AP246+'BN Da'!AP246+'BS Da'!AP246+'TDC Da'!AP246</f>
        <v>596</v>
      </c>
      <c r="AQ246" s="81">
        <f>+'MIT Da'!AQ246+'SAR Da'!AQ246+'URQ Da'!AQ246+'ROC Da'!AQ246+'SM Da'!AQ246+'BN Da'!AQ246+'BS Da'!AQ246+'TDC Da'!AQ246</f>
        <v>341</v>
      </c>
      <c r="AR246" s="81">
        <f>+'MIT Da'!AR246+'SAR Da'!AR246+'URQ Da'!AR246+'ROC Da'!AR246+'SM Da'!AR246+'BN Da'!AR246+'BS Da'!AR246+'TDC Da'!AR246</f>
        <v>39</v>
      </c>
      <c r="AS246" s="81">
        <f>+SUM(RED_InfraMR[[#This Row],[B.02.1 - Parque de Coches Eléctricos Motrices]:[B.02.3 - Parque de Coches Eléctricos Motrices Tipo R]])</f>
        <v>976</v>
      </c>
      <c r="AT246" s="81">
        <f>+'MIT Da'!AT246+'SAR Da'!AT246+'URQ Da'!AT246+'ROC Da'!AT246+'SM Da'!AT246+'BN Da'!AT246+'BS Da'!AT246+'TDC Da'!AT246</f>
        <v>12</v>
      </c>
      <c r="AU246" s="81">
        <f>+'MIT Da'!AU246+'SAR Da'!AU246+'URQ Da'!AU246+'ROC Da'!AU246+'SM Da'!AU246+'BN Da'!AU246+'BS Da'!AU246+'TDC Da'!AU246</f>
        <v>6</v>
      </c>
      <c r="AV246" s="81">
        <f>+'MIT Da'!AV246+'SAR Da'!AV246+'URQ Da'!AV246+'ROC Da'!AV246+'SM Da'!AV246+'BN Da'!AV246+'BS Da'!AV246+'TDC Da'!AV246</f>
        <v>10</v>
      </c>
      <c r="AW246" s="81">
        <f>+SUM(RED_InfraMR[[#This Row],[B.03.1 - Parque de Coches Motores Motrices Remolcados]:[B.03.3 - Parque de Coches Motores Motrices Cabina]])</f>
        <v>28</v>
      </c>
      <c r="AX246" s="81">
        <f>+'MIT Da'!AX246+'SAR Da'!AX246+'URQ Da'!AX246+'ROC Da'!AX246+'SM Da'!AX246+'BN Da'!AX246+'BS Da'!AX246+'TDC Da'!AX246</f>
        <v>440</v>
      </c>
      <c r="AY246" s="81">
        <f>+'MIT Da'!AY246+'SAR Da'!AY246+'URQ Da'!AY246+'ROC Da'!AY246+'SM Da'!AY246+'BN Da'!AY246+'BS Da'!AY246+'TDC Da'!AY246</f>
        <v>170</v>
      </c>
      <c r="AZ246" s="81">
        <f>+'MIT Da'!AZ246+'SAR Da'!AZ246+'URQ Da'!AZ246+'ROC Da'!AZ246+'SM Da'!AZ246+'BN Da'!AZ246+'BS Da'!AZ246+'TDC Da'!AZ246</f>
        <v>15</v>
      </c>
      <c r="BA246" s="81">
        <f>+'MIT Da'!BA246+'SAR Da'!BA246+'URQ Da'!BA246+'ROC Da'!BA246+'SM Da'!BA246+'BN Da'!BA246+'BS Da'!BA246+'TDC Da'!BA246</f>
        <v>164</v>
      </c>
      <c r="BB246" s="81">
        <f>+'MIT Da'!BB246+'SAR Da'!BB246+'URQ Da'!BB246+'ROC Da'!BB246+'SM Da'!BB246+'BN Da'!BB246+'BS Da'!BB246+'TDC Da'!BB246</f>
        <v>0</v>
      </c>
      <c r="BC246" s="81">
        <f>+SUM(RED_InfraMR[[#This Row],[B.04.1 - Parque de Coches Remolcados Clase Unica]:[B.04.5 - Parque de Coches Remolcados para Servicios Especiales (Cartoneros)]])</f>
        <v>789</v>
      </c>
      <c r="BD246" s="81">
        <f>+'MIT Da'!BD246+'SAR Da'!BD246+'URQ Da'!BD246+'ROC Da'!BD246+'SM Da'!BD246+'BN Da'!BD246+'BS Da'!BD246+'TDC Da'!BD246</f>
        <v>12</v>
      </c>
      <c r="BE246" s="81">
        <f>+'MIT Da'!BE246+'SAR Da'!BE246+'URQ Da'!BE246+'ROC Da'!BE246+'SM Da'!BE246+'BN Da'!BE246+'BS Da'!BE246+'TDC Da'!BE246</f>
        <v>92</v>
      </c>
      <c r="BF246" s="16"/>
    </row>
    <row r="247" spans="1:58">
      <c r="A247" s="1">
        <v>2013</v>
      </c>
      <c r="B247" s="1" t="s">
        <v>120</v>
      </c>
      <c r="C247" s="12">
        <f>+'MIT Da'!C247+'SAR Da'!C247+'URQ Da'!C247+'ROC Da'!C247+'SM Da'!C247+'BN Da'!C247+'BS Da'!C247+'TDC Da'!C247</f>
        <v>147.21299999999999</v>
      </c>
      <c r="D247" s="12">
        <f>+'MIT Da'!D247+'SAR Da'!D247+'URQ Da'!D247+'ROC Da'!D247+'SM Da'!D247+'BN Da'!D247+'BS Da'!D247+'TDC Da'!D247</f>
        <v>434.00300000000004</v>
      </c>
      <c r="E247" s="12">
        <f>+'MIT Da'!E247+'SAR Da'!E247+'URQ Da'!E247+'ROC Da'!E247+'SM Da'!E247+'BN Da'!E247+'BS Da'!E247+'TDC Da'!E247</f>
        <v>0</v>
      </c>
      <c r="F247" s="12">
        <f>+'MIT Da'!F247+'SAR Da'!F247+'URQ Da'!F247+'ROC Da'!F247+'SM Da'!F247+'BN Da'!F247+'BS Da'!F247+'TDC Da'!F247</f>
        <v>186.47664</v>
      </c>
      <c r="G247" s="12">
        <f>+'MIT Da'!G247+'SAR Da'!G247+'URQ Da'!G247+'ROC Da'!G247+'SM Da'!G247+'BN Da'!G247+'BS Da'!G247+'TDC Da'!G247</f>
        <v>767.69263999999998</v>
      </c>
      <c r="H247" s="12">
        <f>+'MIT Da'!H247+'SAR Da'!H247+'URQ Da'!H247+'ROC Da'!H247+'SM Da'!H247+'BN Da'!H247+'BS Da'!H247+'TDC Da'!H247</f>
        <v>767.69263999999998</v>
      </c>
      <c r="I247" s="12">
        <f>+'MIT Da'!I247+'SAR Da'!I247+'URQ Da'!I247+'ROC Da'!I247+'SM Da'!I247+'BN Da'!I247+'BS Da'!I247+'TDC Da'!I247</f>
        <v>1011.74311</v>
      </c>
      <c r="J247" s="12">
        <f>+'MIT Da'!J247+'SAR Da'!J247+'URQ Da'!J247+'ROC Da'!J247+'SM Da'!J247+'BN Da'!J247+'BS Da'!J247+'TDC Da'!J247</f>
        <v>1039.809</v>
      </c>
      <c r="K247" s="12">
        <f>+'MIT Da'!K247+'SAR Da'!K247+'URQ Da'!K247+'ROC Da'!K247+'SM Da'!K247+'BN Da'!K247+'BS Da'!K247+'TDC Da'!K247</f>
        <v>54.516999999999996</v>
      </c>
      <c r="L247" s="12">
        <f>+'MIT Da'!L247+'SAR Da'!L247+'URQ Da'!L247+'ROC Da'!L247+'SM Da'!L247+'BN Da'!L247+'BS Da'!L247+'TDC Da'!L247</f>
        <v>400.09900000000005</v>
      </c>
      <c r="M247" s="12">
        <f>+'MIT Da'!M247+'SAR Da'!M247+'URQ Da'!M247+'ROC Da'!M247+'SM Da'!M247+'BN Da'!M247+'BS Da'!M247+'TDC Da'!M247</f>
        <v>21.314999999999998</v>
      </c>
      <c r="N247" s="12">
        <f>+'MIT Da'!N247+'SAR Da'!N247+'URQ Da'!N247+'ROC Da'!N247+'SM Da'!N247+'BN Da'!N247+'BS Da'!N247+'TDC Da'!N247</f>
        <v>1439.9079999999999</v>
      </c>
      <c r="O247" s="12">
        <f>+'MIT Da'!O247+'SAR Da'!O247+'URQ Da'!O247+'ROC Da'!O247+'SM Da'!O247+'BN Da'!O247+'BS Da'!O247+'TDC Da'!O247</f>
        <v>1439.9079999999999</v>
      </c>
      <c r="P247" s="81">
        <f>+'MIT Da'!P247+'SAR Da'!P247+'URQ Da'!P247+'ROC Da'!P247+'SM Da'!P247+'BN Da'!P247+'BS Da'!P247+'TDC Da'!P247</f>
        <v>203</v>
      </c>
      <c r="Q247" s="81">
        <f>+'MIT Da'!Q247+'SAR Da'!Q247+'URQ Da'!Q247+'ROC Da'!Q247+'SM Da'!Q247+'BN Da'!Q247+'BS Da'!Q247+'TDC Da'!Q247</f>
        <v>58</v>
      </c>
      <c r="R247" s="81">
        <f>+'MIT Da'!R247+'SAR Da'!R247+'URQ Da'!R247+'ROC Da'!R247+'SM Da'!R247+'BN Da'!R247+'BS Da'!R247+'TDC Da'!R247</f>
        <v>10</v>
      </c>
      <c r="S247" s="81">
        <f>+'MIT Da'!S247+'SAR Da'!S247+'URQ Da'!S247+'ROC Da'!S247+'SM Da'!S247+'BN Da'!S247+'BS Da'!S247+'TDC Da'!S247</f>
        <v>271</v>
      </c>
      <c r="T247" s="81">
        <f>+'MIT Da'!T247+'SAR Da'!T247+'URQ Da'!T247+'ROC Da'!T247+'SM Da'!T247+'BN Da'!T247+'BS Da'!T247+'TDC Da'!T247</f>
        <v>134</v>
      </c>
      <c r="U247" s="81">
        <f>+'MIT Da'!U247+'SAR Da'!U247+'URQ Da'!U247+'ROC Da'!U247+'SM Da'!U247+'BN Da'!U247+'BS Da'!U247+'TDC Da'!U247</f>
        <v>417</v>
      </c>
      <c r="V247" s="81">
        <f>+'MIT Da'!V247+'SAR Da'!V247+'URQ Da'!V247+'ROC Da'!V247+'SM Da'!V247+'BN Da'!V247+'BS Da'!V247+'TDC Da'!V247</f>
        <v>11</v>
      </c>
      <c r="W247" s="81">
        <f>+'MIT Da'!W247+'SAR Da'!W247+'URQ Da'!W247+'ROC Da'!W247+'SM Da'!W247+'BN Da'!W247+'BS Da'!W247+'TDC Da'!W247</f>
        <v>107</v>
      </c>
      <c r="X247" s="81">
        <f>+'MIT Da'!X247+'SAR Da'!X247+'URQ Da'!X247+'ROC Da'!X247+'SM Da'!X247+'BN Da'!X247+'BS Da'!X247+'TDC Da'!X247</f>
        <v>4</v>
      </c>
      <c r="Y247" s="81">
        <f>+'MIT Da'!Y247+'SAR Da'!Y247+'URQ Da'!Y247+'ROC Da'!Y247+'SM Da'!Y247+'BN Da'!Y247+'BS Da'!Y247+'TDC Da'!Y247</f>
        <v>673</v>
      </c>
      <c r="Z247" s="81">
        <f>+'MIT Da'!Z247+'SAR Da'!Z247+'URQ Da'!Z247+'ROC Da'!Z247+'SM Da'!Z247+'BN Da'!Z247+'BS Da'!Z247+'TDC Da'!Z247</f>
        <v>182</v>
      </c>
      <c r="AA247" s="81">
        <f>+'MIT Da'!AA247+'SAR Da'!AA247+'URQ Da'!AA247+'ROC Da'!AA247+'SM Da'!AA247+'BN Da'!AA247+'BS Da'!AA247+'TDC Da'!AA247</f>
        <v>101</v>
      </c>
      <c r="AB247" s="81">
        <f>+'MIT Da'!AB247+'SAR Da'!AB247+'URQ Da'!AB247+'ROC Da'!AB247+'SM Da'!AB247+'BN Da'!AB247+'BS Da'!AB247+'TDC Da'!AB247</f>
        <v>673</v>
      </c>
      <c r="AC247" s="81">
        <f>+'MIT Da'!AC247+'SAR Da'!AC247+'URQ Da'!AC247+'ROC Da'!AC247+'SM Da'!AC247+'BN Da'!AC247+'BS Da'!AC247+'TDC Da'!AC247</f>
        <v>956</v>
      </c>
      <c r="AD247" s="81">
        <f>+'MIT Da'!AD247+'SAR Da'!AD247+'URQ Da'!AD247+'ROC Da'!AD247+'SM Da'!AD247+'BN Da'!AD247+'BS Da'!AD247+'TDC Da'!AD247</f>
        <v>54</v>
      </c>
      <c r="AE247" s="81">
        <f>+'MIT Da'!AE247+'SAR Da'!AE247+'URQ Da'!AE247+'ROC Da'!AE247+'SM Da'!AE247+'BN Da'!AE247+'BS Da'!AE247+'TDC Da'!AE247</f>
        <v>95</v>
      </c>
      <c r="AF247" s="81">
        <f>+'MIT Da'!AF247+'SAR Da'!AF247+'URQ Da'!AF247+'ROC Da'!AF247+'SM Da'!AF247+'BN Da'!AF247+'BS Da'!AF247+'TDC Da'!AF247</f>
        <v>447</v>
      </c>
      <c r="AG247" s="81">
        <f>+'MIT Da'!AG247+'SAR Da'!AG247+'URQ Da'!AG247+'ROC Da'!AG247+'SM Da'!AG247+'BN Da'!AG247+'BS Da'!AG247+'TDC Da'!AG247</f>
        <v>596</v>
      </c>
      <c r="AH247" s="12">
        <f>+'MIT Da'!AH247+'SAR Da'!AH247+'URQ Da'!AH247+'ROC Da'!AH247+'SM Da'!AH247+'BN Da'!AH247+'BS Da'!AH247+'TDC Da'!AH247</f>
        <v>281.214</v>
      </c>
      <c r="AI247" s="12">
        <f>+'MIT Da'!AI247+'SAR Da'!AI247+'URQ Da'!AI247+'ROC Da'!AI247+'SM Da'!AI247+'BN Da'!AI247+'BS Da'!AI247+'TDC Da'!AI247</f>
        <v>2</v>
      </c>
      <c r="AJ247" s="12">
        <f>+'MIT Da'!AJ247+'SAR Da'!AJ247+'URQ Da'!AJ247+'ROC Da'!AJ247+'SM Da'!AJ247+'BN Da'!AJ247+'BS Da'!AJ247+'TDC Da'!AJ247</f>
        <v>497.428</v>
      </c>
      <c r="AK247" s="12">
        <f>+'MIT Da'!AK247+'SAR Da'!AK247+'URQ Da'!AK247+'ROC Da'!AK247+'SM Da'!AK247+'BN Da'!AK247+'BS Da'!AK247+'TDC Da'!AK247</f>
        <v>780.64199999999994</v>
      </c>
      <c r="AL247" s="81">
        <f>+'MIT Da'!AL247+'SAR Da'!AL247+'URQ Da'!AL247+'ROC Da'!AL247+'SM Da'!AL247+'BN Da'!AL247+'BS Da'!AL247+'TDC Da'!AL247</f>
        <v>12</v>
      </c>
      <c r="AM247" s="81">
        <f>+'MIT Da'!AM247+'SAR Da'!AM247+'URQ Da'!AM247+'ROC Da'!AM247+'SM Da'!AM247+'BN Da'!AM247+'BS Da'!AM247+'TDC Da'!AM247</f>
        <v>60</v>
      </c>
      <c r="AN247" s="81">
        <f>+'MIT Da'!AN247+'SAR Da'!AN247+'URQ Da'!AN247+'ROC Da'!AN247+'SM Da'!AN247+'BN Da'!AN247+'BS Da'!AN247+'TDC Da'!AN247</f>
        <v>82</v>
      </c>
      <c r="AO247" s="81">
        <f>+'MIT Da'!AO247+'SAR Da'!AO247+'URQ Da'!AO247+'ROC Da'!AO247+'SM Da'!AO247+'BN Da'!AO247+'BS Da'!AO247+'TDC Da'!AO247</f>
        <v>154</v>
      </c>
      <c r="AP247" s="81">
        <f>+'MIT Da'!AP247+'SAR Da'!AP247+'URQ Da'!AP247+'ROC Da'!AP247+'SM Da'!AP247+'BN Da'!AP247+'BS Da'!AP247+'TDC Da'!AP247</f>
        <v>596</v>
      </c>
      <c r="AQ247" s="81">
        <f>+'MIT Da'!AQ247+'SAR Da'!AQ247+'URQ Da'!AQ247+'ROC Da'!AQ247+'SM Da'!AQ247+'BN Da'!AQ247+'BS Da'!AQ247+'TDC Da'!AQ247</f>
        <v>341</v>
      </c>
      <c r="AR247" s="81">
        <f>+'MIT Da'!AR247+'SAR Da'!AR247+'URQ Da'!AR247+'ROC Da'!AR247+'SM Da'!AR247+'BN Da'!AR247+'BS Da'!AR247+'TDC Da'!AR247</f>
        <v>39</v>
      </c>
      <c r="AS247" s="81">
        <f>+SUM(RED_InfraMR[[#This Row],[B.02.1 - Parque de Coches Eléctricos Motrices]:[B.02.3 - Parque de Coches Eléctricos Motrices Tipo R]])</f>
        <v>976</v>
      </c>
      <c r="AT247" s="81">
        <f>+'MIT Da'!AT247+'SAR Da'!AT247+'URQ Da'!AT247+'ROC Da'!AT247+'SM Da'!AT247+'BN Da'!AT247+'BS Da'!AT247+'TDC Da'!AT247</f>
        <v>12</v>
      </c>
      <c r="AU247" s="81">
        <f>+'MIT Da'!AU247+'SAR Da'!AU247+'URQ Da'!AU247+'ROC Da'!AU247+'SM Da'!AU247+'BN Da'!AU247+'BS Da'!AU247+'TDC Da'!AU247</f>
        <v>6</v>
      </c>
      <c r="AV247" s="81">
        <f>+'MIT Da'!AV247+'SAR Da'!AV247+'URQ Da'!AV247+'ROC Da'!AV247+'SM Da'!AV247+'BN Da'!AV247+'BS Da'!AV247+'TDC Da'!AV247</f>
        <v>10</v>
      </c>
      <c r="AW247" s="81">
        <f>+SUM(RED_InfraMR[[#This Row],[B.03.1 - Parque de Coches Motores Motrices Remolcados]:[B.03.3 - Parque de Coches Motores Motrices Cabina]])</f>
        <v>28</v>
      </c>
      <c r="AX247" s="81">
        <f>+'MIT Da'!AX247+'SAR Da'!AX247+'URQ Da'!AX247+'ROC Da'!AX247+'SM Da'!AX247+'BN Da'!AX247+'BS Da'!AX247+'TDC Da'!AX247</f>
        <v>440</v>
      </c>
      <c r="AY247" s="81">
        <f>+'MIT Da'!AY247+'SAR Da'!AY247+'URQ Da'!AY247+'ROC Da'!AY247+'SM Da'!AY247+'BN Da'!AY247+'BS Da'!AY247+'TDC Da'!AY247</f>
        <v>170</v>
      </c>
      <c r="AZ247" s="81">
        <f>+'MIT Da'!AZ247+'SAR Da'!AZ247+'URQ Da'!AZ247+'ROC Da'!AZ247+'SM Da'!AZ247+'BN Da'!AZ247+'BS Da'!AZ247+'TDC Da'!AZ247</f>
        <v>15</v>
      </c>
      <c r="BA247" s="81">
        <f>+'MIT Da'!BA247+'SAR Da'!BA247+'URQ Da'!BA247+'ROC Da'!BA247+'SM Da'!BA247+'BN Da'!BA247+'BS Da'!BA247+'TDC Da'!BA247</f>
        <v>164</v>
      </c>
      <c r="BB247" s="81">
        <f>+'MIT Da'!BB247+'SAR Da'!BB247+'URQ Da'!BB247+'ROC Da'!BB247+'SM Da'!BB247+'BN Da'!BB247+'BS Da'!BB247+'TDC Da'!BB247</f>
        <v>0</v>
      </c>
      <c r="BC247" s="81">
        <f>+SUM(RED_InfraMR[[#This Row],[B.04.1 - Parque de Coches Remolcados Clase Unica]:[B.04.5 - Parque de Coches Remolcados para Servicios Especiales (Cartoneros)]])</f>
        <v>789</v>
      </c>
      <c r="BD247" s="81">
        <f>+'MIT Da'!BD247+'SAR Da'!BD247+'URQ Da'!BD247+'ROC Da'!BD247+'SM Da'!BD247+'BN Da'!BD247+'BS Da'!BD247+'TDC Da'!BD247</f>
        <v>12</v>
      </c>
      <c r="BE247" s="81">
        <f>+'MIT Da'!BE247+'SAR Da'!BE247+'URQ Da'!BE247+'ROC Da'!BE247+'SM Da'!BE247+'BN Da'!BE247+'BS Da'!BE247+'TDC Da'!BE247</f>
        <v>92</v>
      </c>
      <c r="BF247" s="16"/>
    </row>
    <row r="248" spans="1:58">
      <c r="A248" s="1">
        <v>2013</v>
      </c>
      <c r="B248" s="1" t="s">
        <v>121</v>
      </c>
      <c r="C248" s="12">
        <f>+'MIT Da'!C248+'SAR Da'!C248+'URQ Da'!C248+'ROC Da'!C248+'SM Da'!C248+'BN Da'!C248+'BS Da'!C248+'TDC Da'!C248</f>
        <v>147.21299999999999</v>
      </c>
      <c r="D248" s="12">
        <f>+'MIT Da'!D248+'SAR Da'!D248+'URQ Da'!D248+'ROC Da'!D248+'SM Da'!D248+'BN Da'!D248+'BS Da'!D248+'TDC Da'!D248</f>
        <v>434.00300000000004</v>
      </c>
      <c r="E248" s="12">
        <f>+'MIT Da'!E248+'SAR Da'!E248+'URQ Da'!E248+'ROC Da'!E248+'SM Da'!E248+'BN Da'!E248+'BS Da'!E248+'TDC Da'!E248</f>
        <v>0</v>
      </c>
      <c r="F248" s="12">
        <f>+'MIT Da'!F248+'SAR Da'!F248+'URQ Da'!F248+'ROC Da'!F248+'SM Da'!F248+'BN Da'!F248+'BS Da'!F248+'TDC Da'!F248</f>
        <v>186.47664</v>
      </c>
      <c r="G248" s="12">
        <f>+'MIT Da'!G248+'SAR Da'!G248+'URQ Da'!G248+'ROC Da'!G248+'SM Da'!G248+'BN Da'!G248+'BS Da'!G248+'TDC Da'!G248</f>
        <v>767.69263999999998</v>
      </c>
      <c r="H248" s="12">
        <f>+'MIT Da'!H248+'SAR Da'!H248+'URQ Da'!H248+'ROC Da'!H248+'SM Da'!H248+'BN Da'!H248+'BS Da'!H248+'TDC Da'!H248</f>
        <v>767.69263999999998</v>
      </c>
      <c r="I248" s="12">
        <f>+'MIT Da'!I248+'SAR Da'!I248+'URQ Da'!I248+'ROC Da'!I248+'SM Da'!I248+'BN Da'!I248+'BS Da'!I248+'TDC Da'!I248</f>
        <v>1011.74311</v>
      </c>
      <c r="J248" s="12">
        <f>+'MIT Da'!J248+'SAR Da'!J248+'URQ Da'!J248+'ROC Da'!J248+'SM Da'!J248+'BN Da'!J248+'BS Da'!J248+'TDC Da'!J248</f>
        <v>1039.809</v>
      </c>
      <c r="K248" s="12">
        <f>+'MIT Da'!K248+'SAR Da'!K248+'URQ Da'!K248+'ROC Da'!K248+'SM Da'!K248+'BN Da'!K248+'BS Da'!K248+'TDC Da'!K248</f>
        <v>54.516999999999996</v>
      </c>
      <c r="L248" s="12">
        <f>+'MIT Da'!L248+'SAR Da'!L248+'URQ Da'!L248+'ROC Da'!L248+'SM Da'!L248+'BN Da'!L248+'BS Da'!L248+'TDC Da'!L248</f>
        <v>400.09900000000005</v>
      </c>
      <c r="M248" s="12">
        <f>+'MIT Da'!M248+'SAR Da'!M248+'URQ Da'!M248+'ROC Da'!M248+'SM Da'!M248+'BN Da'!M248+'BS Da'!M248+'TDC Da'!M248</f>
        <v>21.314999999999998</v>
      </c>
      <c r="N248" s="12">
        <f>+'MIT Da'!N248+'SAR Da'!N248+'URQ Da'!N248+'ROC Da'!N248+'SM Da'!N248+'BN Da'!N248+'BS Da'!N248+'TDC Da'!N248</f>
        <v>1439.9079999999999</v>
      </c>
      <c r="O248" s="12">
        <f>+'MIT Da'!O248+'SAR Da'!O248+'URQ Da'!O248+'ROC Da'!O248+'SM Da'!O248+'BN Da'!O248+'BS Da'!O248+'TDC Da'!O248</f>
        <v>1439.9079999999999</v>
      </c>
      <c r="P248" s="81">
        <f>+'MIT Da'!P248+'SAR Da'!P248+'URQ Da'!P248+'ROC Da'!P248+'SM Da'!P248+'BN Da'!P248+'BS Da'!P248+'TDC Da'!P248</f>
        <v>203</v>
      </c>
      <c r="Q248" s="81">
        <f>+'MIT Da'!Q248+'SAR Da'!Q248+'URQ Da'!Q248+'ROC Da'!Q248+'SM Da'!Q248+'BN Da'!Q248+'BS Da'!Q248+'TDC Da'!Q248</f>
        <v>58</v>
      </c>
      <c r="R248" s="81">
        <f>+'MIT Da'!R248+'SAR Da'!R248+'URQ Da'!R248+'ROC Da'!R248+'SM Da'!R248+'BN Da'!R248+'BS Da'!R248+'TDC Da'!R248</f>
        <v>10</v>
      </c>
      <c r="S248" s="81">
        <f>+'MIT Da'!S248+'SAR Da'!S248+'URQ Da'!S248+'ROC Da'!S248+'SM Da'!S248+'BN Da'!S248+'BS Da'!S248+'TDC Da'!S248</f>
        <v>271</v>
      </c>
      <c r="T248" s="81">
        <f>+'MIT Da'!T248+'SAR Da'!T248+'URQ Da'!T248+'ROC Da'!T248+'SM Da'!T248+'BN Da'!T248+'BS Da'!T248+'TDC Da'!T248</f>
        <v>134</v>
      </c>
      <c r="U248" s="81">
        <f>+'MIT Da'!U248+'SAR Da'!U248+'URQ Da'!U248+'ROC Da'!U248+'SM Da'!U248+'BN Da'!U248+'BS Da'!U248+'TDC Da'!U248</f>
        <v>417</v>
      </c>
      <c r="V248" s="81">
        <f>+'MIT Da'!V248+'SAR Da'!V248+'URQ Da'!V248+'ROC Da'!V248+'SM Da'!V248+'BN Da'!V248+'BS Da'!V248+'TDC Da'!V248</f>
        <v>11</v>
      </c>
      <c r="W248" s="81">
        <f>+'MIT Da'!W248+'SAR Da'!W248+'URQ Da'!W248+'ROC Da'!W248+'SM Da'!W248+'BN Da'!W248+'BS Da'!W248+'TDC Da'!W248</f>
        <v>107</v>
      </c>
      <c r="X248" s="81">
        <f>+'MIT Da'!X248+'SAR Da'!X248+'URQ Da'!X248+'ROC Da'!X248+'SM Da'!X248+'BN Da'!X248+'BS Da'!X248+'TDC Da'!X248</f>
        <v>4</v>
      </c>
      <c r="Y248" s="81">
        <f>+'MIT Da'!Y248+'SAR Da'!Y248+'URQ Da'!Y248+'ROC Da'!Y248+'SM Da'!Y248+'BN Da'!Y248+'BS Da'!Y248+'TDC Da'!Y248</f>
        <v>673</v>
      </c>
      <c r="Z248" s="81">
        <f>+'MIT Da'!Z248+'SAR Da'!Z248+'URQ Da'!Z248+'ROC Da'!Z248+'SM Da'!Z248+'BN Da'!Z248+'BS Da'!Z248+'TDC Da'!Z248</f>
        <v>182</v>
      </c>
      <c r="AA248" s="81">
        <f>+'MIT Da'!AA248+'SAR Da'!AA248+'URQ Da'!AA248+'ROC Da'!AA248+'SM Da'!AA248+'BN Da'!AA248+'BS Da'!AA248+'TDC Da'!AA248</f>
        <v>101</v>
      </c>
      <c r="AB248" s="81">
        <f>+'MIT Da'!AB248+'SAR Da'!AB248+'URQ Da'!AB248+'ROC Da'!AB248+'SM Da'!AB248+'BN Da'!AB248+'BS Da'!AB248+'TDC Da'!AB248</f>
        <v>673</v>
      </c>
      <c r="AC248" s="81">
        <f>+'MIT Da'!AC248+'SAR Da'!AC248+'URQ Da'!AC248+'ROC Da'!AC248+'SM Da'!AC248+'BN Da'!AC248+'BS Da'!AC248+'TDC Da'!AC248</f>
        <v>956</v>
      </c>
      <c r="AD248" s="81">
        <f>+'MIT Da'!AD248+'SAR Da'!AD248+'URQ Da'!AD248+'ROC Da'!AD248+'SM Da'!AD248+'BN Da'!AD248+'BS Da'!AD248+'TDC Da'!AD248</f>
        <v>54</v>
      </c>
      <c r="AE248" s="81">
        <f>+'MIT Da'!AE248+'SAR Da'!AE248+'URQ Da'!AE248+'ROC Da'!AE248+'SM Da'!AE248+'BN Da'!AE248+'BS Da'!AE248+'TDC Da'!AE248</f>
        <v>95</v>
      </c>
      <c r="AF248" s="81">
        <f>+'MIT Da'!AF248+'SAR Da'!AF248+'URQ Da'!AF248+'ROC Da'!AF248+'SM Da'!AF248+'BN Da'!AF248+'BS Da'!AF248+'TDC Da'!AF248</f>
        <v>447</v>
      </c>
      <c r="AG248" s="81">
        <f>+'MIT Da'!AG248+'SAR Da'!AG248+'URQ Da'!AG248+'ROC Da'!AG248+'SM Da'!AG248+'BN Da'!AG248+'BS Da'!AG248+'TDC Da'!AG248</f>
        <v>596</v>
      </c>
      <c r="AH248" s="12">
        <f>+'MIT Da'!AH248+'SAR Da'!AH248+'URQ Da'!AH248+'ROC Da'!AH248+'SM Da'!AH248+'BN Da'!AH248+'BS Da'!AH248+'TDC Da'!AH248</f>
        <v>281.214</v>
      </c>
      <c r="AI248" s="12">
        <f>+'MIT Da'!AI248+'SAR Da'!AI248+'URQ Da'!AI248+'ROC Da'!AI248+'SM Da'!AI248+'BN Da'!AI248+'BS Da'!AI248+'TDC Da'!AI248</f>
        <v>2</v>
      </c>
      <c r="AJ248" s="12">
        <f>+'MIT Da'!AJ248+'SAR Da'!AJ248+'URQ Da'!AJ248+'ROC Da'!AJ248+'SM Da'!AJ248+'BN Da'!AJ248+'BS Da'!AJ248+'TDC Da'!AJ248</f>
        <v>497.428</v>
      </c>
      <c r="AK248" s="12">
        <f>+'MIT Da'!AK248+'SAR Da'!AK248+'URQ Da'!AK248+'ROC Da'!AK248+'SM Da'!AK248+'BN Da'!AK248+'BS Da'!AK248+'TDC Da'!AK248</f>
        <v>780.64199999999994</v>
      </c>
      <c r="AL248" s="81">
        <f>+'MIT Da'!AL248+'SAR Da'!AL248+'URQ Da'!AL248+'ROC Da'!AL248+'SM Da'!AL248+'BN Da'!AL248+'BS Da'!AL248+'TDC Da'!AL248</f>
        <v>12</v>
      </c>
      <c r="AM248" s="81">
        <f>+'MIT Da'!AM248+'SAR Da'!AM248+'URQ Da'!AM248+'ROC Da'!AM248+'SM Da'!AM248+'BN Da'!AM248+'BS Da'!AM248+'TDC Da'!AM248</f>
        <v>60</v>
      </c>
      <c r="AN248" s="81">
        <f>+'MIT Da'!AN248+'SAR Da'!AN248+'URQ Da'!AN248+'ROC Da'!AN248+'SM Da'!AN248+'BN Da'!AN248+'BS Da'!AN248+'TDC Da'!AN248</f>
        <v>82</v>
      </c>
      <c r="AO248" s="81">
        <f>+'MIT Da'!AO248+'SAR Da'!AO248+'URQ Da'!AO248+'ROC Da'!AO248+'SM Da'!AO248+'BN Da'!AO248+'BS Da'!AO248+'TDC Da'!AO248</f>
        <v>154</v>
      </c>
      <c r="AP248" s="81">
        <f>+'MIT Da'!AP248+'SAR Da'!AP248+'URQ Da'!AP248+'ROC Da'!AP248+'SM Da'!AP248+'BN Da'!AP248+'BS Da'!AP248+'TDC Da'!AP248</f>
        <v>596</v>
      </c>
      <c r="AQ248" s="81">
        <f>+'MIT Da'!AQ248+'SAR Da'!AQ248+'URQ Da'!AQ248+'ROC Da'!AQ248+'SM Da'!AQ248+'BN Da'!AQ248+'BS Da'!AQ248+'TDC Da'!AQ248</f>
        <v>341</v>
      </c>
      <c r="AR248" s="81">
        <f>+'MIT Da'!AR248+'SAR Da'!AR248+'URQ Da'!AR248+'ROC Da'!AR248+'SM Da'!AR248+'BN Da'!AR248+'BS Da'!AR248+'TDC Da'!AR248</f>
        <v>39</v>
      </c>
      <c r="AS248" s="81">
        <f>+SUM(RED_InfraMR[[#This Row],[B.02.1 - Parque de Coches Eléctricos Motrices]:[B.02.3 - Parque de Coches Eléctricos Motrices Tipo R]])</f>
        <v>976</v>
      </c>
      <c r="AT248" s="81">
        <f>+'MIT Da'!AT248+'SAR Da'!AT248+'URQ Da'!AT248+'ROC Da'!AT248+'SM Da'!AT248+'BN Da'!AT248+'BS Da'!AT248+'TDC Da'!AT248</f>
        <v>12</v>
      </c>
      <c r="AU248" s="81">
        <f>+'MIT Da'!AU248+'SAR Da'!AU248+'URQ Da'!AU248+'ROC Da'!AU248+'SM Da'!AU248+'BN Da'!AU248+'BS Da'!AU248+'TDC Da'!AU248</f>
        <v>6</v>
      </c>
      <c r="AV248" s="81">
        <f>+'MIT Da'!AV248+'SAR Da'!AV248+'URQ Da'!AV248+'ROC Da'!AV248+'SM Da'!AV248+'BN Da'!AV248+'BS Da'!AV248+'TDC Da'!AV248</f>
        <v>10</v>
      </c>
      <c r="AW248" s="81">
        <f>+SUM(RED_InfraMR[[#This Row],[B.03.1 - Parque de Coches Motores Motrices Remolcados]:[B.03.3 - Parque de Coches Motores Motrices Cabina]])</f>
        <v>28</v>
      </c>
      <c r="AX248" s="81">
        <f>+'MIT Da'!AX248+'SAR Da'!AX248+'URQ Da'!AX248+'ROC Da'!AX248+'SM Da'!AX248+'BN Da'!AX248+'BS Da'!AX248+'TDC Da'!AX248</f>
        <v>440</v>
      </c>
      <c r="AY248" s="81">
        <f>+'MIT Da'!AY248+'SAR Da'!AY248+'URQ Da'!AY248+'ROC Da'!AY248+'SM Da'!AY248+'BN Da'!AY248+'BS Da'!AY248+'TDC Da'!AY248</f>
        <v>170</v>
      </c>
      <c r="AZ248" s="81">
        <f>+'MIT Da'!AZ248+'SAR Da'!AZ248+'URQ Da'!AZ248+'ROC Da'!AZ248+'SM Da'!AZ248+'BN Da'!AZ248+'BS Da'!AZ248+'TDC Da'!AZ248</f>
        <v>15</v>
      </c>
      <c r="BA248" s="81">
        <f>+'MIT Da'!BA248+'SAR Da'!BA248+'URQ Da'!BA248+'ROC Da'!BA248+'SM Da'!BA248+'BN Da'!BA248+'BS Da'!BA248+'TDC Da'!BA248</f>
        <v>164</v>
      </c>
      <c r="BB248" s="81">
        <f>+'MIT Da'!BB248+'SAR Da'!BB248+'URQ Da'!BB248+'ROC Da'!BB248+'SM Da'!BB248+'BN Da'!BB248+'BS Da'!BB248+'TDC Da'!BB248</f>
        <v>0</v>
      </c>
      <c r="BC248" s="81">
        <f>+SUM(RED_InfraMR[[#This Row],[B.04.1 - Parque de Coches Remolcados Clase Unica]:[B.04.5 - Parque de Coches Remolcados para Servicios Especiales (Cartoneros)]])</f>
        <v>789</v>
      </c>
      <c r="BD248" s="81">
        <f>+'MIT Da'!BD248+'SAR Da'!BD248+'URQ Da'!BD248+'ROC Da'!BD248+'SM Da'!BD248+'BN Da'!BD248+'BS Da'!BD248+'TDC Da'!BD248</f>
        <v>12</v>
      </c>
      <c r="BE248" s="81">
        <f>+'MIT Da'!BE248+'SAR Da'!BE248+'URQ Da'!BE248+'ROC Da'!BE248+'SM Da'!BE248+'BN Da'!BE248+'BS Da'!BE248+'TDC Da'!BE248</f>
        <v>92</v>
      </c>
      <c r="BF248" s="16"/>
    </row>
    <row r="249" spans="1:58">
      <c r="A249" s="1">
        <v>2013</v>
      </c>
      <c r="B249" s="1" t="s">
        <v>122</v>
      </c>
      <c r="C249" s="12">
        <f>+'MIT Da'!C249+'SAR Da'!C249+'URQ Da'!C249+'ROC Da'!C249+'SM Da'!C249+'BN Da'!C249+'BS Da'!C249+'TDC Da'!C249</f>
        <v>147.21299999999999</v>
      </c>
      <c r="D249" s="12">
        <f>+'MIT Da'!D249+'SAR Da'!D249+'URQ Da'!D249+'ROC Da'!D249+'SM Da'!D249+'BN Da'!D249+'BS Da'!D249+'TDC Da'!D249</f>
        <v>434.00300000000004</v>
      </c>
      <c r="E249" s="12">
        <f>+'MIT Da'!E249+'SAR Da'!E249+'URQ Da'!E249+'ROC Da'!E249+'SM Da'!E249+'BN Da'!E249+'BS Da'!E249+'TDC Da'!E249</f>
        <v>0</v>
      </c>
      <c r="F249" s="12">
        <f>+'MIT Da'!F249+'SAR Da'!F249+'URQ Da'!F249+'ROC Da'!F249+'SM Da'!F249+'BN Da'!F249+'BS Da'!F249+'TDC Da'!F249</f>
        <v>186.47664</v>
      </c>
      <c r="G249" s="12">
        <f>+'MIT Da'!G249+'SAR Da'!G249+'URQ Da'!G249+'ROC Da'!G249+'SM Da'!G249+'BN Da'!G249+'BS Da'!G249+'TDC Da'!G249</f>
        <v>767.69263999999998</v>
      </c>
      <c r="H249" s="12">
        <f>+'MIT Da'!H249+'SAR Da'!H249+'URQ Da'!H249+'ROC Da'!H249+'SM Da'!H249+'BN Da'!H249+'BS Da'!H249+'TDC Da'!H249</f>
        <v>767.69263999999998</v>
      </c>
      <c r="I249" s="12">
        <f>+'MIT Da'!I249+'SAR Da'!I249+'URQ Da'!I249+'ROC Da'!I249+'SM Da'!I249+'BN Da'!I249+'BS Da'!I249+'TDC Da'!I249</f>
        <v>1011.74311</v>
      </c>
      <c r="J249" s="12">
        <f>+'MIT Da'!J249+'SAR Da'!J249+'URQ Da'!J249+'ROC Da'!J249+'SM Da'!J249+'BN Da'!J249+'BS Da'!J249+'TDC Da'!J249</f>
        <v>1039.809</v>
      </c>
      <c r="K249" s="12">
        <f>+'MIT Da'!K249+'SAR Da'!K249+'URQ Da'!K249+'ROC Da'!K249+'SM Da'!K249+'BN Da'!K249+'BS Da'!K249+'TDC Da'!K249</f>
        <v>54.516999999999996</v>
      </c>
      <c r="L249" s="12">
        <f>+'MIT Da'!L249+'SAR Da'!L249+'URQ Da'!L249+'ROC Da'!L249+'SM Da'!L249+'BN Da'!L249+'BS Da'!L249+'TDC Da'!L249</f>
        <v>400.09900000000005</v>
      </c>
      <c r="M249" s="12">
        <f>+'MIT Da'!M249+'SAR Da'!M249+'URQ Da'!M249+'ROC Da'!M249+'SM Da'!M249+'BN Da'!M249+'BS Da'!M249+'TDC Da'!M249</f>
        <v>21.314999999999998</v>
      </c>
      <c r="N249" s="12">
        <f>+'MIT Da'!N249+'SAR Da'!N249+'URQ Da'!N249+'ROC Da'!N249+'SM Da'!N249+'BN Da'!N249+'BS Da'!N249+'TDC Da'!N249</f>
        <v>1439.9079999999999</v>
      </c>
      <c r="O249" s="12">
        <f>+'MIT Da'!O249+'SAR Da'!O249+'URQ Da'!O249+'ROC Da'!O249+'SM Da'!O249+'BN Da'!O249+'BS Da'!O249+'TDC Da'!O249</f>
        <v>1439.9079999999999</v>
      </c>
      <c r="P249" s="81">
        <f>+'MIT Da'!P249+'SAR Da'!P249+'URQ Da'!P249+'ROC Da'!P249+'SM Da'!P249+'BN Da'!P249+'BS Da'!P249+'TDC Da'!P249</f>
        <v>203</v>
      </c>
      <c r="Q249" s="81">
        <f>+'MIT Da'!Q249+'SAR Da'!Q249+'URQ Da'!Q249+'ROC Da'!Q249+'SM Da'!Q249+'BN Da'!Q249+'BS Da'!Q249+'TDC Da'!Q249</f>
        <v>58</v>
      </c>
      <c r="R249" s="81">
        <f>+'MIT Da'!R249+'SAR Da'!R249+'URQ Da'!R249+'ROC Da'!R249+'SM Da'!R249+'BN Da'!R249+'BS Da'!R249+'TDC Da'!R249</f>
        <v>10</v>
      </c>
      <c r="S249" s="81">
        <f>+'MIT Da'!S249+'SAR Da'!S249+'URQ Da'!S249+'ROC Da'!S249+'SM Da'!S249+'BN Da'!S249+'BS Da'!S249+'TDC Da'!S249</f>
        <v>271</v>
      </c>
      <c r="T249" s="81">
        <f>+'MIT Da'!T249+'SAR Da'!T249+'URQ Da'!T249+'ROC Da'!T249+'SM Da'!T249+'BN Da'!T249+'BS Da'!T249+'TDC Da'!T249</f>
        <v>134</v>
      </c>
      <c r="U249" s="81">
        <f>+'MIT Da'!U249+'SAR Da'!U249+'URQ Da'!U249+'ROC Da'!U249+'SM Da'!U249+'BN Da'!U249+'BS Da'!U249+'TDC Da'!U249</f>
        <v>417</v>
      </c>
      <c r="V249" s="81">
        <f>+'MIT Da'!V249+'SAR Da'!V249+'URQ Da'!V249+'ROC Da'!V249+'SM Da'!V249+'BN Da'!V249+'BS Da'!V249+'TDC Da'!V249</f>
        <v>11</v>
      </c>
      <c r="W249" s="81">
        <f>+'MIT Da'!W249+'SAR Da'!W249+'URQ Da'!W249+'ROC Da'!W249+'SM Da'!W249+'BN Da'!W249+'BS Da'!W249+'TDC Da'!W249</f>
        <v>107</v>
      </c>
      <c r="X249" s="81">
        <f>+'MIT Da'!X249+'SAR Da'!X249+'URQ Da'!X249+'ROC Da'!X249+'SM Da'!X249+'BN Da'!X249+'BS Da'!X249+'TDC Da'!X249</f>
        <v>4</v>
      </c>
      <c r="Y249" s="81">
        <f>+'MIT Da'!Y249+'SAR Da'!Y249+'URQ Da'!Y249+'ROC Da'!Y249+'SM Da'!Y249+'BN Da'!Y249+'BS Da'!Y249+'TDC Da'!Y249</f>
        <v>673</v>
      </c>
      <c r="Z249" s="81">
        <f>+'MIT Da'!Z249+'SAR Da'!Z249+'URQ Da'!Z249+'ROC Da'!Z249+'SM Da'!Z249+'BN Da'!Z249+'BS Da'!Z249+'TDC Da'!Z249</f>
        <v>182</v>
      </c>
      <c r="AA249" s="81">
        <f>+'MIT Da'!AA249+'SAR Da'!AA249+'URQ Da'!AA249+'ROC Da'!AA249+'SM Da'!AA249+'BN Da'!AA249+'BS Da'!AA249+'TDC Da'!AA249</f>
        <v>101</v>
      </c>
      <c r="AB249" s="81">
        <f>+'MIT Da'!AB249+'SAR Da'!AB249+'URQ Da'!AB249+'ROC Da'!AB249+'SM Da'!AB249+'BN Da'!AB249+'BS Da'!AB249+'TDC Da'!AB249</f>
        <v>673</v>
      </c>
      <c r="AC249" s="81">
        <f>+'MIT Da'!AC249+'SAR Da'!AC249+'URQ Da'!AC249+'ROC Da'!AC249+'SM Da'!AC249+'BN Da'!AC249+'BS Da'!AC249+'TDC Da'!AC249</f>
        <v>956</v>
      </c>
      <c r="AD249" s="81">
        <f>+'MIT Da'!AD249+'SAR Da'!AD249+'URQ Da'!AD249+'ROC Da'!AD249+'SM Da'!AD249+'BN Da'!AD249+'BS Da'!AD249+'TDC Da'!AD249</f>
        <v>54</v>
      </c>
      <c r="AE249" s="81">
        <f>+'MIT Da'!AE249+'SAR Da'!AE249+'URQ Da'!AE249+'ROC Da'!AE249+'SM Da'!AE249+'BN Da'!AE249+'BS Da'!AE249+'TDC Da'!AE249</f>
        <v>95</v>
      </c>
      <c r="AF249" s="81">
        <f>+'MIT Da'!AF249+'SAR Da'!AF249+'URQ Da'!AF249+'ROC Da'!AF249+'SM Da'!AF249+'BN Da'!AF249+'BS Da'!AF249+'TDC Da'!AF249</f>
        <v>447</v>
      </c>
      <c r="AG249" s="81">
        <f>+'MIT Da'!AG249+'SAR Da'!AG249+'URQ Da'!AG249+'ROC Da'!AG249+'SM Da'!AG249+'BN Da'!AG249+'BS Da'!AG249+'TDC Da'!AG249</f>
        <v>596</v>
      </c>
      <c r="AH249" s="12">
        <f>+'MIT Da'!AH249+'SAR Da'!AH249+'URQ Da'!AH249+'ROC Da'!AH249+'SM Da'!AH249+'BN Da'!AH249+'BS Da'!AH249+'TDC Da'!AH249</f>
        <v>281.214</v>
      </c>
      <c r="AI249" s="12">
        <f>+'MIT Da'!AI249+'SAR Da'!AI249+'URQ Da'!AI249+'ROC Da'!AI249+'SM Da'!AI249+'BN Da'!AI249+'BS Da'!AI249+'TDC Da'!AI249</f>
        <v>2</v>
      </c>
      <c r="AJ249" s="12">
        <f>+'MIT Da'!AJ249+'SAR Da'!AJ249+'URQ Da'!AJ249+'ROC Da'!AJ249+'SM Da'!AJ249+'BN Da'!AJ249+'BS Da'!AJ249+'TDC Da'!AJ249</f>
        <v>497.428</v>
      </c>
      <c r="AK249" s="12">
        <f>+'MIT Da'!AK249+'SAR Da'!AK249+'URQ Da'!AK249+'ROC Da'!AK249+'SM Da'!AK249+'BN Da'!AK249+'BS Da'!AK249+'TDC Da'!AK249</f>
        <v>780.64199999999994</v>
      </c>
      <c r="AL249" s="81">
        <f>+'MIT Da'!AL249+'SAR Da'!AL249+'URQ Da'!AL249+'ROC Da'!AL249+'SM Da'!AL249+'BN Da'!AL249+'BS Da'!AL249+'TDC Da'!AL249</f>
        <v>12</v>
      </c>
      <c r="AM249" s="81">
        <f>+'MIT Da'!AM249+'SAR Da'!AM249+'URQ Da'!AM249+'ROC Da'!AM249+'SM Da'!AM249+'BN Da'!AM249+'BS Da'!AM249+'TDC Da'!AM249</f>
        <v>60</v>
      </c>
      <c r="AN249" s="81">
        <f>+'MIT Da'!AN249+'SAR Da'!AN249+'URQ Da'!AN249+'ROC Da'!AN249+'SM Da'!AN249+'BN Da'!AN249+'BS Da'!AN249+'TDC Da'!AN249</f>
        <v>82</v>
      </c>
      <c r="AO249" s="81">
        <f>+'MIT Da'!AO249+'SAR Da'!AO249+'URQ Da'!AO249+'ROC Da'!AO249+'SM Da'!AO249+'BN Da'!AO249+'BS Da'!AO249+'TDC Da'!AO249</f>
        <v>154</v>
      </c>
      <c r="AP249" s="81">
        <f>+'MIT Da'!AP249+'SAR Da'!AP249+'URQ Da'!AP249+'ROC Da'!AP249+'SM Da'!AP249+'BN Da'!AP249+'BS Da'!AP249+'TDC Da'!AP249</f>
        <v>596</v>
      </c>
      <c r="AQ249" s="81">
        <f>+'MIT Da'!AQ249+'SAR Da'!AQ249+'URQ Da'!AQ249+'ROC Da'!AQ249+'SM Da'!AQ249+'BN Da'!AQ249+'BS Da'!AQ249+'TDC Da'!AQ249</f>
        <v>341</v>
      </c>
      <c r="AR249" s="81">
        <f>+'MIT Da'!AR249+'SAR Da'!AR249+'URQ Da'!AR249+'ROC Da'!AR249+'SM Da'!AR249+'BN Da'!AR249+'BS Da'!AR249+'TDC Da'!AR249</f>
        <v>39</v>
      </c>
      <c r="AS249" s="81">
        <f>+SUM(RED_InfraMR[[#This Row],[B.02.1 - Parque de Coches Eléctricos Motrices]:[B.02.3 - Parque de Coches Eléctricos Motrices Tipo R]])</f>
        <v>976</v>
      </c>
      <c r="AT249" s="81">
        <f>+'MIT Da'!AT249+'SAR Da'!AT249+'URQ Da'!AT249+'ROC Da'!AT249+'SM Da'!AT249+'BN Da'!AT249+'BS Da'!AT249+'TDC Da'!AT249</f>
        <v>12</v>
      </c>
      <c r="AU249" s="81">
        <f>+'MIT Da'!AU249+'SAR Da'!AU249+'URQ Da'!AU249+'ROC Da'!AU249+'SM Da'!AU249+'BN Da'!AU249+'BS Da'!AU249+'TDC Da'!AU249</f>
        <v>6</v>
      </c>
      <c r="AV249" s="81">
        <f>+'MIT Da'!AV249+'SAR Da'!AV249+'URQ Da'!AV249+'ROC Da'!AV249+'SM Da'!AV249+'BN Da'!AV249+'BS Da'!AV249+'TDC Da'!AV249</f>
        <v>10</v>
      </c>
      <c r="AW249" s="81">
        <f>+SUM(RED_InfraMR[[#This Row],[B.03.1 - Parque de Coches Motores Motrices Remolcados]:[B.03.3 - Parque de Coches Motores Motrices Cabina]])</f>
        <v>28</v>
      </c>
      <c r="AX249" s="81">
        <f>+'MIT Da'!AX249+'SAR Da'!AX249+'URQ Da'!AX249+'ROC Da'!AX249+'SM Da'!AX249+'BN Da'!AX249+'BS Da'!AX249+'TDC Da'!AX249</f>
        <v>440</v>
      </c>
      <c r="AY249" s="81">
        <f>+'MIT Da'!AY249+'SAR Da'!AY249+'URQ Da'!AY249+'ROC Da'!AY249+'SM Da'!AY249+'BN Da'!AY249+'BS Da'!AY249+'TDC Da'!AY249</f>
        <v>170</v>
      </c>
      <c r="AZ249" s="81">
        <f>+'MIT Da'!AZ249+'SAR Da'!AZ249+'URQ Da'!AZ249+'ROC Da'!AZ249+'SM Da'!AZ249+'BN Da'!AZ249+'BS Da'!AZ249+'TDC Da'!AZ249</f>
        <v>15</v>
      </c>
      <c r="BA249" s="81">
        <f>+'MIT Da'!BA249+'SAR Da'!BA249+'URQ Da'!BA249+'ROC Da'!BA249+'SM Da'!BA249+'BN Da'!BA249+'BS Da'!BA249+'TDC Da'!BA249</f>
        <v>164</v>
      </c>
      <c r="BB249" s="81">
        <f>+'MIT Da'!BB249+'SAR Da'!BB249+'URQ Da'!BB249+'ROC Da'!BB249+'SM Da'!BB249+'BN Da'!BB249+'BS Da'!BB249+'TDC Da'!BB249</f>
        <v>0</v>
      </c>
      <c r="BC249" s="81">
        <f>+SUM(RED_InfraMR[[#This Row],[B.04.1 - Parque de Coches Remolcados Clase Unica]:[B.04.5 - Parque de Coches Remolcados para Servicios Especiales (Cartoneros)]])</f>
        <v>789</v>
      </c>
      <c r="BD249" s="81">
        <f>+'MIT Da'!BD249+'SAR Da'!BD249+'URQ Da'!BD249+'ROC Da'!BD249+'SM Da'!BD249+'BN Da'!BD249+'BS Da'!BD249+'TDC Da'!BD249</f>
        <v>12</v>
      </c>
      <c r="BE249" s="81">
        <f>+'MIT Da'!BE249+'SAR Da'!BE249+'URQ Da'!BE249+'ROC Da'!BE249+'SM Da'!BE249+'BN Da'!BE249+'BS Da'!BE249+'TDC Da'!BE249</f>
        <v>92</v>
      </c>
      <c r="BF249" s="16"/>
    </row>
    <row r="250" spans="1:58">
      <c r="A250" s="1">
        <v>2013</v>
      </c>
      <c r="B250" s="1" t="s">
        <v>123</v>
      </c>
      <c r="C250" s="12">
        <f>+'MIT Da'!C250+'SAR Da'!C250+'URQ Da'!C250+'ROC Da'!C250+'SM Da'!C250+'BN Da'!C250+'BS Da'!C250+'TDC Da'!C250</f>
        <v>147.21299999999999</v>
      </c>
      <c r="D250" s="12">
        <f>+'MIT Da'!D250+'SAR Da'!D250+'URQ Da'!D250+'ROC Da'!D250+'SM Da'!D250+'BN Da'!D250+'BS Da'!D250+'TDC Da'!D250</f>
        <v>434.00300000000004</v>
      </c>
      <c r="E250" s="12">
        <f>+'MIT Da'!E250+'SAR Da'!E250+'URQ Da'!E250+'ROC Da'!E250+'SM Da'!E250+'BN Da'!E250+'BS Da'!E250+'TDC Da'!E250</f>
        <v>0</v>
      </c>
      <c r="F250" s="12">
        <f>+'MIT Da'!F250+'SAR Da'!F250+'URQ Da'!F250+'ROC Da'!F250+'SM Da'!F250+'BN Da'!F250+'BS Da'!F250+'TDC Da'!F250</f>
        <v>186.47664</v>
      </c>
      <c r="G250" s="12">
        <f>+'MIT Da'!G250+'SAR Da'!G250+'URQ Da'!G250+'ROC Da'!G250+'SM Da'!G250+'BN Da'!G250+'BS Da'!G250+'TDC Da'!G250</f>
        <v>767.69263999999998</v>
      </c>
      <c r="H250" s="12">
        <f>+'MIT Da'!H250+'SAR Da'!H250+'URQ Da'!H250+'ROC Da'!H250+'SM Da'!H250+'BN Da'!H250+'BS Da'!H250+'TDC Da'!H250</f>
        <v>767.69263999999998</v>
      </c>
      <c r="I250" s="12">
        <f>+'MIT Da'!I250+'SAR Da'!I250+'URQ Da'!I250+'ROC Da'!I250+'SM Da'!I250+'BN Da'!I250+'BS Da'!I250+'TDC Da'!I250</f>
        <v>1011.74311</v>
      </c>
      <c r="J250" s="12">
        <f>+'MIT Da'!J250+'SAR Da'!J250+'URQ Da'!J250+'ROC Da'!J250+'SM Da'!J250+'BN Da'!J250+'BS Da'!J250+'TDC Da'!J250</f>
        <v>1039.809</v>
      </c>
      <c r="K250" s="12">
        <f>+'MIT Da'!K250+'SAR Da'!K250+'URQ Da'!K250+'ROC Da'!K250+'SM Da'!K250+'BN Da'!K250+'BS Da'!K250+'TDC Da'!K250</f>
        <v>54.516999999999996</v>
      </c>
      <c r="L250" s="12">
        <f>+'MIT Da'!L250+'SAR Da'!L250+'URQ Da'!L250+'ROC Da'!L250+'SM Da'!L250+'BN Da'!L250+'BS Da'!L250+'TDC Da'!L250</f>
        <v>400.09900000000005</v>
      </c>
      <c r="M250" s="12">
        <f>+'MIT Da'!M250+'SAR Da'!M250+'URQ Da'!M250+'ROC Da'!M250+'SM Da'!M250+'BN Da'!M250+'BS Da'!M250+'TDC Da'!M250</f>
        <v>21.314999999999998</v>
      </c>
      <c r="N250" s="12">
        <f>+'MIT Da'!N250+'SAR Da'!N250+'URQ Da'!N250+'ROC Da'!N250+'SM Da'!N250+'BN Da'!N250+'BS Da'!N250+'TDC Da'!N250</f>
        <v>1439.9079999999999</v>
      </c>
      <c r="O250" s="12">
        <f>+'MIT Da'!O250+'SAR Da'!O250+'URQ Da'!O250+'ROC Da'!O250+'SM Da'!O250+'BN Da'!O250+'BS Da'!O250+'TDC Da'!O250</f>
        <v>1439.9079999999999</v>
      </c>
      <c r="P250" s="81">
        <f>+'MIT Da'!P250+'SAR Da'!P250+'URQ Da'!P250+'ROC Da'!P250+'SM Da'!P250+'BN Da'!P250+'BS Da'!P250+'TDC Da'!P250</f>
        <v>203</v>
      </c>
      <c r="Q250" s="81">
        <f>+'MIT Da'!Q250+'SAR Da'!Q250+'URQ Da'!Q250+'ROC Da'!Q250+'SM Da'!Q250+'BN Da'!Q250+'BS Da'!Q250+'TDC Da'!Q250</f>
        <v>58</v>
      </c>
      <c r="R250" s="81">
        <f>+'MIT Da'!R250+'SAR Da'!R250+'URQ Da'!R250+'ROC Da'!R250+'SM Da'!R250+'BN Da'!R250+'BS Da'!R250+'TDC Da'!R250</f>
        <v>10</v>
      </c>
      <c r="S250" s="81">
        <f>+'MIT Da'!S250+'SAR Da'!S250+'URQ Da'!S250+'ROC Da'!S250+'SM Da'!S250+'BN Da'!S250+'BS Da'!S250+'TDC Da'!S250</f>
        <v>271</v>
      </c>
      <c r="T250" s="81">
        <f>+'MIT Da'!T250+'SAR Da'!T250+'URQ Da'!T250+'ROC Da'!T250+'SM Da'!T250+'BN Da'!T250+'BS Da'!T250+'TDC Da'!T250</f>
        <v>134</v>
      </c>
      <c r="U250" s="81">
        <f>+'MIT Da'!U250+'SAR Da'!U250+'URQ Da'!U250+'ROC Da'!U250+'SM Da'!U250+'BN Da'!U250+'BS Da'!U250+'TDC Da'!U250</f>
        <v>417</v>
      </c>
      <c r="V250" s="81">
        <f>+'MIT Da'!V250+'SAR Da'!V250+'URQ Da'!V250+'ROC Da'!V250+'SM Da'!V250+'BN Da'!V250+'BS Da'!V250+'TDC Da'!V250</f>
        <v>11</v>
      </c>
      <c r="W250" s="81">
        <f>+'MIT Da'!W250+'SAR Da'!W250+'URQ Da'!W250+'ROC Da'!W250+'SM Da'!W250+'BN Da'!W250+'BS Da'!W250+'TDC Da'!W250</f>
        <v>107</v>
      </c>
      <c r="X250" s="81">
        <f>+'MIT Da'!X250+'SAR Da'!X250+'URQ Da'!X250+'ROC Da'!X250+'SM Da'!X250+'BN Da'!X250+'BS Da'!X250+'TDC Da'!X250</f>
        <v>4</v>
      </c>
      <c r="Y250" s="81">
        <f>+'MIT Da'!Y250+'SAR Da'!Y250+'URQ Da'!Y250+'ROC Da'!Y250+'SM Da'!Y250+'BN Da'!Y250+'BS Da'!Y250+'TDC Da'!Y250</f>
        <v>673</v>
      </c>
      <c r="Z250" s="81">
        <f>+'MIT Da'!Z250+'SAR Da'!Z250+'URQ Da'!Z250+'ROC Da'!Z250+'SM Da'!Z250+'BN Da'!Z250+'BS Da'!Z250+'TDC Da'!Z250</f>
        <v>182</v>
      </c>
      <c r="AA250" s="81">
        <f>+'MIT Da'!AA250+'SAR Da'!AA250+'URQ Da'!AA250+'ROC Da'!AA250+'SM Da'!AA250+'BN Da'!AA250+'BS Da'!AA250+'TDC Da'!AA250</f>
        <v>101</v>
      </c>
      <c r="AB250" s="81">
        <f>+'MIT Da'!AB250+'SAR Da'!AB250+'URQ Da'!AB250+'ROC Da'!AB250+'SM Da'!AB250+'BN Da'!AB250+'BS Da'!AB250+'TDC Da'!AB250</f>
        <v>673</v>
      </c>
      <c r="AC250" s="81">
        <f>+'MIT Da'!AC250+'SAR Da'!AC250+'URQ Da'!AC250+'ROC Da'!AC250+'SM Da'!AC250+'BN Da'!AC250+'BS Da'!AC250+'TDC Da'!AC250</f>
        <v>956</v>
      </c>
      <c r="AD250" s="81">
        <f>+'MIT Da'!AD250+'SAR Da'!AD250+'URQ Da'!AD250+'ROC Da'!AD250+'SM Da'!AD250+'BN Da'!AD250+'BS Da'!AD250+'TDC Da'!AD250</f>
        <v>54</v>
      </c>
      <c r="AE250" s="81">
        <f>+'MIT Da'!AE250+'SAR Da'!AE250+'URQ Da'!AE250+'ROC Da'!AE250+'SM Da'!AE250+'BN Da'!AE250+'BS Da'!AE250+'TDC Da'!AE250</f>
        <v>95</v>
      </c>
      <c r="AF250" s="81">
        <f>+'MIT Da'!AF250+'SAR Da'!AF250+'URQ Da'!AF250+'ROC Da'!AF250+'SM Da'!AF250+'BN Da'!AF250+'BS Da'!AF250+'TDC Da'!AF250</f>
        <v>447</v>
      </c>
      <c r="AG250" s="81">
        <f>+'MIT Da'!AG250+'SAR Da'!AG250+'URQ Da'!AG250+'ROC Da'!AG250+'SM Da'!AG250+'BN Da'!AG250+'BS Da'!AG250+'TDC Da'!AG250</f>
        <v>596</v>
      </c>
      <c r="AH250" s="12">
        <f>+'MIT Da'!AH250+'SAR Da'!AH250+'URQ Da'!AH250+'ROC Da'!AH250+'SM Da'!AH250+'BN Da'!AH250+'BS Da'!AH250+'TDC Da'!AH250</f>
        <v>281.214</v>
      </c>
      <c r="AI250" s="12">
        <f>+'MIT Da'!AI250+'SAR Da'!AI250+'URQ Da'!AI250+'ROC Da'!AI250+'SM Da'!AI250+'BN Da'!AI250+'BS Da'!AI250+'TDC Da'!AI250</f>
        <v>2</v>
      </c>
      <c r="AJ250" s="12">
        <f>+'MIT Da'!AJ250+'SAR Da'!AJ250+'URQ Da'!AJ250+'ROC Da'!AJ250+'SM Da'!AJ250+'BN Da'!AJ250+'BS Da'!AJ250+'TDC Da'!AJ250</f>
        <v>497.428</v>
      </c>
      <c r="AK250" s="12">
        <f>+'MIT Da'!AK250+'SAR Da'!AK250+'URQ Da'!AK250+'ROC Da'!AK250+'SM Da'!AK250+'BN Da'!AK250+'BS Da'!AK250+'TDC Da'!AK250</f>
        <v>780.64199999999994</v>
      </c>
      <c r="AL250" s="81">
        <f>+'MIT Da'!AL250+'SAR Da'!AL250+'URQ Da'!AL250+'ROC Da'!AL250+'SM Da'!AL250+'BN Da'!AL250+'BS Da'!AL250+'TDC Da'!AL250</f>
        <v>12</v>
      </c>
      <c r="AM250" s="81">
        <f>+'MIT Da'!AM250+'SAR Da'!AM250+'URQ Da'!AM250+'ROC Da'!AM250+'SM Da'!AM250+'BN Da'!AM250+'BS Da'!AM250+'TDC Da'!AM250</f>
        <v>60</v>
      </c>
      <c r="AN250" s="81">
        <f>+'MIT Da'!AN250+'SAR Da'!AN250+'URQ Da'!AN250+'ROC Da'!AN250+'SM Da'!AN250+'BN Da'!AN250+'BS Da'!AN250+'TDC Da'!AN250</f>
        <v>82</v>
      </c>
      <c r="AO250" s="81">
        <f>+'MIT Da'!AO250+'SAR Da'!AO250+'URQ Da'!AO250+'ROC Da'!AO250+'SM Da'!AO250+'BN Da'!AO250+'BS Da'!AO250+'TDC Da'!AO250</f>
        <v>154</v>
      </c>
      <c r="AP250" s="81">
        <f>+'MIT Da'!AP250+'SAR Da'!AP250+'URQ Da'!AP250+'ROC Da'!AP250+'SM Da'!AP250+'BN Da'!AP250+'BS Da'!AP250+'TDC Da'!AP250</f>
        <v>596</v>
      </c>
      <c r="AQ250" s="81">
        <f>+'MIT Da'!AQ250+'SAR Da'!AQ250+'URQ Da'!AQ250+'ROC Da'!AQ250+'SM Da'!AQ250+'BN Da'!AQ250+'BS Da'!AQ250+'TDC Da'!AQ250</f>
        <v>341</v>
      </c>
      <c r="AR250" s="81">
        <f>+'MIT Da'!AR250+'SAR Da'!AR250+'URQ Da'!AR250+'ROC Da'!AR250+'SM Da'!AR250+'BN Da'!AR250+'BS Da'!AR250+'TDC Da'!AR250</f>
        <v>39</v>
      </c>
      <c r="AS250" s="81">
        <f>+SUM(RED_InfraMR[[#This Row],[B.02.1 - Parque de Coches Eléctricos Motrices]:[B.02.3 - Parque de Coches Eléctricos Motrices Tipo R]])</f>
        <v>976</v>
      </c>
      <c r="AT250" s="81">
        <f>+'MIT Da'!AT250+'SAR Da'!AT250+'URQ Da'!AT250+'ROC Da'!AT250+'SM Da'!AT250+'BN Da'!AT250+'BS Da'!AT250+'TDC Da'!AT250</f>
        <v>12</v>
      </c>
      <c r="AU250" s="81">
        <f>+'MIT Da'!AU250+'SAR Da'!AU250+'URQ Da'!AU250+'ROC Da'!AU250+'SM Da'!AU250+'BN Da'!AU250+'BS Da'!AU250+'TDC Da'!AU250</f>
        <v>6</v>
      </c>
      <c r="AV250" s="81">
        <f>+'MIT Da'!AV250+'SAR Da'!AV250+'URQ Da'!AV250+'ROC Da'!AV250+'SM Da'!AV250+'BN Da'!AV250+'BS Da'!AV250+'TDC Da'!AV250</f>
        <v>10</v>
      </c>
      <c r="AW250" s="81">
        <f>+SUM(RED_InfraMR[[#This Row],[B.03.1 - Parque de Coches Motores Motrices Remolcados]:[B.03.3 - Parque de Coches Motores Motrices Cabina]])</f>
        <v>28</v>
      </c>
      <c r="AX250" s="81">
        <f>+'MIT Da'!AX250+'SAR Da'!AX250+'URQ Da'!AX250+'ROC Da'!AX250+'SM Da'!AX250+'BN Da'!AX250+'BS Da'!AX250+'TDC Da'!AX250</f>
        <v>440</v>
      </c>
      <c r="AY250" s="81">
        <f>+'MIT Da'!AY250+'SAR Da'!AY250+'URQ Da'!AY250+'ROC Da'!AY250+'SM Da'!AY250+'BN Da'!AY250+'BS Da'!AY250+'TDC Da'!AY250</f>
        <v>170</v>
      </c>
      <c r="AZ250" s="81">
        <f>+'MIT Da'!AZ250+'SAR Da'!AZ250+'URQ Da'!AZ250+'ROC Da'!AZ250+'SM Da'!AZ250+'BN Da'!AZ250+'BS Da'!AZ250+'TDC Da'!AZ250</f>
        <v>15</v>
      </c>
      <c r="BA250" s="81">
        <f>+'MIT Da'!BA250+'SAR Da'!BA250+'URQ Da'!BA250+'ROC Da'!BA250+'SM Da'!BA250+'BN Da'!BA250+'BS Da'!BA250+'TDC Da'!BA250</f>
        <v>164</v>
      </c>
      <c r="BB250" s="81">
        <f>+'MIT Da'!BB250+'SAR Da'!BB250+'URQ Da'!BB250+'ROC Da'!BB250+'SM Da'!BB250+'BN Da'!BB250+'BS Da'!BB250+'TDC Da'!BB250</f>
        <v>0</v>
      </c>
      <c r="BC250" s="81">
        <f>+SUM(RED_InfraMR[[#This Row],[B.04.1 - Parque de Coches Remolcados Clase Unica]:[B.04.5 - Parque de Coches Remolcados para Servicios Especiales (Cartoneros)]])</f>
        <v>789</v>
      </c>
      <c r="BD250" s="81">
        <f>+'MIT Da'!BD250+'SAR Da'!BD250+'URQ Da'!BD250+'ROC Da'!BD250+'SM Da'!BD250+'BN Da'!BD250+'BS Da'!BD250+'TDC Da'!BD250</f>
        <v>12</v>
      </c>
      <c r="BE250" s="81">
        <f>+'MIT Da'!BE250+'SAR Da'!BE250+'URQ Da'!BE250+'ROC Da'!BE250+'SM Da'!BE250+'BN Da'!BE250+'BS Da'!BE250+'TDC Da'!BE250</f>
        <v>92</v>
      </c>
      <c r="BF250" s="16"/>
    </row>
    <row r="251" spans="1:58">
      <c r="A251" s="1">
        <v>2013</v>
      </c>
      <c r="B251" s="1" t="s">
        <v>124</v>
      </c>
      <c r="C251" s="12">
        <f>+'MIT Da'!C251+'SAR Da'!C251+'URQ Da'!C251+'ROC Da'!C251+'SM Da'!C251+'BN Da'!C251+'BS Da'!C251+'TDC Da'!C251</f>
        <v>147.21299999999999</v>
      </c>
      <c r="D251" s="12">
        <f>+'MIT Da'!D251+'SAR Da'!D251+'URQ Da'!D251+'ROC Da'!D251+'SM Da'!D251+'BN Da'!D251+'BS Da'!D251+'TDC Da'!D251</f>
        <v>434.00300000000004</v>
      </c>
      <c r="E251" s="12">
        <f>+'MIT Da'!E251+'SAR Da'!E251+'URQ Da'!E251+'ROC Da'!E251+'SM Da'!E251+'BN Da'!E251+'BS Da'!E251+'TDC Da'!E251</f>
        <v>0</v>
      </c>
      <c r="F251" s="12">
        <f>+'MIT Da'!F251+'SAR Da'!F251+'URQ Da'!F251+'ROC Da'!F251+'SM Da'!F251+'BN Da'!F251+'BS Da'!F251+'TDC Da'!F251</f>
        <v>186.47664</v>
      </c>
      <c r="G251" s="12">
        <f>+'MIT Da'!G251+'SAR Da'!G251+'URQ Da'!G251+'ROC Da'!G251+'SM Da'!G251+'BN Da'!G251+'BS Da'!G251+'TDC Da'!G251</f>
        <v>767.69263999999998</v>
      </c>
      <c r="H251" s="12">
        <f>+'MIT Da'!H251+'SAR Da'!H251+'URQ Da'!H251+'ROC Da'!H251+'SM Da'!H251+'BN Da'!H251+'BS Da'!H251+'TDC Da'!H251</f>
        <v>767.69263999999998</v>
      </c>
      <c r="I251" s="12">
        <f>+'MIT Da'!I251+'SAR Da'!I251+'URQ Da'!I251+'ROC Da'!I251+'SM Da'!I251+'BN Da'!I251+'BS Da'!I251+'TDC Da'!I251</f>
        <v>1011.74311</v>
      </c>
      <c r="J251" s="12">
        <f>+'MIT Da'!J251+'SAR Da'!J251+'URQ Da'!J251+'ROC Da'!J251+'SM Da'!J251+'BN Da'!J251+'BS Da'!J251+'TDC Da'!J251</f>
        <v>1039.809</v>
      </c>
      <c r="K251" s="12">
        <f>+'MIT Da'!K251+'SAR Da'!K251+'URQ Da'!K251+'ROC Da'!K251+'SM Da'!K251+'BN Da'!K251+'BS Da'!K251+'TDC Da'!K251</f>
        <v>54.516999999999996</v>
      </c>
      <c r="L251" s="12">
        <f>+'MIT Da'!L251+'SAR Da'!L251+'URQ Da'!L251+'ROC Da'!L251+'SM Da'!L251+'BN Da'!L251+'BS Da'!L251+'TDC Da'!L251</f>
        <v>400.09900000000005</v>
      </c>
      <c r="M251" s="12">
        <f>+'MIT Da'!M251+'SAR Da'!M251+'URQ Da'!M251+'ROC Da'!M251+'SM Da'!M251+'BN Da'!M251+'BS Da'!M251+'TDC Da'!M251</f>
        <v>21.314999999999998</v>
      </c>
      <c r="N251" s="12">
        <f>+'MIT Da'!N251+'SAR Da'!N251+'URQ Da'!N251+'ROC Da'!N251+'SM Da'!N251+'BN Da'!N251+'BS Da'!N251+'TDC Da'!N251</f>
        <v>1439.9079999999999</v>
      </c>
      <c r="O251" s="12">
        <f>+'MIT Da'!O251+'SAR Da'!O251+'URQ Da'!O251+'ROC Da'!O251+'SM Da'!O251+'BN Da'!O251+'BS Da'!O251+'TDC Da'!O251</f>
        <v>1439.9079999999999</v>
      </c>
      <c r="P251" s="81">
        <f>+'MIT Da'!P251+'SAR Da'!P251+'URQ Da'!P251+'ROC Da'!P251+'SM Da'!P251+'BN Da'!P251+'BS Da'!P251+'TDC Da'!P251</f>
        <v>203</v>
      </c>
      <c r="Q251" s="81">
        <f>+'MIT Da'!Q251+'SAR Da'!Q251+'URQ Da'!Q251+'ROC Da'!Q251+'SM Da'!Q251+'BN Da'!Q251+'BS Da'!Q251+'TDC Da'!Q251</f>
        <v>58</v>
      </c>
      <c r="R251" s="81">
        <f>+'MIT Da'!R251+'SAR Da'!R251+'URQ Da'!R251+'ROC Da'!R251+'SM Da'!R251+'BN Da'!R251+'BS Da'!R251+'TDC Da'!R251</f>
        <v>10</v>
      </c>
      <c r="S251" s="81">
        <f>+'MIT Da'!S251+'SAR Da'!S251+'URQ Da'!S251+'ROC Da'!S251+'SM Da'!S251+'BN Da'!S251+'BS Da'!S251+'TDC Da'!S251</f>
        <v>271</v>
      </c>
      <c r="T251" s="81">
        <f>+'MIT Da'!T251+'SAR Da'!T251+'URQ Da'!T251+'ROC Da'!T251+'SM Da'!T251+'BN Da'!T251+'BS Da'!T251+'TDC Da'!T251</f>
        <v>134</v>
      </c>
      <c r="U251" s="81">
        <f>+'MIT Da'!U251+'SAR Da'!U251+'URQ Da'!U251+'ROC Da'!U251+'SM Da'!U251+'BN Da'!U251+'BS Da'!U251+'TDC Da'!U251</f>
        <v>417</v>
      </c>
      <c r="V251" s="81">
        <f>+'MIT Da'!V251+'SAR Da'!V251+'URQ Da'!V251+'ROC Da'!V251+'SM Da'!V251+'BN Da'!V251+'BS Da'!V251+'TDC Da'!V251</f>
        <v>11</v>
      </c>
      <c r="W251" s="81">
        <f>+'MIT Da'!W251+'SAR Da'!W251+'URQ Da'!W251+'ROC Da'!W251+'SM Da'!W251+'BN Da'!W251+'BS Da'!W251+'TDC Da'!W251</f>
        <v>107</v>
      </c>
      <c r="X251" s="81">
        <f>+'MIT Da'!X251+'SAR Da'!X251+'URQ Da'!X251+'ROC Da'!X251+'SM Da'!X251+'BN Da'!X251+'BS Da'!X251+'TDC Da'!X251</f>
        <v>4</v>
      </c>
      <c r="Y251" s="81">
        <f>+'MIT Da'!Y251+'SAR Da'!Y251+'URQ Da'!Y251+'ROC Da'!Y251+'SM Da'!Y251+'BN Da'!Y251+'BS Da'!Y251+'TDC Da'!Y251</f>
        <v>673</v>
      </c>
      <c r="Z251" s="81">
        <f>+'MIT Da'!Z251+'SAR Da'!Z251+'URQ Da'!Z251+'ROC Da'!Z251+'SM Da'!Z251+'BN Da'!Z251+'BS Da'!Z251+'TDC Da'!Z251</f>
        <v>182</v>
      </c>
      <c r="AA251" s="81">
        <f>+'MIT Da'!AA251+'SAR Da'!AA251+'URQ Da'!AA251+'ROC Da'!AA251+'SM Da'!AA251+'BN Da'!AA251+'BS Da'!AA251+'TDC Da'!AA251</f>
        <v>101</v>
      </c>
      <c r="AB251" s="81">
        <f>+'MIT Da'!AB251+'SAR Da'!AB251+'URQ Da'!AB251+'ROC Da'!AB251+'SM Da'!AB251+'BN Da'!AB251+'BS Da'!AB251+'TDC Da'!AB251</f>
        <v>673</v>
      </c>
      <c r="AC251" s="81">
        <f>+'MIT Da'!AC251+'SAR Da'!AC251+'URQ Da'!AC251+'ROC Da'!AC251+'SM Da'!AC251+'BN Da'!AC251+'BS Da'!AC251+'TDC Da'!AC251</f>
        <v>956</v>
      </c>
      <c r="AD251" s="81">
        <f>+'MIT Da'!AD251+'SAR Da'!AD251+'URQ Da'!AD251+'ROC Da'!AD251+'SM Da'!AD251+'BN Da'!AD251+'BS Da'!AD251+'TDC Da'!AD251</f>
        <v>54</v>
      </c>
      <c r="AE251" s="81">
        <f>+'MIT Da'!AE251+'SAR Da'!AE251+'URQ Da'!AE251+'ROC Da'!AE251+'SM Da'!AE251+'BN Da'!AE251+'BS Da'!AE251+'TDC Da'!AE251</f>
        <v>95</v>
      </c>
      <c r="AF251" s="81">
        <f>+'MIT Da'!AF251+'SAR Da'!AF251+'URQ Da'!AF251+'ROC Da'!AF251+'SM Da'!AF251+'BN Da'!AF251+'BS Da'!AF251+'TDC Da'!AF251</f>
        <v>447</v>
      </c>
      <c r="AG251" s="81">
        <f>+'MIT Da'!AG251+'SAR Da'!AG251+'URQ Da'!AG251+'ROC Da'!AG251+'SM Da'!AG251+'BN Da'!AG251+'BS Da'!AG251+'TDC Da'!AG251</f>
        <v>596</v>
      </c>
      <c r="AH251" s="12">
        <f>+'MIT Da'!AH251+'SAR Da'!AH251+'URQ Da'!AH251+'ROC Da'!AH251+'SM Da'!AH251+'BN Da'!AH251+'BS Da'!AH251+'TDC Da'!AH251</f>
        <v>281.214</v>
      </c>
      <c r="AI251" s="12">
        <f>+'MIT Da'!AI251+'SAR Da'!AI251+'URQ Da'!AI251+'ROC Da'!AI251+'SM Da'!AI251+'BN Da'!AI251+'BS Da'!AI251+'TDC Da'!AI251</f>
        <v>2</v>
      </c>
      <c r="AJ251" s="12">
        <f>+'MIT Da'!AJ251+'SAR Da'!AJ251+'URQ Da'!AJ251+'ROC Da'!AJ251+'SM Da'!AJ251+'BN Da'!AJ251+'BS Da'!AJ251+'TDC Da'!AJ251</f>
        <v>497.428</v>
      </c>
      <c r="AK251" s="12">
        <f>+'MIT Da'!AK251+'SAR Da'!AK251+'URQ Da'!AK251+'ROC Da'!AK251+'SM Da'!AK251+'BN Da'!AK251+'BS Da'!AK251+'TDC Da'!AK251</f>
        <v>780.64199999999994</v>
      </c>
      <c r="AL251" s="81">
        <f>+'MIT Da'!AL251+'SAR Da'!AL251+'URQ Da'!AL251+'ROC Da'!AL251+'SM Da'!AL251+'BN Da'!AL251+'BS Da'!AL251+'TDC Da'!AL251</f>
        <v>9</v>
      </c>
      <c r="AM251" s="81">
        <f>+'MIT Da'!AM251+'SAR Da'!AM251+'URQ Da'!AM251+'ROC Da'!AM251+'SM Da'!AM251+'BN Da'!AM251+'BS Da'!AM251+'TDC Da'!AM251</f>
        <v>58</v>
      </c>
      <c r="AN251" s="81">
        <f>+'MIT Da'!AN251+'SAR Da'!AN251+'URQ Da'!AN251+'ROC Da'!AN251+'SM Da'!AN251+'BN Da'!AN251+'BS Da'!AN251+'TDC Da'!AN251</f>
        <v>77</v>
      </c>
      <c r="AO251" s="81">
        <f>+'MIT Da'!AO251+'SAR Da'!AO251+'URQ Da'!AO251+'ROC Da'!AO251+'SM Da'!AO251+'BN Da'!AO251+'BS Da'!AO251+'TDC Da'!AO251</f>
        <v>144</v>
      </c>
      <c r="AP251" s="81">
        <f>+'MIT Da'!AP251+'SAR Da'!AP251+'URQ Da'!AP251+'ROC Da'!AP251+'SM Da'!AP251+'BN Da'!AP251+'BS Da'!AP251+'TDC Da'!AP251</f>
        <v>596</v>
      </c>
      <c r="AQ251" s="81">
        <f>+'MIT Da'!AQ251+'SAR Da'!AQ251+'URQ Da'!AQ251+'ROC Da'!AQ251+'SM Da'!AQ251+'BN Da'!AQ251+'BS Da'!AQ251+'TDC Da'!AQ251</f>
        <v>341</v>
      </c>
      <c r="AR251" s="81">
        <f>+'MIT Da'!AR251+'SAR Da'!AR251+'URQ Da'!AR251+'ROC Da'!AR251+'SM Da'!AR251+'BN Da'!AR251+'BS Da'!AR251+'TDC Da'!AR251</f>
        <v>39</v>
      </c>
      <c r="AS251" s="81">
        <f>+SUM(RED_InfraMR[[#This Row],[B.02.1 - Parque de Coches Eléctricos Motrices]:[B.02.3 - Parque de Coches Eléctricos Motrices Tipo R]])</f>
        <v>976</v>
      </c>
      <c r="AT251" s="81">
        <f>+'MIT Da'!AT251+'SAR Da'!AT251+'URQ Da'!AT251+'ROC Da'!AT251+'SM Da'!AT251+'BN Da'!AT251+'BS Da'!AT251+'TDC Da'!AT251</f>
        <v>12</v>
      </c>
      <c r="AU251" s="81">
        <f>+'MIT Da'!AU251+'SAR Da'!AU251+'URQ Da'!AU251+'ROC Da'!AU251+'SM Da'!AU251+'BN Da'!AU251+'BS Da'!AU251+'TDC Da'!AU251</f>
        <v>6</v>
      </c>
      <c r="AV251" s="81">
        <f>+'MIT Da'!AV251+'SAR Da'!AV251+'URQ Da'!AV251+'ROC Da'!AV251+'SM Da'!AV251+'BN Da'!AV251+'BS Da'!AV251+'TDC Da'!AV251</f>
        <v>10</v>
      </c>
      <c r="AW251" s="81">
        <f>+SUM(RED_InfraMR[[#This Row],[B.03.1 - Parque de Coches Motores Motrices Remolcados]:[B.03.3 - Parque de Coches Motores Motrices Cabina]])</f>
        <v>28</v>
      </c>
      <c r="AX251" s="81">
        <f>+'MIT Da'!AX251+'SAR Da'!AX251+'URQ Da'!AX251+'ROC Da'!AX251+'SM Da'!AX251+'BN Da'!AX251+'BS Da'!AX251+'TDC Da'!AX251</f>
        <v>496</v>
      </c>
      <c r="AY251" s="81">
        <f>+'MIT Da'!AY251+'SAR Da'!AY251+'URQ Da'!AY251+'ROC Da'!AY251+'SM Da'!AY251+'BN Da'!AY251+'BS Da'!AY251+'TDC Da'!AY251</f>
        <v>128</v>
      </c>
      <c r="AZ251" s="81">
        <f>+'MIT Da'!AZ251+'SAR Da'!AZ251+'URQ Da'!AZ251+'ROC Da'!AZ251+'SM Da'!AZ251+'BN Da'!AZ251+'BS Da'!AZ251+'TDC Da'!AZ251</f>
        <v>15</v>
      </c>
      <c r="BA251" s="81">
        <f>+'MIT Da'!BA251+'SAR Da'!BA251+'URQ Da'!BA251+'ROC Da'!BA251+'SM Da'!BA251+'BN Da'!BA251+'BS Da'!BA251+'TDC Da'!BA251</f>
        <v>164</v>
      </c>
      <c r="BB251" s="81">
        <f>+'MIT Da'!BB251+'SAR Da'!BB251+'URQ Da'!BB251+'ROC Da'!BB251+'SM Da'!BB251+'BN Da'!BB251+'BS Da'!BB251+'TDC Da'!BB251</f>
        <v>0</v>
      </c>
      <c r="BC251" s="81">
        <f>+SUM(RED_InfraMR[[#This Row],[B.04.1 - Parque de Coches Remolcados Clase Unica]:[B.04.5 - Parque de Coches Remolcados para Servicios Especiales (Cartoneros)]])</f>
        <v>803</v>
      </c>
      <c r="BD251" s="81">
        <f>+'MIT Da'!BD251+'SAR Da'!BD251+'URQ Da'!BD251+'ROC Da'!BD251+'SM Da'!BD251+'BN Da'!BD251+'BS Da'!BD251+'TDC Da'!BD251</f>
        <v>32</v>
      </c>
      <c r="BE251" s="81">
        <f>+'MIT Da'!BE251+'SAR Da'!BE251+'URQ Da'!BE251+'ROC Da'!BE251+'SM Da'!BE251+'BN Da'!BE251+'BS Da'!BE251+'TDC Da'!BE251</f>
        <v>103</v>
      </c>
      <c r="BF251" s="16"/>
    </row>
    <row r="252" spans="1:58">
      <c r="A252" s="1">
        <v>2013</v>
      </c>
      <c r="B252" s="1" t="s">
        <v>125</v>
      </c>
      <c r="C252" s="12">
        <f>+'MIT Da'!C252+'SAR Da'!C252+'URQ Da'!C252+'ROC Da'!C252+'SM Da'!C252+'BN Da'!C252+'BS Da'!C252+'TDC Da'!C252</f>
        <v>147.21299999999999</v>
      </c>
      <c r="D252" s="12">
        <f>+'MIT Da'!D252+'SAR Da'!D252+'URQ Da'!D252+'ROC Da'!D252+'SM Da'!D252+'BN Da'!D252+'BS Da'!D252+'TDC Da'!D252</f>
        <v>434.00300000000004</v>
      </c>
      <c r="E252" s="12">
        <f>+'MIT Da'!E252+'SAR Da'!E252+'URQ Da'!E252+'ROC Da'!E252+'SM Da'!E252+'BN Da'!E252+'BS Da'!E252+'TDC Da'!E252</f>
        <v>0</v>
      </c>
      <c r="F252" s="12">
        <f>+'MIT Da'!F252+'SAR Da'!F252+'URQ Da'!F252+'ROC Da'!F252+'SM Da'!F252+'BN Da'!F252+'BS Da'!F252+'TDC Da'!F252</f>
        <v>186.47664</v>
      </c>
      <c r="G252" s="12">
        <f>+'MIT Da'!G252+'SAR Da'!G252+'URQ Da'!G252+'ROC Da'!G252+'SM Da'!G252+'BN Da'!G252+'BS Da'!G252+'TDC Da'!G252</f>
        <v>767.69263999999998</v>
      </c>
      <c r="H252" s="12">
        <f>+'MIT Da'!H252+'SAR Da'!H252+'URQ Da'!H252+'ROC Da'!H252+'SM Da'!H252+'BN Da'!H252+'BS Da'!H252+'TDC Da'!H252</f>
        <v>767.69263999999998</v>
      </c>
      <c r="I252" s="12">
        <f>+'MIT Da'!I252+'SAR Da'!I252+'URQ Da'!I252+'ROC Da'!I252+'SM Da'!I252+'BN Da'!I252+'BS Da'!I252+'TDC Da'!I252</f>
        <v>1011.74311</v>
      </c>
      <c r="J252" s="12">
        <f>+'MIT Da'!J252+'SAR Da'!J252+'URQ Da'!J252+'ROC Da'!J252+'SM Da'!J252+'BN Da'!J252+'BS Da'!J252+'TDC Da'!J252</f>
        <v>1039.809</v>
      </c>
      <c r="K252" s="12">
        <f>+'MIT Da'!K252+'SAR Da'!K252+'URQ Da'!K252+'ROC Da'!K252+'SM Da'!K252+'BN Da'!K252+'BS Da'!K252+'TDC Da'!K252</f>
        <v>54.516999999999996</v>
      </c>
      <c r="L252" s="12">
        <f>+'MIT Da'!L252+'SAR Da'!L252+'URQ Da'!L252+'ROC Da'!L252+'SM Da'!L252+'BN Da'!L252+'BS Da'!L252+'TDC Da'!L252</f>
        <v>400.09900000000005</v>
      </c>
      <c r="M252" s="12">
        <f>+'MIT Da'!M252+'SAR Da'!M252+'URQ Da'!M252+'ROC Da'!M252+'SM Da'!M252+'BN Da'!M252+'BS Da'!M252+'TDC Da'!M252</f>
        <v>21.314999999999998</v>
      </c>
      <c r="N252" s="12">
        <f>+'MIT Da'!N252+'SAR Da'!N252+'URQ Da'!N252+'ROC Da'!N252+'SM Da'!N252+'BN Da'!N252+'BS Da'!N252+'TDC Da'!N252</f>
        <v>1439.9079999999999</v>
      </c>
      <c r="O252" s="12">
        <f>+'MIT Da'!O252+'SAR Da'!O252+'URQ Da'!O252+'ROC Da'!O252+'SM Da'!O252+'BN Da'!O252+'BS Da'!O252+'TDC Da'!O252</f>
        <v>1439.9079999999999</v>
      </c>
      <c r="P252" s="81">
        <f>+'MIT Da'!P252+'SAR Da'!P252+'URQ Da'!P252+'ROC Da'!P252+'SM Da'!P252+'BN Da'!P252+'BS Da'!P252+'TDC Da'!P252</f>
        <v>203</v>
      </c>
      <c r="Q252" s="81">
        <f>+'MIT Da'!Q252+'SAR Da'!Q252+'URQ Da'!Q252+'ROC Da'!Q252+'SM Da'!Q252+'BN Da'!Q252+'BS Da'!Q252+'TDC Da'!Q252</f>
        <v>58</v>
      </c>
      <c r="R252" s="81">
        <f>+'MIT Da'!R252+'SAR Da'!R252+'URQ Da'!R252+'ROC Da'!R252+'SM Da'!R252+'BN Da'!R252+'BS Da'!R252+'TDC Da'!R252</f>
        <v>10</v>
      </c>
      <c r="S252" s="81">
        <f>+'MIT Da'!S252+'SAR Da'!S252+'URQ Da'!S252+'ROC Da'!S252+'SM Da'!S252+'BN Da'!S252+'BS Da'!S252+'TDC Da'!S252</f>
        <v>271</v>
      </c>
      <c r="T252" s="81">
        <f>+'MIT Da'!T252+'SAR Da'!T252+'URQ Da'!T252+'ROC Da'!T252+'SM Da'!T252+'BN Da'!T252+'BS Da'!T252+'TDC Da'!T252</f>
        <v>134</v>
      </c>
      <c r="U252" s="81">
        <f>+'MIT Da'!U252+'SAR Da'!U252+'URQ Da'!U252+'ROC Da'!U252+'SM Da'!U252+'BN Da'!U252+'BS Da'!U252+'TDC Da'!U252</f>
        <v>417</v>
      </c>
      <c r="V252" s="81">
        <f>+'MIT Da'!V252+'SAR Da'!V252+'URQ Da'!V252+'ROC Da'!V252+'SM Da'!V252+'BN Da'!V252+'BS Da'!V252+'TDC Da'!V252</f>
        <v>11</v>
      </c>
      <c r="W252" s="81">
        <f>+'MIT Da'!W252+'SAR Da'!W252+'URQ Da'!W252+'ROC Da'!W252+'SM Da'!W252+'BN Da'!W252+'BS Da'!W252+'TDC Da'!W252</f>
        <v>107</v>
      </c>
      <c r="X252" s="81">
        <f>+'MIT Da'!X252+'SAR Da'!X252+'URQ Da'!X252+'ROC Da'!X252+'SM Da'!X252+'BN Da'!X252+'BS Da'!X252+'TDC Da'!X252</f>
        <v>4</v>
      </c>
      <c r="Y252" s="81">
        <f>+'MIT Da'!Y252+'SAR Da'!Y252+'URQ Da'!Y252+'ROC Da'!Y252+'SM Da'!Y252+'BN Da'!Y252+'BS Da'!Y252+'TDC Da'!Y252</f>
        <v>673</v>
      </c>
      <c r="Z252" s="81">
        <f>+'MIT Da'!Z252+'SAR Da'!Z252+'URQ Da'!Z252+'ROC Da'!Z252+'SM Da'!Z252+'BN Da'!Z252+'BS Da'!Z252+'TDC Da'!Z252</f>
        <v>182</v>
      </c>
      <c r="AA252" s="81">
        <f>+'MIT Da'!AA252+'SAR Da'!AA252+'URQ Da'!AA252+'ROC Da'!AA252+'SM Da'!AA252+'BN Da'!AA252+'BS Da'!AA252+'TDC Da'!AA252</f>
        <v>101</v>
      </c>
      <c r="AB252" s="81">
        <f>+'MIT Da'!AB252+'SAR Da'!AB252+'URQ Da'!AB252+'ROC Da'!AB252+'SM Da'!AB252+'BN Da'!AB252+'BS Da'!AB252+'TDC Da'!AB252</f>
        <v>673</v>
      </c>
      <c r="AC252" s="81">
        <f>+'MIT Da'!AC252+'SAR Da'!AC252+'URQ Da'!AC252+'ROC Da'!AC252+'SM Da'!AC252+'BN Da'!AC252+'BS Da'!AC252+'TDC Da'!AC252</f>
        <v>956</v>
      </c>
      <c r="AD252" s="81">
        <f>+'MIT Da'!AD252+'SAR Da'!AD252+'URQ Da'!AD252+'ROC Da'!AD252+'SM Da'!AD252+'BN Da'!AD252+'BS Da'!AD252+'TDC Da'!AD252</f>
        <v>54</v>
      </c>
      <c r="AE252" s="81">
        <f>+'MIT Da'!AE252+'SAR Da'!AE252+'URQ Da'!AE252+'ROC Da'!AE252+'SM Da'!AE252+'BN Da'!AE252+'BS Da'!AE252+'TDC Da'!AE252</f>
        <v>95</v>
      </c>
      <c r="AF252" s="81">
        <f>+'MIT Da'!AF252+'SAR Da'!AF252+'URQ Da'!AF252+'ROC Da'!AF252+'SM Da'!AF252+'BN Da'!AF252+'BS Da'!AF252+'TDC Da'!AF252</f>
        <v>447</v>
      </c>
      <c r="AG252" s="81">
        <f>+'MIT Da'!AG252+'SAR Da'!AG252+'URQ Da'!AG252+'ROC Da'!AG252+'SM Da'!AG252+'BN Da'!AG252+'BS Da'!AG252+'TDC Da'!AG252</f>
        <v>596</v>
      </c>
      <c r="AH252" s="12">
        <f>+'MIT Da'!AH252+'SAR Da'!AH252+'URQ Da'!AH252+'ROC Da'!AH252+'SM Da'!AH252+'BN Da'!AH252+'BS Da'!AH252+'TDC Da'!AH252</f>
        <v>281.214</v>
      </c>
      <c r="AI252" s="12">
        <f>+'MIT Da'!AI252+'SAR Da'!AI252+'URQ Da'!AI252+'ROC Da'!AI252+'SM Da'!AI252+'BN Da'!AI252+'BS Da'!AI252+'TDC Da'!AI252</f>
        <v>2</v>
      </c>
      <c r="AJ252" s="12">
        <f>+'MIT Da'!AJ252+'SAR Da'!AJ252+'URQ Da'!AJ252+'ROC Da'!AJ252+'SM Da'!AJ252+'BN Da'!AJ252+'BS Da'!AJ252+'TDC Da'!AJ252</f>
        <v>497.428</v>
      </c>
      <c r="AK252" s="12">
        <f>+'MIT Da'!AK252+'SAR Da'!AK252+'URQ Da'!AK252+'ROC Da'!AK252+'SM Da'!AK252+'BN Da'!AK252+'BS Da'!AK252+'TDC Da'!AK252</f>
        <v>780.64199999999994</v>
      </c>
      <c r="AL252" s="81">
        <f>+'MIT Da'!AL252+'SAR Da'!AL252+'URQ Da'!AL252+'ROC Da'!AL252+'SM Da'!AL252+'BN Da'!AL252+'BS Da'!AL252+'TDC Da'!AL252</f>
        <v>9</v>
      </c>
      <c r="AM252" s="81">
        <f>+'MIT Da'!AM252+'SAR Da'!AM252+'URQ Da'!AM252+'ROC Da'!AM252+'SM Da'!AM252+'BN Da'!AM252+'BS Da'!AM252+'TDC Da'!AM252</f>
        <v>58</v>
      </c>
      <c r="AN252" s="81">
        <f>+'MIT Da'!AN252+'SAR Da'!AN252+'URQ Da'!AN252+'ROC Da'!AN252+'SM Da'!AN252+'BN Da'!AN252+'BS Da'!AN252+'TDC Da'!AN252</f>
        <v>77</v>
      </c>
      <c r="AO252" s="81">
        <f>+'MIT Da'!AO252+'SAR Da'!AO252+'URQ Da'!AO252+'ROC Da'!AO252+'SM Da'!AO252+'BN Da'!AO252+'BS Da'!AO252+'TDC Da'!AO252</f>
        <v>144</v>
      </c>
      <c r="AP252" s="81">
        <f>+'MIT Da'!AP252+'SAR Da'!AP252+'URQ Da'!AP252+'ROC Da'!AP252+'SM Da'!AP252+'BN Da'!AP252+'BS Da'!AP252+'TDC Da'!AP252</f>
        <v>596</v>
      </c>
      <c r="AQ252" s="81">
        <f>+'MIT Da'!AQ252+'SAR Da'!AQ252+'URQ Da'!AQ252+'ROC Da'!AQ252+'SM Da'!AQ252+'BN Da'!AQ252+'BS Da'!AQ252+'TDC Da'!AQ252</f>
        <v>341</v>
      </c>
      <c r="AR252" s="81">
        <f>+'MIT Da'!AR252+'SAR Da'!AR252+'URQ Da'!AR252+'ROC Da'!AR252+'SM Da'!AR252+'BN Da'!AR252+'BS Da'!AR252+'TDC Da'!AR252</f>
        <v>39</v>
      </c>
      <c r="AS252" s="81">
        <f>+SUM(RED_InfraMR[[#This Row],[B.02.1 - Parque de Coches Eléctricos Motrices]:[B.02.3 - Parque de Coches Eléctricos Motrices Tipo R]])</f>
        <v>976</v>
      </c>
      <c r="AT252" s="81">
        <f>+'MIT Da'!AT252+'SAR Da'!AT252+'URQ Da'!AT252+'ROC Da'!AT252+'SM Da'!AT252+'BN Da'!AT252+'BS Da'!AT252+'TDC Da'!AT252</f>
        <v>12</v>
      </c>
      <c r="AU252" s="81">
        <f>+'MIT Da'!AU252+'SAR Da'!AU252+'URQ Da'!AU252+'ROC Da'!AU252+'SM Da'!AU252+'BN Da'!AU252+'BS Da'!AU252+'TDC Da'!AU252</f>
        <v>6</v>
      </c>
      <c r="AV252" s="81">
        <f>+'MIT Da'!AV252+'SAR Da'!AV252+'URQ Da'!AV252+'ROC Da'!AV252+'SM Da'!AV252+'BN Da'!AV252+'BS Da'!AV252+'TDC Da'!AV252</f>
        <v>10</v>
      </c>
      <c r="AW252" s="81">
        <f>+SUM(RED_InfraMR[[#This Row],[B.03.1 - Parque de Coches Motores Motrices Remolcados]:[B.03.3 - Parque de Coches Motores Motrices Cabina]])</f>
        <v>28</v>
      </c>
      <c r="AX252" s="81">
        <f>+'MIT Da'!AX252+'SAR Da'!AX252+'URQ Da'!AX252+'ROC Da'!AX252+'SM Da'!AX252+'BN Da'!AX252+'BS Da'!AX252+'TDC Da'!AX252</f>
        <v>496</v>
      </c>
      <c r="AY252" s="81">
        <f>+'MIT Da'!AY252+'SAR Da'!AY252+'URQ Da'!AY252+'ROC Da'!AY252+'SM Da'!AY252+'BN Da'!AY252+'BS Da'!AY252+'TDC Da'!AY252</f>
        <v>128</v>
      </c>
      <c r="AZ252" s="81">
        <f>+'MIT Da'!AZ252+'SAR Da'!AZ252+'URQ Da'!AZ252+'ROC Da'!AZ252+'SM Da'!AZ252+'BN Da'!AZ252+'BS Da'!AZ252+'TDC Da'!AZ252</f>
        <v>15</v>
      </c>
      <c r="BA252" s="81">
        <f>+'MIT Da'!BA252+'SAR Da'!BA252+'URQ Da'!BA252+'ROC Da'!BA252+'SM Da'!BA252+'BN Da'!BA252+'BS Da'!BA252+'TDC Da'!BA252</f>
        <v>164</v>
      </c>
      <c r="BB252" s="81">
        <f>+'MIT Da'!BB252+'SAR Da'!BB252+'URQ Da'!BB252+'ROC Da'!BB252+'SM Da'!BB252+'BN Da'!BB252+'BS Da'!BB252+'TDC Da'!BB252</f>
        <v>0</v>
      </c>
      <c r="BC252" s="81">
        <f>+SUM(RED_InfraMR[[#This Row],[B.04.1 - Parque de Coches Remolcados Clase Unica]:[B.04.5 - Parque de Coches Remolcados para Servicios Especiales (Cartoneros)]])</f>
        <v>803</v>
      </c>
      <c r="BD252" s="81">
        <f>+'MIT Da'!BD252+'SAR Da'!BD252+'URQ Da'!BD252+'ROC Da'!BD252+'SM Da'!BD252+'BN Da'!BD252+'BS Da'!BD252+'TDC Da'!BD252</f>
        <v>32</v>
      </c>
      <c r="BE252" s="81">
        <f>+'MIT Da'!BE252+'SAR Da'!BE252+'URQ Da'!BE252+'ROC Da'!BE252+'SM Da'!BE252+'BN Da'!BE252+'BS Da'!BE252+'TDC Da'!BE252</f>
        <v>103</v>
      </c>
      <c r="BF252" s="16"/>
    </row>
    <row r="253" spans="1:58">
      <c r="A253" s="1">
        <v>2013</v>
      </c>
      <c r="B253" s="1" t="s">
        <v>126</v>
      </c>
      <c r="C253" s="12">
        <f>+'MIT Da'!C253+'SAR Da'!C253+'URQ Da'!C253+'ROC Da'!C253+'SM Da'!C253+'BN Da'!C253+'BS Da'!C253+'TDC Da'!C253</f>
        <v>147.21299999999999</v>
      </c>
      <c r="D253" s="12">
        <f>+'MIT Da'!D253+'SAR Da'!D253+'URQ Da'!D253+'ROC Da'!D253+'SM Da'!D253+'BN Da'!D253+'BS Da'!D253+'TDC Da'!D253</f>
        <v>434.00300000000004</v>
      </c>
      <c r="E253" s="12">
        <f>+'MIT Da'!E253+'SAR Da'!E253+'URQ Da'!E253+'ROC Da'!E253+'SM Da'!E253+'BN Da'!E253+'BS Da'!E253+'TDC Da'!E253</f>
        <v>0</v>
      </c>
      <c r="F253" s="12">
        <f>+'MIT Da'!F253+'SAR Da'!F253+'URQ Da'!F253+'ROC Da'!F253+'SM Da'!F253+'BN Da'!F253+'BS Da'!F253+'TDC Da'!F253</f>
        <v>186.47664</v>
      </c>
      <c r="G253" s="12">
        <f>+'MIT Da'!G253+'SAR Da'!G253+'URQ Da'!G253+'ROC Da'!G253+'SM Da'!G253+'BN Da'!G253+'BS Da'!G253+'TDC Da'!G253</f>
        <v>767.69263999999998</v>
      </c>
      <c r="H253" s="12">
        <f>+'MIT Da'!H253+'SAR Da'!H253+'URQ Da'!H253+'ROC Da'!H253+'SM Da'!H253+'BN Da'!H253+'BS Da'!H253+'TDC Da'!H253</f>
        <v>767.69263999999998</v>
      </c>
      <c r="I253" s="12">
        <f>+'MIT Da'!I253+'SAR Da'!I253+'URQ Da'!I253+'ROC Da'!I253+'SM Da'!I253+'BN Da'!I253+'BS Da'!I253+'TDC Da'!I253</f>
        <v>1011.74311</v>
      </c>
      <c r="J253" s="12">
        <f>+'MIT Da'!J253+'SAR Da'!J253+'URQ Da'!J253+'ROC Da'!J253+'SM Da'!J253+'BN Da'!J253+'BS Da'!J253+'TDC Da'!J253</f>
        <v>1039.809</v>
      </c>
      <c r="K253" s="12">
        <f>+'MIT Da'!K253+'SAR Da'!K253+'URQ Da'!K253+'ROC Da'!K253+'SM Da'!K253+'BN Da'!K253+'BS Da'!K253+'TDC Da'!K253</f>
        <v>54.516999999999996</v>
      </c>
      <c r="L253" s="12">
        <f>+'MIT Da'!L253+'SAR Da'!L253+'URQ Da'!L253+'ROC Da'!L253+'SM Da'!L253+'BN Da'!L253+'BS Da'!L253+'TDC Da'!L253</f>
        <v>400.09900000000005</v>
      </c>
      <c r="M253" s="12">
        <f>+'MIT Da'!M253+'SAR Da'!M253+'URQ Da'!M253+'ROC Da'!M253+'SM Da'!M253+'BN Da'!M253+'BS Da'!M253+'TDC Da'!M253</f>
        <v>21.314999999999998</v>
      </c>
      <c r="N253" s="12">
        <f>+'MIT Da'!N253+'SAR Da'!N253+'URQ Da'!N253+'ROC Da'!N253+'SM Da'!N253+'BN Da'!N253+'BS Da'!N253+'TDC Da'!N253</f>
        <v>1439.9079999999999</v>
      </c>
      <c r="O253" s="12">
        <f>+'MIT Da'!O253+'SAR Da'!O253+'URQ Da'!O253+'ROC Da'!O253+'SM Da'!O253+'BN Da'!O253+'BS Da'!O253+'TDC Da'!O253</f>
        <v>1439.9079999999999</v>
      </c>
      <c r="P253" s="81">
        <f>+'MIT Da'!P253+'SAR Da'!P253+'URQ Da'!P253+'ROC Da'!P253+'SM Da'!P253+'BN Da'!P253+'BS Da'!P253+'TDC Da'!P253</f>
        <v>203</v>
      </c>
      <c r="Q253" s="81">
        <f>+'MIT Da'!Q253+'SAR Da'!Q253+'URQ Da'!Q253+'ROC Da'!Q253+'SM Da'!Q253+'BN Da'!Q253+'BS Da'!Q253+'TDC Da'!Q253</f>
        <v>58</v>
      </c>
      <c r="R253" s="81">
        <f>+'MIT Da'!R253+'SAR Da'!R253+'URQ Da'!R253+'ROC Da'!R253+'SM Da'!R253+'BN Da'!R253+'BS Da'!R253+'TDC Da'!R253</f>
        <v>10</v>
      </c>
      <c r="S253" s="81">
        <f>+'MIT Da'!S253+'SAR Da'!S253+'URQ Da'!S253+'ROC Da'!S253+'SM Da'!S253+'BN Da'!S253+'BS Da'!S253+'TDC Da'!S253</f>
        <v>271</v>
      </c>
      <c r="T253" s="81">
        <f>+'MIT Da'!T253+'SAR Da'!T253+'URQ Da'!T253+'ROC Da'!T253+'SM Da'!T253+'BN Da'!T253+'BS Da'!T253+'TDC Da'!T253</f>
        <v>134</v>
      </c>
      <c r="U253" s="81">
        <f>+'MIT Da'!U253+'SAR Da'!U253+'URQ Da'!U253+'ROC Da'!U253+'SM Da'!U253+'BN Da'!U253+'BS Da'!U253+'TDC Da'!U253</f>
        <v>417</v>
      </c>
      <c r="V253" s="81">
        <f>+'MIT Da'!V253+'SAR Da'!V253+'URQ Da'!V253+'ROC Da'!V253+'SM Da'!V253+'BN Da'!V253+'BS Da'!V253+'TDC Da'!V253</f>
        <v>11</v>
      </c>
      <c r="W253" s="81">
        <f>+'MIT Da'!W253+'SAR Da'!W253+'URQ Da'!W253+'ROC Da'!W253+'SM Da'!W253+'BN Da'!W253+'BS Da'!W253+'TDC Da'!W253</f>
        <v>107</v>
      </c>
      <c r="X253" s="81">
        <f>+'MIT Da'!X253+'SAR Da'!X253+'URQ Da'!X253+'ROC Da'!X253+'SM Da'!X253+'BN Da'!X253+'BS Da'!X253+'TDC Da'!X253</f>
        <v>4</v>
      </c>
      <c r="Y253" s="81">
        <f>+'MIT Da'!Y253+'SAR Da'!Y253+'URQ Da'!Y253+'ROC Da'!Y253+'SM Da'!Y253+'BN Da'!Y253+'BS Da'!Y253+'TDC Da'!Y253</f>
        <v>673</v>
      </c>
      <c r="Z253" s="81">
        <f>+'MIT Da'!Z253+'SAR Da'!Z253+'URQ Da'!Z253+'ROC Da'!Z253+'SM Da'!Z253+'BN Da'!Z253+'BS Da'!Z253+'TDC Da'!Z253</f>
        <v>182</v>
      </c>
      <c r="AA253" s="81">
        <f>+'MIT Da'!AA253+'SAR Da'!AA253+'URQ Da'!AA253+'ROC Da'!AA253+'SM Da'!AA253+'BN Da'!AA253+'BS Da'!AA253+'TDC Da'!AA253</f>
        <v>101</v>
      </c>
      <c r="AB253" s="81">
        <f>+'MIT Da'!AB253+'SAR Da'!AB253+'URQ Da'!AB253+'ROC Da'!AB253+'SM Da'!AB253+'BN Da'!AB253+'BS Da'!AB253+'TDC Da'!AB253</f>
        <v>673</v>
      </c>
      <c r="AC253" s="81">
        <f>+'MIT Da'!AC253+'SAR Da'!AC253+'URQ Da'!AC253+'ROC Da'!AC253+'SM Da'!AC253+'BN Da'!AC253+'BS Da'!AC253+'TDC Da'!AC253</f>
        <v>956</v>
      </c>
      <c r="AD253" s="81">
        <f>+'MIT Da'!AD253+'SAR Da'!AD253+'URQ Da'!AD253+'ROC Da'!AD253+'SM Da'!AD253+'BN Da'!AD253+'BS Da'!AD253+'TDC Da'!AD253</f>
        <v>54</v>
      </c>
      <c r="AE253" s="81">
        <f>+'MIT Da'!AE253+'SAR Da'!AE253+'URQ Da'!AE253+'ROC Da'!AE253+'SM Da'!AE253+'BN Da'!AE253+'BS Da'!AE253+'TDC Da'!AE253</f>
        <v>95</v>
      </c>
      <c r="AF253" s="81">
        <f>+'MIT Da'!AF253+'SAR Da'!AF253+'URQ Da'!AF253+'ROC Da'!AF253+'SM Da'!AF253+'BN Da'!AF253+'BS Da'!AF253+'TDC Da'!AF253</f>
        <v>447</v>
      </c>
      <c r="AG253" s="81">
        <f>+'MIT Da'!AG253+'SAR Da'!AG253+'URQ Da'!AG253+'ROC Da'!AG253+'SM Da'!AG253+'BN Da'!AG253+'BS Da'!AG253+'TDC Da'!AG253</f>
        <v>596</v>
      </c>
      <c r="AH253" s="12">
        <f>+'MIT Da'!AH253+'SAR Da'!AH253+'URQ Da'!AH253+'ROC Da'!AH253+'SM Da'!AH253+'BN Da'!AH253+'BS Da'!AH253+'TDC Da'!AH253</f>
        <v>281.214</v>
      </c>
      <c r="AI253" s="12">
        <f>+'MIT Da'!AI253+'SAR Da'!AI253+'URQ Da'!AI253+'ROC Da'!AI253+'SM Da'!AI253+'BN Da'!AI253+'BS Da'!AI253+'TDC Da'!AI253</f>
        <v>2</v>
      </c>
      <c r="AJ253" s="12">
        <f>+'MIT Da'!AJ253+'SAR Da'!AJ253+'URQ Da'!AJ253+'ROC Da'!AJ253+'SM Da'!AJ253+'BN Da'!AJ253+'BS Da'!AJ253+'TDC Da'!AJ253</f>
        <v>497.428</v>
      </c>
      <c r="AK253" s="12">
        <f>+'MIT Da'!AK253+'SAR Da'!AK253+'URQ Da'!AK253+'ROC Da'!AK253+'SM Da'!AK253+'BN Da'!AK253+'BS Da'!AK253+'TDC Da'!AK253</f>
        <v>780.64199999999994</v>
      </c>
      <c r="AL253" s="81">
        <f>+'MIT Da'!AL253+'SAR Da'!AL253+'URQ Da'!AL253+'ROC Da'!AL253+'SM Da'!AL253+'BN Da'!AL253+'BS Da'!AL253+'TDC Da'!AL253</f>
        <v>9</v>
      </c>
      <c r="AM253" s="81">
        <f>+'MIT Da'!AM253+'SAR Da'!AM253+'URQ Da'!AM253+'ROC Da'!AM253+'SM Da'!AM253+'BN Da'!AM253+'BS Da'!AM253+'TDC Da'!AM253</f>
        <v>58</v>
      </c>
      <c r="AN253" s="81">
        <f>+'MIT Da'!AN253+'SAR Da'!AN253+'URQ Da'!AN253+'ROC Da'!AN253+'SM Da'!AN253+'BN Da'!AN253+'BS Da'!AN253+'TDC Da'!AN253</f>
        <v>77</v>
      </c>
      <c r="AO253" s="81">
        <f>+'MIT Da'!AO253+'SAR Da'!AO253+'URQ Da'!AO253+'ROC Da'!AO253+'SM Da'!AO253+'BN Da'!AO253+'BS Da'!AO253+'TDC Da'!AO253</f>
        <v>144</v>
      </c>
      <c r="AP253" s="81">
        <f>+'MIT Da'!AP253+'SAR Da'!AP253+'URQ Da'!AP253+'ROC Da'!AP253+'SM Da'!AP253+'BN Da'!AP253+'BS Da'!AP253+'TDC Da'!AP253</f>
        <v>596</v>
      </c>
      <c r="AQ253" s="81">
        <f>+'MIT Da'!AQ253+'SAR Da'!AQ253+'URQ Da'!AQ253+'ROC Da'!AQ253+'SM Da'!AQ253+'BN Da'!AQ253+'BS Da'!AQ253+'TDC Da'!AQ253</f>
        <v>341</v>
      </c>
      <c r="AR253" s="81">
        <f>+'MIT Da'!AR253+'SAR Da'!AR253+'URQ Da'!AR253+'ROC Da'!AR253+'SM Da'!AR253+'BN Da'!AR253+'BS Da'!AR253+'TDC Da'!AR253</f>
        <v>39</v>
      </c>
      <c r="AS253" s="81">
        <f>+SUM(RED_InfraMR[[#This Row],[B.02.1 - Parque de Coches Eléctricos Motrices]:[B.02.3 - Parque de Coches Eléctricos Motrices Tipo R]])</f>
        <v>976</v>
      </c>
      <c r="AT253" s="81">
        <f>+'MIT Da'!AT253+'SAR Da'!AT253+'URQ Da'!AT253+'ROC Da'!AT253+'SM Da'!AT253+'BN Da'!AT253+'BS Da'!AT253+'TDC Da'!AT253</f>
        <v>12</v>
      </c>
      <c r="AU253" s="81">
        <f>+'MIT Da'!AU253+'SAR Da'!AU253+'URQ Da'!AU253+'ROC Da'!AU253+'SM Da'!AU253+'BN Da'!AU253+'BS Da'!AU253+'TDC Da'!AU253</f>
        <v>6</v>
      </c>
      <c r="AV253" s="81">
        <f>+'MIT Da'!AV253+'SAR Da'!AV253+'URQ Da'!AV253+'ROC Da'!AV253+'SM Da'!AV253+'BN Da'!AV253+'BS Da'!AV253+'TDC Da'!AV253</f>
        <v>10</v>
      </c>
      <c r="AW253" s="81">
        <f>+SUM(RED_InfraMR[[#This Row],[B.03.1 - Parque de Coches Motores Motrices Remolcados]:[B.03.3 - Parque de Coches Motores Motrices Cabina]])</f>
        <v>28</v>
      </c>
      <c r="AX253" s="81">
        <f>+'MIT Da'!AX253+'SAR Da'!AX253+'URQ Da'!AX253+'ROC Da'!AX253+'SM Da'!AX253+'BN Da'!AX253+'BS Da'!AX253+'TDC Da'!AX253</f>
        <v>496</v>
      </c>
      <c r="AY253" s="81">
        <f>+'MIT Da'!AY253+'SAR Da'!AY253+'URQ Da'!AY253+'ROC Da'!AY253+'SM Da'!AY253+'BN Da'!AY253+'BS Da'!AY253+'TDC Da'!AY253</f>
        <v>128</v>
      </c>
      <c r="AZ253" s="81">
        <f>+'MIT Da'!AZ253+'SAR Da'!AZ253+'URQ Da'!AZ253+'ROC Da'!AZ253+'SM Da'!AZ253+'BN Da'!AZ253+'BS Da'!AZ253+'TDC Da'!AZ253</f>
        <v>15</v>
      </c>
      <c r="BA253" s="81">
        <f>+'MIT Da'!BA253+'SAR Da'!BA253+'URQ Da'!BA253+'ROC Da'!BA253+'SM Da'!BA253+'BN Da'!BA253+'BS Da'!BA253+'TDC Da'!BA253</f>
        <v>164</v>
      </c>
      <c r="BB253" s="81">
        <f>+'MIT Da'!BB253+'SAR Da'!BB253+'URQ Da'!BB253+'ROC Da'!BB253+'SM Da'!BB253+'BN Da'!BB253+'BS Da'!BB253+'TDC Da'!BB253</f>
        <v>0</v>
      </c>
      <c r="BC253" s="81">
        <f>+SUM(RED_InfraMR[[#This Row],[B.04.1 - Parque de Coches Remolcados Clase Unica]:[B.04.5 - Parque de Coches Remolcados para Servicios Especiales (Cartoneros)]])</f>
        <v>803</v>
      </c>
      <c r="BD253" s="81">
        <f>+'MIT Da'!BD253+'SAR Da'!BD253+'URQ Da'!BD253+'ROC Da'!BD253+'SM Da'!BD253+'BN Da'!BD253+'BS Da'!BD253+'TDC Da'!BD253</f>
        <v>32</v>
      </c>
      <c r="BE253" s="81">
        <f>+'MIT Da'!BE253+'SAR Da'!BE253+'URQ Da'!BE253+'ROC Da'!BE253+'SM Da'!BE253+'BN Da'!BE253+'BS Da'!BE253+'TDC Da'!BE253</f>
        <v>103</v>
      </c>
      <c r="BF253" s="16"/>
    </row>
    <row r="254" spans="1:58">
      <c r="A254" s="1">
        <v>2014</v>
      </c>
      <c r="B254" s="1" t="s">
        <v>115</v>
      </c>
      <c r="C254" s="12">
        <f>+'MIT Da'!C254+'SAR Da'!C254+'URQ Da'!C254+'ROC Da'!C254+'SM Da'!C254+'BN Da'!C254+'BS Da'!C254+'TDC Da'!C254</f>
        <v>147.21299999999999</v>
      </c>
      <c r="D254" s="12">
        <f>+'MIT Da'!D254+'SAR Da'!D254+'URQ Da'!D254+'ROC Da'!D254+'SM Da'!D254+'BN Da'!D254+'BS Da'!D254+'TDC Da'!D254</f>
        <v>434.00300000000004</v>
      </c>
      <c r="E254" s="12">
        <f>+'MIT Da'!E254+'SAR Da'!E254+'URQ Da'!E254+'ROC Da'!E254+'SM Da'!E254+'BN Da'!E254+'BS Da'!E254+'TDC Da'!E254</f>
        <v>0</v>
      </c>
      <c r="F254" s="12">
        <f>+'MIT Da'!F254+'SAR Da'!F254+'URQ Da'!F254+'ROC Da'!F254+'SM Da'!F254+'BN Da'!F254+'BS Da'!F254+'TDC Da'!F254</f>
        <v>186.47664</v>
      </c>
      <c r="G254" s="12">
        <f>+'MIT Da'!G254+'SAR Da'!G254+'URQ Da'!G254+'ROC Da'!G254+'SM Da'!G254+'BN Da'!G254+'BS Da'!G254+'TDC Da'!G254</f>
        <v>767.69263999999998</v>
      </c>
      <c r="H254" s="12">
        <f>+'MIT Da'!H254+'SAR Da'!H254+'URQ Da'!H254+'ROC Da'!H254+'SM Da'!H254+'BN Da'!H254+'BS Da'!H254+'TDC Da'!H254</f>
        <v>767.69263999999998</v>
      </c>
      <c r="I254" s="12">
        <f>+'MIT Da'!I254+'SAR Da'!I254+'URQ Da'!I254+'ROC Da'!I254+'SM Da'!I254+'BN Da'!I254+'BS Da'!I254+'TDC Da'!I254</f>
        <v>1011.74311</v>
      </c>
      <c r="J254" s="12">
        <f>+'MIT Da'!J254+'SAR Da'!J254+'URQ Da'!J254+'ROC Da'!J254+'SM Da'!J254+'BN Da'!J254+'BS Da'!J254+'TDC Da'!J254</f>
        <v>1039.809</v>
      </c>
      <c r="K254" s="12">
        <f>+'MIT Da'!K254+'SAR Da'!K254+'URQ Da'!K254+'ROC Da'!K254+'SM Da'!K254+'BN Da'!K254+'BS Da'!K254+'TDC Da'!K254</f>
        <v>54.516999999999996</v>
      </c>
      <c r="L254" s="12">
        <f>+'MIT Da'!L254+'SAR Da'!L254+'URQ Da'!L254+'ROC Da'!L254+'SM Da'!L254+'BN Da'!L254+'BS Da'!L254+'TDC Da'!L254</f>
        <v>400.09900000000005</v>
      </c>
      <c r="M254" s="12">
        <f>+'MIT Da'!M254+'SAR Da'!M254+'URQ Da'!M254+'ROC Da'!M254+'SM Da'!M254+'BN Da'!M254+'BS Da'!M254+'TDC Da'!M254</f>
        <v>21.314999999999998</v>
      </c>
      <c r="N254" s="12">
        <f>+'MIT Da'!N254+'SAR Da'!N254+'URQ Da'!N254+'ROC Da'!N254+'SM Da'!N254+'BN Da'!N254+'BS Da'!N254+'TDC Da'!N254</f>
        <v>1439.9079999999999</v>
      </c>
      <c r="O254" s="12">
        <f>+'MIT Da'!O254+'SAR Da'!O254+'URQ Da'!O254+'ROC Da'!O254+'SM Da'!O254+'BN Da'!O254+'BS Da'!O254+'TDC Da'!O254</f>
        <v>1439.9079999999999</v>
      </c>
      <c r="P254" s="81">
        <f>+'MIT Da'!P254+'SAR Da'!P254+'URQ Da'!P254+'ROC Da'!P254+'SM Da'!P254+'BN Da'!P254+'BS Da'!P254+'TDC Da'!P254</f>
        <v>203</v>
      </c>
      <c r="Q254" s="81">
        <f>+'MIT Da'!Q254+'SAR Da'!Q254+'URQ Da'!Q254+'ROC Da'!Q254+'SM Da'!Q254+'BN Da'!Q254+'BS Da'!Q254+'TDC Da'!Q254</f>
        <v>58</v>
      </c>
      <c r="R254" s="81">
        <f>+'MIT Da'!R254+'SAR Da'!R254+'URQ Da'!R254+'ROC Da'!R254+'SM Da'!R254+'BN Da'!R254+'BS Da'!R254+'TDC Da'!R254</f>
        <v>10</v>
      </c>
      <c r="S254" s="81">
        <f>+'MIT Da'!S254+'SAR Da'!S254+'URQ Da'!S254+'ROC Da'!S254+'SM Da'!S254+'BN Da'!S254+'BS Da'!S254+'TDC Da'!S254</f>
        <v>271</v>
      </c>
      <c r="T254" s="81">
        <f>+'MIT Da'!T254+'SAR Da'!T254+'URQ Da'!T254+'ROC Da'!T254+'SM Da'!T254+'BN Da'!T254+'BS Da'!T254+'TDC Da'!T254</f>
        <v>134</v>
      </c>
      <c r="U254" s="81">
        <f>+'MIT Da'!U254+'SAR Da'!U254+'URQ Da'!U254+'ROC Da'!U254+'SM Da'!U254+'BN Da'!U254+'BS Da'!U254+'TDC Da'!U254</f>
        <v>417</v>
      </c>
      <c r="V254" s="81">
        <f>+'MIT Da'!V254+'SAR Da'!V254+'URQ Da'!V254+'ROC Da'!V254+'SM Da'!V254+'BN Da'!V254+'BS Da'!V254+'TDC Da'!V254</f>
        <v>11</v>
      </c>
      <c r="W254" s="81">
        <f>+'MIT Da'!W254+'SAR Da'!W254+'URQ Da'!W254+'ROC Da'!W254+'SM Da'!W254+'BN Da'!W254+'BS Da'!W254+'TDC Da'!W254</f>
        <v>107</v>
      </c>
      <c r="X254" s="81">
        <f>+'MIT Da'!X254+'SAR Da'!X254+'URQ Da'!X254+'ROC Da'!X254+'SM Da'!X254+'BN Da'!X254+'BS Da'!X254+'TDC Da'!X254</f>
        <v>4</v>
      </c>
      <c r="Y254" s="81">
        <f>+'MIT Da'!Y254+'SAR Da'!Y254+'URQ Da'!Y254+'ROC Da'!Y254+'SM Da'!Y254+'BN Da'!Y254+'BS Da'!Y254+'TDC Da'!Y254</f>
        <v>673</v>
      </c>
      <c r="Z254" s="81">
        <f>+'MIT Da'!Z254+'SAR Da'!Z254+'URQ Da'!Z254+'ROC Da'!Z254+'SM Da'!Z254+'BN Da'!Z254+'BS Da'!Z254+'TDC Da'!Z254</f>
        <v>183</v>
      </c>
      <c r="AA254" s="81">
        <f>+'MIT Da'!AA254+'SAR Da'!AA254+'URQ Da'!AA254+'ROC Da'!AA254+'SM Da'!AA254+'BN Da'!AA254+'BS Da'!AA254+'TDC Da'!AA254</f>
        <v>101</v>
      </c>
      <c r="AB254" s="81">
        <f>+'MIT Da'!AB254+'SAR Da'!AB254+'URQ Da'!AB254+'ROC Da'!AB254+'SM Da'!AB254+'BN Da'!AB254+'BS Da'!AB254+'TDC Da'!AB254</f>
        <v>673</v>
      </c>
      <c r="AC254" s="81">
        <f>+'MIT Da'!AC254+'SAR Da'!AC254+'URQ Da'!AC254+'ROC Da'!AC254+'SM Da'!AC254+'BN Da'!AC254+'BS Da'!AC254+'TDC Da'!AC254</f>
        <v>957</v>
      </c>
      <c r="AD254" s="81">
        <f>+'MIT Da'!AD254+'SAR Da'!AD254+'URQ Da'!AD254+'ROC Da'!AD254+'SM Da'!AD254+'BN Da'!AD254+'BS Da'!AD254+'TDC Da'!AD254</f>
        <v>54</v>
      </c>
      <c r="AE254" s="81">
        <f>+'MIT Da'!AE254+'SAR Da'!AE254+'URQ Da'!AE254+'ROC Da'!AE254+'SM Da'!AE254+'BN Da'!AE254+'BS Da'!AE254+'TDC Da'!AE254</f>
        <v>95</v>
      </c>
      <c r="AF254" s="81">
        <f>+'MIT Da'!AF254+'SAR Da'!AF254+'URQ Da'!AF254+'ROC Da'!AF254+'SM Da'!AF254+'BN Da'!AF254+'BS Da'!AF254+'TDC Da'!AF254</f>
        <v>447</v>
      </c>
      <c r="AG254" s="81">
        <f>+'MIT Da'!AG254+'SAR Da'!AG254+'URQ Da'!AG254+'ROC Da'!AG254+'SM Da'!AG254+'BN Da'!AG254+'BS Da'!AG254+'TDC Da'!AG254</f>
        <v>596</v>
      </c>
      <c r="AH254" s="12">
        <f>+'MIT Da'!AH254+'SAR Da'!AH254+'URQ Da'!AH254+'ROC Da'!AH254+'SM Da'!AH254+'BN Da'!AH254+'BS Da'!AH254+'TDC Da'!AH254</f>
        <v>280.81400000000002</v>
      </c>
      <c r="AI254" s="12">
        <f>+'MIT Da'!AI254+'SAR Da'!AI254+'URQ Da'!AI254+'ROC Da'!AI254+'SM Da'!AI254+'BN Da'!AI254+'BS Da'!AI254+'TDC Da'!AI254</f>
        <v>2.4</v>
      </c>
      <c r="AJ254" s="12">
        <f>+'MIT Da'!AJ254+'SAR Da'!AJ254+'URQ Da'!AJ254+'ROC Da'!AJ254+'SM Da'!AJ254+'BN Da'!AJ254+'BS Da'!AJ254+'TDC Da'!AJ254</f>
        <v>497.428</v>
      </c>
      <c r="AK254" s="12">
        <f>+'MIT Da'!AK254+'SAR Da'!AK254+'URQ Da'!AK254+'ROC Da'!AK254+'SM Da'!AK254+'BN Da'!AK254+'BS Da'!AK254+'TDC Da'!AK254</f>
        <v>780.64199999999994</v>
      </c>
      <c r="AL254" s="81">
        <f>+'MIT Da'!AL254+'SAR Da'!AL254+'URQ Da'!AL254+'ROC Da'!AL254+'SM Da'!AL254+'BN Da'!AL254+'BS Da'!AL254+'TDC Da'!AL254</f>
        <v>9</v>
      </c>
      <c r="AM254" s="81">
        <f>+'MIT Da'!AM254+'SAR Da'!AM254+'URQ Da'!AM254+'ROC Da'!AM254+'SM Da'!AM254+'BN Da'!AM254+'BS Da'!AM254+'TDC Da'!AM254</f>
        <v>56</v>
      </c>
      <c r="AN254" s="81">
        <f>+'MIT Da'!AN254+'SAR Da'!AN254+'URQ Da'!AN254+'ROC Da'!AN254+'SM Da'!AN254+'BN Da'!AN254+'BS Da'!AN254+'TDC Da'!AN254</f>
        <v>77</v>
      </c>
      <c r="AO254" s="81">
        <f>+'MIT Da'!AO254+'SAR Da'!AO254+'URQ Da'!AO254+'ROC Da'!AO254+'SM Da'!AO254+'BN Da'!AO254+'BS Da'!AO254+'TDC Da'!AO254</f>
        <v>142</v>
      </c>
      <c r="AP254" s="81">
        <f>+'MIT Da'!AP254+'SAR Da'!AP254+'URQ Da'!AP254+'ROC Da'!AP254+'SM Da'!AP254+'BN Da'!AP254+'BS Da'!AP254+'TDC Da'!AP254</f>
        <v>596</v>
      </c>
      <c r="AQ254" s="81">
        <f>+'MIT Da'!AQ254+'SAR Da'!AQ254+'URQ Da'!AQ254+'ROC Da'!AQ254+'SM Da'!AQ254+'BN Da'!AQ254+'BS Da'!AQ254+'TDC Da'!AQ254</f>
        <v>341</v>
      </c>
      <c r="AR254" s="81">
        <f>+'MIT Da'!AR254+'SAR Da'!AR254+'URQ Da'!AR254+'ROC Da'!AR254+'SM Da'!AR254+'BN Da'!AR254+'BS Da'!AR254+'TDC Da'!AR254</f>
        <v>39</v>
      </c>
      <c r="AS254" s="81">
        <f>+SUM(RED_InfraMR[[#This Row],[B.02.1 - Parque de Coches Eléctricos Motrices]:[B.02.3 - Parque de Coches Eléctricos Motrices Tipo R]])</f>
        <v>976</v>
      </c>
      <c r="AT254" s="81">
        <f>+'MIT Da'!AT254+'SAR Da'!AT254+'URQ Da'!AT254+'ROC Da'!AT254+'SM Da'!AT254+'BN Da'!AT254+'BS Da'!AT254+'TDC Da'!AT254</f>
        <v>12</v>
      </c>
      <c r="AU254" s="81">
        <f>+'MIT Da'!AU254+'SAR Da'!AU254+'URQ Da'!AU254+'ROC Da'!AU254+'SM Da'!AU254+'BN Da'!AU254+'BS Da'!AU254+'TDC Da'!AU254</f>
        <v>6</v>
      </c>
      <c r="AV254" s="81">
        <f>+'MIT Da'!AV254+'SAR Da'!AV254+'URQ Da'!AV254+'ROC Da'!AV254+'SM Da'!AV254+'BN Da'!AV254+'BS Da'!AV254+'TDC Da'!AV254</f>
        <v>10</v>
      </c>
      <c r="AW254" s="81">
        <f>+SUM(RED_InfraMR[[#This Row],[B.03.1 - Parque de Coches Motores Motrices Remolcados]:[B.03.3 - Parque de Coches Motores Motrices Cabina]])</f>
        <v>28</v>
      </c>
      <c r="AX254" s="81">
        <f>+'MIT Da'!AX254+'SAR Da'!AX254+'URQ Da'!AX254+'ROC Da'!AX254+'SM Da'!AX254+'BN Da'!AX254+'BS Da'!AX254+'TDC Da'!AX254</f>
        <v>496</v>
      </c>
      <c r="AY254" s="81">
        <f>+'MIT Da'!AY254+'SAR Da'!AY254+'URQ Da'!AY254+'ROC Da'!AY254+'SM Da'!AY254+'BN Da'!AY254+'BS Da'!AY254+'TDC Da'!AY254</f>
        <v>128</v>
      </c>
      <c r="AZ254" s="81">
        <f>+'MIT Da'!AZ254+'SAR Da'!AZ254+'URQ Da'!AZ254+'ROC Da'!AZ254+'SM Da'!AZ254+'BN Da'!AZ254+'BS Da'!AZ254+'TDC Da'!AZ254</f>
        <v>15</v>
      </c>
      <c r="BA254" s="81">
        <f>+'MIT Da'!BA254+'SAR Da'!BA254+'URQ Da'!BA254+'ROC Da'!BA254+'SM Da'!BA254+'BN Da'!BA254+'BS Da'!BA254+'TDC Da'!BA254</f>
        <v>164</v>
      </c>
      <c r="BB254" s="81">
        <f>+'MIT Da'!BB254+'SAR Da'!BB254+'URQ Da'!BB254+'ROC Da'!BB254+'SM Da'!BB254+'BN Da'!BB254+'BS Da'!BB254+'TDC Da'!BB254</f>
        <v>0</v>
      </c>
      <c r="BC254" s="81">
        <f>+SUM(RED_InfraMR[[#This Row],[B.04.1 - Parque de Coches Remolcados Clase Unica]:[B.04.5 - Parque de Coches Remolcados para Servicios Especiales (Cartoneros)]])</f>
        <v>803</v>
      </c>
      <c r="BD254" s="81">
        <f>+'MIT Da'!BD254+'SAR Da'!BD254+'URQ Da'!BD254+'ROC Da'!BD254+'SM Da'!BD254+'BN Da'!BD254+'BS Da'!BD254+'TDC Da'!BD254</f>
        <v>32</v>
      </c>
      <c r="BE254" s="81">
        <f>+'MIT Da'!BE254+'SAR Da'!BE254+'URQ Da'!BE254+'ROC Da'!BE254+'SM Da'!BE254+'BN Da'!BE254+'BS Da'!BE254+'TDC Da'!BE254</f>
        <v>103</v>
      </c>
      <c r="BF254" s="16"/>
    </row>
    <row r="255" spans="1:58">
      <c r="A255" s="1">
        <v>2014</v>
      </c>
      <c r="B255" s="1" t="s">
        <v>116</v>
      </c>
      <c r="C255" s="12">
        <f>+'MIT Da'!C255+'SAR Da'!C255+'URQ Da'!C255+'ROC Da'!C255+'SM Da'!C255+'BN Da'!C255+'BS Da'!C255+'TDC Da'!C255</f>
        <v>147.21299999999999</v>
      </c>
      <c r="D255" s="12">
        <f>+'MIT Da'!D255+'SAR Da'!D255+'URQ Da'!D255+'ROC Da'!D255+'SM Da'!D255+'BN Da'!D255+'BS Da'!D255+'TDC Da'!D255</f>
        <v>434.00300000000004</v>
      </c>
      <c r="E255" s="12">
        <f>+'MIT Da'!E255+'SAR Da'!E255+'URQ Da'!E255+'ROC Da'!E255+'SM Da'!E255+'BN Da'!E255+'BS Da'!E255+'TDC Da'!E255</f>
        <v>0</v>
      </c>
      <c r="F255" s="12">
        <f>+'MIT Da'!F255+'SAR Da'!F255+'URQ Da'!F255+'ROC Da'!F255+'SM Da'!F255+'BN Da'!F255+'BS Da'!F255+'TDC Da'!F255</f>
        <v>186.47664</v>
      </c>
      <c r="G255" s="12">
        <f>+'MIT Da'!G255+'SAR Da'!G255+'URQ Da'!G255+'ROC Da'!G255+'SM Da'!G255+'BN Da'!G255+'BS Da'!G255+'TDC Da'!G255</f>
        <v>767.69263999999998</v>
      </c>
      <c r="H255" s="12">
        <f>+'MIT Da'!H255+'SAR Da'!H255+'URQ Da'!H255+'ROC Da'!H255+'SM Da'!H255+'BN Da'!H255+'BS Da'!H255+'TDC Da'!H255</f>
        <v>767.69263999999998</v>
      </c>
      <c r="I255" s="12">
        <f>+'MIT Da'!I255+'SAR Da'!I255+'URQ Da'!I255+'ROC Da'!I255+'SM Da'!I255+'BN Da'!I255+'BS Da'!I255+'TDC Da'!I255</f>
        <v>1011.74311</v>
      </c>
      <c r="J255" s="12">
        <f>+'MIT Da'!J255+'SAR Da'!J255+'URQ Da'!J255+'ROC Da'!J255+'SM Da'!J255+'BN Da'!J255+'BS Da'!J255+'TDC Da'!J255</f>
        <v>1039.809</v>
      </c>
      <c r="K255" s="12">
        <f>+'MIT Da'!K255+'SAR Da'!K255+'URQ Da'!K255+'ROC Da'!K255+'SM Da'!K255+'BN Da'!K255+'BS Da'!K255+'TDC Da'!K255</f>
        <v>54.516999999999996</v>
      </c>
      <c r="L255" s="12">
        <f>+'MIT Da'!L255+'SAR Da'!L255+'URQ Da'!L255+'ROC Da'!L255+'SM Da'!L255+'BN Da'!L255+'BS Da'!L255+'TDC Da'!L255</f>
        <v>400.09900000000005</v>
      </c>
      <c r="M255" s="12">
        <f>+'MIT Da'!M255+'SAR Da'!M255+'URQ Da'!M255+'ROC Da'!M255+'SM Da'!M255+'BN Da'!M255+'BS Da'!M255+'TDC Da'!M255</f>
        <v>21.314999999999998</v>
      </c>
      <c r="N255" s="12">
        <f>+'MIT Da'!N255+'SAR Da'!N255+'URQ Da'!N255+'ROC Da'!N255+'SM Da'!N255+'BN Da'!N255+'BS Da'!N255+'TDC Da'!N255</f>
        <v>1439.9079999999999</v>
      </c>
      <c r="O255" s="12">
        <f>+'MIT Da'!O255+'SAR Da'!O255+'URQ Da'!O255+'ROC Da'!O255+'SM Da'!O255+'BN Da'!O255+'BS Da'!O255+'TDC Da'!O255</f>
        <v>1439.9079999999999</v>
      </c>
      <c r="P255" s="81">
        <f>+'MIT Da'!P255+'SAR Da'!P255+'URQ Da'!P255+'ROC Da'!P255+'SM Da'!P255+'BN Da'!P255+'BS Da'!P255+'TDC Da'!P255</f>
        <v>203</v>
      </c>
      <c r="Q255" s="81">
        <f>+'MIT Da'!Q255+'SAR Da'!Q255+'URQ Da'!Q255+'ROC Da'!Q255+'SM Da'!Q255+'BN Da'!Q255+'BS Da'!Q255+'TDC Da'!Q255</f>
        <v>58</v>
      </c>
      <c r="R255" s="81">
        <f>+'MIT Da'!R255+'SAR Da'!R255+'URQ Da'!R255+'ROC Da'!R255+'SM Da'!R255+'BN Da'!R255+'BS Da'!R255+'TDC Da'!R255</f>
        <v>10</v>
      </c>
      <c r="S255" s="81">
        <f>+'MIT Da'!S255+'SAR Da'!S255+'URQ Da'!S255+'ROC Da'!S255+'SM Da'!S255+'BN Da'!S255+'BS Da'!S255+'TDC Da'!S255</f>
        <v>271</v>
      </c>
      <c r="T255" s="81">
        <f>+'MIT Da'!T255+'SAR Da'!T255+'URQ Da'!T255+'ROC Da'!T255+'SM Da'!T255+'BN Da'!T255+'BS Da'!T255+'TDC Da'!T255</f>
        <v>134</v>
      </c>
      <c r="U255" s="81">
        <f>+'MIT Da'!U255+'SAR Da'!U255+'URQ Da'!U255+'ROC Da'!U255+'SM Da'!U255+'BN Da'!U255+'BS Da'!U255+'TDC Da'!U255</f>
        <v>417</v>
      </c>
      <c r="V255" s="81">
        <f>+'MIT Da'!V255+'SAR Da'!V255+'URQ Da'!V255+'ROC Da'!V255+'SM Da'!V255+'BN Da'!V255+'BS Da'!V255+'TDC Da'!V255</f>
        <v>11</v>
      </c>
      <c r="W255" s="81">
        <f>+'MIT Da'!W255+'SAR Da'!W255+'URQ Da'!W255+'ROC Da'!W255+'SM Da'!W255+'BN Da'!W255+'BS Da'!W255+'TDC Da'!W255</f>
        <v>107</v>
      </c>
      <c r="X255" s="81">
        <f>+'MIT Da'!X255+'SAR Da'!X255+'URQ Da'!X255+'ROC Da'!X255+'SM Da'!X255+'BN Da'!X255+'BS Da'!X255+'TDC Da'!X255</f>
        <v>4</v>
      </c>
      <c r="Y255" s="81">
        <f>+'MIT Da'!Y255+'SAR Da'!Y255+'URQ Da'!Y255+'ROC Da'!Y255+'SM Da'!Y255+'BN Da'!Y255+'BS Da'!Y255+'TDC Da'!Y255</f>
        <v>673</v>
      </c>
      <c r="Z255" s="81">
        <f>+'MIT Da'!Z255+'SAR Da'!Z255+'URQ Da'!Z255+'ROC Da'!Z255+'SM Da'!Z255+'BN Da'!Z255+'BS Da'!Z255+'TDC Da'!Z255</f>
        <v>183</v>
      </c>
      <c r="AA255" s="81">
        <f>+'MIT Da'!AA255+'SAR Da'!AA255+'URQ Da'!AA255+'ROC Da'!AA255+'SM Da'!AA255+'BN Da'!AA255+'BS Da'!AA255+'TDC Da'!AA255</f>
        <v>101</v>
      </c>
      <c r="AB255" s="81">
        <f>+'MIT Da'!AB255+'SAR Da'!AB255+'URQ Da'!AB255+'ROC Da'!AB255+'SM Da'!AB255+'BN Da'!AB255+'BS Da'!AB255+'TDC Da'!AB255</f>
        <v>673</v>
      </c>
      <c r="AC255" s="81">
        <f>+'MIT Da'!AC255+'SAR Da'!AC255+'URQ Da'!AC255+'ROC Da'!AC255+'SM Da'!AC255+'BN Da'!AC255+'BS Da'!AC255+'TDC Da'!AC255</f>
        <v>957</v>
      </c>
      <c r="AD255" s="81">
        <f>+'MIT Da'!AD255+'SAR Da'!AD255+'URQ Da'!AD255+'ROC Da'!AD255+'SM Da'!AD255+'BN Da'!AD255+'BS Da'!AD255+'TDC Da'!AD255</f>
        <v>54</v>
      </c>
      <c r="AE255" s="81">
        <f>+'MIT Da'!AE255+'SAR Da'!AE255+'URQ Da'!AE255+'ROC Da'!AE255+'SM Da'!AE255+'BN Da'!AE255+'BS Da'!AE255+'TDC Da'!AE255</f>
        <v>95</v>
      </c>
      <c r="AF255" s="81">
        <f>+'MIT Da'!AF255+'SAR Da'!AF255+'URQ Da'!AF255+'ROC Da'!AF255+'SM Da'!AF255+'BN Da'!AF255+'BS Da'!AF255+'TDC Da'!AF255</f>
        <v>447</v>
      </c>
      <c r="AG255" s="81">
        <f>+'MIT Da'!AG255+'SAR Da'!AG255+'URQ Da'!AG255+'ROC Da'!AG255+'SM Da'!AG255+'BN Da'!AG255+'BS Da'!AG255+'TDC Da'!AG255</f>
        <v>596</v>
      </c>
      <c r="AH255" s="12">
        <f>+'MIT Da'!AH255+'SAR Da'!AH255+'URQ Da'!AH255+'ROC Da'!AH255+'SM Da'!AH255+'BN Da'!AH255+'BS Da'!AH255+'TDC Da'!AH255</f>
        <v>280.81400000000002</v>
      </c>
      <c r="AI255" s="12">
        <f>+'MIT Da'!AI255+'SAR Da'!AI255+'URQ Da'!AI255+'ROC Da'!AI255+'SM Da'!AI255+'BN Da'!AI255+'BS Da'!AI255+'TDC Da'!AI255</f>
        <v>2.4</v>
      </c>
      <c r="AJ255" s="12">
        <f>+'MIT Da'!AJ255+'SAR Da'!AJ255+'URQ Da'!AJ255+'ROC Da'!AJ255+'SM Da'!AJ255+'BN Da'!AJ255+'BS Da'!AJ255+'TDC Da'!AJ255</f>
        <v>497.428</v>
      </c>
      <c r="AK255" s="12">
        <f>+'MIT Da'!AK255+'SAR Da'!AK255+'URQ Da'!AK255+'ROC Da'!AK255+'SM Da'!AK255+'BN Da'!AK255+'BS Da'!AK255+'TDC Da'!AK255</f>
        <v>780.64199999999994</v>
      </c>
      <c r="AL255" s="81">
        <f>+'MIT Da'!AL255+'SAR Da'!AL255+'URQ Da'!AL255+'ROC Da'!AL255+'SM Da'!AL255+'BN Da'!AL255+'BS Da'!AL255+'TDC Da'!AL255</f>
        <v>9</v>
      </c>
      <c r="AM255" s="81">
        <f>+'MIT Da'!AM255+'SAR Da'!AM255+'URQ Da'!AM255+'ROC Da'!AM255+'SM Da'!AM255+'BN Da'!AM255+'BS Da'!AM255+'TDC Da'!AM255</f>
        <v>56</v>
      </c>
      <c r="AN255" s="81">
        <f>+'MIT Da'!AN255+'SAR Da'!AN255+'URQ Da'!AN255+'ROC Da'!AN255+'SM Da'!AN255+'BN Da'!AN255+'BS Da'!AN255+'TDC Da'!AN255</f>
        <v>77</v>
      </c>
      <c r="AO255" s="81">
        <f>+'MIT Da'!AO255+'SAR Da'!AO255+'URQ Da'!AO255+'ROC Da'!AO255+'SM Da'!AO255+'BN Da'!AO255+'BS Da'!AO255+'TDC Da'!AO255</f>
        <v>142</v>
      </c>
      <c r="AP255" s="81">
        <f>+'MIT Da'!AP255+'SAR Da'!AP255+'URQ Da'!AP255+'ROC Da'!AP255+'SM Da'!AP255+'BN Da'!AP255+'BS Da'!AP255+'TDC Da'!AP255</f>
        <v>596</v>
      </c>
      <c r="AQ255" s="81">
        <f>+'MIT Da'!AQ255+'SAR Da'!AQ255+'URQ Da'!AQ255+'ROC Da'!AQ255+'SM Da'!AQ255+'BN Da'!AQ255+'BS Da'!AQ255+'TDC Da'!AQ255</f>
        <v>341</v>
      </c>
      <c r="AR255" s="81">
        <f>+'MIT Da'!AR255+'SAR Da'!AR255+'URQ Da'!AR255+'ROC Da'!AR255+'SM Da'!AR255+'BN Da'!AR255+'BS Da'!AR255+'TDC Da'!AR255</f>
        <v>39</v>
      </c>
      <c r="AS255" s="81">
        <f>+SUM(RED_InfraMR[[#This Row],[B.02.1 - Parque de Coches Eléctricos Motrices]:[B.02.3 - Parque de Coches Eléctricos Motrices Tipo R]])</f>
        <v>976</v>
      </c>
      <c r="AT255" s="81">
        <f>+'MIT Da'!AT255+'SAR Da'!AT255+'URQ Da'!AT255+'ROC Da'!AT255+'SM Da'!AT255+'BN Da'!AT255+'BS Da'!AT255+'TDC Da'!AT255</f>
        <v>12</v>
      </c>
      <c r="AU255" s="81">
        <f>+'MIT Da'!AU255+'SAR Da'!AU255+'URQ Da'!AU255+'ROC Da'!AU255+'SM Da'!AU255+'BN Da'!AU255+'BS Da'!AU255+'TDC Da'!AU255</f>
        <v>6</v>
      </c>
      <c r="AV255" s="81">
        <f>+'MIT Da'!AV255+'SAR Da'!AV255+'URQ Da'!AV255+'ROC Da'!AV255+'SM Da'!AV255+'BN Da'!AV255+'BS Da'!AV255+'TDC Da'!AV255</f>
        <v>10</v>
      </c>
      <c r="AW255" s="81">
        <f>+SUM(RED_InfraMR[[#This Row],[B.03.1 - Parque de Coches Motores Motrices Remolcados]:[B.03.3 - Parque de Coches Motores Motrices Cabina]])</f>
        <v>28</v>
      </c>
      <c r="AX255" s="81">
        <f>+'MIT Da'!AX255+'SAR Da'!AX255+'URQ Da'!AX255+'ROC Da'!AX255+'SM Da'!AX255+'BN Da'!AX255+'BS Da'!AX255+'TDC Da'!AX255</f>
        <v>496</v>
      </c>
      <c r="AY255" s="81">
        <f>+'MIT Da'!AY255+'SAR Da'!AY255+'URQ Da'!AY255+'ROC Da'!AY255+'SM Da'!AY255+'BN Da'!AY255+'BS Da'!AY255+'TDC Da'!AY255</f>
        <v>128</v>
      </c>
      <c r="AZ255" s="81">
        <f>+'MIT Da'!AZ255+'SAR Da'!AZ255+'URQ Da'!AZ255+'ROC Da'!AZ255+'SM Da'!AZ255+'BN Da'!AZ255+'BS Da'!AZ255+'TDC Da'!AZ255</f>
        <v>15</v>
      </c>
      <c r="BA255" s="81">
        <f>+'MIT Da'!BA255+'SAR Da'!BA255+'URQ Da'!BA255+'ROC Da'!BA255+'SM Da'!BA255+'BN Da'!BA255+'BS Da'!BA255+'TDC Da'!BA255</f>
        <v>164</v>
      </c>
      <c r="BB255" s="81">
        <f>+'MIT Da'!BB255+'SAR Da'!BB255+'URQ Da'!BB255+'ROC Da'!BB255+'SM Da'!BB255+'BN Da'!BB255+'BS Da'!BB255+'TDC Da'!BB255</f>
        <v>0</v>
      </c>
      <c r="BC255" s="81">
        <f>+SUM(RED_InfraMR[[#This Row],[B.04.1 - Parque de Coches Remolcados Clase Unica]:[B.04.5 - Parque de Coches Remolcados para Servicios Especiales (Cartoneros)]])</f>
        <v>803</v>
      </c>
      <c r="BD255" s="81">
        <f>+'MIT Da'!BD255+'SAR Da'!BD255+'URQ Da'!BD255+'ROC Da'!BD255+'SM Da'!BD255+'BN Da'!BD255+'BS Da'!BD255+'TDC Da'!BD255</f>
        <v>32</v>
      </c>
      <c r="BE255" s="81">
        <f>+'MIT Da'!BE255+'SAR Da'!BE255+'URQ Da'!BE255+'ROC Da'!BE255+'SM Da'!BE255+'BN Da'!BE255+'BS Da'!BE255+'TDC Da'!BE255</f>
        <v>103</v>
      </c>
      <c r="BF255" s="16"/>
    </row>
    <row r="256" spans="1:58">
      <c r="A256" s="1">
        <v>2014</v>
      </c>
      <c r="B256" s="1" t="s">
        <v>117</v>
      </c>
      <c r="C256" s="12">
        <f>+'MIT Da'!C256+'SAR Da'!C256+'URQ Da'!C256+'ROC Da'!C256+'SM Da'!C256+'BN Da'!C256+'BS Da'!C256+'TDC Da'!C256</f>
        <v>147.21299999999999</v>
      </c>
      <c r="D256" s="12">
        <f>+'MIT Da'!D256+'SAR Da'!D256+'URQ Da'!D256+'ROC Da'!D256+'SM Da'!D256+'BN Da'!D256+'BS Da'!D256+'TDC Da'!D256</f>
        <v>434.00300000000004</v>
      </c>
      <c r="E256" s="12">
        <f>+'MIT Da'!E256+'SAR Da'!E256+'URQ Da'!E256+'ROC Da'!E256+'SM Da'!E256+'BN Da'!E256+'BS Da'!E256+'TDC Da'!E256</f>
        <v>0</v>
      </c>
      <c r="F256" s="12">
        <f>+'MIT Da'!F256+'SAR Da'!F256+'URQ Da'!F256+'ROC Da'!F256+'SM Da'!F256+'BN Da'!F256+'BS Da'!F256+'TDC Da'!F256</f>
        <v>186.47664</v>
      </c>
      <c r="G256" s="12">
        <f>+'MIT Da'!G256+'SAR Da'!G256+'URQ Da'!G256+'ROC Da'!G256+'SM Da'!G256+'BN Da'!G256+'BS Da'!G256+'TDC Da'!G256</f>
        <v>767.69263999999998</v>
      </c>
      <c r="H256" s="12">
        <f>+'MIT Da'!H256+'SAR Da'!H256+'URQ Da'!H256+'ROC Da'!H256+'SM Da'!H256+'BN Da'!H256+'BS Da'!H256+'TDC Da'!H256</f>
        <v>767.69263999999998</v>
      </c>
      <c r="I256" s="12">
        <f>+'MIT Da'!I256+'SAR Da'!I256+'URQ Da'!I256+'ROC Da'!I256+'SM Da'!I256+'BN Da'!I256+'BS Da'!I256+'TDC Da'!I256</f>
        <v>1011.74311</v>
      </c>
      <c r="J256" s="12">
        <f>+'MIT Da'!J256+'SAR Da'!J256+'URQ Da'!J256+'ROC Da'!J256+'SM Da'!J256+'BN Da'!J256+'BS Da'!J256+'TDC Da'!J256</f>
        <v>1039.809</v>
      </c>
      <c r="K256" s="12">
        <f>+'MIT Da'!K256+'SAR Da'!K256+'URQ Da'!K256+'ROC Da'!K256+'SM Da'!K256+'BN Da'!K256+'BS Da'!K256+'TDC Da'!K256</f>
        <v>54.516999999999996</v>
      </c>
      <c r="L256" s="12">
        <f>+'MIT Da'!L256+'SAR Da'!L256+'URQ Da'!L256+'ROC Da'!L256+'SM Da'!L256+'BN Da'!L256+'BS Da'!L256+'TDC Da'!L256</f>
        <v>400.09900000000005</v>
      </c>
      <c r="M256" s="12">
        <f>+'MIT Da'!M256+'SAR Da'!M256+'URQ Da'!M256+'ROC Da'!M256+'SM Da'!M256+'BN Da'!M256+'BS Da'!M256+'TDC Da'!M256</f>
        <v>21.314999999999998</v>
      </c>
      <c r="N256" s="12">
        <f>+'MIT Da'!N256+'SAR Da'!N256+'URQ Da'!N256+'ROC Da'!N256+'SM Da'!N256+'BN Da'!N256+'BS Da'!N256+'TDC Da'!N256</f>
        <v>1439.9079999999999</v>
      </c>
      <c r="O256" s="12">
        <f>+'MIT Da'!O256+'SAR Da'!O256+'URQ Da'!O256+'ROC Da'!O256+'SM Da'!O256+'BN Da'!O256+'BS Da'!O256+'TDC Da'!O256</f>
        <v>1439.9079999999999</v>
      </c>
      <c r="P256" s="81">
        <f>+'MIT Da'!P256+'SAR Da'!P256+'URQ Da'!P256+'ROC Da'!P256+'SM Da'!P256+'BN Da'!P256+'BS Da'!P256+'TDC Da'!P256</f>
        <v>203</v>
      </c>
      <c r="Q256" s="81">
        <f>+'MIT Da'!Q256+'SAR Da'!Q256+'URQ Da'!Q256+'ROC Da'!Q256+'SM Da'!Q256+'BN Da'!Q256+'BS Da'!Q256+'TDC Da'!Q256</f>
        <v>58</v>
      </c>
      <c r="R256" s="81">
        <f>+'MIT Da'!R256+'SAR Da'!R256+'URQ Da'!R256+'ROC Da'!R256+'SM Da'!R256+'BN Da'!R256+'BS Da'!R256+'TDC Da'!R256</f>
        <v>10</v>
      </c>
      <c r="S256" s="81">
        <f>+'MIT Da'!S256+'SAR Da'!S256+'URQ Da'!S256+'ROC Da'!S256+'SM Da'!S256+'BN Da'!S256+'BS Da'!S256+'TDC Da'!S256</f>
        <v>271</v>
      </c>
      <c r="T256" s="81">
        <f>+'MIT Da'!T256+'SAR Da'!T256+'URQ Da'!T256+'ROC Da'!T256+'SM Da'!T256+'BN Da'!T256+'BS Da'!T256+'TDC Da'!T256</f>
        <v>134</v>
      </c>
      <c r="U256" s="81">
        <f>+'MIT Da'!U256+'SAR Da'!U256+'URQ Da'!U256+'ROC Da'!U256+'SM Da'!U256+'BN Da'!U256+'BS Da'!U256+'TDC Da'!U256</f>
        <v>417</v>
      </c>
      <c r="V256" s="81">
        <f>+'MIT Da'!V256+'SAR Da'!V256+'URQ Da'!V256+'ROC Da'!V256+'SM Da'!V256+'BN Da'!V256+'BS Da'!V256+'TDC Da'!V256</f>
        <v>11</v>
      </c>
      <c r="W256" s="81">
        <f>+'MIT Da'!W256+'SAR Da'!W256+'URQ Da'!W256+'ROC Da'!W256+'SM Da'!W256+'BN Da'!W256+'BS Da'!W256+'TDC Da'!W256</f>
        <v>107</v>
      </c>
      <c r="X256" s="81">
        <f>+'MIT Da'!X256+'SAR Da'!X256+'URQ Da'!X256+'ROC Da'!X256+'SM Da'!X256+'BN Da'!X256+'BS Da'!X256+'TDC Da'!X256</f>
        <v>4</v>
      </c>
      <c r="Y256" s="81">
        <f>+'MIT Da'!Y256+'SAR Da'!Y256+'URQ Da'!Y256+'ROC Da'!Y256+'SM Da'!Y256+'BN Da'!Y256+'BS Da'!Y256+'TDC Da'!Y256</f>
        <v>673</v>
      </c>
      <c r="Z256" s="81">
        <f>+'MIT Da'!Z256+'SAR Da'!Z256+'URQ Da'!Z256+'ROC Da'!Z256+'SM Da'!Z256+'BN Da'!Z256+'BS Da'!Z256+'TDC Da'!Z256</f>
        <v>183</v>
      </c>
      <c r="AA256" s="81">
        <f>+'MIT Da'!AA256+'SAR Da'!AA256+'URQ Da'!AA256+'ROC Da'!AA256+'SM Da'!AA256+'BN Da'!AA256+'BS Da'!AA256+'TDC Da'!AA256</f>
        <v>101</v>
      </c>
      <c r="AB256" s="81">
        <f>+'MIT Da'!AB256+'SAR Da'!AB256+'URQ Da'!AB256+'ROC Da'!AB256+'SM Da'!AB256+'BN Da'!AB256+'BS Da'!AB256+'TDC Da'!AB256</f>
        <v>673</v>
      </c>
      <c r="AC256" s="81">
        <f>+'MIT Da'!AC256+'SAR Da'!AC256+'URQ Da'!AC256+'ROC Da'!AC256+'SM Da'!AC256+'BN Da'!AC256+'BS Da'!AC256+'TDC Da'!AC256</f>
        <v>957</v>
      </c>
      <c r="AD256" s="81">
        <f>+'MIT Da'!AD256+'SAR Da'!AD256+'URQ Da'!AD256+'ROC Da'!AD256+'SM Da'!AD256+'BN Da'!AD256+'BS Da'!AD256+'TDC Da'!AD256</f>
        <v>54</v>
      </c>
      <c r="AE256" s="81">
        <f>+'MIT Da'!AE256+'SAR Da'!AE256+'URQ Da'!AE256+'ROC Da'!AE256+'SM Da'!AE256+'BN Da'!AE256+'BS Da'!AE256+'TDC Da'!AE256</f>
        <v>95</v>
      </c>
      <c r="AF256" s="81">
        <f>+'MIT Da'!AF256+'SAR Da'!AF256+'URQ Da'!AF256+'ROC Da'!AF256+'SM Da'!AF256+'BN Da'!AF256+'BS Da'!AF256+'TDC Da'!AF256</f>
        <v>447</v>
      </c>
      <c r="AG256" s="81">
        <f>+'MIT Da'!AG256+'SAR Da'!AG256+'URQ Da'!AG256+'ROC Da'!AG256+'SM Da'!AG256+'BN Da'!AG256+'BS Da'!AG256+'TDC Da'!AG256</f>
        <v>596</v>
      </c>
      <c r="AH256" s="12">
        <f>+'MIT Da'!AH256+'SAR Da'!AH256+'URQ Da'!AH256+'ROC Da'!AH256+'SM Da'!AH256+'BN Da'!AH256+'BS Da'!AH256+'TDC Da'!AH256</f>
        <v>280.81400000000002</v>
      </c>
      <c r="AI256" s="12">
        <f>+'MIT Da'!AI256+'SAR Da'!AI256+'URQ Da'!AI256+'ROC Da'!AI256+'SM Da'!AI256+'BN Da'!AI256+'BS Da'!AI256+'TDC Da'!AI256</f>
        <v>2.4</v>
      </c>
      <c r="AJ256" s="12">
        <f>+'MIT Da'!AJ256+'SAR Da'!AJ256+'URQ Da'!AJ256+'ROC Da'!AJ256+'SM Da'!AJ256+'BN Da'!AJ256+'BS Da'!AJ256+'TDC Da'!AJ256</f>
        <v>497.428</v>
      </c>
      <c r="AK256" s="12">
        <f>+'MIT Da'!AK256+'SAR Da'!AK256+'URQ Da'!AK256+'ROC Da'!AK256+'SM Da'!AK256+'BN Da'!AK256+'BS Da'!AK256+'TDC Da'!AK256</f>
        <v>780.64199999999994</v>
      </c>
      <c r="AL256" s="81">
        <f>+'MIT Da'!AL256+'SAR Da'!AL256+'URQ Da'!AL256+'ROC Da'!AL256+'SM Da'!AL256+'BN Da'!AL256+'BS Da'!AL256+'TDC Da'!AL256</f>
        <v>9</v>
      </c>
      <c r="AM256" s="81">
        <f>+'MIT Da'!AM256+'SAR Da'!AM256+'URQ Da'!AM256+'ROC Da'!AM256+'SM Da'!AM256+'BN Da'!AM256+'BS Da'!AM256+'TDC Da'!AM256</f>
        <v>56</v>
      </c>
      <c r="AN256" s="81">
        <f>+'MIT Da'!AN256+'SAR Da'!AN256+'URQ Da'!AN256+'ROC Da'!AN256+'SM Da'!AN256+'BN Da'!AN256+'BS Da'!AN256+'TDC Da'!AN256</f>
        <v>77</v>
      </c>
      <c r="AO256" s="81">
        <f>+'MIT Da'!AO256+'SAR Da'!AO256+'URQ Da'!AO256+'ROC Da'!AO256+'SM Da'!AO256+'BN Da'!AO256+'BS Da'!AO256+'TDC Da'!AO256</f>
        <v>142</v>
      </c>
      <c r="AP256" s="81">
        <f>+'MIT Da'!AP256+'SAR Da'!AP256+'URQ Da'!AP256+'ROC Da'!AP256+'SM Da'!AP256+'BN Da'!AP256+'BS Da'!AP256+'TDC Da'!AP256</f>
        <v>596</v>
      </c>
      <c r="AQ256" s="81">
        <f>+'MIT Da'!AQ256+'SAR Da'!AQ256+'URQ Da'!AQ256+'ROC Da'!AQ256+'SM Da'!AQ256+'BN Da'!AQ256+'BS Da'!AQ256+'TDC Da'!AQ256</f>
        <v>341</v>
      </c>
      <c r="AR256" s="81">
        <f>+'MIT Da'!AR256+'SAR Da'!AR256+'URQ Da'!AR256+'ROC Da'!AR256+'SM Da'!AR256+'BN Da'!AR256+'BS Da'!AR256+'TDC Da'!AR256</f>
        <v>39</v>
      </c>
      <c r="AS256" s="81">
        <f>+SUM(RED_InfraMR[[#This Row],[B.02.1 - Parque de Coches Eléctricos Motrices]:[B.02.3 - Parque de Coches Eléctricos Motrices Tipo R]])</f>
        <v>976</v>
      </c>
      <c r="AT256" s="81">
        <f>+'MIT Da'!AT256+'SAR Da'!AT256+'URQ Da'!AT256+'ROC Da'!AT256+'SM Da'!AT256+'BN Da'!AT256+'BS Da'!AT256+'TDC Da'!AT256</f>
        <v>12</v>
      </c>
      <c r="AU256" s="81">
        <f>+'MIT Da'!AU256+'SAR Da'!AU256+'URQ Da'!AU256+'ROC Da'!AU256+'SM Da'!AU256+'BN Da'!AU256+'BS Da'!AU256+'TDC Da'!AU256</f>
        <v>6</v>
      </c>
      <c r="AV256" s="81">
        <f>+'MIT Da'!AV256+'SAR Da'!AV256+'URQ Da'!AV256+'ROC Da'!AV256+'SM Da'!AV256+'BN Da'!AV256+'BS Da'!AV256+'TDC Da'!AV256</f>
        <v>10</v>
      </c>
      <c r="AW256" s="81">
        <f>+SUM(RED_InfraMR[[#This Row],[B.03.1 - Parque de Coches Motores Motrices Remolcados]:[B.03.3 - Parque de Coches Motores Motrices Cabina]])</f>
        <v>28</v>
      </c>
      <c r="AX256" s="81">
        <f>+'MIT Da'!AX256+'SAR Da'!AX256+'URQ Da'!AX256+'ROC Da'!AX256+'SM Da'!AX256+'BN Da'!AX256+'BS Da'!AX256+'TDC Da'!AX256</f>
        <v>496</v>
      </c>
      <c r="AY256" s="81">
        <f>+'MIT Da'!AY256+'SAR Da'!AY256+'URQ Da'!AY256+'ROC Da'!AY256+'SM Da'!AY256+'BN Da'!AY256+'BS Da'!AY256+'TDC Da'!AY256</f>
        <v>128</v>
      </c>
      <c r="AZ256" s="81">
        <f>+'MIT Da'!AZ256+'SAR Da'!AZ256+'URQ Da'!AZ256+'ROC Da'!AZ256+'SM Da'!AZ256+'BN Da'!AZ256+'BS Da'!AZ256+'TDC Da'!AZ256</f>
        <v>15</v>
      </c>
      <c r="BA256" s="81">
        <f>+'MIT Da'!BA256+'SAR Da'!BA256+'URQ Da'!BA256+'ROC Da'!BA256+'SM Da'!BA256+'BN Da'!BA256+'BS Da'!BA256+'TDC Da'!BA256</f>
        <v>164</v>
      </c>
      <c r="BB256" s="81">
        <f>+'MIT Da'!BB256+'SAR Da'!BB256+'URQ Da'!BB256+'ROC Da'!BB256+'SM Da'!BB256+'BN Da'!BB256+'BS Da'!BB256+'TDC Da'!BB256</f>
        <v>0</v>
      </c>
      <c r="BC256" s="81">
        <f>+SUM(RED_InfraMR[[#This Row],[B.04.1 - Parque de Coches Remolcados Clase Unica]:[B.04.5 - Parque de Coches Remolcados para Servicios Especiales (Cartoneros)]])</f>
        <v>803</v>
      </c>
      <c r="BD256" s="81">
        <f>+'MIT Da'!BD256+'SAR Da'!BD256+'URQ Da'!BD256+'ROC Da'!BD256+'SM Da'!BD256+'BN Da'!BD256+'BS Da'!BD256+'TDC Da'!BD256</f>
        <v>32</v>
      </c>
      <c r="BE256" s="81">
        <f>+'MIT Da'!BE256+'SAR Da'!BE256+'URQ Da'!BE256+'ROC Da'!BE256+'SM Da'!BE256+'BN Da'!BE256+'BS Da'!BE256+'TDC Da'!BE256</f>
        <v>103</v>
      </c>
      <c r="BF256" s="16"/>
    </row>
    <row r="257" spans="1:59">
      <c r="A257" s="1">
        <v>2014</v>
      </c>
      <c r="B257" s="1" t="s">
        <v>118</v>
      </c>
      <c r="C257" s="12">
        <f>+'MIT Da'!C257+'SAR Da'!C257+'URQ Da'!C257+'ROC Da'!C257+'SM Da'!C257+'BN Da'!C257+'BS Da'!C257+'TDC Da'!C257</f>
        <v>147.21299999999999</v>
      </c>
      <c r="D257" s="12">
        <f>+'MIT Da'!D257+'SAR Da'!D257+'URQ Da'!D257+'ROC Da'!D257+'SM Da'!D257+'BN Da'!D257+'BS Da'!D257+'TDC Da'!D257</f>
        <v>434.00300000000004</v>
      </c>
      <c r="E257" s="12">
        <f>+'MIT Da'!E257+'SAR Da'!E257+'URQ Da'!E257+'ROC Da'!E257+'SM Da'!E257+'BN Da'!E257+'BS Da'!E257+'TDC Da'!E257</f>
        <v>0</v>
      </c>
      <c r="F257" s="12">
        <f>+'MIT Da'!F257+'SAR Da'!F257+'URQ Da'!F257+'ROC Da'!F257+'SM Da'!F257+'BN Da'!F257+'BS Da'!F257+'TDC Da'!F257</f>
        <v>186.47664</v>
      </c>
      <c r="G257" s="12">
        <f>+'MIT Da'!G257+'SAR Da'!G257+'URQ Da'!G257+'ROC Da'!G257+'SM Da'!G257+'BN Da'!G257+'BS Da'!G257+'TDC Da'!G257</f>
        <v>767.69263999999998</v>
      </c>
      <c r="H257" s="12">
        <f>+'MIT Da'!H257+'SAR Da'!H257+'URQ Da'!H257+'ROC Da'!H257+'SM Da'!H257+'BN Da'!H257+'BS Da'!H257+'TDC Da'!H257</f>
        <v>767.69263999999998</v>
      </c>
      <c r="I257" s="12">
        <f>+'MIT Da'!I257+'SAR Da'!I257+'URQ Da'!I257+'ROC Da'!I257+'SM Da'!I257+'BN Da'!I257+'BS Da'!I257+'TDC Da'!I257</f>
        <v>1011.74311</v>
      </c>
      <c r="J257" s="12">
        <f>+'MIT Da'!J257+'SAR Da'!J257+'URQ Da'!J257+'ROC Da'!J257+'SM Da'!J257+'BN Da'!J257+'BS Da'!J257+'TDC Da'!J257</f>
        <v>1039.809</v>
      </c>
      <c r="K257" s="12">
        <f>+'MIT Da'!K257+'SAR Da'!K257+'URQ Da'!K257+'ROC Da'!K257+'SM Da'!K257+'BN Da'!K257+'BS Da'!K257+'TDC Da'!K257</f>
        <v>54.516999999999996</v>
      </c>
      <c r="L257" s="12">
        <f>+'MIT Da'!L257+'SAR Da'!L257+'URQ Da'!L257+'ROC Da'!L257+'SM Da'!L257+'BN Da'!L257+'BS Da'!L257+'TDC Da'!L257</f>
        <v>400.09900000000005</v>
      </c>
      <c r="M257" s="12">
        <f>+'MIT Da'!M257+'SAR Da'!M257+'URQ Da'!M257+'ROC Da'!M257+'SM Da'!M257+'BN Da'!M257+'BS Da'!M257+'TDC Da'!M257</f>
        <v>21.314999999999998</v>
      </c>
      <c r="N257" s="12">
        <f>+'MIT Da'!N257+'SAR Da'!N257+'URQ Da'!N257+'ROC Da'!N257+'SM Da'!N257+'BN Da'!N257+'BS Da'!N257+'TDC Da'!N257</f>
        <v>1439.9079999999999</v>
      </c>
      <c r="O257" s="12">
        <f>+'MIT Da'!O257+'SAR Da'!O257+'URQ Da'!O257+'ROC Da'!O257+'SM Da'!O257+'BN Da'!O257+'BS Da'!O257+'TDC Da'!O257</f>
        <v>1439.9079999999999</v>
      </c>
      <c r="P257" s="81">
        <f>+'MIT Da'!P257+'SAR Da'!P257+'URQ Da'!P257+'ROC Da'!P257+'SM Da'!P257+'BN Da'!P257+'BS Da'!P257+'TDC Da'!P257</f>
        <v>203</v>
      </c>
      <c r="Q257" s="81">
        <f>+'MIT Da'!Q257+'SAR Da'!Q257+'URQ Da'!Q257+'ROC Da'!Q257+'SM Da'!Q257+'BN Da'!Q257+'BS Da'!Q257+'TDC Da'!Q257</f>
        <v>58</v>
      </c>
      <c r="R257" s="81">
        <f>+'MIT Da'!R257+'SAR Da'!R257+'URQ Da'!R257+'ROC Da'!R257+'SM Da'!R257+'BN Da'!R257+'BS Da'!R257+'TDC Da'!R257</f>
        <v>10</v>
      </c>
      <c r="S257" s="81">
        <f>+'MIT Da'!S257+'SAR Da'!S257+'URQ Da'!S257+'ROC Da'!S257+'SM Da'!S257+'BN Da'!S257+'BS Da'!S257+'TDC Da'!S257</f>
        <v>271</v>
      </c>
      <c r="T257" s="81">
        <f>+'MIT Da'!T257+'SAR Da'!T257+'URQ Da'!T257+'ROC Da'!T257+'SM Da'!T257+'BN Da'!T257+'BS Da'!T257+'TDC Da'!T257</f>
        <v>134</v>
      </c>
      <c r="U257" s="81">
        <f>+'MIT Da'!U257+'SAR Da'!U257+'URQ Da'!U257+'ROC Da'!U257+'SM Da'!U257+'BN Da'!U257+'BS Da'!U257+'TDC Da'!U257</f>
        <v>417</v>
      </c>
      <c r="V257" s="81">
        <f>+'MIT Da'!V257+'SAR Da'!V257+'URQ Da'!V257+'ROC Da'!V257+'SM Da'!V257+'BN Da'!V257+'BS Da'!V257+'TDC Da'!V257</f>
        <v>11</v>
      </c>
      <c r="W257" s="81">
        <f>+'MIT Da'!W257+'SAR Da'!W257+'URQ Da'!W257+'ROC Da'!W257+'SM Da'!W257+'BN Da'!W257+'BS Da'!W257+'TDC Da'!W257</f>
        <v>107</v>
      </c>
      <c r="X257" s="81">
        <f>+'MIT Da'!X257+'SAR Da'!X257+'URQ Da'!X257+'ROC Da'!X257+'SM Da'!X257+'BN Da'!X257+'BS Da'!X257+'TDC Da'!X257</f>
        <v>4</v>
      </c>
      <c r="Y257" s="81">
        <f>+'MIT Da'!Y257+'SAR Da'!Y257+'URQ Da'!Y257+'ROC Da'!Y257+'SM Da'!Y257+'BN Da'!Y257+'BS Da'!Y257+'TDC Da'!Y257</f>
        <v>673</v>
      </c>
      <c r="Z257" s="81">
        <f>+'MIT Da'!Z257+'SAR Da'!Z257+'URQ Da'!Z257+'ROC Da'!Z257+'SM Da'!Z257+'BN Da'!Z257+'BS Da'!Z257+'TDC Da'!Z257</f>
        <v>183</v>
      </c>
      <c r="AA257" s="81">
        <f>+'MIT Da'!AA257+'SAR Da'!AA257+'URQ Da'!AA257+'ROC Da'!AA257+'SM Da'!AA257+'BN Da'!AA257+'BS Da'!AA257+'TDC Da'!AA257</f>
        <v>101</v>
      </c>
      <c r="AB257" s="81">
        <f>+'MIT Da'!AB257+'SAR Da'!AB257+'URQ Da'!AB257+'ROC Da'!AB257+'SM Da'!AB257+'BN Da'!AB257+'BS Da'!AB257+'TDC Da'!AB257</f>
        <v>673</v>
      </c>
      <c r="AC257" s="81">
        <f>+'MIT Da'!AC257+'SAR Da'!AC257+'URQ Da'!AC257+'ROC Da'!AC257+'SM Da'!AC257+'BN Da'!AC257+'BS Da'!AC257+'TDC Da'!AC257</f>
        <v>957</v>
      </c>
      <c r="AD257" s="81">
        <f>+'MIT Da'!AD257+'SAR Da'!AD257+'URQ Da'!AD257+'ROC Da'!AD257+'SM Da'!AD257+'BN Da'!AD257+'BS Da'!AD257+'TDC Da'!AD257</f>
        <v>54</v>
      </c>
      <c r="AE257" s="81">
        <f>+'MIT Da'!AE257+'SAR Da'!AE257+'URQ Da'!AE257+'ROC Da'!AE257+'SM Da'!AE257+'BN Da'!AE257+'BS Da'!AE257+'TDC Da'!AE257</f>
        <v>95</v>
      </c>
      <c r="AF257" s="81">
        <f>+'MIT Da'!AF257+'SAR Da'!AF257+'URQ Da'!AF257+'ROC Da'!AF257+'SM Da'!AF257+'BN Da'!AF257+'BS Da'!AF257+'TDC Da'!AF257</f>
        <v>447</v>
      </c>
      <c r="AG257" s="81">
        <f>+'MIT Da'!AG257+'SAR Da'!AG257+'URQ Da'!AG257+'ROC Da'!AG257+'SM Da'!AG257+'BN Da'!AG257+'BS Da'!AG257+'TDC Da'!AG257</f>
        <v>596</v>
      </c>
      <c r="AH257" s="12">
        <f>+'MIT Da'!AH257+'SAR Da'!AH257+'URQ Da'!AH257+'ROC Da'!AH257+'SM Da'!AH257+'BN Da'!AH257+'BS Da'!AH257+'TDC Da'!AH257</f>
        <v>280.81400000000002</v>
      </c>
      <c r="AI257" s="12">
        <f>+'MIT Da'!AI257+'SAR Da'!AI257+'URQ Da'!AI257+'ROC Da'!AI257+'SM Da'!AI257+'BN Da'!AI257+'BS Da'!AI257+'TDC Da'!AI257</f>
        <v>2.4</v>
      </c>
      <c r="AJ257" s="12">
        <f>+'MIT Da'!AJ257+'SAR Da'!AJ257+'URQ Da'!AJ257+'ROC Da'!AJ257+'SM Da'!AJ257+'BN Da'!AJ257+'BS Da'!AJ257+'TDC Da'!AJ257</f>
        <v>497.428</v>
      </c>
      <c r="AK257" s="12">
        <f>+'MIT Da'!AK257+'SAR Da'!AK257+'URQ Da'!AK257+'ROC Da'!AK257+'SM Da'!AK257+'BN Da'!AK257+'BS Da'!AK257+'TDC Da'!AK257</f>
        <v>780.64199999999994</v>
      </c>
      <c r="AL257" s="81">
        <f>+'MIT Da'!AL257+'SAR Da'!AL257+'URQ Da'!AL257+'ROC Da'!AL257+'SM Da'!AL257+'BN Da'!AL257+'BS Da'!AL257+'TDC Da'!AL257</f>
        <v>9</v>
      </c>
      <c r="AM257" s="81">
        <f>+'MIT Da'!AM257+'SAR Da'!AM257+'URQ Da'!AM257+'ROC Da'!AM257+'SM Da'!AM257+'BN Da'!AM257+'BS Da'!AM257+'TDC Da'!AM257</f>
        <v>56</v>
      </c>
      <c r="AN257" s="81">
        <f>+'MIT Da'!AN257+'SAR Da'!AN257+'URQ Da'!AN257+'ROC Da'!AN257+'SM Da'!AN257+'BN Da'!AN257+'BS Da'!AN257+'TDC Da'!AN257</f>
        <v>77</v>
      </c>
      <c r="AO257" s="81">
        <f>+'MIT Da'!AO257+'SAR Da'!AO257+'URQ Da'!AO257+'ROC Da'!AO257+'SM Da'!AO257+'BN Da'!AO257+'BS Da'!AO257+'TDC Da'!AO257</f>
        <v>142</v>
      </c>
      <c r="AP257" s="81">
        <f>+'MIT Da'!AP257+'SAR Da'!AP257+'URQ Da'!AP257+'ROC Da'!AP257+'SM Da'!AP257+'BN Da'!AP257+'BS Da'!AP257+'TDC Da'!AP257</f>
        <v>596</v>
      </c>
      <c r="AQ257" s="81">
        <f>+'MIT Da'!AQ257+'SAR Da'!AQ257+'URQ Da'!AQ257+'ROC Da'!AQ257+'SM Da'!AQ257+'BN Da'!AQ257+'BS Da'!AQ257+'TDC Da'!AQ257</f>
        <v>341</v>
      </c>
      <c r="AR257" s="81">
        <f>+'MIT Da'!AR257+'SAR Da'!AR257+'URQ Da'!AR257+'ROC Da'!AR257+'SM Da'!AR257+'BN Da'!AR257+'BS Da'!AR257+'TDC Da'!AR257</f>
        <v>39</v>
      </c>
      <c r="AS257" s="81">
        <f>+SUM(RED_InfraMR[[#This Row],[B.02.1 - Parque de Coches Eléctricos Motrices]:[B.02.3 - Parque de Coches Eléctricos Motrices Tipo R]])</f>
        <v>976</v>
      </c>
      <c r="AT257" s="81">
        <f>+'MIT Da'!AT257+'SAR Da'!AT257+'URQ Da'!AT257+'ROC Da'!AT257+'SM Da'!AT257+'BN Da'!AT257+'BS Da'!AT257+'TDC Da'!AT257</f>
        <v>12</v>
      </c>
      <c r="AU257" s="81">
        <f>+'MIT Da'!AU257+'SAR Da'!AU257+'URQ Da'!AU257+'ROC Da'!AU257+'SM Da'!AU257+'BN Da'!AU257+'BS Da'!AU257+'TDC Da'!AU257</f>
        <v>6</v>
      </c>
      <c r="AV257" s="81">
        <f>+'MIT Da'!AV257+'SAR Da'!AV257+'URQ Da'!AV257+'ROC Da'!AV257+'SM Da'!AV257+'BN Da'!AV257+'BS Da'!AV257+'TDC Da'!AV257</f>
        <v>10</v>
      </c>
      <c r="AW257" s="81">
        <f>+SUM(RED_InfraMR[[#This Row],[B.03.1 - Parque de Coches Motores Motrices Remolcados]:[B.03.3 - Parque de Coches Motores Motrices Cabina]])</f>
        <v>28</v>
      </c>
      <c r="AX257" s="81">
        <f>+'MIT Da'!AX257+'SAR Da'!AX257+'URQ Da'!AX257+'ROC Da'!AX257+'SM Da'!AX257+'BN Da'!AX257+'BS Da'!AX257+'TDC Da'!AX257</f>
        <v>496</v>
      </c>
      <c r="AY257" s="81">
        <f>+'MIT Da'!AY257+'SAR Da'!AY257+'URQ Da'!AY257+'ROC Da'!AY257+'SM Da'!AY257+'BN Da'!AY257+'BS Da'!AY257+'TDC Da'!AY257</f>
        <v>128</v>
      </c>
      <c r="AZ257" s="81">
        <f>+'MIT Da'!AZ257+'SAR Da'!AZ257+'URQ Da'!AZ257+'ROC Da'!AZ257+'SM Da'!AZ257+'BN Da'!AZ257+'BS Da'!AZ257+'TDC Da'!AZ257</f>
        <v>15</v>
      </c>
      <c r="BA257" s="81">
        <f>+'MIT Da'!BA257+'SAR Da'!BA257+'URQ Da'!BA257+'ROC Da'!BA257+'SM Da'!BA257+'BN Da'!BA257+'BS Da'!BA257+'TDC Da'!BA257</f>
        <v>164</v>
      </c>
      <c r="BB257" s="81">
        <f>+'MIT Da'!BB257+'SAR Da'!BB257+'URQ Da'!BB257+'ROC Da'!BB257+'SM Da'!BB257+'BN Da'!BB257+'BS Da'!BB257+'TDC Da'!BB257</f>
        <v>0</v>
      </c>
      <c r="BC257" s="81">
        <f>+SUM(RED_InfraMR[[#This Row],[B.04.1 - Parque de Coches Remolcados Clase Unica]:[B.04.5 - Parque de Coches Remolcados para Servicios Especiales (Cartoneros)]])</f>
        <v>803</v>
      </c>
      <c r="BD257" s="81">
        <f>+'MIT Da'!BD257+'SAR Da'!BD257+'URQ Da'!BD257+'ROC Da'!BD257+'SM Da'!BD257+'BN Da'!BD257+'BS Da'!BD257+'TDC Da'!BD257</f>
        <v>32</v>
      </c>
      <c r="BE257" s="81">
        <f>+'MIT Da'!BE257+'SAR Da'!BE257+'URQ Da'!BE257+'ROC Da'!BE257+'SM Da'!BE257+'BN Da'!BE257+'BS Da'!BE257+'TDC Da'!BE257</f>
        <v>103</v>
      </c>
      <c r="BF257" s="16"/>
    </row>
    <row r="258" spans="1:59">
      <c r="A258" s="1">
        <v>2014</v>
      </c>
      <c r="B258" s="1" t="s">
        <v>119</v>
      </c>
      <c r="C258" s="12">
        <f>+'MIT Da'!C258+'SAR Da'!C258+'URQ Da'!C258+'ROC Da'!C258+'SM Da'!C258+'BN Da'!C258+'BS Da'!C258+'TDC Da'!C258</f>
        <v>164.07300000000001</v>
      </c>
      <c r="D258" s="12">
        <f>+'MIT Da'!D258+'SAR Da'!D258+'URQ Da'!D258+'ROC Da'!D258+'SM Da'!D258+'BN Da'!D258+'BS Da'!D258+'TDC Da'!D258</f>
        <v>434.00300000000004</v>
      </c>
      <c r="E258" s="12">
        <f>+'MIT Da'!E258+'SAR Da'!E258+'URQ Da'!E258+'ROC Da'!E258+'SM Da'!E258+'BN Da'!E258+'BS Da'!E258+'TDC Da'!E258</f>
        <v>0</v>
      </c>
      <c r="F258" s="12">
        <f>+'MIT Da'!F258+'SAR Da'!F258+'URQ Da'!F258+'ROC Da'!F258+'SM Da'!F258+'BN Da'!F258+'BS Da'!F258+'TDC Da'!F258</f>
        <v>186.47664</v>
      </c>
      <c r="G258" s="12">
        <f>+'MIT Da'!G258+'SAR Da'!G258+'URQ Da'!G258+'ROC Da'!G258+'SM Da'!G258+'BN Da'!G258+'BS Da'!G258+'TDC Da'!G258</f>
        <v>784.55263999999988</v>
      </c>
      <c r="H258" s="12">
        <f>+'MIT Da'!H258+'SAR Da'!H258+'URQ Da'!H258+'ROC Da'!H258+'SM Da'!H258+'BN Da'!H258+'BS Da'!H258+'TDC Da'!H258</f>
        <v>784.55263999999988</v>
      </c>
      <c r="I258" s="12">
        <f>+'MIT Da'!I258+'SAR Da'!I258+'URQ Da'!I258+'ROC Da'!I258+'SM Da'!I258+'BN Da'!I258+'BS Da'!I258+'TDC Da'!I258</f>
        <v>1028.60311</v>
      </c>
      <c r="J258" s="12">
        <f>+'MIT Da'!J258+'SAR Da'!J258+'URQ Da'!J258+'ROC Da'!J258+'SM Da'!J258+'BN Da'!J258+'BS Da'!J258+'TDC Da'!J258</f>
        <v>1056.6689100000001</v>
      </c>
      <c r="K258" s="12">
        <f>+'MIT Da'!K258+'SAR Da'!K258+'URQ Da'!K258+'ROC Da'!K258+'SM Da'!K258+'BN Da'!K258+'BS Da'!K258+'TDC Da'!K258</f>
        <v>54.516999999999996</v>
      </c>
      <c r="L258" s="12">
        <f>+'MIT Da'!L258+'SAR Da'!L258+'URQ Da'!L258+'ROC Da'!L258+'SM Da'!L258+'BN Da'!L258+'BS Da'!L258+'TDC Da'!L258</f>
        <v>400.09900000000005</v>
      </c>
      <c r="M258" s="12">
        <f>+'MIT Da'!M258+'SAR Da'!M258+'URQ Da'!M258+'ROC Da'!M258+'SM Da'!M258+'BN Da'!M258+'BS Da'!M258+'TDC Da'!M258</f>
        <v>21.314999999999998</v>
      </c>
      <c r="N258" s="12">
        <f>+'MIT Da'!N258+'SAR Da'!N258+'URQ Da'!N258+'ROC Da'!N258+'SM Da'!N258+'BN Da'!N258+'BS Da'!N258+'TDC Da'!N258</f>
        <v>1456.7679099999998</v>
      </c>
      <c r="O258" s="12">
        <f>+'MIT Da'!O258+'SAR Da'!O258+'URQ Da'!O258+'ROC Da'!O258+'SM Da'!O258+'BN Da'!O258+'BS Da'!O258+'TDC Da'!O258</f>
        <v>1456.7679099999998</v>
      </c>
      <c r="P258" s="81">
        <f>+'MIT Da'!P258+'SAR Da'!P258+'URQ Da'!P258+'ROC Da'!P258+'SM Da'!P258+'BN Da'!P258+'BS Da'!P258+'TDC Da'!P258</f>
        <v>205</v>
      </c>
      <c r="Q258" s="81">
        <f>+'MIT Da'!Q258+'SAR Da'!Q258+'URQ Da'!Q258+'ROC Da'!Q258+'SM Da'!Q258+'BN Da'!Q258+'BS Da'!Q258+'TDC Da'!Q258</f>
        <v>58</v>
      </c>
      <c r="R258" s="81">
        <f>+'MIT Da'!R258+'SAR Da'!R258+'URQ Da'!R258+'ROC Da'!R258+'SM Da'!R258+'BN Da'!R258+'BS Da'!R258+'TDC Da'!R258</f>
        <v>10</v>
      </c>
      <c r="S258" s="81">
        <f>+'MIT Da'!S258+'SAR Da'!S258+'URQ Da'!S258+'ROC Da'!S258+'SM Da'!S258+'BN Da'!S258+'BS Da'!S258+'TDC Da'!S258</f>
        <v>273</v>
      </c>
      <c r="T258" s="81">
        <f>+'MIT Da'!T258+'SAR Da'!T258+'URQ Da'!T258+'ROC Da'!T258+'SM Da'!T258+'BN Da'!T258+'BS Da'!T258+'TDC Da'!T258</f>
        <v>137</v>
      </c>
      <c r="U258" s="81">
        <f>+'MIT Da'!U258+'SAR Da'!U258+'URQ Da'!U258+'ROC Da'!U258+'SM Da'!U258+'BN Da'!U258+'BS Da'!U258+'TDC Da'!U258</f>
        <v>415</v>
      </c>
      <c r="V258" s="81">
        <f>+'MIT Da'!V258+'SAR Da'!V258+'URQ Da'!V258+'ROC Da'!V258+'SM Da'!V258+'BN Da'!V258+'BS Da'!V258+'TDC Da'!V258</f>
        <v>11</v>
      </c>
      <c r="W258" s="81">
        <f>+'MIT Da'!W258+'SAR Da'!W258+'URQ Da'!W258+'ROC Da'!W258+'SM Da'!W258+'BN Da'!W258+'BS Da'!W258+'TDC Da'!W258</f>
        <v>117</v>
      </c>
      <c r="X258" s="81">
        <f>+'MIT Da'!X258+'SAR Da'!X258+'URQ Da'!X258+'ROC Da'!X258+'SM Da'!X258+'BN Da'!X258+'BS Da'!X258+'TDC Da'!X258</f>
        <v>4</v>
      </c>
      <c r="Y258" s="81">
        <f>+'MIT Da'!Y258+'SAR Da'!Y258+'URQ Da'!Y258+'ROC Da'!Y258+'SM Da'!Y258+'BN Da'!Y258+'BS Da'!Y258+'TDC Da'!Y258</f>
        <v>684</v>
      </c>
      <c r="Z258" s="81">
        <f>+'MIT Da'!Z258+'SAR Da'!Z258+'URQ Da'!Z258+'ROC Da'!Z258+'SM Da'!Z258+'BN Da'!Z258+'BS Da'!Z258+'TDC Da'!Z258</f>
        <v>187</v>
      </c>
      <c r="AA258" s="81">
        <f>+'MIT Da'!AA258+'SAR Da'!AA258+'URQ Da'!AA258+'ROC Da'!AA258+'SM Da'!AA258+'BN Da'!AA258+'BS Da'!AA258+'TDC Da'!AA258</f>
        <v>103</v>
      </c>
      <c r="AB258" s="81">
        <f>+'MIT Da'!AB258+'SAR Da'!AB258+'URQ Da'!AB258+'ROC Da'!AB258+'SM Da'!AB258+'BN Da'!AB258+'BS Da'!AB258+'TDC Da'!AB258</f>
        <v>684</v>
      </c>
      <c r="AC258" s="81">
        <f>+'MIT Da'!AC258+'SAR Da'!AC258+'URQ Da'!AC258+'ROC Da'!AC258+'SM Da'!AC258+'BN Da'!AC258+'BS Da'!AC258+'TDC Da'!AC258</f>
        <v>974</v>
      </c>
      <c r="AD258" s="81">
        <f>+'MIT Da'!AD258+'SAR Da'!AD258+'URQ Da'!AD258+'ROC Da'!AD258+'SM Da'!AD258+'BN Da'!AD258+'BS Da'!AD258+'TDC Da'!AD258</f>
        <v>55</v>
      </c>
      <c r="AE258" s="81">
        <f>+'MIT Da'!AE258+'SAR Da'!AE258+'URQ Da'!AE258+'ROC Da'!AE258+'SM Da'!AE258+'BN Da'!AE258+'BS Da'!AE258+'TDC Da'!AE258</f>
        <v>100</v>
      </c>
      <c r="AF258" s="81">
        <f>+'MIT Da'!AF258+'SAR Da'!AF258+'URQ Da'!AF258+'ROC Da'!AF258+'SM Da'!AF258+'BN Da'!AF258+'BS Da'!AF258+'TDC Da'!AF258</f>
        <v>451</v>
      </c>
      <c r="AG258" s="81">
        <f>+'MIT Da'!AG258+'SAR Da'!AG258+'URQ Da'!AG258+'ROC Da'!AG258+'SM Da'!AG258+'BN Da'!AG258+'BS Da'!AG258+'TDC Da'!AG258</f>
        <v>606</v>
      </c>
      <c r="AH258" s="12">
        <f>+'MIT Da'!AH258+'SAR Da'!AH258+'URQ Da'!AH258+'ROC Da'!AH258+'SM Da'!AH258+'BN Da'!AH258+'BS Da'!AH258+'TDC Da'!AH258</f>
        <v>280.81400000000002</v>
      </c>
      <c r="AI258" s="12">
        <f>+'MIT Da'!AI258+'SAR Da'!AI258+'URQ Da'!AI258+'ROC Da'!AI258+'SM Da'!AI258+'BN Da'!AI258+'BS Da'!AI258+'TDC Da'!AI258</f>
        <v>2.4</v>
      </c>
      <c r="AJ258" s="12">
        <f>+'MIT Da'!AJ258+'SAR Da'!AJ258+'URQ Da'!AJ258+'ROC Da'!AJ258+'SM Da'!AJ258+'BN Da'!AJ258+'BS Da'!AJ258+'TDC Da'!AJ258</f>
        <v>514.28800000000001</v>
      </c>
      <c r="AK258" s="12">
        <f>+'MIT Da'!AK258+'SAR Da'!AK258+'URQ Da'!AK258+'ROC Da'!AK258+'SM Da'!AK258+'BN Da'!AK258+'BS Da'!AK258+'TDC Da'!AK258</f>
        <v>797.50199999999995</v>
      </c>
      <c r="AL258" s="81">
        <f>+'MIT Da'!AL258+'SAR Da'!AL258+'URQ Da'!AL258+'ROC Da'!AL258+'SM Da'!AL258+'BN Da'!AL258+'BS Da'!AL258+'TDC Da'!AL258</f>
        <v>9</v>
      </c>
      <c r="AM258" s="81">
        <f>+'MIT Da'!AM258+'SAR Da'!AM258+'URQ Da'!AM258+'ROC Da'!AM258+'SM Da'!AM258+'BN Da'!AM258+'BS Da'!AM258+'TDC Da'!AM258</f>
        <v>56</v>
      </c>
      <c r="AN258" s="81">
        <f>+'MIT Da'!AN258+'SAR Da'!AN258+'URQ Da'!AN258+'ROC Da'!AN258+'SM Da'!AN258+'BN Da'!AN258+'BS Da'!AN258+'TDC Da'!AN258</f>
        <v>77</v>
      </c>
      <c r="AO258" s="81">
        <f>+'MIT Da'!AO258+'SAR Da'!AO258+'URQ Da'!AO258+'ROC Da'!AO258+'SM Da'!AO258+'BN Da'!AO258+'BS Da'!AO258+'TDC Da'!AO258</f>
        <v>142</v>
      </c>
      <c r="AP258" s="81">
        <f>+'MIT Da'!AP258+'SAR Da'!AP258+'URQ Da'!AP258+'ROC Da'!AP258+'SM Da'!AP258+'BN Da'!AP258+'BS Da'!AP258+'TDC Da'!AP258</f>
        <v>596</v>
      </c>
      <c r="AQ258" s="81">
        <f>+'MIT Da'!AQ258+'SAR Da'!AQ258+'URQ Da'!AQ258+'ROC Da'!AQ258+'SM Da'!AQ258+'BN Da'!AQ258+'BS Da'!AQ258+'TDC Da'!AQ258</f>
        <v>341</v>
      </c>
      <c r="AR258" s="81">
        <f>+'MIT Da'!AR258+'SAR Da'!AR258+'URQ Da'!AR258+'ROC Da'!AR258+'SM Da'!AR258+'BN Da'!AR258+'BS Da'!AR258+'TDC Da'!AR258</f>
        <v>39</v>
      </c>
      <c r="AS258" s="81">
        <f>+SUM(RED_InfraMR[[#This Row],[B.02.1 - Parque de Coches Eléctricos Motrices]:[B.02.3 - Parque de Coches Eléctricos Motrices Tipo R]])</f>
        <v>976</v>
      </c>
      <c r="AT258" s="81">
        <f>+'MIT Da'!AT258+'SAR Da'!AT258+'URQ Da'!AT258+'ROC Da'!AT258+'SM Da'!AT258+'BN Da'!AT258+'BS Da'!AT258+'TDC Da'!AT258</f>
        <v>12</v>
      </c>
      <c r="AU258" s="81">
        <f>+'MIT Da'!AU258+'SAR Da'!AU258+'URQ Da'!AU258+'ROC Da'!AU258+'SM Da'!AU258+'BN Da'!AU258+'BS Da'!AU258+'TDC Da'!AU258</f>
        <v>6</v>
      </c>
      <c r="AV258" s="81">
        <f>+'MIT Da'!AV258+'SAR Da'!AV258+'URQ Da'!AV258+'ROC Da'!AV258+'SM Da'!AV258+'BN Da'!AV258+'BS Da'!AV258+'TDC Da'!AV258</f>
        <v>10</v>
      </c>
      <c r="AW258" s="81">
        <f>+SUM(RED_InfraMR[[#This Row],[B.03.1 - Parque de Coches Motores Motrices Remolcados]:[B.03.3 - Parque de Coches Motores Motrices Cabina]])</f>
        <v>28</v>
      </c>
      <c r="AX258" s="81">
        <f>+'MIT Da'!AX258+'SAR Da'!AX258+'URQ Da'!AX258+'ROC Da'!AX258+'SM Da'!AX258+'BN Da'!AX258+'BS Da'!AX258+'TDC Da'!AX258</f>
        <v>496</v>
      </c>
      <c r="AY258" s="81">
        <f>+'MIT Da'!AY258+'SAR Da'!AY258+'URQ Da'!AY258+'ROC Da'!AY258+'SM Da'!AY258+'BN Da'!AY258+'BS Da'!AY258+'TDC Da'!AY258</f>
        <v>128</v>
      </c>
      <c r="AZ258" s="81">
        <f>+'MIT Da'!AZ258+'SAR Da'!AZ258+'URQ Da'!AZ258+'ROC Da'!AZ258+'SM Da'!AZ258+'BN Da'!AZ258+'BS Da'!AZ258+'TDC Da'!AZ258</f>
        <v>15</v>
      </c>
      <c r="BA258" s="81">
        <f>+'MIT Da'!BA258+'SAR Da'!BA258+'URQ Da'!BA258+'ROC Da'!BA258+'SM Da'!BA258+'BN Da'!BA258+'BS Da'!BA258+'TDC Da'!BA258</f>
        <v>164</v>
      </c>
      <c r="BB258" s="81">
        <f>+'MIT Da'!BB258+'SAR Da'!BB258+'URQ Da'!BB258+'ROC Da'!BB258+'SM Da'!BB258+'BN Da'!BB258+'BS Da'!BB258+'TDC Da'!BB258</f>
        <v>0</v>
      </c>
      <c r="BC258" s="81">
        <f>+SUM(RED_InfraMR[[#This Row],[B.04.1 - Parque de Coches Remolcados Clase Unica]:[B.04.5 - Parque de Coches Remolcados para Servicios Especiales (Cartoneros)]])</f>
        <v>803</v>
      </c>
      <c r="BD258" s="81">
        <f>+'MIT Da'!BD258+'SAR Da'!BD258+'URQ Da'!BD258+'ROC Da'!BD258+'SM Da'!BD258+'BN Da'!BD258+'BS Da'!BD258+'TDC Da'!BD258</f>
        <v>32</v>
      </c>
      <c r="BE258" s="81">
        <f>+'MIT Da'!BE258+'SAR Da'!BE258+'URQ Da'!BE258+'ROC Da'!BE258+'SM Da'!BE258+'BN Da'!BE258+'BS Da'!BE258+'TDC Da'!BE258</f>
        <v>103</v>
      </c>
      <c r="BF258" s="16"/>
    </row>
    <row r="259" spans="1:59">
      <c r="A259" s="1">
        <v>2014</v>
      </c>
      <c r="B259" s="1" t="s">
        <v>120</v>
      </c>
      <c r="C259" s="12">
        <f>+'MIT Da'!C259+'SAR Da'!C259+'URQ Da'!C259+'ROC Da'!C259+'SM Da'!C259+'BN Da'!C259+'BS Da'!C259+'TDC Da'!C259</f>
        <v>164.07300000000001</v>
      </c>
      <c r="D259" s="12">
        <f>+'MIT Da'!D259+'SAR Da'!D259+'URQ Da'!D259+'ROC Da'!D259+'SM Da'!D259+'BN Da'!D259+'BS Da'!D259+'TDC Da'!D259</f>
        <v>434.00300000000004</v>
      </c>
      <c r="E259" s="12">
        <f>+'MIT Da'!E259+'SAR Da'!E259+'URQ Da'!E259+'ROC Da'!E259+'SM Da'!E259+'BN Da'!E259+'BS Da'!E259+'TDC Da'!E259</f>
        <v>0</v>
      </c>
      <c r="F259" s="12">
        <f>+'MIT Da'!F259+'SAR Da'!F259+'URQ Da'!F259+'ROC Da'!F259+'SM Da'!F259+'BN Da'!F259+'BS Da'!F259+'TDC Da'!F259</f>
        <v>186.47664</v>
      </c>
      <c r="G259" s="12">
        <f>+'MIT Da'!G259+'SAR Da'!G259+'URQ Da'!G259+'ROC Da'!G259+'SM Da'!G259+'BN Da'!G259+'BS Da'!G259+'TDC Da'!G259</f>
        <v>784.55263999999988</v>
      </c>
      <c r="H259" s="12">
        <f>+'MIT Da'!H259+'SAR Da'!H259+'URQ Da'!H259+'ROC Da'!H259+'SM Da'!H259+'BN Da'!H259+'BS Da'!H259+'TDC Da'!H259</f>
        <v>784.55263999999988</v>
      </c>
      <c r="I259" s="12">
        <f>+'MIT Da'!I259+'SAR Da'!I259+'URQ Da'!I259+'ROC Da'!I259+'SM Da'!I259+'BN Da'!I259+'BS Da'!I259+'TDC Da'!I259</f>
        <v>1028.60311</v>
      </c>
      <c r="J259" s="12">
        <f>+'MIT Da'!J259+'SAR Da'!J259+'URQ Da'!J259+'ROC Da'!J259+'SM Da'!J259+'BN Da'!J259+'BS Da'!J259+'TDC Da'!J259</f>
        <v>1056.6689100000001</v>
      </c>
      <c r="K259" s="12">
        <f>+'MIT Da'!K259+'SAR Da'!K259+'URQ Da'!K259+'ROC Da'!K259+'SM Da'!K259+'BN Da'!K259+'BS Da'!K259+'TDC Da'!K259</f>
        <v>54.516999999999996</v>
      </c>
      <c r="L259" s="12">
        <f>+'MIT Da'!L259+'SAR Da'!L259+'URQ Da'!L259+'ROC Da'!L259+'SM Da'!L259+'BN Da'!L259+'BS Da'!L259+'TDC Da'!L259</f>
        <v>400.09900000000005</v>
      </c>
      <c r="M259" s="12">
        <f>+'MIT Da'!M259+'SAR Da'!M259+'URQ Da'!M259+'ROC Da'!M259+'SM Da'!M259+'BN Da'!M259+'BS Da'!M259+'TDC Da'!M259</f>
        <v>21.314999999999998</v>
      </c>
      <c r="N259" s="12">
        <f>+'MIT Da'!N259+'SAR Da'!N259+'URQ Da'!N259+'ROC Da'!N259+'SM Da'!N259+'BN Da'!N259+'BS Da'!N259+'TDC Da'!N259</f>
        <v>1456.7679099999998</v>
      </c>
      <c r="O259" s="12">
        <f>+'MIT Da'!O259+'SAR Da'!O259+'URQ Da'!O259+'ROC Da'!O259+'SM Da'!O259+'BN Da'!O259+'BS Da'!O259+'TDC Da'!O259</f>
        <v>1456.7679099999998</v>
      </c>
      <c r="P259" s="81">
        <f>+'MIT Da'!P259+'SAR Da'!P259+'URQ Da'!P259+'ROC Da'!P259+'SM Da'!P259+'BN Da'!P259+'BS Da'!P259+'TDC Da'!P259</f>
        <v>205</v>
      </c>
      <c r="Q259" s="81">
        <f>+'MIT Da'!Q259+'SAR Da'!Q259+'URQ Da'!Q259+'ROC Da'!Q259+'SM Da'!Q259+'BN Da'!Q259+'BS Da'!Q259+'TDC Da'!Q259</f>
        <v>58</v>
      </c>
      <c r="R259" s="81">
        <f>+'MIT Da'!R259+'SAR Da'!R259+'URQ Da'!R259+'ROC Da'!R259+'SM Da'!R259+'BN Da'!R259+'BS Da'!R259+'TDC Da'!R259</f>
        <v>10</v>
      </c>
      <c r="S259" s="81">
        <f>+'MIT Da'!S259+'SAR Da'!S259+'URQ Da'!S259+'ROC Da'!S259+'SM Da'!S259+'BN Da'!S259+'BS Da'!S259+'TDC Da'!S259</f>
        <v>273</v>
      </c>
      <c r="T259" s="81">
        <f>+'MIT Da'!T259+'SAR Da'!T259+'URQ Da'!T259+'ROC Da'!T259+'SM Da'!T259+'BN Da'!T259+'BS Da'!T259+'TDC Da'!T259</f>
        <v>137</v>
      </c>
      <c r="U259" s="81">
        <f>+'MIT Da'!U259+'SAR Da'!U259+'URQ Da'!U259+'ROC Da'!U259+'SM Da'!U259+'BN Da'!U259+'BS Da'!U259+'TDC Da'!U259</f>
        <v>415</v>
      </c>
      <c r="V259" s="81">
        <f>+'MIT Da'!V259+'SAR Da'!V259+'URQ Da'!V259+'ROC Da'!V259+'SM Da'!V259+'BN Da'!V259+'BS Da'!V259+'TDC Da'!V259</f>
        <v>11</v>
      </c>
      <c r="W259" s="81">
        <f>+'MIT Da'!W259+'SAR Da'!W259+'URQ Da'!W259+'ROC Da'!W259+'SM Da'!W259+'BN Da'!W259+'BS Da'!W259+'TDC Da'!W259</f>
        <v>117</v>
      </c>
      <c r="X259" s="81">
        <f>+'MIT Da'!X259+'SAR Da'!X259+'URQ Da'!X259+'ROC Da'!X259+'SM Da'!X259+'BN Da'!X259+'BS Da'!X259+'TDC Da'!X259</f>
        <v>4</v>
      </c>
      <c r="Y259" s="81">
        <f>+'MIT Da'!Y259+'SAR Da'!Y259+'URQ Da'!Y259+'ROC Da'!Y259+'SM Da'!Y259+'BN Da'!Y259+'BS Da'!Y259+'TDC Da'!Y259</f>
        <v>684</v>
      </c>
      <c r="Z259" s="81">
        <f>+'MIT Da'!Z259+'SAR Da'!Z259+'URQ Da'!Z259+'ROC Da'!Z259+'SM Da'!Z259+'BN Da'!Z259+'BS Da'!Z259+'TDC Da'!Z259</f>
        <v>187</v>
      </c>
      <c r="AA259" s="81">
        <f>+'MIT Da'!AA259+'SAR Da'!AA259+'URQ Da'!AA259+'ROC Da'!AA259+'SM Da'!AA259+'BN Da'!AA259+'BS Da'!AA259+'TDC Da'!AA259</f>
        <v>103</v>
      </c>
      <c r="AB259" s="81">
        <f>+'MIT Da'!AB259+'SAR Da'!AB259+'URQ Da'!AB259+'ROC Da'!AB259+'SM Da'!AB259+'BN Da'!AB259+'BS Da'!AB259+'TDC Da'!AB259</f>
        <v>684</v>
      </c>
      <c r="AC259" s="81">
        <f>+'MIT Da'!AC259+'SAR Da'!AC259+'URQ Da'!AC259+'ROC Da'!AC259+'SM Da'!AC259+'BN Da'!AC259+'BS Da'!AC259+'TDC Da'!AC259</f>
        <v>974</v>
      </c>
      <c r="AD259" s="81">
        <f>+'MIT Da'!AD259+'SAR Da'!AD259+'URQ Da'!AD259+'ROC Da'!AD259+'SM Da'!AD259+'BN Da'!AD259+'BS Da'!AD259+'TDC Da'!AD259</f>
        <v>55</v>
      </c>
      <c r="AE259" s="81">
        <f>+'MIT Da'!AE259+'SAR Da'!AE259+'URQ Da'!AE259+'ROC Da'!AE259+'SM Da'!AE259+'BN Da'!AE259+'BS Da'!AE259+'TDC Da'!AE259</f>
        <v>100</v>
      </c>
      <c r="AF259" s="81">
        <f>+'MIT Da'!AF259+'SAR Da'!AF259+'URQ Da'!AF259+'ROC Da'!AF259+'SM Da'!AF259+'BN Da'!AF259+'BS Da'!AF259+'TDC Da'!AF259</f>
        <v>451</v>
      </c>
      <c r="AG259" s="81">
        <f>+'MIT Da'!AG259+'SAR Da'!AG259+'URQ Da'!AG259+'ROC Da'!AG259+'SM Da'!AG259+'BN Da'!AG259+'BS Da'!AG259+'TDC Da'!AG259</f>
        <v>606</v>
      </c>
      <c r="AH259" s="12">
        <f>+'MIT Da'!AH259+'SAR Da'!AH259+'URQ Da'!AH259+'ROC Da'!AH259+'SM Da'!AH259+'BN Da'!AH259+'BS Da'!AH259+'TDC Da'!AH259</f>
        <v>280.81400000000002</v>
      </c>
      <c r="AI259" s="12">
        <f>+'MIT Da'!AI259+'SAR Da'!AI259+'URQ Da'!AI259+'ROC Da'!AI259+'SM Da'!AI259+'BN Da'!AI259+'BS Da'!AI259+'TDC Da'!AI259</f>
        <v>2.4</v>
      </c>
      <c r="AJ259" s="12">
        <f>+'MIT Da'!AJ259+'SAR Da'!AJ259+'URQ Da'!AJ259+'ROC Da'!AJ259+'SM Da'!AJ259+'BN Da'!AJ259+'BS Da'!AJ259+'TDC Da'!AJ259</f>
        <v>514.28800000000001</v>
      </c>
      <c r="AK259" s="12">
        <f>+'MIT Da'!AK259+'SAR Da'!AK259+'URQ Da'!AK259+'ROC Da'!AK259+'SM Da'!AK259+'BN Da'!AK259+'BS Da'!AK259+'TDC Da'!AK259</f>
        <v>797.50199999999995</v>
      </c>
      <c r="AL259" s="81">
        <f>+'MIT Da'!AL259+'SAR Da'!AL259+'URQ Da'!AL259+'ROC Da'!AL259+'SM Da'!AL259+'BN Da'!AL259+'BS Da'!AL259+'TDC Da'!AL259</f>
        <v>9</v>
      </c>
      <c r="AM259" s="81">
        <f>+'MIT Da'!AM259+'SAR Da'!AM259+'URQ Da'!AM259+'ROC Da'!AM259+'SM Da'!AM259+'BN Da'!AM259+'BS Da'!AM259+'TDC Da'!AM259</f>
        <v>56</v>
      </c>
      <c r="AN259" s="81">
        <f>+'MIT Da'!AN259+'SAR Da'!AN259+'URQ Da'!AN259+'ROC Da'!AN259+'SM Da'!AN259+'BN Da'!AN259+'BS Da'!AN259+'TDC Da'!AN259</f>
        <v>77</v>
      </c>
      <c r="AO259" s="81">
        <f>+'MIT Da'!AO259+'SAR Da'!AO259+'URQ Da'!AO259+'ROC Da'!AO259+'SM Da'!AO259+'BN Da'!AO259+'BS Da'!AO259+'TDC Da'!AO259</f>
        <v>142</v>
      </c>
      <c r="AP259" s="81">
        <f>+'MIT Da'!AP259+'SAR Da'!AP259+'URQ Da'!AP259+'ROC Da'!AP259+'SM Da'!AP259+'BN Da'!AP259+'BS Da'!AP259+'TDC Da'!AP259</f>
        <v>596</v>
      </c>
      <c r="AQ259" s="81">
        <f>+'MIT Da'!AQ259+'SAR Da'!AQ259+'URQ Da'!AQ259+'ROC Da'!AQ259+'SM Da'!AQ259+'BN Da'!AQ259+'BS Da'!AQ259+'TDC Da'!AQ259</f>
        <v>341</v>
      </c>
      <c r="AR259" s="81">
        <f>+'MIT Da'!AR259+'SAR Da'!AR259+'URQ Da'!AR259+'ROC Da'!AR259+'SM Da'!AR259+'BN Da'!AR259+'BS Da'!AR259+'TDC Da'!AR259</f>
        <v>39</v>
      </c>
      <c r="AS259" s="81">
        <f>+SUM(RED_InfraMR[[#This Row],[B.02.1 - Parque de Coches Eléctricos Motrices]:[B.02.3 - Parque de Coches Eléctricos Motrices Tipo R]])</f>
        <v>976</v>
      </c>
      <c r="AT259" s="81">
        <f>+'MIT Da'!AT259+'SAR Da'!AT259+'URQ Da'!AT259+'ROC Da'!AT259+'SM Da'!AT259+'BN Da'!AT259+'BS Da'!AT259+'TDC Da'!AT259</f>
        <v>12</v>
      </c>
      <c r="AU259" s="81">
        <f>+'MIT Da'!AU259+'SAR Da'!AU259+'URQ Da'!AU259+'ROC Da'!AU259+'SM Da'!AU259+'BN Da'!AU259+'BS Da'!AU259+'TDC Da'!AU259</f>
        <v>6</v>
      </c>
      <c r="AV259" s="81">
        <f>+'MIT Da'!AV259+'SAR Da'!AV259+'URQ Da'!AV259+'ROC Da'!AV259+'SM Da'!AV259+'BN Da'!AV259+'BS Da'!AV259+'TDC Da'!AV259</f>
        <v>10</v>
      </c>
      <c r="AW259" s="81">
        <f>+SUM(RED_InfraMR[[#This Row],[B.03.1 - Parque de Coches Motores Motrices Remolcados]:[B.03.3 - Parque de Coches Motores Motrices Cabina]])</f>
        <v>28</v>
      </c>
      <c r="AX259" s="81">
        <f>+'MIT Da'!AX259+'SAR Da'!AX259+'URQ Da'!AX259+'ROC Da'!AX259+'SM Da'!AX259+'BN Da'!AX259+'BS Da'!AX259+'TDC Da'!AX259</f>
        <v>496</v>
      </c>
      <c r="AY259" s="81">
        <f>+'MIT Da'!AY259+'SAR Da'!AY259+'URQ Da'!AY259+'ROC Da'!AY259+'SM Da'!AY259+'BN Da'!AY259+'BS Da'!AY259+'TDC Da'!AY259</f>
        <v>128</v>
      </c>
      <c r="AZ259" s="81">
        <f>+'MIT Da'!AZ259+'SAR Da'!AZ259+'URQ Da'!AZ259+'ROC Da'!AZ259+'SM Da'!AZ259+'BN Da'!AZ259+'BS Da'!AZ259+'TDC Da'!AZ259</f>
        <v>15</v>
      </c>
      <c r="BA259" s="81">
        <f>+'MIT Da'!BA259+'SAR Da'!BA259+'URQ Da'!BA259+'ROC Da'!BA259+'SM Da'!BA259+'BN Da'!BA259+'BS Da'!BA259+'TDC Da'!BA259</f>
        <v>164</v>
      </c>
      <c r="BB259" s="81">
        <f>+'MIT Da'!BB259+'SAR Da'!BB259+'URQ Da'!BB259+'ROC Da'!BB259+'SM Da'!BB259+'BN Da'!BB259+'BS Da'!BB259+'TDC Da'!BB259</f>
        <v>0</v>
      </c>
      <c r="BC259" s="81">
        <f>+SUM(RED_InfraMR[[#This Row],[B.04.1 - Parque de Coches Remolcados Clase Unica]:[B.04.5 - Parque de Coches Remolcados para Servicios Especiales (Cartoneros)]])</f>
        <v>803</v>
      </c>
      <c r="BD259" s="81">
        <f>+'MIT Da'!BD259+'SAR Da'!BD259+'URQ Da'!BD259+'ROC Da'!BD259+'SM Da'!BD259+'BN Da'!BD259+'BS Da'!BD259+'TDC Da'!BD259</f>
        <v>32</v>
      </c>
      <c r="BE259" s="81">
        <f>+'MIT Da'!BE259+'SAR Da'!BE259+'URQ Da'!BE259+'ROC Da'!BE259+'SM Da'!BE259+'BN Da'!BE259+'BS Da'!BE259+'TDC Da'!BE259</f>
        <v>103</v>
      </c>
      <c r="BF259" s="16"/>
    </row>
    <row r="260" spans="1:59">
      <c r="A260" s="1">
        <v>2014</v>
      </c>
      <c r="B260" s="1" t="s">
        <v>121</v>
      </c>
      <c r="C260" s="12">
        <f>+'MIT Da'!C260+'SAR Da'!C260+'URQ Da'!C260+'ROC Da'!C260+'SM Da'!C260+'BN Da'!C260+'BS Da'!C260+'TDC Da'!C260</f>
        <v>164.07300000000001</v>
      </c>
      <c r="D260" s="12">
        <f>+'MIT Da'!D260+'SAR Da'!D260+'URQ Da'!D260+'ROC Da'!D260+'SM Da'!D260+'BN Da'!D260+'BS Da'!D260+'TDC Da'!D260</f>
        <v>434.00300000000004</v>
      </c>
      <c r="E260" s="12">
        <f>+'MIT Da'!E260+'SAR Da'!E260+'URQ Da'!E260+'ROC Da'!E260+'SM Da'!E260+'BN Da'!E260+'BS Da'!E260+'TDC Da'!E260</f>
        <v>0</v>
      </c>
      <c r="F260" s="12">
        <f>+'MIT Da'!F260+'SAR Da'!F260+'URQ Da'!F260+'ROC Da'!F260+'SM Da'!F260+'BN Da'!F260+'BS Da'!F260+'TDC Da'!F260</f>
        <v>186.47664</v>
      </c>
      <c r="G260" s="12">
        <f>+'MIT Da'!G260+'SAR Da'!G260+'URQ Da'!G260+'ROC Da'!G260+'SM Da'!G260+'BN Da'!G260+'BS Da'!G260+'TDC Da'!G260</f>
        <v>784.55263999999988</v>
      </c>
      <c r="H260" s="12">
        <f>+'MIT Da'!H260+'SAR Da'!H260+'URQ Da'!H260+'ROC Da'!H260+'SM Da'!H260+'BN Da'!H260+'BS Da'!H260+'TDC Da'!H260</f>
        <v>784.55263999999988</v>
      </c>
      <c r="I260" s="12">
        <f>+'MIT Da'!I260+'SAR Da'!I260+'URQ Da'!I260+'ROC Da'!I260+'SM Da'!I260+'BN Da'!I260+'BS Da'!I260+'TDC Da'!I260</f>
        <v>1028.60311</v>
      </c>
      <c r="J260" s="12">
        <f>+'MIT Da'!J260+'SAR Da'!J260+'URQ Da'!J260+'ROC Da'!J260+'SM Da'!J260+'BN Da'!J260+'BS Da'!J260+'TDC Da'!J260</f>
        <v>1056.6689100000001</v>
      </c>
      <c r="K260" s="12">
        <f>+'MIT Da'!K260+'SAR Da'!K260+'URQ Da'!K260+'ROC Da'!K260+'SM Da'!K260+'BN Da'!K260+'BS Da'!K260+'TDC Da'!K260</f>
        <v>54.516999999999996</v>
      </c>
      <c r="L260" s="12">
        <f>+'MIT Da'!L260+'SAR Da'!L260+'URQ Da'!L260+'ROC Da'!L260+'SM Da'!L260+'BN Da'!L260+'BS Da'!L260+'TDC Da'!L260</f>
        <v>400.09900000000005</v>
      </c>
      <c r="M260" s="12">
        <f>+'MIT Da'!M260+'SAR Da'!M260+'URQ Da'!M260+'ROC Da'!M260+'SM Da'!M260+'BN Da'!M260+'BS Da'!M260+'TDC Da'!M260</f>
        <v>21.314999999999998</v>
      </c>
      <c r="N260" s="12">
        <f>+'MIT Da'!N260+'SAR Da'!N260+'URQ Da'!N260+'ROC Da'!N260+'SM Da'!N260+'BN Da'!N260+'BS Da'!N260+'TDC Da'!N260</f>
        <v>1456.7679099999998</v>
      </c>
      <c r="O260" s="12">
        <f>+'MIT Da'!O260+'SAR Da'!O260+'URQ Da'!O260+'ROC Da'!O260+'SM Da'!O260+'BN Da'!O260+'BS Da'!O260+'TDC Da'!O260</f>
        <v>1456.7679099999998</v>
      </c>
      <c r="P260" s="81">
        <f>+'MIT Da'!P260+'SAR Da'!P260+'URQ Da'!P260+'ROC Da'!P260+'SM Da'!P260+'BN Da'!P260+'BS Da'!P260+'TDC Da'!P260</f>
        <v>205</v>
      </c>
      <c r="Q260" s="81">
        <f>+'MIT Da'!Q260+'SAR Da'!Q260+'URQ Da'!Q260+'ROC Da'!Q260+'SM Da'!Q260+'BN Da'!Q260+'BS Da'!Q260+'TDC Da'!Q260</f>
        <v>58</v>
      </c>
      <c r="R260" s="81">
        <f>+'MIT Da'!R260+'SAR Da'!R260+'URQ Da'!R260+'ROC Da'!R260+'SM Da'!R260+'BN Da'!R260+'BS Da'!R260+'TDC Da'!R260</f>
        <v>10</v>
      </c>
      <c r="S260" s="81">
        <f>+'MIT Da'!S260+'SAR Da'!S260+'URQ Da'!S260+'ROC Da'!S260+'SM Da'!S260+'BN Da'!S260+'BS Da'!S260+'TDC Da'!S260</f>
        <v>273</v>
      </c>
      <c r="T260" s="81">
        <f>+'MIT Da'!T260+'SAR Da'!T260+'URQ Da'!T260+'ROC Da'!T260+'SM Da'!T260+'BN Da'!T260+'BS Da'!T260+'TDC Da'!T260</f>
        <v>137</v>
      </c>
      <c r="U260" s="81">
        <f>+'MIT Da'!U260+'SAR Da'!U260+'URQ Da'!U260+'ROC Da'!U260+'SM Da'!U260+'BN Da'!U260+'BS Da'!U260+'TDC Da'!U260</f>
        <v>415</v>
      </c>
      <c r="V260" s="81">
        <f>+'MIT Da'!V260+'SAR Da'!V260+'URQ Da'!V260+'ROC Da'!V260+'SM Da'!V260+'BN Da'!V260+'BS Da'!V260+'TDC Da'!V260</f>
        <v>11</v>
      </c>
      <c r="W260" s="81">
        <f>+'MIT Da'!W260+'SAR Da'!W260+'URQ Da'!W260+'ROC Da'!W260+'SM Da'!W260+'BN Da'!W260+'BS Da'!W260+'TDC Da'!W260</f>
        <v>117</v>
      </c>
      <c r="X260" s="81">
        <f>+'MIT Da'!X260+'SAR Da'!X260+'URQ Da'!X260+'ROC Da'!X260+'SM Da'!X260+'BN Da'!X260+'BS Da'!X260+'TDC Da'!X260</f>
        <v>4</v>
      </c>
      <c r="Y260" s="81">
        <f>+'MIT Da'!Y260+'SAR Da'!Y260+'URQ Da'!Y260+'ROC Da'!Y260+'SM Da'!Y260+'BN Da'!Y260+'BS Da'!Y260+'TDC Da'!Y260</f>
        <v>684</v>
      </c>
      <c r="Z260" s="81">
        <f>+'MIT Da'!Z260+'SAR Da'!Z260+'URQ Da'!Z260+'ROC Da'!Z260+'SM Da'!Z260+'BN Da'!Z260+'BS Da'!Z260+'TDC Da'!Z260</f>
        <v>187</v>
      </c>
      <c r="AA260" s="81">
        <f>+'MIT Da'!AA260+'SAR Da'!AA260+'URQ Da'!AA260+'ROC Da'!AA260+'SM Da'!AA260+'BN Da'!AA260+'BS Da'!AA260+'TDC Da'!AA260</f>
        <v>103</v>
      </c>
      <c r="AB260" s="81">
        <f>+'MIT Da'!AB260+'SAR Da'!AB260+'URQ Da'!AB260+'ROC Da'!AB260+'SM Da'!AB260+'BN Da'!AB260+'BS Da'!AB260+'TDC Da'!AB260</f>
        <v>684</v>
      </c>
      <c r="AC260" s="81">
        <f>+'MIT Da'!AC260+'SAR Da'!AC260+'URQ Da'!AC260+'ROC Da'!AC260+'SM Da'!AC260+'BN Da'!AC260+'BS Da'!AC260+'TDC Da'!AC260</f>
        <v>974</v>
      </c>
      <c r="AD260" s="81">
        <f>+'MIT Da'!AD260+'SAR Da'!AD260+'URQ Da'!AD260+'ROC Da'!AD260+'SM Da'!AD260+'BN Da'!AD260+'BS Da'!AD260+'TDC Da'!AD260</f>
        <v>55</v>
      </c>
      <c r="AE260" s="81">
        <f>+'MIT Da'!AE260+'SAR Da'!AE260+'URQ Da'!AE260+'ROC Da'!AE260+'SM Da'!AE260+'BN Da'!AE260+'BS Da'!AE260+'TDC Da'!AE260</f>
        <v>100</v>
      </c>
      <c r="AF260" s="81">
        <f>+'MIT Da'!AF260+'SAR Da'!AF260+'URQ Da'!AF260+'ROC Da'!AF260+'SM Da'!AF260+'BN Da'!AF260+'BS Da'!AF260+'TDC Da'!AF260</f>
        <v>451</v>
      </c>
      <c r="AG260" s="81">
        <f>+'MIT Da'!AG260+'SAR Da'!AG260+'URQ Da'!AG260+'ROC Da'!AG260+'SM Da'!AG260+'BN Da'!AG260+'BS Da'!AG260+'TDC Da'!AG260</f>
        <v>606</v>
      </c>
      <c r="AH260" s="12">
        <f>+'MIT Da'!AH260+'SAR Da'!AH260+'URQ Da'!AH260+'ROC Da'!AH260+'SM Da'!AH260+'BN Da'!AH260+'BS Da'!AH260+'TDC Da'!AH260</f>
        <v>280.81400000000002</v>
      </c>
      <c r="AI260" s="12">
        <f>+'MIT Da'!AI260+'SAR Da'!AI260+'URQ Da'!AI260+'ROC Da'!AI260+'SM Da'!AI260+'BN Da'!AI260+'BS Da'!AI260+'TDC Da'!AI260</f>
        <v>2.4</v>
      </c>
      <c r="AJ260" s="12">
        <f>+'MIT Da'!AJ260+'SAR Da'!AJ260+'URQ Da'!AJ260+'ROC Da'!AJ260+'SM Da'!AJ260+'BN Da'!AJ260+'BS Da'!AJ260+'TDC Da'!AJ260</f>
        <v>514.28800000000001</v>
      </c>
      <c r="AK260" s="12">
        <f>+'MIT Da'!AK260+'SAR Da'!AK260+'URQ Da'!AK260+'ROC Da'!AK260+'SM Da'!AK260+'BN Da'!AK260+'BS Da'!AK260+'TDC Da'!AK260</f>
        <v>797.50199999999995</v>
      </c>
      <c r="AL260" s="81">
        <f>+'MIT Da'!AL260+'SAR Da'!AL260+'URQ Da'!AL260+'ROC Da'!AL260+'SM Da'!AL260+'BN Da'!AL260+'BS Da'!AL260+'TDC Da'!AL260</f>
        <v>9</v>
      </c>
      <c r="AM260" s="81">
        <f>+'MIT Da'!AM260+'SAR Da'!AM260+'URQ Da'!AM260+'ROC Da'!AM260+'SM Da'!AM260+'BN Da'!AM260+'BS Da'!AM260+'TDC Da'!AM260</f>
        <v>56</v>
      </c>
      <c r="AN260" s="81">
        <f>+'MIT Da'!AN260+'SAR Da'!AN260+'URQ Da'!AN260+'ROC Da'!AN260+'SM Da'!AN260+'BN Da'!AN260+'BS Da'!AN260+'TDC Da'!AN260</f>
        <v>77</v>
      </c>
      <c r="AO260" s="81">
        <f>+'MIT Da'!AO260+'SAR Da'!AO260+'URQ Da'!AO260+'ROC Da'!AO260+'SM Da'!AO260+'BN Da'!AO260+'BS Da'!AO260+'TDC Da'!AO260</f>
        <v>142</v>
      </c>
      <c r="AP260" s="81">
        <f>+'MIT Da'!AP260+'SAR Da'!AP260+'URQ Da'!AP260+'ROC Da'!AP260+'SM Da'!AP260+'BN Da'!AP260+'BS Da'!AP260+'TDC Da'!AP260</f>
        <v>596</v>
      </c>
      <c r="AQ260" s="81">
        <f>+'MIT Da'!AQ260+'SAR Da'!AQ260+'URQ Da'!AQ260+'ROC Da'!AQ260+'SM Da'!AQ260+'BN Da'!AQ260+'BS Da'!AQ260+'TDC Da'!AQ260</f>
        <v>341</v>
      </c>
      <c r="AR260" s="81">
        <f>+'MIT Da'!AR260+'SAR Da'!AR260+'URQ Da'!AR260+'ROC Da'!AR260+'SM Da'!AR260+'BN Da'!AR260+'BS Da'!AR260+'TDC Da'!AR260</f>
        <v>39</v>
      </c>
      <c r="AS260" s="81">
        <f>+SUM(RED_InfraMR[[#This Row],[B.02.1 - Parque de Coches Eléctricos Motrices]:[B.02.3 - Parque de Coches Eléctricos Motrices Tipo R]])</f>
        <v>976</v>
      </c>
      <c r="AT260" s="81">
        <f>+'MIT Da'!AT260+'SAR Da'!AT260+'URQ Da'!AT260+'ROC Da'!AT260+'SM Da'!AT260+'BN Da'!AT260+'BS Da'!AT260+'TDC Da'!AT260</f>
        <v>12</v>
      </c>
      <c r="AU260" s="81">
        <f>+'MIT Da'!AU260+'SAR Da'!AU260+'URQ Da'!AU260+'ROC Da'!AU260+'SM Da'!AU260+'BN Da'!AU260+'BS Da'!AU260+'TDC Da'!AU260</f>
        <v>6</v>
      </c>
      <c r="AV260" s="81">
        <f>+'MIT Da'!AV260+'SAR Da'!AV260+'URQ Da'!AV260+'ROC Da'!AV260+'SM Da'!AV260+'BN Da'!AV260+'BS Da'!AV260+'TDC Da'!AV260</f>
        <v>10</v>
      </c>
      <c r="AW260" s="81">
        <f>+SUM(RED_InfraMR[[#This Row],[B.03.1 - Parque de Coches Motores Motrices Remolcados]:[B.03.3 - Parque de Coches Motores Motrices Cabina]])</f>
        <v>28</v>
      </c>
      <c r="AX260" s="81">
        <f>+'MIT Da'!AX260+'SAR Da'!AX260+'URQ Da'!AX260+'ROC Da'!AX260+'SM Da'!AX260+'BN Da'!AX260+'BS Da'!AX260+'TDC Da'!AX260</f>
        <v>496</v>
      </c>
      <c r="AY260" s="81">
        <f>+'MIT Da'!AY260+'SAR Da'!AY260+'URQ Da'!AY260+'ROC Da'!AY260+'SM Da'!AY260+'BN Da'!AY260+'BS Da'!AY260+'TDC Da'!AY260</f>
        <v>128</v>
      </c>
      <c r="AZ260" s="81">
        <f>+'MIT Da'!AZ260+'SAR Da'!AZ260+'URQ Da'!AZ260+'ROC Da'!AZ260+'SM Da'!AZ260+'BN Da'!AZ260+'BS Da'!AZ260+'TDC Da'!AZ260</f>
        <v>15</v>
      </c>
      <c r="BA260" s="81">
        <f>+'MIT Da'!BA260+'SAR Da'!BA260+'URQ Da'!BA260+'ROC Da'!BA260+'SM Da'!BA260+'BN Da'!BA260+'BS Da'!BA260+'TDC Da'!BA260</f>
        <v>164</v>
      </c>
      <c r="BB260" s="81">
        <f>+'MIT Da'!BB260+'SAR Da'!BB260+'URQ Da'!BB260+'ROC Da'!BB260+'SM Da'!BB260+'BN Da'!BB260+'BS Da'!BB260+'TDC Da'!BB260</f>
        <v>0</v>
      </c>
      <c r="BC260" s="81">
        <f>+SUM(RED_InfraMR[[#This Row],[B.04.1 - Parque de Coches Remolcados Clase Unica]:[B.04.5 - Parque de Coches Remolcados para Servicios Especiales (Cartoneros)]])</f>
        <v>803</v>
      </c>
      <c r="BD260" s="81">
        <f>+'MIT Da'!BD260+'SAR Da'!BD260+'URQ Da'!BD260+'ROC Da'!BD260+'SM Da'!BD260+'BN Da'!BD260+'BS Da'!BD260+'TDC Da'!BD260</f>
        <v>32</v>
      </c>
      <c r="BE260" s="81">
        <f>+'MIT Da'!BE260+'SAR Da'!BE260+'URQ Da'!BE260+'ROC Da'!BE260+'SM Da'!BE260+'BN Da'!BE260+'BS Da'!BE260+'TDC Da'!BE260</f>
        <v>103</v>
      </c>
      <c r="BF260" s="16"/>
    </row>
    <row r="261" spans="1:59">
      <c r="A261" s="1">
        <v>2014</v>
      </c>
      <c r="B261" s="1" t="s">
        <v>122</v>
      </c>
      <c r="C261" s="12">
        <f>+'MIT Da'!C261+'SAR Da'!C261+'URQ Da'!C261+'ROC Da'!C261+'SM Da'!C261+'BN Da'!C261+'BS Da'!C261+'TDC Da'!C261</f>
        <v>164.07300000000001</v>
      </c>
      <c r="D261" s="12">
        <f>+'MIT Da'!D261+'SAR Da'!D261+'URQ Da'!D261+'ROC Da'!D261+'SM Da'!D261+'BN Da'!D261+'BS Da'!D261+'TDC Da'!D261</f>
        <v>434.00300000000004</v>
      </c>
      <c r="E261" s="12">
        <f>+'MIT Da'!E261+'SAR Da'!E261+'URQ Da'!E261+'ROC Da'!E261+'SM Da'!E261+'BN Da'!E261+'BS Da'!E261+'TDC Da'!E261</f>
        <v>0</v>
      </c>
      <c r="F261" s="12">
        <f>+'MIT Da'!F261+'SAR Da'!F261+'URQ Da'!F261+'ROC Da'!F261+'SM Da'!F261+'BN Da'!F261+'BS Da'!F261+'TDC Da'!F261</f>
        <v>186.47664</v>
      </c>
      <c r="G261" s="12">
        <f>+'MIT Da'!G261+'SAR Da'!G261+'URQ Da'!G261+'ROC Da'!G261+'SM Da'!G261+'BN Da'!G261+'BS Da'!G261+'TDC Da'!G261</f>
        <v>784.55263999999988</v>
      </c>
      <c r="H261" s="12">
        <f>+'MIT Da'!H261+'SAR Da'!H261+'URQ Da'!H261+'ROC Da'!H261+'SM Da'!H261+'BN Da'!H261+'BS Da'!H261+'TDC Da'!H261</f>
        <v>784.55263999999988</v>
      </c>
      <c r="I261" s="12">
        <f>+'MIT Da'!I261+'SAR Da'!I261+'URQ Da'!I261+'ROC Da'!I261+'SM Da'!I261+'BN Da'!I261+'BS Da'!I261+'TDC Da'!I261</f>
        <v>1028.60311</v>
      </c>
      <c r="J261" s="12">
        <f>+'MIT Da'!J261+'SAR Da'!J261+'URQ Da'!J261+'ROC Da'!J261+'SM Da'!J261+'BN Da'!J261+'BS Da'!J261+'TDC Da'!J261</f>
        <v>1056.6689100000001</v>
      </c>
      <c r="K261" s="12">
        <f>+'MIT Da'!K261+'SAR Da'!K261+'URQ Da'!K261+'ROC Da'!K261+'SM Da'!K261+'BN Da'!K261+'BS Da'!K261+'TDC Da'!K261</f>
        <v>54.516999999999996</v>
      </c>
      <c r="L261" s="12">
        <f>+'MIT Da'!L261+'SAR Da'!L261+'URQ Da'!L261+'ROC Da'!L261+'SM Da'!L261+'BN Da'!L261+'BS Da'!L261+'TDC Da'!L261</f>
        <v>400.09900000000005</v>
      </c>
      <c r="M261" s="12">
        <f>+'MIT Da'!M261+'SAR Da'!M261+'URQ Da'!M261+'ROC Da'!M261+'SM Da'!M261+'BN Da'!M261+'BS Da'!M261+'TDC Da'!M261</f>
        <v>21.314999999999998</v>
      </c>
      <c r="N261" s="12">
        <f>+'MIT Da'!N261+'SAR Da'!N261+'URQ Da'!N261+'ROC Da'!N261+'SM Da'!N261+'BN Da'!N261+'BS Da'!N261+'TDC Da'!N261</f>
        <v>1456.7679099999998</v>
      </c>
      <c r="O261" s="12">
        <f>+'MIT Da'!O261+'SAR Da'!O261+'URQ Da'!O261+'ROC Da'!O261+'SM Da'!O261+'BN Da'!O261+'BS Da'!O261+'TDC Da'!O261</f>
        <v>1456.7679099999998</v>
      </c>
      <c r="P261" s="81">
        <f>+'MIT Da'!P261+'SAR Da'!P261+'URQ Da'!P261+'ROC Da'!P261+'SM Da'!P261+'BN Da'!P261+'BS Da'!P261+'TDC Da'!P261</f>
        <v>205</v>
      </c>
      <c r="Q261" s="81">
        <f>+'MIT Da'!Q261+'SAR Da'!Q261+'URQ Da'!Q261+'ROC Da'!Q261+'SM Da'!Q261+'BN Da'!Q261+'BS Da'!Q261+'TDC Da'!Q261</f>
        <v>58</v>
      </c>
      <c r="R261" s="81">
        <f>+'MIT Da'!R261+'SAR Da'!R261+'URQ Da'!R261+'ROC Da'!R261+'SM Da'!R261+'BN Da'!R261+'BS Da'!R261+'TDC Da'!R261</f>
        <v>10</v>
      </c>
      <c r="S261" s="81">
        <f>+'MIT Da'!S261+'SAR Da'!S261+'URQ Da'!S261+'ROC Da'!S261+'SM Da'!S261+'BN Da'!S261+'BS Da'!S261+'TDC Da'!S261</f>
        <v>273</v>
      </c>
      <c r="T261" s="81">
        <f>+'MIT Da'!T261+'SAR Da'!T261+'URQ Da'!T261+'ROC Da'!T261+'SM Da'!T261+'BN Da'!T261+'BS Da'!T261+'TDC Da'!T261</f>
        <v>137</v>
      </c>
      <c r="U261" s="81">
        <f>+'MIT Da'!U261+'SAR Da'!U261+'URQ Da'!U261+'ROC Da'!U261+'SM Da'!U261+'BN Da'!U261+'BS Da'!U261+'TDC Da'!U261</f>
        <v>415</v>
      </c>
      <c r="V261" s="81">
        <f>+'MIT Da'!V261+'SAR Da'!V261+'URQ Da'!V261+'ROC Da'!V261+'SM Da'!V261+'BN Da'!V261+'BS Da'!V261+'TDC Da'!V261</f>
        <v>11</v>
      </c>
      <c r="W261" s="81">
        <f>+'MIT Da'!W261+'SAR Da'!W261+'URQ Da'!W261+'ROC Da'!W261+'SM Da'!W261+'BN Da'!W261+'BS Da'!W261+'TDC Da'!W261</f>
        <v>117</v>
      </c>
      <c r="X261" s="81">
        <f>+'MIT Da'!X261+'SAR Da'!X261+'URQ Da'!X261+'ROC Da'!X261+'SM Da'!X261+'BN Da'!X261+'BS Da'!X261+'TDC Da'!X261</f>
        <v>4</v>
      </c>
      <c r="Y261" s="81">
        <f>+'MIT Da'!Y261+'SAR Da'!Y261+'URQ Da'!Y261+'ROC Da'!Y261+'SM Da'!Y261+'BN Da'!Y261+'BS Da'!Y261+'TDC Da'!Y261</f>
        <v>684</v>
      </c>
      <c r="Z261" s="81">
        <f>+'MIT Da'!Z261+'SAR Da'!Z261+'URQ Da'!Z261+'ROC Da'!Z261+'SM Da'!Z261+'BN Da'!Z261+'BS Da'!Z261+'TDC Da'!Z261</f>
        <v>187</v>
      </c>
      <c r="AA261" s="81">
        <f>+'MIT Da'!AA261+'SAR Da'!AA261+'URQ Da'!AA261+'ROC Da'!AA261+'SM Da'!AA261+'BN Da'!AA261+'BS Da'!AA261+'TDC Da'!AA261</f>
        <v>103</v>
      </c>
      <c r="AB261" s="81">
        <f>+'MIT Da'!AB261+'SAR Da'!AB261+'URQ Da'!AB261+'ROC Da'!AB261+'SM Da'!AB261+'BN Da'!AB261+'BS Da'!AB261+'TDC Da'!AB261</f>
        <v>684</v>
      </c>
      <c r="AC261" s="81">
        <f>+'MIT Da'!AC261+'SAR Da'!AC261+'URQ Da'!AC261+'ROC Da'!AC261+'SM Da'!AC261+'BN Da'!AC261+'BS Da'!AC261+'TDC Da'!AC261</f>
        <v>974</v>
      </c>
      <c r="AD261" s="81">
        <f>+'MIT Da'!AD261+'SAR Da'!AD261+'URQ Da'!AD261+'ROC Da'!AD261+'SM Da'!AD261+'BN Da'!AD261+'BS Da'!AD261+'TDC Da'!AD261</f>
        <v>55</v>
      </c>
      <c r="AE261" s="81">
        <f>+'MIT Da'!AE261+'SAR Da'!AE261+'URQ Da'!AE261+'ROC Da'!AE261+'SM Da'!AE261+'BN Da'!AE261+'BS Da'!AE261+'TDC Da'!AE261</f>
        <v>100</v>
      </c>
      <c r="AF261" s="81">
        <f>+'MIT Da'!AF261+'SAR Da'!AF261+'URQ Da'!AF261+'ROC Da'!AF261+'SM Da'!AF261+'BN Da'!AF261+'BS Da'!AF261+'TDC Da'!AF261</f>
        <v>451</v>
      </c>
      <c r="AG261" s="81">
        <f>+'MIT Da'!AG261+'SAR Da'!AG261+'URQ Da'!AG261+'ROC Da'!AG261+'SM Da'!AG261+'BN Da'!AG261+'BS Da'!AG261+'TDC Da'!AG261</f>
        <v>606</v>
      </c>
      <c r="AH261" s="12">
        <f>+'MIT Da'!AH261+'SAR Da'!AH261+'URQ Da'!AH261+'ROC Da'!AH261+'SM Da'!AH261+'BN Da'!AH261+'BS Da'!AH261+'TDC Da'!AH261</f>
        <v>280.81400000000002</v>
      </c>
      <c r="AI261" s="12">
        <f>+'MIT Da'!AI261+'SAR Da'!AI261+'URQ Da'!AI261+'ROC Da'!AI261+'SM Da'!AI261+'BN Da'!AI261+'BS Da'!AI261+'TDC Da'!AI261</f>
        <v>2.4</v>
      </c>
      <c r="AJ261" s="12">
        <f>+'MIT Da'!AJ261+'SAR Da'!AJ261+'URQ Da'!AJ261+'ROC Da'!AJ261+'SM Da'!AJ261+'BN Da'!AJ261+'BS Da'!AJ261+'TDC Da'!AJ261</f>
        <v>514.28800000000001</v>
      </c>
      <c r="AK261" s="12">
        <f>+'MIT Da'!AK261+'SAR Da'!AK261+'URQ Da'!AK261+'ROC Da'!AK261+'SM Da'!AK261+'BN Da'!AK261+'BS Da'!AK261+'TDC Da'!AK261</f>
        <v>797.50199999999995</v>
      </c>
      <c r="AL261" s="81">
        <f>+'MIT Da'!AL261+'SAR Da'!AL261+'URQ Da'!AL261+'ROC Da'!AL261+'SM Da'!AL261+'BN Da'!AL261+'BS Da'!AL261+'TDC Da'!AL261</f>
        <v>9</v>
      </c>
      <c r="AM261" s="81">
        <f>+'MIT Da'!AM261+'SAR Da'!AM261+'URQ Da'!AM261+'ROC Da'!AM261+'SM Da'!AM261+'BN Da'!AM261+'BS Da'!AM261+'TDC Da'!AM261</f>
        <v>56</v>
      </c>
      <c r="AN261" s="81">
        <f>+'MIT Da'!AN261+'SAR Da'!AN261+'URQ Da'!AN261+'ROC Da'!AN261+'SM Da'!AN261+'BN Da'!AN261+'BS Da'!AN261+'TDC Da'!AN261</f>
        <v>77</v>
      </c>
      <c r="AO261" s="81">
        <f>+'MIT Da'!AO261+'SAR Da'!AO261+'URQ Da'!AO261+'ROC Da'!AO261+'SM Da'!AO261+'BN Da'!AO261+'BS Da'!AO261+'TDC Da'!AO261</f>
        <v>142</v>
      </c>
      <c r="AP261" s="81">
        <f>+'MIT Da'!AP261+'SAR Da'!AP261+'URQ Da'!AP261+'ROC Da'!AP261+'SM Da'!AP261+'BN Da'!AP261+'BS Da'!AP261+'TDC Da'!AP261</f>
        <v>596</v>
      </c>
      <c r="AQ261" s="81">
        <f>+'MIT Da'!AQ261+'SAR Da'!AQ261+'URQ Da'!AQ261+'ROC Da'!AQ261+'SM Da'!AQ261+'BN Da'!AQ261+'BS Da'!AQ261+'TDC Da'!AQ261</f>
        <v>341</v>
      </c>
      <c r="AR261" s="81">
        <f>+'MIT Da'!AR261+'SAR Da'!AR261+'URQ Da'!AR261+'ROC Da'!AR261+'SM Da'!AR261+'BN Da'!AR261+'BS Da'!AR261+'TDC Da'!AR261</f>
        <v>39</v>
      </c>
      <c r="AS261" s="81">
        <f>+SUM(RED_InfraMR[[#This Row],[B.02.1 - Parque de Coches Eléctricos Motrices]:[B.02.3 - Parque de Coches Eléctricos Motrices Tipo R]])</f>
        <v>976</v>
      </c>
      <c r="AT261" s="81">
        <f>+'MIT Da'!AT261+'SAR Da'!AT261+'URQ Da'!AT261+'ROC Da'!AT261+'SM Da'!AT261+'BN Da'!AT261+'BS Da'!AT261+'TDC Da'!AT261</f>
        <v>12</v>
      </c>
      <c r="AU261" s="81">
        <f>+'MIT Da'!AU261+'SAR Da'!AU261+'URQ Da'!AU261+'ROC Da'!AU261+'SM Da'!AU261+'BN Da'!AU261+'BS Da'!AU261+'TDC Da'!AU261</f>
        <v>6</v>
      </c>
      <c r="AV261" s="81">
        <f>+'MIT Da'!AV261+'SAR Da'!AV261+'URQ Da'!AV261+'ROC Da'!AV261+'SM Da'!AV261+'BN Da'!AV261+'BS Da'!AV261+'TDC Da'!AV261</f>
        <v>10</v>
      </c>
      <c r="AW261" s="81">
        <f>+SUM(RED_InfraMR[[#This Row],[B.03.1 - Parque de Coches Motores Motrices Remolcados]:[B.03.3 - Parque de Coches Motores Motrices Cabina]])</f>
        <v>28</v>
      </c>
      <c r="AX261" s="81">
        <f>+'MIT Da'!AX261+'SAR Da'!AX261+'URQ Da'!AX261+'ROC Da'!AX261+'SM Da'!AX261+'BN Da'!AX261+'BS Da'!AX261+'TDC Da'!AX261</f>
        <v>496</v>
      </c>
      <c r="AY261" s="81">
        <f>+'MIT Da'!AY261+'SAR Da'!AY261+'URQ Da'!AY261+'ROC Da'!AY261+'SM Da'!AY261+'BN Da'!AY261+'BS Da'!AY261+'TDC Da'!AY261</f>
        <v>128</v>
      </c>
      <c r="AZ261" s="81">
        <f>+'MIT Da'!AZ261+'SAR Da'!AZ261+'URQ Da'!AZ261+'ROC Da'!AZ261+'SM Da'!AZ261+'BN Da'!AZ261+'BS Da'!AZ261+'TDC Da'!AZ261</f>
        <v>15</v>
      </c>
      <c r="BA261" s="81">
        <f>+'MIT Da'!BA261+'SAR Da'!BA261+'URQ Da'!BA261+'ROC Da'!BA261+'SM Da'!BA261+'BN Da'!BA261+'BS Da'!BA261+'TDC Da'!BA261</f>
        <v>164</v>
      </c>
      <c r="BB261" s="81">
        <f>+'MIT Da'!BB261+'SAR Da'!BB261+'URQ Da'!BB261+'ROC Da'!BB261+'SM Da'!BB261+'BN Da'!BB261+'BS Da'!BB261+'TDC Da'!BB261</f>
        <v>0</v>
      </c>
      <c r="BC261" s="81">
        <f>+SUM(RED_InfraMR[[#This Row],[B.04.1 - Parque de Coches Remolcados Clase Unica]:[B.04.5 - Parque de Coches Remolcados para Servicios Especiales (Cartoneros)]])</f>
        <v>803</v>
      </c>
      <c r="BD261" s="81">
        <f>+'MIT Da'!BD261+'SAR Da'!BD261+'URQ Da'!BD261+'ROC Da'!BD261+'SM Da'!BD261+'BN Da'!BD261+'BS Da'!BD261+'TDC Da'!BD261</f>
        <v>32</v>
      </c>
      <c r="BE261" s="81">
        <f>+'MIT Da'!BE261+'SAR Da'!BE261+'URQ Da'!BE261+'ROC Da'!BE261+'SM Da'!BE261+'BN Da'!BE261+'BS Da'!BE261+'TDC Da'!BE261</f>
        <v>103</v>
      </c>
      <c r="BF261" s="16"/>
    </row>
    <row r="262" spans="1:59">
      <c r="A262" s="1">
        <v>2014</v>
      </c>
      <c r="B262" s="1" t="s">
        <v>123</v>
      </c>
      <c r="C262" s="12">
        <f>+'MIT Da'!C262+'SAR Da'!C262+'URQ Da'!C262+'ROC Da'!C262+'SM Da'!C262+'BN Da'!C262+'BS Da'!C262+'TDC Da'!C262</f>
        <v>164.07300000000001</v>
      </c>
      <c r="D262" s="12">
        <f>+'MIT Da'!D262+'SAR Da'!D262+'URQ Da'!D262+'ROC Da'!D262+'SM Da'!D262+'BN Da'!D262+'BS Da'!D262+'TDC Da'!D262</f>
        <v>434.00300000000004</v>
      </c>
      <c r="E262" s="12">
        <f>+'MIT Da'!E262+'SAR Da'!E262+'URQ Da'!E262+'ROC Da'!E262+'SM Da'!E262+'BN Da'!E262+'BS Da'!E262+'TDC Da'!E262</f>
        <v>0</v>
      </c>
      <c r="F262" s="12">
        <f>+'MIT Da'!F262+'SAR Da'!F262+'URQ Da'!F262+'ROC Da'!F262+'SM Da'!F262+'BN Da'!F262+'BS Da'!F262+'TDC Da'!F262</f>
        <v>186.47664</v>
      </c>
      <c r="G262" s="12">
        <f>+'MIT Da'!G262+'SAR Da'!G262+'URQ Da'!G262+'ROC Da'!G262+'SM Da'!G262+'BN Da'!G262+'BS Da'!G262+'TDC Da'!G262</f>
        <v>784.55263999999988</v>
      </c>
      <c r="H262" s="12">
        <f>+'MIT Da'!H262+'SAR Da'!H262+'URQ Da'!H262+'ROC Da'!H262+'SM Da'!H262+'BN Da'!H262+'BS Da'!H262+'TDC Da'!H262</f>
        <v>784.55263999999988</v>
      </c>
      <c r="I262" s="12">
        <f>+'MIT Da'!I262+'SAR Da'!I262+'URQ Da'!I262+'ROC Da'!I262+'SM Da'!I262+'BN Da'!I262+'BS Da'!I262+'TDC Da'!I262</f>
        <v>1028.60311</v>
      </c>
      <c r="J262" s="12">
        <f>+'MIT Da'!J262+'SAR Da'!J262+'URQ Da'!J262+'ROC Da'!J262+'SM Da'!J262+'BN Da'!J262+'BS Da'!J262+'TDC Da'!J262</f>
        <v>1056.6689100000001</v>
      </c>
      <c r="K262" s="12">
        <f>+'MIT Da'!K262+'SAR Da'!K262+'URQ Da'!K262+'ROC Da'!K262+'SM Da'!K262+'BN Da'!K262+'BS Da'!K262+'TDC Da'!K262</f>
        <v>54.516999999999996</v>
      </c>
      <c r="L262" s="12">
        <f>+'MIT Da'!L262+'SAR Da'!L262+'URQ Da'!L262+'ROC Da'!L262+'SM Da'!L262+'BN Da'!L262+'BS Da'!L262+'TDC Da'!L262</f>
        <v>400.09900000000005</v>
      </c>
      <c r="M262" s="12">
        <f>+'MIT Da'!M262+'SAR Da'!M262+'URQ Da'!M262+'ROC Da'!M262+'SM Da'!M262+'BN Da'!M262+'BS Da'!M262+'TDC Da'!M262</f>
        <v>21.314999999999998</v>
      </c>
      <c r="N262" s="12">
        <f>+'MIT Da'!N262+'SAR Da'!N262+'URQ Da'!N262+'ROC Da'!N262+'SM Da'!N262+'BN Da'!N262+'BS Da'!N262+'TDC Da'!N262</f>
        <v>1456.7679099999998</v>
      </c>
      <c r="O262" s="12">
        <f>+'MIT Da'!O262+'SAR Da'!O262+'URQ Da'!O262+'ROC Da'!O262+'SM Da'!O262+'BN Da'!O262+'BS Da'!O262+'TDC Da'!O262</f>
        <v>1456.7679099999998</v>
      </c>
      <c r="P262" s="81">
        <f>+'MIT Da'!P262+'SAR Da'!P262+'URQ Da'!P262+'ROC Da'!P262+'SM Da'!P262+'BN Da'!P262+'BS Da'!P262+'TDC Da'!P262</f>
        <v>205</v>
      </c>
      <c r="Q262" s="81">
        <f>+'MIT Da'!Q262+'SAR Da'!Q262+'URQ Da'!Q262+'ROC Da'!Q262+'SM Da'!Q262+'BN Da'!Q262+'BS Da'!Q262+'TDC Da'!Q262</f>
        <v>58</v>
      </c>
      <c r="R262" s="81">
        <f>+'MIT Da'!R262+'SAR Da'!R262+'URQ Da'!R262+'ROC Da'!R262+'SM Da'!R262+'BN Da'!R262+'BS Da'!R262+'TDC Da'!R262</f>
        <v>10</v>
      </c>
      <c r="S262" s="81">
        <f>+'MIT Da'!S262+'SAR Da'!S262+'URQ Da'!S262+'ROC Da'!S262+'SM Da'!S262+'BN Da'!S262+'BS Da'!S262+'TDC Da'!S262</f>
        <v>273</v>
      </c>
      <c r="T262" s="81">
        <f>+'MIT Da'!T262+'SAR Da'!T262+'URQ Da'!T262+'ROC Da'!T262+'SM Da'!T262+'BN Da'!T262+'BS Da'!T262+'TDC Da'!T262</f>
        <v>137</v>
      </c>
      <c r="U262" s="81">
        <f>+'MIT Da'!U262+'SAR Da'!U262+'URQ Da'!U262+'ROC Da'!U262+'SM Da'!U262+'BN Da'!U262+'BS Da'!U262+'TDC Da'!U262</f>
        <v>415</v>
      </c>
      <c r="V262" s="81">
        <f>+'MIT Da'!V262+'SAR Da'!V262+'URQ Da'!V262+'ROC Da'!V262+'SM Da'!V262+'BN Da'!V262+'BS Da'!V262+'TDC Da'!V262</f>
        <v>11</v>
      </c>
      <c r="W262" s="81">
        <f>+'MIT Da'!W262+'SAR Da'!W262+'URQ Da'!W262+'ROC Da'!W262+'SM Da'!W262+'BN Da'!W262+'BS Da'!W262+'TDC Da'!W262</f>
        <v>117</v>
      </c>
      <c r="X262" s="81">
        <f>+'MIT Da'!X262+'SAR Da'!X262+'URQ Da'!X262+'ROC Da'!X262+'SM Da'!X262+'BN Da'!X262+'BS Da'!X262+'TDC Da'!X262</f>
        <v>4</v>
      </c>
      <c r="Y262" s="81">
        <f>+'MIT Da'!Y262+'SAR Da'!Y262+'URQ Da'!Y262+'ROC Da'!Y262+'SM Da'!Y262+'BN Da'!Y262+'BS Da'!Y262+'TDC Da'!Y262</f>
        <v>684</v>
      </c>
      <c r="Z262" s="81">
        <f>+'MIT Da'!Z262+'SAR Da'!Z262+'URQ Da'!Z262+'ROC Da'!Z262+'SM Da'!Z262+'BN Da'!Z262+'BS Da'!Z262+'TDC Da'!Z262</f>
        <v>187</v>
      </c>
      <c r="AA262" s="81">
        <f>+'MIT Da'!AA262+'SAR Da'!AA262+'URQ Da'!AA262+'ROC Da'!AA262+'SM Da'!AA262+'BN Da'!AA262+'BS Da'!AA262+'TDC Da'!AA262</f>
        <v>103</v>
      </c>
      <c r="AB262" s="81">
        <f>+'MIT Da'!AB262+'SAR Da'!AB262+'URQ Da'!AB262+'ROC Da'!AB262+'SM Da'!AB262+'BN Da'!AB262+'BS Da'!AB262+'TDC Da'!AB262</f>
        <v>684</v>
      </c>
      <c r="AC262" s="81">
        <f>+'MIT Da'!AC262+'SAR Da'!AC262+'URQ Da'!AC262+'ROC Da'!AC262+'SM Da'!AC262+'BN Da'!AC262+'BS Da'!AC262+'TDC Da'!AC262</f>
        <v>974</v>
      </c>
      <c r="AD262" s="81">
        <f>+'MIT Da'!AD262+'SAR Da'!AD262+'URQ Da'!AD262+'ROC Da'!AD262+'SM Da'!AD262+'BN Da'!AD262+'BS Da'!AD262+'TDC Da'!AD262</f>
        <v>55</v>
      </c>
      <c r="AE262" s="81">
        <f>+'MIT Da'!AE262+'SAR Da'!AE262+'URQ Da'!AE262+'ROC Da'!AE262+'SM Da'!AE262+'BN Da'!AE262+'BS Da'!AE262+'TDC Da'!AE262</f>
        <v>100</v>
      </c>
      <c r="AF262" s="81">
        <f>+'MIT Da'!AF262+'SAR Da'!AF262+'URQ Da'!AF262+'ROC Da'!AF262+'SM Da'!AF262+'BN Da'!AF262+'BS Da'!AF262+'TDC Da'!AF262</f>
        <v>451</v>
      </c>
      <c r="AG262" s="81">
        <f>+'MIT Da'!AG262+'SAR Da'!AG262+'URQ Da'!AG262+'ROC Da'!AG262+'SM Da'!AG262+'BN Da'!AG262+'BS Da'!AG262+'TDC Da'!AG262</f>
        <v>606</v>
      </c>
      <c r="AH262" s="12">
        <f>+'MIT Da'!AH262+'SAR Da'!AH262+'URQ Da'!AH262+'ROC Da'!AH262+'SM Da'!AH262+'BN Da'!AH262+'BS Da'!AH262+'TDC Da'!AH262</f>
        <v>280.81400000000002</v>
      </c>
      <c r="AI262" s="12">
        <f>+'MIT Da'!AI262+'SAR Da'!AI262+'URQ Da'!AI262+'ROC Da'!AI262+'SM Da'!AI262+'BN Da'!AI262+'BS Da'!AI262+'TDC Da'!AI262</f>
        <v>2.4</v>
      </c>
      <c r="AJ262" s="12">
        <f>+'MIT Da'!AJ262+'SAR Da'!AJ262+'URQ Da'!AJ262+'ROC Da'!AJ262+'SM Da'!AJ262+'BN Da'!AJ262+'BS Da'!AJ262+'TDC Da'!AJ262</f>
        <v>514.28800000000001</v>
      </c>
      <c r="AK262" s="12">
        <f>+'MIT Da'!AK262+'SAR Da'!AK262+'URQ Da'!AK262+'ROC Da'!AK262+'SM Da'!AK262+'BN Da'!AK262+'BS Da'!AK262+'TDC Da'!AK262</f>
        <v>797.50199999999995</v>
      </c>
      <c r="AL262" s="81">
        <f>+'MIT Da'!AL262+'SAR Da'!AL262+'URQ Da'!AL262+'ROC Da'!AL262+'SM Da'!AL262+'BN Da'!AL262+'BS Da'!AL262+'TDC Da'!AL262</f>
        <v>9</v>
      </c>
      <c r="AM262" s="81">
        <f>+'MIT Da'!AM262+'SAR Da'!AM262+'URQ Da'!AM262+'ROC Da'!AM262+'SM Da'!AM262+'BN Da'!AM262+'BS Da'!AM262+'TDC Da'!AM262</f>
        <v>56</v>
      </c>
      <c r="AN262" s="81">
        <f>+'MIT Da'!AN262+'SAR Da'!AN262+'URQ Da'!AN262+'ROC Da'!AN262+'SM Da'!AN262+'BN Da'!AN262+'BS Da'!AN262+'TDC Da'!AN262</f>
        <v>77</v>
      </c>
      <c r="AO262" s="81">
        <f>+'MIT Da'!AO262+'SAR Da'!AO262+'URQ Da'!AO262+'ROC Da'!AO262+'SM Da'!AO262+'BN Da'!AO262+'BS Da'!AO262+'TDC Da'!AO262</f>
        <v>142</v>
      </c>
      <c r="AP262" s="81">
        <f>+'MIT Da'!AP262+'SAR Da'!AP262+'URQ Da'!AP262+'ROC Da'!AP262+'SM Da'!AP262+'BN Da'!AP262+'BS Da'!AP262+'TDC Da'!AP262</f>
        <v>596</v>
      </c>
      <c r="AQ262" s="81">
        <f>+'MIT Da'!AQ262+'SAR Da'!AQ262+'URQ Da'!AQ262+'ROC Da'!AQ262+'SM Da'!AQ262+'BN Da'!AQ262+'BS Da'!AQ262+'TDC Da'!AQ262</f>
        <v>341</v>
      </c>
      <c r="AR262" s="81">
        <f>+'MIT Da'!AR262+'SAR Da'!AR262+'URQ Da'!AR262+'ROC Da'!AR262+'SM Da'!AR262+'BN Da'!AR262+'BS Da'!AR262+'TDC Da'!AR262</f>
        <v>39</v>
      </c>
      <c r="AS262" s="81">
        <f>+SUM(RED_InfraMR[[#This Row],[B.02.1 - Parque de Coches Eléctricos Motrices]:[B.02.3 - Parque de Coches Eléctricos Motrices Tipo R]])</f>
        <v>976</v>
      </c>
      <c r="AT262" s="81">
        <f>+'MIT Da'!AT262+'SAR Da'!AT262+'URQ Da'!AT262+'ROC Da'!AT262+'SM Da'!AT262+'BN Da'!AT262+'BS Da'!AT262+'TDC Da'!AT262</f>
        <v>12</v>
      </c>
      <c r="AU262" s="81">
        <f>+'MIT Da'!AU262+'SAR Da'!AU262+'URQ Da'!AU262+'ROC Da'!AU262+'SM Da'!AU262+'BN Da'!AU262+'BS Da'!AU262+'TDC Da'!AU262</f>
        <v>6</v>
      </c>
      <c r="AV262" s="81">
        <f>+'MIT Da'!AV262+'SAR Da'!AV262+'URQ Da'!AV262+'ROC Da'!AV262+'SM Da'!AV262+'BN Da'!AV262+'BS Da'!AV262+'TDC Da'!AV262</f>
        <v>10</v>
      </c>
      <c r="AW262" s="81">
        <f>+SUM(RED_InfraMR[[#This Row],[B.03.1 - Parque de Coches Motores Motrices Remolcados]:[B.03.3 - Parque de Coches Motores Motrices Cabina]])</f>
        <v>28</v>
      </c>
      <c r="AX262" s="81">
        <f>+'MIT Da'!AX262+'SAR Da'!AX262+'URQ Da'!AX262+'ROC Da'!AX262+'SM Da'!AX262+'BN Da'!AX262+'BS Da'!AX262+'TDC Da'!AX262</f>
        <v>496</v>
      </c>
      <c r="AY262" s="81">
        <f>+'MIT Da'!AY262+'SAR Da'!AY262+'URQ Da'!AY262+'ROC Da'!AY262+'SM Da'!AY262+'BN Da'!AY262+'BS Da'!AY262+'TDC Da'!AY262</f>
        <v>128</v>
      </c>
      <c r="AZ262" s="81">
        <f>+'MIT Da'!AZ262+'SAR Da'!AZ262+'URQ Da'!AZ262+'ROC Da'!AZ262+'SM Da'!AZ262+'BN Da'!AZ262+'BS Da'!AZ262+'TDC Da'!AZ262</f>
        <v>15</v>
      </c>
      <c r="BA262" s="81">
        <f>+'MIT Da'!BA262+'SAR Da'!BA262+'URQ Da'!BA262+'ROC Da'!BA262+'SM Da'!BA262+'BN Da'!BA262+'BS Da'!BA262+'TDC Da'!BA262</f>
        <v>164</v>
      </c>
      <c r="BB262" s="81">
        <f>+'MIT Da'!BB262+'SAR Da'!BB262+'URQ Da'!BB262+'ROC Da'!BB262+'SM Da'!BB262+'BN Da'!BB262+'BS Da'!BB262+'TDC Da'!BB262</f>
        <v>0</v>
      </c>
      <c r="BC262" s="81">
        <f>+SUM(RED_InfraMR[[#This Row],[B.04.1 - Parque de Coches Remolcados Clase Unica]:[B.04.5 - Parque de Coches Remolcados para Servicios Especiales (Cartoneros)]])</f>
        <v>803</v>
      </c>
      <c r="BD262" s="81">
        <f>+'MIT Da'!BD262+'SAR Da'!BD262+'URQ Da'!BD262+'ROC Da'!BD262+'SM Da'!BD262+'BN Da'!BD262+'BS Da'!BD262+'TDC Da'!BD262</f>
        <v>32</v>
      </c>
      <c r="BE262" s="81">
        <f>+'MIT Da'!BE262+'SAR Da'!BE262+'URQ Da'!BE262+'ROC Da'!BE262+'SM Da'!BE262+'BN Da'!BE262+'BS Da'!BE262+'TDC Da'!BE262</f>
        <v>103</v>
      </c>
      <c r="BF262" s="16"/>
    </row>
    <row r="263" spans="1:59">
      <c r="A263" s="1">
        <v>2014</v>
      </c>
      <c r="B263" s="1" t="s">
        <v>124</v>
      </c>
      <c r="C263" s="12">
        <f>+'MIT Da'!C263+'SAR Da'!C263+'URQ Da'!C263+'ROC Da'!C263+'SM Da'!C263+'BN Da'!C263+'BS Da'!C263+'TDC Da'!C263</f>
        <v>164.07300000000001</v>
      </c>
      <c r="D263" s="12">
        <f>+'MIT Da'!D263+'SAR Da'!D263+'URQ Da'!D263+'ROC Da'!D263+'SM Da'!D263+'BN Da'!D263+'BS Da'!D263+'TDC Da'!D263</f>
        <v>434.00300000000004</v>
      </c>
      <c r="E263" s="12">
        <f>+'MIT Da'!E263+'SAR Da'!E263+'URQ Da'!E263+'ROC Da'!E263+'SM Da'!E263+'BN Da'!E263+'BS Da'!E263+'TDC Da'!E263</f>
        <v>0</v>
      </c>
      <c r="F263" s="12">
        <f>+'MIT Da'!F263+'SAR Da'!F263+'URQ Da'!F263+'ROC Da'!F263+'SM Da'!F263+'BN Da'!F263+'BS Da'!F263+'TDC Da'!F263</f>
        <v>186.47664</v>
      </c>
      <c r="G263" s="12">
        <f>+'MIT Da'!G263+'SAR Da'!G263+'URQ Da'!G263+'ROC Da'!G263+'SM Da'!G263+'BN Da'!G263+'BS Da'!G263+'TDC Da'!G263</f>
        <v>784.55263999999988</v>
      </c>
      <c r="H263" s="12">
        <f>+'MIT Da'!H263+'SAR Da'!H263+'URQ Da'!H263+'ROC Da'!H263+'SM Da'!H263+'BN Da'!H263+'BS Da'!H263+'TDC Da'!H263</f>
        <v>784.55263999999988</v>
      </c>
      <c r="I263" s="12">
        <f>+'MIT Da'!I263+'SAR Da'!I263+'URQ Da'!I263+'ROC Da'!I263+'SM Da'!I263+'BN Da'!I263+'BS Da'!I263+'TDC Da'!I263</f>
        <v>1028.60311</v>
      </c>
      <c r="J263" s="12">
        <f>+'MIT Da'!J263+'SAR Da'!J263+'URQ Da'!J263+'ROC Da'!J263+'SM Da'!J263+'BN Da'!J263+'BS Da'!J263+'TDC Da'!J263</f>
        <v>1056.6689100000001</v>
      </c>
      <c r="K263" s="12">
        <f>+'MIT Da'!K263+'SAR Da'!K263+'URQ Da'!K263+'ROC Da'!K263+'SM Da'!K263+'BN Da'!K263+'BS Da'!K263+'TDC Da'!K263</f>
        <v>54.516999999999996</v>
      </c>
      <c r="L263" s="12">
        <f>+'MIT Da'!L263+'SAR Da'!L263+'URQ Da'!L263+'ROC Da'!L263+'SM Da'!L263+'BN Da'!L263+'BS Da'!L263+'TDC Da'!L263</f>
        <v>400.09900000000005</v>
      </c>
      <c r="M263" s="12">
        <f>+'MIT Da'!M263+'SAR Da'!M263+'URQ Da'!M263+'ROC Da'!M263+'SM Da'!M263+'BN Da'!M263+'BS Da'!M263+'TDC Da'!M263</f>
        <v>21.314999999999998</v>
      </c>
      <c r="N263" s="12">
        <f>+'MIT Da'!N263+'SAR Da'!N263+'URQ Da'!N263+'ROC Da'!N263+'SM Da'!N263+'BN Da'!N263+'BS Da'!N263+'TDC Da'!N263</f>
        <v>1456.7679099999998</v>
      </c>
      <c r="O263" s="12">
        <f>+'MIT Da'!O263+'SAR Da'!O263+'URQ Da'!O263+'ROC Da'!O263+'SM Da'!O263+'BN Da'!O263+'BS Da'!O263+'TDC Da'!O263</f>
        <v>1456.7679099999998</v>
      </c>
      <c r="P263" s="81">
        <f>+'MIT Da'!P263+'SAR Da'!P263+'URQ Da'!P263+'ROC Da'!P263+'SM Da'!P263+'BN Da'!P263+'BS Da'!P263+'TDC Da'!P263</f>
        <v>205</v>
      </c>
      <c r="Q263" s="81">
        <f>+'MIT Da'!Q263+'SAR Da'!Q263+'URQ Da'!Q263+'ROC Da'!Q263+'SM Da'!Q263+'BN Da'!Q263+'BS Da'!Q263+'TDC Da'!Q263</f>
        <v>58</v>
      </c>
      <c r="R263" s="81">
        <f>+'MIT Da'!R263+'SAR Da'!R263+'URQ Da'!R263+'ROC Da'!R263+'SM Da'!R263+'BN Da'!R263+'BS Da'!R263+'TDC Da'!R263</f>
        <v>10</v>
      </c>
      <c r="S263" s="81">
        <f>+'MIT Da'!S263+'SAR Da'!S263+'URQ Da'!S263+'ROC Da'!S263+'SM Da'!S263+'BN Da'!S263+'BS Da'!S263+'TDC Da'!S263</f>
        <v>273</v>
      </c>
      <c r="T263" s="81">
        <f>+'MIT Da'!T263+'SAR Da'!T263+'URQ Da'!T263+'ROC Da'!T263+'SM Da'!T263+'BN Da'!T263+'BS Da'!T263+'TDC Da'!T263</f>
        <v>137</v>
      </c>
      <c r="U263" s="81">
        <f>+'MIT Da'!U263+'SAR Da'!U263+'URQ Da'!U263+'ROC Da'!U263+'SM Da'!U263+'BN Da'!U263+'BS Da'!U263+'TDC Da'!U263</f>
        <v>415</v>
      </c>
      <c r="V263" s="81">
        <f>+'MIT Da'!V263+'SAR Da'!V263+'URQ Da'!V263+'ROC Da'!V263+'SM Da'!V263+'BN Da'!V263+'BS Da'!V263+'TDC Da'!V263</f>
        <v>11</v>
      </c>
      <c r="W263" s="81">
        <f>+'MIT Da'!W263+'SAR Da'!W263+'URQ Da'!W263+'ROC Da'!W263+'SM Da'!W263+'BN Da'!W263+'BS Da'!W263+'TDC Da'!W263</f>
        <v>117</v>
      </c>
      <c r="X263" s="81">
        <f>+'MIT Da'!X263+'SAR Da'!X263+'URQ Da'!X263+'ROC Da'!X263+'SM Da'!X263+'BN Da'!X263+'BS Da'!X263+'TDC Da'!X263</f>
        <v>4</v>
      </c>
      <c r="Y263" s="81">
        <f>+'MIT Da'!Y263+'SAR Da'!Y263+'URQ Da'!Y263+'ROC Da'!Y263+'SM Da'!Y263+'BN Da'!Y263+'BS Da'!Y263+'TDC Da'!Y263</f>
        <v>684</v>
      </c>
      <c r="Z263" s="81">
        <f>+'MIT Da'!Z263+'SAR Da'!Z263+'URQ Da'!Z263+'ROC Da'!Z263+'SM Da'!Z263+'BN Da'!Z263+'BS Da'!Z263+'TDC Da'!Z263</f>
        <v>187</v>
      </c>
      <c r="AA263" s="81">
        <f>+'MIT Da'!AA263+'SAR Da'!AA263+'URQ Da'!AA263+'ROC Da'!AA263+'SM Da'!AA263+'BN Da'!AA263+'BS Da'!AA263+'TDC Da'!AA263</f>
        <v>103</v>
      </c>
      <c r="AB263" s="81">
        <f>+'MIT Da'!AB263+'SAR Da'!AB263+'URQ Da'!AB263+'ROC Da'!AB263+'SM Da'!AB263+'BN Da'!AB263+'BS Da'!AB263+'TDC Da'!AB263</f>
        <v>684</v>
      </c>
      <c r="AC263" s="81">
        <f>+'MIT Da'!AC263+'SAR Da'!AC263+'URQ Da'!AC263+'ROC Da'!AC263+'SM Da'!AC263+'BN Da'!AC263+'BS Da'!AC263+'TDC Da'!AC263</f>
        <v>974</v>
      </c>
      <c r="AD263" s="81">
        <f>+'MIT Da'!AD263+'SAR Da'!AD263+'URQ Da'!AD263+'ROC Da'!AD263+'SM Da'!AD263+'BN Da'!AD263+'BS Da'!AD263+'TDC Da'!AD263</f>
        <v>55</v>
      </c>
      <c r="AE263" s="81">
        <f>+'MIT Da'!AE263+'SAR Da'!AE263+'URQ Da'!AE263+'ROC Da'!AE263+'SM Da'!AE263+'BN Da'!AE263+'BS Da'!AE263+'TDC Da'!AE263</f>
        <v>100</v>
      </c>
      <c r="AF263" s="81">
        <f>+'MIT Da'!AF263+'SAR Da'!AF263+'URQ Da'!AF263+'ROC Da'!AF263+'SM Da'!AF263+'BN Da'!AF263+'BS Da'!AF263+'TDC Da'!AF263</f>
        <v>451</v>
      </c>
      <c r="AG263" s="81">
        <f>+'MIT Da'!AG263+'SAR Da'!AG263+'URQ Da'!AG263+'ROC Da'!AG263+'SM Da'!AG263+'BN Da'!AG263+'BS Da'!AG263+'TDC Da'!AG263</f>
        <v>606</v>
      </c>
      <c r="AH263" s="12">
        <f>+'MIT Da'!AH263+'SAR Da'!AH263+'URQ Da'!AH263+'ROC Da'!AH263+'SM Da'!AH263+'BN Da'!AH263+'BS Da'!AH263+'TDC Da'!AH263</f>
        <v>280.81400000000002</v>
      </c>
      <c r="AI263" s="12">
        <f>+'MIT Da'!AI263+'SAR Da'!AI263+'URQ Da'!AI263+'ROC Da'!AI263+'SM Da'!AI263+'BN Da'!AI263+'BS Da'!AI263+'TDC Da'!AI263</f>
        <v>2.4</v>
      </c>
      <c r="AJ263" s="12">
        <f>+'MIT Da'!AJ263+'SAR Da'!AJ263+'URQ Da'!AJ263+'ROC Da'!AJ263+'SM Da'!AJ263+'BN Da'!AJ263+'BS Da'!AJ263+'TDC Da'!AJ263</f>
        <v>514.28800000000001</v>
      </c>
      <c r="AK263" s="12">
        <f>+'MIT Da'!AK263+'SAR Da'!AK263+'URQ Da'!AK263+'ROC Da'!AK263+'SM Da'!AK263+'BN Da'!AK263+'BS Da'!AK263+'TDC Da'!AK263</f>
        <v>797.50199999999995</v>
      </c>
      <c r="AL263" s="81">
        <f>+'MIT Da'!AL263+'SAR Da'!AL263+'URQ Da'!AL263+'ROC Da'!AL263+'SM Da'!AL263+'BN Da'!AL263+'BS Da'!AL263+'TDC Da'!AL263</f>
        <v>9</v>
      </c>
      <c r="AM263" s="81">
        <f>+'MIT Da'!AM263+'SAR Da'!AM263+'URQ Da'!AM263+'ROC Da'!AM263+'SM Da'!AM263+'BN Da'!AM263+'BS Da'!AM263+'TDC Da'!AM263</f>
        <v>56</v>
      </c>
      <c r="AN263" s="81">
        <f>+'MIT Da'!AN263+'SAR Da'!AN263+'URQ Da'!AN263+'ROC Da'!AN263+'SM Da'!AN263+'BN Da'!AN263+'BS Da'!AN263+'TDC Da'!AN263</f>
        <v>77</v>
      </c>
      <c r="AO263" s="81">
        <f>+'MIT Da'!AO263+'SAR Da'!AO263+'URQ Da'!AO263+'ROC Da'!AO263+'SM Da'!AO263+'BN Da'!AO263+'BS Da'!AO263+'TDC Da'!AO263</f>
        <v>142</v>
      </c>
      <c r="AP263" s="81">
        <f>+'MIT Da'!AP263+'SAR Da'!AP263+'URQ Da'!AP263+'ROC Da'!AP263+'SM Da'!AP263+'BN Da'!AP263+'BS Da'!AP263+'TDC Da'!AP263</f>
        <v>596</v>
      </c>
      <c r="AQ263" s="81">
        <f>+'MIT Da'!AQ263+'SAR Da'!AQ263+'URQ Da'!AQ263+'ROC Da'!AQ263+'SM Da'!AQ263+'BN Da'!AQ263+'BS Da'!AQ263+'TDC Da'!AQ263</f>
        <v>341</v>
      </c>
      <c r="AR263" s="81">
        <f>+'MIT Da'!AR263+'SAR Da'!AR263+'URQ Da'!AR263+'ROC Da'!AR263+'SM Da'!AR263+'BN Da'!AR263+'BS Da'!AR263+'TDC Da'!AR263</f>
        <v>39</v>
      </c>
      <c r="AS263" s="81">
        <f>+SUM(RED_InfraMR[[#This Row],[B.02.1 - Parque de Coches Eléctricos Motrices]:[B.02.3 - Parque de Coches Eléctricos Motrices Tipo R]])</f>
        <v>976</v>
      </c>
      <c r="AT263" s="81">
        <f>+'MIT Da'!AT263+'SAR Da'!AT263+'URQ Da'!AT263+'ROC Da'!AT263+'SM Da'!AT263+'BN Da'!AT263+'BS Da'!AT263+'TDC Da'!AT263</f>
        <v>12</v>
      </c>
      <c r="AU263" s="81">
        <f>+'MIT Da'!AU263+'SAR Da'!AU263+'URQ Da'!AU263+'ROC Da'!AU263+'SM Da'!AU263+'BN Da'!AU263+'BS Da'!AU263+'TDC Da'!AU263</f>
        <v>6</v>
      </c>
      <c r="AV263" s="81">
        <f>+'MIT Da'!AV263+'SAR Da'!AV263+'URQ Da'!AV263+'ROC Da'!AV263+'SM Da'!AV263+'BN Da'!AV263+'BS Da'!AV263+'TDC Da'!AV263</f>
        <v>10</v>
      </c>
      <c r="AW263" s="81">
        <f>+SUM(RED_InfraMR[[#This Row],[B.03.1 - Parque de Coches Motores Motrices Remolcados]:[B.03.3 - Parque de Coches Motores Motrices Cabina]])</f>
        <v>28</v>
      </c>
      <c r="AX263" s="81">
        <f>+'MIT Da'!AX263+'SAR Da'!AX263+'URQ Da'!AX263+'ROC Da'!AX263+'SM Da'!AX263+'BN Da'!AX263+'BS Da'!AX263+'TDC Da'!AX263</f>
        <v>496</v>
      </c>
      <c r="AY263" s="81">
        <f>+'MIT Da'!AY263+'SAR Da'!AY263+'URQ Da'!AY263+'ROC Da'!AY263+'SM Da'!AY263+'BN Da'!AY263+'BS Da'!AY263+'TDC Da'!AY263</f>
        <v>128</v>
      </c>
      <c r="AZ263" s="81">
        <f>+'MIT Da'!AZ263+'SAR Da'!AZ263+'URQ Da'!AZ263+'ROC Da'!AZ263+'SM Da'!AZ263+'BN Da'!AZ263+'BS Da'!AZ263+'TDC Da'!AZ263</f>
        <v>15</v>
      </c>
      <c r="BA263" s="81">
        <f>+'MIT Da'!BA263+'SAR Da'!BA263+'URQ Da'!BA263+'ROC Da'!BA263+'SM Da'!BA263+'BN Da'!BA263+'BS Da'!BA263+'TDC Da'!BA263</f>
        <v>164</v>
      </c>
      <c r="BB263" s="81">
        <f>+'MIT Da'!BB263+'SAR Da'!BB263+'URQ Da'!BB263+'ROC Da'!BB263+'SM Da'!BB263+'BN Da'!BB263+'BS Da'!BB263+'TDC Da'!BB263</f>
        <v>0</v>
      </c>
      <c r="BC263" s="81">
        <f>+SUM(RED_InfraMR[[#This Row],[B.04.1 - Parque de Coches Remolcados Clase Unica]:[B.04.5 - Parque de Coches Remolcados para Servicios Especiales (Cartoneros)]])</f>
        <v>803</v>
      </c>
      <c r="BD263" s="81">
        <f>+'MIT Da'!BD263+'SAR Da'!BD263+'URQ Da'!BD263+'ROC Da'!BD263+'SM Da'!BD263+'BN Da'!BD263+'BS Da'!BD263+'TDC Da'!BD263</f>
        <v>32</v>
      </c>
      <c r="BE263" s="81">
        <f>+'MIT Da'!BE263+'SAR Da'!BE263+'URQ Da'!BE263+'ROC Da'!BE263+'SM Da'!BE263+'BN Da'!BE263+'BS Da'!BE263+'TDC Da'!BE263</f>
        <v>103</v>
      </c>
      <c r="BF263" s="16"/>
    </row>
    <row r="264" spans="1:59">
      <c r="A264" s="1">
        <v>2014</v>
      </c>
      <c r="B264" s="1" t="s">
        <v>125</v>
      </c>
      <c r="C264" s="12">
        <f>+'MIT Da'!C264+'SAR Da'!C264+'URQ Da'!C264+'ROC Da'!C264+'SM Da'!C264+'BN Da'!C264+'BS Da'!C264+'TDC Da'!C264</f>
        <v>164.07300000000001</v>
      </c>
      <c r="D264" s="12">
        <f>+'MIT Da'!D264+'SAR Da'!D264+'URQ Da'!D264+'ROC Da'!D264+'SM Da'!D264+'BN Da'!D264+'BS Da'!D264+'TDC Da'!D264</f>
        <v>434.00300000000004</v>
      </c>
      <c r="E264" s="12">
        <f>+'MIT Da'!E264+'SAR Da'!E264+'URQ Da'!E264+'ROC Da'!E264+'SM Da'!E264+'BN Da'!E264+'BS Da'!E264+'TDC Da'!E264</f>
        <v>0</v>
      </c>
      <c r="F264" s="12">
        <f>+'MIT Da'!F264+'SAR Da'!F264+'URQ Da'!F264+'ROC Da'!F264+'SM Da'!F264+'BN Da'!F264+'BS Da'!F264+'TDC Da'!F264</f>
        <v>186.47664</v>
      </c>
      <c r="G264" s="12">
        <f>+'MIT Da'!G264+'SAR Da'!G264+'URQ Da'!G264+'ROC Da'!G264+'SM Da'!G264+'BN Da'!G264+'BS Da'!G264+'TDC Da'!G264</f>
        <v>784.55263999999988</v>
      </c>
      <c r="H264" s="12">
        <f>+'MIT Da'!H264+'SAR Da'!H264+'URQ Da'!H264+'ROC Da'!H264+'SM Da'!H264+'BN Da'!H264+'BS Da'!H264+'TDC Da'!H264</f>
        <v>784.55263999999988</v>
      </c>
      <c r="I264" s="12">
        <f>+'MIT Da'!I264+'SAR Da'!I264+'URQ Da'!I264+'ROC Da'!I264+'SM Da'!I264+'BN Da'!I264+'BS Da'!I264+'TDC Da'!I264</f>
        <v>1028.60311</v>
      </c>
      <c r="J264" s="12">
        <f>+'MIT Da'!J264+'SAR Da'!J264+'URQ Da'!J264+'ROC Da'!J264+'SM Da'!J264+'BN Da'!J264+'BS Da'!J264+'TDC Da'!J264</f>
        <v>1056.6689100000001</v>
      </c>
      <c r="K264" s="12">
        <f>+'MIT Da'!K264+'SAR Da'!K264+'URQ Da'!K264+'ROC Da'!K264+'SM Da'!K264+'BN Da'!K264+'BS Da'!K264+'TDC Da'!K264</f>
        <v>54.516999999999996</v>
      </c>
      <c r="L264" s="12">
        <f>+'MIT Da'!L264+'SAR Da'!L264+'URQ Da'!L264+'ROC Da'!L264+'SM Da'!L264+'BN Da'!L264+'BS Da'!L264+'TDC Da'!L264</f>
        <v>400.09900000000005</v>
      </c>
      <c r="M264" s="12">
        <f>+'MIT Da'!M264+'SAR Da'!M264+'URQ Da'!M264+'ROC Da'!M264+'SM Da'!M264+'BN Da'!M264+'BS Da'!M264+'TDC Da'!M264</f>
        <v>21.314999999999998</v>
      </c>
      <c r="N264" s="12">
        <f>+'MIT Da'!N264+'SAR Da'!N264+'URQ Da'!N264+'ROC Da'!N264+'SM Da'!N264+'BN Da'!N264+'BS Da'!N264+'TDC Da'!N264</f>
        <v>1456.7679099999998</v>
      </c>
      <c r="O264" s="12">
        <f>+'MIT Da'!O264+'SAR Da'!O264+'URQ Da'!O264+'ROC Da'!O264+'SM Da'!O264+'BN Da'!O264+'BS Da'!O264+'TDC Da'!O264</f>
        <v>1456.7679099999998</v>
      </c>
      <c r="P264" s="81">
        <f>+'MIT Da'!P264+'SAR Da'!P264+'URQ Da'!P264+'ROC Da'!P264+'SM Da'!P264+'BN Da'!P264+'BS Da'!P264+'TDC Da'!P264</f>
        <v>205</v>
      </c>
      <c r="Q264" s="81">
        <f>+'MIT Da'!Q264+'SAR Da'!Q264+'URQ Da'!Q264+'ROC Da'!Q264+'SM Da'!Q264+'BN Da'!Q264+'BS Da'!Q264+'TDC Da'!Q264</f>
        <v>58</v>
      </c>
      <c r="R264" s="81">
        <f>+'MIT Da'!R264+'SAR Da'!R264+'URQ Da'!R264+'ROC Da'!R264+'SM Da'!R264+'BN Da'!R264+'BS Da'!R264+'TDC Da'!R264</f>
        <v>10</v>
      </c>
      <c r="S264" s="81">
        <f>+'MIT Da'!S264+'SAR Da'!S264+'URQ Da'!S264+'ROC Da'!S264+'SM Da'!S264+'BN Da'!S264+'BS Da'!S264+'TDC Da'!S264</f>
        <v>273</v>
      </c>
      <c r="T264" s="81">
        <f>+'MIT Da'!T264+'SAR Da'!T264+'URQ Da'!T264+'ROC Da'!T264+'SM Da'!T264+'BN Da'!T264+'BS Da'!T264+'TDC Da'!T264</f>
        <v>137</v>
      </c>
      <c r="U264" s="81">
        <f>+'MIT Da'!U264+'SAR Da'!U264+'URQ Da'!U264+'ROC Da'!U264+'SM Da'!U264+'BN Da'!U264+'BS Da'!U264+'TDC Da'!U264</f>
        <v>415</v>
      </c>
      <c r="V264" s="81">
        <f>+'MIT Da'!V264+'SAR Da'!V264+'URQ Da'!V264+'ROC Da'!V264+'SM Da'!V264+'BN Da'!V264+'BS Da'!V264+'TDC Da'!V264</f>
        <v>11</v>
      </c>
      <c r="W264" s="81">
        <f>+'MIT Da'!W264+'SAR Da'!W264+'URQ Da'!W264+'ROC Da'!W264+'SM Da'!W264+'BN Da'!W264+'BS Da'!W264+'TDC Da'!W264</f>
        <v>117</v>
      </c>
      <c r="X264" s="81">
        <f>+'MIT Da'!X264+'SAR Da'!X264+'URQ Da'!X264+'ROC Da'!X264+'SM Da'!X264+'BN Da'!X264+'BS Da'!X264+'TDC Da'!X264</f>
        <v>4</v>
      </c>
      <c r="Y264" s="81">
        <f>+'MIT Da'!Y264+'SAR Da'!Y264+'URQ Da'!Y264+'ROC Da'!Y264+'SM Da'!Y264+'BN Da'!Y264+'BS Da'!Y264+'TDC Da'!Y264</f>
        <v>684</v>
      </c>
      <c r="Z264" s="81">
        <f>+'MIT Da'!Z264+'SAR Da'!Z264+'URQ Da'!Z264+'ROC Da'!Z264+'SM Da'!Z264+'BN Da'!Z264+'BS Da'!Z264+'TDC Da'!Z264</f>
        <v>187</v>
      </c>
      <c r="AA264" s="81">
        <f>+'MIT Da'!AA264+'SAR Da'!AA264+'URQ Da'!AA264+'ROC Da'!AA264+'SM Da'!AA264+'BN Da'!AA264+'BS Da'!AA264+'TDC Da'!AA264</f>
        <v>103</v>
      </c>
      <c r="AB264" s="81">
        <f>+'MIT Da'!AB264+'SAR Da'!AB264+'URQ Da'!AB264+'ROC Da'!AB264+'SM Da'!AB264+'BN Da'!AB264+'BS Da'!AB264+'TDC Da'!AB264</f>
        <v>684</v>
      </c>
      <c r="AC264" s="81">
        <f>+'MIT Da'!AC264+'SAR Da'!AC264+'URQ Da'!AC264+'ROC Da'!AC264+'SM Da'!AC264+'BN Da'!AC264+'BS Da'!AC264+'TDC Da'!AC264</f>
        <v>974</v>
      </c>
      <c r="AD264" s="81">
        <f>+'MIT Da'!AD264+'SAR Da'!AD264+'URQ Da'!AD264+'ROC Da'!AD264+'SM Da'!AD264+'BN Da'!AD264+'BS Da'!AD264+'TDC Da'!AD264</f>
        <v>55</v>
      </c>
      <c r="AE264" s="81">
        <f>+'MIT Da'!AE264+'SAR Da'!AE264+'URQ Da'!AE264+'ROC Da'!AE264+'SM Da'!AE264+'BN Da'!AE264+'BS Da'!AE264+'TDC Da'!AE264</f>
        <v>100</v>
      </c>
      <c r="AF264" s="81">
        <f>+'MIT Da'!AF264+'SAR Da'!AF264+'URQ Da'!AF264+'ROC Da'!AF264+'SM Da'!AF264+'BN Da'!AF264+'BS Da'!AF264+'TDC Da'!AF264</f>
        <v>451</v>
      </c>
      <c r="AG264" s="81">
        <f>+'MIT Da'!AG264+'SAR Da'!AG264+'URQ Da'!AG264+'ROC Da'!AG264+'SM Da'!AG264+'BN Da'!AG264+'BS Da'!AG264+'TDC Da'!AG264</f>
        <v>606</v>
      </c>
      <c r="AH264" s="12">
        <f>+'MIT Da'!AH264+'SAR Da'!AH264+'URQ Da'!AH264+'ROC Da'!AH264+'SM Da'!AH264+'BN Da'!AH264+'BS Da'!AH264+'TDC Da'!AH264</f>
        <v>280.81400000000002</v>
      </c>
      <c r="AI264" s="12">
        <f>+'MIT Da'!AI264+'SAR Da'!AI264+'URQ Da'!AI264+'ROC Da'!AI264+'SM Da'!AI264+'BN Da'!AI264+'BS Da'!AI264+'TDC Da'!AI264</f>
        <v>2.4</v>
      </c>
      <c r="AJ264" s="12">
        <f>+'MIT Da'!AJ264+'SAR Da'!AJ264+'URQ Da'!AJ264+'ROC Da'!AJ264+'SM Da'!AJ264+'BN Da'!AJ264+'BS Da'!AJ264+'TDC Da'!AJ264</f>
        <v>514.28800000000001</v>
      </c>
      <c r="AK264" s="12">
        <f>+'MIT Da'!AK264+'SAR Da'!AK264+'URQ Da'!AK264+'ROC Da'!AK264+'SM Da'!AK264+'BN Da'!AK264+'BS Da'!AK264+'TDC Da'!AK264</f>
        <v>797.50199999999995</v>
      </c>
      <c r="AL264" s="81">
        <f>+'MIT Da'!AL264+'SAR Da'!AL264+'URQ Da'!AL264+'ROC Da'!AL264+'SM Da'!AL264+'BN Da'!AL264+'BS Da'!AL264+'TDC Da'!AL264</f>
        <v>9</v>
      </c>
      <c r="AM264" s="81">
        <f>+'MIT Da'!AM264+'SAR Da'!AM264+'URQ Da'!AM264+'ROC Da'!AM264+'SM Da'!AM264+'BN Da'!AM264+'BS Da'!AM264+'TDC Da'!AM264</f>
        <v>56</v>
      </c>
      <c r="AN264" s="81">
        <f>+'MIT Da'!AN264+'SAR Da'!AN264+'URQ Da'!AN264+'ROC Da'!AN264+'SM Da'!AN264+'BN Da'!AN264+'BS Da'!AN264+'TDC Da'!AN264</f>
        <v>77</v>
      </c>
      <c r="AO264" s="81">
        <f>+'MIT Da'!AO264+'SAR Da'!AO264+'URQ Da'!AO264+'ROC Da'!AO264+'SM Da'!AO264+'BN Da'!AO264+'BS Da'!AO264+'TDC Da'!AO264</f>
        <v>142</v>
      </c>
      <c r="AP264" s="81">
        <f>+'MIT Da'!AP264+'SAR Da'!AP264+'URQ Da'!AP264+'ROC Da'!AP264+'SM Da'!AP264+'BN Da'!AP264+'BS Da'!AP264+'TDC Da'!AP264</f>
        <v>596</v>
      </c>
      <c r="AQ264" s="81">
        <f>+'MIT Da'!AQ264+'SAR Da'!AQ264+'URQ Da'!AQ264+'ROC Da'!AQ264+'SM Da'!AQ264+'BN Da'!AQ264+'BS Da'!AQ264+'TDC Da'!AQ264</f>
        <v>341</v>
      </c>
      <c r="AR264" s="81">
        <f>+'MIT Da'!AR264+'SAR Da'!AR264+'URQ Da'!AR264+'ROC Da'!AR264+'SM Da'!AR264+'BN Da'!AR264+'BS Da'!AR264+'TDC Da'!AR264</f>
        <v>39</v>
      </c>
      <c r="AS264" s="81">
        <f>+SUM(RED_InfraMR[[#This Row],[B.02.1 - Parque de Coches Eléctricos Motrices]:[B.02.3 - Parque de Coches Eléctricos Motrices Tipo R]])</f>
        <v>976</v>
      </c>
      <c r="AT264" s="81">
        <f>+'MIT Da'!AT264+'SAR Da'!AT264+'URQ Da'!AT264+'ROC Da'!AT264+'SM Da'!AT264+'BN Da'!AT264+'BS Da'!AT264+'TDC Da'!AT264</f>
        <v>12</v>
      </c>
      <c r="AU264" s="81">
        <f>+'MIT Da'!AU264+'SAR Da'!AU264+'URQ Da'!AU264+'ROC Da'!AU264+'SM Da'!AU264+'BN Da'!AU264+'BS Da'!AU264+'TDC Da'!AU264</f>
        <v>6</v>
      </c>
      <c r="AV264" s="81">
        <f>+'MIT Da'!AV264+'SAR Da'!AV264+'URQ Da'!AV264+'ROC Da'!AV264+'SM Da'!AV264+'BN Da'!AV264+'BS Da'!AV264+'TDC Da'!AV264</f>
        <v>10</v>
      </c>
      <c r="AW264" s="81">
        <f>+SUM(RED_InfraMR[[#This Row],[B.03.1 - Parque de Coches Motores Motrices Remolcados]:[B.03.3 - Parque de Coches Motores Motrices Cabina]])</f>
        <v>28</v>
      </c>
      <c r="AX264" s="81">
        <f>+'MIT Da'!AX264+'SAR Da'!AX264+'URQ Da'!AX264+'ROC Da'!AX264+'SM Da'!AX264+'BN Da'!AX264+'BS Da'!AX264+'TDC Da'!AX264</f>
        <v>496</v>
      </c>
      <c r="AY264" s="81">
        <f>+'MIT Da'!AY264+'SAR Da'!AY264+'URQ Da'!AY264+'ROC Da'!AY264+'SM Da'!AY264+'BN Da'!AY264+'BS Da'!AY264+'TDC Da'!AY264</f>
        <v>128</v>
      </c>
      <c r="AZ264" s="81">
        <f>+'MIT Da'!AZ264+'SAR Da'!AZ264+'URQ Da'!AZ264+'ROC Da'!AZ264+'SM Da'!AZ264+'BN Da'!AZ264+'BS Da'!AZ264+'TDC Da'!AZ264</f>
        <v>15</v>
      </c>
      <c r="BA264" s="81">
        <f>+'MIT Da'!BA264+'SAR Da'!BA264+'URQ Da'!BA264+'ROC Da'!BA264+'SM Da'!BA264+'BN Da'!BA264+'BS Da'!BA264+'TDC Da'!BA264</f>
        <v>164</v>
      </c>
      <c r="BB264" s="81">
        <f>+'MIT Da'!BB264+'SAR Da'!BB264+'URQ Da'!BB264+'ROC Da'!BB264+'SM Da'!BB264+'BN Da'!BB264+'BS Da'!BB264+'TDC Da'!BB264</f>
        <v>0</v>
      </c>
      <c r="BC264" s="81">
        <f>+SUM(RED_InfraMR[[#This Row],[B.04.1 - Parque de Coches Remolcados Clase Unica]:[B.04.5 - Parque de Coches Remolcados para Servicios Especiales (Cartoneros)]])</f>
        <v>803</v>
      </c>
      <c r="BD264" s="81">
        <f>+'MIT Da'!BD264+'SAR Da'!BD264+'URQ Da'!BD264+'ROC Da'!BD264+'SM Da'!BD264+'BN Da'!BD264+'BS Da'!BD264+'TDC Da'!BD264</f>
        <v>32</v>
      </c>
      <c r="BE264" s="81">
        <f>+'MIT Da'!BE264+'SAR Da'!BE264+'URQ Da'!BE264+'ROC Da'!BE264+'SM Da'!BE264+'BN Da'!BE264+'BS Da'!BE264+'TDC Da'!BE264</f>
        <v>103</v>
      </c>
      <c r="BF264" s="16"/>
      <c r="BG264" s="1" t="s">
        <v>127</v>
      </c>
    </row>
    <row r="265" spans="1:59">
      <c r="A265" s="1">
        <v>2014</v>
      </c>
      <c r="B265" s="1" t="s">
        <v>126</v>
      </c>
      <c r="C265" s="12">
        <f>+'MIT Da'!C265+'SAR Da'!C265+'URQ Da'!C265+'ROC Da'!C265+'SM Da'!C265+'BN Da'!C265+'BS Da'!C265+'TDC Da'!C265</f>
        <v>164.07300000000001</v>
      </c>
      <c r="D265" s="12">
        <f>+'MIT Da'!D265+'SAR Da'!D265+'URQ Da'!D265+'ROC Da'!D265+'SM Da'!D265+'BN Da'!D265+'BS Da'!D265+'TDC Da'!D265</f>
        <v>434.00300000000004</v>
      </c>
      <c r="E265" s="12">
        <f>+'MIT Da'!E265+'SAR Da'!E265+'URQ Da'!E265+'ROC Da'!E265+'SM Da'!E265+'BN Da'!E265+'BS Da'!E265+'TDC Da'!E265</f>
        <v>0</v>
      </c>
      <c r="F265" s="12">
        <f>+'MIT Da'!F265+'SAR Da'!F265+'URQ Da'!F265+'ROC Da'!F265+'SM Da'!F265+'BN Da'!F265+'BS Da'!F265+'TDC Da'!F265</f>
        <v>186.47664</v>
      </c>
      <c r="G265" s="12">
        <f>+'MIT Da'!G265+'SAR Da'!G265+'URQ Da'!G265+'ROC Da'!G265+'SM Da'!G265+'BN Da'!G265+'BS Da'!G265+'TDC Da'!G265</f>
        <v>784.55263999999988</v>
      </c>
      <c r="H265" s="12">
        <f>+'MIT Da'!H265+'SAR Da'!H265+'URQ Da'!H265+'ROC Da'!H265+'SM Da'!H265+'BN Da'!H265+'BS Da'!H265+'TDC Da'!H265</f>
        <v>784.55263999999988</v>
      </c>
      <c r="I265" s="12">
        <f>+'MIT Da'!I265+'SAR Da'!I265+'URQ Da'!I265+'ROC Da'!I265+'SM Da'!I265+'BN Da'!I265+'BS Da'!I265+'TDC Da'!I265</f>
        <v>1028.60311</v>
      </c>
      <c r="J265" s="12">
        <f>+'MIT Da'!J265+'SAR Da'!J265+'URQ Da'!J265+'ROC Da'!J265+'SM Da'!J265+'BN Da'!J265+'BS Da'!J265+'TDC Da'!J265</f>
        <v>1056.6689100000001</v>
      </c>
      <c r="K265" s="12">
        <f>+'MIT Da'!K265+'SAR Da'!K265+'URQ Da'!K265+'ROC Da'!K265+'SM Da'!K265+'BN Da'!K265+'BS Da'!K265+'TDC Da'!K265</f>
        <v>54.516999999999996</v>
      </c>
      <c r="L265" s="12">
        <f>+'MIT Da'!L265+'SAR Da'!L265+'URQ Da'!L265+'ROC Da'!L265+'SM Da'!L265+'BN Da'!L265+'BS Da'!L265+'TDC Da'!L265</f>
        <v>400.09900000000005</v>
      </c>
      <c r="M265" s="12">
        <f>+'MIT Da'!M265+'SAR Da'!M265+'URQ Da'!M265+'ROC Da'!M265+'SM Da'!M265+'BN Da'!M265+'BS Da'!M265+'TDC Da'!M265</f>
        <v>21.314999999999998</v>
      </c>
      <c r="N265" s="12">
        <f>+'MIT Da'!N265+'SAR Da'!N265+'URQ Da'!N265+'ROC Da'!N265+'SM Da'!N265+'BN Da'!N265+'BS Da'!N265+'TDC Da'!N265</f>
        <v>1456.7679099999998</v>
      </c>
      <c r="O265" s="12">
        <f>+'MIT Da'!O265+'SAR Da'!O265+'URQ Da'!O265+'ROC Da'!O265+'SM Da'!O265+'BN Da'!O265+'BS Da'!O265+'TDC Da'!O265</f>
        <v>1456.7679099999998</v>
      </c>
      <c r="P265" s="81">
        <f>+'MIT Da'!P265+'SAR Da'!P265+'URQ Da'!P265+'ROC Da'!P265+'SM Da'!P265+'BN Da'!P265+'BS Da'!P265+'TDC Da'!P265</f>
        <v>205</v>
      </c>
      <c r="Q265" s="81">
        <f>+'MIT Da'!Q265+'SAR Da'!Q265+'URQ Da'!Q265+'ROC Da'!Q265+'SM Da'!Q265+'BN Da'!Q265+'BS Da'!Q265+'TDC Da'!Q265</f>
        <v>58</v>
      </c>
      <c r="R265" s="81">
        <f>+'MIT Da'!R265+'SAR Da'!R265+'URQ Da'!R265+'ROC Da'!R265+'SM Da'!R265+'BN Da'!R265+'BS Da'!R265+'TDC Da'!R265</f>
        <v>10</v>
      </c>
      <c r="S265" s="81">
        <f>+'MIT Da'!S265+'SAR Da'!S265+'URQ Da'!S265+'ROC Da'!S265+'SM Da'!S265+'BN Da'!S265+'BS Da'!S265+'TDC Da'!S265</f>
        <v>273</v>
      </c>
      <c r="T265" s="81">
        <f>+'MIT Da'!T265+'SAR Da'!T265+'URQ Da'!T265+'ROC Da'!T265+'SM Da'!T265+'BN Da'!T265+'BS Da'!T265+'TDC Da'!T265</f>
        <v>137</v>
      </c>
      <c r="U265" s="81">
        <f>+'MIT Da'!U265+'SAR Da'!U265+'URQ Da'!U265+'ROC Da'!U265+'SM Da'!U265+'BN Da'!U265+'BS Da'!U265+'TDC Da'!U265</f>
        <v>415</v>
      </c>
      <c r="V265" s="81">
        <f>+'MIT Da'!V265+'SAR Da'!V265+'URQ Da'!V265+'ROC Da'!V265+'SM Da'!V265+'BN Da'!V265+'BS Da'!V265+'TDC Da'!V265</f>
        <v>11</v>
      </c>
      <c r="W265" s="81">
        <f>+'MIT Da'!W265+'SAR Da'!W265+'URQ Da'!W265+'ROC Da'!W265+'SM Da'!W265+'BN Da'!W265+'BS Da'!W265+'TDC Da'!W265</f>
        <v>117</v>
      </c>
      <c r="X265" s="81">
        <f>+'MIT Da'!X265+'SAR Da'!X265+'URQ Da'!X265+'ROC Da'!X265+'SM Da'!X265+'BN Da'!X265+'BS Da'!X265+'TDC Da'!X265</f>
        <v>4</v>
      </c>
      <c r="Y265" s="81">
        <f>+'MIT Da'!Y265+'SAR Da'!Y265+'URQ Da'!Y265+'ROC Da'!Y265+'SM Da'!Y265+'BN Da'!Y265+'BS Da'!Y265+'TDC Da'!Y265</f>
        <v>684</v>
      </c>
      <c r="Z265" s="81">
        <f>+'MIT Da'!Z265+'SAR Da'!Z265+'URQ Da'!Z265+'ROC Da'!Z265+'SM Da'!Z265+'BN Da'!Z265+'BS Da'!Z265+'TDC Da'!Z265</f>
        <v>187</v>
      </c>
      <c r="AA265" s="81">
        <f>+'MIT Da'!AA265+'SAR Da'!AA265+'URQ Da'!AA265+'ROC Da'!AA265+'SM Da'!AA265+'BN Da'!AA265+'BS Da'!AA265+'TDC Da'!AA265</f>
        <v>103</v>
      </c>
      <c r="AB265" s="81">
        <f>+'MIT Da'!AB265+'SAR Da'!AB265+'URQ Da'!AB265+'ROC Da'!AB265+'SM Da'!AB265+'BN Da'!AB265+'BS Da'!AB265+'TDC Da'!AB265</f>
        <v>684</v>
      </c>
      <c r="AC265" s="81">
        <f>+'MIT Da'!AC265+'SAR Da'!AC265+'URQ Da'!AC265+'ROC Da'!AC265+'SM Da'!AC265+'BN Da'!AC265+'BS Da'!AC265+'TDC Da'!AC265</f>
        <v>974</v>
      </c>
      <c r="AD265" s="81">
        <f>+'MIT Da'!AD265+'SAR Da'!AD265+'URQ Da'!AD265+'ROC Da'!AD265+'SM Da'!AD265+'BN Da'!AD265+'BS Da'!AD265+'TDC Da'!AD265</f>
        <v>55</v>
      </c>
      <c r="AE265" s="81">
        <f>+'MIT Da'!AE265+'SAR Da'!AE265+'URQ Da'!AE265+'ROC Da'!AE265+'SM Da'!AE265+'BN Da'!AE265+'BS Da'!AE265+'TDC Da'!AE265</f>
        <v>100</v>
      </c>
      <c r="AF265" s="81">
        <f>+'MIT Da'!AF265+'SAR Da'!AF265+'URQ Da'!AF265+'ROC Da'!AF265+'SM Da'!AF265+'BN Da'!AF265+'BS Da'!AF265+'TDC Da'!AF265</f>
        <v>451</v>
      </c>
      <c r="AG265" s="81">
        <f>+'MIT Da'!AG265+'SAR Da'!AG265+'URQ Da'!AG265+'ROC Da'!AG265+'SM Da'!AG265+'BN Da'!AG265+'BS Da'!AG265+'TDC Da'!AG265</f>
        <v>606</v>
      </c>
      <c r="AH265" s="12">
        <f>+'MIT Da'!AH265+'SAR Da'!AH265+'URQ Da'!AH265+'ROC Da'!AH265+'SM Da'!AH265+'BN Da'!AH265+'BS Da'!AH265+'TDC Da'!AH265</f>
        <v>280.81400000000002</v>
      </c>
      <c r="AI265" s="12">
        <f>+'MIT Da'!AI265+'SAR Da'!AI265+'URQ Da'!AI265+'ROC Da'!AI265+'SM Da'!AI265+'BN Da'!AI265+'BS Da'!AI265+'TDC Da'!AI265</f>
        <v>2.4</v>
      </c>
      <c r="AJ265" s="12">
        <f>+'MIT Da'!AJ265+'SAR Da'!AJ265+'URQ Da'!AJ265+'ROC Da'!AJ265+'SM Da'!AJ265+'BN Da'!AJ265+'BS Da'!AJ265+'TDC Da'!AJ265</f>
        <v>514.28800000000001</v>
      </c>
      <c r="AK265" s="12">
        <f>+'MIT Da'!AK265+'SAR Da'!AK265+'URQ Da'!AK265+'ROC Da'!AK265+'SM Da'!AK265+'BN Da'!AK265+'BS Da'!AK265+'TDC Da'!AK265</f>
        <v>797.50199999999995</v>
      </c>
      <c r="AL265" s="81">
        <f>+'MIT Da'!AL265+'SAR Da'!AL265+'URQ Da'!AL265+'ROC Da'!AL265+'SM Da'!AL265+'BN Da'!AL265+'BS Da'!AL265+'TDC Da'!AL265</f>
        <v>9</v>
      </c>
      <c r="AM265" s="81">
        <f>+'MIT Da'!AM265+'SAR Da'!AM265+'URQ Da'!AM265+'ROC Da'!AM265+'SM Da'!AM265+'BN Da'!AM265+'BS Da'!AM265+'TDC Da'!AM265</f>
        <v>56</v>
      </c>
      <c r="AN265" s="81">
        <f>+'MIT Da'!AN265+'SAR Da'!AN265+'URQ Da'!AN265+'ROC Da'!AN265+'SM Da'!AN265+'BN Da'!AN265+'BS Da'!AN265+'TDC Da'!AN265</f>
        <v>77</v>
      </c>
      <c r="AO265" s="81">
        <f>+'MIT Da'!AO265+'SAR Da'!AO265+'URQ Da'!AO265+'ROC Da'!AO265+'SM Da'!AO265+'BN Da'!AO265+'BS Da'!AO265+'TDC Da'!AO265</f>
        <v>142</v>
      </c>
      <c r="AP265" s="81">
        <f>+'MIT Da'!AP265+'SAR Da'!AP265+'URQ Da'!AP265+'ROC Da'!AP265+'SM Da'!AP265+'BN Da'!AP265+'BS Da'!AP265+'TDC Da'!AP265</f>
        <v>405</v>
      </c>
      <c r="AQ265" s="81">
        <f>+'MIT Da'!AQ265+'SAR Da'!AQ265+'URQ Da'!AQ265+'ROC Da'!AQ265+'SM Da'!AQ265+'BN Da'!AQ265+'BS Da'!AQ265+'TDC Da'!AQ265</f>
        <v>321</v>
      </c>
      <c r="AR265" s="81">
        <f>+'MIT Da'!AR265+'SAR Da'!AR265+'URQ Da'!AR265+'ROC Da'!AR265+'SM Da'!AR265+'BN Da'!AR265+'BS Da'!AR265+'TDC Da'!AR265</f>
        <v>39</v>
      </c>
      <c r="AS265" s="81">
        <f>+SUM(RED_InfraMR[[#This Row],[B.02.1 - Parque de Coches Eléctricos Motrices]:[B.02.3 - Parque de Coches Eléctricos Motrices Tipo R]])</f>
        <v>765</v>
      </c>
      <c r="AT265" s="81">
        <f>+'MIT Da'!AT265+'SAR Da'!AT265+'URQ Da'!AT265+'ROC Da'!AT265+'SM Da'!AT265+'BN Da'!AT265+'BS Da'!AT265+'TDC Da'!AT265</f>
        <v>12</v>
      </c>
      <c r="AU265" s="81">
        <f>+'MIT Da'!AU265+'SAR Da'!AU265+'URQ Da'!AU265+'ROC Da'!AU265+'SM Da'!AU265+'BN Da'!AU265+'BS Da'!AU265+'TDC Da'!AU265</f>
        <v>6</v>
      </c>
      <c r="AV265" s="81">
        <f>+'MIT Da'!AV265+'SAR Da'!AV265+'URQ Da'!AV265+'ROC Da'!AV265+'SM Da'!AV265+'BN Da'!AV265+'BS Da'!AV265+'TDC Da'!AV265</f>
        <v>10</v>
      </c>
      <c r="AW265" s="81">
        <f>+SUM(RED_InfraMR[[#This Row],[B.03.1 - Parque de Coches Motores Motrices Remolcados]:[B.03.3 - Parque de Coches Motores Motrices Cabina]])</f>
        <v>28</v>
      </c>
      <c r="AX265" s="81">
        <f>+'MIT Da'!AX265+'SAR Da'!AX265+'URQ Da'!AX265+'ROC Da'!AX265+'SM Da'!AX265+'BN Da'!AX265+'BS Da'!AX265+'TDC Da'!AX265</f>
        <v>496</v>
      </c>
      <c r="AY265" s="81">
        <f>+'MIT Da'!AY265+'SAR Da'!AY265+'URQ Da'!AY265+'ROC Da'!AY265+'SM Da'!AY265+'BN Da'!AY265+'BS Da'!AY265+'TDC Da'!AY265</f>
        <v>128</v>
      </c>
      <c r="AZ265" s="81">
        <f>+'MIT Da'!AZ265+'SAR Da'!AZ265+'URQ Da'!AZ265+'ROC Da'!AZ265+'SM Da'!AZ265+'BN Da'!AZ265+'BS Da'!AZ265+'TDC Da'!AZ265</f>
        <v>15</v>
      </c>
      <c r="BA265" s="81">
        <f>+'MIT Da'!BA265+'SAR Da'!BA265+'URQ Da'!BA265+'ROC Da'!BA265+'SM Da'!BA265+'BN Da'!BA265+'BS Da'!BA265+'TDC Da'!BA265</f>
        <v>164</v>
      </c>
      <c r="BB265" s="81">
        <f>+'MIT Da'!BB265+'SAR Da'!BB265+'URQ Da'!BB265+'ROC Da'!BB265+'SM Da'!BB265+'BN Da'!BB265+'BS Da'!BB265+'TDC Da'!BB265</f>
        <v>0</v>
      </c>
      <c r="BC265" s="81">
        <f>+SUM(RED_InfraMR[[#This Row],[B.04.1 - Parque de Coches Remolcados Clase Unica]:[B.04.5 - Parque de Coches Remolcados para Servicios Especiales (Cartoneros)]])</f>
        <v>803</v>
      </c>
      <c r="BD265" s="81">
        <f>+'MIT Da'!BD265+'SAR Da'!BD265+'URQ Da'!BD265+'ROC Da'!BD265+'SM Da'!BD265+'BN Da'!BD265+'BS Da'!BD265+'TDC Da'!BD265</f>
        <v>32</v>
      </c>
      <c r="BE265" s="81">
        <f>+'MIT Da'!BE265+'SAR Da'!BE265+'URQ Da'!BE265+'ROC Da'!BE265+'SM Da'!BE265+'BN Da'!BE265+'BS Da'!BE265+'TDC Da'!BE265</f>
        <v>103</v>
      </c>
      <c r="BF265" s="16"/>
    </row>
    <row r="266" spans="1:59">
      <c r="A266" s="1">
        <v>2015</v>
      </c>
      <c r="B266" s="1" t="s">
        <v>115</v>
      </c>
      <c r="C266" s="12">
        <f>+'MIT Da'!C266+'SAR Da'!C266+'URQ Da'!C266+'ROC Da'!C266+'SM Da'!C266+'BN Da'!C266+'BS Da'!C266+'TDC Da'!C266</f>
        <v>164.07300000000001</v>
      </c>
      <c r="D266" s="12">
        <f>+'MIT Da'!D266+'SAR Da'!D266+'URQ Da'!D266+'ROC Da'!D266+'SM Da'!D266+'BN Da'!D266+'BS Da'!D266+'TDC Da'!D266</f>
        <v>434.00300000000004</v>
      </c>
      <c r="E266" s="12">
        <f>+'MIT Da'!E266+'SAR Da'!E266+'URQ Da'!E266+'ROC Da'!E266+'SM Da'!E266+'BN Da'!E266+'BS Da'!E266+'TDC Da'!E266</f>
        <v>0</v>
      </c>
      <c r="F266" s="12">
        <f>+'MIT Da'!F266+'SAR Da'!F266+'URQ Da'!F266+'ROC Da'!F266+'SM Da'!F266+'BN Da'!F266+'BS Da'!F266+'TDC Da'!F266</f>
        <v>186.47664</v>
      </c>
      <c r="G266" s="12">
        <f>+'MIT Da'!G266+'SAR Da'!G266+'URQ Da'!G266+'ROC Da'!G266+'SM Da'!G266+'BN Da'!G266+'BS Da'!G266+'TDC Da'!G266</f>
        <v>784.55263999999988</v>
      </c>
      <c r="H266" s="12">
        <f>+'MIT Da'!H266+'SAR Da'!H266+'URQ Da'!H266+'ROC Da'!H266+'SM Da'!H266+'BN Da'!H266+'BS Da'!H266+'TDC Da'!H266</f>
        <v>784.55263999999988</v>
      </c>
      <c r="I266" s="12">
        <f>+'MIT Da'!I266+'SAR Da'!I266+'URQ Da'!I266+'ROC Da'!I266+'SM Da'!I266+'BN Da'!I266+'BS Da'!I266+'TDC Da'!I266</f>
        <v>1028.60311</v>
      </c>
      <c r="J266" s="12">
        <f>+'MIT Da'!J266+'SAR Da'!J266+'URQ Da'!J266+'ROC Da'!J266+'SM Da'!J266+'BN Da'!J266+'BS Da'!J266+'TDC Da'!J266</f>
        <v>1056.6689100000001</v>
      </c>
      <c r="K266" s="12">
        <f>+'MIT Da'!K266+'SAR Da'!K266+'URQ Da'!K266+'ROC Da'!K266+'SM Da'!K266+'BN Da'!K266+'BS Da'!K266+'TDC Da'!K266</f>
        <v>54.516999999999996</v>
      </c>
      <c r="L266" s="12">
        <f>+'MIT Da'!L266+'SAR Da'!L266+'URQ Da'!L266+'ROC Da'!L266+'SM Da'!L266+'BN Da'!L266+'BS Da'!L266+'TDC Da'!L266</f>
        <v>400.09900000000005</v>
      </c>
      <c r="M266" s="12">
        <f>+'MIT Da'!M266+'SAR Da'!M266+'URQ Da'!M266+'ROC Da'!M266+'SM Da'!M266+'BN Da'!M266+'BS Da'!M266+'TDC Da'!M266</f>
        <v>21.314999999999998</v>
      </c>
      <c r="N266" s="12">
        <f>+'MIT Da'!N266+'SAR Da'!N266+'URQ Da'!N266+'ROC Da'!N266+'SM Da'!N266+'BN Da'!N266+'BS Da'!N266+'TDC Da'!N266</f>
        <v>1456.7679099999998</v>
      </c>
      <c r="O266" s="12">
        <f>+'MIT Da'!O266+'SAR Da'!O266+'URQ Da'!O266+'ROC Da'!O266+'SM Da'!O266+'BN Da'!O266+'BS Da'!O266+'TDC Da'!O266</f>
        <v>1456.7679099999998</v>
      </c>
      <c r="P266" s="81">
        <f>+'MIT Da'!P266+'SAR Da'!P266+'URQ Da'!P266+'ROC Da'!P266+'SM Da'!P266+'BN Da'!P266+'BS Da'!P266+'TDC Da'!P266</f>
        <v>205</v>
      </c>
      <c r="Q266" s="81">
        <f>+'MIT Da'!Q266+'SAR Da'!Q266+'URQ Da'!Q266+'ROC Da'!Q266+'SM Da'!Q266+'BN Da'!Q266+'BS Da'!Q266+'TDC Da'!Q266</f>
        <v>58</v>
      </c>
      <c r="R266" s="81">
        <f>+'MIT Da'!R266+'SAR Da'!R266+'URQ Da'!R266+'ROC Da'!R266+'SM Da'!R266+'BN Da'!R266+'BS Da'!R266+'TDC Da'!R266</f>
        <v>10</v>
      </c>
      <c r="S266" s="81">
        <f>+'MIT Da'!S266+'SAR Da'!S266+'URQ Da'!S266+'ROC Da'!S266+'SM Da'!S266+'BN Da'!S266+'BS Da'!S266+'TDC Da'!S266</f>
        <v>273</v>
      </c>
      <c r="T266" s="81">
        <f>+'MIT Da'!T266+'SAR Da'!T266+'URQ Da'!T266+'ROC Da'!T266+'SM Da'!T266+'BN Da'!T266+'BS Da'!T266+'TDC Da'!T266</f>
        <v>137</v>
      </c>
      <c r="U266" s="81">
        <f>+'MIT Da'!U266+'SAR Da'!U266+'URQ Da'!U266+'ROC Da'!U266+'SM Da'!U266+'BN Da'!U266+'BS Da'!U266+'TDC Da'!U266</f>
        <v>412</v>
      </c>
      <c r="V266" s="81">
        <f>+'MIT Da'!V266+'SAR Da'!V266+'URQ Da'!V266+'ROC Da'!V266+'SM Da'!V266+'BN Da'!V266+'BS Da'!V266+'TDC Da'!V266</f>
        <v>11</v>
      </c>
      <c r="W266" s="81">
        <f>+'MIT Da'!W266+'SAR Da'!W266+'URQ Da'!W266+'ROC Da'!W266+'SM Da'!W266+'BN Da'!W266+'BS Da'!W266+'TDC Da'!W266</f>
        <v>117</v>
      </c>
      <c r="X266" s="81">
        <f>+'MIT Da'!X266+'SAR Da'!X266+'URQ Da'!X266+'ROC Da'!X266+'SM Da'!X266+'BN Da'!X266+'BS Da'!X266+'TDC Da'!X266</f>
        <v>4</v>
      </c>
      <c r="Y266" s="81">
        <f>+'MIT Da'!Y266+'SAR Da'!Y266+'URQ Da'!Y266+'ROC Da'!Y266+'SM Da'!Y266+'BN Da'!Y266+'BS Da'!Y266+'TDC Da'!Y266</f>
        <v>681</v>
      </c>
      <c r="Z266" s="81">
        <f>+'MIT Da'!Z266+'SAR Da'!Z266+'URQ Da'!Z266+'ROC Da'!Z266+'SM Da'!Z266+'BN Da'!Z266+'BS Da'!Z266+'TDC Da'!Z266</f>
        <v>191</v>
      </c>
      <c r="AA266" s="81">
        <f>+'MIT Da'!AA266+'SAR Da'!AA266+'URQ Da'!AA266+'ROC Da'!AA266+'SM Da'!AA266+'BN Da'!AA266+'BS Da'!AA266+'TDC Da'!AA266</f>
        <v>103</v>
      </c>
      <c r="AB266" s="81">
        <f>+'MIT Da'!AB266+'SAR Da'!AB266+'URQ Da'!AB266+'ROC Da'!AB266+'SM Da'!AB266+'BN Da'!AB266+'BS Da'!AB266+'TDC Da'!AB266</f>
        <v>681</v>
      </c>
      <c r="AC266" s="81">
        <f>+'MIT Da'!AC266+'SAR Da'!AC266+'URQ Da'!AC266+'ROC Da'!AC266+'SM Da'!AC266+'BN Da'!AC266+'BS Da'!AC266+'TDC Da'!AC266</f>
        <v>975</v>
      </c>
      <c r="AD266" s="81">
        <f>+'MIT Da'!AD266+'SAR Da'!AD266+'URQ Da'!AD266+'ROC Da'!AD266+'SM Da'!AD266+'BN Da'!AD266+'BS Da'!AD266+'TDC Da'!AD266</f>
        <v>58</v>
      </c>
      <c r="AE266" s="81">
        <f>+'MIT Da'!AE266+'SAR Da'!AE266+'URQ Da'!AE266+'ROC Da'!AE266+'SM Da'!AE266+'BN Da'!AE266+'BS Da'!AE266+'TDC Da'!AE266</f>
        <v>104</v>
      </c>
      <c r="AF266" s="81">
        <f>+'MIT Da'!AF266+'SAR Da'!AF266+'URQ Da'!AF266+'ROC Da'!AF266+'SM Da'!AF266+'BN Da'!AF266+'BS Da'!AF266+'TDC Da'!AF266</f>
        <v>452</v>
      </c>
      <c r="AG266" s="81">
        <f>+'MIT Da'!AG266+'SAR Da'!AG266+'URQ Da'!AG266+'ROC Da'!AG266+'SM Da'!AG266+'BN Da'!AG266+'BS Da'!AG266+'TDC Da'!AG266</f>
        <v>614</v>
      </c>
      <c r="AH266" s="12">
        <f>+'MIT Da'!AH266+'SAR Da'!AH266+'URQ Da'!AH266+'ROC Da'!AH266+'SM Da'!AH266+'BN Da'!AH266+'BS Da'!AH266+'TDC Da'!AH266</f>
        <v>280.81400000000002</v>
      </c>
      <c r="AI266" s="12">
        <f>+'MIT Da'!AI266+'SAR Da'!AI266+'URQ Da'!AI266+'ROC Da'!AI266+'SM Da'!AI266+'BN Da'!AI266+'BS Da'!AI266+'TDC Da'!AI266</f>
        <v>2.4</v>
      </c>
      <c r="AJ266" s="12">
        <f>+'MIT Da'!AJ266+'SAR Da'!AJ266+'URQ Da'!AJ266+'ROC Da'!AJ266+'SM Da'!AJ266+'BN Da'!AJ266+'BS Da'!AJ266+'TDC Da'!AJ266</f>
        <v>514.28800000000001</v>
      </c>
      <c r="AK266" s="12">
        <f>+'MIT Da'!AK266+'SAR Da'!AK266+'URQ Da'!AK266+'ROC Da'!AK266+'SM Da'!AK266+'BN Da'!AK266+'BS Da'!AK266+'TDC Da'!AK266</f>
        <v>797.50199999999995</v>
      </c>
      <c r="AL266" s="81">
        <f>+'MIT Da'!AL266+'SAR Da'!AL266+'URQ Da'!AL266+'ROC Da'!AL266+'SM Da'!AL266+'BN Da'!AL266+'BS Da'!AL266+'TDC Da'!AL266</f>
        <v>9</v>
      </c>
      <c r="AM266" s="81">
        <f>+'MIT Da'!AM266+'SAR Da'!AM266+'URQ Da'!AM266+'ROC Da'!AM266+'SM Da'!AM266+'BN Da'!AM266+'BS Da'!AM266+'TDC Da'!AM266</f>
        <v>56</v>
      </c>
      <c r="AN266" s="81">
        <f>+'MIT Da'!AN266+'SAR Da'!AN266+'URQ Da'!AN266+'ROC Da'!AN266+'SM Da'!AN266+'BN Da'!AN266+'BS Da'!AN266+'TDC Da'!AN266</f>
        <v>77</v>
      </c>
      <c r="AO266" s="81">
        <f>+'MIT Da'!AO266+'SAR Da'!AO266+'URQ Da'!AO266+'ROC Da'!AO266+'SM Da'!AO266+'BN Da'!AO266+'BS Da'!AO266+'TDC Da'!AO266</f>
        <v>142</v>
      </c>
      <c r="AP266" s="81">
        <f>+'MIT Da'!AP266+'SAR Da'!AP266+'URQ Da'!AP266+'ROC Da'!AP266+'SM Da'!AP266+'BN Da'!AP266+'BS Da'!AP266+'TDC Da'!AP266</f>
        <v>405</v>
      </c>
      <c r="AQ266" s="81">
        <f>+'MIT Da'!AQ266+'SAR Da'!AQ266+'URQ Da'!AQ266+'ROC Da'!AQ266+'SM Da'!AQ266+'BN Da'!AQ266+'BS Da'!AQ266+'TDC Da'!AQ266</f>
        <v>321</v>
      </c>
      <c r="AR266" s="81">
        <f>+'MIT Da'!AR266+'SAR Da'!AR266+'URQ Da'!AR266+'ROC Da'!AR266+'SM Da'!AR266+'BN Da'!AR266+'BS Da'!AR266+'TDC Da'!AR266</f>
        <v>39</v>
      </c>
      <c r="AS266" s="81">
        <f>+SUM(RED_InfraMR[[#This Row],[B.02.1 - Parque de Coches Eléctricos Motrices]:[B.02.3 - Parque de Coches Eléctricos Motrices Tipo R]])</f>
        <v>765</v>
      </c>
      <c r="AT266" s="81">
        <f>+'MIT Da'!AT266+'SAR Da'!AT266+'URQ Da'!AT266+'ROC Da'!AT266+'SM Da'!AT266+'BN Da'!AT266+'BS Da'!AT266+'TDC Da'!AT266</f>
        <v>12</v>
      </c>
      <c r="AU266" s="81">
        <f>+'MIT Da'!AU266+'SAR Da'!AU266+'URQ Da'!AU266+'ROC Da'!AU266+'SM Da'!AU266+'BN Da'!AU266+'BS Da'!AU266+'TDC Da'!AU266</f>
        <v>6</v>
      </c>
      <c r="AV266" s="81">
        <f>+'MIT Da'!AV266+'SAR Da'!AV266+'URQ Da'!AV266+'ROC Da'!AV266+'SM Da'!AV266+'BN Da'!AV266+'BS Da'!AV266+'TDC Da'!AV266</f>
        <v>10</v>
      </c>
      <c r="AW266" s="81">
        <f>+SUM(RED_InfraMR[[#This Row],[B.03.1 - Parque de Coches Motores Motrices Remolcados]:[B.03.3 - Parque de Coches Motores Motrices Cabina]])</f>
        <v>28</v>
      </c>
      <c r="AX266" s="81">
        <f>+'MIT Da'!AX266+'SAR Da'!AX266+'URQ Da'!AX266+'ROC Da'!AX266+'SM Da'!AX266+'BN Da'!AX266+'BS Da'!AX266+'TDC Da'!AX266</f>
        <v>496</v>
      </c>
      <c r="AY266" s="81">
        <f>+'MIT Da'!AY266+'SAR Da'!AY266+'URQ Da'!AY266+'ROC Da'!AY266+'SM Da'!AY266+'BN Da'!AY266+'BS Da'!AY266+'TDC Da'!AY266</f>
        <v>128</v>
      </c>
      <c r="AZ266" s="81">
        <f>+'MIT Da'!AZ266+'SAR Da'!AZ266+'URQ Da'!AZ266+'ROC Da'!AZ266+'SM Da'!AZ266+'BN Da'!AZ266+'BS Da'!AZ266+'TDC Da'!AZ266</f>
        <v>15</v>
      </c>
      <c r="BA266" s="81">
        <f>+'MIT Da'!BA266+'SAR Da'!BA266+'URQ Da'!BA266+'ROC Da'!BA266+'SM Da'!BA266+'BN Da'!BA266+'BS Da'!BA266+'TDC Da'!BA266</f>
        <v>164</v>
      </c>
      <c r="BB266" s="81">
        <f>+'MIT Da'!BB266+'SAR Da'!BB266+'URQ Da'!BB266+'ROC Da'!BB266+'SM Da'!BB266+'BN Da'!BB266+'BS Da'!BB266+'TDC Da'!BB266</f>
        <v>0</v>
      </c>
      <c r="BC266" s="81">
        <f>+SUM(RED_InfraMR[[#This Row],[B.04.1 - Parque de Coches Remolcados Clase Unica]:[B.04.5 - Parque de Coches Remolcados para Servicios Especiales (Cartoneros)]])</f>
        <v>803</v>
      </c>
      <c r="BD266" s="81">
        <f>+'MIT Da'!BD266+'SAR Da'!BD266+'URQ Da'!BD266+'ROC Da'!BD266+'SM Da'!BD266+'BN Da'!BD266+'BS Da'!BD266+'TDC Da'!BD266</f>
        <v>32</v>
      </c>
      <c r="BE266" s="81">
        <f>+'MIT Da'!BE266+'SAR Da'!BE266+'URQ Da'!BE266+'ROC Da'!BE266+'SM Da'!BE266+'BN Da'!BE266+'BS Da'!BE266+'TDC Da'!BE266</f>
        <v>103</v>
      </c>
      <c r="BF266" s="16"/>
    </row>
    <row r="267" spans="1:59">
      <c r="A267" s="1">
        <v>2015</v>
      </c>
      <c r="B267" s="1" t="s">
        <v>116</v>
      </c>
      <c r="C267" s="12">
        <f>+'MIT Da'!C267+'SAR Da'!C267+'URQ Da'!C267+'ROC Da'!C267+'SM Da'!C267+'BN Da'!C267+'BS Da'!C267+'TDC Da'!C267</f>
        <v>164.07300000000001</v>
      </c>
      <c r="D267" s="12">
        <f>+'MIT Da'!D267+'SAR Da'!D267+'URQ Da'!D267+'ROC Da'!D267+'SM Da'!D267+'BN Da'!D267+'BS Da'!D267+'TDC Da'!D267</f>
        <v>434.00300000000004</v>
      </c>
      <c r="E267" s="12">
        <f>+'MIT Da'!E267+'SAR Da'!E267+'URQ Da'!E267+'ROC Da'!E267+'SM Da'!E267+'BN Da'!E267+'BS Da'!E267+'TDC Da'!E267</f>
        <v>0</v>
      </c>
      <c r="F267" s="12">
        <f>+'MIT Da'!F267+'SAR Da'!F267+'URQ Da'!F267+'ROC Da'!F267+'SM Da'!F267+'BN Da'!F267+'BS Da'!F267+'TDC Da'!F267</f>
        <v>186.47664</v>
      </c>
      <c r="G267" s="12">
        <f>+'MIT Da'!G267+'SAR Da'!G267+'URQ Da'!G267+'ROC Da'!G267+'SM Da'!G267+'BN Da'!G267+'BS Da'!G267+'TDC Da'!G267</f>
        <v>784.55263999999988</v>
      </c>
      <c r="H267" s="12">
        <f>+'MIT Da'!H267+'SAR Da'!H267+'URQ Da'!H267+'ROC Da'!H267+'SM Da'!H267+'BN Da'!H267+'BS Da'!H267+'TDC Da'!H267</f>
        <v>784.55263999999988</v>
      </c>
      <c r="I267" s="12">
        <f>+'MIT Da'!I267+'SAR Da'!I267+'URQ Da'!I267+'ROC Da'!I267+'SM Da'!I267+'BN Da'!I267+'BS Da'!I267+'TDC Da'!I267</f>
        <v>1028.60311</v>
      </c>
      <c r="J267" s="12">
        <f>+'MIT Da'!J267+'SAR Da'!J267+'URQ Da'!J267+'ROC Da'!J267+'SM Da'!J267+'BN Da'!J267+'BS Da'!J267+'TDC Da'!J267</f>
        <v>1056.6689100000001</v>
      </c>
      <c r="K267" s="12">
        <f>+'MIT Da'!K267+'SAR Da'!K267+'URQ Da'!K267+'ROC Da'!K267+'SM Da'!K267+'BN Da'!K267+'BS Da'!K267+'TDC Da'!K267</f>
        <v>54.516999999999996</v>
      </c>
      <c r="L267" s="12">
        <f>+'MIT Da'!L267+'SAR Da'!L267+'URQ Da'!L267+'ROC Da'!L267+'SM Da'!L267+'BN Da'!L267+'BS Da'!L267+'TDC Da'!L267</f>
        <v>400.09900000000005</v>
      </c>
      <c r="M267" s="12">
        <f>+'MIT Da'!M267+'SAR Da'!M267+'URQ Da'!M267+'ROC Da'!M267+'SM Da'!M267+'BN Da'!M267+'BS Da'!M267+'TDC Da'!M267</f>
        <v>21.314999999999998</v>
      </c>
      <c r="N267" s="12">
        <f>+'MIT Da'!N267+'SAR Da'!N267+'URQ Da'!N267+'ROC Da'!N267+'SM Da'!N267+'BN Da'!N267+'BS Da'!N267+'TDC Da'!N267</f>
        <v>1456.7679099999998</v>
      </c>
      <c r="O267" s="12">
        <f>+'MIT Da'!O267+'SAR Da'!O267+'URQ Da'!O267+'ROC Da'!O267+'SM Da'!O267+'BN Da'!O267+'BS Da'!O267+'TDC Da'!O267</f>
        <v>1456.7679099999998</v>
      </c>
      <c r="P267" s="81">
        <f>+'MIT Da'!P267+'SAR Da'!P267+'URQ Da'!P267+'ROC Da'!P267+'SM Da'!P267+'BN Da'!P267+'BS Da'!P267+'TDC Da'!P267</f>
        <v>205</v>
      </c>
      <c r="Q267" s="81">
        <f>+'MIT Da'!Q267+'SAR Da'!Q267+'URQ Da'!Q267+'ROC Da'!Q267+'SM Da'!Q267+'BN Da'!Q267+'BS Da'!Q267+'TDC Da'!Q267</f>
        <v>58</v>
      </c>
      <c r="R267" s="81">
        <f>+'MIT Da'!R267+'SAR Da'!R267+'URQ Da'!R267+'ROC Da'!R267+'SM Da'!R267+'BN Da'!R267+'BS Da'!R267+'TDC Da'!R267</f>
        <v>10</v>
      </c>
      <c r="S267" s="81">
        <f>+'MIT Da'!S267+'SAR Da'!S267+'URQ Da'!S267+'ROC Da'!S267+'SM Da'!S267+'BN Da'!S267+'BS Da'!S267+'TDC Da'!S267</f>
        <v>273</v>
      </c>
      <c r="T267" s="81">
        <f>+'MIT Da'!T267+'SAR Da'!T267+'URQ Da'!T267+'ROC Da'!T267+'SM Da'!T267+'BN Da'!T267+'BS Da'!T267+'TDC Da'!T267</f>
        <v>137</v>
      </c>
      <c r="U267" s="81">
        <f>+'MIT Da'!U267+'SAR Da'!U267+'URQ Da'!U267+'ROC Da'!U267+'SM Da'!U267+'BN Da'!U267+'BS Da'!U267+'TDC Da'!U267</f>
        <v>412</v>
      </c>
      <c r="V267" s="81">
        <f>+'MIT Da'!V267+'SAR Da'!V267+'URQ Da'!V267+'ROC Da'!V267+'SM Da'!V267+'BN Da'!V267+'BS Da'!V267+'TDC Da'!V267</f>
        <v>11</v>
      </c>
      <c r="W267" s="81">
        <f>+'MIT Da'!W267+'SAR Da'!W267+'URQ Da'!W267+'ROC Da'!W267+'SM Da'!W267+'BN Da'!W267+'BS Da'!W267+'TDC Da'!W267</f>
        <v>117</v>
      </c>
      <c r="X267" s="81">
        <f>+'MIT Da'!X267+'SAR Da'!X267+'URQ Da'!X267+'ROC Da'!X267+'SM Da'!X267+'BN Da'!X267+'BS Da'!X267+'TDC Da'!X267</f>
        <v>4</v>
      </c>
      <c r="Y267" s="81">
        <f>+'MIT Da'!Y267+'SAR Da'!Y267+'URQ Da'!Y267+'ROC Da'!Y267+'SM Da'!Y267+'BN Da'!Y267+'BS Da'!Y267+'TDC Da'!Y267</f>
        <v>681</v>
      </c>
      <c r="Z267" s="81">
        <f>+'MIT Da'!Z267+'SAR Da'!Z267+'URQ Da'!Z267+'ROC Da'!Z267+'SM Da'!Z267+'BN Da'!Z267+'BS Da'!Z267+'TDC Da'!Z267</f>
        <v>191</v>
      </c>
      <c r="AA267" s="81">
        <f>+'MIT Da'!AA267+'SAR Da'!AA267+'URQ Da'!AA267+'ROC Da'!AA267+'SM Da'!AA267+'BN Da'!AA267+'BS Da'!AA267+'TDC Da'!AA267</f>
        <v>103</v>
      </c>
      <c r="AB267" s="81">
        <f>+'MIT Da'!AB267+'SAR Da'!AB267+'URQ Da'!AB267+'ROC Da'!AB267+'SM Da'!AB267+'BN Da'!AB267+'BS Da'!AB267+'TDC Da'!AB267</f>
        <v>681</v>
      </c>
      <c r="AC267" s="81">
        <f>+'MIT Da'!AC267+'SAR Da'!AC267+'URQ Da'!AC267+'ROC Da'!AC267+'SM Da'!AC267+'BN Da'!AC267+'BS Da'!AC267+'TDC Da'!AC267</f>
        <v>975</v>
      </c>
      <c r="AD267" s="81">
        <f>+'MIT Da'!AD267+'SAR Da'!AD267+'URQ Da'!AD267+'ROC Da'!AD267+'SM Da'!AD267+'BN Da'!AD267+'BS Da'!AD267+'TDC Da'!AD267</f>
        <v>58</v>
      </c>
      <c r="AE267" s="81">
        <f>+'MIT Da'!AE267+'SAR Da'!AE267+'URQ Da'!AE267+'ROC Da'!AE267+'SM Da'!AE267+'BN Da'!AE267+'BS Da'!AE267+'TDC Da'!AE267</f>
        <v>104</v>
      </c>
      <c r="AF267" s="81">
        <f>+'MIT Da'!AF267+'SAR Da'!AF267+'URQ Da'!AF267+'ROC Da'!AF267+'SM Da'!AF267+'BN Da'!AF267+'BS Da'!AF267+'TDC Da'!AF267</f>
        <v>452</v>
      </c>
      <c r="AG267" s="81">
        <f>+'MIT Da'!AG267+'SAR Da'!AG267+'URQ Da'!AG267+'ROC Da'!AG267+'SM Da'!AG267+'BN Da'!AG267+'BS Da'!AG267+'TDC Da'!AG267</f>
        <v>614</v>
      </c>
      <c r="AH267" s="12">
        <f>+'MIT Da'!AH267+'SAR Da'!AH267+'URQ Da'!AH267+'ROC Da'!AH267+'SM Da'!AH267+'BN Da'!AH267+'BS Da'!AH267+'TDC Da'!AH267</f>
        <v>280.81400000000002</v>
      </c>
      <c r="AI267" s="12">
        <f>+'MIT Da'!AI267+'SAR Da'!AI267+'URQ Da'!AI267+'ROC Da'!AI267+'SM Da'!AI267+'BN Da'!AI267+'BS Da'!AI267+'TDC Da'!AI267</f>
        <v>2.4</v>
      </c>
      <c r="AJ267" s="12">
        <f>+'MIT Da'!AJ267+'SAR Da'!AJ267+'URQ Da'!AJ267+'ROC Da'!AJ267+'SM Da'!AJ267+'BN Da'!AJ267+'BS Da'!AJ267+'TDC Da'!AJ267</f>
        <v>514.28800000000001</v>
      </c>
      <c r="AK267" s="12">
        <f>+'MIT Da'!AK267+'SAR Da'!AK267+'URQ Da'!AK267+'ROC Da'!AK267+'SM Da'!AK267+'BN Da'!AK267+'BS Da'!AK267+'TDC Da'!AK267</f>
        <v>797.50199999999995</v>
      </c>
      <c r="AL267" s="81">
        <f>+'MIT Da'!AL267+'SAR Da'!AL267+'URQ Da'!AL267+'ROC Da'!AL267+'SM Da'!AL267+'BN Da'!AL267+'BS Da'!AL267+'TDC Da'!AL267</f>
        <v>9</v>
      </c>
      <c r="AM267" s="81">
        <f>+'MIT Da'!AM267+'SAR Da'!AM267+'URQ Da'!AM267+'ROC Da'!AM267+'SM Da'!AM267+'BN Da'!AM267+'BS Da'!AM267+'TDC Da'!AM267</f>
        <v>56</v>
      </c>
      <c r="AN267" s="81">
        <f>+'MIT Da'!AN267+'SAR Da'!AN267+'URQ Da'!AN267+'ROC Da'!AN267+'SM Da'!AN267+'BN Da'!AN267+'BS Da'!AN267+'TDC Da'!AN267</f>
        <v>77</v>
      </c>
      <c r="AO267" s="81">
        <f>+'MIT Da'!AO267+'SAR Da'!AO267+'URQ Da'!AO267+'ROC Da'!AO267+'SM Da'!AO267+'BN Da'!AO267+'BS Da'!AO267+'TDC Da'!AO267</f>
        <v>142</v>
      </c>
      <c r="AP267" s="81">
        <f>+'MIT Da'!AP267+'SAR Da'!AP267+'URQ Da'!AP267+'ROC Da'!AP267+'SM Da'!AP267+'BN Da'!AP267+'BS Da'!AP267+'TDC Da'!AP267</f>
        <v>405</v>
      </c>
      <c r="AQ267" s="81">
        <f>+'MIT Da'!AQ267+'SAR Da'!AQ267+'URQ Da'!AQ267+'ROC Da'!AQ267+'SM Da'!AQ267+'BN Da'!AQ267+'BS Da'!AQ267+'TDC Da'!AQ267</f>
        <v>321</v>
      </c>
      <c r="AR267" s="81">
        <f>+'MIT Da'!AR267+'SAR Da'!AR267+'URQ Da'!AR267+'ROC Da'!AR267+'SM Da'!AR267+'BN Da'!AR267+'BS Da'!AR267+'TDC Da'!AR267</f>
        <v>39</v>
      </c>
      <c r="AS267" s="81">
        <f>+SUM(RED_InfraMR[[#This Row],[B.02.1 - Parque de Coches Eléctricos Motrices]:[B.02.3 - Parque de Coches Eléctricos Motrices Tipo R]])</f>
        <v>765</v>
      </c>
      <c r="AT267" s="81">
        <f>+'MIT Da'!AT267+'SAR Da'!AT267+'URQ Da'!AT267+'ROC Da'!AT267+'SM Da'!AT267+'BN Da'!AT267+'BS Da'!AT267+'TDC Da'!AT267</f>
        <v>12</v>
      </c>
      <c r="AU267" s="81">
        <f>+'MIT Da'!AU267+'SAR Da'!AU267+'URQ Da'!AU267+'ROC Da'!AU267+'SM Da'!AU267+'BN Da'!AU267+'BS Da'!AU267+'TDC Da'!AU267</f>
        <v>6</v>
      </c>
      <c r="AV267" s="81">
        <f>+'MIT Da'!AV267+'SAR Da'!AV267+'URQ Da'!AV267+'ROC Da'!AV267+'SM Da'!AV267+'BN Da'!AV267+'BS Da'!AV267+'TDC Da'!AV267</f>
        <v>10</v>
      </c>
      <c r="AW267" s="81">
        <f>+SUM(RED_InfraMR[[#This Row],[B.03.1 - Parque de Coches Motores Motrices Remolcados]:[B.03.3 - Parque de Coches Motores Motrices Cabina]])</f>
        <v>28</v>
      </c>
      <c r="AX267" s="81">
        <f>+'MIT Da'!AX267+'SAR Da'!AX267+'URQ Da'!AX267+'ROC Da'!AX267+'SM Da'!AX267+'BN Da'!AX267+'BS Da'!AX267+'TDC Da'!AX267</f>
        <v>496</v>
      </c>
      <c r="AY267" s="81">
        <f>+'MIT Da'!AY267+'SAR Da'!AY267+'URQ Da'!AY267+'ROC Da'!AY267+'SM Da'!AY267+'BN Da'!AY267+'BS Da'!AY267+'TDC Da'!AY267</f>
        <v>128</v>
      </c>
      <c r="AZ267" s="81">
        <f>+'MIT Da'!AZ267+'SAR Da'!AZ267+'URQ Da'!AZ267+'ROC Da'!AZ267+'SM Da'!AZ267+'BN Da'!AZ267+'BS Da'!AZ267+'TDC Da'!AZ267</f>
        <v>15</v>
      </c>
      <c r="BA267" s="81">
        <f>+'MIT Da'!BA267+'SAR Da'!BA267+'URQ Da'!BA267+'ROC Da'!BA267+'SM Da'!BA267+'BN Da'!BA267+'BS Da'!BA267+'TDC Da'!BA267</f>
        <v>164</v>
      </c>
      <c r="BB267" s="81">
        <f>+'MIT Da'!BB267+'SAR Da'!BB267+'URQ Da'!BB267+'ROC Da'!BB267+'SM Da'!BB267+'BN Da'!BB267+'BS Da'!BB267+'TDC Da'!BB267</f>
        <v>0</v>
      </c>
      <c r="BC267" s="81">
        <f>+SUM(RED_InfraMR[[#This Row],[B.04.1 - Parque de Coches Remolcados Clase Unica]:[B.04.5 - Parque de Coches Remolcados para Servicios Especiales (Cartoneros)]])</f>
        <v>803</v>
      </c>
      <c r="BD267" s="81">
        <f>+'MIT Da'!BD267+'SAR Da'!BD267+'URQ Da'!BD267+'ROC Da'!BD267+'SM Da'!BD267+'BN Da'!BD267+'BS Da'!BD267+'TDC Da'!BD267</f>
        <v>32</v>
      </c>
      <c r="BE267" s="81">
        <f>+'MIT Da'!BE267+'SAR Da'!BE267+'URQ Da'!BE267+'ROC Da'!BE267+'SM Da'!BE267+'BN Da'!BE267+'BS Da'!BE267+'TDC Da'!BE267</f>
        <v>103</v>
      </c>
      <c r="BF267" s="16"/>
    </row>
    <row r="268" spans="1:59">
      <c r="A268" s="1">
        <v>2015</v>
      </c>
      <c r="B268" s="1" t="s">
        <v>117</v>
      </c>
      <c r="C268" s="12">
        <f>+'MIT Da'!C268+'SAR Da'!C268+'URQ Da'!C268+'ROC Da'!C268+'SM Da'!C268+'BN Da'!C268+'BS Da'!C268+'TDC Da'!C268</f>
        <v>164.07300000000001</v>
      </c>
      <c r="D268" s="12">
        <f>+'MIT Da'!D268+'SAR Da'!D268+'URQ Da'!D268+'ROC Da'!D268+'SM Da'!D268+'BN Da'!D268+'BS Da'!D268+'TDC Da'!D268</f>
        <v>434.00300000000004</v>
      </c>
      <c r="E268" s="12">
        <f>+'MIT Da'!E268+'SAR Da'!E268+'URQ Da'!E268+'ROC Da'!E268+'SM Da'!E268+'BN Da'!E268+'BS Da'!E268+'TDC Da'!E268</f>
        <v>0</v>
      </c>
      <c r="F268" s="12">
        <f>+'MIT Da'!F268+'SAR Da'!F268+'URQ Da'!F268+'ROC Da'!F268+'SM Da'!F268+'BN Da'!F268+'BS Da'!F268+'TDC Da'!F268</f>
        <v>186.47664</v>
      </c>
      <c r="G268" s="12">
        <f>+'MIT Da'!G268+'SAR Da'!G268+'URQ Da'!G268+'ROC Da'!G268+'SM Da'!G268+'BN Da'!G268+'BS Da'!G268+'TDC Da'!G268</f>
        <v>784.55263999999988</v>
      </c>
      <c r="H268" s="12">
        <f>+'MIT Da'!H268+'SAR Da'!H268+'URQ Da'!H268+'ROC Da'!H268+'SM Da'!H268+'BN Da'!H268+'BS Da'!H268+'TDC Da'!H268</f>
        <v>784.55263999999988</v>
      </c>
      <c r="I268" s="12">
        <f>+'MIT Da'!I268+'SAR Da'!I268+'URQ Da'!I268+'ROC Da'!I268+'SM Da'!I268+'BN Da'!I268+'BS Da'!I268+'TDC Da'!I268</f>
        <v>1028.60311</v>
      </c>
      <c r="J268" s="12">
        <f>+'MIT Da'!J268+'SAR Da'!J268+'URQ Da'!J268+'ROC Da'!J268+'SM Da'!J268+'BN Da'!J268+'BS Da'!J268+'TDC Da'!J268</f>
        <v>1056.6689100000001</v>
      </c>
      <c r="K268" s="12">
        <f>+'MIT Da'!K268+'SAR Da'!K268+'URQ Da'!K268+'ROC Da'!K268+'SM Da'!K268+'BN Da'!K268+'BS Da'!K268+'TDC Da'!K268</f>
        <v>54.516999999999996</v>
      </c>
      <c r="L268" s="12">
        <f>+'MIT Da'!L268+'SAR Da'!L268+'URQ Da'!L268+'ROC Da'!L268+'SM Da'!L268+'BN Da'!L268+'BS Da'!L268+'TDC Da'!L268</f>
        <v>400.09900000000005</v>
      </c>
      <c r="M268" s="12">
        <f>+'MIT Da'!M268+'SAR Da'!M268+'URQ Da'!M268+'ROC Da'!M268+'SM Da'!M268+'BN Da'!M268+'BS Da'!M268+'TDC Da'!M268</f>
        <v>21.314999999999998</v>
      </c>
      <c r="N268" s="12">
        <f>+'MIT Da'!N268+'SAR Da'!N268+'URQ Da'!N268+'ROC Da'!N268+'SM Da'!N268+'BN Da'!N268+'BS Da'!N268+'TDC Da'!N268</f>
        <v>1456.7679099999998</v>
      </c>
      <c r="O268" s="12">
        <f>+'MIT Da'!O268+'SAR Da'!O268+'URQ Da'!O268+'ROC Da'!O268+'SM Da'!O268+'BN Da'!O268+'BS Da'!O268+'TDC Da'!O268</f>
        <v>1456.7679099999998</v>
      </c>
      <c r="P268" s="81">
        <f>+'MIT Da'!P268+'SAR Da'!P268+'URQ Da'!P268+'ROC Da'!P268+'SM Da'!P268+'BN Da'!P268+'BS Da'!P268+'TDC Da'!P268</f>
        <v>205</v>
      </c>
      <c r="Q268" s="81">
        <f>+'MIT Da'!Q268+'SAR Da'!Q268+'URQ Da'!Q268+'ROC Da'!Q268+'SM Da'!Q268+'BN Da'!Q268+'BS Da'!Q268+'TDC Da'!Q268</f>
        <v>58</v>
      </c>
      <c r="R268" s="81">
        <f>+'MIT Da'!R268+'SAR Da'!R268+'URQ Da'!R268+'ROC Da'!R268+'SM Da'!R268+'BN Da'!R268+'BS Da'!R268+'TDC Da'!R268</f>
        <v>10</v>
      </c>
      <c r="S268" s="81">
        <f>+'MIT Da'!S268+'SAR Da'!S268+'URQ Da'!S268+'ROC Da'!S268+'SM Da'!S268+'BN Da'!S268+'BS Da'!S268+'TDC Da'!S268</f>
        <v>273</v>
      </c>
      <c r="T268" s="81">
        <f>+'MIT Da'!T268+'SAR Da'!T268+'URQ Da'!T268+'ROC Da'!T268+'SM Da'!T268+'BN Da'!T268+'BS Da'!T268+'TDC Da'!T268</f>
        <v>137</v>
      </c>
      <c r="U268" s="81">
        <f>+'MIT Da'!U268+'SAR Da'!U268+'URQ Da'!U268+'ROC Da'!U268+'SM Da'!U268+'BN Da'!U268+'BS Da'!U268+'TDC Da'!U268</f>
        <v>412</v>
      </c>
      <c r="V268" s="81">
        <f>+'MIT Da'!V268+'SAR Da'!V268+'URQ Da'!V268+'ROC Da'!V268+'SM Da'!V268+'BN Da'!V268+'BS Da'!V268+'TDC Da'!V268</f>
        <v>11</v>
      </c>
      <c r="W268" s="81">
        <f>+'MIT Da'!W268+'SAR Da'!W268+'URQ Da'!W268+'ROC Da'!W268+'SM Da'!W268+'BN Da'!W268+'BS Da'!W268+'TDC Da'!W268</f>
        <v>117</v>
      </c>
      <c r="X268" s="81">
        <f>+'MIT Da'!X268+'SAR Da'!X268+'URQ Da'!X268+'ROC Da'!X268+'SM Da'!X268+'BN Da'!X268+'BS Da'!X268+'TDC Da'!X268</f>
        <v>4</v>
      </c>
      <c r="Y268" s="81">
        <f>+'MIT Da'!Y268+'SAR Da'!Y268+'URQ Da'!Y268+'ROC Da'!Y268+'SM Da'!Y268+'BN Da'!Y268+'BS Da'!Y268+'TDC Da'!Y268</f>
        <v>681</v>
      </c>
      <c r="Z268" s="81">
        <f>+'MIT Da'!Z268+'SAR Da'!Z268+'URQ Da'!Z268+'ROC Da'!Z268+'SM Da'!Z268+'BN Da'!Z268+'BS Da'!Z268+'TDC Da'!Z268</f>
        <v>191</v>
      </c>
      <c r="AA268" s="81">
        <f>+'MIT Da'!AA268+'SAR Da'!AA268+'URQ Da'!AA268+'ROC Da'!AA268+'SM Da'!AA268+'BN Da'!AA268+'BS Da'!AA268+'TDC Da'!AA268</f>
        <v>103</v>
      </c>
      <c r="AB268" s="81">
        <f>+'MIT Da'!AB268+'SAR Da'!AB268+'URQ Da'!AB268+'ROC Da'!AB268+'SM Da'!AB268+'BN Da'!AB268+'BS Da'!AB268+'TDC Da'!AB268</f>
        <v>681</v>
      </c>
      <c r="AC268" s="81">
        <f>+'MIT Da'!AC268+'SAR Da'!AC268+'URQ Da'!AC268+'ROC Da'!AC268+'SM Da'!AC268+'BN Da'!AC268+'BS Da'!AC268+'TDC Da'!AC268</f>
        <v>975</v>
      </c>
      <c r="AD268" s="81">
        <f>+'MIT Da'!AD268+'SAR Da'!AD268+'URQ Da'!AD268+'ROC Da'!AD268+'SM Da'!AD268+'BN Da'!AD268+'BS Da'!AD268+'TDC Da'!AD268</f>
        <v>58</v>
      </c>
      <c r="AE268" s="81">
        <f>+'MIT Da'!AE268+'SAR Da'!AE268+'URQ Da'!AE268+'ROC Da'!AE268+'SM Da'!AE268+'BN Da'!AE268+'BS Da'!AE268+'TDC Da'!AE268</f>
        <v>104</v>
      </c>
      <c r="AF268" s="81">
        <f>+'MIT Da'!AF268+'SAR Da'!AF268+'URQ Da'!AF268+'ROC Da'!AF268+'SM Da'!AF268+'BN Da'!AF268+'BS Da'!AF268+'TDC Da'!AF268</f>
        <v>452</v>
      </c>
      <c r="AG268" s="81">
        <f>+'MIT Da'!AG268+'SAR Da'!AG268+'URQ Da'!AG268+'ROC Da'!AG268+'SM Da'!AG268+'BN Da'!AG268+'BS Da'!AG268+'TDC Da'!AG268</f>
        <v>614</v>
      </c>
      <c r="AH268" s="12">
        <f>+'MIT Da'!AH268+'SAR Da'!AH268+'URQ Da'!AH268+'ROC Da'!AH268+'SM Da'!AH268+'BN Da'!AH268+'BS Da'!AH268+'TDC Da'!AH268</f>
        <v>280.81400000000002</v>
      </c>
      <c r="AI268" s="12">
        <f>+'MIT Da'!AI268+'SAR Da'!AI268+'URQ Da'!AI268+'ROC Da'!AI268+'SM Da'!AI268+'BN Da'!AI268+'BS Da'!AI268+'TDC Da'!AI268</f>
        <v>2.4</v>
      </c>
      <c r="AJ268" s="12">
        <f>+'MIT Da'!AJ268+'SAR Da'!AJ268+'URQ Da'!AJ268+'ROC Da'!AJ268+'SM Da'!AJ268+'BN Da'!AJ268+'BS Da'!AJ268+'TDC Da'!AJ268</f>
        <v>514.28800000000001</v>
      </c>
      <c r="AK268" s="12">
        <f>+'MIT Da'!AK268+'SAR Da'!AK268+'URQ Da'!AK268+'ROC Da'!AK268+'SM Da'!AK268+'BN Da'!AK268+'BS Da'!AK268+'TDC Da'!AK268</f>
        <v>797.50199999999995</v>
      </c>
      <c r="AL268" s="81">
        <f>+'MIT Da'!AL268+'SAR Da'!AL268+'URQ Da'!AL268+'ROC Da'!AL268+'SM Da'!AL268+'BN Da'!AL268+'BS Da'!AL268+'TDC Da'!AL268</f>
        <v>9</v>
      </c>
      <c r="AM268" s="81">
        <f>+'MIT Da'!AM268+'SAR Da'!AM268+'URQ Da'!AM268+'ROC Da'!AM268+'SM Da'!AM268+'BN Da'!AM268+'BS Da'!AM268+'TDC Da'!AM268</f>
        <v>56</v>
      </c>
      <c r="AN268" s="81">
        <f>+'MIT Da'!AN268+'SAR Da'!AN268+'URQ Da'!AN268+'ROC Da'!AN268+'SM Da'!AN268+'BN Da'!AN268+'BS Da'!AN268+'TDC Da'!AN268</f>
        <v>77</v>
      </c>
      <c r="AO268" s="81">
        <f>+'MIT Da'!AO268+'SAR Da'!AO268+'URQ Da'!AO268+'ROC Da'!AO268+'SM Da'!AO268+'BN Da'!AO268+'BS Da'!AO268+'TDC Da'!AO268</f>
        <v>142</v>
      </c>
      <c r="AP268" s="81">
        <f>+'MIT Da'!AP268+'SAR Da'!AP268+'URQ Da'!AP268+'ROC Da'!AP268+'SM Da'!AP268+'BN Da'!AP268+'BS Da'!AP268+'TDC Da'!AP268</f>
        <v>405</v>
      </c>
      <c r="AQ268" s="81">
        <f>+'MIT Da'!AQ268+'SAR Da'!AQ268+'URQ Da'!AQ268+'ROC Da'!AQ268+'SM Da'!AQ268+'BN Da'!AQ268+'BS Da'!AQ268+'TDC Da'!AQ268</f>
        <v>321</v>
      </c>
      <c r="AR268" s="81">
        <f>+'MIT Da'!AR268+'SAR Da'!AR268+'URQ Da'!AR268+'ROC Da'!AR268+'SM Da'!AR268+'BN Da'!AR268+'BS Da'!AR268+'TDC Da'!AR268</f>
        <v>39</v>
      </c>
      <c r="AS268" s="81">
        <f>+SUM(RED_InfraMR[[#This Row],[B.02.1 - Parque de Coches Eléctricos Motrices]:[B.02.3 - Parque de Coches Eléctricos Motrices Tipo R]])</f>
        <v>765</v>
      </c>
      <c r="AT268" s="81">
        <f>+'MIT Da'!AT268+'SAR Da'!AT268+'URQ Da'!AT268+'ROC Da'!AT268+'SM Da'!AT268+'BN Da'!AT268+'BS Da'!AT268+'TDC Da'!AT268</f>
        <v>12</v>
      </c>
      <c r="AU268" s="81">
        <f>+'MIT Da'!AU268+'SAR Da'!AU268+'URQ Da'!AU268+'ROC Da'!AU268+'SM Da'!AU268+'BN Da'!AU268+'BS Da'!AU268+'TDC Da'!AU268</f>
        <v>6</v>
      </c>
      <c r="AV268" s="81">
        <f>+'MIT Da'!AV268+'SAR Da'!AV268+'URQ Da'!AV268+'ROC Da'!AV268+'SM Da'!AV268+'BN Da'!AV268+'BS Da'!AV268+'TDC Da'!AV268</f>
        <v>10</v>
      </c>
      <c r="AW268" s="81">
        <f>+SUM(RED_InfraMR[[#This Row],[B.03.1 - Parque de Coches Motores Motrices Remolcados]:[B.03.3 - Parque de Coches Motores Motrices Cabina]])</f>
        <v>28</v>
      </c>
      <c r="AX268" s="81">
        <f>+'MIT Da'!AX268+'SAR Da'!AX268+'URQ Da'!AX268+'ROC Da'!AX268+'SM Da'!AX268+'BN Da'!AX268+'BS Da'!AX268+'TDC Da'!AX268</f>
        <v>496</v>
      </c>
      <c r="AY268" s="81">
        <f>+'MIT Da'!AY268+'SAR Da'!AY268+'URQ Da'!AY268+'ROC Da'!AY268+'SM Da'!AY268+'BN Da'!AY268+'BS Da'!AY268+'TDC Da'!AY268</f>
        <v>128</v>
      </c>
      <c r="AZ268" s="81">
        <f>+'MIT Da'!AZ268+'SAR Da'!AZ268+'URQ Da'!AZ268+'ROC Da'!AZ268+'SM Da'!AZ268+'BN Da'!AZ268+'BS Da'!AZ268+'TDC Da'!AZ268</f>
        <v>15</v>
      </c>
      <c r="BA268" s="81">
        <f>+'MIT Da'!BA268+'SAR Da'!BA268+'URQ Da'!BA268+'ROC Da'!BA268+'SM Da'!BA268+'BN Da'!BA268+'BS Da'!BA268+'TDC Da'!BA268</f>
        <v>164</v>
      </c>
      <c r="BB268" s="81">
        <f>+'MIT Da'!BB268+'SAR Da'!BB268+'URQ Da'!BB268+'ROC Da'!BB268+'SM Da'!BB268+'BN Da'!BB268+'BS Da'!BB268+'TDC Da'!BB268</f>
        <v>0</v>
      </c>
      <c r="BC268" s="81">
        <f>+SUM(RED_InfraMR[[#This Row],[B.04.1 - Parque de Coches Remolcados Clase Unica]:[B.04.5 - Parque de Coches Remolcados para Servicios Especiales (Cartoneros)]])</f>
        <v>803</v>
      </c>
      <c r="BD268" s="81">
        <f>+'MIT Da'!BD268+'SAR Da'!BD268+'URQ Da'!BD268+'ROC Da'!BD268+'SM Da'!BD268+'BN Da'!BD268+'BS Da'!BD268+'TDC Da'!BD268</f>
        <v>32</v>
      </c>
      <c r="BE268" s="81">
        <f>+'MIT Da'!BE268+'SAR Da'!BE268+'URQ Da'!BE268+'ROC Da'!BE268+'SM Da'!BE268+'BN Da'!BE268+'BS Da'!BE268+'TDC Da'!BE268</f>
        <v>103</v>
      </c>
      <c r="BF268" s="16"/>
    </row>
    <row r="269" spans="1:59">
      <c r="A269" s="1">
        <v>2015</v>
      </c>
      <c r="B269" s="1" t="s">
        <v>118</v>
      </c>
      <c r="C269" s="12">
        <f>+'MIT Da'!C269+'SAR Da'!C269+'URQ Da'!C269+'ROC Da'!C269+'SM Da'!C269+'BN Da'!C269+'BS Da'!C269+'TDC Da'!C269</f>
        <v>164.07300000000001</v>
      </c>
      <c r="D269" s="12">
        <f>+'MIT Da'!D269+'SAR Da'!D269+'URQ Da'!D269+'ROC Da'!D269+'SM Da'!D269+'BN Da'!D269+'BS Da'!D269+'TDC Da'!D269</f>
        <v>434.00300000000004</v>
      </c>
      <c r="E269" s="12">
        <f>+'MIT Da'!E269+'SAR Da'!E269+'URQ Da'!E269+'ROC Da'!E269+'SM Da'!E269+'BN Da'!E269+'BS Da'!E269+'TDC Da'!E269</f>
        <v>0</v>
      </c>
      <c r="F269" s="12">
        <f>+'MIT Da'!F269+'SAR Da'!F269+'URQ Da'!F269+'ROC Da'!F269+'SM Da'!F269+'BN Da'!F269+'BS Da'!F269+'TDC Da'!F269</f>
        <v>186.47664</v>
      </c>
      <c r="G269" s="12">
        <f>+'MIT Da'!G269+'SAR Da'!G269+'URQ Da'!G269+'ROC Da'!G269+'SM Da'!G269+'BN Da'!G269+'BS Da'!G269+'TDC Da'!G269</f>
        <v>784.55263999999988</v>
      </c>
      <c r="H269" s="12">
        <f>+'MIT Da'!H269+'SAR Da'!H269+'URQ Da'!H269+'ROC Da'!H269+'SM Da'!H269+'BN Da'!H269+'BS Da'!H269+'TDC Da'!H269</f>
        <v>784.55263999999988</v>
      </c>
      <c r="I269" s="12">
        <f>+'MIT Da'!I269+'SAR Da'!I269+'URQ Da'!I269+'ROC Da'!I269+'SM Da'!I269+'BN Da'!I269+'BS Da'!I269+'TDC Da'!I269</f>
        <v>1028.60311</v>
      </c>
      <c r="J269" s="12">
        <f>+'MIT Da'!J269+'SAR Da'!J269+'URQ Da'!J269+'ROC Da'!J269+'SM Da'!J269+'BN Da'!J269+'BS Da'!J269+'TDC Da'!J269</f>
        <v>1056.6689100000001</v>
      </c>
      <c r="K269" s="12">
        <f>+'MIT Da'!K269+'SAR Da'!K269+'URQ Da'!K269+'ROC Da'!K269+'SM Da'!K269+'BN Da'!K269+'BS Da'!K269+'TDC Da'!K269</f>
        <v>54.516999999999996</v>
      </c>
      <c r="L269" s="12">
        <f>+'MIT Da'!L269+'SAR Da'!L269+'URQ Da'!L269+'ROC Da'!L269+'SM Da'!L269+'BN Da'!L269+'BS Da'!L269+'TDC Da'!L269</f>
        <v>400.09900000000005</v>
      </c>
      <c r="M269" s="12">
        <f>+'MIT Da'!M269+'SAR Da'!M269+'URQ Da'!M269+'ROC Da'!M269+'SM Da'!M269+'BN Da'!M269+'BS Da'!M269+'TDC Da'!M269</f>
        <v>21.314999999999998</v>
      </c>
      <c r="N269" s="12">
        <f>+'MIT Da'!N269+'SAR Da'!N269+'URQ Da'!N269+'ROC Da'!N269+'SM Da'!N269+'BN Da'!N269+'BS Da'!N269+'TDC Da'!N269</f>
        <v>1456.7679099999998</v>
      </c>
      <c r="O269" s="12">
        <f>+'MIT Da'!O269+'SAR Da'!O269+'URQ Da'!O269+'ROC Da'!O269+'SM Da'!O269+'BN Da'!O269+'BS Da'!O269+'TDC Da'!O269</f>
        <v>1456.7679099999998</v>
      </c>
      <c r="P269" s="81">
        <f>+'MIT Da'!P269+'SAR Da'!P269+'URQ Da'!P269+'ROC Da'!P269+'SM Da'!P269+'BN Da'!P269+'BS Da'!P269+'TDC Da'!P269</f>
        <v>205</v>
      </c>
      <c r="Q269" s="81">
        <f>+'MIT Da'!Q269+'SAR Da'!Q269+'URQ Da'!Q269+'ROC Da'!Q269+'SM Da'!Q269+'BN Da'!Q269+'BS Da'!Q269+'TDC Da'!Q269</f>
        <v>58</v>
      </c>
      <c r="R269" s="81">
        <f>+'MIT Da'!R269+'SAR Da'!R269+'URQ Da'!R269+'ROC Da'!R269+'SM Da'!R269+'BN Da'!R269+'BS Da'!R269+'TDC Da'!R269</f>
        <v>10</v>
      </c>
      <c r="S269" s="81">
        <f>+'MIT Da'!S269+'SAR Da'!S269+'URQ Da'!S269+'ROC Da'!S269+'SM Da'!S269+'BN Da'!S269+'BS Da'!S269+'TDC Da'!S269</f>
        <v>273</v>
      </c>
      <c r="T269" s="81">
        <f>+'MIT Da'!T269+'SAR Da'!T269+'URQ Da'!T269+'ROC Da'!T269+'SM Da'!T269+'BN Da'!T269+'BS Da'!T269+'TDC Da'!T269</f>
        <v>137</v>
      </c>
      <c r="U269" s="81">
        <f>+'MIT Da'!U269+'SAR Da'!U269+'URQ Da'!U269+'ROC Da'!U269+'SM Da'!U269+'BN Da'!U269+'BS Da'!U269+'TDC Da'!U269</f>
        <v>412</v>
      </c>
      <c r="V269" s="81">
        <f>+'MIT Da'!V269+'SAR Da'!V269+'URQ Da'!V269+'ROC Da'!V269+'SM Da'!V269+'BN Da'!V269+'BS Da'!V269+'TDC Da'!V269</f>
        <v>11</v>
      </c>
      <c r="W269" s="81">
        <f>+'MIT Da'!W269+'SAR Da'!W269+'URQ Da'!W269+'ROC Da'!W269+'SM Da'!W269+'BN Da'!W269+'BS Da'!W269+'TDC Da'!W269</f>
        <v>117</v>
      </c>
      <c r="X269" s="81">
        <f>+'MIT Da'!X269+'SAR Da'!X269+'URQ Da'!X269+'ROC Da'!X269+'SM Da'!X269+'BN Da'!X269+'BS Da'!X269+'TDC Da'!X269</f>
        <v>4</v>
      </c>
      <c r="Y269" s="81">
        <f>+'MIT Da'!Y269+'SAR Da'!Y269+'URQ Da'!Y269+'ROC Da'!Y269+'SM Da'!Y269+'BN Da'!Y269+'BS Da'!Y269+'TDC Da'!Y269</f>
        <v>681</v>
      </c>
      <c r="Z269" s="81">
        <f>+'MIT Da'!Z269+'SAR Da'!Z269+'URQ Da'!Z269+'ROC Da'!Z269+'SM Da'!Z269+'BN Da'!Z269+'BS Da'!Z269+'TDC Da'!Z269</f>
        <v>191</v>
      </c>
      <c r="AA269" s="81">
        <f>+'MIT Da'!AA269+'SAR Da'!AA269+'URQ Da'!AA269+'ROC Da'!AA269+'SM Da'!AA269+'BN Da'!AA269+'BS Da'!AA269+'TDC Da'!AA269</f>
        <v>103</v>
      </c>
      <c r="AB269" s="81">
        <f>+'MIT Da'!AB269+'SAR Da'!AB269+'URQ Da'!AB269+'ROC Da'!AB269+'SM Da'!AB269+'BN Da'!AB269+'BS Da'!AB269+'TDC Da'!AB269</f>
        <v>681</v>
      </c>
      <c r="AC269" s="81">
        <f>+'MIT Da'!AC269+'SAR Da'!AC269+'URQ Da'!AC269+'ROC Da'!AC269+'SM Da'!AC269+'BN Da'!AC269+'BS Da'!AC269+'TDC Da'!AC269</f>
        <v>975</v>
      </c>
      <c r="AD269" s="81">
        <f>+'MIT Da'!AD269+'SAR Da'!AD269+'URQ Da'!AD269+'ROC Da'!AD269+'SM Da'!AD269+'BN Da'!AD269+'BS Da'!AD269+'TDC Da'!AD269</f>
        <v>58</v>
      </c>
      <c r="AE269" s="81">
        <f>+'MIT Da'!AE269+'SAR Da'!AE269+'URQ Da'!AE269+'ROC Da'!AE269+'SM Da'!AE269+'BN Da'!AE269+'BS Da'!AE269+'TDC Da'!AE269</f>
        <v>104</v>
      </c>
      <c r="AF269" s="81">
        <f>+'MIT Da'!AF269+'SAR Da'!AF269+'URQ Da'!AF269+'ROC Da'!AF269+'SM Da'!AF269+'BN Da'!AF269+'BS Da'!AF269+'TDC Da'!AF269</f>
        <v>452</v>
      </c>
      <c r="AG269" s="81">
        <f>+'MIT Da'!AG269+'SAR Da'!AG269+'URQ Da'!AG269+'ROC Da'!AG269+'SM Da'!AG269+'BN Da'!AG269+'BS Da'!AG269+'TDC Da'!AG269</f>
        <v>614</v>
      </c>
      <c r="AH269" s="12">
        <f>+'MIT Da'!AH269+'SAR Da'!AH269+'URQ Da'!AH269+'ROC Da'!AH269+'SM Da'!AH269+'BN Da'!AH269+'BS Da'!AH269+'TDC Da'!AH269</f>
        <v>280.81400000000002</v>
      </c>
      <c r="AI269" s="12">
        <f>+'MIT Da'!AI269+'SAR Da'!AI269+'URQ Da'!AI269+'ROC Da'!AI269+'SM Da'!AI269+'BN Da'!AI269+'BS Da'!AI269+'TDC Da'!AI269</f>
        <v>2.4</v>
      </c>
      <c r="AJ269" s="12">
        <f>+'MIT Da'!AJ269+'SAR Da'!AJ269+'URQ Da'!AJ269+'ROC Da'!AJ269+'SM Da'!AJ269+'BN Da'!AJ269+'BS Da'!AJ269+'TDC Da'!AJ269</f>
        <v>514.28800000000001</v>
      </c>
      <c r="AK269" s="12">
        <f>+'MIT Da'!AK269+'SAR Da'!AK269+'URQ Da'!AK269+'ROC Da'!AK269+'SM Da'!AK269+'BN Da'!AK269+'BS Da'!AK269+'TDC Da'!AK269</f>
        <v>797.50199999999995</v>
      </c>
      <c r="AL269" s="81">
        <f>+'MIT Da'!AL269+'SAR Da'!AL269+'URQ Da'!AL269+'ROC Da'!AL269+'SM Da'!AL269+'BN Da'!AL269+'BS Da'!AL269+'TDC Da'!AL269</f>
        <v>9</v>
      </c>
      <c r="AM269" s="81">
        <f>+'MIT Da'!AM269+'SAR Da'!AM269+'URQ Da'!AM269+'ROC Da'!AM269+'SM Da'!AM269+'BN Da'!AM269+'BS Da'!AM269+'TDC Da'!AM269</f>
        <v>56</v>
      </c>
      <c r="AN269" s="81">
        <f>+'MIT Da'!AN269+'SAR Da'!AN269+'URQ Da'!AN269+'ROC Da'!AN269+'SM Da'!AN269+'BN Da'!AN269+'BS Da'!AN269+'TDC Da'!AN269</f>
        <v>77</v>
      </c>
      <c r="AO269" s="81">
        <f>+'MIT Da'!AO269+'SAR Da'!AO269+'URQ Da'!AO269+'ROC Da'!AO269+'SM Da'!AO269+'BN Da'!AO269+'BS Da'!AO269+'TDC Da'!AO269</f>
        <v>142</v>
      </c>
      <c r="AP269" s="81">
        <f>+'MIT Da'!AP269+'SAR Da'!AP269+'URQ Da'!AP269+'ROC Da'!AP269+'SM Da'!AP269+'BN Da'!AP269+'BS Da'!AP269+'TDC Da'!AP269</f>
        <v>405</v>
      </c>
      <c r="AQ269" s="81">
        <f>+'MIT Da'!AQ269+'SAR Da'!AQ269+'URQ Da'!AQ269+'ROC Da'!AQ269+'SM Da'!AQ269+'BN Da'!AQ269+'BS Da'!AQ269+'TDC Da'!AQ269</f>
        <v>321</v>
      </c>
      <c r="AR269" s="81">
        <f>+'MIT Da'!AR269+'SAR Da'!AR269+'URQ Da'!AR269+'ROC Da'!AR269+'SM Da'!AR269+'BN Da'!AR269+'BS Da'!AR269+'TDC Da'!AR269</f>
        <v>39</v>
      </c>
      <c r="AS269" s="81">
        <f>+SUM(RED_InfraMR[[#This Row],[B.02.1 - Parque de Coches Eléctricos Motrices]:[B.02.3 - Parque de Coches Eléctricos Motrices Tipo R]])</f>
        <v>765</v>
      </c>
      <c r="AT269" s="81">
        <f>+'MIT Da'!AT269+'SAR Da'!AT269+'URQ Da'!AT269+'ROC Da'!AT269+'SM Da'!AT269+'BN Da'!AT269+'BS Da'!AT269+'TDC Da'!AT269</f>
        <v>12</v>
      </c>
      <c r="AU269" s="81">
        <f>+'MIT Da'!AU269+'SAR Da'!AU269+'URQ Da'!AU269+'ROC Da'!AU269+'SM Da'!AU269+'BN Da'!AU269+'BS Da'!AU269+'TDC Da'!AU269</f>
        <v>6</v>
      </c>
      <c r="AV269" s="81">
        <f>+'MIT Da'!AV269+'SAR Da'!AV269+'URQ Da'!AV269+'ROC Da'!AV269+'SM Da'!AV269+'BN Da'!AV269+'BS Da'!AV269+'TDC Da'!AV269</f>
        <v>10</v>
      </c>
      <c r="AW269" s="81">
        <f>+SUM(RED_InfraMR[[#This Row],[B.03.1 - Parque de Coches Motores Motrices Remolcados]:[B.03.3 - Parque de Coches Motores Motrices Cabina]])</f>
        <v>28</v>
      </c>
      <c r="AX269" s="81">
        <f>+'MIT Da'!AX269+'SAR Da'!AX269+'URQ Da'!AX269+'ROC Da'!AX269+'SM Da'!AX269+'BN Da'!AX269+'BS Da'!AX269+'TDC Da'!AX269</f>
        <v>496</v>
      </c>
      <c r="AY269" s="81">
        <f>+'MIT Da'!AY269+'SAR Da'!AY269+'URQ Da'!AY269+'ROC Da'!AY269+'SM Da'!AY269+'BN Da'!AY269+'BS Da'!AY269+'TDC Da'!AY269</f>
        <v>128</v>
      </c>
      <c r="AZ269" s="81">
        <f>+'MIT Da'!AZ269+'SAR Da'!AZ269+'URQ Da'!AZ269+'ROC Da'!AZ269+'SM Da'!AZ269+'BN Da'!AZ269+'BS Da'!AZ269+'TDC Da'!AZ269</f>
        <v>15</v>
      </c>
      <c r="BA269" s="81">
        <f>+'MIT Da'!BA269+'SAR Da'!BA269+'URQ Da'!BA269+'ROC Da'!BA269+'SM Da'!BA269+'BN Da'!BA269+'BS Da'!BA269+'TDC Da'!BA269</f>
        <v>164</v>
      </c>
      <c r="BB269" s="81">
        <f>+'MIT Da'!BB269+'SAR Da'!BB269+'URQ Da'!BB269+'ROC Da'!BB269+'SM Da'!BB269+'BN Da'!BB269+'BS Da'!BB269+'TDC Da'!BB269</f>
        <v>0</v>
      </c>
      <c r="BC269" s="81">
        <f>+SUM(RED_InfraMR[[#This Row],[B.04.1 - Parque de Coches Remolcados Clase Unica]:[B.04.5 - Parque de Coches Remolcados para Servicios Especiales (Cartoneros)]])</f>
        <v>803</v>
      </c>
      <c r="BD269" s="81">
        <f>+'MIT Da'!BD269+'SAR Da'!BD269+'URQ Da'!BD269+'ROC Da'!BD269+'SM Da'!BD269+'BN Da'!BD269+'BS Da'!BD269+'TDC Da'!BD269</f>
        <v>32</v>
      </c>
      <c r="BE269" s="81">
        <f>+'MIT Da'!BE269+'SAR Da'!BE269+'URQ Da'!BE269+'ROC Da'!BE269+'SM Da'!BE269+'BN Da'!BE269+'BS Da'!BE269+'TDC Da'!BE269</f>
        <v>103</v>
      </c>
      <c r="BF269" s="16"/>
    </row>
    <row r="270" spans="1:59">
      <c r="A270" s="1">
        <v>2015</v>
      </c>
      <c r="B270" s="1" t="s">
        <v>119</v>
      </c>
      <c r="C270" s="12">
        <f>+'MIT Da'!C270+'SAR Da'!C270+'URQ Da'!C270+'ROC Da'!C270+'SM Da'!C270+'BN Da'!C270+'BS Da'!C270+'TDC Da'!C270</f>
        <v>164.07300000000001</v>
      </c>
      <c r="D270" s="12">
        <f>+'MIT Da'!D270+'SAR Da'!D270+'URQ Da'!D270+'ROC Da'!D270+'SM Da'!D270+'BN Da'!D270+'BS Da'!D270+'TDC Da'!D270</f>
        <v>434.00300000000004</v>
      </c>
      <c r="E270" s="12">
        <f>+'MIT Da'!E270+'SAR Da'!E270+'URQ Da'!E270+'ROC Da'!E270+'SM Da'!E270+'BN Da'!E270+'BS Da'!E270+'TDC Da'!E270</f>
        <v>0</v>
      </c>
      <c r="F270" s="12">
        <f>+'MIT Da'!F270+'SAR Da'!F270+'URQ Da'!F270+'ROC Da'!F270+'SM Da'!F270+'BN Da'!F270+'BS Da'!F270+'TDC Da'!F270</f>
        <v>186.47664</v>
      </c>
      <c r="G270" s="12">
        <f>+'MIT Da'!G270+'SAR Da'!G270+'URQ Da'!G270+'ROC Da'!G270+'SM Da'!G270+'BN Da'!G270+'BS Da'!G270+'TDC Da'!G270</f>
        <v>784.55263999999988</v>
      </c>
      <c r="H270" s="12">
        <f>+'MIT Da'!H270+'SAR Da'!H270+'URQ Da'!H270+'ROC Da'!H270+'SM Da'!H270+'BN Da'!H270+'BS Da'!H270+'TDC Da'!H270</f>
        <v>784.55263999999988</v>
      </c>
      <c r="I270" s="12">
        <f>+'MIT Da'!I270+'SAR Da'!I270+'URQ Da'!I270+'ROC Da'!I270+'SM Da'!I270+'BN Da'!I270+'BS Da'!I270+'TDC Da'!I270</f>
        <v>1028.60311</v>
      </c>
      <c r="J270" s="12">
        <f>+'MIT Da'!J270+'SAR Da'!J270+'URQ Da'!J270+'ROC Da'!J270+'SM Da'!J270+'BN Da'!J270+'BS Da'!J270+'TDC Da'!J270</f>
        <v>1056.6689100000001</v>
      </c>
      <c r="K270" s="12">
        <f>+'MIT Da'!K270+'SAR Da'!K270+'URQ Da'!K270+'ROC Da'!K270+'SM Da'!K270+'BN Da'!K270+'BS Da'!K270+'TDC Da'!K270</f>
        <v>54.516999999999996</v>
      </c>
      <c r="L270" s="12">
        <f>+'MIT Da'!L270+'SAR Da'!L270+'URQ Da'!L270+'ROC Da'!L270+'SM Da'!L270+'BN Da'!L270+'BS Da'!L270+'TDC Da'!L270</f>
        <v>400.09900000000005</v>
      </c>
      <c r="M270" s="12">
        <f>+'MIT Da'!M270+'SAR Da'!M270+'URQ Da'!M270+'ROC Da'!M270+'SM Da'!M270+'BN Da'!M270+'BS Da'!M270+'TDC Da'!M270</f>
        <v>21.314999999999998</v>
      </c>
      <c r="N270" s="12">
        <f>+'MIT Da'!N270+'SAR Da'!N270+'URQ Da'!N270+'ROC Da'!N270+'SM Da'!N270+'BN Da'!N270+'BS Da'!N270+'TDC Da'!N270</f>
        <v>1456.7679099999998</v>
      </c>
      <c r="O270" s="12">
        <f>+'MIT Da'!O270+'SAR Da'!O270+'URQ Da'!O270+'ROC Da'!O270+'SM Da'!O270+'BN Da'!O270+'BS Da'!O270+'TDC Da'!O270</f>
        <v>1456.7679099999998</v>
      </c>
      <c r="P270" s="81">
        <f>+'MIT Da'!P270+'SAR Da'!P270+'URQ Da'!P270+'ROC Da'!P270+'SM Da'!P270+'BN Da'!P270+'BS Da'!P270+'TDC Da'!P270</f>
        <v>205</v>
      </c>
      <c r="Q270" s="81">
        <f>+'MIT Da'!Q270+'SAR Da'!Q270+'URQ Da'!Q270+'ROC Da'!Q270+'SM Da'!Q270+'BN Da'!Q270+'BS Da'!Q270+'TDC Da'!Q270</f>
        <v>58</v>
      </c>
      <c r="R270" s="81">
        <f>+'MIT Da'!R270+'SAR Da'!R270+'URQ Da'!R270+'ROC Da'!R270+'SM Da'!R270+'BN Da'!R270+'BS Da'!R270+'TDC Da'!R270</f>
        <v>10</v>
      </c>
      <c r="S270" s="81">
        <f>+'MIT Da'!S270+'SAR Da'!S270+'URQ Da'!S270+'ROC Da'!S270+'SM Da'!S270+'BN Da'!S270+'BS Da'!S270+'TDC Da'!S270</f>
        <v>273</v>
      </c>
      <c r="T270" s="81">
        <f>+'MIT Da'!T270+'SAR Da'!T270+'URQ Da'!T270+'ROC Da'!T270+'SM Da'!T270+'BN Da'!T270+'BS Da'!T270+'TDC Da'!T270</f>
        <v>137</v>
      </c>
      <c r="U270" s="81">
        <f>+'MIT Da'!U270+'SAR Da'!U270+'URQ Da'!U270+'ROC Da'!U270+'SM Da'!U270+'BN Da'!U270+'BS Da'!U270+'TDC Da'!U270</f>
        <v>412</v>
      </c>
      <c r="V270" s="81">
        <f>+'MIT Da'!V270+'SAR Da'!V270+'URQ Da'!V270+'ROC Da'!V270+'SM Da'!V270+'BN Da'!V270+'BS Da'!V270+'TDC Da'!V270</f>
        <v>11</v>
      </c>
      <c r="W270" s="81">
        <f>+'MIT Da'!W270+'SAR Da'!W270+'URQ Da'!W270+'ROC Da'!W270+'SM Da'!W270+'BN Da'!W270+'BS Da'!W270+'TDC Da'!W270</f>
        <v>117</v>
      </c>
      <c r="X270" s="81">
        <f>+'MIT Da'!X270+'SAR Da'!X270+'URQ Da'!X270+'ROC Da'!X270+'SM Da'!X270+'BN Da'!X270+'BS Da'!X270+'TDC Da'!X270</f>
        <v>4</v>
      </c>
      <c r="Y270" s="81">
        <f>+'MIT Da'!Y270+'SAR Da'!Y270+'URQ Da'!Y270+'ROC Da'!Y270+'SM Da'!Y270+'BN Da'!Y270+'BS Da'!Y270+'TDC Da'!Y270</f>
        <v>681</v>
      </c>
      <c r="Z270" s="81">
        <f>+'MIT Da'!Z270+'SAR Da'!Z270+'URQ Da'!Z270+'ROC Da'!Z270+'SM Da'!Z270+'BN Da'!Z270+'BS Da'!Z270+'TDC Da'!Z270</f>
        <v>191</v>
      </c>
      <c r="AA270" s="81">
        <f>+'MIT Da'!AA270+'SAR Da'!AA270+'URQ Da'!AA270+'ROC Da'!AA270+'SM Da'!AA270+'BN Da'!AA270+'BS Da'!AA270+'TDC Da'!AA270</f>
        <v>103</v>
      </c>
      <c r="AB270" s="81">
        <f>+'MIT Da'!AB270+'SAR Da'!AB270+'URQ Da'!AB270+'ROC Da'!AB270+'SM Da'!AB270+'BN Da'!AB270+'BS Da'!AB270+'TDC Da'!AB270</f>
        <v>681</v>
      </c>
      <c r="AC270" s="81">
        <f>+'MIT Da'!AC270+'SAR Da'!AC270+'URQ Da'!AC270+'ROC Da'!AC270+'SM Da'!AC270+'BN Da'!AC270+'BS Da'!AC270+'TDC Da'!AC270</f>
        <v>975</v>
      </c>
      <c r="AD270" s="81">
        <f>+'MIT Da'!AD270+'SAR Da'!AD270+'URQ Da'!AD270+'ROC Da'!AD270+'SM Da'!AD270+'BN Da'!AD270+'BS Da'!AD270+'TDC Da'!AD270</f>
        <v>58</v>
      </c>
      <c r="AE270" s="81">
        <f>+'MIT Da'!AE270+'SAR Da'!AE270+'URQ Da'!AE270+'ROC Da'!AE270+'SM Da'!AE270+'BN Da'!AE270+'BS Da'!AE270+'TDC Da'!AE270</f>
        <v>104</v>
      </c>
      <c r="AF270" s="81">
        <f>+'MIT Da'!AF270+'SAR Da'!AF270+'URQ Da'!AF270+'ROC Da'!AF270+'SM Da'!AF270+'BN Da'!AF270+'BS Da'!AF270+'TDC Da'!AF270</f>
        <v>452</v>
      </c>
      <c r="AG270" s="81">
        <f>+'MIT Da'!AG270+'SAR Da'!AG270+'URQ Da'!AG270+'ROC Da'!AG270+'SM Da'!AG270+'BN Da'!AG270+'BS Da'!AG270+'TDC Da'!AG270</f>
        <v>614</v>
      </c>
      <c r="AH270" s="12">
        <f>+'MIT Da'!AH270+'SAR Da'!AH270+'URQ Da'!AH270+'ROC Da'!AH270+'SM Da'!AH270+'BN Da'!AH270+'BS Da'!AH270+'TDC Da'!AH270</f>
        <v>280.81400000000002</v>
      </c>
      <c r="AI270" s="12">
        <f>+'MIT Da'!AI270+'SAR Da'!AI270+'URQ Da'!AI270+'ROC Da'!AI270+'SM Da'!AI270+'BN Da'!AI270+'BS Da'!AI270+'TDC Da'!AI270</f>
        <v>2.4</v>
      </c>
      <c r="AJ270" s="12">
        <f>+'MIT Da'!AJ270+'SAR Da'!AJ270+'URQ Da'!AJ270+'ROC Da'!AJ270+'SM Da'!AJ270+'BN Da'!AJ270+'BS Da'!AJ270+'TDC Da'!AJ270</f>
        <v>514.28800000000001</v>
      </c>
      <c r="AK270" s="12">
        <f>+'MIT Da'!AK270+'SAR Da'!AK270+'URQ Da'!AK270+'ROC Da'!AK270+'SM Da'!AK270+'BN Da'!AK270+'BS Da'!AK270+'TDC Da'!AK270</f>
        <v>797.50199999999995</v>
      </c>
      <c r="AL270" s="81">
        <f>+'MIT Da'!AL270+'SAR Da'!AL270+'URQ Da'!AL270+'ROC Da'!AL270+'SM Da'!AL270+'BN Da'!AL270+'BS Da'!AL270+'TDC Da'!AL270</f>
        <v>9</v>
      </c>
      <c r="AM270" s="81">
        <f>+'MIT Da'!AM270+'SAR Da'!AM270+'URQ Da'!AM270+'ROC Da'!AM270+'SM Da'!AM270+'BN Da'!AM270+'BS Da'!AM270+'TDC Da'!AM270</f>
        <v>56</v>
      </c>
      <c r="AN270" s="81">
        <f>+'MIT Da'!AN270+'SAR Da'!AN270+'URQ Da'!AN270+'ROC Da'!AN270+'SM Da'!AN270+'BN Da'!AN270+'BS Da'!AN270+'TDC Da'!AN270</f>
        <v>77</v>
      </c>
      <c r="AO270" s="81">
        <f>+'MIT Da'!AO270+'SAR Da'!AO270+'URQ Da'!AO270+'ROC Da'!AO270+'SM Da'!AO270+'BN Da'!AO270+'BS Da'!AO270+'TDC Da'!AO270</f>
        <v>142</v>
      </c>
      <c r="AP270" s="81">
        <f>+'MIT Da'!AP270+'SAR Da'!AP270+'URQ Da'!AP270+'ROC Da'!AP270+'SM Da'!AP270+'BN Da'!AP270+'BS Da'!AP270+'TDC Da'!AP270</f>
        <v>405</v>
      </c>
      <c r="AQ270" s="81">
        <f>+'MIT Da'!AQ270+'SAR Da'!AQ270+'URQ Da'!AQ270+'ROC Da'!AQ270+'SM Da'!AQ270+'BN Da'!AQ270+'BS Da'!AQ270+'TDC Da'!AQ270</f>
        <v>321</v>
      </c>
      <c r="AR270" s="81">
        <f>+'MIT Da'!AR270+'SAR Da'!AR270+'URQ Da'!AR270+'ROC Da'!AR270+'SM Da'!AR270+'BN Da'!AR270+'BS Da'!AR270+'TDC Da'!AR270</f>
        <v>39</v>
      </c>
      <c r="AS270" s="81">
        <f>+SUM(RED_InfraMR[[#This Row],[B.02.1 - Parque de Coches Eléctricos Motrices]:[B.02.3 - Parque de Coches Eléctricos Motrices Tipo R]])</f>
        <v>765</v>
      </c>
      <c r="AT270" s="81">
        <f>+'MIT Da'!AT270+'SAR Da'!AT270+'URQ Da'!AT270+'ROC Da'!AT270+'SM Da'!AT270+'BN Da'!AT270+'BS Da'!AT270+'TDC Da'!AT270</f>
        <v>12</v>
      </c>
      <c r="AU270" s="81">
        <f>+'MIT Da'!AU270+'SAR Da'!AU270+'URQ Da'!AU270+'ROC Da'!AU270+'SM Da'!AU270+'BN Da'!AU270+'BS Da'!AU270+'TDC Da'!AU270</f>
        <v>6</v>
      </c>
      <c r="AV270" s="81">
        <f>+'MIT Da'!AV270+'SAR Da'!AV270+'URQ Da'!AV270+'ROC Da'!AV270+'SM Da'!AV270+'BN Da'!AV270+'BS Da'!AV270+'TDC Da'!AV270</f>
        <v>10</v>
      </c>
      <c r="AW270" s="81">
        <f>+SUM(RED_InfraMR[[#This Row],[B.03.1 - Parque de Coches Motores Motrices Remolcados]:[B.03.3 - Parque de Coches Motores Motrices Cabina]])</f>
        <v>28</v>
      </c>
      <c r="AX270" s="81">
        <f>+'MIT Da'!AX270+'SAR Da'!AX270+'URQ Da'!AX270+'ROC Da'!AX270+'SM Da'!AX270+'BN Da'!AX270+'BS Da'!AX270+'TDC Da'!AX270</f>
        <v>496</v>
      </c>
      <c r="AY270" s="81">
        <f>+'MIT Da'!AY270+'SAR Da'!AY270+'URQ Da'!AY270+'ROC Da'!AY270+'SM Da'!AY270+'BN Da'!AY270+'BS Da'!AY270+'TDC Da'!AY270</f>
        <v>128</v>
      </c>
      <c r="AZ270" s="81">
        <f>+'MIT Da'!AZ270+'SAR Da'!AZ270+'URQ Da'!AZ270+'ROC Da'!AZ270+'SM Da'!AZ270+'BN Da'!AZ270+'BS Da'!AZ270+'TDC Da'!AZ270</f>
        <v>15</v>
      </c>
      <c r="BA270" s="81">
        <f>+'MIT Da'!BA270+'SAR Da'!BA270+'URQ Da'!BA270+'ROC Da'!BA270+'SM Da'!BA270+'BN Da'!BA270+'BS Da'!BA270+'TDC Da'!BA270</f>
        <v>164</v>
      </c>
      <c r="BB270" s="81">
        <f>+'MIT Da'!BB270+'SAR Da'!BB270+'URQ Da'!BB270+'ROC Da'!BB270+'SM Da'!BB270+'BN Da'!BB270+'BS Da'!BB270+'TDC Da'!BB270</f>
        <v>0</v>
      </c>
      <c r="BC270" s="81">
        <f>+SUM(RED_InfraMR[[#This Row],[B.04.1 - Parque de Coches Remolcados Clase Unica]:[B.04.5 - Parque de Coches Remolcados para Servicios Especiales (Cartoneros)]])</f>
        <v>803</v>
      </c>
      <c r="BD270" s="81">
        <f>+'MIT Da'!BD270+'SAR Da'!BD270+'URQ Da'!BD270+'ROC Da'!BD270+'SM Da'!BD270+'BN Da'!BD270+'BS Da'!BD270+'TDC Da'!BD270</f>
        <v>32</v>
      </c>
      <c r="BE270" s="81">
        <f>+'MIT Da'!BE270+'SAR Da'!BE270+'URQ Da'!BE270+'ROC Da'!BE270+'SM Da'!BE270+'BN Da'!BE270+'BS Da'!BE270+'TDC Da'!BE270</f>
        <v>103</v>
      </c>
      <c r="BF270" s="16"/>
    </row>
    <row r="271" spans="1:59">
      <c r="A271" s="1">
        <v>2015</v>
      </c>
      <c r="B271" s="1" t="s">
        <v>120</v>
      </c>
      <c r="C271" s="12">
        <f>+'MIT Da'!C271+'SAR Da'!C271+'URQ Da'!C271+'ROC Da'!C271+'SM Da'!C271+'BN Da'!C271+'BS Da'!C271+'TDC Da'!C271</f>
        <v>164.07300000000001</v>
      </c>
      <c r="D271" s="12">
        <f>+'MIT Da'!D271+'SAR Da'!D271+'URQ Da'!D271+'ROC Da'!D271+'SM Da'!D271+'BN Da'!D271+'BS Da'!D271+'TDC Da'!D271</f>
        <v>434.00300000000004</v>
      </c>
      <c r="E271" s="12">
        <f>+'MIT Da'!E271+'SAR Da'!E271+'URQ Da'!E271+'ROC Da'!E271+'SM Da'!E271+'BN Da'!E271+'BS Da'!E271+'TDC Da'!E271</f>
        <v>0</v>
      </c>
      <c r="F271" s="12">
        <f>+'MIT Da'!F271+'SAR Da'!F271+'URQ Da'!F271+'ROC Da'!F271+'SM Da'!F271+'BN Da'!F271+'BS Da'!F271+'TDC Da'!F271</f>
        <v>186.47664</v>
      </c>
      <c r="G271" s="12">
        <f>+'MIT Da'!G271+'SAR Da'!G271+'URQ Da'!G271+'ROC Da'!G271+'SM Da'!G271+'BN Da'!G271+'BS Da'!G271+'TDC Da'!G271</f>
        <v>784.55263999999988</v>
      </c>
      <c r="H271" s="12">
        <f>+'MIT Da'!H271+'SAR Da'!H271+'URQ Da'!H271+'ROC Da'!H271+'SM Da'!H271+'BN Da'!H271+'BS Da'!H271+'TDC Da'!H271</f>
        <v>784.55263999999988</v>
      </c>
      <c r="I271" s="12">
        <f>+'MIT Da'!I271+'SAR Da'!I271+'URQ Da'!I271+'ROC Da'!I271+'SM Da'!I271+'BN Da'!I271+'BS Da'!I271+'TDC Da'!I271</f>
        <v>1028.60311</v>
      </c>
      <c r="J271" s="12">
        <f>+'MIT Da'!J271+'SAR Da'!J271+'URQ Da'!J271+'ROC Da'!J271+'SM Da'!J271+'BN Da'!J271+'BS Da'!J271+'TDC Da'!J271</f>
        <v>1056.6689100000001</v>
      </c>
      <c r="K271" s="12">
        <f>+'MIT Da'!K271+'SAR Da'!K271+'URQ Da'!K271+'ROC Da'!K271+'SM Da'!K271+'BN Da'!K271+'BS Da'!K271+'TDC Da'!K271</f>
        <v>54.516999999999996</v>
      </c>
      <c r="L271" s="12">
        <f>+'MIT Da'!L271+'SAR Da'!L271+'URQ Da'!L271+'ROC Da'!L271+'SM Da'!L271+'BN Da'!L271+'BS Da'!L271+'TDC Da'!L271</f>
        <v>400.09900000000005</v>
      </c>
      <c r="M271" s="12">
        <f>+'MIT Da'!M271+'SAR Da'!M271+'URQ Da'!M271+'ROC Da'!M271+'SM Da'!M271+'BN Da'!M271+'BS Da'!M271+'TDC Da'!M271</f>
        <v>21.314999999999998</v>
      </c>
      <c r="N271" s="12">
        <f>+'MIT Da'!N271+'SAR Da'!N271+'URQ Da'!N271+'ROC Da'!N271+'SM Da'!N271+'BN Da'!N271+'BS Da'!N271+'TDC Da'!N271</f>
        <v>1456.7679099999998</v>
      </c>
      <c r="O271" s="12">
        <f>+'MIT Da'!O271+'SAR Da'!O271+'URQ Da'!O271+'ROC Da'!O271+'SM Da'!O271+'BN Da'!O271+'BS Da'!O271+'TDC Da'!O271</f>
        <v>1456.7679099999998</v>
      </c>
      <c r="P271" s="81">
        <f>+'MIT Da'!P271+'SAR Da'!P271+'URQ Da'!P271+'ROC Da'!P271+'SM Da'!P271+'BN Da'!P271+'BS Da'!P271+'TDC Da'!P271</f>
        <v>205</v>
      </c>
      <c r="Q271" s="81">
        <f>+'MIT Da'!Q271+'SAR Da'!Q271+'URQ Da'!Q271+'ROC Da'!Q271+'SM Da'!Q271+'BN Da'!Q271+'BS Da'!Q271+'TDC Da'!Q271</f>
        <v>58</v>
      </c>
      <c r="R271" s="81">
        <f>+'MIT Da'!R271+'SAR Da'!R271+'URQ Da'!R271+'ROC Da'!R271+'SM Da'!R271+'BN Da'!R271+'BS Da'!R271+'TDC Da'!R271</f>
        <v>10</v>
      </c>
      <c r="S271" s="81">
        <f>+'MIT Da'!S271+'SAR Da'!S271+'URQ Da'!S271+'ROC Da'!S271+'SM Da'!S271+'BN Da'!S271+'BS Da'!S271+'TDC Da'!S271</f>
        <v>273</v>
      </c>
      <c r="T271" s="81">
        <f>+'MIT Da'!T271+'SAR Da'!T271+'URQ Da'!T271+'ROC Da'!T271+'SM Da'!T271+'BN Da'!T271+'BS Da'!T271+'TDC Da'!T271</f>
        <v>137</v>
      </c>
      <c r="U271" s="81">
        <f>+'MIT Da'!U271+'SAR Da'!U271+'URQ Da'!U271+'ROC Da'!U271+'SM Da'!U271+'BN Da'!U271+'BS Da'!U271+'TDC Da'!U271</f>
        <v>412</v>
      </c>
      <c r="V271" s="81">
        <f>+'MIT Da'!V271+'SAR Da'!V271+'URQ Da'!V271+'ROC Da'!V271+'SM Da'!V271+'BN Da'!V271+'BS Da'!V271+'TDC Da'!V271</f>
        <v>11</v>
      </c>
      <c r="W271" s="81">
        <f>+'MIT Da'!W271+'SAR Da'!W271+'URQ Da'!W271+'ROC Da'!W271+'SM Da'!W271+'BN Da'!W271+'BS Da'!W271+'TDC Da'!W271</f>
        <v>117</v>
      </c>
      <c r="X271" s="81">
        <f>+'MIT Da'!X271+'SAR Da'!X271+'URQ Da'!X271+'ROC Da'!X271+'SM Da'!X271+'BN Da'!X271+'BS Da'!X271+'TDC Da'!X271</f>
        <v>4</v>
      </c>
      <c r="Y271" s="81">
        <f>+'MIT Da'!Y271+'SAR Da'!Y271+'URQ Da'!Y271+'ROC Da'!Y271+'SM Da'!Y271+'BN Da'!Y271+'BS Da'!Y271+'TDC Da'!Y271</f>
        <v>681</v>
      </c>
      <c r="Z271" s="81">
        <f>+'MIT Da'!Z271+'SAR Da'!Z271+'URQ Da'!Z271+'ROC Da'!Z271+'SM Da'!Z271+'BN Da'!Z271+'BS Da'!Z271+'TDC Da'!Z271</f>
        <v>191</v>
      </c>
      <c r="AA271" s="81">
        <f>+'MIT Da'!AA271+'SAR Da'!AA271+'URQ Da'!AA271+'ROC Da'!AA271+'SM Da'!AA271+'BN Da'!AA271+'BS Da'!AA271+'TDC Da'!AA271</f>
        <v>103</v>
      </c>
      <c r="AB271" s="81">
        <f>+'MIT Da'!AB271+'SAR Da'!AB271+'URQ Da'!AB271+'ROC Da'!AB271+'SM Da'!AB271+'BN Da'!AB271+'BS Da'!AB271+'TDC Da'!AB271</f>
        <v>681</v>
      </c>
      <c r="AC271" s="81">
        <f>+'MIT Da'!AC271+'SAR Da'!AC271+'URQ Da'!AC271+'ROC Da'!AC271+'SM Da'!AC271+'BN Da'!AC271+'BS Da'!AC271+'TDC Da'!AC271</f>
        <v>975</v>
      </c>
      <c r="AD271" s="81">
        <f>+'MIT Da'!AD271+'SAR Da'!AD271+'URQ Da'!AD271+'ROC Da'!AD271+'SM Da'!AD271+'BN Da'!AD271+'BS Da'!AD271+'TDC Da'!AD271</f>
        <v>58</v>
      </c>
      <c r="AE271" s="81">
        <f>+'MIT Da'!AE271+'SAR Da'!AE271+'URQ Da'!AE271+'ROC Da'!AE271+'SM Da'!AE271+'BN Da'!AE271+'BS Da'!AE271+'TDC Da'!AE271</f>
        <v>104</v>
      </c>
      <c r="AF271" s="81">
        <f>+'MIT Da'!AF271+'SAR Da'!AF271+'URQ Da'!AF271+'ROC Da'!AF271+'SM Da'!AF271+'BN Da'!AF271+'BS Da'!AF271+'TDC Da'!AF271</f>
        <v>452</v>
      </c>
      <c r="AG271" s="81">
        <f>+'MIT Da'!AG271+'SAR Da'!AG271+'URQ Da'!AG271+'ROC Da'!AG271+'SM Da'!AG271+'BN Da'!AG271+'BS Da'!AG271+'TDC Da'!AG271</f>
        <v>614</v>
      </c>
      <c r="AH271" s="12">
        <f>+'MIT Da'!AH271+'SAR Da'!AH271+'URQ Da'!AH271+'ROC Da'!AH271+'SM Da'!AH271+'BN Da'!AH271+'BS Da'!AH271+'TDC Da'!AH271</f>
        <v>280.81400000000002</v>
      </c>
      <c r="AI271" s="12">
        <f>+'MIT Da'!AI271+'SAR Da'!AI271+'URQ Da'!AI271+'ROC Da'!AI271+'SM Da'!AI271+'BN Da'!AI271+'BS Da'!AI271+'TDC Da'!AI271</f>
        <v>2.4</v>
      </c>
      <c r="AJ271" s="12">
        <f>+'MIT Da'!AJ271+'SAR Da'!AJ271+'URQ Da'!AJ271+'ROC Da'!AJ271+'SM Da'!AJ271+'BN Da'!AJ271+'BS Da'!AJ271+'TDC Da'!AJ271</f>
        <v>514.28800000000001</v>
      </c>
      <c r="AK271" s="12">
        <f>+'MIT Da'!AK271+'SAR Da'!AK271+'URQ Da'!AK271+'ROC Da'!AK271+'SM Da'!AK271+'BN Da'!AK271+'BS Da'!AK271+'TDC Da'!AK271</f>
        <v>797.50199999999995</v>
      </c>
      <c r="AL271" s="81">
        <f>+'MIT Da'!AL271+'SAR Da'!AL271+'URQ Da'!AL271+'ROC Da'!AL271+'SM Da'!AL271+'BN Da'!AL271+'BS Da'!AL271+'TDC Da'!AL271</f>
        <v>9</v>
      </c>
      <c r="AM271" s="81">
        <f>+'MIT Da'!AM271+'SAR Da'!AM271+'URQ Da'!AM271+'ROC Da'!AM271+'SM Da'!AM271+'BN Da'!AM271+'BS Da'!AM271+'TDC Da'!AM271</f>
        <v>56</v>
      </c>
      <c r="AN271" s="81">
        <f>+'MIT Da'!AN271+'SAR Da'!AN271+'URQ Da'!AN271+'ROC Da'!AN271+'SM Da'!AN271+'BN Da'!AN271+'BS Da'!AN271+'TDC Da'!AN271</f>
        <v>77</v>
      </c>
      <c r="AO271" s="81">
        <f>+'MIT Da'!AO271+'SAR Da'!AO271+'URQ Da'!AO271+'ROC Da'!AO271+'SM Da'!AO271+'BN Da'!AO271+'BS Da'!AO271+'TDC Da'!AO271</f>
        <v>142</v>
      </c>
      <c r="AP271" s="81">
        <f>+'MIT Da'!AP271+'SAR Da'!AP271+'URQ Da'!AP271+'ROC Da'!AP271+'SM Da'!AP271+'BN Da'!AP271+'BS Da'!AP271+'TDC Da'!AP271</f>
        <v>564</v>
      </c>
      <c r="AQ271" s="81">
        <f>+'MIT Da'!AQ271+'SAR Da'!AQ271+'URQ Da'!AQ271+'ROC Da'!AQ271+'SM Da'!AQ271+'BN Da'!AQ271+'BS Da'!AQ271+'TDC Da'!AQ271</f>
        <v>399</v>
      </c>
      <c r="AR271" s="81">
        <f>+'MIT Da'!AR271+'SAR Da'!AR271+'URQ Da'!AR271+'ROC Da'!AR271+'SM Da'!AR271+'BN Da'!AR271+'BS Da'!AR271+'TDC Da'!AR271</f>
        <v>72</v>
      </c>
      <c r="AS271" s="81">
        <f>+SUM(RED_InfraMR[[#This Row],[B.02.1 - Parque de Coches Eléctricos Motrices]:[B.02.3 - Parque de Coches Eléctricos Motrices Tipo R]])</f>
        <v>1035</v>
      </c>
      <c r="AT271" s="81">
        <f>+'MIT Da'!AT271+'SAR Da'!AT271+'URQ Da'!AT271+'ROC Da'!AT271+'SM Da'!AT271+'BN Da'!AT271+'BS Da'!AT271+'TDC Da'!AT271</f>
        <v>12</v>
      </c>
      <c r="AU271" s="81">
        <f>+'MIT Da'!AU271+'SAR Da'!AU271+'URQ Da'!AU271+'ROC Da'!AU271+'SM Da'!AU271+'BN Da'!AU271+'BS Da'!AU271+'TDC Da'!AU271</f>
        <v>6</v>
      </c>
      <c r="AV271" s="81">
        <f>+'MIT Da'!AV271+'SAR Da'!AV271+'URQ Da'!AV271+'ROC Da'!AV271+'SM Da'!AV271+'BN Da'!AV271+'BS Da'!AV271+'TDC Da'!AV271</f>
        <v>10</v>
      </c>
      <c r="AW271" s="81">
        <f>+SUM(RED_InfraMR[[#This Row],[B.03.1 - Parque de Coches Motores Motrices Remolcados]:[B.03.3 - Parque de Coches Motores Motrices Cabina]])</f>
        <v>28</v>
      </c>
      <c r="AX271" s="81">
        <f>+'MIT Da'!AX271+'SAR Da'!AX271+'URQ Da'!AX271+'ROC Da'!AX271+'SM Da'!AX271+'BN Da'!AX271+'BS Da'!AX271+'TDC Da'!AX271</f>
        <v>496</v>
      </c>
      <c r="AY271" s="81">
        <f>+'MIT Da'!AY271+'SAR Da'!AY271+'URQ Da'!AY271+'ROC Da'!AY271+'SM Da'!AY271+'BN Da'!AY271+'BS Da'!AY271+'TDC Da'!AY271</f>
        <v>128</v>
      </c>
      <c r="AZ271" s="81">
        <f>+'MIT Da'!AZ271+'SAR Da'!AZ271+'URQ Da'!AZ271+'ROC Da'!AZ271+'SM Da'!AZ271+'BN Da'!AZ271+'BS Da'!AZ271+'TDC Da'!AZ271</f>
        <v>15</v>
      </c>
      <c r="BA271" s="81">
        <f>+'MIT Da'!BA271+'SAR Da'!BA271+'URQ Da'!BA271+'ROC Da'!BA271+'SM Da'!BA271+'BN Da'!BA271+'BS Da'!BA271+'TDC Da'!BA271</f>
        <v>164</v>
      </c>
      <c r="BB271" s="81">
        <f>+'MIT Da'!BB271+'SAR Da'!BB271+'URQ Da'!BB271+'ROC Da'!BB271+'SM Da'!BB271+'BN Da'!BB271+'BS Da'!BB271+'TDC Da'!BB271</f>
        <v>0</v>
      </c>
      <c r="BC271" s="81">
        <f>+SUM(RED_InfraMR[[#This Row],[B.04.1 - Parque de Coches Remolcados Clase Unica]:[B.04.5 - Parque de Coches Remolcados para Servicios Especiales (Cartoneros)]])</f>
        <v>803</v>
      </c>
      <c r="BD271" s="81">
        <f>+'MIT Da'!BD271+'SAR Da'!BD271+'URQ Da'!BD271+'ROC Da'!BD271+'SM Da'!BD271+'BN Da'!BD271+'BS Da'!BD271+'TDC Da'!BD271</f>
        <v>32</v>
      </c>
      <c r="BE271" s="81">
        <f>+'MIT Da'!BE271+'SAR Da'!BE271+'URQ Da'!BE271+'ROC Da'!BE271+'SM Da'!BE271+'BN Da'!BE271+'BS Da'!BE271+'TDC Da'!BE271</f>
        <v>103</v>
      </c>
      <c r="BF271" s="16"/>
    </row>
    <row r="272" spans="1:59">
      <c r="A272" s="1">
        <v>2015</v>
      </c>
      <c r="B272" s="1" t="s">
        <v>121</v>
      </c>
      <c r="C272" s="12">
        <f>+'MIT Da'!C272+'SAR Da'!C272+'URQ Da'!C272+'ROC Da'!C272+'SM Da'!C272+'BN Da'!C272+'BS Da'!C272+'TDC Da'!C272</f>
        <v>164.07300000000001</v>
      </c>
      <c r="D272" s="12">
        <f>+'MIT Da'!D272+'SAR Da'!D272+'URQ Da'!D272+'ROC Da'!D272+'SM Da'!D272+'BN Da'!D272+'BS Da'!D272+'TDC Da'!D272</f>
        <v>434.00300000000004</v>
      </c>
      <c r="E272" s="12">
        <f>+'MIT Da'!E272+'SAR Da'!E272+'URQ Da'!E272+'ROC Da'!E272+'SM Da'!E272+'BN Da'!E272+'BS Da'!E272+'TDC Da'!E272</f>
        <v>0</v>
      </c>
      <c r="F272" s="12">
        <f>+'MIT Da'!F272+'SAR Da'!F272+'URQ Da'!F272+'ROC Da'!F272+'SM Da'!F272+'BN Da'!F272+'BS Da'!F272+'TDC Da'!F272</f>
        <v>186.47664</v>
      </c>
      <c r="G272" s="12">
        <f>+'MIT Da'!G272+'SAR Da'!G272+'URQ Da'!G272+'ROC Da'!G272+'SM Da'!G272+'BN Da'!G272+'BS Da'!G272+'TDC Da'!G272</f>
        <v>784.55263999999988</v>
      </c>
      <c r="H272" s="12">
        <f>+'MIT Da'!H272+'SAR Da'!H272+'URQ Da'!H272+'ROC Da'!H272+'SM Da'!H272+'BN Da'!H272+'BS Da'!H272+'TDC Da'!H272</f>
        <v>784.55263999999988</v>
      </c>
      <c r="I272" s="12">
        <f>+'MIT Da'!I272+'SAR Da'!I272+'URQ Da'!I272+'ROC Da'!I272+'SM Da'!I272+'BN Da'!I272+'BS Da'!I272+'TDC Da'!I272</f>
        <v>1028.60311</v>
      </c>
      <c r="J272" s="12">
        <f>+'MIT Da'!J272+'SAR Da'!J272+'URQ Da'!J272+'ROC Da'!J272+'SM Da'!J272+'BN Da'!J272+'BS Da'!J272+'TDC Da'!J272</f>
        <v>1056.6689100000001</v>
      </c>
      <c r="K272" s="12">
        <f>+'MIT Da'!K272+'SAR Da'!K272+'URQ Da'!K272+'ROC Da'!K272+'SM Da'!K272+'BN Da'!K272+'BS Da'!K272+'TDC Da'!K272</f>
        <v>54.516999999999996</v>
      </c>
      <c r="L272" s="12">
        <f>+'MIT Da'!L272+'SAR Da'!L272+'URQ Da'!L272+'ROC Da'!L272+'SM Da'!L272+'BN Da'!L272+'BS Da'!L272+'TDC Da'!L272</f>
        <v>400.09900000000005</v>
      </c>
      <c r="M272" s="12">
        <f>+'MIT Da'!M272+'SAR Da'!M272+'URQ Da'!M272+'ROC Da'!M272+'SM Da'!M272+'BN Da'!M272+'BS Da'!M272+'TDC Da'!M272</f>
        <v>21.314999999999998</v>
      </c>
      <c r="N272" s="12">
        <f>+'MIT Da'!N272+'SAR Da'!N272+'URQ Da'!N272+'ROC Da'!N272+'SM Da'!N272+'BN Da'!N272+'BS Da'!N272+'TDC Da'!N272</f>
        <v>1456.7679099999998</v>
      </c>
      <c r="O272" s="12">
        <f>+'MIT Da'!O272+'SAR Da'!O272+'URQ Da'!O272+'ROC Da'!O272+'SM Da'!O272+'BN Da'!O272+'BS Da'!O272+'TDC Da'!O272</f>
        <v>1456.7679099999998</v>
      </c>
      <c r="P272" s="81">
        <f>+'MIT Da'!P272+'SAR Da'!P272+'URQ Da'!P272+'ROC Da'!P272+'SM Da'!P272+'BN Da'!P272+'BS Da'!P272+'TDC Da'!P272</f>
        <v>205</v>
      </c>
      <c r="Q272" s="81">
        <f>+'MIT Da'!Q272+'SAR Da'!Q272+'URQ Da'!Q272+'ROC Da'!Q272+'SM Da'!Q272+'BN Da'!Q272+'BS Da'!Q272+'TDC Da'!Q272</f>
        <v>58</v>
      </c>
      <c r="R272" s="81">
        <f>+'MIT Da'!R272+'SAR Da'!R272+'URQ Da'!R272+'ROC Da'!R272+'SM Da'!R272+'BN Da'!R272+'BS Da'!R272+'TDC Da'!R272</f>
        <v>10</v>
      </c>
      <c r="S272" s="81">
        <f>+'MIT Da'!S272+'SAR Da'!S272+'URQ Da'!S272+'ROC Da'!S272+'SM Da'!S272+'BN Da'!S272+'BS Da'!S272+'TDC Da'!S272</f>
        <v>273</v>
      </c>
      <c r="T272" s="81">
        <f>+'MIT Da'!T272+'SAR Da'!T272+'URQ Da'!T272+'ROC Da'!T272+'SM Da'!T272+'BN Da'!T272+'BS Da'!T272+'TDC Da'!T272</f>
        <v>137</v>
      </c>
      <c r="U272" s="81">
        <f>+'MIT Da'!U272+'SAR Da'!U272+'URQ Da'!U272+'ROC Da'!U272+'SM Da'!U272+'BN Da'!U272+'BS Da'!U272+'TDC Da'!U272</f>
        <v>412</v>
      </c>
      <c r="V272" s="81">
        <f>+'MIT Da'!V272+'SAR Da'!V272+'URQ Da'!V272+'ROC Da'!V272+'SM Da'!V272+'BN Da'!V272+'BS Da'!V272+'TDC Da'!V272</f>
        <v>11</v>
      </c>
      <c r="W272" s="81">
        <f>+'MIT Da'!W272+'SAR Da'!W272+'URQ Da'!W272+'ROC Da'!W272+'SM Da'!W272+'BN Da'!W272+'BS Da'!W272+'TDC Da'!W272</f>
        <v>117</v>
      </c>
      <c r="X272" s="81">
        <f>+'MIT Da'!X272+'SAR Da'!X272+'URQ Da'!X272+'ROC Da'!X272+'SM Da'!X272+'BN Da'!X272+'BS Da'!X272+'TDC Da'!X272</f>
        <v>4</v>
      </c>
      <c r="Y272" s="81">
        <f>+'MIT Da'!Y272+'SAR Da'!Y272+'URQ Da'!Y272+'ROC Da'!Y272+'SM Da'!Y272+'BN Da'!Y272+'BS Da'!Y272+'TDC Da'!Y272</f>
        <v>681</v>
      </c>
      <c r="Z272" s="81">
        <f>+'MIT Da'!Z272+'SAR Da'!Z272+'URQ Da'!Z272+'ROC Da'!Z272+'SM Da'!Z272+'BN Da'!Z272+'BS Da'!Z272+'TDC Da'!Z272</f>
        <v>191</v>
      </c>
      <c r="AA272" s="81">
        <f>+'MIT Da'!AA272+'SAR Da'!AA272+'URQ Da'!AA272+'ROC Da'!AA272+'SM Da'!AA272+'BN Da'!AA272+'BS Da'!AA272+'TDC Da'!AA272</f>
        <v>103</v>
      </c>
      <c r="AB272" s="81">
        <f>+'MIT Da'!AB272+'SAR Da'!AB272+'URQ Da'!AB272+'ROC Da'!AB272+'SM Da'!AB272+'BN Da'!AB272+'BS Da'!AB272+'TDC Da'!AB272</f>
        <v>681</v>
      </c>
      <c r="AC272" s="81">
        <f>+'MIT Da'!AC272+'SAR Da'!AC272+'URQ Da'!AC272+'ROC Da'!AC272+'SM Da'!AC272+'BN Da'!AC272+'BS Da'!AC272+'TDC Da'!AC272</f>
        <v>975</v>
      </c>
      <c r="AD272" s="81">
        <f>+'MIT Da'!AD272+'SAR Da'!AD272+'URQ Da'!AD272+'ROC Da'!AD272+'SM Da'!AD272+'BN Da'!AD272+'BS Da'!AD272+'TDC Da'!AD272</f>
        <v>58</v>
      </c>
      <c r="AE272" s="81">
        <f>+'MIT Da'!AE272+'SAR Da'!AE272+'URQ Da'!AE272+'ROC Da'!AE272+'SM Da'!AE272+'BN Da'!AE272+'BS Da'!AE272+'TDC Da'!AE272</f>
        <v>104</v>
      </c>
      <c r="AF272" s="81">
        <f>+'MIT Da'!AF272+'SAR Da'!AF272+'URQ Da'!AF272+'ROC Da'!AF272+'SM Da'!AF272+'BN Da'!AF272+'BS Da'!AF272+'TDC Da'!AF272</f>
        <v>452</v>
      </c>
      <c r="AG272" s="81">
        <f>+'MIT Da'!AG272+'SAR Da'!AG272+'URQ Da'!AG272+'ROC Da'!AG272+'SM Da'!AG272+'BN Da'!AG272+'BS Da'!AG272+'TDC Da'!AG272</f>
        <v>614</v>
      </c>
      <c r="AH272" s="12">
        <f>+'MIT Da'!AH272+'SAR Da'!AH272+'URQ Da'!AH272+'ROC Da'!AH272+'SM Da'!AH272+'BN Da'!AH272+'BS Da'!AH272+'TDC Da'!AH272</f>
        <v>280.81400000000002</v>
      </c>
      <c r="AI272" s="12">
        <f>+'MIT Da'!AI272+'SAR Da'!AI272+'URQ Da'!AI272+'ROC Da'!AI272+'SM Da'!AI272+'BN Da'!AI272+'BS Da'!AI272+'TDC Da'!AI272</f>
        <v>2.4</v>
      </c>
      <c r="AJ272" s="12">
        <f>+'MIT Da'!AJ272+'SAR Da'!AJ272+'URQ Da'!AJ272+'ROC Da'!AJ272+'SM Da'!AJ272+'BN Da'!AJ272+'BS Da'!AJ272+'TDC Da'!AJ272</f>
        <v>514.28800000000001</v>
      </c>
      <c r="AK272" s="12">
        <f>+'MIT Da'!AK272+'SAR Da'!AK272+'URQ Da'!AK272+'ROC Da'!AK272+'SM Da'!AK272+'BN Da'!AK272+'BS Da'!AK272+'TDC Da'!AK272</f>
        <v>797.50199999999995</v>
      </c>
      <c r="AL272" s="81">
        <f>+'MIT Da'!AL272+'SAR Da'!AL272+'URQ Da'!AL272+'ROC Da'!AL272+'SM Da'!AL272+'BN Da'!AL272+'BS Da'!AL272+'TDC Da'!AL272</f>
        <v>9</v>
      </c>
      <c r="AM272" s="81">
        <f>+'MIT Da'!AM272+'SAR Da'!AM272+'URQ Da'!AM272+'ROC Da'!AM272+'SM Da'!AM272+'BN Da'!AM272+'BS Da'!AM272+'TDC Da'!AM272</f>
        <v>56</v>
      </c>
      <c r="AN272" s="81">
        <f>+'MIT Da'!AN272+'SAR Da'!AN272+'URQ Da'!AN272+'ROC Da'!AN272+'SM Da'!AN272+'BN Da'!AN272+'BS Da'!AN272+'TDC Da'!AN272</f>
        <v>77</v>
      </c>
      <c r="AO272" s="81">
        <f>+'MIT Da'!AO272+'SAR Da'!AO272+'URQ Da'!AO272+'ROC Da'!AO272+'SM Da'!AO272+'BN Da'!AO272+'BS Da'!AO272+'TDC Da'!AO272</f>
        <v>142</v>
      </c>
      <c r="AP272" s="81">
        <f>+'MIT Da'!AP272+'SAR Da'!AP272+'URQ Da'!AP272+'ROC Da'!AP272+'SM Da'!AP272+'BN Da'!AP272+'BS Da'!AP272+'TDC Da'!AP272</f>
        <v>564</v>
      </c>
      <c r="AQ272" s="81">
        <f>+'MIT Da'!AQ272+'SAR Da'!AQ272+'URQ Da'!AQ272+'ROC Da'!AQ272+'SM Da'!AQ272+'BN Da'!AQ272+'BS Da'!AQ272+'TDC Da'!AQ272</f>
        <v>399</v>
      </c>
      <c r="AR272" s="81">
        <f>+'MIT Da'!AR272+'SAR Da'!AR272+'URQ Da'!AR272+'ROC Da'!AR272+'SM Da'!AR272+'BN Da'!AR272+'BS Da'!AR272+'TDC Da'!AR272</f>
        <v>72</v>
      </c>
      <c r="AS272" s="81">
        <f>+SUM(RED_InfraMR[[#This Row],[B.02.1 - Parque de Coches Eléctricos Motrices]:[B.02.3 - Parque de Coches Eléctricos Motrices Tipo R]])</f>
        <v>1035</v>
      </c>
      <c r="AT272" s="81">
        <f>+'MIT Da'!AT272+'SAR Da'!AT272+'URQ Da'!AT272+'ROC Da'!AT272+'SM Da'!AT272+'BN Da'!AT272+'BS Da'!AT272+'TDC Da'!AT272</f>
        <v>12</v>
      </c>
      <c r="AU272" s="81">
        <f>+'MIT Da'!AU272+'SAR Da'!AU272+'URQ Da'!AU272+'ROC Da'!AU272+'SM Da'!AU272+'BN Da'!AU272+'BS Da'!AU272+'TDC Da'!AU272</f>
        <v>6</v>
      </c>
      <c r="AV272" s="81">
        <f>+'MIT Da'!AV272+'SAR Da'!AV272+'URQ Da'!AV272+'ROC Da'!AV272+'SM Da'!AV272+'BN Da'!AV272+'BS Da'!AV272+'TDC Da'!AV272</f>
        <v>10</v>
      </c>
      <c r="AW272" s="81">
        <f>+SUM(RED_InfraMR[[#This Row],[B.03.1 - Parque de Coches Motores Motrices Remolcados]:[B.03.3 - Parque de Coches Motores Motrices Cabina]])</f>
        <v>28</v>
      </c>
      <c r="AX272" s="81">
        <f>+'MIT Da'!AX272+'SAR Da'!AX272+'URQ Da'!AX272+'ROC Da'!AX272+'SM Da'!AX272+'BN Da'!AX272+'BS Da'!AX272+'TDC Da'!AX272</f>
        <v>496</v>
      </c>
      <c r="AY272" s="81">
        <f>+'MIT Da'!AY272+'SAR Da'!AY272+'URQ Da'!AY272+'ROC Da'!AY272+'SM Da'!AY272+'BN Da'!AY272+'BS Da'!AY272+'TDC Da'!AY272</f>
        <v>128</v>
      </c>
      <c r="AZ272" s="81">
        <f>+'MIT Da'!AZ272+'SAR Da'!AZ272+'URQ Da'!AZ272+'ROC Da'!AZ272+'SM Da'!AZ272+'BN Da'!AZ272+'BS Da'!AZ272+'TDC Da'!AZ272</f>
        <v>15</v>
      </c>
      <c r="BA272" s="81">
        <f>+'MIT Da'!BA272+'SAR Da'!BA272+'URQ Da'!BA272+'ROC Da'!BA272+'SM Da'!BA272+'BN Da'!BA272+'BS Da'!BA272+'TDC Da'!BA272</f>
        <v>164</v>
      </c>
      <c r="BB272" s="81">
        <f>+'MIT Da'!BB272+'SAR Da'!BB272+'URQ Da'!BB272+'ROC Da'!BB272+'SM Da'!BB272+'BN Da'!BB272+'BS Da'!BB272+'TDC Da'!BB272</f>
        <v>0</v>
      </c>
      <c r="BC272" s="81">
        <f>+SUM(RED_InfraMR[[#This Row],[B.04.1 - Parque de Coches Remolcados Clase Unica]:[B.04.5 - Parque de Coches Remolcados para Servicios Especiales (Cartoneros)]])</f>
        <v>803</v>
      </c>
      <c r="BD272" s="81">
        <f>+'MIT Da'!BD272+'SAR Da'!BD272+'URQ Da'!BD272+'ROC Da'!BD272+'SM Da'!BD272+'BN Da'!BD272+'BS Da'!BD272+'TDC Da'!BD272</f>
        <v>32</v>
      </c>
      <c r="BE272" s="81">
        <f>+'MIT Da'!BE272+'SAR Da'!BE272+'URQ Da'!BE272+'ROC Da'!BE272+'SM Da'!BE272+'BN Da'!BE272+'BS Da'!BE272+'TDC Da'!BE272</f>
        <v>103</v>
      </c>
      <c r="BF272" s="16"/>
    </row>
    <row r="273" spans="1:58">
      <c r="A273" s="1">
        <v>2015</v>
      </c>
      <c r="B273" s="1" t="s">
        <v>122</v>
      </c>
      <c r="C273" s="12">
        <f>+'MIT Da'!C273+'SAR Da'!C273+'URQ Da'!C273+'ROC Da'!C273+'SM Da'!C273+'BN Da'!C273+'BS Da'!C273+'TDC Da'!C273</f>
        <v>164.07300000000001</v>
      </c>
      <c r="D273" s="12">
        <f>+'MIT Da'!D273+'SAR Da'!D273+'URQ Da'!D273+'ROC Da'!D273+'SM Da'!D273+'BN Da'!D273+'BS Da'!D273+'TDC Da'!D273</f>
        <v>434.00300000000004</v>
      </c>
      <c r="E273" s="12">
        <f>+'MIT Da'!E273+'SAR Da'!E273+'URQ Da'!E273+'ROC Da'!E273+'SM Da'!E273+'BN Da'!E273+'BS Da'!E273+'TDC Da'!E273</f>
        <v>0</v>
      </c>
      <c r="F273" s="12">
        <f>+'MIT Da'!F273+'SAR Da'!F273+'URQ Da'!F273+'ROC Da'!F273+'SM Da'!F273+'BN Da'!F273+'BS Da'!F273+'TDC Da'!F273</f>
        <v>186.47664</v>
      </c>
      <c r="G273" s="12">
        <f>+'MIT Da'!G273+'SAR Da'!G273+'URQ Da'!G273+'ROC Da'!G273+'SM Da'!G273+'BN Da'!G273+'BS Da'!G273+'TDC Da'!G273</f>
        <v>784.55263999999988</v>
      </c>
      <c r="H273" s="12">
        <f>+'MIT Da'!H273+'SAR Da'!H273+'URQ Da'!H273+'ROC Da'!H273+'SM Da'!H273+'BN Da'!H273+'BS Da'!H273+'TDC Da'!H273</f>
        <v>784.55263999999988</v>
      </c>
      <c r="I273" s="12">
        <f>+'MIT Da'!I273+'SAR Da'!I273+'URQ Da'!I273+'ROC Da'!I273+'SM Da'!I273+'BN Da'!I273+'BS Da'!I273+'TDC Da'!I273</f>
        <v>1028.60311</v>
      </c>
      <c r="J273" s="12">
        <f>+'MIT Da'!J273+'SAR Da'!J273+'URQ Da'!J273+'ROC Da'!J273+'SM Da'!J273+'BN Da'!J273+'BS Da'!J273+'TDC Da'!J273</f>
        <v>1056.6689100000001</v>
      </c>
      <c r="K273" s="12">
        <f>+'MIT Da'!K273+'SAR Da'!K273+'URQ Da'!K273+'ROC Da'!K273+'SM Da'!K273+'BN Da'!K273+'BS Da'!K273+'TDC Da'!K273</f>
        <v>54.516999999999996</v>
      </c>
      <c r="L273" s="12">
        <f>+'MIT Da'!L273+'SAR Da'!L273+'URQ Da'!L273+'ROC Da'!L273+'SM Da'!L273+'BN Da'!L273+'BS Da'!L273+'TDC Da'!L273</f>
        <v>400.09900000000005</v>
      </c>
      <c r="M273" s="12">
        <f>+'MIT Da'!M273+'SAR Da'!M273+'URQ Da'!M273+'ROC Da'!M273+'SM Da'!M273+'BN Da'!M273+'BS Da'!M273+'TDC Da'!M273</f>
        <v>21.314999999999998</v>
      </c>
      <c r="N273" s="12">
        <f>+'MIT Da'!N273+'SAR Da'!N273+'URQ Da'!N273+'ROC Da'!N273+'SM Da'!N273+'BN Da'!N273+'BS Da'!N273+'TDC Da'!N273</f>
        <v>1456.7679099999998</v>
      </c>
      <c r="O273" s="12">
        <f>+'MIT Da'!O273+'SAR Da'!O273+'URQ Da'!O273+'ROC Da'!O273+'SM Da'!O273+'BN Da'!O273+'BS Da'!O273+'TDC Da'!O273</f>
        <v>1456.7679099999998</v>
      </c>
      <c r="P273" s="81">
        <f>+'MIT Da'!P273+'SAR Da'!P273+'URQ Da'!P273+'ROC Da'!P273+'SM Da'!P273+'BN Da'!P273+'BS Da'!P273+'TDC Da'!P273</f>
        <v>205</v>
      </c>
      <c r="Q273" s="81">
        <f>+'MIT Da'!Q273+'SAR Da'!Q273+'URQ Da'!Q273+'ROC Da'!Q273+'SM Da'!Q273+'BN Da'!Q273+'BS Da'!Q273+'TDC Da'!Q273</f>
        <v>58</v>
      </c>
      <c r="R273" s="81">
        <f>+'MIT Da'!R273+'SAR Da'!R273+'URQ Da'!R273+'ROC Da'!R273+'SM Da'!R273+'BN Da'!R273+'BS Da'!R273+'TDC Da'!R273</f>
        <v>10</v>
      </c>
      <c r="S273" s="81">
        <f>+'MIT Da'!S273+'SAR Da'!S273+'URQ Da'!S273+'ROC Da'!S273+'SM Da'!S273+'BN Da'!S273+'BS Da'!S273+'TDC Da'!S273</f>
        <v>273</v>
      </c>
      <c r="T273" s="81">
        <f>+'MIT Da'!T273+'SAR Da'!T273+'URQ Da'!T273+'ROC Da'!T273+'SM Da'!T273+'BN Da'!T273+'BS Da'!T273+'TDC Da'!T273</f>
        <v>137</v>
      </c>
      <c r="U273" s="81">
        <f>+'MIT Da'!U273+'SAR Da'!U273+'URQ Da'!U273+'ROC Da'!U273+'SM Da'!U273+'BN Da'!U273+'BS Da'!U273+'TDC Da'!U273</f>
        <v>412</v>
      </c>
      <c r="V273" s="81">
        <f>+'MIT Da'!V273+'SAR Da'!V273+'URQ Da'!V273+'ROC Da'!V273+'SM Da'!V273+'BN Da'!V273+'BS Da'!V273+'TDC Da'!V273</f>
        <v>11</v>
      </c>
      <c r="W273" s="81">
        <f>+'MIT Da'!W273+'SAR Da'!W273+'URQ Da'!W273+'ROC Da'!W273+'SM Da'!W273+'BN Da'!W273+'BS Da'!W273+'TDC Da'!W273</f>
        <v>117</v>
      </c>
      <c r="X273" s="81">
        <f>+'MIT Da'!X273+'SAR Da'!X273+'URQ Da'!X273+'ROC Da'!X273+'SM Da'!X273+'BN Da'!X273+'BS Da'!X273+'TDC Da'!X273</f>
        <v>4</v>
      </c>
      <c r="Y273" s="81">
        <f>+'MIT Da'!Y273+'SAR Da'!Y273+'URQ Da'!Y273+'ROC Da'!Y273+'SM Da'!Y273+'BN Da'!Y273+'BS Da'!Y273+'TDC Da'!Y273</f>
        <v>681</v>
      </c>
      <c r="Z273" s="81">
        <f>+'MIT Da'!Z273+'SAR Da'!Z273+'URQ Da'!Z273+'ROC Da'!Z273+'SM Da'!Z273+'BN Da'!Z273+'BS Da'!Z273+'TDC Da'!Z273</f>
        <v>191</v>
      </c>
      <c r="AA273" s="81">
        <f>+'MIT Da'!AA273+'SAR Da'!AA273+'URQ Da'!AA273+'ROC Da'!AA273+'SM Da'!AA273+'BN Da'!AA273+'BS Da'!AA273+'TDC Da'!AA273</f>
        <v>103</v>
      </c>
      <c r="AB273" s="81">
        <f>+'MIT Da'!AB273+'SAR Da'!AB273+'URQ Da'!AB273+'ROC Da'!AB273+'SM Da'!AB273+'BN Da'!AB273+'BS Da'!AB273+'TDC Da'!AB273</f>
        <v>681</v>
      </c>
      <c r="AC273" s="81">
        <f>+'MIT Da'!AC273+'SAR Da'!AC273+'URQ Da'!AC273+'ROC Da'!AC273+'SM Da'!AC273+'BN Da'!AC273+'BS Da'!AC273+'TDC Da'!AC273</f>
        <v>975</v>
      </c>
      <c r="AD273" s="81">
        <f>+'MIT Da'!AD273+'SAR Da'!AD273+'URQ Da'!AD273+'ROC Da'!AD273+'SM Da'!AD273+'BN Da'!AD273+'BS Da'!AD273+'TDC Da'!AD273</f>
        <v>58</v>
      </c>
      <c r="AE273" s="81">
        <f>+'MIT Da'!AE273+'SAR Da'!AE273+'URQ Da'!AE273+'ROC Da'!AE273+'SM Da'!AE273+'BN Da'!AE273+'BS Da'!AE273+'TDC Da'!AE273</f>
        <v>104</v>
      </c>
      <c r="AF273" s="81">
        <f>+'MIT Da'!AF273+'SAR Da'!AF273+'URQ Da'!AF273+'ROC Da'!AF273+'SM Da'!AF273+'BN Da'!AF273+'BS Da'!AF273+'TDC Da'!AF273</f>
        <v>452</v>
      </c>
      <c r="AG273" s="81">
        <f>+'MIT Da'!AG273+'SAR Da'!AG273+'URQ Da'!AG273+'ROC Da'!AG273+'SM Da'!AG273+'BN Da'!AG273+'BS Da'!AG273+'TDC Da'!AG273</f>
        <v>614</v>
      </c>
      <c r="AH273" s="12">
        <f>+'MIT Da'!AH273+'SAR Da'!AH273+'URQ Da'!AH273+'ROC Da'!AH273+'SM Da'!AH273+'BN Da'!AH273+'BS Da'!AH273+'TDC Da'!AH273</f>
        <v>280.81400000000002</v>
      </c>
      <c r="AI273" s="12">
        <f>+'MIT Da'!AI273+'SAR Da'!AI273+'URQ Da'!AI273+'ROC Da'!AI273+'SM Da'!AI273+'BN Da'!AI273+'BS Da'!AI273+'TDC Da'!AI273</f>
        <v>2.4</v>
      </c>
      <c r="AJ273" s="12">
        <f>+'MIT Da'!AJ273+'SAR Da'!AJ273+'URQ Da'!AJ273+'ROC Da'!AJ273+'SM Da'!AJ273+'BN Da'!AJ273+'BS Da'!AJ273+'TDC Da'!AJ273</f>
        <v>514.28800000000001</v>
      </c>
      <c r="AK273" s="12">
        <f>+'MIT Da'!AK273+'SAR Da'!AK273+'URQ Da'!AK273+'ROC Da'!AK273+'SM Da'!AK273+'BN Da'!AK273+'BS Da'!AK273+'TDC Da'!AK273</f>
        <v>797.50199999999995</v>
      </c>
      <c r="AL273" s="81">
        <f>+'MIT Da'!AL273+'SAR Da'!AL273+'URQ Da'!AL273+'ROC Da'!AL273+'SM Da'!AL273+'BN Da'!AL273+'BS Da'!AL273+'TDC Da'!AL273</f>
        <v>9</v>
      </c>
      <c r="AM273" s="81">
        <f>+'MIT Da'!AM273+'SAR Da'!AM273+'URQ Da'!AM273+'ROC Da'!AM273+'SM Da'!AM273+'BN Da'!AM273+'BS Da'!AM273+'TDC Da'!AM273</f>
        <v>56</v>
      </c>
      <c r="AN273" s="81">
        <f>+'MIT Da'!AN273+'SAR Da'!AN273+'URQ Da'!AN273+'ROC Da'!AN273+'SM Da'!AN273+'BN Da'!AN273+'BS Da'!AN273+'TDC Da'!AN273</f>
        <v>77</v>
      </c>
      <c r="AO273" s="81">
        <f>+'MIT Da'!AO273+'SAR Da'!AO273+'URQ Da'!AO273+'ROC Da'!AO273+'SM Da'!AO273+'BN Da'!AO273+'BS Da'!AO273+'TDC Da'!AO273</f>
        <v>142</v>
      </c>
      <c r="AP273" s="81">
        <f>+'MIT Da'!AP273+'SAR Da'!AP273+'URQ Da'!AP273+'ROC Da'!AP273+'SM Da'!AP273+'BN Da'!AP273+'BS Da'!AP273+'TDC Da'!AP273</f>
        <v>564</v>
      </c>
      <c r="AQ273" s="81">
        <f>+'MIT Da'!AQ273+'SAR Da'!AQ273+'URQ Da'!AQ273+'ROC Da'!AQ273+'SM Da'!AQ273+'BN Da'!AQ273+'BS Da'!AQ273+'TDC Da'!AQ273</f>
        <v>399</v>
      </c>
      <c r="AR273" s="81">
        <f>+'MIT Da'!AR273+'SAR Da'!AR273+'URQ Da'!AR273+'ROC Da'!AR273+'SM Da'!AR273+'BN Da'!AR273+'BS Da'!AR273+'TDC Da'!AR273</f>
        <v>72</v>
      </c>
      <c r="AS273" s="81">
        <f>+SUM(RED_InfraMR[[#This Row],[B.02.1 - Parque de Coches Eléctricos Motrices]:[B.02.3 - Parque de Coches Eléctricos Motrices Tipo R]])</f>
        <v>1035</v>
      </c>
      <c r="AT273" s="81">
        <f>+'MIT Da'!AT273+'SAR Da'!AT273+'URQ Da'!AT273+'ROC Da'!AT273+'SM Da'!AT273+'BN Da'!AT273+'BS Da'!AT273+'TDC Da'!AT273</f>
        <v>12</v>
      </c>
      <c r="AU273" s="81">
        <f>+'MIT Da'!AU273+'SAR Da'!AU273+'URQ Da'!AU273+'ROC Da'!AU273+'SM Da'!AU273+'BN Da'!AU273+'BS Da'!AU273+'TDC Da'!AU273</f>
        <v>6</v>
      </c>
      <c r="AV273" s="81">
        <f>+'MIT Da'!AV273+'SAR Da'!AV273+'URQ Da'!AV273+'ROC Da'!AV273+'SM Da'!AV273+'BN Da'!AV273+'BS Da'!AV273+'TDC Da'!AV273</f>
        <v>10</v>
      </c>
      <c r="AW273" s="81">
        <f>+SUM(RED_InfraMR[[#This Row],[B.03.1 - Parque de Coches Motores Motrices Remolcados]:[B.03.3 - Parque de Coches Motores Motrices Cabina]])</f>
        <v>28</v>
      </c>
      <c r="AX273" s="81">
        <f>+'MIT Da'!AX273+'SAR Da'!AX273+'URQ Da'!AX273+'ROC Da'!AX273+'SM Da'!AX273+'BN Da'!AX273+'BS Da'!AX273+'TDC Da'!AX273</f>
        <v>496</v>
      </c>
      <c r="AY273" s="81">
        <f>+'MIT Da'!AY273+'SAR Da'!AY273+'URQ Da'!AY273+'ROC Da'!AY273+'SM Da'!AY273+'BN Da'!AY273+'BS Da'!AY273+'TDC Da'!AY273</f>
        <v>128</v>
      </c>
      <c r="AZ273" s="81">
        <f>+'MIT Da'!AZ273+'SAR Da'!AZ273+'URQ Da'!AZ273+'ROC Da'!AZ273+'SM Da'!AZ273+'BN Da'!AZ273+'BS Da'!AZ273+'TDC Da'!AZ273</f>
        <v>15</v>
      </c>
      <c r="BA273" s="81">
        <f>+'MIT Da'!BA273+'SAR Da'!BA273+'URQ Da'!BA273+'ROC Da'!BA273+'SM Da'!BA273+'BN Da'!BA273+'BS Da'!BA273+'TDC Da'!BA273</f>
        <v>164</v>
      </c>
      <c r="BB273" s="81">
        <f>+'MIT Da'!BB273+'SAR Da'!BB273+'URQ Da'!BB273+'ROC Da'!BB273+'SM Da'!BB273+'BN Da'!BB273+'BS Da'!BB273+'TDC Da'!BB273</f>
        <v>0</v>
      </c>
      <c r="BC273" s="81">
        <f>+SUM(RED_InfraMR[[#This Row],[B.04.1 - Parque de Coches Remolcados Clase Unica]:[B.04.5 - Parque de Coches Remolcados para Servicios Especiales (Cartoneros)]])</f>
        <v>803</v>
      </c>
      <c r="BD273" s="81">
        <f>+'MIT Da'!BD273+'SAR Da'!BD273+'URQ Da'!BD273+'ROC Da'!BD273+'SM Da'!BD273+'BN Da'!BD273+'BS Da'!BD273+'TDC Da'!BD273</f>
        <v>32</v>
      </c>
      <c r="BE273" s="81">
        <f>+'MIT Da'!BE273+'SAR Da'!BE273+'URQ Da'!BE273+'ROC Da'!BE273+'SM Da'!BE273+'BN Da'!BE273+'BS Da'!BE273+'TDC Da'!BE273</f>
        <v>103</v>
      </c>
      <c r="BF273" s="16"/>
    </row>
    <row r="274" spans="1:58">
      <c r="A274" s="1">
        <v>2015</v>
      </c>
      <c r="B274" s="1" t="s">
        <v>123</v>
      </c>
      <c r="C274" s="12">
        <f>+'MIT Da'!C274+'SAR Da'!C274+'URQ Da'!C274+'ROC Da'!C274+'SM Da'!C274+'BN Da'!C274+'BS Da'!C274+'TDC Da'!C274</f>
        <v>164.07300000000001</v>
      </c>
      <c r="D274" s="12">
        <f>+'MIT Da'!D274+'SAR Da'!D274+'URQ Da'!D274+'ROC Da'!D274+'SM Da'!D274+'BN Da'!D274+'BS Da'!D274+'TDC Da'!D274</f>
        <v>434.00300000000004</v>
      </c>
      <c r="E274" s="12">
        <f>+'MIT Da'!E274+'SAR Da'!E274+'URQ Da'!E274+'ROC Da'!E274+'SM Da'!E274+'BN Da'!E274+'BS Da'!E274+'TDC Da'!E274</f>
        <v>0</v>
      </c>
      <c r="F274" s="12">
        <f>+'MIT Da'!F274+'SAR Da'!F274+'URQ Da'!F274+'ROC Da'!F274+'SM Da'!F274+'BN Da'!F274+'BS Da'!F274+'TDC Da'!F274</f>
        <v>186.47664</v>
      </c>
      <c r="G274" s="12">
        <f>+'MIT Da'!G274+'SAR Da'!G274+'URQ Da'!G274+'ROC Da'!G274+'SM Da'!G274+'BN Da'!G274+'BS Da'!G274+'TDC Da'!G274</f>
        <v>784.55263999999988</v>
      </c>
      <c r="H274" s="12">
        <f>+'MIT Da'!H274+'SAR Da'!H274+'URQ Da'!H274+'ROC Da'!H274+'SM Da'!H274+'BN Da'!H274+'BS Da'!H274+'TDC Da'!H274</f>
        <v>784.55263999999988</v>
      </c>
      <c r="I274" s="12">
        <f>+'MIT Da'!I274+'SAR Da'!I274+'URQ Da'!I274+'ROC Da'!I274+'SM Da'!I274+'BN Da'!I274+'BS Da'!I274+'TDC Da'!I274</f>
        <v>1011.8011099999999</v>
      </c>
      <c r="J274" s="12">
        <f>+'MIT Da'!J274+'SAR Da'!J274+'URQ Da'!J274+'ROC Da'!J274+'SM Da'!J274+'BN Da'!J274+'BS Da'!J274+'TDC Da'!J274</f>
        <v>1056.6689100000001</v>
      </c>
      <c r="K274" s="12">
        <f>+'MIT Da'!K274+'SAR Da'!K274+'URQ Da'!K274+'ROC Da'!K274+'SM Da'!K274+'BN Da'!K274+'BS Da'!K274+'TDC Da'!K274</f>
        <v>54.516999999999996</v>
      </c>
      <c r="L274" s="12">
        <f>+'MIT Da'!L274+'SAR Da'!L274+'URQ Da'!L274+'ROC Da'!L274+'SM Da'!L274+'BN Da'!L274+'BS Da'!L274+'TDC Da'!L274</f>
        <v>400.09900000000005</v>
      </c>
      <c r="M274" s="12">
        <f>+'MIT Da'!M274+'SAR Da'!M274+'URQ Da'!M274+'ROC Da'!M274+'SM Da'!M274+'BN Da'!M274+'BS Da'!M274+'TDC Da'!M274</f>
        <v>21.314999999999998</v>
      </c>
      <c r="N274" s="12">
        <f>+'MIT Da'!N274+'SAR Da'!N274+'URQ Da'!N274+'ROC Da'!N274+'SM Da'!N274+'BN Da'!N274+'BS Da'!N274+'TDC Da'!N274</f>
        <v>1456.7679099999998</v>
      </c>
      <c r="O274" s="12">
        <f>+'MIT Da'!O274+'SAR Da'!O274+'URQ Da'!O274+'ROC Da'!O274+'SM Da'!O274+'BN Da'!O274+'BS Da'!O274+'TDC Da'!O274</f>
        <v>1456.7679099999998</v>
      </c>
      <c r="P274" s="81">
        <f>+'MIT Da'!P274+'SAR Da'!P274+'URQ Da'!P274+'ROC Da'!P274+'SM Da'!P274+'BN Da'!P274+'BS Da'!P274+'TDC Da'!P274</f>
        <v>205</v>
      </c>
      <c r="Q274" s="81">
        <f>+'MIT Da'!Q274+'SAR Da'!Q274+'URQ Da'!Q274+'ROC Da'!Q274+'SM Da'!Q274+'BN Da'!Q274+'BS Da'!Q274+'TDC Da'!Q274</f>
        <v>58</v>
      </c>
      <c r="R274" s="81">
        <f>+'MIT Da'!R274+'SAR Da'!R274+'URQ Da'!R274+'ROC Da'!R274+'SM Da'!R274+'BN Da'!R274+'BS Da'!R274+'TDC Da'!R274</f>
        <v>10</v>
      </c>
      <c r="S274" s="81">
        <f>+'MIT Da'!S274+'SAR Da'!S274+'URQ Da'!S274+'ROC Da'!S274+'SM Da'!S274+'BN Da'!S274+'BS Da'!S274+'TDC Da'!S274</f>
        <v>273</v>
      </c>
      <c r="T274" s="81">
        <f>+'MIT Da'!T274+'SAR Da'!T274+'URQ Da'!T274+'ROC Da'!T274+'SM Da'!T274+'BN Da'!T274+'BS Da'!T274+'TDC Da'!T274</f>
        <v>137</v>
      </c>
      <c r="U274" s="81">
        <f>+'MIT Da'!U274+'SAR Da'!U274+'URQ Da'!U274+'ROC Da'!U274+'SM Da'!U274+'BN Da'!U274+'BS Da'!U274+'TDC Da'!U274</f>
        <v>412</v>
      </c>
      <c r="V274" s="81">
        <f>+'MIT Da'!V274+'SAR Da'!V274+'URQ Da'!V274+'ROC Da'!V274+'SM Da'!V274+'BN Da'!V274+'BS Da'!V274+'TDC Da'!V274</f>
        <v>11</v>
      </c>
      <c r="W274" s="81">
        <f>+'MIT Da'!W274+'SAR Da'!W274+'URQ Da'!W274+'ROC Da'!W274+'SM Da'!W274+'BN Da'!W274+'BS Da'!W274+'TDC Da'!W274</f>
        <v>117</v>
      </c>
      <c r="X274" s="81">
        <f>+'MIT Da'!X274+'SAR Da'!X274+'URQ Da'!X274+'ROC Da'!X274+'SM Da'!X274+'BN Da'!X274+'BS Da'!X274+'TDC Da'!X274</f>
        <v>4</v>
      </c>
      <c r="Y274" s="81">
        <f>+'MIT Da'!Y274+'SAR Da'!Y274+'URQ Da'!Y274+'ROC Da'!Y274+'SM Da'!Y274+'BN Da'!Y274+'BS Da'!Y274+'TDC Da'!Y274</f>
        <v>681</v>
      </c>
      <c r="Z274" s="81">
        <f>+'MIT Da'!Z274+'SAR Da'!Z274+'URQ Da'!Z274+'ROC Da'!Z274+'SM Da'!Z274+'BN Da'!Z274+'BS Da'!Z274+'TDC Da'!Z274</f>
        <v>191</v>
      </c>
      <c r="AA274" s="81">
        <f>+'MIT Da'!AA274+'SAR Da'!AA274+'URQ Da'!AA274+'ROC Da'!AA274+'SM Da'!AA274+'BN Da'!AA274+'BS Da'!AA274+'TDC Da'!AA274</f>
        <v>103</v>
      </c>
      <c r="AB274" s="81">
        <f>+'MIT Da'!AB274+'SAR Da'!AB274+'URQ Da'!AB274+'ROC Da'!AB274+'SM Da'!AB274+'BN Da'!AB274+'BS Da'!AB274+'TDC Da'!AB274</f>
        <v>681</v>
      </c>
      <c r="AC274" s="81">
        <f>+'MIT Da'!AC274+'SAR Da'!AC274+'URQ Da'!AC274+'ROC Da'!AC274+'SM Da'!AC274+'BN Da'!AC274+'BS Da'!AC274+'TDC Da'!AC274</f>
        <v>975</v>
      </c>
      <c r="AD274" s="81">
        <f>+'MIT Da'!AD274+'SAR Da'!AD274+'URQ Da'!AD274+'ROC Da'!AD274+'SM Da'!AD274+'BN Da'!AD274+'BS Da'!AD274+'TDC Da'!AD274</f>
        <v>58</v>
      </c>
      <c r="AE274" s="81">
        <f>+'MIT Da'!AE274+'SAR Da'!AE274+'URQ Da'!AE274+'ROC Da'!AE274+'SM Da'!AE274+'BN Da'!AE274+'BS Da'!AE274+'TDC Da'!AE274</f>
        <v>104</v>
      </c>
      <c r="AF274" s="81">
        <f>+'MIT Da'!AF274+'SAR Da'!AF274+'URQ Da'!AF274+'ROC Da'!AF274+'SM Da'!AF274+'BN Da'!AF274+'BS Da'!AF274+'TDC Da'!AF274</f>
        <v>452</v>
      </c>
      <c r="AG274" s="81">
        <f>+'MIT Da'!AG274+'SAR Da'!AG274+'URQ Da'!AG274+'ROC Da'!AG274+'SM Da'!AG274+'BN Da'!AG274+'BS Da'!AG274+'TDC Da'!AG274</f>
        <v>614</v>
      </c>
      <c r="AH274" s="12">
        <f>+'MIT Da'!AH274+'SAR Da'!AH274+'URQ Da'!AH274+'ROC Da'!AH274+'SM Da'!AH274+'BN Da'!AH274+'BS Da'!AH274+'TDC Da'!AH274</f>
        <v>280.81400000000002</v>
      </c>
      <c r="AI274" s="12">
        <f>+'MIT Da'!AI274+'SAR Da'!AI274+'URQ Da'!AI274+'ROC Da'!AI274+'SM Da'!AI274+'BN Da'!AI274+'BS Da'!AI274+'TDC Da'!AI274</f>
        <v>2.4</v>
      </c>
      <c r="AJ274" s="12">
        <f>+'MIT Da'!AJ274+'SAR Da'!AJ274+'URQ Da'!AJ274+'ROC Da'!AJ274+'SM Da'!AJ274+'BN Da'!AJ274+'BS Da'!AJ274+'TDC Da'!AJ274</f>
        <v>514.28800000000001</v>
      </c>
      <c r="AK274" s="12">
        <f>+'MIT Da'!AK274+'SAR Da'!AK274+'URQ Da'!AK274+'ROC Da'!AK274+'SM Da'!AK274+'BN Da'!AK274+'BS Da'!AK274+'TDC Da'!AK274</f>
        <v>797.50199999999995</v>
      </c>
      <c r="AL274" s="81">
        <f>+'MIT Da'!AL274+'SAR Da'!AL274+'URQ Da'!AL274+'ROC Da'!AL274+'SM Da'!AL274+'BN Da'!AL274+'BS Da'!AL274+'TDC Da'!AL274</f>
        <v>9</v>
      </c>
      <c r="AM274" s="81">
        <f>+'MIT Da'!AM274+'SAR Da'!AM274+'URQ Da'!AM274+'ROC Da'!AM274+'SM Da'!AM274+'BN Da'!AM274+'BS Da'!AM274+'TDC Da'!AM274</f>
        <v>56</v>
      </c>
      <c r="AN274" s="81">
        <f>+'MIT Da'!AN274+'SAR Da'!AN274+'URQ Da'!AN274+'ROC Da'!AN274+'SM Da'!AN274+'BN Da'!AN274+'BS Da'!AN274+'TDC Da'!AN274</f>
        <v>77</v>
      </c>
      <c r="AO274" s="81">
        <f>+'MIT Da'!AO274+'SAR Da'!AO274+'URQ Da'!AO274+'ROC Da'!AO274+'SM Da'!AO274+'BN Da'!AO274+'BS Da'!AO274+'TDC Da'!AO274</f>
        <v>142</v>
      </c>
      <c r="AP274" s="81">
        <f>+'MIT Da'!AP274+'SAR Da'!AP274+'URQ Da'!AP274+'ROC Da'!AP274+'SM Da'!AP274+'BN Da'!AP274+'BS Da'!AP274+'TDC Da'!AP274</f>
        <v>564</v>
      </c>
      <c r="AQ274" s="81">
        <f>+'MIT Da'!AQ274+'SAR Da'!AQ274+'URQ Da'!AQ274+'ROC Da'!AQ274+'SM Da'!AQ274+'BN Da'!AQ274+'BS Da'!AQ274+'TDC Da'!AQ274</f>
        <v>399</v>
      </c>
      <c r="AR274" s="81">
        <f>+'MIT Da'!AR274+'SAR Da'!AR274+'URQ Da'!AR274+'ROC Da'!AR274+'SM Da'!AR274+'BN Da'!AR274+'BS Da'!AR274+'TDC Da'!AR274</f>
        <v>72</v>
      </c>
      <c r="AS274" s="81">
        <f>+SUM(RED_InfraMR[[#This Row],[B.02.1 - Parque de Coches Eléctricos Motrices]:[B.02.3 - Parque de Coches Eléctricos Motrices Tipo R]])</f>
        <v>1035</v>
      </c>
      <c r="AT274" s="81">
        <f>+'MIT Da'!AT274+'SAR Da'!AT274+'URQ Da'!AT274+'ROC Da'!AT274+'SM Da'!AT274+'BN Da'!AT274+'BS Da'!AT274+'TDC Da'!AT274</f>
        <v>12</v>
      </c>
      <c r="AU274" s="81">
        <f>+'MIT Da'!AU274+'SAR Da'!AU274+'URQ Da'!AU274+'ROC Da'!AU274+'SM Da'!AU274+'BN Da'!AU274+'BS Da'!AU274+'TDC Da'!AU274</f>
        <v>6</v>
      </c>
      <c r="AV274" s="81">
        <f>+'MIT Da'!AV274+'SAR Da'!AV274+'URQ Da'!AV274+'ROC Da'!AV274+'SM Da'!AV274+'BN Da'!AV274+'BS Da'!AV274+'TDC Da'!AV274</f>
        <v>10</v>
      </c>
      <c r="AW274" s="81">
        <f>+SUM(RED_InfraMR[[#This Row],[B.03.1 - Parque de Coches Motores Motrices Remolcados]:[B.03.3 - Parque de Coches Motores Motrices Cabina]])</f>
        <v>28</v>
      </c>
      <c r="AX274" s="81">
        <f>+'MIT Da'!AX274+'SAR Da'!AX274+'URQ Da'!AX274+'ROC Da'!AX274+'SM Da'!AX274+'BN Da'!AX274+'BS Da'!AX274+'TDC Da'!AX274</f>
        <v>496</v>
      </c>
      <c r="AY274" s="81">
        <f>+'MIT Da'!AY274+'SAR Da'!AY274+'URQ Da'!AY274+'ROC Da'!AY274+'SM Da'!AY274+'BN Da'!AY274+'BS Da'!AY274+'TDC Da'!AY274</f>
        <v>128</v>
      </c>
      <c r="AZ274" s="81">
        <f>+'MIT Da'!AZ274+'SAR Da'!AZ274+'URQ Da'!AZ274+'ROC Da'!AZ274+'SM Da'!AZ274+'BN Da'!AZ274+'BS Da'!AZ274+'TDC Da'!AZ274</f>
        <v>15</v>
      </c>
      <c r="BA274" s="81">
        <f>+'MIT Da'!BA274+'SAR Da'!BA274+'URQ Da'!BA274+'ROC Da'!BA274+'SM Da'!BA274+'BN Da'!BA274+'BS Da'!BA274+'TDC Da'!BA274</f>
        <v>164</v>
      </c>
      <c r="BB274" s="81">
        <f>+'MIT Da'!BB274+'SAR Da'!BB274+'URQ Da'!BB274+'ROC Da'!BB274+'SM Da'!BB274+'BN Da'!BB274+'BS Da'!BB274+'TDC Da'!BB274</f>
        <v>0</v>
      </c>
      <c r="BC274" s="81">
        <f>+SUM(RED_InfraMR[[#This Row],[B.04.1 - Parque de Coches Remolcados Clase Unica]:[B.04.5 - Parque de Coches Remolcados para Servicios Especiales (Cartoneros)]])</f>
        <v>803</v>
      </c>
      <c r="BD274" s="81">
        <f>+'MIT Da'!BD274+'SAR Da'!BD274+'URQ Da'!BD274+'ROC Da'!BD274+'SM Da'!BD274+'BN Da'!BD274+'BS Da'!BD274+'TDC Da'!BD274</f>
        <v>32</v>
      </c>
      <c r="BE274" s="81">
        <f>+'MIT Da'!BE274+'SAR Da'!BE274+'URQ Da'!BE274+'ROC Da'!BE274+'SM Da'!BE274+'BN Da'!BE274+'BS Da'!BE274+'TDC Da'!BE274</f>
        <v>103</v>
      </c>
      <c r="BF274" s="16"/>
    </row>
    <row r="275" spans="1:58">
      <c r="A275" s="1">
        <v>2015</v>
      </c>
      <c r="B275" s="1" t="s">
        <v>124</v>
      </c>
      <c r="C275" s="12">
        <f>+'MIT Da'!C275+'SAR Da'!C275+'URQ Da'!C275+'ROC Da'!C275+'SM Da'!C275+'BN Da'!C275+'BS Da'!C275+'TDC Da'!C275</f>
        <v>164.07300000000001</v>
      </c>
      <c r="D275" s="12">
        <f>+'MIT Da'!D275+'SAR Da'!D275+'URQ Da'!D275+'ROC Da'!D275+'SM Da'!D275+'BN Da'!D275+'BS Da'!D275+'TDC Da'!D275</f>
        <v>434.00300000000004</v>
      </c>
      <c r="E275" s="12">
        <f>+'MIT Da'!E275+'SAR Da'!E275+'URQ Da'!E275+'ROC Da'!E275+'SM Da'!E275+'BN Da'!E275+'BS Da'!E275+'TDC Da'!E275</f>
        <v>0</v>
      </c>
      <c r="F275" s="12">
        <f>+'MIT Da'!F275+'SAR Da'!F275+'URQ Da'!F275+'ROC Da'!F275+'SM Da'!F275+'BN Da'!F275+'BS Da'!F275+'TDC Da'!F275</f>
        <v>186.47664</v>
      </c>
      <c r="G275" s="12">
        <f>+'MIT Da'!G275+'SAR Da'!G275+'URQ Da'!G275+'ROC Da'!G275+'SM Da'!G275+'BN Da'!G275+'BS Da'!G275+'TDC Da'!G275</f>
        <v>784.55263999999988</v>
      </c>
      <c r="H275" s="12">
        <f>+'MIT Da'!H275+'SAR Da'!H275+'URQ Da'!H275+'ROC Da'!H275+'SM Da'!H275+'BN Da'!H275+'BS Da'!H275+'TDC Da'!H275</f>
        <v>784.55263999999988</v>
      </c>
      <c r="I275" s="12">
        <f>+'MIT Da'!I275+'SAR Da'!I275+'URQ Da'!I275+'ROC Da'!I275+'SM Da'!I275+'BN Da'!I275+'BS Da'!I275+'TDC Da'!I275</f>
        <v>1011.8011099999999</v>
      </c>
      <c r="J275" s="12">
        <f>+'MIT Da'!J275+'SAR Da'!J275+'URQ Da'!J275+'ROC Da'!J275+'SM Da'!J275+'BN Da'!J275+'BS Da'!J275+'TDC Da'!J275</f>
        <v>1056.6689100000001</v>
      </c>
      <c r="K275" s="12">
        <f>+'MIT Da'!K275+'SAR Da'!K275+'URQ Da'!K275+'ROC Da'!K275+'SM Da'!K275+'BN Da'!K275+'BS Da'!K275+'TDC Da'!K275</f>
        <v>54.516999999999996</v>
      </c>
      <c r="L275" s="12">
        <f>+'MIT Da'!L275+'SAR Da'!L275+'URQ Da'!L275+'ROC Da'!L275+'SM Da'!L275+'BN Da'!L275+'BS Da'!L275+'TDC Da'!L275</f>
        <v>400.09900000000005</v>
      </c>
      <c r="M275" s="12">
        <f>+'MIT Da'!M275+'SAR Da'!M275+'URQ Da'!M275+'ROC Da'!M275+'SM Da'!M275+'BN Da'!M275+'BS Da'!M275+'TDC Da'!M275</f>
        <v>21.314999999999998</v>
      </c>
      <c r="N275" s="12">
        <f>+'MIT Da'!N275+'SAR Da'!N275+'URQ Da'!N275+'ROC Da'!N275+'SM Da'!N275+'BN Da'!N275+'BS Da'!N275+'TDC Da'!N275</f>
        <v>1456.7679099999998</v>
      </c>
      <c r="O275" s="12">
        <f>+'MIT Da'!O275+'SAR Da'!O275+'URQ Da'!O275+'ROC Da'!O275+'SM Da'!O275+'BN Da'!O275+'BS Da'!O275+'TDC Da'!O275</f>
        <v>1456.7679099999998</v>
      </c>
      <c r="P275" s="81">
        <f>+'MIT Da'!P275+'SAR Da'!P275+'URQ Da'!P275+'ROC Da'!P275+'SM Da'!P275+'BN Da'!P275+'BS Da'!P275+'TDC Da'!P275</f>
        <v>205</v>
      </c>
      <c r="Q275" s="81">
        <f>+'MIT Da'!Q275+'SAR Da'!Q275+'URQ Da'!Q275+'ROC Da'!Q275+'SM Da'!Q275+'BN Da'!Q275+'BS Da'!Q275+'TDC Da'!Q275</f>
        <v>58</v>
      </c>
      <c r="R275" s="81">
        <f>+'MIT Da'!R275+'SAR Da'!R275+'URQ Da'!R275+'ROC Da'!R275+'SM Da'!R275+'BN Da'!R275+'BS Da'!R275+'TDC Da'!R275</f>
        <v>10</v>
      </c>
      <c r="S275" s="81">
        <f>+'MIT Da'!S275+'SAR Da'!S275+'URQ Da'!S275+'ROC Da'!S275+'SM Da'!S275+'BN Da'!S275+'BS Da'!S275+'TDC Da'!S275</f>
        <v>273</v>
      </c>
      <c r="T275" s="81">
        <f>+'MIT Da'!T275+'SAR Da'!T275+'URQ Da'!T275+'ROC Da'!T275+'SM Da'!T275+'BN Da'!T275+'BS Da'!T275+'TDC Da'!T275</f>
        <v>137</v>
      </c>
      <c r="U275" s="81">
        <f>+'MIT Da'!U275+'SAR Da'!U275+'URQ Da'!U275+'ROC Da'!U275+'SM Da'!U275+'BN Da'!U275+'BS Da'!U275+'TDC Da'!U275</f>
        <v>412</v>
      </c>
      <c r="V275" s="81">
        <f>+'MIT Da'!V275+'SAR Da'!V275+'URQ Da'!V275+'ROC Da'!V275+'SM Da'!V275+'BN Da'!V275+'BS Da'!V275+'TDC Da'!V275</f>
        <v>11</v>
      </c>
      <c r="W275" s="81">
        <f>+'MIT Da'!W275+'SAR Da'!W275+'URQ Da'!W275+'ROC Da'!W275+'SM Da'!W275+'BN Da'!W275+'BS Da'!W275+'TDC Da'!W275</f>
        <v>117</v>
      </c>
      <c r="X275" s="81">
        <f>+'MIT Da'!X275+'SAR Da'!X275+'URQ Da'!X275+'ROC Da'!X275+'SM Da'!X275+'BN Da'!X275+'BS Da'!X275+'TDC Da'!X275</f>
        <v>4</v>
      </c>
      <c r="Y275" s="81">
        <f>+'MIT Da'!Y275+'SAR Da'!Y275+'URQ Da'!Y275+'ROC Da'!Y275+'SM Da'!Y275+'BN Da'!Y275+'BS Da'!Y275+'TDC Da'!Y275</f>
        <v>681</v>
      </c>
      <c r="Z275" s="81">
        <f>+'MIT Da'!Z275+'SAR Da'!Z275+'URQ Da'!Z275+'ROC Da'!Z275+'SM Da'!Z275+'BN Da'!Z275+'BS Da'!Z275+'TDC Da'!Z275</f>
        <v>191</v>
      </c>
      <c r="AA275" s="81">
        <f>+'MIT Da'!AA275+'SAR Da'!AA275+'URQ Da'!AA275+'ROC Da'!AA275+'SM Da'!AA275+'BN Da'!AA275+'BS Da'!AA275+'TDC Da'!AA275</f>
        <v>103</v>
      </c>
      <c r="AB275" s="81">
        <f>+'MIT Da'!AB275+'SAR Da'!AB275+'URQ Da'!AB275+'ROC Da'!AB275+'SM Da'!AB275+'BN Da'!AB275+'BS Da'!AB275+'TDC Da'!AB275</f>
        <v>681</v>
      </c>
      <c r="AC275" s="81">
        <f>+'MIT Da'!AC275+'SAR Da'!AC275+'URQ Da'!AC275+'ROC Da'!AC275+'SM Da'!AC275+'BN Da'!AC275+'BS Da'!AC275+'TDC Da'!AC275</f>
        <v>975</v>
      </c>
      <c r="AD275" s="81">
        <f>+'MIT Da'!AD275+'SAR Da'!AD275+'URQ Da'!AD275+'ROC Da'!AD275+'SM Da'!AD275+'BN Da'!AD275+'BS Da'!AD275+'TDC Da'!AD275</f>
        <v>58</v>
      </c>
      <c r="AE275" s="81">
        <f>+'MIT Da'!AE275+'SAR Da'!AE275+'URQ Da'!AE275+'ROC Da'!AE275+'SM Da'!AE275+'BN Da'!AE275+'BS Da'!AE275+'TDC Da'!AE275</f>
        <v>104</v>
      </c>
      <c r="AF275" s="81">
        <f>+'MIT Da'!AF275+'SAR Da'!AF275+'URQ Da'!AF275+'ROC Da'!AF275+'SM Da'!AF275+'BN Da'!AF275+'BS Da'!AF275+'TDC Da'!AF275</f>
        <v>452</v>
      </c>
      <c r="AG275" s="81">
        <f>+'MIT Da'!AG275+'SAR Da'!AG275+'URQ Da'!AG275+'ROC Da'!AG275+'SM Da'!AG275+'BN Da'!AG275+'BS Da'!AG275+'TDC Da'!AG275</f>
        <v>614</v>
      </c>
      <c r="AH275" s="12">
        <f>+'MIT Da'!AH275+'SAR Da'!AH275+'URQ Da'!AH275+'ROC Da'!AH275+'SM Da'!AH275+'BN Da'!AH275+'BS Da'!AH275+'TDC Da'!AH275</f>
        <v>280.81400000000002</v>
      </c>
      <c r="AI275" s="12">
        <f>+'MIT Da'!AI275+'SAR Da'!AI275+'URQ Da'!AI275+'ROC Da'!AI275+'SM Da'!AI275+'BN Da'!AI275+'BS Da'!AI275+'TDC Da'!AI275</f>
        <v>2.4</v>
      </c>
      <c r="AJ275" s="12">
        <f>+'MIT Da'!AJ275+'SAR Da'!AJ275+'URQ Da'!AJ275+'ROC Da'!AJ275+'SM Da'!AJ275+'BN Da'!AJ275+'BS Da'!AJ275+'TDC Da'!AJ275</f>
        <v>514.28800000000001</v>
      </c>
      <c r="AK275" s="12">
        <f>+'MIT Da'!AK275+'SAR Da'!AK275+'URQ Da'!AK275+'ROC Da'!AK275+'SM Da'!AK275+'BN Da'!AK275+'BS Da'!AK275+'TDC Da'!AK275</f>
        <v>797.50199999999995</v>
      </c>
      <c r="AL275" s="81">
        <f>+'MIT Da'!AL275+'SAR Da'!AL275+'URQ Da'!AL275+'ROC Da'!AL275+'SM Da'!AL275+'BN Da'!AL275+'BS Da'!AL275+'TDC Da'!AL275</f>
        <v>9</v>
      </c>
      <c r="AM275" s="81">
        <f>+'MIT Da'!AM275+'SAR Da'!AM275+'URQ Da'!AM275+'ROC Da'!AM275+'SM Da'!AM275+'BN Da'!AM275+'BS Da'!AM275+'TDC Da'!AM275</f>
        <v>56</v>
      </c>
      <c r="AN275" s="81">
        <f>+'MIT Da'!AN275+'SAR Da'!AN275+'URQ Da'!AN275+'ROC Da'!AN275+'SM Da'!AN275+'BN Da'!AN275+'BS Da'!AN275+'TDC Da'!AN275</f>
        <v>77</v>
      </c>
      <c r="AO275" s="81">
        <f>+'MIT Da'!AO275+'SAR Da'!AO275+'URQ Da'!AO275+'ROC Da'!AO275+'SM Da'!AO275+'BN Da'!AO275+'BS Da'!AO275+'TDC Da'!AO275</f>
        <v>142</v>
      </c>
      <c r="AP275" s="81">
        <f>+'MIT Da'!AP275+'SAR Da'!AP275+'URQ Da'!AP275+'ROC Da'!AP275+'SM Da'!AP275+'BN Da'!AP275+'BS Da'!AP275+'TDC Da'!AP275</f>
        <v>564</v>
      </c>
      <c r="AQ275" s="81">
        <f>+'MIT Da'!AQ275+'SAR Da'!AQ275+'URQ Da'!AQ275+'ROC Da'!AQ275+'SM Da'!AQ275+'BN Da'!AQ275+'BS Da'!AQ275+'TDC Da'!AQ275</f>
        <v>399</v>
      </c>
      <c r="AR275" s="81">
        <f>+'MIT Da'!AR275+'SAR Da'!AR275+'URQ Da'!AR275+'ROC Da'!AR275+'SM Da'!AR275+'BN Da'!AR275+'BS Da'!AR275+'TDC Da'!AR275</f>
        <v>72</v>
      </c>
      <c r="AS275" s="81">
        <f>+SUM(RED_InfraMR[[#This Row],[B.02.1 - Parque de Coches Eléctricos Motrices]:[B.02.3 - Parque de Coches Eléctricos Motrices Tipo R]])</f>
        <v>1035</v>
      </c>
      <c r="AT275" s="81">
        <f>+'MIT Da'!AT275+'SAR Da'!AT275+'URQ Da'!AT275+'ROC Da'!AT275+'SM Da'!AT275+'BN Da'!AT275+'BS Da'!AT275+'TDC Da'!AT275</f>
        <v>12</v>
      </c>
      <c r="AU275" s="81">
        <f>+'MIT Da'!AU275+'SAR Da'!AU275+'URQ Da'!AU275+'ROC Da'!AU275+'SM Da'!AU275+'BN Da'!AU275+'BS Da'!AU275+'TDC Da'!AU275</f>
        <v>6</v>
      </c>
      <c r="AV275" s="81">
        <f>+'MIT Da'!AV275+'SAR Da'!AV275+'URQ Da'!AV275+'ROC Da'!AV275+'SM Da'!AV275+'BN Da'!AV275+'BS Da'!AV275+'TDC Da'!AV275</f>
        <v>10</v>
      </c>
      <c r="AW275" s="81">
        <f>+SUM(RED_InfraMR[[#This Row],[B.03.1 - Parque de Coches Motores Motrices Remolcados]:[B.03.3 - Parque de Coches Motores Motrices Cabina]])</f>
        <v>28</v>
      </c>
      <c r="AX275" s="81">
        <f>+'MIT Da'!AX275+'SAR Da'!AX275+'URQ Da'!AX275+'ROC Da'!AX275+'SM Da'!AX275+'BN Da'!AX275+'BS Da'!AX275+'TDC Da'!AX275</f>
        <v>496</v>
      </c>
      <c r="AY275" s="81">
        <f>+'MIT Da'!AY275+'SAR Da'!AY275+'URQ Da'!AY275+'ROC Da'!AY275+'SM Da'!AY275+'BN Da'!AY275+'BS Da'!AY275+'TDC Da'!AY275</f>
        <v>128</v>
      </c>
      <c r="AZ275" s="81">
        <f>+'MIT Da'!AZ275+'SAR Da'!AZ275+'URQ Da'!AZ275+'ROC Da'!AZ275+'SM Da'!AZ275+'BN Da'!AZ275+'BS Da'!AZ275+'TDC Da'!AZ275</f>
        <v>15</v>
      </c>
      <c r="BA275" s="81">
        <f>+'MIT Da'!BA275+'SAR Da'!BA275+'URQ Da'!BA275+'ROC Da'!BA275+'SM Da'!BA275+'BN Da'!BA275+'BS Da'!BA275+'TDC Da'!BA275</f>
        <v>164</v>
      </c>
      <c r="BB275" s="81">
        <f>+'MIT Da'!BB275+'SAR Da'!BB275+'URQ Da'!BB275+'ROC Da'!BB275+'SM Da'!BB275+'BN Da'!BB275+'BS Da'!BB275+'TDC Da'!BB275</f>
        <v>0</v>
      </c>
      <c r="BC275" s="81">
        <f>+SUM(RED_InfraMR[[#This Row],[B.04.1 - Parque de Coches Remolcados Clase Unica]:[B.04.5 - Parque de Coches Remolcados para Servicios Especiales (Cartoneros)]])</f>
        <v>803</v>
      </c>
      <c r="BD275" s="81">
        <f>+'MIT Da'!BD275+'SAR Da'!BD275+'URQ Da'!BD275+'ROC Da'!BD275+'SM Da'!BD275+'BN Da'!BD275+'BS Da'!BD275+'TDC Da'!BD275</f>
        <v>32</v>
      </c>
      <c r="BE275" s="81">
        <f>+'MIT Da'!BE275+'SAR Da'!BE275+'URQ Da'!BE275+'ROC Da'!BE275+'SM Da'!BE275+'BN Da'!BE275+'BS Da'!BE275+'TDC Da'!BE275</f>
        <v>103</v>
      </c>
      <c r="BF275" s="16"/>
    </row>
    <row r="276" spans="1:58">
      <c r="A276" s="1">
        <v>2015</v>
      </c>
      <c r="B276" s="1" t="s">
        <v>125</v>
      </c>
      <c r="C276" s="12">
        <f>+'MIT Da'!C276+'SAR Da'!C276+'URQ Da'!C276+'ROC Da'!C276+'SM Da'!C276+'BN Da'!C276+'BS Da'!C276+'TDC Da'!C276</f>
        <v>164.07300000000001</v>
      </c>
      <c r="D276" s="12">
        <f>+'MIT Da'!D276+'SAR Da'!D276+'URQ Da'!D276+'ROC Da'!D276+'SM Da'!D276+'BN Da'!D276+'BS Da'!D276+'TDC Da'!D276</f>
        <v>434.00300000000004</v>
      </c>
      <c r="E276" s="12">
        <f>+'MIT Da'!E276+'SAR Da'!E276+'URQ Da'!E276+'ROC Da'!E276+'SM Da'!E276+'BN Da'!E276+'BS Da'!E276+'TDC Da'!E276</f>
        <v>0</v>
      </c>
      <c r="F276" s="12">
        <f>+'MIT Da'!F276+'SAR Da'!F276+'URQ Da'!F276+'ROC Da'!F276+'SM Da'!F276+'BN Da'!F276+'BS Da'!F276+'TDC Da'!F276</f>
        <v>186.47664</v>
      </c>
      <c r="G276" s="12">
        <f>+'MIT Da'!G276+'SAR Da'!G276+'URQ Da'!G276+'ROC Da'!G276+'SM Da'!G276+'BN Da'!G276+'BS Da'!G276+'TDC Da'!G276</f>
        <v>784.55263999999988</v>
      </c>
      <c r="H276" s="12">
        <f>+'MIT Da'!H276+'SAR Da'!H276+'URQ Da'!H276+'ROC Da'!H276+'SM Da'!H276+'BN Da'!H276+'BS Da'!H276+'TDC Da'!H276</f>
        <v>784.55263999999988</v>
      </c>
      <c r="I276" s="12">
        <f>+'MIT Da'!I276+'SAR Da'!I276+'URQ Da'!I276+'ROC Da'!I276+'SM Da'!I276+'BN Da'!I276+'BS Da'!I276+'TDC Da'!I276</f>
        <v>1011.8011099999999</v>
      </c>
      <c r="J276" s="12">
        <f>+'MIT Da'!J276+'SAR Da'!J276+'URQ Da'!J276+'ROC Da'!J276+'SM Da'!J276+'BN Da'!J276+'BS Da'!J276+'TDC Da'!J276</f>
        <v>1056.6689100000001</v>
      </c>
      <c r="K276" s="12">
        <f>+'MIT Da'!K276+'SAR Da'!K276+'URQ Da'!K276+'ROC Da'!K276+'SM Da'!K276+'BN Da'!K276+'BS Da'!K276+'TDC Da'!K276</f>
        <v>54.516999999999996</v>
      </c>
      <c r="L276" s="12">
        <f>+'MIT Da'!L276+'SAR Da'!L276+'URQ Da'!L276+'ROC Da'!L276+'SM Da'!L276+'BN Da'!L276+'BS Da'!L276+'TDC Da'!L276</f>
        <v>400.09900000000005</v>
      </c>
      <c r="M276" s="12">
        <f>+'MIT Da'!M276+'SAR Da'!M276+'URQ Da'!M276+'ROC Da'!M276+'SM Da'!M276+'BN Da'!M276+'BS Da'!M276+'TDC Da'!M276</f>
        <v>21.314999999999998</v>
      </c>
      <c r="N276" s="12">
        <f>+'MIT Da'!N276+'SAR Da'!N276+'URQ Da'!N276+'ROC Da'!N276+'SM Da'!N276+'BN Da'!N276+'BS Da'!N276+'TDC Da'!N276</f>
        <v>1456.7679099999998</v>
      </c>
      <c r="O276" s="12">
        <f>+'MIT Da'!O276+'SAR Da'!O276+'URQ Da'!O276+'ROC Da'!O276+'SM Da'!O276+'BN Da'!O276+'BS Da'!O276+'TDC Da'!O276</f>
        <v>1456.7679099999998</v>
      </c>
      <c r="P276" s="81">
        <f>+'MIT Da'!P276+'SAR Da'!P276+'URQ Da'!P276+'ROC Da'!P276+'SM Da'!P276+'BN Da'!P276+'BS Da'!P276+'TDC Da'!P276</f>
        <v>205</v>
      </c>
      <c r="Q276" s="81">
        <f>+'MIT Da'!Q276+'SAR Da'!Q276+'URQ Da'!Q276+'ROC Da'!Q276+'SM Da'!Q276+'BN Da'!Q276+'BS Da'!Q276+'TDC Da'!Q276</f>
        <v>58</v>
      </c>
      <c r="R276" s="81">
        <f>+'MIT Da'!R276+'SAR Da'!R276+'URQ Da'!R276+'ROC Da'!R276+'SM Da'!R276+'BN Da'!R276+'BS Da'!R276+'TDC Da'!R276</f>
        <v>10</v>
      </c>
      <c r="S276" s="81">
        <f>+'MIT Da'!S276+'SAR Da'!S276+'URQ Da'!S276+'ROC Da'!S276+'SM Da'!S276+'BN Da'!S276+'BS Da'!S276+'TDC Da'!S276</f>
        <v>273</v>
      </c>
      <c r="T276" s="81">
        <f>+'MIT Da'!T276+'SAR Da'!T276+'URQ Da'!T276+'ROC Da'!T276+'SM Da'!T276+'BN Da'!T276+'BS Da'!T276+'TDC Da'!T276</f>
        <v>137</v>
      </c>
      <c r="U276" s="81">
        <f>+'MIT Da'!U276+'SAR Da'!U276+'URQ Da'!U276+'ROC Da'!U276+'SM Da'!U276+'BN Da'!U276+'BS Da'!U276+'TDC Da'!U276</f>
        <v>412</v>
      </c>
      <c r="V276" s="81">
        <f>+'MIT Da'!V276+'SAR Da'!V276+'URQ Da'!V276+'ROC Da'!V276+'SM Da'!V276+'BN Da'!V276+'BS Da'!V276+'TDC Da'!V276</f>
        <v>11</v>
      </c>
      <c r="W276" s="81">
        <f>+'MIT Da'!W276+'SAR Da'!W276+'URQ Da'!W276+'ROC Da'!W276+'SM Da'!W276+'BN Da'!W276+'BS Da'!W276+'TDC Da'!W276</f>
        <v>117</v>
      </c>
      <c r="X276" s="81">
        <f>+'MIT Da'!X276+'SAR Da'!X276+'URQ Da'!X276+'ROC Da'!X276+'SM Da'!X276+'BN Da'!X276+'BS Da'!X276+'TDC Da'!X276</f>
        <v>4</v>
      </c>
      <c r="Y276" s="81">
        <f>+'MIT Da'!Y276+'SAR Da'!Y276+'URQ Da'!Y276+'ROC Da'!Y276+'SM Da'!Y276+'BN Da'!Y276+'BS Da'!Y276+'TDC Da'!Y276</f>
        <v>681</v>
      </c>
      <c r="Z276" s="81">
        <f>+'MIT Da'!Z276+'SAR Da'!Z276+'URQ Da'!Z276+'ROC Da'!Z276+'SM Da'!Z276+'BN Da'!Z276+'BS Da'!Z276+'TDC Da'!Z276</f>
        <v>191</v>
      </c>
      <c r="AA276" s="81">
        <f>+'MIT Da'!AA276+'SAR Da'!AA276+'URQ Da'!AA276+'ROC Da'!AA276+'SM Da'!AA276+'BN Da'!AA276+'BS Da'!AA276+'TDC Da'!AA276</f>
        <v>103</v>
      </c>
      <c r="AB276" s="81">
        <f>+'MIT Da'!AB276+'SAR Da'!AB276+'URQ Da'!AB276+'ROC Da'!AB276+'SM Da'!AB276+'BN Da'!AB276+'BS Da'!AB276+'TDC Da'!AB276</f>
        <v>681</v>
      </c>
      <c r="AC276" s="81">
        <f>+'MIT Da'!AC276+'SAR Da'!AC276+'URQ Da'!AC276+'ROC Da'!AC276+'SM Da'!AC276+'BN Da'!AC276+'BS Da'!AC276+'TDC Da'!AC276</f>
        <v>975</v>
      </c>
      <c r="AD276" s="81">
        <f>+'MIT Da'!AD276+'SAR Da'!AD276+'URQ Da'!AD276+'ROC Da'!AD276+'SM Da'!AD276+'BN Da'!AD276+'BS Da'!AD276+'TDC Da'!AD276</f>
        <v>58</v>
      </c>
      <c r="AE276" s="81">
        <f>+'MIT Da'!AE276+'SAR Da'!AE276+'URQ Da'!AE276+'ROC Da'!AE276+'SM Da'!AE276+'BN Da'!AE276+'BS Da'!AE276+'TDC Da'!AE276</f>
        <v>104</v>
      </c>
      <c r="AF276" s="81">
        <f>+'MIT Da'!AF276+'SAR Da'!AF276+'URQ Da'!AF276+'ROC Da'!AF276+'SM Da'!AF276+'BN Da'!AF276+'BS Da'!AF276+'TDC Da'!AF276</f>
        <v>452</v>
      </c>
      <c r="AG276" s="81">
        <f>+'MIT Da'!AG276+'SAR Da'!AG276+'URQ Da'!AG276+'ROC Da'!AG276+'SM Da'!AG276+'BN Da'!AG276+'BS Da'!AG276+'TDC Da'!AG276</f>
        <v>614</v>
      </c>
      <c r="AH276" s="12">
        <f>+'MIT Da'!AH276+'SAR Da'!AH276+'URQ Da'!AH276+'ROC Da'!AH276+'SM Da'!AH276+'BN Da'!AH276+'BS Da'!AH276+'TDC Da'!AH276</f>
        <v>280.81400000000002</v>
      </c>
      <c r="AI276" s="12">
        <f>+'MIT Da'!AI276+'SAR Da'!AI276+'URQ Da'!AI276+'ROC Da'!AI276+'SM Da'!AI276+'BN Da'!AI276+'BS Da'!AI276+'TDC Da'!AI276</f>
        <v>2.4</v>
      </c>
      <c r="AJ276" s="12">
        <f>+'MIT Da'!AJ276+'SAR Da'!AJ276+'URQ Da'!AJ276+'ROC Da'!AJ276+'SM Da'!AJ276+'BN Da'!AJ276+'BS Da'!AJ276+'TDC Da'!AJ276</f>
        <v>514.28800000000001</v>
      </c>
      <c r="AK276" s="12">
        <f>+'MIT Da'!AK276+'SAR Da'!AK276+'URQ Da'!AK276+'ROC Da'!AK276+'SM Da'!AK276+'BN Da'!AK276+'BS Da'!AK276+'TDC Da'!AK276</f>
        <v>797.50199999999995</v>
      </c>
      <c r="AL276" s="81">
        <f>+'MIT Da'!AL276+'SAR Da'!AL276+'URQ Da'!AL276+'ROC Da'!AL276+'SM Da'!AL276+'BN Da'!AL276+'BS Da'!AL276+'TDC Da'!AL276</f>
        <v>9</v>
      </c>
      <c r="AM276" s="81">
        <f>+'MIT Da'!AM276+'SAR Da'!AM276+'URQ Da'!AM276+'ROC Da'!AM276+'SM Da'!AM276+'BN Da'!AM276+'BS Da'!AM276+'TDC Da'!AM276</f>
        <v>56</v>
      </c>
      <c r="AN276" s="81">
        <f>+'MIT Da'!AN276+'SAR Da'!AN276+'URQ Da'!AN276+'ROC Da'!AN276+'SM Da'!AN276+'BN Da'!AN276+'BS Da'!AN276+'TDC Da'!AN276</f>
        <v>77</v>
      </c>
      <c r="AO276" s="81">
        <f>+'MIT Da'!AO276+'SAR Da'!AO276+'URQ Da'!AO276+'ROC Da'!AO276+'SM Da'!AO276+'BN Da'!AO276+'BS Da'!AO276+'TDC Da'!AO276</f>
        <v>142</v>
      </c>
      <c r="AP276" s="81">
        <f>+'MIT Da'!AP276+'SAR Da'!AP276+'URQ Da'!AP276+'ROC Da'!AP276+'SM Da'!AP276+'BN Da'!AP276+'BS Da'!AP276+'TDC Da'!AP276</f>
        <v>564</v>
      </c>
      <c r="AQ276" s="81">
        <f>+'MIT Da'!AQ276+'SAR Da'!AQ276+'URQ Da'!AQ276+'ROC Da'!AQ276+'SM Da'!AQ276+'BN Da'!AQ276+'BS Da'!AQ276+'TDC Da'!AQ276</f>
        <v>399</v>
      </c>
      <c r="AR276" s="81">
        <f>+'MIT Da'!AR276+'SAR Da'!AR276+'URQ Da'!AR276+'ROC Da'!AR276+'SM Da'!AR276+'BN Da'!AR276+'BS Da'!AR276+'TDC Da'!AR276</f>
        <v>72</v>
      </c>
      <c r="AS276" s="81">
        <f>+SUM(RED_InfraMR[[#This Row],[B.02.1 - Parque de Coches Eléctricos Motrices]:[B.02.3 - Parque de Coches Eléctricos Motrices Tipo R]])</f>
        <v>1035</v>
      </c>
      <c r="AT276" s="81">
        <f>+'MIT Da'!AT276+'SAR Da'!AT276+'URQ Da'!AT276+'ROC Da'!AT276+'SM Da'!AT276+'BN Da'!AT276+'BS Da'!AT276+'TDC Da'!AT276</f>
        <v>12</v>
      </c>
      <c r="AU276" s="81">
        <f>+'MIT Da'!AU276+'SAR Da'!AU276+'URQ Da'!AU276+'ROC Da'!AU276+'SM Da'!AU276+'BN Da'!AU276+'BS Da'!AU276+'TDC Da'!AU276</f>
        <v>6</v>
      </c>
      <c r="AV276" s="81">
        <f>+'MIT Da'!AV276+'SAR Da'!AV276+'URQ Da'!AV276+'ROC Da'!AV276+'SM Da'!AV276+'BN Da'!AV276+'BS Da'!AV276+'TDC Da'!AV276</f>
        <v>10</v>
      </c>
      <c r="AW276" s="81">
        <f>+SUM(RED_InfraMR[[#This Row],[B.03.1 - Parque de Coches Motores Motrices Remolcados]:[B.03.3 - Parque de Coches Motores Motrices Cabina]])</f>
        <v>28</v>
      </c>
      <c r="AX276" s="81">
        <f>+'MIT Da'!AX276+'SAR Da'!AX276+'URQ Da'!AX276+'ROC Da'!AX276+'SM Da'!AX276+'BN Da'!AX276+'BS Da'!AX276+'TDC Da'!AX276</f>
        <v>496</v>
      </c>
      <c r="AY276" s="81">
        <f>+'MIT Da'!AY276+'SAR Da'!AY276+'URQ Da'!AY276+'ROC Da'!AY276+'SM Da'!AY276+'BN Da'!AY276+'BS Da'!AY276+'TDC Da'!AY276</f>
        <v>128</v>
      </c>
      <c r="AZ276" s="81">
        <f>+'MIT Da'!AZ276+'SAR Da'!AZ276+'URQ Da'!AZ276+'ROC Da'!AZ276+'SM Da'!AZ276+'BN Da'!AZ276+'BS Da'!AZ276+'TDC Da'!AZ276</f>
        <v>15</v>
      </c>
      <c r="BA276" s="81">
        <f>+'MIT Da'!BA276+'SAR Da'!BA276+'URQ Da'!BA276+'ROC Da'!BA276+'SM Da'!BA276+'BN Da'!BA276+'BS Da'!BA276+'TDC Da'!BA276</f>
        <v>164</v>
      </c>
      <c r="BB276" s="81">
        <f>+'MIT Da'!BB276+'SAR Da'!BB276+'URQ Da'!BB276+'ROC Da'!BB276+'SM Da'!BB276+'BN Da'!BB276+'BS Da'!BB276+'TDC Da'!BB276</f>
        <v>0</v>
      </c>
      <c r="BC276" s="81">
        <f>+SUM(RED_InfraMR[[#This Row],[B.04.1 - Parque de Coches Remolcados Clase Unica]:[B.04.5 - Parque de Coches Remolcados para Servicios Especiales (Cartoneros)]])</f>
        <v>803</v>
      </c>
      <c r="BD276" s="81">
        <f>+'MIT Da'!BD276+'SAR Da'!BD276+'URQ Da'!BD276+'ROC Da'!BD276+'SM Da'!BD276+'BN Da'!BD276+'BS Da'!BD276+'TDC Da'!BD276</f>
        <v>32</v>
      </c>
      <c r="BE276" s="81">
        <f>+'MIT Da'!BE276+'SAR Da'!BE276+'URQ Da'!BE276+'ROC Da'!BE276+'SM Da'!BE276+'BN Da'!BE276+'BS Da'!BE276+'TDC Da'!BE276</f>
        <v>103</v>
      </c>
      <c r="BF276" s="16"/>
    </row>
    <row r="277" spans="1:58">
      <c r="A277" s="1">
        <v>2015</v>
      </c>
      <c r="B277" s="1" t="s">
        <v>126</v>
      </c>
      <c r="C277" s="12">
        <f>+'MIT Da'!C277+'SAR Da'!C277+'URQ Da'!C277+'ROC Da'!C277+'SM Da'!C277+'BN Da'!C277+'BS Da'!C277+'TDC Da'!C277</f>
        <v>164.07300000000001</v>
      </c>
      <c r="D277" s="12">
        <f>+'MIT Da'!D277+'SAR Da'!D277+'URQ Da'!D277+'ROC Da'!D277+'SM Da'!D277+'BN Da'!D277+'BS Da'!D277+'TDC Da'!D277</f>
        <v>434.00300000000004</v>
      </c>
      <c r="E277" s="12">
        <f>+'MIT Da'!E277+'SAR Da'!E277+'URQ Da'!E277+'ROC Da'!E277+'SM Da'!E277+'BN Da'!E277+'BS Da'!E277+'TDC Da'!E277</f>
        <v>0</v>
      </c>
      <c r="F277" s="12">
        <f>+'MIT Da'!F277+'SAR Da'!F277+'URQ Da'!F277+'ROC Da'!F277+'SM Da'!F277+'BN Da'!F277+'BS Da'!F277+'TDC Da'!F277</f>
        <v>186.47664</v>
      </c>
      <c r="G277" s="12">
        <f>+'MIT Da'!G277+'SAR Da'!G277+'URQ Da'!G277+'ROC Da'!G277+'SM Da'!G277+'BN Da'!G277+'BS Da'!G277+'TDC Da'!G277</f>
        <v>784.55263999999988</v>
      </c>
      <c r="H277" s="12">
        <f>+'MIT Da'!H277+'SAR Da'!H277+'URQ Da'!H277+'ROC Da'!H277+'SM Da'!H277+'BN Da'!H277+'BS Da'!H277+'TDC Da'!H277</f>
        <v>784.55263999999988</v>
      </c>
      <c r="I277" s="12">
        <f>+'MIT Da'!I277+'SAR Da'!I277+'URQ Da'!I277+'ROC Da'!I277+'SM Da'!I277+'BN Da'!I277+'BS Da'!I277+'TDC Da'!I277</f>
        <v>1011.8011099999999</v>
      </c>
      <c r="J277" s="12">
        <f>+'MIT Da'!J277+'SAR Da'!J277+'URQ Da'!J277+'ROC Da'!J277+'SM Da'!J277+'BN Da'!J277+'BS Da'!J277+'TDC Da'!J277</f>
        <v>1056.6689100000001</v>
      </c>
      <c r="K277" s="12">
        <f>+'MIT Da'!K277+'SAR Da'!K277+'URQ Da'!K277+'ROC Da'!K277+'SM Da'!K277+'BN Da'!K277+'BS Da'!K277+'TDC Da'!K277</f>
        <v>54.516999999999996</v>
      </c>
      <c r="L277" s="12">
        <f>+'MIT Da'!L277+'SAR Da'!L277+'URQ Da'!L277+'ROC Da'!L277+'SM Da'!L277+'BN Da'!L277+'BS Da'!L277+'TDC Da'!L277</f>
        <v>400.09900000000005</v>
      </c>
      <c r="M277" s="12">
        <f>+'MIT Da'!M277+'SAR Da'!M277+'URQ Da'!M277+'ROC Da'!M277+'SM Da'!M277+'BN Da'!M277+'BS Da'!M277+'TDC Da'!M277</f>
        <v>21.314999999999998</v>
      </c>
      <c r="N277" s="12">
        <f>+'MIT Da'!N277+'SAR Da'!N277+'URQ Da'!N277+'ROC Da'!N277+'SM Da'!N277+'BN Da'!N277+'BS Da'!N277+'TDC Da'!N277</f>
        <v>1456.7679099999998</v>
      </c>
      <c r="O277" s="12">
        <f>+'MIT Da'!O277+'SAR Da'!O277+'URQ Da'!O277+'ROC Da'!O277+'SM Da'!O277+'BN Da'!O277+'BS Da'!O277+'TDC Da'!O277</f>
        <v>1456.7679099999998</v>
      </c>
      <c r="P277" s="81">
        <f>+'MIT Da'!P277+'SAR Da'!P277+'URQ Da'!P277+'ROC Da'!P277+'SM Da'!P277+'BN Da'!P277+'BS Da'!P277+'TDC Da'!P277</f>
        <v>205</v>
      </c>
      <c r="Q277" s="81">
        <f>+'MIT Da'!Q277+'SAR Da'!Q277+'URQ Da'!Q277+'ROC Da'!Q277+'SM Da'!Q277+'BN Da'!Q277+'BS Da'!Q277+'TDC Da'!Q277</f>
        <v>58</v>
      </c>
      <c r="R277" s="81">
        <f>+'MIT Da'!R277+'SAR Da'!R277+'URQ Da'!R277+'ROC Da'!R277+'SM Da'!R277+'BN Da'!R277+'BS Da'!R277+'TDC Da'!R277</f>
        <v>10</v>
      </c>
      <c r="S277" s="81">
        <f>+'MIT Da'!S277+'SAR Da'!S277+'URQ Da'!S277+'ROC Da'!S277+'SM Da'!S277+'BN Da'!S277+'BS Da'!S277+'TDC Da'!S277</f>
        <v>273</v>
      </c>
      <c r="T277" s="81">
        <f>+'MIT Da'!T277+'SAR Da'!T277+'URQ Da'!T277+'ROC Da'!T277+'SM Da'!T277+'BN Da'!T277+'BS Da'!T277+'TDC Da'!T277</f>
        <v>137</v>
      </c>
      <c r="U277" s="81">
        <f>+'MIT Da'!U277+'SAR Da'!U277+'URQ Da'!U277+'ROC Da'!U277+'SM Da'!U277+'BN Da'!U277+'BS Da'!U277+'TDC Da'!U277</f>
        <v>412</v>
      </c>
      <c r="V277" s="81">
        <f>+'MIT Da'!V277+'SAR Da'!V277+'URQ Da'!V277+'ROC Da'!V277+'SM Da'!V277+'BN Da'!V277+'BS Da'!V277+'TDC Da'!V277</f>
        <v>11</v>
      </c>
      <c r="W277" s="81">
        <f>+'MIT Da'!W277+'SAR Da'!W277+'URQ Da'!W277+'ROC Da'!W277+'SM Da'!W277+'BN Da'!W277+'BS Da'!W277+'TDC Da'!W277</f>
        <v>117</v>
      </c>
      <c r="X277" s="81">
        <f>+'MIT Da'!X277+'SAR Da'!X277+'URQ Da'!X277+'ROC Da'!X277+'SM Da'!X277+'BN Da'!X277+'BS Da'!X277+'TDC Da'!X277</f>
        <v>4</v>
      </c>
      <c r="Y277" s="81">
        <f>+'MIT Da'!Y277+'SAR Da'!Y277+'URQ Da'!Y277+'ROC Da'!Y277+'SM Da'!Y277+'BN Da'!Y277+'BS Da'!Y277+'TDC Da'!Y277</f>
        <v>681</v>
      </c>
      <c r="Z277" s="81">
        <f>+'MIT Da'!Z277+'SAR Da'!Z277+'URQ Da'!Z277+'ROC Da'!Z277+'SM Da'!Z277+'BN Da'!Z277+'BS Da'!Z277+'TDC Da'!Z277</f>
        <v>191</v>
      </c>
      <c r="AA277" s="81">
        <f>+'MIT Da'!AA277+'SAR Da'!AA277+'URQ Da'!AA277+'ROC Da'!AA277+'SM Da'!AA277+'BN Da'!AA277+'BS Da'!AA277+'TDC Da'!AA277</f>
        <v>103</v>
      </c>
      <c r="AB277" s="81">
        <f>+'MIT Da'!AB277+'SAR Da'!AB277+'URQ Da'!AB277+'ROC Da'!AB277+'SM Da'!AB277+'BN Da'!AB277+'BS Da'!AB277+'TDC Da'!AB277</f>
        <v>681</v>
      </c>
      <c r="AC277" s="81">
        <f>+'MIT Da'!AC277+'SAR Da'!AC277+'URQ Da'!AC277+'ROC Da'!AC277+'SM Da'!AC277+'BN Da'!AC277+'BS Da'!AC277+'TDC Da'!AC277</f>
        <v>975</v>
      </c>
      <c r="AD277" s="81">
        <f>+'MIT Da'!AD277+'SAR Da'!AD277+'URQ Da'!AD277+'ROC Da'!AD277+'SM Da'!AD277+'BN Da'!AD277+'BS Da'!AD277+'TDC Da'!AD277</f>
        <v>58</v>
      </c>
      <c r="AE277" s="81">
        <f>+'MIT Da'!AE277+'SAR Da'!AE277+'URQ Da'!AE277+'ROC Da'!AE277+'SM Da'!AE277+'BN Da'!AE277+'BS Da'!AE277+'TDC Da'!AE277</f>
        <v>104</v>
      </c>
      <c r="AF277" s="81">
        <f>+'MIT Da'!AF277+'SAR Da'!AF277+'URQ Da'!AF277+'ROC Da'!AF277+'SM Da'!AF277+'BN Da'!AF277+'BS Da'!AF277+'TDC Da'!AF277</f>
        <v>452</v>
      </c>
      <c r="AG277" s="81">
        <f>+'MIT Da'!AG277+'SAR Da'!AG277+'URQ Da'!AG277+'ROC Da'!AG277+'SM Da'!AG277+'BN Da'!AG277+'BS Da'!AG277+'TDC Da'!AG277</f>
        <v>614</v>
      </c>
      <c r="AH277" s="12">
        <f>+'MIT Da'!AH277+'SAR Da'!AH277+'URQ Da'!AH277+'ROC Da'!AH277+'SM Da'!AH277+'BN Da'!AH277+'BS Da'!AH277+'TDC Da'!AH277</f>
        <v>280.81400000000002</v>
      </c>
      <c r="AI277" s="12">
        <f>+'MIT Da'!AI277+'SAR Da'!AI277+'URQ Da'!AI277+'ROC Da'!AI277+'SM Da'!AI277+'BN Da'!AI277+'BS Da'!AI277+'TDC Da'!AI277</f>
        <v>2.4</v>
      </c>
      <c r="AJ277" s="12">
        <f>+'MIT Da'!AJ277+'SAR Da'!AJ277+'URQ Da'!AJ277+'ROC Da'!AJ277+'SM Da'!AJ277+'BN Da'!AJ277+'BS Da'!AJ277+'TDC Da'!AJ277</f>
        <v>514.28800000000001</v>
      </c>
      <c r="AK277" s="12">
        <f>+'MIT Da'!AK277+'SAR Da'!AK277+'URQ Da'!AK277+'ROC Da'!AK277+'SM Da'!AK277+'BN Da'!AK277+'BS Da'!AK277+'TDC Da'!AK277</f>
        <v>797.50199999999995</v>
      </c>
      <c r="AL277" s="81">
        <f>+'MIT Da'!AL277+'SAR Da'!AL277+'URQ Da'!AL277+'ROC Da'!AL277+'SM Da'!AL277+'BN Da'!AL277+'BS Da'!AL277+'TDC Da'!AL277</f>
        <v>9</v>
      </c>
      <c r="AM277" s="81">
        <f>+'MIT Da'!AM277+'SAR Da'!AM277+'URQ Da'!AM277+'ROC Da'!AM277+'SM Da'!AM277+'BN Da'!AM277+'BS Da'!AM277+'TDC Da'!AM277</f>
        <v>56</v>
      </c>
      <c r="AN277" s="81">
        <f>+'MIT Da'!AN277+'SAR Da'!AN277+'URQ Da'!AN277+'ROC Da'!AN277+'SM Da'!AN277+'BN Da'!AN277+'BS Da'!AN277+'TDC Da'!AN277</f>
        <v>77</v>
      </c>
      <c r="AO277" s="81">
        <f>+'MIT Da'!AO277+'SAR Da'!AO277+'URQ Da'!AO277+'ROC Da'!AO277+'SM Da'!AO277+'BN Da'!AO277+'BS Da'!AO277+'TDC Da'!AO277</f>
        <v>142</v>
      </c>
      <c r="AP277" s="81">
        <f>+'MIT Da'!AP277+'SAR Da'!AP277+'URQ Da'!AP277+'ROC Da'!AP277+'SM Da'!AP277+'BN Da'!AP277+'BS Da'!AP277+'TDC Da'!AP277</f>
        <v>564</v>
      </c>
      <c r="AQ277" s="81">
        <f>+'MIT Da'!AQ277+'SAR Da'!AQ277+'URQ Da'!AQ277+'ROC Da'!AQ277+'SM Da'!AQ277+'BN Da'!AQ277+'BS Da'!AQ277+'TDC Da'!AQ277</f>
        <v>399</v>
      </c>
      <c r="AR277" s="81">
        <f>+'MIT Da'!AR277+'SAR Da'!AR277+'URQ Da'!AR277+'ROC Da'!AR277+'SM Da'!AR277+'BN Da'!AR277+'BS Da'!AR277+'TDC Da'!AR277</f>
        <v>72</v>
      </c>
      <c r="AS277" s="81">
        <f>+SUM(RED_InfraMR[[#This Row],[B.02.1 - Parque de Coches Eléctricos Motrices]:[B.02.3 - Parque de Coches Eléctricos Motrices Tipo R]])</f>
        <v>1035</v>
      </c>
      <c r="AT277" s="81">
        <f>+'MIT Da'!AT277+'SAR Da'!AT277+'URQ Da'!AT277+'ROC Da'!AT277+'SM Da'!AT277+'BN Da'!AT277+'BS Da'!AT277+'TDC Da'!AT277</f>
        <v>12</v>
      </c>
      <c r="AU277" s="81">
        <f>+'MIT Da'!AU277+'SAR Da'!AU277+'URQ Da'!AU277+'ROC Da'!AU277+'SM Da'!AU277+'BN Da'!AU277+'BS Da'!AU277+'TDC Da'!AU277</f>
        <v>6</v>
      </c>
      <c r="AV277" s="81">
        <f>+'MIT Da'!AV277+'SAR Da'!AV277+'URQ Da'!AV277+'ROC Da'!AV277+'SM Da'!AV277+'BN Da'!AV277+'BS Da'!AV277+'TDC Da'!AV277</f>
        <v>10</v>
      </c>
      <c r="AW277" s="81">
        <f>+SUM(RED_InfraMR[[#This Row],[B.03.1 - Parque de Coches Motores Motrices Remolcados]:[B.03.3 - Parque de Coches Motores Motrices Cabina]])</f>
        <v>28</v>
      </c>
      <c r="AX277" s="81">
        <f>+'MIT Da'!AX277+'SAR Da'!AX277+'URQ Da'!AX277+'ROC Da'!AX277+'SM Da'!AX277+'BN Da'!AX277+'BS Da'!AX277+'TDC Da'!AX277</f>
        <v>496</v>
      </c>
      <c r="AY277" s="81">
        <f>+'MIT Da'!AY277+'SAR Da'!AY277+'URQ Da'!AY277+'ROC Da'!AY277+'SM Da'!AY277+'BN Da'!AY277+'BS Da'!AY277+'TDC Da'!AY277</f>
        <v>128</v>
      </c>
      <c r="AZ277" s="81">
        <f>+'MIT Da'!AZ277+'SAR Da'!AZ277+'URQ Da'!AZ277+'ROC Da'!AZ277+'SM Da'!AZ277+'BN Da'!AZ277+'BS Da'!AZ277+'TDC Da'!AZ277</f>
        <v>15</v>
      </c>
      <c r="BA277" s="81">
        <f>+'MIT Da'!BA277+'SAR Da'!BA277+'URQ Da'!BA277+'ROC Da'!BA277+'SM Da'!BA277+'BN Da'!BA277+'BS Da'!BA277+'TDC Da'!BA277</f>
        <v>164</v>
      </c>
      <c r="BB277" s="81">
        <f>+'MIT Da'!BB277+'SAR Da'!BB277+'URQ Da'!BB277+'ROC Da'!BB277+'SM Da'!BB277+'BN Da'!BB277+'BS Da'!BB277+'TDC Da'!BB277</f>
        <v>0</v>
      </c>
      <c r="BC277" s="81">
        <f>+SUM(RED_InfraMR[[#This Row],[B.04.1 - Parque de Coches Remolcados Clase Unica]:[B.04.5 - Parque de Coches Remolcados para Servicios Especiales (Cartoneros)]])</f>
        <v>803</v>
      </c>
      <c r="BD277" s="81">
        <f>+'MIT Da'!BD277+'SAR Da'!BD277+'URQ Da'!BD277+'ROC Da'!BD277+'SM Da'!BD277+'BN Da'!BD277+'BS Da'!BD277+'TDC Da'!BD277</f>
        <v>32</v>
      </c>
      <c r="BE277" s="81">
        <f>+'MIT Da'!BE277+'SAR Da'!BE277+'URQ Da'!BE277+'ROC Da'!BE277+'SM Da'!BE277+'BN Da'!BE277+'BS Da'!BE277+'TDC Da'!BE277</f>
        <v>103</v>
      </c>
      <c r="BF277" s="16"/>
    </row>
    <row r="278" spans="1:58">
      <c r="A278" s="1">
        <v>2016</v>
      </c>
      <c r="B278" s="1" t="s">
        <v>115</v>
      </c>
      <c r="C278" s="12">
        <f>+'MIT Da'!C278+'SAR Da'!C278+'URQ Da'!C278+'ROC Da'!C278+'SM Da'!C278+'BN Da'!C278+'BS Da'!C278+'TDC Da'!C278</f>
        <v>164.07300000000001</v>
      </c>
      <c r="D278" s="12">
        <f>+'MIT Da'!D278+'SAR Da'!D278+'URQ Da'!D278+'ROC Da'!D278+'SM Da'!D278+'BN Da'!D278+'BS Da'!D278+'TDC Da'!D278</f>
        <v>434.00300000000004</v>
      </c>
      <c r="E278" s="12">
        <f>+'MIT Da'!E278+'SAR Da'!E278+'URQ Da'!E278+'ROC Da'!E278+'SM Da'!E278+'BN Da'!E278+'BS Da'!E278+'TDC Da'!E278</f>
        <v>0</v>
      </c>
      <c r="F278" s="12">
        <f>+'MIT Da'!F278+'SAR Da'!F278+'URQ Da'!F278+'ROC Da'!F278+'SM Da'!F278+'BN Da'!F278+'BS Da'!F278+'TDC Da'!F278</f>
        <v>186.47664</v>
      </c>
      <c r="G278" s="12">
        <f>+'MIT Da'!G278+'SAR Da'!G278+'URQ Da'!G278+'ROC Da'!G278+'SM Da'!G278+'BN Da'!G278+'BS Da'!G278+'TDC Da'!G278</f>
        <v>784.55263999999988</v>
      </c>
      <c r="H278" s="12">
        <f>+'MIT Da'!H278+'SAR Da'!H278+'URQ Da'!H278+'ROC Da'!H278+'SM Da'!H278+'BN Da'!H278+'BS Da'!H278+'TDC Da'!H278</f>
        <v>784.55263999999988</v>
      </c>
      <c r="I278" s="12">
        <f>+'MIT Da'!I278+'SAR Da'!I278+'URQ Da'!I278+'ROC Da'!I278+'SM Da'!I278+'BN Da'!I278+'BS Da'!I278+'TDC Da'!I278</f>
        <v>1011.8011099999999</v>
      </c>
      <c r="J278" s="12">
        <f>+'MIT Da'!J278+'SAR Da'!J278+'URQ Da'!J278+'ROC Da'!J278+'SM Da'!J278+'BN Da'!J278+'BS Da'!J278+'TDC Da'!J278</f>
        <v>1056.6689100000001</v>
      </c>
      <c r="K278" s="12">
        <f>+'MIT Da'!K278+'SAR Da'!K278+'URQ Da'!K278+'ROC Da'!K278+'SM Da'!K278+'BN Da'!K278+'BS Da'!K278+'TDC Da'!K278</f>
        <v>54.516999999999996</v>
      </c>
      <c r="L278" s="12">
        <f>+'MIT Da'!L278+'SAR Da'!L278+'URQ Da'!L278+'ROC Da'!L278+'SM Da'!L278+'BN Da'!L278+'BS Da'!L278+'TDC Da'!L278</f>
        <v>400.09900000000005</v>
      </c>
      <c r="M278" s="12">
        <f>+'MIT Da'!M278+'SAR Da'!M278+'URQ Da'!M278+'ROC Da'!M278+'SM Da'!M278+'BN Da'!M278+'BS Da'!M278+'TDC Da'!M278</f>
        <v>21.314999999999998</v>
      </c>
      <c r="N278" s="12">
        <f>+'MIT Da'!N278+'SAR Da'!N278+'URQ Da'!N278+'ROC Da'!N278+'SM Da'!N278+'BN Da'!N278+'BS Da'!N278+'TDC Da'!N278</f>
        <v>1456.7679099999998</v>
      </c>
      <c r="O278" s="12">
        <f>+'MIT Da'!O278+'SAR Da'!O278+'URQ Da'!O278+'ROC Da'!O278+'SM Da'!O278+'BN Da'!O278+'BS Da'!O278+'TDC Da'!O278</f>
        <v>1456.7679099999998</v>
      </c>
      <c r="P278" s="81">
        <f>+'MIT Da'!P278+'SAR Da'!P278+'URQ Da'!P278+'ROC Da'!P278+'SM Da'!P278+'BN Da'!P278+'BS Da'!P278+'TDC Da'!P278</f>
        <v>205</v>
      </c>
      <c r="Q278" s="81">
        <f>+'MIT Da'!Q278+'SAR Da'!Q278+'URQ Da'!Q278+'ROC Da'!Q278+'SM Da'!Q278+'BN Da'!Q278+'BS Da'!Q278+'TDC Da'!Q278</f>
        <v>58</v>
      </c>
      <c r="R278" s="81">
        <f>+'MIT Da'!R278+'SAR Da'!R278+'URQ Da'!R278+'ROC Da'!R278+'SM Da'!R278+'BN Da'!R278+'BS Da'!R278+'TDC Da'!R278</f>
        <v>10</v>
      </c>
      <c r="S278" s="81">
        <f>+'MIT Da'!S278+'SAR Da'!S278+'URQ Da'!S278+'ROC Da'!S278+'SM Da'!S278+'BN Da'!S278+'BS Da'!S278+'TDC Da'!S278</f>
        <v>273</v>
      </c>
      <c r="T278" s="81">
        <f>+'MIT Da'!T278+'SAR Da'!T278+'URQ Da'!T278+'ROC Da'!T278+'SM Da'!T278+'BN Da'!T278+'BS Da'!T278+'TDC Da'!T278</f>
        <v>137</v>
      </c>
      <c r="U278" s="81">
        <f>+'MIT Da'!U278+'SAR Da'!U278+'URQ Da'!U278+'ROC Da'!U278+'SM Da'!U278+'BN Da'!U278+'BS Da'!U278+'TDC Da'!U278</f>
        <v>407</v>
      </c>
      <c r="V278" s="81">
        <f>+'MIT Da'!V278+'SAR Da'!V278+'URQ Da'!V278+'ROC Da'!V278+'SM Da'!V278+'BN Da'!V278+'BS Da'!V278+'TDC Da'!V278</f>
        <v>11</v>
      </c>
      <c r="W278" s="81">
        <f>+'MIT Da'!W278+'SAR Da'!W278+'URQ Da'!W278+'ROC Da'!W278+'SM Da'!W278+'BN Da'!W278+'BS Da'!W278+'TDC Da'!W278</f>
        <v>117</v>
      </c>
      <c r="X278" s="81">
        <f>+'MIT Da'!X278+'SAR Da'!X278+'URQ Da'!X278+'ROC Da'!X278+'SM Da'!X278+'BN Da'!X278+'BS Da'!X278+'TDC Da'!X278</f>
        <v>4</v>
      </c>
      <c r="Y278" s="81">
        <f>+'MIT Da'!Y278+'SAR Da'!Y278+'URQ Da'!Y278+'ROC Da'!Y278+'SM Da'!Y278+'BN Da'!Y278+'BS Da'!Y278+'TDC Da'!Y278</f>
        <v>676</v>
      </c>
      <c r="Z278" s="81">
        <f>+'MIT Da'!Z278+'SAR Da'!Z278+'URQ Da'!Z278+'ROC Da'!Z278+'SM Da'!Z278+'BN Da'!Z278+'BS Da'!Z278+'TDC Da'!Z278</f>
        <v>193</v>
      </c>
      <c r="AA278" s="81">
        <f>+'MIT Da'!AA278+'SAR Da'!AA278+'URQ Da'!AA278+'ROC Da'!AA278+'SM Da'!AA278+'BN Da'!AA278+'BS Da'!AA278+'TDC Da'!AA278</f>
        <v>103</v>
      </c>
      <c r="AB278" s="81">
        <f>+'MIT Da'!AB278+'SAR Da'!AB278+'URQ Da'!AB278+'ROC Da'!AB278+'SM Da'!AB278+'BN Da'!AB278+'BS Da'!AB278+'TDC Da'!AB278</f>
        <v>676</v>
      </c>
      <c r="AC278" s="81">
        <f>+'MIT Da'!AC278+'SAR Da'!AC278+'URQ Da'!AC278+'ROC Da'!AC278+'SM Da'!AC278+'BN Da'!AC278+'BS Da'!AC278+'TDC Da'!AC278</f>
        <v>972</v>
      </c>
      <c r="AD278" s="81">
        <f>+'MIT Da'!AD278+'SAR Da'!AD278+'URQ Da'!AD278+'ROC Da'!AD278+'SM Da'!AD278+'BN Da'!AD278+'BS Da'!AD278+'TDC Da'!AD278</f>
        <v>59</v>
      </c>
      <c r="AE278" s="81">
        <f>+'MIT Da'!AE278+'SAR Da'!AE278+'URQ Da'!AE278+'ROC Da'!AE278+'SM Da'!AE278+'BN Da'!AE278+'BS Da'!AE278+'TDC Da'!AE278</f>
        <v>101</v>
      </c>
      <c r="AF278" s="81">
        <f>+'MIT Da'!AF278+'SAR Da'!AF278+'URQ Da'!AF278+'ROC Da'!AF278+'SM Da'!AF278+'BN Da'!AF278+'BS Da'!AF278+'TDC Da'!AF278</f>
        <v>470</v>
      </c>
      <c r="AG278" s="81">
        <f>+'MIT Da'!AG278+'SAR Da'!AG278+'URQ Da'!AG278+'ROC Da'!AG278+'SM Da'!AG278+'BN Da'!AG278+'BS Da'!AG278+'TDC Da'!AG278</f>
        <v>630</v>
      </c>
      <c r="AH278" s="12">
        <f>+'MIT Da'!AH278+'SAR Da'!AH278+'URQ Da'!AH278+'ROC Da'!AH278+'SM Da'!AH278+'BN Da'!AH278+'BS Da'!AH278+'TDC Da'!AH278</f>
        <v>280.81400000000002</v>
      </c>
      <c r="AI278" s="12">
        <f>+'MIT Da'!AI278+'SAR Da'!AI278+'URQ Da'!AI278+'ROC Da'!AI278+'SM Da'!AI278+'BN Da'!AI278+'BS Da'!AI278+'TDC Da'!AI278</f>
        <v>2.4</v>
      </c>
      <c r="AJ278" s="12">
        <f>+'MIT Da'!AJ278+'SAR Da'!AJ278+'URQ Da'!AJ278+'ROC Da'!AJ278+'SM Da'!AJ278+'BN Da'!AJ278+'BS Da'!AJ278+'TDC Da'!AJ278</f>
        <v>514.28800000000001</v>
      </c>
      <c r="AK278" s="12">
        <f>+'MIT Da'!AK278+'SAR Da'!AK278+'URQ Da'!AK278+'ROC Da'!AK278+'SM Da'!AK278+'BN Da'!AK278+'BS Da'!AK278+'TDC Da'!AK278</f>
        <v>797.50199999999995</v>
      </c>
      <c r="AL278" s="81">
        <f>+'MIT Da'!AL278+'SAR Da'!AL278+'URQ Da'!AL278+'ROC Da'!AL278+'SM Da'!AL278+'BN Da'!AL278+'BS Da'!AL278+'TDC Da'!AL278</f>
        <v>9</v>
      </c>
      <c r="AM278" s="81">
        <f>+'MIT Da'!AM278+'SAR Da'!AM278+'URQ Da'!AM278+'ROC Da'!AM278+'SM Da'!AM278+'BN Da'!AM278+'BS Da'!AM278+'TDC Da'!AM278</f>
        <v>56</v>
      </c>
      <c r="AN278" s="81">
        <f>+'MIT Da'!AN278+'SAR Da'!AN278+'URQ Da'!AN278+'ROC Da'!AN278+'SM Da'!AN278+'BN Da'!AN278+'BS Da'!AN278+'TDC Da'!AN278</f>
        <v>77</v>
      </c>
      <c r="AO278" s="81">
        <f>+'MIT Da'!AO278+'SAR Da'!AO278+'URQ Da'!AO278+'ROC Da'!AO278+'SM Da'!AO278+'BN Da'!AO278+'BS Da'!AO278+'TDC Da'!AO278</f>
        <v>142</v>
      </c>
      <c r="AP278" s="81">
        <f>+'MIT Da'!AP278+'SAR Da'!AP278+'URQ Da'!AP278+'ROC Da'!AP278+'SM Da'!AP278+'BN Da'!AP278+'BS Da'!AP278+'TDC Da'!AP278</f>
        <v>564</v>
      </c>
      <c r="AQ278" s="81">
        <f>+'MIT Da'!AQ278+'SAR Da'!AQ278+'URQ Da'!AQ278+'ROC Da'!AQ278+'SM Da'!AQ278+'BN Da'!AQ278+'BS Da'!AQ278+'TDC Da'!AQ278</f>
        <v>399</v>
      </c>
      <c r="AR278" s="81">
        <f>+'MIT Da'!AR278+'SAR Da'!AR278+'URQ Da'!AR278+'ROC Da'!AR278+'SM Da'!AR278+'BN Da'!AR278+'BS Da'!AR278+'TDC Da'!AR278</f>
        <v>72</v>
      </c>
      <c r="AS278" s="81">
        <f>+SUM(RED_InfraMR[[#This Row],[B.02.1 - Parque de Coches Eléctricos Motrices]:[B.02.3 - Parque de Coches Eléctricos Motrices Tipo R]])</f>
        <v>1035</v>
      </c>
      <c r="AT278" s="81">
        <f>+'MIT Da'!AT278+'SAR Da'!AT278+'URQ Da'!AT278+'ROC Da'!AT278+'SM Da'!AT278+'BN Da'!AT278+'BS Da'!AT278+'TDC Da'!AT278</f>
        <v>12</v>
      </c>
      <c r="AU278" s="81">
        <f>+'MIT Da'!AU278+'SAR Da'!AU278+'URQ Da'!AU278+'ROC Da'!AU278+'SM Da'!AU278+'BN Da'!AU278+'BS Da'!AU278+'TDC Da'!AU278</f>
        <v>6</v>
      </c>
      <c r="AV278" s="81">
        <f>+'MIT Da'!AV278+'SAR Da'!AV278+'URQ Da'!AV278+'ROC Da'!AV278+'SM Da'!AV278+'BN Da'!AV278+'BS Da'!AV278+'TDC Da'!AV278</f>
        <v>10</v>
      </c>
      <c r="AW278" s="81">
        <f>+SUM(RED_InfraMR[[#This Row],[B.03.1 - Parque de Coches Motores Motrices Remolcados]:[B.03.3 - Parque de Coches Motores Motrices Cabina]])</f>
        <v>28</v>
      </c>
      <c r="AX278" s="81">
        <f>+'MIT Da'!AX278+'SAR Da'!AX278+'URQ Da'!AX278+'ROC Da'!AX278+'SM Da'!AX278+'BN Da'!AX278+'BS Da'!AX278+'TDC Da'!AX278</f>
        <v>496</v>
      </c>
      <c r="AY278" s="81">
        <f>+'MIT Da'!AY278+'SAR Da'!AY278+'URQ Da'!AY278+'ROC Da'!AY278+'SM Da'!AY278+'BN Da'!AY278+'BS Da'!AY278+'TDC Da'!AY278</f>
        <v>128</v>
      </c>
      <c r="AZ278" s="81">
        <f>+'MIT Da'!AZ278+'SAR Da'!AZ278+'URQ Da'!AZ278+'ROC Da'!AZ278+'SM Da'!AZ278+'BN Da'!AZ278+'BS Da'!AZ278+'TDC Da'!AZ278</f>
        <v>15</v>
      </c>
      <c r="BA278" s="81">
        <f>+'MIT Da'!BA278+'SAR Da'!BA278+'URQ Da'!BA278+'ROC Da'!BA278+'SM Da'!BA278+'BN Da'!BA278+'BS Da'!BA278+'TDC Da'!BA278</f>
        <v>164</v>
      </c>
      <c r="BB278" s="81">
        <f>+'MIT Da'!BB278+'SAR Da'!BB278+'URQ Da'!BB278+'ROC Da'!BB278+'SM Da'!BB278+'BN Da'!BB278+'BS Da'!BB278+'TDC Da'!BB278</f>
        <v>0</v>
      </c>
      <c r="BC278" s="81">
        <f>+SUM(RED_InfraMR[[#This Row],[B.04.1 - Parque de Coches Remolcados Clase Unica]:[B.04.5 - Parque de Coches Remolcados para Servicios Especiales (Cartoneros)]])</f>
        <v>803</v>
      </c>
      <c r="BD278" s="81">
        <f>+'MIT Da'!BD278+'SAR Da'!BD278+'URQ Da'!BD278+'ROC Da'!BD278+'SM Da'!BD278+'BN Da'!BD278+'BS Da'!BD278+'TDC Da'!BD278</f>
        <v>33</v>
      </c>
      <c r="BE278" s="81">
        <f>+'MIT Da'!BE278+'SAR Da'!BE278+'URQ Da'!BE278+'ROC Da'!BE278+'SM Da'!BE278+'BN Da'!BE278+'BS Da'!BE278+'TDC Da'!BE278</f>
        <v>103</v>
      </c>
      <c r="BF278" s="16"/>
    </row>
    <row r="279" spans="1:58">
      <c r="A279" s="1">
        <v>2016</v>
      </c>
      <c r="B279" s="1" t="s">
        <v>116</v>
      </c>
      <c r="C279" s="12">
        <f>+'MIT Da'!C279+'SAR Da'!C279+'URQ Da'!C279+'ROC Da'!C279+'SM Da'!C279+'BN Da'!C279+'BS Da'!C279+'TDC Da'!C279</f>
        <v>164.07300000000001</v>
      </c>
      <c r="D279" s="12">
        <f>+'MIT Da'!D279+'SAR Da'!D279+'URQ Da'!D279+'ROC Da'!D279+'SM Da'!D279+'BN Da'!D279+'BS Da'!D279+'TDC Da'!D279</f>
        <v>434.00300000000004</v>
      </c>
      <c r="E279" s="12">
        <f>+'MIT Da'!E279+'SAR Da'!E279+'URQ Da'!E279+'ROC Da'!E279+'SM Da'!E279+'BN Da'!E279+'BS Da'!E279+'TDC Da'!E279</f>
        <v>0</v>
      </c>
      <c r="F279" s="12">
        <f>+'MIT Da'!F279+'SAR Da'!F279+'URQ Da'!F279+'ROC Da'!F279+'SM Da'!F279+'BN Da'!F279+'BS Da'!F279+'TDC Da'!F279</f>
        <v>186.47664</v>
      </c>
      <c r="G279" s="12">
        <f>+'MIT Da'!G279+'SAR Da'!G279+'URQ Da'!G279+'ROC Da'!G279+'SM Da'!G279+'BN Da'!G279+'BS Da'!G279+'TDC Da'!G279</f>
        <v>784.55263999999988</v>
      </c>
      <c r="H279" s="12">
        <f>+'MIT Da'!H279+'SAR Da'!H279+'URQ Da'!H279+'ROC Da'!H279+'SM Da'!H279+'BN Da'!H279+'BS Da'!H279+'TDC Da'!H279</f>
        <v>784.55263999999988</v>
      </c>
      <c r="I279" s="12">
        <f>+'MIT Da'!I279+'SAR Da'!I279+'URQ Da'!I279+'ROC Da'!I279+'SM Da'!I279+'BN Da'!I279+'BS Da'!I279+'TDC Da'!I279</f>
        <v>1011.8011099999999</v>
      </c>
      <c r="J279" s="12">
        <f>+'MIT Da'!J279+'SAR Da'!J279+'URQ Da'!J279+'ROC Da'!J279+'SM Da'!J279+'BN Da'!J279+'BS Da'!J279+'TDC Da'!J279</f>
        <v>1056.6689100000001</v>
      </c>
      <c r="K279" s="12">
        <f>+'MIT Da'!K279+'SAR Da'!K279+'URQ Da'!K279+'ROC Da'!K279+'SM Da'!K279+'BN Da'!K279+'BS Da'!K279+'TDC Da'!K279</f>
        <v>54.516999999999996</v>
      </c>
      <c r="L279" s="12">
        <f>+'MIT Da'!L279+'SAR Da'!L279+'URQ Da'!L279+'ROC Da'!L279+'SM Da'!L279+'BN Da'!L279+'BS Da'!L279+'TDC Da'!L279</f>
        <v>400.09900000000005</v>
      </c>
      <c r="M279" s="12">
        <f>+'MIT Da'!M279+'SAR Da'!M279+'URQ Da'!M279+'ROC Da'!M279+'SM Da'!M279+'BN Da'!M279+'BS Da'!M279+'TDC Da'!M279</f>
        <v>21.314999999999998</v>
      </c>
      <c r="N279" s="12">
        <f>+'MIT Da'!N279+'SAR Da'!N279+'URQ Da'!N279+'ROC Da'!N279+'SM Da'!N279+'BN Da'!N279+'BS Da'!N279+'TDC Da'!N279</f>
        <v>1456.7679099999998</v>
      </c>
      <c r="O279" s="12">
        <f>+'MIT Da'!O279+'SAR Da'!O279+'URQ Da'!O279+'ROC Da'!O279+'SM Da'!O279+'BN Da'!O279+'BS Da'!O279+'TDC Da'!O279</f>
        <v>1456.7679099999998</v>
      </c>
      <c r="P279" s="81">
        <f>+'MIT Da'!P279+'SAR Da'!P279+'URQ Da'!P279+'ROC Da'!P279+'SM Da'!P279+'BN Da'!P279+'BS Da'!P279+'TDC Da'!P279</f>
        <v>205</v>
      </c>
      <c r="Q279" s="81">
        <f>+'MIT Da'!Q279+'SAR Da'!Q279+'URQ Da'!Q279+'ROC Da'!Q279+'SM Da'!Q279+'BN Da'!Q279+'BS Da'!Q279+'TDC Da'!Q279</f>
        <v>58</v>
      </c>
      <c r="R279" s="81">
        <f>+'MIT Da'!R279+'SAR Da'!R279+'URQ Da'!R279+'ROC Da'!R279+'SM Da'!R279+'BN Da'!R279+'BS Da'!R279+'TDC Da'!R279</f>
        <v>10</v>
      </c>
      <c r="S279" s="81">
        <f>+'MIT Da'!S279+'SAR Da'!S279+'URQ Da'!S279+'ROC Da'!S279+'SM Da'!S279+'BN Da'!S279+'BS Da'!S279+'TDC Da'!S279</f>
        <v>273</v>
      </c>
      <c r="T279" s="81">
        <f>+'MIT Da'!T279+'SAR Da'!T279+'URQ Da'!T279+'ROC Da'!T279+'SM Da'!T279+'BN Da'!T279+'BS Da'!T279+'TDC Da'!T279</f>
        <v>137</v>
      </c>
      <c r="U279" s="81">
        <f>+'MIT Da'!U279+'SAR Da'!U279+'URQ Da'!U279+'ROC Da'!U279+'SM Da'!U279+'BN Da'!U279+'BS Da'!U279+'TDC Da'!U279</f>
        <v>407</v>
      </c>
      <c r="V279" s="81">
        <f>+'MIT Da'!V279+'SAR Da'!V279+'URQ Da'!V279+'ROC Da'!V279+'SM Da'!V279+'BN Da'!V279+'BS Da'!V279+'TDC Da'!V279</f>
        <v>11</v>
      </c>
      <c r="W279" s="81">
        <f>+'MIT Da'!W279+'SAR Da'!W279+'URQ Da'!W279+'ROC Da'!W279+'SM Da'!W279+'BN Da'!W279+'BS Da'!W279+'TDC Da'!W279</f>
        <v>117</v>
      </c>
      <c r="X279" s="81">
        <f>+'MIT Da'!X279+'SAR Da'!X279+'URQ Da'!X279+'ROC Da'!X279+'SM Da'!X279+'BN Da'!X279+'BS Da'!X279+'TDC Da'!X279</f>
        <v>4</v>
      </c>
      <c r="Y279" s="81">
        <f>+'MIT Da'!Y279+'SAR Da'!Y279+'URQ Da'!Y279+'ROC Da'!Y279+'SM Da'!Y279+'BN Da'!Y279+'BS Da'!Y279+'TDC Da'!Y279</f>
        <v>676</v>
      </c>
      <c r="Z279" s="81">
        <f>+'MIT Da'!Z279+'SAR Da'!Z279+'URQ Da'!Z279+'ROC Da'!Z279+'SM Da'!Z279+'BN Da'!Z279+'BS Da'!Z279+'TDC Da'!Z279</f>
        <v>193</v>
      </c>
      <c r="AA279" s="81">
        <f>+'MIT Da'!AA279+'SAR Da'!AA279+'URQ Da'!AA279+'ROC Da'!AA279+'SM Da'!AA279+'BN Da'!AA279+'BS Da'!AA279+'TDC Da'!AA279</f>
        <v>103</v>
      </c>
      <c r="AB279" s="81">
        <f>+'MIT Da'!AB279+'SAR Da'!AB279+'URQ Da'!AB279+'ROC Da'!AB279+'SM Da'!AB279+'BN Da'!AB279+'BS Da'!AB279+'TDC Da'!AB279</f>
        <v>676</v>
      </c>
      <c r="AC279" s="81">
        <f>+'MIT Da'!AC279+'SAR Da'!AC279+'URQ Da'!AC279+'ROC Da'!AC279+'SM Da'!AC279+'BN Da'!AC279+'BS Da'!AC279+'TDC Da'!AC279</f>
        <v>972</v>
      </c>
      <c r="AD279" s="81">
        <f>+'MIT Da'!AD279+'SAR Da'!AD279+'URQ Da'!AD279+'ROC Da'!AD279+'SM Da'!AD279+'BN Da'!AD279+'BS Da'!AD279+'TDC Da'!AD279</f>
        <v>59</v>
      </c>
      <c r="AE279" s="81">
        <f>+'MIT Da'!AE279+'SAR Da'!AE279+'URQ Da'!AE279+'ROC Da'!AE279+'SM Da'!AE279+'BN Da'!AE279+'BS Da'!AE279+'TDC Da'!AE279</f>
        <v>101</v>
      </c>
      <c r="AF279" s="81">
        <f>+'MIT Da'!AF279+'SAR Da'!AF279+'URQ Da'!AF279+'ROC Da'!AF279+'SM Da'!AF279+'BN Da'!AF279+'BS Da'!AF279+'TDC Da'!AF279</f>
        <v>470</v>
      </c>
      <c r="AG279" s="81">
        <f>+'MIT Da'!AG279+'SAR Da'!AG279+'URQ Da'!AG279+'ROC Da'!AG279+'SM Da'!AG279+'BN Da'!AG279+'BS Da'!AG279+'TDC Da'!AG279</f>
        <v>630</v>
      </c>
      <c r="AH279" s="12">
        <f>+'MIT Da'!AH279+'SAR Da'!AH279+'URQ Da'!AH279+'ROC Da'!AH279+'SM Da'!AH279+'BN Da'!AH279+'BS Da'!AH279+'TDC Da'!AH279</f>
        <v>280.81400000000002</v>
      </c>
      <c r="AI279" s="12">
        <f>+'MIT Da'!AI279+'SAR Da'!AI279+'URQ Da'!AI279+'ROC Da'!AI279+'SM Da'!AI279+'BN Da'!AI279+'BS Da'!AI279+'TDC Da'!AI279</f>
        <v>2.4</v>
      </c>
      <c r="AJ279" s="12">
        <f>+'MIT Da'!AJ279+'SAR Da'!AJ279+'URQ Da'!AJ279+'ROC Da'!AJ279+'SM Da'!AJ279+'BN Da'!AJ279+'BS Da'!AJ279+'TDC Da'!AJ279</f>
        <v>514.28800000000001</v>
      </c>
      <c r="AK279" s="12">
        <f>+'MIT Da'!AK279+'SAR Da'!AK279+'URQ Da'!AK279+'ROC Da'!AK279+'SM Da'!AK279+'BN Da'!AK279+'BS Da'!AK279+'TDC Da'!AK279</f>
        <v>797.50199999999995</v>
      </c>
      <c r="AL279" s="81">
        <f>+'MIT Da'!AL279+'SAR Da'!AL279+'URQ Da'!AL279+'ROC Da'!AL279+'SM Da'!AL279+'BN Da'!AL279+'BS Da'!AL279+'TDC Da'!AL279</f>
        <v>9</v>
      </c>
      <c r="AM279" s="81">
        <f>+'MIT Da'!AM279+'SAR Da'!AM279+'URQ Da'!AM279+'ROC Da'!AM279+'SM Da'!AM279+'BN Da'!AM279+'BS Da'!AM279+'TDC Da'!AM279</f>
        <v>56</v>
      </c>
      <c r="AN279" s="81">
        <f>+'MIT Da'!AN279+'SAR Da'!AN279+'URQ Da'!AN279+'ROC Da'!AN279+'SM Da'!AN279+'BN Da'!AN279+'BS Da'!AN279+'TDC Da'!AN279</f>
        <v>77</v>
      </c>
      <c r="AO279" s="81">
        <f>+'MIT Da'!AO279+'SAR Da'!AO279+'URQ Da'!AO279+'ROC Da'!AO279+'SM Da'!AO279+'BN Da'!AO279+'BS Da'!AO279+'TDC Da'!AO279</f>
        <v>142</v>
      </c>
      <c r="AP279" s="81">
        <f>+'MIT Da'!AP279+'SAR Da'!AP279+'URQ Da'!AP279+'ROC Da'!AP279+'SM Da'!AP279+'BN Da'!AP279+'BS Da'!AP279+'TDC Da'!AP279</f>
        <v>564</v>
      </c>
      <c r="AQ279" s="81">
        <f>+'MIT Da'!AQ279+'SAR Da'!AQ279+'URQ Da'!AQ279+'ROC Da'!AQ279+'SM Da'!AQ279+'BN Da'!AQ279+'BS Da'!AQ279+'TDC Da'!AQ279</f>
        <v>399</v>
      </c>
      <c r="AR279" s="81">
        <f>+'MIT Da'!AR279+'SAR Da'!AR279+'URQ Da'!AR279+'ROC Da'!AR279+'SM Da'!AR279+'BN Da'!AR279+'BS Da'!AR279+'TDC Da'!AR279</f>
        <v>72</v>
      </c>
      <c r="AS279" s="81">
        <f>+SUM(RED_InfraMR[[#This Row],[B.02.1 - Parque de Coches Eléctricos Motrices]:[B.02.3 - Parque de Coches Eléctricos Motrices Tipo R]])</f>
        <v>1035</v>
      </c>
      <c r="AT279" s="81">
        <f>+'MIT Da'!AT279+'SAR Da'!AT279+'URQ Da'!AT279+'ROC Da'!AT279+'SM Da'!AT279+'BN Da'!AT279+'BS Da'!AT279+'TDC Da'!AT279</f>
        <v>12</v>
      </c>
      <c r="AU279" s="81">
        <f>+'MIT Da'!AU279+'SAR Da'!AU279+'URQ Da'!AU279+'ROC Da'!AU279+'SM Da'!AU279+'BN Da'!AU279+'BS Da'!AU279+'TDC Da'!AU279</f>
        <v>6</v>
      </c>
      <c r="AV279" s="81">
        <f>+'MIT Da'!AV279+'SAR Da'!AV279+'URQ Da'!AV279+'ROC Da'!AV279+'SM Da'!AV279+'BN Da'!AV279+'BS Da'!AV279+'TDC Da'!AV279</f>
        <v>10</v>
      </c>
      <c r="AW279" s="81">
        <f>+SUM(RED_InfraMR[[#This Row],[B.03.1 - Parque de Coches Motores Motrices Remolcados]:[B.03.3 - Parque de Coches Motores Motrices Cabina]])</f>
        <v>28</v>
      </c>
      <c r="AX279" s="81">
        <f>+'MIT Da'!AX279+'SAR Da'!AX279+'URQ Da'!AX279+'ROC Da'!AX279+'SM Da'!AX279+'BN Da'!AX279+'BS Da'!AX279+'TDC Da'!AX279</f>
        <v>496</v>
      </c>
      <c r="AY279" s="81">
        <f>+'MIT Da'!AY279+'SAR Da'!AY279+'URQ Da'!AY279+'ROC Da'!AY279+'SM Da'!AY279+'BN Da'!AY279+'BS Da'!AY279+'TDC Da'!AY279</f>
        <v>128</v>
      </c>
      <c r="AZ279" s="81">
        <f>+'MIT Da'!AZ279+'SAR Da'!AZ279+'URQ Da'!AZ279+'ROC Da'!AZ279+'SM Da'!AZ279+'BN Da'!AZ279+'BS Da'!AZ279+'TDC Da'!AZ279</f>
        <v>15</v>
      </c>
      <c r="BA279" s="81">
        <f>+'MIT Da'!BA279+'SAR Da'!BA279+'URQ Da'!BA279+'ROC Da'!BA279+'SM Da'!BA279+'BN Da'!BA279+'BS Da'!BA279+'TDC Da'!BA279</f>
        <v>164</v>
      </c>
      <c r="BB279" s="81">
        <f>+'MIT Da'!BB279+'SAR Da'!BB279+'URQ Da'!BB279+'ROC Da'!BB279+'SM Da'!BB279+'BN Da'!BB279+'BS Da'!BB279+'TDC Da'!BB279</f>
        <v>0</v>
      </c>
      <c r="BC279" s="81">
        <f>+SUM(RED_InfraMR[[#This Row],[B.04.1 - Parque de Coches Remolcados Clase Unica]:[B.04.5 - Parque de Coches Remolcados para Servicios Especiales (Cartoneros)]])</f>
        <v>803</v>
      </c>
      <c r="BD279" s="81">
        <f>+'MIT Da'!BD279+'SAR Da'!BD279+'URQ Da'!BD279+'ROC Da'!BD279+'SM Da'!BD279+'BN Da'!BD279+'BS Da'!BD279+'TDC Da'!BD279</f>
        <v>33</v>
      </c>
      <c r="BE279" s="81">
        <f>+'MIT Da'!BE279+'SAR Da'!BE279+'URQ Da'!BE279+'ROC Da'!BE279+'SM Da'!BE279+'BN Da'!BE279+'BS Da'!BE279+'TDC Da'!BE279</f>
        <v>103</v>
      </c>
      <c r="BF279" s="16"/>
    </row>
    <row r="280" spans="1:58">
      <c r="A280" s="1">
        <v>2016</v>
      </c>
      <c r="B280" s="1" t="s">
        <v>117</v>
      </c>
      <c r="C280" s="12">
        <f>+'MIT Da'!C280+'SAR Da'!C280+'URQ Da'!C280+'ROC Da'!C280+'SM Da'!C280+'BN Da'!C280+'BS Da'!C280+'TDC Da'!C280</f>
        <v>164.07300000000001</v>
      </c>
      <c r="D280" s="12">
        <f>+'MIT Da'!D280+'SAR Da'!D280+'URQ Da'!D280+'ROC Da'!D280+'SM Da'!D280+'BN Da'!D280+'BS Da'!D280+'TDC Da'!D280</f>
        <v>434.00300000000004</v>
      </c>
      <c r="E280" s="12">
        <f>+'MIT Da'!E280+'SAR Da'!E280+'URQ Da'!E280+'ROC Da'!E280+'SM Da'!E280+'BN Da'!E280+'BS Da'!E280+'TDC Da'!E280</f>
        <v>0</v>
      </c>
      <c r="F280" s="12">
        <f>+'MIT Da'!F280+'SAR Da'!F280+'URQ Da'!F280+'ROC Da'!F280+'SM Da'!F280+'BN Da'!F280+'BS Da'!F280+'TDC Da'!F280</f>
        <v>186.47664</v>
      </c>
      <c r="G280" s="12">
        <f>+'MIT Da'!G280+'SAR Da'!G280+'URQ Da'!G280+'ROC Da'!G280+'SM Da'!G280+'BN Da'!G280+'BS Da'!G280+'TDC Da'!G280</f>
        <v>784.55263999999988</v>
      </c>
      <c r="H280" s="12">
        <f>+'MIT Da'!H280+'SAR Da'!H280+'URQ Da'!H280+'ROC Da'!H280+'SM Da'!H280+'BN Da'!H280+'BS Da'!H280+'TDC Da'!H280</f>
        <v>784.55263999999988</v>
      </c>
      <c r="I280" s="12">
        <f>+'MIT Da'!I280+'SAR Da'!I280+'URQ Da'!I280+'ROC Da'!I280+'SM Da'!I280+'BN Da'!I280+'BS Da'!I280+'TDC Da'!I280</f>
        <v>976.49510999999995</v>
      </c>
      <c r="J280" s="12">
        <f>+'MIT Da'!J280+'SAR Da'!J280+'URQ Da'!J280+'ROC Da'!J280+'SM Da'!J280+'BN Da'!J280+'BS Da'!J280+'TDC Da'!J280</f>
        <v>1056.6689100000001</v>
      </c>
      <c r="K280" s="12">
        <f>+'MIT Da'!K280+'SAR Da'!K280+'URQ Da'!K280+'ROC Da'!K280+'SM Da'!K280+'BN Da'!K280+'BS Da'!K280+'TDC Da'!K280</f>
        <v>54.516999999999996</v>
      </c>
      <c r="L280" s="12">
        <f>+'MIT Da'!L280+'SAR Da'!L280+'URQ Da'!L280+'ROC Da'!L280+'SM Da'!L280+'BN Da'!L280+'BS Da'!L280+'TDC Da'!L280</f>
        <v>400.09900000000005</v>
      </c>
      <c r="M280" s="12">
        <f>+'MIT Da'!M280+'SAR Da'!M280+'URQ Da'!M280+'ROC Da'!M280+'SM Da'!M280+'BN Da'!M280+'BS Da'!M280+'TDC Da'!M280</f>
        <v>21.314999999999998</v>
      </c>
      <c r="N280" s="12">
        <f>+'MIT Da'!N280+'SAR Da'!N280+'URQ Da'!N280+'ROC Da'!N280+'SM Da'!N280+'BN Da'!N280+'BS Da'!N280+'TDC Da'!N280</f>
        <v>1456.7679099999998</v>
      </c>
      <c r="O280" s="12">
        <f>+'MIT Da'!O280+'SAR Da'!O280+'URQ Da'!O280+'ROC Da'!O280+'SM Da'!O280+'BN Da'!O280+'BS Da'!O280+'TDC Da'!O280</f>
        <v>1456.7679099999998</v>
      </c>
      <c r="P280" s="81">
        <f>+'MIT Da'!P280+'SAR Da'!P280+'URQ Da'!P280+'ROC Da'!P280+'SM Da'!P280+'BN Da'!P280+'BS Da'!P280+'TDC Da'!P280</f>
        <v>205</v>
      </c>
      <c r="Q280" s="81">
        <f>+'MIT Da'!Q280+'SAR Da'!Q280+'URQ Da'!Q280+'ROC Da'!Q280+'SM Da'!Q280+'BN Da'!Q280+'BS Da'!Q280+'TDC Da'!Q280</f>
        <v>58</v>
      </c>
      <c r="R280" s="81">
        <f>+'MIT Da'!R280+'SAR Da'!R280+'URQ Da'!R280+'ROC Da'!R280+'SM Da'!R280+'BN Da'!R280+'BS Da'!R280+'TDC Da'!R280</f>
        <v>10</v>
      </c>
      <c r="S280" s="81">
        <f>+'MIT Da'!S280+'SAR Da'!S280+'URQ Da'!S280+'ROC Da'!S280+'SM Da'!S280+'BN Da'!S280+'BS Da'!S280+'TDC Da'!S280</f>
        <v>273</v>
      </c>
      <c r="T280" s="81">
        <f>+'MIT Da'!T280+'SAR Da'!T280+'URQ Da'!T280+'ROC Da'!T280+'SM Da'!T280+'BN Da'!T280+'BS Da'!T280+'TDC Da'!T280</f>
        <v>137</v>
      </c>
      <c r="U280" s="81">
        <f>+'MIT Da'!U280+'SAR Da'!U280+'URQ Da'!U280+'ROC Da'!U280+'SM Da'!U280+'BN Da'!U280+'BS Da'!U280+'TDC Da'!U280</f>
        <v>407</v>
      </c>
      <c r="V280" s="81">
        <f>+'MIT Da'!V280+'SAR Da'!V280+'URQ Da'!V280+'ROC Da'!V280+'SM Da'!V280+'BN Da'!V280+'BS Da'!V280+'TDC Da'!V280</f>
        <v>11</v>
      </c>
      <c r="W280" s="81">
        <f>+'MIT Da'!W280+'SAR Da'!W280+'URQ Da'!W280+'ROC Da'!W280+'SM Da'!W280+'BN Da'!W280+'BS Da'!W280+'TDC Da'!W280</f>
        <v>117</v>
      </c>
      <c r="X280" s="81">
        <f>+'MIT Da'!X280+'SAR Da'!X280+'URQ Da'!X280+'ROC Da'!X280+'SM Da'!X280+'BN Da'!X280+'BS Da'!X280+'TDC Da'!X280</f>
        <v>4</v>
      </c>
      <c r="Y280" s="81">
        <f>+'MIT Da'!Y280+'SAR Da'!Y280+'URQ Da'!Y280+'ROC Da'!Y280+'SM Da'!Y280+'BN Da'!Y280+'BS Da'!Y280+'TDC Da'!Y280</f>
        <v>676</v>
      </c>
      <c r="Z280" s="81">
        <f>+'MIT Da'!Z280+'SAR Da'!Z280+'URQ Da'!Z280+'ROC Da'!Z280+'SM Da'!Z280+'BN Da'!Z280+'BS Da'!Z280+'TDC Da'!Z280</f>
        <v>193</v>
      </c>
      <c r="AA280" s="81">
        <f>+'MIT Da'!AA280+'SAR Da'!AA280+'URQ Da'!AA280+'ROC Da'!AA280+'SM Da'!AA280+'BN Da'!AA280+'BS Da'!AA280+'TDC Da'!AA280</f>
        <v>103</v>
      </c>
      <c r="AB280" s="81">
        <f>+'MIT Da'!AB280+'SAR Da'!AB280+'URQ Da'!AB280+'ROC Da'!AB280+'SM Da'!AB280+'BN Da'!AB280+'BS Da'!AB280+'TDC Da'!AB280</f>
        <v>676</v>
      </c>
      <c r="AC280" s="81">
        <f>+'MIT Da'!AC280+'SAR Da'!AC280+'URQ Da'!AC280+'ROC Da'!AC280+'SM Da'!AC280+'BN Da'!AC280+'BS Da'!AC280+'TDC Da'!AC280</f>
        <v>972</v>
      </c>
      <c r="AD280" s="81">
        <f>+'MIT Da'!AD280+'SAR Da'!AD280+'URQ Da'!AD280+'ROC Da'!AD280+'SM Da'!AD280+'BN Da'!AD280+'BS Da'!AD280+'TDC Da'!AD280</f>
        <v>59</v>
      </c>
      <c r="AE280" s="81">
        <f>+'MIT Da'!AE280+'SAR Da'!AE280+'URQ Da'!AE280+'ROC Da'!AE280+'SM Da'!AE280+'BN Da'!AE280+'BS Da'!AE280+'TDC Da'!AE280</f>
        <v>101</v>
      </c>
      <c r="AF280" s="81">
        <f>+'MIT Da'!AF280+'SAR Da'!AF280+'URQ Da'!AF280+'ROC Da'!AF280+'SM Da'!AF280+'BN Da'!AF280+'BS Da'!AF280+'TDC Da'!AF280</f>
        <v>470</v>
      </c>
      <c r="AG280" s="81">
        <f>+'MIT Da'!AG280+'SAR Da'!AG280+'URQ Da'!AG280+'ROC Da'!AG280+'SM Da'!AG280+'BN Da'!AG280+'BS Da'!AG280+'TDC Da'!AG280</f>
        <v>630</v>
      </c>
      <c r="AH280" s="12">
        <f>+'MIT Da'!AH280+'SAR Da'!AH280+'URQ Da'!AH280+'ROC Da'!AH280+'SM Da'!AH280+'BN Da'!AH280+'BS Da'!AH280+'TDC Da'!AH280</f>
        <v>280.81400000000002</v>
      </c>
      <c r="AI280" s="12">
        <f>+'MIT Da'!AI280+'SAR Da'!AI280+'URQ Da'!AI280+'ROC Da'!AI280+'SM Da'!AI280+'BN Da'!AI280+'BS Da'!AI280+'TDC Da'!AI280</f>
        <v>2.4</v>
      </c>
      <c r="AJ280" s="12">
        <f>+'MIT Da'!AJ280+'SAR Da'!AJ280+'URQ Da'!AJ280+'ROC Da'!AJ280+'SM Da'!AJ280+'BN Da'!AJ280+'BS Da'!AJ280+'TDC Da'!AJ280</f>
        <v>514.28800000000001</v>
      </c>
      <c r="AK280" s="12">
        <f>+'MIT Da'!AK280+'SAR Da'!AK280+'URQ Da'!AK280+'ROC Da'!AK280+'SM Da'!AK280+'BN Da'!AK280+'BS Da'!AK280+'TDC Da'!AK280</f>
        <v>797.50199999999995</v>
      </c>
      <c r="AL280" s="81">
        <f>+'MIT Da'!AL280+'SAR Da'!AL280+'URQ Da'!AL280+'ROC Da'!AL280+'SM Da'!AL280+'BN Da'!AL280+'BS Da'!AL280+'TDC Da'!AL280</f>
        <v>9</v>
      </c>
      <c r="AM280" s="81">
        <f>+'MIT Da'!AM280+'SAR Da'!AM280+'URQ Da'!AM280+'ROC Da'!AM280+'SM Da'!AM280+'BN Da'!AM280+'BS Da'!AM280+'TDC Da'!AM280</f>
        <v>56</v>
      </c>
      <c r="AN280" s="81">
        <f>+'MIT Da'!AN280+'SAR Da'!AN280+'URQ Da'!AN280+'ROC Da'!AN280+'SM Da'!AN280+'BN Da'!AN280+'BS Da'!AN280+'TDC Da'!AN280</f>
        <v>77</v>
      </c>
      <c r="AO280" s="81">
        <f>+'MIT Da'!AO280+'SAR Da'!AO280+'URQ Da'!AO280+'ROC Da'!AO280+'SM Da'!AO280+'BN Da'!AO280+'BS Da'!AO280+'TDC Da'!AO280</f>
        <v>142</v>
      </c>
      <c r="AP280" s="81">
        <f>+'MIT Da'!AP280+'SAR Da'!AP280+'URQ Da'!AP280+'ROC Da'!AP280+'SM Da'!AP280+'BN Da'!AP280+'BS Da'!AP280+'TDC Da'!AP280</f>
        <v>564</v>
      </c>
      <c r="AQ280" s="81">
        <f>+'MIT Da'!AQ280+'SAR Da'!AQ280+'URQ Da'!AQ280+'ROC Da'!AQ280+'SM Da'!AQ280+'BN Da'!AQ280+'BS Da'!AQ280+'TDC Da'!AQ280</f>
        <v>399</v>
      </c>
      <c r="AR280" s="81">
        <f>+'MIT Da'!AR280+'SAR Da'!AR280+'URQ Da'!AR280+'ROC Da'!AR280+'SM Da'!AR280+'BN Da'!AR280+'BS Da'!AR280+'TDC Da'!AR280</f>
        <v>72</v>
      </c>
      <c r="AS280" s="81">
        <f>+SUM(RED_InfraMR[[#This Row],[B.02.1 - Parque de Coches Eléctricos Motrices]:[B.02.3 - Parque de Coches Eléctricos Motrices Tipo R]])</f>
        <v>1035</v>
      </c>
      <c r="AT280" s="81">
        <f>+'MIT Da'!AT280+'SAR Da'!AT280+'URQ Da'!AT280+'ROC Da'!AT280+'SM Da'!AT280+'BN Da'!AT280+'BS Da'!AT280+'TDC Da'!AT280</f>
        <v>12</v>
      </c>
      <c r="AU280" s="81">
        <f>+'MIT Da'!AU280+'SAR Da'!AU280+'URQ Da'!AU280+'ROC Da'!AU280+'SM Da'!AU280+'BN Da'!AU280+'BS Da'!AU280+'TDC Da'!AU280</f>
        <v>6</v>
      </c>
      <c r="AV280" s="81">
        <f>+'MIT Da'!AV280+'SAR Da'!AV280+'URQ Da'!AV280+'ROC Da'!AV280+'SM Da'!AV280+'BN Da'!AV280+'BS Da'!AV280+'TDC Da'!AV280</f>
        <v>10</v>
      </c>
      <c r="AW280" s="81">
        <f>+SUM(RED_InfraMR[[#This Row],[B.03.1 - Parque de Coches Motores Motrices Remolcados]:[B.03.3 - Parque de Coches Motores Motrices Cabina]])</f>
        <v>28</v>
      </c>
      <c r="AX280" s="81">
        <f>+'MIT Da'!AX280+'SAR Da'!AX280+'URQ Da'!AX280+'ROC Da'!AX280+'SM Da'!AX280+'BN Da'!AX280+'BS Da'!AX280+'TDC Da'!AX280</f>
        <v>496</v>
      </c>
      <c r="AY280" s="81">
        <f>+'MIT Da'!AY280+'SAR Da'!AY280+'URQ Da'!AY280+'ROC Da'!AY280+'SM Da'!AY280+'BN Da'!AY280+'BS Da'!AY280+'TDC Da'!AY280</f>
        <v>128</v>
      </c>
      <c r="AZ280" s="81">
        <f>+'MIT Da'!AZ280+'SAR Da'!AZ280+'URQ Da'!AZ280+'ROC Da'!AZ280+'SM Da'!AZ280+'BN Da'!AZ280+'BS Da'!AZ280+'TDC Da'!AZ280</f>
        <v>15</v>
      </c>
      <c r="BA280" s="81">
        <f>+'MIT Da'!BA280+'SAR Da'!BA280+'URQ Da'!BA280+'ROC Da'!BA280+'SM Da'!BA280+'BN Da'!BA280+'BS Da'!BA280+'TDC Da'!BA280</f>
        <v>164</v>
      </c>
      <c r="BB280" s="81">
        <f>+'MIT Da'!BB280+'SAR Da'!BB280+'URQ Da'!BB280+'ROC Da'!BB280+'SM Da'!BB280+'BN Da'!BB280+'BS Da'!BB280+'TDC Da'!BB280</f>
        <v>0</v>
      </c>
      <c r="BC280" s="81">
        <f>+SUM(RED_InfraMR[[#This Row],[B.04.1 - Parque de Coches Remolcados Clase Unica]:[B.04.5 - Parque de Coches Remolcados para Servicios Especiales (Cartoneros)]])</f>
        <v>803</v>
      </c>
      <c r="BD280" s="81">
        <f>+'MIT Da'!BD280+'SAR Da'!BD280+'URQ Da'!BD280+'ROC Da'!BD280+'SM Da'!BD280+'BN Da'!BD280+'BS Da'!BD280+'TDC Da'!BD280</f>
        <v>33</v>
      </c>
      <c r="BE280" s="81">
        <f>+'MIT Da'!BE280+'SAR Da'!BE280+'URQ Da'!BE280+'ROC Da'!BE280+'SM Da'!BE280+'BN Da'!BE280+'BS Da'!BE280+'TDC Da'!BE280</f>
        <v>103</v>
      </c>
      <c r="BF280" s="16"/>
    </row>
    <row r="281" spans="1:58">
      <c r="A281" s="1">
        <v>2016</v>
      </c>
      <c r="B281" s="1" t="s">
        <v>118</v>
      </c>
      <c r="C281" s="12">
        <f>+'MIT Da'!C281+'SAR Da'!C281+'URQ Da'!C281+'ROC Da'!C281+'SM Da'!C281+'BN Da'!C281+'BS Da'!C281+'TDC Da'!C281</f>
        <v>164.07300000000001</v>
      </c>
      <c r="D281" s="12">
        <f>+'MIT Da'!D281+'SAR Da'!D281+'URQ Da'!D281+'ROC Da'!D281+'SM Da'!D281+'BN Da'!D281+'BS Da'!D281+'TDC Da'!D281</f>
        <v>434.00300000000004</v>
      </c>
      <c r="E281" s="12">
        <f>+'MIT Da'!E281+'SAR Da'!E281+'URQ Da'!E281+'ROC Da'!E281+'SM Da'!E281+'BN Da'!E281+'BS Da'!E281+'TDC Da'!E281</f>
        <v>0</v>
      </c>
      <c r="F281" s="12">
        <f>+'MIT Da'!F281+'SAR Da'!F281+'URQ Da'!F281+'ROC Da'!F281+'SM Da'!F281+'BN Da'!F281+'BS Da'!F281+'TDC Da'!F281</f>
        <v>186.47664</v>
      </c>
      <c r="G281" s="12">
        <f>+'MIT Da'!G281+'SAR Da'!G281+'URQ Da'!G281+'ROC Da'!G281+'SM Da'!G281+'BN Da'!G281+'BS Da'!G281+'TDC Da'!G281</f>
        <v>784.55263999999988</v>
      </c>
      <c r="H281" s="12">
        <f>+'MIT Da'!H281+'SAR Da'!H281+'URQ Da'!H281+'ROC Da'!H281+'SM Da'!H281+'BN Da'!H281+'BS Da'!H281+'TDC Da'!H281</f>
        <v>784.55263999999988</v>
      </c>
      <c r="I281" s="12">
        <f>+'MIT Da'!I281+'SAR Da'!I281+'URQ Da'!I281+'ROC Da'!I281+'SM Da'!I281+'BN Da'!I281+'BS Da'!I281+'TDC Da'!I281</f>
        <v>976.49510999999995</v>
      </c>
      <c r="J281" s="12">
        <f>+'MIT Da'!J281+'SAR Da'!J281+'URQ Da'!J281+'ROC Da'!J281+'SM Da'!J281+'BN Da'!J281+'BS Da'!J281+'TDC Da'!J281</f>
        <v>1056.6689100000001</v>
      </c>
      <c r="K281" s="12">
        <f>+'MIT Da'!K281+'SAR Da'!K281+'URQ Da'!K281+'ROC Da'!K281+'SM Da'!K281+'BN Da'!K281+'BS Da'!K281+'TDC Da'!K281</f>
        <v>54.516999999999996</v>
      </c>
      <c r="L281" s="12">
        <f>+'MIT Da'!L281+'SAR Da'!L281+'URQ Da'!L281+'ROC Da'!L281+'SM Da'!L281+'BN Da'!L281+'BS Da'!L281+'TDC Da'!L281</f>
        <v>400.09900000000005</v>
      </c>
      <c r="M281" s="12">
        <f>+'MIT Da'!M281+'SAR Da'!M281+'URQ Da'!M281+'ROC Da'!M281+'SM Da'!M281+'BN Da'!M281+'BS Da'!M281+'TDC Da'!M281</f>
        <v>21.314999999999998</v>
      </c>
      <c r="N281" s="12">
        <f>+'MIT Da'!N281+'SAR Da'!N281+'URQ Da'!N281+'ROC Da'!N281+'SM Da'!N281+'BN Da'!N281+'BS Da'!N281+'TDC Da'!N281</f>
        <v>1456.7679099999998</v>
      </c>
      <c r="O281" s="12">
        <f>+'MIT Da'!O281+'SAR Da'!O281+'URQ Da'!O281+'ROC Da'!O281+'SM Da'!O281+'BN Da'!O281+'BS Da'!O281+'TDC Da'!O281</f>
        <v>1456.7679099999998</v>
      </c>
      <c r="P281" s="81">
        <f>+'MIT Da'!P281+'SAR Da'!P281+'URQ Da'!P281+'ROC Da'!P281+'SM Da'!P281+'BN Da'!P281+'BS Da'!P281+'TDC Da'!P281</f>
        <v>205</v>
      </c>
      <c r="Q281" s="81">
        <f>+'MIT Da'!Q281+'SAR Da'!Q281+'URQ Da'!Q281+'ROC Da'!Q281+'SM Da'!Q281+'BN Da'!Q281+'BS Da'!Q281+'TDC Da'!Q281</f>
        <v>58</v>
      </c>
      <c r="R281" s="81">
        <f>+'MIT Da'!R281+'SAR Da'!R281+'URQ Da'!R281+'ROC Da'!R281+'SM Da'!R281+'BN Da'!R281+'BS Da'!R281+'TDC Da'!R281</f>
        <v>10</v>
      </c>
      <c r="S281" s="81">
        <f>+'MIT Da'!S281+'SAR Da'!S281+'URQ Da'!S281+'ROC Da'!S281+'SM Da'!S281+'BN Da'!S281+'BS Da'!S281+'TDC Da'!S281</f>
        <v>273</v>
      </c>
      <c r="T281" s="81">
        <f>+'MIT Da'!T281+'SAR Da'!T281+'URQ Da'!T281+'ROC Da'!T281+'SM Da'!T281+'BN Da'!T281+'BS Da'!T281+'TDC Da'!T281</f>
        <v>137</v>
      </c>
      <c r="U281" s="81">
        <f>+'MIT Da'!U281+'SAR Da'!U281+'URQ Da'!U281+'ROC Da'!U281+'SM Da'!U281+'BN Da'!U281+'BS Da'!U281+'TDC Da'!U281</f>
        <v>407</v>
      </c>
      <c r="V281" s="81">
        <f>+'MIT Da'!V281+'SAR Da'!V281+'URQ Da'!V281+'ROC Da'!V281+'SM Da'!V281+'BN Da'!V281+'BS Da'!V281+'TDC Da'!V281</f>
        <v>11</v>
      </c>
      <c r="W281" s="81">
        <f>+'MIT Da'!W281+'SAR Da'!W281+'URQ Da'!W281+'ROC Da'!W281+'SM Da'!W281+'BN Da'!W281+'BS Da'!W281+'TDC Da'!W281</f>
        <v>117</v>
      </c>
      <c r="X281" s="81">
        <f>+'MIT Da'!X281+'SAR Da'!X281+'URQ Da'!X281+'ROC Da'!X281+'SM Da'!X281+'BN Da'!X281+'BS Da'!X281+'TDC Da'!X281</f>
        <v>4</v>
      </c>
      <c r="Y281" s="81">
        <f>+'MIT Da'!Y281+'SAR Da'!Y281+'URQ Da'!Y281+'ROC Da'!Y281+'SM Da'!Y281+'BN Da'!Y281+'BS Da'!Y281+'TDC Da'!Y281</f>
        <v>676</v>
      </c>
      <c r="Z281" s="81">
        <f>+'MIT Da'!Z281+'SAR Da'!Z281+'URQ Da'!Z281+'ROC Da'!Z281+'SM Da'!Z281+'BN Da'!Z281+'BS Da'!Z281+'TDC Da'!Z281</f>
        <v>193</v>
      </c>
      <c r="AA281" s="81">
        <f>+'MIT Da'!AA281+'SAR Da'!AA281+'URQ Da'!AA281+'ROC Da'!AA281+'SM Da'!AA281+'BN Da'!AA281+'BS Da'!AA281+'TDC Da'!AA281</f>
        <v>103</v>
      </c>
      <c r="AB281" s="81">
        <f>+'MIT Da'!AB281+'SAR Da'!AB281+'URQ Da'!AB281+'ROC Da'!AB281+'SM Da'!AB281+'BN Da'!AB281+'BS Da'!AB281+'TDC Da'!AB281</f>
        <v>676</v>
      </c>
      <c r="AC281" s="81">
        <f>+'MIT Da'!AC281+'SAR Da'!AC281+'URQ Da'!AC281+'ROC Da'!AC281+'SM Da'!AC281+'BN Da'!AC281+'BS Da'!AC281+'TDC Da'!AC281</f>
        <v>972</v>
      </c>
      <c r="AD281" s="81">
        <f>+'MIT Da'!AD281+'SAR Da'!AD281+'URQ Da'!AD281+'ROC Da'!AD281+'SM Da'!AD281+'BN Da'!AD281+'BS Da'!AD281+'TDC Da'!AD281</f>
        <v>59</v>
      </c>
      <c r="AE281" s="81">
        <f>+'MIT Da'!AE281+'SAR Da'!AE281+'URQ Da'!AE281+'ROC Da'!AE281+'SM Da'!AE281+'BN Da'!AE281+'BS Da'!AE281+'TDC Da'!AE281</f>
        <v>101</v>
      </c>
      <c r="AF281" s="81">
        <f>+'MIT Da'!AF281+'SAR Da'!AF281+'URQ Da'!AF281+'ROC Da'!AF281+'SM Da'!AF281+'BN Da'!AF281+'BS Da'!AF281+'TDC Da'!AF281</f>
        <v>470</v>
      </c>
      <c r="AG281" s="81">
        <f>+'MIT Da'!AG281+'SAR Da'!AG281+'URQ Da'!AG281+'ROC Da'!AG281+'SM Da'!AG281+'BN Da'!AG281+'BS Da'!AG281+'TDC Da'!AG281</f>
        <v>630</v>
      </c>
      <c r="AH281" s="12">
        <f>+'MIT Da'!AH281+'SAR Da'!AH281+'URQ Da'!AH281+'ROC Da'!AH281+'SM Da'!AH281+'BN Da'!AH281+'BS Da'!AH281+'TDC Da'!AH281</f>
        <v>280.81400000000002</v>
      </c>
      <c r="AI281" s="12">
        <f>+'MIT Da'!AI281+'SAR Da'!AI281+'URQ Da'!AI281+'ROC Da'!AI281+'SM Da'!AI281+'BN Da'!AI281+'BS Da'!AI281+'TDC Da'!AI281</f>
        <v>2.4</v>
      </c>
      <c r="AJ281" s="12">
        <f>+'MIT Da'!AJ281+'SAR Da'!AJ281+'URQ Da'!AJ281+'ROC Da'!AJ281+'SM Da'!AJ281+'BN Da'!AJ281+'BS Da'!AJ281+'TDC Da'!AJ281</f>
        <v>514.28800000000001</v>
      </c>
      <c r="AK281" s="12">
        <f>+'MIT Da'!AK281+'SAR Da'!AK281+'URQ Da'!AK281+'ROC Da'!AK281+'SM Da'!AK281+'BN Da'!AK281+'BS Da'!AK281+'TDC Da'!AK281</f>
        <v>797.50199999999995</v>
      </c>
      <c r="AL281" s="81">
        <f>+'MIT Da'!AL281+'SAR Da'!AL281+'URQ Da'!AL281+'ROC Da'!AL281+'SM Da'!AL281+'BN Da'!AL281+'BS Da'!AL281+'TDC Da'!AL281</f>
        <v>9</v>
      </c>
      <c r="AM281" s="81">
        <f>+'MIT Da'!AM281+'SAR Da'!AM281+'URQ Da'!AM281+'ROC Da'!AM281+'SM Da'!AM281+'BN Da'!AM281+'BS Da'!AM281+'TDC Da'!AM281</f>
        <v>56</v>
      </c>
      <c r="AN281" s="81">
        <f>+'MIT Da'!AN281+'SAR Da'!AN281+'URQ Da'!AN281+'ROC Da'!AN281+'SM Da'!AN281+'BN Da'!AN281+'BS Da'!AN281+'TDC Da'!AN281</f>
        <v>77</v>
      </c>
      <c r="AO281" s="81">
        <f>+'MIT Da'!AO281+'SAR Da'!AO281+'URQ Da'!AO281+'ROC Da'!AO281+'SM Da'!AO281+'BN Da'!AO281+'BS Da'!AO281+'TDC Da'!AO281</f>
        <v>142</v>
      </c>
      <c r="AP281" s="81">
        <f>+'MIT Da'!AP281+'SAR Da'!AP281+'URQ Da'!AP281+'ROC Da'!AP281+'SM Da'!AP281+'BN Da'!AP281+'BS Da'!AP281+'TDC Da'!AP281</f>
        <v>564</v>
      </c>
      <c r="AQ281" s="81">
        <f>+'MIT Da'!AQ281+'SAR Da'!AQ281+'URQ Da'!AQ281+'ROC Da'!AQ281+'SM Da'!AQ281+'BN Da'!AQ281+'BS Da'!AQ281+'TDC Da'!AQ281</f>
        <v>399</v>
      </c>
      <c r="AR281" s="81">
        <f>+'MIT Da'!AR281+'SAR Da'!AR281+'URQ Da'!AR281+'ROC Da'!AR281+'SM Da'!AR281+'BN Da'!AR281+'BS Da'!AR281+'TDC Da'!AR281</f>
        <v>72</v>
      </c>
      <c r="AS281" s="81">
        <f>+SUM(RED_InfraMR[[#This Row],[B.02.1 - Parque de Coches Eléctricos Motrices]:[B.02.3 - Parque de Coches Eléctricos Motrices Tipo R]])</f>
        <v>1035</v>
      </c>
      <c r="AT281" s="81">
        <f>+'MIT Da'!AT281+'SAR Da'!AT281+'URQ Da'!AT281+'ROC Da'!AT281+'SM Da'!AT281+'BN Da'!AT281+'BS Da'!AT281+'TDC Da'!AT281</f>
        <v>12</v>
      </c>
      <c r="AU281" s="81">
        <f>+'MIT Da'!AU281+'SAR Da'!AU281+'URQ Da'!AU281+'ROC Da'!AU281+'SM Da'!AU281+'BN Da'!AU281+'BS Da'!AU281+'TDC Da'!AU281</f>
        <v>6</v>
      </c>
      <c r="AV281" s="81">
        <f>+'MIT Da'!AV281+'SAR Da'!AV281+'URQ Da'!AV281+'ROC Da'!AV281+'SM Da'!AV281+'BN Da'!AV281+'BS Da'!AV281+'TDC Da'!AV281</f>
        <v>10</v>
      </c>
      <c r="AW281" s="81">
        <f>+SUM(RED_InfraMR[[#This Row],[B.03.1 - Parque de Coches Motores Motrices Remolcados]:[B.03.3 - Parque de Coches Motores Motrices Cabina]])</f>
        <v>28</v>
      </c>
      <c r="AX281" s="81">
        <f>+'MIT Da'!AX281+'SAR Da'!AX281+'URQ Da'!AX281+'ROC Da'!AX281+'SM Da'!AX281+'BN Da'!AX281+'BS Da'!AX281+'TDC Da'!AX281</f>
        <v>496</v>
      </c>
      <c r="AY281" s="81">
        <f>+'MIT Da'!AY281+'SAR Da'!AY281+'URQ Da'!AY281+'ROC Da'!AY281+'SM Da'!AY281+'BN Da'!AY281+'BS Da'!AY281+'TDC Da'!AY281</f>
        <v>128</v>
      </c>
      <c r="AZ281" s="81">
        <f>+'MIT Da'!AZ281+'SAR Da'!AZ281+'URQ Da'!AZ281+'ROC Da'!AZ281+'SM Da'!AZ281+'BN Da'!AZ281+'BS Da'!AZ281+'TDC Da'!AZ281</f>
        <v>15</v>
      </c>
      <c r="BA281" s="81">
        <f>+'MIT Da'!BA281+'SAR Da'!BA281+'URQ Da'!BA281+'ROC Da'!BA281+'SM Da'!BA281+'BN Da'!BA281+'BS Da'!BA281+'TDC Da'!BA281</f>
        <v>164</v>
      </c>
      <c r="BB281" s="81">
        <f>+'MIT Da'!BB281+'SAR Da'!BB281+'URQ Da'!BB281+'ROC Da'!BB281+'SM Da'!BB281+'BN Da'!BB281+'BS Da'!BB281+'TDC Da'!BB281</f>
        <v>0</v>
      </c>
      <c r="BC281" s="81">
        <f>+SUM(RED_InfraMR[[#This Row],[B.04.1 - Parque de Coches Remolcados Clase Unica]:[B.04.5 - Parque de Coches Remolcados para Servicios Especiales (Cartoneros)]])</f>
        <v>803</v>
      </c>
      <c r="BD281" s="81">
        <f>+'MIT Da'!BD281+'SAR Da'!BD281+'URQ Da'!BD281+'ROC Da'!BD281+'SM Da'!BD281+'BN Da'!BD281+'BS Da'!BD281+'TDC Da'!BD281</f>
        <v>33</v>
      </c>
      <c r="BE281" s="81">
        <f>+'MIT Da'!BE281+'SAR Da'!BE281+'URQ Da'!BE281+'ROC Da'!BE281+'SM Da'!BE281+'BN Da'!BE281+'BS Da'!BE281+'TDC Da'!BE281</f>
        <v>103</v>
      </c>
      <c r="BF281" s="16"/>
    </row>
    <row r="282" spans="1:58">
      <c r="A282" s="1">
        <v>2016</v>
      </c>
      <c r="B282" s="1" t="s">
        <v>119</v>
      </c>
      <c r="C282" s="12">
        <f>+'MIT Da'!C282+'SAR Da'!C282+'URQ Da'!C282+'ROC Da'!C282+'SM Da'!C282+'BN Da'!C282+'BS Da'!C282+'TDC Da'!C282</f>
        <v>164.07300000000001</v>
      </c>
      <c r="D282" s="12">
        <f>+'MIT Da'!D282+'SAR Da'!D282+'URQ Da'!D282+'ROC Da'!D282+'SM Da'!D282+'BN Da'!D282+'BS Da'!D282+'TDC Da'!D282</f>
        <v>434.00300000000004</v>
      </c>
      <c r="E282" s="12">
        <f>+'MIT Da'!E282+'SAR Da'!E282+'URQ Da'!E282+'ROC Da'!E282+'SM Da'!E282+'BN Da'!E282+'BS Da'!E282+'TDC Da'!E282</f>
        <v>0</v>
      </c>
      <c r="F282" s="12">
        <f>+'MIT Da'!F282+'SAR Da'!F282+'URQ Da'!F282+'ROC Da'!F282+'SM Da'!F282+'BN Da'!F282+'BS Da'!F282+'TDC Da'!F282</f>
        <v>186.47664</v>
      </c>
      <c r="G282" s="12">
        <f>+'MIT Da'!G282+'SAR Da'!G282+'URQ Da'!G282+'ROC Da'!G282+'SM Da'!G282+'BN Da'!G282+'BS Da'!G282+'TDC Da'!G282</f>
        <v>784.55263999999988</v>
      </c>
      <c r="H282" s="12">
        <f>+'MIT Da'!H282+'SAR Da'!H282+'URQ Da'!H282+'ROC Da'!H282+'SM Da'!H282+'BN Da'!H282+'BS Da'!H282+'TDC Da'!H282</f>
        <v>784.55263999999988</v>
      </c>
      <c r="I282" s="12">
        <f>+'MIT Da'!I282+'SAR Da'!I282+'URQ Da'!I282+'ROC Da'!I282+'SM Da'!I282+'BN Da'!I282+'BS Da'!I282+'TDC Da'!I282</f>
        <v>976.49510999999995</v>
      </c>
      <c r="J282" s="12">
        <f>+'MIT Da'!J282+'SAR Da'!J282+'URQ Da'!J282+'ROC Da'!J282+'SM Da'!J282+'BN Da'!J282+'BS Da'!J282+'TDC Da'!J282</f>
        <v>1056.6689100000001</v>
      </c>
      <c r="K282" s="12">
        <f>+'MIT Da'!K282+'SAR Da'!K282+'URQ Da'!K282+'ROC Da'!K282+'SM Da'!K282+'BN Da'!K282+'BS Da'!K282+'TDC Da'!K282</f>
        <v>54.516999999999996</v>
      </c>
      <c r="L282" s="12">
        <f>+'MIT Da'!L282+'SAR Da'!L282+'URQ Da'!L282+'ROC Da'!L282+'SM Da'!L282+'BN Da'!L282+'BS Da'!L282+'TDC Da'!L282</f>
        <v>400.09900000000005</v>
      </c>
      <c r="M282" s="12">
        <f>+'MIT Da'!M282+'SAR Da'!M282+'URQ Da'!M282+'ROC Da'!M282+'SM Da'!M282+'BN Da'!M282+'BS Da'!M282+'TDC Da'!M282</f>
        <v>21.314999999999998</v>
      </c>
      <c r="N282" s="12">
        <f>+'MIT Da'!N282+'SAR Da'!N282+'URQ Da'!N282+'ROC Da'!N282+'SM Da'!N282+'BN Da'!N282+'BS Da'!N282+'TDC Da'!N282</f>
        <v>1456.7679099999998</v>
      </c>
      <c r="O282" s="12">
        <f>+'MIT Da'!O282+'SAR Da'!O282+'URQ Da'!O282+'ROC Da'!O282+'SM Da'!O282+'BN Da'!O282+'BS Da'!O282+'TDC Da'!O282</f>
        <v>1456.7679099999998</v>
      </c>
      <c r="P282" s="81">
        <f>+'MIT Da'!P282+'SAR Da'!P282+'URQ Da'!P282+'ROC Da'!P282+'SM Da'!P282+'BN Da'!P282+'BS Da'!P282+'TDC Da'!P282</f>
        <v>205</v>
      </c>
      <c r="Q282" s="81">
        <f>+'MIT Da'!Q282+'SAR Da'!Q282+'URQ Da'!Q282+'ROC Da'!Q282+'SM Da'!Q282+'BN Da'!Q282+'BS Da'!Q282+'TDC Da'!Q282</f>
        <v>58</v>
      </c>
      <c r="R282" s="81">
        <f>+'MIT Da'!R282+'SAR Da'!R282+'URQ Da'!R282+'ROC Da'!R282+'SM Da'!R282+'BN Da'!R282+'BS Da'!R282+'TDC Da'!R282</f>
        <v>10</v>
      </c>
      <c r="S282" s="81">
        <f>+'MIT Da'!S282+'SAR Da'!S282+'URQ Da'!S282+'ROC Da'!S282+'SM Da'!S282+'BN Da'!S282+'BS Da'!S282+'TDC Da'!S282</f>
        <v>273</v>
      </c>
      <c r="T282" s="81">
        <f>+'MIT Da'!T282+'SAR Da'!T282+'URQ Da'!T282+'ROC Da'!T282+'SM Da'!T282+'BN Da'!T282+'BS Da'!T282+'TDC Da'!T282</f>
        <v>137</v>
      </c>
      <c r="U282" s="81">
        <f>+'MIT Da'!U282+'SAR Da'!U282+'URQ Da'!U282+'ROC Da'!U282+'SM Da'!U282+'BN Da'!U282+'BS Da'!U282+'TDC Da'!U282</f>
        <v>407</v>
      </c>
      <c r="V282" s="81">
        <f>+'MIT Da'!V282+'SAR Da'!V282+'URQ Da'!V282+'ROC Da'!V282+'SM Da'!V282+'BN Da'!V282+'BS Da'!V282+'TDC Da'!V282</f>
        <v>11</v>
      </c>
      <c r="W282" s="81">
        <f>+'MIT Da'!W282+'SAR Da'!W282+'URQ Da'!W282+'ROC Da'!W282+'SM Da'!W282+'BN Da'!W282+'BS Da'!W282+'TDC Da'!W282</f>
        <v>117</v>
      </c>
      <c r="X282" s="81">
        <f>+'MIT Da'!X282+'SAR Da'!X282+'URQ Da'!X282+'ROC Da'!X282+'SM Da'!X282+'BN Da'!X282+'BS Da'!X282+'TDC Da'!X282</f>
        <v>4</v>
      </c>
      <c r="Y282" s="81">
        <f>+'MIT Da'!Y282+'SAR Da'!Y282+'URQ Da'!Y282+'ROC Da'!Y282+'SM Da'!Y282+'BN Da'!Y282+'BS Da'!Y282+'TDC Da'!Y282</f>
        <v>676</v>
      </c>
      <c r="Z282" s="81">
        <f>+'MIT Da'!Z282+'SAR Da'!Z282+'URQ Da'!Z282+'ROC Da'!Z282+'SM Da'!Z282+'BN Da'!Z282+'BS Da'!Z282+'TDC Da'!Z282</f>
        <v>193</v>
      </c>
      <c r="AA282" s="81">
        <f>+'MIT Da'!AA282+'SAR Da'!AA282+'URQ Da'!AA282+'ROC Da'!AA282+'SM Da'!AA282+'BN Da'!AA282+'BS Da'!AA282+'TDC Da'!AA282</f>
        <v>103</v>
      </c>
      <c r="AB282" s="81">
        <f>+'MIT Da'!AB282+'SAR Da'!AB282+'URQ Da'!AB282+'ROC Da'!AB282+'SM Da'!AB282+'BN Da'!AB282+'BS Da'!AB282+'TDC Da'!AB282</f>
        <v>676</v>
      </c>
      <c r="AC282" s="81">
        <f>+'MIT Da'!AC282+'SAR Da'!AC282+'URQ Da'!AC282+'ROC Da'!AC282+'SM Da'!AC282+'BN Da'!AC282+'BS Da'!AC282+'TDC Da'!AC282</f>
        <v>972</v>
      </c>
      <c r="AD282" s="81">
        <f>+'MIT Da'!AD282+'SAR Da'!AD282+'URQ Da'!AD282+'ROC Da'!AD282+'SM Da'!AD282+'BN Da'!AD282+'BS Da'!AD282+'TDC Da'!AD282</f>
        <v>59</v>
      </c>
      <c r="AE282" s="81">
        <f>+'MIT Da'!AE282+'SAR Da'!AE282+'URQ Da'!AE282+'ROC Da'!AE282+'SM Da'!AE282+'BN Da'!AE282+'BS Da'!AE282+'TDC Da'!AE282</f>
        <v>101</v>
      </c>
      <c r="AF282" s="81">
        <f>+'MIT Da'!AF282+'SAR Da'!AF282+'URQ Da'!AF282+'ROC Da'!AF282+'SM Da'!AF282+'BN Da'!AF282+'BS Da'!AF282+'TDC Da'!AF282</f>
        <v>470</v>
      </c>
      <c r="AG282" s="81">
        <f>+'MIT Da'!AG282+'SAR Da'!AG282+'URQ Da'!AG282+'ROC Da'!AG282+'SM Da'!AG282+'BN Da'!AG282+'BS Da'!AG282+'TDC Da'!AG282</f>
        <v>630</v>
      </c>
      <c r="AH282" s="12">
        <f>+'MIT Da'!AH282+'SAR Da'!AH282+'URQ Da'!AH282+'ROC Da'!AH282+'SM Da'!AH282+'BN Da'!AH282+'BS Da'!AH282+'TDC Da'!AH282</f>
        <v>280.81400000000002</v>
      </c>
      <c r="AI282" s="12">
        <f>+'MIT Da'!AI282+'SAR Da'!AI282+'URQ Da'!AI282+'ROC Da'!AI282+'SM Da'!AI282+'BN Da'!AI282+'BS Da'!AI282+'TDC Da'!AI282</f>
        <v>2.4</v>
      </c>
      <c r="AJ282" s="12">
        <f>+'MIT Da'!AJ282+'SAR Da'!AJ282+'URQ Da'!AJ282+'ROC Da'!AJ282+'SM Da'!AJ282+'BN Da'!AJ282+'BS Da'!AJ282+'TDC Da'!AJ282</f>
        <v>514.28800000000001</v>
      </c>
      <c r="AK282" s="12">
        <f>+'MIT Da'!AK282+'SAR Da'!AK282+'URQ Da'!AK282+'ROC Da'!AK282+'SM Da'!AK282+'BN Da'!AK282+'BS Da'!AK282+'TDC Da'!AK282</f>
        <v>797.50199999999995</v>
      </c>
      <c r="AL282" s="81">
        <f>+'MIT Da'!AL282+'SAR Da'!AL282+'URQ Da'!AL282+'ROC Da'!AL282+'SM Da'!AL282+'BN Da'!AL282+'BS Da'!AL282+'TDC Da'!AL282</f>
        <v>9</v>
      </c>
      <c r="AM282" s="81">
        <f>+'MIT Da'!AM282+'SAR Da'!AM282+'URQ Da'!AM282+'ROC Da'!AM282+'SM Da'!AM282+'BN Da'!AM282+'BS Da'!AM282+'TDC Da'!AM282</f>
        <v>56</v>
      </c>
      <c r="AN282" s="81">
        <f>+'MIT Da'!AN282+'SAR Da'!AN282+'URQ Da'!AN282+'ROC Da'!AN282+'SM Da'!AN282+'BN Da'!AN282+'BS Da'!AN282+'TDC Da'!AN282</f>
        <v>77</v>
      </c>
      <c r="AO282" s="81">
        <f>+'MIT Da'!AO282+'SAR Da'!AO282+'URQ Da'!AO282+'ROC Da'!AO282+'SM Da'!AO282+'BN Da'!AO282+'BS Da'!AO282+'TDC Da'!AO282</f>
        <v>142</v>
      </c>
      <c r="AP282" s="81">
        <f>+'MIT Da'!AP282+'SAR Da'!AP282+'URQ Da'!AP282+'ROC Da'!AP282+'SM Da'!AP282+'BN Da'!AP282+'BS Da'!AP282+'TDC Da'!AP282</f>
        <v>564</v>
      </c>
      <c r="AQ282" s="81">
        <f>+'MIT Da'!AQ282+'SAR Da'!AQ282+'URQ Da'!AQ282+'ROC Da'!AQ282+'SM Da'!AQ282+'BN Da'!AQ282+'BS Da'!AQ282+'TDC Da'!AQ282</f>
        <v>399</v>
      </c>
      <c r="AR282" s="81">
        <f>+'MIT Da'!AR282+'SAR Da'!AR282+'URQ Da'!AR282+'ROC Da'!AR282+'SM Da'!AR282+'BN Da'!AR282+'BS Da'!AR282+'TDC Da'!AR282</f>
        <v>72</v>
      </c>
      <c r="AS282" s="81">
        <f>+SUM(RED_InfraMR[[#This Row],[B.02.1 - Parque de Coches Eléctricos Motrices]:[B.02.3 - Parque de Coches Eléctricos Motrices Tipo R]])</f>
        <v>1035</v>
      </c>
      <c r="AT282" s="81">
        <f>+'MIT Da'!AT282+'SAR Da'!AT282+'URQ Da'!AT282+'ROC Da'!AT282+'SM Da'!AT282+'BN Da'!AT282+'BS Da'!AT282+'TDC Da'!AT282</f>
        <v>12</v>
      </c>
      <c r="AU282" s="81">
        <f>+'MIT Da'!AU282+'SAR Da'!AU282+'URQ Da'!AU282+'ROC Da'!AU282+'SM Da'!AU282+'BN Da'!AU282+'BS Da'!AU282+'TDC Da'!AU282</f>
        <v>6</v>
      </c>
      <c r="AV282" s="81">
        <f>+'MIT Da'!AV282+'SAR Da'!AV282+'URQ Da'!AV282+'ROC Da'!AV282+'SM Da'!AV282+'BN Da'!AV282+'BS Da'!AV282+'TDC Da'!AV282</f>
        <v>10</v>
      </c>
      <c r="AW282" s="81">
        <f>+SUM(RED_InfraMR[[#This Row],[B.03.1 - Parque de Coches Motores Motrices Remolcados]:[B.03.3 - Parque de Coches Motores Motrices Cabina]])</f>
        <v>28</v>
      </c>
      <c r="AX282" s="81">
        <f>+'MIT Da'!AX282+'SAR Da'!AX282+'URQ Da'!AX282+'ROC Da'!AX282+'SM Da'!AX282+'BN Da'!AX282+'BS Da'!AX282+'TDC Da'!AX282</f>
        <v>496</v>
      </c>
      <c r="AY282" s="81">
        <f>+'MIT Da'!AY282+'SAR Da'!AY282+'URQ Da'!AY282+'ROC Da'!AY282+'SM Da'!AY282+'BN Da'!AY282+'BS Da'!AY282+'TDC Da'!AY282</f>
        <v>128</v>
      </c>
      <c r="AZ282" s="81">
        <f>+'MIT Da'!AZ282+'SAR Da'!AZ282+'URQ Da'!AZ282+'ROC Da'!AZ282+'SM Da'!AZ282+'BN Da'!AZ282+'BS Da'!AZ282+'TDC Da'!AZ282</f>
        <v>15</v>
      </c>
      <c r="BA282" s="81">
        <f>+'MIT Da'!BA282+'SAR Da'!BA282+'URQ Da'!BA282+'ROC Da'!BA282+'SM Da'!BA282+'BN Da'!BA282+'BS Da'!BA282+'TDC Da'!BA282</f>
        <v>164</v>
      </c>
      <c r="BB282" s="81">
        <f>+'MIT Da'!BB282+'SAR Da'!BB282+'URQ Da'!BB282+'ROC Da'!BB282+'SM Da'!BB282+'BN Da'!BB282+'BS Da'!BB282+'TDC Da'!BB282</f>
        <v>0</v>
      </c>
      <c r="BC282" s="81">
        <f>+SUM(RED_InfraMR[[#This Row],[B.04.1 - Parque de Coches Remolcados Clase Unica]:[B.04.5 - Parque de Coches Remolcados para Servicios Especiales (Cartoneros)]])</f>
        <v>803</v>
      </c>
      <c r="BD282" s="81">
        <f>+'MIT Da'!BD282+'SAR Da'!BD282+'URQ Da'!BD282+'ROC Da'!BD282+'SM Da'!BD282+'BN Da'!BD282+'BS Da'!BD282+'TDC Da'!BD282</f>
        <v>33</v>
      </c>
      <c r="BE282" s="81">
        <f>+'MIT Da'!BE282+'SAR Da'!BE282+'URQ Da'!BE282+'ROC Da'!BE282+'SM Da'!BE282+'BN Da'!BE282+'BS Da'!BE282+'TDC Da'!BE282</f>
        <v>103</v>
      </c>
      <c r="BF282" s="16"/>
    </row>
    <row r="283" spans="1:58">
      <c r="A283" s="1">
        <v>2016</v>
      </c>
      <c r="B283" s="1" t="s">
        <v>120</v>
      </c>
      <c r="C283" s="12">
        <f>+'MIT Da'!C283+'SAR Da'!C283+'URQ Da'!C283+'ROC Da'!C283+'SM Da'!C283+'BN Da'!C283+'BS Da'!C283+'TDC Da'!C283</f>
        <v>164.07300000000001</v>
      </c>
      <c r="D283" s="12">
        <f>+'MIT Da'!D283+'SAR Da'!D283+'URQ Da'!D283+'ROC Da'!D283+'SM Da'!D283+'BN Da'!D283+'BS Da'!D283+'TDC Da'!D283</f>
        <v>434.00300000000004</v>
      </c>
      <c r="E283" s="12">
        <f>+'MIT Da'!E283+'SAR Da'!E283+'URQ Da'!E283+'ROC Da'!E283+'SM Da'!E283+'BN Da'!E283+'BS Da'!E283+'TDC Da'!E283</f>
        <v>0</v>
      </c>
      <c r="F283" s="12">
        <f>+'MIT Da'!F283+'SAR Da'!F283+'URQ Da'!F283+'ROC Da'!F283+'SM Da'!F283+'BN Da'!F283+'BS Da'!F283+'TDC Da'!F283</f>
        <v>186.47664</v>
      </c>
      <c r="G283" s="12">
        <f>+'MIT Da'!G283+'SAR Da'!G283+'URQ Da'!G283+'ROC Da'!G283+'SM Da'!G283+'BN Da'!G283+'BS Da'!G283+'TDC Da'!G283</f>
        <v>784.55263999999988</v>
      </c>
      <c r="H283" s="12">
        <f>+'MIT Da'!H283+'SAR Da'!H283+'URQ Da'!H283+'ROC Da'!H283+'SM Da'!H283+'BN Da'!H283+'BS Da'!H283+'TDC Da'!H283</f>
        <v>784.55263999999988</v>
      </c>
      <c r="I283" s="12">
        <f>+'MIT Da'!I283+'SAR Da'!I283+'URQ Da'!I283+'ROC Da'!I283+'SM Da'!I283+'BN Da'!I283+'BS Da'!I283+'TDC Da'!I283</f>
        <v>982.99510999999995</v>
      </c>
      <c r="J283" s="12">
        <f>+'MIT Da'!J283+'SAR Da'!J283+'URQ Da'!J283+'ROC Da'!J283+'SM Da'!J283+'BN Da'!J283+'BS Da'!J283+'TDC Da'!J283</f>
        <v>1056.6689100000001</v>
      </c>
      <c r="K283" s="12">
        <f>+'MIT Da'!K283+'SAR Da'!K283+'URQ Da'!K283+'ROC Da'!K283+'SM Da'!K283+'BN Da'!K283+'BS Da'!K283+'TDC Da'!K283</f>
        <v>54.516999999999996</v>
      </c>
      <c r="L283" s="12">
        <f>+'MIT Da'!L283+'SAR Da'!L283+'URQ Da'!L283+'ROC Da'!L283+'SM Da'!L283+'BN Da'!L283+'BS Da'!L283+'TDC Da'!L283</f>
        <v>400.09900000000005</v>
      </c>
      <c r="M283" s="12">
        <f>+'MIT Da'!M283+'SAR Da'!M283+'URQ Da'!M283+'ROC Da'!M283+'SM Da'!M283+'BN Da'!M283+'BS Da'!M283+'TDC Da'!M283</f>
        <v>21.314999999999998</v>
      </c>
      <c r="N283" s="12">
        <f>+'MIT Da'!N283+'SAR Da'!N283+'URQ Da'!N283+'ROC Da'!N283+'SM Da'!N283+'BN Da'!N283+'BS Da'!N283+'TDC Da'!N283</f>
        <v>1456.7679099999998</v>
      </c>
      <c r="O283" s="12">
        <f>+'MIT Da'!O283+'SAR Da'!O283+'URQ Da'!O283+'ROC Da'!O283+'SM Da'!O283+'BN Da'!O283+'BS Da'!O283+'TDC Da'!O283</f>
        <v>1456.7679099999998</v>
      </c>
      <c r="P283" s="81">
        <f>+'MIT Da'!P283+'SAR Da'!P283+'URQ Da'!P283+'ROC Da'!P283+'SM Da'!P283+'BN Da'!P283+'BS Da'!P283+'TDC Da'!P283</f>
        <v>205</v>
      </c>
      <c r="Q283" s="81">
        <f>+'MIT Da'!Q283+'SAR Da'!Q283+'URQ Da'!Q283+'ROC Da'!Q283+'SM Da'!Q283+'BN Da'!Q283+'BS Da'!Q283+'TDC Da'!Q283</f>
        <v>58</v>
      </c>
      <c r="R283" s="81">
        <f>+'MIT Da'!R283+'SAR Da'!R283+'URQ Da'!R283+'ROC Da'!R283+'SM Da'!R283+'BN Da'!R283+'BS Da'!R283+'TDC Da'!R283</f>
        <v>10</v>
      </c>
      <c r="S283" s="81">
        <f>+'MIT Da'!S283+'SAR Da'!S283+'URQ Da'!S283+'ROC Da'!S283+'SM Da'!S283+'BN Da'!S283+'BS Da'!S283+'TDC Da'!S283</f>
        <v>273</v>
      </c>
      <c r="T283" s="81">
        <f>+'MIT Da'!T283+'SAR Da'!T283+'URQ Da'!T283+'ROC Da'!T283+'SM Da'!T283+'BN Da'!T283+'BS Da'!T283+'TDC Da'!T283</f>
        <v>137</v>
      </c>
      <c r="U283" s="81">
        <f>+'MIT Da'!U283+'SAR Da'!U283+'URQ Da'!U283+'ROC Da'!U283+'SM Da'!U283+'BN Da'!U283+'BS Da'!U283+'TDC Da'!U283</f>
        <v>407</v>
      </c>
      <c r="V283" s="81">
        <f>+'MIT Da'!V283+'SAR Da'!V283+'URQ Da'!V283+'ROC Da'!V283+'SM Da'!V283+'BN Da'!V283+'BS Da'!V283+'TDC Da'!V283</f>
        <v>11</v>
      </c>
      <c r="W283" s="81">
        <f>+'MIT Da'!W283+'SAR Da'!W283+'URQ Da'!W283+'ROC Da'!W283+'SM Da'!W283+'BN Da'!W283+'BS Da'!W283+'TDC Da'!W283</f>
        <v>117</v>
      </c>
      <c r="X283" s="81">
        <f>+'MIT Da'!X283+'SAR Da'!X283+'URQ Da'!X283+'ROC Da'!X283+'SM Da'!X283+'BN Da'!X283+'BS Da'!X283+'TDC Da'!X283</f>
        <v>4</v>
      </c>
      <c r="Y283" s="81">
        <f>+'MIT Da'!Y283+'SAR Da'!Y283+'URQ Da'!Y283+'ROC Da'!Y283+'SM Da'!Y283+'BN Da'!Y283+'BS Da'!Y283+'TDC Da'!Y283</f>
        <v>676</v>
      </c>
      <c r="Z283" s="81">
        <f>+'MIT Da'!Z283+'SAR Da'!Z283+'URQ Da'!Z283+'ROC Da'!Z283+'SM Da'!Z283+'BN Da'!Z283+'BS Da'!Z283+'TDC Da'!Z283</f>
        <v>193</v>
      </c>
      <c r="AA283" s="81">
        <f>+'MIT Da'!AA283+'SAR Da'!AA283+'URQ Da'!AA283+'ROC Da'!AA283+'SM Da'!AA283+'BN Da'!AA283+'BS Da'!AA283+'TDC Da'!AA283</f>
        <v>103</v>
      </c>
      <c r="AB283" s="81">
        <f>+'MIT Da'!AB283+'SAR Da'!AB283+'URQ Da'!AB283+'ROC Da'!AB283+'SM Da'!AB283+'BN Da'!AB283+'BS Da'!AB283+'TDC Da'!AB283</f>
        <v>676</v>
      </c>
      <c r="AC283" s="81">
        <f>+'MIT Da'!AC283+'SAR Da'!AC283+'URQ Da'!AC283+'ROC Da'!AC283+'SM Da'!AC283+'BN Da'!AC283+'BS Da'!AC283+'TDC Da'!AC283</f>
        <v>972</v>
      </c>
      <c r="AD283" s="81">
        <f>+'MIT Da'!AD283+'SAR Da'!AD283+'URQ Da'!AD283+'ROC Da'!AD283+'SM Da'!AD283+'BN Da'!AD283+'BS Da'!AD283+'TDC Da'!AD283</f>
        <v>59</v>
      </c>
      <c r="AE283" s="81">
        <f>+'MIT Da'!AE283+'SAR Da'!AE283+'URQ Da'!AE283+'ROC Da'!AE283+'SM Da'!AE283+'BN Da'!AE283+'BS Da'!AE283+'TDC Da'!AE283</f>
        <v>101</v>
      </c>
      <c r="AF283" s="81">
        <f>+'MIT Da'!AF283+'SAR Da'!AF283+'URQ Da'!AF283+'ROC Da'!AF283+'SM Da'!AF283+'BN Da'!AF283+'BS Da'!AF283+'TDC Da'!AF283</f>
        <v>470</v>
      </c>
      <c r="AG283" s="81">
        <f>+'MIT Da'!AG283+'SAR Da'!AG283+'URQ Da'!AG283+'ROC Da'!AG283+'SM Da'!AG283+'BN Da'!AG283+'BS Da'!AG283+'TDC Da'!AG283</f>
        <v>630</v>
      </c>
      <c r="AH283" s="12">
        <f>+'MIT Da'!AH283+'SAR Da'!AH283+'URQ Da'!AH283+'ROC Da'!AH283+'SM Da'!AH283+'BN Da'!AH283+'BS Da'!AH283+'TDC Da'!AH283</f>
        <v>280.81400000000002</v>
      </c>
      <c r="AI283" s="12">
        <f>+'MIT Da'!AI283+'SAR Da'!AI283+'URQ Da'!AI283+'ROC Da'!AI283+'SM Da'!AI283+'BN Da'!AI283+'BS Da'!AI283+'TDC Da'!AI283</f>
        <v>2.4</v>
      </c>
      <c r="AJ283" s="12">
        <f>+'MIT Da'!AJ283+'SAR Da'!AJ283+'URQ Da'!AJ283+'ROC Da'!AJ283+'SM Da'!AJ283+'BN Da'!AJ283+'BS Da'!AJ283+'TDC Da'!AJ283</f>
        <v>514.28800000000001</v>
      </c>
      <c r="AK283" s="12">
        <f>+'MIT Da'!AK283+'SAR Da'!AK283+'URQ Da'!AK283+'ROC Da'!AK283+'SM Da'!AK283+'BN Da'!AK283+'BS Da'!AK283+'TDC Da'!AK283</f>
        <v>797.50199999999995</v>
      </c>
      <c r="AL283" s="81">
        <f>+'MIT Da'!AL283+'SAR Da'!AL283+'URQ Da'!AL283+'ROC Da'!AL283+'SM Da'!AL283+'BN Da'!AL283+'BS Da'!AL283+'TDC Da'!AL283</f>
        <v>9</v>
      </c>
      <c r="AM283" s="81">
        <f>+'MIT Da'!AM283+'SAR Da'!AM283+'URQ Da'!AM283+'ROC Da'!AM283+'SM Da'!AM283+'BN Da'!AM283+'BS Da'!AM283+'TDC Da'!AM283</f>
        <v>56</v>
      </c>
      <c r="AN283" s="81">
        <f>+'MIT Da'!AN283+'SAR Da'!AN283+'URQ Da'!AN283+'ROC Da'!AN283+'SM Da'!AN283+'BN Da'!AN283+'BS Da'!AN283+'TDC Da'!AN283</f>
        <v>77</v>
      </c>
      <c r="AO283" s="81">
        <f>+'MIT Da'!AO283+'SAR Da'!AO283+'URQ Da'!AO283+'ROC Da'!AO283+'SM Da'!AO283+'BN Da'!AO283+'BS Da'!AO283+'TDC Da'!AO283</f>
        <v>142</v>
      </c>
      <c r="AP283" s="81">
        <f>+'MIT Da'!AP283+'SAR Da'!AP283+'URQ Da'!AP283+'ROC Da'!AP283+'SM Da'!AP283+'BN Da'!AP283+'BS Da'!AP283+'TDC Da'!AP283</f>
        <v>564</v>
      </c>
      <c r="AQ283" s="81">
        <f>+'MIT Da'!AQ283+'SAR Da'!AQ283+'URQ Da'!AQ283+'ROC Da'!AQ283+'SM Da'!AQ283+'BN Da'!AQ283+'BS Da'!AQ283+'TDC Da'!AQ283</f>
        <v>399</v>
      </c>
      <c r="AR283" s="81">
        <f>+'MIT Da'!AR283+'SAR Da'!AR283+'URQ Da'!AR283+'ROC Da'!AR283+'SM Da'!AR283+'BN Da'!AR283+'BS Da'!AR283+'TDC Da'!AR283</f>
        <v>72</v>
      </c>
      <c r="AS283" s="81">
        <f>+SUM(RED_InfraMR[[#This Row],[B.02.1 - Parque de Coches Eléctricos Motrices]:[B.02.3 - Parque de Coches Eléctricos Motrices Tipo R]])</f>
        <v>1035</v>
      </c>
      <c r="AT283" s="81">
        <f>+'MIT Da'!AT283+'SAR Da'!AT283+'URQ Da'!AT283+'ROC Da'!AT283+'SM Da'!AT283+'BN Da'!AT283+'BS Da'!AT283+'TDC Da'!AT283</f>
        <v>12</v>
      </c>
      <c r="AU283" s="81">
        <f>+'MIT Da'!AU283+'SAR Da'!AU283+'URQ Da'!AU283+'ROC Da'!AU283+'SM Da'!AU283+'BN Da'!AU283+'BS Da'!AU283+'TDC Da'!AU283</f>
        <v>6</v>
      </c>
      <c r="AV283" s="81">
        <f>+'MIT Da'!AV283+'SAR Da'!AV283+'URQ Da'!AV283+'ROC Da'!AV283+'SM Da'!AV283+'BN Da'!AV283+'BS Da'!AV283+'TDC Da'!AV283</f>
        <v>10</v>
      </c>
      <c r="AW283" s="81">
        <f>+SUM(RED_InfraMR[[#This Row],[B.03.1 - Parque de Coches Motores Motrices Remolcados]:[B.03.3 - Parque de Coches Motores Motrices Cabina]])</f>
        <v>28</v>
      </c>
      <c r="AX283" s="81">
        <f>+'MIT Da'!AX283+'SAR Da'!AX283+'URQ Da'!AX283+'ROC Da'!AX283+'SM Da'!AX283+'BN Da'!AX283+'BS Da'!AX283+'TDC Da'!AX283</f>
        <v>496</v>
      </c>
      <c r="AY283" s="81">
        <f>+'MIT Da'!AY283+'SAR Da'!AY283+'URQ Da'!AY283+'ROC Da'!AY283+'SM Da'!AY283+'BN Da'!AY283+'BS Da'!AY283+'TDC Da'!AY283</f>
        <v>128</v>
      </c>
      <c r="AZ283" s="81">
        <f>+'MIT Da'!AZ283+'SAR Da'!AZ283+'URQ Da'!AZ283+'ROC Da'!AZ283+'SM Da'!AZ283+'BN Da'!AZ283+'BS Da'!AZ283+'TDC Da'!AZ283</f>
        <v>15</v>
      </c>
      <c r="BA283" s="81">
        <f>+'MIT Da'!BA283+'SAR Da'!BA283+'URQ Da'!BA283+'ROC Da'!BA283+'SM Da'!BA283+'BN Da'!BA283+'BS Da'!BA283+'TDC Da'!BA283</f>
        <v>164</v>
      </c>
      <c r="BB283" s="81">
        <f>+'MIT Da'!BB283+'SAR Da'!BB283+'URQ Da'!BB283+'ROC Da'!BB283+'SM Da'!BB283+'BN Da'!BB283+'BS Da'!BB283+'TDC Da'!BB283</f>
        <v>0</v>
      </c>
      <c r="BC283" s="81">
        <f>+SUM(RED_InfraMR[[#This Row],[B.04.1 - Parque de Coches Remolcados Clase Unica]:[B.04.5 - Parque de Coches Remolcados para Servicios Especiales (Cartoneros)]])</f>
        <v>803</v>
      </c>
      <c r="BD283" s="81">
        <f>+'MIT Da'!BD283+'SAR Da'!BD283+'URQ Da'!BD283+'ROC Da'!BD283+'SM Da'!BD283+'BN Da'!BD283+'BS Da'!BD283+'TDC Da'!BD283</f>
        <v>33</v>
      </c>
      <c r="BE283" s="81">
        <f>+'MIT Da'!BE283+'SAR Da'!BE283+'URQ Da'!BE283+'ROC Da'!BE283+'SM Da'!BE283+'BN Da'!BE283+'BS Da'!BE283+'TDC Da'!BE283</f>
        <v>103</v>
      </c>
      <c r="BF283" s="16"/>
    </row>
    <row r="284" spans="1:58">
      <c r="A284" s="1">
        <v>2016</v>
      </c>
      <c r="B284" s="1" t="s">
        <v>121</v>
      </c>
      <c r="C284" s="12">
        <f>+'MIT Da'!C284+'SAR Da'!C284+'URQ Da'!C284+'ROC Da'!C284+'SM Da'!C284+'BN Da'!C284+'BS Da'!C284+'TDC Da'!C284</f>
        <v>164.07300000000001</v>
      </c>
      <c r="D284" s="12">
        <f>+'MIT Da'!D284+'SAR Da'!D284+'URQ Da'!D284+'ROC Da'!D284+'SM Da'!D284+'BN Da'!D284+'BS Da'!D284+'TDC Da'!D284</f>
        <v>434.00300000000004</v>
      </c>
      <c r="E284" s="12">
        <f>+'MIT Da'!E284+'SAR Da'!E284+'URQ Da'!E284+'ROC Da'!E284+'SM Da'!E284+'BN Da'!E284+'BS Da'!E284+'TDC Da'!E284</f>
        <v>0</v>
      </c>
      <c r="F284" s="12">
        <f>+'MIT Da'!F284+'SAR Da'!F284+'URQ Da'!F284+'ROC Da'!F284+'SM Da'!F284+'BN Da'!F284+'BS Da'!F284+'TDC Da'!F284</f>
        <v>186.47664</v>
      </c>
      <c r="G284" s="12">
        <f>+'MIT Da'!G284+'SAR Da'!G284+'URQ Da'!G284+'ROC Da'!G284+'SM Da'!G284+'BN Da'!G284+'BS Da'!G284+'TDC Da'!G284</f>
        <v>784.55263999999988</v>
      </c>
      <c r="H284" s="12">
        <f>+'MIT Da'!H284+'SAR Da'!H284+'URQ Da'!H284+'ROC Da'!H284+'SM Da'!H284+'BN Da'!H284+'BS Da'!H284+'TDC Da'!H284</f>
        <v>784.55263999999988</v>
      </c>
      <c r="I284" s="12">
        <f>+'MIT Da'!I284+'SAR Da'!I284+'URQ Da'!I284+'ROC Da'!I284+'SM Da'!I284+'BN Da'!I284+'BS Da'!I284+'TDC Da'!I284</f>
        <v>982.99510999999995</v>
      </c>
      <c r="J284" s="12">
        <f>+'MIT Da'!J284+'SAR Da'!J284+'URQ Da'!J284+'ROC Da'!J284+'SM Da'!J284+'BN Da'!J284+'BS Da'!J284+'TDC Da'!J284</f>
        <v>1056.6689100000001</v>
      </c>
      <c r="K284" s="12">
        <f>+'MIT Da'!K284+'SAR Da'!K284+'URQ Da'!K284+'ROC Da'!K284+'SM Da'!K284+'BN Da'!K284+'BS Da'!K284+'TDC Da'!K284</f>
        <v>54.516999999999996</v>
      </c>
      <c r="L284" s="12">
        <f>+'MIT Da'!L284+'SAR Da'!L284+'URQ Da'!L284+'ROC Da'!L284+'SM Da'!L284+'BN Da'!L284+'BS Da'!L284+'TDC Da'!L284</f>
        <v>400.09900000000005</v>
      </c>
      <c r="M284" s="12">
        <f>+'MIT Da'!M284+'SAR Da'!M284+'URQ Da'!M284+'ROC Da'!M284+'SM Da'!M284+'BN Da'!M284+'BS Da'!M284+'TDC Da'!M284</f>
        <v>21.314999999999998</v>
      </c>
      <c r="N284" s="12">
        <f>+'MIT Da'!N284+'SAR Da'!N284+'URQ Da'!N284+'ROC Da'!N284+'SM Da'!N284+'BN Da'!N284+'BS Da'!N284+'TDC Da'!N284</f>
        <v>1456.7679099999998</v>
      </c>
      <c r="O284" s="12">
        <f>+'MIT Da'!O284+'SAR Da'!O284+'URQ Da'!O284+'ROC Da'!O284+'SM Da'!O284+'BN Da'!O284+'BS Da'!O284+'TDC Da'!O284</f>
        <v>1456.7679099999998</v>
      </c>
      <c r="P284" s="81">
        <f>+'MIT Da'!P284+'SAR Da'!P284+'URQ Da'!P284+'ROC Da'!P284+'SM Da'!P284+'BN Da'!P284+'BS Da'!P284+'TDC Da'!P284</f>
        <v>205</v>
      </c>
      <c r="Q284" s="81">
        <f>+'MIT Da'!Q284+'SAR Da'!Q284+'URQ Da'!Q284+'ROC Da'!Q284+'SM Da'!Q284+'BN Da'!Q284+'BS Da'!Q284+'TDC Da'!Q284</f>
        <v>58</v>
      </c>
      <c r="R284" s="81">
        <f>+'MIT Da'!R284+'SAR Da'!R284+'URQ Da'!R284+'ROC Da'!R284+'SM Da'!R284+'BN Da'!R284+'BS Da'!R284+'TDC Da'!R284</f>
        <v>10</v>
      </c>
      <c r="S284" s="81">
        <f>+'MIT Da'!S284+'SAR Da'!S284+'URQ Da'!S284+'ROC Da'!S284+'SM Da'!S284+'BN Da'!S284+'BS Da'!S284+'TDC Da'!S284</f>
        <v>273</v>
      </c>
      <c r="T284" s="81">
        <f>+'MIT Da'!T284+'SAR Da'!T284+'URQ Da'!T284+'ROC Da'!T284+'SM Da'!T284+'BN Da'!T284+'BS Da'!T284+'TDC Da'!T284</f>
        <v>137</v>
      </c>
      <c r="U284" s="81">
        <f>+'MIT Da'!U284+'SAR Da'!U284+'URQ Da'!U284+'ROC Da'!U284+'SM Da'!U284+'BN Da'!U284+'BS Da'!U284+'TDC Da'!U284</f>
        <v>407</v>
      </c>
      <c r="V284" s="81">
        <f>+'MIT Da'!V284+'SAR Da'!V284+'URQ Da'!V284+'ROC Da'!V284+'SM Da'!V284+'BN Da'!V284+'BS Da'!V284+'TDC Da'!V284</f>
        <v>11</v>
      </c>
      <c r="W284" s="81">
        <f>+'MIT Da'!W284+'SAR Da'!W284+'URQ Da'!W284+'ROC Da'!W284+'SM Da'!W284+'BN Da'!W284+'BS Da'!W284+'TDC Da'!W284</f>
        <v>117</v>
      </c>
      <c r="X284" s="81">
        <f>+'MIT Da'!X284+'SAR Da'!X284+'URQ Da'!X284+'ROC Da'!X284+'SM Da'!X284+'BN Da'!X284+'BS Da'!X284+'TDC Da'!X284</f>
        <v>4</v>
      </c>
      <c r="Y284" s="81">
        <f>+'MIT Da'!Y284+'SAR Da'!Y284+'URQ Da'!Y284+'ROC Da'!Y284+'SM Da'!Y284+'BN Da'!Y284+'BS Da'!Y284+'TDC Da'!Y284</f>
        <v>676</v>
      </c>
      <c r="Z284" s="81">
        <f>+'MIT Da'!Z284+'SAR Da'!Z284+'URQ Da'!Z284+'ROC Da'!Z284+'SM Da'!Z284+'BN Da'!Z284+'BS Da'!Z284+'TDC Da'!Z284</f>
        <v>193</v>
      </c>
      <c r="AA284" s="81">
        <f>+'MIT Da'!AA284+'SAR Da'!AA284+'URQ Da'!AA284+'ROC Da'!AA284+'SM Da'!AA284+'BN Da'!AA284+'BS Da'!AA284+'TDC Da'!AA284</f>
        <v>103</v>
      </c>
      <c r="AB284" s="81">
        <f>+'MIT Da'!AB284+'SAR Da'!AB284+'URQ Da'!AB284+'ROC Da'!AB284+'SM Da'!AB284+'BN Da'!AB284+'BS Da'!AB284+'TDC Da'!AB284</f>
        <v>676</v>
      </c>
      <c r="AC284" s="81">
        <f>+'MIT Da'!AC284+'SAR Da'!AC284+'URQ Da'!AC284+'ROC Da'!AC284+'SM Da'!AC284+'BN Da'!AC284+'BS Da'!AC284+'TDC Da'!AC284</f>
        <v>972</v>
      </c>
      <c r="AD284" s="81">
        <f>+'MIT Da'!AD284+'SAR Da'!AD284+'URQ Da'!AD284+'ROC Da'!AD284+'SM Da'!AD284+'BN Da'!AD284+'BS Da'!AD284+'TDC Da'!AD284</f>
        <v>59</v>
      </c>
      <c r="AE284" s="81">
        <f>+'MIT Da'!AE284+'SAR Da'!AE284+'URQ Da'!AE284+'ROC Da'!AE284+'SM Da'!AE284+'BN Da'!AE284+'BS Da'!AE284+'TDC Da'!AE284</f>
        <v>101</v>
      </c>
      <c r="AF284" s="81">
        <f>+'MIT Da'!AF284+'SAR Da'!AF284+'URQ Da'!AF284+'ROC Da'!AF284+'SM Da'!AF284+'BN Da'!AF284+'BS Da'!AF284+'TDC Da'!AF284</f>
        <v>470</v>
      </c>
      <c r="AG284" s="81">
        <f>+'MIT Da'!AG284+'SAR Da'!AG284+'URQ Da'!AG284+'ROC Da'!AG284+'SM Da'!AG284+'BN Da'!AG284+'BS Da'!AG284+'TDC Da'!AG284</f>
        <v>630</v>
      </c>
      <c r="AH284" s="12">
        <f>+'MIT Da'!AH284+'SAR Da'!AH284+'URQ Da'!AH284+'ROC Da'!AH284+'SM Da'!AH284+'BN Da'!AH284+'BS Da'!AH284+'TDC Da'!AH284</f>
        <v>280.81400000000002</v>
      </c>
      <c r="AI284" s="12">
        <f>+'MIT Da'!AI284+'SAR Da'!AI284+'URQ Da'!AI284+'ROC Da'!AI284+'SM Da'!AI284+'BN Da'!AI284+'BS Da'!AI284+'TDC Da'!AI284</f>
        <v>2.4</v>
      </c>
      <c r="AJ284" s="12">
        <f>+'MIT Da'!AJ284+'SAR Da'!AJ284+'URQ Da'!AJ284+'ROC Da'!AJ284+'SM Da'!AJ284+'BN Da'!AJ284+'BS Da'!AJ284+'TDC Da'!AJ284</f>
        <v>514.28800000000001</v>
      </c>
      <c r="AK284" s="12">
        <f>+'MIT Da'!AK284+'SAR Da'!AK284+'URQ Da'!AK284+'ROC Da'!AK284+'SM Da'!AK284+'BN Da'!AK284+'BS Da'!AK284+'TDC Da'!AK284</f>
        <v>797.50199999999995</v>
      </c>
      <c r="AL284" s="81">
        <f>+'MIT Da'!AL284+'SAR Da'!AL284+'URQ Da'!AL284+'ROC Da'!AL284+'SM Da'!AL284+'BN Da'!AL284+'BS Da'!AL284+'TDC Da'!AL284</f>
        <v>9</v>
      </c>
      <c r="AM284" s="81">
        <f>+'MIT Da'!AM284+'SAR Da'!AM284+'URQ Da'!AM284+'ROC Da'!AM284+'SM Da'!AM284+'BN Da'!AM284+'BS Da'!AM284+'TDC Da'!AM284</f>
        <v>56</v>
      </c>
      <c r="AN284" s="81">
        <f>+'MIT Da'!AN284+'SAR Da'!AN284+'URQ Da'!AN284+'ROC Da'!AN284+'SM Da'!AN284+'BN Da'!AN284+'BS Da'!AN284+'TDC Da'!AN284</f>
        <v>77</v>
      </c>
      <c r="AO284" s="81">
        <f>+'MIT Da'!AO284+'SAR Da'!AO284+'URQ Da'!AO284+'ROC Da'!AO284+'SM Da'!AO284+'BN Da'!AO284+'BS Da'!AO284+'TDC Da'!AO284</f>
        <v>142</v>
      </c>
      <c r="AP284" s="81">
        <f>+'MIT Da'!AP284+'SAR Da'!AP284+'URQ Da'!AP284+'ROC Da'!AP284+'SM Da'!AP284+'BN Da'!AP284+'BS Da'!AP284+'TDC Da'!AP284</f>
        <v>564</v>
      </c>
      <c r="AQ284" s="81">
        <f>+'MIT Da'!AQ284+'SAR Da'!AQ284+'URQ Da'!AQ284+'ROC Da'!AQ284+'SM Da'!AQ284+'BN Da'!AQ284+'BS Da'!AQ284+'TDC Da'!AQ284</f>
        <v>399</v>
      </c>
      <c r="AR284" s="81">
        <f>+'MIT Da'!AR284+'SAR Da'!AR284+'URQ Da'!AR284+'ROC Da'!AR284+'SM Da'!AR284+'BN Da'!AR284+'BS Da'!AR284+'TDC Da'!AR284</f>
        <v>72</v>
      </c>
      <c r="AS284" s="81">
        <f>+SUM(RED_InfraMR[[#This Row],[B.02.1 - Parque de Coches Eléctricos Motrices]:[B.02.3 - Parque de Coches Eléctricos Motrices Tipo R]])</f>
        <v>1035</v>
      </c>
      <c r="AT284" s="81">
        <f>+'MIT Da'!AT284+'SAR Da'!AT284+'URQ Da'!AT284+'ROC Da'!AT284+'SM Da'!AT284+'BN Da'!AT284+'BS Da'!AT284+'TDC Da'!AT284</f>
        <v>12</v>
      </c>
      <c r="AU284" s="81">
        <f>+'MIT Da'!AU284+'SAR Da'!AU284+'URQ Da'!AU284+'ROC Da'!AU284+'SM Da'!AU284+'BN Da'!AU284+'BS Da'!AU284+'TDC Da'!AU284</f>
        <v>6</v>
      </c>
      <c r="AV284" s="81">
        <f>+'MIT Da'!AV284+'SAR Da'!AV284+'URQ Da'!AV284+'ROC Da'!AV284+'SM Da'!AV284+'BN Da'!AV284+'BS Da'!AV284+'TDC Da'!AV284</f>
        <v>10</v>
      </c>
      <c r="AW284" s="81">
        <f>+SUM(RED_InfraMR[[#This Row],[B.03.1 - Parque de Coches Motores Motrices Remolcados]:[B.03.3 - Parque de Coches Motores Motrices Cabina]])</f>
        <v>28</v>
      </c>
      <c r="AX284" s="81">
        <f>+'MIT Da'!AX284+'SAR Da'!AX284+'URQ Da'!AX284+'ROC Da'!AX284+'SM Da'!AX284+'BN Da'!AX284+'BS Da'!AX284+'TDC Da'!AX284</f>
        <v>496</v>
      </c>
      <c r="AY284" s="81">
        <f>+'MIT Da'!AY284+'SAR Da'!AY284+'URQ Da'!AY284+'ROC Da'!AY284+'SM Da'!AY284+'BN Da'!AY284+'BS Da'!AY284+'TDC Da'!AY284</f>
        <v>128</v>
      </c>
      <c r="AZ284" s="81">
        <f>+'MIT Da'!AZ284+'SAR Da'!AZ284+'URQ Da'!AZ284+'ROC Da'!AZ284+'SM Da'!AZ284+'BN Da'!AZ284+'BS Da'!AZ284+'TDC Da'!AZ284</f>
        <v>15</v>
      </c>
      <c r="BA284" s="81">
        <f>+'MIT Da'!BA284+'SAR Da'!BA284+'URQ Da'!BA284+'ROC Da'!BA284+'SM Da'!BA284+'BN Da'!BA284+'BS Da'!BA284+'TDC Da'!BA284</f>
        <v>164</v>
      </c>
      <c r="BB284" s="81">
        <f>+'MIT Da'!BB284+'SAR Da'!BB284+'URQ Da'!BB284+'ROC Da'!BB284+'SM Da'!BB284+'BN Da'!BB284+'BS Da'!BB284+'TDC Da'!BB284</f>
        <v>0</v>
      </c>
      <c r="BC284" s="81">
        <f>+SUM(RED_InfraMR[[#This Row],[B.04.1 - Parque de Coches Remolcados Clase Unica]:[B.04.5 - Parque de Coches Remolcados para Servicios Especiales (Cartoneros)]])</f>
        <v>803</v>
      </c>
      <c r="BD284" s="81">
        <f>+'MIT Da'!BD284+'SAR Da'!BD284+'URQ Da'!BD284+'ROC Da'!BD284+'SM Da'!BD284+'BN Da'!BD284+'BS Da'!BD284+'TDC Da'!BD284</f>
        <v>33</v>
      </c>
      <c r="BE284" s="81">
        <f>+'MIT Da'!BE284+'SAR Da'!BE284+'URQ Da'!BE284+'ROC Da'!BE284+'SM Da'!BE284+'BN Da'!BE284+'BS Da'!BE284+'TDC Da'!BE284</f>
        <v>103</v>
      </c>
      <c r="BF284" s="16"/>
    </row>
    <row r="285" spans="1:58">
      <c r="A285" s="1">
        <v>2016</v>
      </c>
      <c r="B285" s="1" t="s">
        <v>122</v>
      </c>
      <c r="C285" s="12">
        <f>+'MIT Da'!C285+'SAR Da'!C285+'URQ Da'!C285+'ROC Da'!C285+'SM Da'!C285+'BN Da'!C285+'BS Da'!C285+'TDC Da'!C285</f>
        <v>164.07300000000001</v>
      </c>
      <c r="D285" s="12">
        <f>+'MIT Da'!D285+'SAR Da'!D285+'URQ Da'!D285+'ROC Da'!D285+'SM Da'!D285+'BN Da'!D285+'BS Da'!D285+'TDC Da'!D285</f>
        <v>434.00300000000004</v>
      </c>
      <c r="E285" s="12">
        <f>+'MIT Da'!E285+'SAR Da'!E285+'URQ Da'!E285+'ROC Da'!E285+'SM Da'!E285+'BN Da'!E285+'BS Da'!E285+'TDC Da'!E285</f>
        <v>0</v>
      </c>
      <c r="F285" s="12">
        <f>+'MIT Da'!F285+'SAR Da'!F285+'URQ Da'!F285+'ROC Da'!F285+'SM Da'!F285+'BN Da'!F285+'BS Da'!F285+'TDC Da'!F285</f>
        <v>186.47664</v>
      </c>
      <c r="G285" s="12">
        <f>+'MIT Da'!G285+'SAR Da'!G285+'URQ Da'!G285+'ROC Da'!G285+'SM Da'!G285+'BN Da'!G285+'BS Da'!G285+'TDC Da'!G285</f>
        <v>784.55263999999988</v>
      </c>
      <c r="H285" s="12">
        <f>+'MIT Da'!H285+'SAR Da'!H285+'URQ Da'!H285+'ROC Da'!H285+'SM Da'!H285+'BN Da'!H285+'BS Da'!H285+'TDC Da'!H285</f>
        <v>784.55263999999988</v>
      </c>
      <c r="I285" s="12">
        <f>+'MIT Da'!I285+'SAR Da'!I285+'URQ Da'!I285+'ROC Da'!I285+'SM Da'!I285+'BN Da'!I285+'BS Da'!I285+'TDC Da'!I285</f>
        <v>982.99510999999995</v>
      </c>
      <c r="J285" s="12">
        <f>+'MIT Da'!J285+'SAR Da'!J285+'URQ Da'!J285+'ROC Da'!J285+'SM Da'!J285+'BN Da'!J285+'BS Da'!J285+'TDC Da'!J285</f>
        <v>1056.6689100000001</v>
      </c>
      <c r="K285" s="12">
        <f>+'MIT Da'!K285+'SAR Da'!K285+'URQ Da'!K285+'ROC Da'!K285+'SM Da'!K285+'BN Da'!K285+'BS Da'!K285+'TDC Da'!K285</f>
        <v>54.516999999999996</v>
      </c>
      <c r="L285" s="12">
        <f>+'MIT Da'!L285+'SAR Da'!L285+'URQ Da'!L285+'ROC Da'!L285+'SM Da'!L285+'BN Da'!L285+'BS Da'!L285+'TDC Da'!L285</f>
        <v>400.09900000000005</v>
      </c>
      <c r="M285" s="12">
        <f>+'MIT Da'!M285+'SAR Da'!M285+'URQ Da'!M285+'ROC Da'!M285+'SM Da'!M285+'BN Da'!M285+'BS Da'!M285+'TDC Da'!M285</f>
        <v>21.314999999999998</v>
      </c>
      <c r="N285" s="12">
        <f>+'MIT Da'!N285+'SAR Da'!N285+'URQ Da'!N285+'ROC Da'!N285+'SM Da'!N285+'BN Da'!N285+'BS Da'!N285+'TDC Da'!N285</f>
        <v>1456.7679099999998</v>
      </c>
      <c r="O285" s="12">
        <f>+'MIT Da'!O285+'SAR Da'!O285+'URQ Da'!O285+'ROC Da'!O285+'SM Da'!O285+'BN Da'!O285+'BS Da'!O285+'TDC Da'!O285</f>
        <v>1456.7679099999998</v>
      </c>
      <c r="P285" s="81">
        <f>+'MIT Da'!P285+'SAR Da'!P285+'URQ Da'!P285+'ROC Da'!P285+'SM Da'!P285+'BN Da'!P285+'BS Da'!P285+'TDC Da'!P285</f>
        <v>205</v>
      </c>
      <c r="Q285" s="81">
        <f>+'MIT Da'!Q285+'SAR Da'!Q285+'URQ Da'!Q285+'ROC Da'!Q285+'SM Da'!Q285+'BN Da'!Q285+'BS Da'!Q285+'TDC Da'!Q285</f>
        <v>58</v>
      </c>
      <c r="R285" s="81">
        <f>+'MIT Da'!R285+'SAR Da'!R285+'URQ Da'!R285+'ROC Da'!R285+'SM Da'!R285+'BN Da'!R285+'BS Da'!R285+'TDC Da'!R285</f>
        <v>10</v>
      </c>
      <c r="S285" s="81">
        <f>+'MIT Da'!S285+'SAR Da'!S285+'URQ Da'!S285+'ROC Da'!S285+'SM Da'!S285+'BN Da'!S285+'BS Da'!S285+'TDC Da'!S285</f>
        <v>273</v>
      </c>
      <c r="T285" s="81">
        <f>+'MIT Da'!T285+'SAR Da'!T285+'URQ Da'!T285+'ROC Da'!T285+'SM Da'!T285+'BN Da'!T285+'BS Da'!T285+'TDC Da'!T285</f>
        <v>137</v>
      </c>
      <c r="U285" s="81">
        <f>+'MIT Da'!U285+'SAR Da'!U285+'URQ Da'!U285+'ROC Da'!U285+'SM Da'!U285+'BN Da'!U285+'BS Da'!U285+'TDC Da'!U285</f>
        <v>407</v>
      </c>
      <c r="V285" s="81">
        <f>+'MIT Da'!V285+'SAR Da'!V285+'URQ Da'!V285+'ROC Da'!V285+'SM Da'!V285+'BN Da'!V285+'BS Da'!V285+'TDC Da'!V285</f>
        <v>11</v>
      </c>
      <c r="W285" s="81">
        <f>+'MIT Da'!W285+'SAR Da'!W285+'URQ Da'!W285+'ROC Da'!W285+'SM Da'!W285+'BN Da'!W285+'BS Da'!W285+'TDC Da'!W285</f>
        <v>117</v>
      </c>
      <c r="X285" s="81">
        <f>+'MIT Da'!X285+'SAR Da'!X285+'URQ Da'!X285+'ROC Da'!X285+'SM Da'!X285+'BN Da'!X285+'BS Da'!X285+'TDC Da'!X285</f>
        <v>4</v>
      </c>
      <c r="Y285" s="81">
        <f>+'MIT Da'!Y285+'SAR Da'!Y285+'URQ Da'!Y285+'ROC Da'!Y285+'SM Da'!Y285+'BN Da'!Y285+'BS Da'!Y285+'TDC Da'!Y285</f>
        <v>676</v>
      </c>
      <c r="Z285" s="81">
        <f>+'MIT Da'!Z285+'SAR Da'!Z285+'URQ Da'!Z285+'ROC Da'!Z285+'SM Da'!Z285+'BN Da'!Z285+'BS Da'!Z285+'TDC Da'!Z285</f>
        <v>193</v>
      </c>
      <c r="AA285" s="81">
        <f>+'MIT Da'!AA285+'SAR Da'!AA285+'URQ Da'!AA285+'ROC Da'!AA285+'SM Da'!AA285+'BN Da'!AA285+'BS Da'!AA285+'TDC Da'!AA285</f>
        <v>103</v>
      </c>
      <c r="AB285" s="81">
        <f>+'MIT Da'!AB285+'SAR Da'!AB285+'URQ Da'!AB285+'ROC Da'!AB285+'SM Da'!AB285+'BN Da'!AB285+'BS Da'!AB285+'TDC Da'!AB285</f>
        <v>676</v>
      </c>
      <c r="AC285" s="81">
        <f>+'MIT Da'!AC285+'SAR Da'!AC285+'URQ Da'!AC285+'ROC Da'!AC285+'SM Da'!AC285+'BN Da'!AC285+'BS Da'!AC285+'TDC Da'!AC285</f>
        <v>972</v>
      </c>
      <c r="AD285" s="81">
        <f>+'MIT Da'!AD285+'SAR Da'!AD285+'URQ Da'!AD285+'ROC Da'!AD285+'SM Da'!AD285+'BN Da'!AD285+'BS Da'!AD285+'TDC Da'!AD285</f>
        <v>59</v>
      </c>
      <c r="AE285" s="81">
        <f>+'MIT Da'!AE285+'SAR Da'!AE285+'URQ Da'!AE285+'ROC Da'!AE285+'SM Da'!AE285+'BN Da'!AE285+'BS Da'!AE285+'TDC Da'!AE285</f>
        <v>101</v>
      </c>
      <c r="AF285" s="81">
        <f>+'MIT Da'!AF285+'SAR Da'!AF285+'URQ Da'!AF285+'ROC Da'!AF285+'SM Da'!AF285+'BN Da'!AF285+'BS Da'!AF285+'TDC Da'!AF285</f>
        <v>470</v>
      </c>
      <c r="AG285" s="81">
        <f>+'MIT Da'!AG285+'SAR Da'!AG285+'URQ Da'!AG285+'ROC Da'!AG285+'SM Da'!AG285+'BN Da'!AG285+'BS Da'!AG285+'TDC Da'!AG285</f>
        <v>630</v>
      </c>
      <c r="AH285" s="12">
        <f>+'MIT Da'!AH285+'SAR Da'!AH285+'URQ Da'!AH285+'ROC Da'!AH285+'SM Da'!AH285+'BN Da'!AH285+'BS Da'!AH285+'TDC Da'!AH285</f>
        <v>280.81400000000002</v>
      </c>
      <c r="AI285" s="12">
        <f>+'MIT Da'!AI285+'SAR Da'!AI285+'URQ Da'!AI285+'ROC Da'!AI285+'SM Da'!AI285+'BN Da'!AI285+'BS Da'!AI285+'TDC Da'!AI285</f>
        <v>2.4</v>
      </c>
      <c r="AJ285" s="12">
        <f>+'MIT Da'!AJ285+'SAR Da'!AJ285+'URQ Da'!AJ285+'ROC Da'!AJ285+'SM Da'!AJ285+'BN Da'!AJ285+'BS Da'!AJ285+'TDC Da'!AJ285</f>
        <v>514.28800000000001</v>
      </c>
      <c r="AK285" s="12">
        <f>+'MIT Da'!AK285+'SAR Da'!AK285+'URQ Da'!AK285+'ROC Da'!AK285+'SM Da'!AK285+'BN Da'!AK285+'BS Da'!AK285+'TDC Da'!AK285</f>
        <v>797.50199999999995</v>
      </c>
      <c r="AL285" s="81">
        <f>+'MIT Da'!AL285+'SAR Da'!AL285+'URQ Da'!AL285+'ROC Da'!AL285+'SM Da'!AL285+'BN Da'!AL285+'BS Da'!AL285+'TDC Da'!AL285</f>
        <v>9</v>
      </c>
      <c r="AM285" s="81">
        <f>+'MIT Da'!AM285+'SAR Da'!AM285+'URQ Da'!AM285+'ROC Da'!AM285+'SM Da'!AM285+'BN Da'!AM285+'BS Da'!AM285+'TDC Da'!AM285</f>
        <v>56</v>
      </c>
      <c r="AN285" s="81">
        <f>+'MIT Da'!AN285+'SAR Da'!AN285+'URQ Da'!AN285+'ROC Da'!AN285+'SM Da'!AN285+'BN Da'!AN285+'BS Da'!AN285+'TDC Da'!AN285</f>
        <v>77</v>
      </c>
      <c r="AO285" s="81">
        <f>+'MIT Da'!AO285+'SAR Da'!AO285+'URQ Da'!AO285+'ROC Da'!AO285+'SM Da'!AO285+'BN Da'!AO285+'BS Da'!AO285+'TDC Da'!AO285</f>
        <v>142</v>
      </c>
      <c r="AP285" s="81">
        <f>+'MIT Da'!AP285+'SAR Da'!AP285+'URQ Da'!AP285+'ROC Da'!AP285+'SM Da'!AP285+'BN Da'!AP285+'BS Da'!AP285+'TDC Da'!AP285</f>
        <v>564</v>
      </c>
      <c r="AQ285" s="81">
        <f>+'MIT Da'!AQ285+'SAR Da'!AQ285+'URQ Da'!AQ285+'ROC Da'!AQ285+'SM Da'!AQ285+'BN Da'!AQ285+'BS Da'!AQ285+'TDC Da'!AQ285</f>
        <v>399</v>
      </c>
      <c r="AR285" s="81">
        <f>+'MIT Da'!AR285+'SAR Da'!AR285+'URQ Da'!AR285+'ROC Da'!AR285+'SM Da'!AR285+'BN Da'!AR285+'BS Da'!AR285+'TDC Da'!AR285</f>
        <v>72</v>
      </c>
      <c r="AS285" s="81">
        <f>+SUM(RED_InfraMR[[#This Row],[B.02.1 - Parque de Coches Eléctricos Motrices]:[B.02.3 - Parque de Coches Eléctricos Motrices Tipo R]])</f>
        <v>1035</v>
      </c>
      <c r="AT285" s="81">
        <f>+'MIT Da'!AT285+'SAR Da'!AT285+'URQ Da'!AT285+'ROC Da'!AT285+'SM Da'!AT285+'BN Da'!AT285+'BS Da'!AT285+'TDC Da'!AT285</f>
        <v>12</v>
      </c>
      <c r="AU285" s="81">
        <f>+'MIT Da'!AU285+'SAR Da'!AU285+'URQ Da'!AU285+'ROC Da'!AU285+'SM Da'!AU285+'BN Da'!AU285+'BS Da'!AU285+'TDC Da'!AU285</f>
        <v>6</v>
      </c>
      <c r="AV285" s="81">
        <f>+'MIT Da'!AV285+'SAR Da'!AV285+'URQ Da'!AV285+'ROC Da'!AV285+'SM Da'!AV285+'BN Da'!AV285+'BS Da'!AV285+'TDC Da'!AV285</f>
        <v>10</v>
      </c>
      <c r="AW285" s="81">
        <f>+SUM(RED_InfraMR[[#This Row],[B.03.1 - Parque de Coches Motores Motrices Remolcados]:[B.03.3 - Parque de Coches Motores Motrices Cabina]])</f>
        <v>28</v>
      </c>
      <c r="AX285" s="81">
        <f>+'MIT Da'!AX285+'SAR Da'!AX285+'URQ Da'!AX285+'ROC Da'!AX285+'SM Da'!AX285+'BN Da'!AX285+'BS Da'!AX285+'TDC Da'!AX285</f>
        <v>496</v>
      </c>
      <c r="AY285" s="81">
        <f>+'MIT Da'!AY285+'SAR Da'!AY285+'URQ Da'!AY285+'ROC Da'!AY285+'SM Da'!AY285+'BN Da'!AY285+'BS Da'!AY285+'TDC Da'!AY285</f>
        <v>128</v>
      </c>
      <c r="AZ285" s="81">
        <f>+'MIT Da'!AZ285+'SAR Da'!AZ285+'URQ Da'!AZ285+'ROC Da'!AZ285+'SM Da'!AZ285+'BN Da'!AZ285+'BS Da'!AZ285+'TDC Da'!AZ285</f>
        <v>15</v>
      </c>
      <c r="BA285" s="81">
        <f>+'MIT Da'!BA285+'SAR Da'!BA285+'URQ Da'!BA285+'ROC Da'!BA285+'SM Da'!BA285+'BN Da'!BA285+'BS Da'!BA285+'TDC Da'!BA285</f>
        <v>164</v>
      </c>
      <c r="BB285" s="81">
        <f>+'MIT Da'!BB285+'SAR Da'!BB285+'URQ Da'!BB285+'ROC Da'!BB285+'SM Da'!BB285+'BN Da'!BB285+'BS Da'!BB285+'TDC Da'!BB285</f>
        <v>0</v>
      </c>
      <c r="BC285" s="81">
        <f>+SUM(RED_InfraMR[[#This Row],[B.04.1 - Parque de Coches Remolcados Clase Unica]:[B.04.5 - Parque de Coches Remolcados para Servicios Especiales (Cartoneros)]])</f>
        <v>803</v>
      </c>
      <c r="BD285" s="81">
        <f>+'MIT Da'!BD285+'SAR Da'!BD285+'URQ Da'!BD285+'ROC Da'!BD285+'SM Da'!BD285+'BN Da'!BD285+'BS Da'!BD285+'TDC Da'!BD285</f>
        <v>33</v>
      </c>
      <c r="BE285" s="81">
        <f>+'MIT Da'!BE285+'SAR Da'!BE285+'URQ Da'!BE285+'ROC Da'!BE285+'SM Da'!BE285+'BN Da'!BE285+'BS Da'!BE285+'TDC Da'!BE285</f>
        <v>103</v>
      </c>
      <c r="BF285" s="16"/>
    </row>
    <row r="286" spans="1:58">
      <c r="A286" s="1">
        <v>2016</v>
      </c>
      <c r="B286" s="1" t="s">
        <v>123</v>
      </c>
      <c r="C286" s="12">
        <f>+'MIT Da'!C286+'SAR Da'!C286+'URQ Da'!C286+'ROC Da'!C286+'SM Da'!C286+'BN Da'!C286+'BS Da'!C286+'TDC Da'!C286</f>
        <v>164.07300000000001</v>
      </c>
      <c r="D286" s="12">
        <f>+'MIT Da'!D286+'SAR Da'!D286+'URQ Da'!D286+'ROC Da'!D286+'SM Da'!D286+'BN Da'!D286+'BS Da'!D286+'TDC Da'!D286</f>
        <v>434.00300000000004</v>
      </c>
      <c r="E286" s="12">
        <f>+'MIT Da'!E286+'SAR Da'!E286+'URQ Da'!E286+'ROC Da'!E286+'SM Da'!E286+'BN Da'!E286+'BS Da'!E286+'TDC Da'!E286</f>
        <v>0</v>
      </c>
      <c r="F286" s="12">
        <f>+'MIT Da'!F286+'SAR Da'!F286+'URQ Da'!F286+'ROC Da'!F286+'SM Da'!F286+'BN Da'!F286+'BS Da'!F286+'TDC Da'!F286</f>
        <v>186.47664</v>
      </c>
      <c r="G286" s="12">
        <f>+'MIT Da'!G286+'SAR Da'!G286+'URQ Da'!G286+'ROC Da'!G286+'SM Da'!G286+'BN Da'!G286+'BS Da'!G286+'TDC Da'!G286</f>
        <v>784.55263999999988</v>
      </c>
      <c r="H286" s="12">
        <f>+'MIT Da'!H286+'SAR Da'!H286+'URQ Da'!H286+'ROC Da'!H286+'SM Da'!H286+'BN Da'!H286+'BS Da'!H286+'TDC Da'!H286</f>
        <v>784.55263999999988</v>
      </c>
      <c r="I286" s="12">
        <f>+'MIT Da'!I286+'SAR Da'!I286+'URQ Da'!I286+'ROC Da'!I286+'SM Da'!I286+'BN Da'!I286+'BS Da'!I286+'TDC Da'!I286</f>
        <v>982.99510999999995</v>
      </c>
      <c r="J286" s="12">
        <f>+'MIT Da'!J286+'SAR Da'!J286+'URQ Da'!J286+'ROC Da'!J286+'SM Da'!J286+'BN Da'!J286+'BS Da'!J286+'TDC Da'!J286</f>
        <v>1056.6689100000001</v>
      </c>
      <c r="K286" s="12">
        <f>+'MIT Da'!K286+'SAR Da'!K286+'URQ Da'!K286+'ROC Da'!K286+'SM Da'!K286+'BN Da'!K286+'BS Da'!K286+'TDC Da'!K286</f>
        <v>54.516999999999996</v>
      </c>
      <c r="L286" s="12">
        <f>+'MIT Da'!L286+'SAR Da'!L286+'URQ Da'!L286+'ROC Da'!L286+'SM Da'!L286+'BN Da'!L286+'BS Da'!L286+'TDC Da'!L286</f>
        <v>400.09900000000005</v>
      </c>
      <c r="M286" s="12">
        <f>+'MIT Da'!M286+'SAR Da'!M286+'URQ Da'!M286+'ROC Da'!M286+'SM Da'!M286+'BN Da'!M286+'BS Da'!M286+'TDC Da'!M286</f>
        <v>21.314999999999998</v>
      </c>
      <c r="N286" s="12">
        <f>+'MIT Da'!N286+'SAR Da'!N286+'URQ Da'!N286+'ROC Da'!N286+'SM Da'!N286+'BN Da'!N286+'BS Da'!N286+'TDC Da'!N286</f>
        <v>1456.7679099999998</v>
      </c>
      <c r="O286" s="12">
        <f>+'MIT Da'!O286+'SAR Da'!O286+'URQ Da'!O286+'ROC Da'!O286+'SM Da'!O286+'BN Da'!O286+'BS Da'!O286+'TDC Da'!O286</f>
        <v>1456.7679099999998</v>
      </c>
      <c r="P286" s="81">
        <f>+'MIT Da'!P286+'SAR Da'!P286+'URQ Da'!P286+'ROC Da'!P286+'SM Da'!P286+'BN Da'!P286+'BS Da'!P286+'TDC Da'!P286</f>
        <v>205</v>
      </c>
      <c r="Q286" s="81">
        <f>+'MIT Da'!Q286+'SAR Da'!Q286+'URQ Da'!Q286+'ROC Da'!Q286+'SM Da'!Q286+'BN Da'!Q286+'BS Da'!Q286+'TDC Da'!Q286</f>
        <v>58</v>
      </c>
      <c r="R286" s="81">
        <f>+'MIT Da'!R286+'SAR Da'!R286+'URQ Da'!R286+'ROC Da'!R286+'SM Da'!R286+'BN Da'!R286+'BS Da'!R286+'TDC Da'!R286</f>
        <v>10</v>
      </c>
      <c r="S286" s="81">
        <f>+'MIT Da'!S286+'SAR Da'!S286+'URQ Da'!S286+'ROC Da'!S286+'SM Da'!S286+'BN Da'!S286+'BS Da'!S286+'TDC Da'!S286</f>
        <v>273</v>
      </c>
      <c r="T286" s="81">
        <f>+'MIT Da'!T286+'SAR Da'!T286+'URQ Da'!T286+'ROC Da'!T286+'SM Da'!T286+'BN Da'!T286+'BS Da'!T286+'TDC Da'!T286</f>
        <v>137</v>
      </c>
      <c r="U286" s="81">
        <f>+'MIT Da'!U286+'SAR Da'!U286+'URQ Da'!U286+'ROC Da'!U286+'SM Da'!U286+'BN Da'!U286+'BS Da'!U286+'TDC Da'!U286</f>
        <v>407</v>
      </c>
      <c r="V286" s="81">
        <f>+'MIT Da'!V286+'SAR Da'!V286+'URQ Da'!V286+'ROC Da'!V286+'SM Da'!V286+'BN Da'!V286+'BS Da'!V286+'TDC Da'!V286</f>
        <v>11</v>
      </c>
      <c r="W286" s="81">
        <f>+'MIT Da'!W286+'SAR Da'!W286+'URQ Da'!W286+'ROC Da'!W286+'SM Da'!W286+'BN Da'!W286+'BS Da'!W286+'TDC Da'!W286</f>
        <v>117</v>
      </c>
      <c r="X286" s="81">
        <f>+'MIT Da'!X286+'SAR Da'!X286+'URQ Da'!X286+'ROC Da'!X286+'SM Da'!X286+'BN Da'!X286+'BS Da'!X286+'TDC Da'!X286</f>
        <v>4</v>
      </c>
      <c r="Y286" s="81">
        <f>+'MIT Da'!Y286+'SAR Da'!Y286+'URQ Da'!Y286+'ROC Da'!Y286+'SM Da'!Y286+'BN Da'!Y286+'BS Da'!Y286+'TDC Da'!Y286</f>
        <v>676</v>
      </c>
      <c r="Z286" s="81">
        <f>+'MIT Da'!Z286+'SAR Da'!Z286+'URQ Da'!Z286+'ROC Da'!Z286+'SM Da'!Z286+'BN Da'!Z286+'BS Da'!Z286+'TDC Da'!Z286</f>
        <v>193</v>
      </c>
      <c r="AA286" s="81">
        <f>+'MIT Da'!AA286+'SAR Da'!AA286+'URQ Da'!AA286+'ROC Da'!AA286+'SM Da'!AA286+'BN Da'!AA286+'BS Da'!AA286+'TDC Da'!AA286</f>
        <v>103</v>
      </c>
      <c r="AB286" s="81">
        <f>+'MIT Da'!AB286+'SAR Da'!AB286+'URQ Da'!AB286+'ROC Da'!AB286+'SM Da'!AB286+'BN Da'!AB286+'BS Da'!AB286+'TDC Da'!AB286</f>
        <v>676</v>
      </c>
      <c r="AC286" s="81">
        <f>+'MIT Da'!AC286+'SAR Da'!AC286+'URQ Da'!AC286+'ROC Da'!AC286+'SM Da'!AC286+'BN Da'!AC286+'BS Da'!AC286+'TDC Da'!AC286</f>
        <v>972</v>
      </c>
      <c r="AD286" s="81">
        <f>+'MIT Da'!AD286+'SAR Da'!AD286+'URQ Da'!AD286+'ROC Da'!AD286+'SM Da'!AD286+'BN Da'!AD286+'BS Da'!AD286+'TDC Da'!AD286</f>
        <v>59</v>
      </c>
      <c r="AE286" s="81">
        <f>+'MIT Da'!AE286+'SAR Da'!AE286+'URQ Da'!AE286+'ROC Da'!AE286+'SM Da'!AE286+'BN Da'!AE286+'BS Da'!AE286+'TDC Da'!AE286</f>
        <v>101</v>
      </c>
      <c r="AF286" s="81">
        <f>+'MIT Da'!AF286+'SAR Da'!AF286+'URQ Da'!AF286+'ROC Da'!AF286+'SM Da'!AF286+'BN Da'!AF286+'BS Da'!AF286+'TDC Da'!AF286</f>
        <v>470</v>
      </c>
      <c r="AG286" s="81">
        <f>+'MIT Da'!AG286+'SAR Da'!AG286+'URQ Da'!AG286+'ROC Da'!AG286+'SM Da'!AG286+'BN Da'!AG286+'BS Da'!AG286+'TDC Da'!AG286</f>
        <v>630</v>
      </c>
      <c r="AH286" s="12">
        <f>+'MIT Da'!AH286+'SAR Da'!AH286+'URQ Da'!AH286+'ROC Da'!AH286+'SM Da'!AH286+'BN Da'!AH286+'BS Da'!AH286+'TDC Da'!AH286</f>
        <v>280.81400000000002</v>
      </c>
      <c r="AI286" s="12">
        <f>+'MIT Da'!AI286+'SAR Da'!AI286+'URQ Da'!AI286+'ROC Da'!AI286+'SM Da'!AI286+'BN Da'!AI286+'BS Da'!AI286+'TDC Da'!AI286</f>
        <v>2.4</v>
      </c>
      <c r="AJ286" s="12">
        <f>+'MIT Da'!AJ286+'SAR Da'!AJ286+'URQ Da'!AJ286+'ROC Da'!AJ286+'SM Da'!AJ286+'BN Da'!AJ286+'BS Da'!AJ286+'TDC Da'!AJ286</f>
        <v>514.28800000000001</v>
      </c>
      <c r="AK286" s="12">
        <f>+'MIT Da'!AK286+'SAR Da'!AK286+'URQ Da'!AK286+'ROC Da'!AK286+'SM Da'!AK286+'BN Da'!AK286+'BS Da'!AK286+'TDC Da'!AK286</f>
        <v>797.50199999999995</v>
      </c>
      <c r="AL286" s="81">
        <f>+'MIT Da'!AL286+'SAR Da'!AL286+'URQ Da'!AL286+'ROC Da'!AL286+'SM Da'!AL286+'BN Da'!AL286+'BS Da'!AL286+'TDC Da'!AL286</f>
        <v>9</v>
      </c>
      <c r="AM286" s="81">
        <f>+'MIT Da'!AM286+'SAR Da'!AM286+'URQ Da'!AM286+'ROC Da'!AM286+'SM Da'!AM286+'BN Da'!AM286+'BS Da'!AM286+'TDC Da'!AM286</f>
        <v>56</v>
      </c>
      <c r="AN286" s="81">
        <f>+'MIT Da'!AN286+'SAR Da'!AN286+'URQ Da'!AN286+'ROC Da'!AN286+'SM Da'!AN286+'BN Da'!AN286+'BS Da'!AN286+'TDC Da'!AN286</f>
        <v>77</v>
      </c>
      <c r="AO286" s="81">
        <f>+'MIT Da'!AO286+'SAR Da'!AO286+'URQ Da'!AO286+'ROC Da'!AO286+'SM Da'!AO286+'BN Da'!AO286+'BS Da'!AO286+'TDC Da'!AO286</f>
        <v>142</v>
      </c>
      <c r="AP286" s="81">
        <f>+'MIT Da'!AP286+'SAR Da'!AP286+'URQ Da'!AP286+'ROC Da'!AP286+'SM Da'!AP286+'BN Da'!AP286+'BS Da'!AP286+'TDC Da'!AP286</f>
        <v>564</v>
      </c>
      <c r="AQ286" s="81">
        <f>+'MIT Da'!AQ286+'SAR Da'!AQ286+'URQ Da'!AQ286+'ROC Da'!AQ286+'SM Da'!AQ286+'BN Da'!AQ286+'BS Da'!AQ286+'TDC Da'!AQ286</f>
        <v>399</v>
      </c>
      <c r="AR286" s="81">
        <f>+'MIT Da'!AR286+'SAR Da'!AR286+'URQ Da'!AR286+'ROC Da'!AR286+'SM Da'!AR286+'BN Da'!AR286+'BS Da'!AR286+'TDC Da'!AR286</f>
        <v>72</v>
      </c>
      <c r="AS286" s="81">
        <f>+SUM(RED_InfraMR[[#This Row],[B.02.1 - Parque de Coches Eléctricos Motrices]:[B.02.3 - Parque de Coches Eléctricos Motrices Tipo R]])</f>
        <v>1035</v>
      </c>
      <c r="AT286" s="81">
        <f>+'MIT Da'!AT286+'SAR Da'!AT286+'URQ Da'!AT286+'ROC Da'!AT286+'SM Da'!AT286+'BN Da'!AT286+'BS Da'!AT286+'TDC Da'!AT286</f>
        <v>12</v>
      </c>
      <c r="AU286" s="81">
        <f>+'MIT Da'!AU286+'SAR Da'!AU286+'URQ Da'!AU286+'ROC Da'!AU286+'SM Da'!AU286+'BN Da'!AU286+'BS Da'!AU286+'TDC Da'!AU286</f>
        <v>6</v>
      </c>
      <c r="AV286" s="81">
        <f>+'MIT Da'!AV286+'SAR Da'!AV286+'URQ Da'!AV286+'ROC Da'!AV286+'SM Da'!AV286+'BN Da'!AV286+'BS Da'!AV286+'TDC Da'!AV286</f>
        <v>10</v>
      </c>
      <c r="AW286" s="81">
        <f>+SUM(RED_InfraMR[[#This Row],[B.03.1 - Parque de Coches Motores Motrices Remolcados]:[B.03.3 - Parque de Coches Motores Motrices Cabina]])</f>
        <v>28</v>
      </c>
      <c r="AX286" s="81">
        <f>+'MIT Da'!AX286+'SAR Da'!AX286+'URQ Da'!AX286+'ROC Da'!AX286+'SM Da'!AX286+'BN Da'!AX286+'BS Da'!AX286+'TDC Da'!AX286</f>
        <v>496</v>
      </c>
      <c r="AY286" s="81">
        <f>+'MIT Da'!AY286+'SAR Da'!AY286+'URQ Da'!AY286+'ROC Da'!AY286+'SM Da'!AY286+'BN Da'!AY286+'BS Da'!AY286+'TDC Da'!AY286</f>
        <v>128</v>
      </c>
      <c r="AZ286" s="81">
        <f>+'MIT Da'!AZ286+'SAR Da'!AZ286+'URQ Da'!AZ286+'ROC Da'!AZ286+'SM Da'!AZ286+'BN Da'!AZ286+'BS Da'!AZ286+'TDC Da'!AZ286</f>
        <v>15</v>
      </c>
      <c r="BA286" s="81">
        <f>+'MIT Da'!BA286+'SAR Da'!BA286+'URQ Da'!BA286+'ROC Da'!BA286+'SM Da'!BA286+'BN Da'!BA286+'BS Da'!BA286+'TDC Da'!BA286</f>
        <v>164</v>
      </c>
      <c r="BB286" s="81">
        <f>+'MIT Da'!BB286+'SAR Da'!BB286+'URQ Da'!BB286+'ROC Da'!BB286+'SM Da'!BB286+'BN Da'!BB286+'BS Da'!BB286+'TDC Da'!BB286</f>
        <v>0</v>
      </c>
      <c r="BC286" s="81">
        <f>+SUM(RED_InfraMR[[#This Row],[B.04.1 - Parque de Coches Remolcados Clase Unica]:[B.04.5 - Parque de Coches Remolcados para Servicios Especiales (Cartoneros)]])</f>
        <v>803</v>
      </c>
      <c r="BD286" s="81">
        <f>+'MIT Da'!BD286+'SAR Da'!BD286+'URQ Da'!BD286+'ROC Da'!BD286+'SM Da'!BD286+'BN Da'!BD286+'BS Da'!BD286+'TDC Da'!BD286</f>
        <v>33</v>
      </c>
      <c r="BE286" s="81">
        <f>+'MIT Da'!BE286+'SAR Da'!BE286+'URQ Da'!BE286+'ROC Da'!BE286+'SM Da'!BE286+'BN Da'!BE286+'BS Da'!BE286+'TDC Da'!BE286</f>
        <v>103</v>
      </c>
      <c r="BF286" s="16"/>
    </row>
    <row r="287" spans="1:58">
      <c r="A287" s="1">
        <v>2016</v>
      </c>
      <c r="B287" s="1" t="s">
        <v>124</v>
      </c>
      <c r="C287" s="12">
        <f>+'MIT Da'!C287+'SAR Da'!C287+'URQ Da'!C287+'ROC Da'!C287+'SM Da'!C287+'BN Da'!C287+'BS Da'!C287+'TDC Da'!C287</f>
        <v>164.07300000000001</v>
      </c>
      <c r="D287" s="12">
        <f>+'MIT Da'!D287+'SAR Da'!D287+'URQ Da'!D287+'ROC Da'!D287+'SM Da'!D287+'BN Da'!D287+'BS Da'!D287+'TDC Da'!D287</f>
        <v>434.00300000000004</v>
      </c>
      <c r="E287" s="12">
        <f>+'MIT Da'!E287+'SAR Da'!E287+'URQ Da'!E287+'ROC Da'!E287+'SM Da'!E287+'BN Da'!E287+'BS Da'!E287+'TDC Da'!E287</f>
        <v>0</v>
      </c>
      <c r="F287" s="12">
        <f>+'MIT Da'!F287+'SAR Da'!F287+'URQ Da'!F287+'ROC Da'!F287+'SM Da'!F287+'BN Da'!F287+'BS Da'!F287+'TDC Da'!F287</f>
        <v>186.47664</v>
      </c>
      <c r="G287" s="12">
        <f>+'MIT Da'!G287+'SAR Da'!G287+'URQ Da'!G287+'ROC Da'!G287+'SM Da'!G287+'BN Da'!G287+'BS Da'!G287+'TDC Da'!G287</f>
        <v>784.55263999999988</v>
      </c>
      <c r="H287" s="12">
        <f>+'MIT Da'!H287+'SAR Da'!H287+'URQ Da'!H287+'ROC Da'!H287+'SM Da'!H287+'BN Da'!H287+'BS Da'!H287+'TDC Da'!H287</f>
        <v>784.55263999999988</v>
      </c>
      <c r="I287" s="12">
        <f>+'MIT Da'!I287+'SAR Da'!I287+'URQ Da'!I287+'ROC Da'!I287+'SM Da'!I287+'BN Da'!I287+'BS Da'!I287+'TDC Da'!I287</f>
        <v>982.99510999999995</v>
      </c>
      <c r="J287" s="12">
        <f>+'MIT Da'!J287+'SAR Da'!J287+'URQ Da'!J287+'ROC Da'!J287+'SM Da'!J287+'BN Da'!J287+'BS Da'!J287+'TDC Da'!J287</f>
        <v>1056.6689100000001</v>
      </c>
      <c r="K287" s="12">
        <f>+'MIT Da'!K287+'SAR Da'!K287+'URQ Da'!K287+'ROC Da'!K287+'SM Da'!K287+'BN Da'!K287+'BS Da'!K287+'TDC Da'!K287</f>
        <v>54.516999999999996</v>
      </c>
      <c r="L287" s="12">
        <f>+'MIT Da'!L287+'SAR Da'!L287+'URQ Da'!L287+'ROC Da'!L287+'SM Da'!L287+'BN Da'!L287+'BS Da'!L287+'TDC Da'!L287</f>
        <v>400.09900000000005</v>
      </c>
      <c r="M287" s="12">
        <f>+'MIT Da'!M287+'SAR Da'!M287+'URQ Da'!M287+'ROC Da'!M287+'SM Da'!M287+'BN Da'!M287+'BS Da'!M287+'TDC Da'!M287</f>
        <v>21.314999999999998</v>
      </c>
      <c r="N287" s="12">
        <f>+'MIT Da'!N287+'SAR Da'!N287+'URQ Da'!N287+'ROC Da'!N287+'SM Da'!N287+'BN Da'!N287+'BS Da'!N287+'TDC Da'!N287</f>
        <v>1456.7679099999998</v>
      </c>
      <c r="O287" s="12">
        <f>+'MIT Da'!O287+'SAR Da'!O287+'URQ Da'!O287+'ROC Da'!O287+'SM Da'!O287+'BN Da'!O287+'BS Da'!O287+'TDC Da'!O287</f>
        <v>1456.7679099999998</v>
      </c>
      <c r="P287" s="81">
        <f>+'MIT Da'!P287+'SAR Da'!P287+'URQ Da'!P287+'ROC Da'!P287+'SM Da'!P287+'BN Da'!P287+'BS Da'!P287+'TDC Da'!P287</f>
        <v>205</v>
      </c>
      <c r="Q287" s="81">
        <f>+'MIT Da'!Q287+'SAR Da'!Q287+'URQ Da'!Q287+'ROC Da'!Q287+'SM Da'!Q287+'BN Da'!Q287+'BS Da'!Q287+'TDC Da'!Q287</f>
        <v>58</v>
      </c>
      <c r="R287" s="81">
        <f>+'MIT Da'!R287+'SAR Da'!R287+'URQ Da'!R287+'ROC Da'!R287+'SM Da'!R287+'BN Da'!R287+'BS Da'!R287+'TDC Da'!R287</f>
        <v>10</v>
      </c>
      <c r="S287" s="81">
        <f>+'MIT Da'!S287+'SAR Da'!S287+'URQ Da'!S287+'ROC Da'!S287+'SM Da'!S287+'BN Da'!S287+'BS Da'!S287+'TDC Da'!S287</f>
        <v>273</v>
      </c>
      <c r="T287" s="81">
        <f>+'MIT Da'!T287+'SAR Da'!T287+'URQ Da'!T287+'ROC Da'!T287+'SM Da'!T287+'BN Da'!T287+'BS Da'!T287+'TDC Da'!T287</f>
        <v>137</v>
      </c>
      <c r="U287" s="81">
        <f>+'MIT Da'!U287+'SAR Da'!U287+'URQ Da'!U287+'ROC Da'!U287+'SM Da'!U287+'BN Da'!U287+'BS Da'!U287+'TDC Da'!U287</f>
        <v>407</v>
      </c>
      <c r="V287" s="81">
        <f>+'MIT Da'!V287+'SAR Da'!V287+'URQ Da'!V287+'ROC Da'!V287+'SM Da'!V287+'BN Da'!V287+'BS Da'!V287+'TDC Da'!V287</f>
        <v>11</v>
      </c>
      <c r="W287" s="81">
        <f>+'MIT Da'!W287+'SAR Da'!W287+'URQ Da'!W287+'ROC Da'!W287+'SM Da'!W287+'BN Da'!W287+'BS Da'!W287+'TDC Da'!W287</f>
        <v>117</v>
      </c>
      <c r="X287" s="81">
        <f>+'MIT Da'!X287+'SAR Da'!X287+'URQ Da'!X287+'ROC Da'!X287+'SM Da'!X287+'BN Da'!X287+'BS Da'!X287+'TDC Da'!X287</f>
        <v>4</v>
      </c>
      <c r="Y287" s="81">
        <f>+'MIT Da'!Y287+'SAR Da'!Y287+'URQ Da'!Y287+'ROC Da'!Y287+'SM Da'!Y287+'BN Da'!Y287+'BS Da'!Y287+'TDC Da'!Y287</f>
        <v>676</v>
      </c>
      <c r="Z287" s="81">
        <f>+'MIT Da'!Z287+'SAR Da'!Z287+'URQ Da'!Z287+'ROC Da'!Z287+'SM Da'!Z287+'BN Da'!Z287+'BS Da'!Z287+'TDC Da'!Z287</f>
        <v>193</v>
      </c>
      <c r="AA287" s="81">
        <f>+'MIT Da'!AA287+'SAR Da'!AA287+'URQ Da'!AA287+'ROC Da'!AA287+'SM Da'!AA287+'BN Da'!AA287+'BS Da'!AA287+'TDC Da'!AA287</f>
        <v>103</v>
      </c>
      <c r="AB287" s="81">
        <f>+'MIT Da'!AB287+'SAR Da'!AB287+'URQ Da'!AB287+'ROC Da'!AB287+'SM Da'!AB287+'BN Da'!AB287+'BS Da'!AB287+'TDC Da'!AB287</f>
        <v>676</v>
      </c>
      <c r="AC287" s="81">
        <f>+'MIT Da'!AC287+'SAR Da'!AC287+'URQ Da'!AC287+'ROC Da'!AC287+'SM Da'!AC287+'BN Da'!AC287+'BS Da'!AC287+'TDC Da'!AC287</f>
        <v>972</v>
      </c>
      <c r="AD287" s="81">
        <f>+'MIT Da'!AD287+'SAR Da'!AD287+'URQ Da'!AD287+'ROC Da'!AD287+'SM Da'!AD287+'BN Da'!AD287+'BS Da'!AD287+'TDC Da'!AD287</f>
        <v>59</v>
      </c>
      <c r="AE287" s="81">
        <f>+'MIT Da'!AE287+'SAR Da'!AE287+'URQ Da'!AE287+'ROC Da'!AE287+'SM Da'!AE287+'BN Da'!AE287+'BS Da'!AE287+'TDC Da'!AE287</f>
        <v>101</v>
      </c>
      <c r="AF287" s="81">
        <f>+'MIT Da'!AF287+'SAR Da'!AF287+'URQ Da'!AF287+'ROC Da'!AF287+'SM Da'!AF287+'BN Da'!AF287+'BS Da'!AF287+'TDC Da'!AF287</f>
        <v>470</v>
      </c>
      <c r="AG287" s="81">
        <f>+'MIT Da'!AG287+'SAR Da'!AG287+'URQ Da'!AG287+'ROC Da'!AG287+'SM Da'!AG287+'BN Da'!AG287+'BS Da'!AG287+'TDC Da'!AG287</f>
        <v>630</v>
      </c>
      <c r="AH287" s="12">
        <f>+'MIT Da'!AH287+'SAR Da'!AH287+'URQ Da'!AH287+'ROC Da'!AH287+'SM Da'!AH287+'BN Da'!AH287+'BS Da'!AH287+'TDC Da'!AH287</f>
        <v>280.81400000000002</v>
      </c>
      <c r="AI287" s="12">
        <f>+'MIT Da'!AI287+'SAR Da'!AI287+'URQ Da'!AI287+'ROC Da'!AI287+'SM Da'!AI287+'BN Da'!AI287+'BS Da'!AI287+'TDC Da'!AI287</f>
        <v>2.4</v>
      </c>
      <c r="AJ287" s="12">
        <f>+'MIT Da'!AJ287+'SAR Da'!AJ287+'URQ Da'!AJ287+'ROC Da'!AJ287+'SM Da'!AJ287+'BN Da'!AJ287+'BS Da'!AJ287+'TDC Da'!AJ287</f>
        <v>514.28800000000001</v>
      </c>
      <c r="AK287" s="12">
        <f>+'MIT Da'!AK287+'SAR Da'!AK287+'URQ Da'!AK287+'ROC Da'!AK287+'SM Da'!AK287+'BN Da'!AK287+'BS Da'!AK287+'TDC Da'!AK287</f>
        <v>797.50199999999995</v>
      </c>
      <c r="AL287" s="81">
        <f>+'MIT Da'!AL287+'SAR Da'!AL287+'URQ Da'!AL287+'ROC Da'!AL287+'SM Da'!AL287+'BN Da'!AL287+'BS Da'!AL287+'TDC Da'!AL287</f>
        <v>9</v>
      </c>
      <c r="AM287" s="81">
        <f>+'MIT Da'!AM287+'SAR Da'!AM287+'URQ Da'!AM287+'ROC Da'!AM287+'SM Da'!AM287+'BN Da'!AM287+'BS Da'!AM287+'TDC Da'!AM287</f>
        <v>56</v>
      </c>
      <c r="AN287" s="81">
        <f>+'MIT Da'!AN287+'SAR Da'!AN287+'URQ Da'!AN287+'ROC Da'!AN287+'SM Da'!AN287+'BN Da'!AN287+'BS Da'!AN287+'TDC Da'!AN287</f>
        <v>77</v>
      </c>
      <c r="AO287" s="81">
        <f>+'MIT Da'!AO287+'SAR Da'!AO287+'URQ Da'!AO287+'ROC Da'!AO287+'SM Da'!AO287+'BN Da'!AO287+'BS Da'!AO287+'TDC Da'!AO287</f>
        <v>142</v>
      </c>
      <c r="AP287" s="81">
        <f>+'MIT Da'!AP287+'SAR Da'!AP287+'URQ Da'!AP287+'ROC Da'!AP287+'SM Da'!AP287+'BN Da'!AP287+'BS Da'!AP287+'TDC Da'!AP287</f>
        <v>564</v>
      </c>
      <c r="AQ287" s="81">
        <f>+'MIT Da'!AQ287+'SAR Da'!AQ287+'URQ Da'!AQ287+'ROC Da'!AQ287+'SM Da'!AQ287+'BN Da'!AQ287+'BS Da'!AQ287+'TDC Da'!AQ287</f>
        <v>399</v>
      </c>
      <c r="AR287" s="81">
        <f>+'MIT Da'!AR287+'SAR Da'!AR287+'URQ Da'!AR287+'ROC Da'!AR287+'SM Da'!AR287+'BN Da'!AR287+'BS Da'!AR287+'TDC Da'!AR287</f>
        <v>72</v>
      </c>
      <c r="AS287" s="81">
        <f>+SUM(RED_InfraMR[[#This Row],[B.02.1 - Parque de Coches Eléctricos Motrices]:[B.02.3 - Parque de Coches Eléctricos Motrices Tipo R]])</f>
        <v>1035</v>
      </c>
      <c r="AT287" s="81">
        <f>+'MIT Da'!AT287+'SAR Da'!AT287+'URQ Da'!AT287+'ROC Da'!AT287+'SM Da'!AT287+'BN Da'!AT287+'BS Da'!AT287+'TDC Da'!AT287</f>
        <v>12</v>
      </c>
      <c r="AU287" s="81">
        <f>+'MIT Da'!AU287+'SAR Da'!AU287+'URQ Da'!AU287+'ROC Da'!AU287+'SM Da'!AU287+'BN Da'!AU287+'BS Da'!AU287+'TDC Da'!AU287</f>
        <v>6</v>
      </c>
      <c r="AV287" s="81">
        <f>+'MIT Da'!AV287+'SAR Da'!AV287+'URQ Da'!AV287+'ROC Da'!AV287+'SM Da'!AV287+'BN Da'!AV287+'BS Da'!AV287+'TDC Da'!AV287</f>
        <v>10</v>
      </c>
      <c r="AW287" s="81">
        <f>+SUM(RED_InfraMR[[#This Row],[B.03.1 - Parque de Coches Motores Motrices Remolcados]:[B.03.3 - Parque de Coches Motores Motrices Cabina]])</f>
        <v>28</v>
      </c>
      <c r="AX287" s="81">
        <f>+'MIT Da'!AX287+'SAR Da'!AX287+'URQ Da'!AX287+'ROC Da'!AX287+'SM Da'!AX287+'BN Da'!AX287+'BS Da'!AX287+'TDC Da'!AX287</f>
        <v>496</v>
      </c>
      <c r="AY287" s="81">
        <f>+'MIT Da'!AY287+'SAR Da'!AY287+'URQ Da'!AY287+'ROC Da'!AY287+'SM Da'!AY287+'BN Da'!AY287+'BS Da'!AY287+'TDC Da'!AY287</f>
        <v>128</v>
      </c>
      <c r="AZ287" s="81">
        <f>+'MIT Da'!AZ287+'SAR Da'!AZ287+'URQ Da'!AZ287+'ROC Da'!AZ287+'SM Da'!AZ287+'BN Da'!AZ287+'BS Da'!AZ287+'TDC Da'!AZ287</f>
        <v>15</v>
      </c>
      <c r="BA287" s="81">
        <f>+'MIT Da'!BA287+'SAR Da'!BA287+'URQ Da'!BA287+'ROC Da'!BA287+'SM Da'!BA287+'BN Da'!BA287+'BS Da'!BA287+'TDC Da'!BA287</f>
        <v>164</v>
      </c>
      <c r="BB287" s="81">
        <f>+'MIT Da'!BB287+'SAR Da'!BB287+'URQ Da'!BB287+'ROC Da'!BB287+'SM Da'!BB287+'BN Da'!BB287+'BS Da'!BB287+'TDC Da'!BB287</f>
        <v>0</v>
      </c>
      <c r="BC287" s="81">
        <f>+SUM(RED_InfraMR[[#This Row],[B.04.1 - Parque de Coches Remolcados Clase Unica]:[B.04.5 - Parque de Coches Remolcados para Servicios Especiales (Cartoneros)]])</f>
        <v>803</v>
      </c>
      <c r="BD287" s="81">
        <f>+'MIT Da'!BD287+'SAR Da'!BD287+'URQ Da'!BD287+'ROC Da'!BD287+'SM Da'!BD287+'BN Da'!BD287+'BS Da'!BD287+'TDC Da'!BD287</f>
        <v>33</v>
      </c>
      <c r="BE287" s="81">
        <f>+'MIT Da'!BE287+'SAR Da'!BE287+'URQ Da'!BE287+'ROC Da'!BE287+'SM Da'!BE287+'BN Da'!BE287+'BS Da'!BE287+'TDC Da'!BE287</f>
        <v>103</v>
      </c>
      <c r="BF287" s="16"/>
    </row>
    <row r="288" spans="1:58">
      <c r="A288" s="1">
        <v>2016</v>
      </c>
      <c r="B288" s="1" t="s">
        <v>125</v>
      </c>
      <c r="C288" s="12">
        <f>+'MIT Da'!C288+'SAR Da'!C288+'URQ Da'!C288+'ROC Da'!C288+'SM Da'!C288+'BN Da'!C288+'BS Da'!C288+'TDC Da'!C288</f>
        <v>164.07300000000001</v>
      </c>
      <c r="D288" s="12">
        <f>+'MIT Da'!D288+'SAR Da'!D288+'URQ Da'!D288+'ROC Da'!D288+'SM Da'!D288+'BN Da'!D288+'BS Da'!D288+'TDC Da'!D288</f>
        <v>434.00300000000004</v>
      </c>
      <c r="E288" s="12">
        <f>+'MIT Da'!E288+'SAR Da'!E288+'URQ Da'!E288+'ROC Da'!E288+'SM Da'!E288+'BN Da'!E288+'BS Da'!E288+'TDC Da'!E288</f>
        <v>0</v>
      </c>
      <c r="F288" s="12">
        <f>+'MIT Da'!F288+'SAR Da'!F288+'URQ Da'!F288+'ROC Da'!F288+'SM Da'!F288+'BN Da'!F288+'BS Da'!F288+'TDC Da'!F288</f>
        <v>186.47664</v>
      </c>
      <c r="G288" s="12">
        <f>+'MIT Da'!G288+'SAR Da'!G288+'URQ Da'!G288+'ROC Da'!G288+'SM Da'!G288+'BN Da'!G288+'BS Da'!G288+'TDC Da'!G288</f>
        <v>784.55263999999988</v>
      </c>
      <c r="H288" s="12">
        <f>+'MIT Da'!H288+'SAR Da'!H288+'URQ Da'!H288+'ROC Da'!H288+'SM Da'!H288+'BN Da'!H288+'BS Da'!H288+'TDC Da'!H288</f>
        <v>784.55263999999988</v>
      </c>
      <c r="I288" s="12">
        <f>+'MIT Da'!I288+'SAR Da'!I288+'URQ Da'!I288+'ROC Da'!I288+'SM Da'!I288+'BN Da'!I288+'BS Da'!I288+'TDC Da'!I288</f>
        <v>982.99510999999995</v>
      </c>
      <c r="J288" s="12">
        <f>+'MIT Da'!J288+'SAR Da'!J288+'URQ Da'!J288+'ROC Da'!J288+'SM Da'!J288+'BN Da'!J288+'BS Da'!J288+'TDC Da'!J288</f>
        <v>1056.6689100000001</v>
      </c>
      <c r="K288" s="12">
        <f>+'MIT Da'!K288+'SAR Da'!K288+'URQ Da'!K288+'ROC Da'!K288+'SM Da'!K288+'BN Da'!K288+'BS Da'!K288+'TDC Da'!K288</f>
        <v>54.516999999999996</v>
      </c>
      <c r="L288" s="12">
        <f>+'MIT Da'!L288+'SAR Da'!L288+'URQ Da'!L288+'ROC Da'!L288+'SM Da'!L288+'BN Da'!L288+'BS Da'!L288+'TDC Da'!L288</f>
        <v>400.09900000000005</v>
      </c>
      <c r="M288" s="12">
        <f>+'MIT Da'!M288+'SAR Da'!M288+'URQ Da'!M288+'ROC Da'!M288+'SM Da'!M288+'BN Da'!M288+'BS Da'!M288+'TDC Da'!M288</f>
        <v>21.314999999999998</v>
      </c>
      <c r="N288" s="12">
        <f>+'MIT Da'!N288+'SAR Da'!N288+'URQ Da'!N288+'ROC Da'!N288+'SM Da'!N288+'BN Da'!N288+'BS Da'!N288+'TDC Da'!N288</f>
        <v>1456.7679099999998</v>
      </c>
      <c r="O288" s="12">
        <f>+'MIT Da'!O288+'SAR Da'!O288+'URQ Da'!O288+'ROC Da'!O288+'SM Da'!O288+'BN Da'!O288+'BS Da'!O288+'TDC Da'!O288</f>
        <v>1456.7679099999998</v>
      </c>
      <c r="P288" s="81">
        <f>+'MIT Da'!P288+'SAR Da'!P288+'URQ Da'!P288+'ROC Da'!P288+'SM Da'!P288+'BN Da'!P288+'BS Da'!P288+'TDC Da'!P288</f>
        <v>205</v>
      </c>
      <c r="Q288" s="81">
        <f>+'MIT Da'!Q288+'SAR Da'!Q288+'URQ Da'!Q288+'ROC Da'!Q288+'SM Da'!Q288+'BN Da'!Q288+'BS Da'!Q288+'TDC Da'!Q288</f>
        <v>58</v>
      </c>
      <c r="R288" s="81">
        <f>+'MIT Da'!R288+'SAR Da'!R288+'URQ Da'!R288+'ROC Da'!R288+'SM Da'!R288+'BN Da'!R288+'BS Da'!R288+'TDC Da'!R288</f>
        <v>10</v>
      </c>
      <c r="S288" s="81">
        <f>+'MIT Da'!S288+'SAR Da'!S288+'URQ Da'!S288+'ROC Da'!S288+'SM Da'!S288+'BN Da'!S288+'BS Da'!S288+'TDC Da'!S288</f>
        <v>273</v>
      </c>
      <c r="T288" s="81">
        <f>+'MIT Da'!T288+'SAR Da'!T288+'URQ Da'!T288+'ROC Da'!T288+'SM Da'!T288+'BN Da'!T288+'BS Da'!T288+'TDC Da'!T288</f>
        <v>137</v>
      </c>
      <c r="U288" s="81">
        <f>+'MIT Da'!U288+'SAR Da'!U288+'URQ Da'!U288+'ROC Da'!U288+'SM Da'!U288+'BN Da'!U288+'BS Da'!U288+'TDC Da'!U288</f>
        <v>407</v>
      </c>
      <c r="V288" s="81">
        <f>+'MIT Da'!V288+'SAR Da'!V288+'URQ Da'!V288+'ROC Da'!V288+'SM Da'!V288+'BN Da'!V288+'BS Da'!V288+'TDC Da'!V288</f>
        <v>11</v>
      </c>
      <c r="W288" s="81">
        <f>+'MIT Da'!W288+'SAR Da'!W288+'URQ Da'!W288+'ROC Da'!W288+'SM Da'!W288+'BN Da'!W288+'BS Da'!W288+'TDC Da'!W288</f>
        <v>117</v>
      </c>
      <c r="X288" s="81">
        <f>+'MIT Da'!X288+'SAR Da'!X288+'URQ Da'!X288+'ROC Da'!X288+'SM Da'!X288+'BN Da'!X288+'BS Da'!X288+'TDC Da'!X288</f>
        <v>4</v>
      </c>
      <c r="Y288" s="81">
        <f>+'MIT Da'!Y288+'SAR Da'!Y288+'URQ Da'!Y288+'ROC Da'!Y288+'SM Da'!Y288+'BN Da'!Y288+'BS Da'!Y288+'TDC Da'!Y288</f>
        <v>676</v>
      </c>
      <c r="Z288" s="81">
        <f>+'MIT Da'!Z288+'SAR Da'!Z288+'URQ Da'!Z288+'ROC Da'!Z288+'SM Da'!Z288+'BN Da'!Z288+'BS Da'!Z288+'TDC Da'!Z288</f>
        <v>193</v>
      </c>
      <c r="AA288" s="81">
        <f>+'MIT Da'!AA288+'SAR Da'!AA288+'URQ Da'!AA288+'ROC Da'!AA288+'SM Da'!AA288+'BN Da'!AA288+'BS Da'!AA288+'TDC Da'!AA288</f>
        <v>103</v>
      </c>
      <c r="AB288" s="81">
        <f>+'MIT Da'!AB288+'SAR Da'!AB288+'URQ Da'!AB288+'ROC Da'!AB288+'SM Da'!AB288+'BN Da'!AB288+'BS Da'!AB288+'TDC Da'!AB288</f>
        <v>676</v>
      </c>
      <c r="AC288" s="81">
        <f>+'MIT Da'!AC288+'SAR Da'!AC288+'URQ Da'!AC288+'ROC Da'!AC288+'SM Da'!AC288+'BN Da'!AC288+'BS Da'!AC288+'TDC Da'!AC288</f>
        <v>972</v>
      </c>
      <c r="AD288" s="81">
        <f>+'MIT Da'!AD288+'SAR Da'!AD288+'URQ Da'!AD288+'ROC Da'!AD288+'SM Da'!AD288+'BN Da'!AD288+'BS Da'!AD288+'TDC Da'!AD288</f>
        <v>59</v>
      </c>
      <c r="AE288" s="81">
        <f>+'MIT Da'!AE288+'SAR Da'!AE288+'URQ Da'!AE288+'ROC Da'!AE288+'SM Da'!AE288+'BN Da'!AE288+'BS Da'!AE288+'TDC Da'!AE288</f>
        <v>101</v>
      </c>
      <c r="AF288" s="81">
        <f>+'MIT Da'!AF288+'SAR Da'!AF288+'URQ Da'!AF288+'ROC Da'!AF288+'SM Da'!AF288+'BN Da'!AF288+'BS Da'!AF288+'TDC Da'!AF288</f>
        <v>470</v>
      </c>
      <c r="AG288" s="81">
        <f>+'MIT Da'!AG288+'SAR Da'!AG288+'URQ Da'!AG288+'ROC Da'!AG288+'SM Da'!AG288+'BN Da'!AG288+'BS Da'!AG288+'TDC Da'!AG288</f>
        <v>630</v>
      </c>
      <c r="AH288" s="12">
        <f>+'MIT Da'!AH288+'SAR Da'!AH288+'URQ Da'!AH288+'ROC Da'!AH288+'SM Da'!AH288+'BN Da'!AH288+'BS Da'!AH288+'TDC Da'!AH288</f>
        <v>280.81400000000002</v>
      </c>
      <c r="AI288" s="12">
        <f>+'MIT Da'!AI288+'SAR Da'!AI288+'URQ Da'!AI288+'ROC Da'!AI288+'SM Da'!AI288+'BN Da'!AI288+'BS Da'!AI288+'TDC Da'!AI288</f>
        <v>2.4</v>
      </c>
      <c r="AJ288" s="12">
        <f>+'MIT Da'!AJ288+'SAR Da'!AJ288+'URQ Da'!AJ288+'ROC Da'!AJ288+'SM Da'!AJ288+'BN Da'!AJ288+'BS Da'!AJ288+'TDC Da'!AJ288</f>
        <v>514.28800000000001</v>
      </c>
      <c r="AK288" s="12">
        <f>+'MIT Da'!AK288+'SAR Da'!AK288+'URQ Da'!AK288+'ROC Da'!AK288+'SM Da'!AK288+'BN Da'!AK288+'BS Da'!AK288+'TDC Da'!AK288</f>
        <v>797.50199999999995</v>
      </c>
      <c r="AL288" s="81">
        <f>+'MIT Da'!AL288+'SAR Da'!AL288+'URQ Da'!AL288+'ROC Da'!AL288+'SM Da'!AL288+'BN Da'!AL288+'BS Da'!AL288+'TDC Da'!AL288</f>
        <v>9</v>
      </c>
      <c r="AM288" s="81">
        <f>+'MIT Da'!AM288+'SAR Da'!AM288+'URQ Da'!AM288+'ROC Da'!AM288+'SM Da'!AM288+'BN Da'!AM288+'BS Da'!AM288+'TDC Da'!AM288</f>
        <v>56</v>
      </c>
      <c r="AN288" s="81">
        <f>+'MIT Da'!AN288+'SAR Da'!AN288+'URQ Da'!AN288+'ROC Da'!AN288+'SM Da'!AN288+'BN Da'!AN288+'BS Da'!AN288+'TDC Da'!AN288</f>
        <v>77</v>
      </c>
      <c r="AO288" s="81">
        <f>+'MIT Da'!AO288+'SAR Da'!AO288+'URQ Da'!AO288+'ROC Da'!AO288+'SM Da'!AO288+'BN Da'!AO288+'BS Da'!AO288+'TDC Da'!AO288</f>
        <v>142</v>
      </c>
      <c r="AP288" s="81">
        <f>+'MIT Da'!AP288+'SAR Da'!AP288+'URQ Da'!AP288+'ROC Da'!AP288+'SM Da'!AP288+'BN Da'!AP288+'BS Da'!AP288+'TDC Da'!AP288</f>
        <v>564</v>
      </c>
      <c r="AQ288" s="81">
        <f>+'MIT Da'!AQ288+'SAR Da'!AQ288+'URQ Da'!AQ288+'ROC Da'!AQ288+'SM Da'!AQ288+'BN Da'!AQ288+'BS Da'!AQ288+'TDC Da'!AQ288</f>
        <v>399</v>
      </c>
      <c r="AR288" s="81">
        <f>+'MIT Da'!AR288+'SAR Da'!AR288+'URQ Da'!AR288+'ROC Da'!AR288+'SM Da'!AR288+'BN Da'!AR288+'BS Da'!AR288+'TDC Da'!AR288</f>
        <v>72</v>
      </c>
      <c r="AS288" s="81">
        <f>+SUM(RED_InfraMR[[#This Row],[B.02.1 - Parque de Coches Eléctricos Motrices]:[B.02.3 - Parque de Coches Eléctricos Motrices Tipo R]])</f>
        <v>1035</v>
      </c>
      <c r="AT288" s="81">
        <f>+'MIT Da'!AT288+'SAR Da'!AT288+'URQ Da'!AT288+'ROC Da'!AT288+'SM Da'!AT288+'BN Da'!AT288+'BS Da'!AT288+'TDC Da'!AT288</f>
        <v>12</v>
      </c>
      <c r="AU288" s="81">
        <f>+'MIT Da'!AU288+'SAR Da'!AU288+'URQ Da'!AU288+'ROC Da'!AU288+'SM Da'!AU288+'BN Da'!AU288+'BS Da'!AU288+'TDC Da'!AU288</f>
        <v>6</v>
      </c>
      <c r="AV288" s="81">
        <f>+'MIT Da'!AV288+'SAR Da'!AV288+'URQ Da'!AV288+'ROC Da'!AV288+'SM Da'!AV288+'BN Da'!AV288+'BS Da'!AV288+'TDC Da'!AV288</f>
        <v>10</v>
      </c>
      <c r="AW288" s="81">
        <f>+SUM(RED_InfraMR[[#This Row],[B.03.1 - Parque de Coches Motores Motrices Remolcados]:[B.03.3 - Parque de Coches Motores Motrices Cabina]])</f>
        <v>28</v>
      </c>
      <c r="AX288" s="81">
        <f>+'MIT Da'!AX288+'SAR Da'!AX288+'URQ Da'!AX288+'ROC Da'!AX288+'SM Da'!AX288+'BN Da'!AX288+'BS Da'!AX288+'TDC Da'!AX288</f>
        <v>496</v>
      </c>
      <c r="AY288" s="81">
        <f>+'MIT Da'!AY288+'SAR Da'!AY288+'URQ Da'!AY288+'ROC Da'!AY288+'SM Da'!AY288+'BN Da'!AY288+'BS Da'!AY288+'TDC Da'!AY288</f>
        <v>128</v>
      </c>
      <c r="AZ288" s="81">
        <f>+'MIT Da'!AZ288+'SAR Da'!AZ288+'URQ Da'!AZ288+'ROC Da'!AZ288+'SM Da'!AZ288+'BN Da'!AZ288+'BS Da'!AZ288+'TDC Da'!AZ288</f>
        <v>15</v>
      </c>
      <c r="BA288" s="81">
        <f>+'MIT Da'!BA288+'SAR Da'!BA288+'URQ Da'!BA288+'ROC Da'!BA288+'SM Da'!BA288+'BN Da'!BA288+'BS Da'!BA288+'TDC Da'!BA288</f>
        <v>164</v>
      </c>
      <c r="BB288" s="81">
        <f>+'MIT Da'!BB288+'SAR Da'!BB288+'URQ Da'!BB288+'ROC Da'!BB288+'SM Da'!BB288+'BN Da'!BB288+'BS Da'!BB288+'TDC Da'!BB288</f>
        <v>0</v>
      </c>
      <c r="BC288" s="81">
        <f>+SUM(RED_InfraMR[[#This Row],[B.04.1 - Parque de Coches Remolcados Clase Unica]:[B.04.5 - Parque de Coches Remolcados para Servicios Especiales (Cartoneros)]])</f>
        <v>803</v>
      </c>
      <c r="BD288" s="81">
        <f>+'MIT Da'!BD288+'SAR Da'!BD288+'URQ Da'!BD288+'ROC Da'!BD288+'SM Da'!BD288+'BN Da'!BD288+'BS Da'!BD288+'TDC Da'!BD288</f>
        <v>33</v>
      </c>
      <c r="BE288" s="81">
        <f>+'MIT Da'!BE288+'SAR Da'!BE288+'URQ Da'!BE288+'ROC Da'!BE288+'SM Da'!BE288+'BN Da'!BE288+'BS Da'!BE288+'TDC Da'!BE288</f>
        <v>103</v>
      </c>
      <c r="BF288" s="16"/>
    </row>
    <row r="289" spans="1:58">
      <c r="A289" s="1">
        <v>2016</v>
      </c>
      <c r="B289" s="1" t="s">
        <v>126</v>
      </c>
      <c r="C289" s="12">
        <f>+'MIT Da'!C289+'SAR Da'!C289+'URQ Da'!C289+'ROC Da'!C289+'SM Da'!C289+'BN Da'!C289+'BS Da'!C289+'TDC Da'!C289</f>
        <v>164.07300000000001</v>
      </c>
      <c r="D289" s="12">
        <f>+'MIT Da'!D289+'SAR Da'!D289+'URQ Da'!D289+'ROC Da'!D289+'SM Da'!D289+'BN Da'!D289+'BS Da'!D289+'TDC Da'!D289</f>
        <v>434.00300000000004</v>
      </c>
      <c r="E289" s="12">
        <f>+'MIT Da'!E289+'SAR Da'!E289+'URQ Da'!E289+'ROC Da'!E289+'SM Da'!E289+'BN Da'!E289+'BS Da'!E289+'TDC Da'!E289</f>
        <v>0</v>
      </c>
      <c r="F289" s="12">
        <f>+'MIT Da'!F289+'SAR Da'!F289+'URQ Da'!F289+'ROC Da'!F289+'SM Da'!F289+'BN Da'!F289+'BS Da'!F289+'TDC Da'!F289</f>
        <v>186.47664</v>
      </c>
      <c r="G289" s="12">
        <f>+'MIT Da'!G289+'SAR Da'!G289+'URQ Da'!G289+'ROC Da'!G289+'SM Da'!G289+'BN Da'!G289+'BS Da'!G289+'TDC Da'!G289</f>
        <v>784.55263999999988</v>
      </c>
      <c r="H289" s="12">
        <f>+'MIT Da'!H289+'SAR Da'!H289+'URQ Da'!H289+'ROC Da'!H289+'SM Da'!H289+'BN Da'!H289+'BS Da'!H289+'TDC Da'!H289</f>
        <v>784.55263999999988</v>
      </c>
      <c r="I289" s="12">
        <f>+'MIT Da'!I289+'SAR Da'!I289+'URQ Da'!I289+'ROC Da'!I289+'SM Da'!I289+'BN Da'!I289+'BS Da'!I289+'TDC Da'!I289</f>
        <v>982.99510999999995</v>
      </c>
      <c r="J289" s="12">
        <f>+'MIT Da'!J289+'SAR Da'!J289+'URQ Da'!J289+'ROC Da'!J289+'SM Da'!J289+'BN Da'!J289+'BS Da'!J289+'TDC Da'!J289</f>
        <v>1056.6689100000001</v>
      </c>
      <c r="K289" s="12">
        <f>+'MIT Da'!K289+'SAR Da'!K289+'URQ Da'!K289+'ROC Da'!K289+'SM Da'!K289+'BN Da'!K289+'BS Da'!K289+'TDC Da'!K289</f>
        <v>54.516999999999996</v>
      </c>
      <c r="L289" s="12">
        <f>+'MIT Da'!L289+'SAR Da'!L289+'URQ Da'!L289+'ROC Da'!L289+'SM Da'!L289+'BN Da'!L289+'BS Da'!L289+'TDC Da'!L289</f>
        <v>400.09900000000005</v>
      </c>
      <c r="M289" s="12">
        <f>+'MIT Da'!M289+'SAR Da'!M289+'URQ Da'!M289+'ROC Da'!M289+'SM Da'!M289+'BN Da'!M289+'BS Da'!M289+'TDC Da'!M289</f>
        <v>21.314999999999998</v>
      </c>
      <c r="N289" s="12">
        <f>+'MIT Da'!N289+'SAR Da'!N289+'URQ Da'!N289+'ROC Da'!N289+'SM Da'!N289+'BN Da'!N289+'BS Da'!N289+'TDC Da'!N289</f>
        <v>1456.7679099999998</v>
      </c>
      <c r="O289" s="12">
        <f>+'MIT Da'!O289+'SAR Da'!O289+'URQ Da'!O289+'ROC Da'!O289+'SM Da'!O289+'BN Da'!O289+'BS Da'!O289+'TDC Da'!O289</f>
        <v>1456.7679099999998</v>
      </c>
      <c r="P289" s="81">
        <f>+'MIT Da'!P289+'SAR Da'!P289+'URQ Da'!P289+'ROC Da'!P289+'SM Da'!P289+'BN Da'!P289+'BS Da'!P289+'TDC Da'!P289</f>
        <v>205</v>
      </c>
      <c r="Q289" s="81">
        <f>+'MIT Da'!Q289+'SAR Da'!Q289+'URQ Da'!Q289+'ROC Da'!Q289+'SM Da'!Q289+'BN Da'!Q289+'BS Da'!Q289+'TDC Da'!Q289</f>
        <v>58</v>
      </c>
      <c r="R289" s="81">
        <f>+'MIT Da'!R289+'SAR Da'!R289+'URQ Da'!R289+'ROC Da'!R289+'SM Da'!R289+'BN Da'!R289+'BS Da'!R289+'TDC Da'!R289</f>
        <v>10</v>
      </c>
      <c r="S289" s="81">
        <f>+'MIT Da'!S289+'SAR Da'!S289+'URQ Da'!S289+'ROC Da'!S289+'SM Da'!S289+'BN Da'!S289+'BS Da'!S289+'TDC Da'!S289</f>
        <v>273</v>
      </c>
      <c r="T289" s="81">
        <f>+'MIT Da'!T289+'SAR Da'!T289+'URQ Da'!T289+'ROC Da'!T289+'SM Da'!T289+'BN Da'!T289+'BS Da'!T289+'TDC Da'!T289</f>
        <v>137</v>
      </c>
      <c r="U289" s="81">
        <f>+'MIT Da'!U289+'SAR Da'!U289+'URQ Da'!U289+'ROC Da'!U289+'SM Da'!U289+'BN Da'!U289+'BS Da'!U289+'TDC Da'!U289</f>
        <v>407</v>
      </c>
      <c r="V289" s="81">
        <f>+'MIT Da'!V289+'SAR Da'!V289+'URQ Da'!V289+'ROC Da'!V289+'SM Da'!V289+'BN Da'!V289+'BS Da'!V289+'TDC Da'!V289</f>
        <v>11</v>
      </c>
      <c r="W289" s="81">
        <f>+'MIT Da'!W289+'SAR Da'!W289+'URQ Da'!W289+'ROC Da'!W289+'SM Da'!W289+'BN Da'!W289+'BS Da'!W289+'TDC Da'!W289</f>
        <v>117</v>
      </c>
      <c r="X289" s="81">
        <f>+'MIT Da'!X289+'SAR Da'!X289+'URQ Da'!X289+'ROC Da'!X289+'SM Da'!X289+'BN Da'!X289+'BS Da'!X289+'TDC Da'!X289</f>
        <v>4</v>
      </c>
      <c r="Y289" s="81">
        <f>+'MIT Da'!Y289+'SAR Da'!Y289+'URQ Da'!Y289+'ROC Da'!Y289+'SM Da'!Y289+'BN Da'!Y289+'BS Da'!Y289+'TDC Da'!Y289</f>
        <v>676</v>
      </c>
      <c r="Z289" s="81">
        <f>+'MIT Da'!Z289+'SAR Da'!Z289+'URQ Da'!Z289+'ROC Da'!Z289+'SM Da'!Z289+'BN Da'!Z289+'BS Da'!Z289+'TDC Da'!Z289</f>
        <v>193</v>
      </c>
      <c r="AA289" s="81">
        <f>+'MIT Da'!AA289+'SAR Da'!AA289+'URQ Da'!AA289+'ROC Da'!AA289+'SM Da'!AA289+'BN Da'!AA289+'BS Da'!AA289+'TDC Da'!AA289</f>
        <v>103</v>
      </c>
      <c r="AB289" s="81">
        <f>+'MIT Da'!AB289+'SAR Da'!AB289+'URQ Da'!AB289+'ROC Da'!AB289+'SM Da'!AB289+'BN Da'!AB289+'BS Da'!AB289+'TDC Da'!AB289</f>
        <v>676</v>
      </c>
      <c r="AC289" s="81">
        <f>+'MIT Da'!AC289+'SAR Da'!AC289+'URQ Da'!AC289+'ROC Da'!AC289+'SM Da'!AC289+'BN Da'!AC289+'BS Da'!AC289+'TDC Da'!AC289</f>
        <v>972</v>
      </c>
      <c r="AD289" s="81">
        <f>+'MIT Da'!AD289+'SAR Da'!AD289+'URQ Da'!AD289+'ROC Da'!AD289+'SM Da'!AD289+'BN Da'!AD289+'BS Da'!AD289+'TDC Da'!AD289</f>
        <v>59</v>
      </c>
      <c r="AE289" s="81">
        <f>+'MIT Da'!AE289+'SAR Da'!AE289+'URQ Da'!AE289+'ROC Da'!AE289+'SM Da'!AE289+'BN Da'!AE289+'BS Da'!AE289+'TDC Da'!AE289</f>
        <v>101</v>
      </c>
      <c r="AF289" s="81">
        <f>+'MIT Da'!AF289+'SAR Da'!AF289+'URQ Da'!AF289+'ROC Da'!AF289+'SM Da'!AF289+'BN Da'!AF289+'BS Da'!AF289+'TDC Da'!AF289</f>
        <v>470</v>
      </c>
      <c r="AG289" s="81">
        <f>+'MIT Da'!AG289+'SAR Da'!AG289+'URQ Da'!AG289+'ROC Da'!AG289+'SM Da'!AG289+'BN Da'!AG289+'BS Da'!AG289+'TDC Da'!AG289</f>
        <v>630</v>
      </c>
      <c r="AH289" s="12">
        <f>+'MIT Da'!AH289+'SAR Da'!AH289+'URQ Da'!AH289+'ROC Da'!AH289+'SM Da'!AH289+'BN Da'!AH289+'BS Da'!AH289+'TDC Da'!AH289</f>
        <v>280.81400000000002</v>
      </c>
      <c r="AI289" s="12">
        <f>+'MIT Da'!AI289+'SAR Da'!AI289+'URQ Da'!AI289+'ROC Da'!AI289+'SM Da'!AI289+'BN Da'!AI289+'BS Da'!AI289+'TDC Da'!AI289</f>
        <v>2.4</v>
      </c>
      <c r="AJ289" s="12">
        <f>+'MIT Da'!AJ289+'SAR Da'!AJ289+'URQ Da'!AJ289+'ROC Da'!AJ289+'SM Da'!AJ289+'BN Da'!AJ289+'BS Da'!AJ289+'TDC Da'!AJ289</f>
        <v>514.28800000000001</v>
      </c>
      <c r="AK289" s="12">
        <f>+'MIT Da'!AK289+'SAR Da'!AK289+'URQ Da'!AK289+'ROC Da'!AK289+'SM Da'!AK289+'BN Da'!AK289+'BS Da'!AK289+'TDC Da'!AK289</f>
        <v>797.50199999999995</v>
      </c>
      <c r="AL289" s="81">
        <f>+'MIT Da'!AL289+'SAR Da'!AL289+'URQ Da'!AL289+'ROC Da'!AL289+'SM Da'!AL289+'BN Da'!AL289+'BS Da'!AL289+'TDC Da'!AL289</f>
        <v>9</v>
      </c>
      <c r="AM289" s="81">
        <f>+'MIT Da'!AM289+'SAR Da'!AM289+'URQ Da'!AM289+'ROC Da'!AM289+'SM Da'!AM289+'BN Da'!AM289+'BS Da'!AM289+'TDC Da'!AM289</f>
        <v>56</v>
      </c>
      <c r="AN289" s="81">
        <f>+'MIT Da'!AN289+'SAR Da'!AN289+'URQ Da'!AN289+'ROC Da'!AN289+'SM Da'!AN289+'BN Da'!AN289+'BS Da'!AN289+'TDC Da'!AN289</f>
        <v>77</v>
      </c>
      <c r="AO289" s="81">
        <f>+'MIT Da'!AO289+'SAR Da'!AO289+'URQ Da'!AO289+'ROC Da'!AO289+'SM Da'!AO289+'BN Da'!AO289+'BS Da'!AO289+'TDC Da'!AO289</f>
        <v>142</v>
      </c>
      <c r="AP289" s="81">
        <f>+'MIT Da'!AP289+'SAR Da'!AP289+'URQ Da'!AP289+'ROC Da'!AP289+'SM Da'!AP289+'BN Da'!AP289+'BS Da'!AP289+'TDC Da'!AP289</f>
        <v>564</v>
      </c>
      <c r="AQ289" s="81">
        <f>+'MIT Da'!AQ289+'SAR Da'!AQ289+'URQ Da'!AQ289+'ROC Da'!AQ289+'SM Da'!AQ289+'BN Da'!AQ289+'BS Da'!AQ289+'TDC Da'!AQ289</f>
        <v>399</v>
      </c>
      <c r="AR289" s="81">
        <f>+'MIT Da'!AR289+'SAR Da'!AR289+'URQ Da'!AR289+'ROC Da'!AR289+'SM Da'!AR289+'BN Da'!AR289+'BS Da'!AR289+'TDC Da'!AR289</f>
        <v>72</v>
      </c>
      <c r="AS289" s="81">
        <f>+SUM(RED_InfraMR[[#This Row],[B.02.1 - Parque de Coches Eléctricos Motrices]:[B.02.3 - Parque de Coches Eléctricos Motrices Tipo R]])</f>
        <v>1035</v>
      </c>
      <c r="AT289" s="81">
        <f>+'MIT Da'!AT289+'SAR Da'!AT289+'URQ Da'!AT289+'ROC Da'!AT289+'SM Da'!AT289+'BN Da'!AT289+'BS Da'!AT289+'TDC Da'!AT289</f>
        <v>12</v>
      </c>
      <c r="AU289" s="81">
        <f>+'MIT Da'!AU289+'SAR Da'!AU289+'URQ Da'!AU289+'ROC Da'!AU289+'SM Da'!AU289+'BN Da'!AU289+'BS Da'!AU289+'TDC Da'!AU289</f>
        <v>6</v>
      </c>
      <c r="AV289" s="81">
        <f>+'MIT Da'!AV289+'SAR Da'!AV289+'URQ Da'!AV289+'ROC Da'!AV289+'SM Da'!AV289+'BN Da'!AV289+'BS Da'!AV289+'TDC Da'!AV289</f>
        <v>10</v>
      </c>
      <c r="AW289" s="81">
        <f>+SUM(RED_InfraMR[[#This Row],[B.03.1 - Parque de Coches Motores Motrices Remolcados]:[B.03.3 - Parque de Coches Motores Motrices Cabina]])</f>
        <v>28</v>
      </c>
      <c r="AX289" s="81">
        <f>+'MIT Da'!AX289+'SAR Da'!AX289+'URQ Da'!AX289+'ROC Da'!AX289+'SM Da'!AX289+'BN Da'!AX289+'BS Da'!AX289+'TDC Da'!AX289</f>
        <v>496</v>
      </c>
      <c r="AY289" s="81">
        <f>+'MIT Da'!AY289+'SAR Da'!AY289+'URQ Da'!AY289+'ROC Da'!AY289+'SM Da'!AY289+'BN Da'!AY289+'BS Da'!AY289+'TDC Da'!AY289</f>
        <v>128</v>
      </c>
      <c r="AZ289" s="81">
        <f>+'MIT Da'!AZ289+'SAR Da'!AZ289+'URQ Da'!AZ289+'ROC Da'!AZ289+'SM Da'!AZ289+'BN Da'!AZ289+'BS Da'!AZ289+'TDC Da'!AZ289</f>
        <v>15</v>
      </c>
      <c r="BA289" s="81">
        <f>+'MIT Da'!BA289+'SAR Da'!BA289+'URQ Da'!BA289+'ROC Da'!BA289+'SM Da'!BA289+'BN Da'!BA289+'BS Da'!BA289+'TDC Da'!BA289</f>
        <v>164</v>
      </c>
      <c r="BB289" s="81">
        <f>+'MIT Da'!BB289+'SAR Da'!BB289+'URQ Da'!BB289+'ROC Da'!BB289+'SM Da'!BB289+'BN Da'!BB289+'BS Da'!BB289+'TDC Da'!BB289</f>
        <v>0</v>
      </c>
      <c r="BC289" s="81">
        <f>+SUM(RED_InfraMR[[#This Row],[B.04.1 - Parque de Coches Remolcados Clase Unica]:[B.04.5 - Parque de Coches Remolcados para Servicios Especiales (Cartoneros)]])</f>
        <v>803</v>
      </c>
      <c r="BD289" s="81">
        <f>+'MIT Da'!BD289+'SAR Da'!BD289+'URQ Da'!BD289+'ROC Da'!BD289+'SM Da'!BD289+'BN Da'!BD289+'BS Da'!BD289+'TDC Da'!BD289</f>
        <v>33</v>
      </c>
      <c r="BE289" s="81">
        <f>+'MIT Da'!BE289+'SAR Da'!BE289+'URQ Da'!BE289+'ROC Da'!BE289+'SM Da'!BE289+'BN Da'!BE289+'BS Da'!BE289+'TDC Da'!BE289</f>
        <v>103</v>
      </c>
      <c r="BF289" s="16"/>
    </row>
    <row r="290" spans="1:58">
      <c r="A290" s="1">
        <v>2017</v>
      </c>
      <c r="B290" s="1" t="s">
        <v>115</v>
      </c>
      <c r="C290" s="12">
        <f>+'MIT Da'!C290+'SAR Da'!C290+'URQ Da'!C290+'ROC Da'!C290+'SM Da'!C290+'BN Da'!C290+'BS Da'!C290+'TDC Da'!C290</f>
        <v>164.07300000000001</v>
      </c>
      <c r="D290" s="12">
        <f>+'MIT Da'!D290+'SAR Da'!D290+'URQ Da'!D290+'ROC Da'!D290+'SM Da'!D290+'BN Da'!D290+'BS Da'!D290+'TDC Da'!D290</f>
        <v>434.00300000000004</v>
      </c>
      <c r="E290" s="12">
        <f>+'MIT Da'!E290+'SAR Da'!E290+'URQ Da'!E290+'ROC Da'!E290+'SM Da'!E290+'BN Da'!E290+'BS Da'!E290+'TDC Da'!E290</f>
        <v>0</v>
      </c>
      <c r="F290" s="12">
        <f>+'MIT Da'!F290+'SAR Da'!F290+'URQ Da'!F290+'ROC Da'!F290+'SM Da'!F290+'BN Da'!F290+'BS Da'!F290+'TDC Da'!F290</f>
        <v>186.47664</v>
      </c>
      <c r="G290" s="12">
        <f>+'MIT Da'!G290+'SAR Da'!G290+'URQ Da'!G290+'ROC Da'!G290+'SM Da'!G290+'BN Da'!G290+'BS Da'!G290+'TDC Da'!G290</f>
        <v>784.55263999999988</v>
      </c>
      <c r="H290" s="12">
        <f>+'MIT Da'!H290+'SAR Da'!H290+'URQ Da'!H290+'ROC Da'!H290+'SM Da'!H290+'BN Da'!H290+'BS Da'!H290+'TDC Da'!H290</f>
        <v>784.55263999999988</v>
      </c>
      <c r="I290" s="12">
        <f>+'MIT Da'!I290+'SAR Da'!I290+'URQ Da'!I290+'ROC Da'!I290+'SM Da'!I290+'BN Da'!I290+'BS Da'!I290+'TDC Da'!I290</f>
        <v>982.99510999999995</v>
      </c>
      <c r="J290" s="12">
        <f>+'MIT Da'!J290+'SAR Da'!J290+'URQ Da'!J290+'ROC Da'!J290+'SM Da'!J290+'BN Da'!J290+'BS Da'!J290+'TDC Da'!J290</f>
        <v>1056.6689100000001</v>
      </c>
      <c r="K290" s="12">
        <f>+'MIT Da'!K290+'SAR Da'!K290+'URQ Da'!K290+'ROC Da'!K290+'SM Da'!K290+'BN Da'!K290+'BS Da'!K290+'TDC Da'!K290</f>
        <v>54.516999999999996</v>
      </c>
      <c r="L290" s="12">
        <f>+'MIT Da'!L290+'SAR Da'!L290+'URQ Da'!L290+'ROC Da'!L290+'SM Da'!L290+'BN Da'!L290+'BS Da'!L290+'TDC Da'!L290</f>
        <v>400.09900000000005</v>
      </c>
      <c r="M290" s="12">
        <f>+'MIT Da'!M290+'SAR Da'!M290+'URQ Da'!M290+'ROC Da'!M290+'SM Da'!M290+'BN Da'!M290+'BS Da'!M290+'TDC Da'!M290</f>
        <v>21.314999999999998</v>
      </c>
      <c r="N290" s="12">
        <f>+'MIT Da'!N290+'SAR Da'!N290+'URQ Da'!N290+'ROC Da'!N290+'SM Da'!N290+'BN Da'!N290+'BS Da'!N290+'TDC Da'!N290</f>
        <v>1456.7679099999998</v>
      </c>
      <c r="O290" s="12">
        <f>+'MIT Da'!O290+'SAR Da'!O290+'URQ Da'!O290+'ROC Da'!O290+'SM Da'!O290+'BN Da'!O290+'BS Da'!O290+'TDC Da'!O290</f>
        <v>1456.7679099999998</v>
      </c>
      <c r="P290" s="81">
        <f>+'MIT Da'!P290+'SAR Da'!P290+'URQ Da'!P290+'ROC Da'!P290+'SM Da'!P290+'BN Da'!P290+'BS Da'!P290+'TDC Da'!P290</f>
        <v>205</v>
      </c>
      <c r="Q290" s="81">
        <f>+'MIT Da'!Q290+'SAR Da'!Q290+'URQ Da'!Q290+'ROC Da'!Q290+'SM Da'!Q290+'BN Da'!Q290+'BS Da'!Q290+'TDC Da'!Q290</f>
        <v>58</v>
      </c>
      <c r="R290" s="81">
        <f>+'MIT Da'!R290+'SAR Da'!R290+'URQ Da'!R290+'ROC Da'!R290+'SM Da'!R290+'BN Da'!R290+'BS Da'!R290+'TDC Da'!R290</f>
        <v>10</v>
      </c>
      <c r="S290" s="81">
        <f>+'MIT Da'!S290+'SAR Da'!S290+'URQ Da'!S290+'ROC Da'!S290+'SM Da'!S290+'BN Da'!S290+'BS Da'!S290+'TDC Da'!S290</f>
        <v>273</v>
      </c>
      <c r="T290" s="81">
        <f>+'MIT Da'!T290+'SAR Da'!T290+'URQ Da'!T290+'ROC Da'!T290+'SM Da'!T290+'BN Da'!T290+'BS Da'!T290+'TDC Da'!T290</f>
        <v>137</v>
      </c>
      <c r="U290" s="81">
        <f>+'MIT Da'!U290+'SAR Da'!U290+'URQ Da'!U290+'ROC Da'!U290+'SM Da'!U290+'BN Da'!U290+'BS Da'!U290+'TDC Da'!U290</f>
        <v>407</v>
      </c>
      <c r="V290" s="81">
        <f>+'MIT Da'!V290+'SAR Da'!V290+'URQ Da'!V290+'ROC Da'!V290+'SM Da'!V290+'BN Da'!V290+'BS Da'!V290+'TDC Da'!V290</f>
        <v>11</v>
      </c>
      <c r="W290" s="81">
        <f>+'MIT Da'!W290+'SAR Da'!W290+'URQ Da'!W290+'ROC Da'!W290+'SM Da'!W290+'BN Da'!W290+'BS Da'!W290+'TDC Da'!W290</f>
        <v>117</v>
      </c>
      <c r="X290" s="81">
        <f>+'MIT Da'!X290+'SAR Da'!X290+'URQ Da'!X290+'ROC Da'!X290+'SM Da'!X290+'BN Da'!X290+'BS Da'!X290+'TDC Da'!X290</f>
        <v>4</v>
      </c>
      <c r="Y290" s="81">
        <f>+'MIT Da'!Y290+'SAR Da'!Y290+'URQ Da'!Y290+'ROC Da'!Y290+'SM Da'!Y290+'BN Da'!Y290+'BS Da'!Y290+'TDC Da'!Y290</f>
        <v>676</v>
      </c>
      <c r="Z290" s="81">
        <f>+'MIT Da'!Z290+'SAR Da'!Z290+'URQ Da'!Z290+'ROC Da'!Z290+'SM Da'!Z290+'BN Da'!Z290+'BS Da'!Z290+'TDC Da'!Z290</f>
        <v>194</v>
      </c>
      <c r="AA290" s="81">
        <f>+'MIT Da'!AA290+'SAR Da'!AA290+'URQ Da'!AA290+'ROC Da'!AA290+'SM Da'!AA290+'BN Da'!AA290+'BS Da'!AA290+'TDC Da'!AA290</f>
        <v>103</v>
      </c>
      <c r="AB290" s="81">
        <f>+'MIT Da'!AB290+'SAR Da'!AB290+'URQ Da'!AB290+'ROC Da'!AB290+'SM Da'!AB290+'BN Da'!AB290+'BS Da'!AB290+'TDC Da'!AB290</f>
        <v>676</v>
      </c>
      <c r="AC290" s="81">
        <f>+'MIT Da'!AC290+'SAR Da'!AC290+'URQ Da'!AC290+'ROC Da'!AC290+'SM Da'!AC290+'BN Da'!AC290+'BS Da'!AC290+'TDC Da'!AC290</f>
        <v>973</v>
      </c>
      <c r="AD290" s="81">
        <f>+'MIT Da'!AD290+'SAR Da'!AD290+'URQ Da'!AD290+'ROC Da'!AD290+'SM Da'!AD290+'BN Da'!AD290+'BS Da'!AD290+'TDC Da'!AD290</f>
        <v>59</v>
      </c>
      <c r="AE290" s="81">
        <f>+'MIT Da'!AE290+'SAR Da'!AE290+'URQ Da'!AE290+'ROC Da'!AE290+'SM Da'!AE290+'BN Da'!AE290+'BS Da'!AE290+'TDC Da'!AE290</f>
        <v>101</v>
      </c>
      <c r="AF290" s="81">
        <f>+'MIT Da'!AF290+'SAR Da'!AF290+'URQ Da'!AF290+'ROC Da'!AF290+'SM Da'!AF290+'BN Da'!AF290+'BS Da'!AF290+'TDC Da'!AF290</f>
        <v>470</v>
      </c>
      <c r="AG290" s="81">
        <f>+'MIT Da'!AG290+'SAR Da'!AG290+'URQ Da'!AG290+'ROC Da'!AG290+'SM Da'!AG290+'BN Da'!AG290+'BS Da'!AG290+'TDC Da'!AG290</f>
        <v>630</v>
      </c>
      <c r="AH290" s="12">
        <f>+'MIT Da'!AH290+'SAR Da'!AH290+'URQ Da'!AH290+'ROC Da'!AH290+'SM Da'!AH290+'BN Da'!AH290+'BS Da'!AH290+'TDC Da'!AH290</f>
        <v>280.81400000000002</v>
      </c>
      <c r="AI290" s="12">
        <f>+'MIT Da'!AI290+'SAR Da'!AI290+'URQ Da'!AI290+'ROC Da'!AI290+'SM Da'!AI290+'BN Da'!AI290+'BS Da'!AI290+'TDC Da'!AI290</f>
        <v>2.4</v>
      </c>
      <c r="AJ290" s="12">
        <f>+'MIT Da'!AJ290+'SAR Da'!AJ290+'URQ Da'!AJ290+'ROC Da'!AJ290+'SM Da'!AJ290+'BN Da'!AJ290+'BS Da'!AJ290+'TDC Da'!AJ290</f>
        <v>514.28800000000001</v>
      </c>
      <c r="AK290" s="12">
        <f>+'MIT Da'!AK290+'SAR Da'!AK290+'URQ Da'!AK290+'ROC Da'!AK290+'SM Da'!AK290+'BN Da'!AK290+'BS Da'!AK290+'TDC Da'!AK290</f>
        <v>797.50199999999995</v>
      </c>
      <c r="AL290" s="81">
        <f>+'MIT Da'!AL290+'SAR Da'!AL290+'URQ Da'!AL290+'ROC Da'!AL290+'SM Da'!AL290+'BN Da'!AL290+'BS Da'!AL290+'TDC Da'!AL290</f>
        <v>9</v>
      </c>
      <c r="AM290" s="81">
        <f>+'MIT Da'!AM290+'SAR Da'!AM290+'URQ Da'!AM290+'ROC Da'!AM290+'SM Da'!AM290+'BN Da'!AM290+'BS Da'!AM290+'TDC Da'!AM290</f>
        <v>56</v>
      </c>
      <c r="AN290" s="81">
        <f>+'MIT Da'!AN290+'SAR Da'!AN290+'URQ Da'!AN290+'ROC Da'!AN290+'SM Da'!AN290+'BN Da'!AN290+'BS Da'!AN290+'TDC Da'!AN290</f>
        <v>77</v>
      </c>
      <c r="AO290" s="81">
        <f>+'MIT Da'!AO290+'SAR Da'!AO290+'URQ Da'!AO290+'ROC Da'!AO290+'SM Da'!AO290+'BN Da'!AO290+'BS Da'!AO290+'TDC Da'!AO290</f>
        <v>142</v>
      </c>
      <c r="AP290" s="81">
        <f>+'MIT Da'!AP290+'SAR Da'!AP290+'URQ Da'!AP290+'ROC Da'!AP290+'SM Da'!AP290+'BN Da'!AP290+'BS Da'!AP290+'TDC Da'!AP290</f>
        <v>564</v>
      </c>
      <c r="AQ290" s="81">
        <f>+'MIT Da'!AQ290+'SAR Da'!AQ290+'URQ Da'!AQ290+'ROC Da'!AQ290+'SM Da'!AQ290+'BN Da'!AQ290+'BS Da'!AQ290+'TDC Da'!AQ290</f>
        <v>399</v>
      </c>
      <c r="AR290" s="81">
        <f>+'MIT Da'!AR290+'SAR Da'!AR290+'URQ Da'!AR290+'ROC Da'!AR290+'SM Da'!AR290+'BN Da'!AR290+'BS Da'!AR290+'TDC Da'!AR290</f>
        <v>72</v>
      </c>
      <c r="AS290" s="81">
        <f>+SUM(RED_InfraMR[[#This Row],[B.02.1 - Parque de Coches Eléctricos Motrices]:[B.02.3 - Parque de Coches Eléctricos Motrices Tipo R]])</f>
        <v>1035</v>
      </c>
      <c r="AT290" s="81">
        <f>+'MIT Da'!AT290+'SAR Da'!AT290+'URQ Da'!AT290+'ROC Da'!AT290+'SM Da'!AT290+'BN Da'!AT290+'BS Da'!AT290+'TDC Da'!AT290</f>
        <v>12</v>
      </c>
      <c r="AU290" s="81">
        <f>+'MIT Da'!AU290+'SAR Da'!AU290+'URQ Da'!AU290+'ROC Da'!AU290+'SM Da'!AU290+'BN Da'!AU290+'BS Da'!AU290+'TDC Da'!AU290</f>
        <v>6</v>
      </c>
      <c r="AV290" s="81">
        <f>+'MIT Da'!AV290+'SAR Da'!AV290+'URQ Da'!AV290+'ROC Da'!AV290+'SM Da'!AV290+'BN Da'!AV290+'BS Da'!AV290+'TDC Da'!AV290</f>
        <v>10</v>
      </c>
      <c r="AW290" s="81">
        <f>+SUM(RED_InfraMR[[#This Row],[B.03.1 - Parque de Coches Motores Motrices Remolcados]:[B.03.3 - Parque de Coches Motores Motrices Cabina]])</f>
        <v>28</v>
      </c>
      <c r="AX290" s="81">
        <f>+'MIT Da'!AX290+'SAR Da'!AX290+'URQ Da'!AX290+'ROC Da'!AX290+'SM Da'!AX290+'BN Da'!AX290+'BS Da'!AX290+'TDC Da'!AX290</f>
        <v>493</v>
      </c>
      <c r="AY290" s="81">
        <f>+'MIT Da'!AY290+'SAR Da'!AY290+'URQ Da'!AY290+'ROC Da'!AY290+'SM Da'!AY290+'BN Da'!AY290+'BS Da'!AY290+'TDC Da'!AY290</f>
        <v>131</v>
      </c>
      <c r="AZ290" s="81">
        <f>+'MIT Da'!AZ290+'SAR Da'!AZ290+'URQ Da'!AZ290+'ROC Da'!AZ290+'SM Da'!AZ290+'BN Da'!AZ290+'BS Da'!AZ290+'TDC Da'!AZ290</f>
        <v>15</v>
      </c>
      <c r="BA290" s="81">
        <f>+'MIT Da'!BA290+'SAR Da'!BA290+'URQ Da'!BA290+'ROC Da'!BA290+'SM Da'!BA290+'BN Da'!BA290+'BS Da'!BA290+'TDC Da'!BA290</f>
        <v>163</v>
      </c>
      <c r="BB290" s="81">
        <f>+'MIT Da'!BB290+'SAR Da'!BB290+'URQ Da'!BB290+'ROC Da'!BB290+'SM Da'!BB290+'BN Da'!BB290+'BS Da'!BB290+'TDC Da'!BB290</f>
        <v>0</v>
      </c>
      <c r="BC290" s="81">
        <f>+SUM(RED_InfraMR[[#This Row],[B.04.1 - Parque de Coches Remolcados Clase Unica]:[B.04.5 - Parque de Coches Remolcados para Servicios Especiales (Cartoneros)]])</f>
        <v>802</v>
      </c>
      <c r="BD290" s="81">
        <f>+'MIT Da'!BD290+'SAR Da'!BD290+'URQ Da'!BD290+'ROC Da'!BD290+'SM Da'!BD290+'BN Da'!BD290+'BS Da'!BD290+'TDC Da'!BD290</f>
        <v>33</v>
      </c>
      <c r="BE290" s="81">
        <f>+'MIT Da'!BE290+'SAR Da'!BE290+'URQ Da'!BE290+'ROC Da'!BE290+'SM Da'!BE290+'BN Da'!BE290+'BS Da'!BE290+'TDC Da'!BE290</f>
        <v>103</v>
      </c>
      <c r="BF290" s="16"/>
    </row>
    <row r="291" spans="1:58">
      <c r="A291" s="1">
        <v>2017</v>
      </c>
      <c r="B291" s="1" t="s">
        <v>116</v>
      </c>
      <c r="C291" s="12">
        <f>+'MIT Da'!C291+'SAR Da'!C291+'URQ Da'!C291+'ROC Da'!C291+'SM Da'!C291+'BN Da'!C291+'BS Da'!C291+'TDC Da'!C291</f>
        <v>164.07300000000001</v>
      </c>
      <c r="D291" s="12">
        <f>+'MIT Da'!D291+'SAR Da'!D291+'URQ Da'!D291+'ROC Da'!D291+'SM Da'!D291+'BN Da'!D291+'BS Da'!D291+'TDC Da'!D291</f>
        <v>434.00300000000004</v>
      </c>
      <c r="E291" s="12">
        <f>+'MIT Da'!E291+'SAR Da'!E291+'URQ Da'!E291+'ROC Da'!E291+'SM Da'!E291+'BN Da'!E291+'BS Da'!E291+'TDC Da'!E291</f>
        <v>0</v>
      </c>
      <c r="F291" s="12">
        <f>+'MIT Da'!F291+'SAR Da'!F291+'URQ Da'!F291+'ROC Da'!F291+'SM Da'!F291+'BN Da'!F291+'BS Da'!F291+'TDC Da'!F291</f>
        <v>186.47664</v>
      </c>
      <c r="G291" s="12">
        <f>+'MIT Da'!G291+'SAR Da'!G291+'URQ Da'!G291+'ROC Da'!G291+'SM Da'!G291+'BN Da'!G291+'BS Da'!G291+'TDC Da'!G291</f>
        <v>784.55263999999988</v>
      </c>
      <c r="H291" s="12">
        <f>+'MIT Da'!H291+'SAR Da'!H291+'URQ Da'!H291+'ROC Da'!H291+'SM Da'!H291+'BN Da'!H291+'BS Da'!H291+'TDC Da'!H291</f>
        <v>784.55263999999988</v>
      </c>
      <c r="I291" s="12">
        <f>+'MIT Da'!I291+'SAR Da'!I291+'URQ Da'!I291+'ROC Da'!I291+'SM Da'!I291+'BN Da'!I291+'BS Da'!I291+'TDC Da'!I291</f>
        <v>982.99510999999995</v>
      </c>
      <c r="J291" s="12">
        <f>+'MIT Da'!J291+'SAR Da'!J291+'URQ Da'!J291+'ROC Da'!J291+'SM Da'!J291+'BN Da'!J291+'BS Da'!J291+'TDC Da'!J291</f>
        <v>1056.6689100000001</v>
      </c>
      <c r="K291" s="12">
        <f>+'MIT Da'!K291+'SAR Da'!K291+'URQ Da'!K291+'ROC Da'!K291+'SM Da'!K291+'BN Da'!K291+'BS Da'!K291+'TDC Da'!K291</f>
        <v>54.516999999999996</v>
      </c>
      <c r="L291" s="12">
        <f>+'MIT Da'!L291+'SAR Da'!L291+'URQ Da'!L291+'ROC Da'!L291+'SM Da'!L291+'BN Da'!L291+'BS Da'!L291+'TDC Da'!L291</f>
        <v>400.09900000000005</v>
      </c>
      <c r="M291" s="12">
        <f>+'MIT Da'!M291+'SAR Da'!M291+'URQ Da'!M291+'ROC Da'!M291+'SM Da'!M291+'BN Da'!M291+'BS Da'!M291+'TDC Da'!M291</f>
        <v>21.314999999999998</v>
      </c>
      <c r="N291" s="12">
        <f>+'MIT Da'!N291+'SAR Da'!N291+'URQ Da'!N291+'ROC Da'!N291+'SM Da'!N291+'BN Da'!N291+'BS Da'!N291+'TDC Da'!N291</f>
        <v>1456.7679099999998</v>
      </c>
      <c r="O291" s="12">
        <f>+'MIT Da'!O291+'SAR Da'!O291+'URQ Da'!O291+'ROC Da'!O291+'SM Da'!O291+'BN Da'!O291+'BS Da'!O291+'TDC Da'!O291</f>
        <v>1456.7679099999998</v>
      </c>
      <c r="P291" s="81">
        <f>+'MIT Da'!P291+'SAR Da'!P291+'URQ Da'!P291+'ROC Da'!P291+'SM Da'!P291+'BN Da'!P291+'BS Da'!P291+'TDC Da'!P291</f>
        <v>205</v>
      </c>
      <c r="Q291" s="81">
        <f>+'MIT Da'!Q291+'SAR Da'!Q291+'URQ Da'!Q291+'ROC Da'!Q291+'SM Da'!Q291+'BN Da'!Q291+'BS Da'!Q291+'TDC Da'!Q291</f>
        <v>58</v>
      </c>
      <c r="R291" s="81">
        <f>+'MIT Da'!R291+'SAR Da'!R291+'URQ Da'!R291+'ROC Da'!R291+'SM Da'!R291+'BN Da'!R291+'BS Da'!R291+'TDC Da'!R291</f>
        <v>10</v>
      </c>
      <c r="S291" s="81">
        <f>+'MIT Da'!S291+'SAR Da'!S291+'URQ Da'!S291+'ROC Da'!S291+'SM Da'!S291+'BN Da'!S291+'BS Da'!S291+'TDC Da'!S291</f>
        <v>273</v>
      </c>
      <c r="T291" s="81">
        <f>+'MIT Da'!T291+'SAR Da'!T291+'URQ Da'!T291+'ROC Da'!T291+'SM Da'!T291+'BN Da'!T291+'BS Da'!T291+'TDC Da'!T291</f>
        <v>137</v>
      </c>
      <c r="U291" s="81">
        <f>+'MIT Da'!U291+'SAR Da'!U291+'URQ Da'!U291+'ROC Da'!U291+'SM Da'!U291+'BN Da'!U291+'BS Da'!U291+'TDC Da'!U291</f>
        <v>407</v>
      </c>
      <c r="V291" s="81">
        <f>+'MIT Da'!V291+'SAR Da'!V291+'URQ Da'!V291+'ROC Da'!V291+'SM Da'!V291+'BN Da'!V291+'BS Da'!V291+'TDC Da'!V291</f>
        <v>11</v>
      </c>
      <c r="W291" s="81">
        <f>+'MIT Da'!W291+'SAR Da'!W291+'URQ Da'!W291+'ROC Da'!W291+'SM Da'!W291+'BN Da'!W291+'BS Da'!W291+'TDC Da'!W291</f>
        <v>117</v>
      </c>
      <c r="X291" s="81">
        <f>+'MIT Da'!X291+'SAR Da'!X291+'URQ Da'!X291+'ROC Da'!X291+'SM Da'!X291+'BN Da'!X291+'BS Da'!X291+'TDC Da'!X291</f>
        <v>4</v>
      </c>
      <c r="Y291" s="81">
        <f>+'MIT Da'!Y291+'SAR Da'!Y291+'URQ Da'!Y291+'ROC Da'!Y291+'SM Da'!Y291+'BN Da'!Y291+'BS Da'!Y291+'TDC Da'!Y291</f>
        <v>676</v>
      </c>
      <c r="Z291" s="81">
        <f>+'MIT Da'!Z291+'SAR Da'!Z291+'URQ Da'!Z291+'ROC Da'!Z291+'SM Da'!Z291+'BN Da'!Z291+'BS Da'!Z291+'TDC Da'!Z291</f>
        <v>194</v>
      </c>
      <c r="AA291" s="81">
        <f>+'MIT Da'!AA291+'SAR Da'!AA291+'URQ Da'!AA291+'ROC Da'!AA291+'SM Da'!AA291+'BN Da'!AA291+'BS Da'!AA291+'TDC Da'!AA291</f>
        <v>103</v>
      </c>
      <c r="AB291" s="81">
        <f>+'MIT Da'!AB291+'SAR Da'!AB291+'URQ Da'!AB291+'ROC Da'!AB291+'SM Da'!AB291+'BN Da'!AB291+'BS Da'!AB291+'TDC Da'!AB291</f>
        <v>676</v>
      </c>
      <c r="AC291" s="81">
        <f>+'MIT Da'!AC291+'SAR Da'!AC291+'URQ Da'!AC291+'ROC Da'!AC291+'SM Da'!AC291+'BN Da'!AC291+'BS Da'!AC291+'TDC Da'!AC291</f>
        <v>973</v>
      </c>
      <c r="AD291" s="81">
        <f>+'MIT Da'!AD291+'SAR Da'!AD291+'URQ Da'!AD291+'ROC Da'!AD291+'SM Da'!AD291+'BN Da'!AD291+'BS Da'!AD291+'TDC Da'!AD291</f>
        <v>59</v>
      </c>
      <c r="AE291" s="81">
        <f>+'MIT Da'!AE291+'SAR Da'!AE291+'URQ Da'!AE291+'ROC Da'!AE291+'SM Da'!AE291+'BN Da'!AE291+'BS Da'!AE291+'TDC Da'!AE291</f>
        <v>101</v>
      </c>
      <c r="AF291" s="81">
        <f>+'MIT Da'!AF291+'SAR Da'!AF291+'URQ Da'!AF291+'ROC Da'!AF291+'SM Da'!AF291+'BN Da'!AF291+'BS Da'!AF291+'TDC Da'!AF291</f>
        <v>470</v>
      </c>
      <c r="AG291" s="81">
        <f>+'MIT Da'!AG291+'SAR Da'!AG291+'URQ Da'!AG291+'ROC Da'!AG291+'SM Da'!AG291+'BN Da'!AG291+'BS Da'!AG291+'TDC Da'!AG291</f>
        <v>630</v>
      </c>
      <c r="AH291" s="12">
        <f>+'MIT Da'!AH291+'SAR Da'!AH291+'URQ Da'!AH291+'ROC Da'!AH291+'SM Da'!AH291+'BN Da'!AH291+'BS Da'!AH291+'TDC Da'!AH291</f>
        <v>280.81400000000002</v>
      </c>
      <c r="AI291" s="12">
        <f>+'MIT Da'!AI291+'SAR Da'!AI291+'URQ Da'!AI291+'ROC Da'!AI291+'SM Da'!AI291+'BN Da'!AI291+'BS Da'!AI291+'TDC Da'!AI291</f>
        <v>2.4</v>
      </c>
      <c r="AJ291" s="12">
        <f>+'MIT Da'!AJ291+'SAR Da'!AJ291+'URQ Da'!AJ291+'ROC Da'!AJ291+'SM Da'!AJ291+'BN Da'!AJ291+'BS Da'!AJ291+'TDC Da'!AJ291</f>
        <v>514.28800000000001</v>
      </c>
      <c r="AK291" s="12">
        <f>+'MIT Da'!AK291+'SAR Da'!AK291+'URQ Da'!AK291+'ROC Da'!AK291+'SM Da'!AK291+'BN Da'!AK291+'BS Da'!AK291+'TDC Da'!AK291</f>
        <v>797.50199999999995</v>
      </c>
      <c r="AL291" s="81">
        <f>+'MIT Da'!AL291+'SAR Da'!AL291+'URQ Da'!AL291+'ROC Da'!AL291+'SM Da'!AL291+'BN Da'!AL291+'BS Da'!AL291+'TDC Da'!AL291</f>
        <v>9</v>
      </c>
      <c r="AM291" s="81">
        <f>+'MIT Da'!AM291+'SAR Da'!AM291+'URQ Da'!AM291+'ROC Da'!AM291+'SM Da'!AM291+'BN Da'!AM291+'BS Da'!AM291+'TDC Da'!AM291</f>
        <v>56</v>
      </c>
      <c r="AN291" s="81">
        <f>+'MIT Da'!AN291+'SAR Da'!AN291+'URQ Da'!AN291+'ROC Da'!AN291+'SM Da'!AN291+'BN Da'!AN291+'BS Da'!AN291+'TDC Da'!AN291</f>
        <v>77</v>
      </c>
      <c r="AO291" s="81">
        <f>+'MIT Da'!AO291+'SAR Da'!AO291+'URQ Da'!AO291+'ROC Da'!AO291+'SM Da'!AO291+'BN Da'!AO291+'BS Da'!AO291+'TDC Da'!AO291</f>
        <v>142</v>
      </c>
      <c r="AP291" s="81">
        <f>+'MIT Da'!AP291+'SAR Da'!AP291+'URQ Da'!AP291+'ROC Da'!AP291+'SM Da'!AP291+'BN Da'!AP291+'BS Da'!AP291+'TDC Da'!AP291</f>
        <v>564</v>
      </c>
      <c r="AQ291" s="81">
        <f>+'MIT Da'!AQ291+'SAR Da'!AQ291+'URQ Da'!AQ291+'ROC Da'!AQ291+'SM Da'!AQ291+'BN Da'!AQ291+'BS Da'!AQ291+'TDC Da'!AQ291</f>
        <v>399</v>
      </c>
      <c r="AR291" s="81">
        <f>+'MIT Da'!AR291+'SAR Da'!AR291+'URQ Da'!AR291+'ROC Da'!AR291+'SM Da'!AR291+'BN Da'!AR291+'BS Da'!AR291+'TDC Da'!AR291</f>
        <v>72</v>
      </c>
      <c r="AS291" s="81">
        <f>+SUM(RED_InfraMR[[#This Row],[B.02.1 - Parque de Coches Eléctricos Motrices]:[B.02.3 - Parque de Coches Eléctricos Motrices Tipo R]])</f>
        <v>1035</v>
      </c>
      <c r="AT291" s="81">
        <f>+'MIT Da'!AT291+'SAR Da'!AT291+'URQ Da'!AT291+'ROC Da'!AT291+'SM Da'!AT291+'BN Da'!AT291+'BS Da'!AT291+'TDC Da'!AT291</f>
        <v>12</v>
      </c>
      <c r="AU291" s="81">
        <f>+'MIT Da'!AU291+'SAR Da'!AU291+'URQ Da'!AU291+'ROC Da'!AU291+'SM Da'!AU291+'BN Da'!AU291+'BS Da'!AU291+'TDC Da'!AU291</f>
        <v>6</v>
      </c>
      <c r="AV291" s="81">
        <f>+'MIT Da'!AV291+'SAR Da'!AV291+'URQ Da'!AV291+'ROC Da'!AV291+'SM Da'!AV291+'BN Da'!AV291+'BS Da'!AV291+'TDC Da'!AV291</f>
        <v>10</v>
      </c>
      <c r="AW291" s="81">
        <f>+SUM(RED_InfraMR[[#This Row],[B.03.1 - Parque de Coches Motores Motrices Remolcados]:[B.03.3 - Parque de Coches Motores Motrices Cabina]])</f>
        <v>28</v>
      </c>
      <c r="AX291" s="81">
        <f>+'MIT Da'!AX291+'SAR Da'!AX291+'URQ Da'!AX291+'ROC Da'!AX291+'SM Da'!AX291+'BN Da'!AX291+'BS Da'!AX291+'TDC Da'!AX291</f>
        <v>493</v>
      </c>
      <c r="AY291" s="81">
        <f>+'MIT Da'!AY291+'SAR Da'!AY291+'URQ Da'!AY291+'ROC Da'!AY291+'SM Da'!AY291+'BN Da'!AY291+'BS Da'!AY291+'TDC Da'!AY291</f>
        <v>131</v>
      </c>
      <c r="AZ291" s="81">
        <f>+'MIT Da'!AZ291+'SAR Da'!AZ291+'URQ Da'!AZ291+'ROC Da'!AZ291+'SM Da'!AZ291+'BN Da'!AZ291+'BS Da'!AZ291+'TDC Da'!AZ291</f>
        <v>15</v>
      </c>
      <c r="BA291" s="81">
        <f>+'MIT Da'!BA291+'SAR Da'!BA291+'URQ Da'!BA291+'ROC Da'!BA291+'SM Da'!BA291+'BN Da'!BA291+'BS Da'!BA291+'TDC Da'!BA291</f>
        <v>163</v>
      </c>
      <c r="BB291" s="81">
        <f>+'MIT Da'!BB291+'SAR Da'!BB291+'URQ Da'!BB291+'ROC Da'!BB291+'SM Da'!BB291+'BN Da'!BB291+'BS Da'!BB291+'TDC Da'!BB291</f>
        <v>0</v>
      </c>
      <c r="BC291" s="81">
        <f>+SUM(RED_InfraMR[[#This Row],[B.04.1 - Parque de Coches Remolcados Clase Unica]:[B.04.5 - Parque de Coches Remolcados para Servicios Especiales (Cartoneros)]])</f>
        <v>802</v>
      </c>
      <c r="BD291" s="81">
        <f>+'MIT Da'!BD291+'SAR Da'!BD291+'URQ Da'!BD291+'ROC Da'!BD291+'SM Da'!BD291+'BN Da'!BD291+'BS Da'!BD291+'TDC Da'!BD291</f>
        <v>33</v>
      </c>
      <c r="BE291" s="81">
        <f>+'MIT Da'!BE291+'SAR Da'!BE291+'URQ Da'!BE291+'ROC Da'!BE291+'SM Da'!BE291+'BN Da'!BE291+'BS Da'!BE291+'TDC Da'!BE291</f>
        <v>103</v>
      </c>
      <c r="BF291" s="16"/>
    </row>
    <row r="292" spans="1:58">
      <c r="A292" s="1">
        <v>2017</v>
      </c>
      <c r="B292" s="1" t="s">
        <v>117</v>
      </c>
      <c r="C292" s="12">
        <f>+'MIT Da'!C292+'SAR Da'!C292+'URQ Da'!C292+'ROC Da'!C292+'SM Da'!C292+'BN Da'!C292+'BS Da'!C292+'TDC Da'!C292</f>
        <v>164.07300000000001</v>
      </c>
      <c r="D292" s="12">
        <f>+'MIT Da'!D292+'SAR Da'!D292+'URQ Da'!D292+'ROC Da'!D292+'SM Da'!D292+'BN Da'!D292+'BS Da'!D292+'TDC Da'!D292</f>
        <v>434.00300000000004</v>
      </c>
      <c r="E292" s="12">
        <f>+'MIT Da'!E292+'SAR Da'!E292+'URQ Da'!E292+'ROC Da'!E292+'SM Da'!E292+'BN Da'!E292+'BS Da'!E292+'TDC Da'!E292</f>
        <v>0</v>
      </c>
      <c r="F292" s="12">
        <f>+'MIT Da'!F292+'SAR Da'!F292+'URQ Da'!F292+'ROC Da'!F292+'SM Da'!F292+'BN Da'!F292+'BS Da'!F292+'TDC Da'!F292</f>
        <v>186.47664</v>
      </c>
      <c r="G292" s="12">
        <f>+'MIT Da'!G292+'SAR Da'!G292+'URQ Da'!G292+'ROC Da'!G292+'SM Da'!G292+'BN Da'!G292+'BS Da'!G292+'TDC Da'!G292</f>
        <v>784.55263999999988</v>
      </c>
      <c r="H292" s="12">
        <f>+'MIT Da'!H292+'SAR Da'!H292+'URQ Da'!H292+'ROC Da'!H292+'SM Da'!H292+'BN Da'!H292+'BS Da'!H292+'TDC Da'!H292</f>
        <v>784.55263999999988</v>
      </c>
      <c r="I292" s="12">
        <f>+'MIT Da'!I292+'SAR Da'!I292+'URQ Da'!I292+'ROC Da'!I292+'SM Da'!I292+'BN Da'!I292+'BS Da'!I292+'TDC Da'!I292</f>
        <v>1002.0271099999999</v>
      </c>
      <c r="J292" s="12">
        <f>+'MIT Da'!J292+'SAR Da'!J292+'URQ Da'!J292+'ROC Da'!J292+'SM Da'!J292+'BN Da'!J292+'BS Da'!J292+'TDC Da'!J292</f>
        <v>1056.6689100000001</v>
      </c>
      <c r="K292" s="12">
        <f>+'MIT Da'!K292+'SAR Da'!K292+'URQ Da'!K292+'ROC Da'!K292+'SM Da'!K292+'BN Da'!K292+'BS Da'!K292+'TDC Da'!K292</f>
        <v>54.516999999999996</v>
      </c>
      <c r="L292" s="12">
        <f>+'MIT Da'!L292+'SAR Da'!L292+'URQ Da'!L292+'ROC Da'!L292+'SM Da'!L292+'BN Da'!L292+'BS Da'!L292+'TDC Da'!L292</f>
        <v>400.09900000000005</v>
      </c>
      <c r="M292" s="12">
        <f>+'MIT Da'!M292+'SAR Da'!M292+'URQ Da'!M292+'ROC Da'!M292+'SM Da'!M292+'BN Da'!M292+'BS Da'!M292+'TDC Da'!M292</f>
        <v>21.314999999999998</v>
      </c>
      <c r="N292" s="12">
        <f>+'MIT Da'!N292+'SAR Da'!N292+'URQ Da'!N292+'ROC Da'!N292+'SM Da'!N292+'BN Da'!N292+'BS Da'!N292+'TDC Da'!N292</f>
        <v>1456.7679099999998</v>
      </c>
      <c r="O292" s="12">
        <f>+'MIT Da'!O292+'SAR Da'!O292+'URQ Da'!O292+'ROC Da'!O292+'SM Da'!O292+'BN Da'!O292+'BS Da'!O292+'TDC Da'!O292</f>
        <v>1456.7679099999998</v>
      </c>
      <c r="P292" s="81">
        <f>+'MIT Da'!P292+'SAR Da'!P292+'URQ Da'!P292+'ROC Da'!P292+'SM Da'!P292+'BN Da'!P292+'BS Da'!P292+'TDC Da'!P292</f>
        <v>205</v>
      </c>
      <c r="Q292" s="81">
        <f>+'MIT Da'!Q292+'SAR Da'!Q292+'URQ Da'!Q292+'ROC Da'!Q292+'SM Da'!Q292+'BN Da'!Q292+'BS Da'!Q292+'TDC Da'!Q292</f>
        <v>58</v>
      </c>
      <c r="R292" s="81">
        <f>+'MIT Da'!R292+'SAR Da'!R292+'URQ Da'!R292+'ROC Da'!R292+'SM Da'!R292+'BN Da'!R292+'BS Da'!R292+'TDC Da'!R292</f>
        <v>10</v>
      </c>
      <c r="S292" s="81">
        <f>+'MIT Da'!S292+'SAR Da'!S292+'URQ Da'!S292+'ROC Da'!S292+'SM Da'!S292+'BN Da'!S292+'BS Da'!S292+'TDC Da'!S292</f>
        <v>273</v>
      </c>
      <c r="T292" s="81">
        <f>+'MIT Da'!T292+'SAR Da'!T292+'URQ Da'!T292+'ROC Da'!T292+'SM Da'!T292+'BN Da'!T292+'BS Da'!T292+'TDC Da'!T292</f>
        <v>137</v>
      </c>
      <c r="U292" s="81">
        <f>+'MIT Da'!U292+'SAR Da'!U292+'URQ Da'!U292+'ROC Da'!U292+'SM Da'!U292+'BN Da'!U292+'BS Da'!U292+'TDC Da'!U292</f>
        <v>407</v>
      </c>
      <c r="V292" s="81">
        <f>+'MIT Da'!V292+'SAR Da'!V292+'URQ Da'!V292+'ROC Da'!V292+'SM Da'!V292+'BN Da'!V292+'BS Da'!V292+'TDC Da'!V292</f>
        <v>11</v>
      </c>
      <c r="W292" s="81">
        <f>+'MIT Da'!W292+'SAR Da'!W292+'URQ Da'!W292+'ROC Da'!W292+'SM Da'!W292+'BN Da'!W292+'BS Da'!W292+'TDC Da'!W292</f>
        <v>117</v>
      </c>
      <c r="X292" s="81">
        <f>+'MIT Da'!X292+'SAR Da'!X292+'URQ Da'!X292+'ROC Da'!X292+'SM Da'!X292+'BN Da'!X292+'BS Da'!X292+'TDC Da'!X292</f>
        <v>4</v>
      </c>
      <c r="Y292" s="81">
        <f>+'MIT Da'!Y292+'SAR Da'!Y292+'URQ Da'!Y292+'ROC Da'!Y292+'SM Da'!Y292+'BN Da'!Y292+'BS Da'!Y292+'TDC Da'!Y292</f>
        <v>676</v>
      </c>
      <c r="Z292" s="81">
        <f>+'MIT Da'!Z292+'SAR Da'!Z292+'URQ Da'!Z292+'ROC Da'!Z292+'SM Da'!Z292+'BN Da'!Z292+'BS Da'!Z292+'TDC Da'!Z292</f>
        <v>194</v>
      </c>
      <c r="AA292" s="81">
        <f>+'MIT Da'!AA292+'SAR Da'!AA292+'URQ Da'!AA292+'ROC Da'!AA292+'SM Da'!AA292+'BN Da'!AA292+'BS Da'!AA292+'TDC Da'!AA292</f>
        <v>103</v>
      </c>
      <c r="AB292" s="81">
        <f>+'MIT Da'!AB292+'SAR Da'!AB292+'URQ Da'!AB292+'ROC Da'!AB292+'SM Da'!AB292+'BN Da'!AB292+'BS Da'!AB292+'TDC Da'!AB292</f>
        <v>676</v>
      </c>
      <c r="AC292" s="81">
        <f>+'MIT Da'!AC292+'SAR Da'!AC292+'URQ Da'!AC292+'ROC Da'!AC292+'SM Da'!AC292+'BN Da'!AC292+'BS Da'!AC292+'TDC Da'!AC292</f>
        <v>973</v>
      </c>
      <c r="AD292" s="81">
        <f>+'MIT Da'!AD292+'SAR Da'!AD292+'URQ Da'!AD292+'ROC Da'!AD292+'SM Da'!AD292+'BN Da'!AD292+'BS Da'!AD292+'TDC Da'!AD292</f>
        <v>59</v>
      </c>
      <c r="AE292" s="81">
        <f>+'MIT Da'!AE292+'SAR Da'!AE292+'URQ Da'!AE292+'ROC Da'!AE292+'SM Da'!AE292+'BN Da'!AE292+'BS Da'!AE292+'TDC Da'!AE292</f>
        <v>101</v>
      </c>
      <c r="AF292" s="81">
        <f>+'MIT Da'!AF292+'SAR Da'!AF292+'URQ Da'!AF292+'ROC Da'!AF292+'SM Da'!AF292+'BN Da'!AF292+'BS Da'!AF292+'TDC Da'!AF292</f>
        <v>470</v>
      </c>
      <c r="AG292" s="81">
        <f>+'MIT Da'!AG292+'SAR Da'!AG292+'URQ Da'!AG292+'ROC Da'!AG292+'SM Da'!AG292+'BN Da'!AG292+'BS Da'!AG292+'TDC Da'!AG292</f>
        <v>630</v>
      </c>
      <c r="AH292" s="12">
        <f>+'MIT Da'!AH292+'SAR Da'!AH292+'URQ Da'!AH292+'ROC Da'!AH292+'SM Da'!AH292+'BN Da'!AH292+'BS Da'!AH292+'TDC Da'!AH292</f>
        <v>280.81400000000002</v>
      </c>
      <c r="AI292" s="12">
        <f>+'MIT Da'!AI292+'SAR Da'!AI292+'URQ Da'!AI292+'ROC Da'!AI292+'SM Da'!AI292+'BN Da'!AI292+'BS Da'!AI292+'TDC Da'!AI292</f>
        <v>2.4</v>
      </c>
      <c r="AJ292" s="12">
        <f>+'MIT Da'!AJ292+'SAR Da'!AJ292+'URQ Da'!AJ292+'ROC Da'!AJ292+'SM Da'!AJ292+'BN Da'!AJ292+'BS Da'!AJ292+'TDC Da'!AJ292</f>
        <v>514.28800000000001</v>
      </c>
      <c r="AK292" s="12">
        <f>+'MIT Da'!AK292+'SAR Da'!AK292+'URQ Da'!AK292+'ROC Da'!AK292+'SM Da'!AK292+'BN Da'!AK292+'BS Da'!AK292+'TDC Da'!AK292</f>
        <v>797.50199999999995</v>
      </c>
      <c r="AL292" s="81">
        <f>+'MIT Da'!AL292+'SAR Da'!AL292+'URQ Da'!AL292+'ROC Da'!AL292+'SM Da'!AL292+'BN Da'!AL292+'BS Da'!AL292+'TDC Da'!AL292</f>
        <v>9</v>
      </c>
      <c r="AM292" s="81">
        <f>+'MIT Da'!AM292+'SAR Da'!AM292+'URQ Da'!AM292+'ROC Da'!AM292+'SM Da'!AM292+'BN Da'!AM292+'BS Da'!AM292+'TDC Da'!AM292</f>
        <v>56</v>
      </c>
      <c r="AN292" s="81">
        <f>+'MIT Da'!AN292+'SAR Da'!AN292+'URQ Da'!AN292+'ROC Da'!AN292+'SM Da'!AN292+'BN Da'!AN292+'BS Da'!AN292+'TDC Da'!AN292</f>
        <v>77</v>
      </c>
      <c r="AO292" s="81">
        <f>+'MIT Da'!AO292+'SAR Da'!AO292+'URQ Da'!AO292+'ROC Da'!AO292+'SM Da'!AO292+'BN Da'!AO292+'BS Da'!AO292+'TDC Da'!AO292</f>
        <v>142</v>
      </c>
      <c r="AP292" s="81">
        <f>+'MIT Da'!AP292+'SAR Da'!AP292+'URQ Da'!AP292+'ROC Da'!AP292+'SM Da'!AP292+'BN Da'!AP292+'BS Da'!AP292+'TDC Da'!AP292</f>
        <v>564</v>
      </c>
      <c r="AQ292" s="81">
        <f>+'MIT Da'!AQ292+'SAR Da'!AQ292+'URQ Da'!AQ292+'ROC Da'!AQ292+'SM Da'!AQ292+'BN Da'!AQ292+'BS Da'!AQ292+'TDC Da'!AQ292</f>
        <v>399</v>
      </c>
      <c r="AR292" s="81">
        <f>+'MIT Da'!AR292+'SAR Da'!AR292+'URQ Da'!AR292+'ROC Da'!AR292+'SM Da'!AR292+'BN Da'!AR292+'BS Da'!AR292+'TDC Da'!AR292</f>
        <v>72</v>
      </c>
      <c r="AS292" s="81">
        <f>+SUM(RED_InfraMR[[#This Row],[B.02.1 - Parque de Coches Eléctricos Motrices]:[B.02.3 - Parque de Coches Eléctricos Motrices Tipo R]])</f>
        <v>1035</v>
      </c>
      <c r="AT292" s="81">
        <f>+'MIT Da'!AT292+'SAR Da'!AT292+'URQ Da'!AT292+'ROC Da'!AT292+'SM Da'!AT292+'BN Da'!AT292+'BS Da'!AT292+'TDC Da'!AT292</f>
        <v>12</v>
      </c>
      <c r="AU292" s="81">
        <f>+'MIT Da'!AU292+'SAR Da'!AU292+'URQ Da'!AU292+'ROC Da'!AU292+'SM Da'!AU292+'BN Da'!AU292+'BS Da'!AU292+'TDC Da'!AU292</f>
        <v>6</v>
      </c>
      <c r="AV292" s="81">
        <f>+'MIT Da'!AV292+'SAR Da'!AV292+'URQ Da'!AV292+'ROC Da'!AV292+'SM Da'!AV292+'BN Da'!AV292+'BS Da'!AV292+'TDC Da'!AV292</f>
        <v>10</v>
      </c>
      <c r="AW292" s="81">
        <f>+SUM(RED_InfraMR[[#This Row],[B.03.1 - Parque de Coches Motores Motrices Remolcados]:[B.03.3 - Parque de Coches Motores Motrices Cabina]])</f>
        <v>28</v>
      </c>
      <c r="AX292" s="81">
        <f>+'MIT Da'!AX292+'SAR Da'!AX292+'URQ Da'!AX292+'ROC Da'!AX292+'SM Da'!AX292+'BN Da'!AX292+'BS Da'!AX292+'TDC Da'!AX292</f>
        <v>493</v>
      </c>
      <c r="AY292" s="81">
        <f>+'MIT Da'!AY292+'SAR Da'!AY292+'URQ Da'!AY292+'ROC Da'!AY292+'SM Da'!AY292+'BN Da'!AY292+'BS Da'!AY292+'TDC Da'!AY292</f>
        <v>131</v>
      </c>
      <c r="AZ292" s="81">
        <f>+'MIT Da'!AZ292+'SAR Da'!AZ292+'URQ Da'!AZ292+'ROC Da'!AZ292+'SM Da'!AZ292+'BN Da'!AZ292+'BS Da'!AZ292+'TDC Da'!AZ292</f>
        <v>15</v>
      </c>
      <c r="BA292" s="81">
        <f>+'MIT Da'!BA292+'SAR Da'!BA292+'URQ Da'!BA292+'ROC Da'!BA292+'SM Da'!BA292+'BN Da'!BA292+'BS Da'!BA292+'TDC Da'!BA292</f>
        <v>163</v>
      </c>
      <c r="BB292" s="81">
        <f>+'MIT Da'!BB292+'SAR Da'!BB292+'URQ Da'!BB292+'ROC Da'!BB292+'SM Da'!BB292+'BN Da'!BB292+'BS Da'!BB292+'TDC Da'!BB292</f>
        <v>0</v>
      </c>
      <c r="BC292" s="81">
        <f>+SUM(RED_InfraMR[[#This Row],[B.04.1 - Parque de Coches Remolcados Clase Unica]:[B.04.5 - Parque de Coches Remolcados para Servicios Especiales (Cartoneros)]])</f>
        <v>802</v>
      </c>
      <c r="BD292" s="81">
        <f>+'MIT Da'!BD292+'SAR Da'!BD292+'URQ Da'!BD292+'ROC Da'!BD292+'SM Da'!BD292+'BN Da'!BD292+'BS Da'!BD292+'TDC Da'!BD292</f>
        <v>33</v>
      </c>
      <c r="BE292" s="81">
        <f>+'MIT Da'!BE292+'SAR Da'!BE292+'URQ Da'!BE292+'ROC Da'!BE292+'SM Da'!BE292+'BN Da'!BE292+'BS Da'!BE292+'TDC Da'!BE292</f>
        <v>103</v>
      </c>
      <c r="BF292" s="16"/>
    </row>
    <row r="293" spans="1:58">
      <c r="A293" s="1">
        <v>2017</v>
      </c>
      <c r="B293" s="1" t="s">
        <v>118</v>
      </c>
      <c r="C293" s="12">
        <f>+'MIT Da'!C293+'SAR Da'!C293+'URQ Da'!C293+'ROC Da'!C293+'SM Da'!C293+'BN Da'!C293+'BS Da'!C293+'TDC Da'!C293</f>
        <v>164.07300000000001</v>
      </c>
      <c r="D293" s="12">
        <f>+'MIT Da'!D293+'SAR Da'!D293+'URQ Da'!D293+'ROC Da'!D293+'SM Da'!D293+'BN Da'!D293+'BS Da'!D293+'TDC Da'!D293</f>
        <v>434.00300000000004</v>
      </c>
      <c r="E293" s="12">
        <f>+'MIT Da'!E293+'SAR Da'!E293+'URQ Da'!E293+'ROC Da'!E293+'SM Da'!E293+'BN Da'!E293+'BS Da'!E293+'TDC Da'!E293</f>
        <v>0</v>
      </c>
      <c r="F293" s="12">
        <f>+'MIT Da'!F293+'SAR Da'!F293+'URQ Da'!F293+'ROC Da'!F293+'SM Da'!F293+'BN Da'!F293+'BS Da'!F293+'TDC Da'!F293</f>
        <v>186.47664</v>
      </c>
      <c r="G293" s="12">
        <f>+'MIT Da'!G293+'SAR Da'!G293+'URQ Da'!G293+'ROC Da'!G293+'SM Da'!G293+'BN Da'!G293+'BS Da'!G293+'TDC Da'!G293</f>
        <v>784.55263999999988</v>
      </c>
      <c r="H293" s="12">
        <f>+'MIT Da'!H293+'SAR Da'!H293+'URQ Da'!H293+'ROC Da'!H293+'SM Da'!H293+'BN Da'!H293+'BS Da'!H293+'TDC Da'!H293</f>
        <v>784.55263999999988</v>
      </c>
      <c r="I293" s="12">
        <f>+'MIT Da'!I293+'SAR Da'!I293+'URQ Da'!I293+'ROC Da'!I293+'SM Da'!I293+'BN Da'!I293+'BS Da'!I293+'TDC Da'!I293</f>
        <v>1002.0271099999999</v>
      </c>
      <c r="J293" s="12">
        <f>+'MIT Da'!J293+'SAR Da'!J293+'URQ Da'!J293+'ROC Da'!J293+'SM Da'!J293+'BN Da'!J293+'BS Da'!J293+'TDC Da'!J293</f>
        <v>1056.6689100000001</v>
      </c>
      <c r="K293" s="12">
        <f>+'MIT Da'!K293+'SAR Da'!K293+'URQ Da'!K293+'ROC Da'!K293+'SM Da'!K293+'BN Da'!K293+'BS Da'!K293+'TDC Da'!K293</f>
        <v>54.516999999999996</v>
      </c>
      <c r="L293" s="12">
        <f>+'MIT Da'!L293+'SAR Da'!L293+'URQ Da'!L293+'ROC Da'!L293+'SM Da'!L293+'BN Da'!L293+'BS Da'!L293+'TDC Da'!L293</f>
        <v>400.09900000000005</v>
      </c>
      <c r="M293" s="12">
        <f>+'MIT Da'!M293+'SAR Da'!M293+'URQ Da'!M293+'ROC Da'!M293+'SM Da'!M293+'BN Da'!M293+'BS Da'!M293+'TDC Da'!M293</f>
        <v>21.314999999999998</v>
      </c>
      <c r="N293" s="12">
        <f>+'MIT Da'!N293+'SAR Da'!N293+'URQ Da'!N293+'ROC Da'!N293+'SM Da'!N293+'BN Da'!N293+'BS Da'!N293+'TDC Da'!N293</f>
        <v>1456.7679099999998</v>
      </c>
      <c r="O293" s="12">
        <f>+'MIT Da'!O293+'SAR Da'!O293+'URQ Da'!O293+'ROC Da'!O293+'SM Da'!O293+'BN Da'!O293+'BS Da'!O293+'TDC Da'!O293</f>
        <v>1456.7679099999998</v>
      </c>
      <c r="P293" s="81">
        <f>+'MIT Da'!P293+'SAR Da'!P293+'URQ Da'!P293+'ROC Da'!P293+'SM Da'!P293+'BN Da'!P293+'BS Da'!P293+'TDC Da'!P293</f>
        <v>205</v>
      </c>
      <c r="Q293" s="81">
        <f>+'MIT Da'!Q293+'SAR Da'!Q293+'URQ Da'!Q293+'ROC Da'!Q293+'SM Da'!Q293+'BN Da'!Q293+'BS Da'!Q293+'TDC Da'!Q293</f>
        <v>58</v>
      </c>
      <c r="R293" s="81">
        <f>+'MIT Da'!R293+'SAR Da'!R293+'URQ Da'!R293+'ROC Da'!R293+'SM Da'!R293+'BN Da'!R293+'BS Da'!R293+'TDC Da'!R293</f>
        <v>10</v>
      </c>
      <c r="S293" s="81">
        <f>+'MIT Da'!S293+'SAR Da'!S293+'URQ Da'!S293+'ROC Da'!S293+'SM Da'!S293+'BN Da'!S293+'BS Da'!S293+'TDC Da'!S293</f>
        <v>273</v>
      </c>
      <c r="T293" s="81">
        <f>+'MIT Da'!T293+'SAR Da'!T293+'URQ Da'!T293+'ROC Da'!T293+'SM Da'!T293+'BN Da'!T293+'BS Da'!T293+'TDC Da'!T293</f>
        <v>137</v>
      </c>
      <c r="U293" s="81">
        <f>+'MIT Da'!U293+'SAR Da'!U293+'URQ Da'!U293+'ROC Da'!U293+'SM Da'!U293+'BN Da'!U293+'BS Da'!U293+'TDC Da'!U293</f>
        <v>407</v>
      </c>
      <c r="V293" s="81">
        <f>+'MIT Da'!V293+'SAR Da'!V293+'URQ Da'!V293+'ROC Da'!V293+'SM Da'!V293+'BN Da'!V293+'BS Da'!V293+'TDC Da'!V293</f>
        <v>11</v>
      </c>
      <c r="W293" s="81">
        <f>+'MIT Da'!W293+'SAR Da'!W293+'URQ Da'!W293+'ROC Da'!W293+'SM Da'!W293+'BN Da'!W293+'BS Da'!W293+'TDC Da'!W293</f>
        <v>117</v>
      </c>
      <c r="X293" s="81">
        <f>+'MIT Da'!X293+'SAR Da'!X293+'URQ Da'!X293+'ROC Da'!X293+'SM Da'!X293+'BN Da'!X293+'BS Da'!X293+'TDC Da'!X293</f>
        <v>4</v>
      </c>
      <c r="Y293" s="81">
        <f>+'MIT Da'!Y293+'SAR Da'!Y293+'URQ Da'!Y293+'ROC Da'!Y293+'SM Da'!Y293+'BN Da'!Y293+'BS Da'!Y293+'TDC Da'!Y293</f>
        <v>676</v>
      </c>
      <c r="Z293" s="81">
        <f>+'MIT Da'!Z293+'SAR Da'!Z293+'URQ Da'!Z293+'ROC Da'!Z293+'SM Da'!Z293+'BN Da'!Z293+'BS Da'!Z293+'TDC Da'!Z293</f>
        <v>194</v>
      </c>
      <c r="AA293" s="81">
        <f>+'MIT Da'!AA293+'SAR Da'!AA293+'URQ Da'!AA293+'ROC Da'!AA293+'SM Da'!AA293+'BN Da'!AA293+'BS Da'!AA293+'TDC Da'!AA293</f>
        <v>103</v>
      </c>
      <c r="AB293" s="81">
        <f>+'MIT Da'!AB293+'SAR Da'!AB293+'URQ Da'!AB293+'ROC Da'!AB293+'SM Da'!AB293+'BN Da'!AB293+'BS Da'!AB293+'TDC Da'!AB293</f>
        <v>676</v>
      </c>
      <c r="AC293" s="81">
        <f>+'MIT Da'!AC293+'SAR Da'!AC293+'URQ Da'!AC293+'ROC Da'!AC293+'SM Da'!AC293+'BN Da'!AC293+'BS Da'!AC293+'TDC Da'!AC293</f>
        <v>973</v>
      </c>
      <c r="AD293" s="81">
        <f>+'MIT Da'!AD293+'SAR Da'!AD293+'URQ Da'!AD293+'ROC Da'!AD293+'SM Da'!AD293+'BN Da'!AD293+'BS Da'!AD293+'TDC Da'!AD293</f>
        <v>59</v>
      </c>
      <c r="AE293" s="81">
        <f>+'MIT Da'!AE293+'SAR Da'!AE293+'URQ Da'!AE293+'ROC Da'!AE293+'SM Da'!AE293+'BN Da'!AE293+'BS Da'!AE293+'TDC Da'!AE293</f>
        <v>101</v>
      </c>
      <c r="AF293" s="81">
        <f>+'MIT Da'!AF293+'SAR Da'!AF293+'URQ Da'!AF293+'ROC Da'!AF293+'SM Da'!AF293+'BN Da'!AF293+'BS Da'!AF293+'TDC Da'!AF293</f>
        <v>470</v>
      </c>
      <c r="AG293" s="81">
        <f>+'MIT Da'!AG293+'SAR Da'!AG293+'URQ Da'!AG293+'ROC Da'!AG293+'SM Da'!AG293+'BN Da'!AG293+'BS Da'!AG293+'TDC Da'!AG293</f>
        <v>630</v>
      </c>
      <c r="AH293" s="12">
        <f>+'MIT Da'!AH293+'SAR Da'!AH293+'URQ Da'!AH293+'ROC Da'!AH293+'SM Da'!AH293+'BN Da'!AH293+'BS Da'!AH293+'TDC Da'!AH293</f>
        <v>280.81400000000002</v>
      </c>
      <c r="AI293" s="12">
        <f>+'MIT Da'!AI293+'SAR Da'!AI293+'URQ Da'!AI293+'ROC Da'!AI293+'SM Da'!AI293+'BN Da'!AI293+'BS Da'!AI293+'TDC Da'!AI293</f>
        <v>2.4</v>
      </c>
      <c r="AJ293" s="12">
        <f>+'MIT Da'!AJ293+'SAR Da'!AJ293+'URQ Da'!AJ293+'ROC Da'!AJ293+'SM Da'!AJ293+'BN Da'!AJ293+'BS Da'!AJ293+'TDC Da'!AJ293</f>
        <v>514.28800000000001</v>
      </c>
      <c r="AK293" s="12">
        <f>+'MIT Da'!AK293+'SAR Da'!AK293+'URQ Da'!AK293+'ROC Da'!AK293+'SM Da'!AK293+'BN Da'!AK293+'BS Da'!AK293+'TDC Da'!AK293</f>
        <v>797.50199999999995</v>
      </c>
      <c r="AL293" s="81">
        <f>+'MIT Da'!AL293+'SAR Da'!AL293+'URQ Da'!AL293+'ROC Da'!AL293+'SM Da'!AL293+'BN Da'!AL293+'BS Da'!AL293+'TDC Da'!AL293</f>
        <v>9</v>
      </c>
      <c r="AM293" s="81">
        <f>+'MIT Da'!AM293+'SAR Da'!AM293+'URQ Da'!AM293+'ROC Da'!AM293+'SM Da'!AM293+'BN Da'!AM293+'BS Da'!AM293+'TDC Da'!AM293</f>
        <v>56</v>
      </c>
      <c r="AN293" s="81">
        <f>+'MIT Da'!AN293+'SAR Da'!AN293+'URQ Da'!AN293+'ROC Da'!AN293+'SM Da'!AN293+'BN Da'!AN293+'BS Da'!AN293+'TDC Da'!AN293</f>
        <v>77</v>
      </c>
      <c r="AO293" s="81">
        <f>+'MIT Da'!AO293+'SAR Da'!AO293+'URQ Da'!AO293+'ROC Da'!AO293+'SM Da'!AO293+'BN Da'!AO293+'BS Da'!AO293+'TDC Da'!AO293</f>
        <v>142</v>
      </c>
      <c r="AP293" s="81">
        <f>+'MIT Da'!AP293+'SAR Da'!AP293+'URQ Da'!AP293+'ROC Da'!AP293+'SM Da'!AP293+'BN Da'!AP293+'BS Da'!AP293+'TDC Da'!AP293</f>
        <v>564</v>
      </c>
      <c r="AQ293" s="81">
        <f>+'MIT Da'!AQ293+'SAR Da'!AQ293+'URQ Da'!AQ293+'ROC Da'!AQ293+'SM Da'!AQ293+'BN Da'!AQ293+'BS Da'!AQ293+'TDC Da'!AQ293</f>
        <v>399</v>
      </c>
      <c r="AR293" s="81">
        <f>+'MIT Da'!AR293+'SAR Da'!AR293+'URQ Da'!AR293+'ROC Da'!AR293+'SM Da'!AR293+'BN Da'!AR293+'BS Da'!AR293+'TDC Da'!AR293</f>
        <v>72</v>
      </c>
      <c r="AS293" s="81">
        <f>+SUM(RED_InfraMR[[#This Row],[B.02.1 - Parque de Coches Eléctricos Motrices]:[B.02.3 - Parque de Coches Eléctricos Motrices Tipo R]])</f>
        <v>1035</v>
      </c>
      <c r="AT293" s="81">
        <f>+'MIT Da'!AT293+'SAR Da'!AT293+'URQ Da'!AT293+'ROC Da'!AT293+'SM Da'!AT293+'BN Da'!AT293+'BS Da'!AT293+'TDC Da'!AT293</f>
        <v>12</v>
      </c>
      <c r="AU293" s="81">
        <f>+'MIT Da'!AU293+'SAR Da'!AU293+'URQ Da'!AU293+'ROC Da'!AU293+'SM Da'!AU293+'BN Da'!AU293+'BS Da'!AU293+'TDC Da'!AU293</f>
        <v>6</v>
      </c>
      <c r="AV293" s="81">
        <f>+'MIT Da'!AV293+'SAR Da'!AV293+'URQ Da'!AV293+'ROC Da'!AV293+'SM Da'!AV293+'BN Da'!AV293+'BS Da'!AV293+'TDC Da'!AV293</f>
        <v>10</v>
      </c>
      <c r="AW293" s="81">
        <f>+SUM(RED_InfraMR[[#This Row],[B.03.1 - Parque de Coches Motores Motrices Remolcados]:[B.03.3 - Parque de Coches Motores Motrices Cabina]])</f>
        <v>28</v>
      </c>
      <c r="AX293" s="81">
        <f>+'MIT Da'!AX293+'SAR Da'!AX293+'URQ Da'!AX293+'ROC Da'!AX293+'SM Da'!AX293+'BN Da'!AX293+'BS Da'!AX293+'TDC Da'!AX293</f>
        <v>493</v>
      </c>
      <c r="AY293" s="81">
        <f>+'MIT Da'!AY293+'SAR Da'!AY293+'URQ Da'!AY293+'ROC Da'!AY293+'SM Da'!AY293+'BN Da'!AY293+'BS Da'!AY293+'TDC Da'!AY293</f>
        <v>131</v>
      </c>
      <c r="AZ293" s="81">
        <f>+'MIT Da'!AZ293+'SAR Da'!AZ293+'URQ Da'!AZ293+'ROC Da'!AZ293+'SM Da'!AZ293+'BN Da'!AZ293+'BS Da'!AZ293+'TDC Da'!AZ293</f>
        <v>15</v>
      </c>
      <c r="BA293" s="81">
        <f>+'MIT Da'!BA293+'SAR Da'!BA293+'URQ Da'!BA293+'ROC Da'!BA293+'SM Da'!BA293+'BN Da'!BA293+'BS Da'!BA293+'TDC Da'!BA293</f>
        <v>163</v>
      </c>
      <c r="BB293" s="81">
        <f>+'MIT Da'!BB293+'SAR Da'!BB293+'URQ Da'!BB293+'ROC Da'!BB293+'SM Da'!BB293+'BN Da'!BB293+'BS Da'!BB293+'TDC Da'!BB293</f>
        <v>0</v>
      </c>
      <c r="BC293" s="81">
        <f>+SUM(RED_InfraMR[[#This Row],[B.04.1 - Parque de Coches Remolcados Clase Unica]:[B.04.5 - Parque de Coches Remolcados para Servicios Especiales (Cartoneros)]])</f>
        <v>802</v>
      </c>
      <c r="BD293" s="81">
        <f>+'MIT Da'!BD293+'SAR Da'!BD293+'URQ Da'!BD293+'ROC Da'!BD293+'SM Da'!BD293+'BN Da'!BD293+'BS Da'!BD293+'TDC Da'!BD293</f>
        <v>33</v>
      </c>
      <c r="BE293" s="81">
        <f>+'MIT Da'!BE293+'SAR Da'!BE293+'URQ Da'!BE293+'ROC Da'!BE293+'SM Da'!BE293+'BN Da'!BE293+'BS Da'!BE293+'TDC Da'!BE293</f>
        <v>103</v>
      </c>
      <c r="BF293" s="16"/>
    </row>
    <row r="294" spans="1:58">
      <c r="A294" s="1">
        <v>2017</v>
      </c>
      <c r="B294" s="1" t="s">
        <v>119</v>
      </c>
      <c r="C294" s="12">
        <f>+'MIT Da'!C294+'SAR Da'!C294+'URQ Da'!C294+'ROC Da'!C294+'SM Da'!C294+'BN Da'!C294+'BS Da'!C294+'TDC Da'!C294</f>
        <v>164.07300000000001</v>
      </c>
      <c r="D294" s="12">
        <f>+'MIT Da'!D294+'SAR Da'!D294+'URQ Da'!D294+'ROC Da'!D294+'SM Da'!D294+'BN Da'!D294+'BS Da'!D294+'TDC Da'!D294</f>
        <v>434.00300000000004</v>
      </c>
      <c r="E294" s="12">
        <f>+'MIT Da'!E294+'SAR Da'!E294+'URQ Da'!E294+'ROC Da'!E294+'SM Da'!E294+'BN Da'!E294+'BS Da'!E294+'TDC Da'!E294</f>
        <v>0</v>
      </c>
      <c r="F294" s="12">
        <f>+'MIT Da'!F294+'SAR Da'!F294+'URQ Da'!F294+'ROC Da'!F294+'SM Da'!F294+'BN Da'!F294+'BS Da'!F294+'TDC Da'!F294</f>
        <v>186.47664</v>
      </c>
      <c r="G294" s="12">
        <f>+'MIT Da'!G294+'SAR Da'!G294+'URQ Da'!G294+'ROC Da'!G294+'SM Da'!G294+'BN Da'!G294+'BS Da'!G294+'TDC Da'!G294</f>
        <v>784.55263999999988</v>
      </c>
      <c r="H294" s="12">
        <f>+'MIT Da'!H294+'SAR Da'!H294+'URQ Da'!H294+'ROC Da'!H294+'SM Da'!H294+'BN Da'!H294+'BS Da'!H294+'TDC Da'!H294</f>
        <v>784.55263999999988</v>
      </c>
      <c r="I294" s="12">
        <f>+'MIT Da'!I294+'SAR Da'!I294+'URQ Da'!I294+'ROC Da'!I294+'SM Da'!I294+'BN Da'!I294+'BS Da'!I294+'TDC Da'!I294</f>
        <v>1002.0271099999999</v>
      </c>
      <c r="J294" s="12">
        <f>+'MIT Da'!J294+'SAR Da'!J294+'URQ Da'!J294+'ROC Da'!J294+'SM Da'!J294+'BN Da'!J294+'BS Da'!J294+'TDC Da'!J294</f>
        <v>1056.6689100000001</v>
      </c>
      <c r="K294" s="12">
        <f>+'MIT Da'!K294+'SAR Da'!K294+'URQ Da'!K294+'ROC Da'!K294+'SM Da'!K294+'BN Da'!K294+'BS Da'!K294+'TDC Da'!K294</f>
        <v>54.516999999999996</v>
      </c>
      <c r="L294" s="12">
        <f>+'MIT Da'!L294+'SAR Da'!L294+'URQ Da'!L294+'ROC Da'!L294+'SM Da'!L294+'BN Da'!L294+'BS Da'!L294+'TDC Da'!L294</f>
        <v>400.09900000000005</v>
      </c>
      <c r="M294" s="12">
        <f>+'MIT Da'!M294+'SAR Da'!M294+'URQ Da'!M294+'ROC Da'!M294+'SM Da'!M294+'BN Da'!M294+'BS Da'!M294+'TDC Da'!M294</f>
        <v>21.314999999999998</v>
      </c>
      <c r="N294" s="12">
        <f>+'MIT Da'!N294+'SAR Da'!N294+'URQ Da'!N294+'ROC Da'!N294+'SM Da'!N294+'BN Da'!N294+'BS Da'!N294+'TDC Da'!N294</f>
        <v>1456.7679099999998</v>
      </c>
      <c r="O294" s="12">
        <f>+'MIT Da'!O294+'SAR Da'!O294+'URQ Da'!O294+'ROC Da'!O294+'SM Da'!O294+'BN Da'!O294+'BS Da'!O294+'TDC Da'!O294</f>
        <v>1456.7679099999998</v>
      </c>
      <c r="P294" s="81">
        <f>+'MIT Da'!P294+'SAR Da'!P294+'URQ Da'!P294+'ROC Da'!P294+'SM Da'!P294+'BN Da'!P294+'BS Da'!P294+'TDC Da'!P294</f>
        <v>205</v>
      </c>
      <c r="Q294" s="81">
        <f>+'MIT Da'!Q294+'SAR Da'!Q294+'URQ Da'!Q294+'ROC Da'!Q294+'SM Da'!Q294+'BN Da'!Q294+'BS Da'!Q294+'TDC Da'!Q294</f>
        <v>58</v>
      </c>
      <c r="R294" s="81">
        <f>+'MIT Da'!R294+'SAR Da'!R294+'URQ Da'!R294+'ROC Da'!R294+'SM Da'!R294+'BN Da'!R294+'BS Da'!R294+'TDC Da'!R294</f>
        <v>10</v>
      </c>
      <c r="S294" s="81">
        <f>+'MIT Da'!S294+'SAR Da'!S294+'URQ Da'!S294+'ROC Da'!S294+'SM Da'!S294+'BN Da'!S294+'BS Da'!S294+'TDC Da'!S294</f>
        <v>273</v>
      </c>
      <c r="T294" s="81">
        <f>+'MIT Da'!T294+'SAR Da'!T294+'URQ Da'!T294+'ROC Da'!T294+'SM Da'!T294+'BN Da'!T294+'BS Da'!T294+'TDC Da'!T294</f>
        <v>137</v>
      </c>
      <c r="U294" s="81">
        <f>+'MIT Da'!U294+'SAR Da'!U294+'URQ Da'!U294+'ROC Da'!U294+'SM Da'!U294+'BN Da'!U294+'BS Da'!U294+'TDC Da'!U294</f>
        <v>407</v>
      </c>
      <c r="V294" s="81">
        <f>+'MIT Da'!V294+'SAR Da'!V294+'URQ Da'!V294+'ROC Da'!V294+'SM Da'!V294+'BN Da'!V294+'BS Da'!V294+'TDC Da'!V294</f>
        <v>11</v>
      </c>
      <c r="W294" s="81">
        <f>+'MIT Da'!W294+'SAR Da'!W294+'URQ Da'!W294+'ROC Da'!W294+'SM Da'!W294+'BN Da'!W294+'BS Da'!W294+'TDC Da'!W294</f>
        <v>117</v>
      </c>
      <c r="X294" s="81">
        <f>+'MIT Da'!X294+'SAR Da'!X294+'URQ Da'!X294+'ROC Da'!X294+'SM Da'!X294+'BN Da'!X294+'BS Da'!X294+'TDC Da'!X294</f>
        <v>4</v>
      </c>
      <c r="Y294" s="81">
        <f>+'MIT Da'!Y294+'SAR Da'!Y294+'URQ Da'!Y294+'ROC Da'!Y294+'SM Da'!Y294+'BN Da'!Y294+'BS Da'!Y294+'TDC Da'!Y294</f>
        <v>676</v>
      </c>
      <c r="Z294" s="81">
        <f>+'MIT Da'!Z294+'SAR Da'!Z294+'URQ Da'!Z294+'ROC Da'!Z294+'SM Da'!Z294+'BN Da'!Z294+'BS Da'!Z294+'TDC Da'!Z294</f>
        <v>194</v>
      </c>
      <c r="AA294" s="81">
        <f>+'MIT Da'!AA294+'SAR Da'!AA294+'URQ Da'!AA294+'ROC Da'!AA294+'SM Da'!AA294+'BN Da'!AA294+'BS Da'!AA294+'TDC Da'!AA294</f>
        <v>103</v>
      </c>
      <c r="AB294" s="81">
        <f>+'MIT Da'!AB294+'SAR Da'!AB294+'URQ Da'!AB294+'ROC Da'!AB294+'SM Da'!AB294+'BN Da'!AB294+'BS Da'!AB294+'TDC Da'!AB294</f>
        <v>676</v>
      </c>
      <c r="AC294" s="81">
        <f>+'MIT Da'!AC294+'SAR Da'!AC294+'URQ Da'!AC294+'ROC Da'!AC294+'SM Da'!AC294+'BN Da'!AC294+'BS Da'!AC294+'TDC Da'!AC294</f>
        <v>973</v>
      </c>
      <c r="AD294" s="81">
        <f>+'MIT Da'!AD294+'SAR Da'!AD294+'URQ Da'!AD294+'ROC Da'!AD294+'SM Da'!AD294+'BN Da'!AD294+'BS Da'!AD294+'TDC Da'!AD294</f>
        <v>59</v>
      </c>
      <c r="AE294" s="81">
        <f>+'MIT Da'!AE294+'SAR Da'!AE294+'URQ Da'!AE294+'ROC Da'!AE294+'SM Da'!AE294+'BN Da'!AE294+'BS Da'!AE294+'TDC Da'!AE294</f>
        <v>101</v>
      </c>
      <c r="AF294" s="81">
        <f>+'MIT Da'!AF294+'SAR Da'!AF294+'URQ Da'!AF294+'ROC Da'!AF294+'SM Da'!AF294+'BN Da'!AF294+'BS Da'!AF294+'TDC Da'!AF294</f>
        <v>470</v>
      </c>
      <c r="AG294" s="81">
        <f>+'MIT Da'!AG294+'SAR Da'!AG294+'URQ Da'!AG294+'ROC Da'!AG294+'SM Da'!AG294+'BN Da'!AG294+'BS Da'!AG294+'TDC Da'!AG294</f>
        <v>630</v>
      </c>
      <c r="AH294" s="12">
        <f>+'MIT Da'!AH294+'SAR Da'!AH294+'URQ Da'!AH294+'ROC Da'!AH294+'SM Da'!AH294+'BN Da'!AH294+'BS Da'!AH294+'TDC Da'!AH294</f>
        <v>280.81400000000002</v>
      </c>
      <c r="AI294" s="12">
        <f>+'MIT Da'!AI294+'SAR Da'!AI294+'URQ Da'!AI294+'ROC Da'!AI294+'SM Da'!AI294+'BN Da'!AI294+'BS Da'!AI294+'TDC Da'!AI294</f>
        <v>2.4</v>
      </c>
      <c r="AJ294" s="12">
        <f>+'MIT Da'!AJ294+'SAR Da'!AJ294+'URQ Da'!AJ294+'ROC Da'!AJ294+'SM Da'!AJ294+'BN Da'!AJ294+'BS Da'!AJ294+'TDC Da'!AJ294</f>
        <v>514.28800000000001</v>
      </c>
      <c r="AK294" s="12">
        <f>+'MIT Da'!AK294+'SAR Da'!AK294+'URQ Da'!AK294+'ROC Da'!AK294+'SM Da'!AK294+'BN Da'!AK294+'BS Da'!AK294+'TDC Da'!AK294</f>
        <v>797.50199999999995</v>
      </c>
      <c r="AL294" s="81">
        <f>+'MIT Da'!AL294+'SAR Da'!AL294+'URQ Da'!AL294+'ROC Da'!AL294+'SM Da'!AL294+'BN Da'!AL294+'BS Da'!AL294+'TDC Da'!AL294</f>
        <v>9</v>
      </c>
      <c r="AM294" s="81">
        <f>+'MIT Da'!AM294+'SAR Da'!AM294+'URQ Da'!AM294+'ROC Da'!AM294+'SM Da'!AM294+'BN Da'!AM294+'BS Da'!AM294+'TDC Da'!AM294</f>
        <v>56</v>
      </c>
      <c r="AN294" s="81">
        <f>+'MIT Da'!AN294+'SAR Da'!AN294+'URQ Da'!AN294+'ROC Da'!AN294+'SM Da'!AN294+'BN Da'!AN294+'BS Da'!AN294+'TDC Da'!AN294</f>
        <v>77</v>
      </c>
      <c r="AO294" s="81">
        <f>+'MIT Da'!AO294+'SAR Da'!AO294+'URQ Da'!AO294+'ROC Da'!AO294+'SM Da'!AO294+'BN Da'!AO294+'BS Da'!AO294+'TDC Da'!AO294</f>
        <v>142</v>
      </c>
      <c r="AP294" s="81">
        <f>+'MIT Da'!AP294+'SAR Da'!AP294+'URQ Da'!AP294+'ROC Da'!AP294+'SM Da'!AP294+'BN Da'!AP294+'BS Da'!AP294+'TDC Da'!AP294</f>
        <v>564</v>
      </c>
      <c r="AQ294" s="81">
        <f>+'MIT Da'!AQ294+'SAR Da'!AQ294+'URQ Da'!AQ294+'ROC Da'!AQ294+'SM Da'!AQ294+'BN Da'!AQ294+'BS Da'!AQ294+'TDC Da'!AQ294</f>
        <v>399</v>
      </c>
      <c r="AR294" s="81">
        <f>+'MIT Da'!AR294+'SAR Da'!AR294+'URQ Da'!AR294+'ROC Da'!AR294+'SM Da'!AR294+'BN Da'!AR294+'BS Da'!AR294+'TDC Da'!AR294</f>
        <v>72</v>
      </c>
      <c r="AS294" s="81">
        <f>+SUM(RED_InfraMR[[#This Row],[B.02.1 - Parque de Coches Eléctricos Motrices]:[B.02.3 - Parque de Coches Eléctricos Motrices Tipo R]])</f>
        <v>1035</v>
      </c>
      <c r="AT294" s="81">
        <f>+'MIT Da'!AT294+'SAR Da'!AT294+'URQ Da'!AT294+'ROC Da'!AT294+'SM Da'!AT294+'BN Da'!AT294+'BS Da'!AT294+'TDC Da'!AT294</f>
        <v>12</v>
      </c>
      <c r="AU294" s="81">
        <f>+'MIT Da'!AU294+'SAR Da'!AU294+'URQ Da'!AU294+'ROC Da'!AU294+'SM Da'!AU294+'BN Da'!AU294+'BS Da'!AU294+'TDC Da'!AU294</f>
        <v>6</v>
      </c>
      <c r="AV294" s="81">
        <f>+'MIT Da'!AV294+'SAR Da'!AV294+'URQ Da'!AV294+'ROC Da'!AV294+'SM Da'!AV294+'BN Da'!AV294+'BS Da'!AV294+'TDC Da'!AV294</f>
        <v>10</v>
      </c>
      <c r="AW294" s="81">
        <f>+SUM(RED_InfraMR[[#This Row],[B.03.1 - Parque de Coches Motores Motrices Remolcados]:[B.03.3 - Parque de Coches Motores Motrices Cabina]])</f>
        <v>28</v>
      </c>
      <c r="AX294" s="81">
        <f>+'MIT Da'!AX294+'SAR Da'!AX294+'URQ Da'!AX294+'ROC Da'!AX294+'SM Da'!AX294+'BN Da'!AX294+'BS Da'!AX294+'TDC Da'!AX294</f>
        <v>493</v>
      </c>
      <c r="AY294" s="81">
        <f>+'MIT Da'!AY294+'SAR Da'!AY294+'URQ Da'!AY294+'ROC Da'!AY294+'SM Da'!AY294+'BN Da'!AY294+'BS Da'!AY294+'TDC Da'!AY294</f>
        <v>131</v>
      </c>
      <c r="AZ294" s="81">
        <f>+'MIT Da'!AZ294+'SAR Da'!AZ294+'URQ Da'!AZ294+'ROC Da'!AZ294+'SM Da'!AZ294+'BN Da'!AZ294+'BS Da'!AZ294+'TDC Da'!AZ294</f>
        <v>15</v>
      </c>
      <c r="BA294" s="81">
        <f>+'MIT Da'!BA294+'SAR Da'!BA294+'URQ Da'!BA294+'ROC Da'!BA294+'SM Da'!BA294+'BN Da'!BA294+'BS Da'!BA294+'TDC Da'!BA294</f>
        <v>163</v>
      </c>
      <c r="BB294" s="81">
        <f>+'MIT Da'!BB294+'SAR Da'!BB294+'URQ Da'!BB294+'ROC Da'!BB294+'SM Da'!BB294+'BN Da'!BB294+'BS Da'!BB294+'TDC Da'!BB294</f>
        <v>0</v>
      </c>
      <c r="BC294" s="81">
        <f>+SUM(RED_InfraMR[[#This Row],[B.04.1 - Parque de Coches Remolcados Clase Unica]:[B.04.5 - Parque de Coches Remolcados para Servicios Especiales (Cartoneros)]])</f>
        <v>802</v>
      </c>
      <c r="BD294" s="81">
        <f>+'MIT Da'!BD294+'SAR Da'!BD294+'URQ Da'!BD294+'ROC Da'!BD294+'SM Da'!BD294+'BN Da'!BD294+'BS Da'!BD294+'TDC Da'!BD294</f>
        <v>33</v>
      </c>
      <c r="BE294" s="81">
        <f>+'MIT Da'!BE294+'SAR Da'!BE294+'URQ Da'!BE294+'ROC Da'!BE294+'SM Da'!BE294+'BN Da'!BE294+'BS Da'!BE294+'TDC Da'!BE294</f>
        <v>103</v>
      </c>
      <c r="BF294" s="16"/>
    </row>
    <row r="295" spans="1:58">
      <c r="A295" s="1">
        <v>2017</v>
      </c>
      <c r="B295" s="1" t="s">
        <v>120</v>
      </c>
      <c r="C295" s="12">
        <f>+'MIT Da'!C295+'SAR Da'!C295+'URQ Da'!C295+'ROC Da'!C295+'SM Da'!C295+'BN Da'!C295+'BS Da'!C295+'TDC Da'!C295</f>
        <v>164.07300000000001</v>
      </c>
      <c r="D295" s="12">
        <f>+'MIT Da'!D295+'SAR Da'!D295+'URQ Da'!D295+'ROC Da'!D295+'SM Da'!D295+'BN Da'!D295+'BS Da'!D295+'TDC Da'!D295</f>
        <v>434.00300000000004</v>
      </c>
      <c r="E295" s="12">
        <f>+'MIT Da'!E295+'SAR Da'!E295+'URQ Da'!E295+'ROC Da'!E295+'SM Da'!E295+'BN Da'!E295+'BS Da'!E295+'TDC Da'!E295</f>
        <v>0</v>
      </c>
      <c r="F295" s="12">
        <f>+'MIT Da'!F295+'SAR Da'!F295+'URQ Da'!F295+'ROC Da'!F295+'SM Da'!F295+'BN Da'!F295+'BS Da'!F295+'TDC Da'!F295</f>
        <v>186.47664</v>
      </c>
      <c r="G295" s="12">
        <f>+'MIT Da'!G295+'SAR Da'!G295+'URQ Da'!G295+'ROC Da'!G295+'SM Da'!G295+'BN Da'!G295+'BS Da'!G295+'TDC Da'!G295</f>
        <v>784.55263999999988</v>
      </c>
      <c r="H295" s="12">
        <f>+'MIT Da'!H295+'SAR Da'!H295+'URQ Da'!H295+'ROC Da'!H295+'SM Da'!H295+'BN Da'!H295+'BS Da'!H295+'TDC Da'!H295</f>
        <v>784.55263999999988</v>
      </c>
      <c r="I295" s="12">
        <f>+'MIT Da'!I295+'SAR Da'!I295+'URQ Da'!I295+'ROC Da'!I295+'SM Da'!I295+'BN Da'!I295+'BS Da'!I295+'TDC Da'!I295</f>
        <v>1002.0271099999999</v>
      </c>
      <c r="J295" s="12">
        <f>+'MIT Da'!J295+'SAR Da'!J295+'URQ Da'!J295+'ROC Da'!J295+'SM Da'!J295+'BN Da'!J295+'BS Da'!J295+'TDC Da'!J295</f>
        <v>1056.6689100000001</v>
      </c>
      <c r="K295" s="12">
        <f>+'MIT Da'!K295+'SAR Da'!K295+'URQ Da'!K295+'ROC Da'!K295+'SM Da'!K295+'BN Da'!K295+'BS Da'!K295+'TDC Da'!K295</f>
        <v>54.516999999999996</v>
      </c>
      <c r="L295" s="12">
        <f>+'MIT Da'!L295+'SAR Da'!L295+'URQ Da'!L295+'ROC Da'!L295+'SM Da'!L295+'BN Da'!L295+'BS Da'!L295+'TDC Da'!L295</f>
        <v>400.09900000000005</v>
      </c>
      <c r="M295" s="12">
        <f>+'MIT Da'!M295+'SAR Da'!M295+'URQ Da'!M295+'ROC Da'!M295+'SM Da'!M295+'BN Da'!M295+'BS Da'!M295+'TDC Da'!M295</f>
        <v>21.314999999999998</v>
      </c>
      <c r="N295" s="12">
        <f>+'MIT Da'!N295+'SAR Da'!N295+'URQ Da'!N295+'ROC Da'!N295+'SM Da'!N295+'BN Da'!N295+'BS Da'!N295+'TDC Da'!N295</f>
        <v>1456.7679099999998</v>
      </c>
      <c r="O295" s="12">
        <f>+'MIT Da'!O295+'SAR Da'!O295+'URQ Da'!O295+'ROC Da'!O295+'SM Da'!O295+'BN Da'!O295+'BS Da'!O295+'TDC Da'!O295</f>
        <v>1456.7679099999998</v>
      </c>
      <c r="P295" s="81">
        <f>+'MIT Da'!P295+'SAR Da'!P295+'URQ Da'!P295+'ROC Da'!P295+'SM Da'!P295+'BN Da'!P295+'BS Da'!P295+'TDC Da'!P295</f>
        <v>205</v>
      </c>
      <c r="Q295" s="81">
        <f>+'MIT Da'!Q295+'SAR Da'!Q295+'URQ Da'!Q295+'ROC Da'!Q295+'SM Da'!Q295+'BN Da'!Q295+'BS Da'!Q295+'TDC Da'!Q295</f>
        <v>58</v>
      </c>
      <c r="R295" s="81">
        <f>+'MIT Da'!R295+'SAR Da'!R295+'URQ Da'!R295+'ROC Da'!R295+'SM Da'!R295+'BN Da'!R295+'BS Da'!R295+'TDC Da'!R295</f>
        <v>10</v>
      </c>
      <c r="S295" s="81">
        <f>+'MIT Da'!S295+'SAR Da'!S295+'URQ Da'!S295+'ROC Da'!S295+'SM Da'!S295+'BN Da'!S295+'BS Da'!S295+'TDC Da'!S295</f>
        <v>273</v>
      </c>
      <c r="T295" s="81">
        <f>+'MIT Da'!T295+'SAR Da'!T295+'URQ Da'!T295+'ROC Da'!T295+'SM Da'!T295+'BN Da'!T295+'BS Da'!T295+'TDC Da'!T295</f>
        <v>137</v>
      </c>
      <c r="U295" s="81">
        <f>+'MIT Da'!U295+'SAR Da'!U295+'URQ Da'!U295+'ROC Da'!U295+'SM Da'!U295+'BN Da'!U295+'BS Da'!U295+'TDC Da'!U295</f>
        <v>407</v>
      </c>
      <c r="V295" s="81">
        <f>+'MIT Da'!V295+'SAR Da'!V295+'URQ Da'!V295+'ROC Da'!V295+'SM Da'!V295+'BN Da'!V295+'BS Da'!V295+'TDC Da'!V295</f>
        <v>11</v>
      </c>
      <c r="W295" s="81">
        <f>+'MIT Da'!W295+'SAR Da'!W295+'URQ Da'!W295+'ROC Da'!W295+'SM Da'!W295+'BN Da'!W295+'BS Da'!W295+'TDC Da'!W295</f>
        <v>117</v>
      </c>
      <c r="X295" s="81">
        <f>+'MIT Da'!X295+'SAR Da'!X295+'URQ Da'!X295+'ROC Da'!X295+'SM Da'!X295+'BN Da'!X295+'BS Da'!X295+'TDC Da'!X295</f>
        <v>4</v>
      </c>
      <c r="Y295" s="81">
        <f>+'MIT Da'!Y295+'SAR Da'!Y295+'URQ Da'!Y295+'ROC Da'!Y295+'SM Da'!Y295+'BN Da'!Y295+'BS Da'!Y295+'TDC Da'!Y295</f>
        <v>676</v>
      </c>
      <c r="Z295" s="81">
        <f>+'MIT Da'!Z295+'SAR Da'!Z295+'URQ Da'!Z295+'ROC Da'!Z295+'SM Da'!Z295+'BN Da'!Z295+'BS Da'!Z295+'TDC Da'!Z295</f>
        <v>194</v>
      </c>
      <c r="AA295" s="81">
        <f>+'MIT Da'!AA295+'SAR Da'!AA295+'URQ Da'!AA295+'ROC Da'!AA295+'SM Da'!AA295+'BN Da'!AA295+'BS Da'!AA295+'TDC Da'!AA295</f>
        <v>103</v>
      </c>
      <c r="AB295" s="81">
        <f>+'MIT Da'!AB295+'SAR Da'!AB295+'URQ Da'!AB295+'ROC Da'!AB295+'SM Da'!AB295+'BN Da'!AB295+'BS Da'!AB295+'TDC Da'!AB295</f>
        <v>676</v>
      </c>
      <c r="AC295" s="81">
        <f>+'MIT Da'!AC295+'SAR Da'!AC295+'URQ Da'!AC295+'ROC Da'!AC295+'SM Da'!AC295+'BN Da'!AC295+'BS Da'!AC295+'TDC Da'!AC295</f>
        <v>973</v>
      </c>
      <c r="AD295" s="81">
        <f>+'MIT Da'!AD295+'SAR Da'!AD295+'URQ Da'!AD295+'ROC Da'!AD295+'SM Da'!AD295+'BN Da'!AD295+'BS Da'!AD295+'TDC Da'!AD295</f>
        <v>59</v>
      </c>
      <c r="AE295" s="81">
        <f>+'MIT Da'!AE295+'SAR Da'!AE295+'URQ Da'!AE295+'ROC Da'!AE295+'SM Da'!AE295+'BN Da'!AE295+'BS Da'!AE295+'TDC Da'!AE295</f>
        <v>101</v>
      </c>
      <c r="AF295" s="81">
        <f>+'MIT Da'!AF295+'SAR Da'!AF295+'URQ Da'!AF295+'ROC Da'!AF295+'SM Da'!AF295+'BN Da'!AF295+'BS Da'!AF295+'TDC Da'!AF295</f>
        <v>470</v>
      </c>
      <c r="AG295" s="81">
        <f>+'MIT Da'!AG295+'SAR Da'!AG295+'URQ Da'!AG295+'ROC Da'!AG295+'SM Da'!AG295+'BN Da'!AG295+'BS Da'!AG295+'TDC Da'!AG295</f>
        <v>630</v>
      </c>
      <c r="AH295" s="12">
        <f>+'MIT Da'!AH295+'SAR Da'!AH295+'URQ Da'!AH295+'ROC Da'!AH295+'SM Da'!AH295+'BN Da'!AH295+'BS Da'!AH295+'TDC Da'!AH295</f>
        <v>280.81400000000002</v>
      </c>
      <c r="AI295" s="12">
        <f>+'MIT Da'!AI295+'SAR Da'!AI295+'URQ Da'!AI295+'ROC Da'!AI295+'SM Da'!AI295+'BN Da'!AI295+'BS Da'!AI295+'TDC Da'!AI295</f>
        <v>2.4</v>
      </c>
      <c r="AJ295" s="12">
        <f>+'MIT Da'!AJ295+'SAR Da'!AJ295+'URQ Da'!AJ295+'ROC Da'!AJ295+'SM Da'!AJ295+'BN Da'!AJ295+'BS Da'!AJ295+'TDC Da'!AJ295</f>
        <v>514.28800000000001</v>
      </c>
      <c r="AK295" s="12">
        <f>+'MIT Da'!AK295+'SAR Da'!AK295+'URQ Da'!AK295+'ROC Da'!AK295+'SM Da'!AK295+'BN Da'!AK295+'BS Da'!AK295+'TDC Da'!AK295</f>
        <v>797.50199999999995</v>
      </c>
      <c r="AL295" s="81">
        <f>+'MIT Da'!AL295+'SAR Da'!AL295+'URQ Da'!AL295+'ROC Da'!AL295+'SM Da'!AL295+'BN Da'!AL295+'BS Da'!AL295+'TDC Da'!AL295</f>
        <v>9</v>
      </c>
      <c r="AM295" s="81">
        <f>+'MIT Da'!AM295+'SAR Da'!AM295+'URQ Da'!AM295+'ROC Da'!AM295+'SM Da'!AM295+'BN Da'!AM295+'BS Da'!AM295+'TDC Da'!AM295</f>
        <v>56</v>
      </c>
      <c r="AN295" s="81">
        <f>+'MIT Da'!AN295+'SAR Da'!AN295+'URQ Da'!AN295+'ROC Da'!AN295+'SM Da'!AN295+'BN Da'!AN295+'BS Da'!AN295+'TDC Da'!AN295</f>
        <v>77</v>
      </c>
      <c r="AO295" s="81">
        <f>+'MIT Da'!AO295+'SAR Da'!AO295+'URQ Da'!AO295+'ROC Da'!AO295+'SM Da'!AO295+'BN Da'!AO295+'BS Da'!AO295+'TDC Da'!AO295</f>
        <v>142</v>
      </c>
      <c r="AP295" s="81">
        <f>+'MIT Da'!AP295+'SAR Da'!AP295+'URQ Da'!AP295+'ROC Da'!AP295+'SM Da'!AP295+'BN Da'!AP295+'BS Da'!AP295+'TDC Da'!AP295</f>
        <v>564</v>
      </c>
      <c r="AQ295" s="81">
        <f>+'MIT Da'!AQ295+'SAR Da'!AQ295+'URQ Da'!AQ295+'ROC Da'!AQ295+'SM Da'!AQ295+'BN Da'!AQ295+'BS Da'!AQ295+'TDC Da'!AQ295</f>
        <v>399</v>
      </c>
      <c r="AR295" s="81">
        <f>+'MIT Da'!AR295+'SAR Da'!AR295+'URQ Da'!AR295+'ROC Da'!AR295+'SM Da'!AR295+'BN Da'!AR295+'BS Da'!AR295+'TDC Da'!AR295</f>
        <v>72</v>
      </c>
      <c r="AS295" s="81">
        <f>+SUM(RED_InfraMR[[#This Row],[B.02.1 - Parque de Coches Eléctricos Motrices]:[B.02.3 - Parque de Coches Eléctricos Motrices Tipo R]])</f>
        <v>1035</v>
      </c>
      <c r="AT295" s="81">
        <f>+'MIT Da'!AT295+'SAR Da'!AT295+'URQ Da'!AT295+'ROC Da'!AT295+'SM Da'!AT295+'BN Da'!AT295+'BS Da'!AT295+'TDC Da'!AT295</f>
        <v>12</v>
      </c>
      <c r="AU295" s="81">
        <f>+'MIT Da'!AU295+'SAR Da'!AU295+'URQ Da'!AU295+'ROC Da'!AU295+'SM Da'!AU295+'BN Da'!AU295+'BS Da'!AU295+'TDC Da'!AU295</f>
        <v>6</v>
      </c>
      <c r="AV295" s="81">
        <f>+'MIT Da'!AV295+'SAR Da'!AV295+'URQ Da'!AV295+'ROC Da'!AV295+'SM Da'!AV295+'BN Da'!AV295+'BS Da'!AV295+'TDC Da'!AV295</f>
        <v>10</v>
      </c>
      <c r="AW295" s="81">
        <f>+SUM(RED_InfraMR[[#This Row],[B.03.1 - Parque de Coches Motores Motrices Remolcados]:[B.03.3 - Parque de Coches Motores Motrices Cabina]])</f>
        <v>28</v>
      </c>
      <c r="AX295" s="81">
        <f>+'MIT Da'!AX295+'SAR Da'!AX295+'URQ Da'!AX295+'ROC Da'!AX295+'SM Da'!AX295+'BN Da'!AX295+'BS Da'!AX295+'TDC Da'!AX295</f>
        <v>493</v>
      </c>
      <c r="AY295" s="81">
        <f>+'MIT Da'!AY295+'SAR Da'!AY295+'URQ Da'!AY295+'ROC Da'!AY295+'SM Da'!AY295+'BN Da'!AY295+'BS Da'!AY295+'TDC Da'!AY295</f>
        <v>131</v>
      </c>
      <c r="AZ295" s="81">
        <f>+'MIT Da'!AZ295+'SAR Da'!AZ295+'URQ Da'!AZ295+'ROC Da'!AZ295+'SM Da'!AZ295+'BN Da'!AZ295+'BS Da'!AZ295+'TDC Da'!AZ295</f>
        <v>15</v>
      </c>
      <c r="BA295" s="81">
        <f>+'MIT Da'!BA295+'SAR Da'!BA295+'URQ Da'!BA295+'ROC Da'!BA295+'SM Da'!BA295+'BN Da'!BA295+'BS Da'!BA295+'TDC Da'!BA295</f>
        <v>163</v>
      </c>
      <c r="BB295" s="81">
        <f>+'MIT Da'!BB295+'SAR Da'!BB295+'URQ Da'!BB295+'ROC Da'!BB295+'SM Da'!BB295+'BN Da'!BB295+'BS Da'!BB295+'TDC Da'!BB295</f>
        <v>0</v>
      </c>
      <c r="BC295" s="81">
        <f>+SUM(RED_InfraMR[[#This Row],[B.04.1 - Parque de Coches Remolcados Clase Unica]:[B.04.5 - Parque de Coches Remolcados para Servicios Especiales (Cartoneros)]])</f>
        <v>802</v>
      </c>
      <c r="BD295" s="81">
        <f>+'MIT Da'!BD295+'SAR Da'!BD295+'URQ Da'!BD295+'ROC Da'!BD295+'SM Da'!BD295+'BN Da'!BD295+'BS Da'!BD295+'TDC Da'!BD295</f>
        <v>33</v>
      </c>
      <c r="BE295" s="81">
        <f>+'MIT Da'!BE295+'SAR Da'!BE295+'URQ Da'!BE295+'ROC Da'!BE295+'SM Da'!BE295+'BN Da'!BE295+'BS Da'!BE295+'TDC Da'!BE295</f>
        <v>103</v>
      </c>
      <c r="BF295" s="16"/>
    </row>
    <row r="296" spans="1:58">
      <c r="A296" s="1">
        <v>2017</v>
      </c>
      <c r="B296" s="1" t="s">
        <v>121</v>
      </c>
      <c r="C296" s="12">
        <f>+'MIT Da'!C296+'SAR Da'!C296+'URQ Da'!C296+'ROC Da'!C296+'SM Da'!C296+'BN Da'!C296+'BS Da'!C296+'TDC Da'!C296</f>
        <v>164.07300000000001</v>
      </c>
      <c r="D296" s="12">
        <f>+'MIT Da'!D296+'SAR Da'!D296+'URQ Da'!D296+'ROC Da'!D296+'SM Da'!D296+'BN Da'!D296+'BS Da'!D296+'TDC Da'!D296</f>
        <v>434.00300000000004</v>
      </c>
      <c r="E296" s="12">
        <f>+'MIT Da'!E296+'SAR Da'!E296+'URQ Da'!E296+'ROC Da'!E296+'SM Da'!E296+'BN Da'!E296+'BS Da'!E296+'TDC Da'!E296</f>
        <v>0</v>
      </c>
      <c r="F296" s="12">
        <f>+'MIT Da'!F296+'SAR Da'!F296+'URQ Da'!F296+'ROC Da'!F296+'SM Da'!F296+'BN Da'!F296+'BS Da'!F296+'TDC Da'!F296</f>
        <v>186.47664</v>
      </c>
      <c r="G296" s="12">
        <f>+'MIT Da'!G296+'SAR Da'!G296+'URQ Da'!G296+'ROC Da'!G296+'SM Da'!G296+'BN Da'!G296+'BS Da'!G296+'TDC Da'!G296</f>
        <v>784.55263999999988</v>
      </c>
      <c r="H296" s="12">
        <f>+'MIT Da'!H296+'SAR Da'!H296+'URQ Da'!H296+'ROC Da'!H296+'SM Da'!H296+'BN Da'!H296+'BS Da'!H296+'TDC Da'!H296</f>
        <v>784.55263999999988</v>
      </c>
      <c r="I296" s="12">
        <f>+'MIT Da'!I296+'SAR Da'!I296+'URQ Da'!I296+'ROC Da'!I296+'SM Da'!I296+'BN Da'!I296+'BS Da'!I296+'TDC Da'!I296</f>
        <v>1002.0271099999999</v>
      </c>
      <c r="J296" s="12">
        <f>+'MIT Da'!J296+'SAR Da'!J296+'URQ Da'!J296+'ROC Da'!J296+'SM Da'!J296+'BN Da'!J296+'BS Da'!J296+'TDC Da'!J296</f>
        <v>1056.6689100000001</v>
      </c>
      <c r="K296" s="12">
        <f>+'MIT Da'!K296+'SAR Da'!K296+'URQ Da'!K296+'ROC Da'!K296+'SM Da'!K296+'BN Da'!K296+'BS Da'!K296+'TDC Da'!K296</f>
        <v>54.516999999999996</v>
      </c>
      <c r="L296" s="12">
        <f>+'MIT Da'!L296+'SAR Da'!L296+'URQ Da'!L296+'ROC Da'!L296+'SM Da'!L296+'BN Da'!L296+'BS Da'!L296+'TDC Da'!L296</f>
        <v>400.09900000000005</v>
      </c>
      <c r="M296" s="12">
        <f>+'MIT Da'!M296+'SAR Da'!M296+'URQ Da'!M296+'ROC Da'!M296+'SM Da'!M296+'BN Da'!M296+'BS Da'!M296+'TDC Da'!M296</f>
        <v>21.314999999999998</v>
      </c>
      <c r="N296" s="12">
        <f>+'MIT Da'!N296+'SAR Da'!N296+'URQ Da'!N296+'ROC Da'!N296+'SM Da'!N296+'BN Da'!N296+'BS Da'!N296+'TDC Da'!N296</f>
        <v>1456.7679099999998</v>
      </c>
      <c r="O296" s="12">
        <f>+'MIT Da'!O296+'SAR Da'!O296+'URQ Da'!O296+'ROC Da'!O296+'SM Da'!O296+'BN Da'!O296+'BS Da'!O296+'TDC Da'!O296</f>
        <v>1456.7679099999998</v>
      </c>
      <c r="P296" s="81">
        <f>+'MIT Da'!P296+'SAR Da'!P296+'URQ Da'!P296+'ROC Da'!P296+'SM Da'!P296+'BN Da'!P296+'BS Da'!P296+'TDC Da'!P296</f>
        <v>205</v>
      </c>
      <c r="Q296" s="81">
        <f>+'MIT Da'!Q296+'SAR Da'!Q296+'URQ Da'!Q296+'ROC Da'!Q296+'SM Da'!Q296+'BN Da'!Q296+'BS Da'!Q296+'TDC Da'!Q296</f>
        <v>58</v>
      </c>
      <c r="R296" s="81">
        <f>+'MIT Da'!R296+'SAR Da'!R296+'URQ Da'!R296+'ROC Da'!R296+'SM Da'!R296+'BN Da'!R296+'BS Da'!R296+'TDC Da'!R296</f>
        <v>10</v>
      </c>
      <c r="S296" s="81">
        <f>+'MIT Da'!S296+'SAR Da'!S296+'URQ Da'!S296+'ROC Da'!S296+'SM Da'!S296+'BN Da'!S296+'BS Da'!S296+'TDC Da'!S296</f>
        <v>273</v>
      </c>
      <c r="T296" s="81">
        <f>+'MIT Da'!T296+'SAR Da'!T296+'URQ Da'!T296+'ROC Da'!T296+'SM Da'!T296+'BN Da'!T296+'BS Da'!T296+'TDC Da'!T296</f>
        <v>137</v>
      </c>
      <c r="U296" s="81">
        <f>+'MIT Da'!U296+'SAR Da'!U296+'URQ Da'!U296+'ROC Da'!U296+'SM Da'!U296+'BN Da'!U296+'BS Da'!U296+'TDC Da'!U296</f>
        <v>407</v>
      </c>
      <c r="V296" s="81">
        <f>+'MIT Da'!V296+'SAR Da'!V296+'URQ Da'!V296+'ROC Da'!V296+'SM Da'!V296+'BN Da'!V296+'BS Da'!V296+'TDC Da'!V296</f>
        <v>11</v>
      </c>
      <c r="W296" s="81">
        <f>+'MIT Da'!W296+'SAR Da'!W296+'URQ Da'!W296+'ROC Da'!W296+'SM Da'!W296+'BN Da'!W296+'BS Da'!W296+'TDC Da'!W296</f>
        <v>117</v>
      </c>
      <c r="X296" s="81">
        <f>+'MIT Da'!X296+'SAR Da'!X296+'URQ Da'!X296+'ROC Da'!X296+'SM Da'!X296+'BN Da'!X296+'BS Da'!X296+'TDC Da'!X296</f>
        <v>4</v>
      </c>
      <c r="Y296" s="81">
        <f>+'MIT Da'!Y296+'SAR Da'!Y296+'URQ Da'!Y296+'ROC Da'!Y296+'SM Da'!Y296+'BN Da'!Y296+'BS Da'!Y296+'TDC Da'!Y296</f>
        <v>676</v>
      </c>
      <c r="Z296" s="81">
        <f>+'MIT Da'!Z296+'SAR Da'!Z296+'URQ Da'!Z296+'ROC Da'!Z296+'SM Da'!Z296+'BN Da'!Z296+'BS Da'!Z296+'TDC Da'!Z296</f>
        <v>194</v>
      </c>
      <c r="AA296" s="81">
        <f>+'MIT Da'!AA296+'SAR Da'!AA296+'URQ Da'!AA296+'ROC Da'!AA296+'SM Da'!AA296+'BN Da'!AA296+'BS Da'!AA296+'TDC Da'!AA296</f>
        <v>103</v>
      </c>
      <c r="AB296" s="81">
        <f>+'MIT Da'!AB296+'SAR Da'!AB296+'URQ Da'!AB296+'ROC Da'!AB296+'SM Da'!AB296+'BN Da'!AB296+'BS Da'!AB296+'TDC Da'!AB296</f>
        <v>676</v>
      </c>
      <c r="AC296" s="81">
        <f>+'MIT Da'!AC296+'SAR Da'!AC296+'URQ Da'!AC296+'ROC Da'!AC296+'SM Da'!AC296+'BN Da'!AC296+'BS Da'!AC296+'TDC Da'!AC296</f>
        <v>973</v>
      </c>
      <c r="AD296" s="81">
        <f>+'MIT Da'!AD296+'SAR Da'!AD296+'URQ Da'!AD296+'ROC Da'!AD296+'SM Da'!AD296+'BN Da'!AD296+'BS Da'!AD296+'TDC Da'!AD296</f>
        <v>59</v>
      </c>
      <c r="AE296" s="81">
        <f>+'MIT Da'!AE296+'SAR Da'!AE296+'URQ Da'!AE296+'ROC Da'!AE296+'SM Da'!AE296+'BN Da'!AE296+'BS Da'!AE296+'TDC Da'!AE296</f>
        <v>101</v>
      </c>
      <c r="AF296" s="81">
        <f>+'MIT Da'!AF296+'SAR Da'!AF296+'URQ Da'!AF296+'ROC Da'!AF296+'SM Da'!AF296+'BN Da'!AF296+'BS Da'!AF296+'TDC Da'!AF296</f>
        <v>470</v>
      </c>
      <c r="AG296" s="81">
        <f>+'MIT Da'!AG296+'SAR Da'!AG296+'URQ Da'!AG296+'ROC Da'!AG296+'SM Da'!AG296+'BN Da'!AG296+'BS Da'!AG296+'TDC Da'!AG296</f>
        <v>630</v>
      </c>
      <c r="AH296" s="12">
        <f>+'MIT Da'!AH296+'SAR Da'!AH296+'URQ Da'!AH296+'ROC Da'!AH296+'SM Da'!AH296+'BN Da'!AH296+'BS Da'!AH296+'TDC Da'!AH296</f>
        <v>280.81400000000002</v>
      </c>
      <c r="AI296" s="12">
        <f>+'MIT Da'!AI296+'SAR Da'!AI296+'URQ Da'!AI296+'ROC Da'!AI296+'SM Da'!AI296+'BN Da'!AI296+'BS Da'!AI296+'TDC Da'!AI296</f>
        <v>2.4</v>
      </c>
      <c r="AJ296" s="12">
        <f>+'MIT Da'!AJ296+'SAR Da'!AJ296+'URQ Da'!AJ296+'ROC Da'!AJ296+'SM Da'!AJ296+'BN Da'!AJ296+'BS Da'!AJ296+'TDC Da'!AJ296</f>
        <v>514.28800000000001</v>
      </c>
      <c r="AK296" s="12">
        <f>+'MIT Da'!AK296+'SAR Da'!AK296+'URQ Da'!AK296+'ROC Da'!AK296+'SM Da'!AK296+'BN Da'!AK296+'BS Da'!AK296+'TDC Da'!AK296</f>
        <v>797.50199999999995</v>
      </c>
      <c r="AL296" s="81">
        <f>+'MIT Da'!AL296+'SAR Da'!AL296+'URQ Da'!AL296+'ROC Da'!AL296+'SM Da'!AL296+'BN Da'!AL296+'BS Da'!AL296+'TDC Da'!AL296</f>
        <v>9</v>
      </c>
      <c r="AM296" s="81">
        <f>+'MIT Da'!AM296+'SAR Da'!AM296+'URQ Da'!AM296+'ROC Da'!AM296+'SM Da'!AM296+'BN Da'!AM296+'BS Da'!AM296+'TDC Da'!AM296</f>
        <v>56</v>
      </c>
      <c r="AN296" s="81">
        <f>+'MIT Da'!AN296+'SAR Da'!AN296+'URQ Da'!AN296+'ROC Da'!AN296+'SM Da'!AN296+'BN Da'!AN296+'BS Da'!AN296+'TDC Da'!AN296</f>
        <v>77</v>
      </c>
      <c r="AO296" s="81">
        <f>+'MIT Da'!AO296+'SAR Da'!AO296+'URQ Da'!AO296+'ROC Da'!AO296+'SM Da'!AO296+'BN Da'!AO296+'BS Da'!AO296+'TDC Da'!AO296</f>
        <v>142</v>
      </c>
      <c r="AP296" s="81">
        <f>+'MIT Da'!AP296+'SAR Da'!AP296+'URQ Da'!AP296+'ROC Da'!AP296+'SM Da'!AP296+'BN Da'!AP296+'BS Da'!AP296+'TDC Da'!AP296</f>
        <v>564</v>
      </c>
      <c r="AQ296" s="81">
        <f>+'MIT Da'!AQ296+'SAR Da'!AQ296+'URQ Da'!AQ296+'ROC Da'!AQ296+'SM Da'!AQ296+'BN Da'!AQ296+'BS Da'!AQ296+'TDC Da'!AQ296</f>
        <v>399</v>
      </c>
      <c r="AR296" s="81">
        <f>+'MIT Da'!AR296+'SAR Da'!AR296+'URQ Da'!AR296+'ROC Da'!AR296+'SM Da'!AR296+'BN Da'!AR296+'BS Da'!AR296+'TDC Da'!AR296</f>
        <v>72</v>
      </c>
      <c r="AS296" s="81">
        <f>+SUM(RED_InfraMR[[#This Row],[B.02.1 - Parque de Coches Eléctricos Motrices]:[B.02.3 - Parque de Coches Eléctricos Motrices Tipo R]])</f>
        <v>1035</v>
      </c>
      <c r="AT296" s="81">
        <f>+'MIT Da'!AT296+'SAR Da'!AT296+'URQ Da'!AT296+'ROC Da'!AT296+'SM Da'!AT296+'BN Da'!AT296+'BS Da'!AT296+'TDC Da'!AT296</f>
        <v>12</v>
      </c>
      <c r="AU296" s="81">
        <f>+'MIT Da'!AU296+'SAR Da'!AU296+'URQ Da'!AU296+'ROC Da'!AU296+'SM Da'!AU296+'BN Da'!AU296+'BS Da'!AU296+'TDC Da'!AU296</f>
        <v>6</v>
      </c>
      <c r="AV296" s="81">
        <f>+'MIT Da'!AV296+'SAR Da'!AV296+'URQ Da'!AV296+'ROC Da'!AV296+'SM Da'!AV296+'BN Da'!AV296+'BS Da'!AV296+'TDC Da'!AV296</f>
        <v>10</v>
      </c>
      <c r="AW296" s="81">
        <f>+SUM(RED_InfraMR[[#This Row],[B.03.1 - Parque de Coches Motores Motrices Remolcados]:[B.03.3 - Parque de Coches Motores Motrices Cabina]])</f>
        <v>28</v>
      </c>
      <c r="AX296" s="81">
        <f>+'MIT Da'!AX296+'SAR Da'!AX296+'URQ Da'!AX296+'ROC Da'!AX296+'SM Da'!AX296+'BN Da'!AX296+'BS Da'!AX296+'TDC Da'!AX296</f>
        <v>493</v>
      </c>
      <c r="AY296" s="81">
        <f>+'MIT Da'!AY296+'SAR Da'!AY296+'URQ Da'!AY296+'ROC Da'!AY296+'SM Da'!AY296+'BN Da'!AY296+'BS Da'!AY296+'TDC Da'!AY296</f>
        <v>131</v>
      </c>
      <c r="AZ296" s="81">
        <f>+'MIT Da'!AZ296+'SAR Da'!AZ296+'URQ Da'!AZ296+'ROC Da'!AZ296+'SM Da'!AZ296+'BN Da'!AZ296+'BS Da'!AZ296+'TDC Da'!AZ296</f>
        <v>15</v>
      </c>
      <c r="BA296" s="81">
        <f>+'MIT Da'!BA296+'SAR Da'!BA296+'URQ Da'!BA296+'ROC Da'!BA296+'SM Da'!BA296+'BN Da'!BA296+'BS Da'!BA296+'TDC Da'!BA296</f>
        <v>163</v>
      </c>
      <c r="BB296" s="81">
        <f>+'MIT Da'!BB296+'SAR Da'!BB296+'URQ Da'!BB296+'ROC Da'!BB296+'SM Da'!BB296+'BN Da'!BB296+'BS Da'!BB296+'TDC Da'!BB296</f>
        <v>0</v>
      </c>
      <c r="BC296" s="81">
        <f>+SUM(RED_InfraMR[[#This Row],[B.04.1 - Parque de Coches Remolcados Clase Unica]:[B.04.5 - Parque de Coches Remolcados para Servicios Especiales (Cartoneros)]])</f>
        <v>802</v>
      </c>
      <c r="BD296" s="81">
        <f>+'MIT Da'!BD296+'SAR Da'!BD296+'URQ Da'!BD296+'ROC Da'!BD296+'SM Da'!BD296+'BN Da'!BD296+'BS Da'!BD296+'TDC Da'!BD296</f>
        <v>33</v>
      </c>
      <c r="BE296" s="81">
        <f>+'MIT Da'!BE296+'SAR Da'!BE296+'URQ Da'!BE296+'ROC Da'!BE296+'SM Da'!BE296+'BN Da'!BE296+'BS Da'!BE296+'TDC Da'!BE296</f>
        <v>103</v>
      </c>
      <c r="BF296" s="16"/>
    </row>
    <row r="297" spans="1:58">
      <c r="A297" s="1">
        <v>2017</v>
      </c>
      <c r="B297" s="1" t="s">
        <v>122</v>
      </c>
      <c r="C297" s="12">
        <f>+'MIT Da'!C297+'SAR Da'!C297+'URQ Da'!C297+'ROC Da'!C297+'SM Da'!C297+'BN Da'!C297+'BS Da'!C297+'TDC Da'!C297</f>
        <v>164.07300000000001</v>
      </c>
      <c r="D297" s="12">
        <f>+'MIT Da'!D297+'SAR Da'!D297+'URQ Da'!D297+'ROC Da'!D297+'SM Da'!D297+'BN Da'!D297+'BS Da'!D297+'TDC Da'!D297</f>
        <v>434.00300000000004</v>
      </c>
      <c r="E297" s="12">
        <f>+'MIT Da'!E297+'SAR Da'!E297+'URQ Da'!E297+'ROC Da'!E297+'SM Da'!E297+'BN Da'!E297+'BS Da'!E297+'TDC Da'!E297</f>
        <v>0</v>
      </c>
      <c r="F297" s="12">
        <f>+'MIT Da'!F297+'SAR Da'!F297+'URQ Da'!F297+'ROC Da'!F297+'SM Da'!F297+'BN Da'!F297+'BS Da'!F297+'TDC Da'!F297</f>
        <v>186.47664</v>
      </c>
      <c r="G297" s="12">
        <f>+'MIT Da'!G297+'SAR Da'!G297+'URQ Da'!G297+'ROC Da'!G297+'SM Da'!G297+'BN Da'!G297+'BS Da'!G297+'TDC Da'!G297</f>
        <v>784.55263999999988</v>
      </c>
      <c r="H297" s="12">
        <f>+'MIT Da'!H297+'SAR Da'!H297+'URQ Da'!H297+'ROC Da'!H297+'SM Da'!H297+'BN Da'!H297+'BS Da'!H297+'TDC Da'!H297</f>
        <v>770.5326399999999</v>
      </c>
      <c r="I297" s="12">
        <f>+'MIT Da'!I297+'SAR Da'!I297+'URQ Da'!I297+'ROC Da'!I297+'SM Da'!I297+'BN Da'!I297+'BS Da'!I297+'TDC Da'!I297</f>
        <v>965.29410999999993</v>
      </c>
      <c r="J297" s="12">
        <f>+'MIT Da'!J297+'SAR Da'!J297+'URQ Da'!J297+'ROC Da'!J297+'SM Da'!J297+'BN Da'!J297+'BS Da'!J297+'TDC Da'!J297</f>
        <v>1056.6689100000001</v>
      </c>
      <c r="K297" s="12">
        <f>+'MIT Da'!K297+'SAR Da'!K297+'URQ Da'!K297+'ROC Da'!K297+'SM Da'!K297+'BN Da'!K297+'BS Da'!K297+'TDC Da'!K297</f>
        <v>54.516999999999996</v>
      </c>
      <c r="L297" s="12">
        <f>+'MIT Da'!L297+'SAR Da'!L297+'URQ Da'!L297+'ROC Da'!L297+'SM Da'!L297+'BN Da'!L297+'BS Da'!L297+'TDC Da'!L297</f>
        <v>400.09900000000005</v>
      </c>
      <c r="M297" s="12">
        <f>+'MIT Da'!M297+'SAR Da'!M297+'URQ Da'!M297+'ROC Da'!M297+'SM Da'!M297+'BN Da'!M297+'BS Da'!M297+'TDC Da'!M297</f>
        <v>21.314999999999998</v>
      </c>
      <c r="N297" s="12">
        <f>+'MIT Da'!N297+'SAR Da'!N297+'URQ Da'!N297+'ROC Da'!N297+'SM Da'!N297+'BN Da'!N297+'BS Da'!N297+'TDC Da'!N297</f>
        <v>1456.7679099999998</v>
      </c>
      <c r="O297" s="12">
        <f>+'MIT Da'!O297+'SAR Da'!O297+'URQ Da'!O297+'ROC Da'!O297+'SM Da'!O297+'BN Da'!O297+'BS Da'!O297+'TDC Da'!O297</f>
        <v>1443.2249099999999</v>
      </c>
      <c r="P297" s="81">
        <f>+'MIT Da'!P297+'SAR Da'!P297+'URQ Da'!P297+'ROC Da'!P297+'SM Da'!P297+'BN Da'!P297+'BS Da'!P297+'TDC Da'!P297</f>
        <v>205</v>
      </c>
      <c r="Q297" s="81">
        <f>+'MIT Da'!Q297+'SAR Da'!Q297+'URQ Da'!Q297+'ROC Da'!Q297+'SM Da'!Q297+'BN Da'!Q297+'BS Da'!Q297+'TDC Da'!Q297</f>
        <v>58</v>
      </c>
      <c r="R297" s="81">
        <f>+'MIT Da'!R297+'SAR Da'!R297+'URQ Da'!R297+'ROC Da'!R297+'SM Da'!R297+'BN Da'!R297+'BS Da'!R297+'TDC Da'!R297</f>
        <v>10</v>
      </c>
      <c r="S297" s="81">
        <f>+'MIT Da'!S297+'SAR Da'!S297+'URQ Da'!S297+'ROC Da'!S297+'SM Da'!S297+'BN Da'!S297+'BS Da'!S297+'TDC Da'!S297</f>
        <v>273</v>
      </c>
      <c r="T297" s="81">
        <f>+'MIT Da'!T297+'SAR Da'!T297+'URQ Da'!T297+'ROC Da'!T297+'SM Da'!T297+'BN Da'!T297+'BS Da'!T297+'TDC Da'!T297</f>
        <v>137</v>
      </c>
      <c r="U297" s="81">
        <f>+'MIT Da'!U297+'SAR Da'!U297+'URQ Da'!U297+'ROC Da'!U297+'SM Da'!U297+'BN Da'!U297+'BS Da'!U297+'TDC Da'!U297</f>
        <v>407</v>
      </c>
      <c r="V297" s="81">
        <f>+'MIT Da'!V297+'SAR Da'!V297+'URQ Da'!V297+'ROC Da'!V297+'SM Da'!V297+'BN Da'!V297+'BS Da'!V297+'TDC Da'!V297</f>
        <v>11</v>
      </c>
      <c r="W297" s="81">
        <f>+'MIT Da'!W297+'SAR Da'!W297+'URQ Da'!W297+'ROC Da'!W297+'SM Da'!W297+'BN Da'!W297+'BS Da'!W297+'TDC Da'!W297</f>
        <v>117</v>
      </c>
      <c r="X297" s="81">
        <f>+'MIT Da'!X297+'SAR Da'!X297+'URQ Da'!X297+'ROC Da'!X297+'SM Da'!X297+'BN Da'!X297+'BS Da'!X297+'TDC Da'!X297</f>
        <v>4</v>
      </c>
      <c r="Y297" s="81">
        <f>+'MIT Da'!Y297+'SAR Da'!Y297+'URQ Da'!Y297+'ROC Da'!Y297+'SM Da'!Y297+'BN Da'!Y297+'BS Da'!Y297+'TDC Da'!Y297</f>
        <v>676</v>
      </c>
      <c r="Z297" s="81">
        <f>+'MIT Da'!Z297+'SAR Da'!Z297+'URQ Da'!Z297+'ROC Da'!Z297+'SM Da'!Z297+'BN Da'!Z297+'BS Da'!Z297+'TDC Da'!Z297</f>
        <v>194</v>
      </c>
      <c r="AA297" s="81">
        <f>+'MIT Da'!AA297+'SAR Da'!AA297+'URQ Da'!AA297+'ROC Da'!AA297+'SM Da'!AA297+'BN Da'!AA297+'BS Da'!AA297+'TDC Da'!AA297</f>
        <v>103</v>
      </c>
      <c r="AB297" s="81">
        <f>+'MIT Da'!AB297+'SAR Da'!AB297+'URQ Da'!AB297+'ROC Da'!AB297+'SM Da'!AB297+'BN Da'!AB297+'BS Da'!AB297+'TDC Da'!AB297</f>
        <v>676</v>
      </c>
      <c r="AC297" s="81">
        <f>+'MIT Da'!AC297+'SAR Da'!AC297+'URQ Da'!AC297+'ROC Da'!AC297+'SM Da'!AC297+'BN Da'!AC297+'BS Da'!AC297+'TDC Da'!AC297</f>
        <v>973</v>
      </c>
      <c r="AD297" s="81">
        <f>+'MIT Da'!AD297+'SAR Da'!AD297+'URQ Da'!AD297+'ROC Da'!AD297+'SM Da'!AD297+'BN Da'!AD297+'BS Da'!AD297+'TDC Da'!AD297</f>
        <v>59</v>
      </c>
      <c r="AE297" s="81">
        <f>+'MIT Da'!AE297+'SAR Da'!AE297+'URQ Da'!AE297+'ROC Da'!AE297+'SM Da'!AE297+'BN Da'!AE297+'BS Da'!AE297+'TDC Da'!AE297</f>
        <v>101</v>
      </c>
      <c r="AF297" s="81">
        <f>+'MIT Da'!AF297+'SAR Da'!AF297+'URQ Da'!AF297+'ROC Da'!AF297+'SM Da'!AF297+'BN Da'!AF297+'BS Da'!AF297+'TDC Da'!AF297</f>
        <v>470</v>
      </c>
      <c r="AG297" s="81">
        <f>+'MIT Da'!AG297+'SAR Da'!AG297+'URQ Da'!AG297+'ROC Da'!AG297+'SM Da'!AG297+'BN Da'!AG297+'BS Da'!AG297+'TDC Da'!AG297</f>
        <v>630</v>
      </c>
      <c r="AH297" s="12">
        <f>+'MIT Da'!AH297+'SAR Da'!AH297+'URQ Da'!AH297+'ROC Da'!AH297+'SM Da'!AH297+'BN Da'!AH297+'BS Da'!AH297+'TDC Da'!AH297</f>
        <v>280.81400000000002</v>
      </c>
      <c r="AI297" s="12">
        <f>+'MIT Da'!AI297+'SAR Da'!AI297+'URQ Da'!AI297+'ROC Da'!AI297+'SM Da'!AI297+'BN Da'!AI297+'BS Da'!AI297+'TDC Da'!AI297</f>
        <v>2.4</v>
      </c>
      <c r="AJ297" s="12">
        <f>+'MIT Da'!AJ297+'SAR Da'!AJ297+'URQ Da'!AJ297+'ROC Da'!AJ297+'SM Da'!AJ297+'BN Da'!AJ297+'BS Da'!AJ297+'TDC Da'!AJ297</f>
        <v>514.28800000000001</v>
      </c>
      <c r="AK297" s="12">
        <f>+'MIT Da'!AK297+'SAR Da'!AK297+'URQ Da'!AK297+'ROC Da'!AK297+'SM Da'!AK297+'BN Da'!AK297+'BS Da'!AK297+'TDC Da'!AK297</f>
        <v>797.50199999999995</v>
      </c>
      <c r="AL297" s="81">
        <f>+'MIT Da'!AL297+'SAR Da'!AL297+'URQ Da'!AL297+'ROC Da'!AL297+'SM Da'!AL297+'BN Da'!AL297+'BS Da'!AL297+'TDC Da'!AL297</f>
        <v>9</v>
      </c>
      <c r="AM297" s="81">
        <f>+'MIT Da'!AM297+'SAR Da'!AM297+'URQ Da'!AM297+'ROC Da'!AM297+'SM Da'!AM297+'BN Da'!AM297+'BS Da'!AM297+'TDC Da'!AM297</f>
        <v>56</v>
      </c>
      <c r="AN297" s="81">
        <f>+'MIT Da'!AN297+'SAR Da'!AN297+'URQ Da'!AN297+'ROC Da'!AN297+'SM Da'!AN297+'BN Da'!AN297+'BS Da'!AN297+'TDC Da'!AN297</f>
        <v>77</v>
      </c>
      <c r="AO297" s="81">
        <f>+'MIT Da'!AO297+'SAR Da'!AO297+'URQ Da'!AO297+'ROC Da'!AO297+'SM Da'!AO297+'BN Da'!AO297+'BS Da'!AO297+'TDC Da'!AO297</f>
        <v>142</v>
      </c>
      <c r="AP297" s="81">
        <f>+'MIT Da'!AP297+'SAR Da'!AP297+'URQ Da'!AP297+'ROC Da'!AP297+'SM Da'!AP297+'BN Da'!AP297+'BS Da'!AP297+'TDC Da'!AP297</f>
        <v>564</v>
      </c>
      <c r="AQ297" s="81">
        <f>+'MIT Da'!AQ297+'SAR Da'!AQ297+'URQ Da'!AQ297+'ROC Da'!AQ297+'SM Da'!AQ297+'BN Da'!AQ297+'BS Da'!AQ297+'TDC Da'!AQ297</f>
        <v>399</v>
      </c>
      <c r="AR297" s="81">
        <f>+'MIT Da'!AR297+'SAR Da'!AR297+'URQ Da'!AR297+'ROC Da'!AR297+'SM Da'!AR297+'BN Da'!AR297+'BS Da'!AR297+'TDC Da'!AR297</f>
        <v>72</v>
      </c>
      <c r="AS297" s="81">
        <f>+SUM(RED_InfraMR[[#This Row],[B.02.1 - Parque de Coches Eléctricos Motrices]:[B.02.3 - Parque de Coches Eléctricos Motrices Tipo R]])</f>
        <v>1035</v>
      </c>
      <c r="AT297" s="81">
        <f>+'MIT Da'!AT297+'SAR Da'!AT297+'URQ Da'!AT297+'ROC Da'!AT297+'SM Da'!AT297+'BN Da'!AT297+'BS Da'!AT297+'TDC Da'!AT297</f>
        <v>12</v>
      </c>
      <c r="AU297" s="81">
        <f>+'MIT Da'!AU297+'SAR Da'!AU297+'URQ Da'!AU297+'ROC Da'!AU297+'SM Da'!AU297+'BN Da'!AU297+'BS Da'!AU297+'TDC Da'!AU297</f>
        <v>6</v>
      </c>
      <c r="AV297" s="81">
        <f>+'MIT Da'!AV297+'SAR Da'!AV297+'URQ Da'!AV297+'ROC Da'!AV297+'SM Da'!AV297+'BN Da'!AV297+'BS Da'!AV297+'TDC Da'!AV297</f>
        <v>10</v>
      </c>
      <c r="AW297" s="81">
        <f>+SUM(RED_InfraMR[[#This Row],[B.03.1 - Parque de Coches Motores Motrices Remolcados]:[B.03.3 - Parque de Coches Motores Motrices Cabina]])</f>
        <v>28</v>
      </c>
      <c r="AX297" s="81">
        <f>+'MIT Da'!AX297+'SAR Da'!AX297+'URQ Da'!AX297+'ROC Da'!AX297+'SM Da'!AX297+'BN Da'!AX297+'BS Da'!AX297+'TDC Da'!AX297</f>
        <v>493</v>
      </c>
      <c r="AY297" s="81">
        <f>+'MIT Da'!AY297+'SAR Da'!AY297+'URQ Da'!AY297+'ROC Da'!AY297+'SM Da'!AY297+'BN Da'!AY297+'BS Da'!AY297+'TDC Da'!AY297</f>
        <v>131</v>
      </c>
      <c r="AZ297" s="81">
        <f>+'MIT Da'!AZ297+'SAR Da'!AZ297+'URQ Da'!AZ297+'ROC Da'!AZ297+'SM Da'!AZ297+'BN Da'!AZ297+'BS Da'!AZ297+'TDC Da'!AZ297</f>
        <v>15</v>
      </c>
      <c r="BA297" s="81">
        <f>+'MIT Da'!BA297+'SAR Da'!BA297+'URQ Da'!BA297+'ROC Da'!BA297+'SM Da'!BA297+'BN Da'!BA297+'BS Da'!BA297+'TDC Da'!BA297</f>
        <v>163</v>
      </c>
      <c r="BB297" s="81">
        <f>+'MIT Da'!BB297+'SAR Da'!BB297+'URQ Da'!BB297+'ROC Da'!BB297+'SM Da'!BB297+'BN Da'!BB297+'BS Da'!BB297+'TDC Da'!BB297</f>
        <v>0</v>
      </c>
      <c r="BC297" s="81">
        <f>+SUM(RED_InfraMR[[#This Row],[B.04.1 - Parque de Coches Remolcados Clase Unica]:[B.04.5 - Parque de Coches Remolcados para Servicios Especiales (Cartoneros)]])</f>
        <v>802</v>
      </c>
      <c r="BD297" s="81">
        <f>+'MIT Da'!BD297+'SAR Da'!BD297+'URQ Da'!BD297+'ROC Da'!BD297+'SM Da'!BD297+'BN Da'!BD297+'BS Da'!BD297+'TDC Da'!BD297</f>
        <v>33</v>
      </c>
      <c r="BE297" s="81">
        <f>+'MIT Da'!BE297+'SAR Da'!BE297+'URQ Da'!BE297+'ROC Da'!BE297+'SM Da'!BE297+'BN Da'!BE297+'BS Da'!BE297+'TDC Da'!BE297</f>
        <v>103</v>
      </c>
      <c r="BF297" s="16"/>
    </row>
    <row r="298" spans="1:58">
      <c r="A298" s="1">
        <v>2017</v>
      </c>
      <c r="B298" s="1" t="s">
        <v>123</v>
      </c>
      <c r="C298" s="12">
        <f>+'MIT Da'!C298+'SAR Da'!C298+'URQ Da'!C298+'ROC Da'!C298+'SM Da'!C298+'BN Da'!C298+'BS Da'!C298+'TDC Da'!C298</f>
        <v>164.07300000000001</v>
      </c>
      <c r="D298" s="12">
        <f>+'MIT Da'!D298+'SAR Da'!D298+'URQ Da'!D298+'ROC Da'!D298+'SM Da'!D298+'BN Da'!D298+'BS Da'!D298+'TDC Da'!D298</f>
        <v>434.00300000000004</v>
      </c>
      <c r="E298" s="12">
        <f>+'MIT Da'!E298+'SAR Da'!E298+'URQ Da'!E298+'ROC Da'!E298+'SM Da'!E298+'BN Da'!E298+'BS Da'!E298+'TDC Da'!E298</f>
        <v>0</v>
      </c>
      <c r="F298" s="12">
        <f>+'MIT Da'!F298+'SAR Da'!F298+'URQ Da'!F298+'ROC Da'!F298+'SM Da'!F298+'BN Da'!F298+'BS Da'!F298+'TDC Da'!F298</f>
        <v>186.47664</v>
      </c>
      <c r="G298" s="12">
        <f>+'MIT Da'!G298+'SAR Da'!G298+'URQ Da'!G298+'ROC Da'!G298+'SM Da'!G298+'BN Da'!G298+'BS Da'!G298+'TDC Da'!G298</f>
        <v>784.55263999999988</v>
      </c>
      <c r="H298" s="12">
        <f>+'MIT Da'!H298+'SAR Da'!H298+'URQ Da'!H298+'ROC Da'!H298+'SM Da'!H298+'BN Da'!H298+'BS Da'!H298+'TDC Da'!H298</f>
        <v>770.5326399999999</v>
      </c>
      <c r="I298" s="12">
        <f>+'MIT Da'!I298+'SAR Da'!I298+'URQ Da'!I298+'ROC Da'!I298+'SM Da'!I298+'BN Da'!I298+'BS Da'!I298+'TDC Da'!I298</f>
        <v>965.29410999999993</v>
      </c>
      <c r="J298" s="12">
        <f>+'MIT Da'!J298+'SAR Da'!J298+'URQ Da'!J298+'ROC Da'!J298+'SM Da'!J298+'BN Da'!J298+'BS Da'!J298+'TDC Da'!J298</f>
        <v>1056.6689100000001</v>
      </c>
      <c r="K298" s="12">
        <f>+'MIT Da'!K298+'SAR Da'!K298+'URQ Da'!K298+'ROC Da'!K298+'SM Da'!K298+'BN Da'!K298+'BS Da'!K298+'TDC Da'!K298</f>
        <v>54.516999999999996</v>
      </c>
      <c r="L298" s="12">
        <f>+'MIT Da'!L298+'SAR Da'!L298+'URQ Da'!L298+'ROC Da'!L298+'SM Da'!L298+'BN Da'!L298+'BS Da'!L298+'TDC Da'!L298</f>
        <v>400.09900000000005</v>
      </c>
      <c r="M298" s="12">
        <f>+'MIT Da'!M298+'SAR Da'!M298+'URQ Da'!M298+'ROC Da'!M298+'SM Da'!M298+'BN Da'!M298+'BS Da'!M298+'TDC Da'!M298</f>
        <v>21.314999999999998</v>
      </c>
      <c r="N298" s="12">
        <f>+'MIT Da'!N298+'SAR Da'!N298+'URQ Da'!N298+'ROC Da'!N298+'SM Da'!N298+'BN Da'!N298+'BS Da'!N298+'TDC Da'!N298</f>
        <v>1456.7679099999998</v>
      </c>
      <c r="O298" s="12">
        <f>+'MIT Da'!O298+'SAR Da'!O298+'URQ Da'!O298+'ROC Da'!O298+'SM Da'!O298+'BN Da'!O298+'BS Da'!O298+'TDC Da'!O298</f>
        <v>1443.2249099999999</v>
      </c>
      <c r="P298" s="81">
        <f>+'MIT Da'!P298+'SAR Da'!P298+'URQ Da'!P298+'ROC Da'!P298+'SM Da'!P298+'BN Da'!P298+'BS Da'!P298+'TDC Da'!P298</f>
        <v>205</v>
      </c>
      <c r="Q298" s="81">
        <f>+'MIT Da'!Q298+'SAR Da'!Q298+'URQ Da'!Q298+'ROC Da'!Q298+'SM Da'!Q298+'BN Da'!Q298+'BS Da'!Q298+'TDC Da'!Q298</f>
        <v>58</v>
      </c>
      <c r="R298" s="81">
        <f>+'MIT Da'!R298+'SAR Da'!R298+'URQ Da'!R298+'ROC Da'!R298+'SM Da'!R298+'BN Da'!R298+'BS Da'!R298+'TDC Da'!R298</f>
        <v>10</v>
      </c>
      <c r="S298" s="81">
        <f>+'MIT Da'!S298+'SAR Da'!S298+'URQ Da'!S298+'ROC Da'!S298+'SM Da'!S298+'BN Da'!S298+'BS Da'!S298+'TDC Da'!S298</f>
        <v>273</v>
      </c>
      <c r="T298" s="81">
        <f>+'MIT Da'!T298+'SAR Da'!T298+'URQ Da'!T298+'ROC Da'!T298+'SM Da'!T298+'BN Da'!T298+'BS Da'!T298+'TDC Da'!T298</f>
        <v>137</v>
      </c>
      <c r="U298" s="81">
        <f>+'MIT Da'!U298+'SAR Da'!U298+'URQ Da'!U298+'ROC Da'!U298+'SM Da'!U298+'BN Da'!U298+'BS Da'!U298+'TDC Da'!U298</f>
        <v>407</v>
      </c>
      <c r="V298" s="81">
        <f>+'MIT Da'!V298+'SAR Da'!V298+'URQ Da'!V298+'ROC Da'!V298+'SM Da'!V298+'BN Da'!V298+'BS Da'!V298+'TDC Da'!V298</f>
        <v>11</v>
      </c>
      <c r="W298" s="81">
        <f>+'MIT Da'!W298+'SAR Da'!W298+'URQ Da'!W298+'ROC Da'!W298+'SM Da'!W298+'BN Da'!W298+'BS Da'!W298+'TDC Da'!W298</f>
        <v>117</v>
      </c>
      <c r="X298" s="81">
        <f>+'MIT Da'!X298+'SAR Da'!X298+'URQ Da'!X298+'ROC Da'!X298+'SM Da'!X298+'BN Da'!X298+'BS Da'!X298+'TDC Da'!X298</f>
        <v>4</v>
      </c>
      <c r="Y298" s="81">
        <f>+'MIT Da'!Y298+'SAR Da'!Y298+'URQ Da'!Y298+'ROC Da'!Y298+'SM Da'!Y298+'BN Da'!Y298+'BS Da'!Y298+'TDC Da'!Y298</f>
        <v>676</v>
      </c>
      <c r="Z298" s="81">
        <f>+'MIT Da'!Z298+'SAR Da'!Z298+'URQ Da'!Z298+'ROC Da'!Z298+'SM Da'!Z298+'BN Da'!Z298+'BS Da'!Z298+'TDC Da'!Z298</f>
        <v>194</v>
      </c>
      <c r="AA298" s="81">
        <f>+'MIT Da'!AA298+'SAR Da'!AA298+'URQ Da'!AA298+'ROC Da'!AA298+'SM Da'!AA298+'BN Da'!AA298+'BS Da'!AA298+'TDC Da'!AA298</f>
        <v>103</v>
      </c>
      <c r="AB298" s="81">
        <f>+'MIT Da'!AB298+'SAR Da'!AB298+'URQ Da'!AB298+'ROC Da'!AB298+'SM Da'!AB298+'BN Da'!AB298+'BS Da'!AB298+'TDC Da'!AB298</f>
        <v>676</v>
      </c>
      <c r="AC298" s="81">
        <f>+'MIT Da'!AC298+'SAR Da'!AC298+'URQ Da'!AC298+'ROC Da'!AC298+'SM Da'!AC298+'BN Da'!AC298+'BS Da'!AC298+'TDC Da'!AC298</f>
        <v>973</v>
      </c>
      <c r="AD298" s="81">
        <f>+'MIT Da'!AD298+'SAR Da'!AD298+'URQ Da'!AD298+'ROC Da'!AD298+'SM Da'!AD298+'BN Da'!AD298+'BS Da'!AD298+'TDC Da'!AD298</f>
        <v>59</v>
      </c>
      <c r="AE298" s="81">
        <f>+'MIT Da'!AE298+'SAR Da'!AE298+'URQ Da'!AE298+'ROC Da'!AE298+'SM Da'!AE298+'BN Da'!AE298+'BS Da'!AE298+'TDC Da'!AE298</f>
        <v>101</v>
      </c>
      <c r="AF298" s="81">
        <f>+'MIT Da'!AF298+'SAR Da'!AF298+'URQ Da'!AF298+'ROC Da'!AF298+'SM Da'!AF298+'BN Da'!AF298+'BS Da'!AF298+'TDC Da'!AF298</f>
        <v>470</v>
      </c>
      <c r="AG298" s="81">
        <f>+'MIT Da'!AG298+'SAR Da'!AG298+'URQ Da'!AG298+'ROC Da'!AG298+'SM Da'!AG298+'BN Da'!AG298+'BS Da'!AG298+'TDC Da'!AG298</f>
        <v>630</v>
      </c>
      <c r="AH298" s="12">
        <f>+'MIT Da'!AH298+'SAR Da'!AH298+'URQ Da'!AH298+'ROC Da'!AH298+'SM Da'!AH298+'BN Da'!AH298+'BS Da'!AH298+'TDC Da'!AH298</f>
        <v>280.81400000000002</v>
      </c>
      <c r="AI298" s="12">
        <f>+'MIT Da'!AI298+'SAR Da'!AI298+'URQ Da'!AI298+'ROC Da'!AI298+'SM Da'!AI298+'BN Da'!AI298+'BS Da'!AI298+'TDC Da'!AI298</f>
        <v>2.4</v>
      </c>
      <c r="AJ298" s="12">
        <f>+'MIT Da'!AJ298+'SAR Da'!AJ298+'URQ Da'!AJ298+'ROC Da'!AJ298+'SM Da'!AJ298+'BN Da'!AJ298+'BS Da'!AJ298+'TDC Da'!AJ298</f>
        <v>514.28800000000001</v>
      </c>
      <c r="AK298" s="12">
        <f>+'MIT Da'!AK298+'SAR Da'!AK298+'URQ Da'!AK298+'ROC Da'!AK298+'SM Da'!AK298+'BN Da'!AK298+'BS Da'!AK298+'TDC Da'!AK298</f>
        <v>797.50199999999995</v>
      </c>
      <c r="AL298" s="81">
        <f>+'MIT Da'!AL298+'SAR Da'!AL298+'URQ Da'!AL298+'ROC Da'!AL298+'SM Da'!AL298+'BN Da'!AL298+'BS Da'!AL298+'TDC Da'!AL298</f>
        <v>9</v>
      </c>
      <c r="AM298" s="81">
        <f>+'MIT Da'!AM298+'SAR Da'!AM298+'URQ Da'!AM298+'ROC Da'!AM298+'SM Da'!AM298+'BN Da'!AM298+'BS Da'!AM298+'TDC Da'!AM298</f>
        <v>56</v>
      </c>
      <c r="AN298" s="81">
        <f>+'MIT Da'!AN298+'SAR Da'!AN298+'URQ Da'!AN298+'ROC Da'!AN298+'SM Da'!AN298+'BN Da'!AN298+'BS Da'!AN298+'TDC Da'!AN298</f>
        <v>77</v>
      </c>
      <c r="AO298" s="81">
        <f>+'MIT Da'!AO298+'SAR Da'!AO298+'URQ Da'!AO298+'ROC Da'!AO298+'SM Da'!AO298+'BN Da'!AO298+'BS Da'!AO298+'TDC Da'!AO298</f>
        <v>142</v>
      </c>
      <c r="AP298" s="81">
        <f>+'MIT Da'!AP298+'SAR Da'!AP298+'URQ Da'!AP298+'ROC Da'!AP298+'SM Da'!AP298+'BN Da'!AP298+'BS Da'!AP298+'TDC Da'!AP298</f>
        <v>564</v>
      </c>
      <c r="AQ298" s="81">
        <f>+'MIT Da'!AQ298+'SAR Da'!AQ298+'URQ Da'!AQ298+'ROC Da'!AQ298+'SM Da'!AQ298+'BN Da'!AQ298+'BS Da'!AQ298+'TDC Da'!AQ298</f>
        <v>399</v>
      </c>
      <c r="AR298" s="81">
        <f>+'MIT Da'!AR298+'SAR Da'!AR298+'URQ Da'!AR298+'ROC Da'!AR298+'SM Da'!AR298+'BN Da'!AR298+'BS Da'!AR298+'TDC Da'!AR298</f>
        <v>72</v>
      </c>
      <c r="AS298" s="81">
        <f>+SUM(RED_InfraMR[[#This Row],[B.02.1 - Parque de Coches Eléctricos Motrices]:[B.02.3 - Parque de Coches Eléctricos Motrices Tipo R]])</f>
        <v>1035</v>
      </c>
      <c r="AT298" s="81">
        <f>+'MIT Da'!AT298+'SAR Da'!AT298+'URQ Da'!AT298+'ROC Da'!AT298+'SM Da'!AT298+'BN Da'!AT298+'BS Da'!AT298+'TDC Da'!AT298</f>
        <v>12</v>
      </c>
      <c r="AU298" s="81">
        <f>+'MIT Da'!AU298+'SAR Da'!AU298+'URQ Da'!AU298+'ROC Da'!AU298+'SM Da'!AU298+'BN Da'!AU298+'BS Da'!AU298+'TDC Da'!AU298</f>
        <v>33</v>
      </c>
      <c r="AV298" s="81">
        <f>+'MIT Da'!AV298+'SAR Da'!AV298+'URQ Da'!AV298+'ROC Da'!AV298+'SM Da'!AV298+'BN Da'!AV298+'BS Da'!AV298+'TDC Da'!AV298</f>
        <v>64</v>
      </c>
      <c r="AW298" s="81">
        <f>+SUM(RED_InfraMR[[#This Row],[B.03.1 - Parque de Coches Motores Motrices Remolcados]:[B.03.3 - Parque de Coches Motores Motrices Cabina]])</f>
        <v>109</v>
      </c>
      <c r="AX298" s="81">
        <f>+'MIT Da'!AX298+'SAR Da'!AX298+'URQ Da'!AX298+'ROC Da'!AX298+'SM Da'!AX298+'BN Da'!AX298+'BS Da'!AX298+'TDC Da'!AX298</f>
        <v>493</v>
      </c>
      <c r="AY298" s="81">
        <f>+'MIT Da'!AY298+'SAR Da'!AY298+'URQ Da'!AY298+'ROC Da'!AY298+'SM Da'!AY298+'BN Da'!AY298+'BS Da'!AY298+'TDC Da'!AY298</f>
        <v>131</v>
      </c>
      <c r="AZ298" s="81">
        <f>+'MIT Da'!AZ298+'SAR Da'!AZ298+'URQ Da'!AZ298+'ROC Da'!AZ298+'SM Da'!AZ298+'BN Da'!AZ298+'BS Da'!AZ298+'TDC Da'!AZ298</f>
        <v>15</v>
      </c>
      <c r="BA298" s="81">
        <f>+'MIT Da'!BA298+'SAR Da'!BA298+'URQ Da'!BA298+'ROC Da'!BA298+'SM Da'!BA298+'BN Da'!BA298+'BS Da'!BA298+'TDC Da'!BA298</f>
        <v>163</v>
      </c>
      <c r="BB298" s="81">
        <f>+'MIT Da'!BB298+'SAR Da'!BB298+'URQ Da'!BB298+'ROC Da'!BB298+'SM Da'!BB298+'BN Da'!BB298+'BS Da'!BB298+'TDC Da'!BB298</f>
        <v>0</v>
      </c>
      <c r="BC298" s="81">
        <f>+SUM(RED_InfraMR[[#This Row],[B.04.1 - Parque de Coches Remolcados Clase Unica]:[B.04.5 - Parque de Coches Remolcados para Servicios Especiales (Cartoneros)]])</f>
        <v>802</v>
      </c>
      <c r="BD298" s="81">
        <f>+'MIT Da'!BD298+'SAR Da'!BD298+'URQ Da'!BD298+'ROC Da'!BD298+'SM Da'!BD298+'BN Da'!BD298+'BS Da'!BD298+'TDC Da'!BD298</f>
        <v>33</v>
      </c>
      <c r="BE298" s="81">
        <f>+'MIT Da'!BE298+'SAR Da'!BE298+'URQ Da'!BE298+'ROC Da'!BE298+'SM Da'!BE298+'BN Da'!BE298+'BS Da'!BE298+'TDC Da'!BE298</f>
        <v>103</v>
      </c>
      <c r="BF298" s="16"/>
    </row>
    <row r="299" spans="1:58">
      <c r="A299" s="1">
        <v>2017</v>
      </c>
      <c r="B299" s="1" t="s">
        <v>124</v>
      </c>
      <c r="C299" s="12">
        <f>+'MIT Da'!C299+'SAR Da'!C299+'URQ Da'!C299+'ROC Da'!C299+'SM Da'!C299+'BN Da'!C299+'BS Da'!C299+'TDC Da'!C299</f>
        <v>164.07300000000001</v>
      </c>
      <c r="D299" s="12">
        <f>+'MIT Da'!D299+'SAR Da'!D299+'URQ Da'!D299+'ROC Da'!D299+'SM Da'!D299+'BN Da'!D299+'BS Da'!D299+'TDC Da'!D299</f>
        <v>371.01799999999997</v>
      </c>
      <c r="E299" s="12">
        <f>+'MIT Da'!E299+'SAR Da'!E299+'URQ Da'!E299+'ROC Da'!E299+'SM Da'!E299+'BN Da'!E299+'BS Da'!E299+'TDC Da'!E299</f>
        <v>0</v>
      </c>
      <c r="F299" s="12">
        <f>+'MIT Da'!F299+'SAR Da'!F299+'URQ Da'!F299+'ROC Da'!F299+'SM Da'!F299+'BN Da'!F299+'BS Da'!F299+'TDC Da'!F299</f>
        <v>249.46163999999999</v>
      </c>
      <c r="G299" s="12">
        <f>+'MIT Da'!G299+'SAR Da'!G299+'URQ Da'!G299+'ROC Da'!G299+'SM Da'!G299+'BN Da'!G299+'BS Da'!G299+'TDC Da'!G299</f>
        <v>784.55263999999988</v>
      </c>
      <c r="H299" s="12">
        <f>+'MIT Da'!H299+'SAR Da'!H299+'URQ Da'!H299+'ROC Da'!H299+'SM Da'!H299+'BN Da'!H299+'BS Da'!H299+'TDC Da'!H299</f>
        <v>770.5326399999999</v>
      </c>
      <c r="I299" s="12">
        <f>+'MIT Da'!I299+'SAR Da'!I299+'URQ Da'!I299+'ROC Da'!I299+'SM Da'!I299+'BN Da'!I299+'BS Da'!I299+'TDC Da'!I299</f>
        <v>968.52011000000005</v>
      </c>
      <c r="J299" s="12">
        <f>+'MIT Da'!J299+'SAR Da'!J299+'URQ Da'!J299+'ROC Da'!J299+'SM Da'!J299+'BN Da'!J299+'BS Da'!J299+'TDC Da'!J299</f>
        <v>930.69891000000007</v>
      </c>
      <c r="K299" s="12">
        <f>+'MIT Da'!K299+'SAR Da'!K299+'URQ Da'!K299+'ROC Da'!K299+'SM Da'!K299+'BN Da'!K299+'BS Da'!K299+'TDC Da'!K299</f>
        <v>54.516999999999996</v>
      </c>
      <c r="L299" s="12">
        <f>+'MIT Da'!L299+'SAR Da'!L299+'URQ Da'!L299+'ROC Da'!L299+'SM Da'!L299+'BN Da'!L299+'BS Da'!L299+'TDC Da'!L299</f>
        <v>526.06900000000007</v>
      </c>
      <c r="M299" s="12">
        <f>+'MIT Da'!M299+'SAR Da'!M299+'URQ Da'!M299+'ROC Da'!M299+'SM Da'!M299+'BN Da'!M299+'BS Da'!M299+'TDC Da'!M299</f>
        <v>21.314999999999998</v>
      </c>
      <c r="N299" s="12">
        <f>+'MIT Da'!N299+'SAR Da'!N299+'URQ Da'!N299+'ROC Da'!N299+'SM Da'!N299+'BN Da'!N299+'BS Da'!N299+'TDC Da'!N299</f>
        <v>1456.7679099999998</v>
      </c>
      <c r="O299" s="12">
        <f>+'MIT Da'!O299+'SAR Da'!O299+'URQ Da'!O299+'ROC Da'!O299+'SM Da'!O299+'BN Da'!O299+'BS Da'!O299+'TDC Da'!O299</f>
        <v>1443.2249099999999</v>
      </c>
      <c r="P299" s="81">
        <f>+'MIT Da'!P299+'SAR Da'!P299+'URQ Da'!P299+'ROC Da'!P299+'SM Da'!P299+'BN Da'!P299+'BS Da'!P299+'TDC Da'!P299</f>
        <v>205</v>
      </c>
      <c r="Q299" s="81">
        <f>+'MIT Da'!Q299+'SAR Da'!Q299+'URQ Da'!Q299+'ROC Da'!Q299+'SM Da'!Q299+'BN Da'!Q299+'BS Da'!Q299+'TDC Da'!Q299</f>
        <v>58</v>
      </c>
      <c r="R299" s="81">
        <f>+'MIT Da'!R299+'SAR Da'!R299+'URQ Da'!R299+'ROC Da'!R299+'SM Da'!R299+'BN Da'!R299+'BS Da'!R299+'TDC Da'!R299</f>
        <v>10</v>
      </c>
      <c r="S299" s="81">
        <f>+'MIT Da'!S299+'SAR Da'!S299+'URQ Da'!S299+'ROC Da'!S299+'SM Da'!S299+'BN Da'!S299+'BS Da'!S299+'TDC Da'!S299</f>
        <v>273</v>
      </c>
      <c r="T299" s="81">
        <f>+'MIT Da'!T299+'SAR Da'!T299+'URQ Da'!T299+'ROC Da'!T299+'SM Da'!T299+'BN Da'!T299+'BS Da'!T299+'TDC Da'!T299</f>
        <v>137</v>
      </c>
      <c r="U299" s="81">
        <f>+'MIT Da'!U299+'SAR Da'!U299+'URQ Da'!U299+'ROC Da'!U299+'SM Da'!U299+'BN Da'!U299+'BS Da'!U299+'TDC Da'!U299</f>
        <v>407</v>
      </c>
      <c r="V299" s="81">
        <f>+'MIT Da'!V299+'SAR Da'!V299+'URQ Da'!V299+'ROC Da'!V299+'SM Da'!V299+'BN Da'!V299+'BS Da'!V299+'TDC Da'!V299</f>
        <v>11</v>
      </c>
      <c r="W299" s="81">
        <f>+'MIT Da'!W299+'SAR Da'!W299+'URQ Da'!W299+'ROC Da'!W299+'SM Da'!W299+'BN Da'!W299+'BS Da'!W299+'TDC Da'!W299</f>
        <v>117</v>
      </c>
      <c r="X299" s="81">
        <f>+'MIT Da'!X299+'SAR Da'!X299+'URQ Da'!X299+'ROC Da'!X299+'SM Da'!X299+'BN Da'!X299+'BS Da'!X299+'TDC Da'!X299</f>
        <v>4</v>
      </c>
      <c r="Y299" s="81">
        <f>+'MIT Da'!Y299+'SAR Da'!Y299+'URQ Da'!Y299+'ROC Da'!Y299+'SM Da'!Y299+'BN Da'!Y299+'BS Da'!Y299+'TDC Da'!Y299</f>
        <v>676</v>
      </c>
      <c r="Z299" s="81">
        <f>+'MIT Da'!Z299+'SAR Da'!Z299+'URQ Da'!Z299+'ROC Da'!Z299+'SM Da'!Z299+'BN Da'!Z299+'BS Da'!Z299+'TDC Da'!Z299</f>
        <v>194</v>
      </c>
      <c r="AA299" s="81">
        <f>+'MIT Da'!AA299+'SAR Da'!AA299+'URQ Da'!AA299+'ROC Da'!AA299+'SM Da'!AA299+'BN Da'!AA299+'BS Da'!AA299+'TDC Da'!AA299</f>
        <v>103</v>
      </c>
      <c r="AB299" s="81">
        <f>+'MIT Da'!AB299+'SAR Da'!AB299+'URQ Da'!AB299+'ROC Da'!AB299+'SM Da'!AB299+'BN Da'!AB299+'BS Da'!AB299+'TDC Da'!AB299</f>
        <v>676</v>
      </c>
      <c r="AC299" s="81">
        <f>+'MIT Da'!AC299+'SAR Da'!AC299+'URQ Da'!AC299+'ROC Da'!AC299+'SM Da'!AC299+'BN Da'!AC299+'BS Da'!AC299+'TDC Da'!AC299</f>
        <v>973</v>
      </c>
      <c r="AD299" s="81">
        <f>+'MIT Da'!AD299+'SAR Da'!AD299+'URQ Da'!AD299+'ROC Da'!AD299+'SM Da'!AD299+'BN Da'!AD299+'BS Da'!AD299+'TDC Da'!AD299</f>
        <v>59</v>
      </c>
      <c r="AE299" s="81">
        <f>+'MIT Da'!AE299+'SAR Da'!AE299+'URQ Da'!AE299+'ROC Da'!AE299+'SM Da'!AE299+'BN Da'!AE299+'BS Da'!AE299+'TDC Da'!AE299</f>
        <v>101</v>
      </c>
      <c r="AF299" s="81">
        <f>+'MIT Da'!AF299+'SAR Da'!AF299+'URQ Da'!AF299+'ROC Da'!AF299+'SM Da'!AF299+'BN Da'!AF299+'BS Da'!AF299+'TDC Da'!AF299</f>
        <v>470</v>
      </c>
      <c r="AG299" s="81">
        <f>+'MIT Da'!AG299+'SAR Da'!AG299+'URQ Da'!AG299+'ROC Da'!AG299+'SM Da'!AG299+'BN Da'!AG299+'BS Da'!AG299+'TDC Da'!AG299</f>
        <v>630</v>
      </c>
      <c r="AH299" s="12">
        <f>+'MIT Da'!AH299+'SAR Da'!AH299+'URQ Da'!AH299+'ROC Da'!AH299+'SM Da'!AH299+'BN Da'!AH299+'BS Da'!AH299+'TDC Da'!AH299</f>
        <v>280.81400000000002</v>
      </c>
      <c r="AI299" s="12">
        <f>+'MIT Da'!AI299+'SAR Da'!AI299+'URQ Da'!AI299+'ROC Da'!AI299+'SM Da'!AI299+'BN Da'!AI299+'BS Da'!AI299+'TDC Da'!AI299</f>
        <v>2.4</v>
      </c>
      <c r="AJ299" s="12">
        <f>+'MIT Da'!AJ299+'SAR Da'!AJ299+'URQ Da'!AJ299+'ROC Da'!AJ299+'SM Da'!AJ299+'BN Da'!AJ299+'BS Da'!AJ299+'TDC Da'!AJ299</f>
        <v>514.28800000000001</v>
      </c>
      <c r="AK299" s="12">
        <f>+'MIT Da'!AK299+'SAR Da'!AK299+'URQ Da'!AK299+'ROC Da'!AK299+'SM Da'!AK299+'BN Da'!AK299+'BS Da'!AK299+'TDC Da'!AK299</f>
        <v>797.50199999999995</v>
      </c>
      <c r="AL299" s="81">
        <f>+'MIT Da'!AL299+'SAR Da'!AL299+'URQ Da'!AL299+'ROC Da'!AL299+'SM Da'!AL299+'BN Da'!AL299+'BS Da'!AL299+'TDC Da'!AL299</f>
        <v>9</v>
      </c>
      <c r="AM299" s="81">
        <f>+'MIT Da'!AM299+'SAR Da'!AM299+'URQ Da'!AM299+'ROC Da'!AM299+'SM Da'!AM299+'BN Da'!AM299+'BS Da'!AM299+'TDC Da'!AM299</f>
        <v>56</v>
      </c>
      <c r="AN299" s="81">
        <f>+'MIT Da'!AN299+'SAR Da'!AN299+'URQ Da'!AN299+'ROC Da'!AN299+'SM Da'!AN299+'BN Da'!AN299+'BS Da'!AN299+'TDC Da'!AN299</f>
        <v>77</v>
      </c>
      <c r="AO299" s="81">
        <f>+'MIT Da'!AO299+'SAR Da'!AO299+'URQ Da'!AO299+'ROC Da'!AO299+'SM Da'!AO299+'BN Da'!AO299+'BS Da'!AO299+'TDC Da'!AO299</f>
        <v>142</v>
      </c>
      <c r="AP299" s="81">
        <f>+'MIT Da'!AP299+'SAR Da'!AP299+'URQ Da'!AP299+'ROC Da'!AP299+'SM Da'!AP299+'BN Da'!AP299+'BS Da'!AP299+'TDC Da'!AP299</f>
        <v>564</v>
      </c>
      <c r="AQ299" s="81">
        <f>+'MIT Da'!AQ299+'SAR Da'!AQ299+'URQ Da'!AQ299+'ROC Da'!AQ299+'SM Da'!AQ299+'BN Da'!AQ299+'BS Da'!AQ299+'TDC Da'!AQ299</f>
        <v>399</v>
      </c>
      <c r="AR299" s="81">
        <f>+'MIT Da'!AR299+'SAR Da'!AR299+'URQ Da'!AR299+'ROC Da'!AR299+'SM Da'!AR299+'BN Da'!AR299+'BS Da'!AR299+'TDC Da'!AR299</f>
        <v>72</v>
      </c>
      <c r="AS299" s="81">
        <f>+SUM(RED_InfraMR[[#This Row],[B.02.1 - Parque de Coches Eléctricos Motrices]:[B.02.3 - Parque de Coches Eléctricos Motrices Tipo R]])</f>
        <v>1035</v>
      </c>
      <c r="AT299" s="81">
        <f>+'MIT Da'!AT299+'SAR Da'!AT299+'URQ Da'!AT299+'ROC Da'!AT299+'SM Da'!AT299+'BN Da'!AT299+'BS Da'!AT299+'TDC Da'!AT299</f>
        <v>12</v>
      </c>
      <c r="AU299" s="81">
        <f>+'MIT Da'!AU299+'SAR Da'!AU299+'URQ Da'!AU299+'ROC Da'!AU299+'SM Da'!AU299+'BN Da'!AU299+'BS Da'!AU299+'TDC Da'!AU299</f>
        <v>33</v>
      </c>
      <c r="AV299" s="81">
        <f>+'MIT Da'!AV299+'SAR Da'!AV299+'URQ Da'!AV299+'ROC Da'!AV299+'SM Da'!AV299+'BN Da'!AV299+'BS Da'!AV299+'TDC Da'!AV299</f>
        <v>64</v>
      </c>
      <c r="AW299" s="81">
        <f>+SUM(RED_InfraMR[[#This Row],[B.03.1 - Parque de Coches Motores Motrices Remolcados]:[B.03.3 - Parque de Coches Motores Motrices Cabina]])</f>
        <v>109</v>
      </c>
      <c r="AX299" s="81">
        <f>+'MIT Da'!AX299+'SAR Da'!AX299+'URQ Da'!AX299+'ROC Da'!AX299+'SM Da'!AX299+'BN Da'!AX299+'BS Da'!AX299+'TDC Da'!AX299</f>
        <v>493</v>
      </c>
      <c r="AY299" s="81">
        <f>+'MIT Da'!AY299+'SAR Da'!AY299+'URQ Da'!AY299+'ROC Da'!AY299+'SM Da'!AY299+'BN Da'!AY299+'BS Da'!AY299+'TDC Da'!AY299</f>
        <v>131</v>
      </c>
      <c r="AZ299" s="81">
        <f>+'MIT Da'!AZ299+'SAR Da'!AZ299+'URQ Da'!AZ299+'ROC Da'!AZ299+'SM Da'!AZ299+'BN Da'!AZ299+'BS Da'!AZ299+'TDC Da'!AZ299</f>
        <v>15</v>
      </c>
      <c r="BA299" s="81">
        <f>+'MIT Da'!BA299+'SAR Da'!BA299+'URQ Da'!BA299+'ROC Da'!BA299+'SM Da'!BA299+'BN Da'!BA299+'BS Da'!BA299+'TDC Da'!BA299</f>
        <v>163</v>
      </c>
      <c r="BB299" s="81">
        <f>+'MIT Da'!BB299+'SAR Da'!BB299+'URQ Da'!BB299+'ROC Da'!BB299+'SM Da'!BB299+'BN Da'!BB299+'BS Da'!BB299+'TDC Da'!BB299</f>
        <v>0</v>
      </c>
      <c r="BC299" s="81">
        <f>+SUM(RED_InfraMR[[#This Row],[B.04.1 - Parque de Coches Remolcados Clase Unica]:[B.04.5 - Parque de Coches Remolcados para Servicios Especiales (Cartoneros)]])</f>
        <v>802</v>
      </c>
      <c r="BD299" s="81">
        <f>+'MIT Da'!BD299+'SAR Da'!BD299+'URQ Da'!BD299+'ROC Da'!BD299+'SM Da'!BD299+'BN Da'!BD299+'BS Da'!BD299+'TDC Da'!BD299</f>
        <v>33</v>
      </c>
      <c r="BE299" s="81">
        <f>+'MIT Da'!BE299+'SAR Da'!BE299+'URQ Da'!BE299+'ROC Da'!BE299+'SM Da'!BE299+'BN Da'!BE299+'BS Da'!BE299+'TDC Da'!BE299</f>
        <v>103</v>
      </c>
      <c r="BF299" s="16"/>
    </row>
    <row r="300" spans="1:58">
      <c r="A300" s="1">
        <v>2017</v>
      </c>
      <c r="B300" s="1" t="s">
        <v>125</v>
      </c>
      <c r="C300" s="12">
        <f>+'MIT Da'!C300+'SAR Da'!C300+'URQ Da'!C300+'ROC Da'!C300+'SM Da'!C300+'BN Da'!C300+'BS Da'!C300+'TDC Da'!C300</f>
        <v>164.07300000000001</v>
      </c>
      <c r="D300" s="12">
        <f>+'MIT Da'!D300+'SAR Da'!D300+'URQ Da'!D300+'ROC Da'!D300+'SM Da'!D300+'BN Da'!D300+'BS Da'!D300+'TDC Da'!D300</f>
        <v>371.01799999999997</v>
      </c>
      <c r="E300" s="12">
        <f>+'MIT Da'!E300+'SAR Da'!E300+'URQ Da'!E300+'ROC Da'!E300+'SM Da'!E300+'BN Da'!E300+'BS Da'!E300+'TDC Da'!E300</f>
        <v>0</v>
      </c>
      <c r="F300" s="12">
        <f>+'MIT Da'!F300+'SAR Da'!F300+'URQ Da'!F300+'ROC Da'!F300+'SM Da'!F300+'BN Da'!F300+'BS Da'!F300+'TDC Da'!F300</f>
        <v>249.46163999999999</v>
      </c>
      <c r="G300" s="12">
        <f>+'MIT Da'!G300+'SAR Da'!G300+'URQ Da'!G300+'ROC Da'!G300+'SM Da'!G300+'BN Da'!G300+'BS Da'!G300+'TDC Da'!G300</f>
        <v>784.55263999999988</v>
      </c>
      <c r="H300" s="12">
        <f>+'MIT Da'!H300+'SAR Da'!H300+'URQ Da'!H300+'ROC Da'!H300+'SM Da'!H300+'BN Da'!H300+'BS Da'!H300+'TDC Da'!H300</f>
        <v>770.5326399999999</v>
      </c>
      <c r="I300" s="12">
        <f>+'MIT Da'!I300+'SAR Da'!I300+'URQ Da'!I300+'ROC Da'!I300+'SM Da'!I300+'BN Da'!I300+'BS Da'!I300+'TDC Da'!I300</f>
        <v>968.52011000000005</v>
      </c>
      <c r="J300" s="12">
        <f>+'MIT Da'!J300+'SAR Da'!J300+'URQ Da'!J300+'ROC Da'!J300+'SM Da'!J300+'BN Da'!J300+'BS Da'!J300+'TDC Da'!J300</f>
        <v>930.69891000000007</v>
      </c>
      <c r="K300" s="12">
        <f>+'MIT Da'!K300+'SAR Da'!K300+'URQ Da'!K300+'ROC Da'!K300+'SM Da'!K300+'BN Da'!K300+'BS Da'!K300+'TDC Da'!K300</f>
        <v>54.516999999999996</v>
      </c>
      <c r="L300" s="12">
        <f>+'MIT Da'!L300+'SAR Da'!L300+'URQ Da'!L300+'ROC Da'!L300+'SM Da'!L300+'BN Da'!L300+'BS Da'!L300+'TDC Da'!L300</f>
        <v>526.06900000000007</v>
      </c>
      <c r="M300" s="12">
        <f>+'MIT Da'!M300+'SAR Da'!M300+'URQ Da'!M300+'ROC Da'!M300+'SM Da'!M300+'BN Da'!M300+'BS Da'!M300+'TDC Da'!M300</f>
        <v>21.314999999999998</v>
      </c>
      <c r="N300" s="12">
        <f>+'MIT Da'!N300+'SAR Da'!N300+'URQ Da'!N300+'ROC Da'!N300+'SM Da'!N300+'BN Da'!N300+'BS Da'!N300+'TDC Da'!N300</f>
        <v>1456.7679099999998</v>
      </c>
      <c r="O300" s="12">
        <f>+'MIT Da'!O300+'SAR Da'!O300+'URQ Da'!O300+'ROC Da'!O300+'SM Da'!O300+'BN Da'!O300+'BS Da'!O300+'TDC Da'!O300</f>
        <v>1443.2249099999999</v>
      </c>
      <c r="P300" s="81">
        <f>+'MIT Da'!P300+'SAR Da'!P300+'URQ Da'!P300+'ROC Da'!P300+'SM Da'!P300+'BN Da'!P300+'BS Da'!P300+'TDC Da'!P300</f>
        <v>205</v>
      </c>
      <c r="Q300" s="81">
        <f>+'MIT Da'!Q300+'SAR Da'!Q300+'URQ Da'!Q300+'ROC Da'!Q300+'SM Da'!Q300+'BN Da'!Q300+'BS Da'!Q300+'TDC Da'!Q300</f>
        <v>58</v>
      </c>
      <c r="R300" s="81">
        <f>+'MIT Da'!R300+'SAR Da'!R300+'URQ Da'!R300+'ROC Da'!R300+'SM Da'!R300+'BN Da'!R300+'BS Da'!R300+'TDC Da'!R300</f>
        <v>10</v>
      </c>
      <c r="S300" s="81">
        <f>+'MIT Da'!S300+'SAR Da'!S300+'URQ Da'!S300+'ROC Da'!S300+'SM Da'!S300+'BN Da'!S300+'BS Da'!S300+'TDC Da'!S300</f>
        <v>273</v>
      </c>
      <c r="T300" s="81">
        <f>+'MIT Da'!T300+'SAR Da'!T300+'URQ Da'!T300+'ROC Da'!T300+'SM Da'!T300+'BN Da'!T300+'BS Da'!T300+'TDC Da'!T300</f>
        <v>137</v>
      </c>
      <c r="U300" s="81">
        <f>+'MIT Da'!U300+'SAR Da'!U300+'URQ Da'!U300+'ROC Da'!U300+'SM Da'!U300+'BN Da'!U300+'BS Da'!U300+'TDC Da'!U300</f>
        <v>407</v>
      </c>
      <c r="V300" s="81">
        <f>+'MIT Da'!V300+'SAR Da'!V300+'URQ Da'!V300+'ROC Da'!V300+'SM Da'!V300+'BN Da'!V300+'BS Da'!V300+'TDC Da'!V300</f>
        <v>11</v>
      </c>
      <c r="W300" s="81">
        <f>+'MIT Da'!W300+'SAR Da'!W300+'URQ Da'!W300+'ROC Da'!W300+'SM Da'!W300+'BN Da'!W300+'BS Da'!W300+'TDC Da'!W300</f>
        <v>117</v>
      </c>
      <c r="X300" s="81">
        <f>+'MIT Da'!X300+'SAR Da'!X300+'URQ Da'!X300+'ROC Da'!X300+'SM Da'!X300+'BN Da'!X300+'BS Da'!X300+'TDC Da'!X300</f>
        <v>4</v>
      </c>
      <c r="Y300" s="81">
        <f>+'MIT Da'!Y300+'SAR Da'!Y300+'URQ Da'!Y300+'ROC Da'!Y300+'SM Da'!Y300+'BN Da'!Y300+'BS Da'!Y300+'TDC Da'!Y300</f>
        <v>676</v>
      </c>
      <c r="Z300" s="81">
        <f>+'MIT Da'!Z300+'SAR Da'!Z300+'URQ Da'!Z300+'ROC Da'!Z300+'SM Da'!Z300+'BN Da'!Z300+'BS Da'!Z300+'TDC Da'!Z300</f>
        <v>194</v>
      </c>
      <c r="AA300" s="81">
        <f>+'MIT Da'!AA300+'SAR Da'!AA300+'URQ Da'!AA300+'ROC Da'!AA300+'SM Da'!AA300+'BN Da'!AA300+'BS Da'!AA300+'TDC Da'!AA300</f>
        <v>103</v>
      </c>
      <c r="AB300" s="81">
        <f>+'MIT Da'!AB300+'SAR Da'!AB300+'URQ Da'!AB300+'ROC Da'!AB300+'SM Da'!AB300+'BN Da'!AB300+'BS Da'!AB300+'TDC Da'!AB300</f>
        <v>676</v>
      </c>
      <c r="AC300" s="81">
        <f>+'MIT Da'!AC300+'SAR Da'!AC300+'URQ Da'!AC300+'ROC Da'!AC300+'SM Da'!AC300+'BN Da'!AC300+'BS Da'!AC300+'TDC Da'!AC300</f>
        <v>973</v>
      </c>
      <c r="AD300" s="81">
        <f>+'MIT Da'!AD300+'SAR Da'!AD300+'URQ Da'!AD300+'ROC Da'!AD300+'SM Da'!AD300+'BN Da'!AD300+'BS Da'!AD300+'TDC Da'!AD300</f>
        <v>59</v>
      </c>
      <c r="AE300" s="81">
        <f>+'MIT Da'!AE300+'SAR Da'!AE300+'URQ Da'!AE300+'ROC Da'!AE300+'SM Da'!AE300+'BN Da'!AE300+'BS Da'!AE300+'TDC Da'!AE300</f>
        <v>101</v>
      </c>
      <c r="AF300" s="81">
        <f>+'MIT Da'!AF300+'SAR Da'!AF300+'URQ Da'!AF300+'ROC Da'!AF300+'SM Da'!AF300+'BN Da'!AF300+'BS Da'!AF300+'TDC Da'!AF300</f>
        <v>470</v>
      </c>
      <c r="AG300" s="81">
        <f>+'MIT Da'!AG300+'SAR Da'!AG300+'URQ Da'!AG300+'ROC Da'!AG300+'SM Da'!AG300+'BN Da'!AG300+'BS Da'!AG300+'TDC Da'!AG300</f>
        <v>630</v>
      </c>
      <c r="AH300" s="12">
        <f>+'MIT Da'!AH300+'SAR Da'!AH300+'URQ Da'!AH300+'ROC Da'!AH300+'SM Da'!AH300+'BN Da'!AH300+'BS Da'!AH300+'TDC Da'!AH300</f>
        <v>280.81400000000002</v>
      </c>
      <c r="AI300" s="12">
        <f>+'MIT Da'!AI300+'SAR Da'!AI300+'URQ Da'!AI300+'ROC Da'!AI300+'SM Da'!AI300+'BN Da'!AI300+'BS Da'!AI300+'TDC Da'!AI300</f>
        <v>2.4</v>
      </c>
      <c r="AJ300" s="12">
        <f>+'MIT Da'!AJ300+'SAR Da'!AJ300+'URQ Da'!AJ300+'ROC Da'!AJ300+'SM Da'!AJ300+'BN Da'!AJ300+'BS Da'!AJ300+'TDC Da'!AJ300</f>
        <v>514.28800000000001</v>
      </c>
      <c r="AK300" s="12">
        <f>+'MIT Da'!AK300+'SAR Da'!AK300+'URQ Da'!AK300+'ROC Da'!AK300+'SM Da'!AK300+'BN Da'!AK300+'BS Da'!AK300+'TDC Da'!AK300</f>
        <v>797.50199999999995</v>
      </c>
      <c r="AL300" s="81">
        <f>+'MIT Da'!AL300+'SAR Da'!AL300+'URQ Da'!AL300+'ROC Da'!AL300+'SM Da'!AL300+'BN Da'!AL300+'BS Da'!AL300+'TDC Da'!AL300</f>
        <v>9</v>
      </c>
      <c r="AM300" s="81">
        <f>+'MIT Da'!AM300+'SAR Da'!AM300+'URQ Da'!AM300+'ROC Da'!AM300+'SM Da'!AM300+'BN Da'!AM300+'BS Da'!AM300+'TDC Da'!AM300</f>
        <v>56</v>
      </c>
      <c r="AN300" s="81">
        <f>+'MIT Da'!AN300+'SAR Da'!AN300+'URQ Da'!AN300+'ROC Da'!AN300+'SM Da'!AN300+'BN Da'!AN300+'BS Da'!AN300+'TDC Da'!AN300</f>
        <v>77</v>
      </c>
      <c r="AO300" s="81">
        <f>+'MIT Da'!AO300+'SAR Da'!AO300+'URQ Da'!AO300+'ROC Da'!AO300+'SM Da'!AO300+'BN Da'!AO300+'BS Da'!AO300+'TDC Da'!AO300</f>
        <v>142</v>
      </c>
      <c r="AP300" s="81">
        <f>+'MIT Da'!AP300+'SAR Da'!AP300+'URQ Da'!AP300+'ROC Da'!AP300+'SM Da'!AP300+'BN Da'!AP300+'BS Da'!AP300+'TDC Da'!AP300</f>
        <v>564</v>
      </c>
      <c r="AQ300" s="81">
        <f>+'MIT Da'!AQ300+'SAR Da'!AQ300+'URQ Da'!AQ300+'ROC Da'!AQ300+'SM Da'!AQ300+'BN Da'!AQ300+'BS Da'!AQ300+'TDC Da'!AQ300</f>
        <v>399</v>
      </c>
      <c r="AR300" s="81">
        <f>+'MIT Da'!AR300+'SAR Da'!AR300+'URQ Da'!AR300+'ROC Da'!AR300+'SM Da'!AR300+'BN Da'!AR300+'BS Da'!AR300+'TDC Da'!AR300</f>
        <v>72</v>
      </c>
      <c r="AS300" s="81">
        <f>+SUM(RED_InfraMR[[#This Row],[B.02.1 - Parque de Coches Eléctricos Motrices]:[B.02.3 - Parque de Coches Eléctricos Motrices Tipo R]])</f>
        <v>1035</v>
      </c>
      <c r="AT300" s="81">
        <f>+'MIT Da'!AT300+'SAR Da'!AT300+'URQ Da'!AT300+'ROC Da'!AT300+'SM Da'!AT300+'BN Da'!AT300+'BS Da'!AT300+'TDC Da'!AT300</f>
        <v>12</v>
      </c>
      <c r="AU300" s="81">
        <f>+'MIT Da'!AU300+'SAR Da'!AU300+'URQ Da'!AU300+'ROC Da'!AU300+'SM Da'!AU300+'BN Da'!AU300+'BS Da'!AU300+'TDC Da'!AU300</f>
        <v>33</v>
      </c>
      <c r="AV300" s="81">
        <f>+'MIT Da'!AV300+'SAR Da'!AV300+'URQ Da'!AV300+'ROC Da'!AV300+'SM Da'!AV300+'BN Da'!AV300+'BS Da'!AV300+'TDC Da'!AV300</f>
        <v>64</v>
      </c>
      <c r="AW300" s="81">
        <f>+SUM(RED_InfraMR[[#This Row],[B.03.1 - Parque de Coches Motores Motrices Remolcados]:[B.03.3 - Parque de Coches Motores Motrices Cabina]])</f>
        <v>109</v>
      </c>
      <c r="AX300" s="81">
        <f>+'MIT Da'!AX300+'SAR Da'!AX300+'URQ Da'!AX300+'ROC Da'!AX300+'SM Da'!AX300+'BN Da'!AX300+'BS Da'!AX300+'TDC Da'!AX300</f>
        <v>493</v>
      </c>
      <c r="AY300" s="81">
        <f>+'MIT Da'!AY300+'SAR Da'!AY300+'URQ Da'!AY300+'ROC Da'!AY300+'SM Da'!AY300+'BN Da'!AY300+'BS Da'!AY300+'TDC Da'!AY300</f>
        <v>131</v>
      </c>
      <c r="AZ300" s="81">
        <f>+'MIT Da'!AZ300+'SAR Da'!AZ300+'URQ Da'!AZ300+'ROC Da'!AZ300+'SM Da'!AZ300+'BN Da'!AZ300+'BS Da'!AZ300+'TDC Da'!AZ300</f>
        <v>15</v>
      </c>
      <c r="BA300" s="81">
        <f>+'MIT Da'!BA300+'SAR Da'!BA300+'URQ Da'!BA300+'ROC Da'!BA300+'SM Da'!BA300+'BN Da'!BA300+'BS Da'!BA300+'TDC Da'!BA300</f>
        <v>163</v>
      </c>
      <c r="BB300" s="81">
        <f>+'MIT Da'!BB300+'SAR Da'!BB300+'URQ Da'!BB300+'ROC Da'!BB300+'SM Da'!BB300+'BN Da'!BB300+'BS Da'!BB300+'TDC Da'!BB300</f>
        <v>0</v>
      </c>
      <c r="BC300" s="81">
        <f>+SUM(RED_InfraMR[[#This Row],[B.04.1 - Parque de Coches Remolcados Clase Unica]:[B.04.5 - Parque de Coches Remolcados para Servicios Especiales (Cartoneros)]])</f>
        <v>802</v>
      </c>
      <c r="BD300" s="81">
        <f>+'MIT Da'!BD300+'SAR Da'!BD300+'URQ Da'!BD300+'ROC Da'!BD300+'SM Da'!BD300+'BN Da'!BD300+'BS Da'!BD300+'TDC Da'!BD300</f>
        <v>33</v>
      </c>
      <c r="BE300" s="81">
        <f>+'MIT Da'!BE300+'SAR Da'!BE300+'URQ Da'!BE300+'ROC Da'!BE300+'SM Da'!BE300+'BN Da'!BE300+'BS Da'!BE300+'TDC Da'!BE300</f>
        <v>103</v>
      </c>
      <c r="BF300" s="16"/>
    </row>
    <row r="301" spans="1:58">
      <c r="A301" s="1">
        <v>2017</v>
      </c>
      <c r="B301" s="1" t="s">
        <v>126</v>
      </c>
      <c r="C301" s="12">
        <f>+'MIT Da'!C301+'SAR Da'!C301+'URQ Da'!C301+'ROC Da'!C301+'SM Da'!C301+'BN Da'!C301+'BS Da'!C301+'TDC Da'!C301</f>
        <v>171.58799999999999</v>
      </c>
      <c r="D301" s="12">
        <f>+'MIT Da'!D301+'SAR Da'!D301+'URQ Da'!D301+'ROC Da'!D301+'SM Da'!D301+'BN Da'!D301+'BS Da'!D301+'TDC Da'!D301</f>
        <v>448.90300000000002</v>
      </c>
      <c r="E301" s="12">
        <f>+'MIT Da'!E301+'SAR Da'!E301+'URQ Da'!E301+'ROC Da'!E301+'SM Da'!E301+'BN Da'!E301+'BS Da'!E301+'TDC Da'!E301</f>
        <v>0</v>
      </c>
      <c r="F301" s="12">
        <f>+'MIT Da'!F301+'SAR Da'!F301+'URQ Da'!F301+'ROC Da'!F301+'SM Da'!F301+'BN Da'!F301+'BS Da'!F301+'TDC Da'!F301</f>
        <v>249.46163999999999</v>
      </c>
      <c r="G301" s="12">
        <f>+'MIT Da'!G301+'SAR Da'!G301+'URQ Da'!G301+'ROC Da'!G301+'SM Da'!G301+'BN Da'!G301+'BS Da'!G301+'TDC Da'!G301</f>
        <v>869.95263999999997</v>
      </c>
      <c r="H301" s="12">
        <f>+'MIT Da'!H301+'SAR Da'!H301+'URQ Da'!H301+'ROC Da'!H301+'SM Da'!H301+'BN Da'!H301+'BS Da'!H301+'TDC Da'!H301</f>
        <v>855.93263999999999</v>
      </c>
      <c r="I301" s="12">
        <f>+'MIT Da'!I301+'SAR Da'!I301+'URQ Da'!I301+'ROC Da'!I301+'SM Da'!I301+'BN Da'!I301+'BS Da'!I301+'TDC Da'!I301</f>
        <v>968.52011000000005</v>
      </c>
      <c r="J301" s="12">
        <f>+'MIT Da'!J301+'SAR Da'!J301+'URQ Da'!J301+'ROC Da'!J301+'SM Da'!J301+'BN Da'!J301+'BS Da'!J301+'TDC Da'!J301</f>
        <v>1093.9839099999999</v>
      </c>
      <c r="K301" s="12">
        <f>+'MIT Da'!K301+'SAR Da'!K301+'URQ Da'!K301+'ROC Da'!K301+'SM Da'!K301+'BN Da'!K301+'BS Da'!K301+'TDC Da'!K301</f>
        <v>54.516999999999996</v>
      </c>
      <c r="L301" s="12">
        <f>+'MIT Da'!L301+'SAR Da'!L301+'URQ Da'!L301+'ROC Da'!L301+'SM Da'!L301+'BN Da'!L301+'BS Da'!L301+'TDC Da'!L301</f>
        <v>526.06900000000007</v>
      </c>
      <c r="M301" s="12">
        <f>+'MIT Da'!M301+'SAR Da'!M301+'URQ Da'!M301+'ROC Da'!M301+'SM Da'!M301+'BN Da'!M301+'BS Da'!M301+'TDC Da'!M301</f>
        <v>21.314999999999998</v>
      </c>
      <c r="N301" s="12">
        <f>+'MIT Da'!N301+'SAR Da'!N301+'URQ Da'!N301+'ROC Da'!N301+'SM Da'!N301+'BN Da'!N301+'BS Da'!N301+'TDC Da'!N301</f>
        <v>1620.0529099999997</v>
      </c>
      <c r="O301" s="12">
        <f>+'MIT Da'!O301+'SAR Da'!O301+'URQ Da'!O301+'ROC Da'!O301+'SM Da'!O301+'BN Da'!O301+'BS Da'!O301+'TDC Da'!O301</f>
        <v>1606.5099099999998</v>
      </c>
      <c r="P301" s="81">
        <f>+'MIT Da'!P301+'SAR Da'!P301+'URQ Da'!P301+'ROC Da'!P301+'SM Da'!P301+'BN Da'!P301+'BS Da'!P301+'TDC Da'!P301</f>
        <v>210</v>
      </c>
      <c r="Q301" s="81">
        <f>+'MIT Da'!Q301+'SAR Da'!Q301+'URQ Da'!Q301+'ROC Da'!Q301+'SM Da'!Q301+'BN Da'!Q301+'BS Da'!Q301+'TDC Da'!Q301</f>
        <v>58</v>
      </c>
      <c r="R301" s="81">
        <f>+'MIT Da'!R301+'SAR Da'!R301+'URQ Da'!R301+'ROC Da'!R301+'SM Da'!R301+'BN Da'!R301+'BS Da'!R301+'TDC Da'!R301</f>
        <v>10</v>
      </c>
      <c r="S301" s="81">
        <f>+'MIT Da'!S301+'SAR Da'!S301+'URQ Da'!S301+'ROC Da'!S301+'SM Da'!S301+'BN Da'!S301+'BS Da'!S301+'TDC Da'!S301</f>
        <v>278</v>
      </c>
      <c r="T301" s="81">
        <f>+'MIT Da'!T301+'SAR Da'!T301+'URQ Da'!T301+'ROC Da'!T301+'SM Da'!T301+'BN Da'!T301+'BS Da'!T301+'TDC Da'!T301</f>
        <v>137</v>
      </c>
      <c r="U301" s="81">
        <f>+'MIT Da'!U301+'SAR Da'!U301+'URQ Da'!U301+'ROC Da'!U301+'SM Da'!U301+'BN Da'!U301+'BS Da'!U301+'TDC Da'!U301</f>
        <v>407</v>
      </c>
      <c r="V301" s="81">
        <f>+'MIT Da'!V301+'SAR Da'!V301+'URQ Da'!V301+'ROC Da'!V301+'SM Da'!V301+'BN Da'!V301+'BS Da'!V301+'TDC Da'!V301</f>
        <v>11</v>
      </c>
      <c r="W301" s="81">
        <f>+'MIT Da'!W301+'SAR Da'!W301+'URQ Da'!W301+'ROC Da'!W301+'SM Da'!W301+'BN Da'!W301+'BS Da'!W301+'TDC Da'!W301</f>
        <v>117</v>
      </c>
      <c r="X301" s="81">
        <f>+'MIT Da'!X301+'SAR Da'!X301+'URQ Da'!X301+'ROC Da'!X301+'SM Da'!X301+'BN Da'!X301+'BS Da'!X301+'TDC Da'!X301</f>
        <v>4</v>
      </c>
      <c r="Y301" s="81">
        <f>+'MIT Da'!Y301+'SAR Da'!Y301+'URQ Da'!Y301+'ROC Da'!Y301+'SM Da'!Y301+'BN Da'!Y301+'BS Da'!Y301+'TDC Da'!Y301</f>
        <v>676</v>
      </c>
      <c r="Z301" s="81">
        <f>+'MIT Da'!Z301+'SAR Da'!Z301+'URQ Da'!Z301+'ROC Da'!Z301+'SM Da'!Z301+'BN Da'!Z301+'BS Da'!Z301+'TDC Da'!Z301</f>
        <v>194</v>
      </c>
      <c r="AA301" s="81">
        <f>+'MIT Da'!AA301+'SAR Da'!AA301+'URQ Da'!AA301+'ROC Da'!AA301+'SM Da'!AA301+'BN Da'!AA301+'BS Da'!AA301+'TDC Da'!AA301</f>
        <v>103</v>
      </c>
      <c r="AB301" s="81">
        <f>+'MIT Da'!AB301+'SAR Da'!AB301+'URQ Da'!AB301+'ROC Da'!AB301+'SM Da'!AB301+'BN Da'!AB301+'BS Da'!AB301+'TDC Da'!AB301</f>
        <v>676</v>
      </c>
      <c r="AC301" s="81">
        <f>+'MIT Da'!AC301+'SAR Da'!AC301+'URQ Da'!AC301+'ROC Da'!AC301+'SM Da'!AC301+'BN Da'!AC301+'BS Da'!AC301+'TDC Da'!AC301</f>
        <v>973</v>
      </c>
      <c r="AD301" s="81">
        <f>+'MIT Da'!AD301+'SAR Da'!AD301+'URQ Da'!AD301+'ROC Da'!AD301+'SM Da'!AD301+'BN Da'!AD301+'BS Da'!AD301+'TDC Da'!AD301</f>
        <v>59</v>
      </c>
      <c r="AE301" s="81">
        <f>+'MIT Da'!AE301+'SAR Da'!AE301+'URQ Da'!AE301+'ROC Da'!AE301+'SM Da'!AE301+'BN Da'!AE301+'BS Da'!AE301+'TDC Da'!AE301</f>
        <v>101</v>
      </c>
      <c r="AF301" s="81">
        <f>+'MIT Da'!AF301+'SAR Da'!AF301+'URQ Da'!AF301+'ROC Da'!AF301+'SM Da'!AF301+'BN Da'!AF301+'BS Da'!AF301+'TDC Da'!AF301</f>
        <v>470</v>
      </c>
      <c r="AG301" s="81">
        <f>+'MIT Da'!AG301+'SAR Da'!AG301+'URQ Da'!AG301+'ROC Da'!AG301+'SM Da'!AG301+'BN Da'!AG301+'BS Da'!AG301+'TDC Da'!AG301</f>
        <v>630</v>
      </c>
      <c r="AH301" s="12">
        <f>+'MIT Da'!AH301+'SAR Da'!AH301+'URQ Da'!AH301+'ROC Da'!AH301+'SM Da'!AH301+'BN Da'!AH301+'BS Da'!AH301+'TDC Da'!AH301</f>
        <v>280.81400000000002</v>
      </c>
      <c r="AI301" s="12">
        <f>+'MIT Da'!AI301+'SAR Da'!AI301+'URQ Da'!AI301+'ROC Da'!AI301+'SM Da'!AI301+'BN Da'!AI301+'BS Da'!AI301+'TDC Da'!AI301</f>
        <v>2.4</v>
      </c>
      <c r="AJ301" s="12">
        <f>+'MIT Da'!AJ301+'SAR Da'!AJ301+'URQ Da'!AJ301+'ROC Da'!AJ301+'SM Da'!AJ301+'BN Da'!AJ301+'BS Da'!AJ301+'TDC Da'!AJ301</f>
        <v>514.28800000000001</v>
      </c>
      <c r="AK301" s="12">
        <f>+'MIT Da'!AK301+'SAR Da'!AK301+'URQ Da'!AK301+'ROC Da'!AK301+'SM Da'!AK301+'BN Da'!AK301+'BS Da'!AK301+'TDC Da'!AK301</f>
        <v>797.50199999999995</v>
      </c>
      <c r="AL301" s="81">
        <f>+'MIT Da'!AL301+'SAR Da'!AL301+'URQ Da'!AL301+'ROC Da'!AL301+'SM Da'!AL301+'BN Da'!AL301+'BS Da'!AL301+'TDC Da'!AL301</f>
        <v>9</v>
      </c>
      <c r="AM301" s="81">
        <f>+'MIT Da'!AM301+'SAR Da'!AM301+'URQ Da'!AM301+'ROC Da'!AM301+'SM Da'!AM301+'BN Da'!AM301+'BS Da'!AM301+'TDC Da'!AM301</f>
        <v>56</v>
      </c>
      <c r="AN301" s="81">
        <f>+'MIT Da'!AN301+'SAR Da'!AN301+'URQ Da'!AN301+'ROC Da'!AN301+'SM Da'!AN301+'BN Da'!AN301+'BS Da'!AN301+'TDC Da'!AN301</f>
        <v>77</v>
      </c>
      <c r="AO301" s="81">
        <f>+'MIT Da'!AO301+'SAR Da'!AO301+'URQ Da'!AO301+'ROC Da'!AO301+'SM Da'!AO301+'BN Da'!AO301+'BS Da'!AO301+'TDC Da'!AO301</f>
        <v>142</v>
      </c>
      <c r="AP301" s="81">
        <f>+'MIT Da'!AP301+'SAR Da'!AP301+'URQ Da'!AP301+'ROC Da'!AP301+'SM Da'!AP301+'BN Da'!AP301+'BS Da'!AP301+'TDC Da'!AP301</f>
        <v>564</v>
      </c>
      <c r="AQ301" s="81">
        <f>+'MIT Da'!AQ301+'SAR Da'!AQ301+'URQ Da'!AQ301+'ROC Da'!AQ301+'SM Da'!AQ301+'BN Da'!AQ301+'BS Da'!AQ301+'TDC Da'!AQ301</f>
        <v>399</v>
      </c>
      <c r="AR301" s="81">
        <f>+'MIT Da'!AR301+'SAR Da'!AR301+'URQ Da'!AR301+'ROC Da'!AR301+'SM Da'!AR301+'BN Da'!AR301+'BS Da'!AR301+'TDC Da'!AR301</f>
        <v>72</v>
      </c>
      <c r="AS301" s="81">
        <f>+SUM(RED_InfraMR[[#This Row],[B.02.1 - Parque de Coches Eléctricos Motrices]:[B.02.3 - Parque de Coches Eléctricos Motrices Tipo R]])</f>
        <v>1035</v>
      </c>
      <c r="AT301" s="81">
        <f>+'MIT Da'!AT301+'SAR Da'!AT301+'URQ Da'!AT301+'ROC Da'!AT301+'SM Da'!AT301+'BN Da'!AT301+'BS Da'!AT301+'TDC Da'!AT301</f>
        <v>12</v>
      </c>
      <c r="AU301" s="81">
        <f>+'MIT Da'!AU301+'SAR Da'!AU301+'URQ Da'!AU301+'ROC Da'!AU301+'SM Da'!AU301+'BN Da'!AU301+'BS Da'!AU301+'TDC Da'!AU301</f>
        <v>33</v>
      </c>
      <c r="AV301" s="81">
        <f>+'MIT Da'!AV301+'SAR Da'!AV301+'URQ Da'!AV301+'ROC Da'!AV301+'SM Da'!AV301+'BN Da'!AV301+'BS Da'!AV301+'TDC Da'!AV301</f>
        <v>64</v>
      </c>
      <c r="AW301" s="81">
        <f>+SUM(RED_InfraMR[[#This Row],[B.03.1 - Parque de Coches Motores Motrices Remolcados]:[B.03.3 - Parque de Coches Motores Motrices Cabina]])</f>
        <v>109</v>
      </c>
      <c r="AX301" s="81">
        <f>+'MIT Da'!AX301+'SAR Da'!AX301+'URQ Da'!AX301+'ROC Da'!AX301+'SM Da'!AX301+'BN Da'!AX301+'BS Da'!AX301+'TDC Da'!AX301</f>
        <v>493</v>
      </c>
      <c r="AY301" s="81">
        <f>+'MIT Da'!AY301+'SAR Da'!AY301+'URQ Da'!AY301+'ROC Da'!AY301+'SM Da'!AY301+'BN Da'!AY301+'BS Da'!AY301+'TDC Da'!AY301</f>
        <v>131</v>
      </c>
      <c r="AZ301" s="81">
        <f>+'MIT Da'!AZ301+'SAR Da'!AZ301+'URQ Da'!AZ301+'ROC Da'!AZ301+'SM Da'!AZ301+'BN Da'!AZ301+'BS Da'!AZ301+'TDC Da'!AZ301</f>
        <v>15</v>
      </c>
      <c r="BA301" s="81">
        <f>+'MIT Da'!BA301+'SAR Da'!BA301+'URQ Da'!BA301+'ROC Da'!BA301+'SM Da'!BA301+'BN Da'!BA301+'BS Da'!BA301+'TDC Da'!BA301</f>
        <v>163</v>
      </c>
      <c r="BB301" s="81">
        <f>+'MIT Da'!BB301+'SAR Da'!BB301+'URQ Da'!BB301+'ROC Da'!BB301+'SM Da'!BB301+'BN Da'!BB301+'BS Da'!BB301+'TDC Da'!BB301</f>
        <v>0</v>
      </c>
      <c r="BC301" s="81">
        <f>+SUM(RED_InfraMR[[#This Row],[B.04.1 - Parque de Coches Remolcados Clase Unica]:[B.04.5 - Parque de Coches Remolcados para Servicios Especiales (Cartoneros)]])</f>
        <v>802</v>
      </c>
      <c r="BD301" s="81">
        <f>+'MIT Da'!BD301+'SAR Da'!BD301+'URQ Da'!BD301+'ROC Da'!BD301+'SM Da'!BD301+'BN Da'!BD301+'BS Da'!BD301+'TDC Da'!BD301</f>
        <v>33</v>
      </c>
      <c r="BE301" s="81">
        <f>+'MIT Da'!BE301+'SAR Da'!BE301+'URQ Da'!BE301+'ROC Da'!BE301+'SM Da'!BE301+'BN Da'!BE301+'BS Da'!BE301+'TDC Da'!BE301</f>
        <v>103</v>
      </c>
      <c r="BF301" s="16"/>
    </row>
    <row r="302" spans="1:58">
      <c r="A302" s="1">
        <v>2018</v>
      </c>
      <c r="B302" s="1" t="s">
        <v>115</v>
      </c>
      <c r="C302" s="12">
        <f>+'MIT Da'!C302+'SAR Da'!C302+'URQ Da'!C302+'ROC Da'!C302+'SM Da'!C302+'BN Da'!C302+'BS Da'!C302+'TDC Da'!C302</f>
        <v>171.58799999999999</v>
      </c>
      <c r="D302" s="12">
        <f>+'MIT Da'!D302+'SAR Da'!D302+'URQ Da'!D302+'ROC Da'!D302+'SM Da'!D302+'BN Da'!D302+'BS Da'!D302+'TDC Da'!D302</f>
        <v>448.90300000000002</v>
      </c>
      <c r="E302" s="12">
        <f>+'MIT Da'!E302+'SAR Da'!E302+'URQ Da'!E302+'ROC Da'!E302+'SM Da'!E302+'BN Da'!E302+'BS Da'!E302+'TDC Da'!E302</f>
        <v>0</v>
      </c>
      <c r="F302" s="12">
        <f>+'MIT Da'!F302+'SAR Da'!F302+'URQ Da'!F302+'ROC Da'!F302+'SM Da'!F302+'BN Da'!F302+'BS Da'!F302+'TDC Da'!F302</f>
        <v>249.46163999999999</v>
      </c>
      <c r="G302" s="12">
        <f>+'MIT Da'!G302+'SAR Da'!G302+'URQ Da'!G302+'ROC Da'!G302+'SM Da'!G302+'BN Da'!G302+'BS Da'!G302+'TDC Da'!G302</f>
        <v>869.95263999999997</v>
      </c>
      <c r="H302" s="12">
        <f>+'MIT Da'!H302+'SAR Da'!H302+'URQ Da'!H302+'ROC Da'!H302+'SM Da'!H302+'BN Da'!H302+'BS Da'!H302+'TDC Da'!H302</f>
        <v>855.93263999999999</v>
      </c>
      <c r="I302" s="12">
        <f>+'MIT Da'!I302+'SAR Da'!I302+'URQ Da'!I302+'ROC Da'!I302+'SM Da'!I302+'BN Da'!I302+'BS Da'!I302+'TDC Da'!I302</f>
        <v>968.52011000000005</v>
      </c>
      <c r="J302" s="12">
        <f>+'MIT Da'!J302+'SAR Da'!J302+'URQ Da'!J302+'ROC Da'!J302+'SM Da'!J302+'BN Da'!J302+'BS Da'!J302+'TDC Da'!J302</f>
        <v>1093.9839099999999</v>
      </c>
      <c r="K302" s="12">
        <f>+'MIT Da'!K302+'SAR Da'!K302+'URQ Da'!K302+'ROC Da'!K302+'SM Da'!K302+'BN Da'!K302+'BS Da'!K302+'TDC Da'!K302</f>
        <v>54.516999999999996</v>
      </c>
      <c r="L302" s="12">
        <f>+'MIT Da'!L302+'SAR Da'!L302+'URQ Da'!L302+'ROC Da'!L302+'SM Da'!L302+'BN Da'!L302+'BS Da'!L302+'TDC Da'!L302</f>
        <v>526.06900000000007</v>
      </c>
      <c r="M302" s="12">
        <f>+'MIT Da'!M302+'SAR Da'!M302+'URQ Da'!M302+'ROC Da'!M302+'SM Da'!M302+'BN Da'!M302+'BS Da'!M302+'TDC Da'!M302</f>
        <v>21.314999999999998</v>
      </c>
      <c r="N302" s="12">
        <f>+'MIT Da'!N302+'SAR Da'!N302+'URQ Da'!N302+'ROC Da'!N302+'SM Da'!N302+'BN Da'!N302+'BS Da'!N302+'TDC Da'!N302</f>
        <v>1620.0529099999997</v>
      </c>
      <c r="O302" s="12">
        <f>+'MIT Da'!O302+'SAR Da'!O302+'URQ Da'!O302+'ROC Da'!O302+'SM Da'!O302+'BN Da'!O302+'BS Da'!O302+'TDC Da'!O302</f>
        <v>1606.5099099999998</v>
      </c>
      <c r="P302" s="81">
        <f>+'MIT Da'!P302+'SAR Da'!P302+'URQ Da'!P302+'ROC Da'!P302+'SM Da'!P302+'BN Da'!P302+'BS Da'!P302+'TDC Da'!P302</f>
        <v>210</v>
      </c>
      <c r="Q302" s="81">
        <f>+'MIT Da'!Q302+'SAR Da'!Q302+'URQ Da'!Q302+'ROC Da'!Q302+'SM Da'!Q302+'BN Da'!Q302+'BS Da'!Q302+'TDC Da'!Q302</f>
        <v>58</v>
      </c>
      <c r="R302" s="81">
        <f>+'MIT Da'!R302+'SAR Da'!R302+'URQ Da'!R302+'ROC Da'!R302+'SM Da'!R302+'BN Da'!R302+'BS Da'!R302+'TDC Da'!R302</f>
        <v>10</v>
      </c>
      <c r="S302" s="81">
        <f>+'MIT Da'!S302+'SAR Da'!S302+'URQ Da'!S302+'ROC Da'!S302+'SM Da'!S302+'BN Da'!S302+'BS Da'!S302+'TDC Da'!S302</f>
        <v>278</v>
      </c>
      <c r="T302" s="81">
        <f>+'MIT Da'!T302+'SAR Da'!T302+'URQ Da'!T302+'ROC Da'!T302+'SM Da'!T302+'BN Da'!T302+'BS Da'!T302+'TDC Da'!T302</f>
        <v>137</v>
      </c>
      <c r="U302" s="81">
        <f>+'MIT Da'!U302+'SAR Da'!U302+'URQ Da'!U302+'ROC Da'!U302+'SM Da'!U302+'BN Da'!U302+'BS Da'!U302+'TDC Da'!U302</f>
        <v>407</v>
      </c>
      <c r="V302" s="81">
        <f>+'MIT Da'!V302+'SAR Da'!V302+'URQ Da'!V302+'ROC Da'!V302+'SM Da'!V302+'BN Da'!V302+'BS Da'!V302+'TDC Da'!V302</f>
        <v>11</v>
      </c>
      <c r="W302" s="81">
        <f>+'MIT Da'!W302+'SAR Da'!W302+'URQ Da'!W302+'ROC Da'!W302+'SM Da'!W302+'BN Da'!W302+'BS Da'!W302+'TDC Da'!W302</f>
        <v>117</v>
      </c>
      <c r="X302" s="81">
        <f>+'MIT Da'!X302+'SAR Da'!X302+'URQ Da'!X302+'ROC Da'!X302+'SM Da'!X302+'BN Da'!X302+'BS Da'!X302+'TDC Da'!X302</f>
        <v>5</v>
      </c>
      <c r="Y302" s="81">
        <f>+'MIT Da'!Y302+'SAR Da'!Y302+'URQ Da'!Y302+'ROC Da'!Y302+'SM Da'!Y302+'BN Da'!Y302+'BS Da'!Y302+'TDC Da'!Y302</f>
        <v>677</v>
      </c>
      <c r="Z302" s="81">
        <f>+'MIT Da'!Z302+'SAR Da'!Z302+'URQ Da'!Z302+'ROC Da'!Z302+'SM Da'!Z302+'BN Da'!Z302+'BS Da'!Z302+'TDC Da'!Z302</f>
        <v>195</v>
      </c>
      <c r="AA302" s="81">
        <f>+'MIT Da'!AA302+'SAR Da'!AA302+'URQ Da'!AA302+'ROC Da'!AA302+'SM Da'!AA302+'BN Da'!AA302+'BS Da'!AA302+'TDC Da'!AA302</f>
        <v>103</v>
      </c>
      <c r="AB302" s="81">
        <f>+'MIT Da'!AB302+'SAR Da'!AB302+'URQ Da'!AB302+'ROC Da'!AB302+'SM Da'!AB302+'BN Da'!AB302+'BS Da'!AB302+'TDC Da'!AB302</f>
        <v>677</v>
      </c>
      <c r="AC302" s="81">
        <f>+'MIT Da'!AC302+'SAR Da'!AC302+'URQ Da'!AC302+'ROC Da'!AC302+'SM Da'!AC302+'BN Da'!AC302+'BS Da'!AC302+'TDC Da'!AC302</f>
        <v>975</v>
      </c>
      <c r="AD302" s="81">
        <f>+'MIT Da'!AD302+'SAR Da'!AD302+'URQ Da'!AD302+'ROC Da'!AD302+'SM Da'!AD302+'BN Da'!AD302+'BS Da'!AD302+'TDC Da'!AD302</f>
        <v>59</v>
      </c>
      <c r="AE302" s="81">
        <f>+'MIT Da'!AE302+'SAR Da'!AE302+'URQ Da'!AE302+'ROC Da'!AE302+'SM Da'!AE302+'BN Da'!AE302+'BS Da'!AE302+'TDC Da'!AE302</f>
        <v>101</v>
      </c>
      <c r="AF302" s="81">
        <f>+'MIT Da'!AF302+'SAR Da'!AF302+'URQ Da'!AF302+'ROC Da'!AF302+'SM Da'!AF302+'BN Da'!AF302+'BS Da'!AF302+'TDC Da'!AF302</f>
        <v>471</v>
      </c>
      <c r="AG302" s="81">
        <f>+'MIT Da'!AG302+'SAR Da'!AG302+'URQ Da'!AG302+'ROC Da'!AG302+'SM Da'!AG302+'BN Da'!AG302+'BS Da'!AG302+'TDC Da'!AG302</f>
        <v>631</v>
      </c>
      <c r="AH302" s="12">
        <f>+'MIT Da'!AH302+'SAR Da'!AH302+'URQ Da'!AH302+'ROC Da'!AH302+'SM Da'!AH302+'BN Da'!AH302+'BS Da'!AH302+'TDC Da'!AH302</f>
        <v>280.81400000000002</v>
      </c>
      <c r="AI302" s="12">
        <f>+'MIT Da'!AI302+'SAR Da'!AI302+'URQ Da'!AI302+'ROC Da'!AI302+'SM Da'!AI302+'BN Da'!AI302+'BS Da'!AI302+'TDC Da'!AI302</f>
        <v>2.4</v>
      </c>
      <c r="AJ302" s="12">
        <f>+'MIT Da'!AJ302+'SAR Da'!AJ302+'URQ Da'!AJ302+'ROC Da'!AJ302+'SM Da'!AJ302+'BN Da'!AJ302+'BS Da'!AJ302+'TDC Da'!AJ302</f>
        <v>514.28800000000001</v>
      </c>
      <c r="AK302" s="12">
        <f>+'MIT Da'!AK302+'SAR Da'!AK302+'URQ Da'!AK302+'ROC Da'!AK302+'SM Da'!AK302+'BN Da'!AK302+'BS Da'!AK302+'TDC Da'!AK302</f>
        <v>797.50199999999995</v>
      </c>
      <c r="AL302" s="81">
        <f>+'MIT Da'!AL302+'SAR Da'!AL302+'URQ Da'!AL302+'ROC Da'!AL302+'SM Da'!AL302+'BN Da'!AL302+'BS Da'!AL302+'TDC Da'!AL302</f>
        <v>9</v>
      </c>
      <c r="AM302" s="81">
        <f>+'MIT Da'!AM302+'SAR Da'!AM302+'URQ Da'!AM302+'ROC Da'!AM302+'SM Da'!AM302+'BN Da'!AM302+'BS Da'!AM302+'TDC Da'!AM302</f>
        <v>56</v>
      </c>
      <c r="AN302" s="81">
        <f>+'MIT Da'!AN302+'SAR Da'!AN302+'URQ Da'!AN302+'ROC Da'!AN302+'SM Da'!AN302+'BN Da'!AN302+'BS Da'!AN302+'TDC Da'!AN302</f>
        <v>77</v>
      </c>
      <c r="AO302" s="81">
        <f>+'MIT Da'!AO302+'SAR Da'!AO302+'URQ Da'!AO302+'ROC Da'!AO302+'SM Da'!AO302+'BN Da'!AO302+'BS Da'!AO302+'TDC Da'!AO302</f>
        <v>142</v>
      </c>
      <c r="AP302" s="81">
        <f>+'MIT Da'!AP302+'SAR Da'!AP302+'URQ Da'!AP302+'ROC Da'!AP302+'SM Da'!AP302+'BN Da'!AP302+'BS Da'!AP302+'TDC Da'!AP302</f>
        <v>564</v>
      </c>
      <c r="AQ302" s="81">
        <f>+'MIT Da'!AQ302+'SAR Da'!AQ302+'URQ Da'!AQ302+'ROC Da'!AQ302+'SM Da'!AQ302+'BN Da'!AQ302+'BS Da'!AQ302+'TDC Da'!AQ302</f>
        <v>399</v>
      </c>
      <c r="AR302" s="81">
        <f>+'MIT Da'!AR302+'SAR Da'!AR302+'URQ Da'!AR302+'ROC Da'!AR302+'SM Da'!AR302+'BN Da'!AR302+'BS Da'!AR302+'TDC Da'!AR302</f>
        <v>72</v>
      </c>
      <c r="AS302" s="81">
        <f>+SUM(RED_InfraMR[[#This Row],[B.02.1 - Parque de Coches Eléctricos Motrices]:[B.02.3 - Parque de Coches Eléctricos Motrices Tipo R]])</f>
        <v>1035</v>
      </c>
      <c r="AT302" s="81">
        <f>+'MIT Da'!AT302+'SAR Da'!AT302+'URQ Da'!AT302+'ROC Da'!AT302+'SM Da'!AT302+'BN Da'!AT302+'BS Da'!AT302+'TDC Da'!AT302</f>
        <v>12</v>
      </c>
      <c r="AU302" s="81">
        <f>+'MIT Da'!AU302+'SAR Da'!AU302+'URQ Da'!AU302+'ROC Da'!AU302+'SM Da'!AU302+'BN Da'!AU302+'BS Da'!AU302+'TDC Da'!AU302</f>
        <v>33</v>
      </c>
      <c r="AV302" s="81">
        <f>+'MIT Da'!AV302+'SAR Da'!AV302+'URQ Da'!AV302+'ROC Da'!AV302+'SM Da'!AV302+'BN Da'!AV302+'BS Da'!AV302+'TDC Da'!AV302</f>
        <v>64</v>
      </c>
      <c r="AW302" s="81">
        <f>+SUM(RED_InfraMR[[#This Row],[B.03.1 - Parque de Coches Motores Motrices Remolcados]:[B.03.3 - Parque de Coches Motores Motrices Cabina]])</f>
        <v>109</v>
      </c>
      <c r="AX302" s="81">
        <f>+'MIT Da'!AX302+'SAR Da'!AX302+'URQ Da'!AX302+'ROC Da'!AX302+'SM Da'!AX302+'BN Da'!AX302+'BS Da'!AX302+'TDC Da'!AX302</f>
        <v>496</v>
      </c>
      <c r="AY302" s="81">
        <f>+'MIT Da'!AY302+'SAR Da'!AY302+'URQ Da'!AY302+'ROC Da'!AY302+'SM Da'!AY302+'BN Da'!AY302+'BS Da'!AY302+'TDC Da'!AY302</f>
        <v>128</v>
      </c>
      <c r="AZ302" s="81">
        <f>+'MIT Da'!AZ302+'SAR Da'!AZ302+'URQ Da'!AZ302+'ROC Da'!AZ302+'SM Da'!AZ302+'BN Da'!AZ302+'BS Da'!AZ302+'TDC Da'!AZ302</f>
        <v>15</v>
      </c>
      <c r="BA302" s="81">
        <f>+'MIT Da'!BA302+'SAR Da'!BA302+'URQ Da'!BA302+'ROC Da'!BA302+'SM Da'!BA302+'BN Da'!BA302+'BS Da'!BA302+'TDC Da'!BA302</f>
        <v>164</v>
      </c>
      <c r="BB302" s="81">
        <f>+'MIT Da'!BB302+'SAR Da'!BB302+'URQ Da'!BB302+'ROC Da'!BB302+'SM Da'!BB302+'BN Da'!BB302+'BS Da'!BB302+'TDC Da'!BB302</f>
        <v>0</v>
      </c>
      <c r="BC302" s="81">
        <f>+SUM(RED_InfraMR[[#This Row],[B.04.1 - Parque de Coches Remolcados Clase Unica]:[B.04.5 - Parque de Coches Remolcados para Servicios Especiales (Cartoneros)]])</f>
        <v>803</v>
      </c>
      <c r="BD302" s="81">
        <f>+'MIT Da'!BD302+'SAR Da'!BD302+'URQ Da'!BD302+'ROC Da'!BD302+'SM Da'!BD302+'BN Da'!BD302+'BS Da'!BD302+'TDC Da'!BD302</f>
        <v>33</v>
      </c>
      <c r="BE302" s="81">
        <f>+'MIT Da'!BE302+'SAR Da'!BE302+'URQ Da'!BE302+'ROC Da'!BE302+'SM Da'!BE302+'BN Da'!BE302+'BS Da'!BE302+'TDC Da'!BE302</f>
        <v>103</v>
      </c>
      <c r="BF302" s="16"/>
    </row>
    <row r="303" spans="1:58">
      <c r="A303" s="1">
        <v>2018</v>
      </c>
      <c r="B303" s="1" t="s">
        <v>116</v>
      </c>
      <c r="C303" s="12">
        <f>+'MIT Da'!C303+'SAR Da'!C303+'URQ Da'!C303+'ROC Da'!C303+'SM Da'!C303+'BN Da'!C303+'BS Da'!C303+'TDC Da'!C303</f>
        <v>171.58799999999999</v>
      </c>
      <c r="D303" s="12">
        <f>+'MIT Da'!D303+'SAR Da'!D303+'URQ Da'!D303+'ROC Da'!D303+'SM Da'!D303+'BN Da'!D303+'BS Da'!D303+'TDC Da'!D303</f>
        <v>448.90300000000002</v>
      </c>
      <c r="E303" s="12">
        <f>+'MIT Da'!E303+'SAR Da'!E303+'URQ Da'!E303+'ROC Da'!E303+'SM Da'!E303+'BN Da'!E303+'BS Da'!E303+'TDC Da'!E303</f>
        <v>0</v>
      </c>
      <c r="F303" s="12">
        <f>+'MIT Da'!F303+'SAR Da'!F303+'URQ Da'!F303+'ROC Da'!F303+'SM Da'!F303+'BN Da'!F303+'BS Da'!F303+'TDC Da'!F303</f>
        <v>249.46163999999999</v>
      </c>
      <c r="G303" s="12">
        <f>+'MIT Da'!G303+'SAR Da'!G303+'URQ Da'!G303+'ROC Da'!G303+'SM Da'!G303+'BN Da'!G303+'BS Da'!G303+'TDC Da'!G303</f>
        <v>869.95263999999997</v>
      </c>
      <c r="H303" s="12">
        <f>+'MIT Da'!H303+'SAR Da'!H303+'URQ Da'!H303+'ROC Da'!H303+'SM Da'!H303+'BN Da'!H303+'BS Da'!H303+'TDC Da'!H303</f>
        <v>855.93263999999999</v>
      </c>
      <c r="I303" s="12">
        <f>+'MIT Da'!I303+'SAR Da'!I303+'URQ Da'!I303+'ROC Da'!I303+'SM Da'!I303+'BN Da'!I303+'BS Da'!I303+'TDC Da'!I303</f>
        <v>968.52011000000005</v>
      </c>
      <c r="J303" s="12">
        <f>+'MIT Da'!J303+'SAR Da'!J303+'URQ Da'!J303+'ROC Da'!J303+'SM Da'!J303+'BN Da'!J303+'BS Da'!J303+'TDC Da'!J303</f>
        <v>1093.9839099999999</v>
      </c>
      <c r="K303" s="12">
        <f>+'MIT Da'!K303+'SAR Da'!K303+'URQ Da'!K303+'ROC Da'!K303+'SM Da'!K303+'BN Da'!K303+'BS Da'!K303+'TDC Da'!K303</f>
        <v>54.516999999999996</v>
      </c>
      <c r="L303" s="12">
        <f>+'MIT Da'!L303+'SAR Da'!L303+'URQ Da'!L303+'ROC Da'!L303+'SM Da'!L303+'BN Da'!L303+'BS Da'!L303+'TDC Da'!L303</f>
        <v>526.06900000000007</v>
      </c>
      <c r="M303" s="12">
        <f>+'MIT Da'!M303+'SAR Da'!M303+'URQ Da'!M303+'ROC Da'!M303+'SM Da'!M303+'BN Da'!M303+'BS Da'!M303+'TDC Da'!M303</f>
        <v>21.314999999999998</v>
      </c>
      <c r="N303" s="12">
        <f>+'MIT Da'!N303+'SAR Da'!N303+'URQ Da'!N303+'ROC Da'!N303+'SM Da'!N303+'BN Da'!N303+'BS Da'!N303+'TDC Da'!N303</f>
        <v>1620.0529099999997</v>
      </c>
      <c r="O303" s="12">
        <f>+'MIT Da'!O303+'SAR Da'!O303+'URQ Da'!O303+'ROC Da'!O303+'SM Da'!O303+'BN Da'!O303+'BS Da'!O303+'TDC Da'!O303</f>
        <v>1606.5099099999998</v>
      </c>
      <c r="P303" s="81">
        <f>+'MIT Da'!P303+'SAR Da'!P303+'URQ Da'!P303+'ROC Da'!P303+'SM Da'!P303+'BN Da'!P303+'BS Da'!P303+'TDC Da'!P303</f>
        <v>210</v>
      </c>
      <c r="Q303" s="81">
        <f>+'MIT Da'!Q303+'SAR Da'!Q303+'URQ Da'!Q303+'ROC Da'!Q303+'SM Da'!Q303+'BN Da'!Q303+'BS Da'!Q303+'TDC Da'!Q303</f>
        <v>58</v>
      </c>
      <c r="R303" s="81">
        <f>+'MIT Da'!R303+'SAR Da'!R303+'URQ Da'!R303+'ROC Da'!R303+'SM Da'!R303+'BN Da'!R303+'BS Da'!R303+'TDC Da'!R303</f>
        <v>10</v>
      </c>
      <c r="S303" s="81">
        <f>+'MIT Da'!S303+'SAR Da'!S303+'URQ Da'!S303+'ROC Da'!S303+'SM Da'!S303+'BN Da'!S303+'BS Da'!S303+'TDC Da'!S303</f>
        <v>278</v>
      </c>
      <c r="T303" s="81">
        <f>+'MIT Da'!T303+'SAR Da'!T303+'URQ Da'!T303+'ROC Da'!T303+'SM Da'!T303+'BN Da'!T303+'BS Da'!T303+'TDC Da'!T303</f>
        <v>137</v>
      </c>
      <c r="U303" s="81">
        <f>+'MIT Da'!U303+'SAR Da'!U303+'URQ Da'!U303+'ROC Da'!U303+'SM Da'!U303+'BN Da'!U303+'BS Da'!U303+'TDC Da'!U303</f>
        <v>407</v>
      </c>
      <c r="V303" s="81">
        <f>+'MIT Da'!V303+'SAR Da'!V303+'URQ Da'!V303+'ROC Da'!V303+'SM Da'!V303+'BN Da'!V303+'BS Da'!V303+'TDC Da'!V303</f>
        <v>11</v>
      </c>
      <c r="W303" s="81">
        <f>+'MIT Da'!W303+'SAR Da'!W303+'URQ Da'!W303+'ROC Da'!W303+'SM Da'!W303+'BN Da'!W303+'BS Da'!W303+'TDC Da'!W303</f>
        <v>117</v>
      </c>
      <c r="X303" s="81">
        <f>+'MIT Da'!X303+'SAR Da'!X303+'URQ Da'!X303+'ROC Da'!X303+'SM Da'!X303+'BN Da'!X303+'BS Da'!X303+'TDC Da'!X303</f>
        <v>5</v>
      </c>
      <c r="Y303" s="81">
        <f>+'MIT Da'!Y303+'SAR Da'!Y303+'URQ Da'!Y303+'ROC Da'!Y303+'SM Da'!Y303+'BN Da'!Y303+'BS Da'!Y303+'TDC Da'!Y303</f>
        <v>677</v>
      </c>
      <c r="Z303" s="81">
        <f>+'MIT Da'!Z303+'SAR Da'!Z303+'URQ Da'!Z303+'ROC Da'!Z303+'SM Da'!Z303+'BN Da'!Z303+'BS Da'!Z303+'TDC Da'!Z303</f>
        <v>195</v>
      </c>
      <c r="AA303" s="81">
        <f>+'MIT Da'!AA303+'SAR Da'!AA303+'URQ Da'!AA303+'ROC Da'!AA303+'SM Da'!AA303+'BN Da'!AA303+'BS Da'!AA303+'TDC Da'!AA303</f>
        <v>103</v>
      </c>
      <c r="AB303" s="81">
        <f>+'MIT Da'!AB303+'SAR Da'!AB303+'URQ Da'!AB303+'ROC Da'!AB303+'SM Da'!AB303+'BN Da'!AB303+'BS Da'!AB303+'TDC Da'!AB303</f>
        <v>677</v>
      </c>
      <c r="AC303" s="81">
        <f>+'MIT Da'!AC303+'SAR Da'!AC303+'URQ Da'!AC303+'ROC Da'!AC303+'SM Da'!AC303+'BN Da'!AC303+'BS Da'!AC303+'TDC Da'!AC303</f>
        <v>975</v>
      </c>
      <c r="AD303" s="81">
        <f>+'MIT Da'!AD303+'SAR Da'!AD303+'URQ Da'!AD303+'ROC Da'!AD303+'SM Da'!AD303+'BN Da'!AD303+'BS Da'!AD303+'TDC Da'!AD303</f>
        <v>59</v>
      </c>
      <c r="AE303" s="81">
        <f>+'MIT Da'!AE303+'SAR Da'!AE303+'URQ Da'!AE303+'ROC Da'!AE303+'SM Da'!AE303+'BN Da'!AE303+'BS Da'!AE303+'TDC Da'!AE303</f>
        <v>101</v>
      </c>
      <c r="AF303" s="81">
        <f>+'MIT Da'!AF303+'SAR Da'!AF303+'URQ Da'!AF303+'ROC Da'!AF303+'SM Da'!AF303+'BN Da'!AF303+'BS Da'!AF303+'TDC Da'!AF303</f>
        <v>471</v>
      </c>
      <c r="AG303" s="81">
        <f>+'MIT Da'!AG303+'SAR Da'!AG303+'URQ Da'!AG303+'ROC Da'!AG303+'SM Da'!AG303+'BN Da'!AG303+'BS Da'!AG303+'TDC Da'!AG303</f>
        <v>631</v>
      </c>
      <c r="AH303" s="12">
        <f>+'MIT Da'!AH303+'SAR Da'!AH303+'URQ Da'!AH303+'ROC Da'!AH303+'SM Da'!AH303+'BN Da'!AH303+'BS Da'!AH303+'TDC Da'!AH303</f>
        <v>280.81400000000002</v>
      </c>
      <c r="AI303" s="12">
        <f>+'MIT Da'!AI303+'SAR Da'!AI303+'URQ Da'!AI303+'ROC Da'!AI303+'SM Da'!AI303+'BN Da'!AI303+'BS Da'!AI303+'TDC Da'!AI303</f>
        <v>2.4</v>
      </c>
      <c r="AJ303" s="12">
        <f>+'MIT Da'!AJ303+'SAR Da'!AJ303+'URQ Da'!AJ303+'ROC Da'!AJ303+'SM Da'!AJ303+'BN Da'!AJ303+'BS Da'!AJ303+'TDC Da'!AJ303</f>
        <v>514.28800000000001</v>
      </c>
      <c r="AK303" s="12">
        <f>+'MIT Da'!AK303+'SAR Da'!AK303+'URQ Da'!AK303+'ROC Da'!AK303+'SM Da'!AK303+'BN Da'!AK303+'BS Da'!AK303+'TDC Da'!AK303</f>
        <v>797.50199999999995</v>
      </c>
      <c r="AL303" s="81">
        <f>+'MIT Da'!AL303+'SAR Da'!AL303+'URQ Da'!AL303+'ROC Da'!AL303+'SM Da'!AL303+'BN Da'!AL303+'BS Da'!AL303+'TDC Da'!AL303</f>
        <v>9</v>
      </c>
      <c r="AM303" s="81">
        <f>+'MIT Da'!AM303+'SAR Da'!AM303+'URQ Da'!AM303+'ROC Da'!AM303+'SM Da'!AM303+'BN Da'!AM303+'BS Da'!AM303+'TDC Da'!AM303</f>
        <v>56</v>
      </c>
      <c r="AN303" s="81">
        <f>+'MIT Da'!AN303+'SAR Da'!AN303+'URQ Da'!AN303+'ROC Da'!AN303+'SM Da'!AN303+'BN Da'!AN303+'BS Da'!AN303+'TDC Da'!AN303</f>
        <v>77</v>
      </c>
      <c r="AO303" s="81">
        <f>+'MIT Da'!AO303+'SAR Da'!AO303+'URQ Da'!AO303+'ROC Da'!AO303+'SM Da'!AO303+'BN Da'!AO303+'BS Da'!AO303+'TDC Da'!AO303</f>
        <v>142</v>
      </c>
      <c r="AP303" s="81">
        <f>+'MIT Da'!AP303+'SAR Da'!AP303+'URQ Da'!AP303+'ROC Da'!AP303+'SM Da'!AP303+'BN Da'!AP303+'BS Da'!AP303+'TDC Da'!AP303</f>
        <v>564</v>
      </c>
      <c r="AQ303" s="81">
        <f>+'MIT Da'!AQ303+'SAR Da'!AQ303+'URQ Da'!AQ303+'ROC Da'!AQ303+'SM Da'!AQ303+'BN Da'!AQ303+'BS Da'!AQ303+'TDC Da'!AQ303</f>
        <v>399</v>
      </c>
      <c r="AR303" s="81">
        <f>+'MIT Da'!AR303+'SAR Da'!AR303+'URQ Da'!AR303+'ROC Da'!AR303+'SM Da'!AR303+'BN Da'!AR303+'BS Da'!AR303+'TDC Da'!AR303</f>
        <v>72</v>
      </c>
      <c r="AS303" s="81">
        <f>+SUM(RED_InfraMR[[#This Row],[B.02.1 - Parque de Coches Eléctricos Motrices]:[B.02.3 - Parque de Coches Eléctricos Motrices Tipo R]])</f>
        <v>1035</v>
      </c>
      <c r="AT303" s="81">
        <f>+'MIT Da'!AT303+'SAR Da'!AT303+'URQ Da'!AT303+'ROC Da'!AT303+'SM Da'!AT303+'BN Da'!AT303+'BS Da'!AT303+'TDC Da'!AT303</f>
        <v>12</v>
      </c>
      <c r="AU303" s="81">
        <f>+'MIT Da'!AU303+'SAR Da'!AU303+'URQ Da'!AU303+'ROC Da'!AU303+'SM Da'!AU303+'BN Da'!AU303+'BS Da'!AU303+'TDC Da'!AU303</f>
        <v>33</v>
      </c>
      <c r="AV303" s="81">
        <f>+'MIT Da'!AV303+'SAR Da'!AV303+'URQ Da'!AV303+'ROC Da'!AV303+'SM Da'!AV303+'BN Da'!AV303+'BS Da'!AV303+'TDC Da'!AV303</f>
        <v>64</v>
      </c>
      <c r="AW303" s="81">
        <f>+SUM(RED_InfraMR[[#This Row],[B.03.1 - Parque de Coches Motores Motrices Remolcados]:[B.03.3 - Parque de Coches Motores Motrices Cabina]])</f>
        <v>109</v>
      </c>
      <c r="AX303" s="81">
        <f>+'MIT Da'!AX303+'SAR Da'!AX303+'URQ Da'!AX303+'ROC Da'!AX303+'SM Da'!AX303+'BN Da'!AX303+'BS Da'!AX303+'TDC Da'!AX303</f>
        <v>496</v>
      </c>
      <c r="AY303" s="81">
        <f>+'MIT Da'!AY303+'SAR Da'!AY303+'URQ Da'!AY303+'ROC Da'!AY303+'SM Da'!AY303+'BN Da'!AY303+'BS Da'!AY303+'TDC Da'!AY303</f>
        <v>128</v>
      </c>
      <c r="AZ303" s="81">
        <f>+'MIT Da'!AZ303+'SAR Da'!AZ303+'URQ Da'!AZ303+'ROC Da'!AZ303+'SM Da'!AZ303+'BN Da'!AZ303+'BS Da'!AZ303+'TDC Da'!AZ303</f>
        <v>15</v>
      </c>
      <c r="BA303" s="81">
        <f>+'MIT Da'!BA303+'SAR Da'!BA303+'URQ Da'!BA303+'ROC Da'!BA303+'SM Da'!BA303+'BN Da'!BA303+'BS Da'!BA303+'TDC Da'!BA303</f>
        <v>164</v>
      </c>
      <c r="BB303" s="81">
        <f>+'MIT Da'!BB303+'SAR Da'!BB303+'URQ Da'!BB303+'ROC Da'!BB303+'SM Da'!BB303+'BN Da'!BB303+'BS Da'!BB303+'TDC Da'!BB303</f>
        <v>0</v>
      </c>
      <c r="BC303" s="81">
        <f>+SUM(RED_InfraMR[[#This Row],[B.04.1 - Parque de Coches Remolcados Clase Unica]:[B.04.5 - Parque de Coches Remolcados para Servicios Especiales (Cartoneros)]])</f>
        <v>803</v>
      </c>
      <c r="BD303" s="81">
        <f>+'MIT Da'!BD303+'SAR Da'!BD303+'URQ Da'!BD303+'ROC Da'!BD303+'SM Da'!BD303+'BN Da'!BD303+'BS Da'!BD303+'TDC Da'!BD303</f>
        <v>33</v>
      </c>
      <c r="BE303" s="81">
        <f>+'MIT Da'!BE303+'SAR Da'!BE303+'URQ Da'!BE303+'ROC Da'!BE303+'SM Da'!BE303+'BN Da'!BE303+'BS Da'!BE303+'TDC Da'!BE303</f>
        <v>103</v>
      </c>
      <c r="BF303" s="16"/>
    </row>
    <row r="304" spans="1:58">
      <c r="A304" s="1">
        <v>2018</v>
      </c>
      <c r="B304" s="1" t="s">
        <v>117</v>
      </c>
      <c r="C304" s="12">
        <f>+'MIT Da'!C304+'SAR Da'!C304+'URQ Da'!C304+'ROC Da'!C304+'SM Da'!C304+'BN Da'!C304+'BS Da'!C304+'TDC Da'!C304</f>
        <v>214.38800000000001</v>
      </c>
      <c r="D304" s="12">
        <f>+'MIT Da'!D304+'SAR Da'!D304+'URQ Da'!D304+'ROC Da'!D304+'SM Da'!D304+'BN Da'!D304+'BS Da'!D304+'TDC Da'!D304</f>
        <v>448.90300000000002</v>
      </c>
      <c r="E304" s="12">
        <f>+'MIT Da'!E304+'SAR Da'!E304+'URQ Da'!E304+'ROC Da'!E304+'SM Da'!E304+'BN Da'!E304+'BS Da'!E304+'TDC Da'!E304</f>
        <v>0</v>
      </c>
      <c r="F304" s="12">
        <f>+'MIT Da'!F304+'SAR Da'!F304+'URQ Da'!F304+'ROC Da'!F304+'SM Da'!F304+'BN Da'!F304+'BS Da'!F304+'TDC Da'!F304</f>
        <v>249.46163999999999</v>
      </c>
      <c r="G304" s="12">
        <f>+'MIT Da'!G304+'SAR Da'!G304+'URQ Da'!G304+'ROC Da'!G304+'SM Da'!G304+'BN Da'!G304+'BS Da'!G304+'TDC Da'!G304</f>
        <v>912.75263999999993</v>
      </c>
      <c r="H304" s="12">
        <f>+'MIT Da'!H304+'SAR Da'!H304+'URQ Da'!H304+'ROC Da'!H304+'SM Da'!H304+'BN Da'!H304+'BS Da'!H304+'TDC Da'!H304</f>
        <v>899.67563999999993</v>
      </c>
      <c r="I304" s="12">
        <f>+'MIT Da'!I304+'SAR Da'!I304+'URQ Da'!I304+'ROC Da'!I304+'SM Da'!I304+'BN Da'!I304+'BS Da'!I304+'TDC Da'!I304</f>
        <v>1028.3211100000001</v>
      </c>
      <c r="J304" s="12">
        <f>+'MIT Da'!J304+'SAR Da'!J304+'URQ Da'!J304+'ROC Da'!J304+'SM Da'!J304+'BN Da'!J304+'BS Da'!J304+'TDC Da'!J304</f>
        <v>1136.7839099999999</v>
      </c>
      <c r="K304" s="12">
        <f>+'MIT Da'!K304+'SAR Da'!K304+'URQ Da'!K304+'ROC Da'!K304+'SM Da'!K304+'BN Da'!K304+'BS Da'!K304+'TDC Da'!K304</f>
        <v>54.516999999999996</v>
      </c>
      <c r="L304" s="12">
        <f>+'MIT Da'!L304+'SAR Da'!L304+'URQ Da'!L304+'ROC Da'!L304+'SM Da'!L304+'BN Da'!L304+'BS Da'!L304+'TDC Da'!L304</f>
        <v>526.06900000000007</v>
      </c>
      <c r="M304" s="12">
        <f>+'MIT Da'!M304+'SAR Da'!M304+'URQ Da'!M304+'ROC Da'!M304+'SM Da'!M304+'BN Da'!M304+'BS Da'!M304+'TDC Da'!M304</f>
        <v>21.314999999999998</v>
      </c>
      <c r="N304" s="12">
        <f>+'MIT Da'!N304+'SAR Da'!N304+'URQ Da'!N304+'ROC Da'!N304+'SM Da'!N304+'BN Da'!N304+'BS Da'!N304+'TDC Da'!N304</f>
        <v>1662.8529099999998</v>
      </c>
      <c r="O304" s="12">
        <f>+'MIT Da'!O304+'SAR Da'!O304+'URQ Da'!O304+'ROC Da'!O304+'SM Da'!O304+'BN Da'!O304+'BS Da'!O304+'TDC Da'!O304</f>
        <v>1650.2529099999999</v>
      </c>
      <c r="P304" s="81">
        <f>+'MIT Da'!P304+'SAR Da'!P304+'URQ Da'!P304+'ROC Da'!P304+'SM Da'!P304+'BN Da'!P304+'BS Da'!P304+'TDC Da'!P304</f>
        <v>213</v>
      </c>
      <c r="Q304" s="81">
        <f>+'MIT Da'!Q304+'SAR Da'!Q304+'URQ Da'!Q304+'ROC Da'!Q304+'SM Da'!Q304+'BN Da'!Q304+'BS Da'!Q304+'TDC Da'!Q304</f>
        <v>58</v>
      </c>
      <c r="R304" s="81">
        <f>+'MIT Da'!R304+'SAR Da'!R304+'URQ Da'!R304+'ROC Da'!R304+'SM Da'!R304+'BN Da'!R304+'BS Da'!R304+'TDC Da'!R304</f>
        <v>10</v>
      </c>
      <c r="S304" s="81">
        <f>+'MIT Da'!S304+'SAR Da'!S304+'URQ Da'!S304+'ROC Da'!S304+'SM Da'!S304+'BN Da'!S304+'BS Da'!S304+'TDC Da'!S304</f>
        <v>281</v>
      </c>
      <c r="T304" s="81">
        <f>+'MIT Da'!T304+'SAR Da'!T304+'URQ Da'!T304+'ROC Da'!T304+'SM Da'!T304+'BN Da'!T304+'BS Da'!T304+'TDC Da'!T304</f>
        <v>137</v>
      </c>
      <c r="U304" s="81">
        <f>+'MIT Da'!U304+'SAR Da'!U304+'URQ Da'!U304+'ROC Da'!U304+'SM Da'!U304+'BN Da'!U304+'BS Da'!U304+'TDC Da'!U304</f>
        <v>407</v>
      </c>
      <c r="V304" s="81">
        <f>+'MIT Da'!V304+'SAR Da'!V304+'URQ Da'!V304+'ROC Da'!V304+'SM Da'!V304+'BN Da'!V304+'BS Da'!V304+'TDC Da'!V304</f>
        <v>11</v>
      </c>
      <c r="W304" s="81">
        <f>+'MIT Da'!W304+'SAR Da'!W304+'URQ Da'!W304+'ROC Da'!W304+'SM Da'!W304+'BN Da'!W304+'BS Da'!W304+'TDC Da'!W304</f>
        <v>117</v>
      </c>
      <c r="X304" s="81">
        <f>+'MIT Da'!X304+'SAR Da'!X304+'URQ Da'!X304+'ROC Da'!X304+'SM Da'!X304+'BN Da'!X304+'BS Da'!X304+'TDC Da'!X304</f>
        <v>5</v>
      </c>
      <c r="Y304" s="81">
        <f>+'MIT Da'!Y304+'SAR Da'!Y304+'URQ Da'!Y304+'ROC Da'!Y304+'SM Da'!Y304+'BN Da'!Y304+'BS Da'!Y304+'TDC Da'!Y304</f>
        <v>677</v>
      </c>
      <c r="Z304" s="81">
        <f>+'MIT Da'!Z304+'SAR Da'!Z304+'URQ Da'!Z304+'ROC Da'!Z304+'SM Da'!Z304+'BN Da'!Z304+'BS Da'!Z304+'TDC Da'!Z304</f>
        <v>195</v>
      </c>
      <c r="AA304" s="81">
        <f>+'MIT Da'!AA304+'SAR Da'!AA304+'URQ Da'!AA304+'ROC Da'!AA304+'SM Da'!AA304+'BN Da'!AA304+'BS Da'!AA304+'TDC Da'!AA304</f>
        <v>103</v>
      </c>
      <c r="AB304" s="81">
        <f>+'MIT Da'!AB304+'SAR Da'!AB304+'URQ Da'!AB304+'ROC Da'!AB304+'SM Da'!AB304+'BN Da'!AB304+'BS Da'!AB304+'TDC Da'!AB304</f>
        <v>677</v>
      </c>
      <c r="AC304" s="81">
        <f>+'MIT Da'!AC304+'SAR Da'!AC304+'URQ Da'!AC304+'ROC Da'!AC304+'SM Da'!AC304+'BN Da'!AC304+'BS Da'!AC304+'TDC Da'!AC304</f>
        <v>975</v>
      </c>
      <c r="AD304" s="81">
        <f>+'MIT Da'!AD304+'SAR Da'!AD304+'URQ Da'!AD304+'ROC Da'!AD304+'SM Da'!AD304+'BN Da'!AD304+'BS Da'!AD304+'TDC Da'!AD304</f>
        <v>59</v>
      </c>
      <c r="AE304" s="81">
        <f>+'MIT Da'!AE304+'SAR Da'!AE304+'URQ Da'!AE304+'ROC Da'!AE304+'SM Da'!AE304+'BN Da'!AE304+'BS Da'!AE304+'TDC Da'!AE304</f>
        <v>101</v>
      </c>
      <c r="AF304" s="81">
        <f>+'MIT Da'!AF304+'SAR Da'!AF304+'URQ Da'!AF304+'ROC Da'!AF304+'SM Da'!AF304+'BN Da'!AF304+'BS Da'!AF304+'TDC Da'!AF304</f>
        <v>471</v>
      </c>
      <c r="AG304" s="81">
        <f>+'MIT Da'!AG304+'SAR Da'!AG304+'URQ Da'!AG304+'ROC Da'!AG304+'SM Da'!AG304+'BN Da'!AG304+'BS Da'!AG304+'TDC Da'!AG304</f>
        <v>631</v>
      </c>
      <c r="AH304" s="12">
        <f>+'MIT Da'!AH304+'SAR Da'!AH304+'URQ Da'!AH304+'ROC Da'!AH304+'SM Da'!AH304+'BN Da'!AH304+'BS Da'!AH304+'TDC Da'!AH304</f>
        <v>280.81400000000002</v>
      </c>
      <c r="AI304" s="12">
        <f>+'MIT Da'!AI304+'SAR Da'!AI304+'URQ Da'!AI304+'ROC Da'!AI304+'SM Da'!AI304+'BN Da'!AI304+'BS Da'!AI304+'TDC Da'!AI304</f>
        <v>2.4</v>
      </c>
      <c r="AJ304" s="12">
        <f>+'MIT Da'!AJ304+'SAR Da'!AJ304+'URQ Da'!AJ304+'ROC Da'!AJ304+'SM Da'!AJ304+'BN Da'!AJ304+'BS Da'!AJ304+'TDC Da'!AJ304</f>
        <v>514.28800000000001</v>
      </c>
      <c r="AK304" s="12">
        <f>+'MIT Da'!AK304+'SAR Da'!AK304+'URQ Da'!AK304+'ROC Da'!AK304+'SM Da'!AK304+'BN Da'!AK304+'BS Da'!AK304+'TDC Da'!AK304</f>
        <v>797.50199999999995</v>
      </c>
      <c r="AL304" s="81">
        <f>+'MIT Da'!AL304+'SAR Da'!AL304+'URQ Da'!AL304+'ROC Da'!AL304+'SM Da'!AL304+'BN Da'!AL304+'BS Da'!AL304+'TDC Da'!AL304</f>
        <v>9</v>
      </c>
      <c r="AM304" s="81">
        <f>+'MIT Da'!AM304+'SAR Da'!AM304+'URQ Da'!AM304+'ROC Da'!AM304+'SM Da'!AM304+'BN Da'!AM304+'BS Da'!AM304+'TDC Da'!AM304</f>
        <v>56</v>
      </c>
      <c r="AN304" s="81">
        <f>+'MIT Da'!AN304+'SAR Da'!AN304+'URQ Da'!AN304+'ROC Da'!AN304+'SM Da'!AN304+'BN Da'!AN304+'BS Da'!AN304+'TDC Da'!AN304</f>
        <v>77</v>
      </c>
      <c r="AO304" s="81">
        <f>+'MIT Da'!AO304+'SAR Da'!AO304+'URQ Da'!AO304+'ROC Da'!AO304+'SM Da'!AO304+'BN Da'!AO304+'BS Da'!AO304+'TDC Da'!AO304</f>
        <v>142</v>
      </c>
      <c r="AP304" s="81">
        <f>+'MIT Da'!AP304+'SAR Da'!AP304+'URQ Da'!AP304+'ROC Da'!AP304+'SM Da'!AP304+'BN Da'!AP304+'BS Da'!AP304+'TDC Da'!AP304</f>
        <v>564</v>
      </c>
      <c r="AQ304" s="81">
        <f>+'MIT Da'!AQ304+'SAR Da'!AQ304+'URQ Da'!AQ304+'ROC Da'!AQ304+'SM Da'!AQ304+'BN Da'!AQ304+'BS Da'!AQ304+'TDC Da'!AQ304</f>
        <v>399</v>
      </c>
      <c r="AR304" s="81">
        <f>+'MIT Da'!AR304+'SAR Da'!AR304+'URQ Da'!AR304+'ROC Da'!AR304+'SM Da'!AR304+'BN Da'!AR304+'BS Da'!AR304+'TDC Da'!AR304</f>
        <v>72</v>
      </c>
      <c r="AS304" s="81">
        <f>+SUM(RED_InfraMR[[#This Row],[B.02.1 - Parque de Coches Eléctricos Motrices]:[B.02.3 - Parque de Coches Eléctricos Motrices Tipo R]])</f>
        <v>1035</v>
      </c>
      <c r="AT304" s="81">
        <f>+'MIT Da'!AT304+'SAR Da'!AT304+'URQ Da'!AT304+'ROC Da'!AT304+'SM Da'!AT304+'BN Da'!AT304+'BS Da'!AT304+'TDC Da'!AT304</f>
        <v>12</v>
      </c>
      <c r="AU304" s="81">
        <f>+'MIT Da'!AU304+'SAR Da'!AU304+'URQ Da'!AU304+'ROC Da'!AU304+'SM Da'!AU304+'BN Da'!AU304+'BS Da'!AU304+'TDC Da'!AU304</f>
        <v>33</v>
      </c>
      <c r="AV304" s="81">
        <f>+'MIT Da'!AV304+'SAR Da'!AV304+'URQ Da'!AV304+'ROC Da'!AV304+'SM Da'!AV304+'BN Da'!AV304+'BS Da'!AV304+'TDC Da'!AV304</f>
        <v>64</v>
      </c>
      <c r="AW304" s="81">
        <f>+SUM(RED_InfraMR[[#This Row],[B.03.1 - Parque de Coches Motores Motrices Remolcados]:[B.03.3 - Parque de Coches Motores Motrices Cabina]])</f>
        <v>109</v>
      </c>
      <c r="AX304" s="81">
        <f>+'MIT Da'!AX304+'SAR Da'!AX304+'URQ Da'!AX304+'ROC Da'!AX304+'SM Da'!AX304+'BN Da'!AX304+'BS Da'!AX304+'TDC Da'!AX304</f>
        <v>496</v>
      </c>
      <c r="AY304" s="81">
        <f>+'MIT Da'!AY304+'SAR Da'!AY304+'URQ Da'!AY304+'ROC Da'!AY304+'SM Da'!AY304+'BN Da'!AY304+'BS Da'!AY304+'TDC Da'!AY304</f>
        <v>128</v>
      </c>
      <c r="AZ304" s="81">
        <f>+'MIT Da'!AZ304+'SAR Da'!AZ304+'URQ Da'!AZ304+'ROC Da'!AZ304+'SM Da'!AZ304+'BN Da'!AZ304+'BS Da'!AZ304+'TDC Da'!AZ304</f>
        <v>15</v>
      </c>
      <c r="BA304" s="81">
        <f>+'MIT Da'!BA304+'SAR Da'!BA304+'URQ Da'!BA304+'ROC Da'!BA304+'SM Da'!BA304+'BN Da'!BA304+'BS Da'!BA304+'TDC Da'!BA304</f>
        <v>164</v>
      </c>
      <c r="BB304" s="81">
        <f>+'MIT Da'!BB304+'SAR Da'!BB304+'URQ Da'!BB304+'ROC Da'!BB304+'SM Da'!BB304+'BN Da'!BB304+'BS Da'!BB304+'TDC Da'!BB304</f>
        <v>0</v>
      </c>
      <c r="BC304" s="81">
        <f>+SUM(RED_InfraMR[[#This Row],[B.04.1 - Parque de Coches Remolcados Clase Unica]:[B.04.5 - Parque de Coches Remolcados para Servicios Especiales (Cartoneros)]])</f>
        <v>803</v>
      </c>
      <c r="BD304" s="81">
        <f>+'MIT Da'!BD304+'SAR Da'!BD304+'URQ Da'!BD304+'ROC Da'!BD304+'SM Da'!BD304+'BN Da'!BD304+'BS Da'!BD304+'TDC Da'!BD304</f>
        <v>33</v>
      </c>
      <c r="BE304" s="81">
        <f>+'MIT Da'!BE304+'SAR Da'!BE304+'URQ Da'!BE304+'ROC Da'!BE304+'SM Da'!BE304+'BN Da'!BE304+'BS Da'!BE304+'TDC Da'!BE304</f>
        <v>103</v>
      </c>
      <c r="BF304" s="16"/>
    </row>
    <row r="305" spans="1:58">
      <c r="A305" s="1">
        <v>2018</v>
      </c>
      <c r="B305" s="1" t="s">
        <v>118</v>
      </c>
      <c r="C305" s="12">
        <f>+'MIT Da'!C305+'SAR Da'!C305+'URQ Da'!C305+'ROC Da'!C305+'SM Da'!C305+'BN Da'!C305+'BS Da'!C305+'TDC Da'!C305</f>
        <v>214.38800000000001</v>
      </c>
      <c r="D305" s="12">
        <f>+'MIT Da'!D305+'SAR Da'!D305+'URQ Da'!D305+'ROC Da'!D305+'SM Da'!D305+'BN Da'!D305+'BS Da'!D305+'TDC Da'!D305</f>
        <v>448.90300000000002</v>
      </c>
      <c r="E305" s="12">
        <f>+'MIT Da'!E305+'SAR Da'!E305+'URQ Da'!E305+'ROC Da'!E305+'SM Da'!E305+'BN Da'!E305+'BS Da'!E305+'TDC Da'!E305</f>
        <v>0</v>
      </c>
      <c r="F305" s="12">
        <f>+'MIT Da'!F305+'SAR Da'!F305+'URQ Da'!F305+'ROC Da'!F305+'SM Da'!F305+'BN Da'!F305+'BS Da'!F305+'TDC Da'!F305</f>
        <v>249.46163999999999</v>
      </c>
      <c r="G305" s="12">
        <f>+'MIT Da'!G305+'SAR Da'!G305+'URQ Da'!G305+'ROC Da'!G305+'SM Da'!G305+'BN Da'!G305+'BS Da'!G305+'TDC Da'!G305</f>
        <v>912.75263999999993</v>
      </c>
      <c r="H305" s="12">
        <f>+'MIT Da'!H305+'SAR Da'!H305+'URQ Da'!H305+'ROC Da'!H305+'SM Da'!H305+'BN Da'!H305+'BS Da'!H305+'TDC Da'!H305</f>
        <v>899.67563999999993</v>
      </c>
      <c r="I305" s="12">
        <f>+'MIT Da'!I305+'SAR Da'!I305+'URQ Da'!I305+'ROC Da'!I305+'SM Da'!I305+'BN Da'!I305+'BS Da'!I305+'TDC Da'!I305</f>
        <v>1028.3211100000001</v>
      </c>
      <c r="J305" s="12">
        <f>+'MIT Da'!J305+'SAR Da'!J305+'URQ Da'!J305+'ROC Da'!J305+'SM Da'!J305+'BN Da'!J305+'BS Da'!J305+'TDC Da'!J305</f>
        <v>1136.7839099999999</v>
      </c>
      <c r="K305" s="12">
        <f>+'MIT Da'!K305+'SAR Da'!K305+'URQ Da'!K305+'ROC Da'!K305+'SM Da'!K305+'BN Da'!K305+'BS Da'!K305+'TDC Da'!K305</f>
        <v>54.516999999999996</v>
      </c>
      <c r="L305" s="12">
        <f>+'MIT Da'!L305+'SAR Da'!L305+'URQ Da'!L305+'ROC Da'!L305+'SM Da'!L305+'BN Da'!L305+'BS Da'!L305+'TDC Da'!L305</f>
        <v>526.06900000000007</v>
      </c>
      <c r="M305" s="12">
        <f>+'MIT Da'!M305+'SAR Da'!M305+'URQ Da'!M305+'ROC Da'!M305+'SM Da'!M305+'BN Da'!M305+'BS Da'!M305+'TDC Da'!M305</f>
        <v>21.314999999999998</v>
      </c>
      <c r="N305" s="12">
        <f>+'MIT Da'!N305+'SAR Da'!N305+'URQ Da'!N305+'ROC Da'!N305+'SM Da'!N305+'BN Da'!N305+'BS Da'!N305+'TDC Da'!N305</f>
        <v>1662.8529099999998</v>
      </c>
      <c r="O305" s="12">
        <f>+'MIT Da'!O305+'SAR Da'!O305+'URQ Da'!O305+'ROC Da'!O305+'SM Da'!O305+'BN Da'!O305+'BS Da'!O305+'TDC Da'!O305</f>
        <v>1650.2529099999999</v>
      </c>
      <c r="P305" s="81">
        <f>+'MIT Da'!P305+'SAR Da'!P305+'URQ Da'!P305+'ROC Da'!P305+'SM Da'!P305+'BN Da'!P305+'BS Da'!P305+'TDC Da'!P305</f>
        <v>213</v>
      </c>
      <c r="Q305" s="81">
        <f>+'MIT Da'!Q305+'SAR Da'!Q305+'URQ Da'!Q305+'ROC Da'!Q305+'SM Da'!Q305+'BN Da'!Q305+'BS Da'!Q305+'TDC Da'!Q305</f>
        <v>58</v>
      </c>
      <c r="R305" s="81">
        <f>+'MIT Da'!R305+'SAR Da'!R305+'URQ Da'!R305+'ROC Da'!R305+'SM Da'!R305+'BN Da'!R305+'BS Da'!R305+'TDC Da'!R305</f>
        <v>10</v>
      </c>
      <c r="S305" s="81">
        <f>+'MIT Da'!S305+'SAR Da'!S305+'URQ Da'!S305+'ROC Da'!S305+'SM Da'!S305+'BN Da'!S305+'BS Da'!S305+'TDC Da'!S305</f>
        <v>281</v>
      </c>
      <c r="T305" s="81">
        <f>+'MIT Da'!T305+'SAR Da'!T305+'URQ Da'!T305+'ROC Da'!T305+'SM Da'!T305+'BN Da'!T305+'BS Da'!T305+'TDC Da'!T305</f>
        <v>137</v>
      </c>
      <c r="U305" s="81">
        <f>+'MIT Da'!U305+'SAR Da'!U305+'URQ Da'!U305+'ROC Da'!U305+'SM Da'!U305+'BN Da'!U305+'BS Da'!U305+'TDC Da'!U305</f>
        <v>407</v>
      </c>
      <c r="V305" s="81">
        <f>+'MIT Da'!V305+'SAR Da'!V305+'URQ Da'!V305+'ROC Da'!V305+'SM Da'!V305+'BN Da'!V305+'BS Da'!V305+'TDC Da'!V305</f>
        <v>11</v>
      </c>
      <c r="W305" s="81">
        <f>+'MIT Da'!W305+'SAR Da'!W305+'URQ Da'!W305+'ROC Da'!W305+'SM Da'!W305+'BN Da'!W305+'BS Da'!W305+'TDC Da'!W305</f>
        <v>117</v>
      </c>
      <c r="X305" s="81">
        <f>+'MIT Da'!X305+'SAR Da'!X305+'URQ Da'!X305+'ROC Da'!X305+'SM Da'!X305+'BN Da'!X305+'BS Da'!X305+'TDC Da'!X305</f>
        <v>5</v>
      </c>
      <c r="Y305" s="81">
        <f>+'MIT Da'!Y305+'SAR Da'!Y305+'URQ Da'!Y305+'ROC Da'!Y305+'SM Da'!Y305+'BN Da'!Y305+'BS Da'!Y305+'TDC Da'!Y305</f>
        <v>677</v>
      </c>
      <c r="Z305" s="81">
        <f>+'MIT Da'!Z305+'SAR Da'!Z305+'URQ Da'!Z305+'ROC Da'!Z305+'SM Da'!Z305+'BN Da'!Z305+'BS Da'!Z305+'TDC Da'!Z305</f>
        <v>195</v>
      </c>
      <c r="AA305" s="81">
        <f>+'MIT Da'!AA305+'SAR Da'!AA305+'URQ Da'!AA305+'ROC Da'!AA305+'SM Da'!AA305+'BN Da'!AA305+'BS Da'!AA305+'TDC Da'!AA305</f>
        <v>103</v>
      </c>
      <c r="AB305" s="81">
        <f>+'MIT Da'!AB305+'SAR Da'!AB305+'URQ Da'!AB305+'ROC Da'!AB305+'SM Da'!AB305+'BN Da'!AB305+'BS Da'!AB305+'TDC Da'!AB305</f>
        <v>677</v>
      </c>
      <c r="AC305" s="81">
        <f>+'MIT Da'!AC305+'SAR Da'!AC305+'URQ Da'!AC305+'ROC Da'!AC305+'SM Da'!AC305+'BN Da'!AC305+'BS Da'!AC305+'TDC Da'!AC305</f>
        <v>975</v>
      </c>
      <c r="AD305" s="81">
        <f>+'MIT Da'!AD305+'SAR Da'!AD305+'URQ Da'!AD305+'ROC Da'!AD305+'SM Da'!AD305+'BN Da'!AD305+'BS Da'!AD305+'TDC Da'!AD305</f>
        <v>59</v>
      </c>
      <c r="AE305" s="81">
        <f>+'MIT Da'!AE305+'SAR Da'!AE305+'URQ Da'!AE305+'ROC Da'!AE305+'SM Da'!AE305+'BN Da'!AE305+'BS Da'!AE305+'TDC Da'!AE305</f>
        <v>101</v>
      </c>
      <c r="AF305" s="81">
        <f>+'MIT Da'!AF305+'SAR Da'!AF305+'URQ Da'!AF305+'ROC Da'!AF305+'SM Da'!AF305+'BN Da'!AF305+'BS Da'!AF305+'TDC Da'!AF305</f>
        <v>471</v>
      </c>
      <c r="AG305" s="81">
        <f>+'MIT Da'!AG305+'SAR Da'!AG305+'URQ Da'!AG305+'ROC Da'!AG305+'SM Da'!AG305+'BN Da'!AG305+'BS Da'!AG305+'TDC Da'!AG305</f>
        <v>631</v>
      </c>
      <c r="AH305" s="12">
        <f>+'MIT Da'!AH305+'SAR Da'!AH305+'URQ Da'!AH305+'ROC Da'!AH305+'SM Da'!AH305+'BN Da'!AH305+'BS Da'!AH305+'TDC Da'!AH305</f>
        <v>280.81400000000002</v>
      </c>
      <c r="AI305" s="12">
        <f>+'MIT Da'!AI305+'SAR Da'!AI305+'URQ Da'!AI305+'ROC Da'!AI305+'SM Da'!AI305+'BN Da'!AI305+'BS Da'!AI305+'TDC Da'!AI305</f>
        <v>2.4</v>
      </c>
      <c r="AJ305" s="12">
        <f>+'MIT Da'!AJ305+'SAR Da'!AJ305+'URQ Da'!AJ305+'ROC Da'!AJ305+'SM Da'!AJ305+'BN Da'!AJ305+'BS Da'!AJ305+'TDC Da'!AJ305</f>
        <v>514.28800000000001</v>
      </c>
      <c r="AK305" s="12">
        <f>+'MIT Da'!AK305+'SAR Da'!AK305+'URQ Da'!AK305+'ROC Da'!AK305+'SM Da'!AK305+'BN Da'!AK305+'BS Da'!AK305+'TDC Da'!AK305</f>
        <v>797.50199999999995</v>
      </c>
      <c r="AL305" s="81">
        <f>+'MIT Da'!AL305+'SAR Da'!AL305+'URQ Da'!AL305+'ROC Da'!AL305+'SM Da'!AL305+'BN Da'!AL305+'BS Da'!AL305+'TDC Da'!AL305</f>
        <v>9</v>
      </c>
      <c r="AM305" s="81">
        <f>+'MIT Da'!AM305+'SAR Da'!AM305+'URQ Da'!AM305+'ROC Da'!AM305+'SM Da'!AM305+'BN Da'!AM305+'BS Da'!AM305+'TDC Da'!AM305</f>
        <v>56</v>
      </c>
      <c r="AN305" s="81">
        <f>+'MIT Da'!AN305+'SAR Da'!AN305+'URQ Da'!AN305+'ROC Da'!AN305+'SM Da'!AN305+'BN Da'!AN305+'BS Da'!AN305+'TDC Da'!AN305</f>
        <v>77</v>
      </c>
      <c r="AO305" s="81">
        <f>+'MIT Da'!AO305+'SAR Da'!AO305+'URQ Da'!AO305+'ROC Da'!AO305+'SM Da'!AO305+'BN Da'!AO305+'BS Da'!AO305+'TDC Da'!AO305</f>
        <v>142</v>
      </c>
      <c r="AP305" s="81">
        <f>+'MIT Da'!AP305+'SAR Da'!AP305+'URQ Da'!AP305+'ROC Da'!AP305+'SM Da'!AP305+'BN Da'!AP305+'BS Da'!AP305+'TDC Da'!AP305</f>
        <v>564</v>
      </c>
      <c r="AQ305" s="81">
        <f>+'MIT Da'!AQ305+'SAR Da'!AQ305+'URQ Da'!AQ305+'ROC Da'!AQ305+'SM Da'!AQ305+'BN Da'!AQ305+'BS Da'!AQ305+'TDC Da'!AQ305</f>
        <v>399</v>
      </c>
      <c r="AR305" s="81">
        <f>+'MIT Da'!AR305+'SAR Da'!AR305+'URQ Da'!AR305+'ROC Da'!AR305+'SM Da'!AR305+'BN Da'!AR305+'BS Da'!AR305+'TDC Da'!AR305</f>
        <v>72</v>
      </c>
      <c r="AS305" s="81">
        <f>+SUM(RED_InfraMR[[#This Row],[B.02.1 - Parque de Coches Eléctricos Motrices]:[B.02.3 - Parque de Coches Eléctricos Motrices Tipo R]])</f>
        <v>1035</v>
      </c>
      <c r="AT305" s="81">
        <f>+'MIT Da'!AT305+'SAR Da'!AT305+'URQ Da'!AT305+'ROC Da'!AT305+'SM Da'!AT305+'BN Da'!AT305+'BS Da'!AT305+'TDC Da'!AT305</f>
        <v>12</v>
      </c>
      <c r="AU305" s="81">
        <f>+'MIT Da'!AU305+'SAR Da'!AU305+'URQ Da'!AU305+'ROC Da'!AU305+'SM Da'!AU305+'BN Da'!AU305+'BS Da'!AU305+'TDC Da'!AU305</f>
        <v>33</v>
      </c>
      <c r="AV305" s="81">
        <f>+'MIT Da'!AV305+'SAR Da'!AV305+'URQ Da'!AV305+'ROC Da'!AV305+'SM Da'!AV305+'BN Da'!AV305+'BS Da'!AV305+'TDC Da'!AV305</f>
        <v>64</v>
      </c>
      <c r="AW305" s="81">
        <f>+SUM(RED_InfraMR[[#This Row],[B.03.1 - Parque de Coches Motores Motrices Remolcados]:[B.03.3 - Parque de Coches Motores Motrices Cabina]])</f>
        <v>109</v>
      </c>
      <c r="AX305" s="81">
        <f>+'MIT Da'!AX305+'SAR Da'!AX305+'URQ Da'!AX305+'ROC Da'!AX305+'SM Da'!AX305+'BN Da'!AX305+'BS Da'!AX305+'TDC Da'!AX305</f>
        <v>496</v>
      </c>
      <c r="AY305" s="81">
        <f>+'MIT Da'!AY305+'SAR Da'!AY305+'URQ Da'!AY305+'ROC Da'!AY305+'SM Da'!AY305+'BN Da'!AY305+'BS Da'!AY305+'TDC Da'!AY305</f>
        <v>128</v>
      </c>
      <c r="AZ305" s="81">
        <f>+'MIT Da'!AZ305+'SAR Da'!AZ305+'URQ Da'!AZ305+'ROC Da'!AZ305+'SM Da'!AZ305+'BN Da'!AZ305+'BS Da'!AZ305+'TDC Da'!AZ305</f>
        <v>15</v>
      </c>
      <c r="BA305" s="81">
        <f>+'MIT Da'!BA305+'SAR Da'!BA305+'URQ Da'!BA305+'ROC Da'!BA305+'SM Da'!BA305+'BN Da'!BA305+'BS Da'!BA305+'TDC Da'!BA305</f>
        <v>164</v>
      </c>
      <c r="BB305" s="81">
        <f>+'MIT Da'!BB305+'SAR Da'!BB305+'URQ Da'!BB305+'ROC Da'!BB305+'SM Da'!BB305+'BN Da'!BB305+'BS Da'!BB305+'TDC Da'!BB305</f>
        <v>0</v>
      </c>
      <c r="BC305" s="81">
        <f>+SUM(RED_InfraMR[[#This Row],[B.04.1 - Parque de Coches Remolcados Clase Unica]:[B.04.5 - Parque de Coches Remolcados para Servicios Especiales (Cartoneros)]])</f>
        <v>803</v>
      </c>
      <c r="BD305" s="81">
        <f>+'MIT Da'!BD305+'SAR Da'!BD305+'URQ Da'!BD305+'ROC Da'!BD305+'SM Da'!BD305+'BN Da'!BD305+'BS Da'!BD305+'TDC Da'!BD305</f>
        <v>33</v>
      </c>
      <c r="BE305" s="81">
        <f>+'MIT Da'!BE305+'SAR Da'!BE305+'URQ Da'!BE305+'ROC Da'!BE305+'SM Da'!BE305+'BN Da'!BE305+'BS Da'!BE305+'TDC Da'!BE305</f>
        <v>103</v>
      </c>
      <c r="BF305" s="16"/>
    </row>
    <row r="306" spans="1:58">
      <c r="A306" s="1">
        <v>2018</v>
      </c>
      <c r="B306" s="1" t="s">
        <v>119</v>
      </c>
      <c r="C306" s="12">
        <f>+'MIT Da'!C306+'SAR Da'!C306+'URQ Da'!C306+'ROC Da'!C306+'SM Da'!C306+'BN Da'!C306+'BS Da'!C306+'TDC Da'!C306</f>
        <v>214.38800000000001</v>
      </c>
      <c r="D306" s="12">
        <f>+'MIT Da'!D306+'SAR Da'!D306+'URQ Da'!D306+'ROC Da'!D306+'SM Da'!D306+'BN Da'!D306+'BS Da'!D306+'TDC Da'!D306</f>
        <v>448.90300000000002</v>
      </c>
      <c r="E306" s="12">
        <f>+'MIT Da'!E306+'SAR Da'!E306+'URQ Da'!E306+'ROC Da'!E306+'SM Da'!E306+'BN Da'!E306+'BS Da'!E306+'TDC Da'!E306</f>
        <v>0</v>
      </c>
      <c r="F306" s="12">
        <f>+'MIT Da'!F306+'SAR Da'!F306+'URQ Da'!F306+'ROC Da'!F306+'SM Da'!F306+'BN Da'!F306+'BS Da'!F306+'TDC Da'!F306</f>
        <v>249.46163999999999</v>
      </c>
      <c r="G306" s="12">
        <f>+'MIT Da'!G306+'SAR Da'!G306+'URQ Da'!G306+'ROC Da'!G306+'SM Da'!G306+'BN Da'!G306+'BS Da'!G306+'TDC Da'!G306</f>
        <v>912.75263999999993</v>
      </c>
      <c r="H306" s="12">
        <f>+'MIT Da'!H306+'SAR Da'!H306+'URQ Da'!H306+'ROC Da'!H306+'SM Da'!H306+'BN Da'!H306+'BS Da'!H306+'TDC Da'!H306</f>
        <v>897.24363999999991</v>
      </c>
      <c r="I306" s="12">
        <f>+'MIT Da'!I306+'SAR Da'!I306+'URQ Da'!I306+'ROC Da'!I306+'SM Da'!I306+'BN Da'!I306+'BS Da'!I306+'TDC Da'!I306</f>
        <v>1023.4571099999999</v>
      </c>
      <c r="J306" s="12">
        <f>+'MIT Da'!J306+'SAR Da'!J306+'URQ Da'!J306+'ROC Da'!J306+'SM Da'!J306+'BN Da'!J306+'BS Da'!J306+'TDC Da'!J306</f>
        <v>1136.7839099999999</v>
      </c>
      <c r="K306" s="12">
        <f>+'MIT Da'!K306+'SAR Da'!K306+'URQ Da'!K306+'ROC Da'!K306+'SM Da'!K306+'BN Da'!K306+'BS Da'!K306+'TDC Da'!K306</f>
        <v>54.516999999999996</v>
      </c>
      <c r="L306" s="12">
        <f>+'MIT Da'!L306+'SAR Da'!L306+'URQ Da'!L306+'ROC Da'!L306+'SM Da'!L306+'BN Da'!L306+'BS Da'!L306+'TDC Da'!L306</f>
        <v>526.06900000000007</v>
      </c>
      <c r="M306" s="12">
        <f>+'MIT Da'!M306+'SAR Da'!M306+'URQ Da'!M306+'ROC Da'!M306+'SM Da'!M306+'BN Da'!M306+'BS Da'!M306+'TDC Da'!M306</f>
        <v>21.314999999999998</v>
      </c>
      <c r="N306" s="12">
        <f>+'MIT Da'!N306+'SAR Da'!N306+'URQ Da'!N306+'ROC Da'!N306+'SM Da'!N306+'BN Da'!N306+'BS Da'!N306+'TDC Da'!N306</f>
        <v>1662.8529099999998</v>
      </c>
      <c r="O306" s="12">
        <f>+'MIT Da'!O306+'SAR Da'!O306+'URQ Da'!O306+'ROC Da'!O306+'SM Da'!O306+'BN Da'!O306+'BS Da'!O306+'TDC Da'!O306</f>
        <v>1645.3889099999999</v>
      </c>
      <c r="P306" s="81">
        <f>+'MIT Da'!P306+'SAR Da'!P306+'URQ Da'!P306+'ROC Da'!P306+'SM Da'!P306+'BN Da'!P306+'BS Da'!P306+'TDC Da'!P306</f>
        <v>213</v>
      </c>
      <c r="Q306" s="81">
        <f>+'MIT Da'!Q306+'SAR Da'!Q306+'URQ Da'!Q306+'ROC Da'!Q306+'SM Da'!Q306+'BN Da'!Q306+'BS Da'!Q306+'TDC Da'!Q306</f>
        <v>58</v>
      </c>
      <c r="R306" s="81">
        <f>+'MIT Da'!R306+'SAR Da'!R306+'URQ Da'!R306+'ROC Da'!R306+'SM Da'!R306+'BN Da'!R306+'BS Da'!R306+'TDC Da'!R306</f>
        <v>10</v>
      </c>
      <c r="S306" s="81">
        <f>+'MIT Da'!S306+'SAR Da'!S306+'URQ Da'!S306+'ROC Da'!S306+'SM Da'!S306+'BN Da'!S306+'BS Da'!S306+'TDC Da'!S306</f>
        <v>281</v>
      </c>
      <c r="T306" s="81">
        <f>+'MIT Da'!T306+'SAR Da'!T306+'URQ Da'!T306+'ROC Da'!T306+'SM Da'!T306+'BN Da'!T306+'BS Da'!T306+'TDC Da'!T306</f>
        <v>137</v>
      </c>
      <c r="U306" s="81">
        <f>+'MIT Da'!U306+'SAR Da'!U306+'URQ Da'!U306+'ROC Da'!U306+'SM Da'!U306+'BN Da'!U306+'BS Da'!U306+'TDC Da'!U306</f>
        <v>407</v>
      </c>
      <c r="V306" s="81">
        <f>+'MIT Da'!V306+'SAR Da'!V306+'URQ Da'!V306+'ROC Da'!V306+'SM Da'!V306+'BN Da'!V306+'BS Da'!V306+'TDC Da'!V306</f>
        <v>11</v>
      </c>
      <c r="W306" s="81">
        <f>+'MIT Da'!W306+'SAR Da'!W306+'URQ Da'!W306+'ROC Da'!W306+'SM Da'!W306+'BN Da'!W306+'BS Da'!W306+'TDC Da'!W306</f>
        <v>117</v>
      </c>
      <c r="X306" s="81">
        <f>+'MIT Da'!X306+'SAR Da'!X306+'URQ Da'!X306+'ROC Da'!X306+'SM Da'!X306+'BN Da'!X306+'BS Da'!X306+'TDC Da'!X306</f>
        <v>5</v>
      </c>
      <c r="Y306" s="81">
        <f>+'MIT Da'!Y306+'SAR Da'!Y306+'URQ Da'!Y306+'ROC Da'!Y306+'SM Da'!Y306+'BN Da'!Y306+'BS Da'!Y306+'TDC Da'!Y306</f>
        <v>677</v>
      </c>
      <c r="Z306" s="81">
        <f>+'MIT Da'!Z306+'SAR Da'!Z306+'URQ Da'!Z306+'ROC Da'!Z306+'SM Da'!Z306+'BN Da'!Z306+'BS Da'!Z306+'TDC Da'!Z306</f>
        <v>195</v>
      </c>
      <c r="AA306" s="81">
        <f>+'MIT Da'!AA306+'SAR Da'!AA306+'URQ Da'!AA306+'ROC Da'!AA306+'SM Da'!AA306+'BN Da'!AA306+'BS Da'!AA306+'TDC Da'!AA306</f>
        <v>103</v>
      </c>
      <c r="AB306" s="81">
        <f>+'MIT Da'!AB306+'SAR Da'!AB306+'URQ Da'!AB306+'ROC Da'!AB306+'SM Da'!AB306+'BN Da'!AB306+'BS Da'!AB306+'TDC Da'!AB306</f>
        <v>677</v>
      </c>
      <c r="AC306" s="81">
        <f>+'MIT Da'!AC306+'SAR Da'!AC306+'URQ Da'!AC306+'ROC Da'!AC306+'SM Da'!AC306+'BN Da'!AC306+'BS Da'!AC306+'TDC Da'!AC306</f>
        <v>975</v>
      </c>
      <c r="AD306" s="81">
        <f>+'MIT Da'!AD306+'SAR Da'!AD306+'URQ Da'!AD306+'ROC Da'!AD306+'SM Da'!AD306+'BN Da'!AD306+'BS Da'!AD306+'TDC Da'!AD306</f>
        <v>59</v>
      </c>
      <c r="AE306" s="81">
        <f>+'MIT Da'!AE306+'SAR Da'!AE306+'URQ Da'!AE306+'ROC Da'!AE306+'SM Da'!AE306+'BN Da'!AE306+'BS Da'!AE306+'TDC Da'!AE306</f>
        <v>101</v>
      </c>
      <c r="AF306" s="81">
        <f>+'MIT Da'!AF306+'SAR Da'!AF306+'URQ Da'!AF306+'ROC Da'!AF306+'SM Da'!AF306+'BN Da'!AF306+'BS Da'!AF306+'TDC Da'!AF306</f>
        <v>471</v>
      </c>
      <c r="AG306" s="81">
        <f>+'MIT Da'!AG306+'SAR Da'!AG306+'URQ Da'!AG306+'ROC Da'!AG306+'SM Da'!AG306+'BN Da'!AG306+'BS Da'!AG306+'TDC Da'!AG306</f>
        <v>631</v>
      </c>
      <c r="AH306" s="12">
        <f>+'MIT Da'!AH306+'SAR Da'!AH306+'URQ Da'!AH306+'ROC Da'!AH306+'SM Da'!AH306+'BN Da'!AH306+'BS Da'!AH306+'TDC Da'!AH306</f>
        <v>280.81400000000002</v>
      </c>
      <c r="AI306" s="12">
        <f>+'MIT Da'!AI306+'SAR Da'!AI306+'URQ Da'!AI306+'ROC Da'!AI306+'SM Da'!AI306+'BN Da'!AI306+'BS Da'!AI306+'TDC Da'!AI306</f>
        <v>2.4</v>
      </c>
      <c r="AJ306" s="12">
        <f>+'MIT Da'!AJ306+'SAR Da'!AJ306+'URQ Da'!AJ306+'ROC Da'!AJ306+'SM Da'!AJ306+'BN Da'!AJ306+'BS Da'!AJ306+'TDC Da'!AJ306</f>
        <v>514.28800000000001</v>
      </c>
      <c r="AK306" s="12">
        <f>+'MIT Da'!AK306+'SAR Da'!AK306+'URQ Da'!AK306+'ROC Da'!AK306+'SM Da'!AK306+'BN Da'!AK306+'BS Da'!AK306+'TDC Da'!AK306</f>
        <v>797.50199999999995</v>
      </c>
      <c r="AL306" s="81">
        <f>+'MIT Da'!AL306+'SAR Da'!AL306+'URQ Da'!AL306+'ROC Da'!AL306+'SM Da'!AL306+'BN Da'!AL306+'BS Da'!AL306+'TDC Da'!AL306</f>
        <v>9</v>
      </c>
      <c r="AM306" s="81">
        <f>+'MIT Da'!AM306+'SAR Da'!AM306+'URQ Da'!AM306+'ROC Da'!AM306+'SM Da'!AM306+'BN Da'!AM306+'BS Da'!AM306+'TDC Da'!AM306</f>
        <v>56</v>
      </c>
      <c r="AN306" s="81">
        <f>+'MIT Da'!AN306+'SAR Da'!AN306+'URQ Da'!AN306+'ROC Da'!AN306+'SM Da'!AN306+'BN Da'!AN306+'BS Da'!AN306+'TDC Da'!AN306</f>
        <v>77</v>
      </c>
      <c r="AO306" s="81">
        <f>+'MIT Da'!AO306+'SAR Da'!AO306+'URQ Da'!AO306+'ROC Da'!AO306+'SM Da'!AO306+'BN Da'!AO306+'BS Da'!AO306+'TDC Da'!AO306</f>
        <v>142</v>
      </c>
      <c r="AP306" s="81">
        <f>+'MIT Da'!AP306+'SAR Da'!AP306+'URQ Da'!AP306+'ROC Da'!AP306+'SM Da'!AP306+'BN Da'!AP306+'BS Da'!AP306+'TDC Da'!AP306</f>
        <v>564</v>
      </c>
      <c r="AQ306" s="81">
        <f>+'MIT Da'!AQ306+'SAR Da'!AQ306+'URQ Da'!AQ306+'ROC Da'!AQ306+'SM Da'!AQ306+'BN Da'!AQ306+'BS Da'!AQ306+'TDC Da'!AQ306</f>
        <v>399</v>
      </c>
      <c r="AR306" s="81">
        <f>+'MIT Da'!AR306+'SAR Da'!AR306+'URQ Da'!AR306+'ROC Da'!AR306+'SM Da'!AR306+'BN Da'!AR306+'BS Da'!AR306+'TDC Da'!AR306</f>
        <v>72</v>
      </c>
      <c r="AS306" s="81">
        <f>+SUM(RED_InfraMR[[#This Row],[B.02.1 - Parque de Coches Eléctricos Motrices]:[B.02.3 - Parque de Coches Eléctricos Motrices Tipo R]])</f>
        <v>1035</v>
      </c>
      <c r="AT306" s="81">
        <f>+'MIT Da'!AT306+'SAR Da'!AT306+'URQ Da'!AT306+'ROC Da'!AT306+'SM Da'!AT306+'BN Da'!AT306+'BS Da'!AT306+'TDC Da'!AT306</f>
        <v>12</v>
      </c>
      <c r="AU306" s="81">
        <f>+'MIT Da'!AU306+'SAR Da'!AU306+'URQ Da'!AU306+'ROC Da'!AU306+'SM Da'!AU306+'BN Da'!AU306+'BS Da'!AU306+'TDC Da'!AU306</f>
        <v>33</v>
      </c>
      <c r="AV306" s="81">
        <f>+'MIT Da'!AV306+'SAR Da'!AV306+'URQ Da'!AV306+'ROC Da'!AV306+'SM Da'!AV306+'BN Da'!AV306+'BS Da'!AV306+'TDC Da'!AV306</f>
        <v>64</v>
      </c>
      <c r="AW306" s="81">
        <f>+SUM(RED_InfraMR[[#This Row],[B.03.1 - Parque de Coches Motores Motrices Remolcados]:[B.03.3 - Parque de Coches Motores Motrices Cabina]])</f>
        <v>109</v>
      </c>
      <c r="AX306" s="81">
        <f>+'MIT Da'!AX306+'SAR Da'!AX306+'URQ Da'!AX306+'ROC Da'!AX306+'SM Da'!AX306+'BN Da'!AX306+'BS Da'!AX306+'TDC Da'!AX306</f>
        <v>496</v>
      </c>
      <c r="AY306" s="81">
        <f>+'MIT Da'!AY306+'SAR Da'!AY306+'URQ Da'!AY306+'ROC Da'!AY306+'SM Da'!AY306+'BN Da'!AY306+'BS Da'!AY306+'TDC Da'!AY306</f>
        <v>128</v>
      </c>
      <c r="AZ306" s="81">
        <f>+'MIT Da'!AZ306+'SAR Da'!AZ306+'URQ Da'!AZ306+'ROC Da'!AZ306+'SM Da'!AZ306+'BN Da'!AZ306+'BS Da'!AZ306+'TDC Da'!AZ306</f>
        <v>15</v>
      </c>
      <c r="BA306" s="81">
        <f>+'MIT Da'!BA306+'SAR Da'!BA306+'URQ Da'!BA306+'ROC Da'!BA306+'SM Da'!BA306+'BN Da'!BA306+'BS Da'!BA306+'TDC Da'!BA306</f>
        <v>164</v>
      </c>
      <c r="BB306" s="81">
        <f>+'MIT Da'!BB306+'SAR Da'!BB306+'URQ Da'!BB306+'ROC Da'!BB306+'SM Da'!BB306+'BN Da'!BB306+'BS Da'!BB306+'TDC Da'!BB306</f>
        <v>0</v>
      </c>
      <c r="BC306" s="81">
        <f>+SUM(RED_InfraMR[[#This Row],[B.04.1 - Parque de Coches Remolcados Clase Unica]:[B.04.5 - Parque de Coches Remolcados para Servicios Especiales (Cartoneros)]])</f>
        <v>803</v>
      </c>
      <c r="BD306" s="81">
        <f>+'MIT Da'!BD306+'SAR Da'!BD306+'URQ Da'!BD306+'ROC Da'!BD306+'SM Da'!BD306+'BN Da'!BD306+'BS Da'!BD306+'TDC Da'!BD306</f>
        <v>33</v>
      </c>
      <c r="BE306" s="81">
        <f>+'MIT Da'!BE306+'SAR Da'!BE306+'URQ Da'!BE306+'ROC Da'!BE306+'SM Da'!BE306+'BN Da'!BE306+'BS Da'!BE306+'TDC Da'!BE306</f>
        <v>103</v>
      </c>
      <c r="BF306" s="16"/>
    </row>
    <row r="307" spans="1:58">
      <c r="A307" s="1">
        <v>2018</v>
      </c>
      <c r="B307" s="1" t="s">
        <v>120</v>
      </c>
      <c r="C307" s="12">
        <f>+'MIT Da'!C307+'SAR Da'!C307+'URQ Da'!C307+'ROC Da'!C307+'SM Da'!C307+'BN Da'!C307+'BS Da'!C307+'TDC Da'!C307</f>
        <v>214.38800000000001</v>
      </c>
      <c r="D307" s="12">
        <f>+'MIT Da'!D307+'SAR Da'!D307+'URQ Da'!D307+'ROC Da'!D307+'SM Da'!D307+'BN Da'!D307+'BS Da'!D307+'TDC Da'!D307</f>
        <v>448.90300000000002</v>
      </c>
      <c r="E307" s="12">
        <f>+'MIT Da'!E307+'SAR Da'!E307+'URQ Da'!E307+'ROC Da'!E307+'SM Da'!E307+'BN Da'!E307+'BS Da'!E307+'TDC Da'!E307</f>
        <v>0</v>
      </c>
      <c r="F307" s="12">
        <f>+'MIT Da'!F307+'SAR Da'!F307+'URQ Da'!F307+'ROC Da'!F307+'SM Da'!F307+'BN Da'!F307+'BS Da'!F307+'TDC Da'!F307</f>
        <v>249.46163999999999</v>
      </c>
      <c r="G307" s="12">
        <f>+'MIT Da'!G307+'SAR Da'!G307+'URQ Da'!G307+'ROC Da'!G307+'SM Da'!G307+'BN Da'!G307+'BS Da'!G307+'TDC Da'!G307</f>
        <v>912.75263999999993</v>
      </c>
      <c r="H307" s="12">
        <f>+'MIT Da'!H307+'SAR Da'!H307+'URQ Da'!H307+'ROC Da'!H307+'SM Da'!H307+'BN Da'!H307+'BS Da'!H307+'TDC Da'!H307</f>
        <v>897.24363999999991</v>
      </c>
      <c r="I307" s="12">
        <f>+'MIT Da'!I307+'SAR Da'!I307+'URQ Da'!I307+'ROC Da'!I307+'SM Da'!I307+'BN Da'!I307+'BS Da'!I307+'TDC Da'!I307</f>
        <v>1023.4571099999999</v>
      </c>
      <c r="J307" s="12">
        <f>+'MIT Da'!J307+'SAR Da'!J307+'URQ Da'!J307+'ROC Da'!J307+'SM Da'!J307+'BN Da'!J307+'BS Da'!J307+'TDC Da'!J307</f>
        <v>1136.7839099999999</v>
      </c>
      <c r="K307" s="12">
        <f>+'MIT Da'!K307+'SAR Da'!K307+'URQ Da'!K307+'ROC Da'!K307+'SM Da'!K307+'BN Da'!K307+'BS Da'!K307+'TDC Da'!K307</f>
        <v>54.516999999999996</v>
      </c>
      <c r="L307" s="12">
        <f>+'MIT Da'!L307+'SAR Da'!L307+'URQ Da'!L307+'ROC Da'!L307+'SM Da'!L307+'BN Da'!L307+'BS Da'!L307+'TDC Da'!L307</f>
        <v>526.06900000000007</v>
      </c>
      <c r="M307" s="12">
        <f>+'MIT Da'!M307+'SAR Da'!M307+'URQ Da'!M307+'ROC Da'!M307+'SM Da'!M307+'BN Da'!M307+'BS Da'!M307+'TDC Da'!M307</f>
        <v>21.314999999999998</v>
      </c>
      <c r="N307" s="12">
        <f>+'MIT Da'!N307+'SAR Da'!N307+'URQ Da'!N307+'ROC Da'!N307+'SM Da'!N307+'BN Da'!N307+'BS Da'!N307+'TDC Da'!N307</f>
        <v>1662.8529099999998</v>
      </c>
      <c r="O307" s="12">
        <f>+'MIT Da'!O307+'SAR Da'!O307+'URQ Da'!O307+'ROC Da'!O307+'SM Da'!O307+'BN Da'!O307+'BS Da'!O307+'TDC Da'!O307</f>
        <v>1645.3889099999999</v>
      </c>
      <c r="P307" s="81">
        <f>+'MIT Da'!P307+'SAR Da'!P307+'URQ Da'!P307+'ROC Da'!P307+'SM Da'!P307+'BN Da'!P307+'BS Da'!P307+'TDC Da'!P307</f>
        <v>213</v>
      </c>
      <c r="Q307" s="81">
        <f>+'MIT Da'!Q307+'SAR Da'!Q307+'URQ Da'!Q307+'ROC Da'!Q307+'SM Da'!Q307+'BN Da'!Q307+'BS Da'!Q307+'TDC Da'!Q307</f>
        <v>58</v>
      </c>
      <c r="R307" s="81">
        <f>+'MIT Da'!R307+'SAR Da'!R307+'URQ Da'!R307+'ROC Da'!R307+'SM Da'!R307+'BN Da'!R307+'BS Da'!R307+'TDC Da'!R307</f>
        <v>10</v>
      </c>
      <c r="S307" s="81">
        <f>+'MIT Da'!S307+'SAR Da'!S307+'URQ Da'!S307+'ROC Da'!S307+'SM Da'!S307+'BN Da'!S307+'BS Da'!S307+'TDC Da'!S307</f>
        <v>281</v>
      </c>
      <c r="T307" s="81">
        <f>+'MIT Da'!T307+'SAR Da'!T307+'URQ Da'!T307+'ROC Da'!T307+'SM Da'!T307+'BN Da'!T307+'BS Da'!T307+'TDC Da'!T307</f>
        <v>137</v>
      </c>
      <c r="U307" s="81">
        <f>+'MIT Da'!U307+'SAR Da'!U307+'URQ Da'!U307+'ROC Da'!U307+'SM Da'!U307+'BN Da'!U307+'BS Da'!U307+'TDC Da'!U307</f>
        <v>407</v>
      </c>
      <c r="V307" s="81">
        <f>+'MIT Da'!V307+'SAR Da'!V307+'URQ Da'!V307+'ROC Da'!V307+'SM Da'!V307+'BN Da'!V307+'BS Da'!V307+'TDC Da'!V307</f>
        <v>11</v>
      </c>
      <c r="W307" s="81">
        <f>+'MIT Da'!W307+'SAR Da'!W307+'URQ Da'!W307+'ROC Da'!W307+'SM Da'!W307+'BN Da'!W307+'BS Da'!W307+'TDC Da'!W307</f>
        <v>117</v>
      </c>
      <c r="X307" s="81">
        <f>+'MIT Da'!X307+'SAR Da'!X307+'URQ Da'!X307+'ROC Da'!X307+'SM Da'!X307+'BN Da'!X307+'BS Da'!X307+'TDC Da'!X307</f>
        <v>5</v>
      </c>
      <c r="Y307" s="81">
        <f>+'MIT Da'!Y307+'SAR Da'!Y307+'URQ Da'!Y307+'ROC Da'!Y307+'SM Da'!Y307+'BN Da'!Y307+'BS Da'!Y307+'TDC Da'!Y307</f>
        <v>677</v>
      </c>
      <c r="Z307" s="81">
        <f>+'MIT Da'!Z307+'SAR Da'!Z307+'URQ Da'!Z307+'ROC Da'!Z307+'SM Da'!Z307+'BN Da'!Z307+'BS Da'!Z307+'TDC Da'!Z307</f>
        <v>195</v>
      </c>
      <c r="AA307" s="81">
        <f>+'MIT Da'!AA307+'SAR Da'!AA307+'URQ Da'!AA307+'ROC Da'!AA307+'SM Da'!AA307+'BN Da'!AA307+'BS Da'!AA307+'TDC Da'!AA307</f>
        <v>103</v>
      </c>
      <c r="AB307" s="81">
        <f>+'MIT Da'!AB307+'SAR Da'!AB307+'URQ Da'!AB307+'ROC Da'!AB307+'SM Da'!AB307+'BN Da'!AB307+'BS Da'!AB307+'TDC Da'!AB307</f>
        <v>677</v>
      </c>
      <c r="AC307" s="81">
        <f>+'MIT Da'!AC307+'SAR Da'!AC307+'URQ Da'!AC307+'ROC Da'!AC307+'SM Da'!AC307+'BN Da'!AC307+'BS Da'!AC307+'TDC Da'!AC307</f>
        <v>975</v>
      </c>
      <c r="AD307" s="81">
        <f>+'MIT Da'!AD307+'SAR Da'!AD307+'URQ Da'!AD307+'ROC Da'!AD307+'SM Da'!AD307+'BN Da'!AD307+'BS Da'!AD307+'TDC Da'!AD307</f>
        <v>59</v>
      </c>
      <c r="AE307" s="81">
        <f>+'MIT Da'!AE307+'SAR Da'!AE307+'URQ Da'!AE307+'ROC Da'!AE307+'SM Da'!AE307+'BN Da'!AE307+'BS Da'!AE307+'TDC Da'!AE307</f>
        <v>101</v>
      </c>
      <c r="AF307" s="81">
        <f>+'MIT Da'!AF307+'SAR Da'!AF307+'URQ Da'!AF307+'ROC Da'!AF307+'SM Da'!AF307+'BN Da'!AF307+'BS Da'!AF307+'TDC Da'!AF307</f>
        <v>471</v>
      </c>
      <c r="AG307" s="81">
        <f>+'MIT Da'!AG307+'SAR Da'!AG307+'URQ Da'!AG307+'ROC Da'!AG307+'SM Da'!AG307+'BN Da'!AG307+'BS Da'!AG307+'TDC Da'!AG307</f>
        <v>631</v>
      </c>
      <c r="AH307" s="12">
        <f>+'MIT Da'!AH307+'SAR Da'!AH307+'URQ Da'!AH307+'ROC Da'!AH307+'SM Da'!AH307+'BN Da'!AH307+'BS Da'!AH307+'TDC Da'!AH307</f>
        <v>280.81400000000002</v>
      </c>
      <c r="AI307" s="12">
        <f>+'MIT Da'!AI307+'SAR Da'!AI307+'URQ Da'!AI307+'ROC Da'!AI307+'SM Da'!AI307+'BN Da'!AI307+'BS Da'!AI307+'TDC Da'!AI307</f>
        <v>2.4</v>
      </c>
      <c r="AJ307" s="12">
        <f>+'MIT Da'!AJ307+'SAR Da'!AJ307+'URQ Da'!AJ307+'ROC Da'!AJ307+'SM Da'!AJ307+'BN Da'!AJ307+'BS Da'!AJ307+'TDC Da'!AJ307</f>
        <v>514.28800000000001</v>
      </c>
      <c r="AK307" s="12">
        <f>+'MIT Da'!AK307+'SAR Da'!AK307+'URQ Da'!AK307+'ROC Da'!AK307+'SM Da'!AK307+'BN Da'!AK307+'BS Da'!AK307+'TDC Da'!AK307</f>
        <v>797.50199999999995</v>
      </c>
      <c r="AL307" s="81">
        <f>+'MIT Da'!AL307+'SAR Da'!AL307+'URQ Da'!AL307+'ROC Da'!AL307+'SM Da'!AL307+'BN Da'!AL307+'BS Da'!AL307+'TDC Da'!AL307</f>
        <v>9</v>
      </c>
      <c r="AM307" s="81">
        <f>+'MIT Da'!AM307+'SAR Da'!AM307+'URQ Da'!AM307+'ROC Da'!AM307+'SM Da'!AM307+'BN Da'!AM307+'BS Da'!AM307+'TDC Da'!AM307</f>
        <v>56</v>
      </c>
      <c r="AN307" s="81">
        <f>+'MIT Da'!AN307+'SAR Da'!AN307+'URQ Da'!AN307+'ROC Da'!AN307+'SM Da'!AN307+'BN Da'!AN307+'BS Da'!AN307+'TDC Da'!AN307</f>
        <v>77</v>
      </c>
      <c r="AO307" s="81">
        <f>+'MIT Da'!AO307+'SAR Da'!AO307+'URQ Da'!AO307+'ROC Da'!AO307+'SM Da'!AO307+'BN Da'!AO307+'BS Da'!AO307+'TDC Da'!AO307</f>
        <v>142</v>
      </c>
      <c r="AP307" s="81">
        <f>+'MIT Da'!AP307+'SAR Da'!AP307+'URQ Da'!AP307+'ROC Da'!AP307+'SM Da'!AP307+'BN Da'!AP307+'BS Da'!AP307+'TDC Da'!AP307</f>
        <v>564</v>
      </c>
      <c r="AQ307" s="81">
        <f>+'MIT Da'!AQ307+'SAR Da'!AQ307+'URQ Da'!AQ307+'ROC Da'!AQ307+'SM Da'!AQ307+'BN Da'!AQ307+'BS Da'!AQ307+'TDC Da'!AQ307</f>
        <v>399</v>
      </c>
      <c r="AR307" s="81">
        <f>+'MIT Da'!AR307+'SAR Da'!AR307+'URQ Da'!AR307+'ROC Da'!AR307+'SM Da'!AR307+'BN Da'!AR307+'BS Da'!AR307+'TDC Da'!AR307</f>
        <v>72</v>
      </c>
      <c r="AS307" s="81">
        <f>+SUM(RED_InfraMR[[#This Row],[B.02.1 - Parque de Coches Eléctricos Motrices]:[B.02.3 - Parque de Coches Eléctricos Motrices Tipo R]])</f>
        <v>1035</v>
      </c>
      <c r="AT307" s="81">
        <f>+'MIT Da'!AT307+'SAR Da'!AT307+'URQ Da'!AT307+'ROC Da'!AT307+'SM Da'!AT307+'BN Da'!AT307+'BS Da'!AT307+'TDC Da'!AT307</f>
        <v>12</v>
      </c>
      <c r="AU307" s="81">
        <f>+'MIT Da'!AU307+'SAR Da'!AU307+'URQ Da'!AU307+'ROC Da'!AU307+'SM Da'!AU307+'BN Da'!AU307+'BS Da'!AU307+'TDC Da'!AU307</f>
        <v>33</v>
      </c>
      <c r="AV307" s="81">
        <f>+'MIT Da'!AV307+'SAR Da'!AV307+'URQ Da'!AV307+'ROC Da'!AV307+'SM Da'!AV307+'BN Da'!AV307+'BS Da'!AV307+'TDC Da'!AV307</f>
        <v>64</v>
      </c>
      <c r="AW307" s="81">
        <f>+SUM(RED_InfraMR[[#This Row],[B.03.1 - Parque de Coches Motores Motrices Remolcados]:[B.03.3 - Parque de Coches Motores Motrices Cabina]])</f>
        <v>109</v>
      </c>
      <c r="AX307" s="81">
        <f>+'MIT Da'!AX307+'SAR Da'!AX307+'URQ Da'!AX307+'ROC Da'!AX307+'SM Da'!AX307+'BN Da'!AX307+'BS Da'!AX307+'TDC Da'!AX307</f>
        <v>496</v>
      </c>
      <c r="AY307" s="81">
        <f>+'MIT Da'!AY307+'SAR Da'!AY307+'URQ Da'!AY307+'ROC Da'!AY307+'SM Da'!AY307+'BN Da'!AY307+'BS Da'!AY307+'TDC Da'!AY307</f>
        <v>128</v>
      </c>
      <c r="AZ307" s="81">
        <f>+'MIT Da'!AZ307+'SAR Da'!AZ307+'URQ Da'!AZ307+'ROC Da'!AZ307+'SM Da'!AZ307+'BN Da'!AZ307+'BS Da'!AZ307+'TDC Da'!AZ307</f>
        <v>15</v>
      </c>
      <c r="BA307" s="81">
        <f>+'MIT Da'!BA307+'SAR Da'!BA307+'URQ Da'!BA307+'ROC Da'!BA307+'SM Da'!BA307+'BN Da'!BA307+'BS Da'!BA307+'TDC Da'!BA307</f>
        <v>164</v>
      </c>
      <c r="BB307" s="81">
        <f>+'MIT Da'!BB307+'SAR Da'!BB307+'URQ Da'!BB307+'ROC Da'!BB307+'SM Da'!BB307+'BN Da'!BB307+'BS Da'!BB307+'TDC Da'!BB307</f>
        <v>0</v>
      </c>
      <c r="BC307" s="81">
        <f>+SUM(RED_InfraMR[[#This Row],[B.04.1 - Parque de Coches Remolcados Clase Unica]:[B.04.5 - Parque de Coches Remolcados para Servicios Especiales (Cartoneros)]])</f>
        <v>803</v>
      </c>
      <c r="BD307" s="81">
        <f>+'MIT Da'!BD307+'SAR Da'!BD307+'URQ Da'!BD307+'ROC Da'!BD307+'SM Da'!BD307+'BN Da'!BD307+'BS Da'!BD307+'TDC Da'!BD307</f>
        <v>33</v>
      </c>
      <c r="BE307" s="81">
        <f>+'MIT Da'!BE307+'SAR Da'!BE307+'URQ Da'!BE307+'ROC Da'!BE307+'SM Da'!BE307+'BN Da'!BE307+'BS Da'!BE307+'TDC Da'!BE307</f>
        <v>103</v>
      </c>
      <c r="BF307" s="16"/>
    </row>
    <row r="308" spans="1:58">
      <c r="A308" s="1">
        <v>2018</v>
      </c>
      <c r="B308" s="1" t="s">
        <v>121</v>
      </c>
      <c r="C308" s="12">
        <f>+'MIT Da'!C308+'SAR Da'!C308+'URQ Da'!C308+'ROC Da'!C308+'SM Da'!C308+'BN Da'!C308+'BS Da'!C308+'TDC Da'!C308</f>
        <v>214.38800000000001</v>
      </c>
      <c r="D308" s="12">
        <f>+'MIT Da'!D308+'SAR Da'!D308+'URQ Da'!D308+'ROC Da'!D308+'SM Da'!D308+'BN Da'!D308+'BS Da'!D308+'TDC Da'!D308</f>
        <v>448.90300000000002</v>
      </c>
      <c r="E308" s="12">
        <f>+'MIT Da'!E308+'SAR Da'!E308+'URQ Da'!E308+'ROC Da'!E308+'SM Da'!E308+'BN Da'!E308+'BS Da'!E308+'TDC Da'!E308</f>
        <v>0</v>
      </c>
      <c r="F308" s="12">
        <f>+'MIT Da'!F308+'SAR Da'!F308+'URQ Da'!F308+'ROC Da'!F308+'SM Da'!F308+'BN Da'!F308+'BS Da'!F308+'TDC Da'!F308</f>
        <v>249.46163999999999</v>
      </c>
      <c r="G308" s="12">
        <f>+'MIT Da'!G308+'SAR Da'!G308+'URQ Da'!G308+'ROC Da'!G308+'SM Da'!G308+'BN Da'!G308+'BS Da'!G308+'TDC Da'!G308</f>
        <v>912.75263999999993</v>
      </c>
      <c r="H308" s="12">
        <f>+'MIT Da'!H308+'SAR Da'!H308+'URQ Da'!H308+'ROC Da'!H308+'SM Da'!H308+'BN Da'!H308+'BS Da'!H308+'TDC Da'!H308</f>
        <v>897.24363999999991</v>
      </c>
      <c r="I308" s="12">
        <f>+'MIT Da'!I308+'SAR Da'!I308+'URQ Da'!I308+'ROC Da'!I308+'SM Da'!I308+'BN Da'!I308+'BS Da'!I308+'TDC Da'!I308</f>
        <v>1023.4571099999999</v>
      </c>
      <c r="J308" s="12">
        <f>+'MIT Da'!J308+'SAR Da'!J308+'URQ Da'!J308+'ROC Da'!J308+'SM Da'!J308+'BN Da'!J308+'BS Da'!J308+'TDC Da'!J308</f>
        <v>1136.7839099999999</v>
      </c>
      <c r="K308" s="12">
        <f>+'MIT Da'!K308+'SAR Da'!K308+'URQ Da'!K308+'ROC Da'!K308+'SM Da'!K308+'BN Da'!K308+'BS Da'!K308+'TDC Da'!K308</f>
        <v>54.516999999999996</v>
      </c>
      <c r="L308" s="12">
        <f>+'MIT Da'!L308+'SAR Da'!L308+'URQ Da'!L308+'ROC Da'!L308+'SM Da'!L308+'BN Da'!L308+'BS Da'!L308+'TDC Da'!L308</f>
        <v>526.06900000000007</v>
      </c>
      <c r="M308" s="12">
        <f>+'MIT Da'!M308+'SAR Da'!M308+'URQ Da'!M308+'ROC Da'!M308+'SM Da'!M308+'BN Da'!M308+'BS Da'!M308+'TDC Da'!M308</f>
        <v>21.314999999999998</v>
      </c>
      <c r="N308" s="12">
        <f>+'MIT Da'!N308+'SAR Da'!N308+'URQ Da'!N308+'ROC Da'!N308+'SM Da'!N308+'BN Da'!N308+'BS Da'!N308+'TDC Da'!N308</f>
        <v>1662.8529099999998</v>
      </c>
      <c r="O308" s="12">
        <f>+'MIT Da'!O308+'SAR Da'!O308+'URQ Da'!O308+'ROC Da'!O308+'SM Da'!O308+'BN Da'!O308+'BS Da'!O308+'TDC Da'!O308</f>
        <v>1645.3889099999999</v>
      </c>
      <c r="P308" s="81">
        <f>+'MIT Da'!P308+'SAR Da'!P308+'URQ Da'!P308+'ROC Da'!P308+'SM Da'!P308+'BN Da'!P308+'BS Da'!P308+'TDC Da'!P308</f>
        <v>213</v>
      </c>
      <c r="Q308" s="81">
        <f>+'MIT Da'!Q308+'SAR Da'!Q308+'URQ Da'!Q308+'ROC Da'!Q308+'SM Da'!Q308+'BN Da'!Q308+'BS Da'!Q308+'TDC Da'!Q308</f>
        <v>58</v>
      </c>
      <c r="R308" s="81">
        <f>+'MIT Da'!R308+'SAR Da'!R308+'URQ Da'!R308+'ROC Da'!R308+'SM Da'!R308+'BN Da'!R308+'BS Da'!R308+'TDC Da'!R308</f>
        <v>10</v>
      </c>
      <c r="S308" s="81">
        <f>+'MIT Da'!S308+'SAR Da'!S308+'URQ Da'!S308+'ROC Da'!S308+'SM Da'!S308+'BN Da'!S308+'BS Da'!S308+'TDC Da'!S308</f>
        <v>281</v>
      </c>
      <c r="T308" s="81">
        <f>+'MIT Da'!T308+'SAR Da'!T308+'URQ Da'!T308+'ROC Da'!T308+'SM Da'!T308+'BN Da'!T308+'BS Da'!T308+'TDC Da'!T308</f>
        <v>137</v>
      </c>
      <c r="U308" s="81">
        <f>+'MIT Da'!U308+'SAR Da'!U308+'URQ Da'!U308+'ROC Da'!U308+'SM Da'!U308+'BN Da'!U308+'BS Da'!U308+'TDC Da'!U308</f>
        <v>407</v>
      </c>
      <c r="V308" s="81">
        <f>+'MIT Da'!V308+'SAR Da'!V308+'URQ Da'!V308+'ROC Da'!V308+'SM Da'!V308+'BN Da'!V308+'BS Da'!V308+'TDC Da'!V308</f>
        <v>11</v>
      </c>
      <c r="W308" s="81">
        <f>+'MIT Da'!W308+'SAR Da'!W308+'URQ Da'!W308+'ROC Da'!W308+'SM Da'!W308+'BN Da'!W308+'BS Da'!W308+'TDC Da'!W308</f>
        <v>117</v>
      </c>
      <c r="X308" s="81">
        <f>+'MIT Da'!X308+'SAR Da'!X308+'URQ Da'!X308+'ROC Da'!X308+'SM Da'!X308+'BN Da'!X308+'BS Da'!X308+'TDC Da'!X308</f>
        <v>5</v>
      </c>
      <c r="Y308" s="81">
        <f>+'MIT Da'!Y308+'SAR Da'!Y308+'URQ Da'!Y308+'ROC Da'!Y308+'SM Da'!Y308+'BN Da'!Y308+'BS Da'!Y308+'TDC Da'!Y308</f>
        <v>677</v>
      </c>
      <c r="Z308" s="81">
        <f>+'MIT Da'!Z308+'SAR Da'!Z308+'URQ Da'!Z308+'ROC Da'!Z308+'SM Da'!Z308+'BN Da'!Z308+'BS Da'!Z308+'TDC Da'!Z308</f>
        <v>195</v>
      </c>
      <c r="AA308" s="81">
        <f>+'MIT Da'!AA308+'SAR Da'!AA308+'URQ Da'!AA308+'ROC Da'!AA308+'SM Da'!AA308+'BN Da'!AA308+'BS Da'!AA308+'TDC Da'!AA308</f>
        <v>103</v>
      </c>
      <c r="AB308" s="81">
        <f>+'MIT Da'!AB308+'SAR Da'!AB308+'URQ Da'!AB308+'ROC Da'!AB308+'SM Da'!AB308+'BN Da'!AB308+'BS Da'!AB308+'TDC Da'!AB308</f>
        <v>677</v>
      </c>
      <c r="AC308" s="81">
        <f>+'MIT Da'!AC308+'SAR Da'!AC308+'URQ Da'!AC308+'ROC Da'!AC308+'SM Da'!AC308+'BN Da'!AC308+'BS Da'!AC308+'TDC Da'!AC308</f>
        <v>975</v>
      </c>
      <c r="AD308" s="81">
        <f>+'MIT Da'!AD308+'SAR Da'!AD308+'URQ Da'!AD308+'ROC Da'!AD308+'SM Da'!AD308+'BN Da'!AD308+'BS Da'!AD308+'TDC Da'!AD308</f>
        <v>59</v>
      </c>
      <c r="AE308" s="81">
        <f>+'MIT Da'!AE308+'SAR Da'!AE308+'URQ Da'!AE308+'ROC Da'!AE308+'SM Da'!AE308+'BN Da'!AE308+'BS Da'!AE308+'TDC Da'!AE308</f>
        <v>101</v>
      </c>
      <c r="AF308" s="81">
        <f>+'MIT Da'!AF308+'SAR Da'!AF308+'URQ Da'!AF308+'ROC Da'!AF308+'SM Da'!AF308+'BN Da'!AF308+'BS Da'!AF308+'TDC Da'!AF308</f>
        <v>471</v>
      </c>
      <c r="AG308" s="81">
        <f>+'MIT Da'!AG308+'SAR Da'!AG308+'URQ Da'!AG308+'ROC Da'!AG308+'SM Da'!AG308+'BN Da'!AG308+'BS Da'!AG308+'TDC Da'!AG308</f>
        <v>631</v>
      </c>
      <c r="AH308" s="12">
        <f>+'MIT Da'!AH308+'SAR Da'!AH308+'URQ Da'!AH308+'ROC Da'!AH308+'SM Da'!AH308+'BN Da'!AH308+'BS Da'!AH308+'TDC Da'!AH308</f>
        <v>280.81400000000002</v>
      </c>
      <c r="AI308" s="12">
        <f>+'MIT Da'!AI308+'SAR Da'!AI308+'URQ Da'!AI308+'ROC Da'!AI308+'SM Da'!AI308+'BN Da'!AI308+'BS Da'!AI308+'TDC Da'!AI308</f>
        <v>2.4</v>
      </c>
      <c r="AJ308" s="12">
        <f>+'MIT Da'!AJ308+'SAR Da'!AJ308+'URQ Da'!AJ308+'ROC Da'!AJ308+'SM Da'!AJ308+'BN Da'!AJ308+'BS Da'!AJ308+'TDC Da'!AJ308</f>
        <v>514.28800000000001</v>
      </c>
      <c r="AK308" s="12">
        <f>+'MIT Da'!AK308+'SAR Da'!AK308+'URQ Da'!AK308+'ROC Da'!AK308+'SM Da'!AK308+'BN Da'!AK308+'BS Da'!AK308+'TDC Da'!AK308</f>
        <v>797.50199999999995</v>
      </c>
      <c r="AL308" s="81">
        <f>+'MIT Da'!AL308+'SAR Da'!AL308+'URQ Da'!AL308+'ROC Da'!AL308+'SM Da'!AL308+'BN Da'!AL308+'BS Da'!AL308+'TDC Da'!AL308</f>
        <v>9</v>
      </c>
      <c r="AM308" s="81">
        <f>+'MIT Da'!AM308+'SAR Da'!AM308+'URQ Da'!AM308+'ROC Da'!AM308+'SM Da'!AM308+'BN Da'!AM308+'BS Da'!AM308+'TDC Da'!AM308</f>
        <v>56</v>
      </c>
      <c r="AN308" s="81">
        <f>+'MIT Da'!AN308+'SAR Da'!AN308+'URQ Da'!AN308+'ROC Da'!AN308+'SM Da'!AN308+'BN Da'!AN308+'BS Da'!AN308+'TDC Da'!AN308</f>
        <v>77</v>
      </c>
      <c r="AO308" s="81">
        <f>+'MIT Da'!AO308+'SAR Da'!AO308+'URQ Da'!AO308+'ROC Da'!AO308+'SM Da'!AO308+'BN Da'!AO308+'BS Da'!AO308+'TDC Da'!AO308</f>
        <v>142</v>
      </c>
      <c r="AP308" s="81">
        <f>+'MIT Da'!AP308+'SAR Da'!AP308+'URQ Da'!AP308+'ROC Da'!AP308+'SM Da'!AP308+'BN Da'!AP308+'BS Da'!AP308+'TDC Da'!AP308</f>
        <v>564</v>
      </c>
      <c r="AQ308" s="81">
        <f>+'MIT Da'!AQ308+'SAR Da'!AQ308+'URQ Da'!AQ308+'ROC Da'!AQ308+'SM Da'!AQ308+'BN Da'!AQ308+'BS Da'!AQ308+'TDC Da'!AQ308</f>
        <v>399</v>
      </c>
      <c r="AR308" s="81">
        <f>+'MIT Da'!AR308+'SAR Da'!AR308+'URQ Da'!AR308+'ROC Da'!AR308+'SM Da'!AR308+'BN Da'!AR308+'BS Da'!AR308+'TDC Da'!AR308</f>
        <v>72</v>
      </c>
      <c r="AS308" s="81">
        <f>+SUM(RED_InfraMR[[#This Row],[B.02.1 - Parque de Coches Eléctricos Motrices]:[B.02.3 - Parque de Coches Eléctricos Motrices Tipo R]])</f>
        <v>1035</v>
      </c>
      <c r="AT308" s="81">
        <f>+'MIT Da'!AT308+'SAR Da'!AT308+'URQ Da'!AT308+'ROC Da'!AT308+'SM Da'!AT308+'BN Da'!AT308+'BS Da'!AT308+'TDC Da'!AT308</f>
        <v>12</v>
      </c>
      <c r="AU308" s="81">
        <f>+'MIT Da'!AU308+'SAR Da'!AU308+'URQ Da'!AU308+'ROC Da'!AU308+'SM Da'!AU308+'BN Da'!AU308+'BS Da'!AU308+'TDC Da'!AU308</f>
        <v>33</v>
      </c>
      <c r="AV308" s="81">
        <f>+'MIT Da'!AV308+'SAR Da'!AV308+'URQ Da'!AV308+'ROC Da'!AV308+'SM Da'!AV308+'BN Da'!AV308+'BS Da'!AV308+'TDC Da'!AV308</f>
        <v>64</v>
      </c>
      <c r="AW308" s="81">
        <f>+SUM(RED_InfraMR[[#This Row],[B.03.1 - Parque de Coches Motores Motrices Remolcados]:[B.03.3 - Parque de Coches Motores Motrices Cabina]])</f>
        <v>109</v>
      </c>
      <c r="AX308" s="81">
        <f>+'MIT Da'!AX308+'SAR Da'!AX308+'URQ Da'!AX308+'ROC Da'!AX308+'SM Da'!AX308+'BN Da'!AX308+'BS Da'!AX308+'TDC Da'!AX308</f>
        <v>496</v>
      </c>
      <c r="AY308" s="81">
        <f>+'MIT Da'!AY308+'SAR Da'!AY308+'URQ Da'!AY308+'ROC Da'!AY308+'SM Da'!AY308+'BN Da'!AY308+'BS Da'!AY308+'TDC Da'!AY308</f>
        <v>128</v>
      </c>
      <c r="AZ308" s="81">
        <f>+'MIT Da'!AZ308+'SAR Da'!AZ308+'URQ Da'!AZ308+'ROC Da'!AZ308+'SM Da'!AZ308+'BN Da'!AZ308+'BS Da'!AZ308+'TDC Da'!AZ308</f>
        <v>15</v>
      </c>
      <c r="BA308" s="81">
        <f>+'MIT Da'!BA308+'SAR Da'!BA308+'URQ Da'!BA308+'ROC Da'!BA308+'SM Da'!BA308+'BN Da'!BA308+'BS Da'!BA308+'TDC Da'!BA308</f>
        <v>164</v>
      </c>
      <c r="BB308" s="81">
        <f>+'MIT Da'!BB308+'SAR Da'!BB308+'URQ Da'!BB308+'ROC Da'!BB308+'SM Da'!BB308+'BN Da'!BB308+'BS Da'!BB308+'TDC Da'!BB308</f>
        <v>0</v>
      </c>
      <c r="BC308" s="81">
        <f>+SUM(RED_InfraMR[[#This Row],[B.04.1 - Parque de Coches Remolcados Clase Unica]:[B.04.5 - Parque de Coches Remolcados para Servicios Especiales (Cartoneros)]])</f>
        <v>803</v>
      </c>
      <c r="BD308" s="81">
        <f>+'MIT Da'!BD308+'SAR Da'!BD308+'URQ Da'!BD308+'ROC Da'!BD308+'SM Da'!BD308+'BN Da'!BD308+'BS Da'!BD308+'TDC Da'!BD308</f>
        <v>33</v>
      </c>
      <c r="BE308" s="81">
        <f>+'MIT Da'!BE308+'SAR Da'!BE308+'URQ Da'!BE308+'ROC Da'!BE308+'SM Da'!BE308+'BN Da'!BE308+'BS Da'!BE308+'TDC Da'!BE308</f>
        <v>103</v>
      </c>
      <c r="BF308" s="16"/>
    </row>
    <row r="309" spans="1:58">
      <c r="A309" s="1">
        <v>2018</v>
      </c>
      <c r="B309" s="1" t="s">
        <v>122</v>
      </c>
      <c r="C309" s="12">
        <f>+'MIT Da'!C309+'SAR Da'!C309+'URQ Da'!C309+'ROC Da'!C309+'SM Da'!C309+'BN Da'!C309+'BS Da'!C309+'TDC Da'!C309</f>
        <v>214.38800000000001</v>
      </c>
      <c r="D309" s="12">
        <f>+'MIT Da'!D309+'SAR Da'!D309+'URQ Da'!D309+'ROC Da'!D309+'SM Da'!D309+'BN Da'!D309+'BS Da'!D309+'TDC Da'!D309</f>
        <v>448.90300000000002</v>
      </c>
      <c r="E309" s="12">
        <f>+'MIT Da'!E309+'SAR Da'!E309+'URQ Da'!E309+'ROC Da'!E309+'SM Da'!E309+'BN Da'!E309+'BS Da'!E309+'TDC Da'!E309</f>
        <v>0</v>
      </c>
      <c r="F309" s="12">
        <f>+'MIT Da'!F309+'SAR Da'!F309+'URQ Da'!F309+'ROC Da'!F309+'SM Da'!F309+'BN Da'!F309+'BS Da'!F309+'TDC Da'!F309</f>
        <v>249.46163999999999</v>
      </c>
      <c r="G309" s="12">
        <f>+'MIT Da'!G309+'SAR Da'!G309+'URQ Da'!G309+'ROC Da'!G309+'SM Da'!G309+'BN Da'!G309+'BS Da'!G309+'TDC Da'!G309</f>
        <v>912.75263999999993</v>
      </c>
      <c r="H309" s="12">
        <f>+'MIT Da'!H309+'SAR Da'!H309+'URQ Da'!H309+'ROC Da'!H309+'SM Da'!H309+'BN Da'!H309+'BS Da'!H309+'TDC Da'!H309</f>
        <v>897.24363999999991</v>
      </c>
      <c r="I309" s="12">
        <f>+'MIT Da'!I309+'SAR Da'!I309+'URQ Da'!I309+'ROC Da'!I309+'SM Da'!I309+'BN Da'!I309+'BS Da'!I309+'TDC Da'!I309</f>
        <v>1023.4571099999999</v>
      </c>
      <c r="J309" s="12">
        <f>+'MIT Da'!J309+'SAR Da'!J309+'URQ Da'!J309+'ROC Da'!J309+'SM Da'!J309+'BN Da'!J309+'BS Da'!J309+'TDC Da'!J309</f>
        <v>1136.7839099999999</v>
      </c>
      <c r="K309" s="12">
        <f>+'MIT Da'!K309+'SAR Da'!K309+'URQ Da'!K309+'ROC Da'!K309+'SM Da'!K309+'BN Da'!K309+'BS Da'!K309+'TDC Da'!K309</f>
        <v>54.516999999999996</v>
      </c>
      <c r="L309" s="12">
        <f>+'MIT Da'!L309+'SAR Da'!L309+'URQ Da'!L309+'ROC Da'!L309+'SM Da'!L309+'BN Da'!L309+'BS Da'!L309+'TDC Da'!L309</f>
        <v>526.06900000000007</v>
      </c>
      <c r="M309" s="12">
        <f>+'MIT Da'!M309+'SAR Da'!M309+'URQ Da'!M309+'ROC Da'!M309+'SM Da'!M309+'BN Da'!M309+'BS Da'!M309+'TDC Da'!M309</f>
        <v>21.314999999999998</v>
      </c>
      <c r="N309" s="12">
        <f>+'MIT Da'!N309+'SAR Da'!N309+'URQ Da'!N309+'ROC Da'!N309+'SM Da'!N309+'BN Da'!N309+'BS Da'!N309+'TDC Da'!N309</f>
        <v>1662.8529099999998</v>
      </c>
      <c r="O309" s="12">
        <f>+'MIT Da'!O309+'SAR Da'!O309+'URQ Da'!O309+'ROC Da'!O309+'SM Da'!O309+'BN Da'!O309+'BS Da'!O309+'TDC Da'!O309</f>
        <v>1645.3889099999999</v>
      </c>
      <c r="P309" s="81">
        <f>+'MIT Da'!P309+'SAR Da'!P309+'URQ Da'!P309+'ROC Da'!P309+'SM Da'!P309+'BN Da'!P309+'BS Da'!P309+'TDC Da'!P309</f>
        <v>213</v>
      </c>
      <c r="Q309" s="81">
        <f>+'MIT Da'!Q309+'SAR Da'!Q309+'URQ Da'!Q309+'ROC Da'!Q309+'SM Da'!Q309+'BN Da'!Q309+'BS Da'!Q309+'TDC Da'!Q309</f>
        <v>58</v>
      </c>
      <c r="R309" s="81">
        <f>+'MIT Da'!R309+'SAR Da'!R309+'URQ Da'!R309+'ROC Da'!R309+'SM Da'!R309+'BN Da'!R309+'BS Da'!R309+'TDC Da'!R309</f>
        <v>10</v>
      </c>
      <c r="S309" s="81">
        <f>+'MIT Da'!S309+'SAR Da'!S309+'URQ Da'!S309+'ROC Da'!S309+'SM Da'!S309+'BN Da'!S309+'BS Da'!S309+'TDC Da'!S309</f>
        <v>281</v>
      </c>
      <c r="T309" s="81">
        <f>+'MIT Da'!T309+'SAR Da'!T309+'URQ Da'!T309+'ROC Da'!T309+'SM Da'!T309+'BN Da'!T309+'BS Da'!T309+'TDC Da'!T309</f>
        <v>137</v>
      </c>
      <c r="U309" s="81">
        <f>+'MIT Da'!U309+'SAR Da'!U309+'URQ Da'!U309+'ROC Da'!U309+'SM Da'!U309+'BN Da'!U309+'BS Da'!U309+'TDC Da'!U309</f>
        <v>407</v>
      </c>
      <c r="V309" s="81">
        <f>+'MIT Da'!V309+'SAR Da'!V309+'URQ Da'!V309+'ROC Da'!V309+'SM Da'!V309+'BN Da'!V309+'BS Da'!V309+'TDC Da'!V309</f>
        <v>11</v>
      </c>
      <c r="W309" s="81">
        <f>+'MIT Da'!W309+'SAR Da'!W309+'URQ Da'!W309+'ROC Da'!W309+'SM Da'!W309+'BN Da'!W309+'BS Da'!W309+'TDC Da'!W309</f>
        <v>117</v>
      </c>
      <c r="X309" s="81">
        <f>+'MIT Da'!X309+'SAR Da'!X309+'URQ Da'!X309+'ROC Da'!X309+'SM Da'!X309+'BN Da'!X309+'BS Da'!X309+'TDC Da'!X309</f>
        <v>5</v>
      </c>
      <c r="Y309" s="81">
        <f>+'MIT Da'!Y309+'SAR Da'!Y309+'URQ Da'!Y309+'ROC Da'!Y309+'SM Da'!Y309+'BN Da'!Y309+'BS Da'!Y309+'TDC Da'!Y309</f>
        <v>677</v>
      </c>
      <c r="Z309" s="81">
        <f>+'MIT Da'!Z309+'SAR Da'!Z309+'URQ Da'!Z309+'ROC Da'!Z309+'SM Da'!Z309+'BN Da'!Z309+'BS Da'!Z309+'TDC Da'!Z309</f>
        <v>195</v>
      </c>
      <c r="AA309" s="81">
        <f>+'MIT Da'!AA309+'SAR Da'!AA309+'URQ Da'!AA309+'ROC Da'!AA309+'SM Da'!AA309+'BN Da'!AA309+'BS Da'!AA309+'TDC Da'!AA309</f>
        <v>103</v>
      </c>
      <c r="AB309" s="81">
        <f>+'MIT Da'!AB309+'SAR Da'!AB309+'URQ Da'!AB309+'ROC Da'!AB309+'SM Da'!AB309+'BN Da'!AB309+'BS Da'!AB309+'TDC Da'!AB309</f>
        <v>677</v>
      </c>
      <c r="AC309" s="81">
        <f>+'MIT Da'!AC309+'SAR Da'!AC309+'URQ Da'!AC309+'ROC Da'!AC309+'SM Da'!AC309+'BN Da'!AC309+'BS Da'!AC309+'TDC Da'!AC309</f>
        <v>975</v>
      </c>
      <c r="AD309" s="81">
        <f>+'MIT Da'!AD309+'SAR Da'!AD309+'URQ Da'!AD309+'ROC Da'!AD309+'SM Da'!AD309+'BN Da'!AD309+'BS Da'!AD309+'TDC Da'!AD309</f>
        <v>59</v>
      </c>
      <c r="AE309" s="81">
        <f>+'MIT Da'!AE309+'SAR Da'!AE309+'URQ Da'!AE309+'ROC Da'!AE309+'SM Da'!AE309+'BN Da'!AE309+'BS Da'!AE309+'TDC Da'!AE309</f>
        <v>101</v>
      </c>
      <c r="AF309" s="81">
        <f>+'MIT Da'!AF309+'SAR Da'!AF309+'URQ Da'!AF309+'ROC Da'!AF309+'SM Da'!AF309+'BN Da'!AF309+'BS Da'!AF309+'TDC Da'!AF309</f>
        <v>471</v>
      </c>
      <c r="AG309" s="81">
        <f>+'MIT Da'!AG309+'SAR Da'!AG309+'URQ Da'!AG309+'ROC Da'!AG309+'SM Da'!AG309+'BN Da'!AG309+'BS Da'!AG309+'TDC Da'!AG309</f>
        <v>631</v>
      </c>
      <c r="AH309" s="12">
        <f>+'MIT Da'!AH309+'SAR Da'!AH309+'URQ Da'!AH309+'ROC Da'!AH309+'SM Da'!AH309+'BN Da'!AH309+'BS Da'!AH309+'TDC Da'!AH309</f>
        <v>280.81400000000002</v>
      </c>
      <c r="AI309" s="12">
        <f>+'MIT Da'!AI309+'SAR Da'!AI309+'URQ Da'!AI309+'ROC Da'!AI309+'SM Da'!AI309+'BN Da'!AI309+'BS Da'!AI309+'TDC Da'!AI309</f>
        <v>2.4</v>
      </c>
      <c r="AJ309" s="12">
        <f>+'MIT Da'!AJ309+'SAR Da'!AJ309+'URQ Da'!AJ309+'ROC Da'!AJ309+'SM Da'!AJ309+'BN Da'!AJ309+'BS Da'!AJ309+'TDC Da'!AJ309</f>
        <v>514.28800000000001</v>
      </c>
      <c r="AK309" s="12">
        <f>+'MIT Da'!AK309+'SAR Da'!AK309+'URQ Da'!AK309+'ROC Da'!AK309+'SM Da'!AK309+'BN Da'!AK309+'BS Da'!AK309+'TDC Da'!AK309</f>
        <v>797.50199999999995</v>
      </c>
      <c r="AL309" s="81">
        <f>+'MIT Da'!AL309+'SAR Da'!AL309+'URQ Da'!AL309+'ROC Da'!AL309+'SM Da'!AL309+'BN Da'!AL309+'BS Da'!AL309+'TDC Da'!AL309</f>
        <v>9</v>
      </c>
      <c r="AM309" s="81">
        <f>+'MIT Da'!AM309+'SAR Da'!AM309+'URQ Da'!AM309+'ROC Da'!AM309+'SM Da'!AM309+'BN Da'!AM309+'BS Da'!AM309+'TDC Da'!AM309</f>
        <v>56</v>
      </c>
      <c r="AN309" s="81">
        <f>+'MIT Da'!AN309+'SAR Da'!AN309+'URQ Da'!AN309+'ROC Da'!AN309+'SM Da'!AN309+'BN Da'!AN309+'BS Da'!AN309+'TDC Da'!AN309</f>
        <v>77</v>
      </c>
      <c r="AO309" s="81">
        <f>+'MIT Da'!AO309+'SAR Da'!AO309+'URQ Da'!AO309+'ROC Da'!AO309+'SM Da'!AO309+'BN Da'!AO309+'BS Da'!AO309+'TDC Da'!AO309</f>
        <v>142</v>
      </c>
      <c r="AP309" s="81">
        <f>+'MIT Da'!AP309+'SAR Da'!AP309+'URQ Da'!AP309+'ROC Da'!AP309+'SM Da'!AP309+'BN Da'!AP309+'BS Da'!AP309+'TDC Da'!AP309</f>
        <v>564</v>
      </c>
      <c r="AQ309" s="81">
        <f>+'MIT Da'!AQ309+'SAR Da'!AQ309+'URQ Da'!AQ309+'ROC Da'!AQ309+'SM Da'!AQ309+'BN Da'!AQ309+'BS Da'!AQ309+'TDC Da'!AQ309</f>
        <v>399</v>
      </c>
      <c r="AR309" s="81">
        <f>+'MIT Da'!AR309+'SAR Da'!AR309+'URQ Da'!AR309+'ROC Da'!AR309+'SM Da'!AR309+'BN Da'!AR309+'BS Da'!AR309+'TDC Da'!AR309</f>
        <v>72</v>
      </c>
      <c r="AS309" s="81">
        <f>+SUM(RED_InfraMR[[#This Row],[B.02.1 - Parque de Coches Eléctricos Motrices]:[B.02.3 - Parque de Coches Eléctricos Motrices Tipo R]])</f>
        <v>1035</v>
      </c>
      <c r="AT309" s="81">
        <f>+'MIT Da'!AT309+'SAR Da'!AT309+'URQ Da'!AT309+'ROC Da'!AT309+'SM Da'!AT309+'BN Da'!AT309+'BS Da'!AT309+'TDC Da'!AT309</f>
        <v>12</v>
      </c>
      <c r="AU309" s="81">
        <f>+'MIT Da'!AU309+'SAR Da'!AU309+'URQ Da'!AU309+'ROC Da'!AU309+'SM Da'!AU309+'BN Da'!AU309+'BS Da'!AU309+'TDC Da'!AU309</f>
        <v>33</v>
      </c>
      <c r="AV309" s="81">
        <f>+'MIT Da'!AV309+'SAR Da'!AV309+'URQ Da'!AV309+'ROC Da'!AV309+'SM Da'!AV309+'BN Da'!AV309+'BS Da'!AV309+'TDC Da'!AV309</f>
        <v>64</v>
      </c>
      <c r="AW309" s="81">
        <f>+SUM(RED_InfraMR[[#This Row],[B.03.1 - Parque de Coches Motores Motrices Remolcados]:[B.03.3 - Parque de Coches Motores Motrices Cabina]])</f>
        <v>109</v>
      </c>
      <c r="AX309" s="81">
        <f>+'MIT Da'!AX309+'SAR Da'!AX309+'URQ Da'!AX309+'ROC Da'!AX309+'SM Da'!AX309+'BN Da'!AX309+'BS Da'!AX309+'TDC Da'!AX309</f>
        <v>496</v>
      </c>
      <c r="AY309" s="81">
        <f>+'MIT Da'!AY309+'SAR Da'!AY309+'URQ Da'!AY309+'ROC Da'!AY309+'SM Da'!AY309+'BN Da'!AY309+'BS Da'!AY309+'TDC Da'!AY309</f>
        <v>128</v>
      </c>
      <c r="AZ309" s="81">
        <f>+'MIT Da'!AZ309+'SAR Da'!AZ309+'URQ Da'!AZ309+'ROC Da'!AZ309+'SM Da'!AZ309+'BN Da'!AZ309+'BS Da'!AZ309+'TDC Da'!AZ309</f>
        <v>15</v>
      </c>
      <c r="BA309" s="81">
        <f>+'MIT Da'!BA309+'SAR Da'!BA309+'URQ Da'!BA309+'ROC Da'!BA309+'SM Da'!BA309+'BN Da'!BA309+'BS Da'!BA309+'TDC Da'!BA309</f>
        <v>164</v>
      </c>
      <c r="BB309" s="81">
        <f>+'MIT Da'!BB309+'SAR Da'!BB309+'URQ Da'!BB309+'ROC Da'!BB309+'SM Da'!BB309+'BN Da'!BB309+'BS Da'!BB309+'TDC Da'!BB309</f>
        <v>0</v>
      </c>
      <c r="BC309" s="81">
        <f>+SUM(RED_InfraMR[[#This Row],[B.04.1 - Parque de Coches Remolcados Clase Unica]:[B.04.5 - Parque de Coches Remolcados para Servicios Especiales (Cartoneros)]])</f>
        <v>803</v>
      </c>
      <c r="BD309" s="81">
        <f>+'MIT Da'!BD309+'SAR Da'!BD309+'URQ Da'!BD309+'ROC Da'!BD309+'SM Da'!BD309+'BN Da'!BD309+'BS Da'!BD309+'TDC Da'!BD309</f>
        <v>33</v>
      </c>
      <c r="BE309" s="81">
        <f>+'MIT Da'!BE309+'SAR Da'!BE309+'URQ Da'!BE309+'ROC Da'!BE309+'SM Da'!BE309+'BN Da'!BE309+'BS Da'!BE309+'TDC Da'!BE309</f>
        <v>103</v>
      </c>
      <c r="BF309" s="16"/>
    </row>
    <row r="310" spans="1:58">
      <c r="A310" s="1">
        <v>2018</v>
      </c>
      <c r="B310" s="1" t="s">
        <v>123</v>
      </c>
      <c r="C310" s="12">
        <f>+'MIT Da'!C310+'SAR Da'!C310+'URQ Da'!C310+'ROC Da'!C310+'SM Da'!C310+'BN Da'!C310+'BS Da'!C310+'TDC Da'!C310</f>
        <v>214.38800000000001</v>
      </c>
      <c r="D310" s="12">
        <f>+'MIT Da'!D310+'SAR Da'!D310+'URQ Da'!D310+'ROC Da'!D310+'SM Da'!D310+'BN Da'!D310+'BS Da'!D310+'TDC Da'!D310</f>
        <v>448.90300000000002</v>
      </c>
      <c r="E310" s="12">
        <f>+'MIT Da'!E310+'SAR Da'!E310+'URQ Da'!E310+'ROC Da'!E310+'SM Da'!E310+'BN Da'!E310+'BS Da'!E310+'TDC Da'!E310</f>
        <v>0</v>
      </c>
      <c r="F310" s="12">
        <f>+'MIT Da'!F310+'SAR Da'!F310+'URQ Da'!F310+'ROC Da'!F310+'SM Da'!F310+'BN Da'!F310+'BS Da'!F310+'TDC Da'!F310</f>
        <v>249.46163999999999</v>
      </c>
      <c r="G310" s="12">
        <f>+'MIT Da'!G310+'SAR Da'!G310+'URQ Da'!G310+'ROC Da'!G310+'SM Da'!G310+'BN Da'!G310+'BS Da'!G310+'TDC Da'!G310</f>
        <v>912.75263999999993</v>
      </c>
      <c r="H310" s="12">
        <f>+'MIT Da'!H310+'SAR Da'!H310+'URQ Da'!H310+'ROC Da'!H310+'SM Da'!H310+'BN Da'!H310+'BS Da'!H310+'TDC Da'!H310</f>
        <v>897.24363999999991</v>
      </c>
      <c r="I310" s="12">
        <f>+'MIT Da'!I310+'SAR Da'!I310+'URQ Da'!I310+'ROC Da'!I310+'SM Da'!I310+'BN Da'!I310+'BS Da'!I310+'TDC Da'!I310</f>
        <v>1023.4571099999999</v>
      </c>
      <c r="J310" s="12">
        <f>+'MIT Da'!J310+'SAR Da'!J310+'URQ Da'!J310+'ROC Da'!J310+'SM Da'!J310+'BN Da'!J310+'BS Da'!J310+'TDC Da'!J310</f>
        <v>1136.7839099999999</v>
      </c>
      <c r="K310" s="12">
        <f>+'MIT Da'!K310+'SAR Da'!K310+'URQ Da'!K310+'ROC Da'!K310+'SM Da'!K310+'BN Da'!K310+'BS Da'!K310+'TDC Da'!K310</f>
        <v>54.516999999999996</v>
      </c>
      <c r="L310" s="12">
        <f>+'MIT Da'!L310+'SAR Da'!L310+'URQ Da'!L310+'ROC Da'!L310+'SM Da'!L310+'BN Da'!L310+'BS Da'!L310+'TDC Da'!L310</f>
        <v>526.06900000000007</v>
      </c>
      <c r="M310" s="12">
        <f>+'MIT Da'!M310+'SAR Da'!M310+'URQ Da'!M310+'ROC Da'!M310+'SM Da'!M310+'BN Da'!M310+'BS Da'!M310+'TDC Da'!M310</f>
        <v>21.314999999999998</v>
      </c>
      <c r="N310" s="12">
        <f>+'MIT Da'!N310+'SAR Da'!N310+'URQ Da'!N310+'ROC Da'!N310+'SM Da'!N310+'BN Da'!N310+'BS Da'!N310+'TDC Da'!N310</f>
        <v>1662.8529099999998</v>
      </c>
      <c r="O310" s="12">
        <f>+'MIT Da'!O310+'SAR Da'!O310+'URQ Da'!O310+'ROC Da'!O310+'SM Da'!O310+'BN Da'!O310+'BS Da'!O310+'TDC Da'!O310</f>
        <v>1645.3889099999999</v>
      </c>
      <c r="P310" s="81">
        <f>+'MIT Da'!P310+'SAR Da'!P310+'URQ Da'!P310+'ROC Da'!P310+'SM Da'!P310+'BN Da'!P310+'BS Da'!P310+'TDC Da'!P310</f>
        <v>213</v>
      </c>
      <c r="Q310" s="81">
        <f>+'MIT Da'!Q310+'SAR Da'!Q310+'URQ Da'!Q310+'ROC Da'!Q310+'SM Da'!Q310+'BN Da'!Q310+'BS Da'!Q310+'TDC Da'!Q310</f>
        <v>58</v>
      </c>
      <c r="R310" s="81">
        <f>+'MIT Da'!R310+'SAR Da'!R310+'URQ Da'!R310+'ROC Da'!R310+'SM Da'!R310+'BN Da'!R310+'BS Da'!R310+'TDC Da'!R310</f>
        <v>10</v>
      </c>
      <c r="S310" s="81">
        <f>+'MIT Da'!S310+'SAR Da'!S310+'URQ Da'!S310+'ROC Da'!S310+'SM Da'!S310+'BN Da'!S310+'BS Da'!S310+'TDC Da'!S310</f>
        <v>281</v>
      </c>
      <c r="T310" s="81">
        <f>+'MIT Da'!T310+'SAR Da'!T310+'URQ Da'!T310+'ROC Da'!T310+'SM Da'!T310+'BN Da'!T310+'BS Da'!T310+'TDC Da'!T310</f>
        <v>137</v>
      </c>
      <c r="U310" s="81">
        <f>+'MIT Da'!U310+'SAR Da'!U310+'URQ Da'!U310+'ROC Da'!U310+'SM Da'!U310+'BN Da'!U310+'BS Da'!U310+'TDC Da'!U310</f>
        <v>407</v>
      </c>
      <c r="V310" s="81">
        <f>+'MIT Da'!V310+'SAR Da'!V310+'URQ Da'!V310+'ROC Da'!V310+'SM Da'!V310+'BN Da'!V310+'BS Da'!V310+'TDC Da'!V310</f>
        <v>11</v>
      </c>
      <c r="W310" s="81">
        <f>+'MIT Da'!W310+'SAR Da'!W310+'URQ Da'!W310+'ROC Da'!W310+'SM Da'!W310+'BN Da'!W310+'BS Da'!W310+'TDC Da'!W310</f>
        <v>117</v>
      </c>
      <c r="X310" s="81">
        <f>+'MIT Da'!X310+'SAR Da'!X310+'URQ Da'!X310+'ROC Da'!X310+'SM Da'!X310+'BN Da'!X310+'BS Da'!X310+'TDC Da'!X310</f>
        <v>5</v>
      </c>
      <c r="Y310" s="81">
        <f>+'MIT Da'!Y310+'SAR Da'!Y310+'URQ Da'!Y310+'ROC Da'!Y310+'SM Da'!Y310+'BN Da'!Y310+'BS Da'!Y310+'TDC Da'!Y310</f>
        <v>677</v>
      </c>
      <c r="Z310" s="81">
        <f>+'MIT Da'!Z310+'SAR Da'!Z310+'URQ Da'!Z310+'ROC Da'!Z310+'SM Da'!Z310+'BN Da'!Z310+'BS Da'!Z310+'TDC Da'!Z310</f>
        <v>195</v>
      </c>
      <c r="AA310" s="81">
        <f>+'MIT Da'!AA310+'SAR Da'!AA310+'URQ Da'!AA310+'ROC Da'!AA310+'SM Da'!AA310+'BN Da'!AA310+'BS Da'!AA310+'TDC Da'!AA310</f>
        <v>103</v>
      </c>
      <c r="AB310" s="81">
        <f>+'MIT Da'!AB310+'SAR Da'!AB310+'URQ Da'!AB310+'ROC Da'!AB310+'SM Da'!AB310+'BN Da'!AB310+'BS Da'!AB310+'TDC Da'!AB310</f>
        <v>677</v>
      </c>
      <c r="AC310" s="81">
        <f>+'MIT Da'!AC310+'SAR Da'!AC310+'URQ Da'!AC310+'ROC Da'!AC310+'SM Da'!AC310+'BN Da'!AC310+'BS Da'!AC310+'TDC Da'!AC310</f>
        <v>975</v>
      </c>
      <c r="AD310" s="81">
        <f>+'MIT Da'!AD310+'SAR Da'!AD310+'URQ Da'!AD310+'ROC Da'!AD310+'SM Da'!AD310+'BN Da'!AD310+'BS Da'!AD310+'TDC Da'!AD310</f>
        <v>59</v>
      </c>
      <c r="AE310" s="81">
        <f>+'MIT Da'!AE310+'SAR Da'!AE310+'URQ Da'!AE310+'ROC Da'!AE310+'SM Da'!AE310+'BN Da'!AE310+'BS Da'!AE310+'TDC Da'!AE310</f>
        <v>101</v>
      </c>
      <c r="AF310" s="81">
        <f>+'MIT Da'!AF310+'SAR Da'!AF310+'URQ Da'!AF310+'ROC Da'!AF310+'SM Da'!AF310+'BN Da'!AF310+'BS Da'!AF310+'TDC Da'!AF310</f>
        <v>471</v>
      </c>
      <c r="AG310" s="81">
        <f>+'MIT Da'!AG310+'SAR Da'!AG310+'URQ Da'!AG310+'ROC Da'!AG310+'SM Da'!AG310+'BN Da'!AG310+'BS Da'!AG310+'TDC Da'!AG310</f>
        <v>631</v>
      </c>
      <c r="AH310" s="12">
        <f>+'MIT Da'!AH310+'SAR Da'!AH310+'URQ Da'!AH310+'ROC Da'!AH310+'SM Da'!AH310+'BN Da'!AH310+'BS Da'!AH310+'TDC Da'!AH310</f>
        <v>280.81400000000002</v>
      </c>
      <c r="AI310" s="12">
        <f>+'MIT Da'!AI310+'SAR Da'!AI310+'URQ Da'!AI310+'ROC Da'!AI310+'SM Da'!AI310+'BN Da'!AI310+'BS Da'!AI310+'TDC Da'!AI310</f>
        <v>2.4</v>
      </c>
      <c r="AJ310" s="12">
        <f>+'MIT Da'!AJ310+'SAR Da'!AJ310+'URQ Da'!AJ310+'ROC Da'!AJ310+'SM Da'!AJ310+'BN Da'!AJ310+'BS Da'!AJ310+'TDC Da'!AJ310</f>
        <v>514.28800000000001</v>
      </c>
      <c r="AK310" s="12">
        <f>+'MIT Da'!AK310+'SAR Da'!AK310+'URQ Da'!AK310+'ROC Da'!AK310+'SM Da'!AK310+'BN Da'!AK310+'BS Da'!AK310+'TDC Da'!AK310</f>
        <v>797.50199999999995</v>
      </c>
      <c r="AL310" s="81">
        <f>+'MIT Da'!AL310+'SAR Da'!AL310+'URQ Da'!AL310+'ROC Da'!AL310+'SM Da'!AL310+'BN Da'!AL310+'BS Da'!AL310+'TDC Da'!AL310</f>
        <v>9</v>
      </c>
      <c r="AM310" s="81">
        <f>+'MIT Da'!AM310+'SAR Da'!AM310+'URQ Da'!AM310+'ROC Da'!AM310+'SM Da'!AM310+'BN Da'!AM310+'BS Da'!AM310+'TDC Da'!AM310</f>
        <v>56</v>
      </c>
      <c r="AN310" s="81">
        <f>+'MIT Da'!AN310+'SAR Da'!AN310+'URQ Da'!AN310+'ROC Da'!AN310+'SM Da'!AN310+'BN Da'!AN310+'BS Da'!AN310+'TDC Da'!AN310</f>
        <v>77</v>
      </c>
      <c r="AO310" s="81">
        <f>+'MIT Da'!AO310+'SAR Da'!AO310+'URQ Da'!AO310+'ROC Da'!AO310+'SM Da'!AO310+'BN Da'!AO310+'BS Da'!AO310+'TDC Da'!AO310</f>
        <v>142</v>
      </c>
      <c r="AP310" s="81">
        <f>+'MIT Da'!AP310+'SAR Da'!AP310+'URQ Da'!AP310+'ROC Da'!AP310+'SM Da'!AP310+'BN Da'!AP310+'BS Da'!AP310+'TDC Da'!AP310</f>
        <v>564</v>
      </c>
      <c r="AQ310" s="81">
        <f>+'MIT Da'!AQ310+'SAR Da'!AQ310+'URQ Da'!AQ310+'ROC Da'!AQ310+'SM Da'!AQ310+'BN Da'!AQ310+'BS Da'!AQ310+'TDC Da'!AQ310</f>
        <v>399</v>
      </c>
      <c r="AR310" s="81">
        <f>+'MIT Da'!AR310+'SAR Da'!AR310+'URQ Da'!AR310+'ROC Da'!AR310+'SM Da'!AR310+'BN Da'!AR310+'BS Da'!AR310+'TDC Da'!AR310</f>
        <v>72</v>
      </c>
      <c r="AS310" s="81">
        <f>+SUM(RED_InfraMR[[#This Row],[B.02.1 - Parque de Coches Eléctricos Motrices]:[B.02.3 - Parque de Coches Eléctricos Motrices Tipo R]])</f>
        <v>1035</v>
      </c>
      <c r="AT310" s="81">
        <f>+'MIT Da'!AT310+'SAR Da'!AT310+'URQ Da'!AT310+'ROC Da'!AT310+'SM Da'!AT310+'BN Da'!AT310+'BS Da'!AT310+'TDC Da'!AT310</f>
        <v>12</v>
      </c>
      <c r="AU310" s="81">
        <f>+'MIT Da'!AU310+'SAR Da'!AU310+'URQ Da'!AU310+'ROC Da'!AU310+'SM Da'!AU310+'BN Da'!AU310+'BS Da'!AU310+'TDC Da'!AU310</f>
        <v>33</v>
      </c>
      <c r="AV310" s="81">
        <f>+'MIT Da'!AV310+'SAR Da'!AV310+'URQ Da'!AV310+'ROC Da'!AV310+'SM Da'!AV310+'BN Da'!AV310+'BS Da'!AV310+'TDC Da'!AV310</f>
        <v>64</v>
      </c>
      <c r="AW310" s="81">
        <f>+SUM(RED_InfraMR[[#This Row],[B.03.1 - Parque de Coches Motores Motrices Remolcados]:[B.03.3 - Parque de Coches Motores Motrices Cabina]])</f>
        <v>109</v>
      </c>
      <c r="AX310" s="81">
        <f>+'MIT Da'!AX310+'SAR Da'!AX310+'URQ Da'!AX310+'ROC Da'!AX310+'SM Da'!AX310+'BN Da'!AX310+'BS Da'!AX310+'TDC Da'!AX310</f>
        <v>496</v>
      </c>
      <c r="AY310" s="81">
        <f>+'MIT Da'!AY310+'SAR Da'!AY310+'URQ Da'!AY310+'ROC Da'!AY310+'SM Da'!AY310+'BN Da'!AY310+'BS Da'!AY310+'TDC Da'!AY310</f>
        <v>128</v>
      </c>
      <c r="AZ310" s="81">
        <f>+'MIT Da'!AZ310+'SAR Da'!AZ310+'URQ Da'!AZ310+'ROC Da'!AZ310+'SM Da'!AZ310+'BN Da'!AZ310+'BS Da'!AZ310+'TDC Da'!AZ310</f>
        <v>15</v>
      </c>
      <c r="BA310" s="81">
        <f>+'MIT Da'!BA310+'SAR Da'!BA310+'URQ Da'!BA310+'ROC Da'!BA310+'SM Da'!BA310+'BN Da'!BA310+'BS Da'!BA310+'TDC Da'!BA310</f>
        <v>164</v>
      </c>
      <c r="BB310" s="81">
        <f>+'MIT Da'!BB310+'SAR Da'!BB310+'URQ Da'!BB310+'ROC Da'!BB310+'SM Da'!BB310+'BN Da'!BB310+'BS Da'!BB310+'TDC Da'!BB310</f>
        <v>0</v>
      </c>
      <c r="BC310" s="81">
        <f>+SUM(RED_InfraMR[[#This Row],[B.04.1 - Parque de Coches Remolcados Clase Unica]:[B.04.5 - Parque de Coches Remolcados para Servicios Especiales (Cartoneros)]])</f>
        <v>803</v>
      </c>
      <c r="BD310" s="81">
        <f>+'MIT Da'!BD310+'SAR Da'!BD310+'URQ Da'!BD310+'ROC Da'!BD310+'SM Da'!BD310+'BN Da'!BD310+'BS Da'!BD310+'TDC Da'!BD310</f>
        <v>33</v>
      </c>
      <c r="BE310" s="81">
        <f>+'MIT Da'!BE310+'SAR Da'!BE310+'URQ Da'!BE310+'ROC Da'!BE310+'SM Da'!BE310+'BN Da'!BE310+'BS Da'!BE310+'TDC Da'!BE310</f>
        <v>103</v>
      </c>
      <c r="BF310" s="16"/>
    </row>
    <row r="311" spans="1:58">
      <c r="A311" s="1">
        <v>2018</v>
      </c>
      <c r="B311" s="1" t="s">
        <v>124</v>
      </c>
      <c r="C311" s="12">
        <f>+'MIT Da'!C311+'SAR Da'!C311+'URQ Da'!C311+'ROC Da'!C311+'SM Da'!C311+'BN Da'!C311+'BS Da'!C311+'TDC Da'!C311</f>
        <v>214.38800000000001</v>
      </c>
      <c r="D311" s="12">
        <f>+'MIT Da'!D311+'SAR Da'!D311+'URQ Da'!D311+'ROC Da'!D311+'SM Da'!D311+'BN Da'!D311+'BS Da'!D311+'TDC Da'!D311</f>
        <v>440.81799999999998</v>
      </c>
      <c r="E311" s="12">
        <f>+'MIT Da'!E311+'SAR Da'!E311+'URQ Da'!E311+'ROC Da'!E311+'SM Da'!E311+'BN Da'!E311+'BS Da'!E311+'TDC Da'!E311</f>
        <v>0</v>
      </c>
      <c r="F311" s="12">
        <f>+'MIT Da'!F311+'SAR Da'!F311+'URQ Da'!F311+'ROC Da'!F311+'SM Da'!F311+'BN Da'!F311+'BS Da'!F311+'TDC Da'!F311</f>
        <v>257.54663999999997</v>
      </c>
      <c r="G311" s="12">
        <f>+'MIT Da'!G311+'SAR Da'!G311+'URQ Da'!G311+'ROC Da'!G311+'SM Da'!G311+'BN Da'!G311+'BS Da'!G311+'TDC Da'!G311</f>
        <v>912.75263999999993</v>
      </c>
      <c r="H311" s="12">
        <f>+'MIT Da'!H311+'SAR Da'!H311+'URQ Da'!H311+'ROC Da'!H311+'SM Da'!H311+'BN Da'!H311+'BS Da'!H311+'TDC Da'!H311</f>
        <v>897.24363999999991</v>
      </c>
      <c r="I311" s="12">
        <f>+'MIT Da'!I311+'SAR Da'!I311+'URQ Da'!I311+'ROC Da'!I311+'SM Da'!I311+'BN Da'!I311+'BS Da'!I311+'TDC Da'!I311</f>
        <v>1023.4571099999999</v>
      </c>
      <c r="J311" s="12">
        <f>+'MIT Da'!J311+'SAR Da'!J311+'URQ Da'!J311+'ROC Da'!J311+'SM Da'!J311+'BN Da'!J311+'BS Da'!J311+'TDC Da'!J311</f>
        <v>1120.61391</v>
      </c>
      <c r="K311" s="12">
        <f>+'MIT Da'!K311+'SAR Da'!K311+'URQ Da'!K311+'ROC Da'!K311+'SM Da'!K311+'BN Da'!K311+'BS Da'!K311+'TDC Da'!K311</f>
        <v>54.516999999999996</v>
      </c>
      <c r="L311" s="12">
        <f>+'MIT Da'!L311+'SAR Da'!L311+'URQ Da'!L311+'ROC Da'!L311+'SM Da'!L311+'BN Da'!L311+'BS Da'!L311+'TDC Da'!L311</f>
        <v>542.23900000000003</v>
      </c>
      <c r="M311" s="12">
        <f>+'MIT Da'!M311+'SAR Da'!M311+'URQ Da'!M311+'ROC Da'!M311+'SM Da'!M311+'BN Da'!M311+'BS Da'!M311+'TDC Da'!M311</f>
        <v>21.314999999999998</v>
      </c>
      <c r="N311" s="12">
        <f>+'MIT Da'!N311+'SAR Da'!N311+'URQ Da'!N311+'ROC Da'!N311+'SM Da'!N311+'BN Da'!N311+'BS Da'!N311+'TDC Da'!N311</f>
        <v>1662.8529099999998</v>
      </c>
      <c r="O311" s="12">
        <f>+'MIT Da'!O311+'SAR Da'!O311+'URQ Da'!O311+'ROC Da'!O311+'SM Da'!O311+'BN Da'!O311+'BS Da'!O311+'TDC Da'!O311</f>
        <v>1645.3889099999999</v>
      </c>
      <c r="P311" s="81">
        <f>+'MIT Da'!P311+'SAR Da'!P311+'URQ Da'!P311+'ROC Da'!P311+'SM Da'!P311+'BN Da'!P311+'BS Da'!P311+'TDC Da'!P311</f>
        <v>213</v>
      </c>
      <c r="Q311" s="81">
        <f>+'MIT Da'!Q311+'SAR Da'!Q311+'URQ Da'!Q311+'ROC Da'!Q311+'SM Da'!Q311+'BN Da'!Q311+'BS Da'!Q311+'TDC Da'!Q311</f>
        <v>58</v>
      </c>
      <c r="R311" s="81">
        <f>+'MIT Da'!R311+'SAR Da'!R311+'URQ Da'!R311+'ROC Da'!R311+'SM Da'!R311+'BN Da'!R311+'BS Da'!R311+'TDC Da'!R311</f>
        <v>10</v>
      </c>
      <c r="S311" s="81">
        <f>+'MIT Da'!S311+'SAR Da'!S311+'URQ Da'!S311+'ROC Da'!S311+'SM Da'!S311+'BN Da'!S311+'BS Da'!S311+'TDC Da'!S311</f>
        <v>281</v>
      </c>
      <c r="T311" s="81">
        <f>+'MIT Da'!T311+'SAR Da'!T311+'URQ Da'!T311+'ROC Da'!T311+'SM Da'!T311+'BN Da'!T311+'BS Da'!T311+'TDC Da'!T311</f>
        <v>137</v>
      </c>
      <c r="U311" s="81">
        <f>+'MIT Da'!U311+'SAR Da'!U311+'URQ Da'!U311+'ROC Da'!U311+'SM Da'!U311+'BN Da'!U311+'BS Da'!U311+'TDC Da'!U311</f>
        <v>407</v>
      </c>
      <c r="V311" s="81">
        <f>+'MIT Da'!V311+'SAR Da'!V311+'URQ Da'!V311+'ROC Da'!V311+'SM Da'!V311+'BN Da'!V311+'BS Da'!V311+'TDC Da'!V311</f>
        <v>11</v>
      </c>
      <c r="W311" s="81">
        <f>+'MIT Da'!W311+'SAR Da'!W311+'URQ Da'!W311+'ROC Da'!W311+'SM Da'!W311+'BN Da'!W311+'BS Da'!W311+'TDC Da'!W311</f>
        <v>117</v>
      </c>
      <c r="X311" s="81">
        <f>+'MIT Da'!X311+'SAR Da'!X311+'URQ Da'!X311+'ROC Da'!X311+'SM Da'!X311+'BN Da'!X311+'BS Da'!X311+'TDC Da'!X311</f>
        <v>5</v>
      </c>
      <c r="Y311" s="81">
        <f>+'MIT Da'!Y311+'SAR Da'!Y311+'URQ Da'!Y311+'ROC Da'!Y311+'SM Da'!Y311+'BN Da'!Y311+'BS Da'!Y311+'TDC Da'!Y311</f>
        <v>677</v>
      </c>
      <c r="Z311" s="81">
        <f>+'MIT Da'!Z311+'SAR Da'!Z311+'URQ Da'!Z311+'ROC Da'!Z311+'SM Da'!Z311+'BN Da'!Z311+'BS Da'!Z311+'TDC Da'!Z311</f>
        <v>195</v>
      </c>
      <c r="AA311" s="81">
        <f>+'MIT Da'!AA311+'SAR Da'!AA311+'URQ Da'!AA311+'ROC Da'!AA311+'SM Da'!AA311+'BN Da'!AA311+'BS Da'!AA311+'TDC Da'!AA311</f>
        <v>103</v>
      </c>
      <c r="AB311" s="81">
        <f>+'MIT Da'!AB311+'SAR Da'!AB311+'URQ Da'!AB311+'ROC Da'!AB311+'SM Da'!AB311+'BN Da'!AB311+'BS Da'!AB311+'TDC Da'!AB311</f>
        <v>677</v>
      </c>
      <c r="AC311" s="81">
        <f>+'MIT Da'!AC311+'SAR Da'!AC311+'URQ Da'!AC311+'ROC Da'!AC311+'SM Da'!AC311+'BN Da'!AC311+'BS Da'!AC311+'TDC Da'!AC311</f>
        <v>975</v>
      </c>
      <c r="AD311" s="81">
        <f>+'MIT Da'!AD311+'SAR Da'!AD311+'URQ Da'!AD311+'ROC Da'!AD311+'SM Da'!AD311+'BN Da'!AD311+'BS Da'!AD311+'TDC Da'!AD311</f>
        <v>59</v>
      </c>
      <c r="AE311" s="81">
        <f>+'MIT Da'!AE311+'SAR Da'!AE311+'URQ Da'!AE311+'ROC Da'!AE311+'SM Da'!AE311+'BN Da'!AE311+'BS Da'!AE311+'TDC Da'!AE311</f>
        <v>101</v>
      </c>
      <c r="AF311" s="81">
        <f>+'MIT Da'!AF311+'SAR Da'!AF311+'URQ Da'!AF311+'ROC Da'!AF311+'SM Da'!AF311+'BN Da'!AF311+'BS Da'!AF311+'TDC Da'!AF311</f>
        <v>471</v>
      </c>
      <c r="AG311" s="81">
        <f>+'MIT Da'!AG311+'SAR Da'!AG311+'URQ Da'!AG311+'ROC Da'!AG311+'SM Da'!AG311+'BN Da'!AG311+'BS Da'!AG311+'TDC Da'!AG311</f>
        <v>631</v>
      </c>
      <c r="AH311" s="12">
        <f>+'MIT Da'!AH311+'SAR Da'!AH311+'URQ Da'!AH311+'ROC Da'!AH311+'SM Da'!AH311+'BN Da'!AH311+'BS Da'!AH311+'TDC Da'!AH311</f>
        <v>280.81400000000002</v>
      </c>
      <c r="AI311" s="12">
        <f>+'MIT Da'!AI311+'SAR Da'!AI311+'URQ Da'!AI311+'ROC Da'!AI311+'SM Da'!AI311+'BN Da'!AI311+'BS Da'!AI311+'TDC Da'!AI311</f>
        <v>2.4</v>
      </c>
      <c r="AJ311" s="12">
        <f>+'MIT Da'!AJ311+'SAR Da'!AJ311+'URQ Da'!AJ311+'ROC Da'!AJ311+'SM Da'!AJ311+'BN Da'!AJ311+'BS Da'!AJ311+'TDC Da'!AJ311</f>
        <v>514.28800000000001</v>
      </c>
      <c r="AK311" s="12">
        <f>+'MIT Da'!AK311+'SAR Da'!AK311+'URQ Da'!AK311+'ROC Da'!AK311+'SM Da'!AK311+'BN Da'!AK311+'BS Da'!AK311+'TDC Da'!AK311</f>
        <v>797.50199999999995</v>
      </c>
      <c r="AL311" s="81">
        <f>+'MIT Da'!AL311+'SAR Da'!AL311+'URQ Da'!AL311+'ROC Da'!AL311+'SM Da'!AL311+'BN Da'!AL311+'BS Da'!AL311+'TDC Da'!AL311</f>
        <v>9</v>
      </c>
      <c r="AM311" s="81">
        <f>+'MIT Da'!AM311+'SAR Da'!AM311+'URQ Da'!AM311+'ROC Da'!AM311+'SM Da'!AM311+'BN Da'!AM311+'BS Da'!AM311+'TDC Da'!AM311</f>
        <v>56</v>
      </c>
      <c r="AN311" s="81">
        <f>+'MIT Da'!AN311+'SAR Da'!AN311+'URQ Da'!AN311+'ROC Da'!AN311+'SM Da'!AN311+'BN Da'!AN311+'BS Da'!AN311+'TDC Da'!AN311</f>
        <v>77</v>
      </c>
      <c r="AO311" s="81">
        <f>+'MIT Da'!AO311+'SAR Da'!AO311+'URQ Da'!AO311+'ROC Da'!AO311+'SM Da'!AO311+'BN Da'!AO311+'BS Da'!AO311+'TDC Da'!AO311</f>
        <v>142</v>
      </c>
      <c r="AP311" s="81">
        <f>+'MIT Da'!AP311+'SAR Da'!AP311+'URQ Da'!AP311+'ROC Da'!AP311+'SM Da'!AP311+'BN Da'!AP311+'BS Da'!AP311+'TDC Da'!AP311</f>
        <v>564</v>
      </c>
      <c r="AQ311" s="81">
        <f>+'MIT Da'!AQ311+'SAR Da'!AQ311+'URQ Da'!AQ311+'ROC Da'!AQ311+'SM Da'!AQ311+'BN Da'!AQ311+'BS Da'!AQ311+'TDC Da'!AQ311</f>
        <v>399</v>
      </c>
      <c r="AR311" s="81">
        <f>+'MIT Da'!AR311+'SAR Da'!AR311+'URQ Da'!AR311+'ROC Da'!AR311+'SM Da'!AR311+'BN Da'!AR311+'BS Da'!AR311+'TDC Da'!AR311</f>
        <v>72</v>
      </c>
      <c r="AS311" s="81">
        <f>+SUM(RED_InfraMR[[#This Row],[B.02.1 - Parque de Coches Eléctricos Motrices]:[B.02.3 - Parque de Coches Eléctricos Motrices Tipo R]])</f>
        <v>1035</v>
      </c>
      <c r="AT311" s="81">
        <f>+'MIT Da'!AT311+'SAR Da'!AT311+'URQ Da'!AT311+'ROC Da'!AT311+'SM Da'!AT311+'BN Da'!AT311+'BS Da'!AT311+'TDC Da'!AT311</f>
        <v>12</v>
      </c>
      <c r="AU311" s="81">
        <f>+'MIT Da'!AU311+'SAR Da'!AU311+'URQ Da'!AU311+'ROC Da'!AU311+'SM Da'!AU311+'BN Da'!AU311+'BS Da'!AU311+'TDC Da'!AU311</f>
        <v>33</v>
      </c>
      <c r="AV311" s="81">
        <f>+'MIT Da'!AV311+'SAR Da'!AV311+'URQ Da'!AV311+'ROC Da'!AV311+'SM Da'!AV311+'BN Da'!AV311+'BS Da'!AV311+'TDC Da'!AV311</f>
        <v>64</v>
      </c>
      <c r="AW311" s="81">
        <f>+SUM(RED_InfraMR[[#This Row],[B.03.1 - Parque de Coches Motores Motrices Remolcados]:[B.03.3 - Parque de Coches Motores Motrices Cabina]])</f>
        <v>109</v>
      </c>
      <c r="AX311" s="81">
        <f>+'MIT Da'!AX311+'SAR Da'!AX311+'URQ Da'!AX311+'ROC Da'!AX311+'SM Da'!AX311+'BN Da'!AX311+'BS Da'!AX311+'TDC Da'!AX311</f>
        <v>496</v>
      </c>
      <c r="AY311" s="81">
        <f>+'MIT Da'!AY311+'SAR Da'!AY311+'URQ Da'!AY311+'ROC Da'!AY311+'SM Da'!AY311+'BN Da'!AY311+'BS Da'!AY311+'TDC Da'!AY311</f>
        <v>128</v>
      </c>
      <c r="AZ311" s="81">
        <f>+'MIT Da'!AZ311+'SAR Da'!AZ311+'URQ Da'!AZ311+'ROC Da'!AZ311+'SM Da'!AZ311+'BN Da'!AZ311+'BS Da'!AZ311+'TDC Da'!AZ311</f>
        <v>15</v>
      </c>
      <c r="BA311" s="81">
        <f>+'MIT Da'!BA311+'SAR Da'!BA311+'URQ Da'!BA311+'ROC Da'!BA311+'SM Da'!BA311+'BN Da'!BA311+'BS Da'!BA311+'TDC Da'!BA311</f>
        <v>164</v>
      </c>
      <c r="BB311" s="81">
        <f>+'MIT Da'!BB311+'SAR Da'!BB311+'URQ Da'!BB311+'ROC Da'!BB311+'SM Da'!BB311+'BN Da'!BB311+'BS Da'!BB311+'TDC Da'!BB311</f>
        <v>0</v>
      </c>
      <c r="BC311" s="81">
        <f>+SUM(RED_InfraMR[[#This Row],[B.04.1 - Parque de Coches Remolcados Clase Unica]:[B.04.5 - Parque de Coches Remolcados para Servicios Especiales (Cartoneros)]])</f>
        <v>803</v>
      </c>
      <c r="BD311" s="81">
        <f>+'MIT Da'!BD311+'SAR Da'!BD311+'URQ Da'!BD311+'ROC Da'!BD311+'SM Da'!BD311+'BN Da'!BD311+'BS Da'!BD311+'TDC Da'!BD311</f>
        <v>33</v>
      </c>
      <c r="BE311" s="81">
        <f>+'MIT Da'!BE311+'SAR Da'!BE311+'URQ Da'!BE311+'ROC Da'!BE311+'SM Da'!BE311+'BN Da'!BE311+'BS Da'!BE311+'TDC Da'!BE311</f>
        <v>103</v>
      </c>
      <c r="BF311" s="16"/>
    </row>
    <row r="312" spans="1:58">
      <c r="A312" s="1">
        <v>2018</v>
      </c>
      <c r="B312" s="1" t="s">
        <v>125</v>
      </c>
      <c r="C312" s="12">
        <f>+'MIT Da'!C312+'SAR Da'!C312+'URQ Da'!C312+'ROC Da'!C312+'SM Da'!C312+'BN Da'!C312+'BS Da'!C312+'TDC Da'!C312</f>
        <v>248.28799999999998</v>
      </c>
      <c r="D312" s="12">
        <f>+'MIT Da'!D312+'SAR Da'!D312+'URQ Da'!D312+'ROC Da'!D312+'SM Da'!D312+'BN Da'!D312+'BS Da'!D312+'TDC Da'!D312</f>
        <v>440.81799999999998</v>
      </c>
      <c r="E312" s="12">
        <f>+'MIT Da'!E312+'SAR Da'!E312+'URQ Da'!E312+'ROC Da'!E312+'SM Da'!E312+'BN Da'!E312+'BS Da'!E312+'TDC Da'!E312</f>
        <v>0</v>
      </c>
      <c r="F312" s="12">
        <f>+'MIT Da'!F312+'SAR Da'!F312+'URQ Da'!F312+'ROC Da'!F312+'SM Da'!F312+'BN Da'!F312+'BS Da'!F312+'TDC Da'!F312</f>
        <v>257.54663999999997</v>
      </c>
      <c r="G312" s="12">
        <f>+'MIT Da'!G312+'SAR Da'!G312+'URQ Da'!G312+'ROC Da'!G312+'SM Da'!G312+'BN Da'!G312+'BS Da'!G312+'TDC Da'!G312</f>
        <v>946.65264000000002</v>
      </c>
      <c r="H312" s="12">
        <f>+'MIT Da'!H312+'SAR Da'!H312+'URQ Da'!H312+'ROC Da'!H312+'SM Da'!H312+'BN Da'!H312+'BS Da'!H312+'TDC Da'!H312</f>
        <v>931.14364</v>
      </c>
      <c r="I312" s="12">
        <f>+'MIT Da'!I312+'SAR Da'!I312+'URQ Da'!I312+'ROC Da'!I312+'SM Da'!I312+'BN Da'!I312+'BS Da'!I312+'TDC Da'!I312</f>
        <v>1061.0341099999998</v>
      </c>
      <c r="J312" s="12">
        <f>+'MIT Da'!J312+'SAR Da'!J312+'URQ Da'!J312+'ROC Da'!J312+'SM Da'!J312+'BN Da'!J312+'BS Da'!J312+'TDC Da'!J312</f>
        <v>1154.5139099999999</v>
      </c>
      <c r="K312" s="12">
        <f>+'MIT Da'!K312+'SAR Da'!K312+'URQ Da'!K312+'ROC Da'!K312+'SM Da'!K312+'BN Da'!K312+'BS Da'!K312+'TDC Da'!K312</f>
        <v>54.516999999999996</v>
      </c>
      <c r="L312" s="12">
        <f>+'MIT Da'!L312+'SAR Da'!L312+'URQ Da'!L312+'ROC Da'!L312+'SM Da'!L312+'BN Da'!L312+'BS Da'!L312+'TDC Da'!L312</f>
        <v>542.23900000000003</v>
      </c>
      <c r="M312" s="12">
        <f>+'MIT Da'!M312+'SAR Da'!M312+'URQ Da'!M312+'ROC Da'!M312+'SM Da'!M312+'BN Da'!M312+'BS Da'!M312+'TDC Da'!M312</f>
        <v>21.314999999999998</v>
      </c>
      <c r="N312" s="12">
        <f>+'MIT Da'!N312+'SAR Da'!N312+'URQ Da'!N312+'ROC Da'!N312+'SM Da'!N312+'BN Da'!N312+'BS Da'!N312+'TDC Da'!N312</f>
        <v>1696.7529099999997</v>
      </c>
      <c r="O312" s="12">
        <f>+'MIT Da'!O312+'SAR Da'!O312+'URQ Da'!O312+'ROC Da'!O312+'SM Da'!O312+'BN Da'!O312+'BS Da'!O312+'TDC Da'!O312</f>
        <v>1679.2889099999998</v>
      </c>
      <c r="P312" s="81">
        <f>+'MIT Da'!P312+'SAR Da'!P312+'URQ Da'!P312+'ROC Da'!P312+'SM Da'!P312+'BN Da'!P312+'BS Da'!P312+'TDC Da'!P312</f>
        <v>214</v>
      </c>
      <c r="Q312" s="81">
        <f>+'MIT Da'!Q312+'SAR Da'!Q312+'URQ Da'!Q312+'ROC Da'!Q312+'SM Da'!Q312+'BN Da'!Q312+'BS Da'!Q312+'TDC Da'!Q312</f>
        <v>58</v>
      </c>
      <c r="R312" s="81">
        <f>+'MIT Da'!R312+'SAR Da'!R312+'URQ Da'!R312+'ROC Da'!R312+'SM Da'!R312+'BN Da'!R312+'BS Da'!R312+'TDC Da'!R312</f>
        <v>10</v>
      </c>
      <c r="S312" s="81">
        <f>+'MIT Da'!S312+'SAR Da'!S312+'URQ Da'!S312+'ROC Da'!S312+'SM Da'!S312+'BN Da'!S312+'BS Da'!S312+'TDC Da'!S312</f>
        <v>282</v>
      </c>
      <c r="T312" s="81">
        <f>+'MIT Da'!T312+'SAR Da'!T312+'URQ Da'!T312+'ROC Da'!T312+'SM Da'!T312+'BN Da'!T312+'BS Da'!T312+'TDC Da'!T312</f>
        <v>137</v>
      </c>
      <c r="U312" s="81">
        <f>+'MIT Da'!U312+'SAR Da'!U312+'URQ Da'!U312+'ROC Da'!U312+'SM Da'!U312+'BN Da'!U312+'BS Da'!U312+'TDC Da'!U312</f>
        <v>407</v>
      </c>
      <c r="V312" s="81">
        <f>+'MIT Da'!V312+'SAR Da'!V312+'URQ Da'!V312+'ROC Da'!V312+'SM Da'!V312+'BN Da'!V312+'BS Da'!V312+'TDC Da'!V312</f>
        <v>11</v>
      </c>
      <c r="W312" s="81">
        <f>+'MIT Da'!W312+'SAR Da'!W312+'URQ Da'!W312+'ROC Da'!W312+'SM Da'!W312+'BN Da'!W312+'BS Da'!W312+'TDC Da'!W312</f>
        <v>117</v>
      </c>
      <c r="X312" s="81">
        <f>+'MIT Da'!X312+'SAR Da'!X312+'URQ Da'!X312+'ROC Da'!X312+'SM Da'!X312+'BN Da'!X312+'BS Da'!X312+'TDC Da'!X312</f>
        <v>5</v>
      </c>
      <c r="Y312" s="81">
        <f>+'MIT Da'!Y312+'SAR Da'!Y312+'URQ Da'!Y312+'ROC Da'!Y312+'SM Da'!Y312+'BN Da'!Y312+'BS Da'!Y312+'TDC Da'!Y312</f>
        <v>677</v>
      </c>
      <c r="Z312" s="81">
        <f>+'MIT Da'!Z312+'SAR Da'!Z312+'URQ Da'!Z312+'ROC Da'!Z312+'SM Da'!Z312+'BN Da'!Z312+'BS Da'!Z312+'TDC Da'!Z312</f>
        <v>195</v>
      </c>
      <c r="AA312" s="81">
        <f>+'MIT Da'!AA312+'SAR Da'!AA312+'URQ Da'!AA312+'ROC Da'!AA312+'SM Da'!AA312+'BN Da'!AA312+'BS Da'!AA312+'TDC Da'!AA312</f>
        <v>103</v>
      </c>
      <c r="AB312" s="81">
        <f>+'MIT Da'!AB312+'SAR Da'!AB312+'URQ Da'!AB312+'ROC Da'!AB312+'SM Da'!AB312+'BN Da'!AB312+'BS Da'!AB312+'TDC Da'!AB312</f>
        <v>677</v>
      </c>
      <c r="AC312" s="81">
        <f>+'MIT Da'!AC312+'SAR Da'!AC312+'URQ Da'!AC312+'ROC Da'!AC312+'SM Da'!AC312+'BN Da'!AC312+'BS Da'!AC312+'TDC Da'!AC312</f>
        <v>975</v>
      </c>
      <c r="AD312" s="81">
        <f>+'MIT Da'!AD312+'SAR Da'!AD312+'URQ Da'!AD312+'ROC Da'!AD312+'SM Da'!AD312+'BN Da'!AD312+'BS Da'!AD312+'TDC Da'!AD312</f>
        <v>59</v>
      </c>
      <c r="AE312" s="81">
        <f>+'MIT Da'!AE312+'SAR Da'!AE312+'URQ Da'!AE312+'ROC Da'!AE312+'SM Da'!AE312+'BN Da'!AE312+'BS Da'!AE312+'TDC Da'!AE312</f>
        <v>101</v>
      </c>
      <c r="AF312" s="81">
        <f>+'MIT Da'!AF312+'SAR Da'!AF312+'URQ Da'!AF312+'ROC Da'!AF312+'SM Da'!AF312+'BN Da'!AF312+'BS Da'!AF312+'TDC Da'!AF312</f>
        <v>471</v>
      </c>
      <c r="AG312" s="81">
        <f>+'MIT Da'!AG312+'SAR Da'!AG312+'URQ Da'!AG312+'ROC Da'!AG312+'SM Da'!AG312+'BN Da'!AG312+'BS Da'!AG312+'TDC Da'!AG312</f>
        <v>631</v>
      </c>
      <c r="AH312" s="12">
        <f>+'MIT Da'!AH312+'SAR Da'!AH312+'URQ Da'!AH312+'ROC Da'!AH312+'SM Da'!AH312+'BN Da'!AH312+'BS Da'!AH312+'TDC Da'!AH312</f>
        <v>280.81400000000002</v>
      </c>
      <c r="AI312" s="12">
        <f>+'MIT Da'!AI312+'SAR Da'!AI312+'URQ Da'!AI312+'ROC Da'!AI312+'SM Da'!AI312+'BN Da'!AI312+'BS Da'!AI312+'TDC Da'!AI312</f>
        <v>2.4</v>
      </c>
      <c r="AJ312" s="12">
        <f>+'MIT Da'!AJ312+'SAR Da'!AJ312+'URQ Da'!AJ312+'ROC Da'!AJ312+'SM Da'!AJ312+'BN Da'!AJ312+'BS Da'!AJ312+'TDC Da'!AJ312</f>
        <v>514.28800000000001</v>
      </c>
      <c r="AK312" s="12">
        <f>+'MIT Da'!AK312+'SAR Da'!AK312+'URQ Da'!AK312+'ROC Da'!AK312+'SM Da'!AK312+'BN Da'!AK312+'BS Da'!AK312+'TDC Da'!AK312</f>
        <v>797.50199999999995</v>
      </c>
      <c r="AL312" s="81">
        <f>+'MIT Da'!AL312+'SAR Da'!AL312+'URQ Da'!AL312+'ROC Da'!AL312+'SM Da'!AL312+'BN Da'!AL312+'BS Da'!AL312+'TDC Da'!AL312</f>
        <v>9</v>
      </c>
      <c r="AM312" s="81">
        <f>+'MIT Da'!AM312+'SAR Da'!AM312+'URQ Da'!AM312+'ROC Da'!AM312+'SM Da'!AM312+'BN Da'!AM312+'BS Da'!AM312+'TDC Da'!AM312</f>
        <v>56</v>
      </c>
      <c r="AN312" s="81">
        <f>+'MIT Da'!AN312+'SAR Da'!AN312+'URQ Da'!AN312+'ROC Da'!AN312+'SM Da'!AN312+'BN Da'!AN312+'BS Da'!AN312+'TDC Da'!AN312</f>
        <v>77</v>
      </c>
      <c r="AO312" s="81">
        <f>+'MIT Da'!AO312+'SAR Da'!AO312+'URQ Da'!AO312+'ROC Da'!AO312+'SM Da'!AO312+'BN Da'!AO312+'BS Da'!AO312+'TDC Da'!AO312</f>
        <v>142</v>
      </c>
      <c r="AP312" s="81">
        <f>+'MIT Da'!AP312+'SAR Da'!AP312+'URQ Da'!AP312+'ROC Da'!AP312+'SM Da'!AP312+'BN Da'!AP312+'BS Da'!AP312+'TDC Da'!AP312</f>
        <v>564</v>
      </c>
      <c r="AQ312" s="81">
        <f>+'MIT Da'!AQ312+'SAR Da'!AQ312+'URQ Da'!AQ312+'ROC Da'!AQ312+'SM Da'!AQ312+'BN Da'!AQ312+'BS Da'!AQ312+'TDC Da'!AQ312</f>
        <v>399</v>
      </c>
      <c r="AR312" s="81">
        <f>+'MIT Da'!AR312+'SAR Da'!AR312+'URQ Da'!AR312+'ROC Da'!AR312+'SM Da'!AR312+'BN Da'!AR312+'BS Da'!AR312+'TDC Da'!AR312</f>
        <v>72</v>
      </c>
      <c r="AS312" s="81">
        <f>+SUM(RED_InfraMR[[#This Row],[B.02.1 - Parque de Coches Eléctricos Motrices]:[B.02.3 - Parque de Coches Eléctricos Motrices Tipo R]])</f>
        <v>1035</v>
      </c>
      <c r="AT312" s="81">
        <f>+'MIT Da'!AT312+'SAR Da'!AT312+'URQ Da'!AT312+'ROC Da'!AT312+'SM Da'!AT312+'BN Da'!AT312+'BS Da'!AT312+'TDC Da'!AT312</f>
        <v>12</v>
      </c>
      <c r="AU312" s="81">
        <f>+'MIT Da'!AU312+'SAR Da'!AU312+'URQ Da'!AU312+'ROC Da'!AU312+'SM Da'!AU312+'BN Da'!AU312+'BS Da'!AU312+'TDC Da'!AU312</f>
        <v>33</v>
      </c>
      <c r="AV312" s="81">
        <f>+'MIT Da'!AV312+'SAR Da'!AV312+'URQ Da'!AV312+'ROC Da'!AV312+'SM Da'!AV312+'BN Da'!AV312+'BS Da'!AV312+'TDC Da'!AV312</f>
        <v>64</v>
      </c>
      <c r="AW312" s="81">
        <f>+SUM(RED_InfraMR[[#This Row],[B.03.1 - Parque de Coches Motores Motrices Remolcados]:[B.03.3 - Parque de Coches Motores Motrices Cabina]])</f>
        <v>109</v>
      </c>
      <c r="AX312" s="81">
        <f>+'MIT Da'!AX312+'SAR Da'!AX312+'URQ Da'!AX312+'ROC Da'!AX312+'SM Da'!AX312+'BN Da'!AX312+'BS Da'!AX312+'TDC Da'!AX312</f>
        <v>496</v>
      </c>
      <c r="AY312" s="81">
        <f>+'MIT Da'!AY312+'SAR Da'!AY312+'URQ Da'!AY312+'ROC Da'!AY312+'SM Da'!AY312+'BN Da'!AY312+'BS Da'!AY312+'TDC Da'!AY312</f>
        <v>128</v>
      </c>
      <c r="AZ312" s="81">
        <f>+'MIT Da'!AZ312+'SAR Da'!AZ312+'URQ Da'!AZ312+'ROC Da'!AZ312+'SM Da'!AZ312+'BN Da'!AZ312+'BS Da'!AZ312+'TDC Da'!AZ312</f>
        <v>15</v>
      </c>
      <c r="BA312" s="81">
        <f>+'MIT Da'!BA312+'SAR Da'!BA312+'URQ Da'!BA312+'ROC Da'!BA312+'SM Da'!BA312+'BN Da'!BA312+'BS Da'!BA312+'TDC Da'!BA312</f>
        <v>164</v>
      </c>
      <c r="BB312" s="81">
        <f>+'MIT Da'!BB312+'SAR Da'!BB312+'URQ Da'!BB312+'ROC Da'!BB312+'SM Da'!BB312+'BN Da'!BB312+'BS Da'!BB312+'TDC Da'!BB312</f>
        <v>0</v>
      </c>
      <c r="BC312" s="81">
        <f>+SUM(RED_InfraMR[[#This Row],[B.04.1 - Parque de Coches Remolcados Clase Unica]:[B.04.5 - Parque de Coches Remolcados para Servicios Especiales (Cartoneros)]])</f>
        <v>803</v>
      </c>
      <c r="BD312" s="81">
        <f>+'MIT Da'!BD312+'SAR Da'!BD312+'URQ Da'!BD312+'ROC Da'!BD312+'SM Da'!BD312+'BN Da'!BD312+'BS Da'!BD312+'TDC Da'!BD312</f>
        <v>33</v>
      </c>
      <c r="BE312" s="81">
        <f>+'MIT Da'!BE312+'SAR Da'!BE312+'URQ Da'!BE312+'ROC Da'!BE312+'SM Da'!BE312+'BN Da'!BE312+'BS Da'!BE312+'TDC Da'!BE312</f>
        <v>103</v>
      </c>
      <c r="BF312" s="16"/>
    </row>
    <row r="313" spans="1:58">
      <c r="A313" s="1">
        <v>2018</v>
      </c>
      <c r="B313" s="1" t="s">
        <v>126</v>
      </c>
      <c r="C313" s="12">
        <f>+'MIT Da'!C313+'SAR Da'!C313+'URQ Da'!C313+'ROC Da'!C313+'SM Da'!C313+'BN Da'!C313+'BS Da'!C313+'TDC Da'!C313</f>
        <v>248.28799999999998</v>
      </c>
      <c r="D313" s="12">
        <f>+'MIT Da'!D313+'SAR Da'!D313+'URQ Da'!D313+'ROC Da'!D313+'SM Da'!D313+'BN Da'!D313+'BS Da'!D313+'TDC Da'!D313</f>
        <v>440.81799999999998</v>
      </c>
      <c r="E313" s="12">
        <f>+'MIT Da'!E313+'SAR Da'!E313+'URQ Da'!E313+'ROC Da'!E313+'SM Da'!E313+'BN Da'!E313+'BS Da'!E313+'TDC Da'!E313</f>
        <v>0</v>
      </c>
      <c r="F313" s="12">
        <f>+'MIT Da'!F313+'SAR Da'!F313+'URQ Da'!F313+'ROC Da'!F313+'SM Da'!F313+'BN Da'!F313+'BS Da'!F313+'TDC Da'!F313</f>
        <v>257.54663999999997</v>
      </c>
      <c r="G313" s="12">
        <f>+'MIT Da'!G313+'SAR Da'!G313+'URQ Da'!G313+'ROC Da'!G313+'SM Da'!G313+'BN Da'!G313+'BS Da'!G313+'TDC Da'!G313</f>
        <v>946.65264000000002</v>
      </c>
      <c r="H313" s="12">
        <f>+'MIT Da'!H313+'SAR Da'!H313+'URQ Da'!H313+'ROC Da'!H313+'SM Da'!H313+'BN Da'!H313+'BS Da'!H313+'TDC Da'!H313</f>
        <v>931.14364</v>
      </c>
      <c r="I313" s="12">
        <f>+'MIT Da'!I313+'SAR Da'!I313+'URQ Da'!I313+'ROC Da'!I313+'SM Da'!I313+'BN Da'!I313+'BS Da'!I313+'TDC Da'!I313</f>
        <v>1061.0341099999998</v>
      </c>
      <c r="J313" s="12">
        <f>+'MIT Da'!J313+'SAR Da'!J313+'URQ Da'!J313+'ROC Da'!J313+'SM Da'!J313+'BN Da'!J313+'BS Da'!J313+'TDC Da'!J313</f>
        <v>1154.5139099999999</v>
      </c>
      <c r="K313" s="12">
        <f>+'MIT Da'!K313+'SAR Da'!K313+'URQ Da'!K313+'ROC Da'!K313+'SM Da'!K313+'BN Da'!K313+'BS Da'!K313+'TDC Da'!K313</f>
        <v>54.516999999999996</v>
      </c>
      <c r="L313" s="12">
        <f>+'MIT Da'!L313+'SAR Da'!L313+'URQ Da'!L313+'ROC Da'!L313+'SM Da'!L313+'BN Da'!L313+'BS Da'!L313+'TDC Da'!L313</f>
        <v>542.23900000000003</v>
      </c>
      <c r="M313" s="12">
        <f>+'MIT Da'!M313+'SAR Da'!M313+'URQ Da'!M313+'ROC Da'!M313+'SM Da'!M313+'BN Da'!M313+'BS Da'!M313+'TDC Da'!M313</f>
        <v>21.314999999999998</v>
      </c>
      <c r="N313" s="12">
        <f>+'MIT Da'!N313+'SAR Da'!N313+'URQ Da'!N313+'ROC Da'!N313+'SM Da'!N313+'BN Da'!N313+'BS Da'!N313+'TDC Da'!N313</f>
        <v>1696.7529099999997</v>
      </c>
      <c r="O313" s="12">
        <f>+'MIT Da'!O313+'SAR Da'!O313+'URQ Da'!O313+'ROC Da'!O313+'SM Da'!O313+'BN Da'!O313+'BS Da'!O313+'TDC Da'!O313</f>
        <v>1679.2889099999998</v>
      </c>
      <c r="P313" s="81">
        <f>+'MIT Da'!P313+'SAR Da'!P313+'URQ Da'!P313+'ROC Da'!P313+'SM Da'!P313+'BN Da'!P313+'BS Da'!P313+'TDC Da'!P313</f>
        <v>214</v>
      </c>
      <c r="Q313" s="81">
        <f>+'MIT Da'!Q313+'SAR Da'!Q313+'URQ Da'!Q313+'ROC Da'!Q313+'SM Da'!Q313+'BN Da'!Q313+'BS Da'!Q313+'TDC Da'!Q313</f>
        <v>58</v>
      </c>
      <c r="R313" s="81">
        <f>+'MIT Da'!R313+'SAR Da'!R313+'URQ Da'!R313+'ROC Da'!R313+'SM Da'!R313+'BN Da'!R313+'BS Da'!R313+'TDC Da'!R313</f>
        <v>10</v>
      </c>
      <c r="S313" s="81">
        <f>+'MIT Da'!S313+'SAR Da'!S313+'URQ Da'!S313+'ROC Da'!S313+'SM Da'!S313+'BN Da'!S313+'BS Da'!S313+'TDC Da'!S313</f>
        <v>282</v>
      </c>
      <c r="T313" s="81">
        <f>+'MIT Da'!T313+'SAR Da'!T313+'URQ Da'!T313+'ROC Da'!T313+'SM Da'!T313+'BN Da'!T313+'BS Da'!T313+'TDC Da'!T313</f>
        <v>137</v>
      </c>
      <c r="U313" s="81">
        <f>+'MIT Da'!U313+'SAR Da'!U313+'URQ Da'!U313+'ROC Da'!U313+'SM Da'!U313+'BN Da'!U313+'BS Da'!U313+'TDC Da'!U313</f>
        <v>407</v>
      </c>
      <c r="V313" s="81">
        <f>+'MIT Da'!V313+'SAR Da'!V313+'URQ Da'!V313+'ROC Da'!V313+'SM Da'!V313+'BN Da'!V313+'BS Da'!V313+'TDC Da'!V313</f>
        <v>11</v>
      </c>
      <c r="W313" s="81">
        <f>+'MIT Da'!W313+'SAR Da'!W313+'URQ Da'!W313+'ROC Da'!W313+'SM Da'!W313+'BN Da'!W313+'BS Da'!W313+'TDC Da'!W313</f>
        <v>117</v>
      </c>
      <c r="X313" s="81">
        <f>+'MIT Da'!X313+'SAR Da'!X313+'URQ Da'!X313+'ROC Da'!X313+'SM Da'!X313+'BN Da'!X313+'BS Da'!X313+'TDC Da'!X313</f>
        <v>5</v>
      </c>
      <c r="Y313" s="81">
        <f>+'MIT Da'!Y313+'SAR Da'!Y313+'URQ Da'!Y313+'ROC Da'!Y313+'SM Da'!Y313+'BN Da'!Y313+'BS Da'!Y313+'TDC Da'!Y313</f>
        <v>677</v>
      </c>
      <c r="Z313" s="81">
        <f>+'MIT Da'!Z313+'SAR Da'!Z313+'URQ Da'!Z313+'ROC Da'!Z313+'SM Da'!Z313+'BN Da'!Z313+'BS Da'!Z313+'TDC Da'!Z313</f>
        <v>195</v>
      </c>
      <c r="AA313" s="81">
        <f>+'MIT Da'!AA313+'SAR Da'!AA313+'URQ Da'!AA313+'ROC Da'!AA313+'SM Da'!AA313+'BN Da'!AA313+'BS Da'!AA313+'TDC Da'!AA313</f>
        <v>103</v>
      </c>
      <c r="AB313" s="81">
        <f>+'MIT Da'!AB313+'SAR Da'!AB313+'URQ Da'!AB313+'ROC Da'!AB313+'SM Da'!AB313+'BN Da'!AB313+'BS Da'!AB313+'TDC Da'!AB313</f>
        <v>677</v>
      </c>
      <c r="AC313" s="81">
        <f>+'MIT Da'!AC313+'SAR Da'!AC313+'URQ Da'!AC313+'ROC Da'!AC313+'SM Da'!AC313+'BN Da'!AC313+'BS Da'!AC313+'TDC Da'!AC313</f>
        <v>975</v>
      </c>
      <c r="AD313" s="81">
        <f>+'MIT Da'!AD313+'SAR Da'!AD313+'URQ Da'!AD313+'ROC Da'!AD313+'SM Da'!AD313+'BN Da'!AD313+'BS Da'!AD313+'TDC Da'!AD313</f>
        <v>59</v>
      </c>
      <c r="AE313" s="81">
        <f>+'MIT Da'!AE313+'SAR Da'!AE313+'URQ Da'!AE313+'ROC Da'!AE313+'SM Da'!AE313+'BN Da'!AE313+'BS Da'!AE313+'TDC Da'!AE313</f>
        <v>101</v>
      </c>
      <c r="AF313" s="81">
        <f>+'MIT Da'!AF313+'SAR Da'!AF313+'URQ Da'!AF313+'ROC Da'!AF313+'SM Da'!AF313+'BN Da'!AF313+'BS Da'!AF313+'TDC Da'!AF313</f>
        <v>471</v>
      </c>
      <c r="AG313" s="81">
        <f>+'MIT Da'!AG313+'SAR Da'!AG313+'URQ Da'!AG313+'ROC Da'!AG313+'SM Da'!AG313+'BN Da'!AG313+'BS Da'!AG313+'TDC Da'!AG313</f>
        <v>631</v>
      </c>
      <c r="AH313" s="12">
        <f>+'MIT Da'!AH313+'SAR Da'!AH313+'URQ Da'!AH313+'ROC Da'!AH313+'SM Da'!AH313+'BN Da'!AH313+'BS Da'!AH313+'TDC Da'!AH313</f>
        <v>280.81400000000002</v>
      </c>
      <c r="AI313" s="12">
        <f>+'MIT Da'!AI313+'SAR Da'!AI313+'URQ Da'!AI313+'ROC Da'!AI313+'SM Da'!AI313+'BN Da'!AI313+'BS Da'!AI313+'TDC Da'!AI313</f>
        <v>2.4</v>
      </c>
      <c r="AJ313" s="12">
        <f>+'MIT Da'!AJ313+'SAR Da'!AJ313+'URQ Da'!AJ313+'ROC Da'!AJ313+'SM Da'!AJ313+'BN Da'!AJ313+'BS Da'!AJ313+'TDC Da'!AJ313</f>
        <v>514.28800000000001</v>
      </c>
      <c r="AK313" s="12">
        <f>+'MIT Da'!AK313+'SAR Da'!AK313+'URQ Da'!AK313+'ROC Da'!AK313+'SM Da'!AK313+'BN Da'!AK313+'BS Da'!AK313+'TDC Da'!AK313</f>
        <v>797.50199999999995</v>
      </c>
      <c r="AL313" s="81">
        <f>+'MIT Da'!AL313+'SAR Da'!AL313+'URQ Da'!AL313+'ROC Da'!AL313+'SM Da'!AL313+'BN Da'!AL313+'BS Da'!AL313+'TDC Da'!AL313</f>
        <v>9</v>
      </c>
      <c r="AM313" s="81">
        <f>+'MIT Da'!AM313+'SAR Da'!AM313+'URQ Da'!AM313+'ROC Da'!AM313+'SM Da'!AM313+'BN Da'!AM313+'BS Da'!AM313+'TDC Da'!AM313</f>
        <v>56</v>
      </c>
      <c r="AN313" s="81">
        <f>+'MIT Da'!AN313+'SAR Da'!AN313+'URQ Da'!AN313+'ROC Da'!AN313+'SM Da'!AN313+'BN Da'!AN313+'BS Da'!AN313+'TDC Da'!AN313</f>
        <v>77</v>
      </c>
      <c r="AO313" s="81">
        <f>+'MIT Da'!AO313+'SAR Da'!AO313+'URQ Da'!AO313+'ROC Da'!AO313+'SM Da'!AO313+'BN Da'!AO313+'BS Da'!AO313+'TDC Da'!AO313</f>
        <v>142</v>
      </c>
      <c r="AP313" s="81">
        <f>+'MIT Da'!AP313+'SAR Da'!AP313+'URQ Da'!AP313+'ROC Da'!AP313+'SM Da'!AP313+'BN Da'!AP313+'BS Da'!AP313+'TDC Da'!AP313</f>
        <v>564</v>
      </c>
      <c r="AQ313" s="81">
        <f>+'MIT Da'!AQ313+'SAR Da'!AQ313+'URQ Da'!AQ313+'ROC Da'!AQ313+'SM Da'!AQ313+'BN Da'!AQ313+'BS Da'!AQ313+'TDC Da'!AQ313</f>
        <v>399</v>
      </c>
      <c r="AR313" s="81">
        <f>+'MIT Da'!AR313+'SAR Da'!AR313+'URQ Da'!AR313+'ROC Da'!AR313+'SM Da'!AR313+'BN Da'!AR313+'BS Da'!AR313+'TDC Da'!AR313</f>
        <v>72</v>
      </c>
      <c r="AS313" s="81">
        <f>+SUM(RED_InfraMR[[#This Row],[B.02.1 - Parque de Coches Eléctricos Motrices]:[B.02.3 - Parque de Coches Eléctricos Motrices Tipo R]])</f>
        <v>1035</v>
      </c>
      <c r="AT313" s="81">
        <f>+'MIT Da'!AT313+'SAR Da'!AT313+'URQ Da'!AT313+'ROC Da'!AT313+'SM Da'!AT313+'BN Da'!AT313+'BS Da'!AT313+'TDC Da'!AT313</f>
        <v>12</v>
      </c>
      <c r="AU313" s="81">
        <f>+'MIT Da'!AU313+'SAR Da'!AU313+'URQ Da'!AU313+'ROC Da'!AU313+'SM Da'!AU313+'BN Da'!AU313+'BS Da'!AU313+'TDC Da'!AU313</f>
        <v>33</v>
      </c>
      <c r="AV313" s="81">
        <f>+'MIT Da'!AV313+'SAR Da'!AV313+'URQ Da'!AV313+'ROC Da'!AV313+'SM Da'!AV313+'BN Da'!AV313+'BS Da'!AV313+'TDC Da'!AV313</f>
        <v>64</v>
      </c>
      <c r="AW313" s="81">
        <f>+SUM(RED_InfraMR[[#This Row],[B.03.1 - Parque de Coches Motores Motrices Remolcados]:[B.03.3 - Parque de Coches Motores Motrices Cabina]])</f>
        <v>109</v>
      </c>
      <c r="AX313" s="81">
        <f>+'MIT Da'!AX313+'SAR Da'!AX313+'URQ Da'!AX313+'ROC Da'!AX313+'SM Da'!AX313+'BN Da'!AX313+'BS Da'!AX313+'TDC Da'!AX313</f>
        <v>496</v>
      </c>
      <c r="AY313" s="81">
        <f>+'MIT Da'!AY313+'SAR Da'!AY313+'URQ Da'!AY313+'ROC Da'!AY313+'SM Da'!AY313+'BN Da'!AY313+'BS Da'!AY313+'TDC Da'!AY313</f>
        <v>128</v>
      </c>
      <c r="AZ313" s="81">
        <f>+'MIT Da'!AZ313+'SAR Da'!AZ313+'URQ Da'!AZ313+'ROC Da'!AZ313+'SM Da'!AZ313+'BN Da'!AZ313+'BS Da'!AZ313+'TDC Da'!AZ313</f>
        <v>15</v>
      </c>
      <c r="BA313" s="81">
        <f>+'MIT Da'!BA313+'SAR Da'!BA313+'URQ Da'!BA313+'ROC Da'!BA313+'SM Da'!BA313+'BN Da'!BA313+'BS Da'!BA313+'TDC Da'!BA313</f>
        <v>164</v>
      </c>
      <c r="BB313" s="81">
        <f>+'MIT Da'!BB313+'SAR Da'!BB313+'URQ Da'!BB313+'ROC Da'!BB313+'SM Da'!BB313+'BN Da'!BB313+'BS Da'!BB313+'TDC Da'!BB313</f>
        <v>0</v>
      </c>
      <c r="BC313" s="81">
        <f>+SUM(RED_InfraMR[[#This Row],[B.04.1 - Parque de Coches Remolcados Clase Unica]:[B.04.5 - Parque de Coches Remolcados para Servicios Especiales (Cartoneros)]])</f>
        <v>803</v>
      </c>
      <c r="BD313" s="81">
        <f>+'MIT Da'!BD313+'SAR Da'!BD313+'URQ Da'!BD313+'ROC Da'!BD313+'SM Da'!BD313+'BN Da'!BD313+'BS Da'!BD313+'TDC Da'!BD313</f>
        <v>33</v>
      </c>
      <c r="BE313" s="81">
        <f>+'MIT Da'!BE313+'SAR Da'!BE313+'URQ Da'!BE313+'ROC Da'!BE313+'SM Da'!BE313+'BN Da'!BE313+'BS Da'!BE313+'TDC Da'!BE313</f>
        <v>103</v>
      </c>
      <c r="BF313" s="16"/>
    </row>
    <row r="314" spans="1:58">
      <c r="A314" s="1">
        <v>2019</v>
      </c>
      <c r="B314" s="1" t="s">
        <v>115</v>
      </c>
      <c r="C314" s="12">
        <f>+'MIT Da'!C314+'SAR Da'!C314+'URQ Da'!C314+'ROC Da'!C314+'SM Da'!C314+'BN Da'!C314+'BS Da'!C314+'TDC Da'!C314</f>
        <v>248.28799999999998</v>
      </c>
      <c r="D314" s="12">
        <f>+'MIT Da'!D314+'SAR Da'!D314+'URQ Da'!D314+'ROC Da'!D314+'SM Da'!D314+'BN Da'!D314+'BS Da'!D314+'TDC Da'!D314</f>
        <v>440.81799999999998</v>
      </c>
      <c r="E314" s="12">
        <f>+'MIT Da'!E314+'SAR Da'!E314+'URQ Da'!E314+'ROC Da'!E314+'SM Da'!E314+'BN Da'!E314+'BS Da'!E314+'TDC Da'!E314</f>
        <v>0</v>
      </c>
      <c r="F314" s="12">
        <f>+'MIT Da'!F314+'SAR Da'!F314+'URQ Da'!F314+'ROC Da'!F314+'SM Da'!F314+'BN Da'!F314+'BS Da'!F314+'TDC Da'!F314</f>
        <v>257.54663999999997</v>
      </c>
      <c r="G314" s="12">
        <f>+'MIT Da'!G314+'SAR Da'!G314+'URQ Da'!G314+'ROC Da'!G314+'SM Da'!G314+'BN Da'!G314+'BS Da'!G314+'TDC Da'!G314</f>
        <v>946.65264000000002</v>
      </c>
      <c r="H314" s="12">
        <f>+'MIT Da'!H314+'SAR Da'!H314+'URQ Da'!H314+'ROC Da'!H314+'SM Da'!H314+'BN Da'!H314+'BS Da'!H314+'TDC Da'!H314</f>
        <v>931.14364</v>
      </c>
      <c r="I314" s="12">
        <f>+'MIT Da'!I314+'SAR Da'!I314+'URQ Da'!I314+'ROC Da'!I314+'SM Da'!I314+'BN Da'!I314+'BS Da'!I314+'TDC Da'!I314</f>
        <v>1061.0341099999998</v>
      </c>
      <c r="J314" s="12">
        <f>+'MIT Da'!J314+'SAR Da'!J314+'URQ Da'!J314+'ROC Da'!J314+'SM Da'!J314+'BN Da'!J314+'BS Da'!J314+'TDC Da'!J314</f>
        <v>1154.5139099999999</v>
      </c>
      <c r="K314" s="12">
        <f>+'MIT Da'!K314+'SAR Da'!K314+'URQ Da'!K314+'ROC Da'!K314+'SM Da'!K314+'BN Da'!K314+'BS Da'!K314+'TDC Da'!K314</f>
        <v>54.516999999999996</v>
      </c>
      <c r="L314" s="12">
        <f>+'MIT Da'!L314+'SAR Da'!L314+'URQ Da'!L314+'ROC Da'!L314+'SM Da'!L314+'BN Da'!L314+'BS Da'!L314+'TDC Da'!L314</f>
        <v>542.23900000000003</v>
      </c>
      <c r="M314" s="12">
        <f>+'MIT Da'!M314+'SAR Da'!M314+'URQ Da'!M314+'ROC Da'!M314+'SM Da'!M314+'BN Da'!M314+'BS Da'!M314+'TDC Da'!M314</f>
        <v>21.314999999999998</v>
      </c>
      <c r="N314" s="12">
        <f>+'MIT Da'!N314+'SAR Da'!N314+'URQ Da'!N314+'ROC Da'!N314+'SM Da'!N314+'BN Da'!N314+'BS Da'!N314+'TDC Da'!N314</f>
        <v>1696.7529099999997</v>
      </c>
      <c r="O314" s="12">
        <f>+'MIT Da'!O314+'SAR Da'!O314+'URQ Da'!O314+'ROC Da'!O314+'SM Da'!O314+'BN Da'!O314+'BS Da'!O314+'TDC Da'!O314</f>
        <v>1679.2889099999998</v>
      </c>
      <c r="P314" s="81">
        <f>+'MIT Da'!P314+'SAR Da'!P314+'URQ Da'!P314+'ROC Da'!P314+'SM Da'!P314+'BN Da'!P314+'BS Da'!P314+'TDC Da'!P314</f>
        <v>214</v>
      </c>
      <c r="Q314" s="81">
        <f>+'MIT Da'!Q314+'SAR Da'!Q314+'URQ Da'!Q314+'ROC Da'!Q314+'SM Da'!Q314+'BN Da'!Q314+'BS Da'!Q314+'TDC Da'!Q314</f>
        <v>58</v>
      </c>
      <c r="R314" s="81">
        <f>+'MIT Da'!R314+'SAR Da'!R314+'URQ Da'!R314+'ROC Da'!R314+'SM Da'!R314+'BN Da'!R314+'BS Da'!R314+'TDC Da'!R314</f>
        <v>10</v>
      </c>
      <c r="S314" s="81">
        <f>+'MIT Da'!S314+'SAR Da'!S314+'URQ Da'!S314+'ROC Da'!S314+'SM Da'!S314+'BN Da'!S314+'BS Da'!S314+'TDC Da'!S314</f>
        <v>282</v>
      </c>
      <c r="T314" s="81">
        <f>+'MIT Da'!T314+'SAR Da'!T314+'URQ Da'!T314+'ROC Da'!T314+'SM Da'!T314+'BN Da'!T314+'BS Da'!T314+'TDC Da'!T314</f>
        <v>137</v>
      </c>
      <c r="U314" s="81">
        <f>+'MIT Da'!U314+'SAR Da'!U314+'URQ Da'!U314+'ROC Da'!U314+'SM Da'!U314+'BN Da'!U314+'BS Da'!U314+'TDC Da'!U314</f>
        <v>407</v>
      </c>
      <c r="V314" s="81">
        <f>+'MIT Da'!V314+'SAR Da'!V314+'URQ Da'!V314+'ROC Da'!V314+'SM Da'!V314+'BN Da'!V314+'BS Da'!V314+'TDC Da'!V314</f>
        <v>11</v>
      </c>
      <c r="W314" s="81">
        <f>+'MIT Da'!W314+'SAR Da'!W314+'URQ Da'!W314+'ROC Da'!W314+'SM Da'!W314+'BN Da'!W314+'BS Da'!W314+'TDC Da'!W314</f>
        <v>117</v>
      </c>
      <c r="X314" s="81">
        <f>+'MIT Da'!X314+'SAR Da'!X314+'URQ Da'!X314+'ROC Da'!X314+'SM Da'!X314+'BN Da'!X314+'BS Da'!X314+'TDC Da'!X314</f>
        <v>5</v>
      </c>
      <c r="Y314" s="81">
        <f>+'MIT Da'!Y314+'SAR Da'!Y314+'URQ Da'!Y314+'ROC Da'!Y314+'SM Da'!Y314+'BN Da'!Y314+'BS Da'!Y314+'TDC Da'!Y314</f>
        <v>677</v>
      </c>
      <c r="Z314" s="81">
        <f>+'MIT Da'!Z314+'SAR Da'!Z314+'URQ Da'!Z314+'ROC Da'!Z314+'SM Da'!Z314+'BN Da'!Z314+'BS Da'!Z314+'TDC Da'!Z314</f>
        <v>196</v>
      </c>
      <c r="AA314" s="81">
        <f>+'MIT Da'!AA314+'SAR Da'!AA314+'URQ Da'!AA314+'ROC Da'!AA314+'SM Da'!AA314+'BN Da'!AA314+'BS Da'!AA314+'TDC Da'!AA314</f>
        <v>103</v>
      </c>
      <c r="AB314" s="81">
        <f>+'MIT Da'!AB314+'SAR Da'!AB314+'URQ Da'!AB314+'ROC Da'!AB314+'SM Da'!AB314+'BN Da'!AB314+'BS Da'!AB314+'TDC Da'!AB314</f>
        <v>677</v>
      </c>
      <c r="AC314" s="81">
        <f>+'MIT Da'!AC314+'SAR Da'!AC314+'URQ Da'!AC314+'ROC Da'!AC314+'SM Da'!AC314+'BN Da'!AC314+'BS Da'!AC314+'TDC Da'!AC314</f>
        <v>976</v>
      </c>
      <c r="AD314" s="81">
        <f>+'MIT Da'!AD314+'SAR Da'!AD314+'URQ Da'!AD314+'ROC Da'!AD314+'SM Da'!AD314+'BN Da'!AD314+'BS Da'!AD314+'TDC Da'!AD314</f>
        <v>59</v>
      </c>
      <c r="AE314" s="81">
        <f>+'MIT Da'!AE314+'SAR Da'!AE314+'URQ Da'!AE314+'ROC Da'!AE314+'SM Da'!AE314+'BN Da'!AE314+'BS Da'!AE314+'TDC Da'!AE314</f>
        <v>101</v>
      </c>
      <c r="AF314" s="81">
        <f>+'MIT Da'!AF314+'SAR Da'!AF314+'URQ Da'!AF314+'ROC Da'!AF314+'SM Da'!AF314+'BN Da'!AF314+'BS Da'!AF314+'TDC Da'!AF314</f>
        <v>469</v>
      </c>
      <c r="AG314" s="81">
        <f>+'MIT Da'!AG314+'SAR Da'!AG314+'URQ Da'!AG314+'ROC Da'!AG314+'SM Da'!AG314+'BN Da'!AG314+'BS Da'!AG314+'TDC Da'!AG314</f>
        <v>629</v>
      </c>
      <c r="AH314" s="12">
        <f>+'MIT Da'!AH314+'SAR Da'!AH314+'URQ Da'!AH314+'ROC Da'!AH314+'SM Da'!AH314+'BN Da'!AH314+'BS Da'!AH314+'TDC Da'!AH314</f>
        <v>280.81400000000002</v>
      </c>
      <c r="AI314" s="12">
        <f>+'MIT Da'!AI314+'SAR Da'!AI314+'URQ Da'!AI314+'ROC Da'!AI314+'SM Da'!AI314+'BN Da'!AI314+'BS Da'!AI314+'TDC Da'!AI314</f>
        <v>2.4</v>
      </c>
      <c r="AJ314" s="12">
        <f>+'MIT Da'!AJ314+'SAR Da'!AJ314+'URQ Da'!AJ314+'ROC Da'!AJ314+'SM Da'!AJ314+'BN Da'!AJ314+'BS Da'!AJ314+'TDC Da'!AJ314</f>
        <v>514.28800000000001</v>
      </c>
      <c r="AK314" s="12">
        <f>+'MIT Da'!AK314+'SAR Da'!AK314+'URQ Da'!AK314+'ROC Da'!AK314+'SM Da'!AK314+'BN Da'!AK314+'BS Da'!AK314+'TDC Da'!AK314</f>
        <v>797.50199999999995</v>
      </c>
      <c r="AL314" s="81">
        <f>+'MIT Da'!AL314+'SAR Da'!AL314+'URQ Da'!AL314+'ROC Da'!AL314+'SM Da'!AL314+'BN Da'!AL314+'BS Da'!AL314+'TDC Da'!AL314</f>
        <v>9</v>
      </c>
      <c r="AM314" s="81">
        <f>+'MIT Da'!AM314+'SAR Da'!AM314+'URQ Da'!AM314+'ROC Da'!AM314+'SM Da'!AM314+'BN Da'!AM314+'BS Da'!AM314+'TDC Da'!AM314</f>
        <v>56</v>
      </c>
      <c r="AN314" s="81">
        <f>+'MIT Da'!AN314+'SAR Da'!AN314+'URQ Da'!AN314+'ROC Da'!AN314+'SM Da'!AN314+'BN Da'!AN314+'BS Da'!AN314+'TDC Da'!AN314</f>
        <v>77</v>
      </c>
      <c r="AO314" s="81">
        <f>+'MIT Da'!AO314+'SAR Da'!AO314+'URQ Da'!AO314+'ROC Da'!AO314+'SM Da'!AO314+'BN Da'!AO314+'BS Da'!AO314+'TDC Da'!AO314</f>
        <v>142</v>
      </c>
      <c r="AP314" s="81">
        <f>+'MIT Da'!AP314+'SAR Da'!AP314+'URQ Da'!AP314+'ROC Da'!AP314+'SM Da'!AP314+'BN Da'!AP314+'BS Da'!AP314+'TDC Da'!AP314</f>
        <v>564</v>
      </c>
      <c r="AQ314" s="81">
        <f>+'MIT Da'!AQ314+'SAR Da'!AQ314+'URQ Da'!AQ314+'ROC Da'!AQ314+'SM Da'!AQ314+'BN Da'!AQ314+'BS Da'!AQ314+'TDC Da'!AQ314</f>
        <v>399</v>
      </c>
      <c r="AR314" s="81">
        <f>+'MIT Da'!AR314+'SAR Da'!AR314+'URQ Da'!AR314+'ROC Da'!AR314+'SM Da'!AR314+'BN Da'!AR314+'BS Da'!AR314+'TDC Da'!AR314</f>
        <v>72</v>
      </c>
      <c r="AS314" s="81">
        <f>+SUM(RED_InfraMR[[#This Row],[B.02.1 - Parque de Coches Eléctricos Motrices]:[B.02.3 - Parque de Coches Eléctricos Motrices Tipo R]])</f>
        <v>1035</v>
      </c>
      <c r="AT314" s="81">
        <f>+'MIT Da'!AT314+'SAR Da'!AT314+'URQ Da'!AT314+'ROC Da'!AT314+'SM Da'!AT314+'BN Da'!AT314+'BS Da'!AT314+'TDC Da'!AT314</f>
        <v>12</v>
      </c>
      <c r="AU314" s="81">
        <f>+'MIT Da'!AU314+'SAR Da'!AU314+'URQ Da'!AU314+'ROC Da'!AU314+'SM Da'!AU314+'BN Da'!AU314+'BS Da'!AU314+'TDC Da'!AU314</f>
        <v>33</v>
      </c>
      <c r="AV314" s="81">
        <f>+'MIT Da'!AV314+'SAR Da'!AV314+'URQ Da'!AV314+'ROC Da'!AV314+'SM Da'!AV314+'BN Da'!AV314+'BS Da'!AV314+'TDC Da'!AV314</f>
        <v>64</v>
      </c>
      <c r="AW314" s="81">
        <f>+SUM(RED_InfraMR[[#This Row],[B.03.1 - Parque de Coches Motores Motrices Remolcados]:[B.03.3 - Parque de Coches Motores Motrices Cabina]])</f>
        <v>109</v>
      </c>
      <c r="AX314" s="81">
        <f>+'MIT Da'!AX314+'SAR Da'!AX314+'URQ Da'!AX314+'ROC Da'!AX314+'SM Da'!AX314+'BN Da'!AX314+'BS Da'!AX314+'TDC Da'!AX314</f>
        <v>496</v>
      </c>
      <c r="AY314" s="81">
        <f>+'MIT Da'!AY314+'SAR Da'!AY314+'URQ Da'!AY314+'ROC Da'!AY314+'SM Da'!AY314+'BN Da'!AY314+'BS Da'!AY314+'TDC Da'!AY314</f>
        <v>128</v>
      </c>
      <c r="AZ314" s="81">
        <f>+'MIT Da'!AZ314+'SAR Da'!AZ314+'URQ Da'!AZ314+'ROC Da'!AZ314+'SM Da'!AZ314+'BN Da'!AZ314+'BS Da'!AZ314+'TDC Da'!AZ314</f>
        <v>15</v>
      </c>
      <c r="BA314" s="81">
        <f>+'MIT Da'!BA314+'SAR Da'!BA314+'URQ Da'!BA314+'ROC Da'!BA314+'SM Da'!BA314+'BN Da'!BA314+'BS Da'!BA314+'TDC Da'!BA314</f>
        <v>164</v>
      </c>
      <c r="BB314" s="81">
        <f>+'MIT Da'!BB314+'SAR Da'!BB314+'URQ Da'!BB314+'ROC Da'!BB314+'SM Da'!BB314+'BN Da'!BB314+'BS Da'!BB314+'TDC Da'!BB314</f>
        <v>0</v>
      </c>
      <c r="BC314" s="81">
        <f>+SUM(RED_InfraMR[[#This Row],[B.04.1 - Parque de Coches Remolcados Clase Unica]:[B.04.5 - Parque de Coches Remolcados para Servicios Especiales (Cartoneros)]])</f>
        <v>803</v>
      </c>
      <c r="BD314" s="81">
        <f>+'MIT Da'!BD314+'SAR Da'!BD314+'URQ Da'!BD314+'ROC Da'!BD314+'SM Da'!BD314+'BN Da'!BD314+'BS Da'!BD314+'TDC Da'!BD314</f>
        <v>33</v>
      </c>
      <c r="BE314" s="81">
        <f>+'MIT Da'!BE314+'SAR Da'!BE314+'URQ Da'!BE314+'ROC Da'!BE314+'SM Da'!BE314+'BN Da'!BE314+'BS Da'!BE314+'TDC Da'!BE314</f>
        <v>103</v>
      </c>
      <c r="BF314" s="16"/>
    </row>
    <row r="315" spans="1:58">
      <c r="A315" s="1">
        <v>2019</v>
      </c>
      <c r="B315" s="1" t="s">
        <v>116</v>
      </c>
      <c r="C315" s="12">
        <f>+'MIT Da'!C315+'SAR Da'!C315+'URQ Da'!C315+'ROC Da'!C315+'SM Da'!C315+'BN Da'!C315+'BS Da'!C315+'TDC Da'!C315</f>
        <v>248.28799999999998</v>
      </c>
      <c r="D315" s="12">
        <f>+'MIT Da'!D315+'SAR Da'!D315+'URQ Da'!D315+'ROC Da'!D315+'SM Da'!D315+'BN Da'!D315+'BS Da'!D315+'TDC Da'!D315</f>
        <v>440.81799999999998</v>
      </c>
      <c r="E315" s="12">
        <f>+'MIT Da'!E315+'SAR Da'!E315+'URQ Da'!E315+'ROC Da'!E315+'SM Da'!E315+'BN Da'!E315+'BS Da'!E315+'TDC Da'!E315</f>
        <v>0</v>
      </c>
      <c r="F315" s="12">
        <f>+'MIT Da'!F315+'SAR Da'!F315+'URQ Da'!F315+'ROC Da'!F315+'SM Da'!F315+'BN Da'!F315+'BS Da'!F315+'TDC Da'!F315</f>
        <v>257.54663999999997</v>
      </c>
      <c r="G315" s="12">
        <f>+'MIT Da'!G315+'SAR Da'!G315+'URQ Da'!G315+'ROC Da'!G315+'SM Da'!G315+'BN Da'!G315+'BS Da'!G315+'TDC Da'!G315</f>
        <v>946.65264000000002</v>
      </c>
      <c r="H315" s="12">
        <f>+'MIT Da'!H315+'SAR Da'!H315+'URQ Da'!H315+'ROC Da'!H315+'SM Da'!H315+'BN Da'!H315+'BS Da'!H315+'TDC Da'!H315</f>
        <v>931.14364</v>
      </c>
      <c r="I315" s="12">
        <f>+'MIT Da'!I315+'SAR Da'!I315+'URQ Da'!I315+'ROC Da'!I315+'SM Da'!I315+'BN Da'!I315+'BS Da'!I315+'TDC Da'!I315</f>
        <v>1051.43255</v>
      </c>
      <c r="J315" s="12">
        <f>+'MIT Da'!J315+'SAR Da'!J315+'URQ Da'!J315+'ROC Da'!J315+'SM Da'!J315+'BN Da'!J315+'BS Da'!J315+'TDC Da'!J315</f>
        <v>1154.5139099999999</v>
      </c>
      <c r="K315" s="12">
        <f>+'MIT Da'!K315+'SAR Da'!K315+'URQ Da'!K315+'ROC Da'!K315+'SM Da'!K315+'BN Da'!K315+'BS Da'!K315+'TDC Da'!K315</f>
        <v>54.516999999999996</v>
      </c>
      <c r="L315" s="12">
        <f>+'MIT Da'!L315+'SAR Da'!L315+'URQ Da'!L315+'ROC Da'!L315+'SM Da'!L315+'BN Da'!L315+'BS Da'!L315+'TDC Da'!L315</f>
        <v>542.23900000000003</v>
      </c>
      <c r="M315" s="12">
        <f>+'MIT Da'!M315+'SAR Da'!M315+'URQ Da'!M315+'ROC Da'!M315+'SM Da'!M315+'BN Da'!M315+'BS Da'!M315+'TDC Da'!M315</f>
        <v>21.314999999999998</v>
      </c>
      <c r="N315" s="12">
        <f>+'MIT Da'!N315+'SAR Da'!N315+'URQ Da'!N315+'ROC Da'!N315+'SM Da'!N315+'BN Da'!N315+'BS Da'!N315+'TDC Da'!N315</f>
        <v>1696.7529099999997</v>
      </c>
      <c r="O315" s="12">
        <f>+'MIT Da'!O315+'SAR Da'!O315+'URQ Da'!O315+'ROC Da'!O315+'SM Da'!O315+'BN Da'!O315+'BS Da'!O315+'TDC Da'!O315</f>
        <v>1679.2889099999998</v>
      </c>
      <c r="P315" s="81">
        <f>+'MIT Da'!P315+'SAR Da'!P315+'URQ Da'!P315+'ROC Da'!P315+'SM Da'!P315+'BN Da'!P315+'BS Da'!P315+'TDC Da'!P315</f>
        <v>214</v>
      </c>
      <c r="Q315" s="81">
        <f>+'MIT Da'!Q315+'SAR Da'!Q315+'URQ Da'!Q315+'ROC Da'!Q315+'SM Da'!Q315+'BN Da'!Q315+'BS Da'!Q315+'TDC Da'!Q315</f>
        <v>58</v>
      </c>
      <c r="R315" s="81">
        <f>+'MIT Da'!R315+'SAR Da'!R315+'URQ Da'!R315+'ROC Da'!R315+'SM Da'!R315+'BN Da'!R315+'BS Da'!R315+'TDC Da'!R315</f>
        <v>10</v>
      </c>
      <c r="S315" s="81">
        <f>+'MIT Da'!S315+'SAR Da'!S315+'URQ Da'!S315+'ROC Da'!S315+'SM Da'!S315+'BN Da'!S315+'BS Da'!S315+'TDC Da'!S315</f>
        <v>282</v>
      </c>
      <c r="T315" s="81">
        <f>+'MIT Da'!T315+'SAR Da'!T315+'URQ Da'!T315+'ROC Da'!T315+'SM Da'!T315+'BN Da'!T315+'BS Da'!T315+'TDC Da'!T315</f>
        <v>137</v>
      </c>
      <c r="U315" s="81">
        <f>+'MIT Da'!U315+'SAR Da'!U315+'URQ Da'!U315+'ROC Da'!U315+'SM Da'!U315+'BN Da'!U315+'BS Da'!U315+'TDC Da'!U315</f>
        <v>407</v>
      </c>
      <c r="V315" s="81">
        <f>+'MIT Da'!V315+'SAR Da'!V315+'URQ Da'!V315+'ROC Da'!V315+'SM Da'!V315+'BN Da'!V315+'BS Da'!V315+'TDC Da'!V315</f>
        <v>11</v>
      </c>
      <c r="W315" s="81">
        <f>+'MIT Da'!W315+'SAR Da'!W315+'URQ Da'!W315+'ROC Da'!W315+'SM Da'!W315+'BN Da'!W315+'BS Da'!W315+'TDC Da'!W315</f>
        <v>117</v>
      </c>
      <c r="X315" s="81">
        <f>+'MIT Da'!X315+'SAR Da'!X315+'URQ Da'!X315+'ROC Da'!X315+'SM Da'!X315+'BN Da'!X315+'BS Da'!X315+'TDC Da'!X315</f>
        <v>5</v>
      </c>
      <c r="Y315" s="81">
        <f>+'MIT Da'!Y315+'SAR Da'!Y315+'URQ Da'!Y315+'ROC Da'!Y315+'SM Da'!Y315+'BN Da'!Y315+'BS Da'!Y315+'TDC Da'!Y315</f>
        <v>677</v>
      </c>
      <c r="Z315" s="81">
        <f>+'MIT Da'!Z315+'SAR Da'!Z315+'URQ Da'!Z315+'ROC Da'!Z315+'SM Da'!Z315+'BN Da'!Z315+'BS Da'!Z315+'TDC Da'!Z315</f>
        <v>196</v>
      </c>
      <c r="AA315" s="81">
        <f>+'MIT Da'!AA315+'SAR Da'!AA315+'URQ Da'!AA315+'ROC Da'!AA315+'SM Da'!AA315+'BN Da'!AA315+'BS Da'!AA315+'TDC Da'!AA315</f>
        <v>103</v>
      </c>
      <c r="AB315" s="81">
        <f>+'MIT Da'!AB315+'SAR Da'!AB315+'URQ Da'!AB315+'ROC Da'!AB315+'SM Da'!AB315+'BN Da'!AB315+'BS Da'!AB315+'TDC Da'!AB315</f>
        <v>677</v>
      </c>
      <c r="AC315" s="81">
        <f>+'MIT Da'!AC315+'SAR Da'!AC315+'URQ Da'!AC315+'ROC Da'!AC315+'SM Da'!AC315+'BN Da'!AC315+'BS Da'!AC315+'TDC Da'!AC315</f>
        <v>976</v>
      </c>
      <c r="AD315" s="81">
        <f>+'MIT Da'!AD315+'SAR Da'!AD315+'URQ Da'!AD315+'ROC Da'!AD315+'SM Da'!AD315+'BN Da'!AD315+'BS Da'!AD315+'TDC Da'!AD315</f>
        <v>59</v>
      </c>
      <c r="AE315" s="81">
        <f>+'MIT Da'!AE315+'SAR Da'!AE315+'URQ Da'!AE315+'ROC Da'!AE315+'SM Da'!AE315+'BN Da'!AE315+'BS Da'!AE315+'TDC Da'!AE315</f>
        <v>101</v>
      </c>
      <c r="AF315" s="81">
        <f>+'MIT Da'!AF315+'SAR Da'!AF315+'URQ Da'!AF315+'ROC Da'!AF315+'SM Da'!AF315+'BN Da'!AF315+'BS Da'!AF315+'TDC Da'!AF315</f>
        <v>469</v>
      </c>
      <c r="AG315" s="81">
        <f>+'MIT Da'!AG315+'SAR Da'!AG315+'URQ Da'!AG315+'ROC Da'!AG315+'SM Da'!AG315+'BN Da'!AG315+'BS Da'!AG315+'TDC Da'!AG315</f>
        <v>629</v>
      </c>
      <c r="AH315" s="12">
        <f>+'MIT Da'!AH315+'SAR Da'!AH315+'URQ Da'!AH315+'ROC Da'!AH315+'SM Da'!AH315+'BN Da'!AH315+'BS Da'!AH315+'TDC Da'!AH315</f>
        <v>280.81400000000002</v>
      </c>
      <c r="AI315" s="12">
        <f>+'MIT Da'!AI315+'SAR Da'!AI315+'URQ Da'!AI315+'ROC Da'!AI315+'SM Da'!AI315+'BN Da'!AI315+'BS Da'!AI315+'TDC Da'!AI315</f>
        <v>2.4</v>
      </c>
      <c r="AJ315" s="12">
        <f>+'MIT Da'!AJ315+'SAR Da'!AJ315+'URQ Da'!AJ315+'ROC Da'!AJ315+'SM Da'!AJ315+'BN Da'!AJ315+'BS Da'!AJ315+'TDC Da'!AJ315</f>
        <v>514.28800000000001</v>
      </c>
      <c r="AK315" s="12">
        <f>+'MIT Da'!AK315+'SAR Da'!AK315+'URQ Da'!AK315+'ROC Da'!AK315+'SM Da'!AK315+'BN Da'!AK315+'BS Da'!AK315+'TDC Da'!AK315</f>
        <v>797.50199999999995</v>
      </c>
      <c r="AL315" s="81">
        <f>+'MIT Da'!AL315+'SAR Da'!AL315+'URQ Da'!AL315+'ROC Da'!AL315+'SM Da'!AL315+'BN Da'!AL315+'BS Da'!AL315+'TDC Da'!AL315</f>
        <v>9</v>
      </c>
      <c r="AM315" s="81">
        <f>+'MIT Da'!AM315+'SAR Da'!AM315+'URQ Da'!AM315+'ROC Da'!AM315+'SM Da'!AM315+'BN Da'!AM315+'BS Da'!AM315+'TDC Da'!AM315</f>
        <v>56</v>
      </c>
      <c r="AN315" s="81">
        <f>+'MIT Da'!AN315+'SAR Da'!AN315+'URQ Da'!AN315+'ROC Da'!AN315+'SM Da'!AN315+'BN Da'!AN315+'BS Da'!AN315+'TDC Da'!AN315</f>
        <v>77</v>
      </c>
      <c r="AO315" s="81">
        <f>+'MIT Da'!AO315+'SAR Da'!AO315+'URQ Da'!AO315+'ROC Da'!AO315+'SM Da'!AO315+'BN Da'!AO315+'BS Da'!AO315+'TDC Da'!AO315</f>
        <v>142</v>
      </c>
      <c r="AP315" s="81">
        <f>+'MIT Da'!AP315+'SAR Da'!AP315+'URQ Da'!AP315+'ROC Da'!AP315+'SM Da'!AP315+'BN Da'!AP315+'BS Da'!AP315+'TDC Da'!AP315</f>
        <v>564</v>
      </c>
      <c r="AQ315" s="81">
        <f>+'MIT Da'!AQ315+'SAR Da'!AQ315+'URQ Da'!AQ315+'ROC Da'!AQ315+'SM Da'!AQ315+'BN Da'!AQ315+'BS Da'!AQ315+'TDC Da'!AQ315</f>
        <v>399</v>
      </c>
      <c r="AR315" s="81">
        <f>+'MIT Da'!AR315+'SAR Da'!AR315+'URQ Da'!AR315+'ROC Da'!AR315+'SM Da'!AR315+'BN Da'!AR315+'BS Da'!AR315+'TDC Da'!AR315</f>
        <v>72</v>
      </c>
      <c r="AS315" s="81">
        <f>+SUM(RED_InfraMR[[#This Row],[B.02.1 - Parque de Coches Eléctricos Motrices]:[B.02.3 - Parque de Coches Eléctricos Motrices Tipo R]])</f>
        <v>1035</v>
      </c>
      <c r="AT315" s="81">
        <f>+'MIT Da'!AT315+'SAR Da'!AT315+'URQ Da'!AT315+'ROC Da'!AT315+'SM Da'!AT315+'BN Da'!AT315+'BS Da'!AT315+'TDC Da'!AT315</f>
        <v>12</v>
      </c>
      <c r="AU315" s="81">
        <f>+'MIT Da'!AU315+'SAR Da'!AU315+'URQ Da'!AU315+'ROC Da'!AU315+'SM Da'!AU315+'BN Da'!AU315+'BS Da'!AU315+'TDC Da'!AU315</f>
        <v>33</v>
      </c>
      <c r="AV315" s="81">
        <f>+'MIT Da'!AV315+'SAR Da'!AV315+'URQ Da'!AV315+'ROC Da'!AV315+'SM Da'!AV315+'BN Da'!AV315+'BS Da'!AV315+'TDC Da'!AV315</f>
        <v>64</v>
      </c>
      <c r="AW315" s="81">
        <f>+SUM(RED_InfraMR[[#This Row],[B.03.1 - Parque de Coches Motores Motrices Remolcados]:[B.03.3 - Parque de Coches Motores Motrices Cabina]])</f>
        <v>109</v>
      </c>
      <c r="AX315" s="81">
        <f>+'MIT Da'!AX315+'SAR Da'!AX315+'URQ Da'!AX315+'ROC Da'!AX315+'SM Da'!AX315+'BN Da'!AX315+'BS Da'!AX315+'TDC Da'!AX315</f>
        <v>496</v>
      </c>
      <c r="AY315" s="81">
        <f>+'MIT Da'!AY315+'SAR Da'!AY315+'URQ Da'!AY315+'ROC Da'!AY315+'SM Da'!AY315+'BN Da'!AY315+'BS Da'!AY315+'TDC Da'!AY315</f>
        <v>128</v>
      </c>
      <c r="AZ315" s="81">
        <f>+'MIT Da'!AZ315+'SAR Da'!AZ315+'URQ Da'!AZ315+'ROC Da'!AZ315+'SM Da'!AZ315+'BN Da'!AZ315+'BS Da'!AZ315+'TDC Da'!AZ315</f>
        <v>15</v>
      </c>
      <c r="BA315" s="81">
        <f>+'MIT Da'!BA315+'SAR Da'!BA315+'URQ Da'!BA315+'ROC Da'!BA315+'SM Da'!BA315+'BN Da'!BA315+'BS Da'!BA315+'TDC Da'!BA315</f>
        <v>164</v>
      </c>
      <c r="BB315" s="81">
        <f>+'MIT Da'!BB315+'SAR Da'!BB315+'URQ Da'!BB315+'ROC Da'!BB315+'SM Da'!BB315+'BN Da'!BB315+'BS Da'!BB315+'TDC Da'!BB315</f>
        <v>0</v>
      </c>
      <c r="BC315" s="81">
        <f>+SUM(RED_InfraMR[[#This Row],[B.04.1 - Parque de Coches Remolcados Clase Unica]:[B.04.5 - Parque de Coches Remolcados para Servicios Especiales (Cartoneros)]])</f>
        <v>803</v>
      </c>
      <c r="BD315" s="81">
        <f>+'MIT Da'!BD315+'SAR Da'!BD315+'URQ Da'!BD315+'ROC Da'!BD315+'SM Da'!BD315+'BN Da'!BD315+'BS Da'!BD315+'TDC Da'!BD315</f>
        <v>33</v>
      </c>
      <c r="BE315" s="81">
        <f>+'MIT Da'!BE315+'SAR Da'!BE315+'URQ Da'!BE315+'ROC Da'!BE315+'SM Da'!BE315+'BN Da'!BE315+'BS Da'!BE315+'TDC Da'!BE315</f>
        <v>103</v>
      </c>
      <c r="BF315" s="16"/>
    </row>
    <row r="316" spans="1:58">
      <c r="A316" s="1">
        <v>2019</v>
      </c>
      <c r="B316" s="1" t="s">
        <v>117</v>
      </c>
      <c r="C316" s="12">
        <f>+'MIT Da'!C316+'SAR Da'!C316+'URQ Da'!C316+'ROC Da'!C316+'SM Da'!C316+'BN Da'!C316+'BS Da'!C316+'TDC Da'!C316</f>
        <v>248.28799999999998</v>
      </c>
      <c r="D316" s="12">
        <f>+'MIT Da'!D316+'SAR Da'!D316+'URQ Da'!D316+'ROC Da'!D316+'SM Da'!D316+'BN Da'!D316+'BS Da'!D316+'TDC Da'!D316</f>
        <v>440.81799999999998</v>
      </c>
      <c r="E316" s="12">
        <f>+'MIT Da'!E316+'SAR Da'!E316+'URQ Da'!E316+'ROC Da'!E316+'SM Da'!E316+'BN Da'!E316+'BS Da'!E316+'TDC Da'!E316</f>
        <v>0</v>
      </c>
      <c r="F316" s="12">
        <f>+'MIT Da'!F316+'SAR Da'!F316+'URQ Da'!F316+'ROC Da'!F316+'SM Da'!F316+'BN Da'!F316+'BS Da'!F316+'TDC Da'!F316</f>
        <v>257.54663999999997</v>
      </c>
      <c r="G316" s="12">
        <f>+'MIT Da'!G316+'SAR Da'!G316+'URQ Da'!G316+'ROC Da'!G316+'SM Da'!G316+'BN Da'!G316+'BS Da'!G316+'TDC Da'!G316</f>
        <v>946.65264000000002</v>
      </c>
      <c r="H316" s="12">
        <f>+'MIT Da'!H316+'SAR Da'!H316+'URQ Da'!H316+'ROC Da'!H316+'SM Da'!H316+'BN Da'!H316+'BS Da'!H316+'TDC Da'!H316</f>
        <v>931.14364</v>
      </c>
      <c r="I316" s="12">
        <f>+'MIT Da'!I316+'SAR Da'!I316+'URQ Da'!I316+'ROC Da'!I316+'SM Da'!I316+'BN Da'!I316+'BS Da'!I316+'TDC Da'!I316</f>
        <v>1051.43255</v>
      </c>
      <c r="J316" s="12">
        <f>+'MIT Da'!J316+'SAR Da'!J316+'URQ Da'!J316+'ROC Da'!J316+'SM Da'!J316+'BN Da'!J316+'BS Da'!J316+'TDC Da'!J316</f>
        <v>1154.5139099999999</v>
      </c>
      <c r="K316" s="12">
        <f>+'MIT Da'!K316+'SAR Da'!K316+'URQ Da'!K316+'ROC Da'!K316+'SM Da'!K316+'BN Da'!K316+'BS Da'!K316+'TDC Da'!K316</f>
        <v>54.516999999999996</v>
      </c>
      <c r="L316" s="12">
        <f>+'MIT Da'!L316+'SAR Da'!L316+'URQ Da'!L316+'ROC Da'!L316+'SM Da'!L316+'BN Da'!L316+'BS Da'!L316+'TDC Da'!L316</f>
        <v>542.23900000000003</v>
      </c>
      <c r="M316" s="12">
        <f>+'MIT Da'!M316+'SAR Da'!M316+'URQ Da'!M316+'ROC Da'!M316+'SM Da'!M316+'BN Da'!M316+'BS Da'!M316+'TDC Da'!M316</f>
        <v>21.314999999999998</v>
      </c>
      <c r="N316" s="12">
        <f>+'MIT Da'!N316+'SAR Da'!N316+'URQ Da'!N316+'ROC Da'!N316+'SM Da'!N316+'BN Da'!N316+'BS Da'!N316+'TDC Da'!N316</f>
        <v>1696.7529099999997</v>
      </c>
      <c r="O316" s="12">
        <f>+'MIT Da'!O316+'SAR Da'!O316+'URQ Da'!O316+'ROC Da'!O316+'SM Da'!O316+'BN Da'!O316+'BS Da'!O316+'TDC Da'!O316</f>
        <v>1679.2889099999998</v>
      </c>
      <c r="P316" s="81">
        <f>+'MIT Da'!P316+'SAR Da'!P316+'URQ Da'!P316+'ROC Da'!P316+'SM Da'!P316+'BN Da'!P316+'BS Da'!P316+'TDC Da'!P316</f>
        <v>214</v>
      </c>
      <c r="Q316" s="81">
        <f>+'MIT Da'!Q316+'SAR Da'!Q316+'URQ Da'!Q316+'ROC Da'!Q316+'SM Da'!Q316+'BN Da'!Q316+'BS Da'!Q316+'TDC Da'!Q316</f>
        <v>58</v>
      </c>
      <c r="R316" s="81">
        <f>+'MIT Da'!R316+'SAR Da'!R316+'URQ Da'!R316+'ROC Da'!R316+'SM Da'!R316+'BN Da'!R316+'BS Da'!R316+'TDC Da'!R316</f>
        <v>10</v>
      </c>
      <c r="S316" s="81">
        <f>+'MIT Da'!S316+'SAR Da'!S316+'URQ Da'!S316+'ROC Da'!S316+'SM Da'!S316+'BN Da'!S316+'BS Da'!S316+'TDC Da'!S316</f>
        <v>282</v>
      </c>
      <c r="T316" s="81">
        <f>+'MIT Da'!T316+'SAR Da'!T316+'URQ Da'!T316+'ROC Da'!T316+'SM Da'!T316+'BN Da'!T316+'BS Da'!T316+'TDC Da'!T316</f>
        <v>137</v>
      </c>
      <c r="U316" s="81">
        <f>+'MIT Da'!U316+'SAR Da'!U316+'URQ Da'!U316+'ROC Da'!U316+'SM Da'!U316+'BN Da'!U316+'BS Da'!U316+'TDC Da'!U316</f>
        <v>407</v>
      </c>
      <c r="V316" s="81">
        <f>+'MIT Da'!V316+'SAR Da'!V316+'URQ Da'!V316+'ROC Da'!V316+'SM Da'!V316+'BN Da'!V316+'BS Da'!V316+'TDC Da'!V316</f>
        <v>11</v>
      </c>
      <c r="W316" s="81">
        <f>+'MIT Da'!W316+'SAR Da'!W316+'URQ Da'!W316+'ROC Da'!W316+'SM Da'!W316+'BN Da'!W316+'BS Da'!W316+'TDC Da'!W316</f>
        <v>117</v>
      </c>
      <c r="X316" s="81">
        <f>+'MIT Da'!X316+'SAR Da'!X316+'URQ Da'!X316+'ROC Da'!X316+'SM Da'!X316+'BN Da'!X316+'BS Da'!X316+'TDC Da'!X316</f>
        <v>5</v>
      </c>
      <c r="Y316" s="81">
        <f>+'MIT Da'!Y316+'SAR Da'!Y316+'URQ Da'!Y316+'ROC Da'!Y316+'SM Da'!Y316+'BN Da'!Y316+'BS Da'!Y316+'TDC Da'!Y316</f>
        <v>677</v>
      </c>
      <c r="Z316" s="81">
        <f>+'MIT Da'!Z316+'SAR Da'!Z316+'URQ Da'!Z316+'ROC Da'!Z316+'SM Da'!Z316+'BN Da'!Z316+'BS Da'!Z316+'TDC Da'!Z316</f>
        <v>196</v>
      </c>
      <c r="AA316" s="81">
        <f>+'MIT Da'!AA316+'SAR Da'!AA316+'URQ Da'!AA316+'ROC Da'!AA316+'SM Da'!AA316+'BN Da'!AA316+'BS Da'!AA316+'TDC Da'!AA316</f>
        <v>103</v>
      </c>
      <c r="AB316" s="81">
        <f>+'MIT Da'!AB316+'SAR Da'!AB316+'URQ Da'!AB316+'ROC Da'!AB316+'SM Da'!AB316+'BN Da'!AB316+'BS Da'!AB316+'TDC Da'!AB316</f>
        <v>677</v>
      </c>
      <c r="AC316" s="81">
        <f>+'MIT Da'!AC316+'SAR Da'!AC316+'URQ Da'!AC316+'ROC Da'!AC316+'SM Da'!AC316+'BN Da'!AC316+'BS Da'!AC316+'TDC Da'!AC316</f>
        <v>976</v>
      </c>
      <c r="AD316" s="81">
        <f>+'MIT Da'!AD316+'SAR Da'!AD316+'URQ Da'!AD316+'ROC Da'!AD316+'SM Da'!AD316+'BN Da'!AD316+'BS Da'!AD316+'TDC Da'!AD316</f>
        <v>59</v>
      </c>
      <c r="AE316" s="81">
        <f>+'MIT Da'!AE316+'SAR Da'!AE316+'URQ Da'!AE316+'ROC Da'!AE316+'SM Da'!AE316+'BN Da'!AE316+'BS Da'!AE316+'TDC Da'!AE316</f>
        <v>101</v>
      </c>
      <c r="AF316" s="81">
        <f>+'MIT Da'!AF316+'SAR Da'!AF316+'URQ Da'!AF316+'ROC Da'!AF316+'SM Da'!AF316+'BN Da'!AF316+'BS Da'!AF316+'TDC Da'!AF316</f>
        <v>469</v>
      </c>
      <c r="AG316" s="81">
        <f>+'MIT Da'!AG316+'SAR Da'!AG316+'URQ Da'!AG316+'ROC Da'!AG316+'SM Da'!AG316+'BN Da'!AG316+'BS Da'!AG316+'TDC Da'!AG316</f>
        <v>629</v>
      </c>
      <c r="AH316" s="12">
        <f>+'MIT Da'!AH316+'SAR Da'!AH316+'URQ Da'!AH316+'ROC Da'!AH316+'SM Da'!AH316+'BN Da'!AH316+'BS Da'!AH316+'TDC Da'!AH316</f>
        <v>280.81400000000002</v>
      </c>
      <c r="AI316" s="12">
        <f>+'MIT Da'!AI316+'SAR Da'!AI316+'URQ Da'!AI316+'ROC Da'!AI316+'SM Da'!AI316+'BN Da'!AI316+'BS Da'!AI316+'TDC Da'!AI316</f>
        <v>2.4</v>
      </c>
      <c r="AJ316" s="12">
        <f>+'MIT Da'!AJ316+'SAR Da'!AJ316+'URQ Da'!AJ316+'ROC Da'!AJ316+'SM Da'!AJ316+'BN Da'!AJ316+'BS Da'!AJ316+'TDC Da'!AJ316</f>
        <v>514.28800000000001</v>
      </c>
      <c r="AK316" s="12">
        <f>+'MIT Da'!AK316+'SAR Da'!AK316+'URQ Da'!AK316+'ROC Da'!AK316+'SM Da'!AK316+'BN Da'!AK316+'BS Da'!AK316+'TDC Da'!AK316</f>
        <v>797.50199999999995</v>
      </c>
      <c r="AL316" s="81">
        <f>+'MIT Da'!AL316+'SAR Da'!AL316+'URQ Da'!AL316+'ROC Da'!AL316+'SM Da'!AL316+'BN Da'!AL316+'BS Da'!AL316+'TDC Da'!AL316</f>
        <v>9</v>
      </c>
      <c r="AM316" s="81">
        <f>+'MIT Da'!AM316+'SAR Da'!AM316+'URQ Da'!AM316+'ROC Da'!AM316+'SM Da'!AM316+'BN Da'!AM316+'BS Da'!AM316+'TDC Da'!AM316</f>
        <v>56</v>
      </c>
      <c r="AN316" s="81">
        <f>+'MIT Da'!AN316+'SAR Da'!AN316+'URQ Da'!AN316+'ROC Da'!AN316+'SM Da'!AN316+'BN Da'!AN316+'BS Da'!AN316+'TDC Da'!AN316</f>
        <v>77</v>
      </c>
      <c r="AO316" s="81">
        <f>+'MIT Da'!AO316+'SAR Da'!AO316+'URQ Da'!AO316+'ROC Da'!AO316+'SM Da'!AO316+'BN Da'!AO316+'BS Da'!AO316+'TDC Da'!AO316</f>
        <v>142</v>
      </c>
      <c r="AP316" s="81">
        <f>+'MIT Da'!AP316+'SAR Da'!AP316+'URQ Da'!AP316+'ROC Da'!AP316+'SM Da'!AP316+'BN Da'!AP316+'BS Da'!AP316+'TDC Da'!AP316</f>
        <v>564</v>
      </c>
      <c r="AQ316" s="81">
        <f>+'MIT Da'!AQ316+'SAR Da'!AQ316+'URQ Da'!AQ316+'ROC Da'!AQ316+'SM Da'!AQ316+'BN Da'!AQ316+'BS Da'!AQ316+'TDC Da'!AQ316</f>
        <v>399</v>
      </c>
      <c r="AR316" s="81">
        <f>+'MIT Da'!AR316+'SAR Da'!AR316+'URQ Da'!AR316+'ROC Da'!AR316+'SM Da'!AR316+'BN Da'!AR316+'BS Da'!AR316+'TDC Da'!AR316</f>
        <v>72</v>
      </c>
      <c r="AS316" s="81">
        <f>+SUM(RED_InfraMR[[#This Row],[B.02.1 - Parque de Coches Eléctricos Motrices]:[B.02.3 - Parque de Coches Eléctricos Motrices Tipo R]])</f>
        <v>1035</v>
      </c>
      <c r="AT316" s="81">
        <f>+'MIT Da'!AT316+'SAR Da'!AT316+'URQ Da'!AT316+'ROC Da'!AT316+'SM Da'!AT316+'BN Da'!AT316+'BS Da'!AT316+'TDC Da'!AT316</f>
        <v>12</v>
      </c>
      <c r="AU316" s="81">
        <f>+'MIT Da'!AU316+'SAR Da'!AU316+'URQ Da'!AU316+'ROC Da'!AU316+'SM Da'!AU316+'BN Da'!AU316+'BS Da'!AU316+'TDC Da'!AU316</f>
        <v>33</v>
      </c>
      <c r="AV316" s="81">
        <f>+'MIT Da'!AV316+'SAR Da'!AV316+'URQ Da'!AV316+'ROC Da'!AV316+'SM Da'!AV316+'BN Da'!AV316+'BS Da'!AV316+'TDC Da'!AV316</f>
        <v>64</v>
      </c>
      <c r="AW316" s="81">
        <f>+SUM(RED_InfraMR[[#This Row],[B.03.1 - Parque de Coches Motores Motrices Remolcados]:[B.03.3 - Parque de Coches Motores Motrices Cabina]])</f>
        <v>109</v>
      </c>
      <c r="AX316" s="81">
        <f>+'MIT Da'!AX316+'SAR Da'!AX316+'URQ Da'!AX316+'ROC Da'!AX316+'SM Da'!AX316+'BN Da'!AX316+'BS Da'!AX316+'TDC Da'!AX316</f>
        <v>496</v>
      </c>
      <c r="AY316" s="81">
        <f>+'MIT Da'!AY316+'SAR Da'!AY316+'URQ Da'!AY316+'ROC Da'!AY316+'SM Da'!AY316+'BN Da'!AY316+'BS Da'!AY316+'TDC Da'!AY316</f>
        <v>128</v>
      </c>
      <c r="AZ316" s="81">
        <f>+'MIT Da'!AZ316+'SAR Da'!AZ316+'URQ Da'!AZ316+'ROC Da'!AZ316+'SM Da'!AZ316+'BN Da'!AZ316+'BS Da'!AZ316+'TDC Da'!AZ316</f>
        <v>15</v>
      </c>
      <c r="BA316" s="81">
        <f>+'MIT Da'!BA316+'SAR Da'!BA316+'URQ Da'!BA316+'ROC Da'!BA316+'SM Da'!BA316+'BN Da'!BA316+'BS Da'!BA316+'TDC Da'!BA316</f>
        <v>164</v>
      </c>
      <c r="BB316" s="81">
        <f>+'MIT Da'!BB316+'SAR Da'!BB316+'URQ Da'!BB316+'ROC Da'!BB316+'SM Da'!BB316+'BN Da'!BB316+'BS Da'!BB316+'TDC Da'!BB316</f>
        <v>0</v>
      </c>
      <c r="BC316" s="81">
        <f>+SUM(RED_InfraMR[[#This Row],[B.04.1 - Parque de Coches Remolcados Clase Unica]:[B.04.5 - Parque de Coches Remolcados para Servicios Especiales (Cartoneros)]])</f>
        <v>803</v>
      </c>
      <c r="BD316" s="81">
        <f>+'MIT Da'!BD316+'SAR Da'!BD316+'URQ Da'!BD316+'ROC Da'!BD316+'SM Da'!BD316+'BN Da'!BD316+'BS Da'!BD316+'TDC Da'!BD316</f>
        <v>33</v>
      </c>
      <c r="BE316" s="81">
        <f>+'MIT Da'!BE316+'SAR Da'!BE316+'URQ Da'!BE316+'ROC Da'!BE316+'SM Da'!BE316+'BN Da'!BE316+'BS Da'!BE316+'TDC Da'!BE316</f>
        <v>103</v>
      </c>
      <c r="BF316" s="16"/>
    </row>
    <row r="317" spans="1:58">
      <c r="A317" s="1">
        <v>2019</v>
      </c>
      <c r="B317" s="1" t="s">
        <v>118</v>
      </c>
      <c r="C317" s="12">
        <f>+'MIT Da'!C317+'SAR Da'!C317+'URQ Da'!C317+'ROC Da'!C317+'SM Da'!C317+'BN Da'!C317+'BS Da'!C317+'TDC Da'!C317</f>
        <v>248.28799999999998</v>
      </c>
      <c r="D317" s="12">
        <f>+'MIT Da'!D317+'SAR Da'!D317+'URQ Da'!D317+'ROC Da'!D317+'SM Da'!D317+'BN Da'!D317+'BS Da'!D317+'TDC Da'!D317</f>
        <v>440.81799999999998</v>
      </c>
      <c r="E317" s="12">
        <f>+'MIT Da'!E317+'SAR Da'!E317+'URQ Da'!E317+'ROC Da'!E317+'SM Da'!E317+'BN Da'!E317+'BS Da'!E317+'TDC Da'!E317</f>
        <v>0</v>
      </c>
      <c r="F317" s="12">
        <f>+'MIT Da'!F317+'SAR Da'!F317+'URQ Da'!F317+'ROC Da'!F317+'SM Da'!F317+'BN Da'!F317+'BS Da'!F317+'TDC Da'!F317</f>
        <v>257.54663999999997</v>
      </c>
      <c r="G317" s="12">
        <f>+'MIT Da'!G317+'SAR Da'!G317+'URQ Da'!G317+'ROC Da'!G317+'SM Da'!G317+'BN Da'!G317+'BS Da'!G317+'TDC Da'!G317</f>
        <v>946.65264000000002</v>
      </c>
      <c r="H317" s="12">
        <f>+'MIT Da'!H317+'SAR Da'!H317+'URQ Da'!H317+'ROC Da'!H317+'SM Da'!H317+'BN Da'!H317+'BS Da'!H317+'TDC Da'!H317</f>
        <v>931.14364</v>
      </c>
      <c r="I317" s="12">
        <f>+'MIT Da'!I317+'SAR Da'!I317+'URQ Da'!I317+'ROC Da'!I317+'SM Da'!I317+'BN Da'!I317+'BS Da'!I317+'TDC Da'!I317</f>
        <v>1051.43255</v>
      </c>
      <c r="J317" s="12">
        <f>+'MIT Da'!J317+'SAR Da'!J317+'URQ Da'!J317+'ROC Da'!J317+'SM Da'!J317+'BN Da'!J317+'BS Da'!J317+'TDC Da'!J317</f>
        <v>1154.5139099999999</v>
      </c>
      <c r="K317" s="12">
        <f>+'MIT Da'!K317+'SAR Da'!K317+'URQ Da'!K317+'ROC Da'!K317+'SM Da'!K317+'BN Da'!K317+'BS Da'!K317+'TDC Da'!K317</f>
        <v>54.516999999999996</v>
      </c>
      <c r="L317" s="12">
        <f>+'MIT Da'!L317+'SAR Da'!L317+'URQ Da'!L317+'ROC Da'!L317+'SM Da'!L317+'BN Da'!L317+'BS Da'!L317+'TDC Da'!L317</f>
        <v>542.23900000000003</v>
      </c>
      <c r="M317" s="12">
        <f>+'MIT Da'!M317+'SAR Da'!M317+'URQ Da'!M317+'ROC Da'!M317+'SM Da'!M317+'BN Da'!M317+'BS Da'!M317+'TDC Da'!M317</f>
        <v>21.314999999999998</v>
      </c>
      <c r="N317" s="12">
        <f>+'MIT Da'!N317+'SAR Da'!N317+'URQ Da'!N317+'ROC Da'!N317+'SM Da'!N317+'BN Da'!N317+'BS Da'!N317+'TDC Da'!N317</f>
        <v>1696.7529099999997</v>
      </c>
      <c r="O317" s="12">
        <f>+'MIT Da'!O317+'SAR Da'!O317+'URQ Da'!O317+'ROC Da'!O317+'SM Da'!O317+'BN Da'!O317+'BS Da'!O317+'TDC Da'!O317</f>
        <v>1679.2889099999998</v>
      </c>
      <c r="P317" s="81">
        <f>+'MIT Da'!P317+'SAR Da'!P317+'URQ Da'!P317+'ROC Da'!P317+'SM Da'!P317+'BN Da'!P317+'BS Da'!P317+'TDC Da'!P317</f>
        <v>214</v>
      </c>
      <c r="Q317" s="81">
        <f>+'MIT Da'!Q317+'SAR Da'!Q317+'URQ Da'!Q317+'ROC Da'!Q317+'SM Da'!Q317+'BN Da'!Q317+'BS Da'!Q317+'TDC Da'!Q317</f>
        <v>58</v>
      </c>
      <c r="R317" s="81">
        <f>+'MIT Da'!R317+'SAR Da'!R317+'URQ Da'!R317+'ROC Da'!R317+'SM Da'!R317+'BN Da'!R317+'BS Da'!R317+'TDC Da'!R317</f>
        <v>10</v>
      </c>
      <c r="S317" s="81">
        <f>+'MIT Da'!S317+'SAR Da'!S317+'URQ Da'!S317+'ROC Da'!S317+'SM Da'!S317+'BN Da'!S317+'BS Da'!S317+'TDC Da'!S317</f>
        <v>282</v>
      </c>
      <c r="T317" s="81">
        <f>+'MIT Da'!T317+'SAR Da'!T317+'URQ Da'!T317+'ROC Da'!T317+'SM Da'!T317+'BN Da'!T317+'BS Da'!T317+'TDC Da'!T317</f>
        <v>137</v>
      </c>
      <c r="U317" s="81">
        <f>+'MIT Da'!U317+'SAR Da'!U317+'URQ Da'!U317+'ROC Da'!U317+'SM Da'!U317+'BN Da'!U317+'BS Da'!U317+'TDC Da'!U317</f>
        <v>407</v>
      </c>
      <c r="V317" s="81">
        <f>+'MIT Da'!V317+'SAR Da'!V317+'URQ Da'!V317+'ROC Da'!V317+'SM Da'!V317+'BN Da'!V317+'BS Da'!V317+'TDC Da'!V317</f>
        <v>11</v>
      </c>
      <c r="W317" s="81">
        <f>+'MIT Da'!W317+'SAR Da'!W317+'URQ Da'!W317+'ROC Da'!W317+'SM Da'!W317+'BN Da'!W317+'BS Da'!W317+'TDC Da'!W317</f>
        <v>117</v>
      </c>
      <c r="X317" s="81">
        <f>+'MIT Da'!X317+'SAR Da'!X317+'URQ Da'!X317+'ROC Da'!X317+'SM Da'!X317+'BN Da'!X317+'BS Da'!X317+'TDC Da'!X317</f>
        <v>5</v>
      </c>
      <c r="Y317" s="81">
        <f>+'MIT Da'!Y317+'SAR Da'!Y317+'URQ Da'!Y317+'ROC Da'!Y317+'SM Da'!Y317+'BN Da'!Y317+'BS Da'!Y317+'TDC Da'!Y317</f>
        <v>677</v>
      </c>
      <c r="Z317" s="81">
        <f>+'MIT Da'!Z317+'SAR Da'!Z317+'URQ Da'!Z317+'ROC Da'!Z317+'SM Da'!Z317+'BN Da'!Z317+'BS Da'!Z317+'TDC Da'!Z317</f>
        <v>196</v>
      </c>
      <c r="AA317" s="81">
        <f>+'MIT Da'!AA317+'SAR Da'!AA317+'URQ Da'!AA317+'ROC Da'!AA317+'SM Da'!AA317+'BN Da'!AA317+'BS Da'!AA317+'TDC Da'!AA317</f>
        <v>103</v>
      </c>
      <c r="AB317" s="81">
        <f>+'MIT Da'!AB317+'SAR Da'!AB317+'URQ Da'!AB317+'ROC Da'!AB317+'SM Da'!AB317+'BN Da'!AB317+'BS Da'!AB317+'TDC Da'!AB317</f>
        <v>677</v>
      </c>
      <c r="AC317" s="81">
        <f>+'MIT Da'!AC317+'SAR Da'!AC317+'URQ Da'!AC317+'ROC Da'!AC317+'SM Da'!AC317+'BN Da'!AC317+'BS Da'!AC317+'TDC Da'!AC317</f>
        <v>976</v>
      </c>
      <c r="AD317" s="81">
        <f>+'MIT Da'!AD317+'SAR Da'!AD317+'URQ Da'!AD317+'ROC Da'!AD317+'SM Da'!AD317+'BN Da'!AD317+'BS Da'!AD317+'TDC Da'!AD317</f>
        <v>59</v>
      </c>
      <c r="AE317" s="81">
        <f>+'MIT Da'!AE317+'SAR Da'!AE317+'URQ Da'!AE317+'ROC Da'!AE317+'SM Da'!AE317+'BN Da'!AE317+'BS Da'!AE317+'TDC Da'!AE317</f>
        <v>101</v>
      </c>
      <c r="AF317" s="81">
        <f>+'MIT Da'!AF317+'SAR Da'!AF317+'URQ Da'!AF317+'ROC Da'!AF317+'SM Da'!AF317+'BN Da'!AF317+'BS Da'!AF317+'TDC Da'!AF317</f>
        <v>469</v>
      </c>
      <c r="AG317" s="81">
        <f>+'MIT Da'!AG317+'SAR Da'!AG317+'URQ Da'!AG317+'ROC Da'!AG317+'SM Da'!AG317+'BN Da'!AG317+'BS Da'!AG317+'TDC Da'!AG317</f>
        <v>629</v>
      </c>
      <c r="AH317" s="12">
        <f>+'MIT Da'!AH317+'SAR Da'!AH317+'URQ Da'!AH317+'ROC Da'!AH317+'SM Da'!AH317+'BN Da'!AH317+'BS Da'!AH317+'TDC Da'!AH317</f>
        <v>280.81400000000002</v>
      </c>
      <c r="AI317" s="12">
        <f>+'MIT Da'!AI317+'SAR Da'!AI317+'URQ Da'!AI317+'ROC Da'!AI317+'SM Da'!AI317+'BN Da'!AI317+'BS Da'!AI317+'TDC Da'!AI317</f>
        <v>2.4</v>
      </c>
      <c r="AJ317" s="12">
        <f>+'MIT Da'!AJ317+'SAR Da'!AJ317+'URQ Da'!AJ317+'ROC Da'!AJ317+'SM Da'!AJ317+'BN Da'!AJ317+'BS Da'!AJ317+'TDC Da'!AJ317</f>
        <v>514.28800000000001</v>
      </c>
      <c r="AK317" s="12">
        <f>+'MIT Da'!AK317+'SAR Da'!AK317+'URQ Da'!AK317+'ROC Da'!AK317+'SM Da'!AK317+'BN Da'!AK317+'BS Da'!AK317+'TDC Da'!AK317</f>
        <v>797.50199999999995</v>
      </c>
      <c r="AL317" s="81">
        <f>+'MIT Da'!AL317+'SAR Da'!AL317+'URQ Da'!AL317+'ROC Da'!AL317+'SM Da'!AL317+'BN Da'!AL317+'BS Da'!AL317+'TDC Da'!AL317</f>
        <v>9</v>
      </c>
      <c r="AM317" s="81">
        <f>+'MIT Da'!AM317+'SAR Da'!AM317+'URQ Da'!AM317+'ROC Da'!AM317+'SM Da'!AM317+'BN Da'!AM317+'BS Da'!AM317+'TDC Da'!AM317</f>
        <v>56</v>
      </c>
      <c r="AN317" s="81">
        <f>+'MIT Da'!AN317+'SAR Da'!AN317+'URQ Da'!AN317+'ROC Da'!AN317+'SM Da'!AN317+'BN Da'!AN317+'BS Da'!AN317+'TDC Da'!AN317</f>
        <v>77</v>
      </c>
      <c r="AO317" s="81">
        <f>+'MIT Da'!AO317+'SAR Da'!AO317+'URQ Da'!AO317+'ROC Da'!AO317+'SM Da'!AO317+'BN Da'!AO317+'BS Da'!AO317+'TDC Da'!AO317</f>
        <v>142</v>
      </c>
      <c r="AP317" s="81">
        <f>+'MIT Da'!AP317+'SAR Da'!AP317+'URQ Da'!AP317+'ROC Da'!AP317+'SM Da'!AP317+'BN Da'!AP317+'BS Da'!AP317+'TDC Da'!AP317</f>
        <v>564</v>
      </c>
      <c r="AQ317" s="81">
        <f>+'MIT Da'!AQ317+'SAR Da'!AQ317+'URQ Da'!AQ317+'ROC Da'!AQ317+'SM Da'!AQ317+'BN Da'!AQ317+'BS Da'!AQ317+'TDC Da'!AQ317</f>
        <v>399</v>
      </c>
      <c r="AR317" s="81">
        <f>+'MIT Da'!AR317+'SAR Da'!AR317+'URQ Da'!AR317+'ROC Da'!AR317+'SM Da'!AR317+'BN Da'!AR317+'BS Da'!AR317+'TDC Da'!AR317</f>
        <v>72</v>
      </c>
      <c r="AS317" s="81">
        <f>+SUM(RED_InfraMR[[#This Row],[B.02.1 - Parque de Coches Eléctricos Motrices]:[B.02.3 - Parque de Coches Eléctricos Motrices Tipo R]])</f>
        <v>1035</v>
      </c>
      <c r="AT317" s="81">
        <f>+'MIT Da'!AT317+'SAR Da'!AT317+'URQ Da'!AT317+'ROC Da'!AT317+'SM Da'!AT317+'BN Da'!AT317+'BS Da'!AT317+'TDC Da'!AT317</f>
        <v>12</v>
      </c>
      <c r="AU317" s="81">
        <f>+'MIT Da'!AU317+'SAR Da'!AU317+'URQ Da'!AU317+'ROC Da'!AU317+'SM Da'!AU317+'BN Da'!AU317+'BS Da'!AU317+'TDC Da'!AU317</f>
        <v>33</v>
      </c>
      <c r="AV317" s="81">
        <f>+'MIT Da'!AV317+'SAR Da'!AV317+'URQ Da'!AV317+'ROC Da'!AV317+'SM Da'!AV317+'BN Da'!AV317+'BS Da'!AV317+'TDC Da'!AV317</f>
        <v>64</v>
      </c>
      <c r="AW317" s="81">
        <f>+SUM(RED_InfraMR[[#This Row],[B.03.1 - Parque de Coches Motores Motrices Remolcados]:[B.03.3 - Parque de Coches Motores Motrices Cabina]])</f>
        <v>109</v>
      </c>
      <c r="AX317" s="81">
        <f>+'MIT Da'!AX317+'SAR Da'!AX317+'URQ Da'!AX317+'ROC Da'!AX317+'SM Da'!AX317+'BN Da'!AX317+'BS Da'!AX317+'TDC Da'!AX317</f>
        <v>496</v>
      </c>
      <c r="AY317" s="81">
        <f>+'MIT Da'!AY317+'SAR Da'!AY317+'URQ Da'!AY317+'ROC Da'!AY317+'SM Da'!AY317+'BN Da'!AY317+'BS Da'!AY317+'TDC Da'!AY317</f>
        <v>128</v>
      </c>
      <c r="AZ317" s="81">
        <f>+'MIT Da'!AZ317+'SAR Da'!AZ317+'URQ Da'!AZ317+'ROC Da'!AZ317+'SM Da'!AZ317+'BN Da'!AZ317+'BS Da'!AZ317+'TDC Da'!AZ317</f>
        <v>15</v>
      </c>
      <c r="BA317" s="81">
        <f>+'MIT Da'!BA317+'SAR Da'!BA317+'URQ Da'!BA317+'ROC Da'!BA317+'SM Da'!BA317+'BN Da'!BA317+'BS Da'!BA317+'TDC Da'!BA317</f>
        <v>164</v>
      </c>
      <c r="BB317" s="81">
        <f>+'MIT Da'!BB317+'SAR Da'!BB317+'URQ Da'!BB317+'ROC Da'!BB317+'SM Da'!BB317+'BN Da'!BB317+'BS Da'!BB317+'TDC Da'!BB317</f>
        <v>0</v>
      </c>
      <c r="BC317" s="81">
        <f>+SUM(RED_InfraMR[[#This Row],[B.04.1 - Parque de Coches Remolcados Clase Unica]:[B.04.5 - Parque de Coches Remolcados para Servicios Especiales (Cartoneros)]])</f>
        <v>803</v>
      </c>
      <c r="BD317" s="81">
        <f>+'MIT Da'!BD317+'SAR Da'!BD317+'URQ Da'!BD317+'ROC Da'!BD317+'SM Da'!BD317+'BN Da'!BD317+'BS Da'!BD317+'TDC Da'!BD317</f>
        <v>33</v>
      </c>
      <c r="BE317" s="81">
        <f>+'MIT Da'!BE317+'SAR Da'!BE317+'URQ Da'!BE317+'ROC Da'!BE317+'SM Da'!BE317+'BN Da'!BE317+'BS Da'!BE317+'TDC Da'!BE317</f>
        <v>103</v>
      </c>
      <c r="BF317" s="16"/>
    </row>
    <row r="318" spans="1:58">
      <c r="A318" s="1">
        <v>2019</v>
      </c>
      <c r="B318" s="1" t="s">
        <v>119</v>
      </c>
      <c r="C318" s="12">
        <f>+'MIT Da'!C318+'SAR Da'!C318+'URQ Da'!C318+'ROC Da'!C318+'SM Da'!C318+'BN Da'!C318+'BS Da'!C318+'TDC Da'!C318</f>
        <v>248.28799999999998</v>
      </c>
      <c r="D318" s="12">
        <f>+'MIT Da'!D318+'SAR Da'!D318+'URQ Da'!D318+'ROC Da'!D318+'SM Da'!D318+'BN Da'!D318+'BS Da'!D318+'TDC Da'!D318</f>
        <v>440.81799999999998</v>
      </c>
      <c r="E318" s="12">
        <f>+'MIT Da'!E318+'SAR Da'!E318+'URQ Da'!E318+'ROC Da'!E318+'SM Da'!E318+'BN Da'!E318+'BS Da'!E318+'TDC Da'!E318</f>
        <v>0</v>
      </c>
      <c r="F318" s="12">
        <f>+'MIT Da'!F318+'SAR Da'!F318+'URQ Da'!F318+'ROC Da'!F318+'SM Da'!F318+'BN Da'!F318+'BS Da'!F318+'TDC Da'!F318</f>
        <v>257.54663999999997</v>
      </c>
      <c r="G318" s="12">
        <f>+'MIT Da'!G318+'SAR Da'!G318+'URQ Da'!G318+'ROC Da'!G318+'SM Da'!G318+'BN Da'!G318+'BS Da'!G318+'TDC Da'!G318</f>
        <v>946.65264000000002</v>
      </c>
      <c r="H318" s="12">
        <f>+'MIT Da'!H318+'SAR Da'!H318+'URQ Da'!H318+'ROC Da'!H318+'SM Da'!H318+'BN Da'!H318+'BS Da'!H318+'TDC Da'!H318</f>
        <v>931.14364</v>
      </c>
      <c r="I318" s="12">
        <f>+'MIT Da'!I318+'SAR Da'!I318+'URQ Da'!I318+'ROC Da'!I318+'SM Da'!I318+'BN Da'!I318+'BS Da'!I318+'TDC Da'!I318</f>
        <v>1061.0341099999998</v>
      </c>
      <c r="J318" s="12">
        <f>+'MIT Da'!J318+'SAR Da'!J318+'URQ Da'!J318+'ROC Da'!J318+'SM Da'!J318+'BN Da'!J318+'BS Da'!J318+'TDC Da'!J318</f>
        <v>1154.5139099999999</v>
      </c>
      <c r="K318" s="12">
        <f>+'MIT Da'!K318+'SAR Da'!K318+'URQ Da'!K318+'ROC Da'!K318+'SM Da'!K318+'BN Da'!K318+'BS Da'!K318+'TDC Da'!K318</f>
        <v>54.516999999999996</v>
      </c>
      <c r="L318" s="12">
        <f>+'MIT Da'!L318+'SAR Da'!L318+'URQ Da'!L318+'ROC Da'!L318+'SM Da'!L318+'BN Da'!L318+'BS Da'!L318+'TDC Da'!L318</f>
        <v>542.23900000000003</v>
      </c>
      <c r="M318" s="12">
        <f>+'MIT Da'!M318+'SAR Da'!M318+'URQ Da'!M318+'ROC Da'!M318+'SM Da'!M318+'BN Da'!M318+'BS Da'!M318+'TDC Da'!M318</f>
        <v>21.314999999999998</v>
      </c>
      <c r="N318" s="12">
        <f>+'MIT Da'!N318+'SAR Da'!N318+'URQ Da'!N318+'ROC Da'!N318+'SM Da'!N318+'BN Da'!N318+'BS Da'!N318+'TDC Da'!N318</f>
        <v>1696.7529099999997</v>
      </c>
      <c r="O318" s="12">
        <f>+'MIT Da'!O318+'SAR Da'!O318+'URQ Da'!O318+'ROC Da'!O318+'SM Da'!O318+'BN Da'!O318+'BS Da'!O318+'TDC Da'!O318</f>
        <v>1679.2889099999998</v>
      </c>
      <c r="P318" s="81">
        <f>+'MIT Da'!P318+'SAR Da'!P318+'URQ Da'!P318+'ROC Da'!P318+'SM Da'!P318+'BN Da'!P318+'BS Da'!P318+'TDC Da'!P318</f>
        <v>214</v>
      </c>
      <c r="Q318" s="81">
        <f>+'MIT Da'!Q318+'SAR Da'!Q318+'URQ Da'!Q318+'ROC Da'!Q318+'SM Da'!Q318+'BN Da'!Q318+'BS Da'!Q318+'TDC Da'!Q318</f>
        <v>58</v>
      </c>
      <c r="R318" s="81">
        <f>+'MIT Da'!R318+'SAR Da'!R318+'URQ Da'!R318+'ROC Da'!R318+'SM Da'!R318+'BN Da'!R318+'BS Da'!R318+'TDC Da'!R318</f>
        <v>10</v>
      </c>
      <c r="S318" s="81">
        <f>+'MIT Da'!S318+'SAR Da'!S318+'URQ Da'!S318+'ROC Da'!S318+'SM Da'!S318+'BN Da'!S318+'BS Da'!S318+'TDC Da'!S318</f>
        <v>282</v>
      </c>
      <c r="T318" s="81">
        <f>+'MIT Da'!T318+'SAR Da'!T318+'URQ Da'!T318+'ROC Da'!T318+'SM Da'!T318+'BN Da'!T318+'BS Da'!T318+'TDC Da'!T318</f>
        <v>137</v>
      </c>
      <c r="U318" s="81">
        <f>+'MIT Da'!U318+'SAR Da'!U318+'URQ Da'!U318+'ROC Da'!U318+'SM Da'!U318+'BN Da'!U318+'BS Da'!U318+'TDC Da'!U318</f>
        <v>407</v>
      </c>
      <c r="V318" s="81">
        <f>+'MIT Da'!V318+'SAR Da'!V318+'URQ Da'!V318+'ROC Da'!V318+'SM Da'!V318+'BN Da'!V318+'BS Da'!V318+'TDC Da'!V318</f>
        <v>11</v>
      </c>
      <c r="W318" s="81">
        <f>+'MIT Da'!W318+'SAR Da'!W318+'URQ Da'!W318+'ROC Da'!W318+'SM Da'!W318+'BN Da'!W318+'BS Da'!W318+'TDC Da'!W318</f>
        <v>117</v>
      </c>
      <c r="X318" s="81">
        <f>+'MIT Da'!X318+'SAR Da'!X318+'URQ Da'!X318+'ROC Da'!X318+'SM Da'!X318+'BN Da'!X318+'BS Da'!X318+'TDC Da'!X318</f>
        <v>5</v>
      </c>
      <c r="Y318" s="81">
        <f>+'MIT Da'!Y318+'SAR Da'!Y318+'URQ Da'!Y318+'ROC Da'!Y318+'SM Da'!Y318+'BN Da'!Y318+'BS Da'!Y318+'TDC Da'!Y318</f>
        <v>677</v>
      </c>
      <c r="Z318" s="81">
        <f>+'MIT Da'!Z318+'SAR Da'!Z318+'URQ Da'!Z318+'ROC Da'!Z318+'SM Da'!Z318+'BN Da'!Z318+'BS Da'!Z318+'TDC Da'!Z318</f>
        <v>196</v>
      </c>
      <c r="AA318" s="81">
        <f>+'MIT Da'!AA318+'SAR Da'!AA318+'URQ Da'!AA318+'ROC Da'!AA318+'SM Da'!AA318+'BN Da'!AA318+'BS Da'!AA318+'TDC Da'!AA318</f>
        <v>103</v>
      </c>
      <c r="AB318" s="81">
        <f>+'MIT Da'!AB318+'SAR Da'!AB318+'URQ Da'!AB318+'ROC Da'!AB318+'SM Da'!AB318+'BN Da'!AB318+'BS Da'!AB318+'TDC Da'!AB318</f>
        <v>677</v>
      </c>
      <c r="AC318" s="81">
        <f>+'MIT Da'!AC318+'SAR Da'!AC318+'URQ Da'!AC318+'ROC Da'!AC318+'SM Da'!AC318+'BN Da'!AC318+'BS Da'!AC318+'TDC Da'!AC318</f>
        <v>976</v>
      </c>
      <c r="AD318" s="81">
        <f>+'MIT Da'!AD318+'SAR Da'!AD318+'URQ Da'!AD318+'ROC Da'!AD318+'SM Da'!AD318+'BN Da'!AD318+'BS Da'!AD318+'TDC Da'!AD318</f>
        <v>59</v>
      </c>
      <c r="AE318" s="81">
        <f>+'MIT Da'!AE318+'SAR Da'!AE318+'URQ Da'!AE318+'ROC Da'!AE318+'SM Da'!AE318+'BN Da'!AE318+'BS Da'!AE318+'TDC Da'!AE318</f>
        <v>101</v>
      </c>
      <c r="AF318" s="81">
        <f>+'MIT Da'!AF318+'SAR Da'!AF318+'URQ Da'!AF318+'ROC Da'!AF318+'SM Da'!AF318+'BN Da'!AF318+'BS Da'!AF318+'TDC Da'!AF318</f>
        <v>469</v>
      </c>
      <c r="AG318" s="81">
        <f>+'MIT Da'!AG318+'SAR Da'!AG318+'URQ Da'!AG318+'ROC Da'!AG318+'SM Da'!AG318+'BN Da'!AG318+'BS Da'!AG318+'TDC Da'!AG318</f>
        <v>629</v>
      </c>
      <c r="AH318" s="12">
        <f>+'MIT Da'!AH318+'SAR Da'!AH318+'URQ Da'!AH318+'ROC Da'!AH318+'SM Da'!AH318+'BN Da'!AH318+'BS Da'!AH318+'TDC Da'!AH318</f>
        <v>280.81400000000002</v>
      </c>
      <c r="AI318" s="12">
        <f>+'MIT Da'!AI318+'SAR Da'!AI318+'URQ Da'!AI318+'ROC Da'!AI318+'SM Da'!AI318+'BN Da'!AI318+'BS Da'!AI318+'TDC Da'!AI318</f>
        <v>2.4</v>
      </c>
      <c r="AJ318" s="12">
        <f>+'MIT Da'!AJ318+'SAR Da'!AJ318+'URQ Da'!AJ318+'ROC Da'!AJ318+'SM Da'!AJ318+'BN Da'!AJ318+'BS Da'!AJ318+'TDC Da'!AJ318</f>
        <v>514.28800000000001</v>
      </c>
      <c r="AK318" s="12">
        <f>+'MIT Da'!AK318+'SAR Da'!AK318+'URQ Da'!AK318+'ROC Da'!AK318+'SM Da'!AK318+'BN Da'!AK318+'BS Da'!AK318+'TDC Da'!AK318</f>
        <v>797.50199999999995</v>
      </c>
      <c r="AL318" s="81">
        <f>+'MIT Da'!AL318+'SAR Da'!AL318+'URQ Da'!AL318+'ROC Da'!AL318+'SM Da'!AL318+'BN Da'!AL318+'BS Da'!AL318+'TDC Da'!AL318</f>
        <v>9</v>
      </c>
      <c r="AM318" s="81">
        <f>+'MIT Da'!AM318+'SAR Da'!AM318+'URQ Da'!AM318+'ROC Da'!AM318+'SM Da'!AM318+'BN Da'!AM318+'BS Da'!AM318+'TDC Da'!AM318</f>
        <v>56</v>
      </c>
      <c r="AN318" s="81">
        <f>+'MIT Da'!AN318+'SAR Da'!AN318+'URQ Da'!AN318+'ROC Da'!AN318+'SM Da'!AN318+'BN Da'!AN318+'BS Da'!AN318+'TDC Da'!AN318</f>
        <v>77</v>
      </c>
      <c r="AO318" s="81">
        <f>+'MIT Da'!AO318+'SAR Da'!AO318+'URQ Da'!AO318+'ROC Da'!AO318+'SM Da'!AO318+'BN Da'!AO318+'BS Da'!AO318+'TDC Da'!AO318</f>
        <v>142</v>
      </c>
      <c r="AP318" s="81">
        <f>+'MIT Da'!AP318+'SAR Da'!AP318+'URQ Da'!AP318+'ROC Da'!AP318+'SM Da'!AP318+'BN Da'!AP318+'BS Da'!AP318+'TDC Da'!AP318</f>
        <v>564</v>
      </c>
      <c r="AQ318" s="81">
        <f>+'MIT Da'!AQ318+'SAR Da'!AQ318+'URQ Da'!AQ318+'ROC Da'!AQ318+'SM Da'!AQ318+'BN Da'!AQ318+'BS Da'!AQ318+'TDC Da'!AQ318</f>
        <v>399</v>
      </c>
      <c r="AR318" s="81">
        <f>+'MIT Da'!AR318+'SAR Da'!AR318+'URQ Da'!AR318+'ROC Da'!AR318+'SM Da'!AR318+'BN Da'!AR318+'BS Da'!AR318+'TDC Da'!AR318</f>
        <v>72</v>
      </c>
      <c r="AS318" s="81">
        <f>+SUM(RED_InfraMR[[#This Row],[B.02.1 - Parque de Coches Eléctricos Motrices]:[B.02.3 - Parque de Coches Eléctricos Motrices Tipo R]])</f>
        <v>1035</v>
      </c>
      <c r="AT318" s="81">
        <f>+'MIT Da'!AT318+'SAR Da'!AT318+'URQ Da'!AT318+'ROC Da'!AT318+'SM Da'!AT318+'BN Da'!AT318+'BS Da'!AT318+'TDC Da'!AT318</f>
        <v>12</v>
      </c>
      <c r="AU318" s="81">
        <f>+'MIT Da'!AU318+'SAR Da'!AU318+'URQ Da'!AU318+'ROC Da'!AU318+'SM Da'!AU318+'BN Da'!AU318+'BS Da'!AU318+'TDC Da'!AU318</f>
        <v>33</v>
      </c>
      <c r="AV318" s="81">
        <f>+'MIT Da'!AV318+'SAR Da'!AV318+'URQ Da'!AV318+'ROC Da'!AV318+'SM Da'!AV318+'BN Da'!AV318+'BS Da'!AV318+'TDC Da'!AV318</f>
        <v>64</v>
      </c>
      <c r="AW318" s="81">
        <f>+SUM(RED_InfraMR[[#This Row],[B.03.1 - Parque de Coches Motores Motrices Remolcados]:[B.03.3 - Parque de Coches Motores Motrices Cabina]])</f>
        <v>109</v>
      </c>
      <c r="AX318" s="81">
        <f>+'MIT Da'!AX318+'SAR Da'!AX318+'URQ Da'!AX318+'ROC Da'!AX318+'SM Da'!AX318+'BN Da'!AX318+'BS Da'!AX318+'TDC Da'!AX318</f>
        <v>496</v>
      </c>
      <c r="AY318" s="81">
        <f>+'MIT Da'!AY318+'SAR Da'!AY318+'URQ Da'!AY318+'ROC Da'!AY318+'SM Da'!AY318+'BN Da'!AY318+'BS Da'!AY318+'TDC Da'!AY318</f>
        <v>128</v>
      </c>
      <c r="AZ318" s="81">
        <f>+'MIT Da'!AZ318+'SAR Da'!AZ318+'URQ Da'!AZ318+'ROC Da'!AZ318+'SM Da'!AZ318+'BN Da'!AZ318+'BS Da'!AZ318+'TDC Da'!AZ318</f>
        <v>15</v>
      </c>
      <c r="BA318" s="81">
        <f>+'MIT Da'!BA318+'SAR Da'!BA318+'URQ Da'!BA318+'ROC Da'!BA318+'SM Da'!BA318+'BN Da'!BA318+'BS Da'!BA318+'TDC Da'!BA318</f>
        <v>164</v>
      </c>
      <c r="BB318" s="81">
        <f>+'MIT Da'!BB318+'SAR Da'!BB318+'URQ Da'!BB318+'ROC Da'!BB318+'SM Da'!BB318+'BN Da'!BB318+'BS Da'!BB318+'TDC Da'!BB318</f>
        <v>0</v>
      </c>
      <c r="BC318" s="81">
        <f>+SUM(RED_InfraMR[[#This Row],[B.04.1 - Parque de Coches Remolcados Clase Unica]:[B.04.5 - Parque de Coches Remolcados para Servicios Especiales (Cartoneros)]])</f>
        <v>803</v>
      </c>
      <c r="BD318" s="81">
        <f>+'MIT Da'!BD318+'SAR Da'!BD318+'URQ Da'!BD318+'ROC Da'!BD318+'SM Da'!BD318+'BN Da'!BD318+'BS Da'!BD318+'TDC Da'!BD318</f>
        <v>33</v>
      </c>
      <c r="BE318" s="81">
        <f>+'MIT Da'!BE318+'SAR Da'!BE318+'URQ Da'!BE318+'ROC Da'!BE318+'SM Da'!BE318+'BN Da'!BE318+'BS Da'!BE318+'TDC Da'!BE318</f>
        <v>103</v>
      </c>
      <c r="BF318" s="16"/>
    </row>
    <row r="319" spans="1:58">
      <c r="A319" s="1">
        <v>2019</v>
      </c>
      <c r="B319" s="1" t="s">
        <v>120</v>
      </c>
      <c r="C319" s="12">
        <f>+'MIT Da'!C319+'SAR Da'!C319+'URQ Da'!C319+'ROC Da'!C319+'SM Da'!C319+'BN Da'!C319+'BS Da'!C319+'TDC Da'!C319</f>
        <v>248.28799999999998</v>
      </c>
      <c r="D319" s="12">
        <f>+'MIT Da'!D319+'SAR Da'!D319+'URQ Da'!D319+'ROC Da'!D319+'SM Da'!D319+'BN Da'!D319+'BS Da'!D319+'TDC Da'!D319</f>
        <v>440.81799999999998</v>
      </c>
      <c r="E319" s="12">
        <f>+'MIT Da'!E319+'SAR Da'!E319+'URQ Da'!E319+'ROC Da'!E319+'SM Da'!E319+'BN Da'!E319+'BS Da'!E319+'TDC Da'!E319</f>
        <v>0</v>
      </c>
      <c r="F319" s="12">
        <f>+'MIT Da'!F319+'SAR Da'!F319+'URQ Da'!F319+'ROC Da'!F319+'SM Da'!F319+'BN Da'!F319+'BS Da'!F319+'TDC Da'!F319</f>
        <v>257.54663999999997</v>
      </c>
      <c r="G319" s="12">
        <f>+'MIT Da'!G319+'SAR Da'!G319+'URQ Da'!G319+'ROC Da'!G319+'SM Da'!G319+'BN Da'!G319+'BS Da'!G319+'TDC Da'!G319</f>
        <v>946.65264000000002</v>
      </c>
      <c r="H319" s="12">
        <f>+'MIT Da'!H319+'SAR Da'!H319+'URQ Da'!H319+'ROC Da'!H319+'SM Da'!H319+'BN Da'!H319+'BS Da'!H319+'TDC Da'!H319</f>
        <v>931.14364</v>
      </c>
      <c r="I319" s="12">
        <f>+'MIT Da'!I319+'SAR Da'!I319+'URQ Da'!I319+'ROC Da'!I319+'SM Da'!I319+'BN Da'!I319+'BS Da'!I319+'TDC Da'!I319</f>
        <v>1061.0341099999998</v>
      </c>
      <c r="J319" s="12">
        <f>+'MIT Da'!J319+'SAR Da'!J319+'URQ Da'!J319+'ROC Da'!J319+'SM Da'!J319+'BN Da'!J319+'BS Da'!J319+'TDC Da'!J319</f>
        <v>1154.5139099999999</v>
      </c>
      <c r="K319" s="12">
        <f>+'MIT Da'!K319+'SAR Da'!K319+'URQ Da'!K319+'ROC Da'!K319+'SM Da'!K319+'BN Da'!K319+'BS Da'!K319+'TDC Da'!K319</f>
        <v>54.516999999999996</v>
      </c>
      <c r="L319" s="12">
        <f>+'MIT Da'!L319+'SAR Da'!L319+'URQ Da'!L319+'ROC Da'!L319+'SM Da'!L319+'BN Da'!L319+'BS Da'!L319+'TDC Da'!L319</f>
        <v>542.23900000000003</v>
      </c>
      <c r="M319" s="12">
        <f>+'MIT Da'!M319+'SAR Da'!M319+'URQ Da'!M319+'ROC Da'!M319+'SM Da'!M319+'BN Da'!M319+'BS Da'!M319+'TDC Da'!M319</f>
        <v>21.314999999999998</v>
      </c>
      <c r="N319" s="12">
        <f>+'MIT Da'!N319+'SAR Da'!N319+'URQ Da'!N319+'ROC Da'!N319+'SM Da'!N319+'BN Da'!N319+'BS Da'!N319+'TDC Da'!N319</f>
        <v>1696.7529099999997</v>
      </c>
      <c r="O319" s="12">
        <f>+'MIT Da'!O319+'SAR Da'!O319+'URQ Da'!O319+'ROC Da'!O319+'SM Da'!O319+'BN Da'!O319+'BS Da'!O319+'TDC Da'!O319</f>
        <v>1679.2889099999998</v>
      </c>
      <c r="P319" s="81">
        <f>+'MIT Da'!P319+'SAR Da'!P319+'URQ Da'!P319+'ROC Da'!P319+'SM Da'!P319+'BN Da'!P319+'BS Da'!P319+'TDC Da'!P319</f>
        <v>214</v>
      </c>
      <c r="Q319" s="81">
        <f>+'MIT Da'!Q319+'SAR Da'!Q319+'URQ Da'!Q319+'ROC Da'!Q319+'SM Da'!Q319+'BN Da'!Q319+'BS Da'!Q319+'TDC Da'!Q319</f>
        <v>58</v>
      </c>
      <c r="R319" s="81">
        <f>+'MIT Da'!R319+'SAR Da'!R319+'URQ Da'!R319+'ROC Da'!R319+'SM Da'!R319+'BN Da'!R319+'BS Da'!R319+'TDC Da'!R319</f>
        <v>10</v>
      </c>
      <c r="S319" s="81">
        <f>+'MIT Da'!S319+'SAR Da'!S319+'URQ Da'!S319+'ROC Da'!S319+'SM Da'!S319+'BN Da'!S319+'BS Da'!S319+'TDC Da'!S319</f>
        <v>282</v>
      </c>
      <c r="T319" s="81">
        <f>+'MIT Da'!T319+'SAR Da'!T319+'URQ Da'!T319+'ROC Da'!T319+'SM Da'!T319+'BN Da'!T319+'BS Da'!T319+'TDC Da'!T319</f>
        <v>137</v>
      </c>
      <c r="U319" s="81">
        <f>+'MIT Da'!U319+'SAR Da'!U319+'URQ Da'!U319+'ROC Da'!U319+'SM Da'!U319+'BN Da'!U319+'BS Da'!U319+'TDC Da'!U319</f>
        <v>407</v>
      </c>
      <c r="V319" s="81">
        <f>+'MIT Da'!V319+'SAR Da'!V319+'URQ Da'!V319+'ROC Da'!V319+'SM Da'!V319+'BN Da'!V319+'BS Da'!V319+'TDC Da'!V319</f>
        <v>11</v>
      </c>
      <c r="W319" s="81">
        <f>+'MIT Da'!W319+'SAR Da'!W319+'URQ Da'!W319+'ROC Da'!W319+'SM Da'!W319+'BN Da'!W319+'BS Da'!W319+'TDC Da'!W319</f>
        <v>117</v>
      </c>
      <c r="X319" s="81">
        <f>+'MIT Da'!X319+'SAR Da'!X319+'URQ Da'!X319+'ROC Da'!X319+'SM Da'!X319+'BN Da'!X319+'BS Da'!X319+'TDC Da'!X319</f>
        <v>5</v>
      </c>
      <c r="Y319" s="81">
        <f>+'MIT Da'!Y319+'SAR Da'!Y319+'URQ Da'!Y319+'ROC Da'!Y319+'SM Da'!Y319+'BN Da'!Y319+'BS Da'!Y319+'TDC Da'!Y319</f>
        <v>677</v>
      </c>
      <c r="Z319" s="81">
        <f>+'MIT Da'!Z319+'SAR Da'!Z319+'URQ Da'!Z319+'ROC Da'!Z319+'SM Da'!Z319+'BN Da'!Z319+'BS Da'!Z319+'TDC Da'!Z319</f>
        <v>196</v>
      </c>
      <c r="AA319" s="81">
        <f>+'MIT Da'!AA319+'SAR Da'!AA319+'URQ Da'!AA319+'ROC Da'!AA319+'SM Da'!AA319+'BN Da'!AA319+'BS Da'!AA319+'TDC Da'!AA319</f>
        <v>103</v>
      </c>
      <c r="AB319" s="81">
        <f>+'MIT Da'!AB319+'SAR Da'!AB319+'URQ Da'!AB319+'ROC Da'!AB319+'SM Da'!AB319+'BN Da'!AB319+'BS Da'!AB319+'TDC Da'!AB319</f>
        <v>677</v>
      </c>
      <c r="AC319" s="81">
        <f>+'MIT Da'!AC319+'SAR Da'!AC319+'URQ Da'!AC319+'ROC Da'!AC319+'SM Da'!AC319+'BN Da'!AC319+'BS Da'!AC319+'TDC Da'!AC319</f>
        <v>976</v>
      </c>
      <c r="AD319" s="81">
        <f>+'MIT Da'!AD319+'SAR Da'!AD319+'URQ Da'!AD319+'ROC Da'!AD319+'SM Da'!AD319+'BN Da'!AD319+'BS Da'!AD319+'TDC Da'!AD319</f>
        <v>59</v>
      </c>
      <c r="AE319" s="81">
        <f>+'MIT Da'!AE319+'SAR Da'!AE319+'URQ Da'!AE319+'ROC Da'!AE319+'SM Da'!AE319+'BN Da'!AE319+'BS Da'!AE319+'TDC Da'!AE319</f>
        <v>101</v>
      </c>
      <c r="AF319" s="81">
        <f>+'MIT Da'!AF319+'SAR Da'!AF319+'URQ Da'!AF319+'ROC Da'!AF319+'SM Da'!AF319+'BN Da'!AF319+'BS Da'!AF319+'TDC Da'!AF319</f>
        <v>469</v>
      </c>
      <c r="AG319" s="81">
        <f>+'MIT Da'!AG319+'SAR Da'!AG319+'URQ Da'!AG319+'ROC Da'!AG319+'SM Da'!AG319+'BN Da'!AG319+'BS Da'!AG319+'TDC Da'!AG319</f>
        <v>629</v>
      </c>
      <c r="AH319" s="12">
        <f>+'MIT Da'!AH319+'SAR Da'!AH319+'URQ Da'!AH319+'ROC Da'!AH319+'SM Da'!AH319+'BN Da'!AH319+'BS Da'!AH319+'TDC Da'!AH319</f>
        <v>280.81400000000002</v>
      </c>
      <c r="AI319" s="12">
        <f>+'MIT Da'!AI319+'SAR Da'!AI319+'URQ Da'!AI319+'ROC Da'!AI319+'SM Da'!AI319+'BN Da'!AI319+'BS Da'!AI319+'TDC Da'!AI319</f>
        <v>2.4</v>
      </c>
      <c r="AJ319" s="12">
        <f>+'MIT Da'!AJ319+'SAR Da'!AJ319+'URQ Da'!AJ319+'ROC Da'!AJ319+'SM Da'!AJ319+'BN Da'!AJ319+'BS Da'!AJ319+'TDC Da'!AJ319</f>
        <v>514.28800000000001</v>
      </c>
      <c r="AK319" s="12">
        <f>+'MIT Da'!AK319+'SAR Da'!AK319+'URQ Da'!AK319+'ROC Da'!AK319+'SM Da'!AK319+'BN Da'!AK319+'BS Da'!AK319+'TDC Da'!AK319</f>
        <v>797.50199999999995</v>
      </c>
      <c r="AL319" s="81">
        <f>+'MIT Da'!AL319+'SAR Da'!AL319+'URQ Da'!AL319+'ROC Da'!AL319+'SM Da'!AL319+'BN Da'!AL319+'BS Da'!AL319+'TDC Da'!AL319</f>
        <v>9</v>
      </c>
      <c r="AM319" s="81">
        <f>+'MIT Da'!AM319+'SAR Da'!AM319+'URQ Da'!AM319+'ROC Da'!AM319+'SM Da'!AM319+'BN Da'!AM319+'BS Da'!AM319+'TDC Da'!AM319</f>
        <v>56</v>
      </c>
      <c r="AN319" s="81">
        <f>+'MIT Da'!AN319+'SAR Da'!AN319+'URQ Da'!AN319+'ROC Da'!AN319+'SM Da'!AN319+'BN Da'!AN319+'BS Da'!AN319+'TDC Da'!AN319</f>
        <v>77</v>
      </c>
      <c r="AO319" s="81">
        <f>+'MIT Da'!AO319+'SAR Da'!AO319+'URQ Da'!AO319+'ROC Da'!AO319+'SM Da'!AO319+'BN Da'!AO319+'BS Da'!AO319+'TDC Da'!AO319</f>
        <v>142</v>
      </c>
      <c r="AP319" s="81">
        <f>+'MIT Da'!AP319+'SAR Da'!AP319+'URQ Da'!AP319+'ROC Da'!AP319+'SM Da'!AP319+'BN Da'!AP319+'BS Da'!AP319+'TDC Da'!AP319</f>
        <v>564</v>
      </c>
      <c r="AQ319" s="81">
        <f>+'MIT Da'!AQ319+'SAR Da'!AQ319+'URQ Da'!AQ319+'ROC Da'!AQ319+'SM Da'!AQ319+'BN Da'!AQ319+'BS Da'!AQ319+'TDC Da'!AQ319</f>
        <v>399</v>
      </c>
      <c r="AR319" s="81">
        <f>+'MIT Da'!AR319+'SAR Da'!AR319+'URQ Da'!AR319+'ROC Da'!AR319+'SM Da'!AR319+'BN Da'!AR319+'BS Da'!AR319+'TDC Da'!AR319</f>
        <v>72</v>
      </c>
      <c r="AS319" s="81">
        <f>+SUM(RED_InfraMR[[#This Row],[B.02.1 - Parque de Coches Eléctricos Motrices]:[B.02.3 - Parque de Coches Eléctricos Motrices Tipo R]])</f>
        <v>1035</v>
      </c>
      <c r="AT319" s="81">
        <f>+'MIT Da'!AT319+'SAR Da'!AT319+'URQ Da'!AT319+'ROC Da'!AT319+'SM Da'!AT319+'BN Da'!AT319+'BS Da'!AT319+'TDC Da'!AT319</f>
        <v>12</v>
      </c>
      <c r="AU319" s="81">
        <f>+'MIT Da'!AU319+'SAR Da'!AU319+'URQ Da'!AU319+'ROC Da'!AU319+'SM Da'!AU319+'BN Da'!AU319+'BS Da'!AU319+'TDC Da'!AU319</f>
        <v>33</v>
      </c>
      <c r="AV319" s="81">
        <f>+'MIT Da'!AV319+'SAR Da'!AV319+'URQ Da'!AV319+'ROC Da'!AV319+'SM Da'!AV319+'BN Da'!AV319+'BS Da'!AV319+'TDC Da'!AV319</f>
        <v>64</v>
      </c>
      <c r="AW319" s="81">
        <f>+SUM(RED_InfraMR[[#This Row],[B.03.1 - Parque de Coches Motores Motrices Remolcados]:[B.03.3 - Parque de Coches Motores Motrices Cabina]])</f>
        <v>109</v>
      </c>
      <c r="AX319" s="81">
        <f>+'MIT Da'!AX319+'SAR Da'!AX319+'URQ Da'!AX319+'ROC Da'!AX319+'SM Da'!AX319+'BN Da'!AX319+'BS Da'!AX319+'TDC Da'!AX319</f>
        <v>496</v>
      </c>
      <c r="AY319" s="81">
        <f>+'MIT Da'!AY319+'SAR Da'!AY319+'URQ Da'!AY319+'ROC Da'!AY319+'SM Da'!AY319+'BN Da'!AY319+'BS Da'!AY319+'TDC Da'!AY319</f>
        <v>128</v>
      </c>
      <c r="AZ319" s="81">
        <f>+'MIT Da'!AZ319+'SAR Da'!AZ319+'URQ Da'!AZ319+'ROC Da'!AZ319+'SM Da'!AZ319+'BN Da'!AZ319+'BS Da'!AZ319+'TDC Da'!AZ319</f>
        <v>15</v>
      </c>
      <c r="BA319" s="81">
        <f>+'MIT Da'!BA319+'SAR Da'!BA319+'URQ Da'!BA319+'ROC Da'!BA319+'SM Da'!BA319+'BN Da'!BA319+'BS Da'!BA319+'TDC Da'!BA319</f>
        <v>164</v>
      </c>
      <c r="BB319" s="81">
        <f>+'MIT Da'!BB319+'SAR Da'!BB319+'URQ Da'!BB319+'ROC Da'!BB319+'SM Da'!BB319+'BN Da'!BB319+'BS Da'!BB319+'TDC Da'!BB319</f>
        <v>0</v>
      </c>
      <c r="BC319" s="81">
        <f>+SUM(RED_InfraMR[[#This Row],[B.04.1 - Parque de Coches Remolcados Clase Unica]:[B.04.5 - Parque de Coches Remolcados para Servicios Especiales (Cartoneros)]])</f>
        <v>803</v>
      </c>
      <c r="BD319" s="81">
        <f>+'MIT Da'!BD319+'SAR Da'!BD319+'URQ Da'!BD319+'ROC Da'!BD319+'SM Da'!BD319+'BN Da'!BD319+'BS Da'!BD319+'TDC Da'!BD319</f>
        <v>33</v>
      </c>
      <c r="BE319" s="81">
        <f>+'MIT Da'!BE319+'SAR Da'!BE319+'URQ Da'!BE319+'ROC Da'!BE319+'SM Da'!BE319+'BN Da'!BE319+'BS Da'!BE319+'TDC Da'!BE319</f>
        <v>103</v>
      </c>
      <c r="BF319" s="16"/>
    </row>
    <row r="320" spans="1:58">
      <c r="A320" s="1">
        <v>2019</v>
      </c>
      <c r="B320" s="1" t="s">
        <v>121</v>
      </c>
      <c r="C320" s="12">
        <f>+'MIT Da'!C320+'SAR Da'!C320+'URQ Da'!C320+'ROC Da'!C320+'SM Da'!C320+'BN Da'!C320+'BS Da'!C320+'TDC Da'!C320</f>
        <v>248.28799999999998</v>
      </c>
      <c r="D320" s="12">
        <f>+'MIT Da'!D320+'SAR Da'!D320+'URQ Da'!D320+'ROC Da'!D320+'SM Da'!D320+'BN Da'!D320+'BS Da'!D320+'TDC Da'!D320</f>
        <v>440.81799999999998</v>
      </c>
      <c r="E320" s="12">
        <f>+'MIT Da'!E320+'SAR Da'!E320+'URQ Da'!E320+'ROC Da'!E320+'SM Da'!E320+'BN Da'!E320+'BS Da'!E320+'TDC Da'!E320</f>
        <v>0</v>
      </c>
      <c r="F320" s="12">
        <f>+'MIT Da'!F320+'SAR Da'!F320+'URQ Da'!F320+'ROC Da'!F320+'SM Da'!F320+'BN Da'!F320+'BS Da'!F320+'TDC Da'!F320</f>
        <v>257.54663999999997</v>
      </c>
      <c r="G320" s="12">
        <f>+'MIT Da'!G320+'SAR Da'!G320+'URQ Da'!G320+'ROC Da'!G320+'SM Da'!G320+'BN Da'!G320+'BS Da'!G320+'TDC Da'!G320</f>
        <v>946.65264000000002</v>
      </c>
      <c r="H320" s="12">
        <f>+'MIT Da'!H320+'SAR Da'!H320+'URQ Da'!H320+'ROC Da'!H320+'SM Da'!H320+'BN Da'!H320+'BS Da'!H320+'TDC Da'!H320</f>
        <v>931.14364</v>
      </c>
      <c r="I320" s="12">
        <f>+'MIT Da'!I320+'SAR Da'!I320+'URQ Da'!I320+'ROC Da'!I320+'SM Da'!I320+'BN Da'!I320+'BS Da'!I320+'TDC Da'!I320</f>
        <v>1061.0341099999998</v>
      </c>
      <c r="J320" s="12">
        <f>+'MIT Da'!J320+'SAR Da'!J320+'URQ Da'!J320+'ROC Da'!J320+'SM Da'!J320+'BN Da'!J320+'BS Da'!J320+'TDC Da'!J320</f>
        <v>1154.5139099999999</v>
      </c>
      <c r="K320" s="12">
        <f>+'MIT Da'!K320+'SAR Da'!K320+'URQ Da'!K320+'ROC Da'!K320+'SM Da'!K320+'BN Da'!K320+'BS Da'!K320+'TDC Da'!K320</f>
        <v>54.516999999999996</v>
      </c>
      <c r="L320" s="12">
        <f>+'MIT Da'!L320+'SAR Da'!L320+'URQ Da'!L320+'ROC Da'!L320+'SM Da'!L320+'BN Da'!L320+'BS Da'!L320+'TDC Da'!L320</f>
        <v>542.23900000000003</v>
      </c>
      <c r="M320" s="12">
        <f>+'MIT Da'!M320+'SAR Da'!M320+'URQ Da'!M320+'ROC Da'!M320+'SM Da'!M320+'BN Da'!M320+'BS Da'!M320+'TDC Da'!M320</f>
        <v>21.314999999999998</v>
      </c>
      <c r="N320" s="12">
        <f>+'MIT Da'!N320+'SAR Da'!N320+'URQ Da'!N320+'ROC Da'!N320+'SM Da'!N320+'BN Da'!N320+'BS Da'!N320+'TDC Da'!N320</f>
        <v>1696.7529099999997</v>
      </c>
      <c r="O320" s="12">
        <f>+'MIT Da'!O320+'SAR Da'!O320+'URQ Da'!O320+'ROC Da'!O320+'SM Da'!O320+'BN Da'!O320+'BS Da'!O320+'TDC Da'!O320</f>
        <v>1679.2889099999998</v>
      </c>
      <c r="P320" s="81">
        <f>+'MIT Da'!P320+'SAR Da'!P320+'URQ Da'!P320+'ROC Da'!P320+'SM Da'!P320+'BN Da'!P320+'BS Da'!P320+'TDC Da'!P320</f>
        <v>214</v>
      </c>
      <c r="Q320" s="81">
        <f>+'MIT Da'!Q320+'SAR Da'!Q320+'URQ Da'!Q320+'ROC Da'!Q320+'SM Da'!Q320+'BN Da'!Q320+'BS Da'!Q320+'TDC Da'!Q320</f>
        <v>58</v>
      </c>
      <c r="R320" s="81">
        <f>+'MIT Da'!R320+'SAR Da'!R320+'URQ Da'!R320+'ROC Da'!R320+'SM Da'!R320+'BN Da'!R320+'BS Da'!R320+'TDC Da'!R320</f>
        <v>10</v>
      </c>
      <c r="S320" s="81">
        <f>+'MIT Da'!S320+'SAR Da'!S320+'URQ Da'!S320+'ROC Da'!S320+'SM Da'!S320+'BN Da'!S320+'BS Da'!S320+'TDC Da'!S320</f>
        <v>282</v>
      </c>
      <c r="T320" s="81">
        <f>+'MIT Da'!T320+'SAR Da'!T320+'URQ Da'!T320+'ROC Da'!T320+'SM Da'!T320+'BN Da'!T320+'BS Da'!T320+'TDC Da'!T320</f>
        <v>137</v>
      </c>
      <c r="U320" s="81">
        <f>+'MIT Da'!U320+'SAR Da'!U320+'URQ Da'!U320+'ROC Da'!U320+'SM Da'!U320+'BN Da'!U320+'BS Da'!U320+'TDC Da'!U320</f>
        <v>407</v>
      </c>
      <c r="V320" s="81">
        <f>+'MIT Da'!V320+'SAR Da'!V320+'URQ Da'!V320+'ROC Da'!V320+'SM Da'!V320+'BN Da'!V320+'BS Da'!V320+'TDC Da'!V320</f>
        <v>11</v>
      </c>
      <c r="W320" s="81">
        <f>+'MIT Da'!W320+'SAR Da'!W320+'URQ Da'!W320+'ROC Da'!W320+'SM Da'!W320+'BN Da'!W320+'BS Da'!W320+'TDC Da'!W320</f>
        <v>117</v>
      </c>
      <c r="X320" s="81">
        <f>+'MIT Da'!X320+'SAR Da'!X320+'URQ Da'!X320+'ROC Da'!X320+'SM Da'!X320+'BN Da'!X320+'BS Da'!X320+'TDC Da'!X320</f>
        <v>5</v>
      </c>
      <c r="Y320" s="81">
        <f>+'MIT Da'!Y320+'SAR Da'!Y320+'URQ Da'!Y320+'ROC Da'!Y320+'SM Da'!Y320+'BN Da'!Y320+'BS Da'!Y320+'TDC Da'!Y320</f>
        <v>677</v>
      </c>
      <c r="Z320" s="81">
        <f>+'MIT Da'!Z320+'SAR Da'!Z320+'URQ Da'!Z320+'ROC Da'!Z320+'SM Da'!Z320+'BN Da'!Z320+'BS Da'!Z320+'TDC Da'!Z320</f>
        <v>196</v>
      </c>
      <c r="AA320" s="81">
        <f>+'MIT Da'!AA320+'SAR Da'!AA320+'URQ Da'!AA320+'ROC Da'!AA320+'SM Da'!AA320+'BN Da'!AA320+'BS Da'!AA320+'TDC Da'!AA320</f>
        <v>103</v>
      </c>
      <c r="AB320" s="81">
        <f>+'MIT Da'!AB320+'SAR Da'!AB320+'URQ Da'!AB320+'ROC Da'!AB320+'SM Da'!AB320+'BN Da'!AB320+'BS Da'!AB320+'TDC Da'!AB320</f>
        <v>677</v>
      </c>
      <c r="AC320" s="81">
        <f>+'MIT Da'!AC320+'SAR Da'!AC320+'URQ Da'!AC320+'ROC Da'!AC320+'SM Da'!AC320+'BN Da'!AC320+'BS Da'!AC320+'TDC Da'!AC320</f>
        <v>976</v>
      </c>
      <c r="AD320" s="81">
        <f>+'MIT Da'!AD320+'SAR Da'!AD320+'URQ Da'!AD320+'ROC Da'!AD320+'SM Da'!AD320+'BN Da'!AD320+'BS Da'!AD320+'TDC Da'!AD320</f>
        <v>59</v>
      </c>
      <c r="AE320" s="81">
        <f>+'MIT Da'!AE320+'SAR Da'!AE320+'URQ Da'!AE320+'ROC Da'!AE320+'SM Da'!AE320+'BN Da'!AE320+'BS Da'!AE320+'TDC Da'!AE320</f>
        <v>101</v>
      </c>
      <c r="AF320" s="81">
        <f>+'MIT Da'!AF320+'SAR Da'!AF320+'URQ Da'!AF320+'ROC Da'!AF320+'SM Da'!AF320+'BN Da'!AF320+'BS Da'!AF320+'TDC Da'!AF320</f>
        <v>469</v>
      </c>
      <c r="AG320" s="81">
        <f>+'MIT Da'!AG320+'SAR Da'!AG320+'URQ Da'!AG320+'ROC Da'!AG320+'SM Da'!AG320+'BN Da'!AG320+'BS Da'!AG320+'TDC Da'!AG320</f>
        <v>629</v>
      </c>
      <c r="AH320" s="12">
        <f>+'MIT Da'!AH320+'SAR Da'!AH320+'URQ Da'!AH320+'ROC Da'!AH320+'SM Da'!AH320+'BN Da'!AH320+'BS Da'!AH320+'TDC Da'!AH320</f>
        <v>280.81400000000002</v>
      </c>
      <c r="AI320" s="12">
        <f>+'MIT Da'!AI320+'SAR Da'!AI320+'URQ Da'!AI320+'ROC Da'!AI320+'SM Da'!AI320+'BN Da'!AI320+'BS Da'!AI320+'TDC Da'!AI320</f>
        <v>2.4</v>
      </c>
      <c r="AJ320" s="12">
        <f>+'MIT Da'!AJ320+'SAR Da'!AJ320+'URQ Da'!AJ320+'ROC Da'!AJ320+'SM Da'!AJ320+'BN Da'!AJ320+'BS Da'!AJ320+'TDC Da'!AJ320</f>
        <v>514.28800000000001</v>
      </c>
      <c r="AK320" s="12">
        <f>+'MIT Da'!AK320+'SAR Da'!AK320+'URQ Da'!AK320+'ROC Da'!AK320+'SM Da'!AK320+'BN Da'!AK320+'BS Da'!AK320+'TDC Da'!AK320</f>
        <v>797.50199999999995</v>
      </c>
      <c r="AL320" s="81">
        <f>+'MIT Da'!AL320+'SAR Da'!AL320+'URQ Da'!AL320+'ROC Da'!AL320+'SM Da'!AL320+'BN Da'!AL320+'BS Da'!AL320+'TDC Da'!AL320</f>
        <v>9</v>
      </c>
      <c r="AM320" s="81">
        <f>+'MIT Da'!AM320+'SAR Da'!AM320+'URQ Da'!AM320+'ROC Da'!AM320+'SM Da'!AM320+'BN Da'!AM320+'BS Da'!AM320+'TDC Da'!AM320</f>
        <v>56</v>
      </c>
      <c r="AN320" s="81">
        <f>+'MIT Da'!AN320+'SAR Da'!AN320+'URQ Da'!AN320+'ROC Da'!AN320+'SM Da'!AN320+'BN Da'!AN320+'BS Da'!AN320+'TDC Da'!AN320</f>
        <v>77</v>
      </c>
      <c r="AO320" s="81">
        <f>+'MIT Da'!AO320+'SAR Da'!AO320+'URQ Da'!AO320+'ROC Da'!AO320+'SM Da'!AO320+'BN Da'!AO320+'BS Da'!AO320+'TDC Da'!AO320</f>
        <v>142</v>
      </c>
      <c r="AP320" s="81">
        <f>+'MIT Da'!AP320+'SAR Da'!AP320+'URQ Da'!AP320+'ROC Da'!AP320+'SM Da'!AP320+'BN Da'!AP320+'BS Da'!AP320+'TDC Da'!AP320</f>
        <v>564</v>
      </c>
      <c r="AQ320" s="81">
        <f>+'MIT Da'!AQ320+'SAR Da'!AQ320+'URQ Da'!AQ320+'ROC Da'!AQ320+'SM Da'!AQ320+'BN Da'!AQ320+'BS Da'!AQ320+'TDC Da'!AQ320</f>
        <v>399</v>
      </c>
      <c r="AR320" s="81">
        <f>+'MIT Da'!AR320+'SAR Da'!AR320+'URQ Da'!AR320+'ROC Da'!AR320+'SM Da'!AR320+'BN Da'!AR320+'BS Da'!AR320+'TDC Da'!AR320</f>
        <v>72</v>
      </c>
      <c r="AS320" s="81">
        <f>+SUM(RED_InfraMR[[#This Row],[B.02.1 - Parque de Coches Eléctricos Motrices]:[B.02.3 - Parque de Coches Eléctricos Motrices Tipo R]])</f>
        <v>1035</v>
      </c>
      <c r="AT320" s="81">
        <f>+'MIT Da'!AT320+'SAR Da'!AT320+'URQ Da'!AT320+'ROC Da'!AT320+'SM Da'!AT320+'BN Da'!AT320+'BS Da'!AT320+'TDC Da'!AT320</f>
        <v>12</v>
      </c>
      <c r="AU320" s="81">
        <f>+'MIT Da'!AU320+'SAR Da'!AU320+'URQ Da'!AU320+'ROC Da'!AU320+'SM Da'!AU320+'BN Da'!AU320+'BS Da'!AU320+'TDC Da'!AU320</f>
        <v>33</v>
      </c>
      <c r="AV320" s="81">
        <f>+'MIT Da'!AV320+'SAR Da'!AV320+'URQ Da'!AV320+'ROC Da'!AV320+'SM Da'!AV320+'BN Da'!AV320+'BS Da'!AV320+'TDC Da'!AV320</f>
        <v>64</v>
      </c>
      <c r="AW320" s="81">
        <f>+SUM(RED_InfraMR[[#This Row],[B.03.1 - Parque de Coches Motores Motrices Remolcados]:[B.03.3 - Parque de Coches Motores Motrices Cabina]])</f>
        <v>109</v>
      </c>
      <c r="AX320" s="81">
        <f>+'MIT Da'!AX320+'SAR Da'!AX320+'URQ Da'!AX320+'ROC Da'!AX320+'SM Da'!AX320+'BN Da'!AX320+'BS Da'!AX320+'TDC Da'!AX320</f>
        <v>496</v>
      </c>
      <c r="AY320" s="81">
        <f>+'MIT Da'!AY320+'SAR Da'!AY320+'URQ Da'!AY320+'ROC Da'!AY320+'SM Da'!AY320+'BN Da'!AY320+'BS Da'!AY320+'TDC Da'!AY320</f>
        <v>128</v>
      </c>
      <c r="AZ320" s="81">
        <f>+'MIT Da'!AZ320+'SAR Da'!AZ320+'URQ Da'!AZ320+'ROC Da'!AZ320+'SM Da'!AZ320+'BN Da'!AZ320+'BS Da'!AZ320+'TDC Da'!AZ320</f>
        <v>15</v>
      </c>
      <c r="BA320" s="81">
        <f>+'MIT Da'!BA320+'SAR Da'!BA320+'URQ Da'!BA320+'ROC Da'!BA320+'SM Da'!BA320+'BN Da'!BA320+'BS Da'!BA320+'TDC Da'!BA320</f>
        <v>164</v>
      </c>
      <c r="BB320" s="81">
        <f>+'MIT Da'!BB320+'SAR Da'!BB320+'URQ Da'!BB320+'ROC Da'!BB320+'SM Da'!BB320+'BN Da'!BB320+'BS Da'!BB320+'TDC Da'!BB320</f>
        <v>0</v>
      </c>
      <c r="BC320" s="81">
        <f>+SUM(RED_InfraMR[[#This Row],[B.04.1 - Parque de Coches Remolcados Clase Unica]:[B.04.5 - Parque de Coches Remolcados para Servicios Especiales (Cartoneros)]])</f>
        <v>803</v>
      </c>
      <c r="BD320" s="81">
        <f>+'MIT Da'!BD320+'SAR Da'!BD320+'URQ Da'!BD320+'ROC Da'!BD320+'SM Da'!BD320+'BN Da'!BD320+'BS Da'!BD320+'TDC Da'!BD320</f>
        <v>33</v>
      </c>
      <c r="BE320" s="81">
        <f>+'MIT Da'!BE320+'SAR Da'!BE320+'URQ Da'!BE320+'ROC Da'!BE320+'SM Da'!BE320+'BN Da'!BE320+'BS Da'!BE320+'TDC Da'!BE320</f>
        <v>103</v>
      </c>
      <c r="BF320" s="16"/>
    </row>
    <row r="321" spans="1:58">
      <c r="A321" s="1">
        <v>2019</v>
      </c>
      <c r="B321" s="1" t="s">
        <v>122</v>
      </c>
      <c r="C321" s="12">
        <f>+'MIT Da'!C321+'SAR Da'!C321+'URQ Da'!C321+'ROC Da'!C321+'SM Da'!C321+'BN Da'!C321+'BS Da'!C321+'TDC Da'!C321</f>
        <v>248.28799999999998</v>
      </c>
      <c r="D321" s="12">
        <f>+'MIT Da'!D321+'SAR Da'!D321+'URQ Da'!D321+'ROC Da'!D321+'SM Da'!D321+'BN Da'!D321+'BS Da'!D321+'TDC Da'!D321</f>
        <v>440.81799999999998</v>
      </c>
      <c r="E321" s="12">
        <f>+'MIT Da'!E321+'SAR Da'!E321+'URQ Da'!E321+'ROC Da'!E321+'SM Da'!E321+'BN Da'!E321+'BS Da'!E321+'TDC Da'!E321</f>
        <v>0</v>
      </c>
      <c r="F321" s="12">
        <f>+'MIT Da'!F321+'SAR Da'!F321+'URQ Da'!F321+'ROC Da'!F321+'SM Da'!F321+'BN Da'!F321+'BS Da'!F321+'TDC Da'!F321</f>
        <v>257.54663999999997</v>
      </c>
      <c r="G321" s="12">
        <f>+'MIT Da'!G321+'SAR Da'!G321+'URQ Da'!G321+'ROC Da'!G321+'SM Da'!G321+'BN Da'!G321+'BS Da'!G321+'TDC Da'!G321</f>
        <v>946.65264000000002</v>
      </c>
      <c r="H321" s="12">
        <f>+'MIT Da'!H321+'SAR Da'!H321+'URQ Da'!H321+'ROC Da'!H321+'SM Da'!H321+'BN Da'!H321+'BS Da'!H321+'TDC Da'!H321</f>
        <v>931.14364</v>
      </c>
      <c r="I321" s="12">
        <f>+'MIT Da'!I321+'SAR Da'!I321+'URQ Da'!I321+'ROC Da'!I321+'SM Da'!I321+'BN Da'!I321+'BS Da'!I321+'TDC Da'!I321</f>
        <v>1061.0341099999998</v>
      </c>
      <c r="J321" s="12">
        <f>+'MIT Da'!J321+'SAR Da'!J321+'URQ Da'!J321+'ROC Da'!J321+'SM Da'!J321+'BN Da'!J321+'BS Da'!J321+'TDC Da'!J321</f>
        <v>1154.5139099999999</v>
      </c>
      <c r="K321" s="12">
        <f>+'MIT Da'!K321+'SAR Da'!K321+'URQ Da'!K321+'ROC Da'!K321+'SM Da'!K321+'BN Da'!K321+'BS Da'!K321+'TDC Da'!K321</f>
        <v>54.516999999999996</v>
      </c>
      <c r="L321" s="12">
        <f>+'MIT Da'!L321+'SAR Da'!L321+'URQ Da'!L321+'ROC Da'!L321+'SM Da'!L321+'BN Da'!L321+'BS Da'!L321+'TDC Da'!L321</f>
        <v>542.23900000000003</v>
      </c>
      <c r="M321" s="12">
        <f>+'MIT Da'!M321+'SAR Da'!M321+'URQ Da'!M321+'ROC Da'!M321+'SM Da'!M321+'BN Da'!M321+'BS Da'!M321+'TDC Da'!M321</f>
        <v>21.314999999999998</v>
      </c>
      <c r="N321" s="12">
        <f>+'MIT Da'!N321+'SAR Da'!N321+'URQ Da'!N321+'ROC Da'!N321+'SM Da'!N321+'BN Da'!N321+'BS Da'!N321+'TDC Da'!N321</f>
        <v>1696.7529099999997</v>
      </c>
      <c r="O321" s="12">
        <f>+'MIT Da'!O321+'SAR Da'!O321+'URQ Da'!O321+'ROC Da'!O321+'SM Da'!O321+'BN Da'!O321+'BS Da'!O321+'TDC Da'!O321</f>
        <v>1679.2889099999998</v>
      </c>
      <c r="P321" s="81">
        <f>+'MIT Da'!P321+'SAR Da'!P321+'URQ Da'!P321+'ROC Da'!P321+'SM Da'!P321+'BN Da'!P321+'BS Da'!P321+'TDC Da'!P321</f>
        <v>214</v>
      </c>
      <c r="Q321" s="81">
        <f>+'MIT Da'!Q321+'SAR Da'!Q321+'URQ Da'!Q321+'ROC Da'!Q321+'SM Da'!Q321+'BN Da'!Q321+'BS Da'!Q321+'TDC Da'!Q321</f>
        <v>58</v>
      </c>
      <c r="R321" s="81">
        <f>+'MIT Da'!R321+'SAR Da'!R321+'URQ Da'!R321+'ROC Da'!R321+'SM Da'!R321+'BN Da'!R321+'BS Da'!R321+'TDC Da'!R321</f>
        <v>10</v>
      </c>
      <c r="S321" s="81">
        <f>+'MIT Da'!S321+'SAR Da'!S321+'URQ Da'!S321+'ROC Da'!S321+'SM Da'!S321+'BN Da'!S321+'BS Da'!S321+'TDC Da'!S321</f>
        <v>282</v>
      </c>
      <c r="T321" s="81">
        <f>+'MIT Da'!T321+'SAR Da'!T321+'URQ Da'!T321+'ROC Da'!T321+'SM Da'!T321+'BN Da'!T321+'BS Da'!T321+'TDC Da'!T321</f>
        <v>137</v>
      </c>
      <c r="U321" s="81">
        <f>+'MIT Da'!U321+'SAR Da'!U321+'URQ Da'!U321+'ROC Da'!U321+'SM Da'!U321+'BN Da'!U321+'BS Da'!U321+'TDC Da'!U321</f>
        <v>407</v>
      </c>
      <c r="V321" s="81">
        <f>+'MIT Da'!V321+'SAR Da'!V321+'URQ Da'!V321+'ROC Da'!V321+'SM Da'!V321+'BN Da'!V321+'BS Da'!V321+'TDC Da'!V321</f>
        <v>11</v>
      </c>
      <c r="W321" s="81">
        <f>+'MIT Da'!W321+'SAR Da'!W321+'URQ Da'!W321+'ROC Da'!W321+'SM Da'!W321+'BN Da'!W321+'BS Da'!W321+'TDC Da'!W321</f>
        <v>117</v>
      </c>
      <c r="X321" s="81">
        <f>+'MIT Da'!X321+'SAR Da'!X321+'URQ Da'!X321+'ROC Da'!X321+'SM Da'!X321+'BN Da'!X321+'BS Da'!X321+'TDC Da'!X321</f>
        <v>5</v>
      </c>
      <c r="Y321" s="81">
        <f>+'MIT Da'!Y321+'SAR Da'!Y321+'URQ Da'!Y321+'ROC Da'!Y321+'SM Da'!Y321+'BN Da'!Y321+'BS Da'!Y321+'TDC Da'!Y321</f>
        <v>677</v>
      </c>
      <c r="Z321" s="81">
        <f>+'MIT Da'!Z321+'SAR Da'!Z321+'URQ Da'!Z321+'ROC Da'!Z321+'SM Da'!Z321+'BN Da'!Z321+'BS Da'!Z321+'TDC Da'!Z321</f>
        <v>196</v>
      </c>
      <c r="AA321" s="81">
        <f>+'MIT Da'!AA321+'SAR Da'!AA321+'URQ Da'!AA321+'ROC Da'!AA321+'SM Da'!AA321+'BN Da'!AA321+'BS Da'!AA321+'TDC Da'!AA321</f>
        <v>103</v>
      </c>
      <c r="AB321" s="81">
        <f>+'MIT Da'!AB321+'SAR Da'!AB321+'URQ Da'!AB321+'ROC Da'!AB321+'SM Da'!AB321+'BN Da'!AB321+'BS Da'!AB321+'TDC Da'!AB321</f>
        <v>677</v>
      </c>
      <c r="AC321" s="81">
        <f>+'MIT Da'!AC321+'SAR Da'!AC321+'URQ Da'!AC321+'ROC Da'!AC321+'SM Da'!AC321+'BN Da'!AC321+'BS Da'!AC321+'TDC Da'!AC321</f>
        <v>976</v>
      </c>
      <c r="AD321" s="81">
        <f>+'MIT Da'!AD321+'SAR Da'!AD321+'URQ Da'!AD321+'ROC Da'!AD321+'SM Da'!AD321+'BN Da'!AD321+'BS Da'!AD321+'TDC Da'!AD321</f>
        <v>59</v>
      </c>
      <c r="AE321" s="81">
        <f>+'MIT Da'!AE321+'SAR Da'!AE321+'URQ Da'!AE321+'ROC Da'!AE321+'SM Da'!AE321+'BN Da'!AE321+'BS Da'!AE321+'TDC Da'!AE321</f>
        <v>101</v>
      </c>
      <c r="AF321" s="81">
        <f>+'MIT Da'!AF321+'SAR Da'!AF321+'URQ Da'!AF321+'ROC Da'!AF321+'SM Da'!AF321+'BN Da'!AF321+'BS Da'!AF321+'TDC Da'!AF321</f>
        <v>469</v>
      </c>
      <c r="AG321" s="81">
        <f>+'MIT Da'!AG321+'SAR Da'!AG321+'URQ Da'!AG321+'ROC Da'!AG321+'SM Da'!AG321+'BN Da'!AG321+'BS Da'!AG321+'TDC Da'!AG321</f>
        <v>629</v>
      </c>
      <c r="AH321" s="12">
        <f>+'MIT Da'!AH321+'SAR Da'!AH321+'URQ Da'!AH321+'ROC Da'!AH321+'SM Da'!AH321+'BN Da'!AH321+'BS Da'!AH321+'TDC Da'!AH321</f>
        <v>280.81400000000002</v>
      </c>
      <c r="AI321" s="12">
        <f>+'MIT Da'!AI321+'SAR Da'!AI321+'URQ Da'!AI321+'ROC Da'!AI321+'SM Da'!AI321+'BN Da'!AI321+'BS Da'!AI321+'TDC Da'!AI321</f>
        <v>2.4</v>
      </c>
      <c r="AJ321" s="12">
        <f>+'MIT Da'!AJ321+'SAR Da'!AJ321+'URQ Da'!AJ321+'ROC Da'!AJ321+'SM Da'!AJ321+'BN Da'!AJ321+'BS Da'!AJ321+'TDC Da'!AJ321</f>
        <v>514.28800000000001</v>
      </c>
      <c r="AK321" s="12">
        <f>+'MIT Da'!AK321+'SAR Da'!AK321+'URQ Da'!AK321+'ROC Da'!AK321+'SM Da'!AK321+'BN Da'!AK321+'BS Da'!AK321+'TDC Da'!AK321</f>
        <v>797.50199999999995</v>
      </c>
      <c r="AL321" s="81">
        <f>+'MIT Da'!AL321+'SAR Da'!AL321+'URQ Da'!AL321+'ROC Da'!AL321+'SM Da'!AL321+'BN Da'!AL321+'BS Da'!AL321+'TDC Da'!AL321</f>
        <v>9</v>
      </c>
      <c r="AM321" s="81">
        <f>+'MIT Da'!AM321+'SAR Da'!AM321+'URQ Da'!AM321+'ROC Da'!AM321+'SM Da'!AM321+'BN Da'!AM321+'BS Da'!AM321+'TDC Da'!AM321</f>
        <v>56</v>
      </c>
      <c r="AN321" s="81">
        <f>+'MIT Da'!AN321+'SAR Da'!AN321+'URQ Da'!AN321+'ROC Da'!AN321+'SM Da'!AN321+'BN Da'!AN321+'BS Da'!AN321+'TDC Da'!AN321</f>
        <v>77</v>
      </c>
      <c r="AO321" s="81">
        <f>+'MIT Da'!AO321+'SAR Da'!AO321+'URQ Da'!AO321+'ROC Da'!AO321+'SM Da'!AO321+'BN Da'!AO321+'BS Da'!AO321+'TDC Da'!AO321</f>
        <v>142</v>
      </c>
      <c r="AP321" s="81">
        <f>+'MIT Da'!AP321+'SAR Da'!AP321+'URQ Da'!AP321+'ROC Da'!AP321+'SM Da'!AP321+'BN Da'!AP321+'BS Da'!AP321+'TDC Da'!AP321</f>
        <v>564</v>
      </c>
      <c r="AQ321" s="81">
        <f>+'MIT Da'!AQ321+'SAR Da'!AQ321+'URQ Da'!AQ321+'ROC Da'!AQ321+'SM Da'!AQ321+'BN Da'!AQ321+'BS Da'!AQ321+'TDC Da'!AQ321</f>
        <v>399</v>
      </c>
      <c r="AR321" s="81">
        <f>+'MIT Da'!AR321+'SAR Da'!AR321+'URQ Da'!AR321+'ROC Da'!AR321+'SM Da'!AR321+'BN Da'!AR321+'BS Da'!AR321+'TDC Da'!AR321</f>
        <v>72</v>
      </c>
      <c r="AS321" s="81">
        <f>+SUM(RED_InfraMR[[#This Row],[B.02.1 - Parque de Coches Eléctricos Motrices]:[B.02.3 - Parque de Coches Eléctricos Motrices Tipo R]])</f>
        <v>1035</v>
      </c>
      <c r="AT321" s="81">
        <f>+'MIT Da'!AT321+'SAR Da'!AT321+'URQ Da'!AT321+'ROC Da'!AT321+'SM Da'!AT321+'BN Da'!AT321+'BS Da'!AT321+'TDC Da'!AT321</f>
        <v>12</v>
      </c>
      <c r="AU321" s="81">
        <f>+'MIT Da'!AU321+'SAR Da'!AU321+'URQ Da'!AU321+'ROC Da'!AU321+'SM Da'!AU321+'BN Da'!AU321+'BS Da'!AU321+'TDC Da'!AU321</f>
        <v>33</v>
      </c>
      <c r="AV321" s="81">
        <f>+'MIT Da'!AV321+'SAR Da'!AV321+'URQ Da'!AV321+'ROC Da'!AV321+'SM Da'!AV321+'BN Da'!AV321+'BS Da'!AV321+'TDC Da'!AV321</f>
        <v>64</v>
      </c>
      <c r="AW321" s="81">
        <f>+SUM(RED_InfraMR[[#This Row],[B.03.1 - Parque de Coches Motores Motrices Remolcados]:[B.03.3 - Parque de Coches Motores Motrices Cabina]])</f>
        <v>109</v>
      </c>
      <c r="AX321" s="81">
        <f>+'MIT Da'!AX321+'SAR Da'!AX321+'URQ Da'!AX321+'ROC Da'!AX321+'SM Da'!AX321+'BN Da'!AX321+'BS Da'!AX321+'TDC Da'!AX321</f>
        <v>496</v>
      </c>
      <c r="AY321" s="81">
        <f>+'MIT Da'!AY321+'SAR Da'!AY321+'URQ Da'!AY321+'ROC Da'!AY321+'SM Da'!AY321+'BN Da'!AY321+'BS Da'!AY321+'TDC Da'!AY321</f>
        <v>128</v>
      </c>
      <c r="AZ321" s="81">
        <f>+'MIT Da'!AZ321+'SAR Da'!AZ321+'URQ Da'!AZ321+'ROC Da'!AZ321+'SM Da'!AZ321+'BN Da'!AZ321+'BS Da'!AZ321+'TDC Da'!AZ321</f>
        <v>15</v>
      </c>
      <c r="BA321" s="81">
        <f>+'MIT Da'!BA321+'SAR Da'!BA321+'URQ Da'!BA321+'ROC Da'!BA321+'SM Da'!BA321+'BN Da'!BA321+'BS Da'!BA321+'TDC Da'!BA321</f>
        <v>164</v>
      </c>
      <c r="BB321" s="81">
        <f>+'MIT Da'!BB321+'SAR Da'!BB321+'URQ Da'!BB321+'ROC Da'!BB321+'SM Da'!BB321+'BN Da'!BB321+'BS Da'!BB321+'TDC Da'!BB321</f>
        <v>0</v>
      </c>
      <c r="BC321" s="81">
        <f>+SUM(RED_InfraMR[[#This Row],[B.04.1 - Parque de Coches Remolcados Clase Unica]:[B.04.5 - Parque de Coches Remolcados para Servicios Especiales (Cartoneros)]])</f>
        <v>803</v>
      </c>
      <c r="BD321" s="81">
        <f>+'MIT Da'!BD321+'SAR Da'!BD321+'URQ Da'!BD321+'ROC Da'!BD321+'SM Da'!BD321+'BN Da'!BD321+'BS Da'!BD321+'TDC Da'!BD321</f>
        <v>33</v>
      </c>
      <c r="BE321" s="81">
        <f>+'MIT Da'!BE321+'SAR Da'!BE321+'URQ Da'!BE321+'ROC Da'!BE321+'SM Da'!BE321+'BN Da'!BE321+'BS Da'!BE321+'TDC Da'!BE321</f>
        <v>103</v>
      </c>
      <c r="BF321" s="16"/>
    </row>
    <row r="322" spans="1:58">
      <c r="A322" s="1">
        <v>2019</v>
      </c>
      <c r="B322" s="1" t="s">
        <v>123</v>
      </c>
      <c r="C322" s="12">
        <f>+'MIT Da'!C322+'SAR Da'!C322+'URQ Da'!C322+'ROC Da'!C322+'SM Da'!C322+'BN Da'!C322+'BS Da'!C322+'TDC Da'!C322</f>
        <v>248.28799999999998</v>
      </c>
      <c r="D322" s="12">
        <f>+'MIT Da'!D322+'SAR Da'!D322+'URQ Da'!D322+'ROC Da'!D322+'SM Da'!D322+'BN Da'!D322+'BS Da'!D322+'TDC Da'!D322</f>
        <v>440.81799999999998</v>
      </c>
      <c r="E322" s="12">
        <f>+'MIT Da'!E322+'SAR Da'!E322+'URQ Da'!E322+'ROC Da'!E322+'SM Da'!E322+'BN Da'!E322+'BS Da'!E322+'TDC Da'!E322</f>
        <v>0</v>
      </c>
      <c r="F322" s="12">
        <f>+'MIT Da'!F322+'SAR Da'!F322+'URQ Da'!F322+'ROC Da'!F322+'SM Da'!F322+'BN Da'!F322+'BS Da'!F322+'TDC Da'!F322</f>
        <v>257.54663999999997</v>
      </c>
      <c r="G322" s="12">
        <f>+'MIT Da'!G322+'SAR Da'!G322+'URQ Da'!G322+'ROC Da'!G322+'SM Da'!G322+'BN Da'!G322+'BS Da'!G322+'TDC Da'!G322</f>
        <v>946.65264000000002</v>
      </c>
      <c r="H322" s="12">
        <f>+'MIT Da'!H322+'SAR Da'!H322+'URQ Da'!H322+'ROC Da'!H322+'SM Da'!H322+'BN Da'!H322+'BS Da'!H322+'TDC Da'!H322</f>
        <v>931.14364</v>
      </c>
      <c r="I322" s="12">
        <f>+'MIT Da'!I322+'SAR Da'!I322+'URQ Da'!I322+'ROC Da'!I322+'SM Da'!I322+'BN Da'!I322+'BS Da'!I322+'TDC Da'!I322</f>
        <v>1061.0341099999998</v>
      </c>
      <c r="J322" s="12">
        <f>+'MIT Da'!J322+'SAR Da'!J322+'URQ Da'!J322+'ROC Da'!J322+'SM Da'!J322+'BN Da'!J322+'BS Da'!J322+'TDC Da'!J322</f>
        <v>1154.5139099999999</v>
      </c>
      <c r="K322" s="12">
        <f>+'MIT Da'!K322+'SAR Da'!K322+'URQ Da'!K322+'ROC Da'!K322+'SM Da'!K322+'BN Da'!K322+'BS Da'!K322+'TDC Da'!K322</f>
        <v>54.516999999999996</v>
      </c>
      <c r="L322" s="12">
        <f>+'MIT Da'!L322+'SAR Da'!L322+'URQ Da'!L322+'ROC Da'!L322+'SM Da'!L322+'BN Da'!L322+'BS Da'!L322+'TDC Da'!L322</f>
        <v>542.23900000000003</v>
      </c>
      <c r="M322" s="12">
        <f>+'MIT Da'!M322+'SAR Da'!M322+'URQ Da'!M322+'ROC Da'!M322+'SM Da'!M322+'BN Da'!M322+'BS Da'!M322+'TDC Da'!M322</f>
        <v>21.314999999999998</v>
      </c>
      <c r="N322" s="12">
        <f>+'MIT Da'!N322+'SAR Da'!N322+'URQ Da'!N322+'ROC Da'!N322+'SM Da'!N322+'BN Da'!N322+'BS Da'!N322+'TDC Da'!N322</f>
        <v>1696.7529099999997</v>
      </c>
      <c r="O322" s="12">
        <f>+'MIT Da'!O322+'SAR Da'!O322+'URQ Da'!O322+'ROC Da'!O322+'SM Da'!O322+'BN Da'!O322+'BS Da'!O322+'TDC Da'!O322</f>
        <v>1679.2889099999998</v>
      </c>
      <c r="P322" s="81">
        <f>+'MIT Da'!P322+'SAR Da'!P322+'URQ Da'!P322+'ROC Da'!P322+'SM Da'!P322+'BN Da'!P322+'BS Da'!P322+'TDC Da'!P322</f>
        <v>214</v>
      </c>
      <c r="Q322" s="81">
        <f>+'MIT Da'!Q322+'SAR Da'!Q322+'URQ Da'!Q322+'ROC Da'!Q322+'SM Da'!Q322+'BN Da'!Q322+'BS Da'!Q322+'TDC Da'!Q322</f>
        <v>58</v>
      </c>
      <c r="R322" s="81">
        <f>+'MIT Da'!R322+'SAR Da'!R322+'URQ Da'!R322+'ROC Da'!R322+'SM Da'!R322+'BN Da'!R322+'BS Da'!R322+'TDC Da'!R322</f>
        <v>10</v>
      </c>
      <c r="S322" s="81">
        <f>+'MIT Da'!S322+'SAR Da'!S322+'URQ Da'!S322+'ROC Da'!S322+'SM Da'!S322+'BN Da'!S322+'BS Da'!S322+'TDC Da'!S322</f>
        <v>282</v>
      </c>
      <c r="T322" s="81">
        <f>+'MIT Da'!T322+'SAR Da'!T322+'URQ Da'!T322+'ROC Da'!T322+'SM Da'!T322+'BN Da'!T322+'BS Da'!T322+'TDC Da'!T322</f>
        <v>137</v>
      </c>
      <c r="U322" s="81">
        <f>+'MIT Da'!U322+'SAR Da'!U322+'URQ Da'!U322+'ROC Da'!U322+'SM Da'!U322+'BN Da'!U322+'BS Da'!U322+'TDC Da'!U322</f>
        <v>407</v>
      </c>
      <c r="V322" s="81">
        <f>+'MIT Da'!V322+'SAR Da'!V322+'URQ Da'!V322+'ROC Da'!V322+'SM Da'!V322+'BN Da'!V322+'BS Da'!V322+'TDC Da'!V322</f>
        <v>11</v>
      </c>
      <c r="W322" s="81">
        <f>+'MIT Da'!W322+'SAR Da'!W322+'URQ Da'!W322+'ROC Da'!W322+'SM Da'!W322+'BN Da'!W322+'BS Da'!W322+'TDC Da'!W322</f>
        <v>117</v>
      </c>
      <c r="X322" s="81">
        <f>+'MIT Da'!X322+'SAR Da'!X322+'URQ Da'!X322+'ROC Da'!X322+'SM Da'!X322+'BN Da'!X322+'BS Da'!X322+'TDC Da'!X322</f>
        <v>5</v>
      </c>
      <c r="Y322" s="81">
        <f>+'MIT Da'!Y322+'SAR Da'!Y322+'URQ Da'!Y322+'ROC Da'!Y322+'SM Da'!Y322+'BN Da'!Y322+'BS Da'!Y322+'TDC Da'!Y322</f>
        <v>677</v>
      </c>
      <c r="Z322" s="81">
        <f>+'MIT Da'!Z322+'SAR Da'!Z322+'URQ Da'!Z322+'ROC Da'!Z322+'SM Da'!Z322+'BN Da'!Z322+'BS Da'!Z322+'TDC Da'!Z322</f>
        <v>196</v>
      </c>
      <c r="AA322" s="81">
        <f>+'MIT Da'!AA322+'SAR Da'!AA322+'URQ Da'!AA322+'ROC Da'!AA322+'SM Da'!AA322+'BN Da'!AA322+'BS Da'!AA322+'TDC Da'!AA322</f>
        <v>103</v>
      </c>
      <c r="AB322" s="81">
        <f>+'MIT Da'!AB322+'SAR Da'!AB322+'URQ Da'!AB322+'ROC Da'!AB322+'SM Da'!AB322+'BN Da'!AB322+'BS Da'!AB322+'TDC Da'!AB322</f>
        <v>677</v>
      </c>
      <c r="AC322" s="81">
        <f>+'MIT Da'!AC322+'SAR Da'!AC322+'URQ Da'!AC322+'ROC Da'!AC322+'SM Da'!AC322+'BN Da'!AC322+'BS Da'!AC322+'TDC Da'!AC322</f>
        <v>976</v>
      </c>
      <c r="AD322" s="81">
        <f>+'MIT Da'!AD322+'SAR Da'!AD322+'URQ Da'!AD322+'ROC Da'!AD322+'SM Da'!AD322+'BN Da'!AD322+'BS Da'!AD322+'TDC Da'!AD322</f>
        <v>59</v>
      </c>
      <c r="AE322" s="81">
        <f>+'MIT Da'!AE322+'SAR Da'!AE322+'URQ Da'!AE322+'ROC Da'!AE322+'SM Da'!AE322+'BN Da'!AE322+'BS Da'!AE322+'TDC Da'!AE322</f>
        <v>101</v>
      </c>
      <c r="AF322" s="81">
        <f>+'MIT Da'!AF322+'SAR Da'!AF322+'URQ Da'!AF322+'ROC Da'!AF322+'SM Da'!AF322+'BN Da'!AF322+'BS Da'!AF322+'TDC Da'!AF322</f>
        <v>469</v>
      </c>
      <c r="AG322" s="81">
        <f>+'MIT Da'!AG322+'SAR Da'!AG322+'URQ Da'!AG322+'ROC Da'!AG322+'SM Da'!AG322+'BN Da'!AG322+'BS Da'!AG322+'TDC Da'!AG322</f>
        <v>629</v>
      </c>
      <c r="AH322" s="12">
        <f>+'MIT Da'!AH322+'SAR Da'!AH322+'URQ Da'!AH322+'ROC Da'!AH322+'SM Da'!AH322+'BN Da'!AH322+'BS Da'!AH322+'TDC Da'!AH322</f>
        <v>280.81400000000002</v>
      </c>
      <c r="AI322" s="12">
        <f>+'MIT Da'!AI322+'SAR Da'!AI322+'URQ Da'!AI322+'ROC Da'!AI322+'SM Da'!AI322+'BN Da'!AI322+'BS Da'!AI322+'TDC Da'!AI322</f>
        <v>2.4</v>
      </c>
      <c r="AJ322" s="12">
        <f>+'MIT Da'!AJ322+'SAR Da'!AJ322+'URQ Da'!AJ322+'ROC Da'!AJ322+'SM Da'!AJ322+'BN Da'!AJ322+'BS Da'!AJ322+'TDC Da'!AJ322</f>
        <v>514.28800000000001</v>
      </c>
      <c r="AK322" s="12">
        <f>+'MIT Da'!AK322+'SAR Da'!AK322+'URQ Da'!AK322+'ROC Da'!AK322+'SM Da'!AK322+'BN Da'!AK322+'BS Da'!AK322+'TDC Da'!AK322</f>
        <v>797.50199999999995</v>
      </c>
      <c r="AL322" s="81">
        <f>+'MIT Da'!AL322+'SAR Da'!AL322+'URQ Da'!AL322+'ROC Da'!AL322+'SM Da'!AL322+'BN Da'!AL322+'BS Da'!AL322+'TDC Da'!AL322</f>
        <v>9</v>
      </c>
      <c r="AM322" s="81">
        <f>+'MIT Da'!AM322+'SAR Da'!AM322+'URQ Da'!AM322+'ROC Da'!AM322+'SM Da'!AM322+'BN Da'!AM322+'BS Da'!AM322+'TDC Da'!AM322</f>
        <v>56</v>
      </c>
      <c r="AN322" s="81">
        <f>+'MIT Da'!AN322+'SAR Da'!AN322+'URQ Da'!AN322+'ROC Da'!AN322+'SM Da'!AN322+'BN Da'!AN322+'BS Da'!AN322+'TDC Da'!AN322</f>
        <v>77</v>
      </c>
      <c r="AO322" s="81">
        <f>+'MIT Da'!AO322+'SAR Da'!AO322+'URQ Da'!AO322+'ROC Da'!AO322+'SM Da'!AO322+'BN Da'!AO322+'BS Da'!AO322+'TDC Da'!AO322</f>
        <v>142</v>
      </c>
      <c r="AP322" s="81">
        <f>+'MIT Da'!AP322+'SAR Da'!AP322+'URQ Da'!AP322+'ROC Da'!AP322+'SM Da'!AP322+'BN Da'!AP322+'BS Da'!AP322+'TDC Da'!AP322</f>
        <v>564</v>
      </c>
      <c r="AQ322" s="81">
        <f>+'MIT Da'!AQ322+'SAR Da'!AQ322+'URQ Da'!AQ322+'ROC Da'!AQ322+'SM Da'!AQ322+'BN Da'!AQ322+'BS Da'!AQ322+'TDC Da'!AQ322</f>
        <v>399</v>
      </c>
      <c r="AR322" s="81">
        <f>+'MIT Da'!AR322+'SAR Da'!AR322+'URQ Da'!AR322+'ROC Da'!AR322+'SM Da'!AR322+'BN Da'!AR322+'BS Da'!AR322+'TDC Da'!AR322</f>
        <v>72</v>
      </c>
      <c r="AS322" s="81">
        <f>+SUM(RED_InfraMR[[#This Row],[B.02.1 - Parque de Coches Eléctricos Motrices]:[B.02.3 - Parque de Coches Eléctricos Motrices Tipo R]])</f>
        <v>1035</v>
      </c>
      <c r="AT322" s="81">
        <f>+'MIT Da'!AT322+'SAR Da'!AT322+'URQ Da'!AT322+'ROC Da'!AT322+'SM Da'!AT322+'BN Da'!AT322+'BS Da'!AT322+'TDC Da'!AT322</f>
        <v>12</v>
      </c>
      <c r="AU322" s="81">
        <f>+'MIT Da'!AU322+'SAR Da'!AU322+'URQ Da'!AU322+'ROC Da'!AU322+'SM Da'!AU322+'BN Da'!AU322+'BS Da'!AU322+'TDC Da'!AU322</f>
        <v>33</v>
      </c>
      <c r="AV322" s="81">
        <f>+'MIT Da'!AV322+'SAR Da'!AV322+'URQ Da'!AV322+'ROC Da'!AV322+'SM Da'!AV322+'BN Da'!AV322+'BS Da'!AV322+'TDC Da'!AV322</f>
        <v>64</v>
      </c>
      <c r="AW322" s="81">
        <f>+SUM(RED_InfraMR[[#This Row],[B.03.1 - Parque de Coches Motores Motrices Remolcados]:[B.03.3 - Parque de Coches Motores Motrices Cabina]])</f>
        <v>109</v>
      </c>
      <c r="AX322" s="81">
        <f>+'MIT Da'!AX322+'SAR Da'!AX322+'URQ Da'!AX322+'ROC Da'!AX322+'SM Da'!AX322+'BN Da'!AX322+'BS Da'!AX322+'TDC Da'!AX322</f>
        <v>496</v>
      </c>
      <c r="AY322" s="81">
        <f>+'MIT Da'!AY322+'SAR Da'!AY322+'URQ Da'!AY322+'ROC Da'!AY322+'SM Da'!AY322+'BN Da'!AY322+'BS Da'!AY322+'TDC Da'!AY322</f>
        <v>128</v>
      </c>
      <c r="AZ322" s="81">
        <f>+'MIT Da'!AZ322+'SAR Da'!AZ322+'URQ Da'!AZ322+'ROC Da'!AZ322+'SM Da'!AZ322+'BN Da'!AZ322+'BS Da'!AZ322+'TDC Da'!AZ322</f>
        <v>15</v>
      </c>
      <c r="BA322" s="81">
        <f>+'MIT Da'!BA322+'SAR Da'!BA322+'URQ Da'!BA322+'ROC Da'!BA322+'SM Da'!BA322+'BN Da'!BA322+'BS Da'!BA322+'TDC Da'!BA322</f>
        <v>164</v>
      </c>
      <c r="BB322" s="81">
        <f>+'MIT Da'!BB322+'SAR Da'!BB322+'URQ Da'!BB322+'ROC Da'!BB322+'SM Da'!BB322+'BN Da'!BB322+'BS Da'!BB322+'TDC Da'!BB322</f>
        <v>0</v>
      </c>
      <c r="BC322" s="81">
        <f>+SUM(RED_InfraMR[[#This Row],[B.04.1 - Parque de Coches Remolcados Clase Unica]:[B.04.5 - Parque de Coches Remolcados para Servicios Especiales (Cartoneros)]])</f>
        <v>803</v>
      </c>
      <c r="BD322" s="81">
        <f>+'MIT Da'!BD322+'SAR Da'!BD322+'URQ Da'!BD322+'ROC Da'!BD322+'SM Da'!BD322+'BN Da'!BD322+'BS Da'!BD322+'TDC Da'!BD322</f>
        <v>33</v>
      </c>
      <c r="BE322" s="81">
        <f>+'MIT Da'!BE322+'SAR Da'!BE322+'URQ Da'!BE322+'ROC Da'!BE322+'SM Da'!BE322+'BN Da'!BE322+'BS Da'!BE322+'TDC Da'!BE322</f>
        <v>103</v>
      </c>
      <c r="BF322" s="16"/>
    </row>
    <row r="323" spans="1:58">
      <c r="A323" s="1">
        <v>2019</v>
      </c>
      <c r="B323" s="1" t="s">
        <v>124</v>
      </c>
      <c r="C323" s="12">
        <f>+'MIT Da'!C323+'SAR Da'!C323+'URQ Da'!C323+'ROC Da'!C323+'SM Da'!C323+'BN Da'!C323+'BS Da'!C323+'TDC Da'!C323</f>
        <v>248.28799999999998</v>
      </c>
      <c r="D323" s="12">
        <f>+'MIT Da'!D323+'SAR Da'!D323+'URQ Da'!D323+'ROC Da'!D323+'SM Da'!D323+'BN Da'!D323+'BS Da'!D323+'TDC Da'!D323</f>
        <v>440.81799999999998</v>
      </c>
      <c r="E323" s="12">
        <f>+'MIT Da'!E323+'SAR Da'!E323+'URQ Da'!E323+'ROC Da'!E323+'SM Da'!E323+'BN Da'!E323+'BS Da'!E323+'TDC Da'!E323</f>
        <v>0</v>
      </c>
      <c r="F323" s="12">
        <f>+'MIT Da'!F323+'SAR Da'!F323+'URQ Da'!F323+'ROC Da'!F323+'SM Da'!F323+'BN Da'!F323+'BS Da'!F323+'TDC Da'!F323</f>
        <v>257.54663999999997</v>
      </c>
      <c r="G323" s="12">
        <f>+'MIT Da'!G323+'SAR Da'!G323+'URQ Da'!G323+'ROC Da'!G323+'SM Da'!G323+'BN Da'!G323+'BS Da'!G323+'TDC Da'!G323</f>
        <v>946.65264000000002</v>
      </c>
      <c r="H323" s="12">
        <f>+'MIT Da'!H323+'SAR Da'!H323+'URQ Da'!H323+'ROC Da'!H323+'SM Da'!H323+'BN Da'!H323+'BS Da'!H323+'TDC Da'!H323</f>
        <v>931.14364</v>
      </c>
      <c r="I323" s="12">
        <f>+'MIT Da'!I323+'SAR Da'!I323+'URQ Da'!I323+'ROC Da'!I323+'SM Da'!I323+'BN Da'!I323+'BS Da'!I323+'TDC Da'!I323</f>
        <v>1061.0341099999998</v>
      </c>
      <c r="J323" s="12">
        <f>+'MIT Da'!J323+'SAR Da'!J323+'URQ Da'!J323+'ROC Da'!J323+'SM Da'!J323+'BN Da'!J323+'BS Da'!J323+'TDC Da'!J323</f>
        <v>1154.5139099999999</v>
      </c>
      <c r="K323" s="12">
        <f>+'MIT Da'!K323+'SAR Da'!K323+'URQ Da'!K323+'ROC Da'!K323+'SM Da'!K323+'BN Da'!K323+'BS Da'!K323+'TDC Da'!K323</f>
        <v>54.516999999999996</v>
      </c>
      <c r="L323" s="12">
        <f>+'MIT Da'!L323+'SAR Da'!L323+'URQ Da'!L323+'ROC Da'!L323+'SM Da'!L323+'BN Da'!L323+'BS Da'!L323+'TDC Da'!L323</f>
        <v>542.23900000000003</v>
      </c>
      <c r="M323" s="12">
        <f>+'MIT Da'!M323+'SAR Da'!M323+'URQ Da'!M323+'ROC Da'!M323+'SM Da'!M323+'BN Da'!M323+'BS Da'!M323+'TDC Da'!M323</f>
        <v>21.314999999999998</v>
      </c>
      <c r="N323" s="12">
        <f>+'MIT Da'!N323+'SAR Da'!N323+'URQ Da'!N323+'ROC Da'!N323+'SM Da'!N323+'BN Da'!N323+'BS Da'!N323+'TDC Da'!N323</f>
        <v>1696.7529099999997</v>
      </c>
      <c r="O323" s="12">
        <f>+'MIT Da'!O323+'SAR Da'!O323+'URQ Da'!O323+'ROC Da'!O323+'SM Da'!O323+'BN Da'!O323+'BS Da'!O323+'TDC Da'!O323</f>
        <v>1679.2889099999998</v>
      </c>
      <c r="P323" s="81">
        <f>+'MIT Da'!P323+'SAR Da'!P323+'URQ Da'!P323+'ROC Da'!P323+'SM Da'!P323+'BN Da'!P323+'BS Da'!P323+'TDC Da'!P323</f>
        <v>214</v>
      </c>
      <c r="Q323" s="81">
        <f>+'MIT Da'!Q323+'SAR Da'!Q323+'URQ Da'!Q323+'ROC Da'!Q323+'SM Da'!Q323+'BN Da'!Q323+'BS Da'!Q323+'TDC Da'!Q323</f>
        <v>58</v>
      </c>
      <c r="R323" s="81">
        <f>+'MIT Da'!R323+'SAR Da'!R323+'URQ Da'!R323+'ROC Da'!R323+'SM Da'!R323+'BN Da'!R323+'BS Da'!R323+'TDC Da'!R323</f>
        <v>10</v>
      </c>
      <c r="S323" s="81">
        <f>+'MIT Da'!S323+'SAR Da'!S323+'URQ Da'!S323+'ROC Da'!S323+'SM Da'!S323+'BN Da'!S323+'BS Da'!S323+'TDC Da'!S323</f>
        <v>282</v>
      </c>
      <c r="T323" s="81">
        <f>+'MIT Da'!T323+'SAR Da'!T323+'URQ Da'!T323+'ROC Da'!T323+'SM Da'!T323+'BN Da'!T323+'BS Da'!T323+'TDC Da'!T323</f>
        <v>137</v>
      </c>
      <c r="U323" s="81">
        <f>+'MIT Da'!U323+'SAR Da'!U323+'URQ Da'!U323+'ROC Da'!U323+'SM Da'!U323+'BN Da'!U323+'BS Da'!U323+'TDC Da'!U323</f>
        <v>407</v>
      </c>
      <c r="V323" s="81">
        <f>+'MIT Da'!V323+'SAR Da'!V323+'URQ Da'!V323+'ROC Da'!V323+'SM Da'!V323+'BN Da'!V323+'BS Da'!V323+'TDC Da'!V323</f>
        <v>11</v>
      </c>
      <c r="W323" s="81">
        <f>+'MIT Da'!W323+'SAR Da'!W323+'URQ Da'!W323+'ROC Da'!W323+'SM Da'!W323+'BN Da'!W323+'BS Da'!W323+'TDC Da'!W323</f>
        <v>117</v>
      </c>
      <c r="X323" s="81">
        <f>+'MIT Da'!X323+'SAR Da'!X323+'URQ Da'!X323+'ROC Da'!X323+'SM Da'!X323+'BN Da'!X323+'BS Da'!X323+'TDC Da'!X323</f>
        <v>5</v>
      </c>
      <c r="Y323" s="81">
        <f>+'MIT Da'!Y323+'SAR Da'!Y323+'URQ Da'!Y323+'ROC Da'!Y323+'SM Da'!Y323+'BN Da'!Y323+'BS Da'!Y323+'TDC Da'!Y323</f>
        <v>677</v>
      </c>
      <c r="Z323" s="81">
        <f>+'MIT Da'!Z323+'SAR Da'!Z323+'URQ Da'!Z323+'ROC Da'!Z323+'SM Da'!Z323+'BN Da'!Z323+'BS Da'!Z323+'TDC Da'!Z323</f>
        <v>196</v>
      </c>
      <c r="AA323" s="81">
        <f>+'MIT Da'!AA323+'SAR Da'!AA323+'URQ Da'!AA323+'ROC Da'!AA323+'SM Da'!AA323+'BN Da'!AA323+'BS Da'!AA323+'TDC Da'!AA323</f>
        <v>103</v>
      </c>
      <c r="AB323" s="81">
        <f>+'MIT Da'!AB323+'SAR Da'!AB323+'URQ Da'!AB323+'ROC Da'!AB323+'SM Da'!AB323+'BN Da'!AB323+'BS Da'!AB323+'TDC Da'!AB323</f>
        <v>677</v>
      </c>
      <c r="AC323" s="81">
        <f>+'MIT Da'!AC323+'SAR Da'!AC323+'URQ Da'!AC323+'ROC Da'!AC323+'SM Da'!AC323+'BN Da'!AC323+'BS Da'!AC323+'TDC Da'!AC323</f>
        <v>976</v>
      </c>
      <c r="AD323" s="81">
        <f>+'MIT Da'!AD323+'SAR Da'!AD323+'URQ Da'!AD323+'ROC Da'!AD323+'SM Da'!AD323+'BN Da'!AD323+'BS Da'!AD323+'TDC Da'!AD323</f>
        <v>59</v>
      </c>
      <c r="AE323" s="81">
        <f>+'MIT Da'!AE323+'SAR Da'!AE323+'URQ Da'!AE323+'ROC Da'!AE323+'SM Da'!AE323+'BN Da'!AE323+'BS Da'!AE323+'TDC Da'!AE323</f>
        <v>101</v>
      </c>
      <c r="AF323" s="81">
        <f>+'MIT Da'!AF323+'SAR Da'!AF323+'URQ Da'!AF323+'ROC Da'!AF323+'SM Da'!AF323+'BN Da'!AF323+'BS Da'!AF323+'TDC Da'!AF323</f>
        <v>469</v>
      </c>
      <c r="AG323" s="81">
        <f>+'MIT Da'!AG323+'SAR Da'!AG323+'URQ Da'!AG323+'ROC Da'!AG323+'SM Da'!AG323+'BN Da'!AG323+'BS Da'!AG323+'TDC Da'!AG323</f>
        <v>629</v>
      </c>
      <c r="AH323" s="12">
        <f>+'MIT Da'!AH323+'SAR Da'!AH323+'URQ Da'!AH323+'ROC Da'!AH323+'SM Da'!AH323+'BN Da'!AH323+'BS Da'!AH323+'TDC Da'!AH323</f>
        <v>280.81400000000002</v>
      </c>
      <c r="AI323" s="12">
        <f>+'MIT Da'!AI323+'SAR Da'!AI323+'URQ Da'!AI323+'ROC Da'!AI323+'SM Da'!AI323+'BN Da'!AI323+'BS Da'!AI323+'TDC Da'!AI323</f>
        <v>2.4</v>
      </c>
      <c r="AJ323" s="12">
        <f>+'MIT Da'!AJ323+'SAR Da'!AJ323+'URQ Da'!AJ323+'ROC Da'!AJ323+'SM Da'!AJ323+'BN Da'!AJ323+'BS Da'!AJ323+'TDC Da'!AJ323</f>
        <v>514.28800000000001</v>
      </c>
      <c r="AK323" s="12">
        <f>+'MIT Da'!AK323+'SAR Da'!AK323+'URQ Da'!AK323+'ROC Da'!AK323+'SM Da'!AK323+'BN Da'!AK323+'BS Da'!AK323+'TDC Da'!AK323</f>
        <v>797.50199999999995</v>
      </c>
      <c r="AL323" s="81">
        <f>+'MIT Da'!AL323+'SAR Da'!AL323+'URQ Da'!AL323+'ROC Da'!AL323+'SM Da'!AL323+'BN Da'!AL323+'BS Da'!AL323+'TDC Da'!AL323</f>
        <v>9</v>
      </c>
      <c r="AM323" s="81">
        <f>+'MIT Da'!AM323+'SAR Da'!AM323+'URQ Da'!AM323+'ROC Da'!AM323+'SM Da'!AM323+'BN Da'!AM323+'BS Da'!AM323+'TDC Da'!AM323</f>
        <v>56</v>
      </c>
      <c r="AN323" s="81">
        <f>+'MIT Da'!AN323+'SAR Da'!AN323+'URQ Da'!AN323+'ROC Da'!AN323+'SM Da'!AN323+'BN Da'!AN323+'BS Da'!AN323+'TDC Da'!AN323</f>
        <v>77</v>
      </c>
      <c r="AO323" s="81">
        <f>+'MIT Da'!AO323+'SAR Da'!AO323+'URQ Da'!AO323+'ROC Da'!AO323+'SM Da'!AO323+'BN Da'!AO323+'BS Da'!AO323+'TDC Da'!AO323</f>
        <v>142</v>
      </c>
      <c r="AP323" s="81">
        <f>+'MIT Da'!AP323+'SAR Da'!AP323+'URQ Da'!AP323+'ROC Da'!AP323+'SM Da'!AP323+'BN Da'!AP323+'BS Da'!AP323+'TDC Da'!AP323</f>
        <v>564</v>
      </c>
      <c r="AQ323" s="81">
        <f>+'MIT Da'!AQ323+'SAR Da'!AQ323+'URQ Da'!AQ323+'ROC Da'!AQ323+'SM Da'!AQ323+'BN Da'!AQ323+'BS Da'!AQ323+'TDC Da'!AQ323</f>
        <v>399</v>
      </c>
      <c r="AR323" s="81">
        <f>+'MIT Da'!AR323+'SAR Da'!AR323+'URQ Da'!AR323+'ROC Da'!AR323+'SM Da'!AR323+'BN Da'!AR323+'BS Da'!AR323+'TDC Da'!AR323</f>
        <v>72</v>
      </c>
      <c r="AS323" s="81">
        <f>+SUM(RED_InfraMR[[#This Row],[B.02.1 - Parque de Coches Eléctricos Motrices]:[B.02.3 - Parque de Coches Eléctricos Motrices Tipo R]])</f>
        <v>1035</v>
      </c>
      <c r="AT323" s="81">
        <f>+'MIT Da'!AT323+'SAR Da'!AT323+'URQ Da'!AT323+'ROC Da'!AT323+'SM Da'!AT323+'BN Da'!AT323+'BS Da'!AT323+'TDC Da'!AT323</f>
        <v>12</v>
      </c>
      <c r="AU323" s="81">
        <f>+'MIT Da'!AU323+'SAR Da'!AU323+'URQ Da'!AU323+'ROC Da'!AU323+'SM Da'!AU323+'BN Da'!AU323+'BS Da'!AU323+'TDC Da'!AU323</f>
        <v>33</v>
      </c>
      <c r="AV323" s="81">
        <f>+'MIT Da'!AV323+'SAR Da'!AV323+'URQ Da'!AV323+'ROC Da'!AV323+'SM Da'!AV323+'BN Da'!AV323+'BS Da'!AV323+'TDC Da'!AV323</f>
        <v>64</v>
      </c>
      <c r="AW323" s="81">
        <f>+SUM(RED_InfraMR[[#This Row],[B.03.1 - Parque de Coches Motores Motrices Remolcados]:[B.03.3 - Parque de Coches Motores Motrices Cabina]])</f>
        <v>109</v>
      </c>
      <c r="AX323" s="81">
        <f>+'MIT Da'!AX323+'SAR Da'!AX323+'URQ Da'!AX323+'ROC Da'!AX323+'SM Da'!AX323+'BN Da'!AX323+'BS Da'!AX323+'TDC Da'!AX323</f>
        <v>496</v>
      </c>
      <c r="AY323" s="81">
        <f>+'MIT Da'!AY323+'SAR Da'!AY323+'URQ Da'!AY323+'ROC Da'!AY323+'SM Da'!AY323+'BN Da'!AY323+'BS Da'!AY323+'TDC Da'!AY323</f>
        <v>128</v>
      </c>
      <c r="AZ323" s="81">
        <f>+'MIT Da'!AZ323+'SAR Da'!AZ323+'URQ Da'!AZ323+'ROC Da'!AZ323+'SM Da'!AZ323+'BN Da'!AZ323+'BS Da'!AZ323+'TDC Da'!AZ323</f>
        <v>15</v>
      </c>
      <c r="BA323" s="81">
        <f>+'MIT Da'!BA323+'SAR Da'!BA323+'URQ Da'!BA323+'ROC Da'!BA323+'SM Da'!BA323+'BN Da'!BA323+'BS Da'!BA323+'TDC Da'!BA323</f>
        <v>164</v>
      </c>
      <c r="BB323" s="81">
        <f>+'MIT Da'!BB323+'SAR Da'!BB323+'URQ Da'!BB323+'ROC Da'!BB323+'SM Da'!BB323+'BN Da'!BB323+'BS Da'!BB323+'TDC Da'!BB323</f>
        <v>0</v>
      </c>
      <c r="BC323" s="81">
        <f>+SUM(RED_InfraMR[[#This Row],[B.04.1 - Parque de Coches Remolcados Clase Unica]:[B.04.5 - Parque de Coches Remolcados para Servicios Especiales (Cartoneros)]])</f>
        <v>803</v>
      </c>
      <c r="BD323" s="81">
        <f>+'MIT Da'!BD323+'SAR Da'!BD323+'URQ Da'!BD323+'ROC Da'!BD323+'SM Da'!BD323+'BN Da'!BD323+'BS Da'!BD323+'TDC Da'!BD323</f>
        <v>33</v>
      </c>
      <c r="BE323" s="81">
        <f>+'MIT Da'!BE323+'SAR Da'!BE323+'URQ Da'!BE323+'ROC Da'!BE323+'SM Da'!BE323+'BN Da'!BE323+'BS Da'!BE323+'TDC Da'!BE323</f>
        <v>103</v>
      </c>
      <c r="BF323" s="16"/>
    </row>
    <row r="324" spans="1:58">
      <c r="A324" s="1">
        <v>2019</v>
      </c>
      <c r="B324" s="1" t="s">
        <v>125</v>
      </c>
      <c r="C324" s="12">
        <f>+'MIT Da'!C324+'SAR Da'!C324+'URQ Da'!C324+'ROC Da'!C324+'SM Da'!C324+'BN Da'!C324+'BS Da'!C324+'TDC Da'!C324</f>
        <v>256.92999999999995</v>
      </c>
      <c r="D324" s="12">
        <f>+'MIT Da'!D324+'SAR Da'!D324+'URQ Da'!D324+'ROC Da'!D324+'SM Da'!D324+'BN Da'!D324+'BS Da'!D324+'TDC Da'!D324</f>
        <v>440.81799999999998</v>
      </c>
      <c r="E324" s="12">
        <f>+'MIT Da'!E324+'SAR Da'!E324+'URQ Da'!E324+'ROC Da'!E324+'SM Da'!E324+'BN Da'!E324+'BS Da'!E324+'TDC Da'!E324</f>
        <v>0</v>
      </c>
      <c r="F324" s="12">
        <f>+'MIT Da'!F324+'SAR Da'!F324+'URQ Da'!F324+'ROC Da'!F324+'SM Da'!F324+'BN Da'!F324+'BS Da'!F324+'TDC Da'!F324</f>
        <v>257.54663999999997</v>
      </c>
      <c r="G324" s="12">
        <f>+'MIT Da'!G324+'SAR Da'!G324+'URQ Da'!G324+'ROC Da'!G324+'SM Da'!G324+'BN Da'!G324+'BS Da'!G324+'TDC Da'!G324</f>
        <v>955.29464000000007</v>
      </c>
      <c r="H324" s="12">
        <f>+'MIT Da'!H324+'SAR Da'!H324+'URQ Da'!H324+'ROC Da'!H324+'SM Da'!H324+'BN Da'!H324+'BS Da'!H324+'TDC Da'!H324</f>
        <v>939.79464000000007</v>
      </c>
      <c r="I324" s="12">
        <f>+'MIT Da'!I324+'SAR Da'!I324+'URQ Da'!I324+'ROC Da'!I324+'SM Da'!I324+'BN Da'!I324+'BS Da'!I324+'TDC Da'!I324</f>
        <v>1069.7341099999999</v>
      </c>
      <c r="J324" s="12">
        <f>+'MIT Da'!J324+'SAR Da'!J324+'URQ Da'!J324+'ROC Da'!J324+'SM Da'!J324+'BN Da'!J324+'BS Da'!J324+'TDC Da'!J324</f>
        <v>1163.2139099999999</v>
      </c>
      <c r="K324" s="12">
        <f>+'MIT Da'!K324+'SAR Da'!K324+'URQ Da'!K324+'ROC Da'!K324+'SM Da'!K324+'BN Da'!K324+'BS Da'!K324+'TDC Da'!K324</f>
        <v>54.516999999999996</v>
      </c>
      <c r="L324" s="12">
        <f>+'MIT Da'!L324+'SAR Da'!L324+'URQ Da'!L324+'ROC Da'!L324+'SM Da'!L324+'BN Da'!L324+'BS Da'!L324+'TDC Da'!L324</f>
        <v>542.23900000000003</v>
      </c>
      <c r="M324" s="12">
        <f>+'MIT Da'!M324+'SAR Da'!M324+'URQ Da'!M324+'ROC Da'!M324+'SM Da'!M324+'BN Da'!M324+'BS Da'!M324+'TDC Da'!M324</f>
        <v>21.314999999999998</v>
      </c>
      <c r="N324" s="12">
        <f>+'MIT Da'!N324+'SAR Da'!N324+'URQ Da'!N324+'ROC Da'!N324+'SM Da'!N324+'BN Da'!N324+'BS Da'!N324+'TDC Da'!N324</f>
        <v>1705.4529099999997</v>
      </c>
      <c r="O324" s="12">
        <f>+'MIT Da'!O324+'SAR Da'!O324+'URQ Da'!O324+'ROC Da'!O324+'SM Da'!O324+'BN Da'!O324+'BS Da'!O324+'TDC Da'!O324</f>
        <v>1687.9889099999998</v>
      </c>
      <c r="P324" s="81">
        <f>+'MIT Da'!P324+'SAR Da'!P324+'URQ Da'!P324+'ROC Da'!P324+'SM Da'!P324+'BN Da'!P324+'BS Da'!P324+'TDC Da'!P324</f>
        <v>215</v>
      </c>
      <c r="Q324" s="81">
        <f>+'MIT Da'!Q324+'SAR Da'!Q324+'URQ Da'!Q324+'ROC Da'!Q324+'SM Da'!Q324+'BN Da'!Q324+'BS Da'!Q324+'TDC Da'!Q324</f>
        <v>58</v>
      </c>
      <c r="R324" s="81">
        <f>+'MIT Da'!R324+'SAR Da'!R324+'URQ Da'!R324+'ROC Da'!R324+'SM Da'!R324+'BN Da'!R324+'BS Da'!R324+'TDC Da'!R324</f>
        <v>10</v>
      </c>
      <c r="S324" s="81">
        <f>+'MIT Da'!S324+'SAR Da'!S324+'URQ Da'!S324+'ROC Da'!S324+'SM Da'!S324+'BN Da'!S324+'BS Da'!S324+'TDC Da'!S324</f>
        <v>283</v>
      </c>
      <c r="T324" s="81">
        <f>+'MIT Da'!T324+'SAR Da'!T324+'URQ Da'!T324+'ROC Da'!T324+'SM Da'!T324+'BN Da'!T324+'BS Da'!T324+'TDC Da'!T324</f>
        <v>137</v>
      </c>
      <c r="U324" s="81">
        <f>+'MIT Da'!U324+'SAR Da'!U324+'URQ Da'!U324+'ROC Da'!U324+'SM Da'!U324+'BN Da'!U324+'BS Da'!U324+'TDC Da'!U324</f>
        <v>407</v>
      </c>
      <c r="V324" s="81">
        <f>+'MIT Da'!V324+'SAR Da'!V324+'URQ Da'!V324+'ROC Da'!V324+'SM Da'!V324+'BN Da'!V324+'BS Da'!V324+'TDC Da'!V324</f>
        <v>11</v>
      </c>
      <c r="W324" s="81">
        <f>+'MIT Da'!W324+'SAR Da'!W324+'URQ Da'!W324+'ROC Da'!W324+'SM Da'!W324+'BN Da'!W324+'BS Da'!W324+'TDC Da'!W324</f>
        <v>117</v>
      </c>
      <c r="X324" s="81">
        <f>+'MIT Da'!X324+'SAR Da'!X324+'URQ Da'!X324+'ROC Da'!X324+'SM Da'!X324+'BN Da'!X324+'BS Da'!X324+'TDC Da'!X324</f>
        <v>5</v>
      </c>
      <c r="Y324" s="81">
        <f>+'MIT Da'!Y324+'SAR Da'!Y324+'URQ Da'!Y324+'ROC Da'!Y324+'SM Da'!Y324+'BN Da'!Y324+'BS Da'!Y324+'TDC Da'!Y324</f>
        <v>677</v>
      </c>
      <c r="Z324" s="81">
        <f>+'MIT Da'!Z324+'SAR Da'!Z324+'URQ Da'!Z324+'ROC Da'!Z324+'SM Da'!Z324+'BN Da'!Z324+'BS Da'!Z324+'TDC Da'!Z324</f>
        <v>196</v>
      </c>
      <c r="AA324" s="81">
        <f>+'MIT Da'!AA324+'SAR Da'!AA324+'URQ Da'!AA324+'ROC Da'!AA324+'SM Da'!AA324+'BN Da'!AA324+'BS Da'!AA324+'TDC Da'!AA324</f>
        <v>103</v>
      </c>
      <c r="AB324" s="81">
        <f>+'MIT Da'!AB324+'SAR Da'!AB324+'URQ Da'!AB324+'ROC Da'!AB324+'SM Da'!AB324+'BN Da'!AB324+'BS Da'!AB324+'TDC Da'!AB324</f>
        <v>677</v>
      </c>
      <c r="AC324" s="81">
        <f>+'MIT Da'!AC324+'SAR Da'!AC324+'URQ Da'!AC324+'ROC Da'!AC324+'SM Da'!AC324+'BN Da'!AC324+'BS Da'!AC324+'TDC Da'!AC324</f>
        <v>976</v>
      </c>
      <c r="AD324" s="81">
        <f>+'MIT Da'!AD324+'SAR Da'!AD324+'URQ Da'!AD324+'ROC Da'!AD324+'SM Da'!AD324+'BN Da'!AD324+'BS Da'!AD324+'TDC Da'!AD324</f>
        <v>59</v>
      </c>
      <c r="AE324" s="81">
        <f>+'MIT Da'!AE324+'SAR Da'!AE324+'URQ Da'!AE324+'ROC Da'!AE324+'SM Da'!AE324+'BN Da'!AE324+'BS Da'!AE324+'TDC Da'!AE324</f>
        <v>101</v>
      </c>
      <c r="AF324" s="81">
        <f>+'MIT Da'!AF324+'SAR Da'!AF324+'URQ Da'!AF324+'ROC Da'!AF324+'SM Da'!AF324+'BN Da'!AF324+'BS Da'!AF324+'TDC Da'!AF324</f>
        <v>469</v>
      </c>
      <c r="AG324" s="81">
        <f>+'MIT Da'!AG324+'SAR Da'!AG324+'URQ Da'!AG324+'ROC Da'!AG324+'SM Da'!AG324+'BN Da'!AG324+'BS Da'!AG324+'TDC Da'!AG324</f>
        <v>629</v>
      </c>
      <c r="AH324" s="12">
        <f>+'MIT Da'!AH324+'SAR Da'!AH324+'URQ Da'!AH324+'ROC Da'!AH324+'SM Da'!AH324+'BN Da'!AH324+'BS Da'!AH324+'TDC Da'!AH324</f>
        <v>280.81400000000002</v>
      </c>
      <c r="AI324" s="12">
        <f>+'MIT Da'!AI324+'SAR Da'!AI324+'URQ Da'!AI324+'ROC Da'!AI324+'SM Da'!AI324+'BN Da'!AI324+'BS Da'!AI324+'TDC Da'!AI324</f>
        <v>2.4</v>
      </c>
      <c r="AJ324" s="12">
        <f>+'MIT Da'!AJ324+'SAR Da'!AJ324+'URQ Da'!AJ324+'ROC Da'!AJ324+'SM Da'!AJ324+'BN Da'!AJ324+'BS Da'!AJ324+'TDC Da'!AJ324</f>
        <v>514.28800000000001</v>
      </c>
      <c r="AK324" s="12">
        <f>+'MIT Da'!AK324+'SAR Da'!AK324+'URQ Da'!AK324+'ROC Da'!AK324+'SM Da'!AK324+'BN Da'!AK324+'BS Da'!AK324+'TDC Da'!AK324</f>
        <v>797.50199999999995</v>
      </c>
      <c r="AL324" s="81">
        <f>+'MIT Da'!AL324+'SAR Da'!AL324+'URQ Da'!AL324+'ROC Da'!AL324+'SM Da'!AL324+'BN Da'!AL324+'BS Da'!AL324+'TDC Da'!AL324</f>
        <v>9</v>
      </c>
      <c r="AM324" s="81">
        <f>+'MIT Da'!AM324+'SAR Da'!AM324+'URQ Da'!AM324+'ROC Da'!AM324+'SM Da'!AM324+'BN Da'!AM324+'BS Da'!AM324+'TDC Da'!AM324</f>
        <v>56</v>
      </c>
      <c r="AN324" s="81">
        <f>+'MIT Da'!AN324+'SAR Da'!AN324+'URQ Da'!AN324+'ROC Da'!AN324+'SM Da'!AN324+'BN Da'!AN324+'BS Da'!AN324+'TDC Da'!AN324</f>
        <v>77</v>
      </c>
      <c r="AO324" s="81">
        <f>+'MIT Da'!AO324+'SAR Da'!AO324+'URQ Da'!AO324+'ROC Da'!AO324+'SM Da'!AO324+'BN Da'!AO324+'BS Da'!AO324+'TDC Da'!AO324</f>
        <v>142</v>
      </c>
      <c r="AP324" s="81">
        <f>+'MIT Da'!AP324+'SAR Da'!AP324+'URQ Da'!AP324+'ROC Da'!AP324+'SM Da'!AP324+'BN Da'!AP324+'BS Da'!AP324+'TDC Da'!AP324</f>
        <v>564</v>
      </c>
      <c r="AQ324" s="81">
        <f>+'MIT Da'!AQ324+'SAR Da'!AQ324+'URQ Da'!AQ324+'ROC Da'!AQ324+'SM Da'!AQ324+'BN Da'!AQ324+'BS Da'!AQ324+'TDC Da'!AQ324</f>
        <v>399</v>
      </c>
      <c r="AR324" s="81">
        <f>+'MIT Da'!AR324+'SAR Da'!AR324+'URQ Da'!AR324+'ROC Da'!AR324+'SM Da'!AR324+'BN Da'!AR324+'BS Da'!AR324+'TDC Da'!AR324</f>
        <v>72</v>
      </c>
      <c r="AS324" s="81">
        <f>+SUM(RED_InfraMR[[#This Row],[B.02.1 - Parque de Coches Eléctricos Motrices]:[B.02.3 - Parque de Coches Eléctricos Motrices Tipo R]])</f>
        <v>1035</v>
      </c>
      <c r="AT324" s="81">
        <f>+'MIT Da'!AT324+'SAR Da'!AT324+'URQ Da'!AT324+'ROC Da'!AT324+'SM Da'!AT324+'BN Da'!AT324+'BS Da'!AT324+'TDC Da'!AT324</f>
        <v>12</v>
      </c>
      <c r="AU324" s="81">
        <f>+'MIT Da'!AU324+'SAR Da'!AU324+'URQ Da'!AU324+'ROC Da'!AU324+'SM Da'!AU324+'BN Da'!AU324+'BS Da'!AU324+'TDC Da'!AU324</f>
        <v>33</v>
      </c>
      <c r="AV324" s="81">
        <f>+'MIT Da'!AV324+'SAR Da'!AV324+'URQ Da'!AV324+'ROC Da'!AV324+'SM Da'!AV324+'BN Da'!AV324+'BS Da'!AV324+'TDC Da'!AV324</f>
        <v>64</v>
      </c>
      <c r="AW324" s="81">
        <f>+SUM(RED_InfraMR[[#This Row],[B.03.1 - Parque de Coches Motores Motrices Remolcados]:[B.03.3 - Parque de Coches Motores Motrices Cabina]])</f>
        <v>109</v>
      </c>
      <c r="AX324" s="81">
        <f>+'MIT Da'!AX324+'SAR Da'!AX324+'URQ Da'!AX324+'ROC Da'!AX324+'SM Da'!AX324+'BN Da'!AX324+'BS Da'!AX324+'TDC Da'!AX324</f>
        <v>496</v>
      </c>
      <c r="AY324" s="81">
        <f>+'MIT Da'!AY324+'SAR Da'!AY324+'URQ Da'!AY324+'ROC Da'!AY324+'SM Da'!AY324+'BN Da'!AY324+'BS Da'!AY324+'TDC Da'!AY324</f>
        <v>128</v>
      </c>
      <c r="AZ324" s="81">
        <f>+'MIT Da'!AZ324+'SAR Da'!AZ324+'URQ Da'!AZ324+'ROC Da'!AZ324+'SM Da'!AZ324+'BN Da'!AZ324+'BS Da'!AZ324+'TDC Da'!AZ324</f>
        <v>15</v>
      </c>
      <c r="BA324" s="81">
        <f>+'MIT Da'!BA324+'SAR Da'!BA324+'URQ Da'!BA324+'ROC Da'!BA324+'SM Da'!BA324+'BN Da'!BA324+'BS Da'!BA324+'TDC Da'!BA324</f>
        <v>164</v>
      </c>
      <c r="BB324" s="81">
        <f>+'MIT Da'!BB324+'SAR Da'!BB324+'URQ Da'!BB324+'ROC Da'!BB324+'SM Da'!BB324+'BN Da'!BB324+'BS Da'!BB324+'TDC Da'!BB324</f>
        <v>0</v>
      </c>
      <c r="BC324" s="81">
        <f>+SUM(RED_InfraMR[[#This Row],[B.04.1 - Parque de Coches Remolcados Clase Unica]:[B.04.5 - Parque de Coches Remolcados para Servicios Especiales (Cartoneros)]])</f>
        <v>803</v>
      </c>
      <c r="BD324" s="81">
        <f>+'MIT Da'!BD324+'SAR Da'!BD324+'URQ Da'!BD324+'ROC Da'!BD324+'SM Da'!BD324+'BN Da'!BD324+'BS Da'!BD324+'TDC Da'!BD324</f>
        <v>33</v>
      </c>
      <c r="BE324" s="81">
        <f>+'MIT Da'!BE324+'SAR Da'!BE324+'URQ Da'!BE324+'ROC Da'!BE324+'SM Da'!BE324+'BN Da'!BE324+'BS Da'!BE324+'TDC Da'!BE324</f>
        <v>103</v>
      </c>
      <c r="BF324" s="16"/>
    </row>
    <row r="325" spans="1:58">
      <c r="A325" s="1">
        <v>2019</v>
      </c>
      <c r="B325" s="1" t="s">
        <v>126</v>
      </c>
      <c r="C325" s="12">
        <f>+'MIT Da'!C325+'SAR Da'!C325+'URQ Da'!C325+'ROC Da'!C325+'SM Da'!C325+'BN Da'!C325+'BS Da'!C325+'TDC Da'!C325</f>
        <v>256.92999999999995</v>
      </c>
      <c r="D325" s="12">
        <f>+'MIT Da'!D325+'SAR Da'!D325+'URQ Da'!D325+'ROC Da'!D325+'SM Da'!D325+'BN Da'!D325+'BS Da'!D325+'TDC Da'!D325</f>
        <v>440.81799999999998</v>
      </c>
      <c r="E325" s="12">
        <f>+'MIT Da'!E325+'SAR Da'!E325+'URQ Da'!E325+'ROC Da'!E325+'SM Da'!E325+'BN Da'!E325+'BS Da'!E325+'TDC Da'!E325</f>
        <v>0</v>
      </c>
      <c r="F325" s="12">
        <f>+'MIT Da'!F325+'SAR Da'!F325+'URQ Da'!F325+'ROC Da'!F325+'SM Da'!F325+'BN Da'!F325+'BS Da'!F325+'TDC Da'!F325</f>
        <v>257.54663999999997</v>
      </c>
      <c r="G325" s="12">
        <f>+'MIT Da'!G325+'SAR Da'!G325+'URQ Da'!G325+'ROC Da'!G325+'SM Da'!G325+'BN Da'!G325+'BS Da'!G325+'TDC Da'!G325</f>
        <v>955.29464000000007</v>
      </c>
      <c r="H325" s="12">
        <f>+'MIT Da'!H325+'SAR Da'!H325+'URQ Da'!H325+'ROC Da'!H325+'SM Da'!H325+'BN Da'!H325+'BS Da'!H325+'TDC Da'!H325</f>
        <v>939.79464000000007</v>
      </c>
      <c r="I325" s="12">
        <f>+'MIT Da'!I325+'SAR Da'!I325+'URQ Da'!I325+'ROC Da'!I325+'SM Da'!I325+'BN Da'!I325+'BS Da'!I325+'TDC Da'!I325</f>
        <v>1069.7341099999999</v>
      </c>
      <c r="J325" s="12">
        <f>+'MIT Da'!J325+'SAR Da'!J325+'URQ Da'!J325+'ROC Da'!J325+'SM Da'!J325+'BN Da'!J325+'BS Da'!J325+'TDC Da'!J325</f>
        <v>1163.2139099999999</v>
      </c>
      <c r="K325" s="12">
        <f>+'MIT Da'!K325+'SAR Da'!K325+'URQ Da'!K325+'ROC Da'!K325+'SM Da'!K325+'BN Da'!K325+'BS Da'!K325+'TDC Da'!K325</f>
        <v>54.516999999999996</v>
      </c>
      <c r="L325" s="12">
        <f>+'MIT Da'!L325+'SAR Da'!L325+'URQ Da'!L325+'ROC Da'!L325+'SM Da'!L325+'BN Da'!L325+'BS Da'!L325+'TDC Da'!L325</f>
        <v>542.23900000000003</v>
      </c>
      <c r="M325" s="12">
        <f>+'MIT Da'!M325+'SAR Da'!M325+'URQ Da'!M325+'ROC Da'!M325+'SM Da'!M325+'BN Da'!M325+'BS Da'!M325+'TDC Da'!M325</f>
        <v>21.314999999999998</v>
      </c>
      <c r="N325" s="12">
        <f>+'MIT Da'!N325+'SAR Da'!N325+'URQ Da'!N325+'ROC Da'!N325+'SM Da'!N325+'BN Da'!N325+'BS Da'!N325+'TDC Da'!N325</f>
        <v>1705.4529099999997</v>
      </c>
      <c r="O325" s="12">
        <f>+'MIT Da'!O325+'SAR Da'!O325+'URQ Da'!O325+'ROC Da'!O325+'SM Da'!O325+'BN Da'!O325+'BS Da'!O325+'TDC Da'!O325</f>
        <v>1687.9889099999998</v>
      </c>
      <c r="P325" s="81">
        <f>+'MIT Da'!P325+'SAR Da'!P325+'URQ Da'!P325+'ROC Da'!P325+'SM Da'!P325+'BN Da'!P325+'BS Da'!P325+'TDC Da'!P325</f>
        <v>216</v>
      </c>
      <c r="Q325" s="81">
        <f>+'MIT Da'!Q325+'SAR Da'!Q325+'URQ Da'!Q325+'ROC Da'!Q325+'SM Da'!Q325+'BN Da'!Q325+'BS Da'!Q325+'TDC Da'!Q325</f>
        <v>58</v>
      </c>
      <c r="R325" s="81">
        <f>+'MIT Da'!R325+'SAR Da'!R325+'URQ Da'!R325+'ROC Da'!R325+'SM Da'!R325+'BN Da'!R325+'BS Da'!R325+'TDC Da'!R325</f>
        <v>10</v>
      </c>
      <c r="S325" s="81">
        <f>+'MIT Da'!S325+'SAR Da'!S325+'URQ Da'!S325+'ROC Da'!S325+'SM Da'!S325+'BN Da'!S325+'BS Da'!S325+'TDC Da'!S325</f>
        <v>284</v>
      </c>
      <c r="T325" s="81">
        <f>+'MIT Da'!T325+'SAR Da'!T325+'URQ Da'!T325+'ROC Da'!T325+'SM Da'!T325+'BN Da'!T325+'BS Da'!T325+'TDC Da'!T325</f>
        <v>137</v>
      </c>
      <c r="U325" s="81">
        <f>+'MIT Da'!U325+'SAR Da'!U325+'URQ Da'!U325+'ROC Da'!U325+'SM Da'!U325+'BN Da'!U325+'BS Da'!U325+'TDC Da'!U325</f>
        <v>407</v>
      </c>
      <c r="V325" s="81">
        <f>+'MIT Da'!V325+'SAR Da'!V325+'URQ Da'!V325+'ROC Da'!V325+'SM Da'!V325+'BN Da'!V325+'BS Da'!V325+'TDC Da'!V325</f>
        <v>11</v>
      </c>
      <c r="W325" s="81">
        <f>+'MIT Da'!W325+'SAR Da'!W325+'URQ Da'!W325+'ROC Da'!W325+'SM Da'!W325+'BN Da'!W325+'BS Da'!W325+'TDC Da'!W325</f>
        <v>117</v>
      </c>
      <c r="X325" s="81">
        <f>+'MIT Da'!X325+'SAR Da'!X325+'URQ Da'!X325+'ROC Da'!X325+'SM Da'!X325+'BN Da'!X325+'BS Da'!X325+'TDC Da'!X325</f>
        <v>5</v>
      </c>
      <c r="Y325" s="81">
        <f>+'MIT Da'!Y325+'SAR Da'!Y325+'URQ Da'!Y325+'ROC Da'!Y325+'SM Da'!Y325+'BN Da'!Y325+'BS Da'!Y325+'TDC Da'!Y325</f>
        <v>677</v>
      </c>
      <c r="Z325" s="81">
        <f>+'MIT Da'!Z325+'SAR Da'!Z325+'URQ Da'!Z325+'ROC Da'!Z325+'SM Da'!Z325+'BN Da'!Z325+'BS Da'!Z325+'TDC Da'!Z325</f>
        <v>196</v>
      </c>
      <c r="AA325" s="81">
        <f>+'MIT Da'!AA325+'SAR Da'!AA325+'URQ Da'!AA325+'ROC Da'!AA325+'SM Da'!AA325+'BN Da'!AA325+'BS Da'!AA325+'TDC Da'!AA325</f>
        <v>103</v>
      </c>
      <c r="AB325" s="81">
        <f>+'MIT Da'!AB325+'SAR Da'!AB325+'URQ Da'!AB325+'ROC Da'!AB325+'SM Da'!AB325+'BN Da'!AB325+'BS Da'!AB325+'TDC Da'!AB325</f>
        <v>677</v>
      </c>
      <c r="AC325" s="81">
        <f>+'MIT Da'!AC325+'SAR Da'!AC325+'URQ Da'!AC325+'ROC Da'!AC325+'SM Da'!AC325+'BN Da'!AC325+'BS Da'!AC325+'TDC Da'!AC325</f>
        <v>976</v>
      </c>
      <c r="AD325" s="81">
        <f>+'MIT Da'!AD325+'SAR Da'!AD325+'URQ Da'!AD325+'ROC Da'!AD325+'SM Da'!AD325+'BN Da'!AD325+'BS Da'!AD325+'TDC Da'!AD325</f>
        <v>59</v>
      </c>
      <c r="AE325" s="81">
        <f>+'MIT Da'!AE325+'SAR Da'!AE325+'URQ Da'!AE325+'ROC Da'!AE325+'SM Da'!AE325+'BN Da'!AE325+'BS Da'!AE325+'TDC Da'!AE325</f>
        <v>101</v>
      </c>
      <c r="AF325" s="81">
        <f>+'MIT Da'!AF325+'SAR Da'!AF325+'URQ Da'!AF325+'ROC Da'!AF325+'SM Da'!AF325+'BN Da'!AF325+'BS Da'!AF325+'TDC Da'!AF325</f>
        <v>469</v>
      </c>
      <c r="AG325" s="81">
        <f>+'MIT Da'!AG325+'SAR Da'!AG325+'URQ Da'!AG325+'ROC Da'!AG325+'SM Da'!AG325+'BN Da'!AG325+'BS Da'!AG325+'TDC Da'!AG325</f>
        <v>629</v>
      </c>
      <c r="AH325" s="12">
        <f>+'MIT Da'!AH325+'SAR Da'!AH325+'URQ Da'!AH325+'ROC Da'!AH325+'SM Da'!AH325+'BN Da'!AH325+'BS Da'!AH325+'TDC Da'!AH325</f>
        <v>280.81400000000002</v>
      </c>
      <c r="AI325" s="12">
        <f>+'MIT Da'!AI325+'SAR Da'!AI325+'URQ Da'!AI325+'ROC Da'!AI325+'SM Da'!AI325+'BN Da'!AI325+'BS Da'!AI325+'TDC Da'!AI325</f>
        <v>2.4</v>
      </c>
      <c r="AJ325" s="12">
        <f>+'MIT Da'!AJ325+'SAR Da'!AJ325+'URQ Da'!AJ325+'ROC Da'!AJ325+'SM Da'!AJ325+'BN Da'!AJ325+'BS Da'!AJ325+'TDC Da'!AJ325</f>
        <v>514.28800000000001</v>
      </c>
      <c r="AK325" s="12">
        <f>+'MIT Da'!AK325+'SAR Da'!AK325+'URQ Da'!AK325+'ROC Da'!AK325+'SM Da'!AK325+'BN Da'!AK325+'BS Da'!AK325+'TDC Da'!AK325</f>
        <v>797.50199999999995</v>
      </c>
      <c r="AL325" s="81">
        <f>+'MIT Da'!AL325+'SAR Da'!AL325+'URQ Da'!AL325+'ROC Da'!AL325+'SM Da'!AL325+'BN Da'!AL325+'BS Da'!AL325+'TDC Da'!AL325</f>
        <v>9</v>
      </c>
      <c r="AM325" s="81">
        <f>+'MIT Da'!AM325+'SAR Da'!AM325+'URQ Da'!AM325+'ROC Da'!AM325+'SM Da'!AM325+'BN Da'!AM325+'BS Da'!AM325+'TDC Da'!AM325</f>
        <v>56</v>
      </c>
      <c r="AN325" s="81">
        <f>+'MIT Da'!AN325+'SAR Da'!AN325+'URQ Da'!AN325+'ROC Da'!AN325+'SM Da'!AN325+'BN Da'!AN325+'BS Da'!AN325+'TDC Da'!AN325</f>
        <v>77</v>
      </c>
      <c r="AO325" s="81">
        <f>+'MIT Da'!AO325+'SAR Da'!AO325+'URQ Da'!AO325+'ROC Da'!AO325+'SM Da'!AO325+'BN Da'!AO325+'BS Da'!AO325+'TDC Da'!AO325</f>
        <v>142</v>
      </c>
      <c r="AP325" s="81">
        <f>+'MIT Da'!AP325+'SAR Da'!AP325+'URQ Da'!AP325+'ROC Da'!AP325+'SM Da'!AP325+'BN Da'!AP325+'BS Da'!AP325+'TDC Da'!AP325</f>
        <v>564</v>
      </c>
      <c r="AQ325" s="81">
        <f>+'MIT Da'!AQ325+'SAR Da'!AQ325+'URQ Da'!AQ325+'ROC Da'!AQ325+'SM Da'!AQ325+'BN Da'!AQ325+'BS Da'!AQ325+'TDC Da'!AQ325</f>
        <v>399</v>
      </c>
      <c r="AR325" s="81">
        <f>+'MIT Da'!AR325+'SAR Da'!AR325+'URQ Da'!AR325+'ROC Da'!AR325+'SM Da'!AR325+'BN Da'!AR325+'BS Da'!AR325+'TDC Da'!AR325</f>
        <v>72</v>
      </c>
      <c r="AS325" s="81">
        <f>+SUM(RED_InfraMR[[#This Row],[B.02.1 - Parque de Coches Eléctricos Motrices]:[B.02.3 - Parque de Coches Eléctricos Motrices Tipo R]])</f>
        <v>1035</v>
      </c>
      <c r="AT325" s="81">
        <f>+'MIT Da'!AT325+'SAR Da'!AT325+'URQ Da'!AT325+'ROC Da'!AT325+'SM Da'!AT325+'BN Da'!AT325+'BS Da'!AT325+'TDC Da'!AT325</f>
        <v>12</v>
      </c>
      <c r="AU325" s="81">
        <f>+'MIT Da'!AU325+'SAR Da'!AU325+'URQ Da'!AU325+'ROC Da'!AU325+'SM Da'!AU325+'BN Da'!AU325+'BS Da'!AU325+'TDC Da'!AU325</f>
        <v>33</v>
      </c>
      <c r="AV325" s="81">
        <f>+'MIT Da'!AV325+'SAR Da'!AV325+'URQ Da'!AV325+'ROC Da'!AV325+'SM Da'!AV325+'BN Da'!AV325+'BS Da'!AV325+'TDC Da'!AV325</f>
        <v>64</v>
      </c>
      <c r="AW325" s="81">
        <f>+SUM(RED_InfraMR[[#This Row],[B.03.1 - Parque de Coches Motores Motrices Remolcados]:[B.03.3 - Parque de Coches Motores Motrices Cabina]])</f>
        <v>109</v>
      </c>
      <c r="AX325" s="81">
        <f>+'MIT Da'!AX325+'SAR Da'!AX325+'URQ Da'!AX325+'ROC Da'!AX325+'SM Da'!AX325+'BN Da'!AX325+'BS Da'!AX325+'TDC Da'!AX325</f>
        <v>496</v>
      </c>
      <c r="AY325" s="81">
        <f>+'MIT Da'!AY325+'SAR Da'!AY325+'URQ Da'!AY325+'ROC Da'!AY325+'SM Da'!AY325+'BN Da'!AY325+'BS Da'!AY325+'TDC Da'!AY325</f>
        <v>128</v>
      </c>
      <c r="AZ325" s="81">
        <f>+'MIT Da'!AZ325+'SAR Da'!AZ325+'URQ Da'!AZ325+'ROC Da'!AZ325+'SM Da'!AZ325+'BN Da'!AZ325+'BS Da'!AZ325+'TDC Da'!AZ325</f>
        <v>15</v>
      </c>
      <c r="BA325" s="81">
        <f>+'MIT Da'!BA325+'SAR Da'!BA325+'URQ Da'!BA325+'ROC Da'!BA325+'SM Da'!BA325+'BN Da'!BA325+'BS Da'!BA325+'TDC Da'!BA325</f>
        <v>164</v>
      </c>
      <c r="BB325" s="81">
        <f>+'MIT Da'!BB325+'SAR Da'!BB325+'URQ Da'!BB325+'ROC Da'!BB325+'SM Da'!BB325+'BN Da'!BB325+'BS Da'!BB325+'TDC Da'!BB325</f>
        <v>0</v>
      </c>
      <c r="BC325" s="81">
        <f>+SUM(RED_InfraMR[[#This Row],[B.04.1 - Parque de Coches Remolcados Clase Unica]:[B.04.5 - Parque de Coches Remolcados para Servicios Especiales (Cartoneros)]])</f>
        <v>803</v>
      </c>
      <c r="BD325" s="81">
        <f>+'MIT Da'!BD325+'SAR Da'!BD325+'URQ Da'!BD325+'ROC Da'!BD325+'SM Da'!BD325+'BN Da'!BD325+'BS Da'!BD325+'TDC Da'!BD325</f>
        <v>33</v>
      </c>
      <c r="BE325" s="81">
        <f>+'MIT Da'!BE325+'SAR Da'!BE325+'URQ Da'!BE325+'ROC Da'!BE325+'SM Da'!BE325+'BN Da'!BE325+'BS Da'!BE325+'TDC Da'!BE325</f>
        <v>103</v>
      </c>
      <c r="BF325" s="16"/>
    </row>
    <row r="326" spans="1:58">
      <c r="A326" s="1">
        <v>2020</v>
      </c>
      <c r="B326" s="1" t="s">
        <v>115</v>
      </c>
      <c r="C326" s="12">
        <f>+'MIT Da'!C326+'SAR Da'!C326+'URQ Da'!C326+'ROC Da'!C326+'SM Da'!C326+'BN Da'!C326+'BS Da'!C326+'TDC Da'!C326</f>
        <v>256.92999999999995</v>
      </c>
      <c r="D326" s="12">
        <f>+'MIT Da'!D326+'SAR Da'!D326+'URQ Da'!D326+'ROC Da'!D326+'SM Da'!D326+'BN Da'!D326+'BS Da'!D326+'TDC Da'!D326</f>
        <v>440.81799999999998</v>
      </c>
      <c r="E326" s="12">
        <f>+'MIT Da'!E326+'SAR Da'!E326+'URQ Da'!E326+'ROC Da'!E326+'SM Da'!E326+'BN Da'!E326+'BS Da'!E326+'TDC Da'!E326</f>
        <v>0</v>
      </c>
      <c r="F326" s="12">
        <f>+'MIT Da'!F326+'SAR Da'!F326+'URQ Da'!F326+'ROC Da'!F326+'SM Da'!F326+'BN Da'!F326+'BS Da'!F326+'TDC Da'!F326</f>
        <v>257.54663999999997</v>
      </c>
      <c r="G326" s="12">
        <f>+'MIT Da'!G326+'SAR Da'!G326+'URQ Da'!G326+'ROC Da'!G326+'SM Da'!G326+'BN Da'!G326+'BS Da'!G326+'TDC Da'!G326</f>
        <v>955.29464000000007</v>
      </c>
      <c r="H326" s="12">
        <f>+'MIT Da'!H326+'SAR Da'!H326+'URQ Da'!H326+'ROC Da'!H326+'SM Da'!H326+'BN Da'!H326+'BS Da'!H326+'TDC Da'!H326</f>
        <v>939.79464000000007</v>
      </c>
      <c r="I326" s="12">
        <f>+'MIT Da'!I326+'SAR Da'!I326+'URQ Da'!I326+'ROC Da'!I326+'SM Da'!I326+'BN Da'!I326+'BS Da'!I326+'TDC Da'!I326</f>
        <v>1069.7341099999999</v>
      </c>
      <c r="J326" s="12">
        <f>+'MIT Da'!J326+'SAR Da'!J326+'URQ Da'!J326+'ROC Da'!J326+'SM Da'!J326+'BN Da'!J326+'BS Da'!J326+'TDC Da'!J326</f>
        <v>1163.2139099999999</v>
      </c>
      <c r="K326" s="12">
        <f>+'MIT Da'!K326+'SAR Da'!K326+'URQ Da'!K326+'ROC Da'!K326+'SM Da'!K326+'BN Da'!K326+'BS Da'!K326+'TDC Da'!K326</f>
        <v>54.516999999999996</v>
      </c>
      <c r="L326" s="12">
        <f>+'MIT Da'!L326+'SAR Da'!L326+'URQ Da'!L326+'ROC Da'!L326+'SM Da'!L326+'BN Da'!L326+'BS Da'!L326+'TDC Da'!L326</f>
        <v>542.23900000000003</v>
      </c>
      <c r="M326" s="12">
        <f>+'MIT Da'!M326+'SAR Da'!M326+'URQ Da'!M326+'ROC Da'!M326+'SM Da'!M326+'BN Da'!M326+'BS Da'!M326+'TDC Da'!M326</f>
        <v>21.314999999999998</v>
      </c>
      <c r="N326" s="12">
        <f>+'MIT Da'!N326+'SAR Da'!N326+'URQ Da'!N326+'ROC Da'!N326+'SM Da'!N326+'BN Da'!N326+'BS Da'!N326+'TDC Da'!N326</f>
        <v>1705.4529099999997</v>
      </c>
      <c r="O326" s="12">
        <f>+'MIT Da'!O326+'SAR Da'!O326+'URQ Da'!O326+'ROC Da'!O326+'SM Da'!O326+'BN Da'!O326+'BS Da'!O326+'TDC Da'!O326</f>
        <v>1687.9889099999998</v>
      </c>
      <c r="P326" s="81">
        <f>+'MIT Da'!P326+'SAR Da'!P326+'URQ Da'!P326+'ROC Da'!P326+'SM Da'!P326+'BN Da'!P326+'BS Da'!P326+'TDC Da'!P326</f>
        <v>210</v>
      </c>
      <c r="Q326" s="81">
        <f>+'MIT Da'!Q326+'SAR Da'!Q326+'URQ Da'!Q326+'ROC Da'!Q326+'SM Da'!Q326+'BN Da'!Q326+'BS Da'!Q326+'TDC Da'!Q326</f>
        <v>52</v>
      </c>
      <c r="R326" s="81">
        <f>+'MIT Da'!R326+'SAR Da'!R326+'URQ Da'!R326+'ROC Da'!R326+'SM Da'!R326+'BN Da'!R326+'BS Da'!R326+'TDC Da'!R326</f>
        <v>22</v>
      </c>
      <c r="S326" s="81">
        <f>+'MIT Da'!S326+'SAR Da'!S326+'URQ Da'!S326+'ROC Da'!S326+'SM Da'!S326+'BN Da'!S326+'BS Da'!S326+'TDC Da'!S326</f>
        <v>284</v>
      </c>
      <c r="T326" s="81">
        <f>+'MIT Da'!T326+'SAR Da'!T326+'URQ Da'!T326+'ROC Da'!T326+'SM Da'!T326+'BN Da'!T326+'BS Da'!T326+'TDC Da'!T326</f>
        <v>139</v>
      </c>
      <c r="U326" s="81">
        <f>+'MIT Da'!U326+'SAR Da'!U326+'URQ Da'!U326+'ROC Da'!U326+'SM Da'!U326+'BN Da'!U326+'BS Da'!U326+'TDC Da'!U326</f>
        <v>397</v>
      </c>
      <c r="V326" s="81">
        <f>+'MIT Da'!V326+'SAR Da'!V326+'URQ Da'!V326+'ROC Da'!V326+'SM Da'!V326+'BN Da'!V326+'BS Da'!V326+'TDC Da'!V326</f>
        <v>9</v>
      </c>
      <c r="W326" s="81">
        <f>+'MIT Da'!W326+'SAR Da'!W326+'URQ Da'!W326+'ROC Da'!W326+'SM Da'!W326+'BN Da'!W326+'BS Da'!W326+'TDC Da'!W326</f>
        <v>99</v>
      </c>
      <c r="X326" s="81">
        <f>+'MIT Da'!X326+'SAR Da'!X326+'URQ Da'!X326+'ROC Da'!X326+'SM Da'!X326+'BN Da'!X326+'BS Da'!X326+'TDC Da'!X326</f>
        <v>12</v>
      </c>
      <c r="Y326" s="81">
        <f>+'MIT Da'!Y326+'SAR Da'!Y326+'URQ Da'!Y326+'ROC Da'!Y326+'SM Da'!Y326+'BN Da'!Y326+'BS Da'!Y326+'TDC Da'!Y326</f>
        <v>656</v>
      </c>
      <c r="Z326" s="81">
        <f>+'MIT Da'!Z326+'SAR Da'!Z326+'URQ Da'!Z326+'ROC Da'!Z326+'SM Da'!Z326+'BN Da'!Z326+'BS Da'!Z326+'TDC Da'!Z326</f>
        <v>282</v>
      </c>
      <c r="AA326" s="81">
        <f>+'MIT Da'!AA326+'SAR Da'!AA326+'URQ Da'!AA326+'ROC Da'!AA326+'SM Da'!AA326+'BN Da'!AA326+'BS Da'!AA326+'TDC Da'!AA326</f>
        <v>109</v>
      </c>
      <c r="AB326" s="81">
        <f>+'MIT Da'!AB326+'SAR Da'!AB326+'URQ Da'!AB326+'ROC Da'!AB326+'SM Da'!AB326+'BN Da'!AB326+'BS Da'!AB326+'TDC Da'!AB326</f>
        <v>656</v>
      </c>
      <c r="AC326" s="81">
        <f>+'MIT Da'!AC326+'SAR Da'!AC326+'URQ Da'!AC326+'ROC Da'!AC326+'SM Da'!AC326+'BN Da'!AC326+'BS Da'!AC326+'TDC Da'!AC326</f>
        <v>1047</v>
      </c>
      <c r="AD326" s="81">
        <f>+'MIT Da'!AD326+'SAR Da'!AD326+'URQ Da'!AD326+'ROC Da'!AD326+'SM Da'!AD326+'BN Da'!AD326+'BS Da'!AD326+'TDC Da'!AD326</f>
        <v>40</v>
      </c>
      <c r="AE326" s="81">
        <f>+'MIT Da'!AE326+'SAR Da'!AE326+'URQ Da'!AE326+'ROC Da'!AE326+'SM Da'!AE326+'BN Da'!AE326+'BS Da'!AE326+'TDC Da'!AE326</f>
        <v>110</v>
      </c>
      <c r="AF326" s="81">
        <f>+'MIT Da'!AF326+'SAR Da'!AF326+'URQ Da'!AF326+'ROC Da'!AF326+'SM Da'!AF326+'BN Da'!AF326+'BS Da'!AF326+'TDC Da'!AF326</f>
        <v>404</v>
      </c>
      <c r="AG326" s="81">
        <f>+'MIT Da'!AG326+'SAR Da'!AG326+'URQ Da'!AG326+'ROC Da'!AG326+'SM Da'!AG326+'BN Da'!AG326+'BS Da'!AG326+'TDC Da'!AG326</f>
        <v>554</v>
      </c>
      <c r="AH326" s="12">
        <f>+'MIT Da'!AH326+'SAR Da'!AH326+'URQ Da'!AH326+'ROC Da'!AH326+'SM Da'!AH326+'BN Da'!AH326+'BS Da'!AH326+'TDC Da'!AH326</f>
        <v>291.44200000000001</v>
      </c>
      <c r="AI326" s="12">
        <f>+'MIT Da'!AI326+'SAR Da'!AI326+'URQ Da'!AI326+'ROC Da'!AI326+'SM Da'!AI326+'BN Da'!AI326+'BS Da'!AI326+'TDC Da'!AI326</f>
        <v>190.75200000000001</v>
      </c>
      <c r="AJ326" s="12">
        <f>+'MIT Da'!AJ326+'SAR Da'!AJ326+'URQ Da'!AJ326+'ROC Da'!AJ326+'SM Da'!AJ326+'BN Da'!AJ326+'BS Da'!AJ326+'TDC Da'!AJ326</f>
        <v>376.24299999999999</v>
      </c>
      <c r="AK326" s="12">
        <f>+'MIT Da'!AK326+'SAR Da'!AK326+'URQ Da'!AK326+'ROC Da'!AK326+'SM Da'!AK326+'BN Da'!AK326+'BS Da'!AK326+'TDC Da'!AK326</f>
        <v>858.43700000000001</v>
      </c>
      <c r="AL326" s="81">
        <f>+'MIT Da'!AL326+'SAR Da'!AL326+'URQ Da'!AL326+'ROC Da'!AL326+'SM Da'!AL326+'BN Da'!AL326+'BS Da'!AL326+'TDC Da'!AL326</f>
        <v>28</v>
      </c>
      <c r="AM326" s="81">
        <f>+'MIT Da'!AM326+'SAR Da'!AM326+'URQ Da'!AM326+'ROC Da'!AM326+'SM Da'!AM326+'BN Da'!AM326+'BS Da'!AM326+'TDC Da'!AM326</f>
        <v>55</v>
      </c>
      <c r="AN326" s="81">
        <f>+'MIT Da'!AN326+'SAR Da'!AN326+'URQ Da'!AN326+'ROC Da'!AN326+'SM Da'!AN326+'BN Da'!AN326+'BS Da'!AN326+'TDC Da'!AN326</f>
        <v>85</v>
      </c>
      <c r="AO326" s="81">
        <f>+'MIT Da'!AO326+'SAR Da'!AO326+'URQ Da'!AO326+'ROC Da'!AO326+'SM Da'!AO326+'BN Da'!AO326+'BS Da'!AO326+'TDC Da'!AO326</f>
        <v>168</v>
      </c>
      <c r="AP326" s="81">
        <f>+'MIT Da'!AP326+'SAR Da'!AP326+'URQ Da'!AP326+'ROC Da'!AP326+'SM Da'!AP326+'BN Da'!AP326+'BS Da'!AP326+'TDC Da'!AP326</f>
        <v>512</v>
      </c>
      <c r="AQ326" s="81">
        <f>+'MIT Da'!AQ326+'SAR Da'!AQ326+'URQ Da'!AQ326+'ROC Da'!AQ326+'SM Da'!AQ326+'BN Da'!AQ326+'BS Da'!AQ326+'TDC Da'!AQ326</f>
        <v>379</v>
      </c>
      <c r="AR326" s="81">
        <f>+'MIT Da'!AR326+'SAR Da'!AR326+'URQ Da'!AR326+'ROC Da'!AR326+'SM Da'!AR326+'BN Da'!AR326+'BS Da'!AR326+'TDC Da'!AR326</f>
        <v>59</v>
      </c>
      <c r="AS326" s="81">
        <f>+SUM(RED_InfraMR[[#This Row],[B.02.1 - Parque de Coches Eléctricos Motrices]:[B.02.3 - Parque de Coches Eléctricos Motrices Tipo R]])</f>
        <v>950</v>
      </c>
      <c r="AT326" s="81">
        <f>+'MIT Da'!AT326+'SAR Da'!AT326+'URQ Da'!AT326+'ROC Da'!AT326+'SM Da'!AT326+'BN Da'!AT326+'BS Da'!AT326+'TDC Da'!AT326</f>
        <v>45</v>
      </c>
      <c r="AU326" s="81">
        <f>+'MIT Da'!AU326+'SAR Da'!AU326+'URQ Da'!AU326+'ROC Da'!AU326+'SM Da'!AU326+'BN Da'!AU326+'BS Da'!AU326+'TDC Da'!AU326</f>
        <v>7</v>
      </c>
      <c r="AV326" s="81">
        <f>+'MIT Da'!AV326+'SAR Da'!AV326+'URQ Da'!AV326+'ROC Da'!AV326+'SM Da'!AV326+'BN Da'!AV326+'BS Da'!AV326+'TDC Da'!AV326</f>
        <v>67</v>
      </c>
      <c r="AW326" s="81">
        <f>+SUM(RED_InfraMR[[#This Row],[B.03.1 - Parque de Coches Motores Motrices Remolcados]:[B.03.3 - Parque de Coches Motores Motrices Cabina]])</f>
        <v>119</v>
      </c>
      <c r="AX326" s="81">
        <f>+'MIT Da'!AX326+'SAR Da'!AX326+'URQ Da'!AX326+'ROC Da'!AX326+'SM Da'!AX326+'BN Da'!AX326+'BS Da'!AX326+'TDC Da'!AX326</f>
        <v>300</v>
      </c>
      <c r="AY326" s="81">
        <f>+'MIT Da'!AY326+'SAR Da'!AY326+'URQ Da'!AY326+'ROC Da'!AY326+'SM Da'!AY326+'BN Da'!AY326+'BS Da'!AY326+'TDC Da'!AY326</f>
        <v>206</v>
      </c>
      <c r="AZ326" s="81">
        <f>+'MIT Da'!AZ326+'SAR Da'!AZ326+'URQ Da'!AZ326+'ROC Da'!AZ326+'SM Da'!AZ326+'BN Da'!AZ326+'BS Da'!AZ326+'TDC Da'!AZ326</f>
        <v>0</v>
      </c>
      <c r="BA326" s="81">
        <f>+'MIT Da'!BA326+'SAR Da'!BA326+'URQ Da'!BA326+'ROC Da'!BA326+'SM Da'!BA326+'BN Da'!BA326+'BS Da'!BA326+'TDC Da'!BA326</f>
        <v>234</v>
      </c>
      <c r="BB326" s="81">
        <f>+'MIT Da'!BB326+'SAR Da'!BB326+'URQ Da'!BB326+'ROC Da'!BB326+'SM Da'!BB326+'BN Da'!BB326+'BS Da'!BB326+'TDC Da'!BB326</f>
        <v>18</v>
      </c>
      <c r="BC326" s="81">
        <f>+SUM(RED_InfraMR[[#This Row],[B.04.1 - Parque de Coches Remolcados Clase Unica]:[B.04.5 - Parque de Coches Remolcados para Servicios Especiales (Cartoneros)]])</f>
        <v>758</v>
      </c>
      <c r="BD326" s="81">
        <f>+'MIT Da'!BD326+'SAR Da'!BD326+'URQ Da'!BD326+'ROC Da'!BD326+'SM Da'!BD326+'BN Da'!BD326+'BS Da'!BD326+'TDC Da'!BD326</f>
        <v>7</v>
      </c>
      <c r="BE326" s="81">
        <f>+'MIT Da'!BE326+'SAR Da'!BE326+'URQ Da'!BE326+'ROC Da'!BE326+'SM Da'!BE326+'BN Da'!BE326+'BS Da'!BE326+'TDC Da'!BE326</f>
        <v>160</v>
      </c>
      <c r="BF326" s="16"/>
    </row>
    <row r="327" spans="1:58">
      <c r="A327" s="1">
        <v>2020</v>
      </c>
      <c r="B327" s="1" t="s">
        <v>116</v>
      </c>
      <c r="C327" s="12">
        <f>+'MIT Da'!C327+'SAR Da'!C327+'URQ Da'!C327+'ROC Da'!C327+'SM Da'!C327+'BN Da'!C327+'BS Da'!C327+'TDC Da'!C327</f>
        <v>256.92999999999995</v>
      </c>
      <c r="D327" s="12">
        <f>+'MIT Da'!D327+'SAR Da'!D327+'URQ Da'!D327+'ROC Da'!D327+'SM Da'!D327+'BN Da'!D327+'BS Da'!D327+'TDC Da'!D327</f>
        <v>440.81799999999998</v>
      </c>
      <c r="E327" s="12">
        <f>+'MIT Da'!E327+'SAR Da'!E327+'URQ Da'!E327+'ROC Da'!E327+'SM Da'!E327+'BN Da'!E327+'BS Da'!E327+'TDC Da'!E327</f>
        <v>0</v>
      </c>
      <c r="F327" s="12">
        <f>+'MIT Da'!F327+'SAR Da'!F327+'URQ Da'!F327+'ROC Da'!F327+'SM Da'!F327+'BN Da'!F327+'BS Da'!F327+'TDC Da'!F327</f>
        <v>257.54663999999997</v>
      </c>
      <c r="G327" s="12">
        <f>+'MIT Da'!G327+'SAR Da'!G327+'URQ Da'!G327+'ROC Da'!G327+'SM Da'!G327+'BN Da'!G327+'BS Da'!G327+'TDC Da'!G327</f>
        <v>955.29464000000007</v>
      </c>
      <c r="H327" s="12">
        <f>+'MIT Da'!H327+'SAR Da'!H327+'URQ Da'!H327+'ROC Da'!H327+'SM Da'!H327+'BN Da'!H327+'BS Da'!H327+'TDC Da'!H327</f>
        <v>939.79464000000007</v>
      </c>
      <c r="I327" s="12">
        <f>+'MIT Da'!I327+'SAR Da'!I327+'URQ Da'!I327+'ROC Da'!I327+'SM Da'!I327+'BN Da'!I327+'BS Da'!I327+'TDC Da'!I327</f>
        <v>1069.7341099999999</v>
      </c>
      <c r="J327" s="12">
        <f>+'MIT Da'!J327+'SAR Da'!J327+'URQ Da'!J327+'ROC Da'!J327+'SM Da'!J327+'BN Da'!J327+'BS Da'!J327+'TDC Da'!J327</f>
        <v>1163.2139099999999</v>
      </c>
      <c r="K327" s="12">
        <f>+'MIT Da'!K327+'SAR Da'!K327+'URQ Da'!K327+'ROC Da'!K327+'SM Da'!K327+'BN Da'!K327+'BS Da'!K327+'TDC Da'!K327</f>
        <v>54.516999999999996</v>
      </c>
      <c r="L327" s="12">
        <f>+'MIT Da'!L327+'SAR Da'!L327+'URQ Da'!L327+'ROC Da'!L327+'SM Da'!L327+'BN Da'!L327+'BS Da'!L327+'TDC Da'!L327</f>
        <v>542.23900000000003</v>
      </c>
      <c r="M327" s="12">
        <f>+'MIT Da'!M327+'SAR Da'!M327+'URQ Da'!M327+'ROC Da'!M327+'SM Da'!M327+'BN Da'!M327+'BS Da'!M327+'TDC Da'!M327</f>
        <v>21.314999999999998</v>
      </c>
      <c r="N327" s="12">
        <f>+'MIT Da'!N327+'SAR Da'!N327+'URQ Da'!N327+'ROC Da'!N327+'SM Da'!N327+'BN Da'!N327+'BS Da'!N327+'TDC Da'!N327</f>
        <v>1705.4529099999997</v>
      </c>
      <c r="O327" s="12">
        <f>+'MIT Da'!O327+'SAR Da'!O327+'URQ Da'!O327+'ROC Da'!O327+'SM Da'!O327+'BN Da'!O327+'BS Da'!O327+'TDC Da'!O327</f>
        <v>1687.9889099999998</v>
      </c>
      <c r="P327" s="81">
        <f>+'MIT Da'!P327+'SAR Da'!P327+'URQ Da'!P327+'ROC Da'!P327+'SM Da'!P327+'BN Da'!P327+'BS Da'!P327+'TDC Da'!P327</f>
        <v>210</v>
      </c>
      <c r="Q327" s="81">
        <f>+'MIT Da'!Q327+'SAR Da'!Q327+'URQ Da'!Q327+'ROC Da'!Q327+'SM Da'!Q327+'BN Da'!Q327+'BS Da'!Q327+'TDC Da'!Q327</f>
        <v>52</v>
      </c>
      <c r="R327" s="81">
        <f>+'MIT Da'!R327+'SAR Da'!R327+'URQ Da'!R327+'ROC Da'!R327+'SM Da'!R327+'BN Da'!R327+'BS Da'!R327+'TDC Da'!R327</f>
        <v>22</v>
      </c>
      <c r="S327" s="81">
        <f>+'MIT Da'!S327+'SAR Da'!S327+'URQ Da'!S327+'ROC Da'!S327+'SM Da'!S327+'BN Da'!S327+'BS Da'!S327+'TDC Da'!S327</f>
        <v>284</v>
      </c>
      <c r="T327" s="81">
        <f>+'MIT Da'!T327+'SAR Da'!T327+'URQ Da'!T327+'ROC Da'!T327+'SM Da'!T327+'BN Da'!T327+'BS Da'!T327+'TDC Da'!T327</f>
        <v>139</v>
      </c>
      <c r="U327" s="81">
        <f>+'MIT Da'!U327+'SAR Da'!U327+'URQ Da'!U327+'ROC Da'!U327+'SM Da'!U327+'BN Da'!U327+'BS Da'!U327+'TDC Da'!U327</f>
        <v>397</v>
      </c>
      <c r="V327" s="81">
        <f>+'MIT Da'!V327+'SAR Da'!V327+'URQ Da'!V327+'ROC Da'!V327+'SM Da'!V327+'BN Da'!V327+'BS Da'!V327+'TDC Da'!V327</f>
        <v>9</v>
      </c>
      <c r="W327" s="81">
        <f>+'MIT Da'!W327+'SAR Da'!W327+'URQ Da'!W327+'ROC Da'!W327+'SM Da'!W327+'BN Da'!W327+'BS Da'!W327+'TDC Da'!W327</f>
        <v>99</v>
      </c>
      <c r="X327" s="81">
        <f>+'MIT Da'!X327+'SAR Da'!X327+'URQ Da'!X327+'ROC Da'!X327+'SM Da'!X327+'BN Da'!X327+'BS Da'!X327+'TDC Da'!X327</f>
        <v>12</v>
      </c>
      <c r="Y327" s="81">
        <f>+'MIT Da'!Y327+'SAR Da'!Y327+'URQ Da'!Y327+'ROC Da'!Y327+'SM Da'!Y327+'BN Da'!Y327+'BS Da'!Y327+'TDC Da'!Y327</f>
        <v>656</v>
      </c>
      <c r="Z327" s="81">
        <f>+'MIT Da'!Z327+'SAR Da'!Z327+'URQ Da'!Z327+'ROC Da'!Z327+'SM Da'!Z327+'BN Da'!Z327+'BS Da'!Z327+'TDC Da'!Z327</f>
        <v>282</v>
      </c>
      <c r="AA327" s="81">
        <f>+'MIT Da'!AA327+'SAR Da'!AA327+'URQ Da'!AA327+'ROC Da'!AA327+'SM Da'!AA327+'BN Da'!AA327+'BS Da'!AA327+'TDC Da'!AA327</f>
        <v>109</v>
      </c>
      <c r="AB327" s="81">
        <f>+'MIT Da'!AB327+'SAR Da'!AB327+'URQ Da'!AB327+'ROC Da'!AB327+'SM Da'!AB327+'BN Da'!AB327+'BS Da'!AB327+'TDC Da'!AB327</f>
        <v>656</v>
      </c>
      <c r="AC327" s="81">
        <f>+'MIT Da'!AC327+'SAR Da'!AC327+'URQ Da'!AC327+'ROC Da'!AC327+'SM Da'!AC327+'BN Da'!AC327+'BS Da'!AC327+'TDC Da'!AC327</f>
        <v>1047</v>
      </c>
      <c r="AD327" s="81">
        <f>+'MIT Da'!AD327+'SAR Da'!AD327+'URQ Da'!AD327+'ROC Da'!AD327+'SM Da'!AD327+'BN Da'!AD327+'BS Da'!AD327+'TDC Da'!AD327</f>
        <v>40</v>
      </c>
      <c r="AE327" s="81">
        <f>+'MIT Da'!AE327+'SAR Da'!AE327+'URQ Da'!AE327+'ROC Da'!AE327+'SM Da'!AE327+'BN Da'!AE327+'BS Da'!AE327+'TDC Da'!AE327</f>
        <v>110</v>
      </c>
      <c r="AF327" s="81">
        <f>+'MIT Da'!AF327+'SAR Da'!AF327+'URQ Da'!AF327+'ROC Da'!AF327+'SM Da'!AF327+'BN Da'!AF327+'BS Da'!AF327+'TDC Da'!AF327</f>
        <v>404</v>
      </c>
      <c r="AG327" s="81">
        <f>+'MIT Da'!AG327+'SAR Da'!AG327+'URQ Da'!AG327+'ROC Da'!AG327+'SM Da'!AG327+'BN Da'!AG327+'BS Da'!AG327+'TDC Da'!AG327</f>
        <v>554</v>
      </c>
      <c r="AH327" s="12">
        <f>+'MIT Da'!AH327+'SAR Da'!AH327+'URQ Da'!AH327+'ROC Da'!AH327+'SM Da'!AH327+'BN Da'!AH327+'BS Da'!AH327+'TDC Da'!AH327</f>
        <v>291.44200000000001</v>
      </c>
      <c r="AI327" s="12">
        <f>+'MIT Da'!AI327+'SAR Da'!AI327+'URQ Da'!AI327+'ROC Da'!AI327+'SM Da'!AI327+'BN Da'!AI327+'BS Da'!AI327+'TDC Da'!AI327</f>
        <v>190.75200000000001</v>
      </c>
      <c r="AJ327" s="12">
        <f>+'MIT Da'!AJ327+'SAR Da'!AJ327+'URQ Da'!AJ327+'ROC Da'!AJ327+'SM Da'!AJ327+'BN Da'!AJ327+'BS Da'!AJ327+'TDC Da'!AJ327</f>
        <v>376.24299999999999</v>
      </c>
      <c r="AK327" s="12">
        <f>+'MIT Da'!AK327+'SAR Da'!AK327+'URQ Da'!AK327+'ROC Da'!AK327+'SM Da'!AK327+'BN Da'!AK327+'BS Da'!AK327+'TDC Da'!AK327</f>
        <v>858.43700000000001</v>
      </c>
      <c r="AL327" s="81">
        <f>+'MIT Da'!AL327+'SAR Da'!AL327+'URQ Da'!AL327+'ROC Da'!AL327+'SM Da'!AL327+'BN Da'!AL327+'BS Da'!AL327+'TDC Da'!AL327</f>
        <v>28</v>
      </c>
      <c r="AM327" s="81">
        <f>+'MIT Da'!AM327+'SAR Da'!AM327+'URQ Da'!AM327+'ROC Da'!AM327+'SM Da'!AM327+'BN Da'!AM327+'BS Da'!AM327+'TDC Da'!AM327</f>
        <v>55</v>
      </c>
      <c r="AN327" s="81">
        <f>+'MIT Da'!AN327+'SAR Da'!AN327+'URQ Da'!AN327+'ROC Da'!AN327+'SM Da'!AN327+'BN Da'!AN327+'BS Da'!AN327+'TDC Da'!AN327</f>
        <v>85</v>
      </c>
      <c r="AO327" s="81">
        <f>+'MIT Da'!AO327+'SAR Da'!AO327+'URQ Da'!AO327+'ROC Da'!AO327+'SM Da'!AO327+'BN Da'!AO327+'BS Da'!AO327+'TDC Da'!AO327</f>
        <v>168</v>
      </c>
      <c r="AP327" s="81">
        <f>+'MIT Da'!AP327+'SAR Da'!AP327+'URQ Da'!AP327+'ROC Da'!AP327+'SM Da'!AP327+'BN Da'!AP327+'BS Da'!AP327+'TDC Da'!AP327</f>
        <v>512</v>
      </c>
      <c r="AQ327" s="81">
        <f>+'MIT Da'!AQ327+'SAR Da'!AQ327+'URQ Da'!AQ327+'ROC Da'!AQ327+'SM Da'!AQ327+'BN Da'!AQ327+'BS Da'!AQ327+'TDC Da'!AQ327</f>
        <v>379</v>
      </c>
      <c r="AR327" s="81">
        <f>+'MIT Da'!AR327+'SAR Da'!AR327+'URQ Da'!AR327+'ROC Da'!AR327+'SM Da'!AR327+'BN Da'!AR327+'BS Da'!AR327+'TDC Da'!AR327</f>
        <v>59</v>
      </c>
      <c r="AS327" s="81">
        <f>+SUM(RED_InfraMR[[#This Row],[B.02.1 - Parque de Coches Eléctricos Motrices]:[B.02.3 - Parque de Coches Eléctricos Motrices Tipo R]])</f>
        <v>950</v>
      </c>
      <c r="AT327" s="81">
        <f>+'MIT Da'!AT327+'SAR Da'!AT327+'URQ Da'!AT327+'ROC Da'!AT327+'SM Da'!AT327+'BN Da'!AT327+'BS Da'!AT327+'TDC Da'!AT327</f>
        <v>45</v>
      </c>
      <c r="AU327" s="81">
        <f>+'MIT Da'!AU327+'SAR Da'!AU327+'URQ Da'!AU327+'ROC Da'!AU327+'SM Da'!AU327+'BN Da'!AU327+'BS Da'!AU327+'TDC Da'!AU327</f>
        <v>7</v>
      </c>
      <c r="AV327" s="81">
        <f>+'MIT Da'!AV327+'SAR Da'!AV327+'URQ Da'!AV327+'ROC Da'!AV327+'SM Da'!AV327+'BN Da'!AV327+'BS Da'!AV327+'TDC Da'!AV327</f>
        <v>67</v>
      </c>
      <c r="AW327" s="81">
        <f>+SUM(RED_InfraMR[[#This Row],[B.03.1 - Parque de Coches Motores Motrices Remolcados]:[B.03.3 - Parque de Coches Motores Motrices Cabina]])</f>
        <v>119</v>
      </c>
      <c r="AX327" s="81">
        <f>+'MIT Da'!AX327+'SAR Da'!AX327+'URQ Da'!AX327+'ROC Da'!AX327+'SM Da'!AX327+'BN Da'!AX327+'BS Da'!AX327+'TDC Da'!AX327</f>
        <v>300</v>
      </c>
      <c r="AY327" s="81">
        <f>+'MIT Da'!AY327+'SAR Da'!AY327+'URQ Da'!AY327+'ROC Da'!AY327+'SM Da'!AY327+'BN Da'!AY327+'BS Da'!AY327+'TDC Da'!AY327</f>
        <v>206</v>
      </c>
      <c r="AZ327" s="81">
        <f>+'MIT Da'!AZ327+'SAR Da'!AZ327+'URQ Da'!AZ327+'ROC Da'!AZ327+'SM Da'!AZ327+'BN Da'!AZ327+'BS Da'!AZ327+'TDC Da'!AZ327</f>
        <v>0</v>
      </c>
      <c r="BA327" s="81">
        <f>+'MIT Da'!BA327+'SAR Da'!BA327+'URQ Da'!BA327+'ROC Da'!BA327+'SM Da'!BA327+'BN Da'!BA327+'BS Da'!BA327+'TDC Da'!BA327</f>
        <v>234</v>
      </c>
      <c r="BB327" s="81">
        <f>+'MIT Da'!BB327+'SAR Da'!BB327+'URQ Da'!BB327+'ROC Da'!BB327+'SM Da'!BB327+'BN Da'!BB327+'BS Da'!BB327+'TDC Da'!BB327</f>
        <v>18</v>
      </c>
      <c r="BC327" s="81">
        <f>+SUM(RED_InfraMR[[#This Row],[B.04.1 - Parque de Coches Remolcados Clase Unica]:[B.04.5 - Parque de Coches Remolcados para Servicios Especiales (Cartoneros)]])</f>
        <v>758</v>
      </c>
      <c r="BD327" s="81">
        <f>+'MIT Da'!BD327+'SAR Da'!BD327+'URQ Da'!BD327+'ROC Da'!BD327+'SM Da'!BD327+'BN Da'!BD327+'BS Da'!BD327+'TDC Da'!BD327</f>
        <v>7</v>
      </c>
      <c r="BE327" s="81">
        <f>+'MIT Da'!BE327+'SAR Da'!BE327+'URQ Da'!BE327+'ROC Da'!BE327+'SM Da'!BE327+'BN Da'!BE327+'BS Da'!BE327+'TDC Da'!BE327</f>
        <v>160</v>
      </c>
      <c r="BF327" s="16"/>
    </row>
    <row r="328" spans="1:58">
      <c r="A328" s="1">
        <v>2020</v>
      </c>
      <c r="B328" s="1" t="s">
        <v>117</v>
      </c>
      <c r="C328" s="12">
        <f>+'MIT Da'!C328+'SAR Da'!C328+'URQ Da'!C328+'ROC Da'!C328+'SM Da'!C328+'BN Da'!C328+'BS Da'!C328+'TDC Da'!C328</f>
        <v>256.92999999999995</v>
      </c>
      <c r="D328" s="12">
        <f>+'MIT Da'!D328+'SAR Da'!D328+'URQ Da'!D328+'ROC Da'!D328+'SM Da'!D328+'BN Da'!D328+'BS Da'!D328+'TDC Da'!D328</f>
        <v>440.81799999999998</v>
      </c>
      <c r="E328" s="12">
        <f>+'MIT Da'!E328+'SAR Da'!E328+'URQ Da'!E328+'ROC Da'!E328+'SM Da'!E328+'BN Da'!E328+'BS Da'!E328+'TDC Da'!E328</f>
        <v>0</v>
      </c>
      <c r="F328" s="12">
        <f>+'MIT Da'!F328+'SAR Da'!F328+'URQ Da'!F328+'ROC Da'!F328+'SM Da'!F328+'BN Da'!F328+'BS Da'!F328+'TDC Da'!F328</f>
        <v>257.54663999999997</v>
      </c>
      <c r="G328" s="12">
        <f>+'MIT Da'!G328+'SAR Da'!G328+'URQ Da'!G328+'ROC Da'!G328+'SM Da'!G328+'BN Da'!G328+'BS Da'!G328+'TDC Da'!G328</f>
        <v>955.29464000000007</v>
      </c>
      <c r="H328" s="12">
        <f>+'MIT Da'!H328+'SAR Da'!H328+'URQ Da'!H328+'ROC Da'!H328+'SM Da'!H328+'BN Da'!H328+'BS Da'!H328+'TDC Da'!H328</f>
        <v>939.79464000000007</v>
      </c>
      <c r="I328" s="12">
        <f>+'MIT Da'!I328+'SAR Da'!I328+'URQ Da'!I328+'ROC Da'!I328+'SM Da'!I328+'BN Da'!I328+'BS Da'!I328+'TDC Da'!I328</f>
        <v>989.38011000000006</v>
      </c>
      <c r="J328" s="12">
        <f>+'MIT Da'!J328+'SAR Da'!J328+'URQ Da'!J328+'ROC Da'!J328+'SM Da'!J328+'BN Da'!J328+'BS Da'!J328+'TDC Da'!J328</f>
        <v>1163.2139099999999</v>
      </c>
      <c r="K328" s="12">
        <f>+'MIT Da'!K328+'SAR Da'!K328+'URQ Da'!K328+'ROC Da'!K328+'SM Da'!K328+'BN Da'!K328+'BS Da'!K328+'TDC Da'!K328</f>
        <v>54.516999999999996</v>
      </c>
      <c r="L328" s="12">
        <f>+'MIT Da'!L328+'SAR Da'!L328+'URQ Da'!L328+'ROC Da'!L328+'SM Da'!L328+'BN Da'!L328+'BS Da'!L328+'TDC Da'!L328</f>
        <v>542.23900000000003</v>
      </c>
      <c r="M328" s="12">
        <f>+'MIT Da'!M328+'SAR Da'!M328+'URQ Da'!M328+'ROC Da'!M328+'SM Da'!M328+'BN Da'!M328+'BS Da'!M328+'TDC Da'!M328</f>
        <v>21.314999999999998</v>
      </c>
      <c r="N328" s="12">
        <f>+'MIT Da'!N328+'SAR Da'!N328+'URQ Da'!N328+'ROC Da'!N328+'SM Da'!N328+'BN Da'!N328+'BS Da'!N328+'TDC Da'!N328</f>
        <v>1705.4529099999997</v>
      </c>
      <c r="O328" s="12">
        <f>+'MIT Da'!O328+'SAR Da'!O328+'URQ Da'!O328+'ROC Da'!O328+'SM Da'!O328+'BN Da'!O328+'BS Da'!O328+'TDC Da'!O328</f>
        <v>1687.9889099999998</v>
      </c>
      <c r="P328" s="81">
        <f>+'MIT Da'!P328+'SAR Da'!P328+'URQ Da'!P328+'ROC Da'!P328+'SM Da'!P328+'BN Da'!P328+'BS Da'!P328+'TDC Da'!P328</f>
        <v>210</v>
      </c>
      <c r="Q328" s="81">
        <f>+'MIT Da'!Q328+'SAR Da'!Q328+'URQ Da'!Q328+'ROC Da'!Q328+'SM Da'!Q328+'BN Da'!Q328+'BS Da'!Q328+'TDC Da'!Q328</f>
        <v>52</v>
      </c>
      <c r="R328" s="81">
        <f>+'MIT Da'!R328+'SAR Da'!R328+'URQ Da'!R328+'ROC Da'!R328+'SM Da'!R328+'BN Da'!R328+'BS Da'!R328+'TDC Da'!R328</f>
        <v>22</v>
      </c>
      <c r="S328" s="81">
        <f>+'MIT Da'!S328+'SAR Da'!S328+'URQ Da'!S328+'ROC Da'!S328+'SM Da'!S328+'BN Da'!S328+'BS Da'!S328+'TDC Da'!S328</f>
        <v>284</v>
      </c>
      <c r="T328" s="81">
        <f>+'MIT Da'!T328+'SAR Da'!T328+'URQ Da'!T328+'ROC Da'!T328+'SM Da'!T328+'BN Da'!T328+'BS Da'!T328+'TDC Da'!T328</f>
        <v>139</v>
      </c>
      <c r="U328" s="81">
        <f>+'MIT Da'!U328+'SAR Da'!U328+'URQ Da'!U328+'ROC Da'!U328+'SM Da'!U328+'BN Da'!U328+'BS Da'!U328+'TDC Da'!U328</f>
        <v>397</v>
      </c>
      <c r="V328" s="81">
        <f>+'MIT Da'!V328+'SAR Da'!V328+'URQ Da'!V328+'ROC Da'!V328+'SM Da'!V328+'BN Da'!V328+'BS Da'!V328+'TDC Da'!V328</f>
        <v>9</v>
      </c>
      <c r="W328" s="81">
        <f>+'MIT Da'!W328+'SAR Da'!W328+'URQ Da'!W328+'ROC Da'!W328+'SM Da'!W328+'BN Da'!W328+'BS Da'!W328+'TDC Da'!W328</f>
        <v>99</v>
      </c>
      <c r="X328" s="81">
        <f>+'MIT Da'!X328+'SAR Da'!X328+'URQ Da'!X328+'ROC Da'!X328+'SM Da'!X328+'BN Da'!X328+'BS Da'!X328+'TDC Da'!X328</f>
        <v>12</v>
      </c>
      <c r="Y328" s="81">
        <f>+'MIT Da'!Y328+'SAR Da'!Y328+'URQ Da'!Y328+'ROC Da'!Y328+'SM Da'!Y328+'BN Da'!Y328+'BS Da'!Y328+'TDC Da'!Y328</f>
        <v>656</v>
      </c>
      <c r="Z328" s="81">
        <f>+'MIT Da'!Z328+'SAR Da'!Z328+'URQ Da'!Z328+'ROC Da'!Z328+'SM Da'!Z328+'BN Da'!Z328+'BS Da'!Z328+'TDC Da'!Z328</f>
        <v>282</v>
      </c>
      <c r="AA328" s="81">
        <f>+'MIT Da'!AA328+'SAR Da'!AA328+'URQ Da'!AA328+'ROC Da'!AA328+'SM Da'!AA328+'BN Da'!AA328+'BS Da'!AA328+'TDC Da'!AA328</f>
        <v>109</v>
      </c>
      <c r="AB328" s="81">
        <f>+'MIT Da'!AB328+'SAR Da'!AB328+'URQ Da'!AB328+'ROC Da'!AB328+'SM Da'!AB328+'BN Da'!AB328+'BS Da'!AB328+'TDC Da'!AB328</f>
        <v>656</v>
      </c>
      <c r="AC328" s="81">
        <f>+'MIT Da'!AC328+'SAR Da'!AC328+'URQ Da'!AC328+'ROC Da'!AC328+'SM Da'!AC328+'BN Da'!AC328+'BS Da'!AC328+'TDC Da'!AC328</f>
        <v>1047</v>
      </c>
      <c r="AD328" s="81">
        <f>+'MIT Da'!AD328+'SAR Da'!AD328+'URQ Da'!AD328+'ROC Da'!AD328+'SM Da'!AD328+'BN Da'!AD328+'BS Da'!AD328+'TDC Da'!AD328</f>
        <v>40</v>
      </c>
      <c r="AE328" s="81">
        <f>+'MIT Da'!AE328+'SAR Da'!AE328+'URQ Da'!AE328+'ROC Da'!AE328+'SM Da'!AE328+'BN Da'!AE328+'BS Da'!AE328+'TDC Da'!AE328</f>
        <v>110</v>
      </c>
      <c r="AF328" s="81">
        <f>+'MIT Da'!AF328+'SAR Da'!AF328+'URQ Da'!AF328+'ROC Da'!AF328+'SM Da'!AF328+'BN Da'!AF328+'BS Da'!AF328+'TDC Da'!AF328</f>
        <v>404</v>
      </c>
      <c r="AG328" s="81">
        <f>+'MIT Da'!AG328+'SAR Da'!AG328+'URQ Da'!AG328+'ROC Da'!AG328+'SM Da'!AG328+'BN Da'!AG328+'BS Da'!AG328+'TDC Da'!AG328</f>
        <v>554</v>
      </c>
      <c r="AH328" s="12">
        <f>+'MIT Da'!AH328+'SAR Da'!AH328+'URQ Da'!AH328+'ROC Da'!AH328+'SM Da'!AH328+'BN Da'!AH328+'BS Da'!AH328+'TDC Da'!AH328</f>
        <v>291.44200000000001</v>
      </c>
      <c r="AI328" s="12">
        <f>+'MIT Da'!AI328+'SAR Da'!AI328+'URQ Da'!AI328+'ROC Da'!AI328+'SM Da'!AI328+'BN Da'!AI328+'BS Da'!AI328+'TDC Da'!AI328</f>
        <v>190.75200000000001</v>
      </c>
      <c r="AJ328" s="12">
        <f>+'MIT Da'!AJ328+'SAR Da'!AJ328+'URQ Da'!AJ328+'ROC Da'!AJ328+'SM Da'!AJ328+'BN Da'!AJ328+'BS Da'!AJ328+'TDC Da'!AJ328</f>
        <v>376.24299999999999</v>
      </c>
      <c r="AK328" s="12">
        <f>+'MIT Da'!AK328+'SAR Da'!AK328+'URQ Da'!AK328+'ROC Da'!AK328+'SM Da'!AK328+'BN Da'!AK328+'BS Da'!AK328+'TDC Da'!AK328</f>
        <v>858.43700000000001</v>
      </c>
      <c r="AL328" s="81">
        <f>+'MIT Da'!AL328+'SAR Da'!AL328+'URQ Da'!AL328+'ROC Da'!AL328+'SM Da'!AL328+'BN Da'!AL328+'BS Da'!AL328+'TDC Da'!AL328</f>
        <v>28</v>
      </c>
      <c r="AM328" s="81">
        <f>+'MIT Da'!AM328+'SAR Da'!AM328+'URQ Da'!AM328+'ROC Da'!AM328+'SM Da'!AM328+'BN Da'!AM328+'BS Da'!AM328+'TDC Da'!AM328</f>
        <v>55</v>
      </c>
      <c r="AN328" s="81">
        <f>+'MIT Da'!AN328+'SAR Da'!AN328+'URQ Da'!AN328+'ROC Da'!AN328+'SM Da'!AN328+'BN Da'!AN328+'BS Da'!AN328+'TDC Da'!AN328</f>
        <v>85</v>
      </c>
      <c r="AO328" s="81">
        <f>+'MIT Da'!AO328+'SAR Da'!AO328+'URQ Da'!AO328+'ROC Da'!AO328+'SM Da'!AO328+'BN Da'!AO328+'BS Da'!AO328+'TDC Da'!AO328</f>
        <v>168</v>
      </c>
      <c r="AP328" s="81">
        <f>+'MIT Da'!AP328+'SAR Da'!AP328+'URQ Da'!AP328+'ROC Da'!AP328+'SM Da'!AP328+'BN Da'!AP328+'BS Da'!AP328+'TDC Da'!AP328</f>
        <v>512</v>
      </c>
      <c r="AQ328" s="81">
        <f>+'MIT Da'!AQ328+'SAR Da'!AQ328+'URQ Da'!AQ328+'ROC Da'!AQ328+'SM Da'!AQ328+'BN Da'!AQ328+'BS Da'!AQ328+'TDC Da'!AQ328</f>
        <v>379</v>
      </c>
      <c r="AR328" s="81">
        <f>+'MIT Da'!AR328+'SAR Da'!AR328+'URQ Da'!AR328+'ROC Da'!AR328+'SM Da'!AR328+'BN Da'!AR328+'BS Da'!AR328+'TDC Da'!AR328</f>
        <v>59</v>
      </c>
      <c r="AS328" s="81">
        <f>+SUM(RED_InfraMR[[#This Row],[B.02.1 - Parque de Coches Eléctricos Motrices]:[B.02.3 - Parque de Coches Eléctricos Motrices Tipo R]])</f>
        <v>950</v>
      </c>
      <c r="AT328" s="81">
        <f>+'MIT Da'!AT328+'SAR Da'!AT328+'URQ Da'!AT328+'ROC Da'!AT328+'SM Da'!AT328+'BN Da'!AT328+'BS Da'!AT328+'TDC Da'!AT328</f>
        <v>45</v>
      </c>
      <c r="AU328" s="81">
        <f>+'MIT Da'!AU328+'SAR Da'!AU328+'URQ Da'!AU328+'ROC Da'!AU328+'SM Da'!AU328+'BN Da'!AU328+'BS Da'!AU328+'TDC Da'!AU328</f>
        <v>7</v>
      </c>
      <c r="AV328" s="81">
        <f>+'MIT Da'!AV328+'SAR Da'!AV328+'URQ Da'!AV328+'ROC Da'!AV328+'SM Da'!AV328+'BN Da'!AV328+'BS Da'!AV328+'TDC Da'!AV328</f>
        <v>67</v>
      </c>
      <c r="AW328" s="81">
        <f>+SUM(RED_InfraMR[[#This Row],[B.03.1 - Parque de Coches Motores Motrices Remolcados]:[B.03.3 - Parque de Coches Motores Motrices Cabina]])</f>
        <v>119</v>
      </c>
      <c r="AX328" s="81">
        <f>+'MIT Da'!AX328+'SAR Da'!AX328+'URQ Da'!AX328+'ROC Da'!AX328+'SM Da'!AX328+'BN Da'!AX328+'BS Da'!AX328+'TDC Da'!AX328</f>
        <v>300</v>
      </c>
      <c r="AY328" s="81">
        <f>+'MIT Da'!AY328+'SAR Da'!AY328+'URQ Da'!AY328+'ROC Da'!AY328+'SM Da'!AY328+'BN Da'!AY328+'BS Da'!AY328+'TDC Da'!AY328</f>
        <v>206</v>
      </c>
      <c r="AZ328" s="81">
        <f>+'MIT Da'!AZ328+'SAR Da'!AZ328+'URQ Da'!AZ328+'ROC Da'!AZ328+'SM Da'!AZ328+'BN Da'!AZ328+'BS Da'!AZ328+'TDC Da'!AZ328</f>
        <v>0</v>
      </c>
      <c r="BA328" s="81">
        <f>+'MIT Da'!BA328+'SAR Da'!BA328+'URQ Da'!BA328+'ROC Da'!BA328+'SM Da'!BA328+'BN Da'!BA328+'BS Da'!BA328+'TDC Da'!BA328</f>
        <v>234</v>
      </c>
      <c r="BB328" s="81">
        <f>+'MIT Da'!BB328+'SAR Da'!BB328+'URQ Da'!BB328+'ROC Da'!BB328+'SM Da'!BB328+'BN Da'!BB328+'BS Da'!BB328+'TDC Da'!BB328</f>
        <v>18</v>
      </c>
      <c r="BC328" s="81">
        <f>+SUM(RED_InfraMR[[#This Row],[B.04.1 - Parque de Coches Remolcados Clase Unica]:[B.04.5 - Parque de Coches Remolcados para Servicios Especiales (Cartoneros)]])</f>
        <v>758</v>
      </c>
      <c r="BD328" s="81">
        <f>+'MIT Da'!BD328+'SAR Da'!BD328+'URQ Da'!BD328+'ROC Da'!BD328+'SM Da'!BD328+'BN Da'!BD328+'BS Da'!BD328+'TDC Da'!BD328</f>
        <v>7</v>
      </c>
      <c r="BE328" s="81">
        <f>+'MIT Da'!BE328+'SAR Da'!BE328+'URQ Da'!BE328+'ROC Da'!BE328+'SM Da'!BE328+'BN Da'!BE328+'BS Da'!BE328+'TDC Da'!BE328</f>
        <v>160</v>
      </c>
      <c r="BF328" s="16"/>
    </row>
    <row r="329" spans="1:58">
      <c r="A329" s="1">
        <v>2020</v>
      </c>
      <c r="B329" s="1" t="s">
        <v>118</v>
      </c>
      <c r="C329" s="12">
        <f>+'MIT Da'!C329+'SAR Da'!C329+'URQ Da'!C329+'ROC Da'!C329+'SM Da'!C329+'BN Da'!C329+'BS Da'!C329+'TDC Da'!C329</f>
        <v>256.92999999999995</v>
      </c>
      <c r="D329" s="12">
        <f>+'MIT Da'!D329+'SAR Da'!D329+'URQ Da'!D329+'ROC Da'!D329+'SM Da'!D329+'BN Da'!D329+'BS Da'!D329+'TDC Da'!D329</f>
        <v>440.81799999999998</v>
      </c>
      <c r="E329" s="12">
        <f>+'MIT Da'!E329+'SAR Da'!E329+'URQ Da'!E329+'ROC Da'!E329+'SM Da'!E329+'BN Da'!E329+'BS Da'!E329+'TDC Da'!E329</f>
        <v>0</v>
      </c>
      <c r="F329" s="12">
        <f>+'MIT Da'!F329+'SAR Da'!F329+'URQ Da'!F329+'ROC Da'!F329+'SM Da'!F329+'BN Da'!F329+'BS Da'!F329+'TDC Da'!F329</f>
        <v>257.54663999999997</v>
      </c>
      <c r="G329" s="12">
        <f>+'MIT Da'!G329+'SAR Da'!G329+'URQ Da'!G329+'ROC Da'!G329+'SM Da'!G329+'BN Da'!G329+'BS Da'!G329+'TDC Da'!G329</f>
        <v>955.29464000000007</v>
      </c>
      <c r="H329" s="12">
        <f>+'MIT Da'!H329+'SAR Da'!H329+'URQ Da'!H329+'ROC Da'!H329+'SM Da'!H329+'BN Da'!H329+'BS Da'!H329+'TDC Da'!H329</f>
        <v>938.85164000000009</v>
      </c>
      <c r="I329" s="12">
        <f>+'MIT Da'!I329+'SAR Da'!I329+'URQ Da'!I329+'ROC Da'!I329+'SM Da'!I329+'BN Da'!I329+'BS Da'!I329+'TDC Da'!I329</f>
        <v>963.65611000000001</v>
      </c>
      <c r="J329" s="12">
        <f>+'MIT Da'!J329+'SAR Da'!J329+'URQ Da'!J329+'ROC Da'!J329+'SM Da'!J329+'BN Da'!J329+'BS Da'!J329+'TDC Da'!J329</f>
        <v>1163.2139099999999</v>
      </c>
      <c r="K329" s="12">
        <f>+'MIT Da'!K329+'SAR Da'!K329+'URQ Da'!K329+'ROC Da'!K329+'SM Da'!K329+'BN Da'!K329+'BS Da'!K329+'TDC Da'!K329</f>
        <v>54.516999999999996</v>
      </c>
      <c r="L329" s="12">
        <f>+'MIT Da'!L329+'SAR Da'!L329+'URQ Da'!L329+'ROC Da'!L329+'SM Da'!L329+'BN Da'!L329+'BS Da'!L329+'TDC Da'!L329</f>
        <v>542.23900000000003</v>
      </c>
      <c r="M329" s="12">
        <f>+'MIT Da'!M329+'SAR Da'!M329+'URQ Da'!M329+'ROC Da'!M329+'SM Da'!M329+'BN Da'!M329+'BS Da'!M329+'TDC Da'!M329</f>
        <v>21.314999999999998</v>
      </c>
      <c r="N329" s="12">
        <f>+'MIT Da'!N329+'SAR Da'!N329+'URQ Da'!N329+'ROC Da'!N329+'SM Da'!N329+'BN Da'!N329+'BS Da'!N329+'TDC Da'!N329</f>
        <v>1705.4529099999997</v>
      </c>
      <c r="O329" s="12">
        <f>+'MIT Da'!O329+'SAR Da'!O329+'URQ Da'!O329+'ROC Da'!O329+'SM Da'!O329+'BN Da'!O329+'BS Da'!O329+'TDC Da'!O329</f>
        <v>1687.9889099999998</v>
      </c>
      <c r="P329" s="81">
        <f>+'MIT Da'!P329+'SAR Da'!P329+'URQ Da'!P329+'ROC Da'!P329+'SM Da'!P329+'BN Da'!P329+'BS Da'!P329+'TDC Da'!P329</f>
        <v>210</v>
      </c>
      <c r="Q329" s="81">
        <f>+'MIT Da'!Q329+'SAR Da'!Q329+'URQ Da'!Q329+'ROC Da'!Q329+'SM Da'!Q329+'BN Da'!Q329+'BS Da'!Q329+'TDC Da'!Q329</f>
        <v>52</v>
      </c>
      <c r="R329" s="81">
        <f>+'MIT Da'!R329+'SAR Da'!R329+'URQ Da'!R329+'ROC Da'!R329+'SM Da'!R329+'BN Da'!R329+'BS Da'!R329+'TDC Da'!R329</f>
        <v>22</v>
      </c>
      <c r="S329" s="81">
        <f>+'MIT Da'!S329+'SAR Da'!S329+'URQ Da'!S329+'ROC Da'!S329+'SM Da'!S329+'BN Da'!S329+'BS Da'!S329+'TDC Da'!S329</f>
        <v>284</v>
      </c>
      <c r="T329" s="81">
        <f>+'MIT Da'!T329+'SAR Da'!T329+'URQ Da'!T329+'ROC Da'!T329+'SM Da'!T329+'BN Da'!T329+'BS Da'!T329+'TDC Da'!T329</f>
        <v>139</v>
      </c>
      <c r="U329" s="81">
        <f>+'MIT Da'!U329+'SAR Da'!U329+'URQ Da'!U329+'ROC Da'!U329+'SM Da'!U329+'BN Da'!U329+'BS Da'!U329+'TDC Da'!U329</f>
        <v>397</v>
      </c>
      <c r="V329" s="81">
        <f>+'MIT Da'!V329+'SAR Da'!V329+'URQ Da'!V329+'ROC Da'!V329+'SM Da'!V329+'BN Da'!V329+'BS Da'!V329+'TDC Da'!V329</f>
        <v>9</v>
      </c>
      <c r="W329" s="81">
        <f>+'MIT Da'!W329+'SAR Da'!W329+'URQ Da'!W329+'ROC Da'!W329+'SM Da'!W329+'BN Da'!W329+'BS Da'!W329+'TDC Da'!W329</f>
        <v>99</v>
      </c>
      <c r="X329" s="81">
        <f>+'MIT Da'!X329+'SAR Da'!X329+'URQ Da'!X329+'ROC Da'!X329+'SM Da'!X329+'BN Da'!X329+'BS Da'!X329+'TDC Da'!X329</f>
        <v>12</v>
      </c>
      <c r="Y329" s="81">
        <f>+'MIT Da'!Y329+'SAR Da'!Y329+'URQ Da'!Y329+'ROC Da'!Y329+'SM Da'!Y329+'BN Da'!Y329+'BS Da'!Y329+'TDC Da'!Y329</f>
        <v>656</v>
      </c>
      <c r="Z329" s="81">
        <f>+'MIT Da'!Z329+'SAR Da'!Z329+'URQ Da'!Z329+'ROC Da'!Z329+'SM Da'!Z329+'BN Da'!Z329+'BS Da'!Z329+'TDC Da'!Z329</f>
        <v>282</v>
      </c>
      <c r="AA329" s="81">
        <f>+'MIT Da'!AA329+'SAR Da'!AA329+'URQ Da'!AA329+'ROC Da'!AA329+'SM Da'!AA329+'BN Da'!AA329+'BS Da'!AA329+'TDC Da'!AA329</f>
        <v>109</v>
      </c>
      <c r="AB329" s="81">
        <f>+'MIT Da'!AB329+'SAR Da'!AB329+'URQ Da'!AB329+'ROC Da'!AB329+'SM Da'!AB329+'BN Da'!AB329+'BS Da'!AB329+'TDC Da'!AB329</f>
        <v>656</v>
      </c>
      <c r="AC329" s="81">
        <f>+'MIT Da'!AC329+'SAR Da'!AC329+'URQ Da'!AC329+'ROC Da'!AC329+'SM Da'!AC329+'BN Da'!AC329+'BS Da'!AC329+'TDC Da'!AC329</f>
        <v>1047</v>
      </c>
      <c r="AD329" s="81">
        <f>+'MIT Da'!AD329+'SAR Da'!AD329+'URQ Da'!AD329+'ROC Da'!AD329+'SM Da'!AD329+'BN Da'!AD329+'BS Da'!AD329+'TDC Da'!AD329</f>
        <v>40</v>
      </c>
      <c r="AE329" s="81">
        <f>+'MIT Da'!AE329+'SAR Da'!AE329+'URQ Da'!AE329+'ROC Da'!AE329+'SM Da'!AE329+'BN Da'!AE329+'BS Da'!AE329+'TDC Da'!AE329</f>
        <v>110</v>
      </c>
      <c r="AF329" s="81">
        <f>+'MIT Da'!AF329+'SAR Da'!AF329+'URQ Da'!AF329+'ROC Da'!AF329+'SM Da'!AF329+'BN Da'!AF329+'BS Da'!AF329+'TDC Da'!AF329</f>
        <v>404</v>
      </c>
      <c r="AG329" s="81">
        <f>+'MIT Da'!AG329+'SAR Da'!AG329+'URQ Da'!AG329+'ROC Da'!AG329+'SM Da'!AG329+'BN Da'!AG329+'BS Da'!AG329+'TDC Da'!AG329</f>
        <v>554</v>
      </c>
      <c r="AH329" s="12">
        <f>+'MIT Da'!AH329+'SAR Da'!AH329+'URQ Da'!AH329+'ROC Da'!AH329+'SM Da'!AH329+'BN Da'!AH329+'BS Da'!AH329+'TDC Da'!AH329</f>
        <v>291.44200000000001</v>
      </c>
      <c r="AI329" s="12">
        <f>+'MIT Da'!AI329+'SAR Da'!AI329+'URQ Da'!AI329+'ROC Da'!AI329+'SM Da'!AI329+'BN Da'!AI329+'BS Da'!AI329+'TDC Da'!AI329</f>
        <v>190.75200000000001</v>
      </c>
      <c r="AJ329" s="12">
        <f>+'MIT Da'!AJ329+'SAR Da'!AJ329+'URQ Da'!AJ329+'ROC Da'!AJ329+'SM Da'!AJ329+'BN Da'!AJ329+'BS Da'!AJ329+'TDC Da'!AJ329</f>
        <v>376.24299999999999</v>
      </c>
      <c r="AK329" s="12">
        <f>+'MIT Da'!AK329+'SAR Da'!AK329+'URQ Da'!AK329+'ROC Da'!AK329+'SM Da'!AK329+'BN Da'!AK329+'BS Da'!AK329+'TDC Da'!AK329</f>
        <v>858.43700000000001</v>
      </c>
      <c r="AL329" s="81">
        <f>+'MIT Da'!AL329+'SAR Da'!AL329+'URQ Da'!AL329+'ROC Da'!AL329+'SM Da'!AL329+'BN Da'!AL329+'BS Da'!AL329+'TDC Da'!AL329</f>
        <v>28</v>
      </c>
      <c r="AM329" s="81">
        <f>+'MIT Da'!AM329+'SAR Da'!AM329+'URQ Da'!AM329+'ROC Da'!AM329+'SM Da'!AM329+'BN Da'!AM329+'BS Da'!AM329+'TDC Da'!AM329</f>
        <v>55</v>
      </c>
      <c r="AN329" s="81">
        <f>+'MIT Da'!AN329+'SAR Da'!AN329+'URQ Da'!AN329+'ROC Da'!AN329+'SM Da'!AN329+'BN Da'!AN329+'BS Da'!AN329+'TDC Da'!AN329</f>
        <v>85</v>
      </c>
      <c r="AO329" s="81">
        <f>+'MIT Da'!AO329+'SAR Da'!AO329+'URQ Da'!AO329+'ROC Da'!AO329+'SM Da'!AO329+'BN Da'!AO329+'BS Da'!AO329+'TDC Da'!AO329</f>
        <v>168</v>
      </c>
      <c r="AP329" s="81">
        <f>+'MIT Da'!AP329+'SAR Da'!AP329+'URQ Da'!AP329+'ROC Da'!AP329+'SM Da'!AP329+'BN Da'!AP329+'BS Da'!AP329+'TDC Da'!AP329</f>
        <v>512</v>
      </c>
      <c r="AQ329" s="81">
        <f>+'MIT Da'!AQ329+'SAR Da'!AQ329+'URQ Da'!AQ329+'ROC Da'!AQ329+'SM Da'!AQ329+'BN Da'!AQ329+'BS Da'!AQ329+'TDC Da'!AQ329</f>
        <v>379</v>
      </c>
      <c r="AR329" s="81">
        <f>+'MIT Da'!AR329+'SAR Da'!AR329+'URQ Da'!AR329+'ROC Da'!AR329+'SM Da'!AR329+'BN Da'!AR329+'BS Da'!AR329+'TDC Da'!AR329</f>
        <v>59</v>
      </c>
      <c r="AS329" s="81">
        <f>+SUM(RED_InfraMR[[#This Row],[B.02.1 - Parque de Coches Eléctricos Motrices]:[B.02.3 - Parque de Coches Eléctricos Motrices Tipo R]])</f>
        <v>950</v>
      </c>
      <c r="AT329" s="81">
        <f>+'MIT Da'!AT329+'SAR Da'!AT329+'URQ Da'!AT329+'ROC Da'!AT329+'SM Da'!AT329+'BN Da'!AT329+'BS Da'!AT329+'TDC Da'!AT329</f>
        <v>45</v>
      </c>
      <c r="AU329" s="81">
        <f>+'MIT Da'!AU329+'SAR Da'!AU329+'URQ Da'!AU329+'ROC Da'!AU329+'SM Da'!AU329+'BN Da'!AU329+'BS Da'!AU329+'TDC Da'!AU329</f>
        <v>7</v>
      </c>
      <c r="AV329" s="81">
        <f>+'MIT Da'!AV329+'SAR Da'!AV329+'URQ Da'!AV329+'ROC Da'!AV329+'SM Da'!AV329+'BN Da'!AV329+'BS Da'!AV329+'TDC Da'!AV329</f>
        <v>67</v>
      </c>
      <c r="AW329" s="81">
        <f>+SUM(RED_InfraMR[[#This Row],[B.03.1 - Parque de Coches Motores Motrices Remolcados]:[B.03.3 - Parque de Coches Motores Motrices Cabina]])</f>
        <v>119</v>
      </c>
      <c r="AX329" s="81">
        <f>+'MIT Da'!AX329+'SAR Da'!AX329+'URQ Da'!AX329+'ROC Da'!AX329+'SM Da'!AX329+'BN Da'!AX329+'BS Da'!AX329+'TDC Da'!AX329</f>
        <v>300</v>
      </c>
      <c r="AY329" s="81">
        <f>+'MIT Da'!AY329+'SAR Da'!AY329+'URQ Da'!AY329+'ROC Da'!AY329+'SM Da'!AY329+'BN Da'!AY329+'BS Da'!AY329+'TDC Da'!AY329</f>
        <v>206</v>
      </c>
      <c r="AZ329" s="81">
        <f>+'MIT Da'!AZ329+'SAR Da'!AZ329+'URQ Da'!AZ329+'ROC Da'!AZ329+'SM Da'!AZ329+'BN Da'!AZ329+'BS Da'!AZ329+'TDC Da'!AZ329</f>
        <v>0</v>
      </c>
      <c r="BA329" s="81">
        <f>+'MIT Da'!BA329+'SAR Da'!BA329+'URQ Da'!BA329+'ROC Da'!BA329+'SM Da'!BA329+'BN Da'!BA329+'BS Da'!BA329+'TDC Da'!BA329</f>
        <v>234</v>
      </c>
      <c r="BB329" s="81">
        <f>+'MIT Da'!BB329+'SAR Da'!BB329+'URQ Da'!BB329+'ROC Da'!BB329+'SM Da'!BB329+'BN Da'!BB329+'BS Da'!BB329+'TDC Da'!BB329</f>
        <v>18</v>
      </c>
      <c r="BC329" s="81">
        <f>+SUM(RED_InfraMR[[#This Row],[B.04.1 - Parque de Coches Remolcados Clase Unica]:[B.04.5 - Parque de Coches Remolcados para Servicios Especiales (Cartoneros)]])</f>
        <v>758</v>
      </c>
      <c r="BD329" s="81">
        <f>+'MIT Da'!BD329+'SAR Da'!BD329+'URQ Da'!BD329+'ROC Da'!BD329+'SM Da'!BD329+'BN Da'!BD329+'BS Da'!BD329+'TDC Da'!BD329</f>
        <v>7</v>
      </c>
      <c r="BE329" s="81">
        <f>+'MIT Da'!BE329+'SAR Da'!BE329+'URQ Da'!BE329+'ROC Da'!BE329+'SM Da'!BE329+'BN Da'!BE329+'BS Da'!BE329+'TDC Da'!BE329</f>
        <v>160</v>
      </c>
      <c r="BF329" s="16"/>
    </row>
    <row r="330" spans="1:58">
      <c r="A330" s="1">
        <v>2020</v>
      </c>
      <c r="B330" s="1" t="s">
        <v>119</v>
      </c>
      <c r="C330" s="12">
        <f>+'MIT Da'!C330+'SAR Da'!C330+'URQ Da'!C330+'ROC Da'!C330+'SM Da'!C330+'BN Da'!C330+'BS Da'!C330+'TDC Da'!C330</f>
        <v>256.92999999999995</v>
      </c>
      <c r="D330" s="12">
        <f>+'MIT Da'!D330+'SAR Da'!D330+'URQ Da'!D330+'ROC Da'!D330+'SM Da'!D330+'BN Da'!D330+'BS Da'!D330+'TDC Da'!D330</f>
        <v>440.81799999999998</v>
      </c>
      <c r="E330" s="12">
        <f>+'MIT Da'!E330+'SAR Da'!E330+'URQ Da'!E330+'ROC Da'!E330+'SM Da'!E330+'BN Da'!E330+'BS Da'!E330+'TDC Da'!E330</f>
        <v>0</v>
      </c>
      <c r="F330" s="12">
        <f>+'MIT Da'!F330+'SAR Da'!F330+'URQ Da'!F330+'ROC Da'!F330+'SM Da'!F330+'BN Da'!F330+'BS Da'!F330+'TDC Da'!F330</f>
        <v>257.54663999999997</v>
      </c>
      <c r="G330" s="12">
        <f>+'MIT Da'!G330+'SAR Da'!G330+'URQ Da'!G330+'ROC Da'!G330+'SM Da'!G330+'BN Da'!G330+'BS Da'!G330+'TDC Da'!G330</f>
        <v>955.29464000000007</v>
      </c>
      <c r="H330" s="12">
        <f>+'MIT Da'!H330+'SAR Da'!H330+'URQ Da'!H330+'ROC Da'!H330+'SM Da'!H330+'BN Da'!H330+'BS Da'!H330+'TDC Da'!H330</f>
        <v>938.85164000000009</v>
      </c>
      <c r="I330" s="12">
        <f>+'MIT Da'!I330+'SAR Da'!I330+'URQ Da'!I330+'ROC Da'!I330+'SM Da'!I330+'BN Da'!I330+'BS Da'!I330+'TDC Da'!I330</f>
        <v>963.65611000000001</v>
      </c>
      <c r="J330" s="12">
        <f>+'MIT Da'!J330+'SAR Da'!J330+'URQ Da'!J330+'ROC Da'!J330+'SM Da'!J330+'BN Da'!J330+'BS Da'!J330+'TDC Da'!J330</f>
        <v>1163.2139099999999</v>
      </c>
      <c r="K330" s="12">
        <f>+'MIT Da'!K330+'SAR Da'!K330+'URQ Da'!K330+'ROC Da'!K330+'SM Da'!K330+'BN Da'!K330+'BS Da'!K330+'TDC Da'!K330</f>
        <v>54.516999999999996</v>
      </c>
      <c r="L330" s="12">
        <f>+'MIT Da'!L330+'SAR Da'!L330+'URQ Da'!L330+'ROC Da'!L330+'SM Da'!L330+'BN Da'!L330+'BS Da'!L330+'TDC Da'!L330</f>
        <v>542.23900000000003</v>
      </c>
      <c r="M330" s="12">
        <f>+'MIT Da'!M330+'SAR Da'!M330+'URQ Da'!M330+'ROC Da'!M330+'SM Da'!M330+'BN Da'!M330+'BS Da'!M330+'TDC Da'!M330</f>
        <v>21.314999999999998</v>
      </c>
      <c r="N330" s="12">
        <f>+'MIT Da'!N330+'SAR Da'!N330+'URQ Da'!N330+'ROC Da'!N330+'SM Da'!N330+'BN Da'!N330+'BS Da'!N330+'TDC Da'!N330</f>
        <v>1705.4529099999997</v>
      </c>
      <c r="O330" s="12">
        <f>+'MIT Da'!O330+'SAR Da'!O330+'URQ Da'!O330+'ROC Da'!O330+'SM Da'!O330+'BN Da'!O330+'BS Da'!O330+'TDC Da'!O330</f>
        <v>1687.9889099999998</v>
      </c>
      <c r="P330" s="81">
        <f>+'MIT Da'!P330+'SAR Da'!P330+'URQ Da'!P330+'ROC Da'!P330+'SM Da'!P330+'BN Da'!P330+'BS Da'!P330+'TDC Da'!P330</f>
        <v>210</v>
      </c>
      <c r="Q330" s="81">
        <f>+'MIT Da'!Q330+'SAR Da'!Q330+'URQ Da'!Q330+'ROC Da'!Q330+'SM Da'!Q330+'BN Da'!Q330+'BS Da'!Q330+'TDC Da'!Q330</f>
        <v>52</v>
      </c>
      <c r="R330" s="81">
        <f>+'MIT Da'!R330+'SAR Da'!R330+'URQ Da'!R330+'ROC Da'!R330+'SM Da'!R330+'BN Da'!R330+'BS Da'!R330+'TDC Da'!R330</f>
        <v>22</v>
      </c>
      <c r="S330" s="81">
        <f>+'MIT Da'!S330+'SAR Da'!S330+'URQ Da'!S330+'ROC Da'!S330+'SM Da'!S330+'BN Da'!S330+'BS Da'!S330+'TDC Da'!S330</f>
        <v>284</v>
      </c>
      <c r="T330" s="81">
        <f>+'MIT Da'!T330+'SAR Da'!T330+'URQ Da'!T330+'ROC Da'!T330+'SM Da'!T330+'BN Da'!T330+'BS Da'!T330+'TDC Da'!T330</f>
        <v>139</v>
      </c>
      <c r="U330" s="81">
        <f>+'MIT Da'!U330+'SAR Da'!U330+'URQ Da'!U330+'ROC Da'!U330+'SM Da'!U330+'BN Da'!U330+'BS Da'!U330+'TDC Da'!U330</f>
        <v>397</v>
      </c>
      <c r="V330" s="81">
        <f>+'MIT Da'!V330+'SAR Da'!V330+'URQ Da'!V330+'ROC Da'!V330+'SM Da'!V330+'BN Da'!V330+'BS Da'!V330+'TDC Da'!V330</f>
        <v>9</v>
      </c>
      <c r="W330" s="81">
        <f>+'MIT Da'!W330+'SAR Da'!W330+'URQ Da'!W330+'ROC Da'!W330+'SM Da'!W330+'BN Da'!W330+'BS Da'!W330+'TDC Da'!W330</f>
        <v>99</v>
      </c>
      <c r="X330" s="81">
        <f>+'MIT Da'!X330+'SAR Da'!X330+'URQ Da'!X330+'ROC Da'!X330+'SM Da'!X330+'BN Da'!X330+'BS Da'!X330+'TDC Da'!X330</f>
        <v>12</v>
      </c>
      <c r="Y330" s="81">
        <f>+'MIT Da'!Y330+'SAR Da'!Y330+'URQ Da'!Y330+'ROC Da'!Y330+'SM Da'!Y330+'BN Da'!Y330+'BS Da'!Y330+'TDC Da'!Y330</f>
        <v>656</v>
      </c>
      <c r="Z330" s="81">
        <f>+'MIT Da'!Z330+'SAR Da'!Z330+'URQ Da'!Z330+'ROC Da'!Z330+'SM Da'!Z330+'BN Da'!Z330+'BS Da'!Z330+'TDC Da'!Z330</f>
        <v>282</v>
      </c>
      <c r="AA330" s="81">
        <f>+'MIT Da'!AA330+'SAR Da'!AA330+'URQ Da'!AA330+'ROC Da'!AA330+'SM Da'!AA330+'BN Da'!AA330+'BS Da'!AA330+'TDC Da'!AA330</f>
        <v>109</v>
      </c>
      <c r="AB330" s="81">
        <f>+'MIT Da'!AB330+'SAR Da'!AB330+'URQ Da'!AB330+'ROC Da'!AB330+'SM Da'!AB330+'BN Da'!AB330+'BS Da'!AB330+'TDC Da'!AB330</f>
        <v>656</v>
      </c>
      <c r="AC330" s="81">
        <f>+'MIT Da'!AC330+'SAR Da'!AC330+'URQ Da'!AC330+'ROC Da'!AC330+'SM Da'!AC330+'BN Da'!AC330+'BS Da'!AC330+'TDC Da'!AC330</f>
        <v>1047</v>
      </c>
      <c r="AD330" s="81">
        <f>+'MIT Da'!AD330+'SAR Da'!AD330+'URQ Da'!AD330+'ROC Da'!AD330+'SM Da'!AD330+'BN Da'!AD330+'BS Da'!AD330+'TDC Da'!AD330</f>
        <v>40</v>
      </c>
      <c r="AE330" s="81">
        <f>+'MIT Da'!AE330+'SAR Da'!AE330+'URQ Da'!AE330+'ROC Da'!AE330+'SM Da'!AE330+'BN Da'!AE330+'BS Da'!AE330+'TDC Da'!AE330</f>
        <v>110</v>
      </c>
      <c r="AF330" s="81">
        <f>+'MIT Da'!AF330+'SAR Da'!AF330+'URQ Da'!AF330+'ROC Da'!AF330+'SM Da'!AF330+'BN Da'!AF330+'BS Da'!AF330+'TDC Da'!AF330</f>
        <v>404</v>
      </c>
      <c r="AG330" s="81">
        <f>+'MIT Da'!AG330+'SAR Da'!AG330+'URQ Da'!AG330+'ROC Da'!AG330+'SM Da'!AG330+'BN Da'!AG330+'BS Da'!AG330+'TDC Da'!AG330</f>
        <v>554</v>
      </c>
      <c r="AH330" s="12">
        <f>+'MIT Da'!AH330+'SAR Da'!AH330+'URQ Da'!AH330+'ROC Da'!AH330+'SM Da'!AH330+'BN Da'!AH330+'BS Da'!AH330+'TDC Da'!AH330</f>
        <v>291.44200000000001</v>
      </c>
      <c r="AI330" s="12">
        <f>+'MIT Da'!AI330+'SAR Da'!AI330+'URQ Da'!AI330+'ROC Da'!AI330+'SM Da'!AI330+'BN Da'!AI330+'BS Da'!AI330+'TDC Da'!AI330</f>
        <v>190.75200000000001</v>
      </c>
      <c r="AJ330" s="12">
        <f>+'MIT Da'!AJ330+'SAR Da'!AJ330+'URQ Da'!AJ330+'ROC Da'!AJ330+'SM Da'!AJ330+'BN Da'!AJ330+'BS Da'!AJ330+'TDC Da'!AJ330</f>
        <v>376.24299999999999</v>
      </c>
      <c r="AK330" s="12">
        <f>+'MIT Da'!AK330+'SAR Da'!AK330+'URQ Da'!AK330+'ROC Da'!AK330+'SM Da'!AK330+'BN Da'!AK330+'BS Da'!AK330+'TDC Da'!AK330</f>
        <v>858.43700000000001</v>
      </c>
      <c r="AL330" s="81">
        <f>+'MIT Da'!AL330+'SAR Da'!AL330+'URQ Da'!AL330+'ROC Da'!AL330+'SM Da'!AL330+'BN Da'!AL330+'BS Da'!AL330+'TDC Da'!AL330</f>
        <v>28</v>
      </c>
      <c r="AM330" s="81">
        <f>+'MIT Da'!AM330+'SAR Da'!AM330+'URQ Da'!AM330+'ROC Da'!AM330+'SM Da'!AM330+'BN Da'!AM330+'BS Da'!AM330+'TDC Da'!AM330</f>
        <v>55</v>
      </c>
      <c r="AN330" s="81">
        <f>+'MIT Da'!AN330+'SAR Da'!AN330+'URQ Da'!AN330+'ROC Da'!AN330+'SM Da'!AN330+'BN Da'!AN330+'BS Da'!AN330+'TDC Da'!AN330</f>
        <v>85</v>
      </c>
      <c r="AO330" s="81">
        <f>+'MIT Da'!AO330+'SAR Da'!AO330+'URQ Da'!AO330+'ROC Da'!AO330+'SM Da'!AO330+'BN Da'!AO330+'BS Da'!AO330+'TDC Da'!AO330</f>
        <v>168</v>
      </c>
      <c r="AP330" s="81">
        <f>+'MIT Da'!AP330+'SAR Da'!AP330+'URQ Da'!AP330+'ROC Da'!AP330+'SM Da'!AP330+'BN Da'!AP330+'BS Da'!AP330+'TDC Da'!AP330</f>
        <v>512</v>
      </c>
      <c r="AQ330" s="81">
        <f>+'MIT Da'!AQ330+'SAR Da'!AQ330+'URQ Da'!AQ330+'ROC Da'!AQ330+'SM Da'!AQ330+'BN Da'!AQ330+'BS Da'!AQ330+'TDC Da'!AQ330</f>
        <v>379</v>
      </c>
      <c r="AR330" s="81">
        <f>+'MIT Da'!AR330+'SAR Da'!AR330+'URQ Da'!AR330+'ROC Da'!AR330+'SM Da'!AR330+'BN Da'!AR330+'BS Da'!AR330+'TDC Da'!AR330</f>
        <v>59</v>
      </c>
      <c r="AS330" s="81">
        <f>+SUM(RED_InfraMR[[#This Row],[B.02.1 - Parque de Coches Eléctricos Motrices]:[B.02.3 - Parque de Coches Eléctricos Motrices Tipo R]])</f>
        <v>950</v>
      </c>
      <c r="AT330" s="81">
        <f>+'MIT Da'!AT330+'SAR Da'!AT330+'URQ Da'!AT330+'ROC Da'!AT330+'SM Da'!AT330+'BN Da'!AT330+'BS Da'!AT330+'TDC Da'!AT330</f>
        <v>45</v>
      </c>
      <c r="AU330" s="81">
        <f>+'MIT Da'!AU330+'SAR Da'!AU330+'URQ Da'!AU330+'ROC Da'!AU330+'SM Da'!AU330+'BN Da'!AU330+'BS Da'!AU330+'TDC Da'!AU330</f>
        <v>7</v>
      </c>
      <c r="AV330" s="81">
        <f>+'MIT Da'!AV330+'SAR Da'!AV330+'URQ Da'!AV330+'ROC Da'!AV330+'SM Da'!AV330+'BN Da'!AV330+'BS Da'!AV330+'TDC Da'!AV330</f>
        <v>67</v>
      </c>
      <c r="AW330" s="81">
        <f>+SUM(RED_InfraMR[[#This Row],[B.03.1 - Parque de Coches Motores Motrices Remolcados]:[B.03.3 - Parque de Coches Motores Motrices Cabina]])</f>
        <v>119</v>
      </c>
      <c r="AX330" s="81">
        <f>+'MIT Da'!AX330+'SAR Da'!AX330+'URQ Da'!AX330+'ROC Da'!AX330+'SM Da'!AX330+'BN Da'!AX330+'BS Da'!AX330+'TDC Da'!AX330</f>
        <v>300</v>
      </c>
      <c r="AY330" s="81">
        <f>+'MIT Da'!AY330+'SAR Da'!AY330+'URQ Da'!AY330+'ROC Da'!AY330+'SM Da'!AY330+'BN Da'!AY330+'BS Da'!AY330+'TDC Da'!AY330</f>
        <v>206</v>
      </c>
      <c r="AZ330" s="81">
        <f>+'MIT Da'!AZ330+'SAR Da'!AZ330+'URQ Da'!AZ330+'ROC Da'!AZ330+'SM Da'!AZ330+'BN Da'!AZ330+'BS Da'!AZ330+'TDC Da'!AZ330</f>
        <v>0</v>
      </c>
      <c r="BA330" s="81">
        <f>+'MIT Da'!BA330+'SAR Da'!BA330+'URQ Da'!BA330+'ROC Da'!BA330+'SM Da'!BA330+'BN Da'!BA330+'BS Da'!BA330+'TDC Da'!BA330</f>
        <v>234</v>
      </c>
      <c r="BB330" s="81">
        <f>+'MIT Da'!BB330+'SAR Da'!BB330+'URQ Da'!BB330+'ROC Da'!BB330+'SM Da'!BB330+'BN Da'!BB330+'BS Da'!BB330+'TDC Da'!BB330</f>
        <v>18</v>
      </c>
      <c r="BC330" s="81">
        <f>+SUM(RED_InfraMR[[#This Row],[B.04.1 - Parque de Coches Remolcados Clase Unica]:[B.04.5 - Parque de Coches Remolcados para Servicios Especiales (Cartoneros)]])</f>
        <v>758</v>
      </c>
      <c r="BD330" s="81">
        <f>+'MIT Da'!BD330+'SAR Da'!BD330+'URQ Da'!BD330+'ROC Da'!BD330+'SM Da'!BD330+'BN Da'!BD330+'BS Da'!BD330+'TDC Da'!BD330</f>
        <v>7</v>
      </c>
      <c r="BE330" s="81">
        <f>+'MIT Da'!BE330+'SAR Da'!BE330+'URQ Da'!BE330+'ROC Da'!BE330+'SM Da'!BE330+'BN Da'!BE330+'BS Da'!BE330+'TDC Da'!BE330</f>
        <v>160</v>
      </c>
      <c r="BF330" s="16"/>
    </row>
    <row r="331" spans="1:58">
      <c r="A331" s="1">
        <v>2020</v>
      </c>
      <c r="B331" s="1" t="s">
        <v>120</v>
      </c>
      <c r="C331" s="12">
        <f>+'MIT Da'!C331+'SAR Da'!C331+'URQ Da'!C331+'ROC Da'!C331+'SM Da'!C331+'BN Da'!C331+'BS Da'!C331+'TDC Da'!C331</f>
        <v>256.92999999999995</v>
      </c>
      <c r="D331" s="12">
        <f>+'MIT Da'!D331+'SAR Da'!D331+'URQ Da'!D331+'ROC Da'!D331+'SM Da'!D331+'BN Da'!D331+'BS Da'!D331+'TDC Da'!D331</f>
        <v>440.81799999999998</v>
      </c>
      <c r="E331" s="12">
        <f>+'MIT Da'!E331+'SAR Da'!E331+'URQ Da'!E331+'ROC Da'!E331+'SM Da'!E331+'BN Da'!E331+'BS Da'!E331+'TDC Da'!E331</f>
        <v>0</v>
      </c>
      <c r="F331" s="12">
        <f>+'MIT Da'!F331+'SAR Da'!F331+'URQ Da'!F331+'ROC Da'!F331+'SM Da'!F331+'BN Da'!F331+'BS Da'!F331+'TDC Da'!F331</f>
        <v>257.54663999999997</v>
      </c>
      <c r="G331" s="12">
        <f>+'MIT Da'!G331+'SAR Da'!G331+'URQ Da'!G331+'ROC Da'!G331+'SM Da'!G331+'BN Da'!G331+'BS Da'!G331+'TDC Da'!G331</f>
        <v>955.29464000000007</v>
      </c>
      <c r="H331" s="12">
        <f>+'MIT Da'!H331+'SAR Da'!H331+'URQ Da'!H331+'ROC Da'!H331+'SM Da'!H331+'BN Da'!H331+'BS Da'!H331+'TDC Da'!H331</f>
        <v>938.85164000000009</v>
      </c>
      <c r="I331" s="12">
        <f>+'MIT Da'!I331+'SAR Da'!I331+'URQ Da'!I331+'ROC Da'!I331+'SM Da'!I331+'BN Da'!I331+'BS Da'!I331+'TDC Da'!I331</f>
        <v>963.65611000000001</v>
      </c>
      <c r="J331" s="12">
        <f>+'MIT Da'!J331+'SAR Da'!J331+'URQ Da'!J331+'ROC Da'!J331+'SM Da'!J331+'BN Da'!J331+'BS Da'!J331+'TDC Da'!J331</f>
        <v>1163.2139099999999</v>
      </c>
      <c r="K331" s="12">
        <f>+'MIT Da'!K331+'SAR Da'!K331+'URQ Da'!K331+'ROC Da'!K331+'SM Da'!K331+'BN Da'!K331+'BS Da'!K331+'TDC Da'!K331</f>
        <v>54.516999999999996</v>
      </c>
      <c r="L331" s="12">
        <f>+'MIT Da'!L331+'SAR Da'!L331+'URQ Da'!L331+'ROC Da'!L331+'SM Da'!L331+'BN Da'!L331+'BS Da'!L331+'TDC Da'!L331</f>
        <v>542.23900000000003</v>
      </c>
      <c r="M331" s="12">
        <f>+'MIT Da'!M331+'SAR Da'!M331+'URQ Da'!M331+'ROC Da'!M331+'SM Da'!M331+'BN Da'!M331+'BS Da'!M331+'TDC Da'!M331</f>
        <v>21.314999999999998</v>
      </c>
      <c r="N331" s="12">
        <f>+'MIT Da'!N331+'SAR Da'!N331+'URQ Da'!N331+'ROC Da'!N331+'SM Da'!N331+'BN Da'!N331+'BS Da'!N331+'TDC Da'!N331</f>
        <v>1705.4529099999997</v>
      </c>
      <c r="O331" s="12">
        <f>+'MIT Da'!O331+'SAR Da'!O331+'URQ Da'!O331+'ROC Da'!O331+'SM Da'!O331+'BN Da'!O331+'BS Da'!O331+'TDC Da'!O331</f>
        <v>1687.9889099999998</v>
      </c>
      <c r="P331" s="81">
        <f>+'MIT Da'!P331+'SAR Da'!P331+'URQ Da'!P331+'ROC Da'!P331+'SM Da'!P331+'BN Da'!P331+'BS Da'!P331+'TDC Da'!P331</f>
        <v>210</v>
      </c>
      <c r="Q331" s="81">
        <f>+'MIT Da'!Q331+'SAR Da'!Q331+'URQ Da'!Q331+'ROC Da'!Q331+'SM Da'!Q331+'BN Da'!Q331+'BS Da'!Q331+'TDC Da'!Q331</f>
        <v>52</v>
      </c>
      <c r="R331" s="81">
        <f>+'MIT Da'!R331+'SAR Da'!R331+'URQ Da'!R331+'ROC Da'!R331+'SM Da'!R331+'BN Da'!R331+'BS Da'!R331+'TDC Da'!R331</f>
        <v>22</v>
      </c>
      <c r="S331" s="81">
        <f>+'MIT Da'!S331+'SAR Da'!S331+'URQ Da'!S331+'ROC Da'!S331+'SM Da'!S331+'BN Da'!S331+'BS Da'!S331+'TDC Da'!S331</f>
        <v>284</v>
      </c>
      <c r="T331" s="81">
        <f>+'MIT Da'!T331+'SAR Da'!T331+'URQ Da'!T331+'ROC Da'!T331+'SM Da'!T331+'BN Da'!T331+'BS Da'!T331+'TDC Da'!T331</f>
        <v>139</v>
      </c>
      <c r="U331" s="81">
        <f>+'MIT Da'!U331+'SAR Da'!U331+'URQ Da'!U331+'ROC Da'!U331+'SM Da'!U331+'BN Da'!U331+'BS Da'!U331+'TDC Da'!U331</f>
        <v>397</v>
      </c>
      <c r="V331" s="81">
        <f>+'MIT Da'!V331+'SAR Da'!V331+'URQ Da'!V331+'ROC Da'!V331+'SM Da'!V331+'BN Da'!V331+'BS Da'!V331+'TDC Da'!V331</f>
        <v>9</v>
      </c>
      <c r="W331" s="81">
        <f>+'MIT Da'!W331+'SAR Da'!W331+'URQ Da'!W331+'ROC Da'!W331+'SM Da'!W331+'BN Da'!W331+'BS Da'!W331+'TDC Da'!W331</f>
        <v>99</v>
      </c>
      <c r="X331" s="81">
        <f>+'MIT Da'!X331+'SAR Da'!X331+'URQ Da'!X331+'ROC Da'!X331+'SM Da'!X331+'BN Da'!X331+'BS Da'!X331+'TDC Da'!X331</f>
        <v>12</v>
      </c>
      <c r="Y331" s="81">
        <f>+'MIT Da'!Y331+'SAR Da'!Y331+'URQ Da'!Y331+'ROC Da'!Y331+'SM Da'!Y331+'BN Da'!Y331+'BS Da'!Y331+'TDC Da'!Y331</f>
        <v>656</v>
      </c>
      <c r="Z331" s="81">
        <f>+'MIT Da'!Z331+'SAR Da'!Z331+'URQ Da'!Z331+'ROC Da'!Z331+'SM Da'!Z331+'BN Da'!Z331+'BS Da'!Z331+'TDC Da'!Z331</f>
        <v>282</v>
      </c>
      <c r="AA331" s="81">
        <f>+'MIT Da'!AA331+'SAR Da'!AA331+'URQ Da'!AA331+'ROC Da'!AA331+'SM Da'!AA331+'BN Da'!AA331+'BS Da'!AA331+'TDC Da'!AA331</f>
        <v>109</v>
      </c>
      <c r="AB331" s="81">
        <f>+'MIT Da'!AB331+'SAR Da'!AB331+'URQ Da'!AB331+'ROC Da'!AB331+'SM Da'!AB331+'BN Da'!AB331+'BS Da'!AB331+'TDC Da'!AB331</f>
        <v>656</v>
      </c>
      <c r="AC331" s="81">
        <f>+'MIT Da'!AC331+'SAR Da'!AC331+'URQ Da'!AC331+'ROC Da'!AC331+'SM Da'!AC331+'BN Da'!AC331+'BS Da'!AC331+'TDC Da'!AC331</f>
        <v>1047</v>
      </c>
      <c r="AD331" s="81">
        <f>+'MIT Da'!AD331+'SAR Da'!AD331+'URQ Da'!AD331+'ROC Da'!AD331+'SM Da'!AD331+'BN Da'!AD331+'BS Da'!AD331+'TDC Da'!AD331</f>
        <v>40</v>
      </c>
      <c r="AE331" s="81">
        <f>+'MIT Da'!AE331+'SAR Da'!AE331+'URQ Da'!AE331+'ROC Da'!AE331+'SM Da'!AE331+'BN Da'!AE331+'BS Da'!AE331+'TDC Da'!AE331</f>
        <v>110</v>
      </c>
      <c r="AF331" s="81">
        <f>+'MIT Da'!AF331+'SAR Da'!AF331+'URQ Da'!AF331+'ROC Da'!AF331+'SM Da'!AF331+'BN Da'!AF331+'BS Da'!AF331+'TDC Da'!AF331</f>
        <v>404</v>
      </c>
      <c r="AG331" s="81">
        <f>+'MIT Da'!AG331+'SAR Da'!AG331+'URQ Da'!AG331+'ROC Da'!AG331+'SM Da'!AG331+'BN Da'!AG331+'BS Da'!AG331+'TDC Da'!AG331</f>
        <v>554</v>
      </c>
      <c r="AH331" s="12">
        <f>+'MIT Da'!AH331+'SAR Da'!AH331+'URQ Da'!AH331+'ROC Da'!AH331+'SM Da'!AH331+'BN Da'!AH331+'BS Da'!AH331+'TDC Da'!AH331</f>
        <v>291.44200000000001</v>
      </c>
      <c r="AI331" s="12">
        <f>+'MIT Da'!AI331+'SAR Da'!AI331+'URQ Da'!AI331+'ROC Da'!AI331+'SM Da'!AI331+'BN Da'!AI331+'BS Da'!AI331+'TDC Da'!AI331</f>
        <v>190.75200000000001</v>
      </c>
      <c r="AJ331" s="12">
        <f>+'MIT Da'!AJ331+'SAR Da'!AJ331+'URQ Da'!AJ331+'ROC Da'!AJ331+'SM Da'!AJ331+'BN Da'!AJ331+'BS Da'!AJ331+'TDC Da'!AJ331</f>
        <v>376.24299999999999</v>
      </c>
      <c r="AK331" s="12">
        <f>+'MIT Da'!AK331+'SAR Da'!AK331+'URQ Da'!AK331+'ROC Da'!AK331+'SM Da'!AK331+'BN Da'!AK331+'BS Da'!AK331+'TDC Da'!AK331</f>
        <v>858.43700000000001</v>
      </c>
      <c r="AL331" s="81">
        <f>+'MIT Da'!AL331+'SAR Da'!AL331+'URQ Da'!AL331+'ROC Da'!AL331+'SM Da'!AL331+'BN Da'!AL331+'BS Da'!AL331+'TDC Da'!AL331</f>
        <v>28</v>
      </c>
      <c r="AM331" s="81">
        <f>+'MIT Da'!AM331+'SAR Da'!AM331+'URQ Da'!AM331+'ROC Da'!AM331+'SM Da'!AM331+'BN Da'!AM331+'BS Da'!AM331+'TDC Da'!AM331</f>
        <v>55</v>
      </c>
      <c r="AN331" s="81">
        <f>+'MIT Da'!AN331+'SAR Da'!AN331+'URQ Da'!AN331+'ROC Da'!AN331+'SM Da'!AN331+'BN Da'!AN331+'BS Da'!AN331+'TDC Da'!AN331</f>
        <v>85</v>
      </c>
      <c r="AO331" s="81">
        <f>+'MIT Da'!AO331+'SAR Da'!AO331+'URQ Da'!AO331+'ROC Da'!AO331+'SM Da'!AO331+'BN Da'!AO331+'BS Da'!AO331+'TDC Da'!AO331</f>
        <v>168</v>
      </c>
      <c r="AP331" s="81">
        <f>+'MIT Da'!AP331+'SAR Da'!AP331+'URQ Da'!AP331+'ROC Da'!AP331+'SM Da'!AP331+'BN Da'!AP331+'BS Da'!AP331+'TDC Da'!AP331</f>
        <v>512</v>
      </c>
      <c r="AQ331" s="81">
        <f>+'MIT Da'!AQ331+'SAR Da'!AQ331+'URQ Da'!AQ331+'ROC Da'!AQ331+'SM Da'!AQ331+'BN Da'!AQ331+'BS Da'!AQ331+'TDC Da'!AQ331</f>
        <v>379</v>
      </c>
      <c r="AR331" s="81">
        <f>+'MIT Da'!AR331+'SAR Da'!AR331+'URQ Da'!AR331+'ROC Da'!AR331+'SM Da'!AR331+'BN Da'!AR331+'BS Da'!AR331+'TDC Da'!AR331</f>
        <v>59</v>
      </c>
      <c r="AS331" s="81">
        <f>+SUM(RED_InfraMR[[#This Row],[B.02.1 - Parque de Coches Eléctricos Motrices]:[B.02.3 - Parque de Coches Eléctricos Motrices Tipo R]])</f>
        <v>950</v>
      </c>
      <c r="AT331" s="81">
        <f>+'MIT Da'!AT331+'SAR Da'!AT331+'URQ Da'!AT331+'ROC Da'!AT331+'SM Da'!AT331+'BN Da'!AT331+'BS Da'!AT331+'TDC Da'!AT331</f>
        <v>45</v>
      </c>
      <c r="AU331" s="81">
        <f>+'MIT Da'!AU331+'SAR Da'!AU331+'URQ Da'!AU331+'ROC Da'!AU331+'SM Da'!AU331+'BN Da'!AU331+'BS Da'!AU331+'TDC Da'!AU331</f>
        <v>7</v>
      </c>
      <c r="AV331" s="81">
        <f>+'MIT Da'!AV331+'SAR Da'!AV331+'URQ Da'!AV331+'ROC Da'!AV331+'SM Da'!AV331+'BN Da'!AV331+'BS Da'!AV331+'TDC Da'!AV331</f>
        <v>67</v>
      </c>
      <c r="AW331" s="81">
        <f>+SUM(RED_InfraMR[[#This Row],[B.03.1 - Parque de Coches Motores Motrices Remolcados]:[B.03.3 - Parque de Coches Motores Motrices Cabina]])</f>
        <v>119</v>
      </c>
      <c r="AX331" s="81">
        <f>+'MIT Da'!AX331+'SAR Da'!AX331+'URQ Da'!AX331+'ROC Da'!AX331+'SM Da'!AX331+'BN Da'!AX331+'BS Da'!AX331+'TDC Da'!AX331</f>
        <v>300</v>
      </c>
      <c r="AY331" s="81">
        <f>+'MIT Da'!AY331+'SAR Da'!AY331+'URQ Da'!AY331+'ROC Da'!AY331+'SM Da'!AY331+'BN Da'!AY331+'BS Da'!AY331+'TDC Da'!AY331</f>
        <v>206</v>
      </c>
      <c r="AZ331" s="81">
        <f>+'MIT Da'!AZ331+'SAR Da'!AZ331+'URQ Da'!AZ331+'ROC Da'!AZ331+'SM Da'!AZ331+'BN Da'!AZ331+'BS Da'!AZ331+'TDC Da'!AZ331</f>
        <v>0</v>
      </c>
      <c r="BA331" s="81">
        <f>+'MIT Da'!BA331+'SAR Da'!BA331+'URQ Da'!BA331+'ROC Da'!BA331+'SM Da'!BA331+'BN Da'!BA331+'BS Da'!BA331+'TDC Da'!BA331</f>
        <v>234</v>
      </c>
      <c r="BB331" s="81">
        <f>+'MIT Da'!BB331+'SAR Da'!BB331+'URQ Da'!BB331+'ROC Da'!BB331+'SM Da'!BB331+'BN Da'!BB331+'BS Da'!BB331+'TDC Da'!BB331</f>
        <v>18</v>
      </c>
      <c r="BC331" s="81">
        <f>+SUM(RED_InfraMR[[#This Row],[B.04.1 - Parque de Coches Remolcados Clase Unica]:[B.04.5 - Parque de Coches Remolcados para Servicios Especiales (Cartoneros)]])</f>
        <v>758</v>
      </c>
      <c r="BD331" s="81">
        <f>+'MIT Da'!BD331+'SAR Da'!BD331+'URQ Da'!BD331+'ROC Da'!BD331+'SM Da'!BD331+'BN Da'!BD331+'BS Da'!BD331+'TDC Da'!BD331</f>
        <v>7</v>
      </c>
      <c r="BE331" s="81">
        <f>+'MIT Da'!BE331+'SAR Da'!BE331+'URQ Da'!BE331+'ROC Da'!BE331+'SM Da'!BE331+'BN Da'!BE331+'BS Da'!BE331+'TDC Da'!BE331</f>
        <v>160</v>
      </c>
      <c r="BF331" s="16"/>
    </row>
    <row r="332" spans="1:58">
      <c r="A332" s="1">
        <v>2020</v>
      </c>
      <c r="B332" s="1" t="s">
        <v>121</v>
      </c>
      <c r="C332" s="12">
        <f>+'MIT Da'!C332+'SAR Da'!C332+'URQ Da'!C332+'ROC Da'!C332+'SM Da'!C332+'BN Da'!C332+'BS Da'!C332+'TDC Da'!C332</f>
        <v>256.92999999999995</v>
      </c>
      <c r="D332" s="12">
        <f>+'MIT Da'!D332+'SAR Da'!D332+'URQ Da'!D332+'ROC Da'!D332+'SM Da'!D332+'BN Da'!D332+'BS Da'!D332+'TDC Da'!D332</f>
        <v>440.81799999999998</v>
      </c>
      <c r="E332" s="12">
        <f>+'MIT Da'!E332+'SAR Da'!E332+'URQ Da'!E332+'ROC Da'!E332+'SM Da'!E332+'BN Da'!E332+'BS Da'!E332+'TDC Da'!E332</f>
        <v>0</v>
      </c>
      <c r="F332" s="12">
        <f>+'MIT Da'!F332+'SAR Da'!F332+'URQ Da'!F332+'ROC Da'!F332+'SM Da'!F332+'BN Da'!F332+'BS Da'!F332+'TDC Da'!F332</f>
        <v>257.54663999999997</v>
      </c>
      <c r="G332" s="12">
        <f>+'MIT Da'!G332+'SAR Da'!G332+'URQ Da'!G332+'ROC Da'!G332+'SM Da'!G332+'BN Da'!G332+'BS Da'!G332+'TDC Da'!G332</f>
        <v>955.29464000000007</v>
      </c>
      <c r="H332" s="12">
        <f>+'MIT Da'!H332+'SAR Da'!H332+'URQ Da'!H332+'ROC Da'!H332+'SM Da'!H332+'BN Da'!H332+'BS Da'!H332+'TDC Da'!H332</f>
        <v>938.85164000000009</v>
      </c>
      <c r="I332" s="12">
        <f>+'MIT Da'!I332+'SAR Da'!I332+'URQ Da'!I332+'ROC Da'!I332+'SM Da'!I332+'BN Da'!I332+'BS Da'!I332+'TDC Da'!I332</f>
        <v>963.65611000000001</v>
      </c>
      <c r="J332" s="12">
        <f>+'MIT Da'!J332+'SAR Da'!J332+'URQ Da'!J332+'ROC Da'!J332+'SM Da'!J332+'BN Da'!J332+'BS Da'!J332+'TDC Da'!J332</f>
        <v>1163.2139099999999</v>
      </c>
      <c r="K332" s="12">
        <f>+'MIT Da'!K332+'SAR Da'!K332+'URQ Da'!K332+'ROC Da'!K332+'SM Da'!K332+'BN Da'!K332+'BS Da'!K332+'TDC Da'!K332</f>
        <v>54.516999999999996</v>
      </c>
      <c r="L332" s="12">
        <f>+'MIT Da'!L332+'SAR Da'!L332+'URQ Da'!L332+'ROC Da'!L332+'SM Da'!L332+'BN Da'!L332+'BS Da'!L332+'TDC Da'!L332</f>
        <v>542.23900000000003</v>
      </c>
      <c r="M332" s="12">
        <f>+'MIT Da'!M332+'SAR Da'!M332+'URQ Da'!M332+'ROC Da'!M332+'SM Da'!M332+'BN Da'!M332+'BS Da'!M332+'TDC Da'!M332</f>
        <v>21.314999999999998</v>
      </c>
      <c r="N332" s="12">
        <f>+'MIT Da'!N332+'SAR Da'!N332+'URQ Da'!N332+'ROC Da'!N332+'SM Da'!N332+'BN Da'!N332+'BS Da'!N332+'TDC Da'!N332</f>
        <v>1705.4529099999997</v>
      </c>
      <c r="O332" s="12">
        <f>+'MIT Da'!O332+'SAR Da'!O332+'URQ Da'!O332+'ROC Da'!O332+'SM Da'!O332+'BN Da'!O332+'BS Da'!O332+'TDC Da'!O332</f>
        <v>1687.9889099999998</v>
      </c>
      <c r="P332" s="81">
        <f>+'MIT Da'!P332+'SAR Da'!P332+'URQ Da'!P332+'ROC Da'!P332+'SM Da'!P332+'BN Da'!P332+'BS Da'!P332+'TDC Da'!P332</f>
        <v>210</v>
      </c>
      <c r="Q332" s="81">
        <f>+'MIT Da'!Q332+'SAR Da'!Q332+'URQ Da'!Q332+'ROC Da'!Q332+'SM Da'!Q332+'BN Da'!Q332+'BS Da'!Q332+'TDC Da'!Q332</f>
        <v>52</v>
      </c>
      <c r="R332" s="81">
        <f>+'MIT Da'!R332+'SAR Da'!R332+'URQ Da'!R332+'ROC Da'!R332+'SM Da'!R332+'BN Da'!R332+'BS Da'!R332+'TDC Da'!R332</f>
        <v>22</v>
      </c>
      <c r="S332" s="81">
        <f>+'MIT Da'!S332+'SAR Da'!S332+'URQ Da'!S332+'ROC Da'!S332+'SM Da'!S332+'BN Da'!S332+'BS Da'!S332+'TDC Da'!S332</f>
        <v>284</v>
      </c>
      <c r="T332" s="81">
        <f>+'MIT Da'!T332+'SAR Da'!T332+'URQ Da'!T332+'ROC Da'!T332+'SM Da'!T332+'BN Da'!T332+'BS Da'!T332+'TDC Da'!T332</f>
        <v>139</v>
      </c>
      <c r="U332" s="81">
        <f>+'MIT Da'!U332+'SAR Da'!U332+'URQ Da'!U332+'ROC Da'!U332+'SM Da'!U332+'BN Da'!U332+'BS Da'!U332+'TDC Da'!U332</f>
        <v>397</v>
      </c>
      <c r="V332" s="81">
        <f>+'MIT Da'!V332+'SAR Da'!V332+'URQ Da'!V332+'ROC Da'!V332+'SM Da'!V332+'BN Da'!V332+'BS Da'!V332+'TDC Da'!V332</f>
        <v>9</v>
      </c>
      <c r="W332" s="81">
        <f>+'MIT Da'!W332+'SAR Da'!W332+'URQ Da'!W332+'ROC Da'!W332+'SM Da'!W332+'BN Da'!W332+'BS Da'!W332+'TDC Da'!W332</f>
        <v>99</v>
      </c>
      <c r="X332" s="81">
        <f>+'MIT Da'!X332+'SAR Da'!X332+'URQ Da'!X332+'ROC Da'!X332+'SM Da'!X332+'BN Da'!X332+'BS Da'!X332+'TDC Da'!X332</f>
        <v>12</v>
      </c>
      <c r="Y332" s="81">
        <f>+'MIT Da'!Y332+'SAR Da'!Y332+'URQ Da'!Y332+'ROC Da'!Y332+'SM Da'!Y332+'BN Da'!Y332+'BS Da'!Y332+'TDC Da'!Y332</f>
        <v>656</v>
      </c>
      <c r="Z332" s="81">
        <f>+'MIT Da'!Z332+'SAR Da'!Z332+'URQ Da'!Z332+'ROC Da'!Z332+'SM Da'!Z332+'BN Da'!Z332+'BS Da'!Z332+'TDC Da'!Z332</f>
        <v>282</v>
      </c>
      <c r="AA332" s="81">
        <f>+'MIT Da'!AA332+'SAR Da'!AA332+'URQ Da'!AA332+'ROC Da'!AA332+'SM Da'!AA332+'BN Da'!AA332+'BS Da'!AA332+'TDC Da'!AA332</f>
        <v>109</v>
      </c>
      <c r="AB332" s="81">
        <f>+'MIT Da'!AB332+'SAR Da'!AB332+'URQ Da'!AB332+'ROC Da'!AB332+'SM Da'!AB332+'BN Da'!AB332+'BS Da'!AB332+'TDC Da'!AB332</f>
        <v>656</v>
      </c>
      <c r="AC332" s="81">
        <f>+'MIT Da'!AC332+'SAR Da'!AC332+'URQ Da'!AC332+'ROC Da'!AC332+'SM Da'!AC332+'BN Da'!AC332+'BS Da'!AC332+'TDC Da'!AC332</f>
        <v>1047</v>
      </c>
      <c r="AD332" s="81">
        <f>+'MIT Da'!AD332+'SAR Da'!AD332+'URQ Da'!AD332+'ROC Da'!AD332+'SM Da'!AD332+'BN Da'!AD332+'BS Da'!AD332+'TDC Da'!AD332</f>
        <v>40</v>
      </c>
      <c r="AE332" s="81">
        <f>+'MIT Da'!AE332+'SAR Da'!AE332+'URQ Da'!AE332+'ROC Da'!AE332+'SM Da'!AE332+'BN Da'!AE332+'BS Da'!AE332+'TDC Da'!AE332</f>
        <v>110</v>
      </c>
      <c r="AF332" s="81">
        <f>+'MIT Da'!AF332+'SAR Da'!AF332+'URQ Da'!AF332+'ROC Da'!AF332+'SM Da'!AF332+'BN Da'!AF332+'BS Da'!AF332+'TDC Da'!AF332</f>
        <v>404</v>
      </c>
      <c r="AG332" s="81">
        <f>+'MIT Da'!AG332+'SAR Da'!AG332+'URQ Da'!AG332+'ROC Da'!AG332+'SM Da'!AG332+'BN Da'!AG332+'BS Da'!AG332+'TDC Da'!AG332</f>
        <v>554</v>
      </c>
      <c r="AH332" s="12">
        <f>+'MIT Da'!AH332+'SAR Da'!AH332+'URQ Da'!AH332+'ROC Da'!AH332+'SM Da'!AH332+'BN Da'!AH332+'BS Da'!AH332+'TDC Da'!AH332</f>
        <v>291.44200000000001</v>
      </c>
      <c r="AI332" s="12">
        <f>+'MIT Da'!AI332+'SAR Da'!AI332+'URQ Da'!AI332+'ROC Da'!AI332+'SM Da'!AI332+'BN Da'!AI332+'BS Da'!AI332+'TDC Da'!AI332</f>
        <v>190.75200000000001</v>
      </c>
      <c r="AJ332" s="12">
        <f>+'MIT Da'!AJ332+'SAR Da'!AJ332+'URQ Da'!AJ332+'ROC Da'!AJ332+'SM Da'!AJ332+'BN Da'!AJ332+'BS Da'!AJ332+'TDC Da'!AJ332</f>
        <v>376.24299999999999</v>
      </c>
      <c r="AK332" s="12">
        <f>+'MIT Da'!AK332+'SAR Da'!AK332+'URQ Da'!AK332+'ROC Da'!AK332+'SM Da'!AK332+'BN Da'!AK332+'BS Da'!AK332+'TDC Da'!AK332</f>
        <v>858.43700000000001</v>
      </c>
      <c r="AL332" s="81">
        <f>+'MIT Da'!AL332+'SAR Da'!AL332+'URQ Da'!AL332+'ROC Da'!AL332+'SM Da'!AL332+'BN Da'!AL332+'BS Da'!AL332+'TDC Da'!AL332</f>
        <v>28</v>
      </c>
      <c r="AM332" s="81">
        <f>+'MIT Da'!AM332+'SAR Da'!AM332+'URQ Da'!AM332+'ROC Da'!AM332+'SM Da'!AM332+'BN Da'!AM332+'BS Da'!AM332+'TDC Da'!AM332</f>
        <v>55</v>
      </c>
      <c r="AN332" s="81">
        <f>+'MIT Da'!AN332+'SAR Da'!AN332+'URQ Da'!AN332+'ROC Da'!AN332+'SM Da'!AN332+'BN Da'!AN332+'BS Da'!AN332+'TDC Da'!AN332</f>
        <v>85</v>
      </c>
      <c r="AO332" s="81">
        <f>+'MIT Da'!AO332+'SAR Da'!AO332+'URQ Da'!AO332+'ROC Da'!AO332+'SM Da'!AO332+'BN Da'!AO332+'BS Da'!AO332+'TDC Da'!AO332</f>
        <v>168</v>
      </c>
      <c r="AP332" s="81">
        <f>+'MIT Da'!AP332+'SAR Da'!AP332+'URQ Da'!AP332+'ROC Da'!AP332+'SM Da'!AP332+'BN Da'!AP332+'BS Da'!AP332+'TDC Da'!AP332</f>
        <v>512</v>
      </c>
      <c r="AQ332" s="81">
        <f>+'MIT Da'!AQ332+'SAR Da'!AQ332+'URQ Da'!AQ332+'ROC Da'!AQ332+'SM Da'!AQ332+'BN Da'!AQ332+'BS Da'!AQ332+'TDC Da'!AQ332</f>
        <v>379</v>
      </c>
      <c r="AR332" s="81">
        <f>+'MIT Da'!AR332+'SAR Da'!AR332+'URQ Da'!AR332+'ROC Da'!AR332+'SM Da'!AR332+'BN Da'!AR332+'BS Da'!AR332+'TDC Da'!AR332</f>
        <v>59</v>
      </c>
      <c r="AS332" s="81">
        <f>+SUM(RED_InfraMR[[#This Row],[B.02.1 - Parque de Coches Eléctricos Motrices]:[B.02.3 - Parque de Coches Eléctricos Motrices Tipo R]])</f>
        <v>950</v>
      </c>
      <c r="AT332" s="81">
        <f>+'MIT Da'!AT332+'SAR Da'!AT332+'URQ Da'!AT332+'ROC Da'!AT332+'SM Da'!AT332+'BN Da'!AT332+'BS Da'!AT332+'TDC Da'!AT332</f>
        <v>45</v>
      </c>
      <c r="AU332" s="81">
        <f>+'MIT Da'!AU332+'SAR Da'!AU332+'URQ Da'!AU332+'ROC Da'!AU332+'SM Da'!AU332+'BN Da'!AU332+'BS Da'!AU332+'TDC Da'!AU332</f>
        <v>7</v>
      </c>
      <c r="AV332" s="81">
        <f>+'MIT Da'!AV332+'SAR Da'!AV332+'URQ Da'!AV332+'ROC Da'!AV332+'SM Da'!AV332+'BN Da'!AV332+'BS Da'!AV332+'TDC Da'!AV332</f>
        <v>67</v>
      </c>
      <c r="AW332" s="81">
        <f>+SUM(RED_InfraMR[[#This Row],[B.03.1 - Parque de Coches Motores Motrices Remolcados]:[B.03.3 - Parque de Coches Motores Motrices Cabina]])</f>
        <v>119</v>
      </c>
      <c r="AX332" s="81">
        <f>+'MIT Da'!AX332+'SAR Da'!AX332+'URQ Da'!AX332+'ROC Da'!AX332+'SM Da'!AX332+'BN Da'!AX332+'BS Da'!AX332+'TDC Da'!AX332</f>
        <v>300</v>
      </c>
      <c r="AY332" s="81">
        <f>+'MIT Da'!AY332+'SAR Da'!AY332+'URQ Da'!AY332+'ROC Da'!AY332+'SM Da'!AY332+'BN Da'!AY332+'BS Da'!AY332+'TDC Da'!AY332</f>
        <v>206</v>
      </c>
      <c r="AZ332" s="81">
        <f>+'MIT Da'!AZ332+'SAR Da'!AZ332+'URQ Da'!AZ332+'ROC Da'!AZ332+'SM Da'!AZ332+'BN Da'!AZ332+'BS Da'!AZ332+'TDC Da'!AZ332</f>
        <v>0</v>
      </c>
      <c r="BA332" s="81">
        <f>+'MIT Da'!BA332+'SAR Da'!BA332+'URQ Da'!BA332+'ROC Da'!BA332+'SM Da'!BA332+'BN Da'!BA332+'BS Da'!BA332+'TDC Da'!BA332</f>
        <v>234</v>
      </c>
      <c r="BB332" s="81">
        <f>+'MIT Da'!BB332+'SAR Da'!BB332+'URQ Da'!BB332+'ROC Da'!BB332+'SM Da'!BB332+'BN Da'!BB332+'BS Da'!BB332+'TDC Da'!BB332</f>
        <v>18</v>
      </c>
      <c r="BC332" s="81">
        <f>+SUM(RED_InfraMR[[#This Row],[B.04.1 - Parque de Coches Remolcados Clase Unica]:[B.04.5 - Parque de Coches Remolcados para Servicios Especiales (Cartoneros)]])</f>
        <v>758</v>
      </c>
      <c r="BD332" s="81">
        <f>+'MIT Da'!BD332+'SAR Da'!BD332+'URQ Da'!BD332+'ROC Da'!BD332+'SM Da'!BD332+'BN Da'!BD332+'BS Da'!BD332+'TDC Da'!BD332</f>
        <v>7</v>
      </c>
      <c r="BE332" s="81">
        <f>+'MIT Da'!BE332+'SAR Da'!BE332+'URQ Da'!BE332+'ROC Da'!BE332+'SM Da'!BE332+'BN Da'!BE332+'BS Da'!BE332+'TDC Da'!BE332</f>
        <v>160</v>
      </c>
      <c r="BF332" s="16"/>
    </row>
    <row r="333" spans="1:58">
      <c r="A333" s="1">
        <v>2020</v>
      </c>
      <c r="B333" s="1" t="s">
        <v>122</v>
      </c>
      <c r="C333" s="12">
        <f>+'MIT Da'!C333+'SAR Da'!C333+'URQ Da'!C333+'ROC Da'!C333+'SM Da'!C333+'BN Da'!C333+'BS Da'!C333+'TDC Da'!C333</f>
        <v>256.92999999999995</v>
      </c>
      <c r="D333" s="12">
        <f>+'MIT Da'!D333+'SAR Da'!D333+'URQ Da'!D333+'ROC Da'!D333+'SM Da'!D333+'BN Da'!D333+'BS Da'!D333+'TDC Da'!D333</f>
        <v>440.81799999999998</v>
      </c>
      <c r="E333" s="12">
        <f>+'MIT Da'!E333+'SAR Da'!E333+'URQ Da'!E333+'ROC Da'!E333+'SM Da'!E333+'BN Da'!E333+'BS Da'!E333+'TDC Da'!E333</f>
        <v>0</v>
      </c>
      <c r="F333" s="12">
        <f>+'MIT Da'!F333+'SAR Da'!F333+'URQ Da'!F333+'ROC Da'!F333+'SM Da'!F333+'BN Da'!F333+'BS Da'!F333+'TDC Da'!F333</f>
        <v>257.54663999999997</v>
      </c>
      <c r="G333" s="12">
        <f>+'MIT Da'!G333+'SAR Da'!G333+'URQ Da'!G333+'ROC Da'!G333+'SM Da'!G333+'BN Da'!G333+'BS Da'!G333+'TDC Da'!G333</f>
        <v>955.29464000000007</v>
      </c>
      <c r="H333" s="12">
        <f>+'MIT Da'!H333+'SAR Da'!H333+'URQ Da'!H333+'ROC Da'!H333+'SM Da'!H333+'BN Da'!H333+'BS Da'!H333+'TDC Da'!H333</f>
        <v>938.85164000000009</v>
      </c>
      <c r="I333" s="12">
        <f>+'MIT Da'!I333+'SAR Da'!I333+'URQ Da'!I333+'ROC Da'!I333+'SM Da'!I333+'BN Da'!I333+'BS Da'!I333+'TDC Da'!I333</f>
        <v>963.65611000000001</v>
      </c>
      <c r="J333" s="12">
        <f>+'MIT Da'!J333+'SAR Da'!J333+'URQ Da'!J333+'ROC Da'!J333+'SM Da'!J333+'BN Da'!J333+'BS Da'!J333+'TDC Da'!J333</f>
        <v>1163.2139099999999</v>
      </c>
      <c r="K333" s="12">
        <f>+'MIT Da'!K333+'SAR Da'!K333+'URQ Da'!K333+'ROC Da'!K333+'SM Da'!K333+'BN Da'!K333+'BS Da'!K333+'TDC Da'!K333</f>
        <v>54.516999999999996</v>
      </c>
      <c r="L333" s="12">
        <f>+'MIT Da'!L333+'SAR Da'!L333+'URQ Da'!L333+'ROC Da'!L333+'SM Da'!L333+'BN Da'!L333+'BS Da'!L333+'TDC Da'!L333</f>
        <v>542.23900000000003</v>
      </c>
      <c r="M333" s="12">
        <f>+'MIT Da'!M333+'SAR Da'!M333+'URQ Da'!M333+'ROC Da'!M333+'SM Da'!M333+'BN Da'!M333+'BS Da'!M333+'TDC Da'!M333</f>
        <v>21.314999999999998</v>
      </c>
      <c r="N333" s="12">
        <f>+'MIT Da'!N333+'SAR Da'!N333+'URQ Da'!N333+'ROC Da'!N333+'SM Da'!N333+'BN Da'!N333+'BS Da'!N333+'TDC Da'!N333</f>
        <v>1705.4529099999997</v>
      </c>
      <c r="O333" s="12">
        <f>+'MIT Da'!O333+'SAR Da'!O333+'URQ Da'!O333+'ROC Da'!O333+'SM Da'!O333+'BN Da'!O333+'BS Da'!O333+'TDC Da'!O333</f>
        <v>1687.9889099999998</v>
      </c>
      <c r="P333" s="81">
        <f>+'MIT Da'!P333+'SAR Da'!P333+'URQ Da'!P333+'ROC Da'!P333+'SM Da'!P333+'BN Da'!P333+'BS Da'!P333+'TDC Da'!P333</f>
        <v>210</v>
      </c>
      <c r="Q333" s="81">
        <f>+'MIT Da'!Q333+'SAR Da'!Q333+'URQ Da'!Q333+'ROC Da'!Q333+'SM Da'!Q333+'BN Da'!Q333+'BS Da'!Q333+'TDC Da'!Q333</f>
        <v>52</v>
      </c>
      <c r="R333" s="81">
        <f>+'MIT Da'!R333+'SAR Da'!R333+'URQ Da'!R333+'ROC Da'!R333+'SM Da'!R333+'BN Da'!R333+'BS Da'!R333+'TDC Da'!R333</f>
        <v>22</v>
      </c>
      <c r="S333" s="81">
        <f>+'MIT Da'!S333+'SAR Da'!S333+'URQ Da'!S333+'ROC Da'!S333+'SM Da'!S333+'BN Da'!S333+'BS Da'!S333+'TDC Da'!S333</f>
        <v>284</v>
      </c>
      <c r="T333" s="81">
        <f>+'MIT Da'!T333+'SAR Da'!T333+'URQ Da'!T333+'ROC Da'!T333+'SM Da'!T333+'BN Da'!T333+'BS Da'!T333+'TDC Da'!T333</f>
        <v>139</v>
      </c>
      <c r="U333" s="81">
        <f>+'MIT Da'!U333+'SAR Da'!U333+'URQ Da'!U333+'ROC Da'!U333+'SM Da'!U333+'BN Da'!U333+'BS Da'!U333+'TDC Da'!U333</f>
        <v>397</v>
      </c>
      <c r="V333" s="81">
        <f>+'MIT Da'!V333+'SAR Da'!V333+'URQ Da'!V333+'ROC Da'!V333+'SM Da'!V333+'BN Da'!V333+'BS Da'!V333+'TDC Da'!V333</f>
        <v>9</v>
      </c>
      <c r="W333" s="81">
        <f>+'MIT Da'!W333+'SAR Da'!W333+'URQ Da'!W333+'ROC Da'!W333+'SM Da'!W333+'BN Da'!W333+'BS Da'!W333+'TDC Da'!W333</f>
        <v>99</v>
      </c>
      <c r="X333" s="81">
        <f>+'MIT Da'!X333+'SAR Da'!X333+'URQ Da'!X333+'ROC Da'!X333+'SM Da'!X333+'BN Da'!X333+'BS Da'!X333+'TDC Da'!X333</f>
        <v>12</v>
      </c>
      <c r="Y333" s="81">
        <f>+'MIT Da'!Y333+'SAR Da'!Y333+'URQ Da'!Y333+'ROC Da'!Y333+'SM Da'!Y333+'BN Da'!Y333+'BS Da'!Y333+'TDC Da'!Y333</f>
        <v>656</v>
      </c>
      <c r="Z333" s="81">
        <f>+'MIT Da'!Z333+'SAR Da'!Z333+'URQ Da'!Z333+'ROC Da'!Z333+'SM Da'!Z333+'BN Da'!Z333+'BS Da'!Z333+'TDC Da'!Z333</f>
        <v>282</v>
      </c>
      <c r="AA333" s="81">
        <f>+'MIT Da'!AA333+'SAR Da'!AA333+'URQ Da'!AA333+'ROC Da'!AA333+'SM Da'!AA333+'BN Da'!AA333+'BS Da'!AA333+'TDC Da'!AA333</f>
        <v>109</v>
      </c>
      <c r="AB333" s="81">
        <f>+'MIT Da'!AB333+'SAR Da'!AB333+'URQ Da'!AB333+'ROC Da'!AB333+'SM Da'!AB333+'BN Da'!AB333+'BS Da'!AB333+'TDC Da'!AB333</f>
        <v>656</v>
      </c>
      <c r="AC333" s="81">
        <f>+'MIT Da'!AC333+'SAR Da'!AC333+'URQ Da'!AC333+'ROC Da'!AC333+'SM Da'!AC333+'BN Da'!AC333+'BS Da'!AC333+'TDC Da'!AC333</f>
        <v>1047</v>
      </c>
      <c r="AD333" s="81">
        <f>+'MIT Da'!AD333+'SAR Da'!AD333+'URQ Da'!AD333+'ROC Da'!AD333+'SM Da'!AD333+'BN Da'!AD333+'BS Da'!AD333+'TDC Da'!AD333</f>
        <v>40</v>
      </c>
      <c r="AE333" s="81">
        <f>+'MIT Da'!AE333+'SAR Da'!AE333+'URQ Da'!AE333+'ROC Da'!AE333+'SM Da'!AE333+'BN Da'!AE333+'BS Da'!AE333+'TDC Da'!AE333</f>
        <v>110</v>
      </c>
      <c r="AF333" s="81">
        <f>+'MIT Da'!AF333+'SAR Da'!AF333+'URQ Da'!AF333+'ROC Da'!AF333+'SM Da'!AF333+'BN Da'!AF333+'BS Da'!AF333+'TDC Da'!AF333</f>
        <v>404</v>
      </c>
      <c r="AG333" s="81">
        <f>+'MIT Da'!AG333+'SAR Da'!AG333+'URQ Da'!AG333+'ROC Da'!AG333+'SM Da'!AG333+'BN Da'!AG333+'BS Da'!AG333+'TDC Da'!AG333</f>
        <v>554</v>
      </c>
      <c r="AH333" s="12">
        <f>+'MIT Da'!AH333+'SAR Da'!AH333+'URQ Da'!AH333+'ROC Da'!AH333+'SM Da'!AH333+'BN Da'!AH333+'BS Da'!AH333+'TDC Da'!AH333</f>
        <v>291.44200000000001</v>
      </c>
      <c r="AI333" s="12">
        <f>+'MIT Da'!AI333+'SAR Da'!AI333+'URQ Da'!AI333+'ROC Da'!AI333+'SM Da'!AI333+'BN Da'!AI333+'BS Da'!AI333+'TDC Da'!AI333</f>
        <v>190.75200000000001</v>
      </c>
      <c r="AJ333" s="12">
        <f>+'MIT Da'!AJ333+'SAR Da'!AJ333+'URQ Da'!AJ333+'ROC Da'!AJ333+'SM Da'!AJ333+'BN Da'!AJ333+'BS Da'!AJ333+'TDC Da'!AJ333</f>
        <v>376.24299999999999</v>
      </c>
      <c r="AK333" s="12">
        <f>+'MIT Da'!AK333+'SAR Da'!AK333+'URQ Da'!AK333+'ROC Da'!AK333+'SM Da'!AK333+'BN Da'!AK333+'BS Da'!AK333+'TDC Da'!AK333</f>
        <v>858.43700000000001</v>
      </c>
      <c r="AL333" s="81">
        <f>+'MIT Da'!AL333+'SAR Da'!AL333+'URQ Da'!AL333+'ROC Da'!AL333+'SM Da'!AL333+'BN Da'!AL333+'BS Da'!AL333+'TDC Da'!AL333</f>
        <v>28</v>
      </c>
      <c r="AM333" s="81">
        <f>+'MIT Da'!AM333+'SAR Da'!AM333+'URQ Da'!AM333+'ROC Da'!AM333+'SM Da'!AM333+'BN Da'!AM333+'BS Da'!AM333+'TDC Da'!AM333</f>
        <v>55</v>
      </c>
      <c r="AN333" s="81">
        <f>+'MIT Da'!AN333+'SAR Da'!AN333+'URQ Da'!AN333+'ROC Da'!AN333+'SM Da'!AN333+'BN Da'!AN333+'BS Da'!AN333+'TDC Da'!AN333</f>
        <v>85</v>
      </c>
      <c r="AO333" s="81">
        <f>+'MIT Da'!AO333+'SAR Da'!AO333+'URQ Da'!AO333+'ROC Da'!AO333+'SM Da'!AO333+'BN Da'!AO333+'BS Da'!AO333+'TDC Da'!AO333</f>
        <v>168</v>
      </c>
      <c r="AP333" s="81">
        <f>+'MIT Da'!AP333+'SAR Da'!AP333+'URQ Da'!AP333+'ROC Da'!AP333+'SM Da'!AP333+'BN Da'!AP333+'BS Da'!AP333+'TDC Da'!AP333</f>
        <v>512</v>
      </c>
      <c r="AQ333" s="81">
        <f>+'MIT Da'!AQ333+'SAR Da'!AQ333+'URQ Da'!AQ333+'ROC Da'!AQ333+'SM Da'!AQ333+'BN Da'!AQ333+'BS Da'!AQ333+'TDC Da'!AQ333</f>
        <v>379</v>
      </c>
      <c r="AR333" s="81">
        <f>+'MIT Da'!AR333+'SAR Da'!AR333+'URQ Da'!AR333+'ROC Da'!AR333+'SM Da'!AR333+'BN Da'!AR333+'BS Da'!AR333+'TDC Da'!AR333</f>
        <v>59</v>
      </c>
      <c r="AS333" s="81">
        <f>+SUM(RED_InfraMR[[#This Row],[B.02.1 - Parque de Coches Eléctricos Motrices]:[B.02.3 - Parque de Coches Eléctricos Motrices Tipo R]])</f>
        <v>950</v>
      </c>
      <c r="AT333" s="81">
        <f>+'MIT Da'!AT333+'SAR Da'!AT333+'URQ Da'!AT333+'ROC Da'!AT333+'SM Da'!AT333+'BN Da'!AT333+'BS Da'!AT333+'TDC Da'!AT333</f>
        <v>45</v>
      </c>
      <c r="AU333" s="81">
        <f>+'MIT Da'!AU333+'SAR Da'!AU333+'URQ Da'!AU333+'ROC Da'!AU333+'SM Da'!AU333+'BN Da'!AU333+'BS Da'!AU333+'TDC Da'!AU333</f>
        <v>7</v>
      </c>
      <c r="AV333" s="81">
        <f>+'MIT Da'!AV333+'SAR Da'!AV333+'URQ Da'!AV333+'ROC Da'!AV333+'SM Da'!AV333+'BN Da'!AV333+'BS Da'!AV333+'TDC Da'!AV333</f>
        <v>67</v>
      </c>
      <c r="AW333" s="81">
        <f>+SUM(RED_InfraMR[[#This Row],[B.03.1 - Parque de Coches Motores Motrices Remolcados]:[B.03.3 - Parque de Coches Motores Motrices Cabina]])</f>
        <v>119</v>
      </c>
      <c r="AX333" s="81">
        <f>+'MIT Da'!AX333+'SAR Da'!AX333+'URQ Da'!AX333+'ROC Da'!AX333+'SM Da'!AX333+'BN Da'!AX333+'BS Da'!AX333+'TDC Da'!AX333</f>
        <v>300</v>
      </c>
      <c r="AY333" s="81">
        <f>+'MIT Da'!AY333+'SAR Da'!AY333+'URQ Da'!AY333+'ROC Da'!AY333+'SM Da'!AY333+'BN Da'!AY333+'BS Da'!AY333+'TDC Da'!AY333</f>
        <v>206</v>
      </c>
      <c r="AZ333" s="81">
        <f>+'MIT Da'!AZ333+'SAR Da'!AZ333+'URQ Da'!AZ333+'ROC Da'!AZ333+'SM Da'!AZ333+'BN Da'!AZ333+'BS Da'!AZ333+'TDC Da'!AZ333</f>
        <v>0</v>
      </c>
      <c r="BA333" s="81">
        <f>+'MIT Da'!BA333+'SAR Da'!BA333+'URQ Da'!BA333+'ROC Da'!BA333+'SM Da'!BA333+'BN Da'!BA333+'BS Da'!BA333+'TDC Da'!BA333</f>
        <v>234</v>
      </c>
      <c r="BB333" s="81">
        <f>+'MIT Da'!BB333+'SAR Da'!BB333+'URQ Da'!BB333+'ROC Da'!BB333+'SM Da'!BB333+'BN Da'!BB333+'BS Da'!BB333+'TDC Da'!BB333</f>
        <v>18</v>
      </c>
      <c r="BC333" s="81">
        <f>+SUM(RED_InfraMR[[#This Row],[B.04.1 - Parque de Coches Remolcados Clase Unica]:[B.04.5 - Parque de Coches Remolcados para Servicios Especiales (Cartoneros)]])</f>
        <v>758</v>
      </c>
      <c r="BD333" s="81">
        <f>+'MIT Da'!BD333+'SAR Da'!BD333+'URQ Da'!BD333+'ROC Da'!BD333+'SM Da'!BD333+'BN Da'!BD333+'BS Da'!BD333+'TDC Da'!BD333</f>
        <v>7</v>
      </c>
      <c r="BE333" s="81">
        <f>+'MIT Da'!BE333+'SAR Da'!BE333+'URQ Da'!BE333+'ROC Da'!BE333+'SM Da'!BE333+'BN Da'!BE333+'BS Da'!BE333+'TDC Da'!BE333</f>
        <v>160</v>
      </c>
      <c r="BF333" s="16"/>
    </row>
    <row r="334" spans="1:58">
      <c r="A334" s="1">
        <v>2020</v>
      </c>
      <c r="B334" s="1" t="s">
        <v>123</v>
      </c>
      <c r="C334" s="12">
        <f>+'MIT Da'!C334+'SAR Da'!C334+'URQ Da'!C334+'ROC Da'!C334+'SM Da'!C334+'BN Da'!C334+'BS Da'!C334+'TDC Da'!C334</f>
        <v>256.92999999999995</v>
      </c>
      <c r="D334" s="12">
        <f>+'MIT Da'!D334+'SAR Da'!D334+'URQ Da'!D334+'ROC Da'!D334+'SM Da'!D334+'BN Da'!D334+'BS Da'!D334+'TDC Da'!D334</f>
        <v>440.81799999999998</v>
      </c>
      <c r="E334" s="12">
        <f>+'MIT Da'!E334+'SAR Da'!E334+'URQ Da'!E334+'ROC Da'!E334+'SM Da'!E334+'BN Da'!E334+'BS Da'!E334+'TDC Da'!E334</f>
        <v>0</v>
      </c>
      <c r="F334" s="12">
        <f>+'MIT Da'!F334+'SAR Da'!F334+'URQ Da'!F334+'ROC Da'!F334+'SM Da'!F334+'BN Da'!F334+'BS Da'!F334+'TDC Da'!F334</f>
        <v>257.54663999999997</v>
      </c>
      <c r="G334" s="12">
        <f>+'MIT Da'!G334+'SAR Da'!G334+'URQ Da'!G334+'ROC Da'!G334+'SM Da'!G334+'BN Da'!G334+'BS Da'!G334+'TDC Da'!G334</f>
        <v>955.29464000000007</v>
      </c>
      <c r="H334" s="12">
        <f>+'MIT Da'!H334+'SAR Da'!H334+'URQ Da'!H334+'ROC Da'!H334+'SM Da'!H334+'BN Da'!H334+'BS Da'!H334+'TDC Da'!H334</f>
        <v>938.85164000000009</v>
      </c>
      <c r="I334" s="12">
        <f>+'MIT Da'!I334+'SAR Da'!I334+'URQ Da'!I334+'ROC Da'!I334+'SM Da'!I334+'BN Da'!I334+'BS Da'!I334+'TDC Da'!I334</f>
        <v>963.65611000000001</v>
      </c>
      <c r="J334" s="12">
        <f>+'MIT Da'!J334+'SAR Da'!J334+'URQ Da'!J334+'ROC Da'!J334+'SM Da'!J334+'BN Da'!J334+'BS Da'!J334+'TDC Da'!J334</f>
        <v>1163.2139099999999</v>
      </c>
      <c r="K334" s="12">
        <f>+'MIT Da'!K334+'SAR Da'!K334+'URQ Da'!K334+'ROC Da'!K334+'SM Da'!K334+'BN Da'!K334+'BS Da'!K334+'TDC Da'!K334</f>
        <v>54.516999999999996</v>
      </c>
      <c r="L334" s="12">
        <f>+'MIT Da'!L334+'SAR Da'!L334+'URQ Da'!L334+'ROC Da'!L334+'SM Da'!L334+'BN Da'!L334+'BS Da'!L334+'TDC Da'!L334</f>
        <v>542.23900000000003</v>
      </c>
      <c r="M334" s="12">
        <f>+'MIT Da'!M334+'SAR Da'!M334+'URQ Da'!M334+'ROC Da'!M334+'SM Da'!M334+'BN Da'!M334+'BS Da'!M334+'TDC Da'!M334</f>
        <v>21.314999999999998</v>
      </c>
      <c r="N334" s="12">
        <f>+'MIT Da'!N334+'SAR Da'!N334+'URQ Da'!N334+'ROC Da'!N334+'SM Da'!N334+'BN Da'!N334+'BS Da'!N334+'TDC Da'!N334</f>
        <v>1705.4529099999997</v>
      </c>
      <c r="O334" s="12">
        <f>+'MIT Da'!O334+'SAR Da'!O334+'URQ Da'!O334+'ROC Da'!O334+'SM Da'!O334+'BN Da'!O334+'BS Da'!O334+'TDC Da'!O334</f>
        <v>1687.9889099999998</v>
      </c>
      <c r="P334" s="81">
        <f>+'MIT Da'!P334+'SAR Da'!P334+'URQ Da'!P334+'ROC Da'!P334+'SM Da'!P334+'BN Da'!P334+'BS Da'!P334+'TDC Da'!P334</f>
        <v>210</v>
      </c>
      <c r="Q334" s="81">
        <f>+'MIT Da'!Q334+'SAR Da'!Q334+'URQ Da'!Q334+'ROC Da'!Q334+'SM Da'!Q334+'BN Da'!Q334+'BS Da'!Q334+'TDC Da'!Q334</f>
        <v>52</v>
      </c>
      <c r="R334" s="81">
        <f>+'MIT Da'!R334+'SAR Da'!R334+'URQ Da'!R334+'ROC Da'!R334+'SM Da'!R334+'BN Da'!R334+'BS Da'!R334+'TDC Da'!R334</f>
        <v>22</v>
      </c>
      <c r="S334" s="81">
        <f>+'MIT Da'!S334+'SAR Da'!S334+'URQ Da'!S334+'ROC Da'!S334+'SM Da'!S334+'BN Da'!S334+'BS Da'!S334+'TDC Da'!S334</f>
        <v>284</v>
      </c>
      <c r="T334" s="81">
        <f>+'MIT Da'!T334+'SAR Da'!T334+'URQ Da'!T334+'ROC Da'!T334+'SM Da'!T334+'BN Da'!T334+'BS Da'!T334+'TDC Da'!T334</f>
        <v>139</v>
      </c>
      <c r="U334" s="81">
        <f>+'MIT Da'!U334+'SAR Da'!U334+'URQ Da'!U334+'ROC Da'!U334+'SM Da'!U334+'BN Da'!U334+'BS Da'!U334+'TDC Da'!U334</f>
        <v>397</v>
      </c>
      <c r="V334" s="81">
        <f>+'MIT Da'!V334+'SAR Da'!V334+'URQ Da'!V334+'ROC Da'!V334+'SM Da'!V334+'BN Da'!V334+'BS Da'!V334+'TDC Da'!V334</f>
        <v>9</v>
      </c>
      <c r="W334" s="81">
        <f>+'MIT Da'!W334+'SAR Da'!W334+'URQ Da'!W334+'ROC Da'!W334+'SM Da'!W334+'BN Da'!W334+'BS Da'!W334+'TDC Da'!W334</f>
        <v>99</v>
      </c>
      <c r="X334" s="81">
        <f>+'MIT Da'!X334+'SAR Da'!X334+'URQ Da'!X334+'ROC Da'!X334+'SM Da'!X334+'BN Da'!X334+'BS Da'!X334+'TDC Da'!X334</f>
        <v>12</v>
      </c>
      <c r="Y334" s="81">
        <f>+'MIT Da'!Y334+'SAR Da'!Y334+'URQ Da'!Y334+'ROC Da'!Y334+'SM Da'!Y334+'BN Da'!Y334+'BS Da'!Y334+'TDC Da'!Y334</f>
        <v>656</v>
      </c>
      <c r="Z334" s="81">
        <f>+'MIT Da'!Z334+'SAR Da'!Z334+'URQ Da'!Z334+'ROC Da'!Z334+'SM Da'!Z334+'BN Da'!Z334+'BS Da'!Z334+'TDC Da'!Z334</f>
        <v>282</v>
      </c>
      <c r="AA334" s="81">
        <f>+'MIT Da'!AA334+'SAR Da'!AA334+'URQ Da'!AA334+'ROC Da'!AA334+'SM Da'!AA334+'BN Da'!AA334+'BS Da'!AA334+'TDC Da'!AA334</f>
        <v>109</v>
      </c>
      <c r="AB334" s="81">
        <f>+'MIT Da'!AB334+'SAR Da'!AB334+'URQ Da'!AB334+'ROC Da'!AB334+'SM Da'!AB334+'BN Da'!AB334+'BS Da'!AB334+'TDC Da'!AB334</f>
        <v>656</v>
      </c>
      <c r="AC334" s="81">
        <f>+'MIT Da'!AC334+'SAR Da'!AC334+'URQ Da'!AC334+'ROC Da'!AC334+'SM Da'!AC334+'BN Da'!AC334+'BS Da'!AC334+'TDC Da'!AC334</f>
        <v>1047</v>
      </c>
      <c r="AD334" s="81">
        <f>+'MIT Da'!AD334+'SAR Da'!AD334+'URQ Da'!AD334+'ROC Da'!AD334+'SM Da'!AD334+'BN Da'!AD334+'BS Da'!AD334+'TDC Da'!AD334</f>
        <v>40</v>
      </c>
      <c r="AE334" s="81">
        <f>+'MIT Da'!AE334+'SAR Da'!AE334+'URQ Da'!AE334+'ROC Da'!AE334+'SM Da'!AE334+'BN Da'!AE334+'BS Da'!AE334+'TDC Da'!AE334</f>
        <v>110</v>
      </c>
      <c r="AF334" s="81">
        <f>+'MIT Da'!AF334+'SAR Da'!AF334+'URQ Da'!AF334+'ROC Da'!AF334+'SM Da'!AF334+'BN Da'!AF334+'BS Da'!AF334+'TDC Da'!AF334</f>
        <v>404</v>
      </c>
      <c r="AG334" s="81">
        <f>+'MIT Da'!AG334+'SAR Da'!AG334+'URQ Da'!AG334+'ROC Da'!AG334+'SM Da'!AG334+'BN Da'!AG334+'BS Da'!AG334+'TDC Da'!AG334</f>
        <v>554</v>
      </c>
      <c r="AH334" s="12">
        <f>+'MIT Da'!AH334+'SAR Da'!AH334+'URQ Da'!AH334+'ROC Da'!AH334+'SM Da'!AH334+'BN Da'!AH334+'BS Da'!AH334+'TDC Da'!AH334</f>
        <v>291.44200000000001</v>
      </c>
      <c r="AI334" s="12">
        <f>+'MIT Da'!AI334+'SAR Da'!AI334+'URQ Da'!AI334+'ROC Da'!AI334+'SM Da'!AI334+'BN Da'!AI334+'BS Da'!AI334+'TDC Da'!AI334</f>
        <v>190.75200000000001</v>
      </c>
      <c r="AJ334" s="12">
        <f>+'MIT Da'!AJ334+'SAR Da'!AJ334+'URQ Da'!AJ334+'ROC Da'!AJ334+'SM Da'!AJ334+'BN Da'!AJ334+'BS Da'!AJ334+'TDC Da'!AJ334</f>
        <v>376.24299999999999</v>
      </c>
      <c r="AK334" s="12">
        <f>+'MIT Da'!AK334+'SAR Da'!AK334+'URQ Da'!AK334+'ROC Da'!AK334+'SM Da'!AK334+'BN Da'!AK334+'BS Da'!AK334+'TDC Da'!AK334</f>
        <v>858.43700000000001</v>
      </c>
      <c r="AL334" s="81">
        <f>+'MIT Da'!AL334+'SAR Da'!AL334+'URQ Da'!AL334+'ROC Da'!AL334+'SM Da'!AL334+'BN Da'!AL334+'BS Da'!AL334+'TDC Da'!AL334</f>
        <v>28</v>
      </c>
      <c r="AM334" s="81">
        <f>+'MIT Da'!AM334+'SAR Da'!AM334+'URQ Da'!AM334+'ROC Da'!AM334+'SM Da'!AM334+'BN Da'!AM334+'BS Da'!AM334+'TDC Da'!AM334</f>
        <v>55</v>
      </c>
      <c r="AN334" s="81">
        <f>+'MIT Da'!AN334+'SAR Da'!AN334+'URQ Da'!AN334+'ROC Da'!AN334+'SM Da'!AN334+'BN Da'!AN334+'BS Da'!AN334+'TDC Da'!AN334</f>
        <v>85</v>
      </c>
      <c r="AO334" s="81">
        <f>+'MIT Da'!AO334+'SAR Da'!AO334+'URQ Da'!AO334+'ROC Da'!AO334+'SM Da'!AO334+'BN Da'!AO334+'BS Da'!AO334+'TDC Da'!AO334</f>
        <v>168</v>
      </c>
      <c r="AP334" s="81">
        <f>+'MIT Da'!AP334+'SAR Da'!AP334+'URQ Da'!AP334+'ROC Da'!AP334+'SM Da'!AP334+'BN Da'!AP334+'BS Da'!AP334+'TDC Da'!AP334</f>
        <v>512</v>
      </c>
      <c r="AQ334" s="81">
        <f>+'MIT Da'!AQ334+'SAR Da'!AQ334+'URQ Da'!AQ334+'ROC Da'!AQ334+'SM Da'!AQ334+'BN Da'!AQ334+'BS Da'!AQ334+'TDC Da'!AQ334</f>
        <v>379</v>
      </c>
      <c r="AR334" s="81">
        <f>+'MIT Da'!AR334+'SAR Da'!AR334+'URQ Da'!AR334+'ROC Da'!AR334+'SM Da'!AR334+'BN Da'!AR334+'BS Da'!AR334+'TDC Da'!AR334</f>
        <v>59</v>
      </c>
      <c r="AS334" s="81">
        <f>+SUM(RED_InfraMR[[#This Row],[B.02.1 - Parque de Coches Eléctricos Motrices]:[B.02.3 - Parque de Coches Eléctricos Motrices Tipo R]])</f>
        <v>950</v>
      </c>
      <c r="AT334" s="81">
        <f>+'MIT Da'!AT334+'SAR Da'!AT334+'URQ Da'!AT334+'ROC Da'!AT334+'SM Da'!AT334+'BN Da'!AT334+'BS Da'!AT334+'TDC Da'!AT334</f>
        <v>45</v>
      </c>
      <c r="AU334" s="81">
        <f>+'MIT Da'!AU334+'SAR Da'!AU334+'URQ Da'!AU334+'ROC Da'!AU334+'SM Da'!AU334+'BN Da'!AU334+'BS Da'!AU334+'TDC Da'!AU334</f>
        <v>7</v>
      </c>
      <c r="AV334" s="81">
        <f>+'MIT Da'!AV334+'SAR Da'!AV334+'URQ Da'!AV334+'ROC Da'!AV334+'SM Da'!AV334+'BN Da'!AV334+'BS Da'!AV334+'TDC Da'!AV334</f>
        <v>67</v>
      </c>
      <c r="AW334" s="81">
        <f>+SUM(RED_InfraMR[[#This Row],[B.03.1 - Parque de Coches Motores Motrices Remolcados]:[B.03.3 - Parque de Coches Motores Motrices Cabina]])</f>
        <v>119</v>
      </c>
      <c r="AX334" s="81">
        <f>+'MIT Da'!AX334+'SAR Da'!AX334+'URQ Da'!AX334+'ROC Da'!AX334+'SM Da'!AX334+'BN Da'!AX334+'BS Da'!AX334+'TDC Da'!AX334</f>
        <v>300</v>
      </c>
      <c r="AY334" s="81">
        <f>+'MIT Da'!AY334+'SAR Da'!AY334+'URQ Da'!AY334+'ROC Da'!AY334+'SM Da'!AY334+'BN Da'!AY334+'BS Da'!AY334+'TDC Da'!AY334</f>
        <v>206</v>
      </c>
      <c r="AZ334" s="81">
        <f>+'MIT Da'!AZ334+'SAR Da'!AZ334+'URQ Da'!AZ334+'ROC Da'!AZ334+'SM Da'!AZ334+'BN Da'!AZ334+'BS Da'!AZ334+'TDC Da'!AZ334</f>
        <v>0</v>
      </c>
      <c r="BA334" s="81">
        <f>+'MIT Da'!BA334+'SAR Da'!BA334+'URQ Da'!BA334+'ROC Da'!BA334+'SM Da'!BA334+'BN Da'!BA334+'BS Da'!BA334+'TDC Da'!BA334</f>
        <v>234</v>
      </c>
      <c r="BB334" s="81">
        <f>+'MIT Da'!BB334+'SAR Da'!BB334+'URQ Da'!BB334+'ROC Da'!BB334+'SM Da'!BB334+'BN Da'!BB334+'BS Da'!BB334+'TDC Da'!BB334</f>
        <v>18</v>
      </c>
      <c r="BC334" s="81">
        <f>+SUM(RED_InfraMR[[#This Row],[B.04.1 - Parque de Coches Remolcados Clase Unica]:[B.04.5 - Parque de Coches Remolcados para Servicios Especiales (Cartoneros)]])</f>
        <v>758</v>
      </c>
      <c r="BD334" s="81">
        <f>+'MIT Da'!BD334+'SAR Da'!BD334+'URQ Da'!BD334+'ROC Da'!BD334+'SM Da'!BD334+'BN Da'!BD334+'BS Da'!BD334+'TDC Da'!BD334</f>
        <v>7</v>
      </c>
      <c r="BE334" s="81">
        <f>+'MIT Da'!BE334+'SAR Da'!BE334+'URQ Da'!BE334+'ROC Da'!BE334+'SM Da'!BE334+'BN Da'!BE334+'BS Da'!BE334+'TDC Da'!BE334</f>
        <v>160</v>
      </c>
      <c r="BF334" s="16"/>
    </row>
    <row r="335" spans="1:58">
      <c r="A335" s="1">
        <v>2020</v>
      </c>
      <c r="B335" s="1" t="s">
        <v>124</v>
      </c>
      <c r="C335" s="12">
        <f>+'MIT Da'!C335+'SAR Da'!C335+'URQ Da'!C335+'ROC Da'!C335+'SM Da'!C335+'BN Da'!C335+'BS Da'!C335+'TDC Da'!C335</f>
        <v>256.92999999999995</v>
      </c>
      <c r="D335" s="12">
        <f>+'MIT Da'!D335+'SAR Da'!D335+'URQ Da'!D335+'ROC Da'!D335+'SM Da'!D335+'BN Da'!D335+'BS Da'!D335+'TDC Da'!D335</f>
        <v>440.81799999999998</v>
      </c>
      <c r="E335" s="12">
        <f>+'MIT Da'!E335+'SAR Da'!E335+'URQ Da'!E335+'ROC Da'!E335+'SM Da'!E335+'BN Da'!E335+'BS Da'!E335+'TDC Da'!E335</f>
        <v>0</v>
      </c>
      <c r="F335" s="12">
        <f>+'MIT Da'!F335+'SAR Da'!F335+'URQ Da'!F335+'ROC Da'!F335+'SM Da'!F335+'BN Da'!F335+'BS Da'!F335+'TDC Da'!F335</f>
        <v>257.54663999999997</v>
      </c>
      <c r="G335" s="12">
        <f>+'MIT Da'!G335+'SAR Da'!G335+'URQ Da'!G335+'ROC Da'!G335+'SM Da'!G335+'BN Da'!G335+'BS Da'!G335+'TDC Da'!G335</f>
        <v>955.29464000000007</v>
      </c>
      <c r="H335" s="12">
        <f>+'MIT Da'!H335+'SAR Da'!H335+'URQ Da'!H335+'ROC Da'!H335+'SM Da'!H335+'BN Da'!H335+'BS Da'!H335+'TDC Da'!H335</f>
        <v>938.85164000000009</v>
      </c>
      <c r="I335" s="12">
        <f>+'MIT Da'!I335+'SAR Da'!I335+'URQ Da'!I335+'ROC Da'!I335+'SM Da'!I335+'BN Da'!I335+'BS Da'!I335+'TDC Da'!I335</f>
        <v>963.65611000000001</v>
      </c>
      <c r="J335" s="12">
        <f>+'MIT Da'!J335+'SAR Da'!J335+'URQ Da'!J335+'ROC Da'!J335+'SM Da'!J335+'BN Da'!J335+'BS Da'!J335+'TDC Da'!J335</f>
        <v>1163.2139099999999</v>
      </c>
      <c r="K335" s="12">
        <f>+'MIT Da'!K335+'SAR Da'!K335+'URQ Da'!K335+'ROC Da'!K335+'SM Da'!K335+'BN Da'!K335+'BS Da'!K335+'TDC Da'!K335</f>
        <v>54.516999999999996</v>
      </c>
      <c r="L335" s="12">
        <f>+'MIT Da'!L335+'SAR Da'!L335+'URQ Da'!L335+'ROC Da'!L335+'SM Da'!L335+'BN Da'!L335+'BS Da'!L335+'TDC Da'!L335</f>
        <v>542.23900000000003</v>
      </c>
      <c r="M335" s="12">
        <f>+'MIT Da'!M335+'SAR Da'!M335+'URQ Da'!M335+'ROC Da'!M335+'SM Da'!M335+'BN Da'!M335+'BS Da'!M335+'TDC Da'!M335</f>
        <v>21.314999999999998</v>
      </c>
      <c r="N335" s="12">
        <f>+'MIT Da'!N335+'SAR Da'!N335+'URQ Da'!N335+'ROC Da'!N335+'SM Da'!N335+'BN Da'!N335+'BS Da'!N335+'TDC Da'!N335</f>
        <v>1705.4529099999997</v>
      </c>
      <c r="O335" s="12">
        <f>+'MIT Da'!O335+'SAR Da'!O335+'URQ Da'!O335+'ROC Da'!O335+'SM Da'!O335+'BN Da'!O335+'BS Da'!O335+'TDC Da'!O335</f>
        <v>1687.9889099999998</v>
      </c>
      <c r="P335" s="81">
        <f>+'MIT Da'!P335+'SAR Da'!P335+'URQ Da'!P335+'ROC Da'!P335+'SM Da'!P335+'BN Da'!P335+'BS Da'!P335+'TDC Da'!P335</f>
        <v>210</v>
      </c>
      <c r="Q335" s="81">
        <f>+'MIT Da'!Q335+'SAR Da'!Q335+'URQ Da'!Q335+'ROC Da'!Q335+'SM Da'!Q335+'BN Da'!Q335+'BS Da'!Q335+'TDC Da'!Q335</f>
        <v>52</v>
      </c>
      <c r="R335" s="81">
        <f>+'MIT Da'!R335+'SAR Da'!R335+'URQ Da'!R335+'ROC Da'!R335+'SM Da'!R335+'BN Da'!R335+'BS Da'!R335+'TDC Da'!R335</f>
        <v>22</v>
      </c>
      <c r="S335" s="81">
        <f>+'MIT Da'!S335+'SAR Da'!S335+'URQ Da'!S335+'ROC Da'!S335+'SM Da'!S335+'BN Da'!S335+'BS Da'!S335+'TDC Da'!S335</f>
        <v>284</v>
      </c>
      <c r="T335" s="81">
        <f>+'MIT Da'!T335+'SAR Da'!T335+'URQ Da'!T335+'ROC Da'!T335+'SM Da'!T335+'BN Da'!T335+'BS Da'!T335+'TDC Da'!T335</f>
        <v>139</v>
      </c>
      <c r="U335" s="81">
        <f>+'MIT Da'!U335+'SAR Da'!U335+'URQ Da'!U335+'ROC Da'!U335+'SM Da'!U335+'BN Da'!U335+'BS Da'!U335+'TDC Da'!U335</f>
        <v>397</v>
      </c>
      <c r="V335" s="81">
        <f>+'MIT Da'!V335+'SAR Da'!V335+'URQ Da'!V335+'ROC Da'!V335+'SM Da'!V335+'BN Da'!V335+'BS Da'!V335+'TDC Da'!V335</f>
        <v>9</v>
      </c>
      <c r="W335" s="81">
        <f>+'MIT Da'!W335+'SAR Da'!W335+'URQ Da'!W335+'ROC Da'!W335+'SM Da'!W335+'BN Da'!W335+'BS Da'!W335+'TDC Da'!W335</f>
        <v>99</v>
      </c>
      <c r="X335" s="81">
        <f>+'MIT Da'!X335+'SAR Da'!X335+'URQ Da'!X335+'ROC Da'!X335+'SM Da'!X335+'BN Da'!X335+'BS Da'!X335+'TDC Da'!X335</f>
        <v>12</v>
      </c>
      <c r="Y335" s="81">
        <f>+'MIT Da'!Y335+'SAR Da'!Y335+'URQ Da'!Y335+'ROC Da'!Y335+'SM Da'!Y335+'BN Da'!Y335+'BS Da'!Y335+'TDC Da'!Y335</f>
        <v>656</v>
      </c>
      <c r="Z335" s="81">
        <f>+'MIT Da'!Z335+'SAR Da'!Z335+'URQ Da'!Z335+'ROC Da'!Z335+'SM Da'!Z335+'BN Da'!Z335+'BS Da'!Z335+'TDC Da'!Z335</f>
        <v>282</v>
      </c>
      <c r="AA335" s="81">
        <f>+'MIT Da'!AA335+'SAR Da'!AA335+'URQ Da'!AA335+'ROC Da'!AA335+'SM Da'!AA335+'BN Da'!AA335+'BS Da'!AA335+'TDC Da'!AA335</f>
        <v>109</v>
      </c>
      <c r="AB335" s="81">
        <f>+'MIT Da'!AB335+'SAR Da'!AB335+'URQ Da'!AB335+'ROC Da'!AB335+'SM Da'!AB335+'BN Da'!AB335+'BS Da'!AB335+'TDC Da'!AB335</f>
        <v>656</v>
      </c>
      <c r="AC335" s="81">
        <f>+'MIT Da'!AC335+'SAR Da'!AC335+'URQ Da'!AC335+'ROC Da'!AC335+'SM Da'!AC335+'BN Da'!AC335+'BS Da'!AC335+'TDC Da'!AC335</f>
        <v>1047</v>
      </c>
      <c r="AD335" s="81">
        <f>+'MIT Da'!AD335+'SAR Da'!AD335+'URQ Da'!AD335+'ROC Da'!AD335+'SM Da'!AD335+'BN Da'!AD335+'BS Da'!AD335+'TDC Da'!AD335</f>
        <v>40</v>
      </c>
      <c r="AE335" s="81">
        <f>+'MIT Da'!AE335+'SAR Da'!AE335+'URQ Da'!AE335+'ROC Da'!AE335+'SM Da'!AE335+'BN Da'!AE335+'BS Da'!AE335+'TDC Da'!AE335</f>
        <v>110</v>
      </c>
      <c r="AF335" s="81">
        <f>+'MIT Da'!AF335+'SAR Da'!AF335+'URQ Da'!AF335+'ROC Da'!AF335+'SM Da'!AF335+'BN Da'!AF335+'BS Da'!AF335+'TDC Da'!AF335</f>
        <v>404</v>
      </c>
      <c r="AG335" s="81">
        <f>+'MIT Da'!AG335+'SAR Da'!AG335+'URQ Da'!AG335+'ROC Da'!AG335+'SM Da'!AG335+'BN Da'!AG335+'BS Da'!AG335+'TDC Da'!AG335</f>
        <v>554</v>
      </c>
      <c r="AH335" s="12">
        <f>+'MIT Da'!AH335+'SAR Da'!AH335+'URQ Da'!AH335+'ROC Da'!AH335+'SM Da'!AH335+'BN Da'!AH335+'BS Da'!AH335+'TDC Da'!AH335</f>
        <v>291.44200000000001</v>
      </c>
      <c r="AI335" s="12">
        <f>+'MIT Da'!AI335+'SAR Da'!AI335+'URQ Da'!AI335+'ROC Da'!AI335+'SM Da'!AI335+'BN Da'!AI335+'BS Da'!AI335+'TDC Da'!AI335</f>
        <v>190.75200000000001</v>
      </c>
      <c r="AJ335" s="12">
        <f>+'MIT Da'!AJ335+'SAR Da'!AJ335+'URQ Da'!AJ335+'ROC Da'!AJ335+'SM Da'!AJ335+'BN Da'!AJ335+'BS Da'!AJ335+'TDC Da'!AJ335</f>
        <v>376.24299999999999</v>
      </c>
      <c r="AK335" s="12">
        <f>+'MIT Da'!AK335+'SAR Da'!AK335+'URQ Da'!AK335+'ROC Da'!AK335+'SM Da'!AK335+'BN Da'!AK335+'BS Da'!AK335+'TDC Da'!AK335</f>
        <v>858.43700000000001</v>
      </c>
      <c r="AL335" s="81">
        <f>+'MIT Da'!AL335+'SAR Da'!AL335+'URQ Da'!AL335+'ROC Da'!AL335+'SM Da'!AL335+'BN Da'!AL335+'BS Da'!AL335+'TDC Da'!AL335</f>
        <v>28</v>
      </c>
      <c r="AM335" s="81">
        <f>+'MIT Da'!AM335+'SAR Da'!AM335+'URQ Da'!AM335+'ROC Da'!AM335+'SM Da'!AM335+'BN Da'!AM335+'BS Da'!AM335+'TDC Da'!AM335</f>
        <v>55</v>
      </c>
      <c r="AN335" s="81">
        <f>+'MIT Da'!AN335+'SAR Da'!AN335+'URQ Da'!AN335+'ROC Da'!AN335+'SM Da'!AN335+'BN Da'!AN335+'BS Da'!AN335+'TDC Da'!AN335</f>
        <v>85</v>
      </c>
      <c r="AO335" s="81">
        <f>+'MIT Da'!AO335+'SAR Da'!AO335+'URQ Da'!AO335+'ROC Da'!AO335+'SM Da'!AO335+'BN Da'!AO335+'BS Da'!AO335+'TDC Da'!AO335</f>
        <v>168</v>
      </c>
      <c r="AP335" s="81">
        <f>+'MIT Da'!AP335+'SAR Da'!AP335+'URQ Da'!AP335+'ROC Da'!AP335+'SM Da'!AP335+'BN Da'!AP335+'BS Da'!AP335+'TDC Da'!AP335</f>
        <v>512</v>
      </c>
      <c r="AQ335" s="81">
        <f>+'MIT Da'!AQ335+'SAR Da'!AQ335+'URQ Da'!AQ335+'ROC Da'!AQ335+'SM Da'!AQ335+'BN Da'!AQ335+'BS Da'!AQ335+'TDC Da'!AQ335</f>
        <v>379</v>
      </c>
      <c r="AR335" s="81">
        <f>+'MIT Da'!AR335+'SAR Da'!AR335+'URQ Da'!AR335+'ROC Da'!AR335+'SM Da'!AR335+'BN Da'!AR335+'BS Da'!AR335+'TDC Da'!AR335</f>
        <v>59</v>
      </c>
      <c r="AS335" s="81">
        <f>+SUM(RED_InfraMR[[#This Row],[B.02.1 - Parque de Coches Eléctricos Motrices]:[B.02.3 - Parque de Coches Eléctricos Motrices Tipo R]])</f>
        <v>950</v>
      </c>
      <c r="AT335" s="81">
        <f>+'MIT Da'!AT335+'SAR Da'!AT335+'URQ Da'!AT335+'ROC Da'!AT335+'SM Da'!AT335+'BN Da'!AT335+'BS Da'!AT335+'TDC Da'!AT335</f>
        <v>45</v>
      </c>
      <c r="AU335" s="81">
        <f>+'MIT Da'!AU335+'SAR Da'!AU335+'URQ Da'!AU335+'ROC Da'!AU335+'SM Da'!AU335+'BN Da'!AU335+'BS Da'!AU335+'TDC Da'!AU335</f>
        <v>7</v>
      </c>
      <c r="AV335" s="81">
        <f>+'MIT Da'!AV335+'SAR Da'!AV335+'URQ Da'!AV335+'ROC Da'!AV335+'SM Da'!AV335+'BN Da'!AV335+'BS Da'!AV335+'TDC Da'!AV335</f>
        <v>67</v>
      </c>
      <c r="AW335" s="81">
        <f>+SUM(RED_InfraMR[[#This Row],[B.03.1 - Parque de Coches Motores Motrices Remolcados]:[B.03.3 - Parque de Coches Motores Motrices Cabina]])</f>
        <v>119</v>
      </c>
      <c r="AX335" s="81">
        <f>+'MIT Da'!AX335+'SAR Da'!AX335+'URQ Da'!AX335+'ROC Da'!AX335+'SM Da'!AX335+'BN Da'!AX335+'BS Da'!AX335+'TDC Da'!AX335</f>
        <v>300</v>
      </c>
      <c r="AY335" s="81">
        <f>+'MIT Da'!AY335+'SAR Da'!AY335+'URQ Da'!AY335+'ROC Da'!AY335+'SM Da'!AY335+'BN Da'!AY335+'BS Da'!AY335+'TDC Da'!AY335</f>
        <v>206</v>
      </c>
      <c r="AZ335" s="81">
        <f>+'MIT Da'!AZ335+'SAR Da'!AZ335+'URQ Da'!AZ335+'ROC Da'!AZ335+'SM Da'!AZ335+'BN Da'!AZ335+'BS Da'!AZ335+'TDC Da'!AZ335</f>
        <v>0</v>
      </c>
      <c r="BA335" s="81">
        <f>+'MIT Da'!BA335+'SAR Da'!BA335+'URQ Da'!BA335+'ROC Da'!BA335+'SM Da'!BA335+'BN Da'!BA335+'BS Da'!BA335+'TDC Da'!BA335</f>
        <v>234</v>
      </c>
      <c r="BB335" s="81">
        <f>+'MIT Da'!BB335+'SAR Da'!BB335+'URQ Da'!BB335+'ROC Da'!BB335+'SM Da'!BB335+'BN Da'!BB335+'BS Da'!BB335+'TDC Da'!BB335</f>
        <v>18</v>
      </c>
      <c r="BC335" s="81">
        <f>+SUM(RED_InfraMR[[#This Row],[B.04.1 - Parque de Coches Remolcados Clase Unica]:[B.04.5 - Parque de Coches Remolcados para Servicios Especiales (Cartoneros)]])</f>
        <v>758</v>
      </c>
      <c r="BD335" s="81">
        <f>+'MIT Da'!BD335+'SAR Da'!BD335+'URQ Da'!BD335+'ROC Da'!BD335+'SM Da'!BD335+'BN Da'!BD335+'BS Da'!BD335+'TDC Da'!BD335</f>
        <v>7</v>
      </c>
      <c r="BE335" s="81">
        <f>+'MIT Da'!BE335+'SAR Da'!BE335+'URQ Da'!BE335+'ROC Da'!BE335+'SM Da'!BE335+'BN Da'!BE335+'BS Da'!BE335+'TDC Da'!BE335</f>
        <v>160</v>
      </c>
      <c r="BF335" s="16"/>
    </row>
    <row r="336" spans="1:58">
      <c r="A336" s="1">
        <v>2020</v>
      </c>
      <c r="B336" s="1" t="s">
        <v>125</v>
      </c>
      <c r="C336" s="12">
        <f>+'MIT Da'!C336+'SAR Da'!C336+'URQ Da'!C336+'ROC Da'!C336+'SM Da'!C336+'BN Da'!C336+'BS Da'!C336+'TDC Da'!C336</f>
        <v>256.92999999999995</v>
      </c>
      <c r="D336" s="12">
        <f>+'MIT Da'!D336+'SAR Da'!D336+'URQ Da'!D336+'ROC Da'!D336+'SM Da'!D336+'BN Da'!D336+'BS Da'!D336+'TDC Da'!D336</f>
        <v>440.81799999999998</v>
      </c>
      <c r="E336" s="12">
        <f>+'MIT Da'!E336+'SAR Da'!E336+'URQ Da'!E336+'ROC Da'!E336+'SM Da'!E336+'BN Da'!E336+'BS Da'!E336+'TDC Da'!E336</f>
        <v>0</v>
      </c>
      <c r="F336" s="12">
        <f>+'MIT Da'!F336+'SAR Da'!F336+'URQ Da'!F336+'ROC Da'!F336+'SM Da'!F336+'BN Da'!F336+'BS Da'!F336+'TDC Da'!F336</f>
        <v>257.54663999999997</v>
      </c>
      <c r="G336" s="12">
        <f>+'MIT Da'!G336+'SAR Da'!G336+'URQ Da'!G336+'ROC Da'!G336+'SM Da'!G336+'BN Da'!G336+'BS Da'!G336+'TDC Da'!G336</f>
        <v>955.29464000000007</v>
      </c>
      <c r="H336" s="12">
        <f>+'MIT Da'!H336+'SAR Da'!H336+'URQ Da'!H336+'ROC Da'!H336+'SM Da'!H336+'BN Da'!H336+'BS Da'!H336+'TDC Da'!H336</f>
        <v>938.85164000000009</v>
      </c>
      <c r="I336" s="12">
        <f>+'MIT Da'!I336+'SAR Da'!I336+'URQ Da'!I336+'ROC Da'!I336+'SM Da'!I336+'BN Da'!I336+'BS Da'!I336+'TDC Da'!I336</f>
        <v>963.65611000000001</v>
      </c>
      <c r="J336" s="12">
        <f>+'MIT Da'!J336+'SAR Da'!J336+'URQ Da'!J336+'ROC Da'!J336+'SM Da'!J336+'BN Da'!J336+'BS Da'!J336+'TDC Da'!J336</f>
        <v>1163.2139099999999</v>
      </c>
      <c r="K336" s="12">
        <f>+'MIT Da'!K336+'SAR Da'!K336+'URQ Da'!K336+'ROC Da'!K336+'SM Da'!K336+'BN Da'!K336+'BS Da'!K336+'TDC Da'!K336</f>
        <v>54.516999999999996</v>
      </c>
      <c r="L336" s="12">
        <f>+'MIT Da'!L336+'SAR Da'!L336+'URQ Da'!L336+'ROC Da'!L336+'SM Da'!L336+'BN Da'!L336+'BS Da'!L336+'TDC Da'!L336</f>
        <v>542.23900000000003</v>
      </c>
      <c r="M336" s="12">
        <f>+'MIT Da'!M336+'SAR Da'!M336+'URQ Da'!M336+'ROC Da'!M336+'SM Da'!M336+'BN Da'!M336+'BS Da'!M336+'TDC Da'!M336</f>
        <v>21.314999999999998</v>
      </c>
      <c r="N336" s="12">
        <f>+'MIT Da'!N336+'SAR Da'!N336+'URQ Da'!N336+'ROC Da'!N336+'SM Da'!N336+'BN Da'!N336+'BS Da'!N336+'TDC Da'!N336</f>
        <v>1705.4529099999997</v>
      </c>
      <c r="O336" s="12">
        <f>+'MIT Da'!O336+'SAR Da'!O336+'URQ Da'!O336+'ROC Da'!O336+'SM Da'!O336+'BN Da'!O336+'BS Da'!O336+'TDC Da'!O336</f>
        <v>1687.9889099999998</v>
      </c>
      <c r="P336" s="81">
        <f>+'MIT Da'!P336+'SAR Da'!P336+'URQ Da'!P336+'ROC Da'!P336+'SM Da'!P336+'BN Da'!P336+'BS Da'!P336+'TDC Da'!P336</f>
        <v>210</v>
      </c>
      <c r="Q336" s="81">
        <f>+'MIT Da'!Q336+'SAR Da'!Q336+'URQ Da'!Q336+'ROC Da'!Q336+'SM Da'!Q336+'BN Da'!Q336+'BS Da'!Q336+'TDC Da'!Q336</f>
        <v>52</v>
      </c>
      <c r="R336" s="81">
        <f>+'MIT Da'!R336+'SAR Da'!R336+'URQ Da'!R336+'ROC Da'!R336+'SM Da'!R336+'BN Da'!R336+'BS Da'!R336+'TDC Da'!R336</f>
        <v>22</v>
      </c>
      <c r="S336" s="81">
        <f>+'MIT Da'!S336+'SAR Da'!S336+'URQ Da'!S336+'ROC Da'!S336+'SM Da'!S336+'BN Da'!S336+'BS Da'!S336+'TDC Da'!S336</f>
        <v>284</v>
      </c>
      <c r="T336" s="81">
        <f>+'MIT Da'!T336+'SAR Da'!T336+'URQ Da'!T336+'ROC Da'!T336+'SM Da'!T336+'BN Da'!T336+'BS Da'!T336+'TDC Da'!T336</f>
        <v>139</v>
      </c>
      <c r="U336" s="81">
        <f>+'MIT Da'!U336+'SAR Da'!U336+'URQ Da'!U336+'ROC Da'!U336+'SM Da'!U336+'BN Da'!U336+'BS Da'!U336+'TDC Da'!U336</f>
        <v>397</v>
      </c>
      <c r="V336" s="81">
        <f>+'MIT Da'!V336+'SAR Da'!V336+'URQ Da'!V336+'ROC Da'!V336+'SM Da'!V336+'BN Da'!V336+'BS Da'!V336+'TDC Da'!V336</f>
        <v>9</v>
      </c>
      <c r="W336" s="81">
        <f>+'MIT Da'!W336+'SAR Da'!W336+'URQ Da'!W336+'ROC Da'!W336+'SM Da'!W336+'BN Da'!W336+'BS Da'!W336+'TDC Da'!W336</f>
        <v>99</v>
      </c>
      <c r="X336" s="81">
        <f>+'MIT Da'!X336+'SAR Da'!X336+'URQ Da'!X336+'ROC Da'!X336+'SM Da'!X336+'BN Da'!X336+'BS Da'!X336+'TDC Da'!X336</f>
        <v>12</v>
      </c>
      <c r="Y336" s="81">
        <f>+'MIT Da'!Y336+'SAR Da'!Y336+'URQ Da'!Y336+'ROC Da'!Y336+'SM Da'!Y336+'BN Da'!Y336+'BS Da'!Y336+'TDC Da'!Y336</f>
        <v>656</v>
      </c>
      <c r="Z336" s="81">
        <f>+'MIT Da'!Z336+'SAR Da'!Z336+'URQ Da'!Z336+'ROC Da'!Z336+'SM Da'!Z336+'BN Da'!Z336+'BS Da'!Z336+'TDC Da'!Z336</f>
        <v>282</v>
      </c>
      <c r="AA336" s="81">
        <f>+'MIT Da'!AA336+'SAR Da'!AA336+'URQ Da'!AA336+'ROC Da'!AA336+'SM Da'!AA336+'BN Da'!AA336+'BS Da'!AA336+'TDC Da'!AA336</f>
        <v>109</v>
      </c>
      <c r="AB336" s="81">
        <f>+'MIT Da'!AB336+'SAR Da'!AB336+'URQ Da'!AB336+'ROC Da'!AB336+'SM Da'!AB336+'BN Da'!AB336+'BS Da'!AB336+'TDC Da'!AB336</f>
        <v>656</v>
      </c>
      <c r="AC336" s="81">
        <f>+'MIT Da'!AC336+'SAR Da'!AC336+'URQ Da'!AC336+'ROC Da'!AC336+'SM Da'!AC336+'BN Da'!AC336+'BS Da'!AC336+'TDC Da'!AC336</f>
        <v>1047</v>
      </c>
      <c r="AD336" s="81">
        <f>+'MIT Da'!AD336+'SAR Da'!AD336+'URQ Da'!AD336+'ROC Da'!AD336+'SM Da'!AD336+'BN Da'!AD336+'BS Da'!AD336+'TDC Da'!AD336</f>
        <v>40</v>
      </c>
      <c r="AE336" s="81">
        <f>+'MIT Da'!AE336+'SAR Da'!AE336+'URQ Da'!AE336+'ROC Da'!AE336+'SM Da'!AE336+'BN Da'!AE336+'BS Da'!AE336+'TDC Da'!AE336</f>
        <v>110</v>
      </c>
      <c r="AF336" s="81">
        <f>+'MIT Da'!AF336+'SAR Da'!AF336+'URQ Da'!AF336+'ROC Da'!AF336+'SM Da'!AF336+'BN Da'!AF336+'BS Da'!AF336+'TDC Da'!AF336</f>
        <v>404</v>
      </c>
      <c r="AG336" s="81">
        <f>+'MIT Da'!AG336+'SAR Da'!AG336+'URQ Da'!AG336+'ROC Da'!AG336+'SM Da'!AG336+'BN Da'!AG336+'BS Da'!AG336+'TDC Da'!AG336</f>
        <v>554</v>
      </c>
      <c r="AH336" s="12">
        <f>+'MIT Da'!AH336+'SAR Da'!AH336+'URQ Da'!AH336+'ROC Da'!AH336+'SM Da'!AH336+'BN Da'!AH336+'BS Da'!AH336+'TDC Da'!AH336</f>
        <v>291.44200000000001</v>
      </c>
      <c r="AI336" s="12">
        <f>+'MIT Da'!AI336+'SAR Da'!AI336+'URQ Da'!AI336+'ROC Da'!AI336+'SM Da'!AI336+'BN Da'!AI336+'BS Da'!AI336+'TDC Da'!AI336</f>
        <v>190.75200000000001</v>
      </c>
      <c r="AJ336" s="12">
        <f>+'MIT Da'!AJ336+'SAR Da'!AJ336+'URQ Da'!AJ336+'ROC Da'!AJ336+'SM Da'!AJ336+'BN Da'!AJ336+'BS Da'!AJ336+'TDC Da'!AJ336</f>
        <v>376.24299999999999</v>
      </c>
      <c r="AK336" s="12">
        <f>+'MIT Da'!AK336+'SAR Da'!AK336+'URQ Da'!AK336+'ROC Da'!AK336+'SM Da'!AK336+'BN Da'!AK336+'BS Da'!AK336+'TDC Da'!AK336</f>
        <v>858.43700000000001</v>
      </c>
      <c r="AL336" s="81">
        <f>+'MIT Da'!AL336+'SAR Da'!AL336+'URQ Da'!AL336+'ROC Da'!AL336+'SM Da'!AL336+'BN Da'!AL336+'BS Da'!AL336+'TDC Da'!AL336</f>
        <v>28</v>
      </c>
      <c r="AM336" s="81">
        <f>+'MIT Da'!AM336+'SAR Da'!AM336+'URQ Da'!AM336+'ROC Da'!AM336+'SM Da'!AM336+'BN Da'!AM336+'BS Da'!AM336+'TDC Da'!AM336</f>
        <v>55</v>
      </c>
      <c r="AN336" s="81">
        <f>+'MIT Da'!AN336+'SAR Da'!AN336+'URQ Da'!AN336+'ROC Da'!AN336+'SM Da'!AN336+'BN Da'!AN336+'BS Da'!AN336+'TDC Da'!AN336</f>
        <v>85</v>
      </c>
      <c r="AO336" s="81">
        <f>+'MIT Da'!AO336+'SAR Da'!AO336+'URQ Da'!AO336+'ROC Da'!AO336+'SM Da'!AO336+'BN Da'!AO336+'BS Da'!AO336+'TDC Da'!AO336</f>
        <v>168</v>
      </c>
      <c r="AP336" s="81">
        <f>+'MIT Da'!AP336+'SAR Da'!AP336+'URQ Da'!AP336+'ROC Da'!AP336+'SM Da'!AP336+'BN Da'!AP336+'BS Da'!AP336+'TDC Da'!AP336</f>
        <v>512</v>
      </c>
      <c r="AQ336" s="81">
        <f>+'MIT Da'!AQ336+'SAR Da'!AQ336+'URQ Da'!AQ336+'ROC Da'!AQ336+'SM Da'!AQ336+'BN Da'!AQ336+'BS Da'!AQ336+'TDC Da'!AQ336</f>
        <v>379</v>
      </c>
      <c r="AR336" s="81">
        <f>+'MIT Da'!AR336+'SAR Da'!AR336+'URQ Da'!AR336+'ROC Da'!AR336+'SM Da'!AR336+'BN Da'!AR336+'BS Da'!AR336+'TDC Da'!AR336</f>
        <v>59</v>
      </c>
      <c r="AS336" s="81">
        <f>+SUM(RED_InfraMR[[#This Row],[B.02.1 - Parque de Coches Eléctricos Motrices]:[B.02.3 - Parque de Coches Eléctricos Motrices Tipo R]])</f>
        <v>950</v>
      </c>
      <c r="AT336" s="81">
        <f>+'MIT Da'!AT336+'SAR Da'!AT336+'URQ Da'!AT336+'ROC Da'!AT336+'SM Da'!AT336+'BN Da'!AT336+'BS Da'!AT336+'TDC Da'!AT336</f>
        <v>45</v>
      </c>
      <c r="AU336" s="81">
        <f>+'MIT Da'!AU336+'SAR Da'!AU336+'URQ Da'!AU336+'ROC Da'!AU336+'SM Da'!AU336+'BN Da'!AU336+'BS Da'!AU336+'TDC Da'!AU336</f>
        <v>7</v>
      </c>
      <c r="AV336" s="81">
        <f>+'MIT Da'!AV336+'SAR Da'!AV336+'URQ Da'!AV336+'ROC Da'!AV336+'SM Da'!AV336+'BN Da'!AV336+'BS Da'!AV336+'TDC Da'!AV336</f>
        <v>67</v>
      </c>
      <c r="AW336" s="81">
        <f>+SUM(RED_InfraMR[[#This Row],[B.03.1 - Parque de Coches Motores Motrices Remolcados]:[B.03.3 - Parque de Coches Motores Motrices Cabina]])</f>
        <v>119</v>
      </c>
      <c r="AX336" s="81">
        <f>+'MIT Da'!AX336+'SAR Da'!AX336+'URQ Da'!AX336+'ROC Da'!AX336+'SM Da'!AX336+'BN Da'!AX336+'BS Da'!AX336+'TDC Da'!AX336</f>
        <v>300</v>
      </c>
      <c r="AY336" s="81">
        <f>+'MIT Da'!AY336+'SAR Da'!AY336+'URQ Da'!AY336+'ROC Da'!AY336+'SM Da'!AY336+'BN Da'!AY336+'BS Da'!AY336+'TDC Da'!AY336</f>
        <v>206</v>
      </c>
      <c r="AZ336" s="81">
        <f>+'MIT Da'!AZ336+'SAR Da'!AZ336+'URQ Da'!AZ336+'ROC Da'!AZ336+'SM Da'!AZ336+'BN Da'!AZ336+'BS Da'!AZ336+'TDC Da'!AZ336</f>
        <v>0</v>
      </c>
      <c r="BA336" s="81">
        <f>+'MIT Da'!BA336+'SAR Da'!BA336+'URQ Da'!BA336+'ROC Da'!BA336+'SM Da'!BA336+'BN Da'!BA336+'BS Da'!BA336+'TDC Da'!BA336</f>
        <v>234</v>
      </c>
      <c r="BB336" s="81">
        <f>+'MIT Da'!BB336+'SAR Da'!BB336+'URQ Da'!BB336+'ROC Da'!BB336+'SM Da'!BB336+'BN Da'!BB336+'BS Da'!BB336+'TDC Da'!BB336</f>
        <v>18</v>
      </c>
      <c r="BC336" s="81">
        <f>+SUM(RED_InfraMR[[#This Row],[B.04.1 - Parque de Coches Remolcados Clase Unica]:[B.04.5 - Parque de Coches Remolcados para Servicios Especiales (Cartoneros)]])</f>
        <v>758</v>
      </c>
      <c r="BD336" s="81">
        <f>+'MIT Da'!BD336+'SAR Da'!BD336+'URQ Da'!BD336+'ROC Da'!BD336+'SM Da'!BD336+'BN Da'!BD336+'BS Da'!BD336+'TDC Da'!BD336</f>
        <v>7</v>
      </c>
      <c r="BE336" s="81">
        <f>+'MIT Da'!BE336+'SAR Da'!BE336+'URQ Da'!BE336+'ROC Da'!BE336+'SM Da'!BE336+'BN Da'!BE336+'BS Da'!BE336+'TDC Da'!BE336</f>
        <v>160</v>
      </c>
      <c r="BF336" s="16"/>
    </row>
    <row r="337" spans="1:59">
      <c r="A337" s="1">
        <v>2020</v>
      </c>
      <c r="B337" s="1" t="s">
        <v>126</v>
      </c>
      <c r="C337" s="12">
        <f>+'MIT Da'!C337+'SAR Da'!C337+'URQ Da'!C337+'ROC Da'!C337+'SM Da'!C337+'BN Da'!C337+'BS Da'!C337+'TDC Da'!C337</f>
        <v>256.92999999999995</v>
      </c>
      <c r="D337" s="12">
        <f>+'MIT Da'!D337+'SAR Da'!D337+'URQ Da'!D337+'ROC Da'!D337+'SM Da'!D337+'BN Da'!D337+'BS Da'!D337+'TDC Da'!D337</f>
        <v>440.81799999999998</v>
      </c>
      <c r="E337" s="12">
        <f>+'MIT Da'!E337+'SAR Da'!E337+'URQ Da'!E337+'ROC Da'!E337+'SM Da'!E337+'BN Da'!E337+'BS Da'!E337+'TDC Da'!E337</f>
        <v>0</v>
      </c>
      <c r="F337" s="12">
        <f>+'MIT Da'!F337+'SAR Da'!F337+'URQ Da'!F337+'ROC Da'!F337+'SM Da'!F337+'BN Da'!F337+'BS Da'!F337+'TDC Da'!F337</f>
        <v>257.54663999999997</v>
      </c>
      <c r="G337" s="12">
        <f>+'MIT Da'!G337+'SAR Da'!G337+'URQ Da'!G337+'ROC Da'!G337+'SM Da'!G337+'BN Da'!G337+'BS Da'!G337+'TDC Da'!G337</f>
        <v>955.29464000000007</v>
      </c>
      <c r="H337" s="12">
        <f>+'MIT Da'!H337+'SAR Da'!H337+'URQ Da'!H337+'ROC Da'!H337+'SM Da'!H337+'BN Da'!H337+'BS Da'!H337+'TDC Da'!H337</f>
        <v>938.85164000000009</v>
      </c>
      <c r="I337" s="12">
        <f>+'MIT Da'!I337+'SAR Da'!I337+'URQ Da'!I337+'ROC Da'!I337+'SM Da'!I337+'BN Da'!I337+'BS Da'!I337+'TDC Da'!I337</f>
        <v>1007.58511</v>
      </c>
      <c r="J337" s="12">
        <f>+'MIT Da'!J337+'SAR Da'!J337+'URQ Da'!J337+'ROC Da'!J337+'SM Da'!J337+'BN Da'!J337+'BS Da'!J337+'TDC Da'!J337</f>
        <v>1163.2139099999999</v>
      </c>
      <c r="K337" s="12">
        <f>+'MIT Da'!K337+'SAR Da'!K337+'URQ Da'!K337+'ROC Da'!K337+'SM Da'!K337+'BN Da'!K337+'BS Da'!K337+'TDC Da'!K337</f>
        <v>54.516999999999996</v>
      </c>
      <c r="L337" s="12">
        <f>+'MIT Da'!L337+'SAR Da'!L337+'URQ Da'!L337+'ROC Da'!L337+'SM Da'!L337+'BN Da'!L337+'BS Da'!L337+'TDC Da'!L337</f>
        <v>542.23900000000003</v>
      </c>
      <c r="M337" s="12">
        <f>+'MIT Da'!M337+'SAR Da'!M337+'URQ Da'!M337+'ROC Da'!M337+'SM Da'!M337+'BN Da'!M337+'BS Da'!M337+'TDC Da'!M337</f>
        <v>21.314999999999998</v>
      </c>
      <c r="N337" s="12">
        <f>+'MIT Da'!N337+'SAR Da'!N337+'URQ Da'!N337+'ROC Da'!N337+'SM Da'!N337+'BN Da'!N337+'BS Da'!N337+'TDC Da'!N337</f>
        <v>1705.4529099999997</v>
      </c>
      <c r="O337" s="12">
        <f>+'MIT Da'!O337+'SAR Da'!O337+'URQ Da'!O337+'ROC Da'!O337+'SM Da'!O337+'BN Da'!O337+'BS Da'!O337+'TDC Da'!O337</f>
        <v>1687.9889099999998</v>
      </c>
      <c r="P337" s="81">
        <f>+'MIT Da'!P337+'SAR Da'!P337+'URQ Da'!P337+'ROC Da'!P337+'SM Da'!P337+'BN Da'!P337+'BS Da'!P337+'TDC Da'!P337</f>
        <v>210</v>
      </c>
      <c r="Q337" s="81">
        <f>+'MIT Da'!Q337+'SAR Da'!Q337+'URQ Da'!Q337+'ROC Da'!Q337+'SM Da'!Q337+'BN Da'!Q337+'BS Da'!Q337+'TDC Da'!Q337</f>
        <v>52</v>
      </c>
      <c r="R337" s="81">
        <f>+'MIT Da'!R337+'SAR Da'!R337+'URQ Da'!R337+'ROC Da'!R337+'SM Da'!R337+'BN Da'!R337+'BS Da'!R337+'TDC Da'!R337</f>
        <v>22</v>
      </c>
      <c r="S337" s="81">
        <f>+'MIT Da'!S337+'SAR Da'!S337+'URQ Da'!S337+'ROC Da'!S337+'SM Da'!S337+'BN Da'!S337+'BS Da'!S337+'TDC Da'!S337</f>
        <v>284</v>
      </c>
      <c r="T337" s="81">
        <f>+'MIT Da'!T337+'SAR Da'!T337+'URQ Da'!T337+'ROC Da'!T337+'SM Da'!T337+'BN Da'!T337+'BS Da'!T337+'TDC Da'!T337</f>
        <v>139</v>
      </c>
      <c r="U337" s="81">
        <f>+'MIT Da'!U337+'SAR Da'!U337+'URQ Da'!U337+'ROC Da'!U337+'SM Da'!U337+'BN Da'!U337+'BS Da'!U337+'TDC Da'!U337</f>
        <v>397</v>
      </c>
      <c r="V337" s="81">
        <f>+'MIT Da'!V337+'SAR Da'!V337+'URQ Da'!V337+'ROC Da'!V337+'SM Da'!V337+'BN Da'!V337+'BS Da'!V337+'TDC Da'!V337</f>
        <v>9</v>
      </c>
      <c r="W337" s="81">
        <f>+'MIT Da'!W337+'SAR Da'!W337+'URQ Da'!W337+'ROC Da'!W337+'SM Da'!W337+'BN Da'!W337+'BS Da'!W337+'TDC Da'!W337</f>
        <v>99</v>
      </c>
      <c r="X337" s="81">
        <f>+'MIT Da'!X337+'SAR Da'!X337+'URQ Da'!X337+'ROC Da'!X337+'SM Da'!X337+'BN Da'!X337+'BS Da'!X337+'TDC Da'!X337</f>
        <v>12</v>
      </c>
      <c r="Y337" s="81">
        <f>+'MIT Da'!Y337+'SAR Da'!Y337+'URQ Da'!Y337+'ROC Da'!Y337+'SM Da'!Y337+'BN Da'!Y337+'BS Da'!Y337+'TDC Da'!Y337</f>
        <v>656</v>
      </c>
      <c r="Z337" s="81">
        <f>+'MIT Da'!Z337+'SAR Da'!Z337+'URQ Da'!Z337+'ROC Da'!Z337+'SM Da'!Z337+'BN Da'!Z337+'BS Da'!Z337+'TDC Da'!Z337</f>
        <v>282</v>
      </c>
      <c r="AA337" s="81">
        <f>+'MIT Da'!AA337+'SAR Da'!AA337+'URQ Da'!AA337+'ROC Da'!AA337+'SM Da'!AA337+'BN Da'!AA337+'BS Da'!AA337+'TDC Da'!AA337</f>
        <v>109</v>
      </c>
      <c r="AB337" s="81">
        <f>+'MIT Da'!AB337+'SAR Da'!AB337+'URQ Da'!AB337+'ROC Da'!AB337+'SM Da'!AB337+'BN Da'!AB337+'BS Da'!AB337+'TDC Da'!AB337</f>
        <v>656</v>
      </c>
      <c r="AC337" s="81">
        <f>+'MIT Da'!AC337+'SAR Da'!AC337+'URQ Da'!AC337+'ROC Da'!AC337+'SM Da'!AC337+'BN Da'!AC337+'BS Da'!AC337+'TDC Da'!AC337</f>
        <v>1047</v>
      </c>
      <c r="AD337" s="81">
        <f>+'MIT Da'!AD337+'SAR Da'!AD337+'URQ Da'!AD337+'ROC Da'!AD337+'SM Da'!AD337+'BN Da'!AD337+'BS Da'!AD337+'TDC Da'!AD337</f>
        <v>40</v>
      </c>
      <c r="AE337" s="81">
        <f>+'MIT Da'!AE337+'SAR Da'!AE337+'URQ Da'!AE337+'ROC Da'!AE337+'SM Da'!AE337+'BN Da'!AE337+'BS Da'!AE337+'TDC Da'!AE337</f>
        <v>110</v>
      </c>
      <c r="AF337" s="81">
        <f>+'MIT Da'!AF337+'SAR Da'!AF337+'URQ Da'!AF337+'ROC Da'!AF337+'SM Da'!AF337+'BN Da'!AF337+'BS Da'!AF337+'TDC Da'!AF337</f>
        <v>404</v>
      </c>
      <c r="AG337" s="81">
        <f>+'MIT Da'!AG337+'SAR Da'!AG337+'URQ Da'!AG337+'ROC Da'!AG337+'SM Da'!AG337+'BN Da'!AG337+'BS Da'!AG337+'TDC Da'!AG337</f>
        <v>554</v>
      </c>
      <c r="AH337" s="12">
        <f>+'MIT Da'!AH337+'SAR Da'!AH337+'URQ Da'!AH337+'ROC Da'!AH337+'SM Da'!AH337+'BN Da'!AH337+'BS Da'!AH337+'TDC Da'!AH337</f>
        <v>291.44200000000001</v>
      </c>
      <c r="AI337" s="12">
        <f>+'MIT Da'!AI337+'SAR Da'!AI337+'URQ Da'!AI337+'ROC Da'!AI337+'SM Da'!AI337+'BN Da'!AI337+'BS Da'!AI337+'TDC Da'!AI337</f>
        <v>190.75200000000001</v>
      </c>
      <c r="AJ337" s="12">
        <f>+'MIT Da'!AJ337+'SAR Da'!AJ337+'URQ Da'!AJ337+'ROC Da'!AJ337+'SM Da'!AJ337+'BN Da'!AJ337+'BS Da'!AJ337+'TDC Da'!AJ337</f>
        <v>376.24299999999999</v>
      </c>
      <c r="AK337" s="12">
        <f>+'MIT Da'!AK337+'SAR Da'!AK337+'URQ Da'!AK337+'ROC Da'!AK337+'SM Da'!AK337+'BN Da'!AK337+'BS Da'!AK337+'TDC Da'!AK337</f>
        <v>858.43700000000001</v>
      </c>
      <c r="AL337" s="81">
        <f>+'MIT Da'!AL337+'SAR Da'!AL337+'URQ Da'!AL337+'ROC Da'!AL337+'SM Da'!AL337+'BN Da'!AL337+'BS Da'!AL337+'TDC Da'!AL337</f>
        <v>28</v>
      </c>
      <c r="AM337" s="81">
        <f>+'MIT Da'!AM337+'SAR Da'!AM337+'URQ Da'!AM337+'ROC Da'!AM337+'SM Da'!AM337+'BN Da'!AM337+'BS Da'!AM337+'TDC Da'!AM337</f>
        <v>55</v>
      </c>
      <c r="AN337" s="81">
        <f>+'MIT Da'!AN337+'SAR Da'!AN337+'URQ Da'!AN337+'ROC Da'!AN337+'SM Da'!AN337+'BN Da'!AN337+'BS Da'!AN337+'TDC Da'!AN337</f>
        <v>85</v>
      </c>
      <c r="AO337" s="81">
        <f>+'MIT Da'!AO337+'SAR Da'!AO337+'URQ Da'!AO337+'ROC Da'!AO337+'SM Da'!AO337+'BN Da'!AO337+'BS Da'!AO337+'TDC Da'!AO337</f>
        <v>168</v>
      </c>
      <c r="AP337" s="81">
        <f>+'MIT Da'!AP337+'SAR Da'!AP337+'URQ Da'!AP337+'ROC Da'!AP337+'SM Da'!AP337+'BN Da'!AP337+'BS Da'!AP337+'TDC Da'!AP337</f>
        <v>512</v>
      </c>
      <c r="AQ337" s="81">
        <f>+'MIT Da'!AQ337+'SAR Da'!AQ337+'URQ Da'!AQ337+'ROC Da'!AQ337+'SM Da'!AQ337+'BN Da'!AQ337+'BS Da'!AQ337+'TDC Da'!AQ337</f>
        <v>379</v>
      </c>
      <c r="AR337" s="81">
        <f>+'MIT Da'!AR337+'SAR Da'!AR337+'URQ Da'!AR337+'ROC Da'!AR337+'SM Da'!AR337+'BN Da'!AR337+'BS Da'!AR337+'TDC Da'!AR337</f>
        <v>59</v>
      </c>
      <c r="AS337" s="81">
        <f>+SUM(RED_InfraMR[[#This Row],[B.02.1 - Parque de Coches Eléctricos Motrices]:[B.02.3 - Parque de Coches Eléctricos Motrices Tipo R]])</f>
        <v>950</v>
      </c>
      <c r="AT337" s="81">
        <f>+'MIT Da'!AT337+'SAR Da'!AT337+'URQ Da'!AT337+'ROC Da'!AT337+'SM Da'!AT337+'BN Da'!AT337+'BS Da'!AT337+'TDC Da'!AT337</f>
        <v>45</v>
      </c>
      <c r="AU337" s="81">
        <f>+'MIT Da'!AU337+'SAR Da'!AU337+'URQ Da'!AU337+'ROC Da'!AU337+'SM Da'!AU337+'BN Da'!AU337+'BS Da'!AU337+'TDC Da'!AU337</f>
        <v>7</v>
      </c>
      <c r="AV337" s="81">
        <f>+'MIT Da'!AV337+'SAR Da'!AV337+'URQ Da'!AV337+'ROC Da'!AV337+'SM Da'!AV337+'BN Da'!AV337+'BS Da'!AV337+'TDC Da'!AV337</f>
        <v>67</v>
      </c>
      <c r="AW337" s="81">
        <f>+SUM(RED_InfraMR[[#This Row],[B.03.1 - Parque de Coches Motores Motrices Remolcados]:[B.03.3 - Parque de Coches Motores Motrices Cabina]])</f>
        <v>119</v>
      </c>
      <c r="AX337" s="81">
        <f>+'MIT Da'!AX337+'SAR Da'!AX337+'URQ Da'!AX337+'ROC Da'!AX337+'SM Da'!AX337+'BN Da'!AX337+'BS Da'!AX337+'TDC Da'!AX337</f>
        <v>300</v>
      </c>
      <c r="AY337" s="81">
        <f>+'MIT Da'!AY337+'SAR Da'!AY337+'URQ Da'!AY337+'ROC Da'!AY337+'SM Da'!AY337+'BN Da'!AY337+'BS Da'!AY337+'TDC Da'!AY337</f>
        <v>206</v>
      </c>
      <c r="AZ337" s="81">
        <f>+'MIT Da'!AZ337+'SAR Da'!AZ337+'URQ Da'!AZ337+'ROC Da'!AZ337+'SM Da'!AZ337+'BN Da'!AZ337+'BS Da'!AZ337+'TDC Da'!AZ337</f>
        <v>0</v>
      </c>
      <c r="BA337" s="81">
        <f>+'MIT Da'!BA337+'SAR Da'!BA337+'URQ Da'!BA337+'ROC Da'!BA337+'SM Da'!BA337+'BN Da'!BA337+'BS Da'!BA337+'TDC Da'!BA337</f>
        <v>234</v>
      </c>
      <c r="BB337" s="81">
        <f>+'MIT Da'!BB337+'SAR Da'!BB337+'URQ Da'!BB337+'ROC Da'!BB337+'SM Da'!BB337+'BN Da'!BB337+'BS Da'!BB337+'TDC Da'!BB337</f>
        <v>18</v>
      </c>
      <c r="BC337" s="81">
        <f>+SUM(RED_InfraMR[[#This Row],[B.04.1 - Parque de Coches Remolcados Clase Unica]:[B.04.5 - Parque de Coches Remolcados para Servicios Especiales (Cartoneros)]])</f>
        <v>758</v>
      </c>
      <c r="BD337" s="81">
        <f>+'MIT Da'!BD337+'SAR Da'!BD337+'URQ Da'!BD337+'ROC Da'!BD337+'SM Da'!BD337+'BN Da'!BD337+'BS Da'!BD337+'TDC Da'!BD337</f>
        <v>7</v>
      </c>
      <c r="BE337" s="81">
        <f>+'MIT Da'!BE337+'SAR Da'!BE337+'URQ Da'!BE337+'ROC Da'!BE337+'SM Da'!BE337+'BN Da'!BE337+'BS Da'!BE337+'TDC Da'!BE337</f>
        <v>160</v>
      </c>
      <c r="BF337" s="16"/>
    </row>
    <row r="338" spans="1:59">
      <c r="A338" s="1">
        <v>2021</v>
      </c>
      <c r="B338" s="1" t="s">
        <v>115</v>
      </c>
      <c r="C338" s="12">
        <f>+'MIT Da'!C338+'SAR Da'!C338+'URQ Da'!C338+'ROC Da'!C338+'SM Da'!C338+'BN Da'!C338+'BS Da'!C338+'TDC Da'!C338</f>
        <v>256.92999999999995</v>
      </c>
      <c r="D338" s="12">
        <f>+'MIT Da'!D338+'SAR Da'!D338+'URQ Da'!D338+'ROC Da'!D338+'SM Da'!D338+'BN Da'!D338+'BS Da'!D338+'TDC Da'!D338</f>
        <v>440.81799999999998</v>
      </c>
      <c r="E338" s="12">
        <f>+'MIT Da'!E338+'SAR Da'!E338+'URQ Da'!E338+'ROC Da'!E338+'SM Da'!E338+'BN Da'!E338+'BS Da'!E338+'TDC Da'!E338</f>
        <v>0</v>
      </c>
      <c r="F338" s="12">
        <f>+'MIT Da'!F338+'SAR Da'!F338+'URQ Da'!F338+'ROC Da'!F338+'SM Da'!F338+'BN Da'!F338+'BS Da'!F338+'TDC Da'!F338</f>
        <v>257.54663999999997</v>
      </c>
      <c r="G338" s="12">
        <f>+'MIT Da'!G338+'SAR Da'!G338+'URQ Da'!G338+'ROC Da'!G338+'SM Da'!G338+'BN Da'!G338+'BS Da'!G338+'TDC Da'!G338</f>
        <v>955.29464000000007</v>
      </c>
      <c r="H338" s="12">
        <f>+'MIT Da'!H338+'SAR Da'!H338+'URQ Da'!H338+'ROC Da'!H338+'SM Da'!H338+'BN Da'!H338+'BS Da'!H338+'TDC Da'!H338</f>
        <v>938.85164000000009</v>
      </c>
      <c r="I338" s="12">
        <f>+'MIT Da'!I338+'SAR Da'!I338+'URQ Da'!I338+'ROC Da'!I338+'SM Da'!I338+'BN Da'!I338+'BS Da'!I338+'TDC Da'!I338</f>
        <v>1007.58511</v>
      </c>
      <c r="J338" s="12">
        <f>+'MIT Da'!J338+'SAR Da'!J338+'URQ Da'!J338+'ROC Da'!J338+'SM Da'!J338+'BN Da'!J338+'BS Da'!J338+'TDC Da'!J338</f>
        <v>1163.2139099999999</v>
      </c>
      <c r="K338" s="12">
        <f>+'MIT Da'!K338+'SAR Da'!K338+'URQ Da'!K338+'ROC Da'!K338+'SM Da'!K338+'BN Da'!K338+'BS Da'!K338+'TDC Da'!K338</f>
        <v>54.516999999999996</v>
      </c>
      <c r="L338" s="12">
        <f>+'MIT Da'!L338+'SAR Da'!L338+'URQ Da'!L338+'ROC Da'!L338+'SM Da'!L338+'BN Da'!L338+'BS Da'!L338+'TDC Da'!L338</f>
        <v>542.23900000000003</v>
      </c>
      <c r="M338" s="12">
        <f>+'MIT Da'!M338+'SAR Da'!M338+'URQ Da'!M338+'ROC Da'!M338+'SM Da'!M338+'BN Da'!M338+'BS Da'!M338+'TDC Da'!M338</f>
        <v>21.314999999999998</v>
      </c>
      <c r="N338" s="12">
        <f>+'MIT Da'!N338+'SAR Da'!N338+'URQ Da'!N338+'ROC Da'!N338+'SM Da'!N338+'BN Da'!N338+'BS Da'!N338+'TDC Da'!N338</f>
        <v>1705.4529099999997</v>
      </c>
      <c r="O338" s="12">
        <f>+'MIT Da'!O338+'SAR Da'!O338+'URQ Da'!O338+'ROC Da'!O338+'SM Da'!O338+'BN Da'!O338+'BS Da'!O338+'TDC Da'!O338</f>
        <v>1687.9889099999998</v>
      </c>
      <c r="P338" s="81">
        <f>+'MIT Da'!P338+'SAR Da'!P338+'URQ Da'!P338+'ROC Da'!P338+'SM Da'!P338+'BN Da'!P338+'BS Da'!P338+'TDC Da'!P338</f>
        <v>210</v>
      </c>
      <c r="Q338" s="81">
        <f>+'MIT Da'!Q338+'SAR Da'!Q338+'URQ Da'!Q338+'ROC Da'!Q338+'SM Da'!Q338+'BN Da'!Q338+'BS Da'!Q338+'TDC Da'!Q338</f>
        <v>52</v>
      </c>
      <c r="R338" s="81">
        <f>+'MIT Da'!R338+'SAR Da'!R338+'URQ Da'!R338+'ROC Da'!R338+'SM Da'!R338+'BN Da'!R338+'BS Da'!R338+'TDC Da'!R338</f>
        <v>22</v>
      </c>
      <c r="S338" s="81">
        <f>+'MIT Da'!S338+'SAR Da'!S338+'URQ Da'!S338+'ROC Da'!S338+'SM Da'!S338+'BN Da'!S338+'BS Da'!S338+'TDC Da'!S338</f>
        <v>284</v>
      </c>
      <c r="T338" s="81">
        <f>+'MIT Da'!T338+'SAR Da'!T338+'URQ Da'!T338+'ROC Da'!T338+'SM Da'!T338+'BN Da'!T338+'BS Da'!T338+'TDC Da'!T338</f>
        <v>139</v>
      </c>
      <c r="U338" s="81">
        <f>+'MIT Da'!U338+'SAR Da'!U338+'URQ Da'!U338+'ROC Da'!U338+'SM Da'!U338+'BN Da'!U338+'BS Da'!U338+'TDC Da'!U338</f>
        <v>397</v>
      </c>
      <c r="V338" s="81">
        <f>+'MIT Da'!V338+'SAR Da'!V338+'URQ Da'!V338+'ROC Da'!V338+'SM Da'!V338+'BN Da'!V338+'BS Da'!V338+'TDC Da'!V338</f>
        <v>9</v>
      </c>
      <c r="W338" s="81">
        <f>+'MIT Da'!W338+'SAR Da'!W338+'URQ Da'!W338+'ROC Da'!W338+'SM Da'!W338+'BN Da'!W338+'BS Da'!W338+'TDC Da'!W338</f>
        <v>99</v>
      </c>
      <c r="X338" s="81">
        <f>+'MIT Da'!X338+'SAR Da'!X338+'URQ Da'!X338+'ROC Da'!X338+'SM Da'!X338+'BN Da'!X338+'BS Da'!X338+'TDC Da'!X338</f>
        <v>12</v>
      </c>
      <c r="Y338" s="81">
        <f>+'MIT Da'!Y338+'SAR Da'!Y338+'URQ Da'!Y338+'ROC Da'!Y338+'SM Da'!Y338+'BN Da'!Y338+'BS Da'!Y338+'TDC Da'!Y338</f>
        <v>656</v>
      </c>
      <c r="Z338" s="81">
        <f>+'MIT Da'!Z338+'SAR Da'!Z338+'URQ Da'!Z338+'ROC Da'!Z338+'SM Da'!Z338+'BN Da'!Z338+'BS Da'!Z338+'TDC Da'!Z338</f>
        <v>282</v>
      </c>
      <c r="AA338" s="81">
        <f>+'MIT Da'!AA338+'SAR Da'!AA338+'URQ Da'!AA338+'ROC Da'!AA338+'SM Da'!AA338+'BN Da'!AA338+'BS Da'!AA338+'TDC Da'!AA338</f>
        <v>109</v>
      </c>
      <c r="AB338" s="81">
        <f>+'MIT Da'!AB338+'SAR Da'!AB338+'URQ Da'!AB338+'ROC Da'!AB338+'SM Da'!AB338+'BN Da'!AB338+'BS Da'!AB338+'TDC Da'!AB338</f>
        <v>656</v>
      </c>
      <c r="AC338" s="81">
        <f>+'MIT Da'!AC338+'SAR Da'!AC338+'URQ Da'!AC338+'ROC Da'!AC338+'SM Da'!AC338+'BN Da'!AC338+'BS Da'!AC338+'TDC Da'!AC338</f>
        <v>1047</v>
      </c>
      <c r="AD338" s="81">
        <f>+'MIT Da'!AD338+'SAR Da'!AD338+'URQ Da'!AD338+'ROC Da'!AD338+'SM Da'!AD338+'BN Da'!AD338+'BS Da'!AD338+'TDC Da'!AD338</f>
        <v>40</v>
      </c>
      <c r="AE338" s="81">
        <f>+'MIT Da'!AE338+'SAR Da'!AE338+'URQ Da'!AE338+'ROC Da'!AE338+'SM Da'!AE338+'BN Da'!AE338+'BS Da'!AE338+'TDC Da'!AE338</f>
        <v>110</v>
      </c>
      <c r="AF338" s="81">
        <f>+'MIT Da'!AF338+'SAR Da'!AF338+'URQ Da'!AF338+'ROC Da'!AF338+'SM Da'!AF338+'BN Da'!AF338+'BS Da'!AF338+'TDC Da'!AF338</f>
        <v>404</v>
      </c>
      <c r="AG338" s="81">
        <f>+'MIT Da'!AG338+'SAR Da'!AG338+'URQ Da'!AG338+'ROC Da'!AG338+'SM Da'!AG338+'BN Da'!AG338+'BS Da'!AG338+'TDC Da'!AG338</f>
        <v>554</v>
      </c>
      <c r="AH338" s="12">
        <f>+'MIT Da'!AH338+'SAR Da'!AH338+'URQ Da'!AH338+'ROC Da'!AH338+'SM Da'!AH338+'BN Da'!AH338+'BS Da'!AH338+'TDC Da'!AH338</f>
        <v>291.44200000000001</v>
      </c>
      <c r="AI338" s="12">
        <f>+'MIT Da'!AI338+'SAR Da'!AI338+'URQ Da'!AI338+'ROC Da'!AI338+'SM Da'!AI338+'BN Da'!AI338+'BS Da'!AI338+'TDC Da'!AI338</f>
        <v>190.75200000000001</v>
      </c>
      <c r="AJ338" s="12">
        <f>+'MIT Da'!AJ338+'SAR Da'!AJ338+'URQ Da'!AJ338+'ROC Da'!AJ338+'SM Da'!AJ338+'BN Da'!AJ338+'BS Da'!AJ338+'TDC Da'!AJ338</f>
        <v>376.24299999999999</v>
      </c>
      <c r="AK338" s="12">
        <f>+'MIT Da'!AK338+'SAR Da'!AK338+'URQ Da'!AK338+'ROC Da'!AK338+'SM Da'!AK338+'BN Da'!AK338+'BS Da'!AK338+'TDC Da'!AK338</f>
        <v>858.43700000000001</v>
      </c>
      <c r="AL338" s="81">
        <f>+'MIT Da'!AL338+'SAR Da'!AL338+'URQ Da'!AL338+'ROC Da'!AL338+'SM Da'!AL338+'BN Da'!AL338+'BS Da'!AL338+'TDC Da'!AL338</f>
        <v>28</v>
      </c>
      <c r="AM338" s="81">
        <f>+'MIT Da'!AM338+'SAR Da'!AM338+'URQ Da'!AM338+'ROC Da'!AM338+'SM Da'!AM338+'BN Da'!AM338+'BS Da'!AM338+'TDC Da'!AM338</f>
        <v>55</v>
      </c>
      <c r="AN338" s="81">
        <f>+'MIT Da'!AN338+'SAR Da'!AN338+'URQ Da'!AN338+'ROC Da'!AN338+'SM Da'!AN338+'BN Da'!AN338+'BS Da'!AN338+'TDC Da'!AN338</f>
        <v>85</v>
      </c>
      <c r="AO338" s="81">
        <f>+'MIT Da'!AO338+'SAR Da'!AO338+'URQ Da'!AO338+'ROC Da'!AO338+'SM Da'!AO338+'BN Da'!AO338+'BS Da'!AO338+'TDC Da'!AO338</f>
        <v>168</v>
      </c>
      <c r="AP338" s="81">
        <f>+'MIT Da'!AP338+'SAR Da'!AP338+'URQ Da'!AP338+'ROC Da'!AP338+'SM Da'!AP338+'BN Da'!AP338+'BS Da'!AP338+'TDC Da'!AP338</f>
        <v>512</v>
      </c>
      <c r="AQ338" s="81">
        <f>+'MIT Da'!AQ338+'SAR Da'!AQ338+'URQ Da'!AQ338+'ROC Da'!AQ338+'SM Da'!AQ338+'BN Da'!AQ338+'BS Da'!AQ338+'TDC Da'!AQ338</f>
        <v>379</v>
      </c>
      <c r="AR338" s="81">
        <f>+'MIT Da'!AR338+'SAR Da'!AR338+'URQ Da'!AR338+'ROC Da'!AR338+'SM Da'!AR338+'BN Da'!AR338+'BS Da'!AR338+'TDC Da'!AR338</f>
        <v>59</v>
      </c>
      <c r="AS338" s="81">
        <f>+SUM(RED_InfraMR[[#This Row],[B.02.1 - Parque de Coches Eléctricos Motrices]:[B.02.3 - Parque de Coches Eléctricos Motrices Tipo R]])</f>
        <v>950</v>
      </c>
      <c r="AT338" s="81">
        <f>+'MIT Da'!AT338+'SAR Da'!AT338+'URQ Da'!AT338+'ROC Da'!AT338+'SM Da'!AT338+'BN Da'!AT338+'BS Da'!AT338+'TDC Da'!AT338</f>
        <v>45</v>
      </c>
      <c r="AU338" s="81">
        <f>+'MIT Da'!AU338+'SAR Da'!AU338+'URQ Da'!AU338+'ROC Da'!AU338+'SM Da'!AU338+'BN Da'!AU338+'BS Da'!AU338+'TDC Da'!AU338</f>
        <v>7</v>
      </c>
      <c r="AV338" s="81">
        <f>+'MIT Da'!AV338+'SAR Da'!AV338+'URQ Da'!AV338+'ROC Da'!AV338+'SM Da'!AV338+'BN Da'!AV338+'BS Da'!AV338+'TDC Da'!AV338</f>
        <v>67</v>
      </c>
      <c r="AW338" s="81">
        <f>+SUM(RED_InfraMR[[#This Row],[B.03.1 - Parque de Coches Motores Motrices Remolcados]:[B.03.3 - Parque de Coches Motores Motrices Cabina]])</f>
        <v>119</v>
      </c>
      <c r="AX338" s="81">
        <f>+'MIT Da'!AX338+'SAR Da'!AX338+'URQ Da'!AX338+'ROC Da'!AX338+'SM Da'!AX338+'BN Da'!AX338+'BS Da'!AX338+'TDC Da'!AX338</f>
        <v>300</v>
      </c>
      <c r="AY338" s="81">
        <f>+'MIT Da'!AY338+'SAR Da'!AY338+'URQ Da'!AY338+'ROC Da'!AY338+'SM Da'!AY338+'BN Da'!AY338+'BS Da'!AY338+'TDC Da'!AY338</f>
        <v>206</v>
      </c>
      <c r="AZ338" s="81">
        <f>+'MIT Da'!AZ338+'SAR Da'!AZ338+'URQ Da'!AZ338+'ROC Da'!AZ338+'SM Da'!AZ338+'BN Da'!AZ338+'BS Da'!AZ338+'TDC Da'!AZ338</f>
        <v>0</v>
      </c>
      <c r="BA338" s="81">
        <f>+'MIT Da'!BA338+'SAR Da'!BA338+'URQ Da'!BA338+'ROC Da'!BA338+'SM Da'!BA338+'BN Da'!BA338+'BS Da'!BA338+'TDC Da'!BA338</f>
        <v>234</v>
      </c>
      <c r="BB338" s="81">
        <f>+'MIT Da'!BB338+'SAR Da'!BB338+'URQ Da'!BB338+'ROC Da'!BB338+'SM Da'!BB338+'BN Da'!BB338+'BS Da'!BB338+'TDC Da'!BB338</f>
        <v>18</v>
      </c>
      <c r="BC338" s="81">
        <f>+SUM(RED_InfraMR[[#This Row],[B.04.1 - Parque de Coches Remolcados Clase Unica]:[B.04.5 - Parque de Coches Remolcados para Servicios Especiales (Cartoneros)]])</f>
        <v>758</v>
      </c>
      <c r="BD338" s="81">
        <f>+'MIT Da'!BD338+'SAR Da'!BD338+'URQ Da'!BD338+'ROC Da'!BD338+'SM Da'!BD338+'BN Da'!BD338+'BS Da'!BD338+'TDC Da'!BD338</f>
        <v>7</v>
      </c>
      <c r="BE338" s="81">
        <f>+'MIT Da'!BE338+'SAR Da'!BE338+'URQ Da'!BE338+'ROC Da'!BE338+'SM Da'!BE338+'BN Da'!BE338+'BS Da'!BE338+'TDC Da'!BE338</f>
        <v>160</v>
      </c>
      <c r="BF338" s="89"/>
      <c r="BG338" s="85"/>
    </row>
    <row r="339" spans="1:59">
      <c r="A339" s="1">
        <v>2021</v>
      </c>
      <c r="B339" s="1" t="s">
        <v>116</v>
      </c>
      <c r="C339" s="12">
        <f>+'MIT Da'!C339+'SAR Da'!C339+'URQ Da'!C339+'ROC Da'!C339+'SM Da'!C339+'BN Da'!C339+'BS Da'!C339+'TDC Da'!C339</f>
        <v>256.92999999999995</v>
      </c>
      <c r="D339" s="12">
        <f>+'MIT Da'!D339+'SAR Da'!D339+'URQ Da'!D339+'ROC Da'!D339+'SM Da'!D339+'BN Da'!D339+'BS Da'!D339+'TDC Da'!D339</f>
        <v>440.81799999999998</v>
      </c>
      <c r="E339" s="12">
        <f>+'MIT Da'!E339+'SAR Da'!E339+'URQ Da'!E339+'ROC Da'!E339+'SM Da'!E339+'BN Da'!E339+'BS Da'!E339+'TDC Da'!E339</f>
        <v>0</v>
      </c>
      <c r="F339" s="12">
        <f>+'MIT Da'!F339+'SAR Da'!F339+'URQ Da'!F339+'ROC Da'!F339+'SM Da'!F339+'BN Da'!F339+'BS Da'!F339+'TDC Da'!F339</f>
        <v>257.54663999999997</v>
      </c>
      <c r="G339" s="12">
        <f>+'MIT Da'!G339+'SAR Da'!G339+'URQ Da'!G339+'ROC Da'!G339+'SM Da'!G339+'BN Da'!G339+'BS Da'!G339+'TDC Da'!G339</f>
        <v>955.29464000000007</v>
      </c>
      <c r="H339" s="12">
        <f>+'MIT Da'!H339+'SAR Da'!H339+'URQ Da'!H339+'ROC Da'!H339+'SM Da'!H339+'BN Da'!H339+'BS Da'!H339+'TDC Da'!H339</f>
        <v>938.85164000000009</v>
      </c>
      <c r="I339" s="12">
        <f>+'MIT Da'!I339+'SAR Da'!I339+'URQ Da'!I339+'ROC Da'!I339+'SM Da'!I339+'BN Da'!I339+'BS Da'!I339+'TDC Da'!I339</f>
        <v>1007.58511</v>
      </c>
      <c r="J339" s="12">
        <f>+'MIT Da'!J339+'SAR Da'!J339+'URQ Da'!J339+'ROC Da'!J339+'SM Da'!J339+'BN Da'!J339+'BS Da'!J339+'TDC Da'!J339</f>
        <v>1163.2139099999999</v>
      </c>
      <c r="K339" s="12">
        <f>+'MIT Da'!K339+'SAR Da'!K339+'URQ Da'!K339+'ROC Da'!K339+'SM Da'!K339+'BN Da'!K339+'BS Da'!K339+'TDC Da'!K339</f>
        <v>54.516999999999996</v>
      </c>
      <c r="L339" s="12">
        <f>+'MIT Da'!L339+'SAR Da'!L339+'URQ Da'!L339+'ROC Da'!L339+'SM Da'!L339+'BN Da'!L339+'BS Da'!L339+'TDC Da'!L339</f>
        <v>542.23900000000003</v>
      </c>
      <c r="M339" s="12">
        <f>+'MIT Da'!M339+'SAR Da'!M339+'URQ Da'!M339+'ROC Da'!M339+'SM Da'!M339+'BN Da'!M339+'BS Da'!M339+'TDC Da'!M339</f>
        <v>21.314999999999998</v>
      </c>
      <c r="N339" s="12">
        <f>+'MIT Da'!N339+'SAR Da'!N339+'URQ Da'!N339+'ROC Da'!N339+'SM Da'!N339+'BN Da'!N339+'BS Da'!N339+'TDC Da'!N339</f>
        <v>1705.4529099999997</v>
      </c>
      <c r="O339" s="12">
        <f>+'MIT Da'!O339+'SAR Da'!O339+'URQ Da'!O339+'ROC Da'!O339+'SM Da'!O339+'BN Da'!O339+'BS Da'!O339+'TDC Da'!O339</f>
        <v>1687.9889099999998</v>
      </c>
      <c r="P339" s="81">
        <f>+'MIT Da'!P339+'SAR Da'!P339+'URQ Da'!P339+'ROC Da'!P339+'SM Da'!P339+'BN Da'!P339+'BS Da'!P339+'TDC Da'!P339</f>
        <v>210</v>
      </c>
      <c r="Q339" s="81">
        <f>+'MIT Da'!Q339+'SAR Da'!Q339+'URQ Da'!Q339+'ROC Da'!Q339+'SM Da'!Q339+'BN Da'!Q339+'BS Da'!Q339+'TDC Da'!Q339</f>
        <v>52</v>
      </c>
      <c r="R339" s="81">
        <f>+'MIT Da'!R339+'SAR Da'!R339+'URQ Da'!R339+'ROC Da'!R339+'SM Da'!R339+'BN Da'!R339+'BS Da'!R339+'TDC Da'!R339</f>
        <v>22</v>
      </c>
      <c r="S339" s="81">
        <f>+'MIT Da'!S339+'SAR Da'!S339+'URQ Da'!S339+'ROC Da'!S339+'SM Da'!S339+'BN Da'!S339+'BS Da'!S339+'TDC Da'!S339</f>
        <v>284</v>
      </c>
      <c r="T339" s="81">
        <f>+'MIT Da'!T339+'SAR Da'!T339+'URQ Da'!T339+'ROC Da'!T339+'SM Da'!T339+'BN Da'!T339+'BS Da'!T339+'TDC Da'!T339</f>
        <v>139</v>
      </c>
      <c r="U339" s="81">
        <f>+'MIT Da'!U339+'SAR Da'!U339+'URQ Da'!U339+'ROC Da'!U339+'SM Da'!U339+'BN Da'!U339+'BS Da'!U339+'TDC Da'!U339</f>
        <v>397</v>
      </c>
      <c r="V339" s="81">
        <f>+'MIT Da'!V339+'SAR Da'!V339+'URQ Da'!V339+'ROC Da'!V339+'SM Da'!V339+'BN Da'!V339+'BS Da'!V339+'TDC Da'!V339</f>
        <v>9</v>
      </c>
      <c r="W339" s="81">
        <f>+'MIT Da'!W339+'SAR Da'!W339+'URQ Da'!W339+'ROC Da'!W339+'SM Da'!W339+'BN Da'!W339+'BS Da'!W339+'TDC Da'!W339</f>
        <v>99</v>
      </c>
      <c r="X339" s="81">
        <f>+'MIT Da'!X339+'SAR Da'!X339+'URQ Da'!X339+'ROC Da'!X339+'SM Da'!X339+'BN Da'!X339+'BS Da'!X339+'TDC Da'!X339</f>
        <v>12</v>
      </c>
      <c r="Y339" s="81">
        <f>+'MIT Da'!Y339+'SAR Da'!Y339+'URQ Da'!Y339+'ROC Da'!Y339+'SM Da'!Y339+'BN Da'!Y339+'BS Da'!Y339+'TDC Da'!Y339</f>
        <v>656</v>
      </c>
      <c r="Z339" s="81">
        <f>+'MIT Da'!Z339+'SAR Da'!Z339+'URQ Da'!Z339+'ROC Da'!Z339+'SM Da'!Z339+'BN Da'!Z339+'BS Da'!Z339+'TDC Da'!Z339</f>
        <v>282</v>
      </c>
      <c r="AA339" s="81">
        <f>+'MIT Da'!AA339+'SAR Da'!AA339+'URQ Da'!AA339+'ROC Da'!AA339+'SM Da'!AA339+'BN Da'!AA339+'BS Da'!AA339+'TDC Da'!AA339</f>
        <v>109</v>
      </c>
      <c r="AB339" s="81">
        <f>+'MIT Da'!AB339+'SAR Da'!AB339+'URQ Da'!AB339+'ROC Da'!AB339+'SM Da'!AB339+'BN Da'!AB339+'BS Da'!AB339+'TDC Da'!AB339</f>
        <v>656</v>
      </c>
      <c r="AC339" s="81">
        <f>+'MIT Da'!AC339+'SAR Da'!AC339+'URQ Da'!AC339+'ROC Da'!AC339+'SM Da'!AC339+'BN Da'!AC339+'BS Da'!AC339+'TDC Da'!AC339</f>
        <v>1047</v>
      </c>
      <c r="AD339" s="81">
        <f>+'MIT Da'!AD339+'SAR Da'!AD339+'URQ Da'!AD339+'ROC Da'!AD339+'SM Da'!AD339+'BN Da'!AD339+'BS Da'!AD339+'TDC Da'!AD339</f>
        <v>40</v>
      </c>
      <c r="AE339" s="81">
        <f>+'MIT Da'!AE339+'SAR Da'!AE339+'URQ Da'!AE339+'ROC Da'!AE339+'SM Da'!AE339+'BN Da'!AE339+'BS Da'!AE339+'TDC Da'!AE339</f>
        <v>110</v>
      </c>
      <c r="AF339" s="81">
        <f>+'MIT Da'!AF339+'SAR Da'!AF339+'URQ Da'!AF339+'ROC Da'!AF339+'SM Da'!AF339+'BN Da'!AF339+'BS Da'!AF339+'TDC Da'!AF339</f>
        <v>404</v>
      </c>
      <c r="AG339" s="81">
        <f>+'MIT Da'!AG339+'SAR Da'!AG339+'URQ Da'!AG339+'ROC Da'!AG339+'SM Da'!AG339+'BN Da'!AG339+'BS Da'!AG339+'TDC Da'!AG339</f>
        <v>554</v>
      </c>
      <c r="AH339" s="12">
        <f>+'MIT Da'!AH339+'SAR Da'!AH339+'URQ Da'!AH339+'ROC Da'!AH339+'SM Da'!AH339+'BN Da'!AH339+'BS Da'!AH339+'TDC Da'!AH339</f>
        <v>291.44200000000001</v>
      </c>
      <c r="AI339" s="12">
        <f>+'MIT Da'!AI339+'SAR Da'!AI339+'URQ Da'!AI339+'ROC Da'!AI339+'SM Da'!AI339+'BN Da'!AI339+'BS Da'!AI339+'TDC Da'!AI339</f>
        <v>190.75200000000001</v>
      </c>
      <c r="AJ339" s="12">
        <f>+'MIT Da'!AJ339+'SAR Da'!AJ339+'URQ Da'!AJ339+'ROC Da'!AJ339+'SM Da'!AJ339+'BN Da'!AJ339+'BS Da'!AJ339+'TDC Da'!AJ339</f>
        <v>376.24299999999999</v>
      </c>
      <c r="AK339" s="12">
        <f>+'MIT Da'!AK339+'SAR Da'!AK339+'URQ Da'!AK339+'ROC Da'!AK339+'SM Da'!AK339+'BN Da'!AK339+'BS Da'!AK339+'TDC Da'!AK339</f>
        <v>858.43700000000001</v>
      </c>
      <c r="AL339" s="81">
        <f>+'MIT Da'!AL339+'SAR Da'!AL339+'URQ Da'!AL339+'ROC Da'!AL339+'SM Da'!AL339+'BN Da'!AL339+'BS Da'!AL339+'TDC Da'!AL339</f>
        <v>28</v>
      </c>
      <c r="AM339" s="81">
        <f>+'MIT Da'!AM339+'SAR Da'!AM339+'URQ Da'!AM339+'ROC Da'!AM339+'SM Da'!AM339+'BN Da'!AM339+'BS Da'!AM339+'TDC Da'!AM339</f>
        <v>55</v>
      </c>
      <c r="AN339" s="81">
        <f>+'MIT Da'!AN339+'SAR Da'!AN339+'URQ Da'!AN339+'ROC Da'!AN339+'SM Da'!AN339+'BN Da'!AN339+'BS Da'!AN339+'TDC Da'!AN339</f>
        <v>85</v>
      </c>
      <c r="AO339" s="81">
        <f>+'MIT Da'!AO339+'SAR Da'!AO339+'URQ Da'!AO339+'ROC Da'!AO339+'SM Da'!AO339+'BN Da'!AO339+'BS Da'!AO339+'TDC Da'!AO339</f>
        <v>168</v>
      </c>
      <c r="AP339" s="81">
        <f>+'MIT Da'!AP339+'SAR Da'!AP339+'URQ Da'!AP339+'ROC Da'!AP339+'SM Da'!AP339+'BN Da'!AP339+'BS Da'!AP339+'TDC Da'!AP339</f>
        <v>512</v>
      </c>
      <c r="AQ339" s="81">
        <f>+'MIT Da'!AQ339+'SAR Da'!AQ339+'URQ Da'!AQ339+'ROC Da'!AQ339+'SM Da'!AQ339+'BN Da'!AQ339+'BS Da'!AQ339+'TDC Da'!AQ339</f>
        <v>379</v>
      </c>
      <c r="AR339" s="81">
        <f>+'MIT Da'!AR339+'SAR Da'!AR339+'URQ Da'!AR339+'ROC Da'!AR339+'SM Da'!AR339+'BN Da'!AR339+'BS Da'!AR339+'TDC Da'!AR339</f>
        <v>59</v>
      </c>
      <c r="AS339" s="81">
        <f>+SUM(RED_InfraMR[[#This Row],[B.02.1 - Parque de Coches Eléctricos Motrices]:[B.02.3 - Parque de Coches Eléctricos Motrices Tipo R]])</f>
        <v>950</v>
      </c>
      <c r="AT339" s="81">
        <f>+'MIT Da'!AT339+'SAR Da'!AT339+'URQ Da'!AT339+'ROC Da'!AT339+'SM Da'!AT339+'BN Da'!AT339+'BS Da'!AT339+'TDC Da'!AT339</f>
        <v>45</v>
      </c>
      <c r="AU339" s="81">
        <f>+'MIT Da'!AU339+'SAR Da'!AU339+'URQ Da'!AU339+'ROC Da'!AU339+'SM Da'!AU339+'BN Da'!AU339+'BS Da'!AU339+'TDC Da'!AU339</f>
        <v>7</v>
      </c>
      <c r="AV339" s="81">
        <f>+'MIT Da'!AV339+'SAR Da'!AV339+'URQ Da'!AV339+'ROC Da'!AV339+'SM Da'!AV339+'BN Da'!AV339+'BS Da'!AV339+'TDC Da'!AV339</f>
        <v>67</v>
      </c>
      <c r="AW339" s="81">
        <f>+SUM(RED_InfraMR[[#This Row],[B.03.1 - Parque de Coches Motores Motrices Remolcados]:[B.03.3 - Parque de Coches Motores Motrices Cabina]])</f>
        <v>119</v>
      </c>
      <c r="AX339" s="81">
        <f>+'MIT Da'!AX339+'SAR Da'!AX339+'URQ Da'!AX339+'ROC Da'!AX339+'SM Da'!AX339+'BN Da'!AX339+'BS Da'!AX339+'TDC Da'!AX339</f>
        <v>300</v>
      </c>
      <c r="AY339" s="81">
        <f>+'MIT Da'!AY339+'SAR Da'!AY339+'URQ Da'!AY339+'ROC Da'!AY339+'SM Da'!AY339+'BN Da'!AY339+'BS Da'!AY339+'TDC Da'!AY339</f>
        <v>206</v>
      </c>
      <c r="AZ339" s="81">
        <f>+'MIT Da'!AZ339+'SAR Da'!AZ339+'URQ Da'!AZ339+'ROC Da'!AZ339+'SM Da'!AZ339+'BN Da'!AZ339+'BS Da'!AZ339+'TDC Da'!AZ339</f>
        <v>0</v>
      </c>
      <c r="BA339" s="81">
        <f>+'MIT Da'!BA339+'SAR Da'!BA339+'URQ Da'!BA339+'ROC Da'!BA339+'SM Da'!BA339+'BN Da'!BA339+'BS Da'!BA339+'TDC Da'!BA339</f>
        <v>234</v>
      </c>
      <c r="BB339" s="81">
        <f>+'MIT Da'!BB339+'SAR Da'!BB339+'URQ Da'!BB339+'ROC Da'!BB339+'SM Da'!BB339+'BN Da'!BB339+'BS Da'!BB339+'TDC Da'!BB339</f>
        <v>18</v>
      </c>
      <c r="BC339" s="81">
        <f>+SUM(RED_InfraMR[[#This Row],[B.04.1 - Parque de Coches Remolcados Clase Unica]:[B.04.5 - Parque de Coches Remolcados para Servicios Especiales (Cartoneros)]])</f>
        <v>758</v>
      </c>
      <c r="BD339" s="81">
        <f>+'MIT Da'!BD339+'SAR Da'!BD339+'URQ Da'!BD339+'ROC Da'!BD339+'SM Da'!BD339+'BN Da'!BD339+'BS Da'!BD339+'TDC Da'!BD339</f>
        <v>7</v>
      </c>
      <c r="BE339" s="81">
        <f>+'MIT Da'!BE339+'SAR Da'!BE339+'URQ Da'!BE339+'ROC Da'!BE339+'SM Da'!BE339+'BN Da'!BE339+'BS Da'!BE339+'TDC Da'!BE339</f>
        <v>160</v>
      </c>
      <c r="BF339" s="89"/>
      <c r="BG339" s="85"/>
    </row>
    <row r="340" spans="1:59">
      <c r="A340" s="1">
        <v>2021</v>
      </c>
      <c r="B340" s="1" t="s">
        <v>117</v>
      </c>
      <c r="C340" s="12">
        <f>+'MIT Da'!C340+'SAR Da'!C340+'URQ Da'!C340+'ROC Da'!C340+'SM Da'!C340+'BN Da'!C340+'BS Da'!C340+'TDC Da'!C340</f>
        <v>256.92999999999995</v>
      </c>
      <c r="D340" s="12">
        <f>+'MIT Da'!D340+'SAR Da'!D340+'URQ Da'!D340+'ROC Da'!D340+'SM Da'!D340+'BN Da'!D340+'BS Da'!D340+'TDC Da'!D340</f>
        <v>440.81799999999998</v>
      </c>
      <c r="E340" s="12">
        <f>+'MIT Da'!E340+'SAR Da'!E340+'URQ Da'!E340+'ROC Da'!E340+'SM Da'!E340+'BN Da'!E340+'BS Da'!E340+'TDC Da'!E340</f>
        <v>0</v>
      </c>
      <c r="F340" s="12">
        <f>+'MIT Da'!F340+'SAR Da'!F340+'URQ Da'!F340+'ROC Da'!F340+'SM Da'!F340+'BN Da'!F340+'BS Da'!F340+'TDC Da'!F340</f>
        <v>257.54663999999997</v>
      </c>
      <c r="G340" s="12">
        <f>+'MIT Da'!G340+'SAR Da'!G340+'URQ Da'!G340+'ROC Da'!G340+'SM Da'!G340+'BN Da'!G340+'BS Da'!G340+'TDC Da'!G340</f>
        <v>955.29464000000007</v>
      </c>
      <c r="H340" s="12">
        <f>+'MIT Da'!H340+'SAR Da'!H340+'URQ Da'!H340+'ROC Da'!H340+'SM Da'!H340+'BN Da'!H340+'BS Da'!H340+'TDC Da'!H340</f>
        <v>938.85164000000009</v>
      </c>
      <c r="I340" s="12">
        <f>+'MIT Da'!I340+'SAR Da'!I340+'URQ Da'!I340+'ROC Da'!I340+'SM Da'!I340+'BN Da'!I340+'BS Da'!I340+'TDC Da'!I340</f>
        <v>1007.58511</v>
      </c>
      <c r="J340" s="12">
        <f>+'MIT Da'!J340+'SAR Da'!J340+'URQ Da'!J340+'ROC Da'!J340+'SM Da'!J340+'BN Da'!J340+'BS Da'!J340+'TDC Da'!J340</f>
        <v>1163.2139099999999</v>
      </c>
      <c r="K340" s="12">
        <f>+'MIT Da'!K340+'SAR Da'!K340+'URQ Da'!K340+'ROC Da'!K340+'SM Da'!K340+'BN Da'!K340+'BS Da'!K340+'TDC Da'!K340</f>
        <v>54.516999999999996</v>
      </c>
      <c r="L340" s="12">
        <f>+'MIT Da'!L340+'SAR Da'!L340+'URQ Da'!L340+'ROC Da'!L340+'SM Da'!L340+'BN Da'!L340+'BS Da'!L340+'TDC Da'!L340</f>
        <v>542.23900000000003</v>
      </c>
      <c r="M340" s="12">
        <f>+'MIT Da'!M340+'SAR Da'!M340+'URQ Da'!M340+'ROC Da'!M340+'SM Da'!M340+'BN Da'!M340+'BS Da'!M340+'TDC Da'!M340</f>
        <v>21.314999999999998</v>
      </c>
      <c r="N340" s="12">
        <f>+'MIT Da'!N340+'SAR Da'!N340+'URQ Da'!N340+'ROC Da'!N340+'SM Da'!N340+'BN Da'!N340+'BS Da'!N340+'TDC Da'!N340</f>
        <v>1705.4529099999997</v>
      </c>
      <c r="O340" s="12">
        <f>+'MIT Da'!O340+'SAR Da'!O340+'URQ Da'!O340+'ROC Da'!O340+'SM Da'!O340+'BN Da'!O340+'BS Da'!O340+'TDC Da'!O340</f>
        <v>1687.9889099999998</v>
      </c>
      <c r="P340" s="81">
        <f>+'MIT Da'!P340+'SAR Da'!P340+'URQ Da'!P340+'ROC Da'!P340+'SM Da'!P340+'BN Da'!P340+'BS Da'!P340+'TDC Da'!P340</f>
        <v>210</v>
      </c>
      <c r="Q340" s="81">
        <f>+'MIT Da'!Q340+'SAR Da'!Q340+'URQ Da'!Q340+'ROC Da'!Q340+'SM Da'!Q340+'BN Da'!Q340+'BS Da'!Q340+'TDC Da'!Q340</f>
        <v>52</v>
      </c>
      <c r="R340" s="81">
        <f>+'MIT Da'!R340+'SAR Da'!R340+'URQ Da'!R340+'ROC Da'!R340+'SM Da'!R340+'BN Da'!R340+'BS Da'!R340+'TDC Da'!R340</f>
        <v>22</v>
      </c>
      <c r="S340" s="81">
        <f>+'MIT Da'!S340+'SAR Da'!S340+'URQ Da'!S340+'ROC Da'!S340+'SM Da'!S340+'BN Da'!S340+'BS Da'!S340+'TDC Da'!S340</f>
        <v>284</v>
      </c>
      <c r="T340" s="81">
        <f>+'MIT Da'!T340+'SAR Da'!T340+'URQ Da'!T340+'ROC Da'!T340+'SM Da'!T340+'BN Da'!T340+'BS Da'!T340+'TDC Da'!T340</f>
        <v>139</v>
      </c>
      <c r="U340" s="81">
        <f>+'MIT Da'!U340+'SAR Da'!U340+'URQ Da'!U340+'ROC Da'!U340+'SM Da'!U340+'BN Da'!U340+'BS Da'!U340+'TDC Da'!U340</f>
        <v>397</v>
      </c>
      <c r="V340" s="81">
        <f>+'MIT Da'!V340+'SAR Da'!V340+'URQ Da'!V340+'ROC Da'!V340+'SM Da'!V340+'BN Da'!V340+'BS Da'!V340+'TDC Da'!V340</f>
        <v>9</v>
      </c>
      <c r="W340" s="81">
        <f>+'MIT Da'!W340+'SAR Da'!W340+'URQ Da'!W340+'ROC Da'!W340+'SM Da'!W340+'BN Da'!W340+'BS Da'!W340+'TDC Da'!W340</f>
        <v>99</v>
      </c>
      <c r="X340" s="81">
        <f>+'MIT Da'!X340+'SAR Da'!X340+'URQ Da'!X340+'ROC Da'!X340+'SM Da'!X340+'BN Da'!X340+'BS Da'!X340+'TDC Da'!X340</f>
        <v>12</v>
      </c>
      <c r="Y340" s="81">
        <f>+'MIT Da'!Y340+'SAR Da'!Y340+'URQ Da'!Y340+'ROC Da'!Y340+'SM Da'!Y340+'BN Da'!Y340+'BS Da'!Y340+'TDC Da'!Y340</f>
        <v>656</v>
      </c>
      <c r="Z340" s="81">
        <f>+'MIT Da'!Z340+'SAR Da'!Z340+'URQ Da'!Z340+'ROC Da'!Z340+'SM Da'!Z340+'BN Da'!Z340+'BS Da'!Z340+'TDC Da'!Z340</f>
        <v>282</v>
      </c>
      <c r="AA340" s="81">
        <f>+'MIT Da'!AA340+'SAR Da'!AA340+'URQ Da'!AA340+'ROC Da'!AA340+'SM Da'!AA340+'BN Da'!AA340+'BS Da'!AA340+'TDC Da'!AA340</f>
        <v>109</v>
      </c>
      <c r="AB340" s="81">
        <f>+'MIT Da'!AB340+'SAR Da'!AB340+'URQ Da'!AB340+'ROC Da'!AB340+'SM Da'!AB340+'BN Da'!AB340+'BS Da'!AB340+'TDC Da'!AB340</f>
        <v>656</v>
      </c>
      <c r="AC340" s="81">
        <f>+'MIT Da'!AC340+'SAR Da'!AC340+'URQ Da'!AC340+'ROC Da'!AC340+'SM Da'!AC340+'BN Da'!AC340+'BS Da'!AC340+'TDC Da'!AC340</f>
        <v>1047</v>
      </c>
      <c r="AD340" s="81">
        <f>+'MIT Da'!AD340+'SAR Da'!AD340+'URQ Da'!AD340+'ROC Da'!AD340+'SM Da'!AD340+'BN Da'!AD340+'BS Da'!AD340+'TDC Da'!AD340</f>
        <v>40</v>
      </c>
      <c r="AE340" s="81">
        <f>+'MIT Da'!AE340+'SAR Da'!AE340+'URQ Da'!AE340+'ROC Da'!AE340+'SM Da'!AE340+'BN Da'!AE340+'BS Da'!AE340+'TDC Da'!AE340</f>
        <v>110</v>
      </c>
      <c r="AF340" s="81">
        <f>+'MIT Da'!AF340+'SAR Da'!AF340+'URQ Da'!AF340+'ROC Da'!AF340+'SM Da'!AF340+'BN Da'!AF340+'BS Da'!AF340+'TDC Da'!AF340</f>
        <v>404</v>
      </c>
      <c r="AG340" s="81">
        <f>+'MIT Da'!AG340+'SAR Da'!AG340+'URQ Da'!AG340+'ROC Da'!AG340+'SM Da'!AG340+'BN Da'!AG340+'BS Da'!AG340+'TDC Da'!AG340</f>
        <v>554</v>
      </c>
      <c r="AH340" s="12">
        <f>+'MIT Da'!AH340+'SAR Da'!AH340+'URQ Da'!AH340+'ROC Da'!AH340+'SM Da'!AH340+'BN Da'!AH340+'BS Da'!AH340+'TDC Da'!AH340</f>
        <v>291.44200000000001</v>
      </c>
      <c r="AI340" s="12">
        <f>+'MIT Da'!AI340+'SAR Da'!AI340+'URQ Da'!AI340+'ROC Da'!AI340+'SM Da'!AI340+'BN Da'!AI340+'BS Da'!AI340+'TDC Da'!AI340</f>
        <v>190.75200000000001</v>
      </c>
      <c r="AJ340" s="12">
        <f>+'MIT Da'!AJ340+'SAR Da'!AJ340+'URQ Da'!AJ340+'ROC Da'!AJ340+'SM Da'!AJ340+'BN Da'!AJ340+'BS Da'!AJ340+'TDC Da'!AJ340</f>
        <v>376.24299999999999</v>
      </c>
      <c r="AK340" s="12">
        <f>+'MIT Da'!AK340+'SAR Da'!AK340+'URQ Da'!AK340+'ROC Da'!AK340+'SM Da'!AK340+'BN Da'!AK340+'BS Da'!AK340+'TDC Da'!AK340</f>
        <v>858.43700000000001</v>
      </c>
      <c r="AL340" s="81">
        <f>+'MIT Da'!AL340+'SAR Da'!AL340+'URQ Da'!AL340+'ROC Da'!AL340+'SM Da'!AL340+'BN Da'!AL340+'BS Da'!AL340+'TDC Da'!AL340</f>
        <v>28</v>
      </c>
      <c r="AM340" s="81">
        <f>+'MIT Da'!AM340+'SAR Da'!AM340+'URQ Da'!AM340+'ROC Da'!AM340+'SM Da'!AM340+'BN Da'!AM340+'BS Da'!AM340+'TDC Da'!AM340</f>
        <v>55</v>
      </c>
      <c r="AN340" s="81">
        <f>+'MIT Da'!AN340+'SAR Da'!AN340+'URQ Da'!AN340+'ROC Da'!AN340+'SM Da'!AN340+'BN Da'!AN340+'BS Da'!AN340+'TDC Da'!AN340</f>
        <v>85</v>
      </c>
      <c r="AO340" s="81">
        <f>+'MIT Da'!AO340+'SAR Da'!AO340+'URQ Da'!AO340+'ROC Da'!AO340+'SM Da'!AO340+'BN Da'!AO340+'BS Da'!AO340+'TDC Da'!AO340</f>
        <v>168</v>
      </c>
      <c r="AP340" s="81">
        <f>+'MIT Da'!AP340+'SAR Da'!AP340+'URQ Da'!AP340+'ROC Da'!AP340+'SM Da'!AP340+'BN Da'!AP340+'BS Da'!AP340+'TDC Da'!AP340</f>
        <v>512</v>
      </c>
      <c r="AQ340" s="81">
        <f>+'MIT Da'!AQ340+'SAR Da'!AQ340+'URQ Da'!AQ340+'ROC Da'!AQ340+'SM Da'!AQ340+'BN Da'!AQ340+'BS Da'!AQ340+'TDC Da'!AQ340</f>
        <v>379</v>
      </c>
      <c r="AR340" s="81">
        <f>+'MIT Da'!AR340+'SAR Da'!AR340+'URQ Da'!AR340+'ROC Da'!AR340+'SM Da'!AR340+'BN Da'!AR340+'BS Da'!AR340+'TDC Da'!AR340</f>
        <v>59</v>
      </c>
      <c r="AS340" s="81">
        <f>+SUM(RED_InfraMR[[#This Row],[B.02.1 - Parque de Coches Eléctricos Motrices]:[B.02.3 - Parque de Coches Eléctricos Motrices Tipo R]])</f>
        <v>950</v>
      </c>
      <c r="AT340" s="81">
        <f>+'MIT Da'!AT340+'SAR Da'!AT340+'URQ Da'!AT340+'ROC Da'!AT340+'SM Da'!AT340+'BN Da'!AT340+'BS Da'!AT340+'TDC Da'!AT340</f>
        <v>45</v>
      </c>
      <c r="AU340" s="81">
        <f>+'MIT Da'!AU340+'SAR Da'!AU340+'URQ Da'!AU340+'ROC Da'!AU340+'SM Da'!AU340+'BN Da'!AU340+'BS Da'!AU340+'TDC Da'!AU340</f>
        <v>7</v>
      </c>
      <c r="AV340" s="81">
        <f>+'MIT Da'!AV340+'SAR Da'!AV340+'URQ Da'!AV340+'ROC Da'!AV340+'SM Da'!AV340+'BN Da'!AV340+'BS Da'!AV340+'TDC Da'!AV340</f>
        <v>67</v>
      </c>
      <c r="AW340" s="81">
        <f>+SUM(RED_InfraMR[[#This Row],[B.03.1 - Parque de Coches Motores Motrices Remolcados]:[B.03.3 - Parque de Coches Motores Motrices Cabina]])</f>
        <v>119</v>
      </c>
      <c r="AX340" s="81">
        <f>+'MIT Da'!AX340+'SAR Da'!AX340+'URQ Da'!AX340+'ROC Da'!AX340+'SM Da'!AX340+'BN Da'!AX340+'BS Da'!AX340+'TDC Da'!AX340</f>
        <v>300</v>
      </c>
      <c r="AY340" s="81">
        <f>+'MIT Da'!AY340+'SAR Da'!AY340+'URQ Da'!AY340+'ROC Da'!AY340+'SM Da'!AY340+'BN Da'!AY340+'BS Da'!AY340+'TDC Da'!AY340</f>
        <v>206</v>
      </c>
      <c r="AZ340" s="81">
        <f>+'MIT Da'!AZ340+'SAR Da'!AZ340+'URQ Da'!AZ340+'ROC Da'!AZ340+'SM Da'!AZ340+'BN Da'!AZ340+'BS Da'!AZ340+'TDC Da'!AZ340</f>
        <v>0</v>
      </c>
      <c r="BA340" s="81">
        <f>+'MIT Da'!BA340+'SAR Da'!BA340+'URQ Da'!BA340+'ROC Da'!BA340+'SM Da'!BA340+'BN Da'!BA340+'BS Da'!BA340+'TDC Da'!BA340</f>
        <v>234</v>
      </c>
      <c r="BB340" s="81">
        <f>+'MIT Da'!BB340+'SAR Da'!BB340+'URQ Da'!BB340+'ROC Da'!BB340+'SM Da'!BB340+'BN Da'!BB340+'BS Da'!BB340+'TDC Da'!BB340</f>
        <v>18</v>
      </c>
      <c r="BC340" s="81">
        <f>+SUM(RED_InfraMR[[#This Row],[B.04.1 - Parque de Coches Remolcados Clase Unica]:[B.04.5 - Parque de Coches Remolcados para Servicios Especiales (Cartoneros)]])</f>
        <v>758</v>
      </c>
      <c r="BD340" s="81">
        <f>+'MIT Da'!BD340+'SAR Da'!BD340+'URQ Da'!BD340+'ROC Da'!BD340+'SM Da'!BD340+'BN Da'!BD340+'BS Da'!BD340+'TDC Da'!BD340</f>
        <v>7</v>
      </c>
      <c r="BE340" s="81">
        <f>+'MIT Da'!BE340+'SAR Da'!BE340+'URQ Da'!BE340+'ROC Da'!BE340+'SM Da'!BE340+'BN Da'!BE340+'BS Da'!BE340+'TDC Da'!BE340</f>
        <v>160</v>
      </c>
      <c r="BF340" s="89"/>
      <c r="BG340" s="85"/>
    </row>
    <row r="341" spans="1:59">
      <c r="A341" s="1">
        <v>2021</v>
      </c>
      <c r="B341" s="1" t="s">
        <v>118</v>
      </c>
      <c r="C341" s="12">
        <f>+'MIT Da'!C341+'SAR Da'!C341+'URQ Da'!C341+'ROC Da'!C341+'SM Da'!C341+'BN Da'!C341+'BS Da'!C341+'TDC Da'!C341</f>
        <v>256.92999999999995</v>
      </c>
      <c r="D341" s="12">
        <f>+'MIT Da'!D341+'SAR Da'!D341+'URQ Da'!D341+'ROC Da'!D341+'SM Da'!D341+'BN Da'!D341+'BS Da'!D341+'TDC Da'!D341</f>
        <v>440.81799999999998</v>
      </c>
      <c r="E341" s="12">
        <f>+'MIT Da'!E341+'SAR Da'!E341+'URQ Da'!E341+'ROC Da'!E341+'SM Da'!E341+'BN Da'!E341+'BS Da'!E341+'TDC Da'!E341</f>
        <v>0</v>
      </c>
      <c r="F341" s="12">
        <f>+'MIT Da'!F341+'SAR Da'!F341+'URQ Da'!F341+'ROC Da'!F341+'SM Da'!F341+'BN Da'!F341+'BS Da'!F341+'TDC Da'!F341</f>
        <v>257.54663999999997</v>
      </c>
      <c r="G341" s="12">
        <f>+'MIT Da'!G341+'SAR Da'!G341+'URQ Da'!G341+'ROC Da'!G341+'SM Da'!G341+'BN Da'!G341+'BS Da'!G341+'TDC Da'!G341</f>
        <v>955.29464000000007</v>
      </c>
      <c r="H341" s="12">
        <f>+'MIT Da'!H341+'SAR Da'!H341+'URQ Da'!H341+'ROC Da'!H341+'SM Da'!H341+'BN Da'!H341+'BS Da'!H341+'TDC Da'!H341</f>
        <v>938.85164000000009</v>
      </c>
      <c r="I341" s="12">
        <f>+'MIT Da'!I341+'SAR Da'!I341+'URQ Da'!I341+'ROC Da'!I341+'SM Da'!I341+'BN Da'!I341+'BS Da'!I341+'TDC Da'!I341</f>
        <v>1007.58511</v>
      </c>
      <c r="J341" s="12">
        <f>+'MIT Da'!J341+'SAR Da'!J341+'URQ Da'!J341+'ROC Da'!J341+'SM Da'!J341+'BN Da'!J341+'BS Da'!J341+'TDC Da'!J341</f>
        <v>1163.2139099999999</v>
      </c>
      <c r="K341" s="12">
        <f>+'MIT Da'!K341+'SAR Da'!K341+'URQ Da'!K341+'ROC Da'!K341+'SM Da'!K341+'BN Da'!K341+'BS Da'!K341+'TDC Da'!K341</f>
        <v>54.516999999999996</v>
      </c>
      <c r="L341" s="12">
        <f>+'MIT Da'!L341+'SAR Da'!L341+'URQ Da'!L341+'ROC Da'!L341+'SM Da'!L341+'BN Da'!L341+'BS Da'!L341+'TDC Da'!L341</f>
        <v>542.23900000000003</v>
      </c>
      <c r="M341" s="12">
        <f>+'MIT Da'!M341+'SAR Da'!M341+'URQ Da'!M341+'ROC Da'!M341+'SM Da'!M341+'BN Da'!M341+'BS Da'!M341+'TDC Da'!M341</f>
        <v>21.314999999999998</v>
      </c>
      <c r="N341" s="12">
        <f>+'MIT Da'!N341+'SAR Da'!N341+'URQ Da'!N341+'ROC Da'!N341+'SM Da'!N341+'BN Da'!N341+'BS Da'!N341+'TDC Da'!N341</f>
        <v>1705.4529099999997</v>
      </c>
      <c r="O341" s="12">
        <f>+'MIT Da'!O341+'SAR Da'!O341+'URQ Da'!O341+'ROC Da'!O341+'SM Da'!O341+'BN Da'!O341+'BS Da'!O341+'TDC Da'!O341</f>
        <v>1687.9889099999998</v>
      </c>
      <c r="P341" s="81">
        <f>+'MIT Da'!P341+'SAR Da'!P341+'URQ Da'!P341+'ROC Da'!P341+'SM Da'!P341+'BN Da'!P341+'BS Da'!P341+'TDC Da'!P341</f>
        <v>210</v>
      </c>
      <c r="Q341" s="81">
        <f>+'MIT Da'!Q341+'SAR Da'!Q341+'URQ Da'!Q341+'ROC Da'!Q341+'SM Da'!Q341+'BN Da'!Q341+'BS Da'!Q341+'TDC Da'!Q341</f>
        <v>52</v>
      </c>
      <c r="R341" s="81">
        <f>+'MIT Da'!R341+'SAR Da'!R341+'URQ Da'!R341+'ROC Da'!R341+'SM Da'!R341+'BN Da'!R341+'BS Da'!R341+'TDC Da'!R341</f>
        <v>22</v>
      </c>
      <c r="S341" s="81">
        <f>+'MIT Da'!S341+'SAR Da'!S341+'URQ Da'!S341+'ROC Da'!S341+'SM Da'!S341+'BN Da'!S341+'BS Da'!S341+'TDC Da'!S341</f>
        <v>284</v>
      </c>
      <c r="T341" s="81">
        <f>+'MIT Da'!T341+'SAR Da'!T341+'URQ Da'!T341+'ROC Da'!T341+'SM Da'!T341+'BN Da'!T341+'BS Da'!T341+'TDC Da'!T341</f>
        <v>139</v>
      </c>
      <c r="U341" s="81">
        <f>+'MIT Da'!U341+'SAR Da'!U341+'URQ Da'!U341+'ROC Da'!U341+'SM Da'!U341+'BN Da'!U341+'BS Da'!U341+'TDC Da'!U341</f>
        <v>397</v>
      </c>
      <c r="V341" s="81">
        <f>+'MIT Da'!V341+'SAR Da'!V341+'URQ Da'!V341+'ROC Da'!V341+'SM Da'!V341+'BN Da'!V341+'BS Da'!V341+'TDC Da'!V341</f>
        <v>9</v>
      </c>
      <c r="W341" s="81">
        <f>+'MIT Da'!W341+'SAR Da'!W341+'URQ Da'!W341+'ROC Da'!W341+'SM Da'!W341+'BN Da'!W341+'BS Da'!W341+'TDC Da'!W341</f>
        <v>99</v>
      </c>
      <c r="X341" s="81">
        <f>+'MIT Da'!X341+'SAR Da'!X341+'URQ Da'!X341+'ROC Da'!X341+'SM Da'!X341+'BN Da'!X341+'BS Da'!X341+'TDC Da'!X341</f>
        <v>12</v>
      </c>
      <c r="Y341" s="81">
        <f>+'MIT Da'!Y341+'SAR Da'!Y341+'URQ Da'!Y341+'ROC Da'!Y341+'SM Da'!Y341+'BN Da'!Y341+'BS Da'!Y341+'TDC Da'!Y341</f>
        <v>656</v>
      </c>
      <c r="Z341" s="81">
        <f>+'MIT Da'!Z341+'SAR Da'!Z341+'URQ Da'!Z341+'ROC Da'!Z341+'SM Da'!Z341+'BN Da'!Z341+'BS Da'!Z341+'TDC Da'!Z341</f>
        <v>282</v>
      </c>
      <c r="AA341" s="81">
        <f>+'MIT Da'!AA341+'SAR Da'!AA341+'URQ Da'!AA341+'ROC Da'!AA341+'SM Da'!AA341+'BN Da'!AA341+'BS Da'!AA341+'TDC Da'!AA341</f>
        <v>109</v>
      </c>
      <c r="AB341" s="81">
        <f>+'MIT Da'!AB341+'SAR Da'!AB341+'URQ Da'!AB341+'ROC Da'!AB341+'SM Da'!AB341+'BN Da'!AB341+'BS Da'!AB341+'TDC Da'!AB341</f>
        <v>656</v>
      </c>
      <c r="AC341" s="81">
        <f>+'MIT Da'!AC341+'SAR Da'!AC341+'URQ Da'!AC341+'ROC Da'!AC341+'SM Da'!AC341+'BN Da'!AC341+'BS Da'!AC341+'TDC Da'!AC341</f>
        <v>1047</v>
      </c>
      <c r="AD341" s="81">
        <f>+'MIT Da'!AD341+'SAR Da'!AD341+'URQ Da'!AD341+'ROC Da'!AD341+'SM Da'!AD341+'BN Da'!AD341+'BS Da'!AD341+'TDC Da'!AD341</f>
        <v>40</v>
      </c>
      <c r="AE341" s="81">
        <f>+'MIT Da'!AE341+'SAR Da'!AE341+'URQ Da'!AE341+'ROC Da'!AE341+'SM Da'!AE341+'BN Da'!AE341+'BS Da'!AE341+'TDC Da'!AE341</f>
        <v>110</v>
      </c>
      <c r="AF341" s="81">
        <f>+'MIT Da'!AF341+'SAR Da'!AF341+'URQ Da'!AF341+'ROC Da'!AF341+'SM Da'!AF341+'BN Da'!AF341+'BS Da'!AF341+'TDC Da'!AF341</f>
        <v>404</v>
      </c>
      <c r="AG341" s="81">
        <f>+'MIT Da'!AG341+'SAR Da'!AG341+'URQ Da'!AG341+'ROC Da'!AG341+'SM Da'!AG341+'BN Da'!AG341+'BS Da'!AG341+'TDC Da'!AG341</f>
        <v>554</v>
      </c>
      <c r="AH341" s="12">
        <f>+'MIT Da'!AH341+'SAR Da'!AH341+'URQ Da'!AH341+'ROC Da'!AH341+'SM Da'!AH341+'BN Da'!AH341+'BS Da'!AH341+'TDC Da'!AH341</f>
        <v>291.44200000000001</v>
      </c>
      <c r="AI341" s="12">
        <f>+'MIT Da'!AI341+'SAR Da'!AI341+'URQ Da'!AI341+'ROC Da'!AI341+'SM Da'!AI341+'BN Da'!AI341+'BS Da'!AI341+'TDC Da'!AI341</f>
        <v>190.75200000000001</v>
      </c>
      <c r="AJ341" s="12">
        <f>+'MIT Da'!AJ341+'SAR Da'!AJ341+'URQ Da'!AJ341+'ROC Da'!AJ341+'SM Da'!AJ341+'BN Da'!AJ341+'BS Da'!AJ341+'TDC Da'!AJ341</f>
        <v>376.24299999999999</v>
      </c>
      <c r="AK341" s="12">
        <f>+'MIT Da'!AK341+'SAR Da'!AK341+'URQ Da'!AK341+'ROC Da'!AK341+'SM Da'!AK341+'BN Da'!AK341+'BS Da'!AK341+'TDC Da'!AK341</f>
        <v>858.43700000000001</v>
      </c>
      <c r="AL341" s="81">
        <f>+'MIT Da'!AL341+'SAR Da'!AL341+'URQ Da'!AL341+'ROC Da'!AL341+'SM Da'!AL341+'BN Da'!AL341+'BS Da'!AL341+'TDC Da'!AL341</f>
        <v>28</v>
      </c>
      <c r="AM341" s="81">
        <f>+'MIT Da'!AM341+'SAR Da'!AM341+'URQ Da'!AM341+'ROC Da'!AM341+'SM Da'!AM341+'BN Da'!AM341+'BS Da'!AM341+'TDC Da'!AM341</f>
        <v>55</v>
      </c>
      <c r="AN341" s="81">
        <f>+'MIT Da'!AN341+'SAR Da'!AN341+'URQ Da'!AN341+'ROC Da'!AN341+'SM Da'!AN341+'BN Da'!AN341+'BS Da'!AN341+'TDC Da'!AN341</f>
        <v>85</v>
      </c>
      <c r="AO341" s="81">
        <f>+'MIT Da'!AO341+'SAR Da'!AO341+'URQ Da'!AO341+'ROC Da'!AO341+'SM Da'!AO341+'BN Da'!AO341+'BS Da'!AO341+'TDC Da'!AO341</f>
        <v>168</v>
      </c>
      <c r="AP341" s="81">
        <f>+'MIT Da'!AP341+'SAR Da'!AP341+'URQ Da'!AP341+'ROC Da'!AP341+'SM Da'!AP341+'BN Da'!AP341+'BS Da'!AP341+'TDC Da'!AP341</f>
        <v>512</v>
      </c>
      <c r="AQ341" s="81">
        <f>+'MIT Da'!AQ341+'SAR Da'!AQ341+'URQ Da'!AQ341+'ROC Da'!AQ341+'SM Da'!AQ341+'BN Da'!AQ341+'BS Da'!AQ341+'TDC Da'!AQ341</f>
        <v>379</v>
      </c>
      <c r="AR341" s="81">
        <f>+'MIT Da'!AR341+'SAR Da'!AR341+'URQ Da'!AR341+'ROC Da'!AR341+'SM Da'!AR341+'BN Da'!AR341+'BS Da'!AR341+'TDC Da'!AR341</f>
        <v>59</v>
      </c>
      <c r="AS341" s="81">
        <f>+SUM(RED_InfraMR[[#This Row],[B.02.1 - Parque de Coches Eléctricos Motrices]:[B.02.3 - Parque de Coches Eléctricos Motrices Tipo R]])</f>
        <v>950</v>
      </c>
      <c r="AT341" s="81">
        <f>+'MIT Da'!AT341+'SAR Da'!AT341+'URQ Da'!AT341+'ROC Da'!AT341+'SM Da'!AT341+'BN Da'!AT341+'BS Da'!AT341+'TDC Da'!AT341</f>
        <v>45</v>
      </c>
      <c r="AU341" s="81">
        <f>+'MIT Da'!AU341+'SAR Da'!AU341+'URQ Da'!AU341+'ROC Da'!AU341+'SM Da'!AU341+'BN Da'!AU341+'BS Da'!AU341+'TDC Da'!AU341</f>
        <v>7</v>
      </c>
      <c r="AV341" s="81">
        <f>+'MIT Da'!AV341+'SAR Da'!AV341+'URQ Da'!AV341+'ROC Da'!AV341+'SM Da'!AV341+'BN Da'!AV341+'BS Da'!AV341+'TDC Da'!AV341</f>
        <v>67</v>
      </c>
      <c r="AW341" s="81">
        <f>+SUM(RED_InfraMR[[#This Row],[B.03.1 - Parque de Coches Motores Motrices Remolcados]:[B.03.3 - Parque de Coches Motores Motrices Cabina]])</f>
        <v>119</v>
      </c>
      <c r="AX341" s="81">
        <f>+'MIT Da'!AX341+'SAR Da'!AX341+'URQ Da'!AX341+'ROC Da'!AX341+'SM Da'!AX341+'BN Da'!AX341+'BS Da'!AX341+'TDC Da'!AX341</f>
        <v>300</v>
      </c>
      <c r="AY341" s="81">
        <f>+'MIT Da'!AY341+'SAR Da'!AY341+'URQ Da'!AY341+'ROC Da'!AY341+'SM Da'!AY341+'BN Da'!AY341+'BS Da'!AY341+'TDC Da'!AY341</f>
        <v>206</v>
      </c>
      <c r="AZ341" s="81">
        <f>+'MIT Da'!AZ341+'SAR Da'!AZ341+'URQ Da'!AZ341+'ROC Da'!AZ341+'SM Da'!AZ341+'BN Da'!AZ341+'BS Da'!AZ341+'TDC Da'!AZ341</f>
        <v>0</v>
      </c>
      <c r="BA341" s="81">
        <f>+'MIT Da'!BA341+'SAR Da'!BA341+'URQ Da'!BA341+'ROC Da'!BA341+'SM Da'!BA341+'BN Da'!BA341+'BS Da'!BA341+'TDC Da'!BA341</f>
        <v>234</v>
      </c>
      <c r="BB341" s="81">
        <f>+'MIT Da'!BB341+'SAR Da'!BB341+'URQ Da'!BB341+'ROC Da'!BB341+'SM Da'!BB341+'BN Da'!BB341+'BS Da'!BB341+'TDC Da'!BB341</f>
        <v>18</v>
      </c>
      <c r="BC341" s="81">
        <f>+SUM(RED_InfraMR[[#This Row],[B.04.1 - Parque de Coches Remolcados Clase Unica]:[B.04.5 - Parque de Coches Remolcados para Servicios Especiales (Cartoneros)]])</f>
        <v>758</v>
      </c>
      <c r="BD341" s="81">
        <f>+'MIT Da'!BD341+'SAR Da'!BD341+'URQ Da'!BD341+'ROC Da'!BD341+'SM Da'!BD341+'BN Da'!BD341+'BS Da'!BD341+'TDC Da'!BD341</f>
        <v>7</v>
      </c>
      <c r="BE341" s="81">
        <f>+'MIT Da'!BE341+'SAR Da'!BE341+'URQ Da'!BE341+'ROC Da'!BE341+'SM Da'!BE341+'BN Da'!BE341+'BS Da'!BE341+'TDC Da'!BE341</f>
        <v>160</v>
      </c>
      <c r="BF341" s="89"/>
      <c r="BG341" s="85"/>
    </row>
    <row r="342" spans="1:59">
      <c r="A342" s="1">
        <v>2021</v>
      </c>
      <c r="B342" s="1" t="s">
        <v>119</v>
      </c>
      <c r="C342" s="12">
        <f>+'MIT Da'!C342+'SAR Da'!C342+'URQ Da'!C342+'ROC Da'!C342+'SM Da'!C342+'BN Da'!C342+'BS Da'!C342+'TDC Da'!C342</f>
        <v>256.92999999999995</v>
      </c>
      <c r="D342" s="12">
        <f>+'MIT Da'!D342+'SAR Da'!D342+'URQ Da'!D342+'ROC Da'!D342+'SM Da'!D342+'BN Da'!D342+'BS Da'!D342+'TDC Da'!D342</f>
        <v>440.81799999999998</v>
      </c>
      <c r="E342" s="12">
        <f>+'MIT Da'!E342+'SAR Da'!E342+'URQ Da'!E342+'ROC Da'!E342+'SM Da'!E342+'BN Da'!E342+'BS Da'!E342+'TDC Da'!E342</f>
        <v>0</v>
      </c>
      <c r="F342" s="12">
        <f>+'MIT Da'!F342+'SAR Da'!F342+'URQ Da'!F342+'ROC Da'!F342+'SM Da'!F342+'BN Da'!F342+'BS Da'!F342+'TDC Da'!F342</f>
        <v>257.54663999999997</v>
      </c>
      <c r="G342" s="12">
        <f>+'MIT Da'!G342+'SAR Da'!G342+'URQ Da'!G342+'ROC Da'!G342+'SM Da'!G342+'BN Da'!G342+'BS Da'!G342+'TDC Da'!G342</f>
        <v>955.29464000000007</v>
      </c>
      <c r="H342" s="12">
        <f>+'MIT Da'!H342+'SAR Da'!H342+'URQ Da'!H342+'ROC Da'!H342+'SM Da'!H342+'BN Da'!H342+'BS Da'!H342+'TDC Da'!H342</f>
        <v>938.85164000000009</v>
      </c>
      <c r="I342" s="12">
        <f>+'MIT Da'!I342+'SAR Da'!I342+'URQ Da'!I342+'ROC Da'!I342+'SM Da'!I342+'BN Da'!I342+'BS Da'!I342+'TDC Da'!I342</f>
        <v>1007.58511</v>
      </c>
      <c r="J342" s="12">
        <f>+'MIT Da'!J342+'SAR Da'!J342+'URQ Da'!J342+'ROC Da'!J342+'SM Da'!J342+'BN Da'!J342+'BS Da'!J342+'TDC Da'!J342</f>
        <v>1163.2139099999999</v>
      </c>
      <c r="K342" s="12">
        <f>+'MIT Da'!K342+'SAR Da'!K342+'URQ Da'!K342+'ROC Da'!K342+'SM Da'!K342+'BN Da'!K342+'BS Da'!K342+'TDC Da'!K342</f>
        <v>54.516999999999996</v>
      </c>
      <c r="L342" s="12">
        <f>+'MIT Da'!L342+'SAR Da'!L342+'URQ Da'!L342+'ROC Da'!L342+'SM Da'!L342+'BN Da'!L342+'BS Da'!L342+'TDC Da'!L342</f>
        <v>542.23900000000003</v>
      </c>
      <c r="M342" s="12">
        <f>+'MIT Da'!M342+'SAR Da'!M342+'URQ Da'!M342+'ROC Da'!M342+'SM Da'!M342+'BN Da'!M342+'BS Da'!M342+'TDC Da'!M342</f>
        <v>21.314999999999998</v>
      </c>
      <c r="N342" s="12">
        <f>+'MIT Da'!N342+'SAR Da'!N342+'URQ Da'!N342+'ROC Da'!N342+'SM Da'!N342+'BN Da'!N342+'BS Da'!N342+'TDC Da'!N342</f>
        <v>1705.4529099999997</v>
      </c>
      <c r="O342" s="12">
        <f>+'MIT Da'!O342+'SAR Da'!O342+'URQ Da'!O342+'ROC Da'!O342+'SM Da'!O342+'BN Da'!O342+'BS Da'!O342+'TDC Da'!O342</f>
        <v>1687.9889099999998</v>
      </c>
      <c r="P342" s="81">
        <f>+'MIT Da'!P342+'SAR Da'!P342+'URQ Da'!P342+'ROC Da'!P342+'SM Da'!P342+'BN Da'!P342+'BS Da'!P342+'TDC Da'!P342</f>
        <v>210</v>
      </c>
      <c r="Q342" s="81">
        <f>+'MIT Da'!Q342+'SAR Da'!Q342+'URQ Da'!Q342+'ROC Da'!Q342+'SM Da'!Q342+'BN Da'!Q342+'BS Da'!Q342+'TDC Da'!Q342</f>
        <v>52</v>
      </c>
      <c r="R342" s="81">
        <f>+'MIT Da'!R342+'SAR Da'!R342+'URQ Da'!R342+'ROC Da'!R342+'SM Da'!R342+'BN Da'!R342+'BS Da'!R342+'TDC Da'!R342</f>
        <v>22</v>
      </c>
      <c r="S342" s="81">
        <f>+'MIT Da'!S342+'SAR Da'!S342+'URQ Da'!S342+'ROC Da'!S342+'SM Da'!S342+'BN Da'!S342+'BS Da'!S342+'TDC Da'!S342</f>
        <v>284</v>
      </c>
      <c r="T342" s="81">
        <f>+'MIT Da'!T342+'SAR Da'!T342+'URQ Da'!T342+'ROC Da'!T342+'SM Da'!T342+'BN Da'!T342+'BS Da'!T342+'TDC Da'!T342</f>
        <v>139</v>
      </c>
      <c r="U342" s="81">
        <f>+'MIT Da'!U342+'SAR Da'!U342+'URQ Da'!U342+'ROC Da'!U342+'SM Da'!U342+'BN Da'!U342+'BS Da'!U342+'TDC Da'!U342</f>
        <v>397</v>
      </c>
      <c r="V342" s="81">
        <f>+'MIT Da'!V342+'SAR Da'!V342+'URQ Da'!V342+'ROC Da'!V342+'SM Da'!V342+'BN Da'!V342+'BS Da'!V342+'TDC Da'!V342</f>
        <v>9</v>
      </c>
      <c r="W342" s="81">
        <f>+'MIT Da'!W342+'SAR Da'!W342+'URQ Da'!W342+'ROC Da'!W342+'SM Da'!W342+'BN Da'!W342+'BS Da'!W342+'TDC Da'!W342</f>
        <v>99</v>
      </c>
      <c r="X342" s="81">
        <f>+'MIT Da'!X342+'SAR Da'!X342+'URQ Da'!X342+'ROC Da'!X342+'SM Da'!X342+'BN Da'!X342+'BS Da'!X342+'TDC Da'!X342</f>
        <v>12</v>
      </c>
      <c r="Y342" s="81">
        <f>+'MIT Da'!Y342+'SAR Da'!Y342+'URQ Da'!Y342+'ROC Da'!Y342+'SM Da'!Y342+'BN Da'!Y342+'BS Da'!Y342+'TDC Da'!Y342</f>
        <v>656</v>
      </c>
      <c r="Z342" s="81">
        <f>+'MIT Da'!Z342+'SAR Da'!Z342+'URQ Da'!Z342+'ROC Da'!Z342+'SM Da'!Z342+'BN Da'!Z342+'BS Da'!Z342+'TDC Da'!Z342</f>
        <v>282</v>
      </c>
      <c r="AA342" s="81">
        <f>+'MIT Da'!AA342+'SAR Da'!AA342+'URQ Da'!AA342+'ROC Da'!AA342+'SM Da'!AA342+'BN Da'!AA342+'BS Da'!AA342+'TDC Da'!AA342</f>
        <v>109</v>
      </c>
      <c r="AB342" s="81">
        <f>+'MIT Da'!AB342+'SAR Da'!AB342+'URQ Da'!AB342+'ROC Da'!AB342+'SM Da'!AB342+'BN Da'!AB342+'BS Da'!AB342+'TDC Da'!AB342</f>
        <v>656</v>
      </c>
      <c r="AC342" s="81">
        <f>+'MIT Da'!AC342+'SAR Da'!AC342+'URQ Da'!AC342+'ROC Da'!AC342+'SM Da'!AC342+'BN Da'!AC342+'BS Da'!AC342+'TDC Da'!AC342</f>
        <v>1047</v>
      </c>
      <c r="AD342" s="81">
        <f>+'MIT Da'!AD342+'SAR Da'!AD342+'URQ Da'!AD342+'ROC Da'!AD342+'SM Da'!AD342+'BN Da'!AD342+'BS Da'!AD342+'TDC Da'!AD342</f>
        <v>40</v>
      </c>
      <c r="AE342" s="81">
        <f>+'MIT Da'!AE342+'SAR Da'!AE342+'URQ Da'!AE342+'ROC Da'!AE342+'SM Da'!AE342+'BN Da'!AE342+'BS Da'!AE342+'TDC Da'!AE342</f>
        <v>110</v>
      </c>
      <c r="AF342" s="81">
        <f>+'MIT Da'!AF342+'SAR Da'!AF342+'URQ Da'!AF342+'ROC Da'!AF342+'SM Da'!AF342+'BN Da'!AF342+'BS Da'!AF342+'TDC Da'!AF342</f>
        <v>404</v>
      </c>
      <c r="AG342" s="81">
        <f>+'MIT Da'!AG342+'SAR Da'!AG342+'URQ Da'!AG342+'ROC Da'!AG342+'SM Da'!AG342+'BN Da'!AG342+'BS Da'!AG342+'TDC Da'!AG342</f>
        <v>554</v>
      </c>
      <c r="AH342" s="12">
        <f>+'MIT Da'!AH342+'SAR Da'!AH342+'URQ Da'!AH342+'ROC Da'!AH342+'SM Da'!AH342+'BN Da'!AH342+'BS Da'!AH342+'TDC Da'!AH342</f>
        <v>291.44200000000001</v>
      </c>
      <c r="AI342" s="12">
        <f>+'MIT Da'!AI342+'SAR Da'!AI342+'URQ Da'!AI342+'ROC Da'!AI342+'SM Da'!AI342+'BN Da'!AI342+'BS Da'!AI342+'TDC Da'!AI342</f>
        <v>190.75200000000001</v>
      </c>
      <c r="AJ342" s="12">
        <f>+'MIT Da'!AJ342+'SAR Da'!AJ342+'URQ Da'!AJ342+'ROC Da'!AJ342+'SM Da'!AJ342+'BN Da'!AJ342+'BS Da'!AJ342+'TDC Da'!AJ342</f>
        <v>376.24299999999999</v>
      </c>
      <c r="AK342" s="12">
        <f>+'MIT Da'!AK342+'SAR Da'!AK342+'URQ Da'!AK342+'ROC Da'!AK342+'SM Da'!AK342+'BN Da'!AK342+'BS Da'!AK342+'TDC Da'!AK342</f>
        <v>858.43700000000001</v>
      </c>
      <c r="AL342" s="81">
        <f>+'MIT Da'!AL342+'SAR Da'!AL342+'URQ Da'!AL342+'ROC Da'!AL342+'SM Da'!AL342+'BN Da'!AL342+'BS Da'!AL342+'TDC Da'!AL342</f>
        <v>28</v>
      </c>
      <c r="AM342" s="81">
        <f>+'MIT Da'!AM342+'SAR Da'!AM342+'URQ Da'!AM342+'ROC Da'!AM342+'SM Da'!AM342+'BN Da'!AM342+'BS Da'!AM342+'TDC Da'!AM342</f>
        <v>55</v>
      </c>
      <c r="AN342" s="81">
        <f>+'MIT Da'!AN342+'SAR Da'!AN342+'URQ Da'!AN342+'ROC Da'!AN342+'SM Da'!AN342+'BN Da'!AN342+'BS Da'!AN342+'TDC Da'!AN342</f>
        <v>85</v>
      </c>
      <c r="AO342" s="81">
        <f>+'MIT Da'!AO342+'SAR Da'!AO342+'URQ Da'!AO342+'ROC Da'!AO342+'SM Da'!AO342+'BN Da'!AO342+'BS Da'!AO342+'TDC Da'!AO342</f>
        <v>168</v>
      </c>
      <c r="AP342" s="81">
        <f>+'MIT Da'!AP342+'SAR Da'!AP342+'URQ Da'!AP342+'ROC Da'!AP342+'SM Da'!AP342+'BN Da'!AP342+'BS Da'!AP342+'TDC Da'!AP342</f>
        <v>512</v>
      </c>
      <c r="AQ342" s="81">
        <f>+'MIT Da'!AQ342+'SAR Da'!AQ342+'URQ Da'!AQ342+'ROC Da'!AQ342+'SM Da'!AQ342+'BN Da'!AQ342+'BS Da'!AQ342+'TDC Da'!AQ342</f>
        <v>379</v>
      </c>
      <c r="AR342" s="81">
        <f>+'MIT Da'!AR342+'SAR Da'!AR342+'URQ Da'!AR342+'ROC Da'!AR342+'SM Da'!AR342+'BN Da'!AR342+'BS Da'!AR342+'TDC Da'!AR342</f>
        <v>59</v>
      </c>
      <c r="AS342" s="81">
        <f>+SUM(RED_InfraMR[[#This Row],[B.02.1 - Parque de Coches Eléctricos Motrices]:[B.02.3 - Parque de Coches Eléctricos Motrices Tipo R]])</f>
        <v>950</v>
      </c>
      <c r="AT342" s="81">
        <f>+'MIT Da'!AT342+'SAR Da'!AT342+'URQ Da'!AT342+'ROC Da'!AT342+'SM Da'!AT342+'BN Da'!AT342+'BS Da'!AT342+'TDC Da'!AT342</f>
        <v>45</v>
      </c>
      <c r="AU342" s="81">
        <f>+'MIT Da'!AU342+'SAR Da'!AU342+'URQ Da'!AU342+'ROC Da'!AU342+'SM Da'!AU342+'BN Da'!AU342+'BS Da'!AU342+'TDC Da'!AU342</f>
        <v>7</v>
      </c>
      <c r="AV342" s="81">
        <f>+'MIT Da'!AV342+'SAR Da'!AV342+'URQ Da'!AV342+'ROC Da'!AV342+'SM Da'!AV342+'BN Da'!AV342+'BS Da'!AV342+'TDC Da'!AV342</f>
        <v>67</v>
      </c>
      <c r="AW342" s="81">
        <f>+SUM(RED_InfraMR[[#This Row],[B.03.1 - Parque de Coches Motores Motrices Remolcados]:[B.03.3 - Parque de Coches Motores Motrices Cabina]])</f>
        <v>119</v>
      </c>
      <c r="AX342" s="81">
        <f>+'MIT Da'!AX342+'SAR Da'!AX342+'URQ Da'!AX342+'ROC Da'!AX342+'SM Da'!AX342+'BN Da'!AX342+'BS Da'!AX342+'TDC Da'!AX342</f>
        <v>300</v>
      </c>
      <c r="AY342" s="81">
        <f>+'MIT Da'!AY342+'SAR Da'!AY342+'URQ Da'!AY342+'ROC Da'!AY342+'SM Da'!AY342+'BN Da'!AY342+'BS Da'!AY342+'TDC Da'!AY342</f>
        <v>206</v>
      </c>
      <c r="AZ342" s="81">
        <f>+'MIT Da'!AZ342+'SAR Da'!AZ342+'URQ Da'!AZ342+'ROC Da'!AZ342+'SM Da'!AZ342+'BN Da'!AZ342+'BS Da'!AZ342+'TDC Da'!AZ342</f>
        <v>0</v>
      </c>
      <c r="BA342" s="81">
        <f>+'MIT Da'!BA342+'SAR Da'!BA342+'URQ Da'!BA342+'ROC Da'!BA342+'SM Da'!BA342+'BN Da'!BA342+'BS Da'!BA342+'TDC Da'!BA342</f>
        <v>234</v>
      </c>
      <c r="BB342" s="81">
        <f>+'MIT Da'!BB342+'SAR Da'!BB342+'URQ Da'!BB342+'ROC Da'!BB342+'SM Da'!BB342+'BN Da'!BB342+'BS Da'!BB342+'TDC Da'!BB342</f>
        <v>18</v>
      </c>
      <c r="BC342" s="81">
        <f>+SUM(RED_InfraMR[[#This Row],[B.04.1 - Parque de Coches Remolcados Clase Unica]:[B.04.5 - Parque de Coches Remolcados para Servicios Especiales (Cartoneros)]])</f>
        <v>758</v>
      </c>
      <c r="BD342" s="81">
        <f>+'MIT Da'!BD342+'SAR Da'!BD342+'URQ Da'!BD342+'ROC Da'!BD342+'SM Da'!BD342+'BN Da'!BD342+'BS Da'!BD342+'TDC Da'!BD342</f>
        <v>7</v>
      </c>
      <c r="BE342" s="81">
        <f>+'MIT Da'!BE342+'SAR Da'!BE342+'URQ Da'!BE342+'ROC Da'!BE342+'SM Da'!BE342+'BN Da'!BE342+'BS Da'!BE342+'TDC Da'!BE342</f>
        <v>160</v>
      </c>
      <c r="BF342" s="89"/>
      <c r="BG342" s="85"/>
    </row>
    <row r="343" spans="1:59">
      <c r="A343" s="1">
        <v>2021</v>
      </c>
      <c r="B343" s="1" t="s">
        <v>120</v>
      </c>
      <c r="C343" s="12">
        <f>+'MIT Da'!C343+'SAR Da'!C343+'URQ Da'!C343+'ROC Da'!C343+'SM Da'!C343+'BN Da'!C343+'BS Da'!C343+'TDC Da'!C343</f>
        <v>256.92999999999995</v>
      </c>
      <c r="D343" s="12">
        <f>+'MIT Da'!D343+'SAR Da'!D343+'URQ Da'!D343+'ROC Da'!D343+'SM Da'!D343+'BN Da'!D343+'BS Da'!D343+'TDC Da'!D343</f>
        <v>440.81799999999998</v>
      </c>
      <c r="E343" s="12">
        <f>+'MIT Da'!E343+'SAR Da'!E343+'URQ Da'!E343+'ROC Da'!E343+'SM Da'!E343+'BN Da'!E343+'BS Da'!E343+'TDC Da'!E343</f>
        <v>0</v>
      </c>
      <c r="F343" s="12">
        <f>+'MIT Da'!F343+'SAR Da'!F343+'URQ Da'!F343+'ROC Da'!F343+'SM Da'!F343+'BN Da'!F343+'BS Da'!F343+'TDC Da'!F343</f>
        <v>257.54663999999997</v>
      </c>
      <c r="G343" s="12">
        <f>+'MIT Da'!G343+'SAR Da'!G343+'URQ Da'!G343+'ROC Da'!G343+'SM Da'!G343+'BN Da'!G343+'BS Da'!G343+'TDC Da'!G343</f>
        <v>955.29464000000007</v>
      </c>
      <c r="H343" s="12">
        <f>+'MIT Da'!H343+'SAR Da'!H343+'URQ Da'!H343+'ROC Da'!H343+'SM Da'!H343+'BN Da'!H343+'BS Da'!H343+'TDC Da'!H343</f>
        <v>938.85164000000009</v>
      </c>
      <c r="I343" s="12">
        <f>+'MIT Da'!I343+'SAR Da'!I343+'URQ Da'!I343+'ROC Da'!I343+'SM Da'!I343+'BN Da'!I343+'BS Da'!I343+'TDC Da'!I343</f>
        <v>998.22100999999998</v>
      </c>
      <c r="J343" s="12">
        <f>+'MIT Da'!J343+'SAR Da'!J343+'URQ Da'!J343+'ROC Da'!J343+'SM Da'!J343+'BN Da'!J343+'BS Da'!J343+'TDC Da'!J343</f>
        <v>1163.2139099999999</v>
      </c>
      <c r="K343" s="12">
        <f>+'MIT Da'!K343+'SAR Da'!K343+'URQ Da'!K343+'ROC Da'!K343+'SM Da'!K343+'BN Da'!K343+'BS Da'!K343+'TDC Da'!K343</f>
        <v>54.516999999999996</v>
      </c>
      <c r="L343" s="12">
        <f>+'MIT Da'!L343+'SAR Da'!L343+'URQ Da'!L343+'ROC Da'!L343+'SM Da'!L343+'BN Da'!L343+'BS Da'!L343+'TDC Da'!L343</f>
        <v>542.23900000000003</v>
      </c>
      <c r="M343" s="12">
        <f>+'MIT Da'!M343+'SAR Da'!M343+'URQ Da'!M343+'ROC Da'!M343+'SM Da'!M343+'BN Da'!M343+'BS Da'!M343+'TDC Da'!M343</f>
        <v>21.314999999999998</v>
      </c>
      <c r="N343" s="12">
        <f>+'MIT Da'!N343+'SAR Da'!N343+'URQ Da'!N343+'ROC Da'!N343+'SM Da'!N343+'BN Da'!N343+'BS Da'!N343+'TDC Da'!N343</f>
        <v>1705.4529099999997</v>
      </c>
      <c r="O343" s="12">
        <f>+'MIT Da'!O343+'SAR Da'!O343+'URQ Da'!O343+'ROC Da'!O343+'SM Da'!O343+'BN Da'!O343+'BS Da'!O343+'TDC Da'!O343</f>
        <v>1687.9889099999998</v>
      </c>
      <c r="P343" s="81">
        <f>+'MIT Da'!P343+'SAR Da'!P343+'URQ Da'!P343+'ROC Da'!P343+'SM Da'!P343+'BN Da'!P343+'BS Da'!P343+'TDC Da'!P343</f>
        <v>210</v>
      </c>
      <c r="Q343" s="81">
        <f>+'MIT Da'!Q343+'SAR Da'!Q343+'URQ Da'!Q343+'ROC Da'!Q343+'SM Da'!Q343+'BN Da'!Q343+'BS Da'!Q343+'TDC Da'!Q343</f>
        <v>52</v>
      </c>
      <c r="R343" s="81">
        <f>+'MIT Da'!R343+'SAR Da'!R343+'URQ Da'!R343+'ROC Da'!R343+'SM Da'!R343+'BN Da'!R343+'BS Da'!R343+'TDC Da'!R343</f>
        <v>22</v>
      </c>
      <c r="S343" s="81">
        <f>+'MIT Da'!S343+'SAR Da'!S343+'URQ Da'!S343+'ROC Da'!S343+'SM Da'!S343+'BN Da'!S343+'BS Da'!S343+'TDC Da'!S343</f>
        <v>284</v>
      </c>
      <c r="T343" s="81">
        <f>+'MIT Da'!T343+'SAR Da'!T343+'URQ Da'!T343+'ROC Da'!T343+'SM Da'!T343+'BN Da'!T343+'BS Da'!T343+'TDC Da'!T343</f>
        <v>139</v>
      </c>
      <c r="U343" s="81">
        <f>+'MIT Da'!U343+'SAR Da'!U343+'URQ Da'!U343+'ROC Da'!U343+'SM Da'!U343+'BN Da'!U343+'BS Da'!U343+'TDC Da'!U343</f>
        <v>397</v>
      </c>
      <c r="V343" s="81">
        <f>+'MIT Da'!V343+'SAR Da'!V343+'URQ Da'!V343+'ROC Da'!V343+'SM Da'!V343+'BN Da'!V343+'BS Da'!V343+'TDC Da'!V343</f>
        <v>9</v>
      </c>
      <c r="W343" s="81">
        <f>+'MIT Da'!W343+'SAR Da'!W343+'URQ Da'!W343+'ROC Da'!W343+'SM Da'!W343+'BN Da'!W343+'BS Da'!W343+'TDC Da'!W343</f>
        <v>99</v>
      </c>
      <c r="X343" s="81">
        <f>+'MIT Da'!X343+'SAR Da'!X343+'URQ Da'!X343+'ROC Da'!X343+'SM Da'!X343+'BN Da'!X343+'BS Da'!X343+'TDC Da'!X343</f>
        <v>12</v>
      </c>
      <c r="Y343" s="81">
        <f>+'MIT Da'!Y343+'SAR Da'!Y343+'URQ Da'!Y343+'ROC Da'!Y343+'SM Da'!Y343+'BN Da'!Y343+'BS Da'!Y343+'TDC Da'!Y343</f>
        <v>656</v>
      </c>
      <c r="Z343" s="81">
        <f>+'MIT Da'!Z343+'SAR Da'!Z343+'URQ Da'!Z343+'ROC Da'!Z343+'SM Da'!Z343+'BN Da'!Z343+'BS Da'!Z343+'TDC Da'!Z343</f>
        <v>282</v>
      </c>
      <c r="AA343" s="81">
        <f>+'MIT Da'!AA343+'SAR Da'!AA343+'URQ Da'!AA343+'ROC Da'!AA343+'SM Da'!AA343+'BN Da'!AA343+'BS Da'!AA343+'TDC Da'!AA343</f>
        <v>109</v>
      </c>
      <c r="AB343" s="81">
        <f>+'MIT Da'!AB343+'SAR Da'!AB343+'URQ Da'!AB343+'ROC Da'!AB343+'SM Da'!AB343+'BN Da'!AB343+'BS Da'!AB343+'TDC Da'!AB343</f>
        <v>656</v>
      </c>
      <c r="AC343" s="81">
        <f>+'MIT Da'!AC343+'SAR Da'!AC343+'URQ Da'!AC343+'ROC Da'!AC343+'SM Da'!AC343+'BN Da'!AC343+'BS Da'!AC343+'TDC Da'!AC343</f>
        <v>1047</v>
      </c>
      <c r="AD343" s="81">
        <f>+'MIT Da'!AD343+'SAR Da'!AD343+'URQ Da'!AD343+'ROC Da'!AD343+'SM Da'!AD343+'BN Da'!AD343+'BS Da'!AD343+'TDC Da'!AD343</f>
        <v>40</v>
      </c>
      <c r="AE343" s="81">
        <f>+'MIT Da'!AE343+'SAR Da'!AE343+'URQ Da'!AE343+'ROC Da'!AE343+'SM Da'!AE343+'BN Da'!AE343+'BS Da'!AE343+'TDC Da'!AE343</f>
        <v>110</v>
      </c>
      <c r="AF343" s="81">
        <f>+'MIT Da'!AF343+'SAR Da'!AF343+'URQ Da'!AF343+'ROC Da'!AF343+'SM Da'!AF343+'BN Da'!AF343+'BS Da'!AF343+'TDC Da'!AF343</f>
        <v>404</v>
      </c>
      <c r="AG343" s="81">
        <f>+'MIT Da'!AG343+'SAR Da'!AG343+'URQ Da'!AG343+'ROC Da'!AG343+'SM Da'!AG343+'BN Da'!AG343+'BS Da'!AG343+'TDC Da'!AG343</f>
        <v>554</v>
      </c>
      <c r="AH343" s="12">
        <f>+'MIT Da'!AH343+'SAR Da'!AH343+'URQ Da'!AH343+'ROC Da'!AH343+'SM Da'!AH343+'BN Da'!AH343+'BS Da'!AH343+'TDC Da'!AH343</f>
        <v>291.44200000000001</v>
      </c>
      <c r="AI343" s="12">
        <f>+'MIT Da'!AI343+'SAR Da'!AI343+'URQ Da'!AI343+'ROC Da'!AI343+'SM Da'!AI343+'BN Da'!AI343+'BS Da'!AI343+'TDC Da'!AI343</f>
        <v>190.75200000000001</v>
      </c>
      <c r="AJ343" s="12">
        <f>+'MIT Da'!AJ343+'SAR Da'!AJ343+'URQ Da'!AJ343+'ROC Da'!AJ343+'SM Da'!AJ343+'BN Da'!AJ343+'BS Da'!AJ343+'TDC Da'!AJ343</f>
        <v>376.24299999999999</v>
      </c>
      <c r="AK343" s="12">
        <f>+'MIT Da'!AK343+'SAR Da'!AK343+'URQ Da'!AK343+'ROC Da'!AK343+'SM Da'!AK343+'BN Da'!AK343+'BS Da'!AK343+'TDC Da'!AK343</f>
        <v>858.43700000000001</v>
      </c>
      <c r="AL343" s="81">
        <f>+'MIT Da'!AL343+'SAR Da'!AL343+'URQ Da'!AL343+'ROC Da'!AL343+'SM Da'!AL343+'BN Da'!AL343+'BS Da'!AL343+'TDC Da'!AL343</f>
        <v>28</v>
      </c>
      <c r="AM343" s="81">
        <f>+'MIT Da'!AM343+'SAR Da'!AM343+'URQ Da'!AM343+'ROC Da'!AM343+'SM Da'!AM343+'BN Da'!AM343+'BS Da'!AM343+'TDC Da'!AM343</f>
        <v>55</v>
      </c>
      <c r="AN343" s="81">
        <f>+'MIT Da'!AN343+'SAR Da'!AN343+'URQ Da'!AN343+'ROC Da'!AN343+'SM Da'!AN343+'BN Da'!AN343+'BS Da'!AN343+'TDC Da'!AN343</f>
        <v>85</v>
      </c>
      <c r="AO343" s="81">
        <f>+'MIT Da'!AO343+'SAR Da'!AO343+'URQ Da'!AO343+'ROC Da'!AO343+'SM Da'!AO343+'BN Da'!AO343+'BS Da'!AO343+'TDC Da'!AO343</f>
        <v>168</v>
      </c>
      <c r="AP343" s="81">
        <f>+'MIT Da'!AP343+'SAR Da'!AP343+'URQ Da'!AP343+'ROC Da'!AP343+'SM Da'!AP343+'BN Da'!AP343+'BS Da'!AP343+'TDC Da'!AP343</f>
        <v>512</v>
      </c>
      <c r="AQ343" s="81">
        <f>+'MIT Da'!AQ343+'SAR Da'!AQ343+'URQ Da'!AQ343+'ROC Da'!AQ343+'SM Da'!AQ343+'BN Da'!AQ343+'BS Da'!AQ343+'TDC Da'!AQ343</f>
        <v>379</v>
      </c>
      <c r="AR343" s="81">
        <f>+'MIT Da'!AR343+'SAR Da'!AR343+'URQ Da'!AR343+'ROC Da'!AR343+'SM Da'!AR343+'BN Da'!AR343+'BS Da'!AR343+'TDC Da'!AR343</f>
        <v>59</v>
      </c>
      <c r="AS343" s="81">
        <f>+SUM(RED_InfraMR[[#This Row],[B.02.1 - Parque de Coches Eléctricos Motrices]:[B.02.3 - Parque de Coches Eléctricos Motrices Tipo R]])</f>
        <v>950</v>
      </c>
      <c r="AT343" s="81">
        <f>+'MIT Da'!AT343+'SAR Da'!AT343+'URQ Da'!AT343+'ROC Da'!AT343+'SM Da'!AT343+'BN Da'!AT343+'BS Da'!AT343+'TDC Da'!AT343</f>
        <v>45</v>
      </c>
      <c r="AU343" s="81">
        <f>+'MIT Da'!AU343+'SAR Da'!AU343+'URQ Da'!AU343+'ROC Da'!AU343+'SM Da'!AU343+'BN Da'!AU343+'BS Da'!AU343+'TDC Da'!AU343</f>
        <v>7</v>
      </c>
      <c r="AV343" s="81">
        <f>+'MIT Da'!AV343+'SAR Da'!AV343+'URQ Da'!AV343+'ROC Da'!AV343+'SM Da'!AV343+'BN Da'!AV343+'BS Da'!AV343+'TDC Da'!AV343</f>
        <v>67</v>
      </c>
      <c r="AW343" s="81">
        <f>+SUM(RED_InfraMR[[#This Row],[B.03.1 - Parque de Coches Motores Motrices Remolcados]:[B.03.3 - Parque de Coches Motores Motrices Cabina]])</f>
        <v>119</v>
      </c>
      <c r="AX343" s="81">
        <f>+'MIT Da'!AX343+'SAR Da'!AX343+'URQ Da'!AX343+'ROC Da'!AX343+'SM Da'!AX343+'BN Da'!AX343+'BS Da'!AX343+'TDC Da'!AX343</f>
        <v>300</v>
      </c>
      <c r="AY343" s="81">
        <f>+'MIT Da'!AY343+'SAR Da'!AY343+'URQ Da'!AY343+'ROC Da'!AY343+'SM Da'!AY343+'BN Da'!AY343+'BS Da'!AY343+'TDC Da'!AY343</f>
        <v>206</v>
      </c>
      <c r="AZ343" s="81">
        <f>+'MIT Da'!AZ343+'SAR Da'!AZ343+'URQ Da'!AZ343+'ROC Da'!AZ343+'SM Da'!AZ343+'BN Da'!AZ343+'BS Da'!AZ343+'TDC Da'!AZ343</f>
        <v>0</v>
      </c>
      <c r="BA343" s="81">
        <f>+'MIT Da'!BA343+'SAR Da'!BA343+'URQ Da'!BA343+'ROC Da'!BA343+'SM Da'!BA343+'BN Da'!BA343+'BS Da'!BA343+'TDC Da'!BA343</f>
        <v>234</v>
      </c>
      <c r="BB343" s="81">
        <f>+'MIT Da'!BB343+'SAR Da'!BB343+'URQ Da'!BB343+'ROC Da'!BB343+'SM Da'!BB343+'BN Da'!BB343+'BS Da'!BB343+'TDC Da'!BB343</f>
        <v>18</v>
      </c>
      <c r="BC343" s="81">
        <f>+SUM(RED_InfraMR[[#This Row],[B.04.1 - Parque de Coches Remolcados Clase Unica]:[B.04.5 - Parque de Coches Remolcados para Servicios Especiales (Cartoneros)]])</f>
        <v>758</v>
      </c>
      <c r="BD343" s="81">
        <f>+'MIT Da'!BD343+'SAR Da'!BD343+'URQ Da'!BD343+'ROC Da'!BD343+'SM Da'!BD343+'BN Da'!BD343+'BS Da'!BD343+'TDC Da'!BD343</f>
        <v>7</v>
      </c>
      <c r="BE343" s="81">
        <f>+'MIT Da'!BE343+'SAR Da'!BE343+'URQ Da'!BE343+'ROC Da'!BE343+'SM Da'!BE343+'BN Da'!BE343+'BS Da'!BE343+'TDC Da'!BE343</f>
        <v>160</v>
      </c>
      <c r="BF343" s="89"/>
      <c r="BG343" s="85"/>
    </row>
    <row r="344" spans="1:59">
      <c r="A344" s="1">
        <v>2021</v>
      </c>
      <c r="B344" s="1" t="s">
        <v>121</v>
      </c>
      <c r="C344" s="12">
        <f>+'MIT Da'!C344+'SAR Da'!C344+'URQ Da'!C344+'ROC Da'!C344+'SM Da'!C344+'BN Da'!C344+'BS Da'!C344+'TDC Da'!C344</f>
        <v>256.92999999999995</v>
      </c>
      <c r="D344" s="12">
        <f>+'MIT Da'!D344+'SAR Da'!D344+'URQ Da'!D344+'ROC Da'!D344+'SM Da'!D344+'BN Da'!D344+'BS Da'!D344+'TDC Da'!D344</f>
        <v>440.81799999999998</v>
      </c>
      <c r="E344" s="12">
        <f>+'MIT Da'!E344+'SAR Da'!E344+'URQ Da'!E344+'ROC Da'!E344+'SM Da'!E344+'BN Da'!E344+'BS Da'!E344+'TDC Da'!E344</f>
        <v>0</v>
      </c>
      <c r="F344" s="12">
        <f>+'MIT Da'!F344+'SAR Da'!F344+'URQ Da'!F344+'ROC Da'!F344+'SM Da'!F344+'BN Da'!F344+'BS Da'!F344+'TDC Da'!F344</f>
        <v>257.54663999999997</v>
      </c>
      <c r="G344" s="12">
        <f>+'MIT Da'!G344+'SAR Da'!G344+'URQ Da'!G344+'ROC Da'!G344+'SM Da'!G344+'BN Da'!G344+'BS Da'!G344+'TDC Da'!G344</f>
        <v>955.29464000000007</v>
      </c>
      <c r="H344" s="12">
        <f>+'MIT Da'!H344+'SAR Da'!H344+'URQ Da'!H344+'ROC Da'!H344+'SM Da'!H344+'BN Da'!H344+'BS Da'!H344+'TDC Da'!H344</f>
        <v>938.85164000000009</v>
      </c>
      <c r="I344" s="12">
        <f>+'MIT Da'!I344+'SAR Da'!I344+'URQ Da'!I344+'ROC Da'!I344+'SM Da'!I344+'BN Da'!I344+'BS Da'!I344+'TDC Da'!I344</f>
        <v>958.73600999999996</v>
      </c>
      <c r="J344" s="12">
        <f>+'MIT Da'!J344+'SAR Da'!J344+'URQ Da'!J344+'ROC Da'!J344+'SM Da'!J344+'BN Da'!J344+'BS Da'!J344+'TDC Da'!J344</f>
        <v>1163.2139099999999</v>
      </c>
      <c r="K344" s="12">
        <f>+'MIT Da'!K344+'SAR Da'!K344+'URQ Da'!K344+'ROC Da'!K344+'SM Da'!K344+'BN Da'!K344+'BS Da'!K344+'TDC Da'!K344</f>
        <v>54.516999999999996</v>
      </c>
      <c r="L344" s="12">
        <f>+'MIT Da'!L344+'SAR Da'!L344+'URQ Da'!L344+'ROC Da'!L344+'SM Da'!L344+'BN Da'!L344+'BS Da'!L344+'TDC Da'!L344</f>
        <v>542.23900000000003</v>
      </c>
      <c r="M344" s="12">
        <f>+'MIT Da'!M344+'SAR Da'!M344+'URQ Da'!M344+'ROC Da'!M344+'SM Da'!M344+'BN Da'!M344+'BS Da'!M344+'TDC Da'!M344</f>
        <v>21.314999999999998</v>
      </c>
      <c r="N344" s="12">
        <f>+'MIT Da'!N344+'SAR Da'!N344+'URQ Da'!N344+'ROC Da'!N344+'SM Da'!N344+'BN Da'!N344+'BS Da'!N344+'TDC Da'!N344</f>
        <v>1705.4529099999997</v>
      </c>
      <c r="O344" s="12">
        <f>+'MIT Da'!O344+'SAR Da'!O344+'URQ Da'!O344+'ROC Da'!O344+'SM Da'!O344+'BN Da'!O344+'BS Da'!O344+'TDC Da'!O344</f>
        <v>1687.9889099999998</v>
      </c>
      <c r="P344" s="81">
        <f>+'MIT Da'!P344+'SAR Da'!P344+'URQ Da'!P344+'ROC Da'!P344+'SM Da'!P344+'BN Da'!P344+'BS Da'!P344+'TDC Da'!P344</f>
        <v>210</v>
      </c>
      <c r="Q344" s="81">
        <f>+'MIT Da'!Q344+'SAR Da'!Q344+'URQ Da'!Q344+'ROC Da'!Q344+'SM Da'!Q344+'BN Da'!Q344+'BS Da'!Q344+'TDC Da'!Q344</f>
        <v>52</v>
      </c>
      <c r="R344" s="81">
        <f>+'MIT Da'!R344+'SAR Da'!R344+'URQ Da'!R344+'ROC Da'!R344+'SM Da'!R344+'BN Da'!R344+'BS Da'!R344+'TDC Da'!R344</f>
        <v>22</v>
      </c>
      <c r="S344" s="81">
        <f>+'MIT Da'!S344+'SAR Da'!S344+'URQ Da'!S344+'ROC Da'!S344+'SM Da'!S344+'BN Da'!S344+'BS Da'!S344+'TDC Da'!S344</f>
        <v>284</v>
      </c>
      <c r="T344" s="81">
        <f>+'MIT Da'!T344+'SAR Da'!T344+'URQ Da'!T344+'ROC Da'!T344+'SM Da'!T344+'BN Da'!T344+'BS Da'!T344+'TDC Da'!T344</f>
        <v>139</v>
      </c>
      <c r="U344" s="81">
        <f>+'MIT Da'!U344+'SAR Da'!U344+'URQ Da'!U344+'ROC Da'!U344+'SM Da'!U344+'BN Da'!U344+'BS Da'!U344+'TDC Da'!U344</f>
        <v>397</v>
      </c>
      <c r="V344" s="81">
        <f>+'MIT Da'!V344+'SAR Da'!V344+'URQ Da'!V344+'ROC Da'!V344+'SM Da'!V344+'BN Da'!V344+'BS Da'!V344+'TDC Da'!V344</f>
        <v>9</v>
      </c>
      <c r="W344" s="81">
        <f>+'MIT Da'!W344+'SAR Da'!W344+'URQ Da'!W344+'ROC Da'!W344+'SM Da'!W344+'BN Da'!W344+'BS Da'!W344+'TDC Da'!W344</f>
        <v>99</v>
      </c>
      <c r="X344" s="81">
        <f>+'MIT Da'!X344+'SAR Da'!X344+'URQ Da'!X344+'ROC Da'!X344+'SM Da'!X344+'BN Da'!X344+'BS Da'!X344+'TDC Da'!X344</f>
        <v>12</v>
      </c>
      <c r="Y344" s="81">
        <f>+'MIT Da'!Y344+'SAR Da'!Y344+'URQ Da'!Y344+'ROC Da'!Y344+'SM Da'!Y344+'BN Da'!Y344+'BS Da'!Y344+'TDC Da'!Y344</f>
        <v>656</v>
      </c>
      <c r="Z344" s="81">
        <f>+'MIT Da'!Z344+'SAR Da'!Z344+'URQ Da'!Z344+'ROC Da'!Z344+'SM Da'!Z344+'BN Da'!Z344+'BS Da'!Z344+'TDC Da'!Z344</f>
        <v>282</v>
      </c>
      <c r="AA344" s="81">
        <f>+'MIT Da'!AA344+'SAR Da'!AA344+'URQ Da'!AA344+'ROC Da'!AA344+'SM Da'!AA344+'BN Da'!AA344+'BS Da'!AA344+'TDC Da'!AA344</f>
        <v>109</v>
      </c>
      <c r="AB344" s="81">
        <f>+'MIT Da'!AB344+'SAR Da'!AB344+'URQ Da'!AB344+'ROC Da'!AB344+'SM Da'!AB344+'BN Da'!AB344+'BS Da'!AB344+'TDC Da'!AB344</f>
        <v>656</v>
      </c>
      <c r="AC344" s="81">
        <f>+'MIT Da'!AC344+'SAR Da'!AC344+'URQ Da'!AC344+'ROC Da'!AC344+'SM Da'!AC344+'BN Da'!AC344+'BS Da'!AC344+'TDC Da'!AC344</f>
        <v>1047</v>
      </c>
      <c r="AD344" s="81">
        <f>+'MIT Da'!AD344+'SAR Da'!AD344+'URQ Da'!AD344+'ROC Da'!AD344+'SM Da'!AD344+'BN Da'!AD344+'BS Da'!AD344+'TDC Da'!AD344</f>
        <v>40</v>
      </c>
      <c r="AE344" s="81">
        <f>+'MIT Da'!AE344+'SAR Da'!AE344+'URQ Da'!AE344+'ROC Da'!AE344+'SM Da'!AE344+'BN Da'!AE344+'BS Da'!AE344+'TDC Da'!AE344</f>
        <v>110</v>
      </c>
      <c r="AF344" s="81">
        <f>+'MIT Da'!AF344+'SAR Da'!AF344+'URQ Da'!AF344+'ROC Da'!AF344+'SM Da'!AF344+'BN Da'!AF344+'BS Da'!AF344+'TDC Da'!AF344</f>
        <v>404</v>
      </c>
      <c r="AG344" s="81">
        <f>+'MIT Da'!AG344+'SAR Da'!AG344+'URQ Da'!AG344+'ROC Da'!AG344+'SM Da'!AG344+'BN Da'!AG344+'BS Da'!AG344+'TDC Da'!AG344</f>
        <v>554</v>
      </c>
      <c r="AH344" s="12">
        <f>+'MIT Da'!AH344+'SAR Da'!AH344+'URQ Da'!AH344+'ROC Da'!AH344+'SM Da'!AH344+'BN Da'!AH344+'BS Da'!AH344+'TDC Da'!AH344</f>
        <v>291.44200000000001</v>
      </c>
      <c r="AI344" s="12">
        <f>+'MIT Da'!AI344+'SAR Da'!AI344+'URQ Da'!AI344+'ROC Da'!AI344+'SM Da'!AI344+'BN Da'!AI344+'BS Da'!AI344+'TDC Da'!AI344</f>
        <v>190.75200000000001</v>
      </c>
      <c r="AJ344" s="12">
        <f>+'MIT Da'!AJ344+'SAR Da'!AJ344+'URQ Da'!AJ344+'ROC Da'!AJ344+'SM Da'!AJ344+'BN Da'!AJ344+'BS Da'!AJ344+'TDC Da'!AJ344</f>
        <v>376.24299999999999</v>
      </c>
      <c r="AK344" s="12">
        <f>+'MIT Da'!AK344+'SAR Da'!AK344+'URQ Da'!AK344+'ROC Da'!AK344+'SM Da'!AK344+'BN Da'!AK344+'BS Da'!AK344+'TDC Da'!AK344</f>
        <v>858.43700000000001</v>
      </c>
      <c r="AL344" s="81">
        <f>+'MIT Da'!AL344+'SAR Da'!AL344+'URQ Da'!AL344+'ROC Da'!AL344+'SM Da'!AL344+'BN Da'!AL344+'BS Da'!AL344+'TDC Da'!AL344</f>
        <v>28</v>
      </c>
      <c r="AM344" s="81">
        <f>+'MIT Da'!AM344+'SAR Da'!AM344+'URQ Da'!AM344+'ROC Da'!AM344+'SM Da'!AM344+'BN Da'!AM344+'BS Da'!AM344+'TDC Da'!AM344</f>
        <v>55</v>
      </c>
      <c r="AN344" s="81">
        <f>+'MIT Da'!AN344+'SAR Da'!AN344+'URQ Da'!AN344+'ROC Da'!AN344+'SM Da'!AN344+'BN Da'!AN344+'BS Da'!AN344+'TDC Da'!AN344</f>
        <v>85</v>
      </c>
      <c r="AO344" s="81">
        <f>+'MIT Da'!AO344+'SAR Da'!AO344+'URQ Da'!AO344+'ROC Da'!AO344+'SM Da'!AO344+'BN Da'!AO344+'BS Da'!AO344+'TDC Da'!AO344</f>
        <v>168</v>
      </c>
      <c r="AP344" s="81">
        <f>+'MIT Da'!AP344+'SAR Da'!AP344+'URQ Da'!AP344+'ROC Da'!AP344+'SM Da'!AP344+'BN Da'!AP344+'BS Da'!AP344+'TDC Da'!AP344</f>
        <v>512</v>
      </c>
      <c r="AQ344" s="81">
        <f>+'MIT Da'!AQ344+'SAR Da'!AQ344+'URQ Da'!AQ344+'ROC Da'!AQ344+'SM Da'!AQ344+'BN Da'!AQ344+'BS Da'!AQ344+'TDC Da'!AQ344</f>
        <v>379</v>
      </c>
      <c r="AR344" s="81">
        <f>+'MIT Da'!AR344+'SAR Da'!AR344+'URQ Da'!AR344+'ROC Da'!AR344+'SM Da'!AR344+'BN Da'!AR344+'BS Da'!AR344+'TDC Da'!AR344</f>
        <v>59</v>
      </c>
      <c r="AS344" s="81">
        <f>+SUM(RED_InfraMR[[#This Row],[B.02.1 - Parque de Coches Eléctricos Motrices]:[B.02.3 - Parque de Coches Eléctricos Motrices Tipo R]])</f>
        <v>950</v>
      </c>
      <c r="AT344" s="81">
        <f>+'MIT Da'!AT344+'SAR Da'!AT344+'URQ Da'!AT344+'ROC Da'!AT344+'SM Da'!AT344+'BN Da'!AT344+'BS Da'!AT344+'TDC Da'!AT344</f>
        <v>45</v>
      </c>
      <c r="AU344" s="81">
        <f>+'MIT Da'!AU344+'SAR Da'!AU344+'URQ Da'!AU344+'ROC Da'!AU344+'SM Da'!AU344+'BN Da'!AU344+'BS Da'!AU344+'TDC Da'!AU344</f>
        <v>7</v>
      </c>
      <c r="AV344" s="81">
        <f>+'MIT Da'!AV344+'SAR Da'!AV344+'URQ Da'!AV344+'ROC Da'!AV344+'SM Da'!AV344+'BN Da'!AV344+'BS Da'!AV344+'TDC Da'!AV344</f>
        <v>67</v>
      </c>
      <c r="AW344" s="81">
        <f>+SUM(RED_InfraMR[[#This Row],[B.03.1 - Parque de Coches Motores Motrices Remolcados]:[B.03.3 - Parque de Coches Motores Motrices Cabina]])</f>
        <v>119</v>
      </c>
      <c r="AX344" s="81">
        <f>+'MIT Da'!AX344+'SAR Da'!AX344+'URQ Da'!AX344+'ROC Da'!AX344+'SM Da'!AX344+'BN Da'!AX344+'BS Da'!AX344+'TDC Da'!AX344</f>
        <v>300</v>
      </c>
      <c r="AY344" s="81">
        <f>+'MIT Da'!AY344+'SAR Da'!AY344+'URQ Da'!AY344+'ROC Da'!AY344+'SM Da'!AY344+'BN Da'!AY344+'BS Da'!AY344+'TDC Da'!AY344</f>
        <v>206</v>
      </c>
      <c r="AZ344" s="81">
        <f>+'MIT Da'!AZ344+'SAR Da'!AZ344+'URQ Da'!AZ344+'ROC Da'!AZ344+'SM Da'!AZ344+'BN Da'!AZ344+'BS Da'!AZ344+'TDC Da'!AZ344</f>
        <v>0</v>
      </c>
      <c r="BA344" s="81">
        <f>+'MIT Da'!BA344+'SAR Da'!BA344+'URQ Da'!BA344+'ROC Da'!BA344+'SM Da'!BA344+'BN Da'!BA344+'BS Da'!BA344+'TDC Da'!BA344</f>
        <v>234</v>
      </c>
      <c r="BB344" s="81">
        <f>+'MIT Da'!BB344+'SAR Da'!BB344+'URQ Da'!BB344+'ROC Da'!BB344+'SM Da'!BB344+'BN Da'!BB344+'BS Da'!BB344+'TDC Da'!BB344</f>
        <v>18</v>
      </c>
      <c r="BC344" s="81">
        <f>+SUM(RED_InfraMR[[#This Row],[B.04.1 - Parque de Coches Remolcados Clase Unica]:[B.04.5 - Parque de Coches Remolcados para Servicios Especiales (Cartoneros)]])</f>
        <v>758</v>
      </c>
      <c r="BD344" s="81">
        <f>+'MIT Da'!BD344+'SAR Da'!BD344+'URQ Da'!BD344+'ROC Da'!BD344+'SM Da'!BD344+'BN Da'!BD344+'BS Da'!BD344+'TDC Da'!BD344</f>
        <v>7</v>
      </c>
      <c r="BE344" s="81">
        <f>+'MIT Da'!BE344+'SAR Da'!BE344+'URQ Da'!BE344+'ROC Da'!BE344+'SM Da'!BE344+'BN Da'!BE344+'BS Da'!BE344+'TDC Da'!BE344</f>
        <v>160</v>
      </c>
      <c r="BF344" s="89"/>
      <c r="BG344" s="85"/>
    </row>
    <row r="345" spans="1:59">
      <c r="A345" s="1">
        <v>2021</v>
      </c>
      <c r="B345" s="1" t="s">
        <v>122</v>
      </c>
      <c r="C345" s="12">
        <f>+'MIT Da'!C345+'SAR Da'!C345+'URQ Da'!C345+'ROC Da'!C345+'SM Da'!C345+'BN Da'!C345+'BS Da'!C345+'TDC Da'!C345</f>
        <v>265.52699999999999</v>
      </c>
      <c r="D345" s="12">
        <f>+'MIT Da'!D345+'SAR Da'!D345+'URQ Da'!D345+'ROC Da'!D345+'SM Da'!D345+'BN Da'!D345+'BS Da'!D345+'TDC Da'!D345</f>
        <v>440.81799999999998</v>
      </c>
      <c r="E345" s="12">
        <f>+'MIT Da'!E345+'SAR Da'!E345+'URQ Da'!E345+'ROC Da'!E345+'SM Da'!E345+'BN Da'!E345+'BS Da'!E345+'TDC Da'!E345</f>
        <v>0</v>
      </c>
      <c r="F345" s="12">
        <f>+'MIT Da'!F345+'SAR Da'!F345+'URQ Da'!F345+'ROC Da'!F345+'SM Da'!F345+'BN Da'!F345+'BS Da'!F345+'TDC Da'!F345</f>
        <v>257.54663999999997</v>
      </c>
      <c r="G345" s="12">
        <f>+'MIT Da'!G345+'SAR Da'!G345+'URQ Da'!G345+'ROC Da'!G345+'SM Da'!G345+'BN Da'!G345+'BS Da'!G345+'TDC Da'!G345</f>
        <v>963.89164000000005</v>
      </c>
      <c r="H345" s="12">
        <f>+'MIT Da'!H345+'SAR Da'!H345+'URQ Da'!H345+'ROC Da'!H345+'SM Da'!H345+'BN Da'!H345+'BS Da'!H345+'TDC Da'!H345</f>
        <v>947.44864000000007</v>
      </c>
      <c r="I345" s="12">
        <f>+'MIT Da'!I345+'SAR Da'!I345+'URQ Da'!I345+'ROC Da'!I345+'SM Da'!I345+'BN Da'!I345+'BS Da'!I345+'TDC Da'!I345</f>
        <v>967.28400999999985</v>
      </c>
      <c r="J345" s="12">
        <f>+'MIT Da'!J345+'SAR Da'!J345+'URQ Da'!J345+'ROC Da'!J345+'SM Da'!J345+'BN Da'!J345+'BS Da'!J345+'TDC Da'!J345</f>
        <v>1171.7639099999999</v>
      </c>
      <c r="K345" s="12">
        <f>+'MIT Da'!K345+'SAR Da'!K345+'URQ Da'!K345+'ROC Da'!K345+'SM Da'!K345+'BN Da'!K345+'BS Da'!K345+'TDC Da'!K345</f>
        <v>54.516999999999996</v>
      </c>
      <c r="L345" s="12">
        <f>+'MIT Da'!L345+'SAR Da'!L345+'URQ Da'!L345+'ROC Da'!L345+'SM Da'!L345+'BN Da'!L345+'BS Da'!L345+'TDC Da'!L345</f>
        <v>542.23900000000003</v>
      </c>
      <c r="M345" s="12">
        <f>+'MIT Da'!M345+'SAR Da'!M345+'URQ Da'!M345+'ROC Da'!M345+'SM Da'!M345+'BN Da'!M345+'BS Da'!M345+'TDC Da'!M345</f>
        <v>21.314999999999998</v>
      </c>
      <c r="N345" s="12">
        <f>+'MIT Da'!N345+'SAR Da'!N345+'URQ Da'!N345+'ROC Da'!N345+'SM Da'!N345+'BN Da'!N345+'BS Da'!N345+'TDC Da'!N345</f>
        <v>1714.0029099999997</v>
      </c>
      <c r="O345" s="12">
        <f>+'MIT Da'!O345+'SAR Da'!O345+'URQ Da'!O345+'ROC Da'!O345+'SM Da'!O345+'BN Da'!O345+'BS Da'!O345+'TDC Da'!O345</f>
        <v>1696.5389099999998</v>
      </c>
      <c r="P345" s="81">
        <f>+'MIT Da'!P345+'SAR Da'!P345+'URQ Da'!P345+'ROC Da'!P345+'SM Da'!P345+'BN Da'!P345+'BS Da'!P345+'TDC Da'!P345</f>
        <v>211</v>
      </c>
      <c r="Q345" s="81">
        <f>+'MIT Da'!Q345+'SAR Da'!Q345+'URQ Da'!Q345+'ROC Da'!Q345+'SM Da'!Q345+'BN Da'!Q345+'BS Da'!Q345+'TDC Da'!Q345</f>
        <v>52</v>
      </c>
      <c r="R345" s="81">
        <f>+'MIT Da'!R345+'SAR Da'!R345+'URQ Da'!R345+'ROC Da'!R345+'SM Da'!R345+'BN Da'!R345+'BS Da'!R345+'TDC Da'!R345</f>
        <v>22</v>
      </c>
      <c r="S345" s="81">
        <f>+'MIT Da'!S345+'SAR Da'!S345+'URQ Da'!S345+'ROC Da'!S345+'SM Da'!S345+'BN Da'!S345+'BS Da'!S345+'TDC Da'!S345</f>
        <v>285</v>
      </c>
      <c r="T345" s="81">
        <f>+'MIT Da'!T345+'SAR Da'!T345+'URQ Da'!T345+'ROC Da'!T345+'SM Da'!T345+'BN Da'!T345+'BS Da'!T345+'TDC Da'!T345</f>
        <v>139</v>
      </c>
      <c r="U345" s="81">
        <f>+'MIT Da'!U345+'SAR Da'!U345+'URQ Da'!U345+'ROC Da'!U345+'SM Da'!U345+'BN Da'!U345+'BS Da'!U345+'TDC Da'!U345</f>
        <v>397</v>
      </c>
      <c r="V345" s="81">
        <f>+'MIT Da'!V345+'SAR Da'!V345+'URQ Da'!V345+'ROC Da'!V345+'SM Da'!V345+'BN Da'!V345+'BS Da'!V345+'TDC Da'!V345</f>
        <v>9</v>
      </c>
      <c r="W345" s="81">
        <f>+'MIT Da'!W345+'SAR Da'!W345+'URQ Da'!W345+'ROC Da'!W345+'SM Da'!W345+'BN Da'!W345+'BS Da'!W345+'TDC Da'!W345</f>
        <v>99</v>
      </c>
      <c r="X345" s="81">
        <f>+'MIT Da'!X345+'SAR Da'!X345+'URQ Da'!X345+'ROC Da'!X345+'SM Da'!X345+'BN Da'!X345+'BS Da'!X345+'TDC Da'!X345</f>
        <v>12</v>
      </c>
      <c r="Y345" s="81">
        <f>+'MIT Da'!Y345+'SAR Da'!Y345+'URQ Da'!Y345+'ROC Da'!Y345+'SM Da'!Y345+'BN Da'!Y345+'BS Da'!Y345+'TDC Da'!Y345</f>
        <v>656</v>
      </c>
      <c r="Z345" s="81">
        <f>+'MIT Da'!Z345+'SAR Da'!Z345+'URQ Da'!Z345+'ROC Da'!Z345+'SM Da'!Z345+'BN Da'!Z345+'BS Da'!Z345+'TDC Da'!Z345</f>
        <v>282</v>
      </c>
      <c r="AA345" s="81">
        <f>+'MIT Da'!AA345+'SAR Da'!AA345+'URQ Da'!AA345+'ROC Da'!AA345+'SM Da'!AA345+'BN Da'!AA345+'BS Da'!AA345+'TDC Da'!AA345</f>
        <v>109</v>
      </c>
      <c r="AB345" s="81">
        <f>+'MIT Da'!AB345+'SAR Da'!AB345+'URQ Da'!AB345+'ROC Da'!AB345+'SM Da'!AB345+'BN Da'!AB345+'BS Da'!AB345+'TDC Da'!AB345</f>
        <v>656</v>
      </c>
      <c r="AC345" s="81">
        <f>+'MIT Da'!AC345+'SAR Da'!AC345+'URQ Da'!AC345+'ROC Da'!AC345+'SM Da'!AC345+'BN Da'!AC345+'BS Da'!AC345+'TDC Da'!AC345</f>
        <v>1047</v>
      </c>
      <c r="AD345" s="81">
        <f>+'MIT Da'!AD345+'SAR Da'!AD345+'URQ Da'!AD345+'ROC Da'!AD345+'SM Da'!AD345+'BN Da'!AD345+'BS Da'!AD345+'TDC Da'!AD345</f>
        <v>40</v>
      </c>
      <c r="AE345" s="81">
        <f>+'MIT Da'!AE345+'SAR Da'!AE345+'URQ Da'!AE345+'ROC Da'!AE345+'SM Da'!AE345+'BN Da'!AE345+'BS Da'!AE345+'TDC Da'!AE345</f>
        <v>110</v>
      </c>
      <c r="AF345" s="81">
        <f>+'MIT Da'!AF345+'SAR Da'!AF345+'URQ Da'!AF345+'ROC Da'!AF345+'SM Da'!AF345+'BN Da'!AF345+'BS Da'!AF345+'TDC Da'!AF345</f>
        <v>404</v>
      </c>
      <c r="AG345" s="81">
        <f>+'MIT Da'!AG345+'SAR Da'!AG345+'URQ Da'!AG345+'ROC Da'!AG345+'SM Da'!AG345+'BN Da'!AG345+'BS Da'!AG345+'TDC Da'!AG345</f>
        <v>554</v>
      </c>
      <c r="AH345" s="12">
        <f>+'MIT Da'!AH345+'SAR Da'!AH345+'URQ Da'!AH345+'ROC Da'!AH345+'SM Da'!AH345+'BN Da'!AH345+'BS Da'!AH345+'TDC Da'!AH345</f>
        <v>291.44200000000001</v>
      </c>
      <c r="AI345" s="12">
        <f>+'MIT Da'!AI345+'SAR Da'!AI345+'URQ Da'!AI345+'ROC Da'!AI345+'SM Da'!AI345+'BN Da'!AI345+'BS Da'!AI345+'TDC Da'!AI345</f>
        <v>190.75200000000001</v>
      </c>
      <c r="AJ345" s="12">
        <f>+'MIT Da'!AJ345+'SAR Da'!AJ345+'URQ Da'!AJ345+'ROC Da'!AJ345+'SM Da'!AJ345+'BN Da'!AJ345+'BS Da'!AJ345+'TDC Da'!AJ345</f>
        <v>376.24299999999999</v>
      </c>
      <c r="AK345" s="12">
        <f>+'MIT Da'!AK345+'SAR Da'!AK345+'URQ Da'!AK345+'ROC Da'!AK345+'SM Da'!AK345+'BN Da'!AK345+'BS Da'!AK345+'TDC Da'!AK345</f>
        <v>858.43700000000001</v>
      </c>
      <c r="AL345" s="81">
        <f>+'MIT Da'!AL345+'SAR Da'!AL345+'URQ Da'!AL345+'ROC Da'!AL345+'SM Da'!AL345+'BN Da'!AL345+'BS Da'!AL345+'TDC Da'!AL345</f>
        <v>28</v>
      </c>
      <c r="AM345" s="81">
        <f>+'MIT Da'!AM345+'SAR Da'!AM345+'URQ Da'!AM345+'ROC Da'!AM345+'SM Da'!AM345+'BN Da'!AM345+'BS Da'!AM345+'TDC Da'!AM345</f>
        <v>55</v>
      </c>
      <c r="AN345" s="81">
        <f>+'MIT Da'!AN345+'SAR Da'!AN345+'URQ Da'!AN345+'ROC Da'!AN345+'SM Da'!AN345+'BN Da'!AN345+'BS Da'!AN345+'TDC Da'!AN345</f>
        <v>85</v>
      </c>
      <c r="AO345" s="81">
        <f>+'MIT Da'!AO345+'SAR Da'!AO345+'URQ Da'!AO345+'ROC Da'!AO345+'SM Da'!AO345+'BN Da'!AO345+'BS Da'!AO345+'TDC Da'!AO345</f>
        <v>168</v>
      </c>
      <c r="AP345" s="81">
        <f>+'MIT Da'!AP345+'SAR Da'!AP345+'URQ Da'!AP345+'ROC Da'!AP345+'SM Da'!AP345+'BN Da'!AP345+'BS Da'!AP345+'TDC Da'!AP345</f>
        <v>512</v>
      </c>
      <c r="AQ345" s="81">
        <f>+'MIT Da'!AQ345+'SAR Da'!AQ345+'URQ Da'!AQ345+'ROC Da'!AQ345+'SM Da'!AQ345+'BN Da'!AQ345+'BS Da'!AQ345+'TDC Da'!AQ345</f>
        <v>379</v>
      </c>
      <c r="AR345" s="81">
        <f>+'MIT Da'!AR345+'SAR Da'!AR345+'URQ Da'!AR345+'ROC Da'!AR345+'SM Da'!AR345+'BN Da'!AR345+'BS Da'!AR345+'TDC Da'!AR345</f>
        <v>59</v>
      </c>
      <c r="AS345" s="81">
        <f>+SUM(RED_InfraMR[[#This Row],[B.02.1 - Parque de Coches Eléctricos Motrices]:[B.02.3 - Parque de Coches Eléctricos Motrices Tipo R]])</f>
        <v>950</v>
      </c>
      <c r="AT345" s="81">
        <f>+'MIT Da'!AT345+'SAR Da'!AT345+'URQ Da'!AT345+'ROC Da'!AT345+'SM Da'!AT345+'BN Da'!AT345+'BS Da'!AT345+'TDC Da'!AT345</f>
        <v>45</v>
      </c>
      <c r="AU345" s="81">
        <f>+'MIT Da'!AU345+'SAR Da'!AU345+'URQ Da'!AU345+'ROC Da'!AU345+'SM Da'!AU345+'BN Da'!AU345+'BS Da'!AU345+'TDC Da'!AU345</f>
        <v>7</v>
      </c>
      <c r="AV345" s="81">
        <f>+'MIT Da'!AV345+'SAR Da'!AV345+'URQ Da'!AV345+'ROC Da'!AV345+'SM Da'!AV345+'BN Da'!AV345+'BS Da'!AV345+'TDC Da'!AV345</f>
        <v>67</v>
      </c>
      <c r="AW345" s="81">
        <f>+SUM(RED_InfraMR[[#This Row],[B.03.1 - Parque de Coches Motores Motrices Remolcados]:[B.03.3 - Parque de Coches Motores Motrices Cabina]])</f>
        <v>119</v>
      </c>
      <c r="AX345" s="81">
        <f>+'MIT Da'!AX345+'SAR Da'!AX345+'URQ Da'!AX345+'ROC Da'!AX345+'SM Da'!AX345+'BN Da'!AX345+'BS Da'!AX345+'TDC Da'!AX345</f>
        <v>300</v>
      </c>
      <c r="AY345" s="81">
        <f>+'MIT Da'!AY345+'SAR Da'!AY345+'URQ Da'!AY345+'ROC Da'!AY345+'SM Da'!AY345+'BN Da'!AY345+'BS Da'!AY345+'TDC Da'!AY345</f>
        <v>206</v>
      </c>
      <c r="AZ345" s="81">
        <f>+'MIT Da'!AZ345+'SAR Da'!AZ345+'URQ Da'!AZ345+'ROC Da'!AZ345+'SM Da'!AZ345+'BN Da'!AZ345+'BS Da'!AZ345+'TDC Da'!AZ345</f>
        <v>0</v>
      </c>
      <c r="BA345" s="81">
        <f>+'MIT Da'!BA345+'SAR Da'!BA345+'URQ Da'!BA345+'ROC Da'!BA345+'SM Da'!BA345+'BN Da'!BA345+'BS Da'!BA345+'TDC Da'!BA345</f>
        <v>234</v>
      </c>
      <c r="BB345" s="81">
        <f>+'MIT Da'!BB345+'SAR Da'!BB345+'URQ Da'!BB345+'ROC Da'!BB345+'SM Da'!BB345+'BN Da'!BB345+'BS Da'!BB345+'TDC Da'!BB345</f>
        <v>18</v>
      </c>
      <c r="BC345" s="81">
        <f>+SUM(RED_InfraMR[[#This Row],[B.04.1 - Parque de Coches Remolcados Clase Unica]:[B.04.5 - Parque de Coches Remolcados para Servicios Especiales (Cartoneros)]])</f>
        <v>758</v>
      </c>
      <c r="BD345" s="81">
        <f>+'MIT Da'!BD345+'SAR Da'!BD345+'URQ Da'!BD345+'ROC Da'!BD345+'SM Da'!BD345+'BN Da'!BD345+'BS Da'!BD345+'TDC Da'!BD345</f>
        <v>7</v>
      </c>
      <c r="BE345" s="81">
        <f>+'MIT Da'!BE345+'SAR Da'!BE345+'URQ Da'!BE345+'ROC Da'!BE345+'SM Da'!BE345+'BN Da'!BE345+'BS Da'!BE345+'TDC Da'!BE345</f>
        <v>160</v>
      </c>
      <c r="BF345" s="89"/>
      <c r="BG345" s="85"/>
    </row>
    <row r="346" spans="1:59">
      <c r="A346" s="1">
        <v>2021</v>
      </c>
      <c r="B346" s="1" t="s">
        <v>123</v>
      </c>
      <c r="C346" s="12">
        <f>+'MIT Da'!C346+'SAR Da'!C346+'URQ Da'!C346+'ROC Da'!C346+'SM Da'!C346+'BN Da'!C346+'BS Da'!C346+'TDC Da'!C346</f>
        <v>265.52699999999999</v>
      </c>
      <c r="D346" s="12">
        <f>+'MIT Da'!D346+'SAR Da'!D346+'URQ Da'!D346+'ROC Da'!D346+'SM Da'!D346+'BN Da'!D346+'BS Da'!D346+'TDC Da'!D346</f>
        <v>440.81799999999998</v>
      </c>
      <c r="E346" s="12">
        <f>+'MIT Da'!E346+'SAR Da'!E346+'URQ Da'!E346+'ROC Da'!E346+'SM Da'!E346+'BN Da'!E346+'BS Da'!E346+'TDC Da'!E346</f>
        <v>0</v>
      </c>
      <c r="F346" s="12">
        <f>+'MIT Da'!F346+'SAR Da'!F346+'URQ Da'!F346+'ROC Da'!F346+'SM Da'!F346+'BN Da'!F346+'BS Da'!F346+'TDC Da'!F346</f>
        <v>257.54663999999997</v>
      </c>
      <c r="G346" s="12">
        <f>+'MIT Da'!G346+'SAR Da'!G346+'URQ Da'!G346+'ROC Da'!G346+'SM Da'!G346+'BN Da'!G346+'BS Da'!G346+'TDC Da'!G346</f>
        <v>963.89164000000005</v>
      </c>
      <c r="H346" s="12">
        <f>+'MIT Da'!H346+'SAR Da'!H346+'URQ Da'!H346+'ROC Da'!H346+'SM Da'!H346+'BN Da'!H346+'BS Da'!H346+'TDC Da'!H346</f>
        <v>947.44864000000007</v>
      </c>
      <c r="I346" s="12">
        <f>+'MIT Da'!I346+'SAR Da'!I346+'URQ Da'!I346+'ROC Da'!I346+'SM Da'!I346+'BN Da'!I346+'BS Da'!I346+'TDC Da'!I346</f>
        <v>967.28400999999985</v>
      </c>
      <c r="J346" s="12">
        <f>+'MIT Da'!J346+'SAR Da'!J346+'URQ Da'!J346+'ROC Da'!J346+'SM Da'!J346+'BN Da'!J346+'BS Da'!J346+'TDC Da'!J346</f>
        <v>1171.7639099999999</v>
      </c>
      <c r="K346" s="12">
        <f>+'MIT Da'!K346+'SAR Da'!K346+'URQ Da'!K346+'ROC Da'!K346+'SM Da'!K346+'BN Da'!K346+'BS Da'!K346+'TDC Da'!K346</f>
        <v>54.516999999999996</v>
      </c>
      <c r="L346" s="12">
        <f>+'MIT Da'!L346+'SAR Da'!L346+'URQ Da'!L346+'ROC Da'!L346+'SM Da'!L346+'BN Da'!L346+'BS Da'!L346+'TDC Da'!L346</f>
        <v>542.23900000000003</v>
      </c>
      <c r="M346" s="12">
        <f>+'MIT Da'!M346+'SAR Da'!M346+'URQ Da'!M346+'ROC Da'!M346+'SM Da'!M346+'BN Da'!M346+'BS Da'!M346+'TDC Da'!M346</f>
        <v>21.314999999999998</v>
      </c>
      <c r="N346" s="12">
        <f>+'MIT Da'!N346+'SAR Da'!N346+'URQ Da'!N346+'ROC Da'!N346+'SM Da'!N346+'BN Da'!N346+'BS Da'!N346+'TDC Da'!N346</f>
        <v>1714.0029099999997</v>
      </c>
      <c r="O346" s="12">
        <f>+'MIT Da'!O346+'SAR Da'!O346+'URQ Da'!O346+'ROC Da'!O346+'SM Da'!O346+'BN Da'!O346+'BS Da'!O346+'TDC Da'!O346</f>
        <v>1696.5389099999998</v>
      </c>
      <c r="P346" s="81">
        <f>+'MIT Da'!P346+'SAR Da'!P346+'URQ Da'!P346+'ROC Da'!P346+'SM Da'!P346+'BN Da'!P346+'BS Da'!P346+'TDC Da'!P346</f>
        <v>211</v>
      </c>
      <c r="Q346" s="81">
        <f>+'MIT Da'!Q346+'SAR Da'!Q346+'URQ Da'!Q346+'ROC Da'!Q346+'SM Da'!Q346+'BN Da'!Q346+'BS Da'!Q346+'TDC Da'!Q346</f>
        <v>52</v>
      </c>
      <c r="R346" s="81">
        <f>+'MIT Da'!R346+'SAR Da'!R346+'URQ Da'!R346+'ROC Da'!R346+'SM Da'!R346+'BN Da'!R346+'BS Da'!R346+'TDC Da'!R346</f>
        <v>22</v>
      </c>
      <c r="S346" s="81">
        <f>+'MIT Da'!S346+'SAR Da'!S346+'URQ Da'!S346+'ROC Da'!S346+'SM Da'!S346+'BN Da'!S346+'BS Da'!S346+'TDC Da'!S346</f>
        <v>285</v>
      </c>
      <c r="T346" s="81">
        <f>+'MIT Da'!T346+'SAR Da'!T346+'URQ Da'!T346+'ROC Da'!T346+'SM Da'!T346+'BN Da'!T346+'BS Da'!T346+'TDC Da'!T346</f>
        <v>139</v>
      </c>
      <c r="U346" s="81">
        <f>+'MIT Da'!U346+'SAR Da'!U346+'URQ Da'!U346+'ROC Da'!U346+'SM Da'!U346+'BN Da'!U346+'BS Da'!U346+'TDC Da'!U346</f>
        <v>397</v>
      </c>
      <c r="V346" s="81">
        <f>+'MIT Da'!V346+'SAR Da'!V346+'URQ Da'!V346+'ROC Da'!V346+'SM Da'!V346+'BN Da'!V346+'BS Da'!V346+'TDC Da'!V346</f>
        <v>9</v>
      </c>
      <c r="W346" s="81">
        <f>+'MIT Da'!W346+'SAR Da'!W346+'URQ Da'!W346+'ROC Da'!W346+'SM Da'!W346+'BN Da'!W346+'BS Da'!W346+'TDC Da'!W346</f>
        <v>99</v>
      </c>
      <c r="X346" s="81">
        <f>+'MIT Da'!X346+'SAR Da'!X346+'URQ Da'!X346+'ROC Da'!X346+'SM Da'!X346+'BN Da'!X346+'BS Da'!X346+'TDC Da'!X346</f>
        <v>12</v>
      </c>
      <c r="Y346" s="81">
        <f>+'MIT Da'!Y346+'SAR Da'!Y346+'URQ Da'!Y346+'ROC Da'!Y346+'SM Da'!Y346+'BN Da'!Y346+'BS Da'!Y346+'TDC Da'!Y346</f>
        <v>656</v>
      </c>
      <c r="Z346" s="81">
        <f>+'MIT Da'!Z346+'SAR Da'!Z346+'URQ Da'!Z346+'ROC Da'!Z346+'SM Da'!Z346+'BN Da'!Z346+'BS Da'!Z346+'TDC Da'!Z346</f>
        <v>282</v>
      </c>
      <c r="AA346" s="81">
        <f>+'MIT Da'!AA346+'SAR Da'!AA346+'URQ Da'!AA346+'ROC Da'!AA346+'SM Da'!AA346+'BN Da'!AA346+'BS Da'!AA346+'TDC Da'!AA346</f>
        <v>109</v>
      </c>
      <c r="AB346" s="81">
        <f>+'MIT Da'!AB346+'SAR Da'!AB346+'URQ Da'!AB346+'ROC Da'!AB346+'SM Da'!AB346+'BN Da'!AB346+'BS Da'!AB346+'TDC Da'!AB346</f>
        <v>656</v>
      </c>
      <c r="AC346" s="81">
        <f>+'MIT Da'!AC346+'SAR Da'!AC346+'URQ Da'!AC346+'ROC Da'!AC346+'SM Da'!AC346+'BN Da'!AC346+'BS Da'!AC346+'TDC Da'!AC346</f>
        <v>1047</v>
      </c>
      <c r="AD346" s="81">
        <f>+'MIT Da'!AD346+'SAR Da'!AD346+'URQ Da'!AD346+'ROC Da'!AD346+'SM Da'!AD346+'BN Da'!AD346+'BS Da'!AD346+'TDC Da'!AD346</f>
        <v>40</v>
      </c>
      <c r="AE346" s="81">
        <f>+'MIT Da'!AE346+'SAR Da'!AE346+'URQ Da'!AE346+'ROC Da'!AE346+'SM Da'!AE346+'BN Da'!AE346+'BS Da'!AE346+'TDC Da'!AE346</f>
        <v>110</v>
      </c>
      <c r="AF346" s="81">
        <f>+'MIT Da'!AF346+'SAR Da'!AF346+'URQ Da'!AF346+'ROC Da'!AF346+'SM Da'!AF346+'BN Da'!AF346+'BS Da'!AF346+'TDC Da'!AF346</f>
        <v>404</v>
      </c>
      <c r="AG346" s="81">
        <f>+'MIT Da'!AG346+'SAR Da'!AG346+'URQ Da'!AG346+'ROC Da'!AG346+'SM Da'!AG346+'BN Da'!AG346+'BS Da'!AG346+'TDC Da'!AG346</f>
        <v>554</v>
      </c>
      <c r="AH346" s="12">
        <f>+'MIT Da'!AH346+'SAR Da'!AH346+'URQ Da'!AH346+'ROC Da'!AH346+'SM Da'!AH346+'BN Da'!AH346+'BS Da'!AH346+'TDC Da'!AH346</f>
        <v>291.44200000000001</v>
      </c>
      <c r="AI346" s="12">
        <f>+'MIT Da'!AI346+'SAR Da'!AI346+'URQ Da'!AI346+'ROC Da'!AI346+'SM Da'!AI346+'BN Da'!AI346+'BS Da'!AI346+'TDC Da'!AI346</f>
        <v>190.75200000000001</v>
      </c>
      <c r="AJ346" s="12">
        <f>+'MIT Da'!AJ346+'SAR Da'!AJ346+'URQ Da'!AJ346+'ROC Da'!AJ346+'SM Da'!AJ346+'BN Da'!AJ346+'BS Da'!AJ346+'TDC Da'!AJ346</f>
        <v>376.24299999999999</v>
      </c>
      <c r="AK346" s="12">
        <f>+'MIT Da'!AK346+'SAR Da'!AK346+'URQ Da'!AK346+'ROC Da'!AK346+'SM Da'!AK346+'BN Da'!AK346+'BS Da'!AK346+'TDC Da'!AK346</f>
        <v>858.43700000000001</v>
      </c>
      <c r="AL346" s="81">
        <f>+'MIT Da'!AL346+'SAR Da'!AL346+'URQ Da'!AL346+'ROC Da'!AL346+'SM Da'!AL346+'BN Da'!AL346+'BS Da'!AL346+'TDC Da'!AL346</f>
        <v>28</v>
      </c>
      <c r="AM346" s="81">
        <f>+'MIT Da'!AM346+'SAR Da'!AM346+'URQ Da'!AM346+'ROC Da'!AM346+'SM Da'!AM346+'BN Da'!AM346+'BS Da'!AM346+'TDC Da'!AM346</f>
        <v>55</v>
      </c>
      <c r="AN346" s="81">
        <f>+'MIT Da'!AN346+'SAR Da'!AN346+'URQ Da'!AN346+'ROC Da'!AN346+'SM Da'!AN346+'BN Da'!AN346+'BS Da'!AN346+'TDC Da'!AN346</f>
        <v>85</v>
      </c>
      <c r="AO346" s="81">
        <f>+'MIT Da'!AO346+'SAR Da'!AO346+'URQ Da'!AO346+'ROC Da'!AO346+'SM Da'!AO346+'BN Da'!AO346+'BS Da'!AO346+'TDC Da'!AO346</f>
        <v>168</v>
      </c>
      <c r="AP346" s="81">
        <f>+'MIT Da'!AP346+'SAR Da'!AP346+'URQ Da'!AP346+'ROC Da'!AP346+'SM Da'!AP346+'BN Da'!AP346+'BS Da'!AP346+'TDC Da'!AP346</f>
        <v>512</v>
      </c>
      <c r="AQ346" s="81">
        <f>+'MIT Da'!AQ346+'SAR Da'!AQ346+'URQ Da'!AQ346+'ROC Da'!AQ346+'SM Da'!AQ346+'BN Da'!AQ346+'BS Da'!AQ346+'TDC Da'!AQ346</f>
        <v>379</v>
      </c>
      <c r="AR346" s="81">
        <f>+'MIT Da'!AR346+'SAR Da'!AR346+'URQ Da'!AR346+'ROC Da'!AR346+'SM Da'!AR346+'BN Da'!AR346+'BS Da'!AR346+'TDC Da'!AR346</f>
        <v>59</v>
      </c>
      <c r="AS346" s="81">
        <f>+SUM(RED_InfraMR[[#This Row],[B.02.1 - Parque de Coches Eléctricos Motrices]:[B.02.3 - Parque de Coches Eléctricos Motrices Tipo R]])</f>
        <v>950</v>
      </c>
      <c r="AT346" s="81">
        <f>+'MIT Da'!AT346+'SAR Da'!AT346+'URQ Da'!AT346+'ROC Da'!AT346+'SM Da'!AT346+'BN Da'!AT346+'BS Da'!AT346+'TDC Da'!AT346</f>
        <v>45</v>
      </c>
      <c r="AU346" s="81">
        <f>+'MIT Da'!AU346+'SAR Da'!AU346+'URQ Da'!AU346+'ROC Da'!AU346+'SM Da'!AU346+'BN Da'!AU346+'BS Da'!AU346+'TDC Da'!AU346</f>
        <v>7</v>
      </c>
      <c r="AV346" s="81">
        <f>+'MIT Da'!AV346+'SAR Da'!AV346+'URQ Da'!AV346+'ROC Da'!AV346+'SM Da'!AV346+'BN Da'!AV346+'BS Da'!AV346+'TDC Da'!AV346</f>
        <v>67</v>
      </c>
      <c r="AW346" s="81">
        <f>+SUM(RED_InfraMR[[#This Row],[B.03.1 - Parque de Coches Motores Motrices Remolcados]:[B.03.3 - Parque de Coches Motores Motrices Cabina]])</f>
        <v>119</v>
      </c>
      <c r="AX346" s="81">
        <f>+'MIT Da'!AX346+'SAR Da'!AX346+'URQ Da'!AX346+'ROC Da'!AX346+'SM Da'!AX346+'BN Da'!AX346+'BS Da'!AX346+'TDC Da'!AX346</f>
        <v>300</v>
      </c>
      <c r="AY346" s="81">
        <f>+'MIT Da'!AY346+'SAR Da'!AY346+'URQ Da'!AY346+'ROC Da'!AY346+'SM Da'!AY346+'BN Da'!AY346+'BS Da'!AY346+'TDC Da'!AY346</f>
        <v>206</v>
      </c>
      <c r="AZ346" s="81">
        <f>+'MIT Da'!AZ346+'SAR Da'!AZ346+'URQ Da'!AZ346+'ROC Da'!AZ346+'SM Da'!AZ346+'BN Da'!AZ346+'BS Da'!AZ346+'TDC Da'!AZ346</f>
        <v>0</v>
      </c>
      <c r="BA346" s="81">
        <f>+'MIT Da'!BA346+'SAR Da'!BA346+'URQ Da'!BA346+'ROC Da'!BA346+'SM Da'!BA346+'BN Da'!BA346+'BS Da'!BA346+'TDC Da'!BA346</f>
        <v>234</v>
      </c>
      <c r="BB346" s="81">
        <f>+'MIT Da'!BB346+'SAR Da'!BB346+'URQ Da'!BB346+'ROC Da'!BB346+'SM Da'!BB346+'BN Da'!BB346+'BS Da'!BB346+'TDC Da'!BB346</f>
        <v>18</v>
      </c>
      <c r="BC346" s="81">
        <f>+SUM(RED_InfraMR[[#This Row],[B.04.1 - Parque de Coches Remolcados Clase Unica]:[B.04.5 - Parque de Coches Remolcados para Servicios Especiales (Cartoneros)]])</f>
        <v>758</v>
      </c>
      <c r="BD346" s="81">
        <f>+'MIT Da'!BD346+'SAR Da'!BD346+'URQ Da'!BD346+'ROC Da'!BD346+'SM Da'!BD346+'BN Da'!BD346+'BS Da'!BD346+'TDC Da'!BD346</f>
        <v>7</v>
      </c>
      <c r="BE346" s="81">
        <f>+'MIT Da'!BE346+'SAR Da'!BE346+'URQ Da'!BE346+'ROC Da'!BE346+'SM Da'!BE346+'BN Da'!BE346+'BS Da'!BE346+'TDC Da'!BE346</f>
        <v>160</v>
      </c>
      <c r="BF346" s="89"/>
      <c r="BG346" s="85"/>
    </row>
    <row r="347" spans="1:59">
      <c r="A347" s="1">
        <v>2021</v>
      </c>
      <c r="B347" s="1" t="s">
        <v>124</v>
      </c>
      <c r="C347" s="12">
        <f>+'MIT Da'!C347+'SAR Da'!C347+'URQ Da'!C347+'ROC Da'!C347+'SM Da'!C347+'BN Da'!C347+'BS Da'!C347+'TDC Da'!C347</f>
        <v>265.52699999999999</v>
      </c>
      <c r="D347" s="12">
        <f>+'MIT Da'!D347+'SAR Da'!D347+'URQ Da'!D347+'ROC Da'!D347+'SM Da'!D347+'BN Da'!D347+'BS Da'!D347+'TDC Da'!D347</f>
        <v>440.81799999999998</v>
      </c>
      <c r="E347" s="12">
        <f>+'MIT Da'!E347+'SAR Da'!E347+'URQ Da'!E347+'ROC Da'!E347+'SM Da'!E347+'BN Da'!E347+'BS Da'!E347+'TDC Da'!E347</f>
        <v>0</v>
      </c>
      <c r="F347" s="12">
        <f>+'MIT Da'!F347+'SAR Da'!F347+'URQ Da'!F347+'ROC Da'!F347+'SM Da'!F347+'BN Da'!F347+'BS Da'!F347+'TDC Da'!F347</f>
        <v>257.54663999999997</v>
      </c>
      <c r="G347" s="12">
        <f>+'MIT Da'!G347+'SAR Da'!G347+'URQ Da'!G347+'ROC Da'!G347+'SM Da'!G347+'BN Da'!G347+'BS Da'!G347+'TDC Da'!G347</f>
        <v>963.89164000000005</v>
      </c>
      <c r="H347" s="12">
        <f>+'MIT Da'!H347+'SAR Da'!H347+'URQ Da'!H347+'ROC Da'!H347+'SM Da'!H347+'BN Da'!H347+'BS Da'!H347+'TDC Da'!H347</f>
        <v>947.44864000000007</v>
      </c>
      <c r="I347" s="12">
        <f>+'MIT Da'!I347+'SAR Da'!I347+'URQ Da'!I347+'ROC Da'!I347+'SM Da'!I347+'BN Da'!I347+'BS Da'!I347+'TDC Da'!I347</f>
        <v>967.28400999999985</v>
      </c>
      <c r="J347" s="12">
        <f>+'MIT Da'!J347+'SAR Da'!J347+'URQ Da'!J347+'ROC Da'!J347+'SM Da'!J347+'BN Da'!J347+'BS Da'!J347+'TDC Da'!J347</f>
        <v>1171.7639099999999</v>
      </c>
      <c r="K347" s="12">
        <f>+'MIT Da'!K347+'SAR Da'!K347+'URQ Da'!K347+'ROC Da'!K347+'SM Da'!K347+'BN Da'!K347+'BS Da'!K347+'TDC Da'!K347</f>
        <v>54.516999999999996</v>
      </c>
      <c r="L347" s="12">
        <f>+'MIT Da'!L347+'SAR Da'!L347+'URQ Da'!L347+'ROC Da'!L347+'SM Da'!L347+'BN Da'!L347+'BS Da'!L347+'TDC Da'!L347</f>
        <v>542.23900000000003</v>
      </c>
      <c r="M347" s="12">
        <f>+'MIT Da'!M347+'SAR Da'!M347+'URQ Da'!M347+'ROC Da'!M347+'SM Da'!M347+'BN Da'!M347+'BS Da'!M347+'TDC Da'!M347</f>
        <v>21.314999999999998</v>
      </c>
      <c r="N347" s="12">
        <f>+'MIT Da'!N347+'SAR Da'!N347+'URQ Da'!N347+'ROC Da'!N347+'SM Da'!N347+'BN Da'!N347+'BS Da'!N347+'TDC Da'!N347</f>
        <v>1714.0029099999997</v>
      </c>
      <c r="O347" s="12">
        <f>+'MIT Da'!O347+'SAR Da'!O347+'URQ Da'!O347+'ROC Da'!O347+'SM Da'!O347+'BN Da'!O347+'BS Da'!O347+'TDC Da'!O347</f>
        <v>1696.5389099999998</v>
      </c>
      <c r="P347" s="81">
        <f>+'MIT Da'!P347+'SAR Da'!P347+'URQ Da'!P347+'ROC Da'!P347+'SM Da'!P347+'BN Da'!P347+'BS Da'!P347+'TDC Da'!P347</f>
        <v>211</v>
      </c>
      <c r="Q347" s="81">
        <f>+'MIT Da'!Q347+'SAR Da'!Q347+'URQ Da'!Q347+'ROC Da'!Q347+'SM Da'!Q347+'BN Da'!Q347+'BS Da'!Q347+'TDC Da'!Q347</f>
        <v>52</v>
      </c>
      <c r="R347" s="81">
        <f>+'MIT Da'!R347+'SAR Da'!R347+'URQ Da'!R347+'ROC Da'!R347+'SM Da'!R347+'BN Da'!R347+'BS Da'!R347+'TDC Da'!R347</f>
        <v>22</v>
      </c>
      <c r="S347" s="81">
        <f>+'MIT Da'!S347+'SAR Da'!S347+'URQ Da'!S347+'ROC Da'!S347+'SM Da'!S347+'BN Da'!S347+'BS Da'!S347+'TDC Da'!S347</f>
        <v>285</v>
      </c>
      <c r="T347" s="81">
        <f>+'MIT Da'!T347+'SAR Da'!T347+'URQ Da'!T347+'ROC Da'!T347+'SM Da'!T347+'BN Da'!T347+'BS Da'!T347+'TDC Da'!T347</f>
        <v>139</v>
      </c>
      <c r="U347" s="81">
        <f>+'MIT Da'!U347+'SAR Da'!U347+'URQ Da'!U347+'ROC Da'!U347+'SM Da'!U347+'BN Da'!U347+'BS Da'!U347+'TDC Da'!U347</f>
        <v>397</v>
      </c>
      <c r="V347" s="81">
        <f>+'MIT Da'!V347+'SAR Da'!V347+'URQ Da'!V347+'ROC Da'!V347+'SM Da'!V347+'BN Da'!V347+'BS Da'!V347+'TDC Da'!V347</f>
        <v>9</v>
      </c>
      <c r="W347" s="81">
        <f>+'MIT Da'!W347+'SAR Da'!W347+'URQ Da'!W347+'ROC Da'!W347+'SM Da'!W347+'BN Da'!W347+'BS Da'!W347+'TDC Da'!W347</f>
        <v>99</v>
      </c>
      <c r="X347" s="81">
        <f>+'MIT Da'!X347+'SAR Da'!X347+'URQ Da'!X347+'ROC Da'!X347+'SM Da'!X347+'BN Da'!X347+'BS Da'!X347+'TDC Da'!X347</f>
        <v>12</v>
      </c>
      <c r="Y347" s="81">
        <f>+'MIT Da'!Y347+'SAR Da'!Y347+'URQ Da'!Y347+'ROC Da'!Y347+'SM Da'!Y347+'BN Da'!Y347+'BS Da'!Y347+'TDC Da'!Y347</f>
        <v>656</v>
      </c>
      <c r="Z347" s="81">
        <f>+'MIT Da'!Z347+'SAR Da'!Z347+'URQ Da'!Z347+'ROC Da'!Z347+'SM Da'!Z347+'BN Da'!Z347+'BS Da'!Z347+'TDC Da'!Z347</f>
        <v>282</v>
      </c>
      <c r="AA347" s="81">
        <f>+'MIT Da'!AA347+'SAR Da'!AA347+'URQ Da'!AA347+'ROC Da'!AA347+'SM Da'!AA347+'BN Da'!AA347+'BS Da'!AA347+'TDC Da'!AA347</f>
        <v>109</v>
      </c>
      <c r="AB347" s="81">
        <f>+'MIT Da'!AB347+'SAR Da'!AB347+'URQ Da'!AB347+'ROC Da'!AB347+'SM Da'!AB347+'BN Da'!AB347+'BS Da'!AB347+'TDC Da'!AB347</f>
        <v>656</v>
      </c>
      <c r="AC347" s="81">
        <f>+'MIT Da'!AC347+'SAR Da'!AC347+'URQ Da'!AC347+'ROC Da'!AC347+'SM Da'!AC347+'BN Da'!AC347+'BS Da'!AC347+'TDC Da'!AC347</f>
        <v>1047</v>
      </c>
      <c r="AD347" s="81">
        <f>+'MIT Da'!AD347+'SAR Da'!AD347+'URQ Da'!AD347+'ROC Da'!AD347+'SM Da'!AD347+'BN Da'!AD347+'BS Da'!AD347+'TDC Da'!AD347</f>
        <v>40</v>
      </c>
      <c r="AE347" s="81">
        <f>+'MIT Da'!AE347+'SAR Da'!AE347+'URQ Da'!AE347+'ROC Da'!AE347+'SM Da'!AE347+'BN Da'!AE347+'BS Da'!AE347+'TDC Da'!AE347</f>
        <v>110</v>
      </c>
      <c r="AF347" s="81">
        <f>+'MIT Da'!AF347+'SAR Da'!AF347+'URQ Da'!AF347+'ROC Da'!AF347+'SM Da'!AF347+'BN Da'!AF347+'BS Da'!AF347+'TDC Da'!AF347</f>
        <v>404</v>
      </c>
      <c r="AG347" s="81">
        <f>+'MIT Da'!AG347+'SAR Da'!AG347+'URQ Da'!AG347+'ROC Da'!AG347+'SM Da'!AG347+'BN Da'!AG347+'BS Da'!AG347+'TDC Da'!AG347</f>
        <v>554</v>
      </c>
      <c r="AH347" s="12">
        <f>+'MIT Da'!AH347+'SAR Da'!AH347+'URQ Da'!AH347+'ROC Da'!AH347+'SM Da'!AH347+'BN Da'!AH347+'BS Da'!AH347+'TDC Da'!AH347</f>
        <v>291.44200000000001</v>
      </c>
      <c r="AI347" s="12">
        <f>+'MIT Da'!AI347+'SAR Da'!AI347+'URQ Da'!AI347+'ROC Da'!AI347+'SM Da'!AI347+'BN Da'!AI347+'BS Da'!AI347+'TDC Da'!AI347</f>
        <v>190.75200000000001</v>
      </c>
      <c r="AJ347" s="12">
        <f>+'MIT Da'!AJ347+'SAR Da'!AJ347+'URQ Da'!AJ347+'ROC Da'!AJ347+'SM Da'!AJ347+'BN Da'!AJ347+'BS Da'!AJ347+'TDC Da'!AJ347</f>
        <v>376.24299999999999</v>
      </c>
      <c r="AK347" s="12">
        <f>+'MIT Da'!AK347+'SAR Da'!AK347+'URQ Da'!AK347+'ROC Da'!AK347+'SM Da'!AK347+'BN Da'!AK347+'BS Da'!AK347+'TDC Da'!AK347</f>
        <v>858.43700000000001</v>
      </c>
      <c r="AL347" s="81">
        <f>+'MIT Da'!AL347+'SAR Da'!AL347+'URQ Da'!AL347+'ROC Da'!AL347+'SM Da'!AL347+'BN Da'!AL347+'BS Da'!AL347+'TDC Da'!AL347</f>
        <v>28</v>
      </c>
      <c r="AM347" s="81">
        <f>+'MIT Da'!AM347+'SAR Da'!AM347+'URQ Da'!AM347+'ROC Da'!AM347+'SM Da'!AM347+'BN Da'!AM347+'BS Da'!AM347+'TDC Da'!AM347</f>
        <v>55</v>
      </c>
      <c r="AN347" s="81">
        <f>+'MIT Da'!AN347+'SAR Da'!AN347+'URQ Da'!AN347+'ROC Da'!AN347+'SM Da'!AN347+'BN Da'!AN347+'BS Da'!AN347+'TDC Da'!AN347</f>
        <v>85</v>
      </c>
      <c r="AO347" s="81">
        <f>+'MIT Da'!AO347+'SAR Da'!AO347+'URQ Da'!AO347+'ROC Da'!AO347+'SM Da'!AO347+'BN Da'!AO347+'BS Da'!AO347+'TDC Da'!AO347</f>
        <v>168</v>
      </c>
      <c r="AP347" s="81">
        <f>+'MIT Da'!AP347+'SAR Da'!AP347+'URQ Da'!AP347+'ROC Da'!AP347+'SM Da'!AP347+'BN Da'!AP347+'BS Da'!AP347+'TDC Da'!AP347</f>
        <v>512</v>
      </c>
      <c r="AQ347" s="81">
        <f>+'MIT Da'!AQ347+'SAR Da'!AQ347+'URQ Da'!AQ347+'ROC Da'!AQ347+'SM Da'!AQ347+'BN Da'!AQ347+'BS Da'!AQ347+'TDC Da'!AQ347</f>
        <v>379</v>
      </c>
      <c r="AR347" s="81">
        <f>+'MIT Da'!AR347+'SAR Da'!AR347+'URQ Da'!AR347+'ROC Da'!AR347+'SM Da'!AR347+'BN Da'!AR347+'BS Da'!AR347+'TDC Da'!AR347</f>
        <v>59</v>
      </c>
      <c r="AS347" s="81">
        <f>+SUM(RED_InfraMR[[#This Row],[B.02.1 - Parque de Coches Eléctricos Motrices]:[B.02.3 - Parque de Coches Eléctricos Motrices Tipo R]])</f>
        <v>950</v>
      </c>
      <c r="AT347" s="81">
        <f>+'MIT Da'!AT347+'SAR Da'!AT347+'URQ Da'!AT347+'ROC Da'!AT347+'SM Da'!AT347+'BN Da'!AT347+'BS Da'!AT347+'TDC Da'!AT347</f>
        <v>45</v>
      </c>
      <c r="AU347" s="81">
        <f>+'MIT Da'!AU347+'SAR Da'!AU347+'URQ Da'!AU347+'ROC Da'!AU347+'SM Da'!AU347+'BN Da'!AU347+'BS Da'!AU347+'TDC Da'!AU347</f>
        <v>7</v>
      </c>
      <c r="AV347" s="81">
        <f>+'MIT Da'!AV347+'SAR Da'!AV347+'URQ Da'!AV347+'ROC Da'!AV347+'SM Da'!AV347+'BN Da'!AV347+'BS Da'!AV347+'TDC Da'!AV347</f>
        <v>67</v>
      </c>
      <c r="AW347" s="81">
        <f>+SUM(RED_InfraMR[[#This Row],[B.03.1 - Parque de Coches Motores Motrices Remolcados]:[B.03.3 - Parque de Coches Motores Motrices Cabina]])</f>
        <v>119</v>
      </c>
      <c r="AX347" s="81">
        <f>+'MIT Da'!AX347+'SAR Da'!AX347+'URQ Da'!AX347+'ROC Da'!AX347+'SM Da'!AX347+'BN Da'!AX347+'BS Da'!AX347+'TDC Da'!AX347</f>
        <v>300</v>
      </c>
      <c r="AY347" s="81">
        <f>+'MIT Da'!AY347+'SAR Da'!AY347+'URQ Da'!AY347+'ROC Da'!AY347+'SM Da'!AY347+'BN Da'!AY347+'BS Da'!AY347+'TDC Da'!AY347</f>
        <v>206</v>
      </c>
      <c r="AZ347" s="81">
        <f>+'MIT Da'!AZ347+'SAR Da'!AZ347+'URQ Da'!AZ347+'ROC Da'!AZ347+'SM Da'!AZ347+'BN Da'!AZ347+'BS Da'!AZ347+'TDC Da'!AZ347</f>
        <v>0</v>
      </c>
      <c r="BA347" s="81">
        <f>+'MIT Da'!BA347+'SAR Da'!BA347+'URQ Da'!BA347+'ROC Da'!BA347+'SM Da'!BA347+'BN Da'!BA347+'BS Da'!BA347+'TDC Da'!BA347</f>
        <v>234</v>
      </c>
      <c r="BB347" s="81">
        <f>+'MIT Da'!BB347+'SAR Da'!BB347+'URQ Da'!BB347+'ROC Da'!BB347+'SM Da'!BB347+'BN Da'!BB347+'BS Da'!BB347+'TDC Da'!BB347</f>
        <v>18</v>
      </c>
      <c r="BC347" s="81">
        <f>+SUM(RED_InfraMR[[#This Row],[B.04.1 - Parque de Coches Remolcados Clase Unica]:[B.04.5 - Parque de Coches Remolcados para Servicios Especiales (Cartoneros)]])</f>
        <v>758</v>
      </c>
      <c r="BD347" s="81">
        <f>+'MIT Da'!BD347+'SAR Da'!BD347+'URQ Da'!BD347+'ROC Da'!BD347+'SM Da'!BD347+'BN Da'!BD347+'BS Da'!BD347+'TDC Da'!BD347</f>
        <v>7</v>
      </c>
      <c r="BE347" s="81">
        <f>+'MIT Da'!BE347+'SAR Da'!BE347+'URQ Da'!BE347+'ROC Da'!BE347+'SM Da'!BE347+'BN Da'!BE347+'BS Da'!BE347+'TDC Da'!BE347</f>
        <v>160</v>
      </c>
      <c r="BF347" s="89"/>
      <c r="BG347" s="85"/>
    </row>
    <row r="348" spans="1:59">
      <c r="A348" s="1">
        <v>2021</v>
      </c>
      <c r="B348" s="1" t="s">
        <v>125</v>
      </c>
      <c r="C348" s="12">
        <f>+'MIT Da'!C348+'SAR Da'!C348+'URQ Da'!C348+'ROC Da'!C348+'SM Da'!C348+'BN Da'!C348+'BS Da'!C348+'TDC Da'!C348</f>
        <v>265.52699999999999</v>
      </c>
      <c r="D348" s="12">
        <f>+'MIT Da'!D348+'SAR Da'!D348+'URQ Da'!D348+'ROC Da'!D348+'SM Da'!D348+'BN Da'!D348+'BS Da'!D348+'TDC Da'!D348</f>
        <v>440.81799999999998</v>
      </c>
      <c r="E348" s="12">
        <f>+'MIT Da'!E348+'SAR Da'!E348+'URQ Da'!E348+'ROC Da'!E348+'SM Da'!E348+'BN Da'!E348+'BS Da'!E348+'TDC Da'!E348</f>
        <v>0</v>
      </c>
      <c r="F348" s="12">
        <f>+'MIT Da'!F348+'SAR Da'!F348+'URQ Da'!F348+'ROC Da'!F348+'SM Da'!F348+'BN Da'!F348+'BS Da'!F348+'TDC Da'!F348</f>
        <v>257.54663999999997</v>
      </c>
      <c r="G348" s="12">
        <f>+'MIT Da'!G348+'SAR Da'!G348+'URQ Da'!G348+'ROC Da'!G348+'SM Da'!G348+'BN Da'!G348+'BS Da'!G348+'TDC Da'!G348</f>
        <v>963.89164000000005</v>
      </c>
      <c r="H348" s="12">
        <f>+'MIT Da'!H348+'SAR Da'!H348+'URQ Da'!H348+'ROC Da'!H348+'SM Da'!H348+'BN Da'!H348+'BS Da'!H348+'TDC Da'!H348</f>
        <v>947.44864000000007</v>
      </c>
      <c r="I348" s="12">
        <f>+'MIT Da'!I348+'SAR Da'!I348+'URQ Da'!I348+'ROC Da'!I348+'SM Da'!I348+'BN Da'!I348+'BS Da'!I348+'TDC Da'!I348</f>
        <v>967.28400999999985</v>
      </c>
      <c r="J348" s="12">
        <f>+'MIT Da'!J348+'SAR Da'!J348+'URQ Da'!J348+'ROC Da'!J348+'SM Da'!J348+'BN Da'!J348+'BS Da'!J348+'TDC Da'!J348</f>
        <v>1171.7639099999999</v>
      </c>
      <c r="K348" s="12">
        <f>+'MIT Da'!K348+'SAR Da'!K348+'URQ Da'!K348+'ROC Da'!K348+'SM Da'!K348+'BN Da'!K348+'BS Da'!K348+'TDC Da'!K348</f>
        <v>54.516999999999996</v>
      </c>
      <c r="L348" s="12">
        <f>+'MIT Da'!L348+'SAR Da'!L348+'URQ Da'!L348+'ROC Da'!L348+'SM Da'!L348+'BN Da'!L348+'BS Da'!L348+'TDC Da'!L348</f>
        <v>542.23900000000003</v>
      </c>
      <c r="M348" s="12">
        <f>+'MIT Da'!M348+'SAR Da'!M348+'URQ Da'!M348+'ROC Da'!M348+'SM Da'!M348+'BN Da'!M348+'BS Da'!M348+'TDC Da'!M348</f>
        <v>21.314999999999998</v>
      </c>
      <c r="N348" s="12">
        <f>+'MIT Da'!N348+'SAR Da'!N348+'URQ Da'!N348+'ROC Da'!N348+'SM Da'!N348+'BN Da'!N348+'BS Da'!N348+'TDC Da'!N348</f>
        <v>1714.0029099999997</v>
      </c>
      <c r="O348" s="12">
        <f>+'MIT Da'!O348+'SAR Da'!O348+'URQ Da'!O348+'ROC Da'!O348+'SM Da'!O348+'BN Da'!O348+'BS Da'!O348+'TDC Da'!O348</f>
        <v>1696.5389099999998</v>
      </c>
      <c r="P348" s="81">
        <f>+'MIT Da'!P348+'SAR Da'!P348+'URQ Da'!P348+'ROC Da'!P348+'SM Da'!P348+'BN Da'!P348+'BS Da'!P348+'TDC Da'!P348</f>
        <v>211</v>
      </c>
      <c r="Q348" s="81">
        <f>+'MIT Da'!Q348+'SAR Da'!Q348+'URQ Da'!Q348+'ROC Da'!Q348+'SM Da'!Q348+'BN Da'!Q348+'BS Da'!Q348+'TDC Da'!Q348</f>
        <v>52</v>
      </c>
      <c r="R348" s="81">
        <f>+'MIT Da'!R348+'SAR Da'!R348+'URQ Da'!R348+'ROC Da'!R348+'SM Da'!R348+'BN Da'!R348+'BS Da'!R348+'TDC Da'!R348</f>
        <v>22</v>
      </c>
      <c r="S348" s="81">
        <f>+'MIT Da'!S348+'SAR Da'!S348+'URQ Da'!S348+'ROC Da'!S348+'SM Da'!S348+'BN Da'!S348+'BS Da'!S348+'TDC Da'!S348</f>
        <v>285</v>
      </c>
      <c r="T348" s="81">
        <f>+'MIT Da'!T348+'SAR Da'!T348+'URQ Da'!T348+'ROC Da'!T348+'SM Da'!T348+'BN Da'!T348+'BS Da'!T348+'TDC Da'!T348</f>
        <v>139</v>
      </c>
      <c r="U348" s="81">
        <f>+'MIT Da'!U348+'SAR Da'!U348+'URQ Da'!U348+'ROC Da'!U348+'SM Da'!U348+'BN Da'!U348+'BS Da'!U348+'TDC Da'!U348</f>
        <v>397</v>
      </c>
      <c r="V348" s="81">
        <f>+'MIT Da'!V348+'SAR Da'!V348+'URQ Da'!V348+'ROC Da'!V348+'SM Da'!V348+'BN Da'!V348+'BS Da'!V348+'TDC Da'!V348</f>
        <v>9</v>
      </c>
      <c r="W348" s="81">
        <f>+'MIT Da'!W348+'SAR Da'!W348+'URQ Da'!W348+'ROC Da'!W348+'SM Da'!W348+'BN Da'!W348+'BS Da'!W348+'TDC Da'!W348</f>
        <v>99</v>
      </c>
      <c r="X348" s="81">
        <f>+'MIT Da'!X348+'SAR Da'!X348+'URQ Da'!X348+'ROC Da'!X348+'SM Da'!X348+'BN Da'!X348+'BS Da'!X348+'TDC Da'!X348</f>
        <v>12</v>
      </c>
      <c r="Y348" s="81">
        <f>+'MIT Da'!Y348+'SAR Da'!Y348+'URQ Da'!Y348+'ROC Da'!Y348+'SM Da'!Y348+'BN Da'!Y348+'BS Da'!Y348+'TDC Da'!Y348</f>
        <v>656</v>
      </c>
      <c r="Z348" s="81">
        <f>+'MIT Da'!Z348+'SAR Da'!Z348+'URQ Da'!Z348+'ROC Da'!Z348+'SM Da'!Z348+'BN Da'!Z348+'BS Da'!Z348+'TDC Da'!Z348</f>
        <v>282</v>
      </c>
      <c r="AA348" s="81">
        <f>+'MIT Da'!AA348+'SAR Da'!AA348+'URQ Da'!AA348+'ROC Da'!AA348+'SM Da'!AA348+'BN Da'!AA348+'BS Da'!AA348+'TDC Da'!AA348</f>
        <v>109</v>
      </c>
      <c r="AB348" s="81">
        <f>+'MIT Da'!AB348+'SAR Da'!AB348+'URQ Da'!AB348+'ROC Da'!AB348+'SM Da'!AB348+'BN Da'!AB348+'BS Da'!AB348+'TDC Da'!AB348</f>
        <v>656</v>
      </c>
      <c r="AC348" s="81">
        <f>+'MIT Da'!AC348+'SAR Da'!AC348+'URQ Da'!AC348+'ROC Da'!AC348+'SM Da'!AC348+'BN Da'!AC348+'BS Da'!AC348+'TDC Da'!AC348</f>
        <v>1047</v>
      </c>
      <c r="AD348" s="81">
        <f>+'MIT Da'!AD348+'SAR Da'!AD348+'URQ Da'!AD348+'ROC Da'!AD348+'SM Da'!AD348+'BN Da'!AD348+'BS Da'!AD348+'TDC Da'!AD348</f>
        <v>40</v>
      </c>
      <c r="AE348" s="81">
        <f>+'MIT Da'!AE348+'SAR Da'!AE348+'URQ Da'!AE348+'ROC Da'!AE348+'SM Da'!AE348+'BN Da'!AE348+'BS Da'!AE348+'TDC Da'!AE348</f>
        <v>110</v>
      </c>
      <c r="AF348" s="81">
        <f>+'MIT Da'!AF348+'SAR Da'!AF348+'URQ Da'!AF348+'ROC Da'!AF348+'SM Da'!AF348+'BN Da'!AF348+'BS Da'!AF348+'TDC Da'!AF348</f>
        <v>404</v>
      </c>
      <c r="AG348" s="81">
        <f>+'MIT Da'!AG348+'SAR Da'!AG348+'URQ Da'!AG348+'ROC Da'!AG348+'SM Da'!AG348+'BN Da'!AG348+'BS Da'!AG348+'TDC Da'!AG348</f>
        <v>554</v>
      </c>
      <c r="AH348" s="12">
        <f>+'MIT Da'!AH348+'SAR Da'!AH348+'URQ Da'!AH348+'ROC Da'!AH348+'SM Da'!AH348+'BN Da'!AH348+'BS Da'!AH348+'TDC Da'!AH348</f>
        <v>291.44200000000001</v>
      </c>
      <c r="AI348" s="12">
        <f>+'MIT Da'!AI348+'SAR Da'!AI348+'URQ Da'!AI348+'ROC Da'!AI348+'SM Da'!AI348+'BN Da'!AI348+'BS Da'!AI348+'TDC Da'!AI348</f>
        <v>190.75200000000001</v>
      </c>
      <c r="AJ348" s="12">
        <f>+'MIT Da'!AJ348+'SAR Da'!AJ348+'URQ Da'!AJ348+'ROC Da'!AJ348+'SM Da'!AJ348+'BN Da'!AJ348+'BS Da'!AJ348+'TDC Da'!AJ348</f>
        <v>376.24299999999999</v>
      </c>
      <c r="AK348" s="12">
        <f>+'MIT Da'!AK348+'SAR Da'!AK348+'URQ Da'!AK348+'ROC Da'!AK348+'SM Da'!AK348+'BN Da'!AK348+'BS Da'!AK348+'TDC Da'!AK348</f>
        <v>858.43700000000001</v>
      </c>
      <c r="AL348" s="81">
        <f>+'MIT Da'!AL348+'SAR Da'!AL348+'URQ Da'!AL348+'ROC Da'!AL348+'SM Da'!AL348+'BN Da'!AL348+'BS Da'!AL348+'TDC Da'!AL348</f>
        <v>28</v>
      </c>
      <c r="AM348" s="81">
        <f>+'MIT Da'!AM348+'SAR Da'!AM348+'URQ Da'!AM348+'ROC Da'!AM348+'SM Da'!AM348+'BN Da'!AM348+'BS Da'!AM348+'TDC Da'!AM348</f>
        <v>55</v>
      </c>
      <c r="AN348" s="81">
        <f>+'MIT Da'!AN348+'SAR Da'!AN348+'URQ Da'!AN348+'ROC Da'!AN348+'SM Da'!AN348+'BN Da'!AN348+'BS Da'!AN348+'TDC Da'!AN348</f>
        <v>85</v>
      </c>
      <c r="AO348" s="81">
        <f>+'MIT Da'!AO348+'SAR Da'!AO348+'URQ Da'!AO348+'ROC Da'!AO348+'SM Da'!AO348+'BN Da'!AO348+'BS Da'!AO348+'TDC Da'!AO348</f>
        <v>168</v>
      </c>
      <c r="AP348" s="81">
        <f>+'MIT Da'!AP348+'SAR Da'!AP348+'URQ Da'!AP348+'ROC Da'!AP348+'SM Da'!AP348+'BN Da'!AP348+'BS Da'!AP348+'TDC Da'!AP348</f>
        <v>512</v>
      </c>
      <c r="AQ348" s="81">
        <f>+'MIT Da'!AQ348+'SAR Da'!AQ348+'URQ Da'!AQ348+'ROC Da'!AQ348+'SM Da'!AQ348+'BN Da'!AQ348+'BS Da'!AQ348+'TDC Da'!AQ348</f>
        <v>379</v>
      </c>
      <c r="AR348" s="81">
        <f>+'MIT Da'!AR348+'SAR Da'!AR348+'URQ Da'!AR348+'ROC Da'!AR348+'SM Da'!AR348+'BN Da'!AR348+'BS Da'!AR348+'TDC Da'!AR348</f>
        <v>59</v>
      </c>
      <c r="AS348" s="81">
        <f>+SUM(RED_InfraMR[[#This Row],[B.02.1 - Parque de Coches Eléctricos Motrices]:[B.02.3 - Parque de Coches Eléctricos Motrices Tipo R]])</f>
        <v>950</v>
      </c>
      <c r="AT348" s="81">
        <f>+'MIT Da'!AT348+'SAR Da'!AT348+'URQ Da'!AT348+'ROC Da'!AT348+'SM Da'!AT348+'BN Da'!AT348+'BS Da'!AT348+'TDC Da'!AT348</f>
        <v>45</v>
      </c>
      <c r="AU348" s="81">
        <f>+'MIT Da'!AU348+'SAR Da'!AU348+'URQ Da'!AU348+'ROC Da'!AU348+'SM Da'!AU348+'BN Da'!AU348+'BS Da'!AU348+'TDC Da'!AU348</f>
        <v>7</v>
      </c>
      <c r="AV348" s="81">
        <f>+'MIT Da'!AV348+'SAR Da'!AV348+'URQ Da'!AV348+'ROC Da'!AV348+'SM Da'!AV348+'BN Da'!AV348+'BS Da'!AV348+'TDC Da'!AV348</f>
        <v>67</v>
      </c>
      <c r="AW348" s="81">
        <f>+SUM(RED_InfraMR[[#This Row],[B.03.1 - Parque de Coches Motores Motrices Remolcados]:[B.03.3 - Parque de Coches Motores Motrices Cabina]])</f>
        <v>119</v>
      </c>
      <c r="AX348" s="81">
        <f>+'MIT Da'!AX348+'SAR Da'!AX348+'URQ Da'!AX348+'ROC Da'!AX348+'SM Da'!AX348+'BN Da'!AX348+'BS Da'!AX348+'TDC Da'!AX348</f>
        <v>300</v>
      </c>
      <c r="AY348" s="81">
        <f>+'MIT Da'!AY348+'SAR Da'!AY348+'URQ Da'!AY348+'ROC Da'!AY348+'SM Da'!AY348+'BN Da'!AY348+'BS Da'!AY348+'TDC Da'!AY348</f>
        <v>206</v>
      </c>
      <c r="AZ348" s="81">
        <f>+'MIT Da'!AZ348+'SAR Da'!AZ348+'URQ Da'!AZ348+'ROC Da'!AZ348+'SM Da'!AZ348+'BN Da'!AZ348+'BS Da'!AZ348+'TDC Da'!AZ348</f>
        <v>0</v>
      </c>
      <c r="BA348" s="81">
        <f>+'MIT Da'!BA348+'SAR Da'!BA348+'URQ Da'!BA348+'ROC Da'!BA348+'SM Da'!BA348+'BN Da'!BA348+'BS Da'!BA348+'TDC Da'!BA348</f>
        <v>234</v>
      </c>
      <c r="BB348" s="81">
        <f>+'MIT Da'!BB348+'SAR Da'!BB348+'URQ Da'!BB348+'ROC Da'!BB348+'SM Da'!BB348+'BN Da'!BB348+'BS Da'!BB348+'TDC Da'!BB348</f>
        <v>18</v>
      </c>
      <c r="BC348" s="81">
        <f>+SUM(RED_InfraMR[[#This Row],[B.04.1 - Parque de Coches Remolcados Clase Unica]:[B.04.5 - Parque de Coches Remolcados para Servicios Especiales (Cartoneros)]])</f>
        <v>758</v>
      </c>
      <c r="BD348" s="81">
        <f>+'MIT Da'!BD348+'SAR Da'!BD348+'URQ Da'!BD348+'ROC Da'!BD348+'SM Da'!BD348+'BN Da'!BD348+'BS Da'!BD348+'TDC Da'!BD348</f>
        <v>7</v>
      </c>
      <c r="BE348" s="81">
        <f>+'MIT Da'!BE348+'SAR Da'!BE348+'URQ Da'!BE348+'ROC Da'!BE348+'SM Da'!BE348+'BN Da'!BE348+'BS Da'!BE348+'TDC Da'!BE348</f>
        <v>160</v>
      </c>
      <c r="BF348" s="89"/>
      <c r="BG348" s="85"/>
    </row>
    <row r="349" spans="1:59">
      <c r="A349" s="1">
        <v>2021</v>
      </c>
      <c r="B349" s="1" t="s">
        <v>126</v>
      </c>
      <c r="C349" s="12">
        <f>+'MIT Da'!C349+'SAR Da'!C349+'URQ Da'!C349+'ROC Da'!C349+'SM Da'!C349+'BN Da'!C349+'BS Da'!C349+'TDC Da'!C349</f>
        <v>265.52699999999999</v>
      </c>
      <c r="D349" s="12">
        <f>+'MIT Da'!D349+'SAR Da'!D349+'URQ Da'!D349+'ROC Da'!D349+'SM Da'!D349+'BN Da'!D349+'BS Da'!D349+'TDC Da'!D349</f>
        <v>440.81799999999998</v>
      </c>
      <c r="E349" s="12">
        <f>+'MIT Da'!E349+'SAR Da'!E349+'URQ Da'!E349+'ROC Da'!E349+'SM Da'!E349+'BN Da'!E349+'BS Da'!E349+'TDC Da'!E349</f>
        <v>0</v>
      </c>
      <c r="F349" s="12">
        <f>+'MIT Da'!F349+'SAR Da'!F349+'URQ Da'!F349+'ROC Da'!F349+'SM Da'!F349+'BN Da'!F349+'BS Da'!F349+'TDC Da'!F349</f>
        <v>257.54663999999997</v>
      </c>
      <c r="G349" s="12">
        <f>+'MIT Da'!G349+'SAR Da'!G349+'URQ Da'!G349+'ROC Da'!G349+'SM Da'!G349+'BN Da'!G349+'BS Da'!G349+'TDC Da'!G349</f>
        <v>963.89164000000005</v>
      </c>
      <c r="H349" s="12">
        <f>+'MIT Da'!H349+'SAR Da'!H349+'URQ Da'!H349+'ROC Da'!H349+'SM Da'!H349+'BN Da'!H349+'BS Da'!H349+'TDC Da'!H349</f>
        <v>947.44864000000007</v>
      </c>
      <c r="I349" s="12">
        <f>+'MIT Da'!I349+'SAR Da'!I349+'URQ Da'!I349+'ROC Da'!I349+'SM Da'!I349+'BN Da'!I349+'BS Da'!I349+'TDC Da'!I349</f>
        <v>1012.4090099999999</v>
      </c>
      <c r="J349" s="12">
        <f>+'MIT Da'!J349+'SAR Da'!J349+'URQ Da'!J349+'ROC Da'!J349+'SM Da'!J349+'BN Da'!J349+'BS Da'!J349+'TDC Da'!J349</f>
        <v>1171.7639099999999</v>
      </c>
      <c r="K349" s="12">
        <f>+'MIT Da'!K349+'SAR Da'!K349+'URQ Da'!K349+'ROC Da'!K349+'SM Da'!K349+'BN Da'!K349+'BS Da'!K349+'TDC Da'!K349</f>
        <v>54.516999999999996</v>
      </c>
      <c r="L349" s="12">
        <f>+'MIT Da'!L349+'SAR Da'!L349+'URQ Da'!L349+'ROC Da'!L349+'SM Da'!L349+'BN Da'!L349+'BS Da'!L349+'TDC Da'!L349</f>
        <v>542.23900000000003</v>
      </c>
      <c r="M349" s="12">
        <f>+'MIT Da'!M349+'SAR Da'!M349+'URQ Da'!M349+'ROC Da'!M349+'SM Da'!M349+'BN Da'!M349+'BS Da'!M349+'TDC Da'!M349</f>
        <v>21.314999999999998</v>
      </c>
      <c r="N349" s="12">
        <f>+'MIT Da'!N349+'SAR Da'!N349+'URQ Da'!N349+'ROC Da'!N349+'SM Da'!N349+'BN Da'!N349+'BS Da'!N349+'TDC Da'!N349</f>
        <v>1714.0029099999997</v>
      </c>
      <c r="O349" s="12">
        <f>+'MIT Da'!O349+'SAR Da'!O349+'URQ Da'!O349+'ROC Da'!O349+'SM Da'!O349+'BN Da'!O349+'BS Da'!O349+'TDC Da'!O349</f>
        <v>1696.5389099999998</v>
      </c>
      <c r="P349" s="81">
        <f>+'MIT Da'!P349+'SAR Da'!P349+'URQ Da'!P349+'ROC Da'!P349+'SM Da'!P349+'BN Da'!P349+'BS Da'!P349+'TDC Da'!P349</f>
        <v>211</v>
      </c>
      <c r="Q349" s="81">
        <f>+'MIT Da'!Q349+'SAR Da'!Q349+'URQ Da'!Q349+'ROC Da'!Q349+'SM Da'!Q349+'BN Da'!Q349+'BS Da'!Q349+'TDC Da'!Q349</f>
        <v>52</v>
      </c>
      <c r="R349" s="81">
        <f>+'MIT Da'!R349+'SAR Da'!R349+'URQ Da'!R349+'ROC Da'!R349+'SM Da'!R349+'BN Da'!R349+'BS Da'!R349+'TDC Da'!R349</f>
        <v>22</v>
      </c>
      <c r="S349" s="81">
        <f>+'MIT Da'!S349+'SAR Da'!S349+'URQ Da'!S349+'ROC Da'!S349+'SM Da'!S349+'BN Da'!S349+'BS Da'!S349+'TDC Da'!S349</f>
        <v>285</v>
      </c>
      <c r="T349" s="81">
        <f>+'MIT Da'!T349+'SAR Da'!T349+'URQ Da'!T349+'ROC Da'!T349+'SM Da'!T349+'BN Da'!T349+'BS Da'!T349+'TDC Da'!T349</f>
        <v>139</v>
      </c>
      <c r="U349" s="81">
        <f>+'MIT Da'!U349+'SAR Da'!U349+'URQ Da'!U349+'ROC Da'!U349+'SM Da'!U349+'BN Da'!U349+'BS Da'!U349+'TDC Da'!U349</f>
        <v>397</v>
      </c>
      <c r="V349" s="81">
        <f>+'MIT Da'!V349+'SAR Da'!V349+'URQ Da'!V349+'ROC Da'!V349+'SM Da'!V349+'BN Da'!V349+'BS Da'!V349+'TDC Da'!V349</f>
        <v>9</v>
      </c>
      <c r="W349" s="81">
        <f>+'MIT Da'!W349+'SAR Da'!W349+'URQ Da'!W349+'ROC Da'!W349+'SM Da'!W349+'BN Da'!W349+'BS Da'!W349+'TDC Da'!W349</f>
        <v>99</v>
      </c>
      <c r="X349" s="81">
        <f>+'MIT Da'!X349+'SAR Da'!X349+'URQ Da'!X349+'ROC Da'!X349+'SM Da'!X349+'BN Da'!X349+'BS Da'!X349+'TDC Da'!X349</f>
        <v>12</v>
      </c>
      <c r="Y349" s="81">
        <f>+'MIT Da'!Y349+'SAR Da'!Y349+'URQ Da'!Y349+'ROC Da'!Y349+'SM Da'!Y349+'BN Da'!Y349+'BS Da'!Y349+'TDC Da'!Y349</f>
        <v>656</v>
      </c>
      <c r="Z349" s="81">
        <f>+'MIT Da'!Z349+'SAR Da'!Z349+'URQ Da'!Z349+'ROC Da'!Z349+'SM Da'!Z349+'BN Da'!Z349+'BS Da'!Z349+'TDC Da'!Z349</f>
        <v>282</v>
      </c>
      <c r="AA349" s="81">
        <f>+'MIT Da'!AA349+'SAR Da'!AA349+'URQ Da'!AA349+'ROC Da'!AA349+'SM Da'!AA349+'BN Da'!AA349+'BS Da'!AA349+'TDC Da'!AA349</f>
        <v>109</v>
      </c>
      <c r="AB349" s="81">
        <f>+'MIT Da'!AB349+'SAR Da'!AB349+'URQ Da'!AB349+'ROC Da'!AB349+'SM Da'!AB349+'BN Da'!AB349+'BS Da'!AB349+'TDC Da'!AB349</f>
        <v>656</v>
      </c>
      <c r="AC349" s="81">
        <f>+'MIT Da'!AC349+'SAR Da'!AC349+'URQ Da'!AC349+'ROC Da'!AC349+'SM Da'!AC349+'BN Da'!AC349+'BS Da'!AC349+'TDC Da'!AC349</f>
        <v>1047</v>
      </c>
      <c r="AD349" s="81">
        <f>+'MIT Da'!AD349+'SAR Da'!AD349+'URQ Da'!AD349+'ROC Da'!AD349+'SM Da'!AD349+'BN Da'!AD349+'BS Da'!AD349+'TDC Da'!AD349</f>
        <v>40</v>
      </c>
      <c r="AE349" s="81">
        <f>+'MIT Da'!AE349+'SAR Da'!AE349+'URQ Da'!AE349+'ROC Da'!AE349+'SM Da'!AE349+'BN Da'!AE349+'BS Da'!AE349+'TDC Da'!AE349</f>
        <v>110</v>
      </c>
      <c r="AF349" s="81">
        <f>+'MIT Da'!AF349+'SAR Da'!AF349+'URQ Da'!AF349+'ROC Da'!AF349+'SM Da'!AF349+'BN Da'!AF349+'BS Da'!AF349+'TDC Da'!AF349</f>
        <v>404</v>
      </c>
      <c r="AG349" s="81">
        <f>+'MIT Da'!AG349+'SAR Da'!AG349+'URQ Da'!AG349+'ROC Da'!AG349+'SM Da'!AG349+'BN Da'!AG349+'BS Da'!AG349+'TDC Da'!AG349</f>
        <v>554</v>
      </c>
      <c r="AH349" s="12">
        <f>+'MIT Da'!AH349+'SAR Da'!AH349+'URQ Da'!AH349+'ROC Da'!AH349+'SM Da'!AH349+'BN Da'!AH349+'BS Da'!AH349+'TDC Da'!AH349</f>
        <v>291.44200000000001</v>
      </c>
      <c r="AI349" s="12">
        <f>+'MIT Da'!AI349+'SAR Da'!AI349+'URQ Da'!AI349+'ROC Da'!AI349+'SM Da'!AI349+'BN Da'!AI349+'BS Da'!AI349+'TDC Da'!AI349</f>
        <v>190.75200000000001</v>
      </c>
      <c r="AJ349" s="12">
        <f>+'MIT Da'!AJ349+'SAR Da'!AJ349+'URQ Da'!AJ349+'ROC Da'!AJ349+'SM Da'!AJ349+'BN Da'!AJ349+'BS Da'!AJ349+'TDC Da'!AJ349</f>
        <v>376.24299999999999</v>
      </c>
      <c r="AK349" s="12">
        <f>+'MIT Da'!AK349+'SAR Da'!AK349+'URQ Da'!AK349+'ROC Da'!AK349+'SM Da'!AK349+'BN Da'!AK349+'BS Da'!AK349+'TDC Da'!AK349</f>
        <v>858.43700000000001</v>
      </c>
      <c r="AL349" s="81">
        <f>+'MIT Da'!AL349+'SAR Da'!AL349+'URQ Da'!AL349+'ROC Da'!AL349+'SM Da'!AL349+'BN Da'!AL349+'BS Da'!AL349+'TDC Da'!AL349</f>
        <v>28</v>
      </c>
      <c r="AM349" s="81">
        <f>+'MIT Da'!AM349+'SAR Da'!AM349+'URQ Da'!AM349+'ROC Da'!AM349+'SM Da'!AM349+'BN Da'!AM349+'BS Da'!AM349+'TDC Da'!AM349</f>
        <v>55</v>
      </c>
      <c r="AN349" s="81">
        <f>+'MIT Da'!AN349+'SAR Da'!AN349+'URQ Da'!AN349+'ROC Da'!AN349+'SM Da'!AN349+'BN Da'!AN349+'BS Da'!AN349+'TDC Da'!AN349</f>
        <v>85</v>
      </c>
      <c r="AO349" s="81">
        <f>+'MIT Da'!AO349+'SAR Da'!AO349+'URQ Da'!AO349+'ROC Da'!AO349+'SM Da'!AO349+'BN Da'!AO349+'BS Da'!AO349+'TDC Da'!AO349</f>
        <v>168</v>
      </c>
      <c r="AP349" s="81">
        <f>+'MIT Da'!AP349+'SAR Da'!AP349+'URQ Da'!AP349+'ROC Da'!AP349+'SM Da'!AP349+'BN Da'!AP349+'BS Da'!AP349+'TDC Da'!AP349</f>
        <v>512</v>
      </c>
      <c r="AQ349" s="81">
        <f>+'MIT Da'!AQ349+'SAR Da'!AQ349+'URQ Da'!AQ349+'ROC Da'!AQ349+'SM Da'!AQ349+'BN Da'!AQ349+'BS Da'!AQ349+'TDC Da'!AQ349</f>
        <v>379</v>
      </c>
      <c r="AR349" s="81">
        <f>+'MIT Da'!AR349+'SAR Da'!AR349+'URQ Da'!AR349+'ROC Da'!AR349+'SM Da'!AR349+'BN Da'!AR349+'BS Da'!AR349+'TDC Da'!AR349</f>
        <v>59</v>
      </c>
      <c r="AS349" s="81">
        <f>+SUM(RED_InfraMR[[#This Row],[B.02.1 - Parque de Coches Eléctricos Motrices]:[B.02.3 - Parque de Coches Eléctricos Motrices Tipo R]])</f>
        <v>950</v>
      </c>
      <c r="AT349" s="81">
        <f>+'MIT Da'!AT349+'SAR Da'!AT349+'URQ Da'!AT349+'ROC Da'!AT349+'SM Da'!AT349+'BN Da'!AT349+'BS Da'!AT349+'TDC Da'!AT349</f>
        <v>45</v>
      </c>
      <c r="AU349" s="81">
        <f>+'MIT Da'!AU349+'SAR Da'!AU349+'URQ Da'!AU349+'ROC Da'!AU349+'SM Da'!AU349+'BN Da'!AU349+'BS Da'!AU349+'TDC Da'!AU349</f>
        <v>7</v>
      </c>
      <c r="AV349" s="81">
        <f>+'MIT Da'!AV349+'SAR Da'!AV349+'URQ Da'!AV349+'ROC Da'!AV349+'SM Da'!AV349+'BN Da'!AV349+'BS Da'!AV349+'TDC Da'!AV349</f>
        <v>67</v>
      </c>
      <c r="AW349" s="81">
        <f>+SUM(RED_InfraMR[[#This Row],[B.03.1 - Parque de Coches Motores Motrices Remolcados]:[B.03.3 - Parque de Coches Motores Motrices Cabina]])</f>
        <v>119</v>
      </c>
      <c r="AX349" s="81">
        <f>+'MIT Da'!AX349+'SAR Da'!AX349+'URQ Da'!AX349+'ROC Da'!AX349+'SM Da'!AX349+'BN Da'!AX349+'BS Da'!AX349+'TDC Da'!AX349</f>
        <v>300</v>
      </c>
      <c r="AY349" s="81">
        <f>+'MIT Da'!AY349+'SAR Da'!AY349+'URQ Da'!AY349+'ROC Da'!AY349+'SM Da'!AY349+'BN Da'!AY349+'BS Da'!AY349+'TDC Da'!AY349</f>
        <v>206</v>
      </c>
      <c r="AZ349" s="81">
        <f>+'MIT Da'!AZ349+'SAR Da'!AZ349+'URQ Da'!AZ349+'ROC Da'!AZ349+'SM Da'!AZ349+'BN Da'!AZ349+'BS Da'!AZ349+'TDC Da'!AZ349</f>
        <v>0</v>
      </c>
      <c r="BA349" s="81">
        <f>+'MIT Da'!BA349+'SAR Da'!BA349+'URQ Da'!BA349+'ROC Da'!BA349+'SM Da'!BA349+'BN Da'!BA349+'BS Da'!BA349+'TDC Da'!BA349</f>
        <v>234</v>
      </c>
      <c r="BB349" s="81">
        <f>+'MIT Da'!BB349+'SAR Da'!BB349+'URQ Da'!BB349+'ROC Da'!BB349+'SM Da'!BB349+'BN Da'!BB349+'BS Da'!BB349+'TDC Da'!BB349</f>
        <v>18</v>
      </c>
      <c r="BC349" s="81">
        <f>+SUM(RED_InfraMR[[#This Row],[B.04.1 - Parque de Coches Remolcados Clase Unica]:[B.04.5 - Parque de Coches Remolcados para Servicios Especiales (Cartoneros)]])</f>
        <v>758</v>
      </c>
      <c r="BD349" s="81">
        <f>+'MIT Da'!BD349+'SAR Da'!BD349+'URQ Da'!BD349+'ROC Da'!BD349+'SM Da'!BD349+'BN Da'!BD349+'BS Da'!BD349+'TDC Da'!BD349</f>
        <v>7</v>
      </c>
      <c r="BE349" s="81">
        <f>+'MIT Da'!BE349+'SAR Da'!BE349+'URQ Da'!BE349+'ROC Da'!BE349+'SM Da'!BE349+'BN Da'!BE349+'BS Da'!BE349+'TDC Da'!BE349</f>
        <v>160</v>
      </c>
      <c r="BF349" s="89"/>
      <c r="BG349" s="85"/>
    </row>
    <row r="350" spans="1:59">
      <c r="A350" s="1">
        <v>2022</v>
      </c>
      <c r="B350" s="1" t="s">
        <v>115</v>
      </c>
      <c r="C350" s="12">
        <f>+'MIT Da'!C350+'SAR Da'!C350+'URQ Da'!C350+'ROC Da'!C350+'SM Da'!C350+'BN Da'!C350+'BS Da'!C350+'TDC Da'!C350</f>
        <v>265.52699999999999</v>
      </c>
      <c r="D350" s="12">
        <f>+'MIT Da'!D350+'SAR Da'!D350+'URQ Da'!D350+'ROC Da'!D350+'SM Da'!D350+'BN Da'!D350+'BS Da'!D350+'TDC Da'!D350</f>
        <v>440.47800000000007</v>
      </c>
      <c r="E350" s="12">
        <f>+'MIT Da'!E350+'SAR Da'!E350+'URQ Da'!E350+'ROC Da'!E350+'SM Da'!E350+'BN Da'!E350+'BS Da'!E350+'TDC Da'!E350</f>
        <v>0</v>
      </c>
      <c r="F350" s="12">
        <f>+'MIT Da'!F350+'SAR Da'!F350+'URQ Da'!F350+'ROC Da'!F350+'SM Da'!F350+'BN Da'!F350+'BS Da'!F350+'TDC Da'!F350</f>
        <v>258.18664000000001</v>
      </c>
      <c r="G350" s="12">
        <f>+'MIT Da'!G350+'SAR Da'!G350+'URQ Da'!G350+'ROC Da'!G350+'SM Da'!G350+'BN Da'!G350+'BS Da'!G350+'TDC Da'!G350</f>
        <v>964.19164000000001</v>
      </c>
      <c r="H350" s="12">
        <f>+'MIT Da'!H350+'SAR Da'!H350+'URQ Da'!H350+'ROC Da'!H350+'SM Da'!H350+'BN Da'!H350+'BS Da'!H350+'TDC Da'!H350</f>
        <v>947.74864000000002</v>
      </c>
      <c r="I350" s="12">
        <f>+'MIT Da'!I350+'SAR Da'!I350+'URQ Da'!I350+'ROC Da'!I350+'SM Da'!I350+'BN Da'!I350+'BS Da'!I350+'TDC Da'!I350</f>
        <v>1012.4090099999999</v>
      </c>
      <c r="J350" s="12">
        <f>+'MIT Da'!J350+'SAR Da'!J350+'URQ Da'!J350+'ROC Da'!J350+'SM Da'!J350+'BN Da'!J350+'BS Da'!J350+'TDC Da'!J350</f>
        <v>1171.7639099999999</v>
      </c>
      <c r="K350" s="12">
        <f>+'MIT Da'!K350+'SAR Da'!K350+'URQ Da'!K350+'ROC Da'!K350+'SM Da'!K350+'BN Da'!K350+'BS Da'!K350+'TDC Da'!K350</f>
        <v>54.516999999999996</v>
      </c>
      <c r="L350" s="12">
        <f>+'MIT Da'!L350+'SAR Da'!L350+'URQ Da'!L350+'ROC Da'!L350+'SM Da'!L350+'BN Da'!L350+'BS Da'!L350+'TDC Da'!L350</f>
        <v>542.23900000000003</v>
      </c>
      <c r="M350" s="12">
        <f>+'MIT Da'!M350+'SAR Da'!M350+'URQ Da'!M350+'ROC Da'!M350+'SM Da'!M350+'BN Da'!M350+'BS Da'!M350+'TDC Da'!M350</f>
        <v>21.314999999999998</v>
      </c>
      <c r="N350" s="12">
        <f>+'MIT Da'!N350+'SAR Da'!N350+'URQ Da'!N350+'ROC Da'!N350+'SM Da'!N350+'BN Da'!N350+'BS Da'!N350+'TDC Da'!N350</f>
        <v>1714.0029099999997</v>
      </c>
      <c r="O350" s="12">
        <f>+'MIT Da'!O350+'SAR Da'!O350+'URQ Da'!O350+'ROC Da'!O350+'SM Da'!O350+'BN Da'!O350+'BS Da'!O350+'TDC Da'!O350</f>
        <v>1696.5389099999998</v>
      </c>
      <c r="P350" s="81">
        <f>+'MIT Da'!P350+'SAR Da'!P350+'URQ Da'!P350+'ROC Da'!P350+'SM Da'!P350+'BN Da'!P350+'BS Da'!P350+'TDC Da'!P350</f>
        <v>211</v>
      </c>
      <c r="Q350" s="81">
        <f>+'MIT Da'!Q350+'SAR Da'!Q350+'URQ Da'!Q350+'ROC Da'!Q350+'SM Da'!Q350+'BN Da'!Q350+'BS Da'!Q350+'TDC Da'!Q350</f>
        <v>53</v>
      </c>
      <c r="R350" s="81">
        <f>+'MIT Da'!R350+'SAR Da'!R350+'URQ Da'!R350+'ROC Da'!R350+'SM Da'!R350+'BN Da'!R350+'BS Da'!R350+'TDC Da'!R350</f>
        <v>21</v>
      </c>
      <c r="S350" s="81">
        <f>+'MIT Da'!S350+'SAR Da'!S350+'URQ Da'!S350+'ROC Da'!S350+'SM Da'!S350+'BN Da'!S350+'BS Da'!S350+'TDC Da'!S350</f>
        <v>285</v>
      </c>
      <c r="T350" s="81">
        <f>+'MIT Da'!T350+'SAR Da'!T350+'URQ Da'!T350+'ROC Da'!T350+'SM Da'!T350+'BN Da'!T350+'BS Da'!T350+'TDC Da'!T350</f>
        <v>131</v>
      </c>
      <c r="U350" s="81">
        <f>+'MIT Da'!U350+'SAR Da'!U350+'URQ Da'!U350+'ROC Da'!U350+'SM Da'!U350+'BN Da'!U350+'BS Da'!U350+'TDC Da'!U350</f>
        <v>406</v>
      </c>
      <c r="V350" s="81">
        <f>+'MIT Da'!V350+'SAR Da'!V350+'URQ Da'!V350+'ROC Da'!V350+'SM Da'!V350+'BN Da'!V350+'BS Da'!V350+'TDC Da'!V350</f>
        <v>15</v>
      </c>
      <c r="W350" s="81">
        <f>+'MIT Da'!W350+'SAR Da'!W350+'URQ Da'!W350+'ROC Da'!W350+'SM Da'!W350+'BN Da'!W350+'BS Da'!W350+'TDC Da'!W350</f>
        <v>102</v>
      </c>
      <c r="X350" s="81">
        <f>+'MIT Da'!X350+'SAR Da'!X350+'URQ Da'!X350+'ROC Da'!X350+'SM Da'!X350+'BN Da'!X350+'BS Da'!X350+'TDC Da'!X350</f>
        <v>36</v>
      </c>
      <c r="Y350" s="81">
        <f>+'MIT Da'!Y350+'SAR Da'!Y350+'URQ Da'!Y350+'ROC Da'!Y350+'SM Da'!Y350+'BN Da'!Y350+'BS Da'!Y350+'TDC Da'!Y350</f>
        <v>690</v>
      </c>
      <c r="Z350" s="81">
        <f>+'MIT Da'!Z350+'SAR Da'!Z350+'URQ Da'!Z350+'ROC Da'!Z350+'SM Da'!Z350+'BN Da'!Z350+'BS Da'!Z350+'TDC Da'!Z350</f>
        <v>288</v>
      </c>
      <c r="AA350" s="81">
        <f>+'MIT Da'!AA350+'SAR Da'!AA350+'URQ Da'!AA350+'ROC Da'!AA350+'SM Da'!AA350+'BN Da'!AA350+'BS Da'!AA350+'TDC Da'!AA350</f>
        <v>114</v>
      </c>
      <c r="AB350" s="81">
        <f>+'MIT Da'!AB350+'SAR Da'!AB350+'URQ Da'!AB350+'ROC Da'!AB350+'SM Da'!AB350+'BN Da'!AB350+'BS Da'!AB350+'TDC Da'!AB350</f>
        <v>695</v>
      </c>
      <c r="AC350" s="81">
        <f>+'MIT Da'!AC350+'SAR Da'!AC350+'URQ Da'!AC350+'ROC Da'!AC350+'SM Da'!AC350+'BN Da'!AC350+'BS Da'!AC350+'TDC Da'!AC350</f>
        <v>1097</v>
      </c>
      <c r="AD350" s="81">
        <f>+'MIT Da'!AD350+'SAR Da'!AD350+'URQ Da'!AD350+'ROC Da'!AD350+'SM Da'!AD350+'BN Da'!AD350+'BS Da'!AD350+'TDC Da'!AD350</f>
        <v>44</v>
      </c>
      <c r="AE350" s="81">
        <f>+'MIT Da'!AE350+'SAR Da'!AE350+'URQ Da'!AE350+'ROC Da'!AE350+'SM Da'!AE350+'BN Da'!AE350+'BS Da'!AE350+'TDC Da'!AE350</f>
        <v>117</v>
      </c>
      <c r="AF350" s="81">
        <f>+'MIT Da'!AF350+'SAR Da'!AF350+'URQ Da'!AF350+'ROC Da'!AF350+'SM Da'!AF350+'BN Da'!AF350+'BS Da'!AF350+'TDC Da'!AF350</f>
        <v>432</v>
      </c>
      <c r="AG350" s="81">
        <f>+'MIT Da'!AG350+'SAR Da'!AG350+'URQ Da'!AG350+'ROC Da'!AG350+'SM Da'!AG350+'BN Da'!AG350+'BS Da'!AG350+'TDC Da'!AG350</f>
        <v>593</v>
      </c>
      <c r="AH350" s="12">
        <f>+'MIT Da'!AH350+'SAR Da'!AH350+'URQ Da'!AH350+'ROC Da'!AH350+'SM Da'!AH350+'BN Da'!AH350+'BS Da'!AH350+'TDC Da'!AH350</f>
        <v>290.80200000000002</v>
      </c>
      <c r="AI350" s="12">
        <f>+'MIT Da'!AI350+'SAR Da'!AI350+'URQ Da'!AI350+'ROC Da'!AI350+'SM Da'!AI350+'BN Da'!AI350+'BS Da'!AI350+'TDC Da'!AI350</f>
        <v>211.15700000000001</v>
      </c>
      <c r="AJ350" s="12">
        <f>+'MIT Da'!AJ350+'SAR Da'!AJ350+'URQ Da'!AJ350+'ROC Da'!AJ350+'SM Da'!AJ350+'BN Da'!AJ350+'BS Da'!AJ350+'TDC Da'!AJ350</f>
        <v>376.88299999999998</v>
      </c>
      <c r="AK350" s="12">
        <f>+'MIT Da'!AK350+'SAR Da'!AK350+'URQ Da'!AK350+'ROC Da'!AK350+'SM Da'!AK350+'BN Da'!AK350+'BS Da'!AK350+'TDC Da'!AK350</f>
        <v>878.84199999999998</v>
      </c>
      <c r="AL350" s="81">
        <f>+'MIT Da'!AL350+'SAR Da'!AL350+'URQ Da'!AL350+'ROC Da'!AL350+'SM Da'!AL350+'BN Da'!AL350+'BS Da'!AL350+'TDC Da'!AL350</f>
        <v>15</v>
      </c>
      <c r="AM350" s="81">
        <f>+'MIT Da'!AM350+'SAR Da'!AM350+'URQ Da'!AM350+'ROC Da'!AM350+'SM Da'!AM350+'BN Da'!AM350+'BS Da'!AM350+'TDC Da'!AM350</f>
        <v>63</v>
      </c>
      <c r="AN350" s="81">
        <f>+'MIT Da'!AN350+'SAR Da'!AN350+'URQ Da'!AN350+'ROC Da'!AN350+'SM Da'!AN350+'BN Da'!AN350+'BS Da'!AN350+'TDC Da'!AN350</f>
        <v>87</v>
      </c>
      <c r="AO350" s="81">
        <f>+'MIT Da'!AO350+'SAR Da'!AO350+'URQ Da'!AO350+'ROC Da'!AO350+'SM Da'!AO350+'BN Da'!AO350+'BS Da'!AO350+'TDC Da'!AO350</f>
        <v>165</v>
      </c>
      <c r="AP350" s="81">
        <f>+'MIT Da'!AP350+'SAR Da'!AP350+'URQ Da'!AP350+'ROC Da'!AP350+'SM Da'!AP350+'BN Da'!AP350+'BS Da'!AP350+'TDC Da'!AP350</f>
        <v>504</v>
      </c>
      <c r="AQ350" s="81">
        <f>+'MIT Da'!AQ350+'SAR Da'!AQ350+'URQ Da'!AQ350+'ROC Da'!AQ350+'SM Da'!AQ350+'BN Da'!AQ350+'BS Da'!AQ350+'TDC Da'!AQ350</f>
        <v>379</v>
      </c>
      <c r="AR350" s="81">
        <f>+'MIT Da'!AR350+'SAR Da'!AR350+'URQ Da'!AR350+'ROC Da'!AR350+'SM Da'!AR350+'BN Da'!AR350+'BS Da'!AR350+'TDC Da'!AR350</f>
        <v>59</v>
      </c>
      <c r="AS350" s="81">
        <f>+SUM(RED_InfraMR[[#This Row],[B.02.1 - Parque de Coches Eléctricos Motrices]:[B.02.3 - Parque de Coches Eléctricos Motrices Tipo R]])</f>
        <v>942</v>
      </c>
      <c r="AT350" s="81">
        <f>+'MIT Da'!AT350+'SAR Da'!AT350+'URQ Da'!AT350+'ROC Da'!AT350+'SM Da'!AT350+'BN Da'!AT350+'BS Da'!AT350+'TDC Da'!AT350</f>
        <v>43</v>
      </c>
      <c r="AU350" s="81">
        <f>+'MIT Da'!AU350+'SAR Da'!AU350+'URQ Da'!AU350+'ROC Da'!AU350+'SM Da'!AU350+'BN Da'!AU350+'BS Da'!AU350+'TDC Da'!AU350</f>
        <v>3</v>
      </c>
      <c r="AV350" s="81">
        <f>+'MIT Da'!AV350+'SAR Da'!AV350+'URQ Da'!AV350+'ROC Da'!AV350+'SM Da'!AV350+'BN Da'!AV350+'BS Da'!AV350+'TDC Da'!AV350</f>
        <v>66</v>
      </c>
      <c r="AW350" s="81">
        <f>+SUM(RED_InfraMR[[#This Row],[B.03.1 - Parque de Coches Motores Motrices Remolcados]:[B.03.3 - Parque de Coches Motores Motrices Cabina]])</f>
        <v>112</v>
      </c>
      <c r="AX350" s="81">
        <f>+'MIT Da'!AX350+'SAR Da'!AX350+'URQ Da'!AX350+'ROC Da'!AX350+'SM Da'!AX350+'BN Da'!AX350+'BS Da'!AX350+'TDC Da'!AX350</f>
        <v>314</v>
      </c>
      <c r="AY350" s="81">
        <f>+'MIT Da'!AY350+'SAR Da'!AY350+'URQ Da'!AY350+'ROC Da'!AY350+'SM Da'!AY350+'BN Da'!AY350+'BS Da'!AY350+'TDC Da'!AY350</f>
        <v>139</v>
      </c>
      <c r="AZ350" s="81">
        <f>+'MIT Da'!AZ350+'SAR Da'!AZ350+'URQ Da'!AZ350+'ROC Da'!AZ350+'SM Da'!AZ350+'BN Da'!AZ350+'BS Da'!AZ350+'TDC Da'!AZ350</f>
        <v>34</v>
      </c>
      <c r="BA350" s="81">
        <f>+'MIT Da'!BA350+'SAR Da'!BA350+'URQ Da'!BA350+'ROC Da'!BA350+'SM Da'!BA350+'BN Da'!BA350+'BS Da'!BA350+'TDC Da'!BA350</f>
        <v>228</v>
      </c>
      <c r="BB350" s="81">
        <f>+'MIT Da'!BB350+'SAR Da'!BB350+'URQ Da'!BB350+'ROC Da'!BB350+'SM Da'!BB350+'BN Da'!BB350+'BS Da'!BB350+'TDC Da'!BB350</f>
        <v>14</v>
      </c>
      <c r="BC350" s="81">
        <f>+SUM(RED_InfraMR[[#This Row],[B.04.1 - Parque de Coches Remolcados Clase Unica]:[B.04.5 - Parque de Coches Remolcados para Servicios Especiales (Cartoneros)]])</f>
        <v>729</v>
      </c>
      <c r="BD350" s="81">
        <f>+'MIT Da'!BD350+'SAR Da'!BD350+'URQ Da'!BD350+'ROC Da'!BD350+'SM Da'!BD350+'BN Da'!BD350+'BS Da'!BD350+'TDC Da'!BD350</f>
        <v>4</v>
      </c>
      <c r="BE350" s="81">
        <f>+'MIT Da'!BE350+'SAR Da'!BE350+'URQ Da'!BE350+'ROC Da'!BE350+'SM Da'!BE350+'BN Da'!BE350+'BS Da'!BE350+'TDC Da'!BE350</f>
        <v>131</v>
      </c>
      <c r="BF350" s="16"/>
    </row>
    <row r="351" spans="1:59">
      <c r="A351" s="1">
        <v>2022</v>
      </c>
      <c r="B351" s="1" t="s">
        <v>116</v>
      </c>
      <c r="C351" s="12">
        <f>+'MIT Da'!C351+'SAR Da'!C351+'URQ Da'!C351+'ROC Da'!C351+'SM Da'!C351+'BN Da'!C351+'BS Da'!C351+'TDC Da'!C351</f>
        <v>265.52699999999999</v>
      </c>
      <c r="D351" s="12">
        <f>+'MIT Da'!D351+'SAR Da'!D351+'URQ Da'!D351+'ROC Da'!D351+'SM Da'!D351+'BN Da'!D351+'BS Da'!D351+'TDC Da'!D351</f>
        <v>440.47800000000007</v>
      </c>
      <c r="E351" s="12">
        <f>+'MIT Da'!E351+'SAR Da'!E351+'URQ Da'!E351+'ROC Da'!E351+'SM Da'!E351+'BN Da'!E351+'BS Da'!E351+'TDC Da'!E351</f>
        <v>0</v>
      </c>
      <c r="F351" s="12">
        <f>+'MIT Da'!F351+'SAR Da'!F351+'URQ Da'!F351+'ROC Da'!F351+'SM Da'!F351+'BN Da'!F351+'BS Da'!F351+'TDC Da'!F351</f>
        <v>258.18664000000001</v>
      </c>
      <c r="G351" s="12">
        <f>+'MIT Da'!G351+'SAR Da'!G351+'URQ Da'!G351+'ROC Da'!G351+'SM Da'!G351+'BN Da'!G351+'BS Da'!G351+'TDC Da'!G351</f>
        <v>964.19164000000001</v>
      </c>
      <c r="H351" s="12">
        <f>+'MIT Da'!H351+'SAR Da'!H351+'URQ Da'!H351+'ROC Da'!H351+'SM Da'!H351+'BN Da'!H351+'BS Da'!H351+'TDC Da'!H351</f>
        <v>947.74864000000002</v>
      </c>
      <c r="I351" s="12">
        <f>+'MIT Da'!I351+'SAR Da'!I351+'URQ Da'!I351+'ROC Da'!I351+'SM Da'!I351+'BN Da'!I351+'BS Da'!I351+'TDC Da'!I351</f>
        <v>1012.4090099999999</v>
      </c>
      <c r="J351" s="12">
        <f>+'MIT Da'!J351+'SAR Da'!J351+'URQ Da'!J351+'ROC Da'!J351+'SM Da'!J351+'BN Da'!J351+'BS Da'!J351+'TDC Da'!J351</f>
        <v>1171.7639099999999</v>
      </c>
      <c r="K351" s="12">
        <f>+'MIT Da'!K351+'SAR Da'!K351+'URQ Da'!K351+'ROC Da'!K351+'SM Da'!K351+'BN Da'!K351+'BS Da'!K351+'TDC Da'!K351</f>
        <v>54.516999999999996</v>
      </c>
      <c r="L351" s="12">
        <f>+'MIT Da'!L351+'SAR Da'!L351+'URQ Da'!L351+'ROC Da'!L351+'SM Da'!L351+'BN Da'!L351+'BS Da'!L351+'TDC Da'!L351</f>
        <v>542.23900000000003</v>
      </c>
      <c r="M351" s="12">
        <f>+'MIT Da'!M351+'SAR Da'!M351+'URQ Da'!M351+'ROC Da'!M351+'SM Da'!M351+'BN Da'!M351+'BS Da'!M351+'TDC Da'!M351</f>
        <v>21.314999999999998</v>
      </c>
      <c r="N351" s="12">
        <f>+'MIT Da'!N351+'SAR Da'!N351+'URQ Da'!N351+'ROC Da'!N351+'SM Da'!N351+'BN Da'!N351+'BS Da'!N351+'TDC Da'!N351</f>
        <v>1714.0029099999997</v>
      </c>
      <c r="O351" s="12">
        <f>+'MIT Da'!O351+'SAR Da'!O351+'URQ Da'!O351+'ROC Da'!O351+'SM Da'!O351+'BN Da'!O351+'BS Da'!O351+'TDC Da'!O351</f>
        <v>1696.5389099999998</v>
      </c>
      <c r="P351" s="81">
        <f>+'MIT Da'!P351+'SAR Da'!P351+'URQ Da'!P351+'ROC Da'!P351+'SM Da'!P351+'BN Da'!P351+'BS Da'!P351+'TDC Da'!P351</f>
        <v>211</v>
      </c>
      <c r="Q351" s="81">
        <f>+'MIT Da'!Q351+'SAR Da'!Q351+'URQ Da'!Q351+'ROC Da'!Q351+'SM Da'!Q351+'BN Da'!Q351+'BS Da'!Q351+'TDC Da'!Q351</f>
        <v>53</v>
      </c>
      <c r="R351" s="81">
        <f>+'MIT Da'!R351+'SAR Da'!R351+'URQ Da'!R351+'ROC Da'!R351+'SM Da'!R351+'BN Da'!R351+'BS Da'!R351+'TDC Da'!R351</f>
        <v>21</v>
      </c>
      <c r="S351" s="81">
        <f>+'MIT Da'!S351+'SAR Da'!S351+'URQ Da'!S351+'ROC Da'!S351+'SM Da'!S351+'BN Da'!S351+'BS Da'!S351+'TDC Da'!S351</f>
        <v>285</v>
      </c>
      <c r="T351" s="81">
        <f>+'MIT Da'!T351+'SAR Da'!T351+'URQ Da'!T351+'ROC Da'!T351+'SM Da'!T351+'BN Da'!T351+'BS Da'!T351+'TDC Da'!T351</f>
        <v>131</v>
      </c>
      <c r="U351" s="81">
        <f>+'MIT Da'!U351+'SAR Da'!U351+'URQ Da'!U351+'ROC Da'!U351+'SM Da'!U351+'BN Da'!U351+'BS Da'!U351+'TDC Da'!U351</f>
        <v>406</v>
      </c>
      <c r="V351" s="81">
        <f>+'MIT Da'!V351+'SAR Da'!V351+'URQ Da'!V351+'ROC Da'!V351+'SM Da'!V351+'BN Da'!V351+'BS Da'!V351+'TDC Da'!V351</f>
        <v>15</v>
      </c>
      <c r="W351" s="81">
        <f>+'MIT Da'!W351+'SAR Da'!W351+'URQ Da'!W351+'ROC Da'!W351+'SM Da'!W351+'BN Da'!W351+'BS Da'!W351+'TDC Da'!W351</f>
        <v>102</v>
      </c>
      <c r="X351" s="81">
        <f>+'MIT Da'!X351+'SAR Da'!X351+'URQ Da'!X351+'ROC Da'!X351+'SM Da'!X351+'BN Da'!X351+'BS Da'!X351+'TDC Da'!X351</f>
        <v>36</v>
      </c>
      <c r="Y351" s="81">
        <f>+'MIT Da'!Y351+'SAR Da'!Y351+'URQ Da'!Y351+'ROC Da'!Y351+'SM Da'!Y351+'BN Da'!Y351+'BS Da'!Y351+'TDC Da'!Y351</f>
        <v>690</v>
      </c>
      <c r="Z351" s="81">
        <f>+'MIT Da'!Z351+'SAR Da'!Z351+'URQ Da'!Z351+'ROC Da'!Z351+'SM Da'!Z351+'BN Da'!Z351+'BS Da'!Z351+'TDC Da'!Z351</f>
        <v>288</v>
      </c>
      <c r="AA351" s="81">
        <f>+'MIT Da'!AA351+'SAR Da'!AA351+'URQ Da'!AA351+'ROC Da'!AA351+'SM Da'!AA351+'BN Da'!AA351+'BS Da'!AA351+'TDC Da'!AA351</f>
        <v>114</v>
      </c>
      <c r="AB351" s="81">
        <f>+'MIT Da'!AB351+'SAR Da'!AB351+'URQ Da'!AB351+'ROC Da'!AB351+'SM Da'!AB351+'BN Da'!AB351+'BS Da'!AB351+'TDC Da'!AB351</f>
        <v>695</v>
      </c>
      <c r="AC351" s="81">
        <f>+'MIT Da'!AC351+'SAR Da'!AC351+'URQ Da'!AC351+'ROC Da'!AC351+'SM Da'!AC351+'BN Da'!AC351+'BS Da'!AC351+'TDC Da'!AC351</f>
        <v>1097</v>
      </c>
      <c r="AD351" s="81">
        <f>+'MIT Da'!AD351+'SAR Da'!AD351+'URQ Da'!AD351+'ROC Da'!AD351+'SM Da'!AD351+'BN Da'!AD351+'BS Da'!AD351+'TDC Da'!AD351</f>
        <v>44</v>
      </c>
      <c r="AE351" s="81">
        <f>+'MIT Da'!AE351+'SAR Da'!AE351+'URQ Da'!AE351+'ROC Da'!AE351+'SM Da'!AE351+'BN Da'!AE351+'BS Da'!AE351+'TDC Da'!AE351</f>
        <v>117</v>
      </c>
      <c r="AF351" s="81">
        <f>+'MIT Da'!AF351+'SAR Da'!AF351+'URQ Da'!AF351+'ROC Da'!AF351+'SM Da'!AF351+'BN Da'!AF351+'BS Da'!AF351+'TDC Da'!AF351</f>
        <v>432</v>
      </c>
      <c r="AG351" s="81">
        <f>+'MIT Da'!AG351+'SAR Da'!AG351+'URQ Da'!AG351+'ROC Da'!AG351+'SM Da'!AG351+'BN Da'!AG351+'BS Da'!AG351+'TDC Da'!AG351</f>
        <v>593</v>
      </c>
      <c r="AH351" s="12">
        <f>+'MIT Da'!AH351+'SAR Da'!AH351+'URQ Da'!AH351+'ROC Da'!AH351+'SM Da'!AH351+'BN Da'!AH351+'BS Da'!AH351+'TDC Da'!AH351</f>
        <v>290.80200000000002</v>
      </c>
      <c r="AI351" s="12">
        <f>+'MIT Da'!AI351+'SAR Da'!AI351+'URQ Da'!AI351+'ROC Da'!AI351+'SM Da'!AI351+'BN Da'!AI351+'BS Da'!AI351+'TDC Da'!AI351</f>
        <v>211.15700000000001</v>
      </c>
      <c r="AJ351" s="12">
        <f>+'MIT Da'!AJ351+'SAR Da'!AJ351+'URQ Da'!AJ351+'ROC Da'!AJ351+'SM Da'!AJ351+'BN Da'!AJ351+'BS Da'!AJ351+'TDC Da'!AJ351</f>
        <v>376.88299999999998</v>
      </c>
      <c r="AK351" s="12">
        <f>+'MIT Da'!AK351+'SAR Da'!AK351+'URQ Da'!AK351+'ROC Da'!AK351+'SM Da'!AK351+'BN Da'!AK351+'BS Da'!AK351+'TDC Da'!AK351</f>
        <v>878.84199999999998</v>
      </c>
      <c r="AL351" s="81">
        <f>+'MIT Da'!AL351+'SAR Da'!AL351+'URQ Da'!AL351+'ROC Da'!AL351+'SM Da'!AL351+'BN Da'!AL351+'BS Da'!AL351+'TDC Da'!AL351</f>
        <v>15</v>
      </c>
      <c r="AM351" s="81">
        <f>+'MIT Da'!AM351+'SAR Da'!AM351+'URQ Da'!AM351+'ROC Da'!AM351+'SM Da'!AM351+'BN Da'!AM351+'BS Da'!AM351+'TDC Da'!AM351</f>
        <v>63</v>
      </c>
      <c r="AN351" s="81">
        <f>+'MIT Da'!AN351+'SAR Da'!AN351+'URQ Da'!AN351+'ROC Da'!AN351+'SM Da'!AN351+'BN Da'!AN351+'BS Da'!AN351+'TDC Da'!AN351</f>
        <v>87</v>
      </c>
      <c r="AO351" s="81">
        <f>+'MIT Da'!AO351+'SAR Da'!AO351+'URQ Da'!AO351+'ROC Da'!AO351+'SM Da'!AO351+'BN Da'!AO351+'BS Da'!AO351+'TDC Da'!AO351</f>
        <v>165</v>
      </c>
      <c r="AP351" s="81">
        <f>+'MIT Da'!AP351+'SAR Da'!AP351+'URQ Da'!AP351+'ROC Da'!AP351+'SM Da'!AP351+'BN Da'!AP351+'BS Da'!AP351+'TDC Da'!AP351</f>
        <v>504</v>
      </c>
      <c r="AQ351" s="81">
        <f>+'MIT Da'!AQ351+'SAR Da'!AQ351+'URQ Da'!AQ351+'ROC Da'!AQ351+'SM Da'!AQ351+'BN Da'!AQ351+'BS Da'!AQ351+'TDC Da'!AQ351</f>
        <v>379</v>
      </c>
      <c r="AR351" s="81">
        <f>+'MIT Da'!AR351+'SAR Da'!AR351+'URQ Da'!AR351+'ROC Da'!AR351+'SM Da'!AR351+'BN Da'!AR351+'BS Da'!AR351+'TDC Da'!AR351</f>
        <v>59</v>
      </c>
      <c r="AS351" s="81">
        <f>+SUM(RED_InfraMR[[#This Row],[B.02.1 - Parque de Coches Eléctricos Motrices]:[B.02.3 - Parque de Coches Eléctricos Motrices Tipo R]])</f>
        <v>942</v>
      </c>
      <c r="AT351" s="81">
        <f>+'MIT Da'!AT351+'SAR Da'!AT351+'URQ Da'!AT351+'ROC Da'!AT351+'SM Da'!AT351+'BN Da'!AT351+'BS Da'!AT351+'TDC Da'!AT351</f>
        <v>43</v>
      </c>
      <c r="AU351" s="81">
        <f>+'MIT Da'!AU351+'SAR Da'!AU351+'URQ Da'!AU351+'ROC Da'!AU351+'SM Da'!AU351+'BN Da'!AU351+'BS Da'!AU351+'TDC Da'!AU351</f>
        <v>3</v>
      </c>
      <c r="AV351" s="81">
        <f>+'MIT Da'!AV351+'SAR Da'!AV351+'URQ Da'!AV351+'ROC Da'!AV351+'SM Da'!AV351+'BN Da'!AV351+'BS Da'!AV351+'TDC Da'!AV351</f>
        <v>66</v>
      </c>
      <c r="AW351" s="81">
        <f>+SUM(RED_InfraMR[[#This Row],[B.03.1 - Parque de Coches Motores Motrices Remolcados]:[B.03.3 - Parque de Coches Motores Motrices Cabina]])</f>
        <v>112</v>
      </c>
      <c r="AX351" s="81">
        <f>+'MIT Da'!AX351+'SAR Da'!AX351+'URQ Da'!AX351+'ROC Da'!AX351+'SM Da'!AX351+'BN Da'!AX351+'BS Da'!AX351+'TDC Da'!AX351</f>
        <v>314</v>
      </c>
      <c r="AY351" s="81">
        <f>+'MIT Da'!AY351+'SAR Da'!AY351+'URQ Da'!AY351+'ROC Da'!AY351+'SM Da'!AY351+'BN Da'!AY351+'BS Da'!AY351+'TDC Da'!AY351</f>
        <v>139</v>
      </c>
      <c r="AZ351" s="81">
        <f>+'MIT Da'!AZ351+'SAR Da'!AZ351+'URQ Da'!AZ351+'ROC Da'!AZ351+'SM Da'!AZ351+'BN Da'!AZ351+'BS Da'!AZ351+'TDC Da'!AZ351</f>
        <v>34</v>
      </c>
      <c r="BA351" s="81">
        <f>+'MIT Da'!BA351+'SAR Da'!BA351+'URQ Da'!BA351+'ROC Da'!BA351+'SM Da'!BA351+'BN Da'!BA351+'BS Da'!BA351+'TDC Da'!BA351</f>
        <v>228</v>
      </c>
      <c r="BB351" s="81">
        <f>+'MIT Da'!BB351+'SAR Da'!BB351+'URQ Da'!BB351+'ROC Da'!BB351+'SM Da'!BB351+'BN Da'!BB351+'BS Da'!BB351+'TDC Da'!BB351</f>
        <v>14</v>
      </c>
      <c r="BC351" s="81">
        <f>+SUM(RED_InfraMR[[#This Row],[B.04.1 - Parque de Coches Remolcados Clase Unica]:[B.04.5 - Parque de Coches Remolcados para Servicios Especiales (Cartoneros)]])</f>
        <v>729</v>
      </c>
      <c r="BD351" s="81">
        <f>+'MIT Da'!BD351+'SAR Da'!BD351+'URQ Da'!BD351+'ROC Da'!BD351+'SM Da'!BD351+'BN Da'!BD351+'BS Da'!BD351+'TDC Da'!BD351</f>
        <v>4</v>
      </c>
      <c r="BE351" s="81">
        <f>+'MIT Da'!BE351+'SAR Da'!BE351+'URQ Da'!BE351+'ROC Da'!BE351+'SM Da'!BE351+'BN Da'!BE351+'BS Da'!BE351+'TDC Da'!BE351</f>
        <v>131</v>
      </c>
      <c r="BF351" s="16"/>
    </row>
    <row r="352" spans="1:59">
      <c r="A352" s="1">
        <v>2022</v>
      </c>
      <c r="B352" s="1" t="s">
        <v>117</v>
      </c>
      <c r="C352" s="12">
        <f>+'MIT Da'!C352+'SAR Da'!C352+'URQ Da'!C352+'ROC Da'!C352+'SM Da'!C352+'BN Da'!C352+'BS Da'!C352+'TDC Da'!C352</f>
        <v>265.52699999999999</v>
      </c>
      <c r="D352" s="12">
        <f>+'MIT Da'!D352+'SAR Da'!D352+'URQ Da'!D352+'ROC Da'!D352+'SM Da'!D352+'BN Da'!D352+'BS Da'!D352+'TDC Da'!D352</f>
        <v>440.47800000000007</v>
      </c>
      <c r="E352" s="12">
        <f>+'MIT Da'!E352+'SAR Da'!E352+'URQ Da'!E352+'ROC Da'!E352+'SM Da'!E352+'BN Da'!E352+'BS Da'!E352+'TDC Da'!E352</f>
        <v>0</v>
      </c>
      <c r="F352" s="12">
        <f>+'MIT Da'!F352+'SAR Da'!F352+'URQ Da'!F352+'ROC Da'!F352+'SM Da'!F352+'BN Da'!F352+'BS Da'!F352+'TDC Da'!F352</f>
        <v>258.18664000000001</v>
      </c>
      <c r="G352" s="12">
        <f>+'MIT Da'!G352+'SAR Da'!G352+'URQ Da'!G352+'ROC Da'!G352+'SM Da'!G352+'BN Da'!G352+'BS Da'!G352+'TDC Da'!G352</f>
        <v>964.19164000000001</v>
      </c>
      <c r="H352" s="12">
        <f>+'MIT Da'!H352+'SAR Da'!H352+'URQ Da'!H352+'ROC Da'!H352+'SM Da'!H352+'BN Da'!H352+'BS Da'!H352+'TDC Da'!H352</f>
        <v>947.74864000000002</v>
      </c>
      <c r="I352" s="12">
        <f>+'MIT Da'!I352+'SAR Da'!I352+'URQ Da'!I352+'ROC Da'!I352+'SM Da'!I352+'BN Da'!I352+'BS Da'!I352+'TDC Da'!I352</f>
        <v>1012.4090099999999</v>
      </c>
      <c r="J352" s="12">
        <f>+'MIT Da'!J352+'SAR Da'!J352+'URQ Da'!J352+'ROC Da'!J352+'SM Da'!J352+'BN Da'!J352+'BS Da'!J352+'TDC Da'!J352</f>
        <v>1171.7639099999999</v>
      </c>
      <c r="K352" s="12">
        <f>+'MIT Da'!K352+'SAR Da'!K352+'URQ Da'!K352+'ROC Da'!K352+'SM Da'!K352+'BN Da'!K352+'BS Da'!K352+'TDC Da'!K352</f>
        <v>54.516999999999996</v>
      </c>
      <c r="L352" s="12">
        <f>+'MIT Da'!L352+'SAR Da'!L352+'URQ Da'!L352+'ROC Da'!L352+'SM Da'!L352+'BN Da'!L352+'BS Da'!L352+'TDC Da'!L352</f>
        <v>542.23900000000003</v>
      </c>
      <c r="M352" s="12">
        <f>+'MIT Da'!M352+'SAR Da'!M352+'URQ Da'!M352+'ROC Da'!M352+'SM Da'!M352+'BN Da'!M352+'BS Da'!M352+'TDC Da'!M352</f>
        <v>21.314999999999998</v>
      </c>
      <c r="N352" s="12">
        <f>+'MIT Da'!N352+'SAR Da'!N352+'URQ Da'!N352+'ROC Da'!N352+'SM Da'!N352+'BN Da'!N352+'BS Da'!N352+'TDC Da'!N352</f>
        <v>1714.0029099999997</v>
      </c>
      <c r="O352" s="12">
        <f>+'MIT Da'!O352+'SAR Da'!O352+'URQ Da'!O352+'ROC Da'!O352+'SM Da'!O352+'BN Da'!O352+'BS Da'!O352+'TDC Da'!O352</f>
        <v>1696.5389099999998</v>
      </c>
      <c r="P352" s="81">
        <f>+'MIT Da'!P352+'SAR Da'!P352+'URQ Da'!P352+'ROC Da'!P352+'SM Da'!P352+'BN Da'!P352+'BS Da'!P352+'TDC Da'!P352</f>
        <v>211</v>
      </c>
      <c r="Q352" s="81">
        <f>+'MIT Da'!Q352+'SAR Da'!Q352+'URQ Da'!Q352+'ROC Da'!Q352+'SM Da'!Q352+'BN Da'!Q352+'BS Da'!Q352+'TDC Da'!Q352</f>
        <v>53</v>
      </c>
      <c r="R352" s="81">
        <f>+'MIT Da'!R352+'SAR Da'!R352+'URQ Da'!R352+'ROC Da'!R352+'SM Da'!R352+'BN Da'!R352+'BS Da'!R352+'TDC Da'!R352</f>
        <v>21</v>
      </c>
      <c r="S352" s="81">
        <f>+'MIT Da'!S352+'SAR Da'!S352+'URQ Da'!S352+'ROC Da'!S352+'SM Da'!S352+'BN Da'!S352+'BS Da'!S352+'TDC Da'!S352</f>
        <v>285</v>
      </c>
      <c r="T352" s="81">
        <f>+'MIT Da'!T352+'SAR Da'!T352+'URQ Da'!T352+'ROC Da'!T352+'SM Da'!T352+'BN Da'!T352+'BS Da'!T352+'TDC Da'!T352</f>
        <v>131</v>
      </c>
      <c r="U352" s="81">
        <f>+'MIT Da'!U352+'SAR Da'!U352+'URQ Da'!U352+'ROC Da'!U352+'SM Da'!U352+'BN Da'!U352+'BS Da'!U352+'TDC Da'!U352</f>
        <v>406</v>
      </c>
      <c r="V352" s="81">
        <f>+'MIT Da'!V352+'SAR Da'!V352+'URQ Da'!V352+'ROC Da'!V352+'SM Da'!V352+'BN Da'!V352+'BS Da'!V352+'TDC Da'!V352</f>
        <v>15</v>
      </c>
      <c r="W352" s="81">
        <f>+'MIT Da'!W352+'SAR Da'!W352+'URQ Da'!W352+'ROC Da'!W352+'SM Da'!W352+'BN Da'!W352+'BS Da'!W352+'TDC Da'!W352</f>
        <v>102</v>
      </c>
      <c r="X352" s="81">
        <f>+'MIT Da'!X352+'SAR Da'!X352+'URQ Da'!X352+'ROC Da'!X352+'SM Da'!X352+'BN Da'!X352+'BS Da'!X352+'TDC Da'!X352</f>
        <v>36</v>
      </c>
      <c r="Y352" s="81">
        <f>+'MIT Da'!Y352+'SAR Da'!Y352+'URQ Da'!Y352+'ROC Da'!Y352+'SM Da'!Y352+'BN Da'!Y352+'BS Da'!Y352+'TDC Da'!Y352</f>
        <v>690</v>
      </c>
      <c r="Z352" s="81">
        <f>+'MIT Da'!Z352+'SAR Da'!Z352+'URQ Da'!Z352+'ROC Da'!Z352+'SM Da'!Z352+'BN Da'!Z352+'BS Da'!Z352+'TDC Da'!Z352</f>
        <v>288</v>
      </c>
      <c r="AA352" s="81">
        <f>+'MIT Da'!AA352+'SAR Da'!AA352+'URQ Da'!AA352+'ROC Da'!AA352+'SM Da'!AA352+'BN Da'!AA352+'BS Da'!AA352+'TDC Da'!AA352</f>
        <v>114</v>
      </c>
      <c r="AB352" s="81">
        <f>+'MIT Da'!AB352+'SAR Da'!AB352+'URQ Da'!AB352+'ROC Da'!AB352+'SM Da'!AB352+'BN Da'!AB352+'BS Da'!AB352+'TDC Da'!AB352</f>
        <v>695</v>
      </c>
      <c r="AC352" s="81">
        <f>+'MIT Da'!AC352+'SAR Da'!AC352+'URQ Da'!AC352+'ROC Da'!AC352+'SM Da'!AC352+'BN Da'!AC352+'BS Da'!AC352+'TDC Da'!AC352</f>
        <v>1097</v>
      </c>
      <c r="AD352" s="81">
        <f>+'MIT Da'!AD352+'SAR Da'!AD352+'URQ Da'!AD352+'ROC Da'!AD352+'SM Da'!AD352+'BN Da'!AD352+'BS Da'!AD352+'TDC Da'!AD352</f>
        <v>44</v>
      </c>
      <c r="AE352" s="81">
        <f>+'MIT Da'!AE352+'SAR Da'!AE352+'URQ Da'!AE352+'ROC Da'!AE352+'SM Da'!AE352+'BN Da'!AE352+'BS Da'!AE352+'TDC Da'!AE352</f>
        <v>117</v>
      </c>
      <c r="AF352" s="81">
        <f>+'MIT Da'!AF352+'SAR Da'!AF352+'URQ Da'!AF352+'ROC Da'!AF352+'SM Da'!AF352+'BN Da'!AF352+'BS Da'!AF352+'TDC Da'!AF352</f>
        <v>432</v>
      </c>
      <c r="AG352" s="81">
        <f>+'MIT Da'!AG352+'SAR Da'!AG352+'URQ Da'!AG352+'ROC Da'!AG352+'SM Da'!AG352+'BN Da'!AG352+'BS Da'!AG352+'TDC Da'!AG352</f>
        <v>593</v>
      </c>
      <c r="AH352" s="12">
        <f>+'MIT Da'!AH352+'SAR Da'!AH352+'URQ Da'!AH352+'ROC Da'!AH352+'SM Da'!AH352+'BN Da'!AH352+'BS Da'!AH352+'TDC Da'!AH352</f>
        <v>290.80200000000002</v>
      </c>
      <c r="AI352" s="12">
        <f>+'MIT Da'!AI352+'SAR Da'!AI352+'URQ Da'!AI352+'ROC Da'!AI352+'SM Da'!AI352+'BN Da'!AI352+'BS Da'!AI352+'TDC Da'!AI352</f>
        <v>211.15700000000001</v>
      </c>
      <c r="AJ352" s="12">
        <f>+'MIT Da'!AJ352+'SAR Da'!AJ352+'URQ Da'!AJ352+'ROC Da'!AJ352+'SM Da'!AJ352+'BN Da'!AJ352+'BS Da'!AJ352+'TDC Da'!AJ352</f>
        <v>376.88299999999998</v>
      </c>
      <c r="AK352" s="12">
        <f>+'MIT Da'!AK352+'SAR Da'!AK352+'URQ Da'!AK352+'ROC Da'!AK352+'SM Da'!AK352+'BN Da'!AK352+'BS Da'!AK352+'TDC Da'!AK352</f>
        <v>878.84199999999998</v>
      </c>
      <c r="AL352" s="81">
        <f>+'MIT Da'!AL352+'SAR Da'!AL352+'URQ Da'!AL352+'ROC Da'!AL352+'SM Da'!AL352+'BN Da'!AL352+'BS Da'!AL352+'TDC Da'!AL352</f>
        <v>15</v>
      </c>
      <c r="AM352" s="81">
        <f>+'MIT Da'!AM352+'SAR Da'!AM352+'URQ Da'!AM352+'ROC Da'!AM352+'SM Da'!AM352+'BN Da'!AM352+'BS Da'!AM352+'TDC Da'!AM352</f>
        <v>63</v>
      </c>
      <c r="AN352" s="81">
        <f>+'MIT Da'!AN352+'SAR Da'!AN352+'URQ Da'!AN352+'ROC Da'!AN352+'SM Da'!AN352+'BN Da'!AN352+'BS Da'!AN352+'TDC Da'!AN352</f>
        <v>87</v>
      </c>
      <c r="AO352" s="81">
        <f>+'MIT Da'!AO352+'SAR Da'!AO352+'URQ Da'!AO352+'ROC Da'!AO352+'SM Da'!AO352+'BN Da'!AO352+'BS Da'!AO352+'TDC Da'!AO352</f>
        <v>165</v>
      </c>
      <c r="AP352" s="81">
        <f>+'MIT Da'!AP352+'SAR Da'!AP352+'URQ Da'!AP352+'ROC Da'!AP352+'SM Da'!AP352+'BN Da'!AP352+'BS Da'!AP352+'TDC Da'!AP352</f>
        <v>504</v>
      </c>
      <c r="AQ352" s="81">
        <f>+'MIT Da'!AQ352+'SAR Da'!AQ352+'URQ Da'!AQ352+'ROC Da'!AQ352+'SM Da'!AQ352+'BN Da'!AQ352+'BS Da'!AQ352+'TDC Da'!AQ352</f>
        <v>379</v>
      </c>
      <c r="AR352" s="81">
        <f>+'MIT Da'!AR352+'SAR Da'!AR352+'URQ Da'!AR352+'ROC Da'!AR352+'SM Da'!AR352+'BN Da'!AR352+'BS Da'!AR352+'TDC Da'!AR352</f>
        <v>59</v>
      </c>
      <c r="AS352" s="81">
        <f>+SUM(RED_InfraMR[[#This Row],[B.02.1 - Parque de Coches Eléctricos Motrices]:[B.02.3 - Parque de Coches Eléctricos Motrices Tipo R]])</f>
        <v>942</v>
      </c>
      <c r="AT352" s="81">
        <f>+'MIT Da'!AT352+'SAR Da'!AT352+'URQ Da'!AT352+'ROC Da'!AT352+'SM Da'!AT352+'BN Da'!AT352+'BS Da'!AT352+'TDC Da'!AT352</f>
        <v>43</v>
      </c>
      <c r="AU352" s="81">
        <f>+'MIT Da'!AU352+'SAR Da'!AU352+'URQ Da'!AU352+'ROC Da'!AU352+'SM Da'!AU352+'BN Da'!AU352+'BS Da'!AU352+'TDC Da'!AU352</f>
        <v>3</v>
      </c>
      <c r="AV352" s="81">
        <f>+'MIT Da'!AV352+'SAR Da'!AV352+'URQ Da'!AV352+'ROC Da'!AV352+'SM Da'!AV352+'BN Da'!AV352+'BS Da'!AV352+'TDC Da'!AV352</f>
        <v>66</v>
      </c>
      <c r="AW352" s="81">
        <f>+SUM(RED_InfraMR[[#This Row],[B.03.1 - Parque de Coches Motores Motrices Remolcados]:[B.03.3 - Parque de Coches Motores Motrices Cabina]])</f>
        <v>112</v>
      </c>
      <c r="AX352" s="81">
        <f>+'MIT Da'!AX352+'SAR Da'!AX352+'URQ Da'!AX352+'ROC Da'!AX352+'SM Da'!AX352+'BN Da'!AX352+'BS Da'!AX352+'TDC Da'!AX352</f>
        <v>314</v>
      </c>
      <c r="AY352" s="81">
        <f>+'MIT Da'!AY352+'SAR Da'!AY352+'URQ Da'!AY352+'ROC Da'!AY352+'SM Da'!AY352+'BN Da'!AY352+'BS Da'!AY352+'TDC Da'!AY352</f>
        <v>139</v>
      </c>
      <c r="AZ352" s="81">
        <f>+'MIT Da'!AZ352+'SAR Da'!AZ352+'URQ Da'!AZ352+'ROC Da'!AZ352+'SM Da'!AZ352+'BN Da'!AZ352+'BS Da'!AZ352+'TDC Da'!AZ352</f>
        <v>34</v>
      </c>
      <c r="BA352" s="81">
        <f>+'MIT Da'!BA352+'SAR Da'!BA352+'URQ Da'!BA352+'ROC Da'!BA352+'SM Da'!BA352+'BN Da'!BA352+'BS Da'!BA352+'TDC Da'!BA352</f>
        <v>228</v>
      </c>
      <c r="BB352" s="81">
        <f>+'MIT Da'!BB352+'SAR Da'!BB352+'URQ Da'!BB352+'ROC Da'!BB352+'SM Da'!BB352+'BN Da'!BB352+'BS Da'!BB352+'TDC Da'!BB352</f>
        <v>14</v>
      </c>
      <c r="BC352" s="81">
        <f>+SUM(RED_InfraMR[[#This Row],[B.04.1 - Parque de Coches Remolcados Clase Unica]:[B.04.5 - Parque de Coches Remolcados para Servicios Especiales (Cartoneros)]])</f>
        <v>729</v>
      </c>
      <c r="BD352" s="81">
        <f>+'MIT Da'!BD352+'SAR Da'!BD352+'URQ Da'!BD352+'ROC Da'!BD352+'SM Da'!BD352+'BN Da'!BD352+'BS Da'!BD352+'TDC Da'!BD352</f>
        <v>4</v>
      </c>
      <c r="BE352" s="81">
        <f>+'MIT Da'!BE352+'SAR Da'!BE352+'URQ Da'!BE352+'ROC Da'!BE352+'SM Da'!BE352+'BN Da'!BE352+'BS Da'!BE352+'TDC Da'!BE352</f>
        <v>131</v>
      </c>
      <c r="BF352" s="16"/>
    </row>
    <row r="353" spans="1:59">
      <c r="A353" s="1">
        <v>2022</v>
      </c>
      <c r="B353" s="1" t="s">
        <v>118</v>
      </c>
      <c r="C353" s="12">
        <f>+'MIT Da'!C353+'SAR Da'!C353+'URQ Da'!C353+'ROC Da'!C353+'SM Da'!C353+'BN Da'!C353+'BS Da'!C353+'TDC Da'!C353</f>
        <v>265.52699999999999</v>
      </c>
      <c r="D353" s="12">
        <f>+'MIT Da'!D353+'SAR Da'!D353+'URQ Da'!D353+'ROC Da'!D353+'SM Da'!D353+'BN Da'!D353+'BS Da'!D353+'TDC Da'!D353</f>
        <v>440.47800000000007</v>
      </c>
      <c r="E353" s="12">
        <f>+'MIT Da'!E353+'SAR Da'!E353+'URQ Da'!E353+'ROC Da'!E353+'SM Da'!E353+'BN Da'!E353+'BS Da'!E353+'TDC Da'!E353</f>
        <v>0</v>
      </c>
      <c r="F353" s="12">
        <f>+'MIT Da'!F353+'SAR Da'!F353+'URQ Da'!F353+'ROC Da'!F353+'SM Da'!F353+'BN Da'!F353+'BS Da'!F353+'TDC Da'!F353</f>
        <v>258.18664000000001</v>
      </c>
      <c r="G353" s="12">
        <f>+'MIT Da'!G353+'SAR Da'!G353+'URQ Da'!G353+'ROC Da'!G353+'SM Da'!G353+'BN Da'!G353+'BS Da'!G353+'TDC Da'!G353</f>
        <v>964.19164000000001</v>
      </c>
      <c r="H353" s="12">
        <f>+'MIT Da'!H353+'SAR Da'!H353+'URQ Da'!H353+'ROC Da'!H353+'SM Da'!H353+'BN Da'!H353+'BS Da'!H353+'TDC Da'!H353</f>
        <v>947.74864000000002</v>
      </c>
      <c r="I353" s="12">
        <f>+'MIT Da'!I353+'SAR Da'!I353+'URQ Da'!I353+'ROC Da'!I353+'SM Da'!I353+'BN Da'!I353+'BS Da'!I353+'TDC Da'!I353</f>
        <v>1012.4090099999999</v>
      </c>
      <c r="J353" s="12">
        <f>+'MIT Da'!J353+'SAR Da'!J353+'URQ Da'!J353+'ROC Da'!J353+'SM Da'!J353+'BN Da'!J353+'BS Da'!J353+'TDC Da'!J353</f>
        <v>1171.7639099999999</v>
      </c>
      <c r="K353" s="12">
        <f>+'MIT Da'!K353+'SAR Da'!K353+'URQ Da'!K353+'ROC Da'!K353+'SM Da'!K353+'BN Da'!K353+'BS Da'!K353+'TDC Da'!K353</f>
        <v>54.516999999999996</v>
      </c>
      <c r="L353" s="12">
        <f>+'MIT Da'!L353+'SAR Da'!L353+'URQ Da'!L353+'ROC Da'!L353+'SM Da'!L353+'BN Da'!L353+'BS Da'!L353+'TDC Da'!L353</f>
        <v>542.23900000000003</v>
      </c>
      <c r="M353" s="12">
        <f>+'MIT Da'!M353+'SAR Da'!M353+'URQ Da'!M353+'ROC Da'!M353+'SM Da'!M353+'BN Da'!M353+'BS Da'!M353+'TDC Da'!M353</f>
        <v>21.314999999999998</v>
      </c>
      <c r="N353" s="12">
        <f>+'MIT Da'!N353+'SAR Da'!N353+'URQ Da'!N353+'ROC Da'!N353+'SM Da'!N353+'BN Da'!N353+'BS Da'!N353+'TDC Da'!N353</f>
        <v>1714.0029099999997</v>
      </c>
      <c r="O353" s="12">
        <f>+'MIT Da'!O353+'SAR Da'!O353+'URQ Da'!O353+'ROC Da'!O353+'SM Da'!O353+'BN Da'!O353+'BS Da'!O353+'TDC Da'!O353</f>
        <v>1696.5389099999998</v>
      </c>
      <c r="P353" s="81">
        <f>+'MIT Da'!P353+'SAR Da'!P353+'URQ Da'!P353+'ROC Da'!P353+'SM Da'!P353+'BN Da'!P353+'BS Da'!P353+'TDC Da'!P353</f>
        <v>211</v>
      </c>
      <c r="Q353" s="81">
        <f>+'MIT Da'!Q353+'SAR Da'!Q353+'URQ Da'!Q353+'ROC Da'!Q353+'SM Da'!Q353+'BN Da'!Q353+'BS Da'!Q353+'TDC Da'!Q353</f>
        <v>53</v>
      </c>
      <c r="R353" s="81">
        <f>+'MIT Da'!R353+'SAR Da'!R353+'URQ Da'!R353+'ROC Da'!R353+'SM Da'!R353+'BN Da'!R353+'BS Da'!R353+'TDC Da'!R353</f>
        <v>21</v>
      </c>
      <c r="S353" s="81">
        <f>+'MIT Da'!S353+'SAR Da'!S353+'URQ Da'!S353+'ROC Da'!S353+'SM Da'!S353+'BN Da'!S353+'BS Da'!S353+'TDC Da'!S353</f>
        <v>285</v>
      </c>
      <c r="T353" s="81">
        <f>+'MIT Da'!T353+'SAR Da'!T353+'URQ Da'!T353+'ROC Da'!T353+'SM Da'!T353+'BN Da'!T353+'BS Da'!T353+'TDC Da'!T353</f>
        <v>131</v>
      </c>
      <c r="U353" s="81">
        <f>+'MIT Da'!U353+'SAR Da'!U353+'URQ Da'!U353+'ROC Da'!U353+'SM Da'!U353+'BN Da'!U353+'BS Da'!U353+'TDC Da'!U353</f>
        <v>406</v>
      </c>
      <c r="V353" s="81">
        <f>+'MIT Da'!V353+'SAR Da'!V353+'URQ Da'!V353+'ROC Da'!V353+'SM Da'!V353+'BN Da'!V353+'BS Da'!V353+'TDC Da'!V353</f>
        <v>15</v>
      </c>
      <c r="W353" s="81">
        <f>+'MIT Da'!W353+'SAR Da'!W353+'URQ Da'!W353+'ROC Da'!W353+'SM Da'!W353+'BN Da'!W353+'BS Da'!W353+'TDC Da'!W353</f>
        <v>102</v>
      </c>
      <c r="X353" s="81">
        <f>+'MIT Da'!X353+'SAR Da'!X353+'URQ Da'!X353+'ROC Da'!X353+'SM Da'!X353+'BN Da'!X353+'BS Da'!X353+'TDC Da'!X353</f>
        <v>36</v>
      </c>
      <c r="Y353" s="81">
        <f>+'MIT Da'!Y353+'SAR Da'!Y353+'URQ Da'!Y353+'ROC Da'!Y353+'SM Da'!Y353+'BN Da'!Y353+'BS Da'!Y353+'TDC Da'!Y353</f>
        <v>690</v>
      </c>
      <c r="Z353" s="81">
        <f>+'MIT Da'!Z353+'SAR Da'!Z353+'URQ Da'!Z353+'ROC Da'!Z353+'SM Da'!Z353+'BN Da'!Z353+'BS Da'!Z353+'TDC Da'!Z353</f>
        <v>288</v>
      </c>
      <c r="AA353" s="81">
        <f>+'MIT Da'!AA353+'SAR Da'!AA353+'URQ Da'!AA353+'ROC Da'!AA353+'SM Da'!AA353+'BN Da'!AA353+'BS Da'!AA353+'TDC Da'!AA353</f>
        <v>114</v>
      </c>
      <c r="AB353" s="81">
        <f>+'MIT Da'!AB353+'SAR Da'!AB353+'URQ Da'!AB353+'ROC Da'!AB353+'SM Da'!AB353+'BN Da'!AB353+'BS Da'!AB353+'TDC Da'!AB353</f>
        <v>695</v>
      </c>
      <c r="AC353" s="81">
        <f>+'MIT Da'!AC353+'SAR Da'!AC353+'URQ Da'!AC353+'ROC Da'!AC353+'SM Da'!AC353+'BN Da'!AC353+'BS Da'!AC353+'TDC Da'!AC353</f>
        <v>1097</v>
      </c>
      <c r="AD353" s="81">
        <f>+'MIT Da'!AD353+'SAR Da'!AD353+'URQ Da'!AD353+'ROC Da'!AD353+'SM Da'!AD353+'BN Da'!AD353+'BS Da'!AD353+'TDC Da'!AD353</f>
        <v>44</v>
      </c>
      <c r="AE353" s="81">
        <f>+'MIT Da'!AE353+'SAR Da'!AE353+'URQ Da'!AE353+'ROC Da'!AE353+'SM Da'!AE353+'BN Da'!AE353+'BS Da'!AE353+'TDC Da'!AE353</f>
        <v>117</v>
      </c>
      <c r="AF353" s="81">
        <f>+'MIT Da'!AF353+'SAR Da'!AF353+'URQ Da'!AF353+'ROC Da'!AF353+'SM Da'!AF353+'BN Da'!AF353+'BS Da'!AF353+'TDC Da'!AF353</f>
        <v>432</v>
      </c>
      <c r="AG353" s="81">
        <f>+'MIT Da'!AG353+'SAR Da'!AG353+'URQ Da'!AG353+'ROC Da'!AG353+'SM Da'!AG353+'BN Da'!AG353+'BS Da'!AG353+'TDC Da'!AG353</f>
        <v>593</v>
      </c>
      <c r="AH353" s="12">
        <f>+'MIT Da'!AH353+'SAR Da'!AH353+'URQ Da'!AH353+'ROC Da'!AH353+'SM Da'!AH353+'BN Da'!AH353+'BS Da'!AH353+'TDC Da'!AH353</f>
        <v>290.80200000000002</v>
      </c>
      <c r="AI353" s="12">
        <f>+'MIT Da'!AI353+'SAR Da'!AI353+'URQ Da'!AI353+'ROC Da'!AI353+'SM Da'!AI353+'BN Da'!AI353+'BS Da'!AI353+'TDC Da'!AI353</f>
        <v>211.15700000000001</v>
      </c>
      <c r="AJ353" s="12">
        <f>+'MIT Da'!AJ353+'SAR Da'!AJ353+'URQ Da'!AJ353+'ROC Da'!AJ353+'SM Da'!AJ353+'BN Da'!AJ353+'BS Da'!AJ353+'TDC Da'!AJ353</f>
        <v>376.88299999999998</v>
      </c>
      <c r="AK353" s="12">
        <f>+'MIT Da'!AK353+'SAR Da'!AK353+'URQ Da'!AK353+'ROC Da'!AK353+'SM Da'!AK353+'BN Da'!AK353+'BS Da'!AK353+'TDC Da'!AK353</f>
        <v>878.84199999999998</v>
      </c>
      <c r="AL353" s="81">
        <f>+'MIT Da'!AL353+'SAR Da'!AL353+'URQ Da'!AL353+'ROC Da'!AL353+'SM Da'!AL353+'BN Da'!AL353+'BS Da'!AL353+'TDC Da'!AL353</f>
        <v>15</v>
      </c>
      <c r="AM353" s="81">
        <f>+'MIT Da'!AM353+'SAR Da'!AM353+'URQ Da'!AM353+'ROC Da'!AM353+'SM Da'!AM353+'BN Da'!AM353+'BS Da'!AM353+'TDC Da'!AM353</f>
        <v>63</v>
      </c>
      <c r="AN353" s="81">
        <f>+'MIT Da'!AN353+'SAR Da'!AN353+'URQ Da'!AN353+'ROC Da'!AN353+'SM Da'!AN353+'BN Da'!AN353+'BS Da'!AN353+'TDC Da'!AN353</f>
        <v>87</v>
      </c>
      <c r="AO353" s="81">
        <f>+'MIT Da'!AO353+'SAR Da'!AO353+'URQ Da'!AO353+'ROC Da'!AO353+'SM Da'!AO353+'BN Da'!AO353+'BS Da'!AO353+'TDC Da'!AO353</f>
        <v>165</v>
      </c>
      <c r="AP353" s="81">
        <f>+'MIT Da'!AP353+'SAR Da'!AP353+'URQ Da'!AP353+'ROC Da'!AP353+'SM Da'!AP353+'BN Da'!AP353+'BS Da'!AP353+'TDC Da'!AP353</f>
        <v>504</v>
      </c>
      <c r="AQ353" s="81">
        <f>+'MIT Da'!AQ353+'SAR Da'!AQ353+'URQ Da'!AQ353+'ROC Da'!AQ353+'SM Da'!AQ353+'BN Da'!AQ353+'BS Da'!AQ353+'TDC Da'!AQ353</f>
        <v>379</v>
      </c>
      <c r="AR353" s="81">
        <f>+'MIT Da'!AR353+'SAR Da'!AR353+'URQ Da'!AR353+'ROC Da'!AR353+'SM Da'!AR353+'BN Da'!AR353+'BS Da'!AR353+'TDC Da'!AR353</f>
        <v>59</v>
      </c>
      <c r="AS353" s="81">
        <f>+SUM(RED_InfraMR[[#This Row],[B.02.1 - Parque de Coches Eléctricos Motrices]:[B.02.3 - Parque de Coches Eléctricos Motrices Tipo R]])</f>
        <v>942</v>
      </c>
      <c r="AT353" s="81">
        <f>+'MIT Da'!AT353+'SAR Da'!AT353+'URQ Da'!AT353+'ROC Da'!AT353+'SM Da'!AT353+'BN Da'!AT353+'BS Da'!AT353+'TDC Da'!AT353</f>
        <v>43</v>
      </c>
      <c r="AU353" s="81">
        <f>+'MIT Da'!AU353+'SAR Da'!AU353+'URQ Da'!AU353+'ROC Da'!AU353+'SM Da'!AU353+'BN Da'!AU353+'BS Da'!AU353+'TDC Da'!AU353</f>
        <v>3</v>
      </c>
      <c r="AV353" s="81">
        <f>+'MIT Da'!AV353+'SAR Da'!AV353+'URQ Da'!AV353+'ROC Da'!AV353+'SM Da'!AV353+'BN Da'!AV353+'BS Da'!AV353+'TDC Da'!AV353</f>
        <v>66</v>
      </c>
      <c r="AW353" s="81">
        <f>+SUM(RED_InfraMR[[#This Row],[B.03.1 - Parque de Coches Motores Motrices Remolcados]:[B.03.3 - Parque de Coches Motores Motrices Cabina]])</f>
        <v>112</v>
      </c>
      <c r="AX353" s="81">
        <f>+'MIT Da'!AX353+'SAR Da'!AX353+'URQ Da'!AX353+'ROC Da'!AX353+'SM Da'!AX353+'BN Da'!AX353+'BS Da'!AX353+'TDC Da'!AX353</f>
        <v>314</v>
      </c>
      <c r="AY353" s="81">
        <f>+'MIT Da'!AY353+'SAR Da'!AY353+'URQ Da'!AY353+'ROC Da'!AY353+'SM Da'!AY353+'BN Da'!AY353+'BS Da'!AY353+'TDC Da'!AY353</f>
        <v>139</v>
      </c>
      <c r="AZ353" s="81">
        <f>+'MIT Da'!AZ353+'SAR Da'!AZ353+'URQ Da'!AZ353+'ROC Da'!AZ353+'SM Da'!AZ353+'BN Da'!AZ353+'BS Da'!AZ353+'TDC Da'!AZ353</f>
        <v>34</v>
      </c>
      <c r="BA353" s="81">
        <f>+'MIT Da'!BA353+'SAR Da'!BA353+'URQ Da'!BA353+'ROC Da'!BA353+'SM Da'!BA353+'BN Da'!BA353+'BS Da'!BA353+'TDC Da'!BA353</f>
        <v>228</v>
      </c>
      <c r="BB353" s="81">
        <f>+'MIT Da'!BB353+'SAR Da'!BB353+'URQ Da'!BB353+'ROC Da'!BB353+'SM Da'!BB353+'BN Da'!BB353+'BS Da'!BB353+'TDC Da'!BB353</f>
        <v>14</v>
      </c>
      <c r="BC353" s="81">
        <f>+SUM(RED_InfraMR[[#This Row],[B.04.1 - Parque de Coches Remolcados Clase Unica]:[B.04.5 - Parque de Coches Remolcados para Servicios Especiales (Cartoneros)]])</f>
        <v>729</v>
      </c>
      <c r="BD353" s="81">
        <f>+'MIT Da'!BD353+'SAR Da'!BD353+'URQ Da'!BD353+'ROC Da'!BD353+'SM Da'!BD353+'BN Da'!BD353+'BS Da'!BD353+'TDC Da'!BD353</f>
        <v>4</v>
      </c>
      <c r="BE353" s="81">
        <f>+'MIT Da'!BE353+'SAR Da'!BE353+'URQ Da'!BE353+'ROC Da'!BE353+'SM Da'!BE353+'BN Da'!BE353+'BS Da'!BE353+'TDC Da'!BE353</f>
        <v>131</v>
      </c>
      <c r="BF353" s="16"/>
    </row>
    <row r="354" spans="1:59">
      <c r="A354" s="1">
        <v>2022</v>
      </c>
      <c r="B354" s="1" t="s">
        <v>119</v>
      </c>
      <c r="C354" s="12">
        <f>+'MIT Da'!C354+'SAR Da'!C354+'URQ Da'!C354+'ROC Da'!C354+'SM Da'!C354+'BN Da'!C354+'BS Da'!C354+'TDC Da'!C354</f>
        <v>265.52699999999999</v>
      </c>
      <c r="D354" s="12">
        <f>+'MIT Da'!D354+'SAR Da'!D354+'URQ Da'!D354+'ROC Da'!D354+'SM Da'!D354+'BN Da'!D354+'BS Da'!D354+'TDC Da'!D354</f>
        <v>440.47800000000007</v>
      </c>
      <c r="E354" s="12">
        <f>+'MIT Da'!E354+'SAR Da'!E354+'URQ Da'!E354+'ROC Da'!E354+'SM Da'!E354+'BN Da'!E354+'BS Da'!E354+'TDC Da'!E354</f>
        <v>0</v>
      </c>
      <c r="F354" s="12">
        <f>+'MIT Da'!F354+'SAR Da'!F354+'URQ Da'!F354+'ROC Da'!F354+'SM Da'!F354+'BN Da'!F354+'BS Da'!F354+'TDC Da'!F354</f>
        <v>258.18664000000001</v>
      </c>
      <c r="G354" s="12">
        <f>+'MIT Da'!G354+'SAR Da'!G354+'URQ Da'!G354+'ROC Da'!G354+'SM Da'!G354+'BN Da'!G354+'BS Da'!G354+'TDC Da'!G354</f>
        <v>964.19164000000001</v>
      </c>
      <c r="H354" s="12">
        <f>+'MIT Da'!H354+'SAR Da'!H354+'URQ Da'!H354+'ROC Da'!H354+'SM Da'!H354+'BN Da'!H354+'BS Da'!H354+'TDC Da'!H354</f>
        <v>947.74864000000002</v>
      </c>
      <c r="I354" s="12">
        <f>+'MIT Da'!I354+'SAR Da'!I354+'URQ Da'!I354+'ROC Da'!I354+'SM Da'!I354+'BN Da'!I354+'BS Da'!I354+'TDC Da'!I354</f>
        <v>1012.4090099999999</v>
      </c>
      <c r="J354" s="12">
        <f>+'MIT Da'!J354+'SAR Da'!J354+'URQ Da'!J354+'ROC Da'!J354+'SM Da'!J354+'BN Da'!J354+'BS Da'!J354+'TDC Da'!J354</f>
        <v>1171.7639099999999</v>
      </c>
      <c r="K354" s="12">
        <f>+'MIT Da'!K354+'SAR Da'!K354+'URQ Da'!K354+'ROC Da'!K354+'SM Da'!K354+'BN Da'!K354+'BS Da'!K354+'TDC Da'!K354</f>
        <v>54.516999999999996</v>
      </c>
      <c r="L354" s="12">
        <f>+'MIT Da'!L354+'SAR Da'!L354+'URQ Da'!L354+'ROC Da'!L354+'SM Da'!L354+'BN Da'!L354+'BS Da'!L354+'TDC Da'!L354</f>
        <v>542.23900000000003</v>
      </c>
      <c r="M354" s="12">
        <f>+'MIT Da'!M354+'SAR Da'!M354+'URQ Da'!M354+'ROC Da'!M354+'SM Da'!M354+'BN Da'!M354+'BS Da'!M354+'TDC Da'!M354</f>
        <v>21.314999999999998</v>
      </c>
      <c r="N354" s="12">
        <f>+'MIT Da'!N354+'SAR Da'!N354+'URQ Da'!N354+'ROC Da'!N354+'SM Da'!N354+'BN Da'!N354+'BS Da'!N354+'TDC Da'!N354</f>
        <v>1714.0029099999997</v>
      </c>
      <c r="O354" s="12">
        <f>+'MIT Da'!O354+'SAR Da'!O354+'URQ Da'!O354+'ROC Da'!O354+'SM Da'!O354+'BN Da'!O354+'BS Da'!O354+'TDC Da'!O354</f>
        <v>1696.5389099999998</v>
      </c>
      <c r="P354" s="81">
        <f>+'MIT Da'!P354+'SAR Da'!P354+'URQ Da'!P354+'ROC Da'!P354+'SM Da'!P354+'BN Da'!P354+'BS Da'!P354+'TDC Da'!P354</f>
        <v>211</v>
      </c>
      <c r="Q354" s="81">
        <f>+'MIT Da'!Q354+'SAR Da'!Q354+'URQ Da'!Q354+'ROC Da'!Q354+'SM Da'!Q354+'BN Da'!Q354+'BS Da'!Q354+'TDC Da'!Q354</f>
        <v>53</v>
      </c>
      <c r="R354" s="81">
        <f>+'MIT Da'!R354+'SAR Da'!R354+'URQ Da'!R354+'ROC Da'!R354+'SM Da'!R354+'BN Da'!R354+'BS Da'!R354+'TDC Da'!R354</f>
        <v>21</v>
      </c>
      <c r="S354" s="81">
        <f>+'MIT Da'!S354+'SAR Da'!S354+'URQ Da'!S354+'ROC Da'!S354+'SM Da'!S354+'BN Da'!S354+'BS Da'!S354+'TDC Da'!S354</f>
        <v>285</v>
      </c>
      <c r="T354" s="81">
        <f>+'MIT Da'!T354+'SAR Da'!T354+'URQ Da'!T354+'ROC Da'!T354+'SM Da'!T354+'BN Da'!T354+'BS Da'!T354+'TDC Da'!T354</f>
        <v>131</v>
      </c>
      <c r="U354" s="81">
        <f>+'MIT Da'!U354+'SAR Da'!U354+'URQ Da'!U354+'ROC Da'!U354+'SM Da'!U354+'BN Da'!U354+'BS Da'!U354+'TDC Da'!U354</f>
        <v>406</v>
      </c>
      <c r="V354" s="81">
        <f>+'MIT Da'!V354+'SAR Da'!V354+'URQ Da'!V354+'ROC Da'!V354+'SM Da'!V354+'BN Da'!V354+'BS Da'!V354+'TDC Da'!V354</f>
        <v>15</v>
      </c>
      <c r="W354" s="81">
        <f>+'MIT Da'!W354+'SAR Da'!W354+'URQ Da'!W354+'ROC Da'!W354+'SM Da'!W354+'BN Da'!W354+'BS Da'!W354+'TDC Da'!W354</f>
        <v>102</v>
      </c>
      <c r="X354" s="81">
        <f>+'MIT Da'!X354+'SAR Da'!X354+'URQ Da'!X354+'ROC Da'!X354+'SM Da'!X354+'BN Da'!X354+'BS Da'!X354+'TDC Da'!X354</f>
        <v>36</v>
      </c>
      <c r="Y354" s="81">
        <f>+'MIT Da'!Y354+'SAR Da'!Y354+'URQ Da'!Y354+'ROC Da'!Y354+'SM Da'!Y354+'BN Da'!Y354+'BS Da'!Y354+'TDC Da'!Y354</f>
        <v>690</v>
      </c>
      <c r="Z354" s="81">
        <f>+'MIT Da'!Z354+'SAR Da'!Z354+'URQ Da'!Z354+'ROC Da'!Z354+'SM Da'!Z354+'BN Da'!Z354+'BS Da'!Z354+'TDC Da'!Z354</f>
        <v>288</v>
      </c>
      <c r="AA354" s="81">
        <f>+'MIT Da'!AA354+'SAR Da'!AA354+'URQ Da'!AA354+'ROC Da'!AA354+'SM Da'!AA354+'BN Da'!AA354+'BS Da'!AA354+'TDC Da'!AA354</f>
        <v>114</v>
      </c>
      <c r="AB354" s="81">
        <f>+'MIT Da'!AB354+'SAR Da'!AB354+'URQ Da'!AB354+'ROC Da'!AB354+'SM Da'!AB354+'BN Da'!AB354+'BS Da'!AB354+'TDC Da'!AB354</f>
        <v>695</v>
      </c>
      <c r="AC354" s="81">
        <f>+'MIT Da'!AC354+'SAR Da'!AC354+'URQ Da'!AC354+'ROC Da'!AC354+'SM Da'!AC354+'BN Da'!AC354+'BS Da'!AC354+'TDC Da'!AC354</f>
        <v>1097</v>
      </c>
      <c r="AD354" s="81">
        <f>+'MIT Da'!AD354+'SAR Da'!AD354+'URQ Da'!AD354+'ROC Da'!AD354+'SM Da'!AD354+'BN Da'!AD354+'BS Da'!AD354+'TDC Da'!AD354</f>
        <v>44</v>
      </c>
      <c r="AE354" s="81">
        <f>+'MIT Da'!AE354+'SAR Da'!AE354+'URQ Da'!AE354+'ROC Da'!AE354+'SM Da'!AE354+'BN Da'!AE354+'BS Da'!AE354+'TDC Da'!AE354</f>
        <v>117</v>
      </c>
      <c r="AF354" s="81">
        <f>+'MIT Da'!AF354+'SAR Da'!AF354+'URQ Da'!AF354+'ROC Da'!AF354+'SM Da'!AF354+'BN Da'!AF354+'BS Da'!AF354+'TDC Da'!AF354</f>
        <v>432</v>
      </c>
      <c r="AG354" s="81">
        <f>+'MIT Da'!AG354+'SAR Da'!AG354+'URQ Da'!AG354+'ROC Da'!AG354+'SM Da'!AG354+'BN Da'!AG354+'BS Da'!AG354+'TDC Da'!AG354</f>
        <v>593</v>
      </c>
      <c r="AH354" s="12">
        <f>+'MIT Da'!AH354+'SAR Da'!AH354+'URQ Da'!AH354+'ROC Da'!AH354+'SM Da'!AH354+'BN Da'!AH354+'BS Da'!AH354+'TDC Da'!AH354</f>
        <v>290.80200000000002</v>
      </c>
      <c r="AI354" s="12">
        <f>+'MIT Da'!AI354+'SAR Da'!AI354+'URQ Da'!AI354+'ROC Da'!AI354+'SM Da'!AI354+'BN Da'!AI354+'BS Da'!AI354+'TDC Da'!AI354</f>
        <v>211.15700000000001</v>
      </c>
      <c r="AJ354" s="12">
        <f>+'MIT Da'!AJ354+'SAR Da'!AJ354+'URQ Da'!AJ354+'ROC Da'!AJ354+'SM Da'!AJ354+'BN Da'!AJ354+'BS Da'!AJ354+'TDC Da'!AJ354</f>
        <v>376.88299999999998</v>
      </c>
      <c r="AK354" s="12">
        <f>+'MIT Da'!AK354+'SAR Da'!AK354+'URQ Da'!AK354+'ROC Da'!AK354+'SM Da'!AK354+'BN Da'!AK354+'BS Da'!AK354+'TDC Da'!AK354</f>
        <v>878.84199999999998</v>
      </c>
      <c r="AL354" s="81">
        <f>+'MIT Da'!AL354+'SAR Da'!AL354+'URQ Da'!AL354+'ROC Da'!AL354+'SM Da'!AL354+'BN Da'!AL354+'BS Da'!AL354+'TDC Da'!AL354</f>
        <v>15</v>
      </c>
      <c r="AM354" s="81">
        <f>+'MIT Da'!AM354+'SAR Da'!AM354+'URQ Da'!AM354+'ROC Da'!AM354+'SM Da'!AM354+'BN Da'!AM354+'BS Da'!AM354+'TDC Da'!AM354</f>
        <v>63</v>
      </c>
      <c r="AN354" s="81">
        <f>+'MIT Da'!AN354+'SAR Da'!AN354+'URQ Da'!AN354+'ROC Da'!AN354+'SM Da'!AN354+'BN Da'!AN354+'BS Da'!AN354+'TDC Da'!AN354</f>
        <v>87</v>
      </c>
      <c r="AO354" s="81">
        <f>+'MIT Da'!AO354+'SAR Da'!AO354+'URQ Da'!AO354+'ROC Da'!AO354+'SM Da'!AO354+'BN Da'!AO354+'BS Da'!AO354+'TDC Da'!AO354</f>
        <v>165</v>
      </c>
      <c r="AP354" s="81">
        <f>+'MIT Da'!AP354+'SAR Da'!AP354+'URQ Da'!AP354+'ROC Da'!AP354+'SM Da'!AP354+'BN Da'!AP354+'BS Da'!AP354+'TDC Da'!AP354</f>
        <v>504</v>
      </c>
      <c r="AQ354" s="81">
        <f>+'MIT Da'!AQ354+'SAR Da'!AQ354+'URQ Da'!AQ354+'ROC Da'!AQ354+'SM Da'!AQ354+'BN Da'!AQ354+'BS Da'!AQ354+'TDC Da'!AQ354</f>
        <v>379</v>
      </c>
      <c r="AR354" s="81">
        <f>+'MIT Da'!AR354+'SAR Da'!AR354+'URQ Da'!AR354+'ROC Da'!AR354+'SM Da'!AR354+'BN Da'!AR354+'BS Da'!AR354+'TDC Da'!AR354</f>
        <v>59</v>
      </c>
      <c r="AS354" s="81">
        <f>+SUM(RED_InfraMR[[#This Row],[B.02.1 - Parque de Coches Eléctricos Motrices]:[B.02.3 - Parque de Coches Eléctricos Motrices Tipo R]])</f>
        <v>942</v>
      </c>
      <c r="AT354" s="81">
        <f>+'MIT Da'!AT354+'SAR Da'!AT354+'URQ Da'!AT354+'ROC Da'!AT354+'SM Da'!AT354+'BN Da'!AT354+'BS Da'!AT354+'TDC Da'!AT354</f>
        <v>43</v>
      </c>
      <c r="AU354" s="81">
        <f>+'MIT Da'!AU354+'SAR Da'!AU354+'URQ Da'!AU354+'ROC Da'!AU354+'SM Da'!AU354+'BN Da'!AU354+'BS Da'!AU354+'TDC Da'!AU354</f>
        <v>3</v>
      </c>
      <c r="AV354" s="81">
        <f>+'MIT Da'!AV354+'SAR Da'!AV354+'URQ Da'!AV354+'ROC Da'!AV354+'SM Da'!AV354+'BN Da'!AV354+'BS Da'!AV354+'TDC Da'!AV354</f>
        <v>66</v>
      </c>
      <c r="AW354" s="81">
        <f>+SUM(RED_InfraMR[[#This Row],[B.03.1 - Parque de Coches Motores Motrices Remolcados]:[B.03.3 - Parque de Coches Motores Motrices Cabina]])</f>
        <v>112</v>
      </c>
      <c r="AX354" s="81">
        <f>+'MIT Da'!AX354+'SAR Da'!AX354+'URQ Da'!AX354+'ROC Da'!AX354+'SM Da'!AX354+'BN Da'!AX354+'BS Da'!AX354+'TDC Da'!AX354</f>
        <v>314</v>
      </c>
      <c r="AY354" s="81">
        <f>+'MIT Da'!AY354+'SAR Da'!AY354+'URQ Da'!AY354+'ROC Da'!AY354+'SM Da'!AY354+'BN Da'!AY354+'BS Da'!AY354+'TDC Da'!AY354</f>
        <v>139</v>
      </c>
      <c r="AZ354" s="81">
        <f>+'MIT Da'!AZ354+'SAR Da'!AZ354+'URQ Da'!AZ354+'ROC Da'!AZ354+'SM Da'!AZ354+'BN Da'!AZ354+'BS Da'!AZ354+'TDC Da'!AZ354</f>
        <v>34</v>
      </c>
      <c r="BA354" s="81">
        <f>+'MIT Da'!BA354+'SAR Da'!BA354+'URQ Da'!BA354+'ROC Da'!BA354+'SM Da'!BA354+'BN Da'!BA354+'BS Da'!BA354+'TDC Da'!BA354</f>
        <v>228</v>
      </c>
      <c r="BB354" s="81">
        <f>+'MIT Da'!BB354+'SAR Da'!BB354+'URQ Da'!BB354+'ROC Da'!BB354+'SM Da'!BB354+'BN Da'!BB354+'BS Da'!BB354+'TDC Da'!BB354</f>
        <v>14</v>
      </c>
      <c r="BC354" s="81">
        <f>+SUM(RED_InfraMR[[#This Row],[B.04.1 - Parque de Coches Remolcados Clase Unica]:[B.04.5 - Parque de Coches Remolcados para Servicios Especiales (Cartoneros)]])</f>
        <v>729</v>
      </c>
      <c r="BD354" s="81">
        <f>+'MIT Da'!BD354+'SAR Da'!BD354+'URQ Da'!BD354+'ROC Da'!BD354+'SM Da'!BD354+'BN Da'!BD354+'BS Da'!BD354+'TDC Da'!BD354</f>
        <v>4</v>
      </c>
      <c r="BE354" s="81">
        <f>+'MIT Da'!BE354+'SAR Da'!BE354+'URQ Da'!BE354+'ROC Da'!BE354+'SM Da'!BE354+'BN Da'!BE354+'BS Da'!BE354+'TDC Da'!BE354</f>
        <v>131</v>
      </c>
      <c r="BF354" s="16"/>
    </row>
    <row r="355" spans="1:59">
      <c r="A355" s="1">
        <v>2022</v>
      </c>
      <c r="B355" s="1" t="s">
        <v>120</v>
      </c>
      <c r="C355" s="12">
        <f>+'MIT Da'!C355+'SAR Da'!C355+'URQ Da'!C355+'ROC Da'!C355+'SM Da'!C355+'BN Da'!C355+'BS Da'!C355+'TDC Da'!C355</f>
        <v>265.52699999999999</v>
      </c>
      <c r="D355" s="12">
        <f>+'MIT Da'!D355+'SAR Da'!D355+'URQ Da'!D355+'ROC Da'!D355+'SM Da'!D355+'BN Da'!D355+'BS Da'!D355+'TDC Da'!D355</f>
        <v>440.47800000000007</v>
      </c>
      <c r="E355" s="12">
        <f>+'MIT Da'!E355+'SAR Da'!E355+'URQ Da'!E355+'ROC Da'!E355+'SM Da'!E355+'BN Da'!E355+'BS Da'!E355+'TDC Da'!E355</f>
        <v>0</v>
      </c>
      <c r="F355" s="12">
        <f>+'MIT Da'!F355+'SAR Da'!F355+'URQ Da'!F355+'ROC Da'!F355+'SM Da'!F355+'BN Da'!F355+'BS Da'!F355+'TDC Da'!F355</f>
        <v>258.18664000000001</v>
      </c>
      <c r="G355" s="12">
        <f>+'MIT Da'!G355+'SAR Da'!G355+'URQ Da'!G355+'ROC Da'!G355+'SM Da'!G355+'BN Da'!G355+'BS Da'!G355+'TDC Da'!G355</f>
        <v>964.19164000000001</v>
      </c>
      <c r="H355" s="12">
        <f>+'MIT Da'!H355+'SAR Da'!H355+'URQ Da'!H355+'ROC Da'!H355+'SM Da'!H355+'BN Da'!H355+'BS Da'!H355+'TDC Da'!H355</f>
        <v>947.74864000000002</v>
      </c>
      <c r="I355" s="12">
        <f>+'MIT Da'!I355+'SAR Da'!I355+'URQ Da'!I355+'ROC Da'!I355+'SM Da'!I355+'BN Da'!I355+'BS Da'!I355+'TDC Da'!I355</f>
        <v>1012.4090099999999</v>
      </c>
      <c r="J355" s="12">
        <f>+'MIT Da'!J355+'SAR Da'!J355+'URQ Da'!J355+'ROC Da'!J355+'SM Da'!J355+'BN Da'!J355+'BS Da'!J355+'TDC Da'!J355</f>
        <v>1171.7639099999999</v>
      </c>
      <c r="K355" s="12">
        <f>+'MIT Da'!K355+'SAR Da'!K355+'URQ Da'!K355+'ROC Da'!K355+'SM Da'!K355+'BN Da'!K355+'BS Da'!K355+'TDC Da'!K355</f>
        <v>54.516999999999996</v>
      </c>
      <c r="L355" s="12">
        <f>+'MIT Da'!L355+'SAR Da'!L355+'URQ Da'!L355+'ROC Da'!L355+'SM Da'!L355+'BN Da'!L355+'BS Da'!L355+'TDC Da'!L355</f>
        <v>542.23900000000003</v>
      </c>
      <c r="M355" s="12">
        <f>+'MIT Da'!M355+'SAR Da'!M355+'URQ Da'!M355+'ROC Da'!M355+'SM Da'!M355+'BN Da'!M355+'BS Da'!M355+'TDC Da'!M355</f>
        <v>21.314999999999998</v>
      </c>
      <c r="N355" s="12">
        <f>+'MIT Da'!N355+'SAR Da'!N355+'URQ Da'!N355+'ROC Da'!N355+'SM Da'!N355+'BN Da'!N355+'BS Da'!N355+'TDC Da'!N355</f>
        <v>1714.0029099999997</v>
      </c>
      <c r="O355" s="12">
        <f>+'MIT Da'!O355+'SAR Da'!O355+'URQ Da'!O355+'ROC Da'!O355+'SM Da'!O355+'BN Da'!O355+'BS Da'!O355+'TDC Da'!O355</f>
        <v>1696.5389099999998</v>
      </c>
      <c r="P355" s="81">
        <f>+'MIT Da'!P355+'SAR Da'!P355+'URQ Da'!P355+'ROC Da'!P355+'SM Da'!P355+'BN Da'!P355+'BS Da'!P355+'TDC Da'!P355</f>
        <v>211</v>
      </c>
      <c r="Q355" s="81">
        <f>+'MIT Da'!Q355+'SAR Da'!Q355+'URQ Da'!Q355+'ROC Da'!Q355+'SM Da'!Q355+'BN Da'!Q355+'BS Da'!Q355+'TDC Da'!Q355</f>
        <v>53</v>
      </c>
      <c r="R355" s="81">
        <f>+'MIT Da'!R355+'SAR Da'!R355+'URQ Da'!R355+'ROC Da'!R355+'SM Da'!R355+'BN Da'!R355+'BS Da'!R355+'TDC Da'!R355</f>
        <v>21</v>
      </c>
      <c r="S355" s="81">
        <f>+'MIT Da'!S355+'SAR Da'!S355+'URQ Da'!S355+'ROC Da'!S355+'SM Da'!S355+'BN Da'!S355+'BS Da'!S355+'TDC Da'!S355</f>
        <v>285</v>
      </c>
      <c r="T355" s="81">
        <f>+'MIT Da'!T355+'SAR Da'!T355+'URQ Da'!T355+'ROC Da'!T355+'SM Da'!T355+'BN Da'!T355+'BS Da'!T355+'TDC Da'!T355</f>
        <v>131</v>
      </c>
      <c r="U355" s="81">
        <f>+'MIT Da'!U355+'SAR Da'!U355+'URQ Da'!U355+'ROC Da'!U355+'SM Da'!U355+'BN Da'!U355+'BS Da'!U355+'TDC Da'!U355</f>
        <v>406</v>
      </c>
      <c r="V355" s="81">
        <f>+'MIT Da'!V355+'SAR Da'!V355+'URQ Da'!V355+'ROC Da'!V355+'SM Da'!V355+'BN Da'!V355+'BS Da'!V355+'TDC Da'!V355</f>
        <v>15</v>
      </c>
      <c r="W355" s="81">
        <f>+'MIT Da'!W355+'SAR Da'!W355+'URQ Da'!W355+'ROC Da'!W355+'SM Da'!W355+'BN Da'!W355+'BS Da'!W355+'TDC Da'!W355</f>
        <v>102</v>
      </c>
      <c r="X355" s="81">
        <f>+'MIT Da'!X355+'SAR Da'!X355+'URQ Da'!X355+'ROC Da'!X355+'SM Da'!X355+'BN Da'!X355+'BS Da'!X355+'TDC Da'!X355</f>
        <v>36</v>
      </c>
      <c r="Y355" s="81">
        <f>+'MIT Da'!Y355+'SAR Da'!Y355+'URQ Da'!Y355+'ROC Da'!Y355+'SM Da'!Y355+'BN Da'!Y355+'BS Da'!Y355+'TDC Da'!Y355</f>
        <v>690</v>
      </c>
      <c r="Z355" s="81">
        <f>+'MIT Da'!Z355+'SAR Da'!Z355+'URQ Da'!Z355+'ROC Da'!Z355+'SM Da'!Z355+'BN Da'!Z355+'BS Da'!Z355+'TDC Da'!Z355</f>
        <v>288</v>
      </c>
      <c r="AA355" s="81">
        <f>+'MIT Da'!AA355+'SAR Da'!AA355+'URQ Da'!AA355+'ROC Da'!AA355+'SM Da'!AA355+'BN Da'!AA355+'BS Da'!AA355+'TDC Da'!AA355</f>
        <v>114</v>
      </c>
      <c r="AB355" s="81">
        <f>+'MIT Da'!AB355+'SAR Da'!AB355+'URQ Da'!AB355+'ROC Da'!AB355+'SM Da'!AB355+'BN Da'!AB355+'BS Da'!AB355+'TDC Da'!AB355</f>
        <v>695</v>
      </c>
      <c r="AC355" s="81">
        <f>+'MIT Da'!AC355+'SAR Da'!AC355+'URQ Da'!AC355+'ROC Da'!AC355+'SM Da'!AC355+'BN Da'!AC355+'BS Da'!AC355+'TDC Da'!AC355</f>
        <v>1097</v>
      </c>
      <c r="AD355" s="81">
        <f>+'MIT Da'!AD355+'SAR Da'!AD355+'URQ Da'!AD355+'ROC Da'!AD355+'SM Da'!AD355+'BN Da'!AD355+'BS Da'!AD355+'TDC Da'!AD355</f>
        <v>44</v>
      </c>
      <c r="AE355" s="81">
        <f>+'MIT Da'!AE355+'SAR Da'!AE355+'URQ Da'!AE355+'ROC Da'!AE355+'SM Da'!AE355+'BN Da'!AE355+'BS Da'!AE355+'TDC Da'!AE355</f>
        <v>117</v>
      </c>
      <c r="AF355" s="81">
        <f>+'MIT Da'!AF355+'SAR Da'!AF355+'URQ Da'!AF355+'ROC Da'!AF355+'SM Da'!AF355+'BN Da'!AF355+'BS Da'!AF355+'TDC Da'!AF355</f>
        <v>432</v>
      </c>
      <c r="AG355" s="81">
        <f>+'MIT Da'!AG355+'SAR Da'!AG355+'URQ Da'!AG355+'ROC Da'!AG355+'SM Da'!AG355+'BN Da'!AG355+'BS Da'!AG355+'TDC Da'!AG355</f>
        <v>593</v>
      </c>
      <c r="AH355" s="12">
        <f>+'MIT Da'!AH355+'SAR Da'!AH355+'URQ Da'!AH355+'ROC Da'!AH355+'SM Da'!AH355+'BN Da'!AH355+'BS Da'!AH355+'TDC Da'!AH355</f>
        <v>290.80200000000002</v>
      </c>
      <c r="AI355" s="12">
        <f>+'MIT Da'!AI355+'SAR Da'!AI355+'URQ Da'!AI355+'ROC Da'!AI355+'SM Da'!AI355+'BN Da'!AI355+'BS Da'!AI355+'TDC Da'!AI355</f>
        <v>211.15700000000001</v>
      </c>
      <c r="AJ355" s="12">
        <f>+'MIT Da'!AJ355+'SAR Da'!AJ355+'URQ Da'!AJ355+'ROC Da'!AJ355+'SM Da'!AJ355+'BN Da'!AJ355+'BS Da'!AJ355+'TDC Da'!AJ355</f>
        <v>376.88299999999998</v>
      </c>
      <c r="AK355" s="12">
        <f>+'MIT Da'!AK355+'SAR Da'!AK355+'URQ Da'!AK355+'ROC Da'!AK355+'SM Da'!AK355+'BN Da'!AK355+'BS Da'!AK355+'TDC Da'!AK355</f>
        <v>878.84199999999998</v>
      </c>
      <c r="AL355" s="81">
        <f>+'MIT Da'!AL355+'SAR Da'!AL355+'URQ Da'!AL355+'ROC Da'!AL355+'SM Da'!AL355+'BN Da'!AL355+'BS Da'!AL355+'TDC Da'!AL355</f>
        <v>15</v>
      </c>
      <c r="AM355" s="81">
        <f>+'MIT Da'!AM355+'SAR Da'!AM355+'URQ Da'!AM355+'ROC Da'!AM355+'SM Da'!AM355+'BN Da'!AM355+'BS Da'!AM355+'TDC Da'!AM355</f>
        <v>63</v>
      </c>
      <c r="AN355" s="81">
        <f>+'MIT Da'!AN355+'SAR Da'!AN355+'URQ Da'!AN355+'ROC Da'!AN355+'SM Da'!AN355+'BN Da'!AN355+'BS Da'!AN355+'TDC Da'!AN355</f>
        <v>87</v>
      </c>
      <c r="AO355" s="81">
        <f>+'MIT Da'!AO355+'SAR Da'!AO355+'URQ Da'!AO355+'ROC Da'!AO355+'SM Da'!AO355+'BN Da'!AO355+'BS Da'!AO355+'TDC Da'!AO355</f>
        <v>165</v>
      </c>
      <c r="AP355" s="81">
        <f>+'MIT Da'!AP355+'SAR Da'!AP355+'URQ Da'!AP355+'ROC Da'!AP355+'SM Da'!AP355+'BN Da'!AP355+'BS Da'!AP355+'TDC Da'!AP355</f>
        <v>504</v>
      </c>
      <c r="AQ355" s="81">
        <f>+'MIT Da'!AQ355+'SAR Da'!AQ355+'URQ Da'!AQ355+'ROC Da'!AQ355+'SM Da'!AQ355+'BN Da'!AQ355+'BS Da'!AQ355+'TDC Da'!AQ355</f>
        <v>379</v>
      </c>
      <c r="AR355" s="81">
        <f>+'MIT Da'!AR355+'SAR Da'!AR355+'URQ Da'!AR355+'ROC Da'!AR355+'SM Da'!AR355+'BN Da'!AR355+'BS Da'!AR355+'TDC Da'!AR355</f>
        <v>59</v>
      </c>
      <c r="AS355" s="81">
        <f>+SUM(RED_InfraMR[[#This Row],[B.02.1 - Parque de Coches Eléctricos Motrices]:[B.02.3 - Parque de Coches Eléctricos Motrices Tipo R]])</f>
        <v>942</v>
      </c>
      <c r="AT355" s="81">
        <f>+'MIT Da'!AT355+'SAR Da'!AT355+'URQ Da'!AT355+'ROC Da'!AT355+'SM Da'!AT355+'BN Da'!AT355+'BS Da'!AT355+'TDC Da'!AT355</f>
        <v>43</v>
      </c>
      <c r="AU355" s="81">
        <f>+'MIT Da'!AU355+'SAR Da'!AU355+'URQ Da'!AU355+'ROC Da'!AU355+'SM Da'!AU355+'BN Da'!AU355+'BS Da'!AU355+'TDC Da'!AU355</f>
        <v>3</v>
      </c>
      <c r="AV355" s="81">
        <f>+'MIT Da'!AV355+'SAR Da'!AV355+'URQ Da'!AV355+'ROC Da'!AV355+'SM Da'!AV355+'BN Da'!AV355+'BS Da'!AV355+'TDC Da'!AV355</f>
        <v>66</v>
      </c>
      <c r="AW355" s="81">
        <f>+SUM(RED_InfraMR[[#This Row],[B.03.1 - Parque de Coches Motores Motrices Remolcados]:[B.03.3 - Parque de Coches Motores Motrices Cabina]])</f>
        <v>112</v>
      </c>
      <c r="AX355" s="81">
        <f>+'MIT Da'!AX355+'SAR Da'!AX355+'URQ Da'!AX355+'ROC Da'!AX355+'SM Da'!AX355+'BN Da'!AX355+'BS Da'!AX355+'TDC Da'!AX355</f>
        <v>314</v>
      </c>
      <c r="AY355" s="81">
        <f>+'MIT Da'!AY355+'SAR Da'!AY355+'URQ Da'!AY355+'ROC Da'!AY355+'SM Da'!AY355+'BN Da'!AY355+'BS Da'!AY355+'TDC Da'!AY355</f>
        <v>139</v>
      </c>
      <c r="AZ355" s="81">
        <f>+'MIT Da'!AZ355+'SAR Da'!AZ355+'URQ Da'!AZ355+'ROC Da'!AZ355+'SM Da'!AZ355+'BN Da'!AZ355+'BS Da'!AZ355+'TDC Da'!AZ355</f>
        <v>34</v>
      </c>
      <c r="BA355" s="81">
        <f>+'MIT Da'!BA355+'SAR Da'!BA355+'URQ Da'!BA355+'ROC Da'!BA355+'SM Da'!BA355+'BN Da'!BA355+'BS Da'!BA355+'TDC Da'!BA355</f>
        <v>228</v>
      </c>
      <c r="BB355" s="81">
        <f>+'MIT Da'!BB355+'SAR Da'!BB355+'URQ Da'!BB355+'ROC Da'!BB355+'SM Da'!BB355+'BN Da'!BB355+'BS Da'!BB355+'TDC Da'!BB355</f>
        <v>14</v>
      </c>
      <c r="BC355" s="81">
        <f>+SUM(RED_InfraMR[[#This Row],[B.04.1 - Parque de Coches Remolcados Clase Unica]:[B.04.5 - Parque de Coches Remolcados para Servicios Especiales (Cartoneros)]])</f>
        <v>729</v>
      </c>
      <c r="BD355" s="81">
        <f>+'MIT Da'!BD355+'SAR Da'!BD355+'URQ Da'!BD355+'ROC Da'!BD355+'SM Da'!BD355+'BN Da'!BD355+'BS Da'!BD355+'TDC Da'!BD355</f>
        <v>4</v>
      </c>
      <c r="BE355" s="81">
        <f>+'MIT Da'!BE355+'SAR Da'!BE355+'URQ Da'!BE355+'ROC Da'!BE355+'SM Da'!BE355+'BN Da'!BE355+'BS Da'!BE355+'TDC Da'!BE355</f>
        <v>131</v>
      </c>
      <c r="BF355" s="16"/>
    </row>
    <row r="356" spans="1:59">
      <c r="A356" s="1">
        <v>2022</v>
      </c>
      <c r="B356" s="1" t="s">
        <v>121</v>
      </c>
      <c r="C356" s="12">
        <f>+'MIT Da'!C356+'SAR Da'!C356+'URQ Da'!C356+'ROC Da'!C356+'SM Da'!C356+'BN Da'!C356+'BS Da'!C356+'TDC Da'!C356</f>
        <v>265.52699999999999</v>
      </c>
      <c r="D356" s="12">
        <f>+'MIT Da'!D356+'SAR Da'!D356+'URQ Da'!D356+'ROC Da'!D356+'SM Da'!D356+'BN Da'!D356+'BS Da'!D356+'TDC Da'!D356</f>
        <v>440.47800000000007</v>
      </c>
      <c r="E356" s="12">
        <f>+'MIT Da'!E356+'SAR Da'!E356+'URQ Da'!E356+'ROC Da'!E356+'SM Da'!E356+'BN Da'!E356+'BS Da'!E356+'TDC Da'!E356</f>
        <v>0</v>
      </c>
      <c r="F356" s="12">
        <f>+'MIT Da'!F356+'SAR Da'!F356+'URQ Da'!F356+'ROC Da'!F356+'SM Da'!F356+'BN Da'!F356+'BS Da'!F356+'TDC Da'!F356</f>
        <v>258.18664000000001</v>
      </c>
      <c r="G356" s="12">
        <f>+'MIT Da'!G356+'SAR Da'!G356+'URQ Da'!G356+'ROC Da'!G356+'SM Da'!G356+'BN Da'!G356+'BS Da'!G356+'TDC Da'!G356</f>
        <v>964.19164000000001</v>
      </c>
      <c r="H356" s="12">
        <f>+'MIT Da'!H356+'SAR Da'!H356+'URQ Da'!H356+'ROC Da'!H356+'SM Da'!H356+'BN Da'!H356+'BS Da'!H356+'TDC Da'!H356</f>
        <v>947.74864000000002</v>
      </c>
      <c r="I356" s="12">
        <f>+'MIT Da'!I356+'SAR Da'!I356+'URQ Da'!I356+'ROC Da'!I356+'SM Da'!I356+'BN Da'!I356+'BS Da'!I356+'TDC Da'!I356</f>
        <v>1012.4090099999999</v>
      </c>
      <c r="J356" s="12">
        <f>+'MIT Da'!J356+'SAR Da'!J356+'URQ Da'!J356+'ROC Da'!J356+'SM Da'!J356+'BN Da'!J356+'BS Da'!J356+'TDC Da'!J356</f>
        <v>1171.7639099999999</v>
      </c>
      <c r="K356" s="12">
        <f>+'MIT Da'!K356+'SAR Da'!K356+'URQ Da'!K356+'ROC Da'!K356+'SM Da'!K356+'BN Da'!K356+'BS Da'!K356+'TDC Da'!K356</f>
        <v>54.516999999999996</v>
      </c>
      <c r="L356" s="12">
        <f>+'MIT Da'!L356+'SAR Da'!L356+'URQ Da'!L356+'ROC Da'!L356+'SM Da'!L356+'BN Da'!L356+'BS Da'!L356+'TDC Da'!L356</f>
        <v>542.23900000000003</v>
      </c>
      <c r="M356" s="12">
        <f>+'MIT Da'!M356+'SAR Da'!M356+'URQ Da'!M356+'ROC Da'!M356+'SM Da'!M356+'BN Da'!M356+'BS Da'!M356+'TDC Da'!M356</f>
        <v>21.314999999999998</v>
      </c>
      <c r="N356" s="12">
        <f>+'MIT Da'!N356+'SAR Da'!N356+'URQ Da'!N356+'ROC Da'!N356+'SM Da'!N356+'BN Da'!N356+'BS Da'!N356+'TDC Da'!N356</f>
        <v>1714.0029099999997</v>
      </c>
      <c r="O356" s="12">
        <f>+'MIT Da'!O356+'SAR Da'!O356+'URQ Da'!O356+'ROC Da'!O356+'SM Da'!O356+'BN Da'!O356+'BS Da'!O356+'TDC Da'!O356</f>
        <v>1696.5389099999998</v>
      </c>
      <c r="P356" s="81">
        <f>+'MIT Da'!P356+'SAR Da'!P356+'URQ Da'!P356+'ROC Da'!P356+'SM Da'!P356+'BN Da'!P356+'BS Da'!P356+'TDC Da'!P356</f>
        <v>211</v>
      </c>
      <c r="Q356" s="81">
        <f>+'MIT Da'!Q356+'SAR Da'!Q356+'URQ Da'!Q356+'ROC Da'!Q356+'SM Da'!Q356+'BN Da'!Q356+'BS Da'!Q356+'TDC Da'!Q356</f>
        <v>53</v>
      </c>
      <c r="R356" s="81">
        <f>+'MIT Da'!R356+'SAR Da'!R356+'URQ Da'!R356+'ROC Da'!R356+'SM Da'!R356+'BN Da'!R356+'BS Da'!R356+'TDC Da'!R356</f>
        <v>21</v>
      </c>
      <c r="S356" s="81">
        <f>+'MIT Da'!S356+'SAR Da'!S356+'URQ Da'!S356+'ROC Da'!S356+'SM Da'!S356+'BN Da'!S356+'BS Da'!S356+'TDC Da'!S356</f>
        <v>285</v>
      </c>
      <c r="T356" s="81">
        <f>+'MIT Da'!T356+'SAR Da'!T356+'URQ Da'!T356+'ROC Da'!T356+'SM Da'!T356+'BN Da'!T356+'BS Da'!T356+'TDC Da'!T356</f>
        <v>131</v>
      </c>
      <c r="U356" s="81">
        <f>+'MIT Da'!U356+'SAR Da'!U356+'URQ Da'!U356+'ROC Da'!U356+'SM Da'!U356+'BN Da'!U356+'BS Da'!U356+'TDC Da'!U356</f>
        <v>406</v>
      </c>
      <c r="V356" s="81">
        <f>+'MIT Da'!V356+'SAR Da'!V356+'URQ Da'!V356+'ROC Da'!V356+'SM Da'!V356+'BN Da'!V356+'BS Da'!V356+'TDC Da'!V356</f>
        <v>15</v>
      </c>
      <c r="W356" s="81">
        <f>+'MIT Da'!W356+'SAR Da'!W356+'URQ Da'!W356+'ROC Da'!W356+'SM Da'!W356+'BN Da'!W356+'BS Da'!W356+'TDC Da'!W356</f>
        <v>102</v>
      </c>
      <c r="X356" s="81">
        <f>+'MIT Da'!X356+'SAR Da'!X356+'URQ Da'!X356+'ROC Da'!X356+'SM Da'!X356+'BN Da'!X356+'BS Da'!X356+'TDC Da'!X356</f>
        <v>36</v>
      </c>
      <c r="Y356" s="81">
        <f>+'MIT Da'!Y356+'SAR Da'!Y356+'URQ Da'!Y356+'ROC Da'!Y356+'SM Da'!Y356+'BN Da'!Y356+'BS Da'!Y356+'TDC Da'!Y356</f>
        <v>690</v>
      </c>
      <c r="Z356" s="81">
        <f>+'MIT Da'!Z356+'SAR Da'!Z356+'URQ Da'!Z356+'ROC Da'!Z356+'SM Da'!Z356+'BN Da'!Z356+'BS Da'!Z356+'TDC Da'!Z356</f>
        <v>288</v>
      </c>
      <c r="AA356" s="81">
        <f>+'MIT Da'!AA356+'SAR Da'!AA356+'URQ Da'!AA356+'ROC Da'!AA356+'SM Da'!AA356+'BN Da'!AA356+'BS Da'!AA356+'TDC Da'!AA356</f>
        <v>114</v>
      </c>
      <c r="AB356" s="81">
        <f>+'MIT Da'!AB356+'SAR Da'!AB356+'URQ Da'!AB356+'ROC Da'!AB356+'SM Da'!AB356+'BN Da'!AB356+'BS Da'!AB356+'TDC Da'!AB356</f>
        <v>695</v>
      </c>
      <c r="AC356" s="81">
        <f>+'MIT Da'!AC356+'SAR Da'!AC356+'URQ Da'!AC356+'ROC Da'!AC356+'SM Da'!AC356+'BN Da'!AC356+'BS Da'!AC356+'TDC Da'!AC356</f>
        <v>1097</v>
      </c>
      <c r="AD356" s="81">
        <f>+'MIT Da'!AD356+'SAR Da'!AD356+'URQ Da'!AD356+'ROC Da'!AD356+'SM Da'!AD356+'BN Da'!AD356+'BS Da'!AD356+'TDC Da'!AD356</f>
        <v>44</v>
      </c>
      <c r="AE356" s="81">
        <f>+'MIT Da'!AE356+'SAR Da'!AE356+'URQ Da'!AE356+'ROC Da'!AE356+'SM Da'!AE356+'BN Da'!AE356+'BS Da'!AE356+'TDC Da'!AE356</f>
        <v>117</v>
      </c>
      <c r="AF356" s="81">
        <f>+'MIT Da'!AF356+'SAR Da'!AF356+'URQ Da'!AF356+'ROC Da'!AF356+'SM Da'!AF356+'BN Da'!AF356+'BS Da'!AF356+'TDC Da'!AF356</f>
        <v>432</v>
      </c>
      <c r="AG356" s="81">
        <f>+'MIT Da'!AG356+'SAR Da'!AG356+'URQ Da'!AG356+'ROC Da'!AG356+'SM Da'!AG356+'BN Da'!AG356+'BS Da'!AG356+'TDC Da'!AG356</f>
        <v>593</v>
      </c>
      <c r="AH356" s="12">
        <f>+'MIT Da'!AH356+'SAR Da'!AH356+'URQ Da'!AH356+'ROC Da'!AH356+'SM Da'!AH356+'BN Da'!AH356+'BS Da'!AH356+'TDC Da'!AH356</f>
        <v>290.80200000000002</v>
      </c>
      <c r="AI356" s="12">
        <f>+'MIT Da'!AI356+'SAR Da'!AI356+'URQ Da'!AI356+'ROC Da'!AI356+'SM Da'!AI356+'BN Da'!AI356+'BS Da'!AI356+'TDC Da'!AI356</f>
        <v>211.15700000000001</v>
      </c>
      <c r="AJ356" s="12">
        <f>+'MIT Da'!AJ356+'SAR Da'!AJ356+'URQ Da'!AJ356+'ROC Da'!AJ356+'SM Da'!AJ356+'BN Da'!AJ356+'BS Da'!AJ356+'TDC Da'!AJ356</f>
        <v>376.88299999999998</v>
      </c>
      <c r="AK356" s="12">
        <f>+'MIT Da'!AK356+'SAR Da'!AK356+'URQ Da'!AK356+'ROC Da'!AK356+'SM Da'!AK356+'BN Da'!AK356+'BS Da'!AK356+'TDC Da'!AK356</f>
        <v>878.84199999999998</v>
      </c>
      <c r="AL356" s="81">
        <f>+'MIT Da'!AL356+'SAR Da'!AL356+'URQ Da'!AL356+'ROC Da'!AL356+'SM Da'!AL356+'BN Da'!AL356+'BS Da'!AL356+'TDC Da'!AL356</f>
        <v>15</v>
      </c>
      <c r="AM356" s="81">
        <f>+'MIT Da'!AM356+'SAR Da'!AM356+'URQ Da'!AM356+'ROC Da'!AM356+'SM Da'!AM356+'BN Da'!AM356+'BS Da'!AM356+'TDC Da'!AM356</f>
        <v>63</v>
      </c>
      <c r="AN356" s="81">
        <f>+'MIT Da'!AN356+'SAR Da'!AN356+'URQ Da'!AN356+'ROC Da'!AN356+'SM Da'!AN356+'BN Da'!AN356+'BS Da'!AN356+'TDC Da'!AN356</f>
        <v>87</v>
      </c>
      <c r="AO356" s="81">
        <f>+'MIT Da'!AO356+'SAR Da'!AO356+'URQ Da'!AO356+'ROC Da'!AO356+'SM Da'!AO356+'BN Da'!AO356+'BS Da'!AO356+'TDC Da'!AO356</f>
        <v>165</v>
      </c>
      <c r="AP356" s="81">
        <f>+'MIT Da'!AP356+'SAR Da'!AP356+'URQ Da'!AP356+'ROC Da'!AP356+'SM Da'!AP356+'BN Da'!AP356+'BS Da'!AP356+'TDC Da'!AP356</f>
        <v>504</v>
      </c>
      <c r="AQ356" s="81">
        <f>+'MIT Da'!AQ356+'SAR Da'!AQ356+'URQ Da'!AQ356+'ROC Da'!AQ356+'SM Da'!AQ356+'BN Da'!AQ356+'BS Da'!AQ356+'TDC Da'!AQ356</f>
        <v>379</v>
      </c>
      <c r="AR356" s="81">
        <f>+'MIT Da'!AR356+'SAR Da'!AR356+'URQ Da'!AR356+'ROC Da'!AR356+'SM Da'!AR356+'BN Da'!AR356+'BS Da'!AR356+'TDC Da'!AR356</f>
        <v>59</v>
      </c>
      <c r="AS356" s="81">
        <f>+SUM(RED_InfraMR[[#This Row],[B.02.1 - Parque de Coches Eléctricos Motrices]:[B.02.3 - Parque de Coches Eléctricos Motrices Tipo R]])</f>
        <v>942</v>
      </c>
      <c r="AT356" s="81">
        <f>+'MIT Da'!AT356+'SAR Da'!AT356+'URQ Da'!AT356+'ROC Da'!AT356+'SM Da'!AT356+'BN Da'!AT356+'BS Da'!AT356+'TDC Da'!AT356</f>
        <v>43</v>
      </c>
      <c r="AU356" s="81">
        <f>+'MIT Da'!AU356+'SAR Da'!AU356+'URQ Da'!AU356+'ROC Da'!AU356+'SM Da'!AU356+'BN Da'!AU356+'BS Da'!AU356+'TDC Da'!AU356</f>
        <v>3</v>
      </c>
      <c r="AV356" s="81">
        <f>+'MIT Da'!AV356+'SAR Da'!AV356+'URQ Da'!AV356+'ROC Da'!AV356+'SM Da'!AV356+'BN Da'!AV356+'BS Da'!AV356+'TDC Da'!AV356</f>
        <v>66</v>
      </c>
      <c r="AW356" s="81">
        <f>+SUM(RED_InfraMR[[#This Row],[B.03.1 - Parque de Coches Motores Motrices Remolcados]:[B.03.3 - Parque de Coches Motores Motrices Cabina]])</f>
        <v>112</v>
      </c>
      <c r="AX356" s="81">
        <f>+'MIT Da'!AX356+'SAR Da'!AX356+'URQ Da'!AX356+'ROC Da'!AX356+'SM Da'!AX356+'BN Da'!AX356+'BS Da'!AX356+'TDC Da'!AX356</f>
        <v>314</v>
      </c>
      <c r="AY356" s="81">
        <f>+'MIT Da'!AY356+'SAR Da'!AY356+'URQ Da'!AY356+'ROC Da'!AY356+'SM Da'!AY356+'BN Da'!AY356+'BS Da'!AY356+'TDC Da'!AY356</f>
        <v>139</v>
      </c>
      <c r="AZ356" s="81">
        <f>+'MIT Da'!AZ356+'SAR Da'!AZ356+'URQ Da'!AZ356+'ROC Da'!AZ356+'SM Da'!AZ356+'BN Da'!AZ356+'BS Da'!AZ356+'TDC Da'!AZ356</f>
        <v>34</v>
      </c>
      <c r="BA356" s="81">
        <f>+'MIT Da'!BA356+'SAR Da'!BA356+'URQ Da'!BA356+'ROC Da'!BA356+'SM Da'!BA356+'BN Da'!BA356+'BS Da'!BA356+'TDC Da'!BA356</f>
        <v>228</v>
      </c>
      <c r="BB356" s="81">
        <f>+'MIT Da'!BB356+'SAR Da'!BB356+'URQ Da'!BB356+'ROC Da'!BB356+'SM Da'!BB356+'BN Da'!BB356+'BS Da'!BB356+'TDC Da'!BB356</f>
        <v>14</v>
      </c>
      <c r="BC356" s="81">
        <f>+SUM(RED_InfraMR[[#This Row],[B.04.1 - Parque de Coches Remolcados Clase Unica]:[B.04.5 - Parque de Coches Remolcados para Servicios Especiales (Cartoneros)]])</f>
        <v>729</v>
      </c>
      <c r="BD356" s="81">
        <f>+'MIT Da'!BD356+'SAR Da'!BD356+'URQ Da'!BD356+'ROC Da'!BD356+'SM Da'!BD356+'BN Da'!BD356+'BS Da'!BD356+'TDC Da'!BD356</f>
        <v>4</v>
      </c>
      <c r="BE356" s="81">
        <f>+'MIT Da'!BE356+'SAR Da'!BE356+'URQ Da'!BE356+'ROC Da'!BE356+'SM Da'!BE356+'BN Da'!BE356+'BS Da'!BE356+'TDC Da'!BE356</f>
        <v>131</v>
      </c>
      <c r="BF356" s="16"/>
    </row>
    <row r="357" spans="1:59">
      <c r="A357" s="1">
        <v>2022</v>
      </c>
      <c r="B357" s="1" t="s">
        <v>122</v>
      </c>
      <c r="C357" s="12">
        <f>+'MIT Da'!C357+'SAR Da'!C357+'URQ Da'!C357+'ROC Da'!C357+'SM Da'!C357+'BN Da'!C357+'BS Da'!C357+'TDC Da'!C357</f>
        <v>265.52699999999999</v>
      </c>
      <c r="D357" s="12">
        <f>+'MIT Da'!D357+'SAR Da'!D357+'URQ Da'!D357+'ROC Da'!D357+'SM Da'!D357+'BN Da'!D357+'BS Da'!D357+'TDC Da'!D357</f>
        <v>440.47800000000007</v>
      </c>
      <c r="E357" s="12">
        <f>+'MIT Da'!E357+'SAR Da'!E357+'URQ Da'!E357+'ROC Da'!E357+'SM Da'!E357+'BN Da'!E357+'BS Da'!E357+'TDC Da'!E357</f>
        <v>0</v>
      </c>
      <c r="F357" s="12">
        <f>+'MIT Da'!F357+'SAR Da'!F357+'URQ Da'!F357+'ROC Da'!F357+'SM Da'!F357+'BN Da'!F357+'BS Da'!F357+'TDC Da'!F357</f>
        <v>258.18664000000001</v>
      </c>
      <c r="G357" s="12">
        <f>+'MIT Da'!G357+'SAR Da'!G357+'URQ Da'!G357+'ROC Da'!G357+'SM Da'!G357+'BN Da'!G357+'BS Da'!G357+'TDC Da'!G357</f>
        <v>964.19164000000001</v>
      </c>
      <c r="H357" s="12">
        <f>+'MIT Da'!H357+'SAR Da'!H357+'URQ Da'!H357+'ROC Da'!H357+'SM Da'!H357+'BN Da'!H357+'BS Da'!H357+'TDC Da'!H357</f>
        <v>947.74864000000002</v>
      </c>
      <c r="I357" s="12">
        <f>+'MIT Da'!I357+'SAR Da'!I357+'URQ Da'!I357+'ROC Da'!I357+'SM Da'!I357+'BN Da'!I357+'BS Da'!I357+'TDC Da'!I357</f>
        <v>1012.4090099999999</v>
      </c>
      <c r="J357" s="12">
        <f>+'MIT Da'!J357+'SAR Da'!J357+'URQ Da'!J357+'ROC Da'!J357+'SM Da'!J357+'BN Da'!J357+'BS Da'!J357+'TDC Da'!J357</f>
        <v>1171.7639099999999</v>
      </c>
      <c r="K357" s="12">
        <f>+'MIT Da'!K357+'SAR Da'!K357+'URQ Da'!K357+'ROC Da'!K357+'SM Da'!K357+'BN Da'!K357+'BS Da'!K357+'TDC Da'!K357</f>
        <v>54.516999999999996</v>
      </c>
      <c r="L357" s="12">
        <f>+'MIT Da'!L357+'SAR Da'!L357+'URQ Da'!L357+'ROC Da'!L357+'SM Da'!L357+'BN Da'!L357+'BS Da'!L357+'TDC Da'!L357</f>
        <v>542.23900000000003</v>
      </c>
      <c r="M357" s="12">
        <f>+'MIT Da'!M357+'SAR Da'!M357+'URQ Da'!M357+'ROC Da'!M357+'SM Da'!M357+'BN Da'!M357+'BS Da'!M357+'TDC Da'!M357</f>
        <v>21.314999999999998</v>
      </c>
      <c r="N357" s="12">
        <f>+'MIT Da'!N357+'SAR Da'!N357+'URQ Da'!N357+'ROC Da'!N357+'SM Da'!N357+'BN Da'!N357+'BS Da'!N357+'TDC Da'!N357</f>
        <v>1714.0029099999997</v>
      </c>
      <c r="O357" s="12">
        <f>+'MIT Da'!O357+'SAR Da'!O357+'URQ Da'!O357+'ROC Da'!O357+'SM Da'!O357+'BN Da'!O357+'BS Da'!O357+'TDC Da'!O357</f>
        <v>1696.5389099999998</v>
      </c>
      <c r="P357" s="81">
        <f>+'MIT Da'!P357+'SAR Da'!P357+'URQ Da'!P357+'ROC Da'!P357+'SM Da'!P357+'BN Da'!P357+'BS Da'!P357+'TDC Da'!P357</f>
        <v>211</v>
      </c>
      <c r="Q357" s="81">
        <f>+'MIT Da'!Q357+'SAR Da'!Q357+'URQ Da'!Q357+'ROC Da'!Q357+'SM Da'!Q357+'BN Da'!Q357+'BS Da'!Q357+'TDC Da'!Q357</f>
        <v>53</v>
      </c>
      <c r="R357" s="81">
        <f>+'MIT Da'!R357+'SAR Da'!R357+'URQ Da'!R357+'ROC Da'!R357+'SM Da'!R357+'BN Da'!R357+'BS Da'!R357+'TDC Da'!R357</f>
        <v>21</v>
      </c>
      <c r="S357" s="81">
        <f>+'MIT Da'!S357+'SAR Da'!S357+'URQ Da'!S357+'ROC Da'!S357+'SM Da'!S357+'BN Da'!S357+'BS Da'!S357+'TDC Da'!S357</f>
        <v>285</v>
      </c>
      <c r="T357" s="81">
        <f>+'MIT Da'!T357+'SAR Da'!T357+'URQ Da'!T357+'ROC Da'!T357+'SM Da'!T357+'BN Da'!T357+'BS Da'!T357+'TDC Da'!T357</f>
        <v>131</v>
      </c>
      <c r="U357" s="81">
        <f>+'MIT Da'!U357+'SAR Da'!U357+'URQ Da'!U357+'ROC Da'!U357+'SM Da'!U357+'BN Da'!U357+'BS Da'!U357+'TDC Da'!U357</f>
        <v>406</v>
      </c>
      <c r="V357" s="81">
        <f>+'MIT Da'!V357+'SAR Da'!V357+'URQ Da'!V357+'ROC Da'!V357+'SM Da'!V357+'BN Da'!V357+'BS Da'!V357+'TDC Da'!V357</f>
        <v>15</v>
      </c>
      <c r="W357" s="81">
        <f>+'MIT Da'!W357+'SAR Da'!W357+'URQ Da'!W357+'ROC Da'!W357+'SM Da'!W357+'BN Da'!W357+'BS Da'!W357+'TDC Da'!W357</f>
        <v>102</v>
      </c>
      <c r="X357" s="81">
        <f>+'MIT Da'!X357+'SAR Da'!X357+'URQ Da'!X357+'ROC Da'!X357+'SM Da'!X357+'BN Da'!X357+'BS Da'!X357+'TDC Da'!X357</f>
        <v>36</v>
      </c>
      <c r="Y357" s="81">
        <f>+'MIT Da'!Y357+'SAR Da'!Y357+'URQ Da'!Y357+'ROC Da'!Y357+'SM Da'!Y357+'BN Da'!Y357+'BS Da'!Y357+'TDC Da'!Y357</f>
        <v>690</v>
      </c>
      <c r="Z357" s="81">
        <f>+'MIT Da'!Z357+'SAR Da'!Z357+'URQ Da'!Z357+'ROC Da'!Z357+'SM Da'!Z357+'BN Da'!Z357+'BS Da'!Z357+'TDC Da'!Z357</f>
        <v>288</v>
      </c>
      <c r="AA357" s="81">
        <f>+'MIT Da'!AA357+'SAR Da'!AA357+'URQ Da'!AA357+'ROC Da'!AA357+'SM Da'!AA357+'BN Da'!AA357+'BS Da'!AA357+'TDC Da'!AA357</f>
        <v>114</v>
      </c>
      <c r="AB357" s="81">
        <f>+'MIT Da'!AB357+'SAR Da'!AB357+'URQ Da'!AB357+'ROC Da'!AB357+'SM Da'!AB357+'BN Da'!AB357+'BS Da'!AB357+'TDC Da'!AB357</f>
        <v>695</v>
      </c>
      <c r="AC357" s="81">
        <f>+'MIT Da'!AC357+'SAR Da'!AC357+'URQ Da'!AC357+'ROC Da'!AC357+'SM Da'!AC357+'BN Da'!AC357+'BS Da'!AC357+'TDC Da'!AC357</f>
        <v>1097</v>
      </c>
      <c r="AD357" s="81">
        <f>+'MIT Da'!AD357+'SAR Da'!AD357+'URQ Da'!AD357+'ROC Da'!AD357+'SM Da'!AD357+'BN Da'!AD357+'BS Da'!AD357+'TDC Da'!AD357</f>
        <v>44</v>
      </c>
      <c r="AE357" s="81">
        <f>+'MIT Da'!AE357+'SAR Da'!AE357+'URQ Da'!AE357+'ROC Da'!AE357+'SM Da'!AE357+'BN Da'!AE357+'BS Da'!AE357+'TDC Da'!AE357</f>
        <v>117</v>
      </c>
      <c r="AF357" s="81">
        <f>+'MIT Da'!AF357+'SAR Da'!AF357+'URQ Da'!AF357+'ROC Da'!AF357+'SM Da'!AF357+'BN Da'!AF357+'BS Da'!AF357+'TDC Da'!AF357</f>
        <v>432</v>
      </c>
      <c r="AG357" s="81">
        <f>+'MIT Da'!AG357+'SAR Da'!AG357+'URQ Da'!AG357+'ROC Da'!AG357+'SM Da'!AG357+'BN Da'!AG357+'BS Da'!AG357+'TDC Da'!AG357</f>
        <v>593</v>
      </c>
      <c r="AH357" s="12">
        <f>+'MIT Da'!AH357+'SAR Da'!AH357+'URQ Da'!AH357+'ROC Da'!AH357+'SM Da'!AH357+'BN Da'!AH357+'BS Da'!AH357+'TDC Da'!AH357</f>
        <v>290.80200000000002</v>
      </c>
      <c r="AI357" s="12">
        <f>+'MIT Da'!AI357+'SAR Da'!AI357+'URQ Da'!AI357+'ROC Da'!AI357+'SM Da'!AI357+'BN Da'!AI357+'BS Da'!AI357+'TDC Da'!AI357</f>
        <v>211.15700000000001</v>
      </c>
      <c r="AJ357" s="12">
        <f>+'MIT Da'!AJ357+'SAR Da'!AJ357+'URQ Da'!AJ357+'ROC Da'!AJ357+'SM Da'!AJ357+'BN Da'!AJ357+'BS Da'!AJ357+'TDC Da'!AJ357</f>
        <v>376.88299999999998</v>
      </c>
      <c r="AK357" s="12">
        <f>+'MIT Da'!AK357+'SAR Da'!AK357+'URQ Da'!AK357+'ROC Da'!AK357+'SM Da'!AK357+'BN Da'!AK357+'BS Da'!AK357+'TDC Da'!AK357</f>
        <v>878.84199999999998</v>
      </c>
      <c r="AL357" s="81">
        <f>+'MIT Da'!AL357+'SAR Da'!AL357+'URQ Da'!AL357+'ROC Da'!AL357+'SM Da'!AL357+'BN Da'!AL357+'BS Da'!AL357+'TDC Da'!AL357</f>
        <v>15</v>
      </c>
      <c r="AM357" s="81">
        <f>+'MIT Da'!AM357+'SAR Da'!AM357+'URQ Da'!AM357+'ROC Da'!AM357+'SM Da'!AM357+'BN Da'!AM357+'BS Da'!AM357+'TDC Da'!AM357</f>
        <v>63</v>
      </c>
      <c r="AN357" s="81">
        <f>+'MIT Da'!AN357+'SAR Da'!AN357+'URQ Da'!AN357+'ROC Da'!AN357+'SM Da'!AN357+'BN Da'!AN357+'BS Da'!AN357+'TDC Da'!AN357</f>
        <v>87</v>
      </c>
      <c r="AO357" s="81">
        <f>+'MIT Da'!AO357+'SAR Da'!AO357+'URQ Da'!AO357+'ROC Da'!AO357+'SM Da'!AO357+'BN Da'!AO357+'BS Da'!AO357+'TDC Da'!AO357</f>
        <v>165</v>
      </c>
      <c r="AP357" s="81">
        <f>+'MIT Da'!AP357+'SAR Da'!AP357+'URQ Da'!AP357+'ROC Da'!AP357+'SM Da'!AP357+'BN Da'!AP357+'BS Da'!AP357+'TDC Da'!AP357</f>
        <v>504</v>
      </c>
      <c r="AQ357" s="81">
        <f>+'MIT Da'!AQ357+'SAR Da'!AQ357+'URQ Da'!AQ357+'ROC Da'!AQ357+'SM Da'!AQ357+'BN Da'!AQ357+'BS Da'!AQ357+'TDC Da'!AQ357</f>
        <v>379</v>
      </c>
      <c r="AR357" s="81">
        <f>+'MIT Da'!AR357+'SAR Da'!AR357+'URQ Da'!AR357+'ROC Da'!AR357+'SM Da'!AR357+'BN Da'!AR357+'BS Da'!AR357+'TDC Da'!AR357</f>
        <v>59</v>
      </c>
      <c r="AS357" s="81">
        <f>+SUM(RED_InfraMR[[#This Row],[B.02.1 - Parque de Coches Eléctricos Motrices]:[B.02.3 - Parque de Coches Eléctricos Motrices Tipo R]])</f>
        <v>942</v>
      </c>
      <c r="AT357" s="81">
        <f>+'MIT Da'!AT357+'SAR Da'!AT357+'URQ Da'!AT357+'ROC Da'!AT357+'SM Da'!AT357+'BN Da'!AT357+'BS Da'!AT357+'TDC Da'!AT357</f>
        <v>43</v>
      </c>
      <c r="AU357" s="81">
        <f>+'MIT Da'!AU357+'SAR Da'!AU357+'URQ Da'!AU357+'ROC Da'!AU357+'SM Da'!AU357+'BN Da'!AU357+'BS Da'!AU357+'TDC Da'!AU357</f>
        <v>3</v>
      </c>
      <c r="AV357" s="81">
        <f>+'MIT Da'!AV357+'SAR Da'!AV357+'URQ Da'!AV357+'ROC Da'!AV357+'SM Da'!AV357+'BN Da'!AV357+'BS Da'!AV357+'TDC Da'!AV357</f>
        <v>66</v>
      </c>
      <c r="AW357" s="81">
        <f>+SUM(RED_InfraMR[[#This Row],[B.03.1 - Parque de Coches Motores Motrices Remolcados]:[B.03.3 - Parque de Coches Motores Motrices Cabina]])</f>
        <v>112</v>
      </c>
      <c r="AX357" s="81">
        <f>+'MIT Da'!AX357+'SAR Da'!AX357+'URQ Da'!AX357+'ROC Da'!AX357+'SM Da'!AX357+'BN Da'!AX357+'BS Da'!AX357+'TDC Da'!AX357</f>
        <v>314</v>
      </c>
      <c r="AY357" s="81">
        <f>+'MIT Da'!AY357+'SAR Da'!AY357+'URQ Da'!AY357+'ROC Da'!AY357+'SM Da'!AY357+'BN Da'!AY357+'BS Da'!AY357+'TDC Da'!AY357</f>
        <v>139</v>
      </c>
      <c r="AZ357" s="81">
        <f>+'MIT Da'!AZ357+'SAR Da'!AZ357+'URQ Da'!AZ357+'ROC Da'!AZ357+'SM Da'!AZ357+'BN Da'!AZ357+'BS Da'!AZ357+'TDC Da'!AZ357</f>
        <v>34</v>
      </c>
      <c r="BA357" s="81">
        <f>+'MIT Da'!BA357+'SAR Da'!BA357+'URQ Da'!BA357+'ROC Da'!BA357+'SM Da'!BA357+'BN Da'!BA357+'BS Da'!BA357+'TDC Da'!BA357</f>
        <v>228</v>
      </c>
      <c r="BB357" s="81">
        <f>+'MIT Da'!BB357+'SAR Da'!BB357+'URQ Da'!BB357+'ROC Da'!BB357+'SM Da'!BB357+'BN Da'!BB357+'BS Da'!BB357+'TDC Da'!BB357</f>
        <v>14</v>
      </c>
      <c r="BC357" s="81">
        <f>+SUM(RED_InfraMR[[#This Row],[B.04.1 - Parque de Coches Remolcados Clase Unica]:[B.04.5 - Parque de Coches Remolcados para Servicios Especiales (Cartoneros)]])</f>
        <v>729</v>
      </c>
      <c r="BD357" s="81">
        <f>+'MIT Da'!BD357+'SAR Da'!BD357+'URQ Da'!BD357+'ROC Da'!BD357+'SM Da'!BD357+'BN Da'!BD357+'BS Da'!BD357+'TDC Da'!BD357</f>
        <v>4</v>
      </c>
      <c r="BE357" s="81">
        <f>+'MIT Da'!BE357+'SAR Da'!BE357+'URQ Da'!BE357+'ROC Da'!BE357+'SM Da'!BE357+'BN Da'!BE357+'BS Da'!BE357+'TDC Da'!BE357</f>
        <v>131</v>
      </c>
      <c r="BF357" s="16"/>
    </row>
    <row r="358" spans="1:59">
      <c r="A358" s="1">
        <v>2022</v>
      </c>
      <c r="B358" s="1" t="s">
        <v>123</v>
      </c>
      <c r="C358" s="12">
        <f>+'MIT Da'!C358+'SAR Da'!C358+'URQ Da'!C358+'ROC Da'!C358+'SM Da'!C358+'BN Da'!C358+'BS Da'!C358+'TDC Da'!C358</f>
        <v>265.52699999999999</v>
      </c>
      <c r="D358" s="12">
        <f>+'MIT Da'!D358+'SAR Da'!D358+'URQ Da'!D358+'ROC Da'!D358+'SM Da'!D358+'BN Da'!D358+'BS Da'!D358+'TDC Da'!D358</f>
        <v>440.47800000000007</v>
      </c>
      <c r="E358" s="12">
        <f>+'MIT Da'!E358+'SAR Da'!E358+'URQ Da'!E358+'ROC Da'!E358+'SM Da'!E358+'BN Da'!E358+'BS Da'!E358+'TDC Da'!E358</f>
        <v>0</v>
      </c>
      <c r="F358" s="12">
        <f>+'MIT Da'!F358+'SAR Da'!F358+'URQ Da'!F358+'ROC Da'!F358+'SM Da'!F358+'BN Da'!F358+'BS Da'!F358+'TDC Da'!F358</f>
        <v>258.18664000000001</v>
      </c>
      <c r="G358" s="12">
        <f>+'MIT Da'!G358+'SAR Da'!G358+'URQ Da'!G358+'ROC Da'!G358+'SM Da'!G358+'BN Da'!G358+'BS Da'!G358+'TDC Da'!G358</f>
        <v>964.19164000000001</v>
      </c>
      <c r="H358" s="12">
        <f>+'MIT Da'!H358+'SAR Da'!H358+'URQ Da'!H358+'ROC Da'!H358+'SM Da'!H358+'BN Da'!H358+'BS Da'!H358+'TDC Da'!H358</f>
        <v>947.74864000000002</v>
      </c>
      <c r="I358" s="12">
        <f>+'MIT Da'!I358+'SAR Da'!I358+'URQ Da'!I358+'ROC Da'!I358+'SM Da'!I358+'BN Da'!I358+'BS Da'!I358+'TDC Da'!I358</f>
        <v>1012.4090099999999</v>
      </c>
      <c r="J358" s="12">
        <f>+'MIT Da'!J358+'SAR Da'!J358+'URQ Da'!J358+'ROC Da'!J358+'SM Da'!J358+'BN Da'!J358+'BS Da'!J358+'TDC Da'!J358</f>
        <v>1171.7639099999999</v>
      </c>
      <c r="K358" s="12">
        <f>+'MIT Da'!K358+'SAR Da'!K358+'URQ Da'!K358+'ROC Da'!K358+'SM Da'!K358+'BN Da'!K358+'BS Da'!K358+'TDC Da'!K358</f>
        <v>54.516999999999996</v>
      </c>
      <c r="L358" s="12">
        <f>+'MIT Da'!L358+'SAR Da'!L358+'URQ Da'!L358+'ROC Da'!L358+'SM Da'!L358+'BN Da'!L358+'BS Da'!L358+'TDC Da'!L358</f>
        <v>542.23900000000003</v>
      </c>
      <c r="M358" s="12">
        <f>+'MIT Da'!M358+'SAR Da'!M358+'URQ Da'!M358+'ROC Da'!M358+'SM Da'!M358+'BN Da'!M358+'BS Da'!M358+'TDC Da'!M358</f>
        <v>21.314999999999998</v>
      </c>
      <c r="N358" s="12">
        <f>+'MIT Da'!N358+'SAR Da'!N358+'URQ Da'!N358+'ROC Da'!N358+'SM Da'!N358+'BN Da'!N358+'BS Da'!N358+'TDC Da'!N358</f>
        <v>1714.0029099999997</v>
      </c>
      <c r="O358" s="12">
        <f>+'MIT Da'!O358+'SAR Da'!O358+'URQ Da'!O358+'ROC Da'!O358+'SM Da'!O358+'BN Da'!O358+'BS Da'!O358+'TDC Da'!O358</f>
        <v>1696.5389099999998</v>
      </c>
      <c r="P358" s="81">
        <f>+'MIT Da'!P358+'SAR Da'!P358+'URQ Da'!P358+'ROC Da'!P358+'SM Da'!P358+'BN Da'!P358+'BS Da'!P358+'TDC Da'!P358</f>
        <v>211</v>
      </c>
      <c r="Q358" s="81">
        <f>+'MIT Da'!Q358+'SAR Da'!Q358+'URQ Da'!Q358+'ROC Da'!Q358+'SM Da'!Q358+'BN Da'!Q358+'BS Da'!Q358+'TDC Da'!Q358</f>
        <v>53</v>
      </c>
      <c r="R358" s="81">
        <f>+'MIT Da'!R358+'SAR Da'!R358+'URQ Da'!R358+'ROC Da'!R358+'SM Da'!R358+'BN Da'!R358+'BS Da'!R358+'TDC Da'!R358</f>
        <v>21</v>
      </c>
      <c r="S358" s="81">
        <f>+'MIT Da'!S358+'SAR Da'!S358+'URQ Da'!S358+'ROC Da'!S358+'SM Da'!S358+'BN Da'!S358+'BS Da'!S358+'TDC Da'!S358</f>
        <v>285</v>
      </c>
      <c r="T358" s="81">
        <f>+'MIT Da'!T358+'SAR Da'!T358+'URQ Da'!T358+'ROC Da'!T358+'SM Da'!T358+'BN Da'!T358+'BS Da'!T358+'TDC Da'!T358</f>
        <v>131</v>
      </c>
      <c r="U358" s="81">
        <f>+'MIT Da'!U358+'SAR Da'!U358+'URQ Da'!U358+'ROC Da'!U358+'SM Da'!U358+'BN Da'!U358+'BS Da'!U358+'TDC Da'!U358</f>
        <v>406</v>
      </c>
      <c r="V358" s="81">
        <f>+'MIT Da'!V358+'SAR Da'!V358+'URQ Da'!V358+'ROC Da'!V358+'SM Da'!V358+'BN Da'!V358+'BS Da'!V358+'TDC Da'!V358</f>
        <v>15</v>
      </c>
      <c r="W358" s="81">
        <f>+'MIT Da'!W358+'SAR Da'!W358+'URQ Da'!W358+'ROC Da'!W358+'SM Da'!W358+'BN Da'!W358+'BS Da'!W358+'TDC Da'!W358</f>
        <v>102</v>
      </c>
      <c r="X358" s="81">
        <f>+'MIT Da'!X358+'SAR Da'!X358+'URQ Da'!X358+'ROC Da'!X358+'SM Da'!X358+'BN Da'!X358+'BS Da'!X358+'TDC Da'!X358</f>
        <v>36</v>
      </c>
      <c r="Y358" s="81">
        <f>+'MIT Da'!Y358+'SAR Da'!Y358+'URQ Da'!Y358+'ROC Da'!Y358+'SM Da'!Y358+'BN Da'!Y358+'BS Da'!Y358+'TDC Da'!Y358</f>
        <v>690</v>
      </c>
      <c r="Z358" s="81">
        <f>+'MIT Da'!Z358+'SAR Da'!Z358+'URQ Da'!Z358+'ROC Da'!Z358+'SM Da'!Z358+'BN Da'!Z358+'BS Da'!Z358+'TDC Da'!Z358</f>
        <v>288</v>
      </c>
      <c r="AA358" s="81">
        <f>+'MIT Da'!AA358+'SAR Da'!AA358+'URQ Da'!AA358+'ROC Da'!AA358+'SM Da'!AA358+'BN Da'!AA358+'BS Da'!AA358+'TDC Da'!AA358</f>
        <v>114</v>
      </c>
      <c r="AB358" s="81">
        <f>+'MIT Da'!AB358+'SAR Da'!AB358+'URQ Da'!AB358+'ROC Da'!AB358+'SM Da'!AB358+'BN Da'!AB358+'BS Da'!AB358+'TDC Da'!AB358</f>
        <v>695</v>
      </c>
      <c r="AC358" s="81">
        <f>+'MIT Da'!AC358+'SAR Da'!AC358+'URQ Da'!AC358+'ROC Da'!AC358+'SM Da'!AC358+'BN Da'!AC358+'BS Da'!AC358+'TDC Da'!AC358</f>
        <v>1097</v>
      </c>
      <c r="AD358" s="81">
        <f>+'MIT Da'!AD358+'SAR Da'!AD358+'URQ Da'!AD358+'ROC Da'!AD358+'SM Da'!AD358+'BN Da'!AD358+'BS Da'!AD358+'TDC Da'!AD358</f>
        <v>44</v>
      </c>
      <c r="AE358" s="81">
        <f>+'MIT Da'!AE358+'SAR Da'!AE358+'URQ Da'!AE358+'ROC Da'!AE358+'SM Da'!AE358+'BN Da'!AE358+'BS Da'!AE358+'TDC Da'!AE358</f>
        <v>117</v>
      </c>
      <c r="AF358" s="81">
        <f>+'MIT Da'!AF358+'SAR Da'!AF358+'URQ Da'!AF358+'ROC Da'!AF358+'SM Da'!AF358+'BN Da'!AF358+'BS Da'!AF358+'TDC Da'!AF358</f>
        <v>432</v>
      </c>
      <c r="AG358" s="81">
        <f>+'MIT Da'!AG358+'SAR Da'!AG358+'URQ Da'!AG358+'ROC Da'!AG358+'SM Da'!AG358+'BN Da'!AG358+'BS Da'!AG358+'TDC Da'!AG358</f>
        <v>593</v>
      </c>
      <c r="AH358" s="12">
        <f>+'MIT Da'!AH358+'SAR Da'!AH358+'URQ Da'!AH358+'ROC Da'!AH358+'SM Da'!AH358+'BN Da'!AH358+'BS Da'!AH358+'TDC Da'!AH358</f>
        <v>290.80200000000002</v>
      </c>
      <c r="AI358" s="12">
        <f>+'MIT Da'!AI358+'SAR Da'!AI358+'URQ Da'!AI358+'ROC Da'!AI358+'SM Da'!AI358+'BN Da'!AI358+'BS Da'!AI358+'TDC Da'!AI358</f>
        <v>211.15700000000001</v>
      </c>
      <c r="AJ358" s="12">
        <f>+'MIT Da'!AJ358+'SAR Da'!AJ358+'URQ Da'!AJ358+'ROC Da'!AJ358+'SM Da'!AJ358+'BN Da'!AJ358+'BS Da'!AJ358+'TDC Da'!AJ358</f>
        <v>376.88299999999998</v>
      </c>
      <c r="AK358" s="12">
        <f>+'MIT Da'!AK358+'SAR Da'!AK358+'URQ Da'!AK358+'ROC Da'!AK358+'SM Da'!AK358+'BN Da'!AK358+'BS Da'!AK358+'TDC Da'!AK358</f>
        <v>878.84199999999998</v>
      </c>
      <c r="AL358" s="81">
        <f>+'MIT Da'!AL358+'SAR Da'!AL358+'URQ Da'!AL358+'ROC Da'!AL358+'SM Da'!AL358+'BN Da'!AL358+'BS Da'!AL358+'TDC Da'!AL358</f>
        <v>15</v>
      </c>
      <c r="AM358" s="81">
        <f>+'MIT Da'!AM358+'SAR Da'!AM358+'URQ Da'!AM358+'ROC Da'!AM358+'SM Da'!AM358+'BN Da'!AM358+'BS Da'!AM358+'TDC Da'!AM358</f>
        <v>63</v>
      </c>
      <c r="AN358" s="81">
        <f>+'MIT Da'!AN358+'SAR Da'!AN358+'URQ Da'!AN358+'ROC Da'!AN358+'SM Da'!AN358+'BN Da'!AN358+'BS Da'!AN358+'TDC Da'!AN358</f>
        <v>87</v>
      </c>
      <c r="AO358" s="81">
        <f>+'MIT Da'!AO358+'SAR Da'!AO358+'URQ Da'!AO358+'ROC Da'!AO358+'SM Da'!AO358+'BN Da'!AO358+'BS Da'!AO358+'TDC Da'!AO358</f>
        <v>165</v>
      </c>
      <c r="AP358" s="81">
        <f>+'MIT Da'!AP358+'SAR Da'!AP358+'URQ Da'!AP358+'ROC Da'!AP358+'SM Da'!AP358+'BN Da'!AP358+'BS Da'!AP358+'TDC Da'!AP358</f>
        <v>504</v>
      </c>
      <c r="AQ358" s="81">
        <f>+'MIT Da'!AQ358+'SAR Da'!AQ358+'URQ Da'!AQ358+'ROC Da'!AQ358+'SM Da'!AQ358+'BN Da'!AQ358+'BS Da'!AQ358+'TDC Da'!AQ358</f>
        <v>379</v>
      </c>
      <c r="AR358" s="81">
        <f>+'MIT Da'!AR358+'SAR Da'!AR358+'URQ Da'!AR358+'ROC Da'!AR358+'SM Da'!AR358+'BN Da'!AR358+'BS Da'!AR358+'TDC Da'!AR358</f>
        <v>59</v>
      </c>
      <c r="AS358" s="81">
        <f>+SUM(RED_InfraMR[[#This Row],[B.02.1 - Parque de Coches Eléctricos Motrices]:[B.02.3 - Parque de Coches Eléctricos Motrices Tipo R]])</f>
        <v>942</v>
      </c>
      <c r="AT358" s="81">
        <f>+'MIT Da'!AT358+'SAR Da'!AT358+'URQ Da'!AT358+'ROC Da'!AT358+'SM Da'!AT358+'BN Da'!AT358+'BS Da'!AT358+'TDC Da'!AT358</f>
        <v>43</v>
      </c>
      <c r="AU358" s="81">
        <f>+'MIT Da'!AU358+'SAR Da'!AU358+'URQ Da'!AU358+'ROC Da'!AU358+'SM Da'!AU358+'BN Da'!AU358+'BS Da'!AU358+'TDC Da'!AU358</f>
        <v>3</v>
      </c>
      <c r="AV358" s="81">
        <f>+'MIT Da'!AV358+'SAR Da'!AV358+'URQ Da'!AV358+'ROC Da'!AV358+'SM Da'!AV358+'BN Da'!AV358+'BS Da'!AV358+'TDC Da'!AV358</f>
        <v>66</v>
      </c>
      <c r="AW358" s="81">
        <f>+SUM(RED_InfraMR[[#This Row],[B.03.1 - Parque de Coches Motores Motrices Remolcados]:[B.03.3 - Parque de Coches Motores Motrices Cabina]])</f>
        <v>112</v>
      </c>
      <c r="AX358" s="81">
        <f>+'MIT Da'!AX358+'SAR Da'!AX358+'URQ Da'!AX358+'ROC Da'!AX358+'SM Da'!AX358+'BN Da'!AX358+'BS Da'!AX358+'TDC Da'!AX358</f>
        <v>314</v>
      </c>
      <c r="AY358" s="81">
        <f>+'MIT Da'!AY358+'SAR Da'!AY358+'URQ Da'!AY358+'ROC Da'!AY358+'SM Da'!AY358+'BN Da'!AY358+'BS Da'!AY358+'TDC Da'!AY358</f>
        <v>139</v>
      </c>
      <c r="AZ358" s="81">
        <f>+'MIT Da'!AZ358+'SAR Da'!AZ358+'URQ Da'!AZ358+'ROC Da'!AZ358+'SM Da'!AZ358+'BN Da'!AZ358+'BS Da'!AZ358+'TDC Da'!AZ358</f>
        <v>34</v>
      </c>
      <c r="BA358" s="81">
        <f>+'MIT Da'!BA358+'SAR Da'!BA358+'URQ Da'!BA358+'ROC Da'!BA358+'SM Da'!BA358+'BN Da'!BA358+'BS Da'!BA358+'TDC Da'!BA358</f>
        <v>228</v>
      </c>
      <c r="BB358" s="81">
        <f>+'MIT Da'!BB358+'SAR Da'!BB358+'URQ Da'!BB358+'ROC Da'!BB358+'SM Da'!BB358+'BN Da'!BB358+'BS Da'!BB358+'TDC Da'!BB358</f>
        <v>14</v>
      </c>
      <c r="BC358" s="81">
        <f>+SUM(RED_InfraMR[[#This Row],[B.04.1 - Parque de Coches Remolcados Clase Unica]:[B.04.5 - Parque de Coches Remolcados para Servicios Especiales (Cartoneros)]])</f>
        <v>729</v>
      </c>
      <c r="BD358" s="81">
        <f>+'MIT Da'!BD358+'SAR Da'!BD358+'URQ Da'!BD358+'ROC Da'!BD358+'SM Da'!BD358+'BN Da'!BD358+'BS Da'!BD358+'TDC Da'!BD358</f>
        <v>4</v>
      </c>
      <c r="BE358" s="81">
        <f>+'MIT Da'!BE358+'SAR Da'!BE358+'URQ Da'!BE358+'ROC Da'!BE358+'SM Da'!BE358+'BN Da'!BE358+'BS Da'!BE358+'TDC Da'!BE358</f>
        <v>131</v>
      </c>
      <c r="BF358" s="16"/>
    </row>
    <row r="359" spans="1:59">
      <c r="A359" s="1">
        <v>2022</v>
      </c>
      <c r="B359" s="1" t="s">
        <v>124</v>
      </c>
      <c r="C359" s="12">
        <f>+'MIT Da'!C359+'SAR Da'!C359+'URQ Da'!C359+'ROC Da'!C359+'SM Da'!C359+'BN Da'!C359+'BS Da'!C359+'TDC Da'!C359</f>
        <v>265.52699999999999</v>
      </c>
      <c r="D359" s="12">
        <f>+'MIT Da'!D359+'SAR Da'!D359+'URQ Da'!D359+'ROC Da'!D359+'SM Da'!D359+'BN Da'!D359+'BS Da'!D359+'TDC Da'!D359</f>
        <v>440.47800000000007</v>
      </c>
      <c r="E359" s="12">
        <f>+'MIT Da'!E359+'SAR Da'!E359+'URQ Da'!E359+'ROC Da'!E359+'SM Da'!E359+'BN Da'!E359+'BS Da'!E359+'TDC Da'!E359</f>
        <v>0</v>
      </c>
      <c r="F359" s="12">
        <f>+'MIT Da'!F359+'SAR Da'!F359+'URQ Da'!F359+'ROC Da'!F359+'SM Da'!F359+'BN Da'!F359+'BS Da'!F359+'TDC Da'!F359</f>
        <v>258.18664000000001</v>
      </c>
      <c r="G359" s="12">
        <f>+'MIT Da'!G359+'SAR Da'!G359+'URQ Da'!G359+'ROC Da'!G359+'SM Da'!G359+'BN Da'!G359+'BS Da'!G359+'TDC Da'!G359</f>
        <v>964.19164000000001</v>
      </c>
      <c r="H359" s="12">
        <f>+'MIT Da'!H359+'SAR Da'!H359+'URQ Da'!H359+'ROC Da'!H359+'SM Da'!H359+'BN Da'!H359+'BS Da'!H359+'TDC Da'!H359</f>
        <v>947.74864000000002</v>
      </c>
      <c r="I359" s="12">
        <f>+'MIT Da'!I359+'SAR Da'!I359+'URQ Da'!I359+'ROC Da'!I359+'SM Da'!I359+'BN Da'!I359+'BS Da'!I359+'TDC Da'!I359</f>
        <v>1012.4090099999999</v>
      </c>
      <c r="J359" s="12">
        <f>+'MIT Da'!J359+'SAR Da'!J359+'URQ Da'!J359+'ROC Da'!J359+'SM Da'!J359+'BN Da'!J359+'BS Da'!J359+'TDC Da'!J359</f>
        <v>1171.7639099999999</v>
      </c>
      <c r="K359" s="12">
        <f>+'MIT Da'!K359+'SAR Da'!K359+'URQ Da'!K359+'ROC Da'!K359+'SM Da'!K359+'BN Da'!K359+'BS Da'!K359+'TDC Da'!K359</f>
        <v>54.516999999999996</v>
      </c>
      <c r="L359" s="12">
        <f>+'MIT Da'!L359+'SAR Da'!L359+'URQ Da'!L359+'ROC Da'!L359+'SM Da'!L359+'BN Da'!L359+'BS Da'!L359+'TDC Da'!L359</f>
        <v>542.23900000000003</v>
      </c>
      <c r="M359" s="12">
        <f>+'MIT Da'!M359+'SAR Da'!M359+'URQ Da'!M359+'ROC Da'!M359+'SM Da'!M359+'BN Da'!M359+'BS Da'!M359+'TDC Da'!M359</f>
        <v>21.314999999999998</v>
      </c>
      <c r="N359" s="12">
        <f>+'MIT Da'!N359+'SAR Da'!N359+'URQ Da'!N359+'ROC Da'!N359+'SM Da'!N359+'BN Da'!N359+'BS Da'!N359+'TDC Da'!N359</f>
        <v>1714.0029099999997</v>
      </c>
      <c r="O359" s="12">
        <f>+'MIT Da'!O359+'SAR Da'!O359+'URQ Da'!O359+'ROC Da'!O359+'SM Da'!O359+'BN Da'!O359+'BS Da'!O359+'TDC Da'!O359</f>
        <v>1696.5389099999998</v>
      </c>
      <c r="P359" s="81">
        <f>+'MIT Da'!P359+'SAR Da'!P359+'URQ Da'!P359+'ROC Da'!P359+'SM Da'!P359+'BN Da'!P359+'BS Da'!P359+'TDC Da'!P359</f>
        <v>211</v>
      </c>
      <c r="Q359" s="81">
        <f>+'MIT Da'!Q359+'SAR Da'!Q359+'URQ Da'!Q359+'ROC Da'!Q359+'SM Da'!Q359+'BN Da'!Q359+'BS Da'!Q359+'TDC Da'!Q359</f>
        <v>53</v>
      </c>
      <c r="R359" s="81">
        <f>+'MIT Da'!R359+'SAR Da'!R359+'URQ Da'!R359+'ROC Da'!R359+'SM Da'!R359+'BN Da'!R359+'BS Da'!R359+'TDC Da'!R359</f>
        <v>21</v>
      </c>
      <c r="S359" s="81">
        <f>+'MIT Da'!S359+'SAR Da'!S359+'URQ Da'!S359+'ROC Da'!S359+'SM Da'!S359+'BN Da'!S359+'BS Da'!S359+'TDC Da'!S359</f>
        <v>285</v>
      </c>
      <c r="T359" s="81">
        <f>+'MIT Da'!T359+'SAR Da'!T359+'URQ Da'!T359+'ROC Da'!T359+'SM Da'!T359+'BN Da'!T359+'BS Da'!T359+'TDC Da'!T359</f>
        <v>131</v>
      </c>
      <c r="U359" s="81">
        <f>+'MIT Da'!U359+'SAR Da'!U359+'URQ Da'!U359+'ROC Da'!U359+'SM Da'!U359+'BN Da'!U359+'BS Da'!U359+'TDC Da'!U359</f>
        <v>406</v>
      </c>
      <c r="V359" s="81">
        <f>+'MIT Da'!V359+'SAR Da'!V359+'URQ Da'!V359+'ROC Da'!V359+'SM Da'!V359+'BN Da'!V359+'BS Da'!V359+'TDC Da'!V359</f>
        <v>15</v>
      </c>
      <c r="W359" s="81">
        <f>+'MIT Da'!W359+'SAR Da'!W359+'URQ Da'!W359+'ROC Da'!W359+'SM Da'!W359+'BN Da'!W359+'BS Da'!W359+'TDC Da'!W359</f>
        <v>102</v>
      </c>
      <c r="X359" s="81">
        <f>+'MIT Da'!X359+'SAR Da'!X359+'URQ Da'!X359+'ROC Da'!X359+'SM Da'!X359+'BN Da'!X359+'BS Da'!X359+'TDC Da'!X359</f>
        <v>36</v>
      </c>
      <c r="Y359" s="81">
        <f>+'MIT Da'!Y359+'SAR Da'!Y359+'URQ Da'!Y359+'ROC Da'!Y359+'SM Da'!Y359+'BN Da'!Y359+'BS Da'!Y359+'TDC Da'!Y359</f>
        <v>690</v>
      </c>
      <c r="Z359" s="81">
        <f>+'MIT Da'!Z359+'SAR Da'!Z359+'URQ Da'!Z359+'ROC Da'!Z359+'SM Da'!Z359+'BN Da'!Z359+'BS Da'!Z359+'TDC Da'!Z359</f>
        <v>288</v>
      </c>
      <c r="AA359" s="81">
        <f>+'MIT Da'!AA359+'SAR Da'!AA359+'URQ Da'!AA359+'ROC Da'!AA359+'SM Da'!AA359+'BN Da'!AA359+'BS Da'!AA359+'TDC Da'!AA359</f>
        <v>114</v>
      </c>
      <c r="AB359" s="81">
        <f>+'MIT Da'!AB359+'SAR Da'!AB359+'URQ Da'!AB359+'ROC Da'!AB359+'SM Da'!AB359+'BN Da'!AB359+'BS Da'!AB359+'TDC Da'!AB359</f>
        <v>695</v>
      </c>
      <c r="AC359" s="81">
        <f>+'MIT Da'!AC359+'SAR Da'!AC359+'URQ Da'!AC359+'ROC Da'!AC359+'SM Da'!AC359+'BN Da'!AC359+'BS Da'!AC359+'TDC Da'!AC359</f>
        <v>1097</v>
      </c>
      <c r="AD359" s="81">
        <f>+'MIT Da'!AD359+'SAR Da'!AD359+'URQ Da'!AD359+'ROC Da'!AD359+'SM Da'!AD359+'BN Da'!AD359+'BS Da'!AD359+'TDC Da'!AD359</f>
        <v>44</v>
      </c>
      <c r="AE359" s="81">
        <f>+'MIT Da'!AE359+'SAR Da'!AE359+'URQ Da'!AE359+'ROC Da'!AE359+'SM Da'!AE359+'BN Da'!AE359+'BS Da'!AE359+'TDC Da'!AE359</f>
        <v>117</v>
      </c>
      <c r="AF359" s="81">
        <f>+'MIT Da'!AF359+'SAR Da'!AF359+'URQ Da'!AF359+'ROC Da'!AF359+'SM Da'!AF359+'BN Da'!AF359+'BS Da'!AF359+'TDC Da'!AF359</f>
        <v>432</v>
      </c>
      <c r="AG359" s="81">
        <f>+'MIT Da'!AG359+'SAR Da'!AG359+'URQ Da'!AG359+'ROC Da'!AG359+'SM Da'!AG359+'BN Da'!AG359+'BS Da'!AG359+'TDC Da'!AG359</f>
        <v>593</v>
      </c>
      <c r="AH359" s="12">
        <f>+'MIT Da'!AH359+'SAR Da'!AH359+'URQ Da'!AH359+'ROC Da'!AH359+'SM Da'!AH359+'BN Da'!AH359+'BS Da'!AH359+'TDC Da'!AH359</f>
        <v>290.80200000000002</v>
      </c>
      <c r="AI359" s="12">
        <f>+'MIT Da'!AI359+'SAR Da'!AI359+'URQ Da'!AI359+'ROC Da'!AI359+'SM Da'!AI359+'BN Da'!AI359+'BS Da'!AI359+'TDC Da'!AI359</f>
        <v>211.15700000000001</v>
      </c>
      <c r="AJ359" s="12">
        <f>+'MIT Da'!AJ359+'SAR Da'!AJ359+'URQ Da'!AJ359+'ROC Da'!AJ359+'SM Da'!AJ359+'BN Da'!AJ359+'BS Da'!AJ359+'TDC Da'!AJ359</f>
        <v>376.88299999999998</v>
      </c>
      <c r="AK359" s="12">
        <f>+'MIT Da'!AK359+'SAR Da'!AK359+'URQ Da'!AK359+'ROC Da'!AK359+'SM Da'!AK359+'BN Da'!AK359+'BS Da'!AK359+'TDC Da'!AK359</f>
        <v>878.84199999999998</v>
      </c>
      <c r="AL359" s="81">
        <f>+'MIT Da'!AL359+'SAR Da'!AL359+'URQ Da'!AL359+'ROC Da'!AL359+'SM Da'!AL359+'BN Da'!AL359+'BS Da'!AL359+'TDC Da'!AL359</f>
        <v>15</v>
      </c>
      <c r="AM359" s="81">
        <f>+'MIT Da'!AM359+'SAR Da'!AM359+'URQ Da'!AM359+'ROC Da'!AM359+'SM Da'!AM359+'BN Da'!AM359+'BS Da'!AM359+'TDC Da'!AM359</f>
        <v>63</v>
      </c>
      <c r="AN359" s="81">
        <f>+'MIT Da'!AN359+'SAR Da'!AN359+'URQ Da'!AN359+'ROC Da'!AN359+'SM Da'!AN359+'BN Da'!AN359+'BS Da'!AN359+'TDC Da'!AN359</f>
        <v>87</v>
      </c>
      <c r="AO359" s="81">
        <f>+'MIT Da'!AO359+'SAR Da'!AO359+'URQ Da'!AO359+'ROC Da'!AO359+'SM Da'!AO359+'BN Da'!AO359+'BS Da'!AO359+'TDC Da'!AO359</f>
        <v>165</v>
      </c>
      <c r="AP359" s="81">
        <f>+'MIT Da'!AP359+'SAR Da'!AP359+'URQ Da'!AP359+'ROC Da'!AP359+'SM Da'!AP359+'BN Da'!AP359+'BS Da'!AP359+'TDC Da'!AP359</f>
        <v>504</v>
      </c>
      <c r="AQ359" s="81">
        <f>+'MIT Da'!AQ359+'SAR Da'!AQ359+'URQ Da'!AQ359+'ROC Da'!AQ359+'SM Da'!AQ359+'BN Da'!AQ359+'BS Da'!AQ359+'TDC Da'!AQ359</f>
        <v>379</v>
      </c>
      <c r="AR359" s="81">
        <f>+'MIT Da'!AR359+'SAR Da'!AR359+'URQ Da'!AR359+'ROC Da'!AR359+'SM Da'!AR359+'BN Da'!AR359+'BS Da'!AR359+'TDC Da'!AR359</f>
        <v>59</v>
      </c>
      <c r="AS359" s="81">
        <f>+SUM(RED_InfraMR[[#This Row],[B.02.1 - Parque de Coches Eléctricos Motrices]:[B.02.3 - Parque de Coches Eléctricos Motrices Tipo R]])</f>
        <v>942</v>
      </c>
      <c r="AT359" s="81">
        <f>+'MIT Da'!AT359+'SAR Da'!AT359+'URQ Da'!AT359+'ROC Da'!AT359+'SM Da'!AT359+'BN Da'!AT359+'BS Da'!AT359+'TDC Da'!AT359</f>
        <v>43</v>
      </c>
      <c r="AU359" s="81">
        <f>+'MIT Da'!AU359+'SAR Da'!AU359+'URQ Da'!AU359+'ROC Da'!AU359+'SM Da'!AU359+'BN Da'!AU359+'BS Da'!AU359+'TDC Da'!AU359</f>
        <v>3</v>
      </c>
      <c r="AV359" s="81">
        <f>+'MIT Da'!AV359+'SAR Da'!AV359+'URQ Da'!AV359+'ROC Da'!AV359+'SM Da'!AV359+'BN Da'!AV359+'BS Da'!AV359+'TDC Da'!AV359</f>
        <v>66</v>
      </c>
      <c r="AW359" s="81">
        <f>+SUM(RED_InfraMR[[#This Row],[B.03.1 - Parque de Coches Motores Motrices Remolcados]:[B.03.3 - Parque de Coches Motores Motrices Cabina]])</f>
        <v>112</v>
      </c>
      <c r="AX359" s="81">
        <f>+'MIT Da'!AX359+'SAR Da'!AX359+'URQ Da'!AX359+'ROC Da'!AX359+'SM Da'!AX359+'BN Da'!AX359+'BS Da'!AX359+'TDC Da'!AX359</f>
        <v>314</v>
      </c>
      <c r="AY359" s="81">
        <f>+'MIT Da'!AY359+'SAR Da'!AY359+'URQ Da'!AY359+'ROC Da'!AY359+'SM Da'!AY359+'BN Da'!AY359+'BS Da'!AY359+'TDC Da'!AY359</f>
        <v>139</v>
      </c>
      <c r="AZ359" s="81">
        <f>+'MIT Da'!AZ359+'SAR Da'!AZ359+'URQ Da'!AZ359+'ROC Da'!AZ359+'SM Da'!AZ359+'BN Da'!AZ359+'BS Da'!AZ359+'TDC Da'!AZ359</f>
        <v>34</v>
      </c>
      <c r="BA359" s="81">
        <f>+'MIT Da'!BA359+'SAR Da'!BA359+'URQ Da'!BA359+'ROC Da'!BA359+'SM Da'!BA359+'BN Da'!BA359+'BS Da'!BA359+'TDC Da'!BA359</f>
        <v>228</v>
      </c>
      <c r="BB359" s="81">
        <f>+'MIT Da'!BB359+'SAR Da'!BB359+'URQ Da'!BB359+'ROC Da'!BB359+'SM Da'!BB359+'BN Da'!BB359+'BS Da'!BB359+'TDC Da'!BB359</f>
        <v>14</v>
      </c>
      <c r="BC359" s="81">
        <f>+SUM(RED_InfraMR[[#This Row],[B.04.1 - Parque de Coches Remolcados Clase Unica]:[B.04.5 - Parque de Coches Remolcados para Servicios Especiales (Cartoneros)]])</f>
        <v>729</v>
      </c>
      <c r="BD359" s="81">
        <f>+'MIT Da'!BD359+'SAR Da'!BD359+'URQ Da'!BD359+'ROC Da'!BD359+'SM Da'!BD359+'BN Da'!BD359+'BS Da'!BD359+'TDC Da'!BD359</f>
        <v>4</v>
      </c>
      <c r="BE359" s="81">
        <f>+'MIT Da'!BE359+'SAR Da'!BE359+'URQ Da'!BE359+'ROC Da'!BE359+'SM Da'!BE359+'BN Da'!BE359+'BS Da'!BE359+'TDC Da'!BE359</f>
        <v>131</v>
      </c>
      <c r="BF359" s="16"/>
    </row>
    <row r="360" spans="1:59">
      <c r="A360" s="1">
        <v>2022</v>
      </c>
      <c r="B360" s="1" t="s">
        <v>125</v>
      </c>
      <c r="C360" s="12">
        <f>+'MIT Da'!C360+'SAR Da'!C360+'URQ Da'!C360+'ROC Da'!C360+'SM Da'!C360+'BN Da'!C360+'BS Da'!C360+'TDC Da'!C360</f>
        <v>265.52699999999999</v>
      </c>
      <c r="D360" s="12">
        <f>+'MIT Da'!D360+'SAR Da'!D360+'URQ Da'!D360+'ROC Da'!D360+'SM Da'!D360+'BN Da'!D360+'BS Da'!D360+'TDC Da'!D360</f>
        <v>440.47800000000007</v>
      </c>
      <c r="E360" s="12">
        <f>+'MIT Da'!E360+'SAR Da'!E360+'URQ Da'!E360+'ROC Da'!E360+'SM Da'!E360+'BN Da'!E360+'BS Da'!E360+'TDC Da'!E360</f>
        <v>0</v>
      </c>
      <c r="F360" s="12">
        <f>+'MIT Da'!F360+'SAR Da'!F360+'URQ Da'!F360+'ROC Da'!F360+'SM Da'!F360+'BN Da'!F360+'BS Da'!F360+'TDC Da'!F360</f>
        <v>258.18664000000001</v>
      </c>
      <c r="G360" s="12">
        <f>+'MIT Da'!G360+'SAR Da'!G360+'URQ Da'!G360+'ROC Da'!G360+'SM Da'!G360+'BN Da'!G360+'BS Da'!G360+'TDC Da'!G360</f>
        <v>964.19164000000001</v>
      </c>
      <c r="H360" s="12">
        <f>+'MIT Da'!H360+'SAR Da'!H360+'URQ Da'!H360+'ROC Da'!H360+'SM Da'!H360+'BN Da'!H360+'BS Da'!H360+'TDC Da'!H360</f>
        <v>947.74864000000002</v>
      </c>
      <c r="I360" s="12">
        <f>+'MIT Da'!I360+'SAR Da'!I360+'URQ Da'!I360+'ROC Da'!I360+'SM Da'!I360+'BN Da'!I360+'BS Da'!I360+'TDC Da'!I360</f>
        <v>1012.4090099999999</v>
      </c>
      <c r="J360" s="12">
        <f>+'MIT Da'!J360+'SAR Da'!J360+'URQ Da'!J360+'ROC Da'!J360+'SM Da'!J360+'BN Da'!J360+'BS Da'!J360+'TDC Da'!J360</f>
        <v>1171.7639099999999</v>
      </c>
      <c r="K360" s="12">
        <f>+'MIT Da'!K360+'SAR Da'!K360+'URQ Da'!K360+'ROC Da'!K360+'SM Da'!K360+'BN Da'!K360+'BS Da'!K360+'TDC Da'!K360</f>
        <v>54.516999999999996</v>
      </c>
      <c r="L360" s="12">
        <f>+'MIT Da'!L360+'SAR Da'!L360+'URQ Da'!L360+'ROC Da'!L360+'SM Da'!L360+'BN Da'!L360+'BS Da'!L360+'TDC Da'!L360</f>
        <v>542.23900000000003</v>
      </c>
      <c r="M360" s="12">
        <f>+'MIT Da'!M360+'SAR Da'!M360+'URQ Da'!M360+'ROC Da'!M360+'SM Da'!M360+'BN Da'!M360+'BS Da'!M360+'TDC Da'!M360</f>
        <v>21.314999999999998</v>
      </c>
      <c r="N360" s="12">
        <f>+'MIT Da'!N360+'SAR Da'!N360+'URQ Da'!N360+'ROC Da'!N360+'SM Da'!N360+'BN Da'!N360+'BS Da'!N360+'TDC Da'!N360</f>
        <v>1714.0029099999997</v>
      </c>
      <c r="O360" s="12">
        <f>+'MIT Da'!O360+'SAR Da'!O360+'URQ Da'!O360+'ROC Da'!O360+'SM Da'!O360+'BN Da'!O360+'BS Da'!O360+'TDC Da'!O360</f>
        <v>1696.5389099999998</v>
      </c>
      <c r="P360" s="81">
        <f>+'MIT Da'!P360+'SAR Da'!P360+'URQ Da'!P360+'ROC Da'!P360+'SM Da'!P360+'BN Da'!P360+'BS Da'!P360+'TDC Da'!P360</f>
        <v>211</v>
      </c>
      <c r="Q360" s="81">
        <f>+'MIT Da'!Q360+'SAR Da'!Q360+'URQ Da'!Q360+'ROC Da'!Q360+'SM Da'!Q360+'BN Da'!Q360+'BS Da'!Q360+'TDC Da'!Q360</f>
        <v>53</v>
      </c>
      <c r="R360" s="81">
        <f>+'MIT Da'!R360+'SAR Da'!R360+'URQ Da'!R360+'ROC Da'!R360+'SM Da'!R360+'BN Da'!R360+'BS Da'!R360+'TDC Da'!R360</f>
        <v>21</v>
      </c>
      <c r="S360" s="81">
        <f>+'MIT Da'!S360+'SAR Da'!S360+'URQ Da'!S360+'ROC Da'!S360+'SM Da'!S360+'BN Da'!S360+'BS Da'!S360+'TDC Da'!S360</f>
        <v>285</v>
      </c>
      <c r="T360" s="81">
        <f>+'MIT Da'!T360+'SAR Da'!T360+'URQ Da'!T360+'ROC Da'!T360+'SM Da'!T360+'BN Da'!T360+'BS Da'!T360+'TDC Da'!T360</f>
        <v>131</v>
      </c>
      <c r="U360" s="81">
        <f>+'MIT Da'!U360+'SAR Da'!U360+'URQ Da'!U360+'ROC Da'!U360+'SM Da'!U360+'BN Da'!U360+'BS Da'!U360+'TDC Da'!U360</f>
        <v>406</v>
      </c>
      <c r="V360" s="81">
        <f>+'MIT Da'!V360+'SAR Da'!V360+'URQ Da'!V360+'ROC Da'!V360+'SM Da'!V360+'BN Da'!V360+'BS Da'!V360+'TDC Da'!V360</f>
        <v>15</v>
      </c>
      <c r="W360" s="81">
        <f>+'MIT Da'!W360+'SAR Da'!W360+'URQ Da'!W360+'ROC Da'!W360+'SM Da'!W360+'BN Da'!W360+'BS Da'!W360+'TDC Da'!W360</f>
        <v>102</v>
      </c>
      <c r="X360" s="81">
        <f>+'MIT Da'!X360+'SAR Da'!X360+'URQ Da'!X360+'ROC Da'!X360+'SM Da'!X360+'BN Da'!X360+'BS Da'!X360+'TDC Da'!X360</f>
        <v>36</v>
      </c>
      <c r="Y360" s="81">
        <f>+'MIT Da'!Y360+'SAR Da'!Y360+'URQ Da'!Y360+'ROC Da'!Y360+'SM Da'!Y360+'BN Da'!Y360+'BS Da'!Y360+'TDC Da'!Y360</f>
        <v>690</v>
      </c>
      <c r="Z360" s="81">
        <f>+'MIT Da'!Z360+'SAR Da'!Z360+'URQ Da'!Z360+'ROC Da'!Z360+'SM Da'!Z360+'BN Da'!Z360+'BS Da'!Z360+'TDC Da'!Z360</f>
        <v>288</v>
      </c>
      <c r="AA360" s="81">
        <f>+'MIT Da'!AA360+'SAR Da'!AA360+'URQ Da'!AA360+'ROC Da'!AA360+'SM Da'!AA360+'BN Da'!AA360+'BS Da'!AA360+'TDC Da'!AA360</f>
        <v>114</v>
      </c>
      <c r="AB360" s="81">
        <f>+'MIT Da'!AB360+'SAR Da'!AB360+'URQ Da'!AB360+'ROC Da'!AB360+'SM Da'!AB360+'BN Da'!AB360+'BS Da'!AB360+'TDC Da'!AB360</f>
        <v>695</v>
      </c>
      <c r="AC360" s="81">
        <f>+'MIT Da'!AC360+'SAR Da'!AC360+'URQ Da'!AC360+'ROC Da'!AC360+'SM Da'!AC360+'BN Da'!AC360+'BS Da'!AC360+'TDC Da'!AC360</f>
        <v>1097</v>
      </c>
      <c r="AD360" s="81">
        <f>+'MIT Da'!AD360+'SAR Da'!AD360+'URQ Da'!AD360+'ROC Da'!AD360+'SM Da'!AD360+'BN Da'!AD360+'BS Da'!AD360+'TDC Da'!AD360</f>
        <v>44</v>
      </c>
      <c r="AE360" s="81">
        <f>+'MIT Da'!AE360+'SAR Da'!AE360+'URQ Da'!AE360+'ROC Da'!AE360+'SM Da'!AE360+'BN Da'!AE360+'BS Da'!AE360+'TDC Da'!AE360</f>
        <v>117</v>
      </c>
      <c r="AF360" s="81">
        <f>+'MIT Da'!AF360+'SAR Da'!AF360+'URQ Da'!AF360+'ROC Da'!AF360+'SM Da'!AF360+'BN Da'!AF360+'BS Da'!AF360+'TDC Da'!AF360</f>
        <v>432</v>
      </c>
      <c r="AG360" s="81">
        <f>+'MIT Da'!AG360+'SAR Da'!AG360+'URQ Da'!AG360+'ROC Da'!AG360+'SM Da'!AG360+'BN Da'!AG360+'BS Da'!AG360+'TDC Da'!AG360</f>
        <v>593</v>
      </c>
      <c r="AH360" s="12">
        <f>+'MIT Da'!AH360+'SAR Da'!AH360+'URQ Da'!AH360+'ROC Da'!AH360+'SM Da'!AH360+'BN Da'!AH360+'BS Da'!AH360+'TDC Da'!AH360</f>
        <v>290.80200000000002</v>
      </c>
      <c r="AI360" s="12">
        <f>+'MIT Da'!AI360+'SAR Da'!AI360+'URQ Da'!AI360+'ROC Da'!AI360+'SM Da'!AI360+'BN Da'!AI360+'BS Da'!AI360+'TDC Da'!AI360</f>
        <v>211.15700000000001</v>
      </c>
      <c r="AJ360" s="12">
        <f>+'MIT Da'!AJ360+'SAR Da'!AJ360+'URQ Da'!AJ360+'ROC Da'!AJ360+'SM Da'!AJ360+'BN Da'!AJ360+'BS Da'!AJ360+'TDC Da'!AJ360</f>
        <v>376.88299999999998</v>
      </c>
      <c r="AK360" s="12">
        <f>+'MIT Da'!AK360+'SAR Da'!AK360+'URQ Da'!AK360+'ROC Da'!AK360+'SM Da'!AK360+'BN Da'!AK360+'BS Da'!AK360+'TDC Da'!AK360</f>
        <v>878.84199999999998</v>
      </c>
      <c r="AL360" s="81">
        <f>+'MIT Da'!AL360+'SAR Da'!AL360+'URQ Da'!AL360+'ROC Da'!AL360+'SM Da'!AL360+'BN Da'!AL360+'BS Da'!AL360+'TDC Da'!AL360</f>
        <v>15</v>
      </c>
      <c r="AM360" s="81">
        <f>+'MIT Da'!AM360+'SAR Da'!AM360+'URQ Da'!AM360+'ROC Da'!AM360+'SM Da'!AM360+'BN Da'!AM360+'BS Da'!AM360+'TDC Da'!AM360</f>
        <v>63</v>
      </c>
      <c r="AN360" s="81">
        <f>+'MIT Da'!AN360+'SAR Da'!AN360+'URQ Da'!AN360+'ROC Da'!AN360+'SM Da'!AN360+'BN Da'!AN360+'BS Da'!AN360+'TDC Da'!AN360</f>
        <v>87</v>
      </c>
      <c r="AO360" s="81">
        <f>+'MIT Da'!AO360+'SAR Da'!AO360+'URQ Da'!AO360+'ROC Da'!AO360+'SM Da'!AO360+'BN Da'!AO360+'BS Da'!AO360+'TDC Da'!AO360</f>
        <v>165</v>
      </c>
      <c r="AP360" s="81">
        <f>+'MIT Da'!AP360+'SAR Da'!AP360+'URQ Da'!AP360+'ROC Da'!AP360+'SM Da'!AP360+'BN Da'!AP360+'BS Da'!AP360+'TDC Da'!AP360</f>
        <v>504</v>
      </c>
      <c r="AQ360" s="81">
        <f>+'MIT Da'!AQ360+'SAR Da'!AQ360+'URQ Da'!AQ360+'ROC Da'!AQ360+'SM Da'!AQ360+'BN Da'!AQ360+'BS Da'!AQ360+'TDC Da'!AQ360</f>
        <v>379</v>
      </c>
      <c r="AR360" s="81">
        <f>+'MIT Da'!AR360+'SAR Da'!AR360+'URQ Da'!AR360+'ROC Da'!AR360+'SM Da'!AR360+'BN Da'!AR360+'BS Da'!AR360+'TDC Da'!AR360</f>
        <v>59</v>
      </c>
      <c r="AS360" s="81">
        <f>+SUM(RED_InfraMR[[#This Row],[B.02.1 - Parque de Coches Eléctricos Motrices]:[B.02.3 - Parque de Coches Eléctricos Motrices Tipo R]])</f>
        <v>942</v>
      </c>
      <c r="AT360" s="81">
        <f>+'MIT Da'!AT360+'SAR Da'!AT360+'URQ Da'!AT360+'ROC Da'!AT360+'SM Da'!AT360+'BN Da'!AT360+'BS Da'!AT360+'TDC Da'!AT360</f>
        <v>43</v>
      </c>
      <c r="AU360" s="81">
        <f>+'MIT Da'!AU360+'SAR Da'!AU360+'URQ Da'!AU360+'ROC Da'!AU360+'SM Da'!AU360+'BN Da'!AU360+'BS Da'!AU360+'TDC Da'!AU360</f>
        <v>3</v>
      </c>
      <c r="AV360" s="81">
        <f>+'MIT Da'!AV360+'SAR Da'!AV360+'URQ Da'!AV360+'ROC Da'!AV360+'SM Da'!AV360+'BN Da'!AV360+'BS Da'!AV360+'TDC Da'!AV360</f>
        <v>66</v>
      </c>
      <c r="AW360" s="81">
        <f>+SUM(RED_InfraMR[[#This Row],[B.03.1 - Parque de Coches Motores Motrices Remolcados]:[B.03.3 - Parque de Coches Motores Motrices Cabina]])</f>
        <v>112</v>
      </c>
      <c r="AX360" s="81">
        <f>+'MIT Da'!AX360+'SAR Da'!AX360+'URQ Da'!AX360+'ROC Da'!AX360+'SM Da'!AX360+'BN Da'!AX360+'BS Da'!AX360+'TDC Da'!AX360</f>
        <v>314</v>
      </c>
      <c r="AY360" s="81">
        <f>+'MIT Da'!AY360+'SAR Da'!AY360+'URQ Da'!AY360+'ROC Da'!AY360+'SM Da'!AY360+'BN Da'!AY360+'BS Da'!AY360+'TDC Da'!AY360</f>
        <v>139</v>
      </c>
      <c r="AZ360" s="81">
        <f>+'MIT Da'!AZ360+'SAR Da'!AZ360+'URQ Da'!AZ360+'ROC Da'!AZ360+'SM Da'!AZ360+'BN Da'!AZ360+'BS Da'!AZ360+'TDC Da'!AZ360</f>
        <v>34</v>
      </c>
      <c r="BA360" s="81">
        <f>+'MIT Da'!BA360+'SAR Da'!BA360+'URQ Da'!BA360+'ROC Da'!BA360+'SM Da'!BA360+'BN Da'!BA360+'BS Da'!BA360+'TDC Da'!BA360</f>
        <v>228</v>
      </c>
      <c r="BB360" s="81">
        <f>+'MIT Da'!BB360+'SAR Da'!BB360+'URQ Da'!BB360+'ROC Da'!BB360+'SM Da'!BB360+'BN Da'!BB360+'BS Da'!BB360+'TDC Da'!BB360</f>
        <v>14</v>
      </c>
      <c r="BC360" s="81">
        <f>+SUM(RED_InfraMR[[#This Row],[B.04.1 - Parque de Coches Remolcados Clase Unica]:[B.04.5 - Parque de Coches Remolcados para Servicios Especiales (Cartoneros)]])</f>
        <v>729</v>
      </c>
      <c r="BD360" s="81">
        <f>+'MIT Da'!BD360+'SAR Da'!BD360+'URQ Da'!BD360+'ROC Da'!BD360+'SM Da'!BD360+'BN Da'!BD360+'BS Da'!BD360+'TDC Da'!BD360</f>
        <v>4</v>
      </c>
      <c r="BE360" s="81">
        <f>+'MIT Da'!BE360+'SAR Da'!BE360+'URQ Da'!BE360+'ROC Da'!BE360+'SM Da'!BE360+'BN Da'!BE360+'BS Da'!BE360+'TDC Da'!BE360</f>
        <v>131</v>
      </c>
      <c r="BF360" s="16"/>
    </row>
    <row r="361" spans="1:59">
      <c r="A361" s="1">
        <v>2022</v>
      </c>
      <c r="B361" s="1" t="s">
        <v>126</v>
      </c>
      <c r="C361" s="12">
        <f>+'MIT Da'!C361+'SAR Da'!C361+'URQ Da'!C361+'ROC Da'!C361+'SM Da'!C361+'BN Da'!C361+'BS Da'!C361+'TDC Da'!C361</f>
        <v>277.08299999999997</v>
      </c>
      <c r="D361" s="12">
        <f>+'MIT Da'!D361+'SAR Da'!D361+'URQ Da'!D361+'ROC Da'!D361+'SM Da'!D361+'BN Da'!D361+'BS Da'!D361+'TDC Da'!D361</f>
        <v>437.46400000000006</v>
      </c>
      <c r="E361" s="12">
        <f>+'MIT Da'!E361+'SAR Da'!E361+'URQ Da'!E361+'ROC Da'!E361+'SM Da'!E361+'BN Da'!E361+'BS Da'!E361+'TDC Da'!E361</f>
        <v>0</v>
      </c>
      <c r="F361" s="12">
        <f>+'MIT Da'!F361+'SAR Da'!F361+'URQ Da'!F361+'ROC Da'!F361+'SM Da'!F361+'BN Da'!F361+'BS Da'!F361+'TDC Da'!F361</f>
        <v>258.18664000000001</v>
      </c>
      <c r="G361" s="12">
        <f>+'MIT Da'!G361+'SAR Da'!G361+'URQ Da'!G361+'ROC Da'!G361+'SM Da'!G361+'BN Da'!G361+'BS Da'!G361+'TDC Da'!G361</f>
        <v>972.73363999999992</v>
      </c>
      <c r="H361" s="12">
        <f>+'MIT Da'!H361+'SAR Da'!H361+'URQ Da'!H361+'ROC Da'!H361+'SM Da'!H361+'BN Da'!H361+'BS Da'!H361+'TDC Da'!H361</f>
        <v>959.56863999999996</v>
      </c>
      <c r="I361" s="12">
        <f>+'MIT Da'!I361+'SAR Da'!I361+'URQ Da'!I361+'ROC Da'!I361+'SM Da'!I361+'BN Da'!I361+'BS Da'!I361+'TDC Da'!I361</f>
        <v>1012.4090099999999</v>
      </c>
      <c r="J361" s="12">
        <f>+'MIT Da'!J361+'SAR Da'!J361+'URQ Da'!J361+'ROC Da'!J361+'SM Da'!J361+'BN Da'!J361+'BS Da'!J361+'TDC Da'!J361</f>
        <v>1177.2759099999998</v>
      </c>
      <c r="K361" s="12">
        <f>+'MIT Da'!K361+'SAR Da'!K361+'URQ Da'!K361+'ROC Da'!K361+'SM Da'!K361+'BN Da'!K361+'BS Da'!K361+'TDC Da'!K361</f>
        <v>54.516999999999996</v>
      </c>
      <c r="L361" s="12">
        <f>+'MIT Da'!L361+'SAR Da'!L361+'URQ Da'!L361+'ROC Da'!L361+'SM Da'!L361+'BN Da'!L361+'BS Da'!L361+'TDC Da'!L361</f>
        <v>542.23900000000003</v>
      </c>
      <c r="M361" s="12">
        <f>+'MIT Da'!M361+'SAR Da'!M361+'URQ Da'!M361+'ROC Da'!M361+'SM Da'!M361+'BN Da'!M361+'BS Da'!M361+'TDC Da'!M361</f>
        <v>21.314999999999998</v>
      </c>
      <c r="N361" s="12">
        <f>+'MIT Da'!N361+'SAR Da'!N361+'URQ Da'!N361+'ROC Da'!N361+'SM Da'!N361+'BN Da'!N361+'BS Da'!N361+'TDC Da'!N361</f>
        <v>1719.5149099999999</v>
      </c>
      <c r="O361" s="12">
        <f>+'MIT Da'!O361+'SAR Da'!O361+'URQ Da'!O361+'ROC Da'!O361+'SM Da'!O361+'BN Da'!O361+'BS Da'!O361+'TDC Da'!O361</f>
        <v>1708.3609099999996</v>
      </c>
      <c r="P361" s="81">
        <f>+'MIT Da'!P361+'SAR Da'!P361+'URQ Da'!P361+'ROC Da'!P361+'SM Da'!P361+'BN Da'!P361+'BS Da'!P361+'TDC Da'!P361</f>
        <v>212</v>
      </c>
      <c r="Q361" s="81">
        <f>+'MIT Da'!Q361+'SAR Da'!Q361+'URQ Da'!Q361+'ROC Da'!Q361+'SM Da'!Q361+'BN Da'!Q361+'BS Da'!Q361+'TDC Da'!Q361</f>
        <v>53</v>
      </c>
      <c r="R361" s="81">
        <f>+'MIT Da'!R361+'SAR Da'!R361+'URQ Da'!R361+'ROC Da'!R361+'SM Da'!R361+'BN Da'!R361+'BS Da'!R361+'TDC Da'!R361</f>
        <v>22</v>
      </c>
      <c r="S361" s="81">
        <f>+'MIT Da'!S361+'SAR Da'!S361+'URQ Da'!S361+'ROC Da'!S361+'SM Da'!S361+'BN Da'!S361+'BS Da'!S361+'TDC Da'!S361</f>
        <v>287</v>
      </c>
      <c r="T361" s="81">
        <f>+'MIT Da'!T361+'SAR Da'!T361+'URQ Da'!T361+'ROC Da'!T361+'SM Da'!T361+'BN Da'!T361+'BS Da'!T361+'TDC Da'!T361</f>
        <v>131</v>
      </c>
      <c r="U361" s="81">
        <f>+'MIT Da'!U361+'SAR Da'!U361+'URQ Da'!U361+'ROC Da'!U361+'SM Da'!U361+'BN Da'!U361+'BS Da'!U361+'TDC Da'!U361</f>
        <v>406</v>
      </c>
      <c r="V361" s="81">
        <f>+'MIT Da'!V361+'SAR Da'!V361+'URQ Da'!V361+'ROC Da'!V361+'SM Da'!V361+'BN Da'!V361+'BS Da'!V361+'TDC Da'!V361</f>
        <v>15</v>
      </c>
      <c r="W361" s="81">
        <f>+'MIT Da'!W361+'SAR Da'!W361+'URQ Da'!W361+'ROC Da'!W361+'SM Da'!W361+'BN Da'!W361+'BS Da'!W361+'TDC Da'!W361</f>
        <v>102</v>
      </c>
      <c r="X361" s="81">
        <f>+'MIT Da'!X361+'SAR Da'!X361+'URQ Da'!X361+'ROC Da'!X361+'SM Da'!X361+'BN Da'!X361+'BS Da'!X361+'TDC Da'!X361</f>
        <v>36</v>
      </c>
      <c r="Y361" s="81">
        <f>+'MIT Da'!Y361+'SAR Da'!Y361+'URQ Da'!Y361+'ROC Da'!Y361+'SM Da'!Y361+'BN Da'!Y361+'BS Da'!Y361+'TDC Da'!Y361</f>
        <v>690</v>
      </c>
      <c r="Z361" s="81">
        <f>+'MIT Da'!Z361+'SAR Da'!Z361+'URQ Da'!Z361+'ROC Da'!Z361+'SM Da'!Z361+'BN Da'!Z361+'BS Da'!Z361+'TDC Da'!Z361</f>
        <v>288</v>
      </c>
      <c r="AA361" s="81">
        <f>+'MIT Da'!AA361+'SAR Da'!AA361+'URQ Da'!AA361+'ROC Da'!AA361+'SM Da'!AA361+'BN Da'!AA361+'BS Da'!AA361+'TDC Da'!AA361</f>
        <v>114</v>
      </c>
      <c r="AB361" s="81">
        <f>+'MIT Da'!AB361+'SAR Da'!AB361+'URQ Da'!AB361+'ROC Da'!AB361+'SM Da'!AB361+'BN Da'!AB361+'BS Da'!AB361+'TDC Da'!AB361</f>
        <v>695</v>
      </c>
      <c r="AC361" s="81">
        <f>+'MIT Da'!AC361+'SAR Da'!AC361+'URQ Da'!AC361+'ROC Da'!AC361+'SM Da'!AC361+'BN Da'!AC361+'BS Da'!AC361+'TDC Da'!AC361</f>
        <v>1097</v>
      </c>
      <c r="AD361" s="81">
        <f>+'MIT Da'!AD361+'SAR Da'!AD361+'URQ Da'!AD361+'ROC Da'!AD361+'SM Da'!AD361+'BN Da'!AD361+'BS Da'!AD361+'TDC Da'!AD361</f>
        <v>44</v>
      </c>
      <c r="AE361" s="81">
        <f>+'MIT Da'!AE361+'SAR Da'!AE361+'URQ Da'!AE361+'ROC Da'!AE361+'SM Da'!AE361+'BN Da'!AE361+'BS Da'!AE361+'TDC Da'!AE361</f>
        <v>117</v>
      </c>
      <c r="AF361" s="81">
        <f>+'MIT Da'!AF361+'SAR Da'!AF361+'URQ Da'!AF361+'ROC Da'!AF361+'SM Da'!AF361+'BN Da'!AF361+'BS Da'!AF361+'TDC Da'!AF361</f>
        <v>432</v>
      </c>
      <c r="AG361" s="81">
        <f>+'MIT Da'!AG361+'SAR Da'!AG361+'URQ Da'!AG361+'ROC Da'!AG361+'SM Da'!AG361+'BN Da'!AG361+'BS Da'!AG361+'TDC Da'!AG361</f>
        <v>593</v>
      </c>
      <c r="AH361" s="12">
        <f>+'MIT Da'!AH361+'SAR Da'!AH361+'URQ Da'!AH361+'ROC Da'!AH361+'SM Da'!AH361+'BN Da'!AH361+'BS Da'!AH361+'TDC Da'!AH361</f>
        <v>290.80200000000002</v>
      </c>
      <c r="AI361" s="12">
        <f>+'MIT Da'!AI361+'SAR Da'!AI361+'URQ Da'!AI361+'ROC Da'!AI361+'SM Da'!AI361+'BN Da'!AI361+'BS Da'!AI361+'TDC Da'!AI361</f>
        <v>211.15700000000001</v>
      </c>
      <c r="AJ361" s="12">
        <f>+'MIT Da'!AJ361+'SAR Da'!AJ361+'URQ Da'!AJ361+'ROC Da'!AJ361+'SM Da'!AJ361+'BN Da'!AJ361+'BS Da'!AJ361+'TDC Da'!AJ361</f>
        <v>376.88299999999998</v>
      </c>
      <c r="AK361" s="12">
        <f>+'MIT Da'!AK361+'SAR Da'!AK361+'URQ Da'!AK361+'ROC Da'!AK361+'SM Da'!AK361+'BN Da'!AK361+'BS Da'!AK361+'TDC Da'!AK361</f>
        <v>878.84199999999998</v>
      </c>
      <c r="AL361" s="81">
        <f>+'MIT Da'!AL361+'SAR Da'!AL361+'URQ Da'!AL361+'ROC Da'!AL361+'SM Da'!AL361+'BN Da'!AL361+'BS Da'!AL361+'TDC Da'!AL361</f>
        <v>15</v>
      </c>
      <c r="AM361" s="81">
        <f>+'MIT Da'!AM361+'SAR Da'!AM361+'URQ Da'!AM361+'ROC Da'!AM361+'SM Da'!AM361+'BN Da'!AM361+'BS Da'!AM361+'TDC Da'!AM361</f>
        <v>63</v>
      </c>
      <c r="AN361" s="81">
        <f>+'MIT Da'!AN361+'SAR Da'!AN361+'URQ Da'!AN361+'ROC Da'!AN361+'SM Da'!AN361+'BN Da'!AN361+'BS Da'!AN361+'TDC Da'!AN361</f>
        <v>87</v>
      </c>
      <c r="AO361" s="81">
        <f>+'MIT Da'!AO361+'SAR Da'!AO361+'URQ Da'!AO361+'ROC Da'!AO361+'SM Da'!AO361+'BN Da'!AO361+'BS Da'!AO361+'TDC Da'!AO361</f>
        <v>165</v>
      </c>
      <c r="AP361" s="81">
        <f>+'MIT Da'!AP361+'SAR Da'!AP361+'URQ Da'!AP361+'ROC Da'!AP361+'SM Da'!AP361+'BN Da'!AP361+'BS Da'!AP361+'TDC Da'!AP361</f>
        <v>504</v>
      </c>
      <c r="AQ361" s="81">
        <f>+'MIT Da'!AQ361+'SAR Da'!AQ361+'URQ Da'!AQ361+'ROC Da'!AQ361+'SM Da'!AQ361+'BN Da'!AQ361+'BS Da'!AQ361+'TDC Da'!AQ361</f>
        <v>379</v>
      </c>
      <c r="AR361" s="81">
        <f>+'MIT Da'!AR361+'SAR Da'!AR361+'URQ Da'!AR361+'ROC Da'!AR361+'SM Da'!AR361+'BN Da'!AR361+'BS Da'!AR361+'TDC Da'!AR361</f>
        <v>59</v>
      </c>
      <c r="AS361" s="81">
        <f>+SUM(RED_InfraMR[[#This Row],[B.02.1 - Parque de Coches Eléctricos Motrices]:[B.02.3 - Parque de Coches Eléctricos Motrices Tipo R]])</f>
        <v>942</v>
      </c>
      <c r="AT361" s="81">
        <f>+'MIT Da'!AT361+'SAR Da'!AT361+'URQ Da'!AT361+'ROC Da'!AT361+'SM Da'!AT361+'BN Da'!AT361+'BS Da'!AT361+'TDC Da'!AT361</f>
        <v>43</v>
      </c>
      <c r="AU361" s="81">
        <f>+'MIT Da'!AU361+'SAR Da'!AU361+'URQ Da'!AU361+'ROC Da'!AU361+'SM Da'!AU361+'BN Da'!AU361+'BS Da'!AU361+'TDC Da'!AU361</f>
        <v>3</v>
      </c>
      <c r="AV361" s="81">
        <f>+'MIT Da'!AV361+'SAR Da'!AV361+'URQ Da'!AV361+'ROC Da'!AV361+'SM Da'!AV361+'BN Da'!AV361+'BS Da'!AV361+'TDC Da'!AV361</f>
        <v>66</v>
      </c>
      <c r="AW361" s="81">
        <f>+SUM(RED_InfraMR[[#This Row],[B.03.1 - Parque de Coches Motores Motrices Remolcados]:[B.03.3 - Parque de Coches Motores Motrices Cabina]])</f>
        <v>112</v>
      </c>
      <c r="AX361" s="81">
        <f>+'MIT Da'!AX361+'SAR Da'!AX361+'URQ Da'!AX361+'ROC Da'!AX361+'SM Da'!AX361+'BN Da'!AX361+'BS Da'!AX361+'TDC Da'!AX361</f>
        <v>314</v>
      </c>
      <c r="AY361" s="81">
        <f>+'MIT Da'!AY361+'SAR Da'!AY361+'URQ Da'!AY361+'ROC Da'!AY361+'SM Da'!AY361+'BN Da'!AY361+'BS Da'!AY361+'TDC Da'!AY361</f>
        <v>139</v>
      </c>
      <c r="AZ361" s="81">
        <f>+'MIT Da'!AZ361+'SAR Da'!AZ361+'URQ Da'!AZ361+'ROC Da'!AZ361+'SM Da'!AZ361+'BN Da'!AZ361+'BS Da'!AZ361+'TDC Da'!AZ361</f>
        <v>34</v>
      </c>
      <c r="BA361" s="81">
        <f>+'MIT Da'!BA361+'SAR Da'!BA361+'URQ Da'!BA361+'ROC Da'!BA361+'SM Da'!BA361+'BN Da'!BA361+'BS Da'!BA361+'TDC Da'!BA361</f>
        <v>228</v>
      </c>
      <c r="BB361" s="81">
        <f>+'MIT Da'!BB361+'SAR Da'!BB361+'URQ Da'!BB361+'ROC Da'!BB361+'SM Da'!BB361+'BN Da'!BB361+'BS Da'!BB361+'TDC Da'!BB361</f>
        <v>14</v>
      </c>
      <c r="BC361" s="81">
        <f>+SUM(RED_InfraMR[[#This Row],[B.04.1 - Parque de Coches Remolcados Clase Unica]:[B.04.5 - Parque de Coches Remolcados para Servicios Especiales (Cartoneros)]])</f>
        <v>729</v>
      </c>
      <c r="BD361" s="81">
        <f>+'MIT Da'!BD361+'SAR Da'!BD361+'URQ Da'!BD361+'ROC Da'!BD361+'SM Da'!BD361+'BN Da'!BD361+'BS Da'!BD361+'TDC Da'!BD361</f>
        <v>4</v>
      </c>
      <c r="BE361" s="81">
        <f>+'MIT Da'!BE361+'SAR Da'!BE361+'URQ Da'!BE361+'ROC Da'!BE361+'SM Da'!BE361+'BN Da'!BE361+'BS Da'!BE361+'TDC Da'!BE361</f>
        <v>131</v>
      </c>
      <c r="BF361" s="16"/>
      <c r="BG361" s="1" t="s">
        <v>700</v>
      </c>
    </row>
  </sheetData>
  <pageMargins left="0.7" right="0.7" top="0.75" bottom="0.75" header="0.3" footer="0.3"/>
  <legacyDrawing r:id="rId1"/>
  <tableParts count="1">
    <tablePart r:id="rId2"/>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4.9989318521683403E-2"/>
  </sheetPr>
  <dimension ref="A1:J31"/>
  <sheetViews>
    <sheetView showGridLines="0" zoomScale="90" zoomScaleNormal="90" workbookViewId="0">
      <selection activeCell="E2" sqref="E2"/>
    </sheetView>
  </sheetViews>
  <sheetFormatPr baseColWidth="10" defaultColWidth="11" defaultRowHeight="12.75"/>
  <cols>
    <col min="1" max="1" width="4.5546875" style="1" customWidth="1"/>
    <col min="2" max="2" width="6.44140625" style="1" customWidth="1"/>
    <col min="3" max="3" width="10.44140625" style="1" customWidth="1"/>
    <col min="4" max="4" width="13" style="1" customWidth="1"/>
    <col min="5" max="5" width="10.44140625" style="1" customWidth="1"/>
    <col min="6" max="7" width="8.6640625" style="1" customWidth="1"/>
    <col min="8" max="260" width="11.21875" style="1"/>
    <col min="261" max="261" width="4.5546875" style="1" customWidth="1"/>
    <col min="262" max="262" width="7" style="1" customWidth="1"/>
    <col min="263" max="263" width="16.5546875" style="1" customWidth="1"/>
    <col min="264" max="516" width="11.21875" style="1"/>
    <col min="517" max="517" width="4.5546875" style="1" customWidth="1"/>
    <col min="518" max="518" width="7" style="1" customWidth="1"/>
    <col min="519" max="519" width="16.5546875" style="1" customWidth="1"/>
    <col min="520" max="772" width="11.21875" style="1"/>
    <col min="773" max="773" width="4.5546875" style="1" customWidth="1"/>
    <col min="774" max="774" width="7" style="1" customWidth="1"/>
    <col min="775" max="775" width="16.5546875" style="1" customWidth="1"/>
    <col min="776" max="1028" width="11.21875" style="1"/>
    <col min="1029" max="1029" width="4.5546875" style="1" customWidth="1"/>
    <col min="1030" max="1030" width="7" style="1" customWidth="1"/>
    <col min="1031" max="1031" width="16.5546875" style="1" customWidth="1"/>
    <col min="1032" max="1284" width="11.21875" style="1"/>
    <col min="1285" max="1285" width="4.5546875" style="1" customWidth="1"/>
    <col min="1286" max="1286" width="7" style="1" customWidth="1"/>
    <col min="1287" max="1287" width="16.5546875" style="1" customWidth="1"/>
    <col min="1288" max="1540" width="11.21875" style="1"/>
    <col min="1541" max="1541" width="4.5546875" style="1" customWidth="1"/>
    <col min="1542" max="1542" width="7" style="1" customWidth="1"/>
    <col min="1543" max="1543" width="16.5546875" style="1" customWidth="1"/>
    <col min="1544" max="1796" width="11.21875" style="1"/>
    <col min="1797" max="1797" width="4.5546875" style="1" customWidth="1"/>
    <col min="1798" max="1798" width="7" style="1" customWidth="1"/>
    <col min="1799" max="1799" width="16.5546875" style="1" customWidth="1"/>
    <col min="1800" max="2052" width="11.21875" style="1"/>
    <col min="2053" max="2053" width="4.5546875" style="1" customWidth="1"/>
    <col min="2054" max="2054" width="7" style="1" customWidth="1"/>
    <col min="2055" max="2055" width="16.5546875" style="1" customWidth="1"/>
    <col min="2056" max="2308" width="11.21875" style="1"/>
    <col min="2309" max="2309" width="4.5546875" style="1" customWidth="1"/>
    <col min="2310" max="2310" width="7" style="1" customWidth="1"/>
    <col min="2311" max="2311" width="16.5546875" style="1" customWidth="1"/>
    <col min="2312" max="2564" width="11.21875" style="1"/>
    <col min="2565" max="2565" width="4.5546875" style="1" customWidth="1"/>
    <col min="2566" max="2566" width="7" style="1" customWidth="1"/>
    <col min="2567" max="2567" width="16.5546875" style="1" customWidth="1"/>
    <col min="2568" max="2820" width="11.21875" style="1"/>
    <col min="2821" max="2821" width="4.5546875" style="1" customWidth="1"/>
    <col min="2822" max="2822" width="7" style="1" customWidth="1"/>
    <col min="2823" max="2823" width="16.5546875" style="1" customWidth="1"/>
    <col min="2824" max="3076" width="11.21875" style="1"/>
    <col min="3077" max="3077" width="4.5546875" style="1" customWidth="1"/>
    <col min="3078" max="3078" width="7" style="1" customWidth="1"/>
    <col min="3079" max="3079" width="16.5546875" style="1" customWidth="1"/>
    <col min="3080" max="3332" width="11.21875" style="1"/>
    <col min="3333" max="3333" width="4.5546875" style="1" customWidth="1"/>
    <col min="3334" max="3334" width="7" style="1" customWidth="1"/>
    <col min="3335" max="3335" width="16.5546875" style="1" customWidth="1"/>
    <col min="3336" max="3588" width="11.21875" style="1"/>
    <col min="3589" max="3589" width="4.5546875" style="1" customWidth="1"/>
    <col min="3590" max="3590" width="7" style="1" customWidth="1"/>
    <col min="3591" max="3591" width="16.5546875" style="1" customWidth="1"/>
    <col min="3592" max="3844" width="11.21875" style="1"/>
    <col min="3845" max="3845" width="4.5546875" style="1" customWidth="1"/>
    <col min="3846" max="3846" width="7" style="1" customWidth="1"/>
    <col min="3847" max="3847" width="16.5546875" style="1" customWidth="1"/>
    <col min="3848" max="4100" width="11.21875" style="1"/>
    <col min="4101" max="4101" width="4.5546875" style="1" customWidth="1"/>
    <col min="4102" max="4102" width="7" style="1" customWidth="1"/>
    <col min="4103" max="4103" width="16.5546875" style="1" customWidth="1"/>
    <col min="4104" max="4356" width="11.21875" style="1"/>
    <col min="4357" max="4357" width="4.5546875" style="1" customWidth="1"/>
    <col min="4358" max="4358" width="7" style="1" customWidth="1"/>
    <col min="4359" max="4359" width="16.5546875" style="1" customWidth="1"/>
    <col min="4360" max="4612" width="11.21875" style="1"/>
    <col min="4613" max="4613" width="4.5546875" style="1" customWidth="1"/>
    <col min="4614" max="4614" width="7" style="1" customWidth="1"/>
    <col min="4615" max="4615" width="16.5546875" style="1" customWidth="1"/>
    <col min="4616" max="4868" width="11.21875" style="1"/>
    <col min="4869" max="4869" width="4.5546875" style="1" customWidth="1"/>
    <col min="4870" max="4870" width="7" style="1" customWidth="1"/>
    <col min="4871" max="4871" width="16.5546875" style="1" customWidth="1"/>
    <col min="4872" max="5124" width="11.21875" style="1"/>
    <col min="5125" max="5125" width="4.5546875" style="1" customWidth="1"/>
    <col min="5126" max="5126" width="7" style="1" customWidth="1"/>
    <col min="5127" max="5127" width="16.5546875" style="1" customWidth="1"/>
    <col min="5128" max="5380" width="11.21875" style="1"/>
    <col min="5381" max="5381" width="4.5546875" style="1" customWidth="1"/>
    <col min="5382" max="5382" width="7" style="1" customWidth="1"/>
    <col min="5383" max="5383" width="16.5546875" style="1" customWidth="1"/>
    <col min="5384" max="5636" width="11.21875" style="1"/>
    <col min="5637" max="5637" width="4.5546875" style="1" customWidth="1"/>
    <col min="5638" max="5638" width="7" style="1" customWidth="1"/>
    <col min="5639" max="5639" width="16.5546875" style="1" customWidth="1"/>
    <col min="5640" max="5892" width="11.21875" style="1"/>
    <col min="5893" max="5893" width="4.5546875" style="1" customWidth="1"/>
    <col min="5894" max="5894" width="7" style="1" customWidth="1"/>
    <col min="5895" max="5895" width="16.5546875" style="1" customWidth="1"/>
    <col min="5896" max="6148" width="11.21875" style="1"/>
    <col min="6149" max="6149" width="4.5546875" style="1" customWidth="1"/>
    <col min="6150" max="6150" width="7" style="1" customWidth="1"/>
    <col min="6151" max="6151" width="16.5546875" style="1" customWidth="1"/>
    <col min="6152" max="6404" width="11.21875" style="1"/>
    <col min="6405" max="6405" width="4.5546875" style="1" customWidth="1"/>
    <col min="6406" max="6406" width="7" style="1" customWidth="1"/>
    <col min="6407" max="6407" width="16.5546875" style="1" customWidth="1"/>
    <col min="6408" max="6660" width="11.21875" style="1"/>
    <col min="6661" max="6661" width="4.5546875" style="1" customWidth="1"/>
    <col min="6662" max="6662" width="7" style="1" customWidth="1"/>
    <col min="6663" max="6663" width="16.5546875" style="1" customWidth="1"/>
    <col min="6664" max="6916" width="11.21875" style="1"/>
    <col min="6917" max="6917" width="4.5546875" style="1" customWidth="1"/>
    <col min="6918" max="6918" width="7" style="1" customWidth="1"/>
    <col min="6919" max="6919" width="16.5546875" style="1" customWidth="1"/>
    <col min="6920" max="7172" width="11.21875" style="1"/>
    <col min="7173" max="7173" width="4.5546875" style="1" customWidth="1"/>
    <col min="7174" max="7174" width="7" style="1" customWidth="1"/>
    <col min="7175" max="7175" width="16.5546875" style="1" customWidth="1"/>
    <col min="7176" max="7428" width="11.21875" style="1"/>
    <col min="7429" max="7429" width="4.5546875" style="1" customWidth="1"/>
    <col min="7430" max="7430" width="7" style="1" customWidth="1"/>
    <col min="7431" max="7431" width="16.5546875" style="1" customWidth="1"/>
    <col min="7432" max="7684" width="11.21875" style="1"/>
    <col min="7685" max="7685" width="4.5546875" style="1" customWidth="1"/>
    <col min="7686" max="7686" width="7" style="1" customWidth="1"/>
    <col min="7687" max="7687" width="16.5546875" style="1" customWidth="1"/>
    <col min="7688" max="7940" width="11.21875" style="1"/>
    <col min="7941" max="7941" width="4.5546875" style="1" customWidth="1"/>
    <col min="7942" max="7942" width="7" style="1" customWidth="1"/>
    <col min="7943" max="7943" width="16.5546875" style="1" customWidth="1"/>
    <col min="7944" max="8196" width="11.21875" style="1"/>
    <col min="8197" max="8197" width="4.5546875" style="1" customWidth="1"/>
    <col min="8198" max="8198" width="7" style="1" customWidth="1"/>
    <col min="8199" max="8199" width="16.5546875" style="1" customWidth="1"/>
    <col min="8200" max="8452" width="11.21875" style="1"/>
    <col min="8453" max="8453" width="4.5546875" style="1" customWidth="1"/>
    <col min="8454" max="8454" width="7" style="1" customWidth="1"/>
    <col min="8455" max="8455" width="16.5546875" style="1" customWidth="1"/>
    <col min="8456" max="8708" width="11.21875" style="1"/>
    <col min="8709" max="8709" width="4.5546875" style="1" customWidth="1"/>
    <col min="8710" max="8710" width="7" style="1" customWidth="1"/>
    <col min="8711" max="8711" width="16.5546875" style="1" customWidth="1"/>
    <col min="8712" max="8964" width="11.21875" style="1"/>
    <col min="8965" max="8965" width="4.5546875" style="1" customWidth="1"/>
    <col min="8966" max="8966" width="7" style="1" customWidth="1"/>
    <col min="8967" max="8967" width="16.5546875" style="1" customWidth="1"/>
    <col min="8968" max="9220" width="11.21875" style="1"/>
    <col min="9221" max="9221" width="4.5546875" style="1" customWidth="1"/>
    <col min="9222" max="9222" width="7" style="1" customWidth="1"/>
    <col min="9223" max="9223" width="16.5546875" style="1" customWidth="1"/>
    <col min="9224" max="9476" width="11.21875" style="1"/>
    <col min="9477" max="9477" width="4.5546875" style="1" customWidth="1"/>
    <col min="9478" max="9478" width="7" style="1" customWidth="1"/>
    <col min="9479" max="9479" width="16.5546875" style="1" customWidth="1"/>
    <col min="9480" max="9732" width="11.21875" style="1"/>
    <col min="9733" max="9733" width="4.5546875" style="1" customWidth="1"/>
    <col min="9734" max="9734" width="7" style="1" customWidth="1"/>
    <col min="9735" max="9735" width="16.5546875" style="1" customWidth="1"/>
    <col min="9736" max="9988" width="11.21875" style="1"/>
    <col min="9989" max="9989" width="4.5546875" style="1" customWidth="1"/>
    <col min="9990" max="9990" width="7" style="1" customWidth="1"/>
    <col min="9991" max="9991" width="16.5546875" style="1" customWidth="1"/>
    <col min="9992" max="10244" width="11.21875" style="1"/>
    <col min="10245" max="10245" width="4.5546875" style="1" customWidth="1"/>
    <col min="10246" max="10246" width="7" style="1" customWidth="1"/>
    <col min="10247" max="10247" width="16.5546875" style="1" customWidth="1"/>
    <col min="10248" max="10500" width="11.21875" style="1"/>
    <col min="10501" max="10501" width="4.5546875" style="1" customWidth="1"/>
    <col min="10502" max="10502" width="7" style="1" customWidth="1"/>
    <col min="10503" max="10503" width="16.5546875" style="1" customWidth="1"/>
    <col min="10504" max="10756" width="11.21875" style="1"/>
    <col min="10757" max="10757" width="4.5546875" style="1" customWidth="1"/>
    <col min="10758" max="10758" width="7" style="1" customWidth="1"/>
    <col min="10759" max="10759" width="16.5546875" style="1" customWidth="1"/>
    <col min="10760" max="11012" width="11.21875" style="1"/>
    <col min="11013" max="11013" width="4.5546875" style="1" customWidth="1"/>
    <col min="11014" max="11014" width="7" style="1" customWidth="1"/>
    <col min="11015" max="11015" width="16.5546875" style="1" customWidth="1"/>
    <col min="11016" max="11268" width="11.21875" style="1"/>
    <col min="11269" max="11269" width="4.5546875" style="1" customWidth="1"/>
    <col min="11270" max="11270" width="7" style="1" customWidth="1"/>
    <col min="11271" max="11271" width="16.5546875" style="1" customWidth="1"/>
    <col min="11272" max="11524" width="11.21875" style="1"/>
    <col min="11525" max="11525" width="4.5546875" style="1" customWidth="1"/>
    <col min="11526" max="11526" width="7" style="1" customWidth="1"/>
    <col min="11527" max="11527" width="16.5546875" style="1" customWidth="1"/>
    <col min="11528" max="11780" width="11.21875" style="1"/>
    <col min="11781" max="11781" width="4.5546875" style="1" customWidth="1"/>
    <col min="11782" max="11782" width="7" style="1" customWidth="1"/>
    <col min="11783" max="11783" width="16.5546875" style="1" customWidth="1"/>
    <col min="11784" max="12036" width="11.21875" style="1"/>
    <col min="12037" max="12037" width="4.5546875" style="1" customWidth="1"/>
    <col min="12038" max="12038" width="7" style="1" customWidth="1"/>
    <col min="12039" max="12039" width="16.5546875" style="1" customWidth="1"/>
    <col min="12040" max="12292" width="11.21875" style="1"/>
    <col min="12293" max="12293" width="4.5546875" style="1" customWidth="1"/>
    <col min="12294" max="12294" width="7" style="1" customWidth="1"/>
    <col min="12295" max="12295" width="16.5546875" style="1" customWidth="1"/>
    <col min="12296" max="12548" width="11.21875" style="1"/>
    <col min="12549" max="12549" width="4.5546875" style="1" customWidth="1"/>
    <col min="12550" max="12550" width="7" style="1" customWidth="1"/>
    <col min="12551" max="12551" width="16.5546875" style="1" customWidth="1"/>
    <col min="12552" max="12804" width="11.21875" style="1"/>
    <col min="12805" max="12805" width="4.5546875" style="1" customWidth="1"/>
    <col min="12806" max="12806" width="7" style="1" customWidth="1"/>
    <col min="12807" max="12807" width="16.5546875" style="1" customWidth="1"/>
    <col min="12808" max="13060" width="11.21875" style="1"/>
    <col min="13061" max="13061" width="4.5546875" style="1" customWidth="1"/>
    <col min="13062" max="13062" width="7" style="1" customWidth="1"/>
    <col min="13063" max="13063" width="16.5546875" style="1" customWidth="1"/>
    <col min="13064" max="13316" width="11.21875" style="1"/>
    <col min="13317" max="13317" width="4.5546875" style="1" customWidth="1"/>
    <col min="13318" max="13318" width="7" style="1" customWidth="1"/>
    <col min="13319" max="13319" width="16.5546875" style="1" customWidth="1"/>
    <col min="13320" max="13572" width="11.21875" style="1"/>
    <col min="13573" max="13573" width="4.5546875" style="1" customWidth="1"/>
    <col min="13574" max="13574" width="7" style="1" customWidth="1"/>
    <col min="13575" max="13575" width="16.5546875" style="1" customWidth="1"/>
    <col min="13576" max="13828" width="11.21875" style="1"/>
    <col min="13829" max="13829" width="4.5546875" style="1" customWidth="1"/>
    <col min="13830" max="13830" width="7" style="1" customWidth="1"/>
    <col min="13831" max="13831" width="16.5546875" style="1" customWidth="1"/>
    <col min="13832" max="14084" width="11.21875" style="1"/>
    <col min="14085" max="14085" width="4.5546875" style="1" customWidth="1"/>
    <col min="14086" max="14086" width="7" style="1" customWidth="1"/>
    <col min="14087" max="14087" width="16.5546875" style="1" customWidth="1"/>
    <col min="14088" max="14340" width="11.21875" style="1"/>
    <col min="14341" max="14341" width="4.5546875" style="1" customWidth="1"/>
    <col min="14342" max="14342" width="7" style="1" customWidth="1"/>
    <col min="14343" max="14343" width="16.5546875" style="1" customWidth="1"/>
    <col min="14344" max="14596" width="11.21875" style="1"/>
    <col min="14597" max="14597" width="4.5546875" style="1" customWidth="1"/>
    <col min="14598" max="14598" width="7" style="1" customWidth="1"/>
    <col min="14599" max="14599" width="16.5546875" style="1" customWidth="1"/>
    <col min="14600" max="14852" width="11.21875" style="1"/>
    <col min="14853" max="14853" width="4.5546875" style="1" customWidth="1"/>
    <col min="14854" max="14854" width="7" style="1" customWidth="1"/>
    <col min="14855" max="14855" width="16.5546875" style="1" customWidth="1"/>
    <col min="14856" max="15108" width="11.21875" style="1"/>
    <col min="15109" max="15109" width="4.5546875" style="1" customWidth="1"/>
    <col min="15110" max="15110" width="7" style="1" customWidth="1"/>
    <col min="15111" max="15111" width="16.5546875" style="1" customWidth="1"/>
    <col min="15112" max="15364" width="11.21875" style="1"/>
    <col min="15365" max="15365" width="4.5546875" style="1" customWidth="1"/>
    <col min="15366" max="15366" width="7" style="1" customWidth="1"/>
    <col min="15367" max="15367" width="16.5546875" style="1" customWidth="1"/>
    <col min="15368" max="15620" width="11.21875" style="1"/>
    <col min="15621" max="15621" width="4.5546875" style="1" customWidth="1"/>
    <col min="15622" max="15622" width="7" style="1" customWidth="1"/>
    <col min="15623" max="15623" width="16.5546875" style="1" customWidth="1"/>
    <col min="15624" max="15876" width="11.21875" style="1"/>
    <col min="15877" max="15877" width="4.5546875" style="1" customWidth="1"/>
    <col min="15878" max="15878" width="7" style="1" customWidth="1"/>
    <col min="15879" max="15879" width="16.5546875" style="1" customWidth="1"/>
    <col min="15880" max="16132" width="11.21875" style="1"/>
    <col min="16133" max="16133" width="4.5546875" style="1" customWidth="1"/>
    <col min="16134" max="16134" width="7" style="1" customWidth="1"/>
    <col min="16135" max="16135" width="16.5546875" style="1" customWidth="1"/>
    <col min="16136" max="16384" width="11.21875" style="1"/>
  </cols>
  <sheetData>
    <row r="1" spans="1:10" ht="33">
      <c r="A1" s="2" t="s">
        <v>428</v>
      </c>
    </row>
    <row r="2" spans="1:10" ht="29.25">
      <c r="A2" s="3" t="s">
        <v>138</v>
      </c>
    </row>
    <row r="5" spans="1:10" ht="26.45" customHeight="1">
      <c r="A5" s="4" t="s">
        <v>140</v>
      </c>
      <c r="B5" s="4" t="s">
        <v>147</v>
      </c>
      <c r="C5" s="4" t="s">
        <v>429</v>
      </c>
      <c r="D5" s="6" t="s">
        <v>143</v>
      </c>
      <c r="E5" s="6" t="s">
        <v>144</v>
      </c>
      <c r="F5" s="6" t="s">
        <v>145</v>
      </c>
      <c r="G5" s="6" t="s">
        <v>146</v>
      </c>
      <c r="I5" s="1" t="s">
        <v>430</v>
      </c>
    </row>
    <row r="6" spans="1:10">
      <c r="A6" s="8">
        <v>1</v>
      </c>
      <c r="B6" s="9">
        <v>0</v>
      </c>
      <c r="C6" s="8" t="s">
        <v>153</v>
      </c>
      <c r="D6" s="45" t="s">
        <v>142</v>
      </c>
      <c r="E6" s="45" t="s">
        <v>154</v>
      </c>
      <c r="F6" s="10">
        <v>-58.373159999999601</v>
      </c>
      <c r="G6" s="10">
        <v>-34.588811000000099</v>
      </c>
      <c r="I6" s="1" t="s">
        <v>431</v>
      </c>
    </row>
    <row r="7" spans="1:10">
      <c r="A7" s="8">
        <v>2</v>
      </c>
      <c r="B7" s="9">
        <v>6.3433400000000004</v>
      </c>
      <c r="C7" s="8" t="s">
        <v>432</v>
      </c>
      <c r="D7" s="45" t="s">
        <v>142</v>
      </c>
      <c r="E7" s="45" t="s">
        <v>154</v>
      </c>
      <c r="F7" s="10">
        <v>-58.426485000000099</v>
      </c>
      <c r="G7" s="10">
        <v>-34.578334999999797</v>
      </c>
      <c r="I7" s="1" t="s">
        <v>433</v>
      </c>
    </row>
    <row r="8" spans="1:10">
      <c r="A8" s="228">
        <v>3</v>
      </c>
      <c r="B8" s="229">
        <v>8.7874800000000004</v>
      </c>
      <c r="C8" s="228" t="s">
        <v>434</v>
      </c>
      <c r="D8" s="228" t="s">
        <v>142</v>
      </c>
      <c r="E8" s="228" t="s">
        <v>154</v>
      </c>
      <c r="F8" s="230">
        <v>-58.45</v>
      </c>
      <c r="G8" s="230">
        <v>-34.6</v>
      </c>
    </row>
    <row r="9" spans="1:10">
      <c r="A9" s="8">
        <v>4</v>
      </c>
      <c r="B9" s="9">
        <v>10.65123</v>
      </c>
      <c r="C9" s="8" t="s">
        <v>435</v>
      </c>
      <c r="D9" s="45" t="s">
        <v>142</v>
      </c>
      <c r="E9" s="45" t="s">
        <v>154</v>
      </c>
      <c r="F9" s="46">
        <v>-58.466700000000003</v>
      </c>
      <c r="G9" s="46">
        <v>-34.596800000000002</v>
      </c>
      <c r="I9" s="1" t="s">
        <v>436</v>
      </c>
      <c r="J9" s="13">
        <f>+B27-B25</f>
        <v>16.859909999999999</v>
      </c>
    </row>
    <row r="10" spans="1:10">
      <c r="A10" s="8">
        <v>5</v>
      </c>
      <c r="B10" s="9">
        <v>13.27562</v>
      </c>
      <c r="C10" s="8" t="s">
        <v>437</v>
      </c>
      <c r="D10" s="45" t="s">
        <v>142</v>
      </c>
      <c r="E10" s="45" t="s">
        <v>154</v>
      </c>
      <c r="F10" s="10">
        <v>-58.494380999999898</v>
      </c>
      <c r="G10" s="10">
        <v>-34.6014109999997</v>
      </c>
      <c r="I10" s="47" t="s">
        <v>438</v>
      </c>
      <c r="J10" s="1">
        <f>+J9/3</f>
        <v>5.6199699999999995</v>
      </c>
    </row>
    <row r="11" spans="1:10">
      <c r="A11" s="8">
        <v>6</v>
      </c>
      <c r="B11" s="9">
        <v>14.98962</v>
      </c>
      <c r="C11" s="8" t="s">
        <v>439</v>
      </c>
      <c r="D11" s="45" t="s">
        <v>142</v>
      </c>
      <c r="E11" s="45" t="s">
        <v>154</v>
      </c>
      <c r="F11" s="10">
        <v>-58.512964000000601</v>
      </c>
      <c r="G11" s="10">
        <v>-34.602553000000398</v>
      </c>
      <c r="I11" s="1" t="s">
        <v>440</v>
      </c>
      <c r="J11" s="13">
        <f>+B25+J10</f>
        <v>61.06006</v>
      </c>
    </row>
    <row r="12" spans="1:10">
      <c r="A12" s="8">
        <v>7</v>
      </c>
      <c r="B12" s="9">
        <v>16.378499999999999</v>
      </c>
      <c r="C12" s="8" t="s">
        <v>441</v>
      </c>
      <c r="D12" s="45" t="s">
        <v>142</v>
      </c>
      <c r="E12" s="45" t="s">
        <v>251</v>
      </c>
      <c r="F12" s="10">
        <v>-58.528234000000097</v>
      </c>
      <c r="G12" s="10">
        <v>-34.603312999999702</v>
      </c>
    </row>
    <row r="13" spans="1:10">
      <c r="A13" s="8">
        <v>8</v>
      </c>
      <c r="B13" s="9">
        <v>17.56926</v>
      </c>
      <c r="C13" s="8" t="s">
        <v>442</v>
      </c>
      <c r="D13" s="45" t="s">
        <v>142</v>
      </c>
      <c r="E13" s="45" t="s">
        <v>251</v>
      </c>
      <c r="F13" s="10">
        <v>-58.541405999999803</v>
      </c>
      <c r="G13" s="10">
        <v>-34.603848999999499</v>
      </c>
      <c r="I13" s="1" t="s">
        <v>443</v>
      </c>
      <c r="J13" s="13">
        <f>+J11-B10</f>
        <v>47.784440000000004</v>
      </c>
    </row>
    <row r="14" spans="1:10">
      <c r="A14" s="8">
        <v>9</v>
      </c>
      <c r="B14" s="9">
        <v>19.739879999999999</v>
      </c>
      <c r="C14" s="8" t="s">
        <v>444</v>
      </c>
      <c r="D14" s="45" t="s">
        <v>142</v>
      </c>
      <c r="E14" s="45" t="s">
        <v>251</v>
      </c>
      <c r="F14" s="10">
        <v>-58.564236999999302</v>
      </c>
      <c r="G14" s="10">
        <v>-34.6047340000002</v>
      </c>
    </row>
    <row r="15" spans="1:10">
      <c r="A15" s="8">
        <v>10</v>
      </c>
      <c r="B15" s="9">
        <v>22.643619999999999</v>
      </c>
      <c r="C15" s="8" t="s">
        <v>445</v>
      </c>
      <c r="D15" s="45" t="s">
        <v>142</v>
      </c>
      <c r="E15" s="45" t="s">
        <v>251</v>
      </c>
      <c r="F15" s="10">
        <v>-58.596034999999802</v>
      </c>
      <c r="G15" s="10">
        <v>-34.6050570000004</v>
      </c>
    </row>
    <row r="16" spans="1:10">
      <c r="A16" s="8">
        <v>11</v>
      </c>
      <c r="B16" s="9">
        <v>26.384709999999998</v>
      </c>
      <c r="C16" s="8" t="s">
        <v>446</v>
      </c>
      <c r="D16" s="45" t="s">
        <v>142</v>
      </c>
      <c r="E16" s="8" t="s">
        <v>446</v>
      </c>
      <c r="F16" s="10">
        <v>-58.632861999999299</v>
      </c>
      <c r="G16" s="10">
        <v>-34.590665999999999</v>
      </c>
    </row>
    <row r="17" spans="1:10">
      <c r="A17" s="8">
        <v>12</v>
      </c>
      <c r="B17" s="9">
        <v>29</v>
      </c>
      <c r="C17" s="8" t="s">
        <v>447</v>
      </c>
      <c r="D17" s="45" t="s">
        <v>142</v>
      </c>
      <c r="E17" s="8" t="s">
        <v>446</v>
      </c>
      <c r="F17" s="10">
        <v>-58.656998999999601</v>
      </c>
      <c r="G17" s="10">
        <v>-34.5782209999998</v>
      </c>
      <c r="I17" s="34" t="s">
        <v>211</v>
      </c>
      <c r="J17" s="35">
        <v>21</v>
      </c>
    </row>
    <row r="18" spans="1:10">
      <c r="A18" s="8">
        <v>13</v>
      </c>
      <c r="B18" s="9">
        <v>32.061250000000001</v>
      </c>
      <c r="C18" s="8" t="s">
        <v>448</v>
      </c>
      <c r="D18" s="45" t="s">
        <v>142</v>
      </c>
      <c r="E18" s="45" t="s">
        <v>295</v>
      </c>
      <c r="F18" s="10">
        <v>-58.685612000000503</v>
      </c>
      <c r="G18" s="10">
        <v>-34.563233000000501</v>
      </c>
      <c r="I18" s="34" t="s">
        <v>212</v>
      </c>
      <c r="J18" s="35">
        <v>1</v>
      </c>
    </row>
    <row r="19" spans="1:10">
      <c r="A19" s="8">
        <v>14</v>
      </c>
      <c r="B19" s="9">
        <v>34.295169999999999</v>
      </c>
      <c r="C19" s="8" t="s">
        <v>449</v>
      </c>
      <c r="D19" s="45" t="s">
        <v>142</v>
      </c>
      <c r="E19" s="45" t="s">
        <v>295</v>
      </c>
      <c r="F19" s="10">
        <v>-58.703277000000398</v>
      </c>
      <c r="G19" s="10">
        <v>-34.551092000000303</v>
      </c>
      <c r="I19" s="34" t="s">
        <v>213</v>
      </c>
      <c r="J19" s="35">
        <v>0</v>
      </c>
    </row>
    <row r="20" spans="1:10">
      <c r="A20" s="8">
        <v>15</v>
      </c>
      <c r="B20" s="9">
        <v>35.489280000000001</v>
      </c>
      <c r="C20" s="8" t="s">
        <v>295</v>
      </c>
      <c r="D20" s="45" t="s">
        <v>142</v>
      </c>
      <c r="E20" s="45" t="s">
        <v>295</v>
      </c>
      <c r="F20" s="10">
        <v>-58.7131290000005</v>
      </c>
      <c r="G20" s="10">
        <v>-34.5441280000002</v>
      </c>
      <c r="I20" s="36" t="s">
        <v>214</v>
      </c>
      <c r="J20" s="37">
        <f>SUM(J17:J19)</f>
        <v>22</v>
      </c>
    </row>
    <row r="21" spans="1:10">
      <c r="A21" s="8">
        <v>16</v>
      </c>
      <c r="B21" s="9">
        <v>39.955260000000003</v>
      </c>
      <c r="C21" s="8" t="s">
        <v>450</v>
      </c>
      <c r="D21" s="45" t="s">
        <v>142</v>
      </c>
      <c r="E21" s="8" t="s">
        <v>450</v>
      </c>
      <c r="F21" s="10">
        <v>-58.749758999999202</v>
      </c>
      <c r="G21" s="10">
        <v>-34.519112999999699</v>
      </c>
    </row>
    <row r="22" spans="1:10">
      <c r="A22" s="8">
        <v>17</v>
      </c>
      <c r="B22" s="9">
        <v>45</v>
      </c>
      <c r="C22" s="8" t="s">
        <v>451</v>
      </c>
      <c r="D22" s="45" t="s">
        <v>142</v>
      </c>
      <c r="E22" s="8" t="s">
        <v>450</v>
      </c>
      <c r="F22" s="10">
        <v>-58.797535000000401</v>
      </c>
      <c r="G22" s="10">
        <v>-34.503827000000399</v>
      </c>
    </row>
    <row r="23" spans="1:10" ht="15">
      <c r="A23" s="8">
        <v>18</v>
      </c>
      <c r="B23" s="9">
        <v>48.640410000000003</v>
      </c>
      <c r="C23" s="8" t="s">
        <v>452</v>
      </c>
      <c r="D23" s="45" t="s">
        <v>142</v>
      </c>
      <c r="E23" s="45" t="s">
        <v>223</v>
      </c>
      <c r="F23" s="10">
        <v>-58.838886000000002</v>
      </c>
      <c r="G23" s="10">
        <v>-34.490421999999903</v>
      </c>
      <c r="I23"/>
    </row>
    <row r="24" spans="1:10">
      <c r="A24" s="8">
        <v>19</v>
      </c>
      <c r="B24" s="9">
        <v>52.348529999999997</v>
      </c>
      <c r="C24" s="8" t="s">
        <v>453</v>
      </c>
      <c r="D24" s="45" t="s">
        <v>272</v>
      </c>
      <c r="E24" s="45" t="s">
        <v>223</v>
      </c>
      <c r="F24" s="10">
        <v>-58.876929999999298</v>
      </c>
      <c r="G24" s="10">
        <v>-34.476690999999903</v>
      </c>
    </row>
    <row r="25" spans="1:10">
      <c r="A25" s="8">
        <v>20</v>
      </c>
      <c r="B25" s="9">
        <v>55.440089999999998</v>
      </c>
      <c r="C25" s="8" t="s">
        <v>223</v>
      </c>
      <c r="D25" s="45" t="s">
        <v>142</v>
      </c>
      <c r="E25" s="45" t="s">
        <v>223</v>
      </c>
      <c r="F25" s="10">
        <v>-58.907612999999799</v>
      </c>
      <c r="G25" s="10">
        <v>-34.4670750000002</v>
      </c>
    </row>
    <row r="26" spans="1:10">
      <c r="A26" s="8">
        <v>21</v>
      </c>
      <c r="B26" s="9">
        <v>64.7</v>
      </c>
      <c r="C26" s="8" t="s">
        <v>454</v>
      </c>
      <c r="D26" s="45" t="s">
        <v>142</v>
      </c>
      <c r="E26" s="45" t="s">
        <v>223</v>
      </c>
      <c r="F26" s="10">
        <v>-59.004898999999597</v>
      </c>
      <c r="G26" s="10">
        <v>-34.452961999999701</v>
      </c>
    </row>
    <row r="27" spans="1:10">
      <c r="A27" s="8">
        <v>22</v>
      </c>
      <c r="B27" s="9">
        <v>72.3</v>
      </c>
      <c r="C27" s="8" t="s">
        <v>455</v>
      </c>
      <c r="D27" s="45" t="s">
        <v>142</v>
      </c>
      <c r="E27" s="45" t="s">
        <v>260</v>
      </c>
      <c r="F27" s="10">
        <v>-59.0766689999992</v>
      </c>
      <c r="G27" s="10">
        <v>-34.487533999999897</v>
      </c>
      <c r="I27" s="13"/>
    </row>
    <row r="28" spans="1:10">
      <c r="A28" s="8"/>
      <c r="B28" s="9"/>
      <c r="C28" s="8"/>
      <c r="D28" s="8"/>
      <c r="E28" s="8"/>
      <c r="F28" s="8"/>
      <c r="G28" s="8"/>
    </row>
    <row r="29" spans="1:10">
      <c r="A29" s="1" t="s">
        <v>456</v>
      </c>
    </row>
    <row r="31" spans="1:10">
      <c r="B31" s="13"/>
    </row>
  </sheetData>
  <pageMargins left="0.7" right="0.7" top="0.75" bottom="0.75" header="0.3" footer="0.3"/>
  <drawing r:id="rId1"/>
  <tableParts count="1">
    <tablePart r:id="rId2"/>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G361"/>
  <sheetViews>
    <sheetView zoomScale="80" zoomScaleNormal="80" workbookViewId="0">
      <pane xSplit="2" ySplit="1" topLeftCell="AW341" activePane="bottomRight" state="frozen"/>
      <selection pane="topRight" activeCell="C1" sqref="C1"/>
      <selection pane="bottomLeft" activeCell="A2" sqref="A2"/>
      <selection pane="bottomRight" activeCell="BF361" sqref="BF361"/>
    </sheetView>
  </sheetViews>
  <sheetFormatPr baseColWidth="10" defaultRowHeight="12.75"/>
  <cols>
    <col min="1" max="2" width="11.5546875" style="85"/>
    <col min="3" max="58" width="10.77734375" style="85" customWidth="1"/>
    <col min="59" max="59" width="35.6640625" style="85" customWidth="1"/>
    <col min="60" max="16384" width="11.5546875" style="85"/>
  </cols>
  <sheetData>
    <row r="1" spans="1:59" s="90" customFormat="1" ht="102">
      <c r="A1" s="86" t="s">
        <v>57</v>
      </c>
      <c r="B1" s="86" t="s">
        <v>58</v>
      </c>
      <c r="C1" s="87" t="s">
        <v>59</v>
      </c>
      <c r="D1" s="87" t="s">
        <v>60</v>
      </c>
      <c r="E1" s="87" t="s">
        <v>61</v>
      </c>
      <c r="F1" s="87" t="s">
        <v>62</v>
      </c>
      <c r="G1" s="87" t="s">
        <v>6</v>
      </c>
      <c r="H1" s="87" t="s">
        <v>63</v>
      </c>
      <c r="I1" s="87" t="s">
        <v>64</v>
      </c>
      <c r="J1" s="87" t="s">
        <v>65</v>
      </c>
      <c r="K1" s="87" t="s">
        <v>66</v>
      </c>
      <c r="L1" s="87" t="s">
        <v>67</v>
      </c>
      <c r="M1" s="87" t="s">
        <v>68</v>
      </c>
      <c r="N1" s="87" t="s">
        <v>69</v>
      </c>
      <c r="O1" s="87" t="s">
        <v>70</v>
      </c>
      <c r="P1" s="86" t="s">
        <v>71</v>
      </c>
      <c r="Q1" s="86" t="s">
        <v>72</v>
      </c>
      <c r="R1" s="86" t="s">
        <v>73</v>
      </c>
      <c r="S1" s="86" t="s">
        <v>74</v>
      </c>
      <c r="T1" s="86" t="s">
        <v>75</v>
      </c>
      <c r="U1" s="86" t="s">
        <v>76</v>
      </c>
      <c r="V1" s="86" t="s">
        <v>77</v>
      </c>
      <c r="W1" s="86" t="s">
        <v>78</v>
      </c>
      <c r="X1" s="86" t="s">
        <v>79</v>
      </c>
      <c r="Y1" s="86" t="s">
        <v>80</v>
      </c>
      <c r="Z1" s="86" t="s">
        <v>81</v>
      </c>
      <c r="AA1" s="86" t="s">
        <v>82</v>
      </c>
      <c r="AB1" s="86" t="s">
        <v>83</v>
      </c>
      <c r="AC1" s="86" t="s">
        <v>84</v>
      </c>
      <c r="AD1" s="86" t="s">
        <v>85</v>
      </c>
      <c r="AE1" s="86" t="s">
        <v>86</v>
      </c>
      <c r="AF1" s="86" t="s">
        <v>87</v>
      </c>
      <c r="AG1" s="86" t="s">
        <v>88</v>
      </c>
      <c r="AH1" s="87" t="s">
        <v>89</v>
      </c>
      <c r="AI1" s="87" t="s">
        <v>90</v>
      </c>
      <c r="AJ1" s="87" t="s">
        <v>91</v>
      </c>
      <c r="AK1" s="87" t="s">
        <v>92</v>
      </c>
      <c r="AL1" s="86" t="s">
        <v>93</v>
      </c>
      <c r="AM1" s="86" t="s">
        <v>94</v>
      </c>
      <c r="AN1" s="86" t="s">
        <v>95</v>
      </c>
      <c r="AO1" s="86" t="s">
        <v>96</v>
      </c>
      <c r="AP1" s="86" t="s">
        <v>97</v>
      </c>
      <c r="AQ1" s="86" t="s">
        <v>98</v>
      </c>
      <c r="AR1" s="86" t="s">
        <v>99</v>
      </c>
      <c r="AS1" s="86" t="s">
        <v>100</v>
      </c>
      <c r="AT1" s="86" t="s">
        <v>101</v>
      </c>
      <c r="AU1" s="86" t="s">
        <v>102</v>
      </c>
      <c r="AV1" s="86" t="s">
        <v>103</v>
      </c>
      <c r="AW1" s="86" t="s">
        <v>104</v>
      </c>
      <c r="AX1" s="86" t="s">
        <v>105</v>
      </c>
      <c r="AY1" s="86" t="s">
        <v>106</v>
      </c>
      <c r="AZ1" s="86" t="s">
        <v>107</v>
      </c>
      <c r="BA1" s="86" t="s">
        <v>108</v>
      </c>
      <c r="BB1" s="86" t="s">
        <v>109</v>
      </c>
      <c r="BC1" s="86" t="s">
        <v>110</v>
      </c>
      <c r="BD1" s="86" t="s">
        <v>111</v>
      </c>
      <c r="BE1" s="86" t="s">
        <v>112</v>
      </c>
      <c r="BF1" s="86" t="s">
        <v>113</v>
      </c>
      <c r="BG1" s="86" t="s">
        <v>114</v>
      </c>
    </row>
    <row r="2" spans="1:59">
      <c r="A2" s="85">
        <v>1993</v>
      </c>
      <c r="B2" s="85" t="s">
        <v>115</v>
      </c>
      <c r="C2" s="88">
        <v>2.0699999999999998</v>
      </c>
      <c r="D2" s="88">
        <v>52.25</v>
      </c>
      <c r="E2" s="88">
        <v>0</v>
      </c>
      <c r="F2" s="88">
        <v>0</v>
      </c>
      <c r="G2" s="88">
        <f>SUM(C2:F2)</f>
        <v>54.32</v>
      </c>
      <c r="H2" s="88">
        <v>54.32</v>
      </c>
      <c r="I2" s="88">
        <v>51.944000000000003</v>
      </c>
      <c r="J2" s="88">
        <v>106.57</v>
      </c>
      <c r="K2" s="88">
        <v>26.26</v>
      </c>
      <c r="L2" s="88">
        <v>0</v>
      </c>
      <c r="M2" s="88">
        <v>0</v>
      </c>
      <c r="N2" s="12">
        <f>+BN_InfraMR[[#This Row],[A.03.1 -  Longitud de Vías de Explotación No Electrificadas Troncales y Ramales (vía principal) (km)]]+BN_InfraMR[[#This Row],[A.04.1 -  Longitud de Vías de Explotación Electrificadas Troncales y Ramales (vía principal) (km)]]</f>
        <v>106.57</v>
      </c>
      <c r="O2" s="88">
        <v>106.57</v>
      </c>
      <c r="P2" s="85">
        <v>15</v>
      </c>
      <c r="Q2" s="85">
        <v>7</v>
      </c>
      <c r="R2" s="85">
        <v>0</v>
      </c>
      <c r="S2" s="85">
        <f t="shared" ref="S2:S65" si="0">SUM(P2:R2)</f>
        <v>22</v>
      </c>
      <c r="T2" s="85">
        <v>2</v>
      </c>
      <c r="U2" s="85">
        <v>36</v>
      </c>
      <c r="V2" s="85">
        <v>0</v>
      </c>
      <c r="W2" s="85">
        <v>9</v>
      </c>
      <c r="X2" s="85">
        <v>0</v>
      </c>
      <c r="Y2" s="85">
        <f t="shared" ref="Y2:Y65" si="1">SUM(T2:X2)</f>
        <v>47</v>
      </c>
      <c r="Z2" s="85">
        <v>7</v>
      </c>
      <c r="AA2" s="85">
        <v>5</v>
      </c>
      <c r="AB2" s="85">
        <f>+BN_InfraMR[[#This Row],[Total Pasos Vehiculares a Nivel]]</f>
        <v>47</v>
      </c>
      <c r="AC2" s="85">
        <f t="shared" ref="AC2:AC65" si="2">SUM(Z2:AB2)</f>
        <v>59</v>
      </c>
      <c r="AD2" s="85">
        <v>1</v>
      </c>
      <c r="AE2" s="85">
        <v>4</v>
      </c>
      <c r="AF2" s="85">
        <v>26</v>
      </c>
      <c r="AG2" s="85">
        <f t="shared" ref="AG2:AG65" si="3">SUM(AD2:AF2)</f>
        <v>31</v>
      </c>
      <c r="AH2" s="88">
        <v>51.92</v>
      </c>
      <c r="AI2" s="88">
        <v>2.4</v>
      </c>
      <c r="AJ2" s="88">
        <v>0</v>
      </c>
      <c r="AK2" s="88">
        <f t="shared" ref="AK2:AK65" si="4">SUM(AH2:AJ2)</f>
        <v>54.32</v>
      </c>
      <c r="AL2" s="85">
        <v>0</v>
      </c>
      <c r="AM2" s="85">
        <v>20</v>
      </c>
      <c r="AN2" s="85">
        <v>0</v>
      </c>
      <c r="AO2" s="85">
        <f>SUM(AL2:AN2)</f>
        <v>20</v>
      </c>
      <c r="AP2" s="85">
        <v>0</v>
      </c>
      <c r="AQ2" s="85">
        <v>0</v>
      </c>
      <c r="AR2" s="85">
        <v>0</v>
      </c>
      <c r="AS2" s="85">
        <f>SUM(AP2:AR2)</f>
        <v>0</v>
      </c>
      <c r="AT2" s="85">
        <v>0</v>
      </c>
      <c r="AU2" s="85">
        <v>0</v>
      </c>
      <c r="AV2" s="85">
        <v>0</v>
      </c>
      <c r="AW2" s="85">
        <f>SUM(AT2:AV2)</f>
        <v>0</v>
      </c>
      <c r="AX2" s="85">
        <v>60</v>
      </c>
      <c r="AY2" s="85">
        <v>42</v>
      </c>
      <c r="AZ2" s="85">
        <v>0</v>
      </c>
      <c r="BA2" s="85">
        <v>0</v>
      </c>
      <c r="BB2" s="85">
        <v>0</v>
      </c>
      <c r="BC2" s="85">
        <f>SUM(AX2:BB2)</f>
        <v>102</v>
      </c>
      <c r="BD2" s="85">
        <v>1</v>
      </c>
      <c r="BE2" s="85">
        <v>38</v>
      </c>
      <c r="BF2" s="89">
        <v>1000</v>
      </c>
    </row>
    <row r="3" spans="1:59">
      <c r="A3" s="85">
        <v>1993</v>
      </c>
      <c r="B3" s="85" t="s">
        <v>116</v>
      </c>
      <c r="C3" s="88">
        <v>2.0699999999999998</v>
      </c>
      <c r="D3" s="88">
        <v>52.25</v>
      </c>
      <c r="E3" s="88">
        <v>0</v>
      </c>
      <c r="F3" s="88">
        <v>0</v>
      </c>
      <c r="G3" s="88">
        <f t="shared" ref="G3:G66" si="5">SUM(C3:F3)</f>
        <v>54.32</v>
      </c>
      <c r="H3" s="88">
        <v>54.32</v>
      </c>
      <c r="I3" s="88">
        <v>51.944000000000003</v>
      </c>
      <c r="J3" s="88">
        <v>106.57</v>
      </c>
      <c r="K3" s="88">
        <v>26.26</v>
      </c>
      <c r="L3" s="88">
        <v>0</v>
      </c>
      <c r="M3" s="88">
        <v>0</v>
      </c>
      <c r="N3" s="12">
        <f>+BN_InfraMR[[#This Row],[A.03.1 -  Longitud de Vías de Explotación No Electrificadas Troncales y Ramales (vía principal) (km)]]+BN_InfraMR[[#This Row],[A.04.1 -  Longitud de Vías de Explotación Electrificadas Troncales y Ramales (vía principal) (km)]]</f>
        <v>106.57</v>
      </c>
      <c r="O3" s="88">
        <v>106.57</v>
      </c>
      <c r="P3" s="85">
        <v>15</v>
      </c>
      <c r="Q3" s="85">
        <v>7</v>
      </c>
      <c r="R3" s="85">
        <v>0</v>
      </c>
      <c r="S3" s="85">
        <f t="shared" si="0"/>
        <v>22</v>
      </c>
      <c r="T3" s="85">
        <v>2</v>
      </c>
      <c r="U3" s="85">
        <v>36</v>
      </c>
      <c r="V3" s="85">
        <v>0</v>
      </c>
      <c r="W3" s="85">
        <v>9</v>
      </c>
      <c r="X3" s="85">
        <v>0</v>
      </c>
      <c r="Y3" s="85">
        <f t="shared" si="1"/>
        <v>47</v>
      </c>
      <c r="Z3" s="85">
        <v>7</v>
      </c>
      <c r="AA3" s="85">
        <v>5</v>
      </c>
      <c r="AB3" s="85">
        <f>+BN_InfraMR[[#This Row],[Total Pasos Vehiculares a Nivel]]</f>
        <v>47</v>
      </c>
      <c r="AC3" s="85">
        <f t="shared" si="2"/>
        <v>59</v>
      </c>
      <c r="AD3" s="85">
        <v>1</v>
      </c>
      <c r="AE3" s="85">
        <v>4</v>
      </c>
      <c r="AF3" s="85">
        <v>26</v>
      </c>
      <c r="AG3" s="85">
        <f t="shared" ref="AG3:AG25" si="6">SUM(AD3:AF3)</f>
        <v>31</v>
      </c>
      <c r="AH3" s="88">
        <v>51.92</v>
      </c>
      <c r="AI3" s="88">
        <v>2.4</v>
      </c>
      <c r="AJ3" s="88">
        <v>0</v>
      </c>
      <c r="AK3" s="88">
        <f t="shared" si="4"/>
        <v>54.32</v>
      </c>
      <c r="AL3" s="85">
        <v>0</v>
      </c>
      <c r="AM3" s="85">
        <v>20</v>
      </c>
      <c r="AN3" s="85">
        <v>0</v>
      </c>
      <c r="AO3" s="85">
        <f t="shared" ref="AO3:AO61" si="7">SUM(AL3:AN3)</f>
        <v>20</v>
      </c>
      <c r="AP3" s="85">
        <v>0</v>
      </c>
      <c r="AQ3" s="85">
        <v>0</v>
      </c>
      <c r="AR3" s="85">
        <v>0</v>
      </c>
      <c r="AS3" s="85">
        <f t="shared" ref="AS3:AS61" si="8">SUM(AP3:AR3)</f>
        <v>0</v>
      </c>
      <c r="AT3" s="85">
        <v>0</v>
      </c>
      <c r="AU3" s="85">
        <v>0</v>
      </c>
      <c r="AV3" s="85">
        <v>0</v>
      </c>
      <c r="AW3" s="85">
        <f t="shared" ref="AW3:AW61" si="9">SUM(AT3:AV3)</f>
        <v>0</v>
      </c>
      <c r="AX3" s="85">
        <v>60</v>
      </c>
      <c r="AY3" s="85">
        <v>42</v>
      </c>
      <c r="AZ3" s="85">
        <v>0</v>
      </c>
      <c r="BA3" s="85">
        <v>0</v>
      </c>
      <c r="BB3" s="85">
        <v>0</v>
      </c>
      <c r="BC3" s="85">
        <f t="shared" ref="BC3:BC61" si="10">SUM(AX3:BB3)</f>
        <v>102</v>
      </c>
      <c r="BD3" s="85">
        <v>1</v>
      </c>
      <c r="BE3" s="85">
        <v>38</v>
      </c>
      <c r="BF3" s="89">
        <v>1000</v>
      </c>
    </row>
    <row r="4" spans="1:59">
      <c r="A4" s="85">
        <v>1993</v>
      </c>
      <c r="B4" s="85" t="s">
        <v>117</v>
      </c>
      <c r="C4" s="88">
        <v>2.0699999999999998</v>
      </c>
      <c r="D4" s="88">
        <v>52.25</v>
      </c>
      <c r="E4" s="88">
        <v>0</v>
      </c>
      <c r="F4" s="88">
        <v>0</v>
      </c>
      <c r="G4" s="88">
        <f t="shared" si="5"/>
        <v>54.32</v>
      </c>
      <c r="H4" s="88">
        <v>54.32</v>
      </c>
      <c r="I4" s="88">
        <v>51.944000000000003</v>
      </c>
      <c r="J4" s="88">
        <v>106.57</v>
      </c>
      <c r="K4" s="88">
        <v>26.26</v>
      </c>
      <c r="L4" s="88">
        <v>0</v>
      </c>
      <c r="M4" s="88">
        <v>0</v>
      </c>
      <c r="N4" s="12">
        <f>+BN_InfraMR[[#This Row],[A.03.1 -  Longitud de Vías de Explotación No Electrificadas Troncales y Ramales (vía principal) (km)]]+BN_InfraMR[[#This Row],[A.04.1 -  Longitud de Vías de Explotación Electrificadas Troncales y Ramales (vía principal) (km)]]</f>
        <v>106.57</v>
      </c>
      <c r="O4" s="88">
        <v>106.57</v>
      </c>
      <c r="P4" s="85">
        <v>15</v>
      </c>
      <c r="Q4" s="85">
        <v>7</v>
      </c>
      <c r="R4" s="85">
        <v>0</v>
      </c>
      <c r="S4" s="85">
        <f t="shared" si="0"/>
        <v>22</v>
      </c>
      <c r="T4" s="85">
        <v>2</v>
      </c>
      <c r="U4" s="85">
        <v>36</v>
      </c>
      <c r="V4" s="85">
        <v>0</v>
      </c>
      <c r="W4" s="85">
        <v>9</v>
      </c>
      <c r="X4" s="85">
        <v>0</v>
      </c>
      <c r="Y4" s="85">
        <f t="shared" si="1"/>
        <v>47</v>
      </c>
      <c r="Z4" s="85">
        <v>7</v>
      </c>
      <c r="AA4" s="85">
        <v>5</v>
      </c>
      <c r="AB4" s="85">
        <f>+BN_InfraMR[[#This Row],[Total Pasos Vehiculares a Nivel]]</f>
        <v>47</v>
      </c>
      <c r="AC4" s="85">
        <f t="shared" si="2"/>
        <v>59</v>
      </c>
      <c r="AD4" s="85">
        <v>1</v>
      </c>
      <c r="AE4" s="85">
        <v>4</v>
      </c>
      <c r="AF4" s="85">
        <v>26</v>
      </c>
      <c r="AG4" s="85">
        <f t="shared" si="6"/>
        <v>31</v>
      </c>
      <c r="AH4" s="88">
        <v>51.92</v>
      </c>
      <c r="AI4" s="88">
        <v>2.4</v>
      </c>
      <c r="AJ4" s="88">
        <v>0</v>
      </c>
      <c r="AK4" s="88">
        <f t="shared" si="4"/>
        <v>54.32</v>
      </c>
      <c r="AL4" s="85">
        <v>0</v>
      </c>
      <c r="AM4" s="85">
        <v>20</v>
      </c>
      <c r="AN4" s="85">
        <v>0</v>
      </c>
      <c r="AO4" s="85">
        <f t="shared" si="7"/>
        <v>20</v>
      </c>
      <c r="AP4" s="85">
        <v>0</v>
      </c>
      <c r="AQ4" s="85">
        <v>0</v>
      </c>
      <c r="AR4" s="85">
        <v>0</v>
      </c>
      <c r="AS4" s="85">
        <f t="shared" si="8"/>
        <v>0</v>
      </c>
      <c r="AT4" s="85">
        <v>0</v>
      </c>
      <c r="AU4" s="85">
        <v>0</v>
      </c>
      <c r="AV4" s="85">
        <v>0</v>
      </c>
      <c r="AW4" s="85">
        <f t="shared" si="9"/>
        <v>0</v>
      </c>
      <c r="AX4" s="85">
        <v>60</v>
      </c>
      <c r="AY4" s="85">
        <v>42</v>
      </c>
      <c r="AZ4" s="85">
        <v>0</v>
      </c>
      <c r="BA4" s="85">
        <v>0</v>
      </c>
      <c r="BB4" s="85">
        <v>0</v>
      </c>
      <c r="BC4" s="85">
        <f t="shared" si="10"/>
        <v>102</v>
      </c>
      <c r="BD4" s="85">
        <v>1</v>
      </c>
      <c r="BE4" s="85">
        <v>38</v>
      </c>
      <c r="BF4" s="89">
        <v>1000</v>
      </c>
    </row>
    <row r="5" spans="1:59">
      <c r="A5" s="85">
        <v>1993</v>
      </c>
      <c r="B5" s="85" t="s">
        <v>118</v>
      </c>
      <c r="C5" s="88">
        <v>2.0699999999999998</v>
      </c>
      <c r="D5" s="88">
        <v>52.25</v>
      </c>
      <c r="E5" s="88">
        <v>0</v>
      </c>
      <c r="F5" s="88">
        <v>0</v>
      </c>
      <c r="G5" s="88">
        <f t="shared" si="5"/>
        <v>54.32</v>
      </c>
      <c r="H5" s="88">
        <v>54.32</v>
      </c>
      <c r="I5" s="88">
        <v>51.944000000000003</v>
      </c>
      <c r="J5" s="88">
        <v>106.57</v>
      </c>
      <c r="K5" s="88">
        <v>26.26</v>
      </c>
      <c r="L5" s="88">
        <v>0</v>
      </c>
      <c r="M5" s="88">
        <v>0</v>
      </c>
      <c r="N5" s="12">
        <f>+BN_InfraMR[[#This Row],[A.03.1 -  Longitud de Vías de Explotación No Electrificadas Troncales y Ramales (vía principal) (km)]]+BN_InfraMR[[#This Row],[A.04.1 -  Longitud de Vías de Explotación Electrificadas Troncales y Ramales (vía principal) (km)]]</f>
        <v>106.57</v>
      </c>
      <c r="O5" s="88">
        <v>106.57</v>
      </c>
      <c r="P5" s="85">
        <v>15</v>
      </c>
      <c r="Q5" s="85">
        <v>7</v>
      </c>
      <c r="R5" s="85">
        <v>0</v>
      </c>
      <c r="S5" s="85">
        <f t="shared" si="0"/>
        <v>22</v>
      </c>
      <c r="T5" s="85">
        <v>2</v>
      </c>
      <c r="U5" s="85">
        <v>36</v>
      </c>
      <c r="V5" s="85">
        <v>0</v>
      </c>
      <c r="W5" s="85">
        <v>9</v>
      </c>
      <c r="X5" s="85">
        <v>0</v>
      </c>
      <c r="Y5" s="85">
        <f t="shared" si="1"/>
        <v>47</v>
      </c>
      <c r="Z5" s="85">
        <v>7</v>
      </c>
      <c r="AA5" s="85">
        <v>5</v>
      </c>
      <c r="AB5" s="85">
        <f>+BN_InfraMR[[#This Row],[Total Pasos Vehiculares a Nivel]]</f>
        <v>47</v>
      </c>
      <c r="AC5" s="85">
        <f t="shared" si="2"/>
        <v>59</v>
      </c>
      <c r="AD5" s="85">
        <v>1</v>
      </c>
      <c r="AE5" s="85">
        <v>4</v>
      </c>
      <c r="AF5" s="85">
        <v>26</v>
      </c>
      <c r="AG5" s="85">
        <f t="shared" si="6"/>
        <v>31</v>
      </c>
      <c r="AH5" s="88">
        <v>51.92</v>
      </c>
      <c r="AI5" s="88">
        <v>2.4</v>
      </c>
      <c r="AJ5" s="88">
        <v>0</v>
      </c>
      <c r="AK5" s="88">
        <f t="shared" si="4"/>
        <v>54.32</v>
      </c>
      <c r="AL5" s="85">
        <v>0</v>
      </c>
      <c r="AM5" s="85">
        <v>20</v>
      </c>
      <c r="AN5" s="85">
        <v>0</v>
      </c>
      <c r="AO5" s="85">
        <f t="shared" si="7"/>
        <v>20</v>
      </c>
      <c r="AP5" s="85">
        <v>0</v>
      </c>
      <c r="AQ5" s="85">
        <v>0</v>
      </c>
      <c r="AR5" s="85">
        <v>0</v>
      </c>
      <c r="AS5" s="85">
        <f t="shared" si="8"/>
        <v>0</v>
      </c>
      <c r="AT5" s="85">
        <v>0</v>
      </c>
      <c r="AU5" s="85">
        <v>0</v>
      </c>
      <c r="AV5" s="85">
        <v>0</v>
      </c>
      <c r="AW5" s="85">
        <f t="shared" si="9"/>
        <v>0</v>
      </c>
      <c r="AX5" s="85">
        <v>60</v>
      </c>
      <c r="AY5" s="85">
        <v>42</v>
      </c>
      <c r="AZ5" s="85">
        <v>0</v>
      </c>
      <c r="BA5" s="85">
        <v>0</v>
      </c>
      <c r="BB5" s="85">
        <v>0</v>
      </c>
      <c r="BC5" s="85">
        <f t="shared" si="10"/>
        <v>102</v>
      </c>
      <c r="BD5" s="85">
        <v>1</v>
      </c>
      <c r="BE5" s="85">
        <v>38</v>
      </c>
      <c r="BF5" s="89">
        <v>1000</v>
      </c>
    </row>
    <row r="6" spans="1:59">
      <c r="A6" s="85">
        <v>1993</v>
      </c>
      <c r="B6" s="85" t="s">
        <v>119</v>
      </c>
      <c r="C6" s="88">
        <v>2.0699999999999998</v>
      </c>
      <c r="D6" s="88">
        <v>52.25</v>
      </c>
      <c r="E6" s="88">
        <v>0</v>
      </c>
      <c r="F6" s="88">
        <v>0</v>
      </c>
      <c r="G6" s="88">
        <f t="shared" si="5"/>
        <v>54.32</v>
      </c>
      <c r="H6" s="88">
        <v>54.32</v>
      </c>
      <c r="I6" s="88">
        <v>51.944000000000003</v>
      </c>
      <c r="J6" s="88">
        <v>106.57</v>
      </c>
      <c r="K6" s="88">
        <v>26.26</v>
      </c>
      <c r="L6" s="88">
        <v>0</v>
      </c>
      <c r="M6" s="88">
        <v>0</v>
      </c>
      <c r="N6" s="12">
        <f>+BN_InfraMR[[#This Row],[A.03.1 -  Longitud de Vías de Explotación No Electrificadas Troncales y Ramales (vía principal) (km)]]+BN_InfraMR[[#This Row],[A.04.1 -  Longitud de Vías de Explotación Electrificadas Troncales y Ramales (vía principal) (km)]]</f>
        <v>106.57</v>
      </c>
      <c r="O6" s="88">
        <v>106.57</v>
      </c>
      <c r="P6" s="85">
        <v>15</v>
      </c>
      <c r="Q6" s="85">
        <v>7</v>
      </c>
      <c r="R6" s="85">
        <v>0</v>
      </c>
      <c r="S6" s="85">
        <f t="shared" si="0"/>
        <v>22</v>
      </c>
      <c r="T6" s="85">
        <v>2</v>
      </c>
      <c r="U6" s="85">
        <v>36</v>
      </c>
      <c r="V6" s="85">
        <v>0</v>
      </c>
      <c r="W6" s="85">
        <v>9</v>
      </c>
      <c r="X6" s="85">
        <v>0</v>
      </c>
      <c r="Y6" s="85">
        <f t="shared" si="1"/>
        <v>47</v>
      </c>
      <c r="Z6" s="85">
        <v>7</v>
      </c>
      <c r="AA6" s="85">
        <v>5</v>
      </c>
      <c r="AB6" s="85">
        <f>+BN_InfraMR[[#This Row],[Total Pasos Vehiculares a Nivel]]</f>
        <v>47</v>
      </c>
      <c r="AC6" s="85">
        <f t="shared" si="2"/>
        <v>59</v>
      </c>
      <c r="AD6" s="85">
        <v>1</v>
      </c>
      <c r="AE6" s="85">
        <v>4</v>
      </c>
      <c r="AF6" s="85">
        <v>26</v>
      </c>
      <c r="AG6" s="85">
        <f t="shared" si="6"/>
        <v>31</v>
      </c>
      <c r="AH6" s="88">
        <v>51.92</v>
      </c>
      <c r="AI6" s="88">
        <v>2.4</v>
      </c>
      <c r="AJ6" s="88">
        <v>0</v>
      </c>
      <c r="AK6" s="88">
        <f t="shared" si="4"/>
        <v>54.32</v>
      </c>
      <c r="AL6" s="85">
        <v>0</v>
      </c>
      <c r="AM6" s="85">
        <v>20</v>
      </c>
      <c r="AN6" s="85">
        <v>0</v>
      </c>
      <c r="AO6" s="85">
        <f t="shared" si="7"/>
        <v>20</v>
      </c>
      <c r="AP6" s="85">
        <v>0</v>
      </c>
      <c r="AQ6" s="85">
        <v>0</v>
      </c>
      <c r="AR6" s="85">
        <v>0</v>
      </c>
      <c r="AS6" s="85">
        <f t="shared" si="8"/>
        <v>0</v>
      </c>
      <c r="AT6" s="85">
        <v>0</v>
      </c>
      <c r="AU6" s="85">
        <v>0</v>
      </c>
      <c r="AV6" s="85">
        <v>0</v>
      </c>
      <c r="AW6" s="85">
        <f t="shared" si="9"/>
        <v>0</v>
      </c>
      <c r="AX6" s="85">
        <v>60</v>
      </c>
      <c r="AY6" s="85">
        <v>42</v>
      </c>
      <c r="AZ6" s="85">
        <v>0</v>
      </c>
      <c r="BA6" s="85">
        <v>0</v>
      </c>
      <c r="BB6" s="85">
        <v>0</v>
      </c>
      <c r="BC6" s="85">
        <f t="shared" si="10"/>
        <v>102</v>
      </c>
      <c r="BD6" s="85">
        <v>1</v>
      </c>
      <c r="BE6" s="85">
        <v>38</v>
      </c>
      <c r="BF6" s="89">
        <v>1000</v>
      </c>
    </row>
    <row r="7" spans="1:59">
      <c r="A7" s="85">
        <v>1993</v>
      </c>
      <c r="B7" s="85" t="s">
        <v>120</v>
      </c>
      <c r="C7" s="88">
        <v>2.0699999999999998</v>
      </c>
      <c r="D7" s="88">
        <v>52.25</v>
      </c>
      <c r="E7" s="88">
        <v>0</v>
      </c>
      <c r="F7" s="88">
        <v>0</v>
      </c>
      <c r="G7" s="88">
        <f t="shared" si="5"/>
        <v>54.32</v>
      </c>
      <c r="H7" s="88">
        <v>54.32</v>
      </c>
      <c r="I7" s="88">
        <v>51.944000000000003</v>
      </c>
      <c r="J7" s="88">
        <v>106.57</v>
      </c>
      <c r="K7" s="88">
        <v>26.26</v>
      </c>
      <c r="L7" s="88">
        <v>0</v>
      </c>
      <c r="M7" s="88">
        <v>0</v>
      </c>
      <c r="N7" s="12">
        <f>+BN_InfraMR[[#This Row],[A.03.1 -  Longitud de Vías de Explotación No Electrificadas Troncales y Ramales (vía principal) (km)]]+BN_InfraMR[[#This Row],[A.04.1 -  Longitud de Vías de Explotación Electrificadas Troncales y Ramales (vía principal) (km)]]</f>
        <v>106.57</v>
      </c>
      <c r="O7" s="88">
        <v>106.57</v>
      </c>
      <c r="P7" s="85">
        <v>15</v>
      </c>
      <c r="Q7" s="85">
        <v>7</v>
      </c>
      <c r="R7" s="85">
        <v>0</v>
      </c>
      <c r="S7" s="85">
        <f t="shared" si="0"/>
        <v>22</v>
      </c>
      <c r="T7" s="85">
        <v>2</v>
      </c>
      <c r="U7" s="85">
        <v>36</v>
      </c>
      <c r="V7" s="85">
        <v>0</v>
      </c>
      <c r="W7" s="85">
        <v>9</v>
      </c>
      <c r="X7" s="85">
        <v>0</v>
      </c>
      <c r="Y7" s="85">
        <f t="shared" si="1"/>
        <v>47</v>
      </c>
      <c r="Z7" s="85">
        <v>7</v>
      </c>
      <c r="AA7" s="85">
        <v>5</v>
      </c>
      <c r="AB7" s="85">
        <f>+BN_InfraMR[[#This Row],[Total Pasos Vehiculares a Nivel]]</f>
        <v>47</v>
      </c>
      <c r="AC7" s="85">
        <f t="shared" si="2"/>
        <v>59</v>
      </c>
      <c r="AD7" s="85">
        <v>1</v>
      </c>
      <c r="AE7" s="85">
        <v>4</v>
      </c>
      <c r="AF7" s="85">
        <v>26</v>
      </c>
      <c r="AG7" s="85">
        <f t="shared" si="6"/>
        <v>31</v>
      </c>
      <c r="AH7" s="88">
        <v>51.92</v>
      </c>
      <c r="AI7" s="88">
        <v>2.4</v>
      </c>
      <c r="AJ7" s="88">
        <v>0</v>
      </c>
      <c r="AK7" s="88">
        <f t="shared" si="4"/>
        <v>54.32</v>
      </c>
      <c r="AL7" s="85">
        <v>0</v>
      </c>
      <c r="AM7" s="85">
        <v>20</v>
      </c>
      <c r="AN7" s="85">
        <v>0</v>
      </c>
      <c r="AO7" s="85">
        <f t="shared" si="7"/>
        <v>20</v>
      </c>
      <c r="AP7" s="85">
        <v>0</v>
      </c>
      <c r="AQ7" s="85">
        <v>0</v>
      </c>
      <c r="AR7" s="85">
        <v>0</v>
      </c>
      <c r="AS7" s="85">
        <f t="shared" si="8"/>
        <v>0</v>
      </c>
      <c r="AT7" s="85">
        <v>0</v>
      </c>
      <c r="AU7" s="85">
        <v>0</v>
      </c>
      <c r="AV7" s="85">
        <v>0</v>
      </c>
      <c r="AW7" s="85">
        <f t="shared" si="9"/>
        <v>0</v>
      </c>
      <c r="AX7" s="85">
        <v>60</v>
      </c>
      <c r="AY7" s="85">
        <v>42</v>
      </c>
      <c r="AZ7" s="85">
        <v>0</v>
      </c>
      <c r="BA7" s="85">
        <v>0</v>
      </c>
      <c r="BB7" s="85">
        <v>0</v>
      </c>
      <c r="BC7" s="85">
        <f t="shared" si="10"/>
        <v>102</v>
      </c>
      <c r="BD7" s="85">
        <v>1</v>
      </c>
      <c r="BE7" s="85">
        <v>38</v>
      </c>
      <c r="BF7" s="89">
        <v>1000</v>
      </c>
    </row>
    <row r="8" spans="1:59">
      <c r="A8" s="85">
        <v>1993</v>
      </c>
      <c r="B8" s="85" t="s">
        <v>121</v>
      </c>
      <c r="C8" s="88">
        <v>2.0699999999999998</v>
      </c>
      <c r="D8" s="88">
        <v>52.25</v>
      </c>
      <c r="E8" s="88">
        <v>0</v>
      </c>
      <c r="F8" s="88">
        <v>0</v>
      </c>
      <c r="G8" s="88">
        <f t="shared" si="5"/>
        <v>54.32</v>
      </c>
      <c r="H8" s="88">
        <v>54.32</v>
      </c>
      <c r="I8" s="88">
        <v>51.944000000000003</v>
      </c>
      <c r="J8" s="88">
        <v>106.57</v>
      </c>
      <c r="K8" s="88">
        <v>26.26</v>
      </c>
      <c r="L8" s="88">
        <v>0</v>
      </c>
      <c r="M8" s="88">
        <v>0</v>
      </c>
      <c r="N8" s="12">
        <f>+BN_InfraMR[[#This Row],[A.03.1 -  Longitud de Vías de Explotación No Electrificadas Troncales y Ramales (vía principal) (km)]]+BN_InfraMR[[#This Row],[A.04.1 -  Longitud de Vías de Explotación Electrificadas Troncales y Ramales (vía principal) (km)]]</f>
        <v>106.57</v>
      </c>
      <c r="O8" s="88">
        <v>106.57</v>
      </c>
      <c r="P8" s="85">
        <v>15</v>
      </c>
      <c r="Q8" s="85">
        <v>7</v>
      </c>
      <c r="R8" s="85">
        <v>0</v>
      </c>
      <c r="S8" s="85">
        <f t="shared" si="0"/>
        <v>22</v>
      </c>
      <c r="T8" s="85">
        <v>2</v>
      </c>
      <c r="U8" s="85">
        <v>36</v>
      </c>
      <c r="V8" s="85">
        <v>0</v>
      </c>
      <c r="W8" s="85">
        <v>9</v>
      </c>
      <c r="X8" s="85">
        <v>0</v>
      </c>
      <c r="Y8" s="85">
        <f t="shared" si="1"/>
        <v>47</v>
      </c>
      <c r="Z8" s="85">
        <v>7</v>
      </c>
      <c r="AA8" s="85">
        <v>5</v>
      </c>
      <c r="AB8" s="85">
        <f>+BN_InfraMR[[#This Row],[Total Pasos Vehiculares a Nivel]]</f>
        <v>47</v>
      </c>
      <c r="AC8" s="85">
        <f t="shared" si="2"/>
        <v>59</v>
      </c>
      <c r="AD8" s="85">
        <v>1</v>
      </c>
      <c r="AE8" s="85">
        <v>4</v>
      </c>
      <c r="AF8" s="85">
        <v>26</v>
      </c>
      <c r="AG8" s="85">
        <f t="shared" si="6"/>
        <v>31</v>
      </c>
      <c r="AH8" s="88">
        <v>51.92</v>
      </c>
      <c r="AI8" s="88">
        <v>2.4</v>
      </c>
      <c r="AJ8" s="88">
        <v>0</v>
      </c>
      <c r="AK8" s="88">
        <f t="shared" si="4"/>
        <v>54.32</v>
      </c>
      <c r="AL8" s="85">
        <v>0</v>
      </c>
      <c r="AM8" s="85">
        <v>20</v>
      </c>
      <c r="AN8" s="85">
        <v>0</v>
      </c>
      <c r="AO8" s="85">
        <f t="shared" si="7"/>
        <v>20</v>
      </c>
      <c r="AP8" s="85">
        <v>0</v>
      </c>
      <c r="AQ8" s="85">
        <v>0</v>
      </c>
      <c r="AR8" s="85">
        <v>0</v>
      </c>
      <c r="AS8" s="85">
        <f t="shared" si="8"/>
        <v>0</v>
      </c>
      <c r="AT8" s="85">
        <v>0</v>
      </c>
      <c r="AU8" s="85">
        <v>0</v>
      </c>
      <c r="AV8" s="85">
        <v>0</v>
      </c>
      <c r="AW8" s="85">
        <f t="shared" si="9"/>
        <v>0</v>
      </c>
      <c r="AX8" s="85">
        <v>60</v>
      </c>
      <c r="AY8" s="85">
        <v>42</v>
      </c>
      <c r="AZ8" s="85">
        <v>0</v>
      </c>
      <c r="BA8" s="85">
        <v>0</v>
      </c>
      <c r="BB8" s="85">
        <v>0</v>
      </c>
      <c r="BC8" s="85">
        <f t="shared" si="10"/>
        <v>102</v>
      </c>
      <c r="BD8" s="85">
        <v>1</v>
      </c>
      <c r="BE8" s="85">
        <v>38</v>
      </c>
      <c r="BF8" s="89">
        <v>1000</v>
      </c>
    </row>
    <row r="9" spans="1:59">
      <c r="A9" s="85">
        <v>1993</v>
      </c>
      <c r="B9" s="85" t="s">
        <v>122</v>
      </c>
      <c r="C9" s="88">
        <v>2.0699999999999998</v>
      </c>
      <c r="D9" s="88">
        <v>52.25</v>
      </c>
      <c r="E9" s="88">
        <v>0</v>
      </c>
      <c r="F9" s="88">
        <v>0</v>
      </c>
      <c r="G9" s="88">
        <f t="shared" si="5"/>
        <v>54.32</v>
      </c>
      <c r="H9" s="88">
        <v>54.32</v>
      </c>
      <c r="I9" s="88">
        <v>51.944000000000003</v>
      </c>
      <c r="J9" s="88">
        <v>106.57</v>
      </c>
      <c r="K9" s="88">
        <v>26.26</v>
      </c>
      <c r="L9" s="88">
        <v>0</v>
      </c>
      <c r="M9" s="88">
        <v>0</v>
      </c>
      <c r="N9" s="12">
        <f>+BN_InfraMR[[#This Row],[A.03.1 -  Longitud de Vías de Explotación No Electrificadas Troncales y Ramales (vía principal) (km)]]+BN_InfraMR[[#This Row],[A.04.1 -  Longitud de Vías de Explotación Electrificadas Troncales y Ramales (vía principal) (km)]]</f>
        <v>106.57</v>
      </c>
      <c r="O9" s="88">
        <v>106.57</v>
      </c>
      <c r="P9" s="85">
        <v>15</v>
      </c>
      <c r="Q9" s="85">
        <v>7</v>
      </c>
      <c r="R9" s="85">
        <v>0</v>
      </c>
      <c r="S9" s="85">
        <f t="shared" si="0"/>
        <v>22</v>
      </c>
      <c r="T9" s="85">
        <v>2</v>
      </c>
      <c r="U9" s="85">
        <v>36</v>
      </c>
      <c r="V9" s="85">
        <v>0</v>
      </c>
      <c r="W9" s="85">
        <v>9</v>
      </c>
      <c r="X9" s="85">
        <v>0</v>
      </c>
      <c r="Y9" s="85">
        <f t="shared" si="1"/>
        <v>47</v>
      </c>
      <c r="Z9" s="85">
        <v>7</v>
      </c>
      <c r="AA9" s="85">
        <v>5</v>
      </c>
      <c r="AB9" s="85">
        <f>+BN_InfraMR[[#This Row],[Total Pasos Vehiculares a Nivel]]</f>
        <v>47</v>
      </c>
      <c r="AC9" s="85">
        <f t="shared" si="2"/>
        <v>59</v>
      </c>
      <c r="AD9" s="85">
        <v>1</v>
      </c>
      <c r="AE9" s="85">
        <v>4</v>
      </c>
      <c r="AF9" s="85">
        <v>26</v>
      </c>
      <c r="AG9" s="85">
        <f t="shared" si="6"/>
        <v>31</v>
      </c>
      <c r="AH9" s="88">
        <v>51.92</v>
      </c>
      <c r="AI9" s="88">
        <v>2.4</v>
      </c>
      <c r="AJ9" s="88">
        <v>0</v>
      </c>
      <c r="AK9" s="88">
        <f t="shared" si="4"/>
        <v>54.32</v>
      </c>
      <c r="AL9" s="85">
        <v>0</v>
      </c>
      <c r="AM9" s="85">
        <v>20</v>
      </c>
      <c r="AN9" s="85">
        <v>0</v>
      </c>
      <c r="AO9" s="85">
        <f t="shared" si="7"/>
        <v>20</v>
      </c>
      <c r="AP9" s="85">
        <v>0</v>
      </c>
      <c r="AQ9" s="85">
        <v>0</v>
      </c>
      <c r="AR9" s="85">
        <v>0</v>
      </c>
      <c r="AS9" s="85">
        <f t="shared" si="8"/>
        <v>0</v>
      </c>
      <c r="AT9" s="85">
        <v>0</v>
      </c>
      <c r="AU9" s="85">
        <v>0</v>
      </c>
      <c r="AV9" s="85">
        <v>0</v>
      </c>
      <c r="AW9" s="85">
        <f t="shared" si="9"/>
        <v>0</v>
      </c>
      <c r="AX9" s="85">
        <v>60</v>
      </c>
      <c r="AY9" s="85">
        <v>42</v>
      </c>
      <c r="AZ9" s="85">
        <v>0</v>
      </c>
      <c r="BA9" s="85">
        <v>0</v>
      </c>
      <c r="BB9" s="85">
        <v>0</v>
      </c>
      <c r="BC9" s="85">
        <f t="shared" si="10"/>
        <v>102</v>
      </c>
      <c r="BD9" s="85">
        <v>1</v>
      </c>
      <c r="BE9" s="85">
        <v>38</v>
      </c>
      <c r="BF9" s="89">
        <v>1000</v>
      </c>
    </row>
    <row r="10" spans="1:59">
      <c r="A10" s="85">
        <v>1993</v>
      </c>
      <c r="B10" s="85" t="s">
        <v>123</v>
      </c>
      <c r="C10" s="88">
        <v>2.0699999999999998</v>
      </c>
      <c r="D10" s="88">
        <v>52.25</v>
      </c>
      <c r="E10" s="88">
        <v>0</v>
      </c>
      <c r="F10" s="88">
        <v>0</v>
      </c>
      <c r="G10" s="88">
        <f t="shared" si="5"/>
        <v>54.32</v>
      </c>
      <c r="H10" s="88">
        <v>54.32</v>
      </c>
      <c r="I10" s="88">
        <v>51.944000000000003</v>
      </c>
      <c r="J10" s="88">
        <v>106.57</v>
      </c>
      <c r="K10" s="88">
        <v>26.26</v>
      </c>
      <c r="L10" s="88">
        <v>0</v>
      </c>
      <c r="M10" s="88">
        <v>0</v>
      </c>
      <c r="N10" s="12">
        <f>+BN_InfraMR[[#This Row],[A.03.1 -  Longitud de Vías de Explotación No Electrificadas Troncales y Ramales (vía principal) (km)]]+BN_InfraMR[[#This Row],[A.04.1 -  Longitud de Vías de Explotación Electrificadas Troncales y Ramales (vía principal) (km)]]</f>
        <v>106.57</v>
      </c>
      <c r="O10" s="88">
        <v>106.57</v>
      </c>
      <c r="P10" s="85">
        <v>15</v>
      </c>
      <c r="Q10" s="85">
        <v>7</v>
      </c>
      <c r="R10" s="85">
        <v>0</v>
      </c>
      <c r="S10" s="85">
        <f t="shared" si="0"/>
        <v>22</v>
      </c>
      <c r="T10" s="85">
        <v>2</v>
      </c>
      <c r="U10" s="85">
        <v>36</v>
      </c>
      <c r="V10" s="85">
        <v>0</v>
      </c>
      <c r="W10" s="85">
        <v>9</v>
      </c>
      <c r="X10" s="85">
        <v>0</v>
      </c>
      <c r="Y10" s="85">
        <f t="shared" si="1"/>
        <v>47</v>
      </c>
      <c r="Z10" s="85">
        <v>7</v>
      </c>
      <c r="AA10" s="85">
        <v>5</v>
      </c>
      <c r="AB10" s="85">
        <f>+BN_InfraMR[[#This Row],[Total Pasos Vehiculares a Nivel]]</f>
        <v>47</v>
      </c>
      <c r="AC10" s="85">
        <f t="shared" si="2"/>
        <v>59</v>
      </c>
      <c r="AD10" s="85">
        <v>1</v>
      </c>
      <c r="AE10" s="85">
        <v>4</v>
      </c>
      <c r="AF10" s="85">
        <v>26</v>
      </c>
      <c r="AG10" s="85">
        <f t="shared" si="6"/>
        <v>31</v>
      </c>
      <c r="AH10" s="88">
        <v>51.92</v>
      </c>
      <c r="AI10" s="88">
        <v>2.4</v>
      </c>
      <c r="AJ10" s="88">
        <v>0</v>
      </c>
      <c r="AK10" s="88">
        <f t="shared" si="4"/>
        <v>54.32</v>
      </c>
      <c r="AL10" s="85">
        <v>0</v>
      </c>
      <c r="AM10" s="85">
        <v>20</v>
      </c>
      <c r="AN10" s="85">
        <v>0</v>
      </c>
      <c r="AO10" s="85">
        <f t="shared" si="7"/>
        <v>20</v>
      </c>
      <c r="AP10" s="85">
        <v>0</v>
      </c>
      <c r="AQ10" s="85">
        <v>0</v>
      </c>
      <c r="AR10" s="85">
        <v>0</v>
      </c>
      <c r="AS10" s="85">
        <f t="shared" si="8"/>
        <v>0</v>
      </c>
      <c r="AT10" s="85">
        <v>0</v>
      </c>
      <c r="AU10" s="85">
        <v>0</v>
      </c>
      <c r="AV10" s="85">
        <v>0</v>
      </c>
      <c r="AW10" s="85">
        <f t="shared" si="9"/>
        <v>0</v>
      </c>
      <c r="AX10" s="85">
        <v>60</v>
      </c>
      <c r="AY10" s="85">
        <v>42</v>
      </c>
      <c r="AZ10" s="85">
        <v>0</v>
      </c>
      <c r="BA10" s="85">
        <v>0</v>
      </c>
      <c r="BB10" s="85">
        <v>0</v>
      </c>
      <c r="BC10" s="85">
        <f t="shared" si="10"/>
        <v>102</v>
      </c>
      <c r="BD10" s="85">
        <v>1</v>
      </c>
      <c r="BE10" s="85">
        <v>38</v>
      </c>
      <c r="BF10" s="89">
        <v>1000</v>
      </c>
    </row>
    <row r="11" spans="1:59">
      <c r="A11" s="85">
        <v>1993</v>
      </c>
      <c r="B11" s="85" t="s">
        <v>124</v>
      </c>
      <c r="C11" s="88">
        <v>2.0699999999999998</v>
      </c>
      <c r="D11" s="88">
        <v>52.25</v>
      </c>
      <c r="E11" s="88">
        <v>0</v>
      </c>
      <c r="F11" s="88">
        <v>0</v>
      </c>
      <c r="G11" s="88">
        <f t="shared" si="5"/>
        <v>54.32</v>
      </c>
      <c r="H11" s="88">
        <v>54.32</v>
      </c>
      <c r="I11" s="88">
        <v>51.944000000000003</v>
      </c>
      <c r="J11" s="88">
        <v>106.57</v>
      </c>
      <c r="K11" s="88">
        <v>26.26</v>
      </c>
      <c r="L11" s="88">
        <v>0</v>
      </c>
      <c r="M11" s="88">
        <v>0</v>
      </c>
      <c r="N11" s="12">
        <f>+BN_InfraMR[[#This Row],[A.03.1 -  Longitud de Vías de Explotación No Electrificadas Troncales y Ramales (vía principal) (km)]]+BN_InfraMR[[#This Row],[A.04.1 -  Longitud de Vías de Explotación Electrificadas Troncales y Ramales (vía principal) (km)]]</f>
        <v>106.57</v>
      </c>
      <c r="O11" s="88">
        <v>106.57</v>
      </c>
      <c r="P11" s="85">
        <v>15</v>
      </c>
      <c r="Q11" s="85">
        <v>7</v>
      </c>
      <c r="R11" s="85">
        <v>0</v>
      </c>
      <c r="S11" s="85">
        <f t="shared" si="0"/>
        <v>22</v>
      </c>
      <c r="T11" s="85">
        <v>2</v>
      </c>
      <c r="U11" s="85">
        <v>36</v>
      </c>
      <c r="V11" s="85">
        <v>0</v>
      </c>
      <c r="W11" s="85">
        <v>9</v>
      </c>
      <c r="X11" s="85">
        <v>0</v>
      </c>
      <c r="Y11" s="85">
        <f t="shared" si="1"/>
        <v>47</v>
      </c>
      <c r="Z11" s="85">
        <v>7</v>
      </c>
      <c r="AA11" s="85">
        <v>5</v>
      </c>
      <c r="AB11" s="85">
        <f>+BN_InfraMR[[#This Row],[Total Pasos Vehiculares a Nivel]]</f>
        <v>47</v>
      </c>
      <c r="AC11" s="85">
        <f t="shared" si="2"/>
        <v>59</v>
      </c>
      <c r="AD11" s="85">
        <v>1</v>
      </c>
      <c r="AE11" s="85">
        <v>4</v>
      </c>
      <c r="AF11" s="85">
        <v>26</v>
      </c>
      <c r="AG11" s="85">
        <f t="shared" si="6"/>
        <v>31</v>
      </c>
      <c r="AH11" s="88">
        <v>51.92</v>
      </c>
      <c r="AI11" s="88">
        <v>2.4</v>
      </c>
      <c r="AJ11" s="88">
        <v>0</v>
      </c>
      <c r="AK11" s="88">
        <f t="shared" si="4"/>
        <v>54.32</v>
      </c>
      <c r="AL11" s="85">
        <v>0</v>
      </c>
      <c r="AM11" s="85">
        <v>20</v>
      </c>
      <c r="AN11" s="85">
        <v>0</v>
      </c>
      <c r="AO11" s="85">
        <f t="shared" si="7"/>
        <v>20</v>
      </c>
      <c r="AP11" s="85">
        <v>0</v>
      </c>
      <c r="AQ11" s="85">
        <v>0</v>
      </c>
      <c r="AR11" s="85">
        <v>0</v>
      </c>
      <c r="AS11" s="85">
        <f t="shared" si="8"/>
        <v>0</v>
      </c>
      <c r="AT11" s="85">
        <v>0</v>
      </c>
      <c r="AU11" s="85">
        <v>0</v>
      </c>
      <c r="AV11" s="85">
        <v>0</v>
      </c>
      <c r="AW11" s="85">
        <f t="shared" si="9"/>
        <v>0</v>
      </c>
      <c r="AX11" s="85">
        <v>60</v>
      </c>
      <c r="AY11" s="85">
        <v>42</v>
      </c>
      <c r="AZ11" s="85">
        <v>0</v>
      </c>
      <c r="BA11" s="85">
        <v>0</v>
      </c>
      <c r="BB11" s="85">
        <v>0</v>
      </c>
      <c r="BC11" s="85">
        <f t="shared" si="10"/>
        <v>102</v>
      </c>
      <c r="BD11" s="85">
        <v>1</v>
      </c>
      <c r="BE11" s="85">
        <v>38</v>
      </c>
      <c r="BF11" s="89">
        <v>1000</v>
      </c>
    </row>
    <row r="12" spans="1:59">
      <c r="A12" s="85">
        <v>1993</v>
      </c>
      <c r="B12" s="85" t="s">
        <v>125</v>
      </c>
      <c r="C12" s="88">
        <v>2.0699999999999998</v>
      </c>
      <c r="D12" s="88">
        <v>52.25</v>
      </c>
      <c r="E12" s="88">
        <v>0</v>
      </c>
      <c r="F12" s="88">
        <v>0</v>
      </c>
      <c r="G12" s="88">
        <f t="shared" si="5"/>
        <v>54.32</v>
      </c>
      <c r="H12" s="88">
        <v>54.32</v>
      </c>
      <c r="I12" s="88">
        <v>51.944000000000003</v>
      </c>
      <c r="J12" s="88">
        <v>106.57</v>
      </c>
      <c r="K12" s="88">
        <v>26.26</v>
      </c>
      <c r="L12" s="88">
        <v>0</v>
      </c>
      <c r="M12" s="88">
        <v>0</v>
      </c>
      <c r="N12" s="12">
        <f>+BN_InfraMR[[#This Row],[A.03.1 -  Longitud de Vías de Explotación No Electrificadas Troncales y Ramales (vía principal) (km)]]+BN_InfraMR[[#This Row],[A.04.1 -  Longitud de Vías de Explotación Electrificadas Troncales y Ramales (vía principal) (km)]]</f>
        <v>106.57</v>
      </c>
      <c r="O12" s="88">
        <v>106.57</v>
      </c>
      <c r="P12" s="85">
        <v>15</v>
      </c>
      <c r="Q12" s="85">
        <v>7</v>
      </c>
      <c r="R12" s="85">
        <v>0</v>
      </c>
      <c r="S12" s="85">
        <f t="shared" si="0"/>
        <v>22</v>
      </c>
      <c r="T12" s="85">
        <v>2</v>
      </c>
      <c r="U12" s="85">
        <v>36</v>
      </c>
      <c r="V12" s="85">
        <v>0</v>
      </c>
      <c r="W12" s="85">
        <v>9</v>
      </c>
      <c r="X12" s="85">
        <v>0</v>
      </c>
      <c r="Y12" s="85">
        <f t="shared" si="1"/>
        <v>47</v>
      </c>
      <c r="Z12" s="85">
        <v>7</v>
      </c>
      <c r="AA12" s="85">
        <v>5</v>
      </c>
      <c r="AB12" s="85">
        <f>+BN_InfraMR[[#This Row],[Total Pasos Vehiculares a Nivel]]</f>
        <v>47</v>
      </c>
      <c r="AC12" s="85">
        <f t="shared" si="2"/>
        <v>59</v>
      </c>
      <c r="AD12" s="85">
        <v>1</v>
      </c>
      <c r="AE12" s="85">
        <v>4</v>
      </c>
      <c r="AF12" s="85">
        <v>26</v>
      </c>
      <c r="AG12" s="85">
        <f t="shared" si="6"/>
        <v>31</v>
      </c>
      <c r="AH12" s="88">
        <v>51.92</v>
      </c>
      <c r="AI12" s="88">
        <v>2.4</v>
      </c>
      <c r="AJ12" s="88">
        <v>0</v>
      </c>
      <c r="AK12" s="88">
        <f t="shared" si="4"/>
        <v>54.32</v>
      </c>
      <c r="AL12" s="85">
        <v>0</v>
      </c>
      <c r="AM12" s="85">
        <v>20</v>
      </c>
      <c r="AN12" s="85">
        <v>0</v>
      </c>
      <c r="AO12" s="85">
        <f t="shared" si="7"/>
        <v>20</v>
      </c>
      <c r="AP12" s="85">
        <v>0</v>
      </c>
      <c r="AQ12" s="85">
        <v>0</v>
      </c>
      <c r="AR12" s="85">
        <v>0</v>
      </c>
      <c r="AS12" s="85">
        <f t="shared" si="8"/>
        <v>0</v>
      </c>
      <c r="AT12" s="85">
        <v>0</v>
      </c>
      <c r="AU12" s="85">
        <v>0</v>
      </c>
      <c r="AV12" s="85">
        <v>0</v>
      </c>
      <c r="AW12" s="85">
        <f t="shared" si="9"/>
        <v>0</v>
      </c>
      <c r="AX12" s="85">
        <v>60</v>
      </c>
      <c r="AY12" s="85">
        <v>42</v>
      </c>
      <c r="AZ12" s="85">
        <v>0</v>
      </c>
      <c r="BA12" s="85">
        <v>0</v>
      </c>
      <c r="BB12" s="85">
        <v>0</v>
      </c>
      <c r="BC12" s="85">
        <f t="shared" si="10"/>
        <v>102</v>
      </c>
      <c r="BD12" s="85">
        <v>1</v>
      </c>
      <c r="BE12" s="85">
        <v>38</v>
      </c>
      <c r="BF12" s="89">
        <v>1000</v>
      </c>
    </row>
    <row r="13" spans="1:59">
      <c r="A13" s="85">
        <v>1993</v>
      </c>
      <c r="B13" s="85" t="s">
        <v>126</v>
      </c>
      <c r="C13" s="88">
        <v>2.0699999999999998</v>
      </c>
      <c r="D13" s="88">
        <v>52.25</v>
      </c>
      <c r="E13" s="88">
        <v>0</v>
      </c>
      <c r="F13" s="88">
        <v>0</v>
      </c>
      <c r="G13" s="88">
        <f t="shared" si="5"/>
        <v>54.32</v>
      </c>
      <c r="H13" s="88">
        <v>54.32</v>
      </c>
      <c r="I13" s="88">
        <v>51.944000000000003</v>
      </c>
      <c r="J13" s="88">
        <v>106.57</v>
      </c>
      <c r="K13" s="88">
        <v>26.26</v>
      </c>
      <c r="L13" s="88">
        <v>0</v>
      </c>
      <c r="M13" s="88">
        <v>0</v>
      </c>
      <c r="N13" s="12">
        <f>+BN_InfraMR[[#This Row],[A.03.1 -  Longitud de Vías de Explotación No Electrificadas Troncales y Ramales (vía principal) (km)]]+BN_InfraMR[[#This Row],[A.04.1 -  Longitud de Vías de Explotación Electrificadas Troncales y Ramales (vía principal) (km)]]</f>
        <v>106.57</v>
      </c>
      <c r="O13" s="88">
        <v>106.57</v>
      </c>
      <c r="P13" s="85">
        <v>15</v>
      </c>
      <c r="Q13" s="85">
        <v>7</v>
      </c>
      <c r="R13" s="85">
        <v>0</v>
      </c>
      <c r="S13" s="85">
        <f t="shared" si="0"/>
        <v>22</v>
      </c>
      <c r="T13" s="85">
        <v>2</v>
      </c>
      <c r="U13" s="85">
        <v>36</v>
      </c>
      <c r="V13" s="85">
        <v>0</v>
      </c>
      <c r="W13" s="85">
        <v>9</v>
      </c>
      <c r="X13" s="85">
        <v>0</v>
      </c>
      <c r="Y13" s="85">
        <f t="shared" si="1"/>
        <v>47</v>
      </c>
      <c r="Z13" s="85">
        <v>7</v>
      </c>
      <c r="AA13" s="85">
        <v>5</v>
      </c>
      <c r="AB13" s="85">
        <f>+BN_InfraMR[[#This Row],[Total Pasos Vehiculares a Nivel]]</f>
        <v>47</v>
      </c>
      <c r="AC13" s="85">
        <f t="shared" si="2"/>
        <v>59</v>
      </c>
      <c r="AD13" s="85">
        <v>1</v>
      </c>
      <c r="AE13" s="85">
        <v>4</v>
      </c>
      <c r="AF13" s="85">
        <v>26</v>
      </c>
      <c r="AG13" s="85">
        <f t="shared" si="6"/>
        <v>31</v>
      </c>
      <c r="AH13" s="88">
        <v>51.92</v>
      </c>
      <c r="AI13" s="88">
        <v>2.4</v>
      </c>
      <c r="AJ13" s="88">
        <v>0</v>
      </c>
      <c r="AK13" s="88">
        <f t="shared" si="4"/>
        <v>54.32</v>
      </c>
      <c r="AL13" s="85">
        <v>0</v>
      </c>
      <c r="AM13" s="85">
        <v>20</v>
      </c>
      <c r="AN13" s="85">
        <v>0</v>
      </c>
      <c r="AO13" s="85">
        <f t="shared" si="7"/>
        <v>20</v>
      </c>
      <c r="AP13" s="85">
        <v>0</v>
      </c>
      <c r="AQ13" s="85">
        <v>0</v>
      </c>
      <c r="AR13" s="85">
        <v>0</v>
      </c>
      <c r="AS13" s="85">
        <f t="shared" si="8"/>
        <v>0</v>
      </c>
      <c r="AT13" s="85">
        <v>0</v>
      </c>
      <c r="AU13" s="85">
        <v>0</v>
      </c>
      <c r="AV13" s="85">
        <v>0</v>
      </c>
      <c r="AW13" s="85">
        <f t="shared" si="9"/>
        <v>0</v>
      </c>
      <c r="AX13" s="85">
        <v>60</v>
      </c>
      <c r="AY13" s="85">
        <v>42</v>
      </c>
      <c r="AZ13" s="85">
        <v>0</v>
      </c>
      <c r="BA13" s="85">
        <v>0</v>
      </c>
      <c r="BB13" s="85">
        <v>0</v>
      </c>
      <c r="BC13" s="85">
        <f t="shared" si="10"/>
        <v>102</v>
      </c>
      <c r="BD13" s="85">
        <v>1</v>
      </c>
      <c r="BE13" s="85">
        <v>38</v>
      </c>
      <c r="BF13" s="89">
        <v>1000</v>
      </c>
    </row>
    <row r="14" spans="1:59">
      <c r="A14" s="85">
        <v>1994</v>
      </c>
      <c r="B14" s="85" t="s">
        <v>115</v>
      </c>
      <c r="C14" s="88">
        <v>2.0699999999999998</v>
      </c>
      <c r="D14" s="88">
        <v>52.25</v>
      </c>
      <c r="E14" s="88">
        <v>0</v>
      </c>
      <c r="F14" s="88">
        <v>0</v>
      </c>
      <c r="G14" s="88">
        <f t="shared" si="5"/>
        <v>54.32</v>
      </c>
      <c r="H14" s="88">
        <v>54.32</v>
      </c>
      <c r="I14" s="88">
        <v>51.944000000000003</v>
      </c>
      <c r="J14" s="88">
        <v>106.57</v>
      </c>
      <c r="K14" s="88">
        <v>26.26</v>
      </c>
      <c r="L14" s="88">
        <v>0</v>
      </c>
      <c r="M14" s="88">
        <v>0</v>
      </c>
      <c r="N14" s="12">
        <f>+BN_InfraMR[[#This Row],[A.03.1 -  Longitud de Vías de Explotación No Electrificadas Troncales y Ramales (vía principal) (km)]]+BN_InfraMR[[#This Row],[A.04.1 -  Longitud de Vías de Explotación Electrificadas Troncales y Ramales (vía principal) (km)]]</f>
        <v>106.57</v>
      </c>
      <c r="O14" s="88">
        <v>106.57</v>
      </c>
      <c r="P14" s="85">
        <v>15</v>
      </c>
      <c r="Q14" s="85">
        <v>7</v>
      </c>
      <c r="R14" s="85">
        <v>0</v>
      </c>
      <c r="S14" s="85">
        <f t="shared" si="0"/>
        <v>22</v>
      </c>
      <c r="T14" s="85">
        <v>2</v>
      </c>
      <c r="U14" s="85">
        <v>36</v>
      </c>
      <c r="V14" s="85">
        <v>0</v>
      </c>
      <c r="W14" s="85">
        <v>9</v>
      </c>
      <c r="X14" s="85">
        <v>0</v>
      </c>
      <c r="Y14" s="85">
        <f t="shared" si="1"/>
        <v>47</v>
      </c>
      <c r="Z14" s="85">
        <v>7</v>
      </c>
      <c r="AA14" s="85">
        <v>5</v>
      </c>
      <c r="AB14" s="85">
        <f>+BN_InfraMR[[#This Row],[Total Pasos Vehiculares a Nivel]]</f>
        <v>47</v>
      </c>
      <c r="AC14" s="85">
        <f t="shared" si="2"/>
        <v>59</v>
      </c>
      <c r="AD14" s="85">
        <v>1</v>
      </c>
      <c r="AE14" s="85">
        <v>4</v>
      </c>
      <c r="AF14" s="85">
        <v>26</v>
      </c>
      <c r="AG14" s="85">
        <f t="shared" si="6"/>
        <v>31</v>
      </c>
      <c r="AH14" s="88">
        <v>51.92</v>
      </c>
      <c r="AI14" s="88">
        <v>2.4</v>
      </c>
      <c r="AJ14" s="88">
        <v>0</v>
      </c>
      <c r="AK14" s="88">
        <f t="shared" si="4"/>
        <v>54.32</v>
      </c>
      <c r="AL14" s="85">
        <v>0</v>
      </c>
      <c r="AM14" s="85">
        <v>20</v>
      </c>
      <c r="AN14" s="85">
        <v>0</v>
      </c>
      <c r="AO14" s="85">
        <f t="shared" si="7"/>
        <v>20</v>
      </c>
      <c r="AP14" s="85">
        <v>0</v>
      </c>
      <c r="AQ14" s="85">
        <v>0</v>
      </c>
      <c r="AR14" s="85">
        <v>0</v>
      </c>
      <c r="AS14" s="85">
        <f t="shared" si="8"/>
        <v>0</v>
      </c>
      <c r="AT14" s="85">
        <v>0</v>
      </c>
      <c r="AU14" s="85">
        <v>0</v>
      </c>
      <c r="AV14" s="85">
        <v>0</v>
      </c>
      <c r="AW14" s="85">
        <f t="shared" si="9"/>
        <v>0</v>
      </c>
      <c r="AX14" s="85">
        <v>60</v>
      </c>
      <c r="AY14" s="85">
        <v>42</v>
      </c>
      <c r="AZ14" s="85">
        <v>0</v>
      </c>
      <c r="BA14" s="85">
        <v>0</v>
      </c>
      <c r="BB14" s="85">
        <v>0</v>
      </c>
      <c r="BC14" s="85">
        <f t="shared" si="10"/>
        <v>102</v>
      </c>
      <c r="BD14" s="85">
        <v>1</v>
      </c>
      <c r="BE14" s="85">
        <v>38</v>
      </c>
      <c r="BF14" s="89">
        <v>1000</v>
      </c>
    </row>
    <row r="15" spans="1:59">
      <c r="A15" s="85">
        <v>1994</v>
      </c>
      <c r="B15" s="85" t="s">
        <v>116</v>
      </c>
      <c r="C15" s="88">
        <v>2.0699999999999998</v>
      </c>
      <c r="D15" s="88">
        <v>52.25</v>
      </c>
      <c r="E15" s="88">
        <v>0</v>
      </c>
      <c r="F15" s="88">
        <v>0</v>
      </c>
      <c r="G15" s="88">
        <f t="shared" si="5"/>
        <v>54.32</v>
      </c>
      <c r="H15" s="88">
        <v>54.32</v>
      </c>
      <c r="I15" s="88">
        <v>51.944000000000003</v>
      </c>
      <c r="J15" s="88">
        <v>106.57</v>
      </c>
      <c r="K15" s="88">
        <v>26.26</v>
      </c>
      <c r="L15" s="88">
        <v>0</v>
      </c>
      <c r="M15" s="88">
        <v>0</v>
      </c>
      <c r="N15" s="12">
        <f>+BN_InfraMR[[#This Row],[A.03.1 -  Longitud de Vías de Explotación No Electrificadas Troncales y Ramales (vía principal) (km)]]+BN_InfraMR[[#This Row],[A.04.1 -  Longitud de Vías de Explotación Electrificadas Troncales y Ramales (vía principal) (km)]]</f>
        <v>106.57</v>
      </c>
      <c r="O15" s="88">
        <v>106.57</v>
      </c>
      <c r="P15" s="85">
        <v>15</v>
      </c>
      <c r="Q15" s="85">
        <v>7</v>
      </c>
      <c r="R15" s="85">
        <v>0</v>
      </c>
      <c r="S15" s="85">
        <f t="shared" si="0"/>
        <v>22</v>
      </c>
      <c r="T15" s="85">
        <v>2</v>
      </c>
      <c r="U15" s="85">
        <v>36</v>
      </c>
      <c r="V15" s="85">
        <v>0</v>
      </c>
      <c r="W15" s="85">
        <v>9</v>
      </c>
      <c r="X15" s="85">
        <v>0</v>
      </c>
      <c r="Y15" s="85">
        <f t="shared" si="1"/>
        <v>47</v>
      </c>
      <c r="Z15" s="85">
        <v>7</v>
      </c>
      <c r="AA15" s="85">
        <v>5</v>
      </c>
      <c r="AB15" s="85">
        <f>+BN_InfraMR[[#This Row],[Total Pasos Vehiculares a Nivel]]</f>
        <v>47</v>
      </c>
      <c r="AC15" s="85">
        <f t="shared" si="2"/>
        <v>59</v>
      </c>
      <c r="AD15" s="85">
        <v>1</v>
      </c>
      <c r="AE15" s="85">
        <v>4</v>
      </c>
      <c r="AF15" s="85">
        <v>26</v>
      </c>
      <c r="AG15" s="85">
        <f t="shared" si="6"/>
        <v>31</v>
      </c>
      <c r="AH15" s="88">
        <v>51.92</v>
      </c>
      <c r="AI15" s="88">
        <v>2.4</v>
      </c>
      <c r="AJ15" s="88">
        <v>0</v>
      </c>
      <c r="AK15" s="88">
        <f t="shared" si="4"/>
        <v>54.32</v>
      </c>
      <c r="AL15" s="85">
        <v>0</v>
      </c>
      <c r="AM15" s="85">
        <v>20</v>
      </c>
      <c r="AN15" s="85">
        <v>0</v>
      </c>
      <c r="AO15" s="85">
        <f t="shared" si="7"/>
        <v>20</v>
      </c>
      <c r="AP15" s="85">
        <v>0</v>
      </c>
      <c r="AQ15" s="85">
        <v>0</v>
      </c>
      <c r="AR15" s="85">
        <v>0</v>
      </c>
      <c r="AS15" s="85">
        <f t="shared" si="8"/>
        <v>0</v>
      </c>
      <c r="AT15" s="85">
        <v>0</v>
      </c>
      <c r="AU15" s="85">
        <v>0</v>
      </c>
      <c r="AV15" s="85">
        <v>0</v>
      </c>
      <c r="AW15" s="85">
        <f t="shared" si="9"/>
        <v>0</v>
      </c>
      <c r="AX15" s="85">
        <v>60</v>
      </c>
      <c r="AY15" s="85">
        <v>42</v>
      </c>
      <c r="AZ15" s="85">
        <v>0</v>
      </c>
      <c r="BA15" s="85">
        <v>0</v>
      </c>
      <c r="BB15" s="85">
        <v>0</v>
      </c>
      <c r="BC15" s="85">
        <f t="shared" si="10"/>
        <v>102</v>
      </c>
      <c r="BD15" s="85">
        <v>1</v>
      </c>
      <c r="BE15" s="85">
        <v>38</v>
      </c>
      <c r="BF15" s="89">
        <v>1000</v>
      </c>
    </row>
    <row r="16" spans="1:59">
      <c r="A16" s="85">
        <v>1994</v>
      </c>
      <c r="B16" s="85" t="s">
        <v>117</v>
      </c>
      <c r="C16" s="88">
        <v>2.0699999999999998</v>
      </c>
      <c r="D16" s="88">
        <v>52.25</v>
      </c>
      <c r="E16" s="88">
        <v>0</v>
      </c>
      <c r="F16" s="88">
        <v>0</v>
      </c>
      <c r="G16" s="88">
        <f t="shared" si="5"/>
        <v>54.32</v>
      </c>
      <c r="H16" s="88">
        <v>54.32</v>
      </c>
      <c r="I16" s="88">
        <v>51.944000000000003</v>
      </c>
      <c r="J16" s="88">
        <v>106.57</v>
      </c>
      <c r="K16" s="88">
        <v>26.26</v>
      </c>
      <c r="L16" s="88">
        <v>0</v>
      </c>
      <c r="M16" s="88">
        <v>0</v>
      </c>
      <c r="N16" s="12">
        <f>+BN_InfraMR[[#This Row],[A.03.1 -  Longitud de Vías de Explotación No Electrificadas Troncales y Ramales (vía principal) (km)]]+BN_InfraMR[[#This Row],[A.04.1 -  Longitud de Vías de Explotación Electrificadas Troncales y Ramales (vía principal) (km)]]</f>
        <v>106.57</v>
      </c>
      <c r="O16" s="88">
        <v>106.57</v>
      </c>
      <c r="P16" s="85">
        <v>15</v>
      </c>
      <c r="Q16" s="85">
        <v>7</v>
      </c>
      <c r="R16" s="85">
        <v>0</v>
      </c>
      <c r="S16" s="85">
        <f t="shared" si="0"/>
        <v>22</v>
      </c>
      <c r="T16" s="85">
        <v>2</v>
      </c>
      <c r="U16" s="85">
        <v>36</v>
      </c>
      <c r="V16" s="85">
        <v>0</v>
      </c>
      <c r="W16" s="85">
        <v>9</v>
      </c>
      <c r="X16" s="85">
        <v>0</v>
      </c>
      <c r="Y16" s="85">
        <f t="shared" si="1"/>
        <v>47</v>
      </c>
      <c r="Z16" s="85">
        <v>7</v>
      </c>
      <c r="AA16" s="85">
        <v>5</v>
      </c>
      <c r="AB16" s="85">
        <f>+BN_InfraMR[[#This Row],[Total Pasos Vehiculares a Nivel]]</f>
        <v>47</v>
      </c>
      <c r="AC16" s="85">
        <f t="shared" si="2"/>
        <v>59</v>
      </c>
      <c r="AD16" s="85">
        <v>1</v>
      </c>
      <c r="AE16" s="85">
        <v>4</v>
      </c>
      <c r="AF16" s="85">
        <v>26</v>
      </c>
      <c r="AG16" s="85">
        <f t="shared" si="6"/>
        <v>31</v>
      </c>
      <c r="AH16" s="88">
        <v>51.92</v>
      </c>
      <c r="AI16" s="88">
        <v>2.4</v>
      </c>
      <c r="AJ16" s="88">
        <v>0</v>
      </c>
      <c r="AK16" s="88">
        <f t="shared" si="4"/>
        <v>54.32</v>
      </c>
      <c r="AL16" s="85">
        <v>0</v>
      </c>
      <c r="AM16" s="85">
        <v>20</v>
      </c>
      <c r="AN16" s="85">
        <v>0</v>
      </c>
      <c r="AO16" s="85">
        <f t="shared" si="7"/>
        <v>20</v>
      </c>
      <c r="AP16" s="85">
        <v>0</v>
      </c>
      <c r="AQ16" s="85">
        <v>0</v>
      </c>
      <c r="AR16" s="85">
        <v>0</v>
      </c>
      <c r="AS16" s="85">
        <f t="shared" si="8"/>
        <v>0</v>
      </c>
      <c r="AT16" s="85">
        <v>0</v>
      </c>
      <c r="AU16" s="85">
        <v>0</v>
      </c>
      <c r="AV16" s="85">
        <v>0</v>
      </c>
      <c r="AW16" s="85">
        <f t="shared" si="9"/>
        <v>0</v>
      </c>
      <c r="AX16" s="85">
        <v>60</v>
      </c>
      <c r="AY16" s="85">
        <v>42</v>
      </c>
      <c r="AZ16" s="85">
        <v>0</v>
      </c>
      <c r="BA16" s="85">
        <v>0</v>
      </c>
      <c r="BB16" s="85">
        <v>0</v>
      </c>
      <c r="BC16" s="85">
        <f t="shared" si="10"/>
        <v>102</v>
      </c>
      <c r="BD16" s="85">
        <v>1</v>
      </c>
      <c r="BE16" s="85">
        <v>38</v>
      </c>
      <c r="BF16" s="89">
        <v>1000</v>
      </c>
    </row>
    <row r="17" spans="1:58">
      <c r="A17" s="85">
        <v>1994</v>
      </c>
      <c r="B17" s="85" t="s">
        <v>118</v>
      </c>
      <c r="C17" s="88">
        <v>2.0699999999999998</v>
      </c>
      <c r="D17" s="88">
        <v>52.25</v>
      </c>
      <c r="E17" s="88">
        <v>0</v>
      </c>
      <c r="F17" s="88">
        <v>0</v>
      </c>
      <c r="G17" s="88">
        <f t="shared" si="5"/>
        <v>54.32</v>
      </c>
      <c r="H17" s="88">
        <v>54.32</v>
      </c>
      <c r="I17" s="88">
        <v>51.944000000000003</v>
      </c>
      <c r="J17" s="88">
        <v>106.57</v>
      </c>
      <c r="K17" s="88">
        <v>26.26</v>
      </c>
      <c r="L17" s="88">
        <v>0</v>
      </c>
      <c r="M17" s="88">
        <v>0</v>
      </c>
      <c r="N17" s="12">
        <f>+BN_InfraMR[[#This Row],[A.03.1 -  Longitud de Vías de Explotación No Electrificadas Troncales y Ramales (vía principal) (km)]]+BN_InfraMR[[#This Row],[A.04.1 -  Longitud de Vías de Explotación Electrificadas Troncales y Ramales (vía principal) (km)]]</f>
        <v>106.57</v>
      </c>
      <c r="O17" s="88">
        <v>106.57</v>
      </c>
      <c r="P17" s="85">
        <v>15</v>
      </c>
      <c r="Q17" s="85">
        <v>7</v>
      </c>
      <c r="R17" s="85">
        <v>0</v>
      </c>
      <c r="S17" s="85">
        <f t="shared" si="0"/>
        <v>22</v>
      </c>
      <c r="T17" s="85">
        <v>2</v>
      </c>
      <c r="U17" s="85">
        <v>36</v>
      </c>
      <c r="V17" s="85">
        <v>0</v>
      </c>
      <c r="W17" s="85">
        <v>9</v>
      </c>
      <c r="X17" s="85">
        <v>0</v>
      </c>
      <c r="Y17" s="85">
        <f t="shared" si="1"/>
        <v>47</v>
      </c>
      <c r="Z17" s="85">
        <v>7</v>
      </c>
      <c r="AA17" s="85">
        <v>5</v>
      </c>
      <c r="AB17" s="85">
        <f>+BN_InfraMR[[#This Row],[Total Pasos Vehiculares a Nivel]]</f>
        <v>47</v>
      </c>
      <c r="AC17" s="85">
        <f t="shared" si="2"/>
        <v>59</v>
      </c>
      <c r="AD17" s="85">
        <v>1</v>
      </c>
      <c r="AE17" s="85">
        <v>4</v>
      </c>
      <c r="AF17" s="85">
        <v>26</v>
      </c>
      <c r="AG17" s="85">
        <f t="shared" si="6"/>
        <v>31</v>
      </c>
      <c r="AH17" s="88">
        <v>51.92</v>
      </c>
      <c r="AI17" s="88">
        <v>2.4</v>
      </c>
      <c r="AJ17" s="88">
        <v>0</v>
      </c>
      <c r="AK17" s="88">
        <f t="shared" si="4"/>
        <v>54.32</v>
      </c>
      <c r="AL17" s="85">
        <v>0</v>
      </c>
      <c r="AM17" s="85">
        <v>20</v>
      </c>
      <c r="AN17" s="85">
        <v>0</v>
      </c>
      <c r="AO17" s="85">
        <f t="shared" si="7"/>
        <v>20</v>
      </c>
      <c r="AP17" s="85">
        <v>0</v>
      </c>
      <c r="AQ17" s="85">
        <v>0</v>
      </c>
      <c r="AR17" s="85">
        <v>0</v>
      </c>
      <c r="AS17" s="85">
        <f t="shared" si="8"/>
        <v>0</v>
      </c>
      <c r="AT17" s="85">
        <v>0</v>
      </c>
      <c r="AU17" s="85">
        <v>0</v>
      </c>
      <c r="AV17" s="85">
        <v>0</v>
      </c>
      <c r="AW17" s="85">
        <f t="shared" si="9"/>
        <v>0</v>
      </c>
      <c r="AX17" s="85">
        <v>60</v>
      </c>
      <c r="AY17" s="85">
        <v>42</v>
      </c>
      <c r="AZ17" s="85">
        <v>0</v>
      </c>
      <c r="BA17" s="85">
        <v>0</v>
      </c>
      <c r="BB17" s="85">
        <v>0</v>
      </c>
      <c r="BC17" s="85">
        <f t="shared" si="10"/>
        <v>102</v>
      </c>
      <c r="BD17" s="85">
        <v>1</v>
      </c>
      <c r="BE17" s="85">
        <v>38</v>
      </c>
      <c r="BF17" s="89">
        <v>1000</v>
      </c>
    </row>
    <row r="18" spans="1:58">
      <c r="A18" s="85">
        <v>1994</v>
      </c>
      <c r="B18" s="85" t="s">
        <v>119</v>
      </c>
      <c r="C18" s="88">
        <v>2.0699999999999998</v>
      </c>
      <c r="D18" s="88">
        <v>52.25</v>
      </c>
      <c r="E18" s="88">
        <v>0</v>
      </c>
      <c r="F18" s="88">
        <v>0</v>
      </c>
      <c r="G18" s="88">
        <f t="shared" si="5"/>
        <v>54.32</v>
      </c>
      <c r="H18" s="88">
        <v>54.32</v>
      </c>
      <c r="I18" s="88">
        <v>51.944000000000003</v>
      </c>
      <c r="J18" s="88">
        <v>106.57</v>
      </c>
      <c r="K18" s="88">
        <v>26.26</v>
      </c>
      <c r="L18" s="88">
        <v>0</v>
      </c>
      <c r="M18" s="88">
        <v>0</v>
      </c>
      <c r="N18" s="12">
        <f>+BN_InfraMR[[#This Row],[A.03.1 -  Longitud de Vías de Explotación No Electrificadas Troncales y Ramales (vía principal) (km)]]+BN_InfraMR[[#This Row],[A.04.1 -  Longitud de Vías de Explotación Electrificadas Troncales y Ramales (vía principal) (km)]]</f>
        <v>106.57</v>
      </c>
      <c r="O18" s="88">
        <v>106.57</v>
      </c>
      <c r="P18" s="85">
        <v>15</v>
      </c>
      <c r="Q18" s="85">
        <v>7</v>
      </c>
      <c r="R18" s="85">
        <v>0</v>
      </c>
      <c r="S18" s="85">
        <f t="shared" si="0"/>
        <v>22</v>
      </c>
      <c r="T18" s="85">
        <v>2</v>
      </c>
      <c r="U18" s="85">
        <v>36</v>
      </c>
      <c r="V18" s="85">
        <v>0</v>
      </c>
      <c r="W18" s="85">
        <v>9</v>
      </c>
      <c r="X18" s="85">
        <v>0</v>
      </c>
      <c r="Y18" s="85">
        <f t="shared" si="1"/>
        <v>47</v>
      </c>
      <c r="Z18" s="85">
        <v>7</v>
      </c>
      <c r="AA18" s="85">
        <v>5</v>
      </c>
      <c r="AB18" s="85">
        <f>+BN_InfraMR[[#This Row],[Total Pasos Vehiculares a Nivel]]</f>
        <v>47</v>
      </c>
      <c r="AC18" s="85">
        <f t="shared" si="2"/>
        <v>59</v>
      </c>
      <c r="AD18" s="85">
        <v>1</v>
      </c>
      <c r="AE18" s="85">
        <v>4</v>
      </c>
      <c r="AF18" s="85">
        <v>26</v>
      </c>
      <c r="AG18" s="85">
        <f t="shared" si="6"/>
        <v>31</v>
      </c>
      <c r="AH18" s="88">
        <v>51.92</v>
      </c>
      <c r="AI18" s="88">
        <v>2.4</v>
      </c>
      <c r="AJ18" s="88">
        <v>0</v>
      </c>
      <c r="AK18" s="88">
        <f t="shared" si="4"/>
        <v>54.32</v>
      </c>
      <c r="AL18" s="85">
        <v>0</v>
      </c>
      <c r="AM18" s="85">
        <v>20</v>
      </c>
      <c r="AN18" s="85">
        <v>0</v>
      </c>
      <c r="AO18" s="85">
        <f t="shared" si="7"/>
        <v>20</v>
      </c>
      <c r="AP18" s="85">
        <v>0</v>
      </c>
      <c r="AQ18" s="85">
        <v>0</v>
      </c>
      <c r="AR18" s="85">
        <v>0</v>
      </c>
      <c r="AS18" s="85">
        <f t="shared" si="8"/>
        <v>0</v>
      </c>
      <c r="AT18" s="85">
        <v>0</v>
      </c>
      <c r="AU18" s="85">
        <v>0</v>
      </c>
      <c r="AV18" s="85">
        <v>0</v>
      </c>
      <c r="AW18" s="85">
        <f t="shared" si="9"/>
        <v>0</v>
      </c>
      <c r="AX18" s="85">
        <v>60</v>
      </c>
      <c r="AY18" s="85">
        <v>42</v>
      </c>
      <c r="AZ18" s="85">
        <v>0</v>
      </c>
      <c r="BA18" s="85">
        <v>0</v>
      </c>
      <c r="BB18" s="85">
        <v>0</v>
      </c>
      <c r="BC18" s="85">
        <f t="shared" si="10"/>
        <v>102</v>
      </c>
      <c r="BD18" s="85">
        <v>1</v>
      </c>
      <c r="BE18" s="85">
        <v>38</v>
      </c>
      <c r="BF18" s="89">
        <v>1000</v>
      </c>
    </row>
    <row r="19" spans="1:58">
      <c r="A19" s="85">
        <v>1994</v>
      </c>
      <c r="B19" s="85" t="s">
        <v>120</v>
      </c>
      <c r="C19" s="88">
        <v>2.0699999999999998</v>
      </c>
      <c r="D19" s="88">
        <v>52.25</v>
      </c>
      <c r="E19" s="88">
        <v>0</v>
      </c>
      <c r="F19" s="88">
        <v>0</v>
      </c>
      <c r="G19" s="88">
        <f t="shared" si="5"/>
        <v>54.32</v>
      </c>
      <c r="H19" s="88">
        <v>54.32</v>
      </c>
      <c r="I19" s="88">
        <v>51.944000000000003</v>
      </c>
      <c r="J19" s="88">
        <v>106.57</v>
      </c>
      <c r="K19" s="88">
        <v>26.26</v>
      </c>
      <c r="L19" s="88">
        <v>0</v>
      </c>
      <c r="M19" s="88">
        <v>0</v>
      </c>
      <c r="N19" s="12">
        <f>+BN_InfraMR[[#This Row],[A.03.1 -  Longitud de Vías de Explotación No Electrificadas Troncales y Ramales (vía principal) (km)]]+BN_InfraMR[[#This Row],[A.04.1 -  Longitud de Vías de Explotación Electrificadas Troncales y Ramales (vía principal) (km)]]</f>
        <v>106.57</v>
      </c>
      <c r="O19" s="88">
        <v>106.57</v>
      </c>
      <c r="P19" s="85">
        <v>15</v>
      </c>
      <c r="Q19" s="85">
        <v>7</v>
      </c>
      <c r="R19" s="85">
        <v>0</v>
      </c>
      <c r="S19" s="85">
        <f t="shared" si="0"/>
        <v>22</v>
      </c>
      <c r="T19" s="85">
        <v>2</v>
      </c>
      <c r="U19" s="85">
        <v>36</v>
      </c>
      <c r="V19" s="85">
        <v>0</v>
      </c>
      <c r="W19" s="85">
        <v>9</v>
      </c>
      <c r="X19" s="85">
        <v>0</v>
      </c>
      <c r="Y19" s="85">
        <f t="shared" si="1"/>
        <v>47</v>
      </c>
      <c r="Z19" s="85">
        <v>7</v>
      </c>
      <c r="AA19" s="85">
        <v>5</v>
      </c>
      <c r="AB19" s="85">
        <f>+BN_InfraMR[[#This Row],[Total Pasos Vehiculares a Nivel]]</f>
        <v>47</v>
      </c>
      <c r="AC19" s="85">
        <f t="shared" si="2"/>
        <v>59</v>
      </c>
      <c r="AD19" s="85">
        <v>1</v>
      </c>
      <c r="AE19" s="85">
        <v>4</v>
      </c>
      <c r="AF19" s="85">
        <v>26</v>
      </c>
      <c r="AG19" s="85">
        <f t="shared" si="6"/>
        <v>31</v>
      </c>
      <c r="AH19" s="88">
        <v>51.92</v>
      </c>
      <c r="AI19" s="88">
        <v>2.4</v>
      </c>
      <c r="AJ19" s="88">
        <v>0</v>
      </c>
      <c r="AK19" s="88">
        <f t="shared" si="4"/>
        <v>54.32</v>
      </c>
      <c r="AL19" s="85">
        <v>0</v>
      </c>
      <c r="AM19" s="85">
        <v>20</v>
      </c>
      <c r="AN19" s="85">
        <v>0</v>
      </c>
      <c r="AO19" s="85">
        <f t="shared" si="7"/>
        <v>20</v>
      </c>
      <c r="AP19" s="85">
        <v>0</v>
      </c>
      <c r="AQ19" s="85">
        <v>0</v>
      </c>
      <c r="AR19" s="85">
        <v>0</v>
      </c>
      <c r="AS19" s="85">
        <f t="shared" si="8"/>
        <v>0</v>
      </c>
      <c r="AT19" s="85">
        <v>0</v>
      </c>
      <c r="AU19" s="85">
        <v>0</v>
      </c>
      <c r="AV19" s="85">
        <v>0</v>
      </c>
      <c r="AW19" s="85">
        <f t="shared" si="9"/>
        <v>0</v>
      </c>
      <c r="AX19" s="85">
        <v>60</v>
      </c>
      <c r="AY19" s="85">
        <v>42</v>
      </c>
      <c r="AZ19" s="85">
        <v>0</v>
      </c>
      <c r="BA19" s="85">
        <v>0</v>
      </c>
      <c r="BB19" s="85">
        <v>0</v>
      </c>
      <c r="BC19" s="85">
        <f t="shared" si="10"/>
        <v>102</v>
      </c>
      <c r="BD19" s="85">
        <v>1</v>
      </c>
      <c r="BE19" s="85">
        <v>38</v>
      </c>
      <c r="BF19" s="89">
        <v>1000</v>
      </c>
    </row>
    <row r="20" spans="1:58">
      <c r="A20" s="85">
        <v>1994</v>
      </c>
      <c r="B20" s="85" t="s">
        <v>121</v>
      </c>
      <c r="C20" s="88">
        <v>2.0699999999999998</v>
      </c>
      <c r="D20" s="88">
        <v>52.25</v>
      </c>
      <c r="E20" s="88">
        <v>0</v>
      </c>
      <c r="F20" s="88">
        <v>0</v>
      </c>
      <c r="G20" s="88">
        <f t="shared" si="5"/>
        <v>54.32</v>
      </c>
      <c r="H20" s="88">
        <v>54.32</v>
      </c>
      <c r="I20" s="88">
        <v>51.944000000000003</v>
      </c>
      <c r="J20" s="88">
        <v>106.57</v>
      </c>
      <c r="K20" s="88">
        <v>26.26</v>
      </c>
      <c r="L20" s="88">
        <v>0</v>
      </c>
      <c r="M20" s="88">
        <v>0</v>
      </c>
      <c r="N20" s="12">
        <f>+BN_InfraMR[[#This Row],[A.03.1 -  Longitud de Vías de Explotación No Electrificadas Troncales y Ramales (vía principal) (km)]]+BN_InfraMR[[#This Row],[A.04.1 -  Longitud de Vías de Explotación Electrificadas Troncales y Ramales (vía principal) (km)]]</f>
        <v>106.57</v>
      </c>
      <c r="O20" s="88">
        <v>106.57</v>
      </c>
      <c r="P20" s="85">
        <v>15</v>
      </c>
      <c r="Q20" s="85">
        <v>7</v>
      </c>
      <c r="R20" s="85">
        <v>0</v>
      </c>
      <c r="S20" s="85">
        <f t="shared" si="0"/>
        <v>22</v>
      </c>
      <c r="T20" s="85">
        <v>2</v>
      </c>
      <c r="U20" s="85">
        <v>36</v>
      </c>
      <c r="V20" s="85">
        <v>0</v>
      </c>
      <c r="W20" s="85">
        <v>9</v>
      </c>
      <c r="X20" s="85">
        <v>0</v>
      </c>
      <c r="Y20" s="85">
        <f t="shared" si="1"/>
        <v>47</v>
      </c>
      <c r="Z20" s="85">
        <v>7</v>
      </c>
      <c r="AA20" s="85">
        <v>5</v>
      </c>
      <c r="AB20" s="85">
        <f>+BN_InfraMR[[#This Row],[Total Pasos Vehiculares a Nivel]]</f>
        <v>47</v>
      </c>
      <c r="AC20" s="85">
        <f t="shared" si="2"/>
        <v>59</v>
      </c>
      <c r="AD20" s="85">
        <v>1</v>
      </c>
      <c r="AE20" s="85">
        <v>4</v>
      </c>
      <c r="AF20" s="85">
        <v>26</v>
      </c>
      <c r="AG20" s="85">
        <f t="shared" si="6"/>
        <v>31</v>
      </c>
      <c r="AH20" s="88">
        <v>51.92</v>
      </c>
      <c r="AI20" s="88">
        <v>2.4</v>
      </c>
      <c r="AJ20" s="88">
        <v>0</v>
      </c>
      <c r="AK20" s="88">
        <f t="shared" si="4"/>
        <v>54.32</v>
      </c>
      <c r="AL20" s="85">
        <v>0</v>
      </c>
      <c r="AM20" s="85">
        <v>20</v>
      </c>
      <c r="AN20" s="85">
        <v>0</v>
      </c>
      <c r="AO20" s="85">
        <f t="shared" si="7"/>
        <v>20</v>
      </c>
      <c r="AP20" s="85">
        <v>0</v>
      </c>
      <c r="AQ20" s="85">
        <v>0</v>
      </c>
      <c r="AR20" s="85">
        <v>0</v>
      </c>
      <c r="AS20" s="85">
        <f t="shared" si="8"/>
        <v>0</v>
      </c>
      <c r="AT20" s="85">
        <v>0</v>
      </c>
      <c r="AU20" s="85">
        <v>0</v>
      </c>
      <c r="AV20" s="85">
        <v>0</v>
      </c>
      <c r="AW20" s="85">
        <f t="shared" si="9"/>
        <v>0</v>
      </c>
      <c r="AX20" s="85">
        <v>60</v>
      </c>
      <c r="AY20" s="85">
        <v>42</v>
      </c>
      <c r="AZ20" s="85">
        <v>0</v>
      </c>
      <c r="BA20" s="85">
        <v>0</v>
      </c>
      <c r="BB20" s="85">
        <v>0</v>
      </c>
      <c r="BC20" s="85">
        <f t="shared" si="10"/>
        <v>102</v>
      </c>
      <c r="BD20" s="85">
        <v>1</v>
      </c>
      <c r="BE20" s="85">
        <v>38</v>
      </c>
      <c r="BF20" s="89">
        <v>1000</v>
      </c>
    </row>
    <row r="21" spans="1:58">
      <c r="A21" s="85">
        <v>1994</v>
      </c>
      <c r="B21" s="85" t="s">
        <v>122</v>
      </c>
      <c r="C21" s="88">
        <v>2.0699999999999998</v>
      </c>
      <c r="D21" s="88">
        <v>52.25</v>
      </c>
      <c r="E21" s="88">
        <v>0</v>
      </c>
      <c r="F21" s="88">
        <v>0</v>
      </c>
      <c r="G21" s="88">
        <f t="shared" si="5"/>
        <v>54.32</v>
      </c>
      <c r="H21" s="88">
        <v>54.32</v>
      </c>
      <c r="I21" s="88">
        <v>51.944000000000003</v>
      </c>
      <c r="J21" s="88">
        <v>106.57</v>
      </c>
      <c r="K21" s="88">
        <v>26.26</v>
      </c>
      <c r="L21" s="88">
        <v>0</v>
      </c>
      <c r="M21" s="88">
        <v>0</v>
      </c>
      <c r="N21" s="12">
        <f>+BN_InfraMR[[#This Row],[A.03.1 -  Longitud de Vías de Explotación No Electrificadas Troncales y Ramales (vía principal) (km)]]+BN_InfraMR[[#This Row],[A.04.1 -  Longitud de Vías de Explotación Electrificadas Troncales y Ramales (vía principal) (km)]]</f>
        <v>106.57</v>
      </c>
      <c r="O21" s="88">
        <v>106.57</v>
      </c>
      <c r="P21" s="85">
        <v>15</v>
      </c>
      <c r="Q21" s="85">
        <v>7</v>
      </c>
      <c r="R21" s="85">
        <v>0</v>
      </c>
      <c r="S21" s="85">
        <f t="shared" si="0"/>
        <v>22</v>
      </c>
      <c r="T21" s="85">
        <v>2</v>
      </c>
      <c r="U21" s="85">
        <v>36</v>
      </c>
      <c r="V21" s="85">
        <v>0</v>
      </c>
      <c r="W21" s="85">
        <v>9</v>
      </c>
      <c r="X21" s="85">
        <v>0</v>
      </c>
      <c r="Y21" s="85">
        <f t="shared" si="1"/>
        <v>47</v>
      </c>
      <c r="Z21" s="85">
        <v>7</v>
      </c>
      <c r="AA21" s="85">
        <v>5</v>
      </c>
      <c r="AB21" s="85">
        <f>+BN_InfraMR[[#This Row],[Total Pasos Vehiculares a Nivel]]</f>
        <v>47</v>
      </c>
      <c r="AC21" s="85">
        <f t="shared" si="2"/>
        <v>59</v>
      </c>
      <c r="AD21" s="85">
        <v>1</v>
      </c>
      <c r="AE21" s="85">
        <v>4</v>
      </c>
      <c r="AF21" s="85">
        <v>26</v>
      </c>
      <c r="AG21" s="85">
        <f t="shared" si="6"/>
        <v>31</v>
      </c>
      <c r="AH21" s="88">
        <v>51.92</v>
      </c>
      <c r="AI21" s="88">
        <v>2.4</v>
      </c>
      <c r="AJ21" s="88">
        <v>0</v>
      </c>
      <c r="AK21" s="88">
        <f t="shared" si="4"/>
        <v>54.32</v>
      </c>
      <c r="AL21" s="85">
        <v>0</v>
      </c>
      <c r="AM21" s="85">
        <v>20</v>
      </c>
      <c r="AN21" s="85">
        <v>0</v>
      </c>
      <c r="AO21" s="85">
        <f t="shared" si="7"/>
        <v>20</v>
      </c>
      <c r="AP21" s="85">
        <v>0</v>
      </c>
      <c r="AQ21" s="85">
        <v>0</v>
      </c>
      <c r="AR21" s="85">
        <v>0</v>
      </c>
      <c r="AS21" s="85">
        <f t="shared" si="8"/>
        <v>0</v>
      </c>
      <c r="AT21" s="85">
        <v>0</v>
      </c>
      <c r="AU21" s="85">
        <v>0</v>
      </c>
      <c r="AV21" s="85">
        <v>0</v>
      </c>
      <c r="AW21" s="85">
        <f t="shared" si="9"/>
        <v>0</v>
      </c>
      <c r="AX21" s="85">
        <v>60</v>
      </c>
      <c r="AY21" s="85">
        <v>42</v>
      </c>
      <c r="AZ21" s="85">
        <v>0</v>
      </c>
      <c r="BA21" s="85">
        <v>0</v>
      </c>
      <c r="BB21" s="85">
        <v>0</v>
      </c>
      <c r="BC21" s="85">
        <f t="shared" si="10"/>
        <v>102</v>
      </c>
      <c r="BD21" s="85">
        <v>1</v>
      </c>
      <c r="BE21" s="85">
        <v>38</v>
      </c>
      <c r="BF21" s="89">
        <v>1000</v>
      </c>
    </row>
    <row r="22" spans="1:58">
      <c r="A22" s="85">
        <v>1994</v>
      </c>
      <c r="B22" s="85" t="s">
        <v>123</v>
      </c>
      <c r="C22" s="88">
        <v>2.0699999999999998</v>
      </c>
      <c r="D22" s="88">
        <v>52.25</v>
      </c>
      <c r="E22" s="88">
        <v>0</v>
      </c>
      <c r="F22" s="88">
        <v>0</v>
      </c>
      <c r="G22" s="88">
        <f t="shared" si="5"/>
        <v>54.32</v>
      </c>
      <c r="H22" s="88">
        <v>54.32</v>
      </c>
      <c r="I22" s="88">
        <v>51.944000000000003</v>
      </c>
      <c r="J22" s="88">
        <v>106.57</v>
      </c>
      <c r="K22" s="88">
        <v>26.26</v>
      </c>
      <c r="L22" s="88">
        <v>0</v>
      </c>
      <c r="M22" s="88">
        <v>0</v>
      </c>
      <c r="N22" s="12">
        <f>+BN_InfraMR[[#This Row],[A.03.1 -  Longitud de Vías de Explotación No Electrificadas Troncales y Ramales (vía principal) (km)]]+BN_InfraMR[[#This Row],[A.04.1 -  Longitud de Vías de Explotación Electrificadas Troncales y Ramales (vía principal) (km)]]</f>
        <v>106.57</v>
      </c>
      <c r="O22" s="88">
        <v>106.57</v>
      </c>
      <c r="P22" s="85">
        <v>15</v>
      </c>
      <c r="Q22" s="85">
        <v>7</v>
      </c>
      <c r="R22" s="85">
        <v>0</v>
      </c>
      <c r="S22" s="85">
        <f t="shared" si="0"/>
        <v>22</v>
      </c>
      <c r="T22" s="85">
        <v>2</v>
      </c>
      <c r="U22" s="85">
        <v>36</v>
      </c>
      <c r="V22" s="85">
        <v>0</v>
      </c>
      <c r="W22" s="85">
        <v>9</v>
      </c>
      <c r="X22" s="85">
        <v>0</v>
      </c>
      <c r="Y22" s="85">
        <f t="shared" si="1"/>
        <v>47</v>
      </c>
      <c r="Z22" s="85">
        <v>7</v>
      </c>
      <c r="AA22" s="85">
        <v>5</v>
      </c>
      <c r="AB22" s="85">
        <f>+BN_InfraMR[[#This Row],[Total Pasos Vehiculares a Nivel]]</f>
        <v>47</v>
      </c>
      <c r="AC22" s="85">
        <f t="shared" si="2"/>
        <v>59</v>
      </c>
      <c r="AD22" s="85">
        <v>1</v>
      </c>
      <c r="AE22" s="85">
        <v>4</v>
      </c>
      <c r="AF22" s="85">
        <v>26</v>
      </c>
      <c r="AG22" s="85">
        <f t="shared" si="6"/>
        <v>31</v>
      </c>
      <c r="AH22" s="88">
        <v>51.92</v>
      </c>
      <c r="AI22" s="88">
        <v>2.4</v>
      </c>
      <c r="AJ22" s="88">
        <v>0</v>
      </c>
      <c r="AK22" s="88">
        <f t="shared" si="4"/>
        <v>54.32</v>
      </c>
      <c r="AL22" s="85">
        <v>0</v>
      </c>
      <c r="AM22" s="85">
        <v>20</v>
      </c>
      <c r="AN22" s="85">
        <v>0</v>
      </c>
      <c r="AO22" s="85">
        <f t="shared" si="7"/>
        <v>20</v>
      </c>
      <c r="AP22" s="85">
        <v>0</v>
      </c>
      <c r="AQ22" s="85">
        <v>0</v>
      </c>
      <c r="AR22" s="85">
        <v>0</v>
      </c>
      <c r="AS22" s="85">
        <f t="shared" si="8"/>
        <v>0</v>
      </c>
      <c r="AT22" s="85">
        <v>0</v>
      </c>
      <c r="AU22" s="85">
        <v>0</v>
      </c>
      <c r="AV22" s="85">
        <v>0</v>
      </c>
      <c r="AW22" s="85">
        <f t="shared" si="9"/>
        <v>0</v>
      </c>
      <c r="AX22" s="85">
        <v>60</v>
      </c>
      <c r="AY22" s="85">
        <v>42</v>
      </c>
      <c r="AZ22" s="85">
        <v>0</v>
      </c>
      <c r="BA22" s="85">
        <v>0</v>
      </c>
      <c r="BB22" s="85">
        <v>0</v>
      </c>
      <c r="BC22" s="85">
        <f t="shared" si="10"/>
        <v>102</v>
      </c>
      <c r="BD22" s="85">
        <v>1</v>
      </c>
      <c r="BE22" s="85">
        <v>38</v>
      </c>
      <c r="BF22" s="89">
        <v>1000</v>
      </c>
    </row>
    <row r="23" spans="1:58">
      <c r="A23" s="85">
        <v>1994</v>
      </c>
      <c r="B23" s="85" t="s">
        <v>124</v>
      </c>
      <c r="C23" s="88">
        <v>2.0699999999999998</v>
      </c>
      <c r="D23" s="88">
        <v>52.25</v>
      </c>
      <c r="E23" s="88">
        <v>0</v>
      </c>
      <c r="F23" s="88">
        <v>0</v>
      </c>
      <c r="G23" s="88">
        <f t="shared" si="5"/>
        <v>54.32</v>
      </c>
      <c r="H23" s="88">
        <v>54.32</v>
      </c>
      <c r="I23" s="88">
        <v>51.944000000000003</v>
      </c>
      <c r="J23" s="88">
        <v>106.57</v>
      </c>
      <c r="K23" s="88">
        <v>26.26</v>
      </c>
      <c r="L23" s="88">
        <v>0</v>
      </c>
      <c r="M23" s="88">
        <v>0</v>
      </c>
      <c r="N23" s="12">
        <f>+BN_InfraMR[[#This Row],[A.03.1 -  Longitud de Vías de Explotación No Electrificadas Troncales y Ramales (vía principal) (km)]]+BN_InfraMR[[#This Row],[A.04.1 -  Longitud de Vías de Explotación Electrificadas Troncales y Ramales (vía principal) (km)]]</f>
        <v>106.57</v>
      </c>
      <c r="O23" s="88">
        <v>106.57</v>
      </c>
      <c r="P23" s="85">
        <v>15</v>
      </c>
      <c r="Q23" s="85">
        <v>7</v>
      </c>
      <c r="R23" s="85">
        <v>0</v>
      </c>
      <c r="S23" s="85">
        <f t="shared" si="0"/>
        <v>22</v>
      </c>
      <c r="T23" s="85">
        <v>2</v>
      </c>
      <c r="U23" s="85">
        <v>36</v>
      </c>
      <c r="V23" s="85">
        <v>0</v>
      </c>
      <c r="W23" s="85">
        <v>9</v>
      </c>
      <c r="X23" s="85">
        <v>0</v>
      </c>
      <c r="Y23" s="85">
        <f t="shared" si="1"/>
        <v>47</v>
      </c>
      <c r="Z23" s="85">
        <v>7</v>
      </c>
      <c r="AA23" s="85">
        <v>5</v>
      </c>
      <c r="AB23" s="85">
        <f>+BN_InfraMR[[#This Row],[Total Pasos Vehiculares a Nivel]]</f>
        <v>47</v>
      </c>
      <c r="AC23" s="85">
        <f t="shared" si="2"/>
        <v>59</v>
      </c>
      <c r="AD23" s="85">
        <v>1</v>
      </c>
      <c r="AE23" s="85">
        <v>4</v>
      </c>
      <c r="AF23" s="85">
        <v>26</v>
      </c>
      <c r="AG23" s="85">
        <f t="shared" si="6"/>
        <v>31</v>
      </c>
      <c r="AH23" s="88">
        <v>51.92</v>
      </c>
      <c r="AI23" s="88">
        <v>2.4</v>
      </c>
      <c r="AJ23" s="88">
        <v>0</v>
      </c>
      <c r="AK23" s="88">
        <f t="shared" si="4"/>
        <v>54.32</v>
      </c>
      <c r="AL23" s="85">
        <v>0</v>
      </c>
      <c r="AM23" s="85">
        <v>20</v>
      </c>
      <c r="AN23" s="85">
        <v>0</v>
      </c>
      <c r="AO23" s="85">
        <f t="shared" si="7"/>
        <v>20</v>
      </c>
      <c r="AP23" s="85">
        <v>0</v>
      </c>
      <c r="AQ23" s="85">
        <v>0</v>
      </c>
      <c r="AR23" s="85">
        <v>0</v>
      </c>
      <c r="AS23" s="85">
        <f t="shared" si="8"/>
        <v>0</v>
      </c>
      <c r="AT23" s="85">
        <v>0</v>
      </c>
      <c r="AU23" s="85">
        <v>0</v>
      </c>
      <c r="AV23" s="85">
        <v>0</v>
      </c>
      <c r="AW23" s="85">
        <f t="shared" si="9"/>
        <v>0</v>
      </c>
      <c r="AX23" s="85">
        <v>60</v>
      </c>
      <c r="AY23" s="85">
        <v>42</v>
      </c>
      <c r="AZ23" s="85">
        <v>0</v>
      </c>
      <c r="BA23" s="85">
        <v>0</v>
      </c>
      <c r="BB23" s="85">
        <v>0</v>
      </c>
      <c r="BC23" s="85">
        <f t="shared" si="10"/>
        <v>102</v>
      </c>
      <c r="BD23" s="85">
        <v>1</v>
      </c>
      <c r="BE23" s="85">
        <v>38</v>
      </c>
      <c r="BF23" s="89">
        <v>1000</v>
      </c>
    </row>
    <row r="24" spans="1:58">
      <c r="A24" s="85">
        <v>1994</v>
      </c>
      <c r="B24" s="85" t="s">
        <v>125</v>
      </c>
      <c r="C24" s="88">
        <v>2.0699999999999998</v>
      </c>
      <c r="D24" s="88">
        <v>52.25</v>
      </c>
      <c r="E24" s="88">
        <v>0</v>
      </c>
      <c r="F24" s="88">
        <v>0</v>
      </c>
      <c r="G24" s="88">
        <f t="shared" si="5"/>
        <v>54.32</v>
      </c>
      <c r="H24" s="88">
        <v>54.32</v>
      </c>
      <c r="I24" s="88">
        <v>51.944000000000003</v>
      </c>
      <c r="J24" s="88">
        <v>106.57</v>
      </c>
      <c r="K24" s="88">
        <v>26.26</v>
      </c>
      <c r="L24" s="88">
        <v>0</v>
      </c>
      <c r="M24" s="88">
        <v>0</v>
      </c>
      <c r="N24" s="12">
        <f>+BN_InfraMR[[#This Row],[A.03.1 -  Longitud de Vías de Explotación No Electrificadas Troncales y Ramales (vía principal) (km)]]+BN_InfraMR[[#This Row],[A.04.1 -  Longitud de Vías de Explotación Electrificadas Troncales y Ramales (vía principal) (km)]]</f>
        <v>106.57</v>
      </c>
      <c r="O24" s="88">
        <v>106.57</v>
      </c>
      <c r="P24" s="85">
        <v>15</v>
      </c>
      <c r="Q24" s="85">
        <v>7</v>
      </c>
      <c r="R24" s="85">
        <v>0</v>
      </c>
      <c r="S24" s="85">
        <f t="shared" si="0"/>
        <v>22</v>
      </c>
      <c r="T24" s="85">
        <v>2</v>
      </c>
      <c r="U24" s="85">
        <v>36</v>
      </c>
      <c r="V24" s="85">
        <v>0</v>
      </c>
      <c r="W24" s="85">
        <v>9</v>
      </c>
      <c r="X24" s="85">
        <v>0</v>
      </c>
      <c r="Y24" s="85">
        <f t="shared" si="1"/>
        <v>47</v>
      </c>
      <c r="Z24" s="85">
        <v>7</v>
      </c>
      <c r="AA24" s="85">
        <v>5</v>
      </c>
      <c r="AB24" s="85">
        <f>+BN_InfraMR[[#This Row],[Total Pasos Vehiculares a Nivel]]</f>
        <v>47</v>
      </c>
      <c r="AC24" s="85">
        <f t="shared" si="2"/>
        <v>59</v>
      </c>
      <c r="AD24" s="85">
        <v>1</v>
      </c>
      <c r="AE24" s="85">
        <v>4</v>
      </c>
      <c r="AF24" s="85">
        <v>26</v>
      </c>
      <c r="AG24" s="85">
        <f t="shared" si="6"/>
        <v>31</v>
      </c>
      <c r="AH24" s="88">
        <v>51.92</v>
      </c>
      <c r="AI24" s="88">
        <v>2.4</v>
      </c>
      <c r="AJ24" s="88">
        <v>0</v>
      </c>
      <c r="AK24" s="88">
        <f t="shared" si="4"/>
        <v>54.32</v>
      </c>
      <c r="AL24" s="85">
        <v>0</v>
      </c>
      <c r="AM24" s="85">
        <v>20</v>
      </c>
      <c r="AN24" s="85">
        <v>0</v>
      </c>
      <c r="AO24" s="85">
        <f t="shared" si="7"/>
        <v>20</v>
      </c>
      <c r="AP24" s="85">
        <v>0</v>
      </c>
      <c r="AQ24" s="85">
        <v>0</v>
      </c>
      <c r="AR24" s="85">
        <v>0</v>
      </c>
      <c r="AS24" s="85">
        <f t="shared" si="8"/>
        <v>0</v>
      </c>
      <c r="AT24" s="85">
        <v>0</v>
      </c>
      <c r="AU24" s="85">
        <v>0</v>
      </c>
      <c r="AV24" s="85">
        <v>0</v>
      </c>
      <c r="AW24" s="85">
        <f t="shared" si="9"/>
        <v>0</v>
      </c>
      <c r="AX24" s="85">
        <v>60</v>
      </c>
      <c r="AY24" s="85">
        <v>42</v>
      </c>
      <c r="AZ24" s="85">
        <v>0</v>
      </c>
      <c r="BA24" s="85">
        <v>0</v>
      </c>
      <c r="BB24" s="85">
        <v>0</v>
      </c>
      <c r="BC24" s="85">
        <f t="shared" si="10"/>
        <v>102</v>
      </c>
      <c r="BD24" s="85">
        <v>1</v>
      </c>
      <c r="BE24" s="85">
        <v>38</v>
      </c>
      <c r="BF24" s="89">
        <v>1000</v>
      </c>
    </row>
    <row r="25" spans="1:58">
      <c r="A25" s="85">
        <v>1994</v>
      </c>
      <c r="B25" s="85" t="s">
        <v>126</v>
      </c>
      <c r="C25" s="88">
        <v>2.0699999999999998</v>
      </c>
      <c r="D25" s="88">
        <v>52.25</v>
      </c>
      <c r="E25" s="88">
        <v>0</v>
      </c>
      <c r="F25" s="88">
        <v>0</v>
      </c>
      <c r="G25" s="88">
        <f t="shared" si="5"/>
        <v>54.32</v>
      </c>
      <c r="H25" s="88">
        <v>54.32</v>
      </c>
      <c r="I25" s="88">
        <v>51.944000000000003</v>
      </c>
      <c r="J25" s="88">
        <v>106.57</v>
      </c>
      <c r="K25" s="88">
        <v>26.26</v>
      </c>
      <c r="L25" s="88">
        <v>0</v>
      </c>
      <c r="M25" s="88">
        <v>0</v>
      </c>
      <c r="N25" s="12">
        <f>+BN_InfraMR[[#This Row],[A.03.1 -  Longitud de Vías de Explotación No Electrificadas Troncales y Ramales (vía principal) (km)]]+BN_InfraMR[[#This Row],[A.04.1 -  Longitud de Vías de Explotación Electrificadas Troncales y Ramales (vía principal) (km)]]</f>
        <v>106.57</v>
      </c>
      <c r="O25" s="88">
        <v>106.57</v>
      </c>
      <c r="P25" s="85">
        <v>15</v>
      </c>
      <c r="Q25" s="85">
        <v>7</v>
      </c>
      <c r="R25" s="85">
        <v>0</v>
      </c>
      <c r="S25" s="85">
        <f t="shared" si="0"/>
        <v>22</v>
      </c>
      <c r="T25" s="85">
        <v>2</v>
      </c>
      <c r="U25" s="85">
        <v>36</v>
      </c>
      <c r="V25" s="85">
        <v>0</v>
      </c>
      <c r="W25" s="85">
        <v>9</v>
      </c>
      <c r="X25" s="85">
        <v>0</v>
      </c>
      <c r="Y25" s="85">
        <f t="shared" si="1"/>
        <v>47</v>
      </c>
      <c r="Z25" s="85">
        <v>7</v>
      </c>
      <c r="AA25" s="85">
        <v>5</v>
      </c>
      <c r="AB25" s="85">
        <f>+BN_InfraMR[[#This Row],[Total Pasos Vehiculares a Nivel]]</f>
        <v>47</v>
      </c>
      <c r="AC25" s="85">
        <f t="shared" si="2"/>
        <v>59</v>
      </c>
      <c r="AD25" s="85">
        <v>1</v>
      </c>
      <c r="AE25" s="85">
        <v>4</v>
      </c>
      <c r="AF25" s="85">
        <v>26</v>
      </c>
      <c r="AG25" s="85">
        <f t="shared" si="6"/>
        <v>31</v>
      </c>
      <c r="AH25" s="88">
        <v>51.92</v>
      </c>
      <c r="AI25" s="88">
        <v>2.4</v>
      </c>
      <c r="AJ25" s="88">
        <v>0</v>
      </c>
      <c r="AK25" s="88">
        <f t="shared" si="4"/>
        <v>54.32</v>
      </c>
      <c r="AL25" s="85">
        <v>0</v>
      </c>
      <c r="AM25" s="85">
        <v>20</v>
      </c>
      <c r="AN25" s="85">
        <v>0</v>
      </c>
      <c r="AO25" s="85">
        <f t="shared" si="7"/>
        <v>20</v>
      </c>
      <c r="AP25" s="85">
        <v>0</v>
      </c>
      <c r="AQ25" s="85">
        <v>0</v>
      </c>
      <c r="AR25" s="85">
        <v>0</v>
      </c>
      <c r="AS25" s="85">
        <f t="shared" si="8"/>
        <v>0</v>
      </c>
      <c r="AT25" s="85">
        <v>0</v>
      </c>
      <c r="AU25" s="85">
        <v>0</v>
      </c>
      <c r="AV25" s="85">
        <v>0</v>
      </c>
      <c r="AW25" s="85">
        <f t="shared" si="9"/>
        <v>0</v>
      </c>
      <c r="AX25" s="85">
        <v>60</v>
      </c>
      <c r="AY25" s="85">
        <v>42</v>
      </c>
      <c r="AZ25" s="85">
        <v>0</v>
      </c>
      <c r="BA25" s="85">
        <v>0</v>
      </c>
      <c r="BB25" s="85">
        <v>0</v>
      </c>
      <c r="BC25" s="85">
        <f t="shared" si="10"/>
        <v>102</v>
      </c>
      <c r="BD25" s="85">
        <v>1</v>
      </c>
      <c r="BE25" s="85">
        <v>38</v>
      </c>
      <c r="BF25" s="89">
        <v>1000</v>
      </c>
    </row>
    <row r="26" spans="1:58">
      <c r="A26" s="85">
        <v>1995</v>
      </c>
      <c r="B26" s="85" t="s">
        <v>115</v>
      </c>
      <c r="C26" s="88">
        <v>2.0699999999999998</v>
      </c>
      <c r="D26" s="88">
        <v>52.25</v>
      </c>
      <c r="E26" s="88">
        <v>0</v>
      </c>
      <c r="F26" s="88">
        <v>0</v>
      </c>
      <c r="G26" s="88">
        <f t="shared" si="5"/>
        <v>54.32</v>
      </c>
      <c r="H26" s="88">
        <v>54.32</v>
      </c>
      <c r="I26" s="88">
        <v>51.944000000000003</v>
      </c>
      <c r="J26" s="88">
        <v>106.57</v>
      </c>
      <c r="K26" s="88">
        <v>26.26</v>
      </c>
      <c r="L26" s="88">
        <v>0</v>
      </c>
      <c r="M26" s="88">
        <v>0</v>
      </c>
      <c r="N26" s="12">
        <f>+BN_InfraMR[[#This Row],[A.03.1 -  Longitud de Vías de Explotación No Electrificadas Troncales y Ramales (vía principal) (km)]]+BN_InfraMR[[#This Row],[A.04.1 -  Longitud de Vías de Explotación Electrificadas Troncales y Ramales (vía principal) (km)]]</f>
        <v>106.57</v>
      </c>
      <c r="O26" s="88">
        <v>106.57</v>
      </c>
      <c r="P26" s="85">
        <v>15</v>
      </c>
      <c r="Q26" s="85">
        <v>7</v>
      </c>
      <c r="R26" s="85">
        <v>0</v>
      </c>
      <c r="S26" s="85">
        <f t="shared" si="0"/>
        <v>22</v>
      </c>
      <c r="T26" s="85">
        <v>1</v>
      </c>
      <c r="U26" s="85">
        <v>37</v>
      </c>
      <c r="V26" s="85">
        <v>4</v>
      </c>
      <c r="W26" s="85">
        <v>3</v>
      </c>
      <c r="X26" s="85">
        <v>0</v>
      </c>
      <c r="Y26" s="85">
        <f t="shared" si="1"/>
        <v>45</v>
      </c>
      <c r="Z26" s="85">
        <v>7</v>
      </c>
      <c r="AA26" s="85">
        <v>7</v>
      </c>
      <c r="AB26" s="85">
        <f>+BN_InfraMR[[#This Row],[Total Pasos Vehiculares a Nivel]]</f>
        <v>45</v>
      </c>
      <c r="AC26" s="85">
        <f t="shared" si="2"/>
        <v>59</v>
      </c>
      <c r="AD26" s="85">
        <v>1</v>
      </c>
      <c r="AE26" s="85">
        <v>6</v>
      </c>
      <c r="AF26" s="85">
        <v>29</v>
      </c>
      <c r="AG26" s="85">
        <f t="shared" si="3"/>
        <v>36</v>
      </c>
      <c r="AH26" s="88">
        <v>45.287999999999997</v>
      </c>
      <c r="AI26" s="88">
        <v>9.032</v>
      </c>
      <c r="AJ26" s="88">
        <v>0</v>
      </c>
      <c r="AK26" s="88">
        <f t="shared" si="4"/>
        <v>54.319999999999993</v>
      </c>
      <c r="AL26" s="85">
        <v>0</v>
      </c>
      <c r="AM26" s="85">
        <v>20</v>
      </c>
      <c r="AN26" s="85">
        <v>0</v>
      </c>
      <c r="AO26" s="85">
        <f t="shared" si="7"/>
        <v>20</v>
      </c>
      <c r="AP26" s="85">
        <v>0</v>
      </c>
      <c r="AQ26" s="85">
        <v>0</v>
      </c>
      <c r="AR26" s="85">
        <v>0</v>
      </c>
      <c r="AS26" s="85">
        <f t="shared" si="8"/>
        <v>0</v>
      </c>
      <c r="AT26" s="85">
        <v>0</v>
      </c>
      <c r="AU26" s="85">
        <v>0</v>
      </c>
      <c r="AV26" s="85">
        <v>0</v>
      </c>
      <c r="AW26" s="85">
        <f t="shared" si="9"/>
        <v>0</v>
      </c>
      <c r="AX26" s="85">
        <v>60</v>
      </c>
      <c r="AY26" s="85">
        <v>42</v>
      </c>
      <c r="AZ26" s="85">
        <v>0</v>
      </c>
      <c r="BA26" s="85">
        <v>0</v>
      </c>
      <c r="BB26" s="85">
        <v>0</v>
      </c>
      <c r="BC26" s="85">
        <f t="shared" si="10"/>
        <v>102</v>
      </c>
      <c r="BD26" s="85">
        <v>1</v>
      </c>
      <c r="BE26" s="85">
        <v>38</v>
      </c>
      <c r="BF26" s="89">
        <v>1000</v>
      </c>
    </row>
    <row r="27" spans="1:58">
      <c r="A27" s="85">
        <v>1995</v>
      </c>
      <c r="B27" s="85" t="s">
        <v>116</v>
      </c>
      <c r="C27" s="88">
        <v>2.0699999999999998</v>
      </c>
      <c r="D27" s="88">
        <v>52.25</v>
      </c>
      <c r="E27" s="88">
        <v>0</v>
      </c>
      <c r="F27" s="88">
        <v>0</v>
      </c>
      <c r="G27" s="88">
        <f t="shared" si="5"/>
        <v>54.32</v>
      </c>
      <c r="H27" s="88">
        <v>54.32</v>
      </c>
      <c r="I27" s="88">
        <v>51.944000000000003</v>
      </c>
      <c r="J27" s="88">
        <v>106.57</v>
      </c>
      <c r="K27" s="88">
        <v>26.26</v>
      </c>
      <c r="L27" s="88">
        <v>0</v>
      </c>
      <c r="M27" s="88">
        <v>0</v>
      </c>
      <c r="N27" s="12">
        <f>+BN_InfraMR[[#This Row],[A.03.1 -  Longitud de Vías de Explotación No Electrificadas Troncales y Ramales (vía principal) (km)]]+BN_InfraMR[[#This Row],[A.04.1 -  Longitud de Vías de Explotación Electrificadas Troncales y Ramales (vía principal) (km)]]</f>
        <v>106.57</v>
      </c>
      <c r="O27" s="88">
        <v>106.57</v>
      </c>
      <c r="P27" s="85">
        <v>15</v>
      </c>
      <c r="Q27" s="85">
        <v>7</v>
      </c>
      <c r="R27" s="85">
        <v>0</v>
      </c>
      <c r="S27" s="85">
        <f t="shared" si="0"/>
        <v>22</v>
      </c>
      <c r="T27" s="85">
        <v>1</v>
      </c>
      <c r="U27" s="85">
        <v>37</v>
      </c>
      <c r="V27" s="85">
        <v>4</v>
      </c>
      <c r="W27" s="85">
        <v>3</v>
      </c>
      <c r="X27" s="85">
        <v>0</v>
      </c>
      <c r="Y27" s="85">
        <f t="shared" si="1"/>
        <v>45</v>
      </c>
      <c r="Z27" s="85">
        <v>7</v>
      </c>
      <c r="AA27" s="85">
        <v>7</v>
      </c>
      <c r="AB27" s="85">
        <f>+BN_InfraMR[[#This Row],[Total Pasos Vehiculares a Nivel]]</f>
        <v>45</v>
      </c>
      <c r="AC27" s="85">
        <f t="shared" si="2"/>
        <v>59</v>
      </c>
      <c r="AD27" s="85">
        <v>1</v>
      </c>
      <c r="AE27" s="85">
        <v>6</v>
      </c>
      <c r="AF27" s="85">
        <v>29</v>
      </c>
      <c r="AG27" s="85">
        <f t="shared" si="3"/>
        <v>36</v>
      </c>
      <c r="AH27" s="88">
        <v>45.287999999999997</v>
      </c>
      <c r="AI27" s="88">
        <v>9.032</v>
      </c>
      <c r="AJ27" s="88">
        <v>0</v>
      </c>
      <c r="AK27" s="88">
        <f t="shared" si="4"/>
        <v>54.319999999999993</v>
      </c>
      <c r="AL27" s="85">
        <v>0</v>
      </c>
      <c r="AM27" s="85">
        <v>20</v>
      </c>
      <c r="AN27" s="85">
        <v>0</v>
      </c>
      <c r="AO27" s="85">
        <f t="shared" si="7"/>
        <v>20</v>
      </c>
      <c r="AP27" s="85">
        <v>0</v>
      </c>
      <c r="AQ27" s="85">
        <v>0</v>
      </c>
      <c r="AR27" s="85">
        <v>0</v>
      </c>
      <c r="AS27" s="85">
        <f t="shared" si="8"/>
        <v>0</v>
      </c>
      <c r="AT27" s="85">
        <v>0</v>
      </c>
      <c r="AU27" s="85">
        <v>0</v>
      </c>
      <c r="AV27" s="85">
        <v>0</v>
      </c>
      <c r="AW27" s="85">
        <f t="shared" si="9"/>
        <v>0</v>
      </c>
      <c r="AX27" s="85">
        <v>60</v>
      </c>
      <c r="AY27" s="85">
        <v>42</v>
      </c>
      <c r="AZ27" s="85">
        <v>0</v>
      </c>
      <c r="BA27" s="85">
        <v>0</v>
      </c>
      <c r="BB27" s="85">
        <v>0</v>
      </c>
      <c r="BC27" s="85">
        <f t="shared" si="10"/>
        <v>102</v>
      </c>
      <c r="BD27" s="85">
        <v>1</v>
      </c>
      <c r="BE27" s="85">
        <v>38</v>
      </c>
      <c r="BF27" s="89">
        <v>1000</v>
      </c>
    </row>
    <row r="28" spans="1:58">
      <c r="A28" s="85">
        <v>1995</v>
      </c>
      <c r="B28" s="85" t="s">
        <v>117</v>
      </c>
      <c r="C28" s="88">
        <v>2.0699999999999998</v>
      </c>
      <c r="D28" s="88">
        <v>52.25</v>
      </c>
      <c r="E28" s="88">
        <v>0</v>
      </c>
      <c r="F28" s="88">
        <v>0</v>
      </c>
      <c r="G28" s="88">
        <f t="shared" si="5"/>
        <v>54.32</v>
      </c>
      <c r="H28" s="88">
        <v>54.32</v>
      </c>
      <c r="I28" s="88">
        <v>51.944000000000003</v>
      </c>
      <c r="J28" s="88">
        <v>106.57</v>
      </c>
      <c r="K28" s="88">
        <v>26.26</v>
      </c>
      <c r="L28" s="88">
        <v>0</v>
      </c>
      <c r="M28" s="88">
        <v>0</v>
      </c>
      <c r="N28" s="12">
        <f>+BN_InfraMR[[#This Row],[A.03.1 -  Longitud de Vías de Explotación No Electrificadas Troncales y Ramales (vía principal) (km)]]+BN_InfraMR[[#This Row],[A.04.1 -  Longitud de Vías de Explotación Electrificadas Troncales y Ramales (vía principal) (km)]]</f>
        <v>106.57</v>
      </c>
      <c r="O28" s="88">
        <v>106.57</v>
      </c>
      <c r="P28" s="85">
        <v>15</v>
      </c>
      <c r="Q28" s="85">
        <v>7</v>
      </c>
      <c r="R28" s="85">
        <v>0</v>
      </c>
      <c r="S28" s="85">
        <f t="shared" si="0"/>
        <v>22</v>
      </c>
      <c r="T28" s="85">
        <v>1</v>
      </c>
      <c r="U28" s="85">
        <v>37</v>
      </c>
      <c r="V28" s="85">
        <v>4</v>
      </c>
      <c r="W28" s="85">
        <v>3</v>
      </c>
      <c r="X28" s="85">
        <v>0</v>
      </c>
      <c r="Y28" s="85">
        <f t="shared" si="1"/>
        <v>45</v>
      </c>
      <c r="Z28" s="85">
        <v>7</v>
      </c>
      <c r="AA28" s="85">
        <v>7</v>
      </c>
      <c r="AB28" s="85">
        <f>+BN_InfraMR[[#This Row],[Total Pasos Vehiculares a Nivel]]</f>
        <v>45</v>
      </c>
      <c r="AC28" s="85">
        <f t="shared" si="2"/>
        <v>59</v>
      </c>
      <c r="AD28" s="85">
        <v>1</v>
      </c>
      <c r="AE28" s="85">
        <v>6</v>
      </c>
      <c r="AF28" s="85">
        <v>29</v>
      </c>
      <c r="AG28" s="85">
        <f t="shared" si="3"/>
        <v>36</v>
      </c>
      <c r="AH28" s="88">
        <v>45.287999999999997</v>
      </c>
      <c r="AI28" s="88">
        <v>9.032</v>
      </c>
      <c r="AJ28" s="88">
        <v>0</v>
      </c>
      <c r="AK28" s="88">
        <f t="shared" si="4"/>
        <v>54.319999999999993</v>
      </c>
      <c r="AL28" s="85">
        <v>0</v>
      </c>
      <c r="AM28" s="85">
        <v>20</v>
      </c>
      <c r="AN28" s="85">
        <v>0</v>
      </c>
      <c r="AO28" s="85">
        <f t="shared" si="7"/>
        <v>20</v>
      </c>
      <c r="AP28" s="85">
        <v>0</v>
      </c>
      <c r="AQ28" s="85">
        <v>0</v>
      </c>
      <c r="AR28" s="85">
        <v>0</v>
      </c>
      <c r="AS28" s="85">
        <f t="shared" si="8"/>
        <v>0</v>
      </c>
      <c r="AT28" s="85">
        <v>0</v>
      </c>
      <c r="AU28" s="85">
        <v>0</v>
      </c>
      <c r="AV28" s="85">
        <v>0</v>
      </c>
      <c r="AW28" s="85">
        <f t="shared" si="9"/>
        <v>0</v>
      </c>
      <c r="AX28" s="85">
        <v>60</v>
      </c>
      <c r="AY28" s="85">
        <v>42</v>
      </c>
      <c r="AZ28" s="85">
        <v>0</v>
      </c>
      <c r="BA28" s="85">
        <v>0</v>
      </c>
      <c r="BB28" s="85">
        <v>0</v>
      </c>
      <c r="BC28" s="85">
        <f t="shared" si="10"/>
        <v>102</v>
      </c>
      <c r="BD28" s="85">
        <v>1</v>
      </c>
      <c r="BE28" s="85">
        <v>38</v>
      </c>
      <c r="BF28" s="89">
        <v>1000</v>
      </c>
    </row>
    <row r="29" spans="1:58">
      <c r="A29" s="85">
        <v>1995</v>
      </c>
      <c r="B29" s="85" t="s">
        <v>118</v>
      </c>
      <c r="C29" s="88">
        <v>2.0699999999999998</v>
      </c>
      <c r="D29" s="88">
        <v>52.25</v>
      </c>
      <c r="E29" s="88">
        <v>0</v>
      </c>
      <c r="F29" s="88">
        <v>0</v>
      </c>
      <c r="G29" s="88">
        <f t="shared" si="5"/>
        <v>54.32</v>
      </c>
      <c r="H29" s="88">
        <v>54.32</v>
      </c>
      <c r="I29" s="88">
        <v>51.944000000000003</v>
      </c>
      <c r="J29" s="88">
        <v>106.57</v>
      </c>
      <c r="K29" s="88">
        <v>26.26</v>
      </c>
      <c r="L29" s="88">
        <v>0</v>
      </c>
      <c r="M29" s="88">
        <v>0</v>
      </c>
      <c r="N29" s="12">
        <f>+BN_InfraMR[[#This Row],[A.03.1 -  Longitud de Vías de Explotación No Electrificadas Troncales y Ramales (vía principal) (km)]]+BN_InfraMR[[#This Row],[A.04.1 -  Longitud de Vías de Explotación Electrificadas Troncales y Ramales (vía principal) (km)]]</f>
        <v>106.57</v>
      </c>
      <c r="O29" s="88">
        <v>106.57</v>
      </c>
      <c r="P29" s="85">
        <v>15</v>
      </c>
      <c r="Q29" s="85">
        <v>7</v>
      </c>
      <c r="R29" s="85">
        <v>0</v>
      </c>
      <c r="S29" s="85">
        <f t="shared" si="0"/>
        <v>22</v>
      </c>
      <c r="T29" s="85">
        <v>1</v>
      </c>
      <c r="U29" s="85">
        <v>37</v>
      </c>
      <c r="V29" s="85">
        <v>4</v>
      </c>
      <c r="W29" s="85">
        <v>3</v>
      </c>
      <c r="X29" s="85">
        <v>0</v>
      </c>
      <c r="Y29" s="85">
        <f t="shared" si="1"/>
        <v>45</v>
      </c>
      <c r="Z29" s="85">
        <v>7</v>
      </c>
      <c r="AA29" s="85">
        <v>7</v>
      </c>
      <c r="AB29" s="85">
        <f>+BN_InfraMR[[#This Row],[Total Pasos Vehiculares a Nivel]]</f>
        <v>45</v>
      </c>
      <c r="AC29" s="85">
        <f t="shared" si="2"/>
        <v>59</v>
      </c>
      <c r="AD29" s="85">
        <v>1</v>
      </c>
      <c r="AE29" s="85">
        <v>6</v>
      </c>
      <c r="AF29" s="85">
        <v>29</v>
      </c>
      <c r="AG29" s="85">
        <f t="shared" si="3"/>
        <v>36</v>
      </c>
      <c r="AH29" s="88">
        <v>45.287999999999997</v>
      </c>
      <c r="AI29" s="88">
        <v>9.032</v>
      </c>
      <c r="AJ29" s="88">
        <v>0</v>
      </c>
      <c r="AK29" s="88">
        <f t="shared" si="4"/>
        <v>54.319999999999993</v>
      </c>
      <c r="AL29" s="85">
        <v>0</v>
      </c>
      <c r="AM29" s="85">
        <v>20</v>
      </c>
      <c r="AN29" s="85">
        <v>0</v>
      </c>
      <c r="AO29" s="85">
        <f t="shared" si="7"/>
        <v>20</v>
      </c>
      <c r="AP29" s="85">
        <v>0</v>
      </c>
      <c r="AQ29" s="85">
        <v>0</v>
      </c>
      <c r="AR29" s="85">
        <v>0</v>
      </c>
      <c r="AS29" s="85">
        <f t="shared" si="8"/>
        <v>0</v>
      </c>
      <c r="AT29" s="85">
        <v>0</v>
      </c>
      <c r="AU29" s="85">
        <v>0</v>
      </c>
      <c r="AV29" s="85">
        <v>0</v>
      </c>
      <c r="AW29" s="85">
        <f t="shared" si="9"/>
        <v>0</v>
      </c>
      <c r="AX29" s="85">
        <v>60</v>
      </c>
      <c r="AY29" s="85">
        <v>42</v>
      </c>
      <c r="AZ29" s="85">
        <v>0</v>
      </c>
      <c r="BA29" s="85">
        <v>0</v>
      </c>
      <c r="BB29" s="85">
        <v>0</v>
      </c>
      <c r="BC29" s="85">
        <f t="shared" si="10"/>
        <v>102</v>
      </c>
      <c r="BD29" s="85">
        <v>1</v>
      </c>
      <c r="BE29" s="85">
        <v>38</v>
      </c>
      <c r="BF29" s="89">
        <v>1000</v>
      </c>
    </row>
    <row r="30" spans="1:58">
      <c r="A30" s="85">
        <v>1995</v>
      </c>
      <c r="B30" s="85" t="s">
        <v>119</v>
      </c>
      <c r="C30" s="88">
        <v>2.0699999999999998</v>
      </c>
      <c r="D30" s="88">
        <v>52.25</v>
      </c>
      <c r="E30" s="88">
        <v>0</v>
      </c>
      <c r="F30" s="88">
        <v>0</v>
      </c>
      <c r="G30" s="88">
        <f t="shared" si="5"/>
        <v>54.32</v>
      </c>
      <c r="H30" s="88">
        <v>54.32</v>
      </c>
      <c r="I30" s="88">
        <v>51.944000000000003</v>
      </c>
      <c r="J30" s="88">
        <v>106.57</v>
      </c>
      <c r="K30" s="88">
        <v>26.26</v>
      </c>
      <c r="L30" s="88">
        <v>0</v>
      </c>
      <c r="M30" s="88">
        <v>0</v>
      </c>
      <c r="N30" s="12">
        <f>+BN_InfraMR[[#This Row],[A.03.1 -  Longitud de Vías de Explotación No Electrificadas Troncales y Ramales (vía principal) (km)]]+BN_InfraMR[[#This Row],[A.04.1 -  Longitud de Vías de Explotación Electrificadas Troncales y Ramales (vía principal) (km)]]</f>
        <v>106.57</v>
      </c>
      <c r="O30" s="88">
        <v>106.57</v>
      </c>
      <c r="P30" s="85">
        <v>15</v>
      </c>
      <c r="Q30" s="85">
        <v>7</v>
      </c>
      <c r="R30" s="85">
        <v>0</v>
      </c>
      <c r="S30" s="85">
        <f t="shared" si="0"/>
        <v>22</v>
      </c>
      <c r="T30" s="85">
        <v>1</v>
      </c>
      <c r="U30" s="85">
        <v>37</v>
      </c>
      <c r="V30" s="85">
        <v>4</v>
      </c>
      <c r="W30" s="85">
        <v>3</v>
      </c>
      <c r="X30" s="85">
        <v>0</v>
      </c>
      <c r="Y30" s="85">
        <f t="shared" si="1"/>
        <v>45</v>
      </c>
      <c r="Z30" s="85">
        <v>7</v>
      </c>
      <c r="AA30" s="85">
        <v>7</v>
      </c>
      <c r="AB30" s="85">
        <f>+BN_InfraMR[[#This Row],[Total Pasos Vehiculares a Nivel]]</f>
        <v>45</v>
      </c>
      <c r="AC30" s="85">
        <f t="shared" si="2"/>
        <v>59</v>
      </c>
      <c r="AD30" s="85">
        <v>1</v>
      </c>
      <c r="AE30" s="85">
        <v>6</v>
      </c>
      <c r="AF30" s="85">
        <v>29</v>
      </c>
      <c r="AG30" s="85">
        <f t="shared" si="3"/>
        <v>36</v>
      </c>
      <c r="AH30" s="88">
        <v>45.287999999999997</v>
      </c>
      <c r="AI30" s="88">
        <v>9.032</v>
      </c>
      <c r="AJ30" s="88">
        <v>0</v>
      </c>
      <c r="AK30" s="88">
        <f t="shared" si="4"/>
        <v>54.319999999999993</v>
      </c>
      <c r="AL30" s="85">
        <v>0</v>
      </c>
      <c r="AM30" s="85">
        <v>20</v>
      </c>
      <c r="AN30" s="85">
        <v>0</v>
      </c>
      <c r="AO30" s="85">
        <f t="shared" si="7"/>
        <v>20</v>
      </c>
      <c r="AP30" s="85">
        <v>0</v>
      </c>
      <c r="AQ30" s="85">
        <v>0</v>
      </c>
      <c r="AR30" s="85">
        <v>0</v>
      </c>
      <c r="AS30" s="85">
        <f t="shared" si="8"/>
        <v>0</v>
      </c>
      <c r="AT30" s="85">
        <v>0</v>
      </c>
      <c r="AU30" s="85">
        <v>0</v>
      </c>
      <c r="AV30" s="85">
        <v>0</v>
      </c>
      <c r="AW30" s="85">
        <f t="shared" si="9"/>
        <v>0</v>
      </c>
      <c r="AX30" s="85">
        <v>60</v>
      </c>
      <c r="AY30" s="85">
        <v>42</v>
      </c>
      <c r="AZ30" s="85">
        <v>0</v>
      </c>
      <c r="BA30" s="85">
        <v>0</v>
      </c>
      <c r="BB30" s="85">
        <v>0</v>
      </c>
      <c r="BC30" s="85">
        <f t="shared" si="10"/>
        <v>102</v>
      </c>
      <c r="BD30" s="85">
        <v>1</v>
      </c>
      <c r="BE30" s="85">
        <v>38</v>
      </c>
      <c r="BF30" s="89">
        <v>1000</v>
      </c>
    </row>
    <row r="31" spans="1:58">
      <c r="A31" s="85">
        <v>1995</v>
      </c>
      <c r="B31" s="85" t="s">
        <v>120</v>
      </c>
      <c r="C31" s="88">
        <v>2.0699999999999998</v>
      </c>
      <c r="D31" s="88">
        <v>52.25</v>
      </c>
      <c r="E31" s="88">
        <v>0</v>
      </c>
      <c r="F31" s="88">
        <v>0</v>
      </c>
      <c r="G31" s="88">
        <f t="shared" si="5"/>
        <v>54.32</v>
      </c>
      <c r="H31" s="88">
        <v>54.32</v>
      </c>
      <c r="I31" s="88">
        <v>51.944000000000003</v>
      </c>
      <c r="J31" s="88">
        <v>106.57</v>
      </c>
      <c r="K31" s="88">
        <v>26.26</v>
      </c>
      <c r="L31" s="88">
        <v>0</v>
      </c>
      <c r="M31" s="88">
        <v>0</v>
      </c>
      <c r="N31" s="12">
        <f>+BN_InfraMR[[#This Row],[A.03.1 -  Longitud de Vías de Explotación No Electrificadas Troncales y Ramales (vía principal) (km)]]+BN_InfraMR[[#This Row],[A.04.1 -  Longitud de Vías de Explotación Electrificadas Troncales y Ramales (vía principal) (km)]]</f>
        <v>106.57</v>
      </c>
      <c r="O31" s="88">
        <v>106.57</v>
      </c>
      <c r="P31" s="85">
        <v>15</v>
      </c>
      <c r="Q31" s="85">
        <v>7</v>
      </c>
      <c r="R31" s="85">
        <v>0</v>
      </c>
      <c r="S31" s="85">
        <f t="shared" si="0"/>
        <v>22</v>
      </c>
      <c r="T31" s="85">
        <v>1</v>
      </c>
      <c r="U31" s="85">
        <v>37</v>
      </c>
      <c r="V31" s="85">
        <v>4</v>
      </c>
      <c r="W31" s="85">
        <v>3</v>
      </c>
      <c r="X31" s="85">
        <v>0</v>
      </c>
      <c r="Y31" s="85">
        <f t="shared" si="1"/>
        <v>45</v>
      </c>
      <c r="Z31" s="85">
        <v>7</v>
      </c>
      <c r="AA31" s="85">
        <v>7</v>
      </c>
      <c r="AB31" s="85">
        <f>+BN_InfraMR[[#This Row],[Total Pasos Vehiculares a Nivel]]</f>
        <v>45</v>
      </c>
      <c r="AC31" s="85">
        <f t="shared" si="2"/>
        <v>59</v>
      </c>
      <c r="AD31" s="85">
        <v>1</v>
      </c>
      <c r="AE31" s="85">
        <v>6</v>
      </c>
      <c r="AF31" s="85">
        <v>29</v>
      </c>
      <c r="AG31" s="85">
        <f t="shared" si="3"/>
        <v>36</v>
      </c>
      <c r="AH31" s="88">
        <v>45.287999999999997</v>
      </c>
      <c r="AI31" s="88">
        <v>9.032</v>
      </c>
      <c r="AJ31" s="88">
        <v>0</v>
      </c>
      <c r="AK31" s="88">
        <f t="shared" si="4"/>
        <v>54.319999999999993</v>
      </c>
      <c r="AL31" s="85">
        <v>0</v>
      </c>
      <c r="AM31" s="85">
        <v>20</v>
      </c>
      <c r="AN31" s="85">
        <v>0</v>
      </c>
      <c r="AO31" s="85">
        <f t="shared" si="7"/>
        <v>20</v>
      </c>
      <c r="AP31" s="85">
        <v>0</v>
      </c>
      <c r="AQ31" s="85">
        <v>0</v>
      </c>
      <c r="AR31" s="85">
        <v>0</v>
      </c>
      <c r="AS31" s="85">
        <f t="shared" si="8"/>
        <v>0</v>
      </c>
      <c r="AT31" s="85">
        <v>0</v>
      </c>
      <c r="AU31" s="85">
        <v>0</v>
      </c>
      <c r="AV31" s="85">
        <v>0</v>
      </c>
      <c r="AW31" s="85">
        <f t="shared" si="9"/>
        <v>0</v>
      </c>
      <c r="AX31" s="85">
        <v>60</v>
      </c>
      <c r="AY31" s="85">
        <v>42</v>
      </c>
      <c r="AZ31" s="85">
        <v>0</v>
      </c>
      <c r="BA31" s="85">
        <v>0</v>
      </c>
      <c r="BB31" s="85">
        <v>0</v>
      </c>
      <c r="BC31" s="85">
        <f t="shared" si="10"/>
        <v>102</v>
      </c>
      <c r="BD31" s="85">
        <v>1</v>
      </c>
      <c r="BE31" s="85">
        <v>38</v>
      </c>
      <c r="BF31" s="89">
        <v>1000</v>
      </c>
    </row>
    <row r="32" spans="1:58">
      <c r="A32" s="85">
        <v>1995</v>
      </c>
      <c r="B32" s="85" t="s">
        <v>121</v>
      </c>
      <c r="C32" s="88">
        <v>2.0699999999999998</v>
      </c>
      <c r="D32" s="88">
        <v>52.25</v>
      </c>
      <c r="E32" s="88">
        <v>0</v>
      </c>
      <c r="F32" s="88">
        <v>0</v>
      </c>
      <c r="G32" s="88">
        <f t="shared" si="5"/>
        <v>54.32</v>
      </c>
      <c r="H32" s="88">
        <v>54.32</v>
      </c>
      <c r="I32" s="88">
        <v>51.944000000000003</v>
      </c>
      <c r="J32" s="88">
        <v>106.57</v>
      </c>
      <c r="K32" s="88">
        <v>26.26</v>
      </c>
      <c r="L32" s="88">
        <v>0</v>
      </c>
      <c r="M32" s="88">
        <v>0</v>
      </c>
      <c r="N32" s="12">
        <f>+BN_InfraMR[[#This Row],[A.03.1 -  Longitud de Vías de Explotación No Electrificadas Troncales y Ramales (vía principal) (km)]]+BN_InfraMR[[#This Row],[A.04.1 -  Longitud de Vías de Explotación Electrificadas Troncales y Ramales (vía principal) (km)]]</f>
        <v>106.57</v>
      </c>
      <c r="O32" s="88">
        <v>106.57</v>
      </c>
      <c r="P32" s="85">
        <v>15</v>
      </c>
      <c r="Q32" s="85">
        <v>7</v>
      </c>
      <c r="R32" s="85">
        <v>0</v>
      </c>
      <c r="S32" s="85">
        <f t="shared" si="0"/>
        <v>22</v>
      </c>
      <c r="T32" s="85">
        <v>1</v>
      </c>
      <c r="U32" s="85">
        <v>37</v>
      </c>
      <c r="V32" s="85">
        <v>4</v>
      </c>
      <c r="W32" s="85">
        <v>3</v>
      </c>
      <c r="X32" s="85">
        <v>0</v>
      </c>
      <c r="Y32" s="85">
        <f t="shared" si="1"/>
        <v>45</v>
      </c>
      <c r="Z32" s="85">
        <v>7</v>
      </c>
      <c r="AA32" s="85">
        <v>7</v>
      </c>
      <c r="AB32" s="85">
        <f>+BN_InfraMR[[#This Row],[Total Pasos Vehiculares a Nivel]]</f>
        <v>45</v>
      </c>
      <c r="AC32" s="85">
        <f t="shared" si="2"/>
        <v>59</v>
      </c>
      <c r="AD32" s="85">
        <v>1</v>
      </c>
      <c r="AE32" s="85">
        <v>6</v>
      </c>
      <c r="AF32" s="85">
        <v>29</v>
      </c>
      <c r="AG32" s="85">
        <f t="shared" si="3"/>
        <v>36</v>
      </c>
      <c r="AH32" s="88">
        <v>45.287999999999997</v>
      </c>
      <c r="AI32" s="88">
        <v>9.032</v>
      </c>
      <c r="AJ32" s="88">
        <v>0</v>
      </c>
      <c r="AK32" s="88">
        <f t="shared" si="4"/>
        <v>54.319999999999993</v>
      </c>
      <c r="AL32" s="85">
        <v>0</v>
      </c>
      <c r="AM32" s="85">
        <v>20</v>
      </c>
      <c r="AN32" s="85">
        <v>0</v>
      </c>
      <c r="AO32" s="85">
        <f t="shared" si="7"/>
        <v>20</v>
      </c>
      <c r="AP32" s="85">
        <v>0</v>
      </c>
      <c r="AQ32" s="85">
        <v>0</v>
      </c>
      <c r="AR32" s="85">
        <v>0</v>
      </c>
      <c r="AS32" s="85">
        <f t="shared" si="8"/>
        <v>0</v>
      </c>
      <c r="AT32" s="85">
        <v>0</v>
      </c>
      <c r="AU32" s="85">
        <v>0</v>
      </c>
      <c r="AV32" s="85">
        <v>0</v>
      </c>
      <c r="AW32" s="85">
        <f t="shared" si="9"/>
        <v>0</v>
      </c>
      <c r="AX32" s="85">
        <v>60</v>
      </c>
      <c r="AY32" s="85">
        <v>42</v>
      </c>
      <c r="AZ32" s="85">
        <v>0</v>
      </c>
      <c r="BA32" s="85">
        <v>0</v>
      </c>
      <c r="BB32" s="85">
        <v>0</v>
      </c>
      <c r="BC32" s="85">
        <f t="shared" si="10"/>
        <v>102</v>
      </c>
      <c r="BD32" s="85">
        <v>1</v>
      </c>
      <c r="BE32" s="85">
        <v>38</v>
      </c>
      <c r="BF32" s="89">
        <v>1000</v>
      </c>
    </row>
    <row r="33" spans="1:58">
      <c r="A33" s="85">
        <v>1995</v>
      </c>
      <c r="B33" s="85" t="s">
        <v>122</v>
      </c>
      <c r="C33" s="88">
        <v>2.0699999999999998</v>
      </c>
      <c r="D33" s="88">
        <v>52.25</v>
      </c>
      <c r="E33" s="88">
        <v>0</v>
      </c>
      <c r="F33" s="88">
        <v>0</v>
      </c>
      <c r="G33" s="88">
        <f t="shared" si="5"/>
        <v>54.32</v>
      </c>
      <c r="H33" s="88">
        <v>54.32</v>
      </c>
      <c r="I33" s="88">
        <v>51.944000000000003</v>
      </c>
      <c r="J33" s="88">
        <v>106.57</v>
      </c>
      <c r="K33" s="88">
        <v>26.26</v>
      </c>
      <c r="L33" s="88">
        <v>0</v>
      </c>
      <c r="M33" s="88">
        <v>0</v>
      </c>
      <c r="N33" s="12">
        <f>+BN_InfraMR[[#This Row],[A.03.1 -  Longitud de Vías de Explotación No Electrificadas Troncales y Ramales (vía principal) (km)]]+BN_InfraMR[[#This Row],[A.04.1 -  Longitud de Vías de Explotación Electrificadas Troncales y Ramales (vía principal) (km)]]</f>
        <v>106.57</v>
      </c>
      <c r="O33" s="88">
        <v>106.57</v>
      </c>
      <c r="P33" s="85">
        <v>15</v>
      </c>
      <c r="Q33" s="85">
        <v>7</v>
      </c>
      <c r="R33" s="85">
        <v>0</v>
      </c>
      <c r="S33" s="85">
        <f t="shared" si="0"/>
        <v>22</v>
      </c>
      <c r="T33" s="85">
        <v>1</v>
      </c>
      <c r="U33" s="85">
        <v>37</v>
      </c>
      <c r="V33" s="85">
        <v>4</v>
      </c>
      <c r="W33" s="85">
        <v>3</v>
      </c>
      <c r="X33" s="85">
        <v>0</v>
      </c>
      <c r="Y33" s="85">
        <f t="shared" si="1"/>
        <v>45</v>
      </c>
      <c r="Z33" s="85">
        <v>7</v>
      </c>
      <c r="AA33" s="85">
        <v>7</v>
      </c>
      <c r="AB33" s="85">
        <f>+BN_InfraMR[[#This Row],[Total Pasos Vehiculares a Nivel]]</f>
        <v>45</v>
      </c>
      <c r="AC33" s="85">
        <f t="shared" si="2"/>
        <v>59</v>
      </c>
      <c r="AD33" s="85">
        <v>1</v>
      </c>
      <c r="AE33" s="85">
        <v>6</v>
      </c>
      <c r="AF33" s="85">
        <v>29</v>
      </c>
      <c r="AG33" s="85">
        <f t="shared" si="3"/>
        <v>36</v>
      </c>
      <c r="AH33" s="88">
        <v>45.287999999999997</v>
      </c>
      <c r="AI33" s="88">
        <v>9.032</v>
      </c>
      <c r="AJ33" s="88">
        <v>0</v>
      </c>
      <c r="AK33" s="88">
        <f t="shared" si="4"/>
        <v>54.319999999999993</v>
      </c>
      <c r="AL33" s="85">
        <v>0</v>
      </c>
      <c r="AM33" s="85">
        <v>20</v>
      </c>
      <c r="AN33" s="85">
        <v>0</v>
      </c>
      <c r="AO33" s="85">
        <f t="shared" si="7"/>
        <v>20</v>
      </c>
      <c r="AP33" s="85">
        <v>0</v>
      </c>
      <c r="AQ33" s="85">
        <v>0</v>
      </c>
      <c r="AR33" s="85">
        <v>0</v>
      </c>
      <c r="AS33" s="85">
        <f t="shared" si="8"/>
        <v>0</v>
      </c>
      <c r="AT33" s="85">
        <v>0</v>
      </c>
      <c r="AU33" s="85">
        <v>0</v>
      </c>
      <c r="AV33" s="85">
        <v>0</v>
      </c>
      <c r="AW33" s="85">
        <f t="shared" si="9"/>
        <v>0</v>
      </c>
      <c r="AX33" s="85">
        <v>60</v>
      </c>
      <c r="AY33" s="85">
        <v>42</v>
      </c>
      <c r="AZ33" s="85">
        <v>0</v>
      </c>
      <c r="BA33" s="85">
        <v>0</v>
      </c>
      <c r="BB33" s="85">
        <v>0</v>
      </c>
      <c r="BC33" s="85">
        <f t="shared" si="10"/>
        <v>102</v>
      </c>
      <c r="BD33" s="85">
        <v>1</v>
      </c>
      <c r="BE33" s="85">
        <v>38</v>
      </c>
      <c r="BF33" s="89">
        <v>1000</v>
      </c>
    </row>
    <row r="34" spans="1:58">
      <c r="A34" s="85">
        <v>1995</v>
      </c>
      <c r="B34" s="85" t="s">
        <v>123</v>
      </c>
      <c r="C34" s="88">
        <v>2.0699999999999998</v>
      </c>
      <c r="D34" s="88">
        <v>52.25</v>
      </c>
      <c r="E34" s="88">
        <v>0</v>
      </c>
      <c r="F34" s="88">
        <v>0</v>
      </c>
      <c r="G34" s="88">
        <f t="shared" si="5"/>
        <v>54.32</v>
      </c>
      <c r="H34" s="88">
        <v>54.32</v>
      </c>
      <c r="I34" s="88">
        <v>51.944000000000003</v>
      </c>
      <c r="J34" s="88">
        <v>106.57</v>
      </c>
      <c r="K34" s="88">
        <v>26.26</v>
      </c>
      <c r="L34" s="88">
        <v>0</v>
      </c>
      <c r="M34" s="88">
        <v>0</v>
      </c>
      <c r="N34" s="12">
        <f>+BN_InfraMR[[#This Row],[A.03.1 -  Longitud de Vías de Explotación No Electrificadas Troncales y Ramales (vía principal) (km)]]+BN_InfraMR[[#This Row],[A.04.1 -  Longitud de Vías de Explotación Electrificadas Troncales y Ramales (vía principal) (km)]]</f>
        <v>106.57</v>
      </c>
      <c r="O34" s="88">
        <v>106.57</v>
      </c>
      <c r="P34" s="85">
        <v>15</v>
      </c>
      <c r="Q34" s="85">
        <v>7</v>
      </c>
      <c r="R34" s="85">
        <v>0</v>
      </c>
      <c r="S34" s="85">
        <f t="shared" si="0"/>
        <v>22</v>
      </c>
      <c r="T34" s="85">
        <v>1</v>
      </c>
      <c r="U34" s="85">
        <v>37</v>
      </c>
      <c r="V34" s="85">
        <v>4</v>
      </c>
      <c r="W34" s="85">
        <v>3</v>
      </c>
      <c r="X34" s="85">
        <v>0</v>
      </c>
      <c r="Y34" s="85">
        <f t="shared" si="1"/>
        <v>45</v>
      </c>
      <c r="Z34" s="85">
        <v>7</v>
      </c>
      <c r="AA34" s="85">
        <v>7</v>
      </c>
      <c r="AB34" s="85">
        <f>+BN_InfraMR[[#This Row],[Total Pasos Vehiculares a Nivel]]</f>
        <v>45</v>
      </c>
      <c r="AC34" s="85">
        <f t="shared" si="2"/>
        <v>59</v>
      </c>
      <c r="AD34" s="85">
        <v>1</v>
      </c>
      <c r="AE34" s="85">
        <v>6</v>
      </c>
      <c r="AF34" s="85">
        <v>29</v>
      </c>
      <c r="AG34" s="85">
        <f t="shared" si="3"/>
        <v>36</v>
      </c>
      <c r="AH34" s="88">
        <v>45.287999999999997</v>
      </c>
      <c r="AI34" s="88">
        <v>9.032</v>
      </c>
      <c r="AJ34" s="88">
        <v>0</v>
      </c>
      <c r="AK34" s="88">
        <f t="shared" si="4"/>
        <v>54.319999999999993</v>
      </c>
      <c r="AL34" s="85">
        <v>0</v>
      </c>
      <c r="AM34" s="85">
        <v>20</v>
      </c>
      <c r="AN34" s="85">
        <v>0</v>
      </c>
      <c r="AO34" s="85">
        <f t="shared" si="7"/>
        <v>20</v>
      </c>
      <c r="AP34" s="85">
        <v>0</v>
      </c>
      <c r="AQ34" s="85">
        <v>0</v>
      </c>
      <c r="AR34" s="85">
        <v>0</v>
      </c>
      <c r="AS34" s="85">
        <f t="shared" si="8"/>
        <v>0</v>
      </c>
      <c r="AT34" s="85">
        <v>0</v>
      </c>
      <c r="AU34" s="85">
        <v>0</v>
      </c>
      <c r="AV34" s="85">
        <v>0</v>
      </c>
      <c r="AW34" s="85">
        <f t="shared" si="9"/>
        <v>0</v>
      </c>
      <c r="AX34" s="85">
        <v>60</v>
      </c>
      <c r="AY34" s="85">
        <v>42</v>
      </c>
      <c r="AZ34" s="85">
        <v>0</v>
      </c>
      <c r="BA34" s="85">
        <v>0</v>
      </c>
      <c r="BB34" s="85">
        <v>0</v>
      </c>
      <c r="BC34" s="85">
        <f t="shared" si="10"/>
        <v>102</v>
      </c>
      <c r="BD34" s="85">
        <v>1</v>
      </c>
      <c r="BE34" s="85">
        <v>38</v>
      </c>
      <c r="BF34" s="89">
        <v>1000</v>
      </c>
    </row>
    <row r="35" spans="1:58">
      <c r="A35" s="85">
        <v>1995</v>
      </c>
      <c r="B35" s="85" t="s">
        <v>124</v>
      </c>
      <c r="C35" s="88">
        <v>2.0699999999999998</v>
      </c>
      <c r="D35" s="88">
        <v>52.25</v>
      </c>
      <c r="E35" s="88">
        <v>0</v>
      </c>
      <c r="F35" s="88">
        <v>0</v>
      </c>
      <c r="G35" s="88">
        <f t="shared" si="5"/>
        <v>54.32</v>
      </c>
      <c r="H35" s="88">
        <v>54.32</v>
      </c>
      <c r="I35" s="88">
        <v>51.944000000000003</v>
      </c>
      <c r="J35" s="88">
        <v>106.57</v>
      </c>
      <c r="K35" s="88">
        <v>26.26</v>
      </c>
      <c r="L35" s="88">
        <v>0</v>
      </c>
      <c r="M35" s="88">
        <v>0</v>
      </c>
      <c r="N35" s="12">
        <f>+BN_InfraMR[[#This Row],[A.03.1 -  Longitud de Vías de Explotación No Electrificadas Troncales y Ramales (vía principal) (km)]]+BN_InfraMR[[#This Row],[A.04.1 -  Longitud de Vías de Explotación Electrificadas Troncales y Ramales (vía principal) (km)]]</f>
        <v>106.57</v>
      </c>
      <c r="O35" s="88">
        <v>106.57</v>
      </c>
      <c r="P35" s="85">
        <v>15</v>
      </c>
      <c r="Q35" s="85">
        <v>7</v>
      </c>
      <c r="R35" s="85">
        <v>0</v>
      </c>
      <c r="S35" s="85">
        <f t="shared" si="0"/>
        <v>22</v>
      </c>
      <c r="T35" s="85">
        <v>1</v>
      </c>
      <c r="U35" s="85">
        <v>37</v>
      </c>
      <c r="V35" s="85">
        <v>4</v>
      </c>
      <c r="W35" s="85">
        <v>3</v>
      </c>
      <c r="X35" s="85">
        <v>0</v>
      </c>
      <c r="Y35" s="85">
        <f t="shared" si="1"/>
        <v>45</v>
      </c>
      <c r="Z35" s="85">
        <v>7</v>
      </c>
      <c r="AA35" s="85">
        <v>7</v>
      </c>
      <c r="AB35" s="85">
        <f>+BN_InfraMR[[#This Row],[Total Pasos Vehiculares a Nivel]]</f>
        <v>45</v>
      </c>
      <c r="AC35" s="85">
        <f t="shared" si="2"/>
        <v>59</v>
      </c>
      <c r="AD35" s="85">
        <v>1</v>
      </c>
      <c r="AE35" s="85">
        <v>6</v>
      </c>
      <c r="AF35" s="85">
        <v>29</v>
      </c>
      <c r="AG35" s="85">
        <f t="shared" si="3"/>
        <v>36</v>
      </c>
      <c r="AH35" s="88">
        <v>45.287999999999997</v>
      </c>
      <c r="AI35" s="88">
        <v>9.032</v>
      </c>
      <c r="AJ35" s="88">
        <v>0</v>
      </c>
      <c r="AK35" s="88">
        <f t="shared" si="4"/>
        <v>54.319999999999993</v>
      </c>
      <c r="AL35" s="85">
        <v>0</v>
      </c>
      <c r="AM35" s="85">
        <v>20</v>
      </c>
      <c r="AN35" s="85">
        <v>0</v>
      </c>
      <c r="AO35" s="85">
        <f t="shared" si="7"/>
        <v>20</v>
      </c>
      <c r="AP35" s="85">
        <v>0</v>
      </c>
      <c r="AQ35" s="85">
        <v>0</v>
      </c>
      <c r="AR35" s="85">
        <v>0</v>
      </c>
      <c r="AS35" s="85">
        <f t="shared" si="8"/>
        <v>0</v>
      </c>
      <c r="AT35" s="85">
        <v>0</v>
      </c>
      <c r="AU35" s="85">
        <v>0</v>
      </c>
      <c r="AV35" s="85">
        <v>0</v>
      </c>
      <c r="AW35" s="85">
        <f t="shared" si="9"/>
        <v>0</v>
      </c>
      <c r="AX35" s="85">
        <v>60</v>
      </c>
      <c r="AY35" s="85">
        <v>42</v>
      </c>
      <c r="AZ35" s="85">
        <v>0</v>
      </c>
      <c r="BA35" s="85">
        <v>0</v>
      </c>
      <c r="BB35" s="85">
        <v>0</v>
      </c>
      <c r="BC35" s="85">
        <f t="shared" si="10"/>
        <v>102</v>
      </c>
      <c r="BD35" s="85">
        <v>1</v>
      </c>
      <c r="BE35" s="85">
        <v>38</v>
      </c>
      <c r="BF35" s="89">
        <v>1000</v>
      </c>
    </row>
    <row r="36" spans="1:58">
      <c r="A36" s="85">
        <v>1995</v>
      </c>
      <c r="B36" s="85" t="s">
        <v>125</v>
      </c>
      <c r="C36" s="88">
        <v>2.0699999999999998</v>
      </c>
      <c r="D36" s="88">
        <v>52.25</v>
      </c>
      <c r="E36" s="88">
        <v>0</v>
      </c>
      <c r="F36" s="88">
        <v>0</v>
      </c>
      <c r="G36" s="88">
        <f t="shared" si="5"/>
        <v>54.32</v>
      </c>
      <c r="H36" s="88">
        <v>54.32</v>
      </c>
      <c r="I36" s="88">
        <v>51.944000000000003</v>
      </c>
      <c r="J36" s="88">
        <v>106.57</v>
      </c>
      <c r="K36" s="88">
        <v>26.26</v>
      </c>
      <c r="L36" s="88">
        <v>0</v>
      </c>
      <c r="M36" s="88">
        <v>0</v>
      </c>
      <c r="N36" s="12">
        <f>+BN_InfraMR[[#This Row],[A.03.1 -  Longitud de Vías de Explotación No Electrificadas Troncales y Ramales (vía principal) (km)]]+BN_InfraMR[[#This Row],[A.04.1 -  Longitud de Vías de Explotación Electrificadas Troncales y Ramales (vía principal) (km)]]</f>
        <v>106.57</v>
      </c>
      <c r="O36" s="88">
        <v>106.57</v>
      </c>
      <c r="P36" s="85">
        <v>15</v>
      </c>
      <c r="Q36" s="85">
        <v>7</v>
      </c>
      <c r="R36" s="85">
        <v>0</v>
      </c>
      <c r="S36" s="85">
        <f t="shared" si="0"/>
        <v>22</v>
      </c>
      <c r="T36" s="85">
        <v>1</v>
      </c>
      <c r="U36" s="85">
        <v>37</v>
      </c>
      <c r="V36" s="85">
        <v>4</v>
      </c>
      <c r="W36" s="85">
        <v>3</v>
      </c>
      <c r="X36" s="85">
        <v>0</v>
      </c>
      <c r="Y36" s="85">
        <f t="shared" si="1"/>
        <v>45</v>
      </c>
      <c r="Z36" s="85">
        <v>7</v>
      </c>
      <c r="AA36" s="85">
        <v>7</v>
      </c>
      <c r="AB36" s="85">
        <f>+BN_InfraMR[[#This Row],[Total Pasos Vehiculares a Nivel]]</f>
        <v>45</v>
      </c>
      <c r="AC36" s="85">
        <f t="shared" si="2"/>
        <v>59</v>
      </c>
      <c r="AD36" s="85">
        <v>1</v>
      </c>
      <c r="AE36" s="85">
        <v>6</v>
      </c>
      <c r="AF36" s="85">
        <v>29</v>
      </c>
      <c r="AG36" s="85">
        <f t="shared" si="3"/>
        <v>36</v>
      </c>
      <c r="AH36" s="88">
        <v>45.287999999999997</v>
      </c>
      <c r="AI36" s="88">
        <v>9.032</v>
      </c>
      <c r="AJ36" s="88">
        <v>0</v>
      </c>
      <c r="AK36" s="88">
        <f t="shared" si="4"/>
        <v>54.319999999999993</v>
      </c>
      <c r="AL36" s="85">
        <v>0</v>
      </c>
      <c r="AM36" s="85">
        <v>20</v>
      </c>
      <c r="AN36" s="85">
        <v>0</v>
      </c>
      <c r="AO36" s="85">
        <f t="shared" si="7"/>
        <v>20</v>
      </c>
      <c r="AP36" s="85">
        <v>0</v>
      </c>
      <c r="AQ36" s="85">
        <v>0</v>
      </c>
      <c r="AR36" s="85">
        <v>0</v>
      </c>
      <c r="AS36" s="85">
        <f t="shared" si="8"/>
        <v>0</v>
      </c>
      <c r="AT36" s="85">
        <v>0</v>
      </c>
      <c r="AU36" s="85">
        <v>0</v>
      </c>
      <c r="AV36" s="85">
        <v>0</v>
      </c>
      <c r="AW36" s="85">
        <f t="shared" si="9"/>
        <v>0</v>
      </c>
      <c r="AX36" s="85">
        <v>60</v>
      </c>
      <c r="AY36" s="85">
        <v>42</v>
      </c>
      <c r="AZ36" s="85">
        <v>0</v>
      </c>
      <c r="BA36" s="85">
        <v>0</v>
      </c>
      <c r="BB36" s="85">
        <v>0</v>
      </c>
      <c r="BC36" s="85">
        <f t="shared" si="10"/>
        <v>102</v>
      </c>
      <c r="BD36" s="85">
        <v>1</v>
      </c>
      <c r="BE36" s="85">
        <v>38</v>
      </c>
      <c r="BF36" s="89">
        <v>1000</v>
      </c>
    </row>
    <row r="37" spans="1:58">
      <c r="A37" s="85">
        <v>1995</v>
      </c>
      <c r="B37" s="85" t="s">
        <v>126</v>
      </c>
      <c r="C37" s="88">
        <v>2.0699999999999998</v>
      </c>
      <c r="D37" s="88">
        <v>52.25</v>
      </c>
      <c r="E37" s="88">
        <v>0</v>
      </c>
      <c r="F37" s="88">
        <v>0</v>
      </c>
      <c r="G37" s="88">
        <f t="shared" si="5"/>
        <v>54.32</v>
      </c>
      <c r="H37" s="88">
        <v>54.32</v>
      </c>
      <c r="I37" s="88">
        <v>51.944000000000003</v>
      </c>
      <c r="J37" s="88">
        <v>106.57</v>
      </c>
      <c r="K37" s="88">
        <v>26.26</v>
      </c>
      <c r="L37" s="88">
        <v>0</v>
      </c>
      <c r="M37" s="88">
        <v>0</v>
      </c>
      <c r="N37" s="12">
        <f>+BN_InfraMR[[#This Row],[A.03.1 -  Longitud de Vías de Explotación No Electrificadas Troncales y Ramales (vía principal) (km)]]+BN_InfraMR[[#This Row],[A.04.1 -  Longitud de Vías de Explotación Electrificadas Troncales y Ramales (vía principal) (km)]]</f>
        <v>106.57</v>
      </c>
      <c r="O37" s="88">
        <v>106.57</v>
      </c>
      <c r="P37" s="85">
        <v>15</v>
      </c>
      <c r="Q37" s="85">
        <v>7</v>
      </c>
      <c r="R37" s="85">
        <v>0</v>
      </c>
      <c r="S37" s="85">
        <f t="shared" si="0"/>
        <v>22</v>
      </c>
      <c r="T37" s="85">
        <v>1</v>
      </c>
      <c r="U37" s="85">
        <v>37</v>
      </c>
      <c r="V37" s="85">
        <v>4</v>
      </c>
      <c r="W37" s="85">
        <v>3</v>
      </c>
      <c r="X37" s="85">
        <v>0</v>
      </c>
      <c r="Y37" s="85">
        <f t="shared" si="1"/>
        <v>45</v>
      </c>
      <c r="Z37" s="85">
        <v>7</v>
      </c>
      <c r="AA37" s="85">
        <v>7</v>
      </c>
      <c r="AB37" s="85">
        <f>+BN_InfraMR[[#This Row],[Total Pasos Vehiculares a Nivel]]</f>
        <v>45</v>
      </c>
      <c r="AC37" s="85">
        <f t="shared" si="2"/>
        <v>59</v>
      </c>
      <c r="AD37" s="85">
        <v>1</v>
      </c>
      <c r="AE37" s="85">
        <v>6</v>
      </c>
      <c r="AF37" s="85">
        <v>29</v>
      </c>
      <c r="AG37" s="85">
        <f t="shared" si="3"/>
        <v>36</v>
      </c>
      <c r="AH37" s="88">
        <v>45.287999999999997</v>
      </c>
      <c r="AI37" s="88">
        <v>9.032</v>
      </c>
      <c r="AJ37" s="88">
        <v>0</v>
      </c>
      <c r="AK37" s="88">
        <f t="shared" si="4"/>
        <v>54.319999999999993</v>
      </c>
      <c r="AL37" s="85">
        <v>0</v>
      </c>
      <c r="AM37" s="85">
        <v>20</v>
      </c>
      <c r="AN37" s="85">
        <v>0</v>
      </c>
      <c r="AO37" s="85">
        <f t="shared" si="7"/>
        <v>20</v>
      </c>
      <c r="AP37" s="85">
        <v>0</v>
      </c>
      <c r="AQ37" s="85">
        <v>0</v>
      </c>
      <c r="AR37" s="85">
        <v>0</v>
      </c>
      <c r="AS37" s="85">
        <f t="shared" si="8"/>
        <v>0</v>
      </c>
      <c r="AT37" s="85">
        <v>0</v>
      </c>
      <c r="AU37" s="85">
        <v>0</v>
      </c>
      <c r="AV37" s="85">
        <v>0</v>
      </c>
      <c r="AW37" s="85">
        <f t="shared" si="9"/>
        <v>0</v>
      </c>
      <c r="AX37" s="85">
        <v>60</v>
      </c>
      <c r="AY37" s="85">
        <v>42</v>
      </c>
      <c r="AZ37" s="85">
        <v>0</v>
      </c>
      <c r="BA37" s="85">
        <v>0</v>
      </c>
      <c r="BB37" s="85">
        <v>0</v>
      </c>
      <c r="BC37" s="85">
        <f t="shared" si="10"/>
        <v>102</v>
      </c>
      <c r="BD37" s="85">
        <v>1</v>
      </c>
      <c r="BE37" s="85">
        <v>38</v>
      </c>
      <c r="BF37" s="89">
        <v>1000</v>
      </c>
    </row>
    <row r="38" spans="1:58">
      <c r="A38" s="85">
        <v>1996</v>
      </c>
      <c r="B38" s="85" t="s">
        <v>115</v>
      </c>
      <c r="C38" s="88">
        <v>2.0699999999999998</v>
      </c>
      <c r="D38" s="88">
        <v>52.25</v>
      </c>
      <c r="E38" s="88">
        <v>0</v>
      </c>
      <c r="F38" s="88">
        <v>0</v>
      </c>
      <c r="G38" s="88">
        <f t="shared" si="5"/>
        <v>54.32</v>
      </c>
      <c r="H38" s="88">
        <v>54.32</v>
      </c>
      <c r="I38" s="88">
        <v>51.944000000000003</v>
      </c>
      <c r="J38" s="88">
        <v>106.57</v>
      </c>
      <c r="K38" s="88">
        <v>26.26</v>
      </c>
      <c r="L38" s="88">
        <v>0</v>
      </c>
      <c r="M38" s="88">
        <v>0</v>
      </c>
      <c r="N38" s="12">
        <f>+BN_InfraMR[[#This Row],[A.03.1 -  Longitud de Vías de Explotación No Electrificadas Troncales y Ramales (vía principal) (km)]]+BN_InfraMR[[#This Row],[A.04.1 -  Longitud de Vías de Explotación Electrificadas Troncales y Ramales (vía principal) (km)]]</f>
        <v>106.57</v>
      </c>
      <c r="O38" s="88">
        <v>106.57</v>
      </c>
      <c r="P38" s="85">
        <v>15</v>
      </c>
      <c r="Q38" s="85">
        <v>7</v>
      </c>
      <c r="R38" s="85">
        <v>0</v>
      </c>
      <c r="S38" s="85">
        <f t="shared" si="0"/>
        <v>22</v>
      </c>
      <c r="T38" s="85">
        <v>1</v>
      </c>
      <c r="U38" s="85">
        <v>40</v>
      </c>
      <c r="V38" s="85">
        <v>0</v>
      </c>
      <c r="W38" s="85">
        <v>5</v>
      </c>
      <c r="X38" s="85">
        <v>0</v>
      </c>
      <c r="Y38" s="85">
        <f t="shared" si="1"/>
        <v>46</v>
      </c>
      <c r="Z38" s="85">
        <v>7</v>
      </c>
      <c r="AA38" s="85">
        <v>8</v>
      </c>
      <c r="AB38" s="85">
        <f>+BN_InfraMR[[#This Row],[Total Pasos Vehiculares a Nivel]]</f>
        <v>46</v>
      </c>
      <c r="AC38" s="85">
        <f t="shared" si="2"/>
        <v>61</v>
      </c>
      <c r="AD38" s="85">
        <v>1</v>
      </c>
      <c r="AE38" s="85">
        <v>7</v>
      </c>
      <c r="AF38" s="85">
        <v>30</v>
      </c>
      <c r="AG38" s="85">
        <f t="shared" si="3"/>
        <v>38</v>
      </c>
      <c r="AH38" s="88">
        <v>45.287999999999997</v>
      </c>
      <c r="AI38" s="88">
        <v>9.032</v>
      </c>
      <c r="AJ38" s="88">
        <v>0</v>
      </c>
      <c r="AK38" s="88">
        <f t="shared" si="4"/>
        <v>54.319999999999993</v>
      </c>
      <c r="AL38" s="85">
        <v>0</v>
      </c>
      <c r="AM38" s="85">
        <v>20</v>
      </c>
      <c r="AN38" s="85">
        <v>0</v>
      </c>
      <c r="AO38" s="85">
        <f t="shared" si="7"/>
        <v>20</v>
      </c>
      <c r="AP38" s="85">
        <v>0</v>
      </c>
      <c r="AQ38" s="85">
        <v>0</v>
      </c>
      <c r="AR38" s="85">
        <v>0</v>
      </c>
      <c r="AS38" s="85">
        <f t="shared" si="8"/>
        <v>0</v>
      </c>
      <c r="AT38" s="85">
        <v>0</v>
      </c>
      <c r="AU38" s="85">
        <v>0</v>
      </c>
      <c r="AV38" s="85">
        <v>0</v>
      </c>
      <c r="AW38" s="85">
        <f t="shared" si="9"/>
        <v>0</v>
      </c>
      <c r="AX38" s="85">
        <v>60</v>
      </c>
      <c r="AY38" s="85">
        <v>42</v>
      </c>
      <c r="AZ38" s="85">
        <v>0</v>
      </c>
      <c r="BA38" s="85">
        <v>0</v>
      </c>
      <c r="BB38" s="85">
        <v>0</v>
      </c>
      <c r="BC38" s="85">
        <f t="shared" si="10"/>
        <v>102</v>
      </c>
      <c r="BD38" s="85">
        <v>1</v>
      </c>
      <c r="BE38" s="85">
        <v>38</v>
      </c>
      <c r="BF38" s="89">
        <v>1000</v>
      </c>
    </row>
    <row r="39" spans="1:58">
      <c r="A39" s="85">
        <v>1996</v>
      </c>
      <c r="B39" s="85" t="s">
        <v>116</v>
      </c>
      <c r="C39" s="88">
        <v>2.0699999999999998</v>
      </c>
      <c r="D39" s="88">
        <v>52.25</v>
      </c>
      <c r="E39" s="88">
        <v>0</v>
      </c>
      <c r="F39" s="88">
        <v>0</v>
      </c>
      <c r="G39" s="88">
        <f t="shared" si="5"/>
        <v>54.32</v>
      </c>
      <c r="H39" s="88">
        <v>54.32</v>
      </c>
      <c r="I39" s="88">
        <v>51.944000000000003</v>
      </c>
      <c r="J39" s="88">
        <v>106.57</v>
      </c>
      <c r="K39" s="88">
        <v>26.26</v>
      </c>
      <c r="L39" s="88">
        <v>0</v>
      </c>
      <c r="M39" s="88">
        <v>0</v>
      </c>
      <c r="N39" s="12">
        <f>+BN_InfraMR[[#This Row],[A.03.1 -  Longitud de Vías de Explotación No Electrificadas Troncales y Ramales (vía principal) (km)]]+BN_InfraMR[[#This Row],[A.04.1 -  Longitud de Vías de Explotación Electrificadas Troncales y Ramales (vía principal) (km)]]</f>
        <v>106.57</v>
      </c>
      <c r="O39" s="88">
        <v>106.57</v>
      </c>
      <c r="P39" s="85">
        <v>15</v>
      </c>
      <c r="Q39" s="85">
        <v>7</v>
      </c>
      <c r="R39" s="85">
        <v>0</v>
      </c>
      <c r="S39" s="85">
        <f t="shared" si="0"/>
        <v>22</v>
      </c>
      <c r="T39" s="85">
        <v>1</v>
      </c>
      <c r="U39" s="85">
        <v>40</v>
      </c>
      <c r="V39" s="85">
        <v>0</v>
      </c>
      <c r="W39" s="85">
        <v>5</v>
      </c>
      <c r="X39" s="85">
        <v>0</v>
      </c>
      <c r="Y39" s="85">
        <f t="shared" si="1"/>
        <v>46</v>
      </c>
      <c r="Z39" s="85">
        <v>7</v>
      </c>
      <c r="AA39" s="85">
        <v>8</v>
      </c>
      <c r="AB39" s="85">
        <f>+BN_InfraMR[[#This Row],[Total Pasos Vehiculares a Nivel]]</f>
        <v>46</v>
      </c>
      <c r="AC39" s="85">
        <f t="shared" si="2"/>
        <v>61</v>
      </c>
      <c r="AD39" s="85">
        <v>1</v>
      </c>
      <c r="AE39" s="85">
        <v>7</v>
      </c>
      <c r="AF39" s="85">
        <v>30</v>
      </c>
      <c r="AG39" s="85">
        <f t="shared" si="3"/>
        <v>38</v>
      </c>
      <c r="AH39" s="88">
        <v>45.287999999999997</v>
      </c>
      <c r="AI39" s="88">
        <v>9.032</v>
      </c>
      <c r="AJ39" s="88">
        <v>0</v>
      </c>
      <c r="AK39" s="88">
        <f t="shared" si="4"/>
        <v>54.319999999999993</v>
      </c>
      <c r="AL39" s="85">
        <v>0</v>
      </c>
      <c r="AM39" s="85">
        <v>20</v>
      </c>
      <c r="AN39" s="85">
        <v>0</v>
      </c>
      <c r="AO39" s="85">
        <f t="shared" si="7"/>
        <v>20</v>
      </c>
      <c r="AP39" s="85">
        <v>0</v>
      </c>
      <c r="AQ39" s="85">
        <v>0</v>
      </c>
      <c r="AR39" s="85">
        <v>0</v>
      </c>
      <c r="AS39" s="85">
        <f t="shared" si="8"/>
        <v>0</v>
      </c>
      <c r="AT39" s="85">
        <v>0</v>
      </c>
      <c r="AU39" s="85">
        <v>0</v>
      </c>
      <c r="AV39" s="85">
        <v>0</v>
      </c>
      <c r="AW39" s="85">
        <f t="shared" si="9"/>
        <v>0</v>
      </c>
      <c r="AX39" s="85">
        <v>60</v>
      </c>
      <c r="AY39" s="85">
        <v>42</v>
      </c>
      <c r="AZ39" s="85">
        <v>0</v>
      </c>
      <c r="BA39" s="85">
        <v>0</v>
      </c>
      <c r="BB39" s="85">
        <v>0</v>
      </c>
      <c r="BC39" s="85">
        <f t="shared" si="10"/>
        <v>102</v>
      </c>
      <c r="BD39" s="85">
        <v>1</v>
      </c>
      <c r="BE39" s="85">
        <v>38</v>
      </c>
      <c r="BF39" s="89">
        <v>1000</v>
      </c>
    </row>
    <row r="40" spans="1:58">
      <c r="A40" s="85">
        <v>1996</v>
      </c>
      <c r="B40" s="85" t="s">
        <v>117</v>
      </c>
      <c r="C40" s="88">
        <v>2.0699999999999998</v>
      </c>
      <c r="D40" s="88">
        <v>52.25</v>
      </c>
      <c r="E40" s="88">
        <v>0</v>
      </c>
      <c r="F40" s="88">
        <v>0</v>
      </c>
      <c r="G40" s="88">
        <f t="shared" si="5"/>
        <v>54.32</v>
      </c>
      <c r="H40" s="88">
        <v>54.32</v>
      </c>
      <c r="I40" s="88">
        <v>51.944000000000003</v>
      </c>
      <c r="J40" s="88">
        <v>106.57</v>
      </c>
      <c r="K40" s="88">
        <v>26.26</v>
      </c>
      <c r="L40" s="88">
        <v>0</v>
      </c>
      <c r="M40" s="88">
        <v>0</v>
      </c>
      <c r="N40" s="12">
        <f>+BN_InfraMR[[#This Row],[A.03.1 -  Longitud de Vías de Explotación No Electrificadas Troncales y Ramales (vía principal) (km)]]+BN_InfraMR[[#This Row],[A.04.1 -  Longitud de Vías de Explotación Electrificadas Troncales y Ramales (vía principal) (km)]]</f>
        <v>106.57</v>
      </c>
      <c r="O40" s="88">
        <v>106.57</v>
      </c>
      <c r="P40" s="85">
        <v>15</v>
      </c>
      <c r="Q40" s="85">
        <v>7</v>
      </c>
      <c r="R40" s="85">
        <v>0</v>
      </c>
      <c r="S40" s="85">
        <f t="shared" si="0"/>
        <v>22</v>
      </c>
      <c r="T40" s="85">
        <v>1</v>
      </c>
      <c r="U40" s="85">
        <v>40</v>
      </c>
      <c r="V40" s="85">
        <v>0</v>
      </c>
      <c r="W40" s="85">
        <v>5</v>
      </c>
      <c r="X40" s="85">
        <v>0</v>
      </c>
      <c r="Y40" s="85">
        <f t="shared" si="1"/>
        <v>46</v>
      </c>
      <c r="Z40" s="85">
        <v>7</v>
      </c>
      <c r="AA40" s="85">
        <v>8</v>
      </c>
      <c r="AB40" s="85">
        <f>+BN_InfraMR[[#This Row],[Total Pasos Vehiculares a Nivel]]</f>
        <v>46</v>
      </c>
      <c r="AC40" s="85">
        <f t="shared" si="2"/>
        <v>61</v>
      </c>
      <c r="AD40" s="85">
        <v>1</v>
      </c>
      <c r="AE40" s="85">
        <v>7</v>
      </c>
      <c r="AF40" s="85">
        <v>30</v>
      </c>
      <c r="AG40" s="85">
        <f t="shared" si="3"/>
        <v>38</v>
      </c>
      <c r="AH40" s="88">
        <v>45.287999999999997</v>
      </c>
      <c r="AI40" s="88">
        <v>9.032</v>
      </c>
      <c r="AJ40" s="88">
        <v>0</v>
      </c>
      <c r="AK40" s="88">
        <f t="shared" si="4"/>
        <v>54.319999999999993</v>
      </c>
      <c r="AL40" s="85">
        <v>0</v>
      </c>
      <c r="AM40" s="85">
        <v>20</v>
      </c>
      <c r="AN40" s="85">
        <v>0</v>
      </c>
      <c r="AO40" s="85">
        <f t="shared" si="7"/>
        <v>20</v>
      </c>
      <c r="AP40" s="85">
        <v>0</v>
      </c>
      <c r="AQ40" s="85">
        <v>0</v>
      </c>
      <c r="AR40" s="85">
        <v>0</v>
      </c>
      <c r="AS40" s="85">
        <f t="shared" si="8"/>
        <v>0</v>
      </c>
      <c r="AT40" s="85">
        <v>0</v>
      </c>
      <c r="AU40" s="85">
        <v>0</v>
      </c>
      <c r="AV40" s="85">
        <v>0</v>
      </c>
      <c r="AW40" s="85">
        <f t="shared" si="9"/>
        <v>0</v>
      </c>
      <c r="AX40" s="85">
        <v>60</v>
      </c>
      <c r="AY40" s="85">
        <v>42</v>
      </c>
      <c r="AZ40" s="85">
        <v>0</v>
      </c>
      <c r="BA40" s="85">
        <v>0</v>
      </c>
      <c r="BB40" s="85">
        <v>0</v>
      </c>
      <c r="BC40" s="85">
        <f t="shared" si="10"/>
        <v>102</v>
      </c>
      <c r="BD40" s="85">
        <v>1</v>
      </c>
      <c r="BE40" s="85">
        <v>38</v>
      </c>
      <c r="BF40" s="89">
        <v>1000</v>
      </c>
    </row>
    <row r="41" spans="1:58">
      <c r="A41" s="85">
        <v>1996</v>
      </c>
      <c r="B41" s="85" t="s">
        <v>118</v>
      </c>
      <c r="C41" s="88">
        <v>2.0699999999999998</v>
      </c>
      <c r="D41" s="88">
        <v>52.25</v>
      </c>
      <c r="E41" s="88">
        <v>0</v>
      </c>
      <c r="F41" s="88">
        <v>0</v>
      </c>
      <c r="G41" s="88">
        <f t="shared" si="5"/>
        <v>54.32</v>
      </c>
      <c r="H41" s="88">
        <v>54.32</v>
      </c>
      <c r="I41" s="88">
        <v>51.944000000000003</v>
      </c>
      <c r="J41" s="88">
        <v>106.57</v>
      </c>
      <c r="K41" s="88">
        <v>26.26</v>
      </c>
      <c r="L41" s="88">
        <v>0</v>
      </c>
      <c r="M41" s="88">
        <v>0</v>
      </c>
      <c r="N41" s="12">
        <f>+BN_InfraMR[[#This Row],[A.03.1 -  Longitud de Vías de Explotación No Electrificadas Troncales y Ramales (vía principal) (km)]]+BN_InfraMR[[#This Row],[A.04.1 -  Longitud de Vías de Explotación Electrificadas Troncales y Ramales (vía principal) (km)]]</f>
        <v>106.57</v>
      </c>
      <c r="O41" s="88">
        <v>106.57</v>
      </c>
      <c r="P41" s="85">
        <v>15</v>
      </c>
      <c r="Q41" s="85">
        <v>7</v>
      </c>
      <c r="R41" s="85">
        <v>0</v>
      </c>
      <c r="S41" s="85">
        <f t="shared" si="0"/>
        <v>22</v>
      </c>
      <c r="T41" s="85">
        <v>1</v>
      </c>
      <c r="U41" s="85">
        <v>40</v>
      </c>
      <c r="V41" s="85">
        <v>0</v>
      </c>
      <c r="W41" s="85">
        <v>5</v>
      </c>
      <c r="X41" s="85">
        <v>0</v>
      </c>
      <c r="Y41" s="85">
        <f t="shared" si="1"/>
        <v>46</v>
      </c>
      <c r="Z41" s="85">
        <v>7</v>
      </c>
      <c r="AA41" s="85">
        <v>8</v>
      </c>
      <c r="AB41" s="85">
        <f>+BN_InfraMR[[#This Row],[Total Pasos Vehiculares a Nivel]]</f>
        <v>46</v>
      </c>
      <c r="AC41" s="85">
        <f t="shared" si="2"/>
        <v>61</v>
      </c>
      <c r="AD41" s="85">
        <v>1</v>
      </c>
      <c r="AE41" s="85">
        <v>7</v>
      </c>
      <c r="AF41" s="85">
        <v>30</v>
      </c>
      <c r="AG41" s="85">
        <f t="shared" si="3"/>
        <v>38</v>
      </c>
      <c r="AH41" s="88">
        <v>45.287999999999997</v>
      </c>
      <c r="AI41" s="88">
        <v>9.032</v>
      </c>
      <c r="AJ41" s="88">
        <v>0</v>
      </c>
      <c r="AK41" s="88">
        <f t="shared" si="4"/>
        <v>54.319999999999993</v>
      </c>
      <c r="AL41" s="85">
        <v>0</v>
      </c>
      <c r="AM41" s="85">
        <v>20</v>
      </c>
      <c r="AN41" s="85">
        <v>0</v>
      </c>
      <c r="AO41" s="85">
        <f t="shared" si="7"/>
        <v>20</v>
      </c>
      <c r="AP41" s="85">
        <v>0</v>
      </c>
      <c r="AQ41" s="85">
        <v>0</v>
      </c>
      <c r="AR41" s="85">
        <v>0</v>
      </c>
      <c r="AS41" s="85">
        <f t="shared" si="8"/>
        <v>0</v>
      </c>
      <c r="AT41" s="85">
        <v>0</v>
      </c>
      <c r="AU41" s="85">
        <v>0</v>
      </c>
      <c r="AV41" s="85">
        <v>0</v>
      </c>
      <c r="AW41" s="85">
        <f t="shared" si="9"/>
        <v>0</v>
      </c>
      <c r="AX41" s="85">
        <v>60</v>
      </c>
      <c r="AY41" s="85">
        <v>42</v>
      </c>
      <c r="AZ41" s="85">
        <v>0</v>
      </c>
      <c r="BA41" s="85">
        <v>0</v>
      </c>
      <c r="BB41" s="85">
        <v>0</v>
      </c>
      <c r="BC41" s="85">
        <f t="shared" si="10"/>
        <v>102</v>
      </c>
      <c r="BD41" s="85">
        <v>1</v>
      </c>
      <c r="BE41" s="85">
        <v>38</v>
      </c>
      <c r="BF41" s="89">
        <v>1000</v>
      </c>
    </row>
    <row r="42" spans="1:58">
      <c r="A42" s="85">
        <v>1996</v>
      </c>
      <c r="B42" s="85" t="s">
        <v>119</v>
      </c>
      <c r="C42" s="88">
        <v>2.0699999999999998</v>
      </c>
      <c r="D42" s="88">
        <v>52.25</v>
      </c>
      <c r="E42" s="88">
        <v>0</v>
      </c>
      <c r="F42" s="88">
        <v>0</v>
      </c>
      <c r="G42" s="88">
        <f t="shared" si="5"/>
        <v>54.32</v>
      </c>
      <c r="H42" s="88">
        <v>54.32</v>
      </c>
      <c r="I42" s="88">
        <v>51.944000000000003</v>
      </c>
      <c r="J42" s="88">
        <v>106.57</v>
      </c>
      <c r="K42" s="88">
        <v>26.26</v>
      </c>
      <c r="L42" s="88">
        <v>0</v>
      </c>
      <c r="M42" s="88">
        <v>0</v>
      </c>
      <c r="N42" s="12">
        <f>+BN_InfraMR[[#This Row],[A.03.1 -  Longitud de Vías de Explotación No Electrificadas Troncales y Ramales (vía principal) (km)]]+BN_InfraMR[[#This Row],[A.04.1 -  Longitud de Vías de Explotación Electrificadas Troncales y Ramales (vía principal) (km)]]</f>
        <v>106.57</v>
      </c>
      <c r="O42" s="88">
        <v>106.57</v>
      </c>
      <c r="P42" s="85">
        <v>15</v>
      </c>
      <c r="Q42" s="85">
        <v>7</v>
      </c>
      <c r="R42" s="85">
        <v>0</v>
      </c>
      <c r="S42" s="85">
        <f t="shared" si="0"/>
        <v>22</v>
      </c>
      <c r="T42" s="85">
        <v>1</v>
      </c>
      <c r="U42" s="85">
        <v>40</v>
      </c>
      <c r="V42" s="85">
        <v>0</v>
      </c>
      <c r="W42" s="85">
        <v>5</v>
      </c>
      <c r="X42" s="85">
        <v>0</v>
      </c>
      <c r="Y42" s="85">
        <f t="shared" si="1"/>
        <v>46</v>
      </c>
      <c r="Z42" s="85">
        <v>7</v>
      </c>
      <c r="AA42" s="85">
        <v>8</v>
      </c>
      <c r="AB42" s="85">
        <f>+BN_InfraMR[[#This Row],[Total Pasos Vehiculares a Nivel]]</f>
        <v>46</v>
      </c>
      <c r="AC42" s="85">
        <f t="shared" si="2"/>
        <v>61</v>
      </c>
      <c r="AD42" s="85">
        <v>1</v>
      </c>
      <c r="AE42" s="85">
        <v>7</v>
      </c>
      <c r="AF42" s="85">
        <v>30</v>
      </c>
      <c r="AG42" s="85">
        <f t="shared" si="3"/>
        <v>38</v>
      </c>
      <c r="AH42" s="88">
        <v>45.287999999999997</v>
      </c>
      <c r="AI42" s="88">
        <v>9.032</v>
      </c>
      <c r="AJ42" s="88">
        <v>0</v>
      </c>
      <c r="AK42" s="88">
        <f t="shared" si="4"/>
        <v>54.319999999999993</v>
      </c>
      <c r="AL42" s="85">
        <v>0</v>
      </c>
      <c r="AM42" s="85">
        <v>20</v>
      </c>
      <c r="AN42" s="85">
        <v>0</v>
      </c>
      <c r="AO42" s="85">
        <f t="shared" si="7"/>
        <v>20</v>
      </c>
      <c r="AP42" s="85">
        <v>0</v>
      </c>
      <c r="AQ42" s="85">
        <v>0</v>
      </c>
      <c r="AR42" s="85">
        <v>0</v>
      </c>
      <c r="AS42" s="85">
        <f t="shared" si="8"/>
        <v>0</v>
      </c>
      <c r="AT42" s="85">
        <v>0</v>
      </c>
      <c r="AU42" s="85">
        <v>0</v>
      </c>
      <c r="AV42" s="85">
        <v>0</v>
      </c>
      <c r="AW42" s="85">
        <f t="shared" si="9"/>
        <v>0</v>
      </c>
      <c r="AX42" s="85">
        <v>60</v>
      </c>
      <c r="AY42" s="85">
        <v>42</v>
      </c>
      <c r="AZ42" s="85">
        <v>0</v>
      </c>
      <c r="BA42" s="85">
        <v>0</v>
      </c>
      <c r="BB42" s="85">
        <v>0</v>
      </c>
      <c r="BC42" s="85">
        <f t="shared" si="10"/>
        <v>102</v>
      </c>
      <c r="BD42" s="85">
        <v>1</v>
      </c>
      <c r="BE42" s="85">
        <v>38</v>
      </c>
      <c r="BF42" s="89">
        <v>1000</v>
      </c>
    </row>
    <row r="43" spans="1:58">
      <c r="A43" s="85">
        <v>1996</v>
      </c>
      <c r="B43" s="85" t="s">
        <v>120</v>
      </c>
      <c r="C43" s="88">
        <v>2.0699999999999998</v>
      </c>
      <c r="D43" s="88">
        <v>52.25</v>
      </c>
      <c r="E43" s="88">
        <v>0</v>
      </c>
      <c r="F43" s="88">
        <v>0</v>
      </c>
      <c r="G43" s="88">
        <f t="shared" si="5"/>
        <v>54.32</v>
      </c>
      <c r="H43" s="88">
        <v>54.32</v>
      </c>
      <c r="I43" s="88">
        <v>51.944000000000003</v>
      </c>
      <c r="J43" s="88">
        <v>106.57</v>
      </c>
      <c r="K43" s="88">
        <v>26.26</v>
      </c>
      <c r="L43" s="88">
        <v>0</v>
      </c>
      <c r="M43" s="88">
        <v>0</v>
      </c>
      <c r="N43" s="12">
        <f>+BN_InfraMR[[#This Row],[A.03.1 -  Longitud de Vías de Explotación No Electrificadas Troncales y Ramales (vía principal) (km)]]+BN_InfraMR[[#This Row],[A.04.1 -  Longitud de Vías de Explotación Electrificadas Troncales y Ramales (vía principal) (km)]]</f>
        <v>106.57</v>
      </c>
      <c r="O43" s="88">
        <v>106.57</v>
      </c>
      <c r="P43" s="85">
        <v>15</v>
      </c>
      <c r="Q43" s="85">
        <v>7</v>
      </c>
      <c r="R43" s="85">
        <v>0</v>
      </c>
      <c r="S43" s="85">
        <f t="shared" si="0"/>
        <v>22</v>
      </c>
      <c r="T43" s="85">
        <v>1</v>
      </c>
      <c r="U43" s="85">
        <v>40</v>
      </c>
      <c r="V43" s="85">
        <v>0</v>
      </c>
      <c r="W43" s="85">
        <v>5</v>
      </c>
      <c r="X43" s="85">
        <v>0</v>
      </c>
      <c r="Y43" s="85">
        <f t="shared" si="1"/>
        <v>46</v>
      </c>
      <c r="Z43" s="85">
        <v>7</v>
      </c>
      <c r="AA43" s="85">
        <v>8</v>
      </c>
      <c r="AB43" s="85">
        <f>+BN_InfraMR[[#This Row],[Total Pasos Vehiculares a Nivel]]</f>
        <v>46</v>
      </c>
      <c r="AC43" s="85">
        <f t="shared" si="2"/>
        <v>61</v>
      </c>
      <c r="AD43" s="85">
        <v>1</v>
      </c>
      <c r="AE43" s="85">
        <v>7</v>
      </c>
      <c r="AF43" s="85">
        <v>30</v>
      </c>
      <c r="AG43" s="85">
        <f t="shared" si="3"/>
        <v>38</v>
      </c>
      <c r="AH43" s="88">
        <v>45.287999999999997</v>
      </c>
      <c r="AI43" s="88">
        <v>9.032</v>
      </c>
      <c r="AJ43" s="88">
        <v>0</v>
      </c>
      <c r="AK43" s="88">
        <f t="shared" si="4"/>
        <v>54.319999999999993</v>
      </c>
      <c r="AL43" s="85">
        <v>0</v>
      </c>
      <c r="AM43" s="85">
        <v>20</v>
      </c>
      <c r="AN43" s="85">
        <v>0</v>
      </c>
      <c r="AO43" s="85">
        <f t="shared" si="7"/>
        <v>20</v>
      </c>
      <c r="AP43" s="85">
        <v>0</v>
      </c>
      <c r="AQ43" s="85">
        <v>0</v>
      </c>
      <c r="AR43" s="85">
        <v>0</v>
      </c>
      <c r="AS43" s="85">
        <f t="shared" si="8"/>
        <v>0</v>
      </c>
      <c r="AT43" s="85">
        <v>0</v>
      </c>
      <c r="AU43" s="85">
        <v>0</v>
      </c>
      <c r="AV43" s="85">
        <v>0</v>
      </c>
      <c r="AW43" s="85">
        <f t="shared" si="9"/>
        <v>0</v>
      </c>
      <c r="AX43" s="85">
        <v>60</v>
      </c>
      <c r="AY43" s="85">
        <v>42</v>
      </c>
      <c r="AZ43" s="85">
        <v>0</v>
      </c>
      <c r="BA43" s="85">
        <v>0</v>
      </c>
      <c r="BB43" s="85">
        <v>0</v>
      </c>
      <c r="BC43" s="85">
        <f t="shared" si="10"/>
        <v>102</v>
      </c>
      <c r="BD43" s="85">
        <v>1</v>
      </c>
      <c r="BE43" s="85">
        <v>38</v>
      </c>
      <c r="BF43" s="89">
        <v>1000</v>
      </c>
    </row>
    <row r="44" spans="1:58">
      <c r="A44" s="85">
        <v>1996</v>
      </c>
      <c r="B44" s="85" t="s">
        <v>121</v>
      </c>
      <c r="C44" s="88">
        <v>2.0699999999999998</v>
      </c>
      <c r="D44" s="88">
        <v>52.25</v>
      </c>
      <c r="E44" s="88">
        <v>0</v>
      </c>
      <c r="F44" s="88">
        <v>0</v>
      </c>
      <c r="G44" s="88">
        <f t="shared" si="5"/>
        <v>54.32</v>
      </c>
      <c r="H44" s="88">
        <v>54.32</v>
      </c>
      <c r="I44" s="88">
        <v>51.944000000000003</v>
      </c>
      <c r="J44" s="88">
        <v>106.57</v>
      </c>
      <c r="K44" s="88">
        <v>26.26</v>
      </c>
      <c r="L44" s="88">
        <v>0</v>
      </c>
      <c r="M44" s="88">
        <v>0</v>
      </c>
      <c r="N44" s="12">
        <f>+BN_InfraMR[[#This Row],[A.03.1 -  Longitud de Vías de Explotación No Electrificadas Troncales y Ramales (vía principal) (km)]]+BN_InfraMR[[#This Row],[A.04.1 -  Longitud de Vías de Explotación Electrificadas Troncales y Ramales (vía principal) (km)]]</f>
        <v>106.57</v>
      </c>
      <c r="O44" s="88">
        <v>106.57</v>
      </c>
      <c r="P44" s="85">
        <v>15</v>
      </c>
      <c r="Q44" s="85">
        <v>7</v>
      </c>
      <c r="R44" s="85">
        <v>0</v>
      </c>
      <c r="S44" s="85">
        <f t="shared" si="0"/>
        <v>22</v>
      </c>
      <c r="T44" s="85">
        <v>1</v>
      </c>
      <c r="U44" s="85">
        <v>40</v>
      </c>
      <c r="V44" s="85">
        <v>0</v>
      </c>
      <c r="W44" s="85">
        <v>5</v>
      </c>
      <c r="X44" s="85">
        <v>0</v>
      </c>
      <c r="Y44" s="85">
        <f t="shared" si="1"/>
        <v>46</v>
      </c>
      <c r="Z44" s="85">
        <v>7</v>
      </c>
      <c r="AA44" s="85">
        <v>8</v>
      </c>
      <c r="AB44" s="85">
        <f>+BN_InfraMR[[#This Row],[Total Pasos Vehiculares a Nivel]]</f>
        <v>46</v>
      </c>
      <c r="AC44" s="85">
        <f t="shared" si="2"/>
        <v>61</v>
      </c>
      <c r="AD44" s="85">
        <v>1</v>
      </c>
      <c r="AE44" s="85">
        <v>7</v>
      </c>
      <c r="AF44" s="85">
        <v>30</v>
      </c>
      <c r="AG44" s="85">
        <f t="shared" si="3"/>
        <v>38</v>
      </c>
      <c r="AH44" s="88">
        <v>45.287999999999997</v>
      </c>
      <c r="AI44" s="88">
        <v>9.032</v>
      </c>
      <c r="AJ44" s="88">
        <v>0</v>
      </c>
      <c r="AK44" s="88">
        <f t="shared" si="4"/>
        <v>54.319999999999993</v>
      </c>
      <c r="AL44" s="85">
        <v>0</v>
      </c>
      <c r="AM44" s="85">
        <v>20</v>
      </c>
      <c r="AN44" s="85">
        <v>0</v>
      </c>
      <c r="AO44" s="85">
        <f t="shared" si="7"/>
        <v>20</v>
      </c>
      <c r="AP44" s="85">
        <v>0</v>
      </c>
      <c r="AQ44" s="85">
        <v>0</v>
      </c>
      <c r="AR44" s="85">
        <v>0</v>
      </c>
      <c r="AS44" s="85">
        <f t="shared" si="8"/>
        <v>0</v>
      </c>
      <c r="AT44" s="85">
        <v>0</v>
      </c>
      <c r="AU44" s="85">
        <v>0</v>
      </c>
      <c r="AV44" s="85">
        <v>0</v>
      </c>
      <c r="AW44" s="85">
        <f t="shared" si="9"/>
        <v>0</v>
      </c>
      <c r="AX44" s="85">
        <v>60</v>
      </c>
      <c r="AY44" s="85">
        <v>42</v>
      </c>
      <c r="AZ44" s="85">
        <v>0</v>
      </c>
      <c r="BA44" s="85">
        <v>0</v>
      </c>
      <c r="BB44" s="85">
        <v>0</v>
      </c>
      <c r="BC44" s="85">
        <f t="shared" si="10"/>
        <v>102</v>
      </c>
      <c r="BD44" s="85">
        <v>1</v>
      </c>
      <c r="BE44" s="85">
        <v>38</v>
      </c>
      <c r="BF44" s="89">
        <v>1000</v>
      </c>
    </row>
    <row r="45" spans="1:58">
      <c r="A45" s="85">
        <v>1996</v>
      </c>
      <c r="B45" s="85" t="s">
        <v>122</v>
      </c>
      <c r="C45" s="88">
        <v>2.0699999999999998</v>
      </c>
      <c r="D45" s="88">
        <v>52.25</v>
      </c>
      <c r="E45" s="88">
        <v>0</v>
      </c>
      <c r="F45" s="88">
        <v>0</v>
      </c>
      <c r="G45" s="88">
        <f t="shared" si="5"/>
        <v>54.32</v>
      </c>
      <c r="H45" s="88">
        <v>54.32</v>
      </c>
      <c r="I45" s="88">
        <v>51.944000000000003</v>
      </c>
      <c r="J45" s="88">
        <v>106.57</v>
      </c>
      <c r="K45" s="88">
        <v>26.26</v>
      </c>
      <c r="L45" s="88">
        <v>0</v>
      </c>
      <c r="M45" s="88">
        <v>0</v>
      </c>
      <c r="N45" s="12">
        <f>+BN_InfraMR[[#This Row],[A.03.1 -  Longitud de Vías de Explotación No Electrificadas Troncales y Ramales (vía principal) (km)]]+BN_InfraMR[[#This Row],[A.04.1 -  Longitud de Vías de Explotación Electrificadas Troncales y Ramales (vía principal) (km)]]</f>
        <v>106.57</v>
      </c>
      <c r="O45" s="88">
        <v>106.57</v>
      </c>
      <c r="P45" s="85">
        <v>15</v>
      </c>
      <c r="Q45" s="85">
        <v>7</v>
      </c>
      <c r="R45" s="85">
        <v>0</v>
      </c>
      <c r="S45" s="85">
        <f t="shared" si="0"/>
        <v>22</v>
      </c>
      <c r="T45" s="85">
        <v>1</v>
      </c>
      <c r="U45" s="85">
        <v>40</v>
      </c>
      <c r="V45" s="85">
        <v>0</v>
      </c>
      <c r="W45" s="85">
        <v>5</v>
      </c>
      <c r="X45" s="85">
        <v>0</v>
      </c>
      <c r="Y45" s="85">
        <f t="shared" si="1"/>
        <v>46</v>
      </c>
      <c r="Z45" s="85">
        <v>7</v>
      </c>
      <c r="AA45" s="85">
        <v>8</v>
      </c>
      <c r="AB45" s="85">
        <f>+BN_InfraMR[[#This Row],[Total Pasos Vehiculares a Nivel]]</f>
        <v>46</v>
      </c>
      <c r="AC45" s="85">
        <f t="shared" si="2"/>
        <v>61</v>
      </c>
      <c r="AD45" s="85">
        <v>1</v>
      </c>
      <c r="AE45" s="85">
        <v>7</v>
      </c>
      <c r="AF45" s="85">
        <v>30</v>
      </c>
      <c r="AG45" s="85">
        <f t="shared" si="3"/>
        <v>38</v>
      </c>
      <c r="AH45" s="88">
        <v>45.287999999999997</v>
      </c>
      <c r="AI45" s="88">
        <v>9.032</v>
      </c>
      <c r="AJ45" s="88">
        <v>0</v>
      </c>
      <c r="AK45" s="88">
        <f t="shared" si="4"/>
        <v>54.319999999999993</v>
      </c>
      <c r="AL45" s="85">
        <v>0</v>
      </c>
      <c r="AM45" s="85">
        <v>20</v>
      </c>
      <c r="AN45" s="85">
        <v>0</v>
      </c>
      <c r="AO45" s="85">
        <f t="shared" si="7"/>
        <v>20</v>
      </c>
      <c r="AP45" s="85">
        <v>0</v>
      </c>
      <c r="AQ45" s="85">
        <v>0</v>
      </c>
      <c r="AR45" s="85">
        <v>0</v>
      </c>
      <c r="AS45" s="85">
        <f t="shared" si="8"/>
        <v>0</v>
      </c>
      <c r="AT45" s="85">
        <v>0</v>
      </c>
      <c r="AU45" s="85">
        <v>0</v>
      </c>
      <c r="AV45" s="85">
        <v>0</v>
      </c>
      <c r="AW45" s="85">
        <f t="shared" si="9"/>
        <v>0</v>
      </c>
      <c r="AX45" s="85">
        <v>60</v>
      </c>
      <c r="AY45" s="85">
        <v>42</v>
      </c>
      <c r="AZ45" s="85">
        <v>0</v>
      </c>
      <c r="BA45" s="85">
        <v>0</v>
      </c>
      <c r="BB45" s="85">
        <v>0</v>
      </c>
      <c r="BC45" s="85">
        <f t="shared" si="10"/>
        <v>102</v>
      </c>
      <c r="BD45" s="85">
        <v>1</v>
      </c>
      <c r="BE45" s="85">
        <v>38</v>
      </c>
      <c r="BF45" s="89">
        <v>1000</v>
      </c>
    </row>
    <row r="46" spans="1:58">
      <c r="A46" s="85">
        <v>1996</v>
      </c>
      <c r="B46" s="85" t="s">
        <v>123</v>
      </c>
      <c r="C46" s="88">
        <v>2.0699999999999998</v>
      </c>
      <c r="D46" s="88">
        <v>52.25</v>
      </c>
      <c r="E46" s="88">
        <v>0</v>
      </c>
      <c r="F46" s="88">
        <v>0</v>
      </c>
      <c r="G46" s="88">
        <f t="shared" si="5"/>
        <v>54.32</v>
      </c>
      <c r="H46" s="88">
        <v>54.32</v>
      </c>
      <c r="I46" s="88">
        <v>51.944000000000003</v>
      </c>
      <c r="J46" s="88">
        <v>106.57</v>
      </c>
      <c r="K46" s="88">
        <v>26.26</v>
      </c>
      <c r="L46" s="88">
        <v>0</v>
      </c>
      <c r="M46" s="88">
        <v>0</v>
      </c>
      <c r="N46" s="12">
        <f>+BN_InfraMR[[#This Row],[A.03.1 -  Longitud de Vías de Explotación No Electrificadas Troncales y Ramales (vía principal) (km)]]+BN_InfraMR[[#This Row],[A.04.1 -  Longitud de Vías de Explotación Electrificadas Troncales y Ramales (vía principal) (km)]]</f>
        <v>106.57</v>
      </c>
      <c r="O46" s="88">
        <v>106.57</v>
      </c>
      <c r="P46" s="85">
        <v>15</v>
      </c>
      <c r="Q46" s="85">
        <v>7</v>
      </c>
      <c r="R46" s="85">
        <v>0</v>
      </c>
      <c r="S46" s="85">
        <f t="shared" si="0"/>
        <v>22</v>
      </c>
      <c r="T46" s="85">
        <v>1</v>
      </c>
      <c r="U46" s="85">
        <v>40</v>
      </c>
      <c r="V46" s="85">
        <v>0</v>
      </c>
      <c r="W46" s="85">
        <v>5</v>
      </c>
      <c r="X46" s="85">
        <v>0</v>
      </c>
      <c r="Y46" s="85">
        <f t="shared" si="1"/>
        <v>46</v>
      </c>
      <c r="Z46" s="85">
        <v>7</v>
      </c>
      <c r="AA46" s="85">
        <v>8</v>
      </c>
      <c r="AB46" s="85">
        <f>+BN_InfraMR[[#This Row],[Total Pasos Vehiculares a Nivel]]</f>
        <v>46</v>
      </c>
      <c r="AC46" s="85">
        <f t="shared" si="2"/>
        <v>61</v>
      </c>
      <c r="AD46" s="85">
        <v>1</v>
      </c>
      <c r="AE46" s="85">
        <v>7</v>
      </c>
      <c r="AF46" s="85">
        <v>30</v>
      </c>
      <c r="AG46" s="85">
        <f t="shared" si="3"/>
        <v>38</v>
      </c>
      <c r="AH46" s="88">
        <v>45.287999999999997</v>
      </c>
      <c r="AI46" s="88">
        <v>9.032</v>
      </c>
      <c r="AJ46" s="88">
        <v>0</v>
      </c>
      <c r="AK46" s="88">
        <f t="shared" si="4"/>
        <v>54.319999999999993</v>
      </c>
      <c r="AL46" s="85">
        <v>0</v>
      </c>
      <c r="AM46" s="85">
        <v>20</v>
      </c>
      <c r="AN46" s="85">
        <v>0</v>
      </c>
      <c r="AO46" s="85">
        <f t="shared" si="7"/>
        <v>20</v>
      </c>
      <c r="AP46" s="85">
        <v>0</v>
      </c>
      <c r="AQ46" s="85">
        <v>0</v>
      </c>
      <c r="AR46" s="85">
        <v>0</v>
      </c>
      <c r="AS46" s="85">
        <f t="shared" si="8"/>
        <v>0</v>
      </c>
      <c r="AT46" s="85">
        <v>0</v>
      </c>
      <c r="AU46" s="85">
        <v>0</v>
      </c>
      <c r="AV46" s="85">
        <v>0</v>
      </c>
      <c r="AW46" s="85">
        <f t="shared" si="9"/>
        <v>0</v>
      </c>
      <c r="AX46" s="85">
        <v>60</v>
      </c>
      <c r="AY46" s="85">
        <v>42</v>
      </c>
      <c r="AZ46" s="85">
        <v>0</v>
      </c>
      <c r="BA46" s="85">
        <v>0</v>
      </c>
      <c r="BB46" s="85">
        <v>0</v>
      </c>
      <c r="BC46" s="85">
        <f t="shared" si="10"/>
        <v>102</v>
      </c>
      <c r="BD46" s="85">
        <v>1</v>
      </c>
      <c r="BE46" s="85">
        <v>38</v>
      </c>
      <c r="BF46" s="89">
        <v>1000</v>
      </c>
    </row>
    <row r="47" spans="1:58">
      <c r="A47" s="85">
        <v>1996</v>
      </c>
      <c r="B47" s="85" t="s">
        <v>124</v>
      </c>
      <c r="C47" s="88">
        <v>2.0699999999999998</v>
      </c>
      <c r="D47" s="88">
        <v>52.25</v>
      </c>
      <c r="E47" s="88">
        <v>0</v>
      </c>
      <c r="F47" s="88">
        <v>0</v>
      </c>
      <c r="G47" s="88">
        <f t="shared" si="5"/>
        <v>54.32</v>
      </c>
      <c r="H47" s="88">
        <v>54.32</v>
      </c>
      <c r="I47" s="88">
        <v>51.944000000000003</v>
      </c>
      <c r="J47" s="88">
        <v>106.57</v>
      </c>
      <c r="K47" s="88">
        <v>26.26</v>
      </c>
      <c r="L47" s="88">
        <v>0</v>
      </c>
      <c r="M47" s="88">
        <v>0</v>
      </c>
      <c r="N47" s="12">
        <f>+BN_InfraMR[[#This Row],[A.03.1 -  Longitud de Vías de Explotación No Electrificadas Troncales y Ramales (vía principal) (km)]]+BN_InfraMR[[#This Row],[A.04.1 -  Longitud de Vías de Explotación Electrificadas Troncales y Ramales (vía principal) (km)]]</f>
        <v>106.57</v>
      </c>
      <c r="O47" s="88">
        <v>106.57</v>
      </c>
      <c r="P47" s="85">
        <v>15</v>
      </c>
      <c r="Q47" s="85">
        <v>7</v>
      </c>
      <c r="R47" s="85">
        <v>0</v>
      </c>
      <c r="S47" s="85">
        <f t="shared" si="0"/>
        <v>22</v>
      </c>
      <c r="T47" s="85">
        <v>1</v>
      </c>
      <c r="U47" s="85">
        <v>40</v>
      </c>
      <c r="V47" s="85">
        <v>0</v>
      </c>
      <c r="W47" s="85">
        <v>5</v>
      </c>
      <c r="X47" s="85">
        <v>0</v>
      </c>
      <c r="Y47" s="85">
        <f t="shared" si="1"/>
        <v>46</v>
      </c>
      <c r="Z47" s="85">
        <v>7</v>
      </c>
      <c r="AA47" s="85">
        <v>8</v>
      </c>
      <c r="AB47" s="85">
        <f>+BN_InfraMR[[#This Row],[Total Pasos Vehiculares a Nivel]]</f>
        <v>46</v>
      </c>
      <c r="AC47" s="85">
        <f t="shared" si="2"/>
        <v>61</v>
      </c>
      <c r="AD47" s="85">
        <v>1</v>
      </c>
      <c r="AE47" s="85">
        <v>7</v>
      </c>
      <c r="AF47" s="85">
        <v>30</v>
      </c>
      <c r="AG47" s="85">
        <f t="shared" si="3"/>
        <v>38</v>
      </c>
      <c r="AH47" s="88">
        <v>45.287999999999997</v>
      </c>
      <c r="AI47" s="88">
        <v>9.032</v>
      </c>
      <c r="AJ47" s="88">
        <v>0</v>
      </c>
      <c r="AK47" s="88">
        <f t="shared" si="4"/>
        <v>54.319999999999993</v>
      </c>
      <c r="AL47" s="85">
        <v>0</v>
      </c>
      <c r="AM47" s="85">
        <v>20</v>
      </c>
      <c r="AN47" s="85">
        <v>0</v>
      </c>
      <c r="AO47" s="85">
        <f t="shared" si="7"/>
        <v>20</v>
      </c>
      <c r="AP47" s="85">
        <v>0</v>
      </c>
      <c r="AQ47" s="85">
        <v>0</v>
      </c>
      <c r="AR47" s="85">
        <v>0</v>
      </c>
      <c r="AS47" s="85">
        <f t="shared" si="8"/>
        <v>0</v>
      </c>
      <c r="AT47" s="85">
        <v>0</v>
      </c>
      <c r="AU47" s="85">
        <v>0</v>
      </c>
      <c r="AV47" s="85">
        <v>0</v>
      </c>
      <c r="AW47" s="85">
        <f t="shared" si="9"/>
        <v>0</v>
      </c>
      <c r="AX47" s="85">
        <v>60</v>
      </c>
      <c r="AY47" s="85">
        <v>42</v>
      </c>
      <c r="AZ47" s="85">
        <v>0</v>
      </c>
      <c r="BA47" s="85">
        <v>0</v>
      </c>
      <c r="BB47" s="85">
        <v>0</v>
      </c>
      <c r="BC47" s="85">
        <f t="shared" si="10"/>
        <v>102</v>
      </c>
      <c r="BD47" s="85">
        <v>1</v>
      </c>
      <c r="BE47" s="85">
        <v>38</v>
      </c>
      <c r="BF47" s="89">
        <v>1000</v>
      </c>
    </row>
    <row r="48" spans="1:58">
      <c r="A48" s="85">
        <v>1996</v>
      </c>
      <c r="B48" s="85" t="s">
        <v>125</v>
      </c>
      <c r="C48" s="88">
        <v>2.0699999999999998</v>
      </c>
      <c r="D48" s="88">
        <v>52.25</v>
      </c>
      <c r="E48" s="88">
        <v>0</v>
      </c>
      <c r="F48" s="88">
        <v>0</v>
      </c>
      <c r="G48" s="88">
        <f t="shared" si="5"/>
        <v>54.32</v>
      </c>
      <c r="H48" s="88">
        <v>54.32</v>
      </c>
      <c r="I48" s="88">
        <v>51.944000000000003</v>
      </c>
      <c r="J48" s="88">
        <v>106.57</v>
      </c>
      <c r="K48" s="88">
        <v>26.26</v>
      </c>
      <c r="L48" s="88">
        <v>0</v>
      </c>
      <c r="M48" s="88">
        <v>0</v>
      </c>
      <c r="N48" s="12">
        <f>+BN_InfraMR[[#This Row],[A.03.1 -  Longitud de Vías de Explotación No Electrificadas Troncales y Ramales (vía principal) (km)]]+BN_InfraMR[[#This Row],[A.04.1 -  Longitud de Vías de Explotación Electrificadas Troncales y Ramales (vía principal) (km)]]</f>
        <v>106.57</v>
      </c>
      <c r="O48" s="88">
        <v>106.57</v>
      </c>
      <c r="P48" s="85">
        <v>15</v>
      </c>
      <c r="Q48" s="85">
        <v>7</v>
      </c>
      <c r="R48" s="85">
        <v>0</v>
      </c>
      <c r="S48" s="85">
        <f t="shared" si="0"/>
        <v>22</v>
      </c>
      <c r="T48" s="85">
        <v>1</v>
      </c>
      <c r="U48" s="85">
        <v>40</v>
      </c>
      <c r="V48" s="85">
        <v>0</v>
      </c>
      <c r="W48" s="85">
        <v>5</v>
      </c>
      <c r="X48" s="85">
        <v>0</v>
      </c>
      <c r="Y48" s="85">
        <f t="shared" si="1"/>
        <v>46</v>
      </c>
      <c r="Z48" s="85">
        <v>7</v>
      </c>
      <c r="AA48" s="85">
        <v>8</v>
      </c>
      <c r="AB48" s="85">
        <f>+BN_InfraMR[[#This Row],[Total Pasos Vehiculares a Nivel]]</f>
        <v>46</v>
      </c>
      <c r="AC48" s="85">
        <f t="shared" si="2"/>
        <v>61</v>
      </c>
      <c r="AD48" s="85">
        <v>1</v>
      </c>
      <c r="AE48" s="85">
        <v>7</v>
      </c>
      <c r="AF48" s="85">
        <v>30</v>
      </c>
      <c r="AG48" s="85">
        <f t="shared" si="3"/>
        <v>38</v>
      </c>
      <c r="AH48" s="88">
        <v>45.287999999999997</v>
      </c>
      <c r="AI48" s="88">
        <v>9.032</v>
      </c>
      <c r="AJ48" s="88">
        <v>0</v>
      </c>
      <c r="AK48" s="88">
        <f t="shared" si="4"/>
        <v>54.319999999999993</v>
      </c>
      <c r="AL48" s="85">
        <v>0</v>
      </c>
      <c r="AM48" s="85">
        <v>20</v>
      </c>
      <c r="AN48" s="85">
        <v>0</v>
      </c>
      <c r="AO48" s="85">
        <f t="shared" si="7"/>
        <v>20</v>
      </c>
      <c r="AP48" s="85">
        <v>0</v>
      </c>
      <c r="AQ48" s="85">
        <v>0</v>
      </c>
      <c r="AR48" s="85">
        <v>0</v>
      </c>
      <c r="AS48" s="85">
        <f t="shared" si="8"/>
        <v>0</v>
      </c>
      <c r="AT48" s="85">
        <v>0</v>
      </c>
      <c r="AU48" s="85">
        <v>0</v>
      </c>
      <c r="AV48" s="85">
        <v>0</v>
      </c>
      <c r="AW48" s="85">
        <f t="shared" si="9"/>
        <v>0</v>
      </c>
      <c r="AX48" s="85">
        <v>60</v>
      </c>
      <c r="AY48" s="85">
        <v>42</v>
      </c>
      <c r="AZ48" s="85">
        <v>0</v>
      </c>
      <c r="BA48" s="85">
        <v>0</v>
      </c>
      <c r="BB48" s="85">
        <v>0</v>
      </c>
      <c r="BC48" s="85">
        <f t="shared" si="10"/>
        <v>102</v>
      </c>
      <c r="BD48" s="85">
        <v>1</v>
      </c>
      <c r="BE48" s="85">
        <v>38</v>
      </c>
      <c r="BF48" s="89">
        <v>1000</v>
      </c>
    </row>
    <row r="49" spans="1:58">
      <c r="A49" s="85">
        <v>1996</v>
      </c>
      <c r="B49" s="85" t="s">
        <v>126</v>
      </c>
      <c r="C49" s="88">
        <v>2.0699999999999998</v>
      </c>
      <c r="D49" s="88">
        <v>52.25</v>
      </c>
      <c r="E49" s="88">
        <v>0</v>
      </c>
      <c r="F49" s="88">
        <v>0</v>
      </c>
      <c r="G49" s="88">
        <f t="shared" si="5"/>
        <v>54.32</v>
      </c>
      <c r="H49" s="88">
        <v>54.32</v>
      </c>
      <c r="I49" s="88">
        <v>51.944000000000003</v>
      </c>
      <c r="J49" s="88">
        <v>106.57</v>
      </c>
      <c r="K49" s="88">
        <v>26.26</v>
      </c>
      <c r="L49" s="88">
        <v>0</v>
      </c>
      <c r="M49" s="88">
        <v>0</v>
      </c>
      <c r="N49" s="12">
        <f>+BN_InfraMR[[#This Row],[A.03.1 -  Longitud de Vías de Explotación No Electrificadas Troncales y Ramales (vía principal) (km)]]+BN_InfraMR[[#This Row],[A.04.1 -  Longitud de Vías de Explotación Electrificadas Troncales y Ramales (vía principal) (km)]]</f>
        <v>106.57</v>
      </c>
      <c r="O49" s="88">
        <v>106.57</v>
      </c>
      <c r="P49" s="85">
        <v>15</v>
      </c>
      <c r="Q49" s="85">
        <v>7</v>
      </c>
      <c r="R49" s="85">
        <v>0</v>
      </c>
      <c r="S49" s="85">
        <f t="shared" si="0"/>
        <v>22</v>
      </c>
      <c r="T49" s="85">
        <v>1</v>
      </c>
      <c r="U49" s="85">
        <v>40</v>
      </c>
      <c r="V49" s="85">
        <v>0</v>
      </c>
      <c r="W49" s="85">
        <v>5</v>
      </c>
      <c r="X49" s="85">
        <v>0</v>
      </c>
      <c r="Y49" s="85">
        <f t="shared" si="1"/>
        <v>46</v>
      </c>
      <c r="Z49" s="85">
        <v>7</v>
      </c>
      <c r="AA49" s="85">
        <v>8</v>
      </c>
      <c r="AB49" s="85">
        <f>+BN_InfraMR[[#This Row],[Total Pasos Vehiculares a Nivel]]</f>
        <v>46</v>
      </c>
      <c r="AC49" s="85">
        <f t="shared" si="2"/>
        <v>61</v>
      </c>
      <c r="AD49" s="85">
        <v>1</v>
      </c>
      <c r="AE49" s="85">
        <v>7</v>
      </c>
      <c r="AF49" s="85">
        <v>30</v>
      </c>
      <c r="AG49" s="85">
        <f t="shared" si="3"/>
        <v>38</v>
      </c>
      <c r="AH49" s="88">
        <v>45.287999999999997</v>
      </c>
      <c r="AI49" s="88">
        <v>9.032</v>
      </c>
      <c r="AJ49" s="88">
        <v>0</v>
      </c>
      <c r="AK49" s="88">
        <f t="shared" si="4"/>
        <v>54.319999999999993</v>
      </c>
      <c r="AL49" s="85">
        <v>0</v>
      </c>
      <c r="AM49" s="85">
        <v>20</v>
      </c>
      <c r="AN49" s="85">
        <v>0</v>
      </c>
      <c r="AO49" s="85">
        <f t="shared" si="7"/>
        <v>20</v>
      </c>
      <c r="AP49" s="85">
        <v>0</v>
      </c>
      <c r="AQ49" s="85">
        <v>0</v>
      </c>
      <c r="AR49" s="85">
        <v>0</v>
      </c>
      <c r="AS49" s="85">
        <f t="shared" si="8"/>
        <v>0</v>
      </c>
      <c r="AT49" s="85">
        <v>0</v>
      </c>
      <c r="AU49" s="85">
        <v>0</v>
      </c>
      <c r="AV49" s="85">
        <v>0</v>
      </c>
      <c r="AW49" s="85">
        <f t="shared" si="9"/>
        <v>0</v>
      </c>
      <c r="AX49" s="85">
        <v>60</v>
      </c>
      <c r="AY49" s="85">
        <v>42</v>
      </c>
      <c r="AZ49" s="85">
        <v>0</v>
      </c>
      <c r="BA49" s="85">
        <v>0</v>
      </c>
      <c r="BB49" s="85">
        <v>0</v>
      </c>
      <c r="BC49" s="85">
        <f t="shared" si="10"/>
        <v>102</v>
      </c>
      <c r="BD49" s="85">
        <v>1</v>
      </c>
      <c r="BE49" s="85">
        <v>38</v>
      </c>
      <c r="BF49" s="89">
        <v>1000</v>
      </c>
    </row>
    <row r="50" spans="1:58">
      <c r="A50" s="85">
        <v>1997</v>
      </c>
      <c r="B50" s="85" t="s">
        <v>115</v>
      </c>
      <c r="C50" s="88">
        <v>2.0699999999999998</v>
      </c>
      <c r="D50" s="88">
        <v>52.25</v>
      </c>
      <c r="E50" s="88">
        <v>0</v>
      </c>
      <c r="F50" s="88">
        <v>0</v>
      </c>
      <c r="G50" s="88">
        <f t="shared" si="5"/>
        <v>54.32</v>
      </c>
      <c r="H50" s="88">
        <v>54.32</v>
      </c>
      <c r="I50" s="88">
        <v>51.944000000000003</v>
      </c>
      <c r="J50" s="88">
        <v>106.57</v>
      </c>
      <c r="K50" s="88">
        <v>26.26</v>
      </c>
      <c r="L50" s="88">
        <v>0</v>
      </c>
      <c r="M50" s="88">
        <v>0</v>
      </c>
      <c r="N50" s="12">
        <f>+BN_InfraMR[[#This Row],[A.03.1 -  Longitud de Vías de Explotación No Electrificadas Troncales y Ramales (vía principal) (km)]]+BN_InfraMR[[#This Row],[A.04.1 -  Longitud de Vías de Explotación Electrificadas Troncales y Ramales (vía principal) (km)]]</f>
        <v>106.57</v>
      </c>
      <c r="O50" s="88">
        <v>106.57</v>
      </c>
      <c r="P50" s="85">
        <v>15</v>
      </c>
      <c r="Q50" s="85">
        <v>7</v>
      </c>
      <c r="R50" s="85">
        <v>0</v>
      </c>
      <c r="S50" s="85">
        <f t="shared" si="0"/>
        <v>22</v>
      </c>
      <c r="T50" s="85">
        <v>0</v>
      </c>
      <c r="U50" s="85">
        <v>41</v>
      </c>
      <c r="V50" s="85">
        <v>0</v>
      </c>
      <c r="W50" s="85">
        <v>5</v>
      </c>
      <c r="X50" s="85">
        <v>0</v>
      </c>
      <c r="Y50" s="85">
        <f t="shared" si="1"/>
        <v>46</v>
      </c>
      <c r="Z50" s="85">
        <v>7</v>
      </c>
      <c r="AA50" s="85">
        <v>8</v>
      </c>
      <c r="AB50" s="85">
        <f>+BN_InfraMR[[#This Row],[Total Pasos Vehiculares a Nivel]]</f>
        <v>46</v>
      </c>
      <c r="AC50" s="85">
        <f t="shared" si="2"/>
        <v>61</v>
      </c>
      <c r="AD50" s="85">
        <v>1</v>
      </c>
      <c r="AE50" s="85">
        <v>7</v>
      </c>
      <c r="AF50" s="85">
        <v>30</v>
      </c>
      <c r="AG50" s="85">
        <f t="shared" si="3"/>
        <v>38</v>
      </c>
      <c r="AH50" s="88">
        <v>45.287999999999997</v>
      </c>
      <c r="AI50" s="88">
        <v>9.032</v>
      </c>
      <c r="AJ50" s="88">
        <v>0</v>
      </c>
      <c r="AK50" s="88">
        <f t="shared" si="4"/>
        <v>54.319999999999993</v>
      </c>
      <c r="AL50" s="85">
        <v>0</v>
      </c>
      <c r="AM50" s="85">
        <v>20</v>
      </c>
      <c r="AN50" s="85">
        <v>0</v>
      </c>
      <c r="AO50" s="85">
        <f t="shared" si="7"/>
        <v>20</v>
      </c>
      <c r="AP50" s="85">
        <v>0</v>
      </c>
      <c r="AQ50" s="85">
        <v>0</v>
      </c>
      <c r="AR50" s="85">
        <v>0</v>
      </c>
      <c r="AS50" s="85">
        <f t="shared" si="8"/>
        <v>0</v>
      </c>
      <c r="AT50" s="85">
        <v>0</v>
      </c>
      <c r="AU50" s="85">
        <v>0</v>
      </c>
      <c r="AV50" s="85">
        <v>0</v>
      </c>
      <c r="AW50" s="85">
        <f t="shared" si="9"/>
        <v>0</v>
      </c>
      <c r="AX50" s="85">
        <v>60</v>
      </c>
      <c r="AY50" s="85">
        <v>42</v>
      </c>
      <c r="AZ50" s="85">
        <v>0</v>
      </c>
      <c r="BA50" s="85">
        <v>0</v>
      </c>
      <c r="BB50" s="85">
        <v>0</v>
      </c>
      <c r="BC50" s="85">
        <f t="shared" si="10"/>
        <v>102</v>
      </c>
      <c r="BD50" s="85">
        <v>1</v>
      </c>
      <c r="BE50" s="85">
        <v>38</v>
      </c>
      <c r="BF50" s="89">
        <v>1000</v>
      </c>
    </row>
    <row r="51" spans="1:58">
      <c r="A51" s="85">
        <v>1997</v>
      </c>
      <c r="B51" s="85" t="s">
        <v>116</v>
      </c>
      <c r="C51" s="88">
        <v>2.0699999999999998</v>
      </c>
      <c r="D51" s="88">
        <v>52.25</v>
      </c>
      <c r="E51" s="88">
        <v>0</v>
      </c>
      <c r="F51" s="88">
        <v>0</v>
      </c>
      <c r="G51" s="88">
        <f t="shared" si="5"/>
        <v>54.32</v>
      </c>
      <c r="H51" s="88">
        <v>54.32</v>
      </c>
      <c r="I51" s="88">
        <v>51.944000000000003</v>
      </c>
      <c r="J51" s="88">
        <v>106.57</v>
      </c>
      <c r="K51" s="88">
        <v>26.26</v>
      </c>
      <c r="L51" s="88">
        <v>0</v>
      </c>
      <c r="M51" s="88">
        <v>0</v>
      </c>
      <c r="N51" s="12">
        <f>+BN_InfraMR[[#This Row],[A.03.1 -  Longitud de Vías de Explotación No Electrificadas Troncales y Ramales (vía principal) (km)]]+BN_InfraMR[[#This Row],[A.04.1 -  Longitud de Vías de Explotación Electrificadas Troncales y Ramales (vía principal) (km)]]</f>
        <v>106.57</v>
      </c>
      <c r="O51" s="88">
        <v>106.57</v>
      </c>
      <c r="P51" s="85">
        <v>15</v>
      </c>
      <c r="Q51" s="85">
        <v>7</v>
      </c>
      <c r="R51" s="85">
        <v>0</v>
      </c>
      <c r="S51" s="85">
        <f t="shared" si="0"/>
        <v>22</v>
      </c>
      <c r="T51" s="85">
        <v>0</v>
      </c>
      <c r="U51" s="85">
        <v>41</v>
      </c>
      <c r="V51" s="85">
        <v>0</v>
      </c>
      <c r="W51" s="85">
        <v>5</v>
      </c>
      <c r="X51" s="85">
        <v>0</v>
      </c>
      <c r="Y51" s="85">
        <f t="shared" si="1"/>
        <v>46</v>
      </c>
      <c r="Z51" s="85">
        <v>7</v>
      </c>
      <c r="AA51" s="85">
        <v>8</v>
      </c>
      <c r="AB51" s="85">
        <f>+BN_InfraMR[[#This Row],[Total Pasos Vehiculares a Nivel]]</f>
        <v>46</v>
      </c>
      <c r="AC51" s="85">
        <f t="shared" si="2"/>
        <v>61</v>
      </c>
      <c r="AD51" s="85">
        <v>1</v>
      </c>
      <c r="AE51" s="85">
        <v>7</v>
      </c>
      <c r="AF51" s="85">
        <v>30</v>
      </c>
      <c r="AG51" s="85">
        <f t="shared" si="3"/>
        <v>38</v>
      </c>
      <c r="AH51" s="88">
        <v>45.287999999999997</v>
      </c>
      <c r="AI51" s="88">
        <v>9.032</v>
      </c>
      <c r="AJ51" s="88">
        <v>0</v>
      </c>
      <c r="AK51" s="88">
        <f t="shared" si="4"/>
        <v>54.319999999999993</v>
      </c>
      <c r="AL51" s="85">
        <v>0</v>
      </c>
      <c r="AM51" s="85">
        <v>20</v>
      </c>
      <c r="AN51" s="85">
        <v>0</v>
      </c>
      <c r="AO51" s="85">
        <f t="shared" si="7"/>
        <v>20</v>
      </c>
      <c r="AP51" s="85">
        <v>0</v>
      </c>
      <c r="AQ51" s="85">
        <v>0</v>
      </c>
      <c r="AR51" s="85">
        <v>0</v>
      </c>
      <c r="AS51" s="85">
        <f t="shared" si="8"/>
        <v>0</v>
      </c>
      <c r="AT51" s="85">
        <v>0</v>
      </c>
      <c r="AU51" s="85">
        <v>0</v>
      </c>
      <c r="AV51" s="85">
        <v>0</v>
      </c>
      <c r="AW51" s="85">
        <f t="shared" si="9"/>
        <v>0</v>
      </c>
      <c r="AX51" s="85">
        <v>60</v>
      </c>
      <c r="AY51" s="85">
        <v>42</v>
      </c>
      <c r="AZ51" s="85">
        <v>0</v>
      </c>
      <c r="BA51" s="85">
        <v>0</v>
      </c>
      <c r="BB51" s="85">
        <v>0</v>
      </c>
      <c r="BC51" s="85">
        <f t="shared" si="10"/>
        <v>102</v>
      </c>
      <c r="BD51" s="85">
        <v>1</v>
      </c>
      <c r="BE51" s="85">
        <v>38</v>
      </c>
      <c r="BF51" s="89">
        <v>1000</v>
      </c>
    </row>
    <row r="52" spans="1:58">
      <c r="A52" s="85">
        <v>1997</v>
      </c>
      <c r="B52" s="85" t="s">
        <v>117</v>
      </c>
      <c r="C52" s="88">
        <v>2.0699999999999998</v>
      </c>
      <c r="D52" s="88">
        <v>52.25</v>
      </c>
      <c r="E52" s="88">
        <v>0</v>
      </c>
      <c r="F52" s="88">
        <v>0</v>
      </c>
      <c r="G52" s="88">
        <f t="shared" si="5"/>
        <v>54.32</v>
      </c>
      <c r="H52" s="88">
        <v>54.32</v>
      </c>
      <c r="I52" s="88">
        <v>51.944000000000003</v>
      </c>
      <c r="J52" s="88">
        <v>106.57</v>
      </c>
      <c r="K52" s="88">
        <v>26.26</v>
      </c>
      <c r="L52" s="88">
        <v>0</v>
      </c>
      <c r="M52" s="88">
        <v>0</v>
      </c>
      <c r="N52" s="12">
        <f>+BN_InfraMR[[#This Row],[A.03.1 -  Longitud de Vías de Explotación No Electrificadas Troncales y Ramales (vía principal) (km)]]+BN_InfraMR[[#This Row],[A.04.1 -  Longitud de Vías de Explotación Electrificadas Troncales y Ramales (vía principal) (km)]]</f>
        <v>106.57</v>
      </c>
      <c r="O52" s="88">
        <v>106.57</v>
      </c>
      <c r="P52" s="85">
        <v>15</v>
      </c>
      <c r="Q52" s="85">
        <v>7</v>
      </c>
      <c r="R52" s="85">
        <v>0</v>
      </c>
      <c r="S52" s="85">
        <f t="shared" si="0"/>
        <v>22</v>
      </c>
      <c r="T52" s="85">
        <v>0</v>
      </c>
      <c r="U52" s="85">
        <v>41</v>
      </c>
      <c r="V52" s="85">
        <v>0</v>
      </c>
      <c r="W52" s="85">
        <v>5</v>
      </c>
      <c r="X52" s="85">
        <v>0</v>
      </c>
      <c r="Y52" s="85">
        <f t="shared" si="1"/>
        <v>46</v>
      </c>
      <c r="Z52" s="85">
        <v>7</v>
      </c>
      <c r="AA52" s="85">
        <v>8</v>
      </c>
      <c r="AB52" s="85">
        <f>+BN_InfraMR[[#This Row],[Total Pasos Vehiculares a Nivel]]</f>
        <v>46</v>
      </c>
      <c r="AC52" s="85">
        <f t="shared" si="2"/>
        <v>61</v>
      </c>
      <c r="AD52" s="85">
        <v>1</v>
      </c>
      <c r="AE52" s="85">
        <v>7</v>
      </c>
      <c r="AF52" s="85">
        <v>30</v>
      </c>
      <c r="AG52" s="85">
        <f t="shared" si="3"/>
        <v>38</v>
      </c>
      <c r="AH52" s="88">
        <v>45.287999999999997</v>
      </c>
      <c r="AI52" s="88">
        <v>9.032</v>
      </c>
      <c r="AJ52" s="88">
        <v>0</v>
      </c>
      <c r="AK52" s="88">
        <f t="shared" si="4"/>
        <v>54.319999999999993</v>
      </c>
      <c r="AL52" s="85">
        <v>0</v>
      </c>
      <c r="AM52" s="85">
        <v>20</v>
      </c>
      <c r="AN52" s="85">
        <v>0</v>
      </c>
      <c r="AO52" s="85">
        <f t="shared" si="7"/>
        <v>20</v>
      </c>
      <c r="AP52" s="85">
        <v>0</v>
      </c>
      <c r="AQ52" s="85">
        <v>0</v>
      </c>
      <c r="AR52" s="85">
        <v>0</v>
      </c>
      <c r="AS52" s="85">
        <f t="shared" si="8"/>
        <v>0</v>
      </c>
      <c r="AT52" s="85">
        <v>0</v>
      </c>
      <c r="AU52" s="85">
        <v>0</v>
      </c>
      <c r="AV52" s="85">
        <v>0</v>
      </c>
      <c r="AW52" s="85">
        <f t="shared" si="9"/>
        <v>0</v>
      </c>
      <c r="AX52" s="85">
        <v>60</v>
      </c>
      <c r="AY52" s="85">
        <v>42</v>
      </c>
      <c r="AZ52" s="85">
        <v>0</v>
      </c>
      <c r="BA52" s="85">
        <v>0</v>
      </c>
      <c r="BB52" s="85">
        <v>0</v>
      </c>
      <c r="BC52" s="85">
        <f t="shared" si="10"/>
        <v>102</v>
      </c>
      <c r="BD52" s="85">
        <v>1</v>
      </c>
      <c r="BE52" s="85">
        <v>38</v>
      </c>
      <c r="BF52" s="89">
        <v>1000</v>
      </c>
    </row>
    <row r="53" spans="1:58">
      <c r="A53" s="85">
        <v>1997</v>
      </c>
      <c r="B53" s="85" t="s">
        <v>118</v>
      </c>
      <c r="C53" s="88">
        <v>2.0699999999999998</v>
      </c>
      <c r="D53" s="88">
        <v>52.25</v>
      </c>
      <c r="E53" s="88">
        <v>0</v>
      </c>
      <c r="F53" s="88">
        <v>0</v>
      </c>
      <c r="G53" s="88">
        <f t="shared" si="5"/>
        <v>54.32</v>
      </c>
      <c r="H53" s="88">
        <v>54.32</v>
      </c>
      <c r="I53" s="88">
        <v>51.944000000000003</v>
      </c>
      <c r="J53" s="88">
        <v>106.57</v>
      </c>
      <c r="K53" s="88">
        <v>26.26</v>
      </c>
      <c r="L53" s="88">
        <v>0</v>
      </c>
      <c r="M53" s="88">
        <v>0</v>
      </c>
      <c r="N53" s="12">
        <f>+BN_InfraMR[[#This Row],[A.03.1 -  Longitud de Vías de Explotación No Electrificadas Troncales y Ramales (vía principal) (km)]]+BN_InfraMR[[#This Row],[A.04.1 -  Longitud de Vías de Explotación Electrificadas Troncales y Ramales (vía principal) (km)]]</f>
        <v>106.57</v>
      </c>
      <c r="O53" s="88">
        <v>106.57</v>
      </c>
      <c r="P53" s="85">
        <v>15</v>
      </c>
      <c r="Q53" s="85">
        <v>7</v>
      </c>
      <c r="R53" s="85">
        <v>0</v>
      </c>
      <c r="S53" s="85">
        <f t="shared" si="0"/>
        <v>22</v>
      </c>
      <c r="T53" s="85">
        <v>0</v>
      </c>
      <c r="U53" s="85">
        <v>41</v>
      </c>
      <c r="V53" s="85">
        <v>0</v>
      </c>
      <c r="W53" s="85">
        <v>5</v>
      </c>
      <c r="X53" s="85">
        <v>0</v>
      </c>
      <c r="Y53" s="85">
        <f t="shared" si="1"/>
        <v>46</v>
      </c>
      <c r="Z53" s="85">
        <v>7</v>
      </c>
      <c r="AA53" s="85">
        <v>8</v>
      </c>
      <c r="AB53" s="85">
        <f>+BN_InfraMR[[#This Row],[Total Pasos Vehiculares a Nivel]]</f>
        <v>46</v>
      </c>
      <c r="AC53" s="85">
        <f t="shared" si="2"/>
        <v>61</v>
      </c>
      <c r="AD53" s="85">
        <v>1</v>
      </c>
      <c r="AE53" s="85">
        <v>7</v>
      </c>
      <c r="AF53" s="85">
        <v>30</v>
      </c>
      <c r="AG53" s="85">
        <f t="shared" si="3"/>
        <v>38</v>
      </c>
      <c r="AH53" s="88">
        <v>45.287999999999997</v>
      </c>
      <c r="AI53" s="88">
        <v>9.032</v>
      </c>
      <c r="AJ53" s="88">
        <v>0</v>
      </c>
      <c r="AK53" s="88">
        <f t="shared" si="4"/>
        <v>54.319999999999993</v>
      </c>
      <c r="AL53" s="85">
        <v>0</v>
      </c>
      <c r="AM53" s="85">
        <v>20</v>
      </c>
      <c r="AN53" s="85">
        <v>0</v>
      </c>
      <c r="AO53" s="85">
        <f t="shared" si="7"/>
        <v>20</v>
      </c>
      <c r="AP53" s="85">
        <v>0</v>
      </c>
      <c r="AQ53" s="85">
        <v>0</v>
      </c>
      <c r="AR53" s="85">
        <v>0</v>
      </c>
      <c r="AS53" s="85">
        <f t="shared" si="8"/>
        <v>0</v>
      </c>
      <c r="AT53" s="85">
        <v>0</v>
      </c>
      <c r="AU53" s="85">
        <v>0</v>
      </c>
      <c r="AV53" s="85">
        <v>0</v>
      </c>
      <c r="AW53" s="85">
        <f t="shared" si="9"/>
        <v>0</v>
      </c>
      <c r="AX53" s="85">
        <v>60</v>
      </c>
      <c r="AY53" s="85">
        <v>42</v>
      </c>
      <c r="AZ53" s="85">
        <v>0</v>
      </c>
      <c r="BA53" s="85">
        <v>0</v>
      </c>
      <c r="BB53" s="85">
        <v>0</v>
      </c>
      <c r="BC53" s="85">
        <f t="shared" si="10"/>
        <v>102</v>
      </c>
      <c r="BD53" s="85">
        <v>1</v>
      </c>
      <c r="BE53" s="85">
        <v>38</v>
      </c>
      <c r="BF53" s="89">
        <v>1000</v>
      </c>
    </row>
    <row r="54" spans="1:58">
      <c r="A54" s="85">
        <v>1997</v>
      </c>
      <c r="B54" s="85" t="s">
        <v>119</v>
      </c>
      <c r="C54" s="88">
        <v>2.0699999999999998</v>
      </c>
      <c r="D54" s="88">
        <v>52.25</v>
      </c>
      <c r="E54" s="88">
        <v>0</v>
      </c>
      <c r="F54" s="88">
        <v>0</v>
      </c>
      <c r="G54" s="88">
        <f t="shared" si="5"/>
        <v>54.32</v>
      </c>
      <c r="H54" s="88">
        <v>54.32</v>
      </c>
      <c r="I54" s="88">
        <v>51.944000000000003</v>
      </c>
      <c r="J54" s="88">
        <v>106.57</v>
      </c>
      <c r="K54" s="88">
        <v>26.26</v>
      </c>
      <c r="L54" s="88">
        <v>0</v>
      </c>
      <c r="M54" s="88">
        <v>0</v>
      </c>
      <c r="N54" s="12">
        <f>+BN_InfraMR[[#This Row],[A.03.1 -  Longitud de Vías de Explotación No Electrificadas Troncales y Ramales (vía principal) (km)]]+BN_InfraMR[[#This Row],[A.04.1 -  Longitud de Vías de Explotación Electrificadas Troncales y Ramales (vía principal) (km)]]</f>
        <v>106.57</v>
      </c>
      <c r="O54" s="88">
        <v>106.57</v>
      </c>
      <c r="P54" s="85">
        <v>15</v>
      </c>
      <c r="Q54" s="85">
        <v>7</v>
      </c>
      <c r="R54" s="85">
        <v>0</v>
      </c>
      <c r="S54" s="85">
        <f t="shared" si="0"/>
        <v>22</v>
      </c>
      <c r="T54" s="85">
        <v>0</v>
      </c>
      <c r="U54" s="85">
        <v>41</v>
      </c>
      <c r="V54" s="85">
        <v>0</v>
      </c>
      <c r="W54" s="85">
        <v>5</v>
      </c>
      <c r="X54" s="85">
        <v>0</v>
      </c>
      <c r="Y54" s="85">
        <f t="shared" si="1"/>
        <v>46</v>
      </c>
      <c r="Z54" s="85">
        <v>7</v>
      </c>
      <c r="AA54" s="85">
        <v>8</v>
      </c>
      <c r="AB54" s="85">
        <f>+BN_InfraMR[[#This Row],[Total Pasos Vehiculares a Nivel]]</f>
        <v>46</v>
      </c>
      <c r="AC54" s="85">
        <f t="shared" si="2"/>
        <v>61</v>
      </c>
      <c r="AD54" s="85">
        <v>1</v>
      </c>
      <c r="AE54" s="85">
        <v>7</v>
      </c>
      <c r="AF54" s="85">
        <v>30</v>
      </c>
      <c r="AG54" s="85">
        <f t="shared" si="3"/>
        <v>38</v>
      </c>
      <c r="AH54" s="88">
        <v>45.287999999999997</v>
      </c>
      <c r="AI54" s="88">
        <v>9.032</v>
      </c>
      <c r="AJ54" s="88">
        <v>0</v>
      </c>
      <c r="AK54" s="88">
        <f t="shared" si="4"/>
        <v>54.319999999999993</v>
      </c>
      <c r="AL54" s="85">
        <v>0</v>
      </c>
      <c r="AM54" s="85">
        <v>20</v>
      </c>
      <c r="AN54" s="85">
        <v>0</v>
      </c>
      <c r="AO54" s="85">
        <f t="shared" si="7"/>
        <v>20</v>
      </c>
      <c r="AP54" s="85">
        <v>0</v>
      </c>
      <c r="AQ54" s="85">
        <v>0</v>
      </c>
      <c r="AR54" s="85">
        <v>0</v>
      </c>
      <c r="AS54" s="85">
        <f t="shared" si="8"/>
        <v>0</v>
      </c>
      <c r="AT54" s="85">
        <v>0</v>
      </c>
      <c r="AU54" s="85">
        <v>0</v>
      </c>
      <c r="AV54" s="85">
        <v>0</v>
      </c>
      <c r="AW54" s="85">
        <f t="shared" si="9"/>
        <v>0</v>
      </c>
      <c r="AX54" s="85">
        <v>60</v>
      </c>
      <c r="AY54" s="85">
        <v>42</v>
      </c>
      <c r="AZ54" s="85">
        <v>0</v>
      </c>
      <c r="BA54" s="85">
        <v>0</v>
      </c>
      <c r="BB54" s="85">
        <v>0</v>
      </c>
      <c r="BC54" s="85">
        <f t="shared" si="10"/>
        <v>102</v>
      </c>
      <c r="BD54" s="85">
        <v>1</v>
      </c>
      <c r="BE54" s="85">
        <v>38</v>
      </c>
      <c r="BF54" s="89">
        <v>1000</v>
      </c>
    </row>
    <row r="55" spans="1:58">
      <c r="A55" s="85">
        <v>1997</v>
      </c>
      <c r="B55" s="85" t="s">
        <v>120</v>
      </c>
      <c r="C55" s="88">
        <v>2.0699999999999998</v>
      </c>
      <c r="D55" s="88">
        <v>52.25</v>
      </c>
      <c r="E55" s="88">
        <v>0</v>
      </c>
      <c r="F55" s="88">
        <v>0</v>
      </c>
      <c r="G55" s="88">
        <f t="shared" si="5"/>
        <v>54.32</v>
      </c>
      <c r="H55" s="88">
        <v>54.32</v>
      </c>
      <c r="I55" s="88">
        <v>51.944000000000003</v>
      </c>
      <c r="J55" s="88">
        <v>106.57</v>
      </c>
      <c r="K55" s="88">
        <v>26.26</v>
      </c>
      <c r="L55" s="88">
        <v>0</v>
      </c>
      <c r="M55" s="88">
        <v>0</v>
      </c>
      <c r="N55" s="12">
        <f>+BN_InfraMR[[#This Row],[A.03.1 -  Longitud de Vías de Explotación No Electrificadas Troncales y Ramales (vía principal) (km)]]+BN_InfraMR[[#This Row],[A.04.1 -  Longitud de Vías de Explotación Electrificadas Troncales y Ramales (vía principal) (km)]]</f>
        <v>106.57</v>
      </c>
      <c r="O55" s="88">
        <v>106.57</v>
      </c>
      <c r="P55" s="85">
        <v>15</v>
      </c>
      <c r="Q55" s="85">
        <v>7</v>
      </c>
      <c r="R55" s="85">
        <v>0</v>
      </c>
      <c r="S55" s="85">
        <f t="shared" si="0"/>
        <v>22</v>
      </c>
      <c r="T55" s="85">
        <v>0</v>
      </c>
      <c r="U55" s="85">
        <v>41</v>
      </c>
      <c r="V55" s="85">
        <v>0</v>
      </c>
      <c r="W55" s="85">
        <v>5</v>
      </c>
      <c r="X55" s="85">
        <v>0</v>
      </c>
      <c r="Y55" s="85">
        <f t="shared" si="1"/>
        <v>46</v>
      </c>
      <c r="Z55" s="85">
        <v>7</v>
      </c>
      <c r="AA55" s="85">
        <v>8</v>
      </c>
      <c r="AB55" s="85">
        <f>+BN_InfraMR[[#This Row],[Total Pasos Vehiculares a Nivel]]</f>
        <v>46</v>
      </c>
      <c r="AC55" s="85">
        <f t="shared" si="2"/>
        <v>61</v>
      </c>
      <c r="AD55" s="85">
        <v>1</v>
      </c>
      <c r="AE55" s="85">
        <v>7</v>
      </c>
      <c r="AF55" s="85">
        <v>30</v>
      </c>
      <c r="AG55" s="85">
        <f t="shared" si="3"/>
        <v>38</v>
      </c>
      <c r="AH55" s="88">
        <v>45.287999999999997</v>
      </c>
      <c r="AI55" s="88">
        <v>9.032</v>
      </c>
      <c r="AJ55" s="88">
        <v>0</v>
      </c>
      <c r="AK55" s="88">
        <f t="shared" si="4"/>
        <v>54.319999999999993</v>
      </c>
      <c r="AL55" s="85">
        <v>0</v>
      </c>
      <c r="AM55" s="85">
        <v>20</v>
      </c>
      <c r="AN55" s="85">
        <v>0</v>
      </c>
      <c r="AO55" s="85">
        <f t="shared" si="7"/>
        <v>20</v>
      </c>
      <c r="AP55" s="85">
        <v>0</v>
      </c>
      <c r="AQ55" s="85">
        <v>0</v>
      </c>
      <c r="AR55" s="85">
        <v>0</v>
      </c>
      <c r="AS55" s="85">
        <f t="shared" si="8"/>
        <v>0</v>
      </c>
      <c r="AT55" s="85">
        <v>0</v>
      </c>
      <c r="AU55" s="85">
        <v>0</v>
      </c>
      <c r="AV55" s="85">
        <v>0</v>
      </c>
      <c r="AW55" s="85">
        <f t="shared" si="9"/>
        <v>0</v>
      </c>
      <c r="AX55" s="85">
        <v>60</v>
      </c>
      <c r="AY55" s="85">
        <v>42</v>
      </c>
      <c r="AZ55" s="85">
        <v>0</v>
      </c>
      <c r="BA55" s="85">
        <v>0</v>
      </c>
      <c r="BB55" s="85">
        <v>0</v>
      </c>
      <c r="BC55" s="85">
        <f t="shared" si="10"/>
        <v>102</v>
      </c>
      <c r="BD55" s="85">
        <v>1</v>
      </c>
      <c r="BE55" s="85">
        <v>38</v>
      </c>
      <c r="BF55" s="89">
        <v>1000</v>
      </c>
    </row>
    <row r="56" spans="1:58">
      <c r="A56" s="85">
        <v>1997</v>
      </c>
      <c r="B56" s="85" t="s">
        <v>121</v>
      </c>
      <c r="C56" s="88">
        <v>2.0699999999999998</v>
      </c>
      <c r="D56" s="88">
        <v>52.25</v>
      </c>
      <c r="E56" s="88">
        <v>0</v>
      </c>
      <c r="F56" s="88">
        <v>0</v>
      </c>
      <c r="G56" s="88">
        <f t="shared" si="5"/>
        <v>54.32</v>
      </c>
      <c r="H56" s="88">
        <v>54.32</v>
      </c>
      <c r="I56" s="88">
        <v>51.944000000000003</v>
      </c>
      <c r="J56" s="88">
        <v>106.57</v>
      </c>
      <c r="K56" s="88">
        <v>26.26</v>
      </c>
      <c r="L56" s="88">
        <v>0</v>
      </c>
      <c r="M56" s="88">
        <v>0</v>
      </c>
      <c r="N56" s="12">
        <f>+BN_InfraMR[[#This Row],[A.03.1 -  Longitud de Vías de Explotación No Electrificadas Troncales y Ramales (vía principal) (km)]]+BN_InfraMR[[#This Row],[A.04.1 -  Longitud de Vías de Explotación Electrificadas Troncales y Ramales (vía principal) (km)]]</f>
        <v>106.57</v>
      </c>
      <c r="O56" s="88">
        <v>106.57</v>
      </c>
      <c r="P56" s="85">
        <v>15</v>
      </c>
      <c r="Q56" s="85">
        <v>7</v>
      </c>
      <c r="R56" s="85">
        <v>0</v>
      </c>
      <c r="S56" s="85">
        <f t="shared" si="0"/>
        <v>22</v>
      </c>
      <c r="T56" s="85">
        <v>0</v>
      </c>
      <c r="U56" s="85">
        <v>41</v>
      </c>
      <c r="V56" s="85">
        <v>0</v>
      </c>
      <c r="W56" s="85">
        <v>5</v>
      </c>
      <c r="X56" s="85">
        <v>0</v>
      </c>
      <c r="Y56" s="85">
        <f t="shared" si="1"/>
        <v>46</v>
      </c>
      <c r="Z56" s="85">
        <v>7</v>
      </c>
      <c r="AA56" s="85">
        <v>8</v>
      </c>
      <c r="AB56" s="85">
        <f>+BN_InfraMR[[#This Row],[Total Pasos Vehiculares a Nivel]]</f>
        <v>46</v>
      </c>
      <c r="AC56" s="85">
        <f t="shared" si="2"/>
        <v>61</v>
      </c>
      <c r="AD56" s="85">
        <v>1</v>
      </c>
      <c r="AE56" s="85">
        <v>7</v>
      </c>
      <c r="AF56" s="85">
        <v>30</v>
      </c>
      <c r="AG56" s="85">
        <f t="shared" si="3"/>
        <v>38</v>
      </c>
      <c r="AH56" s="88">
        <v>45.287999999999997</v>
      </c>
      <c r="AI56" s="88">
        <v>9.032</v>
      </c>
      <c r="AJ56" s="88">
        <v>0</v>
      </c>
      <c r="AK56" s="88">
        <f t="shared" si="4"/>
        <v>54.319999999999993</v>
      </c>
      <c r="AL56" s="85">
        <v>0</v>
      </c>
      <c r="AM56" s="85">
        <v>20</v>
      </c>
      <c r="AN56" s="85">
        <v>0</v>
      </c>
      <c r="AO56" s="85">
        <f t="shared" si="7"/>
        <v>20</v>
      </c>
      <c r="AP56" s="85">
        <v>0</v>
      </c>
      <c r="AQ56" s="85">
        <v>0</v>
      </c>
      <c r="AR56" s="85">
        <v>0</v>
      </c>
      <c r="AS56" s="85">
        <f t="shared" si="8"/>
        <v>0</v>
      </c>
      <c r="AT56" s="85">
        <v>0</v>
      </c>
      <c r="AU56" s="85">
        <v>0</v>
      </c>
      <c r="AV56" s="85">
        <v>0</v>
      </c>
      <c r="AW56" s="85">
        <f t="shared" si="9"/>
        <v>0</v>
      </c>
      <c r="AX56" s="85">
        <v>60</v>
      </c>
      <c r="AY56" s="85">
        <v>42</v>
      </c>
      <c r="AZ56" s="85">
        <v>0</v>
      </c>
      <c r="BA56" s="85">
        <v>0</v>
      </c>
      <c r="BB56" s="85">
        <v>0</v>
      </c>
      <c r="BC56" s="85">
        <f t="shared" si="10"/>
        <v>102</v>
      </c>
      <c r="BD56" s="85">
        <v>1</v>
      </c>
      <c r="BE56" s="85">
        <v>38</v>
      </c>
      <c r="BF56" s="89">
        <v>1000</v>
      </c>
    </row>
    <row r="57" spans="1:58">
      <c r="A57" s="85">
        <v>1997</v>
      </c>
      <c r="B57" s="85" t="s">
        <v>122</v>
      </c>
      <c r="C57" s="88">
        <v>2.0699999999999998</v>
      </c>
      <c r="D57" s="88">
        <v>52.25</v>
      </c>
      <c r="E57" s="88">
        <v>0</v>
      </c>
      <c r="F57" s="88">
        <v>0</v>
      </c>
      <c r="G57" s="88">
        <f t="shared" si="5"/>
        <v>54.32</v>
      </c>
      <c r="H57" s="88">
        <v>54.32</v>
      </c>
      <c r="I57" s="88">
        <v>51.944000000000003</v>
      </c>
      <c r="J57" s="88">
        <v>106.57</v>
      </c>
      <c r="K57" s="88">
        <v>26.26</v>
      </c>
      <c r="L57" s="88">
        <v>0</v>
      </c>
      <c r="M57" s="88">
        <v>0</v>
      </c>
      <c r="N57" s="12">
        <f>+BN_InfraMR[[#This Row],[A.03.1 -  Longitud de Vías de Explotación No Electrificadas Troncales y Ramales (vía principal) (km)]]+BN_InfraMR[[#This Row],[A.04.1 -  Longitud de Vías de Explotación Electrificadas Troncales y Ramales (vía principal) (km)]]</f>
        <v>106.57</v>
      </c>
      <c r="O57" s="88">
        <v>106.57</v>
      </c>
      <c r="P57" s="85">
        <v>15</v>
      </c>
      <c r="Q57" s="85">
        <v>7</v>
      </c>
      <c r="R57" s="85">
        <v>0</v>
      </c>
      <c r="S57" s="85">
        <f t="shared" si="0"/>
        <v>22</v>
      </c>
      <c r="T57" s="85">
        <v>0</v>
      </c>
      <c r="U57" s="85">
        <v>41</v>
      </c>
      <c r="V57" s="85">
        <v>0</v>
      </c>
      <c r="W57" s="85">
        <v>5</v>
      </c>
      <c r="X57" s="85">
        <v>0</v>
      </c>
      <c r="Y57" s="85">
        <f t="shared" si="1"/>
        <v>46</v>
      </c>
      <c r="Z57" s="85">
        <v>7</v>
      </c>
      <c r="AA57" s="85">
        <v>8</v>
      </c>
      <c r="AB57" s="85">
        <f>+BN_InfraMR[[#This Row],[Total Pasos Vehiculares a Nivel]]</f>
        <v>46</v>
      </c>
      <c r="AC57" s="85">
        <f t="shared" si="2"/>
        <v>61</v>
      </c>
      <c r="AD57" s="85">
        <v>1</v>
      </c>
      <c r="AE57" s="85">
        <v>7</v>
      </c>
      <c r="AF57" s="85">
        <v>30</v>
      </c>
      <c r="AG57" s="85">
        <f t="shared" si="3"/>
        <v>38</v>
      </c>
      <c r="AH57" s="88">
        <v>45.287999999999997</v>
      </c>
      <c r="AI57" s="88">
        <v>9.032</v>
      </c>
      <c r="AJ57" s="88">
        <v>0</v>
      </c>
      <c r="AK57" s="88">
        <f t="shared" si="4"/>
        <v>54.319999999999993</v>
      </c>
      <c r="AL57" s="85">
        <v>0</v>
      </c>
      <c r="AM57" s="85">
        <v>20</v>
      </c>
      <c r="AN57" s="85">
        <v>0</v>
      </c>
      <c r="AO57" s="85">
        <f t="shared" si="7"/>
        <v>20</v>
      </c>
      <c r="AP57" s="85">
        <v>0</v>
      </c>
      <c r="AQ57" s="85">
        <v>0</v>
      </c>
      <c r="AR57" s="85">
        <v>0</v>
      </c>
      <c r="AS57" s="85">
        <f t="shared" si="8"/>
        <v>0</v>
      </c>
      <c r="AT57" s="85">
        <v>0</v>
      </c>
      <c r="AU57" s="85">
        <v>0</v>
      </c>
      <c r="AV57" s="85">
        <v>0</v>
      </c>
      <c r="AW57" s="85">
        <f t="shared" si="9"/>
        <v>0</v>
      </c>
      <c r="AX57" s="85">
        <v>60</v>
      </c>
      <c r="AY57" s="85">
        <v>42</v>
      </c>
      <c r="AZ57" s="85">
        <v>0</v>
      </c>
      <c r="BA57" s="85">
        <v>0</v>
      </c>
      <c r="BB57" s="85">
        <v>0</v>
      </c>
      <c r="BC57" s="85">
        <f t="shared" si="10"/>
        <v>102</v>
      </c>
      <c r="BD57" s="85">
        <v>1</v>
      </c>
      <c r="BE57" s="85">
        <v>38</v>
      </c>
      <c r="BF57" s="89">
        <v>1000</v>
      </c>
    </row>
    <row r="58" spans="1:58">
      <c r="A58" s="85">
        <v>1997</v>
      </c>
      <c r="B58" s="85" t="s">
        <v>123</v>
      </c>
      <c r="C58" s="88">
        <v>2.0699999999999998</v>
      </c>
      <c r="D58" s="88">
        <v>52.25</v>
      </c>
      <c r="E58" s="88">
        <v>0</v>
      </c>
      <c r="F58" s="88">
        <v>0</v>
      </c>
      <c r="G58" s="88">
        <f t="shared" si="5"/>
        <v>54.32</v>
      </c>
      <c r="H58" s="88">
        <v>54.32</v>
      </c>
      <c r="I58" s="88">
        <v>51.944000000000003</v>
      </c>
      <c r="J58" s="88">
        <v>106.57</v>
      </c>
      <c r="K58" s="88">
        <v>26.26</v>
      </c>
      <c r="L58" s="88">
        <v>0</v>
      </c>
      <c r="M58" s="88">
        <v>0</v>
      </c>
      <c r="N58" s="12">
        <f>+BN_InfraMR[[#This Row],[A.03.1 -  Longitud de Vías de Explotación No Electrificadas Troncales y Ramales (vía principal) (km)]]+BN_InfraMR[[#This Row],[A.04.1 -  Longitud de Vías de Explotación Electrificadas Troncales y Ramales (vía principal) (km)]]</f>
        <v>106.57</v>
      </c>
      <c r="O58" s="88">
        <v>106.57</v>
      </c>
      <c r="P58" s="85">
        <v>15</v>
      </c>
      <c r="Q58" s="85">
        <v>7</v>
      </c>
      <c r="R58" s="85">
        <v>0</v>
      </c>
      <c r="S58" s="85">
        <f t="shared" si="0"/>
        <v>22</v>
      </c>
      <c r="T58" s="85">
        <v>0</v>
      </c>
      <c r="U58" s="85">
        <v>41</v>
      </c>
      <c r="V58" s="85">
        <v>0</v>
      </c>
      <c r="W58" s="85">
        <v>5</v>
      </c>
      <c r="X58" s="85">
        <v>0</v>
      </c>
      <c r="Y58" s="85">
        <f t="shared" si="1"/>
        <v>46</v>
      </c>
      <c r="Z58" s="85">
        <v>7</v>
      </c>
      <c r="AA58" s="85">
        <v>8</v>
      </c>
      <c r="AB58" s="85">
        <f>+BN_InfraMR[[#This Row],[Total Pasos Vehiculares a Nivel]]</f>
        <v>46</v>
      </c>
      <c r="AC58" s="85">
        <f t="shared" si="2"/>
        <v>61</v>
      </c>
      <c r="AD58" s="85">
        <v>1</v>
      </c>
      <c r="AE58" s="85">
        <v>7</v>
      </c>
      <c r="AF58" s="85">
        <v>30</v>
      </c>
      <c r="AG58" s="85">
        <f t="shared" si="3"/>
        <v>38</v>
      </c>
      <c r="AH58" s="88">
        <v>45.287999999999997</v>
      </c>
      <c r="AI58" s="88">
        <v>9.032</v>
      </c>
      <c r="AJ58" s="88">
        <v>0</v>
      </c>
      <c r="AK58" s="88">
        <f t="shared" si="4"/>
        <v>54.319999999999993</v>
      </c>
      <c r="AL58" s="85">
        <v>0</v>
      </c>
      <c r="AM58" s="85">
        <v>20</v>
      </c>
      <c r="AN58" s="85">
        <v>0</v>
      </c>
      <c r="AO58" s="85">
        <f t="shared" si="7"/>
        <v>20</v>
      </c>
      <c r="AP58" s="85">
        <v>0</v>
      </c>
      <c r="AQ58" s="85">
        <v>0</v>
      </c>
      <c r="AR58" s="85">
        <v>0</v>
      </c>
      <c r="AS58" s="85">
        <f t="shared" si="8"/>
        <v>0</v>
      </c>
      <c r="AT58" s="85">
        <v>0</v>
      </c>
      <c r="AU58" s="85">
        <v>0</v>
      </c>
      <c r="AV58" s="85">
        <v>0</v>
      </c>
      <c r="AW58" s="85">
        <f t="shared" si="9"/>
        <v>0</v>
      </c>
      <c r="AX58" s="85">
        <v>60</v>
      </c>
      <c r="AY58" s="85">
        <v>42</v>
      </c>
      <c r="AZ58" s="85">
        <v>0</v>
      </c>
      <c r="BA58" s="85">
        <v>0</v>
      </c>
      <c r="BB58" s="85">
        <v>0</v>
      </c>
      <c r="BC58" s="85">
        <f t="shared" si="10"/>
        <v>102</v>
      </c>
      <c r="BD58" s="85">
        <v>1</v>
      </c>
      <c r="BE58" s="85">
        <v>38</v>
      </c>
      <c r="BF58" s="89">
        <v>1000</v>
      </c>
    </row>
    <row r="59" spans="1:58">
      <c r="A59" s="85">
        <v>1997</v>
      </c>
      <c r="B59" s="85" t="s">
        <v>124</v>
      </c>
      <c r="C59" s="88">
        <v>2.0699999999999998</v>
      </c>
      <c r="D59" s="88">
        <v>52.25</v>
      </c>
      <c r="E59" s="88">
        <v>0</v>
      </c>
      <c r="F59" s="88">
        <v>0</v>
      </c>
      <c r="G59" s="88">
        <f t="shared" si="5"/>
        <v>54.32</v>
      </c>
      <c r="H59" s="88">
        <v>54.32</v>
      </c>
      <c r="I59" s="88">
        <v>51.944000000000003</v>
      </c>
      <c r="J59" s="88">
        <v>106.57</v>
      </c>
      <c r="K59" s="88">
        <v>26.26</v>
      </c>
      <c r="L59" s="88">
        <v>0</v>
      </c>
      <c r="M59" s="88">
        <v>0</v>
      </c>
      <c r="N59" s="12">
        <f>+BN_InfraMR[[#This Row],[A.03.1 -  Longitud de Vías de Explotación No Electrificadas Troncales y Ramales (vía principal) (km)]]+BN_InfraMR[[#This Row],[A.04.1 -  Longitud de Vías de Explotación Electrificadas Troncales y Ramales (vía principal) (km)]]</f>
        <v>106.57</v>
      </c>
      <c r="O59" s="88">
        <v>106.57</v>
      </c>
      <c r="P59" s="85">
        <v>15</v>
      </c>
      <c r="Q59" s="85">
        <v>7</v>
      </c>
      <c r="R59" s="85">
        <v>0</v>
      </c>
      <c r="S59" s="85">
        <f t="shared" si="0"/>
        <v>22</v>
      </c>
      <c r="T59" s="85">
        <v>0</v>
      </c>
      <c r="U59" s="85">
        <v>41</v>
      </c>
      <c r="V59" s="85">
        <v>0</v>
      </c>
      <c r="W59" s="85">
        <v>5</v>
      </c>
      <c r="X59" s="85">
        <v>0</v>
      </c>
      <c r="Y59" s="85">
        <f t="shared" si="1"/>
        <v>46</v>
      </c>
      <c r="Z59" s="85">
        <v>7</v>
      </c>
      <c r="AA59" s="85">
        <v>8</v>
      </c>
      <c r="AB59" s="85">
        <f>+BN_InfraMR[[#This Row],[Total Pasos Vehiculares a Nivel]]</f>
        <v>46</v>
      </c>
      <c r="AC59" s="85">
        <f t="shared" si="2"/>
        <v>61</v>
      </c>
      <c r="AD59" s="85">
        <v>1</v>
      </c>
      <c r="AE59" s="85">
        <v>7</v>
      </c>
      <c r="AF59" s="85">
        <v>30</v>
      </c>
      <c r="AG59" s="85">
        <f t="shared" si="3"/>
        <v>38</v>
      </c>
      <c r="AH59" s="88">
        <v>45.287999999999997</v>
      </c>
      <c r="AI59" s="88">
        <v>9.032</v>
      </c>
      <c r="AJ59" s="88">
        <v>0</v>
      </c>
      <c r="AK59" s="88">
        <f t="shared" si="4"/>
        <v>54.319999999999993</v>
      </c>
      <c r="AL59" s="85">
        <v>0</v>
      </c>
      <c r="AM59" s="85">
        <v>20</v>
      </c>
      <c r="AN59" s="85">
        <v>0</v>
      </c>
      <c r="AO59" s="85">
        <f t="shared" si="7"/>
        <v>20</v>
      </c>
      <c r="AP59" s="85">
        <v>0</v>
      </c>
      <c r="AQ59" s="85">
        <v>0</v>
      </c>
      <c r="AR59" s="85">
        <v>0</v>
      </c>
      <c r="AS59" s="85">
        <f t="shared" si="8"/>
        <v>0</v>
      </c>
      <c r="AT59" s="85">
        <v>0</v>
      </c>
      <c r="AU59" s="85">
        <v>0</v>
      </c>
      <c r="AV59" s="85">
        <v>0</v>
      </c>
      <c r="AW59" s="85">
        <f t="shared" si="9"/>
        <v>0</v>
      </c>
      <c r="AX59" s="85">
        <v>60</v>
      </c>
      <c r="AY59" s="85">
        <v>42</v>
      </c>
      <c r="AZ59" s="85">
        <v>0</v>
      </c>
      <c r="BA59" s="85">
        <v>0</v>
      </c>
      <c r="BB59" s="85">
        <v>0</v>
      </c>
      <c r="BC59" s="85">
        <f t="shared" si="10"/>
        <v>102</v>
      </c>
      <c r="BD59" s="85">
        <v>1</v>
      </c>
      <c r="BE59" s="85">
        <v>38</v>
      </c>
      <c r="BF59" s="89">
        <v>1000</v>
      </c>
    </row>
    <row r="60" spans="1:58">
      <c r="A60" s="85">
        <v>1997</v>
      </c>
      <c r="B60" s="85" t="s">
        <v>125</v>
      </c>
      <c r="C60" s="88">
        <v>2.0699999999999998</v>
      </c>
      <c r="D60" s="88">
        <v>52.25</v>
      </c>
      <c r="E60" s="88">
        <v>0</v>
      </c>
      <c r="F60" s="88">
        <v>0</v>
      </c>
      <c r="G60" s="88">
        <f t="shared" si="5"/>
        <v>54.32</v>
      </c>
      <c r="H60" s="88">
        <v>54.32</v>
      </c>
      <c r="I60" s="88">
        <v>51.944000000000003</v>
      </c>
      <c r="J60" s="88">
        <v>106.57</v>
      </c>
      <c r="K60" s="88">
        <v>26.26</v>
      </c>
      <c r="L60" s="88">
        <v>0</v>
      </c>
      <c r="M60" s="88">
        <v>0</v>
      </c>
      <c r="N60" s="12">
        <f>+BN_InfraMR[[#This Row],[A.03.1 -  Longitud de Vías de Explotación No Electrificadas Troncales y Ramales (vía principal) (km)]]+BN_InfraMR[[#This Row],[A.04.1 -  Longitud de Vías de Explotación Electrificadas Troncales y Ramales (vía principal) (km)]]</f>
        <v>106.57</v>
      </c>
      <c r="O60" s="88">
        <v>106.57</v>
      </c>
      <c r="P60" s="85">
        <v>15</v>
      </c>
      <c r="Q60" s="85">
        <v>7</v>
      </c>
      <c r="R60" s="85">
        <v>0</v>
      </c>
      <c r="S60" s="85">
        <f t="shared" si="0"/>
        <v>22</v>
      </c>
      <c r="T60" s="85">
        <v>0</v>
      </c>
      <c r="U60" s="85">
        <v>41</v>
      </c>
      <c r="V60" s="85">
        <v>0</v>
      </c>
      <c r="W60" s="85">
        <v>5</v>
      </c>
      <c r="X60" s="85">
        <v>0</v>
      </c>
      <c r="Y60" s="85">
        <f t="shared" si="1"/>
        <v>46</v>
      </c>
      <c r="Z60" s="85">
        <v>7</v>
      </c>
      <c r="AA60" s="85">
        <v>8</v>
      </c>
      <c r="AB60" s="85">
        <f>+BN_InfraMR[[#This Row],[Total Pasos Vehiculares a Nivel]]</f>
        <v>46</v>
      </c>
      <c r="AC60" s="85">
        <f t="shared" si="2"/>
        <v>61</v>
      </c>
      <c r="AD60" s="85">
        <v>1</v>
      </c>
      <c r="AE60" s="85">
        <v>7</v>
      </c>
      <c r="AF60" s="85">
        <v>30</v>
      </c>
      <c r="AG60" s="85">
        <f t="shared" si="3"/>
        <v>38</v>
      </c>
      <c r="AH60" s="88">
        <v>45.287999999999997</v>
      </c>
      <c r="AI60" s="88">
        <v>9.032</v>
      </c>
      <c r="AJ60" s="88">
        <v>0</v>
      </c>
      <c r="AK60" s="88">
        <f t="shared" si="4"/>
        <v>54.319999999999993</v>
      </c>
      <c r="AL60" s="85">
        <v>0</v>
      </c>
      <c r="AM60" s="85">
        <v>20</v>
      </c>
      <c r="AN60" s="85">
        <v>0</v>
      </c>
      <c r="AO60" s="85">
        <f t="shared" si="7"/>
        <v>20</v>
      </c>
      <c r="AP60" s="85">
        <v>0</v>
      </c>
      <c r="AQ60" s="85">
        <v>0</v>
      </c>
      <c r="AR60" s="85">
        <v>0</v>
      </c>
      <c r="AS60" s="85">
        <f t="shared" si="8"/>
        <v>0</v>
      </c>
      <c r="AT60" s="85">
        <v>0</v>
      </c>
      <c r="AU60" s="85">
        <v>0</v>
      </c>
      <c r="AV60" s="85">
        <v>0</v>
      </c>
      <c r="AW60" s="85">
        <f t="shared" si="9"/>
        <v>0</v>
      </c>
      <c r="AX60" s="85">
        <v>60</v>
      </c>
      <c r="AY60" s="85">
        <v>42</v>
      </c>
      <c r="AZ60" s="85">
        <v>0</v>
      </c>
      <c r="BA60" s="85">
        <v>0</v>
      </c>
      <c r="BB60" s="85">
        <v>0</v>
      </c>
      <c r="BC60" s="85">
        <f t="shared" si="10"/>
        <v>102</v>
      </c>
      <c r="BD60" s="85">
        <v>1</v>
      </c>
      <c r="BE60" s="85">
        <v>38</v>
      </c>
      <c r="BF60" s="89">
        <v>1000</v>
      </c>
    </row>
    <row r="61" spans="1:58">
      <c r="A61" s="85">
        <v>1997</v>
      </c>
      <c r="B61" s="85" t="s">
        <v>126</v>
      </c>
      <c r="C61" s="88">
        <v>2.0699999999999998</v>
      </c>
      <c r="D61" s="88">
        <v>52.25</v>
      </c>
      <c r="E61" s="88">
        <v>0</v>
      </c>
      <c r="F61" s="88">
        <v>0</v>
      </c>
      <c r="G61" s="88">
        <f t="shared" si="5"/>
        <v>54.32</v>
      </c>
      <c r="H61" s="88">
        <v>54.32</v>
      </c>
      <c r="I61" s="88">
        <v>51.944000000000003</v>
      </c>
      <c r="J61" s="88">
        <v>106.57</v>
      </c>
      <c r="K61" s="88">
        <v>26.26</v>
      </c>
      <c r="L61" s="88">
        <v>0</v>
      </c>
      <c r="M61" s="88">
        <v>0</v>
      </c>
      <c r="N61" s="12">
        <f>+BN_InfraMR[[#This Row],[A.03.1 -  Longitud de Vías de Explotación No Electrificadas Troncales y Ramales (vía principal) (km)]]+BN_InfraMR[[#This Row],[A.04.1 -  Longitud de Vías de Explotación Electrificadas Troncales y Ramales (vía principal) (km)]]</f>
        <v>106.57</v>
      </c>
      <c r="O61" s="88">
        <v>106.57</v>
      </c>
      <c r="P61" s="85">
        <v>15</v>
      </c>
      <c r="Q61" s="85">
        <v>7</v>
      </c>
      <c r="R61" s="85">
        <v>0</v>
      </c>
      <c r="S61" s="85">
        <f t="shared" si="0"/>
        <v>22</v>
      </c>
      <c r="T61" s="85">
        <v>0</v>
      </c>
      <c r="U61" s="85">
        <v>41</v>
      </c>
      <c r="V61" s="85">
        <v>0</v>
      </c>
      <c r="W61" s="85">
        <v>5</v>
      </c>
      <c r="X61" s="85">
        <v>0</v>
      </c>
      <c r="Y61" s="85">
        <f t="shared" si="1"/>
        <v>46</v>
      </c>
      <c r="Z61" s="85">
        <v>7</v>
      </c>
      <c r="AA61" s="85">
        <v>8</v>
      </c>
      <c r="AB61" s="85">
        <f>+BN_InfraMR[[#This Row],[Total Pasos Vehiculares a Nivel]]</f>
        <v>46</v>
      </c>
      <c r="AC61" s="85">
        <f t="shared" si="2"/>
        <v>61</v>
      </c>
      <c r="AD61" s="85">
        <v>1</v>
      </c>
      <c r="AE61" s="85">
        <v>7</v>
      </c>
      <c r="AF61" s="85">
        <v>30</v>
      </c>
      <c r="AG61" s="85">
        <f t="shared" si="3"/>
        <v>38</v>
      </c>
      <c r="AH61" s="88">
        <v>45.287999999999997</v>
      </c>
      <c r="AI61" s="88">
        <v>9.032</v>
      </c>
      <c r="AJ61" s="88">
        <v>0</v>
      </c>
      <c r="AK61" s="88">
        <f t="shared" si="4"/>
        <v>54.319999999999993</v>
      </c>
      <c r="AL61" s="85">
        <v>0</v>
      </c>
      <c r="AM61" s="85">
        <v>20</v>
      </c>
      <c r="AN61" s="85">
        <v>0</v>
      </c>
      <c r="AO61" s="85">
        <f t="shared" si="7"/>
        <v>20</v>
      </c>
      <c r="AP61" s="85">
        <v>0</v>
      </c>
      <c r="AQ61" s="85">
        <v>0</v>
      </c>
      <c r="AR61" s="85">
        <v>0</v>
      </c>
      <c r="AS61" s="85">
        <f t="shared" si="8"/>
        <v>0</v>
      </c>
      <c r="AT61" s="85">
        <v>0</v>
      </c>
      <c r="AU61" s="85">
        <v>0</v>
      </c>
      <c r="AV61" s="85">
        <v>0</v>
      </c>
      <c r="AW61" s="85">
        <f t="shared" si="9"/>
        <v>0</v>
      </c>
      <c r="AX61" s="85">
        <v>60</v>
      </c>
      <c r="AY61" s="85">
        <v>42</v>
      </c>
      <c r="AZ61" s="85">
        <v>0</v>
      </c>
      <c r="BA61" s="85">
        <v>0</v>
      </c>
      <c r="BB61" s="85">
        <v>0</v>
      </c>
      <c r="BC61" s="85">
        <f t="shared" si="10"/>
        <v>102</v>
      </c>
      <c r="BD61" s="85">
        <v>1</v>
      </c>
      <c r="BE61" s="85">
        <v>38</v>
      </c>
      <c r="BF61" s="89">
        <v>1000</v>
      </c>
    </row>
    <row r="62" spans="1:58">
      <c r="A62" s="85">
        <v>1998</v>
      </c>
      <c r="B62" s="85" t="s">
        <v>115</v>
      </c>
      <c r="C62" s="88">
        <v>2.0699999999999998</v>
      </c>
      <c r="D62" s="88">
        <v>52.25</v>
      </c>
      <c r="E62" s="88">
        <v>0</v>
      </c>
      <c r="F62" s="88">
        <v>0</v>
      </c>
      <c r="G62" s="88">
        <f t="shared" si="5"/>
        <v>54.32</v>
      </c>
      <c r="H62" s="88">
        <v>54.32</v>
      </c>
      <c r="I62" s="88">
        <v>51.944000000000003</v>
      </c>
      <c r="J62" s="88">
        <v>106.57</v>
      </c>
      <c r="K62" s="88">
        <v>26.26</v>
      </c>
      <c r="L62" s="88">
        <v>0</v>
      </c>
      <c r="M62" s="88">
        <v>0</v>
      </c>
      <c r="N62" s="12">
        <f>+BN_InfraMR[[#This Row],[A.03.1 -  Longitud de Vías de Explotación No Electrificadas Troncales y Ramales (vía principal) (km)]]+BN_InfraMR[[#This Row],[A.04.1 -  Longitud de Vías de Explotación Electrificadas Troncales y Ramales (vía principal) (km)]]</f>
        <v>106.57</v>
      </c>
      <c r="O62" s="88">
        <v>106.57</v>
      </c>
      <c r="P62" s="85">
        <v>15</v>
      </c>
      <c r="Q62" s="85">
        <v>7</v>
      </c>
      <c r="R62" s="85">
        <v>0</v>
      </c>
      <c r="S62" s="85">
        <f t="shared" si="0"/>
        <v>22</v>
      </c>
      <c r="T62" s="85">
        <v>0</v>
      </c>
      <c r="U62" s="85">
        <v>41</v>
      </c>
      <c r="V62" s="85">
        <v>0</v>
      </c>
      <c r="W62" s="85">
        <v>5</v>
      </c>
      <c r="X62" s="85">
        <v>0</v>
      </c>
      <c r="Y62" s="85">
        <f t="shared" si="1"/>
        <v>46</v>
      </c>
      <c r="Z62" s="85">
        <v>9</v>
      </c>
      <c r="AA62" s="85">
        <v>8</v>
      </c>
      <c r="AB62" s="85">
        <f>+BN_InfraMR[[#This Row],[Total Pasos Vehiculares a Nivel]]</f>
        <v>46</v>
      </c>
      <c r="AC62" s="85">
        <f t="shared" si="2"/>
        <v>63</v>
      </c>
      <c r="AD62" s="85">
        <v>1</v>
      </c>
      <c r="AE62" s="85">
        <v>10</v>
      </c>
      <c r="AF62" s="85">
        <v>30</v>
      </c>
      <c r="AG62" s="85">
        <f t="shared" si="3"/>
        <v>41</v>
      </c>
      <c r="AH62" s="88">
        <v>45.287999999999997</v>
      </c>
      <c r="AI62" s="88">
        <v>9.032</v>
      </c>
      <c r="AJ62" s="88">
        <v>0</v>
      </c>
      <c r="AK62" s="88">
        <f t="shared" si="4"/>
        <v>54.319999999999993</v>
      </c>
      <c r="AL62" s="85">
        <v>0</v>
      </c>
      <c r="AM62" s="85">
        <v>20</v>
      </c>
      <c r="AN62" s="85">
        <v>0</v>
      </c>
      <c r="AO62" s="85">
        <f>SUM(AL62:AN62)</f>
        <v>20</v>
      </c>
      <c r="AP62" s="85">
        <v>0</v>
      </c>
      <c r="AQ62" s="85">
        <v>0</v>
      </c>
      <c r="AR62" s="85">
        <v>0</v>
      </c>
      <c r="AS62" s="85">
        <f>SUM(AP62:AR62)</f>
        <v>0</v>
      </c>
      <c r="AT62" s="85">
        <v>0</v>
      </c>
      <c r="AU62" s="85">
        <v>0</v>
      </c>
      <c r="AV62" s="85">
        <v>0</v>
      </c>
      <c r="AW62" s="85">
        <f>SUM(AT62:AV62)</f>
        <v>0</v>
      </c>
      <c r="AX62" s="85">
        <v>61</v>
      </c>
      <c r="AY62" s="85">
        <v>42</v>
      </c>
      <c r="AZ62" s="85">
        <v>0</v>
      </c>
      <c r="BA62" s="85">
        <v>0</v>
      </c>
      <c r="BB62" s="85">
        <v>0</v>
      </c>
      <c r="BC62" s="85">
        <f>SUM(AX62:BB62)</f>
        <v>103</v>
      </c>
      <c r="BD62" s="85">
        <v>2</v>
      </c>
      <c r="BE62" s="85">
        <v>38</v>
      </c>
      <c r="BF62" s="89">
        <v>1000</v>
      </c>
    </row>
    <row r="63" spans="1:58">
      <c r="A63" s="85">
        <v>1998</v>
      </c>
      <c r="B63" s="85" t="s">
        <v>116</v>
      </c>
      <c r="C63" s="88">
        <v>2.0699999999999998</v>
      </c>
      <c r="D63" s="88">
        <v>52.25</v>
      </c>
      <c r="E63" s="88">
        <v>0</v>
      </c>
      <c r="F63" s="88">
        <v>0</v>
      </c>
      <c r="G63" s="88">
        <f t="shared" si="5"/>
        <v>54.32</v>
      </c>
      <c r="H63" s="88">
        <v>54.32</v>
      </c>
      <c r="I63" s="88">
        <v>51.944000000000003</v>
      </c>
      <c r="J63" s="88">
        <v>106.57</v>
      </c>
      <c r="K63" s="88">
        <v>26.26</v>
      </c>
      <c r="L63" s="88">
        <v>0</v>
      </c>
      <c r="M63" s="88">
        <v>0</v>
      </c>
      <c r="N63" s="12">
        <f>+BN_InfraMR[[#This Row],[A.03.1 -  Longitud de Vías de Explotación No Electrificadas Troncales y Ramales (vía principal) (km)]]+BN_InfraMR[[#This Row],[A.04.1 -  Longitud de Vías de Explotación Electrificadas Troncales y Ramales (vía principal) (km)]]</f>
        <v>106.57</v>
      </c>
      <c r="O63" s="88">
        <v>106.57</v>
      </c>
      <c r="P63" s="85">
        <v>15</v>
      </c>
      <c r="Q63" s="85">
        <v>7</v>
      </c>
      <c r="R63" s="85">
        <v>0</v>
      </c>
      <c r="S63" s="85">
        <f t="shared" si="0"/>
        <v>22</v>
      </c>
      <c r="T63" s="85">
        <v>0</v>
      </c>
      <c r="U63" s="85">
        <v>41</v>
      </c>
      <c r="V63" s="85">
        <v>0</v>
      </c>
      <c r="W63" s="85">
        <v>5</v>
      </c>
      <c r="X63" s="85">
        <v>0</v>
      </c>
      <c r="Y63" s="85">
        <f t="shared" si="1"/>
        <v>46</v>
      </c>
      <c r="Z63" s="85">
        <v>9</v>
      </c>
      <c r="AA63" s="85">
        <v>8</v>
      </c>
      <c r="AB63" s="85">
        <f>+BN_InfraMR[[#This Row],[Total Pasos Vehiculares a Nivel]]</f>
        <v>46</v>
      </c>
      <c r="AC63" s="85">
        <f t="shared" si="2"/>
        <v>63</v>
      </c>
      <c r="AD63" s="85">
        <v>1</v>
      </c>
      <c r="AE63" s="85">
        <v>10</v>
      </c>
      <c r="AF63" s="85">
        <v>30</v>
      </c>
      <c r="AG63" s="85">
        <f t="shared" si="3"/>
        <v>41</v>
      </c>
      <c r="AH63" s="88">
        <v>45.287999999999997</v>
      </c>
      <c r="AI63" s="88">
        <v>9.032</v>
      </c>
      <c r="AJ63" s="88">
        <v>0</v>
      </c>
      <c r="AK63" s="88">
        <f t="shared" si="4"/>
        <v>54.319999999999993</v>
      </c>
      <c r="AL63" s="85">
        <v>0</v>
      </c>
      <c r="AM63" s="85">
        <v>20</v>
      </c>
      <c r="AN63" s="85">
        <v>0</v>
      </c>
      <c r="AO63" s="85">
        <f t="shared" ref="AO63:AO73" si="11">SUM(AL63:AN63)</f>
        <v>20</v>
      </c>
      <c r="AP63" s="85">
        <v>0</v>
      </c>
      <c r="AQ63" s="85">
        <v>0</v>
      </c>
      <c r="AR63" s="85">
        <v>0</v>
      </c>
      <c r="AS63" s="85">
        <f t="shared" ref="AS63:AS73" si="12">SUM(AP63:AR63)</f>
        <v>0</v>
      </c>
      <c r="AT63" s="85">
        <v>0</v>
      </c>
      <c r="AU63" s="85">
        <v>0</v>
      </c>
      <c r="AV63" s="85">
        <v>0</v>
      </c>
      <c r="AW63" s="85">
        <f t="shared" ref="AW63:AW73" si="13">SUM(AT63:AV63)</f>
        <v>0</v>
      </c>
      <c r="AX63" s="85">
        <v>61</v>
      </c>
      <c r="AY63" s="85">
        <v>42</v>
      </c>
      <c r="AZ63" s="85">
        <v>0</v>
      </c>
      <c r="BA63" s="85">
        <v>0</v>
      </c>
      <c r="BB63" s="85">
        <v>0</v>
      </c>
      <c r="BC63" s="85">
        <f t="shared" ref="BC63:BC73" si="14">SUM(AX63:BB63)</f>
        <v>103</v>
      </c>
      <c r="BD63" s="85">
        <v>2</v>
      </c>
      <c r="BE63" s="85">
        <v>38</v>
      </c>
      <c r="BF63" s="89">
        <v>1000</v>
      </c>
    </row>
    <row r="64" spans="1:58">
      <c r="A64" s="85">
        <v>1998</v>
      </c>
      <c r="B64" s="85" t="s">
        <v>117</v>
      </c>
      <c r="C64" s="88">
        <v>2.0699999999999998</v>
      </c>
      <c r="D64" s="88">
        <v>52.25</v>
      </c>
      <c r="E64" s="88">
        <v>0</v>
      </c>
      <c r="F64" s="88">
        <v>0</v>
      </c>
      <c r="G64" s="88">
        <f t="shared" si="5"/>
        <v>54.32</v>
      </c>
      <c r="H64" s="88">
        <v>54.32</v>
      </c>
      <c r="I64" s="88">
        <v>51.944000000000003</v>
      </c>
      <c r="J64" s="88">
        <v>106.57</v>
      </c>
      <c r="K64" s="88">
        <v>26.26</v>
      </c>
      <c r="L64" s="88">
        <v>0</v>
      </c>
      <c r="M64" s="88">
        <v>0</v>
      </c>
      <c r="N64" s="12">
        <f>+BN_InfraMR[[#This Row],[A.03.1 -  Longitud de Vías de Explotación No Electrificadas Troncales y Ramales (vía principal) (km)]]+BN_InfraMR[[#This Row],[A.04.1 -  Longitud de Vías de Explotación Electrificadas Troncales y Ramales (vía principal) (km)]]</f>
        <v>106.57</v>
      </c>
      <c r="O64" s="88">
        <v>106.57</v>
      </c>
      <c r="P64" s="85">
        <v>15</v>
      </c>
      <c r="Q64" s="85">
        <v>7</v>
      </c>
      <c r="R64" s="85">
        <v>0</v>
      </c>
      <c r="S64" s="85">
        <f t="shared" si="0"/>
        <v>22</v>
      </c>
      <c r="T64" s="85">
        <v>0</v>
      </c>
      <c r="U64" s="85">
        <v>41</v>
      </c>
      <c r="V64" s="85">
        <v>0</v>
      </c>
      <c r="W64" s="85">
        <v>5</v>
      </c>
      <c r="X64" s="85">
        <v>0</v>
      </c>
      <c r="Y64" s="85">
        <f t="shared" si="1"/>
        <v>46</v>
      </c>
      <c r="Z64" s="85">
        <v>9</v>
      </c>
      <c r="AA64" s="85">
        <v>8</v>
      </c>
      <c r="AB64" s="85">
        <f>+BN_InfraMR[[#This Row],[Total Pasos Vehiculares a Nivel]]</f>
        <v>46</v>
      </c>
      <c r="AC64" s="85">
        <f t="shared" si="2"/>
        <v>63</v>
      </c>
      <c r="AD64" s="85">
        <v>1</v>
      </c>
      <c r="AE64" s="85">
        <v>10</v>
      </c>
      <c r="AF64" s="85">
        <v>30</v>
      </c>
      <c r="AG64" s="85">
        <f t="shared" si="3"/>
        <v>41</v>
      </c>
      <c r="AH64" s="88">
        <v>45.287999999999997</v>
      </c>
      <c r="AI64" s="88">
        <v>9.032</v>
      </c>
      <c r="AJ64" s="88">
        <v>0</v>
      </c>
      <c r="AK64" s="88">
        <f t="shared" si="4"/>
        <v>54.319999999999993</v>
      </c>
      <c r="AL64" s="85">
        <v>0</v>
      </c>
      <c r="AM64" s="85">
        <v>20</v>
      </c>
      <c r="AN64" s="85">
        <v>0</v>
      </c>
      <c r="AO64" s="85">
        <f t="shared" si="11"/>
        <v>20</v>
      </c>
      <c r="AP64" s="85">
        <v>0</v>
      </c>
      <c r="AQ64" s="85">
        <v>0</v>
      </c>
      <c r="AR64" s="85">
        <v>0</v>
      </c>
      <c r="AS64" s="85">
        <f t="shared" si="12"/>
        <v>0</v>
      </c>
      <c r="AT64" s="85">
        <v>0</v>
      </c>
      <c r="AU64" s="85">
        <v>0</v>
      </c>
      <c r="AV64" s="85">
        <v>0</v>
      </c>
      <c r="AW64" s="85">
        <f t="shared" si="13"/>
        <v>0</v>
      </c>
      <c r="AX64" s="85">
        <v>61</v>
      </c>
      <c r="AY64" s="85">
        <v>42</v>
      </c>
      <c r="AZ64" s="85">
        <v>0</v>
      </c>
      <c r="BA64" s="85">
        <v>0</v>
      </c>
      <c r="BB64" s="85">
        <v>0</v>
      </c>
      <c r="BC64" s="85">
        <f t="shared" si="14"/>
        <v>103</v>
      </c>
      <c r="BD64" s="85">
        <v>2</v>
      </c>
      <c r="BE64" s="85">
        <v>38</v>
      </c>
      <c r="BF64" s="89">
        <v>1000</v>
      </c>
    </row>
    <row r="65" spans="1:58">
      <c r="A65" s="85">
        <v>1998</v>
      </c>
      <c r="B65" s="85" t="s">
        <v>118</v>
      </c>
      <c r="C65" s="88">
        <v>2.0699999999999998</v>
      </c>
      <c r="D65" s="88">
        <v>52.25</v>
      </c>
      <c r="E65" s="88">
        <v>0</v>
      </c>
      <c r="F65" s="88">
        <v>0</v>
      </c>
      <c r="G65" s="88">
        <f t="shared" si="5"/>
        <v>54.32</v>
      </c>
      <c r="H65" s="88">
        <v>54.32</v>
      </c>
      <c r="I65" s="88">
        <v>51.944000000000003</v>
      </c>
      <c r="J65" s="88">
        <v>106.57</v>
      </c>
      <c r="K65" s="88">
        <v>26.26</v>
      </c>
      <c r="L65" s="88">
        <v>0</v>
      </c>
      <c r="M65" s="88">
        <v>0</v>
      </c>
      <c r="N65" s="12">
        <f>+BN_InfraMR[[#This Row],[A.03.1 -  Longitud de Vías de Explotación No Electrificadas Troncales y Ramales (vía principal) (km)]]+BN_InfraMR[[#This Row],[A.04.1 -  Longitud de Vías de Explotación Electrificadas Troncales y Ramales (vía principal) (km)]]</f>
        <v>106.57</v>
      </c>
      <c r="O65" s="88">
        <v>106.57</v>
      </c>
      <c r="P65" s="85">
        <v>15</v>
      </c>
      <c r="Q65" s="85">
        <v>7</v>
      </c>
      <c r="R65" s="85">
        <v>0</v>
      </c>
      <c r="S65" s="85">
        <f t="shared" si="0"/>
        <v>22</v>
      </c>
      <c r="T65" s="85">
        <v>0</v>
      </c>
      <c r="U65" s="85">
        <v>41</v>
      </c>
      <c r="V65" s="85">
        <v>0</v>
      </c>
      <c r="W65" s="85">
        <v>5</v>
      </c>
      <c r="X65" s="85">
        <v>0</v>
      </c>
      <c r="Y65" s="85">
        <f t="shared" si="1"/>
        <v>46</v>
      </c>
      <c r="Z65" s="85">
        <v>9</v>
      </c>
      <c r="AA65" s="85">
        <v>8</v>
      </c>
      <c r="AB65" s="85">
        <f>+BN_InfraMR[[#This Row],[Total Pasos Vehiculares a Nivel]]</f>
        <v>46</v>
      </c>
      <c r="AC65" s="85">
        <f t="shared" si="2"/>
        <v>63</v>
      </c>
      <c r="AD65" s="85">
        <v>1</v>
      </c>
      <c r="AE65" s="85">
        <v>10</v>
      </c>
      <c r="AF65" s="85">
        <v>30</v>
      </c>
      <c r="AG65" s="85">
        <f t="shared" si="3"/>
        <v>41</v>
      </c>
      <c r="AH65" s="88">
        <v>45.287999999999997</v>
      </c>
      <c r="AI65" s="88">
        <v>9.032</v>
      </c>
      <c r="AJ65" s="88">
        <v>0</v>
      </c>
      <c r="AK65" s="88">
        <f t="shared" si="4"/>
        <v>54.319999999999993</v>
      </c>
      <c r="AL65" s="85">
        <v>0</v>
      </c>
      <c r="AM65" s="85">
        <v>20</v>
      </c>
      <c r="AN65" s="85">
        <v>0</v>
      </c>
      <c r="AO65" s="85">
        <f t="shared" si="11"/>
        <v>20</v>
      </c>
      <c r="AP65" s="85">
        <v>0</v>
      </c>
      <c r="AQ65" s="85">
        <v>0</v>
      </c>
      <c r="AR65" s="85">
        <v>0</v>
      </c>
      <c r="AS65" s="85">
        <f t="shared" si="12"/>
        <v>0</v>
      </c>
      <c r="AT65" s="85">
        <v>0</v>
      </c>
      <c r="AU65" s="85">
        <v>0</v>
      </c>
      <c r="AV65" s="85">
        <v>0</v>
      </c>
      <c r="AW65" s="85">
        <f t="shared" si="13"/>
        <v>0</v>
      </c>
      <c r="AX65" s="85">
        <v>61</v>
      </c>
      <c r="AY65" s="85">
        <v>42</v>
      </c>
      <c r="AZ65" s="85">
        <v>0</v>
      </c>
      <c r="BA65" s="85">
        <v>0</v>
      </c>
      <c r="BB65" s="85">
        <v>0</v>
      </c>
      <c r="BC65" s="85">
        <f t="shared" si="14"/>
        <v>103</v>
      </c>
      <c r="BD65" s="85">
        <v>2</v>
      </c>
      <c r="BE65" s="85">
        <v>38</v>
      </c>
      <c r="BF65" s="89">
        <v>1000</v>
      </c>
    </row>
    <row r="66" spans="1:58">
      <c r="A66" s="85">
        <v>1998</v>
      </c>
      <c r="B66" s="85" t="s">
        <v>119</v>
      </c>
      <c r="C66" s="88">
        <v>2.0699999999999998</v>
      </c>
      <c r="D66" s="88">
        <v>52.25</v>
      </c>
      <c r="E66" s="88">
        <v>0</v>
      </c>
      <c r="F66" s="88">
        <v>0</v>
      </c>
      <c r="G66" s="88">
        <f t="shared" si="5"/>
        <v>54.32</v>
      </c>
      <c r="H66" s="88">
        <v>54.32</v>
      </c>
      <c r="I66" s="88">
        <v>51.944000000000003</v>
      </c>
      <c r="J66" s="88">
        <v>106.57</v>
      </c>
      <c r="K66" s="88">
        <v>26.26</v>
      </c>
      <c r="L66" s="88">
        <v>0</v>
      </c>
      <c r="M66" s="88">
        <v>0</v>
      </c>
      <c r="N66" s="12">
        <f>+BN_InfraMR[[#This Row],[A.03.1 -  Longitud de Vías de Explotación No Electrificadas Troncales y Ramales (vía principal) (km)]]+BN_InfraMR[[#This Row],[A.04.1 -  Longitud de Vías de Explotación Electrificadas Troncales y Ramales (vía principal) (km)]]</f>
        <v>106.57</v>
      </c>
      <c r="O66" s="88">
        <v>106.57</v>
      </c>
      <c r="P66" s="85">
        <v>15</v>
      </c>
      <c r="Q66" s="85">
        <v>7</v>
      </c>
      <c r="R66" s="85">
        <v>0</v>
      </c>
      <c r="S66" s="85">
        <f t="shared" ref="S66:S129" si="15">SUM(P66:R66)</f>
        <v>22</v>
      </c>
      <c r="T66" s="85">
        <v>0</v>
      </c>
      <c r="U66" s="85">
        <v>41</v>
      </c>
      <c r="V66" s="85">
        <v>0</v>
      </c>
      <c r="W66" s="85">
        <v>5</v>
      </c>
      <c r="X66" s="85">
        <v>0</v>
      </c>
      <c r="Y66" s="85">
        <f t="shared" ref="Y66:Y129" si="16">SUM(T66:X66)</f>
        <v>46</v>
      </c>
      <c r="Z66" s="85">
        <v>9</v>
      </c>
      <c r="AA66" s="85">
        <v>8</v>
      </c>
      <c r="AB66" s="85">
        <f>+BN_InfraMR[[#This Row],[Total Pasos Vehiculares a Nivel]]</f>
        <v>46</v>
      </c>
      <c r="AC66" s="85">
        <f t="shared" ref="AC66:AC129" si="17">SUM(Z66:AB66)</f>
        <v>63</v>
      </c>
      <c r="AD66" s="85">
        <v>1</v>
      </c>
      <c r="AE66" s="85">
        <v>10</v>
      </c>
      <c r="AF66" s="85">
        <v>30</v>
      </c>
      <c r="AG66" s="85">
        <f t="shared" ref="AG66:AG122" si="18">SUM(AD66:AF66)</f>
        <v>41</v>
      </c>
      <c r="AH66" s="88">
        <v>45.287999999999997</v>
      </c>
      <c r="AI66" s="88">
        <v>9.032</v>
      </c>
      <c r="AJ66" s="88">
        <v>0</v>
      </c>
      <c r="AK66" s="88">
        <f t="shared" ref="AK66:AK129" si="19">SUM(AH66:AJ66)</f>
        <v>54.319999999999993</v>
      </c>
      <c r="AL66" s="85">
        <v>0</v>
      </c>
      <c r="AM66" s="85">
        <v>20</v>
      </c>
      <c r="AN66" s="85">
        <v>0</v>
      </c>
      <c r="AO66" s="85">
        <f t="shared" si="11"/>
        <v>20</v>
      </c>
      <c r="AP66" s="85">
        <v>0</v>
      </c>
      <c r="AQ66" s="85">
        <v>0</v>
      </c>
      <c r="AR66" s="85">
        <v>0</v>
      </c>
      <c r="AS66" s="85">
        <f t="shared" si="12"/>
        <v>0</v>
      </c>
      <c r="AT66" s="85">
        <v>0</v>
      </c>
      <c r="AU66" s="85">
        <v>0</v>
      </c>
      <c r="AV66" s="85">
        <v>0</v>
      </c>
      <c r="AW66" s="85">
        <f t="shared" si="13"/>
        <v>0</v>
      </c>
      <c r="AX66" s="85">
        <v>61</v>
      </c>
      <c r="AY66" s="85">
        <v>42</v>
      </c>
      <c r="AZ66" s="85">
        <v>0</v>
      </c>
      <c r="BA66" s="85">
        <v>0</v>
      </c>
      <c r="BB66" s="85">
        <v>0</v>
      </c>
      <c r="BC66" s="85">
        <f t="shared" si="14"/>
        <v>103</v>
      </c>
      <c r="BD66" s="85">
        <v>2</v>
      </c>
      <c r="BE66" s="85">
        <v>38</v>
      </c>
      <c r="BF66" s="89">
        <v>1000</v>
      </c>
    </row>
    <row r="67" spans="1:58">
      <c r="A67" s="85">
        <v>1998</v>
      </c>
      <c r="B67" s="85" t="s">
        <v>120</v>
      </c>
      <c r="C67" s="88">
        <v>2.0699999999999998</v>
      </c>
      <c r="D67" s="88">
        <v>52.25</v>
      </c>
      <c r="E67" s="88">
        <v>0</v>
      </c>
      <c r="F67" s="88">
        <v>0</v>
      </c>
      <c r="G67" s="88">
        <f t="shared" ref="G67:G130" si="20">SUM(C67:F67)</f>
        <v>54.32</v>
      </c>
      <c r="H67" s="88">
        <v>54.32</v>
      </c>
      <c r="I67" s="88">
        <v>51.944000000000003</v>
      </c>
      <c r="J67" s="88">
        <v>106.57</v>
      </c>
      <c r="K67" s="88">
        <v>26.26</v>
      </c>
      <c r="L67" s="88">
        <v>0</v>
      </c>
      <c r="M67" s="88">
        <v>0</v>
      </c>
      <c r="N67" s="12">
        <f>+BN_InfraMR[[#This Row],[A.03.1 -  Longitud de Vías de Explotación No Electrificadas Troncales y Ramales (vía principal) (km)]]+BN_InfraMR[[#This Row],[A.04.1 -  Longitud de Vías de Explotación Electrificadas Troncales y Ramales (vía principal) (km)]]</f>
        <v>106.57</v>
      </c>
      <c r="O67" s="88">
        <v>106.57</v>
      </c>
      <c r="P67" s="85">
        <v>15</v>
      </c>
      <c r="Q67" s="85">
        <v>7</v>
      </c>
      <c r="R67" s="85">
        <v>0</v>
      </c>
      <c r="S67" s="85">
        <f t="shared" si="15"/>
        <v>22</v>
      </c>
      <c r="T67" s="85">
        <v>0</v>
      </c>
      <c r="U67" s="85">
        <v>41</v>
      </c>
      <c r="V67" s="85">
        <v>0</v>
      </c>
      <c r="W67" s="85">
        <v>5</v>
      </c>
      <c r="X67" s="85">
        <v>0</v>
      </c>
      <c r="Y67" s="85">
        <f t="shared" si="16"/>
        <v>46</v>
      </c>
      <c r="Z67" s="85">
        <v>9</v>
      </c>
      <c r="AA67" s="85">
        <v>8</v>
      </c>
      <c r="AB67" s="85">
        <f>+BN_InfraMR[[#This Row],[Total Pasos Vehiculares a Nivel]]</f>
        <v>46</v>
      </c>
      <c r="AC67" s="85">
        <f t="shared" si="17"/>
        <v>63</v>
      </c>
      <c r="AD67" s="85">
        <v>1</v>
      </c>
      <c r="AE67" s="85">
        <v>10</v>
      </c>
      <c r="AF67" s="85">
        <v>30</v>
      </c>
      <c r="AG67" s="85">
        <f t="shared" si="18"/>
        <v>41</v>
      </c>
      <c r="AH67" s="88">
        <v>45.287999999999997</v>
      </c>
      <c r="AI67" s="88">
        <v>9.032</v>
      </c>
      <c r="AJ67" s="88">
        <v>0</v>
      </c>
      <c r="AK67" s="88">
        <f t="shared" si="19"/>
        <v>54.319999999999993</v>
      </c>
      <c r="AL67" s="85">
        <v>0</v>
      </c>
      <c r="AM67" s="85">
        <v>20</v>
      </c>
      <c r="AN67" s="85">
        <v>0</v>
      </c>
      <c r="AO67" s="85">
        <f t="shared" si="11"/>
        <v>20</v>
      </c>
      <c r="AP67" s="85">
        <v>0</v>
      </c>
      <c r="AQ67" s="85">
        <v>0</v>
      </c>
      <c r="AR67" s="85">
        <v>0</v>
      </c>
      <c r="AS67" s="85">
        <f t="shared" si="12"/>
        <v>0</v>
      </c>
      <c r="AT67" s="85">
        <v>0</v>
      </c>
      <c r="AU67" s="85">
        <v>0</v>
      </c>
      <c r="AV67" s="85">
        <v>0</v>
      </c>
      <c r="AW67" s="85">
        <f t="shared" si="13"/>
        <v>0</v>
      </c>
      <c r="AX67" s="85">
        <v>61</v>
      </c>
      <c r="AY67" s="85">
        <v>42</v>
      </c>
      <c r="AZ67" s="85">
        <v>0</v>
      </c>
      <c r="BA67" s="85">
        <v>0</v>
      </c>
      <c r="BB67" s="85">
        <v>0</v>
      </c>
      <c r="BC67" s="85">
        <f t="shared" si="14"/>
        <v>103</v>
      </c>
      <c r="BD67" s="85">
        <v>2</v>
      </c>
      <c r="BE67" s="85">
        <v>38</v>
      </c>
      <c r="BF67" s="89">
        <v>1000</v>
      </c>
    </row>
    <row r="68" spans="1:58">
      <c r="A68" s="85">
        <v>1998</v>
      </c>
      <c r="B68" s="85" t="s">
        <v>121</v>
      </c>
      <c r="C68" s="88">
        <v>2.0699999999999998</v>
      </c>
      <c r="D68" s="88">
        <v>52.25</v>
      </c>
      <c r="E68" s="88">
        <v>0</v>
      </c>
      <c r="F68" s="88">
        <v>0</v>
      </c>
      <c r="G68" s="88">
        <f t="shared" si="20"/>
        <v>54.32</v>
      </c>
      <c r="H68" s="88">
        <v>54.32</v>
      </c>
      <c r="I68" s="88">
        <v>51.944000000000003</v>
      </c>
      <c r="J68" s="88">
        <v>106.57</v>
      </c>
      <c r="K68" s="88">
        <v>26.26</v>
      </c>
      <c r="L68" s="88">
        <v>0</v>
      </c>
      <c r="M68" s="88">
        <v>0</v>
      </c>
      <c r="N68" s="12">
        <f>+BN_InfraMR[[#This Row],[A.03.1 -  Longitud de Vías de Explotación No Electrificadas Troncales y Ramales (vía principal) (km)]]+BN_InfraMR[[#This Row],[A.04.1 -  Longitud de Vías de Explotación Electrificadas Troncales y Ramales (vía principal) (km)]]</f>
        <v>106.57</v>
      </c>
      <c r="O68" s="88">
        <v>106.57</v>
      </c>
      <c r="P68" s="85">
        <v>15</v>
      </c>
      <c r="Q68" s="85">
        <v>7</v>
      </c>
      <c r="R68" s="85">
        <v>0</v>
      </c>
      <c r="S68" s="85">
        <f t="shared" si="15"/>
        <v>22</v>
      </c>
      <c r="T68" s="85">
        <v>0</v>
      </c>
      <c r="U68" s="85">
        <v>41</v>
      </c>
      <c r="V68" s="85">
        <v>0</v>
      </c>
      <c r="W68" s="85">
        <v>5</v>
      </c>
      <c r="X68" s="85">
        <v>0</v>
      </c>
      <c r="Y68" s="85">
        <f t="shared" si="16"/>
        <v>46</v>
      </c>
      <c r="Z68" s="85">
        <v>9</v>
      </c>
      <c r="AA68" s="85">
        <v>8</v>
      </c>
      <c r="AB68" s="85">
        <f>+BN_InfraMR[[#This Row],[Total Pasos Vehiculares a Nivel]]</f>
        <v>46</v>
      </c>
      <c r="AC68" s="85">
        <f t="shared" si="17"/>
        <v>63</v>
      </c>
      <c r="AD68" s="85">
        <v>1</v>
      </c>
      <c r="AE68" s="85">
        <v>10</v>
      </c>
      <c r="AF68" s="85">
        <v>30</v>
      </c>
      <c r="AG68" s="85">
        <f t="shared" si="18"/>
        <v>41</v>
      </c>
      <c r="AH68" s="88">
        <v>45.287999999999997</v>
      </c>
      <c r="AI68" s="88">
        <v>9.032</v>
      </c>
      <c r="AJ68" s="88">
        <v>0</v>
      </c>
      <c r="AK68" s="88">
        <f t="shared" si="19"/>
        <v>54.319999999999993</v>
      </c>
      <c r="AL68" s="85">
        <v>0</v>
      </c>
      <c r="AM68" s="85">
        <v>20</v>
      </c>
      <c r="AN68" s="85">
        <v>0</v>
      </c>
      <c r="AO68" s="85">
        <f t="shared" si="11"/>
        <v>20</v>
      </c>
      <c r="AP68" s="85">
        <v>0</v>
      </c>
      <c r="AQ68" s="85">
        <v>0</v>
      </c>
      <c r="AR68" s="85">
        <v>0</v>
      </c>
      <c r="AS68" s="85">
        <f t="shared" si="12"/>
        <v>0</v>
      </c>
      <c r="AT68" s="85">
        <v>0</v>
      </c>
      <c r="AU68" s="85">
        <v>0</v>
      </c>
      <c r="AV68" s="85">
        <v>0</v>
      </c>
      <c r="AW68" s="85">
        <f t="shared" si="13"/>
        <v>0</v>
      </c>
      <c r="AX68" s="85">
        <v>61</v>
      </c>
      <c r="AY68" s="85">
        <v>42</v>
      </c>
      <c r="AZ68" s="85">
        <v>0</v>
      </c>
      <c r="BA68" s="85">
        <v>0</v>
      </c>
      <c r="BB68" s="85">
        <v>0</v>
      </c>
      <c r="BC68" s="85">
        <f t="shared" si="14"/>
        <v>103</v>
      </c>
      <c r="BD68" s="85">
        <v>2</v>
      </c>
      <c r="BE68" s="85">
        <v>38</v>
      </c>
      <c r="BF68" s="89">
        <v>1000</v>
      </c>
    </row>
    <row r="69" spans="1:58">
      <c r="A69" s="85">
        <v>1998</v>
      </c>
      <c r="B69" s="85" t="s">
        <v>122</v>
      </c>
      <c r="C69" s="88">
        <v>2.0699999999999998</v>
      </c>
      <c r="D69" s="88">
        <v>52.25</v>
      </c>
      <c r="E69" s="88">
        <v>0</v>
      </c>
      <c r="F69" s="88">
        <v>0</v>
      </c>
      <c r="G69" s="88">
        <f t="shared" si="20"/>
        <v>54.32</v>
      </c>
      <c r="H69" s="88">
        <v>54.32</v>
      </c>
      <c r="I69" s="88">
        <v>51.944000000000003</v>
      </c>
      <c r="J69" s="88">
        <v>106.57</v>
      </c>
      <c r="K69" s="88">
        <v>26.26</v>
      </c>
      <c r="L69" s="88">
        <v>0</v>
      </c>
      <c r="M69" s="88">
        <v>0</v>
      </c>
      <c r="N69" s="12">
        <f>+BN_InfraMR[[#This Row],[A.03.1 -  Longitud de Vías de Explotación No Electrificadas Troncales y Ramales (vía principal) (km)]]+BN_InfraMR[[#This Row],[A.04.1 -  Longitud de Vías de Explotación Electrificadas Troncales y Ramales (vía principal) (km)]]</f>
        <v>106.57</v>
      </c>
      <c r="O69" s="88">
        <v>106.57</v>
      </c>
      <c r="P69" s="85">
        <v>15</v>
      </c>
      <c r="Q69" s="85">
        <v>7</v>
      </c>
      <c r="R69" s="85">
        <v>0</v>
      </c>
      <c r="S69" s="85">
        <f t="shared" si="15"/>
        <v>22</v>
      </c>
      <c r="T69" s="85">
        <v>0</v>
      </c>
      <c r="U69" s="85">
        <v>41</v>
      </c>
      <c r="V69" s="85">
        <v>0</v>
      </c>
      <c r="W69" s="85">
        <v>5</v>
      </c>
      <c r="X69" s="85">
        <v>0</v>
      </c>
      <c r="Y69" s="85">
        <f t="shared" si="16"/>
        <v>46</v>
      </c>
      <c r="Z69" s="85">
        <v>9</v>
      </c>
      <c r="AA69" s="85">
        <v>8</v>
      </c>
      <c r="AB69" s="85">
        <f>+BN_InfraMR[[#This Row],[Total Pasos Vehiculares a Nivel]]</f>
        <v>46</v>
      </c>
      <c r="AC69" s="85">
        <f t="shared" si="17"/>
        <v>63</v>
      </c>
      <c r="AD69" s="85">
        <v>1</v>
      </c>
      <c r="AE69" s="85">
        <v>10</v>
      </c>
      <c r="AF69" s="85">
        <v>30</v>
      </c>
      <c r="AG69" s="85">
        <f t="shared" si="18"/>
        <v>41</v>
      </c>
      <c r="AH69" s="88">
        <v>45.287999999999997</v>
      </c>
      <c r="AI69" s="88">
        <v>9.032</v>
      </c>
      <c r="AJ69" s="88">
        <v>0</v>
      </c>
      <c r="AK69" s="88">
        <f t="shared" si="19"/>
        <v>54.319999999999993</v>
      </c>
      <c r="AL69" s="85">
        <v>0</v>
      </c>
      <c r="AM69" s="85">
        <v>20</v>
      </c>
      <c r="AN69" s="85">
        <v>0</v>
      </c>
      <c r="AO69" s="85">
        <f t="shared" si="11"/>
        <v>20</v>
      </c>
      <c r="AP69" s="85">
        <v>0</v>
      </c>
      <c r="AQ69" s="85">
        <v>0</v>
      </c>
      <c r="AR69" s="85">
        <v>0</v>
      </c>
      <c r="AS69" s="85">
        <f t="shared" si="12"/>
        <v>0</v>
      </c>
      <c r="AT69" s="85">
        <v>0</v>
      </c>
      <c r="AU69" s="85">
        <v>0</v>
      </c>
      <c r="AV69" s="85">
        <v>0</v>
      </c>
      <c r="AW69" s="85">
        <f t="shared" si="13"/>
        <v>0</v>
      </c>
      <c r="AX69" s="85">
        <v>61</v>
      </c>
      <c r="AY69" s="85">
        <v>42</v>
      </c>
      <c r="AZ69" s="85">
        <v>0</v>
      </c>
      <c r="BA69" s="85">
        <v>0</v>
      </c>
      <c r="BB69" s="85">
        <v>0</v>
      </c>
      <c r="BC69" s="85">
        <f t="shared" si="14"/>
        <v>103</v>
      </c>
      <c r="BD69" s="85">
        <v>2</v>
      </c>
      <c r="BE69" s="85">
        <v>38</v>
      </c>
      <c r="BF69" s="89">
        <v>1000</v>
      </c>
    </row>
    <row r="70" spans="1:58">
      <c r="A70" s="85">
        <v>1998</v>
      </c>
      <c r="B70" s="85" t="s">
        <v>123</v>
      </c>
      <c r="C70" s="88">
        <v>2.0699999999999998</v>
      </c>
      <c r="D70" s="88">
        <v>52.25</v>
      </c>
      <c r="E70" s="88">
        <v>0</v>
      </c>
      <c r="F70" s="88">
        <v>0</v>
      </c>
      <c r="G70" s="88">
        <f t="shared" si="20"/>
        <v>54.32</v>
      </c>
      <c r="H70" s="88">
        <v>54.32</v>
      </c>
      <c r="I70" s="88">
        <v>51.944000000000003</v>
      </c>
      <c r="J70" s="88">
        <v>106.57</v>
      </c>
      <c r="K70" s="88">
        <v>26.26</v>
      </c>
      <c r="L70" s="88">
        <v>0</v>
      </c>
      <c r="M70" s="88">
        <v>0</v>
      </c>
      <c r="N70" s="12">
        <f>+BN_InfraMR[[#This Row],[A.03.1 -  Longitud de Vías de Explotación No Electrificadas Troncales y Ramales (vía principal) (km)]]+BN_InfraMR[[#This Row],[A.04.1 -  Longitud de Vías de Explotación Electrificadas Troncales y Ramales (vía principal) (km)]]</f>
        <v>106.57</v>
      </c>
      <c r="O70" s="88">
        <v>106.57</v>
      </c>
      <c r="P70" s="85">
        <v>15</v>
      </c>
      <c r="Q70" s="85">
        <v>7</v>
      </c>
      <c r="R70" s="85">
        <v>0</v>
      </c>
      <c r="S70" s="85">
        <f t="shared" si="15"/>
        <v>22</v>
      </c>
      <c r="T70" s="85">
        <v>0</v>
      </c>
      <c r="U70" s="85">
        <v>41</v>
      </c>
      <c r="V70" s="85">
        <v>0</v>
      </c>
      <c r="W70" s="85">
        <v>5</v>
      </c>
      <c r="X70" s="85">
        <v>0</v>
      </c>
      <c r="Y70" s="85">
        <f t="shared" si="16"/>
        <v>46</v>
      </c>
      <c r="Z70" s="85">
        <v>9</v>
      </c>
      <c r="AA70" s="85">
        <v>8</v>
      </c>
      <c r="AB70" s="85">
        <f>+BN_InfraMR[[#This Row],[Total Pasos Vehiculares a Nivel]]</f>
        <v>46</v>
      </c>
      <c r="AC70" s="85">
        <f t="shared" si="17"/>
        <v>63</v>
      </c>
      <c r="AD70" s="85">
        <v>1</v>
      </c>
      <c r="AE70" s="85">
        <v>10</v>
      </c>
      <c r="AF70" s="85">
        <v>30</v>
      </c>
      <c r="AG70" s="85">
        <f t="shared" si="18"/>
        <v>41</v>
      </c>
      <c r="AH70" s="88">
        <v>45.287999999999997</v>
      </c>
      <c r="AI70" s="88">
        <v>9.032</v>
      </c>
      <c r="AJ70" s="88">
        <v>0</v>
      </c>
      <c r="AK70" s="88">
        <f t="shared" si="19"/>
        <v>54.319999999999993</v>
      </c>
      <c r="AL70" s="85">
        <v>0</v>
      </c>
      <c r="AM70" s="85">
        <v>20</v>
      </c>
      <c r="AN70" s="85">
        <v>0</v>
      </c>
      <c r="AO70" s="85">
        <f t="shared" si="11"/>
        <v>20</v>
      </c>
      <c r="AP70" s="85">
        <v>0</v>
      </c>
      <c r="AQ70" s="85">
        <v>0</v>
      </c>
      <c r="AR70" s="85">
        <v>0</v>
      </c>
      <c r="AS70" s="85">
        <f t="shared" si="12"/>
        <v>0</v>
      </c>
      <c r="AT70" s="85">
        <v>0</v>
      </c>
      <c r="AU70" s="85">
        <v>0</v>
      </c>
      <c r="AV70" s="85">
        <v>0</v>
      </c>
      <c r="AW70" s="85">
        <f t="shared" si="13"/>
        <v>0</v>
      </c>
      <c r="AX70" s="85">
        <v>61</v>
      </c>
      <c r="AY70" s="85">
        <v>42</v>
      </c>
      <c r="AZ70" s="85">
        <v>0</v>
      </c>
      <c r="BA70" s="85">
        <v>0</v>
      </c>
      <c r="BB70" s="85">
        <v>0</v>
      </c>
      <c r="BC70" s="85">
        <f t="shared" si="14"/>
        <v>103</v>
      </c>
      <c r="BD70" s="85">
        <v>2</v>
      </c>
      <c r="BE70" s="85">
        <v>38</v>
      </c>
      <c r="BF70" s="89">
        <v>1000</v>
      </c>
    </row>
    <row r="71" spans="1:58">
      <c r="A71" s="85">
        <v>1998</v>
      </c>
      <c r="B71" s="85" t="s">
        <v>124</v>
      </c>
      <c r="C71" s="88">
        <v>2.0699999999999998</v>
      </c>
      <c r="D71" s="88">
        <v>52.25</v>
      </c>
      <c r="E71" s="88">
        <v>0</v>
      </c>
      <c r="F71" s="88">
        <v>0</v>
      </c>
      <c r="G71" s="88">
        <f t="shared" si="20"/>
        <v>54.32</v>
      </c>
      <c r="H71" s="88">
        <v>54.32</v>
      </c>
      <c r="I71" s="88">
        <v>51.944000000000003</v>
      </c>
      <c r="J71" s="88">
        <v>106.57</v>
      </c>
      <c r="K71" s="88">
        <v>26.26</v>
      </c>
      <c r="L71" s="88">
        <v>0</v>
      </c>
      <c r="M71" s="88">
        <v>0</v>
      </c>
      <c r="N71" s="12">
        <f>+BN_InfraMR[[#This Row],[A.03.1 -  Longitud de Vías de Explotación No Electrificadas Troncales y Ramales (vía principal) (km)]]+BN_InfraMR[[#This Row],[A.04.1 -  Longitud de Vías de Explotación Electrificadas Troncales y Ramales (vía principal) (km)]]</f>
        <v>106.57</v>
      </c>
      <c r="O71" s="88">
        <v>106.57</v>
      </c>
      <c r="P71" s="85">
        <v>15</v>
      </c>
      <c r="Q71" s="85">
        <v>7</v>
      </c>
      <c r="R71" s="85">
        <v>0</v>
      </c>
      <c r="S71" s="85">
        <f t="shared" si="15"/>
        <v>22</v>
      </c>
      <c r="T71" s="85">
        <v>0</v>
      </c>
      <c r="U71" s="85">
        <v>41</v>
      </c>
      <c r="V71" s="85">
        <v>0</v>
      </c>
      <c r="W71" s="85">
        <v>5</v>
      </c>
      <c r="X71" s="85">
        <v>0</v>
      </c>
      <c r="Y71" s="85">
        <f t="shared" si="16"/>
        <v>46</v>
      </c>
      <c r="Z71" s="85">
        <v>9</v>
      </c>
      <c r="AA71" s="85">
        <v>8</v>
      </c>
      <c r="AB71" s="85">
        <f>+BN_InfraMR[[#This Row],[Total Pasos Vehiculares a Nivel]]</f>
        <v>46</v>
      </c>
      <c r="AC71" s="85">
        <f t="shared" si="17"/>
        <v>63</v>
      </c>
      <c r="AD71" s="85">
        <v>1</v>
      </c>
      <c r="AE71" s="85">
        <v>10</v>
      </c>
      <c r="AF71" s="85">
        <v>30</v>
      </c>
      <c r="AG71" s="85">
        <f t="shared" si="18"/>
        <v>41</v>
      </c>
      <c r="AH71" s="88">
        <v>45.287999999999997</v>
      </c>
      <c r="AI71" s="88">
        <v>9.032</v>
      </c>
      <c r="AJ71" s="88">
        <v>0</v>
      </c>
      <c r="AK71" s="88">
        <f t="shared" si="19"/>
        <v>54.319999999999993</v>
      </c>
      <c r="AL71" s="85">
        <v>0</v>
      </c>
      <c r="AM71" s="85">
        <v>20</v>
      </c>
      <c r="AN71" s="85">
        <v>0</v>
      </c>
      <c r="AO71" s="85">
        <f t="shared" si="11"/>
        <v>20</v>
      </c>
      <c r="AP71" s="85">
        <v>0</v>
      </c>
      <c r="AQ71" s="85">
        <v>0</v>
      </c>
      <c r="AR71" s="85">
        <v>0</v>
      </c>
      <c r="AS71" s="85">
        <f t="shared" si="12"/>
        <v>0</v>
      </c>
      <c r="AT71" s="85">
        <v>0</v>
      </c>
      <c r="AU71" s="85">
        <v>0</v>
      </c>
      <c r="AV71" s="85">
        <v>0</v>
      </c>
      <c r="AW71" s="85">
        <f t="shared" si="13"/>
        <v>0</v>
      </c>
      <c r="AX71" s="85">
        <v>61</v>
      </c>
      <c r="AY71" s="85">
        <v>42</v>
      </c>
      <c r="AZ71" s="85">
        <v>0</v>
      </c>
      <c r="BA71" s="85">
        <v>0</v>
      </c>
      <c r="BB71" s="85">
        <v>0</v>
      </c>
      <c r="BC71" s="85">
        <f t="shared" si="14"/>
        <v>103</v>
      </c>
      <c r="BD71" s="85">
        <v>2</v>
      </c>
      <c r="BE71" s="85">
        <v>38</v>
      </c>
      <c r="BF71" s="89">
        <v>1000</v>
      </c>
    </row>
    <row r="72" spans="1:58">
      <c r="A72" s="85">
        <v>1998</v>
      </c>
      <c r="B72" s="85" t="s">
        <v>125</v>
      </c>
      <c r="C72" s="88">
        <v>2.0699999999999998</v>
      </c>
      <c r="D72" s="88">
        <v>52.25</v>
      </c>
      <c r="E72" s="88">
        <v>0</v>
      </c>
      <c r="F72" s="88">
        <v>0</v>
      </c>
      <c r="G72" s="88">
        <f t="shared" si="20"/>
        <v>54.32</v>
      </c>
      <c r="H72" s="88">
        <v>54.32</v>
      </c>
      <c r="I72" s="88">
        <v>51.944000000000003</v>
      </c>
      <c r="J72" s="88">
        <v>106.57</v>
      </c>
      <c r="K72" s="88">
        <v>26.26</v>
      </c>
      <c r="L72" s="88">
        <v>0</v>
      </c>
      <c r="M72" s="88">
        <v>0</v>
      </c>
      <c r="N72" s="12">
        <f>+BN_InfraMR[[#This Row],[A.03.1 -  Longitud de Vías de Explotación No Electrificadas Troncales y Ramales (vía principal) (km)]]+BN_InfraMR[[#This Row],[A.04.1 -  Longitud de Vías de Explotación Electrificadas Troncales y Ramales (vía principal) (km)]]</f>
        <v>106.57</v>
      </c>
      <c r="O72" s="88">
        <v>106.57</v>
      </c>
      <c r="P72" s="85">
        <v>15</v>
      </c>
      <c r="Q72" s="85">
        <v>7</v>
      </c>
      <c r="R72" s="85">
        <v>0</v>
      </c>
      <c r="S72" s="85">
        <f t="shared" si="15"/>
        <v>22</v>
      </c>
      <c r="T72" s="85">
        <v>0</v>
      </c>
      <c r="U72" s="85">
        <v>41</v>
      </c>
      <c r="V72" s="85">
        <v>0</v>
      </c>
      <c r="W72" s="85">
        <v>5</v>
      </c>
      <c r="X72" s="85">
        <v>0</v>
      </c>
      <c r="Y72" s="85">
        <f t="shared" si="16"/>
        <v>46</v>
      </c>
      <c r="Z72" s="85">
        <v>9</v>
      </c>
      <c r="AA72" s="85">
        <v>8</v>
      </c>
      <c r="AB72" s="85">
        <f>+BN_InfraMR[[#This Row],[Total Pasos Vehiculares a Nivel]]</f>
        <v>46</v>
      </c>
      <c r="AC72" s="85">
        <f t="shared" si="17"/>
        <v>63</v>
      </c>
      <c r="AD72" s="85">
        <v>1</v>
      </c>
      <c r="AE72" s="85">
        <v>10</v>
      </c>
      <c r="AF72" s="85">
        <v>30</v>
      </c>
      <c r="AG72" s="85">
        <f t="shared" si="18"/>
        <v>41</v>
      </c>
      <c r="AH72" s="88">
        <v>45.287999999999997</v>
      </c>
      <c r="AI72" s="88">
        <v>9.032</v>
      </c>
      <c r="AJ72" s="88">
        <v>0</v>
      </c>
      <c r="AK72" s="88">
        <f t="shared" si="19"/>
        <v>54.319999999999993</v>
      </c>
      <c r="AL72" s="85">
        <v>0</v>
      </c>
      <c r="AM72" s="85">
        <v>20</v>
      </c>
      <c r="AN72" s="85">
        <v>0</v>
      </c>
      <c r="AO72" s="85">
        <f t="shared" si="11"/>
        <v>20</v>
      </c>
      <c r="AP72" s="85">
        <v>0</v>
      </c>
      <c r="AQ72" s="85">
        <v>0</v>
      </c>
      <c r="AR72" s="85">
        <v>0</v>
      </c>
      <c r="AS72" s="85">
        <f t="shared" si="12"/>
        <v>0</v>
      </c>
      <c r="AT72" s="85">
        <v>0</v>
      </c>
      <c r="AU72" s="85">
        <v>0</v>
      </c>
      <c r="AV72" s="85">
        <v>0</v>
      </c>
      <c r="AW72" s="85">
        <f t="shared" si="13"/>
        <v>0</v>
      </c>
      <c r="AX72" s="85">
        <v>61</v>
      </c>
      <c r="AY72" s="85">
        <v>42</v>
      </c>
      <c r="AZ72" s="85">
        <v>0</v>
      </c>
      <c r="BA72" s="85">
        <v>0</v>
      </c>
      <c r="BB72" s="85">
        <v>0</v>
      </c>
      <c r="BC72" s="85">
        <f t="shared" si="14"/>
        <v>103</v>
      </c>
      <c r="BD72" s="85">
        <v>2</v>
      </c>
      <c r="BE72" s="85">
        <v>38</v>
      </c>
      <c r="BF72" s="89">
        <v>1000</v>
      </c>
    </row>
    <row r="73" spans="1:58">
      <c r="A73" s="85">
        <v>1998</v>
      </c>
      <c r="B73" s="85" t="s">
        <v>126</v>
      </c>
      <c r="C73" s="88">
        <v>2.0699999999999998</v>
      </c>
      <c r="D73" s="88">
        <v>52.25</v>
      </c>
      <c r="E73" s="88">
        <v>0</v>
      </c>
      <c r="F73" s="88">
        <v>0</v>
      </c>
      <c r="G73" s="88">
        <f t="shared" si="20"/>
        <v>54.32</v>
      </c>
      <c r="H73" s="88">
        <v>54.32</v>
      </c>
      <c r="I73" s="88">
        <v>51.944000000000003</v>
      </c>
      <c r="J73" s="88">
        <v>106.57</v>
      </c>
      <c r="K73" s="88">
        <v>26.26</v>
      </c>
      <c r="L73" s="88">
        <v>0</v>
      </c>
      <c r="M73" s="88">
        <v>0</v>
      </c>
      <c r="N73" s="12">
        <f>+BN_InfraMR[[#This Row],[A.03.1 -  Longitud de Vías de Explotación No Electrificadas Troncales y Ramales (vía principal) (km)]]+BN_InfraMR[[#This Row],[A.04.1 -  Longitud de Vías de Explotación Electrificadas Troncales y Ramales (vía principal) (km)]]</f>
        <v>106.57</v>
      </c>
      <c r="O73" s="88">
        <v>106.57</v>
      </c>
      <c r="P73" s="85">
        <v>15</v>
      </c>
      <c r="Q73" s="85">
        <v>7</v>
      </c>
      <c r="R73" s="85">
        <v>0</v>
      </c>
      <c r="S73" s="85">
        <f t="shared" si="15"/>
        <v>22</v>
      </c>
      <c r="T73" s="85">
        <v>0</v>
      </c>
      <c r="U73" s="85">
        <v>41</v>
      </c>
      <c r="V73" s="85">
        <v>0</v>
      </c>
      <c r="W73" s="85">
        <v>5</v>
      </c>
      <c r="X73" s="85">
        <v>0</v>
      </c>
      <c r="Y73" s="85">
        <f t="shared" si="16"/>
        <v>46</v>
      </c>
      <c r="Z73" s="85">
        <v>9</v>
      </c>
      <c r="AA73" s="85">
        <v>8</v>
      </c>
      <c r="AB73" s="85">
        <f>+BN_InfraMR[[#This Row],[Total Pasos Vehiculares a Nivel]]</f>
        <v>46</v>
      </c>
      <c r="AC73" s="85">
        <f t="shared" si="17"/>
        <v>63</v>
      </c>
      <c r="AD73" s="85">
        <v>1</v>
      </c>
      <c r="AE73" s="85">
        <v>10</v>
      </c>
      <c r="AF73" s="85">
        <v>30</v>
      </c>
      <c r="AG73" s="85">
        <f t="shared" si="18"/>
        <v>41</v>
      </c>
      <c r="AH73" s="88">
        <v>45.287999999999997</v>
      </c>
      <c r="AI73" s="88">
        <v>9.032</v>
      </c>
      <c r="AJ73" s="88">
        <v>0</v>
      </c>
      <c r="AK73" s="88">
        <f t="shared" si="19"/>
        <v>54.319999999999993</v>
      </c>
      <c r="AL73" s="85">
        <v>0</v>
      </c>
      <c r="AM73" s="85">
        <v>20</v>
      </c>
      <c r="AN73" s="85">
        <v>0</v>
      </c>
      <c r="AO73" s="85">
        <f t="shared" si="11"/>
        <v>20</v>
      </c>
      <c r="AP73" s="85">
        <v>0</v>
      </c>
      <c r="AQ73" s="85">
        <v>0</v>
      </c>
      <c r="AR73" s="85">
        <v>0</v>
      </c>
      <c r="AS73" s="85">
        <f t="shared" si="12"/>
        <v>0</v>
      </c>
      <c r="AT73" s="85">
        <v>0</v>
      </c>
      <c r="AU73" s="85">
        <v>0</v>
      </c>
      <c r="AV73" s="85">
        <v>0</v>
      </c>
      <c r="AW73" s="85">
        <f t="shared" si="13"/>
        <v>0</v>
      </c>
      <c r="AX73" s="85">
        <v>61</v>
      </c>
      <c r="AY73" s="85">
        <v>42</v>
      </c>
      <c r="AZ73" s="85">
        <v>0</v>
      </c>
      <c r="BA73" s="85">
        <v>0</v>
      </c>
      <c r="BB73" s="85">
        <v>0</v>
      </c>
      <c r="BC73" s="85">
        <f t="shared" si="14"/>
        <v>103</v>
      </c>
      <c r="BD73" s="85">
        <v>2</v>
      </c>
      <c r="BE73" s="85">
        <v>38</v>
      </c>
      <c r="BF73" s="89">
        <v>1000</v>
      </c>
    </row>
    <row r="74" spans="1:58">
      <c r="A74" s="85">
        <v>1999</v>
      </c>
      <c r="B74" s="85" t="s">
        <v>115</v>
      </c>
      <c r="C74" s="88">
        <v>2.0699999999999998</v>
      </c>
      <c r="D74" s="88">
        <v>52.25</v>
      </c>
      <c r="E74" s="88">
        <v>0</v>
      </c>
      <c r="F74" s="88">
        <v>0</v>
      </c>
      <c r="G74" s="88">
        <f t="shared" si="20"/>
        <v>54.32</v>
      </c>
      <c r="H74" s="88">
        <v>54.32</v>
      </c>
      <c r="I74" s="88">
        <v>51.944000000000003</v>
      </c>
      <c r="J74" s="88">
        <v>106.57</v>
      </c>
      <c r="K74" s="88">
        <v>26.26</v>
      </c>
      <c r="L74" s="88">
        <v>0</v>
      </c>
      <c r="M74" s="88">
        <v>0</v>
      </c>
      <c r="N74" s="12">
        <f>+BN_InfraMR[[#This Row],[A.03.1 -  Longitud de Vías de Explotación No Electrificadas Troncales y Ramales (vía principal) (km)]]+BN_InfraMR[[#This Row],[A.04.1 -  Longitud de Vías de Explotación Electrificadas Troncales y Ramales (vía principal) (km)]]</f>
        <v>106.57</v>
      </c>
      <c r="O74" s="88">
        <v>106.57</v>
      </c>
      <c r="P74" s="85">
        <v>15</v>
      </c>
      <c r="Q74" s="85">
        <v>7</v>
      </c>
      <c r="R74" s="85">
        <v>0</v>
      </c>
      <c r="S74" s="85">
        <f t="shared" si="15"/>
        <v>22</v>
      </c>
      <c r="T74" s="85">
        <v>0</v>
      </c>
      <c r="U74" s="85">
        <v>41</v>
      </c>
      <c r="V74" s="85">
        <v>1</v>
      </c>
      <c r="W74" s="85">
        <v>4</v>
      </c>
      <c r="X74" s="85">
        <v>0</v>
      </c>
      <c r="Y74" s="85">
        <f t="shared" si="16"/>
        <v>46</v>
      </c>
      <c r="Z74" s="85">
        <v>10</v>
      </c>
      <c r="AA74" s="85">
        <v>9</v>
      </c>
      <c r="AB74" s="85">
        <f>+BN_InfraMR[[#This Row],[Total Pasos Vehiculares a Nivel]]</f>
        <v>46</v>
      </c>
      <c r="AC74" s="85">
        <f t="shared" si="17"/>
        <v>65</v>
      </c>
      <c r="AD74" s="85">
        <v>1</v>
      </c>
      <c r="AE74" s="85">
        <v>10</v>
      </c>
      <c r="AF74" s="85">
        <v>30</v>
      </c>
      <c r="AG74" s="85">
        <f t="shared" si="18"/>
        <v>41</v>
      </c>
      <c r="AH74" s="88">
        <v>47</v>
      </c>
      <c r="AI74" s="88">
        <v>7.32</v>
      </c>
      <c r="AJ74" s="88">
        <v>0</v>
      </c>
      <c r="AK74" s="88">
        <f t="shared" si="19"/>
        <v>54.32</v>
      </c>
      <c r="AL74" s="85">
        <v>0</v>
      </c>
      <c r="AM74" s="85">
        <v>20</v>
      </c>
      <c r="AN74" s="85">
        <v>0</v>
      </c>
      <c r="AO74" s="85">
        <f>SUM(AL74:AN74)</f>
        <v>20</v>
      </c>
      <c r="AP74" s="85">
        <v>0</v>
      </c>
      <c r="AQ74" s="85">
        <v>0</v>
      </c>
      <c r="AR74" s="85">
        <v>0</v>
      </c>
      <c r="AS74" s="85">
        <f>SUM(AP74:AR74)</f>
        <v>0</v>
      </c>
      <c r="AT74" s="85">
        <v>0</v>
      </c>
      <c r="AU74" s="85">
        <v>0</v>
      </c>
      <c r="AV74" s="85">
        <v>0</v>
      </c>
      <c r="AW74" s="85">
        <f>SUM(AT74:AV74)</f>
        <v>0</v>
      </c>
      <c r="AX74" s="85">
        <v>66</v>
      </c>
      <c r="AY74" s="85">
        <v>47</v>
      </c>
      <c r="AZ74" s="85">
        <v>0</v>
      </c>
      <c r="BA74" s="85">
        <v>0</v>
      </c>
      <c r="BB74" s="85">
        <v>0</v>
      </c>
      <c r="BC74" s="85">
        <f>SUM(AX74:BB74)</f>
        <v>113</v>
      </c>
      <c r="BD74" s="85">
        <v>2</v>
      </c>
      <c r="BE74" s="85">
        <v>38</v>
      </c>
      <c r="BF74" s="89">
        <v>1000</v>
      </c>
    </row>
    <row r="75" spans="1:58">
      <c r="A75" s="85">
        <v>1999</v>
      </c>
      <c r="B75" s="85" t="s">
        <v>116</v>
      </c>
      <c r="C75" s="88">
        <v>2.0699999999999998</v>
      </c>
      <c r="D75" s="88">
        <v>52.25</v>
      </c>
      <c r="E75" s="88">
        <v>0</v>
      </c>
      <c r="F75" s="88">
        <v>0</v>
      </c>
      <c r="G75" s="88">
        <f t="shared" si="20"/>
        <v>54.32</v>
      </c>
      <c r="H75" s="88">
        <v>54.32</v>
      </c>
      <c r="I75" s="88">
        <v>51.944000000000003</v>
      </c>
      <c r="J75" s="88">
        <v>106.57</v>
      </c>
      <c r="K75" s="88">
        <v>26.26</v>
      </c>
      <c r="L75" s="88">
        <v>0</v>
      </c>
      <c r="M75" s="88">
        <v>0</v>
      </c>
      <c r="N75" s="12">
        <f>+BN_InfraMR[[#This Row],[A.03.1 -  Longitud de Vías de Explotación No Electrificadas Troncales y Ramales (vía principal) (km)]]+BN_InfraMR[[#This Row],[A.04.1 -  Longitud de Vías de Explotación Electrificadas Troncales y Ramales (vía principal) (km)]]</f>
        <v>106.57</v>
      </c>
      <c r="O75" s="88">
        <v>106.57</v>
      </c>
      <c r="P75" s="85">
        <v>15</v>
      </c>
      <c r="Q75" s="85">
        <v>7</v>
      </c>
      <c r="R75" s="85">
        <v>0</v>
      </c>
      <c r="S75" s="85">
        <f t="shared" si="15"/>
        <v>22</v>
      </c>
      <c r="T75" s="85">
        <v>0</v>
      </c>
      <c r="U75" s="85">
        <v>41</v>
      </c>
      <c r="V75" s="85">
        <v>1</v>
      </c>
      <c r="W75" s="85">
        <v>4</v>
      </c>
      <c r="X75" s="85">
        <v>0</v>
      </c>
      <c r="Y75" s="85">
        <f t="shared" si="16"/>
        <v>46</v>
      </c>
      <c r="Z75" s="85">
        <v>10</v>
      </c>
      <c r="AA75" s="85">
        <v>9</v>
      </c>
      <c r="AB75" s="85">
        <f>+BN_InfraMR[[#This Row],[Total Pasos Vehiculares a Nivel]]</f>
        <v>46</v>
      </c>
      <c r="AC75" s="85">
        <f t="shared" si="17"/>
        <v>65</v>
      </c>
      <c r="AD75" s="85">
        <v>1</v>
      </c>
      <c r="AE75" s="85">
        <v>10</v>
      </c>
      <c r="AF75" s="85">
        <v>30</v>
      </c>
      <c r="AG75" s="85">
        <f t="shared" si="18"/>
        <v>41</v>
      </c>
      <c r="AH75" s="88">
        <v>47</v>
      </c>
      <c r="AI75" s="88">
        <v>7.32</v>
      </c>
      <c r="AJ75" s="88">
        <v>0</v>
      </c>
      <c r="AK75" s="88">
        <f t="shared" si="19"/>
        <v>54.32</v>
      </c>
      <c r="AL75" s="85">
        <v>0</v>
      </c>
      <c r="AM75" s="85">
        <v>20</v>
      </c>
      <c r="AN75" s="85">
        <v>0</v>
      </c>
      <c r="AO75" s="85">
        <f t="shared" ref="AO75:AO97" si="21">SUM(AL75:AN75)</f>
        <v>20</v>
      </c>
      <c r="AP75" s="85">
        <v>0</v>
      </c>
      <c r="AQ75" s="85">
        <v>0</v>
      </c>
      <c r="AR75" s="85">
        <v>0</v>
      </c>
      <c r="AS75" s="85">
        <f t="shared" ref="AS75:AS97" si="22">SUM(AP75:AR75)</f>
        <v>0</v>
      </c>
      <c r="AT75" s="85">
        <v>0</v>
      </c>
      <c r="AU75" s="85">
        <v>0</v>
      </c>
      <c r="AV75" s="85">
        <v>0</v>
      </c>
      <c r="AW75" s="85">
        <f t="shared" ref="AW75:AW97" si="23">SUM(AT75:AV75)</f>
        <v>0</v>
      </c>
      <c r="AX75" s="85">
        <v>66</v>
      </c>
      <c r="AY75" s="85">
        <v>47</v>
      </c>
      <c r="AZ75" s="85">
        <v>0</v>
      </c>
      <c r="BA75" s="85">
        <v>0</v>
      </c>
      <c r="BB75" s="85">
        <v>0</v>
      </c>
      <c r="BC75" s="85">
        <f t="shared" ref="BC75:BC97" si="24">SUM(AX75:BB75)</f>
        <v>113</v>
      </c>
      <c r="BD75" s="85">
        <v>2</v>
      </c>
      <c r="BE75" s="85">
        <v>38</v>
      </c>
      <c r="BF75" s="89">
        <v>1000</v>
      </c>
    </row>
    <row r="76" spans="1:58">
      <c r="A76" s="85">
        <v>1999</v>
      </c>
      <c r="B76" s="85" t="s">
        <v>117</v>
      </c>
      <c r="C76" s="88">
        <v>2.0699999999999998</v>
      </c>
      <c r="D76" s="88">
        <v>52.25</v>
      </c>
      <c r="E76" s="88">
        <v>0</v>
      </c>
      <c r="F76" s="88">
        <v>0</v>
      </c>
      <c r="G76" s="88">
        <f t="shared" si="20"/>
        <v>54.32</v>
      </c>
      <c r="H76" s="88">
        <v>54.32</v>
      </c>
      <c r="I76" s="88">
        <v>51.944000000000003</v>
      </c>
      <c r="J76" s="88">
        <v>106.57</v>
      </c>
      <c r="K76" s="88">
        <v>26.26</v>
      </c>
      <c r="L76" s="88">
        <v>0</v>
      </c>
      <c r="M76" s="88">
        <v>0</v>
      </c>
      <c r="N76" s="12">
        <f>+BN_InfraMR[[#This Row],[A.03.1 -  Longitud de Vías de Explotación No Electrificadas Troncales y Ramales (vía principal) (km)]]+BN_InfraMR[[#This Row],[A.04.1 -  Longitud de Vías de Explotación Electrificadas Troncales y Ramales (vía principal) (km)]]</f>
        <v>106.57</v>
      </c>
      <c r="O76" s="88">
        <v>106.57</v>
      </c>
      <c r="P76" s="85">
        <v>15</v>
      </c>
      <c r="Q76" s="85">
        <v>7</v>
      </c>
      <c r="R76" s="85">
        <v>0</v>
      </c>
      <c r="S76" s="85">
        <f t="shared" si="15"/>
        <v>22</v>
      </c>
      <c r="T76" s="85">
        <v>0</v>
      </c>
      <c r="U76" s="85">
        <v>41</v>
      </c>
      <c r="V76" s="85">
        <v>1</v>
      </c>
      <c r="W76" s="85">
        <v>4</v>
      </c>
      <c r="X76" s="85">
        <v>0</v>
      </c>
      <c r="Y76" s="85">
        <f t="shared" si="16"/>
        <v>46</v>
      </c>
      <c r="Z76" s="85">
        <v>10</v>
      </c>
      <c r="AA76" s="85">
        <v>9</v>
      </c>
      <c r="AB76" s="85">
        <f>+BN_InfraMR[[#This Row],[Total Pasos Vehiculares a Nivel]]</f>
        <v>46</v>
      </c>
      <c r="AC76" s="85">
        <f t="shared" si="17"/>
        <v>65</v>
      </c>
      <c r="AD76" s="85">
        <v>1</v>
      </c>
      <c r="AE76" s="85">
        <v>10</v>
      </c>
      <c r="AF76" s="85">
        <v>30</v>
      </c>
      <c r="AG76" s="85">
        <f t="shared" si="18"/>
        <v>41</v>
      </c>
      <c r="AH76" s="88">
        <v>47</v>
      </c>
      <c r="AI76" s="88">
        <v>7.32</v>
      </c>
      <c r="AJ76" s="88">
        <v>0</v>
      </c>
      <c r="AK76" s="88">
        <f t="shared" si="19"/>
        <v>54.32</v>
      </c>
      <c r="AL76" s="85">
        <v>0</v>
      </c>
      <c r="AM76" s="85">
        <v>20</v>
      </c>
      <c r="AN76" s="85">
        <v>0</v>
      </c>
      <c r="AO76" s="85">
        <f t="shared" si="21"/>
        <v>20</v>
      </c>
      <c r="AP76" s="85">
        <v>0</v>
      </c>
      <c r="AQ76" s="85">
        <v>0</v>
      </c>
      <c r="AR76" s="85">
        <v>0</v>
      </c>
      <c r="AS76" s="85">
        <f t="shared" si="22"/>
        <v>0</v>
      </c>
      <c r="AT76" s="85">
        <v>0</v>
      </c>
      <c r="AU76" s="85">
        <v>0</v>
      </c>
      <c r="AV76" s="85">
        <v>0</v>
      </c>
      <c r="AW76" s="85">
        <f t="shared" si="23"/>
        <v>0</v>
      </c>
      <c r="AX76" s="85">
        <v>66</v>
      </c>
      <c r="AY76" s="85">
        <v>47</v>
      </c>
      <c r="AZ76" s="85">
        <v>0</v>
      </c>
      <c r="BA76" s="85">
        <v>0</v>
      </c>
      <c r="BB76" s="85">
        <v>0</v>
      </c>
      <c r="BC76" s="85">
        <f t="shared" si="24"/>
        <v>113</v>
      </c>
      <c r="BD76" s="85">
        <v>2</v>
      </c>
      <c r="BE76" s="85">
        <v>38</v>
      </c>
      <c r="BF76" s="89">
        <v>1000</v>
      </c>
    </row>
    <row r="77" spans="1:58">
      <c r="A77" s="85">
        <v>1999</v>
      </c>
      <c r="B77" s="85" t="s">
        <v>118</v>
      </c>
      <c r="C77" s="88">
        <v>2.0699999999999998</v>
      </c>
      <c r="D77" s="88">
        <v>52.25</v>
      </c>
      <c r="E77" s="88">
        <v>0</v>
      </c>
      <c r="F77" s="88">
        <v>0</v>
      </c>
      <c r="G77" s="88">
        <f t="shared" si="20"/>
        <v>54.32</v>
      </c>
      <c r="H77" s="88">
        <v>54.32</v>
      </c>
      <c r="I77" s="88">
        <v>51.944000000000003</v>
      </c>
      <c r="J77" s="88">
        <v>106.57</v>
      </c>
      <c r="K77" s="88">
        <v>26.26</v>
      </c>
      <c r="L77" s="88">
        <v>0</v>
      </c>
      <c r="M77" s="88">
        <v>0</v>
      </c>
      <c r="N77" s="12">
        <f>+BN_InfraMR[[#This Row],[A.03.1 -  Longitud de Vías de Explotación No Electrificadas Troncales y Ramales (vía principal) (km)]]+BN_InfraMR[[#This Row],[A.04.1 -  Longitud de Vías de Explotación Electrificadas Troncales y Ramales (vía principal) (km)]]</f>
        <v>106.57</v>
      </c>
      <c r="O77" s="88">
        <v>106.57</v>
      </c>
      <c r="P77" s="85">
        <v>15</v>
      </c>
      <c r="Q77" s="85">
        <v>7</v>
      </c>
      <c r="R77" s="85">
        <v>0</v>
      </c>
      <c r="S77" s="85">
        <f t="shared" si="15"/>
        <v>22</v>
      </c>
      <c r="T77" s="85">
        <v>0</v>
      </c>
      <c r="U77" s="85">
        <v>41</v>
      </c>
      <c r="V77" s="85">
        <v>1</v>
      </c>
      <c r="W77" s="85">
        <v>4</v>
      </c>
      <c r="X77" s="85">
        <v>0</v>
      </c>
      <c r="Y77" s="85">
        <f t="shared" si="16"/>
        <v>46</v>
      </c>
      <c r="Z77" s="85">
        <v>10</v>
      </c>
      <c r="AA77" s="85">
        <v>9</v>
      </c>
      <c r="AB77" s="85">
        <f>+BN_InfraMR[[#This Row],[Total Pasos Vehiculares a Nivel]]</f>
        <v>46</v>
      </c>
      <c r="AC77" s="85">
        <f t="shared" si="17"/>
        <v>65</v>
      </c>
      <c r="AD77" s="85">
        <v>1</v>
      </c>
      <c r="AE77" s="85">
        <v>10</v>
      </c>
      <c r="AF77" s="85">
        <v>30</v>
      </c>
      <c r="AG77" s="85">
        <f t="shared" si="18"/>
        <v>41</v>
      </c>
      <c r="AH77" s="88">
        <v>47</v>
      </c>
      <c r="AI77" s="88">
        <v>7.32</v>
      </c>
      <c r="AJ77" s="88">
        <v>0</v>
      </c>
      <c r="AK77" s="88">
        <f t="shared" si="19"/>
        <v>54.32</v>
      </c>
      <c r="AL77" s="85">
        <v>0</v>
      </c>
      <c r="AM77" s="85">
        <v>20</v>
      </c>
      <c r="AN77" s="85">
        <v>0</v>
      </c>
      <c r="AO77" s="85">
        <f t="shared" si="21"/>
        <v>20</v>
      </c>
      <c r="AP77" s="85">
        <v>0</v>
      </c>
      <c r="AQ77" s="85">
        <v>0</v>
      </c>
      <c r="AR77" s="85">
        <v>0</v>
      </c>
      <c r="AS77" s="85">
        <f t="shared" si="22"/>
        <v>0</v>
      </c>
      <c r="AT77" s="85">
        <v>0</v>
      </c>
      <c r="AU77" s="85">
        <v>0</v>
      </c>
      <c r="AV77" s="85">
        <v>0</v>
      </c>
      <c r="AW77" s="85">
        <f t="shared" si="23"/>
        <v>0</v>
      </c>
      <c r="AX77" s="85">
        <v>66</v>
      </c>
      <c r="AY77" s="85">
        <v>47</v>
      </c>
      <c r="AZ77" s="85">
        <v>0</v>
      </c>
      <c r="BA77" s="85">
        <v>0</v>
      </c>
      <c r="BB77" s="85">
        <v>0</v>
      </c>
      <c r="BC77" s="85">
        <f t="shared" si="24"/>
        <v>113</v>
      </c>
      <c r="BD77" s="85">
        <v>2</v>
      </c>
      <c r="BE77" s="85">
        <v>38</v>
      </c>
      <c r="BF77" s="89">
        <v>1000</v>
      </c>
    </row>
    <row r="78" spans="1:58">
      <c r="A78" s="85">
        <v>1999</v>
      </c>
      <c r="B78" s="85" t="s">
        <v>119</v>
      </c>
      <c r="C78" s="88">
        <v>2.0699999999999998</v>
      </c>
      <c r="D78" s="88">
        <v>52.25</v>
      </c>
      <c r="E78" s="88">
        <v>0</v>
      </c>
      <c r="F78" s="88">
        <v>0</v>
      </c>
      <c r="G78" s="88">
        <f t="shared" si="20"/>
        <v>54.32</v>
      </c>
      <c r="H78" s="88">
        <v>54.32</v>
      </c>
      <c r="I78" s="88">
        <v>51.944000000000003</v>
      </c>
      <c r="J78" s="88">
        <v>106.57</v>
      </c>
      <c r="K78" s="88">
        <v>26.26</v>
      </c>
      <c r="L78" s="88">
        <v>0</v>
      </c>
      <c r="M78" s="88">
        <v>0</v>
      </c>
      <c r="N78" s="12">
        <f>+BN_InfraMR[[#This Row],[A.03.1 -  Longitud de Vías de Explotación No Electrificadas Troncales y Ramales (vía principal) (km)]]+BN_InfraMR[[#This Row],[A.04.1 -  Longitud de Vías de Explotación Electrificadas Troncales y Ramales (vía principal) (km)]]</f>
        <v>106.57</v>
      </c>
      <c r="O78" s="88">
        <v>106.57</v>
      </c>
      <c r="P78" s="85">
        <v>15</v>
      </c>
      <c r="Q78" s="85">
        <v>7</v>
      </c>
      <c r="R78" s="85">
        <v>0</v>
      </c>
      <c r="S78" s="85">
        <f t="shared" si="15"/>
        <v>22</v>
      </c>
      <c r="T78" s="85">
        <v>0</v>
      </c>
      <c r="U78" s="85">
        <v>41</v>
      </c>
      <c r="V78" s="85">
        <v>1</v>
      </c>
      <c r="W78" s="85">
        <v>4</v>
      </c>
      <c r="X78" s="85">
        <v>0</v>
      </c>
      <c r="Y78" s="85">
        <f t="shared" si="16"/>
        <v>46</v>
      </c>
      <c r="Z78" s="85">
        <v>10</v>
      </c>
      <c r="AA78" s="85">
        <v>9</v>
      </c>
      <c r="AB78" s="85">
        <f>+BN_InfraMR[[#This Row],[Total Pasos Vehiculares a Nivel]]</f>
        <v>46</v>
      </c>
      <c r="AC78" s="85">
        <f t="shared" si="17"/>
        <v>65</v>
      </c>
      <c r="AD78" s="85">
        <v>1</v>
      </c>
      <c r="AE78" s="85">
        <v>10</v>
      </c>
      <c r="AF78" s="85">
        <v>30</v>
      </c>
      <c r="AG78" s="85">
        <f t="shared" si="18"/>
        <v>41</v>
      </c>
      <c r="AH78" s="88">
        <v>47</v>
      </c>
      <c r="AI78" s="88">
        <v>7.32</v>
      </c>
      <c r="AJ78" s="88">
        <v>0</v>
      </c>
      <c r="AK78" s="88">
        <f t="shared" si="19"/>
        <v>54.32</v>
      </c>
      <c r="AL78" s="85">
        <v>0</v>
      </c>
      <c r="AM78" s="85">
        <v>20</v>
      </c>
      <c r="AN78" s="85">
        <v>0</v>
      </c>
      <c r="AO78" s="85">
        <f t="shared" si="21"/>
        <v>20</v>
      </c>
      <c r="AP78" s="85">
        <v>0</v>
      </c>
      <c r="AQ78" s="85">
        <v>0</v>
      </c>
      <c r="AR78" s="85">
        <v>0</v>
      </c>
      <c r="AS78" s="85">
        <f t="shared" si="22"/>
        <v>0</v>
      </c>
      <c r="AT78" s="85">
        <v>0</v>
      </c>
      <c r="AU78" s="85">
        <v>0</v>
      </c>
      <c r="AV78" s="85">
        <v>0</v>
      </c>
      <c r="AW78" s="85">
        <f t="shared" si="23"/>
        <v>0</v>
      </c>
      <c r="AX78" s="85">
        <v>66</v>
      </c>
      <c r="AY78" s="85">
        <v>47</v>
      </c>
      <c r="AZ78" s="85">
        <v>0</v>
      </c>
      <c r="BA78" s="85">
        <v>0</v>
      </c>
      <c r="BB78" s="85">
        <v>0</v>
      </c>
      <c r="BC78" s="85">
        <f t="shared" si="24"/>
        <v>113</v>
      </c>
      <c r="BD78" s="85">
        <v>2</v>
      </c>
      <c r="BE78" s="85">
        <v>38</v>
      </c>
      <c r="BF78" s="89">
        <v>1000</v>
      </c>
    </row>
    <row r="79" spans="1:58">
      <c r="A79" s="85">
        <v>1999</v>
      </c>
      <c r="B79" s="85" t="s">
        <v>120</v>
      </c>
      <c r="C79" s="88">
        <v>2.0699999999999998</v>
      </c>
      <c r="D79" s="88">
        <v>52.25</v>
      </c>
      <c r="E79" s="88">
        <v>0</v>
      </c>
      <c r="F79" s="88">
        <v>0</v>
      </c>
      <c r="G79" s="88">
        <f t="shared" si="20"/>
        <v>54.32</v>
      </c>
      <c r="H79" s="88">
        <v>54.32</v>
      </c>
      <c r="I79" s="88">
        <v>51.944000000000003</v>
      </c>
      <c r="J79" s="88">
        <v>106.57</v>
      </c>
      <c r="K79" s="88">
        <v>26.26</v>
      </c>
      <c r="L79" s="88">
        <v>0</v>
      </c>
      <c r="M79" s="88">
        <v>0</v>
      </c>
      <c r="N79" s="12">
        <f>+BN_InfraMR[[#This Row],[A.03.1 -  Longitud de Vías de Explotación No Electrificadas Troncales y Ramales (vía principal) (km)]]+BN_InfraMR[[#This Row],[A.04.1 -  Longitud de Vías de Explotación Electrificadas Troncales y Ramales (vía principal) (km)]]</f>
        <v>106.57</v>
      </c>
      <c r="O79" s="88">
        <v>106.57</v>
      </c>
      <c r="P79" s="85">
        <v>15</v>
      </c>
      <c r="Q79" s="85">
        <v>7</v>
      </c>
      <c r="R79" s="85">
        <v>0</v>
      </c>
      <c r="S79" s="85">
        <f t="shared" si="15"/>
        <v>22</v>
      </c>
      <c r="T79" s="85">
        <v>0</v>
      </c>
      <c r="U79" s="85">
        <v>41</v>
      </c>
      <c r="V79" s="85">
        <v>1</v>
      </c>
      <c r="W79" s="85">
        <v>4</v>
      </c>
      <c r="X79" s="85">
        <v>0</v>
      </c>
      <c r="Y79" s="85">
        <f t="shared" si="16"/>
        <v>46</v>
      </c>
      <c r="Z79" s="85">
        <v>10</v>
      </c>
      <c r="AA79" s="85">
        <v>9</v>
      </c>
      <c r="AB79" s="85">
        <f>+BN_InfraMR[[#This Row],[Total Pasos Vehiculares a Nivel]]</f>
        <v>46</v>
      </c>
      <c r="AC79" s="85">
        <f t="shared" si="17"/>
        <v>65</v>
      </c>
      <c r="AD79" s="85">
        <v>1</v>
      </c>
      <c r="AE79" s="85">
        <v>10</v>
      </c>
      <c r="AF79" s="85">
        <v>30</v>
      </c>
      <c r="AG79" s="85">
        <f t="shared" si="18"/>
        <v>41</v>
      </c>
      <c r="AH79" s="88">
        <v>47</v>
      </c>
      <c r="AI79" s="88">
        <v>7.32</v>
      </c>
      <c r="AJ79" s="88">
        <v>0</v>
      </c>
      <c r="AK79" s="88">
        <f t="shared" si="19"/>
        <v>54.32</v>
      </c>
      <c r="AL79" s="85">
        <v>0</v>
      </c>
      <c r="AM79" s="85">
        <v>20</v>
      </c>
      <c r="AN79" s="85">
        <v>0</v>
      </c>
      <c r="AO79" s="85">
        <f t="shared" si="21"/>
        <v>20</v>
      </c>
      <c r="AP79" s="85">
        <v>0</v>
      </c>
      <c r="AQ79" s="85">
        <v>0</v>
      </c>
      <c r="AR79" s="85">
        <v>0</v>
      </c>
      <c r="AS79" s="85">
        <f t="shared" si="22"/>
        <v>0</v>
      </c>
      <c r="AT79" s="85">
        <v>0</v>
      </c>
      <c r="AU79" s="85">
        <v>0</v>
      </c>
      <c r="AV79" s="85">
        <v>0</v>
      </c>
      <c r="AW79" s="85">
        <f t="shared" si="23"/>
        <v>0</v>
      </c>
      <c r="AX79" s="85">
        <v>66</v>
      </c>
      <c r="AY79" s="85">
        <v>47</v>
      </c>
      <c r="AZ79" s="85">
        <v>0</v>
      </c>
      <c r="BA79" s="85">
        <v>0</v>
      </c>
      <c r="BB79" s="85">
        <v>0</v>
      </c>
      <c r="BC79" s="85">
        <f t="shared" si="24"/>
        <v>113</v>
      </c>
      <c r="BD79" s="85">
        <v>2</v>
      </c>
      <c r="BE79" s="85">
        <v>38</v>
      </c>
      <c r="BF79" s="89">
        <v>1000</v>
      </c>
    </row>
    <row r="80" spans="1:58">
      <c r="A80" s="85">
        <v>1999</v>
      </c>
      <c r="B80" s="85" t="s">
        <v>121</v>
      </c>
      <c r="C80" s="88">
        <v>2.0699999999999998</v>
      </c>
      <c r="D80" s="88">
        <v>52.25</v>
      </c>
      <c r="E80" s="88">
        <v>0</v>
      </c>
      <c r="F80" s="88">
        <v>0</v>
      </c>
      <c r="G80" s="88">
        <f t="shared" si="20"/>
        <v>54.32</v>
      </c>
      <c r="H80" s="88">
        <v>54.32</v>
      </c>
      <c r="I80" s="88">
        <v>51.944000000000003</v>
      </c>
      <c r="J80" s="88">
        <v>106.57</v>
      </c>
      <c r="K80" s="88">
        <v>26.26</v>
      </c>
      <c r="L80" s="88">
        <v>0</v>
      </c>
      <c r="M80" s="88">
        <v>0</v>
      </c>
      <c r="N80" s="12">
        <f>+BN_InfraMR[[#This Row],[A.03.1 -  Longitud de Vías de Explotación No Electrificadas Troncales y Ramales (vía principal) (km)]]+BN_InfraMR[[#This Row],[A.04.1 -  Longitud de Vías de Explotación Electrificadas Troncales y Ramales (vía principal) (km)]]</f>
        <v>106.57</v>
      </c>
      <c r="O80" s="88">
        <v>106.57</v>
      </c>
      <c r="P80" s="85">
        <v>15</v>
      </c>
      <c r="Q80" s="85">
        <v>7</v>
      </c>
      <c r="R80" s="85">
        <v>0</v>
      </c>
      <c r="S80" s="85">
        <f t="shared" si="15"/>
        <v>22</v>
      </c>
      <c r="T80" s="85">
        <v>0</v>
      </c>
      <c r="U80" s="85">
        <v>41</v>
      </c>
      <c r="V80" s="85">
        <v>1</v>
      </c>
      <c r="W80" s="85">
        <v>4</v>
      </c>
      <c r="X80" s="85">
        <v>0</v>
      </c>
      <c r="Y80" s="85">
        <f t="shared" si="16"/>
        <v>46</v>
      </c>
      <c r="Z80" s="85">
        <v>10</v>
      </c>
      <c r="AA80" s="85">
        <v>9</v>
      </c>
      <c r="AB80" s="85">
        <f>+BN_InfraMR[[#This Row],[Total Pasos Vehiculares a Nivel]]</f>
        <v>46</v>
      </c>
      <c r="AC80" s="85">
        <f t="shared" si="17"/>
        <v>65</v>
      </c>
      <c r="AD80" s="85">
        <v>1</v>
      </c>
      <c r="AE80" s="85">
        <v>10</v>
      </c>
      <c r="AF80" s="85">
        <v>30</v>
      </c>
      <c r="AG80" s="85">
        <f t="shared" si="18"/>
        <v>41</v>
      </c>
      <c r="AH80" s="88">
        <v>47</v>
      </c>
      <c r="AI80" s="88">
        <v>7.32</v>
      </c>
      <c r="AJ80" s="88">
        <v>0</v>
      </c>
      <c r="AK80" s="88">
        <f t="shared" si="19"/>
        <v>54.32</v>
      </c>
      <c r="AL80" s="85">
        <v>0</v>
      </c>
      <c r="AM80" s="85">
        <v>20</v>
      </c>
      <c r="AN80" s="85">
        <v>0</v>
      </c>
      <c r="AO80" s="85">
        <f t="shared" si="21"/>
        <v>20</v>
      </c>
      <c r="AP80" s="85">
        <v>0</v>
      </c>
      <c r="AQ80" s="85">
        <v>0</v>
      </c>
      <c r="AR80" s="85">
        <v>0</v>
      </c>
      <c r="AS80" s="85">
        <f t="shared" si="22"/>
        <v>0</v>
      </c>
      <c r="AT80" s="85">
        <v>0</v>
      </c>
      <c r="AU80" s="85">
        <v>0</v>
      </c>
      <c r="AV80" s="85">
        <v>0</v>
      </c>
      <c r="AW80" s="85">
        <f t="shared" si="23"/>
        <v>0</v>
      </c>
      <c r="AX80" s="85">
        <v>66</v>
      </c>
      <c r="AY80" s="85">
        <v>47</v>
      </c>
      <c r="AZ80" s="85">
        <v>0</v>
      </c>
      <c r="BA80" s="85">
        <v>0</v>
      </c>
      <c r="BB80" s="85">
        <v>0</v>
      </c>
      <c r="BC80" s="85">
        <f t="shared" si="24"/>
        <v>113</v>
      </c>
      <c r="BD80" s="85">
        <v>2</v>
      </c>
      <c r="BE80" s="85">
        <v>38</v>
      </c>
      <c r="BF80" s="89">
        <v>1000</v>
      </c>
    </row>
    <row r="81" spans="1:58">
      <c r="A81" s="85">
        <v>1999</v>
      </c>
      <c r="B81" s="85" t="s">
        <v>122</v>
      </c>
      <c r="C81" s="88">
        <v>2.0699999999999998</v>
      </c>
      <c r="D81" s="88">
        <v>52.25</v>
      </c>
      <c r="E81" s="88">
        <v>0</v>
      </c>
      <c r="F81" s="88">
        <v>0</v>
      </c>
      <c r="G81" s="88">
        <f t="shared" si="20"/>
        <v>54.32</v>
      </c>
      <c r="H81" s="88">
        <v>54.32</v>
      </c>
      <c r="I81" s="88">
        <v>51.944000000000003</v>
      </c>
      <c r="J81" s="88">
        <v>106.57</v>
      </c>
      <c r="K81" s="88">
        <v>26.26</v>
      </c>
      <c r="L81" s="88">
        <v>0</v>
      </c>
      <c r="M81" s="88">
        <v>0</v>
      </c>
      <c r="N81" s="12">
        <f>+BN_InfraMR[[#This Row],[A.03.1 -  Longitud de Vías de Explotación No Electrificadas Troncales y Ramales (vía principal) (km)]]+BN_InfraMR[[#This Row],[A.04.1 -  Longitud de Vías de Explotación Electrificadas Troncales y Ramales (vía principal) (km)]]</f>
        <v>106.57</v>
      </c>
      <c r="O81" s="88">
        <v>106.57</v>
      </c>
      <c r="P81" s="85">
        <v>15</v>
      </c>
      <c r="Q81" s="85">
        <v>7</v>
      </c>
      <c r="R81" s="85">
        <v>0</v>
      </c>
      <c r="S81" s="85">
        <f t="shared" si="15"/>
        <v>22</v>
      </c>
      <c r="T81" s="85">
        <v>0</v>
      </c>
      <c r="U81" s="85">
        <v>41</v>
      </c>
      <c r="V81" s="85">
        <v>1</v>
      </c>
      <c r="W81" s="85">
        <v>4</v>
      </c>
      <c r="X81" s="85">
        <v>0</v>
      </c>
      <c r="Y81" s="85">
        <f t="shared" si="16"/>
        <v>46</v>
      </c>
      <c r="Z81" s="85">
        <v>10</v>
      </c>
      <c r="AA81" s="85">
        <v>9</v>
      </c>
      <c r="AB81" s="85">
        <f>+BN_InfraMR[[#This Row],[Total Pasos Vehiculares a Nivel]]</f>
        <v>46</v>
      </c>
      <c r="AC81" s="85">
        <f t="shared" si="17"/>
        <v>65</v>
      </c>
      <c r="AD81" s="85">
        <v>1</v>
      </c>
      <c r="AE81" s="85">
        <v>10</v>
      </c>
      <c r="AF81" s="85">
        <v>30</v>
      </c>
      <c r="AG81" s="85">
        <f t="shared" si="18"/>
        <v>41</v>
      </c>
      <c r="AH81" s="88">
        <v>47</v>
      </c>
      <c r="AI81" s="88">
        <v>7.32</v>
      </c>
      <c r="AJ81" s="88">
        <v>0</v>
      </c>
      <c r="AK81" s="88">
        <f t="shared" si="19"/>
        <v>54.32</v>
      </c>
      <c r="AL81" s="85">
        <v>0</v>
      </c>
      <c r="AM81" s="85">
        <v>20</v>
      </c>
      <c r="AN81" s="85">
        <v>0</v>
      </c>
      <c r="AO81" s="85">
        <f t="shared" si="21"/>
        <v>20</v>
      </c>
      <c r="AP81" s="85">
        <v>0</v>
      </c>
      <c r="AQ81" s="85">
        <v>0</v>
      </c>
      <c r="AR81" s="85">
        <v>0</v>
      </c>
      <c r="AS81" s="85">
        <f t="shared" si="22"/>
        <v>0</v>
      </c>
      <c r="AT81" s="85">
        <v>0</v>
      </c>
      <c r="AU81" s="85">
        <v>0</v>
      </c>
      <c r="AV81" s="85">
        <v>0</v>
      </c>
      <c r="AW81" s="85">
        <f t="shared" si="23"/>
        <v>0</v>
      </c>
      <c r="AX81" s="85">
        <v>66</v>
      </c>
      <c r="AY81" s="85">
        <v>47</v>
      </c>
      <c r="AZ81" s="85">
        <v>0</v>
      </c>
      <c r="BA81" s="85">
        <v>0</v>
      </c>
      <c r="BB81" s="85">
        <v>0</v>
      </c>
      <c r="BC81" s="85">
        <f t="shared" si="24"/>
        <v>113</v>
      </c>
      <c r="BD81" s="85">
        <v>2</v>
      </c>
      <c r="BE81" s="85">
        <v>38</v>
      </c>
      <c r="BF81" s="89">
        <v>1000</v>
      </c>
    </row>
    <row r="82" spans="1:58">
      <c r="A82" s="85">
        <v>1999</v>
      </c>
      <c r="B82" s="85" t="s">
        <v>123</v>
      </c>
      <c r="C82" s="88">
        <v>2.0699999999999998</v>
      </c>
      <c r="D82" s="88">
        <v>52.25</v>
      </c>
      <c r="E82" s="88">
        <v>0</v>
      </c>
      <c r="F82" s="88">
        <v>0</v>
      </c>
      <c r="G82" s="88">
        <f t="shared" si="20"/>
        <v>54.32</v>
      </c>
      <c r="H82" s="88">
        <v>54.32</v>
      </c>
      <c r="I82" s="88">
        <v>51.944000000000003</v>
      </c>
      <c r="J82" s="88">
        <v>106.57</v>
      </c>
      <c r="K82" s="88">
        <v>26.26</v>
      </c>
      <c r="L82" s="88">
        <v>0</v>
      </c>
      <c r="M82" s="88">
        <v>0</v>
      </c>
      <c r="N82" s="12">
        <f>+BN_InfraMR[[#This Row],[A.03.1 -  Longitud de Vías de Explotación No Electrificadas Troncales y Ramales (vía principal) (km)]]+BN_InfraMR[[#This Row],[A.04.1 -  Longitud de Vías de Explotación Electrificadas Troncales y Ramales (vía principal) (km)]]</f>
        <v>106.57</v>
      </c>
      <c r="O82" s="88">
        <v>106.57</v>
      </c>
      <c r="P82" s="85">
        <v>15</v>
      </c>
      <c r="Q82" s="85">
        <v>7</v>
      </c>
      <c r="R82" s="85">
        <v>0</v>
      </c>
      <c r="S82" s="85">
        <f t="shared" si="15"/>
        <v>22</v>
      </c>
      <c r="T82" s="85">
        <v>0</v>
      </c>
      <c r="U82" s="85">
        <v>41</v>
      </c>
      <c r="V82" s="85">
        <v>1</v>
      </c>
      <c r="W82" s="85">
        <v>4</v>
      </c>
      <c r="X82" s="85">
        <v>0</v>
      </c>
      <c r="Y82" s="85">
        <f t="shared" si="16"/>
        <v>46</v>
      </c>
      <c r="Z82" s="85">
        <v>10</v>
      </c>
      <c r="AA82" s="85">
        <v>9</v>
      </c>
      <c r="AB82" s="85">
        <f>+BN_InfraMR[[#This Row],[Total Pasos Vehiculares a Nivel]]</f>
        <v>46</v>
      </c>
      <c r="AC82" s="85">
        <f t="shared" si="17"/>
        <v>65</v>
      </c>
      <c r="AD82" s="85">
        <v>1</v>
      </c>
      <c r="AE82" s="85">
        <v>10</v>
      </c>
      <c r="AF82" s="85">
        <v>30</v>
      </c>
      <c r="AG82" s="85">
        <f t="shared" si="18"/>
        <v>41</v>
      </c>
      <c r="AH82" s="88">
        <v>47</v>
      </c>
      <c r="AI82" s="88">
        <v>7.32</v>
      </c>
      <c r="AJ82" s="88">
        <v>0</v>
      </c>
      <c r="AK82" s="88">
        <f t="shared" si="19"/>
        <v>54.32</v>
      </c>
      <c r="AL82" s="85">
        <v>0</v>
      </c>
      <c r="AM82" s="85">
        <v>20</v>
      </c>
      <c r="AN82" s="85">
        <v>0</v>
      </c>
      <c r="AO82" s="85">
        <f t="shared" si="21"/>
        <v>20</v>
      </c>
      <c r="AP82" s="85">
        <v>0</v>
      </c>
      <c r="AQ82" s="85">
        <v>0</v>
      </c>
      <c r="AR82" s="85">
        <v>0</v>
      </c>
      <c r="AS82" s="85">
        <f t="shared" si="22"/>
        <v>0</v>
      </c>
      <c r="AT82" s="85">
        <v>0</v>
      </c>
      <c r="AU82" s="85">
        <v>0</v>
      </c>
      <c r="AV82" s="85">
        <v>0</v>
      </c>
      <c r="AW82" s="85">
        <f t="shared" si="23"/>
        <v>0</v>
      </c>
      <c r="AX82" s="85">
        <v>66</v>
      </c>
      <c r="AY82" s="85">
        <v>47</v>
      </c>
      <c r="AZ82" s="85">
        <v>0</v>
      </c>
      <c r="BA82" s="85">
        <v>0</v>
      </c>
      <c r="BB82" s="85">
        <v>0</v>
      </c>
      <c r="BC82" s="85">
        <f t="shared" si="24"/>
        <v>113</v>
      </c>
      <c r="BD82" s="85">
        <v>2</v>
      </c>
      <c r="BE82" s="85">
        <v>38</v>
      </c>
      <c r="BF82" s="89">
        <v>1000</v>
      </c>
    </row>
    <row r="83" spans="1:58">
      <c r="A83" s="85">
        <v>1999</v>
      </c>
      <c r="B83" s="85" t="s">
        <v>124</v>
      </c>
      <c r="C83" s="88">
        <v>2.0699999999999998</v>
      </c>
      <c r="D83" s="88">
        <v>52.25</v>
      </c>
      <c r="E83" s="88">
        <v>0</v>
      </c>
      <c r="F83" s="88">
        <v>0</v>
      </c>
      <c r="G83" s="88">
        <f t="shared" si="20"/>
        <v>54.32</v>
      </c>
      <c r="H83" s="88">
        <v>54.32</v>
      </c>
      <c r="I83" s="88">
        <v>51.944000000000003</v>
      </c>
      <c r="J83" s="88">
        <v>106.57</v>
      </c>
      <c r="K83" s="88">
        <v>26.26</v>
      </c>
      <c r="L83" s="88">
        <v>0</v>
      </c>
      <c r="M83" s="88">
        <v>0</v>
      </c>
      <c r="N83" s="12">
        <f>+BN_InfraMR[[#This Row],[A.03.1 -  Longitud de Vías de Explotación No Electrificadas Troncales y Ramales (vía principal) (km)]]+BN_InfraMR[[#This Row],[A.04.1 -  Longitud de Vías de Explotación Electrificadas Troncales y Ramales (vía principal) (km)]]</f>
        <v>106.57</v>
      </c>
      <c r="O83" s="88">
        <v>106.57</v>
      </c>
      <c r="P83" s="85">
        <v>15</v>
      </c>
      <c r="Q83" s="85">
        <v>7</v>
      </c>
      <c r="R83" s="85">
        <v>0</v>
      </c>
      <c r="S83" s="85">
        <f t="shared" si="15"/>
        <v>22</v>
      </c>
      <c r="T83" s="85">
        <v>0</v>
      </c>
      <c r="U83" s="85">
        <v>41</v>
      </c>
      <c r="V83" s="85">
        <v>1</v>
      </c>
      <c r="W83" s="85">
        <v>4</v>
      </c>
      <c r="X83" s="85">
        <v>0</v>
      </c>
      <c r="Y83" s="85">
        <f t="shared" si="16"/>
        <v>46</v>
      </c>
      <c r="Z83" s="85">
        <v>10</v>
      </c>
      <c r="AA83" s="85">
        <v>9</v>
      </c>
      <c r="AB83" s="85">
        <f>+BN_InfraMR[[#This Row],[Total Pasos Vehiculares a Nivel]]</f>
        <v>46</v>
      </c>
      <c r="AC83" s="85">
        <f t="shared" si="17"/>
        <v>65</v>
      </c>
      <c r="AD83" s="85">
        <v>1</v>
      </c>
      <c r="AE83" s="85">
        <v>10</v>
      </c>
      <c r="AF83" s="85">
        <v>30</v>
      </c>
      <c r="AG83" s="85">
        <f t="shared" si="18"/>
        <v>41</v>
      </c>
      <c r="AH83" s="88">
        <v>47</v>
      </c>
      <c r="AI83" s="88">
        <v>7.32</v>
      </c>
      <c r="AJ83" s="88">
        <v>0</v>
      </c>
      <c r="AK83" s="88">
        <f t="shared" si="19"/>
        <v>54.32</v>
      </c>
      <c r="AL83" s="85">
        <v>0</v>
      </c>
      <c r="AM83" s="85">
        <v>20</v>
      </c>
      <c r="AN83" s="85">
        <v>0</v>
      </c>
      <c r="AO83" s="85">
        <f t="shared" si="21"/>
        <v>20</v>
      </c>
      <c r="AP83" s="85">
        <v>0</v>
      </c>
      <c r="AQ83" s="85">
        <v>0</v>
      </c>
      <c r="AR83" s="85">
        <v>0</v>
      </c>
      <c r="AS83" s="85">
        <f t="shared" si="22"/>
        <v>0</v>
      </c>
      <c r="AT83" s="85">
        <v>0</v>
      </c>
      <c r="AU83" s="85">
        <v>0</v>
      </c>
      <c r="AV83" s="85">
        <v>0</v>
      </c>
      <c r="AW83" s="85">
        <f t="shared" si="23"/>
        <v>0</v>
      </c>
      <c r="AX83" s="85">
        <v>66</v>
      </c>
      <c r="AY83" s="85">
        <v>47</v>
      </c>
      <c r="AZ83" s="85">
        <v>0</v>
      </c>
      <c r="BA83" s="85">
        <v>0</v>
      </c>
      <c r="BB83" s="85">
        <v>0</v>
      </c>
      <c r="BC83" s="85">
        <f t="shared" si="24"/>
        <v>113</v>
      </c>
      <c r="BD83" s="85">
        <v>2</v>
      </c>
      <c r="BE83" s="85">
        <v>38</v>
      </c>
      <c r="BF83" s="89">
        <v>1000</v>
      </c>
    </row>
    <row r="84" spans="1:58">
      <c r="A84" s="85">
        <v>1999</v>
      </c>
      <c r="B84" s="85" t="s">
        <v>125</v>
      </c>
      <c r="C84" s="88">
        <v>2.0699999999999998</v>
      </c>
      <c r="D84" s="88">
        <v>52.25</v>
      </c>
      <c r="E84" s="88">
        <v>0</v>
      </c>
      <c r="F84" s="88">
        <v>0</v>
      </c>
      <c r="G84" s="88">
        <f t="shared" si="20"/>
        <v>54.32</v>
      </c>
      <c r="H84" s="88">
        <v>54.32</v>
      </c>
      <c r="I84" s="88">
        <v>51.944000000000003</v>
      </c>
      <c r="J84" s="88">
        <v>106.57</v>
      </c>
      <c r="K84" s="88">
        <v>26.26</v>
      </c>
      <c r="L84" s="88">
        <v>0</v>
      </c>
      <c r="M84" s="88">
        <v>0</v>
      </c>
      <c r="N84" s="12">
        <f>+BN_InfraMR[[#This Row],[A.03.1 -  Longitud de Vías de Explotación No Electrificadas Troncales y Ramales (vía principal) (km)]]+BN_InfraMR[[#This Row],[A.04.1 -  Longitud de Vías de Explotación Electrificadas Troncales y Ramales (vía principal) (km)]]</f>
        <v>106.57</v>
      </c>
      <c r="O84" s="88">
        <v>106.57</v>
      </c>
      <c r="P84" s="85">
        <v>15</v>
      </c>
      <c r="Q84" s="85">
        <v>7</v>
      </c>
      <c r="R84" s="85">
        <v>0</v>
      </c>
      <c r="S84" s="85">
        <f t="shared" si="15"/>
        <v>22</v>
      </c>
      <c r="T84" s="85">
        <v>0</v>
      </c>
      <c r="U84" s="85">
        <v>41</v>
      </c>
      <c r="V84" s="85">
        <v>1</v>
      </c>
      <c r="W84" s="85">
        <v>4</v>
      </c>
      <c r="X84" s="85">
        <v>0</v>
      </c>
      <c r="Y84" s="85">
        <f t="shared" si="16"/>
        <v>46</v>
      </c>
      <c r="Z84" s="85">
        <v>10</v>
      </c>
      <c r="AA84" s="85">
        <v>9</v>
      </c>
      <c r="AB84" s="85">
        <f>+BN_InfraMR[[#This Row],[Total Pasos Vehiculares a Nivel]]</f>
        <v>46</v>
      </c>
      <c r="AC84" s="85">
        <f t="shared" si="17"/>
        <v>65</v>
      </c>
      <c r="AD84" s="85">
        <v>1</v>
      </c>
      <c r="AE84" s="85">
        <v>10</v>
      </c>
      <c r="AF84" s="85">
        <v>30</v>
      </c>
      <c r="AG84" s="85">
        <f t="shared" si="18"/>
        <v>41</v>
      </c>
      <c r="AH84" s="88">
        <v>47</v>
      </c>
      <c r="AI84" s="88">
        <v>7.32</v>
      </c>
      <c r="AJ84" s="88">
        <v>0</v>
      </c>
      <c r="AK84" s="88">
        <f t="shared" si="19"/>
        <v>54.32</v>
      </c>
      <c r="AL84" s="85">
        <v>0</v>
      </c>
      <c r="AM84" s="85">
        <v>20</v>
      </c>
      <c r="AN84" s="85">
        <v>0</v>
      </c>
      <c r="AO84" s="85">
        <f t="shared" si="21"/>
        <v>20</v>
      </c>
      <c r="AP84" s="85">
        <v>0</v>
      </c>
      <c r="AQ84" s="85">
        <v>0</v>
      </c>
      <c r="AR84" s="85">
        <v>0</v>
      </c>
      <c r="AS84" s="85">
        <f t="shared" si="22"/>
        <v>0</v>
      </c>
      <c r="AT84" s="85">
        <v>0</v>
      </c>
      <c r="AU84" s="85">
        <v>0</v>
      </c>
      <c r="AV84" s="85">
        <v>0</v>
      </c>
      <c r="AW84" s="85">
        <f t="shared" si="23"/>
        <v>0</v>
      </c>
      <c r="AX84" s="85">
        <v>66</v>
      </c>
      <c r="AY84" s="85">
        <v>47</v>
      </c>
      <c r="AZ84" s="85">
        <v>0</v>
      </c>
      <c r="BA84" s="85">
        <v>0</v>
      </c>
      <c r="BB84" s="85">
        <v>0</v>
      </c>
      <c r="BC84" s="85">
        <f t="shared" si="24"/>
        <v>113</v>
      </c>
      <c r="BD84" s="85">
        <v>2</v>
      </c>
      <c r="BE84" s="85">
        <v>38</v>
      </c>
      <c r="BF84" s="89">
        <v>1000</v>
      </c>
    </row>
    <row r="85" spans="1:58">
      <c r="A85" s="85">
        <v>1999</v>
      </c>
      <c r="B85" s="85" t="s">
        <v>126</v>
      </c>
      <c r="C85" s="88">
        <v>2.0699999999999998</v>
      </c>
      <c r="D85" s="88">
        <v>52.25</v>
      </c>
      <c r="E85" s="88">
        <v>0</v>
      </c>
      <c r="F85" s="88">
        <v>0</v>
      </c>
      <c r="G85" s="88">
        <f t="shared" si="20"/>
        <v>54.32</v>
      </c>
      <c r="H85" s="88">
        <v>54.32</v>
      </c>
      <c r="I85" s="88">
        <v>51.944000000000003</v>
      </c>
      <c r="J85" s="88">
        <v>106.57</v>
      </c>
      <c r="K85" s="88">
        <v>26.26</v>
      </c>
      <c r="L85" s="88">
        <v>0</v>
      </c>
      <c r="M85" s="88">
        <v>0</v>
      </c>
      <c r="N85" s="12">
        <f>+BN_InfraMR[[#This Row],[A.03.1 -  Longitud de Vías de Explotación No Electrificadas Troncales y Ramales (vía principal) (km)]]+BN_InfraMR[[#This Row],[A.04.1 -  Longitud de Vías de Explotación Electrificadas Troncales y Ramales (vía principal) (km)]]</f>
        <v>106.57</v>
      </c>
      <c r="O85" s="88">
        <v>106.57</v>
      </c>
      <c r="P85" s="85">
        <v>15</v>
      </c>
      <c r="Q85" s="85">
        <v>7</v>
      </c>
      <c r="R85" s="85">
        <v>0</v>
      </c>
      <c r="S85" s="85">
        <f t="shared" si="15"/>
        <v>22</v>
      </c>
      <c r="T85" s="85">
        <v>0</v>
      </c>
      <c r="U85" s="85">
        <v>41</v>
      </c>
      <c r="V85" s="85">
        <v>1</v>
      </c>
      <c r="W85" s="85">
        <v>4</v>
      </c>
      <c r="X85" s="85">
        <v>0</v>
      </c>
      <c r="Y85" s="85">
        <f t="shared" si="16"/>
        <v>46</v>
      </c>
      <c r="Z85" s="85">
        <v>10</v>
      </c>
      <c r="AA85" s="85">
        <v>9</v>
      </c>
      <c r="AB85" s="85">
        <f>+BN_InfraMR[[#This Row],[Total Pasos Vehiculares a Nivel]]</f>
        <v>46</v>
      </c>
      <c r="AC85" s="85">
        <f t="shared" si="17"/>
        <v>65</v>
      </c>
      <c r="AD85" s="85">
        <v>1</v>
      </c>
      <c r="AE85" s="85">
        <v>10</v>
      </c>
      <c r="AF85" s="85">
        <v>30</v>
      </c>
      <c r="AG85" s="85">
        <f t="shared" si="18"/>
        <v>41</v>
      </c>
      <c r="AH85" s="88">
        <v>47</v>
      </c>
      <c r="AI85" s="88">
        <v>7.32</v>
      </c>
      <c r="AJ85" s="88">
        <v>0</v>
      </c>
      <c r="AK85" s="88">
        <f t="shared" si="19"/>
        <v>54.32</v>
      </c>
      <c r="AL85" s="85">
        <v>0</v>
      </c>
      <c r="AM85" s="85">
        <v>20</v>
      </c>
      <c r="AN85" s="85">
        <v>0</v>
      </c>
      <c r="AO85" s="85">
        <f t="shared" si="21"/>
        <v>20</v>
      </c>
      <c r="AP85" s="85">
        <v>0</v>
      </c>
      <c r="AQ85" s="85">
        <v>0</v>
      </c>
      <c r="AR85" s="85">
        <v>0</v>
      </c>
      <c r="AS85" s="85">
        <f t="shared" si="22"/>
        <v>0</v>
      </c>
      <c r="AT85" s="85">
        <v>0</v>
      </c>
      <c r="AU85" s="85">
        <v>0</v>
      </c>
      <c r="AV85" s="85">
        <v>0</v>
      </c>
      <c r="AW85" s="85">
        <f t="shared" si="23"/>
        <v>0</v>
      </c>
      <c r="AX85" s="85">
        <v>66</v>
      </c>
      <c r="AY85" s="85">
        <v>47</v>
      </c>
      <c r="AZ85" s="85">
        <v>0</v>
      </c>
      <c r="BA85" s="85">
        <v>0</v>
      </c>
      <c r="BB85" s="85">
        <v>0</v>
      </c>
      <c r="BC85" s="85">
        <f t="shared" si="24"/>
        <v>113</v>
      </c>
      <c r="BD85" s="85">
        <v>2</v>
      </c>
      <c r="BE85" s="85">
        <v>38</v>
      </c>
      <c r="BF85" s="89">
        <v>1000</v>
      </c>
    </row>
    <row r="86" spans="1:58">
      <c r="A86" s="85">
        <v>2000</v>
      </c>
      <c r="B86" s="85" t="s">
        <v>115</v>
      </c>
      <c r="C86" s="88">
        <v>2.0699999999999998</v>
      </c>
      <c r="D86" s="88">
        <v>52.25</v>
      </c>
      <c r="E86" s="88">
        <v>0</v>
      </c>
      <c r="F86" s="88">
        <v>0</v>
      </c>
      <c r="G86" s="88">
        <f t="shared" si="20"/>
        <v>54.32</v>
      </c>
      <c r="H86" s="88">
        <v>54.32</v>
      </c>
      <c r="I86" s="88">
        <v>51.944000000000003</v>
      </c>
      <c r="J86" s="88">
        <v>106.57</v>
      </c>
      <c r="K86" s="88">
        <v>26.26</v>
      </c>
      <c r="L86" s="88">
        <v>0</v>
      </c>
      <c r="M86" s="88">
        <v>0</v>
      </c>
      <c r="N86" s="12">
        <f>+BN_InfraMR[[#This Row],[A.03.1 -  Longitud de Vías de Explotación No Electrificadas Troncales y Ramales (vía principal) (km)]]+BN_InfraMR[[#This Row],[A.04.1 -  Longitud de Vías de Explotación Electrificadas Troncales y Ramales (vía principal) (km)]]</f>
        <v>106.57</v>
      </c>
      <c r="O86" s="88">
        <v>106.57</v>
      </c>
      <c r="P86" s="85">
        <v>15</v>
      </c>
      <c r="Q86" s="85">
        <v>7</v>
      </c>
      <c r="R86" s="85">
        <v>0</v>
      </c>
      <c r="S86" s="85">
        <f t="shared" si="15"/>
        <v>22</v>
      </c>
      <c r="T86" s="85">
        <v>0</v>
      </c>
      <c r="U86" s="85">
        <v>41</v>
      </c>
      <c r="V86" s="85">
        <v>1</v>
      </c>
      <c r="W86" s="85">
        <v>4</v>
      </c>
      <c r="X86" s="85">
        <v>0</v>
      </c>
      <c r="Y86" s="85">
        <f t="shared" si="16"/>
        <v>46</v>
      </c>
      <c r="Z86" s="85">
        <v>14</v>
      </c>
      <c r="AA86" s="85">
        <v>10</v>
      </c>
      <c r="AB86" s="85">
        <f>+BN_InfraMR[[#This Row],[Total Pasos Vehiculares a Nivel]]</f>
        <v>46</v>
      </c>
      <c r="AC86" s="85">
        <f t="shared" si="17"/>
        <v>70</v>
      </c>
      <c r="AD86" s="85">
        <v>1</v>
      </c>
      <c r="AE86" s="85">
        <v>9</v>
      </c>
      <c r="AF86" s="85">
        <v>49</v>
      </c>
      <c r="AG86" s="85">
        <f t="shared" si="18"/>
        <v>59</v>
      </c>
      <c r="AH86" s="88">
        <v>47</v>
      </c>
      <c r="AI86" s="88">
        <v>7.32</v>
      </c>
      <c r="AJ86" s="88">
        <v>0</v>
      </c>
      <c r="AK86" s="88">
        <f t="shared" si="19"/>
        <v>54.32</v>
      </c>
      <c r="AL86" s="85">
        <v>0</v>
      </c>
      <c r="AM86" s="85">
        <v>20</v>
      </c>
      <c r="AN86" s="85">
        <v>0</v>
      </c>
      <c r="AO86" s="85">
        <f t="shared" si="21"/>
        <v>20</v>
      </c>
      <c r="AP86" s="85">
        <v>0</v>
      </c>
      <c r="AQ86" s="85">
        <v>0</v>
      </c>
      <c r="AR86" s="85">
        <v>0</v>
      </c>
      <c r="AS86" s="85">
        <f t="shared" si="22"/>
        <v>0</v>
      </c>
      <c r="AT86" s="85">
        <v>0</v>
      </c>
      <c r="AU86" s="85">
        <v>0</v>
      </c>
      <c r="AV86" s="85">
        <v>0</v>
      </c>
      <c r="AW86" s="85">
        <f t="shared" si="23"/>
        <v>0</v>
      </c>
      <c r="AX86" s="85">
        <v>66</v>
      </c>
      <c r="AY86" s="85">
        <v>47</v>
      </c>
      <c r="AZ86" s="85">
        <v>0</v>
      </c>
      <c r="BA86" s="85">
        <v>0</v>
      </c>
      <c r="BB86" s="85">
        <v>0</v>
      </c>
      <c r="BC86" s="85">
        <f t="shared" si="24"/>
        <v>113</v>
      </c>
      <c r="BD86" s="85">
        <v>2</v>
      </c>
      <c r="BE86" s="85">
        <v>36</v>
      </c>
      <c r="BF86" s="89">
        <v>1000</v>
      </c>
    </row>
    <row r="87" spans="1:58">
      <c r="A87" s="85">
        <v>2000</v>
      </c>
      <c r="B87" s="85" t="s">
        <v>116</v>
      </c>
      <c r="C87" s="88">
        <v>2.0699999999999998</v>
      </c>
      <c r="D87" s="88">
        <v>52.25</v>
      </c>
      <c r="E87" s="88">
        <v>0</v>
      </c>
      <c r="F87" s="88">
        <v>0</v>
      </c>
      <c r="G87" s="88">
        <f t="shared" si="20"/>
        <v>54.32</v>
      </c>
      <c r="H87" s="88">
        <v>54.32</v>
      </c>
      <c r="I87" s="88">
        <v>51.944000000000003</v>
      </c>
      <c r="J87" s="88">
        <v>106.57</v>
      </c>
      <c r="K87" s="88">
        <v>26.26</v>
      </c>
      <c r="L87" s="88">
        <v>0</v>
      </c>
      <c r="M87" s="88">
        <v>0</v>
      </c>
      <c r="N87" s="12">
        <f>+BN_InfraMR[[#This Row],[A.03.1 -  Longitud de Vías de Explotación No Electrificadas Troncales y Ramales (vía principal) (km)]]+BN_InfraMR[[#This Row],[A.04.1 -  Longitud de Vías de Explotación Electrificadas Troncales y Ramales (vía principal) (km)]]</f>
        <v>106.57</v>
      </c>
      <c r="O87" s="88">
        <v>106.57</v>
      </c>
      <c r="P87" s="85">
        <v>15</v>
      </c>
      <c r="Q87" s="85">
        <v>7</v>
      </c>
      <c r="R87" s="85">
        <v>0</v>
      </c>
      <c r="S87" s="85">
        <f t="shared" si="15"/>
        <v>22</v>
      </c>
      <c r="T87" s="85">
        <v>0</v>
      </c>
      <c r="U87" s="85">
        <v>41</v>
      </c>
      <c r="V87" s="85">
        <v>1</v>
      </c>
      <c r="W87" s="85">
        <v>4</v>
      </c>
      <c r="X87" s="85">
        <v>0</v>
      </c>
      <c r="Y87" s="85">
        <f t="shared" si="16"/>
        <v>46</v>
      </c>
      <c r="Z87" s="85">
        <v>14</v>
      </c>
      <c r="AA87" s="85">
        <v>10</v>
      </c>
      <c r="AB87" s="85">
        <f>+BN_InfraMR[[#This Row],[Total Pasos Vehiculares a Nivel]]</f>
        <v>46</v>
      </c>
      <c r="AC87" s="85">
        <f t="shared" si="17"/>
        <v>70</v>
      </c>
      <c r="AD87" s="85">
        <v>1</v>
      </c>
      <c r="AE87" s="85">
        <v>9</v>
      </c>
      <c r="AF87" s="85">
        <v>49</v>
      </c>
      <c r="AG87" s="85">
        <f t="shared" ref="AG87:AG97" si="25">SUM(AD87:AF87)</f>
        <v>59</v>
      </c>
      <c r="AH87" s="88">
        <v>47</v>
      </c>
      <c r="AI87" s="88">
        <v>7.32</v>
      </c>
      <c r="AJ87" s="88">
        <v>0</v>
      </c>
      <c r="AK87" s="88">
        <f t="shared" si="19"/>
        <v>54.32</v>
      </c>
      <c r="AL87" s="85">
        <v>0</v>
      </c>
      <c r="AM87" s="85">
        <v>20</v>
      </c>
      <c r="AN87" s="85">
        <v>0</v>
      </c>
      <c r="AO87" s="85">
        <f t="shared" si="21"/>
        <v>20</v>
      </c>
      <c r="AP87" s="85">
        <v>0</v>
      </c>
      <c r="AQ87" s="85">
        <v>0</v>
      </c>
      <c r="AR87" s="85">
        <v>0</v>
      </c>
      <c r="AS87" s="85">
        <f t="shared" si="22"/>
        <v>0</v>
      </c>
      <c r="AT87" s="85">
        <v>0</v>
      </c>
      <c r="AU87" s="85">
        <v>0</v>
      </c>
      <c r="AV87" s="85">
        <v>0</v>
      </c>
      <c r="AW87" s="85">
        <f t="shared" si="23"/>
        <v>0</v>
      </c>
      <c r="AX87" s="85">
        <v>66</v>
      </c>
      <c r="AY87" s="85">
        <v>47</v>
      </c>
      <c r="AZ87" s="85">
        <v>0</v>
      </c>
      <c r="BA87" s="85">
        <v>0</v>
      </c>
      <c r="BB87" s="85">
        <v>0</v>
      </c>
      <c r="BC87" s="85">
        <f t="shared" si="24"/>
        <v>113</v>
      </c>
      <c r="BD87" s="85">
        <v>2</v>
      </c>
      <c r="BE87" s="85">
        <v>36</v>
      </c>
      <c r="BF87" s="89">
        <v>1000</v>
      </c>
    </row>
    <row r="88" spans="1:58">
      <c r="A88" s="85">
        <v>2000</v>
      </c>
      <c r="B88" s="85" t="s">
        <v>117</v>
      </c>
      <c r="C88" s="88">
        <v>2.0699999999999998</v>
      </c>
      <c r="D88" s="88">
        <v>52.25</v>
      </c>
      <c r="E88" s="88">
        <v>0</v>
      </c>
      <c r="F88" s="88">
        <v>0</v>
      </c>
      <c r="G88" s="88">
        <f t="shared" si="20"/>
        <v>54.32</v>
      </c>
      <c r="H88" s="88">
        <v>54.32</v>
      </c>
      <c r="I88" s="88">
        <v>51.944000000000003</v>
      </c>
      <c r="J88" s="88">
        <v>106.57</v>
      </c>
      <c r="K88" s="88">
        <v>26.26</v>
      </c>
      <c r="L88" s="88">
        <v>0</v>
      </c>
      <c r="M88" s="88">
        <v>0</v>
      </c>
      <c r="N88" s="12">
        <f>+BN_InfraMR[[#This Row],[A.03.1 -  Longitud de Vías de Explotación No Electrificadas Troncales y Ramales (vía principal) (km)]]+BN_InfraMR[[#This Row],[A.04.1 -  Longitud de Vías de Explotación Electrificadas Troncales y Ramales (vía principal) (km)]]</f>
        <v>106.57</v>
      </c>
      <c r="O88" s="88">
        <v>106.57</v>
      </c>
      <c r="P88" s="85">
        <v>15</v>
      </c>
      <c r="Q88" s="85">
        <v>7</v>
      </c>
      <c r="R88" s="85">
        <v>0</v>
      </c>
      <c r="S88" s="85">
        <f t="shared" si="15"/>
        <v>22</v>
      </c>
      <c r="T88" s="85">
        <v>0</v>
      </c>
      <c r="U88" s="85">
        <v>41</v>
      </c>
      <c r="V88" s="85">
        <v>1</v>
      </c>
      <c r="W88" s="85">
        <v>4</v>
      </c>
      <c r="X88" s="85">
        <v>0</v>
      </c>
      <c r="Y88" s="85">
        <f t="shared" si="16"/>
        <v>46</v>
      </c>
      <c r="Z88" s="85">
        <v>14</v>
      </c>
      <c r="AA88" s="85">
        <v>10</v>
      </c>
      <c r="AB88" s="85">
        <f>+BN_InfraMR[[#This Row],[Total Pasos Vehiculares a Nivel]]</f>
        <v>46</v>
      </c>
      <c r="AC88" s="85">
        <f t="shared" si="17"/>
        <v>70</v>
      </c>
      <c r="AD88" s="85">
        <v>1</v>
      </c>
      <c r="AE88" s="85">
        <v>9</v>
      </c>
      <c r="AF88" s="85">
        <v>49</v>
      </c>
      <c r="AG88" s="85">
        <f t="shared" si="25"/>
        <v>59</v>
      </c>
      <c r="AH88" s="88">
        <v>47</v>
      </c>
      <c r="AI88" s="88">
        <v>7.32</v>
      </c>
      <c r="AJ88" s="88">
        <v>0</v>
      </c>
      <c r="AK88" s="88">
        <f t="shared" si="19"/>
        <v>54.32</v>
      </c>
      <c r="AL88" s="85">
        <v>0</v>
      </c>
      <c r="AM88" s="85">
        <v>20</v>
      </c>
      <c r="AN88" s="85">
        <v>0</v>
      </c>
      <c r="AO88" s="85">
        <f t="shared" si="21"/>
        <v>20</v>
      </c>
      <c r="AP88" s="85">
        <v>0</v>
      </c>
      <c r="AQ88" s="85">
        <v>0</v>
      </c>
      <c r="AR88" s="85">
        <v>0</v>
      </c>
      <c r="AS88" s="85">
        <f t="shared" si="22"/>
        <v>0</v>
      </c>
      <c r="AT88" s="85">
        <v>0</v>
      </c>
      <c r="AU88" s="85">
        <v>0</v>
      </c>
      <c r="AV88" s="85">
        <v>0</v>
      </c>
      <c r="AW88" s="85">
        <f t="shared" si="23"/>
        <v>0</v>
      </c>
      <c r="AX88" s="85">
        <v>66</v>
      </c>
      <c r="AY88" s="85">
        <v>47</v>
      </c>
      <c r="AZ88" s="85">
        <v>0</v>
      </c>
      <c r="BA88" s="85">
        <v>0</v>
      </c>
      <c r="BB88" s="85">
        <v>0</v>
      </c>
      <c r="BC88" s="85">
        <f t="shared" si="24"/>
        <v>113</v>
      </c>
      <c r="BD88" s="85">
        <v>2</v>
      </c>
      <c r="BE88" s="85">
        <v>36</v>
      </c>
      <c r="BF88" s="89">
        <v>1000</v>
      </c>
    </row>
    <row r="89" spans="1:58">
      <c r="A89" s="85">
        <v>2000</v>
      </c>
      <c r="B89" s="85" t="s">
        <v>118</v>
      </c>
      <c r="C89" s="88">
        <v>2.0699999999999998</v>
      </c>
      <c r="D89" s="88">
        <v>52.25</v>
      </c>
      <c r="E89" s="88">
        <v>0</v>
      </c>
      <c r="F89" s="88">
        <v>0</v>
      </c>
      <c r="G89" s="88">
        <f t="shared" si="20"/>
        <v>54.32</v>
      </c>
      <c r="H89" s="88">
        <v>54.32</v>
      </c>
      <c r="I89" s="88">
        <v>51.944000000000003</v>
      </c>
      <c r="J89" s="88">
        <v>106.57</v>
      </c>
      <c r="K89" s="88">
        <v>26.26</v>
      </c>
      <c r="L89" s="88">
        <v>0</v>
      </c>
      <c r="M89" s="88">
        <v>0</v>
      </c>
      <c r="N89" s="12">
        <f>+BN_InfraMR[[#This Row],[A.03.1 -  Longitud de Vías de Explotación No Electrificadas Troncales y Ramales (vía principal) (km)]]+BN_InfraMR[[#This Row],[A.04.1 -  Longitud de Vías de Explotación Electrificadas Troncales y Ramales (vía principal) (km)]]</f>
        <v>106.57</v>
      </c>
      <c r="O89" s="88">
        <v>106.57</v>
      </c>
      <c r="P89" s="85">
        <v>15</v>
      </c>
      <c r="Q89" s="85">
        <v>7</v>
      </c>
      <c r="R89" s="85">
        <v>0</v>
      </c>
      <c r="S89" s="85">
        <f t="shared" si="15"/>
        <v>22</v>
      </c>
      <c r="T89" s="85">
        <v>0</v>
      </c>
      <c r="U89" s="85">
        <v>41</v>
      </c>
      <c r="V89" s="85">
        <v>1</v>
      </c>
      <c r="W89" s="85">
        <v>4</v>
      </c>
      <c r="X89" s="85">
        <v>0</v>
      </c>
      <c r="Y89" s="85">
        <f t="shared" si="16"/>
        <v>46</v>
      </c>
      <c r="Z89" s="85">
        <v>14</v>
      </c>
      <c r="AA89" s="85">
        <v>10</v>
      </c>
      <c r="AB89" s="85">
        <f>+BN_InfraMR[[#This Row],[Total Pasos Vehiculares a Nivel]]</f>
        <v>46</v>
      </c>
      <c r="AC89" s="85">
        <f t="shared" si="17"/>
        <v>70</v>
      </c>
      <c r="AD89" s="85">
        <v>1</v>
      </c>
      <c r="AE89" s="85">
        <v>9</v>
      </c>
      <c r="AF89" s="85">
        <v>49</v>
      </c>
      <c r="AG89" s="85">
        <f t="shared" si="25"/>
        <v>59</v>
      </c>
      <c r="AH89" s="88">
        <v>47</v>
      </c>
      <c r="AI89" s="88">
        <v>7.32</v>
      </c>
      <c r="AJ89" s="88">
        <v>0</v>
      </c>
      <c r="AK89" s="88">
        <f t="shared" si="19"/>
        <v>54.32</v>
      </c>
      <c r="AL89" s="85">
        <v>0</v>
      </c>
      <c r="AM89" s="85">
        <v>20</v>
      </c>
      <c r="AN89" s="85">
        <v>0</v>
      </c>
      <c r="AO89" s="85">
        <f t="shared" si="21"/>
        <v>20</v>
      </c>
      <c r="AP89" s="85">
        <v>0</v>
      </c>
      <c r="AQ89" s="85">
        <v>0</v>
      </c>
      <c r="AR89" s="85">
        <v>0</v>
      </c>
      <c r="AS89" s="85">
        <f t="shared" si="22"/>
        <v>0</v>
      </c>
      <c r="AT89" s="85">
        <v>0</v>
      </c>
      <c r="AU89" s="85">
        <v>0</v>
      </c>
      <c r="AV89" s="85">
        <v>0</v>
      </c>
      <c r="AW89" s="85">
        <f t="shared" si="23"/>
        <v>0</v>
      </c>
      <c r="AX89" s="85">
        <v>66</v>
      </c>
      <c r="AY89" s="85">
        <v>47</v>
      </c>
      <c r="AZ89" s="85">
        <v>0</v>
      </c>
      <c r="BA89" s="85">
        <v>0</v>
      </c>
      <c r="BB89" s="85">
        <v>0</v>
      </c>
      <c r="BC89" s="85">
        <f t="shared" si="24"/>
        <v>113</v>
      </c>
      <c r="BD89" s="85">
        <v>2</v>
      </c>
      <c r="BE89" s="85">
        <v>36</v>
      </c>
      <c r="BF89" s="89">
        <v>1000</v>
      </c>
    </row>
    <row r="90" spans="1:58">
      <c r="A90" s="85">
        <v>2000</v>
      </c>
      <c r="B90" s="85" t="s">
        <v>119</v>
      </c>
      <c r="C90" s="88">
        <v>2.0699999999999998</v>
      </c>
      <c r="D90" s="88">
        <v>52.25</v>
      </c>
      <c r="E90" s="88">
        <v>0</v>
      </c>
      <c r="F90" s="88">
        <v>0</v>
      </c>
      <c r="G90" s="88">
        <f t="shared" si="20"/>
        <v>54.32</v>
      </c>
      <c r="H90" s="88">
        <v>54.32</v>
      </c>
      <c r="I90" s="88">
        <v>51.944000000000003</v>
      </c>
      <c r="J90" s="88">
        <v>106.57</v>
      </c>
      <c r="K90" s="88">
        <v>26.26</v>
      </c>
      <c r="L90" s="88">
        <v>0</v>
      </c>
      <c r="M90" s="88">
        <v>0</v>
      </c>
      <c r="N90" s="12">
        <f>+BN_InfraMR[[#This Row],[A.03.1 -  Longitud de Vías de Explotación No Electrificadas Troncales y Ramales (vía principal) (km)]]+BN_InfraMR[[#This Row],[A.04.1 -  Longitud de Vías de Explotación Electrificadas Troncales y Ramales (vía principal) (km)]]</f>
        <v>106.57</v>
      </c>
      <c r="O90" s="88">
        <v>106.57</v>
      </c>
      <c r="P90" s="85">
        <v>15</v>
      </c>
      <c r="Q90" s="85">
        <v>7</v>
      </c>
      <c r="R90" s="85">
        <v>0</v>
      </c>
      <c r="S90" s="85">
        <f t="shared" si="15"/>
        <v>22</v>
      </c>
      <c r="T90" s="85">
        <v>0</v>
      </c>
      <c r="U90" s="85">
        <v>41</v>
      </c>
      <c r="V90" s="85">
        <v>1</v>
      </c>
      <c r="W90" s="85">
        <v>4</v>
      </c>
      <c r="X90" s="85">
        <v>0</v>
      </c>
      <c r="Y90" s="85">
        <f t="shared" si="16"/>
        <v>46</v>
      </c>
      <c r="Z90" s="85">
        <v>14</v>
      </c>
      <c r="AA90" s="85">
        <v>10</v>
      </c>
      <c r="AB90" s="85">
        <f>+BN_InfraMR[[#This Row],[Total Pasos Vehiculares a Nivel]]</f>
        <v>46</v>
      </c>
      <c r="AC90" s="85">
        <f t="shared" si="17"/>
        <v>70</v>
      </c>
      <c r="AD90" s="85">
        <v>1</v>
      </c>
      <c r="AE90" s="85">
        <v>9</v>
      </c>
      <c r="AF90" s="85">
        <v>49</v>
      </c>
      <c r="AG90" s="85">
        <f t="shared" si="25"/>
        <v>59</v>
      </c>
      <c r="AH90" s="88">
        <v>47</v>
      </c>
      <c r="AI90" s="88">
        <v>7.32</v>
      </c>
      <c r="AJ90" s="88">
        <v>0</v>
      </c>
      <c r="AK90" s="88">
        <f t="shared" si="19"/>
        <v>54.32</v>
      </c>
      <c r="AL90" s="85">
        <v>0</v>
      </c>
      <c r="AM90" s="85">
        <v>20</v>
      </c>
      <c r="AN90" s="85">
        <v>0</v>
      </c>
      <c r="AO90" s="85">
        <f t="shared" si="21"/>
        <v>20</v>
      </c>
      <c r="AP90" s="85">
        <v>0</v>
      </c>
      <c r="AQ90" s="85">
        <v>0</v>
      </c>
      <c r="AR90" s="85">
        <v>0</v>
      </c>
      <c r="AS90" s="85">
        <f t="shared" si="22"/>
        <v>0</v>
      </c>
      <c r="AT90" s="85">
        <v>0</v>
      </c>
      <c r="AU90" s="85">
        <v>0</v>
      </c>
      <c r="AV90" s="85">
        <v>0</v>
      </c>
      <c r="AW90" s="85">
        <f t="shared" si="23"/>
        <v>0</v>
      </c>
      <c r="AX90" s="85">
        <v>66</v>
      </c>
      <c r="AY90" s="85">
        <v>47</v>
      </c>
      <c r="AZ90" s="85">
        <v>0</v>
      </c>
      <c r="BA90" s="85">
        <v>0</v>
      </c>
      <c r="BB90" s="85">
        <v>0</v>
      </c>
      <c r="BC90" s="85">
        <f t="shared" si="24"/>
        <v>113</v>
      </c>
      <c r="BD90" s="85">
        <v>2</v>
      </c>
      <c r="BE90" s="85">
        <v>36</v>
      </c>
      <c r="BF90" s="89">
        <v>1000</v>
      </c>
    </row>
    <row r="91" spans="1:58">
      <c r="A91" s="85">
        <v>2000</v>
      </c>
      <c r="B91" s="85" t="s">
        <v>120</v>
      </c>
      <c r="C91" s="88">
        <v>2.0699999999999998</v>
      </c>
      <c r="D91" s="88">
        <v>52.25</v>
      </c>
      <c r="E91" s="88">
        <v>0</v>
      </c>
      <c r="F91" s="88">
        <v>0</v>
      </c>
      <c r="G91" s="88">
        <f t="shared" si="20"/>
        <v>54.32</v>
      </c>
      <c r="H91" s="88">
        <v>54.32</v>
      </c>
      <c r="I91" s="88">
        <v>51.944000000000003</v>
      </c>
      <c r="J91" s="88">
        <v>106.57</v>
      </c>
      <c r="K91" s="88">
        <v>26.26</v>
      </c>
      <c r="L91" s="88">
        <v>0</v>
      </c>
      <c r="M91" s="88">
        <v>0</v>
      </c>
      <c r="N91" s="12">
        <f>+BN_InfraMR[[#This Row],[A.03.1 -  Longitud de Vías de Explotación No Electrificadas Troncales y Ramales (vía principal) (km)]]+BN_InfraMR[[#This Row],[A.04.1 -  Longitud de Vías de Explotación Electrificadas Troncales y Ramales (vía principal) (km)]]</f>
        <v>106.57</v>
      </c>
      <c r="O91" s="88">
        <v>106.57</v>
      </c>
      <c r="P91" s="85">
        <v>15</v>
      </c>
      <c r="Q91" s="85">
        <v>7</v>
      </c>
      <c r="R91" s="85">
        <v>0</v>
      </c>
      <c r="S91" s="85">
        <f t="shared" si="15"/>
        <v>22</v>
      </c>
      <c r="T91" s="85">
        <v>0</v>
      </c>
      <c r="U91" s="85">
        <v>41</v>
      </c>
      <c r="V91" s="85">
        <v>1</v>
      </c>
      <c r="W91" s="85">
        <v>4</v>
      </c>
      <c r="X91" s="85">
        <v>0</v>
      </c>
      <c r="Y91" s="85">
        <f t="shared" si="16"/>
        <v>46</v>
      </c>
      <c r="Z91" s="85">
        <v>14</v>
      </c>
      <c r="AA91" s="85">
        <v>10</v>
      </c>
      <c r="AB91" s="85">
        <f>+BN_InfraMR[[#This Row],[Total Pasos Vehiculares a Nivel]]</f>
        <v>46</v>
      </c>
      <c r="AC91" s="85">
        <f t="shared" si="17"/>
        <v>70</v>
      </c>
      <c r="AD91" s="85">
        <v>1</v>
      </c>
      <c r="AE91" s="85">
        <v>9</v>
      </c>
      <c r="AF91" s="85">
        <v>49</v>
      </c>
      <c r="AG91" s="85">
        <f t="shared" si="25"/>
        <v>59</v>
      </c>
      <c r="AH91" s="88">
        <v>47</v>
      </c>
      <c r="AI91" s="88">
        <v>7.32</v>
      </c>
      <c r="AJ91" s="88">
        <v>0</v>
      </c>
      <c r="AK91" s="88">
        <f t="shared" si="19"/>
        <v>54.32</v>
      </c>
      <c r="AL91" s="85">
        <v>0</v>
      </c>
      <c r="AM91" s="85">
        <v>20</v>
      </c>
      <c r="AN91" s="85">
        <v>0</v>
      </c>
      <c r="AO91" s="85">
        <f t="shared" si="21"/>
        <v>20</v>
      </c>
      <c r="AP91" s="85">
        <v>0</v>
      </c>
      <c r="AQ91" s="85">
        <v>0</v>
      </c>
      <c r="AR91" s="85">
        <v>0</v>
      </c>
      <c r="AS91" s="85">
        <f t="shared" si="22"/>
        <v>0</v>
      </c>
      <c r="AT91" s="85">
        <v>0</v>
      </c>
      <c r="AU91" s="85">
        <v>0</v>
      </c>
      <c r="AV91" s="85">
        <v>0</v>
      </c>
      <c r="AW91" s="85">
        <f t="shared" si="23"/>
        <v>0</v>
      </c>
      <c r="AX91" s="85">
        <v>66</v>
      </c>
      <c r="AY91" s="85">
        <v>47</v>
      </c>
      <c r="AZ91" s="85">
        <v>0</v>
      </c>
      <c r="BA91" s="85">
        <v>0</v>
      </c>
      <c r="BB91" s="85">
        <v>0</v>
      </c>
      <c r="BC91" s="85">
        <f t="shared" si="24"/>
        <v>113</v>
      </c>
      <c r="BD91" s="85">
        <v>2</v>
      </c>
      <c r="BE91" s="85">
        <v>36</v>
      </c>
      <c r="BF91" s="89">
        <v>1000</v>
      </c>
    </row>
    <row r="92" spans="1:58">
      <c r="A92" s="85">
        <v>2000</v>
      </c>
      <c r="B92" s="85" t="s">
        <v>121</v>
      </c>
      <c r="C92" s="88">
        <v>2.0699999999999998</v>
      </c>
      <c r="D92" s="88">
        <v>52.25</v>
      </c>
      <c r="E92" s="88">
        <v>0</v>
      </c>
      <c r="F92" s="88">
        <v>0</v>
      </c>
      <c r="G92" s="88">
        <f t="shared" si="20"/>
        <v>54.32</v>
      </c>
      <c r="H92" s="88">
        <v>54.32</v>
      </c>
      <c r="I92" s="88">
        <v>51.944000000000003</v>
      </c>
      <c r="J92" s="88">
        <v>106.57</v>
      </c>
      <c r="K92" s="88">
        <v>26.26</v>
      </c>
      <c r="L92" s="88">
        <v>0</v>
      </c>
      <c r="M92" s="88">
        <v>0</v>
      </c>
      <c r="N92" s="12">
        <f>+BN_InfraMR[[#This Row],[A.03.1 -  Longitud de Vías de Explotación No Electrificadas Troncales y Ramales (vía principal) (km)]]+BN_InfraMR[[#This Row],[A.04.1 -  Longitud de Vías de Explotación Electrificadas Troncales y Ramales (vía principal) (km)]]</f>
        <v>106.57</v>
      </c>
      <c r="O92" s="88">
        <v>106.57</v>
      </c>
      <c r="P92" s="85">
        <v>15</v>
      </c>
      <c r="Q92" s="85">
        <v>7</v>
      </c>
      <c r="R92" s="85">
        <v>0</v>
      </c>
      <c r="S92" s="85">
        <f t="shared" si="15"/>
        <v>22</v>
      </c>
      <c r="T92" s="85">
        <v>0</v>
      </c>
      <c r="U92" s="85">
        <v>41</v>
      </c>
      <c r="V92" s="85">
        <v>1</v>
      </c>
      <c r="W92" s="85">
        <v>4</v>
      </c>
      <c r="X92" s="85">
        <v>0</v>
      </c>
      <c r="Y92" s="85">
        <f t="shared" si="16"/>
        <v>46</v>
      </c>
      <c r="Z92" s="85">
        <v>14</v>
      </c>
      <c r="AA92" s="85">
        <v>10</v>
      </c>
      <c r="AB92" s="85">
        <f>+BN_InfraMR[[#This Row],[Total Pasos Vehiculares a Nivel]]</f>
        <v>46</v>
      </c>
      <c r="AC92" s="85">
        <f t="shared" si="17"/>
        <v>70</v>
      </c>
      <c r="AD92" s="85">
        <v>1</v>
      </c>
      <c r="AE92" s="85">
        <v>9</v>
      </c>
      <c r="AF92" s="85">
        <v>49</v>
      </c>
      <c r="AG92" s="85">
        <f t="shared" si="25"/>
        <v>59</v>
      </c>
      <c r="AH92" s="88">
        <v>47</v>
      </c>
      <c r="AI92" s="88">
        <v>7.32</v>
      </c>
      <c r="AJ92" s="88">
        <v>0</v>
      </c>
      <c r="AK92" s="88">
        <f t="shared" si="19"/>
        <v>54.32</v>
      </c>
      <c r="AL92" s="85">
        <v>0</v>
      </c>
      <c r="AM92" s="85">
        <v>20</v>
      </c>
      <c r="AN92" s="85">
        <v>0</v>
      </c>
      <c r="AO92" s="85">
        <f t="shared" si="21"/>
        <v>20</v>
      </c>
      <c r="AP92" s="85">
        <v>0</v>
      </c>
      <c r="AQ92" s="85">
        <v>0</v>
      </c>
      <c r="AR92" s="85">
        <v>0</v>
      </c>
      <c r="AS92" s="85">
        <f t="shared" si="22"/>
        <v>0</v>
      </c>
      <c r="AT92" s="85">
        <v>0</v>
      </c>
      <c r="AU92" s="85">
        <v>0</v>
      </c>
      <c r="AV92" s="85">
        <v>0</v>
      </c>
      <c r="AW92" s="85">
        <f t="shared" si="23"/>
        <v>0</v>
      </c>
      <c r="AX92" s="85">
        <v>66</v>
      </c>
      <c r="AY92" s="85">
        <v>47</v>
      </c>
      <c r="AZ92" s="85">
        <v>0</v>
      </c>
      <c r="BA92" s="85">
        <v>0</v>
      </c>
      <c r="BB92" s="85">
        <v>0</v>
      </c>
      <c r="BC92" s="85">
        <f t="shared" si="24"/>
        <v>113</v>
      </c>
      <c r="BD92" s="85">
        <v>2</v>
      </c>
      <c r="BE92" s="85">
        <v>36</v>
      </c>
      <c r="BF92" s="89">
        <v>1000</v>
      </c>
    </row>
    <row r="93" spans="1:58">
      <c r="A93" s="85">
        <v>2000</v>
      </c>
      <c r="B93" s="85" t="s">
        <v>122</v>
      </c>
      <c r="C93" s="88">
        <v>2.0699999999999998</v>
      </c>
      <c r="D93" s="88">
        <v>52.25</v>
      </c>
      <c r="E93" s="88">
        <v>0</v>
      </c>
      <c r="F93" s="88">
        <v>0</v>
      </c>
      <c r="G93" s="88">
        <f t="shared" si="20"/>
        <v>54.32</v>
      </c>
      <c r="H93" s="88">
        <v>54.32</v>
      </c>
      <c r="I93" s="88">
        <v>51.944000000000003</v>
      </c>
      <c r="J93" s="88">
        <v>106.57</v>
      </c>
      <c r="K93" s="88">
        <v>26.26</v>
      </c>
      <c r="L93" s="88">
        <v>0</v>
      </c>
      <c r="M93" s="88">
        <v>0</v>
      </c>
      <c r="N93" s="12">
        <f>+BN_InfraMR[[#This Row],[A.03.1 -  Longitud de Vías de Explotación No Electrificadas Troncales y Ramales (vía principal) (km)]]+BN_InfraMR[[#This Row],[A.04.1 -  Longitud de Vías de Explotación Electrificadas Troncales y Ramales (vía principal) (km)]]</f>
        <v>106.57</v>
      </c>
      <c r="O93" s="88">
        <v>106.57</v>
      </c>
      <c r="P93" s="85">
        <v>15</v>
      </c>
      <c r="Q93" s="85">
        <v>7</v>
      </c>
      <c r="R93" s="85">
        <v>0</v>
      </c>
      <c r="S93" s="85">
        <f t="shared" si="15"/>
        <v>22</v>
      </c>
      <c r="T93" s="85">
        <v>0</v>
      </c>
      <c r="U93" s="85">
        <v>41</v>
      </c>
      <c r="V93" s="85">
        <v>1</v>
      </c>
      <c r="W93" s="85">
        <v>4</v>
      </c>
      <c r="X93" s="85">
        <v>0</v>
      </c>
      <c r="Y93" s="85">
        <f t="shared" si="16"/>
        <v>46</v>
      </c>
      <c r="Z93" s="85">
        <v>14</v>
      </c>
      <c r="AA93" s="85">
        <v>10</v>
      </c>
      <c r="AB93" s="85">
        <f>+BN_InfraMR[[#This Row],[Total Pasos Vehiculares a Nivel]]</f>
        <v>46</v>
      </c>
      <c r="AC93" s="85">
        <f t="shared" si="17"/>
        <v>70</v>
      </c>
      <c r="AD93" s="85">
        <v>1</v>
      </c>
      <c r="AE93" s="85">
        <v>9</v>
      </c>
      <c r="AF93" s="85">
        <v>49</v>
      </c>
      <c r="AG93" s="85">
        <f t="shared" si="25"/>
        <v>59</v>
      </c>
      <c r="AH93" s="88">
        <v>47</v>
      </c>
      <c r="AI93" s="88">
        <v>7.32</v>
      </c>
      <c r="AJ93" s="88">
        <v>0</v>
      </c>
      <c r="AK93" s="88">
        <f t="shared" si="19"/>
        <v>54.32</v>
      </c>
      <c r="AL93" s="85">
        <v>0</v>
      </c>
      <c r="AM93" s="85">
        <v>20</v>
      </c>
      <c r="AN93" s="85">
        <v>0</v>
      </c>
      <c r="AO93" s="85">
        <f t="shared" si="21"/>
        <v>20</v>
      </c>
      <c r="AP93" s="85">
        <v>0</v>
      </c>
      <c r="AQ93" s="85">
        <v>0</v>
      </c>
      <c r="AR93" s="85">
        <v>0</v>
      </c>
      <c r="AS93" s="85">
        <f t="shared" si="22"/>
        <v>0</v>
      </c>
      <c r="AT93" s="85">
        <v>0</v>
      </c>
      <c r="AU93" s="85">
        <v>0</v>
      </c>
      <c r="AV93" s="85">
        <v>0</v>
      </c>
      <c r="AW93" s="85">
        <f t="shared" si="23"/>
        <v>0</v>
      </c>
      <c r="AX93" s="85">
        <v>66</v>
      </c>
      <c r="AY93" s="85">
        <v>47</v>
      </c>
      <c r="AZ93" s="85">
        <v>0</v>
      </c>
      <c r="BA93" s="85">
        <v>0</v>
      </c>
      <c r="BB93" s="85">
        <v>0</v>
      </c>
      <c r="BC93" s="85">
        <f t="shared" si="24"/>
        <v>113</v>
      </c>
      <c r="BD93" s="85">
        <v>2</v>
      </c>
      <c r="BE93" s="85">
        <v>36</v>
      </c>
      <c r="BF93" s="89">
        <v>1000</v>
      </c>
    </row>
    <row r="94" spans="1:58">
      <c r="A94" s="85">
        <v>2000</v>
      </c>
      <c r="B94" s="85" t="s">
        <v>123</v>
      </c>
      <c r="C94" s="88">
        <v>2.0699999999999998</v>
      </c>
      <c r="D94" s="88">
        <v>52.25</v>
      </c>
      <c r="E94" s="88">
        <v>0</v>
      </c>
      <c r="F94" s="88">
        <v>0</v>
      </c>
      <c r="G94" s="88">
        <f t="shared" si="20"/>
        <v>54.32</v>
      </c>
      <c r="H94" s="88">
        <v>54.32</v>
      </c>
      <c r="I94" s="88">
        <v>51.944000000000003</v>
      </c>
      <c r="J94" s="88">
        <v>106.57</v>
      </c>
      <c r="K94" s="88">
        <v>26.26</v>
      </c>
      <c r="L94" s="88">
        <v>0</v>
      </c>
      <c r="M94" s="88">
        <v>0</v>
      </c>
      <c r="N94" s="12">
        <f>+BN_InfraMR[[#This Row],[A.03.1 -  Longitud de Vías de Explotación No Electrificadas Troncales y Ramales (vía principal) (km)]]+BN_InfraMR[[#This Row],[A.04.1 -  Longitud de Vías de Explotación Electrificadas Troncales y Ramales (vía principal) (km)]]</f>
        <v>106.57</v>
      </c>
      <c r="O94" s="88">
        <v>106.57</v>
      </c>
      <c r="P94" s="85">
        <v>15</v>
      </c>
      <c r="Q94" s="85">
        <v>7</v>
      </c>
      <c r="R94" s="85">
        <v>0</v>
      </c>
      <c r="S94" s="85">
        <f t="shared" si="15"/>
        <v>22</v>
      </c>
      <c r="T94" s="85">
        <v>0</v>
      </c>
      <c r="U94" s="85">
        <v>41</v>
      </c>
      <c r="V94" s="85">
        <v>1</v>
      </c>
      <c r="W94" s="85">
        <v>4</v>
      </c>
      <c r="X94" s="85">
        <v>0</v>
      </c>
      <c r="Y94" s="85">
        <f t="shared" si="16"/>
        <v>46</v>
      </c>
      <c r="Z94" s="85">
        <v>14</v>
      </c>
      <c r="AA94" s="85">
        <v>10</v>
      </c>
      <c r="AB94" s="85">
        <f>+BN_InfraMR[[#This Row],[Total Pasos Vehiculares a Nivel]]</f>
        <v>46</v>
      </c>
      <c r="AC94" s="85">
        <f t="shared" si="17"/>
        <v>70</v>
      </c>
      <c r="AD94" s="85">
        <v>1</v>
      </c>
      <c r="AE94" s="85">
        <v>9</v>
      </c>
      <c r="AF94" s="85">
        <v>49</v>
      </c>
      <c r="AG94" s="85">
        <f t="shared" si="25"/>
        <v>59</v>
      </c>
      <c r="AH94" s="88">
        <v>47</v>
      </c>
      <c r="AI94" s="88">
        <v>7.32</v>
      </c>
      <c r="AJ94" s="88">
        <v>0</v>
      </c>
      <c r="AK94" s="88">
        <f t="shared" si="19"/>
        <v>54.32</v>
      </c>
      <c r="AL94" s="85">
        <v>0</v>
      </c>
      <c r="AM94" s="85">
        <v>20</v>
      </c>
      <c r="AN94" s="85">
        <v>0</v>
      </c>
      <c r="AO94" s="85">
        <f t="shared" si="21"/>
        <v>20</v>
      </c>
      <c r="AP94" s="85">
        <v>0</v>
      </c>
      <c r="AQ94" s="85">
        <v>0</v>
      </c>
      <c r="AR94" s="85">
        <v>0</v>
      </c>
      <c r="AS94" s="85">
        <f t="shared" si="22"/>
        <v>0</v>
      </c>
      <c r="AT94" s="85">
        <v>0</v>
      </c>
      <c r="AU94" s="85">
        <v>0</v>
      </c>
      <c r="AV94" s="85">
        <v>0</v>
      </c>
      <c r="AW94" s="85">
        <f t="shared" si="23"/>
        <v>0</v>
      </c>
      <c r="AX94" s="85">
        <v>66</v>
      </c>
      <c r="AY94" s="85">
        <v>47</v>
      </c>
      <c r="AZ94" s="85">
        <v>0</v>
      </c>
      <c r="BA94" s="85">
        <v>0</v>
      </c>
      <c r="BB94" s="85">
        <v>0</v>
      </c>
      <c r="BC94" s="85">
        <f t="shared" si="24"/>
        <v>113</v>
      </c>
      <c r="BD94" s="85">
        <v>2</v>
      </c>
      <c r="BE94" s="85">
        <v>36</v>
      </c>
      <c r="BF94" s="89">
        <v>1000</v>
      </c>
    </row>
    <row r="95" spans="1:58">
      <c r="A95" s="85">
        <v>2000</v>
      </c>
      <c r="B95" s="85" t="s">
        <v>124</v>
      </c>
      <c r="C95" s="88">
        <v>2.0699999999999998</v>
      </c>
      <c r="D95" s="88">
        <v>52.25</v>
      </c>
      <c r="E95" s="88">
        <v>0</v>
      </c>
      <c r="F95" s="88">
        <v>0</v>
      </c>
      <c r="G95" s="88">
        <f t="shared" si="20"/>
        <v>54.32</v>
      </c>
      <c r="H95" s="88">
        <v>54.32</v>
      </c>
      <c r="I95" s="88">
        <v>51.944000000000003</v>
      </c>
      <c r="J95" s="88">
        <v>106.57</v>
      </c>
      <c r="K95" s="88">
        <v>26.26</v>
      </c>
      <c r="L95" s="88">
        <v>0</v>
      </c>
      <c r="M95" s="88">
        <v>0</v>
      </c>
      <c r="N95" s="12">
        <f>+BN_InfraMR[[#This Row],[A.03.1 -  Longitud de Vías de Explotación No Electrificadas Troncales y Ramales (vía principal) (km)]]+BN_InfraMR[[#This Row],[A.04.1 -  Longitud de Vías de Explotación Electrificadas Troncales y Ramales (vía principal) (km)]]</f>
        <v>106.57</v>
      </c>
      <c r="O95" s="88">
        <v>106.57</v>
      </c>
      <c r="P95" s="85">
        <v>15</v>
      </c>
      <c r="Q95" s="85">
        <v>7</v>
      </c>
      <c r="R95" s="85">
        <v>0</v>
      </c>
      <c r="S95" s="85">
        <f t="shared" si="15"/>
        <v>22</v>
      </c>
      <c r="T95" s="85">
        <v>0</v>
      </c>
      <c r="U95" s="85">
        <v>41</v>
      </c>
      <c r="V95" s="85">
        <v>1</v>
      </c>
      <c r="W95" s="85">
        <v>4</v>
      </c>
      <c r="X95" s="85">
        <v>0</v>
      </c>
      <c r="Y95" s="85">
        <f t="shared" si="16"/>
        <v>46</v>
      </c>
      <c r="Z95" s="85">
        <v>14</v>
      </c>
      <c r="AA95" s="85">
        <v>10</v>
      </c>
      <c r="AB95" s="85">
        <f>+BN_InfraMR[[#This Row],[Total Pasos Vehiculares a Nivel]]</f>
        <v>46</v>
      </c>
      <c r="AC95" s="85">
        <f t="shared" si="17"/>
        <v>70</v>
      </c>
      <c r="AD95" s="85">
        <v>1</v>
      </c>
      <c r="AE95" s="85">
        <v>9</v>
      </c>
      <c r="AF95" s="85">
        <v>49</v>
      </c>
      <c r="AG95" s="85">
        <f t="shared" si="25"/>
        <v>59</v>
      </c>
      <c r="AH95" s="88">
        <v>47</v>
      </c>
      <c r="AI95" s="88">
        <v>7.32</v>
      </c>
      <c r="AJ95" s="88">
        <v>0</v>
      </c>
      <c r="AK95" s="88">
        <f t="shared" si="19"/>
        <v>54.32</v>
      </c>
      <c r="AL95" s="85">
        <v>0</v>
      </c>
      <c r="AM95" s="85">
        <v>20</v>
      </c>
      <c r="AN95" s="85">
        <v>0</v>
      </c>
      <c r="AO95" s="85">
        <f t="shared" si="21"/>
        <v>20</v>
      </c>
      <c r="AP95" s="85">
        <v>0</v>
      </c>
      <c r="AQ95" s="85">
        <v>0</v>
      </c>
      <c r="AR95" s="85">
        <v>0</v>
      </c>
      <c r="AS95" s="85">
        <f t="shared" si="22"/>
        <v>0</v>
      </c>
      <c r="AT95" s="85">
        <v>0</v>
      </c>
      <c r="AU95" s="85">
        <v>0</v>
      </c>
      <c r="AV95" s="85">
        <v>0</v>
      </c>
      <c r="AW95" s="85">
        <f t="shared" si="23"/>
        <v>0</v>
      </c>
      <c r="AX95" s="85">
        <v>66</v>
      </c>
      <c r="AY95" s="85">
        <v>47</v>
      </c>
      <c r="AZ95" s="85">
        <v>0</v>
      </c>
      <c r="BA95" s="85">
        <v>0</v>
      </c>
      <c r="BB95" s="85">
        <v>0</v>
      </c>
      <c r="BC95" s="85">
        <f t="shared" si="24"/>
        <v>113</v>
      </c>
      <c r="BD95" s="85">
        <v>2</v>
      </c>
      <c r="BE95" s="85">
        <v>36</v>
      </c>
      <c r="BF95" s="89">
        <v>1000</v>
      </c>
    </row>
    <row r="96" spans="1:58">
      <c r="A96" s="85">
        <v>2000</v>
      </c>
      <c r="B96" s="85" t="s">
        <v>125</v>
      </c>
      <c r="C96" s="88">
        <v>2.0699999999999998</v>
      </c>
      <c r="D96" s="88">
        <v>52.25</v>
      </c>
      <c r="E96" s="88">
        <v>0</v>
      </c>
      <c r="F96" s="88">
        <v>0</v>
      </c>
      <c r="G96" s="88">
        <f t="shared" si="20"/>
        <v>54.32</v>
      </c>
      <c r="H96" s="88">
        <v>54.32</v>
      </c>
      <c r="I96" s="88">
        <v>51.944000000000003</v>
      </c>
      <c r="J96" s="88">
        <v>106.57</v>
      </c>
      <c r="K96" s="88">
        <v>26.26</v>
      </c>
      <c r="L96" s="88">
        <v>0</v>
      </c>
      <c r="M96" s="88">
        <v>0</v>
      </c>
      <c r="N96" s="12">
        <f>+BN_InfraMR[[#This Row],[A.03.1 -  Longitud de Vías de Explotación No Electrificadas Troncales y Ramales (vía principal) (km)]]+BN_InfraMR[[#This Row],[A.04.1 -  Longitud de Vías de Explotación Electrificadas Troncales y Ramales (vía principal) (km)]]</f>
        <v>106.57</v>
      </c>
      <c r="O96" s="88">
        <v>106.57</v>
      </c>
      <c r="P96" s="85">
        <v>15</v>
      </c>
      <c r="Q96" s="85">
        <v>7</v>
      </c>
      <c r="R96" s="85">
        <v>0</v>
      </c>
      <c r="S96" s="85">
        <f t="shared" si="15"/>
        <v>22</v>
      </c>
      <c r="T96" s="85">
        <v>0</v>
      </c>
      <c r="U96" s="85">
        <v>41</v>
      </c>
      <c r="V96" s="85">
        <v>1</v>
      </c>
      <c r="W96" s="85">
        <v>4</v>
      </c>
      <c r="X96" s="85">
        <v>0</v>
      </c>
      <c r="Y96" s="85">
        <f t="shared" si="16"/>
        <v>46</v>
      </c>
      <c r="Z96" s="85">
        <v>14</v>
      </c>
      <c r="AA96" s="85">
        <v>10</v>
      </c>
      <c r="AB96" s="85">
        <f>+BN_InfraMR[[#This Row],[Total Pasos Vehiculares a Nivel]]</f>
        <v>46</v>
      </c>
      <c r="AC96" s="85">
        <f t="shared" si="17"/>
        <v>70</v>
      </c>
      <c r="AD96" s="85">
        <v>1</v>
      </c>
      <c r="AE96" s="85">
        <v>9</v>
      </c>
      <c r="AF96" s="85">
        <v>49</v>
      </c>
      <c r="AG96" s="85">
        <f t="shared" si="25"/>
        <v>59</v>
      </c>
      <c r="AH96" s="88">
        <v>47</v>
      </c>
      <c r="AI96" s="88">
        <v>7.32</v>
      </c>
      <c r="AJ96" s="88">
        <v>0</v>
      </c>
      <c r="AK96" s="88">
        <f t="shared" si="19"/>
        <v>54.32</v>
      </c>
      <c r="AL96" s="85">
        <v>0</v>
      </c>
      <c r="AM96" s="85">
        <v>20</v>
      </c>
      <c r="AN96" s="85">
        <v>0</v>
      </c>
      <c r="AO96" s="85">
        <f t="shared" si="21"/>
        <v>20</v>
      </c>
      <c r="AP96" s="85">
        <v>0</v>
      </c>
      <c r="AQ96" s="85">
        <v>0</v>
      </c>
      <c r="AR96" s="85">
        <v>0</v>
      </c>
      <c r="AS96" s="85">
        <f t="shared" si="22"/>
        <v>0</v>
      </c>
      <c r="AT96" s="85">
        <v>0</v>
      </c>
      <c r="AU96" s="85">
        <v>0</v>
      </c>
      <c r="AV96" s="85">
        <v>0</v>
      </c>
      <c r="AW96" s="85">
        <f t="shared" si="23"/>
        <v>0</v>
      </c>
      <c r="AX96" s="85">
        <v>66</v>
      </c>
      <c r="AY96" s="85">
        <v>47</v>
      </c>
      <c r="AZ96" s="85">
        <v>0</v>
      </c>
      <c r="BA96" s="85">
        <v>0</v>
      </c>
      <c r="BB96" s="85">
        <v>0</v>
      </c>
      <c r="BC96" s="85">
        <f t="shared" si="24"/>
        <v>113</v>
      </c>
      <c r="BD96" s="85">
        <v>2</v>
      </c>
      <c r="BE96" s="85">
        <v>36</v>
      </c>
      <c r="BF96" s="89">
        <v>1000</v>
      </c>
    </row>
    <row r="97" spans="1:58">
      <c r="A97" s="85">
        <v>2000</v>
      </c>
      <c r="B97" s="85" t="s">
        <v>126</v>
      </c>
      <c r="C97" s="88">
        <v>2.0699999999999998</v>
      </c>
      <c r="D97" s="88">
        <v>52.25</v>
      </c>
      <c r="E97" s="88">
        <v>0</v>
      </c>
      <c r="F97" s="88">
        <v>0</v>
      </c>
      <c r="G97" s="88">
        <f t="shared" si="20"/>
        <v>54.32</v>
      </c>
      <c r="H97" s="88">
        <v>54.32</v>
      </c>
      <c r="I97" s="88">
        <v>51.944000000000003</v>
      </c>
      <c r="J97" s="88">
        <v>106.57</v>
      </c>
      <c r="K97" s="88">
        <v>26.26</v>
      </c>
      <c r="L97" s="88">
        <v>0</v>
      </c>
      <c r="M97" s="88">
        <v>0</v>
      </c>
      <c r="N97" s="12">
        <f>+BN_InfraMR[[#This Row],[A.03.1 -  Longitud de Vías de Explotación No Electrificadas Troncales y Ramales (vía principal) (km)]]+BN_InfraMR[[#This Row],[A.04.1 -  Longitud de Vías de Explotación Electrificadas Troncales y Ramales (vía principal) (km)]]</f>
        <v>106.57</v>
      </c>
      <c r="O97" s="88">
        <v>106.57</v>
      </c>
      <c r="P97" s="85">
        <v>15</v>
      </c>
      <c r="Q97" s="85">
        <v>7</v>
      </c>
      <c r="R97" s="85">
        <v>0</v>
      </c>
      <c r="S97" s="85">
        <f t="shared" si="15"/>
        <v>22</v>
      </c>
      <c r="T97" s="85">
        <v>0</v>
      </c>
      <c r="U97" s="85">
        <v>41</v>
      </c>
      <c r="V97" s="85">
        <v>1</v>
      </c>
      <c r="W97" s="85">
        <v>4</v>
      </c>
      <c r="X97" s="85">
        <v>0</v>
      </c>
      <c r="Y97" s="85">
        <f t="shared" si="16"/>
        <v>46</v>
      </c>
      <c r="Z97" s="85">
        <v>14</v>
      </c>
      <c r="AA97" s="85">
        <v>10</v>
      </c>
      <c r="AB97" s="85">
        <f>+BN_InfraMR[[#This Row],[Total Pasos Vehiculares a Nivel]]</f>
        <v>46</v>
      </c>
      <c r="AC97" s="85">
        <f t="shared" si="17"/>
        <v>70</v>
      </c>
      <c r="AD97" s="85">
        <v>1</v>
      </c>
      <c r="AE97" s="85">
        <v>9</v>
      </c>
      <c r="AF97" s="85">
        <v>49</v>
      </c>
      <c r="AG97" s="85">
        <f t="shared" si="25"/>
        <v>59</v>
      </c>
      <c r="AH97" s="88">
        <v>47</v>
      </c>
      <c r="AI97" s="88">
        <v>7.32</v>
      </c>
      <c r="AJ97" s="88">
        <v>0</v>
      </c>
      <c r="AK97" s="88">
        <f t="shared" si="19"/>
        <v>54.32</v>
      </c>
      <c r="AL97" s="85">
        <v>0</v>
      </c>
      <c r="AM97" s="85">
        <v>20</v>
      </c>
      <c r="AN97" s="85">
        <v>0</v>
      </c>
      <c r="AO97" s="85">
        <f t="shared" si="21"/>
        <v>20</v>
      </c>
      <c r="AP97" s="85">
        <v>0</v>
      </c>
      <c r="AQ97" s="85">
        <v>0</v>
      </c>
      <c r="AR97" s="85">
        <v>0</v>
      </c>
      <c r="AS97" s="85">
        <f t="shared" si="22"/>
        <v>0</v>
      </c>
      <c r="AT97" s="85">
        <v>0</v>
      </c>
      <c r="AU97" s="85">
        <v>0</v>
      </c>
      <c r="AV97" s="85">
        <v>0</v>
      </c>
      <c r="AW97" s="85">
        <f t="shared" si="23"/>
        <v>0</v>
      </c>
      <c r="AX97" s="85">
        <v>66</v>
      </c>
      <c r="AY97" s="85">
        <v>47</v>
      </c>
      <c r="AZ97" s="85">
        <v>0</v>
      </c>
      <c r="BA97" s="85">
        <v>0</v>
      </c>
      <c r="BB97" s="85">
        <v>0</v>
      </c>
      <c r="BC97" s="85">
        <f t="shared" si="24"/>
        <v>113</v>
      </c>
      <c r="BD97" s="85">
        <v>2</v>
      </c>
      <c r="BE97" s="85">
        <v>36</v>
      </c>
      <c r="BF97" s="89">
        <v>1000</v>
      </c>
    </row>
    <row r="98" spans="1:58">
      <c r="A98" s="85">
        <v>2001</v>
      </c>
      <c r="B98" s="85" t="s">
        <v>115</v>
      </c>
      <c r="C98" s="88">
        <v>2.0699999999999998</v>
      </c>
      <c r="D98" s="88">
        <v>52.25</v>
      </c>
      <c r="E98" s="88">
        <v>0</v>
      </c>
      <c r="F98" s="88">
        <v>0</v>
      </c>
      <c r="G98" s="88">
        <f t="shared" si="20"/>
        <v>54.32</v>
      </c>
      <c r="H98" s="88">
        <v>54.32</v>
      </c>
      <c r="I98" s="88">
        <v>51.944000000000003</v>
      </c>
      <c r="J98" s="88">
        <v>106.57</v>
      </c>
      <c r="K98" s="88">
        <v>26.26</v>
      </c>
      <c r="L98" s="88">
        <v>0</v>
      </c>
      <c r="M98" s="88">
        <v>0</v>
      </c>
      <c r="N98" s="12">
        <f>+BN_InfraMR[[#This Row],[A.03.1 -  Longitud de Vías de Explotación No Electrificadas Troncales y Ramales (vía principal) (km)]]+BN_InfraMR[[#This Row],[A.04.1 -  Longitud de Vías de Explotación Electrificadas Troncales y Ramales (vía principal) (km)]]</f>
        <v>106.57</v>
      </c>
      <c r="O98" s="88">
        <v>106.57</v>
      </c>
      <c r="P98" s="85">
        <v>15</v>
      </c>
      <c r="Q98" s="85">
        <v>7</v>
      </c>
      <c r="R98" s="85">
        <v>0</v>
      </c>
      <c r="S98" s="85">
        <f t="shared" si="15"/>
        <v>22</v>
      </c>
      <c r="T98" s="85">
        <v>0</v>
      </c>
      <c r="U98" s="85">
        <v>43</v>
      </c>
      <c r="V98" s="85">
        <v>0</v>
      </c>
      <c r="W98" s="85">
        <v>5</v>
      </c>
      <c r="X98" s="85">
        <v>0</v>
      </c>
      <c r="Y98" s="85">
        <f t="shared" si="16"/>
        <v>48</v>
      </c>
      <c r="Z98" s="85">
        <v>14</v>
      </c>
      <c r="AA98" s="85">
        <v>10</v>
      </c>
      <c r="AB98" s="85">
        <f>+BN_InfraMR[[#This Row],[Total Pasos Vehiculares a Nivel]]</f>
        <v>48</v>
      </c>
      <c r="AC98" s="85">
        <f t="shared" si="17"/>
        <v>72</v>
      </c>
      <c r="AD98" s="85">
        <v>1</v>
      </c>
      <c r="AE98" s="85">
        <v>9</v>
      </c>
      <c r="AF98" s="85">
        <v>50</v>
      </c>
      <c r="AG98" s="85">
        <f t="shared" si="18"/>
        <v>60</v>
      </c>
      <c r="AH98" s="88">
        <v>47</v>
      </c>
      <c r="AI98" s="88">
        <v>7.32</v>
      </c>
      <c r="AJ98" s="88">
        <v>0</v>
      </c>
      <c r="AK98" s="88">
        <f t="shared" si="19"/>
        <v>54.32</v>
      </c>
      <c r="AL98" s="85">
        <v>0</v>
      </c>
      <c r="AM98" s="85">
        <v>20</v>
      </c>
      <c r="AN98" s="85">
        <v>0</v>
      </c>
      <c r="AO98" s="85">
        <f>SUM(AL98:AN98)</f>
        <v>20</v>
      </c>
      <c r="AP98" s="85">
        <v>0</v>
      </c>
      <c r="AQ98" s="85">
        <v>0</v>
      </c>
      <c r="AR98" s="85">
        <v>0</v>
      </c>
      <c r="AS98" s="85">
        <f>SUM(AP98:AR98)</f>
        <v>0</v>
      </c>
      <c r="AT98" s="85">
        <v>0</v>
      </c>
      <c r="AU98" s="85">
        <v>0</v>
      </c>
      <c r="AV98" s="85">
        <v>0</v>
      </c>
      <c r="AW98" s="85">
        <f>SUM(AT98:AV98)</f>
        <v>0</v>
      </c>
      <c r="AX98" s="85">
        <v>66</v>
      </c>
      <c r="AY98" s="85">
        <v>47</v>
      </c>
      <c r="AZ98" s="85">
        <v>0</v>
      </c>
      <c r="BA98" s="85">
        <v>0</v>
      </c>
      <c r="BB98" s="85">
        <v>0</v>
      </c>
      <c r="BC98" s="85">
        <f>SUM(AX98:BB98)</f>
        <v>113</v>
      </c>
      <c r="BD98" s="85">
        <v>1</v>
      </c>
      <c r="BE98" s="85">
        <v>36</v>
      </c>
      <c r="BF98" s="89">
        <v>1000</v>
      </c>
    </row>
    <row r="99" spans="1:58">
      <c r="A99" s="85">
        <v>2001</v>
      </c>
      <c r="B99" s="85" t="s">
        <v>116</v>
      </c>
      <c r="C99" s="88">
        <v>2.0699999999999998</v>
      </c>
      <c r="D99" s="88">
        <v>52.25</v>
      </c>
      <c r="E99" s="88">
        <v>0</v>
      </c>
      <c r="F99" s="88">
        <v>0</v>
      </c>
      <c r="G99" s="88">
        <f t="shared" si="20"/>
        <v>54.32</v>
      </c>
      <c r="H99" s="88">
        <v>54.32</v>
      </c>
      <c r="I99" s="88">
        <v>51.944000000000003</v>
      </c>
      <c r="J99" s="88">
        <v>106.57</v>
      </c>
      <c r="K99" s="88">
        <v>26.26</v>
      </c>
      <c r="L99" s="88">
        <v>0</v>
      </c>
      <c r="M99" s="88">
        <v>0</v>
      </c>
      <c r="N99" s="12">
        <f>+BN_InfraMR[[#This Row],[A.03.1 -  Longitud de Vías de Explotación No Electrificadas Troncales y Ramales (vía principal) (km)]]+BN_InfraMR[[#This Row],[A.04.1 -  Longitud de Vías de Explotación Electrificadas Troncales y Ramales (vía principal) (km)]]</f>
        <v>106.57</v>
      </c>
      <c r="O99" s="88">
        <v>106.57</v>
      </c>
      <c r="P99" s="85">
        <v>15</v>
      </c>
      <c r="Q99" s="85">
        <v>7</v>
      </c>
      <c r="R99" s="85">
        <v>0</v>
      </c>
      <c r="S99" s="85">
        <f t="shared" si="15"/>
        <v>22</v>
      </c>
      <c r="T99" s="85">
        <v>0</v>
      </c>
      <c r="U99" s="85">
        <v>43</v>
      </c>
      <c r="V99" s="85">
        <v>0</v>
      </c>
      <c r="W99" s="85">
        <v>5</v>
      </c>
      <c r="X99" s="85">
        <v>0</v>
      </c>
      <c r="Y99" s="85">
        <f t="shared" si="16"/>
        <v>48</v>
      </c>
      <c r="Z99" s="85">
        <v>14</v>
      </c>
      <c r="AA99" s="85">
        <v>10</v>
      </c>
      <c r="AB99" s="85">
        <f>+BN_InfraMR[[#This Row],[Total Pasos Vehiculares a Nivel]]</f>
        <v>48</v>
      </c>
      <c r="AC99" s="85">
        <f t="shared" si="17"/>
        <v>72</v>
      </c>
      <c r="AD99" s="85">
        <v>1</v>
      </c>
      <c r="AE99" s="85">
        <v>9</v>
      </c>
      <c r="AF99" s="85">
        <v>50</v>
      </c>
      <c r="AG99" s="85">
        <f t="shared" si="18"/>
        <v>60</v>
      </c>
      <c r="AH99" s="88">
        <v>47</v>
      </c>
      <c r="AI99" s="88">
        <v>7.32</v>
      </c>
      <c r="AJ99" s="88">
        <v>0</v>
      </c>
      <c r="AK99" s="88">
        <f t="shared" si="19"/>
        <v>54.32</v>
      </c>
      <c r="AL99" s="85">
        <v>0</v>
      </c>
      <c r="AM99" s="85">
        <v>20</v>
      </c>
      <c r="AN99" s="85">
        <v>0</v>
      </c>
      <c r="AO99" s="85">
        <f t="shared" ref="AO99:AO109" si="26">SUM(AL99:AN99)</f>
        <v>20</v>
      </c>
      <c r="AP99" s="85">
        <v>0</v>
      </c>
      <c r="AQ99" s="85">
        <v>0</v>
      </c>
      <c r="AR99" s="85">
        <v>0</v>
      </c>
      <c r="AS99" s="85">
        <f t="shared" ref="AS99:AS109" si="27">SUM(AP99:AR99)</f>
        <v>0</v>
      </c>
      <c r="AT99" s="85">
        <v>0</v>
      </c>
      <c r="AU99" s="85">
        <v>0</v>
      </c>
      <c r="AV99" s="85">
        <v>0</v>
      </c>
      <c r="AW99" s="85">
        <f t="shared" ref="AW99:AW109" si="28">SUM(AT99:AV99)</f>
        <v>0</v>
      </c>
      <c r="AX99" s="85">
        <v>66</v>
      </c>
      <c r="AY99" s="85">
        <v>47</v>
      </c>
      <c r="AZ99" s="85">
        <v>0</v>
      </c>
      <c r="BA99" s="85">
        <v>0</v>
      </c>
      <c r="BB99" s="85">
        <v>0</v>
      </c>
      <c r="BC99" s="85">
        <f t="shared" ref="BC99:BC109" si="29">SUM(AX99:BB99)</f>
        <v>113</v>
      </c>
      <c r="BD99" s="85">
        <v>1</v>
      </c>
      <c r="BE99" s="85">
        <v>36</v>
      </c>
      <c r="BF99" s="89">
        <v>1000</v>
      </c>
    </row>
    <row r="100" spans="1:58">
      <c r="A100" s="85">
        <v>2001</v>
      </c>
      <c r="B100" s="85" t="s">
        <v>117</v>
      </c>
      <c r="C100" s="88">
        <v>2.0699999999999998</v>
      </c>
      <c r="D100" s="88">
        <v>52.25</v>
      </c>
      <c r="E100" s="88">
        <v>0</v>
      </c>
      <c r="F100" s="88">
        <v>0</v>
      </c>
      <c r="G100" s="88">
        <f t="shared" si="20"/>
        <v>54.32</v>
      </c>
      <c r="H100" s="88">
        <v>54.32</v>
      </c>
      <c r="I100" s="88">
        <v>51.944000000000003</v>
      </c>
      <c r="J100" s="88">
        <v>106.57</v>
      </c>
      <c r="K100" s="88">
        <v>26.26</v>
      </c>
      <c r="L100" s="88">
        <v>0</v>
      </c>
      <c r="M100" s="88">
        <v>0</v>
      </c>
      <c r="N100" s="12">
        <f>+BN_InfraMR[[#This Row],[A.03.1 -  Longitud de Vías de Explotación No Electrificadas Troncales y Ramales (vía principal) (km)]]+BN_InfraMR[[#This Row],[A.04.1 -  Longitud de Vías de Explotación Electrificadas Troncales y Ramales (vía principal) (km)]]</f>
        <v>106.57</v>
      </c>
      <c r="O100" s="88">
        <v>106.57</v>
      </c>
      <c r="P100" s="85">
        <v>15</v>
      </c>
      <c r="Q100" s="85">
        <v>7</v>
      </c>
      <c r="R100" s="85">
        <v>0</v>
      </c>
      <c r="S100" s="85">
        <f t="shared" si="15"/>
        <v>22</v>
      </c>
      <c r="T100" s="85">
        <v>0</v>
      </c>
      <c r="U100" s="85">
        <v>43</v>
      </c>
      <c r="V100" s="85">
        <v>0</v>
      </c>
      <c r="W100" s="85">
        <v>5</v>
      </c>
      <c r="X100" s="85">
        <v>0</v>
      </c>
      <c r="Y100" s="85">
        <f t="shared" si="16"/>
        <v>48</v>
      </c>
      <c r="Z100" s="85">
        <v>14</v>
      </c>
      <c r="AA100" s="85">
        <v>10</v>
      </c>
      <c r="AB100" s="85">
        <f>+BN_InfraMR[[#This Row],[Total Pasos Vehiculares a Nivel]]</f>
        <v>48</v>
      </c>
      <c r="AC100" s="85">
        <f t="shared" si="17"/>
        <v>72</v>
      </c>
      <c r="AD100" s="85">
        <v>1</v>
      </c>
      <c r="AE100" s="85">
        <v>9</v>
      </c>
      <c r="AF100" s="85">
        <v>50</v>
      </c>
      <c r="AG100" s="85">
        <f t="shared" si="18"/>
        <v>60</v>
      </c>
      <c r="AH100" s="88">
        <v>47</v>
      </c>
      <c r="AI100" s="88">
        <v>7.32</v>
      </c>
      <c r="AJ100" s="88">
        <v>0</v>
      </c>
      <c r="AK100" s="88">
        <f t="shared" si="19"/>
        <v>54.32</v>
      </c>
      <c r="AL100" s="85">
        <v>0</v>
      </c>
      <c r="AM100" s="85">
        <v>20</v>
      </c>
      <c r="AN100" s="85">
        <v>0</v>
      </c>
      <c r="AO100" s="85">
        <f t="shared" si="26"/>
        <v>20</v>
      </c>
      <c r="AP100" s="85">
        <v>0</v>
      </c>
      <c r="AQ100" s="85">
        <v>0</v>
      </c>
      <c r="AR100" s="85">
        <v>0</v>
      </c>
      <c r="AS100" s="85">
        <f t="shared" si="27"/>
        <v>0</v>
      </c>
      <c r="AT100" s="85">
        <v>0</v>
      </c>
      <c r="AU100" s="85">
        <v>0</v>
      </c>
      <c r="AV100" s="85">
        <v>0</v>
      </c>
      <c r="AW100" s="85">
        <f t="shared" si="28"/>
        <v>0</v>
      </c>
      <c r="AX100" s="85">
        <v>66</v>
      </c>
      <c r="AY100" s="85">
        <v>47</v>
      </c>
      <c r="AZ100" s="85">
        <v>0</v>
      </c>
      <c r="BA100" s="85">
        <v>0</v>
      </c>
      <c r="BB100" s="85">
        <v>0</v>
      </c>
      <c r="BC100" s="85">
        <f t="shared" si="29"/>
        <v>113</v>
      </c>
      <c r="BD100" s="85">
        <v>1</v>
      </c>
      <c r="BE100" s="85">
        <v>36</v>
      </c>
      <c r="BF100" s="89">
        <v>1000</v>
      </c>
    </row>
    <row r="101" spans="1:58">
      <c r="A101" s="85">
        <v>2001</v>
      </c>
      <c r="B101" s="85" t="s">
        <v>118</v>
      </c>
      <c r="C101" s="88">
        <v>2.0699999999999998</v>
      </c>
      <c r="D101" s="88">
        <v>52.25</v>
      </c>
      <c r="E101" s="88">
        <v>0</v>
      </c>
      <c r="F101" s="88">
        <v>0</v>
      </c>
      <c r="G101" s="88">
        <f t="shared" si="20"/>
        <v>54.32</v>
      </c>
      <c r="H101" s="88">
        <v>54.32</v>
      </c>
      <c r="I101" s="88">
        <v>51.944000000000003</v>
      </c>
      <c r="J101" s="88">
        <v>106.57</v>
      </c>
      <c r="K101" s="88">
        <v>26.26</v>
      </c>
      <c r="L101" s="88">
        <v>0</v>
      </c>
      <c r="M101" s="88">
        <v>0</v>
      </c>
      <c r="N101" s="12">
        <f>+BN_InfraMR[[#This Row],[A.03.1 -  Longitud de Vías de Explotación No Electrificadas Troncales y Ramales (vía principal) (km)]]+BN_InfraMR[[#This Row],[A.04.1 -  Longitud de Vías de Explotación Electrificadas Troncales y Ramales (vía principal) (km)]]</f>
        <v>106.57</v>
      </c>
      <c r="O101" s="88">
        <v>106.57</v>
      </c>
      <c r="P101" s="85">
        <v>15</v>
      </c>
      <c r="Q101" s="85">
        <v>7</v>
      </c>
      <c r="R101" s="85">
        <v>0</v>
      </c>
      <c r="S101" s="85">
        <f t="shared" si="15"/>
        <v>22</v>
      </c>
      <c r="T101" s="85">
        <v>0</v>
      </c>
      <c r="U101" s="85">
        <v>43</v>
      </c>
      <c r="V101" s="85">
        <v>0</v>
      </c>
      <c r="W101" s="85">
        <v>5</v>
      </c>
      <c r="X101" s="85">
        <v>0</v>
      </c>
      <c r="Y101" s="85">
        <f t="shared" si="16"/>
        <v>48</v>
      </c>
      <c r="Z101" s="85">
        <v>14</v>
      </c>
      <c r="AA101" s="85">
        <v>10</v>
      </c>
      <c r="AB101" s="85">
        <f>+BN_InfraMR[[#This Row],[Total Pasos Vehiculares a Nivel]]</f>
        <v>48</v>
      </c>
      <c r="AC101" s="85">
        <f t="shared" si="17"/>
        <v>72</v>
      </c>
      <c r="AD101" s="85">
        <v>1</v>
      </c>
      <c r="AE101" s="85">
        <v>9</v>
      </c>
      <c r="AF101" s="85">
        <v>50</v>
      </c>
      <c r="AG101" s="85">
        <f t="shared" si="18"/>
        <v>60</v>
      </c>
      <c r="AH101" s="88">
        <v>47</v>
      </c>
      <c r="AI101" s="88">
        <v>7.32</v>
      </c>
      <c r="AJ101" s="88">
        <v>0</v>
      </c>
      <c r="AK101" s="88">
        <f t="shared" si="19"/>
        <v>54.32</v>
      </c>
      <c r="AL101" s="85">
        <v>0</v>
      </c>
      <c r="AM101" s="85">
        <v>20</v>
      </c>
      <c r="AN101" s="85">
        <v>0</v>
      </c>
      <c r="AO101" s="85">
        <f t="shared" si="26"/>
        <v>20</v>
      </c>
      <c r="AP101" s="85">
        <v>0</v>
      </c>
      <c r="AQ101" s="85">
        <v>0</v>
      </c>
      <c r="AR101" s="85">
        <v>0</v>
      </c>
      <c r="AS101" s="85">
        <f t="shared" si="27"/>
        <v>0</v>
      </c>
      <c r="AT101" s="85">
        <v>0</v>
      </c>
      <c r="AU101" s="85">
        <v>0</v>
      </c>
      <c r="AV101" s="85">
        <v>0</v>
      </c>
      <c r="AW101" s="85">
        <f t="shared" si="28"/>
        <v>0</v>
      </c>
      <c r="AX101" s="85">
        <v>66</v>
      </c>
      <c r="AY101" s="85">
        <v>47</v>
      </c>
      <c r="AZ101" s="85">
        <v>0</v>
      </c>
      <c r="BA101" s="85">
        <v>0</v>
      </c>
      <c r="BB101" s="85">
        <v>0</v>
      </c>
      <c r="BC101" s="85">
        <f t="shared" si="29"/>
        <v>113</v>
      </c>
      <c r="BD101" s="85">
        <v>1</v>
      </c>
      <c r="BE101" s="85">
        <v>36</v>
      </c>
      <c r="BF101" s="89">
        <v>1000</v>
      </c>
    </row>
    <row r="102" spans="1:58">
      <c r="A102" s="85">
        <v>2001</v>
      </c>
      <c r="B102" s="85" t="s">
        <v>119</v>
      </c>
      <c r="C102" s="88">
        <v>2.0699999999999998</v>
      </c>
      <c r="D102" s="88">
        <v>52.25</v>
      </c>
      <c r="E102" s="88">
        <v>0</v>
      </c>
      <c r="F102" s="88">
        <v>0</v>
      </c>
      <c r="G102" s="88">
        <f t="shared" si="20"/>
        <v>54.32</v>
      </c>
      <c r="H102" s="88">
        <v>54.32</v>
      </c>
      <c r="I102" s="88">
        <v>51.944000000000003</v>
      </c>
      <c r="J102" s="88">
        <v>106.57</v>
      </c>
      <c r="K102" s="88">
        <v>26.26</v>
      </c>
      <c r="L102" s="88">
        <v>0</v>
      </c>
      <c r="M102" s="88">
        <v>0</v>
      </c>
      <c r="N102" s="12">
        <f>+BN_InfraMR[[#This Row],[A.03.1 -  Longitud de Vías de Explotación No Electrificadas Troncales y Ramales (vía principal) (km)]]+BN_InfraMR[[#This Row],[A.04.1 -  Longitud de Vías de Explotación Electrificadas Troncales y Ramales (vía principal) (km)]]</f>
        <v>106.57</v>
      </c>
      <c r="O102" s="88">
        <v>106.57</v>
      </c>
      <c r="P102" s="85">
        <v>15</v>
      </c>
      <c r="Q102" s="85">
        <v>7</v>
      </c>
      <c r="R102" s="85">
        <v>0</v>
      </c>
      <c r="S102" s="85">
        <f t="shared" si="15"/>
        <v>22</v>
      </c>
      <c r="T102" s="85">
        <v>0</v>
      </c>
      <c r="U102" s="85">
        <v>43</v>
      </c>
      <c r="V102" s="85">
        <v>0</v>
      </c>
      <c r="W102" s="85">
        <v>5</v>
      </c>
      <c r="X102" s="85">
        <v>0</v>
      </c>
      <c r="Y102" s="85">
        <f t="shared" si="16"/>
        <v>48</v>
      </c>
      <c r="Z102" s="85">
        <v>14</v>
      </c>
      <c r="AA102" s="85">
        <v>10</v>
      </c>
      <c r="AB102" s="85">
        <f>+BN_InfraMR[[#This Row],[Total Pasos Vehiculares a Nivel]]</f>
        <v>48</v>
      </c>
      <c r="AC102" s="85">
        <f t="shared" si="17"/>
        <v>72</v>
      </c>
      <c r="AD102" s="85">
        <v>1</v>
      </c>
      <c r="AE102" s="85">
        <v>9</v>
      </c>
      <c r="AF102" s="85">
        <v>50</v>
      </c>
      <c r="AG102" s="85">
        <f t="shared" si="18"/>
        <v>60</v>
      </c>
      <c r="AH102" s="88">
        <v>47</v>
      </c>
      <c r="AI102" s="88">
        <v>7.32</v>
      </c>
      <c r="AJ102" s="88">
        <v>0</v>
      </c>
      <c r="AK102" s="88">
        <f t="shared" si="19"/>
        <v>54.32</v>
      </c>
      <c r="AL102" s="85">
        <v>0</v>
      </c>
      <c r="AM102" s="85">
        <v>20</v>
      </c>
      <c r="AN102" s="85">
        <v>0</v>
      </c>
      <c r="AO102" s="85">
        <f t="shared" si="26"/>
        <v>20</v>
      </c>
      <c r="AP102" s="85">
        <v>0</v>
      </c>
      <c r="AQ102" s="85">
        <v>0</v>
      </c>
      <c r="AR102" s="85">
        <v>0</v>
      </c>
      <c r="AS102" s="85">
        <f t="shared" si="27"/>
        <v>0</v>
      </c>
      <c r="AT102" s="85">
        <v>0</v>
      </c>
      <c r="AU102" s="85">
        <v>0</v>
      </c>
      <c r="AV102" s="85">
        <v>0</v>
      </c>
      <c r="AW102" s="85">
        <f t="shared" si="28"/>
        <v>0</v>
      </c>
      <c r="AX102" s="85">
        <v>66</v>
      </c>
      <c r="AY102" s="85">
        <v>47</v>
      </c>
      <c r="AZ102" s="85">
        <v>0</v>
      </c>
      <c r="BA102" s="85">
        <v>0</v>
      </c>
      <c r="BB102" s="85">
        <v>0</v>
      </c>
      <c r="BC102" s="85">
        <f t="shared" si="29"/>
        <v>113</v>
      </c>
      <c r="BD102" s="85">
        <v>1</v>
      </c>
      <c r="BE102" s="85">
        <v>36</v>
      </c>
      <c r="BF102" s="89">
        <v>1000</v>
      </c>
    </row>
    <row r="103" spans="1:58">
      <c r="A103" s="85">
        <v>2001</v>
      </c>
      <c r="B103" s="85" t="s">
        <v>120</v>
      </c>
      <c r="C103" s="88">
        <v>2.0699999999999998</v>
      </c>
      <c r="D103" s="88">
        <v>52.25</v>
      </c>
      <c r="E103" s="88">
        <v>0</v>
      </c>
      <c r="F103" s="88">
        <v>0</v>
      </c>
      <c r="G103" s="88">
        <f t="shared" si="20"/>
        <v>54.32</v>
      </c>
      <c r="H103" s="88">
        <v>54.32</v>
      </c>
      <c r="I103" s="88">
        <v>51.944000000000003</v>
      </c>
      <c r="J103" s="88">
        <v>106.57</v>
      </c>
      <c r="K103" s="88">
        <v>26.26</v>
      </c>
      <c r="L103" s="88">
        <v>0</v>
      </c>
      <c r="M103" s="88">
        <v>0</v>
      </c>
      <c r="N103" s="12">
        <f>+BN_InfraMR[[#This Row],[A.03.1 -  Longitud de Vías de Explotación No Electrificadas Troncales y Ramales (vía principal) (km)]]+BN_InfraMR[[#This Row],[A.04.1 -  Longitud de Vías de Explotación Electrificadas Troncales y Ramales (vía principal) (km)]]</f>
        <v>106.57</v>
      </c>
      <c r="O103" s="88">
        <v>106.57</v>
      </c>
      <c r="P103" s="85">
        <v>15</v>
      </c>
      <c r="Q103" s="85">
        <v>7</v>
      </c>
      <c r="R103" s="85">
        <v>0</v>
      </c>
      <c r="S103" s="85">
        <f t="shared" si="15"/>
        <v>22</v>
      </c>
      <c r="T103" s="85">
        <v>0</v>
      </c>
      <c r="U103" s="85">
        <v>43</v>
      </c>
      <c r="V103" s="85">
        <v>0</v>
      </c>
      <c r="W103" s="85">
        <v>5</v>
      </c>
      <c r="X103" s="85">
        <v>0</v>
      </c>
      <c r="Y103" s="85">
        <f t="shared" si="16"/>
        <v>48</v>
      </c>
      <c r="Z103" s="85">
        <v>14</v>
      </c>
      <c r="AA103" s="85">
        <v>10</v>
      </c>
      <c r="AB103" s="85">
        <f>+BN_InfraMR[[#This Row],[Total Pasos Vehiculares a Nivel]]</f>
        <v>48</v>
      </c>
      <c r="AC103" s="85">
        <f t="shared" si="17"/>
        <v>72</v>
      </c>
      <c r="AD103" s="85">
        <v>1</v>
      </c>
      <c r="AE103" s="85">
        <v>9</v>
      </c>
      <c r="AF103" s="85">
        <v>50</v>
      </c>
      <c r="AG103" s="85">
        <f t="shared" si="18"/>
        <v>60</v>
      </c>
      <c r="AH103" s="88">
        <v>47</v>
      </c>
      <c r="AI103" s="88">
        <v>7.32</v>
      </c>
      <c r="AJ103" s="88">
        <v>0</v>
      </c>
      <c r="AK103" s="88">
        <f t="shared" si="19"/>
        <v>54.32</v>
      </c>
      <c r="AL103" s="85">
        <v>0</v>
      </c>
      <c r="AM103" s="85">
        <v>20</v>
      </c>
      <c r="AN103" s="85">
        <v>0</v>
      </c>
      <c r="AO103" s="85">
        <f t="shared" si="26"/>
        <v>20</v>
      </c>
      <c r="AP103" s="85">
        <v>0</v>
      </c>
      <c r="AQ103" s="85">
        <v>0</v>
      </c>
      <c r="AR103" s="85">
        <v>0</v>
      </c>
      <c r="AS103" s="85">
        <f t="shared" si="27"/>
        <v>0</v>
      </c>
      <c r="AT103" s="85">
        <v>0</v>
      </c>
      <c r="AU103" s="85">
        <v>0</v>
      </c>
      <c r="AV103" s="85">
        <v>0</v>
      </c>
      <c r="AW103" s="85">
        <f t="shared" si="28"/>
        <v>0</v>
      </c>
      <c r="AX103" s="85">
        <v>66</v>
      </c>
      <c r="AY103" s="85">
        <v>47</v>
      </c>
      <c r="AZ103" s="85">
        <v>0</v>
      </c>
      <c r="BA103" s="85">
        <v>0</v>
      </c>
      <c r="BB103" s="85">
        <v>0</v>
      </c>
      <c r="BC103" s="85">
        <f t="shared" si="29"/>
        <v>113</v>
      </c>
      <c r="BD103" s="85">
        <v>1</v>
      </c>
      <c r="BE103" s="85">
        <v>36</v>
      </c>
      <c r="BF103" s="89">
        <v>1000</v>
      </c>
    </row>
    <row r="104" spans="1:58">
      <c r="A104" s="85">
        <v>2001</v>
      </c>
      <c r="B104" s="85" t="s">
        <v>121</v>
      </c>
      <c r="C104" s="88">
        <v>2.0699999999999998</v>
      </c>
      <c r="D104" s="88">
        <v>52.25</v>
      </c>
      <c r="E104" s="88">
        <v>0</v>
      </c>
      <c r="F104" s="88">
        <v>0</v>
      </c>
      <c r="G104" s="88">
        <f t="shared" si="20"/>
        <v>54.32</v>
      </c>
      <c r="H104" s="88">
        <v>54.32</v>
      </c>
      <c r="I104" s="88">
        <v>51.944000000000003</v>
      </c>
      <c r="J104" s="88">
        <v>106.57</v>
      </c>
      <c r="K104" s="88">
        <v>26.26</v>
      </c>
      <c r="L104" s="88">
        <v>0</v>
      </c>
      <c r="M104" s="88">
        <v>0</v>
      </c>
      <c r="N104" s="12">
        <f>+BN_InfraMR[[#This Row],[A.03.1 -  Longitud de Vías de Explotación No Electrificadas Troncales y Ramales (vía principal) (km)]]+BN_InfraMR[[#This Row],[A.04.1 -  Longitud de Vías de Explotación Electrificadas Troncales y Ramales (vía principal) (km)]]</f>
        <v>106.57</v>
      </c>
      <c r="O104" s="88">
        <v>106.57</v>
      </c>
      <c r="P104" s="85">
        <v>15</v>
      </c>
      <c r="Q104" s="85">
        <v>7</v>
      </c>
      <c r="R104" s="85">
        <v>0</v>
      </c>
      <c r="S104" s="85">
        <f t="shared" si="15"/>
        <v>22</v>
      </c>
      <c r="T104" s="85">
        <v>0</v>
      </c>
      <c r="U104" s="85">
        <v>43</v>
      </c>
      <c r="V104" s="85">
        <v>0</v>
      </c>
      <c r="W104" s="85">
        <v>5</v>
      </c>
      <c r="X104" s="85">
        <v>0</v>
      </c>
      <c r="Y104" s="85">
        <f t="shared" si="16"/>
        <v>48</v>
      </c>
      <c r="Z104" s="85">
        <v>14</v>
      </c>
      <c r="AA104" s="85">
        <v>10</v>
      </c>
      <c r="AB104" s="85">
        <f>+BN_InfraMR[[#This Row],[Total Pasos Vehiculares a Nivel]]</f>
        <v>48</v>
      </c>
      <c r="AC104" s="85">
        <f t="shared" si="17"/>
        <v>72</v>
      </c>
      <c r="AD104" s="85">
        <v>1</v>
      </c>
      <c r="AE104" s="85">
        <v>9</v>
      </c>
      <c r="AF104" s="85">
        <v>50</v>
      </c>
      <c r="AG104" s="85">
        <f t="shared" si="18"/>
        <v>60</v>
      </c>
      <c r="AH104" s="88">
        <v>47</v>
      </c>
      <c r="AI104" s="88">
        <v>7.32</v>
      </c>
      <c r="AJ104" s="88">
        <v>0</v>
      </c>
      <c r="AK104" s="88">
        <f t="shared" si="19"/>
        <v>54.32</v>
      </c>
      <c r="AL104" s="85">
        <v>0</v>
      </c>
      <c r="AM104" s="85">
        <v>20</v>
      </c>
      <c r="AN104" s="85">
        <v>0</v>
      </c>
      <c r="AO104" s="85">
        <f t="shared" si="26"/>
        <v>20</v>
      </c>
      <c r="AP104" s="85">
        <v>0</v>
      </c>
      <c r="AQ104" s="85">
        <v>0</v>
      </c>
      <c r="AR104" s="85">
        <v>0</v>
      </c>
      <c r="AS104" s="85">
        <f t="shared" si="27"/>
        <v>0</v>
      </c>
      <c r="AT104" s="85">
        <v>0</v>
      </c>
      <c r="AU104" s="85">
        <v>0</v>
      </c>
      <c r="AV104" s="85">
        <v>0</v>
      </c>
      <c r="AW104" s="85">
        <f t="shared" si="28"/>
        <v>0</v>
      </c>
      <c r="AX104" s="85">
        <v>66</v>
      </c>
      <c r="AY104" s="85">
        <v>47</v>
      </c>
      <c r="AZ104" s="85">
        <v>0</v>
      </c>
      <c r="BA104" s="85">
        <v>0</v>
      </c>
      <c r="BB104" s="85">
        <v>0</v>
      </c>
      <c r="BC104" s="85">
        <f t="shared" si="29"/>
        <v>113</v>
      </c>
      <c r="BD104" s="85">
        <v>1</v>
      </c>
      <c r="BE104" s="85">
        <v>36</v>
      </c>
      <c r="BF104" s="89">
        <v>1000</v>
      </c>
    </row>
    <row r="105" spans="1:58">
      <c r="A105" s="85">
        <v>2001</v>
      </c>
      <c r="B105" s="85" t="s">
        <v>122</v>
      </c>
      <c r="C105" s="88">
        <v>2.0699999999999998</v>
      </c>
      <c r="D105" s="88">
        <v>52.25</v>
      </c>
      <c r="E105" s="88">
        <v>0</v>
      </c>
      <c r="F105" s="88">
        <v>0</v>
      </c>
      <c r="G105" s="88">
        <f t="shared" si="20"/>
        <v>54.32</v>
      </c>
      <c r="H105" s="88">
        <v>54.32</v>
      </c>
      <c r="I105" s="88">
        <v>51.944000000000003</v>
      </c>
      <c r="J105" s="88">
        <v>106.57</v>
      </c>
      <c r="K105" s="88">
        <v>26.26</v>
      </c>
      <c r="L105" s="88">
        <v>0</v>
      </c>
      <c r="M105" s="88">
        <v>0</v>
      </c>
      <c r="N105" s="12">
        <f>+BN_InfraMR[[#This Row],[A.03.1 -  Longitud de Vías de Explotación No Electrificadas Troncales y Ramales (vía principal) (km)]]+BN_InfraMR[[#This Row],[A.04.1 -  Longitud de Vías de Explotación Electrificadas Troncales y Ramales (vía principal) (km)]]</f>
        <v>106.57</v>
      </c>
      <c r="O105" s="88">
        <v>106.57</v>
      </c>
      <c r="P105" s="85">
        <v>15</v>
      </c>
      <c r="Q105" s="85">
        <v>7</v>
      </c>
      <c r="R105" s="85">
        <v>0</v>
      </c>
      <c r="S105" s="85">
        <f t="shared" si="15"/>
        <v>22</v>
      </c>
      <c r="T105" s="85">
        <v>0</v>
      </c>
      <c r="U105" s="85">
        <v>43</v>
      </c>
      <c r="V105" s="85">
        <v>0</v>
      </c>
      <c r="W105" s="85">
        <v>5</v>
      </c>
      <c r="X105" s="85">
        <v>0</v>
      </c>
      <c r="Y105" s="85">
        <f t="shared" si="16"/>
        <v>48</v>
      </c>
      <c r="Z105" s="85">
        <v>14</v>
      </c>
      <c r="AA105" s="85">
        <v>10</v>
      </c>
      <c r="AB105" s="85">
        <f>+BN_InfraMR[[#This Row],[Total Pasos Vehiculares a Nivel]]</f>
        <v>48</v>
      </c>
      <c r="AC105" s="85">
        <f t="shared" si="17"/>
        <v>72</v>
      </c>
      <c r="AD105" s="85">
        <v>1</v>
      </c>
      <c r="AE105" s="85">
        <v>9</v>
      </c>
      <c r="AF105" s="85">
        <v>50</v>
      </c>
      <c r="AG105" s="85">
        <f t="shared" si="18"/>
        <v>60</v>
      </c>
      <c r="AH105" s="88">
        <v>47</v>
      </c>
      <c r="AI105" s="88">
        <v>7.32</v>
      </c>
      <c r="AJ105" s="88">
        <v>0</v>
      </c>
      <c r="AK105" s="88">
        <f t="shared" si="19"/>
        <v>54.32</v>
      </c>
      <c r="AL105" s="85">
        <v>0</v>
      </c>
      <c r="AM105" s="85">
        <v>20</v>
      </c>
      <c r="AN105" s="85">
        <v>0</v>
      </c>
      <c r="AO105" s="85">
        <f t="shared" si="26"/>
        <v>20</v>
      </c>
      <c r="AP105" s="85">
        <v>0</v>
      </c>
      <c r="AQ105" s="85">
        <v>0</v>
      </c>
      <c r="AR105" s="85">
        <v>0</v>
      </c>
      <c r="AS105" s="85">
        <f t="shared" si="27"/>
        <v>0</v>
      </c>
      <c r="AT105" s="85">
        <v>0</v>
      </c>
      <c r="AU105" s="85">
        <v>0</v>
      </c>
      <c r="AV105" s="85">
        <v>0</v>
      </c>
      <c r="AW105" s="85">
        <f t="shared" si="28"/>
        <v>0</v>
      </c>
      <c r="AX105" s="85">
        <v>66</v>
      </c>
      <c r="AY105" s="85">
        <v>47</v>
      </c>
      <c r="AZ105" s="85">
        <v>0</v>
      </c>
      <c r="BA105" s="85">
        <v>0</v>
      </c>
      <c r="BB105" s="85">
        <v>0</v>
      </c>
      <c r="BC105" s="85">
        <f t="shared" si="29"/>
        <v>113</v>
      </c>
      <c r="BD105" s="85">
        <v>1</v>
      </c>
      <c r="BE105" s="85">
        <v>36</v>
      </c>
      <c r="BF105" s="89">
        <v>1000</v>
      </c>
    </row>
    <row r="106" spans="1:58">
      <c r="A106" s="85">
        <v>2001</v>
      </c>
      <c r="B106" s="85" t="s">
        <v>123</v>
      </c>
      <c r="C106" s="88">
        <v>2.0699999999999998</v>
      </c>
      <c r="D106" s="88">
        <v>52.25</v>
      </c>
      <c r="E106" s="88">
        <v>0</v>
      </c>
      <c r="F106" s="88">
        <v>0</v>
      </c>
      <c r="G106" s="88">
        <f t="shared" si="20"/>
        <v>54.32</v>
      </c>
      <c r="H106" s="88">
        <v>54.32</v>
      </c>
      <c r="I106" s="88">
        <v>51.944000000000003</v>
      </c>
      <c r="J106" s="88">
        <v>106.57</v>
      </c>
      <c r="K106" s="88">
        <v>26.26</v>
      </c>
      <c r="L106" s="88">
        <v>0</v>
      </c>
      <c r="M106" s="88">
        <v>0</v>
      </c>
      <c r="N106" s="12">
        <f>+BN_InfraMR[[#This Row],[A.03.1 -  Longitud de Vías de Explotación No Electrificadas Troncales y Ramales (vía principal) (km)]]+BN_InfraMR[[#This Row],[A.04.1 -  Longitud de Vías de Explotación Electrificadas Troncales y Ramales (vía principal) (km)]]</f>
        <v>106.57</v>
      </c>
      <c r="O106" s="88">
        <v>106.57</v>
      </c>
      <c r="P106" s="85">
        <v>15</v>
      </c>
      <c r="Q106" s="85">
        <v>7</v>
      </c>
      <c r="R106" s="85">
        <v>0</v>
      </c>
      <c r="S106" s="85">
        <f t="shared" si="15"/>
        <v>22</v>
      </c>
      <c r="T106" s="85">
        <v>0</v>
      </c>
      <c r="U106" s="85">
        <v>43</v>
      </c>
      <c r="V106" s="85">
        <v>0</v>
      </c>
      <c r="W106" s="85">
        <v>5</v>
      </c>
      <c r="X106" s="85">
        <v>0</v>
      </c>
      <c r="Y106" s="85">
        <f t="shared" si="16"/>
        <v>48</v>
      </c>
      <c r="Z106" s="85">
        <v>14</v>
      </c>
      <c r="AA106" s="85">
        <v>10</v>
      </c>
      <c r="AB106" s="85">
        <f>+BN_InfraMR[[#This Row],[Total Pasos Vehiculares a Nivel]]</f>
        <v>48</v>
      </c>
      <c r="AC106" s="85">
        <f t="shared" si="17"/>
        <v>72</v>
      </c>
      <c r="AD106" s="85">
        <v>1</v>
      </c>
      <c r="AE106" s="85">
        <v>9</v>
      </c>
      <c r="AF106" s="85">
        <v>50</v>
      </c>
      <c r="AG106" s="85">
        <f t="shared" si="18"/>
        <v>60</v>
      </c>
      <c r="AH106" s="88">
        <v>47</v>
      </c>
      <c r="AI106" s="88">
        <v>7.32</v>
      </c>
      <c r="AJ106" s="88">
        <v>0</v>
      </c>
      <c r="AK106" s="88">
        <f t="shared" si="19"/>
        <v>54.32</v>
      </c>
      <c r="AL106" s="85">
        <v>0</v>
      </c>
      <c r="AM106" s="85">
        <v>20</v>
      </c>
      <c r="AN106" s="85">
        <v>0</v>
      </c>
      <c r="AO106" s="85">
        <f t="shared" si="26"/>
        <v>20</v>
      </c>
      <c r="AP106" s="85">
        <v>0</v>
      </c>
      <c r="AQ106" s="85">
        <v>0</v>
      </c>
      <c r="AR106" s="85">
        <v>0</v>
      </c>
      <c r="AS106" s="85">
        <f t="shared" si="27"/>
        <v>0</v>
      </c>
      <c r="AT106" s="85">
        <v>0</v>
      </c>
      <c r="AU106" s="85">
        <v>0</v>
      </c>
      <c r="AV106" s="85">
        <v>0</v>
      </c>
      <c r="AW106" s="85">
        <f t="shared" si="28"/>
        <v>0</v>
      </c>
      <c r="AX106" s="85">
        <v>66</v>
      </c>
      <c r="AY106" s="85">
        <v>47</v>
      </c>
      <c r="AZ106" s="85">
        <v>0</v>
      </c>
      <c r="BA106" s="85">
        <v>0</v>
      </c>
      <c r="BB106" s="85">
        <v>0</v>
      </c>
      <c r="BC106" s="85">
        <f t="shared" si="29"/>
        <v>113</v>
      </c>
      <c r="BD106" s="85">
        <v>1</v>
      </c>
      <c r="BE106" s="85">
        <v>36</v>
      </c>
      <c r="BF106" s="89">
        <v>1000</v>
      </c>
    </row>
    <row r="107" spans="1:58">
      <c r="A107" s="85">
        <v>2001</v>
      </c>
      <c r="B107" s="85" t="s">
        <v>124</v>
      </c>
      <c r="C107" s="88">
        <v>2.0699999999999998</v>
      </c>
      <c r="D107" s="88">
        <v>52.25</v>
      </c>
      <c r="E107" s="88">
        <v>0</v>
      </c>
      <c r="F107" s="88">
        <v>0</v>
      </c>
      <c r="G107" s="88">
        <f t="shared" si="20"/>
        <v>54.32</v>
      </c>
      <c r="H107" s="88">
        <v>54.32</v>
      </c>
      <c r="I107" s="88">
        <v>51.944000000000003</v>
      </c>
      <c r="J107" s="88">
        <v>106.57</v>
      </c>
      <c r="K107" s="88">
        <v>26.26</v>
      </c>
      <c r="L107" s="88">
        <v>0</v>
      </c>
      <c r="M107" s="88">
        <v>0</v>
      </c>
      <c r="N107" s="12">
        <f>+BN_InfraMR[[#This Row],[A.03.1 -  Longitud de Vías de Explotación No Electrificadas Troncales y Ramales (vía principal) (km)]]+BN_InfraMR[[#This Row],[A.04.1 -  Longitud de Vías de Explotación Electrificadas Troncales y Ramales (vía principal) (km)]]</f>
        <v>106.57</v>
      </c>
      <c r="O107" s="88">
        <v>106.57</v>
      </c>
      <c r="P107" s="85">
        <v>15</v>
      </c>
      <c r="Q107" s="85">
        <v>7</v>
      </c>
      <c r="R107" s="85">
        <v>0</v>
      </c>
      <c r="S107" s="85">
        <f t="shared" si="15"/>
        <v>22</v>
      </c>
      <c r="T107" s="85">
        <v>0</v>
      </c>
      <c r="U107" s="85">
        <v>43</v>
      </c>
      <c r="V107" s="85">
        <v>0</v>
      </c>
      <c r="W107" s="85">
        <v>5</v>
      </c>
      <c r="X107" s="85">
        <v>0</v>
      </c>
      <c r="Y107" s="85">
        <f t="shared" si="16"/>
        <v>48</v>
      </c>
      <c r="Z107" s="85">
        <v>14</v>
      </c>
      <c r="AA107" s="85">
        <v>10</v>
      </c>
      <c r="AB107" s="85">
        <f>+BN_InfraMR[[#This Row],[Total Pasos Vehiculares a Nivel]]</f>
        <v>48</v>
      </c>
      <c r="AC107" s="85">
        <f t="shared" si="17"/>
        <v>72</v>
      </c>
      <c r="AD107" s="85">
        <v>1</v>
      </c>
      <c r="AE107" s="85">
        <v>9</v>
      </c>
      <c r="AF107" s="85">
        <v>50</v>
      </c>
      <c r="AG107" s="85">
        <f t="shared" si="18"/>
        <v>60</v>
      </c>
      <c r="AH107" s="88">
        <v>47</v>
      </c>
      <c r="AI107" s="88">
        <v>7.32</v>
      </c>
      <c r="AJ107" s="88">
        <v>0</v>
      </c>
      <c r="AK107" s="88">
        <f t="shared" si="19"/>
        <v>54.32</v>
      </c>
      <c r="AL107" s="85">
        <v>0</v>
      </c>
      <c r="AM107" s="85">
        <v>20</v>
      </c>
      <c r="AN107" s="85">
        <v>0</v>
      </c>
      <c r="AO107" s="85">
        <f t="shared" si="26"/>
        <v>20</v>
      </c>
      <c r="AP107" s="85">
        <v>0</v>
      </c>
      <c r="AQ107" s="85">
        <v>0</v>
      </c>
      <c r="AR107" s="85">
        <v>0</v>
      </c>
      <c r="AS107" s="85">
        <f t="shared" si="27"/>
        <v>0</v>
      </c>
      <c r="AT107" s="85">
        <v>0</v>
      </c>
      <c r="AU107" s="85">
        <v>0</v>
      </c>
      <c r="AV107" s="85">
        <v>0</v>
      </c>
      <c r="AW107" s="85">
        <f t="shared" si="28"/>
        <v>0</v>
      </c>
      <c r="AX107" s="85">
        <v>66</v>
      </c>
      <c r="AY107" s="85">
        <v>47</v>
      </c>
      <c r="AZ107" s="85">
        <v>0</v>
      </c>
      <c r="BA107" s="85">
        <v>0</v>
      </c>
      <c r="BB107" s="85">
        <v>0</v>
      </c>
      <c r="BC107" s="85">
        <f t="shared" si="29"/>
        <v>113</v>
      </c>
      <c r="BD107" s="85">
        <v>1</v>
      </c>
      <c r="BE107" s="85">
        <v>36</v>
      </c>
      <c r="BF107" s="89">
        <v>1000</v>
      </c>
    </row>
    <row r="108" spans="1:58">
      <c r="A108" s="85">
        <v>2001</v>
      </c>
      <c r="B108" s="85" t="s">
        <v>125</v>
      </c>
      <c r="C108" s="88">
        <v>2.0699999999999998</v>
      </c>
      <c r="D108" s="88">
        <v>52.25</v>
      </c>
      <c r="E108" s="88">
        <v>0</v>
      </c>
      <c r="F108" s="88">
        <v>0</v>
      </c>
      <c r="G108" s="88">
        <f t="shared" si="20"/>
        <v>54.32</v>
      </c>
      <c r="H108" s="88">
        <v>54.32</v>
      </c>
      <c r="I108" s="88">
        <v>51.944000000000003</v>
      </c>
      <c r="J108" s="88">
        <v>106.57</v>
      </c>
      <c r="K108" s="88">
        <v>26.26</v>
      </c>
      <c r="L108" s="88">
        <v>0</v>
      </c>
      <c r="M108" s="88">
        <v>0</v>
      </c>
      <c r="N108" s="12">
        <f>+BN_InfraMR[[#This Row],[A.03.1 -  Longitud de Vías de Explotación No Electrificadas Troncales y Ramales (vía principal) (km)]]+BN_InfraMR[[#This Row],[A.04.1 -  Longitud de Vías de Explotación Electrificadas Troncales y Ramales (vía principal) (km)]]</f>
        <v>106.57</v>
      </c>
      <c r="O108" s="88">
        <v>106.57</v>
      </c>
      <c r="P108" s="85">
        <v>15</v>
      </c>
      <c r="Q108" s="85">
        <v>7</v>
      </c>
      <c r="R108" s="85">
        <v>0</v>
      </c>
      <c r="S108" s="85">
        <f t="shared" si="15"/>
        <v>22</v>
      </c>
      <c r="T108" s="85">
        <v>0</v>
      </c>
      <c r="U108" s="85">
        <v>43</v>
      </c>
      <c r="V108" s="85">
        <v>0</v>
      </c>
      <c r="W108" s="85">
        <v>5</v>
      </c>
      <c r="X108" s="85">
        <v>0</v>
      </c>
      <c r="Y108" s="85">
        <f t="shared" si="16"/>
        <v>48</v>
      </c>
      <c r="Z108" s="85">
        <v>14</v>
      </c>
      <c r="AA108" s="85">
        <v>10</v>
      </c>
      <c r="AB108" s="85">
        <f>+BN_InfraMR[[#This Row],[Total Pasos Vehiculares a Nivel]]</f>
        <v>48</v>
      </c>
      <c r="AC108" s="85">
        <f t="shared" si="17"/>
        <v>72</v>
      </c>
      <c r="AD108" s="85">
        <v>1</v>
      </c>
      <c r="AE108" s="85">
        <v>9</v>
      </c>
      <c r="AF108" s="85">
        <v>50</v>
      </c>
      <c r="AG108" s="85">
        <f t="shared" si="18"/>
        <v>60</v>
      </c>
      <c r="AH108" s="88">
        <v>47</v>
      </c>
      <c r="AI108" s="88">
        <v>7.32</v>
      </c>
      <c r="AJ108" s="88">
        <v>0</v>
      </c>
      <c r="AK108" s="88">
        <f t="shared" si="19"/>
        <v>54.32</v>
      </c>
      <c r="AL108" s="85">
        <v>0</v>
      </c>
      <c r="AM108" s="85">
        <v>20</v>
      </c>
      <c r="AN108" s="85">
        <v>0</v>
      </c>
      <c r="AO108" s="85">
        <f t="shared" si="26"/>
        <v>20</v>
      </c>
      <c r="AP108" s="85">
        <v>0</v>
      </c>
      <c r="AQ108" s="85">
        <v>0</v>
      </c>
      <c r="AR108" s="85">
        <v>0</v>
      </c>
      <c r="AS108" s="85">
        <f t="shared" si="27"/>
        <v>0</v>
      </c>
      <c r="AT108" s="85">
        <v>0</v>
      </c>
      <c r="AU108" s="85">
        <v>0</v>
      </c>
      <c r="AV108" s="85">
        <v>0</v>
      </c>
      <c r="AW108" s="85">
        <f t="shared" si="28"/>
        <v>0</v>
      </c>
      <c r="AX108" s="85">
        <v>66</v>
      </c>
      <c r="AY108" s="85">
        <v>47</v>
      </c>
      <c r="AZ108" s="85">
        <v>0</v>
      </c>
      <c r="BA108" s="85">
        <v>0</v>
      </c>
      <c r="BB108" s="85">
        <v>0</v>
      </c>
      <c r="BC108" s="85">
        <f t="shared" si="29"/>
        <v>113</v>
      </c>
      <c r="BD108" s="85">
        <v>1</v>
      </c>
      <c r="BE108" s="85">
        <v>36</v>
      </c>
      <c r="BF108" s="89">
        <v>1000</v>
      </c>
    </row>
    <row r="109" spans="1:58">
      <c r="A109" s="85">
        <v>2001</v>
      </c>
      <c r="B109" s="85" t="s">
        <v>126</v>
      </c>
      <c r="C109" s="88">
        <v>2.0699999999999998</v>
      </c>
      <c r="D109" s="88">
        <v>52.25</v>
      </c>
      <c r="E109" s="88">
        <v>0</v>
      </c>
      <c r="F109" s="88">
        <v>0</v>
      </c>
      <c r="G109" s="88">
        <f t="shared" si="20"/>
        <v>54.32</v>
      </c>
      <c r="H109" s="88">
        <v>54.32</v>
      </c>
      <c r="I109" s="88">
        <v>51.944000000000003</v>
      </c>
      <c r="J109" s="88">
        <v>106.57</v>
      </c>
      <c r="K109" s="88">
        <v>26.26</v>
      </c>
      <c r="L109" s="88">
        <v>0</v>
      </c>
      <c r="M109" s="88">
        <v>0</v>
      </c>
      <c r="N109" s="12">
        <f>+BN_InfraMR[[#This Row],[A.03.1 -  Longitud de Vías de Explotación No Electrificadas Troncales y Ramales (vía principal) (km)]]+BN_InfraMR[[#This Row],[A.04.1 -  Longitud de Vías de Explotación Electrificadas Troncales y Ramales (vía principal) (km)]]</f>
        <v>106.57</v>
      </c>
      <c r="O109" s="88">
        <v>106.57</v>
      </c>
      <c r="P109" s="85">
        <v>15</v>
      </c>
      <c r="Q109" s="85">
        <v>7</v>
      </c>
      <c r="R109" s="85">
        <v>0</v>
      </c>
      <c r="S109" s="85">
        <f t="shared" si="15"/>
        <v>22</v>
      </c>
      <c r="T109" s="85">
        <v>0</v>
      </c>
      <c r="U109" s="85">
        <v>43</v>
      </c>
      <c r="V109" s="85">
        <v>0</v>
      </c>
      <c r="W109" s="85">
        <v>5</v>
      </c>
      <c r="X109" s="85">
        <v>0</v>
      </c>
      <c r="Y109" s="85">
        <f t="shared" si="16"/>
        <v>48</v>
      </c>
      <c r="Z109" s="85">
        <v>14</v>
      </c>
      <c r="AA109" s="85">
        <v>10</v>
      </c>
      <c r="AB109" s="85">
        <f>+BN_InfraMR[[#This Row],[Total Pasos Vehiculares a Nivel]]</f>
        <v>48</v>
      </c>
      <c r="AC109" s="85">
        <f t="shared" si="17"/>
        <v>72</v>
      </c>
      <c r="AD109" s="85">
        <v>1</v>
      </c>
      <c r="AE109" s="85">
        <v>9</v>
      </c>
      <c r="AF109" s="85">
        <v>50</v>
      </c>
      <c r="AG109" s="85">
        <f t="shared" si="18"/>
        <v>60</v>
      </c>
      <c r="AH109" s="88">
        <v>47</v>
      </c>
      <c r="AI109" s="88">
        <v>7.32</v>
      </c>
      <c r="AJ109" s="88">
        <v>0</v>
      </c>
      <c r="AK109" s="88">
        <f t="shared" si="19"/>
        <v>54.32</v>
      </c>
      <c r="AL109" s="85">
        <v>0</v>
      </c>
      <c r="AM109" s="85">
        <v>20</v>
      </c>
      <c r="AN109" s="85">
        <v>0</v>
      </c>
      <c r="AO109" s="85">
        <f t="shared" si="26"/>
        <v>20</v>
      </c>
      <c r="AP109" s="85">
        <v>0</v>
      </c>
      <c r="AQ109" s="85">
        <v>0</v>
      </c>
      <c r="AR109" s="85">
        <v>0</v>
      </c>
      <c r="AS109" s="85">
        <f t="shared" si="27"/>
        <v>0</v>
      </c>
      <c r="AT109" s="85">
        <v>0</v>
      </c>
      <c r="AU109" s="85">
        <v>0</v>
      </c>
      <c r="AV109" s="85">
        <v>0</v>
      </c>
      <c r="AW109" s="85">
        <f t="shared" si="28"/>
        <v>0</v>
      </c>
      <c r="AX109" s="85">
        <v>66</v>
      </c>
      <c r="AY109" s="85">
        <v>47</v>
      </c>
      <c r="AZ109" s="85">
        <v>0</v>
      </c>
      <c r="BA109" s="85">
        <v>0</v>
      </c>
      <c r="BB109" s="85">
        <v>0</v>
      </c>
      <c r="BC109" s="85">
        <f t="shared" si="29"/>
        <v>113</v>
      </c>
      <c r="BD109" s="85">
        <v>1</v>
      </c>
      <c r="BE109" s="85">
        <v>36</v>
      </c>
      <c r="BF109" s="89">
        <v>1000</v>
      </c>
    </row>
    <row r="110" spans="1:58">
      <c r="A110" s="85">
        <v>2002</v>
      </c>
      <c r="B110" s="85" t="s">
        <v>115</v>
      </c>
      <c r="C110" s="88">
        <v>2.0699999999999998</v>
      </c>
      <c r="D110" s="88">
        <v>52.25</v>
      </c>
      <c r="E110" s="88">
        <v>0</v>
      </c>
      <c r="F110" s="88">
        <v>0</v>
      </c>
      <c r="G110" s="88">
        <f t="shared" si="20"/>
        <v>54.32</v>
      </c>
      <c r="H110" s="88">
        <v>54.32</v>
      </c>
      <c r="I110" s="88">
        <v>51.944000000000003</v>
      </c>
      <c r="J110" s="88">
        <v>106.57</v>
      </c>
      <c r="K110" s="88">
        <v>26.26</v>
      </c>
      <c r="L110" s="88">
        <v>0</v>
      </c>
      <c r="M110" s="88">
        <v>0</v>
      </c>
      <c r="N110" s="12">
        <f>+BN_InfraMR[[#This Row],[A.03.1 -  Longitud de Vías de Explotación No Electrificadas Troncales y Ramales (vía principal) (km)]]+BN_InfraMR[[#This Row],[A.04.1 -  Longitud de Vías de Explotación Electrificadas Troncales y Ramales (vía principal) (km)]]</f>
        <v>106.57</v>
      </c>
      <c r="O110" s="88">
        <v>106.57</v>
      </c>
      <c r="P110" s="85">
        <v>15</v>
      </c>
      <c r="Q110" s="85">
        <v>7</v>
      </c>
      <c r="R110" s="85">
        <v>0</v>
      </c>
      <c r="S110" s="85">
        <f t="shared" si="15"/>
        <v>22</v>
      </c>
      <c r="T110" s="85">
        <v>0</v>
      </c>
      <c r="U110" s="85">
        <v>43</v>
      </c>
      <c r="V110" s="85">
        <v>0</v>
      </c>
      <c r="W110" s="85">
        <v>5</v>
      </c>
      <c r="X110" s="85">
        <v>0</v>
      </c>
      <c r="Y110" s="85">
        <f t="shared" si="16"/>
        <v>48</v>
      </c>
      <c r="Z110" s="85">
        <v>14</v>
      </c>
      <c r="AA110" s="85">
        <v>10</v>
      </c>
      <c r="AB110" s="85">
        <f>+BN_InfraMR[[#This Row],[Total Pasos Vehiculares a Nivel]]</f>
        <v>48</v>
      </c>
      <c r="AC110" s="85">
        <f t="shared" si="17"/>
        <v>72</v>
      </c>
      <c r="AD110" s="85">
        <v>1</v>
      </c>
      <c r="AE110" s="85">
        <v>9</v>
      </c>
      <c r="AF110" s="85">
        <v>52</v>
      </c>
      <c r="AG110" s="85">
        <f t="shared" si="18"/>
        <v>62</v>
      </c>
      <c r="AH110" s="88">
        <v>47</v>
      </c>
      <c r="AI110" s="88">
        <v>7.32</v>
      </c>
      <c r="AJ110" s="88">
        <v>0</v>
      </c>
      <c r="AK110" s="88">
        <f t="shared" si="19"/>
        <v>54.32</v>
      </c>
      <c r="AL110" s="85">
        <v>0</v>
      </c>
      <c r="AM110" s="85">
        <v>20</v>
      </c>
      <c r="AN110" s="85">
        <v>0</v>
      </c>
      <c r="AO110" s="85">
        <f>SUM(AL110:AN110)</f>
        <v>20</v>
      </c>
      <c r="AP110" s="85">
        <v>0</v>
      </c>
      <c r="AQ110" s="85">
        <v>0</v>
      </c>
      <c r="AR110" s="85">
        <v>0</v>
      </c>
      <c r="AS110" s="85">
        <f>SUM(AP110:AR110)</f>
        <v>0</v>
      </c>
      <c r="AT110" s="85">
        <v>0</v>
      </c>
      <c r="AU110" s="85">
        <v>0</v>
      </c>
      <c r="AV110" s="85">
        <v>0</v>
      </c>
      <c r="AW110" s="85">
        <f>SUM(AT110:AV110)</f>
        <v>0</v>
      </c>
      <c r="AX110" s="85">
        <v>60</v>
      </c>
      <c r="AY110" s="85">
        <v>46</v>
      </c>
      <c r="AZ110" s="85">
        <v>0</v>
      </c>
      <c r="BA110" s="85">
        <v>0</v>
      </c>
      <c r="BB110" s="85">
        <v>0</v>
      </c>
      <c r="BC110" s="85">
        <f>SUM(AX110:BB110)</f>
        <v>106</v>
      </c>
      <c r="BD110" s="85">
        <v>1</v>
      </c>
      <c r="BE110" s="85">
        <v>36</v>
      </c>
      <c r="BF110" s="89">
        <v>1000</v>
      </c>
    </row>
    <row r="111" spans="1:58">
      <c r="A111" s="85">
        <v>2002</v>
      </c>
      <c r="B111" s="85" t="s">
        <v>116</v>
      </c>
      <c r="C111" s="88">
        <v>2.0699999999999998</v>
      </c>
      <c r="D111" s="88">
        <v>52.25</v>
      </c>
      <c r="E111" s="88">
        <v>0</v>
      </c>
      <c r="F111" s="88">
        <v>0</v>
      </c>
      <c r="G111" s="88">
        <f t="shared" si="20"/>
        <v>54.32</v>
      </c>
      <c r="H111" s="88">
        <v>54.32</v>
      </c>
      <c r="I111" s="88">
        <v>51.944000000000003</v>
      </c>
      <c r="J111" s="88">
        <v>106.57</v>
      </c>
      <c r="K111" s="88">
        <v>26.26</v>
      </c>
      <c r="L111" s="88">
        <v>0</v>
      </c>
      <c r="M111" s="88">
        <v>0</v>
      </c>
      <c r="N111" s="12">
        <f>+BN_InfraMR[[#This Row],[A.03.1 -  Longitud de Vías de Explotación No Electrificadas Troncales y Ramales (vía principal) (km)]]+BN_InfraMR[[#This Row],[A.04.1 -  Longitud de Vías de Explotación Electrificadas Troncales y Ramales (vía principal) (km)]]</f>
        <v>106.57</v>
      </c>
      <c r="O111" s="88">
        <v>106.57</v>
      </c>
      <c r="P111" s="85">
        <v>15</v>
      </c>
      <c r="Q111" s="85">
        <v>7</v>
      </c>
      <c r="R111" s="85">
        <v>0</v>
      </c>
      <c r="S111" s="85">
        <f t="shared" si="15"/>
        <v>22</v>
      </c>
      <c r="T111" s="85">
        <v>0</v>
      </c>
      <c r="U111" s="85">
        <v>43</v>
      </c>
      <c r="V111" s="85">
        <v>0</v>
      </c>
      <c r="W111" s="85">
        <v>5</v>
      </c>
      <c r="X111" s="85">
        <v>0</v>
      </c>
      <c r="Y111" s="85">
        <f t="shared" si="16"/>
        <v>48</v>
      </c>
      <c r="Z111" s="85">
        <v>14</v>
      </c>
      <c r="AA111" s="85">
        <v>10</v>
      </c>
      <c r="AB111" s="85">
        <f>+BN_InfraMR[[#This Row],[Total Pasos Vehiculares a Nivel]]</f>
        <v>48</v>
      </c>
      <c r="AC111" s="85">
        <f t="shared" si="17"/>
        <v>72</v>
      </c>
      <c r="AD111" s="85">
        <v>1</v>
      </c>
      <c r="AE111" s="85">
        <v>9</v>
      </c>
      <c r="AF111" s="85">
        <v>52</v>
      </c>
      <c r="AG111" s="85">
        <f t="shared" si="18"/>
        <v>62</v>
      </c>
      <c r="AH111" s="88">
        <v>47</v>
      </c>
      <c r="AI111" s="88">
        <v>7.32</v>
      </c>
      <c r="AJ111" s="88">
        <v>0</v>
      </c>
      <c r="AK111" s="88">
        <f t="shared" si="19"/>
        <v>54.32</v>
      </c>
      <c r="AL111" s="85">
        <v>0</v>
      </c>
      <c r="AM111" s="85">
        <v>20</v>
      </c>
      <c r="AN111" s="85">
        <v>0</v>
      </c>
      <c r="AO111" s="85">
        <f t="shared" ref="AO111:AO121" si="30">SUM(AL111:AN111)</f>
        <v>20</v>
      </c>
      <c r="AP111" s="85">
        <v>0</v>
      </c>
      <c r="AQ111" s="85">
        <v>0</v>
      </c>
      <c r="AR111" s="85">
        <v>0</v>
      </c>
      <c r="AS111" s="85">
        <f t="shared" ref="AS111:AS121" si="31">SUM(AP111:AR111)</f>
        <v>0</v>
      </c>
      <c r="AT111" s="85">
        <v>0</v>
      </c>
      <c r="AU111" s="85">
        <v>0</v>
      </c>
      <c r="AV111" s="85">
        <v>0</v>
      </c>
      <c r="AW111" s="85">
        <f t="shared" ref="AW111:AW121" si="32">SUM(AT111:AV111)</f>
        <v>0</v>
      </c>
      <c r="AX111" s="85">
        <v>60</v>
      </c>
      <c r="AY111" s="85">
        <v>46</v>
      </c>
      <c r="AZ111" s="85">
        <v>0</v>
      </c>
      <c r="BA111" s="85">
        <v>0</v>
      </c>
      <c r="BB111" s="85">
        <v>0</v>
      </c>
      <c r="BC111" s="85">
        <f t="shared" ref="BC111:BC121" si="33">SUM(AX111:BB111)</f>
        <v>106</v>
      </c>
      <c r="BD111" s="85">
        <v>1</v>
      </c>
      <c r="BE111" s="85">
        <v>36</v>
      </c>
      <c r="BF111" s="89">
        <v>1000</v>
      </c>
    </row>
    <row r="112" spans="1:58">
      <c r="A112" s="85">
        <v>2002</v>
      </c>
      <c r="B112" s="85" t="s">
        <v>117</v>
      </c>
      <c r="C112" s="88">
        <v>2.0699999999999998</v>
      </c>
      <c r="D112" s="88">
        <v>52.25</v>
      </c>
      <c r="E112" s="88">
        <v>0</v>
      </c>
      <c r="F112" s="88">
        <v>0</v>
      </c>
      <c r="G112" s="88">
        <f t="shared" si="20"/>
        <v>54.32</v>
      </c>
      <c r="H112" s="88">
        <v>54.32</v>
      </c>
      <c r="I112" s="88">
        <v>51.944000000000003</v>
      </c>
      <c r="J112" s="88">
        <v>106.57</v>
      </c>
      <c r="K112" s="88">
        <v>26.26</v>
      </c>
      <c r="L112" s="88">
        <v>0</v>
      </c>
      <c r="M112" s="88">
        <v>0</v>
      </c>
      <c r="N112" s="12">
        <f>+BN_InfraMR[[#This Row],[A.03.1 -  Longitud de Vías de Explotación No Electrificadas Troncales y Ramales (vía principal) (km)]]+BN_InfraMR[[#This Row],[A.04.1 -  Longitud de Vías de Explotación Electrificadas Troncales y Ramales (vía principal) (km)]]</f>
        <v>106.57</v>
      </c>
      <c r="O112" s="88">
        <v>106.57</v>
      </c>
      <c r="P112" s="85">
        <v>15</v>
      </c>
      <c r="Q112" s="85">
        <v>7</v>
      </c>
      <c r="R112" s="85">
        <v>0</v>
      </c>
      <c r="S112" s="85">
        <f t="shared" si="15"/>
        <v>22</v>
      </c>
      <c r="T112" s="85">
        <v>0</v>
      </c>
      <c r="U112" s="85">
        <v>43</v>
      </c>
      <c r="V112" s="85">
        <v>0</v>
      </c>
      <c r="W112" s="85">
        <v>5</v>
      </c>
      <c r="X112" s="85">
        <v>0</v>
      </c>
      <c r="Y112" s="85">
        <f t="shared" si="16"/>
        <v>48</v>
      </c>
      <c r="Z112" s="85">
        <v>14</v>
      </c>
      <c r="AA112" s="85">
        <v>10</v>
      </c>
      <c r="AB112" s="85">
        <f>+BN_InfraMR[[#This Row],[Total Pasos Vehiculares a Nivel]]</f>
        <v>48</v>
      </c>
      <c r="AC112" s="85">
        <f t="shared" si="17"/>
        <v>72</v>
      </c>
      <c r="AD112" s="85">
        <v>1</v>
      </c>
      <c r="AE112" s="85">
        <v>9</v>
      </c>
      <c r="AF112" s="85">
        <v>52</v>
      </c>
      <c r="AG112" s="85">
        <f t="shared" si="18"/>
        <v>62</v>
      </c>
      <c r="AH112" s="88">
        <v>47</v>
      </c>
      <c r="AI112" s="88">
        <v>7.32</v>
      </c>
      <c r="AJ112" s="88">
        <v>0</v>
      </c>
      <c r="AK112" s="88">
        <f t="shared" si="19"/>
        <v>54.32</v>
      </c>
      <c r="AL112" s="85">
        <v>0</v>
      </c>
      <c r="AM112" s="85">
        <v>20</v>
      </c>
      <c r="AN112" s="85">
        <v>0</v>
      </c>
      <c r="AO112" s="85">
        <f t="shared" si="30"/>
        <v>20</v>
      </c>
      <c r="AP112" s="85">
        <v>0</v>
      </c>
      <c r="AQ112" s="85">
        <v>0</v>
      </c>
      <c r="AR112" s="85">
        <v>0</v>
      </c>
      <c r="AS112" s="85">
        <f t="shared" si="31"/>
        <v>0</v>
      </c>
      <c r="AT112" s="85">
        <v>0</v>
      </c>
      <c r="AU112" s="85">
        <v>0</v>
      </c>
      <c r="AV112" s="85">
        <v>0</v>
      </c>
      <c r="AW112" s="85">
        <f t="shared" si="32"/>
        <v>0</v>
      </c>
      <c r="AX112" s="85">
        <v>60</v>
      </c>
      <c r="AY112" s="85">
        <v>46</v>
      </c>
      <c r="AZ112" s="85">
        <v>0</v>
      </c>
      <c r="BA112" s="85">
        <v>0</v>
      </c>
      <c r="BB112" s="85">
        <v>0</v>
      </c>
      <c r="BC112" s="85">
        <f t="shared" si="33"/>
        <v>106</v>
      </c>
      <c r="BD112" s="85">
        <v>1</v>
      </c>
      <c r="BE112" s="85">
        <v>36</v>
      </c>
      <c r="BF112" s="89">
        <v>1000</v>
      </c>
    </row>
    <row r="113" spans="1:58">
      <c r="A113" s="85">
        <v>2002</v>
      </c>
      <c r="B113" s="85" t="s">
        <v>118</v>
      </c>
      <c r="C113" s="88">
        <v>2.0699999999999998</v>
      </c>
      <c r="D113" s="88">
        <v>52.25</v>
      </c>
      <c r="E113" s="88">
        <v>0</v>
      </c>
      <c r="F113" s="88">
        <v>0</v>
      </c>
      <c r="G113" s="88">
        <f t="shared" si="20"/>
        <v>54.32</v>
      </c>
      <c r="H113" s="88">
        <v>54.32</v>
      </c>
      <c r="I113" s="88">
        <v>51.944000000000003</v>
      </c>
      <c r="J113" s="88">
        <v>106.57</v>
      </c>
      <c r="K113" s="88">
        <v>26.26</v>
      </c>
      <c r="L113" s="88">
        <v>0</v>
      </c>
      <c r="M113" s="88">
        <v>0</v>
      </c>
      <c r="N113" s="12">
        <f>+BN_InfraMR[[#This Row],[A.03.1 -  Longitud de Vías de Explotación No Electrificadas Troncales y Ramales (vía principal) (km)]]+BN_InfraMR[[#This Row],[A.04.1 -  Longitud de Vías de Explotación Electrificadas Troncales y Ramales (vía principal) (km)]]</f>
        <v>106.57</v>
      </c>
      <c r="O113" s="88">
        <v>106.57</v>
      </c>
      <c r="P113" s="85">
        <v>15</v>
      </c>
      <c r="Q113" s="85">
        <v>7</v>
      </c>
      <c r="R113" s="85">
        <v>0</v>
      </c>
      <c r="S113" s="85">
        <f t="shared" si="15"/>
        <v>22</v>
      </c>
      <c r="T113" s="85">
        <v>0</v>
      </c>
      <c r="U113" s="85">
        <v>43</v>
      </c>
      <c r="V113" s="85">
        <v>0</v>
      </c>
      <c r="W113" s="85">
        <v>5</v>
      </c>
      <c r="X113" s="85">
        <v>0</v>
      </c>
      <c r="Y113" s="85">
        <f t="shared" si="16"/>
        <v>48</v>
      </c>
      <c r="Z113" s="85">
        <v>14</v>
      </c>
      <c r="AA113" s="85">
        <v>10</v>
      </c>
      <c r="AB113" s="85">
        <f>+BN_InfraMR[[#This Row],[Total Pasos Vehiculares a Nivel]]</f>
        <v>48</v>
      </c>
      <c r="AC113" s="85">
        <f t="shared" si="17"/>
        <v>72</v>
      </c>
      <c r="AD113" s="85">
        <v>1</v>
      </c>
      <c r="AE113" s="85">
        <v>9</v>
      </c>
      <c r="AF113" s="85">
        <v>52</v>
      </c>
      <c r="AG113" s="85">
        <f t="shared" si="18"/>
        <v>62</v>
      </c>
      <c r="AH113" s="88">
        <v>47</v>
      </c>
      <c r="AI113" s="88">
        <v>7.32</v>
      </c>
      <c r="AJ113" s="88">
        <v>0</v>
      </c>
      <c r="AK113" s="88">
        <f t="shared" si="19"/>
        <v>54.32</v>
      </c>
      <c r="AL113" s="85">
        <v>0</v>
      </c>
      <c r="AM113" s="85">
        <v>20</v>
      </c>
      <c r="AN113" s="85">
        <v>0</v>
      </c>
      <c r="AO113" s="85">
        <f t="shared" si="30"/>
        <v>20</v>
      </c>
      <c r="AP113" s="85">
        <v>0</v>
      </c>
      <c r="AQ113" s="85">
        <v>0</v>
      </c>
      <c r="AR113" s="85">
        <v>0</v>
      </c>
      <c r="AS113" s="85">
        <f t="shared" si="31"/>
        <v>0</v>
      </c>
      <c r="AT113" s="85">
        <v>0</v>
      </c>
      <c r="AU113" s="85">
        <v>0</v>
      </c>
      <c r="AV113" s="85">
        <v>0</v>
      </c>
      <c r="AW113" s="85">
        <f t="shared" si="32"/>
        <v>0</v>
      </c>
      <c r="AX113" s="85">
        <v>60</v>
      </c>
      <c r="AY113" s="85">
        <v>46</v>
      </c>
      <c r="AZ113" s="85">
        <v>0</v>
      </c>
      <c r="BA113" s="85">
        <v>0</v>
      </c>
      <c r="BB113" s="85">
        <v>0</v>
      </c>
      <c r="BC113" s="85">
        <f t="shared" si="33"/>
        <v>106</v>
      </c>
      <c r="BD113" s="85">
        <v>1</v>
      </c>
      <c r="BE113" s="85">
        <v>36</v>
      </c>
      <c r="BF113" s="89">
        <v>1000</v>
      </c>
    </row>
    <row r="114" spans="1:58">
      <c r="A114" s="85">
        <v>2002</v>
      </c>
      <c r="B114" s="85" t="s">
        <v>119</v>
      </c>
      <c r="C114" s="88">
        <v>2.0699999999999998</v>
      </c>
      <c r="D114" s="88">
        <v>52.25</v>
      </c>
      <c r="E114" s="88">
        <v>0</v>
      </c>
      <c r="F114" s="88">
        <v>0</v>
      </c>
      <c r="G114" s="88">
        <f t="shared" si="20"/>
        <v>54.32</v>
      </c>
      <c r="H114" s="88">
        <v>54.32</v>
      </c>
      <c r="I114" s="88">
        <v>51.944000000000003</v>
      </c>
      <c r="J114" s="88">
        <v>106.57</v>
      </c>
      <c r="K114" s="88">
        <v>26.26</v>
      </c>
      <c r="L114" s="88">
        <v>0</v>
      </c>
      <c r="M114" s="88">
        <v>0</v>
      </c>
      <c r="N114" s="12">
        <f>+BN_InfraMR[[#This Row],[A.03.1 -  Longitud de Vías de Explotación No Electrificadas Troncales y Ramales (vía principal) (km)]]+BN_InfraMR[[#This Row],[A.04.1 -  Longitud de Vías de Explotación Electrificadas Troncales y Ramales (vía principal) (km)]]</f>
        <v>106.57</v>
      </c>
      <c r="O114" s="88">
        <v>106.57</v>
      </c>
      <c r="P114" s="85">
        <v>15</v>
      </c>
      <c r="Q114" s="85">
        <v>7</v>
      </c>
      <c r="R114" s="85">
        <v>0</v>
      </c>
      <c r="S114" s="85">
        <f t="shared" si="15"/>
        <v>22</v>
      </c>
      <c r="T114" s="85">
        <v>0</v>
      </c>
      <c r="U114" s="85">
        <v>43</v>
      </c>
      <c r="V114" s="85">
        <v>0</v>
      </c>
      <c r="W114" s="85">
        <v>5</v>
      </c>
      <c r="X114" s="85">
        <v>0</v>
      </c>
      <c r="Y114" s="85">
        <f t="shared" si="16"/>
        <v>48</v>
      </c>
      <c r="Z114" s="85">
        <v>14</v>
      </c>
      <c r="AA114" s="85">
        <v>10</v>
      </c>
      <c r="AB114" s="85">
        <f>+BN_InfraMR[[#This Row],[Total Pasos Vehiculares a Nivel]]</f>
        <v>48</v>
      </c>
      <c r="AC114" s="85">
        <f t="shared" si="17"/>
        <v>72</v>
      </c>
      <c r="AD114" s="85">
        <v>1</v>
      </c>
      <c r="AE114" s="85">
        <v>9</v>
      </c>
      <c r="AF114" s="85">
        <v>52</v>
      </c>
      <c r="AG114" s="85">
        <f t="shared" si="18"/>
        <v>62</v>
      </c>
      <c r="AH114" s="88">
        <v>47</v>
      </c>
      <c r="AI114" s="88">
        <v>7.32</v>
      </c>
      <c r="AJ114" s="88">
        <v>0</v>
      </c>
      <c r="AK114" s="88">
        <f t="shared" si="19"/>
        <v>54.32</v>
      </c>
      <c r="AL114" s="85">
        <v>0</v>
      </c>
      <c r="AM114" s="85">
        <v>20</v>
      </c>
      <c r="AN114" s="85">
        <v>0</v>
      </c>
      <c r="AO114" s="85">
        <f t="shared" si="30"/>
        <v>20</v>
      </c>
      <c r="AP114" s="85">
        <v>0</v>
      </c>
      <c r="AQ114" s="85">
        <v>0</v>
      </c>
      <c r="AR114" s="85">
        <v>0</v>
      </c>
      <c r="AS114" s="85">
        <f t="shared" si="31"/>
        <v>0</v>
      </c>
      <c r="AT114" s="85">
        <v>0</v>
      </c>
      <c r="AU114" s="85">
        <v>0</v>
      </c>
      <c r="AV114" s="85">
        <v>0</v>
      </c>
      <c r="AW114" s="85">
        <f t="shared" si="32"/>
        <v>0</v>
      </c>
      <c r="AX114" s="85">
        <v>60</v>
      </c>
      <c r="AY114" s="85">
        <v>46</v>
      </c>
      <c r="AZ114" s="85">
        <v>0</v>
      </c>
      <c r="BA114" s="85">
        <v>0</v>
      </c>
      <c r="BB114" s="85">
        <v>0</v>
      </c>
      <c r="BC114" s="85">
        <f t="shared" si="33"/>
        <v>106</v>
      </c>
      <c r="BD114" s="85">
        <v>1</v>
      </c>
      <c r="BE114" s="85">
        <v>36</v>
      </c>
      <c r="BF114" s="89">
        <v>1000</v>
      </c>
    </row>
    <row r="115" spans="1:58">
      <c r="A115" s="85">
        <v>2002</v>
      </c>
      <c r="B115" s="85" t="s">
        <v>120</v>
      </c>
      <c r="C115" s="88">
        <v>2.0699999999999998</v>
      </c>
      <c r="D115" s="88">
        <v>52.25</v>
      </c>
      <c r="E115" s="88">
        <v>0</v>
      </c>
      <c r="F115" s="88">
        <v>0</v>
      </c>
      <c r="G115" s="88">
        <f t="shared" si="20"/>
        <v>54.32</v>
      </c>
      <c r="H115" s="88">
        <v>54.32</v>
      </c>
      <c r="I115" s="88">
        <v>51.944000000000003</v>
      </c>
      <c r="J115" s="88">
        <v>106.57</v>
      </c>
      <c r="K115" s="88">
        <v>26.26</v>
      </c>
      <c r="L115" s="88">
        <v>0</v>
      </c>
      <c r="M115" s="88">
        <v>0</v>
      </c>
      <c r="N115" s="12">
        <f>+BN_InfraMR[[#This Row],[A.03.1 -  Longitud de Vías de Explotación No Electrificadas Troncales y Ramales (vía principal) (km)]]+BN_InfraMR[[#This Row],[A.04.1 -  Longitud de Vías de Explotación Electrificadas Troncales y Ramales (vía principal) (km)]]</f>
        <v>106.57</v>
      </c>
      <c r="O115" s="88">
        <v>106.57</v>
      </c>
      <c r="P115" s="85">
        <v>15</v>
      </c>
      <c r="Q115" s="85">
        <v>7</v>
      </c>
      <c r="R115" s="85">
        <v>0</v>
      </c>
      <c r="S115" s="85">
        <f t="shared" si="15"/>
        <v>22</v>
      </c>
      <c r="T115" s="85">
        <v>0</v>
      </c>
      <c r="U115" s="85">
        <v>43</v>
      </c>
      <c r="V115" s="85">
        <v>0</v>
      </c>
      <c r="W115" s="85">
        <v>5</v>
      </c>
      <c r="X115" s="85">
        <v>0</v>
      </c>
      <c r="Y115" s="85">
        <f t="shared" si="16"/>
        <v>48</v>
      </c>
      <c r="Z115" s="85">
        <v>14</v>
      </c>
      <c r="AA115" s="85">
        <v>10</v>
      </c>
      <c r="AB115" s="85">
        <f>+BN_InfraMR[[#This Row],[Total Pasos Vehiculares a Nivel]]</f>
        <v>48</v>
      </c>
      <c r="AC115" s="85">
        <f t="shared" si="17"/>
        <v>72</v>
      </c>
      <c r="AD115" s="85">
        <v>1</v>
      </c>
      <c r="AE115" s="85">
        <v>9</v>
      </c>
      <c r="AF115" s="85">
        <v>52</v>
      </c>
      <c r="AG115" s="85">
        <f t="shared" si="18"/>
        <v>62</v>
      </c>
      <c r="AH115" s="88">
        <v>47</v>
      </c>
      <c r="AI115" s="88">
        <v>7.32</v>
      </c>
      <c r="AJ115" s="88">
        <v>0</v>
      </c>
      <c r="AK115" s="88">
        <f t="shared" si="19"/>
        <v>54.32</v>
      </c>
      <c r="AL115" s="85">
        <v>0</v>
      </c>
      <c r="AM115" s="85">
        <v>20</v>
      </c>
      <c r="AN115" s="85">
        <v>0</v>
      </c>
      <c r="AO115" s="85">
        <f t="shared" si="30"/>
        <v>20</v>
      </c>
      <c r="AP115" s="85">
        <v>0</v>
      </c>
      <c r="AQ115" s="85">
        <v>0</v>
      </c>
      <c r="AR115" s="85">
        <v>0</v>
      </c>
      <c r="AS115" s="85">
        <f t="shared" si="31"/>
        <v>0</v>
      </c>
      <c r="AT115" s="85">
        <v>0</v>
      </c>
      <c r="AU115" s="85">
        <v>0</v>
      </c>
      <c r="AV115" s="85">
        <v>0</v>
      </c>
      <c r="AW115" s="85">
        <f t="shared" si="32"/>
        <v>0</v>
      </c>
      <c r="AX115" s="85">
        <v>60</v>
      </c>
      <c r="AY115" s="85">
        <v>46</v>
      </c>
      <c r="AZ115" s="85">
        <v>0</v>
      </c>
      <c r="BA115" s="85">
        <v>0</v>
      </c>
      <c r="BB115" s="85">
        <v>0</v>
      </c>
      <c r="BC115" s="85">
        <f t="shared" si="33"/>
        <v>106</v>
      </c>
      <c r="BD115" s="85">
        <v>1</v>
      </c>
      <c r="BE115" s="85">
        <v>36</v>
      </c>
      <c r="BF115" s="89">
        <v>1000</v>
      </c>
    </row>
    <row r="116" spans="1:58">
      <c r="A116" s="85">
        <v>2002</v>
      </c>
      <c r="B116" s="85" t="s">
        <v>121</v>
      </c>
      <c r="C116" s="88">
        <v>2.0699999999999998</v>
      </c>
      <c r="D116" s="88">
        <v>52.25</v>
      </c>
      <c r="E116" s="88">
        <v>0</v>
      </c>
      <c r="F116" s="88">
        <v>0</v>
      </c>
      <c r="G116" s="88">
        <f t="shared" si="20"/>
        <v>54.32</v>
      </c>
      <c r="H116" s="88">
        <v>54.32</v>
      </c>
      <c r="I116" s="88">
        <v>51.944000000000003</v>
      </c>
      <c r="J116" s="88">
        <v>106.57</v>
      </c>
      <c r="K116" s="88">
        <v>26.26</v>
      </c>
      <c r="L116" s="88">
        <v>0</v>
      </c>
      <c r="M116" s="88">
        <v>0</v>
      </c>
      <c r="N116" s="12">
        <f>+BN_InfraMR[[#This Row],[A.03.1 -  Longitud de Vías de Explotación No Electrificadas Troncales y Ramales (vía principal) (km)]]+BN_InfraMR[[#This Row],[A.04.1 -  Longitud de Vías de Explotación Electrificadas Troncales y Ramales (vía principal) (km)]]</f>
        <v>106.57</v>
      </c>
      <c r="O116" s="88">
        <v>106.57</v>
      </c>
      <c r="P116" s="85">
        <v>15</v>
      </c>
      <c r="Q116" s="85">
        <v>7</v>
      </c>
      <c r="R116" s="85">
        <v>0</v>
      </c>
      <c r="S116" s="85">
        <f t="shared" si="15"/>
        <v>22</v>
      </c>
      <c r="T116" s="85">
        <v>0</v>
      </c>
      <c r="U116" s="85">
        <v>43</v>
      </c>
      <c r="V116" s="85">
        <v>0</v>
      </c>
      <c r="W116" s="85">
        <v>5</v>
      </c>
      <c r="X116" s="85">
        <v>0</v>
      </c>
      <c r="Y116" s="85">
        <f t="shared" si="16"/>
        <v>48</v>
      </c>
      <c r="Z116" s="85">
        <v>14</v>
      </c>
      <c r="AA116" s="85">
        <v>10</v>
      </c>
      <c r="AB116" s="85">
        <f>+BN_InfraMR[[#This Row],[Total Pasos Vehiculares a Nivel]]</f>
        <v>48</v>
      </c>
      <c r="AC116" s="85">
        <f t="shared" si="17"/>
        <v>72</v>
      </c>
      <c r="AD116" s="85">
        <v>1</v>
      </c>
      <c r="AE116" s="85">
        <v>9</v>
      </c>
      <c r="AF116" s="85">
        <v>52</v>
      </c>
      <c r="AG116" s="85">
        <f t="shared" si="18"/>
        <v>62</v>
      </c>
      <c r="AH116" s="88">
        <v>47</v>
      </c>
      <c r="AI116" s="88">
        <v>7.32</v>
      </c>
      <c r="AJ116" s="88">
        <v>0</v>
      </c>
      <c r="AK116" s="88">
        <f t="shared" si="19"/>
        <v>54.32</v>
      </c>
      <c r="AL116" s="85">
        <v>0</v>
      </c>
      <c r="AM116" s="85">
        <v>20</v>
      </c>
      <c r="AN116" s="85">
        <v>0</v>
      </c>
      <c r="AO116" s="85">
        <f t="shared" si="30"/>
        <v>20</v>
      </c>
      <c r="AP116" s="85">
        <v>0</v>
      </c>
      <c r="AQ116" s="85">
        <v>0</v>
      </c>
      <c r="AR116" s="85">
        <v>0</v>
      </c>
      <c r="AS116" s="85">
        <f t="shared" si="31"/>
        <v>0</v>
      </c>
      <c r="AT116" s="85">
        <v>0</v>
      </c>
      <c r="AU116" s="85">
        <v>0</v>
      </c>
      <c r="AV116" s="85">
        <v>0</v>
      </c>
      <c r="AW116" s="85">
        <f t="shared" si="32"/>
        <v>0</v>
      </c>
      <c r="AX116" s="85">
        <v>60</v>
      </c>
      <c r="AY116" s="85">
        <v>46</v>
      </c>
      <c r="AZ116" s="85">
        <v>0</v>
      </c>
      <c r="BA116" s="85">
        <v>0</v>
      </c>
      <c r="BB116" s="85">
        <v>0</v>
      </c>
      <c r="BC116" s="85">
        <f t="shared" si="33"/>
        <v>106</v>
      </c>
      <c r="BD116" s="85">
        <v>1</v>
      </c>
      <c r="BE116" s="85">
        <v>36</v>
      </c>
      <c r="BF116" s="89">
        <v>1000</v>
      </c>
    </row>
    <row r="117" spans="1:58">
      <c r="A117" s="85">
        <v>2002</v>
      </c>
      <c r="B117" s="85" t="s">
        <v>122</v>
      </c>
      <c r="C117" s="88">
        <v>2.0699999999999998</v>
      </c>
      <c r="D117" s="88">
        <v>52.25</v>
      </c>
      <c r="E117" s="88">
        <v>0</v>
      </c>
      <c r="F117" s="88">
        <v>0</v>
      </c>
      <c r="G117" s="88">
        <f t="shared" si="20"/>
        <v>54.32</v>
      </c>
      <c r="H117" s="88">
        <v>54.32</v>
      </c>
      <c r="I117" s="88">
        <v>51.944000000000003</v>
      </c>
      <c r="J117" s="88">
        <v>106.57</v>
      </c>
      <c r="K117" s="88">
        <v>26.26</v>
      </c>
      <c r="L117" s="88">
        <v>0</v>
      </c>
      <c r="M117" s="88">
        <v>0</v>
      </c>
      <c r="N117" s="12">
        <f>+BN_InfraMR[[#This Row],[A.03.1 -  Longitud de Vías de Explotación No Electrificadas Troncales y Ramales (vía principal) (km)]]+BN_InfraMR[[#This Row],[A.04.1 -  Longitud de Vías de Explotación Electrificadas Troncales y Ramales (vía principal) (km)]]</f>
        <v>106.57</v>
      </c>
      <c r="O117" s="88">
        <v>106.57</v>
      </c>
      <c r="P117" s="85">
        <v>15</v>
      </c>
      <c r="Q117" s="85">
        <v>7</v>
      </c>
      <c r="R117" s="85">
        <v>0</v>
      </c>
      <c r="S117" s="85">
        <f t="shared" si="15"/>
        <v>22</v>
      </c>
      <c r="T117" s="85">
        <v>0</v>
      </c>
      <c r="U117" s="85">
        <v>43</v>
      </c>
      <c r="V117" s="85">
        <v>0</v>
      </c>
      <c r="W117" s="85">
        <v>5</v>
      </c>
      <c r="X117" s="85">
        <v>0</v>
      </c>
      <c r="Y117" s="85">
        <f t="shared" si="16"/>
        <v>48</v>
      </c>
      <c r="Z117" s="85">
        <v>14</v>
      </c>
      <c r="AA117" s="85">
        <v>10</v>
      </c>
      <c r="AB117" s="85">
        <f>+BN_InfraMR[[#This Row],[Total Pasos Vehiculares a Nivel]]</f>
        <v>48</v>
      </c>
      <c r="AC117" s="85">
        <f t="shared" si="17"/>
        <v>72</v>
      </c>
      <c r="AD117" s="85">
        <v>1</v>
      </c>
      <c r="AE117" s="85">
        <v>9</v>
      </c>
      <c r="AF117" s="85">
        <v>52</v>
      </c>
      <c r="AG117" s="85">
        <f t="shared" si="18"/>
        <v>62</v>
      </c>
      <c r="AH117" s="88">
        <v>47</v>
      </c>
      <c r="AI117" s="88">
        <v>7.32</v>
      </c>
      <c r="AJ117" s="88">
        <v>0</v>
      </c>
      <c r="AK117" s="88">
        <f t="shared" si="19"/>
        <v>54.32</v>
      </c>
      <c r="AL117" s="85">
        <v>0</v>
      </c>
      <c r="AM117" s="85">
        <v>20</v>
      </c>
      <c r="AN117" s="85">
        <v>0</v>
      </c>
      <c r="AO117" s="85">
        <f t="shared" si="30"/>
        <v>20</v>
      </c>
      <c r="AP117" s="85">
        <v>0</v>
      </c>
      <c r="AQ117" s="85">
        <v>0</v>
      </c>
      <c r="AR117" s="85">
        <v>0</v>
      </c>
      <c r="AS117" s="85">
        <f t="shared" si="31"/>
        <v>0</v>
      </c>
      <c r="AT117" s="85">
        <v>0</v>
      </c>
      <c r="AU117" s="85">
        <v>0</v>
      </c>
      <c r="AV117" s="85">
        <v>0</v>
      </c>
      <c r="AW117" s="85">
        <f t="shared" si="32"/>
        <v>0</v>
      </c>
      <c r="AX117" s="85">
        <v>60</v>
      </c>
      <c r="AY117" s="85">
        <v>46</v>
      </c>
      <c r="AZ117" s="85">
        <v>0</v>
      </c>
      <c r="BA117" s="85">
        <v>0</v>
      </c>
      <c r="BB117" s="85">
        <v>0</v>
      </c>
      <c r="BC117" s="85">
        <f t="shared" si="33"/>
        <v>106</v>
      </c>
      <c r="BD117" s="85">
        <v>1</v>
      </c>
      <c r="BE117" s="85">
        <v>36</v>
      </c>
      <c r="BF117" s="89">
        <v>1000</v>
      </c>
    </row>
    <row r="118" spans="1:58">
      <c r="A118" s="85">
        <v>2002</v>
      </c>
      <c r="B118" s="85" t="s">
        <v>123</v>
      </c>
      <c r="C118" s="88">
        <v>2.0699999999999998</v>
      </c>
      <c r="D118" s="88">
        <v>52.25</v>
      </c>
      <c r="E118" s="88">
        <v>0</v>
      </c>
      <c r="F118" s="88">
        <v>0</v>
      </c>
      <c r="G118" s="88">
        <f t="shared" si="20"/>
        <v>54.32</v>
      </c>
      <c r="H118" s="88">
        <v>54.32</v>
      </c>
      <c r="I118" s="88">
        <v>51.944000000000003</v>
      </c>
      <c r="J118" s="88">
        <v>106.57</v>
      </c>
      <c r="K118" s="88">
        <v>26.26</v>
      </c>
      <c r="L118" s="88">
        <v>0</v>
      </c>
      <c r="M118" s="88">
        <v>0</v>
      </c>
      <c r="N118" s="12">
        <f>+BN_InfraMR[[#This Row],[A.03.1 -  Longitud de Vías de Explotación No Electrificadas Troncales y Ramales (vía principal) (km)]]+BN_InfraMR[[#This Row],[A.04.1 -  Longitud de Vías de Explotación Electrificadas Troncales y Ramales (vía principal) (km)]]</f>
        <v>106.57</v>
      </c>
      <c r="O118" s="88">
        <v>106.57</v>
      </c>
      <c r="P118" s="85">
        <v>15</v>
      </c>
      <c r="Q118" s="85">
        <v>7</v>
      </c>
      <c r="R118" s="85">
        <v>0</v>
      </c>
      <c r="S118" s="85">
        <f t="shared" si="15"/>
        <v>22</v>
      </c>
      <c r="T118" s="85">
        <v>0</v>
      </c>
      <c r="U118" s="85">
        <v>43</v>
      </c>
      <c r="V118" s="85">
        <v>0</v>
      </c>
      <c r="W118" s="85">
        <v>5</v>
      </c>
      <c r="X118" s="85">
        <v>0</v>
      </c>
      <c r="Y118" s="85">
        <f t="shared" si="16"/>
        <v>48</v>
      </c>
      <c r="Z118" s="85">
        <v>14</v>
      </c>
      <c r="AA118" s="85">
        <v>10</v>
      </c>
      <c r="AB118" s="85">
        <f>+BN_InfraMR[[#This Row],[Total Pasos Vehiculares a Nivel]]</f>
        <v>48</v>
      </c>
      <c r="AC118" s="85">
        <f t="shared" si="17"/>
        <v>72</v>
      </c>
      <c r="AD118" s="85">
        <v>1</v>
      </c>
      <c r="AE118" s="85">
        <v>9</v>
      </c>
      <c r="AF118" s="85">
        <v>52</v>
      </c>
      <c r="AG118" s="85">
        <f t="shared" si="18"/>
        <v>62</v>
      </c>
      <c r="AH118" s="88">
        <v>47</v>
      </c>
      <c r="AI118" s="88">
        <v>7.32</v>
      </c>
      <c r="AJ118" s="88">
        <v>0</v>
      </c>
      <c r="AK118" s="88">
        <f t="shared" si="19"/>
        <v>54.32</v>
      </c>
      <c r="AL118" s="85">
        <v>0</v>
      </c>
      <c r="AM118" s="85">
        <v>20</v>
      </c>
      <c r="AN118" s="85">
        <v>0</v>
      </c>
      <c r="AO118" s="85">
        <f t="shared" si="30"/>
        <v>20</v>
      </c>
      <c r="AP118" s="85">
        <v>0</v>
      </c>
      <c r="AQ118" s="85">
        <v>0</v>
      </c>
      <c r="AR118" s="85">
        <v>0</v>
      </c>
      <c r="AS118" s="85">
        <f t="shared" si="31"/>
        <v>0</v>
      </c>
      <c r="AT118" s="85">
        <v>0</v>
      </c>
      <c r="AU118" s="85">
        <v>0</v>
      </c>
      <c r="AV118" s="85">
        <v>0</v>
      </c>
      <c r="AW118" s="85">
        <f t="shared" si="32"/>
        <v>0</v>
      </c>
      <c r="AX118" s="85">
        <v>60</v>
      </c>
      <c r="AY118" s="85">
        <v>46</v>
      </c>
      <c r="AZ118" s="85">
        <v>0</v>
      </c>
      <c r="BA118" s="85">
        <v>0</v>
      </c>
      <c r="BB118" s="85">
        <v>0</v>
      </c>
      <c r="BC118" s="85">
        <f t="shared" si="33"/>
        <v>106</v>
      </c>
      <c r="BD118" s="85">
        <v>1</v>
      </c>
      <c r="BE118" s="85">
        <v>36</v>
      </c>
      <c r="BF118" s="89">
        <v>1000</v>
      </c>
    </row>
    <row r="119" spans="1:58">
      <c r="A119" s="85">
        <v>2002</v>
      </c>
      <c r="B119" s="85" t="s">
        <v>124</v>
      </c>
      <c r="C119" s="88">
        <v>2.0699999999999998</v>
      </c>
      <c r="D119" s="88">
        <v>52.25</v>
      </c>
      <c r="E119" s="88">
        <v>0</v>
      </c>
      <c r="F119" s="88">
        <v>0</v>
      </c>
      <c r="G119" s="88">
        <f t="shared" si="20"/>
        <v>54.32</v>
      </c>
      <c r="H119" s="88">
        <v>54.32</v>
      </c>
      <c r="I119" s="88">
        <v>51.944000000000003</v>
      </c>
      <c r="J119" s="88">
        <v>106.57</v>
      </c>
      <c r="K119" s="88">
        <v>26.26</v>
      </c>
      <c r="L119" s="88">
        <v>0</v>
      </c>
      <c r="M119" s="88">
        <v>0</v>
      </c>
      <c r="N119" s="12">
        <f>+BN_InfraMR[[#This Row],[A.03.1 -  Longitud de Vías de Explotación No Electrificadas Troncales y Ramales (vía principal) (km)]]+BN_InfraMR[[#This Row],[A.04.1 -  Longitud de Vías de Explotación Electrificadas Troncales y Ramales (vía principal) (km)]]</f>
        <v>106.57</v>
      </c>
      <c r="O119" s="88">
        <v>106.57</v>
      </c>
      <c r="P119" s="85">
        <v>15</v>
      </c>
      <c r="Q119" s="85">
        <v>7</v>
      </c>
      <c r="R119" s="85">
        <v>0</v>
      </c>
      <c r="S119" s="85">
        <f t="shared" si="15"/>
        <v>22</v>
      </c>
      <c r="T119" s="85">
        <v>0</v>
      </c>
      <c r="U119" s="85">
        <v>43</v>
      </c>
      <c r="V119" s="85">
        <v>0</v>
      </c>
      <c r="W119" s="85">
        <v>5</v>
      </c>
      <c r="X119" s="85">
        <v>0</v>
      </c>
      <c r="Y119" s="85">
        <f t="shared" si="16"/>
        <v>48</v>
      </c>
      <c r="Z119" s="85">
        <v>14</v>
      </c>
      <c r="AA119" s="85">
        <v>10</v>
      </c>
      <c r="AB119" s="85">
        <f>+BN_InfraMR[[#This Row],[Total Pasos Vehiculares a Nivel]]</f>
        <v>48</v>
      </c>
      <c r="AC119" s="85">
        <f t="shared" si="17"/>
        <v>72</v>
      </c>
      <c r="AD119" s="85">
        <v>1</v>
      </c>
      <c r="AE119" s="85">
        <v>9</v>
      </c>
      <c r="AF119" s="85">
        <v>52</v>
      </c>
      <c r="AG119" s="85">
        <f t="shared" si="18"/>
        <v>62</v>
      </c>
      <c r="AH119" s="88">
        <v>47</v>
      </c>
      <c r="AI119" s="88">
        <v>7.32</v>
      </c>
      <c r="AJ119" s="88">
        <v>0</v>
      </c>
      <c r="AK119" s="88">
        <f t="shared" si="19"/>
        <v>54.32</v>
      </c>
      <c r="AL119" s="85">
        <v>0</v>
      </c>
      <c r="AM119" s="85">
        <v>20</v>
      </c>
      <c r="AN119" s="85">
        <v>0</v>
      </c>
      <c r="AO119" s="85">
        <f t="shared" si="30"/>
        <v>20</v>
      </c>
      <c r="AP119" s="85">
        <v>0</v>
      </c>
      <c r="AQ119" s="85">
        <v>0</v>
      </c>
      <c r="AR119" s="85">
        <v>0</v>
      </c>
      <c r="AS119" s="85">
        <f t="shared" si="31"/>
        <v>0</v>
      </c>
      <c r="AT119" s="85">
        <v>0</v>
      </c>
      <c r="AU119" s="85">
        <v>0</v>
      </c>
      <c r="AV119" s="85">
        <v>0</v>
      </c>
      <c r="AW119" s="85">
        <f t="shared" si="32"/>
        <v>0</v>
      </c>
      <c r="AX119" s="85">
        <v>60</v>
      </c>
      <c r="AY119" s="85">
        <v>46</v>
      </c>
      <c r="AZ119" s="85">
        <v>0</v>
      </c>
      <c r="BA119" s="85">
        <v>0</v>
      </c>
      <c r="BB119" s="85">
        <v>0</v>
      </c>
      <c r="BC119" s="85">
        <f t="shared" si="33"/>
        <v>106</v>
      </c>
      <c r="BD119" s="85">
        <v>1</v>
      </c>
      <c r="BE119" s="85">
        <v>36</v>
      </c>
      <c r="BF119" s="89">
        <v>1000</v>
      </c>
    </row>
    <row r="120" spans="1:58">
      <c r="A120" s="85">
        <v>2002</v>
      </c>
      <c r="B120" s="85" t="s">
        <v>125</v>
      </c>
      <c r="C120" s="88">
        <v>2.0699999999999998</v>
      </c>
      <c r="D120" s="88">
        <v>52.25</v>
      </c>
      <c r="E120" s="88">
        <v>0</v>
      </c>
      <c r="F120" s="88">
        <v>0</v>
      </c>
      <c r="G120" s="88">
        <f t="shared" si="20"/>
        <v>54.32</v>
      </c>
      <c r="H120" s="88">
        <v>54.32</v>
      </c>
      <c r="I120" s="88">
        <v>51.944000000000003</v>
      </c>
      <c r="J120" s="88">
        <v>106.57</v>
      </c>
      <c r="K120" s="88">
        <v>26.26</v>
      </c>
      <c r="L120" s="88">
        <v>0</v>
      </c>
      <c r="M120" s="88">
        <v>0</v>
      </c>
      <c r="N120" s="12">
        <f>+BN_InfraMR[[#This Row],[A.03.1 -  Longitud de Vías de Explotación No Electrificadas Troncales y Ramales (vía principal) (km)]]+BN_InfraMR[[#This Row],[A.04.1 -  Longitud de Vías de Explotación Electrificadas Troncales y Ramales (vía principal) (km)]]</f>
        <v>106.57</v>
      </c>
      <c r="O120" s="88">
        <v>106.57</v>
      </c>
      <c r="P120" s="85">
        <v>15</v>
      </c>
      <c r="Q120" s="85">
        <v>7</v>
      </c>
      <c r="R120" s="85">
        <v>0</v>
      </c>
      <c r="S120" s="85">
        <f t="shared" si="15"/>
        <v>22</v>
      </c>
      <c r="T120" s="85">
        <v>0</v>
      </c>
      <c r="U120" s="85">
        <v>43</v>
      </c>
      <c r="V120" s="85">
        <v>0</v>
      </c>
      <c r="W120" s="85">
        <v>5</v>
      </c>
      <c r="X120" s="85">
        <v>0</v>
      </c>
      <c r="Y120" s="85">
        <f t="shared" si="16"/>
        <v>48</v>
      </c>
      <c r="Z120" s="85">
        <v>14</v>
      </c>
      <c r="AA120" s="85">
        <v>10</v>
      </c>
      <c r="AB120" s="85">
        <f>+BN_InfraMR[[#This Row],[Total Pasos Vehiculares a Nivel]]</f>
        <v>48</v>
      </c>
      <c r="AC120" s="85">
        <f t="shared" si="17"/>
        <v>72</v>
      </c>
      <c r="AD120" s="85">
        <v>1</v>
      </c>
      <c r="AE120" s="85">
        <v>9</v>
      </c>
      <c r="AF120" s="85">
        <v>52</v>
      </c>
      <c r="AG120" s="85">
        <f t="shared" si="18"/>
        <v>62</v>
      </c>
      <c r="AH120" s="88">
        <v>47</v>
      </c>
      <c r="AI120" s="88">
        <v>7.32</v>
      </c>
      <c r="AJ120" s="88">
        <v>0</v>
      </c>
      <c r="AK120" s="88">
        <f t="shared" si="19"/>
        <v>54.32</v>
      </c>
      <c r="AL120" s="85">
        <v>0</v>
      </c>
      <c r="AM120" s="85">
        <v>20</v>
      </c>
      <c r="AN120" s="85">
        <v>0</v>
      </c>
      <c r="AO120" s="85">
        <f t="shared" si="30"/>
        <v>20</v>
      </c>
      <c r="AP120" s="85">
        <v>0</v>
      </c>
      <c r="AQ120" s="85">
        <v>0</v>
      </c>
      <c r="AR120" s="85">
        <v>0</v>
      </c>
      <c r="AS120" s="85">
        <f t="shared" si="31"/>
        <v>0</v>
      </c>
      <c r="AT120" s="85">
        <v>0</v>
      </c>
      <c r="AU120" s="85">
        <v>0</v>
      </c>
      <c r="AV120" s="85">
        <v>0</v>
      </c>
      <c r="AW120" s="85">
        <f t="shared" si="32"/>
        <v>0</v>
      </c>
      <c r="AX120" s="85">
        <v>60</v>
      </c>
      <c r="AY120" s="85">
        <v>46</v>
      </c>
      <c r="AZ120" s="85">
        <v>0</v>
      </c>
      <c r="BA120" s="85">
        <v>0</v>
      </c>
      <c r="BB120" s="85">
        <v>0</v>
      </c>
      <c r="BC120" s="85">
        <f t="shared" si="33"/>
        <v>106</v>
      </c>
      <c r="BD120" s="85">
        <v>1</v>
      </c>
      <c r="BE120" s="85">
        <v>36</v>
      </c>
      <c r="BF120" s="89">
        <v>1000</v>
      </c>
    </row>
    <row r="121" spans="1:58">
      <c r="A121" s="85">
        <v>2002</v>
      </c>
      <c r="B121" s="85" t="s">
        <v>126</v>
      </c>
      <c r="C121" s="88">
        <v>2.0699999999999998</v>
      </c>
      <c r="D121" s="88">
        <v>52.25</v>
      </c>
      <c r="E121" s="88">
        <v>0</v>
      </c>
      <c r="F121" s="88">
        <v>0</v>
      </c>
      <c r="G121" s="88">
        <f t="shared" si="20"/>
        <v>54.32</v>
      </c>
      <c r="H121" s="88">
        <v>54.32</v>
      </c>
      <c r="I121" s="88">
        <v>51.944000000000003</v>
      </c>
      <c r="J121" s="88">
        <v>106.57</v>
      </c>
      <c r="K121" s="88">
        <v>26.26</v>
      </c>
      <c r="L121" s="88">
        <v>0</v>
      </c>
      <c r="M121" s="88">
        <v>0</v>
      </c>
      <c r="N121" s="12">
        <f>+BN_InfraMR[[#This Row],[A.03.1 -  Longitud de Vías de Explotación No Electrificadas Troncales y Ramales (vía principal) (km)]]+BN_InfraMR[[#This Row],[A.04.1 -  Longitud de Vías de Explotación Electrificadas Troncales y Ramales (vía principal) (km)]]</f>
        <v>106.57</v>
      </c>
      <c r="O121" s="88">
        <v>106.57</v>
      </c>
      <c r="P121" s="85">
        <v>15</v>
      </c>
      <c r="Q121" s="85">
        <v>7</v>
      </c>
      <c r="R121" s="85">
        <v>0</v>
      </c>
      <c r="S121" s="85">
        <f t="shared" si="15"/>
        <v>22</v>
      </c>
      <c r="T121" s="85">
        <v>0</v>
      </c>
      <c r="U121" s="85">
        <v>43</v>
      </c>
      <c r="V121" s="85">
        <v>0</v>
      </c>
      <c r="W121" s="85">
        <v>5</v>
      </c>
      <c r="X121" s="85">
        <v>0</v>
      </c>
      <c r="Y121" s="85">
        <f t="shared" si="16"/>
        <v>48</v>
      </c>
      <c r="Z121" s="85">
        <v>14</v>
      </c>
      <c r="AA121" s="85">
        <v>10</v>
      </c>
      <c r="AB121" s="85">
        <f>+BN_InfraMR[[#This Row],[Total Pasos Vehiculares a Nivel]]</f>
        <v>48</v>
      </c>
      <c r="AC121" s="85">
        <f t="shared" si="17"/>
        <v>72</v>
      </c>
      <c r="AD121" s="85">
        <v>1</v>
      </c>
      <c r="AE121" s="85">
        <v>9</v>
      </c>
      <c r="AF121" s="85">
        <v>52</v>
      </c>
      <c r="AG121" s="85">
        <f t="shared" si="18"/>
        <v>62</v>
      </c>
      <c r="AH121" s="88">
        <v>47</v>
      </c>
      <c r="AI121" s="88">
        <v>7.32</v>
      </c>
      <c r="AJ121" s="88">
        <v>0</v>
      </c>
      <c r="AK121" s="88">
        <f t="shared" si="19"/>
        <v>54.32</v>
      </c>
      <c r="AL121" s="85">
        <v>0</v>
      </c>
      <c r="AM121" s="85">
        <v>20</v>
      </c>
      <c r="AN121" s="85">
        <v>0</v>
      </c>
      <c r="AO121" s="85">
        <f t="shared" si="30"/>
        <v>20</v>
      </c>
      <c r="AP121" s="85">
        <v>0</v>
      </c>
      <c r="AQ121" s="85">
        <v>0</v>
      </c>
      <c r="AR121" s="85">
        <v>0</v>
      </c>
      <c r="AS121" s="85">
        <f t="shared" si="31"/>
        <v>0</v>
      </c>
      <c r="AT121" s="85">
        <v>0</v>
      </c>
      <c r="AU121" s="85">
        <v>0</v>
      </c>
      <c r="AV121" s="85">
        <v>0</v>
      </c>
      <c r="AW121" s="85">
        <f t="shared" si="32"/>
        <v>0</v>
      </c>
      <c r="AX121" s="85">
        <v>60</v>
      </c>
      <c r="AY121" s="85">
        <v>46</v>
      </c>
      <c r="AZ121" s="85">
        <v>0</v>
      </c>
      <c r="BA121" s="85">
        <v>0</v>
      </c>
      <c r="BB121" s="85">
        <v>0</v>
      </c>
      <c r="BC121" s="85">
        <f t="shared" si="33"/>
        <v>106</v>
      </c>
      <c r="BD121" s="85">
        <v>1</v>
      </c>
      <c r="BE121" s="85">
        <v>36</v>
      </c>
      <c r="BF121" s="89">
        <v>1000</v>
      </c>
    </row>
    <row r="122" spans="1:58">
      <c r="A122" s="85">
        <v>2003</v>
      </c>
      <c r="B122" s="85" t="s">
        <v>115</v>
      </c>
      <c r="C122" s="88">
        <v>2.0699999999999998</v>
      </c>
      <c r="D122" s="88">
        <v>52.25</v>
      </c>
      <c r="E122" s="88">
        <v>0</v>
      </c>
      <c r="F122" s="88">
        <v>0</v>
      </c>
      <c r="G122" s="88">
        <f t="shared" si="20"/>
        <v>54.32</v>
      </c>
      <c r="H122" s="88">
        <v>54.32</v>
      </c>
      <c r="I122" s="88">
        <v>51.944000000000003</v>
      </c>
      <c r="J122" s="88">
        <v>106.57</v>
      </c>
      <c r="K122" s="88">
        <v>26.26</v>
      </c>
      <c r="L122" s="88">
        <v>0</v>
      </c>
      <c r="M122" s="88">
        <v>0</v>
      </c>
      <c r="N122" s="12">
        <f>+BN_InfraMR[[#This Row],[A.03.1 -  Longitud de Vías de Explotación No Electrificadas Troncales y Ramales (vía principal) (km)]]+BN_InfraMR[[#This Row],[A.04.1 -  Longitud de Vías de Explotación Electrificadas Troncales y Ramales (vía principal) (km)]]</f>
        <v>106.57</v>
      </c>
      <c r="O122" s="88">
        <v>106.57</v>
      </c>
      <c r="P122" s="85">
        <v>15</v>
      </c>
      <c r="Q122" s="85">
        <v>7</v>
      </c>
      <c r="R122" s="85">
        <v>0</v>
      </c>
      <c r="S122" s="85">
        <f t="shared" si="15"/>
        <v>22</v>
      </c>
      <c r="T122" s="85">
        <v>0</v>
      </c>
      <c r="U122" s="85">
        <v>43</v>
      </c>
      <c r="V122" s="85">
        <v>0</v>
      </c>
      <c r="W122" s="85">
        <v>3</v>
      </c>
      <c r="X122" s="85">
        <v>0</v>
      </c>
      <c r="Y122" s="85">
        <f t="shared" si="16"/>
        <v>46</v>
      </c>
      <c r="Z122" s="85">
        <v>14</v>
      </c>
      <c r="AA122" s="85">
        <v>10</v>
      </c>
      <c r="AB122" s="85">
        <f>+BN_InfraMR[[#This Row],[Total Pasos Vehiculares a Nivel]]</f>
        <v>46</v>
      </c>
      <c r="AC122" s="85">
        <f t="shared" si="17"/>
        <v>70</v>
      </c>
      <c r="AD122" s="85">
        <v>1</v>
      </c>
      <c r="AE122" s="85">
        <v>9</v>
      </c>
      <c r="AF122" s="85">
        <v>54</v>
      </c>
      <c r="AG122" s="85">
        <f t="shared" si="18"/>
        <v>64</v>
      </c>
      <c r="AH122" s="88">
        <v>47</v>
      </c>
      <c r="AI122" s="88">
        <v>7.32</v>
      </c>
      <c r="AJ122" s="88">
        <v>0</v>
      </c>
      <c r="AK122" s="88">
        <f t="shared" si="19"/>
        <v>54.32</v>
      </c>
      <c r="AL122" s="85">
        <v>0</v>
      </c>
      <c r="AM122" s="85">
        <v>20</v>
      </c>
      <c r="AN122" s="85">
        <v>0</v>
      </c>
      <c r="AO122" s="85">
        <f>SUM(AL122:AN122)</f>
        <v>20</v>
      </c>
      <c r="AP122" s="85">
        <v>0</v>
      </c>
      <c r="AQ122" s="85">
        <v>0</v>
      </c>
      <c r="AR122" s="85">
        <v>0</v>
      </c>
      <c r="AS122" s="85">
        <f>SUM(AP122:AR122)</f>
        <v>0</v>
      </c>
      <c r="AT122" s="85">
        <v>0</v>
      </c>
      <c r="AU122" s="85">
        <v>0</v>
      </c>
      <c r="AV122" s="85">
        <v>0</v>
      </c>
      <c r="AW122" s="85">
        <f>SUM(AT122:AV122)</f>
        <v>0</v>
      </c>
      <c r="AX122" s="85">
        <v>66</v>
      </c>
      <c r="AY122" s="85">
        <v>46</v>
      </c>
      <c r="AZ122" s="85">
        <v>0</v>
      </c>
      <c r="BA122" s="85">
        <v>0</v>
      </c>
      <c r="BB122" s="85">
        <v>0</v>
      </c>
      <c r="BC122" s="85">
        <f>SUM(AX122:BB122)</f>
        <v>112</v>
      </c>
      <c r="BD122" s="85">
        <v>1</v>
      </c>
      <c r="BE122" s="85">
        <v>36</v>
      </c>
      <c r="BF122" s="89">
        <v>1000</v>
      </c>
    </row>
    <row r="123" spans="1:58">
      <c r="A123" s="85">
        <v>2003</v>
      </c>
      <c r="B123" s="85" t="s">
        <v>116</v>
      </c>
      <c r="C123" s="88">
        <v>2.0699999999999998</v>
      </c>
      <c r="D123" s="88">
        <v>52.25</v>
      </c>
      <c r="E123" s="88">
        <v>0</v>
      </c>
      <c r="F123" s="88">
        <v>0</v>
      </c>
      <c r="G123" s="88">
        <f t="shared" si="20"/>
        <v>54.32</v>
      </c>
      <c r="H123" s="88">
        <v>54.32</v>
      </c>
      <c r="I123" s="88">
        <v>51.944000000000003</v>
      </c>
      <c r="J123" s="88">
        <v>106.57</v>
      </c>
      <c r="K123" s="88">
        <v>26.26</v>
      </c>
      <c r="L123" s="88">
        <v>0</v>
      </c>
      <c r="M123" s="88">
        <v>0</v>
      </c>
      <c r="N123" s="12">
        <f>+BN_InfraMR[[#This Row],[A.03.1 -  Longitud de Vías de Explotación No Electrificadas Troncales y Ramales (vía principal) (km)]]+BN_InfraMR[[#This Row],[A.04.1 -  Longitud de Vías de Explotación Electrificadas Troncales y Ramales (vía principal) (km)]]</f>
        <v>106.57</v>
      </c>
      <c r="O123" s="88">
        <v>106.57</v>
      </c>
      <c r="P123" s="85">
        <v>15</v>
      </c>
      <c r="Q123" s="85">
        <v>7</v>
      </c>
      <c r="R123" s="85">
        <v>0</v>
      </c>
      <c r="S123" s="85">
        <f t="shared" si="15"/>
        <v>22</v>
      </c>
      <c r="T123" s="85">
        <v>0</v>
      </c>
      <c r="U123" s="85">
        <v>43</v>
      </c>
      <c r="V123" s="85">
        <v>0</v>
      </c>
      <c r="W123" s="85">
        <v>3</v>
      </c>
      <c r="X123" s="85">
        <v>0</v>
      </c>
      <c r="Y123" s="85">
        <f t="shared" si="16"/>
        <v>46</v>
      </c>
      <c r="Z123" s="85">
        <v>14</v>
      </c>
      <c r="AA123" s="85">
        <v>10</v>
      </c>
      <c r="AB123" s="85">
        <f>+BN_InfraMR[[#This Row],[Total Pasos Vehiculares a Nivel]]</f>
        <v>46</v>
      </c>
      <c r="AC123" s="85">
        <f t="shared" si="17"/>
        <v>70</v>
      </c>
      <c r="AD123" s="85">
        <v>1</v>
      </c>
      <c r="AE123" s="85">
        <v>9</v>
      </c>
      <c r="AF123" s="85">
        <v>54</v>
      </c>
      <c r="AG123" s="85">
        <f t="shared" ref="AG123:AG133" si="34">SUM(AD123:AF123)</f>
        <v>64</v>
      </c>
      <c r="AH123" s="88">
        <v>47</v>
      </c>
      <c r="AI123" s="88">
        <v>7.32</v>
      </c>
      <c r="AJ123" s="88">
        <v>0</v>
      </c>
      <c r="AK123" s="88">
        <f t="shared" si="19"/>
        <v>54.32</v>
      </c>
      <c r="AL123" s="85">
        <v>0</v>
      </c>
      <c r="AM123" s="85">
        <v>20</v>
      </c>
      <c r="AN123" s="85">
        <v>0</v>
      </c>
      <c r="AO123" s="85">
        <f t="shared" ref="AO123:AO134" si="35">SUM(AL123:AN123)</f>
        <v>20</v>
      </c>
      <c r="AP123" s="85">
        <v>0</v>
      </c>
      <c r="AQ123" s="85">
        <v>0</v>
      </c>
      <c r="AR123" s="85">
        <v>0</v>
      </c>
      <c r="AS123" s="85">
        <f t="shared" ref="AS123:AS134" si="36">SUM(AP123:AR123)</f>
        <v>0</v>
      </c>
      <c r="AT123" s="85">
        <v>0</v>
      </c>
      <c r="AU123" s="85">
        <v>0</v>
      </c>
      <c r="AV123" s="85">
        <v>0</v>
      </c>
      <c r="AW123" s="85">
        <f t="shared" ref="AW123:AW134" si="37">SUM(AT123:AV123)</f>
        <v>0</v>
      </c>
      <c r="AX123" s="85">
        <v>66</v>
      </c>
      <c r="AY123" s="85">
        <v>46</v>
      </c>
      <c r="AZ123" s="85">
        <v>0</v>
      </c>
      <c r="BA123" s="85">
        <v>0</v>
      </c>
      <c r="BB123" s="85">
        <v>0</v>
      </c>
      <c r="BC123" s="85">
        <f t="shared" ref="BC123:BC134" si="38">SUM(AX123:BB123)</f>
        <v>112</v>
      </c>
      <c r="BD123" s="85">
        <v>1</v>
      </c>
      <c r="BE123" s="85">
        <v>36</v>
      </c>
      <c r="BF123" s="89">
        <v>1000</v>
      </c>
    </row>
    <row r="124" spans="1:58">
      <c r="A124" s="85">
        <v>2003</v>
      </c>
      <c r="B124" s="85" t="s">
        <v>117</v>
      </c>
      <c r="C124" s="88">
        <v>2.0699999999999998</v>
      </c>
      <c r="D124" s="88">
        <v>52.25</v>
      </c>
      <c r="E124" s="88">
        <v>0</v>
      </c>
      <c r="F124" s="88">
        <v>0</v>
      </c>
      <c r="G124" s="88">
        <f t="shared" si="20"/>
        <v>54.32</v>
      </c>
      <c r="H124" s="88">
        <v>54.32</v>
      </c>
      <c r="I124" s="88">
        <v>51.944000000000003</v>
      </c>
      <c r="J124" s="88">
        <v>106.57</v>
      </c>
      <c r="K124" s="88">
        <v>26.26</v>
      </c>
      <c r="L124" s="88">
        <v>0</v>
      </c>
      <c r="M124" s="88">
        <v>0</v>
      </c>
      <c r="N124" s="12">
        <f>+BN_InfraMR[[#This Row],[A.03.1 -  Longitud de Vías de Explotación No Electrificadas Troncales y Ramales (vía principal) (km)]]+BN_InfraMR[[#This Row],[A.04.1 -  Longitud de Vías de Explotación Electrificadas Troncales y Ramales (vía principal) (km)]]</f>
        <v>106.57</v>
      </c>
      <c r="O124" s="88">
        <v>106.57</v>
      </c>
      <c r="P124" s="85">
        <v>15</v>
      </c>
      <c r="Q124" s="85">
        <v>7</v>
      </c>
      <c r="R124" s="85">
        <v>0</v>
      </c>
      <c r="S124" s="85">
        <f t="shared" si="15"/>
        <v>22</v>
      </c>
      <c r="T124" s="85">
        <v>0</v>
      </c>
      <c r="U124" s="85">
        <v>43</v>
      </c>
      <c r="V124" s="85">
        <v>0</v>
      </c>
      <c r="W124" s="85">
        <v>3</v>
      </c>
      <c r="X124" s="85">
        <v>0</v>
      </c>
      <c r="Y124" s="85">
        <f t="shared" si="16"/>
        <v>46</v>
      </c>
      <c r="Z124" s="85">
        <v>14</v>
      </c>
      <c r="AA124" s="85">
        <v>10</v>
      </c>
      <c r="AB124" s="85">
        <f>+BN_InfraMR[[#This Row],[Total Pasos Vehiculares a Nivel]]</f>
        <v>46</v>
      </c>
      <c r="AC124" s="85">
        <f t="shared" si="17"/>
        <v>70</v>
      </c>
      <c r="AD124" s="85">
        <v>1</v>
      </c>
      <c r="AE124" s="85">
        <v>9</v>
      </c>
      <c r="AF124" s="85">
        <v>54</v>
      </c>
      <c r="AG124" s="85">
        <f t="shared" si="34"/>
        <v>64</v>
      </c>
      <c r="AH124" s="88">
        <v>47</v>
      </c>
      <c r="AI124" s="88">
        <v>7.32</v>
      </c>
      <c r="AJ124" s="88">
        <v>0</v>
      </c>
      <c r="AK124" s="88">
        <f t="shared" si="19"/>
        <v>54.32</v>
      </c>
      <c r="AL124" s="85">
        <v>0</v>
      </c>
      <c r="AM124" s="85">
        <v>20</v>
      </c>
      <c r="AN124" s="85">
        <v>0</v>
      </c>
      <c r="AO124" s="85">
        <f t="shared" si="35"/>
        <v>20</v>
      </c>
      <c r="AP124" s="85">
        <v>0</v>
      </c>
      <c r="AQ124" s="85">
        <v>0</v>
      </c>
      <c r="AR124" s="85">
        <v>0</v>
      </c>
      <c r="AS124" s="85">
        <f t="shared" si="36"/>
        <v>0</v>
      </c>
      <c r="AT124" s="85">
        <v>0</v>
      </c>
      <c r="AU124" s="85">
        <v>0</v>
      </c>
      <c r="AV124" s="85">
        <v>0</v>
      </c>
      <c r="AW124" s="85">
        <f t="shared" si="37"/>
        <v>0</v>
      </c>
      <c r="AX124" s="85">
        <v>66</v>
      </c>
      <c r="AY124" s="85">
        <v>46</v>
      </c>
      <c r="AZ124" s="85">
        <v>0</v>
      </c>
      <c r="BA124" s="85">
        <v>0</v>
      </c>
      <c r="BB124" s="85">
        <v>0</v>
      </c>
      <c r="BC124" s="85">
        <f t="shared" si="38"/>
        <v>112</v>
      </c>
      <c r="BD124" s="85">
        <v>1</v>
      </c>
      <c r="BE124" s="85">
        <v>36</v>
      </c>
      <c r="BF124" s="89">
        <v>1000</v>
      </c>
    </row>
    <row r="125" spans="1:58">
      <c r="A125" s="85">
        <v>2003</v>
      </c>
      <c r="B125" s="85" t="s">
        <v>118</v>
      </c>
      <c r="C125" s="88">
        <v>2.0699999999999998</v>
      </c>
      <c r="D125" s="88">
        <v>52.25</v>
      </c>
      <c r="E125" s="88">
        <v>0</v>
      </c>
      <c r="F125" s="88">
        <v>0</v>
      </c>
      <c r="G125" s="88">
        <f t="shared" si="20"/>
        <v>54.32</v>
      </c>
      <c r="H125" s="88">
        <v>54.32</v>
      </c>
      <c r="I125" s="88">
        <v>51.944000000000003</v>
      </c>
      <c r="J125" s="88">
        <v>106.57</v>
      </c>
      <c r="K125" s="88">
        <v>26.26</v>
      </c>
      <c r="L125" s="88">
        <v>0</v>
      </c>
      <c r="M125" s="88">
        <v>0</v>
      </c>
      <c r="N125" s="12">
        <f>+BN_InfraMR[[#This Row],[A.03.1 -  Longitud de Vías de Explotación No Electrificadas Troncales y Ramales (vía principal) (km)]]+BN_InfraMR[[#This Row],[A.04.1 -  Longitud de Vías de Explotación Electrificadas Troncales y Ramales (vía principal) (km)]]</f>
        <v>106.57</v>
      </c>
      <c r="O125" s="88">
        <v>106.57</v>
      </c>
      <c r="P125" s="85">
        <v>15</v>
      </c>
      <c r="Q125" s="85">
        <v>7</v>
      </c>
      <c r="R125" s="85">
        <v>0</v>
      </c>
      <c r="S125" s="85">
        <f t="shared" si="15"/>
        <v>22</v>
      </c>
      <c r="T125" s="85">
        <v>0</v>
      </c>
      <c r="U125" s="85">
        <v>43</v>
      </c>
      <c r="V125" s="85">
        <v>0</v>
      </c>
      <c r="W125" s="85">
        <v>3</v>
      </c>
      <c r="X125" s="85">
        <v>0</v>
      </c>
      <c r="Y125" s="85">
        <f t="shared" si="16"/>
        <v>46</v>
      </c>
      <c r="Z125" s="85">
        <v>14</v>
      </c>
      <c r="AA125" s="85">
        <v>10</v>
      </c>
      <c r="AB125" s="85">
        <f>+BN_InfraMR[[#This Row],[Total Pasos Vehiculares a Nivel]]</f>
        <v>46</v>
      </c>
      <c r="AC125" s="85">
        <f t="shared" si="17"/>
        <v>70</v>
      </c>
      <c r="AD125" s="85">
        <v>1</v>
      </c>
      <c r="AE125" s="85">
        <v>9</v>
      </c>
      <c r="AF125" s="85">
        <v>54</v>
      </c>
      <c r="AG125" s="85">
        <f t="shared" si="34"/>
        <v>64</v>
      </c>
      <c r="AH125" s="88">
        <v>47</v>
      </c>
      <c r="AI125" s="88">
        <v>7.32</v>
      </c>
      <c r="AJ125" s="88">
        <v>0</v>
      </c>
      <c r="AK125" s="88">
        <f t="shared" si="19"/>
        <v>54.32</v>
      </c>
      <c r="AL125" s="85">
        <v>0</v>
      </c>
      <c r="AM125" s="85">
        <v>20</v>
      </c>
      <c r="AN125" s="85">
        <v>0</v>
      </c>
      <c r="AO125" s="85">
        <f t="shared" si="35"/>
        <v>20</v>
      </c>
      <c r="AP125" s="85">
        <v>0</v>
      </c>
      <c r="AQ125" s="85">
        <v>0</v>
      </c>
      <c r="AR125" s="85">
        <v>0</v>
      </c>
      <c r="AS125" s="85">
        <f t="shared" si="36"/>
        <v>0</v>
      </c>
      <c r="AT125" s="85">
        <v>0</v>
      </c>
      <c r="AU125" s="85">
        <v>0</v>
      </c>
      <c r="AV125" s="85">
        <v>0</v>
      </c>
      <c r="AW125" s="85">
        <f t="shared" si="37"/>
        <v>0</v>
      </c>
      <c r="AX125" s="85">
        <v>66</v>
      </c>
      <c r="AY125" s="85">
        <v>46</v>
      </c>
      <c r="AZ125" s="85">
        <v>0</v>
      </c>
      <c r="BA125" s="85">
        <v>0</v>
      </c>
      <c r="BB125" s="85">
        <v>0</v>
      </c>
      <c r="BC125" s="85">
        <f t="shared" si="38"/>
        <v>112</v>
      </c>
      <c r="BD125" s="85">
        <v>1</v>
      </c>
      <c r="BE125" s="85">
        <v>36</v>
      </c>
      <c r="BF125" s="89">
        <v>1000</v>
      </c>
    </row>
    <row r="126" spans="1:58">
      <c r="A126" s="85">
        <v>2003</v>
      </c>
      <c r="B126" s="85" t="s">
        <v>119</v>
      </c>
      <c r="C126" s="88">
        <v>2.0699999999999998</v>
      </c>
      <c r="D126" s="88">
        <v>52.25</v>
      </c>
      <c r="E126" s="88">
        <v>0</v>
      </c>
      <c r="F126" s="88">
        <v>0</v>
      </c>
      <c r="G126" s="88">
        <f t="shared" si="20"/>
        <v>54.32</v>
      </c>
      <c r="H126" s="88">
        <v>54.32</v>
      </c>
      <c r="I126" s="88">
        <v>51.944000000000003</v>
      </c>
      <c r="J126" s="88">
        <v>106.57</v>
      </c>
      <c r="K126" s="88">
        <v>26.26</v>
      </c>
      <c r="L126" s="88">
        <v>0</v>
      </c>
      <c r="M126" s="88">
        <v>0</v>
      </c>
      <c r="N126" s="12">
        <f>+BN_InfraMR[[#This Row],[A.03.1 -  Longitud de Vías de Explotación No Electrificadas Troncales y Ramales (vía principal) (km)]]+BN_InfraMR[[#This Row],[A.04.1 -  Longitud de Vías de Explotación Electrificadas Troncales y Ramales (vía principal) (km)]]</f>
        <v>106.57</v>
      </c>
      <c r="O126" s="88">
        <v>106.57</v>
      </c>
      <c r="P126" s="85">
        <v>15</v>
      </c>
      <c r="Q126" s="85">
        <v>7</v>
      </c>
      <c r="R126" s="85">
        <v>0</v>
      </c>
      <c r="S126" s="85">
        <f t="shared" si="15"/>
        <v>22</v>
      </c>
      <c r="T126" s="85">
        <v>0</v>
      </c>
      <c r="U126" s="85">
        <v>43</v>
      </c>
      <c r="V126" s="85">
        <v>0</v>
      </c>
      <c r="W126" s="85">
        <v>3</v>
      </c>
      <c r="X126" s="85">
        <v>0</v>
      </c>
      <c r="Y126" s="85">
        <f t="shared" si="16"/>
        <v>46</v>
      </c>
      <c r="Z126" s="85">
        <v>14</v>
      </c>
      <c r="AA126" s="85">
        <v>10</v>
      </c>
      <c r="AB126" s="85">
        <f>+BN_InfraMR[[#This Row],[Total Pasos Vehiculares a Nivel]]</f>
        <v>46</v>
      </c>
      <c r="AC126" s="85">
        <f t="shared" si="17"/>
        <v>70</v>
      </c>
      <c r="AD126" s="85">
        <v>1</v>
      </c>
      <c r="AE126" s="85">
        <v>9</v>
      </c>
      <c r="AF126" s="85">
        <v>54</v>
      </c>
      <c r="AG126" s="85">
        <f t="shared" si="34"/>
        <v>64</v>
      </c>
      <c r="AH126" s="88">
        <v>47</v>
      </c>
      <c r="AI126" s="88">
        <v>7.32</v>
      </c>
      <c r="AJ126" s="88">
        <v>0</v>
      </c>
      <c r="AK126" s="88">
        <f t="shared" si="19"/>
        <v>54.32</v>
      </c>
      <c r="AL126" s="85">
        <v>0</v>
      </c>
      <c r="AM126" s="85">
        <v>20</v>
      </c>
      <c r="AN126" s="85">
        <v>0</v>
      </c>
      <c r="AO126" s="85">
        <f t="shared" si="35"/>
        <v>20</v>
      </c>
      <c r="AP126" s="85">
        <v>0</v>
      </c>
      <c r="AQ126" s="85">
        <v>0</v>
      </c>
      <c r="AR126" s="85">
        <v>0</v>
      </c>
      <c r="AS126" s="85">
        <f t="shared" si="36"/>
        <v>0</v>
      </c>
      <c r="AT126" s="85">
        <v>0</v>
      </c>
      <c r="AU126" s="85">
        <v>0</v>
      </c>
      <c r="AV126" s="85">
        <v>0</v>
      </c>
      <c r="AW126" s="85">
        <f t="shared" si="37"/>
        <v>0</v>
      </c>
      <c r="AX126" s="85">
        <v>66</v>
      </c>
      <c r="AY126" s="85">
        <v>46</v>
      </c>
      <c r="AZ126" s="85">
        <v>0</v>
      </c>
      <c r="BA126" s="85">
        <v>0</v>
      </c>
      <c r="BB126" s="85">
        <v>0</v>
      </c>
      <c r="BC126" s="85">
        <f t="shared" si="38"/>
        <v>112</v>
      </c>
      <c r="BD126" s="85">
        <v>1</v>
      </c>
      <c r="BE126" s="85">
        <v>36</v>
      </c>
      <c r="BF126" s="89">
        <v>1000</v>
      </c>
    </row>
    <row r="127" spans="1:58">
      <c r="A127" s="85">
        <v>2003</v>
      </c>
      <c r="B127" s="85" t="s">
        <v>120</v>
      </c>
      <c r="C127" s="88">
        <v>2.0699999999999998</v>
      </c>
      <c r="D127" s="88">
        <v>52.25</v>
      </c>
      <c r="E127" s="88">
        <v>0</v>
      </c>
      <c r="F127" s="88">
        <v>0</v>
      </c>
      <c r="G127" s="88">
        <f t="shared" si="20"/>
        <v>54.32</v>
      </c>
      <c r="H127" s="88">
        <v>54.32</v>
      </c>
      <c r="I127" s="88">
        <v>51.944000000000003</v>
      </c>
      <c r="J127" s="88">
        <v>106.57</v>
      </c>
      <c r="K127" s="88">
        <v>26.26</v>
      </c>
      <c r="L127" s="88">
        <v>0</v>
      </c>
      <c r="M127" s="88">
        <v>0</v>
      </c>
      <c r="N127" s="12">
        <f>+BN_InfraMR[[#This Row],[A.03.1 -  Longitud de Vías de Explotación No Electrificadas Troncales y Ramales (vía principal) (km)]]+BN_InfraMR[[#This Row],[A.04.1 -  Longitud de Vías de Explotación Electrificadas Troncales y Ramales (vía principal) (km)]]</f>
        <v>106.57</v>
      </c>
      <c r="O127" s="88">
        <v>106.57</v>
      </c>
      <c r="P127" s="85">
        <v>15</v>
      </c>
      <c r="Q127" s="85">
        <v>7</v>
      </c>
      <c r="R127" s="85">
        <v>0</v>
      </c>
      <c r="S127" s="85">
        <f t="shared" si="15"/>
        <v>22</v>
      </c>
      <c r="T127" s="85">
        <v>0</v>
      </c>
      <c r="U127" s="85">
        <v>43</v>
      </c>
      <c r="V127" s="85">
        <v>0</v>
      </c>
      <c r="W127" s="85">
        <v>3</v>
      </c>
      <c r="X127" s="85">
        <v>0</v>
      </c>
      <c r="Y127" s="85">
        <f t="shared" si="16"/>
        <v>46</v>
      </c>
      <c r="Z127" s="85">
        <v>14</v>
      </c>
      <c r="AA127" s="85">
        <v>10</v>
      </c>
      <c r="AB127" s="85">
        <f>+BN_InfraMR[[#This Row],[Total Pasos Vehiculares a Nivel]]</f>
        <v>46</v>
      </c>
      <c r="AC127" s="85">
        <f t="shared" si="17"/>
        <v>70</v>
      </c>
      <c r="AD127" s="85">
        <v>1</v>
      </c>
      <c r="AE127" s="85">
        <v>9</v>
      </c>
      <c r="AF127" s="85">
        <v>54</v>
      </c>
      <c r="AG127" s="85">
        <f t="shared" si="34"/>
        <v>64</v>
      </c>
      <c r="AH127" s="88">
        <v>47</v>
      </c>
      <c r="AI127" s="88">
        <v>7.32</v>
      </c>
      <c r="AJ127" s="88">
        <v>0</v>
      </c>
      <c r="AK127" s="88">
        <f t="shared" si="19"/>
        <v>54.32</v>
      </c>
      <c r="AL127" s="85">
        <v>0</v>
      </c>
      <c r="AM127" s="85">
        <v>20</v>
      </c>
      <c r="AN127" s="85">
        <v>0</v>
      </c>
      <c r="AO127" s="85">
        <f t="shared" si="35"/>
        <v>20</v>
      </c>
      <c r="AP127" s="85">
        <v>0</v>
      </c>
      <c r="AQ127" s="85">
        <v>0</v>
      </c>
      <c r="AR127" s="85">
        <v>0</v>
      </c>
      <c r="AS127" s="85">
        <f t="shared" si="36"/>
        <v>0</v>
      </c>
      <c r="AT127" s="85">
        <v>0</v>
      </c>
      <c r="AU127" s="85">
        <v>0</v>
      </c>
      <c r="AV127" s="85">
        <v>0</v>
      </c>
      <c r="AW127" s="85">
        <f t="shared" si="37"/>
        <v>0</v>
      </c>
      <c r="AX127" s="85">
        <v>66</v>
      </c>
      <c r="AY127" s="85">
        <v>46</v>
      </c>
      <c r="AZ127" s="85">
        <v>0</v>
      </c>
      <c r="BA127" s="85">
        <v>0</v>
      </c>
      <c r="BB127" s="85">
        <v>0</v>
      </c>
      <c r="BC127" s="85">
        <f t="shared" si="38"/>
        <v>112</v>
      </c>
      <c r="BD127" s="85">
        <v>1</v>
      </c>
      <c r="BE127" s="85">
        <v>36</v>
      </c>
      <c r="BF127" s="89">
        <v>1000</v>
      </c>
    </row>
    <row r="128" spans="1:58">
      <c r="A128" s="85">
        <v>2003</v>
      </c>
      <c r="B128" s="85" t="s">
        <v>121</v>
      </c>
      <c r="C128" s="88">
        <v>2.0699999999999998</v>
      </c>
      <c r="D128" s="88">
        <v>52.25</v>
      </c>
      <c r="E128" s="88">
        <v>0</v>
      </c>
      <c r="F128" s="88">
        <v>0</v>
      </c>
      <c r="G128" s="88">
        <f t="shared" si="20"/>
        <v>54.32</v>
      </c>
      <c r="H128" s="88">
        <v>54.32</v>
      </c>
      <c r="I128" s="88">
        <v>51.944000000000003</v>
      </c>
      <c r="J128" s="88">
        <v>106.57</v>
      </c>
      <c r="K128" s="88">
        <v>26.26</v>
      </c>
      <c r="L128" s="88">
        <v>0</v>
      </c>
      <c r="M128" s="88">
        <v>0</v>
      </c>
      <c r="N128" s="12">
        <f>+BN_InfraMR[[#This Row],[A.03.1 -  Longitud de Vías de Explotación No Electrificadas Troncales y Ramales (vía principal) (km)]]+BN_InfraMR[[#This Row],[A.04.1 -  Longitud de Vías de Explotación Electrificadas Troncales y Ramales (vía principal) (km)]]</f>
        <v>106.57</v>
      </c>
      <c r="O128" s="88">
        <v>106.57</v>
      </c>
      <c r="P128" s="85">
        <v>15</v>
      </c>
      <c r="Q128" s="85">
        <v>7</v>
      </c>
      <c r="R128" s="85">
        <v>0</v>
      </c>
      <c r="S128" s="85">
        <f t="shared" si="15"/>
        <v>22</v>
      </c>
      <c r="T128" s="85">
        <v>0</v>
      </c>
      <c r="U128" s="85">
        <v>43</v>
      </c>
      <c r="V128" s="85">
        <v>0</v>
      </c>
      <c r="W128" s="85">
        <v>3</v>
      </c>
      <c r="X128" s="85">
        <v>0</v>
      </c>
      <c r="Y128" s="85">
        <f t="shared" si="16"/>
        <v>46</v>
      </c>
      <c r="Z128" s="85">
        <v>14</v>
      </c>
      <c r="AA128" s="85">
        <v>10</v>
      </c>
      <c r="AB128" s="85">
        <f>+BN_InfraMR[[#This Row],[Total Pasos Vehiculares a Nivel]]</f>
        <v>46</v>
      </c>
      <c r="AC128" s="85">
        <f t="shared" si="17"/>
        <v>70</v>
      </c>
      <c r="AD128" s="85">
        <v>1</v>
      </c>
      <c r="AE128" s="85">
        <v>9</v>
      </c>
      <c r="AF128" s="85">
        <v>54</v>
      </c>
      <c r="AG128" s="85">
        <f t="shared" si="34"/>
        <v>64</v>
      </c>
      <c r="AH128" s="88">
        <v>47</v>
      </c>
      <c r="AI128" s="88">
        <v>7.32</v>
      </c>
      <c r="AJ128" s="88">
        <v>0</v>
      </c>
      <c r="AK128" s="88">
        <f t="shared" si="19"/>
        <v>54.32</v>
      </c>
      <c r="AL128" s="85">
        <v>0</v>
      </c>
      <c r="AM128" s="85">
        <v>20</v>
      </c>
      <c r="AN128" s="85">
        <v>0</v>
      </c>
      <c r="AO128" s="85">
        <f t="shared" si="35"/>
        <v>20</v>
      </c>
      <c r="AP128" s="85">
        <v>0</v>
      </c>
      <c r="AQ128" s="85">
        <v>0</v>
      </c>
      <c r="AR128" s="85">
        <v>0</v>
      </c>
      <c r="AS128" s="85">
        <f t="shared" si="36"/>
        <v>0</v>
      </c>
      <c r="AT128" s="85">
        <v>0</v>
      </c>
      <c r="AU128" s="85">
        <v>0</v>
      </c>
      <c r="AV128" s="85">
        <v>0</v>
      </c>
      <c r="AW128" s="85">
        <f t="shared" si="37"/>
        <v>0</v>
      </c>
      <c r="AX128" s="85">
        <v>66</v>
      </c>
      <c r="AY128" s="85">
        <v>46</v>
      </c>
      <c r="AZ128" s="85">
        <v>0</v>
      </c>
      <c r="BA128" s="85">
        <v>0</v>
      </c>
      <c r="BB128" s="85">
        <v>0</v>
      </c>
      <c r="BC128" s="85">
        <f t="shared" si="38"/>
        <v>112</v>
      </c>
      <c r="BD128" s="85">
        <v>1</v>
      </c>
      <c r="BE128" s="85">
        <v>36</v>
      </c>
      <c r="BF128" s="89">
        <v>1000</v>
      </c>
    </row>
    <row r="129" spans="1:58">
      <c r="A129" s="85">
        <v>2003</v>
      </c>
      <c r="B129" s="85" t="s">
        <v>122</v>
      </c>
      <c r="C129" s="88">
        <v>2.0699999999999998</v>
      </c>
      <c r="D129" s="88">
        <v>52.25</v>
      </c>
      <c r="E129" s="88">
        <v>0</v>
      </c>
      <c r="F129" s="88">
        <v>0</v>
      </c>
      <c r="G129" s="88">
        <f t="shared" si="20"/>
        <v>54.32</v>
      </c>
      <c r="H129" s="88">
        <v>54.32</v>
      </c>
      <c r="I129" s="88">
        <v>51.944000000000003</v>
      </c>
      <c r="J129" s="88">
        <v>106.57</v>
      </c>
      <c r="K129" s="88">
        <v>26.26</v>
      </c>
      <c r="L129" s="88">
        <v>0</v>
      </c>
      <c r="M129" s="88">
        <v>0</v>
      </c>
      <c r="N129" s="12">
        <f>+BN_InfraMR[[#This Row],[A.03.1 -  Longitud de Vías de Explotación No Electrificadas Troncales y Ramales (vía principal) (km)]]+BN_InfraMR[[#This Row],[A.04.1 -  Longitud de Vías de Explotación Electrificadas Troncales y Ramales (vía principal) (km)]]</f>
        <v>106.57</v>
      </c>
      <c r="O129" s="88">
        <v>106.57</v>
      </c>
      <c r="P129" s="85">
        <v>15</v>
      </c>
      <c r="Q129" s="85">
        <v>7</v>
      </c>
      <c r="R129" s="85">
        <v>0</v>
      </c>
      <c r="S129" s="85">
        <f t="shared" si="15"/>
        <v>22</v>
      </c>
      <c r="T129" s="85">
        <v>0</v>
      </c>
      <c r="U129" s="85">
        <v>43</v>
      </c>
      <c r="V129" s="85">
        <v>0</v>
      </c>
      <c r="W129" s="85">
        <v>3</v>
      </c>
      <c r="X129" s="85">
        <v>0</v>
      </c>
      <c r="Y129" s="85">
        <f t="shared" si="16"/>
        <v>46</v>
      </c>
      <c r="Z129" s="85">
        <v>14</v>
      </c>
      <c r="AA129" s="85">
        <v>10</v>
      </c>
      <c r="AB129" s="85">
        <f>+BN_InfraMR[[#This Row],[Total Pasos Vehiculares a Nivel]]</f>
        <v>46</v>
      </c>
      <c r="AC129" s="85">
        <f t="shared" si="17"/>
        <v>70</v>
      </c>
      <c r="AD129" s="85">
        <v>1</v>
      </c>
      <c r="AE129" s="85">
        <v>9</v>
      </c>
      <c r="AF129" s="85">
        <v>54</v>
      </c>
      <c r="AG129" s="85">
        <f t="shared" si="34"/>
        <v>64</v>
      </c>
      <c r="AH129" s="88">
        <v>47</v>
      </c>
      <c r="AI129" s="88">
        <v>7.32</v>
      </c>
      <c r="AJ129" s="88">
        <v>0</v>
      </c>
      <c r="AK129" s="88">
        <f t="shared" si="19"/>
        <v>54.32</v>
      </c>
      <c r="AL129" s="85">
        <v>0</v>
      </c>
      <c r="AM129" s="85">
        <v>20</v>
      </c>
      <c r="AN129" s="85">
        <v>0</v>
      </c>
      <c r="AO129" s="85">
        <f t="shared" si="35"/>
        <v>20</v>
      </c>
      <c r="AP129" s="85">
        <v>0</v>
      </c>
      <c r="AQ129" s="85">
        <v>0</v>
      </c>
      <c r="AR129" s="85">
        <v>0</v>
      </c>
      <c r="AS129" s="85">
        <f t="shared" si="36"/>
        <v>0</v>
      </c>
      <c r="AT129" s="85">
        <v>0</v>
      </c>
      <c r="AU129" s="85">
        <v>0</v>
      </c>
      <c r="AV129" s="85">
        <v>0</v>
      </c>
      <c r="AW129" s="85">
        <f t="shared" si="37"/>
        <v>0</v>
      </c>
      <c r="AX129" s="85">
        <v>66</v>
      </c>
      <c r="AY129" s="85">
        <v>46</v>
      </c>
      <c r="AZ129" s="85">
        <v>0</v>
      </c>
      <c r="BA129" s="85">
        <v>0</v>
      </c>
      <c r="BB129" s="85">
        <v>0</v>
      </c>
      <c r="BC129" s="85">
        <f t="shared" si="38"/>
        <v>112</v>
      </c>
      <c r="BD129" s="85">
        <v>1</v>
      </c>
      <c r="BE129" s="85">
        <v>36</v>
      </c>
      <c r="BF129" s="89">
        <v>1000</v>
      </c>
    </row>
    <row r="130" spans="1:58">
      <c r="A130" s="85">
        <v>2003</v>
      </c>
      <c r="B130" s="85" t="s">
        <v>123</v>
      </c>
      <c r="C130" s="88">
        <v>2.0699999999999998</v>
      </c>
      <c r="D130" s="88">
        <v>52.25</v>
      </c>
      <c r="E130" s="88">
        <v>0</v>
      </c>
      <c r="F130" s="88">
        <v>0</v>
      </c>
      <c r="G130" s="88">
        <f t="shared" si="20"/>
        <v>54.32</v>
      </c>
      <c r="H130" s="88">
        <v>54.32</v>
      </c>
      <c r="I130" s="88">
        <v>51.944000000000003</v>
      </c>
      <c r="J130" s="88">
        <v>106.57</v>
      </c>
      <c r="K130" s="88">
        <v>26.26</v>
      </c>
      <c r="L130" s="88">
        <v>0</v>
      </c>
      <c r="M130" s="88">
        <v>0</v>
      </c>
      <c r="N130" s="12">
        <f>+BN_InfraMR[[#This Row],[A.03.1 -  Longitud de Vías de Explotación No Electrificadas Troncales y Ramales (vía principal) (km)]]+BN_InfraMR[[#This Row],[A.04.1 -  Longitud de Vías de Explotación Electrificadas Troncales y Ramales (vía principal) (km)]]</f>
        <v>106.57</v>
      </c>
      <c r="O130" s="88">
        <v>106.57</v>
      </c>
      <c r="P130" s="85">
        <v>15</v>
      </c>
      <c r="Q130" s="85">
        <v>7</v>
      </c>
      <c r="R130" s="85">
        <v>0</v>
      </c>
      <c r="S130" s="85">
        <f t="shared" ref="S130:S193" si="39">SUM(P130:R130)</f>
        <v>22</v>
      </c>
      <c r="T130" s="85">
        <v>0</v>
      </c>
      <c r="U130" s="85">
        <v>43</v>
      </c>
      <c r="V130" s="85">
        <v>0</v>
      </c>
      <c r="W130" s="85">
        <v>3</v>
      </c>
      <c r="X130" s="85">
        <v>0</v>
      </c>
      <c r="Y130" s="85">
        <f t="shared" ref="Y130:Y193" si="40">SUM(T130:X130)</f>
        <v>46</v>
      </c>
      <c r="Z130" s="85">
        <v>14</v>
      </c>
      <c r="AA130" s="85">
        <v>10</v>
      </c>
      <c r="AB130" s="85">
        <f>+BN_InfraMR[[#This Row],[Total Pasos Vehiculares a Nivel]]</f>
        <v>46</v>
      </c>
      <c r="AC130" s="85">
        <f t="shared" ref="AC130:AC193" si="41">SUM(Z130:AB130)</f>
        <v>70</v>
      </c>
      <c r="AD130" s="85">
        <v>1</v>
      </c>
      <c r="AE130" s="85">
        <v>9</v>
      </c>
      <c r="AF130" s="85">
        <v>54</v>
      </c>
      <c r="AG130" s="85">
        <f t="shared" si="34"/>
        <v>64</v>
      </c>
      <c r="AH130" s="88">
        <v>47</v>
      </c>
      <c r="AI130" s="88">
        <v>7.32</v>
      </c>
      <c r="AJ130" s="88">
        <v>0</v>
      </c>
      <c r="AK130" s="88">
        <f t="shared" ref="AK130:AK193" si="42">SUM(AH130:AJ130)</f>
        <v>54.32</v>
      </c>
      <c r="AL130" s="85">
        <v>0</v>
      </c>
      <c r="AM130" s="85">
        <v>20</v>
      </c>
      <c r="AN130" s="85">
        <v>0</v>
      </c>
      <c r="AO130" s="85">
        <f t="shared" si="35"/>
        <v>20</v>
      </c>
      <c r="AP130" s="85">
        <v>0</v>
      </c>
      <c r="AQ130" s="85">
        <v>0</v>
      </c>
      <c r="AR130" s="85">
        <v>0</v>
      </c>
      <c r="AS130" s="85">
        <f t="shared" si="36"/>
        <v>0</v>
      </c>
      <c r="AT130" s="85">
        <v>0</v>
      </c>
      <c r="AU130" s="85">
        <v>0</v>
      </c>
      <c r="AV130" s="85">
        <v>0</v>
      </c>
      <c r="AW130" s="85">
        <f t="shared" si="37"/>
        <v>0</v>
      </c>
      <c r="AX130" s="85">
        <v>66</v>
      </c>
      <c r="AY130" s="85">
        <v>46</v>
      </c>
      <c r="AZ130" s="85">
        <v>0</v>
      </c>
      <c r="BA130" s="85">
        <v>0</v>
      </c>
      <c r="BB130" s="85">
        <v>0</v>
      </c>
      <c r="BC130" s="85">
        <f t="shared" si="38"/>
        <v>112</v>
      </c>
      <c r="BD130" s="85">
        <v>1</v>
      </c>
      <c r="BE130" s="85">
        <v>36</v>
      </c>
      <c r="BF130" s="89">
        <v>1000</v>
      </c>
    </row>
    <row r="131" spans="1:58">
      <c r="A131" s="85">
        <v>2003</v>
      </c>
      <c r="B131" s="85" t="s">
        <v>124</v>
      </c>
      <c r="C131" s="88">
        <v>2.0699999999999998</v>
      </c>
      <c r="D131" s="88">
        <v>52.25</v>
      </c>
      <c r="E131" s="88">
        <v>0</v>
      </c>
      <c r="F131" s="88">
        <v>0</v>
      </c>
      <c r="G131" s="88">
        <f t="shared" ref="G131:G194" si="43">SUM(C131:F131)</f>
        <v>54.32</v>
      </c>
      <c r="H131" s="88">
        <v>54.32</v>
      </c>
      <c r="I131" s="88">
        <v>51.944000000000003</v>
      </c>
      <c r="J131" s="88">
        <v>106.57</v>
      </c>
      <c r="K131" s="88">
        <v>26.26</v>
      </c>
      <c r="L131" s="88">
        <v>0</v>
      </c>
      <c r="M131" s="88">
        <v>0</v>
      </c>
      <c r="N131" s="12">
        <f>+BN_InfraMR[[#This Row],[A.03.1 -  Longitud de Vías de Explotación No Electrificadas Troncales y Ramales (vía principal) (km)]]+BN_InfraMR[[#This Row],[A.04.1 -  Longitud de Vías de Explotación Electrificadas Troncales y Ramales (vía principal) (km)]]</f>
        <v>106.57</v>
      </c>
      <c r="O131" s="88">
        <v>106.57</v>
      </c>
      <c r="P131" s="85">
        <v>15</v>
      </c>
      <c r="Q131" s="85">
        <v>7</v>
      </c>
      <c r="R131" s="85">
        <v>0</v>
      </c>
      <c r="S131" s="85">
        <f t="shared" si="39"/>
        <v>22</v>
      </c>
      <c r="T131" s="85">
        <v>0</v>
      </c>
      <c r="U131" s="85">
        <v>43</v>
      </c>
      <c r="V131" s="85">
        <v>0</v>
      </c>
      <c r="W131" s="85">
        <v>3</v>
      </c>
      <c r="X131" s="85">
        <v>0</v>
      </c>
      <c r="Y131" s="85">
        <f t="shared" si="40"/>
        <v>46</v>
      </c>
      <c r="Z131" s="85">
        <v>14</v>
      </c>
      <c r="AA131" s="85">
        <v>10</v>
      </c>
      <c r="AB131" s="85">
        <f>+BN_InfraMR[[#This Row],[Total Pasos Vehiculares a Nivel]]</f>
        <v>46</v>
      </c>
      <c r="AC131" s="85">
        <f t="shared" si="41"/>
        <v>70</v>
      </c>
      <c r="AD131" s="85">
        <v>1</v>
      </c>
      <c r="AE131" s="85">
        <v>9</v>
      </c>
      <c r="AF131" s="85">
        <v>54</v>
      </c>
      <c r="AG131" s="85">
        <f t="shared" si="34"/>
        <v>64</v>
      </c>
      <c r="AH131" s="88">
        <v>47</v>
      </c>
      <c r="AI131" s="88">
        <v>7.32</v>
      </c>
      <c r="AJ131" s="88">
        <v>0</v>
      </c>
      <c r="AK131" s="88">
        <f t="shared" si="42"/>
        <v>54.32</v>
      </c>
      <c r="AL131" s="85">
        <v>0</v>
      </c>
      <c r="AM131" s="85">
        <v>20</v>
      </c>
      <c r="AN131" s="85">
        <v>0</v>
      </c>
      <c r="AO131" s="85">
        <f t="shared" si="35"/>
        <v>20</v>
      </c>
      <c r="AP131" s="85">
        <v>0</v>
      </c>
      <c r="AQ131" s="85">
        <v>0</v>
      </c>
      <c r="AR131" s="85">
        <v>0</v>
      </c>
      <c r="AS131" s="85">
        <f t="shared" si="36"/>
        <v>0</v>
      </c>
      <c r="AT131" s="85">
        <v>0</v>
      </c>
      <c r="AU131" s="85">
        <v>0</v>
      </c>
      <c r="AV131" s="85">
        <v>0</v>
      </c>
      <c r="AW131" s="85">
        <f t="shared" si="37"/>
        <v>0</v>
      </c>
      <c r="AX131" s="85">
        <v>66</v>
      </c>
      <c r="AY131" s="85">
        <v>46</v>
      </c>
      <c r="AZ131" s="85">
        <v>0</v>
      </c>
      <c r="BA131" s="85">
        <v>0</v>
      </c>
      <c r="BB131" s="85">
        <v>0</v>
      </c>
      <c r="BC131" s="85">
        <f t="shared" si="38"/>
        <v>112</v>
      </c>
      <c r="BD131" s="85">
        <v>1</v>
      </c>
      <c r="BE131" s="85">
        <v>36</v>
      </c>
      <c r="BF131" s="89">
        <v>1000</v>
      </c>
    </row>
    <row r="132" spans="1:58">
      <c r="A132" s="85">
        <v>2003</v>
      </c>
      <c r="B132" s="85" t="s">
        <v>125</v>
      </c>
      <c r="C132" s="88">
        <v>2.0699999999999998</v>
      </c>
      <c r="D132" s="88">
        <v>52.25</v>
      </c>
      <c r="E132" s="88">
        <v>0</v>
      </c>
      <c r="F132" s="88">
        <v>0</v>
      </c>
      <c r="G132" s="88">
        <f t="shared" si="43"/>
        <v>54.32</v>
      </c>
      <c r="H132" s="88">
        <v>54.32</v>
      </c>
      <c r="I132" s="88">
        <v>51.944000000000003</v>
      </c>
      <c r="J132" s="88">
        <v>106.57</v>
      </c>
      <c r="K132" s="88">
        <v>26.26</v>
      </c>
      <c r="L132" s="88">
        <v>0</v>
      </c>
      <c r="M132" s="88">
        <v>0</v>
      </c>
      <c r="N132" s="12">
        <f>+BN_InfraMR[[#This Row],[A.03.1 -  Longitud de Vías de Explotación No Electrificadas Troncales y Ramales (vía principal) (km)]]+BN_InfraMR[[#This Row],[A.04.1 -  Longitud de Vías de Explotación Electrificadas Troncales y Ramales (vía principal) (km)]]</f>
        <v>106.57</v>
      </c>
      <c r="O132" s="88">
        <v>106.57</v>
      </c>
      <c r="P132" s="85">
        <v>15</v>
      </c>
      <c r="Q132" s="85">
        <v>7</v>
      </c>
      <c r="R132" s="85">
        <v>0</v>
      </c>
      <c r="S132" s="85">
        <f t="shared" si="39"/>
        <v>22</v>
      </c>
      <c r="T132" s="85">
        <v>0</v>
      </c>
      <c r="U132" s="85">
        <v>43</v>
      </c>
      <c r="V132" s="85">
        <v>0</v>
      </c>
      <c r="W132" s="85">
        <v>3</v>
      </c>
      <c r="X132" s="85">
        <v>0</v>
      </c>
      <c r="Y132" s="85">
        <f t="shared" si="40"/>
        <v>46</v>
      </c>
      <c r="Z132" s="85">
        <v>14</v>
      </c>
      <c r="AA132" s="85">
        <v>10</v>
      </c>
      <c r="AB132" s="85">
        <f>+BN_InfraMR[[#This Row],[Total Pasos Vehiculares a Nivel]]</f>
        <v>46</v>
      </c>
      <c r="AC132" s="85">
        <f t="shared" si="41"/>
        <v>70</v>
      </c>
      <c r="AD132" s="85">
        <v>1</v>
      </c>
      <c r="AE132" s="85">
        <v>9</v>
      </c>
      <c r="AF132" s="85">
        <v>54</v>
      </c>
      <c r="AG132" s="85">
        <f t="shared" si="34"/>
        <v>64</v>
      </c>
      <c r="AH132" s="88">
        <v>47</v>
      </c>
      <c r="AI132" s="88">
        <v>7.32</v>
      </c>
      <c r="AJ132" s="88">
        <v>0</v>
      </c>
      <c r="AK132" s="88">
        <f t="shared" si="42"/>
        <v>54.32</v>
      </c>
      <c r="AL132" s="85">
        <v>0</v>
      </c>
      <c r="AM132" s="85">
        <v>20</v>
      </c>
      <c r="AN132" s="85">
        <v>0</v>
      </c>
      <c r="AO132" s="85">
        <f t="shared" si="35"/>
        <v>20</v>
      </c>
      <c r="AP132" s="85">
        <v>0</v>
      </c>
      <c r="AQ132" s="85">
        <v>0</v>
      </c>
      <c r="AR132" s="85">
        <v>0</v>
      </c>
      <c r="AS132" s="85">
        <f t="shared" si="36"/>
        <v>0</v>
      </c>
      <c r="AT132" s="85">
        <v>0</v>
      </c>
      <c r="AU132" s="85">
        <v>0</v>
      </c>
      <c r="AV132" s="85">
        <v>0</v>
      </c>
      <c r="AW132" s="85">
        <f t="shared" si="37"/>
        <v>0</v>
      </c>
      <c r="AX132" s="85">
        <v>66</v>
      </c>
      <c r="AY132" s="85">
        <v>46</v>
      </c>
      <c r="AZ132" s="85">
        <v>0</v>
      </c>
      <c r="BA132" s="85">
        <v>0</v>
      </c>
      <c r="BB132" s="85">
        <v>0</v>
      </c>
      <c r="BC132" s="85">
        <f t="shared" si="38"/>
        <v>112</v>
      </c>
      <c r="BD132" s="85">
        <v>1</v>
      </c>
      <c r="BE132" s="85">
        <v>36</v>
      </c>
      <c r="BF132" s="89">
        <v>1000</v>
      </c>
    </row>
    <row r="133" spans="1:58">
      <c r="A133" s="85">
        <v>2003</v>
      </c>
      <c r="B133" s="85" t="s">
        <v>126</v>
      </c>
      <c r="C133" s="88">
        <v>2.0699999999999998</v>
      </c>
      <c r="D133" s="88">
        <v>52.25</v>
      </c>
      <c r="E133" s="88">
        <v>0</v>
      </c>
      <c r="F133" s="88">
        <v>0</v>
      </c>
      <c r="G133" s="88">
        <f t="shared" si="43"/>
        <v>54.32</v>
      </c>
      <c r="H133" s="88">
        <v>54.32</v>
      </c>
      <c r="I133" s="88">
        <v>51.944000000000003</v>
      </c>
      <c r="J133" s="88">
        <v>106.57</v>
      </c>
      <c r="K133" s="88">
        <v>26.26</v>
      </c>
      <c r="L133" s="88">
        <v>0</v>
      </c>
      <c r="M133" s="88">
        <v>0</v>
      </c>
      <c r="N133" s="12">
        <f>+BN_InfraMR[[#This Row],[A.03.1 -  Longitud de Vías de Explotación No Electrificadas Troncales y Ramales (vía principal) (km)]]+BN_InfraMR[[#This Row],[A.04.1 -  Longitud de Vías de Explotación Electrificadas Troncales y Ramales (vía principal) (km)]]</f>
        <v>106.57</v>
      </c>
      <c r="O133" s="88">
        <v>106.57</v>
      </c>
      <c r="P133" s="85">
        <v>15</v>
      </c>
      <c r="Q133" s="85">
        <v>7</v>
      </c>
      <c r="R133" s="85">
        <v>0</v>
      </c>
      <c r="S133" s="85">
        <f t="shared" si="39"/>
        <v>22</v>
      </c>
      <c r="T133" s="85">
        <v>0</v>
      </c>
      <c r="U133" s="85">
        <v>43</v>
      </c>
      <c r="V133" s="85">
        <v>0</v>
      </c>
      <c r="W133" s="85">
        <v>3</v>
      </c>
      <c r="X133" s="85">
        <v>0</v>
      </c>
      <c r="Y133" s="85">
        <f t="shared" si="40"/>
        <v>46</v>
      </c>
      <c r="Z133" s="85">
        <v>14</v>
      </c>
      <c r="AA133" s="85">
        <v>10</v>
      </c>
      <c r="AB133" s="85">
        <f>+BN_InfraMR[[#This Row],[Total Pasos Vehiculares a Nivel]]</f>
        <v>46</v>
      </c>
      <c r="AC133" s="85">
        <f t="shared" si="41"/>
        <v>70</v>
      </c>
      <c r="AD133" s="85">
        <v>1</v>
      </c>
      <c r="AE133" s="85">
        <v>9</v>
      </c>
      <c r="AF133" s="85">
        <v>54</v>
      </c>
      <c r="AG133" s="85">
        <f t="shared" si="34"/>
        <v>64</v>
      </c>
      <c r="AH133" s="88">
        <v>47</v>
      </c>
      <c r="AI133" s="88">
        <v>7.32</v>
      </c>
      <c r="AJ133" s="88">
        <v>0</v>
      </c>
      <c r="AK133" s="88">
        <f t="shared" si="42"/>
        <v>54.32</v>
      </c>
      <c r="AL133" s="85">
        <v>0</v>
      </c>
      <c r="AM133" s="85">
        <v>20</v>
      </c>
      <c r="AN133" s="85">
        <v>0</v>
      </c>
      <c r="AO133" s="85">
        <f t="shared" si="35"/>
        <v>20</v>
      </c>
      <c r="AP133" s="85">
        <v>0</v>
      </c>
      <c r="AQ133" s="85">
        <v>0</v>
      </c>
      <c r="AR133" s="85">
        <v>0</v>
      </c>
      <c r="AS133" s="85">
        <f t="shared" si="36"/>
        <v>0</v>
      </c>
      <c r="AT133" s="85">
        <v>0</v>
      </c>
      <c r="AU133" s="85">
        <v>0</v>
      </c>
      <c r="AV133" s="85">
        <v>0</v>
      </c>
      <c r="AW133" s="85">
        <f t="shared" si="37"/>
        <v>0</v>
      </c>
      <c r="AX133" s="85">
        <v>66</v>
      </c>
      <c r="AY133" s="85">
        <v>46</v>
      </c>
      <c r="AZ133" s="85">
        <v>0</v>
      </c>
      <c r="BA133" s="85">
        <v>0</v>
      </c>
      <c r="BB133" s="85">
        <v>0</v>
      </c>
      <c r="BC133" s="85">
        <f t="shared" si="38"/>
        <v>112</v>
      </c>
      <c r="BD133" s="85">
        <v>1</v>
      </c>
      <c r="BE133" s="85">
        <v>36</v>
      </c>
      <c r="BF133" s="89">
        <v>1000</v>
      </c>
    </row>
    <row r="134" spans="1:58">
      <c r="A134" s="85">
        <v>2004</v>
      </c>
      <c r="B134" s="85" t="s">
        <v>115</v>
      </c>
      <c r="C134" s="88">
        <v>2.0699999999999998</v>
      </c>
      <c r="D134" s="88">
        <v>52.25</v>
      </c>
      <c r="E134" s="88">
        <v>0</v>
      </c>
      <c r="F134" s="88">
        <v>0</v>
      </c>
      <c r="G134" s="88">
        <f t="shared" si="43"/>
        <v>54.32</v>
      </c>
      <c r="H134" s="88">
        <v>54.32</v>
      </c>
      <c r="I134" s="88">
        <v>51.944000000000003</v>
      </c>
      <c r="J134" s="88">
        <v>106.57</v>
      </c>
      <c r="K134" s="88">
        <v>26.26</v>
      </c>
      <c r="L134" s="88">
        <v>0</v>
      </c>
      <c r="M134" s="88">
        <v>0</v>
      </c>
      <c r="N134" s="12">
        <f>+BN_InfraMR[[#This Row],[A.03.1 -  Longitud de Vías de Explotación No Electrificadas Troncales y Ramales (vía principal) (km)]]+BN_InfraMR[[#This Row],[A.04.1 -  Longitud de Vías de Explotación Electrificadas Troncales y Ramales (vía principal) (km)]]</f>
        <v>106.57</v>
      </c>
      <c r="O134" s="88">
        <v>106.57</v>
      </c>
      <c r="P134" s="85">
        <v>15</v>
      </c>
      <c r="Q134" s="85">
        <v>7</v>
      </c>
      <c r="R134" s="85">
        <v>0</v>
      </c>
      <c r="S134" s="85">
        <f t="shared" si="39"/>
        <v>22</v>
      </c>
      <c r="T134" s="85">
        <v>0</v>
      </c>
      <c r="U134" s="85">
        <v>43</v>
      </c>
      <c r="V134" s="85">
        <v>0</v>
      </c>
      <c r="W134" s="85">
        <v>3</v>
      </c>
      <c r="X134" s="85">
        <v>0</v>
      </c>
      <c r="Y134" s="85">
        <f t="shared" si="40"/>
        <v>46</v>
      </c>
      <c r="Z134" s="85">
        <v>14</v>
      </c>
      <c r="AA134" s="85">
        <v>10</v>
      </c>
      <c r="AB134" s="85">
        <f>+BN_InfraMR[[#This Row],[Total Pasos Vehiculares a Nivel]]</f>
        <v>46</v>
      </c>
      <c r="AC134" s="85">
        <f t="shared" si="41"/>
        <v>70</v>
      </c>
      <c r="AD134" s="85">
        <v>1</v>
      </c>
      <c r="AE134" s="85">
        <v>9</v>
      </c>
      <c r="AF134" s="85">
        <v>54</v>
      </c>
      <c r="AG134" s="85">
        <f t="shared" ref="AG134:AG169" si="44">SUM(AD134:AF134)</f>
        <v>64</v>
      </c>
      <c r="AH134" s="88">
        <v>47</v>
      </c>
      <c r="AI134" s="88">
        <v>7.32</v>
      </c>
      <c r="AJ134" s="88">
        <v>0</v>
      </c>
      <c r="AK134" s="88">
        <f t="shared" si="42"/>
        <v>54.32</v>
      </c>
      <c r="AL134" s="85">
        <v>0</v>
      </c>
      <c r="AM134" s="85">
        <v>20</v>
      </c>
      <c r="AN134" s="85">
        <v>0</v>
      </c>
      <c r="AO134" s="85">
        <f t="shared" si="35"/>
        <v>20</v>
      </c>
      <c r="AP134" s="85">
        <v>0</v>
      </c>
      <c r="AQ134" s="85">
        <v>0</v>
      </c>
      <c r="AR134" s="85">
        <v>0</v>
      </c>
      <c r="AS134" s="85">
        <f t="shared" si="36"/>
        <v>0</v>
      </c>
      <c r="AT134" s="85">
        <v>0</v>
      </c>
      <c r="AU134" s="85">
        <v>0</v>
      </c>
      <c r="AV134" s="85">
        <v>0</v>
      </c>
      <c r="AW134" s="85">
        <f t="shared" si="37"/>
        <v>0</v>
      </c>
      <c r="AX134" s="85">
        <v>70</v>
      </c>
      <c r="AY134" s="85">
        <v>50</v>
      </c>
      <c r="AZ134" s="85">
        <v>0</v>
      </c>
      <c r="BA134" s="85">
        <v>0</v>
      </c>
      <c r="BB134" s="85">
        <v>0</v>
      </c>
      <c r="BC134" s="85">
        <f t="shared" si="38"/>
        <v>120</v>
      </c>
      <c r="BD134" s="85">
        <v>1</v>
      </c>
      <c r="BE134" s="85">
        <v>36</v>
      </c>
      <c r="BF134" s="89">
        <v>1000</v>
      </c>
    </row>
    <row r="135" spans="1:58">
      <c r="A135" s="85">
        <v>2004</v>
      </c>
      <c r="B135" s="85" t="s">
        <v>116</v>
      </c>
      <c r="C135" s="88">
        <v>2.0699999999999998</v>
      </c>
      <c r="D135" s="88">
        <v>52.25</v>
      </c>
      <c r="E135" s="88">
        <v>0</v>
      </c>
      <c r="F135" s="88">
        <v>0</v>
      </c>
      <c r="G135" s="88">
        <f t="shared" si="43"/>
        <v>54.32</v>
      </c>
      <c r="H135" s="88">
        <v>54.32</v>
      </c>
      <c r="I135" s="88">
        <v>51.944000000000003</v>
      </c>
      <c r="J135" s="88">
        <v>106.57</v>
      </c>
      <c r="K135" s="88">
        <v>26.26</v>
      </c>
      <c r="L135" s="88">
        <v>0</v>
      </c>
      <c r="M135" s="88">
        <v>0</v>
      </c>
      <c r="N135" s="12">
        <f>+BN_InfraMR[[#This Row],[A.03.1 -  Longitud de Vías de Explotación No Electrificadas Troncales y Ramales (vía principal) (km)]]+BN_InfraMR[[#This Row],[A.04.1 -  Longitud de Vías de Explotación Electrificadas Troncales y Ramales (vía principal) (km)]]</f>
        <v>106.57</v>
      </c>
      <c r="O135" s="88">
        <v>106.57</v>
      </c>
      <c r="P135" s="85">
        <v>15</v>
      </c>
      <c r="Q135" s="85">
        <v>7</v>
      </c>
      <c r="R135" s="85">
        <v>0</v>
      </c>
      <c r="S135" s="85">
        <f t="shared" si="39"/>
        <v>22</v>
      </c>
      <c r="T135" s="85">
        <v>0</v>
      </c>
      <c r="U135" s="85">
        <v>43</v>
      </c>
      <c r="V135" s="85">
        <v>0</v>
      </c>
      <c r="W135" s="85">
        <v>3</v>
      </c>
      <c r="X135" s="85">
        <v>0</v>
      </c>
      <c r="Y135" s="85">
        <f t="shared" si="40"/>
        <v>46</v>
      </c>
      <c r="Z135" s="85">
        <v>14</v>
      </c>
      <c r="AA135" s="85">
        <v>10</v>
      </c>
      <c r="AB135" s="85">
        <f>+BN_InfraMR[[#This Row],[Total Pasos Vehiculares a Nivel]]</f>
        <v>46</v>
      </c>
      <c r="AC135" s="85">
        <f t="shared" si="41"/>
        <v>70</v>
      </c>
      <c r="AD135" s="85">
        <v>1</v>
      </c>
      <c r="AE135" s="85">
        <v>9</v>
      </c>
      <c r="AF135" s="85">
        <v>54</v>
      </c>
      <c r="AG135" s="85">
        <f t="shared" si="44"/>
        <v>64</v>
      </c>
      <c r="AH135" s="88">
        <v>47</v>
      </c>
      <c r="AI135" s="88">
        <v>7.32</v>
      </c>
      <c r="AJ135" s="88">
        <v>0</v>
      </c>
      <c r="AK135" s="88">
        <f t="shared" si="42"/>
        <v>54.32</v>
      </c>
      <c r="AL135" s="85">
        <v>0</v>
      </c>
      <c r="AM135" s="85">
        <v>20</v>
      </c>
      <c r="AN135" s="85">
        <v>0</v>
      </c>
      <c r="AO135" s="85">
        <f t="shared" ref="AO135:AO158" si="45">SUM(AL135:AN135)</f>
        <v>20</v>
      </c>
      <c r="AP135" s="85">
        <v>0</v>
      </c>
      <c r="AQ135" s="85">
        <v>0</v>
      </c>
      <c r="AR135" s="85">
        <v>0</v>
      </c>
      <c r="AS135" s="85">
        <f t="shared" ref="AS135:AS158" si="46">SUM(AP135:AR135)</f>
        <v>0</v>
      </c>
      <c r="AT135" s="85">
        <v>0</v>
      </c>
      <c r="AU135" s="85">
        <v>0</v>
      </c>
      <c r="AV135" s="85">
        <v>0</v>
      </c>
      <c r="AW135" s="85">
        <f t="shared" ref="AW135:AW158" si="47">SUM(AT135:AV135)</f>
        <v>0</v>
      </c>
      <c r="AX135" s="85">
        <v>70</v>
      </c>
      <c r="AY135" s="85">
        <v>50</v>
      </c>
      <c r="AZ135" s="85">
        <v>0</v>
      </c>
      <c r="BA135" s="85">
        <v>0</v>
      </c>
      <c r="BB135" s="85">
        <v>0</v>
      </c>
      <c r="BC135" s="85">
        <f t="shared" ref="BC135:BC158" si="48">SUM(AX135:BB135)</f>
        <v>120</v>
      </c>
      <c r="BD135" s="85">
        <v>1</v>
      </c>
      <c r="BE135" s="85">
        <v>36</v>
      </c>
      <c r="BF135" s="89">
        <v>1000</v>
      </c>
    </row>
    <row r="136" spans="1:58">
      <c r="A136" s="85">
        <v>2004</v>
      </c>
      <c r="B136" s="85" t="s">
        <v>117</v>
      </c>
      <c r="C136" s="88">
        <v>2.0699999999999998</v>
      </c>
      <c r="D136" s="88">
        <v>52.25</v>
      </c>
      <c r="E136" s="88">
        <v>0</v>
      </c>
      <c r="F136" s="88">
        <v>0</v>
      </c>
      <c r="G136" s="88">
        <f t="shared" si="43"/>
        <v>54.32</v>
      </c>
      <c r="H136" s="88">
        <v>54.32</v>
      </c>
      <c r="I136" s="88">
        <v>51.944000000000003</v>
      </c>
      <c r="J136" s="88">
        <v>106.57</v>
      </c>
      <c r="K136" s="88">
        <v>26.26</v>
      </c>
      <c r="L136" s="88">
        <v>0</v>
      </c>
      <c r="M136" s="88">
        <v>0</v>
      </c>
      <c r="N136" s="12">
        <f>+BN_InfraMR[[#This Row],[A.03.1 -  Longitud de Vías de Explotación No Electrificadas Troncales y Ramales (vía principal) (km)]]+BN_InfraMR[[#This Row],[A.04.1 -  Longitud de Vías de Explotación Electrificadas Troncales y Ramales (vía principal) (km)]]</f>
        <v>106.57</v>
      </c>
      <c r="O136" s="88">
        <v>106.57</v>
      </c>
      <c r="P136" s="85">
        <v>15</v>
      </c>
      <c r="Q136" s="85">
        <v>7</v>
      </c>
      <c r="R136" s="85">
        <v>0</v>
      </c>
      <c r="S136" s="85">
        <f t="shared" si="39"/>
        <v>22</v>
      </c>
      <c r="T136" s="85">
        <v>0</v>
      </c>
      <c r="U136" s="85">
        <v>43</v>
      </c>
      <c r="V136" s="85">
        <v>0</v>
      </c>
      <c r="W136" s="85">
        <v>3</v>
      </c>
      <c r="X136" s="85">
        <v>0</v>
      </c>
      <c r="Y136" s="85">
        <f t="shared" si="40"/>
        <v>46</v>
      </c>
      <c r="Z136" s="85">
        <v>14</v>
      </c>
      <c r="AA136" s="85">
        <v>10</v>
      </c>
      <c r="AB136" s="85">
        <f>+BN_InfraMR[[#This Row],[Total Pasos Vehiculares a Nivel]]</f>
        <v>46</v>
      </c>
      <c r="AC136" s="85">
        <f t="shared" si="41"/>
        <v>70</v>
      </c>
      <c r="AD136" s="85">
        <v>1</v>
      </c>
      <c r="AE136" s="85">
        <v>9</v>
      </c>
      <c r="AF136" s="85">
        <v>54</v>
      </c>
      <c r="AG136" s="85">
        <f t="shared" si="44"/>
        <v>64</v>
      </c>
      <c r="AH136" s="88">
        <v>47</v>
      </c>
      <c r="AI136" s="88">
        <v>7.32</v>
      </c>
      <c r="AJ136" s="88">
        <v>0</v>
      </c>
      <c r="AK136" s="88">
        <f t="shared" si="42"/>
        <v>54.32</v>
      </c>
      <c r="AL136" s="85">
        <v>0</v>
      </c>
      <c r="AM136" s="85">
        <v>20</v>
      </c>
      <c r="AN136" s="85">
        <v>0</v>
      </c>
      <c r="AO136" s="85">
        <f t="shared" si="45"/>
        <v>20</v>
      </c>
      <c r="AP136" s="85">
        <v>0</v>
      </c>
      <c r="AQ136" s="85">
        <v>0</v>
      </c>
      <c r="AR136" s="85">
        <v>0</v>
      </c>
      <c r="AS136" s="85">
        <f t="shared" si="46"/>
        <v>0</v>
      </c>
      <c r="AT136" s="85">
        <v>0</v>
      </c>
      <c r="AU136" s="85">
        <v>0</v>
      </c>
      <c r="AV136" s="85">
        <v>0</v>
      </c>
      <c r="AW136" s="85">
        <f t="shared" si="47"/>
        <v>0</v>
      </c>
      <c r="AX136" s="85">
        <v>70</v>
      </c>
      <c r="AY136" s="85">
        <v>50</v>
      </c>
      <c r="AZ136" s="85">
        <v>0</v>
      </c>
      <c r="BA136" s="85">
        <v>0</v>
      </c>
      <c r="BB136" s="85">
        <v>0</v>
      </c>
      <c r="BC136" s="85">
        <f t="shared" si="48"/>
        <v>120</v>
      </c>
      <c r="BD136" s="85">
        <v>1</v>
      </c>
      <c r="BE136" s="85">
        <v>36</v>
      </c>
      <c r="BF136" s="89">
        <v>1000</v>
      </c>
    </row>
    <row r="137" spans="1:58">
      <c r="A137" s="85">
        <v>2004</v>
      </c>
      <c r="B137" s="85" t="s">
        <v>118</v>
      </c>
      <c r="C137" s="88">
        <v>2.0699999999999998</v>
      </c>
      <c r="D137" s="88">
        <v>52.25</v>
      </c>
      <c r="E137" s="88">
        <v>0</v>
      </c>
      <c r="F137" s="88">
        <v>0</v>
      </c>
      <c r="G137" s="88">
        <f t="shared" si="43"/>
        <v>54.32</v>
      </c>
      <c r="H137" s="88">
        <v>54.32</v>
      </c>
      <c r="I137" s="88">
        <v>51.944000000000003</v>
      </c>
      <c r="J137" s="88">
        <v>106.57</v>
      </c>
      <c r="K137" s="88">
        <v>26.26</v>
      </c>
      <c r="L137" s="88">
        <v>0</v>
      </c>
      <c r="M137" s="88">
        <v>0</v>
      </c>
      <c r="N137" s="12">
        <f>+BN_InfraMR[[#This Row],[A.03.1 -  Longitud de Vías de Explotación No Electrificadas Troncales y Ramales (vía principal) (km)]]+BN_InfraMR[[#This Row],[A.04.1 -  Longitud de Vías de Explotación Electrificadas Troncales y Ramales (vía principal) (km)]]</f>
        <v>106.57</v>
      </c>
      <c r="O137" s="88">
        <v>106.57</v>
      </c>
      <c r="P137" s="85">
        <v>15</v>
      </c>
      <c r="Q137" s="85">
        <v>7</v>
      </c>
      <c r="R137" s="85">
        <v>0</v>
      </c>
      <c r="S137" s="85">
        <f t="shared" si="39"/>
        <v>22</v>
      </c>
      <c r="T137" s="85">
        <v>0</v>
      </c>
      <c r="U137" s="85">
        <v>43</v>
      </c>
      <c r="V137" s="85">
        <v>0</v>
      </c>
      <c r="W137" s="85">
        <v>3</v>
      </c>
      <c r="X137" s="85">
        <v>0</v>
      </c>
      <c r="Y137" s="85">
        <f t="shared" si="40"/>
        <v>46</v>
      </c>
      <c r="Z137" s="85">
        <v>14</v>
      </c>
      <c r="AA137" s="85">
        <v>10</v>
      </c>
      <c r="AB137" s="85">
        <f>+BN_InfraMR[[#This Row],[Total Pasos Vehiculares a Nivel]]</f>
        <v>46</v>
      </c>
      <c r="AC137" s="85">
        <f t="shared" si="41"/>
        <v>70</v>
      </c>
      <c r="AD137" s="85">
        <v>1</v>
      </c>
      <c r="AE137" s="85">
        <v>9</v>
      </c>
      <c r="AF137" s="85">
        <v>54</v>
      </c>
      <c r="AG137" s="85">
        <f t="shared" si="44"/>
        <v>64</v>
      </c>
      <c r="AH137" s="88">
        <v>47</v>
      </c>
      <c r="AI137" s="88">
        <v>7.32</v>
      </c>
      <c r="AJ137" s="88">
        <v>0</v>
      </c>
      <c r="AK137" s="88">
        <f t="shared" si="42"/>
        <v>54.32</v>
      </c>
      <c r="AL137" s="85">
        <v>0</v>
      </c>
      <c r="AM137" s="85">
        <v>20</v>
      </c>
      <c r="AN137" s="85">
        <v>0</v>
      </c>
      <c r="AO137" s="85">
        <f t="shared" si="45"/>
        <v>20</v>
      </c>
      <c r="AP137" s="85">
        <v>0</v>
      </c>
      <c r="AQ137" s="85">
        <v>0</v>
      </c>
      <c r="AR137" s="85">
        <v>0</v>
      </c>
      <c r="AS137" s="85">
        <f t="shared" si="46"/>
        <v>0</v>
      </c>
      <c r="AT137" s="85">
        <v>0</v>
      </c>
      <c r="AU137" s="85">
        <v>0</v>
      </c>
      <c r="AV137" s="85">
        <v>0</v>
      </c>
      <c r="AW137" s="85">
        <f t="shared" si="47"/>
        <v>0</v>
      </c>
      <c r="AX137" s="85">
        <v>70</v>
      </c>
      <c r="AY137" s="85">
        <v>50</v>
      </c>
      <c r="AZ137" s="85">
        <v>0</v>
      </c>
      <c r="BA137" s="85">
        <v>0</v>
      </c>
      <c r="BB137" s="85">
        <v>0</v>
      </c>
      <c r="BC137" s="85">
        <f t="shared" si="48"/>
        <v>120</v>
      </c>
      <c r="BD137" s="85">
        <v>1</v>
      </c>
      <c r="BE137" s="85">
        <v>36</v>
      </c>
      <c r="BF137" s="89">
        <v>1000</v>
      </c>
    </row>
    <row r="138" spans="1:58">
      <c r="A138" s="85">
        <v>2004</v>
      </c>
      <c r="B138" s="85" t="s">
        <v>119</v>
      </c>
      <c r="C138" s="88">
        <v>2.0699999999999998</v>
      </c>
      <c r="D138" s="88">
        <v>52.25</v>
      </c>
      <c r="E138" s="88">
        <v>0</v>
      </c>
      <c r="F138" s="88">
        <v>0</v>
      </c>
      <c r="G138" s="88">
        <f t="shared" si="43"/>
        <v>54.32</v>
      </c>
      <c r="H138" s="88">
        <v>54.32</v>
      </c>
      <c r="I138" s="88">
        <v>51.944000000000003</v>
      </c>
      <c r="J138" s="88">
        <v>106.57</v>
      </c>
      <c r="K138" s="88">
        <v>26.26</v>
      </c>
      <c r="L138" s="88">
        <v>0</v>
      </c>
      <c r="M138" s="88">
        <v>0</v>
      </c>
      <c r="N138" s="12">
        <f>+BN_InfraMR[[#This Row],[A.03.1 -  Longitud de Vías de Explotación No Electrificadas Troncales y Ramales (vía principal) (km)]]+BN_InfraMR[[#This Row],[A.04.1 -  Longitud de Vías de Explotación Electrificadas Troncales y Ramales (vía principal) (km)]]</f>
        <v>106.57</v>
      </c>
      <c r="O138" s="88">
        <v>106.57</v>
      </c>
      <c r="P138" s="85">
        <v>15</v>
      </c>
      <c r="Q138" s="85">
        <v>7</v>
      </c>
      <c r="R138" s="85">
        <v>0</v>
      </c>
      <c r="S138" s="85">
        <f t="shared" si="39"/>
        <v>22</v>
      </c>
      <c r="T138" s="85">
        <v>0</v>
      </c>
      <c r="U138" s="85">
        <v>43</v>
      </c>
      <c r="V138" s="85">
        <v>0</v>
      </c>
      <c r="W138" s="85">
        <v>3</v>
      </c>
      <c r="X138" s="85">
        <v>0</v>
      </c>
      <c r="Y138" s="85">
        <f t="shared" si="40"/>
        <v>46</v>
      </c>
      <c r="Z138" s="85">
        <v>14</v>
      </c>
      <c r="AA138" s="85">
        <v>10</v>
      </c>
      <c r="AB138" s="85">
        <f>+BN_InfraMR[[#This Row],[Total Pasos Vehiculares a Nivel]]</f>
        <v>46</v>
      </c>
      <c r="AC138" s="85">
        <f t="shared" si="41"/>
        <v>70</v>
      </c>
      <c r="AD138" s="85">
        <v>1</v>
      </c>
      <c r="AE138" s="85">
        <v>9</v>
      </c>
      <c r="AF138" s="85">
        <v>54</v>
      </c>
      <c r="AG138" s="85">
        <f t="shared" si="44"/>
        <v>64</v>
      </c>
      <c r="AH138" s="88">
        <v>47</v>
      </c>
      <c r="AI138" s="88">
        <v>7.32</v>
      </c>
      <c r="AJ138" s="88">
        <v>0</v>
      </c>
      <c r="AK138" s="88">
        <f t="shared" si="42"/>
        <v>54.32</v>
      </c>
      <c r="AL138" s="85">
        <v>0</v>
      </c>
      <c r="AM138" s="85">
        <v>20</v>
      </c>
      <c r="AN138" s="85">
        <v>0</v>
      </c>
      <c r="AO138" s="85">
        <f t="shared" si="45"/>
        <v>20</v>
      </c>
      <c r="AP138" s="85">
        <v>0</v>
      </c>
      <c r="AQ138" s="85">
        <v>0</v>
      </c>
      <c r="AR138" s="85">
        <v>0</v>
      </c>
      <c r="AS138" s="85">
        <f t="shared" si="46"/>
        <v>0</v>
      </c>
      <c r="AT138" s="85">
        <v>0</v>
      </c>
      <c r="AU138" s="85">
        <v>0</v>
      </c>
      <c r="AV138" s="85">
        <v>0</v>
      </c>
      <c r="AW138" s="85">
        <f t="shared" si="47"/>
        <v>0</v>
      </c>
      <c r="AX138" s="85">
        <v>70</v>
      </c>
      <c r="AY138" s="85">
        <v>50</v>
      </c>
      <c r="AZ138" s="85">
        <v>0</v>
      </c>
      <c r="BA138" s="85">
        <v>0</v>
      </c>
      <c r="BB138" s="85">
        <v>0</v>
      </c>
      <c r="BC138" s="85">
        <f t="shared" si="48"/>
        <v>120</v>
      </c>
      <c r="BD138" s="85">
        <v>1</v>
      </c>
      <c r="BE138" s="85">
        <v>36</v>
      </c>
      <c r="BF138" s="89">
        <v>1000</v>
      </c>
    </row>
    <row r="139" spans="1:58">
      <c r="A139" s="85">
        <v>2004</v>
      </c>
      <c r="B139" s="85" t="s">
        <v>120</v>
      </c>
      <c r="C139" s="88">
        <v>2.0699999999999998</v>
      </c>
      <c r="D139" s="88">
        <v>52.25</v>
      </c>
      <c r="E139" s="88">
        <v>0</v>
      </c>
      <c r="F139" s="88">
        <v>0</v>
      </c>
      <c r="G139" s="88">
        <f t="shared" si="43"/>
        <v>54.32</v>
      </c>
      <c r="H139" s="88">
        <v>54.32</v>
      </c>
      <c r="I139" s="88">
        <v>51.944000000000003</v>
      </c>
      <c r="J139" s="88">
        <v>106.57</v>
      </c>
      <c r="K139" s="88">
        <v>26.26</v>
      </c>
      <c r="L139" s="88">
        <v>0</v>
      </c>
      <c r="M139" s="88">
        <v>0</v>
      </c>
      <c r="N139" s="12">
        <f>+BN_InfraMR[[#This Row],[A.03.1 -  Longitud de Vías de Explotación No Electrificadas Troncales y Ramales (vía principal) (km)]]+BN_InfraMR[[#This Row],[A.04.1 -  Longitud de Vías de Explotación Electrificadas Troncales y Ramales (vía principal) (km)]]</f>
        <v>106.57</v>
      </c>
      <c r="O139" s="88">
        <v>106.57</v>
      </c>
      <c r="P139" s="85">
        <v>15</v>
      </c>
      <c r="Q139" s="85">
        <v>7</v>
      </c>
      <c r="R139" s="85">
        <v>0</v>
      </c>
      <c r="S139" s="85">
        <f t="shared" si="39"/>
        <v>22</v>
      </c>
      <c r="T139" s="85">
        <v>0</v>
      </c>
      <c r="U139" s="85">
        <v>43</v>
      </c>
      <c r="V139" s="85">
        <v>0</v>
      </c>
      <c r="W139" s="85">
        <v>3</v>
      </c>
      <c r="X139" s="85">
        <v>0</v>
      </c>
      <c r="Y139" s="85">
        <f t="shared" si="40"/>
        <v>46</v>
      </c>
      <c r="Z139" s="85">
        <v>14</v>
      </c>
      <c r="AA139" s="85">
        <v>10</v>
      </c>
      <c r="AB139" s="85">
        <f>+BN_InfraMR[[#This Row],[Total Pasos Vehiculares a Nivel]]</f>
        <v>46</v>
      </c>
      <c r="AC139" s="85">
        <f t="shared" si="41"/>
        <v>70</v>
      </c>
      <c r="AD139" s="85">
        <v>1</v>
      </c>
      <c r="AE139" s="85">
        <v>9</v>
      </c>
      <c r="AF139" s="85">
        <v>54</v>
      </c>
      <c r="AG139" s="85">
        <f t="shared" si="44"/>
        <v>64</v>
      </c>
      <c r="AH139" s="88">
        <v>47</v>
      </c>
      <c r="AI139" s="88">
        <v>7.32</v>
      </c>
      <c r="AJ139" s="88">
        <v>0</v>
      </c>
      <c r="AK139" s="88">
        <f t="shared" si="42"/>
        <v>54.32</v>
      </c>
      <c r="AL139" s="85">
        <v>0</v>
      </c>
      <c r="AM139" s="85">
        <v>20</v>
      </c>
      <c r="AN139" s="85">
        <v>0</v>
      </c>
      <c r="AO139" s="85">
        <f t="shared" si="45"/>
        <v>20</v>
      </c>
      <c r="AP139" s="85">
        <v>0</v>
      </c>
      <c r="AQ139" s="85">
        <v>0</v>
      </c>
      <c r="AR139" s="85">
        <v>0</v>
      </c>
      <c r="AS139" s="85">
        <f t="shared" si="46"/>
        <v>0</v>
      </c>
      <c r="AT139" s="85">
        <v>0</v>
      </c>
      <c r="AU139" s="85">
        <v>0</v>
      </c>
      <c r="AV139" s="85">
        <v>0</v>
      </c>
      <c r="AW139" s="85">
        <f t="shared" si="47"/>
        <v>0</v>
      </c>
      <c r="AX139" s="85">
        <v>70</v>
      </c>
      <c r="AY139" s="85">
        <v>50</v>
      </c>
      <c r="AZ139" s="85">
        <v>0</v>
      </c>
      <c r="BA139" s="85">
        <v>0</v>
      </c>
      <c r="BB139" s="85">
        <v>0</v>
      </c>
      <c r="BC139" s="85">
        <f t="shared" si="48"/>
        <v>120</v>
      </c>
      <c r="BD139" s="85">
        <v>1</v>
      </c>
      <c r="BE139" s="85">
        <v>36</v>
      </c>
      <c r="BF139" s="89">
        <v>1000</v>
      </c>
    </row>
    <row r="140" spans="1:58">
      <c r="A140" s="85">
        <v>2004</v>
      </c>
      <c r="B140" s="85" t="s">
        <v>121</v>
      </c>
      <c r="C140" s="88">
        <v>2.0699999999999998</v>
      </c>
      <c r="D140" s="88">
        <v>52.25</v>
      </c>
      <c r="E140" s="88">
        <v>0</v>
      </c>
      <c r="F140" s="88">
        <v>0</v>
      </c>
      <c r="G140" s="88">
        <f t="shared" si="43"/>
        <v>54.32</v>
      </c>
      <c r="H140" s="88">
        <v>54.32</v>
      </c>
      <c r="I140" s="88">
        <v>51.944000000000003</v>
      </c>
      <c r="J140" s="88">
        <v>106.57</v>
      </c>
      <c r="K140" s="88">
        <v>26.26</v>
      </c>
      <c r="L140" s="88">
        <v>0</v>
      </c>
      <c r="M140" s="88">
        <v>0</v>
      </c>
      <c r="N140" s="12">
        <f>+BN_InfraMR[[#This Row],[A.03.1 -  Longitud de Vías de Explotación No Electrificadas Troncales y Ramales (vía principal) (km)]]+BN_InfraMR[[#This Row],[A.04.1 -  Longitud de Vías de Explotación Electrificadas Troncales y Ramales (vía principal) (km)]]</f>
        <v>106.57</v>
      </c>
      <c r="O140" s="88">
        <v>106.57</v>
      </c>
      <c r="P140" s="85">
        <v>15</v>
      </c>
      <c r="Q140" s="85">
        <v>7</v>
      </c>
      <c r="R140" s="85">
        <v>0</v>
      </c>
      <c r="S140" s="85">
        <f t="shared" si="39"/>
        <v>22</v>
      </c>
      <c r="T140" s="85">
        <v>0</v>
      </c>
      <c r="U140" s="85">
        <v>43</v>
      </c>
      <c r="V140" s="85">
        <v>0</v>
      </c>
      <c r="W140" s="85">
        <v>3</v>
      </c>
      <c r="X140" s="85">
        <v>0</v>
      </c>
      <c r="Y140" s="85">
        <f t="shared" si="40"/>
        <v>46</v>
      </c>
      <c r="Z140" s="85">
        <v>14</v>
      </c>
      <c r="AA140" s="85">
        <v>10</v>
      </c>
      <c r="AB140" s="85">
        <f>+BN_InfraMR[[#This Row],[Total Pasos Vehiculares a Nivel]]</f>
        <v>46</v>
      </c>
      <c r="AC140" s="85">
        <f t="shared" si="41"/>
        <v>70</v>
      </c>
      <c r="AD140" s="85">
        <v>1</v>
      </c>
      <c r="AE140" s="85">
        <v>9</v>
      </c>
      <c r="AF140" s="85">
        <v>54</v>
      </c>
      <c r="AG140" s="85">
        <f t="shared" si="44"/>
        <v>64</v>
      </c>
      <c r="AH140" s="88">
        <v>47</v>
      </c>
      <c r="AI140" s="88">
        <v>7.32</v>
      </c>
      <c r="AJ140" s="88">
        <v>0</v>
      </c>
      <c r="AK140" s="88">
        <f t="shared" si="42"/>
        <v>54.32</v>
      </c>
      <c r="AL140" s="85">
        <v>0</v>
      </c>
      <c r="AM140" s="85">
        <v>20</v>
      </c>
      <c r="AN140" s="85">
        <v>0</v>
      </c>
      <c r="AO140" s="85">
        <f t="shared" si="45"/>
        <v>20</v>
      </c>
      <c r="AP140" s="85">
        <v>0</v>
      </c>
      <c r="AQ140" s="85">
        <v>0</v>
      </c>
      <c r="AR140" s="85">
        <v>0</v>
      </c>
      <c r="AS140" s="85">
        <f t="shared" si="46"/>
        <v>0</v>
      </c>
      <c r="AT140" s="85">
        <v>0</v>
      </c>
      <c r="AU140" s="85">
        <v>0</v>
      </c>
      <c r="AV140" s="85">
        <v>0</v>
      </c>
      <c r="AW140" s="85">
        <f t="shared" si="47"/>
        <v>0</v>
      </c>
      <c r="AX140" s="85">
        <v>70</v>
      </c>
      <c r="AY140" s="85">
        <v>50</v>
      </c>
      <c r="AZ140" s="85">
        <v>0</v>
      </c>
      <c r="BA140" s="85">
        <v>0</v>
      </c>
      <c r="BB140" s="85">
        <v>0</v>
      </c>
      <c r="BC140" s="85">
        <f t="shared" si="48"/>
        <v>120</v>
      </c>
      <c r="BD140" s="85">
        <v>1</v>
      </c>
      <c r="BE140" s="85">
        <v>36</v>
      </c>
      <c r="BF140" s="89">
        <v>1000</v>
      </c>
    </row>
    <row r="141" spans="1:58">
      <c r="A141" s="85">
        <v>2004</v>
      </c>
      <c r="B141" s="85" t="s">
        <v>122</v>
      </c>
      <c r="C141" s="88">
        <v>2.0699999999999998</v>
      </c>
      <c r="D141" s="88">
        <v>52.25</v>
      </c>
      <c r="E141" s="88">
        <v>0</v>
      </c>
      <c r="F141" s="88">
        <v>0</v>
      </c>
      <c r="G141" s="88">
        <f t="shared" si="43"/>
        <v>54.32</v>
      </c>
      <c r="H141" s="88">
        <v>54.32</v>
      </c>
      <c r="I141" s="88">
        <v>51.944000000000003</v>
      </c>
      <c r="J141" s="88">
        <v>106.57</v>
      </c>
      <c r="K141" s="88">
        <v>26.26</v>
      </c>
      <c r="L141" s="88">
        <v>0</v>
      </c>
      <c r="M141" s="88">
        <v>0</v>
      </c>
      <c r="N141" s="12">
        <f>+BN_InfraMR[[#This Row],[A.03.1 -  Longitud de Vías de Explotación No Electrificadas Troncales y Ramales (vía principal) (km)]]+BN_InfraMR[[#This Row],[A.04.1 -  Longitud de Vías de Explotación Electrificadas Troncales y Ramales (vía principal) (km)]]</f>
        <v>106.57</v>
      </c>
      <c r="O141" s="88">
        <v>106.57</v>
      </c>
      <c r="P141" s="85">
        <v>15</v>
      </c>
      <c r="Q141" s="85">
        <v>7</v>
      </c>
      <c r="R141" s="85">
        <v>0</v>
      </c>
      <c r="S141" s="85">
        <f t="shared" si="39"/>
        <v>22</v>
      </c>
      <c r="T141" s="85">
        <v>0</v>
      </c>
      <c r="U141" s="85">
        <v>43</v>
      </c>
      <c r="V141" s="85">
        <v>0</v>
      </c>
      <c r="W141" s="85">
        <v>3</v>
      </c>
      <c r="X141" s="85">
        <v>0</v>
      </c>
      <c r="Y141" s="85">
        <f t="shared" si="40"/>
        <v>46</v>
      </c>
      <c r="Z141" s="85">
        <v>14</v>
      </c>
      <c r="AA141" s="85">
        <v>10</v>
      </c>
      <c r="AB141" s="85">
        <f>+BN_InfraMR[[#This Row],[Total Pasos Vehiculares a Nivel]]</f>
        <v>46</v>
      </c>
      <c r="AC141" s="85">
        <f t="shared" si="41"/>
        <v>70</v>
      </c>
      <c r="AD141" s="85">
        <v>1</v>
      </c>
      <c r="AE141" s="85">
        <v>9</v>
      </c>
      <c r="AF141" s="85">
        <v>54</v>
      </c>
      <c r="AG141" s="85">
        <f t="shared" si="44"/>
        <v>64</v>
      </c>
      <c r="AH141" s="88">
        <v>47</v>
      </c>
      <c r="AI141" s="88">
        <v>7.32</v>
      </c>
      <c r="AJ141" s="88">
        <v>0</v>
      </c>
      <c r="AK141" s="88">
        <f t="shared" si="42"/>
        <v>54.32</v>
      </c>
      <c r="AL141" s="85">
        <v>0</v>
      </c>
      <c r="AM141" s="85">
        <v>20</v>
      </c>
      <c r="AN141" s="85">
        <v>0</v>
      </c>
      <c r="AO141" s="85">
        <f t="shared" si="45"/>
        <v>20</v>
      </c>
      <c r="AP141" s="85">
        <v>0</v>
      </c>
      <c r="AQ141" s="85">
        <v>0</v>
      </c>
      <c r="AR141" s="85">
        <v>0</v>
      </c>
      <c r="AS141" s="85">
        <f t="shared" si="46"/>
        <v>0</v>
      </c>
      <c r="AT141" s="85">
        <v>0</v>
      </c>
      <c r="AU141" s="85">
        <v>0</v>
      </c>
      <c r="AV141" s="85">
        <v>0</v>
      </c>
      <c r="AW141" s="85">
        <f t="shared" si="47"/>
        <v>0</v>
      </c>
      <c r="AX141" s="85">
        <v>70</v>
      </c>
      <c r="AY141" s="85">
        <v>50</v>
      </c>
      <c r="AZ141" s="85">
        <v>0</v>
      </c>
      <c r="BA141" s="85">
        <v>0</v>
      </c>
      <c r="BB141" s="85">
        <v>0</v>
      </c>
      <c r="BC141" s="85">
        <f t="shared" si="48"/>
        <v>120</v>
      </c>
      <c r="BD141" s="85">
        <v>1</v>
      </c>
      <c r="BE141" s="85">
        <v>36</v>
      </c>
      <c r="BF141" s="89">
        <v>1000</v>
      </c>
    </row>
    <row r="142" spans="1:58">
      <c r="A142" s="85">
        <v>2004</v>
      </c>
      <c r="B142" s="85" t="s">
        <v>123</v>
      </c>
      <c r="C142" s="88">
        <v>2.0699999999999998</v>
      </c>
      <c r="D142" s="88">
        <v>52.25</v>
      </c>
      <c r="E142" s="88">
        <v>0</v>
      </c>
      <c r="F142" s="88">
        <v>0</v>
      </c>
      <c r="G142" s="88">
        <f t="shared" si="43"/>
        <v>54.32</v>
      </c>
      <c r="H142" s="88">
        <v>54.32</v>
      </c>
      <c r="I142" s="88">
        <v>51.944000000000003</v>
      </c>
      <c r="J142" s="88">
        <v>106.57</v>
      </c>
      <c r="K142" s="88">
        <v>26.26</v>
      </c>
      <c r="L142" s="88">
        <v>0</v>
      </c>
      <c r="M142" s="88">
        <v>0</v>
      </c>
      <c r="N142" s="12">
        <f>+BN_InfraMR[[#This Row],[A.03.1 -  Longitud de Vías de Explotación No Electrificadas Troncales y Ramales (vía principal) (km)]]+BN_InfraMR[[#This Row],[A.04.1 -  Longitud de Vías de Explotación Electrificadas Troncales y Ramales (vía principal) (km)]]</f>
        <v>106.57</v>
      </c>
      <c r="O142" s="88">
        <v>106.57</v>
      </c>
      <c r="P142" s="85">
        <v>15</v>
      </c>
      <c r="Q142" s="85">
        <v>7</v>
      </c>
      <c r="R142" s="85">
        <v>0</v>
      </c>
      <c r="S142" s="85">
        <f t="shared" si="39"/>
        <v>22</v>
      </c>
      <c r="T142" s="85">
        <v>0</v>
      </c>
      <c r="U142" s="85">
        <v>43</v>
      </c>
      <c r="V142" s="85">
        <v>0</v>
      </c>
      <c r="W142" s="85">
        <v>3</v>
      </c>
      <c r="X142" s="85">
        <v>0</v>
      </c>
      <c r="Y142" s="85">
        <f t="shared" si="40"/>
        <v>46</v>
      </c>
      <c r="Z142" s="85">
        <v>14</v>
      </c>
      <c r="AA142" s="85">
        <v>10</v>
      </c>
      <c r="AB142" s="85">
        <f>+BN_InfraMR[[#This Row],[Total Pasos Vehiculares a Nivel]]</f>
        <v>46</v>
      </c>
      <c r="AC142" s="85">
        <f t="shared" si="41"/>
        <v>70</v>
      </c>
      <c r="AD142" s="85">
        <v>1</v>
      </c>
      <c r="AE142" s="85">
        <v>9</v>
      </c>
      <c r="AF142" s="85">
        <v>54</v>
      </c>
      <c r="AG142" s="85">
        <f t="shared" si="44"/>
        <v>64</v>
      </c>
      <c r="AH142" s="88">
        <v>47</v>
      </c>
      <c r="AI142" s="88">
        <v>7.32</v>
      </c>
      <c r="AJ142" s="88">
        <v>0</v>
      </c>
      <c r="AK142" s="88">
        <f t="shared" si="42"/>
        <v>54.32</v>
      </c>
      <c r="AL142" s="85">
        <v>0</v>
      </c>
      <c r="AM142" s="85">
        <v>20</v>
      </c>
      <c r="AN142" s="85">
        <v>0</v>
      </c>
      <c r="AO142" s="85">
        <f t="shared" si="45"/>
        <v>20</v>
      </c>
      <c r="AP142" s="85">
        <v>0</v>
      </c>
      <c r="AQ142" s="85">
        <v>0</v>
      </c>
      <c r="AR142" s="85">
        <v>0</v>
      </c>
      <c r="AS142" s="85">
        <f t="shared" si="46"/>
        <v>0</v>
      </c>
      <c r="AT142" s="85">
        <v>0</v>
      </c>
      <c r="AU142" s="85">
        <v>0</v>
      </c>
      <c r="AV142" s="85">
        <v>0</v>
      </c>
      <c r="AW142" s="85">
        <f t="shared" si="47"/>
        <v>0</v>
      </c>
      <c r="AX142" s="85">
        <v>70</v>
      </c>
      <c r="AY142" s="85">
        <v>50</v>
      </c>
      <c r="AZ142" s="85">
        <v>0</v>
      </c>
      <c r="BA142" s="85">
        <v>0</v>
      </c>
      <c r="BB142" s="85">
        <v>0</v>
      </c>
      <c r="BC142" s="85">
        <f t="shared" si="48"/>
        <v>120</v>
      </c>
      <c r="BD142" s="85">
        <v>1</v>
      </c>
      <c r="BE142" s="85">
        <v>36</v>
      </c>
      <c r="BF142" s="89">
        <v>1000</v>
      </c>
    </row>
    <row r="143" spans="1:58">
      <c r="A143" s="85">
        <v>2004</v>
      </c>
      <c r="B143" s="85" t="s">
        <v>124</v>
      </c>
      <c r="C143" s="88">
        <v>2.0699999999999998</v>
      </c>
      <c r="D143" s="88">
        <v>52.25</v>
      </c>
      <c r="E143" s="88">
        <v>0</v>
      </c>
      <c r="F143" s="88">
        <v>0</v>
      </c>
      <c r="G143" s="88">
        <f t="shared" si="43"/>
        <v>54.32</v>
      </c>
      <c r="H143" s="88">
        <v>54.32</v>
      </c>
      <c r="I143" s="88">
        <v>51.944000000000003</v>
      </c>
      <c r="J143" s="88">
        <v>106.57</v>
      </c>
      <c r="K143" s="88">
        <v>26.26</v>
      </c>
      <c r="L143" s="88">
        <v>0</v>
      </c>
      <c r="M143" s="88">
        <v>0</v>
      </c>
      <c r="N143" s="12">
        <f>+BN_InfraMR[[#This Row],[A.03.1 -  Longitud de Vías de Explotación No Electrificadas Troncales y Ramales (vía principal) (km)]]+BN_InfraMR[[#This Row],[A.04.1 -  Longitud de Vías de Explotación Electrificadas Troncales y Ramales (vía principal) (km)]]</f>
        <v>106.57</v>
      </c>
      <c r="O143" s="88">
        <v>106.57</v>
      </c>
      <c r="P143" s="85">
        <v>15</v>
      </c>
      <c r="Q143" s="85">
        <v>7</v>
      </c>
      <c r="R143" s="85">
        <v>0</v>
      </c>
      <c r="S143" s="85">
        <f t="shared" si="39"/>
        <v>22</v>
      </c>
      <c r="T143" s="85">
        <v>0</v>
      </c>
      <c r="U143" s="85">
        <v>43</v>
      </c>
      <c r="V143" s="85">
        <v>0</v>
      </c>
      <c r="W143" s="85">
        <v>3</v>
      </c>
      <c r="X143" s="85">
        <v>0</v>
      </c>
      <c r="Y143" s="85">
        <f t="shared" si="40"/>
        <v>46</v>
      </c>
      <c r="Z143" s="85">
        <v>14</v>
      </c>
      <c r="AA143" s="85">
        <v>10</v>
      </c>
      <c r="AB143" s="85">
        <f>+BN_InfraMR[[#This Row],[Total Pasos Vehiculares a Nivel]]</f>
        <v>46</v>
      </c>
      <c r="AC143" s="85">
        <f t="shared" si="41"/>
        <v>70</v>
      </c>
      <c r="AD143" s="85">
        <v>1</v>
      </c>
      <c r="AE143" s="85">
        <v>9</v>
      </c>
      <c r="AF143" s="85">
        <v>54</v>
      </c>
      <c r="AG143" s="85">
        <f t="shared" si="44"/>
        <v>64</v>
      </c>
      <c r="AH143" s="88">
        <v>47</v>
      </c>
      <c r="AI143" s="88">
        <v>7.32</v>
      </c>
      <c r="AJ143" s="88">
        <v>0</v>
      </c>
      <c r="AK143" s="88">
        <f t="shared" si="42"/>
        <v>54.32</v>
      </c>
      <c r="AL143" s="85">
        <v>0</v>
      </c>
      <c r="AM143" s="85">
        <v>20</v>
      </c>
      <c r="AN143" s="85">
        <v>0</v>
      </c>
      <c r="AO143" s="85">
        <f t="shared" si="45"/>
        <v>20</v>
      </c>
      <c r="AP143" s="85">
        <v>0</v>
      </c>
      <c r="AQ143" s="85">
        <v>0</v>
      </c>
      <c r="AR143" s="85">
        <v>0</v>
      </c>
      <c r="AS143" s="85">
        <f t="shared" si="46"/>
        <v>0</v>
      </c>
      <c r="AT143" s="85">
        <v>0</v>
      </c>
      <c r="AU143" s="85">
        <v>0</v>
      </c>
      <c r="AV143" s="85">
        <v>0</v>
      </c>
      <c r="AW143" s="85">
        <f t="shared" si="47"/>
        <v>0</v>
      </c>
      <c r="AX143" s="85">
        <v>70</v>
      </c>
      <c r="AY143" s="85">
        <v>50</v>
      </c>
      <c r="AZ143" s="85">
        <v>0</v>
      </c>
      <c r="BA143" s="85">
        <v>0</v>
      </c>
      <c r="BB143" s="85">
        <v>0</v>
      </c>
      <c r="BC143" s="85">
        <f t="shared" si="48"/>
        <v>120</v>
      </c>
      <c r="BD143" s="85">
        <v>1</v>
      </c>
      <c r="BE143" s="85">
        <v>36</v>
      </c>
      <c r="BF143" s="89">
        <v>1000</v>
      </c>
    </row>
    <row r="144" spans="1:58">
      <c r="A144" s="85">
        <v>2004</v>
      </c>
      <c r="B144" s="85" t="s">
        <v>125</v>
      </c>
      <c r="C144" s="88">
        <v>2.0699999999999998</v>
      </c>
      <c r="D144" s="88">
        <v>52.25</v>
      </c>
      <c r="E144" s="88">
        <v>0</v>
      </c>
      <c r="F144" s="88">
        <v>0</v>
      </c>
      <c r="G144" s="88">
        <f t="shared" si="43"/>
        <v>54.32</v>
      </c>
      <c r="H144" s="88">
        <v>54.32</v>
      </c>
      <c r="I144" s="88">
        <v>51.944000000000003</v>
      </c>
      <c r="J144" s="88">
        <v>106.57</v>
      </c>
      <c r="K144" s="88">
        <v>26.26</v>
      </c>
      <c r="L144" s="88">
        <v>0</v>
      </c>
      <c r="M144" s="88">
        <v>0</v>
      </c>
      <c r="N144" s="12">
        <f>+BN_InfraMR[[#This Row],[A.03.1 -  Longitud de Vías de Explotación No Electrificadas Troncales y Ramales (vía principal) (km)]]+BN_InfraMR[[#This Row],[A.04.1 -  Longitud de Vías de Explotación Electrificadas Troncales y Ramales (vía principal) (km)]]</f>
        <v>106.57</v>
      </c>
      <c r="O144" s="88">
        <v>106.57</v>
      </c>
      <c r="P144" s="85">
        <v>15</v>
      </c>
      <c r="Q144" s="85">
        <v>7</v>
      </c>
      <c r="R144" s="85">
        <v>0</v>
      </c>
      <c r="S144" s="85">
        <f t="shared" si="39"/>
        <v>22</v>
      </c>
      <c r="T144" s="85">
        <v>0</v>
      </c>
      <c r="U144" s="85">
        <v>43</v>
      </c>
      <c r="V144" s="85">
        <v>0</v>
      </c>
      <c r="W144" s="85">
        <v>3</v>
      </c>
      <c r="X144" s="85">
        <v>0</v>
      </c>
      <c r="Y144" s="85">
        <f t="shared" si="40"/>
        <v>46</v>
      </c>
      <c r="Z144" s="85">
        <v>14</v>
      </c>
      <c r="AA144" s="85">
        <v>10</v>
      </c>
      <c r="AB144" s="85">
        <f>+BN_InfraMR[[#This Row],[Total Pasos Vehiculares a Nivel]]</f>
        <v>46</v>
      </c>
      <c r="AC144" s="85">
        <f t="shared" si="41"/>
        <v>70</v>
      </c>
      <c r="AD144" s="85">
        <v>1</v>
      </c>
      <c r="AE144" s="85">
        <v>9</v>
      </c>
      <c r="AF144" s="85">
        <v>54</v>
      </c>
      <c r="AG144" s="85">
        <f t="shared" si="44"/>
        <v>64</v>
      </c>
      <c r="AH144" s="88">
        <v>47</v>
      </c>
      <c r="AI144" s="88">
        <v>7.32</v>
      </c>
      <c r="AJ144" s="88">
        <v>0</v>
      </c>
      <c r="AK144" s="88">
        <f t="shared" si="42"/>
        <v>54.32</v>
      </c>
      <c r="AL144" s="85">
        <v>0</v>
      </c>
      <c r="AM144" s="85">
        <v>20</v>
      </c>
      <c r="AN144" s="85">
        <v>0</v>
      </c>
      <c r="AO144" s="85">
        <f t="shared" si="45"/>
        <v>20</v>
      </c>
      <c r="AP144" s="85">
        <v>0</v>
      </c>
      <c r="AQ144" s="85">
        <v>0</v>
      </c>
      <c r="AR144" s="85">
        <v>0</v>
      </c>
      <c r="AS144" s="85">
        <f t="shared" si="46"/>
        <v>0</v>
      </c>
      <c r="AT144" s="85">
        <v>0</v>
      </c>
      <c r="AU144" s="85">
        <v>0</v>
      </c>
      <c r="AV144" s="85">
        <v>0</v>
      </c>
      <c r="AW144" s="85">
        <f t="shared" si="47"/>
        <v>0</v>
      </c>
      <c r="AX144" s="85">
        <v>70</v>
      </c>
      <c r="AY144" s="85">
        <v>50</v>
      </c>
      <c r="AZ144" s="85">
        <v>0</v>
      </c>
      <c r="BA144" s="85">
        <v>0</v>
      </c>
      <c r="BB144" s="85">
        <v>0</v>
      </c>
      <c r="BC144" s="85">
        <f t="shared" si="48"/>
        <v>120</v>
      </c>
      <c r="BD144" s="85">
        <v>1</v>
      </c>
      <c r="BE144" s="85">
        <v>36</v>
      </c>
      <c r="BF144" s="89">
        <v>1000</v>
      </c>
    </row>
    <row r="145" spans="1:58">
      <c r="A145" s="85">
        <v>2004</v>
      </c>
      <c r="B145" s="85" t="s">
        <v>126</v>
      </c>
      <c r="C145" s="88">
        <v>2.0699999999999998</v>
      </c>
      <c r="D145" s="88">
        <v>52.25</v>
      </c>
      <c r="E145" s="88">
        <v>0</v>
      </c>
      <c r="F145" s="88">
        <v>0</v>
      </c>
      <c r="G145" s="88">
        <f t="shared" si="43"/>
        <v>54.32</v>
      </c>
      <c r="H145" s="88">
        <v>54.32</v>
      </c>
      <c r="I145" s="88">
        <v>51.944000000000003</v>
      </c>
      <c r="J145" s="88">
        <v>106.57</v>
      </c>
      <c r="K145" s="88">
        <v>26.26</v>
      </c>
      <c r="L145" s="88">
        <v>0</v>
      </c>
      <c r="M145" s="88">
        <v>0</v>
      </c>
      <c r="N145" s="12">
        <f>+BN_InfraMR[[#This Row],[A.03.1 -  Longitud de Vías de Explotación No Electrificadas Troncales y Ramales (vía principal) (km)]]+BN_InfraMR[[#This Row],[A.04.1 -  Longitud de Vías de Explotación Electrificadas Troncales y Ramales (vía principal) (km)]]</f>
        <v>106.57</v>
      </c>
      <c r="O145" s="88">
        <v>106.57</v>
      </c>
      <c r="P145" s="85">
        <v>15</v>
      </c>
      <c r="Q145" s="85">
        <v>7</v>
      </c>
      <c r="R145" s="85">
        <v>0</v>
      </c>
      <c r="S145" s="85">
        <f t="shared" si="39"/>
        <v>22</v>
      </c>
      <c r="T145" s="85">
        <v>0</v>
      </c>
      <c r="U145" s="85">
        <v>43</v>
      </c>
      <c r="V145" s="85">
        <v>0</v>
      </c>
      <c r="W145" s="85">
        <v>3</v>
      </c>
      <c r="X145" s="85">
        <v>0</v>
      </c>
      <c r="Y145" s="85">
        <f t="shared" si="40"/>
        <v>46</v>
      </c>
      <c r="Z145" s="85">
        <v>14</v>
      </c>
      <c r="AA145" s="85">
        <v>10</v>
      </c>
      <c r="AB145" s="85">
        <f>+BN_InfraMR[[#This Row],[Total Pasos Vehiculares a Nivel]]</f>
        <v>46</v>
      </c>
      <c r="AC145" s="85">
        <f t="shared" si="41"/>
        <v>70</v>
      </c>
      <c r="AD145" s="85">
        <v>1</v>
      </c>
      <c r="AE145" s="85">
        <v>9</v>
      </c>
      <c r="AF145" s="85">
        <v>54</v>
      </c>
      <c r="AG145" s="85">
        <f t="shared" si="44"/>
        <v>64</v>
      </c>
      <c r="AH145" s="88">
        <v>47</v>
      </c>
      <c r="AI145" s="88">
        <v>7.32</v>
      </c>
      <c r="AJ145" s="88">
        <v>0</v>
      </c>
      <c r="AK145" s="88">
        <f t="shared" si="42"/>
        <v>54.32</v>
      </c>
      <c r="AL145" s="85">
        <v>0</v>
      </c>
      <c r="AM145" s="85">
        <v>20</v>
      </c>
      <c r="AN145" s="85">
        <v>0</v>
      </c>
      <c r="AO145" s="85">
        <f t="shared" si="45"/>
        <v>20</v>
      </c>
      <c r="AP145" s="85">
        <v>0</v>
      </c>
      <c r="AQ145" s="85">
        <v>0</v>
      </c>
      <c r="AR145" s="85">
        <v>0</v>
      </c>
      <c r="AS145" s="85">
        <f t="shared" si="46"/>
        <v>0</v>
      </c>
      <c r="AT145" s="85">
        <v>0</v>
      </c>
      <c r="AU145" s="85">
        <v>0</v>
      </c>
      <c r="AV145" s="85">
        <v>0</v>
      </c>
      <c r="AW145" s="85">
        <f t="shared" si="47"/>
        <v>0</v>
      </c>
      <c r="AX145" s="85">
        <v>70</v>
      </c>
      <c r="AY145" s="85">
        <v>50</v>
      </c>
      <c r="AZ145" s="85">
        <v>0</v>
      </c>
      <c r="BA145" s="85">
        <v>0</v>
      </c>
      <c r="BB145" s="85">
        <v>0</v>
      </c>
      <c r="BC145" s="85">
        <f t="shared" si="48"/>
        <v>120</v>
      </c>
      <c r="BD145" s="85">
        <v>1</v>
      </c>
      <c r="BE145" s="85">
        <v>36</v>
      </c>
      <c r="BF145" s="89">
        <v>1000</v>
      </c>
    </row>
    <row r="146" spans="1:58">
      <c r="A146" s="85">
        <v>2005</v>
      </c>
      <c r="B146" s="85" t="s">
        <v>115</v>
      </c>
      <c r="C146" s="88">
        <v>2.0699999999999998</v>
      </c>
      <c r="D146" s="88">
        <v>52.25</v>
      </c>
      <c r="E146" s="88">
        <v>0</v>
      </c>
      <c r="F146" s="88">
        <v>0</v>
      </c>
      <c r="G146" s="88">
        <f t="shared" si="43"/>
        <v>54.32</v>
      </c>
      <c r="H146" s="88">
        <v>54.32</v>
      </c>
      <c r="I146" s="88">
        <v>51.944000000000003</v>
      </c>
      <c r="J146" s="88">
        <v>106.57</v>
      </c>
      <c r="K146" s="88">
        <v>26.26</v>
      </c>
      <c r="L146" s="88">
        <v>0</v>
      </c>
      <c r="M146" s="88">
        <v>0</v>
      </c>
      <c r="N146" s="12">
        <f>+BN_InfraMR[[#This Row],[A.03.1 -  Longitud de Vías de Explotación No Electrificadas Troncales y Ramales (vía principal) (km)]]+BN_InfraMR[[#This Row],[A.04.1 -  Longitud de Vías de Explotación Electrificadas Troncales y Ramales (vía principal) (km)]]</f>
        <v>106.57</v>
      </c>
      <c r="O146" s="88">
        <v>106.57</v>
      </c>
      <c r="P146" s="85">
        <v>15</v>
      </c>
      <c r="Q146" s="85">
        <v>7</v>
      </c>
      <c r="R146" s="85">
        <v>0</v>
      </c>
      <c r="S146" s="85">
        <f t="shared" si="39"/>
        <v>22</v>
      </c>
      <c r="T146" s="85">
        <v>0</v>
      </c>
      <c r="U146" s="85">
        <v>43</v>
      </c>
      <c r="V146" s="85">
        <v>0</v>
      </c>
      <c r="W146" s="85">
        <v>3</v>
      </c>
      <c r="X146" s="85">
        <v>0</v>
      </c>
      <c r="Y146" s="85">
        <f t="shared" si="40"/>
        <v>46</v>
      </c>
      <c r="Z146" s="85">
        <v>14</v>
      </c>
      <c r="AA146" s="85">
        <v>10</v>
      </c>
      <c r="AB146" s="85">
        <f>+BN_InfraMR[[#This Row],[Total Pasos Vehiculares a Nivel]]</f>
        <v>46</v>
      </c>
      <c r="AC146" s="85">
        <f t="shared" si="41"/>
        <v>70</v>
      </c>
      <c r="AD146" s="85">
        <v>1</v>
      </c>
      <c r="AE146" s="85">
        <v>9</v>
      </c>
      <c r="AF146" s="85">
        <v>54</v>
      </c>
      <c r="AG146" s="85">
        <f t="shared" si="44"/>
        <v>64</v>
      </c>
      <c r="AH146" s="88">
        <v>47</v>
      </c>
      <c r="AI146" s="88">
        <v>7.32</v>
      </c>
      <c r="AJ146" s="88">
        <v>0</v>
      </c>
      <c r="AK146" s="88">
        <f t="shared" si="42"/>
        <v>54.32</v>
      </c>
      <c r="AL146" s="85">
        <v>0</v>
      </c>
      <c r="AM146" s="85">
        <v>20</v>
      </c>
      <c r="AN146" s="85">
        <v>0</v>
      </c>
      <c r="AO146" s="85">
        <f t="shared" si="45"/>
        <v>20</v>
      </c>
      <c r="AP146" s="85">
        <v>0</v>
      </c>
      <c r="AQ146" s="85">
        <v>0</v>
      </c>
      <c r="AR146" s="85">
        <v>0</v>
      </c>
      <c r="AS146" s="85">
        <f t="shared" si="46"/>
        <v>0</v>
      </c>
      <c r="AT146" s="85">
        <v>0</v>
      </c>
      <c r="AU146" s="85">
        <v>0</v>
      </c>
      <c r="AV146" s="85">
        <v>0</v>
      </c>
      <c r="AW146" s="85">
        <f t="shared" si="47"/>
        <v>0</v>
      </c>
      <c r="AX146" s="85">
        <v>70</v>
      </c>
      <c r="AY146" s="85">
        <v>50</v>
      </c>
      <c r="AZ146" s="85">
        <v>0</v>
      </c>
      <c r="BA146" s="85">
        <v>0</v>
      </c>
      <c r="BB146" s="85">
        <v>0</v>
      </c>
      <c r="BC146" s="85">
        <f t="shared" si="48"/>
        <v>120</v>
      </c>
      <c r="BD146" s="85">
        <v>1</v>
      </c>
      <c r="BE146" s="85">
        <v>36</v>
      </c>
      <c r="BF146" s="89">
        <v>1000</v>
      </c>
    </row>
    <row r="147" spans="1:58">
      <c r="A147" s="85">
        <v>2005</v>
      </c>
      <c r="B147" s="85" t="s">
        <v>116</v>
      </c>
      <c r="C147" s="88">
        <v>2.0699999999999998</v>
      </c>
      <c r="D147" s="88">
        <v>52.25</v>
      </c>
      <c r="E147" s="88">
        <v>0</v>
      </c>
      <c r="F147" s="88">
        <v>0</v>
      </c>
      <c r="G147" s="88">
        <f t="shared" si="43"/>
        <v>54.32</v>
      </c>
      <c r="H147" s="88">
        <v>54.32</v>
      </c>
      <c r="I147" s="88">
        <v>51.944000000000003</v>
      </c>
      <c r="J147" s="88">
        <v>106.57</v>
      </c>
      <c r="K147" s="88">
        <v>26.26</v>
      </c>
      <c r="L147" s="88">
        <v>0</v>
      </c>
      <c r="M147" s="88">
        <v>0</v>
      </c>
      <c r="N147" s="12">
        <f>+BN_InfraMR[[#This Row],[A.03.1 -  Longitud de Vías de Explotación No Electrificadas Troncales y Ramales (vía principal) (km)]]+BN_InfraMR[[#This Row],[A.04.1 -  Longitud de Vías de Explotación Electrificadas Troncales y Ramales (vía principal) (km)]]</f>
        <v>106.57</v>
      </c>
      <c r="O147" s="88">
        <v>106.57</v>
      </c>
      <c r="P147" s="85">
        <v>15</v>
      </c>
      <c r="Q147" s="85">
        <v>7</v>
      </c>
      <c r="R147" s="85">
        <v>0</v>
      </c>
      <c r="S147" s="85">
        <f t="shared" si="39"/>
        <v>22</v>
      </c>
      <c r="T147" s="85">
        <v>0</v>
      </c>
      <c r="U147" s="85">
        <v>43</v>
      </c>
      <c r="V147" s="85">
        <v>0</v>
      </c>
      <c r="W147" s="85">
        <v>3</v>
      </c>
      <c r="X147" s="85">
        <v>0</v>
      </c>
      <c r="Y147" s="85">
        <f t="shared" si="40"/>
        <v>46</v>
      </c>
      <c r="Z147" s="85">
        <v>14</v>
      </c>
      <c r="AA147" s="85">
        <v>10</v>
      </c>
      <c r="AB147" s="85">
        <f>+BN_InfraMR[[#This Row],[Total Pasos Vehiculares a Nivel]]</f>
        <v>46</v>
      </c>
      <c r="AC147" s="85">
        <f t="shared" si="41"/>
        <v>70</v>
      </c>
      <c r="AD147" s="85">
        <v>1</v>
      </c>
      <c r="AE147" s="85">
        <v>9</v>
      </c>
      <c r="AF147" s="85">
        <v>54</v>
      </c>
      <c r="AG147" s="85">
        <f t="shared" si="44"/>
        <v>64</v>
      </c>
      <c r="AH147" s="88">
        <v>47</v>
      </c>
      <c r="AI147" s="88">
        <v>7.32</v>
      </c>
      <c r="AJ147" s="88">
        <v>0</v>
      </c>
      <c r="AK147" s="88">
        <f t="shared" si="42"/>
        <v>54.32</v>
      </c>
      <c r="AL147" s="85">
        <v>0</v>
      </c>
      <c r="AM147" s="85">
        <v>20</v>
      </c>
      <c r="AN147" s="85">
        <v>0</v>
      </c>
      <c r="AO147" s="85">
        <f t="shared" si="45"/>
        <v>20</v>
      </c>
      <c r="AP147" s="85">
        <v>0</v>
      </c>
      <c r="AQ147" s="85">
        <v>0</v>
      </c>
      <c r="AR147" s="85">
        <v>0</v>
      </c>
      <c r="AS147" s="85">
        <f t="shared" si="46"/>
        <v>0</v>
      </c>
      <c r="AT147" s="85">
        <v>0</v>
      </c>
      <c r="AU147" s="85">
        <v>0</v>
      </c>
      <c r="AV147" s="85">
        <v>0</v>
      </c>
      <c r="AW147" s="85">
        <f t="shared" si="47"/>
        <v>0</v>
      </c>
      <c r="AX147" s="85">
        <v>70</v>
      </c>
      <c r="AY147" s="85">
        <v>50</v>
      </c>
      <c r="AZ147" s="85">
        <v>0</v>
      </c>
      <c r="BA147" s="85">
        <v>0</v>
      </c>
      <c r="BB147" s="85">
        <v>0</v>
      </c>
      <c r="BC147" s="85">
        <f t="shared" si="48"/>
        <v>120</v>
      </c>
      <c r="BD147" s="85">
        <v>1</v>
      </c>
      <c r="BE147" s="85">
        <v>36</v>
      </c>
      <c r="BF147" s="89">
        <v>1000</v>
      </c>
    </row>
    <row r="148" spans="1:58">
      <c r="A148" s="85">
        <v>2005</v>
      </c>
      <c r="B148" s="85" t="s">
        <v>117</v>
      </c>
      <c r="C148" s="88">
        <v>2.0699999999999998</v>
      </c>
      <c r="D148" s="88">
        <v>52.25</v>
      </c>
      <c r="E148" s="88">
        <v>0</v>
      </c>
      <c r="F148" s="88">
        <v>0</v>
      </c>
      <c r="G148" s="88">
        <f t="shared" si="43"/>
        <v>54.32</v>
      </c>
      <c r="H148" s="88">
        <v>54.32</v>
      </c>
      <c r="I148" s="88">
        <v>51.944000000000003</v>
      </c>
      <c r="J148" s="88">
        <v>106.57</v>
      </c>
      <c r="K148" s="88">
        <v>26.26</v>
      </c>
      <c r="L148" s="88">
        <v>0</v>
      </c>
      <c r="M148" s="88">
        <v>0</v>
      </c>
      <c r="N148" s="12">
        <f>+BN_InfraMR[[#This Row],[A.03.1 -  Longitud de Vías de Explotación No Electrificadas Troncales y Ramales (vía principal) (km)]]+BN_InfraMR[[#This Row],[A.04.1 -  Longitud de Vías de Explotación Electrificadas Troncales y Ramales (vía principal) (km)]]</f>
        <v>106.57</v>
      </c>
      <c r="O148" s="88">
        <v>106.57</v>
      </c>
      <c r="P148" s="85">
        <v>15</v>
      </c>
      <c r="Q148" s="85">
        <v>7</v>
      </c>
      <c r="R148" s="85">
        <v>0</v>
      </c>
      <c r="S148" s="85">
        <f t="shared" si="39"/>
        <v>22</v>
      </c>
      <c r="T148" s="85">
        <v>0</v>
      </c>
      <c r="U148" s="85">
        <v>43</v>
      </c>
      <c r="V148" s="85">
        <v>0</v>
      </c>
      <c r="W148" s="85">
        <v>3</v>
      </c>
      <c r="X148" s="85">
        <v>0</v>
      </c>
      <c r="Y148" s="85">
        <f t="shared" si="40"/>
        <v>46</v>
      </c>
      <c r="Z148" s="85">
        <v>14</v>
      </c>
      <c r="AA148" s="85">
        <v>10</v>
      </c>
      <c r="AB148" s="85">
        <f>+BN_InfraMR[[#This Row],[Total Pasos Vehiculares a Nivel]]</f>
        <v>46</v>
      </c>
      <c r="AC148" s="85">
        <f t="shared" si="41"/>
        <v>70</v>
      </c>
      <c r="AD148" s="85">
        <v>1</v>
      </c>
      <c r="AE148" s="85">
        <v>9</v>
      </c>
      <c r="AF148" s="85">
        <v>54</v>
      </c>
      <c r="AG148" s="85">
        <f t="shared" si="44"/>
        <v>64</v>
      </c>
      <c r="AH148" s="88">
        <v>47</v>
      </c>
      <c r="AI148" s="88">
        <v>7.32</v>
      </c>
      <c r="AJ148" s="88">
        <v>0</v>
      </c>
      <c r="AK148" s="88">
        <f t="shared" si="42"/>
        <v>54.32</v>
      </c>
      <c r="AL148" s="85">
        <v>0</v>
      </c>
      <c r="AM148" s="85">
        <v>20</v>
      </c>
      <c r="AN148" s="85">
        <v>0</v>
      </c>
      <c r="AO148" s="85">
        <f t="shared" si="45"/>
        <v>20</v>
      </c>
      <c r="AP148" s="85">
        <v>0</v>
      </c>
      <c r="AQ148" s="85">
        <v>0</v>
      </c>
      <c r="AR148" s="85">
        <v>0</v>
      </c>
      <c r="AS148" s="85">
        <f t="shared" si="46"/>
        <v>0</v>
      </c>
      <c r="AT148" s="85">
        <v>0</v>
      </c>
      <c r="AU148" s="85">
        <v>0</v>
      </c>
      <c r="AV148" s="85">
        <v>0</v>
      </c>
      <c r="AW148" s="85">
        <f t="shared" si="47"/>
        <v>0</v>
      </c>
      <c r="AX148" s="85">
        <v>70</v>
      </c>
      <c r="AY148" s="85">
        <v>50</v>
      </c>
      <c r="AZ148" s="85">
        <v>0</v>
      </c>
      <c r="BA148" s="85">
        <v>0</v>
      </c>
      <c r="BB148" s="85">
        <v>0</v>
      </c>
      <c r="BC148" s="85">
        <f t="shared" si="48"/>
        <v>120</v>
      </c>
      <c r="BD148" s="85">
        <v>1</v>
      </c>
      <c r="BE148" s="85">
        <v>36</v>
      </c>
      <c r="BF148" s="89">
        <v>1000</v>
      </c>
    </row>
    <row r="149" spans="1:58">
      <c r="A149" s="85">
        <v>2005</v>
      </c>
      <c r="B149" s="85" t="s">
        <v>118</v>
      </c>
      <c r="C149" s="88">
        <v>2.0699999999999998</v>
      </c>
      <c r="D149" s="88">
        <v>52.25</v>
      </c>
      <c r="E149" s="88">
        <v>0</v>
      </c>
      <c r="F149" s="88">
        <v>0</v>
      </c>
      <c r="G149" s="88">
        <f t="shared" si="43"/>
        <v>54.32</v>
      </c>
      <c r="H149" s="88">
        <v>54.32</v>
      </c>
      <c r="I149" s="88">
        <v>51.944000000000003</v>
      </c>
      <c r="J149" s="88">
        <v>106.57</v>
      </c>
      <c r="K149" s="88">
        <v>26.26</v>
      </c>
      <c r="L149" s="88">
        <v>0</v>
      </c>
      <c r="M149" s="88">
        <v>0</v>
      </c>
      <c r="N149" s="12">
        <f>+BN_InfraMR[[#This Row],[A.03.1 -  Longitud de Vías de Explotación No Electrificadas Troncales y Ramales (vía principal) (km)]]+BN_InfraMR[[#This Row],[A.04.1 -  Longitud de Vías de Explotación Electrificadas Troncales y Ramales (vía principal) (km)]]</f>
        <v>106.57</v>
      </c>
      <c r="O149" s="88">
        <v>106.57</v>
      </c>
      <c r="P149" s="85">
        <v>15</v>
      </c>
      <c r="Q149" s="85">
        <v>7</v>
      </c>
      <c r="R149" s="85">
        <v>0</v>
      </c>
      <c r="S149" s="85">
        <f t="shared" si="39"/>
        <v>22</v>
      </c>
      <c r="T149" s="85">
        <v>0</v>
      </c>
      <c r="U149" s="85">
        <v>43</v>
      </c>
      <c r="V149" s="85">
        <v>0</v>
      </c>
      <c r="W149" s="85">
        <v>3</v>
      </c>
      <c r="X149" s="85">
        <v>0</v>
      </c>
      <c r="Y149" s="85">
        <f t="shared" si="40"/>
        <v>46</v>
      </c>
      <c r="Z149" s="85">
        <v>14</v>
      </c>
      <c r="AA149" s="85">
        <v>10</v>
      </c>
      <c r="AB149" s="85">
        <f>+BN_InfraMR[[#This Row],[Total Pasos Vehiculares a Nivel]]</f>
        <v>46</v>
      </c>
      <c r="AC149" s="85">
        <f t="shared" si="41"/>
        <v>70</v>
      </c>
      <c r="AD149" s="85">
        <v>1</v>
      </c>
      <c r="AE149" s="85">
        <v>9</v>
      </c>
      <c r="AF149" s="85">
        <v>54</v>
      </c>
      <c r="AG149" s="85">
        <f t="shared" si="44"/>
        <v>64</v>
      </c>
      <c r="AH149" s="88">
        <v>47</v>
      </c>
      <c r="AI149" s="88">
        <v>7.32</v>
      </c>
      <c r="AJ149" s="88">
        <v>0</v>
      </c>
      <c r="AK149" s="88">
        <f t="shared" si="42"/>
        <v>54.32</v>
      </c>
      <c r="AL149" s="85">
        <v>0</v>
      </c>
      <c r="AM149" s="85">
        <v>20</v>
      </c>
      <c r="AN149" s="85">
        <v>0</v>
      </c>
      <c r="AO149" s="85">
        <f t="shared" si="45"/>
        <v>20</v>
      </c>
      <c r="AP149" s="85">
        <v>0</v>
      </c>
      <c r="AQ149" s="85">
        <v>0</v>
      </c>
      <c r="AR149" s="85">
        <v>0</v>
      </c>
      <c r="AS149" s="85">
        <f t="shared" si="46"/>
        <v>0</v>
      </c>
      <c r="AT149" s="85">
        <v>0</v>
      </c>
      <c r="AU149" s="85">
        <v>0</v>
      </c>
      <c r="AV149" s="85">
        <v>0</v>
      </c>
      <c r="AW149" s="85">
        <f t="shared" si="47"/>
        <v>0</v>
      </c>
      <c r="AX149" s="85">
        <v>70</v>
      </c>
      <c r="AY149" s="85">
        <v>50</v>
      </c>
      <c r="AZ149" s="85">
        <v>0</v>
      </c>
      <c r="BA149" s="85">
        <v>0</v>
      </c>
      <c r="BB149" s="85">
        <v>0</v>
      </c>
      <c r="BC149" s="85">
        <f t="shared" si="48"/>
        <v>120</v>
      </c>
      <c r="BD149" s="85">
        <v>1</v>
      </c>
      <c r="BE149" s="85">
        <v>36</v>
      </c>
      <c r="BF149" s="89">
        <v>1000</v>
      </c>
    </row>
    <row r="150" spans="1:58">
      <c r="A150" s="85">
        <v>2005</v>
      </c>
      <c r="B150" s="85" t="s">
        <v>119</v>
      </c>
      <c r="C150" s="88">
        <v>2.0699999999999998</v>
      </c>
      <c r="D150" s="88">
        <v>52.25</v>
      </c>
      <c r="E150" s="88">
        <v>0</v>
      </c>
      <c r="F150" s="88">
        <v>0</v>
      </c>
      <c r="G150" s="88">
        <f t="shared" si="43"/>
        <v>54.32</v>
      </c>
      <c r="H150" s="88">
        <v>54.32</v>
      </c>
      <c r="I150" s="88">
        <v>51.944000000000003</v>
      </c>
      <c r="J150" s="88">
        <v>106.57</v>
      </c>
      <c r="K150" s="88">
        <v>26.26</v>
      </c>
      <c r="L150" s="88">
        <v>0</v>
      </c>
      <c r="M150" s="88">
        <v>0</v>
      </c>
      <c r="N150" s="12">
        <f>+BN_InfraMR[[#This Row],[A.03.1 -  Longitud de Vías de Explotación No Electrificadas Troncales y Ramales (vía principal) (km)]]+BN_InfraMR[[#This Row],[A.04.1 -  Longitud de Vías de Explotación Electrificadas Troncales y Ramales (vía principal) (km)]]</f>
        <v>106.57</v>
      </c>
      <c r="O150" s="88">
        <v>106.57</v>
      </c>
      <c r="P150" s="85">
        <v>15</v>
      </c>
      <c r="Q150" s="85">
        <v>7</v>
      </c>
      <c r="R150" s="85">
        <v>0</v>
      </c>
      <c r="S150" s="85">
        <f t="shared" si="39"/>
        <v>22</v>
      </c>
      <c r="T150" s="85">
        <v>0</v>
      </c>
      <c r="U150" s="85">
        <v>43</v>
      </c>
      <c r="V150" s="85">
        <v>0</v>
      </c>
      <c r="W150" s="85">
        <v>3</v>
      </c>
      <c r="X150" s="85">
        <v>0</v>
      </c>
      <c r="Y150" s="85">
        <f t="shared" si="40"/>
        <v>46</v>
      </c>
      <c r="Z150" s="85">
        <v>14</v>
      </c>
      <c r="AA150" s="85">
        <v>10</v>
      </c>
      <c r="AB150" s="85">
        <f>+BN_InfraMR[[#This Row],[Total Pasos Vehiculares a Nivel]]</f>
        <v>46</v>
      </c>
      <c r="AC150" s="85">
        <f t="shared" si="41"/>
        <v>70</v>
      </c>
      <c r="AD150" s="85">
        <v>1</v>
      </c>
      <c r="AE150" s="85">
        <v>9</v>
      </c>
      <c r="AF150" s="85">
        <v>54</v>
      </c>
      <c r="AG150" s="85">
        <f t="shared" si="44"/>
        <v>64</v>
      </c>
      <c r="AH150" s="88">
        <v>47</v>
      </c>
      <c r="AI150" s="88">
        <v>7.32</v>
      </c>
      <c r="AJ150" s="88">
        <v>0</v>
      </c>
      <c r="AK150" s="88">
        <f t="shared" si="42"/>
        <v>54.32</v>
      </c>
      <c r="AL150" s="85">
        <v>0</v>
      </c>
      <c r="AM150" s="85">
        <v>20</v>
      </c>
      <c r="AN150" s="85">
        <v>0</v>
      </c>
      <c r="AO150" s="85">
        <f t="shared" si="45"/>
        <v>20</v>
      </c>
      <c r="AP150" s="85">
        <v>0</v>
      </c>
      <c r="AQ150" s="85">
        <v>0</v>
      </c>
      <c r="AR150" s="85">
        <v>0</v>
      </c>
      <c r="AS150" s="85">
        <f t="shared" si="46"/>
        <v>0</v>
      </c>
      <c r="AT150" s="85">
        <v>0</v>
      </c>
      <c r="AU150" s="85">
        <v>0</v>
      </c>
      <c r="AV150" s="85">
        <v>0</v>
      </c>
      <c r="AW150" s="85">
        <f t="shared" si="47"/>
        <v>0</v>
      </c>
      <c r="AX150" s="85">
        <v>70</v>
      </c>
      <c r="AY150" s="85">
        <v>50</v>
      </c>
      <c r="AZ150" s="85">
        <v>0</v>
      </c>
      <c r="BA150" s="85">
        <v>0</v>
      </c>
      <c r="BB150" s="85">
        <v>0</v>
      </c>
      <c r="BC150" s="85">
        <f t="shared" si="48"/>
        <v>120</v>
      </c>
      <c r="BD150" s="85">
        <v>1</v>
      </c>
      <c r="BE150" s="85">
        <v>36</v>
      </c>
      <c r="BF150" s="89">
        <v>1000</v>
      </c>
    </row>
    <row r="151" spans="1:58">
      <c r="A151" s="85">
        <v>2005</v>
      </c>
      <c r="B151" s="85" t="s">
        <v>120</v>
      </c>
      <c r="C151" s="88">
        <v>2.0699999999999998</v>
      </c>
      <c r="D151" s="88">
        <v>52.25</v>
      </c>
      <c r="E151" s="88">
        <v>0</v>
      </c>
      <c r="F151" s="88">
        <v>0</v>
      </c>
      <c r="G151" s="88">
        <f t="shared" si="43"/>
        <v>54.32</v>
      </c>
      <c r="H151" s="88">
        <v>54.32</v>
      </c>
      <c r="I151" s="88">
        <v>51.944000000000003</v>
      </c>
      <c r="J151" s="88">
        <v>106.57</v>
      </c>
      <c r="K151" s="88">
        <v>26.26</v>
      </c>
      <c r="L151" s="88">
        <v>0</v>
      </c>
      <c r="M151" s="88">
        <v>0</v>
      </c>
      <c r="N151" s="12">
        <f>+BN_InfraMR[[#This Row],[A.03.1 -  Longitud de Vías de Explotación No Electrificadas Troncales y Ramales (vía principal) (km)]]+BN_InfraMR[[#This Row],[A.04.1 -  Longitud de Vías de Explotación Electrificadas Troncales y Ramales (vía principal) (km)]]</f>
        <v>106.57</v>
      </c>
      <c r="O151" s="88">
        <v>106.57</v>
      </c>
      <c r="P151" s="85">
        <v>15</v>
      </c>
      <c r="Q151" s="85">
        <v>7</v>
      </c>
      <c r="R151" s="85">
        <v>0</v>
      </c>
      <c r="S151" s="85">
        <f t="shared" si="39"/>
        <v>22</v>
      </c>
      <c r="T151" s="85">
        <v>0</v>
      </c>
      <c r="U151" s="85">
        <v>43</v>
      </c>
      <c r="V151" s="85">
        <v>0</v>
      </c>
      <c r="W151" s="85">
        <v>3</v>
      </c>
      <c r="X151" s="85">
        <v>0</v>
      </c>
      <c r="Y151" s="85">
        <f t="shared" si="40"/>
        <v>46</v>
      </c>
      <c r="Z151" s="85">
        <v>14</v>
      </c>
      <c r="AA151" s="85">
        <v>10</v>
      </c>
      <c r="AB151" s="85">
        <f>+BN_InfraMR[[#This Row],[Total Pasos Vehiculares a Nivel]]</f>
        <v>46</v>
      </c>
      <c r="AC151" s="85">
        <f t="shared" si="41"/>
        <v>70</v>
      </c>
      <c r="AD151" s="85">
        <v>1</v>
      </c>
      <c r="AE151" s="85">
        <v>9</v>
      </c>
      <c r="AF151" s="85">
        <v>54</v>
      </c>
      <c r="AG151" s="85">
        <f t="shared" si="44"/>
        <v>64</v>
      </c>
      <c r="AH151" s="88">
        <v>47</v>
      </c>
      <c r="AI151" s="88">
        <v>7.32</v>
      </c>
      <c r="AJ151" s="88">
        <v>0</v>
      </c>
      <c r="AK151" s="88">
        <f t="shared" si="42"/>
        <v>54.32</v>
      </c>
      <c r="AL151" s="85">
        <v>0</v>
      </c>
      <c r="AM151" s="85">
        <v>20</v>
      </c>
      <c r="AN151" s="85">
        <v>0</v>
      </c>
      <c r="AO151" s="85">
        <f t="shared" si="45"/>
        <v>20</v>
      </c>
      <c r="AP151" s="85">
        <v>0</v>
      </c>
      <c r="AQ151" s="85">
        <v>0</v>
      </c>
      <c r="AR151" s="85">
        <v>0</v>
      </c>
      <c r="AS151" s="85">
        <f t="shared" si="46"/>
        <v>0</v>
      </c>
      <c r="AT151" s="85">
        <v>0</v>
      </c>
      <c r="AU151" s="85">
        <v>0</v>
      </c>
      <c r="AV151" s="85">
        <v>0</v>
      </c>
      <c r="AW151" s="85">
        <f t="shared" si="47"/>
        <v>0</v>
      </c>
      <c r="AX151" s="85">
        <v>70</v>
      </c>
      <c r="AY151" s="85">
        <v>50</v>
      </c>
      <c r="AZ151" s="85">
        <v>0</v>
      </c>
      <c r="BA151" s="85">
        <v>0</v>
      </c>
      <c r="BB151" s="85">
        <v>0</v>
      </c>
      <c r="BC151" s="85">
        <f t="shared" si="48"/>
        <v>120</v>
      </c>
      <c r="BD151" s="85">
        <v>1</v>
      </c>
      <c r="BE151" s="85">
        <v>36</v>
      </c>
      <c r="BF151" s="89">
        <v>1000</v>
      </c>
    </row>
    <row r="152" spans="1:58">
      <c r="A152" s="85">
        <v>2005</v>
      </c>
      <c r="B152" s="85" t="s">
        <v>121</v>
      </c>
      <c r="C152" s="88">
        <v>2.0699999999999998</v>
      </c>
      <c r="D152" s="88">
        <v>52.25</v>
      </c>
      <c r="E152" s="88">
        <v>0</v>
      </c>
      <c r="F152" s="88">
        <v>0</v>
      </c>
      <c r="G152" s="88">
        <f t="shared" si="43"/>
        <v>54.32</v>
      </c>
      <c r="H152" s="88">
        <v>54.32</v>
      </c>
      <c r="I152" s="88">
        <v>51.944000000000003</v>
      </c>
      <c r="J152" s="88">
        <v>106.57</v>
      </c>
      <c r="K152" s="88">
        <v>26.26</v>
      </c>
      <c r="L152" s="88">
        <v>0</v>
      </c>
      <c r="M152" s="88">
        <v>0</v>
      </c>
      <c r="N152" s="12">
        <f>+BN_InfraMR[[#This Row],[A.03.1 -  Longitud de Vías de Explotación No Electrificadas Troncales y Ramales (vía principal) (km)]]+BN_InfraMR[[#This Row],[A.04.1 -  Longitud de Vías de Explotación Electrificadas Troncales y Ramales (vía principal) (km)]]</f>
        <v>106.57</v>
      </c>
      <c r="O152" s="88">
        <v>106.57</v>
      </c>
      <c r="P152" s="85">
        <v>15</v>
      </c>
      <c r="Q152" s="85">
        <v>7</v>
      </c>
      <c r="R152" s="85">
        <v>0</v>
      </c>
      <c r="S152" s="85">
        <f t="shared" si="39"/>
        <v>22</v>
      </c>
      <c r="T152" s="85">
        <v>0</v>
      </c>
      <c r="U152" s="85">
        <v>43</v>
      </c>
      <c r="V152" s="85">
        <v>0</v>
      </c>
      <c r="W152" s="85">
        <v>3</v>
      </c>
      <c r="X152" s="85">
        <v>0</v>
      </c>
      <c r="Y152" s="85">
        <f t="shared" si="40"/>
        <v>46</v>
      </c>
      <c r="Z152" s="85">
        <v>14</v>
      </c>
      <c r="AA152" s="85">
        <v>10</v>
      </c>
      <c r="AB152" s="85">
        <f>+BN_InfraMR[[#This Row],[Total Pasos Vehiculares a Nivel]]</f>
        <v>46</v>
      </c>
      <c r="AC152" s="85">
        <f t="shared" si="41"/>
        <v>70</v>
      </c>
      <c r="AD152" s="85">
        <v>1</v>
      </c>
      <c r="AE152" s="85">
        <v>9</v>
      </c>
      <c r="AF152" s="85">
        <v>54</v>
      </c>
      <c r="AG152" s="85">
        <f t="shared" si="44"/>
        <v>64</v>
      </c>
      <c r="AH152" s="88">
        <v>47</v>
      </c>
      <c r="AI152" s="88">
        <v>7.32</v>
      </c>
      <c r="AJ152" s="88">
        <v>0</v>
      </c>
      <c r="AK152" s="88">
        <f t="shared" si="42"/>
        <v>54.32</v>
      </c>
      <c r="AL152" s="85">
        <v>0</v>
      </c>
      <c r="AM152" s="85">
        <v>20</v>
      </c>
      <c r="AN152" s="85">
        <v>0</v>
      </c>
      <c r="AO152" s="85">
        <f t="shared" si="45"/>
        <v>20</v>
      </c>
      <c r="AP152" s="85">
        <v>0</v>
      </c>
      <c r="AQ152" s="85">
        <v>0</v>
      </c>
      <c r="AR152" s="85">
        <v>0</v>
      </c>
      <c r="AS152" s="85">
        <f t="shared" si="46"/>
        <v>0</v>
      </c>
      <c r="AT152" s="85">
        <v>0</v>
      </c>
      <c r="AU152" s="85">
        <v>0</v>
      </c>
      <c r="AV152" s="85">
        <v>0</v>
      </c>
      <c r="AW152" s="85">
        <f t="shared" si="47"/>
        <v>0</v>
      </c>
      <c r="AX152" s="85">
        <v>70</v>
      </c>
      <c r="AY152" s="85">
        <v>50</v>
      </c>
      <c r="AZ152" s="85">
        <v>0</v>
      </c>
      <c r="BA152" s="85">
        <v>0</v>
      </c>
      <c r="BB152" s="85">
        <v>0</v>
      </c>
      <c r="BC152" s="85">
        <f t="shared" si="48"/>
        <v>120</v>
      </c>
      <c r="BD152" s="85">
        <v>1</v>
      </c>
      <c r="BE152" s="85">
        <v>36</v>
      </c>
      <c r="BF152" s="89">
        <v>1000</v>
      </c>
    </row>
    <row r="153" spans="1:58">
      <c r="A153" s="85">
        <v>2005</v>
      </c>
      <c r="B153" s="85" t="s">
        <v>122</v>
      </c>
      <c r="C153" s="88">
        <v>2.0699999999999998</v>
      </c>
      <c r="D153" s="88">
        <v>52.25</v>
      </c>
      <c r="E153" s="88">
        <v>0</v>
      </c>
      <c r="F153" s="88">
        <v>0</v>
      </c>
      <c r="G153" s="88">
        <f t="shared" si="43"/>
        <v>54.32</v>
      </c>
      <c r="H153" s="88">
        <v>54.32</v>
      </c>
      <c r="I153" s="88">
        <v>51.944000000000003</v>
      </c>
      <c r="J153" s="88">
        <v>106.57</v>
      </c>
      <c r="K153" s="88">
        <v>26.26</v>
      </c>
      <c r="L153" s="88">
        <v>0</v>
      </c>
      <c r="M153" s="88">
        <v>0</v>
      </c>
      <c r="N153" s="12">
        <f>+BN_InfraMR[[#This Row],[A.03.1 -  Longitud de Vías de Explotación No Electrificadas Troncales y Ramales (vía principal) (km)]]+BN_InfraMR[[#This Row],[A.04.1 -  Longitud de Vías de Explotación Electrificadas Troncales y Ramales (vía principal) (km)]]</f>
        <v>106.57</v>
      </c>
      <c r="O153" s="88">
        <v>106.57</v>
      </c>
      <c r="P153" s="85">
        <v>15</v>
      </c>
      <c r="Q153" s="85">
        <v>7</v>
      </c>
      <c r="R153" s="85">
        <v>0</v>
      </c>
      <c r="S153" s="85">
        <f t="shared" si="39"/>
        <v>22</v>
      </c>
      <c r="T153" s="85">
        <v>0</v>
      </c>
      <c r="U153" s="85">
        <v>43</v>
      </c>
      <c r="V153" s="85">
        <v>0</v>
      </c>
      <c r="W153" s="85">
        <v>3</v>
      </c>
      <c r="X153" s="85">
        <v>0</v>
      </c>
      <c r="Y153" s="85">
        <f t="shared" si="40"/>
        <v>46</v>
      </c>
      <c r="Z153" s="85">
        <v>14</v>
      </c>
      <c r="AA153" s="85">
        <v>10</v>
      </c>
      <c r="AB153" s="85">
        <f>+BN_InfraMR[[#This Row],[Total Pasos Vehiculares a Nivel]]</f>
        <v>46</v>
      </c>
      <c r="AC153" s="85">
        <f t="shared" si="41"/>
        <v>70</v>
      </c>
      <c r="AD153" s="85">
        <v>1</v>
      </c>
      <c r="AE153" s="85">
        <v>9</v>
      </c>
      <c r="AF153" s="85">
        <v>54</v>
      </c>
      <c r="AG153" s="85">
        <f t="shared" si="44"/>
        <v>64</v>
      </c>
      <c r="AH153" s="88">
        <v>47</v>
      </c>
      <c r="AI153" s="88">
        <v>7.32</v>
      </c>
      <c r="AJ153" s="88">
        <v>0</v>
      </c>
      <c r="AK153" s="88">
        <f t="shared" si="42"/>
        <v>54.32</v>
      </c>
      <c r="AL153" s="85">
        <v>0</v>
      </c>
      <c r="AM153" s="85">
        <v>20</v>
      </c>
      <c r="AN153" s="85">
        <v>0</v>
      </c>
      <c r="AO153" s="85">
        <f t="shared" si="45"/>
        <v>20</v>
      </c>
      <c r="AP153" s="85">
        <v>0</v>
      </c>
      <c r="AQ153" s="85">
        <v>0</v>
      </c>
      <c r="AR153" s="85">
        <v>0</v>
      </c>
      <c r="AS153" s="85">
        <f t="shared" si="46"/>
        <v>0</v>
      </c>
      <c r="AT153" s="85">
        <v>0</v>
      </c>
      <c r="AU153" s="85">
        <v>0</v>
      </c>
      <c r="AV153" s="85">
        <v>0</v>
      </c>
      <c r="AW153" s="85">
        <f t="shared" si="47"/>
        <v>0</v>
      </c>
      <c r="AX153" s="85">
        <v>70</v>
      </c>
      <c r="AY153" s="85">
        <v>50</v>
      </c>
      <c r="AZ153" s="85">
        <v>0</v>
      </c>
      <c r="BA153" s="85">
        <v>0</v>
      </c>
      <c r="BB153" s="85">
        <v>0</v>
      </c>
      <c r="BC153" s="85">
        <f t="shared" si="48"/>
        <v>120</v>
      </c>
      <c r="BD153" s="85">
        <v>1</v>
      </c>
      <c r="BE153" s="85">
        <v>36</v>
      </c>
      <c r="BF153" s="89">
        <v>1000</v>
      </c>
    </row>
    <row r="154" spans="1:58">
      <c r="A154" s="85">
        <v>2005</v>
      </c>
      <c r="B154" s="85" t="s">
        <v>123</v>
      </c>
      <c r="C154" s="88">
        <v>2.0699999999999998</v>
      </c>
      <c r="D154" s="88">
        <v>52.25</v>
      </c>
      <c r="E154" s="88">
        <v>0</v>
      </c>
      <c r="F154" s="88">
        <v>0</v>
      </c>
      <c r="G154" s="88">
        <f t="shared" si="43"/>
        <v>54.32</v>
      </c>
      <c r="H154" s="88">
        <v>54.32</v>
      </c>
      <c r="I154" s="88">
        <v>51.944000000000003</v>
      </c>
      <c r="J154" s="88">
        <v>106.57</v>
      </c>
      <c r="K154" s="88">
        <v>26.26</v>
      </c>
      <c r="L154" s="88">
        <v>0</v>
      </c>
      <c r="M154" s="88">
        <v>0</v>
      </c>
      <c r="N154" s="12">
        <f>+BN_InfraMR[[#This Row],[A.03.1 -  Longitud de Vías de Explotación No Electrificadas Troncales y Ramales (vía principal) (km)]]+BN_InfraMR[[#This Row],[A.04.1 -  Longitud de Vías de Explotación Electrificadas Troncales y Ramales (vía principal) (km)]]</f>
        <v>106.57</v>
      </c>
      <c r="O154" s="88">
        <v>106.57</v>
      </c>
      <c r="P154" s="85">
        <v>15</v>
      </c>
      <c r="Q154" s="85">
        <v>7</v>
      </c>
      <c r="R154" s="85">
        <v>0</v>
      </c>
      <c r="S154" s="85">
        <f t="shared" si="39"/>
        <v>22</v>
      </c>
      <c r="T154" s="85">
        <v>0</v>
      </c>
      <c r="U154" s="85">
        <v>43</v>
      </c>
      <c r="V154" s="85">
        <v>0</v>
      </c>
      <c r="W154" s="85">
        <v>3</v>
      </c>
      <c r="X154" s="85">
        <v>0</v>
      </c>
      <c r="Y154" s="85">
        <f t="shared" si="40"/>
        <v>46</v>
      </c>
      <c r="Z154" s="85">
        <v>14</v>
      </c>
      <c r="AA154" s="85">
        <v>10</v>
      </c>
      <c r="AB154" s="85">
        <f>+BN_InfraMR[[#This Row],[Total Pasos Vehiculares a Nivel]]</f>
        <v>46</v>
      </c>
      <c r="AC154" s="85">
        <f t="shared" si="41"/>
        <v>70</v>
      </c>
      <c r="AD154" s="85">
        <v>1</v>
      </c>
      <c r="AE154" s="85">
        <v>9</v>
      </c>
      <c r="AF154" s="85">
        <v>54</v>
      </c>
      <c r="AG154" s="85">
        <f t="shared" si="44"/>
        <v>64</v>
      </c>
      <c r="AH154" s="88">
        <v>47</v>
      </c>
      <c r="AI154" s="88">
        <v>7.32</v>
      </c>
      <c r="AJ154" s="88">
        <v>0</v>
      </c>
      <c r="AK154" s="88">
        <f t="shared" si="42"/>
        <v>54.32</v>
      </c>
      <c r="AL154" s="85">
        <v>0</v>
      </c>
      <c r="AM154" s="85">
        <v>20</v>
      </c>
      <c r="AN154" s="85">
        <v>0</v>
      </c>
      <c r="AO154" s="85">
        <f t="shared" si="45"/>
        <v>20</v>
      </c>
      <c r="AP154" s="85">
        <v>0</v>
      </c>
      <c r="AQ154" s="85">
        <v>0</v>
      </c>
      <c r="AR154" s="85">
        <v>0</v>
      </c>
      <c r="AS154" s="85">
        <f t="shared" si="46"/>
        <v>0</v>
      </c>
      <c r="AT154" s="85">
        <v>0</v>
      </c>
      <c r="AU154" s="85">
        <v>0</v>
      </c>
      <c r="AV154" s="85">
        <v>0</v>
      </c>
      <c r="AW154" s="85">
        <f t="shared" si="47"/>
        <v>0</v>
      </c>
      <c r="AX154" s="85">
        <v>70</v>
      </c>
      <c r="AY154" s="85">
        <v>50</v>
      </c>
      <c r="AZ154" s="85">
        <v>0</v>
      </c>
      <c r="BA154" s="85">
        <v>0</v>
      </c>
      <c r="BB154" s="85">
        <v>0</v>
      </c>
      <c r="BC154" s="85">
        <f t="shared" si="48"/>
        <v>120</v>
      </c>
      <c r="BD154" s="85">
        <v>1</v>
      </c>
      <c r="BE154" s="85">
        <v>36</v>
      </c>
      <c r="BF154" s="89">
        <v>1000</v>
      </c>
    </row>
    <row r="155" spans="1:58">
      <c r="A155" s="85">
        <v>2005</v>
      </c>
      <c r="B155" s="85" t="s">
        <v>124</v>
      </c>
      <c r="C155" s="88">
        <v>2.0699999999999998</v>
      </c>
      <c r="D155" s="88">
        <v>52.25</v>
      </c>
      <c r="E155" s="88">
        <v>0</v>
      </c>
      <c r="F155" s="88">
        <v>0</v>
      </c>
      <c r="G155" s="88">
        <f t="shared" si="43"/>
        <v>54.32</v>
      </c>
      <c r="H155" s="88">
        <v>54.32</v>
      </c>
      <c r="I155" s="88">
        <v>51.944000000000003</v>
      </c>
      <c r="J155" s="88">
        <v>106.57</v>
      </c>
      <c r="K155" s="88">
        <v>26.26</v>
      </c>
      <c r="L155" s="88">
        <v>0</v>
      </c>
      <c r="M155" s="88">
        <v>0</v>
      </c>
      <c r="N155" s="12">
        <f>+BN_InfraMR[[#This Row],[A.03.1 -  Longitud de Vías de Explotación No Electrificadas Troncales y Ramales (vía principal) (km)]]+BN_InfraMR[[#This Row],[A.04.1 -  Longitud de Vías de Explotación Electrificadas Troncales y Ramales (vía principal) (km)]]</f>
        <v>106.57</v>
      </c>
      <c r="O155" s="88">
        <v>106.57</v>
      </c>
      <c r="P155" s="85">
        <v>15</v>
      </c>
      <c r="Q155" s="85">
        <v>7</v>
      </c>
      <c r="R155" s="85">
        <v>0</v>
      </c>
      <c r="S155" s="85">
        <f t="shared" si="39"/>
        <v>22</v>
      </c>
      <c r="T155" s="85">
        <v>0</v>
      </c>
      <c r="U155" s="85">
        <v>43</v>
      </c>
      <c r="V155" s="85">
        <v>0</v>
      </c>
      <c r="W155" s="85">
        <v>3</v>
      </c>
      <c r="X155" s="85">
        <v>0</v>
      </c>
      <c r="Y155" s="85">
        <f t="shared" si="40"/>
        <v>46</v>
      </c>
      <c r="Z155" s="85">
        <v>14</v>
      </c>
      <c r="AA155" s="85">
        <v>10</v>
      </c>
      <c r="AB155" s="85">
        <f>+BN_InfraMR[[#This Row],[Total Pasos Vehiculares a Nivel]]</f>
        <v>46</v>
      </c>
      <c r="AC155" s="85">
        <f t="shared" si="41"/>
        <v>70</v>
      </c>
      <c r="AD155" s="85">
        <v>1</v>
      </c>
      <c r="AE155" s="85">
        <v>9</v>
      </c>
      <c r="AF155" s="85">
        <v>54</v>
      </c>
      <c r="AG155" s="85">
        <f t="shared" si="44"/>
        <v>64</v>
      </c>
      <c r="AH155" s="88">
        <v>47</v>
      </c>
      <c r="AI155" s="88">
        <v>7.32</v>
      </c>
      <c r="AJ155" s="88">
        <v>0</v>
      </c>
      <c r="AK155" s="88">
        <f t="shared" si="42"/>
        <v>54.32</v>
      </c>
      <c r="AL155" s="85">
        <v>0</v>
      </c>
      <c r="AM155" s="85">
        <v>20</v>
      </c>
      <c r="AN155" s="85">
        <v>0</v>
      </c>
      <c r="AO155" s="85">
        <f t="shared" si="45"/>
        <v>20</v>
      </c>
      <c r="AP155" s="85">
        <v>0</v>
      </c>
      <c r="AQ155" s="85">
        <v>0</v>
      </c>
      <c r="AR155" s="85">
        <v>0</v>
      </c>
      <c r="AS155" s="85">
        <f t="shared" si="46"/>
        <v>0</v>
      </c>
      <c r="AT155" s="85">
        <v>0</v>
      </c>
      <c r="AU155" s="85">
        <v>0</v>
      </c>
      <c r="AV155" s="85">
        <v>0</v>
      </c>
      <c r="AW155" s="85">
        <f t="shared" si="47"/>
        <v>0</v>
      </c>
      <c r="AX155" s="85">
        <v>70</v>
      </c>
      <c r="AY155" s="85">
        <v>50</v>
      </c>
      <c r="AZ155" s="85">
        <v>0</v>
      </c>
      <c r="BA155" s="85">
        <v>0</v>
      </c>
      <c r="BB155" s="85">
        <v>0</v>
      </c>
      <c r="BC155" s="85">
        <f t="shared" si="48"/>
        <v>120</v>
      </c>
      <c r="BD155" s="85">
        <v>1</v>
      </c>
      <c r="BE155" s="85">
        <v>36</v>
      </c>
      <c r="BF155" s="89">
        <v>1000</v>
      </c>
    </row>
    <row r="156" spans="1:58">
      <c r="A156" s="85">
        <v>2005</v>
      </c>
      <c r="B156" s="85" t="s">
        <v>125</v>
      </c>
      <c r="C156" s="88">
        <v>2.0699999999999998</v>
      </c>
      <c r="D156" s="88">
        <v>52.25</v>
      </c>
      <c r="E156" s="88">
        <v>0</v>
      </c>
      <c r="F156" s="88">
        <v>0</v>
      </c>
      <c r="G156" s="88">
        <f t="shared" si="43"/>
        <v>54.32</v>
      </c>
      <c r="H156" s="88">
        <v>54.32</v>
      </c>
      <c r="I156" s="88">
        <v>51.944000000000003</v>
      </c>
      <c r="J156" s="88">
        <v>106.57</v>
      </c>
      <c r="K156" s="88">
        <v>26.26</v>
      </c>
      <c r="L156" s="88">
        <v>0</v>
      </c>
      <c r="M156" s="88">
        <v>0</v>
      </c>
      <c r="N156" s="12">
        <f>+BN_InfraMR[[#This Row],[A.03.1 -  Longitud de Vías de Explotación No Electrificadas Troncales y Ramales (vía principal) (km)]]+BN_InfraMR[[#This Row],[A.04.1 -  Longitud de Vías de Explotación Electrificadas Troncales y Ramales (vía principal) (km)]]</f>
        <v>106.57</v>
      </c>
      <c r="O156" s="88">
        <v>106.57</v>
      </c>
      <c r="P156" s="85">
        <v>15</v>
      </c>
      <c r="Q156" s="85">
        <v>7</v>
      </c>
      <c r="R156" s="85">
        <v>0</v>
      </c>
      <c r="S156" s="85">
        <f t="shared" si="39"/>
        <v>22</v>
      </c>
      <c r="T156" s="85">
        <v>0</v>
      </c>
      <c r="U156" s="85">
        <v>43</v>
      </c>
      <c r="V156" s="85">
        <v>0</v>
      </c>
      <c r="W156" s="85">
        <v>3</v>
      </c>
      <c r="X156" s="85">
        <v>0</v>
      </c>
      <c r="Y156" s="85">
        <f t="shared" si="40"/>
        <v>46</v>
      </c>
      <c r="Z156" s="85">
        <v>14</v>
      </c>
      <c r="AA156" s="85">
        <v>10</v>
      </c>
      <c r="AB156" s="85">
        <f>+BN_InfraMR[[#This Row],[Total Pasos Vehiculares a Nivel]]</f>
        <v>46</v>
      </c>
      <c r="AC156" s="85">
        <f t="shared" si="41"/>
        <v>70</v>
      </c>
      <c r="AD156" s="85">
        <v>1</v>
      </c>
      <c r="AE156" s="85">
        <v>9</v>
      </c>
      <c r="AF156" s="85">
        <v>54</v>
      </c>
      <c r="AG156" s="85">
        <f t="shared" si="44"/>
        <v>64</v>
      </c>
      <c r="AH156" s="88">
        <v>47</v>
      </c>
      <c r="AI156" s="88">
        <v>7.32</v>
      </c>
      <c r="AJ156" s="88">
        <v>0</v>
      </c>
      <c r="AK156" s="88">
        <f t="shared" si="42"/>
        <v>54.32</v>
      </c>
      <c r="AL156" s="85">
        <v>0</v>
      </c>
      <c r="AM156" s="85">
        <v>20</v>
      </c>
      <c r="AN156" s="85">
        <v>0</v>
      </c>
      <c r="AO156" s="85">
        <f t="shared" si="45"/>
        <v>20</v>
      </c>
      <c r="AP156" s="85">
        <v>0</v>
      </c>
      <c r="AQ156" s="85">
        <v>0</v>
      </c>
      <c r="AR156" s="85">
        <v>0</v>
      </c>
      <c r="AS156" s="85">
        <f t="shared" si="46"/>
        <v>0</v>
      </c>
      <c r="AT156" s="85">
        <v>0</v>
      </c>
      <c r="AU156" s="85">
        <v>0</v>
      </c>
      <c r="AV156" s="85">
        <v>0</v>
      </c>
      <c r="AW156" s="85">
        <f t="shared" si="47"/>
        <v>0</v>
      </c>
      <c r="AX156" s="85">
        <v>70</v>
      </c>
      <c r="AY156" s="85">
        <v>50</v>
      </c>
      <c r="AZ156" s="85">
        <v>0</v>
      </c>
      <c r="BA156" s="85">
        <v>0</v>
      </c>
      <c r="BB156" s="85">
        <v>0</v>
      </c>
      <c r="BC156" s="85">
        <f t="shared" si="48"/>
        <v>120</v>
      </c>
      <c r="BD156" s="85">
        <v>1</v>
      </c>
      <c r="BE156" s="85">
        <v>36</v>
      </c>
      <c r="BF156" s="89">
        <v>1000</v>
      </c>
    </row>
    <row r="157" spans="1:58">
      <c r="A157" s="85">
        <v>2005</v>
      </c>
      <c r="B157" s="85" t="s">
        <v>126</v>
      </c>
      <c r="C157" s="88">
        <v>2.0699999999999998</v>
      </c>
      <c r="D157" s="88">
        <v>52.25</v>
      </c>
      <c r="E157" s="88">
        <v>0</v>
      </c>
      <c r="F157" s="88">
        <v>0</v>
      </c>
      <c r="G157" s="88">
        <f t="shared" si="43"/>
        <v>54.32</v>
      </c>
      <c r="H157" s="88">
        <v>54.32</v>
      </c>
      <c r="I157" s="88">
        <v>51.944000000000003</v>
      </c>
      <c r="J157" s="88">
        <v>106.57</v>
      </c>
      <c r="K157" s="88">
        <v>26.26</v>
      </c>
      <c r="L157" s="88">
        <v>0</v>
      </c>
      <c r="M157" s="88">
        <v>0</v>
      </c>
      <c r="N157" s="12">
        <f>+BN_InfraMR[[#This Row],[A.03.1 -  Longitud de Vías de Explotación No Electrificadas Troncales y Ramales (vía principal) (km)]]+BN_InfraMR[[#This Row],[A.04.1 -  Longitud de Vías de Explotación Electrificadas Troncales y Ramales (vía principal) (km)]]</f>
        <v>106.57</v>
      </c>
      <c r="O157" s="88">
        <v>106.57</v>
      </c>
      <c r="P157" s="85">
        <v>15</v>
      </c>
      <c r="Q157" s="85">
        <v>7</v>
      </c>
      <c r="R157" s="85">
        <v>0</v>
      </c>
      <c r="S157" s="85">
        <f t="shared" si="39"/>
        <v>22</v>
      </c>
      <c r="T157" s="85">
        <v>0</v>
      </c>
      <c r="U157" s="85">
        <v>43</v>
      </c>
      <c r="V157" s="85">
        <v>0</v>
      </c>
      <c r="W157" s="85">
        <v>3</v>
      </c>
      <c r="X157" s="85">
        <v>0</v>
      </c>
      <c r="Y157" s="85">
        <f t="shared" si="40"/>
        <v>46</v>
      </c>
      <c r="Z157" s="85">
        <v>14</v>
      </c>
      <c r="AA157" s="85">
        <v>10</v>
      </c>
      <c r="AB157" s="85">
        <f>+BN_InfraMR[[#This Row],[Total Pasos Vehiculares a Nivel]]</f>
        <v>46</v>
      </c>
      <c r="AC157" s="85">
        <f t="shared" si="41"/>
        <v>70</v>
      </c>
      <c r="AD157" s="85">
        <v>1</v>
      </c>
      <c r="AE157" s="85">
        <v>9</v>
      </c>
      <c r="AF157" s="85">
        <v>54</v>
      </c>
      <c r="AG157" s="85">
        <f t="shared" si="44"/>
        <v>64</v>
      </c>
      <c r="AH157" s="88">
        <v>47</v>
      </c>
      <c r="AI157" s="88">
        <v>7.32</v>
      </c>
      <c r="AJ157" s="88">
        <v>0</v>
      </c>
      <c r="AK157" s="88">
        <f t="shared" si="42"/>
        <v>54.32</v>
      </c>
      <c r="AL157" s="85">
        <v>0</v>
      </c>
      <c r="AM157" s="85">
        <v>20</v>
      </c>
      <c r="AN157" s="85">
        <v>0</v>
      </c>
      <c r="AO157" s="85">
        <f t="shared" si="45"/>
        <v>20</v>
      </c>
      <c r="AP157" s="85">
        <v>0</v>
      </c>
      <c r="AQ157" s="85">
        <v>0</v>
      </c>
      <c r="AR157" s="85">
        <v>0</v>
      </c>
      <c r="AS157" s="85">
        <f t="shared" si="46"/>
        <v>0</v>
      </c>
      <c r="AT157" s="85">
        <v>0</v>
      </c>
      <c r="AU157" s="85">
        <v>0</v>
      </c>
      <c r="AV157" s="85">
        <v>0</v>
      </c>
      <c r="AW157" s="85">
        <f t="shared" si="47"/>
        <v>0</v>
      </c>
      <c r="AX157" s="85">
        <v>70</v>
      </c>
      <c r="AY157" s="85">
        <v>50</v>
      </c>
      <c r="AZ157" s="85">
        <v>0</v>
      </c>
      <c r="BA157" s="85">
        <v>0</v>
      </c>
      <c r="BB157" s="85">
        <v>0</v>
      </c>
      <c r="BC157" s="85">
        <f t="shared" si="48"/>
        <v>120</v>
      </c>
      <c r="BD157" s="85">
        <v>1</v>
      </c>
      <c r="BE157" s="85">
        <v>36</v>
      </c>
      <c r="BF157" s="89">
        <v>1000</v>
      </c>
    </row>
    <row r="158" spans="1:58">
      <c r="A158" s="85">
        <v>2006</v>
      </c>
      <c r="B158" s="85" t="s">
        <v>115</v>
      </c>
      <c r="C158" s="88">
        <v>2.0699999999999998</v>
      </c>
      <c r="D158" s="88">
        <v>52.25</v>
      </c>
      <c r="E158" s="88">
        <v>0</v>
      </c>
      <c r="F158" s="88">
        <v>0</v>
      </c>
      <c r="G158" s="88">
        <f t="shared" si="43"/>
        <v>54.32</v>
      </c>
      <c r="H158" s="88">
        <v>54.32</v>
      </c>
      <c r="I158" s="88">
        <v>51.944000000000003</v>
      </c>
      <c r="J158" s="88">
        <v>106.57</v>
      </c>
      <c r="K158" s="88">
        <v>26.26</v>
      </c>
      <c r="L158" s="88">
        <v>0</v>
      </c>
      <c r="M158" s="88">
        <v>0</v>
      </c>
      <c r="N158" s="12">
        <f>+BN_InfraMR[[#This Row],[A.03.1 -  Longitud de Vías de Explotación No Electrificadas Troncales y Ramales (vía principal) (km)]]+BN_InfraMR[[#This Row],[A.04.1 -  Longitud de Vías de Explotación Electrificadas Troncales y Ramales (vía principal) (km)]]</f>
        <v>106.57</v>
      </c>
      <c r="O158" s="88">
        <v>106.57</v>
      </c>
      <c r="P158" s="85">
        <v>15</v>
      </c>
      <c r="Q158" s="85">
        <v>7</v>
      </c>
      <c r="R158" s="85">
        <v>0</v>
      </c>
      <c r="S158" s="85">
        <f t="shared" si="39"/>
        <v>22</v>
      </c>
      <c r="T158" s="85">
        <v>0</v>
      </c>
      <c r="U158" s="85">
        <v>43</v>
      </c>
      <c r="V158" s="85">
        <v>0</v>
      </c>
      <c r="W158" s="85">
        <v>3</v>
      </c>
      <c r="X158" s="85">
        <v>0</v>
      </c>
      <c r="Y158" s="85">
        <f t="shared" si="40"/>
        <v>46</v>
      </c>
      <c r="Z158" s="85">
        <v>14</v>
      </c>
      <c r="AA158" s="85">
        <v>10</v>
      </c>
      <c r="AB158" s="85">
        <f>+BN_InfraMR[[#This Row],[Total Pasos Vehiculares a Nivel]]</f>
        <v>46</v>
      </c>
      <c r="AC158" s="85">
        <f t="shared" si="41"/>
        <v>70</v>
      </c>
      <c r="AD158" s="85">
        <v>1</v>
      </c>
      <c r="AE158" s="85">
        <v>9</v>
      </c>
      <c r="AF158" s="85">
        <v>53</v>
      </c>
      <c r="AG158" s="85">
        <f t="shared" si="44"/>
        <v>63</v>
      </c>
      <c r="AH158" s="88">
        <v>47</v>
      </c>
      <c r="AI158" s="88">
        <v>7.32</v>
      </c>
      <c r="AJ158" s="88">
        <v>0</v>
      </c>
      <c r="AK158" s="88">
        <f t="shared" si="42"/>
        <v>54.32</v>
      </c>
      <c r="AL158" s="85">
        <v>1</v>
      </c>
      <c r="AM158" s="85">
        <v>20</v>
      </c>
      <c r="AN158" s="85">
        <v>0</v>
      </c>
      <c r="AO158" s="85">
        <f t="shared" si="45"/>
        <v>21</v>
      </c>
      <c r="AP158" s="85">
        <v>0</v>
      </c>
      <c r="AQ158" s="85">
        <v>0</v>
      </c>
      <c r="AR158" s="85">
        <v>0</v>
      </c>
      <c r="AS158" s="85">
        <f t="shared" si="46"/>
        <v>0</v>
      </c>
      <c r="AT158" s="85">
        <v>0</v>
      </c>
      <c r="AU158" s="85">
        <v>0</v>
      </c>
      <c r="AV158" s="85">
        <v>0</v>
      </c>
      <c r="AW158" s="85">
        <f t="shared" si="47"/>
        <v>0</v>
      </c>
      <c r="AX158" s="85">
        <v>70</v>
      </c>
      <c r="AY158" s="85">
        <v>50</v>
      </c>
      <c r="AZ158" s="85">
        <v>0</v>
      </c>
      <c r="BA158" s="85">
        <v>0</v>
      </c>
      <c r="BB158" s="85">
        <v>0</v>
      </c>
      <c r="BC158" s="85">
        <f t="shared" si="48"/>
        <v>120</v>
      </c>
      <c r="BD158" s="85">
        <v>1</v>
      </c>
      <c r="BE158" s="85">
        <v>36</v>
      </c>
      <c r="BF158" s="89">
        <v>1000</v>
      </c>
    </row>
    <row r="159" spans="1:58">
      <c r="A159" s="85">
        <v>2006</v>
      </c>
      <c r="B159" s="85" t="s">
        <v>116</v>
      </c>
      <c r="C159" s="88">
        <v>2.0699999999999998</v>
      </c>
      <c r="D159" s="88">
        <v>52.25</v>
      </c>
      <c r="E159" s="88">
        <v>0</v>
      </c>
      <c r="F159" s="88">
        <v>0</v>
      </c>
      <c r="G159" s="88">
        <f t="shared" si="43"/>
        <v>54.32</v>
      </c>
      <c r="H159" s="88">
        <v>54.32</v>
      </c>
      <c r="I159" s="88">
        <v>51.944000000000003</v>
      </c>
      <c r="J159" s="88">
        <v>106.57</v>
      </c>
      <c r="K159" s="88">
        <v>26.26</v>
      </c>
      <c r="L159" s="88">
        <v>0</v>
      </c>
      <c r="M159" s="88">
        <v>0</v>
      </c>
      <c r="N159" s="12">
        <f>+BN_InfraMR[[#This Row],[A.03.1 -  Longitud de Vías de Explotación No Electrificadas Troncales y Ramales (vía principal) (km)]]+BN_InfraMR[[#This Row],[A.04.1 -  Longitud de Vías de Explotación Electrificadas Troncales y Ramales (vía principal) (km)]]</f>
        <v>106.57</v>
      </c>
      <c r="O159" s="88">
        <v>106.57</v>
      </c>
      <c r="P159" s="85">
        <v>15</v>
      </c>
      <c r="Q159" s="85">
        <v>7</v>
      </c>
      <c r="R159" s="85">
        <v>0</v>
      </c>
      <c r="S159" s="85">
        <f t="shared" si="39"/>
        <v>22</v>
      </c>
      <c r="T159" s="85">
        <v>0</v>
      </c>
      <c r="U159" s="85">
        <v>43</v>
      </c>
      <c r="V159" s="85">
        <v>0</v>
      </c>
      <c r="W159" s="85">
        <v>3</v>
      </c>
      <c r="X159" s="85">
        <v>0</v>
      </c>
      <c r="Y159" s="85">
        <f t="shared" si="40"/>
        <v>46</v>
      </c>
      <c r="Z159" s="85">
        <v>14</v>
      </c>
      <c r="AA159" s="85">
        <v>10</v>
      </c>
      <c r="AB159" s="85">
        <f>+BN_InfraMR[[#This Row],[Total Pasos Vehiculares a Nivel]]</f>
        <v>46</v>
      </c>
      <c r="AC159" s="85">
        <f t="shared" si="41"/>
        <v>70</v>
      </c>
      <c r="AD159" s="85">
        <v>1</v>
      </c>
      <c r="AE159" s="85">
        <v>9</v>
      </c>
      <c r="AF159" s="85">
        <v>53</v>
      </c>
      <c r="AG159" s="85">
        <f t="shared" si="44"/>
        <v>63</v>
      </c>
      <c r="AH159" s="88">
        <v>47</v>
      </c>
      <c r="AI159" s="88">
        <v>7.32</v>
      </c>
      <c r="AJ159" s="88">
        <v>0</v>
      </c>
      <c r="AK159" s="88">
        <f t="shared" si="42"/>
        <v>54.32</v>
      </c>
      <c r="AL159" s="85">
        <v>1</v>
      </c>
      <c r="AM159" s="85">
        <v>20</v>
      </c>
      <c r="AN159" s="85">
        <v>0</v>
      </c>
      <c r="AO159" s="85">
        <f t="shared" ref="AO159:AO170" si="49">SUM(AL159:AN159)</f>
        <v>21</v>
      </c>
      <c r="AP159" s="85">
        <v>0</v>
      </c>
      <c r="AQ159" s="85">
        <v>0</v>
      </c>
      <c r="AR159" s="85">
        <v>0</v>
      </c>
      <c r="AS159" s="85">
        <f t="shared" ref="AS159:AS170" si="50">SUM(AP159:AR159)</f>
        <v>0</v>
      </c>
      <c r="AT159" s="85">
        <v>0</v>
      </c>
      <c r="AU159" s="85">
        <v>0</v>
      </c>
      <c r="AV159" s="85">
        <v>0</v>
      </c>
      <c r="AW159" s="85">
        <f t="shared" ref="AW159:AW170" si="51">SUM(AT159:AV159)</f>
        <v>0</v>
      </c>
      <c r="AX159" s="85">
        <v>70</v>
      </c>
      <c r="AY159" s="85">
        <v>50</v>
      </c>
      <c r="AZ159" s="85">
        <v>0</v>
      </c>
      <c r="BA159" s="85">
        <v>0</v>
      </c>
      <c r="BB159" s="85">
        <v>0</v>
      </c>
      <c r="BC159" s="85">
        <f t="shared" ref="BC159:BC170" si="52">SUM(AX159:BB159)</f>
        <v>120</v>
      </c>
      <c r="BD159" s="85">
        <v>1</v>
      </c>
      <c r="BE159" s="85">
        <v>36</v>
      </c>
      <c r="BF159" s="89">
        <v>1000</v>
      </c>
    </row>
    <row r="160" spans="1:58">
      <c r="A160" s="85">
        <v>2006</v>
      </c>
      <c r="B160" s="85" t="s">
        <v>117</v>
      </c>
      <c r="C160" s="88">
        <v>2.0699999999999998</v>
      </c>
      <c r="D160" s="88">
        <v>52.25</v>
      </c>
      <c r="E160" s="88">
        <v>0</v>
      </c>
      <c r="F160" s="88">
        <v>0</v>
      </c>
      <c r="G160" s="88">
        <f t="shared" si="43"/>
        <v>54.32</v>
      </c>
      <c r="H160" s="88">
        <v>54.32</v>
      </c>
      <c r="I160" s="88">
        <v>51.944000000000003</v>
      </c>
      <c r="J160" s="88">
        <v>106.57</v>
      </c>
      <c r="K160" s="88">
        <v>26.26</v>
      </c>
      <c r="L160" s="88">
        <v>0</v>
      </c>
      <c r="M160" s="88">
        <v>0</v>
      </c>
      <c r="N160" s="12">
        <f>+BN_InfraMR[[#This Row],[A.03.1 -  Longitud de Vías de Explotación No Electrificadas Troncales y Ramales (vía principal) (km)]]+BN_InfraMR[[#This Row],[A.04.1 -  Longitud de Vías de Explotación Electrificadas Troncales y Ramales (vía principal) (km)]]</f>
        <v>106.57</v>
      </c>
      <c r="O160" s="88">
        <v>106.57</v>
      </c>
      <c r="P160" s="85">
        <v>15</v>
      </c>
      <c r="Q160" s="85">
        <v>7</v>
      </c>
      <c r="R160" s="85">
        <v>0</v>
      </c>
      <c r="S160" s="85">
        <f t="shared" si="39"/>
        <v>22</v>
      </c>
      <c r="T160" s="85">
        <v>0</v>
      </c>
      <c r="U160" s="85">
        <v>43</v>
      </c>
      <c r="V160" s="85">
        <v>0</v>
      </c>
      <c r="W160" s="85">
        <v>3</v>
      </c>
      <c r="X160" s="85">
        <v>0</v>
      </c>
      <c r="Y160" s="85">
        <f t="shared" si="40"/>
        <v>46</v>
      </c>
      <c r="Z160" s="85">
        <v>14</v>
      </c>
      <c r="AA160" s="85">
        <v>10</v>
      </c>
      <c r="AB160" s="85">
        <f>+BN_InfraMR[[#This Row],[Total Pasos Vehiculares a Nivel]]</f>
        <v>46</v>
      </c>
      <c r="AC160" s="85">
        <f t="shared" si="41"/>
        <v>70</v>
      </c>
      <c r="AD160" s="85">
        <v>1</v>
      </c>
      <c r="AE160" s="85">
        <v>9</v>
      </c>
      <c r="AF160" s="85">
        <v>53</v>
      </c>
      <c r="AG160" s="85">
        <f t="shared" si="44"/>
        <v>63</v>
      </c>
      <c r="AH160" s="88">
        <v>47</v>
      </c>
      <c r="AI160" s="88">
        <v>7.32</v>
      </c>
      <c r="AJ160" s="88">
        <v>0</v>
      </c>
      <c r="AK160" s="88">
        <f t="shared" si="42"/>
        <v>54.32</v>
      </c>
      <c r="AL160" s="85">
        <v>1</v>
      </c>
      <c r="AM160" s="85">
        <v>20</v>
      </c>
      <c r="AN160" s="85">
        <v>0</v>
      </c>
      <c r="AO160" s="85">
        <f t="shared" si="49"/>
        <v>21</v>
      </c>
      <c r="AP160" s="85">
        <v>0</v>
      </c>
      <c r="AQ160" s="85">
        <v>0</v>
      </c>
      <c r="AR160" s="85">
        <v>0</v>
      </c>
      <c r="AS160" s="85">
        <f t="shared" si="50"/>
        <v>0</v>
      </c>
      <c r="AT160" s="85">
        <v>0</v>
      </c>
      <c r="AU160" s="85">
        <v>0</v>
      </c>
      <c r="AV160" s="85">
        <v>0</v>
      </c>
      <c r="AW160" s="85">
        <f t="shared" si="51"/>
        <v>0</v>
      </c>
      <c r="AX160" s="85">
        <v>70</v>
      </c>
      <c r="AY160" s="85">
        <v>50</v>
      </c>
      <c r="AZ160" s="85">
        <v>0</v>
      </c>
      <c r="BA160" s="85">
        <v>0</v>
      </c>
      <c r="BB160" s="85">
        <v>0</v>
      </c>
      <c r="BC160" s="85">
        <f t="shared" si="52"/>
        <v>120</v>
      </c>
      <c r="BD160" s="85">
        <v>1</v>
      </c>
      <c r="BE160" s="85">
        <v>36</v>
      </c>
      <c r="BF160" s="89">
        <v>1000</v>
      </c>
    </row>
    <row r="161" spans="1:58">
      <c r="A161" s="85">
        <v>2006</v>
      </c>
      <c r="B161" s="85" t="s">
        <v>118</v>
      </c>
      <c r="C161" s="88">
        <v>2.0699999999999998</v>
      </c>
      <c r="D161" s="88">
        <v>52.25</v>
      </c>
      <c r="E161" s="88">
        <v>0</v>
      </c>
      <c r="F161" s="88">
        <v>0</v>
      </c>
      <c r="G161" s="88">
        <f t="shared" si="43"/>
        <v>54.32</v>
      </c>
      <c r="H161" s="88">
        <v>54.32</v>
      </c>
      <c r="I161" s="88">
        <v>51.944000000000003</v>
      </c>
      <c r="J161" s="88">
        <v>106.57</v>
      </c>
      <c r="K161" s="88">
        <v>26.26</v>
      </c>
      <c r="L161" s="88">
        <v>0</v>
      </c>
      <c r="M161" s="88">
        <v>0</v>
      </c>
      <c r="N161" s="12">
        <f>+BN_InfraMR[[#This Row],[A.03.1 -  Longitud de Vías de Explotación No Electrificadas Troncales y Ramales (vía principal) (km)]]+BN_InfraMR[[#This Row],[A.04.1 -  Longitud de Vías de Explotación Electrificadas Troncales y Ramales (vía principal) (km)]]</f>
        <v>106.57</v>
      </c>
      <c r="O161" s="88">
        <v>106.57</v>
      </c>
      <c r="P161" s="85">
        <v>15</v>
      </c>
      <c r="Q161" s="85">
        <v>7</v>
      </c>
      <c r="R161" s="85">
        <v>0</v>
      </c>
      <c r="S161" s="85">
        <f t="shared" si="39"/>
        <v>22</v>
      </c>
      <c r="T161" s="85">
        <v>0</v>
      </c>
      <c r="U161" s="85">
        <v>43</v>
      </c>
      <c r="V161" s="85">
        <v>0</v>
      </c>
      <c r="W161" s="85">
        <v>3</v>
      </c>
      <c r="X161" s="85">
        <v>0</v>
      </c>
      <c r="Y161" s="85">
        <f t="shared" si="40"/>
        <v>46</v>
      </c>
      <c r="Z161" s="85">
        <v>14</v>
      </c>
      <c r="AA161" s="85">
        <v>10</v>
      </c>
      <c r="AB161" s="85">
        <f>+BN_InfraMR[[#This Row],[Total Pasos Vehiculares a Nivel]]</f>
        <v>46</v>
      </c>
      <c r="AC161" s="85">
        <f t="shared" si="41"/>
        <v>70</v>
      </c>
      <c r="AD161" s="85">
        <v>1</v>
      </c>
      <c r="AE161" s="85">
        <v>9</v>
      </c>
      <c r="AF161" s="85">
        <v>53</v>
      </c>
      <c r="AG161" s="85">
        <f t="shared" si="44"/>
        <v>63</v>
      </c>
      <c r="AH161" s="88">
        <v>47</v>
      </c>
      <c r="AI161" s="88">
        <v>7.32</v>
      </c>
      <c r="AJ161" s="88">
        <v>0</v>
      </c>
      <c r="AK161" s="88">
        <f t="shared" si="42"/>
        <v>54.32</v>
      </c>
      <c r="AL161" s="85">
        <v>1</v>
      </c>
      <c r="AM161" s="85">
        <v>20</v>
      </c>
      <c r="AN161" s="85">
        <v>0</v>
      </c>
      <c r="AO161" s="85">
        <f t="shared" si="49"/>
        <v>21</v>
      </c>
      <c r="AP161" s="85">
        <v>0</v>
      </c>
      <c r="AQ161" s="85">
        <v>0</v>
      </c>
      <c r="AR161" s="85">
        <v>0</v>
      </c>
      <c r="AS161" s="85">
        <f t="shared" si="50"/>
        <v>0</v>
      </c>
      <c r="AT161" s="85">
        <v>0</v>
      </c>
      <c r="AU161" s="85">
        <v>0</v>
      </c>
      <c r="AV161" s="85">
        <v>0</v>
      </c>
      <c r="AW161" s="85">
        <f t="shared" si="51"/>
        <v>0</v>
      </c>
      <c r="AX161" s="85">
        <v>70</v>
      </c>
      <c r="AY161" s="85">
        <v>50</v>
      </c>
      <c r="AZ161" s="85">
        <v>0</v>
      </c>
      <c r="BA161" s="85">
        <v>0</v>
      </c>
      <c r="BB161" s="85">
        <v>0</v>
      </c>
      <c r="BC161" s="85">
        <f t="shared" si="52"/>
        <v>120</v>
      </c>
      <c r="BD161" s="85">
        <v>1</v>
      </c>
      <c r="BE161" s="85">
        <v>36</v>
      </c>
      <c r="BF161" s="89">
        <v>1000</v>
      </c>
    </row>
    <row r="162" spans="1:58">
      <c r="A162" s="85">
        <v>2006</v>
      </c>
      <c r="B162" s="85" t="s">
        <v>119</v>
      </c>
      <c r="C162" s="88">
        <v>2.0699999999999998</v>
      </c>
      <c r="D162" s="88">
        <v>52.25</v>
      </c>
      <c r="E162" s="88">
        <v>0</v>
      </c>
      <c r="F162" s="88">
        <v>0</v>
      </c>
      <c r="G162" s="88">
        <f t="shared" si="43"/>
        <v>54.32</v>
      </c>
      <c r="H162" s="88">
        <v>54.32</v>
      </c>
      <c r="I162" s="88">
        <v>51.944000000000003</v>
      </c>
      <c r="J162" s="88">
        <v>106.57</v>
      </c>
      <c r="K162" s="88">
        <v>26.26</v>
      </c>
      <c r="L162" s="88">
        <v>0</v>
      </c>
      <c r="M162" s="88">
        <v>0</v>
      </c>
      <c r="N162" s="12">
        <f>+BN_InfraMR[[#This Row],[A.03.1 -  Longitud de Vías de Explotación No Electrificadas Troncales y Ramales (vía principal) (km)]]+BN_InfraMR[[#This Row],[A.04.1 -  Longitud de Vías de Explotación Electrificadas Troncales y Ramales (vía principal) (km)]]</f>
        <v>106.57</v>
      </c>
      <c r="O162" s="88">
        <v>106.57</v>
      </c>
      <c r="P162" s="85">
        <v>15</v>
      </c>
      <c r="Q162" s="85">
        <v>7</v>
      </c>
      <c r="R162" s="85">
        <v>0</v>
      </c>
      <c r="S162" s="85">
        <f t="shared" si="39"/>
        <v>22</v>
      </c>
      <c r="T162" s="85">
        <v>0</v>
      </c>
      <c r="U162" s="85">
        <v>43</v>
      </c>
      <c r="V162" s="85">
        <v>0</v>
      </c>
      <c r="W162" s="85">
        <v>3</v>
      </c>
      <c r="X162" s="85">
        <v>0</v>
      </c>
      <c r="Y162" s="85">
        <f t="shared" si="40"/>
        <v>46</v>
      </c>
      <c r="Z162" s="85">
        <v>14</v>
      </c>
      <c r="AA162" s="85">
        <v>10</v>
      </c>
      <c r="AB162" s="85">
        <f>+BN_InfraMR[[#This Row],[Total Pasos Vehiculares a Nivel]]</f>
        <v>46</v>
      </c>
      <c r="AC162" s="85">
        <f t="shared" si="41"/>
        <v>70</v>
      </c>
      <c r="AD162" s="85">
        <v>1</v>
      </c>
      <c r="AE162" s="85">
        <v>9</v>
      </c>
      <c r="AF162" s="85">
        <v>53</v>
      </c>
      <c r="AG162" s="85">
        <f t="shared" si="44"/>
        <v>63</v>
      </c>
      <c r="AH162" s="88">
        <v>47</v>
      </c>
      <c r="AI162" s="88">
        <v>7.32</v>
      </c>
      <c r="AJ162" s="88">
        <v>0</v>
      </c>
      <c r="AK162" s="88">
        <f t="shared" si="42"/>
        <v>54.32</v>
      </c>
      <c r="AL162" s="85">
        <v>1</v>
      </c>
      <c r="AM162" s="85">
        <v>20</v>
      </c>
      <c r="AN162" s="85">
        <v>0</v>
      </c>
      <c r="AO162" s="85">
        <f t="shared" si="49"/>
        <v>21</v>
      </c>
      <c r="AP162" s="85">
        <v>0</v>
      </c>
      <c r="AQ162" s="85">
        <v>0</v>
      </c>
      <c r="AR162" s="85">
        <v>0</v>
      </c>
      <c r="AS162" s="85">
        <f t="shared" si="50"/>
        <v>0</v>
      </c>
      <c r="AT162" s="85">
        <v>0</v>
      </c>
      <c r="AU162" s="85">
        <v>0</v>
      </c>
      <c r="AV162" s="85">
        <v>0</v>
      </c>
      <c r="AW162" s="85">
        <f t="shared" si="51"/>
        <v>0</v>
      </c>
      <c r="AX162" s="85">
        <v>70</v>
      </c>
      <c r="AY162" s="85">
        <v>50</v>
      </c>
      <c r="AZ162" s="85">
        <v>0</v>
      </c>
      <c r="BA162" s="85">
        <v>0</v>
      </c>
      <c r="BB162" s="85">
        <v>0</v>
      </c>
      <c r="BC162" s="85">
        <f t="shared" si="52"/>
        <v>120</v>
      </c>
      <c r="BD162" s="85">
        <v>1</v>
      </c>
      <c r="BE162" s="85">
        <v>36</v>
      </c>
      <c r="BF162" s="89">
        <v>1000</v>
      </c>
    </row>
    <row r="163" spans="1:58">
      <c r="A163" s="85">
        <v>2006</v>
      </c>
      <c r="B163" s="85" t="s">
        <v>120</v>
      </c>
      <c r="C163" s="88">
        <v>2.0699999999999998</v>
      </c>
      <c r="D163" s="88">
        <v>52.25</v>
      </c>
      <c r="E163" s="88">
        <v>0</v>
      </c>
      <c r="F163" s="88">
        <v>0</v>
      </c>
      <c r="G163" s="88">
        <f t="shared" si="43"/>
        <v>54.32</v>
      </c>
      <c r="H163" s="88">
        <v>54.32</v>
      </c>
      <c r="I163" s="88">
        <v>51.944000000000003</v>
      </c>
      <c r="J163" s="88">
        <v>106.57</v>
      </c>
      <c r="K163" s="88">
        <v>26.26</v>
      </c>
      <c r="L163" s="88">
        <v>0</v>
      </c>
      <c r="M163" s="88">
        <v>0</v>
      </c>
      <c r="N163" s="12">
        <f>+BN_InfraMR[[#This Row],[A.03.1 -  Longitud de Vías de Explotación No Electrificadas Troncales y Ramales (vía principal) (km)]]+BN_InfraMR[[#This Row],[A.04.1 -  Longitud de Vías de Explotación Electrificadas Troncales y Ramales (vía principal) (km)]]</f>
        <v>106.57</v>
      </c>
      <c r="O163" s="88">
        <v>106.57</v>
      </c>
      <c r="P163" s="85">
        <v>15</v>
      </c>
      <c r="Q163" s="85">
        <v>7</v>
      </c>
      <c r="R163" s="85">
        <v>0</v>
      </c>
      <c r="S163" s="85">
        <f t="shared" si="39"/>
        <v>22</v>
      </c>
      <c r="T163" s="85">
        <v>0</v>
      </c>
      <c r="U163" s="85">
        <v>43</v>
      </c>
      <c r="V163" s="85">
        <v>0</v>
      </c>
      <c r="W163" s="85">
        <v>3</v>
      </c>
      <c r="X163" s="85">
        <v>0</v>
      </c>
      <c r="Y163" s="85">
        <f t="shared" si="40"/>
        <v>46</v>
      </c>
      <c r="Z163" s="85">
        <v>14</v>
      </c>
      <c r="AA163" s="85">
        <v>10</v>
      </c>
      <c r="AB163" s="85">
        <f>+BN_InfraMR[[#This Row],[Total Pasos Vehiculares a Nivel]]</f>
        <v>46</v>
      </c>
      <c r="AC163" s="85">
        <f t="shared" si="41"/>
        <v>70</v>
      </c>
      <c r="AD163" s="85">
        <v>1</v>
      </c>
      <c r="AE163" s="85">
        <v>9</v>
      </c>
      <c r="AF163" s="85">
        <v>53</v>
      </c>
      <c r="AG163" s="85">
        <f t="shared" si="44"/>
        <v>63</v>
      </c>
      <c r="AH163" s="88">
        <v>47</v>
      </c>
      <c r="AI163" s="88">
        <v>7.32</v>
      </c>
      <c r="AJ163" s="88">
        <v>0</v>
      </c>
      <c r="AK163" s="88">
        <f t="shared" si="42"/>
        <v>54.32</v>
      </c>
      <c r="AL163" s="85">
        <v>1</v>
      </c>
      <c r="AM163" s="85">
        <v>20</v>
      </c>
      <c r="AN163" s="85">
        <v>0</v>
      </c>
      <c r="AO163" s="85">
        <f t="shared" si="49"/>
        <v>21</v>
      </c>
      <c r="AP163" s="85">
        <v>0</v>
      </c>
      <c r="AQ163" s="85">
        <v>0</v>
      </c>
      <c r="AR163" s="85">
        <v>0</v>
      </c>
      <c r="AS163" s="85">
        <f t="shared" si="50"/>
        <v>0</v>
      </c>
      <c r="AT163" s="85">
        <v>0</v>
      </c>
      <c r="AU163" s="85">
        <v>0</v>
      </c>
      <c r="AV163" s="85">
        <v>0</v>
      </c>
      <c r="AW163" s="85">
        <f t="shared" si="51"/>
        <v>0</v>
      </c>
      <c r="AX163" s="85">
        <v>70</v>
      </c>
      <c r="AY163" s="85">
        <v>50</v>
      </c>
      <c r="AZ163" s="85">
        <v>0</v>
      </c>
      <c r="BA163" s="85">
        <v>0</v>
      </c>
      <c r="BB163" s="85">
        <v>0</v>
      </c>
      <c r="BC163" s="85">
        <f t="shared" si="52"/>
        <v>120</v>
      </c>
      <c r="BD163" s="85">
        <v>1</v>
      </c>
      <c r="BE163" s="85">
        <v>36</v>
      </c>
      <c r="BF163" s="89">
        <v>1000</v>
      </c>
    </row>
    <row r="164" spans="1:58">
      <c r="A164" s="85">
        <v>2006</v>
      </c>
      <c r="B164" s="85" t="s">
        <v>121</v>
      </c>
      <c r="C164" s="88">
        <v>2.0699999999999998</v>
      </c>
      <c r="D164" s="88">
        <v>52.25</v>
      </c>
      <c r="E164" s="88">
        <v>0</v>
      </c>
      <c r="F164" s="88">
        <v>0</v>
      </c>
      <c r="G164" s="88">
        <f t="shared" si="43"/>
        <v>54.32</v>
      </c>
      <c r="H164" s="88">
        <v>54.32</v>
      </c>
      <c r="I164" s="88">
        <v>51.944000000000003</v>
      </c>
      <c r="J164" s="88">
        <v>106.57</v>
      </c>
      <c r="K164" s="88">
        <v>26.26</v>
      </c>
      <c r="L164" s="88">
        <v>0</v>
      </c>
      <c r="M164" s="88">
        <v>0</v>
      </c>
      <c r="N164" s="12">
        <f>+BN_InfraMR[[#This Row],[A.03.1 -  Longitud de Vías de Explotación No Electrificadas Troncales y Ramales (vía principal) (km)]]+BN_InfraMR[[#This Row],[A.04.1 -  Longitud de Vías de Explotación Electrificadas Troncales y Ramales (vía principal) (km)]]</f>
        <v>106.57</v>
      </c>
      <c r="O164" s="88">
        <v>106.57</v>
      </c>
      <c r="P164" s="85">
        <v>15</v>
      </c>
      <c r="Q164" s="85">
        <v>7</v>
      </c>
      <c r="R164" s="85">
        <v>0</v>
      </c>
      <c r="S164" s="85">
        <f t="shared" si="39"/>
        <v>22</v>
      </c>
      <c r="T164" s="85">
        <v>0</v>
      </c>
      <c r="U164" s="85">
        <v>43</v>
      </c>
      <c r="V164" s="85">
        <v>0</v>
      </c>
      <c r="W164" s="85">
        <v>3</v>
      </c>
      <c r="X164" s="85">
        <v>0</v>
      </c>
      <c r="Y164" s="85">
        <f t="shared" si="40"/>
        <v>46</v>
      </c>
      <c r="Z164" s="85">
        <v>14</v>
      </c>
      <c r="AA164" s="85">
        <v>10</v>
      </c>
      <c r="AB164" s="85">
        <f>+BN_InfraMR[[#This Row],[Total Pasos Vehiculares a Nivel]]</f>
        <v>46</v>
      </c>
      <c r="AC164" s="85">
        <f t="shared" si="41"/>
        <v>70</v>
      </c>
      <c r="AD164" s="85">
        <v>1</v>
      </c>
      <c r="AE164" s="85">
        <v>9</v>
      </c>
      <c r="AF164" s="85">
        <v>53</v>
      </c>
      <c r="AG164" s="85">
        <f t="shared" si="44"/>
        <v>63</v>
      </c>
      <c r="AH164" s="88">
        <v>47</v>
      </c>
      <c r="AI164" s="88">
        <v>7.32</v>
      </c>
      <c r="AJ164" s="88">
        <v>0</v>
      </c>
      <c r="AK164" s="88">
        <f t="shared" si="42"/>
        <v>54.32</v>
      </c>
      <c r="AL164" s="85">
        <v>1</v>
      </c>
      <c r="AM164" s="85">
        <v>20</v>
      </c>
      <c r="AN164" s="85">
        <v>0</v>
      </c>
      <c r="AO164" s="85">
        <f t="shared" si="49"/>
        <v>21</v>
      </c>
      <c r="AP164" s="85">
        <v>0</v>
      </c>
      <c r="AQ164" s="85">
        <v>0</v>
      </c>
      <c r="AR164" s="85">
        <v>0</v>
      </c>
      <c r="AS164" s="85">
        <f t="shared" si="50"/>
        <v>0</v>
      </c>
      <c r="AT164" s="85">
        <v>0</v>
      </c>
      <c r="AU164" s="85">
        <v>0</v>
      </c>
      <c r="AV164" s="85">
        <v>0</v>
      </c>
      <c r="AW164" s="85">
        <f t="shared" si="51"/>
        <v>0</v>
      </c>
      <c r="AX164" s="85">
        <v>70</v>
      </c>
      <c r="AY164" s="85">
        <v>50</v>
      </c>
      <c r="AZ164" s="85">
        <v>0</v>
      </c>
      <c r="BA164" s="85">
        <v>0</v>
      </c>
      <c r="BB164" s="85">
        <v>0</v>
      </c>
      <c r="BC164" s="85">
        <f t="shared" si="52"/>
        <v>120</v>
      </c>
      <c r="BD164" s="85">
        <v>1</v>
      </c>
      <c r="BE164" s="85">
        <v>36</v>
      </c>
      <c r="BF164" s="89">
        <v>1000</v>
      </c>
    </row>
    <row r="165" spans="1:58">
      <c r="A165" s="85">
        <v>2006</v>
      </c>
      <c r="B165" s="85" t="s">
        <v>122</v>
      </c>
      <c r="C165" s="88">
        <v>2.0699999999999998</v>
      </c>
      <c r="D165" s="88">
        <v>52.25</v>
      </c>
      <c r="E165" s="88">
        <v>0</v>
      </c>
      <c r="F165" s="88">
        <v>0</v>
      </c>
      <c r="G165" s="88">
        <f t="shared" si="43"/>
        <v>54.32</v>
      </c>
      <c r="H165" s="88">
        <v>54.32</v>
      </c>
      <c r="I165" s="88">
        <v>51.944000000000003</v>
      </c>
      <c r="J165" s="88">
        <v>106.57</v>
      </c>
      <c r="K165" s="88">
        <v>26.26</v>
      </c>
      <c r="L165" s="88">
        <v>0</v>
      </c>
      <c r="M165" s="88">
        <v>0</v>
      </c>
      <c r="N165" s="12">
        <f>+BN_InfraMR[[#This Row],[A.03.1 -  Longitud de Vías de Explotación No Electrificadas Troncales y Ramales (vía principal) (km)]]+BN_InfraMR[[#This Row],[A.04.1 -  Longitud de Vías de Explotación Electrificadas Troncales y Ramales (vía principal) (km)]]</f>
        <v>106.57</v>
      </c>
      <c r="O165" s="88">
        <v>106.57</v>
      </c>
      <c r="P165" s="85">
        <v>15</v>
      </c>
      <c r="Q165" s="85">
        <v>7</v>
      </c>
      <c r="R165" s="85">
        <v>0</v>
      </c>
      <c r="S165" s="85">
        <f t="shared" si="39"/>
        <v>22</v>
      </c>
      <c r="T165" s="85">
        <v>0</v>
      </c>
      <c r="U165" s="85">
        <v>43</v>
      </c>
      <c r="V165" s="85">
        <v>0</v>
      </c>
      <c r="W165" s="85">
        <v>3</v>
      </c>
      <c r="X165" s="85">
        <v>0</v>
      </c>
      <c r="Y165" s="85">
        <f t="shared" si="40"/>
        <v>46</v>
      </c>
      <c r="Z165" s="85">
        <v>14</v>
      </c>
      <c r="AA165" s="85">
        <v>10</v>
      </c>
      <c r="AB165" s="85">
        <f>+BN_InfraMR[[#This Row],[Total Pasos Vehiculares a Nivel]]</f>
        <v>46</v>
      </c>
      <c r="AC165" s="85">
        <f t="shared" si="41"/>
        <v>70</v>
      </c>
      <c r="AD165" s="85">
        <v>1</v>
      </c>
      <c r="AE165" s="85">
        <v>9</v>
      </c>
      <c r="AF165" s="85">
        <v>53</v>
      </c>
      <c r="AG165" s="85">
        <f t="shared" si="44"/>
        <v>63</v>
      </c>
      <c r="AH165" s="88">
        <v>47</v>
      </c>
      <c r="AI165" s="88">
        <v>7.32</v>
      </c>
      <c r="AJ165" s="88">
        <v>0</v>
      </c>
      <c r="AK165" s="88">
        <f t="shared" si="42"/>
        <v>54.32</v>
      </c>
      <c r="AL165" s="85">
        <v>1</v>
      </c>
      <c r="AM165" s="85">
        <v>20</v>
      </c>
      <c r="AN165" s="85">
        <v>0</v>
      </c>
      <c r="AO165" s="85">
        <f t="shared" si="49"/>
        <v>21</v>
      </c>
      <c r="AP165" s="85">
        <v>0</v>
      </c>
      <c r="AQ165" s="85">
        <v>0</v>
      </c>
      <c r="AR165" s="85">
        <v>0</v>
      </c>
      <c r="AS165" s="85">
        <f t="shared" si="50"/>
        <v>0</v>
      </c>
      <c r="AT165" s="85">
        <v>0</v>
      </c>
      <c r="AU165" s="85">
        <v>0</v>
      </c>
      <c r="AV165" s="85">
        <v>0</v>
      </c>
      <c r="AW165" s="85">
        <f t="shared" si="51"/>
        <v>0</v>
      </c>
      <c r="AX165" s="85">
        <v>70</v>
      </c>
      <c r="AY165" s="85">
        <v>50</v>
      </c>
      <c r="AZ165" s="85">
        <v>0</v>
      </c>
      <c r="BA165" s="85">
        <v>0</v>
      </c>
      <c r="BB165" s="85">
        <v>0</v>
      </c>
      <c r="BC165" s="85">
        <f t="shared" si="52"/>
        <v>120</v>
      </c>
      <c r="BD165" s="85">
        <v>1</v>
      </c>
      <c r="BE165" s="85">
        <v>36</v>
      </c>
      <c r="BF165" s="89">
        <v>1000</v>
      </c>
    </row>
    <row r="166" spans="1:58">
      <c r="A166" s="85">
        <v>2006</v>
      </c>
      <c r="B166" s="85" t="s">
        <v>123</v>
      </c>
      <c r="C166" s="88">
        <v>2.0699999999999998</v>
      </c>
      <c r="D166" s="88">
        <v>52.25</v>
      </c>
      <c r="E166" s="88">
        <v>0</v>
      </c>
      <c r="F166" s="88">
        <v>0</v>
      </c>
      <c r="G166" s="88">
        <f t="shared" si="43"/>
        <v>54.32</v>
      </c>
      <c r="H166" s="88">
        <v>54.32</v>
      </c>
      <c r="I166" s="88">
        <v>51.944000000000003</v>
      </c>
      <c r="J166" s="88">
        <v>106.57</v>
      </c>
      <c r="K166" s="88">
        <v>26.26</v>
      </c>
      <c r="L166" s="88">
        <v>0</v>
      </c>
      <c r="M166" s="88">
        <v>0</v>
      </c>
      <c r="N166" s="12">
        <f>+BN_InfraMR[[#This Row],[A.03.1 -  Longitud de Vías de Explotación No Electrificadas Troncales y Ramales (vía principal) (km)]]+BN_InfraMR[[#This Row],[A.04.1 -  Longitud de Vías de Explotación Electrificadas Troncales y Ramales (vía principal) (km)]]</f>
        <v>106.57</v>
      </c>
      <c r="O166" s="88">
        <v>106.57</v>
      </c>
      <c r="P166" s="85">
        <v>15</v>
      </c>
      <c r="Q166" s="85">
        <v>7</v>
      </c>
      <c r="R166" s="85">
        <v>0</v>
      </c>
      <c r="S166" s="85">
        <f t="shared" si="39"/>
        <v>22</v>
      </c>
      <c r="T166" s="85">
        <v>0</v>
      </c>
      <c r="U166" s="85">
        <v>43</v>
      </c>
      <c r="V166" s="85">
        <v>0</v>
      </c>
      <c r="W166" s="85">
        <v>3</v>
      </c>
      <c r="X166" s="85">
        <v>0</v>
      </c>
      <c r="Y166" s="85">
        <f t="shared" si="40"/>
        <v>46</v>
      </c>
      <c r="Z166" s="85">
        <v>14</v>
      </c>
      <c r="AA166" s="85">
        <v>10</v>
      </c>
      <c r="AB166" s="85">
        <f>+BN_InfraMR[[#This Row],[Total Pasos Vehiculares a Nivel]]</f>
        <v>46</v>
      </c>
      <c r="AC166" s="85">
        <f t="shared" si="41"/>
        <v>70</v>
      </c>
      <c r="AD166" s="85">
        <v>1</v>
      </c>
      <c r="AE166" s="85">
        <v>9</v>
      </c>
      <c r="AF166" s="85">
        <v>53</v>
      </c>
      <c r="AG166" s="85">
        <f t="shared" si="44"/>
        <v>63</v>
      </c>
      <c r="AH166" s="88">
        <v>47</v>
      </c>
      <c r="AI166" s="88">
        <v>7.32</v>
      </c>
      <c r="AJ166" s="88">
        <v>0</v>
      </c>
      <c r="AK166" s="88">
        <f t="shared" si="42"/>
        <v>54.32</v>
      </c>
      <c r="AL166" s="85">
        <v>1</v>
      </c>
      <c r="AM166" s="85">
        <v>20</v>
      </c>
      <c r="AN166" s="85">
        <v>0</v>
      </c>
      <c r="AO166" s="85">
        <f t="shared" si="49"/>
        <v>21</v>
      </c>
      <c r="AP166" s="85">
        <v>0</v>
      </c>
      <c r="AQ166" s="85">
        <v>0</v>
      </c>
      <c r="AR166" s="85">
        <v>0</v>
      </c>
      <c r="AS166" s="85">
        <f t="shared" si="50"/>
        <v>0</v>
      </c>
      <c r="AT166" s="85">
        <v>0</v>
      </c>
      <c r="AU166" s="85">
        <v>0</v>
      </c>
      <c r="AV166" s="85">
        <v>0</v>
      </c>
      <c r="AW166" s="85">
        <f t="shared" si="51"/>
        <v>0</v>
      </c>
      <c r="AX166" s="85">
        <v>70</v>
      </c>
      <c r="AY166" s="85">
        <v>50</v>
      </c>
      <c r="AZ166" s="85">
        <v>0</v>
      </c>
      <c r="BA166" s="85">
        <v>0</v>
      </c>
      <c r="BB166" s="85">
        <v>0</v>
      </c>
      <c r="BC166" s="85">
        <f t="shared" si="52"/>
        <v>120</v>
      </c>
      <c r="BD166" s="85">
        <v>1</v>
      </c>
      <c r="BE166" s="85">
        <v>36</v>
      </c>
      <c r="BF166" s="89">
        <v>1000</v>
      </c>
    </row>
    <row r="167" spans="1:58">
      <c r="A167" s="85">
        <v>2006</v>
      </c>
      <c r="B167" s="85" t="s">
        <v>124</v>
      </c>
      <c r="C167" s="88">
        <v>2.0699999999999998</v>
      </c>
      <c r="D167" s="88">
        <v>52.25</v>
      </c>
      <c r="E167" s="88">
        <v>0</v>
      </c>
      <c r="F167" s="88">
        <v>0</v>
      </c>
      <c r="G167" s="88">
        <f t="shared" si="43"/>
        <v>54.32</v>
      </c>
      <c r="H167" s="88">
        <v>54.32</v>
      </c>
      <c r="I167" s="88">
        <v>51.944000000000003</v>
      </c>
      <c r="J167" s="88">
        <v>106.57</v>
      </c>
      <c r="K167" s="88">
        <v>26.26</v>
      </c>
      <c r="L167" s="88">
        <v>0</v>
      </c>
      <c r="M167" s="88">
        <v>0</v>
      </c>
      <c r="N167" s="12">
        <f>+BN_InfraMR[[#This Row],[A.03.1 -  Longitud de Vías de Explotación No Electrificadas Troncales y Ramales (vía principal) (km)]]+BN_InfraMR[[#This Row],[A.04.1 -  Longitud de Vías de Explotación Electrificadas Troncales y Ramales (vía principal) (km)]]</f>
        <v>106.57</v>
      </c>
      <c r="O167" s="88">
        <v>106.57</v>
      </c>
      <c r="P167" s="85">
        <v>15</v>
      </c>
      <c r="Q167" s="85">
        <v>7</v>
      </c>
      <c r="R167" s="85">
        <v>0</v>
      </c>
      <c r="S167" s="85">
        <f t="shared" si="39"/>
        <v>22</v>
      </c>
      <c r="T167" s="85">
        <v>0</v>
      </c>
      <c r="U167" s="85">
        <v>43</v>
      </c>
      <c r="V167" s="85">
        <v>0</v>
      </c>
      <c r="W167" s="85">
        <v>3</v>
      </c>
      <c r="X167" s="85">
        <v>0</v>
      </c>
      <c r="Y167" s="85">
        <f t="shared" si="40"/>
        <v>46</v>
      </c>
      <c r="Z167" s="85">
        <v>14</v>
      </c>
      <c r="AA167" s="85">
        <v>10</v>
      </c>
      <c r="AB167" s="85">
        <f>+BN_InfraMR[[#This Row],[Total Pasos Vehiculares a Nivel]]</f>
        <v>46</v>
      </c>
      <c r="AC167" s="85">
        <f t="shared" si="41"/>
        <v>70</v>
      </c>
      <c r="AD167" s="85">
        <v>1</v>
      </c>
      <c r="AE167" s="85">
        <v>9</v>
      </c>
      <c r="AF167" s="85">
        <v>53</v>
      </c>
      <c r="AG167" s="85">
        <f t="shared" si="44"/>
        <v>63</v>
      </c>
      <c r="AH167" s="88">
        <v>47</v>
      </c>
      <c r="AI167" s="88">
        <v>7.32</v>
      </c>
      <c r="AJ167" s="88">
        <v>0</v>
      </c>
      <c r="AK167" s="88">
        <f t="shared" si="42"/>
        <v>54.32</v>
      </c>
      <c r="AL167" s="85">
        <v>1</v>
      </c>
      <c r="AM167" s="85">
        <v>20</v>
      </c>
      <c r="AN167" s="85">
        <v>0</v>
      </c>
      <c r="AO167" s="85">
        <f t="shared" si="49"/>
        <v>21</v>
      </c>
      <c r="AP167" s="85">
        <v>0</v>
      </c>
      <c r="AQ167" s="85">
        <v>0</v>
      </c>
      <c r="AR167" s="85">
        <v>0</v>
      </c>
      <c r="AS167" s="85">
        <f t="shared" si="50"/>
        <v>0</v>
      </c>
      <c r="AT167" s="85">
        <v>0</v>
      </c>
      <c r="AU167" s="85">
        <v>0</v>
      </c>
      <c r="AV167" s="85">
        <v>0</v>
      </c>
      <c r="AW167" s="85">
        <f t="shared" si="51"/>
        <v>0</v>
      </c>
      <c r="AX167" s="85">
        <v>70</v>
      </c>
      <c r="AY167" s="85">
        <v>50</v>
      </c>
      <c r="AZ167" s="85">
        <v>0</v>
      </c>
      <c r="BA167" s="85">
        <v>0</v>
      </c>
      <c r="BB167" s="85">
        <v>0</v>
      </c>
      <c r="BC167" s="85">
        <f t="shared" si="52"/>
        <v>120</v>
      </c>
      <c r="BD167" s="85">
        <v>1</v>
      </c>
      <c r="BE167" s="85">
        <v>36</v>
      </c>
      <c r="BF167" s="89">
        <v>1000</v>
      </c>
    </row>
    <row r="168" spans="1:58">
      <c r="A168" s="85">
        <v>2006</v>
      </c>
      <c r="B168" s="85" t="s">
        <v>125</v>
      </c>
      <c r="C168" s="88">
        <v>2.0699999999999998</v>
      </c>
      <c r="D168" s="88">
        <v>52.25</v>
      </c>
      <c r="E168" s="88">
        <v>0</v>
      </c>
      <c r="F168" s="88">
        <v>0</v>
      </c>
      <c r="G168" s="88">
        <f t="shared" si="43"/>
        <v>54.32</v>
      </c>
      <c r="H168" s="88">
        <v>54.32</v>
      </c>
      <c r="I168" s="88">
        <v>51.944000000000003</v>
      </c>
      <c r="J168" s="88">
        <v>106.57</v>
      </c>
      <c r="K168" s="88">
        <v>26.26</v>
      </c>
      <c r="L168" s="88">
        <v>0</v>
      </c>
      <c r="M168" s="88">
        <v>0</v>
      </c>
      <c r="N168" s="12">
        <f>+BN_InfraMR[[#This Row],[A.03.1 -  Longitud de Vías de Explotación No Electrificadas Troncales y Ramales (vía principal) (km)]]+BN_InfraMR[[#This Row],[A.04.1 -  Longitud de Vías de Explotación Electrificadas Troncales y Ramales (vía principal) (km)]]</f>
        <v>106.57</v>
      </c>
      <c r="O168" s="88">
        <v>106.57</v>
      </c>
      <c r="P168" s="85">
        <v>15</v>
      </c>
      <c r="Q168" s="85">
        <v>7</v>
      </c>
      <c r="R168" s="85">
        <v>0</v>
      </c>
      <c r="S168" s="85">
        <f t="shared" si="39"/>
        <v>22</v>
      </c>
      <c r="T168" s="85">
        <v>0</v>
      </c>
      <c r="U168" s="85">
        <v>43</v>
      </c>
      <c r="V168" s="85">
        <v>0</v>
      </c>
      <c r="W168" s="85">
        <v>3</v>
      </c>
      <c r="X168" s="85">
        <v>0</v>
      </c>
      <c r="Y168" s="85">
        <f t="shared" si="40"/>
        <v>46</v>
      </c>
      <c r="Z168" s="85">
        <v>14</v>
      </c>
      <c r="AA168" s="85">
        <v>10</v>
      </c>
      <c r="AB168" s="85">
        <f>+BN_InfraMR[[#This Row],[Total Pasos Vehiculares a Nivel]]</f>
        <v>46</v>
      </c>
      <c r="AC168" s="85">
        <f t="shared" si="41"/>
        <v>70</v>
      </c>
      <c r="AD168" s="85">
        <v>1</v>
      </c>
      <c r="AE168" s="85">
        <v>9</v>
      </c>
      <c r="AF168" s="85">
        <v>53</v>
      </c>
      <c r="AG168" s="85">
        <f t="shared" si="44"/>
        <v>63</v>
      </c>
      <c r="AH168" s="88">
        <v>47</v>
      </c>
      <c r="AI168" s="88">
        <v>7.32</v>
      </c>
      <c r="AJ168" s="88">
        <v>0</v>
      </c>
      <c r="AK168" s="88">
        <f t="shared" si="42"/>
        <v>54.32</v>
      </c>
      <c r="AL168" s="85">
        <v>1</v>
      </c>
      <c r="AM168" s="85">
        <v>20</v>
      </c>
      <c r="AN168" s="85">
        <v>0</v>
      </c>
      <c r="AO168" s="85">
        <f t="shared" si="49"/>
        <v>21</v>
      </c>
      <c r="AP168" s="85">
        <v>0</v>
      </c>
      <c r="AQ168" s="85">
        <v>0</v>
      </c>
      <c r="AR168" s="85">
        <v>0</v>
      </c>
      <c r="AS168" s="85">
        <f t="shared" si="50"/>
        <v>0</v>
      </c>
      <c r="AT168" s="85">
        <v>0</v>
      </c>
      <c r="AU168" s="85">
        <v>0</v>
      </c>
      <c r="AV168" s="85">
        <v>0</v>
      </c>
      <c r="AW168" s="85">
        <f t="shared" si="51"/>
        <v>0</v>
      </c>
      <c r="AX168" s="85">
        <v>70</v>
      </c>
      <c r="AY168" s="85">
        <v>50</v>
      </c>
      <c r="AZ168" s="85">
        <v>0</v>
      </c>
      <c r="BA168" s="85">
        <v>0</v>
      </c>
      <c r="BB168" s="85">
        <v>0</v>
      </c>
      <c r="BC168" s="85">
        <f t="shared" si="52"/>
        <v>120</v>
      </c>
      <c r="BD168" s="85">
        <v>1</v>
      </c>
      <c r="BE168" s="85">
        <v>36</v>
      </c>
      <c r="BF168" s="89">
        <v>1000</v>
      </c>
    </row>
    <row r="169" spans="1:58">
      <c r="A169" s="85">
        <v>2006</v>
      </c>
      <c r="B169" s="85" t="s">
        <v>126</v>
      </c>
      <c r="C169" s="88">
        <v>2.0699999999999998</v>
      </c>
      <c r="D169" s="88">
        <v>52.25</v>
      </c>
      <c r="E169" s="88">
        <v>0</v>
      </c>
      <c r="F169" s="88">
        <v>0</v>
      </c>
      <c r="G169" s="88">
        <f t="shared" si="43"/>
        <v>54.32</v>
      </c>
      <c r="H169" s="88">
        <v>54.32</v>
      </c>
      <c r="I169" s="88">
        <v>51.944000000000003</v>
      </c>
      <c r="J169" s="88">
        <v>106.57</v>
      </c>
      <c r="K169" s="88">
        <v>26.26</v>
      </c>
      <c r="L169" s="88">
        <v>0</v>
      </c>
      <c r="M169" s="88">
        <v>0</v>
      </c>
      <c r="N169" s="12">
        <f>+BN_InfraMR[[#This Row],[A.03.1 -  Longitud de Vías de Explotación No Electrificadas Troncales y Ramales (vía principal) (km)]]+BN_InfraMR[[#This Row],[A.04.1 -  Longitud de Vías de Explotación Electrificadas Troncales y Ramales (vía principal) (km)]]</f>
        <v>106.57</v>
      </c>
      <c r="O169" s="88">
        <v>106.57</v>
      </c>
      <c r="P169" s="85">
        <v>15</v>
      </c>
      <c r="Q169" s="85">
        <v>7</v>
      </c>
      <c r="R169" s="85">
        <v>0</v>
      </c>
      <c r="S169" s="85">
        <f t="shared" si="39"/>
        <v>22</v>
      </c>
      <c r="T169" s="85">
        <v>0</v>
      </c>
      <c r="U169" s="85">
        <v>43</v>
      </c>
      <c r="V169" s="85">
        <v>0</v>
      </c>
      <c r="W169" s="85">
        <v>3</v>
      </c>
      <c r="X169" s="85">
        <v>0</v>
      </c>
      <c r="Y169" s="85">
        <f t="shared" si="40"/>
        <v>46</v>
      </c>
      <c r="Z169" s="85">
        <v>14</v>
      </c>
      <c r="AA169" s="85">
        <v>10</v>
      </c>
      <c r="AB169" s="85">
        <f>+BN_InfraMR[[#This Row],[Total Pasos Vehiculares a Nivel]]</f>
        <v>46</v>
      </c>
      <c r="AC169" s="85">
        <f t="shared" si="41"/>
        <v>70</v>
      </c>
      <c r="AD169" s="85">
        <v>1</v>
      </c>
      <c r="AE169" s="85">
        <v>9</v>
      </c>
      <c r="AF169" s="85">
        <v>53</v>
      </c>
      <c r="AG169" s="85">
        <f t="shared" si="44"/>
        <v>63</v>
      </c>
      <c r="AH169" s="88">
        <v>47</v>
      </c>
      <c r="AI169" s="88">
        <v>7.32</v>
      </c>
      <c r="AJ169" s="88">
        <v>0</v>
      </c>
      <c r="AK169" s="88">
        <f t="shared" si="42"/>
        <v>54.32</v>
      </c>
      <c r="AL169" s="85">
        <v>1</v>
      </c>
      <c r="AM169" s="85">
        <v>20</v>
      </c>
      <c r="AN169" s="85">
        <v>0</v>
      </c>
      <c r="AO169" s="85">
        <f t="shared" si="49"/>
        <v>21</v>
      </c>
      <c r="AP169" s="85">
        <v>0</v>
      </c>
      <c r="AQ169" s="85">
        <v>0</v>
      </c>
      <c r="AR169" s="85">
        <v>0</v>
      </c>
      <c r="AS169" s="85">
        <f t="shared" si="50"/>
        <v>0</v>
      </c>
      <c r="AT169" s="85">
        <v>0</v>
      </c>
      <c r="AU169" s="85">
        <v>0</v>
      </c>
      <c r="AV169" s="85">
        <v>0</v>
      </c>
      <c r="AW169" s="85">
        <f t="shared" si="51"/>
        <v>0</v>
      </c>
      <c r="AX169" s="85">
        <v>70</v>
      </c>
      <c r="AY169" s="85">
        <v>50</v>
      </c>
      <c r="AZ169" s="85">
        <v>0</v>
      </c>
      <c r="BA169" s="85">
        <v>0</v>
      </c>
      <c r="BB169" s="85">
        <v>0</v>
      </c>
      <c r="BC169" s="85">
        <f t="shared" si="52"/>
        <v>120</v>
      </c>
      <c r="BD169" s="85">
        <v>1</v>
      </c>
      <c r="BE169" s="85">
        <v>36</v>
      </c>
      <c r="BF169" s="89">
        <v>1000</v>
      </c>
    </row>
    <row r="170" spans="1:58">
      <c r="A170" s="85">
        <v>2007</v>
      </c>
      <c r="B170" s="85" t="s">
        <v>115</v>
      </c>
      <c r="C170" s="88">
        <v>2.0699999999999998</v>
      </c>
      <c r="D170" s="88">
        <v>52.25</v>
      </c>
      <c r="E170" s="88">
        <v>0</v>
      </c>
      <c r="F170" s="88">
        <v>0</v>
      </c>
      <c r="G170" s="88">
        <f t="shared" si="43"/>
        <v>54.32</v>
      </c>
      <c r="H170" s="88">
        <v>54.32</v>
      </c>
      <c r="I170" s="88">
        <v>51.944000000000003</v>
      </c>
      <c r="J170" s="88">
        <v>106.57</v>
      </c>
      <c r="K170" s="88">
        <v>26.26</v>
      </c>
      <c r="L170" s="88">
        <v>0</v>
      </c>
      <c r="M170" s="88">
        <v>0</v>
      </c>
      <c r="N170" s="12">
        <f>+BN_InfraMR[[#This Row],[A.03.1 -  Longitud de Vías de Explotación No Electrificadas Troncales y Ramales (vía principal) (km)]]+BN_InfraMR[[#This Row],[A.04.1 -  Longitud de Vías de Explotación Electrificadas Troncales y Ramales (vía principal) (km)]]</f>
        <v>106.57</v>
      </c>
      <c r="O170" s="88">
        <v>106.57</v>
      </c>
      <c r="P170" s="85">
        <v>15</v>
      </c>
      <c r="Q170" s="85">
        <v>7</v>
      </c>
      <c r="R170" s="85">
        <v>0</v>
      </c>
      <c r="S170" s="85">
        <f t="shared" si="39"/>
        <v>22</v>
      </c>
      <c r="T170" s="85">
        <v>0</v>
      </c>
      <c r="U170" s="85">
        <v>43</v>
      </c>
      <c r="V170" s="85">
        <v>0</v>
      </c>
      <c r="W170" s="85">
        <v>3</v>
      </c>
      <c r="X170" s="85">
        <v>0</v>
      </c>
      <c r="Y170" s="85">
        <f t="shared" si="40"/>
        <v>46</v>
      </c>
      <c r="Z170" s="85">
        <v>14</v>
      </c>
      <c r="AA170" s="85">
        <v>10</v>
      </c>
      <c r="AB170" s="85">
        <f>+BN_InfraMR[[#This Row],[Total Pasos Vehiculares a Nivel]]</f>
        <v>46</v>
      </c>
      <c r="AC170" s="85">
        <f t="shared" si="41"/>
        <v>70</v>
      </c>
      <c r="AD170" s="85">
        <v>1</v>
      </c>
      <c r="AE170" s="85">
        <v>9</v>
      </c>
      <c r="AF170" s="85">
        <v>53</v>
      </c>
      <c r="AG170" s="85">
        <f t="shared" ref="AG170:AG181" si="53">SUM(AD170:AF170)</f>
        <v>63</v>
      </c>
      <c r="AH170" s="88">
        <v>47</v>
      </c>
      <c r="AI170" s="88">
        <v>7.32</v>
      </c>
      <c r="AJ170" s="88">
        <v>0</v>
      </c>
      <c r="AK170" s="88">
        <f t="shared" si="42"/>
        <v>54.32</v>
      </c>
      <c r="AL170" s="85">
        <v>3</v>
      </c>
      <c r="AM170" s="85">
        <v>20</v>
      </c>
      <c r="AN170" s="85">
        <v>0</v>
      </c>
      <c r="AO170" s="85">
        <f t="shared" si="49"/>
        <v>23</v>
      </c>
      <c r="AP170" s="85">
        <v>0</v>
      </c>
      <c r="AQ170" s="85">
        <v>0</v>
      </c>
      <c r="AR170" s="85">
        <v>0</v>
      </c>
      <c r="AS170" s="85">
        <f t="shared" si="50"/>
        <v>0</v>
      </c>
      <c r="AT170" s="85">
        <v>0</v>
      </c>
      <c r="AU170" s="85">
        <v>0</v>
      </c>
      <c r="AV170" s="85">
        <v>0</v>
      </c>
      <c r="AW170" s="85">
        <f t="shared" si="51"/>
        <v>0</v>
      </c>
      <c r="AX170" s="85">
        <v>70</v>
      </c>
      <c r="AY170" s="85">
        <v>50</v>
      </c>
      <c r="AZ170" s="85">
        <v>0</v>
      </c>
      <c r="BA170" s="85">
        <v>13</v>
      </c>
      <c r="BB170" s="85">
        <v>0</v>
      </c>
      <c r="BC170" s="85">
        <f t="shared" si="52"/>
        <v>133</v>
      </c>
      <c r="BD170" s="85">
        <v>1</v>
      </c>
      <c r="BE170" s="85">
        <v>36</v>
      </c>
      <c r="BF170" s="89">
        <v>1000</v>
      </c>
    </row>
    <row r="171" spans="1:58">
      <c r="A171" s="85">
        <v>2007</v>
      </c>
      <c r="B171" s="85" t="s">
        <v>116</v>
      </c>
      <c r="C171" s="88">
        <v>2.0699999999999998</v>
      </c>
      <c r="D171" s="88">
        <v>52.25</v>
      </c>
      <c r="E171" s="88">
        <v>0</v>
      </c>
      <c r="F171" s="88">
        <v>0</v>
      </c>
      <c r="G171" s="88">
        <f t="shared" si="43"/>
        <v>54.32</v>
      </c>
      <c r="H171" s="88">
        <v>54.32</v>
      </c>
      <c r="I171" s="88">
        <v>51.944000000000003</v>
      </c>
      <c r="J171" s="88">
        <v>106.57</v>
      </c>
      <c r="K171" s="88">
        <v>26.26</v>
      </c>
      <c r="L171" s="88">
        <v>0</v>
      </c>
      <c r="M171" s="88">
        <v>0</v>
      </c>
      <c r="N171" s="12">
        <f>+BN_InfraMR[[#This Row],[A.03.1 -  Longitud de Vías de Explotación No Electrificadas Troncales y Ramales (vía principal) (km)]]+BN_InfraMR[[#This Row],[A.04.1 -  Longitud de Vías de Explotación Electrificadas Troncales y Ramales (vía principal) (km)]]</f>
        <v>106.57</v>
      </c>
      <c r="O171" s="88">
        <v>106.57</v>
      </c>
      <c r="P171" s="85">
        <v>15</v>
      </c>
      <c r="Q171" s="85">
        <v>7</v>
      </c>
      <c r="R171" s="85">
        <v>0</v>
      </c>
      <c r="S171" s="85">
        <f t="shared" si="39"/>
        <v>22</v>
      </c>
      <c r="T171" s="85">
        <v>0</v>
      </c>
      <c r="U171" s="85">
        <v>43</v>
      </c>
      <c r="V171" s="85">
        <v>0</v>
      </c>
      <c r="W171" s="85">
        <v>3</v>
      </c>
      <c r="X171" s="85">
        <v>0</v>
      </c>
      <c r="Y171" s="85">
        <f t="shared" si="40"/>
        <v>46</v>
      </c>
      <c r="Z171" s="85">
        <v>14</v>
      </c>
      <c r="AA171" s="85">
        <v>10</v>
      </c>
      <c r="AB171" s="85">
        <f>+BN_InfraMR[[#This Row],[Total Pasos Vehiculares a Nivel]]</f>
        <v>46</v>
      </c>
      <c r="AC171" s="85">
        <f t="shared" si="41"/>
        <v>70</v>
      </c>
      <c r="AD171" s="85">
        <v>1</v>
      </c>
      <c r="AE171" s="85">
        <v>9</v>
      </c>
      <c r="AF171" s="85">
        <v>53</v>
      </c>
      <c r="AG171" s="85">
        <f t="shared" si="53"/>
        <v>63</v>
      </c>
      <c r="AH171" s="88">
        <v>47</v>
      </c>
      <c r="AI171" s="88">
        <v>7.32</v>
      </c>
      <c r="AJ171" s="88">
        <v>0</v>
      </c>
      <c r="AK171" s="88">
        <f t="shared" si="42"/>
        <v>54.32</v>
      </c>
      <c r="AL171" s="85">
        <v>3</v>
      </c>
      <c r="AM171" s="85">
        <v>20</v>
      </c>
      <c r="AN171" s="85">
        <v>0</v>
      </c>
      <c r="AO171" s="85">
        <f t="shared" ref="AO171:AO182" si="54">SUM(AL171:AN171)</f>
        <v>23</v>
      </c>
      <c r="AP171" s="85">
        <v>0</v>
      </c>
      <c r="AQ171" s="85">
        <v>0</v>
      </c>
      <c r="AR171" s="85">
        <v>0</v>
      </c>
      <c r="AS171" s="85">
        <f t="shared" ref="AS171:AS182" si="55">SUM(AP171:AR171)</f>
        <v>0</v>
      </c>
      <c r="AT171" s="85">
        <v>0</v>
      </c>
      <c r="AU171" s="85">
        <v>0</v>
      </c>
      <c r="AV171" s="85">
        <v>0</v>
      </c>
      <c r="AW171" s="85">
        <f t="shared" ref="AW171:AW182" si="56">SUM(AT171:AV171)</f>
        <v>0</v>
      </c>
      <c r="AX171" s="85">
        <v>70</v>
      </c>
      <c r="AY171" s="85">
        <v>50</v>
      </c>
      <c r="AZ171" s="85">
        <v>0</v>
      </c>
      <c r="BA171" s="85">
        <v>13</v>
      </c>
      <c r="BB171" s="85">
        <v>0</v>
      </c>
      <c r="BC171" s="85">
        <f t="shared" ref="BC171:BC182" si="57">SUM(AX171:BB171)</f>
        <v>133</v>
      </c>
      <c r="BD171" s="85">
        <v>1</v>
      </c>
      <c r="BE171" s="85">
        <v>36</v>
      </c>
      <c r="BF171" s="89">
        <v>1000</v>
      </c>
    </row>
    <row r="172" spans="1:58">
      <c r="A172" s="85">
        <v>2007</v>
      </c>
      <c r="B172" s="85" t="s">
        <v>117</v>
      </c>
      <c r="C172" s="88">
        <v>2.0699999999999998</v>
      </c>
      <c r="D172" s="88">
        <v>52.25</v>
      </c>
      <c r="E172" s="88">
        <v>0</v>
      </c>
      <c r="F172" s="88">
        <v>0</v>
      </c>
      <c r="G172" s="88">
        <f t="shared" si="43"/>
        <v>54.32</v>
      </c>
      <c r="H172" s="88">
        <v>54.32</v>
      </c>
      <c r="I172" s="88">
        <v>51.944000000000003</v>
      </c>
      <c r="J172" s="88">
        <v>106.57</v>
      </c>
      <c r="K172" s="88">
        <v>26.26</v>
      </c>
      <c r="L172" s="88">
        <v>0</v>
      </c>
      <c r="M172" s="88">
        <v>0</v>
      </c>
      <c r="N172" s="12">
        <f>+BN_InfraMR[[#This Row],[A.03.1 -  Longitud de Vías de Explotación No Electrificadas Troncales y Ramales (vía principal) (km)]]+BN_InfraMR[[#This Row],[A.04.1 -  Longitud de Vías de Explotación Electrificadas Troncales y Ramales (vía principal) (km)]]</f>
        <v>106.57</v>
      </c>
      <c r="O172" s="88">
        <v>106.57</v>
      </c>
      <c r="P172" s="85">
        <v>15</v>
      </c>
      <c r="Q172" s="85">
        <v>7</v>
      </c>
      <c r="R172" s="85">
        <v>0</v>
      </c>
      <c r="S172" s="85">
        <f t="shared" si="39"/>
        <v>22</v>
      </c>
      <c r="T172" s="85">
        <v>0</v>
      </c>
      <c r="U172" s="85">
        <v>43</v>
      </c>
      <c r="V172" s="85">
        <v>0</v>
      </c>
      <c r="W172" s="85">
        <v>3</v>
      </c>
      <c r="X172" s="85">
        <v>0</v>
      </c>
      <c r="Y172" s="85">
        <f t="shared" si="40"/>
        <v>46</v>
      </c>
      <c r="Z172" s="85">
        <v>14</v>
      </c>
      <c r="AA172" s="85">
        <v>10</v>
      </c>
      <c r="AB172" s="85">
        <f>+BN_InfraMR[[#This Row],[Total Pasos Vehiculares a Nivel]]</f>
        <v>46</v>
      </c>
      <c r="AC172" s="85">
        <f t="shared" si="41"/>
        <v>70</v>
      </c>
      <c r="AD172" s="85">
        <v>1</v>
      </c>
      <c r="AE172" s="85">
        <v>9</v>
      </c>
      <c r="AF172" s="85">
        <v>53</v>
      </c>
      <c r="AG172" s="85">
        <f t="shared" si="53"/>
        <v>63</v>
      </c>
      <c r="AH172" s="88">
        <v>47</v>
      </c>
      <c r="AI172" s="88">
        <v>7.32</v>
      </c>
      <c r="AJ172" s="88">
        <v>0</v>
      </c>
      <c r="AK172" s="88">
        <f t="shared" si="42"/>
        <v>54.32</v>
      </c>
      <c r="AL172" s="85">
        <v>3</v>
      </c>
      <c r="AM172" s="85">
        <v>20</v>
      </c>
      <c r="AN172" s="85">
        <v>0</v>
      </c>
      <c r="AO172" s="85">
        <f t="shared" si="54"/>
        <v>23</v>
      </c>
      <c r="AP172" s="85">
        <v>0</v>
      </c>
      <c r="AQ172" s="85">
        <v>0</v>
      </c>
      <c r="AR172" s="85">
        <v>0</v>
      </c>
      <c r="AS172" s="85">
        <f t="shared" si="55"/>
        <v>0</v>
      </c>
      <c r="AT172" s="85">
        <v>0</v>
      </c>
      <c r="AU172" s="85">
        <v>0</v>
      </c>
      <c r="AV172" s="85">
        <v>0</v>
      </c>
      <c r="AW172" s="85">
        <f t="shared" si="56"/>
        <v>0</v>
      </c>
      <c r="AX172" s="85">
        <v>70</v>
      </c>
      <c r="AY172" s="85">
        <v>50</v>
      </c>
      <c r="AZ172" s="85">
        <v>0</v>
      </c>
      <c r="BA172" s="85">
        <v>13</v>
      </c>
      <c r="BB172" s="85">
        <v>0</v>
      </c>
      <c r="BC172" s="85">
        <f t="shared" si="57"/>
        <v>133</v>
      </c>
      <c r="BD172" s="85">
        <v>1</v>
      </c>
      <c r="BE172" s="85">
        <v>36</v>
      </c>
      <c r="BF172" s="89">
        <v>1000</v>
      </c>
    </row>
    <row r="173" spans="1:58">
      <c r="A173" s="85">
        <v>2007</v>
      </c>
      <c r="B173" s="85" t="s">
        <v>118</v>
      </c>
      <c r="C173" s="88">
        <v>2.0699999999999998</v>
      </c>
      <c r="D173" s="88">
        <v>52.25</v>
      </c>
      <c r="E173" s="88">
        <v>0</v>
      </c>
      <c r="F173" s="88">
        <v>0</v>
      </c>
      <c r="G173" s="88">
        <f t="shared" si="43"/>
        <v>54.32</v>
      </c>
      <c r="H173" s="88">
        <v>54.32</v>
      </c>
      <c r="I173" s="88">
        <v>51.944000000000003</v>
      </c>
      <c r="J173" s="88">
        <v>106.57</v>
      </c>
      <c r="K173" s="88">
        <v>26.26</v>
      </c>
      <c r="L173" s="88">
        <v>0</v>
      </c>
      <c r="M173" s="88">
        <v>0</v>
      </c>
      <c r="N173" s="12">
        <f>+BN_InfraMR[[#This Row],[A.03.1 -  Longitud de Vías de Explotación No Electrificadas Troncales y Ramales (vía principal) (km)]]+BN_InfraMR[[#This Row],[A.04.1 -  Longitud de Vías de Explotación Electrificadas Troncales y Ramales (vía principal) (km)]]</f>
        <v>106.57</v>
      </c>
      <c r="O173" s="88">
        <v>106.57</v>
      </c>
      <c r="P173" s="85">
        <v>15</v>
      </c>
      <c r="Q173" s="85">
        <v>7</v>
      </c>
      <c r="R173" s="85">
        <v>0</v>
      </c>
      <c r="S173" s="85">
        <f t="shared" si="39"/>
        <v>22</v>
      </c>
      <c r="T173" s="85">
        <v>0</v>
      </c>
      <c r="U173" s="85">
        <v>43</v>
      </c>
      <c r="V173" s="85">
        <v>0</v>
      </c>
      <c r="W173" s="85">
        <v>3</v>
      </c>
      <c r="X173" s="85">
        <v>0</v>
      </c>
      <c r="Y173" s="85">
        <f t="shared" si="40"/>
        <v>46</v>
      </c>
      <c r="Z173" s="85">
        <v>14</v>
      </c>
      <c r="AA173" s="85">
        <v>10</v>
      </c>
      <c r="AB173" s="85">
        <f>+BN_InfraMR[[#This Row],[Total Pasos Vehiculares a Nivel]]</f>
        <v>46</v>
      </c>
      <c r="AC173" s="85">
        <f t="shared" si="41"/>
        <v>70</v>
      </c>
      <c r="AD173" s="85">
        <v>1</v>
      </c>
      <c r="AE173" s="85">
        <v>9</v>
      </c>
      <c r="AF173" s="85">
        <v>53</v>
      </c>
      <c r="AG173" s="85">
        <f t="shared" si="53"/>
        <v>63</v>
      </c>
      <c r="AH173" s="88">
        <v>47</v>
      </c>
      <c r="AI173" s="88">
        <v>7.32</v>
      </c>
      <c r="AJ173" s="88">
        <v>0</v>
      </c>
      <c r="AK173" s="88">
        <f t="shared" si="42"/>
        <v>54.32</v>
      </c>
      <c r="AL173" s="85">
        <v>3</v>
      </c>
      <c r="AM173" s="85">
        <v>20</v>
      </c>
      <c r="AN173" s="85">
        <v>0</v>
      </c>
      <c r="AO173" s="85">
        <f t="shared" si="54"/>
        <v>23</v>
      </c>
      <c r="AP173" s="85">
        <v>0</v>
      </c>
      <c r="AQ173" s="85">
        <v>0</v>
      </c>
      <c r="AR173" s="85">
        <v>0</v>
      </c>
      <c r="AS173" s="85">
        <f t="shared" si="55"/>
        <v>0</v>
      </c>
      <c r="AT173" s="85">
        <v>0</v>
      </c>
      <c r="AU173" s="85">
        <v>0</v>
      </c>
      <c r="AV173" s="85">
        <v>0</v>
      </c>
      <c r="AW173" s="85">
        <f t="shared" si="56"/>
        <v>0</v>
      </c>
      <c r="AX173" s="85">
        <v>70</v>
      </c>
      <c r="AY173" s="85">
        <v>50</v>
      </c>
      <c r="AZ173" s="85">
        <v>0</v>
      </c>
      <c r="BA173" s="85">
        <v>13</v>
      </c>
      <c r="BB173" s="85">
        <v>0</v>
      </c>
      <c r="BC173" s="85">
        <f t="shared" si="57"/>
        <v>133</v>
      </c>
      <c r="BD173" s="85">
        <v>1</v>
      </c>
      <c r="BE173" s="85">
        <v>36</v>
      </c>
      <c r="BF173" s="89">
        <v>1000</v>
      </c>
    </row>
    <row r="174" spans="1:58">
      <c r="A174" s="85">
        <v>2007</v>
      </c>
      <c r="B174" s="85" t="s">
        <v>119</v>
      </c>
      <c r="C174" s="88">
        <v>2.0699999999999998</v>
      </c>
      <c r="D174" s="88">
        <v>52.25</v>
      </c>
      <c r="E174" s="88">
        <v>0</v>
      </c>
      <c r="F174" s="88">
        <v>0</v>
      </c>
      <c r="G174" s="88">
        <f t="shared" si="43"/>
        <v>54.32</v>
      </c>
      <c r="H174" s="88">
        <v>54.32</v>
      </c>
      <c r="I174" s="88">
        <v>51.944000000000003</v>
      </c>
      <c r="J174" s="88">
        <v>106.57</v>
      </c>
      <c r="K174" s="88">
        <v>26.26</v>
      </c>
      <c r="L174" s="88">
        <v>0</v>
      </c>
      <c r="M174" s="88">
        <v>0</v>
      </c>
      <c r="N174" s="12">
        <f>+BN_InfraMR[[#This Row],[A.03.1 -  Longitud de Vías de Explotación No Electrificadas Troncales y Ramales (vía principal) (km)]]+BN_InfraMR[[#This Row],[A.04.1 -  Longitud de Vías de Explotación Electrificadas Troncales y Ramales (vía principal) (km)]]</f>
        <v>106.57</v>
      </c>
      <c r="O174" s="88">
        <v>106.57</v>
      </c>
      <c r="P174" s="85">
        <v>15</v>
      </c>
      <c r="Q174" s="85">
        <v>7</v>
      </c>
      <c r="R174" s="85">
        <v>0</v>
      </c>
      <c r="S174" s="85">
        <f t="shared" si="39"/>
        <v>22</v>
      </c>
      <c r="T174" s="85">
        <v>0</v>
      </c>
      <c r="U174" s="85">
        <v>43</v>
      </c>
      <c r="V174" s="85">
        <v>0</v>
      </c>
      <c r="W174" s="85">
        <v>3</v>
      </c>
      <c r="X174" s="85">
        <v>0</v>
      </c>
      <c r="Y174" s="85">
        <f t="shared" si="40"/>
        <v>46</v>
      </c>
      <c r="Z174" s="85">
        <v>14</v>
      </c>
      <c r="AA174" s="85">
        <v>10</v>
      </c>
      <c r="AB174" s="85">
        <f>+BN_InfraMR[[#This Row],[Total Pasos Vehiculares a Nivel]]</f>
        <v>46</v>
      </c>
      <c r="AC174" s="85">
        <f t="shared" si="41"/>
        <v>70</v>
      </c>
      <c r="AD174" s="85">
        <v>1</v>
      </c>
      <c r="AE174" s="85">
        <v>9</v>
      </c>
      <c r="AF174" s="85">
        <v>53</v>
      </c>
      <c r="AG174" s="85">
        <f t="shared" si="53"/>
        <v>63</v>
      </c>
      <c r="AH174" s="88">
        <v>47</v>
      </c>
      <c r="AI174" s="88">
        <v>7.32</v>
      </c>
      <c r="AJ174" s="88">
        <v>0</v>
      </c>
      <c r="AK174" s="88">
        <f t="shared" si="42"/>
        <v>54.32</v>
      </c>
      <c r="AL174" s="85">
        <v>3</v>
      </c>
      <c r="AM174" s="85">
        <v>20</v>
      </c>
      <c r="AN174" s="85">
        <v>0</v>
      </c>
      <c r="AO174" s="85">
        <f t="shared" si="54"/>
        <v>23</v>
      </c>
      <c r="AP174" s="85">
        <v>0</v>
      </c>
      <c r="AQ174" s="85">
        <v>0</v>
      </c>
      <c r="AR174" s="85">
        <v>0</v>
      </c>
      <c r="AS174" s="85">
        <f t="shared" si="55"/>
        <v>0</v>
      </c>
      <c r="AT174" s="85">
        <v>0</v>
      </c>
      <c r="AU174" s="85">
        <v>0</v>
      </c>
      <c r="AV174" s="85">
        <v>0</v>
      </c>
      <c r="AW174" s="85">
        <f t="shared" si="56"/>
        <v>0</v>
      </c>
      <c r="AX174" s="85">
        <v>70</v>
      </c>
      <c r="AY174" s="85">
        <v>50</v>
      </c>
      <c r="AZ174" s="85">
        <v>0</v>
      </c>
      <c r="BA174" s="85">
        <v>13</v>
      </c>
      <c r="BB174" s="85">
        <v>0</v>
      </c>
      <c r="BC174" s="85">
        <f t="shared" si="57"/>
        <v>133</v>
      </c>
      <c r="BD174" s="85">
        <v>1</v>
      </c>
      <c r="BE174" s="85">
        <v>36</v>
      </c>
      <c r="BF174" s="89">
        <v>1000</v>
      </c>
    </row>
    <row r="175" spans="1:58">
      <c r="A175" s="85">
        <v>2007</v>
      </c>
      <c r="B175" s="85" t="s">
        <v>120</v>
      </c>
      <c r="C175" s="88">
        <v>2.0699999999999998</v>
      </c>
      <c r="D175" s="88">
        <v>52.25</v>
      </c>
      <c r="E175" s="88">
        <v>0</v>
      </c>
      <c r="F175" s="88">
        <v>0</v>
      </c>
      <c r="G175" s="88">
        <f t="shared" si="43"/>
        <v>54.32</v>
      </c>
      <c r="H175" s="88">
        <v>54.32</v>
      </c>
      <c r="I175" s="88">
        <v>51.944000000000003</v>
      </c>
      <c r="J175" s="88">
        <v>106.57</v>
      </c>
      <c r="K175" s="88">
        <v>26.26</v>
      </c>
      <c r="L175" s="88">
        <v>0</v>
      </c>
      <c r="M175" s="88">
        <v>0</v>
      </c>
      <c r="N175" s="12">
        <f>+BN_InfraMR[[#This Row],[A.03.1 -  Longitud de Vías de Explotación No Electrificadas Troncales y Ramales (vía principal) (km)]]+BN_InfraMR[[#This Row],[A.04.1 -  Longitud de Vías de Explotación Electrificadas Troncales y Ramales (vía principal) (km)]]</f>
        <v>106.57</v>
      </c>
      <c r="O175" s="88">
        <v>106.57</v>
      </c>
      <c r="P175" s="85">
        <v>15</v>
      </c>
      <c r="Q175" s="85">
        <v>7</v>
      </c>
      <c r="R175" s="85">
        <v>0</v>
      </c>
      <c r="S175" s="85">
        <f t="shared" si="39"/>
        <v>22</v>
      </c>
      <c r="T175" s="85">
        <v>0</v>
      </c>
      <c r="U175" s="85">
        <v>43</v>
      </c>
      <c r="V175" s="85">
        <v>0</v>
      </c>
      <c r="W175" s="85">
        <v>3</v>
      </c>
      <c r="X175" s="85">
        <v>0</v>
      </c>
      <c r="Y175" s="85">
        <f t="shared" si="40"/>
        <v>46</v>
      </c>
      <c r="Z175" s="85">
        <v>14</v>
      </c>
      <c r="AA175" s="85">
        <v>10</v>
      </c>
      <c r="AB175" s="85">
        <f>+BN_InfraMR[[#This Row],[Total Pasos Vehiculares a Nivel]]</f>
        <v>46</v>
      </c>
      <c r="AC175" s="85">
        <f t="shared" si="41"/>
        <v>70</v>
      </c>
      <c r="AD175" s="85">
        <v>1</v>
      </c>
      <c r="AE175" s="85">
        <v>9</v>
      </c>
      <c r="AF175" s="85">
        <v>53</v>
      </c>
      <c r="AG175" s="85">
        <f t="shared" si="53"/>
        <v>63</v>
      </c>
      <c r="AH175" s="88">
        <v>47</v>
      </c>
      <c r="AI175" s="88">
        <v>7.32</v>
      </c>
      <c r="AJ175" s="88">
        <v>0</v>
      </c>
      <c r="AK175" s="88">
        <f t="shared" si="42"/>
        <v>54.32</v>
      </c>
      <c r="AL175" s="85">
        <v>3</v>
      </c>
      <c r="AM175" s="85">
        <v>20</v>
      </c>
      <c r="AN175" s="85">
        <v>0</v>
      </c>
      <c r="AO175" s="85">
        <f t="shared" si="54"/>
        <v>23</v>
      </c>
      <c r="AP175" s="85">
        <v>0</v>
      </c>
      <c r="AQ175" s="85">
        <v>0</v>
      </c>
      <c r="AR175" s="85">
        <v>0</v>
      </c>
      <c r="AS175" s="85">
        <f t="shared" si="55"/>
        <v>0</v>
      </c>
      <c r="AT175" s="85">
        <v>0</v>
      </c>
      <c r="AU175" s="85">
        <v>0</v>
      </c>
      <c r="AV175" s="85">
        <v>0</v>
      </c>
      <c r="AW175" s="85">
        <f t="shared" si="56"/>
        <v>0</v>
      </c>
      <c r="AX175" s="85">
        <v>70</v>
      </c>
      <c r="AY175" s="85">
        <v>50</v>
      </c>
      <c r="AZ175" s="85">
        <v>0</v>
      </c>
      <c r="BA175" s="85">
        <v>13</v>
      </c>
      <c r="BB175" s="85">
        <v>0</v>
      </c>
      <c r="BC175" s="85">
        <f t="shared" si="57"/>
        <v>133</v>
      </c>
      <c r="BD175" s="85">
        <v>1</v>
      </c>
      <c r="BE175" s="85">
        <v>36</v>
      </c>
      <c r="BF175" s="89">
        <v>1000</v>
      </c>
    </row>
    <row r="176" spans="1:58">
      <c r="A176" s="85">
        <v>2007</v>
      </c>
      <c r="B176" s="85" t="s">
        <v>121</v>
      </c>
      <c r="C176" s="88">
        <v>2.0699999999999998</v>
      </c>
      <c r="D176" s="88">
        <v>52.25</v>
      </c>
      <c r="E176" s="88">
        <v>0</v>
      </c>
      <c r="F176" s="88">
        <v>0</v>
      </c>
      <c r="G176" s="88">
        <f t="shared" si="43"/>
        <v>54.32</v>
      </c>
      <c r="H176" s="88">
        <v>54.32</v>
      </c>
      <c r="I176" s="88">
        <v>51.944000000000003</v>
      </c>
      <c r="J176" s="88">
        <v>106.57</v>
      </c>
      <c r="K176" s="88">
        <v>26.26</v>
      </c>
      <c r="L176" s="88">
        <v>0</v>
      </c>
      <c r="M176" s="88">
        <v>0</v>
      </c>
      <c r="N176" s="12">
        <f>+BN_InfraMR[[#This Row],[A.03.1 -  Longitud de Vías de Explotación No Electrificadas Troncales y Ramales (vía principal) (km)]]+BN_InfraMR[[#This Row],[A.04.1 -  Longitud de Vías de Explotación Electrificadas Troncales y Ramales (vía principal) (km)]]</f>
        <v>106.57</v>
      </c>
      <c r="O176" s="88">
        <v>106.57</v>
      </c>
      <c r="P176" s="85">
        <v>15</v>
      </c>
      <c r="Q176" s="85">
        <v>7</v>
      </c>
      <c r="R176" s="85">
        <v>0</v>
      </c>
      <c r="S176" s="85">
        <f t="shared" si="39"/>
        <v>22</v>
      </c>
      <c r="T176" s="85">
        <v>0</v>
      </c>
      <c r="U176" s="85">
        <v>43</v>
      </c>
      <c r="V176" s="85">
        <v>0</v>
      </c>
      <c r="W176" s="85">
        <v>3</v>
      </c>
      <c r="X176" s="85">
        <v>0</v>
      </c>
      <c r="Y176" s="85">
        <f t="shared" si="40"/>
        <v>46</v>
      </c>
      <c r="Z176" s="85">
        <v>14</v>
      </c>
      <c r="AA176" s="85">
        <v>10</v>
      </c>
      <c r="AB176" s="85">
        <f>+BN_InfraMR[[#This Row],[Total Pasos Vehiculares a Nivel]]</f>
        <v>46</v>
      </c>
      <c r="AC176" s="85">
        <f t="shared" si="41"/>
        <v>70</v>
      </c>
      <c r="AD176" s="85">
        <v>1</v>
      </c>
      <c r="AE176" s="85">
        <v>9</v>
      </c>
      <c r="AF176" s="85">
        <v>53</v>
      </c>
      <c r="AG176" s="85">
        <f t="shared" si="53"/>
        <v>63</v>
      </c>
      <c r="AH176" s="88">
        <v>47</v>
      </c>
      <c r="AI176" s="88">
        <v>7.32</v>
      </c>
      <c r="AJ176" s="88">
        <v>0</v>
      </c>
      <c r="AK176" s="88">
        <f t="shared" si="42"/>
        <v>54.32</v>
      </c>
      <c r="AL176" s="85">
        <v>3</v>
      </c>
      <c r="AM176" s="85">
        <v>20</v>
      </c>
      <c r="AN176" s="85">
        <v>0</v>
      </c>
      <c r="AO176" s="85">
        <f t="shared" si="54"/>
        <v>23</v>
      </c>
      <c r="AP176" s="85">
        <v>0</v>
      </c>
      <c r="AQ176" s="85">
        <v>0</v>
      </c>
      <c r="AR176" s="85">
        <v>0</v>
      </c>
      <c r="AS176" s="85">
        <f t="shared" si="55"/>
        <v>0</v>
      </c>
      <c r="AT176" s="85">
        <v>0</v>
      </c>
      <c r="AU176" s="85">
        <v>0</v>
      </c>
      <c r="AV176" s="85">
        <v>0</v>
      </c>
      <c r="AW176" s="85">
        <f t="shared" si="56"/>
        <v>0</v>
      </c>
      <c r="AX176" s="85">
        <v>70</v>
      </c>
      <c r="AY176" s="85">
        <v>50</v>
      </c>
      <c r="AZ176" s="85">
        <v>0</v>
      </c>
      <c r="BA176" s="85">
        <v>13</v>
      </c>
      <c r="BB176" s="85">
        <v>0</v>
      </c>
      <c r="BC176" s="85">
        <f t="shared" si="57"/>
        <v>133</v>
      </c>
      <c r="BD176" s="85">
        <v>1</v>
      </c>
      <c r="BE176" s="85">
        <v>36</v>
      </c>
      <c r="BF176" s="89">
        <v>1000</v>
      </c>
    </row>
    <row r="177" spans="1:58">
      <c r="A177" s="85">
        <v>2007</v>
      </c>
      <c r="B177" s="85" t="s">
        <v>122</v>
      </c>
      <c r="C177" s="88">
        <v>2.0699999999999998</v>
      </c>
      <c r="D177" s="88">
        <v>52.25</v>
      </c>
      <c r="E177" s="88">
        <v>0</v>
      </c>
      <c r="F177" s="88">
        <v>0</v>
      </c>
      <c r="G177" s="88">
        <f t="shared" si="43"/>
        <v>54.32</v>
      </c>
      <c r="H177" s="88">
        <v>54.32</v>
      </c>
      <c r="I177" s="88">
        <v>51.944000000000003</v>
      </c>
      <c r="J177" s="88">
        <v>106.57</v>
      </c>
      <c r="K177" s="88">
        <v>26.26</v>
      </c>
      <c r="L177" s="88">
        <v>0</v>
      </c>
      <c r="M177" s="88">
        <v>0</v>
      </c>
      <c r="N177" s="12">
        <f>+BN_InfraMR[[#This Row],[A.03.1 -  Longitud de Vías de Explotación No Electrificadas Troncales y Ramales (vía principal) (km)]]+BN_InfraMR[[#This Row],[A.04.1 -  Longitud de Vías de Explotación Electrificadas Troncales y Ramales (vía principal) (km)]]</f>
        <v>106.57</v>
      </c>
      <c r="O177" s="88">
        <v>106.57</v>
      </c>
      <c r="P177" s="85">
        <v>15</v>
      </c>
      <c r="Q177" s="85">
        <v>7</v>
      </c>
      <c r="R177" s="85">
        <v>0</v>
      </c>
      <c r="S177" s="85">
        <f t="shared" si="39"/>
        <v>22</v>
      </c>
      <c r="T177" s="85">
        <v>0</v>
      </c>
      <c r="U177" s="85">
        <v>43</v>
      </c>
      <c r="V177" s="85">
        <v>0</v>
      </c>
      <c r="W177" s="85">
        <v>3</v>
      </c>
      <c r="X177" s="85">
        <v>0</v>
      </c>
      <c r="Y177" s="85">
        <f t="shared" si="40"/>
        <v>46</v>
      </c>
      <c r="Z177" s="85">
        <v>14</v>
      </c>
      <c r="AA177" s="85">
        <v>10</v>
      </c>
      <c r="AB177" s="85">
        <f>+BN_InfraMR[[#This Row],[Total Pasos Vehiculares a Nivel]]</f>
        <v>46</v>
      </c>
      <c r="AC177" s="85">
        <f t="shared" si="41"/>
        <v>70</v>
      </c>
      <c r="AD177" s="85">
        <v>1</v>
      </c>
      <c r="AE177" s="85">
        <v>9</v>
      </c>
      <c r="AF177" s="85">
        <v>53</v>
      </c>
      <c r="AG177" s="85">
        <f t="shared" si="53"/>
        <v>63</v>
      </c>
      <c r="AH177" s="88">
        <v>47</v>
      </c>
      <c r="AI177" s="88">
        <v>7.32</v>
      </c>
      <c r="AJ177" s="88">
        <v>0</v>
      </c>
      <c r="AK177" s="88">
        <f t="shared" si="42"/>
        <v>54.32</v>
      </c>
      <c r="AL177" s="85">
        <v>3</v>
      </c>
      <c r="AM177" s="85">
        <v>20</v>
      </c>
      <c r="AN177" s="85">
        <v>0</v>
      </c>
      <c r="AO177" s="85">
        <f t="shared" si="54"/>
        <v>23</v>
      </c>
      <c r="AP177" s="85">
        <v>0</v>
      </c>
      <c r="AQ177" s="85">
        <v>0</v>
      </c>
      <c r="AR177" s="85">
        <v>0</v>
      </c>
      <c r="AS177" s="85">
        <f t="shared" si="55"/>
        <v>0</v>
      </c>
      <c r="AT177" s="85">
        <v>0</v>
      </c>
      <c r="AU177" s="85">
        <v>0</v>
      </c>
      <c r="AV177" s="85">
        <v>0</v>
      </c>
      <c r="AW177" s="85">
        <f t="shared" si="56"/>
        <v>0</v>
      </c>
      <c r="AX177" s="85">
        <v>70</v>
      </c>
      <c r="AY177" s="85">
        <v>50</v>
      </c>
      <c r="AZ177" s="85">
        <v>0</v>
      </c>
      <c r="BA177" s="85">
        <v>13</v>
      </c>
      <c r="BB177" s="85">
        <v>0</v>
      </c>
      <c r="BC177" s="85">
        <f t="shared" si="57"/>
        <v>133</v>
      </c>
      <c r="BD177" s="85">
        <v>1</v>
      </c>
      <c r="BE177" s="85">
        <v>36</v>
      </c>
      <c r="BF177" s="89">
        <v>1000</v>
      </c>
    </row>
    <row r="178" spans="1:58">
      <c r="A178" s="85">
        <v>2007</v>
      </c>
      <c r="B178" s="85" t="s">
        <v>123</v>
      </c>
      <c r="C178" s="88">
        <v>2.0699999999999998</v>
      </c>
      <c r="D178" s="88">
        <v>52.25</v>
      </c>
      <c r="E178" s="88">
        <v>0</v>
      </c>
      <c r="F178" s="88">
        <v>0</v>
      </c>
      <c r="G178" s="88">
        <f t="shared" si="43"/>
        <v>54.32</v>
      </c>
      <c r="H178" s="88">
        <v>54.32</v>
      </c>
      <c r="I178" s="88">
        <v>51.944000000000003</v>
      </c>
      <c r="J178" s="88">
        <v>106.57</v>
      </c>
      <c r="K178" s="88">
        <v>26.26</v>
      </c>
      <c r="L178" s="88">
        <v>0</v>
      </c>
      <c r="M178" s="88">
        <v>0</v>
      </c>
      <c r="N178" s="12">
        <f>+BN_InfraMR[[#This Row],[A.03.1 -  Longitud de Vías de Explotación No Electrificadas Troncales y Ramales (vía principal) (km)]]+BN_InfraMR[[#This Row],[A.04.1 -  Longitud de Vías de Explotación Electrificadas Troncales y Ramales (vía principal) (km)]]</f>
        <v>106.57</v>
      </c>
      <c r="O178" s="88">
        <v>106.57</v>
      </c>
      <c r="P178" s="85">
        <v>15</v>
      </c>
      <c r="Q178" s="85">
        <v>7</v>
      </c>
      <c r="R178" s="85">
        <v>0</v>
      </c>
      <c r="S178" s="85">
        <f t="shared" si="39"/>
        <v>22</v>
      </c>
      <c r="T178" s="85">
        <v>0</v>
      </c>
      <c r="U178" s="85">
        <v>43</v>
      </c>
      <c r="V178" s="85">
        <v>0</v>
      </c>
      <c r="W178" s="85">
        <v>3</v>
      </c>
      <c r="X178" s="85">
        <v>0</v>
      </c>
      <c r="Y178" s="85">
        <f t="shared" si="40"/>
        <v>46</v>
      </c>
      <c r="Z178" s="85">
        <v>14</v>
      </c>
      <c r="AA178" s="85">
        <v>10</v>
      </c>
      <c r="AB178" s="85">
        <f>+BN_InfraMR[[#This Row],[Total Pasos Vehiculares a Nivel]]</f>
        <v>46</v>
      </c>
      <c r="AC178" s="85">
        <f t="shared" si="41"/>
        <v>70</v>
      </c>
      <c r="AD178" s="85">
        <v>1</v>
      </c>
      <c r="AE178" s="85">
        <v>9</v>
      </c>
      <c r="AF178" s="85">
        <v>53</v>
      </c>
      <c r="AG178" s="85">
        <f t="shared" si="53"/>
        <v>63</v>
      </c>
      <c r="AH178" s="88">
        <v>47</v>
      </c>
      <c r="AI178" s="88">
        <v>7.32</v>
      </c>
      <c r="AJ178" s="88">
        <v>0</v>
      </c>
      <c r="AK178" s="88">
        <f t="shared" si="42"/>
        <v>54.32</v>
      </c>
      <c r="AL178" s="85">
        <v>3</v>
      </c>
      <c r="AM178" s="85">
        <v>20</v>
      </c>
      <c r="AN178" s="85">
        <v>0</v>
      </c>
      <c r="AO178" s="85">
        <f t="shared" si="54"/>
        <v>23</v>
      </c>
      <c r="AP178" s="85">
        <v>0</v>
      </c>
      <c r="AQ178" s="85">
        <v>0</v>
      </c>
      <c r="AR178" s="85">
        <v>0</v>
      </c>
      <c r="AS178" s="85">
        <f t="shared" si="55"/>
        <v>0</v>
      </c>
      <c r="AT178" s="85">
        <v>0</v>
      </c>
      <c r="AU178" s="85">
        <v>0</v>
      </c>
      <c r="AV178" s="85">
        <v>0</v>
      </c>
      <c r="AW178" s="85">
        <f t="shared" si="56"/>
        <v>0</v>
      </c>
      <c r="AX178" s="85">
        <v>70</v>
      </c>
      <c r="AY178" s="85">
        <v>50</v>
      </c>
      <c r="AZ178" s="85">
        <v>0</v>
      </c>
      <c r="BA178" s="85">
        <v>13</v>
      </c>
      <c r="BB178" s="85">
        <v>0</v>
      </c>
      <c r="BC178" s="85">
        <f t="shared" si="57"/>
        <v>133</v>
      </c>
      <c r="BD178" s="85">
        <v>1</v>
      </c>
      <c r="BE178" s="85">
        <v>36</v>
      </c>
      <c r="BF178" s="89">
        <v>1000</v>
      </c>
    </row>
    <row r="179" spans="1:58">
      <c r="A179" s="85">
        <v>2007</v>
      </c>
      <c r="B179" s="85" t="s">
        <v>124</v>
      </c>
      <c r="C179" s="88">
        <v>2.0699999999999998</v>
      </c>
      <c r="D179" s="88">
        <v>52.25</v>
      </c>
      <c r="E179" s="88">
        <v>0</v>
      </c>
      <c r="F179" s="88">
        <v>0</v>
      </c>
      <c r="G179" s="88">
        <f t="shared" si="43"/>
        <v>54.32</v>
      </c>
      <c r="H179" s="88">
        <v>54.32</v>
      </c>
      <c r="I179" s="88">
        <v>51.944000000000003</v>
      </c>
      <c r="J179" s="88">
        <v>106.57</v>
      </c>
      <c r="K179" s="88">
        <v>26.26</v>
      </c>
      <c r="L179" s="88">
        <v>0</v>
      </c>
      <c r="M179" s="88">
        <v>0</v>
      </c>
      <c r="N179" s="12">
        <f>+BN_InfraMR[[#This Row],[A.03.1 -  Longitud de Vías de Explotación No Electrificadas Troncales y Ramales (vía principal) (km)]]+BN_InfraMR[[#This Row],[A.04.1 -  Longitud de Vías de Explotación Electrificadas Troncales y Ramales (vía principal) (km)]]</f>
        <v>106.57</v>
      </c>
      <c r="O179" s="88">
        <v>106.57</v>
      </c>
      <c r="P179" s="85">
        <v>15</v>
      </c>
      <c r="Q179" s="85">
        <v>7</v>
      </c>
      <c r="R179" s="85">
        <v>0</v>
      </c>
      <c r="S179" s="85">
        <f t="shared" si="39"/>
        <v>22</v>
      </c>
      <c r="T179" s="85">
        <v>0</v>
      </c>
      <c r="U179" s="85">
        <v>43</v>
      </c>
      <c r="V179" s="85">
        <v>0</v>
      </c>
      <c r="W179" s="85">
        <v>3</v>
      </c>
      <c r="X179" s="85">
        <v>0</v>
      </c>
      <c r="Y179" s="85">
        <f t="shared" si="40"/>
        <v>46</v>
      </c>
      <c r="Z179" s="85">
        <v>14</v>
      </c>
      <c r="AA179" s="85">
        <v>10</v>
      </c>
      <c r="AB179" s="85">
        <f>+BN_InfraMR[[#This Row],[Total Pasos Vehiculares a Nivel]]</f>
        <v>46</v>
      </c>
      <c r="AC179" s="85">
        <f t="shared" si="41"/>
        <v>70</v>
      </c>
      <c r="AD179" s="85">
        <v>1</v>
      </c>
      <c r="AE179" s="85">
        <v>9</v>
      </c>
      <c r="AF179" s="85">
        <v>53</v>
      </c>
      <c r="AG179" s="85">
        <f t="shared" si="53"/>
        <v>63</v>
      </c>
      <c r="AH179" s="88">
        <v>47</v>
      </c>
      <c r="AI179" s="88">
        <v>7.32</v>
      </c>
      <c r="AJ179" s="88">
        <v>0</v>
      </c>
      <c r="AK179" s="88">
        <f t="shared" si="42"/>
        <v>54.32</v>
      </c>
      <c r="AL179" s="85">
        <v>3</v>
      </c>
      <c r="AM179" s="85">
        <v>20</v>
      </c>
      <c r="AN179" s="85">
        <v>0</v>
      </c>
      <c r="AO179" s="85">
        <f t="shared" si="54"/>
        <v>23</v>
      </c>
      <c r="AP179" s="85">
        <v>0</v>
      </c>
      <c r="AQ179" s="85">
        <v>0</v>
      </c>
      <c r="AR179" s="85">
        <v>0</v>
      </c>
      <c r="AS179" s="85">
        <f t="shared" si="55"/>
        <v>0</v>
      </c>
      <c r="AT179" s="85">
        <v>0</v>
      </c>
      <c r="AU179" s="85">
        <v>0</v>
      </c>
      <c r="AV179" s="85">
        <v>0</v>
      </c>
      <c r="AW179" s="85">
        <f t="shared" si="56"/>
        <v>0</v>
      </c>
      <c r="AX179" s="85">
        <v>70</v>
      </c>
      <c r="AY179" s="85">
        <v>50</v>
      </c>
      <c r="AZ179" s="85">
        <v>0</v>
      </c>
      <c r="BA179" s="85">
        <v>13</v>
      </c>
      <c r="BB179" s="85">
        <v>0</v>
      </c>
      <c r="BC179" s="85">
        <f t="shared" si="57"/>
        <v>133</v>
      </c>
      <c r="BD179" s="85">
        <v>1</v>
      </c>
      <c r="BE179" s="85">
        <v>36</v>
      </c>
      <c r="BF179" s="89">
        <v>1000</v>
      </c>
    </row>
    <row r="180" spans="1:58">
      <c r="A180" s="85">
        <v>2007</v>
      </c>
      <c r="B180" s="85" t="s">
        <v>125</v>
      </c>
      <c r="C180" s="88">
        <v>2.0699999999999998</v>
      </c>
      <c r="D180" s="88">
        <v>52.25</v>
      </c>
      <c r="E180" s="88">
        <v>0</v>
      </c>
      <c r="F180" s="88">
        <v>0</v>
      </c>
      <c r="G180" s="88">
        <f t="shared" si="43"/>
        <v>54.32</v>
      </c>
      <c r="H180" s="88">
        <v>54.32</v>
      </c>
      <c r="I180" s="88">
        <v>51.944000000000003</v>
      </c>
      <c r="J180" s="88">
        <v>106.57</v>
      </c>
      <c r="K180" s="88">
        <v>26.26</v>
      </c>
      <c r="L180" s="88">
        <v>0</v>
      </c>
      <c r="M180" s="88">
        <v>0</v>
      </c>
      <c r="N180" s="12">
        <f>+BN_InfraMR[[#This Row],[A.03.1 -  Longitud de Vías de Explotación No Electrificadas Troncales y Ramales (vía principal) (km)]]+BN_InfraMR[[#This Row],[A.04.1 -  Longitud de Vías de Explotación Electrificadas Troncales y Ramales (vía principal) (km)]]</f>
        <v>106.57</v>
      </c>
      <c r="O180" s="88">
        <v>106.57</v>
      </c>
      <c r="P180" s="85">
        <v>15</v>
      </c>
      <c r="Q180" s="85">
        <v>7</v>
      </c>
      <c r="R180" s="85">
        <v>0</v>
      </c>
      <c r="S180" s="85">
        <f t="shared" si="39"/>
        <v>22</v>
      </c>
      <c r="T180" s="85">
        <v>0</v>
      </c>
      <c r="U180" s="85">
        <v>43</v>
      </c>
      <c r="V180" s="85">
        <v>0</v>
      </c>
      <c r="W180" s="85">
        <v>3</v>
      </c>
      <c r="X180" s="85">
        <v>0</v>
      </c>
      <c r="Y180" s="85">
        <f t="shared" si="40"/>
        <v>46</v>
      </c>
      <c r="Z180" s="85">
        <v>14</v>
      </c>
      <c r="AA180" s="85">
        <v>10</v>
      </c>
      <c r="AB180" s="85">
        <f>+BN_InfraMR[[#This Row],[Total Pasos Vehiculares a Nivel]]</f>
        <v>46</v>
      </c>
      <c r="AC180" s="85">
        <f t="shared" si="41"/>
        <v>70</v>
      </c>
      <c r="AD180" s="85">
        <v>1</v>
      </c>
      <c r="AE180" s="85">
        <v>9</v>
      </c>
      <c r="AF180" s="85">
        <v>53</v>
      </c>
      <c r="AG180" s="85">
        <f t="shared" si="53"/>
        <v>63</v>
      </c>
      <c r="AH180" s="88">
        <v>47</v>
      </c>
      <c r="AI180" s="88">
        <v>7.32</v>
      </c>
      <c r="AJ180" s="88">
        <v>0</v>
      </c>
      <c r="AK180" s="88">
        <f t="shared" si="42"/>
        <v>54.32</v>
      </c>
      <c r="AL180" s="85">
        <v>3</v>
      </c>
      <c r="AM180" s="85">
        <v>20</v>
      </c>
      <c r="AN180" s="85">
        <v>0</v>
      </c>
      <c r="AO180" s="85">
        <f t="shared" si="54"/>
        <v>23</v>
      </c>
      <c r="AP180" s="85">
        <v>0</v>
      </c>
      <c r="AQ180" s="85">
        <v>0</v>
      </c>
      <c r="AR180" s="85">
        <v>0</v>
      </c>
      <c r="AS180" s="85">
        <f t="shared" si="55"/>
        <v>0</v>
      </c>
      <c r="AT180" s="85">
        <v>0</v>
      </c>
      <c r="AU180" s="85">
        <v>0</v>
      </c>
      <c r="AV180" s="85">
        <v>0</v>
      </c>
      <c r="AW180" s="85">
        <f t="shared" si="56"/>
        <v>0</v>
      </c>
      <c r="AX180" s="85">
        <v>70</v>
      </c>
      <c r="AY180" s="85">
        <v>50</v>
      </c>
      <c r="AZ180" s="85">
        <v>0</v>
      </c>
      <c r="BA180" s="85">
        <v>13</v>
      </c>
      <c r="BB180" s="85">
        <v>0</v>
      </c>
      <c r="BC180" s="85">
        <f t="shared" si="57"/>
        <v>133</v>
      </c>
      <c r="BD180" s="85">
        <v>1</v>
      </c>
      <c r="BE180" s="85">
        <v>36</v>
      </c>
      <c r="BF180" s="89">
        <v>1000</v>
      </c>
    </row>
    <row r="181" spans="1:58">
      <c r="A181" s="85">
        <v>2007</v>
      </c>
      <c r="B181" s="85" t="s">
        <v>126</v>
      </c>
      <c r="C181" s="88">
        <v>2.0699999999999998</v>
      </c>
      <c r="D181" s="88">
        <v>52.25</v>
      </c>
      <c r="E181" s="88">
        <v>0</v>
      </c>
      <c r="F181" s="88">
        <v>0</v>
      </c>
      <c r="G181" s="88">
        <f t="shared" si="43"/>
        <v>54.32</v>
      </c>
      <c r="H181" s="88">
        <v>54.32</v>
      </c>
      <c r="I181" s="88">
        <v>51.944000000000003</v>
      </c>
      <c r="J181" s="88">
        <v>106.57</v>
      </c>
      <c r="K181" s="88">
        <v>26.26</v>
      </c>
      <c r="L181" s="88">
        <v>0</v>
      </c>
      <c r="M181" s="88">
        <v>0</v>
      </c>
      <c r="N181" s="12">
        <f>+BN_InfraMR[[#This Row],[A.03.1 -  Longitud de Vías de Explotación No Electrificadas Troncales y Ramales (vía principal) (km)]]+BN_InfraMR[[#This Row],[A.04.1 -  Longitud de Vías de Explotación Electrificadas Troncales y Ramales (vía principal) (km)]]</f>
        <v>106.57</v>
      </c>
      <c r="O181" s="88">
        <v>106.57</v>
      </c>
      <c r="P181" s="85">
        <v>15</v>
      </c>
      <c r="Q181" s="85">
        <v>7</v>
      </c>
      <c r="R181" s="85">
        <v>0</v>
      </c>
      <c r="S181" s="85">
        <f t="shared" si="39"/>
        <v>22</v>
      </c>
      <c r="T181" s="85">
        <v>0</v>
      </c>
      <c r="U181" s="85">
        <v>43</v>
      </c>
      <c r="V181" s="85">
        <v>0</v>
      </c>
      <c r="W181" s="85">
        <v>3</v>
      </c>
      <c r="X181" s="85">
        <v>0</v>
      </c>
      <c r="Y181" s="85">
        <f t="shared" si="40"/>
        <v>46</v>
      </c>
      <c r="Z181" s="85">
        <v>14</v>
      </c>
      <c r="AA181" s="85">
        <v>10</v>
      </c>
      <c r="AB181" s="85">
        <f>+BN_InfraMR[[#This Row],[Total Pasos Vehiculares a Nivel]]</f>
        <v>46</v>
      </c>
      <c r="AC181" s="85">
        <f t="shared" si="41"/>
        <v>70</v>
      </c>
      <c r="AD181" s="85">
        <v>1</v>
      </c>
      <c r="AE181" s="85">
        <v>9</v>
      </c>
      <c r="AF181" s="85">
        <v>53</v>
      </c>
      <c r="AG181" s="85">
        <f t="shared" si="53"/>
        <v>63</v>
      </c>
      <c r="AH181" s="88">
        <v>47</v>
      </c>
      <c r="AI181" s="88">
        <v>7.32</v>
      </c>
      <c r="AJ181" s="88">
        <v>0</v>
      </c>
      <c r="AK181" s="88">
        <f t="shared" si="42"/>
        <v>54.32</v>
      </c>
      <c r="AL181" s="85">
        <v>3</v>
      </c>
      <c r="AM181" s="85">
        <v>20</v>
      </c>
      <c r="AN181" s="85">
        <v>0</v>
      </c>
      <c r="AO181" s="85">
        <f t="shared" si="54"/>
        <v>23</v>
      </c>
      <c r="AP181" s="85">
        <v>0</v>
      </c>
      <c r="AQ181" s="85">
        <v>0</v>
      </c>
      <c r="AR181" s="85">
        <v>0</v>
      </c>
      <c r="AS181" s="85">
        <f t="shared" si="55"/>
        <v>0</v>
      </c>
      <c r="AT181" s="85">
        <v>0</v>
      </c>
      <c r="AU181" s="85">
        <v>0</v>
      </c>
      <c r="AV181" s="85">
        <v>0</v>
      </c>
      <c r="AW181" s="85">
        <f t="shared" si="56"/>
        <v>0</v>
      </c>
      <c r="AX181" s="85">
        <v>70</v>
      </c>
      <c r="AY181" s="85">
        <v>50</v>
      </c>
      <c r="AZ181" s="85">
        <v>0</v>
      </c>
      <c r="BA181" s="85">
        <v>13</v>
      </c>
      <c r="BB181" s="85">
        <v>0</v>
      </c>
      <c r="BC181" s="85">
        <f t="shared" si="57"/>
        <v>133</v>
      </c>
      <c r="BD181" s="85">
        <v>1</v>
      </c>
      <c r="BE181" s="85">
        <v>36</v>
      </c>
      <c r="BF181" s="89">
        <v>1000</v>
      </c>
    </row>
    <row r="182" spans="1:58">
      <c r="A182" s="85">
        <v>2008</v>
      </c>
      <c r="B182" s="85" t="s">
        <v>115</v>
      </c>
      <c r="C182" s="88">
        <v>2.0699999999999998</v>
      </c>
      <c r="D182" s="88">
        <v>52.25</v>
      </c>
      <c r="E182" s="88">
        <v>0</v>
      </c>
      <c r="F182" s="88">
        <v>0</v>
      </c>
      <c r="G182" s="88">
        <f t="shared" si="43"/>
        <v>54.32</v>
      </c>
      <c r="H182" s="88">
        <v>54.32</v>
      </c>
      <c r="I182" s="88">
        <v>51.944000000000003</v>
      </c>
      <c r="J182" s="88">
        <v>106.57</v>
      </c>
      <c r="K182" s="88">
        <v>26.26</v>
      </c>
      <c r="L182" s="88">
        <v>0</v>
      </c>
      <c r="M182" s="88">
        <v>0</v>
      </c>
      <c r="N182" s="12">
        <f>+BN_InfraMR[[#This Row],[A.03.1 -  Longitud de Vías de Explotación No Electrificadas Troncales y Ramales (vía principal) (km)]]+BN_InfraMR[[#This Row],[A.04.1 -  Longitud de Vías de Explotación Electrificadas Troncales y Ramales (vía principal) (km)]]</f>
        <v>106.57</v>
      </c>
      <c r="O182" s="88">
        <v>106.57</v>
      </c>
      <c r="P182" s="85">
        <v>15</v>
      </c>
      <c r="Q182" s="85">
        <v>7</v>
      </c>
      <c r="R182" s="85">
        <v>0</v>
      </c>
      <c r="S182" s="85">
        <f t="shared" si="39"/>
        <v>22</v>
      </c>
      <c r="T182" s="85">
        <v>0</v>
      </c>
      <c r="U182" s="85">
        <v>44</v>
      </c>
      <c r="V182" s="85">
        <v>0</v>
      </c>
      <c r="W182" s="85">
        <v>3</v>
      </c>
      <c r="X182" s="85">
        <v>0</v>
      </c>
      <c r="Y182" s="85">
        <f t="shared" si="40"/>
        <v>47</v>
      </c>
      <c r="Z182" s="85">
        <v>15</v>
      </c>
      <c r="AA182" s="85">
        <v>9</v>
      </c>
      <c r="AB182" s="85">
        <f>+BN_InfraMR[[#This Row],[Total Pasos Vehiculares a Nivel]]</f>
        <v>47</v>
      </c>
      <c r="AC182" s="85">
        <f t="shared" si="41"/>
        <v>71</v>
      </c>
      <c r="AD182" s="85">
        <v>1</v>
      </c>
      <c r="AE182" s="85">
        <v>9</v>
      </c>
      <c r="AF182" s="85">
        <v>54</v>
      </c>
      <c r="AG182" s="85">
        <f>SUM(AD182:AF182)</f>
        <v>64</v>
      </c>
      <c r="AH182" s="88">
        <v>47</v>
      </c>
      <c r="AI182" s="88">
        <v>7.32</v>
      </c>
      <c r="AJ182" s="88">
        <v>0</v>
      </c>
      <c r="AK182" s="88">
        <f t="shared" si="42"/>
        <v>54.32</v>
      </c>
      <c r="AL182" s="85">
        <v>3</v>
      </c>
      <c r="AM182" s="85">
        <v>20</v>
      </c>
      <c r="AN182" s="85">
        <v>0</v>
      </c>
      <c r="AO182" s="85">
        <f t="shared" si="54"/>
        <v>23</v>
      </c>
      <c r="AP182" s="85">
        <v>0</v>
      </c>
      <c r="AQ182" s="85">
        <v>0</v>
      </c>
      <c r="AR182" s="85">
        <v>0</v>
      </c>
      <c r="AS182" s="85">
        <f t="shared" si="55"/>
        <v>0</v>
      </c>
      <c r="AT182" s="85">
        <v>0</v>
      </c>
      <c r="AU182" s="85">
        <v>0</v>
      </c>
      <c r="AV182" s="85">
        <v>0</v>
      </c>
      <c r="AW182" s="85">
        <f t="shared" si="56"/>
        <v>0</v>
      </c>
      <c r="AX182" s="85">
        <v>70</v>
      </c>
      <c r="AY182" s="85">
        <v>50</v>
      </c>
      <c r="AZ182" s="85">
        <v>0</v>
      </c>
      <c r="BA182" s="85">
        <v>13</v>
      </c>
      <c r="BB182" s="85">
        <v>0</v>
      </c>
      <c r="BC182" s="85">
        <f t="shared" si="57"/>
        <v>133</v>
      </c>
      <c r="BD182" s="85">
        <v>1</v>
      </c>
      <c r="BE182" s="85">
        <v>36</v>
      </c>
      <c r="BF182" s="89">
        <v>1000</v>
      </c>
    </row>
    <row r="183" spans="1:58">
      <c r="A183" s="85">
        <v>2008</v>
      </c>
      <c r="B183" s="85" t="s">
        <v>116</v>
      </c>
      <c r="C183" s="88">
        <v>2.0699999999999998</v>
      </c>
      <c r="D183" s="88">
        <v>52.25</v>
      </c>
      <c r="E183" s="88">
        <v>0</v>
      </c>
      <c r="F183" s="88">
        <v>0</v>
      </c>
      <c r="G183" s="88">
        <f t="shared" si="43"/>
        <v>54.32</v>
      </c>
      <c r="H183" s="88">
        <v>54.32</v>
      </c>
      <c r="I183" s="88">
        <v>51.944000000000003</v>
      </c>
      <c r="J183" s="88">
        <v>106.57</v>
      </c>
      <c r="K183" s="88">
        <v>26.26</v>
      </c>
      <c r="L183" s="88">
        <v>0</v>
      </c>
      <c r="M183" s="88">
        <v>0</v>
      </c>
      <c r="N183" s="12">
        <f>+BN_InfraMR[[#This Row],[A.03.1 -  Longitud de Vías de Explotación No Electrificadas Troncales y Ramales (vía principal) (km)]]+BN_InfraMR[[#This Row],[A.04.1 -  Longitud de Vías de Explotación Electrificadas Troncales y Ramales (vía principal) (km)]]</f>
        <v>106.57</v>
      </c>
      <c r="O183" s="88">
        <v>106.57</v>
      </c>
      <c r="P183" s="85">
        <v>15</v>
      </c>
      <c r="Q183" s="85">
        <v>7</v>
      </c>
      <c r="R183" s="85">
        <v>0</v>
      </c>
      <c r="S183" s="85">
        <f t="shared" si="39"/>
        <v>22</v>
      </c>
      <c r="T183" s="85">
        <v>0</v>
      </c>
      <c r="U183" s="85">
        <v>44</v>
      </c>
      <c r="V183" s="85">
        <v>0</v>
      </c>
      <c r="W183" s="85">
        <v>3</v>
      </c>
      <c r="X183" s="85">
        <v>0</v>
      </c>
      <c r="Y183" s="85">
        <f t="shared" si="40"/>
        <v>47</v>
      </c>
      <c r="Z183" s="85">
        <v>15</v>
      </c>
      <c r="AA183" s="85">
        <v>9</v>
      </c>
      <c r="AB183" s="85">
        <f>+BN_InfraMR[[#This Row],[Total Pasos Vehiculares a Nivel]]</f>
        <v>47</v>
      </c>
      <c r="AC183" s="85">
        <f t="shared" si="41"/>
        <v>71</v>
      </c>
      <c r="AD183" s="85">
        <v>1</v>
      </c>
      <c r="AE183" s="85">
        <v>9</v>
      </c>
      <c r="AF183" s="85">
        <v>54</v>
      </c>
      <c r="AG183" s="85">
        <f t="shared" ref="AG183:AG193" si="58">SUM(AD183:AF183)</f>
        <v>64</v>
      </c>
      <c r="AH183" s="88">
        <v>47</v>
      </c>
      <c r="AI183" s="88">
        <v>7.32</v>
      </c>
      <c r="AJ183" s="88">
        <v>0</v>
      </c>
      <c r="AK183" s="88">
        <f t="shared" si="42"/>
        <v>54.32</v>
      </c>
      <c r="AL183" s="85">
        <v>3</v>
      </c>
      <c r="AM183" s="85">
        <v>20</v>
      </c>
      <c r="AN183" s="85">
        <v>0</v>
      </c>
      <c r="AO183" s="85">
        <f t="shared" ref="AO183:AO206" si="59">SUM(AL183:AN183)</f>
        <v>23</v>
      </c>
      <c r="AP183" s="85">
        <v>0</v>
      </c>
      <c r="AQ183" s="85">
        <v>0</v>
      </c>
      <c r="AR183" s="85">
        <v>0</v>
      </c>
      <c r="AS183" s="85">
        <f t="shared" ref="AS183:AS206" si="60">SUM(AP183:AR183)</f>
        <v>0</v>
      </c>
      <c r="AT183" s="85">
        <v>0</v>
      </c>
      <c r="AU183" s="85">
        <v>0</v>
      </c>
      <c r="AV183" s="85">
        <v>0</v>
      </c>
      <c r="AW183" s="85">
        <f t="shared" ref="AW183:AW206" si="61">SUM(AT183:AV183)</f>
        <v>0</v>
      </c>
      <c r="AX183" s="85">
        <v>70</v>
      </c>
      <c r="AY183" s="85">
        <v>50</v>
      </c>
      <c r="AZ183" s="85">
        <v>0</v>
      </c>
      <c r="BA183" s="85">
        <v>13</v>
      </c>
      <c r="BB183" s="85">
        <v>0</v>
      </c>
      <c r="BC183" s="85">
        <f t="shared" ref="BC183:BC206" si="62">SUM(AX183:BB183)</f>
        <v>133</v>
      </c>
      <c r="BD183" s="85">
        <v>1</v>
      </c>
      <c r="BE183" s="85">
        <v>36</v>
      </c>
      <c r="BF183" s="89">
        <v>1000</v>
      </c>
    </row>
    <row r="184" spans="1:58">
      <c r="A184" s="85">
        <v>2008</v>
      </c>
      <c r="B184" s="85" t="s">
        <v>117</v>
      </c>
      <c r="C184" s="88">
        <v>2.0699999999999998</v>
      </c>
      <c r="D184" s="88">
        <v>52.25</v>
      </c>
      <c r="E184" s="88">
        <v>0</v>
      </c>
      <c r="F184" s="88">
        <v>0</v>
      </c>
      <c r="G184" s="88">
        <f t="shared" si="43"/>
        <v>54.32</v>
      </c>
      <c r="H184" s="88">
        <v>54.32</v>
      </c>
      <c r="I184" s="88">
        <v>51.944000000000003</v>
      </c>
      <c r="J184" s="88">
        <v>106.57</v>
      </c>
      <c r="K184" s="88">
        <v>26.26</v>
      </c>
      <c r="L184" s="88">
        <v>0</v>
      </c>
      <c r="M184" s="88">
        <v>0</v>
      </c>
      <c r="N184" s="12">
        <f>+BN_InfraMR[[#This Row],[A.03.1 -  Longitud de Vías de Explotación No Electrificadas Troncales y Ramales (vía principal) (km)]]+BN_InfraMR[[#This Row],[A.04.1 -  Longitud de Vías de Explotación Electrificadas Troncales y Ramales (vía principal) (km)]]</f>
        <v>106.57</v>
      </c>
      <c r="O184" s="88">
        <v>106.57</v>
      </c>
      <c r="P184" s="85">
        <v>15</v>
      </c>
      <c r="Q184" s="85">
        <v>7</v>
      </c>
      <c r="R184" s="85">
        <v>0</v>
      </c>
      <c r="S184" s="85">
        <f t="shared" si="39"/>
        <v>22</v>
      </c>
      <c r="T184" s="85">
        <v>0</v>
      </c>
      <c r="U184" s="85">
        <v>44</v>
      </c>
      <c r="V184" s="85">
        <v>0</v>
      </c>
      <c r="W184" s="85">
        <v>3</v>
      </c>
      <c r="X184" s="85">
        <v>0</v>
      </c>
      <c r="Y184" s="85">
        <f t="shared" si="40"/>
        <v>47</v>
      </c>
      <c r="Z184" s="85">
        <v>15</v>
      </c>
      <c r="AA184" s="85">
        <v>9</v>
      </c>
      <c r="AB184" s="85">
        <f>+BN_InfraMR[[#This Row],[Total Pasos Vehiculares a Nivel]]</f>
        <v>47</v>
      </c>
      <c r="AC184" s="85">
        <f t="shared" si="41"/>
        <v>71</v>
      </c>
      <c r="AD184" s="85">
        <v>1</v>
      </c>
      <c r="AE184" s="85">
        <v>9</v>
      </c>
      <c r="AF184" s="85">
        <v>54</v>
      </c>
      <c r="AG184" s="85">
        <f t="shared" si="58"/>
        <v>64</v>
      </c>
      <c r="AH184" s="88">
        <v>47</v>
      </c>
      <c r="AI184" s="88">
        <v>7.32</v>
      </c>
      <c r="AJ184" s="88">
        <v>0</v>
      </c>
      <c r="AK184" s="88">
        <f t="shared" si="42"/>
        <v>54.32</v>
      </c>
      <c r="AL184" s="85">
        <v>3</v>
      </c>
      <c r="AM184" s="85">
        <v>20</v>
      </c>
      <c r="AN184" s="85">
        <v>0</v>
      </c>
      <c r="AO184" s="85">
        <f t="shared" si="59"/>
        <v>23</v>
      </c>
      <c r="AP184" s="85">
        <v>0</v>
      </c>
      <c r="AQ184" s="85">
        <v>0</v>
      </c>
      <c r="AR184" s="85">
        <v>0</v>
      </c>
      <c r="AS184" s="85">
        <f t="shared" si="60"/>
        <v>0</v>
      </c>
      <c r="AT184" s="85">
        <v>0</v>
      </c>
      <c r="AU184" s="85">
        <v>0</v>
      </c>
      <c r="AV184" s="85">
        <v>0</v>
      </c>
      <c r="AW184" s="85">
        <f t="shared" si="61"/>
        <v>0</v>
      </c>
      <c r="AX184" s="85">
        <v>70</v>
      </c>
      <c r="AY184" s="85">
        <v>50</v>
      </c>
      <c r="AZ184" s="85">
        <v>0</v>
      </c>
      <c r="BA184" s="85">
        <v>13</v>
      </c>
      <c r="BB184" s="85">
        <v>0</v>
      </c>
      <c r="BC184" s="85">
        <f t="shared" si="62"/>
        <v>133</v>
      </c>
      <c r="BD184" s="85">
        <v>1</v>
      </c>
      <c r="BE184" s="85">
        <v>36</v>
      </c>
      <c r="BF184" s="89">
        <v>1000</v>
      </c>
    </row>
    <row r="185" spans="1:58">
      <c r="A185" s="85">
        <v>2008</v>
      </c>
      <c r="B185" s="85" t="s">
        <v>118</v>
      </c>
      <c r="C185" s="88">
        <v>2.0699999999999998</v>
      </c>
      <c r="D185" s="88">
        <v>52.25</v>
      </c>
      <c r="E185" s="88">
        <v>0</v>
      </c>
      <c r="F185" s="88">
        <v>0</v>
      </c>
      <c r="G185" s="88">
        <f t="shared" si="43"/>
        <v>54.32</v>
      </c>
      <c r="H185" s="88">
        <v>54.32</v>
      </c>
      <c r="I185" s="88">
        <v>51.944000000000003</v>
      </c>
      <c r="J185" s="88">
        <v>106.57</v>
      </c>
      <c r="K185" s="88">
        <v>26.26</v>
      </c>
      <c r="L185" s="88">
        <v>0</v>
      </c>
      <c r="M185" s="88">
        <v>0</v>
      </c>
      <c r="N185" s="12">
        <f>+BN_InfraMR[[#This Row],[A.03.1 -  Longitud de Vías de Explotación No Electrificadas Troncales y Ramales (vía principal) (km)]]+BN_InfraMR[[#This Row],[A.04.1 -  Longitud de Vías de Explotación Electrificadas Troncales y Ramales (vía principal) (km)]]</f>
        <v>106.57</v>
      </c>
      <c r="O185" s="88">
        <v>106.57</v>
      </c>
      <c r="P185" s="85">
        <v>15</v>
      </c>
      <c r="Q185" s="85">
        <v>7</v>
      </c>
      <c r="R185" s="85">
        <v>0</v>
      </c>
      <c r="S185" s="85">
        <f t="shared" si="39"/>
        <v>22</v>
      </c>
      <c r="T185" s="85">
        <v>0</v>
      </c>
      <c r="U185" s="85">
        <v>44</v>
      </c>
      <c r="V185" s="85">
        <v>0</v>
      </c>
      <c r="W185" s="85">
        <v>3</v>
      </c>
      <c r="X185" s="85">
        <v>0</v>
      </c>
      <c r="Y185" s="85">
        <f t="shared" si="40"/>
        <v>47</v>
      </c>
      <c r="Z185" s="85">
        <v>15</v>
      </c>
      <c r="AA185" s="85">
        <v>9</v>
      </c>
      <c r="AB185" s="85">
        <f>+BN_InfraMR[[#This Row],[Total Pasos Vehiculares a Nivel]]</f>
        <v>47</v>
      </c>
      <c r="AC185" s="85">
        <f t="shared" si="41"/>
        <v>71</v>
      </c>
      <c r="AD185" s="85">
        <v>1</v>
      </c>
      <c r="AE185" s="85">
        <v>9</v>
      </c>
      <c r="AF185" s="85">
        <v>54</v>
      </c>
      <c r="AG185" s="85">
        <f t="shared" si="58"/>
        <v>64</v>
      </c>
      <c r="AH185" s="88">
        <v>47</v>
      </c>
      <c r="AI185" s="88">
        <v>7.32</v>
      </c>
      <c r="AJ185" s="88">
        <v>0</v>
      </c>
      <c r="AK185" s="88">
        <f t="shared" si="42"/>
        <v>54.32</v>
      </c>
      <c r="AL185" s="85">
        <v>3</v>
      </c>
      <c r="AM185" s="85">
        <v>20</v>
      </c>
      <c r="AN185" s="85">
        <v>0</v>
      </c>
      <c r="AO185" s="85">
        <f t="shared" si="59"/>
        <v>23</v>
      </c>
      <c r="AP185" s="85">
        <v>0</v>
      </c>
      <c r="AQ185" s="85">
        <v>0</v>
      </c>
      <c r="AR185" s="85">
        <v>0</v>
      </c>
      <c r="AS185" s="85">
        <f t="shared" si="60"/>
        <v>0</v>
      </c>
      <c r="AT185" s="85">
        <v>0</v>
      </c>
      <c r="AU185" s="85">
        <v>0</v>
      </c>
      <c r="AV185" s="85">
        <v>0</v>
      </c>
      <c r="AW185" s="85">
        <f t="shared" si="61"/>
        <v>0</v>
      </c>
      <c r="AX185" s="85">
        <v>70</v>
      </c>
      <c r="AY185" s="85">
        <v>50</v>
      </c>
      <c r="AZ185" s="85">
        <v>0</v>
      </c>
      <c r="BA185" s="85">
        <v>13</v>
      </c>
      <c r="BB185" s="85">
        <v>0</v>
      </c>
      <c r="BC185" s="85">
        <f t="shared" si="62"/>
        <v>133</v>
      </c>
      <c r="BD185" s="85">
        <v>1</v>
      </c>
      <c r="BE185" s="85">
        <v>36</v>
      </c>
      <c r="BF185" s="89">
        <v>1000</v>
      </c>
    </row>
    <row r="186" spans="1:58">
      <c r="A186" s="85">
        <v>2008</v>
      </c>
      <c r="B186" s="85" t="s">
        <v>119</v>
      </c>
      <c r="C186" s="88">
        <v>2.0699999999999998</v>
      </c>
      <c r="D186" s="88">
        <v>52.25</v>
      </c>
      <c r="E186" s="88">
        <v>0</v>
      </c>
      <c r="F186" s="88">
        <v>0</v>
      </c>
      <c r="G186" s="88">
        <f t="shared" si="43"/>
        <v>54.32</v>
      </c>
      <c r="H186" s="88">
        <v>54.32</v>
      </c>
      <c r="I186" s="88">
        <v>51.944000000000003</v>
      </c>
      <c r="J186" s="88">
        <v>106.57</v>
      </c>
      <c r="K186" s="88">
        <v>26.26</v>
      </c>
      <c r="L186" s="88">
        <v>0</v>
      </c>
      <c r="M186" s="88">
        <v>0</v>
      </c>
      <c r="N186" s="12">
        <f>+BN_InfraMR[[#This Row],[A.03.1 -  Longitud de Vías de Explotación No Electrificadas Troncales y Ramales (vía principal) (km)]]+BN_InfraMR[[#This Row],[A.04.1 -  Longitud de Vías de Explotación Electrificadas Troncales y Ramales (vía principal) (km)]]</f>
        <v>106.57</v>
      </c>
      <c r="O186" s="88">
        <v>106.57</v>
      </c>
      <c r="P186" s="85">
        <v>15</v>
      </c>
      <c r="Q186" s="85">
        <v>7</v>
      </c>
      <c r="R186" s="85">
        <v>0</v>
      </c>
      <c r="S186" s="85">
        <f t="shared" si="39"/>
        <v>22</v>
      </c>
      <c r="T186" s="85">
        <v>0</v>
      </c>
      <c r="U186" s="85">
        <v>44</v>
      </c>
      <c r="V186" s="85">
        <v>0</v>
      </c>
      <c r="W186" s="85">
        <v>3</v>
      </c>
      <c r="X186" s="85">
        <v>0</v>
      </c>
      <c r="Y186" s="85">
        <f t="shared" si="40"/>
        <v>47</v>
      </c>
      <c r="Z186" s="85">
        <v>15</v>
      </c>
      <c r="AA186" s="85">
        <v>9</v>
      </c>
      <c r="AB186" s="85">
        <f>+BN_InfraMR[[#This Row],[Total Pasos Vehiculares a Nivel]]</f>
        <v>47</v>
      </c>
      <c r="AC186" s="85">
        <f t="shared" si="41"/>
        <v>71</v>
      </c>
      <c r="AD186" s="85">
        <v>1</v>
      </c>
      <c r="AE186" s="85">
        <v>9</v>
      </c>
      <c r="AF186" s="85">
        <v>54</v>
      </c>
      <c r="AG186" s="85">
        <f t="shared" si="58"/>
        <v>64</v>
      </c>
      <c r="AH186" s="88">
        <v>47</v>
      </c>
      <c r="AI186" s="88">
        <v>7.32</v>
      </c>
      <c r="AJ186" s="88">
        <v>0</v>
      </c>
      <c r="AK186" s="88">
        <f t="shared" si="42"/>
        <v>54.32</v>
      </c>
      <c r="AL186" s="85">
        <v>3</v>
      </c>
      <c r="AM186" s="85">
        <v>20</v>
      </c>
      <c r="AN186" s="85">
        <v>0</v>
      </c>
      <c r="AO186" s="85">
        <f t="shared" si="59"/>
        <v>23</v>
      </c>
      <c r="AP186" s="85">
        <v>0</v>
      </c>
      <c r="AQ186" s="85">
        <v>0</v>
      </c>
      <c r="AR186" s="85">
        <v>0</v>
      </c>
      <c r="AS186" s="85">
        <f t="shared" si="60"/>
        <v>0</v>
      </c>
      <c r="AT186" s="85">
        <v>0</v>
      </c>
      <c r="AU186" s="85">
        <v>0</v>
      </c>
      <c r="AV186" s="85">
        <v>0</v>
      </c>
      <c r="AW186" s="85">
        <f t="shared" si="61"/>
        <v>0</v>
      </c>
      <c r="AX186" s="85">
        <v>70</v>
      </c>
      <c r="AY186" s="85">
        <v>50</v>
      </c>
      <c r="AZ186" s="85">
        <v>0</v>
      </c>
      <c r="BA186" s="85">
        <v>13</v>
      </c>
      <c r="BB186" s="85">
        <v>0</v>
      </c>
      <c r="BC186" s="85">
        <f t="shared" si="62"/>
        <v>133</v>
      </c>
      <c r="BD186" s="85">
        <v>1</v>
      </c>
      <c r="BE186" s="85">
        <v>36</v>
      </c>
      <c r="BF186" s="89">
        <v>1000</v>
      </c>
    </row>
    <row r="187" spans="1:58">
      <c r="A187" s="85">
        <v>2008</v>
      </c>
      <c r="B187" s="85" t="s">
        <v>120</v>
      </c>
      <c r="C187" s="88">
        <v>2.0699999999999998</v>
      </c>
      <c r="D187" s="88">
        <v>52.25</v>
      </c>
      <c r="E187" s="88">
        <v>0</v>
      </c>
      <c r="F187" s="88">
        <v>0</v>
      </c>
      <c r="G187" s="88">
        <f t="shared" si="43"/>
        <v>54.32</v>
      </c>
      <c r="H187" s="88">
        <v>54.32</v>
      </c>
      <c r="I187" s="88">
        <v>51.944000000000003</v>
      </c>
      <c r="J187" s="88">
        <v>106.57</v>
      </c>
      <c r="K187" s="88">
        <v>26.26</v>
      </c>
      <c r="L187" s="88">
        <v>0</v>
      </c>
      <c r="M187" s="88">
        <v>0</v>
      </c>
      <c r="N187" s="12">
        <f>+BN_InfraMR[[#This Row],[A.03.1 -  Longitud de Vías de Explotación No Electrificadas Troncales y Ramales (vía principal) (km)]]+BN_InfraMR[[#This Row],[A.04.1 -  Longitud de Vías de Explotación Electrificadas Troncales y Ramales (vía principal) (km)]]</f>
        <v>106.57</v>
      </c>
      <c r="O187" s="88">
        <v>106.57</v>
      </c>
      <c r="P187" s="85">
        <v>15</v>
      </c>
      <c r="Q187" s="85">
        <v>7</v>
      </c>
      <c r="R187" s="85">
        <v>0</v>
      </c>
      <c r="S187" s="85">
        <f t="shared" si="39"/>
        <v>22</v>
      </c>
      <c r="T187" s="85">
        <v>0</v>
      </c>
      <c r="U187" s="85">
        <v>44</v>
      </c>
      <c r="V187" s="85">
        <v>0</v>
      </c>
      <c r="W187" s="85">
        <v>3</v>
      </c>
      <c r="X187" s="85">
        <v>0</v>
      </c>
      <c r="Y187" s="85">
        <f t="shared" si="40"/>
        <v>47</v>
      </c>
      <c r="Z187" s="85">
        <v>15</v>
      </c>
      <c r="AA187" s="85">
        <v>9</v>
      </c>
      <c r="AB187" s="85">
        <f>+BN_InfraMR[[#This Row],[Total Pasos Vehiculares a Nivel]]</f>
        <v>47</v>
      </c>
      <c r="AC187" s="85">
        <f t="shared" si="41"/>
        <v>71</v>
      </c>
      <c r="AD187" s="85">
        <v>1</v>
      </c>
      <c r="AE187" s="85">
        <v>9</v>
      </c>
      <c r="AF187" s="85">
        <v>54</v>
      </c>
      <c r="AG187" s="85">
        <f t="shared" si="58"/>
        <v>64</v>
      </c>
      <c r="AH187" s="88">
        <v>47</v>
      </c>
      <c r="AI187" s="88">
        <v>7.32</v>
      </c>
      <c r="AJ187" s="88">
        <v>0</v>
      </c>
      <c r="AK187" s="88">
        <f t="shared" si="42"/>
        <v>54.32</v>
      </c>
      <c r="AL187" s="85">
        <v>3</v>
      </c>
      <c r="AM187" s="85">
        <v>20</v>
      </c>
      <c r="AN187" s="85">
        <v>0</v>
      </c>
      <c r="AO187" s="85">
        <f t="shared" si="59"/>
        <v>23</v>
      </c>
      <c r="AP187" s="85">
        <v>0</v>
      </c>
      <c r="AQ187" s="85">
        <v>0</v>
      </c>
      <c r="AR187" s="85">
        <v>0</v>
      </c>
      <c r="AS187" s="85">
        <f t="shared" si="60"/>
        <v>0</v>
      </c>
      <c r="AT187" s="85">
        <v>0</v>
      </c>
      <c r="AU187" s="85">
        <v>0</v>
      </c>
      <c r="AV187" s="85">
        <v>0</v>
      </c>
      <c r="AW187" s="85">
        <f t="shared" si="61"/>
        <v>0</v>
      </c>
      <c r="AX187" s="85">
        <v>70</v>
      </c>
      <c r="AY187" s="85">
        <v>50</v>
      </c>
      <c r="AZ187" s="85">
        <v>0</v>
      </c>
      <c r="BA187" s="85">
        <v>13</v>
      </c>
      <c r="BB187" s="85">
        <v>0</v>
      </c>
      <c r="BC187" s="85">
        <f t="shared" si="62"/>
        <v>133</v>
      </c>
      <c r="BD187" s="85">
        <v>1</v>
      </c>
      <c r="BE187" s="85">
        <v>36</v>
      </c>
      <c r="BF187" s="89">
        <v>1000</v>
      </c>
    </row>
    <row r="188" spans="1:58">
      <c r="A188" s="85">
        <v>2008</v>
      </c>
      <c r="B188" s="85" t="s">
        <v>121</v>
      </c>
      <c r="C188" s="88">
        <v>2.0699999999999998</v>
      </c>
      <c r="D188" s="88">
        <v>52.25</v>
      </c>
      <c r="E188" s="88">
        <v>0</v>
      </c>
      <c r="F188" s="88">
        <v>0</v>
      </c>
      <c r="G188" s="88">
        <f t="shared" si="43"/>
        <v>54.32</v>
      </c>
      <c r="H188" s="88">
        <v>54.32</v>
      </c>
      <c r="I188" s="88">
        <v>51.944000000000003</v>
      </c>
      <c r="J188" s="88">
        <v>106.57</v>
      </c>
      <c r="K188" s="88">
        <v>26.26</v>
      </c>
      <c r="L188" s="88">
        <v>0</v>
      </c>
      <c r="M188" s="88">
        <v>0</v>
      </c>
      <c r="N188" s="12">
        <f>+BN_InfraMR[[#This Row],[A.03.1 -  Longitud de Vías de Explotación No Electrificadas Troncales y Ramales (vía principal) (km)]]+BN_InfraMR[[#This Row],[A.04.1 -  Longitud de Vías de Explotación Electrificadas Troncales y Ramales (vía principal) (km)]]</f>
        <v>106.57</v>
      </c>
      <c r="O188" s="88">
        <v>106.57</v>
      </c>
      <c r="P188" s="85">
        <v>15</v>
      </c>
      <c r="Q188" s="85">
        <v>7</v>
      </c>
      <c r="R188" s="85">
        <v>0</v>
      </c>
      <c r="S188" s="85">
        <f t="shared" si="39"/>
        <v>22</v>
      </c>
      <c r="T188" s="85">
        <v>0</v>
      </c>
      <c r="U188" s="85">
        <v>44</v>
      </c>
      <c r="V188" s="85">
        <v>0</v>
      </c>
      <c r="W188" s="85">
        <v>3</v>
      </c>
      <c r="X188" s="85">
        <v>0</v>
      </c>
      <c r="Y188" s="85">
        <f t="shared" si="40"/>
        <v>47</v>
      </c>
      <c r="Z188" s="85">
        <v>15</v>
      </c>
      <c r="AA188" s="85">
        <v>9</v>
      </c>
      <c r="AB188" s="85">
        <f>+BN_InfraMR[[#This Row],[Total Pasos Vehiculares a Nivel]]</f>
        <v>47</v>
      </c>
      <c r="AC188" s="85">
        <f t="shared" si="41"/>
        <v>71</v>
      </c>
      <c r="AD188" s="85">
        <v>1</v>
      </c>
      <c r="AE188" s="85">
        <v>9</v>
      </c>
      <c r="AF188" s="85">
        <v>54</v>
      </c>
      <c r="AG188" s="85">
        <f t="shared" si="58"/>
        <v>64</v>
      </c>
      <c r="AH188" s="88">
        <v>47</v>
      </c>
      <c r="AI188" s="88">
        <v>7.32</v>
      </c>
      <c r="AJ188" s="88">
        <v>0</v>
      </c>
      <c r="AK188" s="88">
        <f t="shared" si="42"/>
        <v>54.32</v>
      </c>
      <c r="AL188" s="85">
        <v>3</v>
      </c>
      <c r="AM188" s="85">
        <v>20</v>
      </c>
      <c r="AN188" s="85">
        <v>0</v>
      </c>
      <c r="AO188" s="85">
        <f t="shared" si="59"/>
        <v>23</v>
      </c>
      <c r="AP188" s="85">
        <v>0</v>
      </c>
      <c r="AQ188" s="85">
        <v>0</v>
      </c>
      <c r="AR188" s="85">
        <v>0</v>
      </c>
      <c r="AS188" s="85">
        <f t="shared" si="60"/>
        <v>0</v>
      </c>
      <c r="AT188" s="85">
        <v>0</v>
      </c>
      <c r="AU188" s="85">
        <v>0</v>
      </c>
      <c r="AV188" s="85">
        <v>0</v>
      </c>
      <c r="AW188" s="85">
        <f t="shared" si="61"/>
        <v>0</v>
      </c>
      <c r="AX188" s="85">
        <v>70</v>
      </c>
      <c r="AY188" s="85">
        <v>50</v>
      </c>
      <c r="AZ188" s="85">
        <v>0</v>
      </c>
      <c r="BA188" s="85">
        <v>13</v>
      </c>
      <c r="BB188" s="85">
        <v>0</v>
      </c>
      <c r="BC188" s="85">
        <f t="shared" si="62"/>
        <v>133</v>
      </c>
      <c r="BD188" s="85">
        <v>1</v>
      </c>
      <c r="BE188" s="85">
        <v>36</v>
      </c>
      <c r="BF188" s="89">
        <v>1000</v>
      </c>
    </row>
    <row r="189" spans="1:58">
      <c r="A189" s="85">
        <v>2008</v>
      </c>
      <c r="B189" s="85" t="s">
        <v>122</v>
      </c>
      <c r="C189" s="88">
        <v>2.0699999999999998</v>
      </c>
      <c r="D189" s="88">
        <v>52.25</v>
      </c>
      <c r="E189" s="88">
        <v>0</v>
      </c>
      <c r="F189" s="88">
        <v>0</v>
      </c>
      <c r="G189" s="88">
        <f t="shared" si="43"/>
        <v>54.32</v>
      </c>
      <c r="H189" s="88">
        <v>54.32</v>
      </c>
      <c r="I189" s="88">
        <v>51.944000000000003</v>
      </c>
      <c r="J189" s="88">
        <v>106.57</v>
      </c>
      <c r="K189" s="88">
        <v>26.26</v>
      </c>
      <c r="L189" s="88">
        <v>0</v>
      </c>
      <c r="M189" s="88">
        <v>0</v>
      </c>
      <c r="N189" s="12">
        <f>+BN_InfraMR[[#This Row],[A.03.1 -  Longitud de Vías de Explotación No Electrificadas Troncales y Ramales (vía principal) (km)]]+BN_InfraMR[[#This Row],[A.04.1 -  Longitud de Vías de Explotación Electrificadas Troncales y Ramales (vía principal) (km)]]</f>
        <v>106.57</v>
      </c>
      <c r="O189" s="88">
        <v>106.57</v>
      </c>
      <c r="P189" s="85">
        <v>15</v>
      </c>
      <c r="Q189" s="85">
        <v>7</v>
      </c>
      <c r="R189" s="85">
        <v>0</v>
      </c>
      <c r="S189" s="85">
        <f t="shared" si="39"/>
        <v>22</v>
      </c>
      <c r="T189" s="85">
        <v>0</v>
      </c>
      <c r="U189" s="85">
        <v>44</v>
      </c>
      <c r="V189" s="85">
        <v>0</v>
      </c>
      <c r="W189" s="85">
        <v>3</v>
      </c>
      <c r="X189" s="85">
        <v>0</v>
      </c>
      <c r="Y189" s="85">
        <f t="shared" si="40"/>
        <v>47</v>
      </c>
      <c r="Z189" s="85">
        <v>15</v>
      </c>
      <c r="AA189" s="85">
        <v>9</v>
      </c>
      <c r="AB189" s="85">
        <f>+BN_InfraMR[[#This Row],[Total Pasos Vehiculares a Nivel]]</f>
        <v>47</v>
      </c>
      <c r="AC189" s="85">
        <f t="shared" si="41"/>
        <v>71</v>
      </c>
      <c r="AD189" s="85">
        <v>1</v>
      </c>
      <c r="AE189" s="85">
        <v>9</v>
      </c>
      <c r="AF189" s="85">
        <v>54</v>
      </c>
      <c r="AG189" s="85">
        <f t="shared" si="58"/>
        <v>64</v>
      </c>
      <c r="AH189" s="88">
        <v>47</v>
      </c>
      <c r="AI189" s="88">
        <v>7.32</v>
      </c>
      <c r="AJ189" s="88">
        <v>0</v>
      </c>
      <c r="AK189" s="88">
        <f t="shared" si="42"/>
        <v>54.32</v>
      </c>
      <c r="AL189" s="85">
        <v>3</v>
      </c>
      <c r="AM189" s="85">
        <v>20</v>
      </c>
      <c r="AN189" s="85">
        <v>0</v>
      </c>
      <c r="AO189" s="85">
        <f t="shared" si="59"/>
        <v>23</v>
      </c>
      <c r="AP189" s="85">
        <v>0</v>
      </c>
      <c r="AQ189" s="85">
        <v>0</v>
      </c>
      <c r="AR189" s="85">
        <v>0</v>
      </c>
      <c r="AS189" s="85">
        <f t="shared" si="60"/>
        <v>0</v>
      </c>
      <c r="AT189" s="85">
        <v>0</v>
      </c>
      <c r="AU189" s="85">
        <v>0</v>
      </c>
      <c r="AV189" s="85">
        <v>0</v>
      </c>
      <c r="AW189" s="85">
        <f t="shared" si="61"/>
        <v>0</v>
      </c>
      <c r="AX189" s="85">
        <v>70</v>
      </c>
      <c r="AY189" s="85">
        <v>50</v>
      </c>
      <c r="AZ189" s="85">
        <v>0</v>
      </c>
      <c r="BA189" s="85">
        <v>13</v>
      </c>
      <c r="BB189" s="85">
        <v>0</v>
      </c>
      <c r="BC189" s="85">
        <f t="shared" si="62"/>
        <v>133</v>
      </c>
      <c r="BD189" s="85">
        <v>1</v>
      </c>
      <c r="BE189" s="85">
        <v>36</v>
      </c>
      <c r="BF189" s="89">
        <v>1000</v>
      </c>
    </row>
    <row r="190" spans="1:58">
      <c r="A190" s="85">
        <v>2008</v>
      </c>
      <c r="B190" s="85" t="s">
        <v>123</v>
      </c>
      <c r="C190" s="88">
        <v>2.0699999999999998</v>
      </c>
      <c r="D190" s="88">
        <v>52.25</v>
      </c>
      <c r="E190" s="88">
        <v>0</v>
      </c>
      <c r="F190" s="88">
        <v>0</v>
      </c>
      <c r="G190" s="88">
        <f t="shared" si="43"/>
        <v>54.32</v>
      </c>
      <c r="H190" s="88">
        <v>54.32</v>
      </c>
      <c r="I190" s="88">
        <v>51.944000000000003</v>
      </c>
      <c r="J190" s="88">
        <v>106.57</v>
      </c>
      <c r="K190" s="88">
        <v>26.26</v>
      </c>
      <c r="L190" s="88">
        <v>0</v>
      </c>
      <c r="M190" s="88">
        <v>0</v>
      </c>
      <c r="N190" s="12">
        <f>+BN_InfraMR[[#This Row],[A.03.1 -  Longitud de Vías de Explotación No Electrificadas Troncales y Ramales (vía principal) (km)]]+BN_InfraMR[[#This Row],[A.04.1 -  Longitud de Vías de Explotación Electrificadas Troncales y Ramales (vía principal) (km)]]</f>
        <v>106.57</v>
      </c>
      <c r="O190" s="88">
        <v>106.57</v>
      </c>
      <c r="P190" s="85">
        <v>15</v>
      </c>
      <c r="Q190" s="85">
        <v>7</v>
      </c>
      <c r="R190" s="85">
        <v>0</v>
      </c>
      <c r="S190" s="85">
        <f t="shared" si="39"/>
        <v>22</v>
      </c>
      <c r="T190" s="85">
        <v>0</v>
      </c>
      <c r="U190" s="85">
        <v>44</v>
      </c>
      <c r="V190" s="85">
        <v>0</v>
      </c>
      <c r="W190" s="85">
        <v>3</v>
      </c>
      <c r="X190" s="85">
        <v>0</v>
      </c>
      <c r="Y190" s="85">
        <f t="shared" si="40"/>
        <v>47</v>
      </c>
      <c r="Z190" s="85">
        <v>15</v>
      </c>
      <c r="AA190" s="85">
        <v>9</v>
      </c>
      <c r="AB190" s="85">
        <f>+BN_InfraMR[[#This Row],[Total Pasos Vehiculares a Nivel]]</f>
        <v>47</v>
      </c>
      <c r="AC190" s="85">
        <f t="shared" si="41"/>
        <v>71</v>
      </c>
      <c r="AD190" s="85">
        <v>1</v>
      </c>
      <c r="AE190" s="85">
        <v>9</v>
      </c>
      <c r="AF190" s="85">
        <v>54</v>
      </c>
      <c r="AG190" s="85">
        <f t="shared" si="58"/>
        <v>64</v>
      </c>
      <c r="AH190" s="88">
        <v>47</v>
      </c>
      <c r="AI190" s="88">
        <v>7.32</v>
      </c>
      <c r="AJ190" s="88">
        <v>0</v>
      </c>
      <c r="AK190" s="88">
        <f t="shared" si="42"/>
        <v>54.32</v>
      </c>
      <c r="AL190" s="85">
        <v>3</v>
      </c>
      <c r="AM190" s="85">
        <v>20</v>
      </c>
      <c r="AN190" s="85">
        <v>0</v>
      </c>
      <c r="AO190" s="85">
        <f t="shared" si="59"/>
        <v>23</v>
      </c>
      <c r="AP190" s="85">
        <v>0</v>
      </c>
      <c r="AQ190" s="85">
        <v>0</v>
      </c>
      <c r="AR190" s="85">
        <v>0</v>
      </c>
      <c r="AS190" s="85">
        <f t="shared" si="60"/>
        <v>0</v>
      </c>
      <c r="AT190" s="85">
        <v>0</v>
      </c>
      <c r="AU190" s="85">
        <v>0</v>
      </c>
      <c r="AV190" s="85">
        <v>0</v>
      </c>
      <c r="AW190" s="85">
        <f t="shared" si="61"/>
        <v>0</v>
      </c>
      <c r="AX190" s="85">
        <v>70</v>
      </c>
      <c r="AY190" s="85">
        <v>50</v>
      </c>
      <c r="AZ190" s="85">
        <v>0</v>
      </c>
      <c r="BA190" s="85">
        <v>13</v>
      </c>
      <c r="BB190" s="85">
        <v>0</v>
      </c>
      <c r="BC190" s="85">
        <f t="shared" si="62"/>
        <v>133</v>
      </c>
      <c r="BD190" s="85">
        <v>1</v>
      </c>
      <c r="BE190" s="85">
        <v>36</v>
      </c>
      <c r="BF190" s="89">
        <v>1000</v>
      </c>
    </row>
    <row r="191" spans="1:58">
      <c r="A191" s="85">
        <v>2008</v>
      </c>
      <c r="B191" s="85" t="s">
        <v>124</v>
      </c>
      <c r="C191" s="88">
        <v>2.0699999999999998</v>
      </c>
      <c r="D191" s="88">
        <v>52.25</v>
      </c>
      <c r="E191" s="88">
        <v>0</v>
      </c>
      <c r="F191" s="88">
        <v>0</v>
      </c>
      <c r="G191" s="88">
        <f t="shared" si="43"/>
        <v>54.32</v>
      </c>
      <c r="H191" s="88">
        <v>54.32</v>
      </c>
      <c r="I191" s="88">
        <v>51.944000000000003</v>
      </c>
      <c r="J191" s="88">
        <v>106.57</v>
      </c>
      <c r="K191" s="88">
        <v>26.26</v>
      </c>
      <c r="L191" s="88">
        <v>0</v>
      </c>
      <c r="M191" s="88">
        <v>0</v>
      </c>
      <c r="N191" s="12">
        <f>+BN_InfraMR[[#This Row],[A.03.1 -  Longitud de Vías de Explotación No Electrificadas Troncales y Ramales (vía principal) (km)]]+BN_InfraMR[[#This Row],[A.04.1 -  Longitud de Vías de Explotación Electrificadas Troncales y Ramales (vía principal) (km)]]</f>
        <v>106.57</v>
      </c>
      <c r="O191" s="88">
        <v>106.57</v>
      </c>
      <c r="P191" s="85">
        <v>15</v>
      </c>
      <c r="Q191" s="85">
        <v>7</v>
      </c>
      <c r="R191" s="85">
        <v>0</v>
      </c>
      <c r="S191" s="85">
        <f t="shared" si="39"/>
        <v>22</v>
      </c>
      <c r="T191" s="85">
        <v>0</v>
      </c>
      <c r="U191" s="85">
        <v>44</v>
      </c>
      <c r="V191" s="85">
        <v>0</v>
      </c>
      <c r="W191" s="85">
        <v>3</v>
      </c>
      <c r="X191" s="85">
        <v>0</v>
      </c>
      <c r="Y191" s="85">
        <f t="shared" si="40"/>
        <v>47</v>
      </c>
      <c r="Z191" s="85">
        <v>15</v>
      </c>
      <c r="AA191" s="85">
        <v>9</v>
      </c>
      <c r="AB191" s="85">
        <f>+BN_InfraMR[[#This Row],[Total Pasos Vehiculares a Nivel]]</f>
        <v>47</v>
      </c>
      <c r="AC191" s="85">
        <f t="shared" si="41"/>
        <v>71</v>
      </c>
      <c r="AD191" s="85">
        <v>1</v>
      </c>
      <c r="AE191" s="85">
        <v>9</v>
      </c>
      <c r="AF191" s="85">
        <v>54</v>
      </c>
      <c r="AG191" s="85">
        <f t="shared" si="58"/>
        <v>64</v>
      </c>
      <c r="AH191" s="88">
        <v>47</v>
      </c>
      <c r="AI191" s="88">
        <v>7.32</v>
      </c>
      <c r="AJ191" s="88">
        <v>0</v>
      </c>
      <c r="AK191" s="88">
        <f t="shared" si="42"/>
        <v>54.32</v>
      </c>
      <c r="AL191" s="85">
        <v>3</v>
      </c>
      <c r="AM191" s="85">
        <v>20</v>
      </c>
      <c r="AN191" s="85">
        <v>0</v>
      </c>
      <c r="AO191" s="85">
        <f t="shared" si="59"/>
        <v>23</v>
      </c>
      <c r="AP191" s="85">
        <v>0</v>
      </c>
      <c r="AQ191" s="85">
        <v>0</v>
      </c>
      <c r="AR191" s="85">
        <v>0</v>
      </c>
      <c r="AS191" s="85">
        <f t="shared" si="60"/>
        <v>0</v>
      </c>
      <c r="AT191" s="85">
        <v>0</v>
      </c>
      <c r="AU191" s="85">
        <v>0</v>
      </c>
      <c r="AV191" s="85">
        <v>0</v>
      </c>
      <c r="AW191" s="85">
        <f t="shared" si="61"/>
        <v>0</v>
      </c>
      <c r="AX191" s="85">
        <v>70</v>
      </c>
      <c r="AY191" s="85">
        <v>50</v>
      </c>
      <c r="AZ191" s="85">
        <v>0</v>
      </c>
      <c r="BA191" s="85">
        <v>13</v>
      </c>
      <c r="BB191" s="85">
        <v>0</v>
      </c>
      <c r="BC191" s="85">
        <f t="shared" si="62"/>
        <v>133</v>
      </c>
      <c r="BD191" s="85">
        <v>1</v>
      </c>
      <c r="BE191" s="85">
        <v>36</v>
      </c>
      <c r="BF191" s="89">
        <v>1000</v>
      </c>
    </row>
    <row r="192" spans="1:58">
      <c r="A192" s="85">
        <v>2008</v>
      </c>
      <c r="B192" s="85" t="s">
        <v>125</v>
      </c>
      <c r="C192" s="88">
        <v>2.0699999999999998</v>
      </c>
      <c r="D192" s="88">
        <v>52.25</v>
      </c>
      <c r="E192" s="88">
        <v>0</v>
      </c>
      <c r="F192" s="88">
        <v>0</v>
      </c>
      <c r="G192" s="88">
        <f t="shared" si="43"/>
        <v>54.32</v>
      </c>
      <c r="H192" s="88">
        <v>54.32</v>
      </c>
      <c r="I192" s="88">
        <v>51.944000000000003</v>
      </c>
      <c r="J192" s="88">
        <v>106.57</v>
      </c>
      <c r="K192" s="88">
        <v>26.26</v>
      </c>
      <c r="L192" s="88">
        <v>0</v>
      </c>
      <c r="M192" s="88">
        <v>0</v>
      </c>
      <c r="N192" s="12">
        <f>+BN_InfraMR[[#This Row],[A.03.1 -  Longitud de Vías de Explotación No Electrificadas Troncales y Ramales (vía principal) (km)]]+BN_InfraMR[[#This Row],[A.04.1 -  Longitud de Vías de Explotación Electrificadas Troncales y Ramales (vía principal) (km)]]</f>
        <v>106.57</v>
      </c>
      <c r="O192" s="88">
        <v>106.57</v>
      </c>
      <c r="P192" s="85">
        <v>15</v>
      </c>
      <c r="Q192" s="85">
        <v>7</v>
      </c>
      <c r="R192" s="85">
        <v>0</v>
      </c>
      <c r="S192" s="85">
        <f t="shared" si="39"/>
        <v>22</v>
      </c>
      <c r="T192" s="85">
        <v>0</v>
      </c>
      <c r="U192" s="85">
        <v>44</v>
      </c>
      <c r="V192" s="85">
        <v>0</v>
      </c>
      <c r="W192" s="85">
        <v>3</v>
      </c>
      <c r="X192" s="85">
        <v>0</v>
      </c>
      <c r="Y192" s="85">
        <f t="shared" si="40"/>
        <v>47</v>
      </c>
      <c r="Z192" s="85">
        <v>15</v>
      </c>
      <c r="AA192" s="85">
        <v>9</v>
      </c>
      <c r="AB192" s="85">
        <f>+BN_InfraMR[[#This Row],[Total Pasos Vehiculares a Nivel]]</f>
        <v>47</v>
      </c>
      <c r="AC192" s="85">
        <f t="shared" si="41"/>
        <v>71</v>
      </c>
      <c r="AD192" s="85">
        <v>1</v>
      </c>
      <c r="AE192" s="85">
        <v>9</v>
      </c>
      <c r="AF192" s="85">
        <v>54</v>
      </c>
      <c r="AG192" s="85">
        <f t="shared" si="58"/>
        <v>64</v>
      </c>
      <c r="AH192" s="88">
        <v>47</v>
      </c>
      <c r="AI192" s="88">
        <v>7.32</v>
      </c>
      <c r="AJ192" s="88">
        <v>0</v>
      </c>
      <c r="AK192" s="88">
        <f t="shared" si="42"/>
        <v>54.32</v>
      </c>
      <c r="AL192" s="85">
        <v>3</v>
      </c>
      <c r="AM192" s="85">
        <v>20</v>
      </c>
      <c r="AN192" s="85">
        <v>0</v>
      </c>
      <c r="AO192" s="85">
        <f t="shared" si="59"/>
        <v>23</v>
      </c>
      <c r="AP192" s="85">
        <v>0</v>
      </c>
      <c r="AQ192" s="85">
        <v>0</v>
      </c>
      <c r="AR192" s="85">
        <v>0</v>
      </c>
      <c r="AS192" s="85">
        <f t="shared" si="60"/>
        <v>0</v>
      </c>
      <c r="AT192" s="85">
        <v>0</v>
      </c>
      <c r="AU192" s="85">
        <v>0</v>
      </c>
      <c r="AV192" s="85">
        <v>0</v>
      </c>
      <c r="AW192" s="85">
        <f t="shared" si="61"/>
        <v>0</v>
      </c>
      <c r="AX192" s="85">
        <v>70</v>
      </c>
      <c r="AY192" s="85">
        <v>50</v>
      </c>
      <c r="AZ192" s="85">
        <v>0</v>
      </c>
      <c r="BA192" s="85">
        <v>13</v>
      </c>
      <c r="BB192" s="85">
        <v>0</v>
      </c>
      <c r="BC192" s="85">
        <f t="shared" si="62"/>
        <v>133</v>
      </c>
      <c r="BD192" s="85">
        <v>1</v>
      </c>
      <c r="BE192" s="85">
        <v>36</v>
      </c>
      <c r="BF192" s="89">
        <v>1000</v>
      </c>
    </row>
    <row r="193" spans="1:58">
      <c r="A193" s="85">
        <v>2008</v>
      </c>
      <c r="B193" s="85" t="s">
        <v>126</v>
      </c>
      <c r="C193" s="88">
        <v>2.0699999999999998</v>
      </c>
      <c r="D193" s="88">
        <v>52.25</v>
      </c>
      <c r="E193" s="88">
        <v>0</v>
      </c>
      <c r="F193" s="88">
        <v>0</v>
      </c>
      <c r="G193" s="88">
        <f t="shared" si="43"/>
        <v>54.32</v>
      </c>
      <c r="H193" s="88">
        <v>54.32</v>
      </c>
      <c r="I193" s="88">
        <v>51.944000000000003</v>
      </c>
      <c r="J193" s="88">
        <v>106.57</v>
      </c>
      <c r="K193" s="88">
        <v>26.26</v>
      </c>
      <c r="L193" s="88">
        <v>0</v>
      </c>
      <c r="M193" s="88">
        <v>0</v>
      </c>
      <c r="N193" s="12">
        <f>+BN_InfraMR[[#This Row],[A.03.1 -  Longitud de Vías de Explotación No Electrificadas Troncales y Ramales (vía principal) (km)]]+BN_InfraMR[[#This Row],[A.04.1 -  Longitud de Vías de Explotación Electrificadas Troncales y Ramales (vía principal) (km)]]</f>
        <v>106.57</v>
      </c>
      <c r="O193" s="88">
        <v>106.57</v>
      </c>
      <c r="P193" s="85">
        <v>15</v>
      </c>
      <c r="Q193" s="85">
        <v>7</v>
      </c>
      <c r="R193" s="85">
        <v>0</v>
      </c>
      <c r="S193" s="85">
        <f t="shared" si="39"/>
        <v>22</v>
      </c>
      <c r="T193" s="85">
        <v>0</v>
      </c>
      <c r="U193" s="85">
        <v>44</v>
      </c>
      <c r="V193" s="85">
        <v>0</v>
      </c>
      <c r="W193" s="85">
        <v>3</v>
      </c>
      <c r="X193" s="85">
        <v>0</v>
      </c>
      <c r="Y193" s="85">
        <f t="shared" si="40"/>
        <v>47</v>
      </c>
      <c r="Z193" s="85">
        <v>15</v>
      </c>
      <c r="AA193" s="85">
        <v>9</v>
      </c>
      <c r="AB193" s="85">
        <f>+BN_InfraMR[[#This Row],[Total Pasos Vehiculares a Nivel]]</f>
        <v>47</v>
      </c>
      <c r="AC193" s="85">
        <f t="shared" si="41"/>
        <v>71</v>
      </c>
      <c r="AD193" s="85">
        <v>1</v>
      </c>
      <c r="AE193" s="85">
        <v>9</v>
      </c>
      <c r="AF193" s="85">
        <v>54</v>
      </c>
      <c r="AG193" s="85">
        <f t="shared" si="58"/>
        <v>64</v>
      </c>
      <c r="AH193" s="88">
        <v>47</v>
      </c>
      <c r="AI193" s="88">
        <v>7.32</v>
      </c>
      <c r="AJ193" s="88">
        <v>0</v>
      </c>
      <c r="AK193" s="88">
        <f t="shared" si="42"/>
        <v>54.32</v>
      </c>
      <c r="AL193" s="85">
        <v>3</v>
      </c>
      <c r="AM193" s="85">
        <v>20</v>
      </c>
      <c r="AN193" s="85">
        <v>0</v>
      </c>
      <c r="AO193" s="85">
        <f t="shared" si="59"/>
        <v>23</v>
      </c>
      <c r="AP193" s="85">
        <v>0</v>
      </c>
      <c r="AQ193" s="85">
        <v>0</v>
      </c>
      <c r="AR193" s="85">
        <v>0</v>
      </c>
      <c r="AS193" s="85">
        <f t="shared" si="60"/>
        <v>0</v>
      </c>
      <c r="AT193" s="85">
        <v>0</v>
      </c>
      <c r="AU193" s="85">
        <v>0</v>
      </c>
      <c r="AV193" s="85">
        <v>0</v>
      </c>
      <c r="AW193" s="85">
        <f t="shared" si="61"/>
        <v>0</v>
      </c>
      <c r="AX193" s="85">
        <v>70</v>
      </c>
      <c r="AY193" s="85">
        <v>50</v>
      </c>
      <c r="AZ193" s="85">
        <v>0</v>
      </c>
      <c r="BA193" s="85">
        <v>13</v>
      </c>
      <c r="BB193" s="85">
        <v>0</v>
      </c>
      <c r="BC193" s="85">
        <f t="shared" si="62"/>
        <v>133</v>
      </c>
      <c r="BD193" s="85">
        <v>1</v>
      </c>
      <c r="BE193" s="85">
        <v>36</v>
      </c>
      <c r="BF193" s="89">
        <v>1000</v>
      </c>
    </row>
    <row r="194" spans="1:58">
      <c r="A194" s="85">
        <v>2009</v>
      </c>
      <c r="B194" s="85" t="s">
        <v>115</v>
      </c>
      <c r="C194" s="88">
        <v>2.0699999999999998</v>
      </c>
      <c r="D194" s="88">
        <v>52.25</v>
      </c>
      <c r="E194" s="88">
        <v>0</v>
      </c>
      <c r="F194" s="88">
        <v>0</v>
      </c>
      <c r="G194" s="88">
        <f t="shared" si="43"/>
        <v>54.32</v>
      </c>
      <c r="H194" s="88">
        <v>54.32</v>
      </c>
      <c r="I194" s="88">
        <v>51.944000000000003</v>
      </c>
      <c r="J194" s="88">
        <v>106.57</v>
      </c>
      <c r="K194" s="88">
        <v>26.26</v>
      </c>
      <c r="L194" s="88">
        <v>0</v>
      </c>
      <c r="M194" s="88">
        <v>0</v>
      </c>
      <c r="N194" s="12">
        <f>+BN_InfraMR[[#This Row],[A.03.1 -  Longitud de Vías de Explotación No Electrificadas Troncales y Ramales (vía principal) (km)]]+BN_InfraMR[[#This Row],[A.04.1 -  Longitud de Vías de Explotación Electrificadas Troncales y Ramales (vía principal) (km)]]</f>
        <v>106.57</v>
      </c>
      <c r="O194" s="88">
        <v>106.57</v>
      </c>
      <c r="P194" s="85">
        <v>15</v>
      </c>
      <c r="Q194" s="85">
        <v>7</v>
      </c>
      <c r="R194" s="85">
        <v>0</v>
      </c>
      <c r="S194" s="85">
        <f t="shared" ref="S194:S257" si="63">SUM(P194:R194)</f>
        <v>22</v>
      </c>
      <c r="T194" s="85">
        <v>0</v>
      </c>
      <c r="U194" s="85">
        <v>43</v>
      </c>
      <c r="V194" s="85">
        <v>0</v>
      </c>
      <c r="W194" s="85">
        <v>3</v>
      </c>
      <c r="X194" s="85">
        <v>0</v>
      </c>
      <c r="Y194" s="85">
        <f t="shared" ref="Y194:Y257" si="64">SUM(T194:X194)</f>
        <v>46</v>
      </c>
      <c r="Z194" s="85">
        <v>16</v>
      </c>
      <c r="AA194" s="85">
        <v>9</v>
      </c>
      <c r="AB194" s="85">
        <f>+BN_InfraMR[[#This Row],[Total Pasos Vehiculares a Nivel]]</f>
        <v>46</v>
      </c>
      <c r="AC194" s="85">
        <f t="shared" ref="AC194:AC257" si="65">SUM(Z194:AB194)</f>
        <v>71</v>
      </c>
      <c r="AD194" s="85">
        <v>1</v>
      </c>
      <c r="AE194" s="85">
        <v>8</v>
      </c>
      <c r="AF194" s="85">
        <v>55</v>
      </c>
      <c r="AG194" s="85">
        <f t="shared" ref="AG194:AG206" si="66">SUM(AD194:AF194)</f>
        <v>64</v>
      </c>
      <c r="AH194" s="88">
        <v>47</v>
      </c>
      <c r="AI194" s="88">
        <v>7.32</v>
      </c>
      <c r="AJ194" s="88">
        <v>0</v>
      </c>
      <c r="AK194" s="88">
        <f t="shared" ref="AK194:AK257" si="67">SUM(AH194:AJ194)</f>
        <v>54.32</v>
      </c>
      <c r="AL194" s="85">
        <v>3</v>
      </c>
      <c r="AM194" s="85">
        <v>20</v>
      </c>
      <c r="AN194" s="85">
        <v>0</v>
      </c>
      <c r="AO194" s="85">
        <f t="shared" si="59"/>
        <v>23</v>
      </c>
      <c r="AP194" s="85">
        <v>0</v>
      </c>
      <c r="AQ194" s="85">
        <v>0</v>
      </c>
      <c r="AR194" s="85">
        <v>0</v>
      </c>
      <c r="AS194" s="85">
        <f t="shared" si="60"/>
        <v>0</v>
      </c>
      <c r="AT194" s="85">
        <v>0</v>
      </c>
      <c r="AU194" s="85">
        <v>0</v>
      </c>
      <c r="AV194" s="85">
        <v>0</v>
      </c>
      <c r="AW194" s="85">
        <f t="shared" si="61"/>
        <v>0</v>
      </c>
      <c r="AX194" s="85">
        <v>70</v>
      </c>
      <c r="AY194" s="85">
        <v>50</v>
      </c>
      <c r="AZ194" s="85">
        <v>0</v>
      </c>
      <c r="BA194" s="85">
        <v>13</v>
      </c>
      <c r="BB194" s="85">
        <v>0</v>
      </c>
      <c r="BC194" s="85">
        <f t="shared" si="62"/>
        <v>133</v>
      </c>
      <c r="BD194" s="85">
        <v>1</v>
      </c>
      <c r="BE194" s="85">
        <v>36</v>
      </c>
      <c r="BF194" s="89">
        <v>1000</v>
      </c>
    </row>
    <row r="195" spans="1:58">
      <c r="A195" s="85">
        <v>2009</v>
      </c>
      <c r="B195" s="85" t="s">
        <v>116</v>
      </c>
      <c r="C195" s="88">
        <v>2.0699999999999998</v>
      </c>
      <c r="D195" s="88">
        <v>52.25</v>
      </c>
      <c r="E195" s="88">
        <v>0</v>
      </c>
      <c r="F195" s="88">
        <v>0</v>
      </c>
      <c r="G195" s="88">
        <f t="shared" ref="G195:G258" si="68">SUM(C195:F195)</f>
        <v>54.32</v>
      </c>
      <c r="H195" s="88">
        <v>54.32</v>
      </c>
      <c r="I195" s="88">
        <v>51.944000000000003</v>
      </c>
      <c r="J195" s="88">
        <v>106.57</v>
      </c>
      <c r="K195" s="88">
        <v>26.26</v>
      </c>
      <c r="L195" s="88">
        <v>0</v>
      </c>
      <c r="M195" s="88">
        <v>0</v>
      </c>
      <c r="N195" s="12">
        <f>+BN_InfraMR[[#This Row],[A.03.1 -  Longitud de Vías de Explotación No Electrificadas Troncales y Ramales (vía principal) (km)]]+BN_InfraMR[[#This Row],[A.04.1 -  Longitud de Vías de Explotación Electrificadas Troncales y Ramales (vía principal) (km)]]</f>
        <v>106.57</v>
      </c>
      <c r="O195" s="88">
        <v>106.57</v>
      </c>
      <c r="P195" s="85">
        <v>15</v>
      </c>
      <c r="Q195" s="85">
        <v>7</v>
      </c>
      <c r="R195" s="85">
        <v>0</v>
      </c>
      <c r="S195" s="85">
        <f t="shared" si="63"/>
        <v>22</v>
      </c>
      <c r="T195" s="85">
        <v>0</v>
      </c>
      <c r="U195" s="85">
        <v>43</v>
      </c>
      <c r="V195" s="85">
        <v>0</v>
      </c>
      <c r="W195" s="85">
        <v>3</v>
      </c>
      <c r="X195" s="85">
        <v>0</v>
      </c>
      <c r="Y195" s="85">
        <f t="shared" si="64"/>
        <v>46</v>
      </c>
      <c r="Z195" s="85">
        <v>16</v>
      </c>
      <c r="AA195" s="85">
        <v>9</v>
      </c>
      <c r="AB195" s="85">
        <f>+BN_InfraMR[[#This Row],[Total Pasos Vehiculares a Nivel]]</f>
        <v>46</v>
      </c>
      <c r="AC195" s="85">
        <f t="shared" si="65"/>
        <v>71</v>
      </c>
      <c r="AD195" s="85">
        <v>1</v>
      </c>
      <c r="AE195" s="85">
        <v>8</v>
      </c>
      <c r="AF195" s="85">
        <v>55</v>
      </c>
      <c r="AG195" s="85">
        <f t="shared" si="66"/>
        <v>64</v>
      </c>
      <c r="AH195" s="88">
        <v>47</v>
      </c>
      <c r="AI195" s="88">
        <v>7.32</v>
      </c>
      <c r="AJ195" s="88">
        <v>0</v>
      </c>
      <c r="AK195" s="88">
        <f t="shared" si="67"/>
        <v>54.32</v>
      </c>
      <c r="AL195" s="85">
        <v>3</v>
      </c>
      <c r="AM195" s="85">
        <v>20</v>
      </c>
      <c r="AN195" s="85">
        <v>0</v>
      </c>
      <c r="AO195" s="85">
        <f t="shared" si="59"/>
        <v>23</v>
      </c>
      <c r="AP195" s="85">
        <v>0</v>
      </c>
      <c r="AQ195" s="85">
        <v>0</v>
      </c>
      <c r="AR195" s="85">
        <v>0</v>
      </c>
      <c r="AS195" s="85">
        <f t="shared" si="60"/>
        <v>0</v>
      </c>
      <c r="AT195" s="85">
        <v>0</v>
      </c>
      <c r="AU195" s="85">
        <v>0</v>
      </c>
      <c r="AV195" s="85">
        <v>0</v>
      </c>
      <c r="AW195" s="85">
        <f t="shared" si="61"/>
        <v>0</v>
      </c>
      <c r="AX195" s="85">
        <v>70</v>
      </c>
      <c r="AY195" s="85">
        <v>50</v>
      </c>
      <c r="AZ195" s="85">
        <v>0</v>
      </c>
      <c r="BA195" s="85">
        <v>13</v>
      </c>
      <c r="BB195" s="85">
        <v>0</v>
      </c>
      <c r="BC195" s="85">
        <f t="shared" si="62"/>
        <v>133</v>
      </c>
      <c r="BD195" s="85">
        <v>1</v>
      </c>
      <c r="BE195" s="85">
        <v>36</v>
      </c>
      <c r="BF195" s="89">
        <v>1000</v>
      </c>
    </row>
    <row r="196" spans="1:58">
      <c r="A196" s="85">
        <v>2009</v>
      </c>
      <c r="B196" s="85" t="s">
        <v>117</v>
      </c>
      <c r="C196" s="88">
        <v>2.0699999999999998</v>
      </c>
      <c r="D196" s="88">
        <v>52.25</v>
      </c>
      <c r="E196" s="88">
        <v>0</v>
      </c>
      <c r="F196" s="88">
        <v>0</v>
      </c>
      <c r="G196" s="88">
        <f t="shared" si="68"/>
        <v>54.32</v>
      </c>
      <c r="H196" s="88">
        <v>54.32</v>
      </c>
      <c r="I196" s="88">
        <v>51.944000000000003</v>
      </c>
      <c r="J196" s="88">
        <v>106.57</v>
      </c>
      <c r="K196" s="88">
        <v>26.26</v>
      </c>
      <c r="L196" s="88">
        <v>0</v>
      </c>
      <c r="M196" s="88">
        <v>0</v>
      </c>
      <c r="N196" s="12">
        <f>+BN_InfraMR[[#This Row],[A.03.1 -  Longitud de Vías de Explotación No Electrificadas Troncales y Ramales (vía principal) (km)]]+BN_InfraMR[[#This Row],[A.04.1 -  Longitud de Vías de Explotación Electrificadas Troncales y Ramales (vía principal) (km)]]</f>
        <v>106.57</v>
      </c>
      <c r="O196" s="88">
        <v>106.57</v>
      </c>
      <c r="P196" s="85">
        <v>15</v>
      </c>
      <c r="Q196" s="85">
        <v>7</v>
      </c>
      <c r="R196" s="85">
        <v>0</v>
      </c>
      <c r="S196" s="85">
        <f t="shared" si="63"/>
        <v>22</v>
      </c>
      <c r="T196" s="85">
        <v>0</v>
      </c>
      <c r="U196" s="85">
        <v>43</v>
      </c>
      <c r="V196" s="85">
        <v>0</v>
      </c>
      <c r="W196" s="85">
        <v>3</v>
      </c>
      <c r="X196" s="85">
        <v>0</v>
      </c>
      <c r="Y196" s="85">
        <f t="shared" si="64"/>
        <v>46</v>
      </c>
      <c r="Z196" s="85">
        <v>16</v>
      </c>
      <c r="AA196" s="85">
        <v>9</v>
      </c>
      <c r="AB196" s="85">
        <f>+BN_InfraMR[[#This Row],[Total Pasos Vehiculares a Nivel]]</f>
        <v>46</v>
      </c>
      <c r="AC196" s="85">
        <f t="shared" si="65"/>
        <v>71</v>
      </c>
      <c r="AD196" s="85">
        <v>1</v>
      </c>
      <c r="AE196" s="85">
        <v>8</v>
      </c>
      <c r="AF196" s="85">
        <v>55</v>
      </c>
      <c r="AG196" s="85">
        <f t="shared" si="66"/>
        <v>64</v>
      </c>
      <c r="AH196" s="88">
        <v>47</v>
      </c>
      <c r="AI196" s="88">
        <v>7.32</v>
      </c>
      <c r="AJ196" s="88">
        <v>0</v>
      </c>
      <c r="AK196" s="88">
        <f t="shared" si="67"/>
        <v>54.32</v>
      </c>
      <c r="AL196" s="85">
        <v>3</v>
      </c>
      <c r="AM196" s="85">
        <v>20</v>
      </c>
      <c r="AN196" s="85">
        <v>0</v>
      </c>
      <c r="AO196" s="85">
        <f t="shared" si="59"/>
        <v>23</v>
      </c>
      <c r="AP196" s="85">
        <v>0</v>
      </c>
      <c r="AQ196" s="85">
        <v>0</v>
      </c>
      <c r="AR196" s="85">
        <v>0</v>
      </c>
      <c r="AS196" s="85">
        <f t="shared" si="60"/>
        <v>0</v>
      </c>
      <c r="AT196" s="85">
        <v>0</v>
      </c>
      <c r="AU196" s="85">
        <v>0</v>
      </c>
      <c r="AV196" s="85">
        <v>0</v>
      </c>
      <c r="AW196" s="85">
        <f t="shared" si="61"/>
        <v>0</v>
      </c>
      <c r="AX196" s="85">
        <v>70</v>
      </c>
      <c r="AY196" s="85">
        <v>50</v>
      </c>
      <c r="AZ196" s="85">
        <v>0</v>
      </c>
      <c r="BA196" s="85">
        <v>13</v>
      </c>
      <c r="BB196" s="85">
        <v>0</v>
      </c>
      <c r="BC196" s="85">
        <f t="shared" si="62"/>
        <v>133</v>
      </c>
      <c r="BD196" s="85">
        <v>1</v>
      </c>
      <c r="BE196" s="85">
        <v>36</v>
      </c>
      <c r="BF196" s="89">
        <v>1000</v>
      </c>
    </row>
    <row r="197" spans="1:58">
      <c r="A197" s="85">
        <v>2009</v>
      </c>
      <c r="B197" s="85" t="s">
        <v>118</v>
      </c>
      <c r="C197" s="88">
        <v>2.0699999999999998</v>
      </c>
      <c r="D197" s="88">
        <v>52.25</v>
      </c>
      <c r="E197" s="88">
        <v>0</v>
      </c>
      <c r="F197" s="88">
        <v>0</v>
      </c>
      <c r="G197" s="88">
        <f t="shared" si="68"/>
        <v>54.32</v>
      </c>
      <c r="H197" s="88">
        <v>54.32</v>
      </c>
      <c r="I197" s="88">
        <v>51.944000000000003</v>
      </c>
      <c r="J197" s="88">
        <v>106.57</v>
      </c>
      <c r="K197" s="88">
        <v>26.26</v>
      </c>
      <c r="L197" s="88">
        <v>0</v>
      </c>
      <c r="M197" s="88">
        <v>0</v>
      </c>
      <c r="N197" s="12">
        <f>+BN_InfraMR[[#This Row],[A.03.1 -  Longitud de Vías de Explotación No Electrificadas Troncales y Ramales (vía principal) (km)]]+BN_InfraMR[[#This Row],[A.04.1 -  Longitud de Vías de Explotación Electrificadas Troncales y Ramales (vía principal) (km)]]</f>
        <v>106.57</v>
      </c>
      <c r="O197" s="88">
        <v>106.57</v>
      </c>
      <c r="P197" s="85">
        <v>15</v>
      </c>
      <c r="Q197" s="85">
        <v>7</v>
      </c>
      <c r="R197" s="85">
        <v>0</v>
      </c>
      <c r="S197" s="85">
        <f t="shared" si="63"/>
        <v>22</v>
      </c>
      <c r="T197" s="85">
        <v>0</v>
      </c>
      <c r="U197" s="85">
        <v>43</v>
      </c>
      <c r="V197" s="85">
        <v>0</v>
      </c>
      <c r="W197" s="85">
        <v>3</v>
      </c>
      <c r="X197" s="85">
        <v>0</v>
      </c>
      <c r="Y197" s="85">
        <f t="shared" si="64"/>
        <v>46</v>
      </c>
      <c r="Z197" s="85">
        <v>16</v>
      </c>
      <c r="AA197" s="85">
        <v>9</v>
      </c>
      <c r="AB197" s="85">
        <f>+BN_InfraMR[[#This Row],[Total Pasos Vehiculares a Nivel]]</f>
        <v>46</v>
      </c>
      <c r="AC197" s="85">
        <f t="shared" si="65"/>
        <v>71</v>
      </c>
      <c r="AD197" s="85">
        <v>1</v>
      </c>
      <c r="AE197" s="85">
        <v>8</v>
      </c>
      <c r="AF197" s="85">
        <v>55</v>
      </c>
      <c r="AG197" s="85">
        <f t="shared" si="66"/>
        <v>64</v>
      </c>
      <c r="AH197" s="88">
        <v>47</v>
      </c>
      <c r="AI197" s="88">
        <v>7.32</v>
      </c>
      <c r="AJ197" s="88">
        <v>0</v>
      </c>
      <c r="AK197" s="88">
        <f t="shared" si="67"/>
        <v>54.32</v>
      </c>
      <c r="AL197" s="85">
        <v>3</v>
      </c>
      <c r="AM197" s="85">
        <v>20</v>
      </c>
      <c r="AN197" s="85">
        <v>0</v>
      </c>
      <c r="AO197" s="85">
        <f t="shared" si="59"/>
        <v>23</v>
      </c>
      <c r="AP197" s="85">
        <v>0</v>
      </c>
      <c r="AQ197" s="85">
        <v>0</v>
      </c>
      <c r="AR197" s="85">
        <v>0</v>
      </c>
      <c r="AS197" s="85">
        <f t="shared" si="60"/>
        <v>0</v>
      </c>
      <c r="AT197" s="85">
        <v>0</v>
      </c>
      <c r="AU197" s="85">
        <v>0</v>
      </c>
      <c r="AV197" s="85">
        <v>0</v>
      </c>
      <c r="AW197" s="85">
        <f t="shared" si="61"/>
        <v>0</v>
      </c>
      <c r="AX197" s="85">
        <v>70</v>
      </c>
      <c r="AY197" s="85">
        <v>50</v>
      </c>
      <c r="AZ197" s="85">
        <v>0</v>
      </c>
      <c r="BA197" s="85">
        <v>13</v>
      </c>
      <c r="BB197" s="85">
        <v>0</v>
      </c>
      <c r="BC197" s="85">
        <f t="shared" si="62"/>
        <v>133</v>
      </c>
      <c r="BD197" s="85">
        <v>1</v>
      </c>
      <c r="BE197" s="85">
        <v>36</v>
      </c>
      <c r="BF197" s="89">
        <v>1000</v>
      </c>
    </row>
    <row r="198" spans="1:58">
      <c r="A198" s="85">
        <v>2009</v>
      </c>
      <c r="B198" s="85" t="s">
        <v>119</v>
      </c>
      <c r="C198" s="88">
        <v>2.0699999999999998</v>
      </c>
      <c r="D198" s="88">
        <v>52.25</v>
      </c>
      <c r="E198" s="88">
        <v>0</v>
      </c>
      <c r="F198" s="88">
        <v>0</v>
      </c>
      <c r="G198" s="88">
        <f t="shared" si="68"/>
        <v>54.32</v>
      </c>
      <c r="H198" s="88">
        <v>54.32</v>
      </c>
      <c r="I198" s="88">
        <v>51.944000000000003</v>
      </c>
      <c r="J198" s="88">
        <v>106.57</v>
      </c>
      <c r="K198" s="88">
        <v>26.26</v>
      </c>
      <c r="L198" s="88">
        <v>0</v>
      </c>
      <c r="M198" s="88">
        <v>0</v>
      </c>
      <c r="N198" s="12">
        <f>+BN_InfraMR[[#This Row],[A.03.1 -  Longitud de Vías de Explotación No Electrificadas Troncales y Ramales (vía principal) (km)]]+BN_InfraMR[[#This Row],[A.04.1 -  Longitud de Vías de Explotación Electrificadas Troncales y Ramales (vía principal) (km)]]</f>
        <v>106.57</v>
      </c>
      <c r="O198" s="88">
        <v>106.57</v>
      </c>
      <c r="P198" s="85">
        <v>15</v>
      </c>
      <c r="Q198" s="85">
        <v>7</v>
      </c>
      <c r="R198" s="85">
        <v>0</v>
      </c>
      <c r="S198" s="85">
        <f t="shared" si="63"/>
        <v>22</v>
      </c>
      <c r="T198" s="85">
        <v>0</v>
      </c>
      <c r="U198" s="85">
        <v>43</v>
      </c>
      <c r="V198" s="85">
        <v>0</v>
      </c>
      <c r="W198" s="85">
        <v>3</v>
      </c>
      <c r="X198" s="85">
        <v>0</v>
      </c>
      <c r="Y198" s="85">
        <f t="shared" si="64"/>
        <v>46</v>
      </c>
      <c r="Z198" s="85">
        <v>16</v>
      </c>
      <c r="AA198" s="85">
        <v>9</v>
      </c>
      <c r="AB198" s="85">
        <f>+BN_InfraMR[[#This Row],[Total Pasos Vehiculares a Nivel]]</f>
        <v>46</v>
      </c>
      <c r="AC198" s="85">
        <f t="shared" si="65"/>
        <v>71</v>
      </c>
      <c r="AD198" s="85">
        <v>1</v>
      </c>
      <c r="AE198" s="85">
        <v>8</v>
      </c>
      <c r="AF198" s="85">
        <v>55</v>
      </c>
      <c r="AG198" s="85">
        <f t="shared" si="66"/>
        <v>64</v>
      </c>
      <c r="AH198" s="88">
        <v>47</v>
      </c>
      <c r="AI198" s="88">
        <v>7.32</v>
      </c>
      <c r="AJ198" s="88">
        <v>0</v>
      </c>
      <c r="AK198" s="88">
        <f t="shared" si="67"/>
        <v>54.32</v>
      </c>
      <c r="AL198" s="85">
        <v>3</v>
      </c>
      <c r="AM198" s="85">
        <v>20</v>
      </c>
      <c r="AN198" s="85">
        <v>0</v>
      </c>
      <c r="AO198" s="85">
        <f t="shared" si="59"/>
        <v>23</v>
      </c>
      <c r="AP198" s="85">
        <v>0</v>
      </c>
      <c r="AQ198" s="85">
        <v>0</v>
      </c>
      <c r="AR198" s="85">
        <v>0</v>
      </c>
      <c r="AS198" s="85">
        <f t="shared" si="60"/>
        <v>0</v>
      </c>
      <c r="AT198" s="85">
        <v>0</v>
      </c>
      <c r="AU198" s="85">
        <v>0</v>
      </c>
      <c r="AV198" s="85">
        <v>0</v>
      </c>
      <c r="AW198" s="85">
        <f t="shared" si="61"/>
        <v>0</v>
      </c>
      <c r="AX198" s="85">
        <v>70</v>
      </c>
      <c r="AY198" s="85">
        <v>50</v>
      </c>
      <c r="AZ198" s="85">
        <v>0</v>
      </c>
      <c r="BA198" s="85">
        <v>13</v>
      </c>
      <c r="BB198" s="85">
        <v>0</v>
      </c>
      <c r="BC198" s="85">
        <f t="shared" si="62"/>
        <v>133</v>
      </c>
      <c r="BD198" s="85">
        <v>1</v>
      </c>
      <c r="BE198" s="85">
        <v>36</v>
      </c>
      <c r="BF198" s="89">
        <v>1000</v>
      </c>
    </row>
    <row r="199" spans="1:58">
      <c r="A199" s="85">
        <v>2009</v>
      </c>
      <c r="B199" s="85" t="s">
        <v>120</v>
      </c>
      <c r="C199" s="88">
        <v>2.0699999999999998</v>
      </c>
      <c r="D199" s="88">
        <v>52.25</v>
      </c>
      <c r="E199" s="88">
        <v>0</v>
      </c>
      <c r="F199" s="88">
        <v>0</v>
      </c>
      <c r="G199" s="88">
        <f t="shared" si="68"/>
        <v>54.32</v>
      </c>
      <c r="H199" s="88">
        <v>54.32</v>
      </c>
      <c r="I199" s="88">
        <v>51.944000000000003</v>
      </c>
      <c r="J199" s="88">
        <v>106.57</v>
      </c>
      <c r="K199" s="88">
        <v>26.26</v>
      </c>
      <c r="L199" s="88">
        <v>0</v>
      </c>
      <c r="M199" s="88">
        <v>0</v>
      </c>
      <c r="N199" s="12">
        <f>+BN_InfraMR[[#This Row],[A.03.1 -  Longitud de Vías de Explotación No Electrificadas Troncales y Ramales (vía principal) (km)]]+BN_InfraMR[[#This Row],[A.04.1 -  Longitud de Vías de Explotación Electrificadas Troncales y Ramales (vía principal) (km)]]</f>
        <v>106.57</v>
      </c>
      <c r="O199" s="88">
        <v>106.57</v>
      </c>
      <c r="P199" s="85">
        <v>15</v>
      </c>
      <c r="Q199" s="85">
        <v>7</v>
      </c>
      <c r="R199" s="85">
        <v>0</v>
      </c>
      <c r="S199" s="85">
        <f t="shared" si="63"/>
        <v>22</v>
      </c>
      <c r="T199" s="85">
        <v>0</v>
      </c>
      <c r="U199" s="85">
        <v>43</v>
      </c>
      <c r="V199" s="85">
        <v>0</v>
      </c>
      <c r="W199" s="85">
        <v>3</v>
      </c>
      <c r="X199" s="85">
        <v>0</v>
      </c>
      <c r="Y199" s="85">
        <f t="shared" si="64"/>
        <v>46</v>
      </c>
      <c r="Z199" s="85">
        <v>16</v>
      </c>
      <c r="AA199" s="85">
        <v>9</v>
      </c>
      <c r="AB199" s="85">
        <f>+BN_InfraMR[[#This Row],[Total Pasos Vehiculares a Nivel]]</f>
        <v>46</v>
      </c>
      <c r="AC199" s="85">
        <f t="shared" si="65"/>
        <v>71</v>
      </c>
      <c r="AD199" s="85">
        <v>1</v>
      </c>
      <c r="AE199" s="85">
        <v>8</v>
      </c>
      <c r="AF199" s="85">
        <v>55</v>
      </c>
      <c r="AG199" s="85">
        <f t="shared" si="66"/>
        <v>64</v>
      </c>
      <c r="AH199" s="88">
        <v>47</v>
      </c>
      <c r="AI199" s="88">
        <v>7.32</v>
      </c>
      <c r="AJ199" s="88">
        <v>0</v>
      </c>
      <c r="AK199" s="88">
        <f t="shared" si="67"/>
        <v>54.32</v>
      </c>
      <c r="AL199" s="85">
        <v>3</v>
      </c>
      <c r="AM199" s="85">
        <v>20</v>
      </c>
      <c r="AN199" s="85">
        <v>0</v>
      </c>
      <c r="AO199" s="85">
        <f t="shared" si="59"/>
        <v>23</v>
      </c>
      <c r="AP199" s="85">
        <v>0</v>
      </c>
      <c r="AQ199" s="85">
        <v>0</v>
      </c>
      <c r="AR199" s="85">
        <v>0</v>
      </c>
      <c r="AS199" s="85">
        <f t="shared" si="60"/>
        <v>0</v>
      </c>
      <c r="AT199" s="85">
        <v>0</v>
      </c>
      <c r="AU199" s="85">
        <v>0</v>
      </c>
      <c r="AV199" s="85">
        <v>0</v>
      </c>
      <c r="AW199" s="85">
        <f t="shared" si="61"/>
        <v>0</v>
      </c>
      <c r="AX199" s="85">
        <v>70</v>
      </c>
      <c r="AY199" s="85">
        <v>50</v>
      </c>
      <c r="AZ199" s="85">
        <v>0</v>
      </c>
      <c r="BA199" s="85">
        <v>13</v>
      </c>
      <c r="BB199" s="85">
        <v>0</v>
      </c>
      <c r="BC199" s="85">
        <f t="shared" si="62"/>
        <v>133</v>
      </c>
      <c r="BD199" s="85">
        <v>1</v>
      </c>
      <c r="BE199" s="85">
        <v>36</v>
      </c>
      <c r="BF199" s="89">
        <v>1000</v>
      </c>
    </row>
    <row r="200" spans="1:58">
      <c r="A200" s="85">
        <v>2009</v>
      </c>
      <c r="B200" s="85" t="s">
        <v>121</v>
      </c>
      <c r="C200" s="88">
        <v>2.0699999999999998</v>
      </c>
      <c r="D200" s="88">
        <v>52.25</v>
      </c>
      <c r="E200" s="88">
        <v>0</v>
      </c>
      <c r="F200" s="88">
        <v>0</v>
      </c>
      <c r="G200" s="88">
        <f t="shared" si="68"/>
        <v>54.32</v>
      </c>
      <c r="H200" s="88">
        <v>54.32</v>
      </c>
      <c r="I200" s="88">
        <v>51.944000000000003</v>
      </c>
      <c r="J200" s="88">
        <v>106.57</v>
      </c>
      <c r="K200" s="88">
        <v>26.26</v>
      </c>
      <c r="L200" s="88">
        <v>0</v>
      </c>
      <c r="M200" s="88">
        <v>0</v>
      </c>
      <c r="N200" s="12">
        <f>+BN_InfraMR[[#This Row],[A.03.1 -  Longitud de Vías de Explotación No Electrificadas Troncales y Ramales (vía principal) (km)]]+BN_InfraMR[[#This Row],[A.04.1 -  Longitud de Vías de Explotación Electrificadas Troncales y Ramales (vía principal) (km)]]</f>
        <v>106.57</v>
      </c>
      <c r="O200" s="88">
        <v>106.57</v>
      </c>
      <c r="P200" s="85">
        <v>15</v>
      </c>
      <c r="Q200" s="85">
        <v>7</v>
      </c>
      <c r="R200" s="85">
        <v>0</v>
      </c>
      <c r="S200" s="85">
        <f t="shared" si="63"/>
        <v>22</v>
      </c>
      <c r="T200" s="85">
        <v>0</v>
      </c>
      <c r="U200" s="85">
        <v>43</v>
      </c>
      <c r="V200" s="85">
        <v>0</v>
      </c>
      <c r="W200" s="85">
        <v>3</v>
      </c>
      <c r="X200" s="85">
        <v>0</v>
      </c>
      <c r="Y200" s="85">
        <f t="shared" si="64"/>
        <v>46</v>
      </c>
      <c r="Z200" s="85">
        <v>16</v>
      </c>
      <c r="AA200" s="85">
        <v>9</v>
      </c>
      <c r="AB200" s="85">
        <f>+BN_InfraMR[[#This Row],[Total Pasos Vehiculares a Nivel]]</f>
        <v>46</v>
      </c>
      <c r="AC200" s="85">
        <f t="shared" si="65"/>
        <v>71</v>
      </c>
      <c r="AD200" s="85">
        <v>1</v>
      </c>
      <c r="AE200" s="85">
        <v>8</v>
      </c>
      <c r="AF200" s="85">
        <v>55</v>
      </c>
      <c r="AG200" s="85">
        <f t="shared" si="66"/>
        <v>64</v>
      </c>
      <c r="AH200" s="88">
        <v>47</v>
      </c>
      <c r="AI200" s="88">
        <v>7.32</v>
      </c>
      <c r="AJ200" s="88">
        <v>0</v>
      </c>
      <c r="AK200" s="88">
        <f t="shared" si="67"/>
        <v>54.32</v>
      </c>
      <c r="AL200" s="85">
        <v>3</v>
      </c>
      <c r="AM200" s="85">
        <v>20</v>
      </c>
      <c r="AN200" s="85">
        <v>0</v>
      </c>
      <c r="AO200" s="85">
        <f t="shared" si="59"/>
        <v>23</v>
      </c>
      <c r="AP200" s="85">
        <v>0</v>
      </c>
      <c r="AQ200" s="85">
        <v>0</v>
      </c>
      <c r="AR200" s="85">
        <v>0</v>
      </c>
      <c r="AS200" s="85">
        <f t="shared" si="60"/>
        <v>0</v>
      </c>
      <c r="AT200" s="85">
        <v>0</v>
      </c>
      <c r="AU200" s="85">
        <v>0</v>
      </c>
      <c r="AV200" s="85">
        <v>0</v>
      </c>
      <c r="AW200" s="85">
        <f t="shared" si="61"/>
        <v>0</v>
      </c>
      <c r="AX200" s="85">
        <v>70</v>
      </c>
      <c r="AY200" s="85">
        <v>50</v>
      </c>
      <c r="AZ200" s="85">
        <v>0</v>
      </c>
      <c r="BA200" s="85">
        <v>13</v>
      </c>
      <c r="BB200" s="85">
        <v>0</v>
      </c>
      <c r="BC200" s="85">
        <f t="shared" si="62"/>
        <v>133</v>
      </c>
      <c r="BD200" s="85">
        <v>1</v>
      </c>
      <c r="BE200" s="85">
        <v>36</v>
      </c>
      <c r="BF200" s="89">
        <v>1000</v>
      </c>
    </row>
    <row r="201" spans="1:58">
      <c r="A201" s="85">
        <v>2009</v>
      </c>
      <c r="B201" s="85" t="s">
        <v>122</v>
      </c>
      <c r="C201" s="88">
        <v>2.0699999999999998</v>
      </c>
      <c r="D201" s="88">
        <v>52.25</v>
      </c>
      <c r="E201" s="88">
        <v>0</v>
      </c>
      <c r="F201" s="88">
        <v>0</v>
      </c>
      <c r="G201" s="88">
        <f t="shared" si="68"/>
        <v>54.32</v>
      </c>
      <c r="H201" s="88">
        <v>54.32</v>
      </c>
      <c r="I201" s="88">
        <v>51.944000000000003</v>
      </c>
      <c r="J201" s="88">
        <v>106.57</v>
      </c>
      <c r="K201" s="88">
        <v>26.26</v>
      </c>
      <c r="L201" s="88">
        <v>0</v>
      </c>
      <c r="M201" s="88">
        <v>0</v>
      </c>
      <c r="N201" s="12">
        <f>+BN_InfraMR[[#This Row],[A.03.1 -  Longitud de Vías de Explotación No Electrificadas Troncales y Ramales (vía principal) (km)]]+BN_InfraMR[[#This Row],[A.04.1 -  Longitud de Vías de Explotación Electrificadas Troncales y Ramales (vía principal) (km)]]</f>
        <v>106.57</v>
      </c>
      <c r="O201" s="88">
        <v>106.57</v>
      </c>
      <c r="P201" s="85">
        <v>15</v>
      </c>
      <c r="Q201" s="85">
        <v>7</v>
      </c>
      <c r="R201" s="85">
        <v>0</v>
      </c>
      <c r="S201" s="85">
        <f t="shared" si="63"/>
        <v>22</v>
      </c>
      <c r="T201" s="85">
        <v>0</v>
      </c>
      <c r="U201" s="85">
        <v>43</v>
      </c>
      <c r="V201" s="85">
        <v>0</v>
      </c>
      <c r="W201" s="85">
        <v>3</v>
      </c>
      <c r="X201" s="85">
        <v>0</v>
      </c>
      <c r="Y201" s="85">
        <f t="shared" si="64"/>
        <v>46</v>
      </c>
      <c r="Z201" s="85">
        <v>16</v>
      </c>
      <c r="AA201" s="85">
        <v>9</v>
      </c>
      <c r="AB201" s="85">
        <f>+BN_InfraMR[[#This Row],[Total Pasos Vehiculares a Nivel]]</f>
        <v>46</v>
      </c>
      <c r="AC201" s="85">
        <f t="shared" si="65"/>
        <v>71</v>
      </c>
      <c r="AD201" s="85">
        <v>1</v>
      </c>
      <c r="AE201" s="85">
        <v>8</v>
      </c>
      <c r="AF201" s="85">
        <v>55</v>
      </c>
      <c r="AG201" s="85">
        <f t="shared" si="66"/>
        <v>64</v>
      </c>
      <c r="AH201" s="88">
        <v>47</v>
      </c>
      <c r="AI201" s="88">
        <v>7.32</v>
      </c>
      <c r="AJ201" s="88">
        <v>0</v>
      </c>
      <c r="AK201" s="88">
        <f t="shared" si="67"/>
        <v>54.32</v>
      </c>
      <c r="AL201" s="85">
        <v>3</v>
      </c>
      <c r="AM201" s="85">
        <v>20</v>
      </c>
      <c r="AN201" s="85">
        <v>0</v>
      </c>
      <c r="AO201" s="85">
        <f t="shared" si="59"/>
        <v>23</v>
      </c>
      <c r="AP201" s="85">
        <v>0</v>
      </c>
      <c r="AQ201" s="85">
        <v>0</v>
      </c>
      <c r="AR201" s="85">
        <v>0</v>
      </c>
      <c r="AS201" s="85">
        <f t="shared" si="60"/>
        <v>0</v>
      </c>
      <c r="AT201" s="85">
        <v>0</v>
      </c>
      <c r="AU201" s="85">
        <v>0</v>
      </c>
      <c r="AV201" s="85">
        <v>0</v>
      </c>
      <c r="AW201" s="85">
        <f t="shared" si="61"/>
        <v>0</v>
      </c>
      <c r="AX201" s="85">
        <v>70</v>
      </c>
      <c r="AY201" s="85">
        <v>50</v>
      </c>
      <c r="AZ201" s="85">
        <v>0</v>
      </c>
      <c r="BA201" s="85">
        <v>13</v>
      </c>
      <c r="BB201" s="85">
        <v>0</v>
      </c>
      <c r="BC201" s="85">
        <f t="shared" si="62"/>
        <v>133</v>
      </c>
      <c r="BD201" s="85">
        <v>1</v>
      </c>
      <c r="BE201" s="85">
        <v>36</v>
      </c>
      <c r="BF201" s="89">
        <v>1000</v>
      </c>
    </row>
    <row r="202" spans="1:58">
      <c r="A202" s="85">
        <v>2009</v>
      </c>
      <c r="B202" s="85" t="s">
        <v>123</v>
      </c>
      <c r="C202" s="88">
        <v>2.0699999999999998</v>
      </c>
      <c r="D202" s="88">
        <v>52.25</v>
      </c>
      <c r="E202" s="88">
        <v>0</v>
      </c>
      <c r="F202" s="88">
        <v>0</v>
      </c>
      <c r="G202" s="88">
        <f t="shared" si="68"/>
        <v>54.32</v>
      </c>
      <c r="H202" s="88">
        <v>54.32</v>
      </c>
      <c r="I202" s="88">
        <v>51.944000000000003</v>
      </c>
      <c r="J202" s="88">
        <v>106.57</v>
      </c>
      <c r="K202" s="88">
        <v>26.26</v>
      </c>
      <c r="L202" s="88">
        <v>0</v>
      </c>
      <c r="M202" s="88">
        <v>0</v>
      </c>
      <c r="N202" s="12">
        <f>+BN_InfraMR[[#This Row],[A.03.1 -  Longitud de Vías de Explotación No Electrificadas Troncales y Ramales (vía principal) (km)]]+BN_InfraMR[[#This Row],[A.04.1 -  Longitud de Vías de Explotación Electrificadas Troncales y Ramales (vía principal) (km)]]</f>
        <v>106.57</v>
      </c>
      <c r="O202" s="88">
        <v>106.57</v>
      </c>
      <c r="P202" s="85">
        <v>15</v>
      </c>
      <c r="Q202" s="85">
        <v>7</v>
      </c>
      <c r="R202" s="85">
        <v>0</v>
      </c>
      <c r="S202" s="85">
        <f t="shared" si="63"/>
        <v>22</v>
      </c>
      <c r="T202" s="85">
        <v>0</v>
      </c>
      <c r="U202" s="85">
        <v>43</v>
      </c>
      <c r="V202" s="85">
        <v>0</v>
      </c>
      <c r="W202" s="85">
        <v>3</v>
      </c>
      <c r="X202" s="85">
        <v>0</v>
      </c>
      <c r="Y202" s="85">
        <f t="shared" si="64"/>
        <v>46</v>
      </c>
      <c r="Z202" s="85">
        <v>16</v>
      </c>
      <c r="AA202" s="85">
        <v>9</v>
      </c>
      <c r="AB202" s="85">
        <f>+BN_InfraMR[[#This Row],[Total Pasos Vehiculares a Nivel]]</f>
        <v>46</v>
      </c>
      <c r="AC202" s="85">
        <f t="shared" si="65"/>
        <v>71</v>
      </c>
      <c r="AD202" s="85">
        <v>1</v>
      </c>
      <c r="AE202" s="85">
        <v>8</v>
      </c>
      <c r="AF202" s="85">
        <v>55</v>
      </c>
      <c r="AG202" s="85">
        <f t="shared" si="66"/>
        <v>64</v>
      </c>
      <c r="AH202" s="88">
        <v>47</v>
      </c>
      <c r="AI202" s="88">
        <v>7.32</v>
      </c>
      <c r="AJ202" s="88">
        <v>0</v>
      </c>
      <c r="AK202" s="88">
        <f t="shared" si="67"/>
        <v>54.32</v>
      </c>
      <c r="AL202" s="85">
        <v>3</v>
      </c>
      <c r="AM202" s="85">
        <v>20</v>
      </c>
      <c r="AN202" s="85">
        <v>0</v>
      </c>
      <c r="AO202" s="85">
        <f t="shared" si="59"/>
        <v>23</v>
      </c>
      <c r="AP202" s="85">
        <v>0</v>
      </c>
      <c r="AQ202" s="85">
        <v>0</v>
      </c>
      <c r="AR202" s="85">
        <v>0</v>
      </c>
      <c r="AS202" s="85">
        <f t="shared" si="60"/>
        <v>0</v>
      </c>
      <c r="AT202" s="85">
        <v>0</v>
      </c>
      <c r="AU202" s="85">
        <v>0</v>
      </c>
      <c r="AV202" s="85">
        <v>0</v>
      </c>
      <c r="AW202" s="85">
        <f t="shared" si="61"/>
        <v>0</v>
      </c>
      <c r="AX202" s="85">
        <v>70</v>
      </c>
      <c r="AY202" s="85">
        <v>50</v>
      </c>
      <c r="AZ202" s="85">
        <v>0</v>
      </c>
      <c r="BA202" s="85">
        <v>13</v>
      </c>
      <c r="BB202" s="85">
        <v>0</v>
      </c>
      <c r="BC202" s="85">
        <f t="shared" si="62"/>
        <v>133</v>
      </c>
      <c r="BD202" s="85">
        <v>1</v>
      </c>
      <c r="BE202" s="85">
        <v>36</v>
      </c>
      <c r="BF202" s="89">
        <v>1000</v>
      </c>
    </row>
    <row r="203" spans="1:58">
      <c r="A203" s="85">
        <v>2009</v>
      </c>
      <c r="B203" s="85" t="s">
        <v>124</v>
      </c>
      <c r="C203" s="88">
        <v>2.0699999999999998</v>
      </c>
      <c r="D203" s="88">
        <v>52.25</v>
      </c>
      <c r="E203" s="88">
        <v>0</v>
      </c>
      <c r="F203" s="88">
        <v>0</v>
      </c>
      <c r="G203" s="88">
        <f t="shared" si="68"/>
        <v>54.32</v>
      </c>
      <c r="H203" s="88">
        <v>54.32</v>
      </c>
      <c r="I203" s="88">
        <v>51.944000000000003</v>
      </c>
      <c r="J203" s="88">
        <v>106.57</v>
      </c>
      <c r="K203" s="88">
        <v>26.26</v>
      </c>
      <c r="L203" s="88">
        <v>0</v>
      </c>
      <c r="M203" s="88">
        <v>0</v>
      </c>
      <c r="N203" s="12">
        <f>+BN_InfraMR[[#This Row],[A.03.1 -  Longitud de Vías de Explotación No Electrificadas Troncales y Ramales (vía principal) (km)]]+BN_InfraMR[[#This Row],[A.04.1 -  Longitud de Vías de Explotación Electrificadas Troncales y Ramales (vía principal) (km)]]</f>
        <v>106.57</v>
      </c>
      <c r="O203" s="88">
        <v>106.57</v>
      </c>
      <c r="P203" s="85">
        <v>15</v>
      </c>
      <c r="Q203" s="85">
        <v>7</v>
      </c>
      <c r="R203" s="85">
        <v>0</v>
      </c>
      <c r="S203" s="85">
        <f t="shared" si="63"/>
        <v>22</v>
      </c>
      <c r="T203" s="85">
        <v>0</v>
      </c>
      <c r="U203" s="85">
        <v>43</v>
      </c>
      <c r="V203" s="85">
        <v>0</v>
      </c>
      <c r="W203" s="85">
        <v>3</v>
      </c>
      <c r="X203" s="85">
        <v>0</v>
      </c>
      <c r="Y203" s="85">
        <f t="shared" si="64"/>
        <v>46</v>
      </c>
      <c r="Z203" s="85">
        <v>16</v>
      </c>
      <c r="AA203" s="85">
        <v>9</v>
      </c>
      <c r="AB203" s="85">
        <f>+BN_InfraMR[[#This Row],[Total Pasos Vehiculares a Nivel]]</f>
        <v>46</v>
      </c>
      <c r="AC203" s="85">
        <f t="shared" si="65"/>
        <v>71</v>
      </c>
      <c r="AD203" s="85">
        <v>1</v>
      </c>
      <c r="AE203" s="85">
        <v>8</v>
      </c>
      <c r="AF203" s="85">
        <v>55</v>
      </c>
      <c r="AG203" s="85">
        <f t="shared" si="66"/>
        <v>64</v>
      </c>
      <c r="AH203" s="88">
        <v>47</v>
      </c>
      <c r="AI203" s="88">
        <v>7.32</v>
      </c>
      <c r="AJ203" s="88">
        <v>0</v>
      </c>
      <c r="AK203" s="88">
        <f t="shared" si="67"/>
        <v>54.32</v>
      </c>
      <c r="AL203" s="85">
        <v>3</v>
      </c>
      <c r="AM203" s="85">
        <v>20</v>
      </c>
      <c r="AN203" s="85">
        <v>0</v>
      </c>
      <c r="AO203" s="85">
        <f t="shared" si="59"/>
        <v>23</v>
      </c>
      <c r="AP203" s="85">
        <v>0</v>
      </c>
      <c r="AQ203" s="85">
        <v>0</v>
      </c>
      <c r="AR203" s="85">
        <v>0</v>
      </c>
      <c r="AS203" s="85">
        <f t="shared" si="60"/>
        <v>0</v>
      </c>
      <c r="AT203" s="85">
        <v>0</v>
      </c>
      <c r="AU203" s="85">
        <v>0</v>
      </c>
      <c r="AV203" s="85">
        <v>0</v>
      </c>
      <c r="AW203" s="85">
        <f t="shared" si="61"/>
        <v>0</v>
      </c>
      <c r="AX203" s="85">
        <v>70</v>
      </c>
      <c r="AY203" s="85">
        <v>50</v>
      </c>
      <c r="AZ203" s="85">
        <v>0</v>
      </c>
      <c r="BA203" s="85">
        <v>13</v>
      </c>
      <c r="BB203" s="85">
        <v>0</v>
      </c>
      <c r="BC203" s="85">
        <f t="shared" si="62"/>
        <v>133</v>
      </c>
      <c r="BD203" s="85">
        <v>1</v>
      </c>
      <c r="BE203" s="85">
        <v>36</v>
      </c>
      <c r="BF203" s="89">
        <v>1000</v>
      </c>
    </row>
    <row r="204" spans="1:58">
      <c r="A204" s="85">
        <v>2009</v>
      </c>
      <c r="B204" s="85" t="s">
        <v>125</v>
      </c>
      <c r="C204" s="88">
        <v>2.0699999999999998</v>
      </c>
      <c r="D204" s="88">
        <v>52.25</v>
      </c>
      <c r="E204" s="88">
        <v>0</v>
      </c>
      <c r="F204" s="88">
        <v>0</v>
      </c>
      <c r="G204" s="88">
        <f t="shared" si="68"/>
        <v>54.32</v>
      </c>
      <c r="H204" s="88">
        <v>54.32</v>
      </c>
      <c r="I204" s="88">
        <v>51.944000000000003</v>
      </c>
      <c r="J204" s="88">
        <v>106.57</v>
      </c>
      <c r="K204" s="88">
        <v>26.26</v>
      </c>
      <c r="L204" s="88">
        <v>0</v>
      </c>
      <c r="M204" s="88">
        <v>0</v>
      </c>
      <c r="N204" s="12">
        <f>+BN_InfraMR[[#This Row],[A.03.1 -  Longitud de Vías de Explotación No Electrificadas Troncales y Ramales (vía principal) (km)]]+BN_InfraMR[[#This Row],[A.04.1 -  Longitud de Vías de Explotación Electrificadas Troncales y Ramales (vía principal) (km)]]</f>
        <v>106.57</v>
      </c>
      <c r="O204" s="88">
        <v>106.57</v>
      </c>
      <c r="P204" s="85">
        <v>15</v>
      </c>
      <c r="Q204" s="85">
        <v>7</v>
      </c>
      <c r="R204" s="85">
        <v>0</v>
      </c>
      <c r="S204" s="85">
        <f t="shared" si="63"/>
        <v>22</v>
      </c>
      <c r="T204" s="85">
        <v>0</v>
      </c>
      <c r="U204" s="85">
        <v>43</v>
      </c>
      <c r="V204" s="85">
        <v>0</v>
      </c>
      <c r="W204" s="85">
        <v>3</v>
      </c>
      <c r="X204" s="85">
        <v>0</v>
      </c>
      <c r="Y204" s="85">
        <f t="shared" si="64"/>
        <v>46</v>
      </c>
      <c r="Z204" s="85">
        <v>16</v>
      </c>
      <c r="AA204" s="85">
        <v>9</v>
      </c>
      <c r="AB204" s="85">
        <f>+BN_InfraMR[[#This Row],[Total Pasos Vehiculares a Nivel]]</f>
        <v>46</v>
      </c>
      <c r="AC204" s="85">
        <f t="shared" si="65"/>
        <v>71</v>
      </c>
      <c r="AD204" s="85">
        <v>1</v>
      </c>
      <c r="AE204" s="85">
        <v>8</v>
      </c>
      <c r="AF204" s="85">
        <v>55</v>
      </c>
      <c r="AG204" s="85">
        <f t="shared" si="66"/>
        <v>64</v>
      </c>
      <c r="AH204" s="88">
        <v>47</v>
      </c>
      <c r="AI204" s="88">
        <v>7.32</v>
      </c>
      <c r="AJ204" s="88">
        <v>0</v>
      </c>
      <c r="AK204" s="88">
        <f t="shared" si="67"/>
        <v>54.32</v>
      </c>
      <c r="AL204" s="85">
        <v>3</v>
      </c>
      <c r="AM204" s="85">
        <v>20</v>
      </c>
      <c r="AN204" s="85">
        <v>0</v>
      </c>
      <c r="AO204" s="85">
        <f t="shared" si="59"/>
        <v>23</v>
      </c>
      <c r="AP204" s="85">
        <v>0</v>
      </c>
      <c r="AQ204" s="85">
        <v>0</v>
      </c>
      <c r="AR204" s="85">
        <v>0</v>
      </c>
      <c r="AS204" s="85">
        <f t="shared" si="60"/>
        <v>0</v>
      </c>
      <c r="AT204" s="85">
        <v>0</v>
      </c>
      <c r="AU204" s="85">
        <v>0</v>
      </c>
      <c r="AV204" s="85">
        <v>0</v>
      </c>
      <c r="AW204" s="85">
        <f t="shared" si="61"/>
        <v>0</v>
      </c>
      <c r="AX204" s="85">
        <v>70</v>
      </c>
      <c r="AY204" s="85">
        <v>50</v>
      </c>
      <c r="AZ204" s="85">
        <v>0</v>
      </c>
      <c r="BA204" s="85">
        <v>13</v>
      </c>
      <c r="BB204" s="85">
        <v>0</v>
      </c>
      <c r="BC204" s="85">
        <f t="shared" si="62"/>
        <v>133</v>
      </c>
      <c r="BD204" s="85">
        <v>1</v>
      </c>
      <c r="BE204" s="85">
        <v>36</v>
      </c>
      <c r="BF204" s="89">
        <v>1000</v>
      </c>
    </row>
    <row r="205" spans="1:58">
      <c r="A205" s="85">
        <v>2009</v>
      </c>
      <c r="B205" s="85" t="s">
        <v>126</v>
      </c>
      <c r="C205" s="88">
        <v>2.0699999999999998</v>
      </c>
      <c r="D205" s="88">
        <v>52.25</v>
      </c>
      <c r="E205" s="88">
        <v>0</v>
      </c>
      <c r="F205" s="88">
        <v>0</v>
      </c>
      <c r="G205" s="88">
        <f t="shared" si="68"/>
        <v>54.32</v>
      </c>
      <c r="H205" s="88">
        <v>54.32</v>
      </c>
      <c r="I205" s="88">
        <v>51.944000000000003</v>
      </c>
      <c r="J205" s="88">
        <v>106.57</v>
      </c>
      <c r="K205" s="88">
        <v>26.26</v>
      </c>
      <c r="L205" s="88">
        <v>0</v>
      </c>
      <c r="M205" s="88">
        <v>0</v>
      </c>
      <c r="N205" s="12">
        <f>+BN_InfraMR[[#This Row],[A.03.1 -  Longitud de Vías de Explotación No Electrificadas Troncales y Ramales (vía principal) (km)]]+BN_InfraMR[[#This Row],[A.04.1 -  Longitud de Vías de Explotación Electrificadas Troncales y Ramales (vía principal) (km)]]</f>
        <v>106.57</v>
      </c>
      <c r="O205" s="88">
        <v>106.57</v>
      </c>
      <c r="P205" s="85">
        <v>15</v>
      </c>
      <c r="Q205" s="85">
        <v>7</v>
      </c>
      <c r="R205" s="85">
        <v>0</v>
      </c>
      <c r="S205" s="85">
        <f t="shared" si="63"/>
        <v>22</v>
      </c>
      <c r="T205" s="85">
        <v>0</v>
      </c>
      <c r="U205" s="85">
        <v>43</v>
      </c>
      <c r="V205" s="85">
        <v>0</v>
      </c>
      <c r="W205" s="85">
        <v>3</v>
      </c>
      <c r="X205" s="85">
        <v>0</v>
      </c>
      <c r="Y205" s="85">
        <f t="shared" si="64"/>
        <v>46</v>
      </c>
      <c r="Z205" s="85">
        <v>16</v>
      </c>
      <c r="AA205" s="85">
        <v>9</v>
      </c>
      <c r="AB205" s="85">
        <f>+BN_InfraMR[[#This Row],[Total Pasos Vehiculares a Nivel]]</f>
        <v>46</v>
      </c>
      <c r="AC205" s="85">
        <f t="shared" si="65"/>
        <v>71</v>
      </c>
      <c r="AD205" s="85">
        <v>1</v>
      </c>
      <c r="AE205" s="85">
        <v>8</v>
      </c>
      <c r="AF205" s="85">
        <v>55</v>
      </c>
      <c r="AG205" s="85">
        <f t="shared" si="66"/>
        <v>64</v>
      </c>
      <c r="AH205" s="88">
        <v>47</v>
      </c>
      <c r="AI205" s="88">
        <v>7.32</v>
      </c>
      <c r="AJ205" s="88">
        <v>0</v>
      </c>
      <c r="AK205" s="88">
        <f t="shared" si="67"/>
        <v>54.32</v>
      </c>
      <c r="AL205" s="85">
        <v>3</v>
      </c>
      <c r="AM205" s="85">
        <v>20</v>
      </c>
      <c r="AN205" s="85">
        <v>0</v>
      </c>
      <c r="AO205" s="85">
        <f t="shared" si="59"/>
        <v>23</v>
      </c>
      <c r="AP205" s="85">
        <v>0</v>
      </c>
      <c r="AQ205" s="85">
        <v>0</v>
      </c>
      <c r="AR205" s="85">
        <v>0</v>
      </c>
      <c r="AS205" s="85">
        <f t="shared" si="60"/>
        <v>0</v>
      </c>
      <c r="AT205" s="85">
        <v>0</v>
      </c>
      <c r="AU205" s="85">
        <v>0</v>
      </c>
      <c r="AV205" s="85">
        <v>0</v>
      </c>
      <c r="AW205" s="85">
        <f t="shared" si="61"/>
        <v>0</v>
      </c>
      <c r="AX205" s="85">
        <v>70</v>
      </c>
      <c r="AY205" s="85">
        <v>50</v>
      </c>
      <c r="AZ205" s="85">
        <v>0</v>
      </c>
      <c r="BA205" s="85">
        <v>13</v>
      </c>
      <c r="BB205" s="85">
        <v>0</v>
      </c>
      <c r="BC205" s="85">
        <f t="shared" si="62"/>
        <v>133</v>
      </c>
      <c r="BD205" s="85">
        <v>1</v>
      </c>
      <c r="BE205" s="85">
        <v>36</v>
      </c>
      <c r="BF205" s="89">
        <v>1000</v>
      </c>
    </row>
    <row r="206" spans="1:58">
      <c r="A206" s="85">
        <v>2010</v>
      </c>
      <c r="B206" s="85" t="s">
        <v>115</v>
      </c>
      <c r="C206" s="88">
        <v>2.0699999999999998</v>
      </c>
      <c r="D206" s="88">
        <v>52.25</v>
      </c>
      <c r="E206" s="88">
        <v>0</v>
      </c>
      <c r="F206" s="88">
        <v>0</v>
      </c>
      <c r="G206" s="88">
        <f t="shared" si="68"/>
        <v>54.32</v>
      </c>
      <c r="H206" s="88">
        <v>54.32</v>
      </c>
      <c r="I206" s="88">
        <v>51.944000000000003</v>
      </c>
      <c r="J206" s="88">
        <v>106.57</v>
      </c>
      <c r="K206" s="88">
        <v>26.26</v>
      </c>
      <c r="L206" s="88">
        <v>0</v>
      </c>
      <c r="M206" s="88">
        <v>0</v>
      </c>
      <c r="N206" s="12">
        <f>+BN_InfraMR[[#This Row],[A.03.1 -  Longitud de Vías de Explotación No Electrificadas Troncales y Ramales (vía principal) (km)]]+BN_InfraMR[[#This Row],[A.04.1 -  Longitud de Vías de Explotación Electrificadas Troncales y Ramales (vía principal) (km)]]</f>
        <v>106.57</v>
      </c>
      <c r="O206" s="88">
        <v>106.57</v>
      </c>
      <c r="P206" s="85">
        <v>15</v>
      </c>
      <c r="Q206" s="85">
        <v>7</v>
      </c>
      <c r="R206" s="85">
        <v>0</v>
      </c>
      <c r="S206" s="85">
        <f t="shared" si="63"/>
        <v>22</v>
      </c>
      <c r="T206" s="85">
        <v>0</v>
      </c>
      <c r="U206" s="85">
        <v>42</v>
      </c>
      <c r="V206" s="85">
        <v>0</v>
      </c>
      <c r="W206" s="85">
        <v>3</v>
      </c>
      <c r="X206" s="85">
        <v>0</v>
      </c>
      <c r="Y206" s="85">
        <f t="shared" si="64"/>
        <v>45</v>
      </c>
      <c r="Z206" s="85">
        <v>17</v>
      </c>
      <c r="AA206" s="85">
        <v>8</v>
      </c>
      <c r="AB206" s="85">
        <f>+BN_InfraMR[[#This Row],[Total Pasos Vehiculares a Nivel]]</f>
        <v>45</v>
      </c>
      <c r="AC206" s="85">
        <f t="shared" si="65"/>
        <v>70</v>
      </c>
      <c r="AD206" s="85">
        <v>1</v>
      </c>
      <c r="AE206" s="85">
        <v>8</v>
      </c>
      <c r="AF206" s="85">
        <v>55</v>
      </c>
      <c r="AG206" s="85">
        <f t="shared" si="66"/>
        <v>64</v>
      </c>
      <c r="AH206" s="88">
        <v>52.32</v>
      </c>
      <c r="AI206" s="88">
        <v>2</v>
      </c>
      <c r="AJ206" s="88">
        <v>0</v>
      </c>
      <c r="AK206" s="88">
        <f t="shared" si="67"/>
        <v>54.32</v>
      </c>
      <c r="AL206" s="85">
        <v>3</v>
      </c>
      <c r="AM206" s="85">
        <v>21</v>
      </c>
      <c r="AN206" s="85">
        <v>0</v>
      </c>
      <c r="AO206" s="85">
        <f t="shared" si="59"/>
        <v>24</v>
      </c>
      <c r="AP206" s="85">
        <v>0</v>
      </c>
      <c r="AQ206" s="85">
        <v>0</v>
      </c>
      <c r="AR206" s="85">
        <v>0</v>
      </c>
      <c r="AS206" s="85">
        <f t="shared" si="60"/>
        <v>0</v>
      </c>
      <c r="AT206" s="85">
        <v>12</v>
      </c>
      <c r="AU206" s="85">
        <v>0</v>
      </c>
      <c r="AV206" s="85">
        <v>0</v>
      </c>
      <c r="AW206" s="85">
        <f t="shared" si="61"/>
        <v>12</v>
      </c>
      <c r="AX206" s="85">
        <v>70</v>
      </c>
      <c r="AY206" s="85">
        <v>50</v>
      </c>
      <c r="AZ206" s="85">
        <v>0</v>
      </c>
      <c r="BA206" s="85">
        <v>14</v>
      </c>
      <c r="BB206" s="85">
        <v>0</v>
      </c>
      <c r="BC206" s="85">
        <f t="shared" si="62"/>
        <v>134</v>
      </c>
      <c r="BD206" s="85">
        <v>1</v>
      </c>
      <c r="BE206" s="85">
        <v>36</v>
      </c>
      <c r="BF206" s="89">
        <v>1000</v>
      </c>
    </row>
    <row r="207" spans="1:58">
      <c r="A207" s="85">
        <v>2010</v>
      </c>
      <c r="B207" s="85" t="s">
        <v>116</v>
      </c>
      <c r="C207" s="88">
        <v>2.0699999999999998</v>
      </c>
      <c r="D207" s="88">
        <v>52.25</v>
      </c>
      <c r="E207" s="88">
        <v>0</v>
      </c>
      <c r="F207" s="88">
        <v>0</v>
      </c>
      <c r="G207" s="88">
        <f t="shared" si="68"/>
        <v>54.32</v>
      </c>
      <c r="H207" s="88">
        <v>54.32</v>
      </c>
      <c r="I207" s="88">
        <v>51.944000000000003</v>
      </c>
      <c r="J207" s="88">
        <v>106.57</v>
      </c>
      <c r="K207" s="88">
        <v>26.26</v>
      </c>
      <c r="L207" s="88">
        <v>0</v>
      </c>
      <c r="M207" s="88">
        <v>0</v>
      </c>
      <c r="N207" s="12">
        <f>+BN_InfraMR[[#This Row],[A.03.1 -  Longitud de Vías de Explotación No Electrificadas Troncales y Ramales (vía principal) (km)]]+BN_InfraMR[[#This Row],[A.04.1 -  Longitud de Vías de Explotación Electrificadas Troncales y Ramales (vía principal) (km)]]</f>
        <v>106.57</v>
      </c>
      <c r="O207" s="88">
        <v>106.57</v>
      </c>
      <c r="P207" s="85">
        <v>15</v>
      </c>
      <c r="Q207" s="85">
        <v>7</v>
      </c>
      <c r="R207" s="85">
        <v>0</v>
      </c>
      <c r="S207" s="85">
        <f t="shared" si="63"/>
        <v>22</v>
      </c>
      <c r="T207" s="85">
        <v>0</v>
      </c>
      <c r="U207" s="85">
        <v>42</v>
      </c>
      <c r="V207" s="85">
        <v>0</v>
      </c>
      <c r="W207" s="85">
        <v>3</v>
      </c>
      <c r="X207" s="85">
        <v>0</v>
      </c>
      <c r="Y207" s="85">
        <f t="shared" si="64"/>
        <v>45</v>
      </c>
      <c r="Z207" s="85">
        <v>17</v>
      </c>
      <c r="AA207" s="85">
        <v>8</v>
      </c>
      <c r="AB207" s="85">
        <f>+BN_InfraMR[[#This Row],[Total Pasos Vehiculares a Nivel]]</f>
        <v>45</v>
      </c>
      <c r="AC207" s="85">
        <f t="shared" si="65"/>
        <v>70</v>
      </c>
      <c r="AD207" s="85">
        <v>1</v>
      </c>
      <c r="AE207" s="85">
        <v>8</v>
      </c>
      <c r="AF207" s="85">
        <v>55</v>
      </c>
      <c r="AG207" s="85">
        <f t="shared" ref="AG207:AG217" si="69">SUM(AD207:AF207)</f>
        <v>64</v>
      </c>
      <c r="AH207" s="88">
        <v>52.32</v>
      </c>
      <c r="AI207" s="88">
        <v>2</v>
      </c>
      <c r="AJ207" s="88">
        <v>0</v>
      </c>
      <c r="AK207" s="88">
        <f t="shared" si="67"/>
        <v>54.32</v>
      </c>
      <c r="AL207" s="85">
        <v>3</v>
      </c>
      <c r="AM207" s="85">
        <v>21</v>
      </c>
      <c r="AN207" s="85">
        <v>0</v>
      </c>
      <c r="AO207" s="85">
        <f t="shared" ref="AO207:AO230" si="70">SUM(AL207:AN207)</f>
        <v>24</v>
      </c>
      <c r="AP207" s="85">
        <v>0</v>
      </c>
      <c r="AQ207" s="85">
        <v>0</v>
      </c>
      <c r="AR207" s="85">
        <v>0</v>
      </c>
      <c r="AS207" s="85">
        <f t="shared" ref="AS207:AS230" si="71">SUM(AP207:AR207)</f>
        <v>0</v>
      </c>
      <c r="AT207" s="85">
        <v>12</v>
      </c>
      <c r="AU207" s="85">
        <v>0</v>
      </c>
      <c r="AV207" s="85">
        <v>0</v>
      </c>
      <c r="AW207" s="85">
        <f t="shared" ref="AW207:AW230" si="72">SUM(AT207:AV207)</f>
        <v>12</v>
      </c>
      <c r="AX207" s="85">
        <v>70</v>
      </c>
      <c r="AY207" s="85">
        <v>50</v>
      </c>
      <c r="AZ207" s="85">
        <v>0</v>
      </c>
      <c r="BA207" s="85">
        <v>14</v>
      </c>
      <c r="BB207" s="85">
        <v>0</v>
      </c>
      <c r="BC207" s="85">
        <f t="shared" ref="BC207:BC230" si="73">SUM(AX207:BB207)</f>
        <v>134</v>
      </c>
      <c r="BD207" s="85">
        <v>1</v>
      </c>
      <c r="BE207" s="85">
        <v>36</v>
      </c>
      <c r="BF207" s="89">
        <v>1000</v>
      </c>
    </row>
    <row r="208" spans="1:58">
      <c r="A208" s="85">
        <v>2010</v>
      </c>
      <c r="B208" s="85" t="s">
        <v>117</v>
      </c>
      <c r="C208" s="88">
        <v>2.0699999999999998</v>
      </c>
      <c r="D208" s="88">
        <v>52.25</v>
      </c>
      <c r="E208" s="88">
        <v>0</v>
      </c>
      <c r="F208" s="88">
        <v>0</v>
      </c>
      <c r="G208" s="88">
        <f t="shared" si="68"/>
        <v>54.32</v>
      </c>
      <c r="H208" s="88">
        <v>54.32</v>
      </c>
      <c r="I208" s="88">
        <v>51.944000000000003</v>
      </c>
      <c r="J208" s="88">
        <v>106.57</v>
      </c>
      <c r="K208" s="88">
        <v>26.26</v>
      </c>
      <c r="L208" s="88">
        <v>0</v>
      </c>
      <c r="M208" s="88">
        <v>0</v>
      </c>
      <c r="N208" s="12">
        <f>+BN_InfraMR[[#This Row],[A.03.1 -  Longitud de Vías de Explotación No Electrificadas Troncales y Ramales (vía principal) (km)]]+BN_InfraMR[[#This Row],[A.04.1 -  Longitud de Vías de Explotación Electrificadas Troncales y Ramales (vía principal) (km)]]</f>
        <v>106.57</v>
      </c>
      <c r="O208" s="88">
        <v>106.57</v>
      </c>
      <c r="P208" s="85">
        <v>15</v>
      </c>
      <c r="Q208" s="85">
        <v>7</v>
      </c>
      <c r="R208" s="85">
        <v>0</v>
      </c>
      <c r="S208" s="85">
        <f t="shared" si="63"/>
        <v>22</v>
      </c>
      <c r="T208" s="85">
        <v>0</v>
      </c>
      <c r="U208" s="85">
        <v>42</v>
      </c>
      <c r="V208" s="85">
        <v>0</v>
      </c>
      <c r="W208" s="85">
        <v>3</v>
      </c>
      <c r="X208" s="85">
        <v>0</v>
      </c>
      <c r="Y208" s="85">
        <f t="shared" si="64"/>
        <v>45</v>
      </c>
      <c r="Z208" s="85">
        <v>17</v>
      </c>
      <c r="AA208" s="85">
        <v>8</v>
      </c>
      <c r="AB208" s="85">
        <f>+BN_InfraMR[[#This Row],[Total Pasos Vehiculares a Nivel]]</f>
        <v>45</v>
      </c>
      <c r="AC208" s="85">
        <f t="shared" si="65"/>
        <v>70</v>
      </c>
      <c r="AD208" s="85">
        <v>1</v>
      </c>
      <c r="AE208" s="85">
        <v>8</v>
      </c>
      <c r="AF208" s="85">
        <v>55</v>
      </c>
      <c r="AG208" s="85">
        <f t="shared" si="69"/>
        <v>64</v>
      </c>
      <c r="AH208" s="88">
        <v>52.32</v>
      </c>
      <c r="AI208" s="88">
        <v>2</v>
      </c>
      <c r="AJ208" s="88">
        <v>0</v>
      </c>
      <c r="AK208" s="88">
        <f t="shared" si="67"/>
        <v>54.32</v>
      </c>
      <c r="AL208" s="85">
        <v>3</v>
      </c>
      <c r="AM208" s="85">
        <v>21</v>
      </c>
      <c r="AN208" s="85">
        <v>0</v>
      </c>
      <c r="AO208" s="85">
        <f t="shared" si="70"/>
        <v>24</v>
      </c>
      <c r="AP208" s="85">
        <v>0</v>
      </c>
      <c r="AQ208" s="85">
        <v>0</v>
      </c>
      <c r="AR208" s="85">
        <v>0</v>
      </c>
      <c r="AS208" s="85">
        <f t="shared" si="71"/>
        <v>0</v>
      </c>
      <c r="AT208" s="85">
        <v>12</v>
      </c>
      <c r="AU208" s="85">
        <v>0</v>
      </c>
      <c r="AV208" s="85">
        <v>0</v>
      </c>
      <c r="AW208" s="85">
        <f t="shared" si="72"/>
        <v>12</v>
      </c>
      <c r="AX208" s="85">
        <v>70</v>
      </c>
      <c r="AY208" s="85">
        <v>50</v>
      </c>
      <c r="AZ208" s="85">
        <v>0</v>
      </c>
      <c r="BA208" s="85">
        <v>14</v>
      </c>
      <c r="BB208" s="85">
        <v>0</v>
      </c>
      <c r="BC208" s="85">
        <f t="shared" si="73"/>
        <v>134</v>
      </c>
      <c r="BD208" s="85">
        <v>1</v>
      </c>
      <c r="BE208" s="85">
        <v>36</v>
      </c>
      <c r="BF208" s="89">
        <v>1000</v>
      </c>
    </row>
    <row r="209" spans="1:58">
      <c r="A209" s="85">
        <v>2010</v>
      </c>
      <c r="B209" s="85" t="s">
        <v>118</v>
      </c>
      <c r="C209" s="88">
        <v>2.0699999999999998</v>
      </c>
      <c r="D209" s="88">
        <v>52.25</v>
      </c>
      <c r="E209" s="88">
        <v>0</v>
      </c>
      <c r="F209" s="88">
        <v>0</v>
      </c>
      <c r="G209" s="88">
        <f t="shared" si="68"/>
        <v>54.32</v>
      </c>
      <c r="H209" s="88">
        <v>54.32</v>
      </c>
      <c r="I209" s="88">
        <v>51.944000000000003</v>
      </c>
      <c r="J209" s="88">
        <v>106.57</v>
      </c>
      <c r="K209" s="88">
        <v>26.26</v>
      </c>
      <c r="L209" s="88">
        <v>0</v>
      </c>
      <c r="M209" s="88">
        <v>0</v>
      </c>
      <c r="N209" s="12">
        <f>+BN_InfraMR[[#This Row],[A.03.1 -  Longitud de Vías de Explotación No Electrificadas Troncales y Ramales (vía principal) (km)]]+BN_InfraMR[[#This Row],[A.04.1 -  Longitud de Vías de Explotación Electrificadas Troncales y Ramales (vía principal) (km)]]</f>
        <v>106.57</v>
      </c>
      <c r="O209" s="88">
        <v>106.57</v>
      </c>
      <c r="P209" s="85">
        <v>15</v>
      </c>
      <c r="Q209" s="85">
        <v>7</v>
      </c>
      <c r="R209" s="85">
        <v>0</v>
      </c>
      <c r="S209" s="85">
        <f t="shared" si="63"/>
        <v>22</v>
      </c>
      <c r="T209" s="85">
        <v>0</v>
      </c>
      <c r="U209" s="85">
        <v>42</v>
      </c>
      <c r="V209" s="85">
        <v>0</v>
      </c>
      <c r="W209" s="85">
        <v>3</v>
      </c>
      <c r="X209" s="85">
        <v>0</v>
      </c>
      <c r="Y209" s="85">
        <f t="shared" si="64"/>
        <v>45</v>
      </c>
      <c r="Z209" s="85">
        <v>17</v>
      </c>
      <c r="AA209" s="85">
        <v>8</v>
      </c>
      <c r="AB209" s="85">
        <f>+BN_InfraMR[[#This Row],[Total Pasos Vehiculares a Nivel]]</f>
        <v>45</v>
      </c>
      <c r="AC209" s="85">
        <f t="shared" si="65"/>
        <v>70</v>
      </c>
      <c r="AD209" s="85">
        <v>1</v>
      </c>
      <c r="AE209" s="85">
        <v>8</v>
      </c>
      <c r="AF209" s="85">
        <v>55</v>
      </c>
      <c r="AG209" s="85">
        <f t="shared" si="69"/>
        <v>64</v>
      </c>
      <c r="AH209" s="88">
        <v>52.32</v>
      </c>
      <c r="AI209" s="88">
        <v>2</v>
      </c>
      <c r="AJ209" s="88">
        <v>0</v>
      </c>
      <c r="AK209" s="88">
        <f t="shared" si="67"/>
        <v>54.32</v>
      </c>
      <c r="AL209" s="85">
        <v>3</v>
      </c>
      <c r="AM209" s="85">
        <v>21</v>
      </c>
      <c r="AN209" s="85">
        <v>0</v>
      </c>
      <c r="AO209" s="85">
        <f t="shared" si="70"/>
        <v>24</v>
      </c>
      <c r="AP209" s="85">
        <v>0</v>
      </c>
      <c r="AQ209" s="85">
        <v>0</v>
      </c>
      <c r="AR209" s="85">
        <v>0</v>
      </c>
      <c r="AS209" s="85">
        <f t="shared" si="71"/>
        <v>0</v>
      </c>
      <c r="AT209" s="85">
        <v>12</v>
      </c>
      <c r="AU209" s="85">
        <v>0</v>
      </c>
      <c r="AV209" s="85">
        <v>0</v>
      </c>
      <c r="AW209" s="85">
        <f t="shared" si="72"/>
        <v>12</v>
      </c>
      <c r="AX209" s="85">
        <v>70</v>
      </c>
      <c r="AY209" s="85">
        <v>50</v>
      </c>
      <c r="AZ209" s="85">
        <v>0</v>
      </c>
      <c r="BA209" s="85">
        <v>14</v>
      </c>
      <c r="BB209" s="85">
        <v>0</v>
      </c>
      <c r="BC209" s="85">
        <f t="shared" si="73"/>
        <v>134</v>
      </c>
      <c r="BD209" s="85">
        <v>1</v>
      </c>
      <c r="BE209" s="85">
        <v>36</v>
      </c>
      <c r="BF209" s="89">
        <v>1000</v>
      </c>
    </row>
    <row r="210" spans="1:58">
      <c r="A210" s="85">
        <v>2010</v>
      </c>
      <c r="B210" s="85" t="s">
        <v>119</v>
      </c>
      <c r="C210" s="88">
        <v>2.0699999999999998</v>
      </c>
      <c r="D210" s="88">
        <v>52.25</v>
      </c>
      <c r="E210" s="88">
        <v>0</v>
      </c>
      <c r="F210" s="88">
        <v>0</v>
      </c>
      <c r="G210" s="88">
        <f t="shared" si="68"/>
        <v>54.32</v>
      </c>
      <c r="H210" s="88">
        <v>54.32</v>
      </c>
      <c r="I210" s="88">
        <v>51.944000000000003</v>
      </c>
      <c r="J210" s="88">
        <v>106.57</v>
      </c>
      <c r="K210" s="88">
        <v>26.26</v>
      </c>
      <c r="L210" s="88">
        <v>0</v>
      </c>
      <c r="M210" s="88">
        <v>0</v>
      </c>
      <c r="N210" s="12">
        <f>+BN_InfraMR[[#This Row],[A.03.1 -  Longitud de Vías de Explotación No Electrificadas Troncales y Ramales (vía principal) (km)]]+BN_InfraMR[[#This Row],[A.04.1 -  Longitud de Vías de Explotación Electrificadas Troncales y Ramales (vía principal) (km)]]</f>
        <v>106.57</v>
      </c>
      <c r="O210" s="88">
        <v>106.57</v>
      </c>
      <c r="P210" s="85">
        <v>15</v>
      </c>
      <c r="Q210" s="85">
        <v>7</v>
      </c>
      <c r="R210" s="85">
        <v>0</v>
      </c>
      <c r="S210" s="85">
        <f t="shared" si="63"/>
        <v>22</v>
      </c>
      <c r="T210" s="85">
        <v>0</v>
      </c>
      <c r="U210" s="85">
        <v>42</v>
      </c>
      <c r="V210" s="85">
        <v>0</v>
      </c>
      <c r="W210" s="85">
        <v>3</v>
      </c>
      <c r="X210" s="85">
        <v>0</v>
      </c>
      <c r="Y210" s="85">
        <f t="shared" si="64"/>
        <v>45</v>
      </c>
      <c r="Z210" s="85">
        <v>17</v>
      </c>
      <c r="AA210" s="85">
        <v>8</v>
      </c>
      <c r="AB210" s="85">
        <f>+BN_InfraMR[[#This Row],[Total Pasos Vehiculares a Nivel]]</f>
        <v>45</v>
      </c>
      <c r="AC210" s="85">
        <f t="shared" si="65"/>
        <v>70</v>
      </c>
      <c r="AD210" s="85">
        <v>1</v>
      </c>
      <c r="AE210" s="85">
        <v>8</v>
      </c>
      <c r="AF210" s="85">
        <v>55</v>
      </c>
      <c r="AG210" s="85">
        <f t="shared" si="69"/>
        <v>64</v>
      </c>
      <c r="AH210" s="88">
        <v>52.32</v>
      </c>
      <c r="AI210" s="88">
        <v>2</v>
      </c>
      <c r="AJ210" s="88">
        <v>0</v>
      </c>
      <c r="AK210" s="88">
        <f t="shared" si="67"/>
        <v>54.32</v>
      </c>
      <c r="AL210" s="85">
        <v>3</v>
      </c>
      <c r="AM210" s="85">
        <v>21</v>
      </c>
      <c r="AN210" s="85">
        <v>0</v>
      </c>
      <c r="AO210" s="85">
        <f t="shared" si="70"/>
        <v>24</v>
      </c>
      <c r="AP210" s="85">
        <v>0</v>
      </c>
      <c r="AQ210" s="85">
        <v>0</v>
      </c>
      <c r="AR210" s="85">
        <v>0</v>
      </c>
      <c r="AS210" s="85">
        <f t="shared" si="71"/>
        <v>0</v>
      </c>
      <c r="AT210" s="85">
        <v>12</v>
      </c>
      <c r="AU210" s="85">
        <v>0</v>
      </c>
      <c r="AV210" s="85">
        <v>0</v>
      </c>
      <c r="AW210" s="85">
        <f t="shared" si="72"/>
        <v>12</v>
      </c>
      <c r="AX210" s="85">
        <v>70</v>
      </c>
      <c r="AY210" s="85">
        <v>50</v>
      </c>
      <c r="AZ210" s="85">
        <v>0</v>
      </c>
      <c r="BA210" s="85">
        <v>14</v>
      </c>
      <c r="BB210" s="85">
        <v>0</v>
      </c>
      <c r="BC210" s="85">
        <f t="shared" si="73"/>
        <v>134</v>
      </c>
      <c r="BD210" s="85">
        <v>1</v>
      </c>
      <c r="BE210" s="85">
        <v>36</v>
      </c>
      <c r="BF210" s="89">
        <v>1000</v>
      </c>
    </row>
    <row r="211" spans="1:58">
      <c r="A211" s="85">
        <v>2010</v>
      </c>
      <c r="B211" s="85" t="s">
        <v>120</v>
      </c>
      <c r="C211" s="88">
        <v>2.0699999999999998</v>
      </c>
      <c r="D211" s="88">
        <v>52.25</v>
      </c>
      <c r="E211" s="88">
        <v>0</v>
      </c>
      <c r="F211" s="88">
        <v>0</v>
      </c>
      <c r="G211" s="88">
        <f t="shared" si="68"/>
        <v>54.32</v>
      </c>
      <c r="H211" s="88">
        <v>54.32</v>
      </c>
      <c r="I211" s="88">
        <v>51.944000000000003</v>
      </c>
      <c r="J211" s="88">
        <v>106.57</v>
      </c>
      <c r="K211" s="88">
        <v>26.26</v>
      </c>
      <c r="L211" s="88">
        <v>0</v>
      </c>
      <c r="M211" s="88">
        <v>0</v>
      </c>
      <c r="N211" s="12">
        <f>+BN_InfraMR[[#This Row],[A.03.1 -  Longitud de Vías de Explotación No Electrificadas Troncales y Ramales (vía principal) (km)]]+BN_InfraMR[[#This Row],[A.04.1 -  Longitud de Vías de Explotación Electrificadas Troncales y Ramales (vía principal) (km)]]</f>
        <v>106.57</v>
      </c>
      <c r="O211" s="88">
        <v>106.57</v>
      </c>
      <c r="P211" s="85">
        <v>15</v>
      </c>
      <c r="Q211" s="85">
        <v>7</v>
      </c>
      <c r="R211" s="85">
        <v>0</v>
      </c>
      <c r="S211" s="85">
        <f t="shared" si="63"/>
        <v>22</v>
      </c>
      <c r="T211" s="85">
        <v>0</v>
      </c>
      <c r="U211" s="85">
        <v>42</v>
      </c>
      <c r="V211" s="85">
        <v>0</v>
      </c>
      <c r="W211" s="85">
        <v>3</v>
      </c>
      <c r="X211" s="85">
        <v>0</v>
      </c>
      <c r="Y211" s="85">
        <f t="shared" si="64"/>
        <v>45</v>
      </c>
      <c r="Z211" s="85">
        <v>17</v>
      </c>
      <c r="AA211" s="85">
        <v>8</v>
      </c>
      <c r="AB211" s="85">
        <f>+BN_InfraMR[[#This Row],[Total Pasos Vehiculares a Nivel]]</f>
        <v>45</v>
      </c>
      <c r="AC211" s="85">
        <f t="shared" si="65"/>
        <v>70</v>
      </c>
      <c r="AD211" s="85">
        <v>1</v>
      </c>
      <c r="AE211" s="85">
        <v>8</v>
      </c>
      <c r="AF211" s="85">
        <v>55</v>
      </c>
      <c r="AG211" s="85">
        <f t="shared" si="69"/>
        <v>64</v>
      </c>
      <c r="AH211" s="88">
        <v>52.32</v>
      </c>
      <c r="AI211" s="88">
        <v>2</v>
      </c>
      <c r="AJ211" s="88">
        <v>0</v>
      </c>
      <c r="AK211" s="88">
        <f t="shared" si="67"/>
        <v>54.32</v>
      </c>
      <c r="AL211" s="85">
        <v>3</v>
      </c>
      <c r="AM211" s="85">
        <v>21</v>
      </c>
      <c r="AN211" s="85">
        <v>0</v>
      </c>
      <c r="AO211" s="85">
        <f t="shared" si="70"/>
        <v>24</v>
      </c>
      <c r="AP211" s="85">
        <v>0</v>
      </c>
      <c r="AQ211" s="85">
        <v>0</v>
      </c>
      <c r="AR211" s="85">
        <v>0</v>
      </c>
      <c r="AS211" s="85">
        <f t="shared" si="71"/>
        <v>0</v>
      </c>
      <c r="AT211" s="85">
        <v>12</v>
      </c>
      <c r="AU211" s="85">
        <v>0</v>
      </c>
      <c r="AV211" s="85">
        <v>0</v>
      </c>
      <c r="AW211" s="85">
        <f t="shared" si="72"/>
        <v>12</v>
      </c>
      <c r="AX211" s="85">
        <v>70</v>
      </c>
      <c r="AY211" s="85">
        <v>50</v>
      </c>
      <c r="AZ211" s="85">
        <v>0</v>
      </c>
      <c r="BA211" s="85">
        <v>14</v>
      </c>
      <c r="BB211" s="85">
        <v>0</v>
      </c>
      <c r="BC211" s="85">
        <f t="shared" si="73"/>
        <v>134</v>
      </c>
      <c r="BD211" s="85">
        <v>1</v>
      </c>
      <c r="BE211" s="85">
        <v>36</v>
      </c>
      <c r="BF211" s="89">
        <v>1000</v>
      </c>
    </row>
    <row r="212" spans="1:58">
      <c r="A212" s="85">
        <v>2010</v>
      </c>
      <c r="B212" s="85" t="s">
        <v>121</v>
      </c>
      <c r="C212" s="88">
        <v>2.0699999999999998</v>
      </c>
      <c r="D212" s="88">
        <v>52.25</v>
      </c>
      <c r="E212" s="88">
        <v>0</v>
      </c>
      <c r="F212" s="88">
        <v>0</v>
      </c>
      <c r="G212" s="88">
        <f t="shared" si="68"/>
        <v>54.32</v>
      </c>
      <c r="H212" s="88">
        <v>54.32</v>
      </c>
      <c r="I212" s="88">
        <v>51.944000000000003</v>
      </c>
      <c r="J212" s="88">
        <v>106.57</v>
      </c>
      <c r="K212" s="88">
        <v>26.26</v>
      </c>
      <c r="L212" s="88">
        <v>0</v>
      </c>
      <c r="M212" s="88">
        <v>0</v>
      </c>
      <c r="N212" s="12">
        <f>+BN_InfraMR[[#This Row],[A.03.1 -  Longitud de Vías de Explotación No Electrificadas Troncales y Ramales (vía principal) (km)]]+BN_InfraMR[[#This Row],[A.04.1 -  Longitud de Vías de Explotación Electrificadas Troncales y Ramales (vía principal) (km)]]</f>
        <v>106.57</v>
      </c>
      <c r="O212" s="88">
        <v>106.57</v>
      </c>
      <c r="P212" s="85">
        <v>15</v>
      </c>
      <c r="Q212" s="85">
        <v>7</v>
      </c>
      <c r="R212" s="85">
        <v>0</v>
      </c>
      <c r="S212" s="85">
        <f t="shared" si="63"/>
        <v>22</v>
      </c>
      <c r="T212" s="85">
        <v>0</v>
      </c>
      <c r="U212" s="85">
        <v>42</v>
      </c>
      <c r="V212" s="85">
        <v>0</v>
      </c>
      <c r="W212" s="85">
        <v>3</v>
      </c>
      <c r="X212" s="85">
        <v>0</v>
      </c>
      <c r="Y212" s="85">
        <f t="shared" si="64"/>
        <v>45</v>
      </c>
      <c r="Z212" s="85">
        <v>17</v>
      </c>
      <c r="AA212" s="85">
        <v>8</v>
      </c>
      <c r="AB212" s="85">
        <f>+BN_InfraMR[[#This Row],[Total Pasos Vehiculares a Nivel]]</f>
        <v>45</v>
      </c>
      <c r="AC212" s="85">
        <f t="shared" si="65"/>
        <v>70</v>
      </c>
      <c r="AD212" s="85">
        <v>1</v>
      </c>
      <c r="AE212" s="85">
        <v>8</v>
      </c>
      <c r="AF212" s="85">
        <v>55</v>
      </c>
      <c r="AG212" s="85">
        <f t="shared" si="69"/>
        <v>64</v>
      </c>
      <c r="AH212" s="88">
        <v>52.32</v>
      </c>
      <c r="AI212" s="88">
        <v>2</v>
      </c>
      <c r="AJ212" s="88">
        <v>0</v>
      </c>
      <c r="AK212" s="88">
        <f t="shared" si="67"/>
        <v>54.32</v>
      </c>
      <c r="AL212" s="85">
        <v>3</v>
      </c>
      <c r="AM212" s="85">
        <v>21</v>
      </c>
      <c r="AN212" s="85">
        <v>0</v>
      </c>
      <c r="AO212" s="85">
        <f t="shared" si="70"/>
        <v>24</v>
      </c>
      <c r="AP212" s="85">
        <v>0</v>
      </c>
      <c r="AQ212" s="85">
        <v>0</v>
      </c>
      <c r="AR212" s="85">
        <v>0</v>
      </c>
      <c r="AS212" s="85">
        <f t="shared" si="71"/>
        <v>0</v>
      </c>
      <c r="AT212" s="85">
        <v>12</v>
      </c>
      <c r="AU212" s="85">
        <v>0</v>
      </c>
      <c r="AV212" s="85">
        <v>0</v>
      </c>
      <c r="AW212" s="85">
        <f t="shared" si="72"/>
        <v>12</v>
      </c>
      <c r="AX212" s="85">
        <v>70</v>
      </c>
      <c r="AY212" s="85">
        <v>50</v>
      </c>
      <c r="AZ212" s="85">
        <v>0</v>
      </c>
      <c r="BA212" s="85">
        <v>14</v>
      </c>
      <c r="BB212" s="85">
        <v>0</v>
      </c>
      <c r="BC212" s="85">
        <f t="shared" si="73"/>
        <v>134</v>
      </c>
      <c r="BD212" s="85">
        <v>1</v>
      </c>
      <c r="BE212" s="85">
        <v>36</v>
      </c>
      <c r="BF212" s="89">
        <v>1000</v>
      </c>
    </row>
    <row r="213" spans="1:58">
      <c r="A213" s="85">
        <v>2010</v>
      </c>
      <c r="B213" s="85" t="s">
        <v>122</v>
      </c>
      <c r="C213" s="88">
        <v>2.0699999999999998</v>
      </c>
      <c r="D213" s="88">
        <v>52.25</v>
      </c>
      <c r="E213" s="88">
        <v>0</v>
      </c>
      <c r="F213" s="88">
        <v>0</v>
      </c>
      <c r="G213" s="88">
        <f t="shared" si="68"/>
        <v>54.32</v>
      </c>
      <c r="H213" s="88">
        <v>54.32</v>
      </c>
      <c r="I213" s="88">
        <v>51.944000000000003</v>
      </c>
      <c r="J213" s="88">
        <v>106.57</v>
      </c>
      <c r="K213" s="88">
        <v>26.26</v>
      </c>
      <c r="L213" s="88">
        <v>0</v>
      </c>
      <c r="M213" s="88">
        <v>0</v>
      </c>
      <c r="N213" s="12">
        <f>+BN_InfraMR[[#This Row],[A.03.1 -  Longitud de Vías de Explotación No Electrificadas Troncales y Ramales (vía principal) (km)]]+BN_InfraMR[[#This Row],[A.04.1 -  Longitud de Vías de Explotación Electrificadas Troncales y Ramales (vía principal) (km)]]</f>
        <v>106.57</v>
      </c>
      <c r="O213" s="88">
        <v>106.57</v>
      </c>
      <c r="P213" s="85">
        <v>15</v>
      </c>
      <c r="Q213" s="85">
        <v>7</v>
      </c>
      <c r="R213" s="85">
        <v>0</v>
      </c>
      <c r="S213" s="85">
        <f t="shared" si="63"/>
        <v>22</v>
      </c>
      <c r="T213" s="85">
        <v>0</v>
      </c>
      <c r="U213" s="85">
        <v>42</v>
      </c>
      <c r="V213" s="85">
        <v>0</v>
      </c>
      <c r="W213" s="85">
        <v>3</v>
      </c>
      <c r="X213" s="85">
        <v>0</v>
      </c>
      <c r="Y213" s="85">
        <f t="shared" si="64"/>
        <v>45</v>
      </c>
      <c r="Z213" s="85">
        <v>17</v>
      </c>
      <c r="AA213" s="85">
        <v>8</v>
      </c>
      <c r="AB213" s="85">
        <f>+BN_InfraMR[[#This Row],[Total Pasos Vehiculares a Nivel]]</f>
        <v>45</v>
      </c>
      <c r="AC213" s="85">
        <f t="shared" si="65"/>
        <v>70</v>
      </c>
      <c r="AD213" s="85">
        <v>1</v>
      </c>
      <c r="AE213" s="85">
        <v>8</v>
      </c>
      <c r="AF213" s="85">
        <v>55</v>
      </c>
      <c r="AG213" s="85">
        <f t="shared" si="69"/>
        <v>64</v>
      </c>
      <c r="AH213" s="88">
        <v>52.32</v>
      </c>
      <c r="AI213" s="88">
        <v>2</v>
      </c>
      <c r="AJ213" s="88">
        <v>0</v>
      </c>
      <c r="AK213" s="88">
        <f t="shared" si="67"/>
        <v>54.32</v>
      </c>
      <c r="AL213" s="85">
        <v>3</v>
      </c>
      <c r="AM213" s="85">
        <v>21</v>
      </c>
      <c r="AN213" s="85">
        <v>0</v>
      </c>
      <c r="AO213" s="85">
        <f t="shared" si="70"/>
        <v>24</v>
      </c>
      <c r="AP213" s="85">
        <v>0</v>
      </c>
      <c r="AQ213" s="85">
        <v>0</v>
      </c>
      <c r="AR213" s="85">
        <v>0</v>
      </c>
      <c r="AS213" s="85">
        <f t="shared" si="71"/>
        <v>0</v>
      </c>
      <c r="AT213" s="85">
        <v>12</v>
      </c>
      <c r="AU213" s="85">
        <v>0</v>
      </c>
      <c r="AV213" s="85">
        <v>0</v>
      </c>
      <c r="AW213" s="85">
        <f t="shared" si="72"/>
        <v>12</v>
      </c>
      <c r="AX213" s="85">
        <v>70</v>
      </c>
      <c r="AY213" s="85">
        <v>50</v>
      </c>
      <c r="AZ213" s="85">
        <v>0</v>
      </c>
      <c r="BA213" s="85">
        <v>14</v>
      </c>
      <c r="BB213" s="85">
        <v>0</v>
      </c>
      <c r="BC213" s="85">
        <f t="shared" si="73"/>
        <v>134</v>
      </c>
      <c r="BD213" s="85">
        <v>1</v>
      </c>
      <c r="BE213" s="85">
        <v>36</v>
      </c>
      <c r="BF213" s="89">
        <v>1000</v>
      </c>
    </row>
    <row r="214" spans="1:58">
      <c r="A214" s="85">
        <v>2010</v>
      </c>
      <c r="B214" s="85" t="s">
        <v>123</v>
      </c>
      <c r="C214" s="88">
        <v>2.0699999999999998</v>
      </c>
      <c r="D214" s="88">
        <v>52.25</v>
      </c>
      <c r="E214" s="88">
        <v>0</v>
      </c>
      <c r="F214" s="88">
        <v>0</v>
      </c>
      <c r="G214" s="88">
        <f t="shared" si="68"/>
        <v>54.32</v>
      </c>
      <c r="H214" s="88">
        <v>54.32</v>
      </c>
      <c r="I214" s="88">
        <v>51.944000000000003</v>
      </c>
      <c r="J214" s="88">
        <v>106.57</v>
      </c>
      <c r="K214" s="88">
        <v>26.26</v>
      </c>
      <c r="L214" s="88">
        <v>0</v>
      </c>
      <c r="M214" s="88">
        <v>0</v>
      </c>
      <c r="N214" s="12">
        <f>+BN_InfraMR[[#This Row],[A.03.1 -  Longitud de Vías de Explotación No Electrificadas Troncales y Ramales (vía principal) (km)]]+BN_InfraMR[[#This Row],[A.04.1 -  Longitud de Vías de Explotación Electrificadas Troncales y Ramales (vía principal) (km)]]</f>
        <v>106.57</v>
      </c>
      <c r="O214" s="88">
        <v>106.57</v>
      </c>
      <c r="P214" s="85">
        <v>15</v>
      </c>
      <c r="Q214" s="85">
        <v>7</v>
      </c>
      <c r="R214" s="85">
        <v>0</v>
      </c>
      <c r="S214" s="85">
        <f t="shared" si="63"/>
        <v>22</v>
      </c>
      <c r="T214" s="85">
        <v>0</v>
      </c>
      <c r="U214" s="85">
        <v>42</v>
      </c>
      <c r="V214" s="85">
        <v>0</v>
      </c>
      <c r="W214" s="85">
        <v>3</v>
      </c>
      <c r="X214" s="85">
        <v>0</v>
      </c>
      <c r="Y214" s="85">
        <f t="shared" si="64"/>
        <v>45</v>
      </c>
      <c r="Z214" s="85">
        <v>17</v>
      </c>
      <c r="AA214" s="85">
        <v>8</v>
      </c>
      <c r="AB214" s="85">
        <f>+BN_InfraMR[[#This Row],[Total Pasos Vehiculares a Nivel]]</f>
        <v>45</v>
      </c>
      <c r="AC214" s="85">
        <f t="shared" si="65"/>
        <v>70</v>
      </c>
      <c r="AD214" s="85">
        <v>1</v>
      </c>
      <c r="AE214" s="85">
        <v>8</v>
      </c>
      <c r="AF214" s="85">
        <v>55</v>
      </c>
      <c r="AG214" s="85">
        <f t="shared" si="69"/>
        <v>64</v>
      </c>
      <c r="AH214" s="88">
        <v>52.32</v>
      </c>
      <c r="AI214" s="88">
        <v>2</v>
      </c>
      <c r="AJ214" s="88">
        <v>0</v>
      </c>
      <c r="AK214" s="88">
        <f t="shared" si="67"/>
        <v>54.32</v>
      </c>
      <c r="AL214" s="85">
        <v>3</v>
      </c>
      <c r="AM214" s="85">
        <v>21</v>
      </c>
      <c r="AN214" s="85">
        <v>0</v>
      </c>
      <c r="AO214" s="85">
        <f t="shared" si="70"/>
        <v>24</v>
      </c>
      <c r="AP214" s="85">
        <v>0</v>
      </c>
      <c r="AQ214" s="85">
        <v>0</v>
      </c>
      <c r="AR214" s="85">
        <v>0</v>
      </c>
      <c r="AS214" s="85">
        <f t="shared" si="71"/>
        <v>0</v>
      </c>
      <c r="AT214" s="85">
        <v>12</v>
      </c>
      <c r="AU214" s="85">
        <v>0</v>
      </c>
      <c r="AV214" s="85">
        <v>0</v>
      </c>
      <c r="AW214" s="85">
        <f t="shared" si="72"/>
        <v>12</v>
      </c>
      <c r="AX214" s="85">
        <v>70</v>
      </c>
      <c r="AY214" s="85">
        <v>50</v>
      </c>
      <c r="AZ214" s="85">
        <v>0</v>
      </c>
      <c r="BA214" s="85">
        <v>14</v>
      </c>
      <c r="BB214" s="85">
        <v>0</v>
      </c>
      <c r="BC214" s="85">
        <f t="shared" si="73"/>
        <v>134</v>
      </c>
      <c r="BD214" s="85">
        <v>1</v>
      </c>
      <c r="BE214" s="85">
        <v>36</v>
      </c>
      <c r="BF214" s="89">
        <v>1000</v>
      </c>
    </row>
    <row r="215" spans="1:58">
      <c r="A215" s="85">
        <v>2010</v>
      </c>
      <c r="B215" s="85" t="s">
        <v>124</v>
      </c>
      <c r="C215" s="88">
        <v>2.0699999999999998</v>
      </c>
      <c r="D215" s="88">
        <v>52.25</v>
      </c>
      <c r="E215" s="88">
        <v>0</v>
      </c>
      <c r="F215" s="88">
        <v>0</v>
      </c>
      <c r="G215" s="88">
        <f t="shared" si="68"/>
        <v>54.32</v>
      </c>
      <c r="H215" s="88">
        <v>54.32</v>
      </c>
      <c r="I215" s="88">
        <v>51.944000000000003</v>
      </c>
      <c r="J215" s="88">
        <v>106.57</v>
      </c>
      <c r="K215" s="88">
        <v>26.26</v>
      </c>
      <c r="L215" s="88">
        <v>0</v>
      </c>
      <c r="M215" s="88">
        <v>0</v>
      </c>
      <c r="N215" s="12">
        <f>+BN_InfraMR[[#This Row],[A.03.1 -  Longitud de Vías de Explotación No Electrificadas Troncales y Ramales (vía principal) (km)]]+BN_InfraMR[[#This Row],[A.04.1 -  Longitud de Vías de Explotación Electrificadas Troncales y Ramales (vía principal) (km)]]</f>
        <v>106.57</v>
      </c>
      <c r="O215" s="88">
        <v>106.57</v>
      </c>
      <c r="P215" s="85">
        <v>15</v>
      </c>
      <c r="Q215" s="85">
        <v>7</v>
      </c>
      <c r="R215" s="85">
        <v>0</v>
      </c>
      <c r="S215" s="85">
        <f t="shared" si="63"/>
        <v>22</v>
      </c>
      <c r="T215" s="85">
        <v>0</v>
      </c>
      <c r="U215" s="85">
        <v>42</v>
      </c>
      <c r="V215" s="85">
        <v>0</v>
      </c>
      <c r="W215" s="85">
        <v>3</v>
      </c>
      <c r="X215" s="85">
        <v>0</v>
      </c>
      <c r="Y215" s="85">
        <f t="shared" si="64"/>
        <v>45</v>
      </c>
      <c r="Z215" s="85">
        <v>17</v>
      </c>
      <c r="AA215" s="85">
        <v>8</v>
      </c>
      <c r="AB215" s="85">
        <f>+BN_InfraMR[[#This Row],[Total Pasos Vehiculares a Nivel]]</f>
        <v>45</v>
      </c>
      <c r="AC215" s="85">
        <f t="shared" si="65"/>
        <v>70</v>
      </c>
      <c r="AD215" s="85">
        <v>1</v>
      </c>
      <c r="AE215" s="85">
        <v>8</v>
      </c>
      <c r="AF215" s="85">
        <v>55</v>
      </c>
      <c r="AG215" s="85">
        <f t="shared" si="69"/>
        <v>64</v>
      </c>
      <c r="AH215" s="88">
        <v>52.32</v>
      </c>
      <c r="AI215" s="88">
        <v>2</v>
      </c>
      <c r="AJ215" s="88">
        <v>0</v>
      </c>
      <c r="AK215" s="88">
        <f t="shared" si="67"/>
        <v>54.32</v>
      </c>
      <c r="AL215" s="85">
        <v>3</v>
      </c>
      <c r="AM215" s="85">
        <v>21</v>
      </c>
      <c r="AN215" s="85">
        <v>0</v>
      </c>
      <c r="AO215" s="85">
        <f t="shared" si="70"/>
        <v>24</v>
      </c>
      <c r="AP215" s="85">
        <v>0</v>
      </c>
      <c r="AQ215" s="85">
        <v>0</v>
      </c>
      <c r="AR215" s="85">
        <v>0</v>
      </c>
      <c r="AS215" s="85">
        <f t="shared" si="71"/>
        <v>0</v>
      </c>
      <c r="AT215" s="85">
        <v>12</v>
      </c>
      <c r="AU215" s="85">
        <v>0</v>
      </c>
      <c r="AV215" s="85">
        <v>0</v>
      </c>
      <c r="AW215" s="85">
        <f t="shared" si="72"/>
        <v>12</v>
      </c>
      <c r="AX215" s="85">
        <v>70</v>
      </c>
      <c r="AY215" s="85">
        <v>50</v>
      </c>
      <c r="AZ215" s="85">
        <v>0</v>
      </c>
      <c r="BA215" s="85">
        <v>14</v>
      </c>
      <c r="BB215" s="85">
        <v>0</v>
      </c>
      <c r="BC215" s="85">
        <f t="shared" si="73"/>
        <v>134</v>
      </c>
      <c r="BD215" s="85">
        <v>1</v>
      </c>
      <c r="BE215" s="85">
        <v>36</v>
      </c>
      <c r="BF215" s="89">
        <v>1000</v>
      </c>
    </row>
    <row r="216" spans="1:58">
      <c r="A216" s="85">
        <v>2010</v>
      </c>
      <c r="B216" s="85" t="s">
        <v>125</v>
      </c>
      <c r="C216" s="88">
        <v>2.0699999999999998</v>
      </c>
      <c r="D216" s="88">
        <v>52.25</v>
      </c>
      <c r="E216" s="88">
        <v>0</v>
      </c>
      <c r="F216" s="88">
        <v>0</v>
      </c>
      <c r="G216" s="88">
        <f t="shared" si="68"/>
        <v>54.32</v>
      </c>
      <c r="H216" s="88">
        <v>54.32</v>
      </c>
      <c r="I216" s="88">
        <v>51.944000000000003</v>
      </c>
      <c r="J216" s="88">
        <v>106.57</v>
      </c>
      <c r="K216" s="88">
        <v>26.26</v>
      </c>
      <c r="L216" s="88">
        <v>0</v>
      </c>
      <c r="M216" s="88">
        <v>0</v>
      </c>
      <c r="N216" s="12">
        <f>+BN_InfraMR[[#This Row],[A.03.1 -  Longitud de Vías de Explotación No Electrificadas Troncales y Ramales (vía principal) (km)]]+BN_InfraMR[[#This Row],[A.04.1 -  Longitud de Vías de Explotación Electrificadas Troncales y Ramales (vía principal) (km)]]</f>
        <v>106.57</v>
      </c>
      <c r="O216" s="88">
        <v>106.57</v>
      </c>
      <c r="P216" s="85">
        <v>15</v>
      </c>
      <c r="Q216" s="85">
        <v>7</v>
      </c>
      <c r="R216" s="85">
        <v>0</v>
      </c>
      <c r="S216" s="85">
        <f t="shared" si="63"/>
        <v>22</v>
      </c>
      <c r="T216" s="85">
        <v>0</v>
      </c>
      <c r="U216" s="85">
        <v>42</v>
      </c>
      <c r="V216" s="85">
        <v>0</v>
      </c>
      <c r="W216" s="85">
        <v>3</v>
      </c>
      <c r="X216" s="85">
        <v>0</v>
      </c>
      <c r="Y216" s="85">
        <f t="shared" si="64"/>
        <v>45</v>
      </c>
      <c r="Z216" s="85">
        <v>17</v>
      </c>
      <c r="AA216" s="85">
        <v>8</v>
      </c>
      <c r="AB216" s="85">
        <f>+BN_InfraMR[[#This Row],[Total Pasos Vehiculares a Nivel]]</f>
        <v>45</v>
      </c>
      <c r="AC216" s="85">
        <f t="shared" si="65"/>
        <v>70</v>
      </c>
      <c r="AD216" s="85">
        <v>1</v>
      </c>
      <c r="AE216" s="85">
        <v>8</v>
      </c>
      <c r="AF216" s="85">
        <v>55</v>
      </c>
      <c r="AG216" s="85">
        <f t="shared" si="69"/>
        <v>64</v>
      </c>
      <c r="AH216" s="88">
        <v>52.32</v>
      </c>
      <c r="AI216" s="88">
        <v>2</v>
      </c>
      <c r="AJ216" s="88">
        <v>0</v>
      </c>
      <c r="AK216" s="88">
        <f t="shared" si="67"/>
        <v>54.32</v>
      </c>
      <c r="AL216" s="85">
        <v>3</v>
      </c>
      <c r="AM216" s="85">
        <v>21</v>
      </c>
      <c r="AN216" s="85">
        <v>0</v>
      </c>
      <c r="AO216" s="85">
        <f t="shared" si="70"/>
        <v>24</v>
      </c>
      <c r="AP216" s="85">
        <v>0</v>
      </c>
      <c r="AQ216" s="85">
        <v>0</v>
      </c>
      <c r="AR216" s="85">
        <v>0</v>
      </c>
      <c r="AS216" s="85">
        <f t="shared" si="71"/>
        <v>0</v>
      </c>
      <c r="AT216" s="85">
        <v>12</v>
      </c>
      <c r="AU216" s="85">
        <v>0</v>
      </c>
      <c r="AV216" s="85">
        <v>0</v>
      </c>
      <c r="AW216" s="85">
        <f t="shared" si="72"/>
        <v>12</v>
      </c>
      <c r="AX216" s="85">
        <v>70</v>
      </c>
      <c r="AY216" s="85">
        <v>50</v>
      </c>
      <c r="AZ216" s="85">
        <v>0</v>
      </c>
      <c r="BA216" s="85">
        <v>14</v>
      </c>
      <c r="BB216" s="85">
        <v>0</v>
      </c>
      <c r="BC216" s="85">
        <f t="shared" si="73"/>
        <v>134</v>
      </c>
      <c r="BD216" s="85">
        <v>1</v>
      </c>
      <c r="BE216" s="85">
        <v>36</v>
      </c>
      <c r="BF216" s="89">
        <v>1000</v>
      </c>
    </row>
    <row r="217" spans="1:58">
      <c r="A217" s="85">
        <v>2010</v>
      </c>
      <c r="B217" s="85" t="s">
        <v>126</v>
      </c>
      <c r="C217" s="88">
        <v>2.0699999999999998</v>
      </c>
      <c r="D217" s="88">
        <v>52.25</v>
      </c>
      <c r="E217" s="88">
        <v>0</v>
      </c>
      <c r="F217" s="88">
        <v>0</v>
      </c>
      <c r="G217" s="88">
        <f t="shared" si="68"/>
        <v>54.32</v>
      </c>
      <c r="H217" s="88">
        <v>54.32</v>
      </c>
      <c r="I217" s="88">
        <v>51.944000000000003</v>
      </c>
      <c r="J217" s="88">
        <v>106.57</v>
      </c>
      <c r="K217" s="88">
        <v>26.26</v>
      </c>
      <c r="L217" s="88">
        <v>0</v>
      </c>
      <c r="M217" s="88">
        <v>0</v>
      </c>
      <c r="N217" s="12">
        <f>+BN_InfraMR[[#This Row],[A.03.1 -  Longitud de Vías de Explotación No Electrificadas Troncales y Ramales (vía principal) (km)]]+BN_InfraMR[[#This Row],[A.04.1 -  Longitud de Vías de Explotación Electrificadas Troncales y Ramales (vía principal) (km)]]</f>
        <v>106.57</v>
      </c>
      <c r="O217" s="88">
        <v>106.57</v>
      </c>
      <c r="P217" s="85">
        <v>15</v>
      </c>
      <c r="Q217" s="85">
        <v>7</v>
      </c>
      <c r="R217" s="85">
        <v>0</v>
      </c>
      <c r="S217" s="85">
        <f t="shared" si="63"/>
        <v>22</v>
      </c>
      <c r="T217" s="85">
        <v>0</v>
      </c>
      <c r="U217" s="85">
        <v>42</v>
      </c>
      <c r="V217" s="85">
        <v>0</v>
      </c>
      <c r="W217" s="85">
        <v>3</v>
      </c>
      <c r="X217" s="85">
        <v>0</v>
      </c>
      <c r="Y217" s="85">
        <f t="shared" si="64"/>
        <v>45</v>
      </c>
      <c r="Z217" s="85">
        <v>17</v>
      </c>
      <c r="AA217" s="85">
        <v>8</v>
      </c>
      <c r="AB217" s="85">
        <f>+BN_InfraMR[[#This Row],[Total Pasos Vehiculares a Nivel]]</f>
        <v>45</v>
      </c>
      <c r="AC217" s="85">
        <f t="shared" si="65"/>
        <v>70</v>
      </c>
      <c r="AD217" s="85">
        <v>1</v>
      </c>
      <c r="AE217" s="85">
        <v>8</v>
      </c>
      <c r="AF217" s="85">
        <v>55</v>
      </c>
      <c r="AG217" s="85">
        <f t="shared" si="69"/>
        <v>64</v>
      </c>
      <c r="AH217" s="88">
        <v>52.32</v>
      </c>
      <c r="AI217" s="88">
        <v>2</v>
      </c>
      <c r="AJ217" s="88">
        <v>0</v>
      </c>
      <c r="AK217" s="88">
        <f t="shared" si="67"/>
        <v>54.32</v>
      </c>
      <c r="AL217" s="85">
        <v>3</v>
      </c>
      <c r="AM217" s="85">
        <v>21</v>
      </c>
      <c r="AN217" s="85">
        <v>0</v>
      </c>
      <c r="AO217" s="85">
        <f t="shared" si="70"/>
        <v>24</v>
      </c>
      <c r="AP217" s="85">
        <v>0</v>
      </c>
      <c r="AQ217" s="85">
        <v>0</v>
      </c>
      <c r="AR217" s="85">
        <v>0</v>
      </c>
      <c r="AS217" s="85">
        <f t="shared" si="71"/>
        <v>0</v>
      </c>
      <c r="AT217" s="85">
        <v>12</v>
      </c>
      <c r="AU217" s="85">
        <v>0</v>
      </c>
      <c r="AV217" s="85">
        <v>0</v>
      </c>
      <c r="AW217" s="85">
        <f t="shared" si="72"/>
        <v>12</v>
      </c>
      <c r="AX217" s="85">
        <v>70</v>
      </c>
      <c r="AY217" s="85">
        <v>50</v>
      </c>
      <c r="AZ217" s="85">
        <v>0</v>
      </c>
      <c r="BA217" s="85">
        <v>14</v>
      </c>
      <c r="BB217" s="85">
        <v>0</v>
      </c>
      <c r="BC217" s="85">
        <f t="shared" si="73"/>
        <v>134</v>
      </c>
      <c r="BD217" s="85">
        <v>1</v>
      </c>
      <c r="BE217" s="85">
        <v>36</v>
      </c>
      <c r="BF217" s="89">
        <v>1000</v>
      </c>
    </row>
    <row r="218" spans="1:58">
      <c r="A218" s="85">
        <v>2011</v>
      </c>
      <c r="B218" s="85" t="s">
        <v>115</v>
      </c>
      <c r="C218" s="88">
        <v>2.0699999999999998</v>
      </c>
      <c r="D218" s="88">
        <v>52.25</v>
      </c>
      <c r="E218" s="88">
        <v>0</v>
      </c>
      <c r="F218" s="88">
        <v>0</v>
      </c>
      <c r="G218" s="88">
        <f t="shared" si="68"/>
        <v>54.32</v>
      </c>
      <c r="H218" s="88">
        <v>54.32</v>
      </c>
      <c r="I218" s="88">
        <v>51.944000000000003</v>
      </c>
      <c r="J218" s="88">
        <v>106.57</v>
      </c>
      <c r="K218" s="88">
        <v>26.26</v>
      </c>
      <c r="L218" s="88">
        <v>0</v>
      </c>
      <c r="M218" s="88">
        <v>0</v>
      </c>
      <c r="N218" s="12">
        <f>+BN_InfraMR[[#This Row],[A.03.1 -  Longitud de Vías de Explotación No Electrificadas Troncales y Ramales (vía principal) (km)]]+BN_InfraMR[[#This Row],[A.04.1 -  Longitud de Vías de Explotación Electrificadas Troncales y Ramales (vía principal) (km)]]</f>
        <v>106.57</v>
      </c>
      <c r="O218" s="88">
        <v>106.57</v>
      </c>
      <c r="P218" s="85">
        <v>15</v>
      </c>
      <c r="Q218" s="85">
        <v>7</v>
      </c>
      <c r="R218" s="85">
        <v>0</v>
      </c>
      <c r="S218" s="85">
        <f t="shared" si="63"/>
        <v>22</v>
      </c>
      <c r="T218" s="85">
        <v>0</v>
      </c>
      <c r="U218" s="85">
        <v>42</v>
      </c>
      <c r="V218" s="85">
        <v>0</v>
      </c>
      <c r="W218" s="85">
        <v>3</v>
      </c>
      <c r="X218" s="85">
        <v>0</v>
      </c>
      <c r="Y218" s="85">
        <f t="shared" si="64"/>
        <v>45</v>
      </c>
      <c r="Z218" s="85">
        <v>17</v>
      </c>
      <c r="AA218" s="85">
        <v>9</v>
      </c>
      <c r="AB218" s="85">
        <f>+BN_InfraMR[[#This Row],[Total Pasos Vehiculares a Nivel]]</f>
        <v>45</v>
      </c>
      <c r="AC218" s="85">
        <f t="shared" si="65"/>
        <v>71</v>
      </c>
      <c r="AD218" s="85">
        <v>1</v>
      </c>
      <c r="AE218" s="85">
        <v>8</v>
      </c>
      <c r="AF218" s="85">
        <v>55</v>
      </c>
      <c r="AG218" s="85">
        <f>SUM(AD218:AF218)</f>
        <v>64</v>
      </c>
      <c r="AH218" s="88">
        <v>52.32</v>
      </c>
      <c r="AI218" s="88">
        <v>2</v>
      </c>
      <c r="AJ218" s="88">
        <v>0</v>
      </c>
      <c r="AK218" s="88">
        <f t="shared" si="67"/>
        <v>54.32</v>
      </c>
      <c r="AL218" s="85">
        <v>3</v>
      </c>
      <c r="AM218" s="85">
        <v>21</v>
      </c>
      <c r="AN218" s="85">
        <v>0</v>
      </c>
      <c r="AO218" s="85">
        <f t="shared" si="70"/>
        <v>24</v>
      </c>
      <c r="AP218" s="85">
        <v>0</v>
      </c>
      <c r="AQ218" s="85">
        <v>0</v>
      </c>
      <c r="AR218" s="85">
        <v>0</v>
      </c>
      <c r="AS218" s="85">
        <f t="shared" si="71"/>
        <v>0</v>
      </c>
      <c r="AT218" s="85">
        <v>12</v>
      </c>
      <c r="AU218" s="85">
        <v>0</v>
      </c>
      <c r="AV218" s="85">
        <v>0</v>
      </c>
      <c r="AW218" s="85">
        <f t="shared" si="72"/>
        <v>12</v>
      </c>
      <c r="AX218" s="85">
        <v>70</v>
      </c>
      <c r="AY218" s="85">
        <v>50</v>
      </c>
      <c r="AZ218" s="85">
        <v>0</v>
      </c>
      <c r="BA218" s="85">
        <v>14</v>
      </c>
      <c r="BB218" s="85">
        <v>0</v>
      </c>
      <c r="BC218" s="85">
        <f t="shared" si="73"/>
        <v>134</v>
      </c>
      <c r="BD218" s="85">
        <v>1</v>
      </c>
      <c r="BE218" s="85">
        <v>36</v>
      </c>
      <c r="BF218" s="89">
        <v>1000</v>
      </c>
    </row>
    <row r="219" spans="1:58">
      <c r="A219" s="85">
        <v>2011</v>
      </c>
      <c r="B219" s="85" t="s">
        <v>116</v>
      </c>
      <c r="C219" s="88">
        <v>2.0699999999999998</v>
      </c>
      <c r="D219" s="88">
        <v>52.25</v>
      </c>
      <c r="E219" s="88">
        <v>0</v>
      </c>
      <c r="F219" s="88">
        <v>0</v>
      </c>
      <c r="G219" s="88">
        <f t="shared" si="68"/>
        <v>54.32</v>
      </c>
      <c r="H219" s="88">
        <v>54.32</v>
      </c>
      <c r="I219" s="88">
        <v>51.944000000000003</v>
      </c>
      <c r="J219" s="88">
        <v>106.57</v>
      </c>
      <c r="K219" s="88">
        <v>26.26</v>
      </c>
      <c r="L219" s="88">
        <v>0</v>
      </c>
      <c r="M219" s="88">
        <v>0</v>
      </c>
      <c r="N219" s="12">
        <f>+BN_InfraMR[[#This Row],[A.03.1 -  Longitud de Vías de Explotación No Electrificadas Troncales y Ramales (vía principal) (km)]]+BN_InfraMR[[#This Row],[A.04.1 -  Longitud de Vías de Explotación Electrificadas Troncales y Ramales (vía principal) (km)]]</f>
        <v>106.57</v>
      </c>
      <c r="O219" s="88">
        <v>106.57</v>
      </c>
      <c r="P219" s="85">
        <v>15</v>
      </c>
      <c r="Q219" s="85">
        <v>7</v>
      </c>
      <c r="R219" s="85">
        <v>0</v>
      </c>
      <c r="S219" s="85">
        <f t="shared" si="63"/>
        <v>22</v>
      </c>
      <c r="T219" s="85">
        <v>0</v>
      </c>
      <c r="U219" s="85">
        <v>42</v>
      </c>
      <c r="V219" s="85">
        <v>0</v>
      </c>
      <c r="W219" s="85">
        <v>3</v>
      </c>
      <c r="X219" s="85">
        <v>0</v>
      </c>
      <c r="Y219" s="85">
        <f t="shared" si="64"/>
        <v>45</v>
      </c>
      <c r="Z219" s="85">
        <v>17</v>
      </c>
      <c r="AA219" s="85">
        <v>9</v>
      </c>
      <c r="AB219" s="85">
        <f>+BN_InfraMR[[#This Row],[Total Pasos Vehiculares a Nivel]]</f>
        <v>45</v>
      </c>
      <c r="AC219" s="85">
        <f t="shared" si="65"/>
        <v>71</v>
      </c>
      <c r="AD219" s="85">
        <v>1</v>
      </c>
      <c r="AE219" s="85">
        <v>8</v>
      </c>
      <c r="AF219" s="85">
        <v>55</v>
      </c>
      <c r="AG219" s="85">
        <f t="shared" ref="AG219:AG229" si="74">SUM(AD219:AF219)</f>
        <v>64</v>
      </c>
      <c r="AH219" s="88">
        <v>52.32</v>
      </c>
      <c r="AI219" s="88">
        <v>2</v>
      </c>
      <c r="AJ219" s="88">
        <v>0</v>
      </c>
      <c r="AK219" s="88">
        <f t="shared" si="67"/>
        <v>54.32</v>
      </c>
      <c r="AL219" s="85">
        <v>3</v>
      </c>
      <c r="AM219" s="85">
        <v>21</v>
      </c>
      <c r="AN219" s="85">
        <v>0</v>
      </c>
      <c r="AO219" s="85">
        <f t="shared" si="70"/>
        <v>24</v>
      </c>
      <c r="AP219" s="85">
        <v>0</v>
      </c>
      <c r="AQ219" s="85">
        <v>0</v>
      </c>
      <c r="AR219" s="85">
        <v>0</v>
      </c>
      <c r="AS219" s="85">
        <f t="shared" si="71"/>
        <v>0</v>
      </c>
      <c r="AT219" s="85">
        <v>12</v>
      </c>
      <c r="AU219" s="85">
        <v>0</v>
      </c>
      <c r="AV219" s="85">
        <v>0</v>
      </c>
      <c r="AW219" s="85">
        <f t="shared" si="72"/>
        <v>12</v>
      </c>
      <c r="AX219" s="85">
        <v>70</v>
      </c>
      <c r="AY219" s="85">
        <v>50</v>
      </c>
      <c r="AZ219" s="85">
        <v>0</v>
      </c>
      <c r="BA219" s="85">
        <v>14</v>
      </c>
      <c r="BB219" s="85">
        <v>0</v>
      </c>
      <c r="BC219" s="85">
        <f t="shared" si="73"/>
        <v>134</v>
      </c>
      <c r="BD219" s="85">
        <v>1</v>
      </c>
      <c r="BE219" s="85">
        <v>36</v>
      </c>
      <c r="BF219" s="89">
        <v>1000</v>
      </c>
    </row>
    <row r="220" spans="1:58">
      <c r="A220" s="85">
        <v>2011</v>
      </c>
      <c r="B220" s="85" t="s">
        <v>117</v>
      </c>
      <c r="C220" s="88">
        <v>2.0699999999999998</v>
      </c>
      <c r="D220" s="88">
        <v>52.25</v>
      </c>
      <c r="E220" s="88">
        <v>0</v>
      </c>
      <c r="F220" s="88">
        <v>0</v>
      </c>
      <c r="G220" s="88">
        <f t="shared" si="68"/>
        <v>54.32</v>
      </c>
      <c r="H220" s="88">
        <v>54.32</v>
      </c>
      <c r="I220" s="88">
        <v>51.944000000000003</v>
      </c>
      <c r="J220" s="88">
        <v>106.57</v>
      </c>
      <c r="K220" s="88">
        <v>26.26</v>
      </c>
      <c r="L220" s="88">
        <v>0</v>
      </c>
      <c r="M220" s="88">
        <v>0</v>
      </c>
      <c r="N220" s="12">
        <f>+BN_InfraMR[[#This Row],[A.03.1 -  Longitud de Vías de Explotación No Electrificadas Troncales y Ramales (vía principal) (km)]]+BN_InfraMR[[#This Row],[A.04.1 -  Longitud de Vías de Explotación Electrificadas Troncales y Ramales (vía principal) (km)]]</f>
        <v>106.57</v>
      </c>
      <c r="O220" s="88">
        <v>106.57</v>
      </c>
      <c r="P220" s="85">
        <v>15</v>
      </c>
      <c r="Q220" s="85">
        <v>7</v>
      </c>
      <c r="R220" s="85">
        <v>0</v>
      </c>
      <c r="S220" s="85">
        <f t="shared" si="63"/>
        <v>22</v>
      </c>
      <c r="T220" s="85">
        <v>0</v>
      </c>
      <c r="U220" s="85">
        <v>42</v>
      </c>
      <c r="V220" s="85">
        <v>0</v>
      </c>
      <c r="W220" s="85">
        <v>3</v>
      </c>
      <c r="X220" s="85">
        <v>0</v>
      </c>
      <c r="Y220" s="85">
        <f t="shared" si="64"/>
        <v>45</v>
      </c>
      <c r="Z220" s="85">
        <v>17</v>
      </c>
      <c r="AA220" s="85">
        <v>9</v>
      </c>
      <c r="AB220" s="85">
        <f>+BN_InfraMR[[#This Row],[Total Pasos Vehiculares a Nivel]]</f>
        <v>45</v>
      </c>
      <c r="AC220" s="85">
        <f t="shared" si="65"/>
        <v>71</v>
      </c>
      <c r="AD220" s="85">
        <v>1</v>
      </c>
      <c r="AE220" s="85">
        <v>8</v>
      </c>
      <c r="AF220" s="85">
        <v>55</v>
      </c>
      <c r="AG220" s="85">
        <f t="shared" si="74"/>
        <v>64</v>
      </c>
      <c r="AH220" s="88">
        <v>52.32</v>
      </c>
      <c r="AI220" s="88">
        <v>2</v>
      </c>
      <c r="AJ220" s="88">
        <v>0</v>
      </c>
      <c r="AK220" s="88">
        <f t="shared" si="67"/>
        <v>54.32</v>
      </c>
      <c r="AL220" s="85">
        <v>3</v>
      </c>
      <c r="AM220" s="85">
        <v>21</v>
      </c>
      <c r="AN220" s="85">
        <v>0</v>
      </c>
      <c r="AO220" s="85">
        <f t="shared" si="70"/>
        <v>24</v>
      </c>
      <c r="AP220" s="85">
        <v>0</v>
      </c>
      <c r="AQ220" s="85">
        <v>0</v>
      </c>
      <c r="AR220" s="85">
        <v>0</v>
      </c>
      <c r="AS220" s="85">
        <f t="shared" si="71"/>
        <v>0</v>
      </c>
      <c r="AT220" s="85">
        <v>12</v>
      </c>
      <c r="AU220" s="85">
        <v>0</v>
      </c>
      <c r="AV220" s="85">
        <v>0</v>
      </c>
      <c r="AW220" s="85">
        <f t="shared" si="72"/>
        <v>12</v>
      </c>
      <c r="AX220" s="85">
        <v>70</v>
      </c>
      <c r="AY220" s="85">
        <v>50</v>
      </c>
      <c r="AZ220" s="85">
        <v>0</v>
      </c>
      <c r="BA220" s="85">
        <v>14</v>
      </c>
      <c r="BB220" s="85">
        <v>0</v>
      </c>
      <c r="BC220" s="85">
        <f t="shared" si="73"/>
        <v>134</v>
      </c>
      <c r="BD220" s="85">
        <v>1</v>
      </c>
      <c r="BE220" s="85">
        <v>36</v>
      </c>
      <c r="BF220" s="89">
        <v>1000</v>
      </c>
    </row>
    <row r="221" spans="1:58">
      <c r="A221" s="85">
        <v>2011</v>
      </c>
      <c r="B221" s="85" t="s">
        <v>118</v>
      </c>
      <c r="C221" s="88">
        <v>2.0699999999999998</v>
      </c>
      <c r="D221" s="88">
        <v>52.25</v>
      </c>
      <c r="E221" s="88">
        <v>0</v>
      </c>
      <c r="F221" s="88">
        <v>0</v>
      </c>
      <c r="G221" s="88">
        <f t="shared" si="68"/>
        <v>54.32</v>
      </c>
      <c r="H221" s="88">
        <v>54.32</v>
      </c>
      <c r="I221" s="88">
        <v>51.944000000000003</v>
      </c>
      <c r="J221" s="88">
        <v>106.57</v>
      </c>
      <c r="K221" s="88">
        <v>26.26</v>
      </c>
      <c r="L221" s="88">
        <v>0</v>
      </c>
      <c r="M221" s="88">
        <v>0</v>
      </c>
      <c r="N221" s="12">
        <f>+BN_InfraMR[[#This Row],[A.03.1 -  Longitud de Vías de Explotación No Electrificadas Troncales y Ramales (vía principal) (km)]]+BN_InfraMR[[#This Row],[A.04.1 -  Longitud de Vías de Explotación Electrificadas Troncales y Ramales (vía principal) (km)]]</f>
        <v>106.57</v>
      </c>
      <c r="O221" s="88">
        <v>106.57</v>
      </c>
      <c r="P221" s="85">
        <v>15</v>
      </c>
      <c r="Q221" s="85">
        <v>7</v>
      </c>
      <c r="R221" s="85">
        <v>0</v>
      </c>
      <c r="S221" s="85">
        <f t="shared" si="63"/>
        <v>22</v>
      </c>
      <c r="T221" s="85">
        <v>0</v>
      </c>
      <c r="U221" s="85">
        <v>42</v>
      </c>
      <c r="V221" s="85">
        <v>0</v>
      </c>
      <c r="W221" s="85">
        <v>3</v>
      </c>
      <c r="X221" s="85">
        <v>0</v>
      </c>
      <c r="Y221" s="85">
        <f t="shared" si="64"/>
        <v>45</v>
      </c>
      <c r="Z221" s="85">
        <v>17</v>
      </c>
      <c r="AA221" s="85">
        <v>9</v>
      </c>
      <c r="AB221" s="85">
        <f>+BN_InfraMR[[#This Row],[Total Pasos Vehiculares a Nivel]]</f>
        <v>45</v>
      </c>
      <c r="AC221" s="85">
        <f t="shared" si="65"/>
        <v>71</v>
      </c>
      <c r="AD221" s="85">
        <v>1</v>
      </c>
      <c r="AE221" s="85">
        <v>8</v>
      </c>
      <c r="AF221" s="85">
        <v>55</v>
      </c>
      <c r="AG221" s="85">
        <f t="shared" si="74"/>
        <v>64</v>
      </c>
      <c r="AH221" s="88">
        <v>52.32</v>
      </c>
      <c r="AI221" s="88">
        <v>2</v>
      </c>
      <c r="AJ221" s="88">
        <v>0</v>
      </c>
      <c r="AK221" s="88">
        <f t="shared" si="67"/>
        <v>54.32</v>
      </c>
      <c r="AL221" s="85">
        <v>3</v>
      </c>
      <c r="AM221" s="85">
        <v>21</v>
      </c>
      <c r="AN221" s="85">
        <v>0</v>
      </c>
      <c r="AO221" s="85">
        <f t="shared" si="70"/>
        <v>24</v>
      </c>
      <c r="AP221" s="85">
        <v>0</v>
      </c>
      <c r="AQ221" s="85">
        <v>0</v>
      </c>
      <c r="AR221" s="85">
        <v>0</v>
      </c>
      <c r="AS221" s="85">
        <f t="shared" si="71"/>
        <v>0</v>
      </c>
      <c r="AT221" s="85">
        <v>12</v>
      </c>
      <c r="AU221" s="85">
        <v>0</v>
      </c>
      <c r="AV221" s="85">
        <v>0</v>
      </c>
      <c r="AW221" s="85">
        <f t="shared" si="72"/>
        <v>12</v>
      </c>
      <c r="AX221" s="85">
        <v>70</v>
      </c>
      <c r="AY221" s="85">
        <v>50</v>
      </c>
      <c r="AZ221" s="85">
        <v>0</v>
      </c>
      <c r="BA221" s="85">
        <v>14</v>
      </c>
      <c r="BB221" s="85">
        <v>0</v>
      </c>
      <c r="BC221" s="85">
        <f t="shared" si="73"/>
        <v>134</v>
      </c>
      <c r="BD221" s="85">
        <v>1</v>
      </c>
      <c r="BE221" s="85">
        <v>36</v>
      </c>
      <c r="BF221" s="89">
        <v>1000</v>
      </c>
    </row>
    <row r="222" spans="1:58">
      <c r="A222" s="85">
        <v>2011</v>
      </c>
      <c r="B222" s="85" t="s">
        <v>119</v>
      </c>
      <c r="C222" s="88">
        <v>2.0699999999999998</v>
      </c>
      <c r="D222" s="88">
        <v>52.25</v>
      </c>
      <c r="E222" s="88">
        <v>0</v>
      </c>
      <c r="F222" s="88">
        <v>0</v>
      </c>
      <c r="G222" s="88">
        <f t="shared" si="68"/>
        <v>54.32</v>
      </c>
      <c r="H222" s="88">
        <v>54.32</v>
      </c>
      <c r="I222" s="88">
        <v>51.944000000000003</v>
      </c>
      <c r="J222" s="88">
        <v>106.57</v>
      </c>
      <c r="K222" s="88">
        <v>26.26</v>
      </c>
      <c r="L222" s="88">
        <v>0</v>
      </c>
      <c r="M222" s="88">
        <v>0</v>
      </c>
      <c r="N222" s="12">
        <f>+BN_InfraMR[[#This Row],[A.03.1 -  Longitud de Vías de Explotación No Electrificadas Troncales y Ramales (vía principal) (km)]]+BN_InfraMR[[#This Row],[A.04.1 -  Longitud de Vías de Explotación Electrificadas Troncales y Ramales (vía principal) (km)]]</f>
        <v>106.57</v>
      </c>
      <c r="O222" s="88">
        <v>106.57</v>
      </c>
      <c r="P222" s="85">
        <v>15</v>
      </c>
      <c r="Q222" s="85">
        <v>7</v>
      </c>
      <c r="R222" s="85">
        <v>0</v>
      </c>
      <c r="S222" s="85">
        <f t="shared" si="63"/>
        <v>22</v>
      </c>
      <c r="T222" s="85">
        <v>0</v>
      </c>
      <c r="U222" s="85">
        <v>42</v>
      </c>
      <c r="V222" s="85">
        <v>0</v>
      </c>
      <c r="W222" s="85">
        <v>3</v>
      </c>
      <c r="X222" s="85">
        <v>0</v>
      </c>
      <c r="Y222" s="85">
        <f t="shared" si="64"/>
        <v>45</v>
      </c>
      <c r="Z222" s="85">
        <v>17</v>
      </c>
      <c r="AA222" s="85">
        <v>9</v>
      </c>
      <c r="AB222" s="85">
        <f>+BN_InfraMR[[#This Row],[Total Pasos Vehiculares a Nivel]]</f>
        <v>45</v>
      </c>
      <c r="AC222" s="85">
        <f t="shared" si="65"/>
        <v>71</v>
      </c>
      <c r="AD222" s="85">
        <v>1</v>
      </c>
      <c r="AE222" s="85">
        <v>8</v>
      </c>
      <c r="AF222" s="85">
        <v>55</v>
      </c>
      <c r="AG222" s="85">
        <f t="shared" si="74"/>
        <v>64</v>
      </c>
      <c r="AH222" s="88">
        <v>52.32</v>
      </c>
      <c r="AI222" s="88">
        <v>2</v>
      </c>
      <c r="AJ222" s="88">
        <v>0</v>
      </c>
      <c r="AK222" s="88">
        <f t="shared" si="67"/>
        <v>54.32</v>
      </c>
      <c r="AL222" s="85">
        <v>3</v>
      </c>
      <c r="AM222" s="85">
        <v>21</v>
      </c>
      <c r="AN222" s="85">
        <v>0</v>
      </c>
      <c r="AO222" s="85">
        <f t="shared" si="70"/>
        <v>24</v>
      </c>
      <c r="AP222" s="85">
        <v>0</v>
      </c>
      <c r="AQ222" s="85">
        <v>0</v>
      </c>
      <c r="AR222" s="85">
        <v>0</v>
      </c>
      <c r="AS222" s="85">
        <f t="shared" si="71"/>
        <v>0</v>
      </c>
      <c r="AT222" s="85">
        <v>12</v>
      </c>
      <c r="AU222" s="85">
        <v>0</v>
      </c>
      <c r="AV222" s="85">
        <v>0</v>
      </c>
      <c r="AW222" s="85">
        <f t="shared" si="72"/>
        <v>12</v>
      </c>
      <c r="AX222" s="85">
        <v>70</v>
      </c>
      <c r="AY222" s="85">
        <v>50</v>
      </c>
      <c r="AZ222" s="85">
        <v>0</v>
      </c>
      <c r="BA222" s="85">
        <v>14</v>
      </c>
      <c r="BB222" s="85">
        <v>0</v>
      </c>
      <c r="BC222" s="85">
        <f t="shared" si="73"/>
        <v>134</v>
      </c>
      <c r="BD222" s="85">
        <v>1</v>
      </c>
      <c r="BE222" s="85">
        <v>36</v>
      </c>
      <c r="BF222" s="89">
        <v>1000</v>
      </c>
    </row>
    <row r="223" spans="1:58">
      <c r="A223" s="85">
        <v>2011</v>
      </c>
      <c r="B223" s="85" t="s">
        <v>120</v>
      </c>
      <c r="C223" s="88">
        <v>2.0699999999999998</v>
      </c>
      <c r="D223" s="88">
        <v>52.25</v>
      </c>
      <c r="E223" s="88">
        <v>0</v>
      </c>
      <c r="F223" s="88">
        <v>0</v>
      </c>
      <c r="G223" s="88">
        <f t="shared" si="68"/>
        <v>54.32</v>
      </c>
      <c r="H223" s="88">
        <v>54.32</v>
      </c>
      <c r="I223" s="88">
        <v>51.944000000000003</v>
      </c>
      <c r="J223" s="88">
        <v>106.57</v>
      </c>
      <c r="K223" s="88">
        <v>26.26</v>
      </c>
      <c r="L223" s="88">
        <v>0</v>
      </c>
      <c r="M223" s="88">
        <v>0</v>
      </c>
      <c r="N223" s="12">
        <f>+BN_InfraMR[[#This Row],[A.03.1 -  Longitud de Vías de Explotación No Electrificadas Troncales y Ramales (vía principal) (km)]]+BN_InfraMR[[#This Row],[A.04.1 -  Longitud de Vías de Explotación Electrificadas Troncales y Ramales (vía principal) (km)]]</f>
        <v>106.57</v>
      </c>
      <c r="O223" s="88">
        <v>106.57</v>
      </c>
      <c r="P223" s="85">
        <v>15</v>
      </c>
      <c r="Q223" s="85">
        <v>7</v>
      </c>
      <c r="R223" s="85">
        <v>0</v>
      </c>
      <c r="S223" s="85">
        <f t="shared" si="63"/>
        <v>22</v>
      </c>
      <c r="T223" s="85">
        <v>0</v>
      </c>
      <c r="U223" s="85">
        <v>42</v>
      </c>
      <c r="V223" s="85">
        <v>0</v>
      </c>
      <c r="W223" s="85">
        <v>3</v>
      </c>
      <c r="X223" s="85">
        <v>0</v>
      </c>
      <c r="Y223" s="85">
        <f t="shared" si="64"/>
        <v>45</v>
      </c>
      <c r="Z223" s="85">
        <v>17</v>
      </c>
      <c r="AA223" s="85">
        <v>9</v>
      </c>
      <c r="AB223" s="85">
        <f>+BN_InfraMR[[#This Row],[Total Pasos Vehiculares a Nivel]]</f>
        <v>45</v>
      </c>
      <c r="AC223" s="85">
        <f t="shared" si="65"/>
        <v>71</v>
      </c>
      <c r="AD223" s="85">
        <v>1</v>
      </c>
      <c r="AE223" s="85">
        <v>8</v>
      </c>
      <c r="AF223" s="85">
        <v>55</v>
      </c>
      <c r="AG223" s="85">
        <f t="shared" si="74"/>
        <v>64</v>
      </c>
      <c r="AH223" s="88">
        <v>52.32</v>
      </c>
      <c r="AI223" s="88">
        <v>2</v>
      </c>
      <c r="AJ223" s="88">
        <v>0</v>
      </c>
      <c r="AK223" s="88">
        <f t="shared" si="67"/>
        <v>54.32</v>
      </c>
      <c r="AL223" s="85">
        <v>3</v>
      </c>
      <c r="AM223" s="85">
        <v>21</v>
      </c>
      <c r="AN223" s="85">
        <v>0</v>
      </c>
      <c r="AO223" s="85">
        <f t="shared" si="70"/>
        <v>24</v>
      </c>
      <c r="AP223" s="85">
        <v>0</v>
      </c>
      <c r="AQ223" s="85">
        <v>0</v>
      </c>
      <c r="AR223" s="85">
        <v>0</v>
      </c>
      <c r="AS223" s="85">
        <f t="shared" si="71"/>
        <v>0</v>
      </c>
      <c r="AT223" s="85">
        <v>12</v>
      </c>
      <c r="AU223" s="85">
        <v>0</v>
      </c>
      <c r="AV223" s="85">
        <v>0</v>
      </c>
      <c r="AW223" s="85">
        <f t="shared" si="72"/>
        <v>12</v>
      </c>
      <c r="AX223" s="85">
        <v>70</v>
      </c>
      <c r="AY223" s="85">
        <v>50</v>
      </c>
      <c r="AZ223" s="85">
        <v>0</v>
      </c>
      <c r="BA223" s="85">
        <v>14</v>
      </c>
      <c r="BB223" s="85">
        <v>0</v>
      </c>
      <c r="BC223" s="85">
        <f t="shared" si="73"/>
        <v>134</v>
      </c>
      <c r="BD223" s="85">
        <v>1</v>
      </c>
      <c r="BE223" s="85">
        <v>36</v>
      </c>
      <c r="BF223" s="89">
        <v>1000</v>
      </c>
    </row>
    <row r="224" spans="1:58">
      <c r="A224" s="85">
        <v>2011</v>
      </c>
      <c r="B224" s="85" t="s">
        <v>121</v>
      </c>
      <c r="C224" s="88">
        <v>2.0699999999999998</v>
      </c>
      <c r="D224" s="88">
        <v>52.25</v>
      </c>
      <c r="E224" s="88">
        <v>0</v>
      </c>
      <c r="F224" s="88">
        <v>0</v>
      </c>
      <c r="G224" s="88">
        <f t="shared" si="68"/>
        <v>54.32</v>
      </c>
      <c r="H224" s="88">
        <v>54.32</v>
      </c>
      <c r="I224" s="88">
        <v>51.944000000000003</v>
      </c>
      <c r="J224" s="88">
        <v>106.57</v>
      </c>
      <c r="K224" s="88">
        <v>26.26</v>
      </c>
      <c r="L224" s="88">
        <v>0</v>
      </c>
      <c r="M224" s="88">
        <v>0</v>
      </c>
      <c r="N224" s="12">
        <f>+BN_InfraMR[[#This Row],[A.03.1 -  Longitud de Vías de Explotación No Electrificadas Troncales y Ramales (vía principal) (km)]]+BN_InfraMR[[#This Row],[A.04.1 -  Longitud de Vías de Explotación Electrificadas Troncales y Ramales (vía principal) (km)]]</f>
        <v>106.57</v>
      </c>
      <c r="O224" s="88">
        <v>106.57</v>
      </c>
      <c r="P224" s="85">
        <v>15</v>
      </c>
      <c r="Q224" s="85">
        <v>7</v>
      </c>
      <c r="R224" s="85">
        <v>0</v>
      </c>
      <c r="S224" s="85">
        <f t="shared" si="63"/>
        <v>22</v>
      </c>
      <c r="T224" s="85">
        <v>0</v>
      </c>
      <c r="U224" s="85">
        <v>42</v>
      </c>
      <c r="V224" s="85">
        <v>0</v>
      </c>
      <c r="W224" s="85">
        <v>3</v>
      </c>
      <c r="X224" s="85">
        <v>0</v>
      </c>
      <c r="Y224" s="85">
        <f t="shared" si="64"/>
        <v>45</v>
      </c>
      <c r="Z224" s="85">
        <v>17</v>
      </c>
      <c r="AA224" s="85">
        <v>9</v>
      </c>
      <c r="AB224" s="85">
        <f>+BN_InfraMR[[#This Row],[Total Pasos Vehiculares a Nivel]]</f>
        <v>45</v>
      </c>
      <c r="AC224" s="85">
        <f t="shared" si="65"/>
        <v>71</v>
      </c>
      <c r="AD224" s="85">
        <v>1</v>
      </c>
      <c r="AE224" s="85">
        <v>8</v>
      </c>
      <c r="AF224" s="85">
        <v>55</v>
      </c>
      <c r="AG224" s="85">
        <f t="shared" si="74"/>
        <v>64</v>
      </c>
      <c r="AH224" s="88">
        <v>52.32</v>
      </c>
      <c r="AI224" s="88">
        <v>2</v>
      </c>
      <c r="AJ224" s="88">
        <v>0</v>
      </c>
      <c r="AK224" s="88">
        <f t="shared" si="67"/>
        <v>54.32</v>
      </c>
      <c r="AL224" s="85">
        <v>3</v>
      </c>
      <c r="AM224" s="85">
        <v>21</v>
      </c>
      <c r="AN224" s="85">
        <v>0</v>
      </c>
      <c r="AO224" s="85">
        <f t="shared" si="70"/>
        <v>24</v>
      </c>
      <c r="AP224" s="85">
        <v>0</v>
      </c>
      <c r="AQ224" s="85">
        <v>0</v>
      </c>
      <c r="AR224" s="85">
        <v>0</v>
      </c>
      <c r="AS224" s="85">
        <f t="shared" si="71"/>
        <v>0</v>
      </c>
      <c r="AT224" s="85">
        <v>12</v>
      </c>
      <c r="AU224" s="85">
        <v>0</v>
      </c>
      <c r="AV224" s="85">
        <v>0</v>
      </c>
      <c r="AW224" s="85">
        <f t="shared" si="72"/>
        <v>12</v>
      </c>
      <c r="AX224" s="85">
        <v>70</v>
      </c>
      <c r="AY224" s="85">
        <v>50</v>
      </c>
      <c r="AZ224" s="85">
        <v>0</v>
      </c>
      <c r="BA224" s="85">
        <v>14</v>
      </c>
      <c r="BB224" s="85">
        <v>0</v>
      </c>
      <c r="BC224" s="85">
        <f t="shared" si="73"/>
        <v>134</v>
      </c>
      <c r="BD224" s="85">
        <v>1</v>
      </c>
      <c r="BE224" s="85">
        <v>36</v>
      </c>
      <c r="BF224" s="89">
        <v>1000</v>
      </c>
    </row>
    <row r="225" spans="1:58">
      <c r="A225" s="85">
        <v>2011</v>
      </c>
      <c r="B225" s="85" t="s">
        <v>122</v>
      </c>
      <c r="C225" s="88">
        <v>2.0699999999999998</v>
      </c>
      <c r="D225" s="88">
        <v>52.25</v>
      </c>
      <c r="E225" s="88">
        <v>0</v>
      </c>
      <c r="F225" s="88">
        <v>0</v>
      </c>
      <c r="G225" s="88">
        <f t="shared" si="68"/>
        <v>54.32</v>
      </c>
      <c r="H225" s="88">
        <v>54.32</v>
      </c>
      <c r="I225" s="88">
        <v>51.944000000000003</v>
      </c>
      <c r="J225" s="88">
        <v>106.57</v>
      </c>
      <c r="K225" s="88">
        <v>26.26</v>
      </c>
      <c r="L225" s="88">
        <v>0</v>
      </c>
      <c r="M225" s="88">
        <v>0</v>
      </c>
      <c r="N225" s="12">
        <f>+BN_InfraMR[[#This Row],[A.03.1 -  Longitud de Vías de Explotación No Electrificadas Troncales y Ramales (vía principal) (km)]]+BN_InfraMR[[#This Row],[A.04.1 -  Longitud de Vías de Explotación Electrificadas Troncales y Ramales (vía principal) (km)]]</f>
        <v>106.57</v>
      </c>
      <c r="O225" s="88">
        <v>106.57</v>
      </c>
      <c r="P225" s="85">
        <v>15</v>
      </c>
      <c r="Q225" s="85">
        <v>7</v>
      </c>
      <c r="R225" s="85">
        <v>0</v>
      </c>
      <c r="S225" s="85">
        <f t="shared" si="63"/>
        <v>22</v>
      </c>
      <c r="T225" s="85">
        <v>0</v>
      </c>
      <c r="U225" s="85">
        <v>42</v>
      </c>
      <c r="V225" s="85">
        <v>0</v>
      </c>
      <c r="W225" s="85">
        <v>3</v>
      </c>
      <c r="X225" s="85">
        <v>0</v>
      </c>
      <c r="Y225" s="85">
        <f t="shared" si="64"/>
        <v>45</v>
      </c>
      <c r="Z225" s="85">
        <v>17</v>
      </c>
      <c r="AA225" s="85">
        <v>9</v>
      </c>
      <c r="AB225" s="85">
        <f>+BN_InfraMR[[#This Row],[Total Pasos Vehiculares a Nivel]]</f>
        <v>45</v>
      </c>
      <c r="AC225" s="85">
        <f t="shared" si="65"/>
        <v>71</v>
      </c>
      <c r="AD225" s="85">
        <v>1</v>
      </c>
      <c r="AE225" s="85">
        <v>8</v>
      </c>
      <c r="AF225" s="85">
        <v>55</v>
      </c>
      <c r="AG225" s="85">
        <f t="shared" si="74"/>
        <v>64</v>
      </c>
      <c r="AH225" s="88">
        <v>52.32</v>
      </c>
      <c r="AI225" s="88">
        <v>2</v>
      </c>
      <c r="AJ225" s="88">
        <v>0</v>
      </c>
      <c r="AK225" s="88">
        <f t="shared" si="67"/>
        <v>54.32</v>
      </c>
      <c r="AL225" s="85">
        <v>3</v>
      </c>
      <c r="AM225" s="85">
        <v>21</v>
      </c>
      <c r="AN225" s="85">
        <v>0</v>
      </c>
      <c r="AO225" s="85">
        <f t="shared" si="70"/>
        <v>24</v>
      </c>
      <c r="AP225" s="85">
        <v>0</v>
      </c>
      <c r="AQ225" s="85">
        <v>0</v>
      </c>
      <c r="AR225" s="85">
        <v>0</v>
      </c>
      <c r="AS225" s="85">
        <f t="shared" si="71"/>
        <v>0</v>
      </c>
      <c r="AT225" s="85">
        <v>12</v>
      </c>
      <c r="AU225" s="85">
        <v>0</v>
      </c>
      <c r="AV225" s="85">
        <v>0</v>
      </c>
      <c r="AW225" s="85">
        <f t="shared" si="72"/>
        <v>12</v>
      </c>
      <c r="AX225" s="85">
        <v>70</v>
      </c>
      <c r="AY225" s="85">
        <v>50</v>
      </c>
      <c r="AZ225" s="85">
        <v>0</v>
      </c>
      <c r="BA225" s="85">
        <v>14</v>
      </c>
      <c r="BB225" s="85">
        <v>0</v>
      </c>
      <c r="BC225" s="85">
        <f t="shared" si="73"/>
        <v>134</v>
      </c>
      <c r="BD225" s="85">
        <v>1</v>
      </c>
      <c r="BE225" s="85">
        <v>36</v>
      </c>
      <c r="BF225" s="89">
        <v>1000</v>
      </c>
    </row>
    <row r="226" spans="1:58">
      <c r="A226" s="85">
        <v>2011</v>
      </c>
      <c r="B226" s="85" t="s">
        <v>123</v>
      </c>
      <c r="C226" s="88">
        <v>2.0699999999999998</v>
      </c>
      <c r="D226" s="88">
        <v>52.25</v>
      </c>
      <c r="E226" s="88">
        <v>0</v>
      </c>
      <c r="F226" s="88">
        <v>0</v>
      </c>
      <c r="G226" s="88">
        <f t="shared" si="68"/>
        <v>54.32</v>
      </c>
      <c r="H226" s="88">
        <v>54.32</v>
      </c>
      <c r="I226" s="88">
        <v>51.944000000000003</v>
      </c>
      <c r="J226" s="88">
        <v>106.57</v>
      </c>
      <c r="K226" s="88">
        <v>26.26</v>
      </c>
      <c r="L226" s="88">
        <v>0</v>
      </c>
      <c r="M226" s="88">
        <v>0</v>
      </c>
      <c r="N226" s="12">
        <f>+BN_InfraMR[[#This Row],[A.03.1 -  Longitud de Vías de Explotación No Electrificadas Troncales y Ramales (vía principal) (km)]]+BN_InfraMR[[#This Row],[A.04.1 -  Longitud de Vías de Explotación Electrificadas Troncales y Ramales (vía principal) (km)]]</f>
        <v>106.57</v>
      </c>
      <c r="O226" s="88">
        <v>106.57</v>
      </c>
      <c r="P226" s="85">
        <v>15</v>
      </c>
      <c r="Q226" s="85">
        <v>7</v>
      </c>
      <c r="R226" s="85">
        <v>0</v>
      </c>
      <c r="S226" s="85">
        <f t="shared" si="63"/>
        <v>22</v>
      </c>
      <c r="T226" s="85">
        <v>0</v>
      </c>
      <c r="U226" s="85">
        <v>42</v>
      </c>
      <c r="V226" s="85">
        <v>0</v>
      </c>
      <c r="W226" s="85">
        <v>3</v>
      </c>
      <c r="X226" s="85">
        <v>0</v>
      </c>
      <c r="Y226" s="85">
        <f t="shared" si="64"/>
        <v>45</v>
      </c>
      <c r="Z226" s="85">
        <v>17</v>
      </c>
      <c r="AA226" s="85">
        <v>9</v>
      </c>
      <c r="AB226" s="85">
        <f>+BN_InfraMR[[#This Row],[Total Pasos Vehiculares a Nivel]]</f>
        <v>45</v>
      </c>
      <c r="AC226" s="85">
        <f t="shared" si="65"/>
        <v>71</v>
      </c>
      <c r="AD226" s="85">
        <v>1</v>
      </c>
      <c r="AE226" s="85">
        <v>8</v>
      </c>
      <c r="AF226" s="85">
        <v>55</v>
      </c>
      <c r="AG226" s="85">
        <f t="shared" si="74"/>
        <v>64</v>
      </c>
      <c r="AH226" s="88">
        <v>52.32</v>
      </c>
      <c r="AI226" s="88">
        <v>2</v>
      </c>
      <c r="AJ226" s="88">
        <v>0</v>
      </c>
      <c r="AK226" s="88">
        <f t="shared" si="67"/>
        <v>54.32</v>
      </c>
      <c r="AL226" s="85">
        <v>3</v>
      </c>
      <c r="AM226" s="85">
        <v>21</v>
      </c>
      <c r="AN226" s="85">
        <v>0</v>
      </c>
      <c r="AO226" s="85">
        <f t="shared" si="70"/>
        <v>24</v>
      </c>
      <c r="AP226" s="85">
        <v>0</v>
      </c>
      <c r="AQ226" s="85">
        <v>0</v>
      </c>
      <c r="AR226" s="85">
        <v>0</v>
      </c>
      <c r="AS226" s="85">
        <f t="shared" si="71"/>
        <v>0</v>
      </c>
      <c r="AT226" s="85">
        <v>12</v>
      </c>
      <c r="AU226" s="85">
        <v>0</v>
      </c>
      <c r="AV226" s="85">
        <v>0</v>
      </c>
      <c r="AW226" s="85">
        <f t="shared" si="72"/>
        <v>12</v>
      </c>
      <c r="AX226" s="85">
        <v>70</v>
      </c>
      <c r="AY226" s="85">
        <v>50</v>
      </c>
      <c r="AZ226" s="85">
        <v>0</v>
      </c>
      <c r="BA226" s="85">
        <v>14</v>
      </c>
      <c r="BB226" s="85">
        <v>0</v>
      </c>
      <c r="BC226" s="85">
        <f t="shared" si="73"/>
        <v>134</v>
      </c>
      <c r="BD226" s="85">
        <v>1</v>
      </c>
      <c r="BE226" s="85">
        <v>36</v>
      </c>
      <c r="BF226" s="89">
        <v>1000</v>
      </c>
    </row>
    <row r="227" spans="1:58">
      <c r="A227" s="85">
        <v>2011</v>
      </c>
      <c r="B227" s="85" t="s">
        <v>124</v>
      </c>
      <c r="C227" s="88">
        <v>2.0699999999999998</v>
      </c>
      <c r="D227" s="88">
        <v>52.25</v>
      </c>
      <c r="E227" s="88">
        <v>0</v>
      </c>
      <c r="F227" s="88">
        <v>0</v>
      </c>
      <c r="G227" s="88">
        <f t="shared" si="68"/>
        <v>54.32</v>
      </c>
      <c r="H227" s="88">
        <v>54.32</v>
      </c>
      <c r="I227" s="88">
        <v>51.944000000000003</v>
      </c>
      <c r="J227" s="88">
        <v>106.57</v>
      </c>
      <c r="K227" s="88">
        <v>26.26</v>
      </c>
      <c r="L227" s="88">
        <v>0</v>
      </c>
      <c r="M227" s="88">
        <v>0</v>
      </c>
      <c r="N227" s="12">
        <f>+BN_InfraMR[[#This Row],[A.03.1 -  Longitud de Vías de Explotación No Electrificadas Troncales y Ramales (vía principal) (km)]]+BN_InfraMR[[#This Row],[A.04.1 -  Longitud de Vías de Explotación Electrificadas Troncales y Ramales (vía principal) (km)]]</f>
        <v>106.57</v>
      </c>
      <c r="O227" s="88">
        <v>106.57</v>
      </c>
      <c r="P227" s="85">
        <v>15</v>
      </c>
      <c r="Q227" s="85">
        <v>7</v>
      </c>
      <c r="R227" s="85">
        <v>0</v>
      </c>
      <c r="S227" s="85">
        <f t="shared" si="63"/>
        <v>22</v>
      </c>
      <c r="T227" s="85">
        <v>0</v>
      </c>
      <c r="U227" s="85">
        <v>42</v>
      </c>
      <c r="V227" s="85">
        <v>0</v>
      </c>
      <c r="W227" s="85">
        <v>3</v>
      </c>
      <c r="X227" s="85">
        <v>0</v>
      </c>
      <c r="Y227" s="85">
        <f t="shared" si="64"/>
        <v>45</v>
      </c>
      <c r="Z227" s="85">
        <v>17</v>
      </c>
      <c r="AA227" s="85">
        <v>9</v>
      </c>
      <c r="AB227" s="85">
        <f>+BN_InfraMR[[#This Row],[Total Pasos Vehiculares a Nivel]]</f>
        <v>45</v>
      </c>
      <c r="AC227" s="85">
        <f t="shared" si="65"/>
        <v>71</v>
      </c>
      <c r="AD227" s="85">
        <v>1</v>
      </c>
      <c r="AE227" s="85">
        <v>8</v>
      </c>
      <c r="AF227" s="85">
        <v>55</v>
      </c>
      <c r="AG227" s="85">
        <f t="shared" si="74"/>
        <v>64</v>
      </c>
      <c r="AH227" s="88">
        <v>52.32</v>
      </c>
      <c r="AI227" s="88">
        <v>2</v>
      </c>
      <c r="AJ227" s="88">
        <v>0</v>
      </c>
      <c r="AK227" s="88">
        <f t="shared" si="67"/>
        <v>54.32</v>
      </c>
      <c r="AL227" s="85">
        <v>3</v>
      </c>
      <c r="AM227" s="85">
        <v>21</v>
      </c>
      <c r="AN227" s="85">
        <v>0</v>
      </c>
      <c r="AO227" s="85">
        <f t="shared" si="70"/>
        <v>24</v>
      </c>
      <c r="AP227" s="85">
        <v>0</v>
      </c>
      <c r="AQ227" s="85">
        <v>0</v>
      </c>
      <c r="AR227" s="85">
        <v>0</v>
      </c>
      <c r="AS227" s="85">
        <f t="shared" si="71"/>
        <v>0</v>
      </c>
      <c r="AT227" s="85">
        <v>12</v>
      </c>
      <c r="AU227" s="85">
        <v>0</v>
      </c>
      <c r="AV227" s="85">
        <v>0</v>
      </c>
      <c r="AW227" s="85">
        <f t="shared" si="72"/>
        <v>12</v>
      </c>
      <c r="AX227" s="85">
        <v>70</v>
      </c>
      <c r="AY227" s="85">
        <v>50</v>
      </c>
      <c r="AZ227" s="85">
        <v>0</v>
      </c>
      <c r="BA227" s="85">
        <v>14</v>
      </c>
      <c r="BB227" s="85">
        <v>0</v>
      </c>
      <c r="BC227" s="85">
        <f t="shared" si="73"/>
        <v>134</v>
      </c>
      <c r="BD227" s="85">
        <v>1</v>
      </c>
      <c r="BE227" s="85">
        <v>36</v>
      </c>
      <c r="BF227" s="89">
        <v>1000</v>
      </c>
    </row>
    <row r="228" spans="1:58">
      <c r="A228" s="85">
        <v>2011</v>
      </c>
      <c r="B228" s="85" t="s">
        <v>125</v>
      </c>
      <c r="C228" s="88">
        <v>2.0699999999999998</v>
      </c>
      <c r="D228" s="88">
        <v>52.25</v>
      </c>
      <c r="E228" s="88">
        <v>0</v>
      </c>
      <c r="F228" s="88">
        <v>0</v>
      </c>
      <c r="G228" s="88">
        <f t="shared" si="68"/>
        <v>54.32</v>
      </c>
      <c r="H228" s="88">
        <v>54.32</v>
      </c>
      <c r="I228" s="88">
        <v>51.944000000000003</v>
      </c>
      <c r="J228" s="88">
        <v>106.57</v>
      </c>
      <c r="K228" s="88">
        <v>26.26</v>
      </c>
      <c r="L228" s="88">
        <v>0</v>
      </c>
      <c r="M228" s="88">
        <v>0</v>
      </c>
      <c r="N228" s="12">
        <f>+BN_InfraMR[[#This Row],[A.03.1 -  Longitud de Vías de Explotación No Electrificadas Troncales y Ramales (vía principal) (km)]]+BN_InfraMR[[#This Row],[A.04.1 -  Longitud de Vías de Explotación Electrificadas Troncales y Ramales (vía principal) (km)]]</f>
        <v>106.57</v>
      </c>
      <c r="O228" s="88">
        <v>106.57</v>
      </c>
      <c r="P228" s="85">
        <v>15</v>
      </c>
      <c r="Q228" s="85">
        <v>7</v>
      </c>
      <c r="R228" s="85">
        <v>0</v>
      </c>
      <c r="S228" s="85">
        <f t="shared" si="63"/>
        <v>22</v>
      </c>
      <c r="T228" s="85">
        <v>0</v>
      </c>
      <c r="U228" s="85">
        <v>42</v>
      </c>
      <c r="V228" s="85">
        <v>0</v>
      </c>
      <c r="W228" s="85">
        <v>3</v>
      </c>
      <c r="X228" s="85">
        <v>0</v>
      </c>
      <c r="Y228" s="85">
        <f t="shared" si="64"/>
        <v>45</v>
      </c>
      <c r="Z228" s="85">
        <v>17</v>
      </c>
      <c r="AA228" s="85">
        <v>9</v>
      </c>
      <c r="AB228" s="85">
        <f>+BN_InfraMR[[#This Row],[Total Pasos Vehiculares a Nivel]]</f>
        <v>45</v>
      </c>
      <c r="AC228" s="85">
        <f t="shared" si="65"/>
        <v>71</v>
      </c>
      <c r="AD228" s="85">
        <v>1</v>
      </c>
      <c r="AE228" s="85">
        <v>8</v>
      </c>
      <c r="AF228" s="85">
        <v>55</v>
      </c>
      <c r="AG228" s="85">
        <f t="shared" si="74"/>
        <v>64</v>
      </c>
      <c r="AH228" s="88">
        <v>52.32</v>
      </c>
      <c r="AI228" s="88">
        <v>2</v>
      </c>
      <c r="AJ228" s="88">
        <v>0</v>
      </c>
      <c r="AK228" s="88">
        <f t="shared" si="67"/>
        <v>54.32</v>
      </c>
      <c r="AL228" s="85">
        <v>3</v>
      </c>
      <c r="AM228" s="85">
        <v>21</v>
      </c>
      <c r="AN228" s="85">
        <v>0</v>
      </c>
      <c r="AO228" s="85">
        <f t="shared" si="70"/>
        <v>24</v>
      </c>
      <c r="AP228" s="85">
        <v>0</v>
      </c>
      <c r="AQ228" s="85">
        <v>0</v>
      </c>
      <c r="AR228" s="85">
        <v>0</v>
      </c>
      <c r="AS228" s="85">
        <f t="shared" si="71"/>
        <v>0</v>
      </c>
      <c r="AT228" s="85">
        <v>12</v>
      </c>
      <c r="AU228" s="85">
        <v>0</v>
      </c>
      <c r="AV228" s="85">
        <v>0</v>
      </c>
      <c r="AW228" s="85">
        <f t="shared" si="72"/>
        <v>12</v>
      </c>
      <c r="AX228" s="85">
        <v>70</v>
      </c>
      <c r="AY228" s="85">
        <v>50</v>
      </c>
      <c r="AZ228" s="85">
        <v>0</v>
      </c>
      <c r="BA228" s="85">
        <v>14</v>
      </c>
      <c r="BB228" s="85">
        <v>0</v>
      </c>
      <c r="BC228" s="85">
        <f t="shared" si="73"/>
        <v>134</v>
      </c>
      <c r="BD228" s="85">
        <v>1</v>
      </c>
      <c r="BE228" s="85">
        <v>36</v>
      </c>
      <c r="BF228" s="89">
        <v>1000</v>
      </c>
    </row>
    <row r="229" spans="1:58">
      <c r="A229" s="85">
        <v>2011</v>
      </c>
      <c r="B229" s="85" t="s">
        <v>126</v>
      </c>
      <c r="C229" s="88">
        <v>2.0699999999999998</v>
      </c>
      <c r="D229" s="88">
        <v>52.25</v>
      </c>
      <c r="E229" s="88">
        <v>0</v>
      </c>
      <c r="F229" s="88">
        <v>0</v>
      </c>
      <c r="G229" s="88">
        <f t="shared" si="68"/>
        <v>54.32</v>
      </c>
      <c r="H229" s="88">
        <v>54.32</v>
      </c>
      <c r="I229" s="88">
        <v>51.944000000000003</v>
      </c>
      <c r="J229" s="88">
        <v>106.57</v>
      </c>
      <c r="K229" s="88">
        <v>26.26</v>
      </c>
      <c r="L229" s="88">
        <v>0</v>
      </c>
      <c r="M229" s="88">
        <v>0</v>
      </c>
      <c r="N229" s="12">
        <f>+BN_InfraMR[[#This Row],[A.03.1 -  Longitud de Vías de Explotación No Electrificadas Troncales y Ramales (vía principal) (km)]]+BN_InfraMR[[#This Row],[A.04.1 -  Longitud de Vías de Explotación Electrificadas Troncales y Ramales (vía principal) (km)]]</f>
        <v>106.57</v>
      </c>
      <c r="O229" s="88">
        <v>106.57</v>
      </c>
      <c r="P229" s="85">
        <v>15</v>
      </c>
      <c r="Q229" s="85">
        <v>7</v>
      </c>
      <c r="R229" s="85">
        <v>0</v>
      </c>
      <c r="S229" s="85">
        <f t="shared" si="63"/>
        <v>22</v>
      </c>
      <c r="T229" s="85">
        <v>0</v>
      </c>
      <c r="U229" s="85">
        <v>42</v>
      </c>
      <c r="V229" s="85">
        <v>0</v>
      </c>
      <c r="W229" s="85">
        <v>3</v>
      </c>
      <c r="X229" s="85">
        <v>0</v>
      </c>
      <c r="Y229" s="85">
        <f t="shared" si="64"/>
        <v>45</v>
      </c>
      <c r="Z229" s="85">
        <v>17</v>
      </c>
      <c r="AA229" s="85">
        <v>9</v>
      </c>
      <c r="AB229" s="85">
        <f>+BN_InfraMR[[#This Row],[Total Pasos Vehiculares a Nivel]]</f>
        <v>45</v>
      </c>
      <c r="AC229" s="85">
        <f t="shared" si="65"/>
        <v>71</v>
      </c>
      <c r="AD229" s="85">
        <v>1</v>
      </c>
      <c r="AE229" s="85">
        <v>8</v>
      </c>
      <c r="AF229" s="85">
        <v>55</v>
      </c>
      <c r="AG229" s="85">
        <f t="shared" si="74"/>
        <v>64</v>
      </c>
      <c r="AH229" s="88">
        <v>52.32</v>
      </c>
      <c r="AI229" s="88">
        <v>2</v>
      </c>
      <c r="AJ229" s="88">
        <v>0</v>
      </c>
      <c r="AK229" s="88">
        <f t="shared" si="67"/>
        <v>54.32</v>
      </c>
      <c r="AL229" s="85">
        <v>3</v>
      </c>
      <c r="AM229" s="85">
        <v>21</v>
      </c>
      <c r="AN229" s="85">
        <v>0</v>
      </c>
      <c r="AO229" s="85">
        <f t="shared" si="70"/>
        <v>24</v>
      </c>
      <c r="AP229" s="85">
        <v>0</v>
      </c>
      <c r="AQ229" s="85">
        <v>0</v>
      </c>
      <c r="AR229" s="85">
        <v>0</v>
      </c>
      <c r="AS229" s="85">
        <f t="shared" si="71"/>
        <v>0</v>
      </c>
      <c r="AT229" s="85">
        <v>12</v>
      </c>
      <c r="AU229" s="85">
        <v>0</v>
      </c>
      <c r="AV229" s="85">
        <v>0</v>
      </c>
      <c r="AW229" s="85">
        <f t="shared" si="72"/>
        <v>12</v>
      </c>
      <c r="AX229" s="85">
        <v>70</v>
      </c>
      <c r="AY229" s="85">
        <v>50</v>
      </c>
      <c r="AZ229" s="85">
        <v>0</v>
      </c>
      <c r="BA229" s="85">
        <v>14</v>
      </c>
      <c r="BB229" s="85">
        <v>0</v>
      </c>
      <c r="BC229" s="85">
        <f t="shared" si="73"/>
        <v>134</v>
      </c>
      <c r="BD229" s="85">
        <v>1</v>
      </c>
      <c r="BE229" s="85">
        <v>36</v>
      </c>
      <c r="BF229" s="89">
        <v>1000</v>
      </c>
    </row>
    <row r="230" spans="1:58">
      <c r="A230" s="85">
        <v>2012</v>
      </c>
      <c r="B230" s="85" t="s">
        <v>115</v>
      </c>
      <c r="C230" s="88">
        <v>2.0699999999999998</v>
      </c>
      <c r="D230" s="88">
        <v>52.25</v>
      </c>
      <c r="E230" s="88">
        <v>0</v>
      </c>
      <c r="F230" s="88">
        <v>0</v>
      </c>
      <c r="G230" s="88">
        <f t="shared" si="68"/>
        <v>54.32</v>
      </c>
      <c r="H230" s="88">
        <v>54.32</v>
      </c>
      <c r="I230" s="88">
        <v>51.944000000000003</v>
      </c>
      <c r="J230" s="88">
        <v>106.57</v>
      </c>
      <c r="K230" s="88">
        <v>26.26</v>
      </c>
      <c r="L230" s="88">
        <v>0</v>
      </c>
      <c r="M230" s="88">
        <v>0</v>
      </c>
      <c r="N230" s="12">
        <f>+BN_InfraMR[[#This Row],[A.03.1 -  Longitud de Vías de Explotación No Electrificadas Troncales y Ramales (vía principal) (km)]]+BN_InfraMR[[#This Row],[A.04.1 -  Longitud de Vías de Explotación Electrificadas Troncales y Ramales (vía principal) (km)]]</f>
        <v>106.57</v>
      </c>
      <c r="O230" s="88">
        <v>106.57</v>
      </c>
      <c r="P230" s="85">
        <v>15</v>
      </c>
      <c r="Q230" s="85">
        <v>7</v>
      </c>
      <c r="R230" s="85">
        <v>0</v>
      </c>
      <c r="S230" s="85">
        <f t="shared" si="63"/>
        <v>22</v>
      </c>
      <c r="T230" s="85">
        <v>0</v>
      </c>
      <c r="U230" s="85">
        <v>41</v>
      </c>
      <c r="V230" s="85">
        <v>0</v>
      </c>
      <c r="W230" s="85">
        <v>3</v>
      </c>
      <c r="X230" s="85">
        <v>0</v>
      </c>
      <c r="Y230" s="85">
        <f t="shared" si="64"/>
        <v>44</v>
      </c>
      <c r="Z230" s="85">
        <v>17</v>
      </c>
      <c r="AA230" s="85">
        <v>9</v>
      </c>
      <c r="AB230" s="85">
        <f>+BN_InfraMR[[#This Row],[Total Pasos Vehiculares a Nivel]]</f>
        <v>44</v>
      </c>
      <c r="AC230" s="85">
        <f t="shared" si="65"/>
        <v>70</v>
      </c>
      <c r="AD230" s="85">
        <v>1</v>
      </c>
      <c r="AE230" s="85">
        <v>8</v>
      </c>
      <c r="AF230" s="85">
        <v>55</v>
      </c>
      <c r="AG230" s="85">
        <f t="shared" ref="AG230:AG241" si="75">SUM(AD230:AF230)</f>
        <v>64</v>
      </c>
      <c r="AH230" s="88">
        <v>52.32</v>
      </c>
      <c r="AI230" s="88">
        <v>2</v>
      </c>
      <c r="AJ230" s="88">
        <v>0</v>
      </c>
      <c r="AK230" s="88">
        <f t="shared" si="67"/>
        <v>54.32</v>
      </c>
      <c r="AL230" s="85">
        <v>3</v>
      </c>
      <c r="AM230" s="85">
        <v>21</v>
      </c>
      <c r="AN230" s="85">
        <v>0</v>
      </c>
      <c r="AO230" s="85">
        <f t="shared" si="70"/>
        <v>24</v>
      </c>
      <c r="AP230" s="85">
        <v>0</v>
      </c>
      <c r="AQ230" s="85">
        <v>0</v>
      </c>
      <c r="AR230" s="85">
        <v>0</v>
      </c>
      <c r="AS230" s="85">
        <f t="shared" si="71"/>
        <v>0</v>
      </c>
      <c r="AT230" s="85">
        <v>12</v>
      </c>
      <c r="AU230" s="85">
        <v>0</v>
      </c>
      <c r="AV230" s="85">
        <v>0</v>
      </c>
      <c r="AW230" s="85">
        <f t="shared" si="72"/>
        <v>12</v>
      </c>
      <c r="AX230" s="85">
        <v>73</v>
      </c>
      <c r="AY230" s="85">
        <v>47</v>
      </c>
      <c r="AZ230" s="85">
        <v>0</v>
      </c>
      <c r="BA230" s="85">
        <v>14</v>
      </c>
      <c r="BB230" s="85">
        <v>0</v>
      </c>
      <c r="BC230" s="85">
        <f t="shared" si="73"/>
        <v>134</v>
      </c>
      <c r="BD230" s="85">
        <v>1</v>
      </c>
      <c r="BE230" s="85">
        <v>36</v>
      </c>
      <c r="BF230" s="89">
        <v>1000</v>
      </c>
    </row>
    <row r="231" spans="1:58">
      <c r="A231" s="85">
        <v>2012</v>
      </c>
      <c r="B231" s="85" t="s">
        <v>116</v>
      </c>
      <c r="C231" s="88">
        <v>2.0699999999999998</v>
      </c>
      <c r="D231" s="88">
        <v>52.25</v>
      </c>
      <c r="E231" s="88">
        <v>0</v>
      </c>
      <c r="F231" s="88">
        <v>0</v>
      </c>
      <c r="G231" s="88">
        <f t="shared" si="68"/>
        <v>54.32</v>
      </c>
      <c r="H231" s="88">
        <v>54.32</v>
      </c>
      <c r="I231" s="88">
        <v>51.944000000000003</v>
      </c>
      <c r="J231" s="88">
        <v>106.57</v>
      </c>
      <c r="K231" s="88">
        <v>26.26</v>
      </c>
      <c r="L231" s="88">
        <v>0</v>
      </c>
      <c r="M231" s="88">
        <v>0</v>
      </c>
      <c r="N231" s="12">
        <f>+BN_InfraMR[[#This Row],[A.03.1 -  Longitud de Vías de Explotación No Electrificadas Troncales y Ramales (vía principal) (km)]]+BN_InfraMR[[#This Row],[A.04.1 -  Longitud de Vías de Explotación Electrificadas Troncales y Ramales (vía principal) (km)]]</f>
        <v>106.57</v>
      </c>
      <c r="O231" s="88">
        <v>106.57</v>
      </c>
      <c r="P231" s="85">
        <v>15</v>
      </c>
      <c r="Q231" s="85">
        <v>7</v>
      </c>
      <c r="R231" s="85">
        <v>0</v>
      </c>
      <c r="S231" s="85">
        <f t="shared" si="63"/>
        <v>22</v>
      </c>
      <c r="T231" s="85">
        <v>0</v>
      </c>
      <c r="U231" s="85">
        <v>41</v>
      </c>
      <c r="V231" s="85">
        <v>0</v>
      </c>
      <c r="W231" s="85">
        <v>3</v>
      </c>
      <c r="X231" s="85">
        <v>0</v>
      </c>
      <c r="Y231" s="85">
        <f t="shared" si="64"/>
        <v>44</v>
      </c>
      <c r="Z231" s="85">
        <v>17</v>
      </c>
      <c r="AA231" s="85">
        <v>9</v>
      </c>
      <c r="AB231" s="85">
        <f>+BN_InfraMR[[#This Row],[Total Pasos Vehiculares a Nivel]]</f>
        <v>44</v>
      </c>
      <c r="AC231" s="85">
        <f t="shared" si="65"/>
        <v>70</v>
      </c>
      <c r="AD231" s="85">
        <v>1</v>
      </c>
      <c r="AE231" s="85">
        <v>8</v>
      </c>
      <c r="AF231" s="85">
        <v>55</v>
      </c>
      <c r="AG231" s="85">
        <f t="shared" si="75"/>
        <v>64</v>
      </c>
      <c r="AH231" s="88">
        <v>52.32</v>
      </c>
      <c r="AI231" s="88">
        <v>2</v>
      </c>
      <c r="AJ231" s="88">
        <v>0</v>
      </c>
      <c r="AK231" s="88">
        <f t="shared" si="67"/>
        <v>54.32</v>
      </c>
      <c r="AL231" s="85">
        <v>3</v>
      </c>
      <c r="AM231" s="85">
        <v>21</v>
      </c>
      <c r="AN231" s="85">
        <v>0</v>
      </c>
      <c r="AO231" s="85">
        <f t="shared" ref="AO231:AO242" si="76">SUM(AL231:AN231)</f>
        <v>24</v>
      </c>
      <c r="AP231" s="85">
        <v>0</v>
      </c>
      <c r="AQ231" s="85">
        <v>0</v>
      </c>
      <c r="AR231" s="85">
        <v>0</v>
      </c>
      <c r="AS231" s="85">
        <f t="shared" ref="AS231:AS242" si="77">SUM(AP231:AR231)</f>
        <v>0</v>
      </c>
      <c r="AT231" s="85">
        <v>12</v>
      </c>
      <c r="AU231" s="85">
        <v>0</v>
      </c>
      <c r="AV231" s="85">
        <v>0</v>
      </c>
      <c r="AW231" s="85">
        <f t="shared" ref="AW231:AW242" si="78">SUM(AT231:AV231)</f>
        <v>12</v>
      </c>
      <c r="AX231" s="85">
        <v>73</v>
      </c>
      <c r="AY231" s="85">
        <v>47</v>
      </c>
      <c r="AZ231" s="85">
        <v>0</v>
      </c>
      <c r="BA231" s="85">
        <v>14</v>
      </c>
      <c r="BB231" s="85">
        <v>0</v>
      </c>
      <c r="BC231" s="85">
        <f t="shared" ref="BC231:BC242" si="79">SUM(AX231:BB231)</f>
        <v>134</v>
      </c>
      <c r="BD231" s="85">
        <v>1</v>
      </c>
      <c r="BE231" s="85">
        <v>36</v>
      </c>
      <c r="BF231" s="89">
        <v>1000</v>
      </c>
    </row>
    <row r="232" spans="1:58">
      <c r="A232" s="85">
        <v>2012</v>
      </c>
      <c r="B232" s="85" t="s">
        <v>117</v>
      </c>
      <c r="C232" s="88">
        <v>2.0699999999999998</v>
      </c>
      <c r="D232" s="88">
        <v>52.25</v>
      </c>
      <c r="E232" s="88">
        <v>0</v>
      </c>
      <c r="F232" s="88">
        <v>0</v>
      </c>
      <c r="G232" s="88">
        <f t="shared" si="68"/>
        <v>54.32</v>
      </c>
      <c r="H232" s="88">
        <v>54.32</v>
      </c>
      <c r="I232" s="88">
        <v>51.944000000000003</v>
      </c>
      <c r="J232" s="88">
        <v>106.57</v>
      </c>
      <c r="K232" s="88">
        <v>26.26</v>
      </c>
      <c r="L232" s="88">
        <v>0</v>
      </c>
      <c r="M232" s="88">
        <v>0</v>
      </c>
      <c r="N232" s="12">
        <f>+BN_InfraMR[[#This Row],[A.03.1 -  Longitud de Vías de Explotación No Electrificadas Troncales y Ramales (vía principal) (km)]]+BN_InfraMR[[#This Row],[A.04.1 -  Longitud de Vías de Explotación Electrificadas Troncales y Ramales (vía principal) (km)]]</f>
        <v>106.57</v>
      </c>
      <c r="O232" s="88">
        <v>106.57</v>
      </c>
      <c r="P232" s="85">
        <v>15</v>
      </c>
      <c r="Q232" s="85">
        <v>7</v>
      </c>
      <c r="R232" s="85">
        <v>0</v>
      </c>
      <c r="S232" s="85">
        <f t="shared" si="63"/>
        <v>22</v>
      </c>
      <c r="T232" s="85">
        <v>0</v>
      </c>
      <c r="U232" s="85">
        <v>41</v>
      </c>
      <c r="V232" s="85">
        <v>0</v>
      </c>
      <c r="W232" s="85">
        <v>3</v>
      </c>
      <c r="X232" s="85">
        <v>0</v>
      </c>
      <c r="Y232" s="85">
        <f t="shared" si="64"/>
        <v>44</v>
      </c>
      <c r="Z232" s="85">
        <v>17</v>
      </c>
      <c r="AA232" s="85">
        <v>9</v>
      </c>
      <c r="AB232" s="85">
        <f>+BN_InfraMR[[#This Row],[Total Pasos Vehiculares a Nivel]]</f>
        <v>44</v>
      </c>
      <c r="AC232" s="85">
        <f t="shared" si="65"/>
        <v>70</v>
      </c>
      <c r="AD232" s="85">
        <v>1</v>
      </c>
      <c r="AE232" s="85">
        <v>8</v>
      </c>
      <c r="AF232" s="85">
        <v>55</v>
      </c>
      <c r="AG232" s="85">
        <f t="shared" si="75"/>
        <v>64</v>
      </c>
      <c r="AH232" s="88">
        <v>52.32</v>
      </c>
      <c r="AI232" s="88">
        <v>2</v>
      </c>
      <c r="AJ232" s="88">
        <v>0</v>
      </c>
      <c r="AK232" s="88">
        <f t="shared" si="67"/>
        <v>54.32</v>
      </c>
      <c r="AL232" s="85">
        <v>3</v>
      </c>
      <c r="AM232" s="85">
        <v>21</v>
      </c>
      <c r="AN232" s="85">
        <v>0</v>
      </c>
      <c r="AO232" s="85">
        <f t="shared" si="76"/>
        <v>24</v>
      </c>
      <c r="AP232" s="85">
        <v>0</v>
      </c>
      <c r="AQ232" s="85">
        <v>0</v>
      </c>
      <c r="AR232" s="85">
        <v>0</v>
      </c>
      <c r="AS232" s="85">
        <f t="shared" si="77"/>
        <v>0</v>
      </c>
      <c r="AT232" s="85">
        <v>12</v>
      </c>
      <c r="AU232" s="85">
        <v>0</v>
      </c>
      <c r="AV232" s="85">
        <v>0</v>
      </c>
      <c r="AW232" s="85">
        <f t="shared" si="78"/>
        <v>12</v>
      </c>
      <c r="AX232" s="85">
        <v>73</v>
      </c>
      <c r="AY232" s="85">
        <v>47</v>
      </c>
      <c r="AZ232" s="85">
        <v>0</v>
      </c>
      <c r="BA232" s="85">
        <v>14</v>
      </c>
      <c r="BB232" s="85">
        <v>0</v>
      </c>
      <c r="BC232" s="85">
        <f t="shared" si="79"/>
        <v>134</v>
      </c>
      <c r="BD232" s="85">
        <v>1</v>
      </c>
      <c r="BE232" s="85">
        <v>36</v>
      </c>
      <c r="BF232" s="89">
        <v>1000</v>
      </c>
    </row>
    <row r="233" spans="1:58">
      <c r="A233" s="85">
        <v>2012</v>
      </c>
      <c r="B233" s="85" t="s">
        <v>118</v>
      </c>
      <c r="C233" s="88">
        <v>2.0699999999999998</v>
      </c>
      <c r="D233" s="88">
        <v>52.25</v>
      </c>
      <c r="E233" s="88">
        <v>0</v>
      </c>
      <c r="F233" s="88">
        <v>0</v>
      </c>
      <c r="G233" s="88">
        <f t="shared" si="68"/>
        <v>54.32</v>
      </c>
      <c r="H233" s="88">
        <v>54.32</v>
      </c>
      <c r="I233" s="88">
        <v>51.944000000000003</v>
      </c>
      <c r="J233" s="88">
        <v>106.57</v>
      </c>
      <c r="K233" s="88">
        <v>26.26</v>
      </c>
      <c r="L233" s="88">
        <v>0</v>
      </c>
      <c r="M233" s="88">
        <v>0</v>
      </c>
      <c r="N233" s="12">
        <f>+BN_InfraMR[[#This Row],[A.03.1 -  Longitud de Vías de Explotación No Electrificadas Troncales y Ramales (vía principal) (km)]]+BN_InfraMR[[#This Row],[A.04.1 -  Longitud de Vías de Explotación Electrificadas Troncales y Ramales (vía principal) (km)]]</f>
        <v>106.57</v>
      </c>
      <c r="O233" s="88">
        <v>106.57</v>
      </c>
      <c r="P233" s="85">
        <v>15</v>
      </c>
      <c r="Q233" s="85">
        <v>7</v>
      </c>
      <c r="R233" s="85">
        <v>0</v>
      </c>
      <c r="S233" s="85">
        <f t="shared" si="63"/>
        <v>22</v>
      </c>
      <c r="T233" s="85">
        <v>0</v>
      </c>
      <c r="U233" s="85">
        <v>41</v>
      </c>
      <c r="V233" s="85">
        <v>0</v>
      </c>
      <c r="W233" s="85">
        <v>3</v>
      </c>
      <c r="X233" s="85">
        <v>0</v>
      </c>
      <c r="Y233" s="85">
        <f t="shared" si="64"/>
        <v>44</v>
      </c>
      <c r="Z233" s="85">
        <v>17</v>
      </c>
      <c r="AA233" s="85">
        <v>9</v>
      </c>
      <c r="AB233" s="85">
        <f>+BN_InfraMR[[#This Row],[Total Pasos Vehiculares a Nivel]]</f>
        <v>44</v>
      </c>
      <c r="AC233" s="85">
        <f t="shared" si="65"/>
        <v>70</v>
      </c>
      <c r="AD233" s="85">
        <v>1</v>
      </c>
      <c r="AE233" s="85">
        <v>8</v>
      </c>
      <c r="AF233" s="85">
        <v>55</v>
      </c>
      <c r="AG233" s="85">
        <f t="shared" si="75"/>
        <v>64</v>
      </c>
      <c r="AH233" s="88">
        <v>52.32</v>
      </c>
      <c r="AI233" s="88">
        <v>2</v>
      </c>
      <c r="AJ233" s="88">
        <v>0</v>
      </c>
      <c r="AK233" s="88">
        <f t="shared" si="67"/>
        <v>54.32</v>
      </c>
      <c r="AL233" s="85">
        <v>3</v>
      </c>
      <c r="AM233" s="85">
        <v>21</v>
      </c>
      <c r="AN233" s="85">
        <v>0</v>
      </c>
      <c r="AO233" s="85">
        <f t="shared" si="76"/>
        <v>24</v>
      </c>
      <c r="AP233" s="85">
        <v>0</v>
      </c>
      <c r="AQ233" s="85">
        <v>0</v>
      </c>
      <c r="AR233" s="85">
        <v>0</v>
      </c>
      <c r="AS233" s="85">
        <f t="shared" si="77"/>
        <v>0</v>
      </c>
      <c r="AT233" s="85">
        <v>12</v>
      </c>
      <c r="AU233" s="85">
        <v>0</v>
      </c>
      <c r="AV233" s="85">
        <v>0</v>
      </c>
      <c r="AW233" s="85">
        <f t="shared" si="78"/>
        <v>12</v>
      </c>
      <c r="AX233" s="85">
        <v>73</v>
      </c>
      <c r="AY233" s="85">
        <v>47</v>
      </c>
      <c r="AZ233" s="85">
        <v>0</v>
      </c>
      <c r="BA233" s="85">
        <v>14</v>
      </c>
      <c r="BB233" s="85">
        <v>0</v>
      </c>
      <c r="BC233" s="85">
        <f t="shared" si="79"/>
        <v>134</v>
      </c>
      <c r="BD233" s="85">
        <v>1</v>
      </c>
      <c r="BE233" s="85">
        <v>36</v>
      </c>
      <c r="BF233" s="89">
        <v>1000</v>
      </c>
    </row>
    <row r="234" spans="1:58">
      <c r="A234" s="85">
        <v>2012</v>
      </c>
      <c r="B234" s="85" t="s">
        <v>119</v>
      </c>
      <c r="C234" s="88">
        <v>2.0699999999999998</v>
      </c>
      <c r="D234" s="88">
        <v>52.25</v>
      </c>
      <c r="E234" s="88">
        <v>0</v>
      </c>
      <c r="F234" s="88">
        <v>0</v>
      </c>
      <c r="G234" s="88">
        <f t="shared" si="68"/>
        <v>54.32</v>
      </c>
      <c r="H234" s="88">
        <v>54.32</v>
      </c>
      <c r="I234" s="88">
        <v>51.944000000000003</v>
      </c>
      <c r="J234" s="88">
        <v>106.57</v>
      </c>
      <c r="K234" s="88">
        <v>26.26</v>
      </c>
      <c r="L234" s="88">
        <v>0</v>
      </c>
      <c r="M234" s="88">
        <v>0</v>
      </c>
      <c r="N234" s="12">
        <f>+BN_InfraMR[[#This Row],[A.03.1 -  Longitud de Vías de Explotación No Electrificadas Troncales y Ramales (vía principal) (km)]]+BN_InfraMR[[#This Row],[A.04.1 -  Longitud de Vías de Explotación Electrificadas Troncales y Ramales (vía principal) (km)]]</f>
        <v>106.57</v>
      </c>
      <c r="O234" s="88">
        <v>106.57</v>
      </c>
      <c r="P234" s="85">
        <v>15</v>
      </c>
      <c r="Q234" s="85">
        <v>7</v>
      </c>
      <c r="R234" s="85">
        <v>0</v>
      </c>
      <c r="S234" s="85">
        <f t="shared" si="63"/>
        <v>22</v>
      </c>
      <c r="T234" s="85">
        <v>0</v>
      </c>
      <c r="U234" s="85">
        <v>41</v>
      </c>
      <c r="V234" s="85">
        <v>0</v>
      </c>
      <c r="W234" s="85">
        <v>3</v>
      </c>
      <c r="X234" s="85">
        <v>0</v>
      </c>
      <c r="Y234" s="85">
        <f t="shared" si="64"/>
        <v>44</v>
      </c>
      <c r="Z234" s="85">
        <v>17</v>
      </c>
      <c r="AA234" s="85">
        <v>9</v>
      </c>
      <c r="AB234" s="85">
        <f>+BN_InfraMR[[#This Row],[Total Pasos Vehiculares a Nivel]]</f>
        <v>44</v>
      </c>
      <c r="AC234" s="85">
        <f t="shared" si="65"/>
        <v>70</v>
      </c>
      <c r="AD234" s="85">
        <v>1</v>
      </c>
      <c r="AE234" s="85">
        <v>8</v>
      </c>
      <c r="AF234" s="85">
        <v>55</v>
      </c>
      <c r="AG234" s="85">
        <f t="shared" si="75"/>
        <v>64</v>
      </c>
      <c r="AH234" s="88">
        <v>52.32</v>
      </c>
      <c r="AI234" s="88">
        <v>2</v>
      </c>
      <c r="AJ234" s="88">
        <v>0</v>
      </c>
      <c r="AK234" s="88">
        <f t="shared" si="67"/>
        <v>54.32</v>
      </c>
      <c r="AL234" s="85">
        <v>3</v>
      </c>
      <c r="AM234" s="85">
        <v>21</v>
      </c>
      <c r="AN234" s="85">
        <v>0</v>
      </c>
      <c r="AO234" s="85">
        <f t="shared" si="76"/>
        <v>24</v>
      </c>
      <c r="AP234" s="85">
        <v>0</v>
      </c>
      <c r="AQ234" s="85">
        <v>0</v>
      </c>
      <c r="AR234" s="85">
        <v>0</v>
      </c>
      <c r="AS234" s="85">
        <f t="shared" si="77"/>
        <v>0</v>
      </c>
      <c r="AT234" s="85">
        <v>12</v>
      </c>
      <c r="AU234" s="85">
        <v>0</v>
      </c>
      <c r="AV234" s="85">
        <v>0</v>
      </c>
      <c r="AW234" s="85">
        <f t="shared" si="78"/>
        <v>12</v>
      </c>
      <c r="AX234" s="85">
        <v>73</v>
      </c>
      <c r="AY234" s="85">
        <v>47</v>
      </c>
      <c r="AZ234" s="85">
        <v>0</v>
      </c>
      <c r="BA234" s="85">
        <v>14</v>
      </c>
      <c r="BB234" s="85">
        <v>0</v>
      </c>
      <c r="BC234" s="85">
        <f t="shared" si="79"/>
        <v>134</v>
      </c>
      <c r="BD234" s="85">
        <v>1</v>
      </c>
      <c r="BE234" s="85">
        <v>36</v>
      </c>
      <c r="BF234" s="89">
        <v>1000</v>
      </c>
    </row>
    <row r="235" spans="1:58">
      <c r="A235" s="85">
        <v>2012</v>
      </c>
      <c r="B235" s="85" t="s">
        <v>120</v>
      </c>
      <c r="C235" s="88">
        <v>2.0699999999999998</v>
      </c>
      <c r="D235" s="88">
        <v>52.25</v>
      </c>
      <c r="E235" s="88">
        <v>0</v>
      </c>
      <c r="F235" s="88">
        <v>0</v>
      </c>
      <c r="G235" s="88">
        <f t="shared" si="68"/>
        <v>54.32</v>
      </c>
      <c r="H235" s="88">
        <v>54.32</v>
      </c>
      <c r="I235" s="88">
        <v>51.944000000000003</v>
      </c>
      <c r="J235" s="88">
        <v>106.57</v>
      </c>
      <c r="K235" s="88">
        <v>26.26</v>
      </c>
      <c r="L235" s="88">
        <v>0</v>
      </c>
      <c r="M235" s="88">
        <v>0</v>
      </c>
      <c r="N235" s="12">
        <f>+BN_InfraMR[[#This Row],[A.03.1 -  Longitud de Vías de Explotación No Electrificadas Troncales y Ramales (vía principal) (km)]]+BN_InfraMR[[#This Row],[A.04.1 -  Longitud de Vías de Explotación Electrificadas Troncales y Ramales (vía principal) (km)]]</f>
        <v>106.57</v>
      </c>
      <c r="O235" s="88">
        <v>106.57</v>
      </c>
      <c r="P235" s="85">
        <v>15</v>
      </c>
      <c r="Q235" s="85">
        <v>7</v>
      </c>
      <c r="R235" s="85">
        <v>0</v>
      </c>
      <c r="S235" s="85">
        <f t="shared" si="63"/>
        <v>22</v>
      </c>
      <c r="T235" s="85">
        <v>0</v>
      </c>
      <c r="U235" s="85">
        <v>41</v>
      </c>
      <c r="V235" s="85">
        <v>0</v>
      </c>
      <c r="W235" s="85">
        <v>3</v>
      </c>
      <c r="X235" s="85">
        <v>0</v>
      </c>
      <c r="Y235" s="85">
        <f t="shared" si="64"/>
        <v>44</v>
      </c>
      <c r="Z235" s="85">
        <v>17</v>
      </c>
      <c r="AA235" s="85">
        <v>9</v>
      </c>
      <c r="AB235" s="85">
        <f>+BN_InfraMR[[#This Row],[Total Pasos Vehiculares a Nivel]]</f>
        <v>44</v>
      </c>
      <c r="AC235" s="85">
        <f t="shared" si="65"/>
        <v>70</v>
      </c>
      <c r="AD235" s="85">
        <v>1</v>
      </c>
      <c r="AE235" s="85">
        <v>8</v>
      </c>
      <c r="AF235" s="85">
        <v>55</v>
      </c>
      <c r="AG235" s="85">
        <f t="shared" si="75"/>
        <v>64</v>
      </c>
      <c r="AH235" s="88">
        <v>52.32</v>
      </c>
      <c r="AI235" s="88">
        <v>2</v>
      </c>
      <c r="AJ235" s="88">
        <v>0</v>
      </c>
      <c r="AK235" s="88">
        <f t="shared" si="67"/>
        <v>54.32</v>
      </c>
      <c r="AL235" s="85">
        <v>3</v>
      </c>
      <c r="AM235" s="85">
        <v>21</v>
      </c>
      <c r="AN235" s="85">
        <v>0</v>
      </c>
      <c r="AO235" s="85">
        <f t="shared" si="76"/>
        <v>24</v>
      </c>
      <c r="AP235" s="85">
        <v>0</v>
      </c>
      <c r="AQ235" s="85">
        <v>0</v>
      </c>
      <c r="AR235" s="85">
        <v>0</v>
      </c>
      <c r="AS235" s="85">
        <f t="shared" si="77"/>
        <v>0</v>
      </c>
      <c r="AT235" s="85">
        <v>12</v>
      </c>
      <c r="AU235" s="85">
        <v>0</v>
      </c>
      <c r="AV235" s="85">
        <v>0</v>
      </c>
      <c r="AW235" s="85">
        <f t="shared" si="78"/>
        <v>12</v>
      </c>
      <c r="AX235" s="85">
        <v>73</v>
      </c>
      <c r="AY235" s="85">
        <v>47</v>
      </c>
      <c r="AZ235" s="85">
        <v>0</v>
      </c>
      <c r="BA235" s="85">
        <v>14</v>
      </c>
      <c r="BB235" s="85">
        <v>0</v>
      </c>
      <c r="BC235" s="85">
        <f t="shared" si="79"/>
        <v>134</v>
      </c>
      <c r="BD235" s="85">
        <v>1</v>
      </c>
      <c r="BE235" s="85">
        <v>36</v>
      </c>
      <c r="BF235" s="89">
        <v>1000</v>
      </c>
    </row>
    <row r="236" spans="1:58">
      <c r="A236" s="85">
        <v>2012</v>
      </c>
      <c r="B236" s="85" t="s">
        <v>121</v>
      </c>
      <c r="C236" s="88">
        <v>2.0699999999999998</v>
      </c>
      <c r="D236" s="88">
        <v>52.25</v>
      </c>
      <c r="E236" s="88">
        <v>0</v>
      </c>
      <c r="F236" s="88">
        <v>0</v>
      </c>
      <c r="G236" s="88">
        <f t="shared" si="68"/>
        <v>54.32</v>
      </c>
      <c r="H236" s="88">
        <v>54.32</v>
      </c>
      <c r="I236" s="88">
        <v>51.944000000000003</v>
      </c>
      <c r="J236" s="88">
        <v>106.57</v>
      </c>
      <c r="K236" s="88">
        <v>26.26</v>
      </c>
      <c r="L236" s="88">
        <v>0</v>
      </c>
      <c r="M236" s="88">
        <v>0</v>
      </c>
      <c r="N236" s="12">
        <f>+BN_InfraMR[[#This Row],[A.03.1 -  Longitud de Vías de Explotación No Electrificadas Troncales y Ramales (vía principal) (km)]]+BN_InfraMR[[#This Row],[A.04.1 -  Longitud de Vías de Explotación Electrificadas Troncales y Ramales (vía principal) (km)]]</f>
        <v>106.57</v>
      </c>
      <c r="O236" s="88">
        <v>106.57</v>
      </c>
      <c r="P236" s="85">
        <v>15</v>
      </c>
      <c r="Q236" s="85">
        <v>7</v>
      </c>
      <c r="R236" s="85">
        <v>0</v>
      </c>
      <c r="S236" s="85">
        <f t="shared" si="63"/>
        <v>22</v>
      </c>
      <c r="T236" s="85">
        <v>0</v>
      </c>
      <c r="U236" s="85">
        <v>41</v>
      </c>
      <c r="V236" s="85">
        <v>0</v>
      </c>
      <c r="W236" s="85">
        <v>3</v>
      </c>
      <c r="X236" s="85">
        <v>0</v>
      </c>
      <c r="Y236" s="85">
        <f t="shared" si="64"/>
        <v>44</v>
      </c>
      <c r="Z236" s="85">
        <v>17</v>
      </c>
      <c r="AA236" s="85">
        <v>9</v>
      </c>
      <c r="AB236" s="85">
        <f>+BN_InfraMR[[#This Row],[Total Pasos Vehiculares a Nivel]]</f>
        <v>44</v>
      </c>
      <c r="AC236" s="85">
        <f t="shared" si="65"/>
        <v>70</v>
      </c>
      <c r="AD236" s="85">
        <v>1</v>
      </c>
      <c r="AE236" s="85">
        <v>8</v>
      </c>
      <c r="AF236" s="85">
        <v>55</v>
      </c>
      <c r="AG236" s="85">
        <f t="shared" si="75"/>
        <v>64</v>
      </c>
      <c r="AH236" s="88">
        <v>52.32</v>
      </c>
      <c r="AI236" s="88">
        <v>2</v>
      </c>
      <c r="AJ236" s="88">
        <v>0</v>
      </c>
      <c r="AK236" s="88">
        <f t="shared" si="67"/>
        <v>54.32</v>
      </c>
      <c r="AL236" s="85">
        <v>3</v>
      </c>
      <c r="AM236" s="85">
        <v>21</v>
      </c>
      <c r="AN236" s="85">
        <v>0</v>
      </c>
      <c r="AO236" s="85">
        <f t="shared" si="76"/>
        <v>24</v>
      </c>
      <c r="AP236" s="85">
        <v>0</v>
      </c>
      <c r="AQ236" s="85">
        <v>0</v>
      </c>
      <c r="AR236" s="85">
        <v>0</v>
      </c>
      <c r="AS236" s="85">
        <f t="shared" si="77"/>
        <v>0</v>
      </c>
      <c r="AT236" s="85">
        <v>12</v>
      </c>
      <c r="AU236" s="85">
        <v>0</v>
      </c>
      <c r="AV236" s="85">
        <v>0</v>
      </c>
      <c r="AW236" s="85">
        <f t="shared" si="78"/>
        <v>12</v>
      </c>
      <c r="AX236" s="85">
        <v>73</v>
      </c>
      <c r="AY236" s="85">
        <v>47</v>
      </c>
      <c r="AZ236" s="85">
        <v>0</v>
      </c>
      <c r="BA236" s="85">
        <v>14</v>
      </c>
      <c r="BB236" s="85">
        <v>0</v>
      </c>
      <c r="BC236" s="85">
        <f t="shared" si="79"/>
        <v>134</v>
      </c>
      <c r="BD236" s="85">
        <v>1</v>
      </c>
      <c r="BE236" s="85">
        <v>36</v>
      </c>
      <c r="BF236" s="89">
        <v>1000</v>
      </c>
    </row>
    <row r="237" spans="1:58">
      <c r="A237" s="85">
        <v>2012</v>
      </c>
      <c r="B237" s="85" t="s">
        <v>122</v>
      </c>
      <c r="C237" s="88">
        <v>2.0699999999999998</v>
      </c>
      <c r="D237" s="88">
        <v>52.25</v>
      </c>
      <c r="E237" s="88">
        <v>0</v>
      </c>
      <c r="F237" s="88">
        <v>0</v>
      </c>
      <c r="G237" s="88">
        <f t="shared" si="68"/>
        <v>54.32</v>
      </c>
      <c r="H237" s="88">
        <v>54.32</v>
      </c>
      <c r="I237" s="88">
        <v>51.944000000000003</v>
      </c>
      <c r="J237" s="88">
        <v>106.57</v>
      </c>
      <c r="K237" s="88">
        <v>26.26</v>
      </c>
      <c r="L237" s="88">
        <v>0</v>
      </c>
      <c r="M237" s="88">
        <v>0</v>
      </c>
      <c r="N237" s="12">
        <f>+BN_InfraMR[[#This Row],[A.03.1 -  Longitud de Vías de Explotación No Electrificadas Troncales y Ramales (vía principal) (km)]]+BN_InfraMR[[#This Row],[A.04.1 -  Longitud de Vías de Explotación Electrificadas Troncales y Ramales (vía principal) (km)]]</f>
        <v>106.57</v>
      </c>
      <c r="O237" s="88">
        <v>106.57</v>
      </c>
      <c r="P237" s="85">
        <v>15</v>
      </c>
      <c r="Q237" s="85">
        <v>7</v>
      </c>
      <c r="R237" s="85">
        <v>0</v>
      </c>
      <c r="S237" s="85">
        <f t="shared" si="63"/>
        <v>22</v>
      </c>
      <c r="T237" s="85">
        <v>0</v>
      </c>
      <c r="U237" s="85">
        <v>41</v>
      </c>
      <c r="V237" s="85">
        <v>0</v>
      </c>
      <c r="W237" s="85">
        <v>3</v>
      </c>
      <c r="X237" s="85">
        <v>0</v>
      </c>
      <c r="Y237" s="85">
        <f t="shared" si="64"/>
        <v>44</v>
      </c>
      <c r="Z237" s="85">
        <v>17</v>
      </c>
      <c r="AA237" s="85">
        <v>9</v>
      </c>
      <c r="AB237" s="85">
        <f>+BN_InfraMR[[#This Row],[Total Pasos Vehiculares a Nivel]]</f>
        <v>44</v>
      </c>
      <c r="AC237" s="85">
        <f t="shared" si="65"/>
        <v>70</v>
      </c>
      <c r="AD237" s="85">
        <v>1</v>
      </c>
      <c r="AE237" s="85">
        <v>8</v>
      </c>
      <c r="AF237" s="85">
        <v>55</v>
      </c>
      <c r="AG237" s="85">
        <f t="shared" si="75"/>
        <v>64</v>
      </c>
      <c r="AH237" s="88">
        <v>52.32</v>
      </c>
      <c r="AI237" s="88">
        <v>2</v>
      </c>
      <c r="AJ237" s="88">
        <v>0</v>
      </c>
      <c r="AK237" s="88">
        <f t="shared" si="67"/>
        <v>54.32</v>
      </c>
      <c r="AL237" s="85">
        <v>3</v>
      </c>
      <c r="AM237" s="85">
        <v>21</v>
      </c>
      <c r="AN237" s="85">
        <v>0</v>
      </c>
      <c r="AO237" s="85">
        <f t="shared" si="76"/>
        <v>24</v>
      </c>
      <c r="AP237" s="85">
        <v>0</v>
      </c>
      <c r="AQ237" s="85">
        <v>0</v>
      </c>
      <c r="AR237" s="85">
        <v>0</v>
      </c>
      <c r="AS237" s="85">
        <f t="shared" si="77"/>
        <v>0</v>
      </c>
      <c r="AT237" s="85">
        <v>12</v>
      </c>
      <c r="AU237" s="85">
        <v>0</v>
      </c>
      <c r="AV237" s="85">
        <v>0</v>
      </c>
      <c r="AW237" s="85">
        <f t="shared" si="78"/>
        <v>12</v>
      </c>
      <c r="AX237" s="85">
        <v>73</v>
      </c>
      <c r="AY237" s="85">
        <v>47</v>
      </c>
      <c r="AZ237" s="85">
        <v>0</v>
      </c>
      <c r="BA237" s="85">
        <v>14</v>
      </c>
      <c r="BB237" s="85">
        <v>0</v>
      </c>
      <c r="BC237" s="85">
        <f t="shared" si="79"/>
        <v>134</v>
      </c>
      <c r="BD237" s="85">
        <v>1</v>
      </c>
      <c r="BE237" s="85">
        <v>36</v>
      </c>
      <c r="BF237" s="89">
        <v>1000</v>
      </c>
    </row>
    <row r="238" spans="1:58">
      <c r="A238" s="85">
        <v>2012</v>
      </c>
      <c r="B238" s="85" t="s">
        <v>123</v>
      </c>
      <c r="C238" s="88">
        <v>2.0699999999999998</v>
      </c>
      <c r="D238" s="88">
        <v>52.25</v>
      </c>
      <c r="E238" s="88">
        <v>0</v>
      </c>
      <c r="F238" s="88">
        <v>0</v>
      </c>
      <c r="G238" s="88">
        <f t="shared" si="68"/>
        <v>54.32</v>
      </c>
      <c r="H238" s="88">
        <v>54.32</v>
      </c>
      <c r="I238" s="88">
        <v>51.944000000000003</v>
      </c>
      <c r="J238" s="88">
        <v>106.57</v>
      </c>
      <c r="K238" s="88">
        <v>26.26</v>
      </c>
      <c r="L238" s="88">
        <v>0</v>
      </c>
      <c r="M238" s="88">
        <v>0</v>
      </c>
      <c r="N238" s="12">
        <f>+BN_InfraMR[[#This Row],[A.03.1 -  Longitud de Vías de Explotación No Electrificadas Troncales y Ramales (vía principal) (km)]]+BN_InfraMR[[#This Row],[A.04.1 -  Longitud de Vías de Explotación Electrificadas Troncales y Ramales (vía principal) (km)]]</f>
        <v>106.57</v>
      </c>
      <c r="O238" s="88">
        <v>106.57</v>
      </c>
      <c r="P238" s="85">
        <v>15</v>
      </c>
      <c r="Q238" s="85">
        <v>7</v>
      </c>
      <c r="R238" s="85">
        <v>0</v>
      </c>
      <c r="S238" s="85">
        <f t="shared" si="63"/>
        <v>22</v>
      </c>
      <c r="T238" s="85">
        <v>0</v>
      </c>
      <c r="U238" s="85">
        <v>41</v>
      </c>
      <c r="V238" s="85">
        <v>0</v>
      </c>
      <c r="W238" s="85">
        <v>3</v>
      </c>
      <c r="X238" s="85">
        <v>0</v>
      </c>
      <c r="Y238" s="85">
        <f t="shared" si="64"/>
        <v>44</v>
      </c>
      <c r="Z238" s="85">
        <v>17</v>
      </c>
      <c r="AA238" s="85">
        <v>9</v>
      </c>
      <c r="AB238" s="85">
        <f>+BN_InfraMR[[#This Row],[Total Pasos Vehiculares a Nivel]]</f>
        <v>44</v>
      </c>
      <c r="AC238" s="85">
        <f t="shared" si="65"/>
        <v>70</v>
      </c>
      <c r="AD238" s="85">
        <v>1</v>
      </c>
      <c r="AE238" s="85">
        <v>8</v>
      </c>
      <c r="AF238" s="85">
        <v>55</v>
      </c>
      <c r="AG238" s="85">
        <f t="shared" si="75"/>
        <v>64</v>
      </c>
      <c r="AH238" s="88">
        <v>52.32</v>
      </c>
      <c r="AI238" s="88">
        <v>2</v>
      </c>
      <c r="AJ238" s="88">
        <v>0</v>
      </c>
      <c r="AK238" s="88">
        <f t="shared" si="67"/>
        <v>54.32</v>
      </c>
      <c r="AL238" s="85">
        <v>3</v>
      </c>
      <c r="AM238" s="85">
        <v>21</v>
      </c>
      <c r="AN238" s="85">
        <v>0</v>
      </c>
      <c r="AO238" s="85">
        <f t="shared" si="76"/>
        <v>24</v>
      </c>
      <c r="AP238" s="85">
        <v>0</v>
      </c>
      <c r="AQ238" s="85">
        <v>0</v>
      </c>
      <c r="AR238" s="85">
        <v>0</v>
      </c>
      <c r="AS238" s="85">
        <f t="shared" si="77"/>
        <v>0</v>
      </c>
      <c r="AT238" s="85">
        <v>12</v>
      </c>
      <c r="AU238" s="85">
        <v>0</v>
      </c>
      <c r="AV238" s="85">
        <v>0</v>
      </c>
      <c r="AW238" s="85">
        <f t="shared" si="78"/>
        <v>12</v>
      </c>
      <c r="AX238" s="85">
        <v>73</v>
      </c>
      <c r="AY238" s="85">
        <v>47</v>
      </c>
      <c r="AZ238" s="85">
        <v>0</v>
      </c>
      <c r="BA238" s="85">
        <v>14</v>
      </c>
      <c r="BB238" s="85">
        <v>0</v>
      </c>
      <c r="BC238" s="85">
        <f t="shared" si="79"/>
        <v>134</v>
      </c>
      <c r="BD238" s="85">
        <v>1</v>
      </c>
      <c r="BE238" s="85">
        <v>36</v>
      </c>
      <c r="BF238" s="89">
        <v>1000</v>
      </c>
    </row>
    <row r="239" spans="1:58">
      <c r="A239" s="85">
        <v>2012</v>
      </c>
      <c r="B239" s="85" t="s">
        <v>124</v>
      </c>
      <c r="C239" s="88">
        <v>2.0699999999999998</v>
      </c>
      <c r="D239" s="88">
        <v>52.25</v>
      </c>
      <c r="E239" s="88">
        <v>0</v>
      </c>
      <c r="F239" s="88">
        <v>0</v>
      </c>
      <c r="G239" s="88">
        <f t="shared" si="68"/>
        <v>54.32</v>
      </c>
      <c r="H239" s="88">
        <v>54.32</v>
      </c>
      <c r="I239" s="88">
        <v>51.944000000000003</v>
      </c>
      <c r="J239" s="88">
        <v>106.57</v>
      </c>
      <c r="K239" s="88">
        <v>26.26</v>
      </c>
      <c r="L239" s="88">
        <v>0</v>
      </c>
      <c r="M239" s="88">
        <v>0</v>
      </c>
      <c r="N239" s="12">
        <f>+BN_InfraMR[[#This Row],[A.03.1 -  Longitud de Vías de Explotación No Electrificadas Troncales y Ramales (vía principal) (km)]]+BN_InfraMR[[#This Row],[A.04.1 -  Longitud de Vías de Explotación Electrificadas Troncales y Ramales (vía principal) (km)]]</f>
        <v>106.57</v>
      </c>
      <c r="O239" s="88">
        <v>106.57</v>
      </c>
      <c r="P239" s="85">
        <v>15</v>
      </c>
      <c r="Q239" s="85">
        <v>7</v>
      </c>
      <c r="R239" s="85">
        <v>0</v>
      </c>
      <c r="S239" s="85">
        <f t="shared" si="63"/>
        <v>22</v>
      </c>
      <c r="T239" s="85">
        <v>0</v>
      </c>
      <c r="U239" s="85">
        <v>41</v>
      </c>
      <c r="V239" s="85">
        <v>0</v>
      </c>
      <c r="W239" s="85">
        <v>3</v>
      </c>
      <c r="X239" s="85">
        <v>0</v>
      </c>
      <c r="Y239" s="85">
        <f t="shared" si="64"/>
        <v>44</v>
      </c>
      <c r="Z239" s="85">
        <v>17</v>
      </c>
      <c r="AA239" s="85">
        <v>9</v>
      </c>
      <c r="AB239" s="85">
        <f>+BN_InfraMR[[#This Row],[Total Pasos Vehiculares a Nivel]]</f>
        <v>44</v>
      </c>
      <c r="AC239" s="85">
        <f t="shared" si="65"/>
        <v>70</v>
      </c>
      <c r="AD239" s="85">
        <v>1</v>
      </c>
      <c r="AE239" s="85">
        <v>8</v>
      </c>
      <c r="AF239" s="85">
        <v>55</v>
      </c>
      <c r="AG239" s="85">
        <f t="shared" si="75"/>
        <v>64</v>
      </c>
      <c r="AH239" s="88">
        <v>52.32</v>
      </c>
      <c r="AI239" s="88">
        <v>2</v>
      </c>
      <c r="AJ239" s="88">
        <v>0</v>
      </c>
      <c r="AK239" s="88">
        <f t="shared" si="67"/>
        <v>54.32</v>
      </c>
      <c r="AL239" s="85">
        <v>3</v>
      </c>
      <c r="AM239" s="85">
        <v>21</v>
      </c>
      <c r="AN239" s="85">
        <v>0</v>
      </c>
      <c r="AO239" s="85">
        <f t="shared" si="76"/>
        <v>24</v>
      </c>
      <c r="AP239" s="85">
        <v>0</v>
      </c>
      <c r="AQ239" s="85">
        <v>0</v>
      </c>
      <c r="AR239" s="85">
        <v>0</v>
      </c>
      <c r="AS239" s="85">
        <f t="shared" si="77"/>
        <v>0</v>
      </c>
      <c r="AT239" s="85">
        <v>12</v>
      </c>
      <c r="AU239" s="85">
        <v>0</v>
      </c>
      <c r="AV239" s="85">
        <v>0</v>
      </c>
      <c r="AW239" s="85">
        <f t="shared" si="78"/>
        <v>12</v>
      </c>
      <c r="AX239" s="85">
        <v>73</v>
      </c>
      <c r="AY239" s="85">
        <v>47</v>
      </c>
      <c r="AZ239" s="85">
        <v>0</v>
      </c>
      <c r="BA239" s="85">
        <v>14</v>
      </c>
      <c r="BB239" s="85">
        <v>0</v>
      </c>
      <c r="BC239" s="85">
        <f t="shared" si="79"/>
        <v>134</v>
      </c>
      <c r="BD239" s="85">
        <v>1</v>
      </c>
      <c r="BE239" s="85">
        <v>36</v>
      </c>
      <c r="BF239" s="89">
        <v>1000</v>
      </c>
    </row>
    <row r="240" spans="1:58">
      <c r="A240" s="85">
        <v>2012</v>
      </c>
      <c r="B240" s="85" t="s">
        <v>125</v>
      </c>
      <c r="C240" s="88">
        <v>2.0699999999999998</v>
      </c>
      <c r="D240" s="88">
        <v>52.25</v>
      </c>
      <c r="E240" s="88">
        <v>0</v>
      </c>
      <c r="F240" s="88">
        <v>0</v>
      </c>
      <c r="G240" s="88">
        <f t="shared" si="68"/>
        <v>54.32</v>
      </c>
      <c r="H240" s="88">
        <v>54.32</v>
      </c>
      <c r="I240" s="88">
        <v>51.944000000000003</v>
      </c>
      <c r="J240" s="88">
        <v>106.57</v>
      </c>
      <c r="K240" s="88">
        <v>26.26</v>
      </c>
      <c r="L240" s="88">
        <v>0</v>
      </c>
      <c r="M240" s="88">
        <v>0</v>
      </c>
      <c r="N240" s="12">
        <f>+BN_InfraMR[[#This Row],[A.03.1 -  Longitud de Vías de Explotación No Electrificadas Troncales y Ramales (vía principal) (km)]]+BN_InfraMR[[#This Row],[A.04.1 -  Longitud de Vías de Explotación Electrificadas Troncales y Ramales (vía principal) (km)]]</f>
        <v>106.57</v>
      </c>
      <c r="O240" s="88">
        <v>106.57</v>
      </c>
      <c r="P240" s="85">
        <v>15</v>
      </c>
      <c r="Q240" s="85">
        <v>7</v>
      </c>
      <c r="R240" s="85">
        <v>0</v>
      </c>
      <c r="S240" s="85">
        <f t="shared" si="63"/>
        <v>22</v>
      </c>
      <c r="T240" s="85">
        <v>0</v>
      </c>
      <c r="U240" s="85">
        <v>41</v>
      </c>
      <c r="V240" s="85">
        <v>0</v>
      </c>
      <c r="W240" s="85">
        <v>3</v>
      </c>
      <c r="X240" s="85">
        <v>0</v>
      </c>
      <c r="Y240" s="85">
        <f t="shared" si="64"/>
        <v>44</v>
      </c>
      <c r="Z240" s="85">
        <v>17</v>
      </c>
      <c r="AA240" s="85">
        <v>9</v>
      </c>
      <c r="AB240" s="85">
        <f>+BN_InfraMR[[#This Row],[Total Pasos Vehiculares a Nivel]]</f>
        <v>44</v>
      </c>
      <c r="AC240" s="85">
        <f t="shared" si="65"/>
        <v>70</v>
      </c>
      <c r="AD240" s="85">
        <v>1</v>
      </c>
      <c r="AE240" s="85">
        <v>8</v>
      </c>
      <c r="AF240" s="85">
        <v>55</v>
      </c>
      <c r="AG240" s="85">
        <f t="shared" si="75"/>
        <v>64</v>
      </c>
      <c r="AH240" s="88">
        <v>52.32</v>
      </c>
      <c r="AI240" s="88">
        <v>2</v>
      </c>
      <c r="AJ240" s="88">
        <v>0</v>
      </c>
      <c r="AK240" s="88">
        <f t="shared" si="67"/>
        <v>54.32</v>
      </c>
      <c r="AL240" s="85">
        <v>3</v>
      </c>
      <c r="AM240" s="85">
        <v>21</v>
      </c>
      <c r="AN240" s="85">
        <v>0</v>
      </c>
      <c r="AO240" s="85">
        <f t="shared" si="76"/>
        <v>24</v>
      </c>
      <c r="AP240" s="85">
        <v>0</v>
      </c>
      <c r="AQ240" s="85">
        <v>0</v>
      </c>
      <c r="AR240" s="85">
        <v>0</v>
      </c>
      <c r="AS240" s="85">
        <f t="shared" si="77"/>
        <v>0</v>
      </c>
      <c r="AT240" s="85">
        <v>12</v>
      </c>
      <c r="AU240" s="85">
        <v>0</v>
      </c>
      <c r="AV240" s="85">
        <v>0</v>
      </c>
      <c r="AW240" s="85">
        <f t="shared" si="78"/>
        <v>12</v>
      </c>
      <c r="AX240" s="85">
        <v>73</v>
      </c>
      <c r="AY240" s="85">
        <v>47</v>
      </c>
      <c r="AZ240" s="85">
        <v>0</v>
      </c>
      <c r="BA240" s="85">
        <v>14</v>
      </c>
      <c r="BB240" s="85">
        <v>0</v>
      </c>
      <c r="BC240" s="85">
        <f t="shared" si="79"/>
        <v>134</v>
      </c>
      <c r="BD240" s="85">
        <v>1</v>
      </c>
      <c r="BE240" s="85">
        <v>36</v>
      </c>
      <c r="BF240" s="89">
        <v>1000</v>
      </c>
    </row>
    <row r="241" spans="1:58">
      <c r="A241" s="85">
        <v>2012</v>
      </c>
      <c r="B241" s="85" t="s">
        <v>126</v>
      </c>
      <c r="C241" s="88">
        <v>2.0699999999999998</v>
      </c>
      <c r="D241" s="88">
        <v>52.25</v>
      </c>
      <c r="E241" s="88">
        <v>0</v>
      </c>
      <c r="F241" s="88">
        <v>0</v>
      </c>
      <c r="G241" s="88">
        <f t="shared" si="68"/>
        <v>54.32</v>
      </c>
      <c r="H241" s="88">
        <v>54.32</v>
      </c>
      <c r="I241" s="88">
        <v>51.944000000000003</v>
      </c>
      <c r="J241" s="88">
        <v>106.57</v>
      </c>
      <c r="K241" s="88">
        <v>26.26</v>
      </c>
      <c r="L241" s="88">
        <v>0</v>
      </c>
      <c r="M241" s="88">
        <v>0</v>
      </c>
      <c r="N241" s="12">
        <f>+BN_InfraMR[[#This Row],[A.03.1 -  Longitud de Vías de Explotación No Electrificadas Troncales y Ramales (vía principal) (km)]]+BN_InfraMR[[#This Row],[A.04.1 -  Longitud de Vías de Explotación Electrificadas Troncales y Ramales (vía principal) (km)]]</f>
        <v>106.57</v>
      </c>
      <c r="O241" s="88">
        <v>106.57</v>
      </c>
      <c r="P241" s="85">
        <v>15</v>
      </c>
      <c r="Q241" s="85">
        <v>7</v>
      </c>
      <c r="R241" s="85">
        <v>0</v>
      </c>
      <c r="S241" s="85">
        <f t="shared" si="63"/>
        <v>22</v>
      </c>
      <c r="T241" s="85">
        <v>0</v>
      </c>
      <c r="U241" s="85">
        <v>41</v>
      </c>
      <c r="V241" s="85">
        <v>0</v>
      </c>
      <c r="W241" s="85">
        <v>3</v>
      </c>
      <c r="X241" s="85">
        <v>0</v>
      </c>
      <c r="Y241" s="85">
        <f t="shared" si="64"/>
        <v>44</v>
      </c>
      <c r="Z241" s="85">
        <v>17</v>
      </c>
      <c r="AA241" s="85">
        <v>9</v>
      </c>
      <c r="AB241" s="85">
        <f>+BN_InfraMR[[#This Row],[Total Pasos Vehiculares a Nivel]]</f>
        <v>44</v>
      </c>
      <c r="AC241" s="85">
        <f t="shared" si="65"/>
        <v>70</v>
      </c>
      <c r="AD241" s="85">
        <v>1</v>
      </c>
      <c r="AE241" s="85">
        <v>8</v>
      </c>
      <c r="AF241" s="85">
        <v>55</v>
      </c>
      <c r="AG241" s="85">
        <f t="shared" si="75"/>
        <v>64</v>
      </c>
      <c r="AH241" s="88">
        <v>52.32</v>
      </c>
      <c r="AI241" s="88">
        <v>2</v>
      </c>
      <c r="AJ241" s="88">
        <v>0</v>
      </c>
      <c r="AK241" s="88">
        <f t="shared" si="67"/>
        <v>54.32</v>
      </c>
      <c r="AL241" s="85">
        <v>3</v>
      </c>
      <c r="AM241" s="85">
        <v>21</v>
      </c>
      <c r="AN241" s="85">
        <v>0</v>
      </c>
      <c r="AO241" s="85">
        <f t="shared" si="76"/>
        <v>24</v>
      </c>
      <c r="AP241" s="85">
        <v>0</v>
      </c>
      <c r="AQ241" s="85">
        <v>0</v>
      </c>
      <c r="AR241" s="85">
        <v>0</v>
      </c>
      <c r="AS241" s="85">
        <f t="shared" si="77"/>
        <v>0</v>
      </c>
      <c r="AT241" s="85">
        <v>12</v>
      </c>
      <c r="AU241" s="85">
        <v>0</v>
      </c>
      <c r="AV241" s="85">
        <v>0</v>
      </c>
      <c r="AW241" s="85">
        <f t="shared" si="78"/>
        <v>12</v>
      </c>
      <c r="AX241" s="85">
        <v>73</v>
      </c>
      <c r="AY241" s="85">
        <v>47</v>
      </c>
      <c r="AZ241" s="85">
        <v>0</v>
      </c>
      <c r="BA241" s="85">
        <v>14</v>
      </c>
      <c r="BB241" s="85">
        <v>0</v>
      </c>
      <c r="BC241" s="85">
        <f t="shared" si="79"/>
        <v>134</v>
      </c>
      <c r="BD241" s="85">
        <v>1</v>
      </c>
      <c r="BE241" s="85">
        <v>36</v>
      </c>
      <c r="BF241" s="89">
        <v>1000</v>
      </c>
    </row>
    <row r="242" spans="1:58">
      <c r="A242" s="85">
        <v>2013</v>
      </c>
      <c r="B242" s="85" t="s">
        <v>115</v>
      </c>
      <c r="C242" s="88">
        <v>2.0699999999999998</v>
      </c>
      <c r="D242" s="88">
        <v>52.25</v>
      </c>
      <c r="E242" s="88">
        <v>0</v>
      </c>
      <c r="F242" s="88">
        <v>0</v>
      </c>
      <c r="G242" s="88">
        <f t="shared" si="68"/>
        <v>54.32</v>
      </c>
      <c r="H242" s="88">
        <v>54.32</v>
      </c>
      <c r="I242" s="88">
        <v>51.944000000000003</v>
      </c>
      <c r="J242" s="88">
        <v>106.57</v>
      </c>
      <c r="K242" s="88">
        <v>26.26</v>
      </c>
      <c r="L242" s="88">
        <v>0</v>
      </c>
      <c r="M242" s="88">
        <v>0</v>
      </c>
      <c r="N242" s="12">
        <f>+BN_InfraMR[[#This Row],[A.03.1 -  Longitud de Vías de Explotación No Electrificadas Troncales y Ramales (vía principal) (km)]]+BN_InfraMR[[#This Row],[A.04.1 -  Longitud de Vías de Explotación Electrificadas Troncales y Ramales (vía principal) (km)]]</f>
        <v>106.57</v>
      </c>
      <c r="O242" s="88">
        <v>106.57</v>
      </c>
      <c r="P242" s="85">
        <v>15</v>
      </c>
      <c r="Q242" s="85">
        <v>7</v>
      </c>
      <c r="R242" s="85">
        <v>0</v>
      </c>
      <c r="S242" s="85">
        <f t="shared" si="63"/>
        <v>22</v>
      </c>
      <c r="T242" s="85">
        <v>0</v>
      </c>
      <c r="U242" s="85">
        <v>41</v>
      </c>
      <c r="V242" s="85">
        <v>0</v>
      </c>
      <c r="W242" s="85">
        <v>3</v>
      </c>
      <c r="X242" s="85">
        <v>0</v>
      </c>
      <c r="Y242" s="85">
        <f t="shared" si="64"/>
        <v>44</v>
      </c>
      <c r="Z242" s="85">
        <v>18</v>
      </c>
      <c r="AA242" s="85">
        <v>9</v>
      </c>
      <c r="AB242" s="85">
        <f>+BN_InfraMR[[#This Row],[Total Pasos Vehiculares a Nivel]]</f>
        <v>44</v>
      </c>
      <c r="AC242" s="85">
        <f t="shared" si="65"/>
        <v>71</v>
      </c>
      <c r="AD242" s="85">
        <v>1</v>
      </c>
      <c r="AE242" s="85">
        <v>8</v>
      </c>
      <c r="AF242" s="85">
        <v>55</v>
      </c>
      <c r="AG242" s="85">
        <f>SUM(AD242:AF242)</f>
        <v>64</v>
      </c>
      <c r="AH242" s="88">
        <v>52.32</v>
      </c>
      <c r="AI242" s="88">
        <v>2</v>
      </c>
      <c r="AJ242" s="88">
        <v>0</v>
      </c>
      <c r="AK242" s="88">
        <f t="shared" si="67"/>
        <v>54.32</v>
      </c>
      <c r="AL242" s="85">
        <v>3</v>
      </c>
      <c r="AM242" s="85">
        <v>23</v>
      </c>
      <c r="AN242" s="85">
        <v>0</v>
      </c>
      <c r="AO242" s="85">
        <f t="shared" si="76"/>
        <v>26</v>
      </c>
      <c r="AP242" s="85">
        <v>0</v>
      </c>
      <c r="AQ242" s="85">
        <v>0</v>
      </c>
      <c r="AR242" s="85">
        <v>0</v>
      </c>
      <c r="AS242" s="85">
        <f t="shared" si="77"/>
        <v>0</v>
      </c>
      <c r="AT242" s="85">
        <v>12</v>
      </c>
      <c r="AU242" s="85">
        <v>0</v>
      </c>
      <c r="AV242" s="85">
        <v>0</v>
      </c>
      <c r="AW242" s="85">
        <f t="shared" si="78"/>
        <v>12</v>
      </c>
      <c r="AX242" s="85">
        <v>73</v>
      </c>
      <c r="AY242" s="85">
        <v>47</v>
      </c>
      <c r="AZ242" s="85">
        <v>0</v>
      </c>
      <c r="BA242" s="85">
        <v>14</v>
      </c>
      <c r="BB242" s="85">
        <v>0</v>
      </c>
      <c r="BC242" s="85">
        <f t="shared" si="79"/>
        <v>134</v>
      </c>
      <c r="BD242" s="85">
        <v>1</v>
      </c>
      <c r="BE242" s="85">
        <v>36</v>
      </c>
      <c r="BF242" s="89">
        <v>1000</v>
      </c>
    </row>
    <row r="243" spans="1:58">
      <c r="A243" s="85">
        <v>2013</v>
      </c>
      <c r="B243" s="85" t="s">
        <v>116</v>
      </c>
      <c r="C243" s="88">
        <v>2.0699999999999998</v>
      </c>
      <c r="D243" s="88">
        <v>52.25</v>
      </c>
      <c r="E243" s="88">
        <v>0</v>
      </c>
      <c r="F243" s="88">
        <v>0</v>
      </c>
      <c r="G243" s="88">
        <f t="shared" si="68"/>
        <v>54.32</v>
      </c>
      <c r="H243" s="88">
        <v>54.32</v>
      </c>
      <c r="I243" s="88">
        <v>51.944000000000003</v>
      </c>
      <c r="J243" s="88">
        <v>106.57</v>
      </c>
      <c r="K243" s="88">
        <v>26.26</v>
      </c>
      <c r="L243" s="88">
        <v>0</v>
      </c>
      <c r="M243" s="88">
        <v>0</v>
      </c>
      <c r="N243" s="12">
        <f>+BN_InfraMR[[#This Row],[A.03.1 -  Longitud de Vías de Explotación No Electrificadas Troncales y Ramales (vía principal) (km)]]+BN_InfraMR[[#This Row],[A.04.1 -  Longitud de Vías de Explotación Electrificadas Troncales y Ramales (vía principal) (km)]]</f>
        <v>106.57</v>
      </c>
      <c r="O243" s="88">
        <v>106.57</v>
      </c>
      <c r="P243" s="85">
        <v>15</v>
      </c>
      <c r="Q243" s="85">
        <v>7</v>
      </c>
      <c r="R243" s="85">
        <v>0</v>
      </c>
      <c r="S243" s="85">
        <f t="shared" si="63"/>
        <v>22</v>
      </c>
      <c r="T243" s="85">
        <v>0</v>
      </c>
      <c r="U243" s="85">
        <v>41</v>
      </c>
      <c r="V243" s="85">
        <v>0</v>
      </c>
      <c r="W243" s="85">
        <v>3</v>
      </c>
      <c r="X243" s="85">
        <v>0</v>
      </c>
      <c r="Y243" s="85">
        <f t="shared" si="64"/>
        <v>44</v>
      </c>
      <c r="Z243" s="85">
        <v>18</v>
      </c>
      <c r="AA243" s="85">
        <v>9</v>
      </c>
      <c r="AB243" s="85">
        <f>+BN_InfraMR[[#This Row],[Total Pasos Vehiculares a Nivel]]</f>
        <v>44</v>
      </c>
      <c r="AC243" s="85">
        <f t="shared" si="65"/>
        <v>71</v>
      </c>
      <c r="AD243" s="85">
        <v>1</v>
      </c>
      <c r="AE243" s="85">
        <v>8</v>
      </c>
      <c r="AF243" s="85">
        <v>55</v>
      </c>
      <c r="AG243" s="85">
        <f t="shared" ref="AG243:AG254" si="80">SUM(AD243:AF243)</f>
        <v>64</v>
      </c>
      <c r="AH243" s="88">
        <v>52.32</v>
      </c>
      <c r="AI243" s="88">
        <v>2</v>
      </c>
      <c r="AJ243" s="88">
        <v>0</v>
      </c>
      <c r="AK243" s="88">
        <f t="shared" si="67"/>
        <v>54.32</v>
      </c>
      <c r="AL243" s="85">
        <v>3</v>
      </c>
      <c r="AM243" s="85">
        <v>23</v>
      </c>
      <c r="AN243" s="85">
        <v>0</v>
      </c>
      <c r="AO243" s="85">
        <f t="shared" ref="AO243:AO254" si="81">SUM(AL243:AN243)</f>
        <v>26</v>
      </c>
      <c r="AP243" s="85">
        <v>0</v>
      </c>
      <c r="AQ243" s="85">
        <v>0</v>
      </c>
      <c r="AR243" s="85">
        <v>0</v>
      </c>
      <c r="AS243" s="85">
        <f t="shared" ref="AS243:AS254" si="82">SUM(AP243:AR243)</f>
        <v>0</v>
      </c>
      <c r="AT243" s="85">
        <v>12</v>
      </c>
      <c r="AU243" s="85">
        <v>0</v>
      </c>
      <c r="AV243" s="85">
        <v>0</v>
      </c>
      <c r="AW243" s="85">
        <f t="shared" ref="AW243:AW254" si="83">SUM(AT243:AV243)</f>
        <v>12</v>
      </c>
      <c r="AX243" s="85">
        <v>73</v>
      </c>
      <c r="AY243" s="85">
        <v>47</v>
      </c>
      <c r="AZ243" s="85">
        <v>0</v>
      </c>
      <c r="BA243" s="85">
        <v>14</v>
      </c>
      <c r="BB243" s="85">
        <v>0</v>
      </c>
      <c r="BC243" s="85">
        <f t="shared" ref="BC243:BC254" si="84">SUM(AX243:BB243)</f>
        <v>134</v>
      </c>
      <c r="BD243" s="85">
        <v>1</v>
      </c>
      <c r="BE243" s="85">
        <v>36</v>
      </c>
      <c r="BF243" s="89">
        <v>1000</v>
      </c>
    </row>
    <row r="244" spans="1:58">
      <c r="A244" s="85">
        <v>2013</v>
      </c>
      <c r="B244" s="85" t="s">
        <v>117</v>
      </c>
      <c r="C244" s="88">
        <v>2.0699999999999998</v>
      </c>
      <c r="D244" s="88">
        <v>52.25</v>
      </c>
      <c r="E244" s="88">
        <v>0</v>
      </c>
      <c r="F244" s="88">
        <v>0</v>
      </c>
      <c r="G244" s="88">
        <f t="shared" si="68"/>
        <v>54.32</v>
      </c>
      <c r="H244" s="88">
        <v>54.32</v>
      </c>
      <c r="I244" s="88">
        <v>51.944000000000003</v>
      </c>
      <c r="J244" s="88">
        <v>106.57</v>
      </c>
      <c r="K244" s="88">
        <v>26.26</v>
      </c>
      <c r="L244" s="88">
        <v>0</v>
      </c>
      <c r="M244" s="88">
        <v>0</v>
      </c>
      <c r="N244" s="12">
        <f>+BN_InfraMR[[#This Row],[A.03.1 -  Longitud de Vías de Explotación No Electrificadas Troncales y Ramales (vía principal) (km)]]+BN_InfraMR[[#This Row],[A.04.1 -  Longitud de Vías de Explotación Electrificadas Troncales y Ramales (vía principal) (km)]]</f>
        <v>106.57</v>
      </c>
      <c r="O244" s="88">
        <v>106.57</v>
      </c>
      <c r="P244" s="85">
        <v>15</v>
      </c>
      <c r="Q244" s="85">
        <v>7</v>
      </c>
      <c r="R244" s="85">
        <v>0</v>
      </c>
      <c r="S244" s="85">
        <f t="shared" si="63"/>
        <v>22</v>
      </c>
      <c r="T244" s="85">
        <v>0</v>
      </c>
      <c r="U244" s="85">
        <v>41</v>
      </c>
      <c r="V244" s="85">
        <v>0</v>
      </c>
      <c r="W244" s="85">
        <v>3</v>
      </c>
      <c r="X244" s="85">
        <v>0</v>
      </c>
      <c r="Y244" s="85">
        <f t="shared" si="64"/>
        <v>44</v>
      </c>
      <c r="Z244" s="85">
        <v>18</v>
      </c>
      <c r="AA244" s="85">
        <v>9</v>
      </c>
      <c r="AB244" s="85">
        <f>+BN_InfraMR[[#This Row],[Total Pasos Vehiculares a Nivel]]</f>
        <v>44</v>
      </c>
      <c r="AC244" s="85">
        <f t="shared" si="65"/>
        <v>71</v>
      </c>
      <c r="AD244" s="85">
        <v>1</v>
      </c>
      <c r="AE244" s="85">
        <v>8</v>
      </c>
      <c r="AF244" s="85">
        <v>55</v>
      </c>
      <c r="AG244" s="85">
        <f t="shared" si="80"/>
        <v>64</v>
      </c>
      <c r="AH244" s="88">
        <v>52.32</v>
      </c>
      <c r="AI244" s="88">
        <v>2</v>
      </c>
      <c r="AJ244" s="88">
        <v>0</v>
      </c>
      <c r="AK244" s="88">
        <f t="shared" si="67"/>
        <v>54.32</v>
      </c>
      <c r="AL244" s="85">
        <v>3</v>
      </c>
      <c r="AM244" s="85">
        <v>23</v>
      </c>
      <c r="AN244" s="85">
        <v>0</v>
      </c>
      <c r="AO244" s="85">
        <f t="shared" si="81"/>
        <v>26</v>
      </c>
      <c r="AP244" s="85">
        <v>0</v>
      </c>
      <c r="AQ244" s="85">
        <v>0</v>
      </c>
      <c r="AR244" s="85">
        <v>0</v>
      </c>
      <c r="AS244" s="85">
        <f t="shared" si="82"/>
        <v>0</v>
      </c>
      <c r="AT244" s="85">
        <v>12</v>
      </c>
      <c r="AU244" s="85">
        <v>0</v>
      </c>
      <c r="AV244" s="85">
        <v>0</v>
      </c>
      <c r="AW244" s="85">
        <f t="shared" si="83"/>
        <v>12</v>
      </c>
      <c r="AX244" s="85">
        <v>73</v>
      </c>
      <c r="AY244" s="85">
        <v>47</v>
      </c>
      <c r="AZ244" s="85">
        <v>0</v>
      </c>
      <c r="BA244" s="85">
        <v>14</v>
      </c>
      <c r="BB244" s="85">
        <v>0</v>
      </c>
      <c r="BC244" s="85">
        <f t="shared" si="84"/>
        <v>134</v>
      </c>
      <c r="BD244" s="85">
        <v>1</v>
      </c>
      <c r="BE244" s="85">
        <v>36</v>
      </c>
      <c r="BF244" s="89">
        <v>1000</v>
      </c>
    </row>
    <row r="245" spans="1:58">
      <c r="A245" s="85">
        <v>2013</v>
      </c>
      <c r="B245" s="85" t="s">
        <v>118</v>
      </c>
      <c r="C245" s="88">
        <v>2.0699999999999998</v>
      </c>
      <c r="D245" s="88">
        <v>52.25</v>
      </c>
      <c r="E245" s="88">
        <v>0</v>
      </c>
      <c r="F245" s="88">
        <v>0</v>
      </c>
      <c r="G245" s="88">
        <f t="shared" si="68"/>
        <v>54.32</v>
      </c>
      <c r="H245" s="88">
        <v>54.32</v>
      </c>
      <c r="I245" s="88">
        <v>51.944000000000003</v>
      </c>
      <c r="J245" s="88">
        <v>106.57</v>
      </c>
      <c r="K245" s="88">
        <v>26.26</v>
      </c>
      <c r="L245" s="88">
        <v>0</v>
      </c>
      <c r="M245" s="88">
        <v>0</v>
      </c>
      <c r="N245" s="12">
        <f>+BN_InfraMR[[#This Row],[A.03.1 -  Longitud de Vías de Explotación No Electrificadas Troncales y Ramales (vía principal) (km)]]+BN_InfraMR[[#This Row],[A.04.1 -  Longitud de Vías de Explotación Electrificadas Troncales y Ramales (vía principal) (km)]]</f>
        <v>106.57</v>
      </c>
      <c r="O245" s="88">
        <v>106.57</v>
      </c>
      <c r="P245" s="85">
        <v>15</v>
      </c>
      <c r="Q245" s="85">
        <v>7</v>
      </c>
      <c r="R245" s="85">
        <v>0</v>
      </c>
      <c r="S245" s="85">
        <f t="shared" si="63"/>
        <v>22</v>
      </c>
      <c r="T245" s="85">
        <v>0</v>
      </c>
      <c r="U245" s="85">
        <v>41</v>
      </c>
      <c r="V245" s="85">
        <v>0</v>
      </c>
      <c r="W245" s="85">
        <v>3</v>
      </c>
      <c r="X245" s="85">
        <v>0</v>
      </c>
      <c r="Y245" s="85">
        <f t="shared" si="64"/>
        <v>44</v>
      </c>
      <c r="Z245" s="85">
        <v>18</v>
      </c>
      <c r="AA245" s="85">
        <v>9</v>
      </c>
      <c r="AB245" s="85">
        <f>+BN_InfraMR[[#This Row],[Total Pasos Vehiculares a Nivel]]</f>
        <v>44</v>
      </c>
      <c r="AC245" s="85">
        <f t="shared" si="65"/>
        <v>71</v>
      </c>
      <c r="AD245" s="85">
        <v>1</v>
      </c>
      <c r="AE245" s="85">
        <v>8</v>
      </c>
      <c r="AF245" s="85">
        <v>55</v>
      </c>
      <c r="AG245" s="85">
        <f t="shared" si="80"/>
        <v>64</v>
      </c>
      <c r="AH245" s="88">
        <v>52.32</v>
      </c>
      <c r="AI245" s="88">
        <v>2</v>
      </c>
      <c r="AJ245" s="88">
        <v>0</v>
      </c>
      <c r="AK245" s="88">
        <f t="shared" si="67"/>
        <v>54.32</v>
      </c>
      <c r="AL245" s="85">
        <v>3</v>
      </c>
      <c r="AM245" s="85">
        <v>23</v>
      </c>
      <c r="AN245" s="85">
        <v>0</v>
      </c>
      <c r="AO245" s="85">
        <f t="shared" si="81"/>
        <v>26</v>
      </c>
      <c r="AP245" s="85">
        <v>0</v>
      </c>
      <c r="AQ245" s="85">
        <v>0</v>
      </c>
      <c r="AR245" s="85">
        <v>0</v>
      </c>
      <c r="AS245" s="85">
        <f t="shared" si="82"/>
        <v>0</v>
      </c>
      <c r="AT245" s="85">
        <v>12</v>
      </c>
      <c r="AU245" s="85">
        <v>0</v>
      </c>
      <c r="AV245" s="85">
        <v>0</v>
      </c>
      <c r="AW245" s="85">
        <f t="shared" si="83"/>
        <v>12</v>
      </c>
      <c r="AX245" s="85">
        <v>73</v>
      </c>
      <c r="AY245" s="85">
        <v>47</v>
      </c>
      <c r="AZ245" s="85">
        <v>0</v>
      </c>
      <c r="BA245" s="85">
        <v>14</v>
      </c>
      <c r="BB245" s="85">
        <v>0</v>
      </c>
      <c r="BC245" s="85">
        <f t="shared" si="84"/>
        <v>134</v>
      </c>
      <c r="BD245" s="85">
        <v>1</v>
      </c>
      <c r="BE245" s="85">
        <v>36</v>
      </c>
      <c r="BF245" s="89">
        <v>1000</v>
      </c>
    </row>
    <row r="246" spans="1:58">
      <c r="A246" s="85">
        <v>2013</v>
      </c>
      <c r="B246" s="85" t="s">
        <v>119</v>
      </c>
      <c r="C246" s="88">
        <v>2.0699999999999998</v>
      </c>
      <c r="D246" s="88">
        <v>52.25</v>
      </c>
      <c r="E246" s="88">
        <v>0</v>
      </c>
      <c r="F246" s="88">
        <v>0</v>
      </c>
      <c r="G246" s="88">
        <f t="shared" si="68"/>
        <v>54.32</v>
      </c>
      <c r="H246" s="88">
        <v>54.32</v>
      </c>
      <c r="I246" s="88">
        <v>51.944000000000003</v>
      </c>
      <c r="J246" s="88">
        <v>106.57</v>
      </c>
      <c r="K246" s="88">
        <v>26.26</v>
      </c>
      <c r="L246" s="88">
        <v>0</v>
      </c>
      <c r="M246" s="88">
        <v>0</v>
      </c>
      <c r="N246" s="12">
        <f>+BN_InfraMR[[#This Row],[A.03.1 -  Longitud de Vías de Explotación No Electrificadas Troncales y Ramales (vía principal) (km)]]+BN_InfraMR[[#This Row],[A.04.1 -  Longitud de Vías de Explotación Electrificadas Troncales y Ramales (vía principal) (km)]]</f>
        <v>106.57</v>
      </c>
      <c r="O246" s="88">
        <v>106.57</v>
      </c>
      <c r="P246" s="85">
        <v>15</v>
      </c>
      <c r="Q246" s="85">
        <v>7</v>
      </c>
      <c r="R246" s="85">
        <v>0</v>
      </c>
      <c r="S246" s="85">
        <f t="shared" si="63"/>
        <v>22</v>
      </c>
      <c r="T246" s="85">
        <v>0</v>
      </c>
      <c r="U246" s="85">
        <v>41</v>
      </c>
      <c r="V246" s="85">
        <v>0</v>
      </c>
      <c r="W246" s="85">
        <v>3</v>
      </c>
      <c r="X246" s="85">
        <v>0</v>
      </c>
      <c r="Y246" s="85">
        <f t="shared" si="64"/>
        <v>44</v>
      </c>
      <c r="Z246" s="85">
        <v>18</v>
      </c>
      <c r="AA246" s="85">
        <v>9</v>
      </c>
      <c r="AB246" s="85">
        <f>+BN_InfraMR[[#This Row],[Total Pasos Vehiculares a Nivel]]</f>
        <v>44</v>
      </c>
      <c r="AC246" s="85">
        <f t="shared" si="65"/>
        <v>71</v>
      </c>
      <c r="AD246" s="85">
        <v>1</v>
      </c>
      <c r="AE246" s="85">
        <v>8</v>
      </c>
      <c r="AF246" s="85">
        <v>55</v>
      </c>
      <c r="AG246" s="85">
        <f t="shared" si="80"/>
        <v>64</v>
      </c>
      <c r="AH246" s="88">
        <v>52.32</v>
      </c>
      <c r="AI246" s="88">
        <v>2</v>
      </c>
      <c r="AJ246" s="88">
        <v>0</v>
      </c>
      <c r="AK246" s="88">
        <f t="shared" si="67"/>
        <v>54.32</v>
      </c>
      <c r="AL246" s="85">
        <v>3</v>
      </c>
      <c r="AM246" s="85">
        <v>23</v>
      </c>
      <c r="AN246" s="85">
        <v>0</v>
      </c>
      <c r="AO246" s="85">
        <f t="shared" si="81"/>
        <v>26</v>
      </c>
      <c r="AP246" s="85">
        <v>0</v>
      </c>
      <c r="AQ246" s="85">
        <v>0</v>
      </c>
      <c r="AR246" s="85">
        <v>0</v>
      </c>
      <c r="AS246" s="85">
        <f t="shared" si="82"/>
        <v>0</v>
      </c>
      <c r="AT246" s="85">
        <v>12</v>
      </c>
      <c r="AU246" s="85">
        <v>0</v>
      </c>
      <c r="AV246" s="85">
        <v>0</v>
      </c>
      <c r="AW246" s="85">
        <f t="shared" si="83"/>
        <v>12</v>
      </c>
      <c r="AX246" s="85">
        <v>73</v>
      </c>
      <c r="AY246" s="85">
        <v>47</v>
      </c>
      <c r="AZ246" s="85">
        <v>0</v>
      </c>
      <c r="BA246" s="85">
        <v>14</v>
      </c>
      <c r="BB246" s="85">
        <v>0</v>
      </c>
      <c r="BC246" s="85">
        <f t="shared" si="84"/>
        <v>134</v>
      </c>
      <c r="BD246" s="85">
        <v>1</v>
      </c>
      <c r="BE246" s="85">
        <v>36</v>
      </c>
      <c r="BF246" s="89">
        <v>1000</v>
      </c>
    </row>
    <row r="247" spans="1:58">
      <c r="A247" s="85">
        <v>2013</v>
      </c>
      <c r="B247" s="85" t="s">
        <v>120</v>
      </c>
      <c r="C247" s="88">
        <v>2.0699999999999998</v>
      </c>
      <c r="D247" s="88">
        <v>52.25</v>
      </c>
      <c r="E247" s="88">
        <v>0</v>
      </c>
      <c r="F247" s="88">
        <v>0</v>
      </c>
      <c r="G247" s="88">
        <f t="shared" si="68"/>
        <v>54.32</v>
      </c>
      <c r="H247" s="88">
        <v>54.32</v>
      </c>
      <c r="I247" s="88">
        <v>51.944000000000003</v>
      </c>
      <c r="J247" s="88">
        <v>106.57</v>
      </c>
      <c r="K247" s="88">
        <v>26.26</v>
      </c>
      <c r="L247" s="88">
        <v>0</v>
      </c>
      <c r="M247" s="88">
        <v>0</v>
      </c>
      <c r="N247" s="12">
        <f>+BN_InfraMR[[#This Row],[A.03.1 -  Longitud de Vías de Explotación No Electrificadas Troncales y Ramales (vía principal) (km)]]+BN_InfraMR[[#This Row],[A.04.1 -  Longitud de Vías de Explotación Electrificadas Troncales y Ramales (vía principal) (km)]]</f>
        <v>106.57</v>
      </c>
      <c r="O247" s="88">
        <v>106.57</v>
      </c>
      <c r="P247" s="85">
        <v>15</v>
      </c>
      <c r="Q247" s="85">
        <v>7</v>
      </c>
      <c r="R247" s="85">
        <v>0</v>
      </c>
      <c r="S247" s="85">
        <f t="shared" si="63"/>
        <v>22</v>
      </c>
      <c r="T247" s="85">
        <v>0</v>
      </c>
      <c r="U247" s="85">
        <v>41</v>
      </c>
      <c r="V247" s="85">
        <v>0</v>
      </c>
      <c r="W247" s="85">
        <v>3</v>
      </c>
      <c r="X247" s="85">
        <v>0</v>
      </c>
      <c r="Y247" s="85">
        <f t="shared" si="64"/>
        <v>44</v>
      </c>
      <c r="Z247" s="85">
        <v>18</v>
      </c>
      <c r="AA247" s="85">
        <v>9</v>
      </c>
      <c r="AB247" s="85">
        <f>+BN_InfraMR[[#This Row],[Total Pasos Vehiculares a Nivel]]</f>
        <v>44</v>
      </c>
      <c r="AC247" s="85">
        <f t="shared" si="65"/>
        <v>71</v>
      </c>
      <c r="AD247" s="85">
        <v>1</v>
      </c>
      <c r="AE247" s="85">
        <v>8</v>
      </c>
      <c r="AF247" s="85">
        <v>55</v>
      </c>
      <c r="AG247" s="85">
        <f t="shared" si="80"/>
        <v>64</v>
      </c>
      <c r="AH247" s="88">
        <v>52.32</v>
      </c>
      <c r="AI247" s="88">
        <v>2</v>
      </c>
      <c r="AJ247" s="88">
        <v>0</v>
      </c>
      <c r="AK247" s="88">
        <f t="shared" si="67"/>
        <v>54.32</v>
      </c>
      <c r="AL247" s="85">
        <v>3</v>
      </c>
      <c r="AM247" s="85">
        <v>23</v>
      </c>
      <c r="AN247" s="85">
        <v>0</v>
      </c>
      <c r="AO247" s="85">
        <f t="shared" si="81"/>
        <v>26</v>
      </c>
      <c r="AP247" s="85">
        <v>0</v>
      </c>
      <c r="AQ247" s="85">
        <v>0</v>
      </c>
      <c r="AR247" s="85">
        <v>0</v>
      </c>
      <c r="AS247" s="85">
        <f t="shared" si="82"/>
        <v>0</v>
      </c>
      <c r="AT247" s="85">
        <v>12</v>
      </c>
      <c r="AU247" s="85">
        <v>0</v>
      </c>
      <c r="AV247" s="85">
        <v>0</v>
      </c>
      <c r="AW247" s="85">
        <f t="shared" si="83"/>
        <v>12</v>
      </c>
      <c r="AX247" s="85">
        <v>73</v>
      </c>
      <c r="AY247" s="85">
        <v>47</v>
      </c>
      <c r="AZ247" s="85">
        <v>0</v>
      </c>
      <c r="BA247" s="85">
        <v>14</v>
      </c>
      <c r="BB247" s="85">
        <v>0</v>
      </c>
      <c r="BC247" s="85">
        <f t="shared" si="84"/>
        <v>134</v>
      </c>
      <c r="BD247" s="85">
        <v>1</v>
      </c>
      <c r="BE247" s="85">
        <v>36</v>
      </c>
      <c r="BF247" s="89">
        <v>1000</v>
      </c>
    </row>
    <row r="248" spans="1:58">
      <c r="A248" s="85">
        <v>2013</v>
      </c>
      <c r="B248" s="85" t="s">
        <v>121</v>
      </c>
      <c r="C248" s="88">
        <v>2.0699999999999998</v>
      </c>
      <c r="D248" s="88">
        <v>52.25</v>
      </c>
      <c r="E248" s="88">
        <v>0</v>
      </c>
      <c r="F248" s="88">
        <v>0</v>
      </c>
      <c r="G248" s="88">
        <f t="shared" si="68"/>
        <v>54.32</v>
      </c>
      <c r="H248" s="88">
        <v>54.32</v>
      </c>
      <c r="I248" s="88">
        <v>51.944000000000003</v>
      </c>
      <c r="J248" s="88">
        <v>106.57</v>
      </c>
      <c r="K248" s="88">
        <v>26.26</v>
      </c>
      <c r="L248" s="88">
        <v>0</v>
      </c>
      <c r="M248" s="88">
        <v>0</v>
      </c>
      <c r="N248" s="12">
        <f>+BN_InfraMR[[#This Row],[A.03.1 -  Longitud de Vías de Explotación No Electrificadas Troncales y Ramales (vía principal) (km)]]+BN_InfraMR[[#This Row],[A.04.1 -  Longitud de Vías de Explotación Electrificadas Troncales y Ramales (vía principal) (km)]]</f>
        <v>106.57</v>
      </c>
      <c r="O248" s="88">
        <v>106.57</v>
      </c>
      <c r="P248" s="85">
        <v>15</v>
      </c>
      <c r="Q248" s="85">
        <v>7</v>
      </c>
      <c r="R248" s="85">
        <v>0</v>
      </c>
      <c r="S248" s="85">
        <f t="shared" si="63"/>
        <v>22</v>
      </c>
      <c r="T248" s="85">
        <v>0</v>
      </c>
      <c r="U248" s="85">
        <v>41</v>
      </c>
      <c r="V248" s="85">
        <v>0</v>
      </c>
      <c r="W248" s="85">
        <v>3</v>
      </c>
      <c r="X248" s="85">
        <v>0</v>
      </c>
      <c r="Y248" s="85">
        <f t="shared" si="64"/>
        <v>44</v>
      </c>
      <c r="Z248" s="85">
        <v>18</v>
      </c>
      <c r="AA248" s="85">
        <v>9</v>
      </c>
      <c r="AB248" s="85">
        <f>+BN_InfraMR[[#This Row],[Total Pasos Vehiculares a Nivel]]</f>
        <v>44</v>
      </c>
      <c r="AC248" s="85">
        <f t="shared" si="65"/>
        <v>71</v>
      </c>
      <c r="AD248" s="85">
        <v>1</v>
      </c>
      <c r="AE248" s="85">
        <v>8</v>
      </c>
      <c r="AF248" s="85">
        <v>55</v>
      </c>
      <c r="AG248" s="85">
        <f t="shared" si="80"/>
        <v>64</v>
      </c>
      <c r="AH248" s="88">
        <v>52.32</v>
      </c>
      <c r="AI248" s="88">
        <v>2</v>
      </c>
      <c r="AJ248" s="88">
        <v>0</v>
      </c>
      <c r="AK248" s="88">
        <f t="shared" si="67"/>
        <v>54.32</v>
      </c>
      <c r="AL248" s="85">
        <v>3</v>
      </c>
      <c r="AM248" s="85">
        <v>23</v>
      </c>
      <c r="AN248" s="85">
        <v>0</v>
      </c>
      <c r="AO248" s="85">
        <f t="shared" si="81"/>
        <v>26</v>
      </c>
      <c r="AP248" s="85">
        <v>0</v>
      </c>
      <c r="AQ248" s="85">
        <v>0</v>
      </c>
      <c r="AR248" s="85">
        <v>0</v>
      </c>
      <c r="AS248" s="85">
        <f t="shared" si="82"/>
        <v>0</v>
      </c>
      <c r="AT248" s="85">
        <v>12</v>
      </c>
      <c r="AU248" s="85">
        <v>0</v>
      </c>
      <c r="AV248" s="85">
        <v>0</v>
      </c>
      <c r="AW248" s="85">
        <f t="shared" si="83"/>
        <v>12</v>
      </c>
      <c r="AX248" s="85">
        <v>73</v>
      </c>
      <c r="AY248" s="85">
        <v>47</v>
      </c>
      <c r="AZ248" s="85">
        <v>0</v>
      </c>
      <c r="BA248" s="85">
        <v>14</v>
      </c>
      <c r="BB248" s="85">
        <v>0</v>
      </c>
      <c r="BC248" s="85">
        <f t="shared" si="84"/>
        <v>134</v>
      </c>
      <c r="BD248" s="85">
        <v>1</v>
      </c>
      <c r="BE248" s="85">
        <v>36</v>
      </c>
      <c r="BF248" s="89">
        <v>1000</v>
      </c>
    </row>
    <row r="249" spans="1:58">
      <c r="A249" s="85">
        <v>2013</v>
      </c>
      <c r="B249" s="85" t="s">
        <v>122</v>
      </c>
      <c r="C249" s="88">
        <v>2.0699999999999998</v>
      </c>
      <c r="D249" s="88">
        <v>52.25</v>
      </c>
      <c r="E249" s="88">
        <v>0</v>
      </c>
      <c r="F249" s="88">
        <v>0</v>
      </c>
      <c r="G249" s="88">
        <f t="shared" si="68"/>
        <v>54.32</v>
      </c>
      <c r="H249" s="88">
        <v>54.32</v>
      </c>
      <c r="I249" s="88">
        <v>51.944000000000003</v>
      </c>
      <c r="J249" s="88">
        <v>106.57</v>
      </c>
      <c r="K249" s="88">
        <v>26.26</v>
      </c>
      <c r="L249" s="88">
        <v>0</v>
      </c>
      <c r="M249" s="88">
        <v>0</v>
      </c>
      <c r="N249" s="12">
        <f>+BN_InfraMR[[#This Row],[A.03.1 -  Longitud de Vías de Explotación No Electrificadas Troncales y Ramales (vía principal) (km)]]+BN_InfraMR[[#This Row],[A.04.1 -  Longitud de Vías de Explotación Electrificadas Troncales y Ramales (vía principal) (km)]]</f>
        <v>106.57</v>
      </c>
      <c r="O249" s="88">
        <v>106.57</v>
      </c>
      <c r="P249" s="85">
        <v>15</v>
      </c>
      <c r="Q249" s="85">
        <v>7</v>
      </c>
      <c r="R249" s="85">
        <v>0</v>
      </c>
      <c r="S249" s="85">
        <f t="shared" si="63"/>
        <v>22</v>
      </c>
      <c r="T249" s="85">
        <v>0</v>
      </c>
      <c r="U249" s="85">
        <v>41</v>
      </c>
      <c r="V249" s="85">
        <v>0</v>
      </c>
      <c r="W249" s="85">
        <v>3</v>
      </c>
      <c r="X249" s="85">
        <v>0</v>
      </c>
      <c r="Y249" s="85">
        <f t="shared" si="64"/>
        <v>44</v>
      </c>
      <c r="Z249" s="85">
        <v>18</v>
      </c>
      <c r="AA249" s="85">
        <v>9</v>
      </c>
      <c r="AB249" s="85">
        <f>+BN_InfraMR[[#This Row],[Total Pasos Vehiculares a Nivel]]</f>
        <v>44</v>
      </c>
      <c r="AC249" s="85">
        <f t="shared" si="65"/>
        <v>71</v>
      </c>
      <c r="AD249" s="85">
        <v>1</v>
      </c>
      <c r="AE249" s="85">
        <v>8</v>
      </c>
      <c r="AF249" s="85">
        <v>55</v>
      </c>
      <c r="AG249" s="85">
        <f t="shared" si="80"/>
        <v>64</v>
      </c>
      <c r="AH249" s="88">
        <v>52.32</v>
      </c>
      <c r="AI249" s="88">
        <v>2</v>
      </c>
      <c r="AJ249" s="88">
        <v>0</v>
      </c>
      <c r="AK249" s="88">
        <f t="shared" si="67"/>
        <v>54.32</v>
      </c>
      <c r="AL249" s="85">
        <v>3</v>
      </c>
      <c r="AM249" s="85">
        <v>23</v>
      </c>
      <c r="AN249" s="85">
        <v>0</v>
      </c>
      <c r="AO249" s="85">
        <f t="shared" si="81"/>
        <v>26</v>
      </c>
      <c r="AP249" s="85">
        <v>0</v>
      </c>
      <c r="AQ249" s="85">
        <v>0</v>
      </c>
      <c r="AR249" s="85">
        <v>0</v>
      </c>
      <c r="AS249" s="85">
        <f t="shared" si="82"/>
        <v>0</v>
      </c>
      <c r="AT249" s="85">
        <v>12</v>
      </c>
      <c r="AU249" s="85">
        <v>0</v>
      </c>
      <c r="AV249" s="85">
        <v>0</v>
      </c>
      <c r="AW249" s="85">
        <f t="shared" si="83"/>
        <v>12</v>
      </c>
      <c r="AX249" s="85">
        <v>73</v>
      </c>
      <c r="AY249" s="85">
        <v>47</v>
      </c>
      <c r="AZ249" s="85">
        <v>0</v>
      </c>
      <c r="BA249" s="85">
        <v>14</v>
      </c>
      <c r="BB249" s="85">
        <v>0</v>
      </c>
      <c r="BC249" s="85">
        <f t="shared" si="84"/>
        <v>134</v>
      </c>
      <c r="BD249" s="85">
        <v>1</v>
      </c>
      <c r="BE249" s="85">
        <v>36</v>
      </c>
      <c r="BF249" s="89">
        <v>1000</v>
      </c>
    </row>
    <row r="250" spans="1:58">
      <c r="A250" s="85">
        <v>2013</v>
      </c>
      <c r="B250" s="85" t="s">
        <v>123</v>
      </c>
      <c r="C250" s="88">
        <v>2.0699999999999998</v>
      </c>
      <c r="D250" s="88">
        <v>52.25</v>
      </c>
      <c r="E250" s="88">
        <v>0</v>
      </c>
      <c r="F250" s="88">
        <v>0</v>
      </c>
      <c r="G250" s="88">
        <f t="shared" si="68"/>
        <v>54.32</v>
      </c>
      <c r="H250" s="88">
        <v>54.32</v>
      </c>
      <c r="I250" s="88">
        <v>51.944000000000003</v>
      </c>
      <c r="J250" s="88">
        <v>106.57</v>
      </c>
      <c r="K250" s="88">
        <v>26.26</v>
      </c>
      <c r="L250" s="88">
        <v>0</v>
      </c>
      <c r="M250" s="88">
        <v>0</v>
      </c>
      <c r="N250" s="12">
        <f>+BN_InfraMR[[#This Row],[A.03.1 -  Longitud de Vías de Explotación No Electrificadas Troncales y Ramales (vía principal) (km)]]+BN_InfraMR[[#This Row],[A.04.1 -  Longitud de Vías de Explotación Electrificadas Troncales y Ramales (vía principal) (km)]]</f>
        <v>106.57</v>
      </c>
      <c r="O250" s="88">
        <v>106.57</v>
      </c>
      <c r="P250" s="85">
        <v>15</v>
      </c>
      <c r="Q250" s="85">
        <v>7</v>
      </c>
      <c r="R250" s="85">
        <v>0</v>
      </c>
      <c r="S250" s="85">
        <f t="shared" si="63"/>
        <v>22</v>
      </c>
      <c r="T250" s="85">
        <v>0</v>
      </c>
      <c r="U250" s="85">
        <v>41</v>
      </c>
      <c r="V250" s="85">
        <v>0</v>
      </c>
      <c r="W250" s="85">
        <v>3</v>
      </c>
      <c r="X250" s="85">
        <v>0</v>
      </c>
      <c r="Y250" s="85">
        <f t="shared" si="64"/>
        <v>44</v>
      </c>
      <c r="Z250" s="85">
        <v>18</v>
      </c>
      <c r="AA250" s="85">
        <v>9</v>
      </c>
      <c r="AB250" s="85">
        <f>+BN_InfraMR[[#This Row],[Total Pasos Vehiculares a Nivel]]</f>
        <v>44</v>
      </c>
      <c r="AC250" s="85">
        <f t="shared" si="65"/>
        <v>71</v>
      </c>
      <c r="AD250" s="85">
        <v>1</v>
      </c>
      <c r="AE250" s="85">
        <v>8</v>
      </c>
      <c r="AF250" s="85">
        <v>55</v>
      </c>
      <c r="AG250" s="85">
        <f t="shared" si="80"/>
        <v>64</v>
      </c>
      <c r="AH250" s="88">
        <v>52.32</v>
      </c>
      <c r="AI250" s="88">
        <v>2</v>
      </c>
      <c r="AJ250" s="88">
        <v>0</v>
      </c>
      <c r="AK250" s="88">
        <f t="shared" si="67"/>
        <v>54.32</v>
      </c>
      <c r="AL250" s="85">
        <v>3</v>
      </c>
      <c r="AM250" s="85">
        <v>23</v>
      </c>
      <c r="AN250" s="85">
        <v>0</v>
      </c>
      <c r="AO250" s="85">
        <f t="shared" si="81"/>
        <v>26</v>
      </c>
      <c r="AP250" s="85">
        <v>0</v>
      </c>
      <c r="AQ250" s="85">
        <v>0</v>
      </c>
      <c r="AR250" s="85">
        <v>0</v>
      </c>
      <c r="AS250" s="85">
        <f t="shared" si="82"/>
        <v>0</v>
      </c>
      <c r="AT250" s="85">
        <v>12</v>
      </c>
      <c r="AU250" s="85">
        <v>0</v>
      </c>
      <c r="AV250" s="85">
        <v>0</v>
      </c>
      <c r="AW250" s="85">
        <f t="shared" si="83"/>
        <v>12</v>
      </c>
      <c r="AX250" s="85">
        <v>73</v>
      </c>
      <c r="AY250" s="85">
        <v>47</v>
      </c>
      <c r="AZ250" s="85">
        <v>0</v>
      </c>
      <c r="BA250" s="85">
        <v>14</v>
      </c>
      <c r="BB250" s="85">
        <v>0</v>
      </c>
      <c r="BC250" s="85">
        <f t="shared" si="84"/>
        <v>134</v>
      </c>
      <c r="BD250" s="85">
        <v>1</v>
      </c>
      <c r="BE250" s="85">
        <v>36</v>
      </c>
      <c r="BF250" s="89">
        <v>1000</v>
      </c>
    </row>
    <row r="251" spans="1:58">
      <c r="A251" s="85">
        <v>2013</v>
      </c>
      <c r="B251" s="85" t="s">
        <v>124</v>
      </c>
      <c r="C251" s="88">
        <v>2.0699999999999998</v>
      </c>
      <c r="D251" s="88">
        <v>52.25</v>
      </c>
      <c r="E251" s="88">
        <v>0</v>
      </c>
      <c r="F251" s="88">
        <v>0</v>
      </c>
      <c r="G251" s="88">
        <f t="shared" si="68"/>
        <v>54.32</v>
      </c>
      <c r="H251" s="88">
        <v>54.32</v>
      </c>
      <c r="I251" s="88">
        <v>51.944000000000003</v>
      </c>
      <c r="J251" s="88">
        <v>106.57</v>
      </c>
      <c r="K251" s="88">
        <v>26.26</v>
      </c>
      <c r="L251" s="88">
        <v>0</v>
      </c>
      <c r="M251" s="88">
        <v>0</v>
      </c>
      <c r="N251" s="12">
        <f>+BN_InfraMR[[#This Row],[A.03.1 -  Longitud de Vías de Explotación No Electrificadas Troncales y Ramales (vía principal) (km)]]+BN_InfraMR[[#This Row],[A.04.1 -  Longitud de Vías de Explotación Electrificadas Troncales y Ramales (vía principal) (km)]]</f>
        <v>106.57</v>
      </c>
      <c r="O251" s="88">
        <v>106.57</v>
      </c>
      <c r="P251" s="85">
        <v>15</v>
      </c>
      <c r="Q251" s="85">
        <v>7</v>
      </c>
      <c r="R251" s="85">
        <v>0</v>
      </c>
      <c r="S251" s="85">
        <f t="shared" si="63"/>
        <v>22</v>
      </c>
      <c r="T251" s="85">
        <v>0</v>
      </c>
      <c r="U251" s="85">
        <v>41</v>
      </c>
      <c r="V251" s="85">
        <v>0</v>
      </c>
      <c r="W251" s="85">
        <v>3</v>
      </c>
      <c r="X251" s="85">
        <v>0</v>
      </c>
      <c r="Y251" s="85">
        <f t="shared" si="64"/>
        <v>44</v>
      </c>
      <c r="Z251" s="85">
        <v>18</v>
      </c>
      <c r="AA251" s="85">
        <v>9</v>
      </c>
      <c r="AB251" s="85">
        <f>+BN_InfraMR[[#This Row],[Total Pasos Vehiculares a Nivel]]</f>
        <v>44</v>
      </c>
      <c r="AC251" s="85">
        <f t="shared" si="65"/>
        <v>71</v>
      </c>
      <c r="AD251" s="85">
        <v>1</v>
      </c>
      <c r="AE251" s="85">
        <v>8</v>
      </c>
      <c r="AF251" s="85">
        <v>55</v>
      </c>
      <c r="AG251" s="85">
        <f t="shared" si="80"/>
        <v>64</v>
      </c>
      <c r="AH251" s="88">
        <v>52.32</v>
      </c>
      <c r="AI251" s="88">
        <v>2</v>
      </c>
      <c r="AJ251" s="88">
        <v>0</v>
      </c>
      <c r="AK251" s="88">
        <f t="shared" si="67"/>
        <v>54.32</v>
      </c>
      <c r="AL251" s="85">
        <v>3</v>
      </c>
      <c r="AM251" s="85">
        <v>23</v>
      </c>
      <c r="AN251" s="85">
        <v>0</v>
      </c>
      <c r="AO251" s="85">
        <f t="shared" si="81"/>
        <v>26</v>
      </c>
      <c r="AP251" s="85">
        <v>0</v>
      </c>
      <c r="AQ251" s="85">
        <v>0</v>
      </c>
      <c r="AR251" s="85">
        <v>0</v>
      </c>
      <c r="AS251" s="85">
        <f t="shared" si="82"/>
        <v>0</v>
      </c>
      <c r="AT251" s="85">
        <v>12</v>
      </c>
      <c r="AU251" s="85">
        <v>0</v>
      </c>
      <c r="AV251" s="85">
        <v>0</v>
      </c>
      <c r="AW251" s="85">
        <f t="shared" si="83"/>
        <v>12</v>
      </c>
      <c r="AX251" s="85">
        <v>73</v>
      </c>
      <c r="AY251" s="85">
        <v>47</v>
      </c>
      <c r="AZ251" s="85">
        <v>0</v>
      </c>
      <c r="BA251" s="85">
        <v>14</v>
      </c>
      <c r="BB251" s="85">
        <v>0</v>
      </c>
      <c r="BC251" s="85">
        <f t="shared" si="84"/>
        <v>134</v>
      </c>
      <c r="BD251" s="85">
        <v>1</v>
      </c>
      <c r="BE251" s="85">
        <v>36</v>
      </c>
      <c r="BF251" s="89">
        <v>1000</v>
      </c>
    </row>
    <row r="252" spans="1:58">
      <c r="A252" s="85">
        <v>2013</v>
      </c>
      <c r="B252" s="85" t="s">
        <v>125</v>
      </c>
      <c r="C252" s="88">
        <v>2.0699999999999998</v>
      </c>
      <c r="D252" s="88">
        <v>52.25</v>
      </c>
      <c r="E252" s="88">
        <v>0</v>
      </c>
      <c r="F252" s="88">
        <v>0</v>
      </c>
      <c r="G252" s="88">
        <f t="shared" si="68"/>
        <v>54.32</v>
      </c>
      <c r="H252" s="88">
        <v>54.32</v>
      </c>
      <c r="I252" s="88">
        <v>51.944000000000003</v>
      </c>
      <c r="J252" s="88">
        <v>106.57</v>
      </c>
      <c r="K252" s="88">
        <v>26.26</v>
      </c>
      <c r="L252" s="88">
        <v>0</v>
      </c>
      <c r="M252" s="88">
        <v>0</v>
      </c>
      <c r="N252" s="12">
        <f>+BN_InfraMR[[#This Row],[A.03.1 -  Longitud de Vías de Explotación No Electrificadas Troncales y Ramales (vía principal) (km)]]+BN_InfraMR[[#This Row],[A.04.1 -  Longitud de Vías de Explotación Electrificadas Troncales y Ramales (vía principal) (km)]]</f>
        <v>106.57</v>
      </c>
      <c r="O252" s="88">
        <v>106.57</v>
      </c>
      <c r="P252" s="85">
        <v>15</v>
      </c>
      <c r="Q252" s="85">
        <v>7</v>
      </c>
      <c r="R252" s="85">
        <v>0</v>
      </c>
      <c r="S252" s="85">
        <f t="shared" si="63"/>
        <v>22</v>
      </c>
      <c r="T252" s="85">
        <v>0</v>
      </c>
      <c r="U252" s="85">
        <v>41</v>
      </c>
      <c r="V252" s="85">
        <v>0</v>
      </c>
      <c r="W252" s="85">
        <v>3</v>
      </c>
      <c r="X252" s="85">
        <v>0</v>
      </c>
      <c r="Y252" s="85">
        <f t="shared" si="64"/>
        <v>44</v>
      </c>
      <c r="Z252" s="85">
        <v>18</v>
      </c>
      <c r="AA252" s="85">
        <v>9</v>
      </c>
      <c r="AB252" s="85">
        <f>+BN_InfraMR[[#This Row],[Total Pasos Vehiculares a Nivel]]</f>
        <v>44</v>
      </c>
      <c r="AC252" s="85">
        <f t="shared" si="65"/>
        <v>71</v>
      </c>
      <c r="AD252" s="85">
        <v>1</v>
      </c>
      <c r="AE252" s="85">
        <v>8</v>
      </c>
      <c r="AF252" s="85">
        <v>55</v>
      </c>
      <c r="AG252" s="85">
        <f t="shared" si="80"/>
        <v>64</v>
      </c>
      <c r="AH252" s="88">
        <v>52.32</v>
      </c>
      <c r="AI252" s="88">
        <v>2</v>
      </c>
      <c r="AJ252" s="88">
        <v>0</v>
      </c>
      <c r="AK252" s="88">
        <f t="shared" si="67"/>
        <v>54.32</v>
      </c>
      <c r="AL252" s="85">
        <v>3</v>
      </c>
      <c r="AM252" s="85">
        <v>23</v>
      </c>
      <c r="AN252" s="85">
        <v>0</v>
      </c>
      <c r="AO252" s="85">
        <f t="shared" si="81"/>
        <v>26</v>
      </c>
      <c r="AP252" s="85">
        <v>0</v>
      </c>
      <c r="AQ252" s="85">
        <v>0</v>
      </c>
      <c r="AR252" s="85">
        <v>0</v>
      </c>
      <c r="AS252" s="85">
        <f t="shared" si="82"/>
        <v>0</v>
      </c>
      <c r="AT252" s="85">
        <v>12</v>
      </c>
      <c r="AU252" s="85">
        <v>0</v>
      </c>
      <c r="AV252" s="85">
        <v>0</v>
      </c>
      <c r="AW252" s="85">
        <f t="shared" si="83"/>
        <v>12</v>
      </c>
      <c r="AX252" s="85">
        <v>73</v>
      </c>
      <c r="AY252" s="85">
        <v>47</v>
      </c>
      <c r="AZ252" s="85">
        <v>0</v>
      </c>
      <c r="BA252" s="85">
        <v>14</v>
      </c>
      <c r="BB252" s="85">
        <v>0</v>
      </c>
      <c r="BC252" s="85">
        <f t="shared" si="84"/>
        <v>134</v>
      </c>
      <c r="BD252" s="85">
        <v>1</v>
      </c>
      <c r="BE252" s="85">
        <v>36</v>
      </c>
      <c r="BF252" s="89">
        <v>1000</v>
      </c>
    </row>
    <row r="253" spans="1:58">
      <c r="A253" s="85">
        <v>2013</v>
      </c>
      <c r="B253" s="85" t="s">
        <v>126</v>
      </c>
      <c r="C253" s="88">
        <v>2.0699999999999998</v>
      </c>
      <c r="D253" s="88">
        <v>52.25</v>
      </c>
      <c r="E253" s="88">
        <v>0</v>
      </c>
      <c r="F253" s="88">
        <v>0</v>
      </c>
      <c r="G253" s="88">
        <f t="shared" si="68"/>
        <v>54.32</v>
      </c>
      <c r="H253" s="88">
        <v>54.32</v>
      </c>
      <c r="I253" s="88">
        <v>51.944000000000003</v>
      </c>
      <c r="J253" s="88">
        <v>106.57</v>
      </c>
      <c r="K253" s="88">
        <v>26.26</v>
      </c>
      <c r="L253" s="88">
        <v>0</v>
      </c>
      <c r="M253" s="88">
        <v>0</v>
      </c>
      <c r="N253" s="12">
        <f>+BN_InfraMR[[#This Row],[A.03.1 -  Longitud de Vías de Explotación No Electrificadas Troncales y Ramales (vía principal) (km)]]+BN_InfraMR[[#This Row],[A.04.1 -  Longitud de Vías de Explotación Electrificadas Troncales y Ramales (vía principal) (km)]]</f>
        <v>106.57</v>
      </c>
      <c r="O253" s="88">
        <v>106.57</v>
      </c>
      <c r="P253" s="85">
        <v>15</v>
      </c>
      <c r="Q253" s="85">
        <v>7</v>
      </c>
      <c r="R253" s="85">
        <v>0</v>
      </c>
      <c r="S253" s="85">
        <f t="shared" si="63"/>
        <v>22</v>
      </c>
      <c r="T253" s="85">
        <v>0</v>
      </c>
      <c r="U253" s="85">
        <v>41</v>
      </c>
      <c r="V253" s="85">
        <v>0</v>
      </c>
      <c r="W253" s="85">
        <v>3</v>
      </c>
      <c r="X253" s="85">
        <v>0</v>
      </c>
      <c r="Y253" s="85">
        <f t="shared" si="64"/>
        <v>44</v>
      </c>
      <c r="Z253" s="85">
        <v>18</v>
      </c>
      <c r="AA253" s="85">
        <v>9</v>
      </c>
      <c r="AB253" s="85">
        <f>+BN_InfraMR[[#This Row],[Total Pasos Vehiculares a Nivel]]</f>
        <v>44</v>
      </c>
      <c r="AC253" s="85">
        <f t="shared" si="65"/>
        <v>71</v>
      </c>
      <c r="AD253" s="85">
        <v>1</v>
      </c>
      <c r="AE253" s="85">
        <v>8</v>
      </c>
      <c r="AF253" s="85">
        <v>55</v>
      </c>
      <c r="AG253" s="85">
        <f t="shared" si="80"/>
        <v>64</v>
      </c>
      <c r="AH253" s="88">
        <v>52.32</v>
      </c>
      <c r="AI253" s="88">
        <v>2</v>
      </c>
      <c r="AJ253" s="88">
        <v>0</v>
      </c>
      <c r="AK253" s="88">
        <f t="shared" si="67"/>
        <v>54.32</v>
      </c>
      <c r="AL253" s="85">
        <v>3</v>
      </c>
      <c r="AM253" s="85">
        <v>23</v>
      </c>
      <c r="AN253" s="85">
        <v>0</v>
      </c>
      <c r="AO253" s="85">
        <f t="shared" si="81"/>
        <v>26</v>
      </c>
      <c r="AP253" s="85">
        <v>0</v>
      </c>
      <c r="AQ253" s="85">
        <v>0</v>
      </c>
      <c r="AR253" s="85">
        <v>0</v>
      </c>
      <c r="AS253" s="85">
        <f t="shared" si="82"/>
        <v>0</v>
      </c>
      <c r="AT253" s="85">
        <v>12</v>
      </c>
      <c r="AU253" s="85">
        <v>0</v>
      </c>
      <c r="AV253" s="85">
        <v>0</v>
      </c>
      <c r="AW253" s="85">
        <f t="shared" si="83"/>
        <v>12</v>
      </c>
      <c r="AX253" s="85">
        <v>73</v>
      </c>
      <c r="AY253" s="85">
        <v>47</v>
      </c>
      <c r="AZ253" s="85">
        <v>0</v>
      </c>
      <c r="BA253" s="85">
        <v>14</v>
      </c>
      <c r="BB253" s="85">
        <v>0</v>
      </c>
      <c r="BC253" s="85">
        <f t="shared" si="84"/>
        <v>134</v>
      </c>
      <c r="BD253" s="85">
        <v>1</v>
      </c>
      <c r="BE253" s="85">
        <v>36</v>
      </c>
      <c r="BF253" s="89">
        <v>1000</v>
      </c>
    </row>
    <row r="254" spans="1:58">
      <c r="A254" s="85">
        <v>2014</v>
      </c>
      <c r="B254" s="85" t="s">
        <v>115</v>
      </c>
      <c r="C254" s="88">
        <v>2.0699999999999998</v>
      </c>
      <c r="D254" s="88">
        <v>52.25</v>
      </c>
      <c r="E254" s="88">
        <v>0</v>
      </c>
      <c r="F254" s="88">
        <v>0</v>
      </c>
      <c r="G254" s="88">
        <f t="shared" si="68"/>
        <v>54.32</v>
      </c>
      <c r="H254" s="88">
        <v>54.32</v>
      </c>
      <c r="I254" s="88">
        <v>51.944000000000003</v>
      </c>
      <c r="J254" s="88">
        <v>106.57</v>
      </c>
      <c r="K254" s="88">
        <v>26.26</v>
      </c>
      <c r="L254" s="88">
        <v>0</v>
      </c>
      <c r="M254" s="88">
        <v>0</v>
      </c>
      <c r="N254" s="12">
        <f>+BN_InfraMR[[#This Row],[A.03.1 -  Longitud de Vías de Explotación No Electrificadas Troncales y Ramales (vía principal) (km)]]+BN_InfraMR[[#This Row],[A.04.1 -  Longitud de Vías de Explotación Electrificadas Troncales y Ramales (vía principal) (km)]]</f>
        <v>106.57</v>
      </c>
      <c r="O254" s="88">
        <v>106.57</v>
      </c>
      <c r="P254" s="85">
        <v>15</v>
      </c>
      <c r="Q254" s="85">
        <v>7</v>
      </c>
      <c r="R254" s="85">
        <v>0</v>
      </c>
      <c r="S254" s="85">
        <f t="shared" si="63"/>
        <v>22</v>
      </c>
      <c r="T254" s="85">
        <v>0</v>
      </c>
      <c r="U254" s="85">
        <v>41</v>
      </c>
      <c r="V254" s="85">
        <v>0</v>
      </c>
      <c r="W254" s="85">
        <v>3</v>
      </c>
      <c r="X254" s="85">
        <v>0</v>
      </c>
      <c r="Y254" s="85">
        <f t="shared" si="64"/>
        <v>44</v>
      </c>
      <c r="Z254" s="85">
        <v>19</v>
      </c>
      <c r="AA254" s="85">
        <v>9</v>
      </c>
      <c r="AB254" s="85">
        <f>+BN_InfraMR[[#This Row],[Total Pasos Vehiculares a Nivel]]</f>
        <v>44</v>
      </c>
      <c r="AC254" s="85">
        <f t="shared" si="65"/>
        <v>72</v>
      </c>
      <c r="AD254" s="85">
        <v>1</v>
      </c>
      <c r="AE254" s="85">
        <v>8</v>
      </c>
      <c r="AF254" s="85">
        <v>55</v>
      </c>
      <c r="AG254" s="85">
        <f t="shared" si="80"/>
        <v>64</v>
      </c>
      <c r="AH254" s="88">
        <v>51.92</v>
      </c>
      <c r="AI254" s="88">
        <v>2.4</v>
      </c>
      <c r="AJ254" s="88">
        <v>0</v>
      </c>
      <c r="AK254" s="88">
        <f t="shared" si="67"/>
        <v>54.32</v>
      </c>
      <c r="AL254" s="85">
        <v>3</v>
      </c>
      <c r="AM254" s="85">
        <v>21</v>
      </c>
      <c r="AN254" s="85">
        <v>0</v>
      </c>
      <c r="AO254" s="85">
        <f t="shared" si="81"/>
        <v>24</v>
      </c>
      <c r="AP254" s="85">
        <v>0</v>
      </c>
      <c r="AQ254" s="85">
        <v>0</v>
      </c>
      <c r="AR254" s="85">
        <v>0</v>
      </c>
      <c r="AS254" s="85">
        <f t="shared" si="82"/>
        <v>0</v>
      </c>
      <c r="AT254" s="85">
        <v>12</v>
      </c>
      <c r="AU254" s="85">
        <v>0</v>
      </c>
      <c r="AV254" s="85">
        <v>0</v>
      </c>
      <c r="AW254" s="85">
        <f t="shared" si="83"/>
        <v>12</v>
      </c>
      <c r="AX254" s="85">
        <v>73</v>
      </c>
      <c r="AY254" s="85">
        <v>47</v>
      </c>
      <c r="AZ254" s="85">
        <v>0</v>
      </c>
      <c r="BA254" s="85">
        <v>14</v>
      </c>
      <c r="BB254" s="85">
        <v>0</v>
      </c>
      <c r="BC254" s="85">
        <f t="shared" si="84"/>
        <v>134</v>
      </c>
      <c r="BD254" s="85">
        <v>1</v>
      </c>
      <c r="BE254" s="85">
        <v>36</v>
      </c>
      <c r="BF254" s="89">
        <v>1000</v>
      </c>
    </row>
    <row r="255" spans="1:58">
      <c r="A255" s="85">
        <v>2014</v>
      </c>
      <c r="B255" s="85" t="s">
        <v>116</v>
      </c>
      <c r="C255" s="88">
        <v>2.0699999999999998</v>
      </c>
      <c r="D255" s="88">
        <v>52.25</v>
      </c>
      <c r="E255" s="88">
        <v>0</v>
      </c>
      <c r="F255" s="88">
        <v>0</v>
      </c>
      <c r="G255" s="88">
        <f t="shared" si="68"/>
        <v>54.32</v>
      </c>
      <c r="H255" s="88">
        <v>54.32</v>
      </c>
      <c r="I255" s="88">
        <v>51.944000000000003</v>
      </c>
      <c r="J255" s="88">
        <v>106.57</v>
      </c>
      <c r="K255" s="88">
        <v>26.26</v>
      </c>
      <c r="L255" s="88">
        <v>0</v>
      </c>
      <c r="M255" s="88">
        <v>0</v>
      </c>
      <c r="N255" s="12">
        <f>+BN_InfraMR[[#This Row],[A.03.1 -  Longitud de Vías de Explotación No Electrificadas Troncales y Ramales (vía principal) (km)]]+BN_InfraMR[[#This Row],[A.04.1 -  Longitud de Vías de Explotación Electrificadas Troncales y Ramales (vía principal) (km)]]</f>
        <v>106.57</v>
      </c>
      <c r="O255" s="88">
        <v>106.57</v>
      </c>
      <c r="P255" s="85">
        <v>15</v>
      </c>
      <c r="Q255" s="85">
        <v>7</v>
      </c>
      <c r="R255" s="85">
        <v>0</v>
      </c>
      <c r="S255" s="85">
        <f t="shared" si="63"/>
        <v>22</v>
      </c>
      <c r="T255" s="85">
        <v>0</v>
      </c>
      <c r="U255" s="85">
        <v>41</v>
      </c>
      <c r="V255" s="85">
        <v>0</v>
      </c>
      <c r="W255" s="85">
        <v>3</v>
      </c>
      <c r="X255" s="85">
        <v>0</v>
      </c>
      <c r="Y255" s="85">
        <f t="shared" si="64"/>
        <v>44</v>
      </c>
      <c r="Z255" s="85">
        <v>19</v>
      </c>
      <c r="AA255" s="85">
        <v>9</v>
      </c>
      <c r="AB255" s="85">
        <f>+BN_InfraMR[[#This Row],[Total Pasos Vehiculares a Nivel]]</f>
        <v>44</v>
      </c>
      <c r="AC255" s="85">
        <f t="shared" si="65"/>
        <v>72</v>
      </c>
      <c r="AD255" s="85">
        <v>1</v>
      </c>
      <c r="AE255" s="85">
        <v>8</v>
      </c>
      <c r="AF255" s="85">
        <v>55</v>
      </c>
      <c r="AG255" s="85">
        <f t="shared" ref="AG255:AG265" si="85">SUM(AD255:AF255)</f>
        <v>64</v>
      </c>
      <c r="AH255" s="88">
        <v>51.92</v>
      </c>
      <c r="AI255" s="88">
        <v>2.4</v>
      </c>
      <c r="AJ255" s="88">
        <v>0</v>
      </c>
      <c r="AK255" s="88">
        <f t="shared" si="67"/>
        <v>54.32</v>
      </c>
      <c r="AL255" s="85">
        <v>3</v>
      </c>
      <c r="AM255" s="85">
        <v>21</v>
      </c>
      <c r="AN255" s="85">
        <v>0</v>
      </c>
      <c r="AO255" s="85">
        <f t="shared" ref="AO255:AO290" si="86">SUM(AL255:AN255)</f>
        <v>24</v>
      </c>
      <c r="AP255" s="85">
        <v>0</v>
      </c>
      <c r="AQ255" s="85">
        <v>0</v>
      </c>
      <c r="AR255" s="85">
        <v>0</v>
      </c>
      <c r="AS255" s="85">
        <f t="shared" ref="AS255:AS290" si="87">SUM(AP255:AR255)</f>
        <v>0</v>
      </c>
      <c r="AT255" s="85">
        <v>12</v>
      </c>
      <c r="AU255" s="85">
        <v>0</v>
      </c>
      <c r="AV255" s="85">
        <v>0</v>
      </c>
      <c r="AW255" s="85">
        <f t="shared" ref="AW255:AW290" si="88">SUM(AT255:AV255)</f>
        <v>12</v>
      </c>
      <c r="AX255" s="85">
        <v>73</v>
      </c>
      <c r="AY255" s="85">
        <v>47</v>
      </c>
      <c r="AZ255" s="85">
        <v>0</v>
      </c>
      <c r="BA255" s="85">
        <v>14</v>
      </c>
      <c r="BB255" s="85">
        <v>0</v>
      </c>
      <c r="BC255" s="85">
        <f t="shared" ref="BC255:BC290" si="89">SUM(AX255:BB255)</f>
        <v>134</v>
      </c>
      <c r="BD255" s="85">
        <v>1</v>
      </c>
      <c r="BE255" s="85">
        <v>36</v>
      </c>
      <c r="BF255" s="89">
        <v>1000</v>
      </c>
    </row>
    <row r="256" spans="1:58">
      <c r="A256" s="85">
        <v>2014</v>
      </c>
      <c r="B256" s="85" t="s">
        <v>117</v>
      </c>
      <c r="C256" s="88">
        <v>2.0699999999999998</v>
      </c>
      <c r="D256" s="88">
        <v>52.25</v>
      </c>
      <c r="E256" s="88">
        <v>0</v>
      </c>
      <c r="F256" s="88">
        <v>0</v>
      </c>
      <c r="G256" s="88">
        <f t="shared" si="68"/>
        <v>54.32</v>
      </c>
      <c r="H256" s="88">
        <v>54.32</v>
      </c>
      <c r="I256" s="88">
        <v>51.944000000000003</v>
      </c>
      <c r="J256" s="88">
        <v>106.57</v>
      </c>
      <c r="K256" s="88">
        <v>26.26</v>
      </c>
      <c r="L256" s="88">
        <v>0</v>
      </c>
      <c r="M256" s="88">
        <v>0</v>
      </c>
      <c r="N256" s="12">
        <f>+BN_InfraMR[[#This Row],[A.03.1 -  Longitud de Vías de Explotación No Electrificadas Troncales y Ramales (vía principal) (km)]]+BN_InfraMR[[#This Row],[A.04.1 -  Longitud de Vías de Explotación Electrificadas Troncales y Ramales (vía principal) (km)]]</f>
        <v>106.57</v>
      </c>
      <c r="O256" s="88">
        <v>106.57</v>
      </c>
      <c r="P256" s="85">
        <v>15</v>
      </c>
      <c r="Q256" s="85">
        <v>7</v>
      </c>
      <c r="R256" s="85">
        <v>0</v>
      </c>
      <c r="S256" s="85">
        <f t="shared" si="63"/>
        <v>22</v>
      </c>
      <c r="T256" s="85">
        <v>0</v>
      </c>
      <c r="U256" s="85">
        <v>41</v>
      </c>
      <c r="V256" s="85">
        <v>0</v>
      </c>
      <c r="W256" s="85">
        <v>3</v>
      </c>
      <c r="X256" s="85">
        <v>0</v>
      </c>
      <c r="Y256" s="85">
        <f t="shared" si="64"/>
        <v>44</v>
      </c>
      <c r="Z256" s="85">
        <v>19</v>
      </c>
      <c r="AA256" s="85">
        <v>9</v>
      </c>
      <c r="AB256" s="85">
        <f>+BN_InfraMR[[#This Row],[Total Pasos Vehiculares a Nivel]]</f>
        <v>44</v>
      </c>
      <c r="AC256" s="85">
        <f t="shared" si="65"/>
        <v>72</v>
      </c>
      <c r="AD256" s="85">
        <v>1</v>
      </c>
      <c r="AE256" s="85">
        <v>8</v>
      </c>
      <c r="AF256" s="85">
        <v>55</v>
      </c>
      <c r="AG256" s="85">
        <f t="shared" si="85"/>
        <v>64</v>
      </c>
      <c r="AH256" s="88">
        <v>51.92</v>
      </c>
      <c r="AI256" s="88">
        <v>2.4</v>
      </c>
      <c r="AJ256" s="88">
        <v>0</v>
      </c>
      <c r="AK256" s="88">
        <f t="shared" si="67"/>
        <v>54.32</v>
      </c>
      <c r="AL256" s="85">
        <v>3</v>
      </c>
      <c r="AM256" s="85">
        <v>21</v>
      </c>
      <c r="AN256" s="85">
        <v>0</v>
      </c>
      <c r="AO256" s="85">
        <f t="shared" si="86"/>
        <v>24</v>
      </c>
      <c r="AP256" s="85">
        <v>0</v>
      </c>
      <c r="AQ256" s="85">
        <v>0</v>
      </c>
      <c r="AR256" s="85">
        <v>0</v>
      </c>
      <c r="AS256" s="85">
        <f t="shared" si="87"/>
        <v>0</v>
      </c>
      <c r="AT256" s="85">
        <v>12</v>
      </c>
      <c r="AU256" s="85">
        <v>0</v>
      </c>
      <c r="AV256" s="85">
        <v>0</v>
      </c>
      <c r="AW256" s="85">
        <f t="shared" si="88"/>
        <v>12</v>
      </c>
      <c r="AX256" s="85">
        <v>73</v>
      </c>
      <c r="AY256" s="85">
        <v>47</v>
      </c>
      <c r="AZ256" s="85">
        <v>0</v>
      </c>
      <c r="BA256" s="85">
        <v>14</v>
      </c>
      <c r="BB256" s="85">
        <v>0</v>
      </c>
      <c r="BC256" s="85">
        <f t="shared" si="89"/>
        <v>134</v>
      </c>
      <c r="BD256" s="85">
        <v>1</v>
      </c>
      <c r="BE256" s="85">
        <v>36</v>
      </c>
      <c r="BF256" s="89">
        <v>1000</v>
      </c>
    </row>
    <row r="257" spans="1:58">
      <c r="A257" s="85">
        <v>2014</v>
      </c>
      <c r="B257" s="85" t="s">
        <v>118</v>
      </c>
      <c r="C257" s="88">
        <v>2.0699999999999998</v>
      </c>
      <c r="D257" s="88">
        <v>52.25</v>
      </c>
      <c r="E257" s="88">
        <v>0</v>
      </c>
      <c r="F257" s="88">
        <v>0</v>
      </c>
      <c r="G257" s="88">
        <f t="shared" si="68"/>
        <v>54.32</v>
      </c>
      <c r="H257" s="88">
        <v>54.32</v>
      </c>
      <c r="I257" s="88">
        <v>51.944000000000003</v>
      </c>
      <c r="J257" s="88">
        <v>106.57</v>
      </c>
      <c r="K257" s="88">
        <v>26.26</v>
      </c>
      <c r="L257" s="88">
        <v>0</v>
      </c>
      <c r="M257" s="88">
        <v>0</v>
      </c>
      <c r="N257" s="12">
        <f>+BN_InfraMR[[#This Row],[A.03.1 -  Longitud de Vías de Explotación No Electrificadas Troncales y Ramales (vía principal) (km)]]+BN_InfraMR[[#This Row],[A.04.1 -  Longitud de Vías de Explotación Electrificadas Troncales y Ramales (vía principal) (km)]]</f>
        <v>106.57</v>
      </c>
      <c r="O257" s="88">
        <v>106.57</v>
      </c>
      <c r="P257" s="85">
        <v>15</v>
      </c>
      <c r="Q257" s="85">
        <v>7</v>
      </c>
      <c r="R257" s="85">
        <v>0</v>
      </c>
      <c r="S257" s="85">
        <f t="shared" si="63"/>
        <v>22</v>
      </c>
      <c r="T257" s="85">
        <v>0</v>
      </c>
      <c r="U257" s="85">
        <v>41</v>
      </c>
      <c r="V257" s="85">
        <v>0</v>
      </c>
      <c r="W257" s="85">
        <v>3</v>
      </c>
      <c r="X257" s="85">
        <v>0</v>
      </c>
      <c r="Y257" s="85">
        <f t="shared" si="64"/>
        <v>44</v>
      </c>
      <c r="Z257" s="85">
        <v>19</v>
      </c>
      <c r="AA257" s="85">
        <v>9</v>
      </c>
      <c r="AB257" s="85">
        <f>+BN_InfraMR[[#This Row],[Total Pasos Vehiculares a Nivel]]</f>
        <v>44</v>
      </c>
      <c r="AC257" s="85">
        <f t="shared" si="65"/>
        <v>72</v>
      </c>
      <c r="AD257" s="85">
        <v>1</v>
      </c>
      <c r="AE257" s="85">
        <v>8</v>
      </c>
      <c r="AF257" s="85">
        <v>55</v>
      </c>
      <c r="AG257" s="85">
        <f t="shared" si="85"/>
        <v>64</v>
      </c>
      <c r="AH257" s="88">
        <v>51.92</v>
      </c>
      <c r="AI257" s="88">
        <v>2.4</v>
      </c>
      <c r="AJ257" s="88">
        <v>0</v>
      </c>
      <c r="AK257" s="88">
        <f t="shared" si="67"/>
        <v>54.32</v>
      </c>
      <c r="AL257" s="85">
        <v>3</v>
      </c>
      <c r="AM257" s="85">
        <v>21</v>
      </c>
      <c r="AN257" s="85">
        <v>0</v>
      </c>
      <c r="AO257" s="85">
        <f t="shared" si="86"/>
        <v>24</v>
      </c>
      <c r="AP257" s="85">
        <v>0</v>
      </c>
      <c r="AQ257" s="85">
        <v>0</v>
      </c>
      <c r="AR257" s="85">
        <v>0</v>
      </c>
      <c r="AS257" s="85">
        <f t="shared" si="87"/>
        <v>0</v>
      </c>
      <c r="AT257" s="85">
        <v>12</v>
      </c>
      <c r="AU257" s="85">
        <v>0</v>
      </c>
      <c r="AV257" s="85">
        <v>0</v>
      </c>
      <c r="AW257" s="85">
        <f t="shared" si="88"/>
        <v>12</v>
      </c>
      <c r="AX257" s="85">
        <v>73</v>
      </c>
      <c r="AY257" s="85">
        <v>47</v>
      </c>
      <c r="AZ257" s="85">
        <v>0</v>
      </c>
      <c r="BA257" s="85">
        <v>14</v>
      </c>
      <c r="BB257" s="85">
        <v>0</v>
      </c>
      <c r="BC257" s="85">
        <f t="shared" si="89"/>
        <v>134</v>
      </c>
      <c r="BD257" s="85">
        <v>1</v>
      </c>
      <c r="BE257" s="85">
        <v>36</v>
      </c>
      <c r="BF257" s="89">
        <v>1000</v>
      </c>
    </row>
    <row r="258" spans="1:58">
      <c r="A258" s="85">
        <v>2014</v>
      </c>
      <c r="B258" s="85" t="s">
        <v>119</v>
      </c>
      <c r="C258" s="88">
        <v>2.0699999999999998</v>
      </c>
      <c r="D258" s="88">
        <v>52.25</v>
      </c>
      <c r="E258" s="88">
        <v>0</v>
      </c>
      <c r="F258" s="88">
        <v>0</v>
      </c>
      <c r="G258" s="88">
        <f t="shared" si="68"/>
        <v>54.32</v>
      </c>
      <c r="H258" s="88">
        <v>54.32</v>
      </c>
      <c r="I258" s="88">
        <v>51.944000000000003</v>
      </c>
      <c r="J258" s="88">
        <v>106.57</v>
      </c>
      <c r="K258" s="88">
        <v>26.26</v>
      </c>
      <c r="L258" s="88">
        <v>0</v>
      </c>
      <c r="M258" s="88">
        <v>0</v>
      </c>
      <c r="N258" s="12">
        <f>+BN_InfraMR[[#This Row],[A.03.1 -  Longitud de Vías de Explotación No Electrificadas Troncales y Ramales (vía principal) (km)]]+BN_InfraMR[[#This Row],[A.04.1 -  Longitud de Vías de Explotación Electrificadas Troncales y Ramales (vía principal) (km)]]</f>
        <v>106.57</v>
      </c>
      <c r="O258" s="88">
        <v>106.57</v>
      </c>
      <c r="P258" s="85">
        <v>15</v>
      </c>
      <c r="Q258" s="85">
        <v>7</v>
      </c>
      <c r="R258" s="85">
        <v>0</v>
      </c>
      <c r="S258" s="85">
        <f t="shared" ref="S258:S321" si="90">SUM(P258:R258)</f>
        <v>22</v>
      </c>
      <c r="T258" s="85">
        <v>0</v>
      </c>
      <c r="U258" s="85">
        <v>41</v>
      </c>
      <c r="V258" s="85">
        <v>0</v>
      </c>
      <c r="W258" s="85">
        <v>3</v>
      </c>
      <c r="X258" s="85">
        <v>0</v>
      </c>
      <c r="Y258" s="85">
        <f t="shared" ref="Y258:Y321" si="91">SUM(T258:X258)</f>
        <v>44</v>
      </c>
      <c r="Z258" s="85">
        <v>19</v>
      </c>
      <c r="AA258" s="85">
        <v>9</v>
      </c>
      <c r="AB258" s="85">
        <f>+BN_InfraMR[[#This Row],[Total Pasos Vehiculares a Nivel]]</f>
        <v>44</v>
      </c>
      <c r="AC258" s="85">
        <f t="shared" ref="AC258:AC321" si="92">SUM(Z258:AB258)</f>
        <v>72</v>
      </c>
      <c r="AD258" s="85">
        <v>1</v>
      </c>
      <c r="AE258" s="85">
        <v>8</v>
      </c>
      <c r="AF258" s="85">
        <v>55</v>
      </c>
      <c r="AG258" s="85">
        <f t="shared" si="85"/>
        <v>64</v>
      </c>
      <c r="AH258" s="88">
        <v>51.92</v>
      </c>
      <c r="AI258" s="88">
        <v>2.4</v>
      </c>
      <c r="AJ258" s="88">
        <v>0</v>
      </c>
      <c r="AK258" s="88">
        <f t="shared" ref="AK258:AK321" si="93">SUM(AH258:AJ258)</f>
        <v>54.32</v>
      </c>
      <c r="AL258" s="85">
        <v>3</v>
      </c>
      <c r="AM258" s="85">
        <v>21</v>
      </c>
      <c r="AN258" s="85">
        <v>0</v>
      </c>
      <c r="AO258" s="85">
        <f t="shared" si="86"/>
        <v>24</v>
      </c>
      <c r="AP258" s="85">
        <v>0</v>
      </c>
      <c r="AQ258" s="85">
        <v>0</v>
      </c>
      <c r="AR258" s="85">
        <v>0</v>
      </c>
      <c r="AS258" s="85">
        <f t="shared" si="87"/>
        <v>0</v>
      </c>
      <c r="AT258" s="85">
        <v>12</v>
      </c>
      <c r="AU258" s="85">
        <v>0</v>
      </c>
      <c r="AV258" s="85">
        <v>0</v>
      </c>
      <c r="AW258" s="85">
        <f t="shared" si="88"/>
        <v>12</v>
      </c>
      <c r="AX258" s="85">
        <v>73</v>
      </c>
      <c r="AY258" s="85">
        <v>47</v>
      </c>
      <c r="AZ258" s="85">
        <v>0</v>
      </c>
      <c r="BA258" s="85">
        <v>14</v>
      </c>
      <c r="BB258" s="85">
        <v>0</v>
      </c>
      <c r="BC258" s="85">
        <f t="shared" si="89"/>
        <v>134</v>
      </c>
      <c r="BD258" s="85">
        <v>1</v>
      </c>
      <c r="BE258" s="85">
        <v>36</v>
      </c>
      <c r="BF258" s="89">
        <v>1000</v>
      </c>
    </row>
    <row r="259" spans="1:58">
      <c r="A259" s="85">
        <v>2014</v>
      </c>
      <c r="B259" s="85" t="s">
        <v>120</v>
      </c>
      <c r="C259" s="88">
        <v>2.0699999999999998</v>
      </c>
      <c r="D259" s="88">
        <v>52.25</v>
      </c>
      <c r="E259" s="88">
        <v>0</v>
      </c>
      <c r="F259" s="88">
        <v>0</v>
      </c>
      <c r="G259" s="88">
        <f t="shared" ref="G259:G322" si="94">SUM(C259:F259)</f>
        <v>54.32</v>
      </c>
      <c r="H259" s="88">
        <v>54.32</v>
      </c>
      <c r="I259" s="88">
        <v>51.944000000000003</v>
      </c>
      <c r="J259" s="88">
        <v>106.57</v>
      </c>
      <c r="K259" s="88">
        <v>26.26</v>
      </c>
      <c r="L259" s="88">
        <v>0</v>
      </c>
      <c r="M259" s="88">
        <v>0</v>
      </c>
      <c r="N259" s="12">
        <f>+BN_InfraMR[[#This Row],[A.03.1 -  Longitud de Vías de Explotación No Electrificadas Troncales y Ramales (vía principal) (km)]]+BN_InfraMR[[#This Row],[A.04.1 -  Longitud de Vías de Explotación Electrificadas Troncales y Ramales (vía principal) (km)]]</f>
        <v>106.57</v>
      </c>
      <c r="O259" s="88">
        <v>106.57</v>
      </c>
      <c r="P259" s="85">
        <v>15</v>
      </c>
      <c r="Q259" s="85">
        <v>7</v>
      </c>
      <c r="R259" s="85">
        <v>0</v>
      </c>
      <c r="S259" s="85">
        <f t="shared" si="90"/>
        <v>22</v>
      </c>
      <c r="T259" s="85">
        <v>0</v>
      </c>
      <c r="U259" s="85">
        <v>41</v>
      </c>
      <c r="V259" s="85">
        <v>0</v>
      </c>
      <c r="W259" s="85">
        <v>3</v>
      </c>
      <c r="X259" s="85">
        <v>0</v>
      </c>
      <c r="Y259" s="85">
        <f t="shared" si="91"/>
        <v>44</v>
      </c>
      <c r="Z259" s="85">
        <v>19</v>
      </c>
      <c r="AA259" s="85">
        <v>9</v>
      </c>
      <c r="AB259" s="85">
        <f>+BN_InfraMR[[#This Row],[Total Pasos Vehiculares a Nivel]]</f>
        <v>44</v>
      </c>
      <c r="AC259" s="85">
        <f t="shared" si="92"/>
        <v>72</v>
      </c>
      <c r="AD259" s="85">
        <v>1</v>
      </c>
      <c r="AE259" s="85">
        <v>8</v>
      </c>
      <c r="AF259" s="85">
        <v>55</v>
      </c>
      <c r="AG259" s="85">
        <f t="shared" si="85"/>
        <v>64</v>
      </c>
      <c r="AH259" s="88">
        <v>51.92</v>
      </c>
      <c r="AI259" s="88">
        <v>2.4</v>
      </c>
      <c r="AJ259" s="88">
        <v>0</v>
      </c>
      <c r="AK259" s="88">
        <f t="shared" si="93"/>
        <v>54.32</v>
      </c>
      <c r="AL259" s="85">
        <v>3</v>
      </c>
      <c r="AM259" s="85">
        <v>21</v>
      </c>
      <c r="AN259" s="85">
        <v>0</v>
      </c>
      <c r="AO259" s="85">
        <f t="shared" si="86"/>
        <v>24</v>
      </c>
      <c r="AP259" s="85">
        <v>0</v>
      </c>
      <c r="AQ259" s="85">
        <v>0</v>
      </c>
      <c r="AR259" s="85">
        <v>0</v>
      </c>
      <c r="AS259" s="85">
        <f t="shared" si="87"/>
        <v>0</v>
      </c>
      <c r="AT259" s="85">
        <v>12</v>
      </c>
      <c r="AU259" s="85">
        <v>0</v>
      </c>
      <c r="AV259" s="85">
        <v>0</v>
      </c>
      <c r="AW259" s="85">
        <f t="shared" si="88"/>
        <v>12</v>
      </c>
      <c r="AX259" s="85">
        <v>73</v>
      </c>
      <c r="AY259" s="85">
        <v>47</v>
      </c>
      <c r="AZ259" s="85">
        <v>0</v>
      </c>
      <c r="BA259" s="85">
        <v>14</v>
      </c>
      <c r="BB259" s="85">
        <v>0</v>
      </c>
      <c r="BC259" s="85">
        <f t="shared" si="89"/>
        <v>134</v>
      </c>
      <c r="BD259" s="85">
        <v>1</v>
      </c>
      <c r="BE259" s="85">
        <v>36</v>
      </c>
      <c r="BF259" s="89">
        <v>1000</v>
      </c>
    </row>
    <row r="260" spans="1:58">
      <c r="A260" s="85">
        <v>2014</v>
      </c>
      <c r="B260" s="85" t="s">
        <v>121</v>
      </c>
      <c r="C260" s="88">
        <v>2.0699999999999998</v>
      </c>
      <c r="D260" s="88">
        <v>52.25</v>
      </c>
      <c r="E260" s="88">
        <v>0</v>
      </c>
      <c r="F260" s="88">
        <v>0</v>
      </c>
      <c r="G260" s="88">
        <f t="shared" si="94"/>
        <v>54.32</v>
      </c>
      <c r="H260" s="88">
        <v>54.32</v>
      </c>
      <c r="I260" s="88">
        <v>51.944000000000003</v>
      </c>
      <c r="J260" s="88">
        <v>106.57</v>
      </c>
      <c r="K260" s="88">
        <v>26.26</v>
      </c>
      <c r="L260" s="88">
        <v>0</v>
      </c>
      <c r="M260" s="88">
        <v>0</v>
      </c>
      <c r="N260" s="12">
        <f>+BN_InfraMR[[#This Row],[A.03.1 -  Longitud de Vías de Explotación No Electrificadas Troncales y Ramales (vía principal) (km)]]+BN_InfraMR[[#This Row],[A.04.1 -  Longitud de Vías de Explotación Electrificadas Troncales y Ramales (vía principal) (km)]]</f>
        <v>106.57</v>
      </c>
      <c r="O260" s="88">
        <v>106.57</v>
      </c>
      <c r="P260" s="85">
        <v>15</v>
      </c>
      <c r="Q260" s="85">
        <v>7</v>
      </c>
      <c r="R260" s="85">
        <v>0</v>
      </c>
      <c r="S260" s="85">
        <f t="shared" si="90"/>
        <v>22</v>
      </c>
      <c r="T260" s="85">
        <v>0</v>
      </c>
      <c r="U260" s="85">
        <v>41</v>
      </c>
      <c r="V260" s="85">
        <v>0</v>
      </c>
      <c r="W260" s="85">
        <v>3</v>
      </c>
      <c r="X260" s="85">
        <v>0</v>
      </c>
      <c r="Y260" s="85">
        <f t="shared" si="91"/>
        <v>44</v>
      </c>
      <c r="Z260" s="85">
        <v>19</v>
      </c>
      <c r="AA260" s="85">
        <v>9</v>
      </c>
      <c r="AB260" s="85">
        <f>+BN_InfraMR[[#This Row],[Total Pasos Vehiculares a Nivel]]</f>
        <v>44</v>
      </c>
      <c r="AC260" s="85">
        <f t="shared" si="92"/>
        <v>72</v>
      </c>
      <c r="AD260" s="85">
        <v>1</v>
      </c>
      <c r="AE260" s="85">
        <v>8</v>
      </c>
      <c r="AF260" s="85">
        <v>55</v>
      </c>
      <c r="AG260" s="85">
        <f t="shared" si="85"/>
        <v>64</v>
      </c>
      <c r="AH260" s="88">
        <v>51.92</v>
      </c>
      <c r="AI260" s="88">
        <v>2.4</v>
      </c>
      <c r="AJ260" s="88">
        <v>0</v>
      </c>
      <c r="AK260" s="88">
        <f t="shared" si="93"/>
        <v>54.32</v>
      </c>
      <c r="AL260" s="85">
        <v>3</v>
      </c>
      <c r="AM260" s="85">
        <v>21</v>
      </c>
      <c r="AN260" s="85">
        <v>0</v>
      </c>
      <c r="AO260" s="85">
        <f t="shared" si="86"/>
        <v>24</v>
      </c>
      <c r="AP260" s="85">
        <v>0</v>
      </c>
      <c r="AQ260" s="85">
        <v>0</v>
      </c>
      <c r="AR260" s="85">
        <v>0</v>
      </c>
      <c r="AS260" s="85">
        <f t="shared" si="87"/>
        <v>0</v>
      </c>
      <c r="AT260" s="85">
        <v>12</v>
      </c>
      <c r="AU260" s="85">
        <v>0</v>
      </c>
      <c r="AV260" s="85">
        <v>0</v>
      </c>
      <c r="AW260" s="85">
        <f t="shared" si="88"/>
        <v>12</v>
      </c>
      <c r="AX260" s="85">
        <v>73</v>
      </c>
      <c r="AY260" s="85">
        <v>47</v>
      </c>
      <c r="AZ260" s="85">
        <v>0</v>
      </c>
      <c r="BA260" s="85">
        <v>14</v>
      </c>
      <c r="BB260" s="85">
        <v>0</v>
      </c>
      <c r="BC260" s="85">
        <f t="shared" si="89"/>
        <v>134</v>
      </c>
      <c r="BD260" s="85">
        <v>1</v>
      </c>
      <c r="BE260" s="85">
        <v>36</v>
      </c>
      <c r="BF260" s="89">
        <v>1000</v>
      </c>
    </row>
    <row r="261" spans="1:58">
      <c r="A261" s="85">
        <v>2014</v>
      </c>
      <c r="B261" s="85" t="s">
        <v>122</v>
      </c>
      <c r="C261" s="88">
        <v>2.0699999999999998</v>
      </c>
      <c r="D261" s="88">
        <v>52.25</v>
      </c>
      <c r="E261" s="88">
        <v>0</v>
      </c>
      <c r="F261" s="88">
        <v>0</v>
      </c>
      <c r="G261" s="88">
        <f t="shared" si="94"/>
        <v>54.32</v>
      </c>
      <c r="H261" s="88">
        <v>54.32</v>
      </c>
      <c r="I261" s="88">
        <v>51.944000000000003</v>
      </c>
      <c r="J261" s="88">
        <v>106.57</v>
      </c>
      <c r="K261" s="88">
        <v>26.26</v>
      </c>
      <c r="L261" s="88">
        <v>0</v>
      </c>
      <c r="M261" s="88">
        <v>0</v>
      </c>
      <c r="N261" s="12">
        <f>+BN_InfraMR[[#This Row],[A.03.1 -  Longitud de Vías de Explotación No Electrificadas Troncales y Ramales (vía principal) (km)]]+BN_InfraMR[[#This Row],[A.04.1 -  Longitud de Vías de Explotación Electrificadas Troncales y Ramales (vía principal) (km)]]</f>
        <v>106.57</v>
      </c>
      <c r="O261" s="88">
        <v>106.57</v>
      </c>
      <c r="P261" s="85">
        <v>15</v>
      </c>
      <c r="Q261" s="85">
        <v>7</v>
      </c>
      <c r="R261" s="85">
        <v>0</v>
      </c>
      <c r="S261" s="85">
        <f t="shared" si="90"/>
        <v>22</v>
      </c>
      <c r="T261" s="85">
        <v>0</v>
      </c>
      <c r="U261" s="85">
        <v>41</v>
      </c>
      <c r="V261" s="85">
        <v>0</v>
      </c>
      <c r="W261" s="85">
        <v>3</v>
      </c>
      <c r="X261" s="85">
        <v>0</v>
      </c>
      <c r="Y261" s="85">
        <f t="shared" si="91"/>
        <v>44</v>
      </c>
      <c r="Z261" s="85">
        <v>19</v>
      </c>
      <c r="AA261" s="85">
        <v>9</v>
      </c>
      <c r="AB261" s="85">
        <f>+BN_InfraMR[[#This Row],[Total Pasos Vehiculares a Nivel]]</f>
        <v>44</v>
      </c>
      <c r="AC261" s="85">
        <f t="shared" si="92"/>
        <v>72</v>
      </c>
      <c r="AD261" s="85">
        <v>1</v>
      </c>
      <c r="AE261" s="85">
        <v>8</v>
      </c>
      <c r="AF261" s="85">
        <v>55</v>
      </c>
      <c r="AG261" s="85">
        <f t="shared" si="85"/>
        <v>64</v>
      </c>
      <c r="AH261" s="88">
        <v>51.92</v>
      </c>
      <c r="AI261" s="88">
        <v>2.4</v>
      </c>
      <c r="AJ261" s="88">
        <v>0</v>
      </c>
      <c r="AK261" s="88">
        <f t="shared" si="93"/>
        <v>54.32</v>
      </c>
      <c r="AL261" s="85">
        <v>3</v>
      </c>
      <c r="AM261" s="85">
        <v>21</v>
      </c>
      <c r="AN261" s="85">
        <v>0</v>
      </c>
      <c r="AO261" s="85">
        <f t="shared" si="86"/>
        <v>24</v>
      </c>
      <c r="AP261" s="85">
        <v>0</v>
      </c>
      <c r="AQ261" s="85">
        <v>0</v>
      </c>
      <c r="AR261" s="85">
        <v>0</v>
      </c>
      <c r="AS261" s="85">
        <f t="shared" si="87"/>
        <v>0</v>
      </c>
      <c r="AT261" s="85">
        <v>12</v>
      </c>
      <c r="AU261" s="85">
        <v>0</v>
      </c>
      <c r="AV261" s="85">
        <v>0</v>
      </c>
      <c r="AW261" s="85">
        <f t="shared" si="88"/>
        <v>12</v>
      </c>
      <c r="AX261" s="85">
        <v>73</v>
      </c>
      <c r="AY261" s="85">
        <v>47</v>
      </c>
      <c r="AZ261" s="85">
        <v>0</v>
      </c>
      <c r="BA261" s="85">
        <v>14</v>
      </c>
      <c r="BB261" s="85">
        <v>0</v>
      </c>
      <c r="BC261" s="85">
        <f t="shared" si="89"/>
        <v>134</v>
      </c>
      <c r="BD261" s="85">
        <v>1</v>
      </c>
      <c r="BE261" s="85">
        <v>36</v>
      </c>
      <c r="BF261" s="89">
        <v>1000</v>
      </c>
    </row>
    <row r="262" spans="1:58">
      <c r="A262" s="85">
        <v>2014</v>
      </c>
      <c r="B262" s="85" t="s">
        <v>123</v>
      </c>
      <c r="C262" s="88">
        <v>2.0699999999999998</v>
      </c>
      <c r="D262" s="88">
        <v>52.25</v>
      </c>
      <c r="E262" s="88">
        <v>0</v>
      </c>
      <c r="F262" s="88">
        <v>0</v>
      </c>
      <c r="G262" s="88">
        <f t="shared" si="94"/>
        <v>54.32</v>
      </c>
      <c r="H262" s="88">
        <v>54.32</v>
      </c>
      <c r="I262" s="88">
        <v>51.944000000000003</v>
      </c>
      <c r="J262" s="88">
        <v>106.57</v>
      </c>
      <c r="K262" s="88">
        <v>26.26</v>
      </c>
      <c r="L262" s="88">
        <v>0</v>
      </c>
      <c r="M262" s="88">
        <v>0</v>
      </c>
      <c r="N262" s="12">
        <f>+BN_InfraMR[[#This Row],[A.03.1 -  Longitud de Vías de Explotación No Electrificadas Troncales y Ramales (vía principal) (km)]]+BN_InfraMR[[#This Row],[A.04.1 -  Longitud de Vías de Explotación Electrificadas Troncales y Ramales (vía principal) (km)]]</f>
        <v>106.57</v>
      </c>
      <c r="O262" s="88">
        <v>106.57</v>
      </c>
      <c r="P262" s="85">
        <v>15</v>
      </c>
      <c r="Q262" s="85">
        <v>7</v>
      </c>
      <c r="R262" s="85">
        <v>0</v>
      </c>
      <c r="S262" s="85">
        <f t="shared" si="90"/>
        <v>22</v>
      </c>
      <c r="T262" s="85">
        <v>0</v>
      </c>
      <c r="U262" s="85">
        <v>41</v>
      </c>
      <c r="V262" s="85">
        <v>0</v>
      </c>
      <c r="W262" s="85">
        <v>3</v>
      </c>
      <c r="X262" s="85">
        <v>0</v>
      </c>
      <c r="Y262" s="85">
        <f t="shared" si="91"/>
        <v>44</v>
      </c>
      <c r="Z262" s="85">
        <v>19</v>
      </c>
      <c r="AA262" s="85">
        <v>9</v>
      </c>
      <c r="AB262" s="85">
        <f>+BN_InfraMR[[#This Row],[Total Pasos Vehiculares a Nivel]]</f>
        <v>44</v>
      </c>
      <c r="AC262" s="85">
        <f t="shared" si="92"/>
        <v>72</v>
      </c>
      <c r="AD262" s="85">
        <v>1</v>
      </c>
      <c r="AE262" s="85">
        <v>8</v>
      </c>
      <c r="AF262" s="85">
        <v>55</v>
      </c>
      <c r="AG262" s="85">
        <f t="shared" si="85"/>
        <v>64</v>
      </c>
      <c r="AH262" s="88">
        <v>51.92</v>
      </c>
      <c r="AI262" s="88">
        <v>2.4</v>
      </c>
      <c r="AJ262" s="88">
        <v>0</v>
      </c>
      <c r="AK262" s="88">
        <f t="shared" si="93"/>
        <v>54.32</v>
      </c>
      <c r="AL262" s="85">
        <v>3</v>
      </c>
      <c r="AM262" s="85">
        <v>21</v>
      </c>
      <c r="AN262" s="85">
        <v>0</v>
      </c>
      <c r="AO262" s="85">
        <f t="shared" si="86"/>
        <v>24</v>
      </c>
      <c r="AP262" s="85">
        <v>0</v>
      </c>
      <c r="AQ262" s="85">
        <v>0</v>
      </c>
      <c r="AR262" s="85">
        <v>0</v>
      </c>
      <c r="AS262" s="85">
        <f t="shared" si="87"/>
        <v>0</v>
      </c>
      <c r="AT262" s="85">
        <v>12</v>
      </c>
      <c r="AU262" s="85">
        <v>0</v>
      </c>
      <c r="AV262" s="85">
        <v>0</v>
      </c>
      <c r="AW262" s="85">
        <f t="shared" si="88"/>
        <v>12</v>
      </c>
      <c r="AX262" s="85">
        <v>73</v>
      </c>
      <c r="AY262" s="85">
        <v>47</v>
      </c>
      <c r="AZ262" s="85">
        <v>0</v>
      </c>
      <c r="BA262" s="85">
        <v>14</v>
      </c>
      <c r="BB262" s="85">
        <v>0</v>
      </c>
      <c r="BC262" s="85">
        <f t="shared" si="89"/>
        <v>134</v>
      </c>
      <c r="BD262" s="85">
        <v>1</v>
      </c>
      <c r="BE262" s="85">
        <v>36</v>
      </c>
      <c r="BF262" s="89">
        <v>1000</v>
      </c>
    </row>
    <row r="263" spans="1:58">
      <c r="A263" s="85">
        <v>2014</v>
      </c>
      <c r="B263" s="85" t="s">
        <v>124</v>
      </c>
      <c r="C263" s="88">
        <v>2.0699999999999998</v>
      </c>
      <c r="D263" s="88">
        <v>52.25</v>
      </c>
      <c r="E263" s="88">
        <v>0</v>
      </c>
      <c r="F263" s="88">
        <v>0</v>
      </c>
      <c r="G263" s="88">
        <f t="shared" si="94"/>
        <v>54.32</v>
      </c>
      <c r="H263" s="88">
        <v>54.32</v>
      </c>
      <c r="I263" s="88">
        <v>51.944000000000003</v>
      </c>
      <c r="J263" s="88">
        <v>106.57</v>
      </c>
      <c r="K263" s="88">
        <v>26.26</v>
      </c>
      <c r="L263" s="88">
        <v>0</v>
      </c>
      <c r="M263" s="88">
        <v>0</v>
      </c>
      <c r="N263" s="12">
        <f>+BN_InfraMR[[#This Row],[A.03.1 -  Longitud de Vías de Explotación No Electrificadas Troncales y Ramales (vía principal) (km)]]+BN_InfraMR[[#This Row],[A.04.1 -  Longitud de Vías de Explotación Electrificadas Troncales y Ramales (vía principal) (km)]]</f>
        <v>106.57</v>
      </c>
      <c r="O263" s="88">
        <v>106.57</v>
      </c>
      <c r="P263" s="85">
        <v>15</v>
      </c>
      <c r="Q263" s="85">
        <v>7</v>
      </c>
      <c r="R263" s="85">
        <v>0</v>
      </c>
      <c r="S263" s="85">
        <f t="shared" si="90"/>
        <v>22</v>
      </c>
      <c r="T263" s="85">
        <v>0</v>
      </c>
      <c r="U263" s="85">
        <v>41</v>
      </c>
      <c r="V263" s="85">
        <v>0</v>
      </c>
      <c r="W263" s="85">
        <v>3</v>
      </c>
      <c r="X263" s="85">
        <v>0</v>
      </c>
      <c r="Y263" s="85">
        <f t="shared" si="91"/>
        <v>44</v>
      </c>
      <c r="Z263" s="85">
        <v>19</v>
      </c>
      <c r="AA263" s="85">
        <v>9</v>
      </c>
      <c r="AB263" s="85">
        <f>+BN_InfraMR[[#This Row],[Total Pasos Vehiculares a Nivel]]</f>
        <v>44</v>
      </c>
      <c r="AC263" s="85">
        <f t="shared" si="92"/>
        <v>72</v>
      </c>
      <c r="AD263" s="85">
        <v>1</v>
      </c>
      <c r="AE263" s="85">
        <v>8</v>
      </c>
      <c r="AF263" s="85">
        <v>55</v>
      </c>
      <c r="AG263" s="85">
        <f t="shared" si="85"/>
        <v>64</v>
      </c>
      <c r="AH263" s="88">
        <v>51.92</v>
      </c>
      <c r="AI263" s="88">
        <v>2.4</v>
      </c>
      <c r="AJ263" s="88">
        <v>0</v>
      </c>
      <c r="AK263" s="88">
        <f t="shared" si="93"/>
        <v>54.32</v>
      </c>
      <c r="AL263" s="85">
        <v>3</v>
      </c>
      <c r="AM263" s="85">
        <v>21</v>
      </c>
      <c r="AN263" s="85">
        <v>0</v>
      </c>
      <c r="AO263" s="85">
        <f t="shared" si="86"/>
        <v>24</v>
      </c>
      <c r="AP263" s="85">
        <v>0</v>
      </c>
      <c r="AQ263" s="85">
        <v>0</v>
      </c>
      <c r="AR263" s="85">
        <v>0</v>
      </c>
      <c r="AS263" s="85">
        <f t="shared" si="87"/>
        <v>0</v>
      </c>
      <c r="AT263" s="85">
        <v>12</v>
      </c>
      <c r="AU263" s="85">
        <v>0</v>
      </c>
      <c r="AV263" s="85">
        <v>0</v>
      </c>
      <c r="AW263" s="85">
        <f t="shared" si="88"/>
        <v>12</v>
      </c>
      <c r="AX263" s="85">
        <v>73</v>
      </c>
      <c r="AY263" s="85">
        <v>47</v>
      </c>
      <c r="AZ263" s="85">
        <v>0</v>
      </c>
      <c r="BA263" s="85">
        <v>14</v>
      </c>
      <c r="BB263" s="85">
        <v>0</v>
      </c>
      <c r="BC263" s="85">
        <f t="shared" si="89"/>
        <v>134</v>
      </c>
      <c r="BD263" s="85">
        <v>1</v>
      </c>
      <c r="BE263" s="85">
        <v>36</v>
      </c>
      <c r="BF263" s="89">
        <v>1000</v>
      </c>
    </row>
    <row r="264" spans="1:58">
      <c r="A264" s="85">
        <v>2014</v>
      </c>
      <c r="B264" s="85" t="s">
        <v>125</v>
      </c>
      <c r="C264" s="88">
        <v>2.0699999999999998</v>
      </c>
      <c r="D264" s="88">
        <v>52.25</v>
      </c>
      <c r="E264" s="88">
        <v>0</v>
      </c>
      <c r="F264" s="88">
        <v>0</v>
      </c>
      <c r="G264" s="88">
        <f t="shared" si="94"/>
        <v>54.32</v>
      </c>
      <c r="H264" s="88">
        <v>54.32</v>
      </c>
      <c r="I264" s="88">
        <v>51.944000000000003</v>
      </c>
      <c r="J264" s="88">
        <v>106.57</v>
      </c>
      <c r="K264" s="88">
        <v>26.26</v>
      </c>
      <c r="L264" s="88">
        <v>0</v>
      </c>
      <c r="M264" s="88">
        <v>0</v>
      </c>
      <c r="N264" s="12">
        <f>+BN_InfraMR[[#This Row],[A.03.1 -  Longitud de Vías de Explotación No Electrificadas Troncales y Ramales (vía principal) (km)]]+BN_InfraMR[[#This Row],[A.04.1 -  Longitud de Vías de Explotación Electrificadas Troncales y Ramales (vía principal) (km)]]</f>
        <v>106.57</v>
      </c>
      <c r="O264" s="88">
        <v>106.57</v>
      </c>
      <c r="P264" s="85">
        <v>15</v>
      </c>
      <c r="Q264" s="85">
        <v>7</v>
      </c>
      <c r="R264" s="85">
        <v>0</v>
      </c>
      <c r="S264" s="85">
        <f t="shared" si="90"/>
        <v>22</v>
      </c>
      <c r="T264" s="85">
        <v>0</v>
      </c>
      <c r="U264" s="85">
        <v>41</v>
      </c>
      <c r="V264" s="85">
        <v>0</v>
      </c>
      <c r="W264" s="85">
        <v>3</v>
      </c>
      <c r="X264" s="85">
        <v>0</v>
      </c>
      <c r="Y264" s="85">
        <f t="shared" si="91"/>
        <v>44</v>
      </c>
      <c r="Z264" s="85">
        <v>19</v>
      </c>
      <c r="AA264" s="85">
        <v>9</v>
      </c>
      <c r="AB264" s="85">
        <f>+BN_InfraMR[[#This Row],[Total Pasos Vehiculares a Nivel]]</f>
        <v>44</v>
      </c>
      <c r="AC264" s="85">
        <f t="shared" si="92"/>
        <v>72</v>
      </c>
      <c r="AD264" s="85">
        <v>1</v>
      </c>
      <c r="AE264" s="85">
        <v>8</v>
      </c>
      <c r="AF264" s="85">
        <v>55</v>
      </c>
      <c r="AG264" s="85">
        <f t="shared" si="85"/>
        <v>64</v>
      </c>
      <c r="AH264" s="88">
        <v>51.92</v>
      </c>
      <c r="AI264" s="88">
        <v>2.4</v>
      </c>
      <c r="AJ264" s="88">
        <v>0</v>
      </c>
      <c r="AK264" s="88">
        <f t="shared" si="93"/>
        <v>54.32</v>
      </c>
      <c r="AL264" s="85">
        <v>3</v>
      </c>
      <c r="AM264" s="85">
        <v>21</v>
      </c>
      <c r="AN264" s="85">
        <v>0</v>
      </c>
      <c r="AO264" s="85">
        <f t="shared" si="86"/>
        <v>24</v>
      </c>
      <c r="AP264" s="85">
        <v>0</v>
      </c>
      <c r="AQ264" s="85">
        <v>0</v>
      </c>
      <c r="AR264" s="85">
        <v>0</v>
      </c>
      <c r="AS264" s="85">
        <f t="shared" si="87"/>
        <v>0</v>
      </c>
      <c r="AT264" s="85">
        <v>12</v>
      </c>
      <c r="AU264" s="85">
        <v>0</v>
      </c>
      <c r="AV264" s="85">
        <v>0</v>
      </c>
      <c r="AW264" s="85">
        <f t="shared" si="88"/>
        <v>12</v>
      </c>
      <c r="AX264" s="85">
        <v>73</v>
      </c>
      <c r="AY264" s="85">
        <v>47</v>
      </c>
      <c r="AZ264" s="85">
        <v>0</v>
      </c>
      <c r="BA264" s="85">
        <v>14</v>
      </c>
      <c r="BB264" s="85">
        <v>0</v>
      </c>
      <c r="BC264" s="85">
        <f t="shared" si="89"/>
        <v>134</v>
      </c>
      <c r="BD264" s="85">
        <v>1</v>
      </c>
      <c r="BE264" s="85">
        <v>36</v>
      </c>
      <c r="BF264" s="89">
        <v>1000</v>
      </c>
    </row>
    <row r="265" spans="1:58">
      <c r="A265" s="85">
        <v>2014</v>
      </c>
      <c r="B265" s="85" t="s">
        <v>126</v>
      </c>
      <c r="C265" s="88">
        <v>2.0699999999999998</v>
      </c>
      <c r="D265" s="88">
        <v>52.25</v>
      </c>
      <c r="E265" s="88">
        <v>0</v>
      </c>
      <c r="F265" s="88">
        <v>0</v>
      </c>
      <c r="G265" s="88">
        <f t="shared" si="94"/>
        <v>54.32</v>
      </c>
      <c r="H265" s="88">
        <v>54.32</v>
      </c>
      <c r="I265" s="88">
        <v>51.944000000000003</v>
      </c>
      <c r="J265" s="88">
        <v>106.57</v>
      </c>
      <c r="K265" s="88">
        <v>26.26</v>
      </c>
      <c r="L265" s="88">
        <v>0</v>
      </c>
      <c r="M265" s="88">
        <v>0</v>
      </c>
      <c r="N265" s="12">
        <f>+BN_InfraMR[[#This Row],[A.03.1 -  Longitud de Vías de Explotación No Electrificadas Troncales y Ramales (vía principal) (km)]]+BN_InfraMR[[#This Row],[A.04.1 -  Longitud de Vías de Explotación Electrificadas Troncales y Ramales (vía principal) (km)]]</f>
        <v>106.57</v>
      </c>
      <c r="O265" s="88">
        <v>106.57</v>
      </c>
      <c r="P265" s="85">
        <v>15</v>
      </c>
      <c r="Q265" s="85">
        <v>7</v>
      </c>
      <c r="R265" s="85">
        <v>0</v>
      </c>
      <c r="S265" s="85">
        <f t="shared" si="90"/>
        <v>22</v>
      </c>
      <c r="T265" s="85">
        <v>0</v>
      </c>
      <c r="U265" s="85">
        <v>41</v>
      </c>
      <c r="V265" s="85">
        <v>0</v>
      </c>
      <c r="W265" s="85">
        <v>3</v>
      </c>
      <c r="X265" s="85">
        <v>0</v>
      </c>
      <c r="Y265" s="85">
        <f t="shared" si="91"/>
        <v>44</v>
      </c>
      <c r="Z265" s="85">
        <v>19</v>
      </c>
      <c r="AA265" s="85">
        <v>9</v>
      </c>
      <c r="AB265" s="85">
        <f>+BN_InfraMR[[#This Row],[Total Pasos Vehiculares a Nivel]]</f>
        <v>44</v>
      </c>
      <c r="AC265" s="85">
        <f t="shared" si="92"/>
        <v>72</v>
      </c>
      <c r="AD265" s="85">
        <v>1</v>
      </c>
      <c r="AE265" s="85">
        <v>8</v>
      </c>
      <c r="AF265" s="85">
        <v>55</v>
      </c>
      <c r="AG265" s="85">
        <f t="shared" si="85"/>
        <v>64</v>
      </c>
      <c r="AH265" s="88">
        <v>51.92</v>
      </c>
      <c r="AI265" s="88">
        <v>2.4</v>
      </c>
      <c r="AJ265" s="88">
        <v>0</v>
      </c>
      <c r="AK265" s="88">
        <f t="shared" si="93"/>
        <v>54.32</v>
      </c>
      <c r="AL265" s="85">
        <v>3</v>
      </c>
      <c r="AM265" s="85">
        <v>21</v>
      </c>
      <c r="AN265" s="85">
        <v>0</v>
      </c>
      <c r="AO265" s="85">
        <f t="shared" si="86"/>
        <v>24</v>
      </c>
      <c r="AP265" s="85">
        <v>0</v>
      </c>
      <c r="AQ265" s="85">
        <v>0</v>
      </c>
      <c r="AR265" s="85">
        <v>0</v>
      </c>
      <c r="AS265" s="85">
        <f t="shared" si="87"/>
        <v>0</v>
      </c>
      <c r="AT265" s="85">
        <v>12</v>
      </c>
      <c r="AU265" s="85">
        <v>0</v>
      </c>
      <c r="AV265" s="85">
        <v>0</v>
      </c>
      <c r="AW265" s="85">
        <f t="shared" si="88"/>
        <v>12</v>
      </c>
      <c r="AX265" s="85">
        <v>73</v>
      </c>
      <c r="AY265" s="85">
        <v>47</v>
      </c>
      <c r="AZ265" s="85">
        <v>0</v>
      </c>
      <c r="BA265" s="85">
        <v>14</v>
      </c>
      <c r="BB265" s="85">
        <v>0</v>
      </c>
      <c r="BC265" s="85">
        <f t="shared" si="89"/>
        <v>134</v>
      </c>
      <c r="BD265" s="85">
        <v>1</v>
      </c>
      <c r="BE265" s="85">
        <v>36</v>
      </c>
      <c r="BF265" s="89">
        <v>1000</v>
      </c>
    </row>
    <row r="266" spans="1:58">
      <c r="A266" s="85">
        <v>2015</v>
      </c>
      <c r="B266" s="85" t="s">
        <v>115</v>
      </c>
      <c r="C266" s="88">
        <v>2.0699999999999998</v>
      </c>
      <c r="D266" s="88">
        <v>52.25</v>
      </c>
      <c r="E266" s="88">
        <v>0</v>
      </c>
      <c r="F266" s="88">
        <v>0</v>
      </c>
      <c r="G266" s="88">
        <f t="shared" si="94"/>
        <v>54.32</v>
      </c>
      <c r="H266" s="88">
        <v>54.32</v>
      </c>
      <c r="I266" s="88">
        <v>51.944000000000003</v>
      </c>
      <c r="J266" s="88">
        <v>106.57</v>
      </c>
      <c r="K266" s="88">
        <v>26.26</v>
      </c>
      <c r="L266" s="88">
        <v>0</v>
      </c>
      <c r="M266" s="88">
        <v>0</v>
      </c>
      <c r="N266" s="12">
        <f>+BN_InfraMR[[#This Row],[A.03.1 -  Longitud de Vías de Explotación No Electrificadas Troncales y Ramales (vía principal) (km)]]+BN_InfraMR[[#This Row],[A.04.1 -  Longitud de Vías de Explotación Electrificadas Troncales y Ramales (vía principal) (km)]]</f>
        <v>106.57</v>
      </c>
      <c r="O266" s="88">
        <v>106.57</v>
      </c>
      <c r="P266" s="85">
        <v>15</v>
      </c>
      <c r="Q266" s="85">
        <v>7</v>
      </c>
      <c r="R266" s="85">
        <v>0</v>
      </c>
      <c r="S266" s="85">
        <f t="shared" si="90"/>
        <v>22</v>
      </c>
      <c r="T266" s="85">
        <v>0</v>
      </c>
      <c r="U266" s="85">
        <v>41</v>
      </c>
      <c r="V266" s="85">
        <v>0</v>
      </c>
      <c r="W266" s="85">
        <v>3</v>
      </c>
      <c r="X266" s="85">
        <v>0</v>
      </c>
      <c r="Y266" s="85">
        <f t="shared" si="91"/>
        <v>44</v>
      </c>
      <c r="Z266" s="85">
        <v>20</v>
      </c>
      <c r="AA266" s="85">
        <v>9</v>
      </c>
      <c r="AB266" s="85">
        <f>+BN_InfraMR[[#This Row],[Total Pasos Vehiculares a Nivel]]</f>
        <v>44</v>
      </c>
      <c r="AC266" s="85">
        <f t="shared" si="92"/>
        <v>73</v>
      </c>
      <c r="AD266" s="85">
        <v>1</v>
      </c>
      <c r="AE266" s="85">
        <v>9</v>
      </c>
      <c r="AF266" s="85">
        <v>55</v>
      </c>
      <c r="AG266" s="85">
        <f t="shared" ref="AG266:AG321" si="95">SUM(AD266:AF266)</f>
        <v>65</v>
      </c>
      <c r="AH266" s="88">
        <v>51.92</v>
      </c>
      <c r="AI266" s="88">
        <v>2.4</v>
      </c>
      <c r="AJ266" s="88">
        <v>0</v>
      </c>
      <c r="AK266" s="88">
        <f t="shared" si="93"/>
        <v>54.32</v>
      </c>
      <c r="AL266" s="85">
        <v>3</v>
      </c>
      <c r="AM266" s="85">
        <v>21</v>
      </c>
      <c r="AN266" s="85">
        <v>0</v>
      </c>
      <c r="AO266" s="85">
        <f t="shared" si="86"/>
        <v>24</v>
      </c>
      <c r="AP266" s="85">
        <v>0</v>
      </c>
      <c r="AQ266" s="85">
        <v>0</v>
      </c>
      <c r="AR266" s="85">
        <v>0</v>
      </c>
      <c r="AS266" s="85">
        <f t="shared" si="87"/>
        <v>0</v>
      </c>
      <c r="AT266" s="85">
        <v>12</v>
      </c>
      <c r="AU266" s="85">
        <v>0</v>
      </c>
      <c r="AV266" s="85">
        <v>0</v>
      </c>
      <c r="AW266" s="85">
        <f t="shared" si="88"/>
        <v>12</v>
      </c>
      <c r="AX266" s="85">
        <v>73</v>
      </c>
      <c r="AY266" s="85">
        <v>47</v>
      </c>
      <c r="AZ266" s="85">
        <v>0</v>
      </c>
      <c r="BA266" s="85">
        <v>14</v>
      </c>
      <c r="BB266" s="85">
        <v>0</v>
      </c>
      <c r="BC266" s="85">
        <f t="shared" si="89"/>
        <v>134</v>
      </c>
      <c r="BD266" s="85">
        <v>1</v>
      </c>
      <c r="BE266" s="85">
        <v>36</v>
      </c>
      <c r="BF266" s="89">
        <v>1000</v>
      </c>
    </row>
    <row r="267" spans="1:58">
      <c r="A267" s="85">
        <v>2015</v>
      </c>
      <c r="B267" s="85" t="s">
        <v>116</v>
      </c>
      <c r="C267" s="88">
        <v>2.0699999999999998</v>
      </c>
      <c r="D267" s="88">
        <v>52.25</v>
      </c>
      <c r="E267" s="88">
        <v>0</v>
      </c>
      <c r="F267" s="88">
        <v>0</v>
      </c>
      <c r="G267" s="88">
        <f t="shared" si="94"/>
        <v>54.32</v>
      </c>
      <c r="H267" s="88">
        <v>54.32</v>
      </c>
      <c r="I267" s="88">
        <v>51.944000000000003</v>
      </c>
      <c r="J267" s="88">
        <v>106.57</v>
      </c>
      <c r="K267" s="88">
        <v>26.26</v>
      </c>
      <c r="L267" s="88">
        <v>0</v>
      </c>
      <c r="M267" s="88">
        <v>0</v>
      </c>
      <c r="N267" s="12">
        <f>+BN_InfraMR[[#This Row],[A.03.1 -  Longitud de Vías de Explotación No Electrificadas Troncales y Ramales (vía principal) (km)]]+BN_InfraMR[[#This Row],[A.04.1 -  Longitud de Vías de Explotación Electrificadas Troncales y Ramales (vía principal) (km)]]</f>
        <v>106.57</v>
      </c>
      <c r="O267" s="88">
        <v>106.57</v>
      </c>
      <c r="P267" s="85">
        <v>15</v>
      </c>
      <c r="Q267" s="85">
        <v>7</v>
      </c>
      <c r="R267" s="85">
        <v>0</v>
      </c>
      <c r="S267" s="85">
        <f t="shared" si="90"/>
        <v>22</v>
      </c>
      <c r="T267" s="85">
        <v>0</v>
      </c>
      <c r="U267" s="85">
        <v>41</v>
      </c>
      <c r="V267" s="85">
        <v>0</v>
      </c>
      <c r="W267" s="85">
        <v>3</v>
      </c>
      <c r="X267" s="85">
        <v>0</v>
      </c>
      <c r="Y267" s="85">
        <f t="shared" si="91"/>
        <v>44</v>
      </c>
      <c r="Z267" s="85">
        <v>20</v>
      </c>
      <c r="AA267" s="85">
        <v>9</v>
      </c>
      <c r="AB267" s="85">
        <f>+BN_InfraMR[[#This Row],[Total Pasos Vehiculares a Nivel]]</f>
        <v>44</v>
      </c>
      <c r="AC267" s="85">
        <f t="shared" si="92"/>
        <v>73</v>
      </c>
      <c r="AD267" s="85">
        <v>1</v>
      </c>
      <c r="AE267" s="85">
        <v>9</v>
      </c>
      <c r="AF267" s="85">
        <v>55</v>
      </c>
      <c r="AG267" s="85">
        <f t="shared" si="95"/>
        <v>65</v>
      </c>
      <c r="AH267" s="88">
        <v>51.92</v>
      </c>
      <c r="AI267" s="88">
        <v>2.4</v>
      </c>
      <c r="AJ267" s="88">
        <v>0</v>
      </c>
      <c r="AK267" s="88">
        <f t="shared" si="93"/>
        <v>54.32</v>
      </c>
      <c r="AL267" s="85">
        <v>3</v>
      </c>
      <c r="AM267" s="85">
        <v>21</v>
      </c>
      <c r="AN267" s="85">
        <v>0</v>
      </c>
      <c r="AO267" s="85">
        <f t="shared" si="86"/>
        <v>24</v>
      </c>
      <c r="AP267" s="85">
        <v>0</v>
      </c>
      <c r="AQ267" s="85">
        <v>0</v>
      </c>
      <c r="AR267" s="85">
        <v>0</v>
      </c>
      <c r="AS267" s="85">
        <f t="shared" si="87"/>
        <v>0</v>
      </c>
      <c r="AT267" s="85">
        <v>12</v>
      </c>
      <c r="AU267" s="85">
        <v>0</v>
      </c>
      <c r="AV267" s="85">
        <v>0</v>
      </c>
      <c r="AW267" s="85">
        <f t="shared" si="88"/>
        <v>12</v>
      </c>
      <c r="AX267" s="85">
        <v>73</v>
      </c>
      <c r="AY267" s="85">
        <v>47</v>
      </c>
      <c r="AZ267" s="85">
        <v>0</v>
      </c>
      <c r="BA267" s="85">
        <v>14</v>
      </c>
      <c r="BB267" s="85">
        <v>0</v>
      </c>
      <c r="BC267" s="85">
        <f t="shared" si="89"/>
        <v>134</v>
      </c>
      <c r="BD267" s="85">
        <v>1</v>
      </c>
      <c r="BE267" s="85">
        <v>36</v>
      </c>
      <c r="BF267" s="89">
        <v>1000</v>
      </c>
    </row>
    <row r="268" spans="1:58">
      <c r="A268" s="85">
        <v>2015</v>
      </c>
      <c r="B268" s="85" t="s">
        <v>117</v>
      </c>
      <c r="C268" s="88">
        <v>2.0699999999999998</v>
      </c>
      <c r="D268" s="88">
        <v>52.25</v>
      </c>
      <c r="E268" s="88">
        <v>0</v>
      </c>
      <c r="F268" s="88">
        <v>0</v>
      </c>
      <c r="G268" s="88">
        <f t="shared" si="94"/>
        <v>54.32</v>
      </c>
      <c r="H268" s="88">
        <v>54.32</v>
      </c>
      <c r="I268" s="88">
        <v>51.944000000000003</v>
      </c>
      <c r="J268" s="88">
        <v>106.57</v>
      </c>
      <c r="K268" s="88">
        <v>26.26</v>
      </c>
      <c r="L268" s="88">
        <v>0</v>
      </c>
      <c r="M268" s="88">
        <v>0</v>
      </c>
      <c r="N268" s="12">
        <f>+BN_InfraMR[[#This Row],[A.03.1 -  Longitud de Vías de Explotación No Electrificadas Troncales y Ramales (vía principal) (km)]]+BN_InfraMR[[#This Row],[A.04.1 -  Longitud de Vías de Explotación Electrificadas Troncales y Ramales (vía principal) (km)]]</f>
        <v>106.57</v>
      </c>
      <c r="O268" s="88">
        <v>106.57</v>
      </c>
      <c r="P268" s="85">
        <v>15</v>
      </c>
      <c r="Q268" s="85">
        <v>7</v>
      </c>
      <c r="R268" s="85">
        <v>0</v>
      </c>
      <c r="S268" s="85">
        <f t="shared" si="90"/>
        <v>22</v>
      </c>
      <c r="T268" s="85">
        <v>0</v>
      </c>
      <c r="U268" s="85">
        <v>41</v>
      </c>
      <c r="V268" s="85">
        <v>0</v>
      </c>
      <c r="W268" s="85">
        <v>3</v>
      </c>
      <c r="X268" s="85">
        <v>0</v>
      </c>
      <c r="Y268" s="85">
        <f t="shared" si="91"/>
        <v>44</v>
      </c>
      <c r="Z268" s="85">
        <v>20</v>
      </c>
      <c r="AA268" s="85">
        <v>9</v>
      </c>
      <c r="AB268" s="85">
        <f>+BN_InfraMR[[#This Row],[Total Pasos Vehiculares a Nivel]]</f>
        <v>44</v>
      </c>
      <c r="AC268" s="85">
        <f t="shared" si="92"/>
        <v>73</v>
      </c>
      <c r="AD268" s="85">
        <v>1</v>
      </c>
      <c r="AE268" s="85">
        <v>9</v>
      </c>
      <c r="AF268" s="85">
        <v>55</v>
      </c>
      <c r="AG268" s="85">
        <f t="shared" si="95"/>
        <v>65</v>
      </c>
      <c r="AH268" s="88">
        <v>51.92</v>
      </c>
      <c r="AI268" s="88">
        <v>2.4</v>
      </c>
      <c r="AJ268" s="88">
        <v>0</v>
      </c>
      <c r="AK268" s="88">
        <f t="shared" si="93"/>
        <v>54.32</v>
      </c>
      <c r="AL268" s="85">
        <v>3</v>
      </c>
      <c r="AM268" s="85">
        <v>21</v>
      </c>
      <c r="AN268" s="85">
        <v>0</v>
      </c>
      <c r="AO268" s="85">
        <f t="shared" si="86"/>
        <v>24</v>
      </c>
      <c r="AP268" s="85">
        <v>0</v>
      </c>
      <c r="AQ268" s="85">
        <v>0</v>
      </c>
      <c r="AR268" s="85">
        <v>0</v>
      </c>
      <c r="AS268" s="85">
        <f t="shared" si="87"/>
        <v>0</v>
      </c>
      <c r="AT268" s="85">
        <v>12</v>
      </c>
      <c r="AU268" s="85">
        <v>0</v>
      </c>
      <c r="AV268" s="85">
        <v>0</v>
      </c>
      <c r="AW268" s="85">
        <f t="shared" si="88"/>
        <v>12</v>
      </c>
      <c r="AX268" s="85">
        <v>73</v>
      </c>
      <c r="AY268" s="85">
        <v>47</v>
      </c>
      <c r="AZ268" s="85">
        <v>0</v>
      </c>
      <c r="BA268" s="85">
        <v>14</v>
      </c>
      <c r="BB268" s="85">
        <v>0</v>
      </c>
      <c r="BC268" s="85">
        <f t="shared" si="89"/>
        <v>134</v>
      </c>
      <c r="BD268" s="85">
        <v>1</v>
      </c>
      <c r="BE268" s="85">
        <v>36</v>
      </c>
      <c r="BF268" s="89">
        <v>1000</v>
      </c>
    </row>
    <row r="269" spans="1:58">
      <c r="A269" s="85">
        <v>2015</v>
      </c>
      <c r="B269" s="85" t="s">
        <v>118</v>
      </c>
      <c r="C269" s="88">
        <v>2.0699999999999998</v>
      </c>
      <c r="D269" s="88">
        <v>52.25</v>
      </c>
      <c r="E269" s="88">
        <v>0</v>
      </c>
      <c r="F269" s="88">
        <v>0</v>
      </c>
      <c r="G269" s="88">
        <f t="shared" si="94"/>
        <v>54.32</v>
      </c>
      <c r="H269" s="88">
        <v>54.32</v>
      </c>
      <c r="I269" s="88">
        <v>51.944000000000003</v>
      </c>
      <c r="J269" s="88">
        <v>106.57</v>
      </c>
      <c r="K269" s="88">
        <v>26.26</v>
      </c>
      <c r="L269" s="88">
        <v>0</v>
      </c>
      <c r="M269" s="88">
        <v>0</v>
      </c>
      <c r="N269" s="12">
        <f>+BN_InfraMR[[#This Row],[A.03.1 -  Longitud de Vías de Explotación No Electrificadas Troncales y Ramales (vía principal) (km)]]+BN_InfraMR[[#This Row],[A.04.1 -  Longitud de Vías de Explotación Electrificadas Troncales y Ramales (vía principal) (km)]]</f>
        <v>106.57</v>
      </c>
      <c r="O269" s="88">
        <v>106.57</v>
      </c>
      <c r="P269" s="85">
        <v>15</v>
      </c>
      <c r="Q269" s="85">
        <v>7</v>
      </c>
      <c r="R269" s="85">
        <v>0</v>
      </c>
      <c r="S269" s="85">
        <f t="shared" si="90"/>
        <v>22</v>
      </c>
      <c r="T269" s="85">
        <v>0</v>
      </c>
      <c r="U269" s="85">
        <v>41</v>
      </c>
      <c r="V269" s="85">
        <v>0</v>
      </c>
      <c r="W269" s="85">
        <v>3</v>
      </c>
      <c r="X269" s="85">
        <v>0</v>
      </c>
      <c r="Y269" s="85">
        <f t="shared" si="91"/>
        <v>44</v>
      </c>
      <c r="Z269" s="85">
        <v>20</v>
      </c>
      <c r="AA269" s="85">
        <v>9</v>
      </c>
      <c r="AB269" s="85">
        <f>+BN_InfraMR[[#This Row],[Total Pasos Vehiculares a Nivel]]</f>
        <v>44</v>
      </c>
      <c r="AC269" s="85">
        <f t="shared" si="92"/>
        <v>73</v>
      </c>
      <c r="AD269" s="85">
        <v>1</v>
      </c>
      <c r="AE269" s="85">
        <v>9</v>
      </c>
      <c r="AF269" s="85">
        <v>55</v>
      </c>
      <c r="AG269" s="85">
        <f t="shared" si="95"/>
        <v>65</v>
      </c>
      <c r="AH269" s="88">
        <v>51.92</v>
      </c>
      <c r="AI269" s="88">
        <v>2.4</v>
      </c>
      <c r="AJ269" s="88">
        <v>0</v>
      </c>
      <c r="AK269" s="88">
        <f t="shared" si="93"/>
        <v>54.32</v>
      </c>
      <c r="AL269" s="85">
        <v>3</v>
      </c>
      <c r="AM269" s="85">
        <v>21</v>
      </c>
      <c r="AN269" s="85">
        <v>0</v>
      </c>
      <c r="AO269" s="85">
        <f t="shared" si="86"/>
        <v>24</v>
      </c>
      <c r="AP269" s="85">
        <v>0</v>
      </c>
      <c r="AQ269" s="85">
        <v>0</v>
      </c>
      <c r="AR269" s="85">
        <v>0</v>
      </c>
      <c r="AS269" s="85">
        <f t="shared" si="87"/>
        <v>0</v>
      </c>
      <c r="AT269" s="85">
        <v>12</v>
      </c>
      <c r="AU269" s="85">
        <v>0</v>
      </c>
      <c r="AV269" s="85">
        <v>0</v>
      </c>
      <c r="AW269" s="85">
        <f t="shared" si="88"/>
        <v>12</v>
      </c>
      <c r="AX269" s="85">
        <v>73</v>
      </c>
      <c r="AY269" s="85">
        <v>47</v>
      </c>
      <c r="AZ269" s="85">
        <v>0</v>
      </c>
      <c r="BA269" s="85">
        <v>14</v>
      </c>
      <c r="BB269" s="85">
        <v>0</v>
      </c>
      <c r="BC269" s="85">
        <f t="shared" si="89"/>
        <v>134</v>
      </c>
      <c r="BD269" s="85">
        <v>1</v>
      </c>
      <c r="BE269" s="85">
        <v>36</v>
      </c>
      <c r="BF269" s="89">
        <v>1000</v>
      </c>
    </row>
    <row r="270" spans="1:58">
      <c r="A270" s="85">
        <v>2015</v>
      </c>
      <c r="B270" s="85" t="s">
        <v>119</v>
      </c>
      <c r="C270" s="88">
        <v>2.0699999999999998</v>
      </c>
      <c r="D270" s="88">
        <v>52.25</v>
      </c>
      <c r="E270" s="88">
        <v>0</v>
      </c>
      <c r="F270" s="88">
        <v>0</v>
      </c>
      <c r="G270" s="88">
        <f t="shared" si="94"/>
        <v>54.32</v>
      </c>
      <c r="H270" s="88">
        <v>54.32</v>
      </c>
      <c r="I270" s="88">
        <v>51.944000000000003</v>
      </c>
      <c r="J270" s="88">
        <v>106.57</v>
      </c>
      <c r="K270" s="88">
        <v>26.26</v>
      </c>
      <c r="L270" s="88">
        <v>0</v>
      </c>
      <c r="M270" s="88">
        <v>0</v>
      </c>
      <c r="N270" s="12">
        <f>+BN_InfraMR[[#This Row],[A.03.1 -  Longitud de Vías de Explotación No Electrificadas Troncales y Ramales (vía principal) (km)]]+BN_InfraMR[[#This Row],[A.04.1 -  Longitud de Vías de Explotación Electrificadas Troncales y Ramales (vía principal) (km)]]</f>
        <v>106.57</v>
      </c>
      <c r="O270" s="88">
        <v>106.57</v>
      </c>
      <c r="P270" s="85">
        <v>15</v>
      </c>
      <c r="Q270" s="85">
        <v>7</v>
      </c>
      <c r="R270" s="85">
        <v>0</v>
      </c>
      <c r="S270" s="85">
        <f t="shared" si="90"/>
        <v>22</v>
      </c>
      <c r="T270" s="85">
        <v>0</v>
      </c>
      <c r="U270" s="85">
        <v>41</v>
      </c>
      <c r="V270" s="85">
        <v>0</v>
      </c>
      <c r="W270" s="85">
        <v>3</v>
      </c>
      <c r="X270" s="85">
        <v>0</v>
      </c>
      <c r="Y270" s="85">
        <f t="shared" si="91"/>
        <v>44</v>
      </c>
      <c r="Z270" s="85">
        <v>20</v>
      </c>
      <c r="AA270" s="85">
        <v>9</v>
      </c>
      <c r="AB270" s="85">
        <f>+BN_InfraMR[[#This Row],[Total Pasos Vehiculares a Nivel]]</f>
        <v>44</v>
      </c>
      <c r="AC270" s="85">
        <f t="shared" si="92"/>
        <v>73</v>
      </c>
      <c r="AD270" s="85">
        <v>1</v>
      </c>
      <c r="AE270" s="85">
        <v>9</v>
      </c>
      <c r="AF270" s="85">
        <v>55</v>
      </c>
      <c r="AG270" s="85">
        <f t="shared" si="95"/>
        <v>65</v>
      </c>
      <c r="AH270" s="88">
        <v>51.92</v>
      </c>
      <c r="AI270" s="88">
        <v>2.4</v>
      </c>
      <c r="AJ270" s="88">
        <v>0</v>
      </c>
      <c r="AK270" s="88">
        <f t="shared" si="93"/>
        <v>54.32</v>
      </c>
      <c r="AL270" s="85">
        <v>3</v>
      </c>
      <c r="AM270" s="85">
        <v>21</v>
      </c>
      <c r="AN270" s="85">
        <v>0</v>
      </c>
      <c r="AO270" s="85">
        <f t="shared" si="86"/>
        <v>24</v>
      </c>
      <c r="AP270" s="85">
        <v>0</v>
      </c>
      <c r="AQ270" s="85">
        <v>0</v>
      </c>
      <c r="AR270" s="85">
        <v>0</v>
      </c>
      <c r="AS270" s="85">
        <f t="shared" si="87"/>
        <v>0</v>
      </c>
      <c r="AT270" s="85">
        <v>12</v>
      </c>
      <c r="AU270" s="85">
        <v>0</v>
      </c>
      <c r="AV270" s="85">
        <v>0</v>
      </c>
      <c r="AW270" s="85">
        <f t="shared" si="88"/>
        <v>12</v>
      </c>
      <c r="AX270" s="85">
        <v>73</v>
      </c>
      <c r="AY270" s="85">
        <v>47</v>
      </c>
      <c r="AZ270" s="85">
        <v>0</v>
      </c>
      <c r="BA270" s="85">
        <v>14</v>
      </c>
      <c r="BB270" s="85">
        <v>0</v>
      </c>
      <c r="BC270" s="85">
        <f t="shared" si="89"/>
        <v>134</v>
      </c>
      <c r="BD270" s="85">
        <v>1</v>
      </c>
      <c r="BE270" s="85">
        <v>36</v>
      </c>
      <c r="BF270" s="89">
        <v>1000</v>
      </c>
    </row>
    <row r="271" spans="1:58">
      <c r="A271" s="85">
        <v>2015</v>
      </c>
      <c r="B271" s="85" t="s">
        <v>120</v>
      </c>
      <c r="C271" s="88">
        <v>2.0699999999999998</v>
      </c>
      <c r="D271" s="88">
        <v>52.25</v>
      </c>
      <c r="E271" s="88">
        <v>0</v>
      </c>
      <c r="F271" s="88">
        <v>0</v>
      </c>
      <c r="G271" s="88">
        <f t="shared" si="94"/>
        <v>54.32</v>
      </c>
      <c r="H271" s="88">
        <v>54.32</v>
      </c>
      <c r="I271" s="88">
        <v>51.944000000000003</v>
      </c>
      <c r="J271" s="88">
        <v>106.57</v>
      </c>
      <c r="K271" s="88">
        <v>26.26</v>
      </c>
      <c r="L271" s="88">
        <v>0</v>
      </c>
      <c r="M271" s="88">
        <v>0</v>
      </c>
      <c r="N271" s="12">
        <f>+BN_InfraMR[[#This Row],[A.03.1 -  Longitud de Vías de Explotación No Electrificadas Troncales y Ramales (vía principal) (km)]]+BN_InfraMR[[#This Row],[A.04.1 -  Longitud de Vías de Explotación Electrificadas Troncales y Ramales (vía principal) (km)]]</f>
        <v>106.57</v>
      </c>
      <c r="O271" s="88">
        <v>106.57</v>
      </c>
      <c r="P271" s="85">
        <v>15</v>
      </c>
      <c r="Q271" s="85">
        <v>7</v>
      </c>
      <c r="R271" s="85">
        <v>0</v>
      </c>
      <c r="S271" s="85">
        <f t="shared" si="90"/>
        <v>22</v>
      </c>
      <c r="T271" s="85">
        <v>0</v>
      </c>
      <c r="U271" s="85">
        <v>41</v>
      </c>
      <c r="V271" s="85">
        <v>0</v>
      </c>
      <c r="W271" s="85">
        <v>3</v>
      </c>
      <c r="X271" s="85">
        <v>0</v>
      </c>
      <c r="Y271" s="85">
        <f t="shared" si="91"/>
        <v>44</v>
      </c>
      <c r="Z271" s="85">
        <v>20</v>
      </c>
      <c r="AA271" s="85">
        <v>9</v>
      </c>
      <c r="AB271" s="85">
        <f>+BN_InfraMR[[#This Row],[Total Pasos Vehiculares a Nivel]]</f>
        <v>44</v>
      </c>
      <c r="AC271" s="85">
        <f t="shared" si="92"/>
        <v>73</v>
      </c>
      <c r="AD271" s="85">
        <v>1</v>
      </c>
      <c r="AE271" s="85">
        <v>9</v>
      </c>
      <c r="AF271" s="85">
        <v>55</v>
      </c>
      <c r="AG271" s="85">
        <f t="shared" si="95"/>
        <v>65</v>
      </c>
      <c r="AH271" s="88">
        <v>51.92</v>
      </c>
      <c r="AI271" s="88">
        <v>2.4</v>
      </c>
      <c r="AJ271" s="88">
        <v>0</v>
      </c>
      <c r="AK271" s="88">
        <f t="shared" si="93"/>
        <v>54.32</v>
      </c>
      <c r="AL271" s="85">
        <v>3</v>
      </c>
      <c r="AM271" s="85">
        <v>21</v>
      </c>
      <c r="AN271" s="85">
        <v>0</v>
      </c>
      <c r="AO271" s="85">
        <f t="shared" si="86"/>
        <v>24</v>
      </c>
      <c r="AP271" s="85">
        <v>0</v>
      </c>
      <c r="AQ271" s="85">
        <v>0</v>
      </c>
      <c r="AR271" s="85">
        <v>0</v>
      </c>
      <c r="AS271" s="85">
        <f t="shared" si="87"/>
        <v>0</v>
      </c>
      <c r="AT271" s="85">
        <v>12</v>
      </c>
      <c r="AU271" s="85">
        <v>0</v>
      </c>
      <c r="AV271" s="85">
        <v>0</v>
      </c>
      <c r="AW271" s="85">
        <f t="shared" si="88"/>
        <v>12</v>
      </c>
      <c r="AX271" s="85">
        <v>73</v>
      </c>
      <c r="AY271" s="85">
        <v>47</v>
      </c>
      <c r="AZ271" s="85">
        <v>0</v>
      </c>
      <c r="BA271" s="85">
        <v>14</v>
      </c>
      <c r="BB271" s="85">
        <v>0</v>
      </c>
      <c r="BC271" s="85">
        <f t="shared" si="89"/>
        <v>134</v>
      </c>
      <c r="BD271" s="85">
        <v>1</v>
      </c>
      <c r="BE271" s="85">
        <v>36</v>
      </c>
      <c r="BF271" s="89">
        <v>1000</v>
      </c>
    </row>
    <row r="272" spans="1:58">
      <c r="A272" s="85">
        <v>2015</v>
      </c>
      <c r="B272" s="85" t="s">
        <v>121</v>
      </c>
      <c r="C272" s="88">
        <v>2.0699999999999998</v>
      </c>
      <c r="D272" s="88">
        <v>52.25</v>
      </c>
      <c r="E272" s="88">
        <v>0</v>
      </c>
      <c r="F272" s="88">
        <v>0</v>
      </c>
      <c r="G272" s="88">
        <f t="shared" si="94"/>
        <v>54.32</v>
      </c>
      <c r="H272" s="88">
        <v>54.32</v>
      </c>
      <c r="I272" s="88">
        <v>51.944000000000003</v>
      </c>
      <c r="J272" s="88">
        <v>106.57</v>
      </c>
      <c r="K272" s="88">
        <v>26.26</v>
      </c>
      <c r="L272" s="88">
        <v>0</v>
      </c>
      <c r="M272" s="88">
        <v>0</v>
      </c>
      <c r="N272" s="12">
        <f>+BN_InfraMR[[#This Row],[A.03.1 -  Longitud de Vías de Explotación No Electrificadas Troncales y Ramales (vía principal) (km)]]+BN_InfraMR[[#This Row],[A.04.1 -  Longitud de Vías de Explotación Electrificadas Troncales y Ramales (vía principal) (km)]]</f>
        <v>106.57</v>
      </c>
      <c r="O272" s="88">
        <v>106.57</v>
      </c>
      <c r="P272" s="85">
        <v>15</v>
      </c>
      <c r="Q272" s="85">
        <v>7</v>
      </c>
      <c r="R272" s="85">
        <v>0</v>
      </c>
      <c r="S272" s="85">
        <f t="shared" si="90"/>
        <v>22</v>
      </c>
      <c r="T272" s="85">
        <v>0</v>
      </c>
      <c r="U272" s="85">
        <v>41</v>
      </c>
      <c r="V272" s="85">
        <v>0</v>
      </c>
      <c r="W272" s="85">
        <v>3</v>
      </c>
      <c r="X272" s="85">
        <v>0</v>
      </c>
      <c r="Y272" s="85">
        <f t="shared" si="91"/>
        <v>44</v>
      </c>
      <c r="Z272" s="85">
        <v>20</v>
      </c>
      <c r="AA272" s="85">
        <v>9</v>
      </c>
      <c r="AB272" s="85">
        <f>+BN_InfraMR[[#This Row],[Total Pasos Vehiculares a Nivel]]</f>
        <v>44</v>
      </c>
      <c r="AC272" s="85">
        <f t="shared" si="92"/>
        <v>73</v>
      </c>
      <c r="AD272" s="85">
        <v>1</v>
      </c>
      <c r="AE272" s="85">
        <v>9</v>
      </c>
      <c r="AF272" s="85">
        <v>55</v>
      </c>
      <c r="AG272" s="85">
        <f t="shared" si="95"/>
        <v>65</v>
      </c>
      <c r="AH272" s="88">
        <v>51.92</v>
      </c>
      <c r="AI272" s="88">
        <v>2.4</v>
      </c>
      <c r="AJ272" s="88">
        <v>0</v>
      </c>
      <c r="AK272" s="88">
        <f t="shared" si="93"/>
        <v>54.32</v>
      </c>
      <c r="AL272" s="85">
        <v>3</v>
      </c>
      <c r="AM272" s="85">
        <v>21</v>
      </c>
      <c r="AN272" s="85">
        <v>0</v>
      </c>
      <c r="AO272" s="85">
        <f t="shared" si="86"/>
        <v>24</v>
      </c>
      <c r="AP272" s="85">
        <v>0</v>
      </c>
      <c r="AQ272" s="85">
        <v>0</v>
      </c>
      <c r="AR272" s="85">
        <v>0</v>
      </c>
      <c r="AS272" s="85">
        <f t="shared" si="87"/>
        <v>0</v>
      </c>
      <c r="AT272" s="85">
        <v>12</v>
      </c>
      <c r="AU272" s="85">
        <v>0</v>
      </c>
      <c r="AV272" s="85">
        <v>0</v>
      </c>
      <c r="AW272" s="85">
        <f t="shared" si="88"/>
        <v>12</v>
      </c>
      <c r="AX272" s="85">
        <v>73</v>
      </c>
      <c r="AY272" s="85">
        <v>47</v>
      </c>
      <c r="AZ272" s="85">
        <v>0</v>
      </c>
      <c r="BA272" s="85">
        <v>14</v>
      </c>
      <c r="BB272" s="85">
        <v>0</v>
      </c>
      <c r="BC272" s="85">
        <f t="shared" si="89"/>
        <v>134</v>
      </c>
      <c r="BD272" s="85">
        <v>1</v>
      </c>
      <c r="BE272" s="85">
        <v>36</v>
      </c>
      <c r="BF272" s="89">
        <v>1000</v>
      </c>
    </row>
    <row r="273" spans="1:58">
      <c r="A273" s="85">
        <v>2015</v>
      </c>
      <c r="B273" s="85" t="s">
        <v>122</v>
      </c>
      <c r="C273" s="88">
        <v>2.0699999999999998</v>
      </c>
      <c r="D273" s="88">
        <v>52.25</v>
      </c>
      <c r="E273" s="88">
        <v>0</v>
      </c>
      <c r="F273" s="88">
        <v>0</v>
      </c>
      <c r="G273" s="88">
        <f t="shared" si="94"/>
        <v>54.32</v>
      </c>
      <c r="H273" s="88">
        <v>54.32</v>
      </c>
      <c r="I273" s="88">
        <v>51.944000000000003</v>
      </c>
      <c r="J273" s="88">
        <v>106.57</v>
      </c>
      <c r="K273" s="88">
        <v>26.26</v>
      </c>
      <c r="L273" s="88">
        <v>0</v>
      </c>
      <c r="M273" s="88">
        <v>0</v>
      </c>
      <c r="N273" s="12">
        <f>+BN_InfraMR[[#This Row],[A.03.1 -  Longitud de Vías de Explotación No Electrificadas Troncales y Ramales (vía principal) (km)]]+BN_InfraMR[[#This Row],[A.04.1 -  Longitud de Vías de Explotación Electrificadas Troncales y Ramales (vía principal) (km)]]</f>
        <v>106.57</v>
      </c>
      <c r="O273" s="88">
        <v>106.57</v>
      </c>
      <c r="P273" s="85">
        <v>15</v>
      </c>
      <c r="Q273" s="85">
        <v>7</v>
      </c>
      <c r="R273" s="85">
        <v>0</v>
      </c>
      <c r="S273" s="85">
        <f t="shared" si="90"/>
        <v>22</v>
      </c>
      <c r="T273" s="85">
        <v>0</v>
      </c>
      <c r="U273" s="85">
        <v>41</v>
      </c>
      <c r="V273" s="85">
        <v>0</v>
      </c>
      <c r="W273" s="85">
        <v>3</v>
      </c>
      <c r="X273" s="85">
        <v>0</v>
      </c>
      <c r="Y273" s="85">
        <f t="shared" si="91"/>
        <v>44</v>
      </c>
      <c r="Z273" s="85">
        <v>20</v>
      </c>
      <c r="AA273" s="85">
        <v>9</v>
      </c>
      <c r="AB273" s="85">
        <f>+BN_InfraMR[[#This Row],[Total Pasos Vehiculares a Nivel]]</f>
        <v>44</v>
      </c>
      <c r="AC273" s="85">
        <f t="shared" si="92"/>
        <v>73</v>
      </c>
      <c r="AD273" s="85">
        <v>1</v>
      </c>
      <c r="AE273" s="85">
        <v>9</v>
      </c>
      <c r="AF273" s="85">
        <v>55</v>
      </c>
      <c r="AG273" s="85">
        <f t="shared" si="95"/>
        <v>65</v>
      </c>
      <c r="AH273" s="88">
        <v>51.92</v>
      </c>
      <c r="AI273" s="88">
        <v>2.4</v>
      </c>
      <c r="AJ273" s="88">
        <v>0</v>
      </c>
      <c r="AK273" s="88">
        <f t="shared" si="93"/>
        <v>54.32</v>
      </c>
      <c r="AL273" s="85">
        <v>3</v>
      </c>
      <c r="AM273" s="85">
        <v>21</v>
      </c>
      <c r="AN273" s="85">
        <v>0</v>
      </c>
      <c r="AO273" s="85">
        <f t="shared" si="86"/>
        <v>24</v>
      </c>
      <c r="AP273" s="85">
        <v>0</v>
      </c>
      <c r="AQ273" s="85">
        <v>0</v>
      </c>
      <c r="AR273" s="85">
        <v>0</v>
      </c>
      <c r="AS273" s="85">
        <f t="shared" si="87"/>
        <v>0</v>
      </c>
      <c r="AT273" s="85">
        <v>12</v>
      </c>
      <c r="AU273" s="85">
        <v>0</v>
      </c>
      <c r="AV273" s="85">
        <v>0</v>
      </c>
      <c r="AW273" s="85">
        <f t="shared" si="88"/>
        <v>12</v>
      </c>
      <c r="AX273" s="85">
        <v>73</v>
      </c>
      <c r="AY273" s="85">
        <v>47</v>
      </c>
      <c r="AZ273" s="85">
        <v>0</v>
      </c>
      <c r="BA273" s="85">
        <v>14</v>
      </c>
      <c r="BB273" s="85">
        <v>0</v>
      </c>
      <c r="BC273" s="85">
        <f t="shared" si="89"/>
        <v>134</v>
      </c>
      <c r="BD273" s="85">
        <v>1</v>
      </c>
      <c r="BE273" s="85">
        <v>36</v>
      </c>
      <c r="BF273" s="89">
        <v>1000</v>
      </c>
    </row>
    <row r="274" spans="1:58">
      <c r="A274" s="85">
        <v>2015</v>
      </c>
      <c r="B274" s="85" t="s">
        <v>123</v>
      </c>
      <c r="C274" s="88">
        <v>2.0699999999999998</v>
      </c>
      <c r="D274" s="88">
        <v>52.25</v>
      </c>
      <c r="E274" s="88">
        <v>0</v>
      </c>
      <c r="F274" s="88">
        <v>0</v>
      </c>
      <c r="G274" s="88">
        <f t="shared" si="94"/>
        <v>54.32</v>
      </c>
      <c r="H274" s="88">
        <v>54.32</v>
      </c>
      <c r="I274" s="88">
        <v>51.944000000000003</v>
      </c>
      <c r="J274" s="88">
        <v>106.57</v>
      </c>
      <c r="K274" s="88">
        <v>26.26</v>
      </c>
      <c r="L274" s="88">
        <v>0</v>
      </c>
      <c r="M274" s="88">
        <v>0</v>
      </c>
      <c r="N274" s="12">
        <f>+BN_InfraMR[[#This Row],[A.03.1 -  Longitud de Vías de Explotación No Electrificadas Troncales y Ramales (vía principal) (km)]]+BN_InfraMR[[#This Row],[A.04.1 -  Longitud de Vías de Explotación Electrificadas Troncales y Ramales (vía principal) (km)]]</f>
        <v>106.57</v>
      </c>
      <c r="O274" s="88">
        <v>106.57</v>
      </c>
      <c r="P274" s="85">
        <v>15</v>
      </c>
      <c r="Q274" s="85">
        <v>7</v>
      </c>
      <c r="R274" s="85">
        <v>0</v>
      </c>
      <c r="S274" s="85">
        <f t="shared" si="90"/>
        <v>22</v>
      </c>
      <c r="T274" s="85">
        <v>0</v>
      </c>
      <c r="U274" s="85">
        <v>41</v>
      </c>
      <c r="V274" s="85">
        <v>0</v>
      </c>
      <c r="W274" s="85">
        <v>3</v>
      </c>
      <c r="X274" s="85">
        <v>0</v>
      </c>
      <c r="Y274" s="85">
        <f t="shared" si="91"/>
        <v>44</v>
      </c>
      <c r="Z274" s="85">
        <v>20</v>
      </c>
      <c r="AA274" s="85">
        <v>9</v>
      </c>
      <c r="AB274" s="85">
        <f>+BN_InfraMR[[#This Row],[Total Pasos Vehiculares a Nivel]]</f>
        <v>44</v>
      </c>
      <c r="AC274" s="85">
        <f t="shared" si="92"/>
        <v>73</v>
      </c>
      <c r="AD274" s="85">
        <v>1</v>
      </c>
      <c r="AE274" s="85">
        <v>9</v>
      </c>
      <c r="AF274" s="85">
        <v>55</v>
      </c>
      <c r="AG274" s="85">
        <f t="shared" si="95"/>
        <v>65</v>
      </c>
      <c r="AH274" s="88">
        <v>51.92</v>
      </c>
      <c r="AI274" s="88">
        <v>2.4</v>
      </c>
      <c r="AJ274" s="88">
        <v>0</v>
      </c>
      <c r="AK274" s="88">
        <f t="shared" si="93"/>
        <v>54.32</v>
      </c>
      <c r="AL274" s="85">
        <v>3</v>
      </c>
      <c r="AM274" s="85">
        <v>21</v>
      </c>
      <c r="AN274" s="85">
        <v>0</v>
      </c>
      <c r="AO274" s="85">
        <f t="shared" si="86"/>
        <v>24</v>
      </c>
      <c r="AP274" s="85">
        <v>0</v>
      </c>
      <c r="AQ274" s="85">
        <v>0</v>
      </c>
      <c r="AR274" s="85">
        <v>0</v>
      </c>
      <c r="AS274" s="85">
        <f t="shared" si="87"/>
        <v>0</v>
      </c>
      <c r="AT274" s="85">
        <v>12</v>
      </c>
      <c r="AU274" s="85">
        <v>0</v>
      </c>
      <c r="AV274" s="85">
        <v>0</v>
      </c>
      <c r="AW274" s="85">
        <f t="shared" si="88"/>
        <v>12</v>
      </c>
      <c r="AX274" s="85">
        <v>73</v>
      </c>
      <c r="AY274" s="85">
        <v>47</v>
      </c>
      <c r="AZ274" s="85">
        <v>0</v>
      </c>
      <c r="BA274" s="85">
        <v>14</v>
      </c>
      <c r="BB274" s="85">
        <v>0</v>
      </c>
      <c r="BC274" s="85">
        <f t="shared" si="89"/>
        <v>134</v>
      </c>
      <c r="BD274" s="85">
        <v>1</v>
      </c>
      <c r="BE274" s="85">
        <v>36</v>
      </c>
      <c r="BF274" s="89">
        <v>1000</v>
      </c>
    </row>
    <row r="275" spans="1:58">
      <c r="A275" s="85">
        <v>2015</v>
      </c>
      <c r="B275" s="85" t="s">
        <v>124</v>
      </c>
      <c r="C275" s="88">
        <v>2.0699999999999998</v>
      </c>
      <c r="D275" s="88">
        <v>52.25</v>
      </c>
      <c r="E275" s="88">
        <v>0</v>
      </c>
      <c r="F275" s="88">
        <v>0</v>
      </c>
      <c r="G275" s="88">
        <f t="shared" si="94"/>
        <v>54.32</v>
      </c>
      <c r="H275" s="88">
        <v>54.32</v>
      </c>
      <c r="I275" s="88">
        <v>51.944000000000003</v>
      </c>
      <c r="J275" s="88">
        <v>106.57</v>
      </c>
      <c r="K275" s="88">
        <v>26.26</v>
      </c>
      <c r="L275" s="88">
        <v>0</v>
      </c>
      <c r="M275" s="88">
        <v>0</v>
      </c>
      <c r="N275" s="12">
        <f>+BN_InfraMR[[#This Row],[A.03.1 -  Longitud de Vías de Explotación No Electrificadas Troncales y Ramales (vía principal) (km)]]+BN_InfraMR[[#This Row],[A.04.1 -  Longitud de Vías de Explotación Electrificadas Troncales y Ramales (vía principal) (km)]]</f>
        <v>106.57</v>
      </c>
      <c r="O275" s="88">
        <v>106.57</v>
      </c>
      <c r="P275" s="85">
        <v>15</v>
      </c>
      <c r="Q275" s="85">
        <v>7</v>
      </c>
      <c r="R275" s="85">
        <v>0</v>
      </c>
      <c r="S275" s="85">
        <f t="shared" si="90"/>
        <v>22</v>
      </c>
      <c r="T275" s="85">
        <v>0</v>
      </c>
      <c r="U275" s="85">
        <v>41</v>
      </c>
      <c r="V275" s="85">
        <v>0</v>
      </c>
      <c r="W275" s="85">
        <v>3</v>
      </c>
      <c r="X275" s="85">
        <v>0</v>
      </c>
      <c r="Y275" s="85">
        <f t="shared" si="91"/>
        <v>44</v>
      </c>
      <c r="Z275" s="85">
        <v>20</v>
      </c>
      <c r="AA275" s="85">
        <v>9</v>
      </c>
      <c r="AB275" s="85">
        <f>+BN_InfraMR[[#This Row],[Total Pasos Vehiculares a Nivel]]</f>
        <v>44</v>
      </c>
      <c r="AC275" s="85">
        <f t="shared" si="92"/>
        <v>73</v>
      </c>
      <c r="AD275" s="85">
        <v>1</v>
      </c>
      <c r="AE275" s="85">
        <v>9</v>
      </c>
      <c r="AF275" s="85">
        <v>55</v>
      </c>
      <c r="AG275" s="85">
        <f t="shared" si="95"/>
        <v>65</v>
      </c>
      <c r="AH275" s="88">
        <v>51.92</v>
      </c>
      <c r="AI275" s="88">
        <v>2.4</v>
      </c>
      <c r="AJ275" s="88">
        <v>0</v>
      </c>
      <c r="AK275" s="88">
        <f t="shared" si="93"/>
        <v>54.32</v>
      </c>
      <c r="AL275" s="85">
        <v>3</v>
      </c>
      <c r="AM275" s="85">
        <v>21</v>
      </c>
      <c r="AN275" s="85">
        <v>0</v>
      </c>
      <c r="AO275" s="85">
        <f t="shared" si="86"/>
        <v>24</v>
      </c>
      <c r="AP275" s="85">
        <v>0</v>
      </c>
      <c r="AQ275" s="85">
        <v>0</v>
      </c>
      <c r="AR275" s="85">
        <v>0</v>
      </c>
      <c r="AS275" s="85">
        <f t="shared" si="87"/>
        <v>0</v>
      </c>
      <c r="AT275" s="85">
        <v>12</v>
      </c>
      <c r="AU275" s="85">
        <v>0</v>
      </c>
      <c r="AV275" s="85">
        <v>0</v>
      </c>
      <c r="AW275" s="85">
        <f t="shared" si="88"/>
        <v>12</v>
      </c>
      <c r="AX275" s="85">
        <v>73</v>
      </c>
      <c r="AY275" s="85">
        <v>47</v>
      </c>
      <c r="AZ275" s="85">
        <v>0</v>
      </c>
      <c r="BA275" s="85">
        <v>14</v>
      </c>
      <c r="BB275" s="85">
        <v>0</v>
      </c>
      <c r="BC275" s="85">
        <f t="shared" si="89"/>
        <v>134</v>
      </c>
      <c r="BD275" s="85">
        <v>1</v>
      </c>
      <c r="BE275" s="85">
        <v>36</v>
      </c>
      <c r="BF275" s="89">
        <v>1000</v>
      </c>
    </row>
    <row r="276" spans="1:58">
      <c r="A276" s="85">
        <v>2015</v>
      </c>
      <c r="B276" s="85" t="s">
        <v>125</v>
      </c>
      <c r="C276" s="88">
        <v>2.0699999999999998</v>
      </c>
      <c r="D276" s="88">
        <v>52.25</v>
      </c>
      <c r="E276" s="88">
        <v>0</v>
      </c>
      <c r="F276" s="88">
        <v>0</v>
      </c>
      <c r="G276" s="88">
        <f t="shared" si="94"/>
        <v>54.32</v>
      </c>
      <c r="H276" s="88">
        <v>54.32</v>
      </c>
      <c r="I276" s="88">
        <v>51.944000000000003</v>
      </c>
      <c r="J276" s="88">
        <v>106.57</v>
      </c>
      <c r="K276" s="88">
        <v>26.26</v>
      </c>
      <c r="L276" s="88">
        <v>0</v>
      </c>
      <c r="M276" s="88">
        <v>0</v>
      </c>
      <c r="N276" s="12">
        <f>+BN_InfraMR[[#This Row],[A.03.1 -  Longitud de Vías de Explotación No Electrificadas Troncales y Ramales (vía principal) (km)]]+BN_InfraMR[[#This Row],[A.04.1 -  Longitud de Vías de Explotación Electrificadas Troncales y Ramales (vía principal) (km)]]</f>
        <v>106.57</v>
      </c>
      <c r="O276" s="88">
        <v>106.57</v>
      </c>
      <c r="P276" s="85">
        <v>15</v>
      </c>
      <c r="Q276" s="85">
        <v>7</v>
      </c>
      <c r="R276" s="85">
        <v>0</v>
      </c>
      <c r="S276" s="85">
        <f t="shared" si="90"/>
        <v>22</v>
      </c>
      <c r="T276" s="85">
        <v>0</v>
      </c>
      <c r="U276" s="85">
        <v>41</v>
      </c>
      <c r="V276" s="85">
        <v>0</v>
      </c>
      <c r="W276" s="85">
        <v>3</v>
      </c>
      <c r="X276" s="85">
        <v>0</v>
      </c>
      <c r="Y276" s="85">
        <f t="shared" si="91"/>
        <v>44</v>
      </c>
      <c r="Z276" s="85">
        <v>20</v>
      </c>
      <c r="AA276" s="85">
        <v>9</v>
      </c>
      <c r="AB276" s="85">
        <f>+BN_InfraMR[[#This Row],[Total Pasos Vehiculares a Nivel]]</f>
        <v>44</v>
      </c>
      <c r="AC276" s="85">
        <f t="shared" si="92"/>
        <v>73</v>
      </c>
      <c r="AD276" s="85">
        <v>1</v>
      </c>
      <c r="AE276" s="85">
        <v>9</v>
      </c>
      <c r="AF276" s="85">
        <v>55</v>
      </c>
      <c r="AG276" s="85">
        <f t="shared" si="95"/>
        <v>65</v>
      </c>
      <c r="AH276" s="88">
        <v>51.92</v>
      </c>
      <c r="AI276" s="88">
        <v>2.4</v>
      </c>
      <c r="AJ276" s="88">
        <v>0</v>
      </c>
      <c r="AK276" s="88">
        <f t="shared" si="93"/>
        <v>54.32</v>
      </c>
      <c r="AL276" s="85">
        <v>3</v>
      </c>
      <c r="AM276" s="85">
        <v>21</v>
      </c>
      <c r="AN276" s="85">
        <v>0</v>
      </c>
      <c r="AO276" s="85">
        <f t="shared" si="86"/>
        <v>24</v>
      </c>
      <c r="AP276" s="85">
        <v>0</v>
      </c>
      <c r="AQ276" s="85">
        <v>0</v>
      </c>
      <c r="AR276" s="85">
        <v>0</v>
      </c>
      <c r="AS276" s="85">
        <f t="shared" si="87"/>
        <v>0</v>
      </c>
      <c r="AT276" s="85">
        <v>12</v>
      </c>
      <c r="AU276" s="85">
        <v>0</v>
      </c>
      <c r="AV276" s="85">
        <v>0</v>
      </c>
      <c r="AW276" s="85">
        <f t="shared" si="88"/>
        <v>12</v>
      </c>
      <c r="AX276" s="85">
        <v>73</v>
      </c>
      <c r="AY276" s="85">
        <v>47</v>
      </c>
      <c r="AZ276" s="85">
        <v>0</v>
      </c>
      <c r="BA276" s="85">
        <v>14</v>
      </c>
      <c r="BB276" s="85">
        <v>0</v>
      </c>
      <c r="BC276" s="85">
        <f t="shared" si="89"/>
        <v>134</v>
      </c>
      <c r="BD276" s="85">
        <v>1</v>
      </c>
      <c r="BE276" s="85">
        <v>36</v>
      </c>
      <c r="BF276" s="89">
        <v>1000</v>
      </c>
    </row>
    <row r="277" spans="1:58">
      <c r="A277" s="85">
        <v>2015</v>
      </c>
      <c r="B277" s="85" t="s">
        <v>126</v>
      </c>
      <c r="C277" s="88">
        <v>2.0699999999999998</v>
      </c>
      <c r="D277" s="88">
        <v>52.25</v>
      </c>
      <c r="E277" s="88">
        <v>0</v>
      </c>
      <c r="F277" s="88">
        <v>0</v>
      </c>
      <c r="G277" s="88">
        <f t="shared" si="94"/>
        <v>54.32</v>
      </c>
      <c r="H277" s="88">
        <v>54.32</v>
      </c>
      <c r="I277" s="88">
        <v>51.944000000000003</v>
      </c>
      <c r="J277" s="88">
        <v>106.57</v>
      </c>
      <c r="K277" s="88">
        <v>26.26</v>
      </c>
      <c r="L277" s="88">
        <v>0</v>
      </c>
      <c r="M277" s="88">
        <v>0</v>
      </c>
      <c r="N277" s="12">
        <f>+BN_InfraMR[[#This Row],[A.03.1 -  Longitud de Vías de Explotación No Electrificadas Troncales y Ramales (vía principal) (km)]]+BN_InfraMR[[#This Row],[A.04.1 -  Longitud de Vías de Explotación Electrificadas Troncales y Ramales (vía principal) (km)]]</f>
        <v>106.57</v>
      </c>
      <c r="O277" s="88">
        <v>106.57</v>
      </c>
      <c r="P277" s="85">
        <v>15</v>
      </c>
      <c r="Q277" s="85">
        <v>7</v>
      </c>
      <c r="R277" s="85">
        <v>0</v>
      </c>
      <c r="S277" s="85">
        <f t="shared" si="90"/>
        <v>22</v>
      </c>
      <c r="T277" s="85">
        <v>0</v>
      </c>
      <c r="U277" s="85">
        <v>41</v>
      </c>
      <c r="V277" s="85">
        <v>0</v>
      </c>
      <c r="W277" s="85">
        <v>3</v>
      </c>
      <c r="X277" s="85">
        <v>0</v>
      </c>
      <c r="Y277" s="85">
        <f t="shared" si="91"/>
        <v>44</v>
      </c>
      <c r="Z277" s="85">
        <v>20</v>
      </c>
      <c r="AA277" s="85">
        <v>9</v>
      </c>
      <c r="AB277" s="85">
        <f>+BN_InfraMR[[#This Row],[Total Pasos Vehiculares a Nivel]]</f>
        <v>44</v>
      </c>
      <c r="AC277" s="85">
        <f t="shared" si="92"/>
        <v>73</v>
      </c>
      <c r="AD277" s="85">
        <v>1</v>
      </c>
      <c r="AE277" s="85">
        <v>9</v>
      </c>
      <c r="AF277" s="85">
        <v>55</v>
      </c>
      <c r="AG277" s="85">
        <f t="shared" si="95"/>
        <v>65</v>
      </c>
      <c r="AH277" s="88">
        <v>51.92</v>
      </c>
      <c r="AI277" s="88">
        <v>2.4</v>
      </c>
      <c r="AJ277" s="88">
        <v>0</v>
      </c>
      <c r="AK277" s="88">
        <f t="shared" si="93"/>
        <v>54.32</v>
      </c>
      <c r="AL277" s="85">
        <v>3</v>
      </c>
      <c r="AM277" s="85">
        <v>21</v>
      </c>
      <c r="AN277" s="85">
        <v>0</v>
      </c>
      <c r="AO277" s="85">
        <f t="shared" si="86"/>
        <v>24</v>
      </c>
      <c r="AP277" s="85">
        <v>0</v>
      </c>
      <c r="AQ277" s="85">
        <v>0</v>
      </c>
      <c r="AR277" s="85">
        <v>0</v>
      </c>
      <c r="AS277" s="85">
        <f t="shared" si="87"/>
        <v>0</v>
      </c>
      <c r="AT277" s="85">
        <v>12</v>
      </c>
      <c r="AU277" s="85">
        <v>0</v>
      </c>
      <c r="AV277" s="85">
        <v>0</v>
      </c>
      <c r="AW277" s="85">
        <f t="shared" si="88"/>
        <v>12</v>
      </c>
      <c r="AX277" s="85">
        <v>73</v>
      </c>
      <c r="AY277" s="85">
        <v>47</v>
      </c>
      <c r="AZ277" s="85">
        <v>0</v>
      </c>
      <c r="BA277" s="85">
        <v>14</v>
      </c>
      <c r="BB277" s="85">
        <v>0</v>
      </c>
      <c r="BC277" s="85">
        <f t="shared" si="89"/>
        <v>134</v>
      </c>
      <c r="BD277" s="85">
        <v>1</v>
      </c>
      <c r="BE277" s="85">
        <v>36</v>
      </c>
      <c r="BF277" s="89">
        <v>1000</v>
      </c>
    </row>
    <row r="278" spans="1:58">
      <c r="A278" s="85">
        <v>2016</v>
      </c>
      <c r="B278" s="85" t="s">
        <v>115</v>
      </c>
      <c r="C278" s="88">
        <v>2.0699999999999998</v>
      </c>
      <c r="D278" s="88">
        <v>52.25</v>
      </c>
      <c r="E278" s="88">
        <v>0</v>
      </c>
      <c r="F278" s="88">
        <v>0</v>
      </c>
      <c r="G278" s="88">
        <f t="shared" si="94"/>
        <v>54.32</v>
      </c>
      <c r="H278" s="88">
        <v>54.32</v>
      </c>
      <c r="I278" s="88">
        <v>51.944000000000003</v>
      </c>
      <c r="J278" s="88">
        <v>106.57</v>
      </c>
      <c r="K278" s="88">
        <v>26.26</v>
      </c>
      <c r="L278" s="88">
        <v>0</v>
      </c>
      <c r="M278" s="88">
        <v>0</v>
      </c>
      <c r="N278" s="12">
        <f>+BN_InfraMR[[#This Row],[A.03.1 -  Longitud de Vías de Explotación No Electrificadas Troncales y Ramales (vía principal) (km)]]+BN_InfraMR[[#This Row],[A.04.1 -  Longitud de Vías de Explotación Electrificadas Troncales y Ramales (vía principal) (km)]]</f>
        <v>106.57</v>
      </c>
      <c r="O278" s="88">
        <v>106.57</v>
      </c>
      <c r="P278" s="85">
        <v>15</v>
      </c>
      <c r="Q278" s="85">
        <v>7</v>
      </c>
      <c r="R278" s="85">
        <v>0</v>
      </c>
      <c r="S278" s="85">
        <f t="shared" si="90"/>
        <v>22</v>
      </c>
      <c r="T278" s="85">
        <v>0</v>
      </c>
      <c r="U278" s="85">
        <v>41</v>
      </c>
      <c r="V278" s="85">
        <v>0</v>
      </c>
      <c r="W278" s="85">
        <v>3</v>
      </c>
      <c r="X278" s="85">
        <v>0</v>
      </c>
      <c r="Y278" s="85">
        <f t="shared" si="91"/>
        <v>44</v>
      </c>
      <c r="Z278" s="85">
        <v>20</v>
      </c>
      <c r="AA278" s="85">
        <v>9</v>
      </c>
      <c r="AB278" s="85">
        <f>+BN_InfraMR[[#This Row],[Total Pasos Vehiculares a Nivel]]</f>
        <v>44</v>
      </c>
      <c r="AC278" s="85">
        <f t="shared" si="92"/>
        <v>73</v>
      </c>
      <c r="AD278" s="85">
        <v>1</v>
      </c>
      <c r="AE278" s="85">
        <v>9</v>
      </c>
      <c r="AF278" s="85">
        <v>55</v>
      </c>
      <c r="AG278" s="85">
        <f t="shared" si="95"/>
        <v>65</v>
      </c>
      <c r="AH278" s="88">
        <v>51.92</v>
      </c>
      <c r="AI278" s="88">
        <v>2.4</v>
      </c>
      <c r="AJ278" s="88">
        <v>0</v>
      </c>
      <c r="AK278" s="88">
        <f t="shared" si="93"/>
        <v>54.32</v>
      </c>
      <c r="AL278" s="85">
        <v>3</v>
      </c>
      <c r="AM278" s="85">
        <v>21</v>
      </c>
      <c r="AN278" s="85">
        <v>0</v>
      </c>
      <c r="AO278" s="85">
        <f t="shared" si="86"/>
        <v>24</v>
      </c>
      <c r="AP278" s="85">
        <v>0</v>
      </c>
      <c r="AQ278" s="85">
        <v>0</v>
      </c>
      <c r="AR278" s="85">
        <v>0</v>
      </c>
      <c r="AS278" s="85">
        <f t="shared" si="87"/>
        <v>0</v>
      </c>
      <c r="AT278" s="85">
        <v>12</v>
      </c>
      <c r="AU278" s="85">
        <v>0</v>
      </c>
      <c r="AV278" s="85">
        <v>0</v>
      </c>
      <c r="AW278" s="85">
        <f t="shared" si="88"/>
        <v>12</v>
      </c>
      <c r="AX278" s="85">
        <v>73</v>
      </c>
      <c r="AY278" s="85">
        <v>47</v>
      </c>
      <c r="AZ278" s="85">
        <v>0</v>
      </c>
      <c r="BA278" s="85">
        <v>14</v>
      </c>
      <c r="BB278" s="85">
        <v>0</v>
      </c>
      <c r="BC278" s="85">
        <f t="shared" si="89"/>
        <v>134</v>
      </c>
      <c r="BD278" s="85">
        <v>1</v>
      </c>
      <c r="BE278" s="85">
        <v>36</v>
      </c>
      <c r="BF278" s="89">
        <v>1000</v>
      </c>
    </row>
    <row r="279" spans="1:58">
      <c r="A279" s="85">
        <v>2016</v>
      </c>
      <c r="B279" s="85" t="s">
        <v>116</v>
      </c>
      <c r="C279" s="88">
        <v>2.0699999999999998</v>
      </c>
      <c r="D279" s="88">
        <v>52.25</v>
      </c>
      <c r="E279" s="88">
        <v>0</v>
      </c>
      <c r="F279" s="88">
        <v>0</v>
      </c>
      <c r="G279" s="88">
        <f t="shared" si="94"/>
        <v>54.32</v>
      </c>
      <c r="H279" s="88">
        <v>54.32</v>
      </c>
      <c r="I279" s="88">
        <v>51.944000000000003</v>
      </c>
      <c r="J279" s="88">
        <v>106.57</v>
      </c>
      <c r="K279" s="88">
        <v>26.26</v>
      </c>
      <c r="L279" s="88">
        <v>0</v>
      </c>
      <c r="M279" s="88">
        <v>0</v>
      </c>
      <c r="N279" s="12">
        <f>+BN_InfraMR[[#This Row],[A.03.1 -  Longitud de Vías de Explotación No Electrificadas Troncales y Ramales (vía principal) (km)]]+BN_InfraMR[[#This Row],[A.04.1 -  Longitud de Vías de Explotación Electrificadas Troncales y Ramales (vía principal) (km)]]</f>
        <v>106.57</v>
      </c>
      <c r="O279" s="88">
        <v>106.57</v>
      </c>
      <c r="P279" s="85">
        <v>15</v>
      </c>
      <c r="Q279" s="85">
        <v>7</v>
      </c>
      <c r="R279" s="85">
        <v>0</v>
      </c>
      <c r="S279" s="85">
        <f t="shared" si="90"/>
        <v>22</v>
      </c>
      <c r="T279" s="85">
        <v>0</v>
      </c>
      <c r="U279" s="85">
        <v>41</v>
      </c>
      <c r="V279" s="85">
        <v>0</v>
      </c>
      <c r="W279" s="85">
        <v>3</v>
      </c>
      <c r="X279" s="85">
        <v>0</v>
      </c>
      <c r="Y279" s="85">
        <f t="shared" si="91"/>
        <v>44</v>
      </c>
      <c r="Z279" s="85">
        <v>20</v>
      </c>
      <c r="AA279" s="85">
        <v>9</v>
      </c>
      <c r="AB279" s="85">
        <f>+BN_InfraMR[[#This Row],[Total Pasos Vehiculares a Nivel]]</f>
        <v>44</v>
      </c>
      <c r="AC279" s="85">
        <f t="shared" si="92"/>
        <v>73</v>
      </c>
      <c r="AD279" s="85">
        <v>1</v>
      </c>
      <c r="AE279" s="85">
        <v>9</v>
      </c>
      <c r="AF279" s="85">
        <v>55</v>
      </c>
      <c r="AG279" s="85">
        <f t="shared" si="95"/>
        <v>65</v>
      </c>
      <c r="AH279" s="88">
        <v>51.92</v>
      </c>
      <c r="AI279" s="88">
        <v>2.4</v>
      </c>
      <c r="AJ279" s="88">
        <v>0</v>
      </c>
      <c r="AK279" s="88">
        <f t="shared" si="93"/>
        <v>54.32</v>
      </c>
      <c r="AL279" s="85">
        <v>3</v>
      </c>
      <c r="AM279" s="85">
        <v>21</v>
      </c>
      <c r="AN279" s="85">
        <v>0</v>
      </c>
      <c r="AO279" s="85">
        <f t="shared" si="86"/>
        <v>24</v>
      </c>
      <c r="AP279" s="85">
        <v>0</v>
      </c>
      <c r="AQ279" s="85">
        <v>0</v>
      </c>
      <c r="AR279" s="85">
        <v>0</v>
      </c>
      <c r="AS279" s="85">
        <f t="shared" si="87"/>
        <v>0</v>
      </c>
      <c r="AT279" s="85">
        <v>12</v>
      </c>
      <c r="AU279" s="85">
        <v>0</v>
      </c>
      <c r="AV279" s="85">
        <v>0</v>
      </c>
      <c r="AW279" s="85">
        <f t="shared" si="88"/>
        <v>12</v>
      </c>
      <c r="AX279" s="85">
        <v>73</v>
      </c>
      <c r="AY279" s="85">
        <v>47</v>
      </c>
      <c r="AZ279" s="85">
        <v>0</v>
      </c>
      <c r="BA279" s="85">
        <v>14</v>
      </c>
      <c r="BB279" s="85">
        <v>0</v>
      </c>
      <c r="BC279" s="85">
        <f t="shared" si="89"/>
        <v>134</v>
      </c>
      <c r="BD279" s="85">
        <v>1</v>
      </c>
      <c r="BE279" s="85">
        <v>36</v>
      </c>
      <c r="BF279" s="89">
        <v>1000</v>
      </c>
    </row>
    <row r="280" spans="1:58">
      <c r="A280" s="85">
        <v>2016</v>
      </c>
      <c r="B280" s="85" t="s">
        <v>117</v>
      </c>
      <c r="C280" s="88">
        <v>2.0699999999999998</v>
      </c>
      <c r="D280" s="88">
        <v>52.25</v>
      </c>
      <c r="E280" s="88">
        <v>0</v>
      </c>
      <c r="F280" s="88">
        <v>0</v>
      </c>
      <c r="G280" s="88">
        <f t="shared" si="94"/>
        <v>54.32</v>
      </c>
      <c r="H280" s="88">
        <v>54.32</v>
      </c>
      <c r="I280" s="88">
        <v>51.944000000000003</v>
      </c>
      <c r="J280" s="88">
        <v>106.57</v>
      </c>
      <c r="K280" s="88">
        <v>26.26</v>
      </c>
      <c r="L280" s="88">
        <v>0</v>
      </c>
      <c r="M280" s="88">
        <v>0</v>
      </c>
      <c r="N280" s="12">
        <f>+BN_InfraMR[[#This Row],[A.03.1 -  Longitud de Vías de Explotación No Electrificadas Troncales y Ramales (vía principal) (km)]]+BN_InfraMR[[#This Row],[A.04.1 -  Longitud de Vías de Explotación Electrificadas Troncales y Ramales (vía principal) (km)]]</f>
        <v>106.57</v>
      </c>
      <c r="O280" s="88">
        <v>106.57</v>
      </c>
      <c r="P280" s="85">
        <v>15</v>
      </c>
      <c r="Q280" s="85">
        <v>7</v>
      </c>
      <c r="R280" s="85">
        <v>0</v>
      </c>
      <c r="S280" s="85">
        <f t="shared" si="90"/>
        <v>22</v>
      </c>
      <c r="T280" s="85">
        <v>0</v>
      </c>
      <c r="U280" s="85">
        <v>41</v>
      </c>
      <c r="V280" s="85">
        <v>0</v>
      </c>
      <c r="W280" s="85">
        <v>3</v>
      </c>
      <c r="X280" s="85">
        <v>0</v>
      </c>
      <c r="Y280" s="85">
        <f t="shared" si="91"/>
        <v>44</v>
      </c>
      <c r="Z280" s="85">
        <v>20</v>
      </c>
      <c r="AA280" s="85">
        <v>9</v>
      </c>
      <c r="AB280" s="85">
        <f>+BN_InfraMR[[#This Row],[Total Pasos Vehiculares a Nivel]]</f>
        <v>44</v>
      </c>
      <c r="AC280" s="85">
        <f t="shared" si="92"/>
        <v>73</v>
      </c>
      <c r="AD280" s="85">
        <v>1</v>
      </c>
      <c r="AE280" s="85">
        <v>9</v>
      </c>
      <c r="AF280" s="85">
        <v>55</v>
      </c>
      <c r="AG280" s="85">
        <f t="shared" si="95"/>
        <v>65</v>
      </c>
      <c r="AH280" s="88">
        <v>51.92</v>
      </c>
      <c r="AI280" s="88">
        <v>2.4</v>
      </c>
      <c r="AJ280" s="88">
        <v>0</v>
      </c>
      <c r="AK280" s="88">
        <f t="shared" si="93"/>
        <v>54.32</v>
      </c>
      <c r="AL280" s="85">
        <v>3</v>
      </c>
      <c r="AM280" s="85">
        <v>21</v>
      </c>
      <c r="AN280" s="85">
        <v>0</v>
      </c>
      <c r="AO280" s="85">
        <f t="shared" si="86"/>
        <v>24</v>
      </c>
      <c r="AP280" s="85">
        <v>0</v>
      </c>
      <c r="AQ280" s="85">
        <v>0</v>
      </c>
      <c r="AR280" s="85">
        <v>0</v>
      </c>
      <c r="AS280" s="85">
        <f t="shared" si="87"/>
        <v>0</v>
      </c>
      <c r="AT280" s="85">
        <v>12</v>
      </c>
      <c r="AU280" s="85">
        <v>0</v>
      </c>
      <c r="AV280" s="85">
        <v>0</v>
      </c>
      <c r="AW280" s="85">
        <f t="shared" si="88"/>
        <v>12</v>
      </c>
      <c r="AX280" s="85">
        <v>73</v>
      </c>
      <c r="AY280" s="85">
        <v>47</v>
      </c>
      <c r="AZ280" s="85">
        <v>0</v>
      </c>
      <c r="BA280" s="85">
        <v>14</v>
      </c>
      <c r="BB280" s="85">
        <v>0</v>
      </c>
      <c r="BC280" s="85">
        <f t="shared" si="89"/>
        <v>134</v>
      </c>
      <c r="BD280" s="85">
        <v>1</v>
      </c>
      <c r="BE280" s="85">
        <v>36</v>
      </c>
      <c r="BF280" s="89">
        <v>1000</v>
      </c>
    </row>
    <row r="281" spans="1:58">
      <c r="A281" s="85">
        <v>2016</v>
      </c>
      <c r="B281" s="85" t="s">
        <v>118</v>
      </c>
      <c r="C281" s="88">
        <v>2.0699999999999998</v>
      </c>
      <c r="D281" s="88">
        <v>52.25</v>
      </c>
      <c r="E281" s="88">
        <v>0</v>
      </c>
      <c r="F281" s="88">
        <v>0</v>
      </c>
      <c r="G281" s="88">
        <f t="shared" si="94"/>
        <v>54.32</v>
      </c>
      <c r="H281" s="88">
        <v>54.32</v>
      </c>
      <c r="I281" s="88">
        <v>51.944000000000003</v>
      </c>
      <c r="J281" s="88">
        <v>106.57</v>
      </c>
      <c r="K281" s="88">
        <v>26.26</v>
      </c>
      <c r="L281" s="88">
        <v>0</v>
      </c>
      <c r="M281" s="88">
        <v>0</v>
      </c>
      <c r="N281" s="12">
        <f>+BN_InfraMR[[#This Row],[A.03.1 -  Longitud de Vías de Explotación No Electrificadas Troncales y Ramales (vía principal) (km)]]+BN_InfraMR[[#This Row],[A.04.1 -  Longitud de Vías de Explotación Electrificadas Troncales y Ramales (vía principal) (km)]]</f>
        <v>106.57</v>
      </c>
      <c r="O281" s="88">
        <v>106.57</v>
      </c>
      <c r="P281" s="85">
        <v>15</v>
      </c>
      <c r="Q281" s="85">
        <v>7</v>
      </c>
      <c r="R281" s="85">
        <v>0</v>
      </c>
      <c r="S281" s="85">
        <f t="shared" si="90"/>
        <v>22</v>
      </c>
      <c r="T281" s="85">
        <v>0</v>
      </c>
      <c r="U281" s="85">
        <v>41</v>
      </c>
      <c r="V281" s="85">
        <v>0</v>
      </c>
      <c r="W281" s="85">
        <v>3</v>
      </c>
      <c r="X281" s="85">
        <v>0</v>
      </c>
      <c r="Y281" s="85">
        <f t="shared" si="91"/>
        <v>44</v>
      </c>
      <c r="Z281" s="85">
        <v>20</v>
      </c>
      <c r="AA281" s="85">
        <v>9</v>
      </c>
      <c r="AB281" s="85">
        <f>+BN_InfraMR[[#This Row],[Total Pasos Vehiculares a Nivel]]</f>
        <v>44</v>
      </c>
      <c r="AC281" s="85">
        <f t="shared" si="92"/>
        <v>73</v>
      </c>
      <c r="AD281" s="85">
        <v>1</v>
      </c>
      <c r="AE281" s="85">
        <v>9</v>
      </c>
      <c r="AF281" s="85">
        <v>55</v>
      </c>
      <c r="AG281" s="85">
        <f t="shared" si="95"/>
        <v>65</v>
      </c>
      <c r="AH281" s="88">
        <v>51.92</v>
      </c>
      <c r="AI281" s="88">
        <v>2.4</v>
      </c>
      <c r="AJ281" s="88">
        <v>0</v>
      </c>
      <c r="AK281" s="88">
        <f t="shared" si="93"/>
        <v>54.32</v>
      </c>
      <c r="AL281" s="85">
        <v>3</v>
      </c>
      <c r="AM281" s="85">
        <v>21</v>
      </c>
      <c r="AN281" s="85">
        <v>0</v>
      </c>
      <c r="AO281" s="85">
        <f t="shared" si="86"/>
        <v>24</v>
      </c>
      <c r="AP281" s="85">
        <v>0</v>
      </c>
      <c r="AQ281" s="85">
        <v>0</v>
      </c>
      <c r="AR281" s="85">
        <v>0</v>
      </c>
      <c r="AS281" s="85">
        <f t="shared" si="87"/>
        <v>0</v>
      </c>
      <c r="AT281" s="85">
        <v>12</v>
      </c>
      <c r="AU281" s="85">
        <v>0</v>
      </c>
      <c r="AV281" s="85">
        <v>0</v>
      </c>
      <c r="AW281" s="85">
        <f t="shared" si="88"/>
        <v>12</v>
      </c>
      <c r="AX281" s="85">
        <v>73</v>
      </c>
      <c r="AY281" s="85">
        <v>47</v>
      </c>
      <c r="AZ281" s="85">
        <v>0</v>
      </c>
      <c r="BA281" s="85">
        <v>14</v>
      </c>
      <c r="BB281" s="85">
        <v>0</v>
      </c>
      <c r="BC281" s="85">
        <f t="shared" si="89"/>
        <v>134</v>
      </c>
      <c r="BD281" s="85">
        <v>1</v>
      </c>
      <c r="BE281" s="85">
        <v>36</v>
      </c>
      <c r="BF281" s="89">
        <v>1000</v>
      </c>
    </row>
    <row r="282" spans="1:58">
      <c r="A282" s="85">
        <v>2016</v>
      </c>
      <c r="B282" s="85" t="s">
        <v>119</v>
      </c>
      <c r="C282" s="88">
        <v>2.0699999999999998</v>
      </c>
      <c r="D282" s="88">
        <v>52.25</v>
      </c>
      <c r="E282" s="88">
        <v>0</v>
      </c>
      <c r="F282" s="88">
        <v>0</v>
      </c>
      <c r="G282" s="88">
        <f t="shared" si="94"/>
        <v>54.32</v>
      </c>
      <c r="H282" s="88">
        <v>54.32</v>
      </c>
      <c r="I282" s="88">
        <v>51.944000000000003</v>
      </c>
      <c r="J282" s="88">
        <v>106.57</v>
      </c>
      <c r="K282" s="88">
        <v>26.26</v>
      </c>
      <c r="L282" s="88">
        <v>0</v>
      </c>
      <c r="M282" s="88">
        <v>0</v>
      </c>
      <c r="N282" s="12">
        <f>+BN_InfraMR[[#This Row],[A.03.1 -  Longitud de Vías de Explotación No Electrificadas Troncales y Ramales (vía principal) (km)]]+BN_InfraMR[[#This Row],[A.04.1 -  Longitud de Vías de Explotación Electrificadas Troncales y Ramales (vía principal) (km)]]</f>
        <v>106.57</v>
      </c>
      <c r="O282" s="88">
        <v>106.57</v>
      </c>
      <c r="P282" s="85">
        <v>15</v>
      </c>
      <c r="Q282" s="85">
        <v>7</v>
      </c>
      <c r="R282" s="85">
        <v>0</v>
      </c>
      <c r="S282" s="85">
        <f t="shared" si="90"/>
        <v>22</v>
      </c>
      <c r="T282" s="85">
        <v>0</v>
      </c>
      <c r="U282" s="85">
        <v>41</v>
      </c>
      <c r="V282" s="85">
        <v>0</v>
      </c>
      <c r="W282" s="85">
        <v>3</v>
      </c>
      <c r="X282" s="85">
        <v>0</v>
      </c>
      <c r="Y282" s="85">
        <f t="shared" si="91"/>
        <v>44</v>
      </c>
      <c r="Z282" s="85">
        <v>20</v>
      </c>
      <c r="AA282" s="85">
        <v>9</v>
      </c>
      <c r="AB282" s="85">
        <f>+BN_InfraMR[[#This Row],[Total Pasos Vehiculares a Nivel]]</f>
        <v>44</v>
      </c>
      <c r="AC282" s="85">
        <f t="shared" si="92"/>
        <v>73</v>
      </c>
      <c r="AD282" s="85">
        <v>1</v>
      </c>
      <c r="AE282" s="85">
        <v>9</v>
      </c>
      <c r="AF282" s="85">
        <v>55</v>
      </c>
      <c r="AG282" s="85">
        <f t="shared" si="95"/>
        <v>65</v>
      </c>
      <c r="AH282" s="88">
        <v>51.92</v>
      </c>
      <c r="AI282" s="88">
        <v>2.4</v>
      </c>
      <c r="AJ282" s="88">
        <v>0</v>
      </c>
      <c r="AK282" s="88">
        <f t="shared" si="93"/>
        <v>54.32</v>
      </c>
      <c r="AL282" s="85">
        <v>3</v>
      </c>
      <c r="AM282" s="85">
        <v>21</v>
      </c>
      <c r="AN282" s="85">
        <v>0</v>
      </c>
      <c r="AO282" s="85">
        <f t="shared" si="86"/>
        <v>24</v>
      </c>
      <c r="AP282" s="85">
        <v>0</v>
      </c>
      <c r="AQ282" s="85">
        <v>0</v>
      </c>
      <c r="AR282" s="85">
        <v>0</v>
      </c>
      <c r="AS282" s="85">
        <f t="shared" si="87"/>
        <v>0</v>
      </c>
      <c r="AT282" s="85">
        <v>12</v>
      </c>
      <c r="AU282" s="85">
        <v>0</v>
      </c>
      <c r="AV282" s="85">
        <v>0</v>
      </c>
      <c r="AW282" s="85">
        <f t="shared" si="88"/>
        <v>12</v>
      </c>
      <c r="AX282" s="85">
        <v>73</v>
      </c>
      <c r="AY282" s="85">
        <v>47</v>
      </c>
      <c r="AZ282" s="85">
        <v>0</v>
      </c>
      <c r="BA282" s="85">
        <v>14</v>
      </c>
      <c r="BB282" s="85">
        <v>0</v>
      </c>
      <c r="BC282" s="85">
        <f t="shared" si="89"/>
        <v>134</v>
      </c>
      <c r="BD282" s="85">
        <v>1</v>
      </c>
      <c r="BE282" s="85">
        <v>36</v>
      </c>
      <c r="BF282" s="89">
        <v>1000</v>
      </c>
    </row>
    <row r="283" spans="1:58">
      <c r="A283" s="85">
        <v>2016</v>
      </c>
      <c r="B283" s="85" t="s">
        <v>120</v>
      </c>
      <c r="C283" s="88">
        <v>2.0699999999999998</v>
      </c>
      <c r="D283" s="88">
        <v>52.25</v>
      </c>
      <c r="E283" s="88">
        <v>0</v>
      </c>
      <c r="F283" s="88">
        <v>0</v>
      </c>
      <c r="G283" s="88">
        <f t="shared" si="94"/>
        <v>54.32</v>
      </c>
      <c r="H283" s="88">
        <v>54.32</v>
      </c>
      <c r="I283" s="88">
        <v>51.944000000000003</v>
      </c>
      <c r="J283" s="88">
        <v>106.57</v>
      </c>
      <c r="K283" s="88">
        <v>26.26</v>
      </c>
      <c r="L283" s="88">
        <v>0</v>
      </c>
      <c r="M283" s="88">
        <v>0</v>
      </c>
      <c r="N283" s="12">
        <f>+BN_InfraMR[[#This Row],[A.03.1 -  Longitud de Vías de Explotación No Electrificadas Troncales y Ramales (vía principal) (km)]]+BN_InfraMR[[#This Row],[A.04.1 -  Longitud de Vías de Explotación Electrificadas Troncales y Ramales (vía principal) (km)]]</f>
        <v>106.57</v>
      </c>
      <c r="O283" s="88">
        <v>106.57</v>
      </c>
      <c r="P283" s="85">
        <v>15</v>
      </c>
      <c r="Q283" s="85">
        <v>7</v>
      </c>
      <c r="R283" s="85">
        <v>0</v>
      </c>
      <c r="S283" s="85">
        <f t="shared" si="90"/>
        <v>22</v>
      </c>
      <c r="T283" s="85">
        <v>0</v>
      </c>
      <c r="U283" s="85">
        <v>41</v>
      </c>
      <c r="V283" s="85">
        <v>0</v>
      </c>
      <c r="W283" s="85">
        <v>3</v>
      </c>
      <c r="X283" s="85">
        <v>0</v>
      </c>
      <c r="Y283" s="85">
        <f t="shared" si="91"/>
        <v>44</v>
      </c>
      <c r="Z283" s="85">
        <v>20</v>
      </c>
      <c r="AA283" s="85">
        <v>9</v>
      </c>
      <c r="AB283" s="85">
        <f>+BN_InfraMR[[#This Row],[Total Pasos Vehiculares a Nivel]]</f>
        <v>44</v>
      </c>
      <c r="AC283" s="85">
        <f t="shared" si="92"/>
        <v>73</v>
      </c>
      <c r="AD283" s="85">
        <v>1</v>
      </c>
      <c r="AE283" s="85">
        <v>9</v>
      </c>
      <c r="AF283" s="85">
        <v>55</v>
      </c>
      <c r="AG283" s="85">
        <f t="shared" si="95"/>
        <v>65</v>
      </c>
      <c r="AH283" s="88">
        <v>51.92</v>
      </c>
      <c r="AI283" s="88">
        <v>2.4</v>
      </c>
      <c r="AJ283" s="88">
        <v>0</v>
      </c>
      <c r="AK283" s="88">
        <f t="shared" si="93"/>
        <v>54.32</v>
      </c>
      <c r="AL283" s="85">
        <v>3</v>
      </c>
      <c r="AM283" s="85">
        <v>21</v>
      </c>
      <c r="AN283" s="85">
        <v>0</v>
      </c>
      <c r="AO283" s="85">
        <f t="shared" si="86"/>
        <v>24</v>
      </c>
      <c r="AP283" s="85">
        <v>0</v>
      </c>
      <c r="AQ283" s="85">
        <v>0</v>
      </c>
      <c r="AR283" s="85">
        <v>0</v>
      </c>
      <c r="AS283" s="85">
        <f t="shared" si="87"/>
        <v>0</v>
      </c>
      <c r="AT283" s="85">
        <v>12</v>
      </c>
      <c r="AU283" s="85">
        <v>0</v>
      </c>
      <c r="AV283" s="85">
        <v>0</v>
      </c>
      <c r="AW283" s="85">
        <f t="shared" si="88"/>
        <v>12</v>
      </c>
      <c r="AX283" s="85">
        <v>73</v>
      </c>
      <c r="AY283" s="85">
        <v>47</v>
      </c>
      <c r="AZ283" s="85">
        <v>0</v>
      </c>
      <c r="BA283" s="85">
        <v>14</v>
      </c>
      <c r="BB283" s="85">
        <v>0</v>
      </c>
      <c r="BC283" s="85">
        <f t="shared" si="89"/>
        <v>134</v>
      </c>
      <c r="BD283" s="85">
        <v>1</v>
      </c>
      <c r="BE283" s="85">
        <v>36</v>
      </c>
      <c r="BF283" s="89">
        <v>1000</v>
      </c>
    </row>
    <row r="284" spans="1:58">
      <c r="A284" s="85">
        <v>2016</v>
      </c>
      <c r="B284" s="85" t="s">
        <v>121</v>
      </c>
      <c r="C284" s="88">
        <v>2.0699999999999998</v>
      </c>
      <c r="D284" s="88">
        <v>52.25</v>
      </c>
      <c r="E284" s="88">
        <v>0</v>
      </c>
      <c r="F284" s="88">
        <v>0</v>
      </c>
      <c r="G284" s="88">
        <f t="shared" si="94"/>
        <v>54.32</v>
      </c>
      <c r="H284" s="88">
        <v>54.32</v>
      </c>
      <c r="I284" s="88">
        <v>51.944000000000003</v>
      </c>
      <c r="J284" s="88">
        <v>106.57</v>
      </c>
      <c r="K284" s="88">
        <v>26.26</v>
      </c>
      <c r="L284" s="88">
        <v>0</v>
      </c>
      <c r="M284" s="88">
        <v>0</v>
      </c>
      <c r="N284" s="12">
        <f>+BN_InfraMR[[#This Row],[A.03.1 -  Longitud de Vías de Explotación No Electrificadas Troncales y Ramales (vía principal) (km)]]+BN_InfraMR[[#This Row],[A.04.1 -  Longitud de Vías de Explotación Electrificadas Troncales y Ramales (vía principal) (km)]]</f>
        <v>106.57</v>
      </c>
      <c r="O284" s="88">
        <v>106.57</v>
      </c>
      <c r="P284" s="85">
        <v>15</v>
      </c>
      <c r="Q284" s="85">
        <v>7</v>
      </c>
      <c r="R284" s="85">
        <v>0</v>
      </c>
      <c r="S284" s="85">
        <f t="shared" si="90"/>
        <v>22</v>
      </c>
      <c r="T284" s="85">
        <v>0</v>
      </c>
      <c r="U284" s="85">
        <v>41</v>
      </c>
      <c r="V284" s="85">
        <v>0</v>
      </c>
      <c r="W284" s="85">
        <v>3</v>
      </c>
      <c r="X284" s="85">
        <v>0</v>
      </c>
      <c r="Y284" s="85">
        <f t="shared" si="91"/>
        <v>44</v>
      </c>
      <c r="Z284" s="85">
        <v>20</v>
      </c>
      <c r="AA284" s="85">
        <v>9</v>
      </c>
      <c r="AB284" s="85">
        <f>+BN_InfraMR[[#This Row],[Total Pasos Vehiculares a Nivel]]</f>
        <v>44</v>
      </c>
      <c r="AC284" s="85">
        <f t="shared" si="92"/>
        <v>73</v>
      </c>
      <c r="AD284" s="85">
        <v>1</v>
      </c>
      <c r="AE284" s="85">
        <v>9</v>
      </c>
      <c r="AF284" s="85">
        <v>55</v>
      </c>
      <c r="AG284" s="85">
        <f t="shared" si="95"/>
        <v>65</v>
      </c>
      <c r="AH284" s="88">
        <v>51.92</v>
      </c>
      <c r="AI284" s="88">
        <v>2.4</v>
      </c>
      <c r="AJ284" s="88">
        <v>0</v>
      </c>
      <c r="AK284" s="88">
        <f t="shared" si="93"/>
        <v>54.32</v>
      </c>
      <c r="AL284" s="85">
        <v>3</v>
      </c>
      <c r="AM284" s="85">
        <v>21</v>
      </c>
      <c r="AN284" s="85">
        <v>0</v>
      </c>
      <c r="AO284" s="85">
        <f t="shared" si="86"/>
        <v>24</v>
      </c>
      <c r="AP284" s="85">
        <v>0</v>
      </c>
      <c r="AQ284" s="85">
        <v>0</v>
      </c>
      <c r="AR284" s="85">
        <v>0</v>
      </c>
      <c r="AS284" s="85">
        <f t="shared" si="87"/>
        <v>0</v>
      </c>
      <c r="AT284" s="85">
        <v>12</v>
      </c>
      <c r="AU284" s="85">
        <v>0</v>
      </c>
      <c r="AV284" s="85">
        <v>0</v>
      </c>
      <c r="AW284" s="85">
        <f t="shared" si="88"/>
        <v>12</v>
      </c>
      <c r="AX284" s="85">
        <v>73</v>
      </c>
      <c r="AY284" s="85">
        <v>47</v>
      </c>
      <c r="AZ284" s="85">
        <v>0</v>
      </c>
      <c r="BA284" s="85">
        <v>14</v>
      </c>
      <c r="BB284" s="85">
        <v>0</v>
      </c>
      <c r="BC284" s="85">
        <f t="shared" si="89"/>
        <v>134</v>
      </c>
      <c r="BD284" s="85">
        <v>1</v>
      </c>
      <c r="BE284" s="85">
        <v>36</v>
      </c>
      <c r="BF284" s="89">
        <v>1000</v>
      </c>
    </row>
    <row r="285" spans="1:58">
      <c r="A285" s="85">
        <v>2016</v>
      </c>
      <c r="B285" s="85" t="s">
        <v>122</v>
      </c>
      <c r="C285" s="88">
        <v>2.0699999999999998</v>
      </c>
      <c r="D285" s="88">
        <v>52.25</v>
      </c>
      <c r="E285" s="88">
        <v>0</v>
      </c>
      <c r="F285" s="88">
        <v>0</v>
      </c>
      <c r="G285" s="88">
        <f t="shared" si="94"/>
        <v>54.32</v>
      </c>
      <c r="H285" s="88">
        <v>54.32</v>
      </c>
      <c r="I285" s="88">
        <v>51.944000000000003</v>
      </c>
      <c r="J285" s="88">
        <v>106.57</v>
      </c>
      <c r="K285" s="88">
        <v>26.26</v>
      </c>
      <c r="L285" s="88">
        <v>0</v>
      </c>
      <c r="M285" s="88">
        <v>0</v>
      </c>
      <c r="N285" s="12">
        <f>+BN_InfraMR[[#This Row],[A.03.1 -  Longitud de Vías de Explotación No Electrificadas Troncales y Ramales (vía principal) (km)]]+BN_InfraMR[[#This Row],[A.04.1 -  Longitud de Vías de Explotación Electrificadas Troncales y Ramales (vía principal) (km)]]</f>
        <v>106.57</v>
      </c>
      <c r="O285" s="88">
        <v>106.57</v>
      </c>
      <c r="P285" s="85">
        <v>15</v>
      </c>
      <c r="Q285" s="85">
        <v>7</v>
      </c>
      <c r="R285" s="85">
        <v>0</v>
      </c>
      <c r="S285" s="85">
        <f t="shared" si="90"/>
        <v>22</v>
      </c>
      <c r="T285" s="85">
        <v>0</v>
      </c>
      <c r="U285" s="85">
        <v>41</v>
      </c>
      <c r="V285" s="85">
        <v>0</v>
      </c>
      <c r="W285" s="85">
        <v>3</v>
      </c>
      <c r="X285" s="85">
        <v>0</v>
      </c>
      <c r="Y285" s="85">
        <f t="shared" si="91"/>
        <v>44</v>
      </c>
      <c r="Z285" s="85">
        <v>20</v>
      </c>
      <c r="AA285" s="85">
        <v>9</v>
      </c>
      <c r="AB285" s="85">
        <f>+BN_InfraMR[[#This Row],[Total Pasos Vehiculares a Nivel]]</f>
        <v>44</v>
      </c>
      <c r="AC285" s="85">
        <f t="shared" si="92"/>
        <v>73</v>
      </c>
      <c r="AD285" s="85">
        <v>1</v>
      </c>
      <c r="AE285" s="85">
        <v>9</v>
      </c>
      <c r="AF285" s="85">
        <v>55</v>
      </c>
      <c r="AG285" s="85">
        <f t="shared" si="95"/>
        <v>65</v>
      </c>
      <c r="AH285" s="88">
        <v>51.92</v>
      </c>
      <c r="AI285" s="88">
        <v>2.4</v>
      </c>
      <c r="AJ285" s="88">
        <v>0</v>
      </c>
      <c r="AK285" s="88">
        <f t="shared" si="93"/>
        <v>54.32</v>
      </c>
      <c r="AL285" s="85">
        <v>3</v>
      </c>
      <c r="AM285" s="85">
        <v>21</v>
      </c>
      <c r="AN285" s="85">
        <v>0</v>
      </c>
      <c r="AO285" s="85">
        <f t="shared" si="86"/>
        <v>24</v>
      </c>
      <c r="AP285" s="85">
        <v>0</v>
      </c>
      <c r="AQ285" s="85">
        <v>0</v>
      </c>
      <c r="AR285" s="85">
        <v>0</v>
      </c>
      <c r="AS285" s="85">
        <f t="shared" si="87"/>
        <v>0</v>
      </c>
      <c r="AT285" s="85">
        <v>12</v>
      </c>
      <c r="AU285" s="85">
        <v>0</v>
      </c>
      <c r="AV285" s="85">
        <v>0</v>
      </c>
      <c r="AW285" s="85">
        <f t="shared" si="88"/>
        <v>12</v>
      </c>
      <c r="AX285" s="85">
        <v>73</v>
      </c>
      <c r="AY285" s="85">
        <v>47</v>
      </c>
      <c r="AZ285" s="85">
        <v>0</v>
      </c>
      <c r="BA285" s="85">
        <v>14</v>
      </c>
      <c r="BB285" s="85">
        <v>0</v>
      </c>
      <c r="BC285" s="85">
        <f t="shared" si="89"/>
        <v>134</v>
      </c>
      <c r="BD285" s="85">
        <v>1</v>
      </c>
      <c r="BE285" s="85">
        <v>36</v>
      </c>
      <c r="BF285" s="89">
        <v>1000</v>
      </c>
    </row>
    <row r="286" spans="1:58">
      <c r="A286" s="85">
        <v>2016</v>
      </c>
      <c r="B286" s="85" t="s">
        <v>123</v>
      </c>
      <c r="C286" s="88">
        <v>2.0699999999999998</v>
      </c>
      <c r="D286" s="88">
        <v>52.25</v>
      </c>
      <c r="E286" s="88">
        <v>0</v>
      </c>
      <c r="F286" s="88">
        <v>0</v>
      </c>
      <c r="G286" s="88">
        <f t="shared" si="94"/>
        <v>54.32</v>
      </c>
      <c r="H286" s="88">
        <v>54.32</v>
      </c>
      <c r="I286" s="88">
        <v>51.944000000000003</v>
      </c>
      <c r="J286" s="88">
        <v>106.57</v>
      </c>
      <c r="K286" s="88">
        <v>26.26</v>
      </c>
      <c r="L286" s="88">
        <v>0</v>
      </c>
      <c r="M286" s="88">
        <v>0</v>
      </c>
      <c r="N286" s="12">
        <f>+BN_InfraMR[[#This Row],[A.03.1 -  Longitud de Vías de Explotación No Electrificadas Troncales y Ramales (vía principal) (km)]]+BN_InfraMR[[#This Row],[A.04.1 -  Longitud de Vías de Explotación Electrificadas Troncales y Ramales (vía principal) (km)]]</f>
        <v>106.57</v>
      </c>
      <c r="O286" s="88">
        <v>106.57</v>
      </c>
      <c r="P286" s="85">
        <v>15</v>
      </c>
      <c r="Q286" s="85">
        <v>7</v>
      </c>
      <c r="R286" s="85">
        <v>0</v>
      </c>
      <c r="S286" s="85">
        <f t="shared" si="90"/>
        <v>22</v>
      </c>
      <c r="T286" s="85">
        <v>0</v>
      </c>
      <c r="U286" s="85">
        <v>41</v>
      </c>
      <c r="V286" s="85">
        <v>0</v>
      </c>
      <c r="W286" s="85">
        <v>3</v>
      </c>
      <c r="X286" s="85">
        <v>0</v>
      </c>
      <c r="Y286" s="85">
        <f t="shared" si="91"/>
        <v>44</v>
      </c>
      <c r="Z286" s="85">
        <v>20</v>
      </c>
      <c r="AA286" s="85">
        <v>9</v>
      </c>
      <c r="AB286" s="85">
        <f>+BN_InfraMR[[#This Row],[Total Pasos Vehiculares a Nivel]]</f>
        <v>44</v>
      </c>
      <c r="AC286" s="85">
        <f t="shared" si="92"/>
        <v>73</v>
      </c>
      <c r="AD286" s="85">
        <v>1</v>
      </c>
      <c r="AE286" s="85">
        <v>9</v>
      </c>
      <c r="AF286" s="85">
        <v>55</v>
      </c>
      <c r="AG286" s="85">
        <f t="shared" si="95"/>
        <v>65</v>
      </c>
      <c r="AH286" s="88">
        <v>51.92</v>
      </c>
      <c r="AI286" s="88">
        <v>2.4</v>
      </c>
      <c r="AJ286" s="88">
        <v>0</v>
      </c>
      <c r="AK286" s="88">
        <f t="shared" si="93"/>
        <v>54.32</v>
      </c>
      <c r="AL286" s="85">
        <v>3</v>
      </c>
      <c r="AM286" s="85">
        <v>21</v>
      </c>
      <c r="AN286" s="85">
        <v>0</v>
      </c>
      <c r="AO286" s="85">
        <f t="shared" si="86"/>
        <v>24</v>
      </c>
      <c r="AP286" s="85">
        <v>0</v>
      </c>
      <c r="AQ286" s="85">
        <v>0</v>
      </c>
      <c r="AR286" s="85">
        <v>0</v>
      </c>
      <c r="AS286" s="85">
        <f t="shared" si="87"/>
        <v>0</v>
      </c>
      <c r="AT286" s="85">
        <v>12</v>
      </c>
      <c r="AU286" s="85">
        <v>0</v>
      </c>
      <c r="AV286" s="85">
        <v>0</v>
      </c>
      <c r="AW286" s="85">
        <f t="shared" si="88"/>
        <v>12</v>
      </c>
      <c r="AX286" s="85">
        <v>73</v>
      </c>
      <c r="AY286" s="85">
        <v>47</v>
      </c>
      <c r="AZ286" s="85">
        <v>0</v>
      </c>
      <c r="BA286" s="85">
        <v>14</v>
      </c>
      <c r="BB286" s="85">
        <v>0</v>
      </c>
      <c r="BC286" s="85">
        <f t="shared" si="89"/>
        <v>134</v>
      </c>
      <c r="BD286" s="85">
        <v>1</v>
      </c>
      <c r="BE286" s="85">
        <v>36</v>
      </c>
      <c r="BF286" s="89">
        <v>1000</v>
      </c>
    </row>
    <row r="287" spans="1:58">
      <c r="A287" s="85">
        <v>2016</v>
      </c>
      <c r="B287" s="85" t="s">
        <v>124</v>
      </c>
      <c r="C287" s="88">
        <v>2.0699999999999998</v>
      </c>
      <c r="D287" s="88">
        <v>52.25</v>
      </c>
      <c r="E287" s="88">
        <v>0</v>
      </c>
      <c r="F287" s="88">
        <v>0</v>
      </c>
      <c r="G287" s="88">
        <f t="shared" si="94"/>
        <v>54.32</v>
      </c>
      <c r="H287" s="88">
        <v>54.32</v>
      </c>
      <c r="I287" s="88">
        <v>51.944000000000003</v>
      </c>
      <c r="J287" s="88">
        <v>106.57</v>
      </c>
      <c r="K287" s="88">
        <v>26.26</v>
      </c>
      <c r="L287" s="88">
        <v>0</v>
      </c>
      <c r="M287" s="88">
        <v>0</v>
      </c>
      <c r="N287" s="12">
        <f>+BN_InfraMR[[#This Row],[A.03.1 -  Longitud de Vías de Explotación No Electrificadas Troncales y Ramales (vía principal) (km)]]+BN_InfraMR[[#This Row],[A.04.1 -  Longitud de Vías de Explotación Electrificadas Troncales y Ramales (vía principal) (km)]]</f>
        <v>106.57</v>
      </c>
      <c r="O287" s="88">
        <v>106.57</v>
      </c>
      <c r="P287" s="85">
        <v>15</v>
      </c>
      <c r="Q287" s="85">
        <v>7</v>
      </c>
      <c r="R287" s="85">
        <v>0</v>
      </c>
      <c r="S287" s="85">
        <f t="shared" si="90"/>
        <v>22</v>
      </c>
      <c r="T287" s="85">
        <v>0</v>
      </c>
      <c r="U287" s="85">
        <v>41</v>
      </c>
      <c r="V287" s="85">
        <v>0</v>
      </c>
      <c r="W287" s="85">
        <v>3</v>
      </c>
      <c r="X287" s="85">
        <v>0</v>
      </c>
      <c r="Y287" s="85">
        <f t="shared" si="91"/>
        <v>44</v>
      </c>
      <c r="Z287" s="85">
        <v>20</v>
      </c>
      <c r="AA287" s="85">
        <v>9</v>
      </c>
      <c r="AB287" s="85">
        <f>+BN_InfraMR[[#This Row],[Total Pasos Vehiculares a Nivel]]</f>
        <v>44</v>
      </c>
      <c r="AC287" s="85">
        <f t="shared" si="92"/>
        <v>73</v>
      </c>
      <c r="AD287" s="85">
        <v>1</v>
      </c>
      <c r="AE287" s="85">
        <v>9</v>
      </c>
      <c r="AF287" s="85">
        <v>55</v>
      </c>
      <c r="AG287" s="85">
        <f t="shared" si="95"/>
        <v>65</v>
      </c>
      <c r="AH287" s="88">
        <v>51.92</v>
      </c>
      <c r="AI287" s="88">
        <v>2.4</v>
      </c>
      <c r="AJ287" s="88">
        <v>0</v>
      </c>
      <c r="AK287" s="88">
        <f t="shared" si="93"/>
        <v>54.32</v>
      </c>
      <c r="AL287" s="85">
        <v>3</v>
      </c>
      <c r="AM287" s="85">
        <v>21</v>
      </c>
      <c r="AN287" s="85">
        <v>0</v>
      </c>
      <c r="AO287" s="85">
        <f t="shared" si="86"/>
        <v>24</v>
      </c>
      <c r="AP287" s="85">
        <v>0</v>
      </c>
      <c r="AQ287" s="85">
        <v>0</v>
      </c>
      <c r="AR287" s="85">
        <v>0</v>
      </c>
      <c r="AS287" s="85">
        <f t="shared" si="87"/>
        <v>0</v>
      </c>
      <c r="AT287" s="85">
        <v>12</v>
      </c>
      <c r="AU287" s="85">
        <v>0</v>
      </c>
      <c r="AV287" s="85">
        <v>0</v>
      </c>
      <c r="AW287" s="85">
        <f t="shared" si="88"/>
        <v>12</v>
      </c>
      <c r="AX287" s="85">
        <v>73</v>
      </c>
      <c r="AY287" s="85">
        <v>47</v>
      </c>
      <c r="AZ287" s="85">
        <v>0</v>
      </c>
      <c r="BA287" s="85">
        <v>14</v>
      </c>
      <c r="BB287" s="85">
        <v>0</v>
      </c>
      <c r="BC287" s="85">
        <f t="shared" si="89"/>
        <v>134</v>
      </c>
      <c r="BD287" s="85">
        <v>1</v>
      </c>
      <c r="BE287" s="85">
        <v>36</v>
      </c>
      <c r="BF287" s="89">
        <v>1000</v>
      </c>
    </row>
    <row r="288" spans="1:58">
      <c r="A288" s="85">
        <v>2016</v>
      </c>
      <c r="B288" s="85" t="s">
        <v>125</v>
      </c>
      <c r="C288" s="88">
        <v>2.0699999999999998</v>
      </c>
      <c r="D288" s="88">
        <v>52.25</v>
      </c>
      <c r="E288" s="88">
        <v>0</v>
      </c>
      <c r="F288" s="88">
        <v>0</v>
      </c>
      <c r="G288" s="88">
        <f t="shared" si="94"/>
        <v>54.32</v>
      </c>
      <c r="H288" s="88">
        <v>54.32</v>
      </c>
      <c r="I288" s="88">
        <v>51.944000000000003</v>
      </c>
      <c r="J288" s="88">
        <v>106.57</v>
      </c>
      <c r="K288" s="88">
        <v>26.26</v>
      </c>
      <c r="L288" s="88">
        <v>0</v>
      </c>
      <c r="M288" s="88">
        <v>0</v>
      </c>
      <c r="N288" s="12">
        <f>+BN_InfraMR[[#This Row],[A.03.1 -  Longitud de Vías de Explotación No Electrificadas Troncales y Ramales (vía principal) (km)]]+BN_InfraMR[[#This Row],[A.04.1 -  Longitud de Vías de Explotación Electrificadas Troncales y Ramales (vía principal) (km)]]</f>
        <v>106.57</v>
      </c>
      <c r="O288" s="88">
        <v>106.57</v>
      </c>
      <c r="P288" s="85">
        <v>15</v>
      </c>
      <c r="Q288" s="85">
        <v>7</v>
      </c>
      <c r="R288" s="85">
        <v>0</v>
      </c>
      <c r="S288" s="85">
        <f t="shared" si="90"/>
        <v>22</v>
      </c>
      <c r="T288" s="85">
        <v>0</v>
      </c>
      <c r="U288" s="85">
        <v>41</v>
      </c>
      <c r="V288" s="85">
        <v>0</v>
      </c>
      <c r="W288" s="85">
        <v>3</v>
      </c>
      <c r="X288" s="85">
        <v>0</v>
      </c>
      <c r="Y288" s="85">
        <f t="shared" si="91"/>
        <v>44</v>
      </c>
      <c r="Z288" s="85">
        <v>20</v>
      </c>
      <c r="AA288" s="85">
        <v>9</v>
      </c>
      <c r="AB288" s="85">
        <f>+BN_InfraMR[[#This Row],[Total Pasos Vehiculares a Nivel]]</f>
        <v>44</v>
      </c>
      <c r="AC288" s="85">
        <f t="shared" si="92"/>
        <v>73</v>
      </c>
      <c r="AD288" s="85">
        <v>1</v>
      </c>
      <c r="AE288" s="85">
        <v>9</v>
      </c>
      <c r="AF288" s="85">
        <v>55</v>
      </c>
      <c r="AG288" s="85">
        <f t="shared" si="95"/>
        <v>65</v>
      </c>
      <c r="AH288" s="88">
        <v>51.92</v>
      </c>
      <c r="AI288" s="88">
        <v>2.4</v>
      </c>
      <c r="AJ288" s="88">
        <v>0</v>
      </c>
      <c r="AK288" s="88">
        <f t="shared" si="93"/>
        <v>54.32</v>
      </c>
      <c r="AL288" s="85">
        <v>3</v>
      </c>
      <c r="AM288" s="85">
        <v>21</v>
      </c>
      <c r="AN288" s="85">
        <v>0</v>
      </c>
      <c r="AO288" s="85">
        <f t="shared" si="86"/>
        <v>24</v>
      </c>
      <c r="AP288" s="85">
        <v>0</v>
      </c>
      <c r="AQ288" s="85">
        <v>0</v>
      </c>
      <c r="AR288" s="85">
        <v>0</v>
      </c>
      <c r="AS288" s="85">
        <f t="shared" si="87"/>
        <v>0</v>
      </c>
      <c r="AT288" s="85">
        <v>12</v>
      </c>
      <c r="AU288" s="85">
        <v>0</v>
      </c>
      <c r="AV288" s="85">
        <v>0</v>
      </c>
      <c r="AW288" s="85">
        <f t="shared" si="88"/>
        <v>12</v>
      </c>
      <c r="AX288" s="85">
        <v>73</v>
      </c>
      <c r="AY288" s="85">
        <v>47</v>
      </c>
      <c r="AZ288" s="85">
        <v>0</v>
      </c>
      <c r="BA288" s="85">
        <v>14</v>
      </c>
      <c r="BB288" s="85">
        <v>0</v>
      </c>
      <c r="BC288" s="85">
        <f t="shared" si="89"/>
        <v>134</v>
      </c>
      <c r="BD288" s="85">
        <v>1</v>
      </c>
      <c r="BE288" s="85">
        <v>36</v>
      </c>
      <c r="BF288" s="89">
        <v>1000</v>
      </c>
    </row>
    <row r="289" spans="1:58">
      <c r="A289" s="85">
        <v>2016</v>
      </c>
      <c r="B289" s="85" t="s">
        <v>126</v>
      </c>
      <c r="C289" s="88">
        <v>2.0699999999999998</v>
      </c>
      <c r="D289" s="88">
        <v>52.25</v>
      </c>
      <c r="E289" s="88">
        <v>0</v>
      </c>
      <c r="F289" s="88">
        <v>0</v>
      </c>
      <c r="G289" s="88">
        <f t="shared" si="94"/>
        <v>54.32</v>
      </c>
      <c r="H289" s="88">
        <v>54.32</v>
      </c>
      <c r="I289" s="88">
        <v>51.944000000000003</v>
      </c>
      <c r="J289" s="88">
        <v>106.57</v>
      </c>
      <c r="K289" s="88">
        <v>26.26</v>
      </c>
      <c r="L289" s="88">
        <v>0</v>
      </c>
      <c r="M289" s="88">
        <v>0</v>
      </c>
      <c r="N289" s="12">
        <f>+BN_InfraMR[[#This Row],[A.03.1 -  Longitud de Vías de Explotación No Electrificadas Troncales y Ramales (vía principal) (km)]]+BN_InfraMR[[#This Row],[A.04.1 -  Longitud de Vías de Explotación Electrificadas Troncales y Ramales (vía principal) (km)]]</f>
        <v>106.57</v>
      </c>
      <c r="O289" s="88">
        <v>106.57</v>
      </c>
      <c r="P289" s="85">
        <v>15</v>
      </c>
      <c r="Q289" s="85">
        <v>7</v>
      </c>
      <c r="R289" s="85">
        <v>0</v>
      </c>
      <c r="S289" s="85">
        <f t="shared" si="90"/>
        <v>22</v>
      </c>
      <c r="T289" s="85">
        <v>0</v>
      </c>
      <c r="U289" s="85">
        <v>41</v>
      </c>
      <c r="V289" s="85">
        <v>0</v>
      </c>
      <c r="W289" s="85">
        <v>3</v>
      </c>
      <c r="X289" s="85">
        <v>0</v>
      </c>
      <c r="Y289" s="85">
        <f t="shared" si="91"/>
        <v>44</v>
      </c>
      <c r="Z289" s="85">
        <v>20</v>
      </c>
      <c r="AA289" s="85">
        <v>9</v>
      </c>
      <c r="AB289" s="85">
        <f>+BN_InfraMR[[#This Row],[Total Pasos Vehiculares a Nivel]]</f>
        <v>44</v>
      </c>
      <c r="AC289" s="85">
        <f t="shared" si="92"/>
        <v>73</v>
      </c>
      <c r="AD289" s="85">
        <v>1</v>
      </c>
      <c r="AE289" s="85">
        <v>9</v>
      </c>
      <c r="AF289" s="85">
        <v>55</v>
      </c>
      <c r="AG289" s="85">
        <f t="shared" si="95"/>
        <v>65</v>
      </c>
      <c r="AH289" s="88">
        <v>51.92</v>
      </c>
      <c r="AI289" s="88">
        <v>2.4</v>
      </c>
      <c r="AJ289" s="88">
        <v>0</v>
      </c>
      <c r="AK289" s="88">
        <f t="shared" si="93"/>
        <v>54.32</v>
      </c>
      <c r="AL289" s="85">
        <v>3</v>
      </c>
      <c r="AM289" s="85">
        <v>21</v>
      </c>
      <c r="AN289" s="85">
        <v>0</v>
      </c>
      <c r="AO289" s="85">
        <f t="shared" si="86"/>
        <v>24</v>
      </c>
      <c r="AP289" s="85">
        <v>0</v>
      </c>
      <c r="AQ289" s="85">
        <v>0</v>
      </c>
      <c r="AR289" s="85">
        <v>0</v>
      </c>
      <c r="AS289" s="85">
        <f t="shared" si="87"/>
        <v>0</v>
      </c>
      <c r="AT289" s="85">
        <v>12</v>
      </c>
      <c r="AU289" s="85">
        <v>0</v>
      </c>
      <c r="AV289" s="85">
        <v>0</v>
      </c>
      <c r="AW289" s="85">
        <f t="shared" si="88"/>
        <v>12</v>
      </c>
      <c r="AX289" s="85">
        <v>73</v>
      </c>
      <c r="AY289" s="85">
        <v>47</v>
      </c>
      <c r="AZ289" s="85">
        <v>0</v>
      </c>
      <c r="BA289" s="85">
        <v>14</v>
      </c>
      <c r="BB289" s="85">
        <v>0</v>
      </c>
      <c r="BC289" s="85">
        <f t="shared" si="89"/>
        <v>134</v>
      </c>
      <c r="BD289" s="85">
        <v>1</v>
      </c>
      <c r="BE289" s="85">
        <v>36</v>
      </c>
      <c r="BF289" s="89">
        <v>1000</v>
      </c>
    </row>
    <row r="290" spans="1:58">
      <c r="A290" s="85">
        <v>2017</v>
      </c>
      <c r="B290" s="85" t="s">
        <v>115</v>
      </c>
      <c r="C290" s="88">
        <v>2.0699999999999998</v>
      </c>
      <c r="D290" s="88">
        <v>52.25</v>
      </c>
      <c r="E290" s="88">
        <v>0</v>
      </c>
      <c r="F290" s="88">
        <v>0</v>
      </c>
      <c r="G290" s="88">
        <f t="shared" si="94"/>
        <v>54.32</v>
      </c>
      <c r="H290" s="88">
        <v>54.32</v>
      </c>
      <c r="I290" s="88">
        <v>51.944000000000003</v>
      </c>
      <c r="J290" s="88">
        <v>106.57</v>
      </c>
      <c r="K290" s="88">
        <v>26.26</v>
      </c>
      <c r="L290" s="88">
        <v>0</v>
      </c>
      <c r="M290" s="88">
        <v>0</v>
      </c>
      <c r="N290" s="12">
        <f>+BN_InfraMR[[#This Row],[A.03.1 -  Longitud de Vías de Explotación No Electrificadas Troncales y Ramales (vía principal) (km)]]+BN_InfraMR[[#This Row],[A.04.1 -  Longitud de Vías de Explotación Electrificadas Troncales y Ramales (vía principal) (km)]]</f>
        <v>106.57</v>
      </c>
      <c r="O290" s="88">
        <v>106.57</v>
      </c>
      <c r="P290" s="85">
        <v>15</v>
      </c>
      <c r="Q290" s="85">
        <v>7</v>
      </c>
      <c r="R290" s="85">
        <v>0</v>
      </c>
      <c r="S290" s="85">
        <f t="shared" si="90"/>
        <v>22</v>
      </c>
      <c r="T290" s="85">
        <v>0</v>
      </c>
      <c r="U290" s="85">
        <v>41</v>
      </c>
      <c r="V290" s="85">
        <v>0</v>
      </c>
      <c r="W290" s="85">
        <v>3</v>
      </c>
      <c r="X290" s="85">
        <v>0</v>
      </c>
      <c r="Y290" s="85">
        <f t="shared" si="91"/>
        <v>44</v>
      </c>
      <c r="Z290" s="85">
        <v>21</v>
      </c>
      <c r="AA290" s="85">
        <v>9</v>
      </c>
      <c r="AB290" s="85">
        <f>+BN_InfraMR[[#This Row],[Total Pasos Vehiculares a Nivel]]</f>
        <v>44</v>
      </c>
      <c r="AC290" s="85">
        <f t="shared" si="92"/>
        <v>74</v>
      </c>
      <c r="AD290" s="85">
        <v>1</v>
      </c>
      <c r="AE290" s="85">
        <v>9</v>
      </c>
      <c r="AF290" s="85">
        <v>55</v>
      </c>
      <c r="AG290" s="85">
        <f t="shared" si="95"/>
        <v>65</v>
      </c>
      <c r="AH290" s="88">
        <v>51.92</v>
      </c>
      <c r="AI290" s="88">
        <v>2.4</v>
      </c>
      <c r="AJ290" s="88">
        <v>0</v>
      </c>
      <c r="AK290" s="88">
        <f t="shared" si="93"/>
        <v>54.32</v>
      </c>
      <c r="AL290" s="85">
        <v>3</v>
      </c>
      <c r="AM290" s="85">
        <v>21</v>
      </c>
      <c r="AN290" s="85">
        <v>0</v>
      </c>
      <c r="AO290" s="85">
        <f t="shared" si="86"/>
        <v>24</v>
      </c>
      <c r="AP290" s="85">
        <v>0</v>
      </c>
      <c r="AQ290" s="85">
        <v>0</v>
      </c>
      <c r="AR290" s="85">
        <v>0</v>
      </c>
      <c r="AS290" s="85">
        <f t="shared" si="87"/>
        <v>0</v>
      </c>
      <c r="AT290" s="85">
        <v>12</v>
      </c>
      <c r="AU290" s="85">
        <v>0</v>
      </c>
      <c r="AV290" s="85">
        <v>0</v>
      </c>
      <c r="AW290" s="85">
        <f t="shared" si="88"/>
        <v>12</v>
      </c>
      <c r="AX290" s="85">
        <v>70</v>
      </c>
      <c r="AY290" s="85">
        <v>50</v>
      </c>
      <c r="AZ290" s="85">
        <v>0</v>
      </c>
      <c r="BA290" s="85">
        <v>13</v>
      </c>
      <c r="BB290" s="85">
        <v>0</v>
      </c>
      <c r="BC290" s="85">
        <f t="shared" si="89"/>
        <v>133</v>
      </c>
      <c r="BD290" s="85">
        <v>1</v>
      </c>
      <c r="BE290" s="85">
        <v>36</v>
      </c>
      <c r="BF290" s="89">
        <v>1000</v>
      </c>
    </row>
    <row r="291" spans="1:58">
      <c r="A291" s="85">
        <v>2017</v>
      </c>
      <c r="B291" s="85" t="s">
        <v>116</v>
      </c>
      <c r="C291" s="88">
        <v>2.0699999999999998</v>
      </c>
      <c r="D291" s="88">
        <v>52.25</v>
      </c>
      <c r="E291" s="88">
        <v>0</v>
      </c>
      <c r="F291" s="88">
        <v>0</v>
      </c>
      <c r="G291" s="88">
        <f t="shared" si="94"/>
        <v>54.32</v>
      </c>
      <c r="H291" s="88">
        <v>54.32</v>
      </c>
      <c r="I291" s="88">
        <v>51.944000000000003</v>
      </c>
      <c r="J291" s="88">
        <v>106.57</v>
      </c>
      <c r="K291" s="88">
        <v>26.26</v>
      </c>
      <c r="L291" s="88">
        <v>0</v>
      </c>
      <c r="M291" s="88">
        <v>0</v>
      </c>
      <c r="N291" s="12">
        <f>+BN_InfraMR[[#This Row],[A.03.1 -  Longitud de Vías de Explotación No Electrificadas Troncales y Ramales (vía principal) (km)]]+BN_InfraMR[[#This Row],[A.04.1 -  Longitud de Vías de Explotación Electrificadas Troncales y Ramales (vía principal) (km)]]</f>
        <v>106.57</v>
      </c>
      <c r="O291" s="88">
        <v>106.57</v>
      </c>
      <c r="P291" s="85">
        <v>15</v>
      </c>
      <c r="Q291" s="85">
        <v>7</v>
      </c>
      <c r="R291" s="85">
        <v>0</v>
      </c>
      <c r="S291" s="85">
        <f t="shared" si="90"/>
        <v>22</v>
      </c>
      <c r="T291" s="85">
        <v>0</v>
      </c>
      <c r="U291" s="85">
        <v>41</v>
      </c>
      <c r="V291" s="85">
        <v>0</v>
      </c>
      <c r="W291" s="85">
        <v>3</v>
      </c>
      <c r="X291" s="85">
        <v>0</v>
      </c>
      <c r="Y291" s="85">
        <f t="shared" si="91"/>
        <v>44</v>
      </c>
      <c r="Z291" s="85">
        <v>21</v>
      </c>
      <c r="AA291" s="85">
        <v>9</v>
      </c>
      <c r="AB291" s="85">
        <f>+BN_InfraMR[[#This Row],[Total Pasos Vehiculares a Nivel]]</f>
        <v>44</v>
      </c>
      <c r="AC291" s="85">
        <f t="shared" si="92"/>
        <v>74</v>
      </c>
      <c r="AD291" s="85">
        <v>1</v>
      </c>
      <c r="AE291" s="85">
        <v>9</v>
      </c>
      <c r="AF291" s="85">
        <v>55</v>
      </c>
      <c r="AG291" s="85">
        <f t="shared" si="95"/>
        <v>65</v>
      </c>
      <c r="AH291" s="88">
        <v>51.92</v>
      </c>
      <c r="AI291" s="88">
        <v>2.4</v>
      </c>
      <c r="AJ291" s="88">
        <v>0</v>
      </c>
      <c r="AK291" s="88">
        <f t="shared" si="93"/>
        <v>54.32</v>
      </c>
      <c r="AL291" s="85">
        <v>3</v>
      </c>
      <c r="AM291" s="85">
        <v>21</v>
      </c>
      <c r="AN291" s="85">
        <v>0</v>
      </c>
      <c r="AO291" s="85">
        <f t="shared" ref="AO291:AO336" si="96">SUM(AL291:AN291)</f>
        <v>24</v>
      </c>
      <c r="AP291" s="85">
        <v>0</v>
      </c>
      <c r="AQ291" s="85">
        <v>0</v>
      </c>
      <c r="AR291" s="85">
        <v>0</v>
      </c>
      <c r="AS291" s="85">
        <f t="shared" ref="AS291:AS336" si="97">SUM(AP291:AR291)</f>
        <v>0</v>
      </c>
      <c r="AT291" s="85">
        <v>12</v>
      </c>
      <c r="AU291" s="85">
        <v>0</v>
      </c>
      <c r="AV291" s="85">
        <v>0</v>
      </c>
      <c r="AW291" s="85">
        <f t="shared" ref="AW291:AW336" si="98">SUM(AT291:AV291)</f>
        <v>12</v>
      </c>
      <c r="AX291" s="85">
        <v>70</v>
      </c>
      <c r="AY291" s="85">
        <v>50</v>
      </c>
      <c r="AZ291" s="85">
        <v>0</v>
      </c>
      <c r="BA291" s="85">
        <v>13</v>
      </c>
      <c r="BB291" s="85">
        <v>0</v>
      </c>
      <c r="BC291" s="85">
        <f t="shared" ref="BC291:BC336" si="99">SUM(AX291:BB291)</f>
        <v>133</v>
      </c>
      <c r="BD291" s="85">
        <v>1</v>
      </c>
      <c r="BE291" s="85">
        <v>36</v>
      </c>
      <c r="BF291" s="89">
        <v>1000</v>
      </c>
    </row>
    <row r="292" spans="1:58">
      <c r="A292" s="85">
        <v>2017</v>
      </c>
      <c r="B292" s="85" t="s">
        <v>117</v>
      </c>
      <c r="C292" s="88">
        <v>2.0699999999999998</v>
      </c>
      <c r="D292" s="88">
        <v>52.25</v>
      </c>
      <c r="E292" s="88">
        <v>0</v>
      </c>
      <c r="F292" s="88">
        <v>0</v>
      </c>
      <c r="G292" s="88">
        <f t="shared" si="94"/>
        <v>54.32</v>
      </c>
      <c r="H292" s="88">
        <v>54.32</v>
      </c>
      <c r="I292" s="88">
        <v>51.944000000000003</v>
      </c>
      <c r="J292" s="88">
        <v>106.57</v>
      </c>
      <c r="K292" s="88">
        <v>26.26</v>
      </c>
      <c r="L292" s="88">
        <v>0</v>
      </c>
      <c r="M292" s="88">
        <v>0</v>
      </c>
      <c r="N292" s="12">
        <f>+BN_InfraMR[[#This Row],[A.03.1 -  Longitud de Vías de Explotación No Electrificadas Troncales y Ramales (vía principal) (km)]]+BN_InfraMR[[#This Row],[A.04.1 -  Longitud de Vías de Explotación Electrificadas Troncales y Ramales (vía principal) (km)]]</f>
        <v>106.57</v>
      </c>
      <c r="O292" s="88">
        <v>106.57</v>
      </c>
      <c r="P292" s="85">
        <v>15</v>
      </c>
      <c r="Q292" s="85">
        <v>7</v>
      </c>
      <c r="R292" s="85">
        <v>0</v>
      </c>
      <c r="S292" s="85">
        <f t="shared" si="90"/>
        <v>22</v>
      </c>
      <c r="T292" s="85">
        <v>0</v>
      </c>
      <c r="U292" s="85">
        <v>41</v>
      </c>
      <c r="V292" s="85">
        <v>0</v>
      </c>
      <c r="W292" s="85">
        <v>3</v>
      </c>
      <c r="X292" s="85">
        <v>0</v>
      </c>
      <c r="Y292" s="85">
        <f t="shared" si="91"/>
        <v>44</v>
      </c>
      <c r="Z292" s="85">
        <v>21</v>
      </c>
      <c r="AA292" s="85">
        <v>9</v>
      </c>
      <c r="AB292" s="85">
        <f>+BN_InfraMR[[#This Row],[Total Pasos Vehiculares a Nivel]]</f>
        <v>44</v>
      </c>
      <c r="AC292" s="85">
        <f t="shared" si="92"/>
        <v>74</v>
      </c>
      <c r="AD292" s="85">
        <v>1</v>
      </c>
      <c r="AE292" s="85">
        <v>9</v>
      </c>
      <c r="AF292" s="85">
        <v>55</v>
      </c>
      <c r="AG292" s="85">
        <f t="shared" si="95"/>
        <v>65</v>
      </c>
      <c r="AH292" s="88">
        <v>51.92</v>
      </c>
      <c r="AI292" s="88">
        <v>2.4</v>
      </c>
      <c r="AJ292" s="88">
        <v>0</v>
      </c>
      <c r="AK292" s="88">
        <f t="shared" si="93"/>
        <v>54.32</v>
      </c>
      <c r="AL292" s="85">
        <v>3</v>
      </c>
      <c r="AM292" s="85">
        <v>21</v>
      </c>
      <c r="AN292" s="85">
        <v>0</v>
      </c>
      <c r="AO292" s="85">
        <f t="shared" si="96"/>
        <v>24</v>
      </c>
      <c r="AP292" s="85">
        <v>0</v>
      </c>
      <c r="AQ292" s="85">
        <v>0</v>
      </c>
      <c r="AR292" s="85">
        <v>0</v>
      </c>
      <c r="AS292" s="85">
        <f t="shared" si="97"/>
        <v>0</v>
      </c>
      <c r="AT292" s="85">
        <v>12</v>
      </c>
      <c r="AU292" s="85">
        <v>0</v>
      </c>
      <c r="AV292" s="85">
        <v>0</v>
      </c>
      <c r="AW292" s="85">
        <f t="shared" si="98"/>
        <v>12</v>
      </c>
      <c r="AX292" s="85">
        <v>70</v>
      </c>
      <c r="AY292" s="85">
        <v>50</v>
      </c>
      <c r="AZ292" s="85">
        <v>0</v>
      </c>
      <c r="BA292" s="85">
        <v>13</v>
      </c>
      <c r="BB292" s="85">
        <v>0</v>
      </c>
      <c r="BC292" s="85">
        <f t="shared" si="99"/>
        <v>133</v>
      </c>
      <c r="BD292" s="85">
        <v>1</v>
      </c>
      <c r="BE292" s="85">
        <v>36</v>
      </c>
      <c r="BF292" s="89">
        <v>1000</v>
      </c>
    </row>
    <row r="293" spans="1:58">
      <c r="A293" s="85">
        <v>2017</v>
      </c>
      <c r="B293" s="85" t="s">
        <v>118</v>
      </c>
      <c r="C293" s="88">
        <v>2.0699999999999998</v>
      </c>
      <c r="D293" s="88">
        <v>52.25</v>
      </c>
      <c r="E293" s="88">
        <v>0</v>
      </c>
      <c r="F293" s="88">
        <v>0</v>
      </c>
      <c r="G293" s="88">
        <f t="shared" si="94"/>
        <v>54.32</v>
      </c>
      <c r="H293" s="88">
        <v>54.32</v>
      </c>
      <c r="I293" s="88">
        <v>51.944000000000003</v>
      </c>
      <c r="J293" s="88">
        <v>106.57</v>
      </c>
      <c r="K293" s="88">
        <v>26.26</v>
      </c>
      <c r="L293" s="88">
        <v>0</v>
      </c>
      <c r="M293" s="88">
        <v>0</v>
      </c>
      <c r="N293" s="12">
        <f>+BN_InfraMR[[#This Row],[A.03.1 -  Longitud de Vías de Explotación No Electrificadas Troncales y Ramales (vía principal) (km)]]+BN_InfraMR[[#This Row],[A.04.1 -  Longitud de Vías de Explotación Electrificadas Troncales y Ramales (vía principal) (km)]]</f>
        <v>106.57</v>
      </c>
      <c r="O293" s="88">
        <v>106.57</v>
      </c>
      <c r="P293" s="85">
        <v>15</v>
      </c>
      <c r="Q293" s="85">
        <v>7</v>
      </c>
      <c r="R293" s="85">
        <v>0</v>
      </c>
      <c r="S293" s="85">
        <f t="shared" si="90"/>
        <v>22</v>
      </c>
      <c r="T293" s="85">
        <v>0</v>
      </c>
      <c r="U293" s="85">
        <v>41</v>
      </c>
      <c r="V293" s="85">
        <v>0</v>
      </c>
      <c r="W293" s="85">
        <v>3</v>
      </c>
      <c r="X293" s="85">
        <v>0</v>
      </c>
      <c r="Y293" s="85">
        <f t="shared" si="91"/>
        <v>44</v>
      </c>
      <c r="Z293" s="85">
        <v>21</v>
      </c>
      <c r="AA293" s="85">
        <v>9</v>
      </c>
      <c r="AB293" s="85">
        <f>+BN_InfraMR[[#This Row],[Total Pasos Vehiculares a Nivel]]</f>
        <v>44</v>
      </c>
      <c r="AC293" s="85">
        <f t="shared" si="92"/>
        <v>74</v>
      </c>
      <c r="AD293" s="85">
        <v>1</v>
      </c>
      <c r="AE293" s="85">
        <v>9</v>
      </c>
      <c r="AF293" s="85">
        <v>55</v>
      </c>
      <c r="AG293" s="85">
        <f t="shared" si="95"/>
        <v>65</v>
      </c>
      <c r="AH293" s="88">
        <v>51.92</v>
      </c>
      <c r="AI293" s="88">
        <v>2.4</v>
      </c>
      <c r="AJ293" s="88">
        <v>0</v>
      </c>
      <c r="AK293" s="88">
        <f t="shared" si="93"/>
        <v>54.32</v>
      </c>
      <c r="AL293" s="85">
        <v>3</v>
      </c>
      <c r="AM293" s="85">
        <v>21</v>
      </c>
      <c r="AN293" s="85">
        <v>0</v>
      </c>
      <c r="AO293" s="85">
        <f t="shared" si="96"/>
        <v>24</v>
      </c>
      <c r="AP293" s="85">
        <v>0</v>
      </c>
      <c r="AQ293" s="85">
        <v>0</v>
      </c>
      <c r="AR293" s="85">
        <v>0</v>
      </c>
      <c r="AS293" s="85">
        <f t="shared" si="97"/>
        <v>0</v>
      </c>
      <c r="AT293" s="85">
        <v>12</v>
      </c>
      <c r="AU293" s="85">
        <v>0</v>
      </c>
      <c r="AV293" s="85">
        <v>0</v>
      </c>
      <c r="AW293" s="85">
        <f t="shared" si="98"/>
        <v>12</v>
      </c>
      <c r="AX293" s="85">
        <v>70</v>
      </c>
      <c r="AY293" s="85">
        <v>50</v>
      </c>
      <c r="AZ293" s="85">
        <v>0</v>
      </c>
      <c r="BA293" s="85">
        <v>13</v>
      </c>
      <c r="BB293" s="85">
        <v>0</v>
      </c>
      <c r="BC293" s="85">
        <f t="shared" si="99"/>
        <v>133</v>
      </c>
      <c r="BD293" s="85">
        <v>1</v>
      </c>
      <c r="BE293" s="85">
        <v>36</v>
      </c>
      <c r="BF293" s="89">
        <v>1000</v>
      </c>
    </row>
    <row r="294" spans="1:58">
      <c r="A294" s="85">
        <v>2017</v>
      </c>
      <c r="B294" s="85" t="s">
        <v>119</v>
      </c>
      <c r="C294" s="88">
        <v>2.0699999999999998</v>
      </c>
      <c r="D294" s="88">
        <v>52.25</v>
      </c>
      <c r="E294" s="88">
        <v>0</v>
      </c>
      <c r="F294" s="88">
        <v>0</v>
      </c>
      <c r="G294" s="88">
        <f t="shared" si="94"/>
        <v>54.32</v>
      </c>
      <c r="H294" s="88">
        <v>54.32</v>
      </c>
      <c r="I294" s="88">
        <v>51.944000000000003</v>
      </c>
      <c r="J294" s="88">
        <v>106.57</v>
      </c>
      <c r="K294" s="88">
        <v>26.26</v>
      </c>
      <c r="L294" s="88">
        <v>0</v>
      </c>
      <c r="M294" s="88">
        <v>0</v>
      </c>
      <c r="N294" s="12">
        <f>+BN_InfraMR[[#This Row],[A.03.1 -  Longitud de Vías de Explotación No Electrificadas Troncales y Ramales (vía principal) (km)]]+BN_InfraMR[[#This Row],[A.04.1 -  Longitud de Vías de Explotación Electrificadas Troncales y Ramales (vía principal) (km)]]</f>
        <v>106.57</v>
      </c>
      <c r="O294" s="88">
        <v>106.57</v>
      </c>
      <c r="P294" s="85">
        <v>15</v>
      </c>
      <c r="Q294" s="85">
        <v>7</v>
      </c>
      <c r="R294" s="85">
        <v>0</v>
      </c>
      <c r="S294" s="85">
        <f t="shared" si="90"/>
        <v>22</v>
      </c>
      <c r="T294" s="85">
        <v>0</v>
      </c>
      <c r="U294" s="85">
        <v>41</v>
      </c>
      <c r="V294" s="85">
        <v>0</v>
      </c>
      <c r="W294" s="85">
        <v>3</v>
      </c>
      <c r="X294" s="85">
        <v>0</v>
      </c>
      <c r="Y294" s="85">
        <f t="shared" si="91"/>
        <v>44</v>
      </c>
      <c r="Z294" s="85">
        <v>21</v>
      </c>
      <c r="AA294" s="85">
        <v>9</v>
      </c>
      <c r="AB294" s="85">
        <f>+BN_InfraMR[[#This Row],[Total Pasos Vehiculares a Nivel]]</f>
        <v>44</v>
      </c>
      <c r="AC294" s="85">
        <f t="shared" si="92"/>
        <v>74</v>
      </c>
      <c r="AD294" s="85">
        <v>1</v>
      </c>
      <c r="AE294" s="85">
        <v>9</v>
      </c>
      <c r="AF294" s="85">
        <v>55</v>
      </c>
      <c r="AG294" s="85">
        <f t="shared" si="95"/>
        <v>65</v>
      </c>
      <c r="AH294" s="88">
        <v>51.92</v>
      </c>
      <c r="AI294" s="88">
        <v>2.4</v>
      </c>
      <c r="AJ294" s="88">
        <v>0</v>
      </c>
      <c r="AK294" s="88">
        <f t="shared" si="93"/>
        <v>54.32</v>
      </c>
      <c r="AL294" s="85">
        <v>3</v>
      </c>
      <c r="AM294" s="85">
        <v>21</v>
      </c>
      <c r="AN294" s="85">
        <v>0</v>
      </c>
      <c r="AO294" s="85">
        <f t="shared" si="96"/>
        <v>24</v>
      </c>
      <c r="AP294" s="85">
        <v>0</v>
      </c>
      <c r="AQ294" s="85">
        <v>0</v>
      </c>
      <c r="AR294" s="85">
        <v>0</v>
      </c>
      <c r="AS294" s="85">
        <f t="shared" si="97"/>
        <v>0</v>
      </c>
      <c r="AT294" s="85">
        <v>12</v>
      </c>
      <c r="AU294" s="85">
        <v>0</v>
      </c>
      <c r="AV294" s="85">
        <v>0</v>
      </c>
      <c r="AW294" s="85">
        <f t="shared" si="98"/>
        <v>12</v>
      </c>
      <c r="AX294" s="85">
        <v>70</v>
      </c>
      <c r="AY294" s="85">
        <v>50</v>
      </c>
      <c r="AZ294" s="85">
        <v>0</v>
      </c>
      <c r="BA294" s="85">
        <v>13</v>
      </c>
      <c r="BB294" s="85">
        <v>0</v>
      </c>
      <c r="BC294" s="85">
        <f t="shared" si="99"/>
        <v>133</v>
      </c>
      <c r="BD294" s="85">
        <v>1</v>
      </c>
      <c r="BE294" s="85">
        <v>36</v>
      </c>
      <c r="BF294" s="89">
        <v>1000</v>
      </c>
    </row>
    <row r="295" spans="1:58">
      <c r="A295" s="85">
        <v>2017</v>
      </c>
      <c r="B295" s="85" t="s">
        <v>120</v>
      </c>
      <c r="C295" s="88">
        <v>2.0699999999999998</v>
      </c>
      <c r="D295" s="88">
        <v>52.25</v>
      </c>
      <c r="E295" s="88">
        <v>0</v>
      </c>
      <c r="F295" s="88">
        <v>0</v>
      </c>
      <c r="G295" s="88">
        <f t="shared" si="94"/>
        <v>54.32</v>
      </c>
      <c r="H295" s="88">
        <v>54.32</v>
      </c>
      <c r="I295" s="88">
        <v>51.944000000000003</v>
      </c>
      <c r="J295" s="88">
        <v>106.57</v>
      </c>
      <c r="K295" s="88">
        <v>26.26</v>
      </c>
      <c r="L295" s="88">
        <v>0</v>
      </c>
      <c r="M295" s="88">
        <v>0</v>
      </c>
      <c r="N295" s="12">
        <f>+BN_InfraMR[[#This Row],[A.03.1 -  Longitud de Vías de Explotación No Electrificadas Troncales y Ramales (vía principal) (km)]]+BN_InfraMR[[#This Row],[A.04.1 -  Longitud de Vías de Explotación Electrificadas Troncales y Ramales (vía principal) (km)]]</f>
        <v>106.57</v>
      </c>
      <c r="O295" s="88">
        <v>106.57</v>
      </c>
      <c r="P295" s="85">
        <v>15</v>
      </c>
      <c r="Q295" s="85">
        <v>7</v>
      </c>
      <c r="R295" s="85">
        <v>0</v>
      </c>
      <c r="S295" s="85">
        <f t="shared" si="90"/>
        <v>22</v>
      </c>
      <c r="T295" s="85">
        <v>0</v>
      </c>
      <c r="U295" s="85">
        <v>41</v>
      </c>
      <c r="V295" s="85">
        <v>0</v>
      </c>
      <c r="W295" s="85">
        <v>3</v>
      </c>
      <c r="X295" s="85">
        <v>0</v>
      </c>
      <c r="Y295" s="85">
        <f t="shared" si="91"/>
        <v>44</v>
      </c>
      <c r="Z295" s="85">
        <v>21</v>
      </c>
      <c r="AA295" s="85">
        <v>9</v>
      </c>
      <c r="AB295" s="85">
        <f>+BN_InfraMR[[#This Row],[Total Pasos Vehiculares a Nivel]]</f>
        <v>44</v>
      </c>
      <c r="AC295" s="85">
        <f t="shared" si="92"/>
        <v>74</v>
      </c>
      <c r="AD295" s="85">
        <v>1</v>
      </c>
      <c r="AE295" s="85">
        <v>9</v>
      </c>
      <c r="AF295" s="85">
        <v>55</v>
      </c>
      <c r="AG295" s="85">
        <f t="shared" si="95"/>
        <v>65</v>
      </c>
      <c r="AH295" s="88">
        <v>51.92</v>
      </c>
      <c r="AI295" s="88">
        <v>2.4</v>
      </c>
      <c r="AJ295" s="88">
        <v>0</v>
      </c>
      <c r="AK295" s="88">
        <f t="shared" si="93"/>
        <v>54.32</v>
      </c>
      <c r="AL295" s="85">
        <v>3</v>
      </c>
      <c r="AM295" s="85">
        <v>21</v>
      </c>
      <c r="AN295" s="85">
        <v>0</v>
      </c>
      <c r="AO295" s="85">
        <f t="shared" si="96"/>
        <v>24</v>
      </c>
      <c r="AP295" s="85">
        <v>0</v>
      </c>
      <c r="AQ295" s="85">
        <v>0</v>
      </c>
      <c r="AR295" s="85">
        <v>0</v>
      </c>
      <c r="AS295" s="85">
        <f t="shared" si="97"/>
        <v>0</v>
      </c>
      <c r="AT295" s="85">
        <v>12</v>
      </c>
      <c r="AU295" s="85">
        <v>0</v>
      </c>
      <c r="AV295" s="85">
        <v>0</v>
      </c>
      <c r="AW295" s="85">
        <f t="shared" si="98"/>
        <v>12</v>
      </c>
      <c r="AX295" s="85">
        <v>70</v>
      </c>
      <c r="AY295" s="85">
        <v>50</v>
      </c>
      <c r="AZ295" s="85">
        <v>0</v>
      </c>
      <c r="BA295" s="85">
        <v>13</v>
      </c>
      <c r="BB295" s="85">
        <v>0</v>
      </c>
      <c r="BC295" s="85">
        <f t="shared" si="99"/>
        <v>133</v>
      </c>
      <c r="BD295" s="85">
        <v>1</v>
      </c>
      <c r="BE295" s="85">
        <v>36</v>
      </c>
      <c r="BF295" s="89">
        <v>1000</v>
      </c>
    </row>
    <row r="296" spans="1:58">
      <c r="A296" s="85">
        <v>2017</v>
      </c>
      <c r="B296" s="85" t="s">
        <v>121</v>
      </c>
      <c r="C296" s="88">
        <v>2.0699999999999998</v>
      </c>
      <c r="D296" s="88">
        <v>52.25</v>
      </c>
      <c r="E296" s="88">
        <v>0</v>
      </c>
      <c r="F296" s="88">
        <v>0</v>
      </c>
      <c r="G296" s="88">
        <f t="shared" si="94"/>
        <v>54.32</v>
      </c>
      <c r="H296" s="88">
        <v>54.32</v>
      </c>
      <c r="I296" s="88">
        <v>51.944000000000003</v>
      </c>
      <c r="J296" s="88">
        <v>106.57</v>
      </c>
      <c r="K296" s="88">
        <v>26.26</v>
      </c>
      <c r="L296" s="88">
        <v>0</v>
      </c>
      <c r="M296" s="88">
        <v>0</v>
      </c>
      <c r="N296" s="12">
        <f>+BN_InfraMR[[#This Row],[A.03.1 -  Longitud de Vías de Explotación No Electrificadas Troncales y Ramales (vía principal) (km)]]+BN_InfraMR[[#This Row],[A.04.1 -  Longitud de Vías de Explotación Electrificadas Troncales y Ramales (vía principal) (km)]]</f>
        <v>106.57</v>
      </c>
      <c r="O296" s="88">
        <v>106.57</v>
      </c>
      <c r="P296" s="85">
        <v>15</v>
      </c>
      <c r="Q296" s="85">
        <v>7</v>
      </c>
      <c r="R296" s="85">
        <v>0</v>
      </c>
      <c r="S296" s="85">
        <f t="shared" si="90"/>
        <v>22</v>
      </c>
      <c r="T296" s="85">
        <v>0</v>
      </c>
      <c r="U296" s="85">
        <v>41</v>
      </c>
      <c r="V296" s="85">
        <v>0</v>
      </c>
      <c r="W296" s="85">
        <v>3</v>
      </c>
      <c r="X296" s="85">
        <v>0</v>
      </c>
      <c r="Y296" s="85">
        <f t="shared" si="91"/>
        <v>44</v>
      </c>
      <c r="Z296" s="85">
        <v>21</v>
      </c>
      <c r="AA296" s="85">
        <v>9</v>
      </c>
      <c r="AB296" s="85">
        <f>+BN_InfraMR[[#This Row],[Total Pasos Vehiculares a Nivel]]</f>
        <v>44</v>
      </c>
      <c r="AC296" s="85">
        <f t="shared" si="92"/>
        <v>74</v>
      </c>
      <c r="AD296" s="85">
        <v>1</v>
      </c>
      <c r="AE296" s="85">
        <v>9</v>
      </c>
      <c r="AF296" s="85">
        <v>55</v>
      </c>
      <c r="AG296" s="85">
        <f t="shared" si="95"/>
        <v>65</v>
      </c>
      <c r="AH296" s="88">
        <v>51.92</v>
      </c>
      <c r="AI296" s="88">
        <v>2.4</v>
      </c>
      <c r="AJ296" s="88">
        <v>0</v>
      </c>
      <c r="AK296" s="88">
        <f t="shared" si="93"/>
        <v>54.32</v>
      </c>
      <c r="AL296" s="85">
        <v>3</v>
      </c>
      <c r="AM296" s="85">
        <v>21</v>
      </c>
      <c r="AN296" s="85">
        <v>0</v>
      </c>
      <c r="AO296" s="85">
        <f t="shared" si="96"/>
        <v>24</v>
      </c>
      <c r="AP296" s="85">
        <v>0</v>
      </c>
      <c r="AQ296" s="85">
        <v>0</v>
      </c>
      <c r="AR296" s="85">
        <v>0</v>
      </c>
      <c r="AS296" s="85">
        <f t="shared" si="97"/>
        <v>0</v>
      </c>
      <c r="AT296" s="85">
        <v>12</v>
      </c>
      <c r="AU296" s="85">
        <v>0</v>
      </c>
      <c r="AV296" s="85">
        <v>0</v>
      </c>
      <c r="AW296" s="85">
        <f t="shared" si="98"/>
        <v>12</v>
      </c>
      <c r="AX296" s="85">
        <v>70</v>
      </c>
      <c r="AY296" s="85">
        <v>50</v>
      </c>
      <c r="AZ296" s="85">
        <v>0</v>
      </c>
      <c r="BA296" s="85">
        <v>13</v>
      </c>
      <c r="BB296" s="85">
        <v>0</v>
      </c>
      <c r="BC296" s="85">
        <f t="shared" si="99"/>
        <v>133</v>
      </c>
      <c r="BD296" s="85">
        <v>1</v>
      </c>
      <c r="BE296" s="85">
        <v>36</v>
      </c>
      <c r="BF296" s="89">
        <v>1000</v>
      </c>
    </row>
    <row r="297" spans="1:58">
      <c r="A297" s="85">
        <v>2017</v>
      </c>
      <c r="B297" s="85" t="s">
        <v>122</v>
      </c>
      <c r="C297" s="88">
        <v>2.0699999999999998</v>
      </c>
      <c r="D297" s="88">
        <v>52.25</v>
      </c>
      <c r="E297" s="88">
        <v>0</v>
      </c>
      <c r="F297" s="88">
        <v>0</v>
      </c>
      <c r="G297" s="88">
        <f t="shared" si="94"/>
        <v>54.32</v>
      </c>
      <c r="H297" s="88">
        <v>54.32</v>
      </c>
      <c r="I297" s="88">
        <v>51.944000000000003</v>
      </c>
      <c r="J297" s="88">
        <v>106.57</v>
      </c>
      <c r="K297" s="88">
        <v>26.26</v>
      </c>
      <c r="L297" s="88">
        <v>0</v>
      </c>
      <c r="M297" s="88">
        <v>0</v>
      </c>
      <c r="N297" s="12">
        <f>+BN_InfraMR[[#This Row],[A.03.1 -  Longitud de Vías de Explotación No Electrificadas Troncales y Ramales (vía principal) (km)]]+BN_InfraMR[[#This Row],[A.04.1 -  Longitud de Vías de Explotación Electrificadas Troncales y Ramales (vía principal) (km)]]</f>
        <v>106.57</v>
      </c>
      <c r="O297" s="88">
        <v>106.57</v>
      </c>
      <c r="P297" s="85">
        <v>15</v>
      </c>
      <c r="Q297" s="85">
        <v>7</v>
      </c>
      <c r="R297" s="85">
        <v>0</v>
      </c>
      <c r="S297" s="85">
        <f t="shared" si="90"/>
        <v>22</v>
      </c>
      <c r="T297" s="85">
        <v>0</v>
      </c>
      <c r="U297" s="85">
        <v>41</v>
      </c>
      <c r="V297" s="85">
        <v>0</v>
      </c>
      <c r="W297" s="85">
        <v>3</v>
      </c>
      <c r="X297" s="85">
        <v>0</v>
      </c>
      <c r="Y297" s="85">
        <f t="shared" si="91"/>
        <v>44</v>
      </c>
      <c r="Z297" s="85">
        <v>21</v>
      </c>
      <c r="AA297" s="85">
        <v>9</v>
      </c>
      <c r="AB297" s="85">
        <f>+BN_InfraMR[[#This Row],[Total Pasos Vehiculares a Nivel]]</f>
        <v>44</v>
      </c>
      <c r="AC297" s="85">
        <f t="shared" si="92"/>
        <v>74</v>
      </c>
      <c r="AD297" s="85">
        <v>1</v>
      </c>
      <c r="AE297" s="85">
        <v>9</v>
      </c>
      <c r="AF297" s="85">
        <v>55</v>
      </c>
      <c r="AG297" s="85">
        <f t="shared" si="95"/>
        <v>65</v>
      </c>
      <c r="AH297" s="88">
        <v>51.92</v>
      </c>
      <c r="AI297" s="88">
        <v>2.4</v>
      </c>
      <c r="AJ297" s="88">
        <v>0</v>
      </c>
      <c r="AK297" s="88">
        <f t="shared" si="93"/>
        <v>54.32</v>
      </c>
      <c r="AL297" s="85">
        <v>3</v>
      </c>
      <c r="AM297" s="85">
        <v>21</v>
      </c>
      <c r="AN297" s="85">
        <v>0</v>
      </c>
      <c r="AO297" s="85">
        <f t="shared" si="96"/>
        <v>24</v>
      </c>
      <c r="AP297" s="85">
        <v>0</v>
      </c>
      <c r="AQ297" s="85">
        <v>0</v>
      </c>
      <c r="AR297" s="85">
        <v>0</v>
      </c>
      <c r="AS297" s="85">
        <f t="shared" si="97"/>
        <v>0</v>
      </c>
      <c r="AT297" s="85">
        <v>12</v>
      </c>
      <c r="AU297" s="85">
        <v>0</v>
      </c>
      <c r="AV297" s="85">
        <v>0</v>
      </c>
      <c r="AW297" s="85">
        <f t="shared" si="98"/>
        <v>12</v>
      </c>
      <c r="AX297" s="85">
        <v>70</v>
      </c>
      <c r="AY297" s="85">
        <v>50</v>
      </c>
      <c r="AZ297" s="85">
        <v>0</v>
      </c>
      <c r="BA297" s="85">
        <v>13</v>
      </c>
      <c r="BB297" s="85">
        <v>0</v>
      </c>
      <c r="BC297" s="85">
        <f t="shared" si="99"/>
        <v>133</v>
      </c>
      <c r="BD297" s="85">
        <v>1</v>
      </c>
      <c r="BE297" s="85">
        <v>36</v>
      </c>
      <c r="BF297" s="89">
        <v>1000</v>
      </c>
    </row>
    <row r="298" spans="1:58">
      <c r="A298" s="85">
        <v>2017</v>
      </c>
      <c r="B298" s="85" t="s">
        <v>123</v>
      </c>
      <c r="C298" s="88">
        <v>2.0699999999999998</v>
      </c>
      <c r="D298" s="88">
        <v>52.25</v>
      </c>
      <c r="E298" s="88">
        <v>0</v>
      </c>
      <c r="F298" s="88">
        <v>0</v>
      </c>
      <c r="G298" s="88">
        <f t="shared" si="94"/>
        <v>54.32</v>
      </c>
      <c r="H298" s="88">
        <v>54.32</v>
      </c>
      <c r="I298" s="88">
        <v>51.944000000000003</v>
      </c>
      <c r="J298" s="88">
        <v>106.57</v>
      </c>
      <c r="K298" s="88">
        <v>26.26</v>
      </c>
      <c r="L298" s="88">
        <v>0</v>
      </c>
      <c r="M298" s="88">
        <v>0</v>
      </c>
      <c r="N298" s="12">
        <f>+BN_InfraMR[[#This Row],[A.03.1 -  Longitud de Vías de Explotación No Electrificadas Troncales y Ramales (vía principal) (km)]]+BN_InfraMR[[#This Row],[A.04.1 -  Longitud de Vías de Explotación Electrificadas Troncales y Ramales (vía principal) (km)]]</f>
        <v>106.57</v>
      </c>
      <c r="O298" s="88">
        <v>106.57</v>
      </c>
      <c r="P298" s="85">
        <v>15</v>
      </c>
      <c r="Q298" s="85">
        <v>7</v>
      </c>
      <c r="R298" s="85">
        <v>0</v>
      </c>
      <c r="S298" s="85">
        <f t="shared" si="90"/>
        <v>22</v>
      </c>
      <c r="T298" s="85">
        <v>0</v>
      </c>
      <c r="U298" s="85">
        <v>41</v>
      </c>
      <c r="V298" s="85">
        <v>0</v>
      </c>
      <c r="W298" s="85">
        <v>3</v>
      </c>
      <c r="X298" s="85">
        <v>0</v>
      </c>
      <c r="Y298" s="85">
        <f t="shared" si="91"/>
        <v>44</v>
      </c>
      <c r="Z298" s="85">
        <v>21</v>
      </c>
      <c r="AA298" s="85">
        <v>9</v>
      </c>
      <c r="AB298" s="85">
        <f>+BN_InfraMR[[#This Row],[Total Pasos Vehiculares a Nivel]]</f>
        <v>44</v>
      </c>
      <c r="AC298" s="85">
        <f t="shared" si="92"/>
        <v>74</v>
      </c>
      <c r="AD298" s="85">
        <v>1</v>
      </c>
      <c r="AE298" s="85">
        <v>9</v>
      </c>
      <c r="AF298" s="85">
        <v>55</v>
      </c>
      <c r="AG298" s="85">
        <f t="shared" si="95"/>
        <v>65</v>
      </c>
      <c r="AH298" s="88">
        <v>51.92</v>
      </c>
      <c r="AI298" s="88">
        <v>2.4</v>
      </c>
      <c r="AJ298" s="88">
        <v>0</v>
      </c>
      <c r="AK298" s="88">
        <f t="shared" si="93"/>
        <v>54.32</v>
      </c>
      <c r="AL298" s="85">
        <v>3</v>
      </c>
      <c r="AM298" s="85">
        <v>21</v>
      </c>
      <c r="AN298" s="85">
        <v>0</v>
      </c>
      <c r="AO298" s="85">
        <f t="shared" si="96"/>
        <v>24</v>
      </c>
      <c r="AP298" s="85">
        <v>0</v>
      </c>
      <c r="AQ298" s="85">
        <v>0</v>
      </c>
      <c r="AR298" s="85">
        <v>0</v>
      </c>
      <c r="AS298" s="85">
        <f t="shared" si="97"/>
        <v>0</v>
      </c>
      <c r="AT298" s="85">
        <v>12</v>
      </c>
      <c r="AU298" s="85">
        <v>0</v>
      </c>
      <c r="AV298" s="85">
        <v>0</v>
      </c>
      <c r="AW298" s="85">
        <f t="shared" si="98"/>
        <v>12</v>
      </c>
      <c r="AX298" s="85">
        <v>70</v>
      </c>
      <c r="AY298" s="85">
        <v>50</v>
      </c>
      <c r="AZ298" s="85">
        <v>0</v>
      </c>
      <c r="BA298" s="85">
        <v>13</v>
      </c>
      <c r="BB298" s="85">
        <v>0</v>
      </c>
      <c r="BC298" s="85">
        <f t="shared" si="99"/>
        <v>133</v>
      </c>
      <c r="BD298" s="85">
        <v>1</v>
      </c>
      <c r="BE298" s="85">
        <v>36</v>
      </c>
      <c r="BF298" s="89">
        <v>1000</v>
      </c>
    </row>
    <row r="299" spans="1:58">
      <c r="A299" s="85">
        <v>2017</v>
      </c>
      <c r="B299" s="85" t="s">
        <v>124</v>
      </c>
      <c r="C299" s="88">
        <v>2.0699999999999998</v>
      </c>
      <c r="D299" s="88">
        <v>52.25</v>
      </c>
      <c r="E299" s="88">
        <v>0</v>
      </c>
      <c r="F299" s="88">
        <v>0</v>
      </c>
      <c r="G299" s="88">
        <f t="shared" si="94"/>
        <v>54.32</v>
      </c>
      <c r="H299" s="88">
        <v>54.32</v>
      </c>
      <c r="I299" s="88">
        <v>51.944000000000003</v>
      </c>
      <c r="J299" s="88">
        <v>106.57</v>
      </c>
      <c r="K299" s="88">
        <v>26.26</v>
      </c>
      <c r="L299" s="88">
        <v>0</v>
      </c>
      <c r="M299" s="88">
        <v>0</v>
      </c>
      <c r="N299" s="12">
        <f>+BN_InfraMR[[#This Row],[A.03.1 -  Longitud de Vías de Explotación No Electrificadas Troncales y Ramales (vía principal) (km)]]+BN_InfraMR[[#This Row],[A.04.1 -  Longitud de Vías de Explotación Electrificadas Troncales y Ramales (vía principal) (km)]]</f>
        <v>106.57</v>
      </c>
      <c r="O299" s="88">
        <v>106.57</v>
      </c>
      <c r="P299" s="85">
        <v>15</v>
      </c>
      <c r="Q299" s="85">
        <v>7</v>
      </c>
      <c r="R299" s="85">
        <v>0</v>
      </c>
      <c r="S299" s="85">
        <f t="shared" si="90"/>
        <v>22</v>
      </c>
      <c r="T299" s="85">
        <v>0</v>
      </c>
      <c r="U299" s="85">
        <v>41</v>
      </c>
      <c r="V299" s="85">
        <v>0</v>
      </c>
      <c r="W299" s="85">
        <v>3</v>
      </c>
      <c r="X299" s="85">
        <v>0</v>
      </c>
      <c r="Y299" s="85">
        <f t="shared" si="91"/>
        <v>44</v>
      </c>
      <c r="Z299" s="85">
        <v>21</v>
      </c>
      <c r="AA299" s="85">
        <v>9</v>
      </c>
      <c r="AB299" s="85">
        <f>+BN_InfraMR[[#This Row],[Total Pasos Vehiculares a Nivel]]</f>
        <v>44</v>
      </c>
      <c r="AC299" s="85">
        <f t="shared" si="92"/>
        <v>74</v>
      </c>
      <c r="AD299" s="85">
        <v>1</v>
      </c>
      <c r="AE299" s="85">
        <v>9</v>
      </c>
      <c r="AF299" s="85">
        <v>55</v>
      </c>
      <c r="AG299" s="85">
        <f t="shared" si="95"/>
        <v>65</v>
      </c>
      <c r="AH299" s="88">
        <v>51.92</v>
      </c>
      <c r="AI299" s="88">
        <v>2.4</v>
      </c>
      <c r="AJ299" s="88">
        <v>0</v>
      </c>
      <c r="AK299" s="88">
        <f t="shared" si="93"/>
        <v>54.32</v>
      </c>
      <c r="AL299" s="85">
        <v>3</v>
      </c>
      <c r="AM299" s="85">
        <v>21</v>
      </c>
      <c r="AN299" s="85">
        <v>0</v>
      </c>
      <c r="AO299" s="85">
        <f t="shared" si="96"/>
        <v>24</v>
      </c>
      <c r="AP299" s="85">
        <v>0</v>
      </c>
      <c r="AQ299" s="85">
        <v>0</v>
      </c>
      <c r="AR299" s="85">
        <v>0</v>
      </c>
      <c r="AS299" s="85">
        <f t="shared" si="97"/>
        <v>0</v>
      </c>
      <c r="AT299" s="85">
        <v>12</v>
      </c>
      <c r="AU299" s="85">
        <v>0</v>
      </c>
      <c r="AV299" s="85">
        <v>0</v>
      </c>
      <c r="AW299" s="85">
        <f t="shared" si="98"/>
        <v>12</v>
      </c>
      <c r="AX299" s="85">
        <v>70</v>
      </c>
      <c r="AY299" s="85">
        <v>50</v>
      </c>
      <c r="AZ299" s="85">
        <v>0</v>
      </c>
      <c r="BA299" s="85">
        <v>13</v>
      </c>
      <c r="BB299" s="85">
        <v>0</v>
      </c>
      <c r="BC299" s="85">
        <f t="shared" si="99"/>
        <v>133</v>
      </c>
      <c r="BD299" s="85">
        <v>1</v>
      </c>
      <c r="BE299" s="85">
        <v>36</v>
      </c>
      <c r="BF299" s="89">
        <v>1000</v>
      </c>
    </row>
    <row r="300" spans="1:58">
      <c r="A300" s="85">
        <v>2017</v>
      </c>
      <c r="B300" s="85" t="s">
        <v>125</v>
      </c>
      <c r="C300" s="88">
        <v>2.0699999999999998</v>
      </c>
      <c r="D300" s="88">
        <v>52.25</v>
      </c>
      <c r="E300" s="88">
        <v>0</v>
      </c>
      <c r="F300" s="88">
        <v>0</v>
      </c>
      <c r="G300" s="88">
        <f t="shared" si="94"/>
        <v>54.32</v>
      </c>
      <c r="H300" s="88">
        <v>54.32</v>
      </c>
      <c r="I300" s="88">
        <v>51.944000000000003</v>
      </c>
      <c r="J300" s="88">
        <v>106.57</v>
      </c>
      <c r="K300" s="88">
        <v>26.26</v>
      </c>
      <c r="L300" s="88">
        <v>0</v>
      </c>
      <c r="M300" s="88">
        <v>0</v>
      </c>
      <c r="N300" s="12">
        <f>+BN_InfraMR[[#This Row],[A.03.1 -  Longitud de Vías de Explotación No Electrificadas Troncales y Ramales (vía principal) (km)]]+BN_InfraMR[[#This Row],[A.04.1 -  Longitud de Vías de Explotación Electrificadas Troncales y Ramales (vía principal) (km)]]</f>
        <v>106.57</v>
      </c>
      <c r="O300" s="88">
        <v>106.57</v>
      </c>
      <c r="P300" s="85">
        <v>15</v>
      </c>
      <c r="Q300" s="85">
        <v>7</v>
      </c>
      <c r="R300" s="85">
        <v>0</v>
      </c>
      <c r="S300" s="85">
        <f t="shared" si="90"/>
        <v>22</v>
      </c>
      <c r="T300" s="85">
        <v>0</v>
      </c>
      <c r="U300" s="85">
        <v>41</v>
      </c>
      <c r="V300" s="85">
        <v>0</v>
      </c>
      <c r="W300" s="85">
        <v>3</v>
      </c>
      <c r="X300" s="85">
        <v>0</v>
      </c>
      <c r="Y300" s="85">
        <f t="shared" si="91"/>
        <v>44</v>
      </c>
      <c r="Z300" s="85">
        <v>21</v>
      </c>
      <c r="AA300" s="85">
        <v>9</v>
      </c>
      <c r="AB300" s="85">
        <f>+BN_InfraMR[[#This Row],[Total Pasos Vehiculares a Nivel]]</f>
        <v>44</v>
      </c>
      <c r="AC300" s="85">
        <f t="shared" si="92"/>
        <v>74</v>
      </c>
      <c r="AD300" s="85">
        <v>1</v>
      </c>
      <c r="AE300" s="85">
        <v>9</v>
      </c>
      <c r="AF300" s="85">
        <v>55</v>
      </c>
      <c r="AG300" s="85">
        <f t="shared" si="95"/>
        <v>65</v>
      </c>
      <c r="AH300" s="88">
        <v>51.92</v>
      </c>
      <c r="AI300" s="88">
        <v>2.4</v>
      </c>
      <c r="AJ300" s="88">
        <v>0</v>
      </c>
      <c r="AK300" s="88">
        <f t="shared" si="93"/>
        <v>54.32</v>
      </c>
      <c r="AL300" s="85">
        <v>3</v>
      </c>
      <c r="AM300" s="85">
        <v>21</v>
      </c>
      <c r="AN300" s="85">
        <v>0</v>
      </c>
      <c r="AO300" s="85">
        <f t="shared" si="96"/>
        <v>24</v>
      </c>
      <c r="AP300" s="85">
        <v>0</v>
      </c>
      <c r="AQ300" s="85">
        <v>0</v>
      </c>
      <c r="AR300" s="85">
        <v>0</v>
      </c>
      <c r="AS300" s="85">
        <f t="shared" si="97"/>
        <v>0</v>
      </c>
      <c r="AT300" s="85">
        <v>12</v>
      </c>
      <c r="AU300" s="85">
        <v>0</v>
      </c>
      <c r="AV300" s="85">
        <v>0</v>
      </c>
      <c r="AW300" s="85">
        <f t="shared" si="98"/>
        <v>12</v>
      </c>
      <c r="AX300" s="85">
        <v>70</v>
      </c>
      <c r="AY300" s="85">
        <v>50</v>
      </c>
      <c r="AZ300" s="85">
        <v>0</v>
      </c>
      <c r="BA300" s="85">
        <v>13</v>
      </c>
      <c r="BB300" s="85">
        <v>0</v>
      </c>
      <c r="BC300" s="85">
        <f t="shared" si="99"/>
        <v>133</v>
      </c>
      <c r="BD300" s="85">
        <v>1</v>
      </c>
      <c r="BE300" s="85">
        <v>36</v>
      </c>
      <c r="BF300" s="89">
        <v>1000</v>
      </c>
    </row>
    <row r="301" spans="1:58">
      <c r="A301" s="85">
        <v>2017</v>
      </c>
      <c r="B301" s="85" t="s">
        <v>126</v>
      </c>
      <c r="C301" s="88">
        <v>2.0699999999999998</v>
      </c>
      <c r="D301" s="88">
        <v>52.25</v>
      </c>
      <c r="E301" s="88">
        <v>0</v>
      </c>
      <c r="F301" s="88">
        <v>0</v>
      </c>
      <c r="G301" s="88">
        <f t="shared" si="94"/>
        <v>54.32</v>
      </c>
      <c r="H301" s="88">
        <v>54.32</v>
      </c>
      <c r="I301" s="88">
        <v>51.944000000000003</v>
      </c>
      <c r="J301" s="88">
        <v>106.57</v>
      </c>
      <c r="K301" s="88">
        <v>26.26</v>
      </c>
      <c r="L301" s="88">
        <v>0</v>
      </c>
      <c r="M301" s="88">
        <v>0</v>
      </c>
      <c r="N301" s="12">
        <f>+BN_InfraMR[[#This Row],[A.03.1 -  Longitud de Vías de Explotación No Electrificadas Troncales y Ramales (vía principal) (km)]]+BN_InfraMR[[#This Row],[A.04.1 -  Longitud de Vías de Explotación Electrificadas Troncales y Ramales (vía principal) (km)]]</f>
        <v>106.57</v>
      </c>
      <c r="O301" s="88">
        <v>106.57</v>
      </c>
      <c r="P301" s="85">
        <v>15</v>
      </c>
      <c r="Q301" s="85">
        <v>7</v>
      </c>
      <c r="R301" s="85">
        <v>0</v>
      </c>
      <c r="S301" s="85">
        <f t="shared" si="90"/>
        <v>22</v>
      </c>
      <c r="T301" s="85">
        <v>0</v>
      </c>
      <c r="U301" s="85">
        <v>41</v>
      </c>
      <c r="V301" s="85">
        <v>0</v>
      </c>
      <c r="W301" s="85">
        <v>3</v>
      </c>
      <c r="X301" s="85">
        <v>0</v>
      </c>
      <c r="Y301" s="85">
        <f t="shared" si="91"/>
        <v>44</v>
      </c>
      <c r="Z301" s="85">
        <v>21</v>
      </c>
      <c r="AA301" s="85">
        <v>9</v>
      </c>
      <c r="AB301" s="85">
        <f>+BN_InfraMR[[#This Row],[Total Pasos Vehiculares a Nivel]]</f>
        <v>44</v>
      </c>
      <c r="AC301" s="85">
        <f t="shared" si="92"/>
        <v>74</v>
      </c>
      <c r="AD301" s="85">
        <v>1</v>
      </c>
      <c r="AE301" s="85">
        <v>9</v>
      </c>
      <c r="AF301" s="85">
        <v>55</v>
      </c>
      <c r="AG301" s="85">
        <f t="shared" si="95"/>
        <v>65</v>
      </c>
      <c r="AH301" s="88">
        <v>51.92</v>
      </c>
      <c r="AI301" s="88">
        <v>2.4</v>
      </c>
      <c r="AJ301" s="88">
        <v>0</v>
      </c>
      <c r="AK301" s="88">
        <f t="shared" si="93"/>
        <v>54.32</v>
      </c>
      <c r="AL301" s="85">
        <v>3</v>
      </c>
      <c r="AM301" s="85">
        <v>21</v>
      </c>
      <c r="AN301" s="85">
        <v>0</v>
      </c>
      <c r="AO301" s="85">
        <f t="shared" si="96"/>
        <v>24</v>
      </c>
      <c r="AP301" s="85">
        <v>0</v>
      </c>
      <c r="AQ301" s="85">
        <v>0</v>
      </c>
      <c r="AR301" s="85">
        <v>0</v>
      </c>
      <c r="AS301" s="85">
        <f t="shared" si="97"/>
        <v>0</v>
      </c>
      <c r="AT301" s="85">
        <v>12</v>
      </c>
      <c r="AU301" s="85">
        <v>0</v>
      </c>
      <c r="AV301" s="85">
        <v>0</v>
      </c>
      <c r="AW301" s="85">
        <f t="shared" si="98"/>
        <v>12</v>
      </c>
      <c r="AX301" s="85">
        <v>70</v>
      </c>
      <c r="AY301" s="85">
        <v>50</v>
      </c>
      <c r="AZ301" s="85">
        <v>0</v>
      </c>
      <c r="BA301" s="85">
        <v>13</v>
      </c>
      <c r="BB301" s="85">
        <v>0</v>
      </c>
      <c r="BC301" s="85">
        <f t="shared" si="99"/>
        <v>133</v>
      </c>
      <c r="BD301" s="85">
        <v>1</v>
      </c>
      <c r="BE301" s="85">
        <v>36</v>
      </c>
      <c r="BF301" s="89">
        <v>1000</v>
      </c>
    </row>
    <row r="302" spans="1:58">
      <c r="A302" s="85">
        <v>2018</v>
      </c>
      <c r="B302" s="85" t="s">
        <v>115</v>
      </c>
      <c r="C302" s="88">
        <v>2.0699999999999998</v>
      </c>
      <c r="D302" s="88">
        <v>52.25</v>
      </c>
      <c r="E302" s="88">
        <v>0</v>
      </c>
      <c r="F302" s="88">
        <v>0</v>
      </c>
      <c r="G302" s="88">
        <f t="shared" si="94"/>
        <v>54.32</v>
      </c>
      <c r="H302" s="88">
        <v>54.32</v>
      </c>
      <c r="I302" s="88">
        <v>51.944000000000003</v>
      </c>
      <c r="J302" s="88">
        <v>106.57</v>
      </c>
      <c r="K302" s="88">
        <v>26.26</v>
      </c>
      <c r="L302" s="88">
        <v>0</v>
      </c>
      <c r="M302" s="88">
        <v>0</v>
      </c>
      <c r="N302" s="12">
        <f>+BN_InfraMR[[#This Row],[A.03.1 -  Longitud de Vías de Explotación No Electrificadas Troncales y Ramales (vía principal) (km)]]+BN_InfraMR[[#This Row],[A.04.1 -  Longitud de Vías de Explotación Electrificadas Troncales y Ramales (vía principal) (km)]]</f>
        <v>106.57</v>
      </c>
      <c r="O302" s="88">
        <v>106.57</v>
      </c>
      <c r="P302" s="85">
        <v>15</v>
      </c>
      <c r="Q302" s="85">
        <v>7</v>
      </c>
      <c r="R302" s="85">
        <v>0</v>
      </c>
      <c r="S302" s="85">
        <f t="shared" si="90"/>
        <v>22</v>
      </c>
      <c r="T302" s="85">
        <v>0</v>
      </c>
      <c r="U302" s="85">
        <v>40</v>
      </c>
      <c r="V302" s="85">
        <v>0</v>
      </c>
      <c r="W302" s="85">
        <v>3</v>
      </c>
      <c r="X302" s="85">
        <v>0</v>
      </c>
      <c r="Y302" s="85">
        <f t="shared" si="91"/>
        <v>43</v>
      </c>
      <c r="Z302" s="85">
        <v>22</v>
      </c>
      <c r="AA302" s="85">
        <v>9</v>
      </c>
      <c r="AB302" s="85">
        <f>+BN_InfraMR[[#This Row],[Total Pasos Vehiculares a Nivel]]</f>
        <v>43</v>
      </c>
      <c r="AC302" s="85">
        <f t="shared" si="92"/>
        <v>74</v>
      </c>
      <c r="AD302" s="85">
        <v>1</v>
      </c>
      <c r="AE302" s="85">
        <v>9</v>
      </c>
      <c r="AF302" s="85">
        <v>56</v>
      </c>
      <c r="AG302" s="85">
        <f t="shared" si="95"/>
        <v>66</v>
      </c>
      <c r="AH302" s="88">
        <v>51.92</v>
      </c>
      <c r="AI302" s="88">
        <v>2.4</v>
      </c>
      <c r="AJ302" s="88">
        <v>0</v>
      </c>
      <c r="AK302" s="88">
        <f t="shared" si="93"/>
        <v>54.32</v>
      </c>
      <c r="AL302" s="85">
        <v>3</v>
      </c>
      <c r="AM302" s="85">
        <v>21</v>
      </c>
      <c r="AN302" s="85">
        <v>0</v>
      </c>
      <c r="AO302" s="85">
        <f t="shared" si="96"/>
        <v>24</v>
      </c>
      <c r="AP302" s="85">
        <v>0</v>
      </c>
      <c r="AQ302" s="85">
        <v>0</v>
      </c>
      <c r="AR302" s="85">
        <v>0</v>
      </c>
      <c r="AS302" s="85">
        <f t="shared" si="97"/>
        <v>0</v>
      </c>
      <c r="AT302" s="85">
        <v>12</v>
      </c>
      <c r="AU302" s="85">
        <v>0</v>
      </c>
      <c r="AV302" s="85">
        <v>0</v>
      </c>
      <c r="AW302" s="85">
        <f t="shared" si="98"/>
        <v>12</v>
      </c>
      <c r="AX302" s="85">
        <v>73</v>
      </c>
      <c r="AY302" s="85">
        <v>47</v>
      </c>
      <c r="AZ302" s="85">
        <v>0</v>
      </c>
      <c r="BA302" s="85">
        <v>14</v>
      </c>
      <c r="BB302" s="85">
        <v>0</v>
      </c>
      <c r="BC302" s="85">
        <f t="shared" si="99"/>
        <v>134</v>
      </c>
      <c r="BD302" s="85">
        <v>1</v>
      </c>
      <c r="BE302" s="85">
        <v>36</v>
      </c>
      <c r="BF302" s="89">
        <v>1000</v>
      </c>
    </row>
    <row r="303" spans="1:58">
      <c r="A303" s="85">
        <v>2018</v>
      </c>
      <c r="B303" s="85" t="s">
        <v>116</v>
      </c>
      <c r="C303" s="88">
        <v>2.0699999999999998</v>
      </c>
      <c r="D303" s="88">
        <v>52.25</v>
      </c>
      <c r="E303" s="88">
        <v>0</v>
      </c>
      <c r="F303" s="88">
        <v>0</v>
      </c>
      <c r="G303" s="88">
        <f t="shared" si="94"/>
        <v>54.32</v>
      </c>
      <c r="H303" s="88">
        <v>54.32</v>
      </c>
      <c r="I303" s="88">
        <v>51.944000000000003</v>
      </c>
      <c r="J303" s="88">
        <v>106.57</v>
      </c>
      <c r="K303" s="88">
        <v>26.26</v>
      </c>
      <c r="L303" s="88">
        <v>0</v>
      </c>
      <c r="M303" s="88">
        <v>0</v>
      </c>
      <c r="N303" s="12">
        <f>+BN_InfraMR[[#This Row],[A.03.1 -  Longitud de Vías de Explotación No Electrificadas Troncales y Ramales (vía principal) (km)]]+BN_InfraMR[[#This Row],[A.04.1 -  Longitud de Vías de Explotación Electrificadas Troncales y Ramales (vía principal) (km)]]</f>
        <v>106.57</v>
      </c>
      <c r="O303" s="88">
        <v>106.57</v>
      </c>
      <c r="P303" s="85">
        <v>15</v>
      </c>
      <c r="Q303" s="85">
        <v>7</v>
      </c>
      <c r="R303" s="85">
        <v>0</v>
      </c>
      <c r="S303" s="85">
        <f t="shared" si="90"/>
        <v>22</v>
      </c>
      <c r="T303" s="85">
        <v>0</v>
      </c>
      <c r="U303" s="85">
        <v>40</v>
      </c>
      <c r="V303" s="85">
        <v>0</v>
      </c>
      <c r="W303" s="85">
        <v>3</v>
      </c>
      <c r="X303" s="85">
        <v>0</v>
      </c>
      <c r="Y303" s="85">
        <f t="shared" si="91"/>
        <v>43</v>
      </c>
      <c r="Z303" s="85">
        <v>22</v>
      </c>
      <c r="AA303" s="85">
        <v>9</v>
      </c>
      <c r="AB303" s="85">
        <f>+BN_InfraMR[[#This Row],[Total Pasos Vehiculares a Nivel]]</f>
        <v>43</v>
      </c>
      <c r="AC303" s="85">
        <f t="shared" si="92"/>
        <v>74</v>
      </c>
      <c r="AD303" s="85">
        <v>1</v>
      </c>
      <c r="AE303" s="85">
        <v>9</v>
      </c>
      <c r="AF303" s="85">
        <v>56</v>
      </c>
      <c r="AG303" s="85">
        <f t="shared" si="95"/>
        <v>66</v>
      </c>
      <c r="AH303" s="88">
        <v>51.92</v>
      </c>
      <c r="AI303" s="88">
        <v>2.4</v>
      </c>
      <c r="AJ303" s="88">
        <v>0</v>
      </c>
      <c r="AK303" s="88">
        <f t="shared" si="93"/>
        <v>54.32</v>
      </c>
      <c r="AL303" s="85">
        <v>3</v>
      </c>
      <c r="AM303" s="85">
        <v>21</v>
      </c>
      <c r="AN303" s="85">
        <v>0</v>
      </c>
      <c r="AO303" s="85">
        <f t="shared" si="96"/>
        <v>24</v>
      </c>
      <c r="AP303" s="85">
        <v>0</v>
      </c>
      <c r="AQ303" s="85">
        <v>0</v>
      </c>
      <c r="AR303" s="85">
        <v>0</v>
      </c>
      <c r="AS303" s="85">
        <f t="shared" si="97"/>
        <v>0</v>
      </c>
      <c r="AT303" s="85">
        <v>12</v>
      </c>
      <c r="AU303" s="85">
        <v>0</v>
      </c>
      <c r="AV303" s="85">
        <v>0</v>
      </c>
      <c r="AW303" s="85">
        <f t="shared" si="98"/>
        <v>12</v>
      </c>
      <c r="AX303" s="85">
        <v>73</v>
      </c>
      <c r="AY303" s="85">
        <v>47</v>
      </c>
      <c r="AZ303" s="85">
        <v>0</v>
      </c>
      <c r="BA303" s="85">
        <v>14</v>
      </c>
      <c r="BB303" s="85">
        <v>0</v>
      </c>
      <c r="BC303" s="85">
        <f t="shared" si="99"/>
        <v>134</v>
      </c>
      <c r="BD303" s="85">
        <v>1</v>
      </c>
      <c r="BE303" s="85">
        <v>36</v>
      </c>
      <c r="BF303" s="89">
        <v>1000</v>
      </c>
    </row>
    <row r="304" spans="1:58">
      <c r="A304" s="85">
        <v>2018</v>
      </c>
      <c r="B304" s="85" t="s">
        <v>117</v>
      </c>
      <c r="C304" s="88">
        <v>2.0699999999999998</v>
      </c>
      <c r="D304" s="88">
        <v>52.25</v>
      </c>
      <c r="E304" s="88">
        <v>0</v>
      </c>
      <c r="F304" s="88">
        <v>0</v>
      </c>
      <c r="G304" s="88">
        <f t="shared" si="94"/>
        <v>54.32</v>
      </c>
      <c r="H304" s="88">
        <v>54.32</v>
      </c>
      <c r="I304" s="88">
        <v>51.944000000000003</v>
      </c>
      <c r="J304" s="88">
        <v>106.57</v>
      </c>
      <c r="K304" s="88">
        <v>26.26</v>
      </c>
      <c r="L304" s="88">
        <v>0</v>
      </c>
      <c r="M304" s="88">
        <v>0</v>
      </c>
      <c r="N304" s="12">
        <f>+BN_InfraMR[[#This Row],[A.03.1 -  Longitud de Vías de Explotación No Electrificadas Troncales y Ramales (vía principal) (km)]]+BN_InfraMR[[#This Row],[A.04.1 -  Longitud de Vías de Explotación Electrificadas Troncales y Ramales (vía principal) (km)]]</f>
        <v>106.57</v>
      </c>
      <c r="O304" s="88">
        <v>106.57</v>
      </c>
      <c r="P304" s="85">
        <v>15</v>
      </c>
      <c r="Q304" s="85">
        <v>7</v>
      </c>
      <c r="R304" s="85">
        <v>0</v>
      </c>
      <c r="S304" s="85">
        <f t="shared" si="90"/>
        <v>22</v>
      </c>
      <c r="T304" s="85">
        <v>0</v>
      </c>
      <c r="U304" s="85">
        <v>40</v>
      </c>
      <c r="V304" s="85">
        <v>0</v>
      </c>
      <c r="W304" s="85">
        <v>3</v>
      </c>
      <c r="X304" s="85">
        <v>0</v>
      </c>
      <c r="Y304" s="85">
        <f t="shared" si="91"/>
        <v>43</v>
      </c>
      <c r="Z304" s="85">
        <v>22</v>
      </c>
      <c r="AA304" s="85">
        <v>9</v>
      </c>
      <c r="AB304" s="85">
        <f>+BN_InfraMR[[#This Row],[Total Pasos Vehiculares a Nivel]]</f>
        <v>43</v>
      </c>
      <c r="AC304" s="85">
        <f t="shared" si="92"/>
        <v>74</v>
      </c>
      <c r="AD304" s="85">
        <v>1</v>
      </c>
      <c r="AE304" s="85">
        <v>9</v>
      </c>
      <c r="AF304" s="85">
        <v>56</v>
      </c>
      <c r="AG304" s="85">
        <f t="shared" si="95"/>
        <v>66</v>
      </c>
      <c r="AH304" s="88">
        <v>51.92</v>
      </c>
      <c r="AI304" s="88">
        <v>2.4</v>
      </c>
      <c r="AJ304" s="88">
        <v>0</v>
      </c>
      <c r="AK304" s="88">
        <f t="shared" si="93"/>
        <v>54.32</v>
      </c>
      <c r="AL304" s="85">
        <v>3</v>
      </c>
      <c r="AM304" s="85">
        <v>21</v>
      </c>
      <c r="AN304" s="85">
        <v>0</v>
      </c>
      <c r="AO304" s="85">
        <f t="shared" si="96"/>
        <v>24</v>
      </c>
      <c r="AP304" s="85">
        <v>0</v>
      </c>
      <c r="AQ304" s="85">
        <v>0</v>
      </c>
      <c r="AR304" s="85">
        <v>0</v>
      </c>
      <c r="AS304" s="85">
        <f t="shared" si="97"/>
        <v>0</v>
      </c>
      <c r="AT304" s="85">
        <v>12</v>
      </c>
      <c r="AU304" s="85">
        <v>0</v>
      </c>
      <c r="AV304" s="85">
        <v>0</v>
      </c>
      <c r="AW304" s="85">
        <f t="shared" si="98"/>
        <v>12</v>
      </c>
      <c r="AX304" s="85">
        <v>73</v>
      </c>
      <c r="AY304" s="85">
        <v>47</v>
      </c>
      <c r="AZ304" s="85">
        <v>0</v>
      </c>
      <c r="BA304" s="85">
        <v>14</v>
      </c>
      <c r="BB304" s="85">
        <v>0</v>
      </c>
      <c r="BC304" s="85">
        <f t="shared" si="99"/>
        <v>134</v>
      </c>
      <c r="BD304" s="85">
        <v>1</v>
      </c>
      <c r="BE304" s="85">
        <v>36</v>
      </c>
      <c r="BF304" s="89">
        <v>1000</v>
      </c>
    </row>
    <row r="305" spans="1:58">
      <c r="A305" s="85">
        <v>2018</v>
      </c>
      <c r="B305" s="85" t="s">
        <v>118</v>
      </c>
      <c r="C305" s="88">
        <v>2.0699999999999998</v>
      </c>
      <c r="D305" s="88">
        <v>52.25</v>
      </c>
      <c r="E305" s="88">
        <v>0</v>
      </c>
      <c r="F305" s="88">
        <v>0</v>
      </c>
      <c r="G305" s="88">
        <f t="shared" si="94"/>
        <v>54.32</v>
      </c>
      <c r="H305" s="88">
        <v>54.32</v>
      </c>
      <c r="I305" s="88">
        <v>51.944000000000003</v>
      </c>
      <c r="J305" s="88">
        <v>106.57</v>
      </c>
      <c r="K305" s="88">
        <v>26.26</v>
      </c>
      <c r="L305" s="88">
        <v>0</v>
      </c>
      <c r="M305" s="88">
        <v>0</v>
      </c>
      <c r="N305" s="12">
        <f>+BN_InfraMR[[#This Row],[A.03.1 -  Longitud de Vías de Explotación No Electrificadas Troncales y Ramales (vía principal) (km)]]+BN_InfraMR[[#This Row],[A.04.1 -  Longitud de Vías de Explotación Electrificadas Troncales y Ramales (vía principal) (km)]]</f>
        <v>106.57</v>
      </c>
      <c r="O305" s="88">
        <v>106.57</v>
      </c>
      <c r="P305" s="85">
        <v>15</v>
      </c>
      <c r="Q305" s="85">
        <v>7</v>
      </c>
      <c r="R305" s="85">
        <v>0</v>
      </c>
      <c r="S305" s="85">
        <f t="shared" si="90"/>
        <v>22</v>
      </c>
      <c r="T305" s="85">
        <v>0</v>
      </c>
      <c r="U305" s="85">
        <v>40</v>
      </c>
      <c r="V305" s="85">
        <v>0</v>
      </c>
      <c r="W305" s="85">
        <v>3</v>
      </c>
      <c r="X305" s="85">
        <v>0</v>
      </c>
      <c r="Y305" s="85">
        <f t="shared" si="91"/>
        <v>43</v>
      </c>
      <c r="Z305" s="85">
        <v>22</v>
      </c>
      <c r="AA305" s="85">
        <v>9</v>
      </c>
      <c r="AB305" s="85">
        <f>+BN_InfraMR[[#This Row],[Total Pasos Vehiculares a Nivel]]</f>
        <v>43</v>
      </c>
      <c r="AC305" s="85">
        <f t="shared" si="92"/>
        <v>74</v>
      </c>
      <c r="AD305" s="85">
        <v>1</v>
      </c>
      <c r="AE305" s="85">
        <v>9</v>
      </c>
      <c r="AF305" s="85">
        <v>56</v>
      </c>
      <c r="AG305" s="85">
        <f t="shared" si="95"/>
        <v>66</v>
      </c>
      <c r="AH305" s="88">
        <v>51.92</v>
      </c>
      <c r="AI305" s="88">
        <v>2.4</v>
      </c>
      <c r="AJ305" s="88">
        <v>0</v>
      </c>
      <c r="AK305" s="88">
        <f t="shared" si="93"/>
        <v>54.32</v>
      </c>
      <c r="AL305" s="85">
        <v>3</v>
      </c>
      <c r="AM305" s="85">
        <v>21</v>
      </c>
      <c r="AN305" s="85">
        <v>0</v>
      </c>
      <c r="AO305" s="85">
        <f t="shared" si="96"/>
        <v>24</v>
      </c>
      <c r="AP305" s="85">
        <v>0</v>
      </c>
      <c r="AQ305" s="85">
        <v>0</v>
      </c>
      <c r="AR305" s="85">
        <v>0</v>
      </c>
      <c r="AS305" s="85">
        <f t="shared" si="97"/>
        <v>0</v>
      </c>
      <c r="AT305" s="85">
        <v>12</v>
      </c>
      <c r="AU305" s="85">
        <v>0</v>
      </c>
      <c r="AV305" s="85">
        <v>0</v>
      </c>
      <c r="AW305" s="85">
        <f t="shared" si="98"/>
        <v>12</v>
      </c>
      <c r="AX305" s="85">
        <v>73</v>
      </c>
      <c r="AY305" s="85">
        <v>47</v>
      </c>
      <c r="AZ305" s="85">
        <v>0</v>
      </c>
      <c r="BA305" s="85">
        <v>14</v>
      </c>
      <c r="BB305" s="85">
        <v>0</v>
      </c>
      <c r="BC305" s="85">
        <f t="shared" si="99"/>
        <v>134</v>
      </c>
      <c r="BD305" s="85">
        <v>1</v>
      </c>
      <c r="BE305" s="85">
        <v>36</v>
      </c>
      <c r="BF305" s="89">
        <v>1000</v>
      </c>
    </row>
    <row r="306" spans="1:58">
      <c r="A306" s="85">
        <v>2018</v>
      </c>
      <c r="B306" s="85" t="s">
        <v>119</v>
      </c>
      <c r="C306" s="88">
        <v>2.0699999999999998</v>
      </c>
      <c r="D306" s="88">
        <v>52.25</v>
      </c>
      <c r="E306" s="88">
        <v>0</v>
      </c>
      <c r="F306" s="88">
        <v>0</v>
      </c>
      <c r="G306" s="88">
        <f t="shared" si="94"/>
        <v>54.32</v>
      </c>
      <c r="H306" s="88">
        <v>54.32</v>
      </c>
      <c r="I306" s="88">
        <v>51.944000000000003</v>
      </c>
      <c r="J306" s="88">
        <v>106.57</v>
      </c>
      <c r="K306" s="88">
        <v>26.26</v>
      </c>
      <c r="L306" s="88">
        <v>0</v>
      </c>
      <c r="M306" s="88">
        <v>0</v>
      </c>
      <c r="N306" s="12">
        <f>+BN_InfraMR[[#This Row],[A.03.1 -  Longitud de Vías de Explotación No Electrificadas Troncales y Ramales (vía principal) (km)]]+BN_InfraMR[[#This Row],[A.04.1 -  Longitud de Vías de Explotación Electrificadas Troncales y Ramales (vía principal) (km)]]</f>
        <v>106.57</v>
      </c>
      <c r="O306" s="88">
        <v>106.57</v>
      </c>
      <c r="P306" s="85">
        <v>15</v>
      </c>
      <c r="Q306" s="85">
        <v>7</v>
      </c>
      <c r="R306" s="85">
        <v>0</v>
      </c>
      <c r="S306" s="85">
        <f t="shared" si="90"/>
        <v>22</v>
      </c>
      <c r="T306" s="85">
        <v>0</v>
      </c>
      <c r="U306" s="85">
        <v>40</v>
      </c>
      <c r="V306" s="85">
        <v>0</v>
      </c>
      <c r="W306" s="85">
        <v>3</v>
      </c>
      <c r="X306" s="85">
        <v>0</v>
      </c>
      <c r="Y306" s="85">
        <f t="shared" si="91"/>
        <v>43</v>
      </c>
      <c r="Z306" s="85">
        <v>22</v>
      </c>
      <c r="AA306" s="85">
        <v>9</v>
      </c>
      <c r="AB306" s="85">
        <f>+BN_InfraMR[[#This Row],[Total Pasos Vehiculares a Nivel]]</f>
        <v>43</v>
      </c>
      <c r="AC306" s="85">
        <f t="shared" si="92"/>
        <v>74</v>
      </c>
      <c r="AD306" s="85">
        <v>1</v>
      </c>
      <c r="AE306" s="85">
        <v>9</v>
      </c>
      <c r="AF306" s="85">
        <v>56</v>
      </c>
      <c r="AG306" s="85">
        <f t="shared" si="95"/>
        <v>66</v>
      </c>
      <c r="AH306" s="88">
        <v>51.92</v>
      </c>
      <c r="AI306" s="88">
        <v>2.4</v>
      </c>
      <c r="AJ306" s="88">
        <v>0</v>
      </c>
      <c r="AK306" s="88">
        <f t="shared" si="93"/>
        <v>54.32</v>
      </c>
      <c r="AL306" s="85">
        <v>3</v>
      </c>
      <c r="AM306" s="85">
        <v>21</v>
      </c>
      <c r="AN306" s="85">
        <v>0</v>
      </c>
      <c r="AO306" s="85">
        <f t="shared" si="96"/>
        <v>24</v>
      </c>
      <c r="AP306" s="85">
        <v>0</v>
      </c>
      <c r="AQ306" s="85">
        <v>0</v>
      </c>
      <c r="AR306" s="85">
        <v>0</v>
      </c>
      <c r="AS306" s="85">
        <f t="shared" si="97"/>
        <v>0</v>
      </c>
      <c r="AT306" s="85">
        <v>12</v>
      </c>
      <c r="AU306" s="85">
        <v>0</v>
      </c>
      <c r="AV306" s="85">
        <v>0</v>
      </c>
      <c r="AW306" s="85">
        <f t="shared" si="98"/>
        <v>12</v>
      </c>
      <c r="AX306" s="85">
        <v>73</v>
      </c>
      <c r="AY306" s="85">
        <v>47</v>
      </c>
      <c r="AZ306" s="85">
        <v>0</v>
      </c>
      <c r="BA306" s="85">
        <v>14</v>
      </c>
      <c r="BB306" s="85">
        <v>0</v>
      </c>
      <c r="BC306" s="85">
        <f t="shared" si="99"/>
        <v>134</v>
      </c>
      <c r="BD306" s="85">
        <v>1</v>
      </c>
      <c r="BE306" s="85">
        <v>36</v>
      </c>
      <c r="BF306" s="89">
        <v>1000</v>
      </c>
    </row>
    <row r="307" spans="1:58">
      <c r="A307" s="85">
        <v>2018</v>
      </c>
      <c r="B307" s="85" t="s">
        <v>120</v>
      </c>
      <c r="C307" s="88">
        <v>2.0699999999999998</v>
      </c>
      <c r="D307" s="88">
        <v>52.25</v>
      </c>
      <c r="E307" s="88">
        <v>0</v>
      </c>
      <c r="F307" s="88">
        <v>0</v>
      </c>
      <c r="G307" s="88">
        <f t="shared" si="94"/>
        <v>54.32</v>
      </c>
      <c r="H307" s="88">
        <v>54.32</v>
      </c>
      <c r="I307" s="88">
        <v>51.944000000000003</v>
      </c>
      <c r="J307" s="88">
        <v>106.57</v>
      </c>
      <c r="K307" s="88">
        <v>26.26</v>
      </c>
      <c r="L307" s="88">
        <v>0</v>
      </c>
      <c r="M307" s="88">
        <v>0</v>
      </c>
      <c r="N307" s="12">
        <f>+BN_InfraMR[[#This Row],[A.03.1 -  Longitud de Vías de Explotación No Electrificadas Troncales y Ramales (vía principal) (km)]]+BN_InfraMR[[#This Row],[A.04.1 -  Longitud de Vías de Explotación Electrificadas Troncales y Ramales (vía principal) (km)]]</f>
        <v>106.57</v>
      </c>
      <c r="O307" s="88">
        <v>106.57</v>
      </c>
      <c r="P307" s="85">
        <v>15</v>
      </c>
      <c r="Q307" s="85">
        <v>7</v>
      </c>
      <c r="R307" s="85">
        <v>0</v>
      </c>
      <c r="S307" s="85">
        <f t="shared" si="90"/>
        <v>22</v>
      </c>
      <c r="T307" s="85">
        <v>0</v>
      </c>
      <c r="U307" s="85">
        <v>40</v>
      </c>
      <c r="V307" s="85">
        <v>0</v>
      </c>
      <c r="W307" s="85">
        <v>3</v>
      </c>
      <c r="X307" s="85">
        <v>0</v>
      </c>
      <c r="Y307" s="85">
        <f t="shared" si="91"/>
        <v>43</v>
      </c>
      <c r="Z307" s="85">
        <v>22</v>
      </c>
      <c r="AA307" s="85">
        <v>9</v>
      </c>
      <c r="AB307" s="85">
        <f>+BN_InfraMR[[#This Row],[Total Pasos Vehiculares a Nivel]]</f>
        <v>43</v>
      </c>
      <c r="AC307" s="85">
        <f t="shared" si="92"/>
        <v>74</v>
      </c>
      <c r="AD307" s="85">
        <v>1</v>
      </c>
      <c r="AE307" s="85">
        <v>9</v>
      </c>
      <c r="AF307" s="85">
        <v>56</v>
      </c>
      <c r="AG307" s="85">
        <f t="shared" si="95"/>
        <v>66</v>
      </c>
      <c r="AH307" s="88">
        <v>51.92</v>
      </c>
      <c r="AI307" s="88">
        <v>2.4</v>
      </c>
      <c r="AJ307" s="88">
        <v>0</v>
      </c>
      <c r="AK307" s="88">
        <f t="shared" si="93"/>
        <v>54.32</v>
      </c>
      <c r="AL307" s="85">
        <v>3</v>
      </c>
      <c r="AM307" s="85">
        <v>21</v>
      </c>
      <c r="AN307" s="85">
        <v>0</v>
      </c>
      <c r="AO307" s="85">
        <f t="shared" si="96"/>
        <v>24</v>
      </c>
      <c r="AP307" s="85">
        <v>0</v>
      </c>
      <c r="AQ307" s="85">
        <v>0</v>
      </c>
      <c r="AR307" s="85">
        <v>0</v>
      </c>
      <c r="AS307" s="85">
        <f t="shared" si="97"/>
        <v>0</v>
      </c>
      <c r="AT307" s="85">
        <v>12</v>
      </c>
      <c r="AU307" s="85">
        <v>0</v>
      </c>
      <c r="AV307" s="85">
        <v>0</v>
      </c>
      <c r="AW307" s="85">
        <f t="shared" si="98"/>
        <v>12</v>
      </c>
      <c r="AX307" s="85">
        <v>73</v>
      </c>
      <c r="AY307" s="85">
        <v>47</v>
      </c>
      <c r="AZ307" s="85">
        <v>0</v>
      </c>
      <c r="BA307" s="85">
        <v>14</v>
      </c>
      <c r="BB307" s="85">
        <v>0</v>
      </c>
      <c r="BC307" s="85">
        <f t="shared" si="99"/>
        <v>134</v>
      </c>
      <c r="BD307" s="85">
        <v>1</v>
      </c>
      <c r="BE307" s="85">
        <v>36</v>
      </c>
      <c r="BF307" s="89">
        <v>1000</v>
      </c>
    </row>
    <row r="308" spans="1:58">
      <c r="A308" s="85">
        <v>2018</v>
      </c>
      <c r="B308" s="85" t="s">
        <v>121</v>
      </c>
      <c r="C308" s="88">
        <v>2.0699999999999998</v>
      </c>
      <c r="D308" s="88">
        <v>52.25</v>
      </c>
      <c r="E308" s="88">
        <v>0</v>
      </c>
      <c r="F308" s="88">
        <v>0</v>
      </c>
      <c r="G308" s="88">
        <f t="shared" si="94"/>
        <v>54.32</v>
      </c>
      <c r="H308" s="88">
        <v>54.32</v>
      </c>
      <c r="I308" s="88">
        <v>51.944000000000003</v>
      </c>
      <c r="J308" s="88">
        <v>106.57</v>
      </c>
      <c r="K308" s="88">
        <v>26.26</v>
      </c>
      <c r="L308" s="88">
        <v>0</v>
      </c>
      <c r="M308" s="88">
        <v>0</v>
      </c>
      <c r="N308" s="12">
        <f>+BN_InfraMR[[#This Row],[A.03.1 -  Longitud de Vías de Explotación No Electrificadas Troncales y Ramales (vía principal) (km)]]+BN_InfraMR[[#This Row],[A.04.1 -  Longitud de Vías de Explotación Electrificadas Troncales y Ramales (vía principal) (km)]]</f>
        <v>106.57</v>
      </c>
      <c r="O308" s="88">
        <v>106.57</v>
      </c>
      <c r="P308" s="85">
        <v>15</v>
      </c>
      <c r="Q308" s="85">
        <v>7</v>
      </c>
      <c r="R308" s="85">
        <v>0</v>
      </c>
      <c r="S308" s="85">
        <f t="shared" si="90"/>
        <v>22</v>
      </c>
      <c r="T308" s="85">
        <v>0</v>
      </c>
      <c r="U308" s="85">
        <v>40</v>
      </c>
      <c r="V308" s="85">
        <v>0</v>
      </c>
      <c r="W308" s="85">
        <v>3</v>
      </c>
      <c r="X308" s="85">
        <v>0</v>
      </c>
      <c r="Y308" s="85">
        <f t="shared" si="91"/>
        <v>43</v>
      </c>
      <c r="Z308" s="85">
        <v>22</v>
      </c>
      <c r="AA308" s="85">
        <v>9</v>
      </c>
      <c r="AB308" s="85">
        <f>+BN_InfraMR[[#This Row],[Total Pasos Vehiculares a Nivel]]</f>
        <v>43</v>
      </c>
      <c r="AC308" s="85">
        <f t="shared" si="92"/>
        <v>74</v>
      </c>
      <c r="AD308" s="85">
        <v>1</v>
      </c>
      <c r="AE308" s="85">
        <v>9</v>
      </c>
      <c r="AF308" s="85">
        <v>56</v>
      </c>
      <c r="AG308" s="85">
        <f t="shared" si="95"/>
        <v>66</v>
      </c>
      <c r="AH308" s="88">
        <v>51.92</v>
      </c>
      <c r="AI308" s="88">
        <v>2.4</v>
      </c>
      <c r="AJ308" s="88">
        <v>0</v>
      </c>
      <c r="AK308" s="88">
        <f t="shared" si="93"/>
        <v>54.32</v>
      </c>
      <c r="AL308" s="85">
        <v>3</v>
      </c>
      <c r="AM308" s="85">
        <v>21</v>
      </c>
      <c r="AN308" s="85">
        <v>0</v>
      </c>
      <c r="AO308" s="85">
        <f t="shared" si="96"/>
        <v>24</v>
      </c>
      <c r="AP308" s="85">
        <v>0</v>
      </c>
      <c r="AQ308" s="85">
        <v>0</v>
      </c>
      <c r="AR308" s="85">
        <v>0</v>
      </c>
      <c r="AS308" s="85">
        <f t="shared" si="97"/>
        <v>0</v>
      </c>
      <c r="AT308" s="85">
        <v>12</v>
      </c>
      <c r="AU308" s="85">
        <v>0</v>
      </c>
      <c r="AV308" s="85">
        <v>0</v>
      </c>
      <c r="AW308" s="85">
        <f t="shared" si="98"/>
        <v>12</v>
      </c>
      <c r="AX308" s="85">
        <v>73</v>
      </c>
      <c r="AY308" s="85">
        <v>47</v>
      </c>
      <c r="AZ308" s="85">
        <v>0</v>
      </c>
      <c r="BA308" s="85">
        <v>14</v>
      </c>
      <c r="BB308" s="85">
        <v>0</v>
      </c>
      <c r="BC308" s="85">
        <f t="shared" si="99"/>
        <v>134</v>
      </c>
      <c r="BD308" s="85">
        <v>1</v>
      </c>
      <c r="BE308" s="85">
        <v>36</v>
      </c>
      <c r="BF308" s="89">
        <v>1000</v>
      </c>
    </row>
    <row r="309" spans="1:58">
      <c r="A309" s="85">
        <v>2018</v>
      </c>
      <c r="B309" s="85" t="s">
        <v>122</v>
      </c>
      <c r="C309" s="88">
        <v>2.0699999999999998</v>
      </c>
      <c r="D309" s="88">
        <v>52.25</v>
      </c>
      <c r="E309" s="88">
        <v>0</v>
      </c>
      <c r="F309" s="88">
        <v>0</v>
      </c>
      <c r="G309" s="88">
        <f t="shared" si="94"/>
        <v>54.32</v>
      </c>
      <c r="H309" s="88">
        <v>54.32</v>
      </c>
      <c r="I309" s="88">
        <v>51.944000000000003</v>
      </c>
      <c r="J309" s="88">
        <v>106.57</v>
      </c>
      <c r="K309" s="88">
        <v>26.26</v>
      </c>
      <c r="L309" s="88">
        <v>0</v>
      </c>
      <c r="M309" s="88">
        <v>0</v>
      </c>
      <c r="N309" s="12">
        <f>+BN_InfraMR[[#This Row],[A.03.1 -  Longitud de Vías de Explotación No Electrificadas Troncales y Ramales (vía principal) (km)]]+BN_InfraMR[[#This Row],[A.04.1 -  Longitud de Vías de Explotación Electrificadas Troncales y Ramales (vía principal) (km)]]</f>
        <v>106.57</v>
      </c>
      <c r="O309" s="88">
        <v>106.57</v>
      </c>
      <c r="P309" s="85">
        <v>15</v>
      </c>
      <c r="Q309" s="85">
        <v>7</v>
      </c>
      <c r="R309" s="85">
        <v>0</v>
      </c>
      <c r="S309" s="85">
        <f t="shared" si="90"/>
        <v>22</v>
      </c>
      <c r="T309" s="85">
        <v>0</v>
      </c>
      <c r="U309" s="85">
        <v>40</v>
      </c>
      <c r="V309" s="85">
        <v>0</v>
      </c>
      <c r="W309" s="85">
        <v>3</v>
      </c>
      <c r="X309" s="85">
        <v>0</v>
      </c>
      <c r="Y309" s="85">
        <f t="shared" si="91"/>
        <v>43</v>
      </c>
      <c r="Z309" s="85">
        <v>22</v>
      </c>
      <c r="AA309" s="85">
        <v>9</v>
      </c>
      <c r="AB309" s="85">
        <f>+BN_InfraMR[[#This Row],[Total Pasos Vehiculares a Nivel]]</f>
        <v>43</v>
      </c>
      <c r="AC309" s="85">
        <f t="shared" si="92"/>
        <v>74</v>
      </c>
      <c r="AD309" s="85">
        <v>1</v>
      </c>
      <c r="AE309" s="85">
        <v>9</v>
      </c>
      <c r="AF309" s="85">
        <v>56</v>
      </c>
      <c r="AG309" s="85">
        <f t="shared" si="95"/>
        <v>66</v>
      </c>
      <c r="AH309" s="88">
        <v>51.92</v>
      </c>
      <c r="AI309" s="88">
        <v>2.4</v>
      </c>
      <c r="AJ309" s="88">
        <v>0</v>
      </c>
      <c r="AK309" s="88">
        <f t="shared" si="93"/>
        <v>54.32</v>
      </c>
      <c r="AL309" s="85">
        <v>3</v>
      </c>
      <c r="AM309" s="85">
        <v>21</v>
      </c>
      <c r="AN309" s="85">
        <v>0</v>
      </c>
      <c r="AO309" s="85">
        <f t="shared" si="96"/>
        <v>24</v>
      </c>
      <c r="AP309" s="85">
        <v>0</v>
      </c>
      <c r="AQ309" s="85">
        <v>0</v>
      </c>
      <c r="AR309" s="85">
        <v>0</v>
      </c>
      <c r="AS309" s="85">
        <f t="shared" si="97"/>
        <v>0</v>
      </c>
      <c r="AT309" s="85">
        <v>12</v>
      </c>
      <c r="AU309" s="85">
        <v>0</v>
      </c>
      <c r="AV309" s="85">
        <v>0</v>
      </c>
      <c r="AW309" s="85">
        <f t="shared" si="98"/>
        <v>12</v>
      </c>
      <c r="AX309" s="85">
        <v>73</v>
      </c>
      <c r="AY309" s="85">
        <v>47</v>
      </c>
      <c r="AZ309" s="85">
        <v>0</v>
      </c>
      <c r="BA309" s="85">
        <v>14</v>
      </c>
      <c r="BB309" s="85">
        <v>0</v>
      </c>
      <c r="BC309" s="85">
        <f t="shared" si="99"/>
        <v>134</v>
      </c>
      <c r="BD309" s="85">
        <v>1</v>
      </c>
      <c r="BE309" s="85">
        <v>36</v>
      </c>
      <c r="BF309" s="89">
        <v>1000</v>
      </c>
    </row>
    <row r="310" spans="1:58">
      <c r="A310" s="85">
        <v>2018</v>
      </c>
      <c r="B310" s="85" t="s">
        <v>123</v>
      </c>
      <c r="C310" s="88">
        <v>2.0699999999999998</v>
      </c>
      <c r="D310" s="88">
        <v>52.25</v>
      </c>
      <c r="E310" s="88">
        <v>0</v>
      </c>
      <c r="F310" s="88">
        <v>0</v>
      </c>
      <c r="G310" s="88">
        <f t="shared" si="94"/>
        <v>54.32</v>
      </c>
      <c r="H310" s="88">
        <v>54.32</v>
      </c>
      <c r="I310" s="88">
        <v>51.944000000000003</v>
      </c>
      <c r="J310" s="88">
        <v>106.57</v>
      </c>
      <c r="K310" s="88">
        <v>26.26</v>
      </c>
      <c r="L310" s="88">
        <v>0</v>
      </c>
      <c r="M310" s="88">
        <v>0</v>
      </c>
      <c r="N310" s="12">
        <f>+BN_InfraMR[[#This Row],[A.03.1 -  Longitud de Vías de Explotación No Electrificadas Troncales y Ramales (vía principal) (km)]]+BN_InfraMR[[#This Row],[A.04.1 -  Longitud de Vías de Explotación Electrificadas Troncales y Ramales (vía principal) (km)]]</f>
        <v>106.57</v>
      </c>
      <c r="O310" s="88">
        <v>106.57</v>
      </c>
      <c r="P310" s="85">
        <v>15</v>
      </c>
      <c r="Q310" s="85">
        <v>7</v>
      </c>
      <c r="R310" s="85">
        <v>0</v>
      </c>
      <c r="S310" s="85">
        <f t="shared" si="90"/>
        <v>22</v>
      </c>
      <c r="T310" s="85">
        <v>0</v>
      </c>
      <c r="U310" s="85">
        <v>40</v>
      </c>
      <c r="V310" s="85">
        <v>0</v>
      </c>
      <c r="W310" s="85">
        <v>3</v>
      </c>
      <c r="X310" s="85">
        <v>0</v>
      </c>
      <c r="Y310" s="85">
        <f t="shared" si="91"/>
        <v>43</v>
      </c>
      <c r="Z310" s="85">
        <v>22</v>
      </c>
      <c r="AA310" s="85">
        <v>9</v>
      </c>
      <c r="AB310" s="85">
        <f>+BN_InfraMR[[#This Row],[Total Pasos Vehiculares a Nivel]]</f>
        <v>43</v>
      </c>
      <c r="AC310" s="85">
        <f t="shared" si="92"/>
        <v>74</v>
      </c>
      <c r="AD310" s="85">
        <v>1</v>
      </c>
      <c r="AE310" s="85">
        <v>9</v>
      </c>
      <c r="AF310" s="85">
        <v>56</v>
      </c>
      <c r="AG310" s="85">
        <f t="shared" si="95"/>
        <v>66</v>
      </c>
      <c r="AH310" s="88">
        <v>51.92</v>
      </c>
      <c r="AI310" s="88">
        <v>2.4</v>
      </c>
      <c r="AJ310" s="88">
        <v>0</v>
      </c>
      <c r="AK310" s="88">
        <f t="shared" si="93"/>
        <v>54.32</v>
      </c>
      <c r="AL310" s="85">
        <v>3</v>
      </c>
      <c r="AM310" s="85">
        <v>21</v>
      </c>
      <c r="AN310" s="85">
        <v>0</v>
      </c>
      <c r="AO310" s="85">
        <f t="shared" si="96"/>
        <v>24</v>
      </c>
      <c r="AP310" s="85">
        <v>0</v>
      </c>
      <c r="AQ310" s="85">
        <v>0</v>
      </c>
      <c r="AR310" s="85">
        <v>0</v>
      </c>
      <c r="AS310" s="85">
        <f t="shared" si="97"/>
        <v>0</v>
      </c>
      <c r="AT310" s="85">
        <v>12</v>
      </c>
      <c r="AU310" s="85">
        <v>0</v>
      </c>
      <c r="AV310" s="85">
        <v>0</v>
      </c>
      <c r="AW310" s="85">
        <f t="shared" si="98"/>
        <v>12</v>
      </c>
      <c r="AX310" s="85">
        <v>73</v>
      </c>
      <c r="AY310" s="85">
        <v>47</v>
      </c>
      <c r="AZ310" s="85">
        <v>0</v>
      </c>
      <c r="BA310" s="85">
        <v>14</v>
      </c>
      <c r="BB310" s="85">
        <v>0</v>
      </c>
      <c r="BC310" s="85">
        <f t="shared" si="99"/>
        <v>134</v>
      </c>
      <c r="BD310" s="85">
        <v>1</v>
      </c>
      <c r="BE310" s="85">
        <v>36</v>
      </c>
      <c r="BF310" s="89">
        <v>1000</v>
      </c>
    </row>
    <row r="311" spans="1:58">
      <c r="A311" s="85">
        <v>2018</v>
      </c>
      <c r="B311" s="85" t="s">
        <v>124</v>
      </c>
      <c r="C311" s="88">
        <v>2.0699999999999998</v>
      </c>
      <c r="D311" s="88">
        <v>52.25</v>
      </c>
      <c r="E311" s="88">
        <v>0</v>
      </c>
      <c r="F311" s="88">
        <v>0</v>
      </c>
      <c r="G311" s="88">
        <f t="shared" si="94"/>
        <v>54.32</v>
      </c>
      <c r="H311" s="88">
        <v>54.32</v>
      </c>
      <c r="I311" s="88">
        <v>51.944000000000003</v>
      </c>
      <c r="J311" s="88">
        <v>106.57</v>
      </c>
      <c r="K311" s="88">
        <v>26.26</v>
      </c>
      <c r="L311" s="88">
        <v>0</v>
      </c>
      <c r="M311" s="88">
        <v>0</v>
      </c>
      <c r="N311" s="12">
        <f>+BN_InfraMR[[#This Row],[A.03.1 -  Longitud de Vías de Explotación No Electrificadas Troncales y Ramales (vía principal) (km)]]+BN_InfraMR[[#This Row],[A.04.1 -  Longitud de Vías de Explotación Electrificadas Troncales y Ramales (vía principal) (km)]]</f>
        <v>106.57</v>
      </c>
      <c r="O311" s="88">
        <v>106.57</v>
      </c>
      <c r="P311" s="85">
        <v>15</v>
      </c>
      <c r="Q311" s="85">
        <v>7</v>
      </c>
      <c r="R311" s="85">
        <v>0</v>
      </c>
      <c r="S311" s="85">
        <f t="shared" si="90"/>
        <v>22</v>
      </c>
      <c r="T311" s="85">
        <v>0</v>
      </c>
      <c r="U311" s="85">
        <v>40</v>
      </c>
      <c r="V311" s="85">
        <v>0</v>
      </c>
      <c r="W311" s="85">
        <v>3</v>
      </c>
      <c r="X311" s="85">
        <v>0</v>
      </c>
      <c r="Y311" s="85">
        <f t="shared" si="91"/>
        <v>43</v>
      </c>
      <c r="Z311" s="85">
        <v>22</v>
      </c>
      <c r="AA311" s="85">
        <v>9</v>
      </c>
      <c r="AB311" s="85">
        <f>+BN_InfraMR[[#This Row],[Total Pasos Vehiculares a Nivel]]</f>
        <v>43</v>
      </c>
      <c r="AC311" s="85">
        <f t="shared" si="92"/>
        <v>74</v>
      </c>
      <c r="AD311" s="85">
        <v>1</v>
      </c>
      <c r="AE311" s="85">
        <v>9</v>
      </c>
      <c r="AF311" s="85">
        <v>56</v>
      </c>
      <c r="AG311" s="85">
        <f t="shared" si="95"/>
        <v>66</v>
      </c>
      <c r="AH311" s="88">
        <v>51.92</v>
      </c>
      <c r="AI311" s="88">
        <v>2.4</v>
      </c>
      <c r="AJ311" s="88">
        <v>0</v>
      </c>
      <c r="AK311" s="88">
        <f t="shared" si="93"/>
        <v>54.32</v>
      </c>
      <c r="AL311" s="85">
        <v>3</v>
      </c>
      <c r="AM311" s="85">
        <v>21</v>
      </c>
      <c r="AN311" s="85">
        <v>0</v>
      </c>
      <c r="AO311" s="85">
        <f t="shared" si="96"/>
        <v>24</v>
      </c>
      <c r="AP311" s="85">
        <v>0</v>
      </c>
      <c r="AQ311" s="85">
        <v>0</v>
      </c>
      <c r="AR311" s="85">
        <v>0</v>
      </c>
      <c r="AS311" s="85">
        <f t="shared" si="97"/>
        <v>0</v>
      </c>
      <c r="AT311" s="85">
        <v>12</v>
      </c>
      <c r="AU311" s="85">
        <v>0</v>
      </c>
      <c r="AV311" s="85">
        <v>0</v>
      </c>
      <c r="AW311" s="85">
        <f t="shared" si="98"/>
        <v>12</v>
      </c>
      <c r="AX311" s="85">
        <v>73</v>
      </c>
      <c r="AY311" s="85">
        <v>47</v>
      </c>
      <c r="AZ311" s="85">
        <v>0</v>
      </c>
      <c r="BA311" s="85">
        <v>14</v>
      </c>
      <c r="BB311" s="85">
        <v>0</v>
      </c>
      <c r="BC311" s="85">
        <f t="shared" si="99"/>
        <v>134</v>
      </c>
      <c r="BD311" s="85">
        <v>1</v>
      </c>
      <c r="BE311" s="85">
        <v>36</v>
      </c>
      <c r="BF311" s="89">
        <v>1000</v>
      </c>
    </row>
    <row r="312" spans="1:58">
      <c r="A312" s="85">
        <v>2018</v>
      </c>
      <c r="B312" s="85" t="s">
        <v>125</v>
      </c>
      <c r="C312" s="88">
        <v>2.0699999999999998</v>
      </c>
      <c r="D312" s="88">
        <v>52.25</v>
      </c>
      <c r="E312" s="88">
        <v>0</v>
      </c>
      <c r="F312" s="88">
        <v>0</v>
      </c>
      <c r="G312" s="88">
        <f t="shared" si="94"/>
        <v>54.32</v>
      </c>
      <c r="H312" s="88">
        <v>54.32</v>
      </c>
      <c r="I312" s="88">
        <v>51.944000000000003</v>
      </c>
      <c r="J312" s="88">
        <v>106.57</v>
      </c>
      <c r="K312" s="88">
        <v>26.26</v>
      </c>
      <c r="L312" s="88">
        <v>0</v>
      </c>
      <c r="M312" s="88">
        <v>0</v>
      </c>
      <c r="N312" s="12">
        <f>+BN_InfraMR[[#This Row],[A.03.1 -  Longitud de Vías de Explotación No Electrificadas Troncales y Ramales (vía principal) (km)]]+BN_InfraMR[[#This Row],[A.04.1 -  Longitud de Vías de Explotación Electrificadas Troncales y Ramales (vía principal) (km)]]</f>
        <v>106.57</v>
      </c>
      <c r="O312" s="88">
        <v>106.57</v>
      </c>
      <c r="P312" s="85">
        <v>15</v>
      </c>
      <c r="Q312" s="85">
        <v>7</v>
      </c>
      <c r="R312" s="85">
        <v>0</v>
      </c>
      <c r="S312" s="85">
        <f t="shared" si="90"/>
        <v>22</v>
      </c>
      <c r="T312" s="85">
        <v>0</v>
      </c>
      <c r="U312" s="85">
        <v>40</v>
      </c>
      <c r="V312" s="85">
        <v>0</v>
      </c>
      <c r="W312" s="85">
        <v>3</v>
      </c>
      <c r="X312" s="85">
        <v>0</v>
      </c>
      <c r="Y312" s="85">
        <f t="shared" si="91"/>
        <v>43</v>
      </c>
      <c r="Z312" s="85">
        <v>22</v>
      </c>
      <c r="AA312" s="85">
        <v>9</v>
      </c>
      <c r="AB312" s="85">
        <f>+BN_InfraMR[[#This Row],[Total Pasos Vehiculares a Nivel]]</f>
        <v>43</v>
      </c>
      <c r="AC312" s="85">
        <f t="shared" si="92"/>
        <v>74</v>
      </c>
      <c r="AD312" s="85">
        <v>1</v>
      </c>
      <c r="AE312" s="85">
        <v>9</v>
      </c>
      <c r="AF312" s="85">
        <v>56</v>
      </c>
      <c r="AG312" s="85">
        <f t="shared" si="95"/>
        <v>66</v>
      </c>
      <c r="AH312" s="88">
        <v>51.92</v>
      </c>
      <c r="AI312" s="88">
        <v>2.4</v>
      </c>
      <c r="AJ312" s="88">
        <v>0</v>
      </c>
      <c r="AK312" s="88">
        <f t="shared" si="93"/>
        <v>54.32</v>
      </c>
      <c r="AL312" s="85">
        <v>3</v>
      </c>
      <c r="AM312" s="85">
        <v>21</v>
      </c>
      <c r="AN312" s="85">
        <v>0</v>
      </c>
      <c r="AO312" s="85">
        <f t="shared" si="96"/>
        <v>24</v>
      </c>
      <c r="AP312" s="85">
        <v>0</v>
      </c>
      <c r="AQ312" s="85">
        <v>0</v>
      </c>
      <c r="AR312" s="85">
        <v>0</v>
      </c>
      <c r="AS312" s="85">
        <f t="shared" si="97"/>
        <v>0</v>
      </c>
      <c r="AT312" s="85">
        <v>12</v>
      </c>
      <c r="AU312" s="85">
        <v>0</v>
      </c>
      <c r="AV312" s="85">
        <v>0</v>
      </c>
      <c r="AW312" s="85">
        <f t="shared" si="98"/>
        <v>12</v>
      </c>
      <c r="AX312" s="85">
        <v>73</v>
      </c>
      <c r="AY312" s="85">
        <v>47</v>
      </c>
      <c r="AZ312" s="85">
        <v>0</v>
      </c>
      <c r="BA312" s="85">
        <v>14</v>
      </c>
      <c r="BB312" s="85">
        <v>0</v>
      </c>
      <c r="BC312" s="85">
        <f t="shared" si="99"/>
        <v>134</v>
      </c>
      <c r="BD312" s="85">
        <v>1</v>
      </c>
      <c r="BE312" s="85">
        <v>36</v>
      </c>
      <c r="BF312" s="89">
        <v>1000</v>
      </c>
    </row>
    <row r="313" spans="1:58">
      <c r="A313" s="85">
        <v>2018</v>
      </c>
      <c r="B313" s="85" t="s">
        <v>126</v>
      </c>
      <c r="C313" s="88">
        <v>2.0699999999999998</v>
      </c>
      <c r="D313" s="88">
        <v>52.25</v>
      </c>
      <c r="E313" s="88">
        <v>0</v>
      </c>
      <c r="F313" s="88">
        <v>0</v>
      </c>
      <c r="G313" s="88">
        <f t="shared" si="94"/>
        <v>54.32</v>
      </c>
      <c r="H313" s="88">
        <v>54.32</v>
      </c>
      <c r="I313" s="88">
        <v>51.944000000000003</v>
      </c>
      <c r="J313" s="88">
        <v>106.57</v>
      </c>
      <c r="K313" s="88">
        <v>26.26</v>
      </c>
      <c r="L313" s="88">
        <v>0</v>
      </c>
      <c r="M313" s="88">
        <v>0</v>
      </c>
      <c r="N313" s="12">
        <f>+BN_InfraMR[[#This Row],[A.03.1 -  Longitud de Vías de Explotación No Electrificadas Troncales y Ramales (vía principal) (km)]]+BN_InfraMR[[#This Row],[A.04.1 -  Longitud de Vías de Explotación Electrificadas Troncales y Ramales (vía principal) (km)]]</f>
        <v>106.57</v>
      </c>
      <c r="O313" s="88">
        <v>106.57</v>
      </c>
      <c r="P313" s="85">
        <v>15</v>
      </c>
      <c r="Q313" s="85">
        <v>7</v>
      </c>
      <c r="R313" s="85">
        <v>0</v>
      </c>
      <c r="S313" s="85">
        <f t="shared" si="90"/>
        <v>22</v>
      </c>
      <c r="T313" s="85">
        <v>0</v>
      </c>
      <c r="U313" s="85">
        <v>40</v>
      </c>
      <c r="V313" s="85">
        <v>0</v>
      </c>
      <c r="W313" s="85">
        <v>3</v>
      </c>
      <c r="X313" s="85">
        <v>0</v>
      </c>
      <c r="Y313" s="85">
        <f t="shared" si="91"/>
        <v>43</v>
      </c>
      <c r="Z313" s="85">
        <v>22</v>
      </c>
      <c r="AA313" s="85">
        <v>9</v>
      </c>
      <c r="AB313" s="85">
        <f>+BN_InfraMR[[#This Row],[Total Pasos Vehiculares a Nivel]]</f>
        <v>43</v>
      </c>
      <c r="AC313" s="85">
        <f t="shared" si="92"/>
        <v>74</v>
      </c>
      <c r="AD313" s="85">
        <v>1</v>
      </c>
      <c r="AE313" s="85">
        <v>9</v>
      </c>
      <c r="AF313" s="85">
        <v>56</v>
      </c>
      <c r="AG313" s="85">
        <f t="shared" si="95"/>
        <v>66</v>
      </c>
      <c r="AH313" s="88">
        <v>51.92</v>
      </c>
      <c r="AI313" s="88">
        <v>2.4</v>
      </c>
      <c r="AJ313" s="88">
        <v>0</v>
      </c>
      <c r="AK313" s="88">
        <f t="shared" si="93"/>
        <v>54.32</v>
      </c>
      <c r="AL313" s="85">
        <v>3</v>
      </c>
      <c r="AM313" s="85">
        <v>21</v>
      </c>
      <c r="AN313" s="85">
        <v>0</v>
      </c>
      <c r="AO313" s="85">
        <f t="shared" si="96"/>
        <v>24</v>
      </c>
      <c r="AP313" s="85">
        <v>0</v>
      </c>
      <c r="AQ313" s="85">
        <v>0</v>
      </c>
      <c r="AR313" s="85">
        <v>0</v>
      </c>
      <c r="AS313" s="85">
        <f t="shared" si="97"/>
        <v>0</v>
      </c>
      <c r="AT313" s="85">
        <v>12</v>
      </c>
      <c r="AU313" s="85">
        <v>0</v>
      </c>
      <c r="AV313" s="85">
        <v>0</v>
      </c>
      <c r="AW313" s="85">
        <f t="shared" si="98"/>
        <v>12</v>
      </c>
      <c r="AX313" s="85">
        <v>73</v>
      </c>
      <c r="AY313" s="85">
        <v>47</v>
      </c>
      <c r="AZ313" s="85">
        <v>0</v>
      </c>
      <c r="BA313" s="85">
        <v>14</v>
      </c>
      <c r="BB313" s="85">
        <v>0</v>
      </c>
      <c r="BC313" s="85">
        <f t="shared" si="99"/>
        <v>134</v>
      </c>
      <c r="BD313" s="85">
        <v>1</v>
      </c>
      <c r="BE313" s="85">
        <v>36</v>
      </c>
      <c r="BF313" s="89">
        <v>1000</v>
      </c>
    </row>
    <row r="314" spans="1:58">
      <c r="A314" s="85">
        <v>2019</v>
      </c>
      <c r="B314" s="85" t="s">
        <v>115</v>
      </c>
      <c r="C314" s="88">
        <v>2.0699999999999998</v>
      </c>
      <c r="D314" s="88">
        <v>52.25</v>
      </c>
      <c r="E314" s="88">
        <v>0</v>
      </c>
      <c r="F314" s="88">
        <v>0</v>
      </c>
      <c r="G314" s="88">
        <f t="shared" si="94"/>
        <v>54.32</v>
      </c>
      <c r="H314" s="88">
        <v>54.32</v>
      </c>
      <c r="I314" s="88">
        <v>51.944000000000003</v>
      </c>
      <c r="J314" s="88">
        <v>106.57</v>
      </c>
      <c r="K314" s="88">
        <v>26.26</v>
      </c>
      <c r="L314" s="88">
        <v>0</v>
      </c>
      <c r="M314" s="88">
        <v>0</v>
      </c>
      <c r="N314" s="12">
        <f>+BN_InfraMR[[#This Row],[A.03.1 -  Longitud de Vías de Explotación No Electrificadas Troncales y Ramales (vía principal) (km)]]+BN_InfraMR[[#This Row],[A.04.1 -  Longitud de Vías de Explotación Electrificadas Troncales y Ramales (vía principal) (km)]]</f>
        <v>106.57</v>
      </c>
      <c r="O314" s="88">
        <v>106.57</v>
      </c>
      <c r="P314" s="85">
        <v>15</v>
      </c>
      <c r="Q314" s="85">
        <v>7</v>
      </c>
      <c r="R314" s="85">
        <v>0</v>
      </c>
      <c r="S314" s="85">
        <f t="shared" si="90"/>
        <v>22</v>
      </c>
      <c r="T314" s="85">
        <v>0</v>
      </c>
      <c r="U314" s="85">
        <v>40</v>
      </c>
      <c r="V314" s="85">
        <v>0</v>
      </c>
      <c r="W314" s="85">
        <v>3</v>
      </c>
      <c r="X314" s="85">
        <v>0</v>
      </c>
      <c r="Y314" s="85">
        <f t="shared" si="91"/>
        <v>43</v>
      </c>
      <c r="Z314" s="85">
        <v>23</v>
      </c>
      <c r="AA314" s="85">
        <v>9</v>
      </c>
      <c r="AB314" s="85">
        <f>+BN_InfraMR[[#This Row],[Total Pasos Vehiculares a Nivel]]</f>
        <v>43</v>
      </c>
      <c r="AC314" s="85">
        <f t="shared" si="92"/>
        <v>75</v>
      </c>
      <c r="AD314" s="85">
        <v>1</v>
      </c>
      <c r="AE314" s="85">
        <v>9</v>
      </c>
      <c r="AF314" s="85">
        <v>54</v>
      </c>
      <c r="AG314" s="85">
        <f t="shared" si="95"/>
        <v>64</v>
      </c>
      <c r="AH314" s="88">
        <v>51.92</v>
      </c>
      <c r="AI314" s="88">
        <v>2.4</v>
      </c>
      <c r="AJ314" s="88">
        <v>0</v>
      </c>
      <c r="AK314" s="88">
        <f t="shared" si="93"/>
        <v>54.32</v>
      </c>
      <c r="AL314" s="85">
        <v>3</v>
      </c>
      <c r="AM314" s="85">
        <v>21</v>
      </c>
      <c r="AN314" s="85">
        <v>0</v>
      </c>
      <c r="AO314" s="85">
        <f t="shared" si="96"/>
        <v>24</v>
      </c>
      <c r="AP314" s="85">
        <v>0</v>
      </c>
      <c r="AQ314" s="85">
        <v>0</v>
      </c>
      <c r="AR314" s="85">
        <v>0</v>
      </c>
      <c r="AS314" s="85">
        <f t="shared" si="97"/>
        <v>0</v>
      </c>
      <c r="AT314" s="85">
        <v>12</v>
      </c>
      <c r="AU314" s="85">
        <v>0</v>
      </c>
      <c r="AV314" s="85">
        <v>0</v>
      </c>
      <c r="AW314" s="85">
        <f t="shared" si="98"/>
        <v>12</v>
      </c>
      <c r="AX314" s="85">
        <v>73</v>
      </c>
      <c r="AY314" s="85">
        <v>47</v>
      </c>
      <c r="AZ314" s="85">
        <v>0</v>
      </c>
      <c r="BA314" s="85">
        <v>14</v>
      </c>
      <c r="BB314" s="85">
        <v>0</v>
      </c>
      <c r="BC314" s="85">
        <f t="shared" si="99"/>
        <v>134</v>
      </c>
      <c r="BD314" s="85">
        <v>1</v>
      </c>
      <c r="BE314" s="85">
        <v>36</v>
      </c>
      <c r="BF314" s="89">
        <v>1000</v>
      </c>
    </row>
    <row r="315" spans="1:58">
      <c r="A315" s="85">
        <v>2019</v>
      </c>
      <c r="B315" s="85" t="s">
        <v>116</v>
      </c>
      <c r="C315" s="88">
        <v>2.0699999999999998</v>
      </c>
      <c r="D315" s="88">
        <v>52.25</v>
      </c>
      <c r="E315" s="88">
        <v>0</v>
      </c>
      <c r="F315" s="88">
        <v>0</v>
      </c>
      <c r="G315" s="88">
        <f t="shared" si="94"/>
        <v>54.32</v>
      </c>
      <c r="H315" s="88">
        <v>54.32</v>
      </c>
      <c r="I315" s="88">
        <v>51.944000000000003</v>
      </c>
      <c r="J315" s="88">
        <v>106.57</v>
      </c>
      <c r="K315" s="88">
        <v>26.26</v>
      </c>
      <c r="L315" s="88">
        <v>0</v>
      </c>
      <c r="M315" s="88">
        <v>0</v>
      </c>
      <c r="N315" s="12">
        <f>+BN_InfraMR[[#This Row],[A.03.1 -  Longitud de Vías de Explotación No Electrificadas Troncales y Ramales (vía principal) (km)]]+BN_InfraMR[[#This Row],[A.04.1 -  Longitud de Vías de Explotación Electrificadas Troncales y Ramales (vía principal) (km)]]</f>
        <v>106.57</v>
      </c>
      <c r="O315" s="88">
        <v>106.57</v>
      </c>
      <c r="P315" s="85">
        <v>15</v>
      </c>
      <c r="Q315" s="85">
        <v>7</v>
      </c>
      <c r="R315" s="85">
        <v>0</v>
      </c>
      <c r="S315" s="85">
        <f t="shared" si="90"/>
        <v>22</v>
      </c>
      <c r="T315" s="85">
        <v>0</v>
      </c>
      <c r="U315" s="85">
        <v>40</v>
      </c>
      <c r="V315" s="85">
        <v>0</v>
      </c>
      <c r="W315" s="85">
        <v>3</v>
      </c>
      <c r="X315" s="85">
        <v>0</v>
      </c>
      <c r="Y315" s="85">
        <f t="shared" si="91"/>
        <v>43</v>
      </c>
      <c r="Z315" s="85">
        <v>23</v>
      </c>
      <c r="AA315" s="85">
        <v>9</v>
      </c>
      <c r="AB315" s="85">
        <f>+BN_InfraMR[[#This Row],[Total Pasos Vehiculares a Nivel]]</f>
        <v>43</v>
      </c>
      <c r="AC315" s="85">
        <f t="shared" si="92"/>
        <v>75</v>
      </c>
      <c r="AD315" s="85">
        <v>1</v>
      </c>
      <c r="AE315" s="85">
        <v>9</v>
      </c>
      <c r="AF315" s="85">
        <v>54</v>
      </c>
      <c r="AG315" s="85">
        <f t="shared" si="95"/>
        <v>64</v>
      </c>
      <c r="AH315" s="88">
        <v>51.92</v>
      </c>
      <c r="AI315" s="88">
        <v>2.4</v>
      </c>
      <c r="AJ315" s="88">
        <v>0</v>
      </c>
      <c r="AK315" s="88">
        <f t="shared" si="93"/>
        <v>54.32</v>
      </c>
      <c r="AL315" s="85">
        <v>3</v>
      </c>
      <c r="AM315" s="85">
        <v>21</v>
      </c>
      <c r="AN315" s="85">
        <v>0</v>
      </c>
      <c r="AO315" s="85">
        <f t="shared" si="96"/>
        <v>24</v>
      </c>
      <c r="AP315" s="85">
        <v>0</v>
      </c>
      <c r="AQ315" s="85">
        <v>0</v>
      </c>
      <c r="AR315" s="85">
        <v>0</v>
      </c>
      <c r="AS315" s="85">
        <f t="shared" si="97"/>
        <v>0</v>
      </c>
      <c r="AT315" s="85">
        <v>12</v>
      </c>
      <c r="AU315" s="85">
        <v>0</v>
      </c>
      <c r="AV315" s="85">
        <v>0</v>
      </c>
      <c r="AW315" s="85">
        <f t="shared" si="98"/>
        <v>12</v>
      </c>
      <c r="AX315" s="85">
        <v>73</v>
      </c>
      <c r="AY315" s="85">
        <v>47</v>
      </c>
      <c r="AZ315" s="85">
        <v>0</v>
      </c>
      <c r="BA315" s="85">
        <v>14</v>
      </c>
      <c r="BB315" s="85">
        <v>0</v>
      </c>
      <c r="BC315" s="85">
        <f t="shared" si="99"/>
        <v>134</v>
      </c>
      <c r="BD315" s="85">
        <v>1</v>
      </c>
      <c r="BE315" s="85">
        <v>36</v>
      </c>
      <c r="BF315" s="89">
        <v>1000</v>
      </c>
    </row>
    <row r="316" spans="1:58">
      <c r="A316" s="85">
        <v>2019</v>
      </c>
      <c r="B316" s="85" t="s">
        <v>117</v>
      </c>
      <c r="C316" s="88">
        <v>2.0699999999999998</v>
      </c>
      <c r="D316" s="88">
        <v>52.25</v>
      </c>
      <c r="E316" s="88">
        <v>0</v>
      </c>
      <c r="F316" s="88">
        <v>0</v>
      </c>
      <c r="G316" s="88">
        <f t="shared" si="94"/>
        <v>54.32</v>
      </c>
      <c r="H316" s="88">
        <v>54.32</v>
      </c>
      <c r="I316" s="88">
        <v>51.944000000000003</v>
      </c>
      <c r="J316" s="88">
        <v>106.57</v>
      </c>
      <c r="K316" s="88">
        <v>26.26</v>
      </c>
      <c r="L316" s="88">
        <v>0</v>
      </c>
      <c r="M316" s="88">
        <v>0</v>
      </c>
      <c r="N316" s="12">
        <f>+BN_InfraMR[[#This Row],[A.03.1 -  Longitud de Vías de Explotación No Electrificadas Troncales y Ramales (vía principal) (km)]]+BN_InfraMR[[#This Row],[A.04.1 -  Longitud de Vías de Explotación Electrificadas Troncales y Ramales (vía principal) (km)]]</f>
        <v>106.57</v>
      </c>
      <c r="O316" s="88">
        <v>106.57</v>
      </c>
      <c r="P316" s="85">
        <v>15</v>
      </c>
      <c r="Q316" s="85">
        <v>7</v>
      </c>
      <c r="R316" s="85">
        <v>0</v>
      </c>
      <c r="S316" s="85">
        <f t="shared" si="90"/>
        <v>22</v>
      </c>
      <c r="T316" s="85">
        <v>0</v>
      </c>
      <c r="U316" s="85">
        <v>40</v>
      </c>
      <c r="V316" s="85">
        <v>0</v>
      </c>
      <c r="W316" s="85">
        <v>3</v>
      </c>
      <c r="X316" s="85">
        <v>0</v>
      </c>
      <c r="Y316" s="85">
        <f t="shared" si="91"/>
        <v>43</v>
      </c>
      <c r="Z316" s="85">
        <v>23</v>
      </c>
      <c r="AA316" s="85">
        <v>9</v>
      </c>
      <c r="AB316" s="85">
        <f>+BN_InfraMR[[#This Row],[Total Pasos Vehiculares a Nivel]]</f>
        <v>43</v>
      </c>
      <c r="AC316" s="85">
        <f t="shared" si="92"/>
        <v>75</v>
      </c>
      <c r="AD316" s="85">
        <v>1</v>
      </c>
      <c r="AE316" s="85">
        <v>9</v>
      </c>
      <c r="AF316" s="85">
        <v>54</v>
      </c>
      <c r="AG316" s="85">
        <f t="shared" si="95"/>
        <v>64</v>
      </c>
      <c r="AH316" s="88">
        <v>51.92</v>
      </c>
      <c r="AI316" s="88">
        <v>2.4</v>
      </c>
      <c r="AJ316" s="88">
        <v>0</v>
      </c>
      <c r="AK316" s="88">
        <f t="shared" si="93"/>
        <v>54.32</v>
      </c>
      <c r="AL316" s="85">
        <v>3</v>
      </c>
      <c r="AM316" s="85">
        <v>21</v>
      </c>
      <c r="AN316" s="85">
        <v>0</v>
      </c>
      <c r="AO316" s="85">
        <f t="shared" si="96"/>
        <v>24</v>
      </c>
      <c r="AP316" s="85">
        <v>0</v>
      </c>
      <c r="AQ316" s="85">
        <v>0</v>
      </c>
      <c r="AR316" s="85">
        <v>0</v>
      </c>
      <c r="AS316" s="85">
        <f t="shared" si="97"/>
        <v>0</v>
      </c>
      <c r="AT316" s="85">
        <v>12</v>
      </c>
      <c r="AU316" s="85">
        <v>0</v>
      </c>
      <c r="AV316" s="85">
        <v>0</v>
      </c>
      <c r="AW316" s="85">
        <f t="shared" si="98"/>
        <v>12</v>
      </c>
      <c r="AX316" s="85">
        <v>73</v>
      </c>
      <c r="AY316" s="85">
        <v>47</v>
      </c>
      <c r="AZ316" s="85">
        <v>0</v>
      </c>
      <c r="BA316" s="85">
        <v>14</v>
      </c>
      <c r="BB316" s="85">
        <v>0</v>
      </c>
      <c r="BC316" s="85">
        <f t="shared" si="99"/>
        <v>134</v>
      </c>
      <c r="BD316" s="85">
        <v>1</v>
      </c>
      <c r="BE316" s="85">
        <v>36</v>
      </c>
      <c r="BF316" s="89">
        <v>1000</v>
      </c>
    </row>
    <row r="317" spans="1:58">
      <c r="A317" s="85">
        <v>2019</v>
      </c>
      <c r="B317" s="85" t="s">
        <v>118</v>
      </c>
      <c r="C317" s="88">
        <v>2.0699999999999998</v>
      </c>
      <c r="D317" s="88">
        <v>52.25</v>
      </c>
      <c r="E317" s="88">
        <v>0</v>
      </c>
      <c r="F317" s="88">
        <v>0</v>
      </c>
      <c r="G317" s="88">
        <f t="shared" si="94"/>
        <v>54.32</v>
      </c>
      <c r="H317" s="88">
        <v>54.32</v>
      </c>
      <c r="I317" s="88">
        <v>51.944000000000003</v>
      </c>
      <c r="J317" s="88">
        <v>106.57</v>
      </c>
      <c r="K317" s="88">
        <v>26.26</v>
      </c>
      <c r="L317" s="88">
        <v>0</v>
      </c>
      <c r="M317" s="88">
        <v>0</v>
      </c>
      <c r="N317" s="12">
        <f>+BN_InfraMR[[#This Row],[A.03.1 -  Longitud de Vías de Explotación No Electrificadas Troncales y Ramales (vía principal) (km)]]+BN_InfraMR[[#This Row],[A.04.1 -  Longitud de Vías de Explotación Electrificadas Troncales y Ramales (vía principal) (km)]]</f>
        <v>106.57</v>
      </c>
      <c r="O317" s="88">
        <v>106.57</v>
      </c>
      <c r="P317" s="85">
        <v>15</v>
      </c>
      <c r="Q317" s="85">
        <v>7</v>
      </c>
      <c r="R317" s="85">
        <v>0</v>
      </c>
      <c r="S317" s="85">
        <f t="shared" si="90"/>
        <v>22</v>
      </c>
      <c r="T317" s="85">
        <v>0</v>
      </c>
      <c r="U317" s="85">
        <v>40</v>
      </c>
      <c r="V317" s="85">
        <v>0</v>
      </c>
      <c r="W317" s="85">
        <v>3</v>
      </c>
      <c r="X317" s="85">
        <v>0</v>
      </c>
      <c r="Y317" s="85">
        <f t="shared" si="91"/>
        <v>43</v>
      </c>
      <c r="Z317" s="85">
        <v>23</v>
      </c>
      <c r="AA317" s="85">
        <v>9</v>
      </c>
      <c r="AB317" s="85">
        <f>+BN_InfraMR[[#This Row],[Total Pasos Vehiculares a Nivel]]</f>
        <v>43</v>
      </c>
      <c r="AC317" s="85">
        <f t="shared" si="92"/>
        <v>75</v>
      </c>
      <c r="AD317" s="85">
        <v>1</v>
      </c>
      <c r="AE317" s="85">
        <v>9</v>
      </c>
      <c r="AF317" s="85">
        <v>54</v>
      </c>
      <c r="AG317" s="85">
        <f t="shared" si="95"/>
        <v>64</v>
      </c>
      <c r="AH317" s="88">
        <v>51.92</v>
      </c>
      <c r="AI317" s="88">
        <v>2.4</v>
      </c>
      <c r="AJ317" s="88">
        <v>0</v>
      </c>
      <c r="AK317" s="88">
        <f t="shared" si="93"/>
        <v>54.32</v>
      </c>
      <c r="AL317" s="85">
        <v>3</v>
      </c>
      <c r="AM317" s="85">
        <v>21</v>
      </c>
      <c r="AN317" s="85">
        <v>0</v>
      </c>
      <c r="AO317" s="85">
        <f t="shared" si="96"/>
        <v>24</v>
      </c>
      <c r="AP317" s="85">
        <v>0</v>
      </c>
      <c r="AQ317" s="85">
        <v>0</v>
      </c>
      <c r="AR317" s="85">
        <v>0</v>
      </c>
      <c r="AS317" s="85">
        <f t="shared" si="97"/>
        <v>0</v>
      </c>
      <c r="AT317" s="85">
        <v>12</v>
      </c>
      <c r="AU317" s="85">
        <v>0</v>
      </c>
      <c r="AV317" s="85">
        <v>0</v>
      </c>
      <c r="AW317" s="85">
        <f t="shared" si="98"/>
        <v>12</v>
      </c>
      <c r="AX317" s="85">
        <v>73</v>
      </c>
      <c r="AY317" s="85">
        <v>47</v>
      </c>
      <c r="AZ317" s="85">
        <v>0</v>
      </c>
      <c r="BA317" s="85">
        <v>14</v>
      </c>
      <c r="BB317" s="85">
        <v>0</v>
      </c>
      <c r="BC317" s="85">
        <f t="shared" si="99"/>
        <v>134</v>
      </c>
      <c r="BD317" s="85">
        <v>1</v>
      </c>
      <c r="BE317" s="85">
        <v>36</v>
      </c>
      <c r="BF317" s="89">
        <v>1000</v>
      </c>
    </row>
    <row r="318" spans="1:58">
      <c r="A318" s="85">
        <v>2019</v>
      </c>
      <c r="B318" s="85" t="s">
        <v>119</v>
      </c>
      <c r="C318" s="88">
        <v>2.0699999999999998</v>
      </c>
      <c r="D318" s="88">
        <v>52.25</v>
      </c>
      <c r="E318" s="88">
        <v>0</v>
      </c>
      <c r="F318" s="88">
        <v>0</v>
      </c>
      <c r="G318" s="88">
        <f t="shared" si="94"/>
        <v>54.32</v>
      </c>
      <c r="H318" s="88">
        <v>54.32</v>
      </c>
      <c r="I318" s="88">
        <v>51.944000000000003</v>
      </c>
      <c r="J318" s="88">
        <v>106.57</v>
      </c>
      <c r="K318" s="88">
        <v>26.26</v>
      </c>
      <c r="L318" s="88">
        <v>0</v>
      </c>
      <c r="M318" s="88">
        <v>0</v>
      </c>
      <c r="N318" s="12">
        <f>+BN_InfraMR[[#This Row],[A.03.1 -  Longitud de Vías de Explotación No Electrificadas Troncales y Ramales (vía principal) (km)]]+BN_InfraMR[[#This Row],[A.04.1 -  Longitud de Vías de Explotación Electrificadas Troncales y Ramales (vía principal) (km)]]</f>
        <v>106.57</v>
      </c>
      <c r="O318" s="88">
        <v>106.57</v>
      </c>
      <c r="P318" s="85">
        <v>15</v>
      </c>
      <c r="Q318" s="85">
        <v>7</v>
      </c>
      <c r="R318" s="85">
        <v>0</v>
      </c>
      <c r="S318" s="85">
        <f t="shared" si="90"/>
        <v>22</v>
      </c>
      <c r="T318" s="85">
        <v>0</v>
      </c>
      <c r="U318" s="85">
        <v>40</v>
      </c>
      <c r="V318" s="85">
        <v>0</v>
      </c>
      <c r="W318" s="85">
        <v>3</v>
      </c>
      <c r="X318" s="85">
        <v>0</v>
      </c>
      <c r="Y318" s="85">
        <f t="shared" si="91"/>
        <v>43</v>
      </c>
      <c r="Z318" s="85">
        <v>23</v>
      </c>
      <c r="AA318" s="85">
        <v>9</v>
      </c>
      <c r="AB318" s="85">
        <f>+BN_InfraMR[[#This Row],[Total Pasos Vehiculares a Nivel]]</f>
        <v>43</v>
      </c>
      <c r="AC318" s="85">
        <f t="shared" si="92"/>
        <v>75</v>
      </c>
      <c r="AD318" s="85">
        <v>1</v>
      </c>
      <c r="AE318" s="85">
        <v>9</v>
      </c>
      <c r="AF318" s="85">
        <v>54</v>
      </c>
      <c r="AG318" s="85">
        <f t="shared" si="95"/>
        <v>64</v>
      </c>
      <c r="AH318" s="88">
        <v>51.92</v>
      </c>
      <c r="AI318" s="88">
        <v>2.4</v>
      </c>
      <c r="AJ318" s="88">
        <v>0</v>
      </c>
      <c r="AK318" s="88">
        <f t="shared" si="93"/>
        <v>54.32</v>
      </c>
      <c r="AL318" s="85">
        <v>3</v>
      </c>
      <c r="AM318" s="85">
        <v>21</v>
      </c>
      <c r="AN318" s="85">
        <v>0</v>
      </c>
      <c r="AO318" s="85">
        <f t="shared" si="96"/>
        <v>24</v>
      </c>
      <c r="AP318" s="85">
        <v>0</v>
      </c>
      <c r="AQ318" s="85">
        <v>0</v>
      </c>
      <c r="AR318" s="85">
        <v>0</v>
      </c>
      <c r="AS318" s="85">
        <f t="shared" si="97"/>
        <v>0</v>
      </c>
      <c r="AT318" s="85">
        <v>12</v>
      </c>
      <c r="AU318" s="85">
        <v>0</v>
      </c>
      <c r="AV318" s="85">
        <v>0</v>
      </c>
      <c r="AW318" s="85">
        <f t="shared" si="98"/>
        <v>12</v>
      </c>
      <c r="AX318" s="85">
        <v>73</v>
      </c>
      <c r="AY318" s="85">
        <v>47</v>
      </c>
      <c r="AZ318" s="85">
        <v>0</v>
      </c>
      <c r="BA318" s="85">
        <v>14</v>
      </c>
      <c r="BB318" s="85">
        <v>0</v>
      </c>
      <c r="BC318" s="85">
        <f t="shared" si="99"/>
        <v>134</v>
      </c>
      <c r="BD318" s="85">
        <v>1</v>
      </c>
      <c r="BE318" s="85">
        <v>36</v>
      </c>
      <c r="BF318" s="89">
        <v>1000</v>
      </c>
    </row>
    <row r="319" spans="1:58">
      <c r="A319" s="85">
        <v>2019</v>
      </c>
      <c r="B319" s="85" t="s">
        <v>120</v>
      </c>
      <c r="C319" s="88">
        <v>2.0699999999999998</v>
      </c>
      <c r="D319" s="88">
        <v>52.25</v>
      </c>
      <c r="E319" s="88">
        <v>0</v>
      </c>
      <c r="F319" s="88">
        <v>0</v>
      </c>
      <c r="G319" s="88">
        <f t="shared" si="94"/>
        <v>54.32</v>
      </c>
      <c r="H319" s="88">
        <v>54.32</v>
      </c>
      <c r="I319" s="88">
        <v>51.944000000000003</v>
      </c>
      <c r="J319" s="88">
        <v>106.57</v>
      </c>
      <c r="K319" s="88">
        <v>26.26</v>
      </c>
      <c r="L319" s="88">
        <v>0</v>
      </c>
      <c r="M319" s="88">
        <v>0</v>
      </c>
      <c r="N319" s="12">
        <f>+BN_InfraMR[[#This Row],[A.03.1 -  Longitud de Vías de Explotación No Electrificadas Troncales y Ramales (vía principal) (km)]]+BN_InfraMR[[#This Row],[A.04.1 -  Longitud de Vías de Explotación Electrificadas Troncales y Ramales (vía principal) (km)]]</f>
        <v>106.57</v>
      </c>
      <c r="O319" s="88">
        <v>106.57</v>
      </c>
      <c r="P319" s="85">
        <v>15</v>
      </c>
      <c r="Q319" s="85">
        <v>7</v>
      </c>
      <c r="R319" s="85">
        <v>0</v>
      </c>
      <c r="S319" s="85">
        <f t="shared" si="90"/>
        <v>22</v>
      </c>
      <c r="T319" s="85">
        <v>0</v>
      </c>
      <c r="U319" s="85">
        <v>40</v>
      </c>
      <c r="V319" s="85">
        <v>0</v>
      </c>
      <c r="W319" s="85">
        <v>3</v>
      </c>
      <c r="X319" s="85">
        <v>0</v>
      </c>
      <c r="Y319" s="85">
        <f t="shared" si="91"/>
        <v>43</v>
      </c>
      <c r="Z319" s="85">
        <v>23</v>
      </c>
      <c r="AA319" s="85">
        <v>9</v>
      </c>
      <c r="AB319" s="85">
        <f>+BN_InfraMR[[#This Row],[Total Pasos Vehiculares a Nivel]]</f>
        <v>43</v>
      </c>
      <c r="AC319" s="85">
        <f t="shared" si="92"/>
        <v>75</v>
      </c>
      <c r="AD319" s="85">
        <v>1</v>
      </c>
      <c r="AE319" s="85">
        <v>9</v>
      </c>
      <c r="AF319" s="85">
        <v>54</v>
      </c>
      <c r="AG319" s="85">
        <f t="shared" si="95"/>
        <v>64</v>
      </c>
      <c r="AH319" s="88">
        <v>51.92</v>
      </c>
      <c r="AI319" s="88">
        <v>2.4</v>
      </c>
      <c r="AJ319" s="88">
        <v>0</v>
      </c>
      <c r="AK319" s="88">
        <f t="shared" si="93"/>
        <v>54.32</v>
      </c>
      <c r="AL319" s="85">
        <v>3</v>
      </c>
      <c r="AM319" s="85">
        <v>21</v>
      </c>
      <c r="AN319" s="85">
        <v>0</v>
      </c>
      <c r="AO319" s="85">
        <f t="shared" si="96"/>
        <v>24</v>
      </c>
      <c r="AP319" s="85">
        <v>0</v>
      </c>
      <c r="AQ319" s="85">
        <v>0</v>
      </c>
      <c r="AR319" s="85">
        <v>0</v>
      </c>
      <c r="AS319" s="85">
        <f t="shared" si="97"/>
        <v>0</v>
      </c>
      <c r="AT319" s="85">
        <v>12</v>
      </c>
      <c r="AU319" s="85">
        <v>0</v>
      </c>
      <c r="AV319" s="85">
        <v>0</v>
      </c>
      <c r="AW319" s="85">
        <f t="shared" si="98"/>
        <v>12</v>
      </c>
      <c r="AX319" s="85">
        <v>73</v>
      </c>
      <c r="AY319" s="85">
        <v>47</v>
      </c>
      <c r="AZ319" s="85">
        <v>0</v>
      </c>
      <c r="BA319" s="85">
        <v>14</v>
      </c>
      <c r="BB319" s="85">
        <v>0</v>
      </c>
      <c r="BC319" s="85">
        <f t="shared" si="99"/>
        <v>134</v>
      </c>
      <c r="BD319" s="85">
        <v>1</v>
      </c>
      <c r="BE319" s="85">
        <v>36</v>
      </c>
      <c r="BF319" s="89">
        <v>1000</v>
      </c>
    </row>
    <row r="320" spans="1:58">
      <c r="A320" s="85">
        <v>2019</v>
      </c>
      <c r="B320" s="85" t="s">
        <v>121</v>
      </c>
      <c r="C320" s="88">
        <v>2.0699999999999998</v>
      </c>
      <c r="D320" s="88">
        <v>52.25</v>
      </c>
      <c r="E320" s="88">
        <v>0</v>
      </c>
      <c r="F320" s="88">
        <v>0</v>
      </c>
      <c r="G320" s="88">
        <f t="shared" si="94"/>
        <v>54.32</v>
      </c>
      <c r="H320" s="88">
        <v>54.32</v>
      </c>
      <c r="I320" s="88">
        <v>51.944000000000003</v>
      </c>
      <c r="J320" s="88">
        <v>106.57</v>
      </c>
      <c r="K320" s="88">
        <v>26.26</v>
      </c>
      <c r="L320" s="88">
        <v>0</v>
      </c>
      <c r="M320" s="88">
        <v>0</v>
      </c>
      <c r="N320" s="12">
        <f>+BN_InfraMR[[#This Row],[A.03.1 -  Longitud de Vías de Explotación No Electrificadas Troncales y Ramales (vía principal) (km)]]+BN_InfraMR[[#This Row],[A.04.1 -  Longitud de Vías de Explotación Electrificadas Troncales y Ramales (vía principal) (km)]]</f>
        <v>106.57</v>
      </c>
      <c r="O320" s="88">
        <v>106.57</v>
      </c>
      <c r="P320" s="85">
        <v>15</v>
      </c>
      <c r="Q320" s="85">
        <v>7</v>
      </c>
      <c r="R320" s="85">
        <v>0</v>
      </c>
      <c r="S320" s="85">
        <f t="shared" si="90"/>
        <v>22</v>
      </c>
      <c r="T320" s="85">
        <v>0</v>
      </c>
      <c r="U320" s="85">
        <v>40</v>
      </c>
      <c r="V320" s="85">
        <v>0</v>
      </c>
      <c r="W320" s="85">
        <v>3</v>
      </c>
      <c r="X320" s="85">
        <v>0</v>
      </c>
      <c r="Y320" s="85">
        <f t="shared" si="91"/>
        <v>43</v>
      </c>
      <c r="Z320" s="85">
        <v>23</v>
      </c>
      <c r="AA320" s="85">
        <v>9</v>
      </c>
      <c r="AB320" s="85">
        <f>+BN_InfraMR[[#This Row],[Total Pasos Vehiculares a Nivel]]</f>
        <v>43</v>
      </c>
      <c r="AC320" s="85">
        <f t="shared" si="92"/>
        <v>75</v>
      </c>
      <c r="AD320" s="85">
        <v>1</v>
      </c>
      <c r="AE320" s="85">
        <v>9</v>
      </c>
      <c r="AF320" s="85">
        <v>54</v>
      </c>
      <c r="AG320" s="85">
        <f t="shared" si="95"/>
        <v>64</v>
      </c>
      <c r="AH320" s="88">
        <v>51.92</v>
      </c>
      <c r="AI320" s="88">
        <v>2.4</v>
      </c>
      <c r="AJ320" s="88">
        <v>0</v>
      </c>
      <c r="AK320" s="88">
        <f t="shared" si="93"/>
        <v>54.32</v>
      </c>
      <c r="AL320" s="85">
        <v>3</v>
      </c>
      <c r="AM320" s="85">
        <v>21</v>
      </c>
      <c r="AN320" s="85">
        <v>0</v>
      </c>
      <c r="AO320" s="85">
        <f t="shared" si="96"/>
        <v>24</v>
      </c>
      <c r="AP320" s="85">
        <v>0</v>
      </c>
      <c r="AQ320" s="85">
        <v>0</v>
      </c>
      <c r="AR320" s="85">
        <v>0</v>
      </c>
      <c r="AS320" s="85">
        <f t="shared" si="97"/>
        <v>0</v>
      </c>
      <c r="AT320" s="85">
        <v>12</v>
      </c>
      <c r="AU320" s="85">
        <v>0</v>
      </c>
      <c r="AV320" s="85">
        <v>0</v>
      </c>
      <c r="AW320" s="85">
        <f t="shared" si="98"/>
        <v>12</v>
      </c>
      <c r="AX320" s="85">
        <v>73</v>
      </c>
      <c r="AY320" s="85">
        <v>47</v>
      </c>
      <c r="AZ320" s="85">
        <v>0</v>
      </c>
      <c r="BA320" s="85">
        <v>14</v>
      </c>
      <c r="BB320" s="85">
        <v>0</v>
      </c>
      <c r="BC320" s="85">
        <f t="shared" si="99"/>
        <v>134</v>
      </c>
      <c r="BD320" s="85">
        <v>1</v>
      </c>
      <c r="BE320" s="85">
        <v>36</v>
      </c>
      <c r="BF320" s="89">
        <v>1000</v>
      </c>
    </row>
    <row r="321" spans="1:59">
      <c r="A321" s="85">
        <v>2019</v>
      </c>
      <c r="B321" s="85" t="s">
        <v>122</v>
      </c>
      <c r="C321" s="88">
        <v>2.0699999999999998</v>
      </c>
      <c r="D321" s="88">
        <v>52.25</v>
      </c>
      <c r="E321" s="88">
        <v>0</v>
      </c>
      <c r="F321" s="88">
        <v>0</v>
      </c>
      <c r="G321" s="88">
        <f t="shared" si="94"/>
        <v>54.32</v>
      </c>
      <c r="H321" s="88">
        <v>54.32</v>
      </c>
      <c r="I321" s="88">
        <v>51.944000000000003</v>
      </c>
      <c r="J321" s="88">
        <v>106.57</v>
      </c>
      <c r="K321" s="88">
        <v>26.26</v>
      </c>
      <c r="L321" s="88">
        <v>0</v>
      </c>
      <c r="M321" s="88">
        <v>0</v>
      </c>
      <c r="N321" s="12">
        <f>+BN_InfraMR[[#This Row],[A.03.1 -  Longitud de Vías de Explotación No Electrificadas Troncales y Ramales (vía principal) (km)]]+BN_InfraMR[[#This Row],[A.04.1 -  Longitud de Vías de Explotación Electrificadas Troncales y Ramales (vía principal) (km)]]</f>
        <v>106.57</v>
      </c>
      <c r="O321" s="88">
        <v>106.57</v>
      </c>
      <c r="P321" s="85">
        <v>15</v>
      </c>
      <c r="Q321" s="85">
        <v>7</v>
      </c>
      <c r="R321" s="85">
        <v>0</v>
      </c>
      <c r="S321" s="85">
        <f t="shared" si="90"/>
        <v>22</v>
      </c>
      <c r="T321" s="85">
        <v>0</v>
      </c>
      <c r="U321" s="85">
        <v>40</v>
      </c>
      <c r="V321" s="85">
        <v>0</v>
      </c>
      <c r="W321" s="85">
        <v>3</v>
      </c>
      <c r="X321" s="85">
        <v>0</v>
      </c>
      <c r="Y321" s="85">
        <f t="shared" si="91"/>
        <v>43</v>
      </c>
      <c r="Z321" s="85">
        <v>23</v>
      </c>
      <c r="AA321" s="85">
        <v>9</v>
      </c>
      <c r="AB321" s="85">
        <f>+BN_InfraMR[[#This Row],[Total Pasos Vehiculares a Nivel]]</f>
        <v>43</v>
      </c>
      <c r="AC321" s="85">
        <f t="shared" si="92"/>
        <v>75</v>
      </c>
      <c r="AD321" s="85">
        <v>1</v>
      </c>
      <c r="AE321" s="85">
        <v>9</v>
      </c>
      <c r="AF321" s="85">
        <v>54</v>
      </c>
      <c r="AG321" s="85">
        <f t="shared" si="95"/>
        <v>64</v>
      </c>
      <c r="AH321" s="88">
        <v>51.92</v>
      </c>
      <c r="AI321" s="88">
        <v>2.4</v>
      </c>
      <c r="AJ321" s="88">
        <v>0</v>
      </c>
      <c r="AK321" s="88">
        <f t="shared" si="93"/>
        <v>54.32</v>
      </c>
      <c r="AL321" s="85">
        <v>3</v>
      </c>
      <c r="AM321" s="85">
        <v>21</v>
      </c>
      <c r="AN321" s="85">
        <v>0</v>
      </c>
      <c r="AO321" s="85">
        <f t="shared" si="96"/>
        <v>24</v>
      </c>
      <c r="AP321" s="85">
        <v>0</v>
      </c>
      <c r="AQ321" s="85">
        <v>0</v>
      </c>
      <c r="AR321" s="85">
        <v>0</v>
      </c>
      <c r="AS321" s="85">
        <f t="shared" si="97"/>
        <v>0</v>
      </c>
      <c r="AT321" s="85">
        <v>12</v>
      </c>
      <c r="AU321" s="85">
        <v>0</v>
      </c>
      <c r="AV321" s="85">
        <v>0</v>
      </c>
      <c r="AW321" s="85">
        <f t="shared" si="98"/>
        <v>12</v>
      </c>
      <c r="AX321" s="85">
        <v>73</v>
      </c>
      <c r="AY321" s="85">
        <v>47</v>
      </c>
      <c r="AZ321" s="85">
        <v>0</v>
      </c>
      <c r="BA321" s="85">
        <v>14</v>
      </c>
      <c r="BB321" s="85">
        <v>0</v>
      </c>
      <c r="BC321" s="85">
        <f t="shared" si="99"/>
        <v>134</v>
      </c>
      <c r="BD321" s="85">
        <v>1</v>
      </c>
      <c r="BE321" s="85">
        <v>36</v>
      </c>
      <c r="BF321" s="89">
        <v>1000</v>
      </c>
    </row>
    <row r="322" spans="1:59">
      <c r="A322" s="85">
        <v>2019</v>
      </c>
      <c r="B322" s="85" t="s">
        <v>123</v>
      </c>
      <c r="C322" s="88">
        <v>2.0699999999999998</v>
      </c>
      <c r="D322" s="88">
        <v>52.25</v>
      </c>
      <c r="E322" s="88">
        <v>0</v>
      </c>
      <c r="F322" s="88">
        <v>0</v>
      </c>
      <c r="G322" s="88">
        <f t="shared" si="94"/>
        <v>54.32</v>
      </c>
      <c r="H322" s="88">
        <v>54.32</v>
      </c>
      <c r="I322" s="88">
        <v>51.944000000000003</v>
      </c>
      <c r="J322" s="88">
        <v>106.57</v>
      </c>
      <c r="K322" s="88">
        <v>26.26</v>
      </c>
      <c r="L322" s="88">
        <v>0</v>
      </c>
      <c r="M322" s="88">
        <v>0</v>
      </c>
      <c r="N322" s="12">
        <f>+BN_InfraMR[[#This Row],[A.03.1 -  Longitud de Vías de Explotación No Electrificadas Troncales y Ramales (vía principal) (km)]]+BN_InfraMR[[#This Row],[A.04.1 -  Longitud de Vías de Explotación Electrificadas Troncales y Ramales (vía principal) (km)]]</f>
        <v>106.57</v>
      </c>
      <c r="O322" s="88">
        <v>106.57</v>
      </c>
      <c r="P322" s="85">
        <v>15</v>
      </c>
      <c r="Q322" s="85">
        <v>7</v>
      </c>
      <c r="R322" s="85">
        <v>0</v>
      </c>
      <c r="S322" s="85">
        <f t="shared" ref="S322:S350" si="100">SUM(P322:R322)</f>
        <v>22</v>
      </c>
      <c r="T322" s="85">
        <v>0</v>
      </c>
      <c r="U322" s="85">
        <v>40</v>
      </c>
      <c r="V322" s="85">
        <v>0</v>
      </c>
      <c r="W322" s="85">
        <v>3</v>
      </c>
      <c r="X322" s="85">
        <v>0</v>
      </c>
      <c r="Y322" s="85">
        <f t="shared" ref="Y322:Y336" si="101">SUM(T322:X322)</f>
        <v>43</v>
      </c>
      <c r="Z322" s="85">
        <v>23</v>
      </c>
      <c r="AA322" s="85">
        <v>9</v>
      </c>
      <c r="AB322" s="85">
        <f>+BN_InfraMR[[#This Row],[Total Pasos Vehiculares a Nivel]]</f>
        <v>43</v>
      </c>
      <c r="AC322" s="85">
        <f t="shared" ref="AC322:AC350" si="102">SUM(Z322:AB322)</f>
        <v>75</v>
      </c>
      <c r="AD322" s="85">
        <v>1</v>
      </c>
      <c r="AE322" s="85">
        <v>9</v>
      </c>
      <c r="AF322" s="85">
        <v>54</v>
      </c>
      <c r="AG322" s="85">
        <f t="shared" ref="AG322:AG336" si="103">SUM(AD322:AF322)</f>
        <v>64</v>
      </c>
      <c r="AH322" s="88">
        <v>51.92</v>
      </c>
      <c r="AI322" s="88">
        <v>2.4</v>
      </c>
      <c r="AJ322" s="88">
        <v>0</v>
      </c>
      <c r="AK322" s="88">
        <f t="shared" ref="AK322:AK336" si="104">SUM(AH322:AJ322)</f>
        <v>54.32</v>
      </c>
      <c r="AL322" s="85">
        <v>3</v>
      </c>
      <c r="AM322" s="85">
        <v>21</v>
      </c>
      <c r="AN322" s="85">
        <v>0</v>
      </c>
      <c r="AO322" s="85">
        <f t="shared" si="96"/>
        <v>24</v>
      </c>
      <c r="AP322" s="85">
        <v>0</v>
      </c>
      <c r="AQ322" s="85">
        <v>0</v>
      </c>
      <c r="AR322" s="85">
        <v>0</v>
      </c>
      <c r="AS322" s="85">
        <f t="shared" si="97"/>
        <v>0</v>
      </c>
      <c r="AT322" s="85">
        <v>12</v>
      </c>
      <c r="AU322" s="85">
        <v>0</v>
      </c>
      <c r="AV322" s="85">
        <v>0</v>
      </c>
      <c r="AW322" s="85">
        <f t="shared" si="98"/>
        <v>12</v>
      </c>
      <c r="AX322" s="85">
        <v>73</v>
      </c>
      <c r="AY322" s="85">
        <v>47</v>
      </c>
      <c r="AZ322" s="85">
        <v>0</v>
      </c>
      <c r="BA322" s="85">
        <v>14</v>
      </c>
      <c r="BB322" s="85">
        <v>0</v>
      </c>
      <c r="BC322" s="85">
        <f t="shared" si="99"/>
        <v>134</v>
      </c>
      <c r="BD322" s="85">
        <v>1</v>
      </c>
      <c r="BE322" s="85">
        <v>36</v>
      </c>
      <c r="BF322" s="89">
        <v>1000</v>
      </c>
      <c r="BG322" s="85" t="s">
        <v>457</v>
      </c>
    </row>
    <row r="323" spans="1:59">
      <c r="A323" s="85">
        <v>2019</v>
      </c>
      <c r="B323" s="85" t="s">
        <v>124</v>
      </c>
      <c r="C323" s="88">
        <v>2.0699999999999998</v>
      </c>
      <c r="D323" s="88">
        <v>52.25</v>
      </c>
      <c r="E323" s="88">
        <v>0</v>
      </c>
      <c r="F323" s="88">
        <v>0</v>
      </c>
      <c r="G323" s="88">
        <f t="shared" ref="G323:G336" si="105">SUM(C323:F323)</f>
        <v>54.32</v>
      </c>
      <c r="H323" s="88">
        <v>54.32</v>
      </c>
      <c r="I323" s="88">
        <v>51.944000000000003</v>
      </c>
      <c r="J323" s="88">
        <v>106.57</v>
      </c>
      <c r="K323" s="88">
        <v>26.26</v>
      </c>
      <c r="L323" s="88">
        <v>0</v>
      </c>
      <c r="M323" s="88">
        <v>0</v>
      </c>
      <c r="N323" s="12">
        <f>+BN_InfraMR[[#This Row],[A.03.1 -  Longitud de Vías de Explotación No Electrificadas Troncales y Ramales (vía principal) (km)]]+BN_InfraMR[[#This Row],[A.04.1 -  Longitud de Vías de Explotación Electrificadas Troncales y Ramales (vía principal) (km)]]</f>
        <v>106.57</v>
      </c>
      <c r="O323" s="88">
        <v>106.57</v>
      </c>
      <c r="P323" s="85">
        <v>15</v>
      </c>
      <c r="Q323" s="85">
        <v>7</v>
      </c>
      <c r="R323" s="85">
        <v>0</v>
      </c>
      <c r="S323" s="85">
        <f t="shared" si="100"/>
        <v>22</v>
      </c>
      <c r="T323" s="85">
        <v>0</v>
      </c>
      <c r="U323" s="85">
        <v>40</v>
      </c>
      <c r="V323" s="85">
        <v>0</v>
      </c>
      <c r="W323" s="85">
        <v>3</v>
      </c>
      <c r="X323" s="85">
        <v>0</v>
      </c>
      <c r="Y323" s="85">
        <f t="shared" si="101"/>
        <v>43</v>
      </c>
      <c r="Z323" s="85">
        <v>23</v>
      </c>
      <c r="AA323" s="85">
        <v>9</v>
      </c>
      <c r="AB323" s="85">
        <f>+BN_InfraMR[[#This Row],[Total Pasos Vehiculares a Nivel]]</f>
        <v>43</v>
      </c>
      <c r="AC323" s="85">
        <f t="shared" si="102"/>
        <v>75</v>
      </c>
      <c r="AD323" s="85">
        <v>1</v>
      </c>
      <c r="AE323" s="85">
        <v>9</v>
      </c>
      <c r="AF323" s="85">
        <v>54</v>
      </c>
      <c r="AG323" s="85">
        <f t="shared" si="103"/>
        <v>64</v>
      </c>
      <c r="AH323" s="88">
        <v>51.92</v>
      </c>
      <c r="AI323" s="88">
        <v>2.4</v>
      </c>
      <c r="AJ323" s="88">
        <v>0</v>
      </c>
      <c r="AK323" s="88">
        <f t="shared" si="104"/>
        <v>54.32</v>
      </c>
      <c r="AL323" s="85">
        <v>3</v>
      </c>
      <c r="AM323" s="85">
        <v>21</v>
      </c>
      <c r="AN323" s="85">
        <v>0</v>
      </c>
      <c r="AO323" s="85">
        <f t="shared" si="96"/>
        <v>24</v>
      </c>
      <c r="AP323" s="85">
        <v>0</v>
      </c>
      <c r="AQ323" s="85">
        <v>0</v>
      </c>
      <c r="AR323" s="85">
        <v>0</v>
      </c>
      <c r="AS323" s="85">
        <f t="shared" si="97"/>
        <v>0</v>
      </c>
      <c r="AT323" s="85">
        <v>12</v>
      </c>
      <c r="AU323" s="85">
        <v>0</v>
      </c>
      <c r="AV323" s="85">
        <v>0</v>
      </c>
      <c r="AW323" s="85">
        <f t="shared" si="98"/>
        <v>12</v>
      </c>
      <c r="AX323" s="85">
        <v>73</v>
      </c>
      <c r="AY323" s="85">
        <v>47</v>
      </c>
      <c r="AZ323" s="85">
        <v>0</v>
      </c>
      <c r="BA323" s="85">
        <v>14</v>
      </c>
      <c r="BB323" s="85">
        <v>0</v>
      </c>
      <c r="BC323" s="85">
        <f t="shared" si="99"/>
        <v>134</v>
      </c>
      <c r="BD323" s="85">
        <v>1</v>
      </c>
      <c r="BE323" s="85">
        <v>36</v>
      </c>
      <c r="BF323" s="89">
        <v>1000</v>
      </c>
    </row>
    <row r="324" spans="1:59">
      <c r="A324" s="85">
        <v>2019</v>
      </c>
      <c r="B324" s="85" t="s">
        <v>125</v>
      </c>
      <c r="C324" s="88">
        <v>2.0699999999999998</v>
      </c>
      <c r="D324" s="88">
        <v>52.25</v>
      </c>
      <c r="E324" s="88">
        <v>0</v>
      </c>
      <c r="F324" s="88">
        <v>0</v>
      </c>
      <c r="G324" s="88">
        <f t="shared" si="105"/>
        <v>54.32</v>
      </c>
      <c r="H324" s="88">
        <v>54.32</v>
      </c>
      <c r="I324" s="88">
        <v>51.944000000000003</v>
      </c>
      <c r="J324" s="88">
        <v>106.57</v>
      </c>
      <c r="K324" s="88">
        <v>26.26</v>
      </c>
      <c r="L324" s="88">
        <v>0</v>
      </c>
      <c r="M324" s="88">
        <v>0</v>
      </c>
      <c r="N324" s="12">
        <f>+BN_InfraMR[[#This Row],[A.03.1 -  Longitud de Vías de Explotación No Electrificadas Troncales y Ramales (vía principal) (km)]]+BN_InfraMR[[#This Row],[A.04.1 -  Longitud de Vías de Explotación Electrificadas Troncales y Ramales (vía principal) (km)]]</f>
        <v>106.57</v>
      </c>
      <c r="O324" s="88">
        <v>106.57</v>
      </c>
      <c r="P324" s="85">
        <v>15</v>
      </c>
      <c r="Q324" s="85">
        <v>7</v>
      </c>
      <c r="R324" s="85">
        <v>0</v>
      </c>
      <c r="S324" s="85">
        <f t="shared" si="100"/>
        <v>22</v>
      </c>
      <c r="T324" s="85">
        <v>0</v>
      </c>
      <c r="U324" s="85">
        <v>40</v>
      </c>
      <c r="V324" s="85">
        <v>0</v>
      </c>
      <c r="W324" s="85">
        <v>3</v>
      </c>
      <c r="X324" s="85">
        <v>0</v>
      </c>
      <c r="Y324" s="85">
        <f t="shared" si="101"/>
        <v>43</v>
      </c>
      <c r="Z324" s="85">
        <v>23</v>
      </c>
      <c r="AA324" s="85">
        <v>9</v>
      </c>
      <c r="AB324" s="85">
        <f>+BN_InfraMR[[#This Row],[Total Pasos Vehiculares a Nivel]]</f>
        <v>43</v>
      </c>
      <c r="AC324" s="85">
        <f t="shared" si="102"/>
        <v>75</v>
      </c>
      <c r="AD324" s="85">
        <v>1</v>
      </c>
      <c r="AE324" s="85">
        <v>9</v>
      </c>
      <c r="AF324" s="85">
        <v>54</v>
      </c>
      <c r="AG324" s="85">
        <f t="shared" si="103"/>
        <v>64</v>
      </c>
      <c r="AH324" s="88">
        <v>51.92</v>
      </c>
      <c r="AI324" s="88">
        <v>2.4</v>
      </c>
      <c r="AJ324" s="88">
        <v>0</v>
      </c>
      <c r="AK324" s="88">
        <f t="shared" si="104"/>
        <v>54.32</v>
      </c>
      <c r="AL324" s="85">
        <v>3</v>
      </c>
      <c r="AM324" s="85">
        <v>21</v>
      </c>
      <c r="AN324" s="85">
        <v>0</v>
      </c>
      <c r="AO324" s="85">
        <f t="shared" si="96"/>
        <v>24</v>
      </c>
      <c r="AP324" s="85">
        <v>0</v>
      </c>
      <c r="AQ324" s="85">
        <v>0</v>
      </c>
      <c r="AR324" s="85">
        <v>0</v>
      </c>
      <c r="AS324" s="85">
        <f t="shared" si="97"/>
        <v>0</v>
      </c>
      <c r="AT324" s="85">
        <v>12</v>
      </c>
      <c r="AU324" s="85">
        <v>0</v>
      </c>
      <c r="AV324" s="85">
        <v>0</v>
      </c>
      <c r="AW324" s="85">
        <f t="shared" si="98"/>
        <v>12</v>
      </c>
      <c r="AX324" s="85">
        <v>73</v>
      </c>
      <c r="AY324" s="85">
        <v>47</v>
      </c>
      <c r="AZ324" s="85">
        <v>0</v>
      </c>
      <c r="BA324" s="85">
        <v>14</v>
      </c>
      <c r="BB324" s="85">
        <v>0</v>
      </c>
      <c r="BC324" s="85">
        <f t="shared" si="99"/>
        <v>134</v>
      </c>
      <c r="BD324" s="85">
        <v>1</v>
      </c>
      <c r="BE324" s="85">
        <v>36</v>
      </c>
      <c r="BF324" s="89">
        <v>1000</v>
      </c>
      <c r="BG324" s="85" t="s">
        <v>458</v>
      </c>
    </row>
    <row r="325" spans="1:59">
      <c r="A325" s="85">
        <v>2019</v>
      </c>
      <c r="B325" s="85" t="s">
        <v>126</v>
      </c>
      <c r="C325" s="88">
        <v>2.0699999999999998</v>
      </c>
      <c r="D325" s="88">
        <v>52.25</v>
      </c>
      <c r="E325" s="88">
        <v>0</v>
      </c>
      <c r="F325" s="88">
        <v>0</v>
      </c>
      <c r="G325" s="88">
        <f t="shared" si="105"/>
        <v>54.32</v>
      </c>
      <c r="H325" s="88">
        <v>54.32</v>
      </c>
      <c r="I325" s="88">
        <v>51.944000000000003</v>
      </c>
      <c r="J325" s="88">
        <v>106.57</v>
      </c>
      <c r="K325" s="88">
        <v>26.26</v>
      </c>
      <c r="L325" s="88">
        <v>0</v>
      </c>
      <c r="M325" s="88">
        <v>0</v>
      </c>
      <c r="N325" s="12">
        <f>+BN_InfraMR[[#This Row],[A.03.1 -  Longitud de Vías de Explotación No Electrificadas Troncales y Ramales (vía principal) (km)]]+BN_InfraMR[[#This Row],[A.04.1 -  Longitud de Vías de Explotación Electrificadas Troncales y Ramales (vía principal) (km)]]</f>
        <v>106.57</v>
      </c>
      <c r="O325" s="88">
        <v>106.57</v>
      </c>
      <c r="P325" s="85">
        <v>15</v>
      </c>
      <c r="Q325" s="85">
        <v>7</v>
      </c>
      <c r="R325" s="85">
        <v>0</v>
      </c>
      <c r="S325" s="85">
        <f t="shared" si="100"/>
        <v>22</v>
      </c>
      <c r="T325" s="85">
        <v>0</v>
      </c>
      <c r="U325" s="85">
        <v>40</v>
      </c>
      <c r="V325" s="85">
        <v>0</v>
      </c>
      <c r="W325" s="85">
        <v>3</v>
      </c>
      <c r="X325" s="85">
        <v>0</v>
      </c>
      <c r="Y325" s="85">
        <f t="shared" si="101"/>
        <v>43</v>
      </c>
      <c r="Z325" s="85">
        <v>23</v>
      </c>
      <c r="AA325" s="85">
        <v>9</v>
      </c>
      <c r="AB325" s="85">
        <f>+BN_InfraMR[[#This Row],[Total Pasos Vehiculares a Nivel]]</f>
        <v>43</v>
      </c>
      <c r="AC325" s="85">
        <f t="shared" si="102"/>
        <v>75</v>
      </c>
      <c r="AD325" s="85">
        <v>1</v>
      </c>
      <c r="AE325" s="85">
        <v>9</v>
      </c>
      <c r="AF325" s="85">
        <v>54</v>
      </c>
      <c r="AG325" s="85">
        <f t="shared" si="103"/>
        <v>64</v>
      </c>
      <c r="AH325" s="88">
        <v>51.92</v>
      </c>
      <c r="AI325" s="88">
        <v>2.4</v>
      </c>
      <c r="AJ325" s="88">
        <v>0</v>
      </c>
      <c r="AK325" s="88">
        <f t="shared" si="104"/>
        <v>54.32</v>
      </c>
      <c r="AL325" s="85">
        <v>3</v>
      </c>
      <c r="AM325" s="85">
        <v>21</v>
      </c>
      <c r="AN325" s="85">
        <v>0</v>
      </c>
      <c r="AO325" s="85">
        <f t="shared" si="96"/>
        <v>24</v>
      </c>
      <c r="AP325" s="85">
        <v>0</v>
      </c>
      <c r="AQ325" s="85">
        <v>0</v>
      </c>
      <c r="AR325" s="85">
        <v>0</v>
      </c>
      <c r="AS325" s="85">
        <f t="shared" si="97"/>
        <v>0</v>
      </c>
      <c r="AT325" s="85">
        <v>12</v>
      </c>
      <c r="AU325" s="85">
        <v>0</v>
      </c>
      <c r="AV325" s="85">
        <v>0</v>
      </c>
      <c r="AW325" s="85">
        <f t="shared" si="98"/>
        <v>12</v>
      </c>
      <c r="AX325" s="85">
        <v>73</v>
      </c>
      <c r="AY325" s="85">
        <v>47</v>
      </c>
      <c r="AZ325" s="85">
        <v>0</v>
      </c>
      <c r="BA325" s="85">
        <v>14</v>
      </c>
      <c r="BB325" s="85">
        <v>0</v>
      </c>
      <c r="BC325" s="85">
        <f t="shared" si="99"/>
        <v>134</v>
      </c>
      <c r="BD325" s="85">
        <v>1</v>
      </c>
      <c r="BE325" s="85">
        <v>36</v>
      </c>
      <c r="BF325" s="89">
        <v>1000</v>
      </c>
    </row>
    <row r="326" spans="1:59">
      <c r="A326" s="85">
        <v>2020</v>
      </c>
      <c r="B326" s="85" t="s">
        <v>115</v>
      </c>
      <c r="C326" s="88">
        <v>2.0699999999999998</v>
      </c>
      <c r="D326" s="88">
        <v>52.25</v>
      </c>
      <c r="E326" s="88">
        <v>0</v>
      </c>
      <c r="F326" s="88">
        <v>0</v>
      </c>
      <c r="G326" s="88">
        <f t="shared" si="105"/>
        <v>54.32</v>
      </c>
      <c r="H326" s="88">
        <v>54.32</v>
      </c>
      <c r="I326" s="88">
        <v>51.944000000000003</v>
      </c>
      <c r="J326" s="88">
        <v>106.57</v>
      </c>
      <c r="K326" s="88">
        <v>26.26</v>
      </c>
      <c r="L326" s="88">
        <v>0</v>
      </c>
      <c r="M326" s="88">
        <v>0</v>
      </c>
      <c r="N326" s="12">
        <f>+BN_InfraMR[[#This Row],[A.03.1 -  Longitud de Vías de Explotación No Electrificadas Troncales y Ramales (vía principal) (km)]]+BN_InfraMR[[#This Row],[A.04.1 -  Longitud de Vías de Explotación Electrificadas Troncales y Ramales (vía principal) (km)]]</f>
        <v>106.57</v>
      </c>
      <c r="O326" s="88">
        <v>106.57</v>
      </c>
      <c r="P326" s="85">
        <v>15</v>
      </c>
      <c r="Q326" s="85">
        <v>7</v>
      </c>
      <c r="R326" s="85">
        <v>0</v>
      </c>
      <c r="S326" s="85">
        <f t="shared" si="100"/>
        <v>22</v>
      </c>
      <c r="T326" s="85">
        <v>0</v>
      </c>
      <c r="U326" s="85">
        <v>40</v>
      </c>
      <c r="V326" s="85">
        <v>0</v>
      </c>
      <c r="W326" s="85">
        <v>3</v>
      </c>
      <c r="X326" s="85">
        <v>0</v>
      </c>
      <c r="Y326" s="85">
        <f t="shared" si="101"/>
        <v>43</v>
      </c>
      <c r="Z326" s="85">
        <v>23</v>
      </c>
      <c r="AA326" s="85">
        <v>9</v>
      </c>
      <c r="AB326" s="85">
        <f>+BN_InfraMR[[#This Row],[Total Pasos Vehiculares a Nivel]]</f>
        <v>43</v>
      </c>
      <c r="AC326" s="85">
        <f t="shared" si="102"/>
        <v>75</v>
      </c>
      <c r="AD326" s="85">
        <v>1</v>
      </c>
      <c r="AE326" s="85">
        <v>9</v>
      </c>
      <c r="AF326" s="85">
        <v>54</v>
      </c>
      <c r="AG326" s="85">
        <f t="shared" si="103"/>
        <v>64</v>
      </c>
      <c r="AH326" s="88">
        <v>51.92</v>
      </c>
      <c r="AI326" s="88">
        <v>2.4</v>
      </c>
      <c r="AJ326" s="88">
        <v>0</v>
      </c>
      <c r="AK326" s="88">
        <f t="shared" si="104"/>
        <v>54.32</v>
      </c>
      <c r="AL326" s="85">
        <v>3</v>
      </c>
      <c r="AM326" s="85">
        <v>25</v>
      </c>
      <c r="AN326" s="85">
        <v>0</v>
      </c>
      <c r="AO326" s="85">
        <f t="shared" si="96"/>
        <v>28</v>
      </c>
      <c r="AP326" s="85">
        <v>0</v>
      </c>
      <c r="AQ326" s="85">
        <v>0</v>
      </c>
      <c r="AR326" s="85">
        <v>0</v>
      </c>
      <c r="AS326" s="85">
        <f t="shared" si="97"/>
        <v>0</v>
      </c>
      <c r="AT326" s="85">
        <v>12</v>
      </c>
      <c r="AU326" s="85">
        <v>0</v>
      </c>
      <c r="AV326" s="85">
        <v>0</v>
      </c>
      <c r="AW326" s="85">
        <f t="shared" si="98"/>
        <v>12</v>
      </c>
      <c r="AX326" s="85">
        <v>73</v>
      </c>
      <c r="AY326" s="85">
        <v>47</v>
      </c>
      <c r="AZ326" s="85">
        <v>0</v>
      </c>
      <c r="BA326" s="85">
        <v>14</v>
      </c>
      <c r="BB326" s="85">
        <v>0</v>
      </c>
      <c r="BC326" s="85">
        <f t="shared" si="99"/>
        <v>134</v>
      </c>
      <c r="BD326" s="85">
        <v>1</v>
      </c>
      <c r="BE326" s="85">
        <v>36</v>
      </c>
      <c r="BF326" s="89">
        <v>1000</v>
      </c>
    </row>
    <row r="327" spans="1:59">
      <c r="A327" s="85">
        <v>2020</v>
      </c>
      <c r="B327" s="85" t="s">
        <v>116</v>
      </c>
      <c r="C327" s="88">
        <v>2.0699999999999998</v>
      </c>
      <c r="D327" s="88">
        <v>52.25</v>
      </c>
      <c r="E327" s="88">
        <v>0</v>
      </c>
      <c r="F327" s="88">
        <v>0</v>
      </c>
      <c r="G327" s="88">
        <f t="shared" si="105"/>
        <v>54.32</v>
      </c>
      <c r="H327" s="88">
        <v>54.32</v>
      </c>
      <c r="I327" s="88">
        <v>51.944000000000003</v>
      </c>
      <c r="J327" s="88">
        <v>106.57</v>
      </c>
      <c r="K327" s="88">
        <v>26.26</v>
      </c>
      <c r="L327" s="88">
        <v>0</v>
      </c>
      <c r="M327" s="88">
        <v>0</v>
      </c>
      <c r="N327" s="12">
        <f>+BN_InfraMR[[#This Row],[A.03.1 -  Longitud de Vías de Explotación No Electrificadas Troncales y Ramales (vía principal) (km)]]+BN_InfraMR[[#This Row],[A.04.1 -  Longitud de Vías de Explotación Electrificadas Troncales y Ramales (vía principal) (km)]]</f>
        <v>106.57</v>
      </c>
      <c r="O327" s="88">
        <v>106.57</v>
      </c>
      <c r="P327" s="85">
        <v>15</v>
      </c>
      <c r="Q327" s="85">
        <v>7</v>
      </c>
      <c r="R327" s="85">
        <v>0</v>
      </c>
      <c r="S327" s="85">
        <f t="shared" si="100"/>
        <v>22</v>
      </c>
      <c r="T327" s="85">
        <v>0</v>
      </c>
      <c r="U327" s="85">
        <v>40</v>
      </c>
      <c r="V327" s="85">
        <v>0</v>
      </c>
      <c r="W327" s="85">
        <v>3</v>
      </c>
      <c r="X327" s="85">
        <v>0</v>
      </c>
      <c r="Y327" s="85">
        <f t="shared" si="101"/>
        <v>43</v>
      </c>
      <c r="Z327" s="85">
        <v>23</v>
      </c>
      <c r="AA327" s="85">
        <v>9</v>
      </c>
      <c r="AB327" s="85">
        <f>+BN_InfraMR[[#This Row],[Total Pasos Vehiculares a Nivel]]</f>
        <v>43</v>
      </c>
      <c r="AC327" s="85">
        <f t="shared" si="102"/>
        <v>75</v>
      </c>
      <c r="AD327" s="85">
        <v>1</v>
      </c>
      <c r="AE327" s="85">
        <v>9</v>
      </c>
      <c r="AF327" s="85">
        <v>54</v>
      </c>
      <c r="AG327" s="85">
        <f t="shared" si="103"/>
        <v>64</v>
      </c>
      <c r="AH327" s="88">
        <v>51.92</v>
      </c>
      <c r="AI327" s="88">
        <v>2.4</v>
      </c>
      <c r="AJ327" s="88">
        <v>0</v>
      </c>
      <c r="AK327" s="88">
        <f t="shared" si="104"/>
        <v>54.32</v>
      </c>
      <c r="AL327" s="85">
        <v>3</v>
      </c>
      <c r="AM327" s="85">
        <v>25</v>
      </c>
      <c r="AN327" s="85">
        <v>0</v>
      </c>
      <c r="AO327" s="85">
        <f t="shared" si="96"/>
        <v>28</v>
      </c>
      <c r="AP327" s="85">
        <v>0</v>
      </c>
      <c r="AQ327" s="85">
        <v>0</v>
      </c>
      <c r="AR327" s="85">
        <v>0</v>
      </c>
      <c r="AS327" s="85">
        <f t="shared" si="97"/>
        <v>0</v>
      </c>
      <c r="AT327" s="85">
        <v>12</v>
      </c>
      <c r="AU327" s="85">
        <v>0</v>
      </c>
      <c r="AV327" s="85">
        <v>0</v>
      </c>
      <c r="AW327" s="85">
        <f t="shared" si="98"/>
        <v>12</v>
      </c>
      <c r="AX327" s="85">
        <v>73</v>
      </c>
      <c r="AY327" s="85">
        <v>47</v>
      </c>
      <c r="AZ327" s="85">
        <v>0</v>
      </c>
      <c r="BA327" s="85">
        <v>14</v>
      </c>
      <c r="BB327" s="85">
        <v>0</v>
      </c>
      <c r="BC327" s="85">
        <f t="shared" si="99"/>
        <v>134</v>
      </c>
      <c r="BD327" s="85">
        <v>1</v>
      </c>
      <c r="BE327" s="85">
        <v>36</v>
      </c>
      <c r="BF327" s="89">
        <v>1000</v>
      </c>
    </row>
    <row r="328" spans="1:59">
      <c r="A328" s="85">
        <v>2020</v>
      </c>
      <c r="B328" s="85" t="s">
        <v>117</v>
      </c>
      <c r="C328" s="88">
        <v>2.0699999999999998</v>
      </c>
      <c r="D328" s="88">
        <v>52.25</v>
      </c>
      <c r="E328" s="88">
        <v>0</v>
      </c>
      <c r="F328" s="88">
        <v>0</v>
      </c>
      <c r="G328" s="88">
        <f t="shared" si="105"/>
        <v>54.32</v>
      </c>
      <c r="H328" s="88">
        <v>54.32</v>
      </c>
      <c r="I328" s="88">
        <v>51.944000000000003</v>
      </c>
      <c r="J328" s="88">
        <v>106.57</v>
      </c>
      <c r="K328" s="88">
        <v>26.26</v>
      </c>
      <c r="L328" s="88">
        <v>0</v>
      </c>
      <c r="M328" s="88">
        <v>0</v>
      </c>
      <c r="N328" s="12">
        <f>+BN_InfraMR[[#This Row],[A.03.1 -  Longitud de Vías de Explotación No Electrificadas Troncales y Ramales (vía principal) (km)]]+BN_InfraMR[[#This Row],[A.04.1 -  Longitud de Vías de Explotación Electrificadas Troncales y Ramales (vía principal) (km)]]</f>
        <v>106.57</v>
      </c>
      <c r="O328" s="88">
        <v>106.57</v>
      </c>
      <c r="P328" s="85">
        <v>15</v>
      </c>
      <c r="Q328" s="85">
        <v>7</v>
      </c>
      <c r="R328" s="85">
        <v>0</v>
      </c>
      <c r="S328" s="85">
        <f t="shared" si="100"/>
        <v>22</v>
      </c>
      <c r="T328" s="85">
        <v>0</v>
      </c>
      <c r="U328" s="85">
        <v>40</v>
      </c>
      <c r="V328" s="85">
        <v>0</v>
      </c>
      <c r="W328" s="85">
        <v>3</v>
      </c>
      <c r="X328" s="85">
        <v>0</v>
      </c>
      <c r="Y328" s="85">
        <f t="shared" si="101"/>
        <v>43</v>
      </c>
      <c r="Z328" s="85">
        <v>23</v>
      </c>
      <c r="AA328" s="85">
        <v>9</v>
      </c>
      <c r="AB328" s="85">
        <f>+BN_InfraMR[[#This Row],[Total Pasos Vehiculares a Nivel]]</f>
        <v>43</v>
      </c>
      <c r="AC328" s="85">
        <f t="shared" si="102"/>
        <v>75</v>
      </c>
      <c r="AD328" s="85">
        <v>1</v>
      </c>
      <c r="AE328" s="85">
        <v>9</v>
      </c>
      <c r="AF328" s="85">
        <v>54</v>
      </c>
      <c r="AG328" s="85">
        <f t="shared" si="103"/>
        <v>64</v>
      </c>
      <c r="AH328" s="88">
        <v>51.92</v>
      </c>
      <c r="AI328" s="88">
        <v>2.4</v>
      </c>
      <c r="AJ328" s="88">
        <v>0</v>
      </c>
      <c r="AK328" s="88">
        <f t="shared" si="104"/>
        <v>54.32</v>
      </c>
      <c r="AL328" s="85">
        <v>3</v>
      </c>
      <c r="AM328" s="85">
        <v>25</v>
      </c>
      <c r="AN328" s="85">
        <v>0</v>
      </c>
      <c r="AO328" s="85">
        <f t="shared" si="96"/>
        <v>28</v>
      </c>
      <c r="AP328" s="85">
        <v>0</v>
      </c>
      <c r="AQ328" s="85">
        <v>0</v>
      </c>
      <c r="AR328" s="85">
        <v>0</v>
      </c>
      <c r="AS328" s="85">
        <f t="shared" si="97"/>
        <v>0</v>
      </c>
      <c r="AT328" s="85">
        <v>12</v>
      </c>
      <c r="AU328" s="85">
        <v>0</v>
      </c>
      <c r="AV328" s="85">
        <v>0</v>
      </c>
      <c r="AW328" s="85">
        <f t="shared" si="98"/>
        <v>12</v>
      </c>
      <c r="AX328" s="85">
        <v>73</v>
      </c>
      <c r="AY328" s="85">
        <v>47</v>
      </c>
      <c r="AZ328" s="85">
        <v>0</v>
      </c>
      <c r="BA328" s="85">
        <v>14</v>
      </c>
      <c r="BB328" s="85">
        <v>0</v>
      </c>
      <c r="BC328" s="85">
        <f t="shared" si="99"/>
        <v>134</v>
      </c>
      <c r="BD328" s="85">
        <v>1</v>
      </c>
      <c r="BE328" s="85">
        <v>36</v>
      </c>
      <c r="BF328" s="89">
        <v>1000</v>
      </c>
      <c r="BG328" s="85" t="s">
        <v>459</v>
      </c>
    </row>
    <row r="329" spans="1:59">
      <c r="A329" s="85">
        <v>2020</v>
      </c>
      <c r="B329" s="85" t="s">
        <v>118</v>
      </c>
      <c r="C329" s="88">
        <v>2.0699999999999998</v>
      </c>
      <c r="D329" s="88">
        <v>52.25</v>
      </c>
      <c r="E329" s="88">
        <v>0</v>
      </c>
      <c r="F329" s="88">
        <v>0</v>
      </c>
      <c r="G329" s="88">
        <f t="shared" si="105"/>
        <v>54.32</v>
      </c>
      <c r="H329" s="88">
        <v>54.32</v>
      </c>
      <c r="I329" s="88">
        <v>51.944000000000003</v>
      </c>
      <c r="J329" s="88">
        <v>106.57</v>
      </c>
      <c r="K329" s="88">
        <v>26.26</v>
      </c>
      <c r="L329" s="88">
        <v>0</v>
      </c>
      <c r="M329" s="88">
        <v>0</v>
      </c>
      <c r="N329" s="12">
        <f>+BN_InfraMR[[#This Row],[A.03.1 -  Longitud de Vías de Explotación No Electrificadas Troncales y Ramales (vía principal) (km)]]+BN_InfraMR[[#This Row],[A.04.1 -  Longitud de Vías de Explotación Electrificadas Troncales y Ramales (vía principal) (km)]]</f>
        <v>106.57</v>
      </c>
      <c r="O329" s="88">
        <v>106.57</v>
      </c>
      <c r="P329" s="85">
        <v>15</v>
      </c>
      <c r="Q329" s="85">
        <v>7</v>
      </c>
      <c r="R329" s="85">
        <v>0</v>
      </c>
      <c r="S329" s="85">
        <f t="shared" si="100"/>
        <v>22</v>
      </c>
      <c r="T329" s="85">
        <v>0</v>
      </c>
      <c r="U329" s="85">
        <v>40</v>
      </c>
      <c r="V329" s="85">
        <v>0</v>
      </c>
      <c r="W329" s="85">
        <v>3</v>
      </c>
      <c r="X329" s="85">
        <v>0</v>
      </c>
      <c r="Y329" s="85">
        <f t="shared" si="101"/>
        <v>43</v>
      </c>
      <c r="Z329" s="85">
        <v>23</v>
      </c>
      <c r="AA329" s="85">
        <v>9</v>
      </c>
      <c r="AB329" s="85">
        <f>+BN_InfraMR[[#This Row],[Total Pasos Vehiculares a Nivel]]</f>
        <v>43</v>
      </c>
      <c r="AC329" s="85">
        <f t="shared" si="102"/>
        <v>75</v>
      </c>
      <c r="AD329" s="85">
        <v>1</v>
      </c>
      <c r="AE329" s="85">
        <v>9</v>
      </c>
      <c r="AF329" s="85">
        <v>54</v>
      </c>
      <c r="AG329" s="85">
        <f t="shared" si="103"/>
        <v>64</v>
      </c>
      <c r="AH329" s="88">
        <v>51.92</v>
      </c>
      <c r="AI329" s="88">
        <v>2.4</v>
      </c>
      <c r="AJ329" s="88">
        <v>0</v>
      </c>
      <c r="AK329" s="88">
        <f t="shared" si="104"/>
        <v>54.32</v>
      </c>
      <c r="AL329" s="85">
        <v>3</v>
      </c>
      <c r="AM329" s="85">
        <v>25</v>
      </c>
      <c r="AN329" s="85">
        <v>0</v>
      </c>
      <c r="AO329" s="85">
        <f t="shared" si="96"/>
        <v>28</v>
      </c>
      <c r="AP329" s="85">
        <v>0</v>
      </c>
      <c r="AQ329" s="85">
        <v>0</v>
      </c>
      <c r="AR329" s="85">
        <v>0</v>
      </c>
      <c r="AS329" s="85">
        <f t="shared" si="97"/>
        <v>0</v>
      </c>
      <c r="AT329" s="85">
        <v>12</v>
      </c>
      <c r="AU329" s="85">
        <v>0</v>
      </c>
      <c r="AV329" s="85">
        <v>0</v>
      </c>
      <c r="AW329" s="85">
        <f t="shared" si="98"/>
        <v>12</v>
      </c>
      <c r="AX329" s="85">
        <v>73</v>
      </c>
      <c r="AY329" s="85">
        <v>47</v>
      </c>
      <c r="AZ329" s="85">
        <v>0</v>
      </c>
      <c r="BA329" s="85">
        <v>14</v>
      </c>
      <c r="BB329" s="85">
        <v>0</v>
      </c>
      <c r="BC329" s="85">
        <f t="shared" si="99"/>
        <v>134</v>
      </c>
      <c r="BD329" s="85">
        <v>1</v>
      </c>
      <c r="BE329" s="85">
        <v>36</v>
      </c>
      <c r="BF329" s="89">
        <v>1000</v>
      </c>
    </row>
    <row r="330" spans="1:59">
      <c r="A330" s="85">
        <v>2020</v>
      </c>
      <c r="B330" s="85" t="s">
        <v>119</v>
      </c>
      <c r="C330" s="88">
        <v>2.0699999999999998</v>
      </c>
      <c r="D330" s="88">
        <v>52.25</v>
      </c>
      <c r="E330" s="88">
        <v>0</v>
      </c>
      <c r="F330" s="88">
        <v>0</v>
      </c>
      <c r="G330" s="88">
        <f t="shared" si="105"/>
        <v>54.32</v>
      </c>
      <c r="H330" s="88">
        <v>54.32</v>
      </c>
      <c r="I330" s="88">
        <v>51.944000000000003</v>
      </c>
      <c r="J330" s="88">
        <v>106.57</v>
      </c>
      <c r="K330" s="88">
        <v>26.26</v>
      </c>
      <c r="L330" s="88">
        <v>0</v>
      </c>
      <c r="M330" s="88">
        <v>0</v>
      </c>
      <c r="N330" s="12">
        <f>+BN_InfraMR[[#This Row],[A.03.1 -  Longitud de Vías de Explotación No Electrificadas Troncales y Ramales (vía principal) (km)]]+BN_InfraMR[[#This Row],[A.04.1 -  Longitud de Vías de Explotación Electrificadas Troncales y Ramales (vía principal) (km)]]</f>
        <v>106.57</v>
      </c>
      <c r="O330" s="88">
        <v>106.57</v>
      </c>
      <c r="P330" s="85">
        <v>15</v>
      </c>
      <c r="Q330" s="85">
        <v>7</v>
      </c>
      <c r="R330" s="85">
        <v>0</v>
      </c>
      <c r="S330" s="85">
        <f t="shared" si="100"/>
        <v>22</v>
      </c>
      <c r="T330" s="85">
        <v>0</v>
      </c>
      <c r="U330" s="85">
        <v>40</v>
      </c>
      <c r="V330" s="85">
        <v>0</v>
      </c>
      <c r="W330" s="85">
        <v>3</v>
      </c>
      <c r="X330" s="85">
        <v>0</v>
      </c>
      <c r="Y330" s="85">
        <f t="shared" si="101"/>
        <v>43</v>
      </c>
      <c r="Z330" s="85">
        <v>23</v>
      </c>
      <c r="AA330" s="85">
        <v>9</v>
      </c>
      <c r="AB330" s="85">
        <f>+BN_InfraMR[[#This Row],[Total Pasos Vehiculares a Nivel]]</f>
        <v>43</v>
      </c>
      <c r="AC330" s="85">
        <f t="shared" si="102"/>
        <v>75</v>
      </c>
      <c r="AD330" s="85">
        <v>1</v>
      </c>
      <c r="AE330" s="85">
        <v>9</v>
      </c>
      <c r="AF330" s="85">
        <v>54</v>
      </c>
      <c r="AG330" s="85">
        <f t="shared" si="103"/>
        <v>64</v>
      </c>
      <c r="AH330" s="88">
        <v>51.92</v>
      </c>
      <c r="AI330" s="88">
        <v>2.4</v>
      </c>
      <c r="AJ330" s="88">
        <v>0</v>
      </c>
      <c r="AK330" s="88">
        <f t="shared" si="104"/>
        <v>54.32</v>
      </c>
      <c r="AL330" s="85">
        <v>3</v>
      </c>
      <c r="AM330" s="85">
        <v>25</v>
      </c>
      <c r="AN330" s="85">
        <v>0</v>
      </c>
      <c r="AO330" s="85">
        <f t="shared" si="96"/>
        <v>28</v>
      </c>
      <c r="AP330" s="85">
        <v>0</v>
      </c>
      <c r="AQ330" s="85">
        <v>0</v>
      </c>
      <c r="AR330" s="85">
        <v>0</v>
      </c>
      <c r="AS330" s="85">
        <f t="shared" si="97"/>
        <v>0</v>
      </c>
      <c r="AT330" s="85">
        <v>12</v>
      </c>
      <c r="AU330" s="85">
        <v>0</v>
      </c>
      <c r="AV330" s="85">
        <v>0</v>
      </c>
      <c r="AW330" s="85">
        <f t="shared" si="98"/>
        <v>12</v>
      </c>
      <c r="AX330" s="85">
        <v>73</v>
      </c>
      <c r="AY330" s="85">
        <v>47</v>
      </c>
      <c r="AZ330" s="85">
        <v>0</v>
      </c>
      <c r="BA330" s="85">
        <v>14</v>
      </c>
      <c r="BB330" s="85">
        <v>0</v>
      </c>
      <c r="BC330" s="85">
        <f t="shared" si="99"/>
        <v>134</v>
      </c>
      <c r="BD330" s="85">
        <v>1</v>
      </c>
      <c r="BE330" s="85">
        <v>36</v>
      </c>
      <c r="BF330" s="89">
        <v>1000</v>
      </c>
    </row>
    <row r="331" spans="1:59">
      <c r="A331" s="85">
        <v>2020</v>
      </c>
      <c r="B331" s="85" t="s">
        <v>120</v>
      </c>
      <c r="C331" s="88">
        <v>2.0699999999999998</v>
      </c>
      <c r="D331" s="88">
        <v>52.25</v>
      </c>
      <c r="E331" s="88">
        <v>0</v>
      </c>
      <c r="F331" s="88">
        <v>0</v>
      </c>
      <c r="G331" s="88">
        <f t="shared" si="105"/>
        <v>54.32</v>
      </c>
      <c r="H331" s="88">
        <v>54.32</v>
      </c>
      <c r="I331" s="88">
        <v>51.944000000000003</v>
      </c>
      <c r="J331" s="88">
        <v>106.57</v>
      </c>
      <c r="K331" s="88">
        <v>26.26</v>
      </c>
      <c r="L331" s="88">
        <v>0</v>
      </c>
      <c r="M331" s="88">
        <v>0</v>
      </c>
      <c r="N331" s="12">
        <f>+BN_InfraMR[[#This Row],[A.03.1 -  Longitud de Vías de Explotación No Electrificadas Troncales y Ramales (vía principal) (km)]]+BN_InfraMR[[#This Row],[A.04.1 -  Longitud de Vías de Explotación Electrificadas Troncales y Ramales (vía principal) (km)]]</f>
        <v>106.57</v>
      </c>
      <c r="O331" s="88">
        <v>106.57</v>
      </c>
      <c r="P331" s="85">
        <v>15</v>
      </c>
      <c r="Q331" s="85">
        <v>7</v>
      </c>
      <c r="R331" s="85">
        <v>0</v>
      </c>
      <c r="S331" s="85">
        <f t="shared" si="100"/>
        <v>22</v>
      </c>
      <c r="T331" s="85">
        <v>0</v>
      </c>
      <c r="U331" s="85">
        <v>40</v>
      </c>
      <c r="V331" s="85">
        <v>0</v>
      </c>
      <c r="W331" s="85">
        <v>3</v>
      </c>
      <c r="X331" s="85">
        <v>0</v>
      </c>
      <c r="Y331" s="85">
        <f t="shared" si="101"/>
        <v>43</v>
      </c>
      <c r="Z331" s="85">
        <v>23</v>
      </c>
      <c r="AA331" s="85">
        <v>9</v>
      </c>
      <c r="AB331" s="85">
        <f>+BN_InfraMR[[#This Row],[Total Pasos Vehiculares a Nivel]]</f>
        <v>43</v>
      </c>
      <c r="AC331" s="85">
        <f t="shared" si="102"/>
        <v>75</v>
      </c>
      <c r="AD331" s="85">
        <v>1</v>
      </c>
      <c r="AE331" s="85">
        <v>9</v>
      </c>
      <c r="AF331" s="85">
        <v>54</v>
      </c>
      <c r="AG331" s="85">
        <f t="shared" si="103"/>
        <v>64</v>
      </c>
      <c r="AH331" s="88">
        <v>51.92</v>
      </c>
      <c r="AI331" s="88">
        <v>2.4</v>
      </c>
      <c r="AJ331" s="88">
        <v>0</v>
      </c>
      <c r="AK331" s="88">
        <f t="shared" si="104"/>
        <v>54.32</v>
      </c>
      <c r="AL331" s="85">
        <v>3</v>
      </c>
      <c r="AM331" s="85">
        <v>25</v>
      </c>
      <c r="AN331" s="85">
        <v>0</v>
      </c>
      <c r="AO331" s="85">
        <f t="shared" si="96"/>
        <v>28</v>
      </c>
      <c r="AP331" s="85">
        <v>0</v>
      </c>
      <c r="AQ331" s="85">
        <v>0</v>
      </c>
      <c r="AR331" s="85">
        <v>0</v>
      </c>
      <c r="AS331" s="85">
        <f t="shared" si="97"/>
        <v>0</v>
      </c>
      <c r="AT331" s="85">
        <v>12</v>
      </c>
      <c r="AU331" s="85">
        <v>0</v>
      </c>
      <c r="AV331" s="85">
        <v>0</v>
      </c>
      <c r="AW331" s="85">
        <f t="shared" si="98"/>
        <v>12</v>
      </c>
      <c r="AX331" s="85">
        <v>73</v>
      </c>
      <c r="AY331" s="85">
        <v>47</v>
      </c>
      <c r="AZ331" s="85">
        <v>0</v>
      </c>
      <c r="BA331" s="85">
        <v>14</v>
      </c>
      <c r="BB331" s="85">
        <v>0</v>
      </c>
      <c r="BC331" s="85">
        <f t="shared" si="99"/>
        <v>134</v>
      </c>
      <c r="BD331" s="85">
        <v>1</v>
      </c>
      <c r="BE331" s="85">
        <v>36</v>
      </c>
      <c r="BF331" s="89">
        <v>1000</v>
      </c>
      <c r="BG331" s="85" t="s">
        <v>460</v>
      </c>
    </row>
    <row r="332" spans="1:59">
      <c r="A332" s="85">
        <v>2020</v>
      </c>
      <c r="B332" s="85" t="s">
        <v>121</v>
      </c>
      <c r="C332" s="88">
        <v>2.0699999999999998</v>
      </c>
      <c r="D332" s="88">
        <v>52.25</v>
      </c>
      <c r="E332" s="88">
        <v>0</v>
      </c>
      <c r="F332" s="88">
        <v>0</v>
      </c>
      <c r="G332" s="88">
        <f t="shared" si="105"/>
        <v>54.32</v>
      </c>
      <c r="H332" s="88">
        <v>54.32</v>
      </c>
      <c r="I332" s="88">
        <v>51.944000000000003</v>
      </c>
      <c r="J332" s="88">
        <v>106.57</v>
      </c>
      <c r="K332" s="88">
        <v>26.26</v>
      </c>
      <c r="L332" s="88">
        <v>0</v>
      </c>
      <c r="M332" s="88">
        <v>0</v>
      </c>
      <c r="N332" s="12">
        <f>+BN_InfraMR[[#This Row],[A.03.1 -  Longitud de Vías de Explotación No Electrificadas Troncales y Ramales (vía principal) (km)]]+BN_InfraMR[[#This Row],[A.04.1 -  Longitud de Vías de Explotación Electrificadas Troncales y Ramales (vía principal) (km)]]</f>
        <v>106.57</v>
      </c>
      <c r="O332" s="88">
        <v>106.57</v>
      </c>
      <c r="P332" s="85">
        <v>15</v>
      </c>
      <c r="Q332" s="85">
        <v>7</v>
      </c>
      <c r="R332" s="85">
        <v>0</v>
      </c>
      <c r="S332" s="85">
        <f t="shared" si="100"/>
        <v>22</v>
      </c>
      <c r="T332" s="85">
        <v>0</v>
      </c>
      <c r="U332" s="85">
        <v>40</v>
      </c>
      <c r="V332" s="85">
        <v>0</v>
      </c>
      <c r="W332" s="85">
        <v>3</v>
      </c>
      <c r="X332" s="85">
        <v>0</v>
      </c>
      <c r="Y332" s="85">
        <f t="shared" si="101"/>
        <v>43</v>
      </c>
      <c r="Z332" s="85">
        <v>23</v>
      </c>
      <c r="AA332" s="85">
        <v>9</v>
      </c>
      <c r="AB332" s="85">
        <f>+BN_InfraMR[[#This Row],[Total Pasos Vehiculares a Nivel]]</f>
        <v>43</v>
      </c>
      <c r="AC332" s="85">
        <f t="shared" si="102"/>
        <v>75</v>
      </c>
      <c r="AD332" s="85">
        <v>1</v>
      </c>
      <c r="AE332" s="85">
        <v>9</v>
      </c>
      <c r="AF332" s="85">
        <v>54</v>
      </c>
      <c r="AG332" s="85">
        <f t="shared" si="103"/>
        <v>64</v>
      </c>
      <c r="AH332" s="88">
        <v>51.92</v>
      </c>
      <c r="AI332" s="88">
        <v>2.4</v>
      </c>
      <c r="AJ332" s="88">
        <v>0</v>
      </c>
      <c r="AK332" s="88">
        <f t="shared" si="104"/>
        <v>54.32</v>
      </c>
      <c r="AL332" s="85">
        <v>3</v>
      </c>
      <c r="AM332" s="85">
        <v>25</v>
      </c>
      <c r="AN332" s="85">
        <v>0</v>
      </c>
      <c r="AO332" s="85">
        <f t="shared" si="96"/>
        <v>28</v>
      </c>
      <c r="AP332" s="85">
        <v>0</v>
      </c>
      <c r="AQ332" s="85">
        <v>0</v>
      </c>
      <c r="AR332" s="85">
        <v>0</v>
      </c>
      <c r="AS332" s="85">
        <f t="shared" si="97"/>
        <v>0</v>
      </c>
      <c r="AT332" s="85">
        <v>12</v>
      </c>
      <c r="AU332" s="85">
        <v>0</v>
      </c>
      <c r="AV332" s="85">
        <v>0</v>
      </c>
      <c r="AW332" s="85">
        <f t="shared" si="98"/>
        <v>12</v>
      </c>
      <c r="AX332" s="85">
        <v>73</v>
      </c>
      <c r="AY332" s="85">
        <v>47</v>
      </c>
      <c r="AZ332" s="85">
        <v>0</v>
      </c>
      <c r="BA332" s="85">
        <v>14</v>
      </c>
      <c r="BB332" s="85">
        <v>0</v>
      </c>
      <c r="BC332" s="85">
        <f t="shared" si="99"/>
        <v>134</v>
      </c>
      <c r="BD332" s="85">
        <v>1</v>
      </c>
      <c r="BE332" s="85">
        <v>36</v>
      </c>
      <c r="BF332" s="89">
        <v>1000</v>
      </c>
    </row>
    <row r="333" spans="1:59">
      <c r="A333" s="85">
        <v>2020</v>
      </c>
      <c r="B333" s="85" t="s">
        <v>122</v>
      </c>
      <c r="C333" s="88">
        <v>2.0699999999999998</v>
      </c>
      <c r="D333" s="88">
        <v>52.25</v>
      </c>
      <c r="E333" s="88">
        <v>0</v>
      </c>
      <c r="F333" s="88">
        <v>0</v>
      </c>
      <c r="G333" s="88">
        <f t="shared" si="105"/>
        <v>54.32</v>
      </c>
      <c r="H333" s="88">
        <v>54.32</v>
      </c>
      <c r="I333" s="88">
        <v>51.944000000000003</v>
      </c>
      <c r="J333" s="88">
        <v>106.57</v>
      </c>
      <c r="K333" s="88">
        <v>26.26</v>
      </c>
      <c r="L333" s="88">
        <v>0</v>
      </c>
      <c r="M333" s="88">
        <v>0</v>
      </c>
      <c r="N333" s="12">
        <f>+BN_InfraMR[[#This Row],[A.03.1 -  Longitud de Vías de Explotación No Electrificadas Troncales y Ramales (vía principal) (km)]]+BN_InfraMR[[#This Row],[A.04.1 -  Longitud de Vías de Explotación Electrificadas Troncales y Ramales (vía principal) (km)]]</f>
        <v>106.57</v>
      </c>
      <c r="O333" s="88">
        <v>106.57</v>
      </c>
      <c r="P333" s="85">
        <v>15</v>
      </c>
      <c r="Q333" s="85">
        <v>7</v>
      </c>
      <c r="R333" s="85">
        <v>0</v>
      </c>
      <c r="S333" s="85">
        <f t="shared" si="100"/>
        <v>22</v>
      </c>
      <c r="T333" s="85">
        <v>0</v>
      </c>
      <c r="U333" s="85">
        <v>40</v>
      </c>
      <c r="V333" s="85">
        <v>0</v>
      </c>
      <c r="W333" s="85">
        <v>3</v>
      </c>
      <c r="X333" s="85">
        <v>0</v>
      </c>
      <c r="Y333" s="85">
        <f t="shared" si="101"/>
        <v>43</v>
      </c>
      <c r="Z333" s="85">
        <v>23</v>
      </c>
      <c r="AA333" s="85">
        <v>9</v>
      </c>
      <c r="AB333" s="85">
        <f>+BN_InfraMR[[#This Row],[Total Pasos Vehiculares a Nivel]]</f>
        <v>43</v>
      </c>
      <c r="AC333" s="85">
        <f t="shared" si="102"/>
        <v>75</v>
      </c>
      <c r="AD333" s="85">
        <v>1</v>
      </c>
      <c r="AE333" s="85">
        <v>9</v>
      </c>
      <c r="AF333" s="85">
        <v>54</v>
      </c>
      <c r="AG333" s="85">
        <f t="shared" si="103"/>
        <v>64</v>
      </c>
      <c r="AH333" s="88">
        <v>51.92</v>
      </c>
      <c r="AI333" s="88">
        <v>2.4</v>
      </c>
      <c r="AJ333" s="88">
        <v>0</v>
      </c>
      <c r="AK333" s="88">
        <f t="shared" si="104"/>
        <v>54.32</v>
      </c>
      <c r="AL333" s="85">
        <v>3</v>
      </c>
      <c r="AM333" s="85">
        <v>25</v>
      </c>
      <c r="AN333" s="85">
        <v>0</v>
      </c>
      <c r="AO333" s="85">
        <f t="shared" si="96"/>
        <v>28</v>
      </c>
      <c r="AP333" s="85">
        <v>0</v>
      </c>
      <c r="AQ333" s="85">
        <v>0</v>
      </c>
      <c r="AR333" s="85">
        <v>0</v>
      </c>
      <c r="AS333" s="85">
        <f t="shared" si="97"/>
        <v>0</v>
      </c>
      <c r="AT333" s="85">
        <v>12</v>
      </c>
      <c r="AU333" s="85">
        <v>0</v>
      </c>
      <c r="AV333" s="85">
        <v>0</v>
      </c>
      <c r="AW333" s="85">
        <f t="shared" si="98"/>
        <v>12</v>
      </c>
      <c r="AX333" s="85">
        <v>73</v>
      </c>
      <c r="AY333" s="85">
        <v>47</v>
      </c>
      <c r="AZ333" s="85">
        <v>0</v>
      </c>
      <c r="BA333" s="85">
        <v>14</v>
      </c>
      <c r="BB333" s="85">
        <v>0</v>
      </c>
      <c r="BC333" s="85">
        <f t="shared" si="99"/>
        <v>134</v>
      </c>
      <c r="BD333" s="85">
        <v>1</v>
      </c>
      <c r="BE333" s="85">
        <v>36</v>
      </c>
      <c r="BF333" s="89">
        <v>1000</v>
      </c>
      <c r="BG333" s="85" t="s">
        <v>461</v>
      </c>
    </row>
    <row r="334" spans="1:59">
      <c r="A334" s="85">
        <v>2020</v>
      </c>
      <c r="B334" s="85" t="s">
        <v>123</v>
      </c>
      <c r="C334" s="88">
        <v>2.0699999999999998</v>
      </c>
      <c r="D334" s="88">
        <v>52.25</v>
      </c>
      <c r="E334" s="88">
        <v>0</v>
      </c>
      <c r="F334" s="88">
        <v>0</v>
      </c>
      <c r="G334" s="88">
        <f t="shared" si="105"/>
        <v>54.32</v>
      </c>
      <c r="H334" s="88">
        <v>54.32</v>
      </c>
      <c r="I334" s="88">
        <v>51.944000000000003</v>
      </c>
      <c r="J334" s="88">
        <v>106.57</v>
      </c>
      <c r="K334" s="88">
        <v>26.26</v>
      </c>
      <c r="L334" s="88">
        <v>0</v>
      </c>
      <c r="M334" s="88">
        <v>0</v>
      </c>
      <c r="N334" s="12">
        <f>+BN_InfraMR[[#This Row],[A.03.1 -  Longitud de Vías de Explotación No Electrificadas Troncales y Ramales (vía principal) (km)]]+BN_InfraMR[[#This Row],[A.04.1 -  Longitud de Vías de Explotación Electrificadas Troncales y Ramales (vía principal) (km)]]</f>
        <v>106.57</v>
      </c>
      <c r="O334" s="88">
        <v>106.57</v>
      </c>
      <c r="P334" s="85">
        <v>15</v>
      </c>
      <c r="Q334" s="85">
        <v>7</v>
      </c>
      <c r="R334" s="85">
        <v>0</v>
      </c>
      <c r="S334" s="85">
        <f t="shared" si="100"/>
        <v>22</v>
      </c>
      <c r="T334" s="85">
        <v>0</v>
      </c>
      <c r="U334" s="85">
        <v>40</v>
      </c>
      <c r="V334" s="85">
        <v>0</v>
      </c>
      <c r="W334" s="85">
        <v>3</v>
      </c>
      <c r="X334" s="85">
        <v>0</v>
      </c>
      <c r="Y334" s="85">
        <f t="shared" si="101"/>
        <v>43</v>
      </c>
      <c r="Z334" s="85">
        <v>23</v>
      </c>
      <c r="AA334" s="85">
        <v>9</v>
      </c>
      <c r="AB334" s="85">
        <f>+BN_InfraMR[[#This Row],[Total Pasos Vehiculares a Nivel]]</f>
        <v>43</v>
      </c>
      <c r="AC334" s="85">
        <f t="shared" si="102"/>
        <v>75</v>
      </c>
      <c r="AD334" s="85">
        <v>1</v>
      </c>
      <c r="AE334" s="85">
        <v>9</v>
      </c>
      <c r="AF334" s="85">
        <v>54</v>
      </c>
      <c r="AG334" s="85">
        <f t="shared" si="103"/>
        <v>64</v>
      </c>
      <c r="AH334" s="88">
        <v>51.92</v>
      </c>
      <c r="AI334" s="88">
        <v>2.4</v>
      </c>
      <c r="AJ334" s="88">
        <v>0</v>
      </c>
      <c r="AK334" s="88">
        <f t="shared" si="104"/>
        <v>54.32</v>
      </c>
      <c r="AL334" s="85">
        <v>3</v>
      </c>
      <c r="AM334" s="85">
        <v>25</v>
      </c>
      <c r="AN334" s="85">
        <v>0</v>
      </c>
      <c r="AO334" s="85">
        <f t="shared" si="96"/>
        <v>28</v>
      </c>
      <c r="AP334" s="85">
        <v>0</v>
      </c>
      <c r="AQ334" s="85">
        <v>0</v>
      </c>
      <c r="AR334" s="85">
        <v>0</v>
      </c>
      <c r="AS334" s="85">
        <f t="shared" si="97"/>
        <v>0</v>
      </c>
      <c r="AT334" s="85">
        <v>12</v>
      </c>
      <c r="AU334" s="85">
        <v>0</v>
      </c>
      <c r="AV334" s="85">
        <v>0</v>
      </c>
      <c r="AW334" s="85">
        <f t="shared" si="98"/>
        <v>12</v>
      </c>
      <c r="AX334" s="85">
        <v>73</v>
      </c>
      <c r="AY334" s="85">
        <v>47</v>
      </c>
      <c r="AZ334" s="85">
        <v>0</v>
      </c>
      <c r="BA334" s="85">
        <v>14</v>
      </c>
      <c r="BB334" s="85">
        <v>0</v>
      </c>
      <c r="BC334" s="85">
        <f t="shared" si="99"/>
        <v>134</v>
      </c>
      <c r="BD334" s="85">
        <v>1</v>
      </c>
      <c r="BE334" s="85">
        <v>36</v>
      </c>
      <c r="BF334" s="89">
        <v>1000</v>
      </c>
      <c r="BG334" s="85" t="s">
        <v>462</v>
      </c>
    </row>
    <row r="335" spans="1:59">
      <c r="A335" s="85">
        <v>2020</v>
      </c>
      <c r="B335" s="85" t="s">
        <v>124</v>
      </c>
      <c r="C335" s="88">
        <v>2.0699999999999998</v>
      </c>
      <c r="D335" s="88">
        <v>52.25</v>
      </c>
      <c r="E335" s="88">
        <v>0</v>
      </c>
      <c r="F335" s="88">
        <v>0</v>
      </c>
      <c r="G335" s="88">
        <f t="shared" si="105"/>
        <v>54.32</v>
      </c>
      <c r="H335" s="88">
        <v>54.32</v>
      </c>
      <c r="I335" s="88">
        <v>51.944000000000003</v>
      </c>
      <c r="J335" s="88">
        <v>106.57</v>
      </c>
      <c r="K335" s="88">
        <v>26.26</v>
      </c>
      <c r="L335" s="88">
        <v>0</v>
      </c>
      <c r="M335" s="88">
        <v>0</v>
      </c>
      <c r="N335" s="12">
        <f>+BN_InfraMR[[#This Row],[A.03.1 -  Longitud de Vías de Explotación No Electrificadas Troncales y Ramales (vía principal) (km)]]+BN_InfraMR[[#This Row],[A.04.1 -  Longitud de Vías de Explotación Electrificadas Troncales y Ramales (vía principal) (km)]]</f>
        <v>106.57</v>
      </c>
      <c r="O335" s="88">
        <v>106.57</v>
      </c>
      <c r="P335" s="85">
        <v>15</v>
      </c>
      <c r="Q335" s="85">
        <v>7</v>
      </c>
      <c r="R335" s="85">
        <v>0</v>
      </c>
      <c r="S335" s="85">
        <f t="shared" si="100"/>
        <v>22</v>
      </c>
      <c r="T335" s="85">
        <v>0</v>
      </c>
      <c r="U335" s="85">
        <v>40</v>
      </c>
      <c r="V335" s="85">
        <v>0</v>
      </c>
      <c r="W335" s="85">
        <v>3</v>
      </c>
      <c r="X335" s="85">
        <v>0</v>
      </c>
      <c r="Y335" s="85">
        <f t="shared" si="101"/>
        <v>43</v>
      </c>
      <c r="Z335" s="85">
        <v>23</v>
      </c>
      <c r="AA335" s="85">
        <v>9</v>
      </c>
      <c r="AB335" s="85">
        <f>+BN_InfraMR[[#This Row],[Total Pasos Vehiculares a Nivel]]</f>
        <v>43</v>
      </c>
      <c r="AC335" s="85">
        <f t="shared" si="102"/>
        <v>75</v>
      </c>
      <c r="AD335" s="85">
        <v>1</v>
      </c>
      <c r="AE335" s="85">
        <v>9</v>
      </c>
      <c r="AF335" s="85">
        <v>54</v>
      </c>
      <c r="AG335" s="85">
        <f t="shared" si="103"/>
        <v>64</v>
      </c>
      <c r="AH335" s="88">
        <v>51.92</v>
      </c>
      <c r="AI335" s="88">
        <v>2.4</v>
      </c>
      <c r="AJ335" s="88">
        <v>0</v>
      </c>
      <c r="AK335" s="88">
        <f t="shared" si="104"/>
        <v>54.32</v>
      </c>
      <c r="AL335" s="85">
        <v>3</v>
      </c>
      <c r="AM335" s="85">
        <v>25</v>
      </c>
      <c r="AN335" s="85">
        <v>0</v>
      </c>
      <c r="AO335" s="85">
        <f t="shared" si="96"/>
        <v>28</v>
      </c>
      <c r="AP335" s="85">
        <v>0</v>
      </c>
      <c r="AQ335" s="85">
        <v>0</v>
      </c>
      <c r="AR335" s="85">
        <v>0</v>
      </c>
      <c r="AS335" s="85">
        <f t="shared" si="97"/>
        <v>0</v>
      </c>
      <c r="AT335" s="85">
        <v>12</v>
      </c>
      <c r="AU335" s="85">
        <v>0</v>
      </c>
      <c r="AV335" s="85">
        <v>0</v>
      </c>
      <c r="AW335" s="85">
        <f t="shared" si="98"/>
        <v>12</v>
      </c>
      <c r="AX335" s="85">
        <v>73</v>
      </c>
      <c r="AY335" s="85">
        <v>47</v>
      </c>
      <c r="AZ335" s="85">
        <v>0</v>
      </c>
      <c r="BA335" s="85">
        <v>14</v>
      </c>
      <c r="BB335" s="85">
        <v>0</v>
      </c>
      <c r="BC335" s="85">
        <f t="shared" si="99"/>
        <v>134</v>
      </c>
      <c r="BD335" s="85">
        <v>1</v>
      </c>
      <c r="BE335" s="85">
        <v>36</v>
      </c>
      <c r="BF335" s="89">
        <v>1000</v>
      </c>
      <c r="BG335" s="85" t="s">
        <v>463</v>
      </c>
    </row>
    <row r="336" spans="1:59">
      <c r="A336" s="85">
        <v>2020</v>
      </c>
      <c r="B336" s="85" t="s">
        <v>125</v>
      </c>
      <c r="C336" s="88">
        <v>2.0699999999999998</v>
      </c>
      <c r="D336" s="88">
        <v>52.25</v>
      </c>
      <c r="E336" s="88">
        <v>0</v>
      </c>
      <c r="F336" s="88">
        <v>0</v>
      </c>
      <c r="G336" s="88">
        <f t="shared" si="105"/>
        <v>54.32</v>
      </c>
      <c r="H336" s="88">
        <v>54.32</v>
      </c>
      <c r="I336" s="88">
        <v>51.944000000000003</v>
      </c>
      <c r="J336" s="88">
        <v>106.57</v>
      </c>
      <c r="K336" s="88">
        <v>26.26</v>
      </c>
      <c r="L336" s="88">
        <v>0</v>
      </c>
      <c r="M336" s="88">
        <v>0</v>
      </c>
      <c r="N336" s="12">
        <f>+BN_InfraMR[[#This Row],[A.03.1 -  Longitud de Vías de Explotación No Electrificadas Troncales y Ramales (vía principal) (km)]]+BN_InfraMR[[#This Row],[A.04.1 -  Longitud de Vías de Explotación Electrificadas Troncales y Ramales (vía principal) (km)]]</f>
        <v>106.57</v>
      </c>
      <c r="O336" s="88">
        <v>106.57</v>
      </c>
      <c r="P336" s="85">
        <v>15</v>
      </c>
      <c r="Q336" s="85">
        <v>7</v>
      </c>
      <c r="R336" s="85">
        <v>0</v>
      </c>
      <c r="S336" s="85">
        <f t="shared" si="100"/>
        <v>22</v>
      </c>
      <c r="T336" s="85">
        <v>0</v>
      </c>
      <c r="U336" s="85">
        <v>40</v>
      </c>
      <c r="V336" s="85">
        <v>0</v>
      </c>
      <c r="W336" s="85">
        <v>3</v>
      </c>
      <c r="X336" s="85">
        <v>0</v>
      </c>
      <c r="Y336" s="85">
        <f t="shared" si="101"/>
        <v>43</v>
      </c>
      <c r="Z336" s="85">
        <v>23</v>
      </c>
      <c r="AA336" s="85">
        <v>9</v>
      </c>
      <c r="AB336" s="85">
        <f>+BN_InfraMR[[#This Row],[Total Pasos Vehiculares a Nivel]]</f>
        <v>43</v>
      </c>
      <c r="AC336" s="85">
        <f t="shared" si="102"/>
        <v>75</v>
      </c>
      <c r="AD336" s="85">
        <v>1</v>
      </c>
      <c r="AE336" s="85">
        <v>9</v>
      </c>
      <c r="AF336" s="85">
        <v>54</v>
      </c>
      <c r="AG336" s="85">
        <f t="shared" si="103"/>
        <v>64</v>
      </c>
      <c r="AH336" s="88">
        <v>51.92</v>
      </c>
      <c r="AI336" s="88">
        <v>2.4</v>
      </c>
      <c r="AJ336" s="88">
        <v>0</v>
      </c>
      <c r="AK336" s="88">
        <f t="shared" si="104"/>
        <v>54.32</v>
      </c>
      <c r="AL336" s="85">
        <v>3</v>
      </c>
      <c r="AM336" s="85">
        <v>25</v>
      </c>
      <c r="AN336" s="85">
        <v>0</v>
      </c>
      <c r="AO336" s="85">
        <f t="shared" si="96"/>
        <v>28</v>
      </c>
      <c r="AP336" s="85">
        <v>0</v>
      </c>
      <c r="AQ336" s="85">
        <v>0</v>
      </c>
      <c r="AR336" s="85">
        <v>0</v>
      </c>
      <c r="AS336" s="85">
        <f t="shared" si="97"/>
        <v>0</v>
      </c>
      <c r="AT336" s="85">
        <v>12</v>
      </c>
      <c r="AU336" s="85">
        <v>0</v>
      </c>
      <c r="AV336" s="85">
        <v>0</v>
      </c>
      <c r="AW336" s="85">
        <f t="shared" si="98"/>
        <v>12</v>
      </c>
      <c r="AX336" s="85">
        <v>73</v>
      </c>
      <c r="AY336" s="85">
        <v>47</v>
      </c>
      <c r="AZ336" s="85">
        <v>0</v>
      </c>
      <c r="BA336" s="85">
        <v>14</v>
      </c>
      <c r="BB336" s="85">
        <v>0</v>
      </c>
      <c r="BC336" s="85">
        <f t="shared" si="99"/>
        <v>134</v>
      </c>
      <c r="BD336" s="85">
        <v>1</v>
      </c>
      <c r="BE336" s="85">
        <v>36</v>
      </c>
      <c r="BF336" s="89">
        <v>1000</v>
      </c>
    </row>
    <row r="337" spans="1:59">
      <c r="A337" s="85">
        <v>2020</v>
      </c>
      <c r="B337" s="85" t="s">
        <v>126</v>
      </c>
      <c r="C337" s="88">
        <v>2.0699999999999998</v>
      </c>
      <c r="D337" s="88">
        <v>52.25</v>
      </c>
      <c r="E337" s="88">
        <v>0</v>
      </c>
      <c r="F337" s="88">
        <v>0</v>
      </c>
      <c r="G337" s="88">
        <f>SUM(C337:F337)</f>
        <v>54.32</v>
      </c>
      <c r="H337" s="88">
        <v>54.32</v>
      </c>
      <c r="I337" s="88">
        <v>51.944000000000003</v>
      </c>
      <c r="J337" s="88">
        <v>106.57</v>
      </c>
      <c r="K337" s="88">
        <v>26.26</v>
      </c>
      <c r="L337" s="88">
        <v>0</v>
      </c>
      <c r="M337" s="88">
        <v>0</v>
      </c>
      <c r="N337" s="12">
        <f>+BN_InfraMR[[#This Row],[A.03.1 -  Longitud de Vías de Explotación No Electrificadas Troncales y Ramales (vía principal) (km)]]+BN_InfraMR[[#This Row],[A.04.1 -  Longitud de Vías de Explotación Electrificadas Troncales y Ramales (vía principal) (km)]]</f>
        <v>106.57</v>
      </c>
      <c r="O337" s="88">
        <v>106.57</v>
      </c>
      <c r="P337" s="85">
        <v>15</v>
      </c>
      <c r="Q337" s="85">
        <v>7</v>
      </c>
      <c r="R337" s="85">
        <v>0</v>
      </c>
      <c r="S337" s="85">
        <f t="shared" si="100"/>
        <v>22</v>
      </c>
      <c r="T337" s="85">
        <v>0</v>
      </c>
      <c r="U337" s="85">
        <v>40</v>
      </c>
      <c r="V337" s="85">
        <v>0</v>
      </c>
      <c r="W337" s="85">
        <v>3</v>
      </c>
      <c r="X337" s="85">
        <v>0</v>
      </c>
      <c r="Y337" s="85">
        <f>SUM(T337:X337)</f>
        <v>43</v>
      </c>
      <c r="Z337" s="85">
        <v>23</v>
      </c>
      <c r="AA337" s="85">
        <v>9</v>
      </c>
      <c r="AB337" s="85">
        <f>+BN_InfraMR[[#This Row],[Total Pasos Vehiculares a Nivel]]</f>
        <v>43</v>
      </c>
      <c r="AC337" s="85">
        <f t="shared" si="102"/>
        <v>75</v>
      </c>
      <c r="AD337" s="85">
        <v>1</v>
      </c>
      <c r="AE337" s="85">
        <v>9</v>
      </c>
      <c r="AF337" s="85">
        <v>54</v>
      </c>
      <c r="AG337" s="85">
        <f>SUM(AD337:AF337)</f>
        <v>64</v>
      </c>
      <c r="AH337" s="88">
        <v>51.92</v>
      </c>
      <c r="AI337" s="88">
        <v>2.4</v>
      </c>
      <c r="AJ337" s="88">
        <v>0</v>
      </c>
      <c r="AK337" s="88">
        <f>SUM(AH337:AJ337)</f>
        <v>54.32</v>
      </c>
      <c r="AL337" s="85">
        <v>3</v>
      </c>
      <c r="AM337" s="85">
        <v>25</v>
      </c>
      <c r="AN337" s="85">
        <v>0</v>
      </c>
      <c r="AO337" s="85">
        <f>SUM(AL337:AN337)</f>
        <v>28</v>
      </c>
      <c r="AP337" s="85">
        <v>0</v>
      </c>
      <c r="AQ337" s="85">
        <v>0</v>
      </c>
      <c r="AR337" s="85">
        <v>0</v>
      </c>
      <c r="AS337" s="85">
        <f>SUM(AP337:AR337)</f>
        <v>0</v>
      </c>
      <c r="AT337" s="85">
        <v>12</v>
      </c>
      <c r="AU337" s="85">
        <v>0</v>
      </c>
      <c r="AV337" s="85">
        <v>0</v>
      </c>
      <c r="AW337" s="85">
        <f>SUM(AT337:AV337)</f>
        <v>12</v>
      </c>
      <c r="AX337" s="85">
        <v>73</v>
      </c>
      <c r="AY337" s="85">
        <v>47</v>
      </c>
      <c r="AZ337" s="85">
        <v>0</v>
      </c>
      <c r="BA337" s="85">
        <v>14</v>
      </c>
      <c r="BB337" s="85">
        <v>0</v>
      </c>
      <c r="BC337" s="85">
        <f>SUM(AX337:BB337)</f>
        <v>134</v>
      </c>
      <c r="BD337" s="85">
        <v>1</v>
      </c>
      <c r="BE337" s="85">
        <v>36</v>
      </c>
      <c r="BF337" s="89">
        <v>1000</v>
      </c>
    </row>
    <row r="338" spans="1:59">
      <c r="A338" s="85">
        <v>2021</v>
      </c>
      <c r="B338" s="85" t="s">
        <v>115</v>
      </c>
      <c r="C338" s="88">
        <v>2.0699999999999998</v>
      </c>
      <c r="D338" s="88">
        <v>52.25</v>
      </c>
      <c r="E338" s="88">
        <v>0</v>
      </c>
      <c r="F338" s="88">
        <v>0</v>
      </c>
      <c r="G338" s="88">
        <f>SUM(C338:F338)</f>
        <v>54.32</v>
      </c>
      <c r="H338" s="88">
        <v>54.32</v>
      </c>
      <c r="I338" s="88">
        <v>51.944000000000003</v>
      </c>
      <c r="J338" s="88">
        <v>106.57</v>
      </c>
      <c r="K338" s="88">
        <v>26.26</v>
      </c>
      <c r="L338" s="88">
        <v>0</v>
      </c>
      <c r="M338" s="88">
        <v>0</v>
      </c>
      <c r="N338" s="12">
        <f>+BN_InfraMR[[#This Row],[A.03.1 -  Longitud de Vías de Explotación No Electrificadas Troncales y Ramales (vía principal) (km)]]+BN_InfraMR[[#This Row],[A.04.1 -  Longitud de Vías de Explotación Electrificadas Troncales y Ramales (vía principal) (km)]]</f>
        <v>106.57</v>
      </c>
      <c r="O338" s="88">
        <v>106.57</v>
      </c>
      <c r="P338" s="85">
        <v>15</v>
      </c>
      <c r="Q338" s="85">
        <v>7</v>
      </c>
      <c r="R338" s="85">
        <v>0</v>
      </c>
      <c r="S338" s="85">
        <f t="shared" si="100"/>
        <v>22</v>
      </c>
      <c r="T338" s="85">
        <v>0</v>
      </c>
      <c r="U338" s="85">
        <v>40</v>
      </c>
      <c r="V338" s="85">
        <v>0</v>
      </c>
      <c r="W338" s="85">
        <v>3</v>
      </c>
      <c r="X338" s="85">
        <v>0</v>
      </c>
      <c r="Y338" s="85">
        <f>SUM(T338:X338)</f>
        <v>43</v>
      </c>
      <c r="Z338" s="85">
        <v>23</v>
      </c>
      <c r="AA338" s="85">
        <v>9</v>
      </c>
      <c r="AB338" s="85">
        <f>+BN_InfraMR[[#This Row],[Total Pasos Vehiculares a Nivel]]</f>
        <v>43</v>
      </c>
      <c r="AC338" s="85">
        <f t="shared" si="102"/>
        <v>75</v>
      </c>
      <c r="AD338" s="85">
        <v>1</v>
      </c>
      <c r="AE338" s="85">
        <v>9</v>
      </c>
      <c r="AF338" s="85">
        <v>54</v>
      </c>
      <c r="AG338" s="85">
        <f>SUM(AD338:AF338)</f>
        <v>64</v>
      </c>
      <c r="AH338" s="88">
        <v>51.92</v>
      </c>
      <c r="AI338" s="88">
        <v>2.4</v>
      </c>
      <c r="AJ338" s="88">
        <v>0</v>
      </c>
      <c r="AK338" s="88">
        <f>SUM(AH338:AJ338)</f>
        <v>54.32</v>
      </c>
      <c r="AL338" s="85">
        <v>3</v>
      </c>
      <c r="AM338" s="85">
        <v>25</v>
      </c>
      <c r="AN338" s="85">
        <v>0</v>
      </c>
      <c r="AO338" s="85">
        <f>SUM(AL338:AN338)</f>
        <v>28</v>
      </c>
      <c r="AP338" s="85">
        <v>0</v>
      </c>
      <c r="AQ338" s="85">
        <v>0</v>
      </c>
      <c r="AR338" s="85">
        <v>0</v>
      </c>
      <c r="AS338" s="85">
        <f>SUM(AP338:AR338)</f>
        <v>0</v>
      </c>
      <c r="AT338" s="85">
        <v>12</v>
      </c>
      <c r="AU338" s="85">
        <v>0</v>
      </c>
      <c r="AV338" s="85">
        <v>0</v>
      </c>
      <c r="AW338" s="85">
        <f>SUM(AT338:AV338)</f>
        <v>12</v>
      </c>
      <c r="AX338" s="85">
        <v>73</v>
      </c>
      <c r="AY338" s="85">
        <v>47</v>
      </c>
      <c r="AZ338" s="85">
        <v>0</v>
      </c>
      <c r="BA338" s="85">
        <v>14</v>
      </c>
      <c r="BB338" s="85">
        <v>0</v>
      </c>
      <c r="BC338" s="85">
        <f>SUM(AX338:BB338)</f>
        <v>134</v>
      </c>
      <c r="BD338" s="85">
        <v>1</v>
      </c>
      <c r="BE338" s="85">
        <v>36</v>
      </c>
      <c r="BF338" s="89">
        <v>1000</v>
      </c>
      <c r="BG338" s="85" t="s">
        <v>464</v>
      </c>
    </row>
    <row r="339" spans="1:59">
      <c r="A339" s="85">
        <v>2021</v>
      </c>
      <c r="B339" s="85" t="s">
        <v>116</v>
      </c>
      <c r="C339" s="88">
        <v>2.0699999999999998</v>
      </c>
      <c r="D339" s="88">
        <v>52.25</v>
      </c>
      <c r="E339" s="88">
        <v>0</v>
      </c>
      <c r="F339" s="88">
        <v>0</v>
      </c>
      <c r="G339" s="88">
        <f>SUM(C339:F339)</f>
        <v>54.32</v>
      </c>
      <c r="H339" s="88">
        <v>54.32</v>
      </c>
      <c r="I339" s="88">
        <v>51.944000000000003</v>
      </c>
      <c r="J339" s="88">
        <v>106.57</v>
      </c>
      <c r="K339" s="88">
        <v>26.26</v>
      </c>
      <c r="L339" s="88">
        <v>0</v>
      </c>
      <c r="M339" s="88">
        <v>0</v>
      </c>
      <c r="N339" s="12">
        <f>+BN_InfraMR[[#This Row],[A.03.1 -  Longitud de Vías de Explotación No Electrificadas Troncales y Ramales (vía principal) (km)]]+BN_InfraMR[[#This Row],[A.04.1 -  Longitud de Vías de Explotación Electrificadas Troncales y Ramales (vía principal) (km)]]</f>
        <v>106.57</v>
      </c>
      <c r="O339" s="88">
        <v>106.57</v>
      </c>
      <c r="P339" s="85">
        <v>15</v>
      </c>
      <c r="Q339" s="85">
        <v>7</v>
      </c>
      <c r="R339" s="85">
        <v>0</v>
      </c>
      <c r="S339" s="85">
        <f t="shared" si="100"/>
        <v>22</v>
      </c>
      <c r="T339" s="85">
        <v>0</v>
      </c>
      <c r="U339" s="85">
        <v>40</v>
      </c>
      <c r="V339" s="85">
        <v>0</v>
      </c>
      <c r="W339" s="85">
        <v>3</v>
      </c>
      <c r="X339" s="85">
        <v>0</v>
      </c>
      <c r="Y339" s="85">
        <f>SUM(T339:X339)</f>
        <v>43</v>
      </c>
      <c r="Z339" s="85">
        <v>23</v>
      </c>
      <c r="AA339" s="85">
        <v>9</v>
      </c>
      <c r="AB339" s="85">
        <f>+BN_InfraMR[[#This Row],[Total Pasos Vehiculares a Nivel]]</f>
        <v>43</v>
      </c>
      <c r="AC339" s="85">
        <f t="shared" si="102"/>
        <v>75</v>
      </c>
      <c r="AD339" s="85">
        <v>1</v>
      </c>
      <c r="AE339" s="85">
        <v>9</v>
      </c>
      <c r="AF339" s="85">
        <v>54</v>
      </c>
      <c r="AG339" s="85">
        <f>SUM(AD339:AF339)</f>
        <v>64</v>
      </c>
      <c r="AH339" s="88">
        <v>51.92</v>
      </c>
      <c r="AI339" s="88">
        <v>2.4</v>
      </c>
      <c r="AJ339" s="88">
        <v>0</v>
      </c>
      <c r="AK339" s="88">
        <f>SUM(AH339:AJ339)</f>
        <v>54.32</v>
      </c>
      <c r="AL339" s="85">
        <v>3</v>
      </c>
      <c r="AM339" s="85">
        <v>25</v>
      </c>
      <c r="AN339" s="85">
        <v>0</v>
      </c>
      <c r="AO339" s="85">
        <f>SUM(AL339:AN339)</f>
        <v>28</v>
      </c>
      <c r="AP339" s="85">
        <v>0</v>
      </c>
      <c r="AQ339" s="85">
        <v>0</v>
      </c>
      <c r="AR339" s="85">
        <v>0</v>
      </c>
      <c r="AS339" s="85">
        <f>SUM(AP339:AR339)</f>
        <v>0</v>
      </c>
      <c r="AT339" s="85">
        <v>12</v>
      </c>
      <c r="AU339" s="85">
        <v>0</v>
      </c>
      <c r="AV339" s="85">
        <v>0</v>
      </c>
      <c r="AW339" s="85">
        <f>SUM(AT339:AV339)</f>
        <v>12</v>
      </c>
      <c r="AX339" s="85">
        <v>73</v>
      </c>
      <c r="AY339" s="85">
        <v>47</v>
      </c>
      <c r="AZ339" s="85">
        <v>0</v>
      </c>
      <c r="BA339" s="85">
        <v>14</v>
      </c>
      <c r="BB339" s="85">
        <v>0</v>
      </c>
      <c r="BC339" s="85">
        <f>SUM(AX339:BB339)</f>
        <v>134</v>
      </c>
      <c r="BD339" s="85">
        <v>1</v>
      </c>
      <c r="BE339" s="85">
        <v>36</v>
      </c>
      <c r="BF339" s="89">
        <v>1000</v>
      </c>
    </row>
    <row r="340" spans="1:59">
      <c r="A340" s="85">
        <v>2021</v>
      </c>
      <c r="B340" s="85" t="s">
        <v>117</v>
      </c>
      <c r="C340" s="88">
        <v>2.0699999999999998</v>
      </c>
      <c r="D340" s="88">
        <v>52.25</v>
      </c>
      <c r="E340" s="88">
        <v>0</v>
      </c>
      <c r="F340" s="88">
        <v>0</v>
      </c>
      <c r="G340" s="88">
        <f>SUM(C340:F340)</f>
        <v>54.32</v>
      </c>
      <c r="H340" s="88">
        <v>54.32</v>
      </c>
      <c r="I340" s="88">
        <v>51.944000000000003</v>
      </c>
      <c r="J340" s="88">
        <v>106.57</v>
      </c>
      <c r="K340" s="88">
        <v>26.26</v>
      </c>
      <c r="L340" s="88">
        <v>0</v>
      </c>
      <c r="M340" s="88">
        <v>0</v>
      </c>
      <c r="N340" s="12">
        <f>+BN_InfraMR[[#This Row],[A.03.1 -  Longitud de Vías de Explotación No Electrificadas Troncales y Ramales (vía principal) (km)]]+BN_InfraMR[[#This Row],[A.04.1 -  Longitud de Vías de Explotación Electrificadas Troncales y Ramales (vía principal) (km)]]</f>
        <v>106.57</v>
      </c>
      <c r="O340" s="88">
        <v>106.57</v>
      </c>
      <c r="P340" s="85">
        <v>15</v>
      </c>
      <c r="Q340" s="85">
        <v>7</v>
      </c>
      <c r="R340" s="85">
        <v>0</v>
      </c>
      <c r="S340" s="85">
        <f t="shared" si="100"/>
        <v>22</v>
      </c>
      <c r="T340" s="85">
        <v>0</v>
      </c>
      <c r="U340" s="85">
        <v>40</v>
      </c>
      <c r="V340" s="85">
        <v>0</v>
      </c>
      <c r="W340" s="85">
        <v>3</v>
      </c>
      <c r="X340" s="85">
        <v>0</v>
      </c>
      <c r="Y340" s="85">
        <f>SUM(T340:X340)</f>
        <v>43</v>
      </c>
      <c r="Z340" s="85">
        <v>23</v>
      </c>
      <c r="AA340" s="85">
        <v>9</v>
      </c>
      <c r="AB340" s="85">
        <f>+BN_InfraMR[[#This Row],[Total Pasos Vehiculares a Nivel]]</f>
        <v>43</v>
      </c>
      <c r="AC340" s="85">
        <f t="shared" si="102"/>
        <v>75</v>
      </c>
      <c r="AD340" s="85">
        <v>1</v>
      </c>
      <c r="AE340" s="85">
        <v>9</v>
      </c>
      <c r="AF340" s="85">
        <v>54</v>
      </c>
      <c r="AG340" s="85">
        <f>SUM(AD340:AF340)</f>
        <v>64</v>
      </c>
      <c r="AH340" s="88">
        <v>51.92</v>
      </c>
      <c r="AI340" s="88">
        <v>2.4</v>
      </c>
      <c r="AJ340" s="88">
        <v>0</v>
      </c>
      <c r="AK340" s="88">
        <f>SUM(AH340:AJ340)</f>
        <v>54.32</v>
      </c>
      <c r="AL340" s="85">
        <v>3</v>
      </c>
      <c r="AM340" s="85">
        <v>25</v>
      </c>
      <c r="AN340" s="85">
        <v>0</v>
      </c>
      <c r="AO340" s="85">
        <f>SUM(AL340:AN340)</f>
        <v>28</v>
      </c>
      <c r="AP340" s="85">
        <v>0</v>
      </c>
      <c r="AQ340" s="85">
        <v>0</v>
      </c>
      <c r="AR340" s="85">
        <v>0</v>
      </c>
      <c r="AS340" s="85">
        <f>SUM(AP340:AR340)</f>
        <v>0</v>
      </c>
      <c r="AT340" s="85">
        <v>12</v>
      </c>
      <c r="AU340" s="85">
        <v>0</v>
      </c>
      <c r="AV340" s="85">
        <v>0</v>
      </c>
      <c r="AW340" s="85">
        <f>SUM(AT340:AV340)</f>
        <v>12</v>
      </c>
      <c r="AX340" s="85">
        <v>73</v>
      </c>
      <c r="AY340" s="85">
        <v>47</v>
      </c>
      <c r="AZ340" s="85">
        <v>0</v>
      </c>
      <c r="BA340" s="85">
        <v>14</v>
      </c>
      <c r="BB340" s="85">
        <v>0</v>
      </c>
      <c r="BC340" s="85">
        <f>SUM(AX340:BB340)</f>
        <v>134</v>
      </c>
      <c r="BD340" s="85">
        <v>1</v>
      </c>
      <c r="BE340" s="85">
        <v>36</v>
      </c>
      <c r="BF340" s="89">
        <v>1000</v>
      </c>
      <c r="BG340" s="85" t="s">
        <v>465</v>
      </c>
    </row>
    <row r="341" spans="1:59">
      <c r="A341" s="85">
        <v>2021</v>
      </c>
      <c r="B341" s="85" t="s">
        <v>118</v>
      </c>
      <c r="C341" s="88">
        <v>2.0699999999999998</v>
      </c>
      <c r="D341" s="88">
        <v>52.25</v>
      </c>
      <c r="E341" s="88">
        <v>0</v>
      </c>
      <c r="F341" s="88">
        <v>0</v>
      </c>
      <c r="G341" s="88">
        <f>SUM(C341:F341)</f>
        <v>54.32</v>
      </c>
      <c r="H341" s="88">
        <v>54.32</v>
      </c>
      <c r="I341" s="88">
        <v>51.944000000000003</v>
      </c>
      <c r="J341" s="88">
        <v>106.57</v>
      </c>
      <c r="K341" s="88">
        <v>26.26</v>
      </c>
      <c r="L341" s="88">
        <v>0</v>
      </c>
      <c r="M341" s="88">
        <v>0</v>
      </c>
      <c r="N341" s="12">
        <f>+BN_InfraMR[[#This Row],[A.03.1 -  Longitud de Vías de Explotación No Electrificadas Troncales y Ramales (vía principal) (km)]]+BN_InfraMR[[#This Row],[A.04.1 -  Longitud de Vías de Explotación Electrificadas Troncales y Ramales (vía principal) (km)]]</f>
        <v>106.57</v>
      </c>
      <c r="O341" s="88">
        <v>106.57</v>
      </c>
      <c r="P341" s="85">
        <v>15</v>
      </c>
      <c r="Q341" s="85">
        <v>7</v>
      </c>
      <c r="R341" s="85">
        <v>0</v>
      </c>
      <c r="S341" s="85">
        <f t="shared" si="100"/>
        <v>22</v>
      </c>
      <c r="T341" s="85">
        <v>0</v>
      </c>
      <c r="U341" s="85">
        <v>40</v>
      </c>
      <c r="V341" s="85">
        <v>0</v>
      </c>
      <c r="W341" s="85">
        <v>3</v>
      </c>
      <c r="X341" s="85">
        <v>0</v>
      </c>
      <c r="Y341" s="85">
        <f>SUM(T341:X341)</f>
        <v>43</v>
      </c>
      <c r="Z341" s="85">
        <v>23</v>
      </c>
      <c r="AA341" s="85">
        <v>9</v>
      </c>
      <c r="AB341" s="85">
        <f>+BN_InfraMR[[#This Row],[Total Pasos Vehiculares a Nivel]]</f>
        <v>43</v>
      </c>
      <c r="AC341" s="85">
        <f t="shared" si="102"/>
        <v>75</v>
      </c>
      <c r="AD341" s="85">
        <v>1</v>
      </c>
      <c r="AE341" s="85">
        <v>9</v>
      </c>
      <c r="AF341" s="85">
        <v>54</v>
      </c>
      <c r="AG341" s="85">
        <f>SUM(AD341:AF341)</f>
        <v>64</v>
      </c>
      <c r="AH341" s="88">
        <v>51.92</v>
      </c>
      <c r="AI341" s="88">
        <v>2.4</v>
      </c>
      <c r="AJ341" s="88">
        <v>0</v>
      </c>
      <c r="AK341" s="88">
        <f>SUM(AH341:AJ341)</f>
        <v>54.32</v>
      </c>
      <c r="AL341" s="85">
        <v>3</v>
      </c>
      <c r="AM341" s="85">
        <v>25</v>
      </c>
      <c r="AN341" s="85">
        <v>0</v>
      </c>
      <c r="AO341" s="85">
        <f>SUM(AL341:AN341)</f>
        <v>28</v>
      </c>
      <c r="AP341" s="85">
        <v>0</v>
      </c>
      <c r="AQ341" s="85">
        <v>0</v>
      </c>
      <c r="AR341" s="85">
        <v>0</v>
      </c>
      <c r="AS341" s="85">
        <f>SUM(AP341:AR341)</f>
        <v>0</v>
      </c>
      <c r="AT341" s="85">
        <v>12</v>
      </c>
      <c r="AU341" s="85">
        <v>0</v>
      </c>
      <c r="AV341" s="85">
        <v>0</v>
      </c>
      <c r="AW341" s="85">
        <f>SUM(AT341:AV341)</f>
        <v>12</v>
      </c>
      <c r="AX341" s="85">
        <v>73</v>
      </c>
      <c r="AY341" s="85">
        <v>47</v>
      </c>
      <c r="AZ341" s="85">
        <v>0</v>
      </c>
      <c r="BA341" s="85">
        <v>14</v>
      </c>
      <c r="BB341" s="85">
        <v>0</v>
      </c>
      <c r="BC341" s="85">
        <f>SUM(AX341:BB341)</f>
        <v>134</v>
      </c>
      <c r="BD341" s="85">
        <v>1</v>
      </c>
      <c r="BE341" s="85">
        <v>36</v>
      </c>
      <c r="BF341" s="89">
        <v>1000</v>
      </c>
      <c r="BG341" s="85" t="s">
        <v>466</v>
      </c>
    </row>
    <row r="342" spans="1:59">
      <c r="A342" s="85">
        <v>2021</v>
      </c>
      <c r="B342" s="85" t="s">
        <v>119</v>
      </c>
      <c r="C342" s="88">
        <v>2.0699999999999998</v>
      </c>
      <c r="D342" s="88">
        <v>52.25</v>
      </c>
      <c r="E342" s="88">
        <v>0</v>
      </c>
      <c r="F342" s="88">
        <v>0</v>
      </c>
      <c r="G342" s="88">
        <f t="shared" ref="G342:G347" si="106">SUM(C342:F342)</f>
        <v>54.32</v>
      </c>
      <c r="H342" s="88">
        <v>54.32</v>
      </c>
      <c r="I342" s="88">
        <v>51.944000000000003</v>
      </c>
      <c r="J342" s="88">
        <v>106.57</v>
      </c>
      <c r="K342" s="88">
        <v>26.26</v>
      </c>
      <c r="L342" s="88">
        <v>0</v>
      </c>
      <c r="M342" s="88">
        <v>0</v>
      </c>
      <c r="N342" s="12">
        <f>+BN_InfraMR[[#This Row],[A.03.1 -  Longitud de Vías de Explotación No Electrificadas Troncales y Ramales (vía principal) (km)]]+BN_InfraMR[[#This Row],[A.04.1 -  Longitud de Vías de Explotación Electrificadas Troncales y Ramales (vía principal) (km)]]</f>
        <v>106.57</v>
      </c>
      <c r="O342" s="88">
        <v>106.57</v>
      </c>
      <c r="P342" s="85">
        <v>15</v>
      </c>
      <c r="Q342" s="85">
        <v>7</v>
      </c>
      <c r="R342" s="85">
        <v>0</v>
      </c>
      <c r="S342" s="85">
        <f t="shared" si="100"/>
        <v>22</v>
      </c>
      <c r="T342" s="85">
        <v>0</v>
      </c>
      <c r="U342" s="85">
        <v>40</v>
      </c>
      <c r="V342" s="85">
        <v>0</v>
      </c>
      <c r="W342" s="85">
        <v>3</v>
      </c>
      <c r="X342" s="85">
        <v>0</v>
      </c>
      <c r="Y342" s="85">
        <f t="shared" ref="Y342:Y347" si="107">SUM(T342:X342)</f>
        <v>43</v>
      </c>
      <c r="Z342" s="85">
        <v>23</v>
      </c>
      <c r="AA342" s="85">
        <v>9</v>
      </c>
      <c r="AB342" s="85">
        <f>+BN_InfraMR[[#This Row],[Total Pasos Vehiculares a Nivel]]</f>
        <v>43</v>
      </c>
      <c r="AC342" s="85">
        <f t="shared" si="102"/>
        <v>75</v>
      </c>
      <c r="AD342" s="85">
        <v>1</v>
      </c>
      <c r="AE342" s="85">
        <v>9</v>
      </c>
      <c r="AF342" s="85">
        <v>54</v>
      </c>
      <c r="AG342" s="85">
        <f t="shared" ref="AG342:AG347" si="108">SUM(AD342:AF342)</f>
        <v>64</v>
      </c>
      <c r="AH342" s="88">
        <v>51.92</v>
      </c>
      <c r="AI342" s="88">
        <v>2.4</v>
      </c>
      <c r="AJ342" s="88">
        <v>0</v>
      </c>
      <c r="AK342" s="88">
        <f t="shared" ref="AK342:AK347" si="109">SUM(AH342:AJ342)</f>
        <v>54.32</v>
      </c>
      <c r="AL342" s="85">
        <v>3</v>
      </c>
      <c r="AM342" s="85">
        <v>25</v>
      </c>
      <c r="AN342" s="85">
        <v>0</v>
      </c>
      <c r="AO342" s="85">
        <f t="shared" ref="AO342:AO347" si="110">SUM(AL342:AN342)</f>
        <v>28</v>
      </c>
      <c r="AP342" s="85">
        <v>0</v>
      </c>
      <c r="AQ342" s="85">
        <v>0</v>
      </c>
      <c r="AR342" s="85">
        <v>0</v>
      </c>
      <c r="AS342" s="85">
        <f t="shared" ref="AS342:AS347" si="111">SUM(AP342:AR342)</f>
        <v>0</v>
      </c>
      <c r="AT342" s="85">
        <v>12</v>
      </c>
      <c r="AU342" s="85">
        <v>0</v>
      </c>
      <c r="AV342" s="85">
        <v>0</v>
      </c>
      <c r="AW342" s="85">
        <f t="shared" ref="AW342:AW347" si="112">SUM(AT342:AV342)</f>
        <v>12</v>
      </c>
      <c r="AX342" s="85">
        <v>73</v>
      </c>
      <c r="AY342" s="85">
        <v>47</v>
      </c>
      <c r="AZ342" s="85">
        <v>0</v>
      </c>
      <c r="BA342" s="85">
        <v>14</v>
      </c>
      <c r="BB342" s="85">
        <v>0</v>
      </c>
      <c r="BC342" s="85">
        <f t="shared" ref="BC342:BC347" si="113">SUM(AX342:BB342)</f>
        <v>134</v>
      </c>
      <c r="BD342" s="85">
        <v>1</v>
      </c>
      <c r="BE342" s="85">
        <v>36</v>
      </c>
      <c r="BF342" s="89">
        <v>1000</v>
      </c>
      <c r="BG342" s="85" t="s">
        <v>551</v>
      </c>
    </row>
    <row r="343" spans="1:59">
      <c r="A343" s="85">
        <v>2021</v>
      </c>
      <c r="B343" s="85" t="s">
        <v>120</v>
      </c>
      <c r="C343" s="88">
        <v>2.0699999999999998</v>
      </c>
      <c r="D343" s="88">
        <v>52.25</v>
      </c>
      <c r="E343" s="88">
        <v>0</v>
      </c>
      <c r="F343" s="88">
        <v>0</v>
      </c>
      <c r="G343" s="88">
        <f t="shared" si="106"/>
        <v>54.32</v>
      </c>
      <c r="H343" s="88">
        <v>54.32</v>
      </c>
      <c r="I343" s="88">
        <v>51.944000000000003</v>
      </c>
      <c r="J343" s="88">
        <v>106.57</v>
      </c>
      <c r="K343" s="88">
        <v>26.26</v>
      </c>
      <c r="L343" s="88">
        <v>0</v>
      </c>
      <c r="M343" s="88">
        <v>0</v>
      </c>
      <c r="N343" s="12">
        <f>+BN_InfraMR[[#This Row],[A.03.1 -  Longitud de Vías de Explotación No Electrificadas Troncales y Ramales (vía principal) (km)]]+BN_InfraMR[[#This Row],[A.04.1 -  Longitud de Vías de Explotación Electrificadas Troncales y Ramales (vía principal) (km)]]</f>
        <v>106.57</v>
      </c>
      <c r="O343" s="88">
        <v>106.57</v>
      </c>
      <c r="P343" s="85">
        <v>15</v>
      </c>
      <c r="Q343" s="85">
        <v>7</v>
      </c>
      <c r="R343" s="85">
        <v>0</v>
      </c>
      <c r="S343" s="85">
        <f t="shared" si="100"/>
        <v>22</v>
      </c>
      <c r="T343" s="85">
        <v>0</v>
      </c>
      <c r="U343" s="85">
        <v>40</v>
      </c>
      <c r="V343" s="85">
        <v>0</v>
      </c>
      <c r="W343" s="85">
        <v>3</v>
      </c>
      <c r="X343" s="85">
        <v>0</v>
      </c>
      <c r="Y343" s="85">
        <f t="shared" si="107"/>
        <v>43</v>
      </c>
      <c r="Z343" s="85">
        <v>23</v>
      </c>
      <c r="AA343" s="85">
        <v>9</v>
      </c>
      <c r="AB343" s="85">
        <f>+BN_InfraMR[[#This Row],[Total Pasos Vehiculares a Nivel]]</f>
        <v>43</v>
      </c>
      <c r="AC343" s="85">
        <f t="shared" si="102"/>
        <v>75</v>
      </c>
      <c r="AD343" s="85">
        <v>1</v>
      </c>
      <c r="AE343" s="85">
        <v>9</v>
      </c>
      <c r="AF343" s="85">
        <v>54</v>
      </c>
      <c r="AG343" s="85">
        <f t="shared" si="108"/>
        <v>64</v>
      </c>
      <c r="AH343" s="88">
        <v>51.92</v>
      </c>
      <c r="AI343" s="88">
        <v>2.4</v>
      </c>
      <c r="AJ343" s="88">
        <v>0</v>
      </c>
      <c r="AK343" s="88">
        <f t="shared" si="109"/>
        <v>54.32</v>
      </c>
      <c r="AL343" s="85">
        <v>3</v>
      </c>
      <c r="AM343" s="85">
        <v>25</v>
      </c>
      <c r="AN343" s="85">
        <v>0</v>
      </c>
      <c r="AO343" s="85">
        <f t="shared" si="110"/>
        <v>28</v>
      </c>
      <c r="AP343" s="85">
        <v>0</v>
      </c>
      <c r="AQ343" s="85">
        <v>0</v>
      </c>
      <c r="AR343" s="85">
        <v>0</v>
      </c>
      <c r="AS343" s="85">
        <f t="shared" si="111"/>
        <v>0</v>
      </c>
      <c r="AT343" s="85">
        <v>12</v>
      </c>
      <c r="AU343" s="85">
        <v>0</v>
      </c>
      <c r="AV343" s="85">
        <v>0</v>
      </c>
      <c r="AW343" s="85">
        <f t="shared" si="112"/>
        <v>12</v>
      </c>
      <c r="AX343" s="85">
        <v>73</v>
      </c>
      <c r="AY343" s="85">
        <v>47</v>
      </c>
      <c r="AZ343" s="85">
        <v>0</v>
      </c>
      <c r="BA343" s="85">
        <v>14</v>
      </c>
      <c r="BB343" s="85">
        <v>0</v>
      </c>
      <c r="BC343" s="85">
        <f t="shared" si="113"/>
        <v>134</v>
      </c>
      <c r="BD343" s="85">
        <v>1</v>
      </c>
      <c r="BE343" s="85">
        <v>36</v>
      </c>
      <c r="BF343" s="89">
        <v>1000</v>
      </c>
    </row>
    <row r="344" spans="1:59">
      <c r="A344" s="85">
        <v>2021</v>
      </c>
      <c r="B344" s="85" t="s">
        <v>121</v>
      </c>
      <c r="C344" s="88">
        <v>2.0699999999999998</v>
      </c>
      <c r="D344" s="88">
        <v>52.25</v>
      </c>
      <c r="E344" s="88">
        <v>0</v>
      </c>
      <c r="F344" s="88">
        <v>0</v>
      </c>
      <c r="G344" s="88">
        <f t="shared" si="106"/>
        <v>54.32</v>
      </c>
      <c r="H344" s="88">
        <v>54.32</v>
      </c>
      <c r="I344" s="88">
        <v>51.944000000000003</v>
      </c>
      <c r="J344" s="88">
        <v>106.57</v>
      </c>
      <c r="K344" s="88">
        <v>26.26</v>
      </c>
      <c r="L344" s="88">
        <v>0</v>
      </c>
      <c r="M344" s="88">
        <v>0</v>
      </c>
      <c r="N344" s="12">
        <f>+BN_InfraMR[[#This Row],[A.03.1 -  Longitud de Vías de Explotación No Electrificadas Troncales y Ramales (vía principal) (km)]]+BN_InfraMR[[#This Row],[A.04.1 -  Longitud de Vías de Explotación Electrificadas Troncales y Ramales (vía principal) (km)]]</f>
        <v>106.57</v>
      </c>
      <c r="O344" s="88">
        <v>106.57</v>
      </c>
      <c r="P344" s="85">
        <v>15</v>
      </c>
      <c r="Q344" s="85">
        <v>7</v>
      </c>
      <c r="R344" s="85">
        <v>0</v>
      </c>
      <c r="S344" s="85">
        <f t="shared" si="100"/>
        <v>22</v>
      </c>
      <c r="T344" s="85">
        <v>0</v>
      </c>
      <c r="U344" s="85">
        <v>40</v>
      </c>
      <c r="V344" s="85">
        <v>0</v>
      </c>
      <c r="W344" s="85">
        <v>3</v>
      </c>
      <c r="X344" s="85">
        <v>0</v>
      </c>
      <c r="Y344" s="85">
        <f t="shared" si="107"/>
        <v>43</v>
      </c>
      <c r="Z344" s="85">
        <v>23</v>
      </c>
      <c r="AA344" s="85">
        <v>9</v>
      </c>
      <c r="AB344" s="85">
        <f>+BN_InfraMR[[#This Row],[Total Pasos Vehiculares a Nivel]]</f>
        <v>43</v>
      </c>
      <c r="AC344" s="85">
        <f t="shared" si="102"/>
        <v>75</v>
      </c>
      <c r="AD344" s="85">
        <v>1</v>
      </c>
      <c r="AE344" s="85">
        <v>9</v>
      </c>
      <c r="AF344" s="85">
        <v>54</v>
      </c>
      <c r="AG344" s="85">
        <f t="shared" si="108"/>
        <v>64</v>
      </c>
      <c r="AH344" s="88">
        <v>51.92</v>
      </c>
      <c r="AI344" s="88">
        <v>2.4</v>
      </c>
      <c r="AJ344" s="88">
        <v>0</v>
      </c>
      <c r="AK344" s="88">
        <f t="shared" si="109"/>
        <v>54.32</v>
      </c>
      <c r="AL344" s="85">
        <v>3</v>
      </c>
      <c r="AM344" s="85">
        <v>25</v>
      </c>
      <c r="AN344" s="85">
        <v>0</v>
      </c>
      <c r="AO344" s="85">
        <f t="shared" si="110"/>
        <v>28</v>
      </c>
      <c r="AP344" s="85">
        <v>0</v>
      </c>
      <c r="AQ344" s="85">
        <v>0</v>
      </c>
      <c r="AR344" s="85">
        <v>0</v>
      </c>
      <c r="AS344" s="85">
        <f t="shared" si="111"/>
        <v>0</v>
      </c>
      <c r="AT344" s="85">
        <v>12</v>
      </c>
      <c r="AU344" s="85">
        <v>0</v>
      </c>
      <c r="AV344" s="85">
        <v>0</v>
      </c>
      <c r="AW344" s="85">
        <f t="shared" si="112"/>
        <v>12</v>
      </c>
      <c r="AX344" s="85">
        <v>73</v>
      </c>
      <c r="AY344" s="85">
        <v>47</v>
      </c>
      <c r="AZ344" s="85">
        <v>0</v>
      </c>
      <c r="BA344" s="85">
        <v>14</v>
      </c>
      <c r="BB344" s="85">
        <v>0</v>
      </c>
      <c r="BC344" s="85">
        <f t="shared" si="113"/>
        <v>134</v>
      </c>
      <c r="BD344" s="85">
        <v>1</v>
      </c>
      <c r="BE344" s="85">
        <v>36</v>
      </c>
      <c r="BF344" s="89">
        <v>1000</v>
      </c>
    </row>
    <row r="345" spans="1:59">
      <c r="A345" s="85">
        <v>2021</v>
      </c>
      <c r="B345" s="85" t="s">
        <v>122</v>
      </c>
      <c r="C345" s="88">
        <v>2.0699999999999998</v>
      </c>
      <c r="D345" s="88">
        <v>52.25</v>
      </c>
      <c r="E345" s="88">
        <v>0</v>
      </c>
      <c r="F345" s="88">
        <v>0</v>
      </c>
      <c r="G345" s="88">
        <f t="shared" si="106"/>
        <v>54.32</v>
      </c>
      <c r="H345" s="88">
        <v>54.32</v>
      </c>
      <c r="I345" s="88">
        <v>51.944000000000003</v>
      </c>
      <c r="J345" s="88">
        <v>106.57</v>
      </c>
      <c r="K345" s="88">
        <v>26.26</v>
      </c>
      <c r="L345" s="88">
        <v>0</v>
      </c>
      <c r="M345" s="88">
        <v>0</v>
      </c>
      <c r="N345" s="12">
        <f>+BN_InfraMR[[#This Row],[A.03.1 -  Longitud de Vías de Explotación No Electrificadas Troncales y Ramales (vía principal) (km)]]+BN_InfraMR[[#This Row],[A.04.1 -  Longitud de Vías de Explotación Electrificadas Troncales y Ramales (vía principal) (km)]]</f>
        <v>106.57</v>
      </c>
      <c r="O345" s="88">
        <v>106.57</v>
      </c>
      <c r="P345" s="85">
        <v>15</v>
      </c>
      <c r="Q345" s="85">
        <v>7</v>
      </c>
      <c r="R345" s="85">
        <v>0</v>
      </c>
      <c r="S345" s="85">
        <f t="shared" si="100"/>
        <v>22</v>
      </c>
      <c r="T345" s="85">
        <v>0</v>
      </c>
      <c r="U345" s="85">
        <v>40</v>
      </c>
      <c r="V345" s="85">
        <v>0</v>
      </c>
      <c r="W345" s="85">
        <v>3</v>
      </c>
      <c r="X345" s="85">
        <v>0</v>
      </c>
      <c r="Y345" s="85">
        <f t="shared" si="107"/>
        <v>43</v>
      </c>
      <c r="Z345" s="85">
        <v>23</v>
      </c>
      <c r="AA345" s="85">
        <v>9</v>
      </c>
      <c r="AB345" s="85">
        <f>+BN_InfraMR[[#This Row],[Total Pasos Vehiculares a Nivel]]</f>
        <v>43</v>
      </c>
      <c r="AC345" s="85">
        <f t="shared" si="102"/>
        <v>75</v>
      </c>
      <c r="AD345" s="85">
        <v>1</v>
      </c>
      <c r="AE345" s="85">
        <v>9</v>
      </c>
      <c r="AF345" s="85">
        <v>54</v>
      </c>
      <c r="AG345" s="85">
        <f t="shared" si="108"/>
        <v>64</v>
      </c>
      <c r="AH345" s="88">
        <v>51.92</v>
      </c>
      <c r="AI345" s="88">
        <v>2.4</v>
      </c>
      <c r="AJ345" s="88">
        <v>0</v>
      </c>
      <c r="AK345" s="88">
        <f t="shared" si="109"/>
        <v>54.32</v>
      </c>
      <c r="AL345" s="85">
        <v>3</v>
      </c>
      <c r="AM345" s="85">
        <v>25</v>
      </c>
      <c r="AN345" s="85">
        <v>0</v>
      </c>
      <c r="AO345" s="85">
        <f t="shared" si="110"/>
        <v>28</v>
      </c>
      <c r="AP345" s="85">
        <v>0</v>
      </c>
      <c r="AQ345" s="85">
        <v>0</v>
      </c>
      <c r="AR345" s="85">
        <v>0</v>
      </c>
      <c r="AS345" s="85">
        <f t="shared" si="111"/>
        <v>0</v>
      </c>
      <c r="AT345" s="85">
        <v>12</v>
      </c>
      <c r="AU345" s="85">
        <v>0</v>
      </c>
      <c r="AV345" s="85">
        <v>0</v>
      </c>
      <c r="AW345" s="85">
        <f t="shared" si="112"/>
        <v>12</v>
      </c>
      <c r="AX345" s="85">
        <v>73</v>
      </c>
      <c r="AY345" s="85">
        <v>47</v>
      </c>
      <c r="AZ345" s="85">
        <v>0</v>
      </c>
      <c r="BA345" s="85">
        <v>14</v>
      </c>
      <c r="BB345" s="85">
        <v>0</v>
      </c>
      <c r="BC345" s="85">
        <f t="shared" si="113"/>
        <v>134</v>
      </c>
      <c r="BD345" s="85">
        <v>1</v>
      </c>
      <c r="BE345" s="85">
        <v>36</v>
      </c>
      <c r="BF345" s="89">
        <v>1000</v>
      </c>
    </row>
    <row r="346" spans="1:59">
      <c r="A346" s="85">
        <v>2021</v>
      </c>
      <c r="B346" s="85" t="s">
        <v>123</v>
      </c>
      <c r="C346" s="88">
        <v>2.0699999999999998</v>
      </c>
      <c r="D346" s="88">
        <v>52.25</v>
      </c>
      <c r="E346" s="88">
        <v>0</v>
      </c>
      <c r="F346" s="88">
        <v>0</v>
      </c>
      <c r="G346" s="88">
        <f t="shared" si="106"/>
        <v>54.32</v>
      </c>
      <c r="H346" s="88">
        <v>54.32</v>
      </c>
      <c r="I346" s="88">
        <v>51.944000000000003</v>
      </c>
      <c r="J346" s="88">
        <v>106.57</v>
      </c>
      <c r="K346" s="88">
        <v>26.26</v>
      </c>
      <c r="L346" s="88">
        <v>0</v>
      </c>
      <c r="M346" s="88">
        <v>0</v>
      </c>
      <c r="N346" s="12">
        <f>+BN_InfraMR[[#This Row],[A.03.1 -  Longitud de Vías de Explotación No Electrificadas Troncales y Ramales (vía principal) (km)]]+BN_InfraMR[[#This Row],[A.04.1 -  Longitud de Vías de Explotación Electrificadas Troncales y Ramales (vía principal) (km)]]</f>
        <v>106.57</v>
      </c>
      <c r="O346" s="88">
        <v>106.57</v>
      </c>
      <c r="P346" s="85">
        <v>15</v>
      </c>
      <c r="Q346" s="85">
        <v>7</v>
      </c>
      <c r="R346" s="85">
        <v>0</v>
      </c>
      <c r="S346" s="85">
        <f t="shared" si="100"/>
        <v>22</v>
      </c>
      <c r="T346" s="85">
        <v>0</v>
      </c>
      <c r="U346" s="85">
        <v>40</v>
      </c>
      <c r="V346" s="85">
        <v>0</v>
      </c>
      <c r="W346" s="85">
        <v>3</v>
      </c>
      <c r="X346" s="85">
        <v>0</v>
      </c>
      <c r="Y346" s="85">
        <f t="shared" si="107"/>
        <v>43</v>
      </c>
      <c r="Z346" s="85">
        <v>23</v>
      </c>
      <c r="AA346" s="85">
        <v>9</v>
      </c>
      <c r="AB346" s="85">
        <f>+BN_InfraMR[[#This Row],[Total Pasos Vehiculares a Nivel]]</f>
        <v>43</v>
      </c>
      <c r="AC346" s="85">
        <f t="shared" si="102"/>
        <v>75</v>
      </c>
      <c r="AD346" s="85">
        <v>1</v>
      </c>
      <c r="AE346" s="85">
        <v>9</v>
      </c>
      <c r="AF346" s="85">
        <v>54</v>
      </c>
      <c r="AG346" s="85">
        <f t="shared" si="108"/>
        <v>64</v>
      </c>
      <c r="AH346" s="88">
        <v>51.92</v>
      </c>
      <c r="AI346" s="88">
        <v>2.4</v>
      </c>
      <c r="AJ346" s="88">
        <v>0</v>
      </c>
      <c r="AK346" s="88">
        <f t="shared" si="109"/>
        <v>54.32</v>
      </c>
      <c r="AL346" s="85">
        <v>3</v>
      </c>
      <c r="AM346" s="85">
        <v>25</v>
      </c>
      <c r="AN346" s="85">
        <v>0</v>
      </c>
      <c r="AO346" s="85">
        <f t="shared" si="110"/>
        <v>28</v>
      </c>
      <c r="AP346" s="85">
        <v>0</v>
      </c>
      <c r="AQ346" s="85">
        <v>0</v>
      </c>
      <c r="AR346" s="85">
        <v>0</v>
      </c>
      <c r="AS346" s="85">
        <f t="shared" si="111"/>
        <v>0</v>
      </c>
      <c r="AT346" s="85">
        <v>12</v>
      </c>
      <c r="AU346" s="85">
        <v>0</v>
      </c>
      <c r="AV346" s="85">
        <v>0</v>
      </c>
      <c r="AW346" s="85">
        <f t="shared" si="112"/>
        <v>12</v>
      </c>
      <c r="AX346" s="85">
        <v>73</v>
      </c>
      <c r="AY346" s="85">
        <v>47</v>
      </c>
      <c r="AZ346" s="85">
        <v>0</v>
      </c>
      <c r="BA346" s="85">
        <v>14</v>
      </c>
      <c r="BB346" s="85">
        <v>0</v>
      </c>
      <c r="BC346" s="85">
        <f t="shared" si="113"/>
        <v>134</v>
      </c>
      <c r="BD346" s="85">
        <v>1</v>
      </c>
      <c r="BE346" s="85">
        <v>36</v>
      </c>
      <c r="BF346" s="89">
        <v>1000</v>
      </c>
    </row>
    <row r="347" spans="1:59">
      <c r="A347" s="85">
        <v>2021</v>
      </c>
      <c r="B347" s="85" t="s">
        <v>124</v>
      </c>
      <c r="C347" s="88">
        <v>2.0699999999999998</v>
      </c>
      <c r="D347" s="88">
        <v>52.25</v>
      </c>
      <c r="E347" s="88">
        <v>0</v>
      </c>
      <c r="F347" s="88">
        <v>0</v>
      </c>
      <c r="G347" s="88">
        <f t="shared" si="106"/>
        <v>54.32</v>
      </c>
      <c r="H347" s="88">
        <v>54.32</v>
      </c>
      <c r="I347" s="88">
        <v>51.944000000000003</v>
      </c>
      <c r="J347" s="88">
        <v>106.57</v>
      </c>
      <c r="K347" s="88">
        <v>26.26</v>
      </c>
      <c r="L347" s="88">
        <v>0</v>
      </c>
      <c r="M347" s="88">
        <v>0</v>
      </c>
      <c r="N347" s="12">
        <f>+BN_InfraMR[[#This Row],[A.03.1 -  Longitud de Vías de Explotación No Electrificadas Troncales y Ramales (vía principal) (km)]]+BN_InfraMR[[#This Row],[A.04.1 -  Longitud de Vías de Explotación Electrificadas Troncales y Ramales (vía principal) (km)]]</f>
        <v>106.57</v>
      </c>
      <c r="O347" s="88">
        <v>106.57</v>
      </c>
      <c r="P347" s="85">
        <v>15</v>
      </c>
      <c r="Q347" s="85">
        <v>7</v>
      </c>
      <c r="R347" s="85">
        <v>0</v>
      </c>
      <c r="S347" s="85">
        <f t="shared" si="100"/>
        <v>22</v>
      </c>
      <c r="T347" s="85">
        <v>0</v>
      </c>
      <c r="U347" s="85">
        <v>40</v>
      </c>
      <c r="V347" s="85">
        <v>0</v>
      </c>
      <c r="W347" s="85">
        <v>3</v>
      </c>
      <c r="X347" s="85">
        <v>0</v>
      </c>
      <c r="Y347" s="85">
        <f t="shared" si="107"/>
        <v>43</v>
      </c>
      <c r="Z347" s="85">
        <v>23</v>
      </c>
      <c r="AA347" s="85">
        <v>9</v>
      </c>
      <c r="AB347" s="85">
        <f>+BN_InfraMR[[#This Row],[Total Pasos Vehiculares a Nivel]]</f>
        <v>43</v>
      </c>
      <c r="AC347" s="85">
        <f t="shared" si="102"/>
        <v>75</v>
      </c>
      <c r="AD347" s="85">
        <v>1</v>
      </c>
      <c r="AE347" s="85">
        <v>9</v>
      </c>
      <c r="AF347" s="85">
        <v>54</v>
      </c>
      <c r="AG347" s="85">
        <f t="shared" si="108"/>
        <v>64</v>
      </c>
      <c r="AH347" s="88">
        <v>51.92</v>
      </c>
      <c r="AI347" s="88">
        <v>2.4</v>
      </c>
      <c r="AJ347" s="88">
        <v>0</v>
      </c>
      <c r="AK347" s="88">
        <f t="shared" si="109"/>
        <v>54.32</v>
      </c>
      <c r="AL347" s="85">
        <v>3</v>
      </c>
      <c r="AM347" s="85">
        <v>25</v>
      </c>
      <c r="AN347" s="85">
        <v>0</v>
      </c>
      <c r="AO347" s="85">
        <f t="shared" si="110"/>
        <v>28</v>
      </c>
      <c r="AP347" s="85">
        <v>0</v>
      </c>
      <c r="AQ347" s="85">
        <v>0</v>
      </c>
      <c r="AR347" s="85">
        <v>0</v>
      </c>
      <c r="AS347" s="85">
        <f t="shared" si="111"/>
        <v>0</v>
      </c>
      <c r="AT347" s="85">
        <v>12</v>
      </c>
      <c r="AU347" s="85">
        <v>0</v>
      </c>
      <c r="AV347" s="85">
        <v>0</v>
      </c>
      <c r="AW347" s="85">
        <f t="shared" si="112"/>
        <v>12</v>
      </c>
      <c r="AX347" s="85">
        <v>73</v>
      </c>
      <c r="AY347" s="85">
        <v>47</v>
      </c>
      <c r="AZ347" s="85">
        <v>0</v>
      </c>
      <c r="BA347" s="85">
        <v>14</v>
      </c>
      <c r="BB347" s="85">
        <v>0</v>
      </c>
      <c r="BC347" s="85">
        <f t="shared" si="113"/>
        <v>134</v>
      </c>
      <c r="BD347" s="85">
        <v>1</v>
      </c>
      <c r="BE347" s="85">
        <v>36</v>
      </c>
      <c r="BF347" s="89">
        <v>1000</v>
      </c>
      <c r="BG347" s="85" t="s">
        <v>550</v>
      </c>
    </row>
    <row r="348" spans="1:59">
      <c r="A348" s="85">
        <v>2021</v>
      </c>
      <c r="B348" s="85" t="s">
        <v>125</v>
      </c>
      <c r="C348" s="88">
        <v>2.0699999999999998</v>
      </c>
      <c r="D348" s="88">
        <v>52.25</v>
      </c>
      <c r="E348" s="88">
        <v>0</v>
      </c>
      <c r="F348" s="88">
        <v>0</v>
      </c>
      <c r="G348" s="88">
        <f t="shared" ref="G348:G353" si="114">SUM(C348:F348)</f>
        <v>54.32</v>
      </c>
      <c r="H348" s="88">
        <v>54.32</v>
      </c>
      <c r="I348" s="88">
        <v>51.944000000000003</v>
      </c>
      <c r="J348" s="88">
        <v>106.57</v>
      </c>
      <c r="K348" s="88">
        <v>26.26</v>
      </c>
      <c r="L348" s="88">
        <v>0</v>
      </c>
      <c r="M348" s="88">
        <v>0</v>
      </c>
      <c r="N348" s="12">
        <f>+BN_InfraMR[[#This Row],[A.03.1 -  Longitud de Vías de Explotación No Electrificadas Troncales y Ramales (vía principal) (km)]]+BN_InfraMR[[#This Row],[A.04.1 -  Longitud de Vías de Explotación Electrificadas Troncales y Ramales (vía principal) (km)]]</f>
        <v>106.57</v>
      </c>
      <c r="O348" s="88">
        <v>106.57</v>
      </c>
      <c r="P348" s="85">
        <v>15</v>
      </c>
      <c r="Q348" s="85">
        <v>7</v>
      </c>
      <c r="R348" s="85">
        <v>0</v>
      </c>
      <c r="S348" s="85">
        <f t="shared" si="100"/>
        <v>22</v>
      </c>
      <c r="T348" s="85">
        <v>0</v>
      </c>
      <c r="U348" s="85">
        <v>40</v>
      </c>
      <c r="V348" s="85">
        <v>0</v>
      </c>
      <c r="W348" s="85">
        <v>3</v>
      </c>
      <c r="X348" s="85">
        <v>0</v>
      </c>
      <c r="Y348" s="85">
        <f t="shared" ref="Y348:Y353" si="115">SUM(T348:X348)</f>
        <v>43</v>
      </c>
      <c r="Z348" s="85">
        <v>23</v>
      </c>
      <c r="AA348" s="85">
        <v>9</v>
      </c>
      <c r="AB348" s="85">
        <f>+BN_InfraMR[[#This Row],[Total Pasos Vehiculares a Nivel]]</f>
        <v>43</v>
      </c>
      <c r="AC348" s="85">
        <f t="shared" si="102"/>
        <v>75</v>
      </c>
      <c r="AD348" s="85">
        <v>1</v>
      </c>
      <c r="AE348" s="85">
        <v>9</v>
      </c>
      <c r="AF348" s="85">
        <v>54</v>
      </c>
      <c r="AG348" s="85">
        <f t="shared" ref="AG348:AG353" si="116">SUM(AD348:AF348)</f>
        <v>64</v>
      </c>
      <c r="AH348" s="88">
        <v>51.92</v>
      </c>
      <c r="AI348" s="88">
        <v>2.4</v>
      </c>
      <c r="AJ348" s="88">
        <v>0</v>
      </c>
      <c r="AK348" s="88">
        <f t="shared" ref="AK348:AK353" si="117">SUM(AH348:AJ348)</f>
        <v>54.32</v>
      </c>
      <c r="AL348" s="85">
        <v>3</v>
      </c>
      <c r="AM348" s="85">
        <v>25</v>
      </c>
      <c r="AN348" s="85">
        <v>0</v>
      </c>
      <c r="AO348" s="85">
        <f t="shared" ref="AO348:AO353" si="118">SUM(AL348:AN348)</f>
        <v>28</v>
      </c>
      <c r="AP348" s="85">
        <v>0</v>
      </c>
      <c r="AQ348" s="85">
        <v>0</v>
      </c>
      <c r="AR348" s="85">
        <v>0</v>
      </c>
      <c r="AS348" s="85">
        <f t="shared" ref="AS348:AS353" si="119">SUM(AP348:AR348)</f>
        <v>0</v>
      </c>
      <c r="AT348" s="85">
        <v>12</v>
      </c>
      <c r="AU348" s="85">
        <v>0</v>
      </c>
      <c r="AV348" s="85">
        <v>0</v>
      </c>
      <c r="AW348" s="85">
        <f t="shared" ref="AW348:AW353" si="120">SUM(AT348:AV348)</f>
        <v>12</v>
      </c>
      <c r="AX348" s="85">
        <v>73</v>
      </c>
      <c r="AY348" s="85">
        <v>47</v>
      </c>
      <c r="AZ348" s="85">
        <v>0</v>
      </c>
      <c r="BA348" s="85">
        <v>14</v>
      </c>
      <c r="BB348" s="85">
        <v>0</v>
      </c>
      <c r="BC348" s="85">
        <f t="shared" ref="BC348:BC353" si="121">SUM(AX348:BB348)</f>
        <v>134</v>
      </c>
      <c r="BD348" s="85">
        <v>1</v>
      </c>
      <c r="BE348" s="85">
        <v>36</v>
      </c>
      <c r="BF348" s="89">
        <v>1000</v>
      </c>
      <c r="BG348" s="1" t="s">
        <v>679</v>
      </c>
    </row>
    <row r="349" spans="1:59">
      <c r="A349" s="85">
        <v>2021</v>
      </c>
      <c r="B349" s="85" t="s">
        <v>126</v>
      </c>
      <c r="C349" s="88">
        <v>2.0699999999999998</v>
      </c>
      <c r="D349" s="88">
        <v>52.25</v>
      </c>
      <c r="E349" s="88">
        <v>0</v>
      </c>
      <c r="F349" s="88">
        <v>0</v>
      </c>
      <c r="G349" s="88">
        <f t="shared" si="114"/>
        <v>54.32</v>
      </c>
      <c r="H349" s="88">
        <v>54.32</v>
      </c>
      <c r="I349" s="88">
        <v>51.944000000000003</v>
      </c>
      <c r="J349" s="88">
        <v>106.57</v>
      </c>
      <c r="K349" s="88">
        <v>26.26</v>
      </c>
      <c r="L349" s="88">
        <v>0</v>
      </c>
      <c r="M349" s="88">
        <v>0</v>
      </c>
      <c r="N349" s="12">
        <f>+BN_InfraMR[[#This Row],[A.03.1 -  Longitud de Vías de Explotación No Electrificadas Troncales y Ramales (vía principal) (km)]]+BN_InfraMR[[#This Row],[A.04.1 -  Longitud de Vías de Explotación Electrificadas Troncales y Ramales (vía principal) (km)]]</f>
        <v>106.57</v>
      </c>
      <c r="O349" s="88">
        <v>106.57</v>
      </c>
      <c r="P349" s="85">
        <v>15</v>
      </c>
      <c r="Q349" s="85">
        <v>7</v>
      </c>
      <c r="R349" s="85">
        <v>0</v>
      </c>
      <c r="S349" s="85">
        <f t="shared" si="100"/>
        <v>22</v>
      </c>
      <c r="T349" s="85">
        <v>0</v>
      </c>
      <c r="U349" s="85">
        <v>40</v>
      </c>
      <c r="V349" s="85">
        <v>0</v>
      </c>
      <c r="W349" s="85">
        <v>3</v>
      </c>
      <c r="X349" s="85">
        <v>0</v>
      </c>
      <c r="Y349" s="85">
        <f t="shared" si="115"/>
        <v>43</v>
      </c>
      <c r="Z349" s="85">
        <v>23</v>
      </c>
      <c r="AA349" s="85">
        <v>9</v>
      </c>
      <c r="AB349" s="85">
        <f>+BN_InfraMR[[#This Row],[Total Pasos Vehiculares a Nivel]]</f>
        <v>43</v>
      </c>
      <c r="AC349" s="85">
        <f t="shared" si="102"/>
        <v>75</v>
      </c>
      <c r="AD349" s="85">
        <v>1</v>
      </c>
      <c r="AE349" s="85">
        <v>9</v>
      </c>
      <c r="AF349" s="85">
        <v>54</v>
      </c>
      <c r="AG349" s="85">
        <f t="shared" si="116"/>
        <v>64</v>
      </c>
      <c r="AH349" s="88">
        <v>51.92</v>
      </c>
      <c r="AI349" s="88">
        <v>2.4</v>
      </c>
      <c r="AJ349" s="88">
        <v>0</v>
      </c>
      <c r="AK349" s="88">
        <f t="shared" si="117"/>
        <v>54.32</v>
      </c>
      <c r="AL349" s="85">
        <v>3</v>
      </c>
      <c r="AM349" s="85">
        <v>25</v>
      </c>
      <c r="AN349" s="85">
        <v>0</v>
      </c>
      <c r="AO349" s="85">
        <f t="shared" si="118"/>
        <v>28</v>
      </c>
      <c r="AP349" s="85">
        <v>0</v>
      </c>
      <c r="AQ349" s="85">
        <v>0</v>
      </c>
      <c r="AR349" s="85">
        <v>0</v>
      </c>
      <c r="AS349" s="85">
        <f t="shared" si="119"/>
        <v>0</v>
      </c>
      <c r="AT349" s="85">
        <v>12</v>
      </c>
      <c r="AU349" s="85">
        <v>0</v>
      </c>
      <c r="AV349" s="85">
        <v>0</v>
      </c>
      <c r="AW349" s="85">
        <f t="shared" si="120"/>
        <v>12</v>
      </c>
      <c r="AX349" s="85">
        <v>73</v>
      </c>
      <c r="AY349" s="85">
        <v>47</v>
      </c>
      <c r="AZ349" s="85">
        <v>0</v>
      </c>
      <c r="BA349" s="85">
        <v>14</v>
      </c>
      <c r="BB349" s="85">
        <v>0</v>
      </c>
      <c r="BC349" s="85">
        <f t="shared" si="121"/>
        <v>134</v>
      </c>
      <c r="BD349" s="85">
        <v>1</v>
      </c>
      <c r="BE349" s="85">
        <v>36</v>
      </c>
      <c r="BF349" s="89">
        <v>1000</v>
      </c>
    </row>
    <row r="350" spans="1:59">
      <c r="A350" s="1">
        <v>2022</v>
      </c>
      <c r="B350" s="1" t="s">
        <v>115</v>
      </c>
      <c r="C350" s="88">
        <v>2.0699999999999998</v>
      </c>
      <c r="D350" s="88">
        <v>52.25</v>
      </c>
      <c r="E350" s="88">
        <v>0</v>
      </c>
      <c r="F350" s="88">
        <v>0</v>
      </c>
      <c r="G350" s="88">
        <f t="shared" si="114"/>
        <v>54.32</v>
      </c>
      <c r="H350" s="88">
        <v>54.32</v>
      </c>
      <c r="I350" s="88">
        <v>51.944000000000003</v>
      </c>
      <c r="J350" s="88">
        <v>106.57</v>
      </c>
      <c r="K350" s="88">
        <v>26.26</v>
      </c>
      <c r="L350" s="88">
        <v>0</v>
      </c>
      <c r="M350" s="88">
        <v>0</v>
      </c>
      <c r="N350" s="12">
        <f>+BN_InfraMR[[#This Row],[A.03.1 -  Longitud de Vías de Explotación No Electrificadas Troncales y Ramales (vía principal) (km)]]+BN_InfraMR[[#This Row],[A.04.1 -  Longitud de Vías de Explotación Electrificadas Troncales y Ramales (vía principal) (km)]]</f>
        <v>106.57</v>
      </c>
      <c r="O350" s="88">
        <v>106.57</v>
      </c>
      <c r="P350" s="85">
        <v>15</v>
      </c>
      <c r="Q350" s="85">
        <v>7</v>
      </c>
      <c r="R350" s="85">
        <v>0</v>
      </c>
      <c r="S350" s="85">
        <f t="shared" si="100"/>
        <v>22</v>
      </c>
      <c r="T350" s="85">
        <v>0</v>
      </c>
      <c r="U350" s="85">
        <v>40</v>
      </c>
      <c r="V350" s="85">
        <v>0</v>
      </c>
      <c r="W350" s="85">
        <v>3</v>
      </c>
      <c r="X350" s="85">
        <v>0</v>
      </c>
      <c r="Y350" s="85">
        <f t="shared" si="115"/>
        <v>43</v>
      </c>
      <c r="Z350" s="85">
        <v>25</v>
      </c>
      <c r="AA350" s="85">
        <v>9</v>
      </c>
      <c r="AB350" s="85">
        <f>+BN_InfraMR[[#This Row],[Total Pasos Vehiculares a Nivel]]</f>
        <v>43</v>
      </c>
      <c r="AC350" s="85">
        <f t="shared" si="102"/>
        <v>77</v>
      </c>
      <c r="AD350" s="85">
        <v>1</v>
      </c>
      <c r="AE350" s="85">
        <v>9</v>
      </c>
      <c r="AF350" s="85">
        <v>55</v>
      </c>
      <c r="AG350" s="85">
        <f t="shared" si="116"/>
        <v>65</v>
      </c>
      <c r="AH350" s="88">
        <v>51.92</v>
      </c>
      <c r="AI350" s="88">
        <v>2.4</v>
      </c>
      <c r="AJ350" s="88">
        <v>0</v>
      </c>
      <c r="AK350" s="88">
        <f t="shared" si="117"/>
        <v>54.32</v>
      </c>
      <c r="AL350" s="85">
        <v>3</v>
      </c>
      <c r="AM350" s="85">
        <v>25</v>
      </c>
      <c r="AN350" s="85">
        <v>0</v>
      </c>
      <c r="AO350" s="85">
        <f t="shared" si="118"/>
        <v>28</v>
      </c>
      <c r="AP350" s="85">
        <v>0</v>
      </c>
      <c r="AQ350" s="85">
        <v>0</v>
      </c>
      <c r="AR350" s="85">
        <v>0</v>
      </c>
      <c r="AS350" s="85">
        <f t="shared" si="119"/>
        <v>0</v>
      </c>
      <c r="AT350" s="85">
        <v>12</v>
      </c>
      <c r="AU350" s="85">
        <v>0</v>
      </c>
      <c r="AV350" s="85">
        <v>0</v>
      </c>
      <c r="AW350" s="85">
        <f t="shared" si="120"/>
        <v>12</v>
      </c>
      <c r="AX350" s="85">
        <v>73</v>
      </c>
      <c r="AY350" s="85">
        <v>47</v>
      </c>
      <c r="AZ350" s="85">
        <v>0</v>
      </c>
      <c r="BA350" s="85">
        <v>14</v>
      </c>
      <c r="BB350" s="85">
        <v>0</v>
      </c>
      <c r="BC350" s="85">
        <f t="shared" si="121"/>
        <v>134</v>
      </c>
      <c r="BD350" s="85">
        <v>1</v>
      </c>
      <c r="BE350" s="85">
        <v>36</v>
      </c>
      <c r="BF350" s="89">
        <v>1000</v>
      </c>
      <c r="BG350" s="1"/>
    </row>
    <row r="351" spans="1:59">
      <c r="A351" s="1">
        <v>2022</v>
      </c>
      <c r="B351" s="1" t="s">
        <v>116</v>
      </c>
      <c r="C351" s="88">
        <v>2.0699999999999998</v>
      </c>
      <c r="D351" s="88">
        <v>52.25</v>
      </c>
      <c r="E351" s="88">
        <v>0</v>
      </c>
      <c r="F351" s="88">
        <v>0</v>
      </c>
      <c r="G351" s="88">
        <f t="shared" si="114"/>
        <v>54.32</v>
      </c>
      <c r="H351" s="88">
        <v>54.32</v>
      </c>
      <c r="I351" s="88">
        <v>51.944000000000003</v>
      </c>
      <c r="J351" s="88">
        <v>106.57</v>
      </c>
      <c r="K351" s="88">
        <v>26.26</v>
      </c>
      <c r="L351" s="88">
        <v>0</v>
      </c>
      <c r="M351" s="88">
        <v>0</v>
      </c>
      <c r="N351" s="12">
        <f>+BN_InfraMR[[#This Row],[A.03.1 -  Longitud de Vías de Explotación No Electrificadas Troncales y Ramales (vía principal) (km)]]+BN_InfraMR[[#This Row],[A.04.1 -  Longitud de Vías de Explotación Electrificadas Troncales y Ramales (vía principal) (km)]]</f>
        <v>106.57</v>
      </c>
      <c r="O351" s="88">
        <v>106.57</v>
      </c>
      <c r="P351" s="85">
        <v>15</v>
      </c>
      <c r="Q351" s="85">
        <v>7</v>
      </c>
      <c r="R351" s="85">
        <v>0</v>
      </c>
      <c r="S351" s="85">
        <f>SUM(P351:R351)</f>
        <v>22</v>
      </c>
      <c r="T351" s="85">
        <v>0</v>
      </c>
      <c r="U351" s="85">
        <v>40</v>
      </c>
      <c r="V351" s="85">
        <v>0</v>
      </c>
      <c r="W351" s="85">
        <v>3</v>
      </c>
      <c r="X351" s="85">
        <v>0</v>
      </c>
      <c r="Y351" s="85">
        <f t="shared" si="115"/>
        <v>43</v>
      </c>
      <c r="Z351" s="85">
        <v>25</v>
      </c>
      <c r="AA351" s="85">
        <v>9</v>
      </c>
      <c r="AB351" s="85">
        <f>+BN_InfraMR[[#This Row],[Total Pasos Vehiculares a Nivel]]</f>
        <v>43</v>
      </c>
      <c r="AC351" s="85">
        <f>SUM(Z351:AB351)</f>
        <v>77</v>
      </c>
      <c r="AD351" s="85">
        <v>1</v>
      </c>
      <c r="AE351" s="85">
        <v>9</v>
      </c>
      <c r="AF351" s="85">
        <v>55</v>
      </c>
      <c r="AG351" s="85">
        <f t="shared" si="116"/>
        <v>65</v>
      </c>
      <c r="AH351" s="88">
        <v>51.92</v>
      </c>
      <c r="AI351" s="88">
        <v>2.4</v>
      </c>
      <c r="AJ351" s="88">
        <v>0</v>
      </c>
      <c r="AK351" s="88">
        <f t="shared" si="117"/>
        <v>54.32</v>
      </c>
      <c r="AL351" s="85">
        <v>3</v>
      </c>
      <c r="AM351" s="85">
        <v>25</v>
      </c>
      <c r="AN351" s="85">
        <v>0</v>
      </c>
      <c r="AO351" s="85">
        <f t="shared" si="118"/>
        <v>28</v>
      </c>
      <c r="AP351" s="85">
        <v>0</v>
      </c>
      <c r="AQ351" s="85">
        <v>0</v>
      </c>
      <c r="AR351" s="85">
        <v>0</v>
      </c>
      <c r="AS351" s="85">
        <f t="shared" si="119"/>
        <v>0</v>
      </c>
      <c r="AT351" s="85">
        <v>12</v>
      </c>
      <c r="AU351" s="85">
        <v>0</v>
      </c>
      <c r="AV351" s="85">
        <v>0</v>
      </c>
      <c r="AW351" s="85">
        <f t="shared" si="120"/>
        <v>12</v>
      </c>
      <c r="AX351" s="85">
        <v>73</v>
      </c>
      <c r="AY351" s="85">
        <v>47</v>
      </c>
      <c r="AZ351" s="85">
        <v>0</v>
      </c>
      <c r="BA351" s="85">
        <v>14</v>
      </c>
      <c r="BB351" s="85">
        <v>0</v>
      </c>
      <c r="BC351" s="85">
        <f t="shared" si="121"/>
        <v>134</v>
      </c>
      <c r="BD351" s="85">
        <v>1</v>
      </c>
      <c r="BE351" s="85">
        <v>36</v>
      </c>
      <c r="BF351" s="89">
        <v>1000</v>
      </c>
      <c r="BG351" s="1"/>
    </row>
    <row r="352" spans="1:59">
      <c r="A352" s="1">
        <v>2022</v>
      </c>
      <c r="B352" s="1" t="s">
        <v>117</v>
      </c>
      <c r="C352" s="88">
        <v>2.0699999999999998</v>
      </c>
      <c r="D352" s="88">
        <v>52.25</v>
      </c>
      <c r="E352" s="88">
        <v>0</v>
      </c>
      <c r="F352" s="88">
        <v>0</v>
      </c>
      <c r="G352" s="88">
        <f t="shared" si="114"/>
        <v>54.32</v>
      </c>
      <c r="H352" s="88">
        <v>54.32</v>
      </c>
      <c r="I352" s="88">
        <v>51.944000000000003</v>
      </c>
      <c r="J352" s="88">
        <v>106.57</v>
      </c>
      <c r="K352" s="88">
        <v>26.26</v>
      </c>
      <c r="L352" s="88">
        <v>0</v>
      </c>
      <c r="M352" s="88">
        <v>0</v>
      </c>
      <c r="N352" s="12">
        <f>+BN_InfraMR[[#This Row],[A.03.1 -  Longitud de Vías de Explotación No Electrificadas Troncales y Ramales (vía principal) (km)]]+BN_InfraMR[[#This Row],[A.04.1 -  Longitud de Vías de Explotación Electrificadas Troncales y Ramales (vía principal) (km)]]</f>
        <v>106.57</v>
      </c>
      <c r="O352" s="88">
        <v>106.57</v>
      </c>
      <c r="P352" s="85">
        <v>15</v>
      </c>
      <c r="Q352" s="85">
        <v>7</v>
      </c>
      <c r="R352" s="85">
        <v>0</v>
      </c>
      <c r="S352" s="85">
        <f>SUM(P352:R352)</f>
        <v>22</v>
      </c>
      <c r="T352" s="85">
        <v>0</v>
      </c>
      <c r="U352" s="85">
        <v>40</v>
      </c>
      <c r="V352" s="85">
        <v>0</v>
      </c>
      <c r="W352" s="85">
        <v>3</v>
      </c>
      <c r="X352" s="85">
        <v>0</v>
      </c>
      <c r="Y352" s="85">
        <f t="shared" si="115"/>
        <v>43</v>
      </c>
      <c r="Z352" s="85">
        <v>25</v>
      </c>
      <c r="AA352" s="85">
        <v>9</v>
      </c>
      <c r="AB352" s="85">
        <f>+BN_InfraMR[[#This Row],[Total Pasos Vehiculares a Nivel]]</f>
        <v>43</v>
      </c>
      <c r="AC352" s="85">
        <f>SUM(Z352:AB352)</f>
        <v>77</v>
      </c>
      <c r="AD352" s="85">
        <v>1</v>
      </c>
      <c r="AE352" s="85">
        <v>9</v>
      </c>
      <c r="AF352" s="85">
        <v>55</v>
      </c>
      <c r="AG352" s="85">
        <f t="shared" si="116"/>
        <v>65</v>
      </c>
      <c r="AH352" s="88">
        <v>51.92</v>
      </c>
      <c r="AI352" s="88">
        <v>2.4</v>
      </c>
      <c r="AJ352" s="88">
        <v>0</v>
      </c>
      <c r="AK352" s="88">
        <f t="shared" si="117"/>
        <v>54.32</v>
      </c>
      <c r="AL352" s="85">
        <v>3</v>
      </c>
      <c r="AM352" s="85">
        <v>25</v>
      </c>
      <c r="AN352" s="85">
        <v>0</v>
      </c>
      <c r="AO352" s="85">
        <f t="shared" si="118"/>
        <v>28</v>
      </c>
      <c r="AP352" s="85">
        <v>0</v>
      </c>
      <c r="AQ352" s="85">
        <v>0</v>
      </c>
      <c r="AR352" s="85">
        <v>0</v>
      </c>
      <c r="AS352" s="85">
        <f t="shared" si="119"/>
        <v>0</v>
      </c>
      <c r="AT352" s="85">
        <v>12</v>
      </c>
      <c r="AU352" s="85">
        <v>0</v>
      </c>
      <c r="AV352" s="85">
        <v>0</v>
      </c>
      <c r="AW352" s="85">
        <f t="shared" si="120"/>
        <v>12</v>
      </c>
      <c r="AX352" s="85">
        <v>73</v>
      </c>
      <c r="AY352" s="85">
        <v>47</v>
      </c>
      <c r="AZ352" s="85">
        <v>0</v>
      </c>
      <c r="BA352" s="85">
        <v>14</v>
      </c>
      <c r="BB352" s="85">
        <v>0</v>
      </c>
      <c r="BC352" s="85">
        <f t="shared" si="121"/>
        <v>134</v>
      </c>
      <c r="BD352" s="85">
        <v>1</v>
      </c>
      <c r="BE352" s="85">
        <v>36</v>
      </c>
      <c r="BF352" s="89">
        <v>1000</v>
      </c>
      <c r="BG352" s="1" t="s">
        <v>680</v>
      </c>
    </row>
    <row r="353" spans="1:59">
      <c r="A353" s="1">
        <v>2022</v>
      </c>
      <c r="B353" s="1" t="s">
        <v>118</v>
      </c>
      <c r="C353" s="88">
        <v>2.0699999999999998</v>
      </c>
      <c r="D353" s="88">
        <v>52.25</v>
      </c>
      <c r="E353" s="88">
        <v>0</v>
      </c>
      <c r="F353" s="88">
        <v>0</v>
      </c>
      <c r="G353" s="88">
        <f t="shared" si="114"/>
        <v>54.32</v>
      </c>
      <c r="H353" s="88">
        <v>54.32</v>
      </c>
      <c r="I353" s="88">
        <v>51.944000000000003</v>
      </c>
      <c r="J353" s="88">
        <v>106.57</v>
      </c>
      <c r="K353" s="88">
        <v>26.26</v>
      </c>
      <c r="L353" s="88">
        <v>0</v>
      </c>
      <c r="M353" s="88">
        <v>0</v>
      </c>
      <c r="N353" s="12">
        <f>+BN_InfraMR[[#This Row],[A.03.1 -  Longitud de Vías de Explotación No Electrificadas Troncales y Ramales (vía principal) (km)]]+BN_InfraMR[[#This Row],[A.04.1 -  Longitud de Vías de Explotación Electrificadas Troncales y Ramales (vía principal) (km)]]</f>
        <v>106.57</v>
      </c>
      <c r="O353" s="88">
        <v>106.57</v>
      </c>
      <c r="P353" s="85">
        <v>15</v>
      </c>
      <c r="Q353" s="85">
        <v>7</v>
      </c>
      <c r="R353" s="85">
        <v>0</v>
      </c>
      <c r="S353" s="85">
        <f>SUM(P353:R353)</f>
        <v>22</v>
      </c>
      <c r="T353" s="85">
        <v>0</v>
      </c>
      <c r="U353" s="85">
        <v>40</v>
      </c>
      <c r="V353" s="85">
        <v>0</v>
      </c>
      <c r="W353" s="85">
        <v>3</v>
      </c>
      <c r="X353" s="85">
        <v>0</v>
      </c>
      <c r="Y353" s="85">
        <f t="shared" si="115"/>
        <v>43</v>
      </c>
      <c r="Z353" s="85">
        <v>25</v>
      </c>
      <c r="AA353" s="85">
        <v>9</v>
      </c>
      <c r="AB353" s="85">
        <f>+BN_InfraMR[[#This Row],[Total Pasos Vehiculares a Nivel]]</f>
        <v>43</v>
      </c>
      <c r="AC353" s="85">
        <f>SUM(Z353:AB353)</f>
        <v>77</v>
      </c>
      <c r="AD353" s="85">
        <v>1</v>
      </c>
      <c r="AE353" s="85">
        <v>9</v>
      </c>
      <c r="AF353" s="85">
        <v>55</v>
      </c>
      <c r="AG353" s="85">
        <f t="shared" si="116"/>
        <v>65</v>
      </c>
      <c r="AH353" s="88">
        <v>51.92</v>
      </c>
      <c r="AI353" s="88">
        <v>2.4</v>
      </c>
      <c r="AJ353" s="88">
        <v>0</v>
      </c>
      <c r="AK353" s="88">
        <f t="shared" si="117"/>
        <v>54.32</v>
      </c>
      <c r="AL353" s="85">
        <v>3</v>
      </c>
      <c r="AM353" s="85">
        <v>25</v>
      </c>
      <c r="AN353" s="85">
        <v>0</v>
      </c>
      <c r="AO353" s="85">
        <f t="shared" si="118"/>
        <v>28</v>
      </c>
      <c r="AP353" s="85">
        <v>0</v>
      </c>
      <c r="AQ353" s="85">
        <v>0</v>
      </c>
      <c r="AR353" s="85">
        <v>0</v>
      </c>
      <c r="AS353" s="85">
        <f t="shared" si="119"/>
        <v>0</v>
      </c>
      <c r="AT353" s="85">
        <v>12</v>
      </c>
      <c r="AU353" s="85">
        <v>0</v>
      </c>
      <c r="AV353" s="85">
        <v>0</v>
      </c>
      <c r="AW353" s="85">
        <f t="shared" si="120"/>
        <v>12</v>
      </c>
      <c r="AX353" s="85">
        <v>73</v>
      </c>
      <c r="AY353" s="85">
        <v>47</v>
      </c>
      <c r="AZ353" s="85">
        <v>0</v>
      </c>
      <c r="BA353" s="85">
        <v>14</v>
      </c>
      <c r="BB353" s="85">
        <v>0</v>
      </c>
      <c r="BC353" s="85">
        <f t="shared" si="121"/>
        <v>134</v>
      </c>
      <c r="BD353" s="85">
        <v>1</v>
      </c>
      <c r="BE353" s="85">
        <v>36</v>
      </c>
      <c r="BF353" s="89">
        <v>1000</v>
      </c>
      <c r="BG353" s="1" t="s">
        <v>681</v>
      </c>
    </row>
    <row r="354" spans="1:59">
      <c r="A354" s="1">
        <v>2022</v>
      </c>
      <c r="B354" s="1" t="s">
        <v>119</v>
      </c>
      <c r="C354" s="88">
        <v>2.0699999999999998</v>
      </c>
      <c r="D354" s="88">
        <v>52.25</v>
      </c>
      <c r="E354" s="88">
        <v>0</v>
      </c>
      <c r="F354" s="88">
        <v>0</v>
      </c>
      <c r="G354" s="88">
        <f t="shared" ref="G354:G358" si="122">SUM(C354:F354)</f>
        <v>54.32</v>
      </c>
      <c r="H354" s="88">
        <v>54.32</v>
      </c>
      <c r="I354" s="88">
        <v>51.944000000000003</v>
      </c>
      <c r="J354" s="88">
        <v>106.57</v>
      </c>
      <c r="K354" s="88">
        <v>26.26</v>
      </c>
      <c r="L354" s="88">
        <v>0</v>
      </c>
      <c r="M354" s="88">
        <v>0</v>
      </c>
      <c r="N354" s="12">
        <f>+BN_InfraMR[[#This Row],[A.03.1 -  Longitud de Vías de Explotación No Electrificadas Troncales y Ramales (vía principal) (km)]]+BN_InfraMR[[#This Row],[A.04.1 -  Longitud de Vías de Explotación Electrificadas Troncales y Ramales (vía principal) (km)]]</f>
        <v>106.57</v>
      </c>
      <c r="O354" s="88">
        <v>106.57</v>
      </c>
      <c r="P354" s="85">
        <v>15</v>
      </c>
      <c r="Q354" s="85">
        <v>7</v>
      </c>
      <c r="R354" s="85">
        <v>0</v>
      </c>
      <c r="S354" s="85">
        <f t="shared" ref="S354:S358" si="123">SUM(P354:R354)</f>
        <v>22</v>
      </c>
      <c r="T354" s="85">
        <v>0</v>
      </c>
      <c r="U354" s="85">
        <v>40</v>
      </c>
      <c r="V354" s="85">
        <v>0</v>
      </c>
      <c r="W354" s="85">
        <v>3</v>
      </c>
      <c r="X354" s="85">
        <v>0</v>
      </c>
      <c r="Y354" s="85">
        <f t="shared" ref="Y354:Y358" si="124">SUM(T354:X354)</f>
        <v>43</v>
      </c>
      <c r="Z354" s="85">
        <v>25</v>
      </c>
      <c r="AA354" s="85">
        <v>9</v>
      </c>
      <c r="AB354" s="85">
        <f>+BN_InfraMR[[#This Row],[Total Pasos Vehiculares a Nivel]]</f>
        <v>43</v>
      </c>
      <c r="AC354" s="85">
        <f t="shared" ref="AC354:AC358" si="125">SUM(Z354:AB354)</f>
        <v>77</v>
      </c>
      <c r="AD354" s="85">
        <v>1</v>
      </c>
      <c r="AE354" s="85">
        <v>9</v>
      </c>
      <c r="AF354" s="85">
        <v>55</v>
      </c>
      <c r="AG354" s="85">
        <f t="shared" ref="AG354:AG358" si="126">SUM(AD354:AF354)</f>
        <v>65</v>
      </c>
      <c r="AH354" s="88">
        <v>51.92</v>
      </c>
      <c r="AI354" s="88">
        <v>2.4</v>
      </c>
      <c r="AJ354" s="88">
        <v>0</v>
      </c>
      <c r="AK354" s="88">
        <f t="shared" ref="AK354:AK358" si="127">SUM(AH354:AJ354)</f>
        <v>54.32</v>
      </c>
      <c r="AL354" s="85">
        <v>3</v>
      </c>
      <c r="AM354" s="85">
        <v>25</v>
      </c>
      <c r="AN354" s="85">
        <v>0</v>
      </c>
      <c r="AO354" s="85">
        <f t="shared" ref="AO354:AO358" si="128">SUM(AL354:AN354)</f>
        <v>28</v>
      </c>
      <c r="AP354" s="85">
        <v>0</v>
      </c>
      <c r="AQ354" s="85">
        <v>0</v>
      </c>
      <c r="AR354" s="85">
        <v>0</v>
      </c>
      <c r="AS354" s="85">
        <f t="shared" ref="AS354:AS358" si="129">SUM(AP354:AR354)</f>
        <v>0</v>
      </c>
      <c r="AT354" s="85">
        <v>12</v>
      </c>
      <c r="AU354" s="85">
        <v>0</v>
      </c>
      <c r="AV354" s="85">
        <v>0</v>
      </c>
      <c r="AW354" s="85">
        <f t="shared" ref="AW354:AW358" si="130">SUM(AT354:AV354)</f>
        <v>12</v>
      </c>
      <c r="AX354" s="85">
        <v>73</v>
      </c>
      <c r="AY354" s="85">
        <v>47</v>
      </c>
      <c r="AZ354" s="85">
        <v>0</v>
      </c>
      <c r="BA354" s="85">
        <v>14</v>
      </c>
      <c r="BB354" s="85">
        <v>0</v>
      </c>
      <c r="BC354" s="85">
        <f t="shared" ref="BC354:BC358" si="131">SUM(AX354:BB354)</f>
        <v>134</v>
      </c>
      <c r="BD354" s="85">
        <v>1</v>
      </c>
      <c r="BE354" s="85">
        <v>36</v>
      </c>
      <c r="BF354" s="89">
        <v>1000</v>
      </c>
      <c r="BG354" s="202"/>
    </row>
    <row r="355" spans="1:59">
      <c r="A355" s="1">
        <v>2022</v>
      </c>
      <c r="B355" s="1" t="s">
        <v>120</v>
      </c>
      <c r="C355" s="88">
        <v>2.0699999999999998</v>
      </c>
      <c r="D355" s="88">
        <v>52.25</v>
      </c>
      <c r="E355" s="88">
        <v>0</v>
      </c>
      <c r="F355" s="88">
        <v>0</v>
      </c>
      <c r="G355" s="88">
        <f t="shared" si="122"/>
        <v>54.32</v>
      </c>
      <c r="H355" s="88">
        <v>54.32</v>
      </c>
      <c r="I355" s="88">
        <v>51.944000000000003</v>
      </c>
      <c r="J355" s="88">
        <v>106.57</v>
      </c>
      <c r="K355" s="88">
        <v>26.26</v>
      </c>
      <c r="L355" s="88">
        <v>0</v>
      </c>
      <c r="M355" s="88">
        <v>0</v>
      </c>
      <c r="N355" s="12">
        <f>+BN_InfraMR[[#This Row],[A.03.1 -  Longitud de Vías de Explotación No Electrificadas Troncales y Ramales (vía principal) (km)]]+BN_InfraMR[[#This Row],[A.04.1 -  Longitud de Vías de Explotación Electrificadas Troncales y Ramales (vía principal) (km)]]</f>
        <v>106.57</v>
      </c>
      <c r="O355" s="88">
        <v>106.57</v>
      </c>
      <c r="P355" s="85">
        <v>15</v>
      </c>
      <c r="Q355" s="85">
        <v>7</v>
      </c>
      <c r="R355" s="85">
        <v>0</v>
      </c>
      <c r="S355" s="85">
        <f t="shared" si="123"/>
        <v>22</v>
      </c>
      <c r="T355" s="85">
        <v>0</v>
      </c>
      <c r="U355" s="85">
        <v>40</v>
      </c>
      <c r="V355" s="85">
        <v>0</v>
      </c>
      <c r="W355" s="85">
        <v>3</v>
      </c>
      <c r="X355" s="85">
        <v>0</v>
      </c>
      <c r="Y355" s="85">
        <f t="shared" si="124"/>
        <v>43</v>
      </c>
      <c r="Z355" s="85">
        <v>25</v>
      </c>
      <c r="AA355" s="85">
        <v>9</v>
      </c>
      <c r="AB355" s="85">
        <f>+BN_InfraMR[[#This Row],[Total Pasos Vehiculares a Nivel]]</f>
        <v>43</v>
      </c>
      <c r="AC355" s="85">
        <f t="shared" si="125"/>
        <v>77</v>
      </c>
      <c r="AD355" s="85">
        <v>1</v>
      </c>
      <c r="AE355" s="85">
        <v>9</v>
      </c>
      <c r="AF355" s="85">
        <v>55</v>
      </c>
      <c r="AG355" s="85">
        <f t="shared" si="126"/>
        <v>65</v>
      </c>
      <c r="AH355" s="88">
        <v>51.92</v>
      </c>
      <c r="AI355" s="88">
        <v>2.4</v>
      </c>
      <c r="AJ355" s="88">
        <v>0</v>
      </c>
      <c r="AK355" s="88">
        <f t="shared" si="127"/>
        <v>54.32</v>
      </c>
      <c r="AL355" s="85">
        <v>3</v>
      </c>
      <c r="AM355" s="85">
        <v>25</v>
      </c>
      <c r="AN355" s="85">
        <v>0</v>
      </c>
      <c r="AO355" s="85">
        <f t="shared" si="128"/>
        <v>28</v>
      </c>
      <c r="AP355" s="85">
        <v>0</v>
      </c>
      <c r="AQ355" s="85">
        <v>0</v>
      </c>
      <c r="AR355" s="85">
        <v>0</v>
      </c>
      <c r="AS355" s="85">
        <f t="shared" si="129"/>
        <v>0</v>
      </c>
      <c r="AT355" s="85">
        <v>12</v>
      </c>
      <c r="AU355" s="85">
        <v>0</v>
      </c>
      <c r="AV355" s="85">
        <v>0</v>
      </c>
      <c r="AW355" s="85">
        <f t="shared" si="130"/>
        <v>12</v>
      </c>
      <c r="AX355" s="85">
        <v>73</v>
      </c>
      <c r="AY355" s="85">
        <v>47</v>
      </c>
      <c r="AZ355" s="85">
        <v>0</v>
      </c>
      <c r="BA355" s="85">
        <v>14</v>
      </c>
      <c r="BB355" s="85">
        <v>0</v>
      </c>
      <c r="BC355" s="85">
        <f t="shared" si="131"/>
        <v>134</v>
      </c>
      <c r="BD355" s="85">
        <v>1</v>
      </c>
      <c r="BE355" s="85">
        <v>36</v>
      </c>
      <c r="BF355" s="89">
        <v>1000</v>
      </c>
      <c r="BG355" s="202"/>
    </row>
    <row r="356" spans="1:59">
      <c r="A356" s="1">
        <v>2022</v>
      </c>
      <c r="B356" s="1" t="s">
        <v>121</v>
      </c>
      <c r="C356" s="88">
        <v>2.0699999999999998</v>
      </c>
      <c r="D356" s="88">
        <v>52.25</v>
      </c>
      <c r="E356" s="88">
        <v>0</v>
      </c>
      <c r="F356" s="88">
        <v>0</v>
      </c>
      <c r="G356" s="88">
        <f t="shared" si="122"/>
        <v>54.32</v>
      </c>
      <c r="H356" s="88">
        <v>54.32</v>
      </c>
      <c r="I356" s="88">
        <v>51.944000000000003</v>
      </c>
      <c r="J356" s="88">
        <v>106.57</v>
      </c>
      <c r="K356" s="88">
        <v>26.26</v>
      </c>
      <c r="L356" s="88">
        <v>0</v>
      </c>
      <c r="M356" s="88">
        <v>0</v>
      </c>
      <c r="N356" s="12">
        <f>+BN_InfraMR[[#This Row],[A.03.1 -  Longitud de Vías de Explotación No Electrificadas Troncales y Ramales (vía principal) (km)]]+BN_InfraMR[[#This Row],[A.04.1 -  Longitud de Vías de Explotación Electrificadas Troncales y Ramales (vía principal) (km)]]</f>
        <v>106.57</v>
      </c>
      <c r="O356" s="88">
        <v>106.57</v>
      </c>
      <c r="P356" s="85">
        <v>15</v>
      </c>
      <c r="Q356" s="85">
        <v>7</v>
      </c>
      <c r="R356" s="85">
        <v>0</v>
      </c>
      <c r="S356" s="85">
        <f t="shared" si="123"/>
        <v>22</v>
      </c>
      <c r="T356" s="85">
        <v>0</v>
      </c>
      <c r="U356" s="85">
        <v>40</v>
      </c>
      <c r="V356" s="85">
        <v>0</v>
      </c>
      <c r="W356" s="85">
        <v>3</v>
      </c>
      <c r="X356" s="85">
        <v>0</v>
      </c>
      <c r="Y356" s="85">
        <f t="shared" si="124"/>
        <v>43</v>
      </c>
      <c r="Z356" s="85">
        <v>25</v>
      </c>
      <c r="AA356" s="85">
        <v>9</v>
      </c>
      <c r="AB356" s="85">
        <f>+BN_InfraMR[[#This Row],[Total Pasos Vehiculares a Nivel]]</f>
        <v>43</v>
      </c>
      <c r="AC356" s="85">
        <f t="shared" si="125"/>
        <v>77</v>
      </c>
      <c r="AD356" s="85">
        <v>1</v>
      </c>
      <c r="AE356" s="85">
        <v>9</v>
      </c>
      <c r="AF356" s="85">
        <v>55</v>
      </c>
      <c r="AG356" s="85">
        <f t="shared" si="126"/>
        <v>65</v>
      </c>
      <c r="AH356" s="88">
        <v>51.92</v>
      </c>
      <c r="AI356" s="88">
        <v>2.4</v>
      </c>
      <c r="AJ356" s="88">
        <v>0</v>
      </c>
      <c r="AK356" s="88">
        <f t="shared" si="127"/>
        <v>54.32</v>
      </c>
      <c r="AL356" s="85">
        <v>3</v>
      </c>
      <c r="AM356" s="85">
        <v>25</v>
      </c>
      <c r="AN356" s="85">
        <v>0</v>
      </c>
      <c r="AO356" s="85">
        <f t="shared" si="128"/>
        <v>28</v>
      </c>
      <c r="AP356" s="85">
        <v>0</v>
      </c>
      <c r="AQ356" s="85">
        <v>0</v>
      </c>
      <c r="AR356" s="85">
        <v>0</v>
      </c>
      <c r="AS356" s="85">
        <f t="shared" si="129"/>
        <v>0</v>
      </c>
      <c r="AT356" s="85">
        <v>12</v>
      </c>
      <c r="AU356" s="85">
        <v>0</v>
      </c>
      <c r="AV356" s="85">
        <v>0</v>
      </c>
      <c r="AW356" s="85">
        <f t="shared" si="130"/>
        <v>12</v>
      </c>
      <c r="AX356" s="85">
        <v>73</v>
      </c>
      <c r="AY356" s="85">
        <v>47</v>
      </c>
      <c r="AZ356" s="85">
        <v>0</v>
      </c>
      <c r="BA356" s="85">
        <v>14</v>
      </c>
      <c r="BB356" s="85">
        <v>0</v>
      </c>
      <c r="BC356" s="85">
        <f t="shared" si="131"/>
        <v>134</v>
      </c>
      <c r="BD356" s="85">
        <v>1</v>
      </c>
      <c r="BE356" s="85">
        <v>36</v>
      </c>
      <c r="BF356" s="89">
        <v>1000</v>
      </c>
      <c r="BG356" s="1" t="s">
        <v>682</v>
      </c>
    </row>
    <row r="357" spans="1:59">
      <c r="A357" s="1">
        <v>2022</v>
      </c>
      <c r="B357" s="1" t="s">
        <v>122</v>
      </c>
      <c r="C357" s="88">
        <v>2.0699999999999998</v>
      </c>
      <c r="D357" s="88">
        <v>52.25</v>
      </c>
      <c r="E357" s="88">
        <v>0</v>
      </c>
      <c r="F357" s="88">
        <v>0</v>
      </c>
      <c r="G357" s="88">
        <f t="shared" si="122"/>
        <v>54.32</v>
      </c>
      <c r="H357" s="88">
        <v>54.32</v>
      </c>
      <c r="I357" s="88">
        <v>51.944000000000003</v>
      </c>
      <c r="J357" s="88">
        <v>106.57</v>
      </c>
      <c r="K357" s="88">
        <v>26.26</v>
      </c>
      <c r="L357" s="88">
        <v>0</v>
      </c>
      <c r="M357" s="88">
        <v>0</v>
      </c>
      <c r="N357" s="12">
        <f>+BN_InfraMR[[#This Row],[A.03.1 -  Longitud de Vías de Explotación No Electrificadas Troncales y Ramales (vía principal) (km)]]+BN_InfraMR[[#This Row],[A.04.1 -  Longitud de Vías de Explotación Electrificadas Troncales y Ramales (vía principal) (km)]]</f>
        <v>106.57</v>
      </c>
      <c r="O357" s="88">
        <v>106.57</v>
      </c>
      <c r="P357" s="85">
        <v>15</v>
      </c>
      <c r="Q357" s="85">
        <v>7</v>
      </c>
      <c r="R357" s="85">
        <v>0</v>
      </c>
      <c r="S357" s="85">
        <f t="shared" si="123"/>
        <v>22</v>
      </c>
      <c r="T357" s="85">
        <v>0</v>
      </c>
      <c r="U357" s="85">
        <v>40</v>
      </c>
      <c r="V357" s="85">
        <v>0</v>
      </c>
      <c r="W357" s="85">
        <v>3</v>
      </c>
      <c r="X357" s="85">
        <v>0</v>
      </c>
      <c r="Y357" s="85">
        <f t="shared" si="124"/>
        <v>43</v>
      </c>
      <c r="Z357" s="85">
        <v>25</v>
      </c>
      <c r="AA357" s="85">
        <v>9</v>
      </c>
      <c r="AB357" s="85">
        <f>+BN_InfraMR[[#This Row],[Total Pasos Vehiculares a Nivel]]</f>
        <v>43</v>
      </c>
      <c r="AC357" s="85">
        <f t="shared" si="125"/>
        <v>77</v>
      </c>
      <c r="AD357" s="85">
        <v>1</v>
      </c>
      <c r="AE357" s="85">
        <v>9</v>
      </c>
      <c r="AF357" s="85">
        <v>55</v>
      </c>
      <c r="AG357" s="85">
        <f t="shared" si="126"/>
        <v>65</v>
      </c>
      <c r="AH357" s="88">
        <v>51.92</v>
      </c>
      <c r="AI357" s="88">
        <v>2.4</v>
      </c>
      <c r="AJ357" s="88">
        <v>0</v>
      </c>
      <c r="AK357" s="88">
        <f t="shared" si="127"/>
        <v>54.32</v>
      </c>
      <c r="AL357" s="85">
        <v>3</v>
      </c>
      <c r="AM357" s="85">
        <v>25</v>
      </c>
      <c r="AN357" s="85">
        <v>0</v>
      </c>
      <c r="AO357" s="85">
        <f t="shared" si="128"/>
        <v>28</v>
      </c>
      <c r="AP357" s="85">
        <v>0</v>
      </c>
      <c r="AQ357" s="85">
        <v>0</v>
      </c>
      <c r="AR357" s="85">
        <v>0</v>
      </c>
      <c r="AS357" s="85">
        <f t="shared" si="129"/>
        <v>0</v>
      </c>
      <c r="AT357" s="85">
        <v>12</v>
      </c>
      <c r="AU357" s="85">
        <v>0</v>
      </c>
      <c r="AV357" s="85">
        <v>0</v>
      </c>
      <c r="AW357" s="85">
        <f t="shared" si="130"/>
        <v>12</v>
      </c>
      <c r="AX357" s="85">
        <v>73</v>
      </c>
      <c r="AY357" s="85">
        <v>47</v>
      </c>
      <c r="AZ357" s="85">
        <v>0</v>
      </c>
      <c r="BA357" s="85">
        <v>14</v>
      </c>
      <c r="BB357" s="85">
        <v>0</v>
      </c>
      <c r="BC357" s="85">
        <f t="shared" si="131"/>
        <v>134</v>
      </c>
      <c r="BD357" s="85">
        <v>1</v>
      </c>
      <c r="BE357" s="85">
        <v>36</v>
      </c>
      <c r="BF357" s="89">
        <v>1000</v>
      </c>
      <c r="BG357" s="202"/>
    </row>
    <row r="358" spans="1:59">
      <c r="A358" s="1">
        <v>2022</v>
      </c>
      <c r="B358" s="1" t="s">
        <v>123</v>
      </c>
      <c r="C358" s="88">
        <v>2.0699999999999998</v>
      </c>
      <c r="D358" s="88">
        <v>52.25</v>
      </c>
      <c r="E358" s="88">
        <v>0</v>
      </c>
      <c r="F358" s="88">
        <v>0</v>
      </c>
      <c r="G358" s="88">
        <f t="shared" si="122"/>
        <v>54.32</v>
      </c>
      <c r="H358" s="88">
        <v>54.32</v>
      </c>
      <c r="I358" s="88">
        <v>51.944000000000003</v>
      </c>
      <c r="J358" s="88">
        <v>106.57</v>
      </c>
      <c r="K358" s="88">
        <v>26.26</v>
      </c>
      <c r="L358" s="88">
        <v>0</v>
      </c>
      <c r="M358" s="88">
        <v>0</v>
      </c>
      <c r="N358" s="12">
        <f>+BN_InfraMR[[#This Row],[A.03.1 -  Longitud de Vías de Explotación No Electrificadas Troncales y Ramales (vía principal) (km)]]+BN_InfraMR[[#This Row],[A.04.1 -  Longitud de Vías de Explotación Electrificadas Troncales y Ramales (vía principal) (km)]]</f>
        <v>106.57</v>
      </c>
      <c r="O358" s="88">
        <v>106.57</v>
      </c>
      <c r="P358" s="85">
        <v>15</v>
      </c>
      <c r="Q358" s="85">
        <v>7</v>
      </c>
      <c r="R358" s="85">
        <v>0</v>
      </c>
      <c r="S358" s="85">
        <f t="shared" si="123"/>
        <v>22</v>
      </c>
      <c r="T358" s="85">
        <v>0</v>
      </c>
      <c r="U358" s="85">
        <v>40</v>
      </c>
      <c r="V358" s="85">
        <v>0</v>
      </c>
      <c r="W358" s="85">
        <v>3</v>
      </c>
      <c r="X358" s="85">
        <v>0</v>
      </c>
      <c r="Y358" s="85">
        <f t="shared" si="124"/>
        <v>43</v>
      </c>
      <c r="Z358" s="85">
        <v>25</v>
      </c>
      <c r="AA358" s="85">
        <v>9</v>
      </c>
      <c r="AB358" s="85">
        <f>+BN_InfraMR[[#This Row],[Total Pasos Vehiculares a Nivel]]</f>
        <v>43</v>
      </c>
      <c r="AC358" s="85">
        <f t="shared" si="125"/>
        <v>77</v>
      </c>
      <c r="AD358" s="85">
        <v>1</v>
      </c>
      <c r="AE358" s="85">
        <v>9</v>
      </c>
      <c r="AF358" s="85">
        <v>55</v>
      </c>
      <c r="AG358" s="85">
        <f t="shared" si="126"/>
        <v>65</v>
      </c>
      <c r="AH358" s="88">
        <v>51.92</v>
      </c>
      <c r="AI358" s="88">
        <v>2.4</v>
      </c>
      <c r="AJ358" s="88">
        <v>0</v>
      </c>
      <c r="AK358" s="88">
        <f t="shared" si="127"/>
        <v>54.32</v>
      </c>
      <c r="AL358" s="85">
        <v>3</v>
      </c>
      <c r="AM358" s="85">
        <v>25</v>
      </c>
      <c r="AN358" s="85">
        <v>0</v>
      </c>
      <c r="AO358" s="85">
        <f t="shared" si="128"/>
        <v>28</v>
      </c>
      <c r="AP358" s="85">
        <v>0</v>
      </c>
      <c r="AQ358" s="85">
        <v>0</v>
      </c>
      <c r="AR358" s="85">
        <v>0</v>
      </c>
      <c r="AS358" s="85">
        <f t="shared" si="129"/>
        <v>0</v>
      </c>
      <c r="AT358" s="85">
        <v>12</v>
      </c>
      <c r="AU358" s="85">
        <v>0</v>
      </c>
      <c r="AV358" s="85">
        <v>0</v>
      </c>
      <c r="AW358" s="85">
        <f t="shared" si="130"/>
        <v>12</v>
      </c>
      <c r="AX358" s="85">
        <v>73</v>
      </c>
      <c r="AY358" s="85">
        <v>47</v>
      </c>
      <c r="AZ358" s="85">
        <v>0</v>
      </c>
      <c r="BA358" s="85">
        <v>14</v>
      </c>
      <c r="BB358" s="85">
        <v>0</v>
      </c>
      <c r="BC358" s="85">
        <f t="shared" si="131"/>
        <v>134</v>
      </c>
      <c r="BD358" s="85">
        <v>1</v>
      </c>
      <c r="BE358" s="85">
        <v>36</v>
      </c>
      <c r="BF358" s="89">
        <v>1000</v>
      </c>
      <c r="BG358" s="202"/>
    </row>
    <row r="359" spans="1:59">
      <c r="A359" s="1">
        <v>2022</v>
      </c>
      <c r="B359" s="1" t="s">
        <v>124</v>
      </c>
      <c r="C359" s="88">
        <v>2.0699999999999998</v>
      </c>
      <c r="D359" s="88">
        <v>52.25</v>
      </c>
      <c r="E359" s="88">
        <v>0</v>
      </c>
      <c r="F359" s="88">
        <v>0</v>
      </c>
      <c r="G359" s="88">
        <f t="shared" ref="G359:G361" si="132">SUM(C359:F359)</f>
        <v>54.32</v>
      </c>
      <c r="H359" s="88">
        <v>54.32</v>
      </c>
      <c r="I359" s="88">
        <v>51.944000000000003</v>
      </c>
      <c r="J359" s="88">
        <v>106.57</v>
      </c>
      <c r="K359" s="88">
        <v>26.26</v>
      </c>
      <c r="L359" s="88">
        <v>0</v>
      </c>
      <c r="M359" s="88">
        <v>0</v>
      </c>
      <c r="N359" s="12">
        <f>+BN_InfraMR[[#This Row],[A.03.1 -  Longitud de Vías de Explotación No Electrificadas Troncales y Ramales (vía principal) (km)]]+BN_InfraMR[[#This Row],[A.04.1 -  Longitud de Vías de Explotación Electrificadas Troncales y Ramales (vía principal) (km)]]</f>
        <v>106.57</v>
      </c>
      <c r="O359" s="88">
        <v>106.57</v>
      </c>
      <c r="P359" s="85">
        <v>15</v>
      </c>
      <c r="Q359" s="85">
        <v>7</v>
      </c>
      <c r="R359" s="85">
        <v>0</v>
      </c>
      <c r="S359" s="85">
        <f t="shared" ref="S359:S361" si="133">SUM(P359:R359)</f>
        <v>22</v>
      </c>
      <c r="T359" s="85">
        <v>0</v>
      </c>
      <c r="U359" s="85">
        <v>40</v>
      </c>
      <c r="V359" s="85">
        <v>0</v>
      </c>
      <c r="W359" s="85">
        <v>3</v>
      </c>
      <c r="X359" s="85">
        <v>0</v>
      </c>
      <c r="Y359" s="85">
        <f t="shared" ref="Y359:Y361" si="134">SUM(T359:X359)</f>
        <v>43</v>
      </c>
      <c r="Z359" s="85">
        <v>25</v>
      </c>
      <c r="AA359" s="85">
        <v>9</v>
      </c>
      <c r="AB359" s="85">
        <f>+BN_InfraMR[[#This Row],[Total Pasos Vehiculares a Nivel]]</f>
        <v>43</v>
      </c>
      <c r="AC359" s="85">
        <f t="shared" ref="AC359:AC361" si="135">SUM(Z359:AB359)</f>
        <v>77</v>
      </c>
      <c r="AD359" s="85">
        <v>1</v>
      </c>
      <c r="AE359" s="85">
        <v>9</v>
      </c>
      <c r="AF359" s="85">
        <v>55</v>
      </c>
      <c r="AG359" s="85">
        <f t="shared" ref="AG359:AG361" si="136">SUM(AD359:AF359)</f>
        <v>65</v>
      </c>
      <c r="AH359" s="88">
        <v>51.92</v>
      </c>
      <c r="AI359" s="88">
        <v>2.4</v>
      </c>
      <c r="AJ359" s="88">
        <v>0</v>
      </c>
      <c r="AK359" s="88">
        <f t="shared" ref="AK359:AK361" si="137">SUM(AH359:AJ359)</f>
        <v>54.32</v>
      </c>
      <c r="AL359" s="85">
        <v>3</v>
      </c>
      <c r="AM359" s="85">
        <v>25</v>
      </c>
      <c r="AN359" s="85">
        <v>0</v>
      </c>
      <c r="AO359" s="85">
        <f t="shared" ref="AO359:AO361" si="138">SUM(AL359:AN359)</f>
        <v>28</v>
      </c>
      <c r="AP359" s="85">
        <v>0</v>
      </c>
      <c r="AQ359" s="85">
        <v>0</v>
      </c>
      <c r="AR359" s="85">
        <v>0</v>
      </c>
      <c r="AS359" s="85">
        <f t="shared" ref="AS359:AS361" si="139">SUM(AP359:AR359)</f>
        <v>0</v>
      </c>
      <c r="AT359" s="85">
        <v>12</v>
      </c>
      <c r="AU359" s="85">
        <v>0</v>
      </c>
      <c r="AV359" s="85">
        <v>0</v>
      </c>
      <c r="AW359" s="85">
        <f t="shared" ref="AW359:AW361" si="140">SUM(AT359:AV359)</f>
        <v>12</v>
      </c>
      <c r="AX359" s="85">
        <v>73</v>
      </c>
      <c r="AY359" s="85">
        <v>47</v>
      </c>
      <c r="AZ359" s="85">
        <v>0</v>
      </c>
      <c r="BA359" s="85">
        <v>14</v>
      </c>
      <c r="BB359" s="85">
        <v>0</v>
      </c>
      <c r="BC359" s="85">
        <f t="shared" ref="BC359:BC361" si="141">SUM(AX359:BB359)</f>
        <v>134</v>
      </c>
      <c r="BD359" s="85">
        <v>1</v>
      </c>
      <c r="BE359" s="85">
        <v>36</v>
      </c>
      <c r="BF359" s="89">
        <v>1000</v>
      </c>
      <c r="BG359" s="1"/>
    </row>
    <row r="360" spans="1:59">
      <c r="A360" s="1">
        <v>2022</v>
      </c>
      <c r="B360" s="1" t="s">
        <v>125</v>
      </c>
      <c r="C360" s="88">
        <v>2.0699999999999998</v>
      </c>
      <c r="D360" s="88">
        <v>52.25</v>
      </c>
      <c r="E360" s="88">
        <v>0</v>
      </c>
      <c r="F360" s="88">
        <v>0</v>
      </c>
      <c r="G360" s="88">
        <f t="shared" si="132"/>
        <v>54.32</v>
      </c>
      <c r="H360" s="88">
        <v>54.32</v>
      </c>
      <c r="I360" s="88">
        <v>51.944000000000003</v>
      </c>
      <c r="J360" s="88">
        <v>106.57</v>
      </c>
      <c r="K360" s="88">
        <v>26.26</v>
      </c>
      <c r="L360" s="88">
        <v>0</v>
      </c>
      <c r="M360" s="88">
        <v>0</v>
      </c>
      <c r="N360" s="12">
        <f>+BN_InfraMR[[#This Row],[A.03.1 -  Longitud de Vías de Explotación No Electrificadas Troncales y Ramales (vía principal) (km)]]+BN_InfraMR[[#This Row],[A.04.1 -  Longitud de Vías de Explotación Electrificadas Troncales y Ramales (vía principal) (km)]]</f>
        <v>106.57</v>
      </c>
      <c r="O360" s="88">
        <v>106.57</v>
      </c>
      <c r="P360" s="85">
        <v>15</v>
      </c>
      <c r="Q360" s="85">
        <v>7</v>
      </c>
      <c r="R360" s="85">
        <v>0</v>
      </c>
      <c r="S360" s="85">
        <f t="shared" si="133"/>
        <v>22</v>
      </c>
      <c r="T360" s="85">
        <v>0</v>
      </c>
      <c r="U360" s="85">
        <v>40</v>
      </c>
      <c r="V360" s="85">
        <v>0</v>
      </c>
      <c r="W360" s="85">
        <v>3</v>
      </c>
      <c r="X360" s="85">
        <v>0</v>
      </c>
      <c r="Y360" s="85">
        <f t="shared" si="134"/>
        <v>43</v>
      </c>
      <c r="Z360" s="85">
        <v>25</v>
      </c>
      <c r="AA360" s="85">
        <v>9</v>
      </c>
      <c r="AB360" s="85">
        <f>+BN_InfraMR[[#This Row],[Total Pasos Vehiculares a Nivel]]</f>
        <v>43</v>
      </c>
      <c r="AC360" s="85">
        <f t="shared" si="135"/>
        <v>77</v>
      </c>
      <c r="AD360" s="85">
        <v>1</v>
      </c>
      <c r="AE360" s="85">
        <v>9</v>
      </c>
      <c r="AF360" s="85">
        <v>55</v>
      </c>
      <c r="AG360" s="85">
        <f t="shared" si="136"/>
        <v>65</v>
      </c>
      <c r="AH360" s="88">
        <v>51.92</v>
      </c>
      <c r="AI360" s="88">
        <v>2.4</v>
      </c>
      <c r="AJ360" s="88">
        <v>0</v>
      </c>
      <c r="AK360" s="88">
        <f t="shared" si="137"/>
        <v>54.32</v>
      </c>
      <c r="AL360" s="85">
        <v>3</v>
      </c>
      <c r="AM360" s="85">
        <v>25</v>
      </c>
      <c r="AN360" s="85">
        <v>0</v>
      </c>
      <c r="AO360" s="85">
        <f t="shared" si="138"/>
        <v>28</v>
      </c>
      <c r="AP360" s="85">
        <v>0</v>
      </c>
      <c r="AQ360" s="85">
        <v>0</v>
      </c>
      <c r="AR360" s="85">
        <v>0</v>
      </c>
      <c r="AS360" s="85">
        <f t="shared" si="139"/>
        <v>0</v>
      </c>
      <c r="AT360" s="85">
        <v>12</v>
      </c>
      <c r="AU360" s="85">
        <v>0</v>
      </c>
      <c r="AV360" s="85">
        <v>0</v>
      </c>
      <c r="AW360" s="85">
        <f t="shared" si="140"/>
        <v>12</v>
      </c>
      <c r="AX360" s="85">
        <v>73</v>
      </c>
      <c r="AY360" s="85">
        <v>47</v>
      </c>
      <c r="AZ360" s="85">
        <v>0</v>
      </c>
      <c r="BA360" s="85">
        <v>14</v>
      </c>
      <c r="BB360" s="85">
        <v>0</v>
      </c>
      <c r="BC360" s="85">
        <f t="shared" si="141"/>
        <v>134</v>
      </c>
      <c r="BD360" s="85">
        <v>1</v>
      </c>
      <c r="BE360" s="85">
        <v>36</v>
      </c>
      <c r="BF360" s="89">
        <v>1000</v>
      </c>
      <c r="BG360" s="1"/>
    </row>
    <row r="361" spans="1:59">
      <c r="A361" s="1">
        <v>2022</v>
      </c>
      <c r="B361" s="1" t="s">
        <v>126</v>
      </c>
      <c r="C361" s="88">
        <v>2.0699999999999998</v>
      </c>
      <c r="D361" s="88">
        <v>52.25</v>
      </c>
      <c r="E361" s="88">
        <v>0</v>
      </c>
      <c r="F361" s="88">
        <v>0</v>
      </c>
      <c r="G361" s="88">
        <f t="shared" si="132"/>
        <v>54.32</v>
      </c>
      <c r="H361" s="88">
        <v>54.32</v>
      </c>
      <c r="I361" s="88">
        <v>51.944000000000003</v>
      </c>
      <c r="J361" s="88">
        <v>106.57</v>
      </c>
      <c r="K361" s="88">
        <v>26.26</v>
      </c>
      <c r="L361" s="88">
        <v>0</v>
      </c>
      <c r="M361" s="88">
        <v>0</v>
      </c>
      <c r="N361" s="12">
        <f>+BN_InfraMR[[#This Row],[A.03.1 -  Longitud de Vías de Explotación No Electrificadas Troncales y Ramales (vía principal) (km)]]+BN_InfraMR[[#This Row],[A.04.1 -  Longitud de Vías de Explotación Electrificadas Troncales y Ramales (vía principal) (km)]]</f>
        <v>106.57</v>
      </c>
      <c r="O361" s="88">
        <v>106.57</v>
      </c>
      <c r="P361" s="85">
        <v>15</v>
      </c>
      <c r="Q361" s="85">
        <v>7</v>
      </c>
      <c r="R361" s="85">
        <v>0</v>
      </c>
      <c r="S361" s="85">
        <f t="shared" si="133"/>
        <v>22</v>
      </c>
      <c r="T361" s="85">
        <v>0</v>
      </c>
      <c r="U361" s="85">
        <v>40</v>
      </c>
      <c r="V361" s="85">
        <v>0</v>
      </c>
      <c r="W361" s="85">
        <v>3</v>
      </c>
      <c r="X361" s="85">
        <v>0</v>
      </c>
      <c r="Y361" s="85">
        <f t="shared" si="134"/>
        <v>43</v>
      </c>
      <c r="Z361" s="85">
        <v>25</v>
      </c>
      <c r="AA361" s="85">
        <v>9</v>
      </c>
      <c r="AB361" s="85">
        <f>+BN_InfraMR[[#This Row],[Total Pasos Vehiculares a Nivel]]</f>
        <v>43</v>
      </c>
      <c r="AC361" s="85">
        <f t="shared" si="135"/>
        <v>77</v>
      </c>
      <c r="AD361" s="85">
        <v>1</v>
      </c>
      <c r="AE361" s="85">
        <v>9</v>
      </c>
      <c r="AF361" s="85">
        <v>55</v>
      </c>
      <c r="AG361" s="85">
        <f t="shared" si="136"/>
        <v>65</v>
      </c>
      <c r="AH361" s="88">
        <v>51.92</v>
      </c>
      <c r="AI361" s="88">
        <v>2.4</v>
      </c>
      <c r="AJ361" s="88">
        <v>0</v>
      </c>
      <c r="AK361" s="88">
        <f t="shared" si="137"/>
        <v>54.32</v>
      </c>
      <c r="AL361" s="85">
        <v>3</v>
      </c>
      <c r="AM361" s="85">
        <v>25</v>
      </c>
      <c r="AN361" s="85">
        <v>0</v>
      </c>
      <c r="AO361" s="85">
        <f t="shared" si="138"/>
        <v>28</v>
      </c>
      <c r="AP361" s="85">
        <v>0</v>
      </c>
      <c r="AQ361" s="85">
        <v>0</v>
      </c>
      <c r="AR361" s="85">
        <v>0</v>
      </c>
      <c r="AS361" s="85">
        <f t="shared" si="139"/>
        <v>0</v>
      </c>
      <c r="AT361" s="85">
        <v>12</v>
      </c>
      <c r="AU361" s="85">
        <v>0</v>
      </c>
      <c r="AV361" s="85">
        <v>0</v>
      </c>
      <c r="AW361" s="85">
        <f t="shared" si="140"/>
        <v>12</v>
      </c>
      <c r="AX361" s="85">
        <v>73</v>
      </c>
      <c r="AY361" s="85">
        <v>47</v>
      </c>
      <c r="AZ361" s="85">
        <v>0</v>
      </c>
      <c r="BA361" s="85">
        <v>14</v>
      </c>
      <c r="BB361" s="85">
        <v>0</v>
      </c>
      <c r="BC361" s="85">
        <f t="shared" si="141"/>
        <v>134</v>
      </c>
      <c r="BD361" s="85">
        <v>1</v>
      </c>
      <c r="BE361" s="85">
        <v>36</v>
      </c>
      <c r="BF361" s="89">
        <v>1000</v>
      </c>
      <c r="BG361" s="1"/>
    </row>
  </sheetData>
  <phoneticPr fontId="22" type="noConversion"/>
  <pageMargins left="0.7" right="0.7" top="0.75" bottom="0.75" header="0.3" footer="0.3"/>
  <pageSetup paperSize="9" orientation="portrait" horizontalDpi="4294967295" verticalDpi="4294967295" r:id="rId1"/>
  <ignoredErrors>
    <ignoredError sqref="S2:S32 S33:S65 S66:S98 S99:S128 S129:S154 S155:S183 S184:S213 S214:S242 S243:S273 S274:S303 S304:S333 S334:S352 S353:S362" formulaRange="1"/>
  </ignoredErrors>
  <tableParts count="1">
    <tablePart r:id="rId2"/>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4.9989318521683403E-2"/>
  </sheetPr>
  <dimension ref="A1:S41"/>
  <sheetViews>
    <sheetView showGridLines="0" zoomScale="90" zoomScaleNormal="90" workbookViewId="0">
      <selection activeCell="H24" sqref="H24"/>
    </sheetView>
  </sheetViews>
  <sheetFormatPr baseColWidth="10" defaultColWidth="11" defaultRowHeight="15"/>
  <cols>
    <col min="1" max="1" width="4.44140625" customWidth="1"/>
    <col min="2" max="2" width="6.88671875" customWidth="1"/>
    <col min="3" max="3" width="19.44140625" bestFit="1" customWidth="1"/>
    <col min="4" max="4" width="11.5546875" customWidth="1"/>
    <col min="5" max="5" width="14.33203125" customWidth="1"/>
    <col min="6" max="7" width="8.6640625" customWidth="1"/>
    <col min="235" max="235" width="4.5546875" customWidth="1"/>
    <col min="236" max="236" width="7" customWidth="1"/>
    <col min="237" max="237" width="16.5546875" customWidth="1"/>
    <col min="238" max="239" width="4.5546875" customWidth="1"/>
    <col min="240" max="240" width="7" customWidth="1"/>
    <col min="241" max="241" width="16.5546875" customWidth="1"/>
    <col min="242" max="243" width="4.5546875" customWidth="1"/>
    <col min="244" max="244" width="7" customWidth="1"/>
    <col min="245" max="245" width="16.5546875" customWidth="1"/>
    <col min="247" max="247" width="4.88671875" customWidth="1"/>
    <col min="248" max="248" width="6.33203125" customWidth="1"/>
    <col min="249" max="249" width="14.44140625" customWidth="1"/>
    <col min="491" max="491" width="4.5546875" customWidth="1"/>
    <col min="492" max="492" width="7" customWidth="1"/>
    <col min="493" max="493" width="16.5546875" customWidth="1"/>
    <col min="494" max="495" width="4.5546875" customWidth="1"/>
    <col min="496" max="496" width="7" customWidth="1"/>
    <col min="497" max="497" width="16.5546875" customWidth="1"/>
    <col min="498" max="499" width="4.5546875" customWidth="1"/>
    <col min="500" max="500" width="7" customWidth="1"/>
    <col min="501" max="501" width="16.5546875" customWidth="1"/>
    <col min="503" max="503" width="4.88671875" customWidth="1"/>
    <col min="504" max="504" width="6.33203125" customWidth="1"/>
    <col min="505" max="505" width="14.44140625" customWidth="1"/>
    <col min="747" max="747" width="4.5546875" customWidth="1"/>
    <col min="748" max="748" width="7" customWidth="1"/>
    <col min="749" max="749" width="16.5546875" customWidth="1"/>
    <col min="750" max="751" width="4.5546875" customWidth="1"/>
    <col min="752" max="752" width="7" customWidth="1"/>
    <col min="753" max="753" width="16.5546875" customWidth="1"/>
    <col min="754" max="755" width="4.5546875" customWidth="1"/>
    <col min="756" max="756" width="7" customWidth="1"/>
    <col min="757" max="757" width="16.5546875" customWidth="1"/>
    <col min="759" max="759" width="4.88671875" customWidth="1"/>
    <col min="760" max="760" width="6.33203125" customWidth="1"/>
    <col min="761" max="761" width="14.44140625" customWidth="1"/>
    <col min="1003" max="1003" width="4.5546875" customWidth="1"/>
    <col min="1004" max="1004" width="7" customWidth="1"/>
    <col min="1005" max="1005" width="16.5546875" customWidth="1"/>
    <col min="1006" max="1007" width="4.5546875" customWidth="1"/>
    <col min="1008" max="1008" width="7" customWidth="1"/>
    <col min="1009" max="1009" width="16.5546875" customWidth="1"/>
    <col min="1010" max="1011" width="4.5546875" customWidth="1"/>
    <col min="1012" max="1012" width="7" customWidth="1"/>
    <col min="1013" max="1013" width="16.5546875" customWidth="1"/>
    <col min="1015" max="1015" width="4.88671875" customWidth="1"/>
    <col min="1016" max="1016" width="6.33203125" customWidth="1"/>
    <col min="1017" max="1017" width="14.44140625" customWidth="1"/>
    <col min="1259" max="1259" width="4.5546875" customWidth="1"/>
    <col min="1260" max="1260" width="7" customWidth="1"/>
    <col min="1261" max="1261" width="16.5546875" customWidth="1"/>
    <col min="1262" max="1263" width="4.5546875" customWidth="1"/>
    <col min="1264" max="1264" width="7" customWidth="1"/>
    <col min="1265" max="1265" width="16.5546875" customWidth="1"/>
    <col min="1266" max="1267" width="4.5546875" customWidth="1"/>
    <col min="1268" max="1268" width="7" customWidth="1"/>
    <col min="1269" max="1269" width="16.5546875" customWidth="1"/>
    <col min="1271" max="1271" width="4.88671875" customWidth="1"/>
    <col min="1272" max="1272" width="6.33203125" customWidth="1"/>
    <col min="1273" max="1273" width="14.44140625" customWidth="1"/>
    <col min="1515" max="1515" width="4.5546875" customWidth="1"/>
    <col min="1516" max="1516" width="7" customWidth="1"/>
    <col min="1517" max="1517" width="16.5546875" customWidth="1"/>
    <col min="1518" max="1519" width="4.5546875" customWidth="1"/>
    <col min="1520" max="1520" width="7" customWidth="1"/>
    <col min="1521" max="1521" width="16.5546875" customWidth="1"/>
    <col min="1522" max="1523" width="4.5546875" customWidth="1"/>
    <col min="1524" max="1524" width="7" customWidth="1"/>
    <col min="1525" max="1525" width="16.5546875" customWidth="1"/>
    <col min="1527" max="1527" width="4.88671875" customWidth="1"/>
    <col min="1528" max="1528" width="6.33203125" customWidth="1"/>
    <col min="1529" max="1529" width="14.44140625" customWidth="1"/>
    <col min="1771" max="1771" width="4.5546875" customWidth="1"/>
    <col min="1772" max="1772" width="7" customWidth="1"/>
    <col min="1773" max="1773" width="16.5546875" customWidth="1"/>
    <col min="1774" max="1775" width="4.5546875" customWidth="1"/>
    <col min="1776" max="1776" width="7" customWidth="1"/>
    <col min="1777" max="1777" width="16.5546875" customWidth="1"/>
    <col min="1778" max="1779" width="4.5546875" customWidth="1"/>
    <col min="1780" max="1780" width="7" customWidth="1"/>
    <col min="1781" max="1781" width="16.5546875" customWidth="1"/>
    <col min="1783" max="1783" width="4.88671875" customWidth="1"/>
    <col min="1784" max="1784" width="6.33203125" customWidth="1"/>
    <col min="1785" max="1785" width="14.44140625" customWidth="1"/>
    <col min="2027" max="2027" width="4.5546875" customWidth="1"/>
    <col min="2028" max="2028" width="7" customWidth="1"/>
    <col min="2029" max="2029" width="16.5546875" customWidth="1"/>
    <col min="2030" max="2031" width="4.5546875" customWidth="1"/>
    <col min="2032" max="2032" width="7" customWidth="1"/>
    <col min="2033" max="2033" width="16.5546875" customWidth="1"/>
    <col min="2034" max="2035" width="4.5546875" customWidth="1"/>
    <col min="2036" max="2036" width="7" customWidth="1"/>
    <col min="2037" max="2037" width="16.5546875" customWidth="1"/>
    <col min="2039" max="2039" width="4.88671875" customWidth="1"/>
    <col min="2040" max="2040" width="6.33203125" customWidth="1"/>
    <col min="2041" max="2041" width="14.44140625" customWidth="1"/>
    <col min="2283" max="2283" width="4.5546875" customWidth="1"/>
    <col min="2284" max="2284" width="7" customWidth="1"/>
    <col min="2285" max="2285" width="16.5546875" customWidth="1"/>
    <col min="2286" max="2287" width="4.5546875" customWidth="1"/>
    <col min="2288" max="2288" width="7" customWidth="1"/>
    <col min="2289" max="2289" width="16.5546875" customWidth="1"/>
    <col min="2290" max="2291" width="4.5546875" customWidth="1"/>
    <col min="2292" max="2292" width="7" customWidth="1"/>
    <col min="2293" max="2293" width="16.5546875" customWidth="1"/>
    <col min="2295" max="2295" width="4.88671875" customWidth="1"/>
    <col min="2296" max="2296" width="6.33203125" customWidth="1"/>
    <col min="2297" max="2297" width="14.44140625" customWidth="1"/>
    <col min="2539" max="2539" width="4.5546875" customWidth="1"/>
    <col min="2540" max="2540" width="7" customWidth="1"/>
    <col min="2541" max="2541" width="16.5546875" customWidth="1"/>
    <col min="2542" max="2543" width="4.5546875" customWidth="1"/>
    <col min="2544" max="2544" width="7" customWidth="1"/>
    <col min="2545" max="2545" width="16.5546875" customWidth="1"/>
    <col min="2546" max="2547" width="4.5546875" customWidth="1"/>
    <col min="2548" max="2548" width="7" customWidth="1"/>
    <col min="2549" max="2549" width="16.5546875" customWidth="1"/>
    <col min="2551" max="2551" width="4.88671875" customWidth="1"/>
    <col min="2552" max="2552" width="6.33203125" customWidth="1"/>
    <col min="2553" max="2553" width="14.44140625" customWidth="1"/>
    <col min="2795" max="2795" width="4.5546875" customWidth="1"/>
    <col min="2796" max="2796" width="7" customWidth="1"/>
    <col min="2797" max="2797" width="16.5546875" customWidth="1"/>
    <col min="2798" max="2799" width="4.5546875" customWidth="1"/>
    <col min="2800" max="2800" width="7" customWidth="1"/>
    <col min="2801" max="2801" width="16.5546875" customWidth="1"/>
    <col min="2802" max="2803" width="4.5546875" customWidth="1"/>
    <col min="2804" max="2804" width="7" customWidth="1"/>
    <col min="2805" max="2805" width="16.5546875" customWidth="1"/>
    <col min="2807" max="2807" width="4.88671875" customWidth="1"/>
    <col min="2808" max="2808" width="6.33203125" customWidth="1"/>
    <col min="2809" max="2809" width="14.44140625" customWidth="1"/>
    <col min="3051" max="3051" width="4.5546875" customWidth="1"/>
    <col min="3052" max="3052" width="7" customWidth="1"/>
    <col min="3053" max="3053" width="16.5546875" customWidth="1"/>
    <col min="3054" max="3055" width="4.5546875" customWidth="1"/>
    <col min="3056" max="3056" width="7" customWidth="1"/>
    <col min="3057" max="3057" width="16.5546875" customWidth="1"/>
    <col min="3058" max="3059" width="4.5546875" customWidth="1"/>
    <col min="3060" max="3060" width="7" customWidth="1"/>
    <col min="3061" max="3061" width="16.5546875" customWidth="1"/>
    <col min="3063" max="3063" width="4.88671875" customWidth="1"/>
    <col min="3064" max="3064" width="6.33203125" customWidth="1"/>
    <col min="3065" max="3065" width="14.44140625" customWidth="1"/>
    <col min="3307" max="3307" width="4.5546875" customWidth="1"/>
    <col min="3308" max="3308" width="7" customWidth="1"/>
    <col min="3309" max="3309" width="16.5546875" customWidth="1"/>
    <col min="3310" max="3311" width="4.5546875" customWidth="1"/>
    <col min="3312" max="3312" width="7" customWidth="1"/>
    <col min="3313" max="3313" width="16.5546875" customWidth="1"/>
    <col min="3314" max="3315" width="4.5546875" customWidth="1"/>
    <col min="3316" max="3316" width="7" customWidth="1"/>
    <col min="3317" max="3317" width="16.5546875" customWidth="1"/>
    <col min="3319" max="3319" width="4.88671875" customWidth="1"/>
    <col min="3320" max="3320" width="6.33203125" customWidth="1"/>
    <col min="3321" max="3321" width="14.44140625" customWidth="1"/>
    <col min="3563" max="3563" width="4.5546875" customWidth="1"/>
    <col min="3564" max="3564" width="7" customWidth="1"/>
    <col min="3565" max="3565" width="16.5546875" customWidth="1"/>
    <col min="3566" max="3567" width="4.5546875" customWidth="1"/>
    <col min="3568" max="3568" width="7" customWidth="1"/>
    <col min="3569" max="3569" width="16.5546875" customWidth="1"/>
    <col min="3570" max="3571" width="4.5546875" customWidth="1"/>
    <col min="3572" max="3572" width="7" customWidth="1"/>
    <col min="3573" max="3573" width="16.5546875" customWidth="1"/>
    <col min="3575" max="3575" width="4.88671875" customWidth="1"/>
    <col min="3576" max="3576" width="6.33203125" customWidth="1"/>
    <col min="3577" max="3577" width="14.44140625" customWidth="1"/>
    <col min="3819" max="3819" width="4.5546875" customWidth="1"/>
    <col min="3820" max="3820" width="7" customWidth="1"/>
    <col min="3821" max="3821" width="16.5546875" customWidth="1"/>
    <col min="3822" max="3823" width="4.5546875" customWidth="1"/>
    <col min="3824" max="3824" width="7" customWidth="1"/>
    <col min="3825" max="3825" width="16.5546875" customWidth="1"/>
    <col min="3826" max="3827" width="4.5546875" customWidth="1"/>
    <col min="3828" max="3828" width="7" customWidth="1"/>
    <col min="3829" max="3829" width="16.5546875" customWidth="1"/>
    <col min="3831" max="3831" width="4.88671875" customWidth="1"/>
    <col min="3832" max="3832" width="6.33203125" customWidth="1"/>
    <col min="3833" max="3833" width="14.44140625" customWidth="1"/>
    <col min="4075" max="4075" width="4.5546875" customWidth="1"/>
    <col min="4076" max="4076" width="7" customWidth="1"/>
    <col min="4077" max="4077" width="16.5546875" customWidth="1"/>
    <col min="4078" max="4079" width="4.5546875" customWidth="1"/>
    <col min="4080" max="4080" width="7" customWidth="1"/>
    <col min="4081" max="4081" width="16.5546875" customWidth="1"/>
    <col min="4082" max="4083" width="4.5546875" customWidth="1"/>
    <col min="4084" max="4084" width="7" customWidth="1"/>
    <col min="4085" max="4085" width="16.5546875" customWidth="1"/>
    <col min="4087" max="4087" width="4.88671875" customWidth="1"/>
    <col min="4088" max="4088" width="6.33203125" customWidth="1"/>
    <col min="4089" max="4089" width="14.44140625" customWidth="1"/>
    <col min="4331" max="4331" width="4.5546875" customWidth="1"/>
    <col min="4332" max="4332" width="7" customWidth="1"/>
    <col min="4333" max="4333" width="16.5546875" customWidth="1"/>
    <col min="4334" max="4335" width="4.5546875" customWidth="1"/>
    <col min="4336" max="4336" width="7" customWidth="1"/>
    <col min="4337" max="4337" width="16.5546875" customWidth="1"/>
    <col min="4338" max="4339" width="4.5546875" customWidth="1"/>
    <col min="4340" max="4340" width="7" customWidth="1"/>
    <col min="4341" max="4341" width="16.5546875" customWidth="1"/>
    <col min="4343" max="4343" width="4.88671875" customWidth="1"/>
    <col min="4344" max="4344" width="6.33203125" customWidth="1"/>
    <col min="4345" max="4345" width="14.44140625" customWidth="1"/>
    <col min="4587" max="4587" width="4.5546875" customWidth="1"/>
    <col min="4588" max="4588" width="7" customWidth="1"/>
    <col min="4589" max="4589" width="16.5546875" customWidth="1"/>
    <col min="4590" max="4591" width="4.5546875" customWidth="1"/>
    <col min="4592" max="4592" width="7" customWidth="1"/>
    <col min="4593" max="4593" width="16.5546875" customWidth="1"/>
    <col min="4594" max="4595" width="4.5546875" customWidth="1"/>
    <col min="4596" max="4596" width="7" customWidth="1"/>
    <col min="4597" max="4597" width="16.5546875" customWidth="1"/>
    <col min="4599" max="4599" width="4.88671875" customWidth="1"/>
    <col min="4600" max="4600" width="6.33203125" customWidth="1"/>
    <col min="4601" max="4601" width="14.44140625" customWidth="1"/>
    <col min="4843" max="4843" width="4.5546875" customWidth="1"/>
    <col min="4844" max="4844" width="7" customWidth="1"/>
    <col min="4845" max="4845" width="16.5546875" customWidth="1"/>
    <col min="4846" max="4847" width="4.5546875" customWidth="1"/>
    <col min="4848" max="4848" width="7" customWidth="1"/>
    <col min="4849" max="4849" width="16.5546875" customWidth="1"/>
    <col min="4850" max="4851" width="4.5546875" customWidth="1"/>
    <col min="4852" max="4852" width="7" customWidth="1"/>
    <col min="4853" max="4853" width="16.5546875" customWidth="1"/>
    <col min="4855" max="4855" width="4.88671875" customWidth="1"/>
    <col min="4856" max="4856" width="6.33203125" customWidth="1"/>
    <col min="4857" max="4857" width="14.44140625" customWidth="1"/>
    <col min="5099" max="5099" width="4.5546875" customWidth="1"/>
    <col min="5100" max="5100" width="7" customWidth="1"/>
    <col min="5101" max="5101" width="16.5546875" customWidth="1"/>
    <col min="5102" max="5103" width="4.5546875" customWidth="1"/>
    <col min="5104" max="5104" width="7" customWidth="1"/>
    <col min="5105" max="5105" width="16.5546875" customWidth="1"/>
    <col min="5106" max="5107" width="4.5546875" customWidth="1"/>
    <col min="5108" max="5108" width="7" customWidth="1"/>
    <col min="5109" max="5109" width="16.5546875" customWidth="1"/>
    <col min="5111" max="5111" width="4.88671875" customWidth="1"/>
    <col min="5112" max="5112" width="6.33203125" customWidth="1"/>
    <col min="5113" max="5113" width="14.44140625" customWidth="1"/>
    <col min="5355" max="5355" width="4.5546875" customWidth="1"/>
    <col min="5356" max="5356" width="7" customWidth="1"/>
    <col min="5357" max="5357" width="16.5546875" customWidth="1"/>
    <col min="5358" max="5359" width="4.5546875" customWidth="1"/>
    <col min="5360" max="5360" width="7" customWidth="1"/>
    <col min="5361" max="5361" width="16.5546875" customWidth="1"/>
    <col min="5362" max="5363" width="4.5546875" customWidth="1"/>
    <col min="5364" max="5364" width="7" customWidth="1"/>
    <col min="5365" max="5365" width="16.5546875" customWidth="1"/>
    <col min="5367" max="5367" width="4.88671875" customWidth="1"/>
    <col min="5368" max="5368" width="6.33203125" customWidth="1"/>
    <col min="5369" max="5369" width="14.44140625" customWidth="1"/>
    <col min="5611" max="5611" width="4.5546875" customWidth="1"/>
    <col min="5612" max="5612" width="7" customWidth="1"/>
    <col min="5613" max="5613" width="16.5546875" customWidth="1"/>
    <col min="5614" max="5615" width="4.5546875" customWidth="1"/>
    <col min="5616" max="5616" width="7" customWidth="1"/>
    <col min="5617" max="5617" width="16.5546875" customWidth="1"/>
    <col min="5618" max="5619" width="4.5546875" customWidth="1"/>
    <col min="5620" max="5620" width="7" customWidth="1"/>
    <col min="5621" max="5621" width="16.5546875" customWidth="1"/>
    <col min="5623" max="5623" width="4.88671875" customWidth="1"/>
    <col min="5624" max="5624" width="6.33203125" customWidth="1"/>
    <col min="5625" max="5625" width="14.44140625" customWidth="1"/>
    <col min="5867" max="5867" width="4.5546875" customWidth="1"/>
    <col min="5868" max="5868" width="7" customWidth="1"/>
    <col min="5869" max="5869" width="16.5546875" customWidth="1"/>
    <col min="5870" max="5871" width="4.5546875" customWidth="1"/>
    <col min="5872" max="5872" width="7" customWidth="1"/>
    <col min="5873" max="5873" width="16.5546875" customWidth="1"/>
    <col min="5874" max="5875" width="4.5546875" customWidth="1"/>
    <col min="5876" max="5876" width="7" customWidth="1"/>
    <col min="5877" max="5877" width="16.5546875" customWidth="1"/>
    <col min="5879" max="5879" width="4.88671875" customWidth="1"/>
    <col min="5880" max="5880" width="6.33203125" customWidth="1"/>
    <col min="5881" max="5881" width="14.44140625" customWidth="1"/>
    <col min="6123" max="6123" width="4.5546875" customWidth="1"/>
    <col min="6124" max="6124" width="7" customWidth="1"/>
    <col min="6125" max="6125" width="16.5546875" customWidth="1"/>
    <col min="6126" max="6127" width="4.5546875" customWidth="1"/>
    <col min="6128" max="6128" width="7" customWidth="1"/>
    <col min="6129" max="6129" width="16.5546875" customWidth="1"/>
    <col min="6130" max="6131" width="4.5546875" customWidth="1"/>
    <col min="6132" max="6132" width="7" customWidth="1"/>
    <col min="6133" max="6133" width="16.5546875" customWidth="1"/>
    <col min="6135" max="6135" width="4.88671875" customWidth="1"/>
    <col min="6136" max="6136" width="6.33203125" customWidth="1"/>
    <col min="6137" max="6137" width="14.44140625" customWidth="1"/>
    <col min="6379" max="6379" width="4.5546875" customWidth="1"/>
    <col min="6380" max="6380" width="7" customWidth="1"/>
    <col min="6381" max="6381" width="16.5546875" customWidth="1"/>
    <col min="6382" max="6383" width="4.5546875" customWidth="1"/>
    <col min="6384" max="6384" width="7" customWidth="1"/>
    <col min="6385" max="6385" width="16.5546875" customWidth="1"/>
    <col min="6386" max="6387" width="4.5546875" customWidth="1"/>
    <col min="6388" max="6388" width="7" customWidth="1"/>
    <col min="6389" max="6389" width="16.5546875" customWidth="1"/>
    <col min="6391" max="6391" width="4.88671875" customWidth="1"/>
    <col min="6392" max="6392" width="6.33203125" customWidth="1"/>
    <col min="6393" max="6393" width="14.44140625" customWidth="1"/>
    <col min="6635" max="6635" width="4.5546875" customWidth="1"/>
    <col min="6636" max="6636" width="7" customWidth="1"/>
    <col min="6637" max="6637" width="16.5546875" customWidth="1"/>
    <col min="6638" max="6639" width="4.5546875" customWidth="1"/>
    <col min="6640" max="6640" width="7" customWidth="1"/>
    <col min="6641" max="6641" width="16.5546875" customWidth="1"/>
    <col min="6642" max="6643" width="4.5546875" customWidth="1"/>
    <col min="6644" max="6644" width="7" customWidth="1"/>
    <col min="6645" max="6645" width="16.5546875" customWidth="1"/>
    <col min="6647" max="6647" width="4.88671875" customWidth="1"/>
    <col min="6648" max="6648" width="6.33203125" customWidth="1"/>
    <col min="6649" max="6649" width="14.44140625" customWidth="1"/>
    <col min="6891" max="6891" width="4.5546875" customWidth="1"/>
    <col min="6892" max="6892" width="7" customWidth="1"/>
    <col min="6893" max="6893" width="16.5546875" customWidth="1"/>
    <col min="6894" max="6895" width="4.5546875" customWidth="1"/>
    <col min="6896" max="6896" width="7" customWidth="1"/>
    <col min="6897" max="6897" width="16.5546875" customWidth="1"/>
    <col min="6898" max="6899" width="4.5546875" customWidth="1"/>
    <col min="6900" max="6900" width="7" customWidth="1"/>
    <col min="6901" max="6901" width="16.5546875" customWidth="1"/>
    <col min="6903" max="6903" width="4.88671875" customWidth="1"/>
    <col min="6904" max="6904" width="6.33203125" customWidth="1"/>
    <col min="6905" max="6905" width="14.44140625" customWidth="1"/>
    <col min="7147" max="7147" width="4.5546875" customWidth="1"/>
    <col min="7148" max="7148" width="7" customWidth="1"/>
    <col min="7149" max="7149" width="16.5546875" customWidth="1"/>
    <col min="7150" max="7151" width="4.5546875" customWidth="1"/>
    <col min="7152" max="7152" width="7" customWidth="1"/>
    <col min="7153" max="7153" width="16.5546875" customWidth="1"/>
    <col min="7154" max="7155" width="4.5546875" customWidth="1"/>
    <col min="7156" max="7156" width="7" customWidth="1"/>
    <col min="7157" max="7157" width="16.5546875" customWidth="1"/>
    <col min="7159" max="7159" width="4.88671875" customWidth="1"/>
    <col min="7160" max="7160" width="6.33203125" customWidth="1"/>
    <col min="7161" max="7161" width="14.44140625" customWidth="1"/>
    <col min="7403" max="7403" width="4.5546875" customWidth="1"/>
    <col min="7404" max="7404" width="7" customWidth="1"/>
    <col min="7405" max="7405" width="16.5546875" customWidth="1"/>
    <col min="7406" max="7407" width="4.5546875" customWidth="1"/>
    <col min="7408" max="7408" width="7" customWidth="1"/>
    <col min="7409" max="7409" width="16.5546875" customWidth="1"/>
    <col min="7410" max="7411" width="4.5546875" customWidth="1"/>
    <col min="7412" max="7412" width="7" customWidth="1"/>
    <col min="7413" max="7413" width="16.5546875" customWidth="1"/>
    <col min="7415" max="7415" width="4.88671875" customWidth="1"/>
    <col min="7416" max="7416" width="6.33203125" customWidth="1"/>
    <col min="7417" max="7417" width="14.44140625" customWidth="1"/>
    <col min="7659" max="7659" width="4.5546875" customWidth="1"/>
    <col min="7660" max="7660" width="7" customWidth="1"/>
    <col min="7661" max="7661" width="16.5546875" customWidth="1"/>
    <col min="7662" max="7663" width="4.5546875" customWidth="1"/>
    <col min="7664" max="7664" width="7" customWidth="1"/>
    <col min="7665" max="7665" width="16.5546875" customWidth="1"/>
    <col min="7666" max="7667" width="4.5546875" customWidth="1"/>
    <col min="7668" max="7668" width="7" customWidth="1"/>
    <col min="7669" max="7669" width="16.5546875" customWidth="1"/>
    <col min="7671" max="7671" width="4.88671875" customWidth="1"/>
    <col min="7672" max="7672" width="6.33203125" customWidth="1"/>
    <col min="7673" max="7673" width="14.44140625" customWidth="1"/>
    <col min="7915" max="7915" width="4.5546875" customWidth="1"/>
    <col min="7916" max="7916" width="7" customWidth="1"/>
    <col min="7917" max="7917" width="16.5546875" customWidth="1"/>
    <col min="7918" max="7919" width="4.5546875" customWidth="1"/>
    <col min="7920" max="7920" width="7" customWidth="1"/>
    <col min="7921" max="7921" width="16.5546875" customWidth="1"/>
    <col min="7922" max="7923" width="4.5546875" customWidth="1"/>
    <col min="7924" max="7924" width="7" customWidth="1"/>
    <col min="7925" max="7925" width="16.5546875" customWidth="1"/>
    <col min="7927" max="7927" width="4.88671875" customWidth="1"/>
    <col min="7928" max="7928" width="6.33203125" customWidth="1"/>
    <col min="7929" max="7929" width="14.44140625" customWidth="1"/>
    <col min="8171" max="8171" width="4.5546875" customWidth="1"/>
    <col min="8172" max="8172" width="7" customWidth="1"/>
    <col min="8173" max="8173" width="16.5546875" customWidth="1"/>
    <col min="8174" max="8175" width="4.5546875" customWidth="1"/>
    <col min="8176" max="8176" width="7" customWidth="1"/>
    <col min="8177" max="8177" width="16.5546875" customWidth="1"/>
    <col min="8178" max="8179" width="4.5546875" customWidth="1"/>
    <col min="8180" max="8180" width="7" customWidth="1"/>
    <col min="8181" max="8181" width="16.5546875" customWidth="1"/>
    <col min="8183" max="8183" width="4.88671875" customWidth="1"/>
    <col min="8184" max="8184" width="6.33203125" customWidth="1"/>
    <col min="8185" max="8185" width="14.44140625" customWidth="1"/>
    <col min="8427" max="8427" width="4.5546875" customWidth="1"/>
    <col min="8428" max="8428" width="7" customWidth="1"/>
    <col min="8429" max="8429" width="16.5546875" customWidth="1"/>
    <col min="8430" max="8431" width="4.5546875" customWidth="1"/>
    <col min="8432" max="8432" width="7" customWidth="1"/>
    <col min="8433" max="8433" width="16.5546875" customWidth="1"/>
    <col min="8434" max="8435" width="4.5546875" customWidth="1"/>
    <col min="8436" max="8436" width="7" customWidth="1"/>
    <col min="8437" max="8437" width="16.5546875" customWidth="1"/>
    <col min="8439" max="8439" width="4.88671875" customWidth="1"/>
    <col min="8440" max="8440" width="6.33203125" customWidth="1"/>
    <col min="8441" max="8441" width="14.44140625" customWidth="1"/>
    <col min="8683" max="8683" width="4.5546875" customWidth="1"/>
    <col min="8684" max="8684" width="7" customWidth="1"/>
    <col min="8685" max="8685" width="16.5546875" customWidth="1"/>
    <col min="8686" max="8687" width="4.5546875" customWidth="1"/>
    <col min="8688" max="8688" width="7" customWidth="1"/>
    <col min="8689" max="8689" width="16.5546875" customWidth="1"/>
    <col min="8690" max="8691" width="4.5546875" customWidth="1"/>
    <col min="8692" max="8692" width="7" customWidth="1"/>
    <col min="8693" max="8693" width="16.5546875" customWidth="1"/>
    <col min="8695" max="8695" width="4.88671875" customWidth="1"/>
    <col min="8696" max="8696" width="6.33203125" customWidth="1"/>
    <col min="8697" max="8697" width="14.44140625" customWidth="1"/>
    <col min="8939" max="8939" width="4.5546875" customWidth="1"/>
    <col min="8940" max="8940" width="7" customWidth="1"/>
    <col min="8941" max="8941" width="16.5546875" customWidth="1"/>
    <col min="8942" max="8943" width="4.5546875" customWidth="1"/>
    <col min="8944" max="8944" width="7" customWidth="1"/>
    <col min="8945" max="8945" width="16.5546875" customWidth="1"/>
    <col min="8946" max="8947" width="4.5546875" customWidth="1"/>
    <col min="8948" max="8948" width="7" customWidth="1"/>
    <col min="8949" max="8949" width="16.5546875" customWidth="1"/>
    <col min="8951" max="8951" width="4.88671875" customWidth="1"/>
    <col min="8952" max="8952" width="6.33203125" customWidth="1"/>
    <col min="8953" max="8953" width="14.44140625" customWidth="1"/>
    <col min="9195" max="9195" width="4.5546875" customWidth="1"/>
    <col min="9196" max="9196" width="7" customWidth="1"/>
    <col min="9197" max="9197" width="16.5546875" customWidth="1"/>
    <col min="9198" max="9199" width="4.5546875" customWidth="1"/>
    <col min="9200" max="9200" width="7" customWidth="1"/>
    <col min="9201" max="9201" width="16.5546875" customWidth="1"/>
    <col min="9202" max="9203" width="4.5546875" customWidth="1"/>
    <col min="9204" max="9204" width="7" customWidth="1"/>
    <col min="9205" max="9205" width="16.5546875" customWidth="1"/>
    <col min="9207" max="9207" width="4.88671875" customWidth="1"/>
    <col min="9208" max="9208" width="6.33203125" customWidth="1"/>
    <col min="9209" max="9209" width="14.44140625" customWidth="1"/>
    <col min="9451" max="9451" width="4.5546875" customWidth="1"/>
    <col min="9452" max="9452" width="7" customWidth="1"/>
    <col min="9453" max="9453" width="16.5546875" customWidth="1"/>
    <col min="9454" max="9455" width="4.5546875" customWidth="1"/>
    <col min="9456" max="9456" width="7" customWidth="1"/>
    <col min="9457" max="9457" width="16.5546875" customWidth="1"/>
    <col min="9458" max="9459" width="4.5546875" customWidth="1"/>
    <col min="9460" max="9460" width="7" customWidth="1"/>
    <col min="9461" max="9461" width="16.5546875" customWidth="1"/>
    <col min="9463" max="9463" width="4.88671875" customWidth="1"/>
    <col min="9464" max="9464" width="6.33203125" customWidth="1"/>
    <col min="9465" max="9465" width="14.44140625" customWidth="1"/>
    <col min="9707" max="9707" width="4.5546875" customWidth="1"/>
    <col min="9708" max="9708" width="7" customWidth="1"/>
    <col min="9709" max="9709" width="16.5546875" customWidth="1"/>
    <col min="9710" max="9711" width="4.5546875" customWidth="1"/>
    <col min="9712" max="9712" width="7" customWidth="1"/>
    <col min="9713" max="9713" width="16.5546875" customWidth="1"/>
    <col min="9714" max="9715" width="4.5546875" customWidth="1"/>
    <col min="9716" max="9716" width="7" customWidth="1"/>
    <col min="9717" max="9717" width="16.5546875" customWidth="1"/>
    <col min="9719" max="9719" width="4.88671875" customWidth="1"/>
    <col min="9720" max="9720" width="6.33203125" customWidth="1"/>
    <col min="9721" max="9721" width="14.44140625" customWidth="1"/>
    <col min="9963" max="9963" width="4.5546875" customWidth="1"/>
    <col min="9964" max="9964" width="7" customWidth="1"/>
    <col min="9965" max="9965" width="16.5546875" customWidth="1"/>
    <col min="9966" max="9967" width="4.5546875" customWidth="1"/>
    <col min="9968" max="9968" width="7" customWidth="1"/>
    <col min="9969" max="9969" width="16.5546875" customWidth="1"/>
    <col min="9970" max="9971" width="4.5546875" customWidth="1"/>
    <col min="9972" max="9972" width="7" customWidth="1"/>
    <col min="9973" max="9973" width="16.5546875" customWidth="1"/>
    <col min="9975" max="9975" width="4.88671875" customWidth="1"/>
    <col min="9976" max="9976" width="6.33203125" customWidth="1"/>
    <col min="9977" max="9977" width="14.44140625" customWidth="1"/>
    <col min="10219" max="10219" width="4.5546875" customWidth="1"/>
    <col min="10220" max="10220" width="7" customWidth="1"/>
    <col min="10221" max="10221" width="16.5546875" customWidth="1"/>
    <col min="10222" max="10223" width="4.5546875" customWidth="1"/>
    <col min="10224" max="10224" width="7" customWidth="1"/>
    <col min="10225" max="10225" width="16.5546875" customWidth="1"/>
    <col min="10226" max="10227" width="4.5546875" customWidth="1"/>
    <col min="10228" max="10228" width="7" customWidth="1"/>
    <col min="10229" max="10229" width="16.5546875" customWidth="1"/>
    <col min="10231" max="10231" width="4.88671875" customWidth="1"/>
    <col min="10232" max="10232" width="6.33203125" customWidth="1"/>
    <col min="10233" max="10233" width="14.44140625" customWidth="1"/>
    <col min="10475" max="10475" width="4.5546875" customWidth="1"/>
    <col min="10476" max="10476" width="7" customWidth="1"/>
    <col min="10477" max="10477" width="16.5546875" customWidth="1"/>
    <col min="10478" max="10479" width="4.5546875" customWidth="1"/>
    <col min="10480" max="10480" width="7" customWidth="1"/>
    <col min="10481" max="10481" width="16.5546875" customWidth="1"/>
    <col min="10482" max="10483" width="4.5546875" customWidth="1"/>
    <col min="10484" max="10484" width="7" customWidth="1"/>
    <col min="10485" max="10485" width="16.5546875" customWidth="1"/>
    <col min="10487" max="10487" width="4.88671875" customWidth="1"/>
    <col min="10488" max="10488" width="6.33203125" customWidth="1"/>
    <col min="10489" max="10489" width="14.44140625" customWidth="1"/>
    <col min="10731" max="10731" width="4.5546875" customWidth="1"/>
    <col min="10732" max="10732" width="7" customWidth="1"/>
    <col min="10733" max="10733" width="16.5546875" customWidth="1"/>
    <col min="10734" max="10735" width="4.5546875" customWidth="1"/>
    <col min="10736" max="10736" width="7" customWidth="1"/>
    <col min="10737" max="10737" width="16.5546875" customWidth="1"/>
    <col min="10738" max="10739" width="4.5546875" customWidth="1"/>
    <col min="10740" max="10740" width="7" customWidth="1"/>
    <col min="10741" max="10741" width="16.5546875" customWidth="1"/>
    <col min="10743" max="10743" width="4.88671875" customWidth="1"/>
    <col min="10744" max="10744" width="6.33203125" customWidth="1"/>
    <col min="10745" max="10745" width="14.44140625" customWidth="1"/>
    <col min="10987" max="10987" width="4.5546875" customWidth="1"/>
    <col min="10988" max="10988" width="7" customWidth="1"/>
    <col min="10989" max="10989" width="16.5546875" customWidth="1"/>
    <col min="10990" max="10991" width="4.5546875" customWidth="1"/>
    <col min="10992" max="10992" width="7" customWidth="1"/>
    <col min="10993" max="10993" width="16.5546875" customWidth="1"/>
    <col min="10994" max="10995" width="4.5546875" customWidth="1"/>
    <col min="10996" max="10996" width="7" customWidth="1"/>
    <col min="10997" max="10997" width="16.5546875" customWidth="1"/>
    <col min="10999" max="10999" width="4.88671875" customWidth="1"/>
    <col min="11000" max="11000" width="6.33203125" customWidth="1"/>
    <col min="11001" max="11001" width="14.44140625" customWidth="1"/>
    <col min="11243" max="11243" width="4.5546875" customWidth="1"/>
    <col min="11244" max="11244" width="7" customWidth="1"/>
    <col min="11245" max="11245" width="16.5546875" customWidth="1"/>
    <col min="11246" max="11247" width="4.5546875" customWidth="1"/>
    <col min="11248" max="11248" width="7" customWidth="1"/>
    <col min="11249" max="11249" width="16.5546875" customWidth="1"/>
    <col min="11250" max="11251" width="4.5546875" customWidth="1"/>
    <col min="11252" max="11252" width="7" customWidth="1"/>
    <col min="11253" max="11253" width="16.5546875" customWidth="1"/>
    <col min="11255" max="11255" width="4.88671875" customWidth="1"/>
    <col min="11256" max="11256" width="6.33203125" customWidth="1"/>
    <col min="11257" max="11257" width="14.44140625" customWidth="1"/>
    <col min="11499" max="11499" width="4.5546875" customWidth="1"/>
    <col min="11500" max="11500" width="7" customWidth="1"/>
    <col min="11501" max="11501" width="16.5546875" customWidth="1"/>
    <col min="11502" max="11503" width="4.5546875" customWidth="1"/>
    <col min="11504" max="11504" width="7" customWidth="1"/>
    <col min="11505" max="11505" width="16.5546875" customWidth="1"/>
    <col min="11506" max="11507" width="4.5546875" customWidth="1"/>
    <col min="11508" max="11508" width="7" customWidth="1"/>
    <col min="11509" max="11509" width="16.5546875" customWidth="1"/>
    <col min="11511" max="11511" width="4.88671875" customWidth="1"/>
    <col min="11512" max="11512" width="6.33203125" customWidth="1"/>
    <col min="11513" max="11513" width="14.44140625" customWidth="1"/>
    <col min="11755" max="11755" width="4.5546875" customWidth="1"/>
    <col min="11756" max="11756" width="7" customWidth="1"/>
    <col min="11757" max="11757" width="16.5546875" customWidth="1"/>
    <col min="11758" max="11759" width="4.5546875" customWidth="1"/>
    <col min="11760" max="11760" width="7" customWidth="1"/>
    <col min="11761" max="11761" width="16.5546875" customWidth="1"/>
    <col min="11762" max="11763" width="4.5546875" customWidth="1"/>
    <col min="11764" max="11764" width="7" customWidth="1"/>
    <col min="11765" max="11765" width="16.5546875" customWidth="1"/>
    <col min="11767" max="11767" width="4.88671875" customWidth="1"/>
    <col min="11768" max="11768" width="6.33203125" customWidth="1"/>
    <col min="11769" max="11769" width="14.44140625" customWidth="1"/>
    <col min="12011" max="12011" width="4.5546875" customWidth="1"/>
    <col min="12012" max="12012" width="7" customWidth="1"/>
    <col min="12013" max="12013" width="16.5546875" customWidth="1"/>
    <col min="12014" max="12015" width="4.5546875" customWidth="1"/>
    <col min="12016" max="12016" width="7" customWidth="1"/>
    <col min="12017" max="12017" width="16.5546875" customWidth="1"/>
    <col min="12018" max="12019" width="4.5546875" customWidth="1"/>
    <col min="12020" max="12020" width="7" customWidth="1"/>
    <col min="12021" max="12021" width="16.5546875" customWidth="1"/>
    <col min="12023" max="12023" width="4.88671875" customWidth="1"/>
    <col min="12024" max="12024" width="6.33203125" customWidth="1"/>
    <col min="12025" max="12025" width="14.44140625" customWidth="1"/>
    <col min="12267" max="12267" width="4.5546875" customWidth="1"/>
    <col min="12268" max="12268" width="7" customWidth="1"/>
    <col min="12269" max="12269" width="16.5546875" customWidth="1"/>
    <col min="12270" max="12271" width="4.5546875" customWidth="1"/>
    <col min="12272" max="12272" width="7" customWidth="1"/>
    <col min="12273" max="12273" width="16.5546875" customWidth="1"/>
    <col min="12274" max="12275" width="4.5546875" customWidth="1"/>
    <col min="12276" max="12276" width="7" customWidth="1"/>
    <col min="12277" max="12277" width="16.5546875" customWidth="1"/>
    <col min="12279" max="12279" width="4.88671875" customWidth="1"/>
    <col min="12280" max="12280" width="6.33203125" customWidth="1"/>
    <col min="12281" max="12281" width="14.44140625" customWidth="1"/>
    <col min="12523" max="12523" width="4.5546875" customWidth="1"/>
    <col min="12524" max="12524" width="7" customWidth="1"/>
    <col min="12525" max="12525" width="16.5546875" customWidth="1"/>
    <col min="12526" max="12527" width="4.5546875" customWidth="1"/>
    <col min="12528" max="12528" width="7" customWidth="1"/>
    <col min="12529" max="12529" width="16.5546875" customWidth="1"/>
    <col min="12530" max="12531" width="4.5546875" customWidth="1"/>
    <col min="12532" max="12532" width="7" customWidth="1"/>
    <col min="12533" max="12533" width="16.5546875" customWidth="1"/>
    <col min="12535" max="12535" width="4.88671875" customWidth="1"/>
    <col min="12536" max="12536" width="6.33203125" customWidth="1"/>
    <col min="12537" max="12537" width="14.44140625" customWidth="1"/>
    <col min="12779" max="12779" width="4.5546875" customWidth="1"/>
    <col min="12780" max="12780" width="7" customWidth="1"/>
    <col min="12781" max="12781" width="16.5546875" customWidth="1"/>
    <col min="12782" max="12783" width="4.5546875" customWidth="1"/>
    <col min="12784" max="12784" width="7" customWidth="1"/>
    <col min="12785" max="12785" width="16.5546875" customWidth="1"/>
    <col min="12786" max="12787" width="4.5546875" customWidth="1"/>
    <col min="12788" max="12788" width="7" customWidth="1"/>
    <col min="12789" max="12789" width="16.5546875" customWidth="1"/>
    <col min="12791" max="12791" width="4.88671875" customWidth="1"/>
    <col min="12792" max="12792" width="6.33203125" customWidth="1"/>
    <col min="12793" max="12793" width="14.44140625" customWidth="1"/>
    <col min="13035" max="13035" width="4.5546875" customWidth="1"/>
    <col min="13036" max="13036" width="7" customWidth="1"/>
    <col min="13037" max="13037" width="16.5546875" customWidth="1"/>
    <col min="13038" max="13039" width="4.5546875" customWidth="1"/>
    <col min="13040" max="13040" width="7" customWidth="1"/>
    <col min="13041" max="13041" width="16.5546875" customWidth="1"/>
    <col min="13042" max="13043" width="4.5546875" customWidth="1"/>
    <col min="13044" max="13044" width="7" customWidth="1"/>
    <col min="13045" max="13045" width="16.5546875" customWidth="1"/>
    <col min="13047" max="13047" width="4.88671875" customWidth="1"/>
    <col min="13048" max="13048" width="6.33203125" customWidth="1"/>
    <col min="13049" max="13049" width="14.44140625" customWidth="1"/>
    <col min="13291" max="13291" width="4.5546875" customWidth="1"/>
    <col min="13292" max="13292" width="7" customWidth="1"/>
    <col min="13293" max="13293" width="16.5546875" customWidth="1"/>
    <col min="13294" max="13295" width="4.5546875" customWidth="1"/>
    <col min="13296" max="13296" width="7" customWidth="1"/>
    <col min="13297" max="13297" width="16.5546875" customWidth="1"/>
    <col min="13298" max="13299" width="4.5546875" customWidth="1"/>
    <col min="13300" max="13300" width="7" customWidth="1"/>
    <col min="13301" max="13301" width="16.5546875" customWidth="1"/>
    <col min="13303" max="13303" width="4.88671875" customWidth="1"/>
    <col min="13304" max="13304" width="6.33203125" customWidth="1"/>
    <col min="13305" max="13305" width="14.44140625" customWidth="1"/>
    <col min="13547" max="13547" width="4.5546875" customWidth="1"/>
    <col min="13548" max="13548" width="7" customWidth="1"/>
    <col min="13549" max="13549" width="16.5546875" customWidth="1"/>
    <col min="13550" max="13551" width="4.5546875" customWidth="1"/>
    <col min="13552" max="13552" width="7" customWidth="1"/>
    <col min="13553" max="13553" width="16.5546875" customWidth="1"/>
    <col min="13554" max="13555" width="4.5546875" customWidth="1"/>
    <col min="13556" max="13556" width="7" customWidth="1"/>
    <col min="13557" max="13557" width="16.5546875" customWidth="1"/>
    <col min="13559" max="13559" width="4.88671875" customWidth="1"/>
    <col min="13560" max="13560" width="6.33203125" customWidth="1"/>
    <col min="13561" max="13561" width="14.44140625" customWidth="1"/>
    <col min="13803" max="13803" width="4.5546875" customWidth="1"/>
    <col min="13804" max="13804" width="7" customWidth="1"/>
    <col min="13805" max="13805" width="16.5546875" customWidth="1"/>
    <col min="13806" max="13807" width="4.5546875" customWidth="1"/>
    <col min="13808" max="13808" width="7" customWidth="1"/>
    <col min="13809" max="13809" width="16.5546875" customWidth="1"/>
    <col min="13810" max="13811" width="4.5546875" customWidth="1"/>
    <col min="13812" max="13812" width="7" customWidth="1"/>
    <col min="13813" max="13813" width="16.5546875" customWidth="1"/>
    <col min="13815" max="13815" width="4.88671875" customWidth="1"/>
    <col min="13816" max="13816" width="6.33203125" customWidth="1"/>
    <col min="13817" max="13817" width="14.44140625" customWidth="1"/>
    <col min="14059" max="14059" width="4.5546875" customWidth="1"/>
    <col min="14060" max="14060" width="7" customWidth="1"/>
    <col min="14061" max="14061" width="16.5546875" customWidth="1"/>
    <col min="14062" max="14063" width="4.5546875" customWidth="1"/>
    <col min="14064" max="14064" width="7" customWidth="1"/>
    <col min="14065" max="14065" width="16.5546875" customWidth="1"/>
    <col min="14066" max="14067" width="4.5546875" customWidth="1"/>
    <col min="14068" max="14068" width="7" customWidth="1"/>
    <col min="14069" max="14069" width="16.5546875" customWidth="1"/>
    <col min="14071" max="14071" width="4.88671875" customWidth="1"/>
    <col min="14072" max="14072" width="6.33203125" customWidth="1"/>
    <col min="14073" max="14073" width="14.44140625" customWidth="1"/>
    <col min="14315" max="14315" width="4.5546875" customWidth="1"/>
    <col min="14316" max="14316" width="7" customWidth="1"/>
    <col min="14317" max="14317" width="16.5546875" customWidth="1"/>
    <col min="14318" max="14319" width="4.5546875" customWidth="1"/>
    <col min="14320" max="14320" width="7" customWidth="1"/>
    <col min="14321" max="14321" width="16.5546875" customWidth="1"/>
    <col min="14322" max="14323" width="4.5546875" customWidth="1"/>
    <col min="14324" max="14324" width="7" customWidth="1"/>
    <col min="14325" max="14325" width="16.5546875" customWidth="1"/>
    <col min="14327" max="14327" width="4.88671875" customWidth="1"/>
    <col min="14328" max="14328" width="6.33203125" customWidth="1"/>
    <col min="14329" max="14329" width="14.44140625" customWidth="1"/>
    <col min="14571" max="14571" width="4.5546875" customWidth="1"/>
    <col min="14572" max="14572" width="7" customWidth="1"/>
    <col min="14573" max="14573" width="16.5546875" customWidth="1"/>
    <col min="14574" max="14575" width="4.5546875" customWidth="1"/>
    <col min="14576" max="14576" width="7" customWidth="1"/>
    <col min="14577" max="14577" width="16.5546875" customWidth="1"/>
    <col min="14578" max="14579" width="4.5546875" customWidth="1"/>
    <col min="14580" max="14580" width="7" customWidth="1"/>
    <col min="14581" max="14581" width="16.5546875" customWidth="1"/>
    <col min="14583" max="14583" width="4.88671875" customWidth="1"/>
    <col min="14584" max="14584" width="6.33203125" customWidth="1"/>
    <col min="14585" max="14585" width="14.44140625" customWidth="1"/>
    <col min="14827" max="14827" width="4.5546875" customWidth="1"/>
    <col min="14828" max="14828" width="7" customWidth="1"/>
    <col min="14829" max="14829" width="16.5546875" customWidth="1"/>
    <col min="14830" max="14831" width="4.5546875" customWidth="1"/>
    <col min="14832" max="14832" width="7" customWidth="1"/>
    <col min="14833" max="14833" width="16.5546875" customWidth="1"/>
    <col min="14834" max="14835" width="4.5546875" customWidth="1"/>
    <col min="14836" max="14836" width="7" customWidth="1"/>
    <col min="14837" max="14837" width="16.5546875" customWidth="1"/>
    <col min="14839" max="14839" width="4.88671875" customWidth="1"/>
    <col min="14840" max="14840" width="6.33203125" customWidth="1"/>
    <col min="14841" max="14841" width="14.44140625" customWidth="1"/>
    <col min="15083" max="15083" width="4.5546875" customWidth="1"/>
    <col min="15084" max="15084" width="7" customWidth="1"/>
    <col min="15085" max="15085" width="16.5546875" customWidth="1"/>
    <col min="15086" max="15087" width="4.5546875" customWidth="1"/>
    <col min="15088" max="15088" width="7" customWidth="1"/>
    <col min="15089" max="15089" width="16.5546875" customWidth="1"/>
    <col min="15090" max="15091" width="4.5546875" customWidth="1"/>
    <col min="15092" max="15092" width="7" customWidth="1"/>
    <col min="15093" max="15093" width="16.5546875" customWidth="1"/>
    <col min="15095" max="15095" width="4.88671875" customWidth="1"/>
    <col min="15096" max="15096" width="6.33203125" customWidth="1"/>
    <col min="15097" max="15097" width="14.44140625" customWidth="1"/>
    <col min="15339" max="15339" width="4.5546875" customWidth="1"/>
    <col min="15340" max="15340" width="7" customWidth="1"/>
    <col min="15341" max="15341" width="16.5546875" customWidth="1"/>
    <col min="15342" max="15343" width="4.5546875" customWidth="1"/>
    <col min="15344" max="15344" width="7" customWidth="1"/>
    <col min="15345" max="15345" width="16.5546875" customWidth="1"/>
    <col min="15346" max="15347" width="4.5546875" customWidth="1"/>
    <col min="15348" max="15348" width="7" customWidth="1"/>
    <col min="15349" max="15349" width="16.5546875" customWidth="1"/>
    <col min="15351" max="15351" width="4.88671875" customWidth="1"/>
    <col min="15352" max="15352" width="6.33203125" customWidth="1"/>
    <col min="15353" max="15353" width="14.44140625" customWidth="1"/>
    <col min="15595" max="15595" width="4.5546875" customWidth="1"/>
    <col min="15596" max="15596" width="7" customWidth="1"/>
    <col min="15597" max="15597" width="16.5546875" customWidth="1"/>
    <col min="15598" max="15599" width="4.5546875" customWidth="1"/>
    <col min="15600" max="15600" width="7" customWidth="1"/>
    <col min="15601" max="15601" width="16.5546875" customWidth="1"/>
    <col min="15602" max="15603" width="4.5546875" customWidth="1"/>
    <col min="15604" max="15604" width="7" customWidth="1"/>
    <col min="15605" max="15605" width="16.5546875" customWidth="1"/>
    <col min="15607" max="15607" width="4.88671875" customWidth="1"/>
    <col min="15608" max="15608" width="6.33203125" customWidth="1"/>
    <col min="15609" max="15609" width="14.44140625" customWidth="1"/>
    <col min="15851" max="15851" width="4.5546875" customWidth="1"/>
    <col min="15852" max="15852" width="7" customWidth="1"/>
    <col min="15853" max="15853" width="16.5546875" customWidth="1"/>
    <col min="15854" max="15855" width="4.5546875" customWidth="1"/>
    <col min="15856" max="15856" width="7" customWidth="1"/>
    <col min="15857" max="15857" width="16.5546875" customWidth="1"/>
    <col min="15858" max="15859" width="4.5546875" customWidth="1"/>
    <col min="15860" max="15860" width="7" customWidth="1"/>
    <col min="15861" max="15861" width="16.5546875" customWidth="1"/>
    <col min="15863" max="15863" width="4.88671875" customWidth="1"/>
    <col min="15864" max="15864" width="6.33203125" customWidth="1"/>
    <col min="15865" max="15865" width="14.44140625" customWidth="1"/>
    <col min="16107" max="16107" width="4.5546875" customWidth="1"/>
    <col min="16108" max="16108" width="7" customWidth="1"/>
    <col min="16109" max="16109" width="16.5546875" customWidth="1"/>
    <col min="16110" max="16111" width="4.5546875" customWidth="1"/>
    <col min="16112" max="16112" width="7" customWidth="1"/>
    <col min="16113" max="16113" width="16.5546875" customWidth="1"/>
    <col min="16114" max="16115" width="4.5546875" customWidth="1"/>
    <col min="16116" max="16116" width="7" customWidth="1"/>
    <col min="16117" max="16117" width="16.5546875" customWidth="1"/>
    <col min="16119" max="16119" width="4.88671875" customWidth="1"/>
    <col min="16120" max="16120" width="6.33203125" customWidth="1"/>
    <col min="16121" max="16121" width="14.44140625" customWidth="1"/>
  </cols>
  <sheetData>
    <row r="1" spans="1:19" ht="33">
      <c r="A1" s="2" t="s">
        <v>467</v>
      </c>
    </row>
    <row r="2" spans="1:19" ht="29.25">
      <c r="A2" s="3" t="s">
        <v>138</v>
      </c>
      <c r="B2" s="30"/>
      <c r="C2" s="30"/>
      <c r="D2" s="30"/>
    </row>
    <row r="3" spans="1:19">
      <c r="A3" s="30"/>
      <c r="B3" s="30"/>
      <c r="C3" s="30"/>
      <c r="D3" s="30"/>
    </row>
    <row r="4" spans="1:19" s="1" customFormat="1" ht="25.5">
      <c r="A4" s="101" t="s">
        <v>140</v>
      </c>
      <c r="B4" s="101" t="s">
        <v>141</v>
      </c>
      <c r="C4" s="101" t="s">
        <v>468</v>
      </c>
      <c r="D4" s="206" t="s">
        <v>143</v>
      </c>
      <c r="E4" s="101" t="s">
        <v>144</v>
      </c>
      <c r="F4" s="101" t="s">
        <v>145</v>
      </c>
      <c r="G4" s="207" t="s">
        <v>146</v>
      </c>
      <c r="H4" s="17"/>
      <c r="I4" s="17"/>
      <c r="J4" s="17"/>
      <c r="K4" s="17"/>
      <c r="L4" s="17"/>
      <c r="M4" s="17"/>
      <c r="N4" s="17"/>
      <c r="O4" s="17"/>
      <c r="P4" s="17"/>
      <c r="Q4" s="17"/>
      <c r="R4" s="17"/>
      <c r="S4" s="17"/>
    </row>
    <row r="5" spans="1:19" s="17" customFormat="1" ht="31.35" customHeight="1">
      <c r="A5" s="32">
        <v>1</v>
      </c>
      <c r="B5" s="43">
        <v>0</v>
      </c>
      <c r="C5" s="32" t="s">
        <v>153</v>
      </c>
      <c r="D5" s="32" t="s">
        <v>142</v>
      </c>
      <c r="E5" s="32" t="s">
        <v>154</v>
      </c>
      <c r="F5" s="10">
        <v>-58.373159999999871</v>
      </c>
      <c r="G5" s="10">
        <v>-34.588811000000192</v>
      </c>
      <c r="H5" s="1"/>
      <c r="I5" s="34" t="s">
        <v>211</v>
      </c>
      <c r="J5" s="208">
        <v>15</v>
      </c>
      <c r="K5" s="1"/>
      <c r="L5" s="1"/>
      <c r="M5" s="1"/>
      <c r="N5" s="1"/>
      <c r="O5" s="1"/>
      <c r="P5" s="1"/>
      <c r="Q5" s="1"/>
      <c r="R5" s="1"/>
      <c r="S5" s="1"/>
    </row>
    <row r="6" spans="1:19" s="1" customFormat="1" ht="12.75">
      <c r="A6" s="32">
        <v>2</v>
      </c>
      <c r="B6" s="43">
        <v>2.8247499999999999</v>
      </c>
      <c r="C6" s="32" t="s">
        <v>469</v>
      </c>
      <c r="D6" s="32" t="s">
        <v>142</v>
      </c>
      <c r="E6" s="32" t="s">
        <v>154</v>
      </c>
      <c r="F6" s="10">
        <v>-58.399432999999405</v>
      </c>
      <c r="G6" s="10">
        <v>-34.576085999999819</v>
      </c>
      <c r="I6" s="34" t="s">
        <v>212</v>
      </c>
      <c r="J6" s="208">
        <v>7</v>
      </c>
    </row>
    <row r="7" spans="1:19" s="1" customFormat="1" ht="12.75">
      <c r="A7" s="236" t="s">
        <v>470</v>
      </c>
      <c r="B7" s="237" t="s">
        <v>470</v>
      </c>
      <c r="C7" s="238" t="s">
        <v>471</v>
      </c>
      <c r="D7" s="238" t="s">
        <v>142</v>
      </c>
      <c r="E7" s="238" t="s">
        <v>154</v>
      </c>
      <c r="F7" s="239">
        <v>-58.438099999999999</v>
      </c>
      <c r="G7" s="239">
        <v>-34.548400000000001</v>
      </c>
      <c r="I7" s="34" t="s">
        <v>213</v>
      </c>
      <c r="J7" s="208">
        <v>0</v>
      </c>
    </row>
    <row r="8" spans="1:19" s="1" customFormat="1" ht="12.75">
      <c r="A8" s="32">
        <v>3</v>
      </c>
      <c r="B8" s="43">
        <v>8.548</v>
      </c>
      <c r="C8" s="32" t="s">
        <v>472</v>
      </c>
      <c r="D8" s="32" t="s">
        <v>142</v>
      </c>
      <c r="E8" s="32" t="s">
        <v>154</v>
      </c>
      <c r="F8" s="10">
        <v>-58.448333000000225</v>
      </c>
      <c r="G8" s="10">
        <v>-34.542777999999451</v>
      </c>
      <c r="I8" s="36" t="s">
        <v>214</v>
      </c>
      <c r="J8" s="209">
        <f>SUM(J5:J7)</f>
        <v>22</v>
      </c>
    </row>
    <row r="9" spans="1:19" s="1" customFormat="1" ht="12.75">
      <c r="A9" s="32">
        <v>4</v>
      </c>
      <c r="B9" s="43">
        <v>11.824299999999999</v>
      </c>
      <c r="C9" s="32" t="s">
        <v>473</v>
      </c>
      <c r="D9" s="32" t="s">
        <v>142</v>
      </c>
      <c r="E9" s="32" t="s">
        <v>173</v>
      </c>
      <c r="F9" s="10">
        <v>-58.478379000000118</v>
      </c>
      <c r="G9" s="10">
        <v>-34.537979000000362</v>
      </c>
    </row>
    <row r="10" spans="1:19" s="1" customFormat="1" ht="12.75">
      <c r="A10" s="32">
        <v>5</v>
      </c>
      <c r="B10" s="43">
        <v>14.04312</v>
      </c>
      <c r="C10" s="32" t="s">
        <v>474</v>
      </c>
      <c r="D10" s="32" t="s">
        <v>142</v>
      </c>
      <c r="E10" s="32" t="s">
        <v>173</v>
      </c>
      <c r="F10" s="10">
        <v>-58.500211999999628</v>
      </c>
      <c r="G10" s="10">
        <v>-34.543609000000217</v>
      </c>
    </row>
    <row r="11" spans="1:19" s="1" customFormat="1" ht="12.75">
      <c r="A11" s="32">
        <v>6</v>
      </c>
      <c r="B11" s="43">
        <v>15.377000000000001</v>
      </c>
      <c r="C11" s="32" t="s">
        <v>190</v>
      </c>
      <c r="D11" s="32" t="s">
        <v>142</v>
      </c>
      <c r="E11" s="32" t="s">
        <v>173</v>
      </c>
      <c r="F11" s="10">
        <v>-58.494134000000322</v>
      </c>
      <c r="G11" s="10">
        <v>-34.530478999999879</v>
      </c>
    </row>
    <row r="12" spans="1:19" s="1" customFormat="1">
      <c r="A12" s="32">
        <v>7</v>
      </c>
      <c r="B12" s="43">
        <v>16.503779999999999</v>
      </c>
      <c r="C12" s="32" t="s">
        <v>475</v>
      </c>
      <c r="D12" s="32" t="s">
        <v>142</v>
      </c>
      <c r="E12" s="32" t="s">
        <v>173</v>
      </c>
      <c r="F12" s="10">
        <v>-58.523588999999866</v>
      </c>
      <c r="G12" s="10">
        <v>-34.531825999999825</v>
      </c>
      <c r="I12"/>
    </row>
    <row r="13" spans="1:19" s="1" customFormat="1" ht="12.75">
      <c r="A13" s="32">
        <v>8</v>
      </c>
      <c r="B13" s="43">
        <v>17.819500000000001</v>
      </c>
      <c r="C13" s="32" t="s">
        <v>476</v>
      </c>
      <c r="D13" s="32" t="s">
        <v>142</v>
      </c>
      <c r="E13" s="32" t="s">
        <v>173</v>
      </c>
      <c r="F13" s="10">
        <v>-58.537225000000021</v>
      </c>
      <c r="G13" s="10">
        <v>-34.528995999999871</v>
      </c>
    </row>
    <row r="14" spans="1:19" s="1" customFormat="1" ht="12.75">
      <c r="A14" s="32">
        <v>9</v>
      </c>
      <c r="B14" s="43">
        <v>18.832750000000001</v>
      </c>
      <c r="C14" s="32" t="s">
        <v>477</v>
      </c>
      <c r="D14" s="32" t="s">
        <v>142</v>
      </c>
      <c r="E14" s="32" t="s">
        <v>173</v>
      </c>
      <c r="F14" s="10">
        <v>-58.545897999999887</v>
      </c>
      <c r="G14" s="10">
        <v>-34.523976000000317</v>
      </c>
    </row>
    <row r="15" spans="1:19" s="1" customFormat="1" ht="12.75">
      <c r="A15" s="32">
        <v>10</v>
      </c>
      <c r="B15" s="43">
        <v>21.2593</v>
      </c>
      <c r="C15" s="32" t="s">
        <v>478</v>
      </c>
      <c r="D15" s="32" t="s">
        <v>142</v>
      </c>
      <c r="E15" s="32" t="s">
        <v>189</v>
      </c>
      <c r="F15" s="10">
        <v>-58.565644999999748</v>
      </c>
      <c r="G15" s="10">
        <v>-34.508574999999858</v>
      </c>
    </row>
    <row r="16" spans="1:19" s="1" customFormat="1" ht="12.75">
      <c r="A16" s="32">
        <v>11</v>
      </c>
      <c r="B16" s="43">
        <v>26.310099999999998</v>
      </c>
      <c r="C16" s="32" t="s">
        <v>479</v>
      </c>
      <c r="D16" s="32" t="s">
        <v>272</v>
      </c>
      <c r="E16" s="32" t="s">
        <v>210</v>
      </c>
      <c r="F16" s="10">
        <v>-58.619636000000035</v>
      </c>
      <c r="G16" s="10">
        <v>-34.504242999999683</v>
      </c>
    </row>
    <row r="17" spans="1:9" s="1" customFormat="1" ht="12.75">
      <c r="A17" s="32">
        <v>12</v>
      </c>
      <c r="B17" s="43">
        <v>28.339079999999999</v>
      </c>
      <c r="C17" s="32" t="s">
        <v>480</v>
      </c>
      <c r="D17" s="32" t="s">
        <v>142</v>
      </c>
      <c r="E17" s="32" t="s">
        <v>210</v>
      </c>
      <c r="F17" s="10">
        <v>-58.641558000000131</v>
      </c>
      <c r="G17" s="10">
        <v>-34.502752000000264</v>
      </c>
    </row>
    <row r="18" spans="1:9" s="1" customFormat="1" ht="12.75">
      <c r="A18" s="32">
        <v>13</v>
      </c>
      <c r="B18" s="43">
        <v>30.7</v>
      </c>
      <c r="C18" s="32" t="s">
        <v>481</v>
      </c>
      <c r="D18" s="32" t="s">
        <v>272</v>
      </c>
      <c r="E18" s="32" t="s">
        <v>301</v>
      </c>
      <c r="F18" s="10">
        <v>-58.666083999999806</v>
      </c>
      <c r="G18" s="10">
        <v>-34.503068999999748</v>
      </c>
    </row>
    <row r="19" spans="1:9" s="1" customFormat="1" ht="12.75">
      <c r="A19" s="32">
        <v>14</v>
      </c>
      <c r="B19" s="43">
        <v>31.905999999999999</v>
      </c>
      <c r="C19" s="32" t="s">
        <v>687</v>
      </c>
      <c r="D19" s="32" t="s">
        <v>142</v>
      </c>
      <c r="E19" s="32" t="s">
        <v>301</v>
      </c>
      <c r="F19" s="10">
        <v>-58.680537000000172</v>
      </c>
      <c r="G19" s="10">
        <v>-34.503411000000206</v>
      </c>
    </row>
    <row r="20" spans="1:9" s="1" customFormat="1" ht="12.75">
      <c r="A20" s="32">
        <v>15</v>
      </c>
      <c r="B20" s="43">
        <v>33.293759999999999</v>
      </c>
      <c r="C20" s="32" t="s">
        <v>688</v>
      </c>
      <c r="D20" s="32" t="s">
        <v>142</v>
      </c>
      <c r="E20" s="32" t="s">
        <v>301</v>
      </c>
      <c r="F20" s="10">
        <v>-58.694296999999523</v>
      </c>
      <c r="G20" s="10">
        <v>-34.498973000000326</v>
      </c>
    </row>
    <row r="21" spans="1:9" s="1" customFormat="1" ht="12.75">
      <c r="A21" s="32">
        <v>16</v>
      </c>
      <c r="B21" s="43">
        <v>34.43</v>
      </c>
      <c r="C21" s="32" t="s">
        <v>689</v>
      </c>
      <c r="D21" s="32" t="s">
        <v>272</v>
      </c>
      <c r="E21" s="32" t="s">
        <v>301</v>
      </c>
      <c r="F21" s="10">
        <v>-58.705018000000408</v>
      </c>
      <c r="G21" s="10">
        <v>-34.494203999999769</v>
      </c>
    </row>
    <row r="22" spans="1:9" s="1" customFormat="1" ht="12.75">
      <c r="A22" s="32">
        <v>17</v>
      </c>
      <c r="B22" s="43">
        <v>36.435000000000002</v>
      </c>
      <c r="C22" s="32" t="s">
        <v>690</v>
      </c>
      <c r="D22" s="32" t="s">
        <v>142</v>
      </c>
      <c r="E22" s="32" t="s">
        <v>301</v>
      </c>
      <c r="F22" s="10">
        <v>-58.725055000000182</v>
      </c>
      <c r="G22" s="10">
        <v>-34.485505000000309</v>
      </c>
    </row>
    <row r="23" spans="1:9" s="1" customFormat="1" ht="12.75">
      <c r="A23" s="32">
        <v>18</v>
      </c>
      <c r="B23" s="43">
        <v>37.9</v>
      </c>
      <c r="C23" s="32" t="s">
        <v>482</v>
      </c>
      <c r="D23" s="32" t="s">
        <v>142</v>
      </c>
      <c r="E23" s="32" t="s">
        <v>301</v>
      </c>
      <c r="F23" s="10">
        <v>-58.738356999999546</v>
      </c>
      <c r="G23" s="10">
        <v>-34.479429999999688</v>
      </c>
    </row>
    <row r="24" spans="1:9" s="1" customFormat="1" ht="12.75">
      <c r="A24" s="32">
        <v>19</v>
      </c>
      <c r="B24" s="43">
        <v>39.869239999999998</v>
      </c>
      <c r="C24" s="32" t="s">
        <v>691</v>
      </c>
      <c r="D24" s="32" t="s">
        <v>142</v>
      </c>
      <c r="E24" s="32" t="s">
        <v>301</v>
      </c>
      <c r="F24" s="10">
        <v>-58.757769000000167</v>
      </c>
      <c r="G24" s="10">
        <v>-34.470772000000295</v>
      </c>
    </row>
    <row r="25" spans="1:9" s="1" customFormat="1" ht="12.75">
      <c r="A25" s="32">
        <v>20</v>
      </c>
      <c r="B25" s="43">
        <v>41.7</v>
      </c>
      <c r="C25" s="32" t="s">
        <v>483</v>
      </c>
      <c r="D25" s="32" t="s">
        <v>272</v>
      </c>
      <c r="E25" s="32" t="s">
        <v>223</v>
      </c>
      <c r="F25" s="10">
        <v>-58.775355999999086</v>
      </c>
      <c r="G25" s="10">
        <v>-34.462944000000007</v>
      </c>
    </row>
    <row r="26" spans="1:9" s="1" customFormat="1" ht="12.75">
      <c r="A26" s="32">
        <v>21</v>
      </c>
      <c r="B26" s="43">
        <v>43.888800000000003</v>
      </c>
      <c r="C26" s="32" t="s">
        <v>484</v>
      </c>
      <c r="D26" s="32" t="s">
        <v>142</v>
      </c>
      <c r="E26" s="32" t="s">
        <v>223</v>
      </c>
      <c r="F26" s="10">
        <v>-58.796052999999077</v>
      </c>
      <c r="G26" s="10">
        <v>-34.45377299999997</v>
      </c>
    </row>
    <row r="27" spans="1:9" s="1" customFormat="1" ht="12.75">
      <c r="A27" s="32">
        <v>22</v>
      </c>
      <c r="B27" s="43">
        <v>51.944180000000003</v>
      </c>
      <c r="C27" s="32" t="s">
        <v>485</v>
      </c>
      <c r="D27" s="32" t="s">
        <v>142</v>
      </c>
      <c r="E27" s="32" t="s">
        <v>223</v>
      </c>
      <c r="F27" s="10">
        <v>-58.872668000000616</v>
      </c>
      <c r="G27" s="10">
        <v>-34.414562000000473</v>
      </c>
    </row>
    <row r="28" spans="1:9" s="1" customFormat="1">
      <c r="B28" s="13"/>
      <c r="I28"/>
    </row>
    <row r="29" spans="1:9" s="1" customFormat="1" ht="12.75">
      <c r="A29" s="241" t="s">
        <v>486</v>
      </c>
      <c r="B29" s="241"/>
      <c r="C29" s="241"/>
      <c r="D29" s="241"/>
      <c r="E29" s="241"/>
      <c r="F29" s="241"/>
      <c r="G29" s="241"/>
    </row>
    <row r="30" spans="1:9" s="1" customFormat="1" ht="38.25" customHeight="1">
      <c r="A30" s="241" t="s">
        <v>692</v>
      </c>
      <c r="B30" s="241"/>
      <c r="C30" s="241"/>
      <c r="D30" s="241"/>
      <c r="E30" s="241"/>
      <c r="F30" s="241"/>
      <c r="G30" s="241"/>
    </row>
    <row r="31" spans="1:9" s="1" customFormat="1" ht="12.75"/>
    <row r="32" spans="1:9" s="1" customFormat="1" ht="12.75"/>
    <row r="33" s="1" customFormat="1" ht="12.75"/>
    <row r="34" s="1" customFormat="1" ht="12.75"/>
    <row r="35" s="1" customFormat="1" ht="12.75"/>
    <row r="36" s="1" customFormat="1" ht="12.75"/>
    <row r="37" s="18" customFormat="1"/>
    <row r="38" s="18" customFormat="1"/>
    <row r="39" s="18" customFormat="1"/>
    <row r="40" s="18" customFormat="1"/>
    <row r="41" s="18" customFormat="1"/>
  </sheetData>
  <mergeCells count="2">
    <mergeCell ref="A30:G30"/>
    <mergeCell ref="A29:G29"/>
  </mergeCells>
  <pageMargins left="0.7" right="0.7" top="0.75" bottom="0.75" header="0.3" footer="0.3"/>
  <drawing r:id="rId1"/>
  <tableParts count="1">
    <tablePart r:id="rId2"/>
  </tableParts>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tint="-4.9989318521683403E-2"/>
  </sheetPr>
  <dimension ref="A1:BG376"/>
  <sheetViews>
    <sheetView zoomScale="80" zoomScaleNormal="80" workbookViewId="0">
      <pane xSplit="2" ySplit="1" topLeftCell="AU336" activePane="bottomRight" state="frozen"/>
      <selection pane="topRight"/>
      <selection pane="bottomLeft"/>
      <selection pane="bottomRight" activeCell="BG361" sqref="BG361"/>
    </sheetView>
  </sheetViews>
  <sheetFormatPr baseColWidth="10" defaultColWidth="11.21875" defaultRowHeight="12.75"/>
  <cols>
    <col min="1" max="1" width="5.21875" style="1" customWidth="1"/>
    <col min="2" max="2" width="9.33203125" style="1" customWidth="1"/>
    <col min="3" max="15" width="11.6640625" style="12" customWidth="1"/>
    <col min="16" max="33" width="11.6640625" style="1" customWidth="1"/>
    <col min="34" max="37" width="11.6640625" style="13" customWidth="1"/>
    <col min="38" max="57" width="11.6640625" style="1" customWidth="1"/>
    <col min="58" max="58" width="11.21875" style="1" customWidth="1"/>
    <col min="59" max="59" width="54.5546875" style="1" customWidth="1"/>
    <col min="60" max="16384" width="11.21875" style="1"/>
  </cols>
  <sheetData>
    <row r="1" spans="1:59" s="39" customFormat="1" ht="110.85" customHeight="1">
      <c r="A1" s="39" t="s">
        <v>57</v>
      </c>
      <c r="B1" s="39" t="s">
        <v>58</v>
      </c>
      <c r="C1" s="40" t="s">
        <v>59</v>
      </c>
      <c r="D1" s="40" t="s">
        <v>60</v>
      </c>
      <c r="E1" s="40" t="s">
        <v>61</v>
      </c>
      <c r="F1" s="40" t="s">
        <v>62</v>
      </c>
      <c r="G1" s="40" t="s">
        <v>6</v>
      </c>
      <c r="H1" s="40" t="s">
        <v>63</v>
      </c>
      <c r="I1" s="40" t="s">
        <v>64</v>
      </c>
      <c r="J1" s="40" t="s">
        <v>65</v>
      </c>
      <c r="K1" s="40" t="s">
        <v>66</v>
      </c>
      <c r="L1" s="40" t="s">
        <v>67</v>
      </c>
      <c r="M1" s="40" t="s">
        <v>68</v>
      </c>
      <c r="N1" s="40" t="s">
        <v>69</v>
      </c>
      <c r="O1" s="40" t="s">
        <v>70</v>
      </c>
      <c r="P1" s="39" t="s">
        <v>71</v>
      </c>
      <c r="Q1" s="39" t="s">
        <v>72</v>
      </c>
      <c r="R1" s="39" t="s">
        <v>73</v>
      </c>
      <c r="S1" s="39" t="s">
        <v>74</v>
      </c>
      <c r="T1" s="39" t="s">
        <v>75</v>
      </c>
      <c r="U1" s="39" t="s">
        <v>76</v>
      </c>
      <c r="V1" s="39" t="s">
        <v>77</v>
      </c>
      <c r="W1" s="39" t="s">
        <v>78</v>
      </c>
      <c r="X1" s="39" t="s">
        <v>79</v>
      </c>
      <c r="Y1" s="39" t="s">
        <v>80</v>
      </c>
      <c r="Z1" s="39" t="s">
        <v>81</v>
      </c>
      <c r="AA1" s="39" t="s">
        <v>82</v>
      </c>
      <c r="AB1" s="39" t="s">
        <v>83</v>
      </c>
      <c r="AC1" s="39" t="s">
        <v>84</v>
      </c>
      <c r="AD1" s="39" t="s">
        <v>85</v>
      </c>
      <c r="AE1" s="39" t="s">
        <v>86</v>
      </c>
      <c r="AF1" s="39" t="s">
        <v>87</v>
      </c>
      <c r="AG1" s="39" t="s">
        <v>88</v>
      </c>
      <c r="AH1" s="41" t="s">
        <v>89</v>
      </c>
      <c r="AI1" s="41" t="s">
        <v>90</v>
      </c>
      <c r="AJ1" s="41" t="s">
        <v>91</v>
      </c>
      <c r="AK1" s="41" t="s">
        <v>92</v>
      </c>
      <c r="AL1" s="39" t="s">
        <v>93</v>
      </c>
      <c r="AM1" s="39" t="s">
        <v>94</v>
      </c>
      <c r="AN1" s="39" t="s">
        <v>95</v>
      </c>
      <c r="AO1" s="39" t="s">
        <v>96</v>
      </c>
      <c r="AP1" s="39" t="s">
        <v>97</v>
      </c>
      <c r="AQ1" s="39" t="s">
        <v>98</v>
      </c>
      <c r="AR1" s="39" t="s">
        <v>99</v>
      </c>
      <c r="AS1" s="39" t="s">
        <v>100</v>
      </c>
      <c r="AT1" s="39" t="s">
        <v>101</v>
      </c>
      <c r="AU1" s="39" t="s">
        <v>102</v>
      </c>
      <c r="AV1" s="39" t="s">
        <v>103</v>
      </c>
      <c r="AW1" s="39" t="s">
        <v>104</v>
      </c>
      <c r="AX1" s="39" t="s">
        <v>105</v>
      </c>
      <c r="AY1" s="39" t="s">
        <v>106</v>
      </c>
      <c r="AZ1" s="39" t="s">
        <v>107</v>
      </c>
      <c r="BA1" s="39" t="s">
        <v>108</v>
      </c>
      <c r="BB1" s="39" t="s">
        <v>109</v>
      </c>
      <c r="BC1" s="39" t="s">
        <v>110</v>
      </c>
      <c r="BD1" s="39" t="s">
        <v>111</v>
      </c>
      <c r="BE1" s="39" t="s">
        <v>112</v>
      </c>
      <c r="BF1" s="39" t="s">
        <v>113</v>
      </c>
      <c r="BG1" s="39" t="s">
        <v>114</v>
      </c>
    </row>
    <row r="2" spans="1:59">
      <c r="A2" s="1">
        <v>1993</v>
      </c>
      <c r="B2" s="1" t="s">
        <v>115</v>
      </c>
      <c r="C2" s="12">
        <v>18.643000000000001</v>
      </c>
      <c r="D2" s="12">
        <v>47.968000000000004</v>
      </c>
      <c r="E2" s="12">
        <v>0</v>
      </c>
      <c r="F2" s="12">
        <v>0</v>
      </c>
      <c r="G2" s="12">
        <f t="shared" ref="G2:G65" si="0">SUM(C2:F2)</f>
        <v>66.611000000000004</v>
      </c>
      <c r="H2" s="12">
        <v>66.611000000000004</v>
      </c>
      <c r="I2" s="12">
        <v>103.99600000000001</v>
      </c>
      <c r="J2" s="12">
        <v>114.57899999999999</v>
      </c>
      <c r="K2" s="12">
        <v>0</v>
      </c>
      <c r="L2" s="12">
        <v>0</v>
      </c>
      <c r="M2" s="12">
        <v>0</v>
      </c>
      <c r="N2" s="12">
        <f>+BS_InfraMR[[#This Row],[A.03.1 -  Longitud de Vías de Explotación No Electrificadas Troncales y Ramales (vía principal) (km)]]+BS_InfraMR[[#This Row],[A.04.1 -  Longitud de Vías de Explotación Electrificadas Troncales y Ramales (vía principal) (km)]]</f>
        <v>114.57899999999999</v>
      </c>
      <c r="O2" s="12">
        <v>114.57899999999999</v>
      </c>
      <c r="P2" s="1">
        <v>23</v>
      </c>
      <c r="Q2" s="1">
        <v>6</v>
      </c>
      <c r="R2" s="1">
        <v>1</v>
      </c>
      <c r="S2" s="1">
        <f>+SUM(BS_InfraMR[[#This Row],[A.05.1 - Número de Estaciones en Explotación (cantidad)]:[A.07.1 - Número de Apeaderos en Explotación (cantidad)]])</f>
        <v>30</v>
      </c>
      <c r="T2" s="1">
        <v>18</v>
      </c>
      <c r="U2" s="1">
        <v>31</v>
      </c>
      <c r="V2" s="1">
        <v>0</v>
      </c>
      <c r="W2" s="1">
        <v>26</v>
      </c>
      <c r="X2" s="1">
        <v>0</v>
      </c>
      <c r="Y2" s="1">
        <f t="shared" ref="Y2:Y65" si="1">SUM(T2:X2)</f>
        <v>75</v>
      </c>
      <c r="Z2" s="1">
        <v>13</v>
      </c>
      <c r="AA2" s="1">
        <v>13</v>
      </c>
      <c r="AB2" s="1">
        <f>+BS_InfraMR[[#This Row],[Total Pasos Vehiculares a Nivel]]</f>
        <v>75</v>
      </c>
      <c r="AC2" s="1">
        <f t="shared" ref="AC2:AC65" si="2">SUM(Z2:AB2)</f>
        <v>101</v>
      </c>
      <c r="AD2" s="1">
        <v>1</v>
      </c>
      <c r="AE2" s="1">
        <v>8</v>
      </c>
      <c r="AF2" s="1">
        <v>11</v>
      </c>
      <c r="AG2" s="1">
        <f t="shared" ref="AG2:AG65" si="3">SUM(AD2:AF2)</f>
        <v>20</v>
      </c>
      <c r="AH2" s="12">
        <v>16.120999999999999</v>
      </c>
      <c r="AI2" s="12">
        <v>0</v>
      </c>
      <c r="AJ2" s="12">
        <v>50.177</v>
      </c>
      <c r="AK2" s="12">
        <f t="shared" ref="AK2:AK65" si="4">SUM(AH2:AJ2)</f>
        <v>66.298000000000002</v>
      </c>
      <c r="AL2" s="1">
        <v>2</v>
      </c>
      <c r="AM2" s="1">
        <v>0</v>
      </c>
      <c r="AN2" s="1">
        <v>13</v>
      </c>
      <c r="AO2" s="1">
        <f t="shared" ref="AO2:AO65" si="5">SUM(AL2:AN2)</f>
        <v>15</v>
      </c>
      <c r="AP2" s="1">
        <v>0</v>
      </c>
      <c r="AQ2" s="1">
        <v>0</v>
      </c>
      <c r="AR2" s="1">
        <v>0</v>
      </c>
      <c r="AS2" s="1">
        <f>+SUM(BS_InfraMR[[#This Row],[B.02.1 - Parque de Coches Eléctricos Motrices]:[B.02.3 - Parque de Coches Eléctricos Motrices Tipo R]])</f>
        <v>0</v>
      </c>
      <c r="AT2" s="1">
        <v>0</v>
      </c>
      <c r="AU2" s="1">
        <v>0</v>
      </c>
      <c r="AV2" s="1">
        <v>0</v>
      </c>
      <c r="AW2" s="1">
        <f>+SUM(BS_InfraMR[[#This Row],[B.03.1 - Parque de Coches Motores Motrices Remolcados]:[B.03.3 - Parque de Coches Motores Motrices Cabina]])</f>
        <v>0</v>
      </c>
      <c r="AX2" s="1">
        <v>43</v>
      </c>
      <c r="AY2" s="1">
        <v>13</v>
      </c>
      <c r="AZ2" s="1">
        <v>0</v>
      </c>
      <c r="BA2" s="1">
        <v>26</v>
      </c>
      <c r="BB2" s="1">
        <v>0</v>
      </c>
      <c r="BC2" s="1">
        <f t="shared" ref="BC2:BC65" si="6">SUM(AX2:BB2)</f>
        <v>82</v>
      </c>
      <c r="BD2" s="1">
        <v>1</v>
      </c>
      <c r="BE2" s="1">
        <v>31</v>
      </c>
      <c r="BF2" s="12">
        <v>1</v>
      </c>
    </row>
    <row r="3" spans="1:59">
      <c r="A3" s="1">
        <v>1993</v>
      </c>
      <c r="B3" s="1" t="s">
        <v>116</v>
      </c>
      <c r="C3" s="12">
        <v>18.643000000000001</v>
      </c>
      <c r="D3" s="12">
        <v>47.968000000000004</v>
      </c>
      <c r="E3" s="12">
        <v>0</v>
      </c>
      <c r="F3" s="12">
        <v>0</v>
      </c>
      <c r="G3" s="12">
        <f t="shared" si="0"/>
        <v>66.611000000000004</v>
      </c>
      <c r="H3" s="12">
        <v>66.611000000000004</v>
      </c>
      <c r="I3" s="12">
        <v>103.99600000000001</v>
      </c>
      <c r="J3" s="12">
        <v>114.57899999999999</v>
      </c>
      <c r="K3" s="12">
        <v>0</v>
      </c>
      <c r="L3" s="12">
        <v>0</v>
      </c>
      <c r="M3" s="12">
        <v>0</v>
      </c>
      <c r="N3" s="12">
        <f>+BS_InfraMR[[#This Row],[A.03.1 -  Longitud de Vías de Explotación No Electrificadas Troncales y Ramales (vía principal) (km)]]+BS_InfraMR[[#This Row],[A.04.1 -  Longitud de Vías de Explotación Electrificadas Troncales y Ramales (vía principal) (km)]]</f>
        <v>114.57899999999999</v>
      </c>
      <c r="O3" s="12">
        <v>114.57899999999999</v>
      </c>
      <c r="P3" s="1">
        <v>23</v>
      </c>
      <c r="Q3" s="1">
        <v>6</v>
      </c>
      <c r="R3" s="1">
        <v>1</v>
      </c>
      <c r="S3" s="1">
        <f>+SUM(BS_InfraMR[[#This Row],[A.05.1 - Número de Estaciones en Explotación (cantidad)]:[A.07.1 - Número de Apeaderos en Explotación (cantidad)]])</f>
        <v>30</v>
      </c>
      <c r="T3" s="1">
        <v>18</v>
      </c>
      <c r="U3" s="1">
        <v>31</v>
      </c>
      <c r="V3" s="1">
        <v>0</v>
      </c>
      <c r="W3" s="1">
        <v>26</v>
      </c>
      <c r="X3" s="1">
        <v>0</v>
      </c>
      <c r="Y3" s="1">
        <f t="shared" si="1"/>
        <v>75</v>
      </c>
      <c r="Z3" s="1">
        <v>13</v>
      </c>
      <c r="AA3" s="1">
        <v>13</v>
      </c>
      <c r="AB3" s="1">
        <f>+BS_InfraMR[[#This Row],[Total Pasos Vehiculares a Nivel]]</f>
        <v>75</v>
      </c>
      <c r="AC3" s="1">
        <f t="shared" si="2"/>
        <v>101</v>
      </c>
      <c r="AD3" s="1">
        <v>1</v>
      </c>
      <c r="AE3" s="1">
        <v>8</v>
      </c>
      <c r="AF3" s="1">
        <v>11</v>
      </c>
      <c r="AG3" s="1">
        <f t="shared" si="3"/>
        <v>20</v>
      </c>
      <c r="AH3" s="12">
        <v>16.120999999999999</v>
      </c>
      <c r="AI3" s="12">
        <v>0</v>
      </c>
      <c r="AJ3" s="12">
        <v>50.177</v>
      </c>
      <c r="AK3" s="12">
        <f t="shared" si="4"/>
        <v>66.298000000000002</v>
      </c>
      <c r="AL3" s="1">
        <v>2</v>
      </c>
      <c r="AM3" s="1">
        <v>0</v>
      </c>
      <c r="AN3" s="1">
        <v>13</v>
      </c>
      <c r="AO3" s="1">
        <f t="shared" si="5"/>
        <v>15</v>
      </c>
      <c r="AP3" s="1">
        <v>0</v>
      </c>
      <c r="AQ3" s="1">
        <v>0</v>
      </c>
      <c r="AR3" s="1">
        <v>0</v>
      </c>
      <c r="AS3" s="1">
        <f>+SUM(BS_InfraMR[[#This Row],[B.02.1 - Parque de Coches Eléctricos Motrices]:[B.02.3 - Parque de Coches Eléctricos Motrices Tipo R]])</f>
        <v>0</v>
      </c>
      <c r="AT3" s="1">
        <v>0</v>
      </c>
      <c r="AU3" s="1">
        <v>0</v>
      </c>
      <c r="AV3" s="1">
        <v>0</v>
      </c>
      <c r="AW3" s="1">
        <f>+SUM(BS_InfraMR[[#This Row],[B.03.1 - Parque de Coches Motores Motrices Remolcados]:[B.03.3 - Parque de Coches Motores Motrices Cabina]])</f>
        <v>0</v>
      </c>
      <c r="AX3" s="1">
        <v>43</v>
      </c>
      <c r="AY3" s="1">
        <v>13</v>
      </c>
      <c r="AZ3" s="1">
        <v>0</v>
      </c>
      <c r="BA3" s="1">
        <v>26</v>
      </c>
      <c r="BB3" s="1">
        <v>0</v>
      </c>
      <c r="BC3" s="1">
        <f t="shared" si="6"/>
        <v>82</v>
      </c>
      <c r="BD3" s="1">
        <v>1</v>
      </c>
      <c r="BE3" s="1">
        <v>31</v>
      </c>
      <c r="BF3" s="12">
        <v>1</v>
      </c>
    </row>
    <row r="4" spans="1:59">
      <c r="A4" s="1">
        <v>1993</v>
      </c>
      <c r="B4" s="1" t="s">
        <v>117</v>
      </c>
      <c r="C4" s="12">
        <v>18.643000000000001</v>
      </c>
      <c r="D4" s="12">
        <v>47.968000000000004</v>
      </c>
      <c r="E4" s="12">
        <v>0</v>
      </c>
      <c r="F4" s="12">
        <v>0</v>
      </c>
      <c r="G4" s="12">
        <f t="shared" si="0"/>
        <v>66.611000000000004</v>
      </c>
      <c r="H4" s="12">
        <v>66.611000000000004</v>
      </c>
      <c r="I4" s="12">
        <v>103.99600000000001</v>
      </c>
      <c r="J4" s="12">
        <v>114.57899999999999</v>
      </c>
      <c r="K4" s="12">
        <v>0</v>
      </c>
      <c r="L4" s="12">
        <v>0</v>
      </c>
      <c r="M4" s="12">
        <v>0</v>
      </c>
      <c r="N4" s="12">
        <f>+BS_InfraMR[[#This Row],[A.03.1 -  Longitud de Vías de Explotación No Electrificadas Troncales y Ramales (vía principal) (km)]]+BS_InfraMR[[#This Row],[A.04.1 -  Longitud de Vías de Explotación Electrificadas Troncales y Ramales (vía principal) (km)]]</f>
        <v>114.57899999999999</v>
      </c>
      <c r="O4" s="12">
        <v>114.57899999999999</v>
      </c>
      <c r="P4" s="1">
        <v>23</v>
      </c>
      <c r="Q4" s="1">
        <v>6</v>
      </c>
      <c r="R4" s="1">
        <v>1</v>
      </c>
      <c r="S4" s="1">
        <f>+SUM(BS_InfraMR[[#This Row],[A.05.1 - Número de Estaciones en Explotación (cantidad)]:[A.07.1 - Número de Apeaderos en Explotación (cantidad)]])</f>
        <v>30</v>
      </c>
      <c r="T4" s="1">
        <v>18</v>
      </c>
      <c r="U4" s="1">
        <v>31</v>
      </c>
      <c r="V4" s="1">
        <v>0</v>
      </c>
      <c r="W4" s="1">
        <v>26</v>
      </c>
      <c r="X4" s="1">
        <v>0</v>
      </c>
      <c r="Y4" s="1">
        <f t="shared" si="1"/>
        <v>75</v>
      </c>
      <c r="Z4" s="1">
        <v>13</v>
      </c>
      <c r="AA4" s="1">
        <v>13</v>
      </c>
      <c r="AB4" s="1">
        <f>+BS_InfraMR[[#This Row],[Total Pasos Vehiculares a Nivel]]</f>
        <v>75</v>
      </c>
      <c r="AC4" s="1">
        <f t="shared" si="2"/>
        <v>101</v>
      </c>
      <c r="AD4" s="1">
        <v>1</v>
      </c>
      <c r="AE4" s="1">
        <v>8</v>
      </c>
      <c r="AF4" s="1">
        <v>11</v>
      </c>
      <c r="AG4" s="1">
        <f t="shared" si="3"/>
        <v>20</v>
      </c>
      <c r="AH4" s="12">
        <v>16.120999999999999</v>
      </c>
      <c r="AI4" s="12">
        <v>0</v>
      </c>
      <c r="AJ4" s="12">
        <v>50.177</v>
      </c>
      <c r="AK4" s="12">
        <f t="shared" si="4"/>
        <v>66.298000000000002</v>
      </c>
      <c r="AL4" s="1">
        <v>2</v>
      </c>
      <c r="AM4" s="1">
        <v>0</v>
      </c>
      <c r="AN4" s="1">
        <v>13</v>
      </c>
      <c r="AO4" s="1">
        <f t="shared" si="5"/>
        <v>15</v>
      </c>
      <c r="AP4" s="1">
        <v>0</v>
      </c>
      <c r="AQ4" s="1">
        <v>0</v>
      </c>
      <c r="AR4" s="1">
        <v>0</v>
      </c>
      <c r="AS4" s="1">
        <f>+SUM(BS_InfraMR[[#This Row],[B.02.1 - Parque de Coches Eléctricos Motrices]:[B.02.3 - Parque de Coches Eléctricos Motrices Tipo R]])</f>
        <v>0</v>
      </c>
      <c r="AT4" s="1">
        <v>0</v>
      </c>
      <c r="AU4" s="1">
        <v>0</v>
      </c>
      <c r="AV4" s="1">
        <v>0</v>
      </c>
      <c r="AW4" s="1">
        <f>+SUM(BS_InfraMR[[#This Row],[B.03.1 - Parque de Coches Motores Motrices Remolcados]:[B.03.3 - Parque de Coches Motores Motrices Cabina]])</f>
        <v>0</v>
      </c>
      <c r="AX4" s="1">
        <v>43</v>
      </c>
      <c r="AY4" s="1">
        <v>13</v>
      </c>
      <c r="AZ4" s="1">
        <v>0</v>
      </c>
      <c r="BA4" s="1">
        <v>26</v>
      </c>
      <c r="BB4" s="1">
        <v>0</v>
      </c>
      <c r="BC4" s="1">
        <f t="shared" si="6"/>
        <v>82</v>
      </c>
      <c r="BD4" s="1">
        <v>1</v>
      </c>
      <c r="BE4" s="1">
        <v>31</v>
      </c>
      <c r="BF4" s="12">
        <v>1</v>
      </c>
    </row>
    <row r="5" spans="1:59">
      <c r="A5" s="1">
        <v>1993</v>
      </c>
      <c r="B5" s="1" t="s">
        <v>118</v>
      </c>
      <c r="C5" s="12">
        <v>18.643000000000001</v>
      </c>
      <c r="D5" s="12">
        <v>47.968000000000004</v>
      </c>
      <c r="E5" s="12">
        <v>0</v>
      </c>
      <c r="F5" s="12">
        <v>0</v>
      </c>
      <c r="G5" s="12">
        <f t="shared" si="0"/>
        <v>66.611000000000004</v>
      </c>
      <c r="H5" s="12">
        <v>66.611000000000004</v>
      </c>
      <c r="I5" s="12">
        <v>103.99600000000001</v>
      </c>
      <c r="J5" s="12">
        <v>114.57899999999999</v>
      </c>
      <c r="K5" s="12">
        <v>0</v>
      </c>
      <c r="L5" s="12">
        <v>0</v>
      </c>
      <c r="M5" s="12">
        <v>0</v>
      </c>
      <c r="N5" s="12">
        <f>+BS_InfraMR[[#This Row],[A.03.1 -  Longitud de Vías de Explotación No Electrificadas Troncales y Ramales (vía principal) (km)]]+BS_InfraMR[[#This Row],[A.04.1 -  Longitud de Vías de Explotación Electrificadas Troncales y Ramales (vía principal) (km)]]</f>
        <v>114.57899999999999</v>
      </c>
      <c r="O5" s="12">
        <v>114.57899999999999</v>
      </c>
      <c r="P5" s="1">
        <v>23</v>
      </c>
      <c r="Q5" s="1">
        <v>6</v>
      </c>
      <c r="R5" s="1">
        <v>1</v>
      </c>
      <c r="S5" s="1">
        <f>+SUM(BS_InfraMR[[#This Row],[A.05.1 - Número de Estaciones en Explotación (cantidad)]:[A.07.1 - Número de Apeaderos en Explotación (cantidad)]])</f>
        <v>30</v>
      </c>
      <c r="T5" s="1">
        <v>18</v>
      </c>
      <c r="U5" s="1">
        <v>31</v>
      </c>
      <c r="V5" s="1">
        <v>0</v>
      </c>
      <c r="W5" s="1">
        <v>26</v>
      </c>
      <c r="X5" s="1">
        <v>0</v>
      </c>
      <c r="Y5" s="1">
        <f t="shared" si="1"/>
        <v>75</v>
      </c>
      <c r="Z5" s="1">
        <v>13</v>
      </c>
      <c r="AA5" s="1">
        <v>13</v>
      </c>
      <c r="AB5" s="1">
        <f>+BS_InfraMR[[#This Row],[Total Pasos Vehiculares a Nivel]]</f>
        <v>75</v>
      </c>
      <c r="AC5" s="1">
        <f t="shared" si="2"/>
        <v>101</v>
      </c>
      <c r="AD5" s="1">
        <v>1</v>
      </c>
      <c r="AE5" s="1">
        <v>8</v>
      </c>
      <c r="AF5" s="1">
        <v>11</v>
      </c>
      <c r="AG5" s="1">
        <f t="shared" si="3"/>
        <v>20</v>
      </c>
      <c r="AH5" s="12">
        <v>16.120999999999999</v>
      </c>
      <c r="AI5" s="12">
        <v>0</v>
      </c>
      <c r="AJ5" s="12">
        <v>50.177</v>
      </c>
      <c r="AK5" s="12">
        <f t="shared" si="4"/>
        <v>66.298000000000002</v>
      </c>
      <c r="AL5" s="1">
        <v>2</v>
      </c>
      <c r="AM5" s="1">
        <v>0</v>
      </c>
      <c r="AN5" s="1">
        <v>13</v>
      </c>
      <c r="AO5" s="1">
        <f t="shared" si="5"/>
        <v>15</v>
      </c>
      <c r="AP5" s="1">
        <v>0</v>
      </c>
      <c r="AQ5" s="1">
        <v>0</v>
      </c>
      <c r="AR5" s="1">
        <v>0</v>
      </c>
      <c r="AS5" s="1">
        <f>+SUM(BS_InfraMR[[#This Row],[B.02.1 - Parque de Coches Eléctricos Motrices]:[B.02.3 - Parque de Coches Eléctricos Motrices Tipo R]])</f>
        <v>0</v>
      </c>
      <c r="AT5" s="1">
        <v>0</v>
      </c>
      <c r="AU5" s="1">
        <v>0</v>
      </c>
      <c r="AV5" s="1">
        <v>0</v>
      </c>
      <c r="AW5" s="1">
        <f>+SUM(BS_InfraMR[[#This Row],[B.03.1 - Parque de Coches Motores Motrices Remolcados]:[B.03.3 - Parque de Coches Motores Motrices Cabina]])</f>
        <v>0</v>
      </c>
      <c r="AX5" s="1">
        <v>43</v>
      </c>
      <c r="AY5" s="1">
        <v>13</v>
      </c>
      <c r="AZ5" s="1">
        <v>0</v>
      </c>
      <c r="BA5" s="1">
        <v>26</v>
      </c>
      <c r="BB5" s="1">
        <v>0</v>
      </c>
      <c r="BC5" s="1">
        <f t="shared" si="6"/>
        <v>82</v>
      </c>
      <c r="BD5" s="1">
        <v>1</v>
      </c>
      <c r="BE5" s="1">
        <v>31</v>
      </c>
      <c r="BF5" s="12">
        <v>1</v>
      </c>
    </row>
    <row r="6" spans="1:59">
      <c r="A6" s="1">
        <v>1993</v>
      </c>
      <c r="B6" s="1" t="s">
        <v>119</v>
      </c>
      <c r="C6" s="12">
        <v>18.643000000000001</v>
      </c>
      <c r="D6" s="12">
        <v>47.968000000000004</v>
      </c>
      <c r="E6" s="12">
        <v>0</v>
      </c>
      <c r="F6" s="12">
        <v>0</v>
      </c>
      <c r="G6" s="12">
        <f t="shared" si="0"/>
        <v>66.611000000000004</v>
      </c>
      <c r="H6" s="12">
        <v>66.611000000000004</v>
      </c>
      <c r="I6" s="12">
        <v>103.99600000000001</v>
      </c>
      <c r="J6" s="12">
        <v>114.57899999999999</v>
      </c>
      <c r="K6" s="12">
        <v>0</v>
      </c>
      <c r="L6" s="12">
        <v>0</v>
      </c>
      <c r="M6" s="12">
        <v>0</v>
      </c>
      <c r="N6" s="12">
        <f>+BS_InfraMR[[#This Row],[A.03.1 -  Longitud de Vías de Explotación No Electrificadas Troncales y Ramales (vía principal) (km)]]+BS_InfraMR[[#This Row],[A.04.1 -  Longitud de Vías de Explotación Electrificadas Troncales y Ramales (vía principal) (km)]]</f>
        <v>114.57899999999999</v>
      </c>
      <c r="O6" s="12">
        <v>114.57899999999999</v>
      </c>
      <c r="P6" s="1">
        <v>23</v>
      </c>
      <c r="Q6" s="1">
        <v>6</v>
      </c>
      <c r="R6" s="1">
        <v>1</v>
      </c>
      <c r="S6" s="1">
        <f>+SUM(BS_InfraMR[[#This Row],[A.05.1 - Número de Estaciones en Explotación (cantidad)]:[A.07.1 - Número de Apeaderos en Explotación (cantidad)]])</f>
        <v>30</v>
      </c>
      <c r="T6" s="1">
        <v>18</v>
      </c>
      <c r="U6" s="1">
        <v>31</v>
      </c>
      <c r="V6" s="1">
        <v>0</v>
      </c>
      <c r="W6" s="1">
        <v>26</v>
      </c>
      <c r="X6" s="1">
        <v>0</v>
      </c>
      <c r="Y6" s="1">
        <f t="shared" si="1"/>
        <v>75</v>
      </c>
      <c r="Z6" s="1">
        <v>13</v>
      </c>
      <c r="AA6" s="1">
        <v>13</v>
      </c>
      <c r="AB6" s="1">
        <f>+BS_InfraMR[[#This Row],[Total Pasos Vehiculares a Nivel]]</f>
        <v>75</v>
      </c>
      <c r="AC6" s="1">
        <f t="shared" si="2"/>
        <v>101</v>
      </c>
      <c r="AD6" s="1">
        <v>1</v>
      </c>
      <c r="AE6" s="1">
        <v>8</v>
      </c>
      <c r="AF6" s="1">
        <v>11</v>
      </c>
      <c r="AG6" s="1">
        <f t="shared" si="3"/>
        <v>20</v>
      </c>
      <c r="AH6" s="12">
        <v>16.120999999999999</v>
      </c>
      <c r="AI6" s="12">
        <v>0</v>
      </c>
      <c r="AJ6" s="12">
        <v>50.177</v>
      </c>
      <c r="AK6" s="12">
        <f t="shared" si="4"/>
        <v>66.298000000000002</v>
      </c>
      <c r="AL6" s="1">
        <v>2</v>
      </c>
      <c r="AM6" s="1">
        <v>0</v>
      </c>
      <c r="AN6" s="1">
        <v>13</v>
      </c>
      <c r="AO6" s="1">
        <f t="shared" si="5"/>
        <v>15</v>
      </c>
      <c r="AP6" s="1">
        <v>0</v>
      </c>
      <c r="AQ6" s="1">
        <v>0</v>
      </c>
      <c r="AR6" s="1">
        <v>0</v>
      </c>
      <c r="AS6" s="1">
        <f>+SUM(BS_InfraMR[[#This Row],[B.02.1 - Parque de Coches Eléctricos Motrices]:[B.02.3 - Parque de Coches Eléctricos Motrices Tipo R]])</f>
        <v>0</v>
      </c>
      <c r="AT6" s="1">
        <v>0</v>
      </c>
      <c r="AU6" s="1">
        <v>0</v>
      </c>
      <c r="AV6" s="1">
        <v>0</v>
      </c>
      <c r="AW6" s="1">
        <f>+SUM(BS_InfraMR[[#This Row],[B.03.1 - Parque de Coches Motores Motrices Remolcados]:[B.03.3 - Parque de Coches Motores Motrices Cabina]])</f>
        <v>0</v>
      </c>
      <c r="AX6" s="1">
        <v>43</v>
      </c>
      <c r="AY6" s="1">
        <v>13</v>
      </c>
      <c r="AZ6" s="1">
        <v>0</v>
      </c>
      <c r="BA6" s="1">
        <v>26</v>
      </c>
      <c r="BB6" s="1">
        <v>0</v>
      </c>
      <c r="BC6" s="1">
        <f t="shared" si="6"/>
        <v>82</v>
      </c>
      <c r="BD6" s="1">
        <v>1</v>
      </c>
      <c r="BE6" s="1">
        <v>31</v>
      </c>
      <c r="BF6" s="12">
        <v>1</v>
      </c>
    </row>
    <row r="7" spans="1:59">
      <c r="A7" s="1">
        <v>1993</v>
      </c>
      <c r="B7" s="1" t="s">
        <v>120</v>
      </c>
      <c r="C7" s="12">
        <v>18.643000000000001</v>
      </c>
      <c r="D7" s="12">
        <v>47.968000000000004</v>
      </c>
      <c r="E7" s="12">
        <v>0</v>
      </c>
      <c r="F7" s="12">
        <v>0</v>
      </c>
      <c r="G7" s="12">
        <f t="shared" si="0"/>
        <v>66.611000000000004</v>
      </c>
      <c r="H7" s="12">
        <v>66.611000000000004</v>
      </c>
      <c r="I7" s="12">
        <v>103.99600000000001</v>
      </c>
      <c r="J7" s="12">
        <v>114.57899999999999</v>
      </c>
      <c r="K7" s="12">
        <v>0</v>
      </c>
      <c r="L7" s="12">
        <v>0</v>
      </c>
      <c r="M7" s="12">
        <v>0</v>
      </c>
      <c r="N7" s="12">
        <f>+BS_InfraMR[[#This Row],[A.03.1 -  Longitud de Vías de Explotación No Electrificadas Troncales y Ramales (vía principal) (km)]]+BS_InfraMR[[#This Row],[A.04.1 -  Longitud de Vías de Explotación Electrificadas Troncales y Ramales (vía principal) (km)]]</f>
        <v>114.57899999999999</v>
      </c>
      <c r="O7" s="12">
        <v>114.57899999999999</v>
      </c>
      <c r="P7" s="1">
        <v>23</v>
      </c>
      <c r="Q7" s="1">
        <v>6</v>
      </c>
      <c r="R7" s="1">
        <v>1</v>
      </c>
      <c r="S7" s="1">
        <f>+SUM(BS_InfraMR[[#This Row],[A.05.1 - Número de Estaciones en Explotación (cantidad)]:[A.07.1 - Número de Apeaderos en Explotación (cantidad)]])</f>
        <v>30</v>
      </c>
      <c r="T7" s="1">
        <v>18</v>
      </c>
      <c r="U7" s="1">
        <v>31</v>
      </c>
      <c r="V7" s="1">
        <v>0</v>
      </c>
      <c r="W7" s="1">
        <v>26</v>
      </c>
      <c r="X7" s="1">
        <v>0</v>
      </c>
      <c r="Y7" s="1">
        <f t="shared" si="1"/>
        <v>75</v>
      </c>
      <c r="Z7" s="1">
        <v>13</v>
      </c>
      <c r="AA7" s="1">
        <v>13</v>
      </c>
      <c r="AB7" s="1">
        <f>+BS_InfraMR[[#This Row],[Total Pasos Vehiculares a Nivel]]</f>
        <v>75</v>
      </c>
      <c r="AC7" s="1">
        <f t="shared" si="2"/>
        <v>101</v>
      </c>
      <c r="AD7" s="1">
        <v>1</v>
      </c>
      <c r="AE7" s="1">
        <v>8</v>
      </c>
      <c r="AF7" s="1">
        <v>11</v>
      </c>
      <c r="AG7" s="1">
        <f t="shared" si="3"/>
        <v>20</v>
      </c>
      <c r="AH7" s="12">
        <v>16.120999999999999</v>
      </c>
      <c r="AI7" s="12">
        <v>0</v>
      </c>
      <c r="AJ7" s="12">
        <v>50.177</v>
      </c>
      <c r="AK7" s="12">
        <f t="shared" si="4"/>
        <v>66.298000000000002</v>
      </c>
      <c r="AL7" s="1">
        <v>2</v>
      </c>
      <c r="AM7" s="1">
        <v>0</v>
      </c>
      <c r="AN7" s="1">
        <v>13</v>
      </c>
      <c r="AO7" s="1">
        <f t="shared" si="5"/>
        <v>15</v>
      </c>
      <c r="AP7" s="1">
        <v>0</v>
      </c>
      <c r="AQ7" s="1">
        <v>0</v>
      </c>
      <c r="AR7" s="1">
        <v>0</v>
      </c>
      <c r="AS7" s="1">
        <f>+SUM(BS_InfraMR[[#This Row],[B.02.1 - Parque de Coches Eléctricos Motrices]:[B.02.3 - Parque de Coches Eléctricos Motrices Tipo R]])</f>
        <v>0</v>
      </c>
      <c r="AT7" s="1">
        <v>0</v>
      </c>
      <c r="AU7" s="1">
        <v>0</v>
      </c>
      <c r="AV7" s="1">
        <v>0</v>
      </c>
      <c r="AW7" s="1">
        <f>+SUM(BS_InfraMR[[#This Row],[B.03.1 - Parque de Coches Motores Motrices Remolcados]:[B.03.3 - Parque de Coches Motores Motrices Cabina]])</f>
        <v>0</v>
      </c>
      <c r="AX7" s="1">
        <v>43</v>
      </c>
      <c r="AY7" s="1">
        <v>13</v>
      </c>
      <c r="AZ7" s="1">
        <v>0</v>
      </c>
      <c r="BA7" s="1">
        <v>26</v>
      </c>
      <c r="BB7" s="1">
        <v>0</v>
      </c>
      <c r="BC7" s="1">
        <f t="shared" si="6"/>
        <v>82</v>
      </c>
      <c r="BD7" s="1">
        <v>1</v>
      </c>
      <c r="BE7" s="1">
        <v>31</v>
      </c>
      <c r="BF7" s="12">
        <v>1</v>
      </c>
    </row>
    <row r="8" spans="1:59">
      <c r="A8" s="1">
        <v>1993</v>
      </c>
      <c r="B8" s="1" t="s">
        <v>121</v>
      </c>
      <c r="C8" s="12">
        <v>18.643000000000001</v>
      </c>
      <c r="D8" s="12">
        <v>47.968000000000004</v>
      </c>
      <c r="E8" s="12">
        <v>0</v>
      </c>
      <c r="F8" s="12">
        <v>0</v>
      </c>
      <c r="G8" s="12">
        <f t="shared" si="0"/>
        <v>66.611000000000004</v>
      </c>
      <c r="H8" s="12">
        <v>66.611000000000004</v>
      </c>
      <c r="I8" s="12">
        <v>103.99600000000001</v>
      </c>
      <c r="J8" s="12">
        <v>114.57899999999999</v>
      </c>
      <c r="K8" s="12">
        <v>0</v>
      </c>
      <c r="L8" s="12">
        <v>0</v>
      </c>
      <c r="M8" s="12">
        <v>0</v>
      </c>
      <c r="N8" s="12">
        <f>+BS_InfraMR[[#This Row],[A.03.1 -  Longitud de Vías de Explotación No Electrificadas Troncales y Ramales (vía principal) (km)]]+BS_InfraMR[[#This Row],[A.04.1 -  Longitud de Vías de Explotación Electrificadas Troncales y Ramales (vía principal) (km)]]</f>
        <v>114.57899999999999</v>
      </c>
      <c r="O8" s="12">
        <v>114.57899999999999</v>
      </c>
      <c r="P8" s="1">
        <v>23</v>
      </c>
      <c r="Q8" s="1">
        <v>6</v>
      </c>
      <c r="R8" s="1">
        <v>1</v>
      </c>
      <c r="S8" s="1">
        <f>+SUM(BS_InfraMR[[#This Row],[A.05.1 - Número de Estaciones en Explotación (cantidad)]:[A.07.1 - Número de Apeaderos en Explotación (cantidad)]])</f>
        <v>30</v>
      </c>
      <c r="T8" s="1">
        <v>18</v>
      </c>
      <c r="U8" s="1">
        <v>31</v>
      </c>
      <c r="V8" s="1">
        <v>0</v>
      </c>
      <c r="W8" s="1">
        <v>26</v>
      </c>
      <c r="X8" s="1">
        <v>0</v>
      </c>
      <c r="Y8" s="1">
        <f t="shared" si="1"/>
        <v>75</v>
      </c>
      <c r="Z8" s="1">
        <v>13</v>
      </c>
      <c r="AA8" s="1">
        <v>13</v>
      </c>
      <c r="AB8" s="1">
        <f>+BS_InfraMR[[#This Row],[Total Pasos Vehiculares a Nivel]]</f>
        <v>75</v>
      </c>
      <c r="AC8" s="1">
        <f t="shared" si="2"/>
        <v>101</v>
      </c>
      <c r="AD8" s="1">
        <v>1</v>
      </c>
      <c r="AE8" s="1">
        <v>8</v>
      </c>
      <c r="AF8" s="1">
        <v>11</v>
      </c>
      <c r="AG8" s="1">
        <f t="shared" si="3"/>
        <v>20</v>
      </c>
      <c r="AH8" s="12">
        <v>16.120999999999999</v>
      </c>
      <c r="AI8" s="12">
        <v>0</v>
      </c>
      <c r="AJ8" s="12">
        <v>50.177</v>
      </c>
      <c r="AK8" s="12">
        <f t="shared" si="4"/>
        <v>66.298000000000002</v>
      </c>
      <c r="AL8" s="1">
        <v>2</v>
      </c>
      <c r="AM8" s="1">
        <v>0</v>
      </c>
      <c r="AN8" s="1">
        <v>13</v>
      </c>
      <c r="AO8" s="1">
        <f t="shared" si="5"/>
        <v>15</v>
      </c>
      <c r="AP8" s="1">
        <v>0</v>
      </c>
      <c r="AQ8" s="1">
        <v>0</v>
      </c>
      <c r="AR8" s="1">
        <v>0</v>
      </c>
      <c r="AS8" s="1">
        <f>+SUM(BS_InfraMR[[#This Row],[B.02.1 - Parque de Coches Eléctricos Motrices]:[B.02.3 - Parque de Coches Eléctricos Motrices Tipo R]])</f>
        <v>0</v>
      </c>
      <c r="AT8" s="1">
        <v>0</v>
      </c>
      <c r="AU8" s="1">
        <v>0</v>
      </c>
      <c r="AV8" s="1">
        <v>0</v>
      </c>
      <c r="AW8" s="1">
        <f>+SUM(BS_InfraMR[[#This Row],[B.03.1 - Parque de Coches Motores Motrices Remolcados]:[B.03.3 - Parque de Coches Motores Motrices Cabina]])</f>
        <v>0</v>
      </c>
      <c r="AX8" s="1">
        <v>43</v>
      </c>
      <c r="AY8" s="1">
        <v>13</v>
      </c>
      <c r="AZ8" s="1">
        <v>0</v>
      </c>
      <c r="BA8" s="1">
        <v>26</v>
      </c>
      <c r="BB8" s="1">
        <v>0</v>
      </c>
      <c r="BC8" s="1">
        <f t="shared" si="6"/>
        <v>82</v>
      </c>
      <c r="BD8" s="1">
        <v>1</v>
      </c>
      <c r="BE8" s="1">
        <v>31</v>
      </c>
      <c r="BF8" s="12">
        <v>1</v>
      </c>
    </row>
    <row r="9" spans="1:59">
      <c r="A9" s="1">
        <v>1993</v>
      </c>
      <c r="B9" s="1" t="s">
        <v>122</v>
      </c>
      <c r="C9" s="12">
        <v>18.643000000000001</v>
      </c>
      <c r="D9" s="12">
        <v>47.968000000000004</v>
      </c>
      <c r="E9" s="12">
        <v>0</v>
      </c>
      <c r="F9" s="12">
        <v>0</v>
      </c>
      <c r="G9" s="12">
        <f t="shared" si="0"/>
        <v>66.611000000000004</v>
      </c>
      <c r="H9" s="12">
        <v>66.611000000000004</v>
      </c>
      <c r="I9" s="12">
        <v>103.99600000000001</v>
      </c>
      <c r="J9" s="12">
        <v>114.57899999999999</v>
      </c>
      <c r="K9" s="12">
        <v>0</v>
      </c>
      <c r="L9" s="12">
        <v>0</v>
      </c>
      <c r="M9" s="12">
        <v>0</v>
      </c>
      <c r="N9" s="12">
        <f>+BS_InfraMR[[#This Row],[A.03.1 -  Longitud de Vías de Explotación No Electrificadas Troncales y Ramales (vía principal) (km)]]+BS_InfraMR[[#This Row],[A.04.1 -  Longitud de Vías de Explotación Electrificadas Troncales y Ramales (vía principal) (km)]]</f>
        <v>114.57899999999999</v>
      </c>
      <c r="O9" s="12">
        <v>114.57899999999999</v>
      </c>
      <c r="P9" s="1">
        <v>23</v>
      </c>
      <c r="Q9" s="1">
        <v>6</v>
      </c>
      <c r="R9" s="1">
        <v>1</v>
      </c>
      <c r="S9" s="1">
        <f>+SUM(BS_InfraMR[[#This Row],[A.05.1 - Número de Estaciones en Explotación (cantidad)]:[A.07.1 - Número de Apeaderos en Explotación (cantidad)]])</f>
        <v>30</v>
      </c>
      <c r="T9" s="1">
        <v>18</v>
      </c>
      <c r="U9" s="1">
        <v>31</v>
      </c>
      <c r="V9" s="1">
        <v>0</v>
      </c>
      <c r="W9" s="1">
        <v>26</v>
      </c>
      <c r="X9" s="1">
        <v>0</v>
      </c>
      <c r="Y9" s="1">
        <f t="shared" si="1"/>
        <v>75</v>
      </c>
      <c r="Z9" s="1">
        <v>13</v>
      </c>
      <c r="AA9" s="1">
        <v>13</v>
      </c>
      <c r="AB9" s="1">
        <f>+BS_InfraMR[[#This Row],[Total Pasos Vehiculares a Nivel]]</f>
        <v>75</v>
      </c>
      <c r="AC9" s="1">
        <f t="shared" si="2"/>
        <v>101</v>
      </c>
      <c r="AD9" s="1">
        <v>1</v>
      </c>
      <c r="AE9" s="1">
        <v>8</v>
      </c>
      <c r="AF9" s="1">
        <v>11</v>
      </c>
      <c r="AG9" s="1">
        <f t="shared" si="3"/>
        <v>20</v>
      </c>
      <c r="AH9" s="12">
        <v>16.120999999999999</v>
      </c>
      <c r="AI9" s="12">
        <v>0</v>
      </c>
      <c r="AJ9" s="12">
        <v>50.177</v>
      </c>
      <c r="AK9" s="12">
        <f t="shared" si="4"/>
        <v>66.298000000000002</v>
      </c>
      <c r="AL9" s="1">
        <v>2</v>
      </c>
      <c r="AM9" s="1">
        <v>0</v>
      </c>
      <c r="AN9" s="1">
        <v>13</v>
      </c>
      <c r="AO9" s="1">
        <f t="shared" si="5"/>
        <v>15</v>
      </c>
      <c r="AP9" s="1">
        <v>0</v>
      </c>
      <c r="AQ9" s="1">
        <v>0</v>
      </c>
      <c r="AR9" s="1">
        <v>0</v>
      </c>
      <c r="AS9" s="1">
        <f>+SUM(BS_InfraMR[[#This Row],[B.02.1 - Parque de Coches Eléctricos Motrices]:[B.02.3 - Parque de Coches Eléctricos Motrices Tipo R]])</f>
        <v>0</v>
      </c>
      <c r="AT9" s="1">
        <v>0</v>
      </c>
      <c r="AU9" s="1">
        <v>0</v>
      </c>
      <c r="AV9" s="1">
        <v>0</v>
      </c>
      <c r="AW9" s="1">
        <f>+SUM(BS_InfraMR[[#This Row],[B.03.1 - Parque de Coches Motores Motrices Remolcados]:[B.03.3 - Parque de Coches Motores Motrices Cabina]])</f>
        <v>0</v>
      </c>
      <c r="AX9" s="1">
        <v>43</v>
      </c>
      <c r="AY9" s="1">
        <v>13</v>
      </c>
      <c r="AZ9" s="1">
        <v>0</v>
      </c>
      <c r="BA9" s="1">
        <v>26</v>
      </c>
      <c r="BB9" s="1">
        <v>0</v>
      </c>
      <c r="BC9" s="1">
        <f t="shared" si="6"/>
        <v>82</v>
      </c>
      <c r="BD9" s="1">
        <v>1</v>
      </c>
      <c r="BE9" s="1">
        <v>31</v>
      </c>
      <c r="BF9" s="12">
        <v>1</v>
      </c>
    </row>
    <row r="10" spans="1:59">
      <c r="A10" s="1">
        <v>1993</v>
      </c>
      <c r="B10" s="1" t="s">
        <v>123</v>
      </c>
      <c r="C10" s="12">
        <v>18.643000000000001</v>
      </c>
      <c r="D10" s="12">
        <v>47.968000000000004</v>
      </c>
      <c r="E10" s="12">
        <v>0</v>
      </c>
      <c r="F10" s="12">
        <v>0</v>
      </c>
      <c r="G10" s="12">
        <f t="shared" si="0"/>
        <v>66.611000000000004</v>
      </c>
      <c r="H10" s="12">
        <v>66.611000000000004</v>
      </c>
      <c r="I10" s="12">
        <v>103.99600000000001</v>
      </c>
      <c r="J10" s="12">
        <v>114.57899999999999</v>
      </c>
      <c r="K10" s="12">
        <v>0</v>
      </c>
      <c r="L10" s="12">
        <v>0</v>
      </c>
      <c r="M10" s="12">
        <v>0</v>
      </c>
      <c r="N10" s="12">
        <f>+BS_InfraMR[[#This Row],[A.03.1 -  Longitud de Vías de Explotación No Electrificadas Troncales y Ramales (vía principal) (km)]]+BS_InfraMR[[#This Row],[A.04.1 -  Longitud de Vías de Explotación Electrificadas Troncales y Ramales (vía principal) (km)]]</f>
        <v>114.57899999999999</v>
      </c>
      <c r="O10" s="12">
        <v>114.57899999999999</v>
      </c>
      <c r="P10" s="1">
        <v>23</v>
      </c>
      <c r="Q10" s="1">
        <v>6</v>
      </c>
      <c r="R10" s="1">
        <v>1</v>
      </c>
      <c r="S10" s="1">
        <f>+SUM(BS_InfraMR[[#This Row],[A.05.1 - Número de Estaciones en Explotación (cantidad)]:[A.07.1 - Número de Apeaderos en Explotación (cantidad)]])</f>
        <v>30</v>
      </c>
      <c r="T10" s="1">
        <v>18</v>
      </c>
      <c r="U10" s="1">
        <v>31</v>
      </c>
      <c r="V10" s="1">
        <v>0</v>
      </c>
      <c r="W10" s="1">
        <v>26</v>
      </c>
      <c r="X10" s="1">
        <v>0</v>
      </c>
      <c r="Y10" s="1">
        <f t="shared" si="1"/>
        <v>75</v>
      </c>
      <c r="Z10" s="1">
        <v>13</v>
      </c>
      <c r="AA10" s="1">
        <v>13</v>
      </c>
      <c r="AB10" s="1">
        <f>+BS_InfraMR[[#This Row],[Total Pasos Vehiculares a Nivel]]</f>
        <v>75</v>
      </c>
      <c r="AC10" s="1">
        <f t="shared" si="2"/>
        <v>101</v>
      </c>
      <c r="AD10" s="1">
        <v>1</v>
      </c>
      <c r="AE10" s="1">
        <v>8</v>
      </c>
      <c r="AF10" s="1">
        <v>11</v>
      </c>
      <c r="AG10" s="1">
        <f t="shared" si="3"/>
        <v>20</v>
      </c>
      <c r="AH10" s="12">
        <v>16.120999999999999</v>
      </c>
      <c r="AI10" s="12">
        <v>0</v>
      </c>
      <c r="AJ10" s="12">
        <v>50.177</v>
      </c>
      <c r="AK10" s="12">
        <f t="shared" si="4"/>
        <v>66.298000000000002</v>
      </c>
      <c r="AL10" s="1">
        <v>2</v>
      </c>
      <c r="AM10" s="1">
        <v>0</v>
      </c>
      <c r="AN10" s="1">
        <v>13</v>
      </c>
      <c r="AO10" s="1">
        <f t="shared" si="5"/>
        <v>15</v>
      </c>
      <c r="AP10" s="1">
        <v>0</v>
      </c>
      <c r="AQ10" s="1">
        <v>0</v>
      </c>
      <c r="AR10" s="1">
        <v>0</v>
      </c>
      <c r="AS10" s="1">
        <f>+SUM(BS_InfraMR[[#This Row],[B.02.1 - Parque de Coches Eléctricos Motrices]:[B.02.3 - Parque de Coches Eléctricos Motrices Tipo R]])</f>
        <v>0</v>
      </c>
      <c r="AT10" s="1">
        <v>0</v>
      </c>
      <c r="AU10" s="1">
        <v>0</v>
      </c>
      <c r="AV10" s="1">
        <v>0</v>
      </c>
      <c r="AW10" s="1">
        <f>+SUM(BS_InfraMR[[#This Row],[B.03.1 - Parque de Coches Motores Motrices Remolcados]:[B.03.3 - Parque de Coches Motores Motrices Cabina]])</f>
        <v>0</v>
      </c>
      <c r="AX10" s="1">
        <v>43</v>
      </c>
      <c r="AY10" s="1">
        <v>13</v>
      </c>
      <c r="AZ10" s="1">
        <v>0</v>
      </c>
      <c r="BA10" s="1">
        <v>26</v>
      </c>
      <c r="BB10" s="1">
        <v>0</v>
      </c>
      <c r="BC10" s="1">
        <f t="shared" si="6"/>
        <v>82</v>
      </c>
      <c r="BD10" s="1">
        <v>1</v>
      </c>
      <c r="BE10" s="1">
        <v>31</v>
      </c>
      <c r="BF10" s="12">
        <v>1</v>
      </c>
    </row>
    <row r="11" spans="1:59">
      <c r="A11" s="1">
        <v>1993</v>
      </c>
      <c r="B11" s="1" t="s">
        <v>124</v>
      </c>
      <c r="C11" s="12">
        <v>18.643000000000001</v>
      </c>
      <c r="D11" s="12">
        <v>47.968000000000004</v>
      </c>
      <c r="E11" s="12">
        <v>0</v>
      </c>
      <c r="F11" s="12">
        <v>0</v>
      </c>
      <c r="G11" s="12">
        <f t="shared" si="0"/>
        <v>66.611000000000004</v>
      </c>
      <c r="H11" s="12">
        <v>66.611000000000004</v>
      </c>
      <c r="I11" s="12">
        <v>103.99600000000001</v>
      </c>
      <c r="J11" s="12">
        <v>114.57899999999999</v>
      </c>
      <c r="K11" s="12">
        <v>0</v>
      </c>
      <c r="L11" s="12">
        <v>0</v>
      </c>
      <c r="M11" s="12">
        <v>0</v>
      </c>
      <c r="N11" s="12">
        <f>+BS_InfraMR[[#This Row],[A.03.1 -  Longitud de Vías de Explotación No Electrificadas Troncales y Ramales (vía principal) (km)]]+BS_InfraMR[[#This Row],[A.04.1 -  Longitud de Vías de Explotación Electrificadas Troncales y Ramales (vía principal) (km)]]</f>
        <v>114.57899999999999</v>
      </c>
      <c r="O11" s="12">
        <v>114.57899999999999</v>
      </c>
      <c r="P11" s="1">
        <v>23</v>
      </c>
      <c r="Q11" s="1">
        <v>6</v>
      </c>
      <c r="R11" s="1">
        <v>1</v>
      </c>
      <c r="S11" s="1">
        <f>+SUM(BS_InfraMR[[#This Row],[A.05.1 - Número de Estaciones en Explotación (cantidad)]:[A.07.1 - Número de Apeaderos en Explotación (cantidad)]])</f>
        <v>30</v>
      </c>
      <c r="T11" s="1">
        <v>18</v>
      </c>
      <c r="U11" s="1">
        <v>31</v>
      </c>
      <c r="V11" s="1">
        <v>0</v>
      </c>
      <c r="W11" s="1">
        <v>26</v>
      </c>
      <c r="X11" s="1">
        <v>0</v>
      </c>
      <c r="Y11" s="1">
        <f t="shared" si="1"/>
        <v>75</v>
      </c>
      <c r="Z11" s="1">
        <v>13</v>
      </c>
      <c r="AA11" s="1">
        <v>13</v>
      </c>
      <c r="AB11" s="1">
        <f>+BS_InfraMR[[#This Row],[Total Pasos Vehiculares a Nivel]]</f>
        <v>75</v>
      </c>
      <c r="AC11" s="1">
        <f t="shared" si="2"/>
        <v>101</v>
      </c>
      <c r="AD11" s="1">
        <v>1</v>
      </c>
      <c r="AE11" s="1">
        <v>8</v>
      </c>
      <c r="AF11" s="1">
        <v>11</v>
      </c>
      <c r="AG11" s="1">
        <f t="shared" si="3"/>
        <v>20</v>
      </c>
      <c r="AH11" s="12">
        <v>16.120999999999999</v>
      </c>
      <c r="AI11" s="12">
        <v>0</v>
      </c>
      <c r="AJ11" s="12">
        <v>50.177</v>
      </c>
      <c r="AK11" s="12">
        <f t="shared" si="4"/>
        <v>66.298000000000002</v>
      </c>
      <c r="AL11" s="1">
        <v>2</v>
      </c>
      <c r="AM11" s="1">
        <v>0</v>
      </c>
      <c r="AN11" s="1">
        <v>13</v>
      </c>
      <c r="AO11" s="1">
        <f t="shared" si="5"/>
        <v>15</v>
      </c>
      <c r="AP11" s="1">
        <v>0</v>
      </c>
      <c r="AQ11" s="1">
        <v>0</v>
      </c>
      <c r="AR11" s="1">
        <v>0</v>
      </c>
      <c r="AS11" s="1">
        <f>+SUM(BS_InfraMR[[#This Row],[B.02.1 - Parque de Coches Eléctricos Motrices]:[B.02.3 - Parque de Coches Eléctricos Motrices Tipo R]])</f>
        <v>0</v>
      </c>
      <c r="AT11" s="1">
        <v>0</v>
      </c>
      <c r="AU11" s="1">
        <v>0</v>
      </c>
      <c r="AV11" s="1">
        <v>0</v>
      </c>
      <c r="AW11" s="1">
        <f>+SUM(BS_InfraMR[[#This Row],[B.03.1 - Parque de Coches Motores Motrices Remolcados]:[B.03.3 - Parque de Coches Motores Motrices Cabina]])</f>
        <v>0</v>
      </c>
      <c r="AX11" s="1">
        <v>43</v>
      </c>
      <c r="AY11" s="1">
        <v>13</v>
      </c>
      <c r="AZ11" s="1">
        <v>0</v>
      </c>
      <c r="BA11" s="1">
        <v>26</v>
      </c>
      <c r="BB11" s="1">
        <v>0</v>
      </c>
      <c r="BC11" s="1">
        <f t="shared" si="6"/>
        <v>82</v>
      </c>
      <c r="BD11" s="1">
        <v>1</v>
      </c>
      <c r="BE11" s="1">
        <v>31</v>
      </c>
      <c r="BF11" s="12">
        <v>1</v>
      </c>
    </row>
    <row r="12" spans="1:59">
      <c r="A12" s="1">
        <v>1993</v>
      </c>
      <c r="B12" s="1" t="s">
        <v>125</v>
      </c>
      <c r="C12" s="12">
        <v>18.643000000000001</v>
      </c>
      <c r="D12" s="12">
        <v>47.968000000000004</v>
      </c>
      <c r="E12" s="12">
        <v>0</v>
      </c>
      <c r="F12" s="12">
        <v>0</v>
      </c>
      <c r="G12" s="12">
        <f t="shared" si="0"/>
        <v>66.611000000000004</v>
      </c>
      <c r="H12" s="12">
        <v>66.611000000000004</v>
      </c>
      <c r="I12" s="12">
        <v>103.99600000000001</v>
      </c>
      <c r="J12" s="12">
        <v>114.57899999999999</v>
      </c>
      <c r="K12" s="12">
        <v>0</v>
      </c>
      <c r="L12" s="12">
        <v>0</v>
      </c>
      <c r="M12" s="12">
        <v>0</v>
      </c>
      <c r="N12" s="12">
        <f>+BS_InfraMR[[#This Row],[A.03.1 -  Longitud de Vías de Explotación No Electrificadas Troncales y Ramales (vía principal) (km)]]+BS_InfraMR[[#This Row],[A.04.1 -  Longitud de Vías de Explotación Electrificadas Troncales y Ramales (vía principal) (km)]]</f>
        <v>114.57899999999999</v>
      </c>
      <c r="O12" s="12">
        <v>114.57899999999999</v>
      </c>
      <c r="P12" s="1">
        <v>23</v>
      </c>
      <c r="Q12" s="1">
        <v>6</v>
      </c>
      <c r="R12" s="1">
        <v>1</v>
      </c>
      <c r="S12" s="1">
        <f>+SUM(BS_InfraMR[[#This Row],[A.05.1 - Número de Estaciones en Explotación (cantidad)]:[A.07.1 - Número de Apeaderos en Explotación (cantidad)]])</f>
        <v>30</v>
      </c>
      <c r="T12" s="1">
        <v>18</v>
      </c>
      <c r="U12" s="1">
        <v>31</v>
      </c>
      <c r="V12" s="1">
        <v>0</v>
      </c>
      <c r="W12" s="1">
        <v>26</v>
      </c>
      <c r="X12" s="1">
        <v>0</v>
      </c>
      <c r="Y12" s="1">
        <f t="shared" si="1"/>
        <v>75</v>
      </c>
      <c r="Z12" s="1">
        <v>13</v>
      </c>
      <c r="AA12" s="1">
        <v>13</v>
      </c>
      <c r="AB12" s="1">
        <f>+BS_InfraMR[[#This Row],[Total Pasos Vehiculares a Nivel]]</f>
        <v>75</v>
      </c>
      <c r="AC12" s="1">
        <f t="shared" si="2"/>
        <v>101</v>
      </c>
      <c r="AD12" s="1">
        <v>1</v>
      </c>
      <c r="AE12" s="1">
        <v>8</v>
      </c>
      <c r="AF12" s="1">
        <v>11</v>
      </c>
      <c r="AG12" s="1">
        <f t="shared" si="3"/>
        <v>20</v>
      </c>
      <c r="AH12" s="12">
        <v>16.120999999999999</v>
      </c>
      <c r="AI12" s="12">
        <v>0</v>
      </c>
      <c r="AJ12" s="12">
        <v>50.177</v>
      </c>
      <c r="AK12" s="12">
        <f t="shared" si="4"/>
        <v>66.298000000000002</v>
      </c>
      <c r="AL12" s="1">
        <v>2</v>
      </c>
      <c r="AM12" s="1">
        <v>0</v>
      </c>
      <c r="AN12" s="1">
        <v>13</v>
      </c>
      <c r="AO12" s="1">
        <f t="shared" si="5"/>
        <v>15</v>
      </c>
      <c r="AP12" s="1">
        <v>0</v>
      </c>
      <c r="AQ12" s="1">
        <v>0</v>
      </c>
      <c r="AR12" s="1">
        <v>0</v>
      </c>
      <c r="AS12" s="1">
        <f>+SUM(BS_InfraMR[[#This Row],[B.02.1 - Parque de Coches Eléctricos Motrices]:[B.02.3 - Parque de Coches Eléctricos Motrices Tipo R]])</f>
        <v>0</v>
      </c>
      <c r="AT12" s="1">
        <v>0</v>
      </c>
      <c r="AU12" s="1">
        <v>0</v>
      </c>
      <c r="AV12" s="1">
        <v>0</v>
      </c>
      <c r="AW12" s="1">
        <f>+SUM(BS_InfraMR[[#This Row],[B.03.1 - Parque de Coches Motores Motrices Remolcados]:[B.03.3 - Parque de Coches Motores Motrices Cabina]])</f>
        <v>0</v>
      </c>
      <c r="AX12" s="1">
        <v>43</v>
      </c>
      <c r="AY12" s="1">
        <v>13</v>
      </c>
      <c r="AZ12" s="1">
        <v>0</v>
      </c>
      <c r="BA12" s="1">
        <v>26</v>
      </c>
      <c r="BB12" s="1">
        <v>0</v>
      </c>
      <c r="BC12" s="1">
        <f t="shared" si="6"/>
        <v>82</v>
      </c>
      <c r="BD12" s="1">
        <v>1</v>
      </c>
      <c r="BE12" s="1">
        <v>31</v>
      </c>
      <c r="BF12" s="12">
        <v>1</v>
      </c>
    </row>
    <row r="13" spans="1:59">
      <c r="A13" s="1">
        <v>1993</v>
      </c>
      <c r="B13" s="1" t="s">
        <v>126</v>
      </c>
      <c r="C13" s="12">
        <v>18.643000000000001</v>
      </c>
      <c r="D13" s="12">
        <v>47.968000000000004</v>
      </c>
      <c r="E13" s="12">
        <v>0</v>
      </c>
      <c r="F13" s="12">
        <v>0</v>
      </c>
      <c r="G13" s="12">
        <f t="shared" si="0"/>
        <v>66.611000000000004</v>
      </c>
      <c r="H13" s="12">
        <v>66.611000000000004</v>
      </c>
      <c r="I13" s="12">
        <v>103.99600000000001</v>
      </c>
      <c r="J13" s="12">
        <v>114.57899999999999</v>
      </c>
      <c r="K13" s="12">
        <v>0</v>
      </c>
      <c r="L13" s="12">
        <v>0</v>
      </c>
      <c r="M13" s="12">
        <v>0</v>
      </c>
      <c r="N13" s="12">
        <f>+BS_InfraMR[[#This Row],[A.03.1 -  Longitud de Vías de Explotación No Electrificadas Troncales y Ramales (vía principal) (km)]]+BS_InfraMR[[#This Row],[A.04.1 -  Longitud de Vías de Explotación Electrificadas Troncales y Ramales (vía principal) (km)]]</f>
        <v>114.57899999999999</v>
      </c>
      <c r="O13" s="12">
        <v>114.57899999999999</v>
      </c>
      <c r="P13" s="1">
        <v>23</v>
      </c>
      <c r="Q13" s="1">
        <v>6</v>
      </c>
      <c r="R13" s="1">
        <v>1</v>
      </c>
      <c r="S13" s="1">
        <f>+SUM(BS_InfraMR[[#This Row],[A.05.1 - Número de Estaciones en Explotación (cantidad)]:[A.07.1 - Número de Apeaderos en Explotación (cantidad)]])</f>
        <v>30</v>
      </c>
      <c r="T13" s="1">
        <v>18</v>
      </c>
      <c r="U13" s="1">
        <v>31</v>
      </c>
      <c r="V13" s="1">
        <v>0</v>
      </c>
      <c r="W13" s="1">
        <v>26</v>
      </c>
      <c r="X13" s="1">
        <v>0</v>
      </c>
      <c r="Y13" s="1">
        <f t="shared" si="1"/>
        <v>75</v>
      </c>
      <c r="Z13" s="1">
        <v>13</v>
      </c>
      <c r="AA13" s="1">
        <v>13</v>
      </c>
      <c r="AB13" s="1">
        <f>+BS_InfraMR[[#This Row],[Total Pasos Vehiculares a Nivel]]</f>
        <v>75</v>
      </c>
      <c r="AC13" s="1">
        <f t="shared" si="2"/>
        <v>101</v>
      </c>
      <c r="AD13" s="1">
        <v>1</v>
      </c>
      <c r="AE13" s="1">
        <v>8</v>
      </c>
      <c r="AF13" s="1">
        <v>11</v>
      </c>
      <c r="AG13" s="1">
        <f t="shared" si="3"/>
        <v>20</v>
      </c>
      <c r="AH13" s="12">
        <v>16.120999999999999</v>
      </c>
      <c r="AI13" s="12">
        <v>0</v>
      </c>
      <c r="AJ13" s="12">
        <v>50.177</v>
      </c>
      <c r="AK13" s="12">
        <f t="shared" si="4"/>
        <v>66.298000000000002</v>
      </c>
      <c r="AL13" s="1">
        <v>2</v>
      </c>
      <c r="AM13" s="1">
        <v>0</v>
      </c>
      <c r="AN13" s="1">
        <v>13</v>
      </c>
      <c r="AO13" s="1">
        <f t="shared" si="5"/>
        <v>15</v>
      </c>
      <c r="AP13" s="1">
        <v>0</v>
      </c>
      <c r="AQ13" s="1">
        <v>0</v>
      </c>
      <c r="AR13" s="1">
        <v>0</v>
      </c>
      <c r="AS13" s="1">
        <f>+SUM(BS_InfraMR[[#This Row],[B.02.1 - Parque de Coches Eléctricos Motrices]:[B.02.3 - Parque de Coches Eléctricos Motrices Tipo R]])</f>
        <v>0</v>
      </c>
      <c r="AT13" s="1">
        <v>0</v>
      </c>
      <c r="AU13" s="1">
        <v>0</v>
      </c>
      <c r="AV13" s="1">
        <v>0</v>
      </c>
      <c r="AW13" s="1">
        <f>+SUM(BS_InfraMR[[#This Row],[B.03.1 - Parque de Coches Motores Motrices Remolcados]:[B.03.3 - Parque de Coches Motores Motrices Cabina]])</f>
        <v>0</v>
      </c>
      <c r="AX13" s="1">
        <v>43</v>
      </c>
      <c r="AY13" s="1">
        <v>13</v>
      </c>
      <c r="AZ13" s="1">
        <v>0</v>
      </c>
      <c r="BA13" s="1">
        <v>26</v>
      </c>
      <c r="BB13" s="1">
        <v>0</v>
      </c>
      <c r="BC13" s="1">
        <f t="shared" si="6"/>
        <v>82</v>
      </c>
      <c r="BD13" s="1">
        <v>1</v>
      </c>
      <c r="BE13" s="1">
        <v>31</v>
      </c>
      <c r="BF13" s="12">
        <v>1</v>
      </c>
    </row>
    <row r="14" spans="1:59">
      <c r="A14" s="1">
        <v>1994</v>
      </c>
      <c r="B14" s="1" t="s">
        <v>115</v>
      </c>
      <c r="C14" s="12">
        <v>18.643000000000001</v>
      </c>
      <c r="D14" s="12">
        <v>47.968000000000004</v>
      </c>
      <c r="E14" s="12">
        <v>0</v>
      </c>
      <c r="F14" s="12">
        <v>0</v>
      </c>
      <c r="G14" s="12">
        <f t="shared" si="0"/>
        <v>66.611000000000004</v>
      </c>
      <c r="H14" s="12">
        <v>66.611000000000004</v>
      </c>
      <c r="I14" s="12">
        <v>103.99600000000001</v>
      </c>
      <c r="J14" s="12">
        <v>114.57899999999999</v>
      </c>
      <c r="K14" s="12">
        <v>0</v>
      </c>
      <c r="L14" s="12">
        <v>0</v>
      </c>
      <c r="M14" s="12">
        <v>0</v>
      </c>
      <c r="N14" s="12">
        <f>+BS_InfraMR[[#This Row],[A.03.1 -  Longitud de Vías de Explotación No Electrificadas Troncales y Ramales (vía principal) (km)]]+BS_InfraMR[[#This Row],[A.04.1 -  Longitud de Vías de Explotación Electrificadas Troncales y Ramales (vía principal) (km)]]</f>
        <v>114.57899999999999</v>
      </c>
      <c r="O14" s="12">
        <v>114.57899999999999</v>
      </c>
      <c r="P14" s="1">
        <v>23</v>
      </c>
      <c r="Q14" s="1">
        <v>6</v>
      </c>
      <c r="R14" s="1">
        <v>1</v>
      </c>
      <c r="S14" s="1">
        <f>+SUM(BS_InfraMR[[#This Row],[A.05.1 - Número de Estaciones en Explotación (cantidad)]:[A.07.1 - Número de Apeaderos en Explotación (cantidad)]])</f>
        <v>30</v>
      </c>
      <c r="T14" s="1">
        <v>18</v>
      </c>
      <c r="U14" s="1">
        <v>31</v>
      </c>
      <c r="V14" s="1">
        <v>0</v>
      </c>
      <c r="W14" s="1">
        <v>26</v>
      </c>
      <c r="X14" s="1">
        <v>0</v>
      </c>
      <c r="Y14" s="1">
        <f t="shared" si="1"/>
        <v>75</v>
      </c>
      <c r="Z14" s="1">
        <v>13</v>
      </c>
      <c r="AA14" s="1">
        <v>13</v>
      </c>
      <c r="AB14" s="1">
        <f>+BS_InfraMR[[#This Row],[Total Pasos Vehiculares a Nivel]]</f>
        <v>75</v>
      </c>
      <c r="AC14" s="1">
        <f t="shared" si="2"/>
        <v>101</v>
      </c>
      <c r="AD14" s="1">
        <v>1</v>
      </c>
      <c r="AE14" s="1">
        <v>8</v>
      </c>
      <c r="AF14" s="1">
        <v>11</v>
      </c>
      <c r="AG14" s="1">
        <f t="shared" si="3"/>
        <v>20</v>
      </c>
      <c r="AH14" s="12">
        <v>16.120999999999999</v>
      </c>
      <c r="AI14" s="12">
        <v>0</v>
      </c>
      <c r="AJ14" s="12">
        <v>50.177</v>
      </c>
      <c r="AK14" s="12">
        <f t="shared" si="4"/>
        <v>66.298000000000002</v>
      </c>
      <c r="AL14" s="1">
        <v>2</v>
      </c>
      <c r="AM14" s="1">
        <v>0</v>
      </c>
      <c r="AN14" s="1">
        <v>13</v>
      </c>
      <c r="AO14" s="1">
        <f t="shared" si="5"/>
        <v>15</v>
      </c>
      <c r="AP14" s="1">
        <v>0</v>
      </c>
      <c r="AQ14" s="1">
        <v>0</v>
      </c>
      <c r="AR14" s="1">
        <v>0</v>
      </c>
      <c r="AS14" s="1">
        <f>+SUM(BS_InfraMR[[#This Row],[B.02.1 - Parque de Coches Eléctricos Motrices]:[B.02.3 - Parque de Coches Eléctricos Motrices Tipo R]])</f>
        <v>0</v>
      </c>
      <c r="AT14" s="1">
        <v>0</v>
      </c>
      <c r="AU14" s="1">
        <v>0</v>
      </c>
      <c r="AV14" s="1">
        <v>0</v>
      </c>
      <c r="AW14" s="1">
        <f>+SUM(BS_InfraMR[[#This Row],[B.03.1 - Parque de Coches Motores Motrices Remolcados]:[B.03.3 - Parque de Coches Motores Motrices Cabina]])</f>
        <v>0</v>
      </c>
      <c r="AX14" s="1">
        <v>43</v>
      </c>
      <c r="AY14" s="1">
        <v>13</v>
      </c>
      <c r="AZ14" s="1">
        <v>0</v>
      </c>
      <c r="BA14" s="1">
        <v>26</v>
      </c>
      <c r="BB14" s="1">
        <v>0</v>
      </c>
      <c r="BC14" s="1">
        <f t="shared" si="6"/>
        <v>82</v>
      </c>
      <c r="BD14" s="1">
        <v>1</v>
      </c>
      <c r="BE14" s="1">
        <v>31</v>
      </c>
      <c r="BF14" s="12">
        <v>1</v>
      </c>
    </row>
    <row r="15" spans="1:59">
      <c r="A15" s="1">
        <v>1994</v>
      </c>
      <c r="B15" s="1" t="s">
        <v>116</v>
      </c>
      <c r="C15" s="12">
        <v>18.643000000000001</v>
      </c>
      <c r="D15" s="12">
        <v>47.968000000000004</v>
      </c>
      <c r="E15" s="12">
        <v>0</v>
      </c>
      <c r="F15" s="12">
        <v>0</v>
      </c>
      <c r="G15" s="12">
        <f t="shared" si="0"/>
        <v>66.611000000000004</v>
      </c>
      <c r="H15" s="12">
        <v>66.611000000000004</v>
      </c>
      <c r="I15" s="12">
        <v>103.99600000000001</v>
      </c>
      <c r="J15" s="12">
        <v>114.57899999999999</v>
      </c>
      <c r="K15" s="12">
        <v>0</v>
      </c>
      <c r="L15" s="12">
        <v>0</v>
      </c>
      <c r="M15" s="12">
        <v>0</v>
      </c>
      <c r="N15" s="12">
        <f>+BS_InfraMR[[#This Row],[A.03.1 -  Longitud de Vías de Explotación No Electrificadas Troncales y Ramales (vía principal) (km)]]+BS_InfraMR[[#This Row],[A.04.1 -  Longitud de Vías de Explotación Electrificadas Troncales y Ramales (vía principal) (km)]]</f>
        <v>114.57899999999999</v>
      </c>
      <c r="O15" s="12">
        <v>114.57899999999999</v>
      </c>
      <c r="P15" s="1">
        <v>23</v>
      </c>
      <c r="Q15" s="1">
        <v>6</v>
      </c>
      <c r="R15" s="1">
        <v>1</v>
      </c>
      <c r="S15" s="1">
        <f>+SUM(BS_InfraMR[[#This Row],[A.05.1 - Número de Estaciones en Explotación (cantidad)]:[A.07.1 - Número de Apeaderos en Explotación (cantidad)]])</f>
        <v>30</v>
      </c>
      <c r="T15" s="1">
        <v>18</v>
      </c>
      <c r="U15" s="1">
        <v>31</v>
      </c>
      <c r="V15" s="1">
        <v>0</v>
      </c>
      <c r="W15" s="1">
        <v>26</v>
      </c>
      <c r="X15" s="1">
        <v>0</v>
      </c>
      <c r="Y15" s="1">
        <f t="shared" si="1"/>
        <v>75</v>
      </c>
      <c r="Z15" s="1">
        <v>13</v>
      </c>
      <c r="AA15" s="1">
        <v>13</v>
      </c>
      <c r="AB15" s="1">
        <f>+BS_InfraMR[[#This Row],[Total Pasos Vehiculares a Nivel]]</f>
        <v>75</v>
      </c>
      <c r="AC15" s="1">
        <f t="shared" si="2"/>
        <v>101</v>
      </c>
      <c r="AD15" s="1">
        <v>1</v>
      </c>
      <c r="AE15" s="1">
        <v>8</v>
      </c>
      <c r="AF15" s="1">
        <v>11</v>
      </c>
      <c r="AG15" s="1">
        <f t="shared" si="3"/>
        <v>20</v>
      </c>
      <c r="AH15" s="12">
        <v>16.120999999999999</v>
      </c>
      <c r="AI15" s="12">
        <v>0</v>
      </c>
      <c r="AJ15" s="12">
        <v>50.177</v>
      </c>
      <c r="AK15" s="12">
        <f t="shared" si="4"/>
        <v>66.298000000000002</v>
      </c>
      <c r="AL15" s="1">
        <v>2</v>
      </c>
      <c r="AM15" s="1">
        <v>0</v>
      </c>
      <c r="AN15" s="1">
        <v>13</v>
      </c>
      <c r="AO15" s="1">
        <f t="shared" si="5"/>
        <v>15</v>
      </c>
      <c r="AP15" s="1">
        <v>0</v>
      </c>
      <c r="AQ15" s="1">
        <v>0</v>
      </c>
      <c r="AR15" s="1">
        <v>0</v>
      </c>
      <c r="AS15" s="1">
        <f>+SUM(BS_InfraMR[[#This Row],[B.02.1 - Parque de Coches Eléctricos Motrices]:[B.02.3 - Parque de Coches Eléctricos Motrices Tipo R]])</f>
        <v>0</v>
      </c>
      <c r="AT15" s="1">
        <v>0</v>
      </c>
      <c r="AU15" s="1">
        <v>0</v>
      </c>
      <c r="AV15" s="1">
        <v>0</v>
      </c>
      <c r="AW15" s="1">
        <f>+SUM(BS_InfraMR[[#This Row],[B.03.1 - Parque de Coches Motores Motrices Remolcados]:[B.03.3 - Parque de Coches Motores Motrices Cabina]])</f>
        <v>0</v>
      </c>
      <c r="AX15" s="1">
        <v>43</v>
      </c>
      <c r="AY15" s="1">
        <v>13</v>
      </c>
      <c r="AZ15" s="1">
        <v>0</v>
      </c>
      <c r="BA15" s="1">
        <v>26</v>
      </c>
      <c r="BB15" s="1">
        <v>0</v>
      </c>
      <c r="BC15" s="1">
        <f t="shared" si="6"/>
        <v>82</v>
      </c>
      <c r="BD15" s="1">
        <v>1</v>
      </c>
      <c r="BE15" s="1">
        <v>31</v>
      </c>
      <c r="BF15" s="12">
        <v>1</v>
      </c>
    </row>
    <row r="16" spans="1:59">
      <c r="A16" s="1">
        <v>1994</v>
      </c>
      <c r="B16" s="1" t="s">
        <v>117</v>
      </c>
      <c r="C16" s="12">
        <v>18.643000000000001</v>
      </c>
      <c r="D16" s="12">
        <v>47.968000000000004</v>
      </c>
      <c r="E16" s="12">
        <v>0</v>
      </c>
      <c r="F16" s="12">
        <v>0</v>
      </c>
      <c r="G16" s="12">
        <f t="shared" si="0"/>
        <v>66.611000000000004</v>
      </c>
      <c r="H16" s="12">
        <v>66.611000000000004</v>
      </c>
      <c r="I16" s="12">
        <v>103.99600000000001</v>
      </c>
      <c r="J16" s="12">
        <v>114.57899999999999</v>
      </c>
      <c r="K16" s="12">
        <v>0</v>
      </c>
      <c r="L16" s="12">
        <v>0</v>
      </c>
      <c r="M16" s="12">
        <v>0</v>
      </c>
      <c r="N16" s="12">
        <f>+BS_InfraMR[[#This Row],[A.03.1 -  Longitud de Vías de Explotación No Electrificadas Troncales y Ramales (vía principal) (km)]]+BS_InfraMR[[#This Row],[A.04.1 -  Longitud de Vías de Explotación Electrificadas Troncales y Ramales (vía principal) (km)]]</f>
        <v>114.57899999999999</v>
      </c>
      <c r="O16" s="12">
        <v>114.57899999999999</v>
      </c>
      <c r="P16" s="1">
        <v>23</v>
      </c>
      <c r="Q16" s="1">
        <v>6</v>
      </c>
      <c r="R16" s="1">
        <v>1</v>
      </c>
      <c r="S16" s="1">
        <f>+SUM(BS_InfraMR[[#This Row],[A.05.1 - Número de Estaciones en Explotación (cantidad)]:[A.07.1 - Número de Apeaderos en Explotación (cantidad)]])</f>
        <v>30</v>
      </c>
      <c r="T16" s="1">
        <v>18</v>
      </c>
      <c r="U16" s="1">
        <v>31</v>
      </c>
      <c r="V16" s="1">
        <v>0</v>
      </c>
      <c r="W16" s="1">
        <v>26</v>
      </c>
      <c r="X16" s="1">
        <v>0</v>
      </c>
      <c r="Y16" s="1">
        <f t="shared" si="1"/>
        <v>75</v>
      </c>
      <c r="Z16" s="1">
        <v>13</v>
      </c>
      <c r="AA16" s="1">
        <v>13</v>
      </c>
      <c r="AB16" s="1">
        <f>+BS_InfraMR[[#This Row],[Total Pasos Vehiculares a Nivel]]</f>
        <v>75</v>
      </c>
      <c r="AC16" s="1">
        <f t="shared" si="2"/>
        <v>101</v>
      </c>
      <c r="AD16" s="1">
        <v>1</v>
      </c>
      <c r="AE16" s="1">
        <v>8</v>
      </c>
      <c r="AF16" s="1">
        <v>11</v>
      </c>
      <c r="AG16" s="1">
        <f t="shared" si="3"/>
        <v>20</v>
      </c>
      <c r="AH16" s="12">
        <v>16.120999999999999</v>
      </c>
      <c r="AI16" s="12">
        <v>0</v>
      </c>
      <c r="AJ16" s="12">
        <v>50.177</v>
      </c>
      <c r="AK16" s="12">
        <f t="shared" si="4"/>
        <v>66.298000000000002</v>
      </c>
      <c r="AL16" s="1">
        <v>2</v>
      </c>
      <c r="AM16" s="1">
        <v>0</v>
      </c>
      <c r="AN16" s="1">
        <v>13</v>
      </c>
      <c r="AO16" s="1">
        <f t="shared" si="5"/>
        <v>15</v>
      </c>
      <c r="AP16" s="1">
        <v>0</v>
      </c>
      <c r="AQ16" s="1">
        <v>0</v>
      </c>
      <c r="AR16" s="1">
        <v>0</v>
      </c>
      <c r="AS16" s="1">
        <f>+SUM(BS_InfraMR[[#This Row],[B.02.1 - Parque de Coches Eléctricos Motrices]:[B.02.3 - Parque de Coches Eléctricos Motrices Tipo R]])</f>
        <v>0</v>
      </c>
      <c r="AT16" s="1">
        <v>0</v>
      </c>
      <c r="AU16" s="1">
        <v>0</v>
      </c>
      <c r="AV16" s="1">
        <v>0</v>
      </c>
      <c r="AW16" s="1">
        <f>+SUM(BS_InfraMR[[#This Row],[B.03.1 - Parque de Coches Motores Motrices Remolcados]:[B.03.3 - Parque de Coches Motores Motrices Cabina]])</f>
        <v>0</v>
      </c>
      <c r="AX16" s="1">
        <v>43</v>
      </c>
      <c r="AY16" s="1">
        <v>13</v>
      </c>
      <c r="AZ16" s="1">
        <v>0</v>
      </c>
      <c r="BA16" s="1">
        <v>26</v>
      </c>
      <c r="BB16" s="1">
        <v>0</v>
      </c>
      <c r="BC16" s="1">
        <f t="shared" si="6"/>
        <v>82</v>
      </c>
      <c r="BD16" s="1">
        <v>1</v>
      </c>
      <c r="BE16" s="1">
        <v>31</v>
      </c>
      <c r="BF16" s="12">
        <v>1</v>
      </c>
    </row>
    <row r="17" spans="1:58">
      <c r="A17" s="1">
        <v>1994</v>
      </c>
      <c r="B17" s="1" t="s">
        <v>118</v>
      </c>
      <c r="C17" s="12">
        <v>18.643000000000001</v>
      </c>
      <c r="D17" s="12">
        <v>47.968000000000004</v>
      </c>
      <c r="E17" s="12">
        <v>0</v>
      </c>
      <c r="F17" s="12">
        <v>0</v>
      </c>
      <c r="G17" s="12">
        <f t="shared" si="0"/>
        <v>66.611000000000004</v>
      </c>
      <c r="H17" s="12">
        <v>66.611000000000004</v>
      </c>
      <c r="I17" s="12">
        <v>103.99600000000001</v>
      </c>
      <c r="J17" s="12">
        <v>114.57899999999999</v>
      </c>
      <c r="K17" s="12">
        <v>0</v>
      </c>
      <c r="L17" s="12">
        <v>0</v>
      </c>
      <c r="M17" s="12">
        <v>0</v>
      </c>
      <c r="N17" s="12">
        <f>+BS_InfraMR[[#This Row],[A.03.1 -  Longitud de Vías de Explotación No Electrificadas Troncales y Ramales (vía principal) (km)]]+BS_InfraMR[[#This Row],[A.04.1 -  Longitud de Vías de Explotación Electrificadas Troncales y Ramales (vía principal) (km)]]</f>
        <v>114.57899999999999</v>
      </c>
      <c r="O17" s="12">
        <v>114.57899999999999</v>
      </c>
      <c r="P17" s="1">
        <v>23</v>
      </c>
      <c r="Q17" s="1">
        <v>6</v>
      </c>
      <c r="R17" s="1">
        <v>1</v>
      </c>
      <c r="S17" s="1">
        <f>+SUM(BS_InfraMR[[#This Row],[A.05.1 - Número de Estaciones en Explotación (cantidad)]:[A.07.1 - Número de Apeaderos en Explotación (cantidad)]])</f>
        <v>30</v>
      </c>
      <c r="T17" s="1">
        <v>18</v>
      </c>
      <c r="U17" s="1">
        <v>31</v>
      </c>
      <c r="V17" s="1">
        <v>0</v>
      </c>
      <c r="W17" s="1">
        <v>26</v>
      </c>
      <c r="X17" s="1">
        <v>0</v>
      </c>
      <c r="Y17" s="1">
        <f t="shared" si="1"/>
        <v>75</v>
      </c>
      <c r="Z17" s="1">
        <v>13</v>
      </c>
      <c r="AA17" s="1">
        <v>13</v>
      </c>
      <c r="AB17" s="1">
        <f>+BS_InfraMR[[#This Row],[Total Pasos Vehiculares a Nivel]]</f>
        <v>75</v>
      </c>
      <c r="AC17" s="1">
        <f t="shared" si="2"/>
        <v>101</v>
      </c>
      <c r="AD17" s="1">
        <v>1</v>
      </c>
      <c r="AE17" s="1">
        <v>8</v>
      </c>
      <c r="AF17" s="1">
        <v>11</v>
      </c>
      <c r="AG17" s="1">
        <f t="shared" si="3"/>
        <v>20</v>
      </c>
      <c r="AH17" s="12">
        <v>16.120999999999999</v>
      </c>
      <c r="AI17" s="12">
        <v>0</v>
      </c>
      <c r="AJ17" s="12">
        <v>50.177</v>
      </c>
      <c r="AK17" s="12">
        <f t="shared" si="4"/>
        <v>66.298000000000002</v>
      </c>
      <c r="AL17" s="1">
        <v>2</v>
      </c>
      <c r="AM17" s="1">
        <v>0</v>
      </c>
      <c r="AN17" s="1">
        <v>13</v>
      </c>
      <c r="AO17" s="1">
        <f t="shared" si="5"/>
        <v>15</v>
      </c>
      <c r="AP17" s="1">
        <v>0</v>
      </c>
      <c r="AQ17" s="1">
        <v>0</v>
      </c>
      <c r="AR17" s="1">
        <v>0</v>
      </c>
      <c r="AS17" s="1">
        <f>+SUM(BS_InfraMR[[#This Row],[B.02.1 - Parque de Coches Eléctricos Motrices]:[B.02.3 - Parque de Coches Eléctricos Motrices Tipo R]])</f>
        <v>0</v>
      </c>
      <c r="AT17" s="1">
        <v>0</v>
      </c>
      <c r="AU17" s="1">
        <v>0</v>
      </c>
      <c r="AV17" s="1">
        <v>0</v>
      </c>
      <c r="AW17" s="1">
        <f>+SUM(BS_InfraMR[[#This Row],[B.03.1 - Parque de Coches Motores Motrices Remolcados]:[B.03.3 - Parque de Coches Motores Motrices Cabina]])</f>
        <v>0</v>
      </c>
      <c r="AX17" s="1">
        <v>43</v>
      </c>
      <c r="AY17" s="1">
        <v>13</v>
      </c>
      <c r="AZ17" s="1">
        <v>0</v>
      </c>
      <c r="BA17" s="1">
        <v>26</v>
      </c>
      <c r="BB17" s="1">
        <v>0</v>
      </c>
      <c r="BC17" s="1">
        <f t="shared" si="6"/>
        <v>82</v>
      </c>
      <c r="BD17" s="1">
        <v>1</v>
      </c>
      <c r="BE17" s="1">
        <v>31</v>
      </c>
      <c r="BF17" s="12">
        <v>1</v>
      </c>
    </row>
    <row r="18" spans="1:58">
      <c r="A18" s="1">
        <v>1994</v>
      </c>
      <c r="B18" s="1" t="s">
        <v>119</v>
      </c>
      <c r="C18" s="12">
        <v>18.643000000000001</v>
      </c>
      <c r="D18" s="12">
        <v>47.968000000000004</v>
      </c>
      <c r="E18" s="12">
        <v>0</v>
      </c>
      <c r="F18" s="12">
        <v>0</v>
      </c>
      <c r="G18" s="12">
        <f t="shared" si="0"/>
        <v>66.611000000000004</v>
      </c>
      <c r="H18" s="12">
        <v>66.611000000000004</v>
      </c>
      <c r="I18" s="12">
        <v>103.99600000000001</v>
      </c>
      <c r="J18" s="12">
        <v>114.57899999999999</v>
      </c>
      <c r="K18" s="12">
        <v>0</v>
      </c>
      <c r="L18" s="12">
        <v>0</v>
      </c>
      <c r="M18" s="12">
        <v>0</v>
      </c>
      <c r="N18" s="12">
        <f>+BS_InfraMR[[#This Row],[A.03.1 -  Longitud de Vías de Explotación No Electrificadas Troncales y Ramales (vía principal) (km)]]+BS_InfraMR[[#This Row],[A.04.1 -  Longitud de Vías de Explotación Electrificadas Troncales y Ramales (vía principal) (km)]]</f>
        <v>114.57899999999999</v>
      </c>
      <c r="O18" s="12">
        <v>114.57899999999999</v>
      </c>
      <c r="P18" s="1">
        <v>23</v>
      </c>
      <c r="Q18" s="1">
        <v>6</v>
      </c>
      <c r="R18" s="1">
        <v>1</v>
      </c>
      <c r="S18" s="1">
        <f>+SUM(BS_InfraMR[[#This Row],[A.05.1 - Número de Estaciones en Explotación (cantidad)]:[A.07.1 - Número de Apeaderos en Explotación (cantidad)]])</f>
        <v>30</v>
      </c>
      <c r="T18" s="1">
        <v>18</v>
      </c>
      <c r="U18" s="1">
        <v>31</v>
      </c>
      <c r="V18" s="1">
        <v>0</v>
      </c>
      <c r="W18" s="1">
        <v>26</v>
      </c>
      <c r="X18" s="1">
        <v>0</v>
      </c>
      <c r="Y18" s="1">
        <f t="shared" si="1"/>
        <v>75</v>
      </c>
      <c r="Z18" s="1">
        <v>13</v>
      </c>
      <c r="AA18" s="1">
        <v>13</v>
      </c>
      <c r="AB18" s="1">
        <f>+BS_InfraMR[[#This Row],[Total Pasos Vehiculares a Nivel]]</f>
        <v>75</v>
      </c>
      <c r="AC18" s="1">
        <f t="shared" si="2"/>
        <v>101</v>
      </c>
      <c r="AD18" s="1">
        <v>1</v>
      </c>
      <c r="AE18" s="1">
        <v>8</v>
      </c>
      <c r="AF18" s="1">
        <v>11</v>
      </c>
      <c r="AG18" s="1">
        <f t="shared" si="3"/>
        <v>20</v>
      </c>
      <c r="AH18" s="12">
        <v>16.120999999999999</v>
      </c>
      <c r="AI18" s="12">
        <v>0</v>
      </c>
      <c r="AJ18" s="12">
        <v>50.177</v>
      </c>
      <c r="AK18" s="12">
        <f t="shared" si="4"/>
        <v>66.298000000000002</v>
      </c>
      <c r="AL18" s="1">
        <v>2</v>
      </c>
      <c r="AM18" s="1">
        <v>0</v>
      </c>
      <c r="AN18" s="1">
        <v>13</v>
      </c>
      <c r="AO18" s="1">
        <f t="shared" si="5"/>
        <v>15</v>
      </c>
      <c r="AP18" s="1">
        <v>0</v>
      </c>
      <c r="AQ18" s="1">
        <v>0</v>
      </c>
      <c r="AR18" s="1">
        <v>0</v>
      </c>
      <c r="AS18" s="1">
        <f>+SUM(BS_InfraMR[[#This Row],[B.02.1 - Parque de Coches Eléctricos Motrices]:[B.02.3 - Parque de Coches Eléctricos Motrices Tipo R]])</f>
        <v>0</v>
      </c>
      <c r="AT18" s="1">
        <v>0</v>
      </c>
      <c r="AU18" s="1">
        <v>0</v>
      </c>
      <c r="AV18" s="1">
        <v>0</v>
      </c>
      <c r="AW18" s="1">
        <f>+SUM(BS_InfraMR[[#This Row],[B.03.1 - Parque de Coches Motores Motrices Remolcados]:[B.03.3 - Parque de Coches Motores Motrices Cabina]])</f>
        <v>0</v>
      </c>
      <c r="AX18" s="1">
        <v>43</v>
      </c>
      <c r="AY18" s="1">
        <v>13</v>
      </c>
      <c r="AZ18" s="1">
        <v>0</v>
      </c>
      <c r="BA18" s="1">
        <v>26</v>
      </c>
      <c r="BB18" s="1">
        <v>0</v>
      </c>
      <c r="BC18" s="1">
        <f t="shared" si="6"/>
        <v>82</v>
      </c>
      <c r="BD18" s="1">
        <v>1</v>
      </c>
      <c r="BE18" s="1">
        <v>31</v>
      </c>
      <c r="BF18" s="12">
        <v>1</v>
      </c>
    </row>
    <row r="19" spans="1:58">
      <c r="A19" s="1">
        <v>1994</v>
      </c>
      <c r="B19" s="1" t="s">
        <v>120</v>
      </c>
      <c r="C19" s="12">
        <v>18.643000000000001</v>
      </c>
      <c r="D19" s="12">
        <v>47.968000000000004</v>
      </c>
      <c r="E19" s="12">
        <v>0</v>
      </c>
      <c r="F19" s="12">
        <v>0</v>
      </c>
      <c r="G19" s="12">
        <f t="shared" si="0"/>
        <v>66.611000000000004</v>
      </c>
      <c r="H19" s="12">
        <v>66.611000000000004</v>
      </c>
      <c r="I19" s="12">
        <v>103.99600000000001</v>
      </c>
      <c r="J19" s="12">
        <v>114.57899999999999</v>
      </c>
      <c r="K19" s="12">
        <v>0</v>
      </c>
      <c r="L19" s="12">
        <v>0</v>
      </c>
      <c r="M19" s="12">
        <v>0</v>
      </c>
      <c r="N19" s="12">
        <f>+BS_InfraMR[[#This Row],[A.03.1 -  Longitud de Vías de Explotación No Electrificadas Troncales y Ramales (vía principal) (km)]]+BS_InfraMR[[#This Row],[A.04.1 -  Longitud de Vías de Explotación Electrificadas Troncales y Ramales (vía principal) (km)]]</f>
        <v>114.57899999999999</v>
      </c>
      <c r="O19" s="12">
        <v>114.57899999999999</v>
      </c>
      <c r="P19" s="1">
        <v>23</v>
      </c>
      <c r="Q19" s="1">
        <v>6</v>
      </c>
      <c r="R19" s="1">
        <v>1</v>
      </c>
      <c r="S19" s="1">
        <f>+SUM(BS_InfraMR[[#This Row],[A.05.1 - Número de Estaciones en Explotación (cantidad)]:[A.07.1 - Número de Apeaderos en Explotación (cantidad)]])</f>
        <v>30</v>
      </c>
      <c r="T19" s="1">
        <v>18</v>
      </c>
      <c r="U19" s="1">
        <v>31</v>
      </c>
      <c r="V19" s="1">
        <v>0</v>
      </c>
      <c r="W19" s="1">
        <v>26</v>
      </c>
      <c r="X19" s="1">
        <v>0</v>
      </c>
      <c r="Y19" s="1">
        <f t="shared" si="1"/>
        <v>75</v>
      </c>
      <c r="Z19" s="1">
        <v>13</v>
      </c>
      <c r="AA19" s="1">
        <v>13</v>
      </c>
      <c r="AB19" s="1">
        <f>+BS_InfraMR[[#This Row],[Total Pasos Vehiculares a Nivel]]</f>
        <v>75</v>
      </c>
      <c r="AC19" s="1">
        <f t="shared" si="2"/>
        <v>101</v>
      </c>
      <c r="AD19" s="1">
        <v>1</v>
      </c>
      <c r="AE19" s="1">
        <v>8</v>
      </c>
      <c r="AF19" s="1">
        <v>11</v>
      </c>
      <c r="AG19" s="1">
        <f t="shared" si="3"/>
        <v>20</v>
      </c>
      <c r="AH19" s="12">
        <v>16.120999999999999</v>
      </c>
      <c r="AI19" s="12">
        <v>0</v>
      </c>
      <c r="AJ19" s="12">
        <v>50.177</v>
      </c>
      <c r="AK19" s="12">
        <f t="shared" si="4"/>
        <v>66.298000000000002</v>
      </c>
      <c r="AL19" s="1">
        <v>2</v>
      </c>
      <c r="AM19" s="1">
        <v>0</v>
      </c>
      <c r="AN19" s="1">
        <v>13</v>
      </c>
      <c r="AO19" s="1">
        <f t="shared" si="5"/>
        <v>15</v>
      </c>
      <c r="AP19" s="1">
        <v>0</v>
      </c>
      <c r="AQ19" s="1">
        <v>0</v>
      </c>
      <c r="AR19" s="1">
        <v>0</v>
      </c>
      <c r="AS19" s="1">
        <f>+SUM(BS_InfraMR[[#This Row],[B.02.1 - Parque de Coches Eléctricos Motrices]:[B.02.3 - Parque de Coches Eléctricos Motrices Tipo R]])</f>
        <v>0</v>
      </c>
      <c r="AT19" s="1">
        <v>0</v>
      </c>
      <c r="AU19" s="1">
        <v>0</v>
      </c>
      <c r="AV19" s="1">
        <v>0</v>
      </c>
      <c r="AW19" s="1">
        <f>+SUM(BS_InfraMR[[#This Row],[B.03.1 - Parque de Coches Motores Motrices Remolcados]:[B.03.3 - Parque de Coches Motores Motrices Cabina]])</f>
        <v>0</v>
      </c>
      <c r="AX19" s="1">
        <v>43</v>
      </c>
      <c r="AY19" s="1">
        <v>13</v>
      </c>
      <c r="AZ19" s="1">
        <v>0</v>
      </c>
      <c r="BA19" s="1">
        <v>26</v>
      </c>
      <c r="BB19" s="1">
        <v>0</v>
      </c>
      <c r="BC19" s="1">
        <f t="shared" si="6"/>
        <v>82</v>
      </c>
      <c r="BD19" s="1">
        <v>1</v>
      </c>
      <c r="BE19" s="1">
        <v>31</v>
      </c>
      <c r="BF19" s="12">
        <v>1</v>
      </c>
    </row>
    <row r="20" spans="1:58">
      <c r="A20" s="1">
        <v>1994</v>
      </c>
      <c r="B20" s="1" t="s">
        <v>121</v>
      </c>
      <c r="C20" s="12">
        <v>18.643000000000001</v>
      </c>
      <c r="D20" s="12">
        <v>47.968000000000004</v>
      </c>
      <c r="E20" s="12">
        <v>0</v>
      </c>
      <c r="F20" s="12">
        <v>0</v>
      </c>
      <c r="G20" s="12">
        <f t="shared" si="0"/>
        <v>66.611000000000004</v>
      </c>
      <c r="H20" s="12">
        <v>66.611000000000004</v>
      </c>
      <c r="I20" s="12">
        <v>103.99600000000001</v>
      </c>
      <c r="J20" s="12">
        <v>114.57899999999999</v>
      </c>
      <c r="K20" s="12">
        <v>0</v>
      </c>
      <c r="L20" s="12">
        <v>0</v>
      </c>
      <c r="M20" s="12">
        <v>0</v>
      </c>
      <c r="N20" s="12">
        <f>+BS_InfraMR[[#This Row],[A.03.1 -  Longitud de Vías de Explotación No Electrificadas Troncales y Ramales (vía principal) (km)]]+BS_InfraMR[[#This Row],[A.04.1 -  Longitud de Vías de Explotación Electrificadas Troncales y Ramales (vía principal) (km)]]</f>
        <v>114.57899999999999</v>
      </c>
      <c r="O20" s="12">
        <v>114.57899999999999</v>
      </c>
      <c r="P20" s="1">
        <v>23</v>
      </c>
      <c r="Q20" s="1">
        <v>6</v>
      </c>
      <c r="R20" s="1">
        <v>1</v>
      </c>
      <c r="S20" s="1">
        <f>+SUM(BS_InfraMR[[#This Row],[A.05.1 - Número de Estaciones en Explotación (cantidad)]:[A.07.1 - Número de Apeaderos en Explotación (cantidad)]])</f>
        <v>30</v>
      </c>
      <c r="T20" s="1">
        <v>18</v>
      </c>
      <c r="U20" s="1">
        <v>31</v>
      </c>
      <c r="V20" s="1">
        <v>0</v>
      </c>
      <c r="W20" s="1">
        <v>26</v>
      </c>
      <c r="X20" s="1">
        <v>0</v>
      </c>
      <c r="Y20" s="1">
        <f t="shared" si="1"/>
        <v>75</v>
      </c>
      <c r="Z20" s="1">
        <v>13</v>
      </c>
      <c r="AA20" s="1">
        <v>13</v>
      </c>
      <c r="AB20" s="1">
        <f>+BS_InfraMR[[#This Row],[Total Pasos Vehiculares a Nivel]]</f>
        <v>75</v>
      </c>
      <c r="AC20" s="1">
        <f t="shared" si="2"/>
        <v>101</v>
      </c>
      <c r="AD20" s="1">
        <v>1</v>
      </c>
      <c r="AE20" s="1">
        <v>8</v>
      </c>
      <c r="AF20" s="1">
        <v>11</v>
      </c>
      <c r="AG20" s="1">
        <f t="shared" si="3"/>
        <v>20</v>
      </c>
      <c r="AH20" s="12">
        <v>16.120999999999999</v>
      </c>
      <c r="AI20" s="12">
        <v>0</v>
      </c>
      <c r="AJ20" s="12">
        <v>50.177</v>
      </c>
      <c r="AK20" s="12">
        <f t="shared" si="4"/>
        <v>66.298000000000002</v>
      </c>
      <c r="AL20" s="1">
        <v>2</v>
      </c>
      <c r="AM20" s="1">
        <v>0</v>
      </c>
      <c r="AN20" s="1">
        <v>13</v>
      </c>
      <c r="AO20" s="1">
        <f t="shared" si="5"/>
        <v>15</v>
      </c>
      <c r="AP20" s="1">
        <v>0</v>
      </c>
      <c r="AQ20" s="1">
        <v>0</v>
      </c>
      <c r="AR20" s="1">
        <v>0</v>
      </c>
      <c r="AS20" s="1">
        <f>+SUM(BS_InfraMR[[#This Row],[B.02.1 - Parque de Coches Eléctricos Motrices]:[B.02.3 - Parque de Coches Eléctricos Motrices Tipo R]])</f>
        <v>0</v>
      </c>
      <c r="AT20" s="1">
        <v>0</v>
      </c>
      <c r="AU20" s="1">
        <v>0</v>
      </c>
      <c r="AV20" s="1">
        <v>0</v>
      </c>
      <c r="AW20" s="1">
        <f>+SUM(BS_InfraMR[[#This Row],[B.03.1 - Parque de Coches Motores Motrices Remolcados]:[B.03.3 - Parque de Coches Motores Motrices Cabina]])</f>
        <v>0</v>
      </c>
      <c r="AX20" s="1">
        <v>43</v>
      </c>
      <c r="AY20" s="1">
        <v>13</v>
      </c>
      <c r="AZ20" s="1">
        <v>0</v>
      </c>
      <c r="BA20" s="1">
        <v>26</v>
      </c>
      <c r="BB20" s="1">
        <v>0</v>
      </c>
      <c r="BC20" s="1">
        <f t="shared" si="6"/>
        <v>82</v>
      </c>
      <c r="BD20" s="1">
        <v>1</v>
      </c>
      <c r="BE20" s="1">
        <v>31</v>
      </c>
      <c r="BF20" s="12">
        <v>1</v>
      </c>
    </row>
    <row r="21" spans="1:58">
      <c r="A21" s="1">
        <v>1994</v>
      </c>
      <c r="B21" s="1" t="s">
        <v>122</v>
      </c>
      <c r="C21" s="12">
        <v>18.643000000000001</v>
      </c>
      <c r="D21" s="12">
        <v>47.968000000000004</v>
      </c>
      <c r="E21" s="12">
        <v>0</v>
      </c>
      <c r="F21" s="12">
        <v>0</v>
      </c>
      <c r="G21" s="12">
        <f t="shared" si="0"/>
        <v>66.611000000000004</v>
      </c>
      <c r="H21" s="12">
        <v>66.611000000000004</v>
      </c>
      <c r="I21" s="12">
        <v>103.99600000000001</v>
      </c>
      <c r="J21" s="12">
        <v>114.57899999999999</v>
      </c>
      <c r="K21" s="12">
        <v>0</v>
      </c>
      <c r="L21" s="12">
        <v>0</v>
      </c>
      <c r="M21" s="12">
        <v>0</v>
      </c>
      <c r="N21" s="12">
        <f>+BS_InfraMR[[#This Row],[A.03.1 -  Longitud de Vías de Explotación No Electrificadas Troncales y Ramales (vía principal) (km)]]+BS_InfraMR[[#This Row],[A.04.1 -  Longitud de Vías de Explotación Electrificadas Troncales y Ramales (vía principal) (km)]]</f>
        <v>114.57899999999999</v>
      </c>
      <c r="O21" s="12">
        <v>114.57899999999999</v>
      </c>
      <c r="P21" s="1">
        <v>23</v>
      </c>
      <c r="Q21" s="1">
        <v>6</v>
      </c>
      <c r="R21" s="1">
        <v>1</v>
      </c>
      <c r="S21" s="1">
        <f>+SUM(BS_InfraMR[[#This Row],[A.05.1 - Número de Estaciones en Explotación (cantidad)]:[A.07.1 - Número de Apeaderos en Explotación (cantidad)]])</f>
        <v>30</v>
      </c>
      <c r="T21" s="1">
        <v>18</v>
      </c>
      <c r="U21" s="1">
        <v>31</v>
      </c>
      <c r="V21" s="1">
        <v>0</v>
      </c>
      <c r="W21" s="1">
        <v>26</v>
      </c>
      <c r="X21" s="1">
        <v>0</v>
      </c>
      <c r="Y21" s="1">
        <f t="shared" si="1"/>
        <v>75</v>
      </c>
      <c r="Z21" s="1">
        <v>13</v>
      </c>
      <c r="AA21" s="1">
        <v>13</v>
      </c>
      <c r="AB21" s="1">
        <f>+BS_InfraMR[[#This Row],[Total Pasos Vehiculares a Nivel]]</f>
        <v>75</v>
      </c>
      <c r="AC21" s="1">
        <f t="shared" si="2"/>
        <v>101</v>
      </c>
      <c r="AD21" s="1">
        <v>1</v>
      </c>
      <c r="AE21" s="1">
        <v>8</v>
      </c>
      <c r="AF21" s="1">
        <v>11</v>
      </c>
      <c r="AG21" s="1">
        <f t="shared" si="3"/>
        <v>20</v>
      </c>
      <c r="AH21" s="12">
        <v>16.120999999999999</v>
      </c>
      <c r="AI21" s="12">
        <v>0</v>
      </c>
      <c r="AJ21" s="12">
        <v>50.177</v>
      </c>
      <c r="AK21" s="12">
        <f t="shared" si="4"/>
        <v>66.298000000000002</v>
      </c>
      <c r="AL21" s="1">
        <v>2</v>
      </c>
      <c r="AM21" s="1">
        <v>0</v>
      </c>
      <c r="AN21" s="1">
        <v>13</v>
      </c>
      <c r="AO21" s="1">
        <f t="shared" si="5"/>
        <v>15</v>
      </c>
      <c r="AP21" s="1">
        <v>0</v>
      </c>
      <c r="AQ21" s="1">
        <v>0</v>
      </c>
      <c r="AR21" s="1">
        <v>0</v>
      </c>
      <c r="AS21" s="1">
        <f>+SUM(BS_InfraMR[[#This Row],[B.02.1 - Parque de Coches Eléctricos Motrices]:[B.02.3 - Parque de Coches Eléctricos Motrices Tipo R]])</f>
        <v>0</v>
      </c>
      <c r="AT21" s="1">
        <v>0</v>
      </c>
      <c r="AU21" s="1">
        <v>0</v>
      </c>
      <c r="AV21" s="1">
        <v>0</v>
      </c>
      <c r="AW21" s="1">
        <f>+SUM(BS_InfraMR[[#This Row],[B.03.1 - Parque de Coches Motores Motrices Remolcados]:[B.03.3 - Parque de Coches Motores Motrices Cabina]])</f>
        <v>0</v>
      </c>
      <c r="AX21" s="1">
        <v>43</v>
      </c>
      <c r="AY21" s="1">
        <v>13</v>
      </c>
      <c r="AZ21" s="1">
        <v>0</v>
      </c>
      <c r="BA21" s="1">
        <v>26</v>
      </c>
      <c r="BB21" s="1">
        <v>0</v>
      </c>
      <c r="BC21" s="1">
        <f t="shared" si="6"/>
        <v>82</v>
      </c>
      <c r="BD21" s="1">
        <v>1</v>
      </c>
      <c r="BE21" s="1">
        <v>31</v>
      </c>
      <c r="BF21" s="12">
        <v>1</v>
      </c>
    </row>
    <row r="22" spans="1:58">
      <c r="A22" s="1">
        <v>1994</v>
      </c>
      <c r="B22" s="1" t="s">
        <v>123</v>
      </c>
      <c r="C22" s="12">
        <v>18.643000000000001</v>
      </c>
      <c r="D22" s="12">
        <v>47.968000000000004</v>
      </c>
      <c r="E22" s="12">
        <v>0</v>
      </c>
      <c r="F22" s="12">
        <v>0</v>
      </c>
      <c r="G22" s="12">
        <f t="shared" si="0"/>
        <v>66.611000000000004</v>
      </c>
      <c r="H22" s="12">
        <v>66.611000000000004</v>
      </c>
      <c r="I22" s="12">
        <v>103.99600000000001</v>
      </c>
      <c r="J22" s="12">
        <v>114.57899999999999</v>
      </c>
      <c r="K22" s="12">
        <v>0</v>
      </c>
      <c r="L22" s="12">
        <v>0</v>
      </c>
      <c r="M22" s="12">
        <v>0</v>
      </c>
      <c r="N22" s="12">
        <f>+BS_InfraMR[[#This Row],[A.03.1 -  Longitud de Vías de Explotación No Electrificadas Troncales y Ramales (vía principal) (km)]]+BS_InfraMR[[#This Row],[A.04.1 -  Longitud de Vías de Explotación Electrificadas Troncales y Ramales (vía principal) (km)]]</f>
        <v>114.57899999999999</v>
      </c>
      <c r="O22" s="12">
        <v>114.57899999999999</v>
      </c>
      <c r="P22" s="1">
        <v>23</v>
      </c>
      <c r="Q22" s="1">
        <v>6</v>
      </c>
      <c r="R22" s="1">
        <v>1</v>
      </c>
      <c r="S22" s="1">
        <f>+SUM(BS_InfraMR[[#This Row],[A.05.1 - Número de Estaciones en Explotación (cantidad)]:[A.07.1 - Número de Apeaderos en Explotación (cantidad)]])</f>
        <v>30</v>
      </c>
      <c r="T22" s="1">
        <v>18</v>
      </c>
      <c r="U22" s="1">
        <v>31</v>
      </c>
      <c r="V22" s="1">
        <v>0</v>
      </c>
      <c r="W22" s="1">
        <v>26</v>
      </c>
      <c r="X22" s="1">
        <v>0</v>
      </c>
      <c r="Y22" s="1">
        <f t="shared" si="1"/>
        <v>75</v>
      </c>
      <c r="Z22" s="1">
        <v>13</v>
      </c>
      <c r="AA22" s="1">
        <v>13</v>
      </c>
      <c r="AB22" s="1">
        <f>+BS_InfraMR[[#This Row],[Total Pasos Vehiculares a Nivel]]</f>
        <v>75</v>
      </c>
      <c r="AC22" s="1">
        <f t="shared" si="2"/>
        <v>101</v>
      </c>
      <c r="AD22" s="1">
        <v>1</v>
      </c>
      <c r="AE22" s="1">
        <v>8</v>
      </c>
      <c r="AF22" s="1">
        <v>11</v>
      </c>
      <c r="AG22" s="1">
        <f t="shared" si="3"/>
        <v>20</v>
      </c>
      <c r="AH22" s="12">
        <v>16.120999999999999</v>
      </c>
      <c r="AI22" s="12">
        <v>0</v>
      </c>
      <c r="AJ22" s="12">
        <v>50.177</v>
      </c>
      <c r="AK22" s="12">
        <f t="shared" si="4"/>
        <v>66.298000000000002</v>
      </c>
      <c r="AL22" s="1">
        <v>2</v>
      </c>
      <c r="AM22" s="1">
        <v>0</v>
      </c>
      <c r="AN22" s="1">
        <v>13</v>
      </c>
      <c r="AO22" s="1">
        <f t="shared" si="5"/>
        <v>15</v>
      </c>
      <c r="AP22" s="1">
        <v>0</v>
      </c>
      <c r="AQ22" s="1">
        <v>0</v>
      </c>
      <c r="AR22" s="1">
        <v>0</v>
      </c>
      <c r="AS22" s="1">
        <f>+SUM(BS_InfraMR[[#This Row],[B.02.1 - Parque de Coches Eléctricos Motrices]:[B.02.3 - Parque de Coches Eléctricos Motrices Tipo R]])</f>
        <v>0</v>
      </c>
      <c r="AT22" s="1">
        <v>0</v>
      </c>
      <c r="AU22" s="1">
        <v>0</v>
      </c>
      <c r="AV22" s="1">
        <v>0</v>
      </c>
      <c r="AW22" s="1">
        <f>+SUM(BS_InfraMR[[#This Row],[B.03.1 - Parque de Coches Motores Motrices Remolcados]:[B.03.3 - Parque de Coches Motores Motrices Cabina]])</f>
        <v>0</v>
      </c>
      <c r="AX22" s="1">
        <v>43</v>
      </c>
      <c r="AY22" s="1">
        <v>13</v>
      </c>
      <c r="AZ22" s="1">
        <v>0</v>
      </c>
      <c r="BA22" s="1">
        <v>26</v>
      </c>
      <c r="BB22" s="1">
        <v>0</v>
      </c>
      <c r="BC22" s="1">
        <f t="shared" si="6"/>
        <v>82</v>
      </c>
      <c r="BD22" s="1">
        <v>1</v>
      </c>
      <c r="BE22" s="1">
        <v>31</v>
      </c>
      <c r="BF22" s="12">
        <v>1</v>
      </c>
    </row>
    <row r="23" spans="1:58">
      <c r="A23" s="1">
        <v>1994</v>
      </c>
      <c r="B23" s="1" t="s">
        <v>124</v>
      </c>
      <c r="C23" s="12">
        <v>18.643000000000001</v>
      </c>
      <c r="D23" s="12">
        <v>47.968000000000004</v>
      </c>
      <c r="E23" s="12">
        <v>0</v>
      </c>
      <c r="F23" s="12">
        <v>0</v>
      </c>
      <c r="G23" s="12">
        <f t="shared" si="0"/>
        <v>66.611000000000004</v>
      </c>
      <c r="H23" s="12">
        <v>66.611000000000004</v>
      </c>
      <c r="I23" s="12">
        <v>103.99600000000001</v>
      </c>
      <c r="J23" s="12">
        <v>114.57899999999999</v>
      </c>
      <c r="K23" s="12">
        <v>0</v>
      </c>
      <c r="L23" s="12">
        <v>0</v>
      </c>
      <c r="M23" s="12">
        <v>0</v>
      </c>
      <c r="N23" s="12">
        <f>+BS_InfraMR[[#This Row],[A.03.1 -  Longitud de Vías de Explotación No Electrificadas Troncales y Ramales (vía principal) (km)]]+BS_InfraMR[[#This Row],[A.04.1 -  Longitud de Vías de Explotación Electrificadas Troncales y Ramales (vía principal) (km)]]</f>
        <v>114.57899999999999</v>
      </c>
      <c r="O23" s="12">
        <v>114.57899999999999</v>
      </c>
      <c r="P23" s="1">
        <v>23</v>
      </c>
      <c r="Q23" s="1">
        <v>6</v>
      </c>
      <c r="R23" s="1">
        <v>1</v>
      </c>
      <c r="S23" s="1">
        <f>+SUM(BS_InfraMR[[#This Row],[A.05.1 - Número de Estaciones en Explotación (cantidad)]:[A.07.1 - Número de Apeaderos en Explotación (cantidad)]])</f>
        <v>30</v>
      </c>
      <c r="T23" s="1">
        <v>18</v>
      </c>
      <c r="U23" s="1">
        <v>31</v>
      </c>
      <c r="V23" s="1">
        <v>0</v>
      </c>
      <c r="W23" s="1">
        <v>26</v>
      </c>
      <c r="X23" s="1">
        <v>0</v>
      </c>
      <c r="Y23" s="1">
        <f t="shared" si="1"/>
        <v>75</v>
      </c>
      <c r="Z23" s="1">
        <v>13</v>
      </c>
      <c r="AA23" s="1">
        <v>13</v>
      </c>
      <c r="AB23" s="1">
        <f>+BS_InfraMR[[#This Row],[Total Pasos Vehiculares a Nivel]]</f>
        <v>75</v>
      </c>
      <c r="AC23" s="1">
        <f t="shared" si="2"/>
        <v>101</v>
      </c>
      <c r="AD23" s="1">
        <v>1</v>
      </c>
      <c r="AE23" s="1">
        <v>8</v>
      </c>
      <c r="AF23" s="1">
        <v>11</v>
      </c>
      <c r="AG23" s="1">
        <f t="shared" si="3"/>
        <v>20</v>
      </c>
      <c r="AH23" s="12">
        <v>16.120999999999999</v>
      </c>
      <c r="AI23" s="12">
        <v>0</v>
      </c>
      <c r="AJ23" s="12">
        <v>50.177</v>
      </c>
      <c r="AK23" s="12">
        <f t="shared" si="4"/>
        <v>66.298000000000002</v>
      </c>
      <c r="AL23" s="1">
        <v>2</v>
      </c>
      <c r="AM23" s="1">
        <v>0</v>
      </c>
      <c r="AN23" s="1">
        <v>13</v>
      </c>
      <c r="AO23" s="1">
        <f t="shared" si="5"/>
        <v>15</v>
      </c>
      <c r="AP23" s="1">
        <v>0</v>
      </c>
      <c r="AQ23" s="1">
        <v>0</v>
      </c>
      <c r="AR23" s="1">
        <v>0</v>
      </c>
      <c r="AS23" s="1">
        <f>+SUM(BS_InfraMR[[#This Row],[B.02.1 - Parque de Coches Eléctricos Motrices]:[B.02.3 - Parque de Coches Eléctricos Motrices Tipo R]])</f>
        <v>0</v>
      </c>
      <c r="AT23" s="1">
        <v>0</v>
      </c>
      <c r="AU23" s="1">
        <v>0</v>
      </c>
      <c r="AV23" s="1">
        <v>0</v>
      </c>
      <c r="AW23" s="1">
        <f>+SUM(BS_InfraMR[[#This Row],[B.03.1 - Parque de Coches Motores Motrices Remolcados]:[B.03.3 - Parque de Coches Motores Motrices Cabina]])</f>
        <v>0</v>
      </c>
      <c r="AX23" s="1">
        <v>43</v>
      </c>
      <c r="AY23" s="1">
        <v>13</v>
      </c>
      <c r="AZ23" s="1">
        <v>0</v>
      </c>
      <c r="BA23" s="1">
        <v>26</v>
      </c>
      <c r="BB23" s="1">
        <v>0</v>
      </c>
      <c r="BC23" s="1">
        <f t="shared" si="6"/>
        <v>82</v>
      </c>
      <c r="BD23" s="1">
        <v>1</v>
      </c>
      <c r="BE23" s="1">
        <v>31</v>
      </c>
      <c r="BF23" s="12">
        <v>1</v>
      </c>
    </row>
    <row r="24" spans="1:58">
      <c r="A24" s="1">
        <v>1994</v>
      </c>
      <c r="B24" s="1" t="s">
        <v>125</v>
      </c>
      <c r="C24" s="12">
        <v>18.643000000000001</v>
      </c>
      <c r="D24" s="12">
        <v>47.968000000000004</v>
      </c>
      <c r="E24" s="12">
        <v>0</v>
      </c>
      <c r="F24" s="12">
        <v>0</v>
      </c>
      <c r="G24" s="12">
        <f t="shared" si="0"/>
        <v>66.611000000000004</v>
      </c>
      <c r="H24" s="12">
        <v>66.611000000000004</v>
      </c>
      <c r="I24" s="12">
        <v>103.99600000000001</v>
      </c>
      <c r="J24" s="12">
        <v>114.57899999999999</v>
      </c>
      <c r="K24" s="12">
        <v>0</v>
      </c>
      <c r="L24" s="12">
        <v>0</v>
      </c>
      <c r="M24" s="12">
        <v>0</v>
      </c>
      <c r="N24" s="12">
        <f>+BS_InfraMR[[#This Row],[A.03.1 -  Longitud de Vías de Explotación No Electrificadas Troncales y Ramales (vía principal) (km)]]+BS_InfraMR[[#This Row],[A.04.1 -  Longitud de Vías de Explotación Electrificadas Troncales y Ramales (vía principal) (km)]]</f>
        <v>114.57899999999999</v>
      </c>
      <c r="O24" s="12">
        <v>114.57899999999999</v>
      </c>
      <c r="P24" s="1">
        <v>23</v>
      </c>
      <c r="Q24" s="1">
        <v>6</v>
      </c>
      <c r="R24" s="1">
        <v>1</v>
      </c>
      <c r="S24" s="1">
        <f>+SUM(BS_InfraMR[[#This Row],[A.05.1 - Número de Estaciones en Explotación (cantidad)]:[A.07.1 - Número de Apeaderos en Explotación (cantidad)]])</f>
        <v>30</v>
      </c>
      <c r="T24" s="1">
        <v>18</v>
      </c>
      <c r="U24" s="1">
        <v>31</v>
      </c>
      <c r="V24" s="1">
        <v>0</v>
      </c>
      <c r="W24" s="1">
        <v>26</v>
      </c>
      <c r="X24" s="1">
        <v>0</v>
      </c>
      <c r="Y24" s="1">
        <f t="shared" si="1"/>
        <v>75</v>
      </c>
      <c r="Z24" s="1">
        <v>13</v>
      </c>
      <c r="AA24" s="1">
        <v>13</v>
      </c>
      <c r="AB24" s="1">
        <f>+BS_InfraMR[[#This Row],[Total Pasos Vehiculares a Nivel]]</f>
        <v>75</v>
      </c>
      <c r="AC24" s="1">
        <f t="shared" si="2"/>
        <v>101</v>
      </c>
      <c r="AD24" s="1">
        <v>1</v>
      </c>
      <c r="AE24" s="1">
        <v>8</v>
      </c>
      <c r="AF24" s="1">
        <v>11</v>
      </c>
      <c r="AG24" s="1">
        <f t="shared" si="3"/>
        <v>20</v>
      </c>
      <c r="AH24" s="12">
        <v>16.120999999999999</v>
      </c>
      <c r="AI24" s="12">
        <v>0</v>
      </c>
      <c r="AJ24" s="12">
        <v>50.177</v>
      </c>
      <c r="AK24" s="12">
        <f t="shared" si="4"/>
        <v>66.298000000000002</v>
      </c>
      <c r="AL24" s="1">
        <v>2</v>
      </c>
      <c r="AM24" s="1">
        <v>0</v>
      </c>
      <c r="AN24" s="1">
        <v>13</v>
      </c>
      <c r="AO24" s="1">
        <f t="shared" si="5"/>
        <v>15</v>
      </c>
      <c r="AP24" s="1">
        <v>0</v>
      </c>
      <c r="AQ24" s="1">
        <v>0</v>
      </c>
      <c r="AR24" s="1">
        <v>0</v>
      </c>
      <c r="AS24" s="1">
        <f>+SUM(BS_InfraMR[[#This Row],[B.02.1 - Parque de Coches Eléctricos Motrices]:[B.02.3 - Parque de Coches Eléctricos Motrices Tipo R]])</f>
        <v>0</v>
      </c>
      <c r="AT24" s="1">
        <v>0</v>
      </c>
      <c r="AU24" s="1">
        <v>0</v>
      </c>
      <c r="AV24" s="1">
        <v>0</v>
      </c>
      <c r="AW24" s="1">
        <f>+SUM(BS_InfraMR[[#This Row],[B.03.1 - Parque de Coches Motores Motrices Remolcados]:[B.03.3 - Parque de Coches Motores Motrices Cabina]])</f>
        <v>0</v>
      </c>
      <c r="AX24" s="1">
        <v>43</v>
      </c>
      <c r="AY24" s="1">
        <v>13</v>
      </c>
      <c r="AZ24" s="1">
        <v>0</v>
      </c>
      <c r="BA24" s="1">
        <v>26</v>
      </c>
      <c r="BB24" s="1">
        <v>0</v>
      </c>
      <c r="BC24" s="1">
        <f t="shared" si="6"/>
        <v>82</v>
      </c>
      <c r="BD24" s="1">
        <v>1</v>
      </c>
      <c r="BE24" s="1">
        <v>31</v>
      </c>
      <c r="BF24" s="12">
        <v>1</v>
      </c>
    </row>
    <row r="25" spans="1:58">
      <c r="A25" s="1">
        <v>1994</v>
      </c>
      <c r="B25" s="1" t="s">
        <v>126</v>
      </c>
      <c r="C25" s="12">
        <v>18.643000000000001</v>
      </c>
      <c r="D25" s="12">
        <v>47.968000000000004</v>
      </c>
      <c r="E25" s="12">
        <v>0</v>
      </c>
      <c r="F25" s="12">
        <v>0</v>
      </c>
      <c r="G25" s="12">
        <f t="shared" si="0"/>
        <v>66.611000000000004</v>
      </c>
      <c r="H25" s="12">
        <v>66.611000000000004</v>
      </c>
      <c r="I25" s="12">
        <v>103.99600000000001</v>
      </c>
      <c r="J25" s="12">
        <v>114.57899999999999</v>
      </c>
      <c r="K25" s="12">
        <v>0</v>
      </c>
      <c r="L25" s="12">
        <v>0</v>
      </c>
      <c r="M25" s="12">
        <v>0</v>
      </c>
      <c r="N25" s="12">
        <f>+BS_InfraMR[[#This Row],[A.03.1 -  Longitud de Vías de Explotación No Electrificadas Troncales y Ramales (vía principal) (km)]]+BS_InfraMR[[#This Row],[A.04.1 -  Longitud de Vías de Explotación Electrificadas Troncales y Ramales (vía principal) (km)]]</f>
        <v>114.57899999999999</v>
      </c>
      <c r="O25" s="12">
        <v>114.57899999999999</v>
      </c>
      <c r="P25" s="1">
        <v>23</v>
      </c>
      <c r="Q25" s="1">
        <v>6</v>
      </c>
      <c r="R25" s="1">
        <v>1</v>
      </c>
      <c r="S25" s="1">
        <f>+SUM(BS_InfraMR[[#This Row],[A.05.1 - Número de Estaciones en Explotación (cantidad)]:[A.07.1 - Número de Apeaderos en Explotación (cantidad)]])</f>
        <v>30</v>
      </c>
      <c r="T25" s="1">
        <v>18</v>
      </c>
      <c r="U25" s="1">
        <v>31</v>
      </c>
      <c r="V25" s="1">
        <v>0</v>
      </c>
      <c r="W25" s="1">
        <v>26</v>
      </c>
      <c r="X25" s="1">
        <v>0</v>
      </c>
      <c r="Y25" s="1">
        <f t="shared" si="1"/>
        <v>75</v>
      </c>
      <c r="Z25" s="1">
        <v>13</v>
      </c>
      <c r="AA25" s="1">
        <v>13</v>
      </c>
      <c r="AB25" s="1">
        <f>+BS_InfraMR[[#This Row],[Total Pasos Vehiculares a Nivel]]</f>
        <v>75</v>
      </c>
      <c r="AC25" s="1">
        <f t="shared" si="2"/>
        <v>101</v>
      </c>
      <c r="AD25" s="1">
        <v>1</v>
      </c>
      <c r="AE25" s="1">
        <v>8</v>
      </c>
      <c r="AF25" s="1">
        <v>11</v>
      </c>
      <c r="AG25" s="1">
        <f t="shared" si="3"/>
        <v>20</v>
      </c>
      <c r="AH25" s="12">
        <v>16.120999999999999</v>
      </c>
      <c r="AI25" s="12">
        <v>0</v>
      </c>
      <c r="AJ25" s="12">
        <v>50.177</v>
      </c>
      <c r="AK25" s="12">
        <f t="shared" si="4"/>
        <v>66.298000000000002</v>
      </c>
      <c r="AL25" s="1">
        <v>2</v>
      </c>
      <c r="AM25" s="1">
        <v>0</v>
      </c>
      <c r="AN25" s="1">
        <v>13</v>
      </c>
      <c r="AO25" s="1">
        <f t="shared" si="5"/>
        <v>15</v>
      </c>
      <c r="AP25" s="1">
        <v>0</v>
      </c>
      <c r="AQ25" s="1">
        <v>0</v>
      </c>
      <c r="AR25" s="1">
        <v>0</v>
      </c>
      <c r="AS25" s="1">
        <f>+SUM(BS_InfraMR[[#This Row],[B.02.1 - Parque de Coches Eléctricos Motrices]:[B.02.3 - Parque de Coches Eléctricos Motrices Tipo R]])</f>
        <v>0</v>
      </c>
      <c r="AT25" s="1">
        <v>0</v>
      </c>
      <c r="AU25" s="1">
        <v>0</v>
      </c>
      <c r="AV25" s="1">
        <v>0</v>
      </c>
      <c r="AW25" s="1">
        <f>+SUM(BS_InfraMR[[#This Row],[B.03.1 - Parque de Coches Motores Motrices Remolcados]:[B.03.3 - Parque de Coches Motores Motrices Cabina]])</f>
        <v>0</v>
      </c>
      <c r="AX25" s="1">
        <v>43</v>
      </c>
      <c r="AY25" s="1">
        <v>13</v>
      </c>
      <c r="AZ25" s="1">
        <v>0</v>
      </c>
      <c r="BA25" s="1">
        <v>26</v>
      </c>
      <c r="BB25" s="1">
        <v>0</v>
      </c>
      <c r="BC25" s="1">
        <f t="shared" si="6"/>
        <v>82</v>
      </c>
      <c r="BD25" s="1">
        <v>1</v>
      </c>
      <c r="BE25" s="1">
        <v>31</v>
      </c>
      <c r="BF25" s="12">
        <v>1</v>
      </c>
    </row>
    <row r="26" spans="1:58">
      <c r="A26" s="1">
        <v>1995</v>
      </c>
      <c r="B26" s="1" t="s">
        <v>115</v>
      </c>
      <c r="C26" s="12">
        <v>18.643000000000001</v>
      </c>
      <c r="D26" s="12">
        <v>47.968000000000004</v>
      </c>
      <c r="E26" s="12">
        <v>0</v>
      </c>
      <c r="F26" s="12">
        <v>0</v>
      </c>
      <c r="G26" s="12">
        <f t="shared" si="0"/>
        <v>66.611000000000004</v>
      </c>
      <c r="H26" s="12">
        <v>66.611000000000004</v>
      </c>
      <c r="I26" s="12">
        <v>103.99600000000001</v>
      </c>
      <c r="J26" s="12">
        <v>114.57899999999999</v>
      </c>
      <c r="K26" s="12">
        <v>0</v>
      </c>
      <c r="L26" s="12">
        <v>0</v>
      </c>
      <c r="M26" s="12">
        <v>0</v>
      </c>
      <c r="N26" s="12">
        <f>+BS_InfraMR[[#This Row],[A.03.1 -  Longitud de Vías de Explotación No Electrificadas Troncales y Ramales (vía principal) (km)]]+BS_InfraMR[[#This Row],[A.04.1 -  Longitud de Vías de Explotación Electrificadas Troncales y Ramales (vía principal) (km)]]</f>
        <v>114.57899999999999</v>
      </c>
      <c r="O26" s="12">
        <v>114.57899999999999</v>
      </c>
      <c r="P26" s="1">
        <v>23</v>
      </c>
      <c r="Q26" s="1">
        <v>6</v>
      </c>
      <c r="R26" s="1">
        <v>1</v>
      </c>
      <c r="S26" s="1">
        <f>+SUM(BS_InfraMR[[#This Row],[A.05.1 - Número de Estaciones en Explotación (cantidad)]:[A.07.1 - Número de Apeaderos en Explotación (cantidad)]])</f>
        <v>30</v>
      </c>
      <c r="T26" s="1">
        <v>18</v>
      </c>
      <c r="U26" s="1">
        <v>31</v>
      </c>
      <c r="V26" s="1">
        <v>0</v>
      </c>
      <c r="W26" s="1">
        <v>26</v>
      </c>
      <c r="X26" s="1">
        <v>0</v>
      </c>
      <c r="Y26" s="1">
        <f t="shared" si="1"/>
        <v>75</v>
      </c>
      <c r="Z26" s="1">
        <v>13</v>
      </c>
      <c r="AA26" s="1">
        <v>13</v>
      </c>
      <c r="AB26" s="1">
        <f>+BS_InfraMR[[#This Row],[Total Pasos Vehiculares a Nivel]]</f>
        <v>75</v>
      </c>
      <c r="AC26" s="1">
        <f t="shared" si="2"/>
        <v>101</v>
      </c>
      <c r="AD26" s="1">
        <v>1</v>
      </c>
      <c r="AE26" s="1">
        <v>8</v>
      </c>
      <c r="AF26" s="1">
        <v>11</v>
      </c>
      <c r="AG26" s="1">
        <f t="shared" si="3"/>
        <v>20</v>
      </c>
      <c r="AH26" s="12">
        <v>16.120999999999999</v>
      </c>
      <c r="AI26" s="12">
        <v>0</v>
      </c>
      <c r="AJ26" s="12">
        <v>50.177</v>
      </c>
      <c r="AK26" s="12">
        <f t="shared" si="4"/>
        <v>66.298000000000002</v>
      </c>
      <c r="AL26" s="1">
        <v>2</v>
      </c>
      <c r="AM26" s="1">
        <v>0</v>
      </c>
      <c r="AN26" s="1">
        <v>13</v>
      </c>
      <c r="AO26" s="1">
        <f t="shared" si="5"/>
        <v>15</v>
      </c>
      <c r="AP26" s="1">
        <v>0</v>
      </c>
      <c r="AQ26" s="1">
        <v>0</v>
      </c>
      <c r="AR26" s="1">
        <v>0</v>
      </c>
      <c r="AS26" s="1">
        <f>+SUM(BS_InfraMR[[#This Row],[B.02.1 - Parque de Coches Eléctricos Motrices]:[B.02.3 - Parque de Coches Eléctricos Motrices Tipo R]])</f>
        <v>0</v>
      </c>
      <c r="AT26" s="1">
        <v>0</v>
      </c>
      <c r="AU26" s="1">
        <v>0</v>
      </c>
      <c r="AV26" s="1">
        <v>0</v>
      </c>
      <c r="AW26" s="1">
        <f>+SUM(BS_InfraMR[[#This Row],[B.03.1 - Parque de Coches Motores Motrices Remolcados]:[B.03.3 - Parque de Coches Motores Motrices Cabina]])</f>
        <v>0</v>
      </c>
      <c r="AX26" s="1">
        <v>43</v>
      </c>
      <c r="AY26" s="1">
        <v>13</v>
      </c>
      <c r="AZ26" s="1">
        <v>0</v>
      </c>
      <c r="BA26" s="1">
        <v>26</v>
      </c>
      <c r="BB26" s="1">
        <v>0</v>
      </c>
      <c r="BC26" s="1">
        <f t="shared" si="6"/>
        <v>82</v>
      </c>
      <c r="BD26" s="1">
        <v>1</v>
      </c>
      <c r="BE26" s="1">
        <v>31</v>
      </c>
      <c r="BF26" s="12">
        <v>1</v>
      </c>
    </row>
    <row r="27" spans="1:58">
      <c r="A27" s="1">
        <v>1995</v>
      </c>
      <c r="B27" s="1" t="s">
        <v>116</v>
      </c>
      <c r="C27" s="12">
        <v>18.643000000000001</v>
      </c>
      <c r="D27" s="12">
        <v>47.968000000000004</v>
      </c>
      <c r="E27" s="12">
        <v>0</v>
      </c>
      <c r="F27" s="12">
        <v>0</v>
      </c>
      <c r="G27" s="12">
        <f t="shared" si="0"/>
        <v>66.611000000000004</v>
      </c>
      <c r="H27" s="12">
        <v>66.611000000000004</v>
      </c>
      <c r="I27" s="12">
        <v>103.99600000000001</v>
      </c>
      <c r="J27" s="12">
        <v>114.57899999999999</v>
      </c>
      <c r="K27" s="12">
        <v>0</v>
      </c>
      <c r="L27" s="12">
        <v>0</v>
      </c>
      <c r="M27" s="12">
        <v>0</v>
      </c>
      <c r="N27" s="12">
        <f>+BS_InfraMR[[#This Row],[A.03.1 -  Longitud de Vías de Explotación No Electrificadas Troncales y Ramales (vía principal) (km)]]+BS_InfraMR[[#This Row],[A.04.1 -  Longitud de Vías de Explotación Electrificadas Troncales y Ramales (vía principal) (km)]]</f>
        <v>114.57899999999999</v>
      </c>
      <c r="O27" s="12">
        <v>114.57899999999999</v>
      </c>
      <c r="P27" s="1">
        <v>23</v>
      </c>
      <c r="Q27" s="1">
        <v>6</v>
      </c>
      <c r="R27" s="1">
        <v>1</v>
      </c>
      <c r="S27" s="1">
        <f>+SUM(BS_InfraMR[[#This Row],[A.05.1 - Número de Estaciones en Explotación (cantidad)]:[A.07.1 - Número de Apeaderos en Explotación (cantidad)]])</f>
        <v>30</v>
      </c>
      <c r="T27" s="1">
        <v>18</v>
      </c>
      <c r="U27" s="1">
        <v>31</v>
      </c>
      <c r="V27" s="1">
        <v>0</v>
      </c>
      <c r="W27" s="1">
        <v>26</v>
      </c>
      <c r="X27" s="1">
        <v>0</v>
      </c>
      <c r="Y27" s="1">
        <f t="shared" si="1"/>
        <v>75</v>
      </c>
      <c r="Z27" s="1">
        <v>13</v>
      </c>
      <c r="AA27" s="1">
        <v>13</v>
      </c>
      <c r="AB27" s="1">
        <f>+BS_InfraMR[[#This Row],[Total Pasos Vehiculares a Nivel]]</f>
        <v>75</v>
      </c>
      <c r="AC27" s="1">
        <f t="shared" si="2"/>
        <v>101</v>
      </c>
      <c r="AD27" s="1">
        <v>1</v>
      </c>
      <c r="AE27" s="1">
        <v>8</v>
      </c>
      <c r="AF27" s="1">
        <v>11</v>
      </c>
      <c r="AG27" s="1">
        <f t="shared" si="3"/>
        <v>20</v>
      </c>
      <c r="AH27" s="12">
        <v>16.120999999999999</v>
      </c>
      <c r="AI27" s="12">
        <v>0</v>
      </c>
      <c r="AJ27" s="12">
        <v>50.177</v>
      </c>
      <c r="AK27" s="12">
        <f t="shared" si="4"/>
        <v>66.298000000000002</v>
      </c>
      <c r="AL27" s="1">
        <v>2</v>
      </c>
      <c r="AM27" s="1">
        <v>0</v>
      </c>
      <c r="AN27" s="1">
        <v>13</v>
      </c>
      <c r="AO27" s="1">
        <f t="shared" si="5"/>
        <v>15</v>
      </c>
      <c r="AP27" s="1">
        <v>0</v>
      </c>
      <c r="AQ27" s="1">
        <v>0</v>
      </c>
      <c r="AR27" s="1">
        <v>0</v>
      </c>
      <c r="AS27" s="1">
        <f>+SUM(BS_InfraMR[[#This Row],[B.02.1 - Parque de Coches Eléctricos Motrices]:[B.02.3 - Parque de Coches Eléctricos Motrices Tipo R]])</f>
        <v>0</v>
      </c>
      <c r="AT27" s="1">
        <v>0</v>
      </c>
      <c r="AU27" s="1">
        <v>0</v>
      </c>
      <c r="AV27" s="1">
        <v>0</v>
      </c>
      <c r="AW27" s="1">
        <f>+SUM(BS_InfraMR[[#This Row],[B.03.1 - Parque de Coches Motores Motrices Remolcados]:[B.03.3 - Parque de Coches Motores Motrices Cabina]])</f>
        <v>0</v>
      </c>
      <c r="AX27" s="1">
        <v>43</v>
      </c>
      <c r="AY27" s="1">
        <v>13</v>
      </c>
      <c r="AZ27" s="1">
        <v>0</v>
      </c>
      <c r="BA27" s="1">
        <v>26</v>
      </c>
      <c r="BB27" s="1">
        <v>0</v>
      </c>
      <c r="BC27" s="1">
        <f t="shared" si="6"/>
        <v>82</v>
      </c>
      <c r="BD27" s="1">
        <v>1</v>
      </c>
      <c r="BE27" s="1">
        <v>31</v>
      </c>
      <c r="BF27" s="12">
        <v>1</v>
      </c>
    </row>
    <row r="28" spans="1:58">
      <c r="A28" s="1">
        <v>1995</v>
      </c>
      <c r="B28" s="1" t="s">
        <v>117</v>
      </c>
      <c r="C28" s="12">
        <v>18.643000000000001</v>
      </c>
      <c r="D28" s="12">
        <v>47.968000000000004</v>
      </c>
      <c r="E28" s="12">
        <v>0</v>
      </c>
      <c r="F28" s="12">
        <v>0</v>
      </c>
      <c r="G28" s="12">
        <f t="shared" si="0"/>
        <v>66.611000000000004</v>
      </c>
      <c r="H28" s="12">
        <v>66.611000000000004</v>
      </c>
      <c r="I28" s="12">
        <v>103.99600000000001</v>
      </c>
      <c r="J28" s="12">
        <v>114.57899999999999</v>
      </c>
      <c r="K28" s="12">
        <v>0</v>
      </c>
      <c r="L28" s="12">
        <v>0</v>
      </c>
      <c r="M28" s="12">
        <v>0</v>
      </c>
      <c r="N28" s="12">
        <f>+BS_InfraMR[[#This Row],[A.03.1 -  Longitud de Vías de Explotación No Electrificadas Troncales y Ramales (vía principal) (km)]]+BS_InfraMR[[#This Row],[A.04.1 -  Longitud de Vías de Explotación Electrificadas Troncales y Ramales (vía principal) (km)]]</f>
        <v>114.57899999999999</v>
      </c>
      <c r="O28" s="12">
        <v>114.57899999999999</v>
      </c>
      <c r="P28" s="1">
        <v>23</v>
      </c>
      <c r="Q28" s="1">
        <v>6</v>
      </c>
      <c r="R28" s="1">
        <v>1</v>
      </c>
      <c r="S28" s="1">
        <f>+SUM(BS_InfraMR[[#This Row],[A.05.1 - Número de Estaciones en Explotación (cantidad)]:[A.07.1 - Número de Apeaderos en Explotación (cantidad)]])</f>
        <v>30</v>
      </c>
      <c r="T28" s="1">
        <v>18</v>
      </c>
      <c r="U28" s="1">
        <v>31</v>
      </c>
      <c r="V28" s="1">
        <v>0</v>
      </c>
      <c r="W28" s="1">
        <v>26</v>
      </c>
      <c r="X28" s="1">
        <v>0</v>
      </c>
      <c r="Y28" s="1">
        <f t="shared" si="1"/>
        <v>75</v>
      </c>
      <c r="Z28" s="1">
        <v>13</v>
      </c>
      <c r="AA28" s="1">
        <v>13</v>
      </c>
      <c r="AB28" s="1">
        <f>+BS_InfraMR[[#This Row],[Total Pasos Vehiculares a Nivel]]</f>
        <v>75</v>
      </c>
      <c r="AC28" s="1">
        <f t="shared" si="2"/>
        <v>101</v>
      </c>
      <c r="AD28" s="1">
        <v>1</v>
      </c>
      <c r="AE28" s="1">
        <v>8</v>
      </c>
      <c r="AF28" s="1">
        <v>11</v>
      </c>
      <c r="AG28" s="1">
        <f t="shared" si="3"/>
        <v>20</v>
      </c>
      <c r="AH28" s="12">
        <v>16.120999999999999</v>
      </c>
      <c r="AI28" s="12">
        <v>0</v>
      </c>
      <c r="AJ28" s="12">
        <v>50.177</v>
      </c>
      <c r="AK28" s="12">
        <f t="shared" si="4"/>
        <v>66.298000000000002</v>
      </c>
      <c r="AL28" s="1">
        <v>2</v>
      </c>
      <c r="AM28" s="1">
        <v>0</v>
      </c>
      <c r="AN28" s="1">
        <v>13</v>
      </c>
      <c r="AO28" s="1">
        <f t="shared" si="5"/>
        <v>15</v>
      </c>
      <c r="AP28" s="1">
        <v>0</v>
      </c>
      <c r="AQ28" s="1">
        <v>0</v>
      </c>
      <c r="AR28" s="1">
        <v>0</v>
      </c>
      <c r="AS28" s="1">
        <f>+SUM(BS_InfraMR[[#This Row],[B.02.1 - Parque de Coches Eléctricos Motrices]:[B.02.3 - Parque de Coches Eléctricos Motrices Tipo R]])</f>
        <v>0</v>
      </c>
      <c r="AT28" s="1">
        <v>0</v>
      </c>
      <c r="AU28" s="1">
        <v>0</v>
      </c>
      <c r="AV28" s="1">
        <v>0</v>
      </c>
      <c r="AW28" s="1">
        <f>+SUM(BS_InfraMR[[#This Row],[B.03.1 - Parque de Coches Motores Motrices Remolcados]:[B.03.3 - Parque de Coches Motores Motrices Cabina]])</f>
        <v>0</v>
      </c>
      <c r="AX28" s="1">
        <v>43</v>
      </c>
      <c r="AY28" s="1">
        <v>13</v>
      </c>
      <c r="AZ28" s="1">
        <v>0</v>
      </c>
      <c r="BA28" s="1">
        <v>26</v>
      </c>
      <c r="BB28" s="1">
        <v>0</v>
      </c>
      <c r="BC28" s="1">
        <f t="shared" si="6"/>
        <v>82</v>
      </c>
      <c r="BD28" s="1">
        <v>1</v>
      </c>
      <c r="BE28" s="1">
        <v>31</v>
      </c>
      <c r="BF28" s="12">
        <v>1</v>
      </c>
    </row>
    <row r="29" spans="1:58">
      <c r="A29" s="1">
        <v>1995</v>
      </c>
      <c r="B29" s="1" t="s">
        <v>118</v>
      </c>
      <c r="C29" s="12">
        <v>18.643000000000001</v>
      </c>
      <c r="D29" s="12">
        <v>47.968000000000004</v>
      </c>
      <c r="E29" s="12">
        <v>0</v>
      </c>
      <c r="F29" s="12">
        <v>0</v>
      </c>
      <c r="G29" s="12">
        <f t="shared" si="0"/>
        <v>66.611000000000004</v>
      </c>
      <c r="H29" s="12">
        <v>66.611000000000004</v>
      </c>
      <c r="I29" s="12">
        <v>103.99600000000001</v>
      </c>
      <c r="J29" s="12">
        <v>114.57899999999999</v>
      </c>
      <c r="K29" s="12">
        <v>0</v>
      </c>
      <c r="L29" s="12">
        <v>0</v>
      </c>
      <c r="M29" s="12">
        <v>0</v>
      </c>
      <c r="N29" s="12">
        <f>+BS_InfraMR[[#This Row],[A.03.1 -  Longitud de Vías de Explotación No Electrificadas Troncales y Ramales (vía principal) (km)]]+BS_InfraMR[[#This Row],[A.04.1 -  Longitud de Vías de Explotación Electrificadas Troncales y Ramales (vía principal) (km)]]</f>
        <v>114.57899999999999</v>
      </c>
      <c r="O29" s="12">
        <v>114.57899999999999</v>
      </c>
      <c r="P29" s="1">
        <v>23</v>
      </c>
      <c r="Q29" s="1">
        <v>6</v>
      </c>
      <c r="R29" s="1">
        <v>1</v>
      </c>
      <c r="S29" s="1">
        <f>+SUM(BS_InfraMR[[#This Row],[A.05.1 - Número de Estaciones en Explotación (cantidad)]:[A.07.1 - Número de Apeaderos en Explotación (cantidad)]])</f>
        <v>30</v>
      </c>
      <c r="T29" s="1">
        <v>18</v>
      </c>
      <c r="U29" s="1">
        <v>31</v>
      </c>
      <c r="V29" s="1">
        <v>0</v>
      </c>
      <c r="W29" s="1">
        <v>26</v>
      </c>
      <c r="X29" s="1">
        <v>0</v>
      </c>
      <c r="Y29" s="1">
        <f t="shared" si="1"/>
        <v>75</v>
      </c>
      <c r="Z29" s="1">
        <v>13</v>
      </c>
      <c r="AA29" s="1">
        <v>13</v>
      </c>
      <c r="AB29" s="1">
        <f>+BS_InfraMR[[#This Row],[Total Pasos Vehiculares a Nivel]]</f>
        <v>75</v>
      </c>
      <c r="AC29" s="1">
        <f t="shared" si="2"/>
        <v>101</v>
      </c>
      <c r="AD29" s="1">
        <v>1</v>
      </c>
      <c r="AE29" s="1">
        <v>8</v>
      </c>
      <c r="AF29" s="1">
        <v>11</v>
      </c>
      <c r="AG29" s="1">
        <f t="shared" si="3"/>
        <v>20</v>
      </c>
      <c r="AH29" s="12">
        <v>16.120999999999999</v>
      </c>
      <c r="AI29" s="12">
        <v>0</v>
      </c>
      <c r="AJ29" s="12">
        <v>50.177</v>
      </c>
      <c r="AK29" s="12">
        <f t="shared" si="4"/>
        <v>66.298000000000002</v>
      </c>
      <c r="AL29" s="1">
        <v>2</v>
      </c>
      <c r="AM29" s="1">
        <v>0</v>
      </c>
      <c r="AN29" s="1">
        <v>13</v>
      </c>
      <c r="AO29" s="1">
        <f t="shared" si="5"/>
        <v>15</v>
      </c>
      <c r="AP29" s="1">
        <v>0</v>
      </c>
      <c r="AQ29" s="1">
        <v>0</v>
      </c>
      <c r="AR29" s="1">
        <v>0</v>
      </c>
      <c r="AS29" s="1">
        <f>+SUM(BS_InfraMR[[#This Row],[B.02.1 - Parque de Coches Eléctricos Motrices]:[B.02.3 - Parque de Coches Eléctricos Motrices Tipo R]])</f>
        <v>0</v>
      </c>
      <c r="AT29" s="1">
        <v>0</v>
      </c>
      <c r="AU29" s="1">
        <v>0</v>
      </c>
      <c r="AV29" s="1">
        <v>0</v>
      </c>
      <c r="AW29" s="1">
        <f>+SUM(BS_InfraMR[[#This Row],[B.03.1 - Parque de Coches Motores Motrices Remolcados]:[B.03.3 - Parque de Coches Motores Motrices Cabina]])</f>
        <v>0</v>
      </c>
      <c r="AX29" s="1">
        <v>43</v>
      </c>
      <c r="AY29" s="1">
        <v>13</v>
      </c>
      <c r="AZ29" s="1">
        <v>0</v>
      </c>
      <c r="BA29" s="1">
        <v>26</v>
      </c>
      <c r="BB29" s="1">
        <v>0</v>
      </c>
      <c r="BC29" s="1">
        <f t="shared" si="6"/>
        <v>82</v>
      </c>
      <c r="BD29" s="1">
        <v>1</v>
      </c>
      <c r="BE29" s="1">
        <v>31</v>
      </c>
      <c r="BF29" s="12">
        <v>1</v>
      </c>
    </row>
    <row r="30" spans="1:58">
      <c r="A30" s="1">
        <v>1995</v>
      </c>
      <c r="B30" s="1" t="s">
        <v>119</v>
      </c>
      <c r="C30" s="12">
        <v>18.643000000000001</v>
      </c>
      <c r="D30" s="12">
        <v>47.968000000000004</v>
      </c>
      <c r="E30" s="12">
        <v>0</v>
      </c>
      <c r="F30" s="12">
        <v>0</v>
      </c>
      <c r="G30" s="12">
        <f t="shared" si="0"/>
        <v>66.611000000000004</v>
      </c>
      <c r="H30" s="12">
        <v>66.611000000000004</v>
      </c>
      <c r="I30" s="12">
        <v>103.99600000000001</v>
      </c>
      <c r="J30" s="12">
        <v>114.57899999999999</v>
      </c>
      <c r="K30" s="12">
        <v>0</v>
      </c>
      <c r="L30" s="12">
        <v>0</v>
      </c>
      <c r="M30" s="12">
        <v>0</v>
      </c>
      <c r="N30" s="12">
        <f>+BS_InfraMR[[#This Row],[A.03.1 -  Longitud de Vías de Explotación No Electrificadas Troncales y Ramales (vía principal) (km)]]+BS_InfraMR[[#This Row],[A.04.1 -  Longitud de Vías de Explotación Electrificadas Troncales y Ramales (vía principal) (km)]]</f>
        <v>114.57899999999999</v>
      </c>
      <c r="O30" s="12">
        <v>114.57899999999999</v>
      </c>
      <c r="P30" s="1">
        <v>23</v>
      </c>
      <c r="Q30" s="1">
        <v>6</v>
      </c>
      <c r="R30" s="1">
        <v>1</v>
      </c>
      <c r="S30" s="1">
        <f>+SUM(BS_InfraMR[[#This Row],[A.05.1 - Número de Estaciones en Explotación (cantidad)]:[A.07.1 - Número de Apeaderos en Explotación (cantidad)]])</f>
        <v>30</v>
      </c>
      <c r="T30" s="1">
        <v>18</v>
      </c>
      <c r="U30" s="1">
        <v>31</v>
      </c>
      <c r="V30" s="1">
        <v>0</v>
      </c>
      <c r="W30" s="1">
        <v>26</v>
      </c>
      <c r="X30" s="1">
        <v>0</v>
      </c>
      <c r="Y30" s="1">
        <f t="shared" si="1"/>
        <v>75</v>
      </c>
      <c r="Z30" s="1">
        <v>13</v>
      </c>
      <c r="AA30" s="1">
        <v>13</v>
      </c>
      <c r="AB30" s="1">
        <f>+BS_InfraMR[[#This Row],[Total Pasos Vehiculares a Nivel]]</f>
        <v>75</v>
      </c>
      <c r="AC30" s="1">
        <f t="shared" si="2"/>
        <v>101</v>
      </c>
      <c r="AD30" s="1">
        <v>1</v>
      </c>
      <c r="AE30" s="1">
        <v>8</v>
      </c>
      <c r="AF30" s="1">
        <v>11</v>
      </c>
      <c r="AG30" s="1">
        <f t="shared" si="3"/>
        <v>20</v>
      </c>
      <c r="AH30" s="12">
        <v>16.120999999999999</v>
      </c>
      <c r="AI30" s="12">
        <v>0</v>
      </c>
      <c r="AJ30" s="12">
        <v>50.177</v>
      </c>
      <c r="AK30" s="12">
        <f t="shared" si="4"/>
        <v>66.298000000000002</v>
      </c>
      <c r="AL30" s="1">
        <v>2</v>
      </c>
      <c r="AM30" s="1">
        <v>0</v>
      </c>
      <c r="AN30" s="1">
        <v>13</v>
      </c>
      <c r="AO30" s="1">
        <f t="shared" si="5"/>
        <v>15</v>
      </c>
      <c r="AP30" s="1">
        <v>0</v>
      </c>
      <c r="AQ30" s="1">
        <v>0</v>
      </c>
      <c r="AR30" s="1">
        <v>0</v>
      </c>
      <c r="AS30" s="1">
        <f>+SUM(BS_InfraMR[[#This Row],[B.02.1 - Parque de Coches Eléctricos Motrices]:[B.02.3 - Parque de Coches Eléctricos Motrices Tipo R]])</f>
        <v>0</v>
      </c>
      <c r="AT30" s="1">
        <v>0</v>
      </c>
      <c r="AU30" s="1">
        <v>0</v>
      </c>
      <c r="AV30" s="1">
        <v>0</v>
      </c>
      <c r="AW30" s="1">
        <f>+SUM(BS_InfraMR[[#This Row],[B.03.1 - Parque de Coches Motores Motrices Remolcados]:[B.03.3 - Parque de Coches Motores Motrices Cabina]])</f>
        <v>0</v>
      </c>
      <c r="AX30" s="1">
        <v>43</v>
      </c>
      <c r="AY30" s="1">
        <v>13</v>
      </c>
      <c r="AZ30" s="1">
        <v>0</v>
      </c>
      <c r="BA30" s="1">
        <v>26</v>
      </c>
      <c r="BB30" s="1">
        <v>0</v>
      </c>
      <c r="BC30" s="1">
        <f t="shared" si="6"/>
        <v>82</v>
      </c>
      <c r="BD30" s="1">
        <v>1</v>
      </c>
      <c r="BE30" s="1">
        <v>31</v>
      </c>
      <c r="BF30" s="12">
        <v>1</v>
      </c>
    </row>
    <row r="31" spans="1:58">
      <c r="A31" s="1">
        <v>1995</v>
      </c>
      <c r="B31" s="1" t="s">
        <v>120</v>
      </c>
      <c r="C31" s="12">
        <v>18.643000000000001</v>
      </c>
      <c r="D31" s="12">
        <v>47.968000000000004</v>
      </c>
      <c r="E31" s="12">
        <v>0</v>
      </c>
      <c r="F31" s="12">
        <v>0</v>
      </c>
      <c r="G31" s="12">
        <f t="shared" si="0"/>
        <v>66.611000000000004</v>
      </c>
      <c r="H31" s="12">
        <v>66.611000000000004</v>
      </c>
      <c r="I31" s="12">
        <v>103.99600000000001</v>
      </c>
      <c r="J31" s="12">
        <v>114.57899999999999</v>
      </c>
      <c r="K31" s="12">
        <v>0</v>
      </c>
      <c r="L31" s="12">
        <v>0</v>
      </c>
      <c r="M31" s="12">
        <v>0</v>
      </c>
      <c r="N31" s="12">
        <f>+BS_InfraMR[[#This Row],[A.03.1 -  Longitud de Vías de Explotación No Electrificadas Troncales y Ramales (vía principal) (km)]]+BS_InfraMR[[#This Row],[A.04.1 -  Longitud de Vías de Explotación Electrificadas Troncales y Ramales (vía principal) (km)]]</f>
        <v>114.57899999999999</v>
      </c>
      <c r="O31" s="12">
        <v>114.57899999999999</v>
      </c>
      <c r="P31" s="1">
        <v>23</v>
      </c>
      <c r="Q31" s="1">
        <v>6</v>
      </c>
      <c r="R31" s="1">
        <v>1</v>
      </c>
      <c r="S31" s="1">
        <f>+SUM(BS_InfraMR[[#This Row],[A.05.1 - Número de Estaciones en Explotación (cantidad)]:[A.07.1 - Número de Apeaderos en Explotación (cantidad)]])</f>
        <v>30</v>
      </c>
      <c r="T31" s="1">
        <v>18</v>
      </c>
      <c r="U31" s="1">
        <v>31</v>
      </c>
      <c r="V31" s="1">
        <v>0</v>
      </c>
      <c r="W31" s="1">
        <v>26</v>
      </c>
      <c r="X31" s="1">
        <v>0</v>
      </c>
      <c r="Y31" s="1">
        <f t="shared" si="1"/>
        <v>75</v>
      </c>
      <c r="Z31" s="1">
        <v>13</v>
      </c>
      <c r="AA31" s="1">
        <v>13</v>
      </c>
      <c r="AB31" s="1">
        <f>+BS_InfraMR[[#This Row],[Total Pasos Vehiculares a Nivel]]</f>
        <v>75</v>
      </c>
      <c r="AC31" s="1">
        <f t="shared" si="2"/>
        <v>101</v>
      </c>
      <c r="AD31" s="1">
        <v>1</v>
      </c>
      <c r="AE31" s="1">
        <v>8</v>
      </c>
      <c r="AF31" s="1">
        <v>11</v>
      </c>
      <c r="AG31" s="1">
        <f t="shared" si="3"/>
        <v>20</v>
      </c>
      <c r="AH31" s="12">
        <v>16.120999999999999</v>
      </c>
      <c r="AI31" s="12">
        <v>0</v>
      </c>
      <c r="AJ31" s="12">
        <v>50.177</v>
      </c>
      <c r="AK31" s="12">
        <f t="shared" si="4"/>
        <v>66.298000000000002</v>
      </c>
      <c r="AL31" s="1">
        <v>2</v>
      </c>
      <c r="AM31" s="1">
        <v>0</v>
      </c>
      <c r="AN31" s="1">
        <v>13</v>
      </c>
      <c r="AO31" s="1">
        <f t="shared" si="5"/>
        <v>15</v>
      </c>
      <c r="AP31" s="1">
        <v>0</v>
      </c>
      <c r="AQ31" s="1">
        <v>0</v>
      </c>
      <c r="AR31" s="1">
        <v>0</v>
      </c>
      <c r="AS31" s="1">
        <f>+SUM(BS_InfraMR[[#This Row],[B.02.1 - Parque de Coches Eléctricos Motrices]:[B.02.3 - Parque de Coches Eléctricos Motrices Tipo R]])</f>
        <v>0</v>
      </c>
      <c r="AT31" s="1">
        <v>0</v>
      </c>
      <c r="AU31" s="1">
        <v>0</v>
      </c>
      <c r="AV31" s="1">
        <v>0</v>
      </c>
      <c r="AW31" s="1">
        <f>+SUM(BS_InfraMR[[#This Row],[B.03.1 - Parque de Coches Motores Motrices Remolcados]:[B.03.3 - Parque de Coches Motores Motrices Cabina]])</f>
        <v>0</v>
      </c>
      <c r="AX31" s="1">
        <v>43</v>
      </c>
      <c r="AY31" s="1">
        <v>13</v>
      </c>
      <c r="AZ31" s="1">
        <v>0</v>
      </c>
      <c r="BA31" s="1">
        <v>26</v>
      </c>
      <c r="BB31" s="1">
        <v>0</v>
      </c>
      <c r="BC31" s="1">
        <f t="shared" si="6"/>
        <v>82</v>
      </c>
      <c r="BD31" s="1">
        <v>1</v>
      </c>
      <c r="BE31" s="1">
        <v>31</v>
      </c>
      <c r="BF31" s="12">
        <v>1</v>
      </c>
    </row>
    <row r="32" spans="1:58">
      <c r="A32" s="1">
        <v>1995</v>
      </c>
      <c r="B32" s="1" t="s">
        <v>121</v>
      </c>
      <c r="C32" s="12">
        <v>18.643000000000001</v>
      </c>
      <c r="D32" s="12">
        <v>47.968000000000004</v>
      </c>
      <c r="E32" s="12">
        <v>0</v>
      </c>
      <c r="F32" s="12">
        <v>0</v>
      </c>
      <c r="G32" s="12">
        <f t="shared" si="0"/>
        <v>66.611000000000004</v>
      </c>
      <c r="H32" s="12">
        <v>66.611000000000004</v>
      </c>
      <c r="I32" s="12">
        <v>103.99600000000001</v>
      </c>
      <c r="J32" s="12">
        <v>114.57899999999999</v>
      </c>
      <c r="K32" s="12">
        <v>0</v>
      </c>
      <c r="L32" s="12">
        <v>0</v>
      </c>
      <c r="M32" s="12">
        <v>0</v>
      </c>
      <c r="N32" s="12">
        <f>+BS_InfraMR[[#This Row],[A.03.1 -  Longitud de Vías de Explotación No Electrificadas Troncales y Ramales (vía principal) (km)]]+BS_InfraMR[[#This Row],[A.04.1 -  Longitud de Vías de Explotación Electrificadas Troncales y Ramales (vía principal) (km)]]</f>
        <v>114.57899999999999</v>
      </c>
      <c r="O32" s="12">
        <v>114.57899999999999</v>
      </c>
      <c r="P32" s="1">
        <v>23</v>
      </c>
      <c r="Q32" s="1">
        <v>6</v>
      </c>
      <c r="R32" s="1">
        <v>1</v>
      </c>
      <c r="S32" s="1">
        <f>+SUM(BS_InfraMR[[#This Row],[A.05.1 - Número de Estaciones en Explotación (cantidad)]:[A.07.1 - Número de Apeaderos en Explotación (cantidad)]])</f>
        <v>30</v>
      </c>
      <c r="T32" s="1">
        <v>18</v>
      </c>
      <c r="U32" s="1">
        <v>31</v>
      </c>
      <c r="V32" s="1">
        <v>0</v>
      </c>
      <c r="W32" s="1">
        <v>26</v>
      </c>
      <c r="X32" s="1">
        <v>0</v>
      </c>
      <c r="Y32" s="1">
        <f t="shared" si="1"/>
        <v>75</v>
      </c>
      <c r="Z32" s="1">
        <v>13</v>
      </c>
      <c r="AA32" s="1">
        <v>13</v>
      </c>
      <c r="AB32" s="1">
        <f>+BS_InfraMR[[#This Row],[Total Pasos Vehiculares a Nivel]]</f>
        <v>75</v>
      </c>
      <c r="AC32" s="1">
        <f t="shared" si="2"/>
        <v>101</v>
      </c>
      <c r="AD32" s="1">
        <v>1</v>
      </c>
      <c r="AE32" s="1">
        <v>8</v>
      </c>
      <c r="AF32" s="1">
        <v>11</v>
      </c>
      <c r="AG32" s="1">
        <f t="shared" si="3"/>
        <v>20</v>
      </c>
      <c r="AH32" s="12">
        <v>16.120999999999999</v>
      </c>
      <c r="AI32" s="12">
        <v>0</v>
      </c>
      <c r="AJ32" s="12">
        <v>50.177</v>
      </c>
      <c r="AK32" s="12">
        <f t="shared" si="4"/>
        <v>66.298000000000002</v>
      </c>
      <c r="AL32" s="1">
        <v>2</v>
      </c>
      <c r="AM32" s="1">
        <v>0</v>
      </c>
      <c r="AN32" s="1">
        <v>13</v>
      </c>
      <c r="AO32" s="1">
        <f t="shared" si="5"/>
        <v>15</v>
      </c>
      <c r="AP32" s="1">
        <v>0</v>
      </c>
      <c r="AQ32" s="1">
        <v>0</v>
      </c>
      <c r="AR32" s="1">
        <v>0</v>
      </c>
      <c r="AS32" s="1">
        <f>+SUM(BS_InfraMR[[#This Row],[B.02.1 - Parque de Coches Eléctricos Motrices]:[B.02.3 - Parque de Coches Eléctricos Motrices Tipo R]])</f>
        <v>0</v>
      </c>
      <c r="AT32" s="1">
        <v>0</v>
      </c>
      <c r="AU32" s="1">
        <v>0</v>
      </c>
      <c r="AV32" s="1">
        <v>0</v>
      </c>
      <c r="AW32" s="1">
        <f>+SUM(BS_InfraMR[[#This Row],[B.03.1 - Parque de Coches Motores Motrices Remolcados]:[B.03.3 - Parque de Coches Motores Motrices Cabina]])</f>
        <v>0</v>
      </c>
      <c r="AX32" s="1">
        <v>43</v>
      </c>
      <c r="AY32" s="1">
        <v>13</v>
      </c>
      <c r="AZ32" s="1">
        <v>0</v>
      </c>
      <c r="BA32" s="1">
        <v>26</v>
      </c>
      <c r="BB32" s="1">
        <v>0</v>
      </c>
      <c r="BC32" s="1">
        <f t="shared" si="6"/>
        <v>82</v>
      </c>
      <c r="BD32" s="1">
        <v>1</v>
      </c>
      <c r="BE32" s="1">
        <v>31</v>
      </c>
      <c r="BF32" s="12">
        <v>1</v>
      </c>
    </row>
    <row r="33" spans="1:58">
      <c r="A33" s="1">
        <v>1995</v>
      </c>
      <c r="B33" s="1" t="s">
        <v>122</v>
      </c>
      <c r="C33" s="12">
        <v>18.643000000000001</v>
      </c>
      <c r="D33" s="12">
        <v>47.968000000000004</v>
      </c>
      <c r="E33" s="12">
        <v>0</v>
      </c>
      <c r="F33" s="12">
        <v>0</v>
      </c>
      <c r="G33" s="12">
        <f t="shared" si="0"/>
        <v>66.611000000000004</v>
      </c>
      <c r="H33" s="12">
        <v>66.611000000000004</v>
      </c>
      <c r="I33" s="12">
        <v>103.99600000000001</v>
      </c>
      <c r="J33" s="12">
        <v>114.57899999999999</v>
      </c>
      <c r="K33" s="12">
        <v>0</v>
      </c>
      <c r="L33" s="12">
        <v>0</v>
      </c>
      <c r="M33" s="12">
        <v>0</v>
      </c>
      <c r="N33" s="12">
        <f>+BS_InfraMR[[#This Row],[A.03.1 -  Longitud de Vías de Explotación No Electrificadas Troncales y Ramales (vía principal) (km)]]+BS_InfraMR[[#This Row],[A.04.1 -  Longitud de Vías de Explotación Electrificadas Troncales y Ramales (vía principal) (km)]]</f>
        <v>114.57899999999999</v>
      </c>
      <c r="O33" s="12">
        <v>114.57899999999999</v>
      </c>
      <c r="P33" s="1">
        <v>23</v>
      </c>
      <c r="Q33" s="1">
        <v>6</v>
      </c>
      <c r="R33" s="1">
        <v>1</v>
      </c>
      <c r="S33" s="1">
        <f>+SUM(BS_InfraMR[[#This Row],[A.05.1 - Número de Estaciones en Explotación (cantidad)]:[A.07.1 - Número de Apeaderos en Explotación (cantidad)]])</f>
        <v>30</v>
      </c>
      <c r="T33" s="1">
        <v>18</v>
      </c>
      <c r="U33" s="1">
        <v>31</v>
      </c>
      <c r="V33" s="1">
        <v>0</v>
      </c>
      <c r="W33" s="1">
        <v>26</v>
      </c>
      <c r="X33" s="1">
        <v>0</v>
      </c>
      <c r="Y33" s="1">
        <f t="shared" si="1"/>
        <v>75</v>
      </c>
      <c r="Z33" s="1">
        <v>13</v>
      </c>
      <c r="AA33" s="1">
        <v>13</v>
      </c>
      <c r="AB33" s="1">
        <f>+BS_InfraMR[[#This Row],[Total Pasos Vehiculares a Nivel]]</f>
        <v>75</v>
      </c>
      <c r="AC33" s="1">
        <f t="shared" si="2"/>
        <v>101</v>
      </c>
      <c r="AD33" s="1">
        <v>1</v>
      </c>
      <c r="AE33" s="1">
        <v>8</v>
      </c>
      <c r="AF33" s="1">
        <v>11</v>
      </c>
      <c r="AG33" s="1">
        <f t="shared" si="3"/>
        <v>20</v>
      </c>
      <c r="AH33" s="12">
        <v>16.120999999999999</v>
      </c>
      <c r="AI33" s="12">
        <v>0</v>
      </c>
      <c r="AJ33" s="12">
        <v>50.177</v>
      </c>
      <c r="AK33" s="12">
        <f t="shared" si="4"/>
        <v>66.298000000000002</v>
      </c>
      <c r="AL33" s="1">
        <v>2</v>
      </c>
      <c r="AM33" s="1">
        <v>0</v>
      </c>
      <c r="AN33" s="1">
        <v>13</v>
      </c>
      <c r="AO33" s="1">
        <f t="shared" si="5"/>
        <v>15</v>
      </c>
      <c r="AP33" s="1">
        <v>0</v>
      </c>
      <c r="AQ33" s="1">
        <v>0</v>
      </c>
      <c r="AR33" s="1">
        <v>0</v>
      </c>
      <c r="AS33" s="1">
        <f>+SUM(BS_InfraMR[[#This Row],[B.02.1 - Parque de Coches Eléctricos Motrices]:[B.02.3 - Parque de Coches Eléctricos Motrices Tipo R]])</f>
        <v>0</v>
      </c>
      <c r="AT33" s="1">
        <v>0</v>
      </c>
      <c r="AU33" s="1">
        <v>0</v>
      </c>
      <c r="AV33" s="1">
        <v>0</v>
      </c>
      <c r="AW33" s="1">
        <f>+SUM(BS_InfraMR[[#This Row],[B.03.1 - Parque de Coches Motores Motrices Remolcados]:[B.03.3 - Parque de Coches Motores Motrices Cabina]])</f>
        <v>0</v>
      </c>
      <c r="AX33" s="1">
        <v>43</v>
      </c>
      <c r="AY33" s="1">
        <v>13</v>
      </c>
      <c r="AZ33" s="1">
        <v>0</v>
      </c>
      <c r="BA33" s="1">
        <v>26</v>
      </c>
      <c r="BB33" s="1">
        <v>0</v>
      </c>
      <c r="BC33" s="1">
        <f t="shared" si="6"/>
        <v>82</v>
      </c>
      <c r="BD33" s="1">
        <v>1</v>
      </c>
      <c r="BE33" s="1">
        <v>31</v>
      </c>
      <c r="BF33" s="12">
        <v>1</v>
      </c>
    </row>
    <row r="34" spans="1:58">
      <c r="A34" s="1">
        <v>1995</v>
      </c>
      <c r="B34" s="1" t="s">
        <v>123</v>
      </c>
      <c r="C34" s="12">
        <v>18.643000000000001</v>
      </c>
      <c r="D34" s="12">
        <v>47.968000000000004</v>
      </c>
      <c r="E34" s="12">
        <v>0</v>
      </c>
      <c r="F34" s="12">
        <v>0</v>
      </c>
      <c r="G34" s="12">
        <f t="shared" si="0"/>
        <v>66.611000000000004</v>
      </c>
      <c r="H34" s="12">
        <v>66.611000000000004</v>
      </c>
      <c r="I34" s="12">
        <v>103.99600000000001</v>
      </c>
      <c r="J34" s="12">
        <v>114.57899999999999</v>
      </c>
      <c r="K34" s="12">
        <v>0</v>
      </c>
      <c r="L34" s="12">
        <v>0</v>
      </c>
      <c r="M34" s="12">
        <v>0</v>
      </c>
      <c r="N34" s="12">
        <f>+BS_InfraMR[[#This Row],[A.03.1 -  Longitud de Vías de Explotación No Electrificadas Troncales y Ramales (vía principal) (km)]]+BS_InfraMR[[#This Row],[A.04.1 -  Longitud de Vías de Explotación Electrificadas Troncales y Ramales (vía principal) (km)]]</f>
        <v>114.57899999999999</v>
      </c>
      <c r="O34" s="12">
        <v>114.57899999999999</v>
      </c>
      <c r="P34" s="1">
        <v>23</v>
      </c>
      <c r="Q34" s="1">
        <v>6</v>
      </c>
      <c r="R34" s="1">
        <v>1</v>
      </c>
      <c r="S34" s="1">
        <f>+SUM(BS_InfraMR[[#This Row],[A.05.1 - Número de Estaciones en Explotación (cantidad)]:[A.07.1 - Número de Apeaderos en Explotación (cantidad)]])</f>
        <v>30</v>
      </c>
      <c r="T34" s="1">
        <v>18</v>
      </c>
      <c r="U34" s="1">
        <v>31</v>
      </c>
      <c r="V34" s="1">
        <v>0</v>
      </c>
      <c r="W34" s="1">
        <v>26</v>
      </c>
      <c r="X34" s="1">
        <v>0</v>
      </c>
      <c r="Y34" s="1">
        <f t="shared" si="1"/>
        <v>75</v>
      </c>
      <c r="Z34" s="1">
        <v>13</v>
      </c>
      <c r="AA34" s="1">
        <v>13</v>
      </c>
      <c r="AB34" s="1">
        <f>+BS_InfraMR[[#This Row],[Total Pasos Vehiculares a Nivel]]</f>
        <v>75</v>
      </c>
      <c r="AC34" s="1">
        <f t="shared" si="2"/>
        <v>101</v>
      </c>
      <c r="AD34" s="1">
        <v>1</v>
      </c>
      <c r="AE34" s="1">
        <v>8</v>
      </c>
      <c r="AF34" s="1">
        <v>11</v>
      </c>
      <c r="AG34" s="1">
        <f t="shared" si="3"/>
        <v>20</v>
      </c>
      <c r="AH34" s="12">
        <v>16.120999999999999</v>
      </c>
      <c r="AI34" s="12">
        <v>0</v>
      </c>
      <c r="AJ34" s="12">
        <v>50.177</v>
      </c>
      <c r="AK34" s="12">
        <f t="shared" si="4"/>
        <v>66.298000000000002</v>
      </c>
      <c r="AL34" s="1">
        <v>2</v>
      </c>
      <c r="AM34" s="1">
        <v>0</v>
      </c>
      <c r="AN34" s="1">
        <v>13</v>
      </c>
      <c r="AO34" s="1">
        <f t="shared" si="5"/>
        <v>15</v>
      </c>
      <c r="AP34" s="1">
        <v>0</v>
      </c>
      <c r="AQ34" s="1">
        <v>0</v>
      </c>
      <c r="AR34" s="1">
        <v>0</v>
      </c>
      <c r="AS34" s="1">
        <f>+SUM(BS_InfraMR[[#This Row],[B.02.1 - Parque de Coches Eléctricos Motrices]:[B.02.3 - Parque de Coches Eléctricos Motrices Tipo R]])</f>
        <v>0</v>
      </c>
      <c r="AT34" s="1">
        <v>0</v>
      </c>
      <c r="AU34" s="1">
        <v>0</v>
      </c>
      <c r="AV34" s="1">
        <v>0</v>
      </c>
      <c r="AW34" s="1">
        <f>+SUM(BS_InfraMR[[#This Row],[B.03.1 - Parque de Coches Motores Motrices Remolcados]:[B.03.3 - Parque de Coches Motores Motrices Cabina]])</f>
        <v>0</v>
      </c>
      <c r="AX34" s="1">
        <v>43</v>
      </c>
      <c r="AY34" s="1">
        <v>13</v>
      </c>
      <c r="AZ34" s="1">
        <v>0</v>
      </c>
      <c r="BA34" s="1">
        <v>26</v>
      </c>
      <c r="BB34" s="1">
        <v>0</v>
      </c>
      <c r="BC34" s="1">
        <f t="shared" si="6"/>
        <v>82</v>
      </c>
      <c r="BD34" s="1">
        <v>1</v>
      </c>
      <c r="BE34" s="1">
        <v>31</v>
      </c>
      <c r="BF34" s="12">
        <v>1</v>
      </c>
    </row>
    <row r="35" spans="1:58">
      <c r="A35" s="1">
        <v>1995</v>
      </c>
      <c r="B35" s="1" t="s">
        <v>124</v>
      </c>
      <c r="C35" s="12">
        <v>18.643000000000001</v>
      </c>
      <c r="D35" s="12">
        <v>47.968000000000004</v>
      </c>
      <c r="E35" s="12">
        <v>0</v>
      </c>
      <c r="F35" s="12">
        <v>0</v>
      </c>
      <c r="G35" s="12">
        <f t="shared" si="0"/>
        <v>66.611000000000004</v>
      </c>
      <c r="H35" s="12">
        <v>66.611000000000004</v>
      </c>
      <c r="I35" s="12">
        <v>103.99600000000001</v>
      </c>
      <c r="J35" s="12">
        <v>114.57899999999999</v>
      </c>
      <c r="K35" s="12">
        <v>0</v>
      </c>
      <c r="L35" s="12">
        <v>0</v>
      </c>
      <c r="M35" s="12">
        <v>0</v>
      </c>
      <c r="N35" s="12">
        <f>+BS_InfraMR[[#This Row],[A.03.1 -  Longitud de Vías de Explotación No Electrificadas Troncales y Ramales (vía principal) (km)]]+BS_InfraMR[[#This Row],[A.04.1 -  Longitud de Vías de Explotación Electrificadas Troncales y Ramales (vía principal) (km)]]</f>
        <v>114.57899999999999</v>
      </c>
      <c r="O35" s="12">
        <v>114.57899999999999</v>
      </c>
      <c r="P35" s="1">
        <v>23</v>
      </c>
      <c r="Q35" s="1">
        <v>6</v>
      </c>
      <c r="R35" s="1">
        <v>1</v>
      </c>
      <c r="S35" s="1">
        <f>+SUM(BS_InfraMR[[#This Row],[A.05.1 - Número de Estaciones en Explotación (cantidad)]:[A.07.1 - Número de Apeaderos en Explotación (cantidad)]])</f>
        <v>30</v>
      </c>
      <c r="T35" s="1">
        <v>18</v>
      </c>
      <c r="U35" s="1">
        <v>31</v>
      </c>
      <c r="V35" s="1">
        <v>0</v>
      </c>
      <c r="W35" s="1">
        <v>26</v>
      </c>
      <c r="X35" s="1">
        <v>0</v>
      </c>
      <c r="Y35" s="1">
        <f t="shared" si="1"/>
        <v>75</v>
      </c>
      <c r="Z35" s="1">
        <v>13</v>
      </c>
      <c r="AA35" s="1">
        <v>13</v>
      </c>
      <c r="AB35" s="1">
        <f>+BS_InfraMR[[#This Row],[Total Pasos Vehiculares a Nivel]]</f>
        <v>75</v>
      </c>
      <c r="AC35" s="1">
        <f t="shared" si="2"/>
        <v>101</v>
      </c>
      <c r="AD35" s="1">
        <v>1</v>
      </c>
      <c r="AE35" s="1">
        <v>8</v>
      </c>
      <c r="AF35" s="1">
        <v>11</v>
      </c>
      <c r="AG35" s="1">
        <f t="shared" si="3"/>
        <v>20</v>
      </c>
      <c r="AH35" s="12">
        <v>16.120999999999999</v>
      </c>
      <c r="AI35" s="12">
        <v>0</v>
      </c>
      <c r="AJ35" s="12">
        <v>50.177</v>
      </c>
      <c r="AK35" s="12">
        <f t="shared" si="4"/>
        <v>66.298000000000002</v>
      </c>
      <c r="AL35" s="1">
        <v>2</v>
      </c>
      <c r="AM35" s="1">
        <v>0</v>
      </c>
      <c r="AN35" s="1">
        <v>13</v>
      </c>
      <c r="AO35" s="1">
        <f t="shared" si="5"/>
        <v>15</v>
      </c>
      <c r="AP35" s="1">
        <v>0</v>
      </c>
      <c r="AQ35" s="1">
        <v>0</v>
      </c>
      <c r="AR35" s="1">
        <v>0</v>
      </c>
      <c r="AS35" s="1">
        <f>+SUM(BS_InfraMR[[#This Row],[B.02.1 - Parque de Coches Eléctricos Motrices]:[B.02.3 - Parque de Coches Eléctricos Motrices Tipo R]])</f>
        <v>0</v>
      </c>
      <c r="AT35" s="1">
        <v>0</v>
      </c>
      <c r="AU35" s="1">
        <v>0</v>
      </c>
      <c r="AV35" s="1">
        <v>0</v>
      </c>
      <c r="AW35" s="1">
        <f>+SUM(BS_InfraMR[[#This Row],[B.03.1 - Parque de Coches Motores Motrices Remolcados]:[B.03.3 - Parque de Coches Motores Motrices Cabina]])</f>
        <v>0</v>
      </c>
      <c r="AX35" s="1">
        <v>43</v>
      </c>
      <c r="AY35" s="1">
        <v>13</v>
      </c>
      <c r="AZ35" s="1">
        <v>0</v>
      </c>
      <c r="BA35" s="1">
        <v>26</v>
      </c>
      <c r="BB35" s="1">
        <v>0</v>
      </c>
      <c r="BC35" s="1">
        <f t="shared" si="6"/>
        <v>82</v>
      </c>
      <c r="BD35" s="1">
        <v>1</v>
      </c>
      <c r="BE35" s="1">
        <v>31</v>
      </c>
      <c r="BF35" s="12">
        <v>1</v>
      </c>
    </row>
    <row r="36" spans="1:58">
      <c r="A36" s="1">
        <v>1995</v>
      </c>
      <c r="B36" s="1" t="s">
        <v>125</v>
      </c>
      <c r="C36" s="12">
        <v>18.643000000000001</v>
      </c>
      <c r="D36" s="12">
        <v>47.968000000000004</v>
      </c>
      <c r="E36" s="12">
        <v>0</v>
      </c>
      <c r="F36" s="12">
        <v>0</v>
      </c>
      <c r="G36" s="12">
        <f t="shared" si="0"/>
        <v>66.611000000000004</v>
      </c>
      <c r="H36" s="12">
        <v>66.611000000000004</v>
      </c>
      <c r="I36" s="12">
        <v>103.99600000000001</v>
      </c>
      <c r="J36" s="12">
        <v>114.57899999999999</v>
      </c>
      <c r="K36" s="12">
        <v>0</v>
      </c>
      <c r="L36" s="12">
        <v>0</v>
      </c>
      <c r="M36" s="12">
        <v>0</v>
      </c>
      <c r="N36" s="12">
        <f>+BS_InfraMR[[#This Row],[A.03.1 -  Longitud de Vías de Explotación No Electrificadas Troncales y Ramales (vía principal) (km)]]+BS_InfraMR[[#This Row],[A.04.1 -  Longitud de Vías de Explotación Electrificadas Troncales y Ramales (vía principal) (km)]]</f>
        <v>114.57899999999999</v>
      </c>
      <c r="O36" s="12">
        <v>114.57899999999999</v>
      </c>
      <c r="P36" s="1">
        <v>23</v>
      </c>
      <c r="Q36" s="1">
        <v>6</v>
      </c>
      <c r="R36" s="1">
        <v>1</v>
      </c>
      <c r="S36" s="1">
        <f>+SUM(BS_InfraMR[[#This Row],[A.05.1 - Número de Estaciones en Explotación (cantidad)]:[A.07.1 - Número de Apeaderos en Explotación (cantidad)]])</f>
        <v>30</v>
      </c>
      <c r="T36" s="1">
        <v>18</v>
      </c>
      <c r="U36" s="1">
        <v>31</v>
      </c>
      <c r="V36" s="1">
        <v>0</v>
      </c>
      <c r="W36" s="1">
        <v>26</v>
      </c>
      <c r="X36" s="1">
        <v>0</v>
      </c>
      <c r="Y36" s="1">
        <f t="shared" si="1"/>
        <v>75</v>
      </c>
      <c r="Z36" s="1">
        <v>13</v>
      </c>
      <c r="AA36" s="1">
        <v>13</v>
      </c>
      <c r="AB36" s="1">
        <f>+BS_InfraMR[[#This Row],[Total Pasos Vehiculares a Nivel]]</f>
        <v>75</v>
      </c>
      <c r="AC36" s="1">
        <f t="shared" si="2"/>
        <v>101</v>
      </c>
      <c r="AD36" s="1">
        <v>1</v>
      </c>
      <c r="AE36" s="1">
        <v>8</v>
      </c>
      <c r="AF36" s="1">
        <v>11</v>
      </c>
      <c r="AG36" s="1">
        <f t="shared" si="3"/>
        <v>20</v>
      </c>
      <c r="AH36" s="12">
        <v>16.120999999999999</v>
      </c>
      <c r="AI36" s="12">
        <v>0</v>
      </c>
      <c r="AJ36" s="12">
        <v>50.177</v>
      </c>
      <c r="AK36" s="12">
        <f t="shared" si="4"/>
        <v>66.298000000000002</v>
      </c>
      <c r="AL36" s="1">
        <v>2</v>
      </c>
      <c r="AM36" s="1">
        <v>0</v>
      </c>
      <c r="AN36" s="1">
        <v>13</v>
      </c>
      <c r="AO36" s="1">
        <f t="shared" si="5"/>
        <v>15</v>
      </c>
      <c r="AP36" s="1">
        <v>0</v>
      </c>
      <c r="AQ36" s="1">
        <v>0</v>
      </c>
      <c r="AR36" s="1">
        <v>0</v>
      </c>
      <c r="AS36" s="1">
        <f>+SUM(BS_InfraMR[[#This Row],[B.02.1 - Parque de Coches Eléctricos Motrices]:[B.02.3 - Parque de Coches Eléctricos Motrices Tipo R]])</f>
        <v>0</v>
      </c>
      <c r="AT36" s="1">
        <v>0</v>
      </c>
      <c r="AU36" s="1">
        <v>0</v>
      </c>
      <c r="AV36" s="1">
        <v>0</v>
      </c>
      <c r="AW36" s="1">
        <f>+SUM(BS_InfraMR[[#This Row],[B.03.1 - Parque de Coches Motores Motrices Remolcados]:[B.03.3 - Parque de Coches Motores Motrices Cabina]])</f>
        <v>0</v>
      </c>
      <c r="AX36" s="1">
        <v>43</v>
      </c>
      <c r="AY36" s="1">
        <v>13</v>
      </c>
      <c r="AZ36" s="1">
        <v>0</v>
      </c>
      <c r="BA36" s="1">
        <v>26</v>
      </c>
      <c r="BB36" s="1">
        <v>0</v>
      </c>
      <c r="BC36" s="1">
        <f t="shared" si="6"/>
        <v>82</v>
      </c>
      <c r="BD36" s="1">
        <v>1</v>
      </c>
      <c r="BE36" s="1">
        <v>31</v>
      </c>
      <c r="BF36" s="12">
        <v>1</v>
      </c>
    </row>
    <row r="37" spans="1:58">
      <c r="A37" s="1">
        <v>1995</v>
      </c>
      <c r="B37" s="1" t="s">
        <v>126</v>
      </c>
      <c r="C37" s="12">
        <v>18.643000000000001</v>
      </c>
      <c r="D37" s="12">
        <v>47.968000000000004</v>
      </c>
      <c r="E37" s="12">
        <v>0</v>
      </c>
      <c r="F37" s="12">
        <v>0</v>
      </c>
      <c r="G37" s="12">
        <f t="shared" si="0"/>
        <v>66.611000000000004</v>
      </c>
      <c r="H37" s="12">
        <v>66.611000000000004</v>
      </c>
      <c r="I37" s="12">
        <v>103.99600000000001</v>
      </c>
      <c r="J37" s="12">
        <v>114.57899999999999</v>
      </c>
      <c r="K37" s="12">
        <v>0</v>
      </c>
      <c r="L37" s="12">
        <v>0</v>
      </c>
      <c r="M37" s="12">
        <v>0</v>
      </c>
      <c r="N37" s="12">
        <f>+BS_InfraMR[[#This Row],[A.03.1 -  Longitud de Vías de Explotación No Electrificadas Troncales y Ramales (vía principal) (km)]]+BS_InfraMR[[#This Row],[A.04.1 -  Longitud de Vías de Explotación Electrificadas Troncales y Ramales (vía principal) (km)]]</f>
        <v>114.57899999999999</v>
      </c>
      <c r="O37" s="12">
        <v>114.57899999999999</v>
      </c>
      <c r="P37" s="1">
        <v>23</v>
      </c>
      <c r="Q37" s="1">
        <v>6</v>
      </c>
      <c r="R37" s="1">
        <v>1</v>
      </c>
      <c r="S37" s="1">
        <f>+SUM(BS_InfraMR[[#This Row],[A.05.1 - Número de Estaciones en Explotación (cantidad)]:[A.07.1 - Número de Apeaderos en Explotación (cantidad)]])</f>
        <v>30</v>
      </c>
      <c r="T37" s="1">
        <v>18</v>
      </c>
      <c r="U37" s="1">
        <v>31</v>
      </c>
      <c r="V37" s="1">
        <v>0</v>
      </c>
      <c r="W37" s="1">
        <v>26</v>
      </c>
      <c r="X37" s="1">
        <v>0</v>
      </c>
      <c r="Y37" s="1">
        <f t="shared" si="1"/>
        <v>75</v>
      </c>
      <c r="Z37" s="1">
        <v>13</v>
      </c>
      <c r="AA37" s="1">
        <v>13</v>
      </c>
      <c r="AB37" s="1">
        <f>+BS_InfraMR[[#This Row],[Total Pasos Vehiculares a Nivel]]</f>
        <v>75</v>
      </c>
      <c r="AC37" s="1">
        <f t="shared" si="2"/>
        <v>101</v>
      </c>
      <c r="AD37" s="1">
        <v>1</v>
      </c>
      <c r="AE37" s="1">
        <v>8</v>
      </c>
      <c r="AF37" s="1">
        <v>11</v>
      </c>
      <c r="AG37" s="1">
        <f t="shared" si="3"/>
        <v>20</v>
      </c>
      <c r="AH37" s="12">
        <v>16.120999999999999</v>
      </c>
      <c r="AI37" s="12">
        <v>0</v>
      </c>
      <c r="AJ37" s="12">
        <v>50.177</v>
      </c>
      <c r="AK37" s="12">
        <f t="shared" si="4"/>
        <v>66.298000000000002</v>
      </c>
      <c r="AL37" s="1">
        <v>2</v>
      </c>
      <c r="AM37" s="1">
        <v>0</v>
      </c>
      <c r="AN37" s="1">
        <v>13</v>
      </c>
      <c r="AO37" s="1">
        <f t="shared" si="5"/>
        <v>15</v>
      </c>
      <c r="AP37" s="1">
        <v>0</v>
      </c>
      <c r="AQ37" s="1">
        <v>0</v>
      </c>
      <c r="AR37" s="1">
        <v>0</v>
      </c>
      <c r="AS37" s="1">
        <f>+SUM(BS_InfraMR[[#This Row],[B.02.1 - Parque de Coches Eléctricos Motrices]:[B.02.3 - Parque de Coches Eléctricos Motrices Tipo R]])</f>
        <v>0</v>
      </c>
      <c r="AT37" s="1">
        <v>0</v>
      </c>
      <c r="AU37" s="1">
        <v>0</v>
      </c>
      <c r="AV37" s="1">
        <v>0</v>
      </c>
      <c r="AW37" s="1">
        <f>+SUM(BS_InfraMR[[#This Row],[B.03.1 - Parque de Coches Motores Motrices Remolcados]:[B.03.3 - Parque de Coches Motores Motrices Cabina]])</f>
        <v>0</v>
      </c>
      <c r="AX37" s="1">
        <v>43</v>
      </c>
      <c r="AY37" s="1">
        <v>13</v>
      </c>
      <c r="AZ37" s="1">
        <v>0</v>
      </c>
      <c r="BA37" s="1">
        <v>26</v>
      </c>
      <c r="BB37" s="1">
        <v>0</v>
      </c>
      <c r="BC37" s="1">
        <f t="shared" si="6"/>
        <v>82</v>
      </c>
      <c r="BD37" s="1">
        <v>1</v>
      </c>
      <c r="BE37" s="1">
        <v>31</v>
      </c>
      <c r="BF37" s="12">
        <v>1</v>
      </c>
    </row>
    <row r="38" spans="1:58">
      <c r="A38" s="1">
        <v>1996</v>
      </c>
      <c r="B38" s="1" t="s">
        <v>115</v>
      </c>
      <c r="C38" s="12">
        <v>18.643000000000001</v>
      </c>
      <c r="D38" s="12">
        <v>47.968000000000004</v>
      </c>
      <c r="E38" s="12">
        <v>0</v>
      </c>
      <c r="F38" s="12">
        <v>0</v>
      </c>
      <c r="G38" s="12">
        <f t="shared" si="0"/>
        <v>66.611000000000004</v>
      </c>
      <c r="H38" s="12">
        <v>66.611000000000004</v>
      </c>
      <c r="I38" s="12">
        <v>103.99600000000001</v>
      </c>
      <c r="J38" s="12">
        <v>114.57899999999999</v>
      </c>
      <c r="K38" s="12">
        <v>0</v>
      </c>
      <c r="L38" s="12">
        <v>0</v>
      </c>
      <c r="M38" s="12">
        <v>0</v>
      </c>
      <c r="N38" s="12">
        <f>+BS_InfraMR[[#This Row],[A.03.1 -  Longitud de Vías de Explotación No Electrificadas Troncales y Ramales (vía principal) (km)]]+BS_InfraMR[[#This Row],[A.04.1 -  Longitud de Vías de Explotación Electrificadas Troncales y Ramales (vía principal) (km)]]</f>
        <v>114.57899999999999</v>
      </c>
      <c r="O38" s="12">
        <v>114.57899999999999</v>
      </c>
      <c r="P38" s="1">
        <v>23</v>
      </c>
      <c r="Q38" s="1">
        <v>6</v>
      </c>
      <c r="R38" s="1">
        <v>1</v>
      </c>
      <c r="S38" s="1">
        <f>+SUM(BS_InfraMR[[#This Row],[A.05.1 - Número de Estaciones en Explotación (cantidad)]:[A.07.1 - Número de Apeaderos en Explotación (cantidad)]])</f>
        <v>30</v>
      </c>
      <c r="T38" s="1">
        <v>18</v>
      </c>
      <c r="U38" s="1">
        <v>31</v>
      </c>
      <c r="V38" s="1">
        <v>0</v>
      </c>
      <c r="W38" s="1">
        <v>26</v>
      </c>
      <c r="X38" s="1">
        <v>0</v>
      </c>
      <c r="Y38" s="1">
        <f t="shared" si="1"/>
        <v>75</v>
      </c>
      <c r="Z38" s="1">
        <v>13</v>
      </c>
      <c r="AA38" s="1">
        <v>13</v>
      </c>
      <c r="AB38" s="1">
        <f>+BS_InfraMR[[#This Row],[Total Pasos Vehiculares a Nivel]]</f>
        <v>75</v>
      </c>
      <c r="AC38" s="1">
        <f t="shared" si="2"/>
        <v>101</v>
      </c>
      <c r="AD38" s="1">
        <v>1</v>
      </c>
      <c r="AE38" s="1">
        <v>8</v>
      </c>
      <c r="AF38" s="1">
        <v>11</v>
      </c>
      <c r="AG38" s="1">
        <f t="shared" si="3"/>
        <v>20</v>
      </c>
      <c r="AH38" s="12">
        <v>16.120999999999999</v>
      </c>
      <c r="AI38" s="12">
        <v>0</v>
      </c>
      <c r="AJ38" s="12">
        <v>50.177</v>
      </c>
      <c r="AK38" s="12">
        <f t="shared" si="4"/>
        <v>66.298000000000002</v>
      </c>
      <c r="AL38" s="1">
        <v>2</v>
      </c>
      <c r="AM38" s="1">
        <v>0</v>
      </c>
      <c r="AN38" s="1">
        <v>13</v>
      </c>
      <c r="AO38" s="1">
        <f t="shared" si="5"/>
        <v>15</v>
      </c>
      <c r="AP38" s="1">
        <v>0</v>
      </c>
      <c r="AQ38" s="1">
        <v>0</v>
      </c>
      <c r="AR38" s="1">
        <v>0</v>
      </c>
      <c r="AS38" s="1">
        <f>+SUM(BS_InfraMR[[#This Row],[B.02.1 - Parque de Coches Eléctricos Motrices]:[B.02.3 - Parque de Coches Eléctricos Motrices Tipo R]])</f>
        <v>0</v>
      </c>
      <c r="AT38" s="1">
        <v>0</v>
      </c>
      <c r="AU38" s="1">
        <v>0</v>
      </c>
      <c r="AV38" s="1">
        <v>0</v>
      </c>
      <c r="AW38" s="1">
        <f>+SUM(BS_InfraMR[[#This Row],[B.03.1 - Parque de Coches Motores Motrices Remolcados]:[B.03.3 - Parque de Coches Motores Motrices Cabina]])</f>
        <v>0</v>
      </c>
      <c r="AX38" s="1">
        <v>43</v>
      </c>
      <c r="AY38" s="1">
        <v>13</v>
      </c>
      <c r="AZ38" s="1">
        <v>0</v>
      </c>
      <c r="BA38" s="1">
        <v>26</v>
      </c>
      <c r="BB38" s="1">
        <v>0</v>
      </c>
      <c r="BC38" s="1">
        <f t="shared" si="6"/>
        <v>82</v>
      </c>
      <c r="BD38" s="1">
        <v>1</v>
      </c>
      <c r="BE38" s="1">
        <v>31</v>
      </c>
      <c r="BF38" s="12">
        <v>1</v>
      </c>
    </row>
    <row r="39" spans="1:58">
      <c r="A39" s="1">
        <v>1996</v>
      </c>
      <c r="B39" s="1" t="s">
        <v>116</v>
      </c>
      <c r="C39" s="12">
        <v>18.643000000000001</v>
      </c>
      <c r="D39" s="12">
        <v>47.968000000000004</v>
      </c>
      <c r="E39" s="12">
        <v>0</v>
      </c>
      <c r="F39" s="12">
        <v>0</v>
      </c>
      <c r="G39" s="12">
        <f t="shared" si="0"/>
        <v>66.611000000000004</v>
      </c>
      <c r="H39" s="12">
        <v>66.611000000000004</v>
      </c>
      <c r="I39" s="12">
        <v>103.99600000000001</v>
      </c>
      <c r="J39" s="12">
        <v>114.57899999999999</v>
      </c>
      <c r="K39" s="12">
        <v>0</v>
      </c>
      <c r="L39" s="12">
        <v>0</v>
      </c>
      <c r="M39" s="12">
        <v>0</v>
      </c>
      <c r="N39" s="12">
        <f>+BS_InfraMR[[#This Row],[A.03.1 -  Longitud de Vías de Explotación No Electrificadas Troncales y Ramales (vía principal) (km)]]+BS_InfraMR[[#This Row],[A.04.1 -  Longitud de Vías de Explotación Electrificadas Troncales y Ramales (vía principal) (km)]]</f>
        <v>114.57899999999999</v>
      </c>
      <c r="O39" s="12">
        <v>114.57899999999999</v>
      </c>
      <c r="P39" s="1">
        <v>23</v>
      </c>
      <c r="Q39" s="1">
        <v>6</v>
      </c>
      <c r="R39" s="1">
        <v>1</v>
      </c>
      <c r="S39" s="1">
        <f>+SUM(BS_InfraMR[[#This Row],[A.05.1 - Número de Estaciones en Explotación (cantidad)]:[A.07.1 - Número de Apeaderos en Explotación (cantidad)]])</f>
        <v>30</v>
      </c>
      <c r="T39" s="1">
        <v>18</v>
      </c>
      <c r="U39" s="1">
        <v>31</v>
      </c>
      <c r="V39" s="1">
        <v>0</v>
      </c>
      <c r="W39" s="1">
        <v>26</v>
      </c>
      <c r="X39" s="1">
        <v>0</v>
      </c>
      <c r="Y39" s="1">
        <f t="shared" si="1"/>
        <v>75</v>
      </c>
      <c r="Z39" s="1">
        <v>13</v>
      </c>
      <c r="AA39" s="1">
        <v>13</v>
      </c>
      <c r="AB39" s="1">
        <f>+BS_InfraMR[[#This Row],[Total Pasos Vehiculares a Nivel]]</f>
        <v>75</v>
      </c>
      <c r="AC39" s="1">
        <f t="shared" si="2"/>
        <v>101</v>
      </c>
      <c r="AD39" s="1">
        <v>1</v>
      </c>
      <c r="AE39" s="1">
        <v>8</v>
      </c>
      <c r="AF39" s="1">
        <v>11</v>
      </c>
      <c r="AG39" s="1">
        <f t="shared" si="3"/>
        <v>20</v>
      </c>
      <c r="AH39" s="12">
        <v>16.120999999999999</v>
      </c>
      <c r="AI39" s="12">
        <v>0</v>
      </c>
      <c r="AJ39" s="12">
        <v>50.177</v>
      </c>
      <c r="AK39" s="12">
        <f t="shared" si="4"/>
        <v>66.298000000000002</v>
      </c>
      <c r="AL39" s="1">
        <v>2</v>
      </c>
      <c r="AM39" s="1">
        <v>0</v>
      </c>
      <c r="AN39" s="1">
        <v>13</v>
      </c>
      <c r="AO39" s="1">
        <f t="shared" si="5"/>
        <v>15</v>
      </c>
      <c r="AP39" s="1">
        <v>0</v>
      </c>
      <c r="AQ39" s="1">
        <v>0</v>
      </c>
      <c r="AR39" s="1">
        <v>0</v>
      </c>
      <c r="AS39" s="1">
        <f>+SUM(BS_InfraMR[[#This Row],[B.02.1 - Parque de Coches Eléctricos Motrices]:[B.02.3 - Parque de Coches Eléctricos Motrices Tipo R]])</f>
        <v>0</v>
      </c>
      <c r="AT39" s="1">
        <v>0</v>
      </c>
      <c r="AU39" s="1">
        <v>0</v>
      </c>
      <c r="AV39" s="1">
        <v>0</v>
      </c>
      <c r="AW39" s="1">
        <f>+SUM(BS_InfraMR[[#This Row],[B.03.1 - Parque de Coches Motores Motrices Remolcados]:[B.03.3 - Parque de Coches Motores Motrices Cabina]])</f>
        <v>0</v>
      </c>
      <c r="AX39" s="1">
        <v>43</v>
      </c>
      <c r="AY39" s="1">
        <v>13</v>
      </c>
      <c r="AZ39" s="1">
        <v>0</v>
      </c>
      <c r="BA39" s="1">
        <v>26</v>
      </c>
      <c r="BB39" s="1">
        <v>0</v>
      </c>
      <c r="BC39" s="1">
        <f t="shared" si="6"/>
        <v>82</v>
      </c>
      <c r="BD39" s="1">
        <v>1</v>
      </c>
      <c r="BE39" s="1">
        <v>31</v>
      </c>
      <c r="BF39" s="12">
        <v>1</v>
      </c>
    </row>
    <row r="40" spans="1:58">
      <c r="A40" s="1">
        <v>1996</v>
      </c>
      <c r="B40" s="1" t="s">
        <v>117</v>
      </c>
      <c r="C40" s="12">
        <v>18.643000000000001</v>
      </c>
      <c r="D40" s="12">
        <v>47.968000000000004</v>
      </c>
      <c r="E40" s="12">
        <v>0</v>
      </c>
      <c r="F40" s="12">
        <v>0</v>
      </c>
      <c r="G40" s="12">
        <f t="shared" si="0"/>
        <v>66.611000000000004</v>
      </c>
      <c r="H40" s="12">
        <v>66.611000000000004</v>
      </c>
      <c r="I40" s="12">
        <v>103.99600000000001</v>
      </c>
      <c r="J40" s="12">
        <v>114.57899999999999</v>
      </c>
      <c r="K40" s="12">
        <v>0</v>
      </c>
      <c r="L40" s="12">
        <v>0</v>
      </c>
      <c r="M40" s="12">
        <v>0</v>
      </c>
      <c r="N40" s="12">
        <f>+BS_InfraMR[[#This Row],[A.03.1 -  Longitud de Vías de Explotación No Electrificadas Troncales y Ramales (vía principal) (km)]]+BS_InfraMR[[#This Row],[A.04.1 -  Longitud de Vías de Explotación Electrificadas Troncales y Ramales (vía principal) (km)]]</f>
        <v>114.57899999999999</v>
      </c>
      <c r="O40" s="12">
        <v>114.57899999999999</v>
      </c>
      <c r="P40" s="1">
        <v>23</v>
      </c>
      <c r="Q40" s="1">
        <v>6</v>
      </c>
      <c r="R40" s="1">
        <v>1</v>
      </c>
      <c r="S40" s="1">
        <f>+SUM(BS_InfraMR[[#This Row],[A.05.1 - Número de Estaciones en Explotación (cantidad)]:[A.07.1 - Número de Apeaderos en Explotación (cantidad)]])</f>
        <v>30</v>
      </c>
      <c r="T40" s="1">
        <v>18</v>
      </c>
      <c r="U40" s="1">
        <v>31</v>
      </c>
      <c r="V40" s="1">
        <v>0</v>
      </c>
      <c r="W40" s="1">
        <v>26</v>
      </c>
      <c r="X40" s="1">
        <v>0</v>
      </c>
      <c r="Y40" s="1">
        <f t="shared" si="1"/>
        <v>75</v>
      </c>
      <c r="Z40" s="1">
        <v>13</v>
      </c>
      <c r="AA40" s="1">
        <v>13</v>
      </c>
      <c r="AB40" s="1">
        <f>+BS_InfraMR[[#This Row],[Total Pasos Vehiculares a Nivel]]</f>
        <v>75</v>
      </c>
      <c r="AC40" s="1">
        <f t="shared" si="2"/>
        <v>101</v>
      </c>
      <c r="AD40" s="1">
        <v>1</v>
      </c>
      <c r="AE40" s="1">
        <v>8</v>
      </c>
      <c r="AF40" s="1">
        <v>11</v>
      </c>
      <c r="AG40" s="1">
        <f t="shared" si="3"/>
        <v>20</v>
      </c>
      <c r="AH40" s="12">
        <v>16.120999999999999</v>
      </c>
      <c r="AI40" s="12">
        <v>0</v>
      </c>
      <c r="AJ40" s="12">
        <v>50.177</v>
      </c>
      <c r="AK40" s="12">
        <f t="shared" si="4"/>
        <v>66.298000000000002</v>
      </c>
      <c r="AL40" s="1">
        <v>2</v>
      </c>
      <c r="AM40" s="1">
        <v>0</v>
      </c>
      <c r="AN40" s="1">
        <v>13</v>
      </c>
      <c r="AO40" s="1">
        <f t="shared" si="5"/>
        <v>15</v>
      </c>
      <c r="AP40" s="1">
        <v>0</v>
      </c>
      <c r="AQ40" s="1">
        <v>0</v>
      </c>
      <c r="AR40" s="1">
        <v>0</v>
      </c>
      <c r="AS40" s="1">
        <f>+SUM(BS_InfraMR[[#This Row],[B.02.1 - Parque de Coches Eléctricos Motrices]:[B.02.3 - Parque de Coches Eléctricos Motrices Tipo R]])</f>
        <v>0</v>
      </c>
      <c r="AT40" s="1">
        <v>0</v>
      </c>
      <c r="AU40" s="1">
        <v>0</v>
      </c>
      <c r="AV40" s="1">
        <v>0</v>
      </c>
      <c r="AW40" s="1">
        <f>+SUM(BS_InfraMR[[#This Row],[B.03.1 - Parque de Coches Motores Motrices Remolcados]:[B.03.3 - Parque de Coches Motores Motrices Cabina]])</f>
        <v>0</v>
      </c>
      <c r="AX40" s="1">
        <v>43</v>
      </c>
      <c r="AY40" s="1">
        <v>13</v>
      </c>
      <c r="AZ40" s="1">
        <v>0</v>
      </c>
      <c r="BA40" s="1">
        <v>26</v>
      </c>
      <c r="BB40" s="1">
        <v>0</v>
      </c>
      <c r="BC40" s="1">
        <f t="shared" si="6"/>
        <v>82</v>
      </c>
      <c r="BD40" s="1">
        <v>1</v>
      </c>
      <c r="BE40" s="1">
        <v>31</v>
      </c>
      <c r="BF40" s="12">
        <v>1</v>
      </c>
    </row>
    <row r="41" spans="1:58">
      <c r="A41" s="1">
        <v>1996</v>
      </c>
      <c r="B41" s="1" t="s">
        <v>118</v>
      </c>
      <c r="C41" s="12">
        <v>18.643000000000001</v>
      </c>
      <c r="D41" s="12">
        <v>47.968000000000004</v>
      </c>
      <c r="E41" s="12">
        <v>0</v>
      </c>
      <c r="F41" s="12">
        <v>0</v>
      </c>
      <c r="G41" s="12">
        <f t="shared" si="0"/>
        <v>66.611000000000004</v>
      </c>
      <c r="H41" s="12">
        <v>66.611000000000004</v>
      </c>
      <c r="I41" s="12">
        <v>103.99600000000001</v>
      </c>
      <c r="J41" s="12">
        <v>114.57899999999999</v>
      </c>
      <c r="K41" s="12">
        <v>0</v>
      </c>
      <c r="L41" s="12">
        <v>0</v>
      </c>
      <c r="M41" s="12">
        <v>0</v>
      </c>
      <c r="N41" s="12">
        <f>+BS_InfraMR[[#This Row],[A.03.1 -  Longitud de Vías de Explotación No Electrificadas Troncales y Ramales (vía principal) (km)]]+BS_InfraMR[[#This Row],[A.04.1 -  Longitud de Vías de Explotación Electrificadas Troncales y Ramales (vía principal) (km)]]</f>
        <v>114.57899999999999</v>
      </c>
      <c r="O41" s="12">
        <v>114.57899999999999</v>
      </c>
      <c r="P41" s="1">
        <v>23</v>
      </c>
      <c r="Q41" s="1">
        <v>6</v>
      </c>
      <c r="R41" s="1">
        <v>1</v>
      </c>
      <c r="S41" s="1">
        <f>+SUM(BS_InfraMR[[#This Row],[A.05.1 - Número de Estaciones en Explotación (cantidad)]:[A.07.1 - Número de Apeaderos en Explotación (cantidad)]])</f>
        <v>30</v>
      </c>
      <c r="T41" s="1">
        <v>18</v>
      </c>
      <c r="U41" s="1">
        <v>31</v>
      </c>
      <c r="V41" s="1">
        <v>0</v>
      </c>
      <c r="W41" s="1">
        <v>26</v>
      </c>
      <c r="X41" s="1">
        <v>0</v>
      </c>
      <c r="Y41" s="1">
        <f t="shared" si="1"/>
        <v>75</v>
      </c>
      <c r="Z41" s="1">
        <v>13</v>
      </c>
      <c r="AA41" s="1">
        <v>13</v>
      </c>
      <c r="AB41" s="1">
        <f>+BS_InfraMR[[#This Row],[Total Pasos Vehiculares a Nivel]]</f>
        <v>75</v>
      </c>
      <c r="AC41" s="1">
        <f t="shared" si="2"/>
        <v>101</v>
      </c>
      <c r="AD41" s="1">
        <v>1</v>
      </c>
      <c r="AE41" s="1">
        <v>8</v>
      </c>
      <c r="AF41" s="1">
        <v>11</v>
      </c>
      <c r="AG41" s="1">
        <f t="shared" si="3"/>
        <v>20</v>
      </c>
      <c r="AH41" s="12">
        <v>16.120999999999999</v>
      </c>
      <c r="AI41" s="12">
        <v>0</v>
      </c>
      <c r="AJ41" s="12">
        <v>50.177</v>
      </c>
      <c r="AK41" s="12">
        <f t="shared" si="4"/>
        <v>66.298000000000002</v>
      </c>
      <c r="AL41" s="1">
        <v>2</v>
      </c>
      <c r="AM41" s="1">
        <v>0</v>
      </c>
      <c r="AN41" s="1">
        <v>13</v>
      </c>
      <c r="AO41" s="1">
        <f t="shared" si="5"/>
        <v>15</v>
      </c>
      <c r="AP41" s="1">
        <v>0</v>
      </c>
      <c r="AQ41" s="1">
        <v>0</v>
      </c>
      <c r="AR41" s="1">
        <v>0</v>
      </c>
      <c r="AS41" s="1">
        <f>+SUM(BS_InfraMR[[#This Row],[B.02.1 - Parque de Coches Eléctricos Motrices]:[B.02.3 - Parque de Coches Eléctricos Motrices Tipo R]])</f>
        <v>0</v>
      </c>
      <c r="AT41" s="1">
        <v>0</v>
      </c>
      <c r="AU41" s="1">
        <v>0</v>
      </c>
      <c r="AV41" s="1">
        <v>0</v>
      </c>
      <c r="AW41" s="1">
        <f>+SUM(BS_InfraMR[[#This Row],[B.03.1 - Parque de Coches Motores Motrices Remolcados]:[B.03.3 - Parque de Coches Motores Motrices Cabina]])</f>
        <v>0</v>
      </c>
      <c r="AX41" s="1">
        <v>43</v>
      </c>
      <c r="AY41" s="1">
        <v>13</v>
      </c>
      <c r="AZ41" s="1">
        <v>0</v>
      </c>
      <c r="BA41" s="1">
        <v>26</v>
      </c>
      <c r="BB41" s="1">
        <v>0</v>
      </c>
      <c r="BC41" s="1">
        <f t="shared" si="6"/>
        <v>82</v>
      </c>
      <c r="BD41" s="1">
        <v>1</v>
      </c>
      <c r="BE41" s="1">
        <v>31</v>
      </c>
      <c r="BF41" s="12">
        <v>1</v>
      </c>
    </row>
    <row r="42" spans="1:58">
      <c r="A42" s="1">
        <v>1996</v>
      </c>
      <c r="B42" s="1" t="s">
        <v>119</v>
      </c>
      <c r="C42" s="12">
        <v>18.643000000000001</v>
      </c>
      <c r="D42" s="12">
        <v>47.968000000000004</v>
      </c>
      <c r="E42" s="12">
        <v>0</v>
      </c>
      <c r="F42" s="12">
        <v>0</v>
      </c>
      <c r="G42" s="12">
        <f t="shared" si="0"/>
        <v>66.611000000000004</v>
      </c>
      <c r="H42" s="12">
        <v>66.611000000000004</v>
      </c>
      <c r="I42" s="12">
        <v>103.99600000000001</v>
      </c>
      <c r="J42" s="12">
        <v>114.57899999999999</v>
      </c>
      <c r="K42" s="12">
        <v>0</v>
      </c>
      <c r="L42" s="12">
        <v>0</v>
      </c>
      <c r="M42" s="12">
        <v>0</v>
      </c>
      <c r="N42" s="12">
        <f>+BS_InfraMR[[#This Row],[A.03.1 -  Longitud de Vías de Explotación No Electrificadas Troncales y Ramales (vía principal) (km)]]+BS_InfraMR[[#This Row],[A.04.1 -  Longitud de Vías de Explotación Electrificadas Troncales y Ramales (vía principal) (km)]]</f>
        <v>114.57899999999999</v>
      </c>
      <c r="O42" s="12">
        <v>114.57899999999999</v>
      </c>
      <c r="P42" s="1">
        <v>23</v>
      </c>
      <c r="Q42" s="1">
        <v>6</v>
      </c>
      <c r="R42" s="1">
        <v>1</v>
      </c>
      <c r="S42" s="1">
        <f>+SUM(BS_InfraMR[[#This Row],[A.05.1 - Número de Estaciones en Explotación (cantidad)]:[A.07.1 - Número de Apeaderos en Explotación (cantidad)]])</f>
        <v>30</v>
      </c>
      <c r="T42" s="1">
        <v>18</v>
      </c>
      <c r="U42" s="1">
        <v>31</v>
      </c>
      <c r="V42" s="1">
        <v>0</v>
      </c>
      <c r="W42" s="1">
        <v>26</v>
      </c>
      <c r="X42" s="1">
        <v>0</v>
      </c>
      <c r="Y42" s="1">
        <f t="shared" si="1"/>
        <v>75</v>
      </c>
      <c r="Z42" s="1">
        <v>13</v>
      </c>
      <c r="AA42" s="1">
        <v>13</v>
      </c>
      <c r="AB42" s="1">
        <f>+BS_InfraMR[[#This Row],[Total Pasos Vehiculares a Nivel]]</f>
        <v>75</v>
      </c>
      <c r="AC42" s="1">
        <f t="shared" si="2"/>
        <v>101</v>
      </c>
      <c r="AD42" s="1">
        <v>1</v>
      </c>
      <c r="AE42" s="1">
        <v>8</v>
      </c>
      <c r="AF42" s="1">
        <v>11</v>
      </c>
      <c r="AG42" s="1">
        <f t="shared" si="3"/>
        <v>20</v>
      </c>
      <c r="AH42" s="12">
        <v>16.120999999999999</v>
      </c>
      <c r="AI42" s="12">
        <v>0</v>
      </c>
      <c r="AJ42" s="12">
        <v>50.177</v>
      </c>
      <c r="AK42" s="12">
        <f t="shared" si="4"/>
        <v>66.298000000000002</v>
      </c>
      <c r="AL42" s="1">
        <v>2</v>
      </c>
      <c r="AM42" s="1">
        <v>0</v>
      </c>
      <c r="AN42" s="1">
        <v>13</v>
      </c>
      <c r="AO42" s="1">
        <f t="shared" si="5"/>
        <v>15</v>
      </c>
      <c r="AP42" s="1">
        <v>0</v>
      </c>
      <c r="AQ42" s="1">
        <v>0</v>
      </c>
      <c r="AR42" s="1">
        <v>0</v>
      </c>
      <c r="AS42" s="1">
        <f>+SUM(BS_InfraMR[[#This Row],[B.02.1 - Parque de Coches Eléctricos Motrices]:[B.02.3 - Parque de Coches Eléctricos Motrices Tipo R]])</f>
        <v>0</v>
      </c>
      <c r="AT42" s="1">
        <v>0</v>
      </c>
      <c r="AU42" s="1">
        <v>0</v>
      </c>
      <c r="AV42" s="1">
        <v>0</v>
      </c>
      <c r="AW42" s="1">
        <f>+SUM(BS_InfraMR[[#This Row],[B.03.1 - Parque de Coches Motores Motrices Remolcados]:[B.03.3 - Parque de Coches Motores Motrices Cabina]])</f>
        <v>0</v>
      </c>
      <c r="AX42" s="1">
        <v>43</v>
      </c>
      <c r="AY42" s="1">
        <v>13</v>
      </c>
      <c r="AZ42" s="1">
        <v>0</v>
      </c>
      <c r="BA42" s="1">
        <v>26</v>
      </c>
      <c r="BB42" s="1">
        <v>0</v>
      </c>
      <c r="BC42" s="1">
        <f t="shared" si="6"/>
        <v>82</v>
      </c>
      <c r="BD42" s="1">
        <v>1</v>
      </c>
      <c r="BE42" s="1">
        <v>31</v>
      </c>
      <c r="BF42" s="12">
        <v>1</v>
      </c>
    </row>
    <row r="43" spans="1:58">
      <c r="A43" s="1">
        <v>1996</v>
      </c>
      <c r="B43" s="1" t="s">
        <v>120</v>
      </c>
      <c r="C43" s="12">
        <v>18.643000000000001</v>
      </c>
      <c r="D43" s="12">
        <v>47.968000000000004</v>
      </c>
      <c r="E43" s="12">
        <v>0</v>
      </c>
      <c r="F43" s="12">
        <v>0</v>
      </c>
      <c r="G43" s="12">
        <f t="shared" si="0"/>
        <v>66.611000000000004</v>
      </c>
      <c r="H43" s="12">
        <v>66.611000000000004</v>
      </c>
      <c r="I43" s="12">
        <v>103.99600000000001</v>
      </c>
      <c r="J43" s="12">
        <v>114.57899999999999</v>
      </c>
      <c r="K43" s="12">
        <v>0</v>
      </c>
      <c r="L43" s="12">
        <v>0</v>
      </c>
      <c r="M43" s="12">
        <v>0</v>
      </c>
      <c r="N43" s="12">
        <f>+BS_InfraMR[[#This Row],[A.03.1 -  Longitud de Vías de Explotación No Electrificadas Troncales y Ramales (vía principal) (km)]]+BS_InfraMR[[#This Row],[A.04.1 -  Longitud de Vías de Explotación Electrificadas Troncales y Ramales (vía principal) (km)]]</f>
        <v>114.57899999999999</v>
      </c>
      <c r="O43" s="12">
        <v>114.57899999999999</v>
      </c>
      <c r="P43" s="1">
        <v>23</v>
      </c>
      <c r="Q43" s="1">
        <v>6</v>
      </c>
      <c r="R43" s="1">
        <v>1</v>
      </c>
      <c r="S43" s="1">
        <f>+SUM(BS_InfraMR[[#This Row],[A.05.1 - Número de Estaciones en Explotación (cantidad)]:[A.07.1 - Número de Apeaderos en Explotación (cantidad)]])</f>
        <v>30</v>
      </c>
      <c r="T43" s="1">
        <v>18</v>
      </c>
      <c r="U43" s="1">
        <v>31</v>
      </c>
      <c r="V43" s="1">
        <v>0</v>
      </c>
      <c r="W43" s="1">
        <v>26</v>
      </c>
      <c r="X43" s="1">
        <v>0</v>
      </c>
      <c r="Y43" s="1">
        <f t="shared" si="1"/>
        <v>75</v>
      </c>
      <c r="Z43" s="1">
        <v>13</v>
      </c>
      <c r="AA43" s="1">
        <v>13</v>
      </c>
      <c r="AB43" s="1">
        <f>+BS_InfraMR[[#This Row],[Total Pasos Vehiculares a Nivel]]</f>
        <v>75</v>
      </c>
      <c r="AC43" s="1">
        <f t="shared" si="2"/>
        <v>101</v>
      </c>
      <c r="AD43" s="1">
        <v>1</v>
      </c>
      <c r="AE43" s="1">
        <v>8</v>
      </c>
      <c r="AF43" s="1">
        <v>11</v>
      </c>
      <c r="AG43" s="1">
        <f t="shared" si="3"/>
        <v>20</v>
      </c>
      <c r="AH43" s="12">
        <v>16.120999999999999</v>
      </c>
      <c r="AI43" s="12">
        <v>0</v>
      </c>
      <c r="AJ43" s="12">
        <v>50.177</v>
      </c>
      <c r="AK43" s="12">
        <f t="shared" si="4"/>
        <v>66.298000000000002</v>
      </c>
      <c r="AL43" s="1">
        <v>2</v>
      </c>
      <c r="AM43" s="1">
        <v>0</v>
      </c>
      <c r="AN43" s="1">
        <v>13</v>
      </c>
      <c r="AO43" s="1">
        <f t="shared" si="5"/>
        <v>15</v>
      </c>
      <c r="AP43" s="1">
        <v>0</v>
      </c>
      <c r="AQ43" s="1">
        <v>0</v>
      </c>
      <c r="AR43" s="1">
        <v>0</v>
      </c>
      <c r="AS43" s="1">
        <f>+SUM(BS_InfraMR[[#This Row],[B.02.1 - Parque de Coches Eléctricos Motrices]:[B.02.3 - Parque de Coches Eléctricos Motrices Tipo R]])</f>
        <v>0</v>
      </c>
      <c r="AT43" s="1">
        <v>0</v>
      </c>
      <c r="AU43" s="1">
        <v>0</v>
      </c>
      <c r="AV43" s="1">
        <v>0</v>
      </c>
      <c r="AW43" s="1">
        <f>+SUM(BS_InfraMR[[#This Row],[B.03.1 - Parque de Coches Motores Motrices Remolcados]:[B.03.3 - Parque de Coches Motores Motrices Cabina]])</f>
        <v>0</v>
      </c>
      <c r="AX43" s="1">
        <v>43</v>
      </c>
      <c r="AY43" s="1">
        <v>13</v>
      </c>
      <c r="AZ43" s="1">
        <v>0</v>
      </c>
      <c r="BA43" s="1">
        <v>26</v>
      </c>
      <c r="BB43" s="1">
        <v>0</v>
      </c>
      <c r="BC43" s="1">
        <f t="shared" si="6"/>
        <v>82</v>
      </c>
      <c r="BD43" s="1">
        <v>1</v>
      </c>
      <c r="BE43" s="1">
        <v>31</v>
      </c>
      <c r="BF43" s="12">
        <v>1</v>
      </c>
    </row>
    <row r="44" spans="1:58">
      <c r="A44" s="1">
        <v>1996</v>
      </c>
      <c r="B44" s="1" t="s">
        <v>121</v>
      </c>
      <c r="C44" s="12">
        <v>18.643000000000001</v>
      </c>
      <c r="D44" s="12">
        <v>47.968000000000004</v>
      </c>
      <c r="E44" s="12">
        <v>0</v>
      </c>
      <c r="F44" s="12">
        <v>0</v>
      </c>
      <c r="G44" s="12">
        <f t="shared" si="0"/>
        <v>66.611000000000004</v>
      </c>
      <c r="H44" s="12">
        <v>66.611000000000004</v>
      </c>
      <c r="I44" s="12">
        <v>103.99600000000001</v>
      </c>
      <c r="J44" s="12">
        <v>114.57899999999999</v>
      </c>
      <c r="K44" s="12">
        <v>0</v>
      </c>
      <c r="L44" s="12">
        <v>0</v>
      </c>
      <c r="M44" s="12">
        <v>0</v>
      </c>
      <c r="N44" s="12">
        <f>+BS_InfraMR[[#This Row],[A.03.1 -  Longitud de Vías de Explotación No Electrificadas Troncales y Ramales (vía principal) (km)]]+BS_InfraMR[[#This Row],[A.04.1 -  Longitud de Vías de Explotación Electrificadas Troncales y Ramales (vía principal) (km)]]</f>
        <v>114.57899999999999</v>
      </c>
      <c r="O44" s="12">
        <v>114.57899999999999</v>
      </c>
      <c r="P44" s="1">
        <v>23</v>
      </c>
      <c r="Q44" s="1">
        <v>6</v>
      </c>
      <c r="R44" s="1">
        <v>1</v>
      </c>
      <c r="S44" s="1">
        <f>+SUM(BS_InfraMR[[#This Row],[A.05.1 - Número de Estaciones en Explotación (cantidad)]:[A.07.1 - Número de Apeaderos en Explotación (cantidad)]])</f>
        <v>30</v>
      </c>
      <c r="T44" s="1">
        <v>18</v>
      </c>
      <c r="U44" s="1">
        <v>31</v>
      </c>
      <c r="V44" s="1">
        <v>0</v>
      </c>
      <c r="W44" s="1">
        <v>26</v>
      </c>
      <c r="X44" s="1">
        <v>0</v>
      </c>
      <c r="Y44" s="1">
        <f t="shared" si="1"/>
        <v>75</v>
      </c>
      <c r="Z44" s="1">
        <v>13</v>
      </c>
      <c r="AA44" s="1">
        <v>13</v>
      </c>
      <c r="AB44" s="1">
        <f>+BS_InfraMR[[#This Row],[Total Pasos Vehiculares a Nivel]]</f>
        <v>75</v>
      </c>
      <c r="AC44" s="1">
        <f t="shared" si="2"/>
        <v>101</v>
      </c>
      <c r="AD44" s="1">
        <v>1</v>
      </c>
      <c r="AE44" s="1">
        <v>8</v>
      </c>
      <c r="AF44" s="1">
        <v>11</v>
      </c>
      <c r="AG44" s="1">
        <f t="shared" si="3"/>
        <v>20</v>
      </c>
      <c r="AH44" s="12">
        <v>16.120999999999999</v>
      </c>
      <c r="AI44" s="12">
        <v>0</v>
      </c>
      <c r="AJ44" s="12">
        <v>50.177</v>
      </c>
      <c r="AK44" s="12">
        <f t="shared" si="4"/>
        <v>66.298000000000002</v>
      </c>
      <c r="AL44" s="1">
        <v>2</v>
      </c>
      <c r="AM44" s="1">
        <v>0</v>
      </c>
      <c r="AN44" s="1">
        <v>13</v>
      </c>
      <c r="AO44" s="1">
        <f t="shared" si="5"/>
        <v>15</v>
      </c>
      <c r="AP44" s="1">
        <v>0</v>
      </c>
      <c r="AQ44" s="1">
        <v>0</v>
      </c>
      <c r="AR44" s="1">
        <v>0</v>
      </c>
      <c r="AS44" s="1">
        <f>+SUM(BS_InfraMR[[#This Row],[B.02.1 - Parque de Coches Eléctricos Motrices]:[B.02.3 - Parque de Coches Eléctricos Motrices Tipo R]])</f>
        <v>0</v>
      </c>
      <c r="AT44" s="1">
        <v>0</v>
      </c>
      <c r="AU44" s="1">
        <v>0</v>
      </c>
      <c r="AV44" s="1">
        <v>0</v>
      </c>
      <c r="AW44" s="1">
        <f>+SUM(BS_InfraMR[[#This Row],[B.03.1 - Parque de Coches Motores Motrices Remolcados]:[B.03.3 - Parque de Coches Motores Motrices Cabina]])</f>
        <v>0</v>
      </c>
      <c r="AX44" s="1">
        <v>43</v>
      </c>
      <c r="AY44" s="1">
        <v>13</v>
      </c>
      <c r="AZ44" s="1">
        <v>0</v>
      </c>
      <c r="BA44" s="1">
        <v>26</v>
      </c>
      <c r="BB44" s="1">
        <v>0</v>
      </c>
      <c r="BC44" s="1">
        <f t="shared" si="6"/>
        <v>82</v>
      </c>
      <c r="BD44" s="1">
        <v>1</v>
      </c>
      <c r="BE44" s="1">
        <v>31</v>
      </c>
      <c r="BF44" s="12">
        <v>1</v>
      </c>
    </row>
    <row r="45" spans="1:58">
      <c r="A45" s="1">
        <v>1996</v>
      </c>
      <c r="B45" s="1" t="s">
        <v>122</v>
      </c>
      <c r="C45" s="12">
        <v>18.643000000000001</v>
      </c>
      <c r="D45" s="12">
        <v>47.968000000000004</v>
      </c>
      <c r="E45" s="12">
        <v>0</v>
      </c>
      <c r="F45" s="12">
        <v>0</v>
      </c>
      <c r="G45" s="12">
        <f t="shared" si="0"/>
        <v>66.611000000000004</v>
      </c>
      <c r="H45" s="12">
        <v>66.611000000000004</v>
      </c>
      <c r="I45" s="12">
        <v>103.99600000000001</v>
      </c>
      <c r="J45" s="12">
        <v>114.57899999999999</v>
      </c>
      <c r="K45" s="12">
        <v>0</v>
      </c>
      <c r="L45" s="12">
        <v>0</v>
      </c>
      <c r="M45" s="12">
        <v>0</v>
      </c>
      <c r="N45" s="12">
        <f>+BS_InfraMR[[#This Row],[A.03.1 -  Longitud de Vías de Explotación No Electrificadas Troncales y Ramales (vía principal) (km)]]+BS_InfraMR[[#This Row],[A.04.1 -  Longitud de Vías de Explotación Electrificadas Troncales y Ramales (vía principal) (km)]]</f>
        <v>114.57899999999999</v>
      </c>
      <c r="O45" s="12">
        <v>114.57899999999999</v>
      </c>
      <c r="P45" s="1">
        <v>23</v>
      </c>
      <c r="Q45" s="1">
        <v>6</v>
      </c>
      <c r="R45" s="1">
        <v>1</v>
      </c>
      <c r="S45" s="1">
        <f>+SUM(BS_InfraMR[[#This Row],[A.05.1 - Número de Estaciones en Explotación (cantidad)]:[A.07.1 - Número de Apeaderos en Explotación (cantidad)]])</f>
        <v>30</v>
      </c>
      <c r="T45" s="1">
        <v>18</v>
      </c>
      <c r="U45" s="1">
        <v>31</v>
      </c>
      <c r="V45" s="1">
        <v>0</v>
      </c>
      <c r="W45" s="1">
        <v>26</v>
      </c>
      <c r="X45" s="1">
        <v>0</v>
      </c>
      <c r="Y45" s="1">
        <f t="shared" si="1"/>
        <v>75</v>
      </c>
      <c r="Z45" s="1">
        <v>13</v>
      </c>
      <c r="AA45" s="1">
        <v>13</v>
      </c>
      <c r="AB45" s="1">
        <f>+BS_InfraMR[[#This Row],[Total Pasos Vehiculares a Nivel]]</f>
        <v>75</v>
      </c>
      <c r="AC45" s="1">
        <f t="shared" si="2"/>
        <v>101</v>
      </c>
      <c r="AD45" s="1">
        <v>1</v>
      </c>
      <c r="AE45" s="1">
        <v>8</v>
      </c>
      <c r="AF45" s="1">
        <v>11</v>
      </c>
      <c r="AG45" s="1">
        <f t="shared" si="3"/>
        <v>20</v>
      </c>
      <c r="AH45" s="12">
        <v>16.120999999999999</v>
      </c>
      <c r="AI45" s="12">
        <v>0</v>
      </c>
      <c r="AJ45" s="12">
        <v>50.177</v>
      </c>
      <c r="AK45" s="12">
        <f t="shared" si="4"/>
        <v>66.298000000000002</v>
      </c>
      <c r="AL45" s="1">
        <v>2</v>
      </c>
      <c r="AM45" s="1">
        <v>0</v>
      </c>
      <c r="AN45" s="1">
        <v>13</v>
      </c>
      <c r="AO45" s="1">
        <f t="shared" si="5"/>
        <v>15</v>
      </c>
      <c r="AP45" s="1">
        <v>0</v>
      </c>
      <c r="AQ45" s="1">
        <v>0</v>
      </c>
      <c r="AR45" s="1">
        <v>0</v>
      </c>
      <c r="AS45" s="1">
        <f>+SUM(BS_InfraMR[[#This Row],[B.02.1 - Parque de Coches Eléctricos Motrices]:[B.02.3 - Parque de Coches Eléctricos Motrices Tipo R]])</f>
        <v>0</v>
      </c>
      <c r="AT45" s="1">
        <v>0</v>
      </c>
      <c r="AU45" s="1">
        <v>0</v>
      </c>
      <c r="AV45" s="1">
        <v>0</v>
      </c>
      <c r="AW45" s="1">
        <f>+SUM(BS_InfraMR[[#This Row],[B.03.1 - Parque de Coches Motores Motrices Remolcados]:[B.03.3 - Parque de Coches Motores Motrices Cabina]])</f>
        <v>0</v>
      </c>
      <c r="AX45" s="1">
        <v>43</v>
      </c>
      <c r="AY45" s="1">
        <v>13</v>
      </c>
      <c r="AZ45" s="1">
        <v>0</v>
      </c>
      <c r="BA45" s="1">
        <v>26</v>
      </c>
      <c r="BB45" s="1">
        <v>0</v>
      </c>
      <c r="BC45" s="1">
        <f t="shared" si="6"/>
        <v>82</v>
      </c>
      <c r="BD45" s="1">
        <v>1</v>
      </c>
      <c r="BE45" s="1">
        <v>31</v>
      </c>
      <c r="BF45" s="12">
        <v>1</v>
      </c>
    </row>
    <row r="46" spans="1:58">
      <c r="A46" s="1">
        <v>1996</v>
      </c>
      <c r="B46" s="1" t="s">
        <v>123</v>
      </c>
      <c r="C46" s="12">
        <v>18.643000000000001</v>
      </c>
      <c r="D46" s="12">
        <v>47.968000000000004</v>
      </c>
      <c r="E46" s="12">
        <v>0</v>
      </c>
      <c r="F46" s="12">
        <v>0</v>
      </c>
      <c r="G46" s="12">
        <f t="shared" si="0"/>
        <v>66.611000000000004</v>
      </c>
      <c r="H46" s="12">
        <v>66.611000000000004</v>
      </c>
      <c r="I46" s="12">
        <v>103.99600000000001</v>
      </c>
      <c r="J46" s="12">
        <v>114.57899999999999</v>
      </c>
      <c r="K46" s="12">
        <v>0</v>
      </c>
      <c r="L46" s="12">
        <v>0</v>
      </c>
      <c r="M46" s="12">
        <v>0</v>
      </c>
      <c r="N46" s="12">
        <f>+BS_InfraMR[[#This Row],[A.03.1 -  Longitud de Vías de Explotación No Electrificadas Troncales y Ramales (vía principal) (km)]]+BS_InfraMR[[#This Row],[A.04.1 -  Longitud de Vías de Explotación Electrificadas Troncales y Ramales (vía principal) (km)]]</f>
        <v>114.57899999999999</v>
      </c>
      <c r="O46" s="12">
        <v>114.57899999999999</v>
      </c>
      <c r="P46" s="1">
        <v>23</v>
      </c>
      <c r="Q46" s="1">
        <v>6</v>
      </c>
      <c r="R46" s="1">
        <v>1</v>
      </c>
      <c r="S46" s="1">
        <f>+SUM(BS_InfraMR[[#This Row],[A.05.1 - Número de Estaciones en Explotación (cantidad)]:[A.07.1 - Número de Apeaderos en Explotación (cantidad)]])</f>
        <v>30</v>
      </c>
      <c r="T46" s="1">
        <v>18</v>
      </c>
      <c r="U46" s="1">
        <v>31</v>
      </c>
      <c r="V46" s="1">
        <v>0</v>
      </c>
      <c r="W46" s="1">
        <v>26</v>
      </c>
      <c r="X46" s="1">
        <v>0</v>
      </c>
      <c r="Y46" s="1">
        <f t="shared" si="1"/>
        <v>75</v>
      </c>
      <c r="Z46" s="1">
        <v>13</v>
      </c>
      <c r="AA46" s="1">
        <v>13</v>
      </c>
      <c r="AB46" s="1">
        <f>+BS_InfraMR[[#This Row],[Total Pasos Vehiculares a Nivel]]</f>
        <v>75</v>
      </c>
      <c r="AC46" s="1">
        <f t="shared" si="2"/>
        <v>101</v>
      </c>
      <c r="AD46" s="1">
        <v>1</v>
      </c>
      <c r="AE46" s="1">
        <v>8</v>
      </c>
      <c r="AF46" s="1">
        <v>11</v>
      </c>
      <c r="AG46" s="1">
        <f t="shared" si="3"/>
        <v>20</v>
      </c>
      <c r="AH46" s="12">
        <v>16.120999999999999</v>
      </c>
      <c r="AI46" s="12">
        <v>0</v>
      </c>
      <c r="AJ46" s="12">
        <v>50.177</v>
      </c>
      <c r="AK46" s="12">
        <f t="shared" si="4"/>
        <v>66.298000000000002</v>
      </c>
      <c r="AL46" s="1">
        <v>2</v>
      </c>
      <c r="AM46" s="1">
        <v>0</v>
      </c>
      <c r="AN46" s="1">
        <v>13</v>
      </c>
      <c r="AO46" s="1">
        <f t="shared" si="5"/>
        <v>15</v>
      </c>
      <c r="AP46" s="1">
        <v>0</v>
      </c>
      <c r="AQ46" s="1">
        <v>0</v>
      </c>
      <c r="AR46" s="1">
        <v>0</v>
      </c>
      <c r="AS46" s="1">
        <f>+SUM(BS_InfraMR[[#This Row],[B.02.1 - Parque de Coches Eléctricos Motrices]:[B.02.3 - Parque de Coches Eléctricos Motrices Tipo R]])</f>
        <v>0</v>
      </c>
      <c r="AT46" s="1">
        <v>0</v>
      </c>
      <c r="AU46" s="1">
        <v>0</v>
      </c>
      <c r="AV46" s="1">
        <v>0</v>
      </c>
      <c r="AW46" s="1">
        <f>+SUM(BS_InfraMR[[#This Row],[B.03.1 - Parque de Coches Motores Motrices Remolcados]:[B.03.3 - Parque de Coches Motores Motrices Cabina]])</f>
        <v>0</v>
      </c>
      <c r="AX46" s="1">
        <v>43</v>
      </c>
      <c r="AY46" s="1">
        <v>13</v>
      </c>
      <c r="AZ46" s="1">
        <v>0</v>
      </c>
      <c r="BA46" s="1">
        <v>26</v>
      </c>
      <c r="BB46" s="1">
        <v>0</v>
      </c>
      <c r="BC46" s="1">
        <f t="shared" si="6"/>
        <v>82</v>
      </c>
      <c r="BD46" s="1">
        <v>1</v>
      </c>
      <c r="BE46" s="1">
        <v>31</v>
      </c>
      <c r="BF46" s="12">
        <v>1</v>
      </c>
    </row>
    <row r="47" spans="1:58">
      <c r="A47" s="1">
        <v>1996</v>
      </c>
      <c r="B47" s="1" t="s">
        <v>124</v>
      </c>
      <c r="C47" s="12">
        <v>18.643000000000001</v>
      </c>
      <c r="D47" s="12">
        <v>47.968000000000004</v>
      </c>
      <c r="E47" s="12">
        <v>0</v>
      </c>
      <c r="F47" s="12">
        <v>0</v>
      </c>
      <c r="G47" s="12">
        <f t="shared" si="0"/>
        <v>66.611000000000004</v>
      </c>
      <c r="H47" s="12">
        <v>66.611000000000004</v>
      </c>
      <c r="I47" s="12">
        <v>103.99600000000001</v>
      </c>
      <c r="J47" s="12">
        <v>114.57899999999999</v>
      </c>
      <c r="K47" s="12">
        <v>0</v>
      </c>
      <c r="L47" s="12">
        <v>0</v>
      </c>
      <c r="M47" s="12">
        <v>0</v>
      </c>
      <c r="N47" s="12">
        <f>+BS_InfraMR[[#This Row],[A.03.1 -  Longitud de Vías de Explotación No Electrificadas Troncales y Ramales (vía principal) (km)]]+BS_InfraMR[[#This Row],[A.04.1 -  Longitud de Vías de Explotación Electrificadas Troncales y Ramales (vía principal) (km)]]</f>
        <v>114.57899999999999</v>
      </c>
      <c r="O47" s="12">
        <v>114.57899999999999</v>
      </c>
      <c r="P47" s="1">
        <v>23</v>
      </c>
      <c r="Q47" s="1">
        <v>6</v>
      </c>
      <c r="R47" s="1">
        <v>1</v>
      </c>
      <c r="S47" s="1">
        <f>+SUM(BS_InfraMR[[#This Row],[A.05.1 - Número de Estaciones en Explotación (cantidad)]:[A.07.1 - Número de Apeaderos en Explotación (cantidad)]])</f>
        <v>30</v>
      </c>
      <c r="T47" s="1">
        <v>18</v>
      </c>
      <c r="U47" s="1">
        <v>31</v>
      </c>
      <c r="V47" s="1">
        <v>0</v>
      </c>
      <c r="W47" s="1">
        <v>26</v>
      </c>
      <c r="X47" s="1">
        <v>0</v>
      </c>
      <c r="Y47" s="1">
        <f t="shared" si="1"/>
        <v>75</v>
      </c>
      <c r="Z47" s="1">
        <v>13</v>
      </c>
      <c r="AA47" s="1">
        <v>13</v>
      </c>
      <c r="AB47" s="1">
        <f>+BS_InfraMR[[#This Row],[Total Pasos Vehiculares a Nivel]]</f>
        <v>75</v>
      </c>
      <c r="AC47" s="1">
        <f t="shared" si="2"/>
        <v>101</v>
      </c>
      <c r="AD47" s="1">
        <v>1</v>
      </c>
      <c r="AE47" s="1">
        <v>8</v>
      </c>
      <c r="AF47" s="1">
        <v>11</v>
      </c>
      <c r="AG47" s="1">
        <f t="shared" si="3"/>
        <v>20</v>
      </c>
      <c r="AH47" s="12">
        <v>16.120999999999999</v>
      </c>
      <c r="AI47" s="12">
        <v>0</v>
      </c>
      <c r="AJ47" s="12">
        <v>50.177</v>
      </c>
      <c r="AK47" s="12">
        <f t="shared" si="4"/>
        <v>66.298000000000002</v>
      </c>
      <c r="AL47" s="1">
        <v>2</v>
      </c>
      <c r="AM47" s="1">
        <v>0</v>
      </c>
      <c r="AN47" s="1">
        <v>13</v>
      </c>
      <c r="AO47" s="1">
        <f t="shared" si="5"/>
        <v>15</v>
      </c>
      <c r="AP47" s="1">
        <v>0</v>
      </c>
      <c r="AQ47" s="1">
        <v>0</v>
      </c>
      <c r="AR47" s="1">
        <v>0</v>
      </c>
      <c r="AS47" s="1">
        <f>+SUM(BS_InfraMR[[#This Row],[B.02.1 - Parque de Coches Eléctricos Motrices]:[B.02.3 - Parque de Coches Eléctricos Motrices Tipo R]])</f>
        <v>0</v>
      </c>
      <c r="AT47" s="1">
        <v>0</v>
      </c>
      <c r="AU47" s="1">
        <v>0</v>
      </c>
      <c r="AV47" s="1">
        <v>0</v>
      </c>
      <c r="AW47" s="1">
        <f>+SUM(BS_InfraMR[[#This Row],[B.03.1 - Parque de Coches Motores Motrices Remolcados]:[B.03.3 - Parque de Coches Motores Motrices Cabina]])</f>
        <v>0</v>
      </c>
      <c r="AX47" s="1">
        <v>43</v>
      </c>
      <c r="AY47" s="1">
        <v>13</v>
      </c>
      <c r="AZ47" s="1">
        <v>0</v>
      </c>
      <c r="BA47" s="1">
        <v>26</v>
      </c>
      <c r="BB47" s="1">
        <v>0</v>
      </c>
      <c r="BC47" s="1">
        <f t="shared" si="6"/>
        <v>82</v>
      </c>
      <c r="BD47" s="1">
        <v>1</v>
      </c>
      <c r="BE47" s="1">
        <v>31</v>
      </c>
      <c r="BF47" s="12">
        <v>1</v>
      </c>
    </row>
    <row r="48" spans="1:58">
      <c r="A48" s="1">
        <v>1996</v>
      </c>
      <c r="B48" s="1" t="s">
        <v>125</v>
      </c>
      <c r="C48" s="12">
        <v>18.643000000000001</v>
      </c>
      <c r="D48" s="12">
        <v>47.968000000000004</v>
      </c>
      <c r="E48" s="12">
        <v>0</v>
      </c>
      <c r="F48" s="12">
        <v>0</v>
      </c>
      <c r="G48" s="12">
        <f t="shared" si="0"/>
        <v>66.611000000000004</v>
      </c>
      <c r="H48" s="12">
        <v>66.611000000000004</v>
      </c>
      <c r="I48" s="12">
        <v>103.99600000000001</v>
      </c>
      <c r="J48" s="12">
        <v>114.57899999999999</v>
      </c>
      <c r="K48" s="12">
        <v>0</v>
      </c>
      <c r="L48" s="12">
        <v>0</v>
      </c>
      <c r="M48" s="12">
        <v>0</v>
      </c>
      <c r="N48" s="12">
        <f>+BS_InfraMR[[#This Row],[A.03.1 -  Longitud de Vías de Explotación No Electrificadas Troncales y Ramales (vía principal) (km)]]+BS_InfraMR[[#This Row],[A.04.1 -  Longitud de Vías de Explotación Electrificadas Troncales y Ramales (vía principal) (km)]]</f>
        <v>114.57899999999999</v>
      </c>
      <c r="O48" s="12">
        <v>114.57899999999999</v>
      </c>
      <c r="P48" s="1">
        <v>23</v>
      </c>
      <c r="Q48" s="1">
        <v>6</v>
      </c>
      <c r="R48" s="1">
        <v>1</v>
      </c>
      <c r="S48" s="1">
        <f>+SUM(BS_InfraMR[[#This Row],[A.05.1 - Número de Estaciones en Explotación (cantidad)]:[A.07.1 - Número de Apeaderos en Explotación (cantidad)]])</f>
        <v>30</v>
      </c>
      <c r="T48" s="1">
        <v>18</v>
      </c>
      <c r="U48" s="1">
        <v>31</v>
      </c>
      <c r="V48" s="1">
        <v>0</v>
      </c>
      <c r="W48" s="1">
        <v>26</v>
      </c>
      <c r="X48" s="1">
        <v>0</v>
      </c>
      <c r="Y48" s="1">
        <f t="shared" si="1"/>
        <v>75</v>
      </c>
      <c r="Z48" s="1">
        <v>13</v>
      </c>
      <c r="AA48" s="1">
        <v>13</v>
      </c>
      <c r="AB48" s="1">
        <f>+BS_InfraMR[[#This Row],[Total Pasos Vehiculares a Nivel]]</f>
        <v>75</v>
      </c>
      <c r="AC48" s="1">
        <f t="shared" si="2"/>
        <v>101</v>
      </c>
      <c r="AD48" s="1">
        <v>1</v>
      </c>
      <c r="AE48" s="1">
        <v>8</v>
      </c>
      <c r="AF48" s="1">
        <v>11</v>
      </c>
      <c r="AG48" s="1">
        <f t="shared" si="3"/>
        <v>20</v>
      </c>
      <c r="AH48" s="12">
        <v>16.120999999999999</v>
      </c>
      <c r="AI48" s="12">
        <v>0</v>
      </c>
      <c r="AJ48" s="12">
        <v>50.177</v>
      </c>
      <c r="AK48" s="12">
        <f t="shared" si="4"/>
        <v>66.298000000000002</v>
      </c>
      <c r="AL48" s="1">
        <v>2</v>
      </c>
      <c r="AM48" s="1">
        <v>0</v>
      </c>
      <c r="AN48" s="1">
        <v>13</v>
      </c>
      <c r="AO48" s="1">
        <f t="shared" si="5"/>
        <v>15</v>
      </c>
      <c r="AP48" s="1">
        <v>0</v>
      </c>
      <c r="AQ48" s="1">
        <v>0</v>
      </c>
      <c r="AR48" s="1">
        <v>0</v>
      </c>
      <c r="AS48" s="1">
        <f>+SUM(BS_InfraMR[[#This Row],[B.02.1 - Parque de Coches Eléctricos Motrices]:[B.02.3 - Parque de Coches Eléctricos Motrices Tipo R]])</f>
        <v>0</v>
      </c>
      <c r="AT48" s="1">
        <v>0</v>
      </c>
      <c r="AU48" s="1">
        <v>0</v>
      </c>
      <c r="AV48" s="1">
        <v>0</v>
      </c>
      <c r="AW48" s="1">
        <f>+SUM(BS_InfraMR[[#This Row],[B.03.1 - Parque de Coches Motores Motrices Remolcados]:[B.03.3 - Parque de Coches Motores Motrices Cabina]])</f>
        <v>0</v>
      </c>
      <c r="AX48" s="1">
        <v>43</v>
      </c>
      <c r="AY48" s="1">
        <v>13</v>
      </c>
      <c r="AZ48" s="1">
        <v>0</v>
      </c>
      <c r="BA48" s="1">
        <v>26</v>
      </c>
      <c r="BB48" s="1">
        <v>0</v>
      </c>
      <c r="BC48" s="1">
        <f t="shared" si="6"/>
        <v>82</v>
      </c>
      <c r="BD48" s="1">
        <v>1</v>
      </c>
      <c r="BE48" s="1">
        <v>31</v>
      </c>
      <c r="BF48" s="12">
        <v>1</v>
      </c>
    </row>
    <row r="49" spans="1:58">
      <c r="A49" s="1">
        <v>1996</v>
      </c>
      <c r="B49" s="1" t="s">
        <v>126</v>
      </c>
      <c r="C49" s="12">
        <v>18.643000000000001</v>
      </c>
      <c r="D49" s="12">
        <v>47.968000000000004</v>
      </c>
      <c r="E49" s="12">
        <v>0</v>
      </c>
      <c r="F49" s="12">
        <v>0</v>
      </c>
      <c r="G49" s="12">
        <f t="shared" si="0"/>
        <v>66.611000000000004</v>
      </c>
      <c r="H49" s="12">
        <v>66.611000000000004</v>
      </c>
      <c r="I49" s="12">
        <v>103.99600000000001</v>
      </c>
      <c r="J49" s="12">
        <v>114.57899999999999</v>
      </c>
      <c r="K49" s="12">
        <v>0</v>
      </c>
      <c r="L49" s="12">
        <v>0</v>
      </c>
      <c r="M49" s="12">
        <v>0</v>
      </c>
      <c r="N49" s="12">
        <f>+BS_InfraMR[[#This Row],[A.03.1 -  Longitud de Vías de Explotación No Electrificadas Troncales y Ramales (vía principal) (km)]]+BS_InfraMR[[#This Row],[A.04.1 -  Longitud de Vías de Explotación Electrificadas Troncales y Ramales (vía principal) (km)]]</f>
        <v>114.57899999999999</v>
      </c>
      <c r="O49" s="12">
        <v>114.57899999999999</v>
      </c>
      <c r="P49" s="1">
        <v>23</v>
      </c>
      <c r="Q49" s="1">
        <v>6</v>
      </c>
      <c r="R49" s="1">
        <v>1</v>
      </c>
      <c r="S49" s="1">
        <f>+SUM(BS_InfraMR[[#This Row],[A.05.1 - Número de Estaciones en Explotación (cantidad)]:[A.07.1 - Número de Apeaderos en Explotación (cantidad)]])</f>
        <v>30</v>
      </c>
      <c r="T49" s="1">
        <v>18</v>
      </c>
      <c r="U49" s="1">
        <v>31</v>
      </c>
      <c r="V49" s="1">
        <v>0</v>
      </c>
      <c r="W49" s="1">
        <v>26</v>
      </c>
      <c r="X49" s="1">
        <v>0</v>
      </c>
      <c r="Y49" s="1">
        <f t="shared" si="1"/>
        <v>75</v>
      </c>
      <c r="Z49" s="1">
        <v>13</v>
      </c>
      <c r="AA49" s="1">
        <v>13</v>
      </c>
      <c r="AB49" s="1">
        <f>+BS_InfraMR[[#This Row],[Total Pasos Vehiculares a Nivel]]</f>
        <v>75</v>
      </c>
      <c r="AC49" s="1">
        <f t="shared" si="2"/>
        <v>101</v>
      </c>
      <c r="AD49" s="1">
        <v>1</v>
      </c>
      <c r="AE49" s="1">
        <v>8</v>
      </c>
      <c r="AF49" s="1">
        <v>11</v>
      </c>
      <c r="AG49" s="1">
        <f t="shared" si="3"/>
        <v>20</v>
      </c>
      <c r="AH49" s="12">
        <v>16.120999999999999</v>
      </c>
      <c r="AI49" s="12">
        <v>0</v>
      </c>
      <c r="AJ49" s="12">
        <v>50.177</v>
      </c>
      <c r="AK49" s="12">
        <f t="shared" si="4"/>
        <v>66.298000000000002</v>
      </c>
      <c r="AL49" s="1">
        <v>2</v>
      </c>
      <c r="AM49" s="1">
        <v>0</v>
      </c>
      <c r="AN49" s="1">
        <v>13</v>
      </c>
      <c r="AO49" s="1">
        <f t="shared" si="5"/>
        <v>15</v>
      </c>
      <c r="AP49" s="1">
        <v>0</v>
      </c>
      <c r="AQ49" s="1">
        <v>0</v>
      </c>
      <c r="AR49" s="1">
        <v>0</v>
      </c>
      <c r="AS49" s="1">
        <f>+SUM(BS_InfraMR[[#This Row],[B.02.1 - Parque de Coches Eléctricos Motrices]:[B.02.3 - Parque de Coches Eléctricos Motrices Tipo R]])</f>
        <v>0</v>
      </c>
      <c r="AT49" s="1">
        <v>0</v>
      </c>
      <c r="AU49" s="1">
        <v>0</v>
      </c>
      <c r="AV49" s="1">
        <v>0</v>
      </c>
      <c r="AW49" s="1">
        <f>+SUM(BS_InfraMR[[#This Row],[B.03.1 - Parque de Coches Motores Motrices Remolcados]:[B.03.3 - Parque de Coches Motores Motrices Cabina]])</f>
        <v>0</v>
      </c>
      <c r="AX49" s="1">
        <v>43</v>
      </c>
      <c r="AY49" s="1">
        <v>13</v>
      </c>
      <c r="AZ49" s="1">
        <v>0</v>
      </c>
      <c r="BA49" s="1">
        <v>26</v>
      </c>
      <c r="BB49" s="1">
        <v>0</v>
      </c>
      <c r="BC49" s="1">
        <f t="shared" si="6"/>
        <v>82</v>
      </c>
      <c r="BD49" s="1">
        <v>1</v>
      </c>
      <c r="BE49" s="1">
        <v>31</v>
      </c>
      <c r="BF49" s="12">
        <v>1</v>
      </c>
    </row>
    <row r="50" spans="1:58">
      <c r="A50" s="1">
        <v>1997</v>
      </c>
      <c r="B50" s="1" t="s">
        <v>115</v>
      </c>
      <c r="C50" s="12">
        <v>18.643000000000001</v>
      </c>
      <c r="D50" s="12">
        <v>47.968000000000004</v>
      </c>
      <c r="E50" s="12">
        <v>0</v>
      </c>
      <c r="F50" s="12">
        <v>0</v>
      </c>
      <c r="G50" s="12">
        <f t="shared" si="0"/>
        <v>66.611000000000004</v>
      </c>
      <c r="H50" s="12">
        <v>66.611000000000004</v>
      </c>
      <c r="I50" s="12">
        <v>103.99600000000001</v>
      </c>
      <c r="J50" s="12">
        <v>114.57899999999999</v>
      </c>
      <c r="K50" s="12">
        <v>0</v>
      </c>
      <c r="L50" s="12">
        <v>0</v>
      </c>
      <c r="M50" s="12">
        <v>0</v>
      </c>
      <c r="N50" s="12">
        <f>+BS_InfraMR[[#This Row],[A.03.1 -  Longitud de Vías de Explotación No Electrificadas Troncales y Ramales (vía principal) (km)]]+BS_InfraMR[[#This Row],[A.04.1 -  Longitud de Vías de Explotación Electrificadas Troncales y Ramales (vía principal) (km)]]</f>
        <v>114.57899999999999</v>
      </c>
      <c r="O50" s="12">
        <v>114.57899999999999</v>
      </c>
      <c r="P50" s="1">
        <v>23</v>
      </c>
      <c r="Q50" s="1">
        <v>6</v>
      </c>
      <c r="R50" s="1">
        <v>1</v>
      </c>
      <c r="S50" s="1">
        <f>+SUM(BS_InfraMR[[#This Row],[A.05.1 - Número de Estaciones en Explotación (cantidad)]:[A.07.1 - Número de Apeaderos en Explotación (cantidad)]])</f>
        <v>30</v>
      </c>
      <c r="T50" s="1">
        <v>18</v>
      </c>
      <c r="U50" s="1">
        <v>31</v>
      </c>
      <c r="V50" s="1">
        <v>0</v>
      </c>
      <c r="W50" s="1">
        <v>26</v>
      </c>
      <c r="X50" s="1">
        <v>0</v>
      </c>
      <c r="Y50" s="1">
        <f t="shared" si="1"/>
        <v>75</v>
      </c>
      <c r="Z50" s="1">
        <v>13</v>
      </c>
      <c r="AA50" s="1">
        <v>13</v>
      </c>
      <c r="AB50" s="1">
        <f>+BS_InfraMR[[#This Row],[Total Pasos Vehiculares a Nivel]]</f>
        <v>75</v>
      </c>
      <c r="AC50" s="1">
        <f t="shared" si="2"/>
        <v>101</v>
      </c>
      <c r="AD50" s="1">
        <v>1</v>
      </c>
      <c r="AE50" s="1">
        <v>8</v>
      </c>
      <c r="AF50" s="1">
        <v>11</v>
      </c>
      <c r="AG50" s="1">
        <f t="shared" si="3"/>
        <v>20</v>
      </c>
      <c r="AH50" s="12">
        <v>16.120999999999999</v>
      </c>
      <c r="AI50" s="12">
        <v>0</v>
      </c>
      <c r="AJ50" s="12">
        <v>50.177</v>
      </c>
      <c r="AK50" s="12">
        <f t="shared" si="4"/>
        <v>66.298000000000002</v>
      </c>
      <c r="AL50" s="1">
        <v>2</v>
      </c>
      <c r="AM50" s="1">
        <v>0</v>
      </c>
      <c r="AN50" s="1">
        <v>13</v>
      </c>
      <c r="AO50" s="1">
        <f t="shared" si="5"/>
        <v>15</v>
      </c>
      <c r="AP50" s="1">
        <v>0</v>
      </c>
      <c r="AQ50" s="1">
        <v>0</v>
      </c>
      <c r="AR50" s="1">
        <v>0</v>
      </c>
      <c r="AS50" s="1">
        <f>+SUM(BS_InfraMR[[#This Row],[B.02.1 - Parque de Coches Eléctricos Motrices]:[B.02.3 - Parque de Coches Eléctricos Motrices Tipo R]])</f>
        <v>0</v>
      </c>
      <c r="AT50" s="1">
        <v>0</v>
      </c>
      <c r="AU50" s="1">
        <v>0</v>
      </c>
      <c r="AV50" s="1">
        <v>0</v>
      </c>
      <c r="AW50" s="1">
        <f>+SUM(BS_InfraMR[[#This Row],[B.03.1 - Parque de Coches Motores Motrices Remolcados]:[B.03.3 - Parque de Coches Motores Motrices Cabina]])</f>
        <v>0</v>
      </c>
      <c r="AX50" s="1">
        <v>43</v>
      </c>
      <c r="AY50" s="1">
        <v>13</v>
      </c>
      <c r="AZ50" s="1">
        <v>0</v>
      </c>
      <c r="BA50" s="1">
        <v>26</v>
      </c>
      <c r="BB50" s="1">
        <v>0</v>
      </c>
      <c r="BC50" s="1">
        <f t="shared" si="6"/>
        <v>82</v>
      </c>
      <c r="BD50" s="1">
        <v>1</v>
      </c>
      <c r="BE50" s="1">
        <v>31</v>
      </c>
      <c r="BF50" s="12">
        <v>1</v>
      </c>
    </row>
    <row r="51" spans="1:58">
      <c r="A51" s="1">
        <v>1997</v>
      </c>
      <c r="B51" s="1" t="s">
        <v>116</v>
      </c>
      <c r="C51" s="12">
        <v>18.643000000000001</v>
      </c>
      <c r="D51" s="12">
        <v>47.968000000000004</v>
      </c>
      <c r="E51" s="12">
        <v>0</v>
      </c>
      <c r="F51" s="12">
        <v>0</v>
      </c>
      <c r="G51" s="12">
        <f t="shared" si="0"/>
        <v>66.611000000000004</v>
      </c>
      <c r="H51" s="12">
        <v>66.611000000000004</v>
      </c>
      <c r="I51" s="12">
        <v>103.99600000000001</v>
      </c>
      <c r="J51" s="12">
        <v>114.57899999999999</v>
      </c>
      <c r="K51" s="12">
        <v>0</v>
      </c>
      <c r="L51" s="12">
        <v>0</v>
      </c>
      <c r="M51" s="12">
        <v>0</v>
      </c>
      <c r="N51" s="12">
        <f>+BS_InfraMR[[#This Row],[A.03.1 -  Longitud de Vías de Explotación No Electrificadas Troncales y Ramales (vía principal) (km)]]+BS_InfraMR[[#This Row],[A.04.1 -  Longitud de Vías de Explotación Electrificadas Troncales y Ramales (vía principal) (km)]]</f>
        <v>114.57899999999999</v>
      </c>
      <c r="O51" s="12">
        <v>114.57899999999999</v>
      </c>
      <c r="P51" s="1">
        <v>23</v>
      </c>
      <c r="Q51" s="1">
        <v>6</v>
      </c>
      <c r="R51" s="1">
        <v>1</v>
      </c>
      <c r="S51" s="1">
        <f>+SUM(BS_InfraMR[[#This Row],[A.05.1 - Número de Estaciones en Explotación (cantidad)]:[A.07.1 - Número de Apeaderos en Explotación (cantidad)]])</f>
        <v>30</v>
      </c>
      <c r="T51" s="1">
        <v>18</v>
      </c>
      <c r="U51" s="1">
        <v>31</v>
      </c>
      <c r="V51" s="1">
        <v>0</v>
      </c>
      <c r="W51" s="1">
        <v>26</v>
      </c>
      <c r="X51" s="1">
        <v>0</v>
      </c>
      <c r="Y51" s="1">
        <f t="shared" si="1"/>
        <v>75</v>
      </c>
      <c r="Z51" s="1">
        <v>13</v>
      </c>
      <c r="AA51" s="1">
        <v>13</v>
      </c>
      <c r="AB51" s="1">
        <f>+BS_InfraMR[[#This Row],[Total Pasos Vehiculares a Nivel]]</f>
        <v>75</v>
      </c>
      <c r="AC51" s="1">
        <f t="shared" si="2"/>
        <v>101</v>
      </c>
      <c r="AD51" s="1">
        <v>1</v>
      </c>
      <c r="AE51" s="1">
        <v>8</v>
      </c>
      <c r="AF51" s="1">
        <v>11</v>
      </c>
      <c r="AG51" s="1">
        <f t="shared" si="3"/>
        <v>20</v>
      </c>
      <c r="AH51" s="12">
        <v>16.120999999999999</v>
      </c>
      <c r="AI51" s="12">
        <v>0</v>
      </c>
      <c r="AJ51" s="12">
        <v>50.177</v>
      </c>
      <c r="AK51" s="12">
        <f t="shared" si="4"/>
        <v>66.298000000000002</v>
      </c>
      <c r="AL51" s="1">
        <v>2</v>
      </c>
      <c r="AM51" s="1">
        <v>0</v>
      </c>
      <c r="AN51" s="1">
        <v>13</v>
      </c>
      <c r="AO51" s="1">
        <f t="shared" si="5"/>
        <v>15</v>
      </c>
      <c r="AP51" s="1">
        <v>0</v>
      </c>
      <c r="AQ51" s="1">
        <v>0</v>
      </c>
      <c r="AR51" s="1">
        <v>0</v>
      </c>
      <c r="AS51" s="1">
        <f>+SUM(BS_InfraMR[[#This Row],[B.02.1 - Parque de Coches Eléctricos Motrices]:[B.02.3 - Parque de Coches Eléctricos Motrices Tipo R]])</f>
        <v>0</v>
      </c>
      <c r="AT51" s="1">
        <v>0</v>
      </c>
      <c r="AU51" s="1">
        <v>0</v>
      </c>
      <c r="AV51" s="1">
        <v>0</v>
      </c>
      <c r="AW51" s="1">
        <f>+SUM(BS_InfraMR[[#This Row],[B.03.1 - Parque de Coches Motores Motrices Remolcados]:[B.03.3 - Parque de Coches Motores Motrices Cabina]])</f>
        <v>0</v>
      </c>
      <c r="AX51" s="1">
        <v>43</v>
      </c>
      <c r="AY51" s="1">
        <v>13</v>
      </c>
      <c r="AZ51" s="1">
        <v>0</v>
      </c>
      <c r="BA51" s="1">
        <v>26</v>
      </c>
      <c r="BB51" s="1">
        <v>0</v>
      </c>
      <c r="BC51" s="1">
        <f t="shared" si="6"/>
        <v>82</v>
      </c>
      <c r="BD51" s="1">
        <v>1</v>
      </c>
      <c r="BE51" s="1">
        <v>31</v>
      </c>
      <c r="BF51" s="12">
        <v>1</v>
      </c>
    </row>
    <row r="52" spans="1:58">
      <c r="A52" s="1">
        <v>1997</v>
      </c>
      <c r="B52" s="1" t="s">
        <v>117</v>
      </c>
      <c r="C52" s="12">
        <v>18.643000000000001</v>
      </c>
      <c r="D52" s="12">
        <v>47.968000000000004</v>
      </c>
      <c r="E52" s="12">
        <v>0</v>
      </c>
      <c r="F52" s="12">
        <v>0</v>
      </c>
      <c r="G52" s="12">
        <f t="shared" si="0"/>
        <v>66.611000000000004</v>
      </c>
      <c r="H52" s="12">
        <v>66.611000000000004</v>
      </c>
      <c r="I52" s="12">
        <v>103.99600000000001</v>
      </c>
      <c r="J52" s="12">
        <v>114.57899999999999</v>
      </c>
      <c r="K52" s="12">
        <v>0</v>
      </c>
      <c r="L52" s="12">
        <v>0</v>
      </c>
      <c r="M52" s="12">
        <v>0</v>
      </c>
      <c r="N52" s="12">
        <f>+BS_InfraMR[[#This Row],[A.03.1 -  Longitud de Vías de Explotación No Electrificadas Troncales y Ramales (vía principal) (km)]]+BS_InfraMR[[#This Row],[A.04.1 -  Longitud de Vías de Explotación Electrificadas Troncales y Ramales (vía principal) (km)]]</f>
        <v>114.57899999999999</v>
      </c>
      <c r="O52" s="12">
        <v>114.57899999999999</v>
      </c>
      <c r="P52" s="1">
        <v>23</v>
      </c>
      <c r="Q52" s="1">
        <v>6</v>
      </c>
      <c r="R52" s="1">
        <v>1</v>
      </c>
      <c r="S52" s="1">
        <f>+SUM(BS_InfraMR[[#This Row],[A.05.1 - Número de Estaciones en Explotación (cantidad)]:[A.07.1 - Número de Apeaderos en Explotación (cantidad)]])</f>
        <v>30</v>
      </c>
      <c r="T52" s="1">
        <v>18</v>
      </c>
      <c r="U52" s="1">
        <v>31</v>
      </c>
      <c r="V52" s="1">
        <v>0</v>
      </c>
      <c r="W52" s="1">
        <v>26</v>
      </c>
      <c r="X52" s="1">
        <v>0</v>
      </c>
      <c r="Y52" s="1">
        <f t="shared" si="1"/>
        <v>75</v>
      </c>
      <c r="Z52" s="1">
        <v>13</v>
      </c>
      <c r="AA52" s="1">
        <v>13</v>
      </c>
      <c r="AB52" s="1">
        <f>+BS_InfraMR[[#This Row],[Total Pasos Vehiculares a Nivel]]</f>
        <v>75</v>
      </c>
      <c r="AC52" s="1">
        <f t="shared" si="2"/>
        <v>101</v>
      </c>
      <c r="AD52" s="1">
        <v>1</v>
      </c>
      <c r="AE52" s="1">
        <v>8</v>
      </c>
      <c r="AF52" s="1">
        <v>11</v>
      </c>
      <c r="AG52" s="1">
        <f t="shared" si="3"/>
        <v>20</v>
      </c>
      <c r="AH52" s="12">
        <v>16.120999999999999</v>
      </c>
      <c r="AI52" s="12">
        <v>0</v>
      </c>
      <c r="AJ52" s="12">
        <v>50.177</v>
      </c>
      <c r="AK52" s="12">
        <f t="shared" si="4"/>
        <v>66.298000000000002</v>
      </c>
      <c r="AL52" s="1">
        <v>2</v>
      </c>
      <c r="AM52" s="1">
        <v>0</v>
      </c>
      <c r="AN52" s="1">
        <v>13</v>
      </c>
      <c r="AO52" s="1">
        <f t="shared" si="5"/>
        <v>15</v>
      </c>
      <c r="AP52" s="1">
        <v>0</v>
      </c>
      <c r="AQ52" s="1">
        <v>0</v>
      </c>
      <c r="AR52" s="1">
        <v>0</v>
      </c>
      <c r="AS52" s="1">
        <f>+SUM(BS_InfraMR[[#This Row],[B.02.1 - Parque de Coches Eléctricos Motrices]:[B.02.3 - Parque de Coches Eléctricos Motrices Tipo R]])</f>
        <v>0</v>
      </c>
      <c r="AT52" s="1">
        <v>0</v>
      </c>
      <c r="AU52" s="1">
        <v>0</v>
      </c>
      <c r="AV52" s="1">
        <v>0</v>
      </c>
      <c r="AW52" s="1">
        <f>+SUM(BS_InfraMR[[#This Row],[B.03.1 - Parque de Coches Motores Motrices Remolcados]:[B.03.3 - Parque de Coches Motores Motrices Cabina]])</f>
        <v>0</v>
      </c>
      <c r="AX52" s="1">
        <v>43</v>
      </c>
      <c r="AY52" s="1">
        <v>13</v>
      </c>
      <c r="AZ52" s="1">
        <v>0</v>
      </c>
      <c r="BA52" s="1">
        <v>26</v>
      </c>
      <c r="BB52" s="1">
        <v>0</v>
      </c>
      <c r="BC52" s="1">
        <f t="shared" si="6"/>
        <v>82</v>
      </c>
      <c r="BD52" s="1">
        <v>1</v>
      </c>
      <c r="BE52" s="1">
        <v>31</v>
      </c>
      <c r="BF52" s="12">
        <v>1</v>
      </c>
    </row>
    <row r="53" spans="1:58">
      <c r="A53" s="1">
        <v>1997</v>
      </c>
      <c r="B53" s="1" t="s">
        <v>118</v>
      </c>
      <c r="C53" s="12">
        <v>18.643000000000001</v>
      </c>
      <c r="D53" s="12">
        <v>47.968000000000004</v>
      </c>
      <c r="E53" s="12">
        <v>0</v>
      </c>
      <c r="F53" s="12">
        <v>0</v>
      </c>
      <c r="G53" s="12">
        <f t="shared" si="0"/>
        <v>66.611000000000004</v>
      </c>
      <c r="H53" s="12">
        <v>66.611000000000004</v>
      </c>
      <c r="I53" s="12">
        <v>103.99600000000001</v>
      </c>
      <c r="J53" s="12">
        <v>114.57899999999999</v>
      </c>
      <c r="K53" s="12">
        <v>0</v>
      </c>
      <c r="L53" s="12">
        <v>0</v>
      </c>
      <c r="M53" s="12">
        <v>0</v>
      </c>
      <c r="N53" s="12">
        <f>+BS_InfraMR[[#This Row],[A.03.1 -  Longitud de Vías de Explotación No Electrificadas Troncales y Ramales (vía principal) (km)]]+BS_InfraMR[[#This Row],[A.04.1 -  Longitud de Vías de Explotación Electrificadas Troncales y Ramales (vía principal) (km)]]</f>
        <v>114.57899999999999</v>
      </c>
      <c r="O53" s="12">
        <v>114.57899999999999</v>
      </c>
      <c r="P53" s="1">
        <v>23</v>
      </c>
      <c r="Q53" s="1">
        <v>6</v>
      </c>
      <c r="R53" s="1">
        <v>1</v>
      </c>
      <c r="S53" s="1">
        <f>+SUM(BS_InfraMR[[#This Row],[A.05.1 - Número de Estaciones en Explotación (cantidad)]:[A.07.1 - Número de Apeaderos en Explotación (cantidad)]])</f>
        <v>30</v>
      </c>
      <c r="T53" s="1">
        <v>18</v>
      </c>
      <c r="U53" s="1">
        <v>31</v>
      </c>
      <c r="V53" s="1">
        <v>0</v>
      </c>
      <c r="W53" s="1">
        <v>26</v>
      </c>
      <c r="X53" s="1">
        <v>0</v>
      </c>
      <c r="Y53" s="1">
        <f t="shared" si="1"/>
        <v>75</v>
      </c>
      <c r="Z53" s="1">
        <v>13</v>
      </c>
      <c r="AA53" s="1">
        <v>13</v>
      </c>
      <c r="AB53" s="1">
        <f>+BS_InfraMR[[#This Row],[Total Pasos Vehiculares a Nivel]]</f>
        <v>75</v>
      </c>
      <c r="AC53" s="1">
        <f t="shared" si="2"/>
        <v>101</v>
      </c>
      <c r="AD53" s="1">
        <v>1</v>
      </c>
      <c r="AE53" s="1">
        <v>8</v>
      </c>
      <c r="AF53" s="1">
        <v>11</v>
      </c>
      <c r="AG53" s="1">
        <f t="shared" si="3"/>
        <v>20</v>
      </c>
      <c r="AH53" s="12">
        <v>16.120999999999999</v>
      </c>
      <c r="AI53" s="12">
        <v>0</v>
      </c>
      <c r="AJ53" s="12">
        <v>50.177</v>
      </c>
      <c r="AK53" s="12">
        <f t="shared" si="4"/>
        <v>66.298000000000002</v>
      </c>
      <c r="AL53" s="1">
        <v>2</v>
      </c>
      <c r="AM53" s="1">
        <v>0</v>
      </c>
      <c r="AN53" s="1">
        <v>13</v>
      </c>
      <c r="AO53" s="1">
        <f t="shared" si="5"/>
        <v>15</v>
      </c>
      <c r="AP53" s="1">
        <v>0</v>
      </c>
      <c r="AQ53" s="1">
        <v>0</v>
      </c>
      <c r="AR53" s="1">
        <v>0</v>
      </c>
      <c r="AS53" s="1">
        <f>+SUM(BS_InfraMR[[#This Row],[B.02.1 - Parque de Coches Eléctricos Motrices]:[B.02.3 - Parque de Coches Eléctricos Motrices Tipo R]])</f>
        <v>0</v>
      </c>
      <c r="AT53" s="1">
        <v>0</v>
      </c>
      <c r="AU53" s="1">
        <v>0</v>
      </c>
      <c r="AV53" s="1">
        <v>0</v>
      </c>
      <c r="AW53" s="1">
        <f>+SUM(BS_InfraMR[[#This Row],[B.03.1 - Parque de Coches Motores Motrices Remolcados]:[B.03.3 - Parque de Coches Motores Motrices Cabina]])</f>
        <v>0</v>
      </c>
      <c r="AX53" s="1">
        <v>43</v>
      </c>
      <c r="AY53" s="1">
        <v>13</v>
      </c>
      <c r="AZ53" s="1">
        <v>0</v>
      </c>
      <c r="BA53" s="1">
        <v>26</v>
      </c>
      <c r="BB53" s="1">
        <v>0</v>
      </c>
      <c r="BC53" s="1">
        <f t="shared" si="6"/>
        <v>82</v>
      </c>
      <c r="BD53" s="1">
        <v>1</v>
      </c>
      <c r="BE53" s="1">
        <v>31</v>
      </c>
      <c r="BF53" s="12">
        <v>1</v>
      </c>
    </row>
    <row r="54" spans="1:58">
      <c r="A54" s="1">
        <v>1997</v>
      </c>
      <c r="B54" s="1" t="s">
        <v>119</v>
      </c>
      <c r="C54" s="12">
        <v>18.643000000000001</v>
      </c>
      <c r="D54" s="12">
        <v>47.968000000000004</v>
      </c>
      <c r="E54" s="12">
        <v>0</v>
      </c>
      <c r="F54" s="12">
        <v>0</v>
      </c>
      <c r="G54" s="12">
        <f t="shared" si="0"/>
        <v>66.611000000000004</v>
      </c>
      <c r="H54" s="12">
        <v>66.611000000000004</v>
      </c>
      <c r="I54" s="12">
        <v>103.99600000000001</v>
      </c>
      <c r="J54" s="12">
        <v>114.57899999999999</v>
      </c>
      <c r="K54" s="12">
        <v>0</v>
      </c>
      <c r="L54" s="12">
        <v>0</v>
      </c>
      <c r="M54" s="12">
        <v>0</v>
      </c>
      <c r="N54" s="12">
        <f>+BS_InfraMR[[#This Row],[A.03.1 -  Longitud de Vías de Explotación No Electrificadas Troncales y Ramales (vía principal) (km)]]+BS_InfraMR[[#This Row],[A.04.1 -  Longitud de Vías de Explotación Electrificadas Troncales y Ramales (vía principal) (km)]]</f>
        <v>114.57899999999999</v>
      </c>
      <c r="O54" s="12">
        <v>114.57899999999999</v>
      </c>
      <c r="P54" s="1">
        <v>23</v>
      </c>
      <c r="Q54" s="1">
        <v>6</v>
      </c>
      <c r="R54" s="1">
        <v>1</v>
      </c>
      <c r="S54" s="1">
        <f>+SUM(BS_InfraMR[[#This Row],[A.05.1 - Número de Estaciones en Explotación (cantidad)]:[A.07.1 - Número de Apeaderos en Explotación (cantidad)]])</f>
        <v>30</v>
      </c>
      <c r="T54" s="1">
        <v>18</v>
      </c>
      <c r="U54" s="1">
        <v>31</v>
      </c>
      <c r="V54" s="1">
        <v>0</v>
      </c>
      <c r="W54" s="1">
        <v>26</v>
      </c>
      <c r="X54" s="1">
        <v>0</v>
      </c>
      <c r="Y54" s="1">
        <f t="shared" si="1"/>
        <v>75</v>
      </c>
      <c r="Z54" s="1">
        <v>13</v>
      </c>
      <c r="AA54" s="1">
        <v>13</v>
      </c>
      <c r="AB54" s="1">
        <f>+BS_InfraMR[[#This Row],[Total Pasos Vehiculares a Nivel]]</f>
        <v>75</v>
      </c>
      <c r="AC54" s="1">
        <f t="shared" si="2"/>
        <v>101</v>
      </c>
      <c r="AD54" s="1">
        <v>1</v>
      </c>
      <c r="AE54" s="1">
        <v>8</v>
      </c>
      <c r="AF54" s="1">
        <v>11</v>
      </c>
      <c r="AG54" s="1">
        <f t="shared" si="3"/>
        <v>20</v>
      </c>
      <c r="AH54" s="12">
        <v>16.120999999999999</v>
      </c>
      <c r="AI54" s="12">
        <v>0</v>
      </c>
      <c r="AJ54" s="12">
        <v>50.177</v>
      </c>
      <c r="AK54" s="12">
        <f t="shared" si="4"/>
        <v>66.298000000000002</v>
      </c>
      <c r="AL54" s="1">
        <v>2</v>
      </c>
      <c r="AM54" s="1">
        <v>0</v>
      </c>
      <c r="AN54" s="1">
        <v>13</v>
      </c>
      <c r="AO54" s="1">
        <f t="shared" si="5"/>
        <v>15</v>
      </c>
      <c r="AP54" s="1">
        <v>0</v>
      </c>
      <c r="AQ54" s="1">
        <v>0</v>
      </c>
      <c r="AR54" s="1">
        <v>0</v>
      </c>
      <c r="AS54" s="1">
        <f>+SUM(BS_InfraMR[[#This Row],[B.02.1 - Parque de Coches Eléctricos Motrices]:[B.02.3 - Parque de Coches Eléctricos Motrices Tipo R]])</f>
        <v>0</v>
      </c>
      <c r="AT54" s="1">
        <v>0</v>
      </c>
      <c r="AU54" s="1">
        <v>0</v>
      </c>
      <c r="AV54" s="1">
        <v>0</v>
      </c>
      <c r="AW54" s="1">
        <f>+SUM(BS_InfraMR[[#This Row],[B.03.1 - Parque de Coches Motores Motrices Remolcados]:[B.03.3 - Parque de Coches Motores Motrices Cabina]])</f>
        <v>0</v>
      </c>
      <c r="AX54" s="1">
        <v>43</v>
      </c>
      <c r="AY54" s="1">
        <v>13</v>
      </c>
      <c r="AZ54" s="1">
        <v>0</v>
      </c>
      <c r="BA54" s="1">
        <v>26</v>
      </c>
      <c r="BB54" s="1">
        <v>0</v>
      </c>
      <c r="BC54" s="1">
        <f t="shared" si="6"/>
        <v>82</v>
      </c>
      <c r="BD54" s="1">
        <v>1</v>
      </c>
      <c r="BE54" s="1">
        <v>31</v>
      </c>
      <c r="BF54" s="12">
        <v>1</v>
      </c>
    </row>
    <row r="55" spans="1:58">
      <c r="A55" s="1">
        <v>1997</v>
      </c>
      <c r="B55" s="1" t="s">
        <v>120</v>
      </c>
      <c r="C55" s="12">
        <v>18.643000000000001</v>
      </c>
      <c r="D55" s="12">
        <v>47.968000000000004</v>
      </c>
      <c r="E55" s="12">
        <v>0</v>
      </c>
      <c r="F55" s="12">
        <v>0</v>
      </c>
      <c r="G55" s="12">
        <f t="shared" si="0"/>
        <v>66.611000000000004</v>
      </c>
      <c r="H55" s="12">
        <v>66.611000000000004</v>
      </c>
      <c r="I55" s="12">
        <v>103.99600000000001</v>
      </c>
      <c r="J55" s="12">
        <v>114.57899999999999</v>
      </c>
      <c r="K55" s="12">
        <v>0</v>
      </c>
      <c r="L55" s="12">
        <v>0</v>
      </c>
      <c r="M55" s="12">
        <v>0</v>
      </c>
      <c r="N55" s="12">
        <f>+BS_InfraMR[[#This Row],[A.03.1 -  Longitud de Vías de Explotación No Electrificadas Troncales y Ramales (vía principal) (km)]]+BS_InfraMR[[#This Row],[A.04.1 -  Longitud de Vías de Explotación Electrificadas Troncales y Ramales (vía principal) (km)]]</f>
        <v>114.57899999999999</v>
      </c>
      <c r="O55" s="12">
        <v>114.57899999999999</v>
      </c>
      <c r="P55" s="1">
        <v>23</v>
      </c>
      <c r="Q55" s="1">
        <v>6</v>
      </c>
      <c r="R55" s="1">
        <v>1</v>
      </c>
      <c r="S55" s="1">
        <f>+SUM(BS_InfraMR[[#This Row],[A.05.1 - Número de Estaciones en Explotación (cantidad)]:[A.07.1 - Número de Apeaderos en Explotación (cantidad)]])</f>
        <v>30</v>
      </c>
      <c r="T55" s="1">
        <v>18</v>
      </c>
      <c r="U55" s="1">
        <v>31</v>
      </c>
      <c r="V55" s="1">
        <v>0</v>
      </c>
      <c r="W55" s="1">
        <v>26</v>
      </c>
      <c r="X55" s="1">
        <v>0</v>
      </c>
      <c r="Y55" s="1">
        <f t="shared" si="1"/>
        <v>75</v>
      </c>
      <c r="Z55" s="1">
        <v>13</v>
      </c>
      <c r="AA55" s="1">
        <v>13</v>
      </c>
      <c r="AB55" s="1">
        <f>+BS_InfraMR[[#This Row],[Total Pasos Vehiculares a Nivel]]</f>
        <v>75</v>
      </c>
      <c r="AC55" s="1">
        <f t="shared" si="2"/>
        <v>101</v>
      </c>
      <c r="AD55" s="1">
        <v>1</v>
      </c>
      <c r="AE55" s="1">
        <v>8</v>
      </c>
      <c r="AF55" s="1">
        <v>11</v>
      </c>
      <c r="AG55" s="1">
        <f t="shared" si="3"/>
        <v>20</v>
      </c>
      <c r="AH55" s="12">
        <v>16.120999999999999</v>
      </c>
      <c r="AI55" s="12">
        <v>0</v>
      </c>
      <c r="AJ55" s="12">
        <v>50.177</v>
      </c>
      <c r="AK55" s="12">
        <f t="shared" si="4"/>
        <v>66.298000000000002</v>
      </c>
      <c r="AL55" s="1">
        <v>2</v>
      </c>
      <c r="AM55" s="1">
        <v>0</v>
      </c>
      <c r="AN55" s="1">
        <v>13</v>
      </c>
      <c r="AO55" s="1">
        <f t="shared" si="5"/>
        <v>15</v>
      </c>
      <c r="AP55" s="1">
        <v>0</v>
      </c>
      <c r="AQ55" s="1">
        <v>0</v>
      </c>
      <c r="AR55" s="1">
        <v>0</v>
      </c>
      <c r="AS55" s="1">
        <f>+SUM(BS_InfraMR[[#This Row],[B.02.1 - Parque de Coches Eléctricos Motrices]:[B.02.3 - Parque de Coches Eléctricos Motrices Tipo R]])</f>
        <v>0</v>
      </c>
      <c r="AT55" s="1">
        <v>0</v>
      </c>
      <c r="AU55" s="1">
        <v>0</v>
      </c>
      <c r="AV55" s="1">
        <v>0</v>
      </c>
      <c r="AW55" s="1">
        <f>+SUM(BS_InfraMR[[#This Row],[B.03.1 - Parque de Coches Motores Motrices Remolcados]:[B.03.3 - Parque de Coches Motores Motrices Cabina]])</f>
        <v>0</v>
      </c>
      <c r="AX55" s="1">
        <v>43</v>
      </c>
      <c r="AY55" s="1">
        <v>13</v>
      </c>
      <c r="AZ55" s="1">
        <v>0</v>
      </c>
      <c r="BA55" s="1">
        <v>26</v>
      </c>
      <c r="BB55" s="1">
        <v>0</v>
      </c>
      <c r="BC55" s="1">
        <f t="shared" si="6"/>
        <v>82</v>
      </c>
      <c r="BD55" s="1">
        <v>1</v>
      </c>
      <c r="BE55" s="1">
        <v>31</v>
      </c>
      <c r="BF55" s="12">
        <v>1</v>
      </c>
    </row>
    <row r="56" spans="1:58">
      <c r="A56" s="1">
        <v>1997</v>
      </c>
      <c r="B56" s="1" t="s">
        <v>121</v>
      </c>
      <c r="C56" s="12">
        <v>18.643000000000001</v>
      </c>
      <c r="D56" s="12">
        <v>47.968000000000004</v>
      </c>
      <c r="E56" s="12">
        <v>0</v>
      </c>
      <c r="F56" s="12">
        <v>0</v>
      </c>
      <c r="G56" s="12">
        <f t="shared" si="0"/>
        <v>66.611000000000004</v>
      </c>
      <c r="H56" s="12">
        <v>66.611000000000004</v>
      </c>
      <c r="I56" s="12">
        <v>103.99600000000001</v>
      </c>
      <c r="J56" s="12">
        <v>114.57899999999999</v>
      </c>
      <c r="K56" s="12">
        <v>0</v>
      </c>
      <c r="L56" s="12">
        <v>0</v>
      </c>
      <c r="M56" s="12">
        <v>0</v>
      </c>
      <c r="N56" s="12">
        <f>+BS_InfraMR[[#This Row],[A.03.1 -  Longitud de Vías de Explotación No Electrificadas Troncales y Ramales (vía principal) (km)]]+BS_InfraMR[[#This Row],[A.04.1 -  Longitud de Vías de Explotación Electrificadas Troncales y Ramales (vía principal) (km)]]</f>
        <v>114.57899999999999</v>
      </c>
      <c r="O56" s="12">
        <v>114.57899999999999</v>
      </c>
      <c r="P56" s="1">
        <v>23</v>
      </c>
      <c r="Q56" s="1">
        <v>6</v>
      </c>
      <c r="R56" s="1">
        <v>1</v>
      </c>
      <c r="S56" s="1">
        <f>+SUM(BS_InfraMR[[#This Row],[A.05.1 - Número de Estaciones en Explotación (cantidad)]:[A.07.1 - Número de Apeaderos en Explotación (cantidad)]])</f>
        <v>30</v>
      </c>
      <c r="T56" s="1">
        <v>18</v>
      </c>
      <c r="U56" s="1">
        <v>31</v>
      </c>
      <c r="V56" s="1">
        <v>0</v>
      </c>
      <c r="W56" s="1">
        <v>26</v>
      </c>
      <c r="X56" s="1">
        <v>0</v>
      </c>
      <c r="Y56" s="1">
        <f t="shared" si="1"/>
        <v>75</v>
      </c>
      <c r="Z56" s="1">
        <v>13</v>
      </c>
      <c r="AA56" s="1">
        <v>13</v>
      </c>
      <c r="AB56" s="1">
        <f>+BS_InfraMR[[#This Row],[Total Pasos Vehiculares a Nivel]]</f>
        <v>75</v>
      </c>
      <c r="AC56" s="1">
        <f t="shared" si="2"/>
        <v>101</v>
      </c>
      <c r="AD56" s="1">
        <v>1</v>
      </c>
      <c r="AE56" s="1">
        <v>8</v>
      </c>
      <c r="AF56" s="1">
        <v>11</v>
      </c>
      <c r="AG56" s="1">
        <f t="shared" si="3"/>
        <v>20</v>
      </c>
      <c r="AH56" s="12">
        <v>16.120999999999999</v>
      </c>
      <c r="AI56" s="12">
        <v>0</v>
      </c>
      <c r="AJ56" s="12">
        <v>50.177</v>
      </c>
      <c r="AK56" s="12">
        <f t="shared" si="4"/>
        <v>66.298000000000002</v>
      </c>
      <c r="AL56" s="1">
        <v>2</v>
      </c>
      <c r="AM56" s="1">
        <v>0</v>
      </c>
      <c r="AN56" s="1">
        <v>13</v>
      </c>
      <c r="AO56" s="1">
        <f t="shared" si="5"/>
        <v>15</v>
      </c>
      <c r="AP56" s="1">
        <v>0</v>
      </c>
      <c r="AQ56" s="1">
        <v>0</v>
      </c>
      <c r="AR56" s="1">
        <v>0</v>
      </c>
      <c r="AS56" s="1">
        <f>+SUM(BS_InfraMR[[#This Row],[B.02.1 - Parque de Coches Eléctricos Motrices]:[B.02.3 - Parque de Coches Eléctricos Motrices Tipo R]])</f>
        <v>0</v>
      </c>
      <c r="AT56" s="1">
        <v>0</v>
      </c>
      <c r="AU56" s="1">
        <v>0</v>
      </c>
      <c r="AV56" s="1">
        <v>0</v>
      </c>
      <c r="AW56" s="1">
        <f>+SUM(BS_InfraMR[[#This Row],[B.03.1 - Parque de Coches Motores Motrices Remolcados]:[B.03.3 - Parque de Coches Motores Motrices Cabina]])</f>
        <v>0</v>
      </c>
      <c r="AX56" s="1">
        <v>43</v>
      </c>
      <c r="AY56" s="1">
        <v>13</v>
      </c>
      <c r="AZ56" s="1">
        <v>0</v>
      </c>
      <c r="BA56" s="1">
        <v>26</v>
      </c>
      <c r="BB56" s="1">
        <v>0</v>
      </c>
      <c r="BC56" s="1">
        <f t="shared" si="6"/>
        <v>82</v>
      </c>
      <c r="BD56" s="1">
        <v>1</v>
      </c>
      <c r="BE56" s="1">
        <v>31</v>
      </c>
      <c r="BF56" s="12">
        <v>1</v>
      </c>
    </row>
    <row r="57" spans="1:58">
      <c r="A57" s="1">
        <v>1997</v>
      </c>
      <c r="B57" s="1" t="s">
        <v>122</v>
      </c>
      <c r="C57" s="12">
        <v>18.643000000000001</v>
      </c>
      <c r="D57" s="12">
        <v>47.968000000000004</v>
      </c>
      <c r="E57" s="12">
        <v>0</v>
      </c>
      <c r="F57" s="12">
        <v>0</v>
      </c>
      <c r="G57" s="12">
        <f t="shared" si="0"/>
        <v>66.611000000000004</v>
      </c>
      <c r="H57" s="12">
        <v>66.611000000000004</v>
      </c>
      <c r="I57" s="12">
        <v>103.99600000000001</v>
      </c>
      <c r="J57" s="12">
        <v>114.57899999999999</v>
      </c>
      <c r="K57" s="12">
        <v>0</v>
      </c>
      <c r="L57" s="12">
        <v>0</v>
      </c>
      <c r="M57" s="12">
        <v>0</v>
      </c>
      <c r="N57" s="12">
        <f>+BS_InfraMR[[#This Row],[A.03.1 -  Longitud de Vías de Explotación No Electrificadas Troncales y Ramales (vía principal) (km)]]+BS_InfraMR[[#This Row],[A.04.1 -  Longitud de Vías de Explotación Electrificadas Troncales y Ramales (vía principal) (km)]]</f>
        <v>114.57899999999999</v>
      </c>
      <c r="O57" s="12">
        <v>114.57899999999999</v>
      </c>
      <c r="P57" s="1">
        <v>23</v>
      </c>
      <c r="Q57" s="1">
        <v>6</v>
      </c>
      <c r="R57" s="1">
        <v>1</v>
      </c>
      <c r="S57" s="1">
        <f>+SUM(BS_InfraMR[[#This Row],[A.05.1 - Número de Estaciones en Explotación (cantidad)]:[A.07.1 - Número de Apeaderos en Explotación (cantidad)]])</f>
        <v>30</v>
      </c>
      <c r="T57" s="1">
        <v>18</v>
      </c>
      <c r="U57" s="1">
        <v>31</v>
      </c>
      <c r="V57" s="1">
        <v>0</v>
      </c>
      <c r="W57" s="1">
        <v>26</v>
      </c>
      <c r="X57" s="1">
        <v>0</v>
      </c>
      <c r="Y57" s="1">
        <f t="shared" si="1"/>
        <v>75</v>
      </c>
      <c r="Z57" s="1">
        <v>13</v>
      </c>
      <c r="AA57" s="1">
        <v>13</v>
      </c>
      <c r="AB57" s="1">
        <f>+BS_InfraMR[[#This Row],[Total Pasos Vehiculares a Nivel]]</f>
        <v>75</v>
      </c>
      <c r="AC57" s="1">
        <f t="shared" si="2"/>
        <v>101</v>
      </c>
      <c r="AD57" s="1">
        <v>1</v>
      </c>
      <c r="AE57" s="1">
        <v>8</v>
      </c>
      <c r="AF57" s="1">
        <v>11</v>
      </c>
      <c r="AG57" s="1">
        <f t="shared" si="3"/>
        <v>20</v>
      </c>
      <c r="AH57" s="12">
        <v>16.120999999999999</v>
      </c>
      <c r="AI57" s="12">
        <v>0</v>
      </c>
      <c r="AJ57" s="12">
        <v>50.177</v>
      </c>
      <c r="AK57" s="12">
        <f t="shared" si="4"/>
        <v>66.298000000000002</v>
      </c>
      <c r="AL57" s="1">
        <v>2</v>
      </c>
      <c r="AM57" s="1">
        <v>0</v>
      </c>
      <c r="AN57" s="1">
        <v>13</v>
      </c>
      <c r="AO57" s="1">
        <f t="shared" si="5"/>
        <v>15</v>
      </c>
      <c r="AP57" s="1">
        <v>0</v>
      </c>
      <c r="AQ57" s="1">
        <v>0</v>
      </c>
      <c r="AR57" s="1">
        <v>0</v>
      </c>
      <c r="AS57" s="1">
        <f>+SUM(BS_InfraMR[[#This Row],[B.02.1 - Parque de Coches Eléctricos Motrices]:[B.02.3 - Parque de Coches Eléctricos Motrices Tipo R]])</f>
        <v>0</v>
      </c>
      <c r="AT57" s="1">
        <v>0</v>
      </c>
      <c r="AU57" s="1">
        <v>0</v>
      </c>
      <c r="AV57" s="1">
        <v>0</v>
      </c>
      <c r="AW57" s="1">
        <f>+SUM(BS_InfraMR[[#This Row],[B.03.1 - Parque de Coches Motores Motrices Remolcados]:[B.03.3 - Parque de Coches Motores Motrices Cabina]])</f>
        <v>0</v>
      </c>
      <c r="AX57" s="1">
        <v>43</v>
      </c>
      <c r="AY57" s="1">
        <v>13</v>
      </c>
      <c r="AZ57" s="1">
        <v>0</v>
      </c>
      <c r="BA57" s="1">
        <v>26</v>
      </c>
      <c r="BB57" s="1">
        <v>0</v>
      </c>
      <c r="BC57" s="1">
        <f t="shared" si="6"/>
        <v>82</v>
      </c>
      <c r="BD57" s="1">
        <v>1</v>
      </c>
      <c r="BE57" s="1">
        <v>31</v>
      </c>
      <c r="BF57" s="12">
        <v>1</v>
      </c>
    </row>
    <row r="58" spans="1:58">
      <c r="A58" s="1">
        <v>1997</v>
      </c>
      <c r="B58" s="1" t="s">
        <v>123</v>
      </c>
      <c r="C58" s="12">
        <v>18.643000000000001</v>
      </c>
      <c r="D58" s="12">
        <v>47.968000000000004</v>
      </c>
      <c r="E58" s="12">
        <v>0</v>
      </c>
      <c r="F58" s="12">
        <v>0</v>
      </c>
      <c r="G58" s="12">
        <f t="shared" si="0"/>
        <v>66.611000000000004</v>
      </c>
      <c r="H58" s="12">
        <v>66.611000000000004</v>
      </c>
      <c r="I58" s="12">
        <v>103.99600000000001</v>
      </c>
      <c r="J58" s="12">
        <v>114.57899999999999</v>
      </c>
      <c r="K58" s="12">
        <v>0</v>
      </c>
      <c r="L58" s="12">
        <v>0</v>
      </c>
      <c r="M58" s="12">
        <v>0</v>
      </c>
      <c r="N58" s="12">
        <f>+BS_InfraMR[[#This Row],[A.03.1 -  Longitud de Vías de Explotación No Electrificadas Troncales y Ramales (vía principal) (km)]]+BS_InfraMR[[#This Row],[A.04.1 -  Longitud de Vías de Explotación Electrificadas Troncales y Ramales (vía principal) (km)]]</f>
        <v>114.57899999999999</v>
      </c>
      <c r="O58" s="12">
        <v>114.57899999999999</v>
      </c>
      <c r="P58" s="1">
        <v>23</v>
      </c>
      <c r="Q58" s="1">
        <v>6</v>
      </c>
      <c r="R58" s="1">
        <v>1</v>
      </c>
      <c r="S58" s="1">
        <f>+SUM(BS_InfraMR[[#This Row],[A.05.1 - Número de Estaciones en Explotación (cantidad)]:[A.07.1 - Número de Apeaderos en Explotación (cantidad)]])</f>
        <v>30</v>
      </c>
      <c r="T58" s="1">
        <v>18</v>
      </c>
      <c r="U58" s="1">
        <v>31</v>
      </c>
      <c r="V58" s="1">
        <v>0</v>
      </c>
      <c r="W58" s="1">
        <v>26</v>
      </c>
      <c r="X58" s="1">
        <v>0</v>
      </c>
      <c r="Y58" s="1">
        <f t="shared" si="1"/>
        <v>75</v>
      </c>
      <c r="Z58" s="1">
        <v>13</v>
      </c>
      <c r="AA58" s="1">
        <v>13</v>
      </c>
      <c r="AB58" s="1">
        <f>+BS_InfraMR[[#This Row],[Total Pasos Vehiculares a Nivel]]</f>
        <v>75</v>
      </c>
      <c r="AC58" s="1">
        <f t="shared" si="2"/>
        <v>101</v>
      </c>
      <c r="AD58" s="1">
        <v>1</v>
      </c>
      <c r="AE58" s="1">
        <v>8</v>
      </c>
      <c r="AF58" s="1">
        <v>11</v>
      </c>
      <c r="AG58" s="1">
        <f t="shared" si="3"/>
        <v>20</v>
      </c>
      <c r="AH58" s="12">
        <v>16.120999999999999</v>
      </c>
      <c r="AI58" s="12">
        <v>0</v>
      </c>
      <c r="AJ58" s="12">
        <v>50.177</v>
      </c>
      <c r="AK58" s="12">
        <f t="shared" si="4"/>
        <v>66.298000000000002</v>
      </c>
      <c r="AL58" s="1">
        <v>2</v>
      </c>
      <c r="AM58" s="1">
        <v>0</v>
      </c>
      <c r="AN58" s="1">
        <v>13</v>
      </c>
      <c r="AO58" s="1">
        <f t="shared" si="5"/>
        <v>15</v>
      </c>
      <c r="AP58" s="1">
        <v>0</v>
      </c>
      <c r="AQ58" s="1">
        <v>0</v>
      </c>
      <c r="AR58" s="1">
        <v>0</v>
      </c>
      <c r="AS58" s="1">
        <f>+SUM(BS_InfraMR[[#This Row],[B.02.1 - Parque de Coches Eléctricos Motrices]:[B.02.3 - Parque de Coches Eléctricos Motrices Tipo R]])</f>
        <v>0</v>
      </c>
      <c r="AT58" s="1">
        <v>0</v>
      </c>
      <c r="AU58" s="1">
        <v>0</v>
      </c>
      <c r="AV58" s="1">
        <v>0</v>
      </c>
      <c r="AW58" s="1">
        <f>+SUM(BS_InfraMR[[#This Row],[B.03.1 - Parque de Coches Motores Motrices Remolcados]:[B.03.3 - Parque de Coches Motores Motrices Cabina]])</f>
        <v>0</v>
      </c>
      <c r="AX58" s="1">
        <v>43</v>
      </c>
      <c r="AY58" s="1">
        <v>13</v>
      </c>
      <c r="AZ58" s="1">
        <v>0</v>
      </c>
      <c r="BA58" s="1">
        <v>26</v>
      </c>
      <c r="BB58" s="1">
        <v>0</v>
      </c>
      <c r="BC58" s="1">
        <f t="shared" si="6"/>
        <v>82</v>
      </c>
      <c r="BD58" s="1">
        <v>1</v>
      </c>
      <c r="BE58" s="1">
        <v>31</v>
      </c>
      <c r="BF58" s="12">
        <v>1</v>
      </c>
    </row>
    <row r="59" spans="1:58">
      <c r="A59" s="1">
        <v>1997</v>
      </c>
      <c r="B59" s="1" t="s">
        <v>124</v>
      </c>
      <c r="C59" s="12">
        <v>18.643000000000001</v>
      </c>
      <c r="D59" s="12">
        <v>47.968000000000004</v>
      </c>
      <c r="E59" s="12">
        <v>0</v>
      </c>
      <c r="F59" s="12">
        <v>0</v>
      </c>
      <c r="G59" s="12">
        <f t="shared" si="0"/>
        <v>66.611000000000004</v>
      </c>
      <c r="H59" s="12">
        <v>66.611000000000004</v>
      </c>
      <c r="I59" s="12">
        <v>103.99600000000001</v>
      </c>
      <c r="J59" s="12">
        <v>114.57899999999999</v>
      </c>
      <c r="K59" s="12">
        <v>0</v>
      </c>
      <c r="L59" s="12">
        <v>0</v>
      </c>
      <c r="M59" s="12">
        <v>0</v>
      </c>
      <c r="N59" s="12">
        <f>+BS_InfraMR[[#This Row],[A.03.1 -  Longitud de Vías de Explotación No Electrificadas Troncales y Ramales (vía principal) (km)]]+BS_InfraMR[[#This Row],[A.04.1 -  Longitud de Vías de Explotación Electrificadas Troncales y Ramales (vía principal) (km)]]</f>
        <v>114.57899999999999</v>
      </c>
      <c r="O59" s="12">
        <v>114.57899999999999</v>
      </c>
      <c r="P59" s="1">
        <v>23</v>
      </c>
      <c r="Q59" s="1">
        <v>6</v>
      </c>
      <c r="R59" s="1">
        <v>1</v>
      </c>
      <c r="S59" s="1">
        <f>+SUM(BS_InfraMR[[#This Row],[A.05.1 - Número de Estaciones en Explotación (cantidad)]:[A.07.1 - Número de Apeaderos en Explotación (cantidad)]])</f>
        <v>30</v>
      </c>
      <c r="T59" s="1">
        <v>18</v>
      </c>
      <c r="U59" s="1">
        <v>31</v>
      </c>
      <c r="V59" s="1">
        <v>0</v>
      </c>
      <c r="W59" s="1">
        <v>26</v>
      </c>
      <c r="X59" s="1">
        <v>0</v>
      </c>
      <c r="Y59" s="1">
        <f t="shared" si="1"/>
        <v>75</v>
      </c>
      <c r="Z59" s="1">
        <v>13</v>
      </c>
      <c r="AA59" s="1">
        <v>13</v>
      </c>
      <c r="AB59" s="1">
        <f>+BS_InfraMR[[#This Row],[Total Pasos Vehiculares a Nivel]]</f>
        <v>75</v>
      </c>
      <c r="AC59" s="1">
        <f t="shared" si="2"/>
        <v>101</v>
      </c>
      <c r="AD59" s="1">
        <v>1</v>
      </c>
      <c r="AE59" s="1">
        <v>8</v>
      </c>
      <c r="AF59" s="1">
        <v>11</v>
      </c>
      <c r="AG59" s="1">
        <f t="shared" si="3"/>
        <v>20</v>
      </c>
      <c r="AH59" s="12">
        <v>16.120999999999999</v>
      </c>
      <c r="AI59" s="12">
        <v>0</v>
      </c>
      <c r="AJ59" s="12">
        <v>50.177</v>
      </c>
      <c r="AK59" s="12">
        <f t="shared" si="4"/>
        <v>66.298000000000002</v>
      </c>
      <c r="AL59" s="1">
        <v>2</v>
      </c>
      <c r="AM59" s="1">
        <v>0</v>
      </c>
      <c r="AN59" s="1">
        <v>13</v>
      </c>
      <c r="AO59" s="1">
        <f t="shared" si="5"/>
        <v>15</v>
      </c>
      <c r="AP59" s="1">
        <v>0</v>
      </c>
      <c r="AQ59" s="1">
        <v>0</v>
      </c>
      <c r="AR59" s="1">
        <v>0</v>
      </c>
      <c r="AS59" s="1">
        <f>+SUM(BS_InfraMR[[#This Row],[B.02.1 - Parque de Coches Eléctricos Motrices]:[B.02.3 - Parque de Coches Eléctricos Motrices Tipo R]])</f>
        <v>0</v>
      </c>
      <c r="AT59" s="1">
        <v>0</v>
      </c>
      <c r="AU59" s="1">
        <v>0</v>
      </c>
      <c r="AV59" s="1">
        <v>0</v>
      </c>
      <c r="AW59" s="1">
        <f>+SUM(BS_InfraMR[[#This Row],[B.03.1 - Parque de Coches Motores Motrices Remolcados]:[B.03.3 - Parque de Coches Motores Motrices Cabina]])</f>
        <v>0</v>
      </c>
      <c r="AX59" s="1">
        <v>43</v>
      </c>
      <c r="AY59" s="1">
        <v>13</v>
      </c>
      <c r="AZ59" s="1">
        <v>0</v>
      </c>
      <c r="BA59" s="1">
        <v>26</v>
      </c>
      <c r="BB59" s="1">
        <v>0</v>
      </c>
      <c r="BC59" s="1">
        <f t="shared" si="6"/>
        <v>82</v>
      </c>
      <c r="BD59" s="1">
        <v>1</v>
      </c>
      <c r="BE59" s="1">
        <v>31</v>
      </c>
      <c r="BF59" s="12">
        <v>1</v>
      </c>
    </row>
    <row r="60" spans="1:58">
      <c r="A60" s="1">
        <v>1997</v>
      </c>
      <c r="B60" s="1" t="s">
        <v>125</v>
      </c>
      <c r="C60" s="12">
        <v>18.643000000000001</v>
      </c>
      <c r="D60" s="12">
        <v>47.968000000000004</v>
      </c>
      <c r="E60" s="12">
        <v>0</v>
      </c>
      <c r="F60" s="12">
        <v>0</v>
      </c>
      <c r="G60" s="12">
        <f t="shared" si="0"/>
        <v>66.611000000000004</v>
      </c>
      <c r="H60" s="12">
        <v>66.611000000000004</v>
      </c>
      <c r="I60" s="12">
        <v>103.99600000000001</v>
      </c>
      <c r="J60" s="12">
        <v>114.57899999999999</v>
      </c>
      <c r="K60" s="12">
        <v>0</v>
      </c>
      <c r="L60" s="12">
        <v>0</v>
      </c>
      <c r="M60" s="12">
        <v>0</v>
      </c>
      <c r="N60" s="12">
        <f>+BS_InfraMR[[#This Row],[A.03.1 -  Longitud de Vías de Explotación No Electrificadas Troncales y Ramales (vía principal) (km)]]+BS_InfraMR[[#This Row],[A.04.1 -  Longitud de Vías de Explotación Electrificadas Troncales y Ramales (vía principal) (km)]]</f>
        <v>114.57899999999999</v>
      </c>
      <c r="O60" s="12">
        <v>114.57899999999999</v>
      </c>
      <c r="P60" s="1">
        <v>23</v>
      </c>
      <c r="Q60" s="1">
        <v>6</v>
      </c>
      <c r="R60" s="1">
        <v>1</v>
      </c>
      <c r="S60" s="1">
        <f>+SUM(BS_InfraMR[[#This Row],[A.05.1 - Número de Estaciones en Explotación (cantidad)]:[A.07.1 - Número de Apeaderos en Explotación (cantidad)]])</f>
        <v>30</v>
      </c>
      <c r="T60" s="1">
        <v>18</v>
      </c>
      <c r="U60" s="1">
        <v>31</v>
      </c>
      <c r="V60" s="1">
        <v>0</v>
      </c>
      <c r="W60" s="1">
        <v>26</v>
      </c>
      <c r="X60" s="1">
        <v>0</v>
      </c>
      <c r="Y60" s="1">
        <f t="shared" si="1"/>
        <v>75</v>
      </c>
      <c r="Z60" s="1">
        <v>13</v>
      </c>
      <c r="AA60" s="1">
        <v>13</v>
      </c>
      <c r="AB60" s="1">
        <f>+BS_InfraMR[[#This Row],[Total Pasos Vehiculares a Nivel]]</f>
        <v>75</v>
      </c>
      <c r="AC60" s="1">
        <f t="shared" si="2"/>
        <v>101</v>
      </c>
      <c r="AD60" s="1">
        <v>1</v>
      </c>
      <c r="AE60" s="1">
        <v>8</v>
      </c>
      <c r="AF60" s="1">
        <v>11</v>
      </c>
      <c r="AG60" s="1">
        <f t="shared" si="3"/>
        <v>20</v>
      </c>
      <c r="AH60" s="12">
        <v>16.120999999999999</v>
      </c>
      <c r="AI60" s="12">
        <v>0</v>
      </c>
      <c r="AJ60" s="12">
        <v>50.177</v>
      </c>
      <c r="AK60" s="12">
        <f t="shared" si="4"/>
        <v>66.298000000000002</v>
      </c>
      <c r="AL60" s="1">
        <v>2</v>
      </c>
      <c r="AM60" s="1">
        <v>0</v>
      </c>
      <c r="AN60" s="1">
        <v>13</v>
      </c>
      <c r="AO60" s="1">
        <f t="shared" si="5"/>
        <v>15</v>
      </c>
      <c r="AP60" s="1">
        <v>0</v>
      </c>
      <c r="AQ60" s="1">
        <v>0</v>
      </c>
      <c r="AR60" s="1">
        <v>0</v>
      </c>
      <c r="AS60" s="1">
        <f>+SUM(BS_InfraMR[[#This Row],[B.02.1 - Parque de Coches Eléctricos Motrices]:[B.02.3 - Parque de Coches Eléctricos Motrices Tipo R]])</f>
        <v>0</v>
      </c>
      <c r="AT60" s="1">
        <v>0</v>
      </c>
      <c r="AU60" s="1">
        <v>0</v>
      </c>
      <c r="AV60" s="1">
        <v>0</v>
      </c>
      <c r="AW60" s="1">
        <f>+SUM(BS_InfraMR[[#This Row],[B.03.1 - Parque de Coches Motores Motrices Remolcados]:[B.03.3 - Parque de Coches Motores Motrices Cabina]])</f>
        <v>0</v>
      </c>
      <c r="AX60" s="1">
        <v>43</v>
      </c>
      <c r="AY60" s="1">
        <v>13</v>
      </c>
      <c r="AZ60" s="1">
        <v>0</v>
      </c>
      <c r="BA60" s="1">
        <v>26</v>
      </c>
      <c r="BB60" s="1">
        <v>0</v>
      </c>
      <c r="BC60" s="1">
        <f t="shared" si="6"/>
        <v>82</v>
      </c>
      <c r="BD60" s="1">
        <v>1</v>
      </c>
      <c r="BE60" s="1">
        <v>31</v>
      </c>
      <c r="BF60" s="12">
        <v>1</v>
      </c>
    </row>
    <row r="61" spans="1:58">
      <c r="A61" s="1">
        <v>1997</v>
      </c>
      <c r="B61" s="1" t="s">
        <v>126</v>
      </c>
      <c r="C61" s="12">
        <v>18.643000000000001</v>
      </c>
      <c r="D61" s="12">
        <v>47.968000000000004</v>
      </c>
      <c r="E61" s="12">
        <v>0</v>
      </c>
      <c r="F61" s="12">
        <v>0</v>
      </c>
      <c r="G61" s="12">
        <f t="shared" si="0"/>
        <v>66.611000000000004</v>
      </c>
      <c r="H61" s="12">
        <v>66.611000000000004</v>
      </c>
      <c r="I61" s="12">
        <v>103.99600000000001</v>
      </c>
      <c r="J61" s="12">
        <v>114.57899999999999</v>
      </c>
      <c r="K61" s="12">
        <v>0</v>
      </c>
      <c r="L61" s="12">
        <v>0</v>
      </c>
      <c r="M61" s="12">
        <v>0</v>
      </c>
      <c r="N61" s="12">
        <f>+BS_InfraMR[[#This Row],[A.03.1 -  Longitud de Vías de Explotación No Electrificadas Troncales y Ramales (vía principal) (km)]]+BS_InfraMR[[#This Row],[A.04.1 -  Longitud de Vías de Explotación Electrificadas Troncales y Ramales (vía principal) (km)]]</f>
        <v>114.57899999999999</v>
      </c>
      <c r="O61" s="12">
        <v>114.57899999999999</v>
      </c>
      <c r="P61" s="1">
        <v>23</v>
      </c>
      <c r="Q61" s="1">
        <v>6</v>
      </c>
      <c r="R61" s="1">
        <v>1</v>
      </c>
      <c r="S61" s="1">
        <f>+SUM(BS_InfraMR[[#This Row],[A.05.1 - Número de Estaciones en Explotación (cantidad)]:[A.07.1 - Número de Apeaderos en Explotación (cantidad)]])</f>
        <v>30</v>
      </c>
      <c r="T61" s="1">
        <v>18</v>
      </c>
      <c r="U61" s="1">
        <v>31</v>
      </c>
      <c r="V61" s="1">
        <v>0</v>
      </c>
      <c r="W61" s="1">
        <v>26</v>
      </c>
      <c r="X61" s="1">
        <v>0</v>
      </c>
      <c r="Y61" s="1">
        <f t="shared" si="1"/>
        <v>75</v>
      </c>
      <c r="Z61" s="1">
        <v>13</v>
      </c>
      <c r="AA61" s="1">
        <v>13</v>
      </c>
      <c r="AB61" s="1">
        <f>+BS_InfraMR[[#This Row],[Total Pasos Vehiculares a Nivel]]</f>
        <v>75</v>
      </c>
      <c r="AC61" s="1">
        <f t="shared" si="2"/>
        <v>101</v>
      </c>
      <c r="AD61" s="1">
        <v>1</v>
      </c>
      <c r="AE61" s="1">
        <v>8</v>
      </c>
      <c r="AF61" s="1">
        <v>11</v>
      </c>
      <c r="AG61" s="1">
        <f t="shared" si="3"/>
        <v>20</v>
      </c>
      <c r="AH61" s="12">
        <v>16.120999999999999</v>
      </c>
      <c r="AI61" s="12">
        <v>0</v>
      </c>
      <c r="AJ61" s="12">
        <v>50.177</v>
      </c>
      <c r="AK61" s="12">
        <f t="shared" si="4"/>
        <v>66.298000000000002</v>
      </c>
      <c r="AL61" s="1">
        <v>2</v>
      </c>
      <c r="AM61" s="1">
        <v>0</v>
      </c>
      <c r="AN61" s="1">
        <v>13</v>
      </c>
      <c r="AO61" s="1">
        <f t="shared" si="5"/>
        <v>15</v>
      </c>
      <c r="AP61" s="1">
        <v>0</v>
      </c>
      <c r="AQ61" s="1">
        <v>0</v>
      </c>
      <c r="AR61" s="1">
        <v>0</v>
      </c>
      <c r="AS61" s="1">
        <f>+SUM(BS_InfraMR[[#This Row],[B.02.1 - Parque de Coches Eléctricos Motrices]:[B.02.3 - Parque de Coches Eléctricos Motrices Tipo R]])</f>
        <v>0</v>
      </c>
      <c r="AT61" s="1">
        <v>0</v>
      </c>
      <c r="AU61" s="1">
        <v>0</v>
      </c>
      <c r="AV61" s="1">
        <v>0</v>
      </c>
      <c r="AW61" s="1">
        <f>+SUM(BS_InfraMR[[#This Row],[B.03.1 - Parque de Coches Motores Motrices Remolcados]:[B.03.3 - Parque de Coches Motores Motrices Cabina]])</f>
        <v>0</v>
      </c>
      <c r="AX61" s="1">
        <v>43</v>
      </c>
      <c r="AY61" s="1">
        <v>13</v>
      </c>
      <c r="AZ61" s="1">
        <v>0</v>
      </c>
      <c r="BA61" s="1">
        <v>26</v>
      </c>
      <c r="BB61" s="1">
        <v>0</v>
      </c>
      <c r="BC61" s="1">
        <f t="shared" si="6"/>
        <v>82</v>
      </c>
      <c r="BD61" s="1">
        <v>1</v>
      </c>
      <c r="BE61" s="1">
        <v>31</v>
      </c>
      <c r="BF61" s="12">
        <v>1</v>
      </c>
    </row>
    <row r="62" spans="1:58">
      <c r="A62" s="1">
        <v>1998</v>
      </c>
      <c r="B62" s="1" t="s">
        <v>115</v>
      </c>
      <c r="C62" s="12">
        <v>18.643000000000001</v>
      </c>
      <c r="D62" s="12">
        <v>47.968000000000004</v>
      </c>
      <c r="E62" s="12">
        <v>0</v>
      </c>
      <c r="F62" s="12">
        <v>0</v>
      </c>
      <c r="G62" s="12">
        <f t="shared" si="0"/>
        <v>66.611000000000004</v>
      </c>
      <c r="H62" s="12">
        <v>66.611000000000004</v>
      </c>
      <c r="I62" s="12">
        <v>103.99600000000001</v>
      </c>
      <c r="J62" s="12">
        <v>114.57899999999999</v>
      </c>
      <c r="K62" s="12">
        <v>0</v>
      </c>
      <c r="L62" s="12">
        <v>0</v>
      </c>
      <c r="M62" s="12">
        <v>0</v>
      </c>
      <c r="N62" s="12">
        <f>+BS_InfraMR[[#This Row],[A.03.1 -  Longitud de Vías de Explotación No Electrificadas Troncales y Ramales (vía principal) (km)]]+BS_InfraMR[[#This Row],[A.04.1 -  Longitud de Vías de Explotación Electrificadas Troncales y Ramales (vía principal) (km)]]</f>
        <v>114.57899999999999</v>
      </c>
      <c r="O62" s="12">
        <v>114.57899999999999</v>
      </c>
      <c r="P62" s="1">
        <v>23</v>
      </c>
      <c r="Q62" s="1">
        <v>6</v>
      </c>
      <c r="R62" s="1">
        <v>1</v>
      </c>
      <c r="S62" s="1">
        <f>+SUM(BS_InfraMR[[#This Row],[A.05.1 - Número de Estaciones en Explotación (cantidad)]:[A.07.1 - Número de Apeaderos en Explotación (cantidad)]])</f>
        <v>30</v>
      </c>
      <c r="T62" s="1">
        <v>18</v>
      </c>
      <c r="U62" s="1">
        <v>31</v>
      </c>
      <c r="V62" s="1">
        <v>0</v>
      </c>
      <c r="W62" s="1">
        <v>26</v>
      </c>
      <c r="X62" s="1">
        <v>0</v>
      </c>
      <c r="Y62" s="1">
        <f t="shared" si="1"/>
        <v>75</v>
      </c>
      <c r="Z62" s="1">
        <v>13</v>
      </c>
      <c r="AA62" s="1">
        <v>13</v>
      </c>
      <c r="AB62" s="1">
        <f>+BS_InfraMR[[#This Row],[Total Pasos Vehiculares a Nivel]]</f>
        <v>75</v>
      </c>
      <c r="AC62" s="1">
        <f t="shared" si="2"/>
        <v>101</v>
      </c>
      <c r="AD62" s="1">
        <v>1</v>
      </c>
      <c r="AE62" s="1">
        <v>8</v>
      </c>
      <c r="AF62" s="1">
        <v>11</v>
      </c>
      <c r="AG62" s="1">
        <f t="shared" si="3"/>
        <v>20</v>
      </c>
      <c r="AH62" s="12">
        <v>16.120999999999999</v>
      </c>
      <c r="AI62" s="12">
        <v>0</v>
      </c>
      <c r="AJ62" s="12">
        <v>50.177</v>
      </c>
      <c r="AK62" s="12">
        <f t="shared" si="4"/>
        <v>66.298000000000002</v>
      </c>
      <c r="AL62" s="1">
        <v>2</v>
      </c>
      <c r="AM62" s="1">
        <v>0</v>
      </c>
      <c r="AN62" s="1">
        <v>13</v>
      </c>
      <c r="AO62" s="1">
        <f t="shared" si="5"/>
        <v>15</v>
      </c>
      <c r="AP62" s="1">
        <v>0</v>
      </c>
      <c r="AQ62" s="1">
        <v>0</v>
      </c>
      <c r="AR62" s="1">
        <v>0</v>
      </c>
      <c r="AS62" s="1">
        <f>+SUM(BS_InfraMR[[#This Row],[B.02.1 - Parque de Coches Eléctricos Motrices]:[B.02.3 - Parque de Coches Eléctricos Motrices Tipo R]])</f>
        <v>0</v>
      </c>
      <c r="AT62" s="1">
        <v>0</v>
      </c>
      <c r="AU62" s="1">
        <v>0</v>
      </c>
      <c r="AV62" s="1">
        <v>0</v>
      </c>
      <c r="AW62" s="1">
        <f>+SUM(BS_InfraMR[[#This Row],[B.03.1 - Parque de Coches Motores Motrices Remolcados]:[B.03.3 - Parque de Coches Motores Motrices Cabina]])</f>
        <v>0</v>
      </c>
      <c r="AX62" s="1">
        <v>43</v>
      </c>
      <c r="AY62" s="1">
        <v>13</v>
      </c>
      <c r="AZ62" s="1">
        <v>0</v>
      </c>
      <c r="BA62" s="1">
        <v>26</v>
      </c>
      <c r="BB62" s="1">
        <v>0</v>
      </c>
      <c r="BC62" s="1">
        <f t="shared" si="6"/>
        <v>82</v>
      </c>
      <c r="BD62" s="1">
        <v>1</v>
      </c>
      <c r="BE62" s="1">
        <v>31</v>
      </c>
      <c r="BF62" s="12">
        <v>1</v>
      </c>
    </row>
    <row r="63" spans="1:58">
      <c r="A63" s="1">
        <v>1998</v>
      </c>
      <c r="B63" s="1" t="s">
        <v>116</v>
      </c>
      <c r="C63" s="12">
        <v>18.643000000000001</v>
      </c>
      <c r="D63" s="12">
        <v>47.968000000000004</v>
      </c>
      <c r="E63" s="12">
        <v>0</v>
      </c>
      <c r="F63" s="12">
        <v>0</v>
      </c>
      <c r="G63" s="12">
        <f t="shared" si="0"/>
        <v>66.611000000000004</v>
      </c>
      <c r="H63" s="12">
        <v>66.611000000000004</v>
      </c>
      <c r="I63" s="12">
        <v>103.99600000000001</v>
      </c>
      <c r="J63" s="12">
        <v>114.57899999999999</v>
      </c>
      <c r="K63" s="12">
        <v>0</v>
      </c>
      <c r="L63" s="12">
        <v>0</v>
      </c>
      <c r="M63" s="12">
        <v>0</v>
      </c>
      <c r="N63" s="12">
        <f>+BS_InfraMR[[#This Row],[A.03.1 -  Longitud de Vías de Explotación No Electrificadas Troncales y Ramales (vía principal) (km)]]+BS_InfraMR[[#This Row],[A.04.1 -  Longitud de Vías de Explotación Electrificadas Troncales y Ramales (vía principal) (km)]]</f>
        <v>114.57899999999999</v>
      </c>
      <c r="O63" s="12">
        <v>114.57899999999999</v>
      </c>
      <c r="P63" s="1">
        <v>23</v>
      </c>
      <c r="Q63" s="1">
        <v>6</v>
      </c>
      <c r="R63" s="1">
        <v>1</v>
      </c>
      <c r="S63" s="1">
        <f>+SUM(BS_InfraMR[[#This Row],[A.05.1 - Número de Estaciones en Explotación (cantidad)]:[A.07.1 - Número de Apeaderos en Explotación (cantidad)]])</f>
        <v>30</v>
      </c>
      <c r="T63" s="1">
        <v>18</v>
      </c>
      <c r="U63" s="1">
        <v>31</v>
      </c>
      <c r="V63" s="1">
        <v>0</v>
      </c>
      <c r="W63" s="1">
        <v>26</v>
      </c>
      <c r="X63" s="1">
        <v>0</v>
      </c>
      <c r="Y63" s="1">
        <f t="shared" si="1"/>
        <v>75</v>
      </c>
      <c r="Z63" s="1">
        <v>13</v>
      </c>
      <c r="AA63" s="1">
        <v>13</v>
      </c>
      <c r="AB63" s="1">
        <f>+BS_InfraMR[[#This Row],[Total Pasos Vehiculares a Nivel]]</f>
        <v>75</v>
      </c>
      <c r="AC63" s="1">
        <f t="shared" si="2"/>
        <v>101</v>
      </c>
      <c r="AD63" s="1">
        <v>1</v>
      </c>
      <c r="AE63" s="1">
        <v>8</v>
      </c>
      <c r="AF63" s="1">
        <v>11</v>
      </c>
      <c r="AG63" s="1">
        <f t="shared" si="3"/>
        <v>20</v>
      </c>
      <c r="AH63" s="12">
        <v>16.120999999999999</v>
      </c>
      <c r="AI63" s="12">
        <v>0</v>
      </c>
      <c r="AJ63" s="12">
        <v>50.177</v>
      </c>
      <c r="AK63" s="12">
        <f t="shared" si="4"/>
        <v>66.298000000000002</v>
      </c>
      <c r="AL63" s="1">
        <v>2</v>
      </c>
      <c r="AM63" s="1">
        <v>0</v>
      </c>
      <c r="AN63" s="1">
        <v>13</v>
      </c>
      <c r="AO63" s="1">
        <f t="shared" si="5"/>
        <v>15</v>
      </c>
      <c r="AP63" s="1">
        <v>0</v>
      </c>
      <c r="AQ63" s="1">
        <v>0</v>
      </c>
      <c r="AR63" s="1">
        <v>0</v>
      </c>
      <c r="AS63" s="1">
        <f>+SUM(BS_InfraMR[[#This Row],[B.02.1 - Parque de Coches Eléctricos Motrices]:[B.02.3 - Parque de Coches Eléctricos Motrices Tipo R]])</f>
        <v>0</v>
      </c>
      <c r="AT63" s="1">
        <v>0</v>
      </c>
      <c r="AU63" s="1">
        <v>0</v>
      </c>
      <c r="AV63" s="1">
        <v>0</v>
      </c>
      <c r="AW63" s="1">
        <f>+SUM(BS_InfraMR[[#This Row],[B.03.1 - Parque de Coches Motores Motrices Remolcados]:[B.03.3 - Parque de Coches Motores Motrices Cabina]])</f>
        <v>0</v>
      </c>
      <c r="AX63" s="1">
        <v>43</v>
      </c>
      <c r="AY63" s="1">
        <v>13</v>
      </c>
      <c r="AZ63" s="1">
        <v>0</v>
      </c>
      <c r="BA63" s="1">
        <v>26</v>
      </c>
      <c r="BB63" s="1">
        <v>0</v>
      </c>
      <c r="BC63" s="1">
        <f t="shared" si="6"/>
        <v>82</v>
      </c>
      <c r="BD63" s="1">
        <v>1</v>
      </c>
      <c r="BE63" s="1">
        <v>31</v>
      </c>
      <c r="BF63" s="12">
        <v>1</v>
      </c>
    </row>
    <row r="64" spans="1:58">
      <c r="A64" s="1">
        <v>1998</v>
      </c>
      <c r="B64" s="1" t="s">
        <v>117</v>
      </c>
      <c r="C64" s="12">
        <v>18.643000000000001</v>
      </c>
      <c r="D64" s="12">
        <v>47.968000000000004</v>
      </c>
      <c r="E64" s="12">
        <v>0</v>
      </c>
      <c r="F64" s="12">
        <v>0</v>
      </c>
      <c r="G64" s="12">
        <f t="shared" si="0"/>
        <v>66.611000000000004</v>
      </c>
      <c r="H64" s="12">
        <v>66.611000000000004</v>
      </c>
      <c r="I64" s="12">
        <v>103.99600000000001</v>
      </c>
      <c r="J64" s="12">
        <v>114.57899999999999</v>
      </c>
      <c r="K64" s="12">
        <v>0</v>
      </c>
      <c r="L64" s="12">
        <v>0</v>
      </c>
      <c r="M64" s="12">
        <v>0</v>
      </c>
      <c r="N64" s="12">
        <f>+BS_InfraMR[[#This Row],[A.03.1 -  Longitud de Vías de Explotación No Electrificadas Troncales y Ramales (vía principal) (km)]]+BS_InfraMR[[#This Row],[A.04.1 -  Longitud de Vías de Explotación Electrificadas Troncales y Ramales (vía principal) (km)]]</f>
        <v>114.57899999999999</v>
      </c>
      <c r="O64" s="12">
        <v>114.57899999999999</v>
      </c>
      <c r="P64" s="1">
        <v>23</v>
      </c>
      <c r="Q64" s="1">
        <v>6</v>
      </c>
      <c r="R64" s="1">
        <v>1</v>
      </c>
      <c r="S64" s="1">
        <f>+SUM(BS_InfraMR[[#This Row],[A.05.1 - Número de Estaciones en Explotación (cantidad)]:[A.07.1 - Número de Apeaderos en Explotación (cantidad)]])</f>
        <v>30</v>
      </c>
      <c r="T64" s="1">
        <v>18</v>
      </c>
      <c r="U64" s="1">
        <v>31</v>
      </c>
      <c r="V64" s="1">
        <v>0</v>
      </c>
      <c r="W64" s="1">
        <v>26</v>
      </c>
      <c r="X64" s="1">
        <v>0</v>
      </c>
      <c r="Y64" s="1">
        <f t="shared" si="1"/>
        <v>75</v>
      </c>
      <c r="Z64" s="1">
        <v>13</v>
      </c>
      <c r="AA64" s="1">
        <v>13</v>
      </c>
      <c r="AB64" s="1">
        <f>+BS_InfraMR[[#This Row],[Total Pasos Vehiculares a Nivel]]</f>
        <v>75</v>
      </c>
      <c r="AC64" s="1">
        <f t="shared" si="2"/>
        <v>101</v>
      </c>
      <c r="AD64" s="1">
        <v>1</v>
      </c>
      <c r="AE64" s="1">
        <v>8</v>
      </c>
      <c r="AF64" s="1">
        <v>11</v>
      </c>
      <c r="AG64" s="1">
        <f t="shared" si="3"/>
        <v>20</v>
      </c>
      <c r="AH64" s="12">
        <v>16.120999999999999</v>
      </c>
      <c r="AI64" s="12">
        <v>0</v>
      </c>
      <c r="AJ64" s="12">
        <v>50.177</v>
      </c>
      <c r="AK64" s="12">
        <f t="shared" si="4"/>
        <v>66.298000000000002</v>
      </c>
      <c r="AL64" s="1">
        <v>2</v>
      </c>
      <c r="AM64" s="1">
        <v>0</v>
      </c>
      <c r="AN64" s="1">
        <v>13</v>
      </c>
      <c r="AO64" s="1">
        <f t="shared" si="5"/>
        <v>15</v>
      </c>
      <c r="AP64" s="1">
        <v>0</v>
      </c>
      <c r="AQ64" s="1">
        <v>0</v>
      </c>
      <c r="AR64" s="1">
        <v>0</v>
      </c>
      <c r="AS64" s="1">
        <f>+SUM(BS_InfraMR[[#This Row],[B.02.1 - Parque de Coches Eléctricos Motrices]:[B.02.3 - Parque de Coches Eléctricos Motrices Tipo R]])</f>
        <v>0</v>
      </c>
      <c r="AT64" s="1">
        <v>0</v>
      </c>
      <c r="AU64" s="1">
        <v>0</v>
      </c>
      <c r="AV64" s="1">
        <v>0</v>
      </c>
      <c r="AW64" s="1">
        <f>+SUM(BS_InfraMR[[#This Row],[B.03.1 - Parque de Coches Motores Motrices Remolcados]:[B.03.3 - Parque de Coches Motores Motrices Cabina]])</f>
        <v>0</v>
      </c>
      <c r="AX64" s="1">
        <v>43</v>
      </c>
      <c r="AY64" s="1">
        <v>13</v>
      </c>
      <c r="AZ64" s="1">
        <v>0</v>
      </c>
      <c r="BA64" s="1">
        <v>26</v>
      </c>
      <c r="BB64" s="1">
        <v>0</v>
      </c>
      <c r="BC64" s="1">
        <f t="shared" si="6"/>
        <v>82</v>
      </c>
      <c r="BD64" s="1">
        <v>1</v>
      </c>
      <c r="BE64" s="1">
        <v>31</v>
      </c>
      <c r="BF64" s="12">
        <v>1</v>
      </c>
    </row>
    <row r="65" spans="1:58">
      <c r="A65" s="1">
        <v>1998</v>
      </c>
      <c r="B65" s="1" t="s">
        <v>118</v>
      </c>
      <c r="C65" s="12">
        <v>18.643000000000001</v>
      </c>
      <c r="D65" s="12">
        <v>47.968000000000004</v>
      </c>
      <c r="E65" s="12">
        <v>0</v>
      </c>
      <c r="F65" s="12">
        <v>0</v>
      </c>
      <c r="G65" s="12">
        <f t="shared" si="0"/>
        <v>66.611000000000004</v>
      </c>
      <c r="H65" s="12">
        <v>66.611000000000004</v>
      </c>
      <c r="I65" s="12">
        <v>103.99600000000001</v>
      </c>
      <c r="J65" s="12">
        <v>114.57899999999999</v>
      </c>
      <c r="K65" s="12">
        <v>0</v>
      </c>
      <c r="L65" s="12">
        <v>0</v>
      </c>
      <c r="M65" s="12">
        <v>0</v>
      </c>
      <c r="N65" s="12">
        <f>+BS_InfraMR[[#This Row],[A.03.1 -  Longitud de Vías de Explotación No Electrificadas Troncales y Ramales (vía principal) (km)]]+BS_InfraMR[[#This Row],[A.04.1 -  Longitud de Vías de Explotación Electrificadas Troncales y Ramales (vía principal) (km)]]</f>
        <v>114.57899999999999</v>
      </c>
      <c r="O65" s="12">
        <v>114.57899999999999</v>
      </c>
      <c r="P65" s="1">
        <v>23</v>
      </c>
      <c r="Q65" s="1">
        <v>6</v>
      </c>
      <c r="R65" s="1">
        <v>1</v>
      </c>
      <c r="S65" s="1">
        <f>+SUM(BS_InfraMR[[#This Row],[A.05.1 - Número de Estaciones en Explotación (cantidad)]:[A.07.1 - Número de Apeaderos en Explotación (cantidad)]])</f>
        <v>30</v>
      </c>
      <c r="T65" s="1">
        <v>18</v>
      </c>
      <c r="U65" s="1">
        <v>31</v>
      </c>
      <c r="V65" s="1">
        <v>0</v>
      </c>
      <c r="W65" s="1">
        <v>26</v>
      </c>
      <c r="X65" s="1">
        <v>0</v>
      </c>
      <c r="Y65" s="1">
        <f t="shared" si="1"/>
        <v>75</v>
      </c>
      <c r="Z65" s="1">
        <v>13</v>
      </c>
      <c r="AA65" s="1">
        <v>13</v>
      </c>
      <c r="AB65" s="1">
        <f>+BS_InfraMR[[#This Row],[Total Pasos Vehiculares a Nivel]]</f>
        <v>75</v>
      </c>
      <c r="AC65" s="1">
        <f t="shared" si="2"/>
        <v>101</v>
      </c>
      <c r="AD65" s="1">
        <v>1</v>
      </c>
      <c r="AE65" s="1">
        <v>8</v>
      </c>
      <c r="AF65" s="1">
        <v>11</v>
      </c>
      <c r="AG65" s="1">
        <f t="shared" si="3"/>
        <v>20</v>
      </c>
      <c r="AH65" s="12">
        <v>16.120999999999999</v>
      </c>
      <c r="AI65" s="12">
        <v>0</v>
      </c>
      <c r="AJ65" s="12">
        <v>50.177</v>
      </c>
      <c r="AK65" s="12">
        <f t="shared" si="4"/>
        <v>66.298000000000002</v>
      </c>
      <c r="AL65" s="1">
        <v>2</v>
      </c>
      <c r="AM65" s="1">
        <v>0</v>
      </c>
      <c r="AN65" s="1">
        <v>13</v>
      </c>
      <c r="AO65" s="1">
        <f t="shared" si="5"/>
        <v>15</v>
      </c>
      <c r="AP65" s="1">
        <v>0</v>
      </c>
      <c r="AQ65" s="1">
        <v>0</v>
      </c>
      <c r="AR65" s="1">
        <v>0</v>
      </c>
      <c r="AS65" s="1">
        <f>+SUM(BS_InfraMR[[#This Row],[B.02.1 - Parque de Coches Eléctricos Motrices]:[B.02.3 - Parque de Coches Eléctricos Motrices Tipo R]])</f>
        <v>0</v>
      </c>
      <c r="AT65" s="1">
        <v>0</v>
      </c>
      <c r="AU65" s="1">
        <v>0</v>
      </c>
      <c r="AV65" s="1">
        <v>0</v>
      </c>
      <c r="AW65" s="1">
        <f>+SUM(BS_InfraMR[[#This Row],[B.03.1 - Parque de Coches Motores Motrices Remolcados]:[B.03.3 - Parque de Coches Motores Motrices Cabina]])</f>
        <v>0</v>
      </c>
      <c r="AX65" s="1">
        <v>43</v>
      </c>
      <c r="AY65" s="1">
        <v>13</v>
      </c>
      <c r="AZ65" s="1">
        <v>0</v>
      </c>
      <c r="BA65" s="1">
        <v>26</v>
      </c>
      <c r="BB65" s="1">
        <v>0</v>
      </c>
      <c r="BC65" s="1">
        <f t="shared" si="6"/>
        <v>82</v>
      </c>
      <c r="BD65" s="1">
        <v>1</v>
      </c>
      <c r="BE65" s="1">
        <v>31</v>
      </c>
      <c r="BF65" s="12">
        <v>1</v>
      </c>
    </row>
    <row r="66" spans="1:58">
      <c r="A66" s="1">
        <v>1998</v>
      </c>
      <c r="B66" s="1" t="s">
        <v>119</v>
      </c>
      <c r="C66" s="12">
        <v>18.643000000000001</v>
      </c>
      <c r="D66" s="12">
        <v>47.968000000000004</v>
      </c>
      <c r="E66" s="12">
        <v>0</v>
      </c>
      <c r="F66" s="12">
        <v>0</v>
      </c>
      <c r="G66" s="12">
        <f t="shared" ref="G66:G129" si="7">SUM(C66:F66)</f>
        <v>66.611000000000004</v>
      </c>
      <c r="H66" s="12">
        <v>66.611000000000004</v>
      </c>
      <c r="I66" s="12">
        <v>103.99600000000001</v>
      </c>
      <c r="J66" s="12">
        <v>114.57899999999999</v>
      </c>
      <c r="K66" s="12">
        <v>0</v>
      </c>
      <c r="L66" s="12">
        <v>0</v>
      </c>
      <c r="M66" s="12">
        <v>0</v>
      </c>
      <c r="N66" s="12">
        <f>+BS_InfraMR[[#This Row],[A.03.1 -  Longitud de Vías de Explotación No Electrificadas Troncales y Ramales (vía principal) (km)]]+BS_InfraMR[[#This Row],[A.04.1 -  Longitud de Vías de Explotación Electrificadas Troncales y Ramales (vía principal) (km)]]</f>
        <v>114.57899999999999</v>
      </c>
      <c r="O66" s="12">
        <v>114.57899999999999</v>
      </c>
      <c r="P66" s="1">
        <v>23</v>
      </c>
      <c r="Q66" s="1">
        <v>6</v>
      </c>
      <c r="R66" s="1">
        <v>1</v>
      </c>
      <c r="S66" s="1">
        <f>+SUM(BS_InfraMR[[#This Row],[A.05.1 - Número de Estaciones en Explotación (cantidad)]:[A.07.1 - Número de Apeaderos en Explotación (cantidad)]])</f>
        <v>30</v>
      </c>
      <c r="T66" s="1">
        <v>18</v>
      </c>
      <c r="U66" s="1">
        <v>31</v>
      </c>
      <c r="V66" s="1">
        <v>0</v>
      </c>
      <c r="W66" s="1">
        <v>26</v>
      </c>
      <c r="X66" s="1">
        <v>0</v>
      </c>
      <c r="Y66" s="1">
        <f t="shared" ref="Y66:Y129" si="8">SUM(T66:X66)</f>
        <v>75</v>
      </c>
      <c r="Z66" s="1">
        <v>13</v>
      </c>
      <c r="AA66" s="1">
        <v>13</v>
      </c>
      <c r="AB66" s="1">
        <f>+BS_InfraMR[[#This Row],[Total Pasos Vehiculares a Nivel]]</f>
        <v>75</v>
      </c>
      <c r="AC66" s="1">
        <f t="shared" ref="AC66:AC129" si="9">SUM(Z66:AB66)</f>
        <v>101</v>
      </c>
      <c r="AD66" s="1">
        <v>1</v>
      </c>
      <c r="AE66" s="1">
        <v>8</v>
      </c>
      <c r="AF66" s="1">
        <v>11</v>
      </c>
      <c r="AG66" s="1">
        <f t="shared" ref="AG66:AG129" si="10">SUM(AD66:AF66)</f>
        <v>20</v>
      </c>
      <c r="AH66" s="12">
        <v>16.120999999999999</v>
      </c>
      <c r="AI66" s="12">
        <v>0</v>
      </c>
      <c r="AJ66" s="12">
        <v>50.177</v>
      </c>
      <c r="AK66" s="12">
        <f t="shared" ref="AK66:AK129" si="11">SUM(AH66:AJ66)</f>
        <v>66.298000000000002</v>
      </c>
      <c r="AL66" s="1">
        <v>2</v>
      </c>
      <c r="AM66" s="1">
        <v>0</v>
      </c>
      <c r="AN66" s="1">
        <v>13</v>
      </c>
      <c r="AO66" s="1">
        <f t="shared" ref="AO66:AO129" si="12">SUM(AL66:AN66)</f>
        <v>15</v>
      </c>
      <c r="AP66" s="1">
        <v>0</v>
      </c>
      <c r="AQ66" s="1">
        <v>0</v>
      </c>
      <c r="AR66" s="1">
        <v>0</v>
      </c>
      <c r="AS66" s="1">
        <f>+SUM(BS_InfraMR[[#This Row],[B.02.1 - Parque de Coches Eléctricos Motrices]:[B.02.3 - Parque de Coches Eléctricos Motrices Tipo R]])</f>
        <v>0</v>
      </c>
      <c r="AT66" s="1">
        <v>0</v>
      </c>
      <c r="AU66" s="1">
        <v>0</v>
      </c>
      <c r="AV66" s="1">
        <v>0</v>
      </c>
      <c r="AW66" s="1">
        <f>+SUM(BS_InfraMR[[#This Row],[B.03.1 - Parque de Coches Motores Motrices Remolcados]:[B.03.3 - Parque de Coches Motores Motrices Cabina]])</f>
        <v>0</v>
      </c>
      <c r="AX66" s="1">
        <v>43</v>
      </c>
      <c r="AY66" s="1">
        <v>13</v>
      </c>
      <c r="AZ66" s="1">
        <v>0</v>
      </c>
      <c r="BA66" s="1">
        <v>26</v>
      </c>
      <c r="BB66" s="1">
        <v>0</v>
      </c>
      <c r="BC66" s="1">
        <f t="shared" ref="BC66:BC129" si="13">SUM(AX66:BB66)</f>
        <v>82</v>
      </c>
      <c r="BD66" s="1">
        <v>1</v>
      </c>
      <c r="BE66" s="1">
        <v>31</v>
      </c>
      <c r="BF66" s="12">
        <v>1</v>
      </c>
    </row>
    <row r="67" spans="1:58">
      <c r="A67" s="1">
        <v>1998</v>
      </c>
      <c r="B67" s="1" t="s">
        <v>120</v>
      </c>
      <c r="C67" s="12">
        <v>18.643000000000001</v>
      </c>
      <c r="D67" s="12">
        <v>47.968000000000004</v>
      </c>
      <c r="E67" s="12">
        <v>0</v>
      </c>
      <c r="F67" s="12">
        <v>0</v>
      </c>
      <c r="G67" s="12">
        <f t="shared" si="7"/>
        <v>66.611000000000004</v>
      </c>
      <c r="H67" s="12">
        <v>66.611000000000004</v>
      </c>
      <c r="I67" s="12">
        <v>103.99600000000001</v>
      </c>
      <c r="J67" s="12">
        <v>114.57899999999999</v>
      </c>
      <c r="K67" s="12">
        <v>0</v>
      </c>
      <c r="L67" s="12">
        <v>0</v>
      </c>
      <c r="M67" s="12">
        <v>0</v>
      </c>
      <c r="N67" s="12">
        <f>+BS_InfraMR[[#This Row],[A.03.1 -  Longitud de Vías de Explotación No Electrificadas Troncales y Ramales (vía principal) (km)]]+BS_InfraMR[[#This Row],[A.04.1 -  Longitud de Vías de Explotación Electrificadas Troncales y Ramales (vía principal) (km)]]</f>
        <v>114.57899999999999</v>
      </c>
      <c r="O67" s="12">
        <v>114.57899999999999</v>
      </c>
      <c r="P67" s="1">
        <v>23</v>
      </c>
      <c r="Q67" s="1">
        <v>6</v>
      </c>
      <c r="R67" s="1">
        <v>1</v>
      </c>
      <c r="S67" s="1">
        <f>+SUM(BS_InfraMR[[#This Row],[A.05.1 - Número de Estaciones en Explotación (cantidad)]:[A.07.1 - Número de Apeaderos en Explotación (cantidad)]])</f>
        <v>30</v>
      </c>
      <c r="T67" s="1">
        <v>18</v>
      </c>
      <c r="U67" s="1">
        <v>31</v>
      </c>
      <c r="V67" s="1">
        <v>0</v>
      </c>
      <c r="W67" s="1">
        <v>26</v>
      </c>
      <c r="X67" s="1">
        <v>0</v>
      </c>
      <c r="Y67" s="1">
        <f t="shared" si="8"/>
        <v>75</v>
      </c>
      <c r="Z67" s="1">
        <v>13</v>
      </c>
      <c r="AA67" s="1">
        <v>13</v>
      </c>
      <c r="AB67" s="1">
        <f>+BS_InfraMR[[#This Row],[Total Pasos Vehiculares a Nivel]]</f>
        <v>75</v>
      </c>
      <c r="AC67" s="1">
        <f t="shared" si="9"/>
        <v>101</v>
      </c>
      <c r="AD67" s="1">
        <v>1</v>
      </c>
      <c r="AE67" s="1">
        <v>8</v>
      </c>
      <c r="AF67" s="1">
        <v>11</v>
      </c>
      <c r="AG67" s="1">
        <f t="shared" si="10"/>
        <v>20</v>
      </c>
      <c r="AH67" s="12">
        <v>16.120999999999999</v>
      </c>
      <c r="AI67" s="12">
        <v>0</v>
      </c>
      <c r="AJ67" s="12">
        <v>50.177</v>
      </c>
      <c r="AK67" s="12">
        <f t="shared" si="11"/>
        <v>66.298000000000002</v>
      </c>
      <c r="AL67" s="1">
        <v>2</v>
      </c>
      <c r="AM67" s="1">
        <v>0</v>
      </c>
      <c r="AN67" s="1">
        <v>13</v>
      </c>
      <c r="AO67" s="1">
        <f t="shared" si="12"/>
        <v>15</v>
      </c>
      <c r="AP67" s="1">
        <v>0</v>
      </c>
      <c r="AQ67" s="1">
        <v>0</v>
      </c>
      <c r="AR67" s="1">
        <v>0</v>
      </c>
      <c r="AS67" s="1">
        <f>+SUM(BS_InfraMR[[#This Row],[B.02.1 - Parque de Coches Eléctricos Motrices]:[B.02.3 - Parque de Coches Eléctricos Motrices Tipo R]])</f>
        <v>0</v>
      </c>
      <c r="AT67" s="1">
        <v>0</v>
      </c>
      <c r="AU67" s="1">
        <v>0</v>
      </c>
      <c r="AV67" s="1">
        <v>0</v>
      </c>
      <c r="AW67" s="1">
        <f>+SUM(BS_InfraMR[[#This Row],[B.03.1 - Parque de Coches Motores Motrices Remolcados]:[B.03.3 - Parque de Coches Motores Motrices Cabina]])</f>
        <v>0</v>
      </c>
      <c r="AX67" s="1">
        <v>43</v>
      </c>
      <c r="AY67" s="1">
        <v>13</v>
      </c>
      <c r="AZ67" s="1">
        <v>0</v>
      </c>
      <c r="BA67" s="1">
        <v>26</v>
      </c>
      <c r="BB67" s="1">
        <v>0</v>
      </c>
      <c r="BC67" s="1">
        <f t="shared" si="13"/>
        <v>82</v>
      </c>
      <c r="BD67" s="1">
        <v>1</v>
      </c>
      <c r="BE67" s="1">
        <v>31</v>
      </c>
      <c r="BF67" s="12">
        <v>1</v>
      </c>
    </row>
    <row r="68" spans="1:58">
      <c r="A68" s="1">
        <v>1998</v>
      </c>
      <c r="B68" s="1" t="s">
        <v>121</v>
      </c>
      <c r="C68" s="12">
        <v>18.643000000000001</v>
      </c>
      <c r="D68" s="12">
        <v>47.968000000000004</v>
      </c>
      <c r="E68" s="12">
        <v>0</v>
      </c>
      <c r="F68" s="12">
        <v>0</v>
      </c>
      <c r="G68" s="12">
        <f t="shared" si="7"/>
        <v>66.611000000000004</v>
      </c>
      <c r="H68" s="12">
        <v>66.611000000000004</v>
      </c>
      <c r="I68" s="12">
        <v>103.99600000000001</v>
      </c>
      <c r="J68" s="12">
        <v>114.57899999999999</v>
      </c>
      <c r="K68" s="12">
        <v>0</v>
      </c>
      <c r="L68" s="12">
        <v>0</v>
      </c>
      <c r="M68" s="12">
        <v>0</v>
      </c>
      <c r="N68" s="12">
        <f>+BS_InfraMR[[#This Row],[A.03.1 -  Longitud de Vías de Explotación No Electrificadas Troncales y Ramales (vía principal) (km)]]+BS_InfraMR[[#This Row],[A.04.1 -  Longitud de Vías de Explotación Electrificadas Troncales y Ramales (vía principal) (km)]]</f>
        <v>114.57899999999999</v>
      </c>
      <c r="O68" s="12">
        <v>114.57899999999999</v>
      </c>
      <c r="P68" s="1">
        <v>23</v>
      </c>
      <c r="Q68" s="1">
        <v>6</v>
      </c>
      <c r="R68" s="1">
        <v>1</v>
      </c>
      <c r="S68" s="1">
        <f>+SUM(BS_InfraMR[[#This Row],[A.05.1 - Número de Estaciones en Explotación (cantidad)]:[A.07.1 - Número de Apeaderos en Explotación (cantidad)]])</f>
        <v>30</v>
      </c>
      <c r="T68" s="1">
        <v>18</v>
      </c>
      <c r="U68" s="1">
        <v>31</v>
      </c>
      <c r="V68" s="1">
        <v>0</v>
      </c>
      <c r="W68" s="1">
        <v>26</v>
      </c>
      <c r="X68" s="1">
        <v>0</v>
      </c>
      <c r="Y68" s="1">
        <f t="shared" si="8"/>
        <v>75</v>
      </c>
      <c r="Z68" s="1">
        <v>13</v>
      </c>
      <c r="AA68" s="1">
        <v>13</v>
      </c>
      <c r="AB68" s="1">
        <f>+BS_InfraMR[[#This Row],[Total Pasos Vehiculares a Nivel]]</f>
        <v>75</v>
      </c>
      <c r="AC68" s="1">
        <f t="shared" si="9"/>
        <v>101</v>
      </c>
      <c r="AD68" s="1">
        <v>1</v>
      </c>
      <c r="AE68" s="1">
        <v>8</v>
      </c>
      <c r="AF68" s="1">
        <v>11</v>
      </c>
      <c r="AG68" s="1">
        <f t="shared" si="10"/>
        <v>20</v>
      </c>
      <c r="AH68" s="12">
        <v>16.120999999999999</v>
      </c>
      <c r="AI68" s="12">
        <v>0</v>
      </c>
      <c r="AJ68" s="12">
        <v>50.177</v>
      </c>
      <c r="AK68" s="12">
        <f t="shared" si="11"/>
        <v>66.298000000000002</v>
      </c>
      <c r="AL68" s="1">
        <v>2</v>
      </c>
      <c r="AM68" s="1">
        <v>0</v>
      </c>
      <c r="AN68" s="1">
        <v>13</v>
      </c>
      <c r="AO68" s="1">
        <f t="shared" si="12"/>
        <v>15</v>
      </c>
      <c r="AP68" s="1">
        <v>0</v>
      </c>
      <c r="AQ68" s="1">
        <v>0</v>
      </c>
      <c r="AR68" s="1">
        <v>0</v>
      </c>
      <c r="AS68" s="1">
        <f>+SUM(BS_InfraMR[[#This Row],[B.02.1 - Parque de Coches Eléctricos Motrices]:[B.02.3 - Parque de Coches Eléctricos Motrices Tipo R]])</f>
        <v>0</v>
      </c>
      <c r="AT68" s="1">
        <v>0</v>
      </c>
      <c r="AU68" s="1">
        <v>0</v>
      </c>
      <c r="AV68" s="1">
        <v>0</v>
      </c>
      <c r="AW68" s="1">
        <f>+SUM(BS_InfraMR[[#This Row],[B.03.1 - Parque de Coches Motores Motrices Remolcados]:[B.03.3 - Parque de Coches Motores Motrices Cabina]])</f>
        <v>0</v>
      </c>
      <c r="AX68" s="1">
        <v>43</v>
      </c>
      <c r="AY68" s="1">
        <v>13</v>
      </c>
      <c r="AZ68" s="1">
        <v>0</v>
      </c>
      <c r="BA68" s="1">
        <v>26</v>
      </c>
      <c r="BB68" s="1">
        <v>0</v>
      </c>
      <c r="BC68" s="1">
        <f t="shared" si="13"/>
        <v>82</v>
      </c>
      <c r="BD68" s="1">
        <v>1</v>
      </c>
      <c r="BE68" s="1">
        <v>31</v>
      </c>
      <c r="BF68" s="12">
        <v>1</v>
      </c>
    </row>
    <row r="69" spans="1:58">
      <c r="A69" s="1">
        <v>1998</v>
      </c>
      <c r="B69" s="1" t="s">
        <v>122</v>
      </c>
      <c r="C69" s="12">
        <v>18.643000000000001</v>
      </c>
      <c r="D69" s="12">
        <v>47.968000000000004</v>
      </c>
      <c r="E69" s="12">
        <v>0</v>
      </c>
      <c r="F69" s="12">
        <v>0</v>
      </c>
      <c r="G69" s="12">
        <f t="shared" si="7"/>
        <v>66.611000000000004</v>
      </c>
      <c r="H69" s="12">
        <v>66.611000000000004</v>
      </c>
      <c r="I69" s="12">
        <v>103.99600000000001</v>
      </c>
      <c r="J69" s="12">
        <v>114.57899999999999</v>
      </c>
      <c r="K69" s="12">
        <v>0</v>
      </c>
      <c r="L69" s="12">
        <v>0</v>
      </c>
      <c r="M69" s="12">
        <v>0</v>
      </c>
      <c r="N69" s="12">
        <f>+BS_InfraMR[[#This Row],[A.03.1 -  Longitud de Vías de Explotación No Electrificadas Troncales y Ramales (vía principal) (km)]]+BS_InfraMR[[#This Row],[A.04.1 -  Longitud de Vías de Explotación Electrificadas Troncales y Ramales (vía principal) (km)]]</f>
        <v>114.57899999999999</v>
      </c>
      <c r="O69" s="12">
        <v>114.57899999999999</v>
      </c>
      <c r="P69" s="1">
        <v>23</v>
      </c>
      <c r="Q69" s="1">
        <v>6</v>
      </c>
      <c r="R69" s="1">
        <v>1</v>
      </c>
      <c r="S69" s="1">
        <f>+SUM(BS_InfraMR[[#This Row],[A.05.1 - Número de Estaciones en Explotación (cantidad)]:[A.07.1 - Número de Apeaderos en Explotación (cantidad)]])</f>
        <v>30</v>
      </c>
      <c r="T69" s="1">
        <v>18</v>
      </c>
      <c r="U69" s="1">
        <v>31</v>
      </c>
      <c r="V69" s="1">
        <v>0</v>
      </c>
      <c r="W69" s="1">
        <v>26</v>
      </c>
      <c r="X69" s="1">
        <v>0</v>
      </c>
      <c r="Y69" s="1">
        <f t="shared" si="8"/>
        <v>75</v>
      </c>
      <c r="Z69" s="1">
        <v>13</v>
      </c>
      <c r="AA69" s="1">
        <v>13</v>
      </c>
      <c r="AB69" s="1">
        <f>+BS_InfraMR[[#This Row],[Total Pasos Vehiculares a Nivel]]</f>
        <v>75</v>
      </c>
      <c r="AC69" s="1">
        <f t="shared" si="9"/>
        <v>101</v>
      </c>
      <c r="AD69" s="1">
        <v>1</v>
      </c>
      <c r="AE69" s="1">
        <v>8</v>
      </c>
      <c r="AF69" s="1">
        <v>11</v>
      </c>
      <c r="AG69" s="1">
        <f t="shared" si="10"/>
        <v>20</v>
      </c>
      <c r="AH69" s="12">
        <v>16.120999999999999</v>
      </c>
      <c r="AI69" s="12">
        <v>0</v>
      </c>
      <c r="AJ69" s="12">
        <v>50.177</v>
      </c>
      <c r="AK69" s="12">
        <f t="shared" si="11"/>
        <v>66.298000000000002</v>
      </c>
      <c r="AL69" s="1">
        <v>2</v>
      </c>
      <c r="AM69" s="1">
        <v>0</v>
      </c>
      <c r="AN69" s="1">
        <v>13</v>
      </c>
      <c r="AO69" s="1">
        <f t="shared" si="12"/>
        <v>15</v>
      </c>
      <c r="AP69" s="1">
        <v>0</v>
      </c>
      <c r="AQ69" s="1">
        <v>0</v>
      </c>
      <c r="AR69" s="1">
        <v>0</v>
      </c>
      <c r="AS69" s="1">
        <f>+SUM(BS_InfraMR[[#This Row],[B.02.1 - Parque de Coches Eléctricos Motrices]:[B.02.3 - Parque de Coches Eléctricos Motrices Tipo R]])</f>
        <v>0</v>
      </c>
      <c r="AT69" s="1">
        <v>0</v>
      </c>
      <c r="AU69" s="1">
        <v>0</v>
      </c>
      <c r="AV69" s="1">
        <v>0</v>
      </c>
      <c r="AW69" s="1">
        <f>+SUM(BS_InfraMR[[#This Row],[B.03.1 - Parque de Coches Motores Motrices Remolcados]:[B.03.3 - Parque de Coches Motores Motrices Cabina]])</f>
        <v>0</v>
      </c>
      <c r="AX69" s="1">
        <v>43</v>
      </c>
      <c r="AY69" s="1">
        <v>13</v>
      </c>
      <c r="AZ69" s="1">
        <v>0</v>
      </c>
      <c r="BA69" s="1">
        <v>26</v>
      </c>
      <c r="BB69" s="1">
        <v>0</v>
      </c>
      <c r="BC69" s="1">
        <f t="shared" si="13"/>
        <v>82</v>
      </c>
      <c r="BD69" s="1">
        <v>1</v>
      </c>
      <c r="BE69" s="1">
        <v>31</v>
      </c>
      <c r="BF69" s="12">
        <v>1</v>
      </c>
    </row>
    <row r="70" spans="1:58">
      <c r="A70" s="1">
        <v>1998</v>
      </c>
      <c r="B70" s="1" t="s">
        <v>123</v>
      </c>
      <c r="C70" s="12">
        <v>18.643000000000001</v>
      </c>
      <c r="D70" s="12">
        <v>47.968000000000004</v>
      </c>
      <c r="E70" s="12">
        <v>0</v>
      </c>
      <c r="F70" s="12">
        <v>0</v>
      </c>
      <c r="G70" s="12">
        <f t="shared" si="7"/>
        <v>66.611000000000004</v>
      </c>
      <c r="H70" s="12">
        <v>66.611000000000004</v>
      </c>
      <c r="I70" s="12">
        <v>103.99600000000001</v>
      </c>
      <c r="J70" s="12">
        <v>114.57899999999999</v>
      </c>
      <c r="K70" s="12">
        <v>0</v>
      </c>
      <c r="L70" s="12">
        <v>0</v>
      </c>
      <c r="M70" s="12">
        <v>0</v>
      </c>
      <c r="N70" s="12">
        <f>+BS_InfraMR[[#This Row],[A.03.1 -  Longitud de Vías de Explotación No Electrificadas Troncales y Ramales (vía principal) (km)]]+BS_InfraMR[[#This Row],[A.04.1 -  Longitud de Vías de Explotación Electrificadas Troncales y Ramales (vía principal) (km)]]</f>
        <v>114.57899999999999</v>
      </c>
      <c r="O70" s="12">
        <v>114.57899999999999</v>
      </c>
      <c r="P70" s="1">
        <v>23</v>
      </c>
      <c r="Q70" s="1">
        <v>6</v>
      </c>
      <c r="R70" s="1">
        <v>1</v>
      </c>
      <c r="S70" s="1">
        <f>+SUM(BS_InfraMR[[#This Row],[A.05.1 - Número de Estaciones en Explotación (cantidad)]:[A.07.1 - Número de Apeaderos en Explotación (cantidad)]])</f>
        <v>30</v>
      </c>
      <c r="T70" s="1">
        <v>18</v>
      </c>
      <c r="U70" s="1">
        <v>31</v>
      </c>
      <c r="V70" s="1">
        <v>0</v>
      </c>
      <c r="W70" s="1">
        <v>26</v>
      </c>
      <c r="X70" s="1">
        <v>0</v>
      </c>
      <c r="Y70" s="1">
        <f t="shared" si="8"/>
        <v>75</v>
      </c>
      <c r="Z70" s="1">
        <v>13</v>
      </c>
      <c r="AA70" s="1">
        <v>13</v>
      </c>
      <c r="AB70" s="1">
        <f>+BS_InfraMR[[#This Row],[Total Pasos Vehiculares a Nivel]]</f>
        <v>75</v>
      </c>
      <c r="AC70" s="1">
        <f t="shared" si="9"/>
        <v>101</v>
      </c>
      <c r="AD70" s="1">
        <v>1</v>
      </c>
      <c r="AE70" s="1">
        <v>8</v>
      </c>
      <c r="AF70" s="1">
        <v>11</v>
      </c>
      <c r="AG70" s="1">
        <f t="shared" si="10"/>
        <v>20</v>
      </c>
      <c r="AH70" s="12">
        <v>16.120999999999999</v>
      </c>
      <c r="AI70" s="12">
        <v>0</v>
      </c>
      <c r="AJ70" s="12">
        <v>50.177</v>
      </c>
      <c r="AK70" s="12">
        <f t="shared" si="11"/>
        <v>66.298000000000002</v>
      </c>
      <c r="AL70" s="1">
        <v>2</v>
      </c>
      <c r="AM70" s="1">
        <v>0</v>
      </c>
      <c r="AN70" s="1">
        <v>13</v>
      </c>
      <c r="AO70" s="1">
        <f t="shared" si="12"/>
        <v>15</v>
      </c>
      <c r="AP70" s="1">
        <v>0</v>
      </c>
      <c r="AQ70" s="1">
        <v>0</v>
      </c>
      <c r="AR70" s="1">
        <v>0</v>
      </c>
      <c r="AS70" s="1">
        <f>+SUM(BS_InfraMR[[#This Row],[B.02.1 - Parque de Coches Eléctricos Motrices]:[B.02.3 - Parque de Coches Eléctricos Motrices Tipo R]])</f>
        <v>0</v>
      </c>
      <c r="AT70" s="1">
        <v>0</v>
      </c>
      <c r="AU70" s="1">
        <v>0</v>
      </c>
      <c r="AV70" s="1">
        <v>0</v>
      </c>
      <c r="AW70" s="1">
        <f>+SUM(BS_InfraMR[[#This Row],[B.03.1 - Parque de Coches Motores Motrices Remolcados]:[B.03.3 - Parque de Coches Motores Motrices Cabina]])</f>
        <v>0</v>
      </c>
      <c r="AX70" s="1">
        <v>43</v>
      </c>
      <c r="AY70" s="1">
        <v>13</v>
      </c>
      <c r="AZ70" s="1">
        <v>0</v>
      </c>
      <c r="BA70" s="1">
        <v>26</v>
      </c>
      <c r="BB70" s="1">
        <v>0</v>
      </c>
      <c r="BC70" s="1">
        <f t="shared" si="13"/>
        <v>82</v>
      </c>
      <c r="BD70" s="1">
        <v>1</v>
      </c>
      <c r="BE70" s="1">
        <v>31</v>
      </c>
      <c r="BF70" s="12">
        <v>1</v>
      </c>
    </row>
    <row r="71" spans="1:58">
      <c r="A71" s="1">
        <v>1998</v>
      </c>
      <c r="B71" s="1" t="s">
        <v>124</v>
      </c>
      <c r="C71" s="12">
        <v>18.643000000000001</v>
      </c>
      <c r="D71" s="12">
        <v>47.968000000000004</v>
      </c>
      <c r="E71" s="12">
        <v>0</v>
      </c>
      <c r="F71" s="12">
        <v>0</v>
      </c>
      <c r="G71" s="12">
        <f t="shared" si="7"/>
        <v>66.611000000000004</v>
      </c>
      <c r="H71" s="12">
        <v>66.611000000000004</v>
      </c>
      <c r="I71" s="12">
        <v>103.99600000000001</v>
      </c>
      <c r="J71" s="12">
        <v>114.57899999999999</v>
      </c>
      <c r="K71" s="12">
        <v>0</v>
      </c>
      <c r="L71" s="12">
        <v>0</v>
      </c>
      <c r="M71" s="12">
        <v>0</v>
      </c>
      <c r="N71" s="12">
        <f>+BS_InfraMR[[#This Row],[A.03.1 -  Longitud de Vías de Explotación No Electrificadas Troncales y Ramales (vía principal) (km)]]+BS_InfraMR[[#This Row],[A.04.1 -  Longitud de Vías de Explotación Electrificadas Troncales y Ramales (vía principal) (km)]]</f>
        <v>114.57899999999999</v>
      </c>
      <c r="O71" s="12">
        <v>114.57899999999999</v>
      </c>
      <c r="P71" s="1">
        <v>23</v>
      </c>
      <c r="Q71" s="1">
        <v>6</v>
      </c>
      <c r="R71" s="1">
        <v>1</v>
      </c>
      <c r="S71" s="1">
        <f>+SUM(BS_InfraMR[[#This Row],[A.05.1 - Número de Estaciones en Explotación (cantidad)]:[A.07.1 - Número de Apeaderos en Explotación (cantidad)]])</f>
        <v>30</v>
      </c>
      <c r="T71" s="1">
        <v>18</v>
      </c>
      <c r="U71" s="1">
        <v>31</v>
      </c>
      <c r="V71" s="1">
        <v>0</v>
      </c>
      <c r="W71" s="1">
        <v>26</v>
      </c>
      <c r="X71" s="1">
        <v>0</v>
      </c>
      <c r="Y71" s="1">
        <f t="shared" si="8"/>
        <v>75</v>
      </c>
      <c r="Z71" s="1">
        <v>13</v>
      </c>
      <c r="AA71" s="1">
        <v>13</v>
      </c>
      <c r="AB71" s="1">
        <f>+BS_InfraMR[[#This Row],[Total Pasos Vehiculares a Nivel]]</f>
        <v>75</v>
      </c>
      <c r="AC71" s="1">
        <f t="shared" si="9"/>
        <v>101</v>
      </c>
      <c r="AD71" s="1">
        <v>1</v>
      </c>
      <c r="AE71" s="1">
        <v>8</v>
      </c>
      <c r="AF71" s="1">
        <v>11</v>
      </c>
      <c r="AG71" s="1">
        <f t="shared" si="10"/>
        <v>20</v>
      </c>
      <c r="AH71" s="12">
        <v>16.120999999999999</v>
      </c>
      <c r="AI71" s="12">
        <v>0</v>
      </c>
      <c r="AJ71" s="12">
        <v>50.177</v>
      </c>
      <c r="AK71" s="12">
        <f t="shared" si="11"/>
        <v>66.298000000000002</v>
      </c>
      <c r="AL71" s="1">
        <v>2</v>
      </c>
      <c r="AM71" s="1">
        <v>0</v>
      </c>
      <c r="AN71" s="1">
        <v>13</v>
      </c>
      <c r="AO71" s="1">
        <f t="shared" si="12"/>
        <v>15</v>
      </c>
      <c r="AP71" s="1">
        <v>0</v>
      </c>
      <c r="AQ71" s="1">
        <v>0</v>
      </c>
      <c r="AR71" s="1">
        <v>0</v>
      </c>
      <c r="AS71" s="1">
        <f>+SUM(BS_InfraMR[[#This Row],[B.02.1 - Parque de Coches Eléctricos Motrices]:[B.02.3 - Parque de Coches Eléctricos Motrices Tipo R]])</f>
        <v>0</v>
      </c>
      <c r="AT71" s="1">
        <v>0</v>
      </c>
      <c r="AU71" s="1">
        <v>0</v>
      </c>
      <c r="AV71" s="1">
        <v>0</v>
      </c>
      <c r="AW71" s="1">
        <f>+SUM(BS_InfraMR[[#This Row],[B.03.1 - Parque de Coches Motores Motrices Remolcados]:[B.03.3 - Parque de Coches Motores Motrices Cabina]])</f>
        <v>0</v>
      </c>
      <c r="AX71" s="1">
        <v>43</v>
      </c>
      <c r="AY71" s="1">
        <v>13</v>
      </c>
      <c r="AZ71" s="1">
        <v>0</v>
      </c>
      <c r="BA71" s="1">
        <v>26</v>
      </c>
      <c r="BB71" s="1">
        <v>0</v>
      </c>
      <c r="BC71" s="1">
        <f t="shared" si="13"/>
        <v>82</v>
      </c>
      <c r="BD71" s="1">
        <v>1</v>
      </c>
      <c r="BE71" s="1">
        <v>31</v>
      </c>
      <c r="BF71" s="12">
        <v>1</v>
      </c>
    </row>
    <row r="72" spans="1:58">
      <c r="A72" s="1">
        <v>1998</v>
      </c>
      <c r="B72" s="1" t="s">
        <v>125</v>
      </c>
      <c r="C72" s="12">
        <v>18.643000000000001</v>
      </c>
      <c r="D72" s="12">
        <v>47.968000000000004</v>
      </c>
      <c r="E72" s="12">
        <v>0</v>
      </c>
      <c r="F72" s="12">
        <v>0</v>
      </c>
      <c r="G72" s="12">
        <f t="shared" si="7"/>
        <v>66.611000000000004</v>
      </c>
      <c r="H72" s="12">
        <v>66.611000000000004</v>
      </c>
      <c r="I72" s="12">
        <v>103.99600000000001</v>
      </c>
      <c r="J72" s="12">
        <v>114.57899999999999</v>
      </c>
      <c r="K72" s="12">
        <v>0</v>
      </c>
      <c r="L72" s="12">
        <v>0</v>
      </c>
      <c r="M72" s="12">
        <v>0</v>
      </c>
      <c r="N72" s="12">
        <f>+BS_InfraMR[[#This Row],[A.03.1 -  Longitud de Vías de Explotación No Electrificadas Troncales y Ramales (vía principal) (km)]]+BS_InfraMR[[#This Row],[A.04.1 -  Longitud de Vías de Explotación Electrificadas Troncales y Ramales (vía principal) (km)]]</f>
        <v>114.57899999999999</v>
      </c>
      <c r="O72" s="12">
        <v>114.57899999999999</v>
      </c>
      <c r="P72" s="1">
        <v>23</v>
      </c>
      <c r="Q72" s="1">
        <v>6</v>
      </c>
      <c r="R72" s="1">
        <v>1</v>
      </c>
      <c r="S72" s="1">
        <f>+SUM(BS_InfraMR[[#This Row],[A.05.1 - Número de Estaciones en Explotación (cantidad)]:[A.07.1 - Número de Apeaderos en Explotación (cantidad)]])</f>
        <v>30</v>
      </c>
      <c r="T72" s="1">
        <v>18</v>
      </c>
      <c r="U72" s="1">
        <v>31</v>
      </c>
      <c r="V72" s="1">
        <v>0</v>
      </c>
      <c r="W72" s="1">
        <v>26</v>
      </c>
      <c r="X72" s="1">
        <v>0</v>
      </c>
      <c r="Y72" s="1">
        <f t="shared" si="8"/>
        <v>75</v>
      </c>
      <c r="Z72" s="1">
        <v>13</v>
      </c>
      <c r="AA72" s="1">
        <v>13</v>
      </c>
      <c r="AB72" s="1">
        <f>+BS_InfraMR[[#This Row],[Total Pasos Vehiculares a Nivel]]</f>
        <v>75</v>
      </c>
      <c r="AC72" s="1">
        <f t="shared" si="9"/>
        <v>101</v>
      </c>
      <c r="AD72" s="1">
        <v>1</v>
      </c>
      <c r="AE72" s="1">
        <v>8</v>
      </c>
      <c r="AF72" s="1">
        <v>11</v>
      </c>
      <c r="AG72" s="1">
        <f t="shared" si="10"/>
        <v>20</v>
      </c>
      <c r="AH72" s="12">
        <v>16.120999999999999</v>
      </c>
      <c r="AI72" s="12">
        <v>0</v>
      </c>
      <c r="AJ72" s="12">
        <v>50.177</v>
      </c>
      <c r="AK72" s="12">
        <f t="shared" si="11"/>
        <v>66.298000000000002</v>
      </c>
      <c r="AL72" s="1">
        <v>2</v>
      </c>
      <c r="AM72" s="1">
        <v>0</v>
      </c>
      <c r="AN72" s="1">
        <v>13</v>
      </c>
      <c r="AO72" s="1">
        <f t="shared" si="12"/>
        <v>15</v>
      </c>
      <c r="AP72" s="1">
        <v>0</v>
      </c>
      <c r="AQ72" s="1">
        <v>0</v>
      </c>
      <c r="AR72" s="1">
        <v>0</v>
      </c>
      <c r="AS72" s="1">
        <f>+SUM(BS_InfraMR[[#This Row],[B.02.1 - Parque de Coches Eléctricos Motrices]:[B.02.3 - Parque de Coches Eléctricos Motrices Tipo R]])</f>
        <v>0</v>
      </c>
      <c r="AT72" s="1">
        <v>0</v>
      </c>
      <c r="AU72" s="1">
        <v>0</v>
      </c>
      <c r="AV72" s="1">
        <v>0</v>
      </c>
      <c r="AW72" s="1">
        <f>+SUM(BS_InfraMR[[#This Row],[B.03.1 - Parque de Coches Motores Motrices Remolcados]:[B.03.3 - Parque de Coches Motores Motrices Cabina]])</f>
        <v>0</v>
      </c>
      <c r="AX72" s="1">
        <v>43</v>
      </c>
      <c r="AY72" s="1">
        <v>13</v>
      </c>
      <c r="AZ72" s="1">
        <v>0</v>
      </c>
      <c r="BA72" s="1">
        <v>26</v>
      </c>
      <c r="BB72" s="1">
        <v>0</v>
      </c>
      <c r="BC72" s="1">
        <f t="shared" si="13"/>
        <v>82</v>
      </c>
      <c r="BD72" s="1">
        <v>1</v>
      </c>
      <c r="BE72" s="1">
        <v>31</v>
      </c>
      <c r="BF72" s="12">
        <v>1</v>
      </c>
    </row>
    <row r="73" spans="1:58">
      <c r="A73" s="1">
        <v>1998</v>
      </c>
      <c r="B73" s="1" t="s">
        <v>126</v>
      </c>
      <c r="C73" s="12">
        <v>18.643000000000001</v>
      </c>
      <c r="D73" s="12">
        <v>47.968000000000004</v>
      </c>
      <c r="E73" s="12">
        <v>0</v>
      </c>
      <c r="F73" s="12">
        <v>0</v>
      </c>
      <c r="G73" s="12">
        <f t="shared" si="7"/>
        <v>66.611000000000004</v>
      </c>
      <c r="H73" s="12">
        <v>66.611000000000004</v>
      </c>
      <c r="I73" s="12">
        <v>103.99600000000001</v>
      </c>
      <c r="J73" s="12">
        <v>114.57899999999999</v>
      </c>
      <c r="K73" s="12">
        <v>0</v>
      </c>
      <c r="L73" s="12">
        <v>0</v>
      </c>
      <c r="M73" s="12">
        <v>0</v>
      </c>
      <c r="N73" s="12">
        <f>+BS_InfraMR[[#This Row],[A.03.1 -  Longitud de Vías de Explotación No Electrificadas Troncales y Ramales (vía principal) (km)]]+BS_InfraMR[[#This Row],[A.04.1 -  Longitud de Vías de Explotación Electrificadas Troncales y Ramales (vía principal) (km)]]</f>
        <v>114.57899999999999</v>
      </c>
      <c r="O73" s="12">
        <v>114.57899999999999</v>
      </c>
      <c r="P73" s="1">
        <v>23</v>
      </c>
      <c r="Q73" s="1">
        <v>6</v>
      </c>
      <c r="R73" s="1">
        <v>1</v>
      </c>
      <c r="S73" s="1">
        <f>+SUM(BS_InfraMR[[#This Row],[A.05.1 - Número de Estaciones en Explotación (cantidad)]:[A.07.1 - Número de Apeaderos en Explotación (cantidad)]])</f>
        <v>30</v>
      </c>
      <c r="T73" s="1">
        <v>18</v>
      </c>
      <c r="U73" s="1">
        <v>31</v>
      </c>
      <c r="V73" s="1">
        <v>0</v>
      </c>
      <c r="W73" s="1">
        <v>26</v>
      </c>
      <c r="X73" s="1">
        <v>0</v>
      </c>
      <c r="Y73" s="1">
        <f t="shared" si="8"/>
        <v>75</v>
      </c>
      <c r="Z73" s="1">
        <v>13</v>
      </c>
      <c r="AA73" s="1">
        <v>13</v>
      </c>
      <c r="AB73" s="1">
        <f>+BS_InfraMR[[#This Row],[Total Pasos Vehiculares a Nivel]]</f>
        <v>75</v>
      </c>
      <c r="AC73" s="1">
        <f t="shared" si="9"/>
        <v>101</v>
      </c>
      <c r="AD73" s="1">
        <v>1</v>
      </c>
      <c r="AE73" s="1">
        <v>8</v>
      </c>
      <c r="AF73" s="1">
        <v>11</v>
      </c>
      <c r="AG73" s="1">
        <f t="shared" si="10"/>
        <v>20</v>
      </c>
      <c r="AH73" s="12">
        <v>16.120999999999999</v>
      </c>
      <c r="AI73" s="12">
        <v>0</v>
      </c>
      <c r="AJ73" s="12">
        <v>50.177</v>
      </c>
      <c r="AK73" s="12">
        <f t="shared" si="11"/>
        <v>66.298000000000002</v>
      </c>
      <c r="AL73" s="1">
        <v>2</v>
      </c>
      <c r="AM73" s="1">
        <v>0</v>
      </c>
      <c r="AN73" s="1">
        <v>13</v>
      </c>
      <c r="AO73" s="1">
        <f t="shared" si="12"/>
        <v>15</v>
      </c>
      <c r="AP73" s="1">
        <v>0</v>
      </c>
      <c r="AQ73" s="1">
        <v>0</v>
      </c>
      <c r="AR73" s="1">
        <v>0</v>
      </c>
      <c r="AS73" s="1">
        <f>+SUM(BS_InfraMR[[#This Row],[B.02.1 - Parque de Coches Eléctricos Motrices]:[B.02.3 - Parque de Coches Eléctricos Motrices Tipo R]])</f>
        <v>0</v>
      </c>
      <c r="AT73" s="1">
        <v>0</v>
      </c>
      <c r="AU73" s="1">
        <v>0</v>
      </c>
      <c r="AV73" s="1">
        <v>0</v>
      </c>
      <c r="AW73" s="1">
        <f>+SUM(BS_InfraMR[[#This Row],[B.03.1 - Parque de Coches Motores Motrices Remolcados]:[B.03.3 - Parque de Coches Motores Motrices Cabina]])</f>
        <v>0</v>
      </c>
      <c r="AX73" s="1">
        <v>43</v>
      </c>
      <c r="AY73" s="1">
        <v>13</v>
      </c>
      <c r="AZ73" s="1">
        <v>0</v>
      </c>
      <c r="BA73" s="1">
        <v>26</v>
      </c>
      <c r="BB73" s="1">
        <v>0</v>
      </c>
      <c r="BC73" s="1">
        <f t="shared" si="13"/>
        <v>82</v>
      </c>
      <c r="BD73" s="1">
        <v>1</v>
      </c>
      <c r="BE73" s="1">
        <v>31</v>
      </c>
      <c r="BF73" s="12">
        <v>1</v>
      </c>
    </row>
    <row r="74" spans="1:58">
      <c r="A74" s="1">
        <v>1999</v>
      </c>
      <c r="B74" s="1" t="s">
        <v>115</v>
      </c>
      <c r="C74" s="12">
        <v>18.643000000000001</v>
      </c>
      <c r="D74" s="12">
        <v>47.968000000000004</v>
      </c>
      <c r="E74" s="12">
        <v>0</v>
      </c>
      <c r="F74" s="12">
        <v>0</v>
      </c>
      <c r="G74" s="12">
        <f t="shared" si="7"/>
        <v>66.611000000000004</v>
      </c>
      <c r="H74" s="12">
        <v>66.611000000000004</v>
      </c>
      <c r="I74" s="12">
        <v>103.99600000000001</v>
      </c>
      <c r="J74" s="12">
        <v>114.57899999999999</v>
      </c>
      <c r="K74" s="12">
        <v>0</v>
      </c>
      <c r="L74" s="12">
        <v>0</v>
      </c>
      <c r="M74" s="12">
        <v>0</v>
      </c>
      <c r="N74" s="12">
        <f>+BS_InfraMR[[#This Row],[A.03.1 -  Longitud de Vías de Explotación No Electrificadas Troncales y Ramales (vía principal) (km)]]+BS_InfraMR[[#This Row],[A.04.1 -  Longitud de Vías de Explotación Electrificadas Troncales y Ramales (vía principal) (km)]]</f>
        <v>114.57899999999999</v>
      </c>
      <c r="O74" s="12">
        <v>114.57899999999999</v>
      </c>
      <c r="P74" s="1">
        <v>23</v>
      </c>
      <c r="Q74" s="1">
        <v>6</v>
      </c>
      <c r="R74" s="1">
        <v>1</v>
      </c>
      <c r="S74" s="1">
        <f>+SUM(BS_InfraMR[[#This Row],[A.05.1 - Número de Estaciones en Explotación (cantidad)]:[A.07.1 - Número de Apeaderos en Explotación (cantidad)]])</f>
        <v>30</v>
      </c>
      <c r="T74" s="1">
        <v>18</v>
      </c>
      <c r="U74" s="1">
        <v>31</v>
      </c>
      <c r="V74" s="1">
        <v>0</v>
      </c>
      <c r="W74" s="1">
        <v>26</v>
      </c>
      <c r="X74" s="1">
        <v>0</v>
      </c>
      <c r="Y74" s="1">
        <f t="shared" si="8"/>
        <v>75</v>
      </c>
      <c r="Z74" s="1">
        <v>13</v>
      </c>
      <c r="AA74" s="1">
        <v>13</v>
      </c>
      <c r="AB74" s="1">
        <f>+BS_InfraMR[[#This Row],[Total Pasos Vehiculares a Nivel]]</f>
        <v>75</v>
      </c>
      <c r="AC74" s="1">
        <f t="shared" si="9"/>
        <v>101</v>
      </c>
      <c r="AD74" s="1">
        <v>1</v>
      </c>
      <c r="AE74" s="1">
        <v>8</v>
      </c>
      <c r="AF74" s="1">
        <v>11</v>
      </c>
      <c r="AG74" s="1">
        <f t="shared" si="10"/>
        <v>20</v>
      </c>
      <c r="AH74" s="12">
        <v>16.120999999999999</v>
      </c>
      <c r="AI74" s="12">
        <v>0</v>
      </c>
      <c r="AJ74" s="12">
        <v>50.177</v>
      </c>
      <c r="AK74" s="12">
        <f t="shared" si="11"/>
        <v>66.298000000000002</v>
      </c>
      <c r="AL74" s="1">
        <v>2</v>
      </c>
      <c r="AM74" s="1">
        <v>0</v>
      </c>
      <c r="AN74" s="1">
        <v>13</v>
      </c>
      <c r="AO74" s="1">
        <f t="shared" si="12"/>
        <v>15</v>
      </c>
      <c r="AP74" s="1">
        <v>0</v>
      </c>
      <c r="AQ74" s="1">
        <v>0</v>
      </c>
      <c r="AR74" s="1">
        <v>0</v>
      </c>
      <c r="AS74" s="1">
        <f>+SUM(BS_InfraMR[[#This Row],[B.02.1 - Parque de Coches Eléctricos Motrices]:[B.02.3 - Parque de Coches Eléctricos Motrices Tipo R]])</f>
        <v>0</v>
      </c>
      <c r="AT74" s="1">
        <v>0</v>
      </c>
      <c r="AU74" s="1">
        <v>0</v>
      </c>
      <c r="AV74" s="1">
        <v>0</v>
      </c>
      <c r="AW74" s="1">
        <f>+SUM(BS_InfraMR[[#This Row],[B.03.1 - Parque de Coches Motores Motrices Remolcados]:[B.03.3 - Parque de Coches Motores Motrices Cabina]])</f>
        <v>0</v>
      </c>
      <c r="AX74" s="1">
        <v>43</v>
      </c>
      <c r="AY74" s="1">
        <v>13</v>
      </c>
      <c r="AZ74" s="1">
        <v>0</v>
      </c>
      <c r="BA74" s="1">
        <v>26</v>
      </c>
      <c r="BB74" s="1">
        <v>0</v>
      </c>
      <c r="BC74" s="1">
        <f t="shared" si="13"/>
        <v>82</v>
      </c>
      <c r="BD74" s="1">
        <v>1</v>
      </c>
      <c r="BE74" s="1">
        <v>31</v>
      </c>
      <c r="BF74" s="12">
        <v>1</v>
      </c>
    </row>
    <row r="75" spans="1:58">
      <c r="A75" s="1">
        <v>1999</v>
      </c>
      <c r="B75" s="1" t="s">
        <v>116</v>
      </c>
      <c r="C75" s="12">
        <v>18.643000000000001</v>
      </c>
      <c r="D75" s="12">
        <v>47.968000000000004</v>
      </c>
      <c r="E75" s="12">
        <v>0</v>
      </c>
      <c r="F75" s="12">
        <v>0</v>
      </c>
      <c r="G75" s="12">
        <f t="shared" si="7"/>
        <v>66.611000000000004</v>
      </c>
      <c r="H75" s="12">
        <v>66.611000000000004</v>
      </c>
      <c r="I75" s="12">
        <v>103.99600000000001</v>
      </c>
      <c r="J75" s="12">
        <v>114.57899999999999</v>
      </c>
      <c r="K75" s="12">
        <v>0</v>
      </c>
      <c r="L75" s="12">
        <v>0</v>
      </c>
      <c r="M75" s="12">
        <v>0</v>
      </c>
      <c r="N75" s="12">
        <f>+BS_InfraMR[[#This Row],[A.03.1 -  Longitud de Vías de Explotación No Electrificadas Troncales y Ramales (vía principal) (km)]]+BS_InfraMR[[#This Row],[A.04.1 -  Longitud de Vías de Explotación Electrificadas Troncales y Ramales (vía principal) (km)]]</f>
        <v>114.57899999999999</v>
      </c>
      <c r="O75" s="12">
        <v>114.57899999999999</v>
      </c>
      <c r="P75" s="1">
        <v>23</v>
      </c>
      <c r="Q75" s="1">
        <v>6</v>
      </c>
      <c r="R75" s="1">
        <v>1</v>
      </c>
      <c r="S75" s="1">
        <f>+SUM(BS_InfraMR[[#This Row],[A.05.1 - Número de Estaciones en Explotación (cantidad)]:[A.07.1 - Número de Apeaderos en Explotación (cantidad)]])</f>
        <v>30</v>
      </c>
      <c r="T75" s="1">
        <v>18</v>
      </c>
      <c r="U75" s="1">
        <v>31</v>
      </c>
      <c r="V75" s="1">
        <v>0</v>
      </c>
      <c r="W75" s="1">
        <v>26</v>
      </c>
      <c r="X75" s="1">
        <v>0</v>
      </c>
      <c r="Y75" s="1">
        <f t="shared" si="8"/>
        <v>75</v>
      </c>
      <c r="Z75" s="1">
        <v>13</v>
      </c>
      <c r="AA75" s="1">
        <v>13</v>
      </c>
      <c r="AB75" s="1">
        <f>+BS_InfraMR[[#This Row],[Total Pasos Vehiculares a Nivel]]</f>
        <v>75</v>
      </c>
      <c r="AC75" s="1">
        <f t="shared" si="9"/>
        <v>101</v>
      </c>
      <c r="AD75" s="1">
        <v>1</v>
      </c>
      <c r="AE75" s="1">
        <v>8</v>
      </c>
      <c r="AF75" s="1">
        <v>11</v>
      </c>
      <c r="AG75" s="1">
        <f t="shared" si="10"/>
        <v>20</v>
      </c>
      <c r="AH75" s="12">
        <v>16.120999999999999</v>
      </c>
      <c r="AI75" s="12">
        <v>0</v>
      </c>
      <c r="AJ75" s="12">
        <v>50.177</v>
      </c>
      <c r="AK75" s="12">
        <f t="shared" si="11"/>
        <v>66.298000000000002</v>
      </c>
      <c r="AL75" s="1">
        <v>2</v>
      </c>
      <c r="AM75" s="1">
        <v>0</v>
      </c>
      <c r="AN75" s="1">
        <v>13</v>
      </c>
      <c r="AO75" s="1">
        <f t="shared" si="12"/>
        <v>15</v>
      </c>
      <c r="AP75" s="1">
        <v>0</v>
      </c>
      <c r="AQ75" s="1">
        <v>0</v>
      </c>
      <c r="AR75" s="1">
        <v>0</v>
      </c>
      <c r="AS75" s="1">
        <f>+SUM(BS_InfraMR[[#This Row],[B.02.1 - Parque de Coches Eléctricos Motrices]:[B.02.3 - Parque de Coches Eléctricos Motrices Tipo R]])</f>
        <v>0</v>
      </c>
      <c r="AT75" s="1">
        <v>0</v>
      </c>
      <c r="AU75" s="1">
        <v>0</v>
      </c>
      <c r="AV75" s="1">
        <v>0</v>
      </c>
      <c r="AW75" s="1">
        <f>+SUM(BS_InfraMR[[#This Row],[B.03.1 - Parque de Coches Motores Motrices Remolcados]:[B.03.3 - Parque de Coches Motores Motrices Cabina]])</f>
        <v>0</v>
      </c>
      <c r="AX75" s="1">
        <v>43</v>
      </c>
      <c r="AY75" s="1">
        <v>13</v>
      </c>
      <c r="AZ75" s="1">
        <v>0</v>
      </c>
      <c r="BA75" s="1">
        <v>26</v>
      </c>
      <c r="BB75" s="1">
        <v>0</v>
      </c>
      <c r="BC75" s="1">
        <f t="shared" si="13"/>
        <v>82</v>
      </c>
      <c r="BD75" s="1">
        <v>1</v>
      </c>
      <c r="BE75" s="1">
        <v>31</v>
      </c>
      <c r="BF75" s="12">
        <v>1</v>
      </c>
    </row>
    <row r="76" spans="1:58">
      <c r="A76" s="1">
        <v>1999</v>
      </c>
      <c r="B76" s="1" t="s">
        <v>117</v>
      </c>
      <c r="C76" s="12">
        <v>18.643000000000001</v>
      </c>
      <c r="D76" s="12">
        <v>47.968000000000004</v>
      </c>
      <c r="E76" s="12">
        <v>0</v>
      </c>
      <c r="F76" s="12">
        <v>0</v>
      </c>
      <c r="G76" s="12">
        <f t="shared" si="7"/>
        <v>66.611000000000004</v>
      </c>
      <c r="H76" s="12">
        <v>66.611000000000004</v>
      </c>
      <c r="I76" s="12">
        <v>103.99600000000001</v>
      </c>
      <c r="J76" s="12">
        <v>114.57899999999999</v>
      </c>
      <c r="K76" s="12">
        <v>0</v>
      </c>
      <c r="L76" s="12">
        <v>0</v>
      </c>
      <c r="M76" s="12">
        <v>0</v>
      </c>
      <c r="N76" s="12">
        <f>+BS_InfraMR[[#This Row],[A.03.1 -  Longitud de Vías de Explotación No Electrificadas Troncales y Ramales (vía principal) (km)]]+BS_InfraMR[[#This Row],[A.04.1 -  Longitud de Vías de Explotación Electrificadas Troncales y Ramales (vía principal) (km)]]</f>
        <v>114.57899999999999</v>
      </c>
      <c r="O76" s="12">
        <v>114.57899999999999</v>
      </c>
      <c r="P76" s="1">
        <v>23</v>
      </c>
      <c r="Q76" s="1">
        <v>6</v>
      </c>
      <c r="R76" s="1">
        <v>1</v>
      </c>
      <c r="S76" s="1">
        <f>+SUM(BS_InfraMR[[#This Row],[A.05.1 - Número de Estaciones en Explotación (cantidad)]:[A.07.1 - Número de Apeaderos en Explotación (cantidad)]])</f>
        <v>30</v>
      </c>
      <c r="T76" s="1">
        <v>18</v>
      </c>
      <c r="U76" s="1">
        <v>31</v>
      </c>
      <c r="V76" s="1">
        <v>0</v>
      </c>
      <c r="W76" s="1">
        <v>26</v>
      </c>
      <c r="X76" s="1">
        <v>0</v>
      </c>
      <c r="Y76" s="1">
        <f t="shared" si="8"/>
        <v>75</v>
      </c>
      <c r="Z76" s="1">
        <v>13</v>
      </c>
      <c r="AA76" s="1">
        <v>13</v>
      </c>
      <c r="AB76" s="1">
        <f>+BS_InfraMR[[#This Row],[Total Pasos Vehiculares a Nivel]]</f>
        <v>75</v>
      </c>
      <c r="AC76" s="1">
        <f t="shared" si="9"/>
        <v>101</v>
      </c>
      <c r="AD76" s="1">
        <v>1</v>
      </c>
      <c r="AE76" s="1">
        <v>8</v>
      </c>
      <c r="AF76" s="1">
        <v>11</v>
      </c>
      <c r="AG76" s="1">
        <f t="shared" si="10"/>
        <v>20</v>
      </c>
      <c r="AH76" s="12">
        <v>16.120999999999999</v>
      </c>
      <c r="AI76" s="12">
        <v>0</v>
      </c>
      <c r="AJ76" s="12">
        <v>50.177</v>
      </c>
      <c r="AK76" s="12">
        <f t="shared" si="11"/>
        <v>66.298000000000002</v>
      </c>
      <c r="AL76" s="1">
        <v>2</v>
      </c>
      <c r="AM76" s="1">
        <v>0</v>
      </c>
      <c r="AN76" s="1">
        <v>13</v>
      </c>
      <c r="AO76" s="1">
        <f t="shared" si="12"/>
        <v>15</v>
      </c>
      <c r="AP76" s="1">
        <v>0</v>
      </c>
      <c r="AQ76" s="1">
        <v>0</v>
      </c>
      <c r="AR76" s="1">
        <v>0</v>
      </c>
      <c r="AS76" s="1">
        <f>+SUM(BS_InfraMR[[#This Row],[B.02.1 - Parque de Coches Eléctricos Motrices]:[B.02.3 - Parque de Coches Eléctricos Motrices Tipo R]])</f>
        <v>0</v>
      </c>
      <c r="AT76" s="1">
        <v>0</v>
      </c>
      <c r="AU76" s="1">
        <v>0</v>
      </c>
      <c r="AV76" s="1">
        <v>0</v>
      </c>
      <c r="AW76" s="1">
        <f>+SUM(BS_InfraMR[[#This Row],[B.03.1 - Parque de Coches Motores Motrices Remolcados]:[B.03.3 - Parque de Coches Motores Motrices Cabina]])</f>
        <v>0</v>
      </c>
      <c r="AX76" s="1">
        <v>43</v>
      </c>
      <c r="AY76" s="1">
        <v>13</v>
      </c>
      <c r="AZ76" s="1">
        <v>0</v>
      </c>
      <c r="BA76" s="1">
        <v>26</v>
      </c>
      <c r="BB76" s="1">
        <v>0</v>
      </c>
      <c r="BC76" s="1">
        <f t="shared" si="13"/>
        <v>82</v>
      </c>
      <c r="BD76" s="1">
        <v>1</v>
      </c>
      <c r="BE76" s="1">
        <v>31</v>
      </c>
      <c r="BF76" s="12">
        <v>1</v>
      </c>
    </row>
    <row r="77" spans="1:58">
      <c r="A77" s="1">
        <v>1999</v>
      </c>
      <c r="B77" s="1" t="s">
        <v>118</v>
      </c>
      <c r="C77" s="12">
        <v>18.643000000000001</v>
      </c>
      <c r="D77" s="12">
        <v>47.968000000000004</v>
      </c>
      <c r="E77" s="12">
        <v>0</v>
      </c>
      <c r="F77" s="12">
        <v>0</v>
      </c>
      <c r="G77" s="12">
        <f t="shared" si="7"/>
        <v>66.611000000000004</v>
      </c>
      <c r="H77" s="12">
        <v>66.611000000000004</v>
      </c>
      <c r="I77" s="12">
        <v>103.99600000000001</v>
      </c>
      <c r="J77" s="12">
        <v>114.57899999999999</v>
      </c>
      <c r="K77" s="12">
        <v>0</v>
      </c>
      <c r="L77" s="12">
        <v>0</v>
      </c>
      <c r="M77" s="12">
        <v>0</v>
      </c>
      <c r="N77" s="12">
        <f>+BS_InfraMR[[#This Row],[A.03.1 -  Longitud de Vías de Explotación No Electrificadas Troncales y Ramales (vía principal) (km)]]+BS_InfraMR[[#This Row],[A.04.1 -  Longitud de Vías de Explotación Electrificadas Troncales y Ramales (vía principal) (km)]]</f>
        <v>114.57899999999999</v>
      </c>
      <c r="O77" s="12">
        <v>114.57899999999999</v>
      </c>
      <c r="P77" s="1">
        <v>23</v>
      </c>
      <c r="Q77" s="1">
        <v>6</v>
      </c>
      <c r="R77" s="1">
        <v>1</v>
      </c>
      <c r="S77" s="1">
        <f>+SUM(BS_InfraMR[[#This Row],[A.05.1 - Número de Estaciones en Explotación (cantidad)]:[A.07.1 - Número de Apeaderos en Explotación (cantidad)]])</f>
        <v>30</v>
      </c>
      <c r="T77" s="1">
        <v>18</v>
      </c>
      <c r="U77" s="1">
        <v>31</v>
      </c>
      <c r="V77" s="1">
        <v>0</v>
      </c>
      <c r="W77" s="1">
        <v>26</v>
      </c>
      <c r="X77" s="1">
        <v>0</v>
      </c>
      <c r="Y77" s="1">
        <f t="shared" si="8"/>
        <v>75</v>
      </c>
      <c r="Z77" s="1">
        <v>13</v>
      </c>
      <c r="AA77" s="1">
        <v>13</v>
      </c>
      <c r="AB77" s="1">
        <f>+BS_InfraMR[[#This Row],[Total Pasos Vehiculares a Nivel]]</f>
        <v>75</v>
      </c>
      <c r="AC77" s="1">
        <f t="shared" si="9"/>
        <v>101</v>
      </c>
      <c r="AD77" s="1">
        <v>1</v>
      </c>
      <c r="AE77" s="1">
        <v>8</v>
      </c>
      <c r="AF77" s="1">
        <v>11</v>
      </c>
      <c r="AG77" s="1">
        <f t="shared" si="10"/>
        <v>20</v>
      </c>
      <c r="AH77" s="12">
        <v>16.120999999999999</v>
      </c>
      <c r="AI77" s="12">
        <v>0</v>
      </c>
      <c r="AJ77" s="12">
        <v>50.177</v>
      </c>
      <c r="AK77" s="12">
        <f t="shared" si="11"/>
        <v>66.298000000000002</v>
      </c>
      <c r="AL77" s="1">
        <v>2</v>
      </c>
      <c r="AM77" s="1">
        <v>0</v>
      </c>
      <c r="AN77" s="1">
        <v>13</v>
      </c>
      <c r="AO77" s="1">
        <f t="shared" si="12"/>
        <v>15</v>
      </c>
      <c r="AP77" s="1">
        <v>0</v>
      </c>
      <c r="AQ77" s="1">
        <v>0</v>
      </c>
      <c r="AR77" s="1">
        <v>0</v>
      </c>
      <c r="AS77" s="1">
        <f>+SUM(BS_InfraMR[[#This Row],[B.02.1 - Parque de Coches Eléctricos Motrices]:[B.02.3 - Parque de Coches Eléctricos Motrices Tipo R]])</f>
        <v>0</v>
      </c>
      <c r="AT77" s="1">
        <v>0</v>
      </c>
      <c r="AU77" s="1">
        <v>0</v>
      </c>
      <c r="AV77" s="1">
        <v>0</v>
      </c>
      <c r="AW77" s="1">
        <f>+SUM(BS_InfraMR[[#This Row],[B.03.1 - Parque de Coches Motores Motrices Remolcados]:[B.03.3 - Parque de Coches Motores Motrices Cabina]])</f>
        <v>0</v>
      </c>
      <c r="AX77" s="1">
        <v>43</v>
      </c>
      <c r="AY77" s="1">
        <v>13</v>
      </c>
      <c r="AZ77" s="1">
        <v>0</v>
      </c>
      <c r="BA77" s="1">
        <v>26</v>
      </c>
      <c r="BB77" s="1">
        <v>0</v>
      </c>
      <c r="BC77" s="1">
        <f t="shared" si="13"/>
        <v>82</v>
      </c>
      <c r="BD77" s="1">
        <v>1</v>
      </c>
      <c r="BE77" s="1">
        <v>31</v>
      </c>
      <c r="BF77" s="12">
        <v>1</v>
      </c>
    </row>
    <row r="78" spans="1:58">
      <c r="A78" s="1">
        <v>1999</v>
      </c>
      <c r="B78" s="1" t="s">
        <v>119</v>
      </c>
      <c r="C78" s="12">
        <v>18.643000000000001</v>
      </c>
      <c r="D78" s="12">
        <v>47.968000000000004</v>
      </c>
      <c r="E78" s="12">
        <v>0</v>
      </c>
      <c r="F78" s="12">
        <v>0</v>
      </c>
      <c r="G78" s="12">
        <f t="shared" si="7"/>
        <v>66.611000000000004</v>
      </c>
      <c r="H78" s="12">
        <v>66.611000000000004</v>
      </c>
      <c r="I78" s="12">
        <v>103.99600000000001</v>
      </c>
      <c r="J78" s="12">
        <v>114.57899999999999</v>
      </c>
      <c r="K78" s="12">
        <v>0</v>
      </c>
      <c r="L78" s="12">
        <v>0</v>
      </c>
      <c r="M78" s="12">
        <v>0</v>
      </c>
      <c r="N78" s="12">
        <f>+BS_InfraMR[[#This Row],[A.03.1 -  Longitud de Vías de Explotación No Electrificadas Troncales y Ramales (vía principal) (km)]]+BS_InfraMR[[#This Row],[A.04.1 -  Longitud de Vías de Explotación Electrificadas Troncales y Ramales (vía principal) (km)]]</f>
        <v>114.57899999999999</v>
      </c>
      <c r="O78" s="12">
        <v>114.57899999999999</v>
      </c>
      <c r="P78" s="1">
        <v>23</v>
      </c>
      <c r="Q78" s="1">
        <v>6</v>
      </c>
      <c r="R78" s="1">
        <v>1</v>
      </c>
      <c r="S78" s="1">
        <f>+SUM(BS_InfraMR[[#This Row],[A.05.1 - Número de Estaciones en Explotación (cantidad)]:[A.07.1 - Número de Apeaderos en Explotación (cantidad)]])</f>
        <v>30</v>
      </c>
      <c r="T78" s="1">
        <v>18</v>
      </c>
      <c r="U78" s="1">
        <v>31</v>
      </c>
      <c r="V78" s="1">
        <v>0</v>
      </c>
      <c r="W78" s="1">
        <v>26</v>
      </c>
      <c r="X78" s="1">
        <v>0</v>
      </c>
      <c r="Y78" s="1">
        <f t="shared" si="8"/>
        <v>75</v>
      </c>
      <c r="Z78" s="1">
        <v>13</v>
      </c>
      <c r="AA78" s="1">
        <v>13</v>
      </c>
      <c r="AB78" s="1">
        <f>+BS_InfraMR[[#This Row],[Total Pasos Vehiculares a Nivel]]</f>
        <v>75</v>
      </c>
      <c r="AC78" s="1">
        <f t="shared" si="9"/>
        <v>101</v>
      </c>
      <c r="AD78" s="1">
        <v>1</v>
      </c>
      <c r="AE78" s="1">
        <v>8</v>
      </c>
      <c r="AF78" s="1">
        <v>11</v>
      </c>
      <c r="AG78" s="1">
        <f t="shared" si="10"/>
        <v>20</v>
      </c>
      <c r="AH78" s="12">
        <v>16.120999999999999</v>
      </c>
      <c r="AI78" s="12">
        <v>0</v>
      </c>
      <c r="AJ78" s="12">
        <v>50.177</v>
      </c>
      <c r="AK78" s="12">
        <f t="shared" si="11"/>
        <v>66.298000000000002</v>
      </c>
      <c r="AL78" s="1">
        <v>2</v>
      </c>
      <c r="AM78" s="1">
        <v>0</v>
      </c>
      <c r="AN78" s="1">
        <v>13</v>
      </c>
      <c r="AO78" s="1">
        <f t="shared" si="12"/>
        <v>15</v>
      </c>
      <c r="AP78" s="1">
        <v>0</v>
      </c>
      <c r="AQ78" s="1">
        <v>0</v>
      </c>
      <c r="AR78" s="1">
        <v>0</v>
      </c>
      <c r="AS78" s="1">
        <f>+SUM(BS_InfraMR[[#This Row],[B.02.1 - Parque de Coches Eléctricos Motrices]:[B.02.3 - Parque de Coches Eléctricos Motrices Tipo R]])</f>
        <v>0</v>
      </c>
      <c r="AT78" s="1">
        <v>0</v>
      </c>
      <c r="AU78" s="1">
        <v>0</v>
      </c>
      <c r="AV78" s="1">
        <v>0</v>
      </c>
      <c r="AW78" s="1">
        <f>+SUM(BS_InfraMR[[#This Row],[B.03.1 - Parque de Coches Motores Motrices Remolcados]:[B.03.3 - Parque de Coches Motores Motrices Cabina]])</f>
        <v>0</v>
      </c>
      <c r="AX78" s="1">
        <v>43</v>
      </c>
      <c r="AY78" s="1">
        <v>13</v>
      </c>
      <c r="AZ78" s="1">
        <v>0</v>
      </c>
      <c r="BA78" s="1">
        <v>26</v>
      </c>
      <c r="BB78" s="1">
        <v>0</v>
      </c>
      <c r="BC78" s="1">
        <f t="shared" si="13"/>
        <v>82</v>
      </c>
      <c r="BD78" s="1">
        <v>1</v>
      </c>
      <c r="BE78" s="1">
        <v>31</v>
      </c>
      <c r="BF78" s="12">
        <v>1</v>
      </c>
    </row>
    <row r="79" spans="1:58">
      <c r="A79" s="1">
        <v>1999</v>
      </c>
      <c r="B79" s="1" t="s">
        <v>120</v>
      </c>
      <c r="C79" s="12">
        <v>18.643000000000001</v>
      </c>
      <c r="D79" s="12">
        <v>47.968000000000004</v>
      </c>
      <c r="E79" s="12">
        <v>0</v>
      </c>
      <c r="F79" s="12">
        <v>0</v>
      </c>
      <c r="G79" s="12">
        <f t="shared" si="7"/>
        <v>66.611000000000004</v>
      </c>
      <c r="H79" s="12">
        <v>66.611000000000004</v>
      </c>
      <c r="I79" s="12">
        <v>103.99600000000001</v>
      </c>
      <c r="J79" s="12">
        <v>114.57899999999999</v>
      </c>
      <c r="K79" s="12">
        <v>0</v>
      </c>
      <c r="L79" s="12">
        <v>0</v>
      </c>
      <c r="M79" s="12">
        <v>0</v>
      </c>
      <c r="N79" s="12">
        <f>+BS_InfraMR[[#This Row],[A.03.1 -  Longitud de Vías de Explotación No Electrificadas Troncales y Ramales (vía principal) (km)]]+BS_InfraMR[[#This Row],[A.04.1 -  Longitud de Vías de Explotación Electrificadas Troncales y Ramales (vía principal) (km)]]</f>
        <v>114.57899999999999</v>
      </c>
      <c r="O79" s="12">
        <v>114.57899999999999</v>
      </c>
      <c r="P79" s="1">
        <v>23</v>
      </c>
      <c r="Q79" s="1">
        <v>6</v>
      </c>
      <c r="R79" s="1">
        <v>1</v>
      </c>
      <c r="S79" s="1">
        <f>+SUM(BS_InfraMR[[#This Row],[A.05.1 - Número de Estaciones en Explotación (cantidad)]:[A.07.1 - Número de Apeaderos en Explotación (cantidad)]])</f>
        <v>30</v>
      </c>
      <c r="T79" s="1">
        <v>18</v>
      </c>
      <c r="U79" s="1">
        <v>31</v>
      </c>
      <c r="V79" s="1">
        <v>0</v>
      </c>
      <c r="W79" s="1">
        <v>26</v>
      </c>
      <c r="X79" s="1">
        <v>0</v>
      </c>
      <c r="Y79" s="1">
        <f t="shared" si="8"/>
        <v>75</v>
      </c>
      <c r="Z79" s="1">
        <v>13</v>
      </c>
      <c r="AA79" s="1">
        <v>13</v>
      </c>
      <c r="AB79" s="1">
        <f>+BS_InfraMR[[#This Row],[Total Pasos Vehiculares a Nivel]]</f>
        <v>75</v>
      </c>
      <c r="AC79" s="1">
        <f t="shared" si="9"/>
        <v>101</v>
      </c>
      <c r="AD79" s="1">
        <v>1</v>
      </c>
      <c r="AE79" s="1">
        <v>8</v>
      </c>
      <c r="AF79" s="1">
        <v>11</v>
      </c>
      <c r="AG79" s="1">
        <f t="shared" si="10"/>
        <v>20</v>
      </c>
      <c r="AH79" s="12">
        <v>16.120999999999999</v>
      </c>
      <c r="AI79" s="12">
        <v>0</v>
      </c>
      <c r="AJ79" s="12">
        <v>50.177</v>
      </c>
      <c r="AK79" s="12">
        <f t="shared" si="11"/>
        <v>66.298000000000002</v>
      </c>
      <c r="AL79" s="1">
        <v>2</v>
      </c>
      <c r="AM79" s="1">
        <v>0</v>
      </c>
      <c r="AN79" s="1">
        <v>13</v>
      </c>
      <c r="AO79" s="1">
        <f t="shared" si="12"/>
        <v>15</v>
      </c>
      <c r="AP79" s="1">
        <v>0</v>
      </c>
      <c r="AQ79" s="1">
        <v>0</v>
      </c>
      <c r="AR79" s="1">
        <v>0</v>
      </c>
      <c r="AS79" s="1">
        <f>+SUM(BS_InfraMR[[#This Row],[B.02.1 - Parque de Coches Eléctricos Motrices]:[B.02.3 - Parque de Coches Eléctricos Motrices Tipo R]])</f>
        <v>0</v>
      </c>
      <c r="AT79" s="1">
        <v>0</v>
      </c>
      <c r="AU79" s="1">
        <v>0</v>
      </c>
      <c r="AV79" s="1">
        <v>0</v>
      </c>
      <c r="AW79" s="1">
        <f>+SUM(BS_InfraMR[[#This Row],[B.03.1 - Parque de Coches Motores Motrices Remolcados]:[B.03.3 - Parque de Coches Motores Motrices Cabina]])</f>
        <v>0</v>
      </c>
      <c r="AX79" s="1">
        <v>43</v>
      </c>
      <c r="AY79" s="1">
        <v>13</v>
      </c>
      <c r="AZ79" s="1">
        <v>0</v>
      </c>
      <c r="BA79" s="1">
        <v>26</v>
      </c>
      <c r="BB79" s="1">
        <v>0</v>
      </c>
      <c r="BC79" s="1">
        <f t="shared" si="13"/>
        <v>82</v>
      </c>
      <c r="BD79" s="1">
        <v>1</v>
      </c>
      <c r="BE79" s="1">
        <v>31</v>
      </c>
      <c r="BF79" s="12">
        <v>1</v>
      </c>
    </row>
    <row r="80" spans="1:58">
      <c r="A80" s="1">
        <v>1999</v>
      </c>
      <c r="B80" s="1" t="s">
        <v>121</v>
      </c>
      <c r="C80" s="12">
        <v>18.643000000000001</v>
      </c>
      <c r="D80" s="12">
        <v>47.968000000000004</v>
      </c>
      <c r="E80" s="12">
        <v>0</v>
      </c>
      <c r="F80" s="12">
        <v>0</v>
      </c>
      <c r="G80" s="12">
        <f t="shared" si="7"/>
        <v>66.611000000000004</v>
      </c>
      <c r="H80" s="12">
        <v>66.611000000000004</v>
      </c>
      <c r="I80" s="12">
        <v>103.99600000000001</v>
      </c>
      <c r="J80" s="12">
        <v>114.57899999999999</v>
      </c>
      <c r="K80" s="12">
        <v>0</v>
      </c>
      <c r="L80" s="12">
        <v>0</v>
      </c>
      <c r="M80" s="12">
        <v>0</v>
      </c>
      <c r="N80" s="12">
        <f>+BS_InfraMR[[#This Row],[A.03.1 -  Longitud de Vías de Explotación No Electrificadas Troncales y Ramales (vía principal) (km)]]+BS_InfraMR[[#This Row],[A.04.1 -  Longitud de Vías de Explotación Electrificadas Troncales y Ramales (vía principal) (km)]]</f>
        <v>114.57899999999999</v>
      </c>
      <c r="O80" s="12">
        <v>114.57899999999999</v>
      </c>
      <c r="P80" s="1">
        <v>23</v>
      </c>
      <c r="Q80" s="1">
        <v>6</v>
      </c>
      <c r="R80" s="1">
        <v>1</v>
      </c>
      <c r="S80" s="1">
        <f>+SUM(BS_InfraMR[[#This Row],[A.05.1 - Número de Estaciones en Explotación (cantidad)]:[A.07.1 - Número de Apeaderos en Explotación (cantidad)]])</f>
        <v>30</v>
      </c>
      <c r="T80" s="1">
        <v>18</v>
      </c>
      <c r="U80" s="1">
        <v>31</v>
      </c>
      <c r="V80" s="1">
        <v>0</v>
      </c>
      <c r="W80" s="1">
        <v>26</v>
      </c>
      <c r="X80" s="1">
        <v>0</v>
      </c>
      <c r="Y80" s="1">
        <f t="shared" si="8"/>
        <v>75</v>
      </c>
      <c r="Z80" s="1">
        <v>13</v>
      </c>
      <c r="AA80" s="1">
        <v>13</v>
      </c>
      <c r="AB80" s="1">
        <f>+BS_InfraMR[[#This Row],[Total Pasos Vehiculares a Nivel]]</f>
        <v>75</v>
      </c>
      <c r="AC80" s="1">
        <f t="shared" si="9"/>
        <v>101</v>
      </c>
      <c r="AD80" s="1">
        <v>1</v>
      </c>
      <c r="AE80" s="1">
        <v>8</v>
      </c>
      <c r="AF80" s="1">
        <v>11</v>
      </c>
      <c r="AG80" s="1">
        <f t="shared" si="10"/>
        <v>20</v>
      </c>
      <c r="AH80" s="12">
        <v>16.120999999999999</v>
      </c>
      <c r="AI80" s="12">
        <v>0</v>
      </c>
      <c r="AJ80" s="12">
        <v>50.177</v>
      </c>
      <c r="AK80" s="12">
        <f t="shared" si="11"/>
        <v>66.298000000000002</v>
      </c>
      <c r="AL80" s="1">
        <v>2</v>
      </c>
      <c r="AM80" s="1">
        <v>0</v>
      </c>
      <c r="AN80" s="1">
        <v>13</v>
      </c>
      <c r="AO80" s="1">
        <f t="shared" si="12"/>
        <v>15</v>
      </c>
      <c r="AP80" s="1">
        <v>0</v>
      </c>
      <c r="AQ80" s="1">
        <v>0</v>
      </c>
      <c r="AR80" s="1">
        <v>0</v>
      </c>
      <c r="AS80" s="1">
        <f>+SUM(BS_InfraMR[[#This Row],[B.02.1 - Parque de Coches Eléctricos Motrices]:[B.02.3 - Parque de Coches Eléctricos Motrices Tipo R]])</f>
        <v>0</v>
      </c>
      <c r="AT80" s="1">
        <v>0</v>
      </c>
      <c r="AU80" s="1">
        <v>0</v>
      </c>
      <c r="AV80" s="1">
        <v>0</v>
      </c>
      <c r="AW80" s="1">
        <f>+SUM(BS_InfraMR[[#This Row],[B.03.1 - Parque de Coches Motores Motrices Remolcados]:[B.03.3 - Parque de Coches Motores Motrices Cabina]])</f>
        <v>0</v>
      </c>
      <c r="AX80" s="1">
        <v>43</v>
      </c>
      <c r="AY80" s="1">
        <v>13</v>
      </c>
      <c r="AZ80" s="1">
        <v>0</v>
      </c>
      <c r="BA80" s="1">
        <v>26</v>
      </c>
      <c r="BB80" s="1">
        <v>0</v>
      </c>
      <c r="BC80" s="1">
        <f t="shared" si="13"/>
        <v>82</v>
      </c>
      <c r="BD80" s="1">
        <v>1</v>
      </c>
      <c r="BE80" s="1">
        <v>31</v>
      </c>
      <c r="BF80" s="12">
        <v>1</v>
      </c>
    </row>
    <row r="81" spans="1:58">
      <c r="A81" s="1">
        <v>1999</v>
      </c>
      <c r="B81" s="1" t="s">
        <v>122</v>
      </c>
      <c r="C81" s="12">
        <v>18.643000000000001</v>
      </c>
      <c r="D81" s="12">
        <v>47.968000000000004</v>
      </c>
      <c r="E81" s="12">
        <v>0</v>
      </c>
      <c r="F81" s="12">
        <v>0</v>
      </c>
      <c r="G81" s="12">
        <f t="shared" si="7"/>
        <v>66.611000000000004</v>
      </c>
      <c r="H81" s="12">
        <v>66.611000000000004</v>
      </c>
      <c r="I81" s="12">
        <v>103.99600000000001</v>
      </c>
      <c r="J81" s="12">
        <v>114.57899999999999</v>
      </c>
      <c r="K81" s="12">
        <v>0</v>
      </c>
      <c r="L81" s="12">
        <v>0</v>
      </c>
      <c r="M81" s="12">
        <v>0</v>
      </c>
      <c r="N81" s="12">
        <f>+BS_InfraMR[[#This Row],[A.03.1 -  Longitud de Vías de Explotación No Electrificadas Troncales y Ramales (vía principal) (km)]]+BS_InfraMR[[#This Row],[A.04.1 -  Longitud de Vías de Explotación Electrificadas Troncales y Ramales (vía principal) (km)]]</f>
        <v>114.57899999999999</v>
      </c>
      <c r="O81" s="12">
        <v>114.57899999999999</v>
      </c>
      <c r="P81" s="1">
        <v>23</v>
      </c>
      <c r="Q81" s="1">
        <v>6</v>
      </c>
      <c r="R81" s="1">
        <v>1</v>
      </c>
      <c r="S81" s="1">
        <f>+SUM(BS_InfraMR[[#This Row],[A.05.1 - Número de Estaciones en Explotación (cantidad)]:[A.07.1 - Número de Apeaderos en Explotación (cantidad)]])</f>
        <v>30</v>
      </c>
      <c r="T81" s="1">
        <v>18</v>
      </c>
      <c r="U81" s="1">
        <v>31</v>
      </c>
      <c r="V81" s="1">
        <v>0</v>
      </c>
      <c r="W81" s="1">
        <v>26</v>
      </c>
      <c r="X81" s="1">
        <v>0</v>
      </c>
      <c r="Y81" s="1">
        <f t="shared" si="8"/>
        <v>75</v>
      </c>
      <c r="Z81" s="1">
        <v>13</v>
      </c>
      <c r="AA81" s="1">
        <v>13</v>
      </c>
      <c r="AB81" s="1">
        <f>+BS_InfraMR[[#This Row],[Total Pasos Vehiculares a Nivel]]</f>
        <v>75</v>
      </c>
      <c r="AC81" s="1">
        <f t="shared" si="9"/>
        <v>101</v>
      </c>
      <c r="AD81" s="1">
        <v>1</v>
      </c>
      <c r="AE81" s="1">
        <v>8</v>
      </c>
      <c r="AF81" s="1">
        <v>11</v>
      </c>
      <c r="AG81" s="1">
        <f t="shared" si="10"/>
        <v>20</v>
      </c>
      <c r="AH81" s="12">
        <v>16.120999999999999</v>
      </c>
      <c r="AI81" s="12">
        <v>0</v>
      </c>
      <c r="AJ81" s="12">
        <v>50.177</v>
      </c>
      <c r="AK81" s="12">
        <f t="shared" si="11"/>
        <v>66.298000000000002</v>
      </c>
      <c r="AL81" s="1">
        <v>2</v>
      </c>
      <c r="AM81" s="1">
        <v>0</v>
      </c>
      <c r="AN81" s="1">
        <v>13</v>
      </c>
      <c r="AO81" s="1">
        <f t="shared" si="12"/>
        <v>15</v>
      </c>
      <c r="AP81" s="1">
        <v>0</v>
      </c>
      <c r="AQ81" s="1">
        <v>0</v>
      </c>
      <c r="AR81" s="1">
        <v>0</v>
      </c>
      <c r="AS81" s="1">
        <f>+SUM(BS_InfraMR[[#This Row],[B.02.1 - Parque de Coches Eléctricos Motrices]:[B.02.3 - Parque de Coches Eléctricos Motrices Tipo R]])</f>
        <v>0</v>
      </c>
      <c r="AT81" s="1">
        <v>0</v>
      </c>
      <c r="AU81" s="1">
        <v>0</v>
      </c>
      <c r="AV81" s="1">
        <v>0</v>
      </c>
      <c r="AW81" s="1">
        <f>+SUM(BS_InfraMR[[#This Row],[B.03.1 - Parque de Coches Motores Motrices Remolcados]:[B.03.3 - Parque de Coches Motores Motrices Cabina]])</f>
        <v>0</v>
      </c>
      <c r="AX81" s="1">
        <v>43</v>
      </c>
      <c r="AY81" s="1">
        <v>13</v>
      </c>
      <c r="AZ81" s="1">
        <v>0</v>
      </c>
      <c r="BA81" s="1">
        <v>26</v>
      </c>
      <c r="BB81" s="1">
        <v>0</v>
      </c>
      <c r="BC81" s="1">
        <f t="shared" si="13"/>
        <v>82</v>
      </c>
      <c r="BD81" s="1">
        <v>1</v>
      </c>
      <c r="BE81" s="1">
        <v>31</v>
      </c>
      <c r="BF81" s="12">
        <v>1</v>
      </c>
    </row>
    <row r="82" spans="1:58">
      <c r="A82" s="1">
        <v>1999</v>
      </c>
      <c r="B82" s="1" t="s">
        <v>123</v>
      </c>
      <c r="C82" s="12">
        <v>18.643000000000001</v>
      </c>
      <c r="D82" s="12">
        <v>47.968000000000004</v>
      </c>
      <c r="E82" s="12">
        <v>0</v>
      </c>
      <c r="F82" s="12">
        <v>0</v>
      </c>
      <c r="G82" s="12">
        <f t="shared" si="7"/>
        <v>66.611000000000004</v>
      </c>
      <c r="H82" s="12">
        <v>66.611000000000004</v>
      </c>
      <c r="I82" s="12">
        <v>103.99600000000001</v>
      </c>
      <c r="J82" s="12">
        <v>114.57899999999999</v>
      </c>
      <c r="K82" s="12">
        <v>0</v>
      </c>
      <c r="L82" s="12">
        <v>0</v>
      </c>
      <c r="M82" s="12">
        <v>0</v>
      </c>
      <c r="N82" s="12">
        <f>+BS_InfraMR[[#This Row],[A.03.1 -  Longitud de Vías de Explotación No Electrificadas Troncales y Ramales (vía principal) (km)]]+BS_InfraMR[[#This Row],[A.04.1 -  Longitud de Vías de Explotación Electrificadas Troncales y Ramales (vía principal) (km)]]</f>
        <v>114.57899999999999</v>
      </c>
      <c r="O82" s="12">
        <v>114.57899999999999</v>
      </c>
      <c r="P82" s="1">
        <v>23</v>
      </c>
      <c r="Q82" s="1">
        <v>6</v>
      </c>
      <c r="R82" s="1">
        <v>1</v>
      </c>
      <c r="S82" s="1">
        <f>+SUM(BS_InfraMR[[#This Row],[A.05.1 - Número de Estaciones en Explotación (cantidad)]:[A.07.1 - Número de Apeaderos en Explotación (cantidad)]])</f>
        <v>30</v>
      </c>
      <c r="T82" s="1">
        <v>18</v>
      </c>
      <c r="U82" s="1">
        <v>31</v>
      </c>
      <c r="V82" s="1">
        <v>0</v>
      </c>
      <c r="W82" s="1">
        <v>26</v>
      </c>
      <c r="X82" s="1">
        <v>0</v>
      </c>
      <c r="Y82" s="1">
        <f t="shared" si="8"/>
        <v>75</v>
      </c>
      <c r="Z82" s="1">
        <v>13</v>
      </c>
      <c r="AA82" s="1">
        <v>13</v>
      </c>
      <c r="AB82" s="1">
        <f>+BS_InfraMR[[#This Row],[Total Pasos Vehiculares a Nivel]]</f>
        <v>75</v>
      </c>
      <c r="AC82" s="1">
        <f t="shared" si="9"/>
        <v>101</v>
      </c>
      <c r="AD82" s="1">
        <v>1</v>
      </c>
      <c r="AE82" s="1">
        <v>8</v>
      </c>
      <c r="AF82" s="1">
        <v>11</v>
      </c>
      <c r="AG82" s="1">
        <f t="shared" si="10"/>
        <v>20</v>
      </c>
      <c r="AH82" s="12">
        <v>16.120999999999999</v>
      </c>
      <c r="AI82" s="12">
        <v>0</v>
      </c>
      <c r="AJ82" s="12">
        <v>50.177</v>
      </c>
      <c r="AK82" s="12">
        <f t="shared" si="11"/>
        <v>66.298000000000002</v>
      </c>
      <c r="AL82" s="1">
        <v>2</v>
      </c>
      <c r="AM82" s="1">
        <v>0</v>
      </c>
      <c r="AN82" s="1">
        <v>13</v>
      </c>
      <c r="AO82" s="1">
        <f t="shared" si="12"/>
        <v>15</v>
      </c>
      <c r="AP82" s="1">
        <v>0</v>
      </c>
      <c r="AQ82" s="1">
        <v>0</v>
      </c>
      <c r="AR82" s="1">
        <v>0</v>
      </c>
      <c r="AS82" s="1">
        <f>+SUM(BS_InfraMR[[#This Row],[B.02.1 - Parque de Coches Eléctricos Motrices]:[B.02.3 - Parque de Coches Eléctricos Motrices Tipo R]])</f>
        <v>0</v>
      </c>
      <c r="AT82" s="1">
        <v>0</v>
      </c>
      <c r="AU82" s="1">
        <v>0</v>
      </c>
      <c r="AV82" s="1">
        <v>0</v>
      </c>
      <c r="AW82" s="1">
        <f>+SUM(BS_InfraMR[[#This Row],[B.03.1 - Parque de Coches Motores Motrices Remolcados]:[B.03.3 - Parque de Coches Motores Motrices Cabina]])</f>
        <v>0</v>
      </c>
      <c r="AX82" s="1">
        <v>43</v>
      </c>
      <c r="AY82" s="1">
        <v>13</v>
      </c>
      <c r="AZ82" s="1">
        <v>0</v>
      </c>
      <c r="BA82" s="1">
        <v>26</v>
      </c>
      <c r="BB82" s="1">
        <v>0</v>
      </c>
      <c r="BC82" s="1">
        <f t="shared" si="13"/>
        <v>82</v>
      </c>
      <c r="BD82" s="1">
        <v>1</v>
      </c>
      <c r="BE82" s="1">
        <v>31</v>
      </c>
      <c r="BF82" s="12">
        <v>1</v>
      </c>
    </row>
    <row r="83" spans="1:58">
      <c r="A83" s="1">
        <v>1999</v>
      </c>
      <c r="B83" s="1" t="s">
        <v>124</v>
      </c>
      <c r="C83" s="12">
        <v>18.643000000000001</v>
      </c>
      <c r="D83" s="12">
        <v>47.968000000000004</v>
      </c>
      <c r="E83" s="12">
        <v>0</v>
      </c>
      <c r="F83" s="12">
        <v>0</v>
      </c>
      <c r="G83" s="12">
        <f t="shared" si="7"/>
        <v>66.611000000000004</v>
      </c>
      <c r="H83" s="12">
        <v>66.611000000000004</v>
      </c>
      <c r="I83" s="12">
        <v>103.99600000000001</v>
      </c>
      <c r="J83" s="12">
        <v>114.57899999999999</v>
      </c>
      <c r="K83" s="12">
        <v>0</v>
      </c>
      <c r="L83" s="12">
        <v>0</v>
      </c>
      <c r="M83" s="12">
        <v>0</v>
      </c>
      <c r="N83" s="12">
        <f>+BS_InfraMR[[#This Row],[A.03.1 -  Longitud de Vías de Explotación No Electrificadas Troncales y Ramales (vía principal) (km)]]+BS_InfraMR[[#This Row],[A.04.1 -  Longitud de Vías de Explotación Electrificadas Troncales y Ramales (vía principal) (km)]]</f>
        <v>114.57899999999999</v>
      </c>
      <c r="O83" s="12">
        <v>114.57899999999999</v>
      </c>
      <c r="P83" s="1">
        <v>23</v>
      </c>
      <c r="Q83" s="1">
        <v>6</v>
      </c>
      <c r="R83" s="1">
        <v>1</v>
      </c>
      <c r="S83" s="1">
        <f>+SUM(BS_InfraMR[[#This Row],[A.05.1 - Número de Estaciones en Explotación (cantidad)]:[A.07.1 - Número de Apeaderos en Explotación (cantidad)]])</f>
        <v>30</v>
      </c>
      <c r="T83" s="1">
        <v>18</v>
      </c>
      <c r="U83" s="1">
        <v>31</v>
      </c>
      <c r="V83" s="1">
        <v>0</v>
      </c>
      <c r="W83" s="1">
        <v>26</v>
      </c>
      <c r="X83" s="1">
        <v>0</v>
      </c>
      <c r="Y83" s="1">
        <f t="shared" si="8"/>
        <v>75</v>
      </c>
      <c r="Z83" s="1">
        <v>13</v>
      </c>
      <c r="AA83" s="1">
        <v>13</v>
      </c>
      <c r="AB83" s="1">
        <f>+BS_InfraMR[[#This Row],[Total Pasos Vehiculares a Nivel]]</f>
        <v>75</v>
      </c>
      <c r="AC83" s="1">
        <f t="shared" si="9"/>
        <v>101</v>
      </c>
      <c r="AD83" s="1">
        <v>1</v>
      </c>
      <c r="AE83" s="1">
        <v>8</v>
      </c>
      <c r="AF83" s="1">
        <v>11</v>
      </c>
      <c r="AG83" s="1">
        <f t="shared" si="10"/>
        <v>20</v>
      </c>
      <c r="AH83" s="12">
        <v>16.120999999999999</v>
      </c>
      <c r="AI83" s="12">
        <v>0</v>
      </c>
      <c r="AJ83" s="12">
        <v>50.177</v>
      </c>
      <c r="AK83" s="12">
        <f t="shared" si="11"/>
        <v>66.298000000000002</v>
      </c>
      <c r="AL83" s="1">
        <v>2</v>
      </c>
      <c r="AM83" s="1">
        <v>0</v>
      </c>
      <c r="AN83" s="1">
        <v>13</v>
      </c>
      <c r="AO83" s="1">
        <f t="shared" si="12"/>
        <v>15</v>
      </c>
      <c r="AP83" s="1">
        <v>0</v>
      </c>
      <c r="AQ83" s="1">
        <v>0</v>
      </c>
      <c r="AR83" s="1">
        <v>0</v>
      </c>
      <c r="AS83" s="1">
        <f>+SUM(BS_InfraMR[[#This Row],[B.02.1 - Parque de Coches Eléctricos Motrices]:[B.02.3 - Parque de Coches Eléctricos Motrices Tipo R]])</f>
        <v>0</v>
      </c>
      <c r="AT83" s="1">
        <v>0</v>
      </c>
      <c r="AU83" s="1">
        <v>0</v>
      </c>
      <c r="AV83" s="1">
        <v>0</v>
      </c>
      <c r="AW83" s="1">
        <f>+SUM(BS_InfraMR[[#This Row],[B.03.1 - Parque de Coches Motores Motrices Remolcados]:[B.03.3 - Parque de Coches Motores Motrices Cabina]])</f>
        <v>0</v>
      </c>
      <c r="AX83" s="1">
        <v>43</v>
      </c>
      <c r="AY83" s="1">
        <v>13</v>
      </c>
      <c r="AZ83" s="1">
        <v>0</v>
      </c>
      <c r="BA83" s="1">
        <v>26</v>
      </c>
      <c r="BB83" s="1">
        <v>0</v>
      </c>
      <c r="BC83" s="1">
        <f t="shared" si="13"/>
        <v>82</v>
      </c>
      <c r="BD83" s="1">
        <v>1</v>
      </c>
      <c r="BE83" s="1">
        <v>31</v>
      </c>
      <c r="BF83" s="12">
        <v>1</v>
      </c>
    </row>
    <row r="84" spans="1:58">
      <c r="A84" s="1">
        <v>1999</v>
      </c>
      <c r="B84" s="1" t="s">
        <v>125</v>
      </c>
      <c r="C84" s="12">
        <v>18.643000000000001</v>
      </c>
      <c r="D84" s="12">
        <v>47.968000000000004</v>
      </c>
      <c r="E84" s="12">
        <v>0</v>
      </c>
      <c r="F84" s="12">
        <v>0</v>
      </c>
      <c r="G84" s="12">
        <f t="shared" si="7"/>
        <v>66.611000000000004</v>
      </c>
      <c r="H84" s="12">
        <v>66.611000000000004</v>
      </c>
      <c r="I84" s="12">
        <v>103.99600000000001</v>
      </c>
      <c r="J84" s="12">
        <v>114.57899999999999</v>
      </c>
      <c r="K84" s="12">
        <v>0</v>
      </c>
      <c r="L84" s="12">
        <v>0</v>
      </c>
      <c r="M84" s="12">
        <v>0</v>
      </c>
      <c r="N84" s="12">
        <f>+BS_InfraMR[[#This Row],[A.03.1 -  Longitud de Vías de Explotación No Electrificadas Troncales y Ramales (vía principal) (km)]]+BS_InfraMR[[#This Row],[A.04.1 -  Longitud de Vías de Explotación Electrificadas Troncales y Ramales (vía principal) (km)]]</f>
        <v>114.57899999999999</v>
      </c>
      <c r="O84" s="12">
        <v>114.57899999999999</v>
      </c>
      <c r="P84" s="1">
        <v>23</v>
      </c>
      <c r="Q84" s="1">
        <v>6</v>
      </c>
      <c r="R84" s="1">
        <v>1</v>
      </c>
      <c r="S84" s="1">
        <f>+SUM(BS_InfraMR[[#This Row],[A.05.1 - Número de Estaciones en Explotación (cantidad)]:[A.07.1 - Número de Apeaderos en Explotación (cantidad)]])</f>
        <v>30</v>
      </c>
      <c r="T84" s="1">
        <v>18</v>
      </c>
      <c r="U84" s="1">
        <v>31</v>
      </c>
      <c r="V84" s="1">
        <v>0</v>
      </c>
      <c r="W84" s="1">
        <v>26</v>
      </c>
      <c r="X84" s="1">
        <v>0</v>
      </c>
      <c r="Y84" s="1">
        <f t="shared" si="8"/>
        <v>75</v>
      </c>
      <c r="Z84" s="1">
        <v>13</v>
      </c>
      <c r="AA84" s="1">
        <v>13</v>
      </c>
      <c r="AB84" s="1">
        <f>+BS_InfraMR[[#This Row],[Total Pasos Vehiculares a Nivel]]</f>
        <v>75</v>
      </c>
      <c r="AC84" s="1">
        <f t="shared" si="9"/>
        <v>101</v>
      </c>
      <c r="AD84" s="1">
        <v>1</v>
      </c>
      <c r="AE84" s="1">
        <v>8</v>
      </c>
      <c r="AF84" s="1">
        <v>11</v>
      </c>
      <c r="AG84" s="1">
        <f t="shared" si="10"/>
        <v>20</v>
      </c>
      <c r="AH84" s="12">
        <v>16.120999999999999</v>
      </c>
      <c r="AI84" s="12">
        <v>0</v>
      </c>
      <c r="AJ84" s="12">
        <v>50.177</v>
      </c>
      <c r="AK84" s="12">
        <f t="shared" si="11"/>
        <v>66.298000000000002</v>
      </c>
      <c r="AL84" s="1">
        <v>2</v>
      </c>
      <c r="AM84" s="1">
        <v>0</v>
      </c>
      <c r="AN84" s="1">
        <v>13</v>
      </c>
      <c r="AO84" s="1">
        <f t="shared" si="12"/>
        <v>15</v>
      </c>
      <c r="AP84" s="1">
        <v>0</v>
      </c>
      <c r="AQ84" s="1">
        <v>0</v>
      </c>
      <c r="AR84" s="1">
        <v>0</v>
      </c>
      <c r="AS84" s="1">
        <f>+SUM(BS_InfraMR[[#This Row],[B.02.1 - Parque de Coches Eléctricos Motrices]:[B.02.3 - Parque de Coches Eléctricos Motrices Tipo R]])</f>
        <v>0</v>
      </c>
      <c r="AT84" s="1">
        <v>0</v>
      </c>
      <c r="AU84" s="1">
        <v>0</v>
      </c>
      <c r="AV84" s="1">
        <v>0</v>
      </c>
      <c r="AW84" s="1">
        <f>+SUM(BS_InfraMR[[#This Row],[B.03.1 - Parque de Coches Motores Motrices Remolcados]:[B.03.3 - Parque de Coches Motores Motrices Cabina]])</f>
        <v>0</v>
      </c>
      <c r="AX84" s="1">
        <v>43</v>
      </c>
      <c r="AY84" s="1">
        <v>13</v>
      </c>
      <c r="AZ84" s="1">
        <v>0</v>
      </c>
      <c r="BA84" s="1">
        <v>26</v>
      </c>
      <c r="BB84" s="1">
        <v>0</v>
      </c>
      <c r="BC84" s="1">
        <f t="shared" si="13"/>
        <v>82</v>
      </c>
      <c r="BD84" s="1">
        <v>1</v>
      </c>
      <c r="BE84" s="1">
        <v>31</v>
      </c>
      <c r="BF84" s="12">
        <v>1</v>
      </c>
    </row>
    <row r="85" spans="1:58">
      <c r="A85" s="1">
        <v>1999</v>
      </c>
      <c r="B85" s="1" t="s">
        <v>126</v>
      </c>
      <c r="C85" s="12">
        <v>18.643000000000001</v>
      </c>
      <c r="D85" s="12">
        <v>47.968000000000004</v>
      </c>
      <c r="E85" s="12">
        <v>0</v>
      </c>
      <c r="F85" s="12">
        <v>0</v>
      </c>
      <c r="G85" s="12">
        <f t="shared" si="7"/>
        <v>66.611000000000004</v>
      </c>
      <c r="H85" s="12">
        <v>66.611000000000004</v>
      </c>
      <c r="I85" s="12">
        <v>103.99600000000001</v>
      </c>
      <c r="J85" s="12">
        <v>114.57899999999999</v>
      </c>
      <c r="K85" s="12">
        <v>0</v>
      </c>
      <c r="L85" s="12">
        <v>0</v>
      </c>
      <c r="M85" s="12">
        <v>0</v>
      </c>
      <c r="N85" s="12">
        <f>+BS_InfraMR[[#This Row],[A.03.1 -  Longitud de Vías de Explotación No Electrificadas Troncales y Ramales (vía principal) (km)]]+BS_InfraMR[[#This Row],[A.04.1 -  Longitud de Vías de Explotación Electrificadas Troncales y Ramales (vía principal) (km)]]</f>
        <v>114.57899999999999</v>
      </c>
      <c r="O85" s="12">
        <v>114.57899999999999</v>
      </c>
      <c r="P85" s="1">
        <v>23</v>
      </c>
      <c r="Q85" s="1">
        <v>6</v>
      </c>
      <c r="R85" s="1">
        <v>1</v>
      </c>
      <c r="S85" s="1">
        <f>+SUM(BS_InfraMR[[#This Row],[A.05.1 - Número de Estaciones en Explotación (cantidad)]:[A.07.1 - Número de Apeaderos en Explotación (cantidad)]])</f>
        <v>30</v>
      </c>
      <c r="T85" s="1">
        <v>18</v>
      </c>
      <c r="U85" s="1">
        <v>31</v>
      </c>
      <c r="V85" s="1">
        <v>0</v>
      </c>
      <c r="W85" s="1">
        <v>26</v>
      </c>
      <c r="X85" s="1">
        <v>0</v>
      </c>
      <c r="Y85" s="1">
        <f t="shared" si="8"/>
        <v>75</v>
      </c>
      <c r="Z85" s="1">
        <v>13</v>
      </c>
      <c r="AA85" s="1">
        <v>13</v>
      </c>
      <c r="AB85" s="1">
        <f>+BS_InfraMR[[#This Row],[Total Pasos Vehiculares a Nivel]]</f>
        <v>75</v>
      </c>
      <c r="AC85" s="1">
        <f t="shared" si="9"/>
        <v>101</v>
      </c>
      <c r="AD85" s="1">
        <v>1</v>
      </c>
      <c r="AE85" s="1">
        <v>8</v>
      </c>
      <c r="AF85" s="1">
        <v>11</v>
      </c>
      <c r="AG85" s="1">
        <f t="shared" si="10"/>
        <v>20</v>
      </c>
      <c r="AH85" s="12">
        <v>16.120999999999999</v>
      </c>
      <c r="AI85" s="12">
        <v>0</v>
      </c>
      <c r="AJ85" s="12">
        <v>50.177</v>
      </c>
      <c r="AK85" s="12">
        <f t="shared" si="11"/>
        <v>66.298000000000002</v>
      </c>
      <c r="AL85" s="1">
        <v>2</v>
      </c>
      <c r="AM85" s="1">
        <v>0</v>
      </c>
      <c r="AN85" s="1">
        <v>13</v>
      </c>
      <c r="AO85" s="1">
        <f t="shared" si="12"/>
        <v>15</v>
      </c>
      <c r="AP85" s="1">
        <v>0</v>
      </c>
      <c r="AQ85" s="1">
        <v>0</v>
      </c>
      <c r="AR85" s="1">
        <v>0</v>
      </c>
      <c r="AS85" s="1">
        <f>+SUM(BS_InfraMR[[#This Row],[B.02.1 - Parque de Coches Eléctricos Motrices]:[B.02.3 - Parque de Coches Eléctricos Motrices Tipo R]])</f>
        <v>0</v>
      </c>
      <c r="AT85" s="1">
        <v>0</v>
      </c>
      <c r="AU85" s="1">
        <v>0</v>
      </c>
      <c r="AV85" s="1">
        <v>0</v>
      </c>
      <c r="AW85" s="1">
        <f>+SUM(BS_InfraMR[[#This Row],[B.03.1 - Parque de Coches Motores Motrices Remolcados]:[B.03.3 - Parque de Coches Motores Motrices Cabina]])</f>
        <v>0</v>
      </c>
      <c r="AX85" s="1">
        <v>43</v>
      </c>
      <c r="AY85" s="1">
        <v>13</v>
      </c>
      <c r="AZ85" s="1">
        <v>0</v>
      </c>
      <c r="BA85" s="1">
        <v>26</v>
      </c>
      <c r="BB85" s="1">
        <v>0</v>
      </c>
      <c r="BC85" s="1">
        <f t="shared" si="13"/>
        <v>82</v>
      </c>
      <c r="BD85" s="1">
        <v>1</v>
      </c>
      <c r="BE85" s="1">
        <v>31</v>
      </c>
      <c r="BF85" s="12">
        <v>1</v>
      </c>
    </row>
    <row r="86" spans="1:58">
      <c r="A86" s="1">
        <v>2000</v>
      </c>
      <c r="B86" s="1" t="s">
        <v>115</v>
      </c>
      <c r="C86" s="12">
        <v>18.643000000000001</v>
      </c>
      <c r="D86" s="12">
        <v>47.968000000000004</v>
      </c>
      <c r="E86" s="12">
        <v>0</v>
      </c>
      <c r="F86" s="12">
        <v>0</v>
      </c>
      <c r="G86" s="12">
        <f t="shared" si="7"/>
        <v>66.611000000000004</v>
      </c>
      <c r="H86" s="12">
        <v>66.611000000000004</v>
      </c>
      <c r="I86" s="12">
        <v>103.99600000000001</v>
      </c>
      <c r="J86" s="12">
        <v>114.57899999999999</v>
      </c>
      <c r="K86" s="12">
        <v>0</v>
      </c>
      <c r="L86" s="12">
        <v>0</v>
      </c>
      <c r="M86" s="12">
        <v>0</v>
      </c>
      <c r="N86" s="12">
        <f>+BS_InfraMR[[#This Row],[A.03.1 -  Longitud de Vías de Explotación No Electrificadas Troncales y Ramales (vía principal) (km)]]+BS_InfraMR[[#This Row],[A.04.1 -  Longitud de Vías de Explotación Electrificadas Troncales y Ramales (vía principal) (km)]]</f>
        <v>114.57899999999999</v>
      </c>
      <c r="O86" s="12">
        <v>114.57899999999999</v>
      </c>
      <c r="P86" s="1">
        <v>23</v>
      </c>
      <c r="Q86" s="1">
        <v>6</v>
      </c>
      <c r="R86" s="1">
        <v>1</v>
      </c>
      <c r="S86" s="1">
        <f>+SUM(BS_InfraMR[[#This Row],[A.05.1 - Número de Estaciones en Explotación (cantidad)]:[A.07.1 - Número de Apeaderos en Explotación (cantidad)]])</f>
        <v>30</v>
      </c>
      <c r="T86" s="1">
        <v>18</v>
      </c>
      <c r="U86" s="1">
        <v>31</v>
      </c>
      <c r="V86" s="1">
        <v>0</v>
      </c>
      <c r="W86" s="1">
        <v>26</v>
      </c>
      <c r="X86" s="1">
        <v>0</v>
      </c>
      <c r="Y86" s="1">
        <f t="shared" si="8"/>
        <v>75</v>
      </c>
      <c r="Z86" s="1">
        <v>13</v>
      </c>
      <c r="AA86" s="1">
        <v>13</v>
      </c>
      <c r="AB86" s="1">
        <f>+BS_InfraMR[[#This Row],[Total Pasos Vehiculares a Nivel]]</f>
        <v>75</v>
      </c>
      <c r="AC86" s="1">
        <f t="shared" si="9"/>
        <v>101</v>
      </c>
      <c r="AD86" s="1">
        <v>1</v>
      </c>
      <c r="AE86" s="1">
        <v>8</v>
      </c>
      <c r="AF86" s="1">
        <v>11</v>
      </c>
      <c r="AG86" s="1">
        <f t="shared" si="10"/>
        <v>20</v>
      </c>
      <c r="AH86" s="12">
        <v>16.120999999999999</v>
      </c>
      <c r="AI86" s="12">
        <v>0</v>
      </c>
      <c r="AJ86" s="12">
        <v>50.177</v>
      </c>
      <c r="AK86" s="12">
        <f t="shared" si="11"/>
        <v>66.298000000000002</v>
      </c>
      <c r="AL86" s="1">
        <v>2</v>
      </c>
      <c r="AM86" s="1">
        <v>0</v>
      </c>
      <c r="AN86" s="1">
        <v>13</v>
      </c>
      <c r="AO86" s="1">
        <f t="shared" si="12"/>
        <v>15</v>
      </c>
      <c r="AP86" s="1">
        <v>0</v>
      </c>
      <c r="AQ86" s="1">
        <v>0</v>
      </c>
      <c r="AR86" s="1">
        <v>0</v>
      </c>
      <c r="AS86" s="1">
        <f>+SUM(BS_InfraMR[[#This Row],[B.02.1 - Parque de Coches Eléctricos Motrices]:[B.02.3 - Parque de Coches Eléctricos Motrices Tipo R]])</f>
        <v>0</v>
      </c>
      <c r="AT86" s="1">
        <v>0</v>
      </c>
      <c r="AU86" s="1">
        <v>0</v>
      </c>
      <c r="AV86" s="1">
        <v>0</v>
      </c>
      <c r="AW86" s="1">
        <f>+SUM(BS_InfraMR[[#This Row],[B.03.1 - Parque de Coches Motores Motrices Remolcados]:[B.03.3 - Parque de Coches Motores Motrices Cabina]])</f>
        <v>0</v>
      </c>
      <c r="AX86" s="1">
        <v>43</v>
      </c>
      <c r="AY86" s="1">
        <v>13</v>
      </c>
      <c r="AZ86" s="1">
        <v>0</v>
      </c>
      <c r="BA86" s="1">
        <v>26</v>
      </c>
      <c r="BB86" s="1">
        <v>0</v>
      </c>
      <c r="BC86" s="1">
        <f t="shared" si="13"/>
        <v>82</v>
      </c>
      <c r="BD86" s="1">
        <v>1</v>
      </c>
      <c r="BE86" s="1">
        <v>31</v>
      </c>
      <c r="BF86" s="12">
        <v>1</v>
      </c>
    </row>
    <row r="87" spans="1:58">
      <c r="A87" s="1">
        <v>2000</v>
      </c>
      <c r="B87" s="1" t="s">
        <v>116</v>
      </c>
      <c r="C87" s="12">
        <v>18.643000000000001</v>
      </c>
      <c r="D87" s="12">
        <v>47.968000000000004</v>
      </c>
      <c r="E87" s="12">
        <v>0</v>
      </c>
      <c r="F87" s="12">
        <v>0</v>
      </c>
      <c r="G87" s="12">
        <f t="shared" si="7"/>
        <v>66.611000000000004</v>
      </c>
      <c r="H87" s="12">
        <v>66.611000000000004</v>
      </c>
      <c r="I87" s="12">
        <v>103.99600000000001</v>
      </c>
      <c r="J87" s="12">
        <v>114.57899999999999</v>
      </c>
      <c r="K87" s="12">
        <v>0</v>
      </c>
      <c r="L87" s="12">
        <v>0</v>
      </c>
      <c r="M87" s="12">
        <v>0</v>
      </c>
      <c r="N87" s="12">
        <f>+BS_InfraMR[[#This Row],[A.03.1 -  Longitud de Vías de Explotación No Electrificadas Troncales y Ramales (vía principal) (km)]]+BS_InfraMR[[#This Row],[A.04.1 -  Longitud de Vías de Explotación Electrificadas Troncales y Ramales (vía principal) (km)]]</f>
        <v>114.57899999999999</v>
      </c>
      <c r="O87" s="12">
        <v>114.57899999999999</v>
      </c>
      <c r="P87" s="1">
        <v>23</v>
      </c>
      <c r="Q87" s="1">
        <v>6</v>
      </c>
      <c r="R87" s="1">
        <v>1</v>
      </c>
      <c r="S87" s="1">
        <f>+SUM(BS_InfraMR[[#This Row],[A.05.1 - Número de Estaciones en Explotación (cantidad)]:[A.07.1 - Número de Apeaderos en Explotación (cantidad)]])</f>
        <v>30</v>
      </c>
      <c r="T87" s="1">
        <v>18</v>
      </c>
      <c r="U87" s="1">
        <v>31</v>
      </c>
      <c r="V87" s="1">
        <v>0</v>
      </c>
      <c r="W87" s="1">
        <v>26</v>
      </c>
      <c r="X87" s="1">
        <v>0</v>
      </c>
      <c r="Y87" s="1">
        <f t="shared" si="8"/>
        <v>75</v>
      </c>
      <c r="Z87" s="1">
        <v>13</v>
      </c>
      <c r="AA87" s="1">
        <v>13</v>
      </c>
      <c r="AB87" s="1">
        <f>+BS_InfraMR[[#This Row],[Total Pasos Vehiculares a Nivel]]</f>
        <v>75</v>
      </c>
      <c r="AC87" s="1">
        <f t="shared" si="9"/>
        <v>101</v>
      </c>
      <c r="AD87" s="1">
        <v>1</v>
      </c>
      <c r="AE87" s="1">
        <v>8</v>
      </c>
      <c r="AF87" s="1">
        <v>11</v>
      </c>
      <c r="AG87" s="1">
        <f t="shared" si="10"/>
        <v>20</v>
      </c>
      <c r="AH87" s="12">
        <v>16.120999999999999</v>
      </c>
      <c r="AI87" s="12">
        <v>0</v>
      </c>
      <c r="AJ87" s="12">
        <v>50.177</v>
      </c>
      <c r="AK87" s="12">
        <f t="shared" si="11"/>
        <v>66.298000000000002</v>
      </c>
      <c r="AL87" s="1">
        <v>2</v>
      </c>
      <c r="AM87" s="1">
        <v>0</v>
      </c>
      <c r="AN87" s="1">
        <v>13</v>
      </c>
      <c r="AO87" s="1">
        <f t="shared" si="12"/>
        <v>15</v>
      </c>
      <c r="AP87" s="1">
        <v>0</v>
      </c>
      <c r="AQ87" s="1">
        <v>0</v>
      </c>
      <c r="AR87" s="1">
        <v>0</v>
      </c>
      <c r="AS87" s="1">
        <f>+SUM(BS_InfraMR[[#This Row],[B.02.1 - Parque de Coches Eléctricos Motrices]:[B.02.3 - Parque de Coches Eléctricos Motrices Tipo R]])</f>
        <v>0</v>
      </c>
      <c r="AT87" s="1">
        <v>0</v>
      </c>
      <c r="AU87" s="1">
        <v>0</v>
      </c>
      <c r="AV87" s="1">
        <v>0</v>
      </c>
      <c r="AW87" s="1">
        <f>+SUM(BS_InfraMR[[#This Row],[B.03.1 - Parque de Coches Motores Motrices Remolcados]:[B.03.3 - Parque de Coches Motores Motrices Cabina]])</f>
        <v>0</v>
      </c>
      <c r="AX87" s="1">
        <v>43</v>
      </c>
      <c r="AY87" s="1">
        <v>13</v>
      </c>
      <c r="AZ87" s="1">
        <v>0</v>
      </c>
      <c r="BA87" s="1">
        <v>26</v>
      </c>
      <c r="BB87" s="1">
        <v>0</v>
      </c>
      <c r="BC87" s="1">
        <f t="shared" si="13"/>
        <v>82</v>
      </c>
      <c r="BD87" s="1">
        <v>1</v>
      </c>
      <c r="BE87" s="1">
        <v>31</v>
      </c>
      <c r="BF87" s="12">
        <v>1</v>
      </c>
    </row>
    <row r="88" spans="1:58">
      <c r="A88" s="1">
        <v>2000</v>
      </c>
      <c r="B88" s="1" t="s">
        <v>117</v>
      </c>
      <c r="C88" s="12">
        <v>18.643000000000001</v>
      </c>
      <c r="D88" s="12">
        <v>47.968000000000004</v>
      </c>
      <c r="E88" s="12">
        <v>0</v>
      </c>
      <c r="F88" s="12">
        <v>0</v>
      </c>
      <c r="G88" s="12">
        <f t="shared" si="7"/>
        <v>66.611000000000004</v>
      </c>
      <c r="H88" s="12">
        <v>66.611000000000004</v>
      </c>
      <c r="I88" s="12">
        <v>103.99600000000001</v>
      </c>
      <c r="J88" s="12">
        <v>114.57899999999999</v>
      </c>
      <c r="K88" s="12">
        <v>0</v>
      </c>
      <c r="L88" s="12">
        <v>0</v>
      </c>
      <c r="M88" s="12">
        <v>0</v>
      </c>
      <c r="N88" s="12">
        <f>+BS_InfraMR[[#This Row],[A.03.1 -  Longitud de Vías de Explotación No Electrificadas Troncales y Ramales (vía principal) (km)]]+BS_InfraMR[[#This Row],[A.04.1 -  Longitud de Vías de Explotación Electrificadas Troncales y Ramales (vía principal) (km)]]</f>
        <v>114.57899999999999</v>
      </c>
      <c r="O88" s="12">
        <v>114.57899999999999</v>
      </c>
      <c r="P88" s="1">
        <v>23</v>
      </c>
      <c r="Q88" s="1">
        <v>6</v>
      </c>
      <c r="R88" s="1">
        <v>1</v>
      </c>
      <c r="S88" s="1">
        <f>+SUM(BS_InfraMR[[#This Row],[A.05.1 - Número de Estaciones en Explotación (cantidad)]:[A.07.1 - Número de Apeaderos en Explotación (cantidad)]])</f>
        <v>30</v>
      </c>
      <c r="T88" s="1">
        <v>18</v>
      </c>
      <c r="U88" s="1">
        <v>31</v>
      </c>
      <c r="V88" s="1">
        <v>0</v>
      </c>
      <c r="W88" s="1">
        <v>26</v>
      </c>
      <c r="X88" s="1">
        <v>0</v>
      </c>
      <c r="Y88" s="1">
        <f t="shared" si="8"/>
        <v>75</v>
      </c>
      <c r="Z88" s="1">
        <v>13</v>
      </c>
      <c r="AA88" s="1">
        <v>13</v>
      </c>
      <c r="AB88" s="1">
        <f>+BS_InfraMR[[#This Row],[Total Pasos Vehiculares a Nivel]]</f>
        <v>75</v>
      </c>
      <c r="AC88" s="1">
        <f t="shared" si="9"/>
        <v>101</v>
      </c>
      <c r="AD88" s="1">
        <v>1</v>
      </c>
      <c r="AE88" s="1">
        <v>8</v>
      </c>
      <c r="AF88" s="1">
        <v>11</v>
      </c>
      <c r="AG88" s="1">
        <f t="shared" si="10"/>
        <v>20</v>
      </c>
      <c r="AH88" s="12">
        <v>16.120999999999999</v>
      </c>
      <c r="AI88" s="12">
        <v>0</v>
      </c>
      <c r="AJ88" s="12">
        <v>50.177</v>
      </c>
      <c r="AK88" s="12">
        <f t="shared" si="11"/>
        <v>66.298000000000002</v>
      </c>
      <c r="AL88" s="1">
        <v>2</v>
      </c>
      <c r="AM88" s="1">
        <v>0</v>
      </c>
      <c r="AN88" s="1">
        <v>13</v>
      </c>
      <c r="AO88" s="1">
        <f t="shared" si="12"/>
        <v>15</v>
      </c>
      <c r="AP88" s="1">
        <v>0</v>
      </c>
      <c r="AQ88" s="1">
        <v>0</v>
      </c>
      <c r="AR88" s="1">
        <v>0</v>
      </c>
      <c r="AS88" s="1">
        <f>+SUM(BS_InfraMR[[#This Row],[B.02.1 - Parque de Coches Eléctricos Motrices]:[B.02.3 - Parque de Coches Eléctricos Motrices Tipo R]])</f>
        <v>0</v>
      </c>
      <c r="AT88" s="1">
        <v>0</v>
      </c>
      <c r="AU88" s="1">
        <v>0</v>
      </c>
      <c r="AV88" s="1">
        <v>0</v>
      </c>
      <c r="AW88" s="1">
        <f>+SUM(BS_InfraMR[[#This Row],[B.03.1 - Parque de Coches Motores Motrices Remolcados]:[B.03.3 - Parque de Coches Motores Motrices Cabina]])</f>
        <v>0</v>
      </c>
      <c r="AX88" s="1">
        <v>43</v>
      </c>
      <c r="AY88" s="1">
        <v>13</v>
      </c>
      <c r="AZ88" s="1">
        <v>0</v>
      </c>
      <c r="BA88" s="1">
        <v>26</v>
      </c>
      <c r="BB88" s="1">
        <v>0</v>
      </c>
      <c r="BC88" s="1">
        <f t="shared" si="13"/>
        <v>82</v>
      </c>
      <c r="BD88" s="1">
        <v>1</v>
      </c>
      <c r="BE88" s="1">
        <v>31</v>
      </c>
      <c r="BF88" s="12">
        <v>1</v>
      </c>
    </row>
    <row r="89" spans="1:58">
      <c r="A89" s="1">
        <v>2000</v>
      </c>
      <c r="B89" s="1" t="s">
        <v>118</v>
      </c>
      <c r="C89" s="12">
        <v>18.643000000000001</v>
      </c>
      <c r="D89" s="12">
        <v>47.968000000000004</v>
      </c>
      <c r="E89" s="12">
        <v>0</v>
      </c>
      <c r="F89" s="12">
        <v>0</v>
      </c>
      <c r="G89" s="12">
        <f t="shared" si="7"/>
        <v>66.611000000000004</v>
      </c>
      <c r="H89" s="12">
        <v>66.611000000000004</v>
      </c>
      <c r="I89" s="12">
        <v>103.99600000000001</v>
      </c>
      <c r="J89" s="12">
        <v>114.57899999999999</v>
      </c>
      <c r="K89" s="12">
        <v>0</v>
      </c>
      <c r="L89" s="12">
        <v>0</v>
      </c>
      <c r="M89" s="12">
        <v>0</v>
      </c>
      <c r="N89" s="12">
        <f>+BS_InfraMR[[#This Row],[A.03.1 -  Longitud de Vías de Explotación No Electrificadas Troncales y Ramales (vía principal) (km)]]+BS_InfraMR[[#This Row],[A.04.1 -  Longitud de Vías de Explotación Electrificadas Troncales y Ramales (vía principal) (km)]]</f>
        <v>114.57899999999999</v>
      </c>
      <c r="O89" s="12">
        <v>114.57899999999999</v>
      </c>
      <c r="P89" s="1">
        <v>23</v>
      </c>
      <c r="Q89" s="1">
        <v>6</v>
      </c>
      <c r="R89" s="1">
        <v>1</v>
      </c>
      <c r="S89" s="1">
        <f>+SUM(BS_InfraMR[[#This Row],[A.05.1 - Número de Estaciones en Explotación (cantidad)]:[A.07.1 - Número de Apeaderos en Explotación (cantidad)]])</f>
        <v>30</v>
      </c>
      <c r="T89" s="1">
        <v>18</v>
      </c>
      <c r="U89" s="1">
        <v>31</v>
      </c>
      <c r="V89" s="1">
        <v>0</v>
      </c>
      <c r="W89" s="1">
        <v>26</v>
      </c>
      <c r="X89" s="1">
        <v>0</v>
      </c>
      <c r="Y89" s="1">
        <f t="shared" si="8"/>
        <v>75</v>
      </c>
      <c r="Z89" s="1">
        <v>13</v>
      </c>
      <c r="AA89" s="1">
        <v>13</v>
      </c>
      <c r="AB89" s="1">
        <f>+BS_InfraMR[[#This Row],[Total Pasos Vehiculares a Nivel]]</f>
        <v>75</v>
      </c>
      <c r="AC89" s="1">
        <f t="shared" si="9"/>
        <v>101</v>
      </c>
      <c r="AD89" s="1">
        <v>1</v>
      </c>
      <c r="AE89" s="1">
        <v>8</v>
      </c>
      <c r="AF89" s="1">
        <v>11</v>
      </c>
      <c r="AG89" s="1">
        <f t="shared" si="10"/>
        <v>20</v>
      </c>
      <c r="AH89" s="12">
        <v>16.120999999999999</v>
      </c>
      <c r="AI89" s="12">
        <v>0</v>
      </c>
      <c r="AJ89" s="12">
        <v>50.177</v>
      </c>
      <c r="AK89" s="12">
        <f t="shared" si="11"/>
        <v>66.298000000000002</v>
      </c>
      <c r="AL89" s="1">
        <v>2</v>
      </c>
      <c r="AM89" s="1">
        <v>0</v>
      </c>
      <c r="AN89" s="1">
        <v>13</v>
      </c>
      <c r="AO89" s="1">
        <f t="shared" si="12"/>
        <v>15</v>
      </c>
      <c r="AP89" s="1">
        <v>0</v>
      </c>
      <c r="AQ89" s="1">
        <v>0</v>
      </c>
      <c r="AR89" s="1">
        <v>0</v>
      </c>
      <c r="AS89" s="1">
        <f>+SUM(BS_InfraMR[[#This Row],[B.02.1 - Parque de Coches Eléctricos Motrices]:[B.02.3 - Parque de Coches Eléctricos Motrices Tipo R]])</f>
        <v>0</v>
      </c>
      <c r="AT89" s="1">
        <v>0</v>
      </c>
      <c r="AU89" s="1">
        <v>0</v>
      </c>
      <c r="AV89" s="1">
        <v>0</v>
      </c>
      <c r="AW89" s="1">
        <f>+SUM(BS_InfraMR[[#This Row],[B.03.1 - Parque de Coches Motores Motrices Remolcados]:[B.03.3 - Parque de Coches Motores Motrices Cabina]])</f>
        <v>0</v>
      </c>
      <c r="AX89" s="1">
        <v>43</v>
      </c>
      <c r="AY89" s="1">
        <v>13</v>
      </c>
      <c r="AZ89" s="1">
        <v>0</v>
      </c>
      <c r="BA89" s="1">
        <v>26</v>
      </c>
      <c r="BB89" s="1">
        <v>0</v>
      </c>
      <c r="BC89" s="1">
        <f t="shared" si="13"/>
        <v>82</v>
      </c>
      <c r="BD89" s="1">
        <v>1</v>
      </c>
      <c r="BE89" s="1">
        <v>31</v>
      </c>
      <c r="BF89" s="12">
        <v>1</v>
      </c>
    </row>
    <row r="90" spans="1:58">
      <c r="A90" s="1">
        <v>2000</v>
      </c>
      <c r="B90" s="1" t="s">
        <v>119</v>
      </c>
      <c r="C90" s="12">
        <v>18.643000000000001</v>
      </c>
      <c r="D90" s="12">
        <v>47.968000000000004</v>
      </c>
      <c r="E90" s="12">
        <v>0</v>
      </c>
      <c r="F90" s="12">
        <v>0</v>
      </c>
      <c r="G90" s="12">
        <f t="shared" si="7"/>
        <v>66.611000000000004</v>
      </c>
      <c r="H90" s="12">
        <v>66.611000000000004</v>
      </c>
      <c r="I90" s="12">
        <v>103.99600000000001</v>
      </c>
      <c r="J90" s="12">
        <v>114.57899999999999</v>
      </c>
      <c r="K90" s="12">
        <v>0</v>
      </c>
      <c r="L90" s="12">
        <v>0</v>
      </c>
      <c r="M90" s="12">
        <v>0</v>
      </c>
      <c r="N90" s="12">
        <f>+BS_InfraMR[[#This Row],[A.03.1 -  Longitud de Vías de Explotación No Electrificadas Troncales y Ramales (vía principal) (km)]]+BS_InfraMR[[#This Row],[A.04.1 -  Longitud de Vías de Explotación Electrificadas Troncales y Ramales (vía principal) (km)]]</f>
        <v>114.57899999999999</v>
      </c>
      <c r="O90" s="12">
        <v>114.57899999999999</v>
      </c>
      <c r="P90" s="1">
        <v>23</v>
      </c>
      <c r="Q90" s="1">
        <v>6</v>
      </c>
      <c r="R90" s="1">
        <v>1</v>
      </c>
      <c r="S90" s="1">
        <f>+SUM(BS_InfraMR[[#This Row],[A.05.1 - Número de Estaciones en Explotación (cantidad)]:[A.07.1 - Número de Apeaderos en Explotación (cantidad)]])</f>
        <v>30</v>
      </c>
      <c r="T90" s="1">
        <v>18</v>
      </c>
      <c r="U90" s="1">
        <v>31</v>
      </c>
      <c r="V90" s="1">
        <v>0</v>
      </c>
      <c r="W90" s="1">
        <v>26</v>
      </c>
      <c r="X90" s="1">
        <v>0</v>
      </c>
      <c r="Y90" s="1">
        <f t="shared" si="8"/>
        <v>75</v>
      </c>
      <c r="Z90" s="1">
        <v>13</v>
      </c>
      <c r="AA90" s="1">
        <v>13</v>
      </c>
      <c r="AB90" s="1">
        <f>+BS_InfraMR[[#This Row],[Total Pasos Vehiculares a Nivel]]</f>
        <v>75</v>
      </c>
      <c r="AC90" s="1">
        <f t="shared" si="9"/>
        <v>101</v>
      </c>
      <c r="AD90" s="1">
        <v>1</v>
      </c>
      <c r="AE90" s="1">
        <v>8</v>
      </c>
      <c r="AF90" s="1">
        <v>11</v>
      </c>
      <c r="AG90" s="1">
        <f t="shared" si="10"/>
        <v>20</v>
      </c>
      <c r="AH90" s="12">
        <v>16.120999999999999</v>
      </c>
      <c r="AI90" s="12">
        <v>0</v>
      </c>
      <c r="AJ90" s="12">
        <v>50.177</v>
      </c>
      <c r="AK90" s="12">
        <f t="shared" si="11"/>
        <v>66.298000000000002</v>
      </c>
      <c r="AL90" s="1">
        <v>2</v>
      </c>
      <c r="AM90" s="1">
        <v>0</v>
      </c>
      <c r="AN90" s="1">
        <v>13</v>
      </c>
      <c r="AO90" s="1">
        <f t="shared" si="12"/>
        <v>15</v>
      </c>
      <c r="AP90" s="1">
        <v>0</v>
      </c>
      <c r="AQ90" s="1">
        <v>0</v>
      </c>
      <c r="AR90" s="1">
        <v>0</v>
      </c>
      <c r="AS90" s="1">
        <f>+SUM(BS_InfraMR[[#This Row],[B.02.1 - Parque de Coches Eléctricos Motrices]:[B.02.3 - Parque de Coches Eléctricos Motrices Tipo R]])</f>
        <v>0</v>
      </c>
      <c r="AT90" s="1">
        <v>0</v>
      </c>
      <c r="AU90" s="1">
        <v>0</v>
      </c>
      <c r="AV90" s="1">
        <v>0</v>
      </c>
      <c r="AW90" s="1">
        <f>+SUM(BS_InfraMR[[#This Row],[B.03.1 - Parque de Coches Motores Motrices Remolcados]:[B.03.3 - Parque de Coches Motores Motrices Cabina]])</f>
        <v>0</v>
      </c>
      <c r="AX90" s="1">
        <v>43</v>
      </c>
      <c r="AY90" s="1">
        <v>13</v>
      </c>
      <c r="AZ90" s="1">
        <v>0</v>
      </c>
      <c r="BA90" s="1">
        <v>26</v>
      </c>
      <c r="BB90" s="1">
        <v>0</v>
      </c>
      <c r="BC90" s="1">
        <f t="shared" si="13"/>
        <v>82</v>
      </c>
      <c r="BD90" s="1">
        <v>1</v>
      </c>
      <c r="BE90" s="1">
        <v>31</v>
      </c>
      <c r="BF90" s="12">
        <v>1</v>
      </c>
    </row>
    <row r="91" spans="1:58">
      <c r="A91" s="1">
        <v>2000</v>
      </c>
      <c r="B91" s="1" t="s">
        <v>120</v>
      </c>
      <c r="C91" s="12">
        <v>18.643000000000001</v>
      </c>
      <c r="D91" s="12">
        <v>47.968000000000004</v>
      </c>
      <c r="E91" s="12">
        <v>0</v>
      </c>
      <c r="F91" s="12">
        <v>0</v>
      </c>
      <c r="G91" s="12">
        <f t="shared" si="7"/>
        <v>66.611000000000004</v>
      </c>
      <c r="H91" s="12">
        <v>66.611000000000004</v>
      </c>
      <c r="I91" s="12">
        <v>103.99600000000001</v>
      </c>
      <c r="J91" s="12">
        <v>114.57899999999999</v>
      </c>
      <c r="K91" s="12">
        <v>0</v>
      </c>
      <c r="L91" s="12">
        <v>0</v>
      </c>
      <c r="M91" s="12">
        <v>0</v>
      </c>
      <c r="N91" s="12">
        <f>+BS_InfraMR[[#This Row],[A.03.1 -  Longitud de Vías de Explotación No Electrificadas Troncales y Ramales (vía principal) (km)]]+BS_InfraMR[[#This Row],[A.04.1 -  Longitud de Vías de Explotación Electrificadas Troncales y Ramales (vía principal) (km)]]</f>
        <v>114.57899999999999</v>
      </c>
      <c r="O91" s="12">
        <v>114.57899999999999</v>
      </c>
      <c r="P91" s="1">
        <v>23</v>
      </c>
      <c r="Q91" s="1">
        <v>6</v>
      </c>
      <c r="R91" s="1">
        <v>1</v>
      </c>
      <c r="S91" s="1">
        <f>+SUM(BS_InfraMR[[#This Row],[A.05.1 - Número de Estaciones en Explotación (cantidad)]:[A.07.1 - Número de Apeaderos en Explotación (cantidad)]])</f>
        <v>30</v>
      </c>
      <c r="T91" s="1">
        <v>18</v>
      </c>
      <c r="U91" s="1">
        <v>31</v>
      </c>
      <c r="V91" s="1">
        <v>0</v>
      </c>
      <c r="W91" s="1">
        <v>26</v>
      </c>
      <c r="X91" s="1">
        <v>0</v>
      </c>
      <c r="Y91" s="1">
        <f t="shared" si="8"/>
        <v>75</v>
      </c>
      <c r="Z91" s="1">
        <v>13</v>
      </c>
      <c r="AA91" s="1">
        <v>13</v>
      </c>
      <c r="AB91" s="1">
        <f>+BS_InfraMR[[#This Row],[Total Pasos Vehiculares a Nivel]]</f>
        <v>75</v>
      </c>
      <c r="AC91" s="1">
        <f t="shared" si="9"/>
        <v>101</v>
      </c>
      <c r="AD91" s="1">
        <v>1</v>
      </c>
      <c r="AE91" s="1">
        <v>8</v>
      </c>
      <c r="AF91" s="1">
        <v>11</v>
      </c>
      <c r="AG91" s="1">
        <f t="shared" si="10"/>
        <v>20</v>
      </c>
      <c r="AH91" s="12">
        <v>16.120999999999999</v>
      </c>
      <c r="AI91" s="12">
        <v>0</v>
      </c>
      <c r="AJ91" s="12">
        <v>50.177</v>
      </c>
      <c r="AK91" s="12">
        <f t="shared" si="11"/>
        <v>66.298000000000002</v>
      </c>
      <c r="AL91" s="1">
        <v>2</v>
      </c>
      <c r="AM91" s="1">
        <v>0</v>
      </c>
      <c r="AN91" s="1">
        <v>13</v>
      </c>
      <c r="AO91" s="1">
        <f t="shared" si="12"/>
        <v>15</v>
      </c>
      <c r="AP91" s="1">
        <v>0</v>
      </c>
      <c r="AQ91" s="1">
        <v>0</v>
      </c>
      <c r="AR91" s="1">
        <v>0</v>
      </c>
      <c r="AS91" s="1">
        <f>+SUM(BS_InfraMR[[#This Row],[B.02.1 - Parque de Coches Eléctricos Motrices]:[B.02.3 - Parque de Coches Eléctricos Motrices Tipo R]])</f>
        <v>0</v>
      </c>
      <c r="AT91" s="1">
        <v>0</v>
      </c>
      <c r="AU91" s="1">
        <v>0</v>
      </c>
      <c r="AV91" s="1">
        <v>0</v>
      </c>
      <c r="AW91" s="1">
        <f>+SUM(BS_InfraMR[[#This Row],[B.03.1 - Parque de Coches Motores Motrices Remolcados]:[B.03.3 - Parque de Coches Motores Motrices Cabina]])</f>
        <v>0</v>
      </c>
      <c r="AX91" s="1">
        <v>43</v>
      </c>
      <c r="AY91" s="1">
        <v>13</v>
      </c>
      <c r="AZ91" s="1">
        <v>0</v>
      </c>
      <c r="BA91" s="1">
        <v>26</v>
      </c>
      <c r="BB91" s="1">
        <v>0</v>
      </c>
      <c r="BC91" s="1">
        <f t="shared" si="13"/>
        <v>82</v>
      </c>
      <c r="BD91" s="1">
        <v>1</v>
      </c>
      <c r="BE91" s="1">
        <v>31</v>
      </c>
      <c r="BF91" s="12">
        <v>1</v>
      </c>
    </row>
    <row r="92" spans="1:58">
      <c r="A92" s="1">
        <v>2000</v>
      </c>
      <c r="B92" s="1" t="s">
        <v>121</v>
      </c>
      <c r="C92" s="12">
        <v>18.643000000000001</v>
      </c>
      <c r="D92" s="12">
        <v>47.968000000000004</v>
      </c>
      <c r="E92" s="12">
        <v>0</v>
      </c>
      <c r="F92" s="12">
        <v>0</v>
      </c>
      <c r="G92" s="12">
        <f t="shared" si="7"/>
        <v>66.611000000000004</v>
      </c>
      <c r="H92" s="12">
        <v>66.611000000000004</v>
      </c>
      <c r="I92" s="12">
        <v>103.99600000000001</v>
      </c>
      <c r="J92" s="12">
        <v>114.57899999999999</v>
      </c>
      <c r="K92" s="12">
        <v>0</v>
      </c>
      <c r="L92" s="12">
        <v>0</v>
      </c>
      <c r="M92" s="12">
        <v>0</v>
      </c>
      <c r="N92" s="12">
        <f>+BS_InfraMR[[#This Row],[A.03.1 -  Longitud de Vías de Explotación No Electrificadas Troncales y Ramales (vía principal) (km)]]+BS_InfraMR[[#This Row],[A.04.1 -  Longitud de Vías de Explotación Electrificadas Troncales y Ramales (vía principal) (km)]]</f>
        <v>114.57899999999999</v>
      </c>
      <c r="O92" s="12">
        <v>114.57899999999999</v>
      </c>
      <c r="P92" s="1">
        <v>23</v>
      </c>
      <c r="Q92" s="1">
        <v>6</v>
      </c>
      <c r="R92" s="1">
        <v>1</v>
      </c>
      <c r="S92" s="1">
        <f>+SUM(BS_InfraMR[[#This Row],[A.05.1 - Número de Estaciones en Explotación (cantidad)]:[A.07.1 - Número de Apeaderos en Explotación (cantidad)]])</f>
        <v>30</v>
      </c>
      <c r="T92" s="1">
        <v>18</v>
      </c>
      <c r="U92" s="1">
        <v>31</v>
      </c>
      <c r="V92" s="1">
        <v>0</v>
      </c>
      <c r="W92" s="1">
        <v>26</v>
      </c>
      <c r="X92" s="1">
        <v>0</v>
      </c>
      <c r="Y92" s="1">
        <f t="shared" si="8"/>
        <v>75</v>
      </c>
      <c r="Z92" s="1">
        <v>13</v>
      </c>
      <c r="AA92" s="1">
        <v>13</v>
      </c>
      <c r="AB92" s="1">
        <f>+BS_InfraMR[[#This Row],[Total Pasos Vehiculares a Nivel]]</f>
        <v>75</v>
      </c>
      <c r="AC92" s="1">
        <f t="shared" si="9"/>
        <v>101</v>
      </c>
      <c r="AD92" s="1">
        <v>1</v>
      </c>
      <c r="AE92" s="1">
        <v>8</v>
      </c>
      <c r="AF92" s="1">
        <v>11</v>
      </c>
      <c r="AG92" s="1">
        <f t="shared" si="10"/>
        <v>20</v>
      </c>
      <c r="AH92" s="12">
        <v>16.120999999999999</v>
      </c>
      <c r="AI92" s="12">
        <v>0</v>
      </c>
      <c r="AJ92" s="12">
        <v>50.177</v>
      </c>
      <c r="AK92" s="12">
        <f t="shared" si="11"/>
        <v>66.298000000000002</v>
      </c>
      <c r="AL92" s="1">
        <v>2</v>
      </c>
      <c r="AM92" s="1">
        <v>0</v>
      </c>
      <c r="AN92" s="1">
        <v>13</v>
      </c>
      <c r="AO92" s="1">
        <f t="shared" si="12"/>
        <v>15</v>
      </c>
      <c r="AP92" s="1">
        <v>0</v>
      </c>
      <c r="AQ92" s="1">
        <v>0</v>
      </c>
      <c r="AR92" s="1">
        <v>0</v>
      </c>
      <c r="AS92" s="1">
        <f>+SUM(BS_InfraMR[[#This Row],[B.02.1 - Parque de Coches Eléctricos Motrices]:[B.02.3 - Parque de Coches Eléctricos Motrices Tipo R]])</f>
        <v>0</v>
      </c>
      <c r="AT92" s="1">
        <v>0</v>
      </c>
      <c r="AU92" s="1">
        <v>0</v>
      </c>
      <c r="AV92" s="1">
        <v>0</v>
      </c>
      <c r="AW92" s="1">
        <f>+SUM(BS_InfraMR[[#This Row],[B.03.1 - Parque de Coches Motores Motrices Remolcados]:[B.03.3 - Parque de Coches Motores Motrices Cabina]])</f>
        <v>0</v>
      </c>
      <c r="AX92" s="1">
        <v>43</v>
      </c>
      <c r="AY92" s="1">
        <v>13</v>
      </c>
      <c r="AZ92" s="1">
        <v>0</v>
      </c>
      <c r="BA92" s="1">
        <v>26</v>
      </c>
      <c r="BB92" s="1">
        <v>0</v>
      </c>
      <c r="BC92" s="1">
        <f t="shared" si="13"/>
        <v>82</v>
      </c>
      <c r="BD92" s="1">
        <v>1</v>
      </c>
      <c r="BE92" s="1">
        <v>31</v>
      </c>
      <c r="BF92" s="12">
        <v>1</v>
      </c>
    </row>
    <row r="93" spans="1:58">
      <c r="A93" s="1">
        <v>2000</v>
      </c>
      <c r="B93" s="1" t="s">
        <v>122</v>
      </c>
      <c r="C93" s="12">
        <v>18.643000000000001</v>
      </c>
      <c r="D93" s="12">
        <v>47.968000000000004</v>
      </c>
      <c r="E93" s="12">
        <v>0</v>
      </c>
      <c r="F93" s="12">
        <v>0</v>
      </c>
      <c r="G93" s="12">
        <f t="shared" si="7"/>
        <v>66.611000000000004</v>
      </c>
      <c r="H93" s="12">
        <v>66.611000000000004</v>
      </c>
      <c r="I93" s="12">
        <v>103.99600000000001</v>
      </c>
      <c r="J93" s="12">
        <v>114.57899999999999</v>
      </c>
      <c r="K93" s="12">
        <v>0</v>
      </c>
      <c r="L93" s="12">
        <v>0</v>
      </c>
      <c r="M93" s="12">
        <v>0</v>
      </c>
      <c r="N93" s="12">
        <f>+BS_InfraMR[[#This Row],[A.03.1 -  Longitud de Vías de Explotación No Electrificadas Troncales y Ramales (vía principal) (km)]]+BS_InfraMR[[#This Row],[A.04.1 -  Longitud de Vías de Explotación Electrificadas Troncales y Ramales (vía principal) (km)]]</f>
        <v>114.57899999999999</v>
      </c>
      <c r="O93" s="12">
        <v>114.57899999999999</v>
      </c>
      <c r="P93" s="1">
        <v>23</v>
      </c>
      <c r="Q93" s="1">
        <v>6</v>
      </c>
      <c r="R93" s="1">
        <v>1</v>
      </c>
      <c r="S93" s="1">
        <f>+SUM(BS_InfraMR[[#This Row],[A.05.1 - Número de Estaciones en Explotación (cantidad)]:[A.07.1 - Número de Apeaderos en Explotación (cantidad)]])</f>
        <v>30</v>
      </c>
      <c r="T93" s="1">
        <v>18</v>
      </c>
      <c r="U93" s="1">
        <v>31</v>
      </c>
      <c r="V93" s="1">
        <v>0</v>
      </c>
      <c r="W93" s="1">
        <v>26</v>
      </c>
      <c r="X93" s="1">
        <v>0</v>
      </c>
      <c r="Y93" s="1">
        <f t="shared" si="8"/>
        <v>75</v>
      </c>
      <c r="Z93" s="1">
        <v>13</v>
      </c>
      <c r="AA93" s="1">
        <v>13</v>
      </c>
      <c r="AB93" s="1">
        <f>+BS_InfraMR[[#This Row],[Total Pasos Vehiculares a Nivel]]</f>
        <v>75</v>
      </c>
      <c r="AC93" s="1">
        <f t="shared" si="9"/>
        <v>101</v>
      </c>
      <c r="AD93" s="1">
        <v>1</v>
      </c>
      <c r="AE93" s="1">
        <v>8</v>
      </c>
      <c r="AF93" s="1">
        <v>11</v>
      </c>
      <c r="AG93" s="1">
        <f t="shared" si="10"/>
        <v>20</v>
      </c>
      <c r="AH93" s="12">
        <v>16.120999999999999</v>
      </c>
      <c r="AI93" s="12">
        <v>0</v>
      </c>
      <c r="AJ93" s="12">
        <v>50.177</v>
      </c>
      <c r="AK93" s="12">
        <f t="shared" si="11"/>
        <v>66.298000000000002</v>
      </c>
      <c r="AL93" s="1">
        <v>2</v>
      </c>
      <c r="AM93" s="1">
        <v>0</v>
      </c>
      <c r="AN93" s="1">
        <v>13</v>
      </c>
      <c r="AO93" s="1">
        <f t="shared" si="12"/>
        <v>15</v>
      </c>
      <c r="AP93" s="1">
        <v>0</v>
      </c>
      <c r="AQ93" s="1">
        <v>0</v>
      </c>
      <c r="AR93" s="1">
        <v>0</v>
      </c>
      <c r="AS93" s="1">
        <f>+SUM(BS_InfraMR[[#This Row],[B.02.1 - Parque de Coches Eléctricos Motrices]:[B.02.3 - Parque de Coches Eléctricos Motrices Tipo R]])</f>
        <v>0</v>
      </c>
      <c r="AT93" s="1">
        <v>0</v>
      </c>
      <c r="AU93" s="1">
        <v>0</v>
      </c>
      <c r="AV93" s="1">
        <v>0</v>
      </c>
      <c r="AW93" s="1">
        <f>+SUM(BS_InfraMR[[#This Row],[B.03.1 - Parque de Coches Motores Motrices Remolcados]:[B.03.3 - Parque de Coches Motores Motrices Cabina]])</f>
        <v>0</v>
      </c>
      <c r="AX93" s="1">
        <v>43</v>
      </c>
      <c r="AY93" s="1">
        <v>13</v>
      </c>
      <c r="AZ93" s="1">
        <v>0</v>
      </c>
      <c r="BA93" s="1">
        <v>26</v>
      </c>
      <c r="BB93" s="1">
        <v>0</v>
      </c>
      <c r="BC93" s="1">
        <f t="shared" si="13"/>
        <v>82</v>
      </c>
      <c r="BD93" s="1">
        <v>1</v>
      </c>
      <c r="BE93" s="1">
        <v>31</v>
      </c>
      <c r="BF93" s="12">
        <v>1</v>
      </c>
    </row>
    <row r="94" spans="1:58">
      <c r="A94" s="1">
        <v>2000</v>
      </c>
      <c r="B94" s="1" t="s">
        <v>123</v>
      </c>
      <c r="C94" s="12">
        <v>18.643000000000001</v>
      </c>
      <c r="D94" s="12">
        <v>47.968000000000004</v>
      </c>
      <c r="E94" s="12">
        <v>0</v>
      </c>
      <c r="F94" s="12">
        <v>0</v>
      </c>
      <c r="G94" s="12">
        <f t="shared" si="7"/>
        <v>66.611000000000004</v>
      </c>
      <c r="H94" s="12">
        <v>66.611000000000004</v>
      </c>
      <c r="I94" s="12">
        <v>103.99600000000001</v>
      </c>
      <c r="J94" s="12">
        <v>114.57899999999999</v>
      </c>
      <c r="K94" s="12">
        <v>0</v>
      </c>
      <c r="L94" s="12">
        <v>0</v>
      </c>
      <c r="M94" s="12">
        <v>0</v>
      </c>
      <c r="N94" s="12">
        <f>+BS_InfraMR[[#This Row],[A.03.1 -  Longitud de Vías de Explotación No Electrificadas Troncales y Ramales (vía principal) (km)]]+BS_InfraMR[[#This Row],[A.04.1 -  Longitud de Vías de Explotación Electrificadas Troncales y Ramales (vía principal) (km)]]</f>
        <v>114.57899999999999</v>
      </c>
      <c r="O94" s="12">
        <v>114.57899999999999</v>
      </c>
      <c r="P94" s="1">
        <v>23</v>
      </c>
      <c r="Q94" s="1">
        <v>6</v>
      </c>
      <c r="R94" s="1">
        <v>1</v>
      </c>
      <c r="S94" s="1">
        <f>+SUM(BS_InfraMR[[#This Row],[A.05.1 - Número de Estaciones en Explotación (cantidad)]:[A.07.1 - Número de Apeaderos en Explotación (cantidad)]])</f>
        <v>30</v>
      </c>
      <c r="T94" s="1">
        <v>18</v>
      </c>
      <c r="U94" s="1">
        <v>31</v>
      </c>
      <c r="V94" s="1">
        <v>0</v>
      </c>
      <c r="W94" s="1">
        <v>26</v>
      </c>
      <c r="X94" s="1">
        <v>0</v>
      </c>
      <c r="Y94" s="1">
        <f t="shared" si="8"/>
        <v>75</v>
      </c>
      <c r="Z94" s="1">
        <v>13</v>
      </c>
      <c r="AA94" s="1">
        <v>13</v>
      </c>
      <c r="AB94" s="1">
        <f>+BS_InfraMR[[#This Row],[Total Pasos Vehiculares a Nivel]]</f>
        <v>75</v>
      </c>
      <c r="AC94" s="1">
        <f t="shared" si="9"/>
        <v>101</v>
      </c>
      <c r="AD94" s="1">
        <v>1</v>
      </c>
      <c r="AE94" s="1">
        <v>8</v>
      </c>
      <c r="AF94" s="1">
        <v>11</v>
      </c>
      <c r="AG94" s="1">
        <f t="shared" si="10"/>
        <v>20</v>
      </c>
      <c r="AH94" s="12">
        <v>16.120999999999999</v>
      </c>
      <c r="AI94" s="12">
        <v>0</v>
      </c>
      <c r="AJ94" s="12">
        <v>50.177</v>
      </c>
      <c r="AK94" s="12">
        <f t="shared" si="11"/>
        <v>66.298000000000002</v>
      </c>
      <c r="AL94" s="1">
        <v>2</v>
      </c>
      <c r="AM94" s="1">
        <v>0</v>
      </c>
      <c r="AN94" s="1">
        <v>13</v>
      </c>
      <c r="AO94" s="1">
        <f t="shared" si="12"/>
        <v>15</v>
      </c>
      <c r="AP94" s="1">
        <v>0</v>
      </c>
      <c r="AQ94" s="1">
        <v>0</v>
      </c>
      <c r="AR94" s="1">
        <v>0</v>
      </c>
      <c r="AS94" s="1">
        <f>+SUM(BS_InfraMR[[#This Row],[B.02.1 - Parque de Coches Eléctricos Motrices]:[B.02.3 - Parque de Coches Eléctricos Motrices Tipo R]])</f>
        <v>0</v>
      </c>
      <c r="AT94" s="1">
        <v>0</v>
      </c>
      <c r="AU94" s="1">
        <v>0</v>
      </c>
      <c r="AV94" s="1">
        <v>0</v>
      </c>
      <c r="AW94" s="1">
        <f>+SUM(BS_InfraMR[[#This Row],[B.03.1 - Parque de Coches Motores Motrices Remolcados]:[B.03.3 - Parque de Coches Motores Motrices Cabina]])</f>
        <v>0</v>
      </c>
      <c r="AX94" s="1">
        <v>43</v>
      </c>
      <c r="AY94" s="1">
        <v>13</v>
      </c>
      <c r="AZ94" s="1">
        <v>0</v>
      </c>
      <c r="BA94" s="1">
        <v>26</v>
      </c>
      <c r="BB94" s="1">
        <v>0</v>
      </c>
      <c r="BC94" s="1">
        <f t="shared" si="13"/>
        <v>82</v>
      </c>
      <c r="BD94" s="1">
        <v>1</v>
      </c>
      <c r="BE94" s="1">
        <v>31</v>
      </c>
      <c r="BF94" s="12">
        <v>1</v>
      </c>
    </row>
    <row r="95" spans="1:58">
      <c r="A95" s="1">
        <v>2000</v>
      </c>
      <c r="B95" s="1" t="s">
        <v>124</v>
      </c>
      <c r="C95" s="12">
        <v>18.643000000000001</v>
      </c>
      <c r="D95" s="12">
        <v>47.968000000000004</v>
      </c>
      <c r="E95" s="12">
        <v>0</v>
      </c>
      <c r="F95" s="12">
        <v>0</v>
      </c>
      <c r="G95" s="12">
        <f t="shared" si="7"/>
        <v>66.611000000000004</v>
      </c>
      <c r="H95" s="12">
        <v>66.611000000000004</v>
      </c>
      <c r="I95" s="12">
        <v>103.99600000000001</v>
      </c>
      <c r="J95" s="12">
        <v>114.57899999999999</v>
      </c>
      <c r="K95" s="12">
        <v>0</v>
      </c>
      <c r="L95" s="12">
        <v>0</v>
      </c>
      <c r="M95" s="12">
        <v>0</v>
      </c>
      <c r="N95" s="12">
        <f>+BS_InfraMR[[#This Row],[A.03.1 -  Longitud de Vías de Explotación No Electrificadas Troncales y Ramales (vía principal) (km)]]+BS_InfraMR[[#This Row],[A.04.1 -  Longitud de Vías de Explotación Electrificadas Troncales y Ramales (vía principal) (km)]]</f>
        <v>114.57899999999999</v>
      </c>
      <c r="O95" s="12">
        <v>114.57899999999999</v>
      </c>
      <c r="P95" s="1">
        <v>23</v>
      </c>
      <c r="Q95" s="1">
        <v>6</v>
      </c>
      <c r="R95" s="1">
        <v>1</v>
      </c>
      <c r="S95" s="1">
        <f>+SUM(BS_InfraMR[[#This Row],[A.05.1 - Número de Estaciones en Explotación (cantidad)]:[A.07.1 - Número de Apeaderos en Explotación (cantidad)]])</f>
        <v>30</v>
      </c>
      <c r="T95" s="1">
        <v>18</v>
      </c>
      <c r="U95" s="1">
        <v>31</v>
      </c>
      <c r="V95" s="1">
        <v>0</v>
      </c>
      <c r="W95" s="1">
        <v>26</v>
      </c>
      <c r="X95" s="1">
        <v>0</v>
      </c>
      <c r="Y95" s="1">
        <f t="shared" si="8"/>
        <v>75</v>
      </c>
      <c r="Z95" s="1">
        <v>13</v>
      </c>
      <c r="AA95" s="1">
        <v>13</v>
      </c>
      <c r="AB95" s="1">
        <f>+BS_InfraMR[[#This Row],[Total Pasos Vehiculares a Nivel]]</f>
        <v>75</v>
      </c>
      <c r="AC95" s="1">
        <f t="shared" si="9"/>
        <v>101</v>
      </c>
      <c r="AD95" s="1">
        <v>1</v>
      </c>
      <c r="AE95" s="1">
        <v>8</v>
      </c>
      <c r="AF95" s="1">
        <v>11</v>
      </c>
      <c r="AG95" s="1">
        <f t="shared" si="10"/>
        <v>20</v>
      </c>
      <c r="AH95" s="12">
        <v>16.120999999999999</v>
      </c>
      <c r="AI95" s="12">
        <v>0</v>
      </c>
      <c r="AJ95" s="12">
        <v>50.177</v>
      </c>
      <c r="AK95" s="12">
        <f t="shared" si="11"/>
        <v>66.298000000000002</v>
      </c>
      <c r="AL95" s="1">
        <v>2</v>
      </c>
      <c r="AM95" s="1">
        <v>0</v>
      </c>
      <c r="AN95" s="1">
        <v>13</v>
      </c>
      <c r="AO95" s="1">
        <f t="shared" si="12"/>
        <v>15</v>
      </c>
      <c r="AP95" s="1">
        <v>0</v>
      </c>
      <c r="AQ95" s="1">
        <v>0</v>
      </c>
      <c r="AR95" s="1">
        <v>0</v>
      </c>
      <c r="AS95" s="1">
        <f>+SUM(BS_InfraMR[[#This Row],[B.02.1 - Parque de Coches Eléctricos Motrices]:[B.02.3 - Parque de Coches Eléctricos Motrices Tipo R]])</f>
        <v>0</v>
      </c>
      <c r="AT95" s="1">
        <v>0</v>
      </c>
      <c r="AU95" s="1">
        <v>0</v>
      </c>
      <c r="AV95" s="1">
        <v>0</v>
      </c>
      <c r="AW95" s="1">
        <f>+SUM(BS_InfraMR[[#This Row],[B.03.1 - Parque de Coches Motores Motrices Remolcados]:[B.03.3 - Parque de Coches Motores Motrices Cabina]])</f>
        <v>0</v>
      </c>
      <c r="AX95" s="1">
        <v>43</v>
      </c>
      <c r="AY95" s="1">
        <v>13</v>
      </c>
      <c r="AZ95" s="1">
        <v>0</v>
      </c>
      <c r="BA95" s="1">
        <v>26</v>
      </c>
      <c r="BB95" s="1">
        <v>0</v>
      </c>
      <c r="BC95" s="1">
        <f t="shared" si="13"/>
        <v>82</v>
      </c>
      <c r="BD95" s="1">
        <v>1</v>
      </c>
      <c r="BE95" s="1">
        <v>31</v>
      </c>
      <c r="BF95" s="12">
        <v>1</v>
      </c>
    </row>
    <row r="96" spans="1:58">
      <c r="A96" s="1">
        <v>2000</v>
      </c>
      <c r="B96" s="1" t="s">
        <v>125</v>
      </c>
      <c r="C96" s="12">
        <v>18.643000000000001</v>
      </c>
      <c r="D96" s="12">
        <v>47.968000000000004</v>
      </c>
      <c r="E96" s="12">
        <v>0</v>
      </c>
      <c r="F96" s="12">
        <v>0</v>
      </c>
      <c r="G96" s="12">
        <f t="shared" si="7"/>
        <v>66.611000000000004</v>
      </c>
      <c r="H96" s="12">
        <v>66.611000000000004</v>
      </c>
      <c r="I96" s="12">
        <v>103.99600000000001</v>
      </c>
      <c r="J96" s="12">
        <v>114.57899999999999</v>
      </c>
      <c r="K96" s="12">
        <v>0</v>
      </c>
      <c r="L96" s="12">
        <v>0</v>
      </c>
      <c r="M96" s="12">
        <v>0</v>
      </c>
      <c r="N96" s="12">
        <f>+BS_InfraMR[[#This Row],[A.03.1 -  Longitud de Vías de Explotación No Electrificadas Troncales y Ramales (vía principal) (km)]]+BS_InfraMR[[#This Row],[A.04.1 -  Longitud de Vías de Explotación Electrificadas Troncales y Ramales (vía principal) (km)]]</f>
        <v>114.57899999999999</v>
      </c>
      <c r="O96" s="12">
        <v>114.57899999999999</v>
      </c>
      <c r="P96" s="1">
        <v>23</v>
      </c>
      <c r="Q96" s="1">
        <v>6</v>
      </c>
      <c r="R96" s="1">
        <v>1</v>
      </c>
      <c r="S96" s="1">
        <f>+SUM(BS_InfraMR[[#This Row],[A.05.1 - Número de Estaciones en Explotación (cantidad)]:[A.07.1 - Número de Apeaderos en Explotación (cantidad)]])</f>
        <v>30</v>
      </c>
      <c r="T96" s="1">
        <v>18</v>
      </c>
      <c r="U96" s="1">
        <v>31</v>
      </c>
      <c r="V96" s="1">
        <v>0</v>
      </c>
      <c r="W96" s="1">
        <v>26</v>
      </c>
      <c r="X96" s="1">
        <v>0</v>
      </c>
      <c r="Y96" s="1">
        <f t="shared" si="8"/>
        <v>75</v>
      </c>
      <c r="Z96" s="1">
        <v>13</v>
      </c>
      <c r="AA96" s="1">
        <v>13</v>
      </c>
      <c r="AB96" s="1">
        <f>+BS_InfraMR[[#This Row],[Total Pasos Vehiculares a Nivel]]</f>
        <v>75</v>
      </c>
      <c r="AC96" s="1">
        <f t="shared" si="9"/>
        <v>101</v>
      </c>
      <c r="AD96" s="1">
        <v>1</v>
      </c>
      <c r="AE96" s="1">
        <v>8</v>
      </c>
      <c r="AF96" s="1">
        <v>11</v>
      </c>
      <c r="AG96" s="1">
        <f t="shared" si="10"/>
        <v>20</v>
      </c>
      <c r="AH96" s="12">
        <v>16.120999999999999</v>
      </c>
      <c r="AI96" s="12">
        <v>0</v>
      </c>
      <c r="AJ96" s="12">
        <v>50.177</v>
      </c>
      <c r="AK96" s="12">
        <f t="shared" si="11"/>
        <v>66.298000000000002</v>
      </c>
      <c r="AL96" s="1">
        <v>2</v>
      </c>
      <c r="AM96" s="1">
        <v>0</v>
      </c>
      <c r="AN96" s="1">
        <v>13</v>
      </c>
      <c r="AO96" s="1">
        <f t="shared" si="12"/>
        <v>15</v>
      </c>
      <c r="AP96" s="1">
        <v>0</v>
      </c>
      <c r="AQ96" s="1">
        <v>0</v>
      </c>
      <c r="AR96" s="1">
        <v>0</v>
      </c>
      <c r="AS96" s="1">
        <f>+SUM(BS_InfraMR[[#This Row],[B.02.1 - Parque de Coches Eléctricos Motrices]:[B.02.3 - Parque de Coches Eléctricos Motrices Tipo R]])</f>
        <v>0</v>
      </c>
      <c r="AT96" s="1">
        <v>0</v>
      </c>
      <c r="AU96" s="1">
        <v>0</v>
      </c>
      <c r="AV96" s="1">
        <v>0</v>
      </c>
      <c r="AW96" s="1">
        <f>+SUM(BS_InfraMR[[#This Row],[B.03.1 - Parque de Coches Motores Motrices Remolcados]:[B.03.3 - Parque de Coches Motores Motrices Cabina]])</f>
        <v>0</v>
      </c>
      <c r="AX96" s="1">
        <v>43</v>
      </c>
      <c r="AY96" s="1">
        <v>13</v>
      </c>
      <c r="AZ96" s="1">
        <v>0</v>
      </c>
      <c r="BA96" s="1">
        <v>26</v>
      </c>
      <c r="BB96" s="1">
        <v>0</v>
      </c>
      <c r="BC96" s="1">
        <f t="shared" si="13"/>
        <v>82</v>
      </c>
      <c r="BD96" s="1">
        <v>1</v>
      </c>
      <c r="BE96" s="1">
        <v>31</v>
      </c>
      <c r="BF96" s="12">
        <v>1</v>
      </c>
    </row>
    <row r="97" spans="1:58">
      <c r="A97" s="1">
        <v>2000</v>
      </c>
      <c r="B97" s="1" t="s">
        <v>126</v>
      </c>
      <c r="C97" s="12">
        <v>18.643000000000001</v>
      </c>
      <c r="D97" s="12">
        <v>47.968000000000004</v>
      </c>
      <c r="E97" s="12">
        <v>0</v>
      </c>
      <c r="F97" s="12">
        <v>0</v>
      </c>
      <c r="G97" s="12">
        <f t="shared" si="7"/>
        <v>66.611000000000004</v>
      </c>
      <c r="H97" s="12">
        <v>66.611000000000004</v>
      </c>
      <c r="I97" s="12">
        <v>103.99600000000001</v>
      </c>
      <c r="J97" s="12">
        <v>114.57899999999999</v>
      </c>
      <c r="K97" s="12">
        <v>0</v>
      </c>
      <c r="L97" s="12">
        <v>0</v>
      </c>
      <c r="M97" s="12">
        <v>0</v>
      </c>
      <c r="N97" s="12">
        <f>+BS_InfraMR[[#This Row],[A.03.1 -  Longitud de Vías de Explotación No Electrificadas Troncales y Ramales (vía principal) (km)]]+BS_InfraMR[[#This Row],[A.04.1 -  Longitud de Vías de Explotación Electrificadas Troncales y Ramales (vía principal) (km)]]</f>
        <v>114.57899999999999</v>
      </c>
      <c r="O97" s="12">
        <v>114.57899999999999</v>
      </c>
      <c r="P97" s="1">
        <v>23</v>
      </c>
      <c r="Q97" s="1">
        <v>6</v>
      </c>
      <c r="R97" s="1">
        <v>1</v>
      </c>
      <c r="S97" s="1">
        <f>+SUM(BS_InfraMR[[#This Row],[A.05.1 - Número de Estaciones en Explotación (cantidad)]:[A.07.1 - Número de Apeaderos en Explotación (cantidad)]])</f>
        <v>30</v>
      </c>
      <c r="T97" s="1">
        <v>18</v>
      </c>
      <c r="U97" s="1">
        <v>31</v>
      </c>
      <c r="V97" s="1">
        <v>0</v>
      </c>
      <c r="W97" s="1">
        <v>26</v>
      </c>
      <c r="X97" s="1">
        <v>0</v>
      </c>
      <c r="Y97" s="1">
        <f t="shared" si="8"/>
        <v>75</v>
      </c>
      <c r="Z97" s="1">
        <v>13</v>
      </c>
      <c r="AA97" s="1">
        <v>13</v>
      </c>
      <c r="AB97" s="1">
        <f>+BS_InfraMR[[#This Row],[Total Pasos Vehiculares a Nivel]]</f>
        <v>75</v>
      </c>
      <c r="AC97" s="1">
        <f t="shared" si="9"/>
        <v>101</v>
      </c>
      <c r="AD97" s="1">
        <v>1</v>
      </c>
      <c r="AE97" s="1">
        <v>8</v>
      </c>
      <c r="AF97" s="1">
        <v>11</v>
      </c>
      <c r="AG97" s="1">
        <f t="shared" si="10"/>
        <v>20</v>
      </c>
      <c r="AH97" s="12">
        <v>16.120999999999999</v>
      </c>
      <c r="AI97" s="12">
        <v>0</v>
      </c>
      <c r="AJ97" s="12">
        <v>50.177</v>
      </c>
      <c r="AK97" s="12">
        <f t="shared" si="11"/>
        <v>66.298000000000002</v>
      </c>
      <c r="AL97" s="1">
        <v>2</v>
      </c>
      <c r="AM97" s="1">
        <v>0</v>
      </c>
      <c r="AN97" s="1">
        <v>13</v>
      </c>
      <c r="AO97" s="1">
        <f t="shared" si="12"/>
        <v>15</v>
      </c>
      <c r="AP97" s="1">
        <v>0</v>
      </c>
      <c r="AQ97" s="1">
        <v>0</v>
      </c>
      <c r="AR97" s="1">
        <v>0</v>
      </c>
      <c r="AS97" s="1">
        <f>+SUM(BS_InfraMR[[#This Row],[B.02.1 - Parque de Coches Eléctricos Motrices]:[B.02.3 - Parque de Coches Eléctricos Motrices Tipo R]])</f>
        <v>0</v>
      </c>
      <c r="AT97" s="1">
        <v>0</v>
      </c>
      <c r="AU97" s="1">
        <v>0</v>
      </c>
      <c r="AV97" s="1">
        <v>0</v>
      </c>
      <c r="AW97" s="1">
        <f>+SUM(BS_InfraMR[[#This Row],[B.03.1 - Parque de Coches Motores Motrices Remolcados]:[B.03.3 - Parque de Coches Motores Motrices Cabina]])</f>
        <v>0</v>
      </c>
      <c r="AX97" s="1">
        <v>43</v>
      </c>
      <c r="AY97" s="1">
        <v>13</v>
      </c>
      <c r="AZ97" s="1">
        <v>0</v>
      </c>
      <c r="BA97" s="1">
        <v>26</v>
      </c>
      <c r="BB97" s="1">
        <v>0</v>
      </c>
      <c r="BC97" s="1">
        <f t="shared" si="13"/>
        <v>82</v>
      </c>
      <c r="BD97" s="1">
        <v>1</v>
      </c>
      <c r="BE97" s="1">
        <v>31</v>
      </c>
      <c r="BF97" s="12">
        <v>1</v>
      </c>
    </row>
    <row r="98" spans="1:58">
      <c r="A98" s="1">
        <v>2001</v>
      </c>
      <c r="B98" s="1" t="s">
        <v>115</v>
      </c>
      <c r="C98" s="12">
        <v>18.643000000000001</v>
      </c>
      <c r="D98" s="12">
        <v>47.968000000000004</v>
      </c>
      <c r="E98" s="12">
        <v>0</v>
      </c>
      <c r="F98" s="12">
        <v>0</v>
      </c>
      <c r="G98" s="12">
        <f t="shared" si="7"/>
        <v>66.611000000000004</v>
      </c>
      <c r="H98" s="12">
        <v>66.611000000000004</v>
      </c>
      <c r="I98" s="12">
        <v>103.99600000000001</v>
      </c>
      <c r="J98" s="12">
        <v>114.57899999999999</v>
      </c>
      <c r="K98" s="12">
        <v>0</v>
      </c>
      <c r="L98" s="12">
        <v>0</v>
      </c>
      <c r="M98" s="12">
        <v>0</v>
      </c>
      <c r="N98" s="12">
        <f>+BS_InfraMR[[#This Row],[A.03.1 -  Longitud de Vías de Explotación No Electrificadas Troncales y Ramales (vía principal) (km)]]+BS_InfraMR[[#This Row],[A.04.1 -  Longitud de Vías de Explotación Electrificadas Troncales y Ramales (vía principal) (km)]]</f>
        <v>114.57899999999999</v>
      </c>
      <c r="O98" s="12">
        <v>114.57899999999999</v>
      </c>
      <c r="P98" s="1">
        <v>23</v>
      </c>
      <c r="Q98" s="1">
        <v>6</v>
      </c>
      <c r="R98" s="1">
        <v>1</v>
      </c>
      <c r="S98" s="1">
        <f>+SUM(BS_InfraMR[[#This Row],[A.05.1 - Número de Estaciones en Explotación (cantidad)]:[A.07.1 - Número de Apeaderos en Explotación (cantidad)]])</f>
        <v>30</v>
      </c>
      <c r="T98" s="1">
        <v>18</v>
      </c>
      <c r="U98" s="1">
        <v>31</v>
      </c>
      <c r="V98" s="1">
        <v>0</v>
      </c>
      <c r="W98" s="1">
        <v>26</v>
      </c>
      <c r="X98" s="1">
        <v>0</v>
      </c>
      <c r="Y98" s="1">
        <f t="shared" si="8"/>
        <v>75</v>
      </c>
      <c r="Z98" s="1">
        <v>13</v>
      </c>
      <c r="AA98" s="1">
        <v>13</v>
      </c>
      <c r="AB98" s="1">
        <f>+BS_InfraMR[[#This Row],[Total Pasos Vehiculares a Nivel]]</f>
        <v>75</v>
      </c>
      <c r="AC98" s="1">
        <f t="shared" si="9"/>
        <v>101</v>
      </c>
      <c r="AD98" s="1">
        <v>1</v>
      </c>
      <c r="AE98" s="1">
        <v>8</v>
      </c>
      <c r="AF98" s="1">
        <v>11</v>
      </c>
      <c r="AG98" s="1">
        <f t="shared" si="10"/>
        <v>20</v>
      </c>
      <c r="AH98" s="12">
        <v>16.120999999999999</v>
      </c>
      <c r="AI98" s="12">
        <v>0</v>
      </c>
      <c r="AJ98" s="12">
        <v>50.177</v>
      </c>
      <c r="AK98" s="12">
        <f t="shared" si="11"/>
        <v>66.298000000000002</v>
      </c>
      <c r="AL98" s="1">
        <v>2</v>
      </c>
      <c r="AM98" s="1">
        <v>0</v>
      </c>
      <c r="AN98" s="1">
        <v>13</v>
      </c>
      <c r="AO98" s="1">
        <f t="shared" si="12"/>
        <v>15</v>
      </c>
      <c r="AP98" s="1">
        <v>0</v>
      </c>
      <c r="AQ98" s="1">
        <v>0</v>
      </c>
      <c r="AR98" s="1">
        <v>0</v>
      </c>
      <c r="AS98" s="1">
        <f>+SUM(BS_InfraMR[[#This Row],[B.02.1 - Parque de Coches Eléctricos Motrices]:[B.02.3 - Parque de Coches Eléctricos Motrices Tipo R]])</f>
        <v>0</v>
      </c>
      <c r="AT98" s="1">
        <v>0</v>
      </c>
      <c r="AU98" s="1">
        <v>0</v>
      </c>
      <c r="AV98" s="1">
        <v>0</v>
      </c>
      <c r="AW98" s="1">
        <f>+SUM(BS_InfraMR[[#This Row],[B.03.1 - Parque de Coches Motores Motrices Remolcados]:[B.03.3 - Parque de Coches Motores Motrices Cabina]])</f>
        <v>0</v>
      </c>
      <c r="AX98" s="1">
        <v>43</v>
      </c>
      <c r="AY98" s="1">
        <v>13</v>
      </c>
      <c r="AZ98" s="1">
        <v>0</v>
      </c>
      <c r="BA98" s="1">
        <v>26</v>
      </c>
      <c r="BB98" s="1">
        <v>0</v>
      </c>
      <c r="BC98" s="1">
        <f t="shared" si="13"/>
        <v>82</v>
      </c>
      <c r="BD98" s="1">
        <v>1</v>
      </c>
      <c r="BE98" s="1">
        <v>31</v>
      </c>
      <c r="BF98" s="12">
        <v>1</v>
      </c>
    </row>
    <row r="99" spans="1:58">
      <c r="A99" s="1">
        <v>2001</v>
      </c>
      <c r="B99" s="1" t="s">
        <v>116</v>
      </c>
      <c r="C99" s="12">
        <v>18.643000000000001</v>
      </c>
      <c r="D99" s="12">
        <v>47.968000000000004</v>
      </c>
      <c r="E99" s="12">
        <v>0</v>
      </c>
      <c r="F99" s="12">
        <v>0</v>
      </c>
      <c r="G99" s="12">
        <f t="shared" si="7"/>
        <v>66.611000000000004</v>
      </c>
      <c r="H99" s="12">
        <v>66.611000000000004</v>
      </c>
      <c r="I99" s="12">
        <v>103.99600000000001</v>
      </c>
      <c r="J99" s="12">
        <v>114.57899999999999</v>
      </c>
      <c r="K99" s="12">
        <v>0</v>
      </c>
      <c r="L99" s="12">
        <v>0</v>
      </c>
      <c r="M99" s="12">
        <v>0</v>
      </c>
      <c r="N99" s="12">
        <f>+BS_InfraMR[[#This Row],[A.03.1 -  Longitud de Vías de Explotación No Electrificadas Troncales y Ramales (vía principal) (km)]]+BS_InfraMR[[#This Row],[A.04.1 -  Longitud de Vías de Explotación Electrificadas Troncales y Ramales (vía principal) (km)]]</f>
        <v>114.57899999999999</v>
      </c>
      <c r="O99" s="12">
        <v>114.57899999999999</v>
      </c>
      <c r="P99" s="1">
        <v>23</v>
      </c>
      <c r="Q99" s="1">
        <v>6</v>
      </c>
      <c r="R99" s="1">
        <v>1</v>
      </c>
      <c r="S99" s="1">
        <f>+SUM(BS_InfraMR[[#This Row],[A.05.1 - Número de Estaciones en Explotación (cantidad)]:[A.07.1 - Número de Apeaderos en Explotación (cantidad)]])</f>
        <v>30</v>
      </c>
      <c r="T99" s="1">
        <v>18</v>
      </c>
      <c r="U99" s="1">
        <v>31</v>
      </c>
      <c r="V99" s="1">
        <v>0</v>
      </c>
      <c r="W99" s="1">
        <v>26</v>
      </c>
      <c r="X99" s="1">
        <v>0</v>
      </c>
      <c r="Y99" s="1">
        <f t="shared" si="8"/>
        <v>75</v>
      </c>
      <c r="Z99" s="1">
        <v>13</v>
      </c>
      <c r="AA99" s="1">
        <v>13</v>
      </c>
      <c r="AB99" s="1">
        <f>+BS_InfraMR[[#This Row],[Total Pasos Vehiculares a Nivel]]</f>
        <v>75</v>
      </c>
      <c r="AC99" s="1">
        <f t="shared" si="9"/>
        <v>101</v>
      </c>
      <c r="AD99" s="1">
        <v>1</v>
      </c>
      <c r="AE99" s="1">
        <v>8</v>
      </c>
      <c r="AF99" s="1">
        <v>11</v>
      </c>
      <c r="AG99" s="1">
        <f t="shared" si="10"/>
        <v>20</v>
      </c>
      <c r="AH99" s="12">
        <v>16.120999999999999</v>
      </c>
      <c r="AI99" s="12">
        <v>0</v>
      </c>
      <c r="AJ99" s="12">
        <v>50.177</v>
      </c>
      <c r="AK99" s="12">
        <f t="shared" si="11"/>
        <v>66.298000000000002</v>
      </c>
      <c r="AL99" s="1">
        <v>2</v>
      </c>
      <c r="AM99" s="1">
        <v>0</v>
      </c>
      <c r="AN99" s="1">
        <v>13</v>
      </c>
      <c r="AO99" s="1">
        <f t="shared" si="12"/>
        <v>15</v>
      </c>
      <c r="AP99" s="1">
        <v>0</v>
      </c>
      <c r="AQ99" s="1">
        <v>0</v>
      </c>
      <c r="AR99" s="1">
        <v>0</v>
      </c>
      <c r="AS99" s="1">
        <f>+SUM(BS_InfraMR[[#This Row],[B.02.1 - Parque de Coches Eléctricos Motrices]:[B.02.3 - Parque de Coches Eléctricos Motrices Tipo R]])</f>
        <v>0</v>
      </c>
      <c r="AT99" s="1">
        <v>0</v>
      </c>
      <c r="AU99" s="1">
        <v>0</v>
      </c>
      <c r="AV99" s="1">
        <v>0</v>
      </c>
      <c r="AW99" s="1">
        <f>+SUM(BS_InfraMR[[#This Row],[B.03.1 - Parque de Coches Motores Motrices Remolcados]:[B.03.3 - Parque de Coches Motores Motrices Cabina]])</f>
        <v>0</v>
      </c>
      <c r="AX99" s="1">
        <v>43</v>
      </c>
      <c r="AY99" s="1">
        <v>13</v>
      </c>
      <c r="AZ99" s="1">
        <v>0</v>
      </c>
      <c r="BA99" s="1">
        <v>26</v>
      </c>
      <c r="BB99" s="1">
        <v>0</v>
      </c>
      <c r="BC99" s="1">
        <f t="shared" si="13"/>
        <v>82</v>
      </c>
      <c r="BD99" s="1">
        <v>1</v>
      </c>
      <c r="BE99" s="1">
        <v>31</v>
      </c>
      <c r="BF99" s="12">
        <v>1</v>
      </c>
    </row>
    <row r="100" spans="1:58">
      <c r="A100" s="1">
        <v>2001</v>
      </c>
      <c r="B100" s="1" t="s">
        <v>117</v>
      </c>
      <c r="C100" s="12">
        <v>18.643000000000001</v>
      </c>
      <c r="D100" s="12">
        <v>47.968000000000004</v>
      </c>
      <c r="E100" s="12">
        <v>0</v>
      </c>
      <c r="F100" s="12">
        <v>0</v>
      </c>
      <c r="G100" s="12">
        <f t="shared" si="7"/>
        <v>66.611000000000004</v>
      </c>
      <c r="H100" s="12">
        <v>66.611000000000004</v>
      </c>
      <c r="I100" s="12">
        <v>103.99600000000001</v>
      </c>
      <c r="J100" s="12">
        <v>114.57899999999999</v>
      </c>
      <c r="K100" s="12">
        <v>0</v>
      </c>
      <c r="L100" s="12">
        <v>0</v>
      </c>
      <c r="M100" s="12">
        <v>0</v>
      </c>
      <c r="N100" s="12">
        <f>+BS_InfraMR[[#This Row],[A.03.1 -  Longitud de Vías de Explotación No Electrificadas Troncales y Ramales (vía principal) (km)]]+BS_InfraMR[[#This Row],[A.04.1 -  Longitud de Vías de Explotación Electrificadas Troncales y Ramales (vía principal) (km)]]</f>
        <v>114.57899999999999</v>
      </c>
      <c r="O100" s="12">
        <v>114.57899999999999</v>
      </c>
      <c r="P100" s="1">
        <v>23</v>
      </c>
      <c r="Q100" s="1">
        <v>6</v>
      </c>
      <c r="R100" s="1">
        <v>1</v>
      </c>
      <c r="S100" s="1">
        <f>+SUM(BS_InfraMR[[#This Row],[A.05.1 - Número de Estaciones en Explotación (cantidad)]:[A.07.1 - Número de Apeaderos en Explotación (cantidad)]])</f>
        <v>30</v>
      </c>
      <c r="T100" s="1">
        <v>18</v>
      </c>
      <c r="U100" s="1">
        <v>31</v>
      </c>
      <c r="V100" s="1">
        <v>0</v>
      </c>
      <c r="W100" s="1">
        <v>26</v>
      </c>
      <c r="X100" s="1">
        <v>0</v>
      </c>
      <c r="Y100" s="1">
        <f t="shared" si="8"/>
        <v>75</v>
      </c>
      <c r="Z100" s="1">
        <v>13</v>
      </c>
      <c r="AA100" s="1">
        <v>13</v>
      </c>
      <c r="AB100" s="1">
        <f>+BS_InfraMR[[#This Row],[Total Pasos Vehiculares a Nivel]]</f>
        <v>75</v>
      </c>
      <c r="AC100" s="1">
        <f t="shared" si="9"/>
        <v>101</v>
      </c>
      <c r="AD100" s="1">
        <v>1</v>
      </c>
      <c r="AE100" s="1">
        <v>8</v>
      </c>
      <c r="AF100" s="1">
        <v>11</v>
      </c>
      <c r="AG100" s="1">
        <f t="shared" si="10"/>
        <v>20</v>
      </c>
      <c r="AH100" s="12">
        <v>16.120999999999999</v>
      </c>
      <c r="AI100" s="12">
        <v>0</v>
      </c>
      <c r="AJ100" s="12">
        <v>50.177</v>
      </c>
      <c r="AK100" s="12">
        <f t="shared" si="11"/>
        <v>66.298000000000002</v>
      </c>
      <c r="AL100" s="1">
        <v>2</v>
      </c>
      <c r="AM100" s="1">
        <v>0</v>
      </c>
      <c r="AN100" s="1">
        <v>13</v>
      </c>
      <c r="AO100" s="1">
        <f t="shared" si="12"/>
        <v>15</v>
      </c>
      <c r="AP100" s="1">
        <v>0</v>
      </c>
      <c r="AQ100" s="1">
        <v>0</v>
      </c>
      <c r="AR100" s="1">
        <v>0</v>
      </c>
      <c r="AS100" s="1">
        <f>+SUM(BS_InfraMR[[#This Row],[B.02.1 - Parque de Coches Eléctricos Motrices]:[B.02.3 - Parque de Coches Eléctricos Motrices Tipo R]])</f>
        <v>0</v>
      </c>
      <c r="AT100" s="1">
        <v>0</v>
      </c>
      <c r="AU100" s="1">
        <v>0</v>
      </c>
      <c r="AV100" s="1">
        <v>0</v>
      </c>
      <c r="AW100" s="1">
        <f>+SUM(BS_InfraMR[[#This Row],[B.03.1 - Parque de Coches Motores Motrices Remolcados]:[B.03.3 - Parque de Coches Motores Motrices Cabina]])</f>
        <v>0</v>
      </c>
      <c r="AX100" s="1">
        <v>43</v>
      </c>
      <c r="AY100" s="1">
        <v>13</v>
      </c>
      <c r="AZ100" s="1">
        <v>0</v>
      </c>
      <c r="BA100" s="1">
        <v>26</v>
      </c>
      <c r="BB100" s="1">
        <v>0</v>
      </c>
      <c r="BC100" s="1">
        <f t="shared" si="13"/>
        <v>82</v>
      </c>
      <c r="BD100" s="1">
        <v>1</v>
      </c>
      <c r="BE100" s="1">
        <v>31</v>
      </c>
      <c r="BF100" s="12">
        <v>1</v>
      </c>
    </row>
    <row r="101" spans="1:58">
      <c r="A101" s="1">
        <v>2001</v>
      </c>
      <c r="B101" s="1" t="s">
        <v>118</v>
      </c>
      <c r="C101" s="12">
        <v>18.643000000000001</v>
      </c>
      <c r="D101" s="12">
        <v>47.968000000000004</v>
      </c>
      <c r="E101" s="12">
        <v>0</v>
      </c>
      <c r="F101" s="12">
        <v>0</v>
      </c>
      <c r="G101" s="12">
        <f t="shared" si="7"/>
        <v>66.611000000000004</v>
      </c>
      <c r="H101" s="12">
        <v>66.611000000000004</v>
      </c>
      <c r="I101" s="12">
        <v>103.99600000000001</v>
      </c>
      <c r="J101" s="12">
        <v>114.57899999999999</v>
      </c>
      <c r="K101" s="12">
        <v>0</v>
      </c>
      <c r="L101" s="12">
        <v>0</v>
      </c>
      <c r="M101" s="12">
        <v>0</v>
      </c>
      <c r="N101" s="12">
        <f>+BS_InfraMR[[#This Row],[A.03.1 -  Longitud de Vías de Explotación No Electrificadas Troncales y Ramales (vía principal) (km)]]+BS_InfraMR[[#This Row],[A.04.1 -  Longitud de Vías de Explotación Electrificadas Troncales y Ramales (vía principal) (km)]]</f>
        <v>114.57899999999999</v>
      </c>
      <c r="O101" s="12">
        <v>114.57899999999999</v>
      </c>
      <c r="P101" s="1">
        <v>23</v>
      </c>
      <c r="Q101" s="1">
        <v>6</v>
      </c>
      <c r="R101" s="1">
        <v>1</v>
      </c>
      <c r="S101" s="1">
        <f>+SUM(BS_InfraMR[[#This Row],[A.05.1 - Número de Estaciones en Explotación (cantidad)]:[A.07.1 - Número de Apeaderos en Explotación (cantidad)]])</f>
        <v>30</v>
      </c>
      <c r="T101" s="1">
        <v>18</v>
      </c>
      <c r="U101" s="1">
        <v>31</v>
      </c>
      <c r="V101" s="1">
        <v>0</v>
      </c>
      <c r="W101" s="1">
        <v>26</v>
      </c>
      <c r="X101" s="1">
        <v>0</v>
      </c>
      <c r="Y101" s="1">
        <f t="shared" si="8"/>
        <v>75</v>
      </c>
      <c r="Z101" s="1">
        <v>13</v>
      </c>
      <c r="AA101" s="1">
        <v>13</v>
      </c>
      <c r="AB101" s="1">
        <f>+BS_InfraMR[[#This Row],[Total Pasos Vehiculares a Nivel]]</f>
        <v>75</v>
      </c>
      <c r="AC101" s="1">
        <f t="shared" si="9"/>
        <v>101</v>
      </c>
      <c r="AD101" s="1">
        <v>1</v>
      </c>
      <c r="AE101" s="1">
        <v>8</v>
      </c>
      <c r="AF101" s="1">
        <v>11</v>
      </c>
      <c r="AG101" s="1">
        <f t="shared" si="10"/>
        <v>20</v>
      </c>
      <c r="AH101" s="12">
        <v>16.120999999999999</v>
      </c>
      <c r="AI101" s="12">
        <v>0</v>
      </c>
      <c r="AJ101" s="12">
        <v>50.177</v>
      </c>
      <c r="AK101" s="12">
        <f t="shared" si="11"/>
        <v>66.298000000000002</v>
      </c>
      <c r="AL101" s="1">
        <v>2</v>
      </c>
      <c r="AM101" s="1">
        <v>0</v>
      </c>
      <c r="AN101" s="1">
        <v>13</v>
      </c>
      <c r="AO101" s="1">
        <f t="shared" si="12"/>
        <v>15</v>
      </c>
      <c r="AP101" s="1">
        <v>0</v>
      </c>
      <c r="AQ101" s="1">
        <v>0</v>
      </c>
      <c r="AR101" s="1">
        <v>0</v>
      </c>
      <c r="AS101" s="1">
        <f>+SUM(BS_InfraMR[[#This Row],[B.02.1 - Parque de Coches Eléctricos Motrices]:[B.02.3 - Parque de Coches Eléctricos Motrices Tipo R]])</f>
        <v>0</v>
      </c>
      <c r="AT101" s="1">
        <v>0</v>
      </c>
      <c r="AU101" s="1">
        <v>0</v>
      </c>
      <c r="AV101" s="1">
        <v>0</v>
      </c>
      <c r="AW101" s="1">
        <f>+SUM(BS_InfraMR[[#This Row],[B.03.1 - Parque de Coches Motores Motrices Remolcados]:[B.03.3 - Parque de Coches Motores Motrices Cabina]])</f>
        <v>0</v>
      </c>
      <c r="AX101" s="1">
        <v>43</v>
      </c>
      <c r="AY101" s="1">
        <v>13</v>
      </c>
      <c r="AZ101" s="1">
        <v>0</v>
      </c>
      <c r="BA101" s="1">
        <v>26</v>
      </c>
      <c r="BB101" s="1">
        <v>0</v>
      </c>
      <c r="BC101" s="1">
        <f t="shared" si="13"/>
        <v>82</v>
      </c>
      <c r="BD101" s="1">
        <v>1</v>
      </c>
      <c r="BE101" s="1">
        <v>31</v>
      </c>
      <c r="BF101" s="12">
        <v>1</v>
      </c>
    </row>
    <row r="102" spans="1:58">
      <c r="A102" s="1">
        <v>2001</v>
      </c>
      <c r="B102" s="1" t="s">
        <v>119</v>
      </c>
      <c r="C102" s="12">
        <v>18.643000000000001</v>
      </c>
      <c r="D102" s="12">
        <v>47.968000000000004</v>
      </c>
      <c r="E102" s="12">
        <v>0</v>
      </c>
      <c r="F102" s="12">
        <v>0</v>
      </c>
      <c r="G102" s="12">
        <f t="shared" si="7"/>
        <v>66.611000000000004</v>
      </c>
      <c r="H102" s="12">
        <v>66.611000000000004</v>
      </c>
      <c r="I102" s="12">
        <v>103.99600000000001</v>
      </c>
      <c r="J102" s="12">
        <v>114.57899999999999</v>
      </c>
      <c r="K102" s="12">
        <v>0</v>
      </c>
      <c r="L102" s="12">
        <v>0</v>
      </c>
      <c r="M102" s="12">
        <v>0</v>
      </c>
      <c r="N102" s="12">
        <f>+BS_InfraMR[[#This Row],[A.03.1 -  Longitud de Vías de Explotación No Electrificadas Troncales y Ramales (vía principal) (km)]]+BS_InfraMR[[#This Row],[A.04.1 -  Longitud de Vías de Explotación Electrificadas Troncales y Ramales (vía principal) (km)]]</f>
        <v>114.57899999999999</v>
      </c>
      <c r="O102" s="12">
        <v>114.57899999999999</v>
      </c>
      <c r="P102" s="1">
        <v>23</v>
      </c>
      <c r="Q102" s="1">
        <v>6</v>
      </c>
      <c r="R102" s="1">
        <v>1</v>
      </c>
      <c r="S102" s="1">
        <f>+SUM(BS_InfraMR[[#This Row],[A.05.1 - Número de Estaciones en Explotación (cantidad)]:[A.07.1 - Número de Apeaderos en Explotación (cantidad)]])</f>
        <v>30</v>
      </c>
      <c r="T102" s="1">
        <v>18</v>
      </c>
      <c r="U102" s="1">
        <v>31</v>
      </c>
      <c r="V102" s="1">
        <v>0</v>
      </c>
      <c r="W102" s="1">
        <v>26</v>
      </c>
      <c r="X102" s="1">
        <v>0</v>
      </c>
      <c r="Y102" s="1">
        <f t="shared" si="8"/>
        <v>75</v>
      </c>
      <c r="Z102" s="1">
        <v>13</v>
      </c>
      <c r="AA102" s="1">
        <v>13</v>
      </c>
      <c r="AB102" s="1">
        <f>+BS_InfraMR[[#This Row],[Total Pasos Vehiculares a Nivel]]</f>
        <v>75</v>
      </c>
      <c r="AC102" s="1">
        <f t="shared" si="9"/>
        <v>101</v>
      </c>
      <c r="AD102" s="1">
        <v>1</v>
      </c>
      <c r="AE102" s="1">
        <v>8</v>
      </c>
      <c r="AF102" s="1">
        <v>11</v>
      </c>
      <c r="AG102" s="1">
        <f t="shared" si="10"/>
        <v>20</v>
      </c>
      <c r="AH102" s="12">
        <v>16.120999999999999</v>
      </c>
      <c r="AI102" s="12">
        <v>0</v>
      </c>
      <c r="AJ102" s="12">
        <v>50.177</v>
      </c>
      <c r="AK102" s="12">
        <f t="shared" si="11"/>
        <v>66.298000000000002</v>
      </c>
      <c r="AL102" s="1">
        <v>2</v>
      </c>
      <c r="AM102" s="1">
        <v>0</v>
      </c>
      <c r="AN102" s="1">
        <v>13</v>
      </c>
      <c r="AO102" s="1">
        <f t="shared" si="12"/>
        <v>15</v>
      </c>
      <c r="AP102" s="1">
        <v>0</v>
      </c>
      <c r="AQ102" s="1">
        <v>0</v>
      </c>
      <c r="AR102" s="1">
        <v>0</v>
      </c>
      <c r="AS102" s="1">
        <f>+SUM(BS_InfraMR[[#This Row],[B.02.1 - Parque de Coches Eléctricos Motrices]:[B.02.3 - Parque de Coches Eléctricos Motrices Tipo R]])</f>
        <v>0</v>
      </c>
      <c r="AT102" s="1">
        <v>0</v>
      </c>
      <c r="AU102" s="1">
        <v>0</v>
      </c>
      <c r="AV102" s="1">
        <v>0</v>
      </c>
      <c r="AW102" s="1">
        <f>+SUM(BS_InfraMR[[#This Row],[B.03.1 - Parque de Coches Motores Motrices Remolcados]:[B.03.3 - Parque de Coches Motores Motrices Cabina]])</f>
        <v>0</v>
      </c>
      <c r="AX102" s="1">
        <v>43</v>
      </c>
      <c r="AY102" s="1">
        <v>13</v>
      </c>
      <c r="AZ102" s="1">
        <v>0</v>
      </c>
      <c r="BA102" s="1">
        <v>26</v>
      </c>
      <c r="BB102" s="1">
        <v>0</v>
      </c>
      <c r="BC102" s="1">
        <f t="shared" si="13"/>
        <v>82</v>
      </c>
      <c r="BD102" s="1">
        <v>1</v>
      </c>
      <c r="BE102" s="1">
        <v>31</v>
      </c>
      <c r="BF102" s="12">
        <v>1</v>
      </c>
    </row>
    <row r="103" spans="1:58">
      <c r="A103" s="1">
        <v>2001</v>
      </c>
      <c r="B103" s="1" t="s">
        <v>120</v>
      </c>
      <c r="C103" s="12">
        <v>18.643000000000001</v>
      </c>
      <c r="D103" s="12">
        <v>47.968000000000004</v>
      </c>
      <c r="E103" s="12">
        <v>0</v>
      </c>
      <c r="F103" s="12">
        <v>0</v>
      </c>
      <c r="G103" s="12">
        <f t="shared" si="7"/>
        <v>66.611000000000004</v>
      </c>
      <c r="H103" s="12">
        <v>66.611000000000004</v>
      </c>
      <c r="I103" s="12">
        <v>103.99600000000001</v>
      </c>
      <c r="J103" s="12">
        <v>114.57899999999999</v>
      </c>
      <c r="K103" s="12">
        <v>0</v>
      </c>
      <c r="L103" s="12">
        <v>0</v>
      </c>
      <c r="M103" s="12">
        <v>0</v>
      </c>
      <c r="N103" s="12">
        <f>+BS_InfraMR[[#This Row],[A.03.1 -  Longitud de Vías de Explotación No Electrificadas Troncales y Ramales (vía principal) (km)]]+BS_InfraMR[[#This Row],[A.04.1 -  Longitud de Vías de Explotación Electrificadas Troncales y Ramales (vía principal) (km)]]</f>
        <v>114.57899999999999</v>
      </c>
      <c r="O103" s="12">
        <v>114.57899999999999</v>
      </c>
      <c r="P103" s="1">
        <v>23</v>
      </c>
      <c r="Q103" s="1">
        <v>6</v>
      </c>
      <c r="R103" s="1">
        <v>1</v>
      </c>
      <c r="S103" s="1">
        <f>+SUM(BS_InfraMR[[#This Row],[A.05.1 - Número de Estaciones en Explotación (cantidad)]:[A.07.1 - Número de Apeaderos en Explotación (cantidad)]])</f>
        <v>30</v>
      </c>
      <c r="T103" s="1">
        <v>18</v>
      </c>
      <c r="U103" s="1">
        <v>31</v>
      </c>
      <c r="V103" s="1">
        <v>0</v>
      </c>
      <c r="W103" s="1">
        <v>26</v>
      </c>
      <c r="X103" s="1">
        <v>0</v>
      </c>
      <c r="Y103" s="1">
        <f t="shared" si="8"/>
        <v>75</v>
      </c>
      <c r="Z103" s="1">
        <v>13</v>
      </c>
      <c r="AA103" s="1">
        <v>13</v>
      </c>
      <c r="AB103" s="1">
        <f>+BS_InfraMR[[#This Row],[Total Pasos Vehiculares a Nivel]]</f>
        <v>75</v>
      </c>
      <c r="AC103" s="1">
        <f t="shared" si="9"/>
        <v>101</v>
      </c>
      <c r="AD103" s="1">
        <v>1</v>
      </c>
      <c r="AE103" s="1">
        <v>8</v>
      </c>
      <c r="AF103" s="1">
        <v>11</v>
      </c>
      <c r="AG103" s="1">
        <f t="shared" si="10"/>
        <v>20</v>
      </c>
      <c r="AH103" s="12">
        <v>16.120999999999999</v>
      </c>
      <c r="AI103" s="12">
        <v>0</v>
      </c>
      <c r="AJ103" s="12">
        <v>50.177</v>
      </c>
      <c r="AK103" s="12">
        <f t="shared" si="11"/>
        <v>66.298000000000002</v>
      </c>
      <c r="AL103" s="1">
        <v>2</v>
      </c>
      <c r="AM103" s="1">
        <v>0</v>
      </c>
      <c r="AN103" s="1">
        <v>13</v>
      </c>
      <c r="AO103" s="1">
        <f t="shared" si="12"/>
        <v>15</v>
      </c>
      <c r="AP103" s="1">
        <v>0</v>
      </c>
      <c r="AQ103" s="1">
        <v>0</v>
      </c>
      <c r="AR103" s="1">
        <v>0</v>
      </c>
      <c r="AS103" s="1">
        <f>+SUM(BS_InfraMR[[#This Row],[B.02.1 - Parque de Coches Eléctricos Motrices]:[B.02.3 - Parque de Coches Eléctricos Motrices Tipo R]])</f>
        <v>0</v>
      </c>
      <c r="AT103" s="1">
        <v>0</v>
      </c>
      <c r="AU103" s="1">
        <v>0</v>
      </c>
      <c r="AV103" s="1">
        <v>0</v>
      </c>
      <c r="AW103" s="1">
        <f>+SUM(BS_InfraMR[[#This Row],[B.03.1 - Parque de Coches Motores Motrices Remolcados]:[B.03.3 - Parque de Coches Motores Motrices Cabina]])</f>
        <v>0</v>
      </c>
      <c r="AX103" s="1">
        <v>43</v>
      </c>
      <c r="AY103" s="1">
        <v>13</v>
      </c>
      <c r="AZ103" s="1">
        <v>0</v>
      </c>
      <c r="BA103" s="1">
        <v>26</v>
      </c>
      <c r="BB103" s="1">
        <v>0</v>
      </c>
      <c r="BC103" s="1">
        <f t="shared" si="13"/>
        <v>82</v>
      </c>
      <c r="BD103" s="1">
        <v>1</v>
      </c>
      <c r="BE103" s="1">
        <v>31</v>
      </c>
      <c r="BF103" s="12">
        <v>1</v>
      </c>
    </row>
    <row r="104" spans="1:58">
      <c r="A104" s="1">
        <v>2001</v>
      </c>
      <c r="B104" s="1" t="s">
        <v>121</v>
      </c>
      <c r="C104" s="12">
        <v>18.643000000000001</v>
      </c>
      <c r="D104" s="12">
        <v>47.968000000000004</v>
      </c>
      <c r="E104" s="12">
        <v>0</v>
      </c>
      <c r="F104" s="12">
        <v>0</v>
      </c>
      <c r="G104" s="12">
        <f t="shared" si="7"/>
        <v>66.611000000000004</v>
      </c>
      <c r="H104" s="12">
        <v>66.611000000000004</v>
      </c>
      <c r="I104" s="12">
        <v>103.99600000000001</v>
      </c>
      <c r="J104" s="12">
        <v>114.57899999999999</v>
      </c>
      <c r="K104" s="12">
        <v>0</v>
      </c>
      <c r="L104" s="12">
        <v>0</v>
      </c>
      <c r="M104" s="12">
        <v>0</v>
      </c>
      <c r="N104" s="12">
        <f>+BS_InfraMR[[#This Row],[A.03.1 -  Longitud de Vías de Explotación No Electrificadas Troncales y Ramales (vía principal) (km)]]+BS_InfraMR[[#This Row],[A.04.1 -  Longitud de Vías de Explotación Electrificadas Troncales y Ramales (vía principal) (km)]]</f>
        <v>114.57899999999999</v>
      </c>
      <c r="O104" s="12">
        <v>114.57899999999999</v>
      </c>
      <c r="P104" s="1">
        <v>23</v>
      </c>
      <c r="Q104" s="1">
        <v>6</v>
      </c>
      <c r="R104" s="1">
        <v>1</v>
      </c>
      <c r="S104" s="1">
        <f>+SUM(BS_InfraMR[[#This Row],[A.05.1 - Número de Estaciones en Explotación (cantidad)]:[A.07.1 - Número de Apeaderos en Explotación (cantidad)]])</f>
        <v>30</v>
      </c>
      <c r="T104" s="1">
        <v>18</v>
      </c>
      <c r="U104" s="1">
        <v>31</v>
      </c>
      <c r="V104" s="1">
        <v>0</v>
      </c>
      <c r="W104" s="1">
        <v>26</v>
      </c>
      <c r="X104" s="1">
        <v>0</v>
      </c>
      <c r="Y104" s="1">
        <f t="shared" si="8"/>
        <v>75</v>
      </c>
      <c r="Z104" s="1">
        <v>13</v>
      </c>
      <c r="AA104" s="1">
        <v>13</v>
      </c>
      <c r="AB104" s="1">
        <f>+BS_InfraMR[[#This Row],[Total Pasos Vehiculares a Nivel]]</f>
        <v>75</v>
      </c>
      <c r="AC104" s="1">
        <f t="shared" si="9"/>
        <v>101</v>
      </c>
      <c r="AD104" s="1">
        <v>1</v>
      </c>
      <c r="AE104" s="1">
        <v>8</v>
      </c>
      <c r="AF104" s="1">
        <v>11</v>
      </c>
      <c r="AG104" s="1">
        <f t="shared" si="10"/>
        <v>20</v>
      </c>
      <c r="AH104" s="12">
        <v>16.120999999999999</v>
      </c>
      <c r="AI104" s="12">
        <v>0</v>
      </c>
      <c r="AJ104" s="12">
        <v>50.177</v>
      </c>
      <c r="AK104" s="12">
        <f t="shared" si="11"/>
        <v>66.298000000000002</v>
      </c>
      <c r="AL104" s="1">
        <v>2</v>
      </c>
      <c r="AM104" s="1">
        <v>0</v>
      </c>
      <c r="AN104" s="1">
        <v>13</v>
      </c>
      <c r="AO104" s="1">
        <f t="shared" si="12"/>
        <v>15</v>
      </c>
      <c r="AP104" s="1">
        <v>0</v>
      </c>
      <c r="AQ104" s="1">
        <v>0</v>
      </c>
      <c r="AR104" s="1">
        <v>0</v>
      </c>
      <c r="AS104" s="1">
        <f>+SUM(BS_InfraMR[[#This Row],[B.02.1 - Parque de Coches Eléctricos Motrices]:[B.02.3 - Parque de Coches Eléctricos Motrices Tipo R]])</f>
        <v>0</v>
      </c>
      <c r="AT104" s="1">
        <v>0</v>
      </c>
      <c r="AU104" s="1">
        <v>0</v>
      </c>
      <c r="AV104" s="1">
        <v>0</v>
      </c>
      <c r="AW104" s="1">
        <f>+SUM(BS_InfraMR[[#This Row],[B.03.1 - Parque de Coches Motores Motrices Remolcados]:[B.03.3 - Parque de Coches Motores Motrices Cabina]])</f>
        <v>0</v>
      </c>
      <c r="AX104" s="1">
        <v>43</v>
      </c>
      <c r="AY104" s="1">
        <v>13</v>
      </c>
      <c r="AZ104" s="1">
        <v>0</v>
      </c>
      <c r="BA104" s="1">
        <v>26</v>
      </c>
      <c r="BB104" s="1">
        <v>0</v>
      </c>
      <c r="BC104" s="1">
        <f t="shared" si="13"/>
        <v>82</v>
      </c>
      <c r="BD104" s="1">
        <v>1</v>
      </c>
      <c r="BE104" s="1">
        <v>31</v>
      </c>
      <c r="BF104" s="12">
        <v>1</v>
      </c>
    </row>
    <row r="105" spans="1:58">
      <c r="A105" s="1">
        <v>2001</v>
      </c>
      <c r="B105" s="1" t="s">
        <v>122</v>
      </c>
      <c r="C105" s="12">
        <v>18.643000000000001</v>
      </c>
      <c r="D105" s="12">
        <v>47.968000000000004</v>
      </c>
      <c r="E105" s="12">
        <v>0</v>
      </c>
      <c r="F105" s="12">
        <v>0</v>
      </c>
      <c r="G105" s="12">
        <f t="shared" si="7"/>
        <v>66.611000000000004</v>
      </c>
      <c r="H105" s="12">
        <v>66.611000000000004</v>
      </c>
      <c r="I105" s="12">
        <v>103.99600000000001</v>
      </c>
      <c r="J105" s="12">
        <v>114.57899999999999</v>
      </c>
      <c r="K105" s="12">
        <v>0</v>
      </c>
      <c r="L105" s="12">
        <v>0</v>
      </c>
      <c r="M105" s="12">
        <v>0</v>
      </c>
      <c r="N105" s="12">
        <f>+BS_InfraMR[[#This Row],[A.03.1 -  Longitud de Vías de Explotación No Electrificadas Troncales y Ramales (vía principal) (km)]]+BS_InfraMR[[#This Row],[A.04.1 -  Longitud de Vías de Explotación Electrificadas Troncales y Ramales (vía principal) (km)]]</f>
        <v>114.57899999999999</v>
      </c>
      <c r="O105" s="12">
        <v>114.57899999999999</v>
      </c>
      <c r="P105" s="1">
        <v>23</v>
      </c>
      <c r="Q105" s="1">
        <v>6</v>
      </c>
      <c r="R105" s="1">
        <v>1</v>
      </c>
      <c r="S105" s="1">
        <f>+SUM(BS_InfraMR[[#This Row],[A.05.1 - Número de Estaciones en Explotación (cantidad)]:[A.07.1 - Número de Apeaderos en Explotación (cantidad)]])</f>
        <v>30</v>
      </c>
      <c r="T105" s="1">
        <v>18</v>
      </c>
      <c r="U105" s="1">
        <v>31</v>
      </c>
      <c r="V105" s="1">
        <v>0</v>
      </c>
      <c r="W105" s="1">
        <v>26</v>
      </c>
      <c r="X105" s="1">
        <v>0</v>
      </c>
      <c r="Y105" s="1">
        <f t="shared" si="8"/>
        <v>75</v>
      </c>
      <c r="Z105" s="1">
        <v>13</v>
      </c>
      <c r="AA105" s="1">
        <v>13</v>
      </c>
      <c r="AB105" s="1">
        <f>+BS_InfraMR[[#This Row],[Total Pasos Vehiculares a Nivel]]</f>
        <v>75</v>
      </c>
      <c r="AC105" s="1">
        <f t="shared" si="9"/>
        <v>101</v>
      </c>
      <c r="AD105" s="1">
        <v>1</v>
      </c>
      <c r="AE105" s="1">
        <v>8</v>
      </c>
      <c r="AF105" s="1">
        <v>11</v>
      </c>
      <c r="AG105" s="1">
        <f t="shared" si="10"/>
        <v>20</v>
      </c>
      <c r="AH105" s="12">
        <v>16.120999999999999</v>
      </c>
      <c r="AI105" s="12">
        <v>0</v>
      </c>
      <c r="AJ105" s="12">
        <v>50.177</v>
      </c>
      <c r="AK105" s="12">
        <f t="shared" si="11"/>
        <v>66.298000000000002</v>
      </c>
      <c r="AL105" s="1">
        <v>2</v>
      </c>
      <c r="AM105" s="1">
        <v>0</v>
      </c>
      <c r="AN105" s="1">
        <v>13</v>
      </c>
      <c r="AO105" s="1">
        <f t="shared" si="12"/>
        <v>15</v>
      </c>
      <c r="AP105" s="1">
        <v>0</v>
      </c>
      <c r="AQ105" s="1">
        <v>0</v>
      </c>
      <c r="AR105" s="1">
        <v>0</v>
      </c>
      <c r="AS105" s="1">
        <f>+SUM(BS_InfraMR[[#This Row],[B.02.1 - Parque de Coches Eléctricos Motrices]:[B.02.3 - Parque de Coches Eléctricos Motrices Tipo R]])</f>
        <v>0</v>
      </c>
      <c r="AT105" s="1">
        <v>0</v>
      </c>
      <c r="AU105" s="1">
        <v>0</v>
      </c>
      <c r="AV105" s="1">
        <v>0</v>
      </c>
      <c r="AW105" s="1">
        <f>+SUM(BS_InfraMR[[#This Row],[B.03.1 - Parque de Coches Motores Motrices Remolcados]:[B.03.3 - Parque de Coches Motores Motrices Cabina]])</f>
        <v>0</v>
      </c>
      <c r="AX105" s="1">
        <v>43</v>
      </c>
      <c r="AY105" s="1">
        <v>13</v>
      </c>
      <c r="AZ105" s="1">
        <v>0</v>
      </c>
      <c r="BA105" s="1">
        <v>26</v>
      </c>
      <c r="BB105" s="1">
        <v>0</v>
      </c>
      <c r="BC105" s="1">
        <f t="shared" si="13"/>
        <v>82</v>
      </c>
      <c r="BD105" s="1">
        <v>1</v>
      </c>
      <c r="BE105" s="1">
        <v>31</v>
      </c>
      <c r="BF105" s="12">
        <v>1</v>
      </c>
    </row>
    <row r="106" spans="1:58">
      <c r="A106" s="1">
        <v>2001</v>
      </c>
      <c r="B106" s="1" t="s">
        <v>123</v>
      </c>
      <c r="C106" s="12">
        <v>18.643000000000001</v>
      </c>
      <c r="D106" s="12">
        <v>47.968000000000004</v>
      </c>
      <c r="E106" s="12">
        <v>0</v>
      </c>
      <c r="F106" s="12">
        <v>0</v>
      </c>
      <c r="G106" s="12">
        <f t="shared" si="7"/>
        <v>66.611000000000004</v>
      </c>
      <c r="H106" s="12">
        <v>66.611000000000004</v>
      </c>
      <c r="I106" s="12">
        <v>103.99600000000001</v>
      </c>
      <c r="J106" s="12">
        <v>114.57899999999999</v>
      </c>
      <c r="K106" s="12">
        <v>0</v>
      </c>
      <c r="L106" s="12">
        <v>0</v>
      </c>
      <c r="M106" s="12">
        <v>0</v>
      </c>
      <c r="N106" s="12">
        <f>+BS_InfraMR[[#This Row],[A.03.1 -  Longitud de Vías de Explotación No Electrificadas Troncales y Ramales (vía principal) (km)]]+BS_InfraMR[[#This Row],[A.04.1 -  Longitud de Vías de Explotación Electrificadas Troncales y Ramales (vía principal) (km)]]</f>
        <v>114.57899999999999</v>
      </c>
      <c r="O106" s="12">
        <v>114.57899999999999</v>
      </c>
      <c r="P106" s="1">
        <v>23</v>
      </c>
      <c r="Q106" s="1">
        <v>6</v>
      </c>
      <c r="R106" s="1">
        <v>1</v>
      </c>
      <c r="S106" s="1">
        <f>+SUM(BS_InfraMR[[#This Row],[A.05.1 - Número de Estaciones en Explotación (cantidad)]:[A.07.1 - Número de Apeaderos en Explotación (cantidad)]])</f>
        <v>30</v>
      </c>
      <c r="T106" s="1">
        <v>18</v>
      </c>
      <c r="U106" s="1">
        <v>31</v>
      </c>
      <c r="V106" s="1">
        <v>0</v>
      </c>
      <c r="W106" s="1">
        <v>26</v>
      </c>
      <c r="X106" s="1">
        <v>0</v>
      </c>
      <c r="Y106" s="1">
        <f t="shared" si="8"/>
        <v>75</v>
      </c>
      <c r="Z106" s="1">
        <v>13</v>
      </c>
      <c r="AA106" s="1">
        <v>13</v>
      </c>
      <c r="AB106" s="1">
        <f>+BS_InfraMR[[#This Row],[Total Pasos Vehiculares a Nivel]]</f>
        <v>75</v>
      </c>
      <c r="AC106" s="1">
        <f t="shared" si="9"/>
        <v>101</v>
      </c>
      <c r="AD106" s="1">
        <v>1</v>
      </c>
      <c r="AE106" s="1">
        <v>8</v>
      </c>
      <c r="AF106" s="1">
        <v>11</v>
      </c>
      <c r="AG106" s="1">
        <f t="shared" si="10"/>
        <v>20</v>
      </c>
      <c r="AH106" s="12">
        <v>16.120999999999999</v>
      </c>
      <c r="AI106" s="12">
        <v>0</v>
      </c>
      <c r="AJ106" s="12">
        <v>50.177</v>
      </c>
      <c r="AK106" s="12">
        <f t="shared" si="11"/>
        <v>66.298000000000002</v>
      </c>
      <c r="AL106" s="1">
        <v>2</v>
      </c>
      <c r="AM106" s="1">
        <v>0</v>
      </c>
      <c r="AN106" s="1">
        <v>13</v>
      </c>
      <c r="AO106" s="1">
        <f t="shared" si="12"/>
        <v>15</v>
      </c>
      <c r="AP106" s="1">
        <v>0</v>
      </c>
      <c r="AQ106" s="1">
        <v>0</v>
      </c>
      <c r="AR106" s="1">
        <v>0</v>
      </c>
      <c r="AS106" s="1">
        <f>+SUM(BS_InfraMR[[#This Row],[B.02.1 - Parque de Coches Eléctricos Motrices]:[B.02.3 - Parque de Coches Eléctricos Motrices Tipo R]])</f>
        <v>0</v>
      </c>
      <c r="AT106" s="1">
        <v>0</v>
      </c>
      <c r="AU106" s="1">
        <v>0</v>
      </c>
      <c r="AV106" s="1">
        <v>0</v>
      </c>
      <c r="AW106" s="1">
        <f>+SUM(BS_InfraMR[[#This Row],[B.03.1 - Parque de Coches Motores Motrices Remolcados]:[B.03.3 - Parque de Coches Motores Motrices Cabina]])</f>
        <v>0</v>
      </c>
      <c r="AX106" s="1">
        <v>43</v>
      </c>
      <c r="AY106" s="1">
        <v>13</v>
      </c>
      <c r="AZ106" s="1">
        <v>0</v>
      </c>
      <c r="BA106" s="1">
        <v>26</v>
      </c>
      <c r="BB106" s="1">
        <v>0</v>
      </c>
      <c r="BC106" s="1">
        <f t="shared" si="13"/>
        <v>82</v>
      </c>
      <c r="BD106" s="1">
        <v>1</v>
      </c>
      <c r="BE106" s="1">
        <v>31</v>
      </c>
      <c r="BF106" s="12">
        <v>1</v>
      </c>
    </row>
    <row r="107" spans="1:58">
      <c r="A107" s="1">
        <v>2001</v>
      </c>
      <c r="B107" s="1" t="s">
        <v>124</v>
      </c>
      <c r="C107" s="12">
        <v>18.643000000000001</v>
      </c>
      <c r="D107" s="12">
        <v>47.968000000000004</v>
      </c>
      <c r="E107" s="12">
        <v>0</v>
      </c>
      <c r="F107" s="12">
        <v>0</v>
      </c>
      <c r="G107" s="12">
        <f t="shared" si="7"/>
        <v>66.611000000000004</v>
      </c>
      <c r="H107" s="12">
        <v>66.611000000000004</v>
      </c>
      <c r="I107" s="12">
        <v>103.99600000000001</v>
      </c>
      <c r="J107" s="12">
        <v>114.57899999999999</v>
      </c>
      <c r="K107" s="12">
        <v>0</v>
      </c>
      <c r="L107" s="12">
        <v>0</v>
      </c>
      <c r="M107" s="12">
        <v>0</v>
      </c>
      <c r="N107" s="12">
        <f>+BS_InfraMR[[#This Row],[A.03.1 -  Longitud de Vías de Explotación No Electrificadas Troncales y Ramales (vía principal) (km)]]+BS_InfraMR[[#This Row],[A.04.1 -  Longitud de Vías de Explotación Electrificadas Troncales y Ramales (vía principal) (km)]]</f>
        <v>114.57899999999999</v>
      </c>
      <c r="O107" s="12">
        <v>114.57899999999999</v>
      </c>
      <c r="P107" s="1">
        <v>23</v>
      </c>
      <c r="Q107" s="1">
        <v>6</v>
      </c>
      <c r="R107" s="1">
        <v>1</v>
      </c>
      <c r="S107" s="1">
        <f>+SUM(BS_InfraMR[[#This Row],[A.05.1 - Número de Estaciones en Explotación (cantidad)]:[A.07.1 - Número de Apeaderos en Explotación (cantidad)]])</f>
        <v>30</v>
      </c>
      <c r="T107" s="1">
        <v>18</v>
      </c>
      <c r="U107" s="1">
        <v>31</v>
      </c>
      <c r="V107" s="1">
        <v>0</v>
      </c>
      <c r="W107" s="1">
        <v>26</v>
      </c>
      <c r="X107" s="1">
        <v>0</v>
      </c>
      <c r="Y107" s="1">
        <f t="shared" si="8"/>
        <v>75</v>
      </c>
      <c r="Z107" s="1">
        <v>13</v>
      </c>
      <c r="AA107" s="1">
        <v>13</v>
      </c>
      <c r="AB107" s="1">
        <f>+BS_InfraMR[[#This Row],[Total Pasos Vehiculares a Nivel]]</f>
        <v>75</v>
      </c>
      <c r="AC107" s="1">
        <f t="shared" si="9"/>
        <v>101</v>
      </c>
      <c r="AD107" s="1">
        <v>1</v>
      </c>
      <c r="AE107" s="1">
        <v>8</v>
      </c>
      <c r="AF107" s="1">
        <v>11</v>
      </c>
      <c r="AG107" s="1">
        <f t="shared" si="10"/>
        <v>20</v>
      </c>
      <c r="AH107" s="12">
        <v>16.120999999999999</v>
      </c>
      <c r="AI107" s="12">
        <v>0</v>
      </c>
      <c r="AJ107" s="12">
        <v>50.177</v>
      </c>
      <c r="AK107" s="12">
        <f t="shared" si="11"/>
        <v>66.298000000000002</v>
      </c>
      <c r="AL107" s="1">
        <v>2</v>
      </c>
      <c r="AM107" s="1">
        <v>0</v>
      </c>
      <c r="AN107" s="1">
        <v>13</v>
      </c>
      <c r="AO107" s="1">
        <f t="shared" si="12"/>
        <v>15</v>
      </c>
      <c r="AP107" s="1">
        <v>0</v>
      </c>
      <c r="AQ107" s="1">
        <v>0</v>
      </c>
      <c r="AR107" s="1">
        <v>0</v>
      </c>
      <c r="AS107" s="1">
        <f>+SUM(BS_InfraMR[[#This Row],[B.02.1 - Parque de Coches Eléctricos Motrices]:[B.02.3 - Parque de Coches Eléctricos Motrices Tipo R]])</f>
        <v>0</v>
      </c>
      <c r="AT107" s="1">
        <v>0</v>
      </c>
      <c r="AU107" s="1">
        <v>0</v>
      </c>
      <c r="AV107" s="1">
        <v>0</v>
      </c>
      <c r="AW107" s="1">
        <f>+SUM(BS_InfraMR[[#This Row],[B.03.1 - Parque de Coches Motores Motrices Remolcados]:[B.03.3 - Parque de Coches Motores Motrices Cabina]])</f>
        <v>0</v>
      </c>
      <c r="AX107" s="1">
        <v>43</v>
      </c>
      <c r="AY107" s="1">
        <v>13</v>
      </c>
      <c r="AZ107" s="1">
        <v>0</v>
      </c>
      <c r="BA107" s="1">
        <v>26</v>
      </c>
      <c r="BB107" s="1">
        <v>0</v>
      </c>
      <c r="BC107" s="1">
        <f t="shared" si="13"/>
        <v>82</v>
      </c>
      <c r="BD107" s="1">
        <v>1</v>
      </c>
      <c r="BE107" s="1">
        <v>31</v>
      </c>
      <c r="BF107" s="12">
        <v>1</v>
      </c>
    </row>
    <row r="108" spans="1:58">
      <c r="A108" s="1">
        <v>2001</v>
      </c>
      <c r="B108" s="1" t="s">
        <v>125</v>
      </c>
      <c r="C108" s="12">
        <v>18.643000000000001</v>
      </c>
      <c r="D108" s="12">
        <v>47.968000000000004</v>
      </c>
      <c r="E108" s="12">
        <v>0</v>
      </c>
      <c r="F108" s="12">
        <v>0</v>
      </c>
      <c r="G108" s="12">
        <f t="shared" si="7"/>
        <v>66.611000000000004</v>
      </c>
      <c r="H108" s="12">
        <v>66.611000000000004</v>
      </c>
      <c r="I108" s="12">
        <v>103.99600000000001</v>
      </c>
      <c r="J108" s="12">
        <v>114.57899999999999</v>
      </c>
      <c r="K108" s="12">
        <v>0</v>
      </c>
      <c r="L108" s="12">
        <v>0</v>
      </c>
      <c r="M108" s="12">
        <v>0</v>
      </c>
      <c r="N108" s="12">
        <f>+BS_InfraMR[[#This Row],[A.03.1 -  Longitud de Vías de Explotación No Electrificadas Troncales y Ramales (vía principal) (km)]]+BS_InfraMR[[#This Row],[A.04.1 -  Longitud de Vías de Explotación Electrificadas Troncales y Ramales (vía principal) (km)]]</f>
        <v>114.57899999999999</v>
      </c>
      <c r="O108" s="12">
        <v>114.57899999999999</v>
      </c>
      <c r="P108" s="1">
        <v>23</v>
      </c>
      <c r="Q108" s="1">
        <v>6</v>
      </c>
      <c r="R108" s="1">
        <v>1</v>
      </c>
      <c r="S108" s="1">
        <f>+SUM(BS_InfraMR[[#This Row],[A.05.1 - Número de Estaciones en Explotación (cantidad)]:[A.07.1 - Número de Apeaderos en Explotación (cantidad)]])</f>
        <v>30</v>
      </c>
      <c r="T108" s="1">
        <v>18</v>
      </c>
      <c r="U108" s="1">
        <v>31</v>
      </c>
      <c r="V108" s="1">
        <v>0</v>
      </c>
      <c r="W108" s="1">
        <v>26</v>
      </c>
      <c r="X108" s="1">
        <v>0</v>
      </c>
      <c r="Y108" s="1">
        <f t="shared" si="8"/>
        <v>75</v>
      </c>
      <c r="Z108" s="1">
        <v>13</v>
      </c>
      <c r="AA108" s="1">
        <v>13</v>
      </c>
      <c r="AB108" s="1">
        <f>+BS_InfraMR[[#This Row],[Total Pasos Vehiculares a Nivel]]</f>
        <v>75</v>
      </c>
      <c r="AC108" s="1">
        <f t="shared" si="9"/>
        <v>101</v>
      </c>
      <c r="AD108" s="1">
        <v>1</v>
      </c>
      <c r="AE108" s="1">
        <v>8</v>
      </c>
      <c r="AF108" s="1">
        <v>11</v>
      </c>
      <c r="AG108" s="1">
        <f t="shared" si="10"/>
        <v>20</v>
      </c>
      <c r="AH108" s="12">
        <v>16.120999999999999</v>
      </c>
      <c r="AI108" s="12">
        <v>0</v>
      </c>
      <c r="AJ108" s="12">
        <v>50.177</v>
      </c>
      <c r="AK108" s="12">
        <f t="shared" si="11"/>
        <v>66.298000000000002</v>
      </c>
      <c r="AL108" s="1">
        <v>2</v>
      </c>
      <c r="AM108" s="1">
        <v>0</v>
      </c>
      <c r="AN108" s="1">
        <v>13</v>
      </c>
      <c r="AO108" s="1">
        <f t="shared" si="12"/>
        <v>15</v>
      </c>
      <c r="AP108" s="1">
        <v>0</v>
      </c>
      <c r="AQ108" s="1">
        <v>0</v>
      </c>
      <c r="AR108" s="1">
        <v>0</v>
      </c>
      <c r="AS108" s="1">
        <f>+SUM(BS_InfraMR[[#This Row],[B.02.1 - Parque de Coches Eléctricos Motrices]:[B.02.3 - Parque de Coches Eléctricos Motrices Tipo R]])</f>
        <v>0</v>
      </c>
      <c r="AT108" s="1">
        <v>0</v>
      </c>
      <c r="AU108" s="1">
        <v>0</v>
      </c>
      <c r="AV108" s="1">
        <v>0</v>
      </c>
      <c r="AW108" s="1">
        <f>+SUM(BS_InfraMR[[#This Row],[B.03.1 - Parque de Coches Motores Motrices Remolcados]:[B.03.3 - Parque de Coches Motores Motrices Cabina]])</f>
        <v>0</v>
      </c>
      <c r="AX108" s="1">
        <v>43</v>
      </c>
      <c r="AY108" s="1">
        <v>13</v>
      </c>
      <c r="AZ108" s="1">
        <v>0</v>
      </c>
      <c r="BA108" s="1">
        <v>26</v>
      </c>
      <c r="BB108" s="1">
        <v>0</v>
      </c>
      <c r="BC108" s="1">
        <f t="shared" si="13"/>
        <v>82</v>
      </c>
      <c r="BD108" s="1">
        <v>1</v>
      </c>
      <c r="BE108" s="1">
        <v>31</v>
      </c>
      <c r="BF108" s="12">
        <v>1</v>
      </c>
    </row>
    <row r="109" spans="1:58">
      <c r="A109" s="1">
        <v>2001</v>
      </c>
      <c r="B109" s="1" t="s">
        <v>126</v>
      </c>
      <c r="C109" s="12">
        <v>18.643000000000001</v>
      </c>
      <c r="D109" s="12">
        <v>47.968000000000004</v>
      </c>
      <c r="E109" s="12">
        <v>0</v>
      </c>
      <c r="F109" s="12">
        <v>0</v>
      </c>
      <c r="G109" s="12">
        <f t="shared" si="7"/>
        <v>66.611000000000004</v>
      </c>
      <c r="H109" s="12">
        <v>66.611000000000004</v>
      </c>
      <c r="I109" s="12">
        <v>103.99600000000001</v>
      </c>
      <c r="J109" s="12">
        <v>114.57899999999999</v>
      </c>
      <c r="K109" s="12">
        <v>0</v>
      </c>
      <c r="L109" s="12">
        <v>0</v>
      </c>
      <c r="M109" s="12">
        <v>0</v>
      </c>
      <c r="N109" s="12">
        <f>+BS_InfraMR[[#This Row],[A.03.1 -  Longitud de Vías de Explotación No Electrificadas Troncales y Ramales (vía principal) (km)]]+BS_InfraMR[[#This Row],[A.04.1 -  Longitud de Vías de Explotación Electrificadas Troncales y Ramales (vía principal) (km)]]</f>
        <v>114.57899999999999</v>
      </c>
      <c r="O109" s="12">
        <v>114.57899999999999</v>
      </c>
      <c r="P109" s="1">
        <v>23</v>
      </c>
      <c r="Q109" s="1">
        <v>6</v>
      </c>
      <c r="R109" s="1">
        <v>1</v>
      </c>
      <c r="S109" s="1">
        <f>+SUM(BS_InfraMR[[#This Row],[A.05.1 - Número de Estaciones en Explotación (cantidad)]:[A.07.1 - Número de Apeaderos en Explotación (cantidad)]])</f>
        <v>30</v>
      </c>
      <c r="T109" s="1">
        <v>18</v>
      </c>
      <c r="U109" s="1">
        <v>31</v>
      </c>
      <c r="V109" s="1">
        <v>0</v>
      </c>
      <c r="W109" s="1">
        <v>26</v>
      </c>
      <c r="X109" s="1">
        <v>0</v>
      </c>
      <c r="Y109" s="1">
        <f t="shared" si="8"/>
        <v>75</v>
      </c>
      <c r="Z109" s="1">
        <v>13</v>
      </c>
      <c r="AA109" s="1">
        <v>13</v>
      </c>
      <c r="AB109" s="1">
        <f>+BS_InfraMR[[#This Row],[Total Pasos Vehiculares a Nivel]]</f>
        <v>75</v>
      </c>
      <c r="AC109" s="1">
        <f t="shared" si="9"/>
        <v>101</v>
      </c>
      <c r="AD109" s="1">
        <v>1</v>
      </c>
      <c r="AE109" s="1">
        <v>8</v>
      </c>
      <c r="AF109" s="1">
        <v>11</v>
      </c>
      <c r="AG109" s="1">
        <f t="shared" si="10"/>
        <v>20</v>
      </c>
      <c r="AH109" s="12">
        <v>16.120999999999999</v>
      </c>
      <c r="AI109" s="12">
        <v>0</v>
      </c>
      <c r="AJ109" s="12">
        <v>50.177</v>
      </c>
      <c r="AK109" s="12">
        <f t="shared" si="11"/>
        <v>66.298000000000002</v>
      </c>
      <c r="AL109" s="1">
        <v>2</v>
      </c>
      <c r="AM109" s="1">
        <v>0</v>
      </c>
      <c r="AN109" s="1">
        <v>13</v>
      </c>
      <c r="AO109" s="1">
        <f t="shared" si="12"/>
        <v>15</v>
      </c>
      <c r="AP109" s="1">
        <v>0</v>
      </c>
      <c r="AQ109" s="1">
        <v>0</v>
      </c>
      <c r="AR109" s="1">
        <v>0</v>
      </c>
      <c r="AS109" s="1">
        <f>+SUM(BS_InfraMR[[#This Row],[B.02.1 - Parque de Coches Eléctricos Motrices]:[B.02.3 - Parque de Coches Eléctricos Motrices Tipo R]])</f>
        <v>0</v>
      </c>
      <c r="AT109" s="1">
        <v>0</v>
      </c>
      <c r="AU109" s="1">
        <v>0</v>
      </c>
      <c r="AV109" s="1">
        <v>0</v>
      </c>
      <c r="AW109" s="1">
        <f>+SUM(BS_InfraMR[[#This Row],[B.03.1 - Parque de Coches Motores Motrices Remolcados]:[B.03.3 - Parque de Coches Motores Motrices Cabina]])</f>
        <v>0</v>
      </c>
      <c r="AX109" s="1">
        <v>43</v>
      </c>
      <c r="AY109" s="1">
        <v>13</v>
      </c>
      <c r="AZ109" s="1">
        <v>0</v>
      </c>
      <c r="BA109" s="1">
        <v>26</v>
      </c>
      <c r="BB109" s="1">
        <v>0</v>
      </c>
      <c r="BC109" s="1">
        <f t="shared" si="13"/>
        <v>82</v>
      </c>
      <c r="BD109" s="1">
        <v>1</v>
      </c>
      <c r="BE109" s="1">
        <v>31</v>
      </c>
      <c r="BF109" s="12">
        <v>1</v>
      </c>
    </row>
    <row r="110" spans="1:58">
      <c r="A110" s="1">
        <v>2002</v>
      </c>
      <c r="B110" s="1" t="s">
        <v>115</v>
      </c>
      <c r="C110" s="12">
        <v>18.643000000000001</v>
      </c>
      <c r="D110" s="12">
        <v>47.968000000000004</v>
      </c>
      <c r="E110" s="12">
        <v>0</v>
      </c>
      <c r="F110" s="12">
        <v>0</v>
      </c>
      <c r="G110" s="12">
        <f t="shared" si="7"/>
        <v>66.611000000000004</v>
      </c>
      <c r="H110" s="12">
        <v>66.611000000000004</v>
      </c>
      <c r="I110" s="12">
        <v>103.99600000000001</v>
      </c>
      <c r="J110" s="12">
        <v>114.57899999999999</v>
      </c>
      <c r="K110" s="12">
        <v>0</v>
      </c>
      <c r="L110" s="12">
        <v>0</v>
      </c>
      <c r="M110" s="12">
        <v>0</v>
      </c>
      <c r="N110" s="12">
        <f>+BS_InfraMR[[#This Row],[A.03.1 -  Longitud de Vías de Explotación No Electrificadas Troncales y Ramales (vía principal) (km)]]+BS_InfraMR[[#This Row],[A.04.1 -  Longitud de Vías de Explotación Electrificadas Troncales y Ramales (vía principal) (km)]]</f>
        <v>114.57899999999999</v>
      </c>
      <c r="O110" s="12">
        <v>114.57899999999999</v>
      </c>
      <c r="P110" s="1">
        <v>23</v>
      </c>
      <c r="Q110" s="1">
        <v>6</v>
      </c>
      <c r="R110" s="1">
        <v>1</v>
      </c>
      <c r="S110" s="1">
        <f>+SUM(BS_InfraMR[[#This Row],[A.05.1 - Número de Estaciones en Explotación (cantidad)]:[A.07.1 - Número de Apeaderos en Explotación (cantidad)]])</f>
        <v>30</v>
      </c>
      <c r="T110" s="1">
        <v>18</v>
      </c>
      <c r="U110" s="1">
        <v>31</v>
      </c>
      <c r="V110" s="1">
        <v>0</v>
      </c>
      <c r="W110" s="1">
        <v>26</v>
      </c>
      <c r="X110" s="1">
        <v>0</v>
      </c>
      <c r="Y110" s="1">
        <f t="shared" si="8"/>
        <v>75</v>
      </c>
      <c r="Z110" s="1">
        <v>13</v>
      </c>
      <c r="AA110" s="1">
        <v>13</v>
      </c>
      <c r="AB110" s="1">
        <f>+BS_InfraMR[[#This Row],[Total Pasos Vehiculares a Nivel]]</f>
        <v>75</v>
      </c>
      <c r="AC110" s="1">
        <f t="shared" si="9"/>
        <v>101</v>
      </c>
      <c r="AD110" s="1">
        <v>1</v>
      </c>
      <c r="AE110" s="1">
        <v>8</v>
      </c>
      <c r="AF110" s="1">
        <v>11</v>
      </c>
      <c r="AG110" s="1">
        <f t="shared" si="10"/>
        <v>20</v>
      </c>
      <c r="AH110" s="12">
        <v>16.120999999999999</v>
      </c>
      <c r="AI110" s="12">
        <v>0</v>
      </c>
      <c r="AJ110" s="12">
        <v>50.177</v>
      </c>
      <c r="AK110" s="12">
        <f t="shared" si="11"/>
        <v>66.298000000000002</v>
      </c>
      <c r="AL110" s="1">
        <v>2</v>
      </c>
      <c r="AM110" s="1">
        <v>0</v>
      </c>
      <c r="AN110" s="1">
        <v>13</v>
      </c>
      <c r="AO110" s="1">
        <f t="shared" si="12"/>
        <v>15</v>
      </c>
      <c r="AP110" s="1">
        <v>0</v>
      </c>
      <c r="AQ110" s="1">
        <v>0</v>
      </c>
      <c r="AR110" s="1">
        <v>0</v>
      </c>
      <c r="AS110" s="1">
        <f>+SUM(BS_InfraMR[[#This Row],[B.02.1 - Parque de Coches Eléctricos Motrices]:[B.02.3 - Parque de Coches Eléctricos Motrices Tipo R]])</f>
        <v>0</v>
      </c>
      <c r="AT110" s="1">
        <v>0</v>
      </c>
      <c r="AU110" s="1">
        <v>0</v>
      </c>
      <c r="AV110" s="1">
        <v>0</v>
      </c>
      <c r="AW110" s="1">
        <f>+SUM(BS_InfraMR[[#This Row],[B.03.1 - Parque de Coches Motores Motrices Remolcados]:[B.03.3 - Parque de Coches Motores Motrices Cabina]])</f>
        <v>0</v>
      </c>
      <c r="AX110" s="1">
        <v>43</v>
      </c>
      <c r="AY110" s="1">
        <v>13</v>
      </c>
      <c r="AZ110" s="1">
        <v>0</v>
      </c>
      <c r="BA110" s="1">
        <v>26</v>
      </c>
      <c r="BB110" s="1">
        <v>0</v>
      </c>
      <c r="BC110" s="1">
        <f t="shared" si="13"/>
        <v>82</v>
      </c>
      <c r="BD110" s="1">
        <v>1</v>
      </c>
      <c r="BE110" s="1">
        <v>31</v>
      </c>
      <c r="BF110" s="12">
        <v>1</v>
      </c>
    </row>
    <row r="111" spans="1:58">
      <c r="A111" s="1">
        <v>2002</v>
      </c>
      <c r="B111" s="1" t="s">
        <v>116</v>
      </c>
      <c r="C111" s="12">
        <v>18.643000000000001</v>
      </c>
      <c r="D111" s="12">
        <v>47.968000000000004</v>
      </c>
      <c r="E111" s="12">
        <v>0</v>
      </c>
      <c r="F111" s="12">
        <v>0</v>
      </c>
      <c r="G111" s="12">
        <f t="shared" si="7"/>
        <v>66.611000000000004</v>
      </c>
      <c r="H111" s="12">
        <v>66.611000000000004</v>
      </c>
      <c r="I111" s="12">
        <v>103.99600000000001</v>
      </c>
      <c r="J111" s="12">
        <v>114.57899999999999</v>
      </c>
      <c r="K111" s="12">
        <v>0</v>
      </c>
      <c r="L111" s="12">
        <v>0</v>
      </c>
      <c r="M111" s="12">
        <v>0</v>
      </c>
      <c r="N111" s="12">
        <f>+BS_InfraMR[[#This Row],[A.03.1 -  Longitud de Vías de Explotación No Electrificadas Troncales y Ramales (vía principal) (km)]]+BS_InfraMR[[#This Row],[A.04.1 -  Longitud de Vías de Explotación Electrificadas Troncales y Ramales (vía principal) (km)]]</f>
        <v>114.57899999999999</v>
      </c>
      <c r="O111" s="12">
        <v>114.57899999999999</v>
      </c>
      <c r="P111" s="1">
        <v>23</v>
      </c>
      <c r="Q111" s="1">
        <v>6</v>
      </c>
      <c r="R111" s="1">
        <v>1</v>
      </c>
      <c r="S111" s="1">
        <f>+SUM(BS_InfraMR[[#This Row],[A.05.1 - Número de Estaciones en Explotación (cantidad)]:[A.07.1 - Número de Apeaderos en Explotación (cantidad)]])</f>
        <v>30</v>
      </c>
      <c r="T111" s="1">
        <v>18</v>
      </c>
      <c r="U111" s="1">
        <v>31</v>
      </c>
      <c r="V111" s="1">
        <v>0</v>
      </c>
      <c r="W111" s="1">
        <v>26</v>
      </c>
      <c r="X111" s="1">
        <v>0</v>
      </c>
      <c r="Y111" s="1">
        <f t="shared" si="8"/>
        <v>75</v>
      </c>
      <c r="Z111" s="1">
        <v>13</v>
      </c>
      <c r="AA111" s="1">
        <v>13</v>
      </c>
      <c r="AB111" s="1">
        <f>+BS_InfraMR[[#This Row],[Total Pasos Vehiculares a Nivel]]</f>
        <v>75</v>
      </c>
      <c r="AC111" s="1">
        <f t="shared" si="9"/>
        <v>101</v>
      </c>
      <c r="AD111" s="1">
        <v>1</v>
      </c>
      <c r="AE111" s="1">
        <v>8</v>
      </c>
      <c r="AF111" s="1">
        <v>11</v>
      </c>
      <c r="AG111" s="1">
        <f t="shared" si="10"/>
        <v>20</v>
      </c>
      <c r="AH111" s="12">
        <v>16.120999999999999</v>
      </c>
      <c r="AI111" s="12">
        <v>0</v>
      </c>
      <c r="AJ111" s="12">
        <v>50.177</v>
      </c>
      <c r="AK111" s="12">
        <f t="shared" si="11"/>
        <v>66.298000000000002</v>
      </c>
      <c r="AL111" s="1">
        <v>2</v>
      </c>
      <c r="AM111" s="1">
        <v>0</v>
      </c>
      <c r="AN111" s="1">
        <v>13</v>
      </c>
      <c r="AO111" s="1">
        <f t="shared" si="12"/>
        <v>15</v>
      </c>
      <c r="AP111" s="1">
        <v>0</v>
      </c>
      <c r="AQ111" s="1">
        <v>0</v>
      </c>
      <c r="AR111" s="1">
        <v>0</v>
      </c>
      <c r="AS111" s="1">
        <f>+SUM(BS_InfraMR[[#This Row],[B.02.1 - Parque de Coches Eléctricos Motrices]:[B.02.3 - Parque de Coches Eléctricos Motrices Tipo R]])</f>
        <v>0</v>
      </c>
      <c r="AT111" s="1">
        <v>0</v>
      </c>
      <c r="AU111" s="1">
        <v>0</v>
      </c>
      <c r="AV111" s="1">
        <v>0</v>
      </c>
      <c r="AW111" s="1">
        <f>+SUM(BS_InfraMR[[#This Row],[B.03.1 - Parque de Coches Motores Motrices Remolcados]:[B.03.3 - Parque de Coches Motores Motrices Cabina]])</f>
        <v>0</v>
      </c>
      <c r="AX111" s="1">
        <v>43</v>
      </c>
      <c r="AY111" s="1">
        <v>13</v>
      </c>
      <c r="AZ111" s="1">
        <v>0</v>
      </c>
      <c r="BA111" s="1">
        <v>26</v>
      </c>
      <c r="BB111" s="1">
        <v>0</v>
      </c>
      <c r="BC111" s="1">
        <f t="shared" si="13"/>
        <v>82</v>
      </c>
      <c r="BD111" s="1">
        <v>1</v>
      </c>
      <c r="BE111" s="1">
        <v>31</v>
      </c>
      <c r="BF111" s="12">
        <v>1</v>
      </c>
    </row>
    <row r="112" spans="1:58">
      <c r="A112" s="1">
        <v>2002</v>
      </c>
      <c r="B112" s="1" t="s">
        <v>117</v>
      </c>
      <c r="C112" s="12">
        <v>18.643000000000001</v>
      </c>
      <c r="D112" s="12">
        <v>47.968000000000004</v>
      </c>
      <c r="E112" s="12">
        <v>0</v>
      </c>
      <c r="F112" s="12">
        <v>0</v>
      </c>
      <c r="G112" s="12">
        <f t="shared" si="7"/>
        <v>66.611000000000004</v>
      </c>
      <c r="H112" s="12">
        <v>66.611000000000004</v>
      </c>
      <c r="I112" s="12">
        <v>103.99600000000001</v>
      </c>
      <c r="J112" s="12">
        <v>114.57899999999999</v>
      </c>
      <c r="K112" s="12">
        <v>0</v>
      </c>
      <c r="L112" s="12">
        <v>0</v>
      </c>
      <c r="M112" s="12">
        <v>0</v>
      </c>
      <c r="N112" s="12">
        <f>+BS_InfraMR[[#This Row],[A.03.1 -  Longitud de Vías de Explotación No Electrificadas Troncales y Ramales (vía principal) (km)]]+BS_InfraMR[[#This Row],[A.04.1 -  Longitud de Vías de Explotación Electrificadas Troncales y Ramales (vía principal) (km)]]</f>
        <v>114.57899999999999</v>
      </c>
      <c r="O112" s="12">
        <v>114.57899999999999</v>
      </c>
      <c r="P112" s="1">
        <v>23</v>
      </c>
      <c r="Q112" s="1">
        <v>6</v>
      </c>
      <c r="R112" s="1">
        <v>1</v>
      </c>
      <c r="S112" s="1">
        <f>+SUM(BS_InfraMR[[#This Row],[A.05.1 - Número de Estaciones en Explotación (cantidad)]:[A.07.1 - Número de Apeaderos en Explotación (cantidad)]])</f>
        <v>30</v>
      </c>
      <c r="T112" s="1">
        <v>18</v>
      </c>
      <c r="U112" s="1">
        <v>31</v>
      </c>
      <c r="V112" s="1">
        <v>0</v>
      </c>
      <c r="W112" s="1">
        <v>26</v>
      </c>
      <c r="X112" s="1">
        <v>0</v>
      </c>
      <c r="Y112" s="1">
        <f t="shared" si="8"/>
        <v>75</v>
      </c>
      <c r="Z112" s="1">
        <v>13</v>
      </c>
      <c r="AA112" s="1">
        <v>13</v>
      </c>
      <c r="AB112" s="1">
        <f>+BS_InfraMR[[#This Row],[Total Pasos Vehiculares a Nivel]]</f>
        <v>75</v>
      </c>
      <c r="AC112" s="1">
        <f t="shared" si="9"/>
        <v>101</v>
      </c>
      <c r="AD112" s="1">
        <v>1</v>
      </c>
      <c r="AE112" s="1">
        <v>8</v>
      </c>
      <c r="AF112" s="1">
        <v>11</v>
      </c>
      <c r="AG112" s="1">
        <f t="shared" si="10"/>
        <v>20</v>
      </c>
      <c r="AH112" s="12">
        <v>16.120999999999999</v>
      </c>
      <c r="AI112" s="12">
        <v>0</v>
      </c>
      <c r="AJ112" s="12">
        <v>50.177</v>
      </c>
      <c r="AK112" s="12">
        <f t="shared" si="11"/>
        <v>66.298000000000002</v>
      </c>
      <c r="AL112" s="1">
        <v>2</v>
      </c>
      <c r="AM112" s="1">
        <v>0</v>
      </c>
      <c r="AN112" s="1">
        <v>13</v>
      </c>
      <c r="AO112" s="1">
        <f t="shared" si="12"/>
        <v>15</v>
      </c>
      <c r="AP112" s="1">
        <v>0</v>
      </c>
      <c r="AQ112" s="1">
        <v>0</v>
      </c>
      <c r="AR112" s="1">
        <v>0</v>
      </c>
      <c r="AS112" s="1">
        <f>+SUM(BS_InfraMR[[#This Row],[B.02.1 - Parque de Coches Eléctricos Motrices]:[B.02.3 - Parque de Coches Eléctricos Motrices Tipo R]])</f>
        <v>0</v>
      </c>
      <c r="AT112" s="1">
        <v>0</v>
      </c>
      <c r="AU112" s="1">
        <v>0</v>
      </c>
      <c r="AV112" s="1">
        <v>0</v>
      </c>
      <c r="AW112" s="1">
        <f>+SUM(BS_InfraMR[[#This Row],[B.03.1 - Parque de Coches Motores Motrices Remolcados]:[B.03.3 - Parque de Coches Motores Motrices Cabina]])</f>
        <v>0</v>
      </c>
      <c r="AX112" s="1">
        <v>43</v>
      </c>
      <c r="AY112" s="1">
        <v>13</v>
      </c>
      <c r="AZ112" s="1">
        <v>0</v>
      </c>
      <c r="BA112" s="1">
        <v>26</v>
      </c>
      <c r="BB112" s="1">
        <v>0</v>
      </c>
      <c r="BC112" s="1">
        <f t="shared" si="13"/>
        <v>82</v>
      </c>
      <c r="BD112" s="1">
        <v>1</v>
      </c>
      <c r="BE112" s="1">
        <v>31</v>
      </c>
      <c r="BF112" s="12">
        <v>1</v>
      </c>
    </row>
    <row r="113" spans="1:58">
      <c r="A113" s="1">
        <v>2002</v>
      </c>
      <c r="B113" s="1" t="s">
        <v>118</v>
      </c>
      <c r="C113" s="12">
        <v>18.643000000000001</v>
      </c>
      <c r="D113" s="12">
        <v>47.968000000000004</v>
      </c>
      <c r="E113" s="12">
        <v>0</v>
      </c>
      <c r="F113" s="12">
        <v>0</v>
      </c>
      <c r="G113" s="12">
        <f t="shared" si="7"/>
        <v>66.611000000000004</v>
      </c>
      <c r="H113" s="12">
        <v>66.611000000000004</v>
      </c>
      <c r="I113" s="12">
        <v>103.99600000000001</v>
      </c>
      <c r="J113" s="12">
        <v>114.57899999999999</v>
      </c>
      <c r="K113" s="12">
        <v>0</v>
      </c>
      <c r="L113" s="12">
        <v>0</v>
      </c>
      <c r="M113" s="12">
        <v>0</v>
      </c>
      <c r="N113" s="12">
        <f>+BS_InfraMR[[#This Row],[A.03.1 -  Longitud de Vías de Explotación No Electrificadas Troncales y Ramales (vía principal) (km)]]+BS_InfraMR[[#This Row],[A.04.1 -  Longitud de Vías de Explotación Electrificadas Troncales y Ramales (vía principal) (km)]]</f>
        <v>114.57899999999999</v>
      </c>
      <c r="O113" s="12">
        <v>114.57899999999999</v>
      </c>
      <c r="P113" s="1">
        <v>23</v>
      </c>
      <c r="Q113" s="1">
        <v>6</v>
      </c>
      <c r="R113" s="1">
        <v>1</v>
      </c>
      <c r="S113" s="1">
        <f>+SUM(BS_InfraMR[[#This Row],[A.05.1 - Número de Estaciones en Explotación (cantidad)]:[A.07.1 - Número de Apeaderos en Explotación (cantidad)]])</f>
        <v>30</v>
      </c>
      <c r="T113" s="1">
        <v>18</v>
      </c>
      <c r="U113" s="1">
        <v>31</v>
      </c>
      <c r="V113" s="1">
        <v>0</v>
      </c>
      <c r="W113" s="1">
        <v>26</v>
      </c>
      <c r="X113" s="1">
        <v>0</v>
      </c>
      <c r="Y113" s="1">
        <f t="shared" si="8"/>
        <v>75</v>
      </c>
      <c r="Z113" s="1">
        <v>13</v>
      </c>
      <c r="AA113" s="1">
        <v>13</v>
      </c>
      <c r="AB113" s="1">
        <f>+BS_InfraMR[[#This Row],[Total Pasos Vehiculares a Nivel]]</f>
        <v>75</v>
      </c>
      <c r="AC113" s="1">
        <f t="shared" si="9"/>
        <v>101</v>
      </c>
      <c r="AD113" s="1">
        <v>1</v>
      </c>
      <c r="AE113" s="1">
        <v>8</v>
      </c>
      <c r="AF113" s="1">
        <v>11</v>
      </c>
      <c r="AG113" s="1">
        <f t="shared" si="10"/>
        <v>20</v>
      </c>
      <c r="AH113" s="12">
        <v>16.120999999999999</v>
      </c>
      <c r="AI113" s="12">
        <v>0</v>
      </c>
      <c r="AJ113" s="12">
        <v>50.177</v>
      </c>
      <c r="AK113" s="12">
        <f t="shared" si="11"/>
        <v>66.298000000000002</v>
      </c>
      <c r="AL113" s="1">
        <v>2</v>
      </c>
      <c r="AM113" s="1">
        <v>0</v>
      </c>
      <c r="AN113" s="1">
        <v>13</v>
      </c>
      <c r="AO113" s="1">
        <f t="shared" si="12"/>
        <v>15</v>
      </c>
      <c r="AP113" s="1">
        <v>0</v>
      </c>
      <c r="AQ113" s="1">
        <v>0</v>
      </c>
      <c r="AR113" s="1">
        <v>0</v>
      </c>
      <c r="AS113" s="1">
        <f>+SUM(BS_InfraMR[[#This Row],[B.02.1 - Parque de Coches Eléctricos Motrices]:[B.02.3 - Parque de Coches Eléctricos Motrices Tipo R]])</f>
        <v>0</v>
      </c>
      <c r="AT113" s="1">
        <v>0</v>
      </c>
      <c r="AU113" s="1">
        <v>0</v>
      </c>
      <c r="AV113" s="1">
        <v>0</v>
      </c>
      <c r="AW113" s="1">
        <f>+SUM(BS_InfraMR[[#This Row],[B.03.1 - Parque de Coches Motores Motrices Remolcados]:[B.03.3 - Parque de Coches Motores Motrices Cabina]])</f>
        <v>0</v>
      </c>
      <c r="AX113" s="1">
        <v>43</v>
      </c>
      <c r="AY113" s="1">
        <v>13</v>
      </c>
      <c r="AZ113" s="1">
        <v>0</v>
      </c>
      <c r="BA113" s="1">
        <v>26</v>
      </c>
      <c r="BB113" s="1">
        <v>0</v>
      </c>
      <c r="BC113" s="1">
        <f t="shared" si="13"/>
        <v>82</v>
      </c>
      <c r="BD113" s="1">
        <v>1</v>
      </c>
      <c r="BE113" s="1">
        <v>31</v>
      </c>
      <c r="BF113" s="12">
        <v>1</v>
      </c>
    </row>
    <row r="114" spans="1:58">
      <c r="A114" s="1">
        <v>2002</v>
      </c>
      <c r="B114" s="1" t="s">
        <v>119</v>
      </c>
      <c r="C114" s="12">
        <v>18.643000000000001</v>
      </c>
      <c r="D114" s="12">
        <v>47.968000000000004</v>
      </c>
      <c r="E114" s="12">
        <v>0</v>
      </c>
      <c r="F114" s="12">
        <v>0</v>
      </c>
      <c r="G114" s="12">
        <f t="shared" si="7"/>
        <v>66.611000000000004</v>
      </c>
      <c r="H114" s="12">
        <v>66.611000000000004</v>
      </c>
      <c r="I114" s="12">
        <v>103.99600000000001</v>
      </c>
      <c r="J114" s="12">
        <v>114.57899999999999</v>
      </c>
      <c r="K114" s="12">
        <v>0</v>
      </c>
      <c r="L114" s="12">
        <v>0</v>
      </c>
      <c r="M114" s="12">
        <v>0</v>
      </c>
      <c r="N114" s="12">
        <f>+BS_InfraMR[[#This Row],[A.03.1 -  Longitud de Vías de Explotación No Electrificadas Troncales y Ramales (vía principal) (km)]]+BS_InfraMR[[#This Row],[A.04.1 -  Longitud de Vías de Explotación Electrificadas Troncales y Ramales (vía principal) (km)]]</f>
        <v>114.57899999999999</v>
      </c>
      <c r="O114" s="12">
        <v>114.57899999999999</v>
      </c>
      <c r="P114" s="1">
        <v>23</v>
      </c>
      <c r="Q114" s="1">
        <v>6</v>
      </c>
      <c r="R114" s="1">
        <v>1</v>
      </c>
      <c r="S114" s="1">
        <f>+SUM(BS_InfraMR[[#This Row],[A.05.1 - Número de Estaciones en Explotación (cantidad)]:[A.07.1 - Número de Apeaderos en Explotación (cantidad)]])</f>
        <v>30</v>
      </c>
      <c r="T114" s="1">
        <v>18</v>
      </c>
      <c r="U114" s="1">
        <v>31</v>
      </c>
      <c r="V114" s="1">
        <v>0</v>
      </c>
      <c r="W114" s="1">
        <v>26</v>
      </c>
      <c r="X114" s="1">
        <v>0</v>
      </c>
      <c r="Y114" s="1">
        <f t="shared" si="8"/>
        <v>75</v>
      </c>
      <c r="Z114" s="1">
        <v>13</v>
      </c>
      <c r="AA114" s="1">
        <v>13</v>
      </c>
      <c r="AB114" s="1">
        <f>+BS_InfraMR[[#This Row],[Total Pasos Vehiculares a Nivel]]</f>
        <v>75</v>
      </c>
      <c r="AC114" s="1">
        <f t="shared" si="9"/>
        <v>101</v>
      </c>
      <c r="AD114" s="1">
        <v>1</v>
      </c>
      <c r="AE114" s="1">
        <v>8</v>
      </c>
      <c r="AF114" s="1">
        <v>11</v>
      </c>
      <c r="AG114" s="1">
        <f t="shared" si="10"/>
        <v>20</v>
      </c>
      <c r="AH114" s="12">
        <v>16.120999999999999</v>
      </c>
      <c r="AI114" s="12">
        <v>0</v>
      </c>
      <c r="AJ114" s="12">
        <v>50.177</v>
      </c>
      <c r="AK114" s="12">
        <f t="shared" si="11"/>
        <v>66.298000000000002</v>
      </c>
      <c r="AL114" s="1">
        <v>2</v>
      </c>
      <c r="AM114" s="1">
        <v>0</v>
      </c>
      <c r="AN114" s="1">
        <v>13</v>
      </c>
      <c r="AO114" s="1">
        <f t="shared" si="12"/>
        <v>15</v>
      </c>
      <c r="AP114" s="1">
        <v>0</v>
      </c>
      <c r="AQ114" s="1">
        <v>0</v>
      </c>
      <c r="AR114" s="1">
        <v>0</v>
      </c>
      <c r="AS114" s="1">
        <f>+SUM(BS_InfraMR[[#This Row],[B.02.1 - Parque de Coches Eléctricos Motrices]:[B.02.3 - Parque de Coches Eléctricos Motrices Tipo R]])</f>
        <v>0</v>
      </c>
      <c r="AT114" s="1">
        <v>0</v>
      </c>
      <c r="AU114" s="1">
        <v>0</v>
      </c>
      <c r="AV114" s="1">
        <v>0</v>
      </c>
      <c r="AW114" s="1">
        <f>+SUM(BS_InfraMR[[#This Row],[B.03.1 - Parque de Coches Motores Motrices Remolcados]:[B.03.3 - Parque de Coches Motores Motrices Cabina]])</f>
        <v>0</v>
      </c>
      <c r="AX114" s="1">
        <v>43</v>
      </c>
      <c r="AY114" s="1">
        <v>13</v>
      </c>
      <c r="AZ114" s="1">
        <v>0</v>
      </c>
      <c r="BA114" s="1">
        <v>26</v>
      </c>
      <c r="BB114" s="1">
        <v>0</v>
      </c>
      <c r="BC114" s="1">
        <f t="shared" si="13"/>
        <v>82</v>
      </c>
      <c r="BD114" s="1">
        <v>1</v>
      </c>
      <c r="BE114" s="1">
        <v>31</v>
      </c>
      <c r="BF114" s="12">
        <v>1</v>
      </c>
    </row>
    <row r="115" spans="1:58">
      <c r="A115" s="1">
        <v>2002</v>
      </c>
      <c r="B115" s="1" t="s">
        <v>120</v>
      </c>
      <c r="C115" s="12">
        <v>18.643000000000001</v>
      </c>
      <c r="D115" s="12">
        <v>47.968000000000004</v>
      </c>
      <c r="E115" s="12">
        <v>0</v>
      </c>
      <c r="F115" s="12">
        <v>0</v>
      </c>
      <c r="G115" s="12">
        <f t="shared" si="7"/>
        <v>66.611000000000004</v>
      </c>
      <c r="H115" s="12">
        <v>66.611000000000004</v>
      </c>
      <c r="I115" s="12">
        <v>103.99600000000001</v>
      </c>
      <c r="J115" s="12">
        <v>114.57899999999999</v>
      </c>
      <c r="K115" s="12">
        <v>0</v>
      </c>
      <c r="L115" s="12">
        <v>0</v>
      </c>
      <c r="M115" s="12">
        <v>0</v>
      </c>
      <c r="N115" s="12">
        <f>+BS_InfraMR[[#This Row],[A.03.1 -  Longitud de Vías de Explotación No Electrificadas Troncales y Ramales (vía principal) (km)]]+BS_InfraMR[[#This Row],[A.04.1 -  Longitud de Vías de Explotación Electrificadas Troncales y Ramales (vía principal) (km)]]</f>
        <v>114.57899999999999</v>
      </c>
      <c r="O115" s="12">
        <v>114.57899999999999</v>
      </c>
      <c r="P115" s="1">
        <v>23</v>
      </c>
      <c r="Q115" s="1">
        <v>6</v>
      </c>
      <c r="R115" s="1">
        <v>1</v>
      </c>
      <c r="S115" s="1">
        <f>+SUM(BS_InfraMR[[#This Row],[A.05.1 - Número de Estaciones en Explotación (cantidad)]:[A.07.1 - Número de Apeaderos en Explotación (cantidad)]])</f>
        <v>30</v>
      </c>
      <c r="T115" s="1">
        <v>18</v>
      </c>
      <c r="U115" s="1">
        <v>31</v>
      </c>
      <c r="V115" s="1">
        <v>0</v>
      </c>
      <c r="W115" s="1">
        <v>26</v>
      </c>
      <c r="X115" s="1">
        <v>0</v>
      </c>
      <c r="Y115" s="1">
        <f t="shared" si="8"/>
        <v>75</v>
      </c>
      <c r="Z115" s="1">
        <v>13</v>
      </c>
      <c r="AA115" s="1">
        <v>13</v>
      </c>
      <c r="AB115" s="1">
        <f>+BS_InfraMR[[#This Row],[Total Pasos Vehiculares a Nivel]]</f>
        <v>75</v>
      </c>
      <c r="AC115" s="1">
        <f t="shared" si="9"/>
        <v>101</v>
      </c>
      <c r="AD115" s="1">
        <v>1</v>
      </c>
      <c r="AE115" s="1">
        <v>8</v>
      </c>
      <c r="AF115" s="1">
        <v>11</v>
      </c>
      <c r="AG115" s="1">
        <f t="shared" si="10"/>
        <v>20</v>
      </c>
      <c r="AH115" s="12">
        <v>16.120999999999999</v>
      </c>
      <c r="AI115" s="12">
        <v>0</v>
      </c>
      <c r="AJ115" s="12">
        <v>50.177</v>
      </c>
      <c r="AK115" s="12">
        <f t="shared" si="11"/>
        <v>66.298000000000002</v>
      </c>
      <c r="AL115" s="1">
        <v>2</v>
      </c>
      <c r="AM115" s="1">
        <v>0</v>
      </c>
      <c r="AN115" s="1">
        <v>13</v>
      </c>
      <c r="AO115" s="1">
        <f t="shared" si="12"/>
        <v>15</v>
      </c>
      <c r="AP115" s="1">
        <v>0</v>
      </c>
      <c r="AQ115" s="1">
        <v>0</v>
      </c>
      <c r="AR115" s="1">
        <v>0</v>
      </c>
      <c r="AS115" s="1">
        <f>+SUM(BS_InfraMR[[#This Row],[B.02.1 - Parque de Coches Eléctricos Motrices]:[B.02.3 - Parque de Coches Eléctricos Motrices Tipo R]])</f>
        <v>0</v>
      </c>
      <c r="AT115" s="1">
        <v>0</v>
      </c>
      <c r="AU115" s="1">
        <v>0</v>
      </c>
      <c r="AV115" s="1">
        <v>0</v>
      </c>
      <c r="AW115" s="1">
        <f>+SUM(BS_InfraMR[[#This Row],[B.03.1 - Parque de Coches Motores Motrices Remolcados]:[B.03.3 - Parque de Coches Motores Motrices Cabina]])</f>
        <v>0</v>
      </c>
      <c r="AX115" s="1">
        <v>43</v>
      </c>
      <c r="AY115" s="1">
        <v>13</v>
      </c>
      <c r="AZ115" s="1">
        <v>0</v>
      </c>
      <c r="BA115" s="1">
        <v>26</v>
      </c>
      <c r="BB115" s="1">
        <v>0</v>
      </c>
      <c r="BC115" s="1">
        <f t="shared" si="13"/>
        <v>82</v>
      </c>
      <c r="BD115" s="1">
        <v>1</v>
      </c>
      <c r="BE115" s="1">
        <v>31</v>
      </c>
      <c r="BF115" s="12">
        <v>1</v>
      </c>
    </row>
    <row r="116" spans="1:58">
      <c r="A116" s="1">
        <v>2002</v>
      </c>
      <c r="B116" s="1" t="s">
        <v>121</v>
      </c>
      <c r="C116" s="12">
        <v>18.643000000000001</v>
      </c>
      <c r="D116" s="12">
        <v>47.968000000000004</v>
      </c>
      <c r="E116" s="12">
        <v>0</v>
      </c>
      <c r="F116" s="12">
        <v>0</v>
      </c>
      <c r="G116" s="12">
        <f t="shared" si="7"/>
        <v>66.611000000000004</v>
      </c>
      <c r="H116" s="12">
        <v>66.611000000000004</v>
      </c>
      <c r="I116" s="12">
        <v>103.99600000000001</v>
      </c>
      <c r="J116" s="12">
        <v>114.57899999999999</v>
      </c>
      <c r="K116" s="12">
        <v>0</v>
      </c>
      <c r="L116" s="12">
        <v>0</v>
      </c>
      <c r="M116" s="12">
        <v>0</v>
      </c>
      <c r="N116" s="12">
        <f>+BS_InfraMR[[#This Row],[A.03.1 -  Longitud de Vías de Explotación No Electrificadas Troncales y Ramales (vía principal) (km)]]+BS_InfraMR[[#This Row],[A.04.1 -  Longitud de Vías de Explotación Electrificadas Troncales y Ramales (vía principal) (km)]]</f>
        <v>114.57899999999999</v>
      </c>
      <c r="O116" s="12">
        <v>114.57899999999999</v>
      </c>
      <c r="P116" s="1">
        <v>23</v>
      </c>
      <c r="Q116" s="1">
        <v>6</v>
      </c>
      <c r="R116" s="1">
        <v>1</v>
      </c>
      <c r="S116" s="1">
        <f>+SUM(BS_InfraMR[[#This Row],[A.05.1 - Número de Estaciones en Explotación (cantidad)]:[A.07.1 - Número de Apeaderos en Explotación (cantidad)]])</f>
        <v>30</v>
      </c>
      <c r="T116" s="1">
        <v>18</v>
      </c>
      <c r="U116" s="1">
        <v>31</v>
      </c>
      <c r="V116" s="1">
        <v>0</v>
      </c>
      <c r="W116" s="1">
        <v>26</v>
      </c>
      <c r="X116" s="1">
        <v>0</v>
      </c>
      <c r="Y116" s="1">
        <f t="shared" si="8"/>
        <v>75</v>
      </c>
      <c r="Z116" s="1">
        <v>13</v>
      </c>
      <c r="AA116" s="1">
        <v>13</v>
      </c>
      <c r="AB116" s="1">
        <f>+BS_InfraMR[[#This Row],[Total Pasos Vehiculares a Nivel]]</f>
        <v>75</v>
      </c>
      <c r="AC116" s="1">
        <f t="shared" si="9"/>
        <v>101</v>
      </c>
      <c r="AD116" s="1">
        <v>1</v>
      </c>
      <c r="AE116" s="1">
        <v>8</v>
      </c>
      <c r="AF116" s="1">
        <v>11</v>
      </c>
      <c r="AG116" s="1">
        <f t="shared" si="10"/>
        <v>20</v>
      </c>
      <c r="AH116" s="12">
        <v>16.120999999999999</v>
      </c>
      <c r="AI116" s="12">
        <v>0</v>
      </c>
      <c r="AJ116" s="12">
        <v>50.177</v>
      </c>
      <c r="AK116" s="12">
        <f t="shared" si="11"/>
        <v>66.298000000000002</v>
      </c>
      <c r="AL116" s="1">
        <v>2</v>
      </c>
      <c r="AM116" s="1">
        <v>0</v>
      </c>
      <c r="AN116" s="1">
        <v>13</v>
      </c>
      <c r="AO116" s="1">
        <f t="shared" si="12"/>
        <v>15</v>
      </c>
      <c r="AP116" s="1">
        <v>0</v>
      </c>
      <c r="AQ116" s="1">
        <v>0</v>
      </c>
      <c r="AR116" s="1">
        <v>0</v>
      </c>
      <c r="AS116" s="1">
        <f>+SUM(BS_InfraMR[[#This Row],[B.02.1 - Parque de Coches Eléctricos Motrices]:[B.02.3 - Parque de Coches Eléctricos Motrices Tipo R]])</f>
        <v>0</v>
      </c>
      <c r="AT116" s="1">
        <v>0</v>
      </c>
      <c r="AU116" s="1">
        <v>0</v>
      </c>
      <c r="AV116" s="1">
        <v>0</v>
      </c>
      <c r="AW116" s="1">
        <f>+SUM(BS_InfraMR[[#This Row],[B.03.1 - Parque de Coches Motores Motrices Remolcados]:[B.03.3 - Parque de Coches Motores Motrices Cabina]])</f>
        <v>0</v>
      </c>
      <c r="AX116" s="1">
        <v>43</v>
      </c>
      <c r="AY116" s="1">
        <v>13</v>
      </c>
      <c r="AZ116" s="1">
        <v>0</v>
      </c>
      <c r="BA116" s="1">
        <v>26</v>
      </c>
      <c r="BB116" s="1">
        <v>0</v>
      </c>
      <c r="BC116" s="1">
        <f t="shared" si="13"/>
        <v>82</v>
      </c>
      <c r="BD116" s="1">
        <v>1</v>
      </c>
      <c r="BE116" s="1">
        <v>31</v>
      </c>
      <c r="BF116" s="12">
        <v>1</v>
      </c>
    </row>
    <row r="117" spans="1:58">
      <c r="A117" s="1">
        <v>2002</v>
      </c>
      <c r="B117" s="1" t="s">
        <v>122</v>
      </c>
      <c r="C117" s="12">
        <v>18.643000000000001</v>
      </c>
      <c r="D117" s="12">
        <v>47.968000000000004</v>
      </c>
      <c r="E117" s="12">
        <v>0</v>
      </c>
      <c r="F117" s="12">
        <v>0</v>
      </c>
      <c r="G117" s="12">
        <f t="shared" si="7"/>
        <v>66.611000000000004</v>
      </c>
      <c r="H117" s="12">
        <v>66.611000000000004</v>
      </c>
      <c r="I117" s="12">
        <v>103.99600000000001</v>
      </c>
      <c r="J117" s="12">
        <v>114.57899999999999</v>
      </c>
      <c r="K117" s="12">
        <v>0</v>
      </c>
      <c r="L117" s="12">
        <v>0</v>
      </c>
      <c r="M117" s="12">
        <v>0</v>
      </c>
      <c r="N117" s="12">
        <f>+BS_InfraMR[[#This Row],[A.03.1 -  Longitud de Vías de Explotación No Electrificadas Troncales y Ramales (vía principal) (km)]]+BS_InfraMR[[#This Row],[A.04.1 -  Longitud de Vías de Explotación Electrificadas Troncales y Ramales (vía principal) (km)]]</f>
        <v>114.57899999999999</v>
      </c>
      <c r="O117" s="12">
        <v>114.57899999999999</v>
      </c>
      <c r="P117" s="1">
        <v>23</v>
      </c>
      <c r="Q117" s="1">
        <v>6</v>
      </c>
      <c r="R117" s="1">
        <v>1</v>
      </c>
      <c r="S117" s="1">
        <f>+SUM(BS_InfraMR[[#This Row],[A.05.1 - Número de Estaciones en Explotación (cantidad)]:[A.07.1 - Número de Apeaderos en Explotación (cantidad)]])</f>
        <v>30</v>
      </c>
      <c r="T117" s="1">
        <v>18</v>
      </c>
      <c r="U117" s="1">
        <v>31</v>
      </c>
      <c r="V117" s="1">
        <v>0</v>
      </c>
      <c r="W117" s="1">
        <v>26</v>
      </c>
      <c r="X117" s="1">
        <v>0</v>
      </c>
      <c r="Y117" s="1">
        <f t="shared" si="8"/>
        <v>75</v>
      </c>
      <c r="Z117" s="1">
        <v>13</v>
      </c>
      <c r="AA117" s="1">
        <v>13</v>
      </c>
      <c r="AB117" s="1">
        <f>+BS_InfraMR[[#This Row],[Total Pasos Vehiculares a Nivel]]</f>
        <v>75</v>
      </c>
      <c r="AC117" s="1">
        <f t="shared" si="9"/>
        <v>101</v>
      </c>
      <c r="AD117" s="1">
        <v>1</v>
      </c>
      <c r="AE117" s="1">
        <v>8</v>
      </c>
      <c r="AF117" s="1">
        <v>11</v>
      </c>
      <c r="AG117" s="1">
        <f t="shared" si="10"/>
        <v>20</v>
      </c>
      <c r="AH117" s="12">
        <v>16.120999999999999</v>
      </c>
      <c r="AI117" s="12">
        <v>0</v>
      </c>
      <c r="AJ117" s="12">
        <v>50.177</v>
      </c>
      <c r="AK117" s="12">
        <f t="shared" si="11"/>
        <v>66.298000000000002</v>
      </c>
      <c r="AL117" s="1">
        <v>2</v>
      </c>
      <c r="AM117" s="1">
        <v>0</v>
      </c>
      <c r="AN117" s="1">
        <v>13</v>
      </c>
      <c r="AO117" s="1">
        <f t="shared" si="12"/>
        <v>15</v>
      </c>
      <c r="AP117" s="1">
        <v>0</v>
      </c>
      <c r="AQ117" s="1">
        <v>0</v>
      </c>
      <c r="AR117" s="1">
        <v>0</v>
      </c>
      <c r="AS117" s="1">
        <f>+SUM(BS_InfraMR[[#This Row],[B.02.1 - Parque de Coches Eléctricos Motrices]:[B.02.3 - Parque de Coches Eléctricos Motrices Tipo R]])</f>
        <v>0</v>
      </c>
      <c r="AT117" s="1">
        <v>0</v>
      </c>
      <c r="AU117" s="1">
        <v>0</v>
      </c>
      <c r="AV117" s="1">
        <v>0</v>
      </c>
      <c r="AW117" s="1">
        <f>+SUM(BS_InfraMR[[#This Row],[B.03.1 - Parque de Coches Motores Motrices Remolcados]:[B.03.3 - Parque de Coches Motores Motrices Cabina]])</f>
        <v>0</v>
      </c>
      <c r="AX117" s="1">
        <v>43</v>
      </c>
      <c r="AY117" s="1">
        <v>13</v>
      </c>
      <c r="AZ117" s="1">
        <v>0</v>
      </c>
      <c r="BA117" s="1">
        <v>26</v>
      </c>
      <c r="BB117" s="1">
        <v>0</v>
      </c>
      <c r="BC117" s="1">
        <f t="shared" si="13"/>
        <v>82</v>
      </c>
      <c r="BD117" s="1">
        <v>1</v>
      </c>
      <c r="BE117" s="1">
        <v>31</v>
      </c>
      <c r="BF117" s="12">
        <v>1</v>
      </c>
    </row>
    <row r="118" spans="1:58">
      <c r="A118" s="1">
        <v>2002</v>
      </c>
      <c r="B118" s="1" t="s">
        <v>123</v>
      </c>
      <c r="C118" s="12">
        <v>18.643000000000001</v>
      </c>
      <c r="D118" s="12">
        <v>47.968000000000004</v>
      </c>
      <c r="E118" s="12">
        <v>0</v>
      </c>
      <c r="F118" s="12">
        <v>0</v>
      </c>
      <c r="G118" s="12">
        <f t="shared" si="7"/>
        <v>66.611000000000004</v>
      </c>
      <c r="H118" s="12">
        <v>66.611000000000004</v>
      </c>
      <c r="I118" s="12">
        <v>103.99600000000001</v>
      </c>
      <c r="J118" s="12">
        <v>114.57899999999999</v>
      </c>
      <c r="K118" s="12">
        <v>0</v>
      </c>
      <c r="L118" s="12">
        <v>0</v>
      </c>
      <c r="M118" s="12">
        <v>0</v>
      </c>
      <c r="N118" s="12">
        <f>+BS_InfraMR[[#This Row],[A.03.1 -  Longitud de Vías de Explotación No Electrificadas Troncales y Ramales (vía principal) (km)]]+BS_InfraMR[[#This Row],[A.04.1 -  Longitud de Vías de Explotación Electrificadas Troncales y Ramales (vía principal) (km)]]</f>
        <v>114.57899999999999</v>
      </c>
      <c r="O118" s="12">
        <v>114.57899999999999</v>
      </c>
      <c r="P118" s="1">
        <v>23</v>
      </c>
      <c r="Q118" s="1">
        <v>6</v>
      </c>
      <c r="R118" s="1">
        <v>1</v>
      </c>
      <c r="S118" s="1">
        <f>+SUM(BS_InfraMR[[#This Row],[A.05.1 - Número de Estaciones en Explotación (cantidad)]:[A.07.1 - Número de Apeaderos en Explotación (cantidad)]])</f>
        <v>30</v>
      </c>
      <c r="T118" s="1">
        <v>18</v>
      </c>
      <c r="U118" s="1">
        <v>31</v>
      </c>
      <c r="V118" s="1">
        <v>0</v>
      </c>
      <c r="W118" s="1">
        <v>26</v>
      </c>
      <c r="X118" s="1">
        <v>0</v>
      </c>
      <c r="Y118" s="1">
        <f t="shared" si="8"/>
        <v>75</v>
      </c>
      <c r="Z118" s="1">
        <v>13</v>
      </c>
      <c r="AA118" s="1">
        <v>13</v>
      </c>
      <c r="AB118" s="1">
        <f>+BS_InfraMR[[#This Row],[Total Pasos Vehiculares a Nivel]]</f>
        <v>75</v>
      </c>
      <c r="AC118" s="1">
        <f t="shared" si="9"/>
        <v>101</v>
      </c>
      <c r="AD118" s="1">
        <v>1</v>
      </c>
      <c r="AE118" s="1">
        <v>8</v>
      </c>
      <c r="AF118" s="1">
        <v>11</v>
      </c>
      <c r="AG118" s="1">
        <f t="shared" si="10"/>
        <v>20</v>
      </c>
      <c r="AH118" s="12">
        <v>16.120999999999999</v>
      </c>
      <c r="AI118" s="12">
        <v>0</v>
      </c>
      <c r="AJ118" s="12">
        <v>50.177</v>
      </c>
      <c r="AK118" s="12">
        <f t="shared" si="11"/>
        <v>66.298000000000002</v>
      </c>
      <c r="AL118" s="1">
        <v>2</v>
      </c>
      <c r="AM118" s="1">
        <v>0</v>
      </c>
      <c r="AN118" s="1">
        <v>13</v>
      </c>
      <c r="AO118" s="1">
        <f t="shared" si="12"/>
        <v>15</v>
      </c>
      <c r="AP118" s="1">
        <v>0</v>
      </c>
      <c r="AQ118" s="1">
        <v>0</v>
      </c>
      <c r="AR118" s="1">
        <v>0</v>
      </c>
      <c r="AS118" s="1">
        <f>+SUM(BS_InfraMR[[#This Row],[B.02.1 - Parque de Coches Eléctricos Motrices]:[B.02.3 - Parque de Coches Eléctricos Motrices Tipo R]])</f>
        <v>0</v>
      </c>
      <c r="AT118" s="1">
        <v>0</v>
      </c>
      <c r="AU118" s="1">
        <v>0</v>
      </c>
      <c r="AV118" s="1">
        <v>0</v>
      </c>
      <c r="AW118" s="1">
        <f>+SUM(BS_InfraMR[[#This Row],[B.03.1 - Parque de Coches Motores Motrices Remolcados]:[B.03.3 - Parque de Coches Motores Motrices Cabina]])</f>
        <v>0</v>
      </c>
      <c r="AX118" s="1">
        <v>43</v>
      </c>
      <c r="AY118" s="1">
        <v>13</v>
      </c>
      <c r="AZ118" s="1">
        <v>0</v>
      </c>
      <c r="BA118" s="1">
        <v>26</v>
      </c>
      <c r="BB118" s="1">
        <v>0</v>
      </c>
      <c r="BC118" s="1">
        <f t="shared" si="13"/>
        <v>82</v>
      </c>
      <c r="BD118" s="1">
        <v>1</v>
      </c>
      <c r="BE118" s="1">
        <v>31</v>
      </c>
      <c r="BF118" s="12">
        <v>1</v>
      </c>
    </row>
    <row r="119" spans="1:58">
      <c r="A119" s="1">
        <v>2002</v>
      </c>
      <c r="B119" s="1" t="s">
        <v>124</v>
      </c>
      <c r="C119" s="12">
        <v>18.643000000000001</v>
      </c>
      <c r="D119" s="12">
        <v>47.968000000000004</v>
      </c>
      <c r="E119" s="12">
        <v>0</v>
      </c>
      <c r="F119" s="12">
        <v>0</v>
      </c>
      <c r="G119" s="12">
        <f t="shared" si="7"/>
        <v>66.611000000000004</v>
      </c>
      <c r="H119" s="12">
        <v>66.611000000000004</v>
      </c>
      <c r="I119" s="12">
        <v>103.99600000000001</v>
      </c>
      <c r="J119" s="12">
        <v>114.57899999999999</v>
      </c>
      <c r="K119" s="12">
        <v>0</v>
      </c>
      <c r="L119" s="12">
        <v>0</v>
      </c>
      <c r="M119" s="12">
        <v>0</v>
      </c>
      <c r="N119" s="12">
        <f>+BS_InfraMR[[#This Row],[A.03.1 -  Longitud de Vías de Explotación No Electrificadas Troncales y Ramales (vía principal) (km)]]+BS_InfraMR[[#This Row],[A.04.1 -  Longitud de Vías de Explotación Electrificadas Troncales y Ramales (vía principal) (km)]]</f>
        <v>114.57899999999999</v>
      </c>
      <c r="O119" s="12">
        <v>114.57899999999999</v>
      </c>
      <c r="P119" s="1">
        <v>23</v>
      </c>
      <c r="Q119" s="1">
        <v>6</v>
      </c>
      <c r="R119" s="1">
        <v>1</v>
      </c>
      <c r="S119" s="1">
        <f>+SUM(BS_InfraMR[[#This Row],[A.05.1 - Número de Estaciones en Explotación (cantidad)]:[A.07.1 - Número de Apeaderos en Explotación (cantidad)]])</f>
        <v>30</v>
      </c>
      <c r="T119" s="1">
        <v>18</v>
      </c>
      <c r="U119" s="1">
        <v>31</v>
      </c>
      <c r="V119" s="1">
        <v>0</v>
      </c>
      <c r="W119" s="1">
        <v>26</v>
      </c>
      <c r="X119" s="1">
        <v>0</v>
      </c>
      <c r="Y119" s="1">
        <f t="shared" si="8"/>
        <v>75</v>
      </c>
      <c r="Z119" s="1">
        <v>13</v>
      </c>
      <c r="AA119" s="1">
        <v>13</v>
      </c>
      <c r="AB119" s="1">
        <f>+BS_InfraMR[[#This Row],[Total Pasos Vehiculares a Nivel]]</f>
        <v>75</v>
      </c>
      <c r="AC119" s="1">
        <f t="shared" si="9"/>
        <v>101</v>
      </c>
      <c r="AD119" s="1">
        <v>1</v>
      </c>
      <c r="AE119" s="1">
        <v>8</v>
      </c>
      <c r="AF119" s="1">
        <v>11</v>
      </c>
      <c r="AG119" s="1">
        <f t="shared" si="10"/>
        <v>20</v>
      </c>
      <c r="AH119" s="12">
        <v>16.120999999999999</v>
      </c>
      <c r="AI119" s="12">
        <v>0</v>
      </c>
      <c r="AJ119" s="12">
        <v>50.177</v>
      </c>
      <c r="AK119" s="12">
        <f t="shared" si="11"/>
        <v>66.298000000000002</v>
      </c>
      <c r="AL119" s="1">
        <v>2</v>
      </c>
      <c r="AM119" s="1">
        <v>0</v>
      </c>
      <c r="AN119" s="1">
        <v>13</v>
      </c>
      <c r="AO119" s="1">
        <f t="shared" si="12"/>
        <v>15</v>
      </c>
      <c r="AP119" s="1">
        <v>0</v>
      </c>
      <c r="AQ119" s="1">
        <v>0</v>
      </c>
      <c r="AR119" s="1">
        <v>0</v>
      </c>
      <c r="AS119" s="1">
        <f>+SUM(BS_InfraMR[[#This Row],[B.02.1 - Parque de Coches Eléctricos Motrices]:[B.02.3 - Parque de Coches Eléctricos Motrices Tipo R]])</f>
        <v>0</v>
      </c>
      <c r="AT119" s="1">
        <v>0</v>
      </c>
      <c r="AU119" s="1">
        <v>0</v>
      </c>
      <c r="AV119" s="1">
        <v>0</v>
      </c>
      <c r="AW119" s="1">
        <f>+SUM(BS_InfraMR[[#This Row],[B.03.1 - Parque de Coches Motores Motrices Remolcados]:[B.03.3 - Parque de Coches Motores Motrices Cabina]])</f>
        <v>0</v>
      </c>
      <c r="AX119" s="1">
        <v>43</v>
      </c>
      <c r="AY119" s="1">
        <v>13</v>
      </c>
      <c r="AZ119" s="1">
        <v>0</v>
      </c>
      <c r="BA119" s="1">
        <v>26</v>
      </c>
      <c r="BB119" s="1">
        <v>0</v>
      </c>
      <c r="BC119" s="1">
        <f t="shared" si="13"/>
        <v>82</v>
      </c>
      <c r="BD119" s="1">
        <v>1</v>
      </c>
      <c r="BE119" s="1">
        <v>31</v>
      </c>
      <c r="BF119" s="12">
        <v>1</v>
      </c>
    </row>
    <row r="120" spans="1:58">
      <c r="A120" s="1">
        <v>2002</v>
      </c>
      <c r="B120" s="1" t="s">
        <v>125</v>
      </c>
      <c r="C120" s="12">
        <v>18.643000000000001</v>
      </c>
      <c r="D120" s="12">
        <v>47.968000000000004</v>
      </c>
      <c r="E120" s="12">
        <v>0</v>
      </c>
      <c r="F120" s="12">
        <v>0</v>
      </c>
      <c r="G120" s="12">
        <f t="shared" si="7"/>
        <v>66.611000000000004</v>
      </c>
      <c r="H120" s="12">
        <v>66.611000000000004</v>
      </c>
      <c r="I120" s="12">
        <v>103.99600000000001</v>
      </c>
      <c r="J120" s="12">
        <v>114.57899999999999</v>
      </c>
      <c r="K120" s="12">
        <v>0</v>
      </c>
      <c r="L120" s="12">
        <v>0</v>
      </c>
      <c r="M120" s="12">
        <v>0</v>
      </c>
      <c r="N120" s="12">
        <f>+BS_InfraMR[[#This Row],[A.03.1 -  Longitud de Vías de Explotación No Electrificadas Troncales y Ramales (vía principal) (km)]]+BS_InfraMR[[#This Row],[A.04.1 -  Longitud de Vías de Explotación Electrificadas Troncales y Ramales (vía principal) (km)]]</f>
        <v>114.57899999999999</v>
      </c>
      <c r="O120" s="12">
        <v>114.57899999999999</v>
      </c>
      <c r="P120" s="1">
        <v>23</v>
      </c>
      <c r="Q120" s="1">
        <v>6</v>
      </c>
      <c r="R120" s="1">
        <v>1</v>
      </c>
      <c r="S120" s="1">
        <f>+SUM(BS_InfraMR[[#This Row],[A.05.1 - Número de Estaciones en Explotación (cantidad)]:[A.07.1 - Número de Apeaderos en Explotación (cantidad)]])</f>
        <v>30</v>
      </c>
      <c r="T120" s="1">
        <v>18</v>
      </c>
      <c r="U120" s="1">
        <v>31</v>
      </c>
      <c r="V120" s="1">
        <v>0</v>
      </c>
      <c r="W120" s="1">
        <v>26</v>
      </c>
      <c r="X120" s="1">
        <v>0</v>
      </c>
      <c r="Y120" s="1">
        <f t="shared" si="8"/>
        <v>75</v>
      </c>
      <c r="Z120" s="1">
        <v>13</v>
      </c>
      <c r="AA120" s="1">
        <v>13</v>
      </c>
      <c r="AB120" s="1">
        <f>+BS_InfraMR[[#This Row],[Total Pasos Vehiculares a Nivel]]</f>
        <v>75</v>
      </c>
      <c r="AC120" s="1">
        <f t="shared" si="9"/>
        <v>101</v>
      </c>
      <c r="AD120" s="1">
        <v>1</v>
      </c>
      <c r="AE120" s="1">
        <v>8</v>
      </c>
      <c r="AF120" s="1">
        <v>11</v>
      </c>
      <c r="AG120" s="1">
        <f t="shared" si="10"/>
        <v>20</v>
      </c>
      <c r="AH120" s="12">
        <v>16.120999999999999</v>
      </c>
      <c r="AI120" s="12">
        <v>0</v>
      </c>
      <c r="AJ120" s="12">
        <v>50.177</v>
      </c>
      <c r="AK120" s="12">
        <f t="shared" si="11"/>
        <v>66.298000000000002</v>
      </c>
      <c r="AL120" s="1">
        <v>2</v>
      </c>
      <c r="AM120" s="1">
        <v>0</v>
      </c>
      <c r="AN120" s="1">
        <v>13</v>
      </c>
      <c r="AO120" s="1">
        <f t="shared" si="12"/>
        <v>15</v>
      </c>
      <c r="AP120" s="1">
        <v>0</v>
      </c>
      <c r="AQ120" s="1">
        <v>0</v>
      </c>
      <c r="AR120" s="1">
        <v>0</v>
      </c>
      <c r="AS120" s="1">
        <f>+SUM(BS_InfraMR[[#This Row],[B.02.1 - Parque de Coches Eléctricos Motrices]:[B.02.3 - Parque de Coches Eléctricos Motrices Tipo R]])</f>
        <v>0</v>
      </c>
      <c r="AT120" s="1">
        <v>0</v>
      </c>
      <c r="AU120" s="1">
        <v>0</v>
      </c>
      <c r="AV120" s="1">
        <v>0</v>
      </c>
      <c r="AW120" s="1">
        <f>+SUM(BS_InfraMR[[#This Row],[B.03.1 - Parque de Coches Motores Motrices Remolcados]:[B.03.3 - Parque de Coches Motores Motrices Cabina]])</f>
        <v>0</v>
      </c>
      <c r="AX120" s="1">
        <v>43</v>
      </c>
      <c r="AY120" s="1">
        <v>13</v>
      </c>
      <c r="AZ120" s="1">
        <v>0</v>
      </c>
      <c r="BA120" s="1">
        <v>26</v>
      </c>
      <c r="BB120" s="1">
        <v>0</v>
      </c>
      <c r="BC120" s="1">
        <f t="shared" si="13"/>
        <v>82</v>
      </c>
      <c r="BD120" s="1">
        <v>1</v>
      </c>
      <c r="BE120" s="1">
        <v>31</v>
      </c>
      <c r="BF120" s="12">
        <v>1</v>
      </c>
    </row>
    <row r="121" spans="1:58">
      <c r="A121" s="1">
        <v>2002</v>
      </c>
      <c r="B121" s="1" t="s">
        <v>126</v>
      </c>
      <c r="C121" s="12">
        <v>18.643000000000001</v>
      </c>
      <c r="D121" s="12">
        <v>47.968000000000004</v>
      </c>
      <c r="E121" s="12">
        <v>0</v>
      </c>
      <c r="F121" s="12">
        <v>0</v>
      </c>
      <c r="G121" s="12">
        <f t="shared" si="7"/>
        <v>66.611000000000004</v>
      </c>
      <c r="H121" s="12">
        <v>66.611000000000004</v>
      </c>
      <c r="I121" s="12">
        <v>103.99600000000001</v>
      </c>
      <c r="J121" s="12">
        <v>114.57899999999999</v>
      </c>
      <c r="K121" s="12">
        <v>0</v>
      </c>
      <c r="L121" s="12">
        <v>0</v>
      </c>
      <c r="M121" s="12">
        <v>0</v>
      </c>
      <c r="N121" s="12">
        <f>+BS_InfraMR[[#This Row],[A.03.1 -  Longitud de Vías de Explotación No Electrificadas Troncales y Ramales (vía principal) (km)]]+BS_InfraMR[[#This Row],[A.04.1 -  Longitud de Vías de Explotación Electrificadas Troncales y Ramales (vía principal) (km)]]</f>
        <v>114.57899999999999</v>
      </c>
      <c r="O121" s="12">
        <v>114.57899999999999</v>
      </c>
      <c r="P121" s="1">
        <v>23</v>
      </c>
      <c r="Q121" s="1">
        <v>6</v>
      </c>
      <c r="R121" s="1">
        <v>1</v>
      </c>
      <c r="S121" s="1">
        <f>+SUM(BS_InfraMR[[#This Row],[A.05.1 - Número de Estaciones en Explotación (cantidad)]:[A.07.1 - Número de Apeaderos en Explotación (cantidad)]])</f>
        <v>30</v>
      </c>
      <c r="T121" s="1">
        <v>18</v>
      </c>
      <c r="U121" s="1">
        <v>31</v>
      </c>
      <c r="V121" s="1">
        <v>0</v>
      </c>
      <c r="W121" s="1">
        <v>26</v>
      </c>
      <c r="X121" s="1">
        <v>0</v>
      </c>
      <c r="Y121" s="1">
        <f t="shared" si="8"/>
        <v>75</v>
      </c>
      <c r="Z121" s="1">
        <v>13</v>
      </c>
      <c r="AA121" s="1">
        <v>13</v>
      </c>
      <c r="AB121" s="1">
        <f>+BS_InfraMR[[#This Row],[Total Pasos Vehiculares a Nivel]]</f>
        <v>75</v>
      </c>
      <c r="AC121" s="1">
        <f t="shared" si="9"/>
        <v>101</v>
      </c>
      <c r="AD121" s="1">
        <v>1</v>
      </c>
      <c r="AE121" s="1">
        <v>8</v>
      </c>
      <c r="AF121" s="1">
        <v>11</v>
      </c>
      <c r="AG121" s="1">
        <f t="shared" si="10"/>
        <v>20</v>
      </c>
      <c r="AH121" s="12">
        <v>16.120999999999999</v>
      </c>
      <c r="AI121" s="12">
        <v>0</v>
      </c>
      <c r="AJ121" s="12">
        <v>50.177</v>
      </c>
      <c r="AK121" s="12">
        <f t="shared" si="11"/>
        <v>66.298000000000002</v>
      </c>
      <c r="AL121" s="1">
        <v>2</v>
      </c>
      <c r="AM121" s="1">
        <v>0</v>
      </c>
      <c r="AN121" s="1">
        <v>13</v>
      </c>
      <c r="AO121" s="1">
        <f t="shared" si="12"/>
        <v>15</v>
      </c>
      <c r="AP121" s="1">
        <v>0</v>
      </c>
      <c r="AQ121" s="1">
        <v>0</v>
      </c>
      <c r="AR121" s="1">
        <v>0</v>
      </c>
      <c r="AS121" s="1">
        <f>+SUM(BS_InfraMR[[#This Row],[B.02.1 - Parque de Coches Eléctricos Motrices]:[B.02.3 - Parque de Coches Eléctricos Motrices Tipo R]])</f>
        <v>0</v>
      </c>
      <c r="AT121" s="1">
        <v>0</v>
      </c>
      <c r="AU121" s="1">
        <v>0</v>
      </c>
      <c r="AV121" s="1">
        <v>0</v>
      </c>
      <c r="AW121" s="1">
        <f>+SUM(BS_InfraMR[[#This Row],[B.03.1 - Parque de Coches Motores Motrices Remolcados]:[B.03.3 - Parque de Coches Motores Motrices Cabina]])</f>
        <v>0</v>
      </c>
      <c r="AX121" s="1">
        <v>43</v>
      </c>
      <c r="AY121" s="1">
        <v>13</v>
      </c>
      <c r="AZ121" s="1">
        <v>0</v>
      </c>
      <c r="BA121" s="1">
        <v>26</v>
      </c>
      <c r="BB121" s="1">
        <v>0</v>
      </c>
      <c r="BC121" s="1">
        <f t="shared" si="13"/>
        <v>82</v>
      </c>
      <c r="BD121" s="1">
        <v>1</v>
      </c>
      <c r="BE121" s="1">
        <v>31</v>
      </c>
      <c r="BF121" s="12">
        <v>1</v>
      </c>
    </row>
    <row r="122" spans="1:58">
      <c r="A122" s="1">
        <v>2003</v>
      </c>
      <c r="B122" s="1" t="s">
        <v>115</v>
      </c>
      <c r="C122" s="12">
        <v>18.643000000000001</v>
      </c>
      <c r="D122" s="12">
        <v>47.968000000000004</v>
      </c>
      <c r="E122" s="12">
        <v>0</v>
      </c>
      <c r="F122" s="12">
        <v>0</v>
      </c>
      <c r="G122" s="12">
        <f t="shared" si="7"/>
        <v>66.611000000000004</v>
      </c>
      <c r="H122" s="12">
        <v>66.611000000000004</v>
      </c>
      <c r="I122" s="12">
        <v>103.99600000000001</v>
      </c>
      <c r="J122" s="12">
        <v>114.57899999999999</v>
      </c>
      <c r="K122" s="12">
        <v>0</v>
      </c>
      <c r="L122" s="12">
        <v>0</v>
      </c>
      <c r="M122" s="12">
        <v>0</v>
      </c>
      <c r="N122" s="12">
        <f>+BS_InfraMR[[#This Row],[A.03.1 -  Longitud de Vías de Explotación No Electrificadas Troncales y Ramales (vía principal) (km)]]+BS_InfraMR[[#This Row],[A.04.1 -  Longitud de Vías de Explotación Electrificadas Troncales y Ramales (vía principal) (km)]]</f>
        <v>114.57899999999999</v>
      </c>
      <c r="O122" s="12">
        <v>114.57899999999999</v>
      </c>
      <c r="P122" s="1">
        <v>23</v>
      </c>
      <c r="Q122" s="1">
        <v>6</v>
      </c>
      <c r="R122" s="1">
        <v>1</v>
      </c>
      <c r="S122" s="1">
        <f>+SUM(BS_InfraMR[[#This Row],[A.05.1 - Número de Estaciones en Explotación (cantidad)]:[A.07.1 - Número de Apeaderos en Explotación (cantidad)]])</f>
        <v>30</v>
      </c>
      <c r="T122" s="1">
        <v>18</v>
      </c>
      <c r="U122" s="1">
        <v>31</v>
      </c>
      <c r="V122" s="1">
        <v>0</v>
      </c>
      <c r="W122" s="1">
        <v>26</v>
      </c>
      <c r="X122" s="1">
        <v>0</v>
      </c>
      <c r="Y122" s="1">
        <f t="shared" si="8"/>
        <v>75</v>
      </c>
      <c r="Z122" s="1">
        <v>13</v>
      </c>
      <c r="AA122" s="1">
        <v>13</v>
      </c>
      <c r="AB122" s="1">
        <f>+BS_InfraMR[[#This Row],[Total Pasos Vehiculares a Nivel]]</f>
        <v>75</v>
      </c>
      <c r="AC122" s="1">
        <f t="shared" si="9"/>
        <v>101</v>
      </c>
      <c r="AD122" s="1">
        <v>1</v>
      </c>
      <c r="AE122" s="1">
        <v>8</v>
      </c>
      <c r="AF122" s="1">
        <v>11</v>
      </c>
      <c r="AG122" s="1">
        <f t="shared" si="10"/>
        <v>20</v>
      </c>
      <c r="AH122" s="12">
        <v>16.120999999999999</v>
      </c>
      <c r="AI122" s="12">
        <v>0</v>
      </c>
      <c r="AJ122" s="12">
        <v>50.177</v>
      </c>
      <c r="AK122" s="12">
        <f t="shared" si="11"/>
        <v>66.298000000000002</v>
      </c>
      <c r="AL122" s="1">
        <v>2</v>
      </c>
      <c r="AM122" s="1">
        <v>0</v>
      </c>
      <c r="AN122" s="1">
        <v>13</v>
      </c>
      <c r="AO122" s="1">
        <f t="shared" si="12"/>
        <v>15</v>
      </c>
      <c r="AP122" s="1">
        <v>0</v>
      </c>
      <c r="AQ122" s="1">
        <v>0</v>
      </c>
      <c r="AR122" s="1">
        <v>0</v>
      </c>
      <c r="AS122" s="1">
        <f>+SUM(BS_InfraMR[[#This Row],[B.02.1 - Parque de Coches Eléctricos Motrices]:[B.02.3 - Parque de Coches Eléctricos Motrices Tipo R]])</f>
        <v>0</v>
      </c>
      <c r="AT122" s="1">
        <v>0</v>
      </c>
      <c r="AU122" s="1">
        <v>0</v>
      </c>
      <c r="AV122" s="1">
        <v>0</v>
      </c>
      <c r="AW122" s="1">
        <f>+SUM(BS_InfraMR[[#This Row],[B.03.1 - Parque de Coches Motores Motrices Remolcados]:[B.03.3 - Parque de Coches Motores Motrices Cabina]])</f>
        <v>0</v>
      </c>
      <c r="AX122" s="1">
        <v>43</v>
      </c>
      <c r="AY122" s="1">
        <v>13</v>
      </c>
      <c r="AZ122" s="1">
        <v>0</v>
      </c>
      <c r="BA122" s="1">
        <v>26</v>
      </c>
      <c r="BB122" s="1">
        <v>0</v>
      </c>
      <c r="BC122" s="1">
        <f t="shared" si="13"/>
        <v>82</v>
      </c>
      <c r="BD122" s="1">
        <v>1</v>
      </c>
      <c r="BE122" s="1">
        <v>31</v>
      </c>
      <c r="BF122" s="12">
        <v>1</v>
      </c>
    </row>
    <row r="123" spans="1:58">
      <c r="A123" s="1">
        <v>2003</v>
      </c>
      <c r="B123" s="1" t="s">
        <v>116</v>
      </c>
      <c r="C123" s="12">
        <v>18.643000000000001</v>
      </c>
      <c r="D123" s="12">
        <v>47.968000000000004</v>
      </c>
      <c r="E123" s="12">
        <v>0</v>
      </c>
      <c r="F123" s="12">
        <v>0</v>
      </c>
      <c r="G123" s="12">
        <f t="shared" si="7"/>
        <v>66.611000000000004</v>
      </c>
      <c r="H123" s="12">
        <v>66.611000000000004</v>
      </c>
      <c r="I123" s="12">
        <v>103.99600000000001</v>
      </c>
      <c r="J123" s="12">
        <v>114.57899999999999</v>
      </c>
      <c r="K123" s="12">
        <v>0</v>
      </c>
      <c r="L123" s="12">
        <v>0</v>
      </c>
      <c r="M123" s="12">
        <v>0</v>
      </c>
      <c r="N123" s="12">
        <f>+BS_InfraMR[[#This Row],[A.03.1 -  Longitud de Vías de Explotación No Electrificadas Troncales y Ramales (vía principal) (km)]]+BS_InfraMR[[#This Row],[A.04.1 -  Longitud de Vías de Explotación Electrificadas Troncales y Ramales (vía principal) (km)]]</f>
        <v>114.57899999999999</v>
      </c>
      <c r="O123" s="12">
        <v>114.57899999999999</v>
      </c>
      <c r="P123" s="1">
        <v>23</v>
      </c>
      <c r="Q123" s="1">
        <v>6</v>
      </c>
      <c r="R123" s="1">
        <v>1</v>
      </c>
      <c r="S123" s="1">
        <f>+SUM(BS_InfraMR[[#This Row],[A.05.1 - Número de Estaciones en Explotación (cantidad)]:[A.07.1 - Número de Apeaderos en Explotación (cantidad)]])</f>
        <v>30</v>
      </c>
      <c r="T123" s="1">
        <v>18</v>
      </c>
      <c r="U123" s="1">
        <v>31</v>
      </c>
      <c r="V123" s="1">
        <v>0</v>
      </c>
      <c r="W123" s="1">
        <v>26</v>
      </c>
      <c r="X123" s="1">
        <v>0</v>
      </c>
      <c r="Y123" s="1">
        <f t="shared" si="8"/>
        <v>75</v>
      </c>
      <c r="Z123" s="1">
        <v>13</v>
      </c>
      <c r="AA123" s="1">
        <v>13</v>
      </c>
      <c r="AB123" s="1">
        <f>+BS_InfraMR[[#This Row],[Total Pasos Vehiculares a Nivel]]</f>
        <v>75</v>
      </c>
      <c r="AC123" s="1">
        <f t="shared" si="9"/>
        <v>101</v>
      </c>
      <c r="AD123" s="1">
        <v>1</v>
      </c>
      <c r="AE123" s="1">
        <v>8</v>
      </c>
      <c r="AF123" s="1">
        <v>11</v>
      </c>
      <c r="AG123" s="1">
        <f t="shared" si="10"/>
        <v>20</v>
      </c>
      <c r="AH123" s="12">
        <v>16.120999999999999</v>
      </c>
      <c r="AI123" s="12">
        <v>0</v>
      </c>
      <c r="AJ123" s="12">
        <v>50.177</v>
      </c>
      <c r="AK123" s="12">
        <f t="shared" si="11"/>
        <v>66.298000000000002</v>
      </c>
      <c r="AL123" s="1">
        <v>2</v>
      </c>
      <c r="AM123" s="1">
        <v>0</v>
      </c>
      <c r="AN123" s="1">
        <v>13</v>
      </c>
      <c r="AO123" s="1">
        <f t="shared" si="12"/>
        <v>15</v>
      </c>
      <c r="AP123" s="1">
        <v>0</v>
      </c>
      <c r="AQ123" s="1">
        <v>0</v>
      </c>
      <c r="AR123" s="1">
        <v>0</v>
      </c>
      <c r="AS123" s="1">
        <f>+SUM(BS_InfraMR[[#This Row],[B.02.1 - Parque de Coches Eléctricos Motrices]:[B.02.3 - Parque de Coches Eléctricos Motrices Tipo R]])</f>
        <v>0</v>
      </c>
      <c r="AT123" s="1">
        <v>0</v>
      </c>
      <c r="AU123" s="1">
        <v>0</v>
      </c>
      <c r="AV123" s="1">
        <v>0</v>
      </c>
      <c r="AW123" s="1">
        <f>+SUM(BS_InfraMR[[#This Row],[B.03.1 - Parque de Coches Motores Motrices Remolcados]:[B.03.3 - Parque de Coches Motores Motrices Cabina]])</f>
        <v>0</v>
      </c>
      <c r="AX123" s="1">
        <v>43</v>
      </c>
      <c r="AY123" s="1">
        <v>13</v>
      </c>
      <c r="AZ123" s="1">
        <v>0</v>
      </c>
      <c r="BA123" s="1">
        <v>26</v>
      </c>
      <c r="BB123" s="1">
        <v>0</v>
      </c>
      <c r="BC123" s="1">
        <f t="shared" si="13"/>
        <v>82</v>
      </c>
      <c r="BD123" s="1">
        <v>1</v>
      </c>
      <c r="BE123" s="1">
        <v>31</v>
      </c>
      <c r="BF123" s="12">
        <v>1</v>
      </c>
    </row>
    <row r="124" spans="1:58">
      <c r="A124" s="1">
        <v>2003</v>
      </c>
      <c r="B124" s="1" t="s">
        <v>117</v>
      </c>
      <c r="C124" s="12">
        <v>18.643000000000001</v>
      </c>
      <c r="D124" s="12">
        <v>47.968000000000004</v>
      </c>
      <c r="E124" s="12">
        <v>0</v>
      </c>
      <c r="F124" s="12">
        <v>0</v>
      </c>
      <c r="G124" s="12">
        <f t="shared" si="7"/>
        <v>66.611000000000004</v>
      </c>
      <c r="H124" s="12">
        <v>66.611000000000004</v>
      </c>
      <c r="I124" s="12">
        <v>103.99600000000001</v>
      </c>
      <c r="J124" s="12">
        <v>114.57899999999999</v>
      </c>
      <c r="K124" s="12">
        <v>0</v>
      </c>
      <c r="L124" s="12">
        <v>0</v>
      </c>
      <c r="M124" s="12">
        <v>0</v>
      </c>
      <c r="N124" s="12">
        <f>+BS_InfraMR[[#This Row],[A.03.1 -  Longitud de Vías de Explotación No Electrificadas Troncales y Ramales (vía principal) (km)]]+BS_InfraMR[[#This Row],[A.04.1 -  Longitud de Vías de Explotación Electrificadas Troncales y Ramales (vía principal) (km)]]</f>
        <v>114.57899999999999</v>
      </c>
      <c r="O124" s="12">
        <v>114.57899999999999</v>
      </c>
      <c r="P124" s="1">
        <v>23</v>
      </c>
      <c r="Q124" s="1">
        <v>6</v>
      </c>
      <c r="R124" s="1">
        <v>1</v>
      </c>
      <c r="S124" s="1">
        <f>+SUM(BS_InfraMR[[#This Row],[A.05.1 - Número de Estaciones en Explotación (cantidad)]:[A.07.1 - Número de Apeaderos en Explotación (cantidad)]])</f>
        <v>30</v>
      </c>
      <c r="T124" s="1">
        <v>18</v>
      </c>
      <c r="U124" s="1">
        <v>31</v>
      </c>
      <c r="V124" s="1">
        <v>0</v>
      </c>
      <c r="W124" s="1">
        <v>26</v>
      </c>
      <c r="X124" s="1">
        <v>0</v>
      </c>
      <c r="Y124" s="1">
        <f t="shared" si="8"/>
        <v>75</v>
      </c>
      <c r="Z124" s="1">
        <v>13</v>
      </c>
      <c r="AA124" s="1">
        <v>13</v>
      </c>
      <c r="AB124" s="1">
        <f>+BS_InfraMR[[#This Row],[Total Pasos Vehiculares a Nivel]]</f>
        <v>75</v>
      </c>
      <c r="AC124" s="1">
        <f t="shared" si="9"/>
        <v>101</v>
      </c>
      <c r="AD124" s="1">
        <v>1</v>
      </c>
      <c r="AE124" s="1">
        <v>8</v>
      </c>
      <c r="AF124" s="1">
        <v>11</v>
      </c>
      <c r="AG124" s="1">
        <f t="shared" si="10"/>
        <v>20</v>
      </c>
      <c r="AH124" s="12">
        <v>16.120999999999999</v>
      </c>
      <c r="AI124" s="12">
        <v>0</v>
      </c>
      <c r="AJ124" s="12">
        <v>50.177</v>
      </c>
      <c r="AK124" s="12">
        <f t="shared" si="11"/>
        <v>66.298000000000002</v>
      </c>
      <c r="AL124" s="1">
        <v>2</v>
      </c>
      <c r="AM124" s="1">
        <v>0</v>
      </c>
      <c r="AN124" s="1">
        <v>13</v>
      </c>
      <c r="AO124" s="1">
        <f t="shared" si="12"/>
        <v>15</v>
      </c>
      <c r="AP124" s="1">
        <v>0</v>
      </c>
      <c r="AQ124" s="1">
        <v>0</v>
      </c>
      <c r="AR124" s="1">
        <v>0</v>
      </c>
      <c r="AS124" s="1">
        <f>+SUM(BS_InfraMR[[#This Row],[B.02.1 - Parque de Coches Eléctricos Motrices]:[B.02.3 - Parque de Coches Eléctricos Motrices Tipo R]])</f>
        <v>0</v>
      </c>
      <c r="AT124" s="1">
        <v>0</v>
      </c>
      <c r="AU124" s="1">
        <v>0</v>
      </c>
      <c r="AV124" s="1">
        <v>0</v>
      </c>
      <c r="AW124" s="1">
        <f>+SUM(BS_InfraMR[[#This Row],[B.03.1 - Parque de Coches Motores Motrices Remolcados]:[B.03.3 - Parque de Coches Motores Motrices Cabina]])</f>
        <v>0</v>
      </c>
      <c r="AX124" s="1">
        <v>43</v>
      </c>
      <c r="AY124" s="1">
        <v>13</v>
      </c>
      <c r="AZ124" s="1">
        <v>0</v>
      </c>
      <c r="BA124" s="1">
        <v>26</v>
      </c>
      <c r="BB124" s="1">
        <v>0</v>
      </c>
      <c r="BC124" s="1">
        <f t="shared" si="13"/>
        <v>82</v>
      </c>
      <c r="BD124" s="1">
        <v>1</v>
      </c>
      <c r="BE124" s="1">
        <v>31</v>
      </c>
      <c r="BF124" s="12">
        <v>1</v>
      </c>
    </row>
    <row r="125" spans="1:58">
      <c r="A125" s="1">
        <v>2003</v>
      </c>
      <c r="B125" s="1" t="s">
        <v>118</v>
      </c>
      <c r="C125" s="12">
        <v>18.643000000000001</v>
      </c>
      <c r="D125" s="12">
        <v>47.968000000000004</v>
      </c>
      <c r="E125" s="12">
        <v>0</v>
      </c>
      <c r="F125" s="12">
        <v>0</v>
      </c>
      <c r="G125" s="12">
        <f t="shared" si="7"/>
        <v>66.611000000000004</v>
      </c>
      <c r="H125" s="12">
        <v>66.611000000000004</v>
      </c>
      <c r="I125" s="12">
        <v>103.99600000000001</v>
      </c>
      <c r="J125" s="12">
        <v>114.57899999999999</v>
      </c>
      <c r="K125" s="12">
        <v>0</v>
      </c>
      <c r="L125" s="12">
        <v>0</v>
      </c>
      <c r="M125" s="12">
        <v>0</v>
      </c>
      <c r="N125" s="12">
        <f>+BS_InfraMR[[#This Row],[A.03.1 -  Longitud de Vías de Explotación No Electrificadas Troncales y Ramales (vía principal) (km)]]+BS_InfraMR[[#This Row],[A.04.1 -  Longitud de Vías de Explotación Electrificadas Troncales y Ramales (vía principal) (km)]]</f>
        <v>114.57899999999999</v>
      </c>
      <c r="O125" s="12">
        <v>114.57899999999999</v>
      </c>
      <c r="P125" s="1">
        <v>23</v>
      </c>
      <c r="Q125" s="1">
        <v>6</v>
      </c>
      <c r="R125" s="1">
        <v>1</v>
      </c>
      <c r="S125" s="1">
        <f>+SUM(BS_InfraMR[[#This Row],[A.05.1 - Número de Estaciones en Explotación (cantidad)]:[A.07.1 - Número de Apeaderos en Explotación (cantidad)]])</f>
        <v>30</v>
      </c>
      <c r="T125" s="1">
        <v>18</v>
      </c>
      <c r="U125" s="1">
        <v>31</v>
      </c>
      <c r="V125" s="1">
        <v>0</v>
      </c>
      <c r="W125" s="1">
        <v>26</v>
      </c>
      <c r="X125" s="1">
        <v>0</v>
      </c>
      <c r="Y125" s="1">
        <f t="shared" si="8"/>
        <v>75</v>
      </c>
      <c r="Z125" s="1">
        <v>13</v>
      </c>
      <c r="AA125" s="1">
        <v>13</v>
      </c>
      <c r="AB125" s="1">
        <f>+BS_InfraMR[[#This Row],[Total Pasos Vehiculares a Nivel]]</f>
        <v>75</v>
      </c>
      <c r="AC125" s="1">
        <f t="shared" si="9"/>
        <v>101</v>
      </c>
      <c r="AD125" s="1">
        <v>1</v>
      </c>
      <c r="AE125" s="1">
        <v>8</v>
      </c>
      <c r="AF125" s="1">
        <v>11</v>
      </c>
      <c r="AG125" s="1">
        <f t="shared" si="10"/>
        <v>20</v>
      </c>
      <c r="AH125" s="12">
        <v>16.120999999999999</v>
      </c>
      <c r="AI125" s="12">
        <v>0</v>
      </c>
      <c r="AJ125" s="12">
        <v>50.177</v>
      </c>
      <c r="AK125" s="12">
        <f t="shared" si="11"/>
        <v>66.298000000000002</v>
      </c>
      <c r="AL125" s="1">
        <v>2</v>
      </c>
      <c r="AM125" s="1">
        <v>0</v>
      </c>
      <c r="AN125" s="1">
        <v>13</v>
      </c>
      <c r="AO125" s="1">
        <f t="shared" si="12"/>
        <v>15</v>
      </c>
      <c r="AP125" s="1">
        <v>0</v>
      </c>
      <c r="AQ125" s="1">
        <v>0</v>
      </c>
      <c r="AR125" s="1">
        <v>0</v>
      </c>
      <c r="AS125" s="1">
        <f>+SUM(BS_InfraMR[[#This Row],[B.02.1 - Parque de Coches Eléctricos Motrices]:[B.02.3 - Parque de Coches Eléctricos Motrices Tipo R]])</f>
        <v>0</v>
      </c>
      <c r="AT125" s="1">
        <v>0</v>
      </c>
      <c r="AU125" s="1">
        <v>0</v>
      </c>
      <c r="AV125" s="1">
        <v>0</v>
      </c>
      <c r="AW125" s="1">
        <f>+SUM(BS_InfraMR[[#This Row],[B.03.1 - Parque de Coches Motores Motrices Remolcados]:[B.03.3 - Parque de Coches Motores Motrices Cabina]])</f>
        <v>0</v>
      </c>
      <c r="AX125" s="1">
        <v>43</v>
      </c>
      <c r="AY125" s="1">
        <v>13</v>
      </c>
      <c r="AZ125" s="1">
        <v>0</v>
      </c>
      <c r="BA125" s="1">
        <v>26</v>
      </c>
      <c r="BB125" s="1">
        <v>0</v>
      </c>
      <c r="BC125" s="1">
        <f t="shared" si="13"/>
        <v>82</v>
      </c>
      <c r="BD125" s="1">
        <v>1</v>
      </c>
      <c r="BE125" s="1">
        <v>31</v>
      </c>
      <c r="BF125" s="12">
        <v>1</v>
      </c>
    </row>
    <row r="126" spans="1:58">
      <c r="A126" s="1">
        <v>2003</v>
      </c>
      <c r="B126" s="1" t="s">
        <v>119</v>
      </c>
      <c r="C126" s="12">
        <v>18.643000000000001</v>
      </c>
      <c r="D126" s="12">
        <v>47.968000000000004</v>
      </c>
      <c r="E126" s="12">
        <v>0</v>
      </c>
      <c r="F126" s="12">
        <v>0</v>
      </c>
      <c r="G126" s="12">
        <f t="shared" si="7"/>
        <v>66.611000000000004</v>
      </c>
      <c r="H126" s="12">
        <v>66.611000000000004</v>
      </c>
      <c r="I126" s="12">
        <v>103.99600000000001</v>
      </c>
      <c r="J126" s="12">
        <v>114.57899999999999</v>
      </c>
      <c r="K126" s="12">
        <v>0</v>
      </c>
      <c r="L126" s="12">
        <v>0</v>
      </c>
      <c r="M126" s="12">
        <v>0</v>
      </c>
      <c r="N126" s="12">
        <f>+BS_InfraMR[[#This Row],[A.03.1 -  Longitud de Vías de Explotación No Electrificadas Troncales y Ramales (vía principal) (km)]]+BS_InfraMR[[#This Row],[A.04.1 -  Longitud de Vías de Explotación Electrificadas Troncales y Ramales (vía principal) (km)]]</f>
        <v>114.57899999999999</v>
      </c>
      <c r="O126" s="12">
        <v>114.57899999999999</v>
      </c>
      <c r="P126" s="1">
        <v>23</v>
      </c>
      <c r="Q126" s="1">
        <v>6</v>
      </c>
      <c r="R126" s="1">
        <v>1</v>
      </c>
      <c r="S126" s="1">
        <f>+SUM(BS_InfraMR[[#This Row],[A.05.1 - Número de Estaciones en Explotación (cantidad)]:[A.07.1 - Número de Apeaderos en Explotación (cantidad)]])</f>
        <v>30</v>
      </c>
      <c r="T126" s="1">
        <v>18</v>
      </c>
      <c r="U126" s="1">
        <v>31</v>
      </c>
      <c r="V126" s="1">
        <v>0</v>
      </c>
      <c r="W126" s="1">
        <v>26</v>
      </c>
      <c r="X126" s="1">
        <v>0</v>
      </c>
      <c r="Y126" s="1">
        <f t="shared" si="8"/>
        <v>75</v>
      </c>
      <c r="Z126" s="1">
        <v>13</v>
      </c>
      <c r="AA126" s="1">
        <v>13</v>
      </c>
      <c r="AB126" s="1">
        <f>+BS_InfraMR[[#This Row],[Total Pasos Vehiculares a Nivel]]</f>
        <v>75</v>
      </c>
      <c r="AC126" s="1">
        <f t="shared" si="9"/>
        <v>101</v>
      </c>
      <c r="AD126" s="1">
        <v>1</v>
      </c>
      <c r="AE126" s="1">
        <v>8</v>
      </c>
      <c r="AF126" s="1">
        <v>11</v>
      </c>
      <c r="AG126" s="1">
        <f t="shared" si="10"/>
        <v>20</v>
      </c>
      <c r="AH126" s="12">
        <v>16.120999999999999</v>
      </c>
      <c r="AI126" s="12">
        <v>0</v>
      </c>
      <c r="AJ126" s="12">
        <v>50.177</v>
      </c>
      <c r="AK126" s="12">
        <f t="shared" si="11"/>
        <v>66.298000000000002</v>
      </c>
      <c r="AL126" s="1">
        <v>2</v>
      </c>
      <c r="AM126" s="1">
        <v>0</v>
      </c>
      <c r="AN126" s="1">
        <v>13</v>
      </c>
      <c r="AO126" s="1">
        <f t="shared" si="12"/>
        <v>15</v>
      </c>
      <c r="AP126" s="1">
        <v>0</v>
      </c>
      <c r="AQ126" s="1">
        <v>0</v>
      </c>
      <c r="AR126" s="1">
        <v>0</v>
      </c>
      <c r="AS126" s="1">
        <f>+SUM(BS_InfraMR[[#This Row],[B.02.1 - Parque de Coches Eléctricos Motrices]:[B.02.3 - Parque de Coches Eléctricos Motrices Tipo R]])</f>
        <v>0</v>
      </c>
      <c r="AT126" s="1">
        <v>0</v>
      </c>
      <c r="AU126" s="1">
        <v>0</v>
      </c>
      <c r="AV126" s="1">
        <v>0</v>
      </c>
      <c r="AW126" s="1">
        <f>+SUM(BS_InfraMR[[#This Row],[B.03.1 - Parque de Coches Motores Motrices Remolcados]:[B.03.3 - Parque de Coches Motores Motrices Cabina]])</f>
        <v>0</v>
      </c>
      <c r="AX126" s="1">
        <v>43</v>
      </c>
      <c r="AY126" s="1">
        <v>13</v>
      </c>
      <c r="AZ126" s="1">
        <v>0</v>
      </c>
      <c r="BA126" s="1">
        <v>26</v>
      </c>
      <c r="BB126" s="1">
        <v>0</v>
      </c>
      <c r="BC126" s="1">
        <f t="shared" si="13"/>
        <v>82</v>
      </c>
      <c r="BD126" s="1">
        <v>1</v>
      </c>
      <c r="BE126" s="1">
        <v>31</v>
      </c>
      <c r="BF126" s="12">
        <v>1</v>
      </c>
    </row>
    <row r="127" spans="1:58">
      <c r="A127" s="1">
        <v>2003</v>
      </c>
      <c r="B127" s="1" t="s">
        <v>120</v>
      </c>
      <c r="C127" s="12">
        <v>18.643000000000001</v>
      </c>
      <c r="D127" s="12">
        <v>47.968000000000004</v>
      </c>
      <c r="E127" s="12">
        <v>0</v>
      </c>
      <c r="F127" s="12">
        <v>0</v>
      </c>
      <c r="G127" s="12">
        <f t="shared" si="7"/>
        <v>66.611000000000004</v>
      </c>
      <c r="H127" s="12">
        <v>66.611000000000004</v>
      </c>
      <c r="I127" s="12">
        <v>103.99600000000001</v>
      </c>
      <c r="J127" s="12">
        <v>114.57899999999999</v>
      </c>
      <c r="K127" s="12">
        <v>0</v>
      </c>
      <c r="L127" s="12">
        <v>0</v>
      </c>
      <c r="M127" s="12">
        <v>0</v>
      </c>
      <c r="N127" s="12">
        <f>+BS_InfraMR[[#This Row],[A.03.1 -  Longitud de Vías de Explotación No Electrificadas Troncales y Ramales (vía principal) (km)]]+BS_InfraMR[[#This Row],[A.04.1 -  Longitud de Vías de Explotación Electrificadas Troncales y Ramales (vía principal) (km)]]</f>
        <v>114.57899999999999</v>
      </c>
      <c r="O127" s="12">
        <v>114.57899999999999</v>
      </c>
      <c r="P127" s="1">
        <v>23</v>
      </c>
      <c r="Q127" s="1">
        <v>6</v>
      </c>
      <c r="R127" s="1">
        <v>1</v>
      </c>
      <c r="S127" s="1">
        <f>+SUM(BS_InfraMR[[#This Row],[A.05.1 - Número de Estaciones en Explotación (cantidad)]:[A.07.1 - Número de Apeaderos en Explotación (cantidad)]])</f>
        <v>30</v>
      </c>
      <c r="T127" s="1">
        <v>18</v>
      </c>
      <c r="U127" s="1">
        <v>31</v>
      </c>
      <c r="V127" s="1">
        <v>0</v>
      </c>
      <c r="W127" s="1">
        <v>26</v>
      </c>
      <c r="X127" s="1">
        <v>0</v>
      </c>
      <c r="Y127" s="1">
        <f t="shared" si="8"/>
        <v>75</v>
      </c>
      <c r="Z127" s="1">
        <v>13</v>
      </c>
      <c r="AA127" s="1">
        <v>13</v>
      </c>
      <c r="AB127" s="1">
        <f>+BS_InfraMR[[#This Row],[Total Pasos Vehiculares a Nivel]]</f>
        <v>75</v>
      </c>
      <c r="AC127" s="1">
        <f t="shared" si="9"/>
        <v>101</v>
      </c>
      <c r="AD127" s="1">
        <v>1</v>
      </c>
      <c r="AE127" s="1">
        <v>8</v>
      </c>
      <c r="AF127" s="1">
        <v>11</v>
      </c>
      <c r="AG127" s="1">
        <f t="shared" si="10"/>
        <v>20</v>
      </c>
      <c r="AH127" s="12">
        <v>16.120999999999999</v>
      </c>
      <c r="AI127" s="12">
        <v>0</v>
      </c>
      <c r="AJ127" s="12">
        <v>50.177</v>
      </c>
      <c r="AK127" s="12">
        <f t="shared" si="11"/>
        <v>66.298000000000002</v>
      </c>
      <c r="AL127" s="1">
        <v>2</v>
      </c>
      <c r="AM127" s="1">
        <v>0</v>
      </c>
      <c r="AN127" s="1">
        <v>13</v>
      </c>
      <c r="AO127" s="1">
        <f t="shared" si="12"/>
        <v>15</v>
      </c>
      <c r="AP127" s="1">
        <v>0</v>
      </c>
      <c r="AQ127" s="1">
        <v>0</v>
      </c>
      <c r="AR127" s="1">
        <v>0</v>
      </c>
      <c r="AS127" s="1">
        <f>+SUM(BS_InfraMR[[#This Row],[B.02.1 - Parque de Coches Eléctricos Motrices]:[B.02.3 - Parque de Coches Eléctricos Motrices Tipo R]])</f>
        <v>0</v>
      </c>
      <c r="AT127" s="1">
        <v>0</v>
      </c>
      <c r="AU127" s="1">
        <v>0</v>
      </c>
      <c r="AV127" s="1">
        <v>0</v>
      </c>
      <c r="AW127" s="1">
        <f>+SUM(BS_InfraMR[[#This Row],[B.03.1 - Parque de Coches Motores Motrices Remolcados]:[B.03.3 - Parque de Coches Motores Motrices Cabina]])</f>
        <v>0</v>
      </c>
      <c r="AX127" s="1">
        <v>43</v>
      </c>
      <c r="AY127" s="1">
        <v>13</v>
      </c>
      <c r="AZ127" s="1">
        <v>0</v>
      </c>
      <c r="BA127" s="1">
        <v>26</v>
      </c>
      <c r="BB127" s="1">
        <v>0</v>
      </c>
      <c r="BC127" s="1">
        <f t="shared" si="13"/>
        <v>82</v>
      </c>
      <c r="BD127" s="1">
        <v>1</v>
      </c>
      <c r="BE127" s="1">
        <v>31</v>
      </c>
      <c r="BF127" s="12">
        <v>1</v>
      </c>
    </row>
    <row r="128" spans="1:58">
      <c r="A128" s="1">
        <v>2003</v>
      </c>
      <c r="B128" s="1" t="s">
        <v>121</v>
      </c>
      <c r="C128" s="12">
        <v>18.643000000000001</v>
      </c>
      <c r="D128" s="12">
        <v>47.968000000000004</v>
      </c>
      <c r="E128" s="12">
        <v>0</v>
      </c>
      <c r="F128" s="12">
        <v>0</v>
      </c>
      <c r="G128" s="12">
        <f t="shared" si="7"/>
        <v>66.611000000000004</v>
      </c>
      <c r="H128" s="12">
        <v>66.611000000000004</v>
      </c>
      <c r="I128" s="12">
        <v>103.99600000000001</v>
      </c>
      <c r="J128" s="12">
        <v>114.57899999999999</v>
      </c>
      <c r="K128" s="12">
        <v>0</v>
      </c>
      <c r="L128" s="12">
        <v>0</v>
      </c>
      <c r="M128" s="12">
        <v>0</v>
      </c>
      <c r="N128" s="12">
        <f>+BS_InfraMR[[#This Row],[A.03.1 -  Longitud de Vías de Explotación No Electrificadas Troncales y Ramales (vía principal) (km)]]+BS_InfraMR[[#This Row],[A.04.1 -  Longitud de Vías de Explotación Electrificadas Troncales y Ramales (vía principal) (km)]]</f>
        <v>114.57899999999999</v>
      </c>
      <c r="O128" s="12">
        <v>114.57899999999999</v>
      </c>
      <c r="P128" s="1">
        <v>23</v>
      </c>
      <c r="Q128" s="1">
        <v>6</v>
      </c>
      <c r="R128" s="1">
        <v>1</v>
      </c>
      <c r="S128" s="1">
        <f>+SUM(BS_InfraMR[[#This Row],[A.05.1 - Número de Estaciones en Explotación (cantidad)]:[A.07.1 - Número de Apeaderos en Explotación (cantidad)]])</f>
        <v>30</v>
      </c>
      <c r="T128" s="1">
        <v>18</v>
      </c>
      <c r="U128" s="1">
        <v>31</v>
      </c>
      <c r="V128" s="1">
        <v>0</v>
      </c>
      <c r="W128" s="1">
        <v>26</v>
      </c>
      <c r="X128" s="1">
        <v>0</v>
      </c>
      <c r="Y128" s="1">
        <f t="shared" si="8"/>
        <v>75</v>
      </c>
      <c r="Z128" s="1">
        <v>13</v>
      </c>
      <c r="AA128" s="1">
        <v>13</v>
      </c>
      <c r="AB128" s="1">
        <f>+BS_InfraMR[[#This Row],[Total Pasos Vehiculares a Nivel]]</f>
        <v>75</v>
      </c>
      <c r="AC128" s="1">
        <f t="shared" si="9"/>
        <v>101</v>
      </c>
      <c r="AD128" s="1">
        <v>1</v>
      </c>
      <c r="AE128" s="1">
        <v>8</v>
      </c>
      <c r="AF128" s="1">
        <v>11</v>
      </c>
      <c r="AG128" s="1">
        <f t="shared" si="10"/>
        <v>20</v>
      </c>
      <c r="AH128" s="12">
        <v>16.120999999999999</v>
      </c>
      <c r="AI128" s="12">
        <v>0</v>
      </c>
      <c r="AJ128" s="12">
        <v>50.177</v>
      </c>
      <c r="AK128" s="12">
        <f t="shared" si="11"/>
        <v>66.298000000000002</v>
      </c>
      <c r="AL128" s="1">
        <v>2</v>
      </c>
      <c r="AM128" s="1">
        <v>0</v>
      </c>
      <c r="AN128" s="1">
        <v>13</v>
      </c>
      <c r="AO128" s="1">
        <f t="shared" si="12"/>
        <v>15</v>
      </c>
      <c r="AP128" s="1">
        <v>0</v>
      </c>
      <c r="AQ128" s="1">
        <v>0</v>
      </c>
      <c r="AR128" s="1">
        <v>0</v>
      </c>
      <c r="AS128" s="1">
        <f>+SUM(BS_InfraMR[[#This Row],[B.02.1 - Parque de Coches Eléctricos Motrices]:[B.02.3 - Parque de Coches Eléctricos Motrices Tipo R]])</f>
        <v>0</v>
      </c>
      <c r="AT128" s="1">
        <v>0</v>
      </c>
      <c r="AU128" s="1">
        <v>0</v>
      </c>
      <c r="AV128" s="1">
        <v>0</v>
      </c>
      <c r="AW128" s="1">
        <f>+SUM(BS_InfraMR[[#This Row],[B.03.1 - Parque de Coches Motores Motrices Remolcados]:[B.03.3 - Parque de Coches Motores Motrices Cabina]])</f>
        <v>0</v>
      </c>
      <c r="AX128" s="1">
        <v>43</v>
      </c>
      <c r="AY128" s="1">
        <v>13</v>
      </c>
      <c r="AZ128" s="1">
        <v>0</v>
      </c>
      <c r="BA128" s="1">
        <v>26</v>
      </c>
      <c r="BB128" s="1">
        <v>0</v>
      </c>
      <c r="BC128" s="1">
        <f t="shared" si="13"/>
        <v>82</v>
      </c>
      <c r="BD128" s="1">
        <v>1</v>
      </c>
      <c r="BE128" s="1">
        <v>31</v>
      </c>
      <c r="BF128" s="12">
        <v>1</v>
      </c>
    </row>
    <row r="129" spans="1:58">
      <c r="A129" s="1">
        <v>2003</v>
      </c>
      <c r="B129" s="1" t="s">
        <v>122</v>
      </c>
      <c r="C129" s="12">
        <v>18.643000000000001</v>
      </c>
      <c r="D129" s="12">
        <v>47.968000000000004</v>
      </c>
      <c r="E129" s="12">
        <v>0</v>
      </c>
      <c r="F129" s="12">
        <v>0</v>
      </c>
      <c r="G129" s="12">
        <f t="shared" si="7"/>
        <v>66.611000000000004</v>
      </c>
      <c r="H129" s="12">
        <v>66.611000000000004</v>
      </c>
      <c r="I129" s="12">
        <v>103.99600000000001</v>
      </c>
      <c r="J129" s="12">
        <v>114.57899999999999</v>
      </c>
      <c r="K129" s="12">
        <v>0</v>
      </c>
      <c r="L129" s="12">
        <v>0</v>
      </c>
      <c r="M129" s="12">
        <v>0</v>
      </c>
      <c r="N129" s="12">
        <f>+BS_InfraMR[[#This Row],[A.03.1 -  Longitud de Vías de Explotación No Electrificadas Troncales y Ramales (vía principal) (km)]]+BS_InfraMR[[#This Row],[A.04.1 -  Longitud de Vías de Explotación Electrificadas Troncales y Ramales (vía principal) (km)]]</f>
        <v>114.57899999999999</v>
      </c>
      <c r="O129" s="12">
        <v>114.57899999999999</v>
      </c>
      <c r="P129" s="1">
        <v>23</v>
      </c>
      <c r="Q129" s="1">
        <v>6</v>
      </c>
      <c r="R129" s="1">
        <v>1</v>
      </c>
      <c r="S129" s="1">
        <f>+SUM(BS_InfraMR[[#This Row],[A.05.1 - Número de Estaciones en Explotación (cantidad)]:[A.07.1 - Número de Apeaderos en Explotación (cantidad)]])</f>
        <v>30</v>
      </c>
      <c r="T129" s="1">
        <v>18</v>
      </c>
      <c r="U129" s="1">
        <v>31</v>
      </c>
      <c r="V129" s="1">
        <v>0</v>
      </c>
      <c r="W129" s="1">
        <v>26</v>
      </c>
      <c r="X129" s="1">
        <v>0</v>
      </c>
      <c r="Y129" s="1">
        <f t="shared" si="8"/>
        <v>75</v>
      </c>
      <c r="Z129" s="1">
        <v>13</v>
      </c>
      <c r="AA129" s="1">
        <v>13</v>
      </c>
      <c r="AB129" s="1">
        <f>+BS_InfraMR[[#This Row],[Total Pasos Vehiculares a Nivel]]</f>
        <v>75</v>
      </c>
      <c r="AC129" s="1">
        <f t="shared" si="9"/>
        <v>101</v>
      </c>
      <c r="AD129" s="1">
        <v>1</v>
      </c>
      <c r="AE129" s="1">
        <v>8</v>
      </c>
      <c r="AF129" s="1">
        <v>11</v>
      </c>
      <c r="AG129" s="1">
        <f t="shared" si="10"/>
        <v>20</v>
      </c>
      <c r="AH129" s="12">
        <v>16.120999999999999</v>
      </c>
      <c r="AI129" s="12">
        <v>0</v>
      </c>
      <c r="AJ129" s="12">
        <v>50.177</v>
      </c>
      <c r="AK129" s="12">
        <f t="shared" si="11"/>
        <v>66.298000000000002</v>
      </c>
      <c r="AL129" s="1">
        <v>2</v>
      </c>
      <c r="AM129" s="1">
        <v>0</v>
      </c>
      <c r="AN129" s="1">
        <v>13</v>
      </c>
      <c r="AO129" s="1">
        <f t="shared" si="12"/>
        <v>15</v>
      </c>
      <c r="AP129" s="1">
        <v>0</v>
      </c>
      <c r="AQ129" s="1">
        <v>0</v>
      </c>
      <c r="AR129" s="1">
        <v>0</v>
      </c>
      <c r="AS129" s="1">
        <f>+SUM(BS_InfraMR[[#This Row],[B.02.1 - Parque de Coches Eléctricos Motrices]:[B.02.3 - Parque de Coches Eléctricos Motrices Tipo R]])</f>
        <v>0</v>
      </c>
      <c r="AT129" s="1">
        <v>0</v>
      </c>
      <c r="AU129" s="1">
        <v>0</v>
      </c>
      <c r="AV129" s="1">
        <v>0</v>
      </c>
      <c r="AW129" s="1">
        <f>+SUM(BS_InfraMR[[#This Row],[B.03.1 - Parque de Coches Motores Motrices Remolcados]:[B.03.3 - Parque de Coches Motores Motrices Cabina]])</f>
        <v>0</v>
      </c>
      <c r="AX129" s="1">
        <v>43</v>
      </c>
      <c r="AY129" s="1">
        <v>13</v>
      </c>
      <c r="AZ129" s="1">
        <v>0</v>
      </c>
      <c r="BA129" s="1">
        <v>26</v>
      </c>
      <c r="BB129" s="1">
        <v>0</v>
      </c>
      <c r="BC129" s="1">
        <f t="shared" si="13"/>
        <v>82</v>
      </c>
      <c r="BD129" s="1">
        <v>1</v>
      </c>
      <c r="BE129" s="1">
        <v>31</v>
      </c>
      <c r="BF129" s="12">
        <v>1</v>
      </c>
    </row>
    <row r="130" spans="1:58">
      <c r="A130" s="1">
        <v>2003</v>
      </c>
      <c r="B130" s="1" t="s">
        <v>123</v>
      </c>
      <c r="C130" s="12">
        <v>18.643000000000001</v>
      </c>
      <c r="D130" s="12">
        <v>47.968000000000004</v>
      </c>
      <c r="E130" s="12">
        <v>0</v>
      </c>
      <c r="F130" s="12">
        <v>0</v>
      </c>
      <c r="G130" s="12">
        <f t="shared" ref="G130:G193" si="14">SUM(C130:F130)</f>
        <v>66.611000000000004</v>
      </c>
      <c r="H130" s="12">
        <v>66.611000000000004</v>
      </c>
      <c r="I130" s="12">
        <v>103.99600000000001</v>
      </c>
      <c r="J130" s="12">
        <v>114.57899999999999</v>
      </c>
      <c r="K130" s="12">
        <v>0</v>
      </c>
      <c r="L130" s="12">
        <v>0</v>
      </c>
      <c r="M130" s="12">
        <v>0</v>
      </c>
      <c r="N130" s="12">
        <f>+BS_InfraMR[[#This Row],[A.03.1 -  Longitud de Vías de Explotación No Electrificadas Troncales y Ramales (vía principal) (km)]]+BS_InfraMR[[#This Row],[A.04.1 -  Longitud de Vías de Explotación Electrificadas Troncales y Ramales (vía principal) (km)]]</f>
        <v>114.57899999999999</v>
      </c>
      <c r="O130" s="12">
        <v>114.57899999999999</v>
      </c>
      <c r="P130" s="1">
        <v>23</v>
      </c>
      <c r="Q130" s="1">
        <v>6</v>
      </c>
      <c r="R130" s="1">
        <v>1</v>
      </c>
      <c r="S130" s="1">
        <f>+SUM(BS_InfraMR[[#This Row],[A.05.1 - Número de Estaciones en Explotación (cantidad)]:[A.07.1 - Número de Apeaderos en Explotación (cantidad)]])</f>
        <v>30</v>
      </c>
      <c r="T130" s="1">
        <v>18</v>
      </c>
      <c r="U130" s="1">
        <v>31</v>
      </c>
      <c r="V130" s="1">
        <v>0</v>
      </c>
      <c r="W130" s="1">
        <v>26</v>
      </c>
      <c r="X130" s="1">
        <v>0</v>
      </c>
      <c r="Y130" s="1">
        <f t="shared" ref="Y130:Y193" si="15">SUM(T130:X130)</f>
        <v>75</v>
      </c>
      <c r="Z130" s="1">
        <v>13</v>
      </c>
      <c r="AA130" s="1">
        <v>13</v>
      </c>
      <c r="AB130" s="1">
        <f>+BS_InfraMR[[#This Row],[Total Pasos Vehiculares a Nivel]]</f>
        <v>75</v>
      </c>
      <c r="AC130" s="1">
        <f t="shared" ref="AC130:AC193" si="16">SUM(Z130:AB130)</f>
        <v>101</v>
      </c>
      <c r="AD130" s="1">
        <v>1</v>
      </c>
      <c r="AE130" s="1">
        <v>8</v>
      </c>
      <c r="AF130" s="1">
        <v>11</v>
      </c>
      <c r="AG130" s="1">
        <f t="shared" ref="AG130:AG193" si="17">SUM(AD130:AF130)</f>
        <v>20</v>
      </c>
      <c r="AH130" s="12">
        <v>16.120999999999999</v>
      </c>
      <c r="AI130" s="12">
        <v>0</v>
      </c>
      <c r="AJ130" s="12">
        <v>50.177</v>
      </c>
      <c r="AK130" s="12">
        <f t="shared" ref="AK130:AK193" si="18">SUM(AH130:AJ130)</f>
        <v>66.298000000000002</v>
      </c>
      <c r="AL130" s="1">
        <v>2</v>
      </c>
      <c r="AM130" s="1">
        <v>0</v>
      </c>
      <c r="AN130" s="1">
        <v>13</v>
      </c>
      <c r="AO130" s="1">
        <f t="shared" ref="AO130:AO193" si="19">SUM(AL130:AN130)</f>
        <v>15</v>
      </c>
      <c r="AP130" s="1">
        <v>0</v>
      </c>
      <c r="AQ130" s="1">
        <v>0</v>
      </c>
      <c r="AR130" s="1">
        <v>0</v>
      </c>
      <c r="AS130" s="1">
        <f>+SUM(BS_InfraMR[[#This Row],[B.02.1 - Parque de Coches Eléctricos Motrices]:[B.02.3 - Parque de Coches Eléctricos Motrices Tipo R]])</f>
        <v>0</v>
      </c>
      <c r="AT130" s="1">
        <v>0</v>
      </c>
      <c r="AU130" s="1">
        <v>0</v>
      </c>
      <c r="AV130" s="1">
        <v>0</v>
      </c>
      <c r="AW130" s="1">
        <f>+SUM(BS_InfraMR[[#This Row],[B.03.1 - Parque de Coches Motores Motrices Remolcados]:[B.03.3 - Parque de Coches Motores Motrices Cabina]])</f>
        <v>0</v>
      </c>
      <c r="AX130" s="1">
        <v>43</v>
      </c>
      <c r="AY130" s="1">
        <v>13</v>
      </c>
      <c r="AZ130" s="1">
        <v>0</v>
      </c>
      <c r="BA130" s="1">
        <v>26</v>
      </c>
      <c r="BB130" s="1">
        <v>0</v>
      </c>
      <c r="BC130" s="1">
        <f t="shared" ref="BC130:BC193" si="20">SUM(AX130:BB130)</f>
        <v>82</v>
      </c>
      <c r="BD130" s="1">
        <v>1</v>
      </c>
      <c r="BE130" s="1">
        <v>31</v>
      </c>
      <c r="BF130" s="12">
        <v>1</v>
      </c>
    </row>
    <row r="131" spans="1:58">
      <c r="A131" s="1">
        <v>2003</v>
      </c>
      <c r="B131" s="1" t="s">
        <v>124</v>
      </c>
      <c r="C131" s="12">
        <v>18.643000000000001</v>
      </c>
      <c r="D131" s="12">
        <v>47.968000000000004</v>
      </c>
      <c r="E131" s="12">
        <v>0</v>
      </c>
      <c r="F131" s="12">
        <v>0</v>
      </c>
      <c r="G131" s="12">
        <f t="shared" si="14"/>
        <v>66.611000000000004</v>
      </c>
      <c r="H131" s="12">
        <v>66.611000000000004</v>
      </c>
      <c r="I131" s="12">
        <v>103.99600000000001</v>
      </c>
      <c r="J131" s="12">
        <v>114.57899999999999</v>
      </c>
      <c r="K131" s="12">
        <v>0</v>
      </c>
      <c r="L131" s="12">
        <v>0</v>
      </c>
      <c r="M131" s="12">
        <v>0</v>
      </c>
      <c r="N131" s="12">
        <f>+BS_InfraMR[[#This Row],[A.03.1 -  Longitud de Vías de Explotación No Electrificadas Troncales y Ramales (vía principal) (km)]]+BS_InfraMR[[#This Row],[A.04.1 -  Longitud de Vías de Explotación Electrificadas Troncales y Ramales (vía principal) (km)]]</f>
        <v>114.57899999999999</v>
      </c>
      <c r="O131" s="12">
        <v>114.57899999999999</v>
      </c>
      <c r="P131" s="1">
        <v>23</v>
      </c>
      <c r="Q131" s="1">
        <v>6</v>
      </c>
      <c r="R131" s="1">
        <v>1</v>
      </c>
      <c r="S131" s="1">
        <f>+SUM(BS_InfraMR[[#This Row],[A.05.1 - Número de Estaciones en Explotación (cantidad)]:[A.07.1 - Número de Apeaderos en Explotación (cantidad)]])</f>
        <v>30</v>
      </c>
      <c r="T131" s="1">
        <v>18</v>
      </c>
      <c r="U131" s="1">
        <v>31</v>
      </c>
      <c r="V131" s="1">
        <v>0</v>
      </c>
      <c r="W131" s="1">
        <v>26</v>
      </c>
      <c r="X131" s="1">
        <v>0</v>
      </c>
      <c r="Y131" s="1">
        <f t="shared" si="15"/>
        <v>75</v>
      </c>
      <c r="Z131" s="1">
        <v>13</v>
      </c>
      <c r="AA131" s="1">
        <v>13</v>
      </c>
      <c r="AB131" s="1">
        <f>+BS_InfraMR[[#This Row],[Total Pasos Vehiculares a Nivel]]</f>
        <v>75</v>
      </c>
      <c r="AC131" s="1">
        <f t="shared" si="16"/>
        <v>101</v>
      </c>
      <c r="AD131" s="1">
        <v>1</v>
      </c>
      <c r="AE131" s="1">
        <v>8</v>
      </c>
      <c r="AF131" s="1">
        <v>11</v>
      </c>
      <c r="AG131" s="1">
        <f t="shared" si="17"/>
        <v>20</v>
      </c>
      <c r="AH131" s="12">
        <v>16.120999999999999</v>
      </c>
      <c r="AI131" s="12">
        <v>0</v>
      </c>
      <c r="AJ131" s="12">
        <v>50.177</v>
      </c>
      <c r="AK131" s="12">
        <f t="shared" si="18"/>
        <v>66.298000000000002</v>
      </c>
      <c r="AL131" s="1">
        <v>2</v>
      </c>
      <c r="AM131" s="1">
        <v>0</v>
      </c>
      <c r="AN131" s="1">
        <v>13</v>
      </c>
      <c r="AO131" s="1">
        <f t="shared" si="19"/>
        <v>15</v>
      </c>
      <c r="AP131" s="1">
        <v>0</v>
      </c>
      <c r="AQ131" s="1">
        <v>0</v>
      </c>
      <c r="AR131" s="1">
        <v>0</v>
      </c>
      <c r="AS131" s="1">
        <f>+SUM(BS_InfraMR[[#This Row],[B.02.1 - Parque de Coches Eléctricos Motrices]:[B.02.3 - Parque de Coches Eléctricos Motrices Tipo R]])</f>
        <v>0</v>
      </c>
      <c r="AT131" s="1">
        <v>0</v>
      </c>
      <c r="AU131" s="1">
        <v>0</v>
      </c>
      <c r="AV131" s="1">
        <v>0</v>
      </c>
      <c r="AW131" s="1">
        <f>+SUM(BS_InfraMR[[#This Row],[B.03.1 - Parque de Coches Motores Motrices Remolcados]:[B.03.3 - Parque de Coches Motores Motrices Cabina]])</f>
        <v>0</v>
      </c>
      <c r="AX131" s="1">
        <v>43</v>
      </c>
      <c r="AY131" s="1">
        <v>13</v>
      </c>
      <c r="AZ131" s="1">
        <v>0</v>
      </c>
      <c r="BA131" s="1">
        <v>26</v>
      </c>
      <c r="BB131" s="1">
        <v>0</v>
      </c>
      <c r="BC131" s="1">
        <f t="shared" si="20"/>
        <v>82</v>
      </c>
      <c r="BD131" s="1">
        <v>1</v>
      </c>
      <c r="BE131" s="1">
        <v>31</v>
      </c>
      <c r="BF131" s="12">
        <v>1</v>
      </c>
    </row>
    <row r="132" spans="1:58">
      <c r="A132" s="1">
        <v>2003</v>
      </c>
      <c r="B132" s="1" t="s">
        <v>125</v>
      </c>
      <c r="C132" s="12">
        <v>18.643000000000001</v>
      </c>
      <c r="D132" s="12">
        <v>47.968000000000004</v>
      </c>
      <c r="E132" s="12">
        <v>0</v>
      </c>
      <c r="F132" s="12">
        <v>0</v>
      </c>
      <c r="G132" s="12">
        <f t="shared" si="14"/>
        <v>66.611000000000004</v>
      </c>
      <c r="H132" s="12">
        <v>66.611000000000004</v>
      </c>
      <c r="I132" s="12">
        <v>103.99600000000001</v>
      </c>
      <c r="J132" s="12">
        <v>114.57899999999999</v>
      </c>
      <c r="K132" s="12">
        <v>0</v>
      </c>
      <c r="L132" s="12">
        <v>0</v>
      </c>
      <c r="M132" s="12">
        <v>0</v>
      </c>
      <c r="N132" s="12">
        <f>+BS_InfraMR[[#This Row],[A.03.1 -  Longitud de Vías de Explotación No Electrificadas Troncales y Ramales (vía principal) (km)]]+BS_InfraMR[[#This Row],[A.04.1 -  Longitud de Vías de Explotación Electrificadas Troncales y Ramales (vía principal) (km)]]</f>
        <v>114.57899999999999</v>
      </c>
      <c r="O132" s="12">
        <v>114.57899999999999</v>
      </c>
      <c r="P132" s="1">
        <v>23</v>
      </c>
      <c r="Q132" s="1">
        <v>6</v>
      </c>
      <c r="R132" s="1">
        <v>1</v>
      </c>
      <c r="S132" s="1">
        <f>+SUM(BS_InfraMR[[#This Row],[A.05.1 - Número de Estaciones en Explotación (cantidad)]:[A.07.1 - Número de Apeaderos en Explotación (cantidad)]])</f>
        <v>30</v>
      </c>
      <c r="T132" s="1">
        <v>18</v>
      </c>
      <c r="U132" s="1">
        <v>31</v>
      </c>
      <c r="V132" s="1">
        <v>0</v>
      </c>
      <c r="W132" s="1">
        <v>26</v>
      </c>
      <c r="X132" s="1">
        <v>0</v>
      </c>
      <c r="Y132" s="1">
        <f t="shared" si="15"/>
        <v>75</v>
      </c>
      <c r="Z132" s="1">
        <v>13</v>
      </c>
      <c r="AA132" s="1">
        <v>13</v>
      </c>
      <c r="AB132" s="1">
        <f>+BS_InfraMR[[#This Row],[Total Pasos Vehiculares a Nivel]]</f>
        <v>75</v>
      </c>
      <c r="AC132" s="1">
        <f t="shared" si="16"/>
        <v>101</v>
      </c>
      <c r="AD132" s="1">
        <v>1</v>
      </c>
      <c r="AE132" s="1">
        <v>8</v>
      </c>
      <c r="AF132" s="1">
        <v>11</v>
      </c>
      <c r="AG132" s="1">
        <f t="shared" si="17"/>
        <v>20</v>
      </c>
      <c r="AH132" s="12">
        <v>16.120999999999999</v>
      </c>
      <c r="AI132" s="12">
        <v>0</v>
      </c>
      <c r="AJ132" s="12">
        <v>50.177</v>
      </c>
      <c r="AK132" s="12">
        <f t="shared" si="18"/>
        <v>66.298000000000002</v>
      </c>
      <c r="AL132" s="1">
        <v>2</v>
      </c>
      <c r="AM132" s="1">
        <v>0</v>
      </c>
      <c r="AN132" s="1">
        <v>13</v>
      </c>
      <c r="AO132" s="1">
        <f t="shared" si="19"/>
        <v>15</v>
      </c>
      <c r="AP132" s="1">
        <v>0</v>
      </c>
      <c r="AQ132" s="1">
        <v>0</v>
      </c>
      <c r="AR132" s="1">
        <v>0</v>
      </c>
      <c r="AS132" s="1">
        <f>+SUM(BS_InfraMR[[#This Row],[B.02.1 - Parque de Coches Eléctricos Motrices]:[B.02.3 - Parque de Coches Eléctricos Motrices Tipo R]])</f>
        <v>0</v>
      </c>
      <c r="AT132" s="1">
        <v>0</v>
      </c>
      <c r="AU132" s="1">
        <v>0</v>
      </c>
      <c r="AV132" s="1">
        <v>0</v>
      </c>
      <c r="AW132" s="1">
        <f>+SUM(BS_InfraMR[[#This Row],[B.03.1 - Parque de Coches Motores Motrices Remolcados]:[B.03.3 - Parque de Coches Motores Motrices Cabina]])</f>
        <v>0</v>
      </c>
      <c r="AX132" s="1">
        <v>43</v>
      </c>
      <c r="AY132" s="1">
        <v>13</v>
      </c>
      <c r="AZ132" s="1">
        <v>0</v>
      </c>
      <c r="BA132" s="1">
        <v>26</v>
      </c>
      <c r="BB132" s="1">
        <v>0</v>
      </c>
      <c r="BC132" s="1">
        <f t="shared" si="20"/>
        <v>82</v>
      </c>
      <c r="BD132" s="1">
        <v>1</v>
      </c>
      <c r="BE132" s="1">
        <v>31</v>
      </c>
      <c r="BF132" s="12">
        <v>1</v>
      </c>
    </row>
    <row r="133" spans="1:58">
      <c r="A133" s="1">
        <v>2003</v>
      </c>
      <c r="B133" s="1" t="s">
        <v>126</v>
      </c>
      <c r="C133" s="12">
        <v>18.643000000000001</v>
      </c>
      <c r="D133" s="12">
        <v>47.968000000000004</v>
      </c>
      <c r="E133" s="12">
        <v>0</v>
      </c>
      <c r="F133" s="12">
        <v>0</v>
      </c>
      <c r="G133" s="12">
        <f t="shared" si="14"/>
        <v>66.611000000000004</v>
      </c>
      <c r="H133" s="12">
        <v>66.611000000000004</v>
      </c>
      <c r="I133" s="12">
        <v>103.99600000000001</v>
      </c>
      <c r="J133" s="12">
        <v>114.57899999999999</v>
      </c>
      <c r="K133" s="12">
        <v>0</v>
      </c>
      <c r="L133" s="12">
        <v>0</v>
      </c>
      <c r="M133" s="12">
        <v>0</v>
      </c>
      <c r="N133" s="12">
        <f>+BS_InfraMR[[#This Row],[A.03.1 -  Longitud de Vías de Explotación No Electrificadas Troncales y Ramales (vía principal) (km)]]+BS_InfraMR[[#This Row],[A.04.1 -  Longitud de Vías de Explotación Electrificadas Troncales y Ramales (vía principal) (km)]]</f>
        <v>114.57899999999999</v>
      </c>
      <c r="O133" s="12">
        <v>114.57899999999999</v>
      </c>
      <c r="P133" s="1">
        <v>23</v>
      </c>
      <c r="Q133" s="1">
        <v>6</v>
      </c>
      <c r="R133" s="1">
        <v>1</v>
      </c>
      <c r="S133" s="1">
        <f>+SUM(BS_InfraMR[[#This Row],[A.05.1 - Número de Estaciones en Explotación (cantidad)]:[A.07.1 - Número de Apeaderos en Explotación (cantidad)]])</f>
        <v>30</v>
      </c>
      <c r="T133" s="1">
        <v>18</v>
      </c>
      <c r="U133" s="1">
        <v>31</v>
      </c>
      <c r="V133" s="1">
        <v>0</v>
      </c>
      <c r="W133" s="1">
        <v>26</v>
      </c>
      <c r="X133" s="1">
        <v>0</v>
      </c>
      <c r="Y133" s="1">
        <f t="shared" si="15"/>
        <v>75</v>
      </c>
      <c r="Z133" s="1">
        <v>13</v>
      </c>
      <c r="AA133" s="1">
        <v>13</v>
      </c>
      <c r="AB133" s="1">
        <f>+BS_InfraMR[[#This Row],[Total Pasos Vehiculares a Nivel]]</f>
        <v>75</v>
      </c>
      <c r="AC133" s="1">
        <f t="shared" si="16"/>
        <v>101</v>
      </c>
      <c r="AD133" s="1">
        <v>1</v>
      </c>
      <c r="AE133" s="1">
        <v>8</v>
      </c>
      <c r="AF133" s="1">
        <v>11</v>
      </c>
      <c r="AG133" s="1">
        <f t="shared" si="17"/>
        <v>20</v>
      </c>
      <c r="AH133" s="12">
        <v>16.120999999999999</v>
      </c>
      <c r="AI133" s="12">
        <v>0</v>
      </c>
      <c r="AJ133" s="12">
        <v>50.177</v>
      </c>
      <c r="AK133" s="12">
        <f t="shared" si="18"/>
        <v>66.298000000000002</v>
      </c>
      <c r="AL133" s="1">
        <v>2</v>
      </c>
      <c r="AM133" s="1">
        <v>0</v>
      </c>
      <c r="AN133" s="1">
        <v>13</v>
      </c>
      <c r="AO133" s="1">
        <f t="shared" si="19"/>
        <v>15</v>
      </c>
      <c r="AP133" s="1">
        <v>0</v>
      </c>
      <c r="AQ133" s="1">
        <v>0</v>
      </c>
      <c r="AR133" s="1">
        <v>0</v>
      </c>
      <c r="AS133" s="1">
        <f>+SUM(BS_InfraMR[[#This Row],[B.02.1 - Parque de Coches Eléctricos Motrices]:[B.02.3 - Parque de Coches Eléctricos Motrices Tipo R]])</f>
        <v>0</v>
      </c>
      <c r="AT133" s="1">
        <v>0</v>
      </c>
      <c r="AU133" s="1">
        <v>0</v>
      </c>
      <c r="AV133" s="1">
        <v>0</v>
      </c>
      <c r="AW133" s="1">
        <f>+SUM(BS_InfraMR[[#This Row],[B.03.1 - Parque de Coches Motores Motrices Remolcados]:[B.03.3 - Parque de Coches Motores Motrices Cabina]])</f>
        <v>0</v>
      </c>
      <c r="AX133" s="1">
        <v>43</v>
      </c>
      <c r="AY133" s="1">
        <v>13</v>
      </c>
      <c r="AZ133" s="1">
        <v>0</v>
      </c>
      <c r="BA133" s="1">
        <v>26</v>
      </c>
      <c r="BB133" s="1">
        <v>0</v>
      </c>
      <c r="BC133" s="1">
        <f t="shared" si="20"/>
        <v>82</v>
      </c>
      <c r="BD133" s="1">
        <v>1</v>
      </c>
      <c r="BE133" s="1">
        <v>31</v>
      </c>
      <c r="BF133" s="12">
        <v>1</v>
      </c>
    </row>
    <row r="134" spans="1:58">
      <c r="A134" s="1">
        <v>2004</v>
      </c>
      <c r="B134" s="1" t="s">
        <v>115</v>
      </c>
      <c r="C134" s="12">
        <v>18.643000000000001</v>
      </c>
      <c r="D134" s="12">
        <v>47.968000000000004</v>
      </c>
      <c r="E134" s="12">
        <v>0</v>
      </c>
      <c r="F134" s="12">
        <v>0</v>
      </c>
      <c r="G134" s="12">
        <f t="shared" si="14"/>
        <v>66.611000000000004</v>
      </c>
      <c r="H134" s="12">
        <v>66.611000000000004</v>
      </c>
      <c r="I134" s="12">
        <v>103.99600000000001</v>
      </c>
      <c r="J134" s="12">
        <v>114.57899999999999</v>
      </c>
      <c r="K134" s="12">
        <v>0</v>
      </c>
      <c r="L134" s="12">
        <v>0</v>
      </c>
      <c r="M134" s="12">
        <v>0</v>
      </c>
      <c r="N134" s="12">
        <f>+BS_InfraMR[[#This Row],[A.03.1 -  Longitud de Vías de Explotación No Electrificadas Troncales y Ramales (vía principal) (km)]]+BS_InfraMR[[#This Row],[A.04.1 -  Longitud de Vías de Explotación Electrificadas Troncales y Ramales (vía principal) (km)]]</f>
        <v>114.57899999999999</v>
      </c>
      <c r="O134" s="12">
        <v>114.57899999999999</v>
      </c>
      <c r="P134" s="1">
        <v>23</v>
      </c>
      <c r="Q134" s="1">
        <v>6</v>
      </c>
      <c r="R134" s="1">
        <v>1</v>
      </c>
      <c r="S134" s="1">
        <f>+SUM(BS_InfraMR[[#This Row],[A.05.1 - Número de Estaciones en Explotación (cantidad)]:[A.07.1 - Número de Apeaderos en Explotación (cantidad)]])</f>
        <v>30</v>
      </c>
      <c r="T134" s="1">
        <v>18</v>
      </c>
      <c r="U134" s="1">
        <v>31</v>
      </c>
      <c r="V134" s="1">
        <v>0</v>
      </c>
      <c r="W134" s="1">
        <v>26</v>
      </c>
      <c r="X134" s="1">
        <v>0</v>
      </c>
      <c r="Y134" s="1">
        <f t="shared" si="15"/>
        <v>75</v>
      </c>
      <c r="Z134" s="1">
        <v>13</v>
      </c>
      <c r="AA134" s="1">
        <v>13</v>
      </c>
      <c r="AB134" s="1">
        <f>+BS_InfraMR[[#This Row],[Total Pasos Vehiculares a Nivel]]</f>
        <v>75</v>
      </c>
      <c r="AC134" s="1">
        <f t="shared" si="16"/>
        <v>101</v>
      </c>
      <c r="AD134" s="1">
        <v>1</v>
      </c>
      <c r="AE134" s="1">
        <v>8</v>
      </c>
      <c r="AF134" s="1">
        <v>11</v>
      </c>
      <c r="AG134" s="1">
        <f t="shared" si="17"/>
        <v>20</v>
      </c>
      <c r="AH134" s="12">
        <v>16.120999999999999</v>
      </c>
      <c r="AI134" s="12">
        <v>0</v>
      </c>
      <c r="AJ134" s="12">
        <v>50.177</v>
      </c>
      <c r="AK134" s="12">
        <f t="shared" si="18"/>
        <v>66.298000000000002</v>
      </c>
      <c r="AL134" s="1">
        <v>2</v>
      </c>
      <c r="AM134" s="1">
        <v>0</v>
      </c>
      <c r="AN134" s="1">
        <v>13</v>
      </c>
      <c r="AO134" s="1">
        <f t="shared" si="19"/>
        <v>15</v>
      </c>
      <c r="AP134" s="1">
        <v>0</v>
      </c>
      <c r="AQ134" s="1">
        <v>0</v>
      </c>
      <c r="AR134" s="1">
        <v>0</v>
      </c>
      <c r="AS134" s="1">
        <f>+SUM(BS_InfraMR[[#This Row],[B.02.1 - Parque de Coches Eléctricos Motrices]:[B.02.3 - Parque de Coches Eléctricos Motrices Tipo R]])</f>
        <v>0</v>
      </c>
      <c r="AT134" s="1">
        <v>0</v>
      </c>
      <c r="AU134" s="1">
        <v>0</v>
      </c>
      <c r="AV134" s="1">
        <v>0</v>
      </c>
      <c r="AW134" s="1">
        <f>+SUM(BS_InfraMR[[#This Row],[B.03.1 - Parque de Coches Motores Motrices Remolcados]:[B.03.3 - Parque de Coches Motores Motrices Cabina]])</f>
        <v>0</v>
      </c>
      <c r="AX134" s="1">
        <v>43</v>
      </c>
      <c r="AY134" s="1">
        <v>13</v>
      </c>
      <c r="AZ134" s="1">
        <v>0</v>
      </c>
      <c r="BA134" s="1">
        <v>26</v>
      </c>
      <c r="BB134" s="1">
        <v>0</v>
      </c>
      <c r="BC134" s="1">
        <f t="shared" si="20"/>
        <v>82</v>
      </c>
      <c r="BD134" s="1">
        <v>1</v>
      </c>
      <c r="BE134" s="1">
        <v>31</v>
      </c>
      <c r="BF134" s="12">
        <v>1</v>
      </c>
    </row>
    <row r="135" spans="1:58">
      <c r="A135" s="1">
        <v>2004</v>
      </c>
      <c r="B135" s="1" t="s">
        <v>116</v>
      </c>
      <c r="C135" s="12">
        <v>18.643000000000001</v>
      </c>
      <c r="D135" s="12">
        <v>47.968000000000004</v>
      </c>
      <c r="E135" s="12">
        <v>0</v>
      </c>
      <c r="F135" s="12">
        <v>0</v>
      </c>
      <c r="G135" s="12">
        <f t="shared" si="14"/>
        <v>66.611000000000004</v>
      </c>
      <c r="H135" s="12">
        <v>66.611000000000004</v>
      </c>
      <c r="I135" s="12">
        <v>103.99600000000001</v>
      </c>
      <c r="J135" s="12">
        <v>114.57899999999999</v>
      </c>
      <c r="K135" s="12">
        <v>0</v>
      </c>
      <c r="L135" s="12">
        <v>0</v>
      </c>
      <c r="M135" s="12">
        <v>0</v>
      </c>
      <c r="N135" s="12">
        <f>+BS_InfraMR[[#This Row],[A.03.1 -  Longitud de Vías de Explotación No Electrificadas Troncales y Ramales (vía principal) (km)]]+BS_InfraMR[[#This Row],[A.04.1 -  Longitud de Vías de Explotación Electrificadas Troncales y Ramales (vía principal) (km)]]</f>
        <v>114.57899999999999</v>
      </c>
      <c r="O135" s="12">
        <v>114.57899999999999</v>
      </c>
      <c r="P135" s="1">
        <v>23</v>
      </c>
      <c r="Q135" s="1">
        <v>6</v>
      </c>
      <c r="R135" s="1">
        <v>1</v>
      </c>
      <c r="S135" s="1">
        <f>+SUM(BS_InfraMR[[#This Row],[A.05.1 - Número de Estaciones en Explotación (cantidad)]:[A.07.1 - Número de Apeaderos en Explotación (cantidad)]])</f>
        <v>30</v>
      </c>
      <c r="T135" s="1">
        <v>18</v>
      </c>
      <c r="U135" s="1">
        <v>31</v>
      </c>
      <c r="V135" s="1">
        <v>0</v>
      </c>
      <c r="W135" s="1">
        <v>26</v>
      </c>
      <c r="X135" s="1">
        <v>0</v>
      </c>
      <c r="Y135" s="1">
        <f t="shared" si="15"/>
        <v>75</v>
      </c>
      <c r="Z135" s="1">
        <v>13</v>
      </c>
      <c r="AA135" s="1">
        <v>13</v>
      </c>
      <c r="AB135" s="1">
        <f>+BS_InfraMR[[#This Row],[Total Pasos Vehiculares a Nivel]]</f>
        <v>75</v>
      </c>
      <c r="AC135" s="1">
        <f t="shared" si="16"/>
        <v>101</v>
      </c>
      <c r="AD135" s="1">
        <v>1</v>
      </c>
      <c r="AE135" s="1">
        <v>8</v>
      </c>
      <c r="AF135" s="1">
        <v>11</v>
      </c>
      <c r="AG135" s="1">
        <f t="shared" si="17"/>
        <v>20</v>
      </c>
      <c r="AH135" s="12">
        <v>16.120999999999999</v>
      </c>
      <c r="AI135" s="12">
        <v>0</v>
      </c>
      <c r="AJ135" s="12">
        <v>50.177</v>
      </c>
      <c r="AK135" s="12">
        <f t="shared" si="18"/>
        <v>66.298000000000002</v>
      </c>
      <c r="AL135" s="1">
        <v>2</v>
      </c>
      <c r="AM135" s="1">
        <v>0</v>
      </c>
      <c r="AN135" s="1">
        <v>13</v>
      </c>
      <c r="AO135" s="1">
        <f t="shared" si="19"/>
        <v>15</v>
      </c>
      <c r="AP135" s="1">
        <v>0</v>
      </c>
      <c r="AQ135" s="1">
        <v>0</v>
      </c>
      <c r="AR135" s="1">
        <v>0</v>
      </c>
      <c r="AS135" s="1">
        <f>+SUM(BS_InfraMR[[#This Row],[B.02.1 - Parque de Coches Eléctricos Motrices]:[B.02.3 - Parque de Coches Eléctricos Motrices Tipo R]])</f>
        <v>0</v>
      </c>
      <c r="AT135" s="1">
        <v>0</v>
      </c>
      <c r="AU135" s="1">
        <v>0</v>
      </c>
      <c r="AV135" s="1">
        <v>0</v>
      </c>
      <c r="AW135" s="1">
        <f>+SUM(BS_InfraMR[[#This Row],[B.03.1 - Parque de Coches Motores Motrices Remolcados]:[B.03.3 - Parque de Coches Motores Motrices Cabina]])</f>
        <v>0</v>
      </c>
      <c r="AX135" s="1">
        <v>43</v>
      </c>
      <c r="AY135" s="1">
        <v>13</v>
      </c>
      <c r="AZ135" s="1">
        <v>0</v>
      </c>
      <c r="BA135" s="1">
        <v>26</v>
      </c>
      <c r="BB135" s="1">
        <v>0</v>
      </c>
      <c r="BC135" s="1">
        <f t="shared" si="20"/>
        <v>82</v>
      </c>
      <c r="BD135" s="1">
        <v>1</v>
      </c>
      <c r="BE135" s="1">
        <v>31</v>
      </c>
      <c r="BF135" s="12">
        <v>1</v>
      </c>
    </row>
    <row r="136" spans="1:58">
      <c r="A136" s="1">
        <v>2004</v>
      </c>
      <c r="B136" s="1" t="s">
        <v>117</v>
      </c>
      <c r="C136" s="12">
        <v>18.643000000000001</v>
      </c>
      <c r="D136" s="12">
        <v>47.968000000000004</v>
      </c>
      <c r="E136" s="12">
        <v>0</v>
      </c>
      <c r="F136" s="12">
        <v>0</v>
      </c>
      <c r="G136" s="12">
        <f t="shared" si="14"/>
        <v>66.611000000000004</v>
      </c>
      <c r="H136" s="12">
        <v>66.611000000000004</v>
      </c>
      <c r="I136" s="12">
        <v>103.99600000000001</v>
      </c>
      <c r="J136" s="12">
        <v>114.57899999999999</v>
      </c>
      <c r="K136" s="12">
        <v>0</v>
      </c>
      <c r="L136" s="12">
        <v>0</v>
      </c>
      <c r="M136" s="12">
        <v>0</v>
      </c>
      <c r="N136" s="12">
        <f>+BS_InfraMR[[#This Row],[A.03.1 -  Longitud de Vías de Explotación No Electrificadas Troncales y Ramales (vía principal) (km)]]+BS_InfraMR[[#This Row],[A.04.1 -  Longitud de Vías de Explotación Electrificadas Troncales y Ramales (vía principal) (km)]]</f>
        <v>114.57899999999999</v>
      </c>
      <c r="O136" s="12">
        <v>114.57899999999999</v>
      </c>
      <c r="P136" s="1">
        <v>23</v>
      </c>
      <c r="Q136" s="1">
        <v>6</v>
      </c>
      <c r="R136" s="1">
        <v>1</v>
      </c>
      <c r="S136" s="1">
        <f>+SUM(BS_InfraMR[[#This Row],[A.05.1 - Número de Estaciones en Explotación (cantidad)]:[A.07.1 - Número de Apeaderos en Explotación (cantidad)]])</f>
        <v>30</v>
      </c>
      <c r="T136" s="1">
        <v>18</v>
      </c>
      <c r="U136" s="1">
        <v>31</v>
      </c>
      <c r="V136" s="1">
        <v>0</v>
      </c>
      <c r="W136" s="1">
        <v>26</v>
      </c>
      <c r="X136" s="1">
        <v>0</v>
      </c>
      <c r="Y136" s="1">
        <f t="shared" si="15"/>
        <v>75</v>
      </c>
      <c r="Z136" s="1">
        <v>13</v>
      </c>
      <c r="AA136" s="1">
        <v>13</v>
      </c>
      <c r="AB136" s="1">
        <f>+BS_InfraMR[[#This Row],[Total Pasos Vehiculares a Nivel]]</f>
        <v>75</v>
      </c>
      <c r="AC136" s="1">
        <f t="shared" si="16"/>
        <v>101</v>
      </c>
      <c r="AD136" s="1">
        <v>1</v>
      </c>
      <c r="AE136" s="1">
        <v>8</v>
      </c>
      <c r="AF136" s="1">
        <v>11</v>
      </c>
      <c r="AG136" s="1">
        <f t="shared" si="17"/>
        <v>20</v>
      </c>
      <c r="AH136" s="12">
        <v>16.120999999999999</v>
      </c>
      <c r="AI136" s="12">
        <v>0</v>
      </c>
      <c r="AJ136" s="12">
        <v>50.177</v>
      </c>
      <c r="AK136" s="12">
        <f t="shared" si="18"/>
        <v>66.298000000000002</v>
      </c>
      <c r="AL136" s="1">
        <v>2</v>
      </c>
      <c r="AM136" s="1">
        <v>0</v>
      </c>
      <c r="AN136" s="1">
        <v>13</v>
      </c>
      <c r="AO136" s="1">
        <f t="shared" si="19"/>
        <v>15</v>
      </c>
      <c r="AP136" s="1">
        <v>0</v>
      </c>
      <c r="AQ136" s="1">
        <v>0</v>
      </c>
      <c r="AR136" s="1">
        <v>0</v>
      </c>
      <c r="AS136" s="1">
        <f>+SUM(BS_InfraMR[[#This Row],[B.02.1 - Parque de Coches Eléctricos Motrices]:[B.02.3 - Parque de Coches Eléctricos Motrices Tipo R]])</f>
        <v>0</v>
      </c>
      <c r="AT136" s="1">
        <v>0</v>
      </c>
      <c r="AU136" s="1">
        <v>0</v>
      </c>
      <c r="AV136" s="1">
        <v>0</v>
      </c>
      <c r="AW136" s="1">
        <f>+SUM(BS_InfraMR[[#This Row],[B.03.1 - Parque de Coches Motores Motrices Remolcados]:[B.03.3 - Parque de Coches Motores Motrices Cabina]])</f>
        <v>0</v>
      </c>
      <c r="AX136" s="1">
        <v>43</v>
      </c>
      <c r="AY136" s="1">
        <v>13</v>
      </c>
      <c r="AZ136" s="1">
        <v>0</v>
      </c>
      <c r="BA136" s="1">
        <v>26</v>
      </c>
      <c r="BB136" s="1">
        <v>0</v>
      </c>
      <c r="BC136" s="1">
        <f t="shared" si="20"/>
        <v>82</v>
      </c>
      <c r="BD136" s="1">
        <v>1</v>
      </c>
      <c r="BE136" s="1">
        <v>31</v>
      </c>
      <c r="BF136" s="12">
        <v>1</v>
      </c>
    </row>
    <row r="137" spans="1:58">
      <c r="A137" s="1">
        <v>2004</v>
      </c>
      <c r="B137" s="1" t="s">
        <v>118</v>
      </c>
      <c r="C137" s="12">
        <v>18.643000000000001</v>
      </c>
      <c r="D137" s="12">
        <v>47.968000000000004</v>
      </c>
      <c r="E137" s="12">
        <v>0</v>
      </c>
      <c r="F137" s="12">
        <v>0</v>
      </c>
      <c r="G137" s="12">
        <f t="shared" si="14"/>
        <v>66.611000000000004</v>
      </c>
      <c r="H137" s="12">
        <v>66.611000000000004</v>
      </c>
      <c r="I137" s="12">
        <v>103.99600000000001</v>
      </c>
      <c r="J137" s="12">
        <v>114.57899999999999</v>
      </c>
      <c r="K137" s="12">
        <v>0</v>
      </c>
      <c r="L137" s="12">
        <v>0</v>
      </c>
      <c r="M137" s="12">
        <v>0</v>
      </c>
      <c r="N137" s="12">
        <f>+BS_InfraMR[[#This Row],[A.03.1 -  Longitud de Vías de Explotación No Electrificadas Troncales y Ramales (vía principal) (km)]]+BS_InfraMR[[#This Row],[A.04.1 -  Longitud de Vías de Explotación Electrificadas Troncales y Ramales (vía principal) (km)]]</f>
        <v>114.57899999999999</v>
      </c>
      <c r="O137" s="12">
        <v>114.57899999999999</v>
      </c>
      <c r="P137" s="1">
        <v>23</v>
      </c>
      <c r="Q137" s="1">
        <v>6</v>
      </c>
      <c r="R137" s="1">
        <v>1</v>
      </c>
      <c r="S137" s="1">
        <f>+SUM(BS_InfraMR[[#This Row],[A.05.1 - Número de Estaciones en Explotación (cantidad)]:[A.07.1 - Número de Apeaderos en Explotación (cantidad)]])</f>
        <v>30</v>
      </c>
      <c r="T137" s="1">
        <v>18</v>
      </c>
      <c r="U137" s="1">
        <v>31</v>
      </c>
      <c r="V137" s="1">
        <v>0</v>
      </c>
      <c r="W137" s="1">
        <v>26</v>
      </c>
      <c r="X137" s="1">
        <v>0</v>
      </c>
      <c r="Y137" s="1">
        <f t="shared" si="15"/>
        <v>75</v>
      </c>
      <c r="Z137" s="1">
        <v>13</v>
      </c>
      <c r="AA137" s="1">
        <v>13</v>
      </c>
      <c r="AB137" s="1">
        <f>+BS_InfraMR[[#This Row],[Total Pasos Vehiculares a Nivel]]</f>
        <v>75</v>
      </c>
      <c r="AC137" s="1">
        <f t="shared" si="16"/>
        <v>101</v>
      </c>
      <c r="AD137" s="1">
        <v>1</v>
      </c>
      <c r="AE137" s="1">
        <v>8</v>
      </c>
      <c r="AF137" s="1">
        <v>11</v>
      </c>
      <c r="AG137" s="1">
        <f t="shared" si="17"/>
        <v>20</v>
      </c>
      <c r="AH137" s="12">
        <v>16.120999999999999</v>
      </c>
      <c r="AI137" s="12">
        <v>0</v>
      </c>
      <c r="AJ137" s="12">
        <v>50.177</v>
      </c>
      <c r="AK137" s="12">
        <f t="shared" si="18"/>
        <v>66.298000000000002</v>
      </c>
      <c r="AL137" s="1">
        <v>2</v>
      </c>
      <c r="AM137" s="1">
        <v>0</v>
      </c>
      <c r="AN137" s="1">
        <v>13</v>
      </c>
      <c r="AO137" s="1">
        <f t="shared" si="19"/>
        <v>15</v>
      </c>
      <c r="AP137" s="1">
        <v>0</v>
      </c>
      <c r="AQ137" s="1">
        <v>0</v>
      </c>
      <c r="AR137" s="1">
        <v>0</v>
      </c>
      <c r="AS137" s="1">
        <f>+SUM(BS_InfraMR[[#This Row],[B.02.1 - Parque de Coches Eléctricos Motrices]:[B.02.3 - Parque de Coches Eléctricos Motrices Tipo R]])</f>
        <v>0</v>
      </c>
      <c r="AT137" s="1">
        <v>0</v>
      </c>
      <c r="AU137" s="1">
        <v>0</v>
      </c>
      <c r="AV137" s="1">
        <v>0</v>
      </c>
      <c r="AW137" s="1">
        <f>+SUM(BS_InfraMR[[#This Row],[B.03.1 - Parque de Coches Motores Motrices Remolcados]:[B.03.3 - Parque de Coches Motores Motrices Cabina]])</f>
        <v>0</v>
      </c>
      <c r="AX137" s="1">
        <v>43</v>
      </c>
      <c r="AY137" s="1">
        <v>13</v>
      </c>
      <c r="AZ137" s="1">
        <v>0</v>
      </c>
      <c r="BA137" s="1">
        <v>26</v>
      </c>
      <c r="BB137" s="1">
        <v>0</v>
      </c>
      <c r="BC137" s="1">
        <f t="shared" si="20"/>
        <v>82</v>
      </c>
      <c r="BD137" s="1">
        <v>1</v>
      </c>
      <c r="BE137" s="1">
        <v>31</v>
      </c>
      <c r="BF137" s="12">
        <v>1</v>
      </c>
    </row>
    <row r="138" spans="1:58">
      <c r="A138" s="1">
        <v>2004</v>
      </c>
      <c r="B138" s="1" t="s">
        <v>119</v>
      </c>
      <c r="C138" s="12">
        <v>18.643000000000001</v>
      </c>
      <c r="D138" s="12">
        <v>47.968000000000004</v>
      </c>
      <c r="E138" s="12">
        <v>0</v>
      </c>
      <c r="F138" s="12">
        <v>0</v>
      </c>
      <c r="G138" s="12">
        <f t="shared" si="14"/>
        <v>66.611000000000004</v>
      </c>
      <c r="H138" s="12">
        <v>66.611000000000004</v>
      </c>
      <c r="I138" s="12">
        <v>103.99600000000001</v>
      </c>
      <c r="J138" s="12">
        <v>114.57899999999999</v>
      </c>
      <c r="K138" s="12">
        <v>0</v>
      </c>
      <c r="L138" s="12">
        <v>0</v>
      </c>
      <c r="M138" s="12">
        <v>0</v>
      </c>
      <c r="N138" s="12">
        <f>+BS_InfraMR[[#This Row],[A.03.1 -  Longitud de Vías de Explotación No Electrificadas Troncales y Ramales (vía principal) (km)]]+BS_InfraMR[[#This Row],[A.04.1 -  Longitud de Vías de Explotación Electrificadas Troncales y Ramales (vía principal) (km)]]</f>
        <v>114.57899999999999</v>
      </c>
      <c r="O138" s="12">
        <v>114.57899999999999</v>
      </c>
      <c r="P138" s="1">
        <v>23</v>
      </c>
      <c r="Q138" s="1">
        <v>6</v>
      </c>
      <c r="R138" s="1">
        <v>1</v>
      </c>
      <c r="S138" s="1">
        <f>+SUM(BS_InfraMR[[#This Row],[A.05.1 - Número de Estaciones en Explotación (cantidad)]:[A.07.1 - Número de Apeaderos en Explotación (cantidad)]])</f>
        <v>30</v>
      </c>
      <c r="T138" s="1">
        <v>18</v>
      </c>
      <c r="U138" s="1">
        <v>31</v>
      </c>
      <c r="V138" s="1">
        <v>0</v>
      </c>
      <c r="W138" s="1">
        <v>26</v>
      </c>
      <c r="X138" s="1">
        <v>0</v>
      </c>
      <c r="Y138" s="1">
        <f t="shared" si="15"/>
        <v>75</v>
      </c>
      <c r="Z138" s="1">
        <v>13</v>
      </c>
      <c r="AA138" s="1">
        <v>13</v>
      </c>
      <c r="AB138" s="1">
        <f>+BS_InfraMR[[#This Row],[Total Pasos Vehiculares a Nivel]]</f>
        <v>75</v>
      </c>
      <c r="AC138" s="1">
        <f t="shared" si="16"/>
        <v>101</v>
      </c>
      <c r="AD138" s="1">
        <v>1</v>
      </c>
      <c r="AE138" s="1">
        <v>8</v>
      </c>
      <c r="AF138" s="1">
        <v>11</v>
      </c>
      <c r="AG138" s="1">
        <f t="shared" si="17"/>
        <v>20</v>
      </c>
      <c r="AH138" s="12">
        <v>16.120999999999999</v>
      </c>
      <c r="AI138" s="12">
        <v>0</v>
      </c>
      <c r="AJ138" s="12">
        <v>50.177</v>
      </c>
      <c r="AK138" s="12">
        <f t="shared" si="18"/>
        <v>66.298000000000002</v>
      </c>
      <c r="AL138" s="1">
        <v>2</v>
      </c>
      <c r="AM138" s="1">
        <v>0</v>
      </c>
      <c r="AN138" s="1">
        <v>13</v>
      </c>
      <c r="AO138" s="1">
        <f t="shared" si="19"/>
        <v>15</v>
      </c>
      <c r="AP138" s="1">
        <v>0</v>
      </c>
      <c r="AQ138" s="1">
        <v>0</v>
      </c>
      <c r="AR138" s="1">
        <v>0</v>
      </c>
      <c r="AS138" s="1">
        <f>+SUM(BS_InfraMR[[#This Row],[B.02.1 - Parque de Coches Eléctricos Motrices]:[B.02.3 - Parque de Coches Eléctricos Motrices Tipo R]])</f>
        <v>0</v>
      </c>
      <c r="AT138" s="1">
        <v>0</v>
      </c>
      <c r="AU138" s="1">
        <v>0</v>
      </c>
      <c r="AV138" s="1">
        <v>0</v>
      </c>
      <c r="AW138" s="1">
        <f>+SUM(BS_InfraMR[[#This Row],[B.03.1 - Parque de Coches Motores Motrices Remolcados]:[B.03.3 - Parque de Coches Motores Motrices Cabina]])</f>
        <v>0</v>
      </c>
      <c r="AX138" s="1">
        <v>43</v>
      </c>
      <c r="AY138" s="1">
        <v>13</v>
      </c>
      <c r="AZ138" s="1">
        <v>0</v>
      </c>
      <c r="BA138" s="1">
        <v>26</v>
      </c>
      <c r="BB138" s="1">
        <v>0</v>
      </c>
      <c r="BC138" s="1">
        <f t="shared" si="20"/>
        <v>82</v>
      </c>
      <c r="BD138" s="1">
        <v>1</v>
      </c>
      <c r="BE138" s="1">
        <v>31</v>
      </c>
      <c r="BF138" s="12">
        <v>1</v>
      </c>
    </row>
    <row r="139" spans="1:58">
      <c r="A139" s="1">
        <v>2004</v>
      </c>
      <c r="B139" s="1" t="s">
        <v>120</v>
      </c>
      <c r="C139" s="12">
        <v>18.643000000000001</v>
      </c>
      <c r="D139" s="12">
        <v>47.968000000000004</v>
      </c>
      <c r="E139" s="12">
        <v>0</v>
      </c>
      <c r="F139" s="12">
        <v>0</v>
      </c>
      <c r="G139" s="12">
        <f t="shared" si="14"/>
        <v>66.611000000000004</v>
      </c>
      <c r="H139" s="12">
        <v>66.611000000000004</v>
      </c>
      <c r="I139" s="12">
        <v>103.99600000000001</v>
      </c>
      <c r="J139" s="12">
        <v>114.57899999999999</v>
      </c>
      <c r="K139" s="12">
        <v>0</v>
      </c>
      <c r="L139" s="12">
        <v>0</v>
      </c>
      <c r="M139" s="12">
        <v>0</v>
      </c>
      <c r="N139" s="12">
        <f>+BS_InfraMR[[#This Row],[A.03.1 -  Longitud de Vías de Explotación No Electrificadas Troncales y Ramales (vía principal) (km)]]+BS_InfraMR[[#This Row],[A.04.1 -  Longitud de Vías de Explotación Electrificadas Troncales y Ramales (vía principal) (km)]]</f>
        <v>114.57899999999999</v>
      </c>
      <c r="O139" s="12">
        <v>114.57899999999999</v>
      </c>
      <c r="P139" s="1">
        <v>23</v>
      </c>
      <c r="Q139" s="1">
        <v>6</v>
      </c>
      <c r="R139" s="1">
        <v>1</v>
      </c>
      <c r="S139" s="1">
        <f>+SUM(BS_InfraMR[[#This Row],[A.05.1 - Número de Estaciones en Explotación (cantidad)]:[A.07.1 - Número de Apeaderos en Explotación (cantidad)]])</f>
        <v>30</v>
      </c>
      <c r="T139" s="1">
        <v>18</v>
      </c>
      <c r="U139" s="1">
        <v>31</v>
      </c>
      <c r="V139" s="1">
        <v>0</v>
      </c>
      <c r="W139" s="1">
        <v>26</v>
      </c>
      <c r="X139" s="1">
        <v>0</v>
      </c>
      <c r="Y139" s="1">
        <f t="shared" si="15"/>
        <v>75</v>
      </c>
      <c r="Z139" s="1">
        <v>13</v>
      </c>
      <c r="AA139" s="1">
        <v>13</v>
      </c>
      <c r="AB139" s="1">
        <f>+BS_InfraMR[[#This Row],[Total Pasos Vehiculares a Nivel]]</f>
        <v>75</v>
      </c>
      <c r="AC139" s="1">
        <f t="shared" si="16"/>
        <v>101</v>
      </c>
      <c r="AD139" s="1">
        <v>1</v>
      </c>
      <c r="AE139" s="1">
        <v>8</v>
      </c>
      <c r="AF139" s="1">
        <v>11</v>
      </c>
      <c r="AG139" s="1">
        <f t="shared" si="17"/>
        <v>20</v>
      </c>
      <c r="AH139" s="12">
        <v>16.120999999999999</v>
      </c>
      <c r="AI139" s="12">
        <v>0</v>
      </c>
      <c r="AJ139" s="12">
        <v>50.177</v>
      </c>
      <c r="AK139" s="12">
        <f t="shared" si="18"/>
        <v>66.298000000000002</v>
      </c>
      <c r="AL139" s="1">
        <v>2</v>
      </c>
      <c r="AM139" s="1">
        <v>0</v>
      </c>
      <c r="AN139" s="1">
        <v>13</v>
      </c>
      <c r="AO139" s="1">
        <f t="shared" si="19"/>
        <v>15</v>
      </c>
      <c r="AP139" s="1">
        <v>0</v>
      </c>
      <c r="AQ139" s="1">
        <v>0</v>
      </c>
      <c r="AR139" s="1">
        <v>0</v>
      </c>
      <c r="AS139" s="1">
        <f>+SUM(BS_InfraMR[[#This Row],[B.02.1 - Parque de Coches Eléctricos Motrices]:[B.02.3 - Parque de Coches Eléctricos Motrices Tipo R]])</f>
        <v>0</v>
      </c>
      <c r="AT139" s="1">
        <v>0</v>
      </c>
      <c r="AU139" s="1">
        <v>0</v>
      </c>
      <c r="AV139" s="1">
        <v>0</v>
      </c>
      <c r="AW139" s="1">
        <f>+SUM(BS_InfraMR[[#This Row],[B.03.1 - Parque de Coches Motores Motrices Remolcados]:[B.03.3 - Parque de Coches Motores Motrices Cabina]])</f>
        <v>0</v>
      </c>
      <c r="AX139" s="1">
        <v>43</v>
      </c>
      <c r="AY139" s="1">
        <v>13</v>
      </c>
      <c r="AZ139" s="1">
        <v>0</v>
      </c>
      <c r="BA139" s="1">
        <v>26</v>
      </c>
      <c r="BB139" s="1">
        <v>0</v>
      </c>
      <c r="BC139" s="1">
        <f t="shared" si="20"/>
        <v>82</v>
      </c>
      <c r="BD139" s="1">
        <v>1</v>
      </c>
      <c r="BE139" s="1">
        <v>31</v>
      </c>
      <c r="BF139" s="12">
        <v>1</v>
      </c>
    </row>
    <row r="140" spans="1:58">
      <c r="A140" s="1">
        <v>2004</v>
      </c>
      <c r="B140" s="1" t="s">
        <v>121</v>
      </c>
      <c r="C140" s="12">
        <v>18.643000000000001</v>
      </c>
      <c r="D140" s="12">
        <v>47.968000000000004</v>
      </c>
      <c r="E140" s="12">
        <v>0</v>
      </c>
      <c r="F140" s="12">
        <v>0</v>
      </c>
      <c r="G140" s="12">
        <f t="shared" si="14"/>
        <v>66.611000000000004</v>
      </c>
      <c r="H140" s="12">
        <v>66.611000000000004</v>
      </c>
      <c r="I140" s="12">
        <v>103.99600000000001</v>
      </c>
      <c r="J140" s="12">
        <v>114.57899999999999</v>
      </c>
      <c r="K140" s="12">
        <v>0</v>
      </c>
      <c r="L140" s="12">
        <v>0</v>
      </c>
      <c r="M140" s="12">
        <v>0</v>
      </c>
      <c r="N140" s="12">
        <f>+BS_InfraMR[[#This Row],[A.03.1 -  Longitud de Vías de Explotación No Electrificadas Troncales y Ramales (vía principal) (km)]]+BS_InfraMR[[#This Row],[A.04.1 -  Longitud de Vías de Explotación Electrificadas Troncales y Ramales (vía principal) (km)]]</f>
        <v>114.57899999999999</v>
      </c>
      <c r="O140" s="12">
        <v>114.57899999999999</v>
      </c>
      <c r="P140" s="1">
        <v>23</v>
      </c>
      <c r="Q140" s="1">
        <v>6</v>
      </c>
      <c r="R140" s="1">
        <v>1</v>
      </c>
      <c r="S140" s="1">
        <f>+SUM(BS_InfraMR[[#This Row],[A.05.1 - Número de Estaciones en Explotación (cantidad)]:[A.07.1 - Número de Apeaderos en Explotación (cantidad)]])</f>
        <v>30</v>
      </c>
      <c r="T140" s="1">
        <v>18</v>
      </c>
      <c r="U140" s="1">
        <v>31</v>
      </c>
      <c r="V140" s="1">
        <v>0</v>
      </c>
      <c r="W140" s="1">
        <v>26</v>
      </c>
      <c r="X140" s="1">
        <v>0</v>
      </c>
      <c r="Y140" s="1">
        <f t="shared" si="15"/>
        <v>75</v>
      </c>
      <c r="Z140" s="1">
        <v>13</v>
      </c>
      <c r="AA140" s="1">
        <v>13</v>
      </c>
      <c r="AB140" s="1">
        <f>+BS_InfraMR[[#This Row],[Total Pasos Vehiculares a Nivel]]</f>
        <v>75</v>
      </c>
      <c r="AC140" s="1">
        <f t="shared" si="16"/>
        <v>101</v>
      </c>
      <c r="AD140" s="1">
        <v>1</v>
      </c>
      <c r="AE140" s="1">
        <v>8</v>
      </c>
      <c r="AF140" s="1">
        <v>11</v>
      </c>
      <c r="AG140" s="1">
        <f t="shared" si="17"/>
        <v>20</v>
      </c>
      <c r="AH140" s="12">
        <v>16.120999999999999</v>
      </c>
      <c r="AI140" s="12">
        <v>0</v>
      </c>
      <c r="AJ140" s="12">
        <v>50.177</v>
      </c>
      <c r="AK140" s="12">
        <f t="shared" si="18"/>
        <v>66.298000000000002</v>
      </c>
      <c r="AL140" s="1">
        <v>2</v>
      </c>
      <c r="AM140" s="1">
        <v>0</v>
      </c>
      <c r="AN140" s="1">
        <v>13</v>
      </c>
      <c r="AO140" s="1">
        <f t="shared" si="19"/>
        <v>15</v>
      </c>
      <c r="AP140" s="1">
        <v>0</v>
      </c>
      <c r="AQ140" s="1">
        <v>0</v>
      </c>
      <c r="AR140" s="1">
        <v>0</v>
      </c>
      <c r="AS140" s="1">
        <f>+SUM(BS_InfraMR[[#This Row],[B.02.1 - Parque de Coches Eléctricos Motrices]:[B.02.3 - Parque de Coches Eléctricos Motrices Tipo R]])</f>
        <v>0</v>
      </c>
      <c r="AT140" s="1">
        <v>0</v>
      </c>
      <c r="AU140" s="1">
        <v>0</v>
      </c>
      <c r="AV140" s="1">
        <v>0</v>
      </c>
      <c r="AW140" s="1">
        <f>+SUM(BS_InfraMR[[#This Row],[B.03.1 - Parque de Coches Motores Motrices Remolcados]:[B.03.3 - Parque de Coches Motores Motrices Cabina]])</f>
        <v>0</v>
      </c>
      <c r="AX140" s="1">
        <v>43</v>
      </c>
      <c r="AY140" s="1">
        <v>13</v>
      </c>
      <c r="AZ140" s="1">
        <v>0</v>
      </c>
      <c r="BA140" s="1">
        <v>26</v>
      </c>
      <c r="BB140" s="1">
        <v>0</v>
      </c>
      <c r="BC140" s="1">
        <f t="shared" si="20"/>
        <v>82</v>
      </c>
      <c r="BD140" s="1">
        <v>1</v>
      </c>
      <c r="BE140" s="1">
        <v>31</v>
      </c>
      <c r="BF140" s="12">
        <v>1</v>
      </c>
    </row>
    <row r="141" spans="1:58">
      <c r="A141" s="1">
        <v>2004</v>
      </c>
      <c r="B141" s="1" t="s">
        <v>122</v>
      </c>
      <c r="C141" s="12">
        <v>18.643000000000001</v>
      </c>
      <c r="D141" s="12">
        <v>47.968000000000004</v>
      </c>
      <c r="E141" s="12">
        <v>0</v>
      </c>
      <c r="F141" s="12">
        <v>0</v>
      </c>
      <c r="G141" s="12">
        <f t="shared" si="14"/>
        <v>66.611000000000004</v>
      </c>
      <c r="H141" s="12">
        <v>66.611000000000004</v>
      </c>
      <c r="I141" s="12">
        <v>103.99600000000001</v>
      </c>
      <c r="J141" s="12">
        <v>114.57899999999999</v>
      </c>
      <c r="K141" s="12">
        <v>0</v>
      </c>
      <c r="L141" s="12">
        <v>0</v>
      </c>
      <c r="M141" s="12">
        <v>0</v>
      </c>
      <c r="N141" s="12">
        <f>+BS_InfraMR[[#This Row],[A.03.1 -  Longitud de Vías de Explotación No Electrificadas Troncales y Ramales (vía principal) (km)]]+BS_InfraMR[[#This Row],[A.04.1 -  Longitud de Vías de Explotación Electrificadas Troncales y Ramales (vía principal) (km)]]</f>
        <v>114.57899999999999</v>
      </c>
      <c r="O141" s="12">
        <v>114.57899999999999</v>
      </c>
      <c r="P141" s="1">
        <v>23</v>
      </c>
      <c r="Q141" s="1">
        <v>6</v>
      </c>
      <c r="R141" s="1">
        <v>1</v>
      </c>
      <c r="S141" s="1">
        <f>+SUM(BS_InfraMR[[#This Row],[A.05.1 - Número de Estaciones en Explotación (cantidad)]:[A.07.1 - Número de Apeaderos en Explotación (cantidad)]])</f>
        <v>30</v>
      </c>
      <c r="T141" s="1">
        <v>18</v>
      </c>
      <c r="U141" s="1">
        <v>31</v>
      </c>
      <c r="V141" s="1">
        <v>0</v>
      </c>
      <c r="W141" s="1">
        <v>26</v>
      </c>
      <c r="X141" s="1">
        <v>0</v>
      </c>
      <c r="Y141" s="1">
        <f t="shared" si="15"/>
        <v>75</v>
      </c>
      <c r="Z141" s="1">
        <v>13</v>
      </c>
      <c r="AA141" s="1">
        <v>13</v>
      </c>
      <c r="AB141" s="1">
        <f>+BS_InfraMR[[#This Row],[Total Pasos Vehiculares a Nivel]]</f>
        <v>75</v>
      </c>
      <c r="AC141" s="1">
        <f t="shared" si="16"/>
        <v>101</v>
      </c>
      <c r="AD141" s="1">
        <v>1</v>
      </c>
      <c r="AE141" s="1">
        <v>8</v>
      </c>
      <c r="AF141" s="1">
        <v>11</v>
      </c>
      <c r="AG141" s="1">
        <f t="shared" si="17"/>
        <v>20</v>
      </c>
      <c r="AH141" s="12">
        <v>16.120999999999999</v>
      </c>
      <c r="AI141" s="12">
        <v>0</v>
      </c>
      <c r="AJ141" s="12">
        <v>50.177</v>
      </c>
      <c r="AK141" s="12">
        <f t="shared" si="18"/>
        <v>66.298000000000002</v>
      </c>
      <c r="AL141" s="1">
        <v>2</v>
      </c>
      <c r="AM141" s="1">
        <v>0</v>
      </c>
      <c r="AN141" s="1">
        <v>13</v>
      </c>
      <c r="AO141" s="1">
        <f t="shared" si="19"/>
        <v>15</v>
      </c>
      <c r="AP141" s="1">
        <v>0</v>
      </c>
      <c r="AQ141" s="1">
        <v>0</v>
      </c>
      <c r="AR141" s="1">
        <v>0</v>
      </c>
      <c r="AS141" s="1">
        <f>+SUM(BS_InfraMR[[#This Row],[B.02.1 - Parque de Coches Eléctricos Motrices]:[B.02.3 - Parque de Coches Eléctricos Motrices Tipo R]])</f>
        <v>0</v>
      </c>
      <c r="AT141" s="1">
        <v>0</v>
      </c>
      <c r="AU141" s="1">
        <v>0</v>
      </c>
      <c r="AV141" s="1">
        <v>0</v>
      </c>
      <c r="AW141" s="1">
        <f>+SUM(BS_InfraMR[[#This Row],[B.03.1 - Parque de Coches Motores Motrices Remolcados]:[B.03.3 - Parque de Coches Motores Motrices Cabina]])</f>
        <v>0</v>
      </c>
      <c r="AX141" s="1">
        <v>43</v>
      </c>
      <c r="AY141" s="1">
        <v>13</v>
      </c>
      <c r="AZ141" s="1">
        <v>0</v>
      </c>
      <c r="BA141" s="1">
        <v>26</v>
      </c>
      <c r="BB141" s="1">
        <v>0</v>
      </c>
      <c r="BC141" s="1">
        <f t="shared" si="20"/>
        <v>82</v>
      </c>
      <c r="BD141" s="1">
        <v>1</v>
      </c>
      <c r="BE141" s="1">
        <v>31</v>
      </c>
      <c r="BF141" s="12">
        <v>1</v>
      </c>
    </row>
    <row r="142" spans="1:58">
      <c r="A142" s="1">
        <v>2004</v>
      </c>
      <c r="B142" s="1" t="s">
        <v>123</v>
      </c>
      <c r="C142" s="12">
        <v>18.643000000000001</v>
      </c>
      <c r="D142" s="12">
        <v>47.968000000000004</v>
      </c>
      <c r="E142" s="12">
        <v>0</v>
      </c>
      <c r="F142" s="12">
        <v>0</v>
      </c>
      <c r="G142" s="12">
        <f t="shared" si="14"/>
        <v>66.611000000000004</v>
      </c>
      <c r="H142" s="12">
        <v>66.611000000000004</v>
      </c>
      <c r="I142" s="12">
        <v>103.99600000000001</v>
      </c>
      <c r="J142" s="12">
        <v>114.57899999999999</v>
      </c>
      <c r="K142" s="12">
        <v>0</v>
      </c>
      <c r="L142" s="12">
        <v>0</v>
      </c>
      <c r="M142" s="12">
        <v>0</v>
      </c>
      <c r="N142" s="12">
        <f>+BS_InfraMR[[#This Row],[A.03.1 -  Longitud de Vías de Explotación No Electrificadas Troncales y Ramales (vía principal) (km)]]+BS_InfraMR[[#This Row],[A.04.1 -  Longitud de Vías de Explotación Electrificadas Troncales y Ramales (vía principal) (km)]]</f>
        <v>114.57899999999999</v>
      </c>
      <c r="O142" s="12">
        <v>114.57899999999999</v>
      </c>
      <c r="P142" s="1">
        <v>23</v>
      </c>
      <c r="Q142" s="1">
        <v>6</v>
      </c>
      <c r="R142" s="1">
        <v>1</v>
      </c>
      <c r="S142" s="1">
        <f>+SUM(BS_InfraMR[[#This Row],[A.05.1 - Número de Estaciones en Explotación (cantidad)]:[A.07.1 - Número de Apeaderos en Explotación (cantidad)]])</f>
        <v>30</v>
      </c>
      <c r="T142" s="1">
        <v>18</v>
      </c>
      <c r="U142" s="1">
        <v>31</v>
      </c>
      <c r="V142" s="1">
        <v>0</v>
      </c>
      <c r="W142" s="1">
        <v>26</v>
      </c>
      <c r="X142" s="1">
        <v>0</v>
      </c>
      <c r="Y142" s="1">
        <f t="shared" si="15"/>
        <v>75</v>
      </c>
      <c r="Z142" s="1">
        <v>13</v>
      </c>
      <c r="AA142" s="1">
        <v>13</v>
      </c>
      <c r="AB142" s="1">
        <f>+BS_InfraMR[[#This Row],[Total Pasos Vehiculares a Nivel]]</f>
        <v>75</v>
      </c>
      <c r="AC142" s="1">
        <f t="shared" si="16"/>
        <v>101</v>
      </c>
      <c r="AD142" s="1">
        <v>1</v>
      </c>
      <c r="AE142" s="1">
        <v>8</v>
      </c>
      <c r="AF142" s="1">
        <v>11</v>
      </c>
      <c r="AG142" s="1">
        <f t="shared" si="17"/>
        <v>20</v>
      </c>
      <c r="AH142" s="12">
        <v>16.120999999999999</v>
      </c>
      <c r="AI142" s="12">
        <v>0</v>
      </c>
      <c r="AJ142" s="12">
        <v>50.177</v>
      </c>
      <c r="AK142" s="12">
        <f t="shared" si="18"/>
        <v>66.298000000000002</v>
      </c>
      <c r="AL142" s="1">
        <v>2</v>
      </c>
      <c r="AM142" s="1">
        <v>0</v>
      </c>
      <c r="AN142" s="1">
        <v>13</v>
      </c>
      <c r="AO142" s="1">
        <f t="shared" si="19"/>
        <v>15</v>
      </c>
      <c r="AP142" s="1">
        <v>0</v>
      </c>
      <c r="AQ142" s="1">
        <v>0</v>
      </c>
      <c r="AR142" s="1">
        <v>0</v>
      </c>
      <c r="AS142" s="1">
        <f>+SUM(BS_InfraMR[[#This Row],[B.02.1 - Parque de Coches Eléctricos Motrices]:[B.02.3 - Parque de Coches Eléctricos Motrices Tipo R]])</f>
        <v>0</v>
      </c>
      <c r="AT142" s="1">
        <v>0</v>
      </c>
      <c r="AU142" s="1">
        <v>0</v>
      </c>
      <c r="AV142" s="1">
        <v>0</v>
      </c>
      <c r="AW142" s="1">
        <f>+SUM(BS_InfraMR[[#This Row],[B.03.1 - Parque de Coches Motores Motrices Remolcados]:[B.03.3 - Parque de Coches Motores Motrices Cabina]])</f>
        <v>0</v>
      </c>
      <c r="AX142" s="1">
        <v>43</v>
      </c>
      <c r="AY142" s="1">
        <v>13</v>
      </c>
      <c r="AZ142" s="1">
        <v>0</v>
      </c>
      <c r="BA142" s="1">
        <v>26</v>
      </c>
      <c r="BB142" s="1">
        <v>0</v>
      </c>
      <c r="BC142" s="1">
        <f t="shared" si="20"/>
        <v>82</v>
      </c>
      <c r="BD142" s="1">
        <v>1</v>
      </c>
      <c r="BE142" s="1">
        <v>31</v>
      </c>
      <c r="BF142" s="12">
        <v>1</v>
      </c>
    </row>
    <row r="143" spans="1:58">
      <c r="A143" s="1">
        <v>2004</v>
      </c>
      <c r="B143" s="1" t="s">
        <v>124</v>
      </c>
      <c r="C143" s="12">
        <v>18.643000000000001</v>
      </c>
      <c r="D143" s="12">
        <v>47.968000000000004</v>
      </c>
      <c r="E143" s="12">
        <v>0</v>
      </c>
      <c r="F143" s="12">
        <v>0</v>
      </c>
      <c r="G143" s="12">
        <f t="shared" si="14"/>
        <v>66.611000000000004</v>
      </c>
      <c r="H143" s="12">
        <v>66.611000000000004</v>
      </c>
      <c r="I143" s="12">
        <v>103.99600000000001</v>
      </c>
      <c r="J143" s="12">
        <v>114.57899999999999</v>
      </c>
      <c r="K143" s="12">
        <v>0</v>
      </c>
      <c r="L143" s="12">
        <v>0</v>
      </c>
      <c r="M143" s="12">
        <v>0</v>
      </c>
      <c r="N143" s="12">
        <f>+BS_InfraMR[[#This Row],[A.03.1 -  Longitud de Vías de Explotación No Electrificadas Troncales y Ramales (vía principal) (km)]]+BS_InfraMR[[#This Row],[A.04.1 -  Longitud de Vías de Explotación Electrificadas Troncales y Ramales (vía principal) (km)]]</f>
        <v>114.57899999999999</v>
      </c>
      <c r="O143" s="12">
        <v>114.57899999999999</v>
      </c>
      <c r="P143" s="1">
        <v>23</v>
      </c>
      <c r="Q143" s="1">
        <v>6</v>
      </c>
      <c r="R143" s="1">
        <v>1</v>
      </c>
      <c r="S143" s="1">
        <f>+SUM(BS_InfraMR[[#This Row],[A.05.1 - Número de Estaciones en Explotación (cantidad)]:[A.07.1 - Número de Apeaderos en Explotación (cantidad)]])</f>
        <v>30</v>
      </c>
      <c r="T143" s="1">
        <v>18</v>
      </c>
      <c r="U143" s="1">
        <v>31</v>
      </c>
      <c r="V143" s="1">
        <v>0</v>
      </c>
      <c r="W143" s="1">
        <v>26</v>
      </c>
      <c r="X143" s="1">
        <v>0</v>
      </c>
      <c r="Y143" s="1">
        <f t="shared" si="15"/>
        <v>75</v>
      </c>
      <c r="Z143" s="1">
        <v>13</v>
      </c>
      <c r="AA143" s="1">
        <v>13</v>
      </c>
      <c r="AB143" s="1">
        <f>+BS_InfraMR[[#This Row],[Total Pasos Vehiculares a Nivel]]</f>
        <v>75</v>
      </c>
      <c r="AC143" s="1">
        <f t="shared" si="16"/>
        <v>101</v>
      </c>
      <c r="AD143" s="1">
        <v>1</v>
      </c>
      <c r="AE143" s="1">
        <v>8</v>
      </c>
      <c r="AF143" s="1">
        <v>11</v>
      </c>
      <c r="AG143" s="1">
        <f t="shared" si="17"/>
        <v>20</v>
      </c>
      <c r="AH143" s="12">
        <v>16.120999999999999</v>
      </c>
      <c r="AI143" s="12">
        <v>0</v>
      </c>
      <c r="AJ143" s="12">
        <v>50.177</v>
      </c>
      <c r="AK143" s="12">
        <f t="shared" si="18"/>
        <v>66.298000000000002</v>
      </c>
      <c r="AL143" s="1">
        <v>2</v>
      </c>
      <c r="AM143" s="1">
        <v>0</v>
      </c>
      <c r="AN143" s="1">
        <v>13</v>
      </c>
      <c r="AO143" s="1">
        <f t="shared" si="19"/>
        <v>15</v>
      </c>
      <c r="AP143" s="1">
        <v>0</v>
      </c>
      <c r="AQ143" s="1">
        <v>0</v>
      </c>
      <c r="AR143" s="1">
        <v>0</v>
      </c>
      <c r="AS143" s="1">
        <f>+SUM(BS_InfraMR[[#This Row],[B.02.1 - Parque de Coches Eléctricos Motrices]:[B.02.3 - Parque de Coches Eléctricos Motrices Tipo R]])</f>
        <v>0</v>
      </c>
      <c r="AT143" s="1">
        <v>0</v>
      </c>
      <c r="AU143" s="1">
        <v>0</v>
      </c>
      <c r="AV143" s="1">
        <v>0</v>
      </c>
      <c r="AW143" s="1">
        <f>+SUM(BS_InfraMR[[#This Row],[B.03.1 - Parque de Coches Motores Motrices Remolcados]:[B.03.3 - Parque de Coches Motores Motrices Cabina]])</f>
        <v>0</v>
      </c>
      <c r="AX143" s="1">
        <v>43</v>
      </c>
      <c r="AY143" s="1">
        <v>13</v>
      </c>
      <c r="AZ143" s="1">
        <v>0</v>
      </c>
      <c r="BA143" s="1">
        <v>26</v>
      </c>
      <c r="BB143" s="1">
        <v>0</v>
      </c>
      <c r="BC143" s="1">
        <f t="shared" si="20"/>
        <v>82</v>
      </c>
      <c r="BD143" s="1">
        <v>1</v>
      </c>
      <c r="BE143" s="1">
        <v>31</v>
      </c>
      <c r="BF143" s="12">
        <v>1</v>
      </c>
    </row>
    <row r="144" spans="1:58">
      <c r="A144" s="1">
        <v>2004</v>
      </c>
      <c r="B144" s="1" t="s">
        <v>125</v>
      </c>
      <c r="C144" s="12">
        <v>18.643000000000001</v>
      </c>
      <c r="D144" s="12">
        <v>47.968000000000004</v>
      </c>
      <c r="E144" s="12">
        <v>0</v>
      </c>
      <c r="F144" s="12">
        <v>0</v>
      </c>
      <c r="G144" s="12">
        <f t="shared" si="14"/>
        <v>66.611000000000004</v>
      </c>
      <c r="H144" s="12">
        <v>66.611000000000004</v>
      </c>
      <c r="I144" s="12">
        <v>103.99600000000001</v>
      </c>
      <c r="J144" s="12">
        <v>114.57899999999999</v>
      </c>
      <c r="K144" s="12">
        <v>0</v>
      </c>
      <c r="L144" s="12">
        <v>0</v>
      </c>
      <c r="M144" s="12">
        <v>0</v>
      </c>
      <c r="N144" s="12">
        <f>+BS_InfraMR[[#This Row],[A.03.1 -  Longitud de Vías de Explotación No Electrificadas Troncales y Ramales (vía principal) (km)]]+BS_InfraMR[[#This Row],[A.04.1 -  Longitud de Vías de Explotación Electrificadas Troncales y Ramales (vía principal) (km)]]</f>
        <v>114.57899999999999</v>
      </c>
      <c r="O144" s="12">
        <v>114.57899999999999</v>
      </c>
      <c r="P144" s="1">
        <v>23</v>
      </c>
      <c r="Q144" s="1">
        <v>6</v>
      </c>
      <c r="R144" s="1">
        <v>1</v>
      </c>
      <c r="S144" s="1">
        <f>+SUM(BS_InfraMR[[#This Row],[A.05.1 - Número de Estaciones en Explotación (cantidad)]:[A.07.1 - Número de Apeaderos en Explotación (cantidad)]])</f>
        <v>30</v>
      </c>
      <c r="T144" s="1">
        <v>18</v>
      </c>
      <c r="U144" s="1">
        <v>31</v>
      </c>
      <c r="V144" s="1">
        <v>0</v>
      </c>
      <c r="W144" s="1">
        <v>26</v>
      </c>
      <c r="X144" s="1">
        <v>0</v>
      </c>
      <c r="Y144" s="1">
        <f t="shared" si="15"/>
        <v>75</v>
      </c>
      <c r="Z144" s="1">
        <v>13</v>
      </c>
      <c r="AA144" s="1">
        <v>13</v>
      </c>
      <c r="AB144" s="1">
        <f>+BS_InfraMR[[#This Row],[Total Pasos Vehiculares a Nivel]]</f>
        <v>75</v>
      </c>
      <c r="AC144" s="1">
        <f t="shared" si="16"/>
        <v>101</v>
      </c>
      <c r="AD144" s="1">
        <v>1</v>
      </c>
      <c r="AE144" s="1">
        <v>8</v>
      </c>
      <c r="AF144" s="1">
        <v>11</v>
      </c>
      <c r="AG144" s="1">
        <f t="shared" si="17"/>
        <v>20</v>
      </c>
      <c r="AH144" s="12">
        <v>16.120999999999999</v>
      </c>
      <c r="AI144" s="12">
        <v>0</v>
      </c>
      <c r="AJ144" s="12">
        <v>50.177</v>
      </c>
      <c r="AK144" s="12">
        <f t="shared" si="18"/>
        <v>66.298000000000002</v>
      </c>
      <c r="AL144" s="1">
        <v>2</v>
      </c>
      <c r="AM144" s="1">
        <v>0</v>
      </c>
      <c r="AN144" s="1">
        <v>13</v>
      </c>
      <c r="AO144" s="1">
        <f t="shared" si="19"/>
        <v>15</v>
      </c>
      <c r="AP144" s="1">
        <v>0</v>
      </c>
      <c r="AQ144" s="1">
        <v>0</v>
      </c>
      <c r="AR144" s="1">
        <v>0</v>
      </c>
      <c r="AS144" s="1">
        <f>+SUM(BS_InfraMR[[#This Row],[B.02.1 - Parque de Coches Eléctricos Motrices]:[B.02.3 - Parque de Coches Eléctricos Motrices Tipo R]])</f>
        <v>0</v>
      </c>
      <c r="AT144" s="1">
        <v>0</v>
      </c>
      <c r="AU144" s="1">
        <v>0</v>
      </c>
      <c r="AV144" s="1">
        <v>0</v>
      </c>
      <c r="AW144" s="1">
        <f>+SUM(BS_InfraMR[[#This Row],[B.03.1 - Parque de Coches Motores Motrices Remolcados]:[B.03.3 - Parque de Coches Motores Motrices Cabina]])</f>
        <v>0</v>
      </c>
      <c r="AX144" s="1">
        <v>43</v>
      </c>
      <c r="AY144" s="1">
        <v>13</v>
      </c>
      <c r="AZ144" s="1">
        <v>0</v>
      </c>
      <c r="BA144" s="1">
        <v>26</v>
      </c>
      <c r="BB144" s="1">
        <v>0</v>
      </c>
      <c r="BC144" s="1">
        <f t="shared" si="20"/>
        <v>82</v>
      </c>
      <c r="BD144" s="1">
        <v>1</v>
      </c>
      <c r="BE144" s="1">
        <v>31</v>
      </c>
      <c r="BF144" s="12">
        <v>1</v>
      </c>
    </row>
    <row r="145" spans="1:58">
      <c r="A145" s="1">
        <v>2004</v>
      </c>
      <c r="B145" s="1" t="s">
        <v>126</v>
      </c>
      <c r="C145" s="12">
        <v>18.643000000000001</v>
      </c>
      <c r="D145" s="12">
        <v>47.968000000000004</v>
      </c>
      <c r="E145" s="12">
        <v>0</v>
      </c>
      <c r="F145" s="12">
        <v>0</v>
      </c>
      <c r="G145" s="12">
        <f t="shared" si="14"/>
        <v>66.611000000000004</v>
      </c>
      <c r="H145" s="12">
        <v>66.611000000000004</v>
      </c>
      <c r="I145" s="12">
        <v>103.99600000000001</v>
      </c>
      <c r="J145" s="12">
        <v>114.57899999999999</v>
      </c>
      <c r="K145" s="12">
        <v>0</v>
      </c>
      <c r="L145" s="12">
        <v>0</v>
      </c>
      <c r="M145" s="12">
        <v>0</v>
      </c>
      <c r="N145" s="12">
        <f>+BS_InfraMR[[#This Row],[A.03.1 -  Longitud de Vías de Explotación No Electrificadas Troncales y Ramales (vía principal) (km)]]+BS_InfraMR[[#This Row],[A.04.1 -  Longitud de Vías de Explotación Electrificadas Troncales y Ramales (vía principal) (km)]]</f>
        <v>114.57899999999999</v>
      </c>
      <c r="O145" s="12">
        <v>114.57899999999999</v>
      </c>
      <c r="P145" s="1">
        <v>23</v>
      </c>
      <c r="Q145" s="1">
        <v>6</v>
      </c>
      <c r="R145" s="1">
        <v>1</v>
      </c>
      <c r="S145" s="1">
        <f>+SUM(BS_InfraMR[[#This Row],[A.05.1 - Número de Estaciones en Explotación (cantidad)]:[A.07.1 - Número de Apeaderos en Explotación (cantidad)]])</f>
        <v>30</v>
      </c>
      <c r="T145" s="1">
        <v>18</v>
      </c>
      <c r="U145" s="1">
        <v>31</v>
      </c>
      <c r="V145" s="1">
        <v>0</v>
      </c>
      <c r="W145" s="1">
        <v>26</v>
      </c>
      <c r="X145" s="1">
        <v>0</v>
      </c>
      <c r="Y145" s="1">
        <f t="shared" si="15"/>
        <v>75</v>
      </c>
      <c r="Z145" s="1">
        <v>13</v>
      </c>
      <c r="AA145" s="1">
        <v>13</v>
      </c>
      <c r="AB145" s="1">
        <f>+BS_InfraMR[[#This Row],[Total Pasos Vehiculares a Nivel]]</f>
        <v>75</v>
      </c>
      <c r="AC145" s="1">
        <f t="shared" si="16"/>
        <v>101</v>
      </c>
      <c r="AD145" s="1">
        <v>1</v>
      </c>
      <c r="AE145" s="1">
        <v>8</v>
      </c>
      <c r="AF145" s="1">
        <v>11</v>
      </c>
      <c r="AG145" s="1">
        <f t="shared" si="17"/>
        <v>20</v>
      </c>
      <c r="AH145" s="12">
        <v>16.120999999999999</v>
      </c>
      <c r="AI145" s="12">
        <v>0</v>
      </c>
      <c r="AJ145" s="12">
        <v>50.177</v>
      </c>
      <c r="AK145" s="12">
        <f t="shared" si="18"/>
        <v>66.298000000000002</v>
      </c>
      <c r="AL145" s="1">
        <v>2</v>
      </c>
      <c r="AM145" s="1">
        <v>0</v>
      </c>
      <c r="AN145" s="1">
        <v>13</v>
      </c>
      <c r="AO145" s="1">
        <f t="shared" si="19"/>
        <v>15</v>
      </c>
      <c r="AP145" s="1">
        <v>0</v>
      </c>
      <c r="AQ145" s="1">
        <v>0</v>
      </c>
      <c r="AR145" s="1">
        <v>0</v>
      </c>
      <c r="AS145" s="1">
        <f>+SUM(BS_InfraMR[[#This Row],[B.02.1 - Parque de Coches Eléctricos Motrices]:[B.02.3 - Parque de Coches Eléctricos Motrices Tipo R]])</f>
        <v>0</v>
      </c>
      <c r="AT145" s="1">
        <v>0</v>
      </c>
      <c r="AU145" s="1">
        <v>0</v>
      </c>
      <c r="AV145" s="1">
        <v>0</v>
      </c>
      <c r="AW145" s="1">
        <f>+SUM(BS_InfraMR[[#This Row],[B.03.1 - Parque de Coches Motores Motrices Remolcados]:[B.03.3 - Parque de Coches Motores Motrices Cabina]])</f>
        <v>0</v>
      </c>
      <c r="AX145" s="1">
        <v>43</v>
      </c>
      <c r="AY145" s="1">
        <v>13</v>
      </c>
      <c r="AZ145" s="1">
        <v>0</v>
      </c>
      <c r="BA145" s="1">
        <v>26</v>
      </c>
      <c r="BB145" s="1">
        <v>0</v>
      </c>
      <c r="BC145" s="1">
        <f t="shared" si="20"/>
        <v>82</v>
      </c>
      <c r="BD145" s="1">
        <v>1</v>
      </c>
      <c r="BE145" s="1">
        <v>31</v>
      </c>
      <c r="BF145" s="12">
        <v>1</v>
      </c>
    </row>
    <row r="146" spans="1:58">
      <c r="A146" s="1">
        <v>2005</v>
      </c>
      <c r="B146" s="1" t="s">
        <v>115</v>
      </c>
      <c r="C146" s="12">
        <v>18.643000000000001</v>
      </c>
      <c r="D146" s="12">
        <v>47.968000000000004</v>
      </c>
      <c r="E146" s="12">
        <v>0</v>
      </c>
      <c r="F146" s="12">
        <v>0</v>
      </c>
      <c r="G146" s="12">
        <f t="shared" si="14"/>
        <v>66.611000000000004</v>
      </c>
      <c r="H146" s="12">
        <v>66.611000000000004</v>
      </c>
      <c r="I146" s="12">
        <v>103.99600000000001</v>
      </c>
      <c r="J146" s="12">
        <v>114.57899999999999</v>
      </c>
      <c r="K146" s="12">
        <v>0</v>
      </c>
      <c r="L146" s="12">
        <v>0</v>
      </c>
      <c r="M146" s="12">
        <v>0</v>
      </c>
      <c r="N146" s="12">
        <f>+BS_InfraMR[[#This Row],[A.03.1 -  Longitud de Vías de Explotación No Electrificadas Troncales y Ramales (vía principal) (km)]]+BS_InfraMR[[#This Row],[A.04.1 -  Longitud de Vías de Explotación Electrificadas Troncales y Ramales (vía principal) (km)]]</f>
        <v>114.57899999999999</v>
      </c>
      <c r="O146" s="12">
        <v>114.57899999999999</v>
      </c>
      <c r="P146" s="1">
        <v>23</v>
      </c>
      <c r="Q146" s="1">
        <v>6</v>
      </c>
      <c r="R146" s="1">
        <v>1</v>
      </c>
      <c r="S146" s="1">
        <f>+SUM(BS_InfraMR[[#This Row],[A.05.1 - Número de Estaciones en Explotación (cantidad)]:[A.07.1 - Número de Apeaderos en Explotación (cantidad)]])</f>
        <v>30</v>
      </c>
      <c r="T146" s="1">
        <v>18</v>
      </c>
      <c r="U146" s="1">
        <v>31</v>
      </c>
      <c r="V146" s="1">
        <v>0</v>
      </c>
      <c r="W146" s="1">
        <v>26</v>
      </c>
      <c r="X146" s="1">
        <v>0</v>
      </c>
      <c r="Y146" s="1">
        <f t="shared" si="15"/>
        <v>75</v>
      </c>
      <c r="Z146" s="1">
        <v>13</v>
      </c>
      <c r="AA146" s="1">
        <v>13</v>
      </c>
      <c r="AB146" s="1">
        <f>+BS_InfraMR[[#This Row],[Total Pasos Vehiculares a Nivel]]</f>
        <v>75</v>
      </c>
      <c r="AC146" s="1">
        <f t="shared" si="16"/>
        <v>101</v>
      </c>
      <c r="AD146" s="1">
        <v>1</v>
      </c>
      <c r="AE146" s="1">
        <v>8</v>
      </c>
      <c r="AF146" s="1">
        <v>11</v>
      </c>
      <c r="AG146" s="1">
        <f t="shared" si="17"/>
        <v>20</v>
      </c>
      <c r="AH146" s="12">
        <v>16.120999999999999</v>
      </c>
      <c r="AI146" s="12">
        <v>0</v>
      </c>
      <c r="AJ146" s="12">
        <v>50.177</v>
      </c>
      <c r="AK146" s="12">
        <f t="shared" si="18"/>
        <v>66.298000000000002</v>
      </c>
      <c r="AL146" s="1">
        <v>2</v>
      </c>
      <c r="AM146" s="1">
        <v>0</v>
      </c>
      <c r="AN146" s="1">
        <v>13</v>
      </c>
      <c r="AO146" s="1">
        <f t="shared" si="19"/>
        <v>15</v>
      </c>
      <c r="AP146" s="1">
        <v>0</v>
      </c>
      <c r="AQ146" s="1">
        <v>0</v>
      </c>
      <c r="AR146" s="1">
        <v>0</v>
      </c>
      <c r="AS146" s="1">
        <f>+SUM(BS_InfraMR[[#This Row],[B.02.1 - Parque de Coches Eléctricos Motrices]:[B.02.3 - Parque de Coches Eléctricos Motrices Tipo R]])</f>
        <v>0</v>
      </c>
      <c r="AT146" s="1">
        <v>0</v>
      </c>
      <c r="AU146" s="1">
        <v>0</v>
      </c>
      <c r="AV146" s="1">
        <v>0</v>
      </c>
      <c r="AW146" s="1">
        <f>+SUM(BS_InfraMR[[#This Row],[B.03.1 - Parque de Coches Motores Motrices Remolcados]:[B.03.3 - Parque de Coches Motores Motrices Cabina]])</f>
        <v>0</v>
      </c>
      <c r="AX146" s="1">
        <v>43</v>
      </c>
      <c r="AY146" s="1">
        <v>13</v>
      </c>
      <c r="AZ146" s="1">
        <v>0</v>
      </c>
      <c r="BA146" s="1">
        <v>26</v>
      </c>
      <c r="BB146" s="1">
        <v>0</v>
      </c>
      <c r="BC146" s="1">
        <f t="shared" si="20"/>
        <v>82</v>
      </c>
      <c r="BD146" s="1">
        <v>1</v>
      </c>
      <c r="BE146" s="1">
        <v>31</v>
      </c>
      <c r="BF146" s="12">
        <v>1</v>
      </c>
    </row>
    <row r="147" spans="1:58">
      <c r="A147" s="1">
        <v>2005</v>
      </c>
      <c r="B147" s="1" t="s">
        <v>116</v>
      </c>
      <c r="C147" s="12">
        <v>18.643000000000001</v>
      </c>
      <c r="D147" s="12">
        <v>47.968000000000004</v>
      </c>
      <c r="E147" s="12">
        <v>0</v>
      </c>
      <c r="F147" s="12">
        <v>0</v>
      </c>
      <c r="G147" s="12">
        <f t="shared" si="14"/>
        <v>66.611000000000004</v>
      </c>
      <c r="H147" s="12">
        <v>66.611000000000004</v>
      </c>
      <c r="I147" s="12">
        <v>103.99600000000001</v>
      </c>
      <c r="J147" s="12">
        <v>114.57899999999999</v>
      </c>
      <c r="K147" s="12">
        <v>0</v>
      </c>
      <c r="L147" s="12">
        <v>0</v>
      </c>
      <c r="M147" s="12">
        <v>0</v>
      </c>
      <c r="N147" s="12">
        <f>+BS_InfraMR[[#This Row],[A.03.1 -  Longitud de Vías de Explotación No Electrificadas Troncales y Ramales (vía principal) (km)]]+BS_InfraMR[[#This Row],[A.04.1 -  Longitud de Vías de Explotación Electrificadas Troncales y Ramales (vía principal) (km)]]</f>
        <v>114.57899999999999</v>
      </c>
      <c r="O147" s="12">
        <v>114.57899999999999</v>
      </c>
      <c r="P147" s="1">
        <v>23</v>
      </c>
      <c r="Q147" s="1">
        <v>6</v>
      </c>
      <c r="R147" s="1">
        <v>1</v>
      </c>
      <c r="S147" s="1">
        <f>+SUM(BS_InfraMR[[#This Row],[A.05.1 - Número de Estaciones en Explotación (cantidad)]:[A.07.1 - Número de Apeaderos en Explotación (cantidad)]])</f>
        <v>30</v>
      </c>
      <c r="T147" s="1">
        <v>18</v>
      </c>
      <c r="U147" s="1">
        <v>31</v>
      </c>
      <c r="V147" s="1">
        <v>0</v>
      </c>
      <c r="W147" s="1">
        <v>26</v>
      </c>
      <c r="X147" s="1">
        <v>0</v>
      </c>
      <c r="Y147" s="1">
        <f t="shared" si="15"/>
        <v>75</v>
      </c>
      <c r="Z147" s="1">
        <v>13</v>
      </c>
      <c r="AA147" s="1">
        <v>13</v>
      </c>
      <c r="AB147" s="1">
        <f>+BS_InfraMR[[#This Row],[Total Pasos Vehiculares a Nivel]]</f>
        <v>75</v>
      </c>
      <c r="AC147" s="1">
        <f t="shared" si="16"/>
        <v>101</v>
      </c>
      <c r="AD147" s="1">
        <v>1</v>
      </c>
      <c r="AE147" s="1">
        <v>8</v>
      </c>
      <c r="AF147" s="1">
        <v>11</v>
      </c>
      <c r="AG147" s="1">
        <f t="shared" si="17"/>
        <v>20</v>
      </c>
      <c r="AH147" s="12">
        <v>16.120999999999999</v>
      </c>
      <c r="AI147" s="12">
        <v>0</v>
      </c>
      <c r="AJ147" s="12">
        <v>50.177</v>
      </c>
      <c r="AK147" s="12">
        <f t="shared" si="18"/>
        <v>66.298000000000002</v>
      </c>
      <c r="AL147" s="1">
        <v>2</v>
      </c>
      <c r="AM147" s="1">
        <v>0</v>
      </c>
      <c r="AN147" s="1">
        <v>13</v>
      </c>
      <c r="AO147" s="1">
        <f t="shared" si="19"/>
        <v>15</v>
      </c>
      <c r="AP147" s="1">
        <v>0</v>
      </c>
      <c r="AQ147" s="1">
        <v>0</v>
      </c>
      <c r="AR147" s="1">
        <v>0</v>
      </c>
      <c r="AS147" s="1">
        <f>+SUM(BS_InfraMR[[#This Row],[B.02.1 - Parque de Coches Eléctricos Motrices]:[B.02.3 - Parque de Coches Eléctricos Motrices Tipo R]])</f>
        <v>0</v>
      </c>
      <c r="AT147" s="1">
        <v>0</v>
      </c>
      <c r="AU147" s="1">
        <v>0</v>
      </c>
      <c r="AV147" s="1">
        <v>0</v>
      </c>
      <c r="AW147" s="1">
        <f>+SUM(BS_InfraMR[[#This Row],[B.03.1 - Parque de Coches Motores Motrices Remolcados]:[B.03.3 - Parque de Coches Motores Motrices Cabina]])</f>
        <v>0</v>
      </c>
      <c r="AX147" s="1">
        <v>43</v>
      </c>
      <c r="AY147" s="1">
        <v>13</v>
      </c>
      <c r="AZ147" s="1">
        <v>0</v>
      </c>
      <c r="BA147" s="1">
        <v>26</v>
      </c>
      <c r="BB147" s="1">
        <v>0</v>
      </c>
      <c r="BC147" s="1">
        <f t="shared" si="20"/>
        <v>82</v>
      </c>
      <c r="BD147" s="1">
        <v>1</v>
      </c>
      <c r="BE147" s="1">
        <v>31</v>
      </c>
      <c r="BF147" s="12">
        <v>1</v>
      </c>
    </row>
    <row r="148" spans="1:58">
      <c r="A148" s="1">
        <v>2005</v>
      </c>
      <c r="B148" s="1" t="s">
        <v>117</v>
      </c>
      <c r="C148" s="12">
        <v>18.643000000000001</v>
      </c>
      <c r="D148" s="12">
        <v>47.968000000000004</v>
      </c>
      <c r="E148" s="12">
        <v>0</v>
      </c>
      <c r="F148" s="12">
        <v>0</v>
      </c>
      <c r="G148" s="12">
        <f t="shared" si="14"/>
        <v>66.611000000000004</v>
      </c>
      <c r="H148" s="12">
        <v>66.611000000000004</v>
      </c>
      <c r="I148" s="12">
        <v>103.99600000000001</v>
      </c>
      <c r="J148" s="12">
        <v>114.57899999999999</v>
      </c>
      <c r="K148" s="12">
        <v>0</v>
      </c>
      <c r="L148" s="12">
        <v>0</v>
      </c>
      <c r="M148" s="12">
        <v>0</v>
      </c>
      <c r="N148" s="12">
        <f>+BS_InfraMR[[#This Row],[A.03.1 -  Longitud de Vías de Explotación No Electrificadas Troncales y Ramales (vía principal) (km)]]+BS_InfraMR[[#This Row],[A.04.1 -  Longitud de Vías de Explotación Electrificadas Troncales y Ramales (vía principal) (km)]]</f>
        <v>114.57899999999999</v>
      </c>
      <c r="O148" s="12">
        <v>114.57899999999999</v>
      </c>
      <c r="P148" s="1">
        <v>23</v>
      </c>
      <c r="Q148" s="1">
        <v>6</v>
      </c>
      <c r="R148" s="1">
        <v>1</v>
      </c>
      <c r="S148" s="1">
        <f>+SUM(BS_InfraMR[[#This Row],[A.05.1 - Número de Estaciones en Explotación (cantidad)]:[A.07.1 - Número de Apeaderos en Explotación (cantidad)]])</f>
        <v>30</v>
      </c>
      <c r="T148" s="1">
        <v>18</v>
      </c>
      <c r="U148" s="1">
        <v>31</v>
      </c>
      <c r="V148" s="1">
        <v>0</v>
      </c>
      <c r="W148" s="1">
        <v>26</v>
      </c>
      <c r="X148" s="1">
        <v>0</v>
      </c>
      <c r="Y148" s="1">
        <f t="shared" si="15"/>
        <v>75</v>
      </c>
      <c r="Z148" s="1">
        <v>13</v>
      </c>
      <c r="AA148" s="1">
        <v>13</v>
      </c>
      <c r="AB148" s="1">
        <f>+BS_InfraMR[[#This Row],[Total Pasos Vehiculares a Nivel]]</f>
        <v>75</v>
      </c>
      <c r="AC148" s="1">
        <f t="shared" si="16"/>
        <v>101</v>
      </c>
      <c r="AD148" s="1">
        <v>1</v>
      </c>
      <c r="AE148" s="1">
        <v>8</v>
      </c>
      <c r="AF148" s="1">
        <v>11</v>
      </c>
      <c r="AG148" s="1">
        <f t="shared" si="17"/>
        <v>20</v>
      </c>
      <c r="AH148" s="12">
        <v>16.120999999999999</v>
      </c>
      <c r="AI148" s="12">
        <v>0</v>
      </c>
      <c r="AJ148" s="12">
        <v>50.177</v>
      </c>
      <c r="AK148" s="12">
        <f t="shared" si="18"/>
        <v>66.298000000000002</v>
      </c>
      <c r="AL148" s="1">
        <v>2</v>
      </c>
      <c r="AM148" s="1">
        <v>0</v>
      </c>
      <c r="AN148" s="1">
        <v>13</v>
      </c>
      <c r="AO148" s="1">
        <f t="shared" si="19"/>
        <v>15</v>
      </c>
      <c r="AP148" s="1">
        <v>0</v>
      </c>
      <c r="AQ148" s="1">
        <v>0</v>
      </c>
      <c r="AR148" s="1">
        <v>0</v>
      </c>
      <c r="AS148" s="1">
        <f>+SUM(BS_InfraMR[[#This Row],[B.02.1 - Parque de Coches Eléctricos Motrices]:[B.02.3 - Parque de Coches Eléctricos Motrices Tipo R]])</f>
        <v>0</v>
      </c>
      <c r="AT148" s="1">
        <v>0</v>
      </c>
      <c r="AU148" s="1">
        <v>0</v>
      </c>
      <c r="AV148" s="1">
        <v>0</v>
      </c>
      <c r="AW148" s="1">
        <f>+SUM(BS_InfraMR[[#This Row],[B.03.1 - Parque de Coches Motores Motrices Remolcados]:[B.03.3 - Parque de Coches Motores Motrices Cabina]])</f>
        <v>0</v>
      </c>
      <c r="AX148" s="1">
        <v>43</v>
      </c>
      <c r="AY148" s="1">
        <v>13</v>
      </c>
      <c r="AZ148" s="1">
        <v>0</v>
      </c>
      <c r="BA148" s="1">
        <v>26</v>
      </c>
      <c r="BB148" s="1">
        <v>0</v>
      </c>
      <c r="BC148" s="1">
        <f t="shared" si="20"/>
        <v>82</v>
      </c>
      <c r="BD148" s="1">
        <v>1</v>
      </c>
      <c r="BE148" s="1">
        <v>31</v>
      </c>
      <c r="BF148" s="12">
        <v>1</v>
      </c>
    </row>
    <row r="149" spans="1:58">
      <c r="A149" s="1">
        <v>2005</v>
      </c>
      <c r="B149" s="1" t="s">
        <v>118</v>
      </c>
      <c r="C149" s="12">
        <v>18.643000000000001</v>
      </c>
      <c r="D149" s="12">
        <v>47.968000000000004</v>
      </c>
      <c r="E149" s="12">
        <v>0</v>
      </c>
      <c r="F149" s="12">
        <v>0</v>
      </c>
      <c r="G149" s="12">
        <f t="shared" si="14"/>
        <v>66.611000000000004</v>
      </c>
      <c r="H149" s="12">
        <v>66.611000000000004</v>
      </c>
      <c r="I149" s="12">
        <v>103.99600000000001</v>
      </c>
      <c r="J149" s="12">
        <v>114.57899999999999</v>
      </c>
      <c r="K149" s="12">
        <v>0</v>
      </c>
      <c r="L149" s="12">
        <v>0</v>
      </c>
      <c r="M149" s="12">
        <v>0</v>
      </c>
      <c r="N149" s="12">
        <f>+BS_InfraMR[[#This Row],[A.03.1 -  Longitud de Vías de Explotación No Electrificadas Troncales y Ramales (vía principal) (km)]]+BS_InfraMR[[#This Row],[A.04.1 -  Longitud de Vías de Explotación Electrificadas Troncales y Ramales (vía principal) (km)]]</f>
        <v>114.57899999999999</v>
      </c>
      <c r="O149" s="12">
        <v>114.57899999999999</v>
      </c>
      <c r="P149" s="1">
        <v>23</v>
      </c>
      <c r="Q149" s="1">
        <v>6</v>
      </c>
      <c r="R149" s="1">
        <v>1</v>
      </c>
      <c r="S149" s="1">
        <f>+SUM(BS_InfraMR[[#This Row],[A.05.1 - Número de Estaciones en Explotación (cantidad)]:[A.07.1 - Número de Apeaderos en Explotación (cantidad)]])</f>
        <v>30</v>
      </c>
      <c r="T149" s="1">
        <v>18</v>
      </c>
      <c r="U149" s="1">
        <v>31</v>
      </c>
      <c r="V149" s="1">
        <v>0</v>
      </c>
      <c r="W149" s="1">
        <v>26</v>
      </c>
      <c r="X149" s="1">
        <v>0</v>
      </c>
      <c r="Y149" s="1">
        <f t="shared" si="15"/>
        <v>75</v>
      </c>
      <c r="Z149" s="1">
        <v>13</v>
      </c>
      <c r="AA149" s="1">
        <v>13</v>
      </c>
      <c r="AB149" s="1">
        <f>+BS_InfraMR[[#This Row],[Total Pasos Vehiculares a Nivel]]</f>
        <v>75</v>
      </c>
      <c r="AC149" s="1">
        <f t="shared" si="16"/>
        <v>101</v>
      </c>
      <c r="AD149" s="1">
        <v>1</v>
      </c>
      <c r="AE149" s="1">
        <v>8</v>
      </c>
      <c r="AF149" s="1">
        <v>11</v>
      </c>
      <c r="AG149" s="1">
        <f t="shared" si="17"/>
        <v>20</v>
      </c>
      <c r="AH149" s="12">
        <v>16.120999999999999</v>
      </c>
      <c r="AI149" s="12">
        <v>0</v>
      </c>
      <c r="AJ149" s="12">
        <v>50.177</v>
      </c>
      <c r="AK149" s="12">
        <f t="shared" si="18"/>
        <v>66.298000000000002</v>
      </c>
      <c r="AL149" s="1">
        <v>2</v>
      </c>
      <c r="AM149" s="1">
        <v>0</v>
      </c>
      <c r="AN149" s="1">
        <v>13</v>
      </c>
      <c r="AO149" s="1">
        <f t="shared" si="19"/>
        <v>15</v>
      </c>
      <c r="AP149" s="1">
        <v>0</v>
      </c>
      <c r="AQ149" s="1">
        <v>0</v>
      </c>
      <c r="AR149" s="1">
        <v>0</v>
      </c>
      <c r="AS149" s="1">
        <f>+SUM(BS_InfraMR[[#This Row],[B.02.1 - Parque de Coches Eléctricos Motrices]:[B.02.3 - Parque de Coches Eléctricos Motrices Tipo R]])</f>
        <v>0</v>
      </c>
      <c r="AT149" s="1">
        <v>0</v>
      </c>
      <c r="AU149" s="1">
        <v>0</v>
      </c>
      <c r="AV149" s="1">
        <v>0</v>
      </c>
      <c r="AW149" s="1">
        <f>+SUM(BS_InfraMR[[#This Row],[B.03.1 - Parque de Coches Motores Motrices Remolcados]:[B.03.3 - Parque de Coches Motores Motrices Cabina]])</f>
        <v>0</v>
      </c>
      <c r="AX149" s="1">
        <v>43</v>
      </c>
      <c r="AY149" s="1">
        <v>13</v>
      </c>
      <c r="AZ149" s="1">
        <v>0</v>
      </c>
      <c r="BA149" s="1">
        <v>26</v>
      </c>
      <c r="BB149" s="1">
        <v>0</v>
      </c>
      <c r="BC149" s="1">
        <f t="shared" si="20"/>
        <v>82</v>
      </c>
      <c r="BD149" s="1">
        <v>1</v>
      </c>
      <c r="BE149" s="1">
        <v>31</v>
      </c>
      <c r="BF149" s="12">
        <v>1</v>
      </c>
    </row>
    <row r="150" spans="1:58">
      <c r="A150" s="1">
        <v>2005</v>
      </c>
      <c r="B150" s="1" t="s">
        <v>119</v>
      </c>
      <c r="C150" s="12">
        <v>18.643000000000001</v>
      </c>
      <c r="D150" s="12">
        <v>47.968000000000004</v>
      </c>
      <c r="E150" s="12">
        <v>0</v>
      </c>
      <c r="F150" s="12">
        <v>0</v>
      </c>
      <c r="G150" s="12">
        <f t="shared" si="14"/>
        <v>66.611000000000004</v>
      </c>
      <c r="H150" s="12">
        <v>66.611000000000004</v>
      </c>
      <c r="I150" s="12">
        <v>103.99600000000001</v>
      </c>
      <c r="J150" s="12">
        <v>114.57899999999999</v>
      </c>
      <c r="K150" s="12">
        <v>0</v>
      </c>
      <c r="L150" s="12">
        <v>0</v>
      </c>
      <c r="M150" s="12">
        <v>0</v>
      </c>
      <c r="N150" s="12">
        <f>+BS_InfraMR[[#This Row],[A.03.1 -  Longitud de Vías de Explotación No Electrificadas Troncales y Ramales (vía principal) (km)]]+BS_InfraMR[[#This Row],[A.04.1 -  Longitud de Vías de Explotación Electrificadas Troncales y Ramales (vía principal) (km)]]</f>
        <v>114.57899999999999</v>
      </c>
      <c r="O150" s="12">
        <v>114.57899999999999</v>
      </c>
      <c r="P150" s="1">
        <v>23</v>
      </c>
      <c r="Q150" s="1">
        <v>6</v>
      </c>
      <c r="R150" s="1">
        <v>1</v>
      </c>
      <c r="S150" s="1">
        <f>+SUM(BS_InfraMR[[#This Row],[A.05.1 - Número de Estaciones en Explotación (cantidad)]:[A.07.1 - Número de Apeaderos en Explotación (cantidad)]])</f>
        <v>30</v>
      </c>
      <c r="T150" s="1">
        <v>18</v>
      </c>
      <c r="U150" s="1">
        <v>31</v>
      </c>
      <c r="V150" s="1">
        <v>0</v>
      </c>
      <c r="W150" s="1">
        <v>26</v>
      </c>
      <c r="X150" s="1">
        <v>0</v>
      </c>
      <c r="Y150" s="1">
        <f t="shared" si="15"/>
        <v>75</v>
      </c>
      <c r="Z150" s="1">
        <v>13</v>
      </c>
      <c r="AA150" s="1">
        <v>13</v>
      </c>
      <c r="AB150" s="1">
        <f>+BS_InfraMR[[#This Row],[Total Pasos Vehiculares a Nivel]]</f>
        <v>75</v>
      </c>
      <c r="AC150" s="1">
        <f t="shared" si="16"/>
        <v>101</v>
      </c>
      <c r="AD150" s="1">
        <v>1</v>
      </c>
      <c r="AE150" s="1">
        <v>8</v>
      </c>
      <c r="AF150" s="1">
        <v>11</v>
      </c>
      <c r="AG150" s="1">
        <f t="shared" si="17"/>
        <v>20</v>
      </c>
      <c r="AH150" s="12">
        <v>16.120999999999999</v>
      </c>
      <c r="AI150" s="12">
        <v>0</v>
      </c>
      <c r="AJ150" s="12">
        <v>50.177</v>
      </c>
      <c r="AK150" s="12">
        <f t="shared" si="18"/>
        <v>66.298000000000002</v>
      </c>
      <c r="AL150" s="1">
        <v>2</v>
      </c>
      <c r="AM150" s="1">
        <v>0</v>
      </c>
      <c r="AN150" s="1">
        <v>13</v>
      </c>
      <c r="AO150" s="1">
        <f t="shared" si="19"/>
        <v>15</v>
      </c>
      <c r="AP150" s="1">
        <v>0</v>
      </c>
      <c r="AQ150" s="1">
        <v>0</v>
      </c>
      <c r="AR150" s="1">
        <v>0</v>
      </c>
      <c r="AS150" s="1">
        <f>+SUM(BS_InfraMR[[#This Row],[B.02.1 - Parque de Coches Eléctricos Motrices]:[B.02.3 - Parque de Coches Eléctricos Motrices Tipo R]])</f>
        <v>0</v>
      </c>
      <c r="AT150" s="1">
        <v>0</v>
      </c>
      <c r="AU150" s="1">
        <v>0</v>
      </c>
      <c r="AV150" s="1">
        <v>0</v>
      </c>
      <c r="AW150" s="1">
        <f>+SUM(BS_InfraMR[[#This Row],[B.03.1 - Parque de Coches Motores Motrices Remolcados]:[B.03.3 - Parque de Coches Motores Motrices Cabina]])</f>
        <v>0</v>
      </c>
      <c r="AX150" s="1">
        <v>43</v>
      </c>
      <c r="AY150" s="1">
        <v>13</v>
      </c>
      <c r="AZ150" s="1">
        <v>0</v>
      </c>
      <c r="BA150" s="1">
        <v>26</v>
      </c>
      <c r="BB150" s="1">
        <v>0</v>
      </c>
      <c r="BC150" s="1">
        <f t="shared" si="20"/>
        <v>82</v>
      </c>
      <c r="BD150" s="1">
        <v>1</v>
      </c>
      <c r="BE150" s="1">
        <v>31</v>
      </c>
      <c r="BF150" s="12">
        <v>1</v>
      </c>
    </row>
    <row r="151" spans="1:58">
      <c r="A151" s="1">
        <v>2005</v>
      </c>
      <c r="B151" s="1" t="s">
        <v>120</v>
      </c>
      <c r="C151" s="12">
        <v>18.643000000000001</v>
      </c>
      <c r="D151" s="12">
        <v>47.968000000000004</v>
      </c>
      <c r="E151" s="12">
        <v>0</v>
      </c>
      <c r="F151" s="12">
        <v>0</v>
      </c>
      <c r="G151" s="12">
        <f t="shared" si="14"/>
        <v>66.611000000000004</v>
      </c>
      <c r="H151" s="12">
        <v>66.611000000000004</v>
      </c>
      <c r="I151" s="12">
        <v>103.99600000000001</v>
      </c>
      <c r="J151" s="12">
        <v>114.57899999999999</v>
      </c>
      <c r="K151" s="12">
        <v>0</v>
      </c>
      <c r="L151" s="12">
        <v>0</v>
      </c>
      <c r="M151" s="12">
        <v>0</v>
      </c>
      <c r="N151" s="12">
        <f>+BS_InfraMR[[#This Row],[A.03.1 -  Longitud de Vías de Explotación No Electrificadas Troncales y Ramales (vía principal) (km)]]+BS_InfraMR[[#This Row],[A.04.1 -  Longitud de Vías de Explotación Electrificadas Troncales y Ramales (vía principal) (km)]]</f>
        <v>114.57899999999999</v>
      </c>
      <c r="O151" s="12">
        <v>114.57899999999999</v>
      </c>
      <c r="P151" s="1">
        <v>23</v>
      </c>
      <c r="Q151" s="1">
        <v>6</v>
      </c>
      <c r="R151" s="1">
        <v>1</v>
      </c>
      <c r="S151" s="1">
        <f>+SUM(BS_InfraMR[[#This Row],[A.05.1 - Número de Estaciones en Explotación (cantidad)]:[A.07.1 - Número de Apeaderos en Explotación (cantidad)]])</f>
        <v>30</v>
      </c>
      <c r="T151" s="1">
        <v>18</v>
      </c>
      <c r="U151" s="1">
        <v>31</v>
      </c>
      <c r="V151" s="1">
        <v>0</v>
      </c>
      <c r="W151" s="1">
        <v>26</v>
      </c>
      <c r="X151" s="1">
        <v>0</v>
      </c>
      <c r="Y151" s="1">
        <f t="shared" si="15"/>
        <v>75</v>
      </c>
      <c r="Z151" s="1">
        <v>13</v>
      </c>
      <c r="AA151" s="1">
        <v>13</v>
      </c>
      <c r="AB151" s="1">
        <f>+BS_InfraMR[[#This Row],[Total Pasos Vehiculares a Nivel]]</f>
        <v>75</v>
      </c>
      <c r="AC151" s="1">
        <f t="shared" si="16"/>
        <v>101</v>
      </c>
      <c r="AD151" s="1">
        <v>1</v>
      </c>
      <c r="AE151" s="1">
        <v>8</v>
      </c>
      <c r="AF151" s="1">
        <v>11</v>
      </c>
      <c r="AG151" s="1">
        <f t="shared" si="17"/>
        <v>20</v>
      </c>
      <c r="AH151" s="12">
        <v>16.120999999999999</v>
      </c>
      <c r="AI151" s="12">
        <v>0</v>
      </c>
      <c r="AJ151" s="12">
        <v>50.177</v>
      </c>
      <c r="AK151" s="12">
        <f t="shared" si="18"/>
        <v>66.298000000000002</v>
      </c>
      <c r="AL151" s="1">
        <v>2</v>
      </c>
      <c r="AM151" s="1">
        <v>0</v>
      </c>
      <c r="AN151" s="1">
        <v>13</v>
      </c>
      <c r="AO151" s="1">
        <f t="shared" si="19"/>
        <v>15</v>
      </c>
      <c r="AP151" s="1">
        <v>0</v>
      </c>
      <c r="AQ151" s="1">
        <v>0</v>
      </c>
      <c r="AR151" s="1">
        <v>0</v>
      </c>
      <c r="AS151" s="1">
        <f>+SUM(BS_InfraMR[[#This Row],[B.02.1 - Parque de Coches Eléctricos Motrices]:[B.02.3 - Parque de Coches Eléctricos Motrices Tipo R]])</f>
        <v>0</v>
      </c>
      <c r="AT151" s="1">
        <v>0</v>
      </c>
      <c r="AU151" s="1">
        <v>0</v>
      </c>
      <c r="AV151" s="1">
        <v>0</v>
      </c>
      <c r="AW151" s="1">
        <f>+SUM(BS_InfraMR[[#This Row],[B.03.1 - Parque de Coches Motores Motrices Remolcados]:[B.03.3 - Parque de Coches Motores Motrices Cabina]])</f>
        <v>0</v>
      </c>
      <c r="AX151" s="1">
        <v>43</v>
      </c>
      <c r="AY151" s="1">
        <v>13</v>
      </c>
      <c r="AZ151" s="1">
        <v>0</v>
      </c>
      <c r="BA151" s="1">
        <v>26</v>
      </c>
      <c r="BB151" s="1">
        <v>0</v>
      </c>
      <c r="BC151" s="1">
        <f t="shared" si="20"/>
        <v>82</v>
      </c>
      <c r="BD151" s="1">
        <v>1</v>
      </c>
      <c r="BE151" s="1">
        <v>31</v>
      </c>
      <c r="BF151" s="12">
        <v>1</v>
      </c>
    </row>
    <row r="152" spans="1:58">
      <c r="A152" s="1">
        <v>2005</v>
      </c>
      <c r="B152" s="1" t="s">
        <v>121</v>
      </c>
      <c r="C152" s="12">
        <v>18.643000000000001</v>
      </c>
      <c r="D152" s="12">
        <v>47.968000000000004</v>
      </c>
      <c r="E152" s="12">
        <v>0</v>
      </c>
      <c r="F152" s="12">
        <v>0</v>
      </c>
      <c r="G152" s="12">
        <f t="shared" si="14"/>
        <v>66.611000000000004</v>
      </c>
      <c r="H152" s="12">
        <v>66.611000000000004</v>
      </c>
      <c r="I152" s="12">
        <v>103.99600000000001</v>
      </c>
      <c r="J152" s="12">
        <v>114.57899999999999</v>
      </c>
      <c r="K152" s="12">
        <v>0</v>
      </c>
      <c r="L152" s="12">
        <v>0</v>
      </c>
      <c r="M152" s="12">
        <v>0</v>
      </c>
      <c r="N152" s="12">
        <f>+BS_InfraMR[[#This Row],[A.03.1 -  Longitud de Vías de Explotación No Electrificadas Troncales y Ramales (vía principal) (km)]]+BS_InfraMR[[#This Row],[A.04.1 -  Longitud de Vías de Explotación Electrificadas Troncales y Ramales (vía principal) (km)]]</f>
        <v>114.57899999999999</v>
      </c>
      <c r="O152" s="12">
        <v>114.57899999999999</v>
      </c>
      <c r="P152" s="1">
        <v>23</v>
      </c>
      <c r="Q152" s="1">
        <v>6</v>
      </c>
      <c r="R152" s="1">
        <v>1</v>
      </c>
      <c r="S152" s="1">
        <f>+SUM(BS_InfraMR[[#This Row],[A.05.1 - Número de Estaciones en Explotación (cantidad)]:[A.07.1 - Número de Apeaderos en Explotación (cantidad)]])</f>
        <v>30</v>
      </c>
      <c r="T152" s="1">
        <v>18</v>
      </c>
      <c r="U152" s="1">
        <v>31</v>
      </c>
      <c r="V152" s="1">
        <v>0</v>
      </c>
      <c r="W152" s="1">
        <v>26</v>
      </c>
      <c r="X152" s="1">
        <v>0</v>
      </c>
      <c r="Y152" s="1">
        <f t="shared" si="15"/>
        <v>75</v>
      </c>
      <c r="Z152" s="1">
        <v>13</v>
      </c>
      <c r="AA152" s="1">
        <v>13</v>
      </c>
      <c r="AB152" s="1">
        <f>+BS_InfraMR[[#This Row],[Total Pasos Vehiculares a Nivel]]</f>
        <v>75</v>
      </c>
      <c r="AC152" s="1">
        <f t="shared" si="16"/>
        <v>101</v>
      </c>
      <c r="AD152" s="1">
        <v>1</v>
      </c>
      <c r="AE152" s="1">
        <v>8</v>
      </c>
      <c r="AF152" s="1">
        <v>11</v>
      </c>
      <c r="AG152" s="1">
        <f t="shared" si="17"/>
        <v>20</v>
      </c>
      <c r="AH152" s="12">
        <v>16.120999999999999</v>
      </c>
      <c r="AI152" s="12">
        <v>0</v>
      </c>
      <c r="AJ152" s="12">
        <v>50.177</v>
      </c>
      <c r="AK152" s="12">
        <f t="shared" si="18"/>
        <v>66.298000000000002</v>
      </c>
      <c r="AL152" s="1">
        <v>2</v>
      </c>
      <c r="AM152" s="1">
        <v>0</v>
      </c>
      <c r="AN152" s="1">
        <v>13</v>
      </c>
      <c r="AO152" s="1">
        <f t="shared" si="19"/>
        <v>15</v>
      </c>
      <c r="AP152" s="1">
        <v>0</v>
      </c>
      <c r="AQ152" s="1">
        <v>0</v>
      </c>
      <c r="AR152" s="1">
        <v>0</v>
      </c>
      <c r="AS152" s="1">
        <f>+SUM(BS_InfraMR[[#This Row],[B.02.1 - Parque de Coches Eléctricos Motrices]:[B.02.3 - Parque de Coches Eléctricos Motrices Tipo R]])</f>
        <v>0</v>
      </c>
      <c r="AT152" s="1">
        <v>0</v>
      </c>
      <c r="AU152" s="1">
        <v>0</v>
      </c>
      <c r="AV152" s="1">
        <v>0</v>
      </c>
      <c r="AW152" s="1">
        <f>+SUM(BS_InfraMR[[#This Row],[B.03.1 - Parque de Coches Motores Motrices Remolcados]:[B.03.3 - Parque de Coches Motores Motrices Cabina]])</f>
        <v>0</v>
      </c>
      <c r="AX152" s="1">
        <v>43</v>
      </c>
      <c r="AY152" s="1">
        <v>13</v>
      </c>
      <c r="AZ152" s="1">
        <v>0</v>
      </c>
      <c r="BA152" s="1">
        <v>26</v>
      </c>
      <c r="BB152" s="1">
        <v>0</v>
      </c>
      <c r="BC152" s="1">
        <f t="shared" si="20"/>
        <v>82</v>
      </c>
      <c r="BD152" s="1">
        <v>1</v>
      </c>
      <c r="BE152" s="1">
        <v>31</v>
      </c>
      <c r="BF152" s="12">
        <v>1</v>
      </c>
    </row>
    <row r="153" spans="1:58">
      <c r="A153" s="1">
        <v>2005</v>
      </c>
      <c r="B153" s="1" t="s">
        <v>122</v>
      </c>
      <c r="C153" s="12">
        <v>18.643000000000001</v>
      </c>
      <c r="D153" s="12">
        <v>47.968000000000004</v>
      </c>
      <c r="E153" s="12">
        <v>0</v>
      </c>
      <c r="F153" s="12">
        <v>0</v>
      </c>
      <c r="G153" s="12">
        <f t="shared" si="14"/>
        <v>66.611000000000004</v>
      </c>
      <c r="H153" s="12">
        <v>66.611000000000004</v>
      </c>
      <c r="I153" s="12">
        <v>103.99600000000001</v>
      </c>
      <c r="J153" s="12">
        <v>114.57899999999999</v>
      </c>
      <c r="K153" s="12">
        <v>0</v>
      </c>
      <c r="L153" s="12">
        <v>0</v>
      </c>
      <c r="M153" s="12">
        <v>0</v>
      </c>
      <c r="N153" s="12">
        <f>+BS_InfraMR[[#This Row],[A.03.1 -  Longitud de Vías de Explotación No Electrificadas Troncales y Ramales (vía principal) (km)]]+BS_InfraMR[[#This Row],[A.04.1 -  Longitud de Vías de Explotación Electrificadas Troncales y Ramales (vía principal) (km)]]</f>
        <v>114.57899999999999</v>
      </c>
      <c r="O153" s="12">
        <v>114.57899999999999</v>
      </c>
      <c r="P153" s="1">
        <v>23</v>
      </c>
      <c r="Q153" s="1">
        <v>6</v>
      </c>
      <c r="R153" s="1">
        <v>1</v>
      </c>
      <c r="S153" s="1">
        <f>+SUM(BS_InfraMR[[#This Row],[A.05.1 - Número de Estaciones en Explotación (cantidad)]:[A.07.1 - Número de Apeaderos en Explotación (cantidad)]])</f>
        <v>30</v>
      </c>
      <c r="T153" s="1">
        <v>18</v>
      </c>
      <c r="U153" s="1">
        <v>31</v>
      </c>
      <c r="V153" s="1">
        <v>0</v>
      </c>
      <c r="W153" s="1">
        <v>26</v>
      </c>
      <c r="X153" s="1">
        <v>0</v>
      </c>
      <c r="Y153" s="1">
        <f t="shared" si="15"/>
        <v>75</v>
      </c>
      <c r="Z153" s="1">
        <v>13</v>
      </c>
      <c r="AA153" s="1">
        <v>13</v>
      </c>
      <c r="AB153" s="1">
        <f>+BS_InfraMR[[#This Row],[Total Pasos Vehiculares a Nivel]]</f>
        <v>75</v>
      </c>
      <c r="AC153" s="1">
        <f t="shared" si="16"/>
        <v>101</v>
      </c>
      <c r="AD153" s="1">
        <v>1</v>
      </c>
      <c r="AE153" s="1">
        <v>8</v>
      </c>
      <c r="AF153" s="1">
        <v>11</v>
      </c>
      <c r="AG153" s="1">
        <f t="shared" si="17"/>
        <v>20</v>
      </c>
      <c r="AH153" s="12">
        <v>16.120999999999999</v>
      </c>
      <c r="AI153" s="12">
        <v>0</v>
      </c>
      <c r="AJ153" s="12">
        <v>50.177</v>
      </c>
      <c r="AK153" s="12">
        <f t="shared" si="18"/>
        <v>66.298000000000002</v>
      </c>
      <c r="AL153" s="1">
        <v>2</v>
      </c>
      <c r="AM153" s="1">
        <v>0</v>
      </c>
      <c r="AN153" s="1">
        <v>13</v>
      </c>
      <c r="AO153" s="1">
        <f t="shared" si="19"/>
        <v>15</v>
      </c>
      <c r="AP153" s="1">
        <v>0</v>
      </c>
      <c r="AQ153" s="1">
        <v>0</v>
      </c>
      <c r="AR153" s="1">
        <v>0</v>
      </c>
      <c r="AS153" s="1">
        <f>+SUM(BS_InfraMR[[#This Row],[B.02.1 - Parque de Coches Eléctricos Motrices]:[B.02.3 - Parque de Coches Eléctricos Motrices Tipo R]])</f>
        <v>0</v>
      </c>
      <c r="AT153" s="1">
        <v>0</v>
      </c>
      <c r="AU153" s="1">
        <v>0</v>
      </c>
      <c r="AV153" s="1">
        <v>0</v>
      </c>
      <c r="AW153" s="1">
        <f>+SUM(BS_InfraMR[[#This Row],[B.03.1 - Parque de Coches Motores Motrices Remolcados]:[B.03.3 - Parque de Coches Motores Motrices Cabina]])</f>
        <v>0</v>
      </c>
      <c r="AX153" s="1">
        <v>43</v>
      </c>
      <c r="AY153" s="1">
        <v>13</v>
      </c>
      <c r="AZ153" s="1">
        <v>0</v>
      </c>
      <c r="BA153" s="1">
        <v>26</v>
      </c>
      <c r="BB153" s="1">
        <v>0</v>
      </c>
      <c r="BC153" s="1">
        <f t="shared" si="20"/>
        <v>82</v>
      </c>
      <c r="BD153" s="1">
        <v>1</v>
      </c>
      <c r="BE153" s="1">
        <v>31</v>
      </c>
      <c r="BF153" s="12">
        <v>1</v>
      </c>
    </row>
    <row r="154" spans="1:58">
      <c r="A154" s="1">
        <v>2005</v>
      </c>
      <c r="B154" s="1" t="s">
        <v>123</v>
      </c>
      <c r="C154" s="12">
        <v>18.643000000000001</v>
      </c>
      <c r="D154" s="12">
        <v>47.968000000000004</v>
      </c>
      <c r="E154" s="12">
        <v>0</v>
      </c>
      <c r="F154" s="12">
        <v>0</v>
      </c>
      <c r="G154" s="12">
        <f t="shared" si="14"/>
        <v>66.611000000000004</v>
      </c>
      <c r="H154" s="12">
        <v>66.611000000000004</v>
      </c>
      <c r="I154" s="12">
        <v>103.99600000000001</v>
      </c>
      <c r="J154" s="12">
        <v>114.57899999999999</v>
      </c>
      <c r="K154" s="12">
        <v>0</v>
      </c>
      <c r="L154" s="12">
        <v>0</v>
      </c>
      <c r="M154" s="12">
        <v>0</v>
      </c>
      <c r="N154" s="12">
        <f>+BS_InfraMR[[#This Row],[A.03.1 -  Longitud de Vías de Explotación No Electrificadas Troncales y Ramales (vía principal) (km)]]+BS_InfraMR[[#This Row],[A.04.1 -  Longitud de Vías de Explotación Electrificadas Troncales y Ramales (vía principal) (km)]]</f>
        <v>114.57899999999999</v>
      </c>
      <c r="O154" s="12">
        <v>114.57899999999999</v>
      </c>
      <c r="P154" s="1">
        <v>23</v>
      </c>
      <c r="Q154" s="1">
        <v>6</v>
      </c>
      <c r="R154" s="1">
        <v>1</v>
      </c>
      <c r="S154" s="1">
        <f>+SUM(BS_InfraMR[[#This Row],[A.05.1 - Número de Estaciones en Explotación (cantidad)]:[A.07.1 - Número de Apeaderos en Explotación (cantidad)]])</f>
        <v>30</v>
      </c>
      <c r="T154" s="1">
        <v>18</v>
      </c>
      <c r="U154" s="1">
        <v>31</v>
      </c>
      <c r="V154" s="1">
        <v>0</v>
      </c>
      <c r="W154" s="1">
        <v>26</v>
      </c>
      <c r="X154" s="1">
        <v>0</v>
      </c>
      <c r="Y154" s="1">
        <f t="shared" si="15"/>
        <v>75</v>
      </c>
      <c r="Z154" s="1">
        <v>13</v>
      </c>
      <c r="AA154" s="1">
        <v>13</v>
      </c>
      <c r="AB154" s="1">
        <f>+BS_InfraMR[[#This Row],[Total Pasos Vehiculares a Nivel]]</f>
        <v>75</v>
      </c>
      <c r="AC154" s="1">
        <f t="shared" si="16"/>
        <v>101</v>
      </c>
      <c r="AD154" s="1">
        <v>1</v>
      </c>
      <c r="AE154" s="1">
        <v>8</v>
      </c>
      <c r="AF154" s="1">
        <v>11</v>
      </c>
      <c r="AG154" s="1">
        <f t="shared" si="17"/>
        <v>20</v>
      </c>
      <c r="AH154" s="12">
        <v>16.120999999999999</v>
      </c>
      <c r="AI154" s="12">
        <v>0</v>
      </c>
      <c r="AJ154" s="12">
        <v>50.177</v>
      </c>
      <c r="AK154" s="12">
        <f t="shared" si="18"/>
        <v>66.298000000000002</v>
      </c>
      <c r="AL154" s="1">
        <v>2</v>
      </c>
      <c r="AM154" s="1">
        <v>0</v>
      </c>
      <c r="AN154" s="1">
        <v>13</v>
      </c>
      <c r="AO154" s="1">
        <f t="shared" si="19"/>
        <v>15</v>
      </c>
      <c r="AP154" s="1">
        <v>0</v>
      </c>
      <c r="AQ154" s="1">
        <v>0</v>
      </c>
      <c r="AR154" s="1">
        <v>0</v>
      </c>
      <c r="AS154" s="1">
        <f>+SUM(BS_InfraMR[[#This Row],[B.02.1 - Parque de Coches Eléctricos Motrices]:[B.02.3 - Parque de Coches Eléctricos Motrices Tipo R]])</f>
        <v>0</v>
      </c>
      <c r="AT154" s="1">
        <v>0</v>
      </c>
      <c r="AU154" s="1">
        <v>0</v>
      </c>
      <c r="AV154" s="1">
        <v>0</v>
      </c>
      <c r="AW154" s="1">
        <f>+SUM(BS_InfraMR[[#This Row],[B.03.1 - Parque de Coches Motores Motrices Remolcados]:[B.03.3 - Parque de Coches Motores Motrices Cabina]])</f>
        <v>0</v>
      </c>
      <c r="AX154" s="1">
        <v>43</v>
      </c>
      <c r="AY154" s="1">
        <v>13</v>
      </c>
      <c r="AZ154" s="1">
        <v>0</v>
      </c>
      <c r="BA154" s="1">
        <v>26</v>
      </c>
      <c r="BB154" s="1">
        <v>0</v>
      </c>
      <c r="BC154" s="1">
        <f t="shared" si="20"/>
        <v>82</v>
      </c>
      <c r="BD154" s="1">
        <v>1</v>
      </c>
      <c r="BE154" s="1">
        <v>31</v>
      </c>
      <c r="BF154" s="12">
        <v>1</v>
      </c>
    </row>
    <row r="155" spans="1:58">
      <c r="A155" s="1">
        <v>2005</v>
      </c>
      <c r="B155" s="1" t="s">
        <v>124</v>
      </c>
      <c r="C155" s="12">
        <v>18.643000000000001</v>
      </c>
      <c r="D155" s="12">
        <v>47.968000000000004</v>
      </c>
      <c r="E155" s="12">
        <v>0</v>
      </c>
      <c r="F155" s="12">
        <v>0</v>
      </c>
      <c r="G155" s="12">
        <f t="shared" si="14"/>
        <v>66.611000000000004</v>
      </c>
      <c r="H155" s="12">
        <v>66.611000000000004</v>
      </c>
      <c r="I155" s="12">
        <v>103.99600000000001</v>
      </c>
      <c r="J155" s="12">
        <v>114.57899999999999</v>
      </c>
      <c r="K155" s="12">
        <v>0</v>
      </c>
      <c r="L155" s="12">
        <v>0</v>
      </c>
      <c r="M155" s="12">
        <v>0</v>
      </c>
      <c r="N155" s="12">
        <f>+BS_InfraMR[[#This Row],[A.03.1 -  Longitud de Vías de Explotación No Electrificadas Troncales y Ramales (vía principal) (km)]]+BS_InfraMR[[#This Row],[A.04.1 -  Longitud de Vías de Explotación Electrificadas Troncales y Ramales (vía principal) (km)]]</f>
        <v>114.57899999999999</v>
      </c>
      <c r="O155" s="12">
        <v>114.57899999999999</v>
      </c>
      <c r="P155" s="1">
        <v>23</v>
      </c>
      <c r="Q155" s="1">
        <v>6</v>
      </c>
      <c r="R155" s="1">
        <v>1</v>
      </c>
      <c r="S155" s="1">
        <f>+SUM(BS_InfraMR[[#This Row],[A.05.1 - Número de Estaciones en Explotación (cantidad)]:[A.07.1 - Número de Apeaderos en Explotación (cantidad)]])</f>
        <v>30</v>
      </c>
      <c r="T155" s="1">
        <v>18</v>
      </c>
      <c r="U155" s="1">
        <v>31</v>
      </c>
      <c r="V155" s="1">
        <v>0</v>
      </c>
      <c r="W155" s="1">
        <v>26</v>
      </c>
      <c r="X155" s="1">
        <v>0</v>
      </c>
      <c r="Y155" s="1">
        <f t="shared" si="15"/>
        <v>75</v>
      </c>
      <c r="Z155" s="1">
        <v>13</v>
      </c>
      <c r="AA155" s="1">
        <v>13</v>
      </c>
      <c r="AB155" s="1">
        <f>+BS_InfraMR[[#This Row],[Total Pasos Vehiculares a Nivel]]</f>
        <v>75</v>
      </c>
      <c r="AC155" s="1">
        <f t="shared" si="16"/>
        <v>101</v>
      </c>
      <c r="AD155" s="1">
        <v>1</v>
      </c>
      <c r="AE155" s="1">
        <v>8</v>
      </c>
      <c r="AF155" s="1">
        <v>11</v>
      </c>
      <c r="AG155" s="1">
        <f t="shared" si="17"/>
        <v>20</v>
      </c>
      <c r="AH155" s="12">
        <v>16.120999999999999</v>
      </c>
      <c r="AI155" s="12">
        <v>0</v>
      </c>
      <c r="AJ155" s="12">
        <v>50.177</v>
      </c>
      <c r="AK155" s="12">
        <f t="shared" si="18"/>
        <v>66.298000000000002</v>
      </c>
      <c r="AL155" s="1">
        <v>2</v>
      </c>
      <c r="AM155" s="1">
        <v>0</v>
      </c>
      <c r="AN155" s="1">
        <v>13</v>
      </c>
      <c r="AO155" s="1">
        <f t="shared" si="19"/>
        <v>15</v>
      </c>
      <c r="AP155" s="1">
        <v>0</v>
      </c>
      <c r="AQ155" s="1">
        <v>0</v>
      </c>
      <c r="AR155" s="1">
        <v>0</v>
      </c>
      <c r="AS155" s="1">
        <f>+SUM(BS_InfraMR[[#This Row],[B.02.1 - Parque de Coches Eléctricos Motrices]:[B.02.3 - Parque de Coches Eléctricos Motrices Tipo R]])</f>
        <v>0</v>
      </c>
      <c r="AT155" s="1">
        <v>0</v>
      </c>
      <c r="AU155" s="1">
        <v>0</v>
      </c>
      <c r="AV155" s="1">
        <v>0</v>
      </c>
      <c r="AW155" s="1">
        <f>+SUM(BS_InfraMR[[#This Row],[B.03.1 - Parque de Coches Motores Motrices Remolcados]:[B.03.3 - Parque de Coches Motores Motrices Cabina]])</f>
        <v>0</v>
      </c>
      <c r="AX155" s="1">
        <v>43</v>
      </c>
      <c r="AY155" s="1">
        <v>13</v>
      </c>
      <c r="AZ155" s="1">
        <v>0</v>
      </c>
      <c r="BA155" s="1">
        <v>26</v>
      </c>
      <c r="BB155" s="1">
        <v>0</v>
      </c>
      <c r="BC155" s="1">
        <f t="shared" si="20"/>
        <v>82</v>
      </c>
      <c r="BD155" s="1">
        <v>1</v>
      </c>
      <c r="BE155" s="1">
        <v>31</v>
      </c>
      <c r="BF155" s="12">
        <v>1</v>
      </c>
    </row>
    <row r="156" spans="1:58">
      <c r="A156" s="1">
        <v>2005</v>
      </c>
      <c r="B156" s="1" t="s">
        <v>125</v>
      </c>
      <c r="C156" s="12">
        <v>18.643000000000001</v>
      </c>
      <c r="D156" s="12">
        <v>47.968000000000004</v>
      </c>
      <c r="E156" s="12">
        <v>0</v>
      </c>
      <c r="F156" s="12">
        <v>0</v>
      </c>
      <c r="G156" s="12">
        <f t="shared" si="14"/>
        <v>66.611000000000004</v>
      </c>
      <c r="H156" s="12">
        <v>66.611000000000004</v>
      </c>
      <c r="I156" s="12">
        <v>103.99600000000001</v>
      </c>
      <c r="J156" s="12">
        <v>114.57899999999999</v>
      </c>
      <c r="K156" s="12">
        <v>0</v>
      </c>
      <c r="L156" s="12">
        <v>0</v>
      </c>
      <c r="M156" s="12">
        <v>0</v>
      </c>
      <c r="N156" s="12">
        <f>+BS_InfraMR[[#This Row],[A.03.1 -  Longitud de Vías de Explotación No Electrificadas Troncales y Ramales (vía principal) (km)]]+BS_InfraMR[[#This Row],[A.04.1 -  Longitud de Vías de Explotación Electrificadas Troncales y Ramales (vía principal) (km)]]</f>
        <v>114.57899999999999</v>
      </c>
      <c r="O156" s="12">
        <v>114.57899999999999</v>
      </c>
      <c r="P156" s="1">
        <v>23</v>
      </c>
      <c r="Q156" s="1">
        <v>6</v>
      </c>
      <c r="R156" s="1">
        <v>1</v>
      </c>
      <c r="S156" s="1">
        <f>+SUM(BS_InfraMR[[#This Row],[A.05.1 - Número de Estaciones en Explotación (cantidad)]:[A.07.1 - Número de Apeaderos en Explotación (cantidad)]])</f>
        <v>30</v>
      </c>
      <c r="T156" s="1">
        <v>18</v>
      </c>
      <c r="U156" s="1">
        <v>31</v>
      </c>
      <c r="V156" s="1">
        <v>0</v>
      </c>
      <c r="W156" s="1">
        <v>26</v>
      </c>
      <c r="X156" s="1">
        <v>0</v>
      </c>
      <c r="Y156" s="1">
        <f t="shared" si="15"/>
        <v>75</v>
      </c>
      <c r="Z156" s="1">
        <v>13</v>
      </c>
      <c r="AA156" s="1">
        <v>13</v>
      </c>
      <c r="AB156" s="1">
        <f>+BS_InfraMR[[#This Row],[Total Pasos Vehiculares a Nivel]]</f>
        <v>75</v>
      </c>
      <c r="AC156" s="1">
        <f t="shared" si="16"/>
        <v>101</v>
      </c>
      <c r="AD156" s="1">
        <v>1</v>
      </c>
      <c r="AE156" s="1">
        <v>8</v>
      </c>
      <c r="AF156" s="1">
        <v>11</v>
      </c>
      <c r="AG156" s="1">
        <f t="shared" si="17"/>
        <v>20</v>
      </c>
      <c r="AH156" s="12">
        <v>16.120999999999999</v>
      </c>
      <c r="AI156" s="12">
        <v>0</v>
      </c>
      <c r="AJ156" s="12">
        <v>50.177</v>
      </c>
      <c r="AK156" s="12">
        <f t="shared" si="18"/>
        <v>66.298000000000002</v>
      </c>
      <c r="AL156" s="1">
        <v>2</v>
      </c>
      <c r="AM156" s="1">
        <v>0</v>
      </c>
      <c r="AN156" s="1">
        <v>13</v>
      </c>
      <c r="AO156" s="1">
        <f t="shared" si="19"/>
        <v>15</v>
      </c>
      <c r="AP156" s="1">
        <v>0</v>
      </c>
      <c r="AQ156" s="1">
        <v>0</v>
      </c>
      <c r="AR156" s="1">
        <v>0</v>
      </c>
      <c r="AS156" s="1">
        <f>+SUM(BS_InfraMR[[#This Row],[B.02.1 - Parque de Coches Eléctricos Motrices]:[B.02.3 - Parque de Coches Eléctricos Motrices Tipo R]])</f>
        <v>0</v>
      </c>
      <c r="AT156" s="1">
        <v>0</v>
      </c>
      <c r="AU156" s="1">
        <v>0</v>
      </c>
      <c r="AV156" s="1">
        <v>0</v>
      </c>
      <c r="AW156" s="1">
        <f>+SUM(BS_InfraMR[[#This Row],[B.03.1 - Parque de Coches Motores Motrices Remolcados]:[B.03.3 - Parque de Coches Motores Motrices Cabina]])</f>
        <v>0</v>
      </c>
      <c r="AX156" s="1">
        <v>43</v>
      </c>
      <c r="AY156" s="1">
        <v>13</v>
      </c>
      <c r="AZ156" s="1">
        <v>0</v>
      </c>
      <c r="BA156" s="1">
        <v>26</v>
      </c>
      <c r="BB156" s="1">
        <v>0</v>
      </c>
      <c r="BC156" s="1">
        <f t="shared" si="20"/>
        <v>82</v>
      </c>
      <c r="BD156" s="1">
        <v>1</v>
      </c>
      <c r="BE156" s="1">
        <v>31</v>
      </c>
      <c r="BF156" s="12">
        <v>1</v>
      </c>
    </row>
    <row r="157" spans="1:58">
      <c r="A157" s="1">
        <v>2005</v>
      </c>
      <c r="B157" s="1" t="s">
        <v>126</v>
      </c>
      <c r="C157" s="12">
        <v>18.643000000000001</v>
      </c>
      <c r="D157" s="12">
        <v>47.968000000000004</v>
      </c>
      <c r="E157" s="12">
        <v>0</v>
      </c>
      <c r="F157" s="12">
        <v>0</v>
      </c>
      <c r="G157" s="12">
        <f t="shared" si="14"/>
        <v>66.611000000000004</v>
      </c>
      <c r="H157" s="12">
        <v>66.611000000000004</v>
      </c>
      <c r="I157" s="12">
        <v>103.99600000000001</v>
      </c>
      <c r="J157" s="12">
        <v>114.57899999999999</v>
      </c>
      <c r="K157" s="12">
        <v>0</v>
      </c>
      <c r="L157" s="12">
        <v>0</v>
      </c>
      <c r="M157" s="12">
        <v>0</v>
      </c>
      <c r="N157" s="12">
        <f>+BS_InfraMR[[#This Row],[A.03.1 -  Longitud de Vías de Explotación No Electrificadas Troncales y Ramales (vía principal) (km)]]+BS_InfraMR[[#This Row],[A.04.1 -  Longitud de Vías de Explotación Electrificadas Troncales y Ramales (vía principal) (km)]]</f>
        <v>114.57899999999999</v>
      </c>
      <c r="O157" s="12">
        <v>114.57899999999999</v>
      </c>
      <c r="P157" s="1">
        <v>23</v>
      </c>
      <c r="Q157" s="1">
        <v>6</v>
      </c>
      <c r="R157" s="1">
        <v>1</v>
      </c>
      <c r="S157" s="1">
        <f>+SUM(BS_InfraMR[[#This Row],[A.05.1 - Número de Estaciones en Explotación (cantidad)]:[A.07.1 - Número de Apeaderos en Explotación (cantidad)]])</f>
        <v>30</v>
      </c>
      <c r="T157" s="1">
        <v>18</v>
      </c>
      <c r="U157" s="1">
        <v>31</v>
      </c>
      <c r="V157" s="1">
        <v>0</v>
      </c>
      <c r="W157" s="1">
        <v>26</v>
      </c>
      <c r="X157" s="1">
        <v>0</v>
      </c>
      <c r="Y157" s="1">
        <f t="shared" si="15"/>
        <v>75</v>
      </c>
      <c r="Z157" s="1">
        <v>13</v>
      </c>
      <c r="AA157" s="1">
        <v>13</v>
      </c>
      <c r="AB157" s="1">
        <f>+BS_InfraMR[[#This Row],[Total Pasos Vehiculares a Nivel]]</f>
        <v>75</v>
      </c>
      <c r="AC157" s="1">
        <f t="shared" si="16"/>
        <v>101</v>
      </c>
      <c r="AD157" s="1">
        <v>1</v>
      </c>
      <c r="AE157" s="1">
        <v>8</v>
      </c>
      <c r="AF157" s="1">
        <v>11</v>
      </c>
      <c r="AG157" s="1">
        <f t="shared" si="17"/>
        <v>20</v>
      </c>
      <c r="AH157" s="12">
        <v>16.120999999999999</v>
      </c>
      <c r="AI157" s="12">
        <v>0</v>
      </c>
      <c r="AJ157" s="12">
        <v>50.177</v>
      </c>
      <c r="AK157" s="12">
        <f t="shared" si="18"/>
        <v>66.298000000000002</v>
      </c>
      <c r="AL157" s="1">
        <v>2</v>
      </c>
      <c r="AM157" s="1">
        <v>0</v>
      </c>
      <c r="AN157" s="1">
        <v>13</v>
      </c>
      <c r="AO157" s="1">
        <f t="shared" si="19"/>
        <v>15</v>
      </c>
      <c r="AP157" s="1">
        <v>0</v>
      </c>
      <c r="AQ157" s="1">
        <v>0</v>
      </c>
      <c r="AR157" s="1">
        <v>0</v>
      </c>
      <c r="AS157" s="1">
        <f>+SUM(BS_InfraMR[[#This Row],[B.02.1 - Parque de Coches Eléctricos Motrices]:[B.02.3 - Parque de Coches Eléctricos Motrices Tipo R]])</f>
        <v>0</v>
      </c>
      <c r="AT157" s="1">
        <v>0</v>
      </c>
      <c r="AU157" s="1">
        <v>0</v>
      </c>
      <c r="AV157" s="1">
        <v>0</v>
      </c>
      <c r="AW157" s="1">
        <f>+SUM(BS_InfraMR[[#This Row],[B.03.1 - Parque de Coches Motores Motrices Remolcados]:[B.03.3 - Parque de Coches Motores Motrices Cabina]])</f>
        <v>0</v>
      </c>
      <c r="AX157" s="1">
        <v>43</v>
      </c>
      <c r="AY157" s="1">
        <v>13</v>
      </c>
      <c r="AZ157" s="1">
        <v>0</v>
      </c>
      <c r="BA157" s="1">
        <v>26</v>
      </c>
      <c r="BB157" s="1">
        <v>0</v>
      </c>
      <c r="BC157" s="1">
        <f t="shared" si="20"/>
        <v>82</v>
      </c>
      <c r="BD157" s="1">
        <v>1</v>
      </c>
      <c r="BE157" s="1">
        <v>31</v>
      </c>
      <c r="BF157" s="12">
        <v>1</v>
      </c>
    </row>
    <row r="158" spans="1:58">
      <c r="A158" s="1">
        <v>2006</v>
      </c>
      <c r="B158" s="1" t="s">
        <v>115</v>
      </c>
      <c r="C158" s="12">
        <v>18.643000000000001</v>
      </c>
      <c r="D158" s="12">
        <v>47.968000000000004</v>
      </c>
      <c r="E158" s="12">
        <v>0</v>
      </c>
      <c r="F158" s="12">
        <v>0</v>
      </c>
      <c r="G158" s="12">
        <f t="shared" si="14"/>
        <v>66.611000000000004</v>
      </c>
      <c r="H158" s="12">
        <v>66.611000000000004</v>
      </c>
      <c r="I158" s="12">
        <v>103.99600000000001</v>
      </c>
      <c r="J158" s="12">
        <v>114.57899999999999</v>
      </c>
      <c r="K158" s="12">
        <v>0</v>
      </c>
      <c r="L158" s="12">
        <v>0</v>
      </c>
      <c r="M158" s="12">
        <v>0</v>
      </c>
      <c r="N158" s="12">
        <f>+BS_InfraMR[[#This Row],[A.03.1 -  Longitud de Vías de Explotación No Electrificadas Troncales y Ramales (vía principal) (km)]]+BS_InfraMR[[#This Row],[A.04.1 -  Longitud de Vías de Explotación Electrificadas Troncales y Ramales (vía principal) (km)]]</f>
        <v>114.57899999999999</v>
      </c>
      <c r="O158" s="12">
        <v>114.57899999999999</v>
      </c>
      <c r="P158" s="1">
        <v>23</v>
      </c>
      <c r="Q158" s="1">
        <v>6</v>
      </c>
      <c r="R158" s="1">
        <v>1</v>
      </c>
      <c r="S158" s="1">
        <f>+SUM(BS_InfraMR[[#This Row],[A.05.1 - Número de Estaciones en Explotación (cantidad)]:[A.07.1 - Número de Apeaderos en Explotación (cantidad)]])</f>
        <v>30</v>
      </c>
      <c r="T158" s="1">
        <v>18</v>
      </c>
      <c r="U158" s="1">
        <v>31</v>
      </c>
      <c r="V158" s="1">
        <v>0</v>
      </c>
      <c r="W158" s="1">
        <v>26</v>
      </c>
      <c r="X158" s="1">
        <v>0</v>
      </c>
      <c r="Y158" s="1">
        <f t="shared" si="15"/>
        <v>75</v>
      </c>
      <c r="Z158" s="1">
        <v>13</v>
      </c>
      <c r="AA158" s="1">
        <v>13</v>
      </c>
      <c r="AB158" s="1">
        <f>+BS_InfraMR[[#This Row],[Total Pasos Vehiculares a Nivel]]</f>
        <v>75</v>
      </c>
      <c r="AC158" s="1">
        <f t="shared" si="16"/>
        <v>101</v>
      </c>
      <c r="AD158" s="1">
        <v>1</v>
      </c>
      <c r="AE158" s="1">
        <v>8</v>
      </c>
      <c r="AF158" s="1">
        <v>11</v>
      </c>
      <c r="AG158" s="1">
        <f t="shared" si="17"/>
        <v>20</v>
      </c>
      <c r="AH158" s="12">
        <v>16.120999999999999</v>
      </c>
      <c r="AI158" s="12">
        <v>0</v>
      </c>
      <c r="AJ158" s="12">
        <v>50.177</v>
      </c>
      <c r="AK158" s="12">
        <f t="shared" si="18"/>
        <v>66.298000000000002</v>
      </c>
      <c r="AL158" s="1">
        <v>2</v>
      </c>
      <c r="AM158" s="1">
        <v>0</v>
      </c>
      <c r="AN158" s="1">
        <v>13</v>
      </c>
      <c r="AO158" s="1">
        <f t="shared" si="19"/>
        <v>15</v>
      </c>
      <c r="AP158" s="1">
        <v>0</v>
      </c>
      <c r="AQ158" s="1">
        <v>0</v>
      </c>
      <c r="AR158" s="1">
        <v>0</v>
      </c>
      <c r="AS158" s="1">
        <f>+SUM(BS_InfraMR[[#This Row],[B.02.1 - Parque de Coches Eléctricos Motrices]:[B.02.3 - Parque de Coches Eléctricos Motrices Tipo R]])</f>
        <v>0</v>
      </c>
      <c r="AT158" s="1">
        <v>0</v>
      </c>
      <c r="AU158" s="1">
        <v>0</v>
      </c>
      <c r="AV158" s="1">
        <v>0</v>
      </c>
      <c r="AW158" s="1">
        <f>+SUM(BS_InfraMR[[#This Row],[B.03.1 - Parque de Coches Motores Motrices Remolcados]:[B.03.3 - Parque de Coches Motores Motrices Cabina]])</f>
        <v>0</v>
      </c>
      <c r="AX158" s="1">
        <v>43</v>
      </c>
      <c r="AY158" s="1">
        <v>13</v>
      </c>
      <c r="AZ158" s="1">
        <v>0</v>
      </c>
      <c r="BA158" s="1">
        <v>26</v>
      </c>
      <c r="BB158" s="1">
        <v>0</v>
      </c>
      <c r="BC158" s="1">
        <f t="shared" si="20"/>
        <v>82</v>
      </c>
      <c r="BD158" s="1">
        <v>1</v>
      </c>
      <c r="BE158" s="1">
        <v>31</v>
      </c>
      <c r="BF158" s="12">
        <v>1</v>
      </c>
    </row>
    <row r="159" spans="1:58">
      <c r="A159" s="1">
        <v>2006</v>
      </c>
      <c r="B159" s="1" t="s">
        <v>116</v>
      </c>
      <c r="C159" s="12">
        <v>18.643000000000001</v>
      </c>
      <c r="D159" s="12">
        <v>47.968000000000004</v>
      </c>
      <c r="E159" s="12">
        <v>0</v>
      </c>
      <c r="F159" s="12">
        <v>0</v>
      </c>
      <c r="G159" s="12">
        <f t="shared" si="14"/>
        <v>66.611000000000004</v>
      </c>
      <c r="H159" s="12">
        <v>66.611000000000004</v>
      </c>
      <c r="I159" s="12">
        <v>103.99600000000001</v>
      </c>
      <c r="J159" s="12">
        <v>114.57899999999999</v>
      </c>
      <c r="K159" s="12">
        <v>0</v>
      </c>
      <c r="L159" s="12">
        <v>0</v>
      </c>
      <c r="M159" s="12">
        <v>0</v>
      </c>
      <c r="N159" s="12">
        <f>+BS_InfraMR[[#This Row],[A.03.1 -  Longitud de Vías de Explotación No Electrificadas Troncales y Ramales (vía principal) (km)]]+BS_InfraMR[[#This Row],[A.04.1 -  Longitud de Vías de Explotación Electrificadas Troncales y Ramales (vía principal) (km)]]</f>
        <v>114.57899999999999</v>
      </c>
      <c r="O159" s="12">
        <v>114.57899999999999</v>
      </c>
      <c r="P159" s="1">
        <v>23</v>
      </c>
      <c r="Q159" s="1">
        <v>6</v>
      </c>
      <c r="R159" s="1">
        <v>1</v>
      </c>
      <c r="S159" s="1">
        <f>+SUM(BS_InfraMR[[#This Row],[A.05.1 - Número de Estaciones en Explotación (cantidad)]:[A.07.1 - Número de Apeaderos en Explotación (cantidad)]])</f>
        <v>30</v>
      </c>
      <c r="T159" s="1">
        <v>18</v>
      </c>
      <c r="U159" s="1">
        <v>31</v>
      </c>
      <c r="V159" s="1">
        <v>0</v>
      </c>
      <c r="W159" s="1">
        <v>26</v>
      </c>
      <c r="X159" s="1">
        <v>0</v>
      </c>
      <c r="Y159" s="1">
        <f t="shared" si="15"/>
        <v>75</v>
      </c>
      <c r="Z159" s="1">
        <v>13</v>
      </c>
      <c r="AA159" s="1">
        <v>13</v>
      </c>
      <c r="AB159" s="1">
        <f>+BS_InfraMR[[#This Row],[Total Pasos Vehiculares a Nivel]]</f>
        <v>75</v>
      </c>
      <c r="AC159" s="1">
        <f t="shared" si="16"/>
        <v>101</v>
      </c>
      <c r="AD159" s="1">
        <v>1</v>
      </c>
      <c r="AE159" s="1">
        <v>8</v>
      </c>
      <c r="AF159" s="1">
        <v>11</v>
      </c>
      <c r="AG159" s="1">
        <f t="shared" si="17"/>
        <v>20</v>
      </c>
      <c r="AH159" s="12">
        <v>16.120999999999999</v>
      </c>
      <c r="AI159" s="12">
        <v>0</v>
      </c>
      <c r="AJ159" s="12">
        <v>50.177</v>
      </c>
      <c r="AK159" s="12">
        <f t="shared" si="18"/>
        <v>66.298000000000002</v>
      </c>
      <c r="AL159" s="1">
        <v>2</v>
      </c>
      <c r="AM159" s="1">
        <v>0</v>
      </c>
      <c r="AN159" s="1">
        <v>13</v>
      </c>
      <c r="AO159" s="1">
        <f t="shared" si="19"/>
        <v>15</v>
      </c>
      <c r="AP159" s="1">
        <v>0</v>
      </c>
      <c r="AQ159" s="1">
        <v>0</v>
      </c>
      <c r="AR159" s="1">
        <v>0</v>
      </c>
      <c r="AS159" s="1">
        <f>+SUM(BS_InfraMR[[#This Row],[B.02.1 - Parque de Coches Eléctricos Motrices]:[B.02.3 - Parque de Coches Eléctricos Motrices Tipo R]])</f>
        <v>0</v>
      </c>
      <c r="AT159" s="1">
        <v>0</v>
      </c>
      <c r="AU159" s="1">
        <v>0</v>
      </c>
      <c r="AV159" s="1">
        <v>0</v>
      </c>
      <c r="AW159" s="1">
        <f>+SUM(BS_InfraMR[[#This Row],[B.03.1 - Parque de Coches Motores Motrices Remolcados]:[B.03.3 - Parque de Coches Motores Motrices Cabina]])</f>
        <v>0</v>
      </c>
      <c r="AX159" s="1">
        <v>43</v>
      </c>
      <c r="AY159" s="1">
        <v>13</v>
      </c>
      <c r="AZ159" s="1">
        <v>0</v>
      </c>
      <c r="BA159" s="1">
        <v>26</v>
      </c>
      <c r="BB159" s="1">
        <v>0</v>
      </c>
      <c r="BC159" s="1">
        <f t="shared" si="20"/>
        <v>82</v>
      </c>
      <c r="BD159" s="1">
        <v>1</v>
      </c>
      <c r="BE159" s="1">
        <v>31</v>
      </c>
      <c r="BF159" s="12">
        <v>1</v>
      </c>
    </row>
    <row r="160" spans="1:58">
      <c r="A160" s="1">
        <v>2006</v>
      </c>
      <c r="B160" s="1" t="s">
        <v>117</v>
      </c>
      <c r="C160" s="12">
        <v>18.643000000000001</v>
      </c>
      <c r="D160" s="12">
        <v>47.968000000000004</v>
      </c>
      <c r="E160" s="12">
        <v>0</v>
      </c>
      <c r="F160" s="12">
        <v>0</v>
      </c>
      <c r="G160" s="12">
        <f t="shared" si="14"/>
        <v>66.611000000000004</v>
      </c>
      <c r="H160" s="12">
        <v>66.611000000000004</v>
      </c>
      <c r="I160" s="12">
        <v>103.99600000000001</v>
      </c>
      <c r="J160" s="12">
        <v>114.57899999999999</v>
      </c>
      <c r="K160" s="12">
        <v>0</v>
      </c>
      <c r="L160" s="12">
        <v>0</v>
      </c>
      <c r="M160" s="12">
        <v>0</v>
      </c>
      <c r="N160" s="12">
        <f>+BS_InfraMR[[#This Row],[A.03.1 -  Longitud de Vías de Explotación No Electrificadas Troncales y Ramales (vía principal) (km)]]+BS_InfraMR[[#This Row],[A.04.1 -  Longitud de Vías de Explotación Electrificadas Troncales y Ramales (vía principal) (km)]]</f>
        <v>114.57899999999999</v>
      </c>
      <c r="O160" s="12">
        <v>114.57899999999999</v>
      </c>
      <c r="P160" s="1">
        <v>23</v>
      </c>
      <c r="Q160" s="1">
        <v>6</v>
      </c>
      <c r="R160" s="1">
        <v>1</v>
      </c>
      <c r="S160" s="1">
        <f>+SUM(BS_InfraMR[[#This Row],[A.05.1 - Número de Estaciones en Explotación (cantidad)]:[A.07.1 - Número de Apeaderos en Explotación (cantidad)]])</f>
        <v>30</v>
      </c>
      <c r="T160" s="1">
        <v>18</v>
      </c>
      <c r="U160" s="1">
        <v>31</v>
      </c>
      <c r="V160" s="1">
        <v>0</v>
      </c>
      <c r="W160" s="1">
        <v>26</v>
      </c>
      <c r="X160" s="1">
        <v>0</v>
      </c>
      <c r="Y160" s="1">
        <f t="shared" si="15"/>
        <v>75</v>
      </c>
      <c r="Z160" s="1">
        <v>13</v>
      </c>
      <c r="AA160" s="1">
        <v>13</v>
      </c>
      <c r="AB160" s="1">
        <f>+BS_InfraMR[[#This Row],[Total Pasos Vehiculares a Nivel]]</f>
        <v>75</v>
      </c>
      <c r="AC160" s="1">
        <f t="shared" si="16"/>
        <v>101</v>
      </c>
      <c r="AD160" s="1">
        <v>1</v>
      </c>
      <c r="AE160" s="1">
        <v>8</v>
      </c>
      <c r="AF160" s="1">
        <v>11</v>
      </c>
      <c r="AG160" s="1">
        <f t="shared" si="17"/>
        <v>20</v>
      </c>
      <c r="AH160" s="12">
        <v>16.120999999999999</v>
      </c>
      <c r="AI160" s="12">
        <v>0</v>
      </c>
      <c r="AJ160" s="12">
        <v>50.177</v>
      </c>
      <c r="AK160" s="12">
        <f t="shared" si="18"/>
        <v>66.298000000000002</v>
      </c>
      <c r="AL160" s="1">
        <v>2</v>
      </c>
      <c r="AM160" s="1">
        <v>0</v>
      </c>
      <c r="AN160" s="1">
        <v>13</v>
      </c>
      <c r="AO160" s="1">
        <f t="shared" si="19"/>
        <v>15</v>
      </c>
      <c r="AP160" s="1">
        <v>0</v>
      </c>
      <c r="AQ160" s="1">
        <v>0</v>
      </c>
      <c r="AR160" s="1">
        <v>0</v>
      </c>
      <c r="AS160" s="1">
        <f>+SUM(BS_InfraMR[[#This Row],[B.02.1 - Parque de Coches Eléctricos Motrices]:[B.02.3 - Parque de Coches Eléctricos Motrices Tipo R]])</f>
        <v>0</v>
      </c>
      <c r="AT160" s="1">
        <v>0</v>
      </c>
      <c r="AU160" s="1">
        <v>0</v>
      </c>
      <c r="AV160" s="1">
        <v>0</v>
      </c>
      <c r="AW160" s="1">
        <f>+SUM(BS_InfraMR[[#This Row],[B.03.1 - Parque de Coches Motores Motrices Remolcados]:[B.03.3 - Parque de Coches Motores Motrices Cabina]])</f>
        <v>0</v>
      </c>
      <c r="AX160" s="1">
        <v>43</v>
      </c>
      <c r="AY160" s="1">
        <v>13</v>
      </c>
      <c r="AZ160" s="1">
        <v>0</v>
      </c>
      <c r="BA160" s="1">
        <v>26</v>
      </c>
      <c r="BB160" s="1">
        <v>0</v>
      </c>
      <c r="BC160" s="1">
        <f t="shared" si="20"/>
        <v>82</v>
      </c>
      <c r="BD160" s="1">
        <v>1</v>
      </c>
      <c r="BE160" s="1">
        <v>31</v>
      </c>
      <c r="BF160" s="12">
        <v>1</v>
      </c>
    </row>
    <row r="161" spans="1:58">
      <c r="A161" s="1">
        <v>2006</v>
      </c>
      <c r="B161" s="1" t="s">
        <v>118</v>
      </c>
      <c r="C161" s="12">
        <v>18.643000000000001</v>
      </c>
      <c r="D161" s="12">
        <v>47.968000000000004</v>
      </c>
      <c r="E161" s="12">
        <v>0</v>
      </c>
      <c r="F161" s="12">
        <v>0</v>
      </c>
      <c r="G161" s="12">
        <f t="shared" si="14"/>
        <v>66.611000000000004</v>
      </c>
      <c r="H161" s="12">
        <v>66.611000000000004</v>
      </c>
      <c r="I161" s="12">
        <v>103.99600000000001</v>
      </c>
      <c r="J161" s="12">
        <v>114.57899999999999</v>
      </c>
      <c r="K161" s="12">
        <v>0</v>
      </c>
      <c r="L161" s="12">
        <v>0</v>
      </c>
      <c r="M161" s="12">
        <v>0</v>
      </c>
      <c r="N161" s="12">
        <f>+BS_InfraMR[[#This Row],[A.03.1 -  Longitud de Vías de Explotación No Electrificadas Troncales y Ramales (vía principal) (km)]]+BS_InfraMR[[#This Row],[A.04.1 -  Longitud de Vías de Explotación Electrificadas Troncales y Ramales (vía principal) (km)]]</f>
        <v>114.57899999999999</v>
      </c>
      <c r="O161" s="12">
        <v>114.57899999999999</v>
      </c>
      <c r="P161" s="1">
        <v>23</v>
      </c>
      <c r="Q161" s="1">
        <v>6</v>
      </c>
      <c r="R161" s="1">
        <v>1</v>
      </c>
      <c r="S161" s="1">
        <f>+SUM(BS_InfraMR[[#This Row],[A.05.1 - Número de Estaciones en Explotación (cantidad)]:[A.07.1 - Número de Apeaderos en Explotación (cantidad)]])</f>
        <v>30</v>
      </c>
      <c r="T161" s="1">
        <v>18</v>
      </c>
      <c r="U161" s="1">
        <v>31</v>
      </c>
      <c r="V161" s="1">
        <v>0</v>
      </c>
      <c r="W161" s="1">
        <v>26</v>
      </c>
      <c r="X161" s="1">
        <v>0</v>
      </c>
      <c r="Y161" s="1">
        <f t="shared" si="15"/>
        <v>75</v>
      </c>
      <c r="Z161" s="1">
        <v>13</v>
      </c>
      <c r="AA161" s="1">
        <v>13</v>
      </c>
      <c r="AB161" s="1">
        <f>+BS_InfraMR[[#This Row],[Total Pasos Vehiculares a Nivel]]</f>
        <v>75</v>
      </c>
      <c r="AC161" s="1">
        <f t="shared" si="16"/>
        <v>101</v>
      </c>
      <c r="AD161" s="1">
        <v>1</v>
      </c>
      <c r="AE161" s="1">
        <v>8</v>
      </c>
      <c r="AF161" s="1">
        <v>11</v>
      </c>
      <c r="AG161" s="1">
        <f t="shared" si="17"/>
        <v>20</v>
      </c>
      <c r="AH161" s="12">
        <v>16.120999999999999</v>
      </c>
      <c r="AI161" s="12">
        <v>0</v>
      </c>
      <c r="AJ161" s="12">
        <v>50.177</v>
      </c>
      <c r="AK161" s="12">
        <f t="shared" si="18"/>
        <v>66.298000000000002</v>
      </c>
      <c r="AL161" s="1">
        <v>2</v>
      </c>
      <c r="AM161" s="1">
        <v>0</v>
      </c>
      <c r="AN161" s="1">
        <v>13</v>
      </c>
      <c r="AO161" s="1">
        <f t="shared" si="19"/>
        <v>15</v>
      </c>
      <c r="AP161" s="1">
        <v>0</v>
      </c>
      <c r="AQ161" s="1">
        <v>0</v>
      </c>
      <c r="AR161" s="1">
        <v>0</v>
      </c>
      <c r="AS161" s="1">
        <f>+SUM(BS_InfraMR[[#This Row],[B.02.1 - Parque de Coches Eléctricos Motrices]:[B.02.3 - Parque de Coches Eléctricos Motrices Tipo R]])</f>
        <v>0</v>
      </c>
      <c r="AT161" s="1">
        <v>0</v>
      </c>
      <c r="AU161" s="1">
        <v>0</v>
      </c>
      <c r="AV161" s="1">
        <v>0</v>
      </c>
      <c r="AW161" s="1">
        <f>+SUM(BS_InfraMR[[#This Row],[B.03.1 - Parque de Coches Motores Motrices Remolcados]:[B.03.3 - Parque de Coches Motores Motrices Cabina]])</f>
        <v>0</v>
      </c>
      <c r="AX161" s="1">
        <v>43</v>
      </c>
      <c r="AY161" s="1">
        <v>13</v>
      </c>
      <c r="AZ161" s="1">
        <v>0</v>
      </c>
      <c r="BA161" s="1">
        <v>26</v>
      </c>
      <c r="BB161" s="1">
        <v>0</v>
      </c>
      <c r="BC161" s="1">
        <f t="shared" si="20"/>
        <v>82</v>
      </c>
      <c r="BD161" s="1">
        <v>1</v>
      </c>
      <c r="BE161" s="1">
        <v>31</v>
      </c>
      <c r="BF161" s="12">
        <v>1</v>
      </c>
    </row>
    <row r="162" spans="1:58">
      <c r="A162" s="1">
        <v>2006</v>
      </c>
      <c r="B162" s="1" t="s">
        <v>119</v>
      </c>
      <c r="C162" s="12">
        <v>18.643000000000001</v>
      </c>
      <c r="D162" s="12">
        <v>47.968000000000004</v>
      </c>
      <c r="E162" s="12">
        <v>0</v>
      </c>
      <c r="F162" s="12">
        <v>0</v>
      </c>
      <c r="G162" s="12">
        <f t="shared" si="14"/>
        <v>66.611000000000004</v>
      </c>
      <c r="H162" s="12">
        <v>66.611000000000004</v>
      </c>
      <c r="I162" s="12">
        <v>103.99600000000001</v>
      </c>
      <c r="J162" s="12">
        <v>114.57899999999999</v>
      </c>
      <c r="K162" s="12">
        <v>0</v>
      </c>
      <c r="L162" s="12">
        <v>0</v>
      </c>
      <c r="M162" s="12">
        <v>0</v>
      </c>
      <c r="N162" s="12">
        <f>+BS_InfraMR[[#This Row],[A.03.1 -  Longitud de Vías de Explotación No Electrificadas Troncales y Ramales (vía principal) (km)]]+BS_InfraMR[[#This Row],[A.04.1 -  Longitud de Vías de Explotación Electrificadas Troncales y Ramales (vía principal) (km)]]</f>
        <v>114.57899999999999</v>
      </c>
      <c r="O162" s="12">
        <v>114.57899999999999</v>
      </c>
      <c r="P162" s="1">
        <v>23</v>
      </c>
      <c r="Q162" s="1">
        <v>6</v>
      </c>
      <c r="R162" s="1">
        <v>1</v>
      </c>
      <c r="S162" s="1">
        <f>+SUM(BS_InfraMR[[#This Row],[A.05.1 - Número de Estaciones en Explotación (cantidad)]:[A.07.1 - Número de Apeaderos en Explotación (cantidad)]])</f>
        <v>30</v>
      </c>
      <c r="T162" s="1">
        <v>18</v>
      </c>
      <c r="U162" s="1">
        <v>31</v>
      </c>
      <c r="V162" s="1">
        <v>0</v>
      </c>
      <c r="W162" s="1">
        <v>26</v>
      </c>
      <c r="X162" s="1">
        <v>0</v>
      </c>
      <c r="Y162" s="1">
        <f t="shared" si="15"/>
        <v>75</v>
      </c>
      <c r="Z162" s="1">
        <v>13</v>
      </c>
      <c r="AA162" s="1">
        <v>13</v>
      </c>
      <c r="AB162" s="1">
        <f>+BS_InfraMR[[#This Row],[Total Pasos Vehiculares a Nivel]]</f>
        <v>75</v>
      </c>
      <c r="AC162" s="1">
        <f t="shared" si="16"/>
        <v>101</v>
      </c>
      <c r="AD162" s="1">
        <v>1</v>
      </c>
      <c r="AE162" s="1">
        <v>8</v>
      </c>
      <c r="AF162" s="1">
        <v>11</v>
      </c>
      <c r="AG162" s="1">
        <f t="shared" si="17"/>
        <v>20</v>
      </c>
      <c r="AH162" s="12">
        <v>16.120999999999999</v>
      </c>
      <c r="AI162" s="12">
        <v>0</v>
      </c>
      <c r="AJ162" s="12">
        <v>50.177</v>
      </c>
      <c r="AK162" s="12">
        <f t="shared" si="18"/>
        <v>66.298000000000002</v>
      </c>
      <c r="AL162" s="1">
        <v>2</v>
      </c>
      <c r="AM162" s="1">
        <v>0</v>
      </c>
      <c r="AN162" s="1">
        <v>13</v>
      </c>
      <c r="AO162" s="1">
        <f t="shared" si="19"/>
        <v>15</v>
      </c>
      <c r="AP162" s="1">
        <v>0</v>
      </c>
      <c r="AQ162" s="1">
        <v>0</v>
      </c>
      <c r="AR162" s="1">
        <v>0</v>
      </c>
      <c r="AS162" s="1">
        <f>+SUM(BS_InfraMR[[#This Row],[B.02.1 - Parque de Coches Eléctricos Motrices]:[B.02.3 - Parque de Coches Eléctricos Motrices Tipo R]])</f>
        <v>0</v>
      </c>
      <c r="AT162" s="1">
        <v>0</v>
      </c>
      <c r="AU162" s="1">
        <v>0</v>
      </c>
      <c r="AV162" s="1">
        <v>0</v>
      </c>
      <c r="AW162" s="1">
        <f>+SUM(BS_InfraMR[[#This Row],[B.03.1 - Parque de Coches Motores Motrices Remolcados]:[B.03.3 - Parque de Coches Motores Motrices Cabina]])</f>
        <v>0</v>
      </c>
      <c r="AX162" s="1">
        <v>43</v>
      </c>
      <c r="AY162" s="1">
        <v>13</v>
      </c>
      <c r="AZ162" s="1">
        <v>0</v>
      </c>
      <c r="BA162" s="1">
        <v>26</v>
      </c>
      <c r="BB162" s="1">
        <v>0</v>
      </c>
      <c r="BC162" s="1">
        <f t="shared" si="20"/>
        <v>82</v>
      </c>
      <c r="BD162" s="1">
        <v>1</v>
      </c>
      <c r="BE162" s="1">
        <v>31</v>
      </c>
      <c r="BF162" s="12">
        <v>1</v>
      </c>
    </row>
    <row r="163" spans="1:58">
      <c r="A163" s="1">
        <v>2006</v>
      </c>
      <c r="B163" s="1" t="s">
        <v>120</v>
      </c>
      <c r="C163" s="12">
        <v>18.643000000000001</v>
      </c>
      <c r="D163" s="12">
        <v>47.968000000000004</v>
      </c>
      <c r="E163" s="12">
        <v>0</v>
      </c>
      <c r="F163" s="12">
        <v>0</v>
      </c>
      <c r="G163" s="12">
        <f t="shared" si="14"/>
        <v>66.611000000000004</v>
      </c>
      <c r="H163" s="12">
        <v>66.611000000000004</v>
      </c>
      <c r="I163" s="12">
        <v>103.99600000000001</v>
      </c>
      <c r="J163" s="12">
        <v>114.57899999999999</v>
      </c>
      <c r="K163" s="12">
        <v>0</v>
      </c>
      <c r="L163" s="12">
        <v>0</v>
      </c>
      <c r="M163" s="12">
        <v>0</v>
      </c>
      <c r="N163" s="12">
        <f>+BS_InfraMR[[#This Row],[A.03.1 -  Longitud de Vías de Explotación No Electrificadas Troncales y Ramales (vía principal) (km)]]+BS_InfraMR[[#This Row],[A.04.1 -  Longitud de Vías de Explotación Electrificadas Troncales y Ramales (vía principal) (km)]]</f>
        <v>114.57899999999999</v>
      </c>
      <c r="O163" s="12">
        <v>114.57899999999999</v>
      </c>
      <c r="P163" s="1">
        <v>23</v>
      </c>
      <c r="Q163" s="1">
        <v>6</v>
      </c>
      <c r="R163" s="1">
        <v>1</v>
      </c>
      <c r="S163" s="1">
        <f>+SUM(BS_InfraMR[[#This Row],[A.05.1 - Número de Estaciones en Explotación (cantidad)]:[A.07.1 - Número de Apeaderos en Explotación (cantidad)]])</f>
        <v>30</v>
      </c>
      <c r="T163" s="1">
        <v>18</v>
      </c>
      <c r="U163" s="1">
        <v>31</v>
      </c>
      <c r="V163" s="1">
        <v>0</v>
      </c>
      <c r="W163" s="1">
        <v>26</v>
      </c>
      <c r="X163" s="1">
        <v>0</v>
      </c>
      <c r="Y163" s="1">
        <f t="shared" si="15"/>
        <v>75</v>
      </c>
      <c r="Z163" s="1">
        <v>13</v>
      </c>
      <c r="AA163" s="1">
        <v>13</v>
      </c>
      <c r="AB163" s="1">
        <f>+BS_InfraMR[[#This Row],[Total Pasos Vehiculares a Nivel]]</f>
        <v>75</v>
      </c>
      <c r="AC163" s="1">
        <f t="shared" si="16"/>
        <v>101</v>
      </c>
      <c r="AD163" s="1">
        <v>1</v>
      </c>
      <c r="AE163" s="1">
        <v>8</v>
      </c>
      <c r="AF163" s="1">
        <v>11</v>
      </c>
      <c r="AG163" s="1">
        <f t="shared" si="17"/>
        <v>20</v>
      </c>
      <c r="AH163" s="12">
        <v>16.120999999999999</v>
      </c>
      <c r="AI163" s="12">
        <v>0</v>
      </c>
      <c r="AJ163" s="12">
        <v>50.177</v>
      </c>
      <c r="AK163" s="12">
        <f t="shared" si="18"/>
        <v>66.298000000000002</v>
      </c>
      <c r="AL163" s="1">
        <v>2</v>
      </c>
      <c r="AM163" s="1">
        <v>0</v>
      </c>
      <c r="AN163" s="1">
        <v>13</v>
      </c>
      <c r="AO163" s="1">
        <f t="shared" si="19"/>
        <v>15</v>
      </c>
      <c r="AP163" s="1">
        <v>0</v>
      </c>
      <c r="AQ163" s="1">
        <v>0</v>
      </c>
      <c r="AR163" s="1">
        <v>0</v>
      </c>
      <c r="AS163" s="1">
        <f>+SUM(BS_InfraMR[[#This Row],[B.02.1 - Parque de Coches Eléctricos Motrices]:[B.02.3 - Parque de Coches Eléctricos Motrices Tipo R]])</f>
        <v>0</v>
      </c>
      <c r="AT163" s="1">
        <v>0</v>
      </c>
      <c r="AU163" s="1">
        <v>0</v>
      </c>
      <c r="AV163" s="1">
        <v>0</v>
      </c>
      <c r="AW163" s="1">
        <f>+SUM(BS_InfraMR[[#This Row],[B.03.1 - Parque de Coches Motores Motrices Remolcados]:[B.03.3 - Parque de Coches Motores Motrices Cabina]])</f>
        <v>0</v>
      </c>
      <c r="AX163" s="1">
        <v>43</v>
      </c>
      <c r="AY163" s="1">
        <v>13</v>
      </c>
      <c r="AZ163" s="1">
        <v>0</v>
      </c>
      <c r="BA163" s="1">
        <v>26</v>
      </c>
      <c r="BB163" s="1">
        <v>0</v>
      </c>
      <c r="BC163" s="1">
        <f t="shared" si="20"/>
        <v>82</v>
      </c>
      <c r="BD163" s="1">
        <v>1</v>
      </c>
      <c r="BE163" s="1">
        <v>31</v>
      </c>
      <c r="BF163" s="12">
        <v>1</v>
      </c>
    </row>
    <row r="164" spans="1:58">
      <c r="A164" s="1">
        <v>2006</v>
      </c>
      <c r="B164" s="1" t="s">
        <v>121</v>
      </c>
      <c r="C164" s="12">
        <v>18.643000000000001</v>
      </c>
      <c r="D164" s="12">
        <v>47.968000000000004</v>
      </c>
      <c r="E164" s="12">
        <v>0</v>
      </c>
      <c r="F164" s="12">
        <v>0</v>
      </c>
      <c r="G164" s="12">
        <f t="shared" si="14"/>
        <v>66.611000000000004</v>
      </c>
      <c r="H164" s="12">
        <v>66.611000000000004</v>
      </c>
      <c r="I164" s="12">
        <v>103.99600000000001</v>
      </c>
      <c r="J164" s="12">
        <v>114.57899999999999</v>
      </c>
      <c r="K164" s="12">
        <v>0</v>
      </c>
      <c r="L164" s="12">
        <v>0</v>
      </c>
      <c r="M164" s="12">
        <v>0</v>
      </c>
      <c r="N164" s="12">
        <f>+BS_InfraMR[[#This Row],[A.03.1 -  Longitud de Vías de Explotación No Electrificadas Troncales y Ramales (vía principal) (km)]]+BS_InfraMR[[#This Row],[A.04.1 -  Longitud de Vías de Explotación Electrificadas Troncales y Ramales (vía principal) (km)]]</f>
        <v>114.57899999999999</v>
      </c>
      <c r="O164" s="12">
        <v>114.57899999999999</v>
      </c>
      <c r="P164" s="1">
        <v>23</v>
      </c>
      <c r="Q164" s="1">
        <v>6</v>
      </c>
      <c r="R164" s="1">
        <v>1</v>
      </c>
      <c r="S164" s="1">
        <f>+SUM(BS_InfraMR[[#This Row],[A.05.1 - Número de Estaciones en Explotación (cantidad)]:[A.07.1 - Número de Apeaderos en Explotación (cantidad)]])</f>
        <v>30</v>
      </c>
      <c r="T164" s="1">
        <v>18</v>
      </c>
      <c r="U164" s="1">
        <v>31</v>
      </c>
      <c r="V164" s="1">
        <v>0</v>
      </c>
      <c r="W164" s="1">
        <v>26</v>
      </c>
      <c r="X164" s="1">
        <v>0</v>
      </c>
      <c r="Y164" s="1">
        <f t="shared" si="15"/>
        <v>75</v>
      </c>
      <c r="Z164" s="1">
        <v>13</v>
      </c>
      <c r="AA164" s="1">
        <v>13</v>
      </c>
      <c r="AB164" s="1">
        <f>+BS_InfraMR[[#This Row],[Total Pasos Vehiculares a Nivel]]</f>
        <v>75</v>
      </c>
      <c r="AC164" s="1">
        <f t="shared" si="16"/>
        <v>101</v>
      </c>
      <c r="AD164" s="1">
        <v>1</v>
      </c>
      <c r="AE164" s="1">
        <v>8</v>
      </c>
      <c r="AF164" s="1">
        <v>11</v>
      </c>
      <c r="AG164" s="1">
        <f t="shared" si="17"/>
        <v>20</v>
      </c>
      <c r="AH164" s="12">
        <v>16.120999999999999</v>
      </c>
      <c r="AI164" s="12">
        <v>0</v>
      </c>
      <c r="AJ164" s="12">
        <v>50.177</v>
      </c>
      <c r="AK164" s="12">
        <f t="shared" si="18"/>
        <v>66.298000000000002</v>
      </c>
      <c r="AL164" s="1">
        <v>2</v>
      </c>
      <c r="AM164" s="1">
        <v>0</v>
      </c>
      <c r="AN164" s="1">
        <v>13</v>
      </c>
      <c r="AO164" s="1">
        <f t="shared" si="19"/>
        <v>15</v>
      </c>
      <c r="AP164" s="1">
        <v>0</v>
      </c>
      <c r="AQ164" s="1">
        <v>0</v>
      </c>
      <c r="AR164" s="1">
        <v>0</v>
      </c>
      <c r="AS164" s="1">
        <f>+SUM(BS_InfraMR[[#This Row],[B.02.1 - Parque de Coches Eléctricos Motrices]:[B.02.3 - Parque de Coches Eléctricos Motrices Tipo R]])</f>
        <v>0</v>
      </c>
      <c r="AT164" s="1">
        <v>0</v>
      </c>
      <c r="AU164" s="1">
        <v>0</v>
      </c>
      <c r="AV164" s="1">
        <v>0</v>
      </c>
      <c r="AW164" s="1">
        <f>+SUM(BS_InfraMR[[#This Row],[B.03.1 - Parque de Coches Motores Motrices Remolcados]:[B.03.3 - Parque de Coches Motores Motrices Cabina]])</f>
        <v>0</v>
      </c>
      <c r="AX164" s="1">
        <v>43</v>
      </c>
      <c r="AY164" s="1">
        <v>13</v>
      </c>
      <c r="AZ164" s="1">
        <v>0</v>
      </c>
      <c r="BA164" s="1">
        <v>26</v>
      </c>
      <c r="BB164" s="1">
        <v>0</v>
      </c>
      <c r="BC164" s="1">
        <f t="shared" si="20"/>
        <v>82</v>
      </c>
      <c r="BD164" s="1">
        <v>1</v>
      </c>
      <c r="BE164" s="1">
        <v>31</v>
      </c>
      <c r="BF164" s="12">
        <v>1</v>
      </c>
    </row>
    <row r="165" spans="1:58">
      <c r="A165" s="1">
        <v>2006</v>
      </c>
      <c r="B165" s="1" t="s">
        <v>122</v>
      </c>
      <c r="C165" s="12">
        <v>18.643000000000001</v>
      </c>
      <c r="D165" s="12">
        <v>47.968000000000004</v>
      </c>
      <c r="E165" s="12">
        <v>0</v>
      </c>
      <c r="F165" s="12">
        <v>0</v>
      </c>
      <c r="G165" s="12">
        <f t="shared" si="14"/>
        <v>66.611000000000004</v>
      </c>
      <c r="H165" s="12">
        <v>66.611000000000004</v>
      </c>
      <c r="I165" s="12">
        <v>103.99600000000001</v>
      </c>
      <c r="J165" s="12">
        <v>114.57899999999999</v>
      </c>
      <c r="K165" s="12">
        <v>0</v>
      </c>
      <c r="L165" s="12">
        <v>0</v>
      </c>
      <c r="M165" s="12">
        <v>0</v>
      </c>
      <c r="N165" s="12">
        <f>+BS_InfraMR[[#This Row],[A.03.1 -  Longitud de Vías de Explotación No Electrificadas Troncales y Ramales (vía principal) (km)]]+BS_InfraMR[[#This Row],[A.04.1 -  Longitud de Vías de Explotación Electrificadas Troncales y Ramales (vía principal) (km)]]</f>
        <v>114.57899999999999</v>
      </c>
      <c r="O165" s="12">
        <v>114.57899999999999</v>
      </c>
      <c r="P165" s="1">
        <v>23</v>
      </c>
      <c r="Q165" s="1">
        <v>6</v>
      </c>
      <c r="R165" s="1">
        <v>1</v>
      </c>
      <c r="S165" s="1">
        <f>+SUM(BS_InfraMR[[#This Row],[A.05.1 - Número de Estaciones en Explotación (cantidad)]:[A.07.1 - Número de Apeaderos en Explotación (cantidad)]])</f>
        <v>30</v>
      </c>
      <c r="T165" s="1">
        <v>18</v>
      </c>
      <c r="U165" s="1">
        <v>31</v>
      </c>
      <c r="V165" s="1">
        <v>0</v>
      </c>
      <c r="W165" s="1">
        <v>26</v>
      </c>
      <c r="X165" s="1">
        <v>0</v>
      </c>
      <c r="Y165" s="1">
        <f t="shared" si="15"/>
        <v>75</v>
      </c>
      <c r="Z165" s="1">
        <v>13</v>
      </c>
      <c r="AA165" s="1">
        <v>13</v>
      </c>
      <c r="AB165" s="1">
        <f>+BS_InfraMR[[#This Row],[Total Pasos Vehiculares a Nivel]]</f>
        <v>75</v>
      </c>
      <c r="AC165" s="1">
        <f t="shared" si="16"/>
        <v>101</v>
      </c>
      <c r="AD165" s="1">
        <v>1</v>
      </c>
      <c r="AE165" s="1">
        <v>8</v>
      </c>
      <c r="AF165" s="1">
        <v>11</v>
      </c>
      <c r="AG165" s="1">
        <f t="shared" si="17"/>
        <v>20</v>
      </c>
      <c r="AH165" s="12">
        <v>16.120999999999999</v>
      </c>
      <c r="AI165" s="12">
        <v>0</v>
      </c>
      <c r="AJ165" s="12">
        <v>50.177</v>
      </c>
      <c r="AK165" s="12">
        <f t="shared" si="18"/>
        <v>66.298000000000002</v>
      </c>
      <c r="AL165" s="1">
        <v>2</v>
      </c>
      <c r="AM165" s="1">
        <v>0</v>
      </c>
      <c r="AN165" s="1">
        <v>13</v>
      </c>
      <c r="AO165" s="1">
        <f t="shared" si="19"/>
        <v>15</v>
      </c>
      <c r="AP165" s="1">
        <v>0</v>
      </c>
      <c r="AQ165" s="1">
        <v>0</v>
      </c>
      <c r="AR165" s="1">
        <v>0</v>
      </c>
      <c r="AS165" s="1">
        <f>+SUM(BS_InfraMR[[#This Row],[B.02.1 - Parque de Coches Eléctricos Motrices]:[B.02.3 - Parque de Coches Eléctricos Motrices Tipo R]])</f>
        <v>0</v>
      </c>
      <c r="AT165" s="1">
        <v>0</v>
      </c>
      <c r="AU165" s="1">
        <v>0</v>
      </c>
      <c r="AV165" s="1">
        <v>0</v>
      </c>
      <c r="AW165" s="1">
        <f>+SUM(BS_InfraMR[[#This Row],[B.03.1 - Parque de Coches Motores Motrices Remolcados]:[B.03.3 - Parque de Coches Motores Motrices Cabina]])</f>
        <v>0</v>
      </c>
      <c r="AX165" s="1">
        <v>43</v>
      </c>
      <c r="AY165" s="1">
        <v>13</v>
      </c>
      <c r="AZ165" s="1">
        <v>0</v>
      </c>
      <c r="BA165" s="1">
        <v>26</v>
      </c>
      <c r="BB165" s="1">
        <v>0</v>
      </c>
      <c r="BC165" s="1">
        <f t="shared" si="20"/>
        <v>82</v>
      </c>
      <c r="BD165" s="1">
        <v>1</v>
      </c>
      <c r="BE165" s="1">
        <v>31</v>
      </c>
      <c r="BF165" s="12">
        <v>1</v>
      </c>
    </row>
    <row r="166" spans="1:58">
      <c r="A166" s="1">
        <v>2006</v>
      </c>
      <c r="B166" s="1" t="s">
        <v>123</v>
      </c>
      <c r="C166" s="12">
        <v>18.643000000000001</v>
      </c>
      <c r="D166" s="12">
        <v>47.968000000000004</v>
      </c>
      <c r="E166" s="12">
        <v>0</v>
      </c>
      <c r="F166" s="12">
        <v>0</v>
      </c>
      <c r="G166" s="12">
        <f t="shared" si="14"/>
        <v>66.611000000000004</v>
      </c>
      <c r="H166" s="12">
        <v>66.611000000000004</v>
      </c>
      <c r="I166" s="12">
        <v>103.99600000000001</v>
      </c>
      <c r="J166" s="12">
        <v>114.57899999999999</v>
      </c>
      <c r="K166" s="12">
        <v>0</v>
      </c>
      <c r="L166" s="12">
        <v>0</v>
      </c>
      <c r="M166" s="12">
        <v>0</v>
      </c>
      <c r="N166" s="12">
        <f>+BS_InfraMR[[#This Row],[A.03.1 -  Longitud de Vías de Explotación No Electrificadas Troncales y Ramales (vía principal) (km)]]+BS_InfraMR[[#This Row],[A.04.1 -  Longitud de Vías de Explotación Electrificadas Troncales y Ramales (vía principal) (km)]]</f>
        <v>114.57899999999999</v>
      </c>
      <c r="O166" s="12">
        <v>114.57899999999999</v>
      </c>
      <c r="P166" s="1">
        <v>23</v>
      </c>
      <c r="Q166" s="1">
        <v>6</v>
      </c>
      <c r="R166" s="1">
        <v>1</v>
      </c>
      <c r="S166" s="1">
        <f>+SUM(BS_InfraMR[[#This Row],[A.05.1 - Número de Estaciones en Explotación (cantidad)]:[A.07.1 - Número de Apeaderos en Explotación (cantidad)]])</f>
        <v>30</v>
      </c>
      <c r="T166" s="1">
        <v>18</v>
      </c>
      <c r="U166" s="1">
        <v>31</v>
      </c>
      <c r="V166" s="1">
        <v>0</v>
      </c>
      <c r="W166" s="1">
        <v>26</v>
      </c>
      <c r="X166" s="1">
        <v>0</v>
      </c>
      <c r="Y166" s="1">
        <f t="shared" si="15"/>
        <v>75</v>
      </c>
      <c r="Z166" s="1">
        <v>13</v>
      </c>
      <c r="AA166" s="1">
        <v>13</v>
      </c>
      <c r="AB166" s="1">
        <f>+BS_InfraMR[[#This Row],[Total Pasos Vehiculares a Nivel]]</f>
        <v>75</v>
      </c>
      <c r="AC166" s="1">
        <f t="shared" si="16"/>
        <v>101</v>
      </c>
      <c r="AD166" s="1">
        <v>1</v>
      </c>
      <c r="AE166" s="1">
        <v>8</v>
      </c>
      <c r="AF166" s="1">
        <v>11</v>
      </c>
      <c r="AG166" s="1">
        <f t="shared" si="17"/>
        <v>20</v>
      </c>
      <c r="AH166" s="12">
        <v>16.120999999999999</v>
      </c>
      <c r="AI166" s="12">
        <v>0</v>
      </c>
      <c r="AJ166" s="12">
        <v>50.177</v>
      </c>
      <c r="AK166" s="12">
        <f t="shared" si="18"/>
        <v>66.298000000000002</v>
      </c>
      <c r="AL166" s="1">
        <v>2</v>
      </c>
      <c r="AM166" s="1">
        <v>0</v>
      </c>
      <c r="AN166" s="1">
        <v>13</v>
      </c>
      <c r="AO166" s="1">
        <f t="shared" si="19"/>
        <v>15</v>
      </c>
      <c r="AP166" s="1">
        <v>0</v>
      </c>
      <c r="AQ166" s="1">
        <v>0</v>
      </c>
      <c r="AR166" s="1">
        <v>0</v>
      </c>
      <c r="AS166" s="1">
        <f>+SUM(BS_InfraMR[[#This Row],[B.02.1 - Parque de Coches Eléctricos Motrices]:[B.02.3 - Parque de Coches Eléctricos Motrices Tipo R]])</f>
        <v>0</v>
      </c>
      <c r="AT166" s="1">
        <v>0</v>
      </c>
      <c r="AU166" s="1">
        <v>0</v>
      </c>
      <c r="AV166" s="1">
        <v>0</v>
      </c>
      <c r="AW166" s="1">
        <f>+SUM(BS_InfraMR[[#This Row],[B.03.1 - Parque de Coches Motores Motrices Remolcados]:[B.03.3 - Parque de Coches Motores Motrices Cabina]])</f>
        <v>0</v>
      </c>
      <c r="AX166" s="1">
        <v>43</v>
      </c>
      <c r="AY166" s="1">
        <v>13</v>
      </c>
      <c r="AZ166" s="1">
        <v>0</v>
      </c>
      <c r="BA166" s="1">
        <v>26</v>
      </c>
      <c r="BB166" s="1">
        <v>0</v>
      </c>
      <c r="BC166" s="1">
        <f t="shared" si="20"/>
        <v>82</v>
      </c>
      <c r="BD166" s="1">
        <v>1</v>
      </c>
      <c r="BE166" s="1">
        <v>31</v>
      </c>
      <c r="BF166" s="12">
        <v>1</v>
      </c>
    </row>
    <row r="167" spans="1:58">
      <c r="A167" s="1">
        <v>2006</v>
      </c>
      <c r="B167" s="1" t="s">
        <v>124</v>
      </c>
      <c r="C167" s="12">
        <v>18.643000000000001</v>
      </c>
      <c r="D167" s="12">
        <v>47.968000000000004</v>
      </c>
      <c r="E167" s="12">
        <v>0</v>
      </c>
      <c r="F167" s="12">
        <v>0</v>
      </c>
      <c r="G167" s="12">
        <f t="shared" si="14"/>
        <v>66.611000000000004</v>
      </c>
      <c r="H167" s="12">
        <v>66.611000000000004</v>
      </c>
      <c r="I167" s="12">
        <v>103.99600000000001</v>
      </c>
      <c r="J167" s="12">
        <v>114.57899999999999</v>
      </c>
      <c r="K167" s="12">
        <v>0</v>
      </c>
      <c r="L167" s="12">
        <v>0</v>
      </c>
      <c r="M167" s="12">
        <v>0</v>
      </c>
      <c r="N167" s="12">
        <f>+BS_InfraMR[[#This Row],[A.03.1 -  Longitud de Vías de Explotación No Electrificadas Troncales y Ramales (vía principal) (km)]]+BS_InfraMR[[#This Row],[A.04.1 -  Longitud de Vías de Explotación Electrificadas Troncales y Ramales (vía principal) (km)]]</f>
        <v>114.57899999999999</v>
      </c>
      <c r="O167" s="12">
        <v>114.57899999999999</v>
      </c>
      <c r="P167" s="1">
        <v>23</v>
      </c>
      <c r="Q167" s="1">
        <v>6</v>
      </c>
      <c r="R167" s="1">
        <v>1</v>
      </c>
      <c r="S167" s="1">
        <f>+SUM(BS_InfraMR[[#This Row],[A.05.1 - Número de Estaciones en Explotación (cantidad)]:[A.07.1 - Número de Apeaderos en Explotación (cantidad)]])</f>
        <v>30</v>
      </c>
      <c r="T167" s="1">
        <v>18</v>
      </c>
      <c r="U167" s="1">
        <v>31</v>
      </c>
      <c r="V167" s="1">
        <v>0</v>
      </c>
      <c r="W167" s="1">
        <v>26</v>
      </c>
      <c r="X167" s="1">
        <v>0</v>
      </c>
      <c r="Y167" s="1">
        <f t="shared" si="15"/>
        <v>75</v>
      </c>
      <c r="Z167" s="1">
        <v>13</v>
      </c>
      <c r="AA167" s="1">
        <v>13</v>
      </c>
      <c r="AB167" s="1">
        <f>+BS_InfraMR[[#This Row],[Total Pasos Vehiculares a Nivel]]</f>
        <v>75</v>
      </c>
      <c r="AC167" s="1">
        <f t="shared" si="16"/>
        <v>101</v>
      </c>
      <c r="AD167" s="1">
        <v>1</v>
      </c>
      <c r="AE167" s="1">
        <v>8</v>
      </c>
      <c r="AF167" s="1">
        <v>11</v>
      </c>
      <c r="AG167" s="1">
        <f t="shared" si="17"/>
        <v>20</v>
      </c>
      <c r="AH167" s="12">
        <v>16.120999999999999</v>
      </c>
      <c r="AI167" s="12">
        <v>0</v>
      </c>
      <c r="AJ167" s="12">
        <v>50.177</v>
      </c>
      <c r="AK167" s="12">
        <f t="shared" si="18"/>
        <v>66.298000000000002</v>
      </c>
      <c r="AL167" s="1">
        <v>2</v>
      </c>
      <c r="AM167" s="1">
        <v>0</v>
      </c>
      <c r="AN167" s="1">
        <v>13</v>
      </c>
      <c r="AO167" s="1">
        <f t="shared" si="19"/>
        <v>15</v>
      </c>
      <c r="AP167" s="1">
        <v>0</v>
      </c>
      <c r="AQ167" s="1">
        <v>0</v>
      </c>
      <c r="AR167" s="1">
        <v>0</v>
      </c>
      <c r="AS167" s="1">
        <f>+SUM(BS_InfraMR[[#This Row],[B.02.1 - Parque de Coches Eléctricos Motrices]:[B.02.3 - Parque de Coches Eléctricos Motrices Tipo R]])</f>
        <v>0</v>
      </c>
      <c r="AT167" s="1">
        <v>0</v>
      </c>
      <c r="AU167" s="1">
        <v>0</v>
      </c>
      <c r="AV167" s="1">
        <v>0</v>
      </c>
      <c r="AW167" s="1">
        <f>+SUM(BS_InfraMR[[#This Row],[B.03.1 - Parque de Coches Motores Motrices Remolcados]:[B.03.3 - Parque de Coches Motores Motrices Cabina]])</f>
        <v>0</v>
      </c>
      <c r="AX167" s="1">
        <v>43</v>
      </c>
      <c r="AY167" s="1">
        <v>13</v>
      </c>
      <c r="AZ167" s="1">
        <v>0</v>
      </c>
      <c r="BA167" s="1">
        <v>26</v>
      </c>
      <c r="BB167" s="1">
        <v>0</v>
      </c>
      <c r="BC167" s="1">
        <f t="shared" si="20"/>
        <v>82</v>
      </c>
      <c r="BD167" s="1">
        <v>1</v>
      </c>
      <c r="BE167" s="1">
        <v>31</v>
      </c>
      <c r="BF167" s="12">
        <v>1</v>
      </c>
    </row>
    <row r="168" spans="1:58">
      <c r="A168" s="1">
        <v>2006</v>
      </c>
      <c r="B168" s="1" t="s">
        <v>125</v>
      </c>
      <c r="C168" s="12">
        <v>18.643000000000001</v>
      </c>
      <c r="D168" s="12">
        <v>47.968000000000004</v>
      </c>
      <c r="E168" s="12">
        <v>0</v>
      </c>
      <c r="F168" s="12">
        <v>0</v>
      </c>
      <c r="G168" s="12">
        <f t="shared" si="14"/>
        <v>66.611000000000004</v>
      </c>
      <c r="H168" s="12">
        <v>66.611000000000004</v>
      </c>
      <c r="I168" s="12">
        <v>103.99600000000001</v>
      </c>
      <c r="J168" s="12">
        <v>114.57899999999999</v>
      </c>
      <c r="K168" s="12">
        <v>0</v>
      </c>
      <c r="L168" s="12">
        <v>0</v>
      </c>
      <c r="M168" s="12">
        <v>0</v>
      </c>
      <c r="N168" s="12">
        <f>+BS_InfraMR[[#This Row],[A.03.1 -  Longitud de Vías de Explotación No Electrificadas Troncales y Ramales (vía principal) (km)]]+BS_InfraMR[[#This Row],[A.04.1 -  Longitud de Vías de Explotación Electrificadas Troncales y Ramales (vía principal) (km)]]</f>
        <v>114.57899999999999</v>
      </c>
      <c r="O168" s="12">
        <v>114.57899999999999</v>
      </c>
      <c r="P168" s="1">
        <v>23</v>
      </c>
      <c r="Q168" s="1">
        <v>6</v>
      </c>
      <c r="R168" s="1">
        <v>1</v>
      </c>
      <c r="S168" s="1">
        <f>+SUM(BS_InfraMR[[#This Row],[A.05.1 - Número de Estaciones en Explotación (cantidad)]:[A.07.1 - Número de Apeaderos en Explotación (cantidad)]])</f>
        <v>30</v>
      </c>
      <c r="T168" s="1">
        <v>18</v>
      </c>
      <c r="U168" s="1">
        <v>31</v>
      </c>
      <c r="V168" s="1">
        <v>0</v>
      </c>
      <c r="W168" s="1">
        <v>26</v>
      </c>
      <c r="X168" s="1">
        <v>0</v>
      </c>
      <c r="Y168" s="1">
        <f t="shared" si="15"/>
        <v>75</v>
      </c>
      <c r="Z168" s="1">
        <v>13</v>
      </c>
      <c r="AA168" s="1">
        <v>13</v>
      </c>
      <c r="AB168" s="1">
        <f>+BS_InfraMR[[#This Row],[Total Pasos Vehiculares a Nivel]]</f>
        <v>75</v>
      </c>
      <c r="AC168" s="1">
        <f t="shared" si="16"/>
        <v>101</v>
      </c>
      <c r="AD168" s="1">
        <v>1</v>
      </c>
      <c r="AE168" s="1">
        <v>8</v>
      </c>
      <c r="AF168" s="1">
        <v>11</v>
      </c>
      <c r="AG168" s="1">
        <f t="shared" si="17"/>
        <v>20</v>
      </c>
      <c r="AH168" s="12">
        <v>16.120999999999999</v>
      </c>
      <c r="AI168" s="12">
        <v>0</v>
      </c>
      <c r="AJ168" s="12">
        <v>50.177</v>
      </c>
      <c r="AK168" s="12">
        <f t="shared" si="18"/>
        <v>66.298000000000002</v>
      </c>
      <c r="AL168" s="1">
        <v>2</v>
      </c>
      <c r="AM168" s="1">
        <v>0</v>
      </c>
      <c r="AN168" s="1">
        <v>13</v>
      </c>
      <c r="AO168" s="1">
        <f t="shared" si="19"/>
        <v>15</v>
      </c>
      <c r="AP168" s="1">
        <v>0</v>
      </c>
      <c r="AQ168" s="1">
        <v>0</v>
      </c>
      <c r="AR168" s="1">
        <v>0</v>
      </c>
      <c r="AS168" s="1">
        <f>+SUM(BS_InfraMR[[#This Row],[B.02.1 - Parque de Coches Eléctricos Motrices]:[B.02.3 - Parque de Coches Eléctricos Motrices Tipo R]])</f>
        <v>0</v>
      </c>
      <c r="AT168" s="1">
        <v>0</v>
      </c>
      <c r="AU168" s="1">
        <v>0</v>
      </c>
      <c r="AV168" s="1">
        <v>0</v>
      </c>
      <c r="AW168" s="1">
        <f>+SUM(BS_InfraMR[[#This Row],[B.03.1 - Parque de Coches Motores Motrices Remolcados]:[B.03.3 - Parque de Coches Motores Motrices Cabina]])</f>
        <v>0</v>
      </c>
      <c r="AX168" s="1">
        <v>43</v>
      </c>
      <c r="AY168" s="1">
        <v>13</v>
      </c>
      <c r="AZ168" s="1">
        <v>0</v>
      </c>
      <c r="BA168" s="1">
        <v>26</v>
      </c>
      <c r="BB168" s="1">
        <v>0</v>
      </c>
      <c r="BC168" s="1">
        <f t="shared" si="20"/>
        <v>82</v>
      </c>
      <c r="BD168" s="1">
        <v>1</v>
      </c>
      <c r="BE168" s="1">
        <v>31</v>
      </c>
      <c r="BF168" s="12">
        <v>1</v>
      </c>
    </row>
    <row r="169" spans="1:58">
      <c r="A169" s="1">
        <v>2006</v>
      </c>
      <c r="B169" s="1" t="s">
        <v>126</v>
      </c>
      <c r="C169" s="12">
        <v>18.643000000000001</v>
      </c>
      <c r="D169" s="12">
        <v>47.968000000000004</v>
      </c>
      <c r="E169" s="12">
        <v>0</v>
      </c>
      <c r="F169" s="12">
        <v>0</v>
      </c>
      <c r="G169" s="12">
        <f t="shared" si="14"/>
        <v>66.611000000000004</v>
      </c>
      <c r="H169" s="12">
        <v>66.611000000000004</v>
      </c>
      <c r="I169" s="12">
        <v>103.99600000000001</v>
      </c>
      <c r="J169" s="12">
        <v>114.57899999999999</v>
      </c>
      <c r="K169" s="12">
        <v>0</v>
      </c>
      <c r="L169" s="12">
        <v>0</v>
      </c>
      <c r="M169" s="12">
        <v>0</v>
      </c>
      <c r="N169" s="12">
        <f>+BS_InfraMR[[#This Row],[A.03.1 -  Longitud de Vías de Explotación No Electrificadas Troncales y Ramales (vía principal) (km)]]+BS_InfraMR[[#This Row],[A.04.1 -  Longitud de Vías de Explotación Electrificadas Troncales y Ramales (vía principal) (km)]]</f>
        <v>114.57899999999999</v>
      </c>
      <c r="O169" s="12">
        <v>114.57899999999999</v>
      </c>
      <c r="P169" s="1">
        <v>23</v>
      </c>
      <c r="Q169" s="1">
        <v>6</v>
      </c>
      <c r="R169" s="1">
        <v>1</v>
      </c>
      <c r="S169" s="1">
        <f>+SUM(BS_InfraMR[[#This Row],[A.05.1 - Número de Estaciones en Explotación (cantidad)]:[A.07.1 - Número de Apeaderos en Explotación (cantidad)]])</f>
        <v>30</v>
      </c>
      <c r="T169" s="1">
        <v>18</v>
      </c>
      <c r="U169" s="1">
        <v>31</v>
      </c>
      <c r="V169" s="1">
        <v>0</v>
      </c>
      <c r="W169" s="1">
        <v>26</v>
      </c>
      <c r="X169" s="1">
        <v>0</v>
      </c>
      <c r="Y169" s="1">
        <f t="shared" si="15"/>
        <v>75</v>
      </c>
      <c r="Z169" s="1">
        <v>13</v>
      </c>
      <c r="AA169" s="1">
        <v>13</v>
      </c>
      <c r="AB169" s="1">
        <f>+BS_InfraMR[[#This Row],[Total Pasos Vehiculares a Nivel]]</f>
        <v>75</v>
      </c>
      <c r="AC169" s="1">
        <f t="shared" si="16"/>
        <v>101</v>
      </c>
      <c r="AD169" s="1">
        <v>1</v>
      </c>
      <c r="AE169" s="1">
        <v>8</v>
      </c>
      <c r="AF169" s="1">
        <v>11</v>
      </c>
      <c r="AG169" s="1">
        <f t="shared" si="17"/>
        <v>20</v>
      </c>
      <c r="AH169" s="12">
        <v>16.120999999999999</v>
      </c>
      <c r="AI169" s="12">
        <v>0</v>
      </c>
      <c r="AJ169" s="12">
        <v>50.177</v>
      </c>
      <c r="AK169" s="12">
        <f t="shared" si="18"/>
        <v>66.298000000000002</v>
      </c>
      <c r="AL169" s="1">
        <v>2</v>
      </c>
      <c r="AM169" s="1">
        <v>0</v>
      </c>
      <c r="AN169" s="1">
        <v>13</v>
      </c>
      <c r="AO169" s="1">
        <f t="shared" si="19"/>
        <v>15</v>
      </c>
      <c r="AP169" s="1">
        <v>0</v>
      </c>
      <c r="AQ169" s="1">
        <v>0</v>
      </c>
      <c r="AR169" s="1">
        <v>0</v>
      </c>
      <c r="AS169" s="1">
        <f>+SUM(BS_InfraMR[[#This Row],[B.02.1 - Parque de Coches Eléctricos Motrices]:[B.02.3 - Parque de Coches Eléctricos Motrices Tipo R]])</f>
        <v>0</v>
      </c>
      <c r="AT169" s="1">
        <v>0</v>
      </c>
      <c r="AU169" s="1">
        <v>0</v>
      </c>
      <c r="AV169" s="1">
        <v>0</v>
      </c>
      <c r="AW169" s="1">
        <f>+SUM(BS_InfraMR[[#This Row],[B.03.1 - Parque de Coches Motores Motrices Remolcados]:[B.03.3 - Parque de Coches Motores Motrices Cabina]])</f>
        <v>0</v>
      </c>
      <c r="AX169" s="1">
        <v>43</v>
      </c>
      <c r="AY169" s="1">
        <v>13</v>
      </c>
      <c r="AZ169" s="1">
        <v>0</v>
      </c>
      <c r="BA169" s="1">
        <v>26</v>
      </c>
      <c r="BB169" s="1">
        <v>0</v>
      </c>
      <c r="BC169" s="1">
        <f t="shared" si="20"/>
        <v>82</v>
      </c>
      <c r="BD169" s="1">
        <v>1</v>
      </c>
      <c r="BE169" s="1">
        <v>31</v>
      </c>
      <c r="BF169" s="12">
        <v>1</v>
      </c>
    </row>
    <row r="170" spans="1:58">
      <c r="A170" s="1">
        <v>2007</v>
      </c>
      <c r="B170" s="1" t="s">
        <v>115</v>
      </c>
      <c r="C170" s="12">
        <v>18.643000000000001</v>
      </c>
      <c r="D170" s="12">
        <v>47.968000000000004</v>
      </c>
      <c r="E170" s="12">
        <v>0</v>
      </c>
      <c r="F170" s="12">
        <v>0</v>
      </c>
      <c r="G170" s="12">
        <f t="shared" si="14"/>
        <v>66.611000000000004</v>
      </c>
      <c r="H170" s="12">
        <v>66.611000000000004</v>
      </c>
      <c r="I170" s="12">
        <v>103.99600000000001</v>
      </c>
      <c r="J170" s="12">
        <v>114.57899999999999</v>
      </c>
      <c r="K170" s="12">
        <v>0</v>
      </c>
      <c r="L170" s="12">
        <v>0</v>
      </c>
      <c r="M170" s="12">
        <v>0</v>
      </c>
      <c r="N170" s="12">
        <f>+BS_InfraMR[[#This Row],[A.03.1 -  Longitud de Vías de Explotación No Electrificadas Troncales y Ramales (vía principal) (km)]]+BS_InfraMR[[#This Row],[A.04.1 -  Longitud de Vías de Explotación Electrificadas Troncales y Ramales (vía principal) (km)]]</f>
        <v>114.57899999999999</v>
      </c>
      <c r="O170" s="12">
        <v>114.57899999999999</v>
      </c>
      <c r="P170" s="1">
        <v>23</v>
      </c>
      <c r="Q170" s="1">
        <v>6</v>
      </c>
      <c r="R170" s="1">
        <v>1</v>
      </c>
      <c r="S170" s="1">
        <f>+SUM(BS_InfraMR[[#This Row],[A.05.1 - Número de Estaciones en Explotación (cantidad)]:[A.07.1 - Número de Apeaderos en Explotación (cantidad)]])</f>
        <v>30</v>
      </c>
      <c r="T170" s="1">
        <v>18</v>
      </c>
      <c r="U170" s="1">
        <v>31</v>
      </c>
      <c r="V170" s="1">
        <v>0</v>
      </c>
      <c r="W170" s="1">
        <v>26</v>
      </c>
      <c r="X170" s="1">
        <v>0</v>
      </c>
      <c r="Y170" s="1">
        <f t="shared" si="15"/>
        <v>75</v>
      </c>
      <c r="Z170" s="1">
        <v>13</v>
      </c>
      <c r="AA170" s="1">
        <v>13</v>
      </c>
      <c r="AB170" s="1">
        <f>+BS_InfraMR[[#This Row],[Total Pasos Vehiculares a Nivel]]</f>
        <v>75</v>
      </c>
      <c r="AC170" s="1">
        <f t="shared" si="16"/>
        <v>101</v>
      </c>
      <c r="AD170" s="1">
        <v>1</v>
      </c>
      <c r="AE170" s="1">
        <v>8</v>
      </c>
      <c r="AF170" s="1">
        <v>11</v>
      </c>
      <c r="AG170" s="1">
        <f t="shared" si="17"/>
        <v>20</v>
      </c>
      <c r="AH170" s="12">
        <v>16.120999999999999</v>
      </c>
      <c r="AI170" s="12">
        <v>0</v>
      </c>
      <c r="AJ170" s="12">
        <v>50.177</v>
      </c>
      <c r="AK170" s="12">
        <f t="shared" si="18"/>
        <v>66.298000000000002</v>
      </c>
      <c r="AL170" s="1">
        <v>2</v>
      </c>
      <c r="AM170" s="1">
        <v>0</v>
      </c>
      <c r="AN170" s="1">
        <v>13</v>
      </c>
      <c r="AO170" s="1">
        <f t="shared" si="19"/>
        <v>15</v>
      </c>
      <c r="AP170" s="1">
        <v>0</v>
      </c>
      <c r="AQ170" s="1">
        <v>0</v>
      </c>
      <c r="AR170" s="1">
        <v>0</v>
      </c>
      <c r="AS170" s="1">
        <f>+SUM(BS_InfraMR[[#This Row],[B.02.1 - Parque de Coches Eléctricos Motrices]:[B.02.3 - Parque de Coches Eléctricos Motrices Tipo R]])</f>
        <v>0</v>
      </c>
      <c r="AT170" s="1">
        <v>0</v>
      </c>
      <c r="AU170" s="1">
        <v>0</v>
      </c>
      <c r="AV170" s="1">
        <v>0</v>
      </c>
      <c r="AW170" s="1">
        <f>+SUM(BS_InfraMR[[#This Row],[B.03.1 - Parque de Coches Motores Motrices Remolcados]:[B.03.3 - Parque de Coches Motores Motrices Cabina]])</f>
        <v>0</v>
      </c>
      <c r="AX170" s="1">
        <v>43</v>
      </c>
      <c r="AY170" s="1">
        <v>13</v>
      </c>
      <c r="AZ170" s="1">
        <v>0</v>
      </c>
      <c r="BA170" s="1">
        <v>26</v>
      </c>
      <c r="BB170" s="1">
        <v>0</v>
      </c>
      <c r="BC170" s="1">
        <f t="shared" si="20"/>
        <v>82</v>
      </c>
      <c r="BD170" s="1">
        <v>1</v>
      </c>
      <c r="BE170" s="1">
        <v>31</v>
      </c>
      <c r="BF170" s="12">
        <v>1</v>
      </c>
    </row>
    <row r="171" spans="1:58">
      <c r="A171" s="1">
        <v>2007</v>
      </c>
      <c r="B171" s="1" t="s">
        <v>116</v>
      </c>
      <c r="C171" s="12">
        <v>18.643000000000001</v>
      </c>
      <c r="D171" s="12">
        <v>47.968000000000004</v>
      </c>
      <c r="E171" s="12">
        <v>0</v>
      </c>
      <c r="F171" s="12">
        <v>0</v>
      </c>
      <c r="G171" s="12">
        <f t="shared" si="14"/>
        <v>66.611000000000004</v>
      </c>
      <c r="H171" s="12">
        <v>66.611000000000004</v>
      </c>
      <c r="I171" s="12">
        <v>103.99600000000001</v>
      </c>
      <c r="J171" s="12">
        <v>114.57899999999999</v>
      </c>
      <c r="K171" s="12">
        <v>0</v>
      </c>
      <c r="L171" s="12">
        <v>0</v>
      </c>
      <c r="M171" s="12">
        <v>0</v>
      </c>
      <c r="N171" s="12">
        <f>+BS_InfraMR[[#This Row],[A.03.1 -  Longitud de Vías de Explotación No Electrificadas Troncales y Ramales (vía principal) (km)]]+BS_InfraMR[[#This Row],[A.04.1 -  Longitud de Vías de Explotación Electrificadas Troncales y Ramales (vía principal) (km)]]</f>
        <v>114.57899999999999</v>
      </c>
      <c r="O171" s="12">
        <v>114.57899999999999</v>
      </c>
      <c r="P171" s="1">
        <v>23</v>
      </c>
      <c r="Q171" s="1">
        <v>6</v>
      </c>
      <c r="R171" s="1">
        <v>1</v>
      </c>
      <c r="S171" s="1">
        <f>+SUM(BS_InfraMR[[#This Row],[A.05.1 - Número de Estaciones en Explotación (cantidad)]:[A.07.1 - Número de Apeaderos en Explotación (cantidad)]])</f>
        <v>30</v>
      </c>
      <c r="T171" s="1">
        <v>18</v>
      </c>
      <c r="U171" s="1">
        <v>31</v>
      </c>
      <c r="V171" s="1">
        <v>0</v>
      </c>
      <c r="W171" s="1">
        <v>26</v>
      </c>
      <c r="X171" s="1">
        <v>0</v>
      </c>
      <c r="Y171" s="1">
        <f t="shared" si="15"/>
        <v>75</v>
      </c>
      <c r="Z171" s="1">
        <v>13</v>
      </c>
      <c r="AA171" s="1">
        <v>13</v>
      </c>
      <c r="AB171" s="1">
        <f>+BS_InfraMR[[#This Row],[Total Pasos Vehiculares a Nivel]]</f>
        <v>75</v>
      </c>
      <c r="AC171" s="1">
        <f t="shared" si="16"/>
        <v>101</v>
      </c>
      <c r="AD171" s="1">
        <v>1</v>
      </c>
      <c r="AE171" s="1">
        <v>8</v>
      </c>
      <c r="AF171" s="1">
        <v>11</v>
      </c>
      <c r="AG171" s="1">
        <f t="shared" si="17"/>
        <v>20</v>
      </c>
      <c r="AH171" s="12">
        <v>16.120999999999999</v>
      </c>
      <c r="AI171" s="12">
        <v>0</v>
      </c>
      <c r="AJ171" s="12">
        <v>50.177</v>
      </c>
      <c r="AK171" s="12">
        <f t="shared" si="18"/>
        <v>66.298000000000002</v>
      </c>
      <c r="AL171" s="1">
        <v>2</v>
      </c>
      <c r="AM171" s="1">
        <v>0</v>
      </c>
      <c r="AN171" s="1">
        <v>13</v>
      </c>
      <c r="AO171" s="1">
        <f t="shared" si="19"/>
        <v>15</v>
      </c>
      <c r="AP171" s="1">
        <v>0</v>
      </c>
      <c r="AQ171" s="1">
        <v>0</v>
      </c>
      <c r="AR171" s="1">
        <v>0</v>
      </c>
      <c r="AS171" s="1">
        <f>+SUM(BS_InfraMR[[#This Row],[B.02.1 - Parque de Coches Eléctricos Motrices]:[B.02.3 - Parque de Coches Eléctricos Motrices Tipo R]])</f>
        <v>0</v>
      </c>
      <c r="AT171" s="1">
        <v>0</v>
      </c>
      <c r="AU171" s="1">
        <v>0</v>
      </c>
      <c r="AV171" s="1">
        <v>0</v>
      </c>
      <c r="AW171" s="1">
        <f>+SUM(BS_InfraMR[[#This Row],[B.03.1 - Parque de Coches Motores Motrices Remolcados]:[B.03.3 - Parque de Coches Motores Motrices Cabina]])</f>
        <v>0</v>
      </c>
      <c r="AX171" s="1">
        <v>43</v>
      </c>
      <c r="AY171" s="1">
        <v>13</v>
      </c>
      <c r="AZ171" s="1">
        <v>0</v>
      </c>
      <c r="BA171" s="1">
        <v>26</v>
      </c>
      <c r="BB171" s="1">
        <v>0</v>
      </c>
      <c r="BC171" s="1">
        <f t="shared" si="20"/>
        <v>82</v>
      </c>
      <c r="BD171" s="1">
        <v>1</v>
      </c>
      <c r="BE171" s="1">
        <v>31</v>
      </c>
      <c r="BF171" s="12">
        <v>1</v>
      </c>
    </row>
    <row r="172" spans="1:58">
      <c r="A172" s="1">
        <v>2007</v>
      </c>
      <c r="B172" s="1" t="s">
        <v>117</v>
      </c>
      <c r="C172" s="12">
        <v>18.643000000000001</v>
      </c>
      <c r="D172" s="12">
        <v>47.968000000000004</v>
      </c>
      <c r="E172" s="12">
        <v>0</v>
      </c>
      <c r="F172" s="12">
        <v>0</v>
      </c>
      <c r="G172" s="12">
        <f t="shared" si="14"/>
        <v>66.611000000000004</v>
      </c>
      <c r="H172" s="12">
        <v>66.611000000000004</v>
      </c>
      <c r="I172" s="12">
        <v>103.99600000000001</v>
      </c>
      <c r="J172" s="12">
        <v>114.57899999999999</v>
      </c>
      <c r="K172" s="12">
        <v>0</v>
      </c>
      <c r="L172" s="12">
        <v>0</v>
      </c>
      <c r="M172" s="12">
        <v>0</v>
      </c>
      <c r="N172" s="12">
        <f>+BS_InfraMR[[#This Row],[A.03.1 -  Longitud de Vías de Explotación No Electrificadas Troncales y Ramales (vía principal) (km)]]+BS_InfraMR[[#This Row],[A.04.1 -  Longitud de Vías de Explotación Electrificadas Troncales y Ramales (vía principal) (km)]]</f>
        <v>114.57899999999999</v>
      </c>
      <c r="O172" s="12">
        <v>114.57899999999999</v>
      </c>
      <c r="P172" s="1">
        <v>23</v>
      </c>
      <c r="Q172" s="1">
        <v>6</v>
      </c>
      <c r="R172" s="1">
        <v>1</v>
      </c>
      <c r="S172" s="1">
        <f>+SUM(BS_InfraMR[[#This Row],[A.05.1 - Número de Estaciones en Explotación (cantidad)]:[A.07.1 - Número de Apeaderos en Explotación (cantidad)]])</f>
        <v>30</v>
      </c>
      <c r="T172" s="1">
        <v>18</v>
      </c>
      <c r="U172" s="1">
        <v>31</v>
      </c>
      <c r="V172" s="1">
        <v>0</v>
      </c>
      <c r="W172" s="1">
        <v>26</v>
      </c>
      <c r="X172" s="1">
        <v>0</v>
      </c>
      <c r="Y172" s="1">
        <f t="shared" si="15"/>
        <v>75</v>
      </c>
      <c r="Z172" s="1">
        <v>13</v>
      </c>
      <c r="AA172" s="1">
        <v>13</v>
      </c>
      <c r="AB172" s="1">
        <f>+BS_InfraMR[[#This Row],[Total Pasos Vehiculares a Nivel]]</f>
        <v>75</v>
      </c>
      <c r="AC172" s="1">
        <f t="shared" si="16"/>
        <v>101</v>
      </c>
      <c r="AD172" s="1">
        <v>1</v>
      </c>
      <c r="AE172" s="1">
        <v>8</v>
      </c>
      <c r="AF172" s="1">
        <v>11</v>
      </c>
      <c r="AG172" s="1">
        <f t="shared" si="17"/>
        <v>20</v>
      </c>
      <c r="AH172" s="12">
        <v>16.120999999999999</v>
      </c>
      <c r="AI172" s="12">
        <v>0</v>
      </c>
      <c r="AJ172" s="12">
        <v>50.177</v>
      </c>
      <c r="AK172" s="12">
        <f t="shared" si="18"/>
        <v>66.298000000000002</v>
      </c>
      <c r="AL172" s="1">
        <v>2</v>
      </c>
      <c r="AM172" s="1">
        <v>0</v>
      </c>
      <c r="AN172" s="1">
        <v>13</v>
      </c>
      <c r="AO172" s="1">
        <f t="shared" si="19"/>
        <v>15</v>
      </c>
      <c r="AP172" s="1">
        <v>0</v>
      </c>
      <c r="AQ172" s="1">
        <v>0</v>
      </c>
      <c r="AR172" s="1">
        <v>0</v>
      </c>
      <c r="AS172" s="1">
        <f>+SUM(BS_InfraMR[[#This Row],[B.02.1 - Parque de Coches Eléctricos Motrices]:[B.02.3 - Parque de Coches Eléctricos Motrices Tipo R]])</f>
        <v>0</v>
      </c>
      <c r="AT172" s="1">
        <v>0</v>
      </c>
      <c r="AU172" s="1">
        <v>0</v>
      </c>
      <c r="AV172" s="1">
        <v>0</v>
      </c>
      <c r="AW172" s="1">
        <f>+SUM(BS_InfraMR[[#This Row],[B.03.1 - Parque de Coches Motores Motrices Remolcados]:[B.03.3 - Parque de Coches Motores Motrices Cabina]])</f>
        <v>0</v>
      </c>
      <c r="AX172" s="1">
        <v>43</v>
      </c>
      <c r="AY172" s="1">
        <v>13</v>
      </c>
      <c r="AZ172" s="1">
        <v>0</v>
      </c>
      <c r="BA172" s="1">
        <v>26</v>
      </c>
      <c r="BB172" s="1">
        <v>0</v>
      </c>
      <c r="BC172" s="1">
        <f t="shared" si="20"/>
        <v>82</v>
      </c>
      <c r="BD172" s="1">
        <v>1</v>
      </c>
      <c r="BE172" s="1">
        <v>31</v>
      </c>
      <c r="BF172" s="12">
        <v>1</v>
      </c>
    </row>
    <row r="173" spans="1:58">
      <c r="A173" s="1">
        <v>2007</v>
      </c>
      <c r="B173" s="1" t="s">
        <v>118</v>
      </c>
      <c r="C173" s="12">
        <v>18.643000000000001</v>
      </c>
      <c r="D173" s="12">
        <v>47.968000000000004</v>
      </c>
      <c r="E173" s="12">
        <v>0</v>
      </c>
      <c r="F173" s="12">
        <v>0</v>
      </c>
      <c r="G173" s="12">
        <f t="shared" si="14"/>
        <v>66.611000000000004</v>
      </c>
      <c r="H173" s="12">
        <v>66.611000000000004</v>
      </c>
      <c r="I173" s="12">
        <v>103.99600000000001</v>
      </c>
      <c r="J173" s="12">
        <v>114.57899999999999</v>
      </c>
      <c r="K173" s="12">
        <v>0</v>
      </c>
      <c r="L173" s="12">
        <v>0</v>
      </c>
      <c r="M173" s="12">
        <v>0</v>
      </c>
      <c r="N173" s="12">
        <f>+BS_InfraMR[[#This Row],[A.03.1 -  Longitud de Vías de Explotación No Electrificadas Troncales y Ramales (vía principal) (km)]]+BS_InfraMR[[#This Row],[A.04.1 -  Longitud de Vías de Explotación Electrificadas Troncales y Ramales (vía principal) (km)]]</f>
        <v>114.57899999999999</v>
      </c>
      <c r="O173" s="12">
        <v>114.57899999999999</v>
      </c>
      <c r="P173" s="1">
        <v>23</v>
      </c>
      <c r="Q173" s="1">
        <v>6</v>
      </c>
      <c r="R173" s="1">
        <v>1</v>
      </c>
      <c r="S173" s="1">
        <f>+SUM(BS_InfraMR[[#This Row],[A.05.1 - Número de Estaciones en Explotación (cantidad)]:[A.07.1 - Número de Apeaderos en Explotación (cantidad)]])</f>
        <v>30</v>
      </c>
      <c r="T173" s="1">
        <v>18</v>
      </c>
      <c r="U173" s="1">
        <v>31</v>
      </c>
      <c r="V173" s="1">
        <v>0</v>
      </c>
      <c r="W173" s="1">
        <v>26</v>
      </c>
      <c r="X173" s="1">
        <v>0</v>
      </c>
      <c r="Y173" s="1">
        <f t="shared" si="15"/>
        <v>75</v>
      </c>
      <c r="Z173" s="1">
        <v>13</v>
      </c>
      <c r="AA173" s="1">
        <v>13</v>
      </c>
      <c r="AB173" s="1">
        <f>+BS_InfraMR[[#This Row],[Total Pasos Vehiculares a Nivel]]</f>
        <v>75</v>
      </c>
      <c r="AC173" s="1">
        <f t="shared" si="16"/>
        <v>101</v>
      </c>
      <c r="AD173" s="1">
        <v>1</v>
      </c>
      <c r="AE173" s="1">
        <v>8</v>
      </c>
      <c r="AF173" s="1">
        <v>11</v>
      </c>
      <c r="AG173" s="1">
        <f t="shared" si="17"/>
        <v>20</v>
      </c>
      <c r="AH173" s="12">
        <v>16.120999999999999</v>
      </c>
      <c r="AI173" s="12">
        <v>0</v>
      </c>
      <c r="AJ173" s="12">
        <v>50.177</v>
      </c>
      <c r="AK173" s="12">
        <f t="shared" si="18"/>
        <v>66.298000000000002</v>
      </c>
      <c r="AL173" s="1">
        <v>2</v>
      </c>
      <c r="AM173" s="1">
        <v>0</v>
      </c>
      <c r="AN173" s="1">
        <v>13</v>
      </c>
      <c r="AO173" s="1">
        <f t="shared" si="19"/>
        <v>15</v>
      </c>
      <c r="AP173" s="1">
        <v>0</v>
      </c>
      <c r="AQ173" s="1">
        <v>0</v>
      </c>
      <c r="AR173" s="1">
        <v>0</v>
      </c>
      <c r="AS173" s="1">
        <f>+SUM(BS_InfraMR[[#This Row],[B.02.1 - Parque de Coches Eléctricos Motrices]:[B.02.3 - Parque de Coches Eléctricos Motrices Tipo R]])</f>
        <v>0</v>
      </c>
      <c r="AT173" s="1">
        <v>0</v>
      </c>
      <c r="AU173" s="1">
        <v>0</v>
      </c>
      <c r="AV173" s="1">
        <v>0</v>
      </c>
      <c r="AW173" s="1">
        <f>+SUM(BS_InfraMR[[#This Row],[B.03.1 - Parque de Coches Motores Motrices Remolcados]:[B.03.3 - Parque de Coches Motores Motrices Cabina]])</f>
        <v>0</v>
      </c>
      <c r="AX173" s="1">
        <v>43</v>
      </c>
      <c r="AY173" s="1">
        <v>13</v>
      </c>
      <c r="AZ173" s="1">
        <v>0</v>
      </c>
      <c r="BA173" s="1">
        <v>26</v>
      </c>
      <c r="BB173" s="1">
        <v>0</v>
      </c>
      <c r="BC173" s="1">
        <f t="shared" si="20"/>
        <v>82</v>
      </c>
      <c r="BD173" s="1">
        <v>1</v>
      </c>
      <c r="BE173" s="1">
        <v>31</v>
      </c>
      <c r="BF173" s="12">
        <v>1</v>
      </c>
    </row>
    <row r="174" spans="1:58">
      <c r="A174" s="1">
        <v>2007</v>
      </c>
      <c r="B174" s="1" t="s">
        <v>119</v>
      </c>
      <c r="C174" s="12">
        <v>18.643000000000001</v>
      </c>
      <c r="D174" s="12">
        <v>47.968000000000004</v>
      </c>
      <c r="E174" s="12">
        <v>0</v>
      </c>
      <c r="F174" s="12">
        <v>0</v>
      </c>
      <c r="G174" s="12">
        <f t="shared" si="14"/>
        <v>66.611000000000004</v>
      </c>
      <c r="H174" s="12">
        <v>66.611000000000004</v>
      </c>
      <c r="I174" s="12">
        <v>103.99600000000001</v>
      </c>
      <c r="J174" s="12">
        <v>114.57899999999999</v>
      </c>
      <c r="K174" s="12">
        <v>0</v>
      </c>
      <c r="L174" s="12">
        <v>0</v>
      </c>
      <c r="M174" s="12">
        <v>0</v>
      </c>
      <c r="N174" s="12">
        <f>+BS_InfraMR[[#This Row],[A.03.1 -  Longitud de Vías de Explotación No Electrificadas Troncales y Ramales (vía principal) (km)]]+BS_InfraMR[[#This Row],[A.04.1 -  Longitud de Vías de Explotación Electrificadas Troncales y Ramales (vía principal) (km)]]</f>
        <v>114.57899999999999</v>
      </c>
      <c r="O174" s="12">
        <v>114.57899999999999</v>
      </c>
      <c r="P174" s="1">
        <v>23</v>
      </c>
      <c r="Q174" s="1">
        <v>6</v>
      </c>
      <c r="R174" s="1">
        <v>1</v>
      </c>
      <c r="S174" s="1">
        <f>+SUM(BS_InfraMR[[#This Row],[A.05.1 - Número de Estaciones en Explotación (cantidad)]:[A.07.1 - Número de Apeaderos en Explotación (cantidad)]])</f>
        <v>30</v>
      </c>
      <c r="T174" s="1">
        <v>18</v>
      </c>
      <c r="U174" s="1">
        <v>31</v>
      </c>
      <c r="V174" s="1">
        <v>0</v>
      </c>
      <c r="W174" s="1">
        <v>26</v>
      </c>
      <c r="X174" s="1">
        <v>0</v>
      </c>
      <c r="Y174" s="1">
        <f t="shared" si="15"/>
        <v>75</v>
      </c>
      <c r="Z174" s="1">
        <v>13</v>
      </c>
      <c r="AA174" s="1">
        <v>13</v>
      </c>
      <c r="AB174" s="1">
        <f>+BS_InfraMR[[#This Row],[Total Pasos Vehiculares a Nivel]]</f>
        <v>75</v>
      </c>
      <c r="AC174" s="1">
        <f t="shared" si="16"/>
        <v>101</v>
      </c>
      <c r="AD174" s="1">
        <v>1</v>
      </c>
      <c r="AE174" s="1">
        <v>8</v>
      </c>
      <c r="AF174" s="1">
        <v>11</v>
      </c>
      <c r="AG174" s="1">
        <f t="shared" si="17"/>
        <v>20</v>
      </c>
      <c r="AH174" s="12">
        <v>16.120999999999999</v>
      </c>
      <c r="AI174" s="12">
        <v>0</v>
      </c>
      <c r="AJ174" s="12">
        <v>50.177</v>
      </c>
      <c r="AK174" s="12">
        <f t="shared" si="18"/>
        <v>66.298000000000002</v>
      </c>
      <c r="AL174" s="1">
        <v>2</v>
      </c>
      <c r="AM174" s="1">
        <v>0</v>
      </c>
      <c r="AN174" s="1">
        <v>13</v>
      </c>
      <c r="AO174" s="1">
        <f t="shared" si="19"/>
        <v>15</v>
      </c>
      <c r="AP174" s="1">
        <v>0</v>
      </c>
      <c r="AQ174" s="1">
        <v>0</v>
      </c>
      <c r="AR174" s="1">
        <v>0</v>
      </c>
      <c r="AS174" s="1">
        <f>+SUM(BS_InfraMR[[#This Row],[B.02.1 - Parque de Coches Eléctricos Motrices]:[B.02.3 - Parque de Coches Eléctricos Motrices Tipo R]])</f>
        <v>0</v>
      </c>
      <c r="AT174" s="1">
        <v>0</v>
      </c>
      <c r="AU174" s="1">
        <v>0</v>
      </c>
      <c r="AV174" s="1">
        <v>0</v>
      </c>
      <c r="AW174" s="1">
        <f>+SUM(BS_InfraMR[[#This Row],[B.03.1 - Parque de Coches Motores Motrices Remolcados]:[B.03.3 - Parque de Coches Motores Motrices Cabina]])</f>
        <v>0</v>
      </c>
      <c r="AX174" s="1">
        <v>43</v>
      </c>
      <c r="AY174" s="1">
        <v>13</v>
      </c>
      <c r="AZ174" s="1">
        <v>0</v>
      </c>
      <c r="BA174" s="1">
        <v>26</v>
      </c>
      <c r="BB174" s="1">
        <v>0</v>
      </c>
      <c r="BC174" s="1">
        <f t="shared" si="20"/>
        <v>82</v>
      </c>
      <c r="BD174" s="1">
        <v>1</v>
      </c>
      <c r="BE174" s="1">
        <v>31</v>
      </c>
      <c r="BF174" s="12">
        <v>1</v>
      </c>
    </row>
    <row r="175" spans="1:58">
      <c r="A175" s="1">
        <v>2007</v>
      </c>
      <c r="B175" s="1" t="s">
        <v>120</v>
      </c>
      <c r="C175" s="12">
        <v>18.643000000000001</v>
      </c>
      <c r="D175" s="12">
        <v>47.968000000000004</v>
      </c>
      <c r="E175" s="12">
        <v>0</v>
      </c>
      <c r="F175" s="12">
        <v>0</v>
      </c>
      <c r="G175" s="12">
        <f t="shared" si="14"/>
        <v>66.611000000000004</v>
      </c>
      <c r="H175" s="12">
        <v>66.611000000000004</v>
      </c>
      <c r="I175" s="12">
        <v>103.99600000000001</v>
      </c>
      <c r="J175" s="12">
        <v>114.57899999999999</v>
      </c>
      <c r="K175" s="12">
        <v>0</v>
      </c>
      <c r="L175" s="12">
        <v>0</v>
      </c>
      <c r="M175" s="12">
        <v>0</v>
      </c>
      <c r="N175" s="12">
        <f>+BS_InfraMR[[#This Row],[A.03.1 -  Longitud de Vías de Explotación No Electrificadas Troncales y Ramales (vía principal) (km)]]+BS_InfraMR[[#This Row],[A.04.1 -  Longitud de Vías de Explotación Electrificadas Troncales y Ramales (vía principal) (km)]]</f>
        <v>114.57899999999999</v>
      </c>
      <c r="O175" s="12">
        <v>114.57899999999999</v>
      </c>
      <c r="P175" s="1">
        <v>23</v>
      </c>
      <c r="Q175" s="1">
        <v>6</v>
      </c>
      <c r="R175" s="1">
        <v>1</v>
      </c>
      <c r="S175" s="1">
        <f>+SUM(BS_InfraMR[[#This Row],[A.05.1 - Número de Estaciones en Explotación (cantidad)]:[A.07.1 - Número de Apeaderos en Explotación (cantidad)]])</f>
        <v>30</v>
      </c>
      <c r="T175" s="1">
        <v>18</v>
      </c>
      <c r="U175" s="1">
        <v>31</v>
      </c>
      <c r="V175" s="1">
        <v>0</v>
      </c>
      <c r="W175" s="1">
        <v>26</v>
      </c>
      <c r="X175" s="1">
        <v>0</v>
      </c>
      <c r="Y175" s="1">
        <f t="shared" si="15"/>
        <v>75</v>
      </c>
      <c r="Z175" s="1">
        <v>13</v>
      </c>
      <c r="AA175" s="1">
        <v>13</v>
      </c>
      <c r="AB175" s="1">
        <f>+BS_InfraMR[[#This Row],[Total Pasos Vehiculares a Nivel]]</f>
        <v>75</v>
      </c>
      <c r="AC175" s="1">
        <f t="shared" si="16"/>
        <v>101</v>
      </c>
      <c r="AD175" s="1">
        <v>1</v>
      </c>
      <c r="AE175" s="1">
        <v>8</v>
      </c>
      <c r="AF175" s="1">
        <v>11</v>
      </c>
      <c r="AG175" s="1">
        <f t="shared" si="17"/>
        <v>20</v>
      </c>
      <c r="AH175" s="12">
        <v>16.120999999999999</v>
      </c>
      <c r="AI175" s="12">
        <v>0</v>
      </c>
      <c r="AJ175" s="12">
        <v>50.177</v>
      </c>
      <c r="AK175" s="12">
        <f t="shared" si="18"/>
        <v>66.298000000000002</v>
      </c>
      <c r="AL175" s="1">
        <v>2</v>
      </c>
      <c r="AM175" s="1">
        <v>0</v>
      </c>
      <c r="AN175" s="1">
        <v>13</v>
      </c>
      <c r="AO175" s="1">
        <f t="shared" si="19"/>
        <v>15</v>
      </c>
      <c r="AP175" s="1">
        <v>0</v>
      </c>
      <c r="AQ175" s="1">
        <v>0</v>
      </c>
      <c r="AR175" s="1">
        <v>0</v>
      </c>
      <c r="AS175" s="1">
        <f>+SUM(BS_InfraMR[[#This Row],[B.02.1 - Parque de Coches Eléctricos Motrices]:[B.02.3 - Parque de Coches Eléctricos Motrices Tipo R]])</f>
        <v>0</v>
      </c>
      <c r="AT175" s="1">
        <v>0</v>
      </c>
      <c r="AU175" s="1">
        <v>0</v>
      </c>
      <c r="AV175" s="1">
        <v>0</v>
      </c>
      <c r="AW175" s="1">
        <f>+SUM(BS_InfraMR[[#This Row],[B.03.1 - Parque de Coches Motores Motrices Remolcados]:[B.03.3 - Parque de Coches Motores Motrices Cabina]])</f>
        <v>0</v>
      </c>
      <c r="AX175" s="1">
        <v>43</v>
      </c>
      <c r="AY175" s="1">
        <v>13</v>
      </c>
      <c r="AZ175" s="1">
        <v>0</v>
      </c>
      <c r="BA175" s="1">
        <v>26</v>
      </c>
      <c r="BB175" s="1">
        <v>0</v>
      </c>
      <c r="BC175" s="1">
        <f t="shared" si="20"/>
        <v>82</v>
      </c>
      <c r="BD175" s="1">
        <v>1</v>
      </c>
      <c r="BE175" s="1">
        <v>31</v>
      </c>
      <c r="BF175" s="12">
        <v>1</v>
      </c>
    </row>
    <row r="176" spans="1:58">
      <c r="A176" s="1">
        <v>2007</v>
      </c>
      <c r="B176" s="1" t="s">
        <v>121</v>
      </c>
      <c r="C176" s="12">
        <v>18.643000000000001</v>
      </c>
      <c r="D176" s="12">
        <v>47.968000000000004</v>
      </c>
      <c r="E176" s="12">
        <v>0</v>
      </c>
      <c r="F176" s="12">
        <v>0</v>
      </c>
      <c r="G176" s="12">
        <f t="shared" si="14"/>
        <v>66.611000000000004</v>
      </c>
      <c r="H176" s="12">
        <v>66.611000000000004</v>
      </c>
      <c r="I176" s="12">
        <v>103.99600000000001</v>
      </c>
      <c r="J176" s="12">
        <v>114.57899999999999</v>
      </c>
      <c r="K176" s="12">
        <v>0</v>
      </c>
      <c r="L176" s="12">
        <v>0</v>
      </c>
      <c r="M176" s="12">
        <v>0</v>
      </c>
      <c r="N176" s="12">
        <f>+BS_InfraMR[[#This Row],[A.03.1 -  Longitud de Vías de Explotación No Electrificadas Troncales y Ramales (vía principal) (km)]]+BS_InfraMR[[#This Row],[A.04.1 -  Longitud de Vías de Explotación Electrificadas Troncales y Ramales (vía principal) (km)]]</f>
        <v>114.57899999999999</v>
      </c>
      <c r="O176" s="12">
        <v>114.57899999999999</v>
      </c>
      <c r="P176" s="1">
        <v>23</v>
      </c>
      <c r="Q176" s="1">
        <v>6</v>
      </c>
      <c r="R176" s="1">
        <v>1</v>
      </c>
      <c r="S176" s="1">
        <f>+SUM(BS_InfraMR[[#This Row],[A.05.1 - Número de Estaciones en Explotación (cantidad)]:[A.07.1 - Número de Apeaderos en Explotación (cantidad)]])</f>
        <v>30</v>
      </c>
      <c r="T176" s="1">
        <v>18</v>
      </c>
      <c r="U176" s="1">
        <v>31</v>
      </c>
      <c r="V176" s="1">
        <v>0</v>
      </c>
      <c r="W176" s="1">
        <v>26</v>
      </c>
      <c r="X176" s="1">
        <v>0</v>
      </c>
      <c r="Y176" s="1">
        <f t="shared" si="15"/>
        <v>75</v>
      </c>
      <c r="Z176" s="1">
        <v>13</v>
      </c>
      <c r="AA176" s="1">
        <v>13</v>
      </c>
      <c r="AB176" s="1">
        <f>+BS_InfraMR[[#This Row],[Total Pasos Vehiculares a Nivel]]</f>
        <v>75</v>
      </c>
      <c r="AC176" s="1">
        <f t="shared" si="16"/>
        <v>101</v>
      </c>
      <c r="AD176" s="1">
        <v>1</v>
      </c>
      <c r="AE176" s="1">
        <v>8</v>
      </c>
      <c r="AF176" s="1">
        <v>11</v>
      </c>
      <c r="AG176" s="1">
        <f t="shared" si="17"/>
        <v>20</v>
      </c>
      <c r="AH176" s="12">
        <v>16.120999999999999</v>
      </c>
      <c r="AI176" s="12">
        <v>0</v>
      </c>
      <c r="AJ176" s="12">
        <v>50.177</v>
      </c>
      <c r="AK176" s="12">
        <f t="shared" si="18"/>
        <v>66.298000000000002</v>
      </c>
      <c r="AL176" s="1">
        <v>2</v>
      </c>
      <c r="AM176" s="1">
        <v>0</v>
      </c>
      <c r="AN176" s="1">
        <v>13</v>
      </c>
      <c r="AO176" s="1">
        <f t="shared" si="19"/>
        <v>15</v>
      </c>
      <c r="AP176" s="1">
        <v>0</v>
      </c>
      <c r="AQ176" s="1">
        <v>0</v>
      </c>
      <c r="AR176" s="1">
        <v>0</v>
      </c>
      <c r="AS176" s="1">
        <f>+SUM(BS_InfraMR[[#This Row],[B.02.1 - Parque de Coches Eléctricos Motrices]:[B.02.3 - Parque de Coches Eléctricos Motrices Tipo R]])</f>
        <v>0</v>
      </c>
      <c r="AT176" s="1">
        <v>0</v>
      </c>
      <c r="AU176" s="1">
        <v>0</v>
      </c>
      <c r="AV176" s="1">
        <v>0</v>
      </c>
      <c r="AW176" s="1">
        <f>+SUM(BS_InfraMR[[#This Row],[B.03.1 - Parque de Coches Motores Motrices Remolcados]:[B.03.3 - Parque de Coches Motores Motrices Cabina]])</f>
        <v>0</v>
      </c>
      <c r="AX176" s="1">
        <v>43</v>
      </c>
      <c r="AY176" s="1">
        <v>13</v>
      </c>
      <c r="AZ176" s="1">
        <v>0</v>
      </c>
      <c r="BA176" s="1">
        <v>26</v>
      </c>
      <c r="BB176" s="1">
        <v>0</v>
      </c>
      <c r="BC176" s="1">
        <f t="shared" si="20"/>
        <v>82</v>
      </c>
      <c r="BD176" s="1">
        <v>1</v>
      </c>
      <c r="BE176" s="1">
        <v>31</v>
      </c>
      <c r="BF176" s="12">
        <v>1</v>
      </c>
    </row>
    <row r="177" spans="1:58">
      <c r="A177" s="1">
        <v>2007</v>
      </c>
      <c r="B177" s="1" t="s">
        <v>122</v>
      </c>
      <c r="C177" s="12">
        <v>18.643000000000001</v>
      </c>
      <c r="D177" s="12">
        <v>47.968000000000004</v>
      </c>
      <c r="E177" s="12">
        <v>0</v>
      </c>
      <c r="F177" s="12">
        <v>0</v>
      </c>
      <c r="G177" s="12">
        <f t="shared" si="14"/>
        <v>66.611000000000004</v>
      </c>
      <c r="H177" s="12">
        <v>66.611000000000004</v>
      </c>
      <c r="I177" s="12">
        <v>103.99600000000001</v>
      </c>
      <c r="J177" s="12">
        <v>114.57899999999999</v>
      </c>
      <c r="K177" s="12">
        <v>0</v>
      </c>
      <c r="L177" s="12">
        <v>0</v>
      </c>
      <c r="M177" s="12">
        <v>0</v>
      </c>
      <c r="N177" s="12">
        <f>+BS_InfraMR[[#This Row],[A.03.1 -  Longitud de Vías de Explotación No Electrificadas Troncales y Ramales (vía principal) (km)]]+BS_InfraMR[[#This Row],[A.04.1 -  Longitud de Vías de Explotación Electrificadas Troncales y Ramales (vía principal) (km)]]</f>
        <v>114.57899999999999</v>
      </c>
      <c r="O177" s="12">
        <v>114.57899999999999</v>
      </c>
      <c r="P177" s="1">
        <v>23</v>
      </c>
      <c r="Q177" s="1">
        <v>6</v>
      </c>
      <c r="R177" s="1">
        <v>1</v>
      </c>
      <c r="S177" s="1">
        <f>+SUM(BS_InfraMR[[#This Row],[A.05.1 - Número de Estaciones en Explotación (cantidad)]:[A.07.1 - Número de Apeaderos en Explotación (cantidad)]])</f>
        <v>30</v>
      </c>
      <c r="T177" s="1">
        <v>18</v>
      </c>
      <c r="U177" s="1">
        <v>31</v>
      </c>
      <c r="V177" s="1">
        <v>0</v>
      </c>
      <c r="W177" s="1">
        <v>26</v>
      </c>
      <c r="X177" s="1">
        <v>0</v>
      </c>
      <c r="Y177" s="1">
        <f t="shared" si="15"/>
        <v>75</v>
      </c>
      <c r="Z177" s="1">
        <v>13</v>
      </c>
      <c r="AA177" s="1">
        <v>13</v>
      </c>
      <c r="AB177" s="1">
        <f>+BS_InfraMR[[#This Row],[Total Pasos Vehiculares a Nivel]]</f>
        <v>75</v>
      </c>
      <c r="AC177" s="1">
        <f t="shared" si="16"/>
        <v>101</v>
      </c>
      <c r="AD177" s="1">
        <v>1</v>
      </c>
      <c r="AE177" s="1">
        <v>8</v>
      </c>
      <c r="AF177" s="1">
        <v>11</v>
      </c>
      <c r="AG177" s="1">
        <f t="shared" si="17"/>
        <v>20</v>
      </c>
      <c r="AH177" s="12">
        <v>16.120999999999999</v>
      </c>
      <c r="AI177" s="12">
        <v>0</v>
      </c>
      <c r="AJ177" s="12">
        <v>50.177</v>
      </c>
      <c r="AK177" s="12">
        <f t="shared" si="18"/>
        <v>66.298000000000002</v>
      </c>
      <c r="AL177" s="1">
        <v>2</v>
      </c>
      <c r="AM177" s="1">
        <v>0</v>
      </c>
      <c r="AN177" s="1">
        <v>13</v>
      </c>
      <c r="AO177" s="1">
        <f t="shared" si="19"/>
        <v>15</v>
      </c>
      <c r="AP177" s="1">
        <v>0</v>
      </c>
      <c r="AQ177" s="1">
        <v>0</v>
      </c>
      <c r="AR177" s="1">
        <v>0</v>
      </c>
      <c r="AS177" s="1">
        <f>+SUM(BS_InfraMR[[#This Row],[B.02.1 - Parque de Coches Eléctricos Motrices]:[B.02.3 - Parque de Coches Eléctricos Motrices Tipo R]])</f>
        <v>0</v>
      </c>
      <c r="AT177" s="1">
        <v>0</v>
      </c>
      <c r="AU177" s="1">
        <v>0</v>
      </c>
      <c r="AV177" s="1">
        <v>0</v>
      </c>
      <c r="AW177" s="1">
        <f>+SUM(BS_InfraMR[[#This Row],[B.03.1 - Parque de Coches Motores Motrices Remolcados]:[B.03.3 - Parque de Coches Motores Motrices Cabina]])</f>
        <v>0</v>
      </c>
      <c r="AX177" s="1">
        <v>43</v>
      </c>
      <c r="AY177" s="1">
        <v>13</v>
      </c>
      <c r="AZ177" s="1">
        <v>0</v>
      </c>
      <c r="BA177" s="1">
        <v>26</v>
      </c>
      <c r="BB177" s="1">
        <v>0</v>
      </c>
      <c r="BC177" s="1">
        <f t="shared" si="20"/>
        <v>82</v>
      </c>
      <c r="BD177" s="1">
        <v>1</v>
      </c>
      <c r="BE177" s="1">
        <v>31</v>
      </c>
      <c r="BF177" s="12">
        <v>1</v>
      </c>
    </row>
    <row r="178" spans="1:58">
      <c r="A178" s="1">
        <v>2007</v>
      </c>
      <c r="B178" s="1" t="s">
        <v>123</v>
      </c>
      <c r="C178" s="12">
        <v>18.643000000000001</v>
      </c>
      <c r="D178" s="12">
        <v>47.968000000000004</v>
      </c>
      <c r="E178" s="12">
        <v>0</v>
      </c>
      <c r="F178" s="12">
        <v>0</v>
      </c>
      <c r="G178" s="12">
        <f t="shared" si="14"/>
        <v>66.611000000000004</v>
      </c>
      <c r="H178" s="12">
        <v>66.611000000000004</v>
      </c>
      <c r="I178" s="12">
        <v>103.99600000000001</v>
      </c>
      <c r="J178" s="12">
        <v>114.57899999999999</v>
      </c>
      <c r="K178" s="12">
        <v>0</v>
      </c>
      <c r="L178" s="12">
        <v>0</v>
      </c>
      <c r="M178" s="12">
        <v>0</v>
      </c>
      <c r="N178" s="12">
        <f>+BS_InfraMR[[#This Row],[A.03.1 -  Longitud de Vías de Explotación No Electrificadas Troncales y Ramales (vía principal) (km)]]+BS_InfraMR[[#This Row],[A.04.1 -  Longitud de Vías de Explotación Electrificadas Troncales y Ramales (vía principal) (km)]]</f>
        <v>114.57899999999999</v>
      </c>
      <c r="O178" s="12">
        <v>114.57899999999999</v>
      </c>
      <c r="P178" s="1">
        <v>23</v>
      </c>
      <c r="Q178" s="1">
        <v>6</v>
      </c>
      <c r="R178" s="1">
        <v>1</v>
      </c>
      <c r="S178" s="1">
        <f>+SUM(BS_InfraMR[[#This Row],[A.05.1 - Número de Estaciones en Explotación (cantidad)]:[A.07.1 - Número de Apeaderos en Explotación (cantidad)]])</f>
        <v>30</v>
      </c>
      <c r="T178" s="1">
        <v>18</v>
      </c>
      <c r="U178" s="1">
        <v>31</v>
      </c>
      <c r="V178" s="1">
        <v>0</v>
      </c>
      <c r="W178" s="1">
        <v>26</v>
      </c>
      <c r="X178" s="1">
        <v>0</v>
      </c>
      <c r="Y178" s="1">
        <f t="shared" si="15"/>
        <v>75</v>
      </c>
      <c r="Z178" s="1">
        <v>13</v>
      </c>
      <c r="AA178" s="1">
        <v>13</v>
      </c>
      <c r="AB178" s="1">
        <f>+BS_InfraMR[[#This Row],[Total Pasos Vehiculares a Nivel]]</f>
        <v>75</v>
      </c>
      <c r="AC178" s="1">
        <f t="shared" si="16"/>
        <v>101</v>
      </c>
      <c r="AD178" s="1">
        <v>1</v>
      </c>
      <c r="AE178" s="1">
        <v>8</v>
      </c>
      <c r="AF178" s="1">
        <v>11</v>
      </c>
      <c r="AG178" s="1">
        <f t="shared" si="17"/>
        <v>20</v>
      </c>
      <c r="AH178" s="12">
        <v>16.120999999999999</v>
      </c>
      <c r="AI178" s="12">
        <v>0</v>
      </c>
      <c r="AJ178" s="12">
        <v>50.177</v>
      </c>
      <c r="AK178" s="12">
        <f t="shared" si="18"/>
        <v>66.298000000000002</v>
      </c>
      <c r="AL178" s="1">
        <v>2</v>
      </c>
      <c r="AM178" s="1">
        <v>0</v>
      </c>
      <c r="AN178" s="1">
        <v>13</v>
      </c>
      <c r="AO178" s="1">
        <f t="shared" si="19"/>
        <v>15</v>
      </c>
      <c r="AP178" s="1">
        <v>0</v>
      </c>
      <c r="AQ178" s="1">
        <v>0</v>
      </c>
      <c r="AR178" s="1">
        <v>0</v>
      </c>
      <c r="AS178" s="1">
        <f>+SUM(BS_InfraMR[[#This Row],[B.02.1 - Parque de Coches Eléctricos Motrices]:[B.02.3 - Parque de Coches Eléctricos Motrices Tipo R]])</f>
        <v>0</v>
      </c>
      <c r="AT178" s="1">
        <v>0</v>
      </c>
      <c r="AU178" s="1">
        <v>0</v>
      </c>
      <c r="AV178" s="1">
        <v>0</v>
      </c>
      <c r="AW178" s="1">
        <f>+SUM(BS_InfraMR[[#This Row],[B.03.1 - Parque de Coches Motores Motrices Remolcados]:[B.03.3 - Parque de Coches Motores Motrices Cabina]])</f>
        <v>0</v>
      </c>
      <c r="AX178" s="1">
        <v>43</v>
      </c>
      <c r="AY178" s="1">
        <v>13</v>
      </c>
      <c r="AZ178" s="1">
        <v>0</v>
      </c>
      <c r="BA178" s="1">
        <v>26</v>
      </c>
      <c r="BB178" s="1">
        <v>0</v>
      </c>
      <c r="BC178" s="1">
        <f t="shared" si="20"/>
        <v>82</v>
      </c>
      <c r="BD178" s="1">
        <v>1</v>
      </c>
      <c r="BE178" s="1">
        <v>31</v>
      </c>
      <c r="BF178" s="12">
        <v>1</v>
      </c>
    </row>
    <row r="179" spans="1:58">
      <c r="A179" s="1">
        <v>2007</v>
      </c>
      <c r="B179" s="1" t="s">
        <v>124</v>
      </c>
      <c r="C179" s="12">
        <v>18.643000000000001</v>
      </c>
      <c r="D179" s="12">
        <v>47.968000000000004</v>
      </c>
      <c r="E179" s="12">
        <v>0</v>
      </c>
      <c r="F179" s="12">
        <v>0</v>
      </c>
      <c r="G179" s="12">
        <f t="shared" si="14"/>
        <v>66.611000000000004</v>
      </c>
      <c r="H179" s="12">
        <v>66.611000000000004</v>
      </c>
      <c r="I179" s="12">
        <v>103.99600000000001</v>
      </c>
      <c r="J179" s="12">
        <v>114.57899999999999</v>
      </c>
      <c r="K179" s="12">
        <v>0</v>
      </c>
      <c r="L179" s="12">
        <v>0</v>
      </c>
      <c r="M179" s="12">
        <v>0</v>
      </c>
      <c r="N179" s="12">
        <f>+BS_InfraMR[[#This Row],[A.03.1 -  Longitud de Vías de Explotación No Electrificadas Troncales y Ramales (vía principal) (km)]]+BS_InfraMR[[#This Row],[A.04.1 -  Longitud de Vías de Explotación Electrificadas Troncales y Ramales (vía principal) (km)]]</f>
        <v>114.57899999999999</v>
      </c>
      <c r="O179" s="12">
        <v>114.57899999999999</v>
      </c>
      <c r="P179" s="1">
        <v>23</v>
      </c>
      <c r="Q179" s="1">
        <v>6</v>
      </c>
      <c r="R179" s="1">
        <v>1</v>
      </c>
      <c r="S179" s="1">
        <f>+SUM(BS_InfraMR[[#This Row],[A.05.1 - Número de Estaciones en Explotación (cantidad)]:[A.07.1 - Número de Apeaderos en Explotación (cantidad)]])</f>
        <v>30</v>
      </c>
      <c r="T179" s="1">
        <v>18</v>
      </c>
      <c r="U179" s="1">
        <v>31</v>
      </c>
      <c r="V179" s="1">
        <v>0</v>
      </c>
      <c r="W179" s="1">
        <v>26</v>
      </c>
      <c r="X179" s="1">
        <v>0</v>
      </c>
      <c r="Y179" s="1">
        <f t="shared" si="15"/>
        <v>75</v>
      </c>
      <c r="Z179" s="1">
        <v>13</v>
      </c>
      <c r="AA179" s="1">
        <v>13</v>
      </c>
      <c r="AB179" s="1">
        <f>+BS_InfraMR[[#This Row],[Total Pasos Vehiculares a Nivel]]</f>
        <v>75</v>
      </c>
      <c r="AC179" s="1">
        <f t="shared" si="16"/>
        <v>101</v>
      </c>
      <c r="AD179" s="1">
        <v>1</v>
      </c>
      <c r="AE179" s="1">
        <v>8</v>
      </c>
      <c r="AF179" s="1">
        <v>11</v>
      </c>
      <c r="AG179" s="1">
        <f t="shared" si="17"/>
        <v>20</v>
      </c>
      <c r="AH179" s="12">
        <v>16.120999999999999</v>
      </c>
      <c r="AI179" s="12">
        <v>0</v>
      </c>
      <c r="AJ179" s="12">
        <v>50.177</v>
      </c>
      <c r="AK179" s="12">
        <f t="shared" si="18"/>
        <v>66.298000000000002</v>
      </c>
      <c r="AL179" s="1">
        <v>2</v>
      </c>
      <c r="AM179" s="1">
        <v>0</v>
      </c>
      <c r="AN179" s="1">
        <v>13</v>
      </c>
      <c r="AO179" s="1">
        <f t="shared" si="19"/>
        <v>15</v>
      </c>
      <c r="AP179" s="1">
        <v>0</v>
      </c>
      <c r="AQ179" s="1">
        <v>0</v>
      </c>
      <c r="AR179" s="1">
        <v>0</v>
      </c>
      <c r="AS179" s="1">
        <f>+SUM(BS_InfraMR[[#This Row],[B.02.1 - Parque de Coches Eléctricos Motrices]:[B.02.3 - Parque de Coches Eléctricos Motrices Tipo R]])</f>
        <v>0</v>
      </c>
      <c r="AT179" s="1">
        <v>0</v>
      </c>
      <c r="AU179" s="1">
        <v>0</v>
      </c>
      <c r="AV179" s="1">
        <v>0</v>
      </c>
      <c r="AW179" s="1">
        <f>+SUM(BS_InfraMR[[#This Row],[B.03.1 - Parque de Coches Motores Motrices Remolcados]:[B.03.3 - Parque de Coches Motores Motrices Cabina]])</f>
        <v>0</v>
      </c>
      <c r="AX179" s="1">
        <v>43</v>
      </c>
      <c r="AY179" s="1">
        <v>13</v>
      </c>
      <c r="AZ179" s="1">
        <v>0</v>
      </c>
      <c r="BA179" s="1">
        <v>26</v>
      </c>
      <c r="BB179" s="1">
        <v>0</v>
      </c>
      <c r="BC179" s="1">
        <f t="shared" si="20"/>
        <v>82</v>
      </c>
      <c r="BD179" s="1">
        <v>1</v>
      </c>
      <c r="BE179" s="1">
        <v>31</v>
      </c>
      <c r="BF179" s="12">
        <v>1</v>
      </c>
    </row>
    <row r="180" spans="1:58">
      <c r="A180" s="1">
        <v>2007</v>
      </c>
      <c r="B180" s="1" t="s">
        <v>125</v>
      </c>
      <c r="C180" s="12">
        <v>18.643000000000001</v>
      </c>
      <c r="D180" s="12">
        <v>47.968000000000004</v>
      </c>
      <c r="E180" s="12">
        <v>0</v>
      </c>
      <c r="F180" s="12">
        <v>0</v>
      </c>
      <c r="G180" s="12">
        <f t="shared" si="14"/>
        <v>66.611000000000004</v>
      </c>
      <c r="H180" s="12">
        <v>66.611000000000004</v>
      </c>
      <c r="I180" s="12">
        <v>103.99600000000001</v>
      </c>
      <c r="J180" s="12">
        <v>114.57899999999999</v>
      </c>
      <c r="K180" s="12">
        <v>0</v>
      </c>
      <c r="L180" s="12">
        <v>0</v>
      </c>
      <c r="M180" s="12">
        <v>0</v>
      </c>
      <c r="N180" s="12">
        <f>+BS_InfraMR[[#This Row],[A.03.1 -  Longitud de Vías de Explotación No Electrificadas Troncales y Ramales (vía principal) (km)]]+BS_InfraMR[[#This Row],[A.04.1 -  Longitud de Vías de Explotación Electrificadas Troncales y Ramales (vía principal) (km)]]</f>
        <v>114.57899999999999</v>
      </c>
      <c r="O180" s="12">
        <v>114.57899999999999</v>
      </c>
      <c r="P180" s="1">
        <v>23</v>
      </c>
      <c r="Q180" s="1">
        <v>6</v>
      </c>
      <c r="R180" s="1">
        <v>1</v>
      </c>
      <c r="S180" s="1">
        <f>+SUM(BS_InfraMR[[#This Row],[A.05.1 - Número de Estaciones en Explotación (cantidad)]:[A.07.1 - Número de Apeaderos en Explotación (cantidad)]])</f>
        <v>30</v>
      </c>
      <c r="T180" s="1">
        <v>18</v>
      </c>
      <c r="U180" s="1">
        <v>31</v>
      </c>
      <c r="V180" s="1">
        <v>0</v>
      </c>
      <c r="W180" s="1">
        <v>26</v>
      </c>
      <c r="X180" s="1">
        <v>0</v>
      </c>
      <c r="Y180" s="1">
        <f t="shared" si="15"/>
        <v>75</v>
      </c>
      <c r="Z180" s="1">
        <v>13</v>
      </c>
      <c r="AA180" s="1">
        <v>13</v>
      </c>
      <c r="AB180" s="1">
        <f>+BS_InfraMR[[#This Row],[Total Pasos Vehiculares a Nivel]]</f>
        <v>75</v>
      </c>
      <c r="AC180" s="1">
        <f t="shared" si="16"/>
        <v>101</v>
      </c>
      <c r="AD180" s="1">
        <v>1</v>
      </c>
      <c r="AE180" s="1">
        <v>8</v>
      </c>
      <c r="AF180" s="1">
        <v>11</v>
      </c>
      <c r="AG180" s="1">
        <f t="shared" si="17"/>
        <v>20</v>
      </c>
      <c r="AH180" s="12">
        <v>16.120999999999999</v>
      </c>
      <c r="AI180" s="12">
        <v>0</v>
      </c>
      <c r="AJ180" s="12">
        <v>50.177</v>
      </c>
      <c r="AK180" s="12">
        <f t="shared" si="18"/>
        <v>66.298000000000002</v>
      </c>
      <c r="AL180" s="1">
        <v>2</v>
      </c>
      <c r="AM180" s="1">
        <v>0</v>
      </c>
      <c r="AN180" s="1">
        <v>13</v>
      </c>
      <c r="AO180" s="1">
        <f t="shared" si="19"/>
        <v>15</v>
      </c>
      <c r="AP180" s="1">
        <v>0</v>
      </c>
      <c r="AQ180" s="1">
        <v>0</v>
      </c>
      <c r="AR180" s="1">
        <v>0</v>
      </c>
      <c r="AS180" s="1">
        <f>+SUM(BS_InfraMR[[#This Row],[B.02.1 - Parque de Coches Eléctricos Motrices]:[B.02.3 - Parque de Coches Eléctricos Motrices Tipo R]])</f>
        <v>0</v>
      </c>
      <c r="AT180" s="1">
        <v>0</v>
      </c>
      <c r="AU180" s="1">
        <v>0</v>
      </c>
      <c r="AV180" s="1">
        <v>0</v>
      </c>
      <c r="AW180" s="1">
        <f>+SUM(BS_InfraMR[[#This Row],[B.03.1 - Parque de Coches Motores Motrices Remolcados]:[B.03.3 - Parque de Coches Motores Motrices Cabina]])</f>
        <v>0</v>
      </c>
      <c r="AX180" s="1">
        <v>43</v>
      </c>
      <c r="AY180" s="1">
        <v>13</v>
      </c>
      <c r="AZ180" s="1">
        <v>0</v>
      </c>
      <c r="BA180" s="1">
        <v>26</v>
      </c>
      <c r="BB180" s="1">
        <v>0</v>
      </c>
      <c r="BC180" s="1">
        <f t="shared" si="20"/>
        <v>82</v>
      </c>
      <c r="BD180" s="1">
        <v>1</v>
      </c>
      <c r="BE180" s="1">
        <v>31</v>
      </c>
      <c r="BF180" s="12">
        <v>1</v>
      </c>
    </row>
    <row r="181" spans="1:58">
      <c r="A181" s="1">
        <v>2007</v>
      </c>
      <c r="B181" s="1" t="s">
        <v>126</v>
      </c>
      <c r="C181" s="12">
        <v>18.643000000000001</v>
      </c>
      <c r="D181" s="12">
        <v>47.968000000000004</v>
      </c>
      <c r="E181" s="12">
        <v>0</v>
      </c>
      <c r="F181" s="12">
        <v>0</v>
      </c>
      <c r="G181" s="12">
        <f t="shared" si="14"/>
        <v>66.611000000000004</v>
      </c>
      <c r="H181" s="12">
        <v>66.611000000000004</v>
      </c>
      <c r="I181" s="12">
        <v>103.99600000000001</v>
      </c>
      <c r="J181" s="12">
        <v>114.57899999999999</v>
      </c>
      <c r="K181" s="12">
        <v>0</v>
      </c>
      <c r="L181" s="12">
        <v>0</v>
      </c>
      <c r="M181" s="12">
        <v>0</v>
      </c>
      <c r="N181" s="12">
        <f>+BS_InfraMR[[#This Row],[A.03.1 -  Longitud de Vías de Explotación No Electrificadas Troncales y Ramales (vía principal) (km)]]+BS_InfraMR[[#This Row],[A.04.1 -  Longitud de Vías de Explotación Electrificadas Troncales y Ramales (vía principal) (km)]]</f>
        <v>114.57899999999999</v>
      </c>
      <c r="O181" s="12">
        <v>114.57899999999999</v>
      </c>
      <c r="P181" s="1">
        <v>23</v>
      </c>
      <c r="Q181" s="1">
        <v>6</v>
      </c>
      <c r="R181" s="1">
        <v>1</v>
      </c>
      <c r="S181" s="1">
        <f>+SUM(BS_InfraMR[[#This Row],[A.05.1 - Número de Estaciones en Explotación (cantidad)]:[A.07.1 - Número de Apeaderos en Explotación (cantidad)]])</f>
        <v>30</v>
      </c>
      <c r="T181" s="1">
        <v>18</v>
      </c>
      <c r="U181" s="1">
        <v>31</v>
      </c>
      <c r="V181" s="1">
        <v>0</v>
      </c>
      <c r="W181" s="1">
        <v>26</v>
      </c>
      <c r="X181" s="1">
        <v>0</v>
      </c>
      <c r="Y181" s="1">
        <f t="shared" si="15"/>
        <v>75</v>
      </c>
      <c r="Z181" s="1">
        <v>13</v>
      </c>
      <c r="AA181" s="1">
        <v>13</v>
      </c>
      <c r="AB181" s="1">
        <f>+BS_InfraMR[[#This Row],[Total Pasos Vehiculares a Nivel]]</f>
        <v>75</v>
      </c>
      <c r="AC181" s="1">
        <f t="shared" si="16"/>
        <v>101</v>
      </c>
      <c r="AD181" s="1">
        <v>1</v>
      </c>
      <c r="AE181" s="1">
        <v>8</v>
      </c>
      <c r="AF181" s="1">
        <v>11</v>
      </c>
      <c r="AG181" s="1">
        <f t="shared" si="17"/>
        <v>20</v>
      </c>
      <c r="AH181" s="12">
        <v>16.120999999999999</v>
      </c>
      <c r="AI181" s="12">
        <v>0</v>
      </c>
      <c r="AJ181" s="12">
        <v>50.177</v>
      </c>
      <c r="AK181" s="12">
        <f t="shared" si="18"/>
        <v>66.298000000000002</v>
      </c>
      <c r="AL181" s="1">
        <v>2</v>
      </c>
      <c r="AM181" s="1">
        <v>0</v>
      </c>
      <c r="AN181" s="1">
        <v>13</v>
      </c>
      <c r="AO181" s="1">
        <f t="shared" si="19"/>
        <v>15</v>
      </c>
      <c r="AP181" s="1">
        <v>0</v>
      </c>
      <c r="AQ181" s="1">
        <v>0</v>
      </c>
      <c r="AR181" s="1">
        <v>0</v>
      </c>
      <c r="AS181" s="1">
        <f>+SUM(BS_InfraMR[[#This Row],[B.02.1 - Parque de Coches Eléctricos Motrices]:[B.02.3 - Parque de Coches Eléctricos Motrices Tipo R]])</f>
        <v>0</v>
      </c>
      <c r="AT181" s="1">
        <v>0</v>
      </c>
      <c r="AU181" s="1">
        <v>0</v>
      </c>
      <c r="AV181" s="1">
        <v>0</v>
      </c>
      <c r="AW181" s="1">
        <f>+SUM(BS_InfraMR[[#This Row],[B.03.1 - Parque de Coches Motores Motrices Remolcados]:[B.03.3 - Parque de Coches Motores Motrices Cabina]])</f>
        <v>0</v>
      </c>
      <c r="AX181" s="1">
        <v>43</v>
      </c>
      <c r="AY181" s="1">
        <v>13</v>
      </c>
      <c r="AZ181" s="1">
        <v>0</v>
      </c>
      <c r="BA181" s="1">
        <v>26</v>
      </c>
      <c r="BB181" s="1">
        <v>0</v>
      </c>
      <c r="BC181" s="1">
        <f t="shared" si="20"/>
        <v>82</v>
      </c>
      <c r="BD181" s="1">
        <v>1</v>
      </c>
      <c r="BE181" s="1">
        <v>31</v>
      </c>
      <c r="BF181" s="12">
        <v>1</v>
      </c>
    </row>
    <row r="182" spans="1:58">
      <c r="A182" s="1">
        <v>2008</v>
      </c>
      <c r="B182" s="1" t="s">
        <v>115</v>
      </c>
      <c r="C182" s="12">
        <v>18.643000000000001</v>
      </c>
      <c r="D182" s="12">
        <v>47.968000000000004</v>
      </c>
      <c r="E182" s="12">
        <v>0</v>
      </c>
      <c r="F182" s="12">
        <v>0</v>
      </c>
      <c r="G182" s="12">
        <f t="shared" si="14"/>
        <v>66.611000000000004</v>
      </c>
      <c r="H182" s="12">
        <v>66.611000000000004</v>
      </c>
      <c r="I182" s="12">
        <v>103.99600000000001</v>
      </c>
      <c r="J182" s="12">
        <v>114.57899999999999</v>
      </c>
      <c r="K182" s="12">
        <v>0</v>
      </c>
      <c r="L182" s="12">
        <v>0</v>
      </c>
      <c r="M182" s="12">
        <v>0</v>
      </c>
      <c r="N182" s="12">
        <f>+BS_InfraMR[[#This Row],[A.03.1 -  Longitud de Vías de Explotación No Electrificadas Troncales y Ramales (vía principal) (km)]]+BS_InfraMR[[#This Row],[A.04.1 -  Longitud de Vías de Explotación Electrificadas Troncales y Ramales (vía principal) (km)]]</f>
        <v>114.57899999999999</v>
      </c>
      <c r="O182" s="12">
        <v>114.57899999999999</v>
      </c>
      <c r="P182" s="1">
        <v>23</v>
      </c>
      <c r="Q182" s="1">
        <v>6</v>
      </c>
      <c r="R182" s="1">
        <v>1</v>
      </c>
      <c r="S182" s="1">
        <f>+SUM(BS_InfraMR[[#This Row],[A.05.1 - Número de Estaciones en Explotación (cantidad)]:[A.07.1 - Número de Apeaderos en Explotación (cantidad)]])</f>
        <v>30</v>
      </c>
      <c r="T182" s="1">
        <v>18</v>
      </c>
      <c r="U182" s="1">
        <v>31</v>
      </c>
      <c r="V182" s="1">
        <v>0</v>
      </c>
      <c r="W182" s="1">
        <v>26</v>
      </c>
      <c r="X182" s="1">
        <v>0</v>
      </c>
      <c r="Y182" s="1">
        <f t="shared" si="15"/>
        <v>75</v>
      </c>
      <c r="Z182" s="1">
        <v>13</v>
      </c>
      <c r="AA182" s="1">
        <v>13</v>
      </c>
      <c r="AB182" s="1">
        <f>+BS_InfraMR[[#This Row],[Total Pasos Vehiculares a Nivel]]</f>
        <v>75</v>
      </c>
      <c r="AC182" s="1">
        <f t="shared" si="16"/>
        <v>101</v>
      </c>
      <c r="AD182" s="1">
        <v>1</v>
      </c>
      <c r="AE182" s="1">
        <v>8</v>
      </c>
      <c r="AF182" s="1">
        <v>11</v>
      </c>
      <c r="AG182" s="1">
        <f t="shared" si="17"/>
        <v>20</v>
      </c>
      <c r="AH182" s="12">
        <v>16.120999999999999</v>
      </c>
      <c r="AI182" s="12">
        <v>0</v>
      </c>
      <c r="AJ182" s="12">
        <v>50.177</v>
      </c>
      <c r="AK182" s="12">
        <f t="shared" si="18"/>
        <v>66.298000000000002</v>
      </c>
      <c r="AL182" s="1">
        <v>2</v>
      </c>
      <c r="AM182" s="1">
        <v>0</v>
      </c>
      <c r="AN182" s="1">
        <v>13</v>
      </c>
      <c r="AO182" s="1">
        <f t="shared" si="19"/>
        <v>15</v>
      </c>
      <c r="AP182" s="1">
        <v>0</v>
      </c>
      <c r="AQ182" s="1">
        <v>0</v>
      </c>
      <c r="AR182" s="1">
        <v>0</v>
      </c>
      <c r="AS182" s="1">
        <f>+SUM(BS_InfraMR[[#This Row],[B.02.1 - Parque de Coches Eléctricos Motrices]:[B.02.3 - Parque de Coches Eléctricos Motrices Tipo R]])</f>
        <v>0</v>
      </c>
      <c r="AT182" s="1">
        <v>0</v>
      </c>
      <c r="AU182" s="1">
        <v>0</v>
      </c>
      <c r="AV182" s="1">
        <v>0</v>
      </c>
      <c r="AW182" s="1">
        <f>+SUM(BS_InfraMR[[#This Row],[B.03.1 - Parque de Coches Motores Motrices Remolcados]:[B.03.3 - Parque de Coches Motores Motrices Cabina]])</f>
        <v>0</v>
      </c>
      <c r="AX182" s="1">
        <v>43</v>
      </c>
      <c r="AY182" s="1">
        <v>13</v>
      </c>
      <c r="AZ182" s="1">
        <v>0</v>
      </c>
      <c r="BA182" s="1">
        <v>26</v>
      </c>
      <c r="BB182" s="1">
        <v>0</v>
      </c>
      <c r="BC182" s="1">
        <f t="shared" si="20"/>
        <v>82</v>
      </c>
      <c r="BD182" s="1">
        <v>1</v>
      </c>
      <c r="BE182" s="1">
        <v>31</v>
      </c>
      <c r="BF182" s="12">
        <v>1</v>
      </c>
    </row>
    <row r="183" spans="1:58">
      <c r="A183" s="1">
        <v>2008</v>
      </c>
      <c r="B183" s="1" t="s">
        <v>116</v>
      </c>
      <c r="C183" s="12">
        <v>18.643000000000001</v>
      </c>
      <c r="D183" s="12">
        <v>47.968000000000004</v>
      </c>
      <c r="E183" s="12">
        <v>0</v>
      </c>
      <c r="F183" s="12">
        <v>0</v>
      </c>
      <c r="G183" s="12">
        <f t="shared" si="14"/>
        <v>66.611000000000004</v>
      </c>
      <c r="H183" s="12">
        <v>66.611000000000004</v>
      </c>
      <c r="I183" s="12">
        <v>103.99600000000001</v>
      </c>
      <c r="J183" s="12">
        <v>114.57899999999999</v>
      </c>
      <c r="K183" s="12">
        <v>0</v>
      </c>
      <c r="L183" s="12">
        <v>0</v>
      </c>
      <c r="M183" s="12">
        <v>0</v>
      </c>
      <c r="N183" s="12">
        <f>+BS_InfraMR[[#This Row],[A.03.1 -  Longitud de Vías de Explotación No Electrificadas Troncales y Ramales (vía principal) (km)]]+BS_InfraMR[[#This Row],[A.04.1 -  Longitud de Vías de Explotación Electrificadas Troncales y Ramales (vía principal) (km)]]</f>
        <v>114.57899999999999</v>
      </c>
      <c r="O183" s="12">
        <v>114.57899999999999</v>
      </c>
      <c r="P183" s="1">
        <v>23</v>
      </c>
      <c r="Q183" s="1">
        <v>6</v>
      </c>
      <c r="R183" s="1">
        <v>1</v>
      </c>
      <c r="S183" s="1">
        <f>+SUM(BS_InfraMR[[#This Row],[A.05.1 - Número de Estaciones en Explotación (cantidad)]:[A.07.1 - Número de Apeaderos en Explotación (cantidad)]])</f>
        <v>30</v>
      </c>
      <c r="T183" s="1">
        <v>18</v>
      </c>
      <c r="U183" s="1">
        <v>31</v>
      </c>
      <c r="V183" s="1">
        <v>0</v>
      </c>
      <c r="W183" s="1">
        <v>26</v>
      </c>
      <c r="X183" s="1">
        <v>0</v>
      </c>
      <c r="Y183" s="1">
        <f t="shared" si="15"/>
        <v>75</v>
      </c>
      <c r="Z183" s="1">
        <v>13</v>
      </c>
      <c r="AA183" s="1">
        <v>13</v>
      </c>
      <c r="AB183" s="1">
        <f>+BS_InfraMR[[#This Row],[Total Pasos Vehiculares a Nivel]]</f>
        <v>75</v>
      </c>
      <c r="AC183" s="1">
        <f t="shared" si="16"/>
        <v>101</v>
      </c>
      <c r="AD183" s="1">
        <v>1</v>
      </c>
      <c r="AE183" s="1">
        <v>8</v>
      </c>
      <c r="AF183" s="1">
        <v>11</v>
      </c>
      <c r="AG183" s="1">
        <f t="shared" si="17"/>
        <v>20</v>
      </c>
      <c r="AH183" s="12">
        <v>16.120999999999999</v>
      </c>
      <c r="AI183" s="12">
        <v>0</v>
      </c>
      <c r="AJ183" s="12">
        <v>50.177</v>
      </c>
      <c r="AK183" s="12">
        <f t="shared" si="18"/>
        <v>66.298000000000002</v>
      </c>
      <c r="AL183" s="1">
        <v>2</v>
      </c>
      <c r="AM183" s="1">
        <v>0</v>
      </c>
      <c r="AN183" s="1">
        <v>13</v>
      </c>
      <c r="AO183" s="1">
        <f t="shared" si="19"/>
        <v>15</v>
      </c>
      <c r="AP183" s="1">
        <v>0</v>
      </c>
      <c r="AQ183" s="1">
        <v>0</v>
      </c>
      <c r="AR183" s="1">
        <v>0</v>
      </c>
      <c r="AS183" s="1">
        <f>+SUM(BS_InfraMR[[#This Row],[B.02.1 - Parque de Coches Eléctricos Motrices]:[B.02.3 - Parque de Coches Eléctricos Motrices Tipo R]])</f>
        <v>0</v>
      </c>
      <c r="AT183" s="1">
        <v>0</v>
      </c>
      <c r="AU183" s="1">
        <v>0</v>
      </c>
      <c r="AV183" s="1">
        <v>0</v>
      </c>
      <c r="AW183" s="1">
        <f>+SUM(BS_InfraMR[[#This Row],[B.03.1 - Parque de Coches Motores Motrices Remolcados]:[B.03.3 - Parque de Coches Motores Motrices Cabina]])</f>
        <v>0</v>
      </c>
      <c r="AX183" s="1">
        <v>43</v>
      </c>
      <c r="AY183" s="1">
        <v>13</v>
      </c>
      <c r="AZ183" s="1">
        <v>0</v>
      </c>
      <c r="BA183" s="1">
        <v>26</v>
      </c>
      <c r="BB183" s="1">
        <v>0</v>
      </c>
      <c r="BC183" s="1">
        <f t="shared" si="20"/>
        <v>82</v>
      </c>
      <c r="BD183" s="1">
        <v>1</v>
      </c>
      <c r="BE183" s="1">
        <v>31</v>
      </c>
      <c r="BF183" s="12">
        <v>1</v>
      </c>
    </row>
    <row r="184" spans="1:58">
      <c r="A184" s="1">
        <v>2008</v>
      </c>
      <c r="B184" s="1" t="s">
        <v>117</v>
      </c>
      <c r="C184" s="12">
        <v>18.643000000000001</v>
      </c>
      <c r="D184" s="12">
        <v>47.968000000000004</v>
      </c>
      <c r="E184" s="12">
        <v>0</v>
      </c>
      <c r="F184" s="12">
        <v>0</v>
      </c>
      <c r="G184" s="12">
        <f t="shared" si="14"/>
        <v>66.611000000000004</v>
      </c>
      <c r="H184" s="12">
        <v>66.611000000000004</v>
      </c>
      <c r="I184" s="12">
        <v>103.99600000000001</v>
      </c>
      <c r="J184" s="12">
        <v>114.57899999999999</v>
      </c>
      <c r="K184" s="12">
        <v>0</v>
      </c>
      <c r="L184" s="12">
        <v>0</v>
      </c>
      <c r="M184" s="12">
        <v>0</v>
      </c>
      <c r="N184" s="12">
        <f>+BS_InfraMR[[#This Row],[A.03.1 -  Longitud de Vías de Explotación No Electrificadas Troncales y Ramales (vía principal) (km)]]+BS_InfraMR[[#This Row],[A.04.1 -  Longitud de Vías de Explotación Electrificadas Troncales y Ramales (vía principal) (km)]]</f>
        <v>114.57899999999999</v>
      </c>
      <c r="O184" s="12">
        <v>114.57899999999999</v>
      </c>
      <c r="P184" s="1">
        <v>23</v>
      </c>
      <c r="Q184" s="1">
        <v>6</v>
      </c>
      <c r="R184" s="1">
        <v>1</v>
      </c>
      <c r="S184" s="1">
        <f>+SUM(BS_InfraMR[[#This Row],[A.05.1 - Número de Estaciones en Explotación (cantidad)]:[A.07.1 - Número de Apeaderos en Explotación (cantidad)]])</f>
        <v>30</v>
      </c>
      <c r="T184" s="1">
        <v>18</v>
      </c>
      <c r="U184" s="1">
        <v>31</v>
      </c>
      <c r="V184" s="1">
        <v>0</v>
      </c>
      <c r="W184" s="1">
        <v>26</v>
      </c>
      <c r="X184" s="1">
        <v>0</v>
      </c>
      <c r="Y184" s="1">
        <f t="shared" si="15"/>
        <v>75</v>
      </c>
      <c r="Z184" s="1">
        <v>13</v>
      </c>
      <c r="AA184" s="1">
        <v>13</v>
      </c>
      <c r="AB184" s="1">
        <f>+BS_InfraMR[[#This Row],[Total Pasos Vehiculares a Nivel]]</f>
        <v>75</v>
      </c>
      <c r="AC184" s="1">
        <f t="shared" si="16"/>
        <v>101</v>
      </c>
      <c r="AD184" s="1">
        <v>1</v>
      </c>
      <c r="AE184" s="1">
        <v>8</v>
      </c>
      <c r="AF184" s="1">
        <v>11</v>
      </c>
      <c r="AG184" s="1">
        <f t="shared" si="17"/>
        <v>20</v>
      </c>
      <c r="AH184" s="12">
        <v>16.120999999999999</v>
      </c>
      <c r="AI184" s="12">
        <v>0</v>
      </c>
      <c r="AJ184" s="12">
        <v>50.177</v>
      </c>
      <c r="AK184" s="12">
        <f t="shared" si="18"/>
        <v>66.298000000000002</v>
      </c>
      <c r="AL184" s="1">
        <v>2</v>
      </c>
      <c r="AM184" s="1">
        <v>0</v>
      </c>
      <c r="AN184" s="1">
        <v>13</v>
      </c>
      <c r="AO184" s="1">
        <f t="shared" si="19"/>
        <v>15</v>
      </c>
      <c r="AP184" s="1">
        <v>0</v>
      </c>
      <c r="AQ184" s="1">
        <v>0</v>
      </c>
      <c r="AR184" s="1">
        <v>0</v>
      </c>
      <c r="AS184" s="1">
        <f>+SUM(BS_InfraMR[[#This Row],[B.02.1 - Parque de Coches Eléctricos Motrices]:[B.02.3 - Parque de Coches Eléctricos Motrices Tipo R]])</f>
        <v>0</v>
      </c>
      <c r="AT184" s="1">
        <v>0</v>
      </c>
      <c r="AU184" s="1">
        <v>0</v>
      </c>
      <c r="AV184" s="1">
        <v>0</v>
      </c>
      <c r="AW184" s="1">
        <f>+SUM(BS_InfraMR[[#This Row],[B.03.1 - Parque de Coches Motores Motrices Remolcados]:[B.03.3 - Parque de Coches Motores Motrices Cabina]])</f>
        <v>0</v>
      </c>
      <c r="AX184" s="1">
        <v>43</v>
      </c>
      <c r="AY184" s="1">
        <v>13</v>
      </c>
      <c r="AZ184" s="1">
        <v>0</v>
      </c>
      <c r="BA184" s="1">
        <v>26</v>
      </c>
      <c r="BB184" s="1">
        <v>0</v>
      </c>
      <c r="BC184" s="1">
        <f t="shared" si="20"/>
        <v>82</v>
      </c>
      <c r="BD184" s="1">
        <v>1</v>
      </c>
      <c r="BE184" s="1">
        <v>31</v>
      </c>
      <c r="BF184" s="12">
        <v>1</v>
      </c>
    </row>
    <row r="185" spans="1:58">
      <c r="A185" s="1">
        <v>2008</v>
      </c>
      <c r="B185" s="1" t="s">
        <v>118</v>
      </c>
      <c r="C185" s="12">
        <v>18.643000000000001</v>
      </c>
      <c r="D185" s="12">
        <v>47.968000000000004</v>
      </c>
      <c r="E185" s="12">
        <v>0</v>
      </c>
      <c r="F185" s="12">
        <v>0</v>
      </c>
      <c r="G185" s="12">
        <f t="shared" si="14"/>
        <v>66.611000000000004</v>
      </c>
      <c r="H185" s="12">
        <v>66.611000000000004</v>
      </c>
      <c r="I185" s="12">
        <v>103.99600000000001</v>
      </c>
      <c r="J185" s="12">
        <v>114.57899999999999</v>
      </c>
      <c r="K185" s="12">
        <v>0</v>
      </c>
      <c r="L185" s="12">
        <v>0</v>
      </c>
      <c r="M185" s="12">
        <v>0</v>
      </c>
      <c r="N185" s="12">
        <f>+BS_InfraMR[[#This Row],[A.03.1 -  Longitud de Vías de Explotación No Electrificadas Troncales y Ramales (vía principal) (km)]]+BS_InfraMR[[#This Row],[A.04.1 -  Longitud de Vías de Explotación Electrificadas Troncales y Ramales (vía principal) (km)]]</f>
        <v>114.57899999999999</v>
      </c>
      <c r="O185" s="12">
        <v>114.57899999999999</v>
      </c>
      <c r="P185" s="1">
        <v>23</v>
      </c>
      <c r="Q185" s="1">
        <v>6</v>
      </c>
      <c r="R185" s="1">
        <v>1</v>
      </c>
      <c r="S185" s="1">
        <f>+SUM(BS_InfraMR[[#This Row],[A.05.1 - Número de Estaciones en Explotación (cantidad)]:[A.07.1 - Número de Apeaderos en Explotación (cantidad)]])</f>
        <v>30</v>
      </c>
      <c r="T185" s="1">
        <v>18</v>
      </c>
      <c r="U185" s="1">
        <v>31</v>
      </c>
      <c r="V185" s="1">
        <v>0</v>
      </c>
      <c r="W185" s="1">
        <v>26</v>
      </c>
      <c r="X185" s="1">
        <v>0</v>
      </c>
      <c r="Y185" s="1">
        <f t="shared" si="15"/>
        <v>75</v>
      </c>
      <c r="Z185" s="1">
        <v>13</v>
      </c>
      <c r="AA185" s="1">
        <v>13</v>
      </c>
      <c r="AB185" s="1">
        <f>+BS_InfraMR[[#This Row],[Total Pasos Vehiculares a Nivel]]</f>
        <v>75</v>
      </c>
      <c r="AC185" s="1">
        <f t="shared" si="16"/>
        <v>101</v>
      </c>
      <c r="AD185" s="1">
        <v>1</v>
      </c>
      <c r="AE185" s="1">
        <v>8</v>
      </c>
      <c r="AF185" s="1">
        <v>11</v>
      </c>
      <c r="AG185" s="1">
        <f t="shared" si="17"/>
        <v>20</v>
      </c>
      <c r="AH185" s="12">
        <v>16.120999999999999</v>
      </c>
      <c r="AI185" s="12">
        <v>0</v>
      </c>
      <c r="AJ185" s="12">
        <v>50.177</v>
      </c>
      <c r="AK185" s="12">
        <f t="shared" si="18"/>
        <v>66.298000000000002</v>
      </c>
      <c r="AL185" s="1">
        <v>2</v>
      </c>
      <c r="AM185" s="1">
        <v>0</v>
      </c>
      <c r="AN185" s="1">
        <v>13</v>
      </c>
      <c r="AO185" s="1">
        <f t="shared" si="19"/>
        <v>15</v>
      </c>
      <c r="AP185" s="1">
        <v>0</v>
      </c>
      <c r="AQ185" s="1">
        <v>0</v>
      </c>
      <c r="AR185" s="1">
        <v>0</v>
      </c>
      <c r="AS185" s="1">
        <f>+SUM(BS_InfraMR[[#This Row],[B.02.1 - Parque de Coches Eléctricos Motrices]:[B.02.3 - Parque de Coches Eléctricos Motrices Tipo R]])</f>
        <v>0</v>
      </c>
      <c r="AT185" s="1">
        <v>0</v>
      </c>
      <c r="AU185" s="1">
        <v>0</v>
      </c>
      <c r="AV185" s="1">
        <v>0</v>
      </c>
      <c r="AW185" s="1">
        <f>+SUM(BS_InfraMR[[#This Row],[B.03.1 - Parque de Coches Motores Motrices Remolcados]:[B.03.3 - Parque de Coches Motores Motrices Cabina]])</f>
        <v>0</v>
      </c>
      <c r="AX185" s="1">
        <v>43</v>
      </c>
      <c r="AY185" s="1">
        <v>13</v>
      </c>
      <c r="AZ185" s="1">
        <v>0</v>
      </c>
      <c r="BA185" s="1">
        <v>26</v>
      </c>
      <c r="BB185" s="1">
        <v>0</v>
      </c>
      <c r="BC185" s="1">
        <f t="shared" si="20"/>
        <v>82</v>
      </c>
      <c r="BD185" s="1">
        <v>1</v>
      </c>
      <c r="BE185" s="1">
        <v>31</v>
      </c>
      <c r="BF185" s="12">
        <v>1</v>
      </c>
    </row>
    <row r="186" spans="1:58">
      <c r="A186" s="1">
        <v>2008</v>
      </c>
      <c r="B186" s="1" t="s">
        <v>119</v>
      </c>
      <c r="C186" s="12">
        <v>18.643000000000001</v>
      </c>
      <c r="D186" s="12">
        <v>47.968000000000004</v>
      </c>
      <c r="E186" s="12">
        <v>0</v>
      </c>
      <c r="F186" s="12">
        <v>0</v>
      </c>
      <c r="G186" s="12">
        <f t="shared" si="14"/>
        <v>66.611000000000004</v>
      </c>
      <c r="H186" s="12">
        <v>66.611000000000004</v>
      </c>
      <c r="I186" s="12">
        <v>103.99600000000001</v>
      </c>
      <c r="J186" s="12">
        <v>114.57899999999999</v>
      </c>
      <c r="K186" s="12">
        <v>0</v>
      </c>
      <c r="L186" s="12">
        <v>0</v>
      </c>
      <c r="M186" s="12">
        <v>0</v>
      </c>
      <c r="N186" s="12">
        <f>+BS_InfraMR[[#This Row],[A.03.1 -  Longitud de Vías de Explotación No Electrificadas Troncales y Ramales (vía principal) (km)]]+BS_InfraMR[[#This Row],[A.04.1 -  Longitud de Vías de Explotación Electrificadas Troncales y Ramales (vía principal) (km)]]</f>
        <v>114.57899999999999</v>
      </c>
      <c r="O186" s="12">
        <v>114.57899999999999</v>
      </c>
      <c r="P186" s="1">
        <v>23</v>
      </c>
      <c r="Q186" s="1">
        <v>6</v>
      </c>
      <c r="R186" s="1">
        <v>1</v>
      </c>
      <c r="S186" s="1">
        <f>+SUM(BS_InfraMR[[#This Row],[A.05.1 - Número de Estaciones en Explotación (cantidad)]:[A.07.1 - Número de Apeaderos en Explotación (cantidad)]])</f>
        <v>30</v>
      </c>
      <c r="T186" s="1">
        <v>18</v>
      </c>
      <c r="U186" s="1">
        <v>31</v>
      </c>
      <c r="V186" s="1">
        <v>0</v>
      </c>
      <c r="W186" s="1">
        <v>26</v>
      </c>
      <c r="X186" s="1">
        <v>0</v>
      </c>
      <c r="Y186" s="1">
        <f t="shared" si="15"/>
        <v>75</v>
      </c>
      <c r="Z186" s="1">
        <v>13</v>
      </c>
      <c r="AA186" s="1">
        <v>13</v>
      </c>
      <c r="AB186" s="1">
        <f>+BS_InfraMR[[#This Row],[Total Pasos Vehiculares a Nivel]]</f>
        <v>75</v>
      </c>
      <c r="AC186" s="1">
        <f t="shared" si="16"/>
        <v>101</v>
      </c>
      <c r="AD186" s="1">
        <v>1</v>
      </c>
      <c r="AE186" s="1">
        <v>8</v>
      </c>
      <c r="AF186" s="1">
        <v>11</v>
      </c>
      <c r="AG186" s="1">
        <f t="shared" si="17"/>
        <v>20</v>
      </c>
      <c r="AH186" s="12">
        <v>16.120999999999999</v>
      </c>
      <c r="AI186" s="12">
        <v>0</v>
      </c>
      <c r="AJ186" s="12">
        <v>50.177</v>
      </c>
      <c r="AK186" s="12">
        <f t="shared" si="18"/>
        <v>66.298000000000002</v>
      </c>
      <c r="AL186" s="1">
        <v>2</v>
      </c>
      <c r="AM186" s="1">
        <v>0</v>
      </c>
      <c r="AN186" s="1">
        <v>13</v>
      </c>
      <c r="AO186" s="1">
        <f t="shared" si="19"/>
        <v>15</v>
      </c>
      <c r="AP186" s="1">
        <v>0</v>
      </c>
      <c r="AQ186" s="1">
        <v>0</v>
      </c>
      <c r="AR186" s="1">
        <v>0</v>
      </c>
      <c r="AS186" s="1">
        <f>+SUM(BS_InfraMR[[#This Row],[B.02.1 - Parque de Coches Eléctricos Motrices]:[B.02.3 - Parque de Coches Eléctricos Motrices Tipo R]])</f>
        <v>0</v>
      </c>
      <c r="AT186" s="1">
        <v>0</v>
      </c>
      <c r="AU186" s="1">
        <v>0</v>
      </c>
      <c r="AV186" s="1">
        <v>0</v>
      </c>
      <c r="AW186" s="1">
        <f>+SUM(BS_InfraMR[[#This Row],[B.03.1 - Parque de Coches Motores Motrices Remolcados]:[B.03.3 - Parque de Coches Motores Motrices Cabina]])</f>
        <v>0</v>
      </c>
      <c r="AX186" s="1">
        <v>43</v>
      </c>
      <c r="AY186" s="1">
        <v>13</v>
      </c>
      <c r="AZ186" s="1">
        <v>0</v>
      </c>
      <c r="BA186" s="1">
        <v>26</v>
      </c>
      <c r="BB186" s="1">
        <v>0</v>
      </c>
      <c r="BC186" s="1">
        <f t="shared" si="20"/>
        <v>82</v>
      </c>
      <c r="BD186" s="1">
        <v>1</v>
      </c>
      <c r="BE186" s="1">
        <v>31</v>
      </c>
      <c r="BF186" s="12">
        <v>1</v>
      </c>
    </row>
    <row r="187" spans="1:58">
      <c r="A187" s="1">
        <v>2008</v>
      </c>
      <c r="B187" s="1" t="s">
        <v>120</v>
      </c>
      <c r="C187" s="12">
        <v>18.643000000000001</v>
      </c>
      <c r="D187" s="12">
        <v>47.968000000000004</v>
      </c>
      <c r="E187" s="12">
        <v>0</v>
      </c>
      <c r="F187" s="12">
        <v>0</v>
      </c>
      <c r="G187" s="12">
        <f t="shared" si="14"/>
        <v>66.611000000000004</v>
      </c>
      <c r="H187" s="12">
        <v>66.611000000000004</v>
      </c>
      <c r="I187" s="12">
        <v>103.99600000000001</v>
      </c>
      <c r="J187" s="12">
        <v>114.57899999999999</v>
      </c>
      <c r="K187" s="12">
        <v>0</v>
      </c>
      <c r="L187" s="12">
        <v>0</v>
      </c>
      <c r="M187" s="12">
        <v>0</v>
      </c>
      <c r="N187" s="12">
        <f>+BS_InfraMR[[#This Row],[A.03.1 -  Longitud de Vías de Explotación No Electrificadas Troncales y Ramales (vía principal) (km)]]+BS_InfraMR[[#This Row],[A.04.1 -  Longitud de Vías de Explotación Electrificadas Troncales y Ramales (vía principal) (km)]]</f>
        <v>114.57899999999999</v>
      </c>
      <c r="O187" s="12">
        <v>114.57899999999999</v>
      </c>
      <c r="P187" s="1">
        <v>23</v>
      </c>
      <c r="Q187" s="1">
        <v>6</v>
      </c>
      <c r="R187" s="1">
        <v>1</v>
      </c>
      <c r="S187" s="1">
        <f>+SUM(BS_InfraMR[[#This Row],[A.05.1 - Número de Estaciones en Explotación (cantidad)]:[A.07.1 - Número de Apeaderos en Explotación (cantidad)]])</f>
        <v>30</v>
      </c>
      <c r="T187" s="1">
        <v>18</v>
      </c>
      <c r="U187" s="1">
        <v>31</v>
      </c>
      <c r="V187" s="1">
        <v>0</v>
      </c>
      <c r="W187" s="1">
        <v>26</v>
      </c>
      <c r="X187" s="1">
        <v>0</v>
      </c>
      <c r="Y187" s="1">
        <f t="shared" si="15"/>
        <v>75</v>
      </c>
      <c r="Z187" s="1">
        <v>13</v>
      </c>
      <c r="AA187" s="1">
        <v>13</v>
      </c>
      <c r="AB187" s="1">
        <f>+BS_InfraMR[[#This Row],[Total Pasos Vehiculares a Nivel]]</f>
        <v>75</v>
      </c>
      <c r="AC187" s="1">
        <f t="shared" si="16"/>
        <v>101</v>
      </c>
      <c r="AD187" s="1">
        <v>1</v>
      </c>
      <c r="AE187" s="1">
        <v>8</v>
      </c>
      <c r="AF187" s="1">
        <v>11</v>
      </c>
      <c r="AG187" s="1">
        <f t="shared" si="17"/>
        <v>20</v>
      </c>
      <c r="AH187" s="12">
        <v>16.120999999999999</v>
      </c>
      <c r="AI187" s="12">
        <v>0</v>
      </c>
      <c r="AJ187" s="12">
        <v>50.177</v>
      </c>
      <c r="AK187" s="12">
        <f t="shared" si="18"/>
        <v>66.298000000000002</v>
      </c>
      <c r="AL187" s="1">
        <v>2</v>
      </c>
      <c r="AM187" s="1">
        <v>0</v>
      </c>
      <c r="AN187" s="1">
        <v>13</v>
      </c>
      <c r="AO187" s="1">
        <f t="shared" si="19"/>
        <v>15</v>
      </c>
      <c r="AP187" s="1">
        <v>0</v>
      </c>
      <c r="AQ187" s="1">
        <v>0</v>
      </c>
      <c r="AR187" s="1">
        <v>0</v>
      </c>
      <c r="AS187" s="1">
        <f>+SUM(BS_InfraMR[[#This Row],[B.02.1 - Parque de Coches Eléctricos Motrices]:[B.02.3 - Parque de Coches Eléctricos Motrices Tipo R]])</f>
        <v>0</v>
      </c>
      <c r="AT187" s="1">
        <v>0</v>
      </c>
      <c r="AU187" s="1">
        <v>0</v>
      </c>
      <c r="AV187" s="1">
        <v>0</v>
      </c>
      <c r="AW187" s="1">
        <f>+SUM(BS_InfraMR[[#This Row],[B.03.1 - Parque de Coches Motores Motrices Remolcados]:[B.03.3 - Parque de Coches Motores Motrices Cabina]])</f>
        <v>0</v>
      </c>
      <c r="AX187" s="1">
        <v>43</v>
      </c>
      <c r="AY187" s="1">
        <v>13</v>
      </c>
      <c r="AZ187" s="1">
        <v>0</v>
      </c>
      <c r="BA187" s="1">
        <v>26</v>
      </c>
      <c r="BB187" s="1">
        <v>0</v>
      </c>
      <c r="BC187" s="1">
        <f t="shared" si="20"/>
        <v>82</v>
      </c>
      <c r="BD187" s="1">
        <v>1</v>
      </c>
      <c r="BE187" s="1">
        <v>31</v>
      </c>
      <c r="BF187" s="12">
        <v>1</v>
      </c>
    </row>
    <row r="188" spans="1:58">
      <c r="A188" s="1">
        <v>2008</v>
      </c>
      <c r="B188" s="1" t="s">
        <v>121</v>
      </c>
      <c r="C188" s="12">
        <v>18.643000000000001</v>
      </c>
      <c r="D188" s="12">
        <v>47.968000000000004</v>
      </c>
      <c r="E188" s="12">
        <v>0</v>
      </c>
      <c r="F188" s="12">
        <v>0</v>
      </c>
      <c r="G188" s="12">
        <f t="shared" si="14"/>
        <v>66.611000000000004</v>
      </c>
      <c r="H188" s="12">
        <v>66.611000000000004</v>
      </c>
      <c r="I188" s="12">
        <v>103.99600000000001</v>
      </c>
      <c r="J188" s="12">
        <v>114.57899999999999</v>
      </c>
      <c r="K188" s="12">
        <v>0</v>
      </c>
      <c r="L188" s="12">
        <v>0</v>
      </c>
      <c r="M188" s="12">
        <v>0</v>
      </c>
      <c r="N188" s="12">
        <f>+BS_InfraMR[[#This Row],[A.03.1 -  Longitud de Vías de Explotación No Electrificadas Troncales y Ramales (vía principal) (km)]]+BS_InfraMR[[#This Row],[A.04.1 -  Longitud de Vías de Explotación Electrificadas Troncales y Ramales (vía principal) (km)]]</f>
        <v>114.57899999999999</v>
      </c>
      <c r="O188" s="12">
        <v>114.57899999999999</v>
      </c>
      <c r="P188" s="1">
        <v>23</v>
      </c>
      <c r="Q188" s="1">
        <v>6</v>
      </c>
      <c r="R188" s="1">
        <v>1</v>
      </c>
      <c r="S188" s="1">
        <f>+SUM(BS_InfraMR[[#This Row],[A.05.1 - Número de Estaciones en Explotación (cantidad)]:[A.07.1 - Número de Apeaderos en Explotación (cantidad)]])</f>
        <v>30</v>
      </c>
      <c r="T188" s="1">
        <v>18</v>
      </c>
      <c r="U188" s="1">
        <v>31</v>
      </c>
      <c r="V188" s="1">
        <v>0</v>
      </c>
      <c r="W188" s="1">
        <v>26</v>
      </c>
      <c r="X188" s="1">
        <v>0</v>
      </c>
      <c r="Y188" s="1">
        <f t="shared" si="15"/>
        <v>75</v>
      </c>
      <c r="Z188" s="1">
        <v>13</v>
      </c>
      <c r="AA188" s="1">
        <v>13</v>
      </c>
      <c r="AB188" s="1">
        <f>+BS_InfraMR[[#This Row],[Total Pasos Vehiculares a Nivel]]</f>
        <v>75</v>
      </c>
      <c r="AC188" s="1">
        <f t="shared" si="16"/>
        <v>101</v>
      </c>
      <c r="AD188" s="1">
        <v>1</v>
      </c>
      <c r="AE188" s="1">
        <v>8</v>
      </c>
      <c r="AF188" s="1">
        <v>11</v>
      </c>
      <c r="AG188" s="1">
        <f t="shared" si="17"/>
        <v>20</v>
      </c>
      <c r="AH188" s="12">
        <v>16.120999999999999</v>
      </c>
      <c r="AI188" s="12">
        <v>0</v>
      </c>
      <c r="AJ188" s="12">
        <v>50.177</v>
      </c>
      <c r="AK188" s="12">
        <f t="shared" si="18"/>
        <v>66.298000000000002</v>
      </c>
      <c r="AL188" s="1">
        <v>2</v>
      </c>
      <c r="AM188" s="1">
        <v>0</v>
      </c>
      <c r="AN188" s="1">
        <v>13</v>
      </c>
      <c r="AO188" s="1">
        <f t="shared" si="19"/>
        <v>15</v>
      </c>
      <c r="AP188" s="1">
        <v>0</v>
      </c>
      <c r="AQ188" s="1">
        <v>0</v>
      </c>
      <c r="AR188" s="1">
        <v>0</v>
      </c>
      <c r="AS188" s="1">
        <f>+SUM(BS_InfraMR[[#This Row],[B.02.1 - Parque de Coches Eléctricos Motrices]:[B.02.3 - Parque de Coches Eléctricos Motrices Tipo R]])</f>
        <v>0</v>
      </c>
      <c r="AT188" s="1">
        <v>0</v>
      </c>
      <c r="AU188" s="1">
        <v>0</v>
      </c>
      <c r="AV188" s="1">
        <v>0</v>
      </c>
      <c r="AW188" s="1">
        <f>+SUM(BS_InfraMR[[#This Row],[B.03.1 - Parque de Coches Motores Motrices Remolcados]:[B.03.3 - Parque de Coches Motores Motrices Cabina]])</f>
        <v>0</v>
      </c>
      <c r="AX188" s="1">
        <v>43</v>
      </c>
      <c r="AY188" s="1">
        <v>13</v>
      </c>
      <c r="AZ188" s="1">
        <v>0</v>
      </c>
      <c r="BA188" s="1">
        <v>26</v>
      </c>
      <c r="BB188" s="1">
        <v>0</v>
      </c>
      <c r="BC188" s="1">
        <f t="shared" si="20"/>
        <v>82</v>
      </c>
      <c r="BD188" s="1">
        <v>1</v>
      </c>
      <c r="BE188" s="1">
        <v>31</v>
      </c>
      <c r="BF188" s="12">
        <v>1</v>
      </c>
    </row>
    <row r="189" spans="1:58">
      <c r="A189" s="1">
        <v>2008</v>
      </c>
      <c r="B189" s="1" t="s">
        <v>122</v>
      </c>
      <c r="C189" s="12">
        <v>18.643000000000001</v>
      </c>
      <c r="D189" s="12">
        <v>47.968000000000004</v>
      </c>
      <c r="E189" s="12">
        <v>0</v>
      </c>
      <c r="F189" s="12">
        <v>0</v>
      </c>
      <c r="G189" s="12">
        <f t="shared" si="14"/>
        <v>66.611000000000004</v>
      </c>
      <c r="H189" s="12">
        <v>66.611000000000004</v>
      </c>
      <c r="I189" s="12">
        <v>103.99600000000001</v>
      </c>
      <c r="J189" s="12">
        <v>114.57899999999999</v>
      </c>
      <c r="K189" s="12">
        <v>0</v>
      </c>
      <c r="L189" s="12">
        <v>0</v>
      </c>
      <c r="M189" s="12">
        <v>0</v>
      </c>
      <c r="N189" s="12">
        <f>+BS_InfraMR[[#This Row],[A.03.1 -  Longitud de Vías de Explotación No Electrificadas Troncales y Ramales (vía principal) (km)]]+BS_InfraMR[[#This Row],[A.04.1 -  Longitud de Vías de Explotación Electrificadas Troncales y Ramales (vía principal) (km)]]</f>
        <v>114.57899999999999</v>
      </c>
      <c r="O189" s="12">
        <v>114.57899999999999</v>
      </c>
      <c r="P189" s="1">
        <v>23</v>
      </c>
      <c r="Q189" s="1">
        <v>6</v>
      </c>
      <c r="R189" s="1">
        <v>1</v>
      </c>
      <c r="S189" s="1">
        <f>+SUM(BS_InfraMR[[#This Row],[A.05.1 - Número de Estaciones en Explotación (cantidad)]:[A.07.1 - Número de Apeaderos en Explotación (cantidad)]])</f>
        <v>30</v>
      </c>
      <c r="T189" s="1">
        <v>18</v>
      </c>
      <c r="U189" s="1">
        <v>31</v>
      </c>
      <c r="V189" s="1">
        <v>0</v>
      </c>
      <c r="W189" s="1">
        <v>26</v>
      </c>
      <c r="X189" s="1">
        <v>0</v>
      </c>
      <c r="Y189" s="1">
        <f t="shared" si="15"/>
        <v>75</v>
      </c>
      <c r="Z189" s="1">
        <v>13</v>
      </c>
      <c r="AA189" s="1">
        <v>13</v>
      </c>
      <c r="AB189" s="1">
        <f>+BS_InfraMR[[#This Row],[Total Pasos Vehiculares a Nivel]]</f>
        <v>75</v>
      </c>
      <c r="AC189" s="1">
        <f t="shared" si="16"/>
        <v>101</v>
      </c>
      <c r="AD189" s="1">
        <v>1</v>
      </c>
      <c r="AE189" s="1">
        <v>8</v>
      </c>
      <c r="AF189" s="1">
        <v>11</v>
      </c>
      <c r="AG189" s="1">
        <f t="shared" si="17"/>
        <v>20</v>
      </c>
      <c r="AH189" s="12">
        <v>16.120999999999999</v>
      </c>
      <c r="AI189" s="12">
        <v>0</v>
      </c>
      <c r="AJ189" s="12">
        <v>50.177</v>
      </c>
      <c r="AK189" s="12">
        <f t="shared" si="18"/>
        <v>66.298000000000002</v>
      </c>
      <c r="AL189" s="1">
        <v>2</v>
      </c>
      <c r="AM189" s="1">
        <v>0</v>
      </c>
      <c r="AN189" s="1">
        <v>13</v>
      </c>
      <c r="AO189" s="1">
        <f t="shared" si="19"/>
        <v>15</v>
      </c>
      <c r="AP189" s="1">
        <v>0</v>
      </c>
      <c r="AQ189" s="1">
        <v>0</v>
      </c>
      <c r="AR189" s="1">
        <v>0</v>
      </c>
      <c r="AS189" s="1">
        <f>+SUM(BS_InfraMR[[#This Row],[B.02.1 - Parque de Coches Eléctricos Motrices]:[B.02.3 - Parque de Coches Eléctricos Motrices Tipo R]])</f>
        <v>0</v>
      </c>
      <c r="AT189" s="1">
        <v>0</v>
      </c>
      <c r="AU189" s="1">
        <v>0</v>
      </c>
      <c r="AV189" s="1">
        <v>0</v>
      </c>
      <c r="AW189" s="1">
        <f>+SUM(BS_InfraMR[[#This Row],[B.03.1 - Parque de Coches Motores Motrices Remolcados]:[B.03.3 - Parque de Coches Motores Motrices Cabina]])</f>
        <v>0</v>
      </c>
      <c r="AX189" s="1">
        <v>43</v>
      </c>
      <c r="AY189" s="1">
        <v>13</v>
      </c>
      <c r="AZ189" s="1">
        <v>0</v>
      </c>
      <c r="BA189" s="1">
        <v>26</v>
      </c>
      <c r="BB189" s="1">
        <v>0</v>
      </c>
      <c r="BC189" s="1">
        <f t="shared" si="20"/>
        <v>82</v>
      </c>
      <c r="BD189" s="1">
        <v>1</v>
      </c>
      <c r="BE189" s="1">
        <v>31</v>
      </c>
      <c r="BF189" s="12">
        <v>1</v>
      </c>
    </row>
    <row r="190" spans="1:58">
      <c r="A190" s="1">
        <v>2008</v>
      </c>
      <c r="B190" s="1" t="s">
        <v>123</v>
      </c>
      <c r="C190" s="12">
        <v>18.643000000000001</v>
      </c>
      <c r="D190" s="12">
        <v>47.968000000000004</v>
      </c>
      <c r="E190" s="12">
        <v>0</v>
      </c>
      <c r="F190" s="12">
        <v>0</v>
      </c>
      <c r="G190" s="12">
        <f t="shared" si="14"/>
        <v>66.611000000000004</v>
      </c>
      <c r="H190" s="12">
        <v>66.611000000000004</v>
      </c>
      <c r="I190" s="12">
        <v>103.99600000000001</v>
      </c>
      <c r="J190" s="12">
        <v>114.57899999999999</v>
      </c>
      <c r="K190" s="12">
        <v>0</v>
      </c>
      <c r="L190" s="12">
        <v>0</v>
      </c>
      <c r="M190" s="12">
        <v>0</v>
      </c>
      <c r="N190" s="12">
        <f>+BS_InfraMR[[#This Row],[A.03.1 -  Longitud de Vías de Explotación No Electrificadas Troncales y Ramales (vía principal) (km)]]+BS_InfraMR[[#This Row],[A.04.1 -  Longitud de Vías de Explotación Electrificadas Troncales y Ramales (vía principal) (km)]]</f>
        <v>114.57899999999999</v>
      </c>
      <c r="O190" s="12">
        <v>114.57899999999999</v>
      </c>
      <c r="P190" s="1">
        <v>23</v>
      </c>
      <c r="Q190" s="1">
        <v>6</v>
      </c>
      <c r="R190" s="1">
        <v>1</v>
      </c>
      <c r="S190" s="1">
        <f>+SUM(BS_InfraMR[[#This Row],[A.05.1 - Número de Estaciones en Explotación (cantidad)]:[A.07.1 - Número de Apeaderos en Explotación (cantidad)]])</f>
        <v>30</v>
      </c>
      <c r="T190" s="1">
        <v>18</v>
      </c>
      <c r="U190" s="1">
        <v>31</v>
      </c>
      <c r="V190" s="1">
        <v>0</v>
      </c>
      <c r="W190" s="1">
        <v>26</v>
      </c>
      <c r="X190" s="1">
        <v>0</v>
      </c>
      <c r="Y190" s="1">
        <f t="shared" si="15"/>
        <v>75</v>
      </c>
      <c r="Z190" s="1">
        <v>13</v>
      </c>
      <c r="AA190" s="1">
        <v>13</v>
      </c>
      <c r="AB190" s="1">
        <f>+BS_InfraMR[[#This Row],[Total Pasos Vehiculares a Nivel]]</f>
        <v>75</v>
      </c>
      <c r="AC190" s="1">
        <f t="shared" si="16"/>
        <v>101</v>
      </c>
      <c r="AD190" s="1">
        <v>1</v>
      </c>
      <c r="AE190" s="1">
        <v>8</v>
      </c>
      <c r="AF190" s="1">
        <v>11</v>
      </c>
      <c r="AG190" s="1">
        <f t="shared" si="17"/>
        <v>20</v>
      </c>
      <c r="AH190" s="12">
        <v>16.120999999999999</v>
      </c>
      <c r="AI190" s="12">
        <v>0</v>
      </c>
      <c r="AJ190" s="12">
        <v>50.177</v>
      </c>
      <c r="AK190" s="12">
        <f t="shared" si="18"/>
        <v>66.298000000000002</v>
      </c>
      <c r="AL190" s="1">
        <v>2</v>
      </c>
      <c r="AM190" s="1">
        <v>0</v>
      </c>
      <c r="AN190" s="1">
        <v>13</v>
      </c>
      <c r="AO190" s="1">
        <f t="shared" si="19"/>
        <v>15</v>
      </c>
      <c r="AP190" s="1">
        <v>0</v>
      </c>
      <c r="AQ190" s="1">
        <v>0</v>
      </c>
      <c r="AR190" s="1">
        <v>0</v>
      </c>
      <c r="AS190" s="1">
        <f>+SUM(BS_InfraMR[[#This Row],[B.02.1 - Parque de Coches Eléctricos Motrices]:[B.02.3 - Parque de Coches Eléctricos Motrices Tipo R]])</f>
        <v>0</v>
      </c>
      <c r="AT190" s="1">
        <v>0</v>
      </c>
      <c r="AU190" s="1">
        <v>0</v>
      </c>
      <c r="AV190" s="1">
        <v>0</v>
      </c>
      <c r="AW190" s="1">
        <f>+SUM(BS_InfraMR[[#This Row],[B.03.1 - Parque de Coches Motores Motrices Remolcados]:[B.03.3 - Parque de Coches Motores Motrices Cabina]])</f>
        <v>0</v>
      </c>
      <c r="AX190" s="1">
        <v>43</v>
      </c>
      <c r="AY190" s="1">
        <v>13</v>
      </c>
      <c r="AZ190" s="1">
        <v>0</v>
      </c>
      <c r="BA190" s="1">
        <v>26</v>
      </c>
      <c r="BB190" s="1">
        <v>0</v>
      </c>
      <c r="BC190" s="1">
        <f t="shared" si="20"/>
        <v>82</v>
      </c>
      <c r="BD190" s="1">
        <v>1</v>
      </c>
      <c r="BE190" s="1">
        <v>31</v>
      </c>
      <c r="BF190" s="12">
        <v>1</v>
      </c>
    </row>
    <row r="191" spans="1:58">
      <c r="A191" s="1">
        <v>2008</v>
      </c>
      <c r="B191" s="1" t="s">
        <v>124</v>
      </c>
      <c r="C191" s="12">
        <v>18.643000000000001</v>
      </c>
      <c r="D191" s="12">
        <v>47.968000000000004</v>
      </c>
      <c r="E191" s="12">
        <v>0</v>
      </c>
      <c r="F191" s="12">
        <v>0</v>
      </c>
      <c r="G191" s="12">
        <f t="shared" si="14"/>
        <v>66.611000000000004</v>
      </c>
      <c r="H191" s="12">
        <v>66.611000000000004</v>
      </c>
      <c r="I191" s="12">
        <v>103.99600000000001</v>
      </c>
      <c r="J191" s="12">
        <v>114.57899999999999</v>
      </c>
      <c r="K191" s="12">
        <v>0</v>
      </c>
      <c r="L191" s="12">
        <v>0</v>
      </c>
      <c r="M191" s="12">
        <v>0</v>
      </c>
      <c r="N191" s="12">
        <f>+BS_InfraMR[[#This Row],[A.03.1 -  Longitud de Vías de Explotación No Electrificadas Troncales y Ramales (vía principal) (km)]]+BS_InfraMR[[#This Row],[A.04.1 -  Longitud de Vías de Explotación Electrificadas Troncales y Ramales (vía principal) (km)]]</f>
        <v>114.57899999999999</v>
      </c>
      <c r="O191" s="12">
        <v>114.57899999999999</v>
      </c>
      <c r="P191" s="1">
        <v>23</v>
      </c>
      <c r="Q191" s="1">
        <v>6</v>
      </c>
      <c r="R191" s="1">
        <v>1</v>
      </c>
      <c r="S191" s="1">
        <f>+SUM(BS_InfraMR[[#This Row],[A.05.1 - Número de Estaciones en Explotación (cantidad)]:[A.07.1 - Número de Apeaderos en Explotación (cantidad)]])</f>
        <v>30</v>
      </c>
      <c r="T191" s="1">
        <v>18</v>
      </c>
      <c r="U191" s="1">
        <v>31</v>
      </c>
      <c r="V191" s="1">
        <v>0</v>
      </c>
      <c r="W191" s="1">
        <v>26</v>
      </c>
      <c r="X191" s="1">
        <v>0</v>
      </c>
      <c r="Y191" s="1">
        <f t="shared" si="15"/>
        <v>75</v>
      </c>
      <c r="Z191" s="1">
        <v>13</v>
      </c>
      <c r="AA191" s="1">
        <v>13</v>
      </c>
      <c r="AB191" s="1">
        <f>+BS_InfraMR[[#This Row],[Total Pasos Vehiculares a Nivel]]</f>
        <v>75</v>
      </c>
      <c r="AC191" s="1">
        <f t="shared" si="16"/>
        <v>101</v>
      </c>
      <c r="AD191" s="1">
        <v>1</v>
      </c>
      <c r="AE191" s="1">
        <v>8</v>
      </c>
      <c r="AF191" s="1">
        <v>11</v>
      </c>
      <c r="AG191" s="1">
        <f t="shared" si="17"/>
        <v>20</v>
      </c>
      <c r="AH191" s="12">
        <v>16.120999999999999</v>
      </c>
      <c r="AI191" s="12">
        <v>0</v>
      </c>
      <c r="AJ191" s="12">
        <v>50.177</v>
      </c>
      <c r="AK191" s="12">
        <f t="shared" si="18"/>
        <v>66.298000000000002</v>
      </c>
      <c r="AL191" s="1">
        <v>2</v>
      </c>
      <c r="AM191" s="1">
        <v>0</v>
      </c>
      <c r="AN191" s="1">
        <v>13</v>
      </c>
      <c r="AO191" s="1">
        <f t="shared" si="19"/>
        <v>15</v>
      </c>
      <c r="AP191" s="1">
        <v>0</v>
      </c>
      <c r="AQ191" s="1">
        <v>0</v>
      </c>
      <c r="AR191" s="1">
        <v>0</v>
      </c>
      <c r="AS191" s="1">
        <f>+SUM(BS_InfraMR[[#This Row],[B.02.1 - Parque de Coches Eléctricos Motrices]:[B.02.3 - Parque de Coches Eléctricos Motrices Tipo R]])</f>
        <v>0</v>
      </c>
      <c r="AT191" s="1">
        <v>0</v>
      </c>
      <c r="AU191" s="1">
        <v>0</v>
      </c>
      <c r="AV191" s="1">
        <v>0</v>
      </c>
      <c r="AW191" s="1">
        <f>+SUM(BS_InfraMR[[#This Row],[B.03.1 - Parque de Coches Motores Motrices Remolcados]:[B.03.3 - Parque de Coches Motores Motrices Cabina]])</f>
        <v>0</v>
      </c>
      <c r="AX191" s="1">
        <v>43</v>
      </c>
      <c r="AY191" s="1">
        <v>13</v>
      </c>
      <c r="AZ191" s="1">
        <v>0</v>
      </c>
      <c r="BA191" s="1">
        <v>26</v>
      </c>
      <c r="BB191" s="1">
        <v>0</v>
      </c>
      <c r="BC191" s="1">
        <f t="shared" si="20"/>
        <v>82</v>
      </c>
      <c r="BD191" s="1">
        <v>1</v>
      </c>
      <c r="BE191" s="1">
        <v>31</v>
      </c>
      <c r="BF191" s="12">
        <v>1</v>
      </c>
    </row>
    <row r="192" spans="1:58">
      <c r="A192" s="1">
        <v>2008</v>
      </c>
      <c r="B192" s="1" t="s">
        <v>125</v>
      </c>
      <c r="C192" s="12">
        <v>18.643000000000001</v>
      </c>
      <c r="D192" s="12">
        <v>47.968000000000004</v>
      </c>
      <c r="E192" s="12">
        <v>0</v>
      </c>
      <c r="F192" s="12">
        <v>0</v>
      </c>
      <c r="G192" s="12">
        <f t="shared" si="14"/>
        <v>66.611000000000004</v>
      </c>
      <c r="H192" s="12">
        <v>66.611000000000004</v>
      </c>
      <c r="I192" s="12">
        <v>103.99600000000001</v>
      </c>
      <c r="J192" s="12">
        <v>114.57899999999999</v>
      </c>
      <c r="K192" s="12">
        <v>0</v>
      </c>
      <c r="L192" s="12">
        <v>0</v>
      </c>
      <c r="M192" s="12">
        <v>0</v>
      </c>
      <c r="N192" s="12">
        <f>+BS_InfraMR[[#This Row],[A.03.1 -  Longitud de Vías de Explotación No Electrificadas Troncales y Ramales (vía principal) (km)]]+BS_InfraMR[[#This Row],[A.04.1 -  Longitud de Vías de Explotación Electrificadas Troncales y Ramales (vía principal) (km)]]</f>
        <v>114.57899999999999</v>
      </c>
      <c r="O192" s="12">
        <v>114.57899999999999</v>
      </c>
      <c r="P192" s="1">
        <v>23</v>
      </c>
      <c r="Q192" s="1">
        <v>6</v>
      </c>
      <c r="R192" s="1">
        <v>1</v>
      </c>
      <c r="S192" s="1">
        <f>+SUM(BS_InfraMR[[#This Row],[A.05.1 - Número de Estaciones en Explotación (cantidad)]:[A.07.1 - Número de Apeaderos en Explotación (cantidad)]])</f>
        <v>30</v>
      </c>
      <c r="T192" s="1">
        <v>18</v>
      </c>
      <c r="U192" s="1">
        <v>31</v>
      </c>
      <c r="V192" s="1">
        <v>0</v>
      </c>
      <c r="W192" s="1">
        <v>26</v>
      </c>
      <c r="X192" s="1">
        <v>0</v>
      </c>
      <c r="Y192" s="1">
        <f t="shared" si="15"/>
        <v>75</v>
      </c>
      <c r="Z192" s="1">
        <v>13</v>
      </c>
      <c r="AA192" s="1">
        <v>13</v>
      </c>
      <c r="AB192" s="1">
        <f>+BS_InfraMR[[#This Row],[Total Pasos Vehiculares a Nivel]]</f>
        <v>75</v>
      </c>
      <c r="AC192" s="1">
        <f t="shared" si="16"/>
        <v>101</v>
      </c>
      <c r="AD192" s="1">
        <v>1</v>
      </c>
      <c r="AE192" s="1">
        <v>8</v>
      </c>
      <c r="AF192" s="1">
        <v>11</v>
      </c>
      <c r="AG192" s="1">
        <f t="shared" si="17"/>
        <v>20</v>
      </c>
      <c r="AH192" s="12">
        <v>16.120999999999999</v>
      </c>
      <c r="AI192" s="12">
        <v>0</v>
      </c>
      <c r="AJ192" s="12">
        <v>50.177</v>
      </c>
      <c r="AK192" s="12">
        <f t="shared" si="18"/>
        <v>66.298000000000002</v>
      </c>
      <c r="AL192" s="1">
        <v>2</v>
      </c>
      <c r="AM192" s="1">
        <v>0</v>
      </c>
      <c r="AN192" s="1">
        <v>13</v>
      </c>
      <c r="AO192" s="1">
        <f t="shared" si="19"/>
        <v>15</v>
      </c>
      <c r="AP192" s="1">
        <v>0</v>
      </c>
      <c r="AQ192" s="1">
        <v>0</v>
      </c>
      <c r="AR192" s="1">
        <v>0</v>
      </c>
      <c r="AS192" s="1">
        <f>+SUM(BS_InfraMR[[#This Row],[B.02.1 - Parque de Coches Eléctricos Motrices]:[B.02.3 - Parque de Coches Eléctricos Motrices Tipo R]])</f>
        <v>0</v>
      </c>
      <c r="AT192" s="1">
        <v>0</v>
      </c>
      <c r="AU192" s="1">
        <v>0</v>
      </c>
      <c r="AV192" s="1">
        <v>0</v>
      </c>
      <c r="AW192" s="1">
        <f>+SUM(BS_InfraMR[[#This Row],[B.03.1 - Parque de Coches Motores Motrices Remolcados]:[B.03.3 - Parque de Coches Motores Motrices Cabina]])</f>
        <v>0</v>
      </c>
      <c r="AX192" s="1">
        <v>43</v>
      </c>
      <c r="AY192" s="1">
        <v>13</v>
      </c>
      <c r="AZ192" s="1">
        <v>0</v>
      </c>
      <c r="BA192" s="1">
        <v>26</v>
      </c>
      <c r="BB192" s="1">
        <v>0</v>
      </c>
      <c r="BC192" s="1">
        <f t="shared" si="20"/>
        <v>82</v>
      </c>
      <c r="BD192" s="1">
        <v>1</v>
      </c>
      <c r="BE192" s="1">
        <v>31</v>
      </c>
      <c r="BF192" s="12">
        <v>1</v>
      </c>
    </row>
    <row r="193" spans="1:58">
      <c r="A193" s="1">
        <v>2008</v>
      </c>
      <c r="B193" s="1" t="s">
        <v>126</v>
      </c>
      <c r="C193" s="12">
        <v>18.643000000000001</v>
      </c>
      <c r="D193" s="12">
        <v>47.968000000000004</v>
      </c>
      <c r="E193" s="12">
        <v>0</v>
      </c>
      <c r="F193" s="12">
        <v>0</v>
      </c>
      <c r="G193" s="12">
        <f t="shared" si="14"/>
        <v>66.611000000000004</v>
      </c>
      <c r="H193" s="12">
        <v>66.611000000000004</v>
      </c>
      <c r="I193" s="12">
        <v>103.99600000000001</v>
      </c>
      <c r="J193" s="12">
        <v>114.57899999999999</v>
      </c>
      <c r="K193" s="12">
        <v>0</v>
      </c>
      <c r="L193" s="12">
        <v>0</v>
      </c>
      <c r="M193" s="12">
        <v>0</v>
      </c>
      <c r="N193" s="12">
        <f>+BS_InfraMR[[#This Row],[A.03.1 -  Longitud de Vías de Explotación No Electrificadas Troncales y Ramales (vía principal) (km)]]+BS_InfraMR[[#This Row],[A.04.1 -  Longitud de Vías de Explotación Electrificadas Troncales y Ramales (vía principal) (km)]]</f>
        <v>114.57899999999999</v>
      </c>
      <c r="O193" s="12">
        <v>114.57899999999999</v>
      </c>
      <c r="P193" s="1">
        <v>23</v>
      </c>
      <c r="Q193" s="1">
        <v>6</v>
      </c>
      <c r="R193" s="1">
        <v>1</v>
      </c>
      <c r="S193" s="1">
        <f>+SUM(BS_InfraMR[[#This Row],[A.05.1 - Número de Estaciones en Explotación (cantidad)]:[A.07.1 - Número de Apeaderos en Explotación (cantidad)]])</f>
        <v>30</v>
      </c>
      <c r="T193" s="1">
        <v>18</v>
      </c>
      <c r="U193" s="1">
        <v>31</v>
      </c>
      <c r="V193" s="1">
        <v>0</v>
      </c>
      <c r="W193" s="1">
        <v>26</v>
      </c>
      <c r="X193" s="1">
        <v>0</v>
      </c>
      <c r="Y193" s="1">
        <f t="shared" si="15"/>
        <v>75</v>
      </c>
      <c r="Z193" s="1">
        <v>13</v>
      </c>
      <c r="AA193" s="1">
        <v>13</v>
      </c>
      <c r="AB193" s="1">
        <f>+BS_InfraMR[[#This Row],[Total Pasos Vehiculares a Nivel]]</f>
        <v>75</v>
      </c>
      <c r="AC193" s="1">
        <f t="shared" si="16"/>
        <v>101</v>
      </c>
      <c r="AD193" s="1">
        <v>1</v>
      </c>
      <c r="AE193" s="1">
        <v>8</v>
      </c>
      <c r="AF193" s="1">
        <v>11</v>
      </c>
      <c r="AG193" s="1">
        <f t="shared" si="17"/>
        <v>20</v>
      </c>
      <c r="AH193" s="12">
        <v>16.120999999999999</v>
      </c>
      <c r="AI193" s="12">
        <v>0</v>
      </c>
      <c r="AJ193" s="12">
        <v>50.177</v>
      </c>
      <c r="AK193" s="12">
        <f t="shared" si="18"/>
        <v>66.298000000000002</v>
      </c>
      <c r="AL193" s="1">
        <v>2</v>
      </c>
      <c r="AM193" s="1">
        <v>0</v>
      </c>
      <c r="AN193" s="1">
        <v>13</v>
      </c>
      <c r="AO193" s="1">
        <f t="shared" si="19"/>
        <v>15</v>
      </c>
      <c r="AP193" s="1">
        <v>0</v>
      </c>
      <c r="AQ193" s="1">
        <v>0</v>
      </c>
      <c r="AR193" s="1">
        <v>0</v>
      </c>
      <c r="AS193" s="1">
        <f>+SUM(BS_InfraMR[[#This Row],[B.02.1 - Parque de Coches Eléctricos Motrices]:[B.02.3 - Parque de Coches Eléctricos Motrices Tipo R]])</f>
        <v>0</v>
      </c>
      <c r="AT193" s="1">
        <v>0</v>
      </c>
      <c r="AU193" s="1">
        <v>0</v>
      </c>
      <c r="AV193" s="1">
        <v>0</v>
      </c>
      <c r="AW193" s="1">
        <f>+SUM(BS_InfraMR[[#This Row],[B.03.1 - Parque de Coches Motores Motrices Remolcados]:[B.03.3 - Parque de Coches Motores Motrices Cabina]])</f>
        <v>0</v>
      </c>
      <c r="AX193" s="1">
        <v>43</v>
      </c>
      <c r="AY193" s="1">
        <v>13</v>
      </c>
      <c r="AZ193" s="1">
        <v>0</v>
      </c>
      <c r="BA193" s="1">
        <v>26</v>
      </c>
      <c r="BB193" s="1">
        <v>0</v>
      </c>
      <c r="BC193" s="1">
        <f t="shared" si="20"/>
        <v>82</v>
      </c>
      <c r="BD193" s="1">
        <v>1</v>
      </c>
      <c r="BE193" s="1">
        <v>31</v>
      </c>
      <c r="BF193" s="12">
        <v>1</v>
      </c>
    </row>
    <row r="194" spans="1:58">
      <c r="A194" s="1">
        <v>2009</v>
      </c>
      <c r="B194" s="1" t="s">
        <v>115</v>
      </c>
      <c r="C194" s="12">
        <v>18.643000000000001</v>
      </c>
      <c r="D194" s="12">
        <v>47.968000000000004</v>
      </c>
      <c r="E194" s="12">
        <v>0</v>
      </c>
      <c r="F194" s="12">
        <v>0</v>
      </c>
      <c r="G194" s="12">
        <f t="shared" ref="G194:G257" si="21">SUM(C194:F194)</f>
        <v>66.611000000000004</v>
      </c>
      <c r="H194" s="12">
        <v>66.611000000000004</v>
      </c>
      <c r="I194" s="12">
        <v>103.99600000000001</v>
      </c>
      <c r="J194" s="12">
        <v>114.57899999999999</v>
      </c>
      <c r="K194" s="12">
        <v>0</v>
      </c>
      <c r="L194" s="12">
        <v>0</v>
      </c>
      <c r="M194" s="12">
        <v>0</v>
      </c>
      <c r="N194" s="12">
        <f>+BS_InfraMR[[#This Row],[A.03.1 -  Longitud de Vías de Explotación No Electrificadas Troncales y Ramales (vía principal) (km)]]+BS_InfraMR[[#This Row],[A.04.1 -  Longitud de Vías de Explotación Electrificadas Troncales y Ramales (vía principal) (km)]]</f>
        <v>114.57899999999999</v>
      </c>
      <c r="O194" s="12">
        <v>114.57899999999999</v>
      </c>
      <c r="P194" s="1">
        <v>23</v>
      </c>
      <c r="Q194" s="1">
        <v>6</v>
      </c>
      <c r="R194" s="1">
        <v>1</v>
      </c>
      <c r="S194" s="1">
        <f>+SUM(BS_InfraMR[[#This Row],[A.05.1 - Número de Estaciones en Explotación (cantidad)]:[A.07.1 - Número de Apeaderos en Explotación (cantidad)]])</f>
        <v>30</v>
      </c>
      <c r="T194" s="1">
        <v>18</v>
      </c>
      <c r="U194" s="1">
        <v>31</v>
      </c>
      <c r="V194" s="1">
        <v>0</v>
      </c>
      <c r="W194" s="1">
        <v>26</v>
      </c>
      <c r="X194" s="1">
        <v>0</v>
      </c>
      <c r="Y194" s="1">
        <f t="shared" ref="Y194:Y257" si="22">SUM(T194:X194)</f>
        <v>75</v>
      </c>
      <c r="Z194" s="1">
        <v>13</v>
      </c>
      <c r="AA194" s="1">
        <v>13</v>
      </c>
      <c r="AB194" s="1">
        <f>+BS_InfraMR[[#This Row],[Total Pasos Vehiculares a Nivel]]</f>
        <v>75</v>
      </c>
      <c r="AC194" s="1">
        <f t="shared" ref="AC194:AC257" si="23">SUM(Z194:AB194)</f>
        <v>101</v>
      </c>
      <c r="AD194" s="1">
        <v>1</v>
      </c>
      <c r="AE194" s="1">
        <v>8</v>
      </c>
      <c r="AF194" s="1">
        <v>11</v>
      </c>
      <c r="AG194" s="1">
        <f t="shared" ref="AG194:AG257" si="24">SUM(AD194:AF194)</f>
        <v>20</v>
      </c>
      <c r="AH194" s="12">
        <v>16.120999999999999</v>
      </c>
      <c r="AI194" s="12">
        <v>0</v>
      </c>
      <c r="AJ194" s="12">
        <v>50.177</v>
      </c>
      <c r="AK194" s="12">
        <f t="shared" ref="AK194:AK257" si="25">SUM(AH194:AJ194)</f>
        <v>66.298000000000002</v>
      </c>
      <c r="AL194" s="1">
        <v>2</v>
      </c>
      <c r="AM194" s="1">
        <v>0</v>
      </c>
      <c r="AN194" s="1">
        <v>13</v>
      </c>
      <c r="AO194" s="1">
        <f t="shared" ref="AO194:AO257" si="26">SUM(AL194:AN194)</f>
        <v>15</v>
      </c>
      <c r="AP194" s="1">
        <v>0</v>
      </c>
      <c r="AQ194" s="1">
        <v>0</v>
      </c>
      <c r="AR194" s="1">
        <v>0</v>
      </c>
      <c r="AS194" s="1">
        <f>+SUM(BS_InfraMR[[#This Row],[B.02.1 - Parque de Coches Eléctricos Motrices]:[B.02.3 - Parque de Coches Eléctricos Motrices Tipo R]])</f>
        <v>0</v>
      </c>
      <c r="AT194" s="1">
        <v>0</v>
      </c>
      <c r="AU194" s="1">
        <v>0</v>
      </c>
      <c r="AV194" s="1">
        <v>0</v>
      </c>
      <c r="AW194" s="1">
        <f>+SUM(BS_InfraMR[[#This Row],[B.03.1 - Parque de Coches Motores Motrices Remolcados]:[B.03.3 - Parque de Coches Motores Motrices Cabina]])</f>
        <v>0</v>
      </c>
      <c r="AX194" s="1">
        <v>43</v>
      </c>
      <c r="AY194" s="1">
        <v>13</v>
      </c>
      <c r="AZ194" s="1">
        <v>0</v>
      </c>
      <c r="BA194" s="1">
        <v>26</v>
      </c>
      <c r="BB194" s="1">
        <v>0</v>
      </c>
      <c r="BC194" s="1">
        <f t="shared" ref="BC194:BC257" si="27">SUM(AX194:BB194)</f>
        <v>82</v>
      </c>
      <c r="BD194" s="1">
        <v>1</v>
      </c>
      <c r="BE194" s="1">
        <v>31</v>
      </c>
      <c r="BF194" s="12">
        <v>1</v>
      </c>
    </row>
    <row r="195" spans="1:58">
      <c r="A195" s="1">
        <v>2009</v>
      </c>
      <c r="B195" s="1" t="s">
        <v>116</v>
      </c>
      <c r="C195" s="12">
        <v>18.643000000000001</v>
      </c>
      <c r="D195" s="12">
        <v>47.968000000000004</v>
      </c>
      <c r="E195" s="12">
        <v>0</v>
      </c>
      <c r="F195" s="12">
        <v>0</v>
      </c>
      <c r="G195" s="12">
        <f t="shared" si="21"/>
        <v>66.611000000000004</v>
      </c>
      <c r="H195" s="12">
        <v>66.611000000000004</v>
      </c>
      <c r="I195" s="12">
        <v>103.99600000000001</v>
      </c>
      <c r="J195" s="12">
        <v>114.57899999999999</v>
      </c>
      <c r="K195" s="12">
        <v>0</v>
      </c>
      <c r="L195" s="12">
        <v>0</v>
      </c>
      <c r="M195" s="12">
        <v>0</v>
      </c>
      <c r="N195" s="12">
        <f>+BS_InfraMR[[#This Row],[A.03.1 -  Longitud de Vías de Explotación No Electrificadas Troncales y Ramales (vía principal) (km)]]+BS_InfraMR[[#This Row],[A.04.1 -  Longitud de Vías de Explotación Electrificadas Troncales y Ramales (vía principal) (km)]]</f>
        <v>114.57899999999999</v>
      </c>
      <c r="O195" s="12">
        <v>114.57899999999999</v>
      </c>
      <c r="P195" s="1">
        <v>23</v>
      </c>
      <c r="Q195" s="1">
        <v>6</v>
      </c>
      <c r="R195" s="1">
        <v>1</v>
      </c>
      <c r="S195" s="1">
        <f>+SUM(BS_InfraMR[[#This Row],[A.05.1 - Número de Estaciones en Explotación (cantidad)]:[A.07.1 - Número de Apeaderos en Explotación (cantidad)]])</f>
        <v>30</v>
      </c>
      <c r="T195" s="1">
        <v>18</v>
      </c>
      <c r="U195" s="1">
        <v>31</v>
      </c>
      <c r="V195" s="1">
        <v>0</v>
      </c>
      <c r="W195" s="1">
        <v>26</v>
      </c>
      <c r="X195" s="1">
        <v>0</v>
      </c>
      <c r="Y195" s="1">
        <f t="shared" si="22"/>
        <v>75</v>
      </c>
      <c r="Z195" s="1">
        <v>13</v>
      </c>
      <c r="AA195" s="1">
        <v>13</v>
      </c>
      <c r="AB195" s="1">
        <f>+BS_InfraMR[[#This Row],[Total Pasos Vehiculares a Nivel]]</f>
        <v>75</v>
      </c>
      <c r="AC195" s="1">
        <f t="shared" si="23"/>
        <v>101</v>
      </c>
      <c r="AD195" s="1">
        <v>1</v>
      </c>
      <c r="AE195" s="1">
        <v>8</v>
      </c>
      <c r="AF195" s="1">
        <v>11</v>
      </c>
      <c r="AG195" s="1">
        <f t="shared" si="24"/>
        <v>20</v>
      </c>
      <c r="AH195" s="12">
        <v>16.120999999999999</v>
      </c>
      <c r="AI195" s="12">
        <v>0</v>
      </c>
      <c r="AJ195" s="12">
        <v>50.177</v>
      </c>
      <c r="AK195" s="12">
        <f t="shared" si="25"/>
        <v>66.298000000000002</v>
      </c>
      <c r="AL195" s="1">
        <v>2</v>
      </c>
      <c r="AM195" s="1">
        <v>0</v>
      </c>
      <c r="AN195" s="1">
        <v>13</v>
      </c>
      <c r="AO195" s="1">
        <f t="shared" si="26"/>
        <v>15</v>
      </c>
      <c r="AP195" s="1">
        <v>0</v>
      </c>
      <c r="AQ195" s="1">
        <v>0</v>
      </c>
      <c r="AR195" s="1">
        <v>0</v>
      </c>
      <c r="AS195" s="1">
        <f>+SUM(BS_InfraMR[[#This Row],[B.02.1 - Parque de Coches Eléctricos Motrices]:[B.02.3 - Parque de Coches Eléctricos Motrices Tipo R]])</f>
        <v>0</v>
      </c>
      <c r="AT195" s="1">
        <v>0</v>
      </c>
      <c r="AU195" s="1">
        <v>0</v>
      </c>
      <c r="AV195" s="1">
        <v>0</v>
      </c>
      <c r="AW195" s="1">
        <f>+SUM(BS_InfraMR[[#This Row],[B.03.1 - Parque de Coches Motores Motrices Remolcados]:[B.03.3 - Parque de Coches Motores Motrices Cabina]])</f>
        <v>0</v>
      </c>
      <c r="AX195" s="1">
        <v>43</v>
      </c>
      <c r="AY195" s="1">
        <v>13</v>
      </c>
      <c r="AZ195" s="1">
        <v>0</v>
      </c>
      <c r="BA195" s="1">
        <v>26</v>
      </c>
      <c r="BB195" s="1">
        <v>0</v>
      </c>
      <c r="BC195" s="1">
        <f t="shared" si="27"/>
        <v>82</v>
      </c>
      <c r="BD195" s="1">
        <v>1</v>
      </c>
      <c r="BE195" s="1">
        <v>31</v>
      </c>
      <c r="BF195" s="12">
        <v>1</v>
      </c>
    </row>
    <row r="196" spans="1:58">
      <c r="A196" s="1">
        <v>2009</v>
      </c>
      <c r="B196" s="1" t="s">
        <v>117</v>
      </c>
      <c r="C196" s="12">
        <v>18.643000000000001</v>
      </c>
      <c r="D196" s="12">
        <v>47.968000000000004</v>
      </c>
      <c r="E196" s="12">
        <v>0</v>
      </c>
      <c r="F196" s="12">
        <v>0</v>
      </c>
      <c r="G196" s="12">
        <f t="shared" si="21"/>
        <v>66.611000000000004</v>
      </c>
      <c r="H196" s="12">
        <v>66.611000000000004</v>
      </c>
      <c r="I196" s="12">
        <v>103.99600000000001</v>
      </c>
      <c r="J196" s="12">
        <v>114.57899999999999</v>
      </c>
      <c r="K196" s="12">
        <v>0</v>
      </c>
      <c r="L196" s="12">
        <v>0</v>
      </c>
      <c r="M196" s="12">
        <v>0</v>
      </c>
      <c r="N196" s="12">
        <f>+BS_InfraMR[[#This Row],[A.03.1 -  Longitud de Vías de Explotación No Electrificadas Troncales y Ramales (vía principal) (km)]]+BS_InfraMR[[#This Row],[A.04.1 -  Longitud de Vías de Explotación Electrificadas Troncales y Ramales (vía principal) (km)]]</f>
        <v>114.57899999999999</v>
      </c>
      <c r="O196" s="12">
        <v>114.57899999999999</v>
      </c>
      <c r="P196" s="1">
        <v>23</v>
      </c>
      <c r="Q196" s="1">
        <v>6</v>
      </c>
      <c r="R196" s="1">
        <v>1</v>
      </c>
      <c r="S196" s="1">
        <f>+SUM(BS_InfraMR[[#This Row],[A.05.1 - Número de Estaciones en Explotación (cantidad)]:[A.07.1 - Número de Apeaderos en Explotación (cantidad)]])</f>
        <v>30</v>
      </c>
      <c r="T196" s="1">
        <v>18</v>
      </c>
      <c r="U196" s="1">
        <v>31</v>
      </c>
      <c r="V196" s="1">
        <v>0</v>
      </c>
      <c r="W196" s="1">
        <v>26</v>
      </c>
      <c r="X196" s="1">
        <v>0</v>
      </c>
      <c r="Y196" s="1">
        <f t="shared" si="22"/>
        <v>75</v>
      </c>
      <c r="Z196" s="1">
        <v>13</v>
      </c>
      <c r="AA196" s="1">
        <v>13</v>
      </c>
      <c r="AB196" s="1">
        <f>+BS_InfraMR[[#This Row],[Total Pasos Vehiculares a Nivel]]</f>
        <v>75</v>
      </c>
      <c r="AC196" s="1">
        <f t="shared" si="23"/>
        <v>101</v>
      </c>
      <c r="AD196" s="1">
        <v>1</v>
      </c>
      <c r="AE196" s="1">
        <v>8</v>
      </c>
      <c r="AF196" s="1">
        <v>11</v>
      </c>
      <c r="AG196" s="1">
        <f t="shared" si="24"/>
        <v>20</v>
      </c>
      <c r="AH196" s="12">
        <v>16.120999999999999</v>
      </c>
      <c r="AI196" s="12">
        <v>0</v>
      </c>
      <c r="AJ196" s="12">
        <v>50.177</v>
      </c>
      <c r="AK196" s="12">
        <f t="shared" si="25"/>
        <v>66.298000000000002</v>
      </c>
      <c r="AL196" s="1">
        <v>2</v>
      </c>
      <c r="AM196" s="1">
        <v>0</v>
      </c>
      <c r="AN196" s="1">
        <v>13</v>
      </c>
      <c r="AO196" s="1">
        <f t="shared" si="26"/>
        <v>15</v>
      </c>
      <c r="AP196" s="1">
        <v>0</v>
      </c>
      <c r="AQ196" s="1">
        <v>0</v>
      </c>
      <c r="AR196" s="1">
        <v>0</v>
      </c>
      <c r="AS196" s="1">
        <f>+SUM(BS_InfraMR[[#This Row],[B.02.1 - Parque de Coches Eléctricos Motrices]:[B.02.3 - Parque de Coches Eléctricos Motrices Tipo R]])</f>
        <v>0</v>
      </c>
      <c r="AT196" s="1">
        <v>0</v>
      </c>
      <c r="AU196" s="1">
        <v>0</v>
      </c>
      <c r="AV196" s="1">
        <v>0</v>
      </c>
      <c r="AW196" s="1">
        <f>+SUM(BS_InfraMR[[#This Row],[B.03.1 - Parque de Coches Motores Motrices Remolcados]:[B.03.3 - Parque de Coches Motores Motrices Cabina]])</f>
        <v>0</v>
      </c>
      <c r="AX196" s="1">
        <v>43</v>
      </c>
      <c r="AY196" s="1">
        <v>13</v>
      </c>
      <c r="AZ196" s="1">
        <v>0</v>
      </c>
      <c r="BA196" s="1">
        <v>26</v>
      </c>
      <c r="BB196" s="1">
        <v>0</v>
      </c>
      <c r="BC196" s="1">
        <f t="shared" si="27"/>
        <v>82</v>
      </c>
      <c r="BD196" s="1">
        <v>1</v>
      </c>
      <c r="BE196" s="1">
        <v>31</v>
      </c>
      <c r="BF196" s="12">
        <v>1</v>
      </c>
    </row>
    <row r="197" spans="1:58">
      <c r="A197" s="1">
        <v>2009</v>
      </c>
      <c r="B197" s="1" t="s">
        <v>118</v>
      </c>
      <c r="C197" s="12">
        <v>18.643000000000001</v>
      </c>
      <c r="D197" s="12">
        <v>47.968000000000004</v>
      </c>
      <c r="E197" s="12">
        <v>0</v>
      </c>
      <c r="F197" s="12">
        <v>0</v>
      </c>
      <c r="G197" s="12">
        <f t="shared" si="21"/>
        <v>66.611000000000004</v>
      </c>
      <c r="H197" s="12">
        <v>66.611000000000004</v>
      </c>
      <c r="I197" s="12">
        <v>103.99600000000001</v>
      </c>
      <c r="J197" s="12">
        <v>114.57899999999999</v>
      </c>
      <c r="K197" s="12">
        <v>0</v>
      </c>
      <c r="L197" s="12">
        <v>0</v>
      </c>
      <c r="M197" s="12">
        <v>0</v>
      </c>
      <c r="N197" s="12">
        <f>+BS_InfraMR[[#This Row],[A.03.1 -  Longitud de Vías de Explotación No Electrificadas Troncales y Ramales (vía principal) (km)]]+BS_InfraMR[[#This Row],[A.04.1 -  Longitud de Vías de Explotación Electrificadas Troncales y Ramales (vía principal) (km)]]</f>
        <v>114.57899999999999</v>
      </c>
      <c r="O197" s="12">
        <v>114.57899999999999</v>
      </c>
      <c r="P197" s="1">
        <v>23</v>
      </c>
      <c r="Q197" s="1">
        <v>6</v>
      </c>
      <c r="R197" s="1">
        <v>1</v>
      </c>
      <c r="S197" s="1">
        <f>+SUM(BS_InfraMR[[#This Row],[A.05.1 - Número de Estaciones en Explotación (cantidad)]:[A.07.1 - Número de Apeaderos en Explotación (cantidad)]])</f>
        <v>30</v>
      </c>
      <c r="T197" s="1">
        <v>18</v>
      </c>
      <c r="U197" s="1">
        <v>31</v>
      </c>
      <c r="V197" s="1">
        <v>0</v>
      </c>
      <c r="W197" s="1">
        <v>26</v>
      </c>
      <c r="X197" s="1">
        <v>0</v>
      </c>
      <c r="Y197" s="1">
        <f t="shared" si="22"/>
        <v>75</v>
      </c>
      <c r="Z197" s="1">
        <v>13</v>
      </c>
      <c r="AA197" s="1">
        <v>13</v>
      </c>
      <c r="AB197" s="1">
        <f>+BS_InfraMR[[#This Row],[Total Pasos Vehiculares a Nivel]]</f>
        <v>75</v>
      </c>
      <c r="AC197" s="1">
        <f t="shared" si="23"/>
        <v>101</v>
      </c>
      <c r="AD197" s="1">
        <v>1</v>
      </c>
      <c r="AE197" s="1">
        <v>8</v>
      </c>
      <c r="AF197" s="1">
        <v>11</v>
      </c>
      <c r="AG197" s="1">
        <f t="shared" si="24"/>
        <v>20</v>
      </c>
      <c r="AH197" s="12">
        <v>16.120999999999999</v>
      </c>
      <c r="AI197" s="12">
        <v>0</v>
      </c>
      <c r="AJ197" s="12">
        <v>50.177</v>
      </c>
      <c r="AK197" s="12">
        <f t="shared" si="25"/>
        <v>66.298000000000002</v>
      </c>
      <c r="AL197" s="1">
        <v>2</v>
      </c>
      <c r="AM197" s="1">
        <v>0</v>
      </c>
      <c r="AN197" s="1">
        <v>13</v>
      </c>
      <c r="AO197" s="1">
        <f t="shared" si="26"/>
        <v>15</v>
      </c>
      <c r="AP197" s="1">
        <v>0</v>
      </c>
      <c r="AQ197" s="1">
        <v>0</v>
      </c>
      <c r="AR197" s="1">
        <v>0</v>
      </c>
      <c r="AS197" s="1">
        <f>+SUM(BS_InfraMR[[#This Row],[B.02.1 - Parque de Coches Eléctricos Motrices]:[B.02.3 - Parque de Coches Eléctricos Motrices Tipo R]])</f>
        <v>0</v>
      </c>
      <c r="AT197" s="1">
        <v>0</v>
      </c>
      <c r="AU197" s="1">
        <v>0</v>
      </c>
      <c r="AV197" s="1">
        <v>0</v>
      </c>
      <c r="AW197" s="1">
        <f>+SUM(BS_InfraMR[[#This Row],[B.03.1 - Parque de Coches Motores Motrices Remolcados]:[B.03.3 - Parque de Coches Motores Motrices Cabina]])</f>
        <v>0</v>
      </c>
      <c r="AX197" s="1">
        <v>43</v>
      </c>
      <c r="AY197" s="1">
        <v>13</v>
      </c>
      <c r="AZ197" s="1">
        <v>0</v>
      </c>
      <c r="BA197" s="1">
        <v>26</v>
      </c>
      <c r="BB197" s="1">
        <v>0</v>
      </c>
      <c r="BC197" s="1">
        <f t="shared" si="27"/>
        <v>82</v>
      </c>
      <c r="BD197" s="1">
        <v>1</v>
      </c>
      <c r="BE197" s="1">
        <v>31</v>
      </c>
      <c r="BF197" s="12">
        <v>1</v>
      </c>
    </row>
    <row r="198" spans="1:58">
      <c r="A198" s="1">
        <v>2009</v>
      </c>
      <c r="B198" s="1" t="s">
        <v>119</v>
      </c>
      <c r="C198" s="12">
        <v>18.643000000000001</v>
      </c>
      <c r="D198" s="12">
        <v>47.968000000000004</v>
      </c>
      <c r="E198" s="12">
        <v>0</v>
      </c>
      <c r="F198" s="12">
        <v>0</v>
      </c>
      <c r="G198" s="12">
        <f t="shared" si="21"/>
        <v>66.611000000000004</v>
      </c>
      <c r="H198" s="12">
        <v>66.611000000000004</v>
      </c>
      <c r="I198" s="12">
        <v>103.99600000000001</v>
      </c>
      <c r="J198" s="12">
        <v>114.57899999999999</v>
      </c>
      <c r="K198" s="12">
        <v>0</v>
      </c>
      <c r="L198" s="12">
        <v>0</v>
      </c>
      <c r="M198" s="12">
        <v>0</v>
      </c>
      <c r="N198" s="12">
        <f>+BS_InfraMR[[#This Row],[A.03.1 -  Longitud de Vías de Explotación No Electrificadas Troncales y Ramales (vía principal) (km)]]+BS_InfraMR[[#This Row],[A.04.1 -  Longitud de Vías de Explotación Electrificadas Troncales y Ramales (vía principal) (km)]]</f>
        <v>114.57899999999999</v>
      </c>
      <c r="O198" s="12">
        <v>114.57899999999999</v>
      </c>
      <c r="P198" s="1">
        <v>23</v>
      </c>
      <c r="Q198" s="1">
        <v>6</v>
      </c>
      <c r="R198" s="1">
        <v>1</v>
      </c>
      <c r="S198" s="1">
        <f>+SUM(BS_InfraMR[[#This Row],[A.05.1 - Número de Estaciones en Explotación (cantidad)]:[A.07.1 - Número de Apeaderos en Explotación (cantidad)]])</f>
        <v>30</v>
      </c>
      <c r="T198" s="1">
        <v>18</v>
      </c>
      <c r="U198" s="1">
        <v>31</v>
      </c>
      <c r="V198" s="1">
        <v>0</v>
      </c>
      <c r="W198" s="1">
        <v>26</v>
      </c>
      <c r="X198" s="1">
        <v>0</v>
      </c>
      <c r="Y198" s="1">
        <f t="shared" si="22"/>
        <v>75</v>
      </c>
      <c r="Z198" s="1">
        <v>13</v>
      </c>
      <c r="AA198" s="1">
        <v>13</v>
      </c>
      <c r="AB198" s="1">
        <f>+BS_InfraMR[[#This Row],[Total Pasos Vehiculares a Nivel]]</f>
        <v>75</v>
      </c>
      <c r="AC198" s="1">
        <f t="shared" si="23"/>
        <v>101</v>
      </c>
      <c r="AD198" s="1">
        <v>1</v>
      </c>
      <c r="AE198" s="1">
        <v>8</v>
      </c>
      <c r="AF198" s="1">
        <v>11</v>
      </c>
      <c r="AG198" s="1">
        <f t="shared" si="24"/>
        <v>20</v>
      </c>
      <c r="AH198" s="12">
        <v>16.120999999999999</v>
      </c>
      <c r="AI198" s="12">
        <v>0</v>
      </c>
      <c r="AJ198" s="12">
        <v>50.177</v>
      </c>
      <c r="AK198" s="12">
        <f t="shared" si="25"/>
        <v>66.298000000000002</v>
      </c>
      <c r="AL198" s="1">
        <v>2</v>
      </c>
      <c r="AM198" s="1">
        <v>0</v>
      </c>
      <c r="AN198" s="1">
        <v>13</v>
      </c>
      <c r="AO198" s="1">
        <f t="shared" si="26"/>
        <v>15</v>
      </c>
      <c r="AP198" s="1">
        <v>0</v>
      </c>
      <c r="AQ198" s="1">
        <v>0</v>
      </c>
      <c r="AR198" s="1">
        <v>0</v>
      </c>
      <c r="AS198" s="1">
        <f>+SUM(BS_InfraMR[[#This Row],[B.02.1 - Parque de Coches Eléctricos Motrices]:[B.02.3 - Parque de Coches Eléctricos Motrices Tipo R]])</f>
        <v>0</v>
      </c>
      <c r="AT198" s="1">
        <v>0</v>
      </c>
      <c r="AU198" s="1">
        <v>0</v>
      </c>
      <c r="AV198" s="1">
        <v>0</v>
      </c>
      <c r="AW198" s="1">
        <f>+SUM(BS_InfraMR[[#This Row],[B.03.1 - Parque de Coches Motores Motrices Remolcados]:[B.03.3 - Parque de Coches Motores Motrices Cabina]])</f>
        <v>0</v>
      </c>
      <c r="AX198" s="1">
        <v>43</v>
      </c>
      <c r="AY198" s="1">
        <v>13</v>
      </c>
      <c r="AZ198" s="1">
        <v>0</v>
      </c>
      <c r="BA198" s="1">
        <v>26</v>
      </c>
      <c r="BB198" s="1">
        <v>0</v>
      </c>
      <c r="BC198" s="1">
        <f t="shared" si="27"/>
        <v>82</v>
      </c>
      <c r="BD198" s="1">
        <v>1</v>
      </c>
      <c r="BE198" s="1">
        <v>31</v>
      </c>
      <c r="BF198" s="12">
        <v>1</v>
      </c>
    </row>
    <row r="199" spans="1:58">
      <c r="A199" s="1">
        <v>2009</v>
      </c>
      <c r="B199" s="1" t="s">
        <v>120</v>
      </c>
      <c r="C199" s="12">
        <v>18.643000000000001</v>
      </c>
      <c r="D199" s="12">
        <v>47.968000000000004</v>
      </c>
      <c r="E199" s="12">
        <v>0</v>
      </c>
      <c r="F199" s="12">
        <v>0</v>
      </c>
      <c r="G199" s="12">
        <f t="shared" si="21"/>
        <v>66.611000000000004</v>
      </c>
      <c r="H199" s="12">
        <v>66.611000000000004</v>
      </c>
      <c r="I199" s="12">
        <v>103.99600000000001</v>
      </c>
      <c r="J199" s="12">
        <v>114.57899999999999</v>
      </c>
      <c r="K199" s="12">
        <v>0</v>
      </c>
      <c r="L199" s="12">
        <v>0</v>
      </c>
      <c r="M199" s="12">
        <v>0</v>
      </c>
      <c r="N199" s="12">
        <f>+BS_InfraMR[[#This Row],[A.03.1 -  Longitud de Vías de Explotación No Electrificadas Troncales y Ramales (vía principal) (km)]]+BS_InfraMR[[#This Row],[A.04.1 -  Longitud de Vías de Explotación Electrificadas Troncales y Ramales (vía principal) (km)]]</f>
        <v>114.57899999999999</v>
      </c>
      <c r="O199" s="12">
        <v>114.57899999999999</v>
      </c>
      <c r="P199" s="1">
        <v>23</v>
      </c>
      <c r="Q199" s="1">
        <v>6</v>
      </c>
      <c r="R199" s="1">
        <v>1</v>
      </c>
      <c r="S199" s="1">
        <f>+SUM(BS_InfraMR[[#This Row],[A.05.1 - Número de Estaciones en Explotación (cantidad)]:[A.07.1 - Número de Apeaderos en Explotación (cantidad)]])</f>
        <v>30</v>
      </c>
      <c r="T199" s="1">
        <v>18</v>
      </c>
      <c r="U199" s="1">
        <v>31</v>
      </c>
      <c r="V199" s="1">
        <v>0</v>
      </c>
      <c r="W199" s="1">
        <v>26</v>
      </c>
      <c r="X199" s="1">
        <v>0</v>
      </c>
      <c r="Y199" s="1">
        <f t="shared" si="22"/>
        <v>75</v>
      </c>
      <c r="Z199" s="1">
        <v>13</v>
      </c>
      <c r="AA199" s="1">
        <v>13</v>
      </c>
      <c r="AB199" s="1">
        <f>+BS_InfraMR[[#This Row],[Total Pasos Vehiculares a Nivel]]</f>
        <v>75</v>
      </c>
      <c r="AC199" s="1">
        <f t="shared" si="23"/>
        <v>101</v>
      </c>
      <c r="AD199" s="1">
        <v>1</v>
      </c>
      <c r="AE199" s="1">
        <v>8</v>
      </c>
      <c r="AF199" s="1">
        <v>11</v>
      </c>
      <c r="AG199" s="1">
        <f t="shared" si="24"/>
        <v>20</v>
      </c>
      <c r="AH199" s="12">
        <v>16.120999999999999</v>
      </c>
      <c r="AI199" s="12">
        <v>0</v>
      </c>
      <c r="AJ199" s="12">
        <v>50.177</v>
      </c>
      <c r="AK199" s="12">
        <f t="shared" si="25"/>
        <v>66.298000000000002</v>
      </c>
      <c r="AL199" s="1">
        <v>2</v>
      </c>
      <c r="AM199" s="1">
        <v>0</v>
      </c>
      <c r="AN199" s="1">
        <v>13</v>
      </c>
      <c r="AO199" s="1">
        <f t="shared" si="26"/>
        <v>15</v>
      </c>
      <c r="AP199" s="1">
        <v>0</v>
      </c>
      <c r="AQ199" s="1">
        <v>0</v>
      </c>
      <c r="AR199" s="1">
        <v>0</v>
      </c>
      <c r="AS199" s="1">
        <f>+SUM(BS_InfraMR[[#This Row],[B.02.1 - Parque de Coches Eléctricos Motrices]:[B.02.3 - Parque de Coches Eléctricos Motrices Tipo R]])</f>
        <v>0</v>
      </c>
      <c r="AT199" s="1">
        <v>0</v>
      </c>
      <c r="AU199" s="1">
        <v>0</v>
      </c>
      <c r="AV199" s="1">
        <v>0</v>
      </c>
      <c r="AW199" s="1">
        <f>+SUM(BS_InfraMR[[#This Row],[B.03.1 - Parque de Coches Motores Motrices Remolcados]:[B.03.3 - Parque de Coches Motores Motrices Cabina]])</f>
        <v>0</v>
      </c>
      <c r="AX199" s="1">
        <v>43</v>
      </c>
      <c r="AY199" s="1">
        <v>13</v>
      </c>
      <c r="AZ199" s="1">
        <v>0</v>
      </c>
      <c r="BA199" s="1">
        <v>26</v>
      </c>
      <c r="BB199" s="1">
        <v>0</v>
      </c>
      <c r="BC199" s="1">
        <f t="shared" si="27"/>
        <v>82</v>
      </c>
      <c r="BD199" s="1">
        <v>1</v>
      </c>
      <c r="BE199" s="1">
        <v>31</v>
      </c>
      <c r="BF199" s="12">
        <v>1</v>
      </c>
    </row>
    <row r="200" spans="1:58">
      <c r="A200" s="1">
        <v>2009</v>
      </c>
      <c r="B200" s="1" t="s">
        <v>121</v>
      </c>
      <c r="C200" s="12">
        <v>18.643000000000001</v>
      </c>
      <c r="D200" s="12">
        <v>47.968000000000004</v>
      </c>
      <c r="E200" s="12">
        <v>0</v>
      </c>
      <c r="F200" s="12">
        <v>0</v>
      </c>
      <c r="G200" s="12">
        <f t="shared" si="21"/>
        <v>66.611000000000004</v>
      </c>
      <c r="H200" s="12">
        <v>66.611000000000004</v>
      </c>
      <c r="I200" s="12">
        <v>103.99600000000001</v>
      </c>
      <c r="J200" s="12">
        <v>114.57899999999999</v>
      </c>
      <c r="K200" s="12">
        <v>0</v>
      </c>
      <c r="L200" s="12">
        <v>0</v>
      </c>
      <c r="M200" s="12">
        <v>0</v>
      </c>
      <c r="N200" s="12">
        <f>+BS_InfraMR[[#This Row],[A.03.1 -  Longitud de Vías de Explotación No Electrificadas Troncales y Ramales (vía principal) (km)]]+BS_InfraMR[[#This Row],[A.04.1 -  Longitud de Vías de Explotación Electrificadas Troncales y Ramales (vía principal) (km)]]</f>
        <v>114.57899999999999</v>
      </c>
      <c r="O200" s="12">
        <v>114.57899999999999</v>
      </c>
      <c r="P200" s="1">
        <v>23</v>
      </c>
      <c r="Q200" s="1">
        <v>6</v>
      </c>
      <c r="R200" s="1">
        <v>1</v>
      </c>
      <c r="S200" s="1">
        <f>+SUM(BS_InfraMR[[#This Row],[A.05.1 - Número de Estaciones en Explotación (cantidad)]:[A.07.1 - Número de Apeaderos en Explotación (cantidad)]])</f>
        <v>30</v>
      </c>
      <c r="T200" s="1">
        <v>18</v>
      </c>
      <c r="U200" s="1">
        <v>31</v>
      </c>
      <c r="V200" s="1">
        <v>0</v>
      </c>
      <c r="W200" s="1">
        <v>26</v>
      </c>
      <c r="X200" s="1">
        <v>0</v>
      </c>
      <c r="Y200" s="1">
        <f t="shared" si="22"/>
        <v>75</v>
      </c>
      <c r="Z200" s="1">
        <v>13</v>
      </c>
      <c r="AA200" s="1">
        <v>13</v>
      </c>
      <c r="AB200" s="1">
        <f>+BS_InfraMR[[#This Row],[Total Pasos Vehiculares a Nivel]]</f>
        <v>75</v>
      </c>
      <c r="AC200" s="1">
        <f t="shared" si="23"/>
        <v>101</v>
      </c>
      <c r="AD200" s="1">
        <v>1</v>
      </c>
      <c r="AE200" s="1">
        <v>8</v>
      </c>
      <c r="AF200" s="1">
        <v>11</v>
      </c>
      <c r="AG200" s="1">
        <f t="shared" si="24"/>
        <v>20</v>
      </c>
      <c r="AH200" s="12">
        <v>16.120999999999999</v>
      </c>
      <c r="AI200" s="12">
        <v>0</v>
      </c>
      <c r="AJ200" s="12">
        <v>50.177</v>
      </c>
      <c r="AK200" s="12">
        <f t="shared" si="25"/>
        <v>66.298000000000002</v>
      </c>
      <c r="AL200" s="1">
        <v>2</v>
      </c>
      <c r="AM200" s="1">
        <v>0</v>
      </c>
      <c r="AN200" s="1">
        <v>13</v>
      </c>
      <c r="AO200" s="1">
        <f t="shared" si="26"/>
        <v>15</v>
      </c>
      <c r="AP200" s="1">
        <v>0</v>
      </c>
      <c r="AQ200" s="1">
        <v>0</v>
      </c>
      <c r="AR200" s="1">
        <v>0</v>
      </c>
      <c r="AS200" s="1">
        <f>+SUM(BS_InfraMR[[#This Row],[B.02.1 - Parque de Coches Eléctricos Motrices]:[B.02.3 - Parque de Coches Eléctricos Motrices Tipo R]])</f>
        <v>0</v>
      </c>
      <c r="AT200" s="1">
        <v>0</v>
      </c>
      <c r="AU200" s="1">
        <v>0</v>
      </c>
      <c r="AV200" s="1">
        <v>0</v>
      </c>
      <c r="AW200" s="1">
        <f>+SUM(BS_InfraMR[[#This Row],[B.03.1 - Parque de Coches Motores Motrices Remolcados]:[B.03.3 - Parque de Coches Motores Motrices Cabina]])</f>
        <v>0</v>
      </c>
      <c r="AX200" s="1">
        <v>43</v>
      </c>
      <c r="AY200" s="1">
        <v>13</v>
      </c>
      <c r="AZ200" s="1">
        <v>0</v>
      </c>
      <c r="BA200" s="1">
        <v>26</v>
      </c>
      <c r="BB200" s="1">
        <v>0</v>
      </c>
      <c r="BC200" s="1">
        <f t="shared" si="27"/>
        <v>82</v>
      </c>
      <c r="BD200" s="1">
        <v>1</v>
      </c>
      <c r="BE200" s="1">
        <v>31</v>
      </c>
      <c r="BF200" s="12">
        <v>1</v>
      </c>
    </row>
    <row r="201" spans="1:58">
      <c r="A201" s="1">
        <v>2009</v>
      </c>
      <c r="B201" s="1" t="s">
        <v>122</v>
      </c>
      <c r="C201" s="12">
        <v>18.643000000000001</v>
      </c>
      <c r="D201" s="12">
        <v>47.968000000000004</v>
      </c>
      <c r="E201" s="12">
        <v>0</v>
      </c>
      <c r="F201" s="12">
        <v>0</v>
      </c>
      <c r="G201" s="12">
        <f t="shared" si="21"/>
        <v>66.611000000000004</v>
      </c>
      <c r="H201" s="12">
        <v>66.611000000000004</v>
      </c>
      <c r="I201" s="12">
        <v>103.99600000000001</v>
      </c>
      <c r="J201" s="12">
        <v>114.57899999999999</v>
      </c>
      <c r="K201" s="12">
        <v>0</v>
      </c>
      <c r="L201" s="12">
        <v>0</v>
      </c>
      <c r="M201" s="12">
        <v>0</v>
      </c>
      <c r="N201" s="12">
        <f>+BS_InfraMR[[#This Row],[A.03.1 -  Longitud de Vías de Explotación No Electrificadas Troncales y Ramales (vía principal) (km)]]+BS_InfraMR[[#This Row],[A.04.1 -  Longitud de Vías de Explotación Electrificadas Troncales y Ramales (vía principal) (km)]]</f>
        <v>114.57899999999999</v>
      </c>
      <c r="O201" s="12">
        <v>114.57899999999999</v>
      </c>
      <c r="P201" s="1">
        <v>23</v>
      </c>
      <c r="Q201" s="1">
        <v>6</v>
      </c>
      <c r="R201" s="1">
        <v>1</v>
      </c>
      <c r="S201" s="1">
        <f>+SUM(BS_InfraMR[[#This Row],[A.05.1 - Número de Estaciones en Explotación (cantidad)]:[A.07.1 - Número de Apeaderos en Explotación (cantidad)]])</f>
        <v>30</v>
      </c>
      <c r="T201" s="1">
        <v>18</v>
      </c>
      <c r="U201" s="1">
        <v>31</v>
      </c>
      <c r="V201" s="1">
        <v>0</v>
      </c>
      <c r="W201" s="1">
        <v>26</v>
      </c>
      <c r="X201" s="1">
        <v>0</v>
      </c>
      <c r="Y201" s="1">
        <f t="shared" si="22"/>
        <v>75</v>
      </c>
      <c r="Z201" s="1">
        <v>13</v>
      </c>
      <c r="AA201" s="1">
        <v>13</v>
      </c>
      <c r="AB201" s="1">
        <f>+BS_InfraMR[[#This Row],[Total Pasos Vehiculares a Nivel]]</f>
        <v>75</v>
      </c>
      <c r="AC201" s="1">
        <f t="shared" si="23"/>
        <v>101</v>
      </c>
      <c r="AD201" s="1">
        <v>1</v>
      </c>
      <c r="AE201" s="1">
        <v>8</v>
      </c>
      <c r="AF201" s="1">
        <v>11</v>
      </c>
      <c r="AG201" s="1">
        <f t="shared" si="24"/>
        <v>20</v>
      </c>
      <c r="AH201" s="12">
        <v>16.120999999999999</v>
      </c>
      <c r="AI201" s="12">
        <v>0</v>
      </c>
      <c r="AJ201" s="12">
        <v>50.177</v>
      </c>
      <c r="AK201" s="12">
        <f t="shared" si="25"/>
        <v>66.298000000000002</v>
      </c>
      <c r="AL201" s="1">
        <v>2</v>
      </c>
      <c r="AM201" s="1">
        <v>0</v>
      </c>
      <c r="AN201" s="1">
        <v>13</v>
      </c>
      <c r="AO201" s="1">
        <f t="shared" si="26"/>
        <v>15</v>
      </c>
      <c r="AP201" s="1">
        <v>0</v>
      </c>
      <c r="AQ201" s="1">
        <v>0</v>
      </c>
      <c r="AR201" s="1">
        <v>0</v>
      </c>
      <c r="AS201" s="1">
        <f>+SUM(BS_InfraMR[[#This Row],[B.02.1 - Parque de Coches Eléctricos Motrices]:[B.02.3 - Parque de Coches Eléctricos Motrices Tipo R]])</f>
        <v>0</v>
      </c>
      <c r="AT201" s="1">
        <v>0</v>
      </c>
      <c r="AU201" s="1">
        <v>0</v>
      </c>
      <c r="AV201" s="1">
        <v>0</v>
      </c>
      <c r="AW201" s="1">
        <f>+SUM(BS_InfraMR[[#This Row],[B.03.1 - Parque de Coches Motores Motrices Remolcados]:[B.03.3 - Parque de Coches Motores Motrices Cabina]])</f>
        <v>0</v>
      </c>
      <c r="AX201" s="1">
        <v>43</v>
      </c>
      <c r="AY201" s="1">
        <v>13</v>
      </c>
      <c r="AZ201" s="1">
        <v>0</v>
      </c>
      <c r="BA201" s="1">
        <v>26</v>
      </c>
      <c r="BB201" s="1">
        <v>0</v>
      </c>
      <c r="BC201" s="1">
        <f t="shared" si="27"/>
        <v>82</v>
      </c>
      <c r="BD201" s="1">
        <v>1</v>
      </c>
      <c r="BE201" s="1">
        <v>31</v>
      </c>
      <c r="BF201" s="12">
        <v>1</v>
      </c>
    </row>
    <row r="202" spans="1:58">
      <c r="A202" s="1">
        <v>2009</v>
      </c>
      <c r="B202" s="1" t="s">
        <v>123</v>
      </c>
      <c r="C202" s="12">
        <v>18.643000000000001</v>
      </c>
      <c r="D202" s="12">
        <v>47.968000000000004</v>
      </c>
      <c r="E202" s="12">
        <v>0</v>
      </c>
      <c r="F202" s="12">
        <v>0</v>
      </c>
      <c r="G202" s="12">
        <f t="shared" si="21"/>
        <v>66.611000000000004</v>
      </c>
      <c r="H202" s="12">
        <v>66.611000000000004</v>
      </c>
      <c r="I202" s="12">
        <v>103.99600000000001</v>
      </c>
      <c r="J202" s="12">
        <v>114.57899999999999</v>
      </c>
      <c r="K202" s="12">
        <v>0</v>
      </c>
      <c r="L202" s="12">
        <v>0</v>
      </c>
      <c r="M202" s="12">
        <v>0</v>
      </c>
      <c r="N202" s="12">
        <f>+BS_InfraMR[[#This Row],[A.03.1 -  Longitud de Vías de Explotación No Electrificadas Troncales y Ramales (vía principal) (km)]]+BS_InfraMR[[#This Row],[A.04.1 -  Longitud de Vías de Explotación Electrificadas Troncales y Ramales (vía principal) (km)]]</f>
        <v>114.57899999999999</v>
      </c>
      <c r="O202" s="12">
        <v>114.57899999999999</v>
      </c>
      <c r="P202" s="1">
        <v>23</v>
      </c>
      <c r="Q202" s="1">
        <v>6</v>
      </c>
      <c r="R202" s="1">
        <v>1</v>
      </c>
      <c r="S202" s="1">
        <f>+SUM(BS_InfraMR[[#This Row],[A.05.1 - Número de Estaciones en Explotación (cantidad)]:[A.07.1 - Número de Apeaderos en Explotación (cantidad)]])</f>
        <v>30</v>
      </c>
      <c r="T202" s="1">
        <v>18</v>
      </c>
      <c r="U202" s="1">
        <v>31</v>
      </c>
      <c r="V202" s="1">
        <v>0</v>
      </c>
      <c r="W202" s="1">
        <v>26</v>
      </c>
      <c r="X202" s="1">
        <v>0</v>
      </c>
      <c r="Y202" s="1">
        <f t="shared" si="22"/>
        <v>75</v>
      </c>
      <c r="Z202" s="1">
        <v>13</v>
      </c>
      <c r="AA202" s="1">
        <v>13</v>
      </c>
      <c r="AB202" s="1">
        <f>+BS_InfraMR[[#This Row],[Total Pasos Vehiculares a Nivel]]</f>
        <v>75</v>
      </c>
      <c r="AC202" s="1">
        <f t="shared" si="23"/>
        <v>101</v>
      </c>
      <c r="AD202" s="1">
        <v>1</v>
      </c>
      <c r="AE202" s="1">
        <v>8</v>
      </c>
      <c r="AF202" s="1">
        <v>11</v>
      </c>
      <c r="AG202" s="1">
        <f t="shared" si="24"/>
        <v>20</v>
      </c>
      <c r="AH202" s="12">
        <v>16.120999999999999</v>
      </c>
      <c r="AI202" s="12">
        <v>0</v>
      </c>
      <c r="AJ202" s="12">
        <v>50.177</v>
      </c>
      <c r="AK202" s="12">
        <f t="shared" si="25"/>
        <v>66.298000000000002</v>
      </c>
      <c r="AL202" s="1">
        <v>2</v>
      </c>
      <c r="AM202" s="1">
        <v>0</v>
      </c>
      <c r="AN202" s="1">
        <v>13</v>
      </c>
      <c r="AO202" s="1">
        <f t="shared" si="26"/>
        <v>15</v>
      </c>
      <c r="AP202" s="1">
        <v>0</v>
      </c>
      <c r="AQ202" s="1">
        <v>0</v>
      </c>
      <c r="AR202" s="1">
        <v>0</v>
      </c>
      <c r="AS202" s="1">
        <f>+SUM(BS_InfraMR[[#This Row],[B.02.1 - Parque de Coches Eléctricos Motrices]:[B.02.3 - Parque de Coches Eléctricos Motrices Tipo R]])</f>
        <v>0</v>
      </c>
      <c r="AT202" s="1">
        <v>0</v>
      </c>
      <c r="AU202" s="1">
        <v>0</v>
      </c>
      <c r="AV202" s="1">
        <v>0</v>
      </c>
      <c r="AW202" s="1">
        <f>+SUM(BS_InfraMR[[#This Row],[B.03.1 - Parque de Coches Motores Motrices Remolcados]:[B.03.3 - Parque de Coches Motores Motrices Cabina]])</f>
        <v>0</v>
      </c>
      <c r="AX202" s="1">
        <v>43</v>
      </c>
      <c r="AY202" s="1">
        <v>13</v>
      </c>
      <c r="AZ202" s="1">
        <v>0</v>
      </c>
      <c r="BA202" s="1">
        <v>26</v>
      </c>
      <c r="BB202" s="1">
        <v>0</v>
      </c>
      <c r="BC202" s="1">
        <f t="shared" si="27"/>
        <v>82</v>
      </c>
      <c r="BD202" s="1">
        <v>1</v>
      </c>
      <c r="BE202" s="1">
        <v>31</v>
      </c>
      <c r="BF202" s="12">
        <v>1</v>
      </c>
    </row>
    <row r="203" spans="1:58">
      <c r="A203" s="1">
        <v>2009</v>
      </c>
      <c r="B203" s="1" t="s">
        <v>124</v>
      </c>
      <c r="C203" s="12">
        <v>18.643000000000001</v>
      </c>
      <c r="D203" s="12">
        <v>47.968000000000004</v>
      </c>
      <c r="E203" s="12">
        <v>0</v>
      </c>
      <c r="F203" s="12">
        <v>0</v>
      </c>
      <c r="G203" s="12">
        <f t="shared" si="21"/>
        <v>66.611000000000004</v>
      </c>
      <c r="H203" s="12">
        <v>66.611000000000004</v>
      </c>
      <c r="I203" s="12">
        <v>103.99600000000001</v>
      </c>
      <c r="J203" s="12">
        <v>114.57899999999999</v>
      </c>
      <c r="K203" s="12">
        <v>0</v>
      </c>
      <c r="L203" s="12">
        <v>0</v>
      </c>
      <c r="M203" s="12">
        <v>0</v>
      </c>
      <c r="N203" s="12">
        <f>+BS_InfraMR[[#This Row],[A.03.1 -  Longitud de Vías de Explotación No Electrificadas Troncales y Ramales (vía principal) (km)]]+BS_InfraMR[[#This Row],[A.04.1 -  Longitud de Vías de Explotación Electrificadas Troncales y Ramales (vía principal) (km)]]</f>
        <v>114.57899999999999</v>
      </c>
      <c r="O203" s="12">
        <v>114.57899999999999</v>
      </c>
      <c r="P203" s="1">
        <v>23</v>
      </c>
      <c r="Q203" s="1">
        <v>6</v>
      </c>
      <c r="R203" s="1">
        <v>1</v>
      </c>
      <c r="S203" s="1">
        <f>+SUM(BS_InfraMR[[#This Row],[A.05.1 - Número de Estaciones en Explotación (cantidad)]:[A.07.1 - Número de Apeaderos en Explotación (cantidad)]])</f>
        <v>30</v>
      </c>
      <c r="T203" s="1">
        <v>18</v>
      </c>
      <c r="U203" s="1">
        <v>31</v>
      </c>
      <c r="V203" s="1">
        <v>0</v>
      </c>
      <c r="W203" s="1">
        <v>26</v>
      </c>
      <c r="X203" s="1">
        <v>0</v>
      </c>
      <c r="Y203" s="1">
        <f t="shared" si="22"/>
        <v>75</v>
      </c>
      <c r="Z203" s="1">
        <v>13</v>
      </c>
      <c r="AA203" s="1">
        <v>13</v>
      </c>
      <c r="AB203" s="1">
        <f>+BS_InfraMR[[#This Row],[Total Pasos Vehiculares a Nivel]]</f>
        <v>75</v>
      </c>
      <c r="AC203" s="1">
        <f t="shared" si="23"/>
        <v>101</v>
      </c>
      <c r="AD203" s="1">
        <v>1</v>
      </c>
      <c r="AE203" s="1">
        <v>8</v>
      </c>
      <c r="AF203" s="1">
        <v>11</v>
      </c>
      <c r="AG203" s="1">
        <f t="shared" si="24"/>
        <v>20</v>
      </c>
      <c r="AH203" s="12">
        <v>16.120999999999999</v>
      </c>
      <c r="AI203" s="12">
        <v>0</v>
      </c>
      <c r="AJ203" s="12">
        <v>50.177</v>
      </c>
      <c r="AK203" s="12">
        <f t="shared" si="25"/>
        <v>66.298000000000002</v>
      </c>
      <c r="AL203" s="1">
        <v>2</v>
      </c>
      <c r="AM203" s="1">
        <v>0</v>
      </c>
      <c r="AN203" s="1">
        <v>13</v>
      </c>
      <c r="AO203" s="1">
        <f t="shared" si="26"/>
        <v>15</v>
      </c>
      <c r="AP203" s="1">
        <v>0</v>
      </c>
      <c r="AQ203" s="1">
        <v>0</v>
      </c>
      <c r="AR203" s="1">
        <v>0</v>
      </c>
      <c r="AS203" s="1">
        <f>+SUM(BS_InfraMR[[#This Row],[B.02.1 - Parque de Coches Eléctricos Motrices]:[B.02.3 - Parque de Coches Eléctricos Motrices Tipo R]])</f>
        <v>0</v>
      </c>
      <c r="AT203" s="1">
        <v>0</v>
      </c>
      <c r="AU203" s="1">
        <v>0</v>
      </c>
      <c r="AV203" s="1">
        <v>0</v>
      </c>
      <c r="AW203" s="1">
        <f>+SUM(BS_InfraMR[[#This Row],[B.03.1 - Parque de Coches Motores Motrices Remolcados]:[B.03.3 - Parque de Coches Motores Motrices Cabina]])</f>
        <v>0</v>
      </c>
      <c r="AX203" s="1">
        <v>43</v>
      </c>
      <c r="AY203" s="1">
        <v>13</v>
      </c>
      <c r="AZ203" s="1">
        <v>0</v>
      </c>
      <c r="BA203" s="1">
        <v>26</v>
      </c>
      <c r="BB203" s="1">
        <v>0</v>
      </c>
      <c r="BC203" s="1">
        <f t="shared" si="27"/>
        <v>82</v>
      </c>
      <c r="BD203" s="1">
        <v>1</v>
      </c>
      <c r="BE203" s="1">
        <v>31</v>
      </c>
      <c r="BF203" s="12">
        <v>1</v>
      </c>
    </row>
    <row r="204" spans="1:58">
      <c r="A204" s="1">
        <v>2009</v>
      </c>
      <c r="B204" s="1" t="s">
        <v>125</v>
      </c>
      <c r="C204" s="12">
        <v>18.643000000000001</v>
      </c>
      <c r="D204" s="12">
        <v>47.968000000000004</v>
      </c>
      <c r="E204" s="12">
        <v>0</v>
      </c>
      <c r="F204" s="12">
        <v>0</v>
      </c>
      <c r="G204" s="12">
        <f t="shared" si="21"/>
        <v>66.611000000000004</v>
      </c>
      <c r="H204" s="12">
        <v>66.611000000000004</v>
      </c>
      <c r="I204" s="12">
        <v>103.99600000000001</v>
      </c>
      <c r="J204" s="12">
        <v>114.57899999999999</v>
      </c>
      <c r="K204" s="12">
        <v>0</v>
      </c>
      <c r="L204" s="12">
        <v>0</v>
      </c>
      <c r="M204" s="12">
        <v>0</v>
      </c>
      <c r="N204" s="12">
        <f>+BS_InfraMR[[#This Row],[A.03.1 -  Longitud de Vías de Explotación No Electrificadas Troncales y Ramales (vía principal) (km)]]+BS_InfraMR[[#This Row],[A.04.1 -  Longitud de Vías de Explotación Electrificadas Troncales y Ramales (vía principal) (km)]]</f>
        <v>114.57899999999999</v>
      </c>
      <c r="O204" s="12">
        <v>114.57899999999999</v>
      </c>
      <c r="P204" s="1">
        <v>23</v>
      </c>
      <c r="Q204" s="1">
        <v>6</v>
      </c>
      <c r="R204" s="1">
        <v>1</v>
      </c>
      <c r="S204" s="1">
        <f>+SUM(BS_InfraMR[[#This Row],[A.05.1 - Número de Estaciones en Explotación (cantidad)]:[A.07.1 - Número de Apeaderos en Explotación (cantidad)]])</f>
        <v>30</v>
      </c>
      <c r="T204" s="1">
        <v>18</v>
      </c>
      <c r="U204" s="1">
        <v>31</v>
      </c>
      <c r="V204" s="1">
        <v>0</v>
      </c>
      <c r="W204" s="1">
        <v>26</v>
      </c>
      <c r="X204" s="1">
        <v>0</v>
      </c>
      <c r="Y204" s="1">
        <f t="shared" si="22"/>
        <v>75</v>
      </c>
      <c r="Z204" s="1">
        <v>13</v>
      </c>
      <c r="AA204" s="1">
        <v>13</v>
      </c>
      <c r="AB204" s="1">
        <f>+BS_InfraMR[[#This Row],[Total Pasos Vehiculares a Nivel]]</f>
        <v>75</v>
      </c>
      <c r="AC204" s="1">
        <f t="shared" si="23"/>
        <v>101</v>
      </c>
      <c r="AD204" s="1">
        <v>1</v>
      </c>
      <c r="AE204" s="1">
        <v>8</v>
      </c>
      <c r="AF204" s="1">
        <v>11</v>
      </c>
      <c r="AG204" s="1">
        <f t="shared" si="24"/>
        <v>20</v>
      </c>
      <c r="AH204" s="12">
        <v>16.120999999999999</v>
      </c>
      <c r="AI204" s="12">
        <v>0</v>
      </c>
      <c r="AJ204" s="12">
        <v>50.177</v>
      </c>
      <c r="AK204" s="12">
        <f t="shared" si="25"/>
        <v>66.298000000000002</v>
      </c>
      <c r="AL204" s="1">
        <v>2</v>
      </c>
      <c r="AM204" s="1">
        <v>0</v>
      </c>
      <c r="AN204" s="1">
        <v>13</v>
      </c>
      <c r="AO204" s="1">
        <f t="shared" si="26"/>
        <v>15</v>
      </c>
      <c r="AP204" s="1">
        <v>0</v>
      </c>
      <c r="AQ204" s="1">
        <v>0</v>
      </c>
      <c r="AR204" s="1">
        <v>0</v>
      </c>
      <c r="AS204" s="1">
        <f>+SUM(BS_InfraMR[[#This Row],[B.02.1 - Parque de Coches Eléctricos Motrices]:[B.02.3 - Parque de Coches Eléctricos Motrices Tipo R]])</f>
        <v>0</v>
      </c>
      <c r="AT204" s="1">
        <v>0</v>
      </c>
      <c r="AU204" s="1">
        <v>0</v>
      </c>
      <c r="AV204" s="1">
        <v>0</v>
      </c>
      <c r="AW204" s="1">
        <f>+SUM(BS_InfraMR[[#This Row],[B.03.1 - Parque de Coches Motores Motrices Remolcados]:[B.03.3 - Parque de Coches Motores Motrices Cabina]])</f>
        <v>0</v>
      </c>
      <c r="AX204" s="1">
        <v>43</v>
      </c>
      <c r="AY204" s="1">
        <v>13</v>
      </c>
      <c r="AZ204" s="1">
        <v>0</v>
      </c>
      <c r="BA204" s="1">
        <v>26</v>
      </c>
      <c r="BB204" s="1">
        <v>0</v>
      </c>
      <c r="BC204" s="1">
        <f t="shared" si="27"/>
        <v>82</v>
      </c>
      <c r="BD204" s="1">
        <v>1</v>
      </c>
      <c r="BE204" s="1">
        <v>31</v>
      </c>
      <c r="BF204" s="12">
        <v>1</v>
      </c>
    </row>
    <row r="205" spans="1:58">
      <c r="A205" s="1">
        <v>2009</v>
      </c>
      <c r="B205" s="1" t="s">
        <v>126</v>
      </c>
      <c r="C205" s="12">
        <v>18.643000000000001</v>
      </c>
      <c r="D205" s="12">
        <v>47.968000000000004</v>
      </c>
      <c r="E205" s="12">
        <v>0</v>
      </c>
      <c r="F205" s="12">
        <v>0</v>
      </c>
      <c r="G205" s="12">
        <f t="shared" si="21"/>
        <v>66.611000000000004</v>
      </c>
      <c r="H205" s="12">
        <v>66.611000000000004</v>
      </c>
      <c r="I205" s="12">
        <v>103.99600000000001</v>
      </c>
      <c r="J205" s="12">
        <v>114.57899999999999</v>
      </c>
      <c r="K205" s="12">
        <v>0</v>
      </c>
      <c r="L205" s="12">
        <v>0</v>
      </c>
      <c r="M205" s="12">
        <v>0</v>
      </c>
      <c r="N205" s="12">
        <f>+BS_InfraMR[[#This Row],[A.03.1 -  Longitud de Vías de Explotación No Electrificadas Troncales y Ramales (vía principal) (km)]]+BS_InfraMR[[#This Row],[A.04.1 -  Longitud de Vías de Explotación Electrificadas Troncales y Ramales (vía principal) (km)]]</f>
        <v>114.57899999999999</v>
      </c>
      <c r="O205" s="12">
        <v>114.57899999999999</v>
      </c>
      <c r="P205" s="1">
        <v>23</v>
      </c>
      <c r="Q205" s="1">
        <v>6</v>
      </c>
      <c r="R205" s="1">
        <v>1</v>
      </c>
      <c r="S205" s="1">
        <f>+SUM(BS_InfraMR[[#This Row],[A.05.1 - Número de Estaciones en Explotación (cantidad)]:[A.07.1 - Número de Apeaderos en Explotación (cantidad)]])</f>
        <v>30</v>
      </c>
      <c r="T205" s="1">
        <v>18</v>
      </c>
      <c r="U205" s="1">
        <v>31</v>
      </c>
      <c r="V205" s="1">
        <v>0</v>
      </c>
      <c r="W205" s="1">
        <v>26</v>
      </c>
      <c r="X205" s="1">
        <v>0</v>
      </c>
      <c r="Y205" s="1">
        <f t="shared" si="22"/>
        <v>75</v>
      </c>
      <c r="Z205" s="1">
        <v>13</v>
      </c>
      <c r="AA205" s="1">
        <v>13</v>
      </c>
      <c r="AB205" s="1">
        <f>+BS_InfraMR[[#This Row],[Total Pasos Vehiculares a Nivel]]</f>
        <v>75</v>
      </c>
      <c r="AC205" s="1">
        <f t="shared" si="23"/>
        <v>101</v>
      </c>
      <c r="AD205" s="1">
        <v>1</v>
      </c>
      <c r="AE205" s="1">
        <v>8</v>
      </c>
      <c r="AF205" s="1">
        <v>11</v>
      </c>
      <c r="AG205" s="1">
        <f t="shared" si="24"/>
        <v>20</v>
      </c>
      <c r="AH205" s="12">
        <v>16.120999999999999</v>
      </c>
      <c r="AI205" s="12">
        <v>0</v>
      </c>
      <c r="AJ205" s="12">
        <v>50.177</v>
      </c>
      <c r="AK205" s="12">
        <f t="shared" si="25"/>
        <v>66.298000000000002</v>
      </c>
      <c r="AL205" s="1">
        <v>2</v>
      </c>
      <c r="AM205" s="1">
        <v>0</v>
      </c>
      <c r="AN205" s="1">
        <v>13</v>
      </c>
      <c r="AO205" s="1">
        <f t="shared" si="26"/>
        <v>15</v>
      </c>
      <c r="AP205" s="1">
        <v>0</v>
      </c>
      <c r="AQ205" s="1">
        <v>0</v>
      </c>
      <c r="AR205" s="1">
        <v>0</v>
      </c>
      <c r="AS205" s="1">
        <f>+SUM(BS_InfraMR[[#This Row],[B.02.1 - Parque de Coches Eléctricos Motrices]:[B.02.3 - Parque de Coches Eléctricos Motrices Tipo R]])</f>
        <v>0</v>
      </c>
      <c r="AT205" s="1">
        <v>0</v>
      </c>
      <c r="AU205" s="1">
        <v>0</v>
      </c>
      <c r="AV205" s="1">
        <v>0</v>
      </c>
      <c r="AW205" s="1">
        <f>+SUM(BS_InfraMR[[#This Row],[B.03.1 - Parque de Coches Motores Motrices Remolcados]:[B.03.3 - Parque de Coches Motores Motrices Cabina]])</f>
        <v>0</v>
      </c>
      <c r="AX205" s="1">
        <v>43</v>
      </c>
      <c r="AY205" s="1">
        <v>13</v>
      </c>
      <c r="AZ205" s="1">
        <v>0</v>
      </c>
      <c r="BA205" s="1">
        <v>26</v>
      </c>
      <c r="BB205" s="1">
        <v>0</v>
      </c>
      <c r="BC205" s="1">
        <f t="shared" si="27"/>
        <v>82</v>
      </c>
      <c r="BD205" s="1">
        <v>1</v>
      </c>
      <c r="BE205" s="1">
        <v>31</v>
      </c>
      <c r="BF205" s="12">
        <v>1</v>
      </c>
    </row>
    <row r="206" spans="1:58">
      <c r="A206" s="1">
        <v>2010</v>
      </c>
      <c r="B206" s="1" t="s">
        <v>115</v>
      </c>
      <c r="C206" s="12">
        <v>18.643000000000001</v>
      </c>
      <c r="D206" s="12">
        <v>47.968000000000004</v>
      </c>
      <c r="E206" s="12">
        <v>0</v>
      </c>
      <c r="F206" s="12">
        <v>0</v>
      </c>
      <c r="G206" s="12">
        <f t="shared" si="21"/>
        <v>66.611000000000004</v>
      </c>
      <c r="H206" s="12">
        <v>66.611000000000004</v>
      </c>
      <c r="I206" s="12">
        <v>103.99600000000001</v>
      </c>
      <c r="J206" s="12">
        <v>114.57899999999999</v>
      </c>
      <c r="K206" s="12">
        <v>0</v>
      </c>
      <c r="L206" s="12">
        <v>0</v>
      </c>
      <c r="M206" s="12">
        <v>0</v>
      </c>
      <c r="N206" s="12">
        <f>+BS_InfraMR[[#This Row],[A.03.1 -  Longitud de Vías de Explotación No Electrificadas Troncales y Ramales (vía principal) (km)]]+BS_InfraMR[[#This Row],[A.04.1 -  Longitud de Vías de Explotación Electrificadas Troncales y Ramales (vía principal) (km)]]</f>
        <v>114.57899999999999</v>
      </c>
      <c r="O206" s="12">
        <v>114.57899999999999</v>
      </c>
      <c r="P206" s="1">
        <v>23</v>
      </c>
      <c r="Q206" s="1">
        <v>6</v>
      </c>
      <c r="R206" s="1">
        <v>1</v>
      </c>
      <c r="S206" s="1">
        <f>+SUM(BS_InfraMR[[#This Row],[A.05.1 - Número de Estaciones en Explotación (cantidad)]:[A.07.1 - Número de Apeaderos en Explotación (cantidad)]])</f>
        <v>30</v>
      </c>
      <c r="T206" s="1">
        <v>18</v>
      </c>
      <c r="U206" s="1">
        <v>31</v>
      </c>
      <c r="V206" s="1">
        <v>0</v>
      </c>
      <c r="W206" s="1">
        <v>26</v>
      </c>
      <c r="X206" s="1">
        <v>0</v>
      </c>
      <c r="Y206" s="1">
        <f t="shared" si="22"/>
        <v>75</v>
      </c>
      <c r="Z206" s="1">
        <v>13</v>
      </c>
      <c r="AA206" s="1">
        <v>13</v>
      </c>
      <c r="AB206" s="1">
        <f>+BS_InfraMR[[#This Row],[Total Pasos Vehiculares a Nivel]]</f>
        <v>75</v>
      </c>
      <c r="AC206" s="1">
        <f t="shared" si="23"/>
        <v>101</v>
      </c>
      <c r="AD206" s="1">
        <v>1</v>
      </c>
      <c r="AE206" s="1">
        <v>8</v>
      </c>
      <c r="AF206" s="1">
        <v>11</v>
      </c>
      <c r="AG206" s="1">
        <f t="shared" si="24"/>
        <v>20</v>
      </c>
      <c r="AH206" s="12">
        <v>16.120999999999999</v>
      </c>
      <c r="AI206" s="12">
        <v>0</v>
      </c>
      <c r="AJ206" s="12">
        <v>50.177</v>
      </c>
      <c r="AK206" s="12">
        <f t="shared" si="25"/>
        <v>66.298000000000002</v>
      </c>
      <c r="AL206" s="1">
        <v>2</v>
      </c>
      <c r="AM206" s="1">
        <v>0</v>
      </c>
      <c r="AN206" s="1">
        <v>13</v>
      </c>
      <c r="AO206" s="1">
        <f t="shared" si="26"/>
        <v>15</v>
      </c>
      <c r="AP206" s="1">
        <v>0</v>
      </c>
      <c r="AQ206" s="1">
        <v>0</v>
      </c>
      <c r="AR206" s="1">
        <v>0</v>
      </c>
      <c r="AS206" s="1">
        <f>+SUM(BS_InfraMR[[#This Row],[B.02.1 - Parque de Coches Eléctricos Motrices]:[B.02.3 - Parque de Coches Eléctricos Motrices Tipo R]])</f>
        <v>0</v>
      </c>
      <c r="AT206" s="1">
        <v>0</v>
      </c>
      <c r="AU206" s="1">
        <v>0</v>
      </c>
      <c r="AV206" s="1">
        <v>0</v>
      </c>
      <c r="AW206" s="1">
        <f>+SUM(BS_InfraMR[[#This Row],[B.03.1 - Parque de Coches Motores Motrices Remolcados]:[B.03.3 - Parque de Coches Motores Motrices Cabina]])</f>
        <v>0</v>
      </c>
      <c r="AX206" s="1">
        <v>43</v>
      </c>
      <c r="AY206" s="1">
        <v>13</v>
      </c>
      <c r="AZ206" s="1">
        <v>0</v>
      </c>
      <c r="BA206" s="1">
        <v>26</v>
      </c>
      <c r="BB206" s="1">
        <v>0</v>
      </c>
      <c r="BC206" s="1">
        <f t="shared" si="27"/>
        <v>82</v>
      </c>
      <c r="BD206" s="1">
        <v>1</v>
      </c>
      <c r="BE206" s="1">
        <v>31</v>
      </c>
      <c r="BF206" s="12">
        <v>1</v>
      </c>
    </row>
    <row r="207" spans="1:58">
      <c r="A207" s="1">
        <v>2010</v>
      </c>
      <c r="B207" s="1" t="s">
        <v>116</v>
      </c>
      <c r="C207" s="12">
        <v>18.643000000000001</v>
      </c>
      <c r="D207" s="12">
        <v>47.968000000000004</v>
      </c>
      <c r="E207" s="12">
        <v>0</v>
      </c>
      <c r="F207" s="12">
        <v>0</v>
      </c>
      <c r="G207" s="12">
        <f t="shared" si="21"/>
        <v>66.611000000000004</v>
      </c>
      <c r="H207" s="12">
        <v>66.611000000000004</v>
      </c>
      <c r="I207" s="12">
        <v>103.99600000000001</v>
      </c>
      <c r="J207" s="12">
        <v>114.57899999999999</v>
      </c>
      <c r="K207" s="12">
        <v>0</v>
      </c>
      <c r="L207" s="12">
        <v>0</v>
      </c>
      <c r="M207" s="12">
        <v>0</v>
      </c>
      <c r="N207" s="12">
        <f>+BS_InfraMR[[#This Row],[A.03.1 -  Longitud de Vías de Explotación No Electrificadas Troncales y Ramales (vía principal) (km)]]+BS_InfraMR[[#This Row],[A.04.1 -  Longitud de Vías de Explotación Electrificadas Troncales y Ramales (vía principal) (km)]]</f>
        <v>114.57899999999999</v>
      </c>
      <c r="O207" s="12">
        <v>114.57899999999999</v>
      </c>
      <c r="P207" s="1">
        <v>23</v>
      </c>
      <c r="Q207" s="1">
        <v>6</v>
      </c>
      <c r="R207" s="1">
        <v>1</v>
      </c>
      <c r="S207" s="1">
        <f>+SUM(BS_InfraMR[[#This Row],[A.05.1 - Número de Estaciones en Explotación (cantidad)]:[A.07.1 - Número de Apeaderos en Explotación (cantidad)]])</f>
        <v>30</v>
      </c>
      <c r="T207" s="1">
        <v>18</v>
      </c>
      <c r="U207" s="1">
        <v>31</v>
      </c>
      <c r="V207" s="1">
        <v>0</v>
      </c>
      <c r="W207" s="1">
        <v>26</v>
      </c>
      <c r="X207" s="1">
        <v>0</v>
      </c>
      <c r="Y207" s="1">
        <f t="shared" si="22"/>
        <v>75</v>
      </c>
      <c r="Z207" s="1">
        <v>13</v>
      </c>
      <c r="AA207" s="1">
        <v>13</v>
      </c>
      <c r="AB207" s="1">
        <f>+BS_InfraMR[[#This Row],[Total Pasos Vehiculares a Nivel]]</f>
        <v>75</v>
      </c>
      <c r="AC207" s="1">
        <f t="shared" si="23"/>
        <v>101</v>
      </c>
      <c r="AD207" s="1">
        <v>1</v>
      </c>
      <c r="AE207" s="1">
        <v>8</v>
      </c>
      <c r="AF207" s="1">
        <v>11</v>
      </c>
      <c r="AG207" s="1">
        <f t="shared" si="24"/>
        <v>20</v>
      </c>
      <c r="AH207" s="12">
        <v>16.120999999999999</v>
      </c>
      <c r="AI207" s="12">
        <v>0</v>
      </c>
      <c r="AJ207" s="12">
        <v>50.177</v>
      </c>
      <c r="AK207" s="12">
        <f t="shared" si="25"/>
        <v>66.298000000000002</v>
      </c>
      <c r="AL207" s="1">
        <v>2</v>
      </c>
      <c r="AM207" s="1">
        <v>0</v>
      </c>
      <c r="AN207" s="1">
        <v>13</v>
      </c>
      <c r="AO207" s="1">
        <f t="shared" si="26"/>
        <v>15</v>
      </c>
      <c r="AP207" s="1">
        <v>0</v>
      </c>
      <c r="AQ207" s="1">
        <v>0</v>
      </c>
      <c r="AR207" s="1">
        <v>0</v>
      </c>
      <c r="AS207" s="1">
        <f>+SUM(BS_InfraMR[[#This Row],[B.02.1 - Parque de Coches Eléctricos Motrices]:[B.02.3 - Parque de Coches Eléctricos Motrices Tipo R]])</f>
        <v>0</v>
      </c>
      <c r="AT207" s="1">
        <v>0</v>
      </c>
      <c r="AU207" s="1">
        <v>0</v>
      </c>
      <c r="AV207" s="1">
        <v>0</v>
      </c>
      <c r="AW207" s="1">
        <f>+SUM(BS_InfraMR[[#This Row],[B.03.1 - Parque de Coches Motores Motrices Remolcados]:[B.03.3 - Parque de Coches Motores Motrices Cabina]])</f>
        <v>0</v>
      </c>
      <c r="AX207" s="1">
        <v>43</v>
      </c>
      <c r="AY207" s="1">
        <v>13</v>
      </c>
      <c r="AZ207" s="1">
        <v>0</v>
      </c>
      <c r="BA207" s="1">
        <v>26</v>
      </c>
      <c r="BB207" s="1">
        <v>0</v>
      </c>
      <c r="BC207" s="1">
        <f t="shared" si="27"/>
        <v>82</v>
      </c>
      <c r="BD207" s="1">
        <v>1</v>
      </c>
      <c r="BE207" s="1">
        <v>31</v>
      </c>
      <c r="BF207" s="12">
        <v>1</v>
      </c>
    </row>
    <row r="208" spans="1:58">
      <c r="A208" s="1">
        <v>2010</v>
      </c>
      <c r="B208" s="1" t="s">
        <v>117</v>
      </c>
      <c r="C208" s="12">
        <v>18.643000000000001</v>
      </c>
      <c r="D208" s="12">
        <v>47.968000000000004</v>
      </c>
      <c r="E208" s="12">
        <v>0</v>
      </c>
      <c r="F208" s="12">
        <v>0</v>
      </c>
      <c r="G208" s="12">
        <f t="shared" si="21"/>
        <v>66.611000000000004</v>
      </c>
      <c r="H208" s="12">
        <v>66.611000000000004</v>
      </c>
      <c r="I208" s="12">
        <v>103.99600000000001</v>
      </c>
      <c r="J208" s="12">
        <v>114.57899999999999</v>
      </c>
      <c r="K208" s="12">
        <v>0</v>
      </c>
      <c r="L208" s="12">
        <v>0</v>
      </c>
      <c r="M208" s="12">
        <v>0</v>
      </c>
      <c r="N208" s="12">
        <f>+BS_InfraMR[[#This Row],[A.03.1 -  Longitud de Vías de Explotación No Electrificadas Troncales y Ramales (vía principal) (km)]]+BS_InfraMR[[#This Row],[A.04.1 -  Longitud de Vías de Explotación Electrificadas Troncales y Ramales (vía principal) (km)]]</f>
        <v>114.57899999999999</v>
      </c>
      <c r="O208" s="12">
        <v>114.57899999999999</v>
      </c>
      <c r="P208" s="1">
        <v>23</v>
      </c>
      <c r="Q208" s="1">
        <v>6</v>
      </c>
      <c r="R208" s="1">
        <v>1</v>
      </c>
      <c r="S208" s="1">
        <f>+SUM(BS_InfraMR[[#This Row],[A.05.1 - Número de Estaciones en Explotación (cantidad)]:[A.07.1 - Número de Apeaderos en Explotación (cantidad)]])</f>
        <v>30</v>
      </c>
      <c r="T208" s="1">
        <v>18</v>
      </c>
      <c r="U208" s="1">
        <v>31</v>
      </c>
      <c r="V208" s="1">
        <v>0</v>
      </c>
      <c r="W208" s="1">
        <v>26</v>
      </c>
      <c r="X208" s="1">
        <v>0</v>
      </c>
      <c r="Y208" s="1">
        <f t="shared" si="22"/>
        <v>75</v>
      </c>
      <c r="Z208" s="1">
        <v>13</v>
      </c>
      <c r="AA208" s="1">
        <v>13</v>
      </c>
      <c r="AB208" s="1">
        <f>+BS_InfraMR[[#This Row],[Total Pasos Vehiculares a Nivel]]</f>
        <v>75</v>
      </c>
      <c r="AC208" s="1">
        <f t="shared" si="23"/>
        <v>101</v>
      </c>
      <c r="AD208" s="1">
        <v>1</v>
      </c>
      <c r="AE208" s="1">
        <v>8</v>
      </c>
      <c r="AF208" s="1">
        <v>11</v>
      </c>
      <c r="AG208" s="1">
        <f t="shared" si="24"/>
        <v>20</v>
      </c>
      <c r="AH208" s="12">
        <v>16.120999999999999</v>
      </c>
      <c r="AI208" s="12">
        <v>0</v>
      </c>
      <c r="AJ208" s="12">
        <v>50.177</v>
      </c>
      <c r="AK208" s="12">
        <f t="shared" si="25"/>
        <v>66.298000000000002</v>
      </c>
      <c r="AL208" s="1">
        <v>2</v>
      </c>
      <c r="AM208" s="1">
        <v>0</v>
      </c>
      <c r="AN208" s="1">
        <v>13</v>
      </c>
      <c r="AO208" s="1">
        <f t="shared" si="26"/>
        <v>15</v>
      </c>
      <c r="AP208" s="1">
        <v>0</v>
      </c>
      <c r="AQ208" s="1">
        <v>0</v>
      </c>
      <c r="AR208" s="1">
        <v>0</v>
      </c>
      <c r="AS208" s="1">
        <f>+SUM(BS_InfraMR[[#This Row],[B.02.1 - Parque de Coches Eléctricos Motrices]:[B.02.3 - Parque de Coches Eléctricos Motrices Tipo R]])</f>
        <v>0</v>
      </c>
      <c r="AT208" s="1">
        <v>0</v>
      </c>
      <c r="AU208" s="1">
        <v>0</v>
      </c>
      <c r="AV208" s="1">
        <v>0</v>
      </c>
      <c r="AW208" s="1">
        <f>+SUM(BS_InfraMR[[#This Row],[B.03.1 - Parque de Coches Motores Motrices Remolcados]:[B.03.3 - Parque de Coches Motores Motrices Cabina]])</f>
        <v>0</v>
      </c>
      <c r="AX208" s="1">
        <v>43</v>
      </c>
      <c r="AY208" s="1">
        <v>13</v>
      </c>
      <c r="AZ208" s="1">
        <v>0</v>
      </c>
      <c r="BA208" s="1">
        <v>26</v>
      </c>
      <c r="BB208" s="1">
        <v>0</v>
      </c>
      <c r="BC208" s="1">
        <f t="shared" si="27"/>
        <v>82</v>
      </c>
      <c r="BD208" s="1">
        <v>1</v>
      </c>
      <c r="BE208" s="1">
        <v>31</v>
      </c>
      <c r="BF208" s="12">
        <v>1</v>
      </c>
    </row>
    <row r="209" spans="1:58">
      <c r="A209" s="1">
        <v>2010</v>
      </c>
      <c r="B209" s="1" t="s">
        <v>118</v>
      </c>
      <c r="C209" s="12">
        <v>18.643000000000001</v>
      </c>
      <c r="D209" s="12">
        <v>47.968000000000004</v>
      </c>
      <c r="E209" s="12">
        <v>0</v>
      </c>
      <c r="F209" s="12">
        <v>0</v>
      </c>
      <c r="G209" s="12">
        <f t="shared" si="21"/>
        <v>66.611000000000004</v>
      </c>
      <c r="H209" s="12">
        <v>66.611000000000004</v>
      </c>
      <c r="I209" s="12">
        <v>103.99600000000001</v>
      </c>
      <c r="J209" s="12">
        <v>114.57899999999999</v>
      </c>
      <c r="K209" s="12">
        <v>0</v>
      </c>
      <c r="L209" s="12">
        <v>0</v>
      </c>
      <c r="M209" s="12">
        <v>0</v>
      </c>
      <c r="N209" s="12">
        <f>+BS_InfraMR[[#This Row],[A.03.1 -  Longitud de Vías de Explotación No Electrificadas Troncales y Ramales (vía principal) (km)]]+BS_InfraMR[[#This Row],[A.04.1 -  Longitud de Vías de Explotación Electrificadas Troncales y Ramales (vía principal) (km)]]</f>
        <v>114.57899999999999</v>
      </c>
      <c r="O209" s="12">
        <v>114.57899999999999</v>
      </c>
      <c r="P209" s="1">
        <v>23</v>
      </c>
      <c r="Q209" s="1">
        <v>6</v>
      </c>
      <c r="R209" s="1">
        <v>1</v>
      </c>
      <c r="S209" s="1">
        <f>+SUM(BS_InfraMR[[#This Row],[A.05.1 - Número de Estaciones en Explotación (cantidad)]:[A.07.1 - Número de Apeaderos en Explotación (cantidad)]])</f>
        <v>30</v>
      </c>
      <c r="T209" s="1">
        <v>18</v>
      </c>
      <c r="U209" s="1">
        <v>31</v>
      </c>
      <c r="V209" s="1">
        <v>0</v>
      </c>
      <c r="W209" s="1">
        <v>26</v>
      </c>
      <c r="X209" s="1">
        <v>0</v>
      </c>
      <c r="Y209" s="1">
        <f t="shared" si="22"/>
        <v>75</v>
      </c>
      <c r="Z209" s="1">
        <v>13</v>
      </c>
      <c r="AA209" s="1">
        <v>13</v>
      </c>
      <c r="AB209" s="1">
        <f>+BS_InfraMR[[#This Row],[Total Pasos Vehiculares a Nivel]]</f>
        <v>75</v>
      </c>
      <c r="AC209" s="1">
        <f t="shared" si="23"/>
        <v>101</v>
      </c>
      <c r="AD209" s="1">
        <v>1</v>
      </c>
      <c r="AE209" s="1">
        <v>8</v>
      </c>
      <c r="AF209" s="1">
        <v>11</v>
      </c>
      <c r="AG209" s="1">
        <f t="shared" si="24"/>
        <v>20</v>
      </c>
      <c r="AH209" s="12">
        <v>16.120999999999999</v>
      </c>
      <c r="AI209" s="12">
        <v>0</v>
      </c>
      <c r="AJ209" s="12">
        <v>50.177</v>
      </c>
      <c r="AK209" s="12">
        <f t="shared" si="25"/>
        <v>66.298000000000002</v>
      </c>
      <c r="AL209" s="1">
        <v>2</v>
      </c>
      <c r="AM209" s="1">
        <v>0</v>
      </c>
      <c r="AN209" s="1">
        <v>13</v>
      </c>
      <c r="AO209" s="1">
        <f t="shared" si="26"/>
        <v>15</v>
      </c>
      <c r="AP209" s="1">
        <v>0</v>
      </c>
      <c r="AQ209" s="1">
        <v>0</v>
      </c>
      <c r="AR209" s="1">
        <v>0</v>
      </c>
      <c r="AS209" s="1">
        <f>+SUM(BS_InfraMR[[#This Row],[B.02.1 - Parque de Coches Eléctricos Motrices]:[B.02.3 - Parque de Coches Eléctricos Motrices Tipo R]])</f>
        <v>0</v>
      </c>
      <c r="AT209" s="1">
        <v>0</v>
      </c>
      <c r="AU209" s="1">
        <v>0</v>
      </c>
      <c r="AV209" s="1">
        <v>0</v>
      </c>
      <c r="AW209" s="1">
        <f>+SUM(BS_InfraMR[[#This Row],[B.03.1 - Parque de Coches Motores Motrices Remolcados]:[B.03.3 - Parque de Coches Motores Motrices Cabina]])</f>
        <v>0</v>
      </c>
      <c r="AX209" s="1">
        <v>43</v>
      </c>
      <c r="AY209" s="1">
        <v>13</v>
      </c>
      <c r="AZ209" s="1">
        <v>0</v>
      </c>
      <c r="BA209" s="1">
        <v>26</v>
      </c>
      <c r="BB209" s="1">
        <v>0</v>
      </c>
      <c r="BC209" s="1">
        <f t="shared" si="27"/>
        <v>82</v>
      </c>
      <c r="BD209" s="1">
        <v>1</v>
      </c>
      <c r="BE209" s="1">
        <v>31</v>
      </c>
      <c r="BF209" s="12">
        <v>1</v>
      </c>
    </row>
    <row r="210" spans="1:58">
      <c r="A210" s="1">
        <v>2010</v>
      </c>
      <c r="B210" s="1" t="s">
        <v>119</v>
      </c>
      <c r="C210" s="12">
        <v>18.643000000000001</v>
      </c>
      <c r="D210" s="12">
        <v>47.968000000000004</v>
      </c>
      <c r="E210" s="12">
        <v>0</v>
      </c>
      <c r="F210" s="12">
        <v>0</v>
      </c>
      <c r="G210" s="12">
        <f t="shared" si="21"/>
        <v>66.611000000000004</v>
      </c>
      <c r="H210" s="12">
        <v>66.611000000000004</v>
      </c>
      <c r="I210" s="12">
        <v>103.99600000000001</v>
      </c>
      <c r="J210" s="12">
        <v>114.57899999999999</v>
      </c>
      <c r="K210" s="12">
        <v>0</v>
      </c>
      <c r="L210" s="12">
        <v>0</v>
      </c>
      <c r="M210" s="12">
        <v>0</v>
      </c>
      <c r="N210" s="12">
        <f>+BS_InfraMR[[#This Row],[A.03.1 -  Longitud de Vías de Explotación No Electrificadas Troncales y Ramales (vía principal) (km)]]+BS_InfraMR[[#This Row],[A.04.1 -  Longitud de Vías de Explotación Electrificadas Troncales y Ramales (vía principal) (km)]]</f>
        <v>114.57899999999999</v>
      </c>
      <c r="O210" s="12">
        <v>114.57899999999999</v>
      </c>
      <c r="P210" s="1">
        <v>23</v>
      </c>
      <c r="Q210" s="1">
        <v>6</v>
      </c>
      <c r="R210" s="1">
        <v>1</v>
      </c>
      <c r="S210" s="1">
        <f>+SUM(BS_InfraMR[[#This Row],[A.05.1 - Número de Estaciones en Explotación (cantidad)]:[A.07.1 - Número de Apeaderos en Explotación (cantidad)]])</f>
        <v>30</v>
      </c>
      <c r="T210" s="1">
        <v>18</v>
      </c>
      <c r="U210" s="1">
        <v>31</v>
      </c>
      <c r="V210" s="1">
        <v>0</v>
      </c>
      <c r="W210" s="1">
        <v>26</v>
      </c>
      <c r="X210" s="1">
        <v>0</v>
      </c>
      <c r="Y210" s="1">
        <f t="shared" si="22"/>
        <v>75</v>
      </c>
      <c r="Z210" s="1">
        <v>13</v>
      </c>
      <c r="AA210" s="1">
        <v>13</v>
      </c>
      <c r="AB210" s="1">
        <f>+BS_InfraMR[[#This Row],[Total Pasos Vehiculares a Nivel]]</f>
        <v>75</v>
      </c>
      <c r="AC210" s="1">
        <f t="shared" si="23"/>
        <v>101</v>
      </c>
      <c r="AD210" s="1">
        <v>1</v>
      </c>
      <c r="AE210" s="1">
        <v>8</v>
      </c>
      <c r="AF210" s="1">
        <v>11</v>
      </c>
      <c r="AG210" s="1">
        <f t="shared" si="24"/>
        <v>20</v>
      </c>
      <c r="AH210" s="12">
        <v>16.120999999999999</v>
      </c>
      <c r="AI210" s="12">
        <v>0</v>
      </c>
      <c r="AJ210" s="12">
        <v>50.177</v>
      </c>
      <c r="AK210" s="12">
        <f t="shared" si="25"/>
        <v>66.298000000000002</v>
      </c>
      <c r="AL210" s="1">
        <v>2</v>
      </c>
      <c r="AM210" s="1">
        <v>0</v>
      </c>
      <c r="AN210" s="1">
        <v>13</v>
      </c>
      <c r="AO210" s="1">
        <f t="shared" si="26"/>
        <v>15</v>
      </c>
      <c r="AP210" s="1">
        <v>0</v>
      </c>
      <c r="AQ210" s="1">
        <v>0</v>
      </c>
      <c r="AR210" s="1">
        <v>0</v>
      </c>
      <c r="AS210" s="1">
        <f>+SUM(BS_InfraMR[[#This Row],[B.02.1 - Parque de Coches Eléctricos Motrices]:[B.02.3 - Parque de Coches Eléctricos Motrices Tipo R]])</f>
        <v>0</v>
      </c>
      <c r="AT210" s="1">
        <v>0</v>
      </c>
      <c r="AU210" s="1">
        <v>0</v>
      </c>
      <c r="AV210" s="1">
        <v>0</v>
      </c>
      <c r="AW210" s="1">
        <f>+SUM(BS_InfraMR[[#This Row],[B.03.1 - Parque de Coches Motores Motrices Remolcados]:[B.03.3 - Parque de Coches Motores Motrices Cabina]])</f>
        <v>0</v>
      </c>
      <c r="AX210" s="1">
        <v>43</v>
      </c>
      <c r="AY210" s="1">
        <v>13</v>
      </c>
      <c r="AZ210" s="1">
        <v>0</v>
      </c>
      <c r="BA210" s="1">
        <v>26</v>
      </c>
      <c r="BB210" s="1">
        <v>0</v>
      </c>
      <c r="BC210" s="1">
        <f t="shared" si="27"/>
        <v>82</v>
      </c>
      <c r="BD210" s="1">
        <v>1</v>
      </c>
      <c r="BE210" s="1">
        <v>31</v>
      </c>
      <c r="BF210" s="12">
        <v>1</v>
      </c>
    </row>
    <row r="211" spans="1:58">
      <c r="A211" s="1">
        <v>2010</v>
      </c>
      <c r="B211" s="1" t="s">
        <v>120</v>
      </c>
      <c r="C211" s="12">
        <v>18.643000000000001</v>
      </c>
      <c r="D211" s="12">
        <v>47.968000000000004</v>
      </c>
      <c r="E211" s="12">
        <v>0</v>
      </c>
      <c r="F211" s="12">
        <v>0</v>
      </c>
      <c r="G211" s="12">
        <f t="shared" si="21"/>
        <v>66.611000000000004</v>
      </c>
      <c r="H211" s="12">
        <v>66.611000000000004</v>
      </c>
      <c r="I211" s="12">
        <v>103.99600000000001</v>
      </c>
      <c r="J211" s="12">
        <v>114.57899999999999</v>
      </c>
      <c r="K211" s="12">
        <v>0</v>
      </c>
      <c r="L211" s="12">
        <v>0</v>
      </c>
      <c r="M211" s="12">
        <v>0</v>
      </c>
      <c r="N211" s="12">
        <f>+BS_InfraMR[[#This Row],[A.03.1 -  Longitud de Vías de Explotación No Electrificadas Troncales y Ramales (vía principal) (km)]]+BS_InfraMR[[#This Row],[A.04.1 -  Longitud de Vías de Explotación Electrificadas Troncales y Ramales (vía principal) (km)]]</f>
        <v>114.57899999999999</v>
      </c>
      <c r="O211" s="12">
        <v>114.57899999999999</v>
      </c>
      <c r="P211" s="1">
        <v>23</v>
      </c>
      <c r="Q211" s="1">
        <v>6</v>
      </c>
      <c r="R211" s="1">
        <v>1</v>
      </c>
      <c r="S211" s="1">
        <f>+SUM(BS_InfraMR[[#This Row],[A.05.1 - Número de Estaciones en Explotación (cantidad)]:[A.07.1 - Número de Apeaderos en Explotación (cantidad)]])</f>
        <v>30</v>
      </c>
      <c r="T211" s="1">
        <v>18</v>
      </c>
      <c r="U211" s="1">
        <v>31</v>
      </c>
      <c r="V211" s="1">
        <v>0</v>
      </c>
      <c r="W211" s="1">
        <v>26</v>
      </c>
      <c r="X211" s="1">
        <v>0</v>
      </c>
      <c r="Y211" s="1">
        <f t="shared" si="22"/>
        <v>75</v>
      </c>
      <c r="Z211" s="1">
        <v>13</v>
      </c>
      <c r="AA211" s="1">
        <v>13</v>
      </c>
      <c r="AB211" s="1">
        <f>+BS_InfraMR[[#This Row],[Total Pasos Vehiculares a Nivel]]</f>
        <v>75</v>
      </c>
      <c r="AC211" s="1">
        <f t="shared" si="23"/>
        <v>101</v>
      </c>
      <c r="AD211" s="1">
        <v>1</v>
      </c>
      <c r="AE211" s="1">
        <v>8</v>
      </c>
      <c r="AF211" s="1">
        <v>11</v>
      </c>
      <c r="AG211" s="1">
        <f t="shared" si="24"/>
        <v>20</v>
      </c>
      <c r="AH211" s="12">
        <v>16.120999999999999</v>
      </c>
      <c r="AI211" s="12">
        <v>0</v>
      </c>
      <c r="AJ211" s="12">
        <v>50.177</v>
      </c>
      <c r="AK211" s="12">
        <f t="shared" si="25"/>
        <v>66.298000000000002</v>
      </c>
      <c r="AL211" s="1">
        <v>2</v>
      </c>
      <c r="AM211" s="1">
        <v>0</v>
      </c>
      <c r="AN211" s="1">
        <v>13</v>
      </c>
      <c r="AO211" s="1">
        <f t="shared" si="26"/>
        <v>15</v>
      </c>
      <c r="AP211" s="1">
        <v>0</v>
      </c>
      <c r="AQ211" s="1">
        <v>0</v>
      </c>
      <c r="AR211" s="1">
        <v>0</v>
      </c>
      <c r="AS211" s="1">
        <f>+SUM(BS_InfraMR[[#This Row],[B.02.1 - Parque de Coches Eléctricos Motrices]:[B.02.3 - Parque de Coches Eléctricos Motrices Tipo R]])</f>
        <v>0</v>
      </c>
      <c r="AT211" s="1">
        <v>0</v>
      </c>
      <c r="AU211" s="1">
        <v>0</v>
      </c>
      <c r="AV211" s="1">
        <v>0</v>
      </c>
      <c r="AW211" s="1">
        <f>+SUM(BS_InfraMR[[#This Row],[B.03.1 - Parque de Coches Motores Motrices Remolcados]:[B.03.3 - Parque de Coches Motores Motrices Cabina]])</f>
        <v>0</v>
      </c>
      <c r="AX211" s="1">
        <v>43</v>
      </c>
      <c r="AY211" s="1">
        <v>13</v>
      </c>
      <c r="AZ211" s="1">
        <v>0</v>
      </c>
      <c r="BA211" s="1">
        <v>26</v>
      </c>
      <c r="BB211" s="1">
        <v>0</v>
      </c>
      <c r="BC211" s="1">
        <f t="shared" si="27"/>
        <v>82</v>
      </c>
      <c r="BD211" s="1">
        <v>1</v>
      </c>
      <c r="BE211" s="1">
        <v>31</v>
      </c>
      <c r="BF211" s="12">
        <v>1</v>
      </c>
    </row>
    <row r="212" spans="1:58">
      <c r="A212" s="1">
        <v>2010</v>
      </c>
      <c r="B212" s="1" t="s">
        <v>121</v>
      </c>
      <c r="C212" s="12">
        <v>18.643000000000001</v>
      </c>
      <c r="D212" s="12">
        <v>47.968000000000004</v>
      </c>
      <c r="E212" s="12">
        <v>0</v>
      </c>
      <c r="F212" s="12">
        <v>0</v>
      </c>
      <c r="G212" s="12">
        <f t="shared" si="21"/>
        <v>66.611000000000004</v>
      </c>
      <c r="H212" s="12">
        <v>66.611000000000004</v>
      </c>
      <c r="I212" s="12">
        <v>103.99600000000001</v>
      </c>
      <c r="J212" s="12">
        <v>114.57899999999999</v>
      </c>
      <c r="K212" s="12">
        <v>0</v>
      </c>
      <c r="L212" s="12">
        <v>0</v>
      </c>
      <c r="M212" s="12">
        <v>0</v>
      </c>
      <c r="N212" s="12">
        <f>+BS_InfraMR[[#This Row],[A.03.1 -  Longitud de Vías de Explotación No Electrificadas Troncales y Ramales (vía principal) (km)]]+BS_InfraMR[[#This Row],[A.04.1 -  Longitud de Vías de Explotación Electrificadas Troncales y Ramales (vía principal) (km)]]</f>
        <v>114.57899999999999</v>
      </c>
      <c r="O212" s="12">
        <v>114.57899999999999</v>
      </c>
      <c r="P212" s="1">
        <v>23</v>
      </c>
      <c r="Q212" s="1">
        <v>6</v>
      </c>
      <c r="R212" s="1">
        <v>1</v>
      </c>
      <c r="S212" s="1">
        <f>+SUM(BS_InfraMR[[#This Row],[A.05.1 - Número de Estaciones en Explotación (cantidad)]:[A.07.1 - Número de Apeaderos en Explotación (cantidad)]])</f>
        <v>30</v>
      </c>
      <c r="T212" s="1">
        <v>18</v>
      </c>
      <c r="U212" s="1">
        <v>31</v>
      </c>
      <c r="V212" s="1">
        <v>0</v>
      </c>
      <c r="W212" s="1">
        <v>26</v>
      </c>
      <c r="X212" s="1">
        <v>0</v>
      </c>
      <c r="Y212" s="1">
        <f t="shared" si="22"/>
        <v>75</v>
      </c>
      <c r="Z212" s="1">
        <v>13</v>
      </c>
      <c r="AA212" s="1">
        <v>13</v>
      </c>
      <c r="AB212" s="1">
        <f>+BS_InfraMR[[#This Row],[Total Pasos Vehiculares a Nivel]]</f>
        <v>75</v>
      </c>
      <c r="AC212" s="1">
        <f t="shared" si="23"/>
        <v>101</v>
      </c>
      <c r="AD212" s="1">
        <v>1</v>
      </c>
      <c r="AE212" s="1">
        <v>8</v>
      </c>
      <c r="AF212" s="1">
        <v>11</v>
      </c>
      <c r="AG212" s="1">
        <f t="shared" si="24"/>
        <v>20</v>
      </c>
      <c r="AH212" s="12">
        <v>16.120999999999999</v>
      </c>
      <c r="AI212" s="12">
        <v>0</v>
      </c>
      <c r="AJ212" s="12">
        <v>50.177</v>
      </c>
      <c r="AK212" s="12">
        <f t="shared" si="25"/>
        <v>66.298000000000002</v>
      </c>
      <c r="AL212" s="1">
        <v>2</v>
      </c>
      <c r="AM212" s="1">
        <v>0</v>
      </c>
      <c r="AN212" s="1">
        <v>13</v>
      </c>
      <c r="AO212" s="1">
        <f t="shared" si="26"/>
        <v>15</v>
      </c>
      <c r="AP212" s="1">
        <v>0</v>
      </c>
      <c r="AQ212" s="1">
        <v>0</v>
      </c>
      <c r="AR212" s="1">
        <v>0</v>
      </c>
      <c r="AS212" s="1">
        <f>+SUM(BS_InfraMR[[#This Row],[B.02.1 - Parque de Coches Eléctricos Motrices]:[B.02.3 - Parque de Coches Eléctricos Motrices Tipo R]])</f>
        <v>0</v>
      </c>
      <c r="AT212" s="1">
        <v>0</v>
      </c>
      <c r="AU212" s="1">
        <v>0</v>
      </c>
      <c r="AV212" s="1">
        <v>0</v>
      </c>
      <c r="AW212" s="1">
        <f>+SUM(BS_InfraMR[[#This Row],[B.03.1 - Parque de Coches Motores Motrices Remolcados]:[B.03.3 - Parque de Coches Motores Motrices Cabina]])</f>
        <v>0</v>
      </c>
      <c r="AX212" s="1">
        <v>43</v>
      </c>
      <c r="AY212" s="1">
        <v>13</v>
      </c>
      <c r="AZ212" s="1">
        <v>0</v>
      </c>
      <c r="BA212" s="1">
        <v>26</v>
      </c>
      <c r="BB212" s="1">
        <v>0</v>
      </c>
      <c r="BC212" s="1">
        <f t="shared" si="27"/>
        <v>82</v>
      </c>
      <c r="BD212" s="1">
        <v>1</v>
      </c>
      <c r="BE212" s="1">
        <v>31</v>
      </c>
      <c r="BF212" s="12">
        <v>1</v>
      </c>
    </row>
    <row r="213" spans="1:58">
      <c r="A213" s="1">
        <v>2010</v>
      </c>
      <c r="B213" s="1" t="s">
        <v>122</v>
      </c>
      <c r="C213" s="12">
        <v>18.643000000000001</v>
      </c>
      <c r="D213" s="12">
        <v>47.968000000000004</v>
      </c>
      <c r="E213" s="12">
        <v>0</v>
      </c>
      <c r="F213" s="12">
        <v>0</v>
      </c>
      <c r="G213" s="12">
        <f t="shared" si="21"/>
        <v>66.611000000000004</v>
      </c>
      <c r="H213" s="12">
        <v>66.611000000000004</v>
      </c>
      <c r="I213" s="12">
        <v>103.99600000000001</v>
      </c>
      <c r="J213" s="12">
        <v>114.57899999999999</v>
      </c>
      <c r="K213" s="12">
        <v>0</v>
      </c>
      <c r="L213" s="12">
        <v>0</v>
      </c>
      <c r="M213" s="12">
        <v>0</v>
      </c>
      <c r="N213" s="12">
        <f>+BS_InfraMR[[#This Row],[A.03.1 -  Longitud de Vías de Explotación No Electrificadas Troncales y Ramales (vía principal) (km)]]+BS_InfraMR[[#This Row],[A.04.1 -  Longitud de Vías de Explotación Electrificadas Troncales y Ramales (vía principal) (km)]]</f>
        <v>114.57899999999999</v>
      </c>
      <c r="O213" s="12">
        <v>114.57899999999999</v>
      </c>
      <c r="P213" s="1">
        <v>23</v>
      </c>
      <c r="Q213" s="1">
        <v>6</v>
      </c>
      <c r="R213" s="1">
        <v>1</v>
      </c>
      <c r="S213" s="1">
        <f>+SUM(BS_InfraMR[[#This Row],[A.05.1 - Número de Estaciones en Explotación (cantidad)]:[A.07.1 - Número de Apeaderos en Explotación (cantidad)]])</f>
        <v>30</v>
      </c>
      <c r="T213" s="1">
        <v>18</v>
      </c>
      <c r="U213" s="1">
        <v>31</v>
      </c>
      <c r="V213" s="1">
        <v>0</v>
      </c>
      <c r="W213" s="1">
        <v>26</v>
      </c>
      <c r="X213" s="1">
        <v>0</v>
      </c>
      <c r="Y213" s="1">
        <f t="shared" si="22"/>
        <v>75</v>
      </c>
      <c r="Z213" s="1">
        <v>13</v>
      </c>
      <c r="AA213" s="1">
        <v>13</v>
      </c>
      <c r="AB213" s="1">
        <f>+BS_InfraMR[[#This Row],[Total Pasos Vehiculares a Nivel]]</f>
        <v>75</v>
      </c>
      <c r="AC213" s="1">
        <f t="shared" si="23"/>
        <v>101</v>
      </c>
      <c r="AD213" s="1">
        <v>1</v>
      </c>
      <c r="AE213" s="1">
        <v>8</v>
      </c>
      <c r="AF213" s="1">
        <v>11</v>
      </c>
      <c r="AG213" s="1">
        <f t="shared" si="24"/>
        <v>20</v>
      </c>
      <c r="AH213" s="12">
        <v>16.120999999999999</v>
      </c>
      <c r="AI213" s="12">
        <v>0</v>
      </c>
      <c r="AJ213" s="12">
        <v>50.177</v>
      </c>
      <c r="AK213" s="12">
        <f t="shared" si="25"/>
        <v>66.298000000000002</v>
      </c>
      <c r="AL213" s="1">
        <v>2</v>
      </c>
      <c r="AM213" s="1">
        <v>0</v>
      </c>
      <c r="AN213" s="1">
        <v>13</v>
      </c>
      <c r="AO213" s="1">
        <f t="shared" si="26"/>
        <v>15</v>
      </c>
      <c r="AP213" s="1">
        <v>0</v>
      </c>
      <c r="AQ213" s="1">
        <v>0</v>
      </c>
      <c r="AR213" s="1">
        <v>0</v>
      </c>
      <c r="AS213" s="1">
        <f>+SUM(BS_InfraMR[[#This Row],[B.02.1 - Parque de Coches Eléctricos Motrices]:[B.02.3 - Parque de Coches Eléctricos Motrices Tipo R]])</f>
        <v>0</v>
      </c>
      <c r="AT213" s="1">
        <v>0</v>
      </c>
      <c r="AU213" s="1">
        <v>0</v>
      </c>
      <c r="AV213" s="1">
        <v>0</v>
      </c>
      <c r="AW213" s="1">
        <f>+SUM(BS_InfraMR[[#This Row],[B.03.1 - Parque de Coches Motores Motrices Remolcados]:[B.03.3 - Parque de Coches Motores Motrices Cabina]])</f>
        <v>0</v>
      </c>
      <c r="AX213" s="1">
        <v>43</v>
      </c>
      <c r="AY213" s="1">
        <v>13</v>
      </c>
      <c r="AZ213" s="1">
        <v>0</v>
      </c>
      <c r="BA213" s="1">
        <v>26</v>
      </c>
      <c r="BB213" s="1">
        <v>0</v>
      </c>
      <c r="BC213" s="1">
        <f t="shared" si="27"/>
        <v>82</v>
      </c>
      <c r="BD213" s="1">
        <v>1</v>
      </c>
      <c r="BE213" s="1">
        <v>31</v>
      </c>
      <c r="BF213" s="12">
        <v>1</v>
      </c>
    </row>
    <row r="214" spans="1:58">
      <c r="A214" s="1">
        <v>2010</v>
      </c>
      <c r="B214" s="1" t="s">
        <v>123</v>
      </c>
      <c r="C214" s="12">
        <v>18.643000000000001</v>
      </c>
      <c r="D214" s="12">
        <v>47.968000000000004</v>
      </c>
      <c r="E214" s="12">
        <v>0</v>
      </c>
      <c r="F214" s="12">
        <v>0</v>
      </c>
      <c r="G214" s="12">
        <f t="shared" si="21"/>
        <v>66.611000000000004</v>
      </c>
      <c r="H214" s="12">
        <v>66.611000000000004</v>
      </c>
      <c r="I214" s="12">
        <v>103.99600000000001</v>
      </c>
      <c r="J214" s="12">
        <v>114.57899999999999</v>
      </c>
      <c r="K214" s="12">
        <v>0</v>
      </c>
      <c r="L214" s="12">
        <v>0</v>
      </c>
      <c r="M214" s="12">
        <v>0</v>
      </c>
      <c r="N214" s="12">
        <f>+BS_InfraMR[[#This Row],[A.03.1 -  Longitud de Vías de Explotación No Electrificadas Troncales y Ramales (vía principal) (km)]]+BS_InfraMR[[#This Row],[A.04.1 -  Longitud de Vías de Explotación Electrificadas Troncales y Ramales (vía principal) (km)]]</f>
        <v>114.57899999999999</v>
      </c>
      <c r="O214" s="12">
        <v>114.57899999999999</v>
      </c>
      <c r="P214" s="1">
        <v>23</v>
      </c>
      <c r="Q214" s="1">
        <v>6</v>
      </c>
      <c r="R214" s="1">
        <v>1</v>
      </c>
      <c r="S214" s="1">
        <f>+SUM(BS_InfraMR[[#This Row],[A.05.1 - Número de Estaciones en Explotación (cantidad)]:[A.07.1 - Número de Apeaderos en Explotación (cantidad)]])</f>
        <v>30</v>
      </c>
      <c r="T214" s="1">
        <v>18</v>
      </c>
      <c r="U214" s="1">
        <v>31</v>
      </c>
      <c r="V214" s="1">
        <v>0</v>
      </c>
      <c r="W214" s="1">
        <v>26</v>
      </c>
      <c r="X214" s="1">
        <v>0</v>
      </c>
      <c r="Y214" s="1">
        <f t="shared" si="22"/>
        <v>75</v>
      </c>
      <c r="Z214" s="1">
        <v>13</v>
      </c>
      <c r="AA214" s="1">
        <v>13</v>
      </c>
      <c r="AB214" s="1">
        <f>+BS_InfraMR[[#This Row],[Total Pasos Vehiculares a Nivel]]</f>
        <v>75</v>
      </c>
      <c r="AC214" s="1">
        <f t="shared" si="23"/>
        <v>101</v>
      </c>
      <c r="AD214" s="1">
        <v>1</v>
      </c>
      <c r="AE214" s="1">
        <v>8</v>
      </c>
      <c r="AF214" s="1">
        <v>11</v>
      </c>
      <c r="AG214" s="1">
        <f t="shared" si="24"/>
        <v>20</v>
      </c>
      <c r="AH214" s="12">
        <v>16.120999999999999</v>
      </c>
      <c r="AI214" s="12">
        <v>0</v>
      </c>
      <c r="AJ214" s="12">
        <v>50.177</v>
      </c>
      <c r="AK214" s="12">
        <f t="shared" si="25"/>
        <v>66.298000000000002</v>
      </c>
      <c r="AL214" s="1">
        <v>2</v>
      </c>
      <c r="AM214" s="1">
        <v>0</v>
      </c>
      <c r="AN214" s="1">
        <v>13</v>
      </c>
      <c r="AO214" s="1">
        <f t="shared" si="26"/>
        <v>15</v>
      </c>
      <c r="AP214" s="1">
        <v>0</v>
      </c>
      <c r="AQ214" s="1">
        <v>0</v>
      </c>
      <c r="AR214" s="1">
        <v>0</v>
      </c>
      <c r="AS214" s="1">
        <f>+SUM(BS_InfraMR[[#This Row],[B.02.1 - Parque de Coches Eléctricos Motrices]:[B.02.3 - Parque de Coches Eléctricos Motrices Tipo R]])</f>
        <v>0</v>
      </c>
      <c r="AT214" s="1">
        <v>0</v>
      </c>
      <c r="AU214" s="1">
        <v>0</v>
      </c>
      <c r="AV214" s="1">
        <v>0</v>
      </c>
      <c r="AW214" s="1">
        <f>+SUM(BS_InfraMR[[#This Row],[B.03.1 - Parque de Coches Motores Motrices Remolcados]:[B.03.3 - Parque de Coches Motores Motrices Cabina]])</f>
        <v>0</v>
      </c>
      <c r="AX214" s="1">
        <v>43</v>
      </c>
      <c r="AY214" s="1">
        <v>13</v>
      </c>
      <c r="AZ214" s="1">
        <v>0</v>
      </c>
      <c r="BA214" s="1">
        <v>26</v>
      </c>
      <c r="BB214" s="1">
        <v>0</v>
      </c>
      <c r="BC214" s="1">
        <f t="shared" si="27"/>
        <v>82</v>
      </c>
      <c r="BD214" s="1">
        <v>1</v>
      </c>
      <c r="BE214" s="1">
        <v>31</v>
      </c>
      <c r="BF214" s="12">
        <v>1</v>
      </c>
    </row>
    <row r="215" spans="1:58">
      <c r="A215" s="1">
        <v>2010</v>
      </c>
      <c r="B215" s="1" t="s">
        <v>124</v>
      </c>
      <c r="C215" s="12">
        <v>18.643000000000001</v>
      </c>
      <c r="D215" s="12">
        <v>47.968000000000004</v>
      </c>
      <c r="E215" s="12">
        <v>0</v>
      </c>
      <c r="F215" s="12">
        <v>0</v>
      </c>
      <c r="G215" s="12">
        <f t="shared" si="21"/>
        <v>66.611000000000004</v>
      </c>
      <c r="H215" s="12">
        <v>66.611000000000004</v>
      </c>
      <c r="I215" s="12">
        <v>103.99600000000001</v>
      </c>
      <c r="J215" s="12">
        <v>114.57899999999999</v>
      </c>
      <c r="K215" s="12">
        <v>0</v>
      </c>
      <c r="L215" s="12">
        <v>0</v>
      </c>
      <c r="M215" s="12">
        <v>0</v>
      </c>
      <c r="N215" s="12">
        <f>+BS_InfraMR[[#This Row],[A.03.1 -  Longitud de Vías de Explotación No Electrificadas Troncales y Ramales (vía principal) (km)]]+BS_InfraMR[[#This Row],[A.04.1 -  Longitud de Vías de Explotación Electrificadas Troncales y Ramales (vía principal) (km)]]</f>
        <v>114.57899999999999</v>
      </c>
      <c r="O215" s="12">
        <v>114.57899999999999</v>
      </c>
      <c r="P215" s="1">
        <v>23</v>
      </c>
      <c r="Q215" s="1">
        <v>6</v>
      </c>
      <c r="R215" s="1">
        <v>1</v>
      </c>
      <c r="S215" s="1">
        <f>+SUM(BS_InfraMR[[#This Row],[A.05.1 - Número de Estaciones en Explotación (cantidad)]:[A.07.1 - Número de Apeaderos en Explotación (cantidad)]])</f>
        <v>30</v>
      </c>
      <c r="T215" s="1">
        <v>18</v>
      </c>
      <c r="U215" s="1">
        <v>31</v>
      </c>
      <c r="V215" s="1">
        <v>0</v>
      </c>
      <c r="W215" s="1">
        <v>26</v>
      </c>
      <c r="X215" s="1">
        <v>0</v>
      </c>
      <c r="Y215" s="1">
        <f t="shared" si="22"/>
        <v>75</v>
      </c>
      <c r="Z215" s="1">
        <v>13</v>
      </c>
      <c r="AA215" s="1">
        <v>13</v>
      </c>
      <c r="AB215" s="1">
        <f>+BS_InfraMR[[#This Row],[Total Pasos Vehiculares a Nivel]]</f>
        <v>75</v>
      </c>
      <c r="AC215" s="1">
        <f t="shared" si="23"/>
        <v>101</v>
      </c>
      <c r="AD215" s="1">
        <v>1</v>
      </c>
      <c r="AE215" s="1">
        <v>8</v>
      </c>
      <c r="AF215" s="1">
        <v>11</v>
      </c>
      <c r="AG215" s="1">
        <f t="shared" si="24"/>
        <v>20</v>
      </c>
      <c r="AH215" s="12">
        <v>16.120999999999999</v>
      </c>
      <c r="AI215" s="12">
        <v>0</v>
      </c>
      <c r="AJ215" s="12">
        <v>50.177</v>
      </c>
      <c r="AK215" s="12">
        <f t="shared" si="25"/>
        <v>66.298000000000002</v>
      </c>
      <c r="AL215" s="1">
        <v>2</v>
      </c>
      <c r="AM215" s="1">
        <v>0</v>
      </c>
      <c r="AN215" s="1">
        <v>13</v>
      </c>
      <c r="AO215" s="1">
        <f t="shared" si="26"/>
        <v>15</v>
      </c>
      <c r="AP215" s="1">
        <v>0</v>
      </c>
      <c r="AQ215" s="1">
        <v>0</v>
      </c>
      <c r="AR215" s="1">
        <v>0</v>
      </c>
      <c r="AS215" s="1">
        <f>+SUM(BS_InfraMR[[#This Row],[B.02.1 - Parque de Coches Eléctricos Motrices]:[B.02.3 - Parque de Coches Eléctricos Motrices Tipo R]])</f>
        <v>0</v>
      </c>
      <c r="AT215" s="1">
        <v>0</v>
      </c>
      <c r="AU215" s="1">
        <v>0</v>
      </c>
      <c r="AV215" s="1">
        <v>0</v>
      </c>
      <c r="AW215" s="1">
        <f>+SUM(BS_InfraMR[[#This Row],[B.03.1 - Parque de Coches Motores Motrices Remolcados]:[B.03.3 - Parque de Coches Motores Motrices Cabina]])</f>
        <v>0</v>
      </c>
      <c r="AX215" s="1">
        <v>43</v>
      </c>
      <c r="AY215" s="1">
        <v>13</v>
      </c>
      <c r="AZ215" s="1">
        <v>0</v>
      </c>
      <c r="BA215" s="1">
        <v>26</v>
      </c>
      <c r="BB215" s="1">
        <v>0</v>
      </c>
      <c r="BC215" s="1">
        <f t="shared" si="27"/>
        <v>82</v>
      </c>
      <c r="BD215" s="1">
        <v>1</v>
      </c>
      <c r="BE215" s="1">
        <v>31</v>
      </c>
      <c r="BF215" s="12">
        <v>1</v>
      </c>
    </row>
    <row r="216" spans="1:58">
      <c r="A216" s="1">
        <v>2010</v>
      </c>
      <c r="B216" s="1" t="s">
        <v>125</v>
      </c>
      <c r="C216" s="12">
        <v>18.643000000000001</v>
      </c>
      <c r="D216" s="12">
        <v>47.968000000000004</v>
      </c>
      <c r="E216" s="12">
        <v>0</v>
      </c>
      <c r="F216" s="12">
        <v>0</v>
      </c>
      <c r="G216" s="12">
        <f t="shared" si="21"/>
        <v>66.611000000000004</v>
      </c>
      <c r="H216" s="12">
        <v>66.611000000000004</v>
      </c>
      <c r="I216" s="12">
        <v>103.99600000000001</v>
      </c>
      <c r="J216" s="12">
        <v>114.57899999999999</v>
      </c>
      <c r="K216" s="12">
        <v>0</v>
      </c>
      <c r="L216" s="12">
        <v>0</v>
      </c>
      <c r="M216" s="12">
        <v>0</v>
      </c>
      <c r="N216" s="12">
        <f>+BS_InfraMR[[#This Row],[A.03.1 -  Longitud de Vías de Explotación No Electrificadas Troncales y Ramales (vía principal) (km)]]+BS_InfraMR[[#This Row],[A.04.1 -  Longitud de Vías de Explotación Electrificadas Troncales y Ramales (vía principal) (km)]]</f>
        <v>114.57899999999999</v>
      </c>
      <c r="O216" s="12">
        <v>114.57899999999999</v>
      </c>
      <c r="P216" s="1">
        <v>23</v>
      </c>
      <c r="Q216" s="1">
        <v>6</v>
      </c>
      <c r="R216" s="1">
        <v>1</v>
      </c>
      <c r="S216" s="1">
        <f>+SUM(BS_InfraMR[[#This Row],[A.05.1 - Número de Estaciones en Explotación (cantidad)]:[A.07.1 - Número de Apeaderos en Explotación (cantidad)]])</f>
        <v>30</v>
      </c>
      <c r="T216" s="1">
        <v>18</v>
      </c>
      <c r="U216" s="1">
        <v>31</v>
      </c>
      <c r="V216" s="1">
        <v>0</v>
      </c>
      <c r="W216" s="1">
        <v>26</v>
      </c>
      <c r="X216" s="1">
        <v>0</v>
      </c>
      <c r="Y216" s="1">
        <f t="shared" si="22"/>
        <v>75</v>
      </c>
      <c r="Z216" s="1">
        <v>13</v>
      </c>
      <c r="AA216" s="1">
        <v>13</v>
      </c>
      <c r="AB216" s="1">
        <f>+BS_InfraMR[[#This Row],[Total Pasos Vehiculares a Nivel]]</f>
        <v>75</v>
      </c>
      <c r="AC216" s="1">
        <f t="shared" si="23"/>
        <v>101</v>
      </c>
      <c r="AD216" s="1">
        <v>1</v>
      </c>
      <c r="AE216" s="1">
        <v>8</v>
      </c>
      <c r="AF216" s="1">
        <v>11</v>
      </c>
      <c r="AG216" s="1">
        <f t="shared" si="24"/>
        <v>20</v>
      </c>
      <c r="AH216" s="12">
        <v>16.120999999999999</v>
      </c>
      <c r="AI216" s="12">
        <v>0</v>
      </c>
      <c r="AJ216" s="12">
        <v>50.177</v>
      </c>
      <c r="AK216" s="12">
        <f t="shared" si="25"/>
        <v>66.298000000000002</v>
      </c>
      <c r="AL216" s="1">
        <v>2</v>
      </c>
      <c r="AM216" s="1">
        <v>0</v>
      </c>
      <c r="AN216" s="1">
        <v>13</v>
      </c>
      <c r="AO216" s="1">
        <f t="shared" si="26"/>
        <v>15</v>
      </c>
      <c r="AP216" s="1">
        <v>0</v>
      </c>
      <c r="AQ216" s="1">
        <v>0</v>
      </c>
      <c r="AR216" s="1">
        <v>0</v>
      </c>
      <c r="AS216" s="1">
        <f>+SUM(BS_InfraMR[[#This Row],[B.02.1 - Parque de Coches Eléctricos Motrices]:[B.02.3 - Parque de Coches Eléctricos Motrices Tipo R]])</f>
        <v>0</v>
      </c>
      <c r="AT216" s="1">
        <v>0</v>
      </c>
      <c r="AU216" s="1">
        <v>0</v>
      </c>
      <c r="AV216" s="1">
        <v>0</v>
      </c>
      <c r="AW216" s="1">
        <f>+SUM(BS_InfraMR[[#This Row],[B.03.1 - Parque de Coches Motores Motrices Remolcados]:[B.03.3 - Parque de Coches Motores Motrices Cabina]])</f>
        <v>0</v>
      </c>
      <c r="AX216" s="1">
        <v>43</v>
      </c>
      <c r="AY216" s="1">
        <v>13</v>
      </c>
      <c r="AZ216" s="1">
        <v>0</v>
      </c>
      <c r="BA216" s="1">
        <v>26</v>
      </c>
      <c r="BB216" s="1">
        <v>0</v>
      </c>
      <c r="BC216" s="1">
        <f t="shared" si="27"/>
        <v>82</v>
      </c>
      <c r="BD216" s="1">
        <v>1</v>
      </c>
      <c r="BE216" s="1">
        <v>31</v>
      </c>
      <c r="BF216" s="12">
        <v>1</v>
      </c>
    </row>
    <row r="217" spans="1:58">
      <c r="A217" s="1">
        <v>2010</v>
      </c>
      <c r="B217" s="1" t="s">
        <v>126</v>
      </c>
      <c r="C217" s="12">
        <v>18.643000000000001</v>
      </c>
      <c r="D217" s="12">
        <v>47.968000000000004</v>
      </c>
      <c r="E217" s="12">
        <v>0</v>
      </c>
      <c r="F217" s="12">
        <v>0</v>
      </c>
      <c r="G217" s="12">
        <f t="shared" si="21"/>
        <v>66.611000000000004</v>
      </c>
      <c r="H217" s="12">
        <v>66.611000000000004</v>
      </c>
      <c r="I217" s="12">
        <v>103.99600000000001</v>
      </c>
      <c r="J217" s="12">
        <v>114.57899999999999</v>
      </c>
      <c r="K217" s="12">
        <v>0</v>
      </c>
      <c r="L217" s="12">
        <v>0</v>
      </c>
      <c r="M217" s="12">
        <v>0</v>
      </c>
      <c r="N217" s="12">
        <f>+BS_InfraMR[[#This Row],[A.03.1 -  Longitud de Vías de Explotación No Electrificadas Troncales y Ramales (vía principal) (km)]]+BS_InfraMR[[#This Row],[A.04.1 -  Longitud de Vías de Explotación Electrificadas Troncales y Ramales (vía principal) (km)]]</f>
        <v>114.57899999999999</v>
      </c>
      <c r="O217" s="12">
        <v>114.57899999999999</v>
      </c>
      <c r="P217" s="1">
        <v>23</v>
      </c>
      <c r="Q217" s="1">
        <v>6</v>
      </c>
      <c r="R217" s="1">
        <v>1</v>
      </c>
      <c r="S217" s="1">
        <f>+SUM(BS_InfraMR[[#This Row],[A.05.1 - Número de Estaciones en Explotación (cantidad)]:[A.07.1 - Número de Apeaderos en Explotación (cantidad)]])</f>
        <v>30</v>
      </c>
      <c r="T217" s="1">
        <v>18</v>
      </c>
      <c r="U217" s="1">
        <v>31</v>
      </c>
      <c r="V217" s="1">
        <v>0</v>
      </c>
      <c r="W217" s="1">
        <v>26</v>
      </c>
      <c r="X217" s="1">
        <v>0</v>
      </c>
      <c r="Y217" s="1">
        <f t="shared" si="22"/>
        <v>75</v>
      </c>
      <c r="Z217" s="1">
        <v>13</v>
      </c>
      <c r="AA217" s="1">
        <v>13</v>
      </c>
      <c r="AB217" s="1">
        <f>+BS_InfraMR[[#This Row],[Total Pasos Vehiculares a Nivel]]</f>
        <v>75</v>
      </c>
      <c r="AC217" s="1">
        <f t="shared" si="23"/>
        <v>101</v>
      </c>
      <c r="AD217" s="1">
        <v>1</v>
      </c>
      <c r="AE217" s="1">
        <v>8</v>
      </c>
      <c r="AF217" s="1">
        <v>11</v>
      </c>
      <c r="AG217" s="1">
        <f t="shared" si="24"/>
        <v>20</v>
      </c>
      <c r="AH217" s="12">
        <v>16.120999999999999</v>
      </c>
      <c r="AI217" s="12">
        <v>0</v>
      </c>
      <c r="AJ217" s="12">
        <v>50.177</v>
      </c>
      <c r="AK217" s="12">
        <f t="shared" si="25"/>
        <v>66.298000000000002</v>
      </c>
      <c r="AL217" s="1">
        <v>2</v>
      </c>
      <c r="AM217" s="1">
        <v>0</v>
      </c>
      <c r="AN217" s="1">
        <v>13</v>
      </c>
      <c r="AO217" s="1">
        <f t="shared" si="26"/>
        <v>15</v>
      </c>
      <c r="AP217" s="1">
        <v>0</v>
      </c>
      <c r="AQ217" s="1">
        <v>0</v>
      </c>
      <c r="AR217" s="1">
        <v>0</v>
      </c>
      <c r="AS217" s="1">
        <f>+SUM(BS_InfraMR[[#This Row],[B.02.1 - Parque de Coches Eléctricos Motrices]:[B.02.3 - Parque de Coches Eléctricos Motrices Tipo R]])</f>
        <v>0</v>
      </c>
      <c r="AT217" s="1">
        <v>0</v>
      </c>
      <c r="AU217" s="1">
        <v>0</v>
      </c>
      <c r="AV217" s="1">
        <v>0</v>
      </c>
      <c r="AW217" s="1">
        <f>+SUM(BS_InfraMR[[#This Row],[B.03.1 - Parque de Coches Motores Motrices Remolcados]:[B.03.3 - Parque de Coches Motores Motrices Cabina]])</f>
        <v>0</v>
      </c>
      <c r="AX217" s="1">
        <v>43</v>
      </c>
      <c r="AY217" s="1">
        <v>13</v>
      </c>
      <c r="AZ217" s="1">
        <v>0</v>
      </c>
      <c r="BA217" s="1">
        <v>26</v>
      </c>
      <c r="BB217" s="1">
        <v>0</v>
      </c>
      <c r="BC217" s="1">
        <f t="shared" si="27"/>
        <v>82</v>
      </c>
      <c r="BD217" s="1">
        <v>1</v>
      </c>
      <c r="BE217" s="1">
        <v>31</v>
      </c>
      <c r="BF217" s="12">
        <v>1</v>
      </c>
    </row>
    <row r="218" spans="1:58">
      <c r="A218" s="1">
        <v>2011</v>
      </c>
      <c r="B218" s="1" t="s">
        <v>115</v>
      </c>
      <c r="C218" s="12">
        <v>18.643000000000001</v>
      </c>
      <c r="D218" s="12">
        <v>47.968000000000004</v>
      </c>
      <c r="E218" s="12">
        <v>0</v>
      </c>
      <c r="F218" s="12">
        <v>0</v>
      </c>
      <c r="G218" s="12">
        <f t="shared" si="21"/>
        <v>66.611000000000004</v>
      </c>
      <c r="H218" s="12">
        <v>66.611000000000004</v>
      </c>
      <c r="I218" s="12">
        <v>103.99600000000001</v>
      </c>
      <c r="J218" s="12">
        <v>114.57899999999999</v>
      </c>
      <c r="K218" s="12">
        <v>0</v>
      </c>
      <c r="L218" s="12">
        <v>0</v>
      </c>
      <c r="M218" s="12">
        <v>0</v>
      </c>
      <c r="N218" s="12">
        <f>+BS_InfraMR[[#This Row],[A.03.1 -  Longitud de Vías de Explotación No Electrificadas Troncales y Ramales (vía principal) (km)]]+BS_InfraMR[[#This Row],[A.04.1 -  Longitud de Vías de Explotación Electrificadas Troncales y Ramales (vía principal) (km)]]</f>
        <v>114.57899999999999</v>
      </c>
      <c r="O218" s="12">
        <v>114.57899999999999</v>
      </c>
      <c r="P218" s="1">
        <v>23</v>
      </c>
      <c r="Q218" s="1">
        <v>6</v>
      </c>
      <c r="R218" s="1">
        <v>1</v>
      </c>
      <c r="S218" s="1">
        <f>+SUM(BS_InfraMR[[#This Row],[A.05.1 - Número de Estaciones en Explotación (cantidad)]:[A.07.1 - Número de Apeaderos en Explotación (cantidad)]])</f>
        <v>30</v>
      </c>
      <c r="T218" s="1">
        <v>18</v>
      </c>
      <c r="U218" s="1">
        <v>31</v>
      </c>
      <c r="V218" s="1">
        <v>0</v>
      </c>
      <c r="W218" s="1">
        <v>26</v>
      </c>
      <c r="X218" s="1">
        <v>0</v>
      </c>
      <c r="Y218" s="1">
        <f t="shared" si="22"/>
        <v>75</v>
      </c>
      <c r="Z218" s="1">
        <v>13</v>
      </c>
      <c r="AA218" s="1">
        <v>13</v>
      </c>
      <c r="AB218" s="1">
        <f>+BS_InfraMR[[#This Row],[Total Pasos Vehiculares a Nivel]]</f>
        <v>75</v>
      </c>
      <c r="AC218" s="1">
        <f t="shared" si="23"/>
        <v>101</v>
      </c>
      <c r="AD218" s="1">
        <v>1</v>
      </c>
      <c r="AE218" s="1">
        <v>8</v>
      </c>
      <c r="AF218" s="1">
        <v>11</v>
      </c>
      <c r="AG218" s="1">
        <f t="shared" si="24"/>
        <v>20</v>
      </c>
      <c r="AH218" s="12">
        <v>16.120999999999999</v>
      </c>
      <c r="AI218" s="12">
        <v>0</v>
      </c>
      <c r="AJ218" s="12">
        <v>50.177</v>
      </c>
      <c r="AK218" s="12">
        <f t="shared" si="25"/>
        <v>66.298000000000002</v>
      </c>
      <c r="AL218" s="1">
        <v>2</v>
      </c>
      <c r="AM218" s="1">
        <v>0</v>
      </c>
      <c r="AN218" s="1">
        <v>13</v>
      </c>
      <c r="AO218" s="1">
        <f t="shared" si="26"/>
        <v>15</v>
      </c>
      <c r="AP218" s="1">
        <v>0</v>
      </c>
      <c r="AQ218" s="1">
        <v>0</v>
      </c>
      <c r="AR218" s="1">
        <v>0</v>
      </c>
      <c r="AS218" s="1">
        <f>+SUM(BS_InfraMR[[#This Row],[B.02.1 - Parque de Coches Eléctricos Motrices]:[B.02.3 - Parque de Coches Eléctricos Motrices Tipo R]])</f>
        <v>0</v>
      </c>
      <c r="AT218" s="1">
        <v>0</v>
      </c>
      <c r="AU218" s="1">
        <v>0</v>
      </c>
      <c r="AV218" s="1">
        <v>0</v>
      </c>
      <c r="AW218" s="1">
        <f>+SUM(BS_InfraMR[[#This Row],[B.03.1 - Parque de Coches Motores Motrices Remolcados]:[B.03.3 - Parque de Coches Motores Motrices Cabina]])</f>
        <v>0</v>
      </c>
      <c r="AX218" s="1">
        <v>43</v>
      </c>
      <c r="AY218" s="1">
        <v>13</v>
      </c>
      <c r="AZ218" s="1">
        <v>0</v>
      </c>
      <c r="BA218" s="1">
        <v>26</v>
      </c>
      <c r="BB218" s="1">
        <v>0</v>
      </c>
      <c r="BC218" s="1">
        <f t="shared" si="27"/>
        <v>82</v>
      </c>
      <c r="BD218" s="1">
        <v>1</v>
      </c>
      <c r="BE218" s="1">
        <v>31</v>
      </c>
      <c r="BF218" s="12">
        <v>1</v>
      </c>
    </row>
    <row r="219" spans="1:58">
      <c r="A219" s="1">
        <v>2011</v>
      </c>
      <c r="B219" s="1" t="s">
        <v>116</v>
      </c>
      <c r="C219" s="12">
        <v>18.643000000000001</v>
      </c>
      <c r="D219" s="12">
        <v>47.968000000000004</v>
      </c>
      <c r="E219" s="12">
        <v>0</v>
      </c>
      <c r="F219" s="12">
        <v>0</v>
      </c>
      <c r="G219" s="12">
        <f t="shared" si="21"/>
        <v>66.611000000000004</v>
      </c>
      <c r="H219" s="12">
        <v>66.611000000000004</v>
      </c>
      <c r="I219" s="12">
        <v>103.99600000000001</v>
      </c>
      <c r="J219" s="12">
        <v>114.57899999999999</v>
      </c>
      <c r="K219" s="12">
        <v>0</v>
      </c>
      <c r="L219" s="12">
        <v>0</v>
      </c>
      <c r="M219" s="12">
        <v>0</v>
      </c>
      <c r="N219" s="12">
        <f>+BS_InfraMR[[#This Row],[A.03.1 -  Longitud de Vías de Explotación No Electrificadas Troncales y Ramales (vía principal) (km)]]+BS_InfraMR[[#This Row],[A.04.1 -  Longitud de Vías de Explotación Electrificadas Troncales y Ramales (vía principal) (km)]]</f>
        <v>114.57899999999999</v>
      </c>
      <c r="O219" s="12">
        <v>114.57899999999999</v>
      </c>
      <c r="P219" s="1">
        <v>23</v>
      </c>
      <c r="Q219" s="1">
        <v>6</v>
      </c>
      <c r="R219" s="1">
        <v>1</v>
      </c>
      <c r="S219" s="1">
        <f>+SUM(BS_InfraMR[[#This Row],[A.05.1 - Número de Estaciones en Explotación (cantidad)]:[A.07.1 - Número de Apeaderos en Explotación (cantidad)]])</f>
        <v>30</v>
      </c>
      <c r="T219" s="1">
        <v>18</v>
      </c>
      <c r="U219" s="1">
        <v>31</v>
      </c>
      <c r="V219" s="1">
        <v>0</v>
      </c>
      <c r="W219" s="1">
        <v>26</v>
      </c>
      <c r="X219" s="1">
        <v>0</v>
      </c>
      <c r="Y219" s="1">
        <f t="shared" si="22"/>
        <v>75</v>
      </c>
      <c r="Z219" s="1">
        <v>13</v>
      </c>
      <c r="AA219" s="1">
        <v>13</v>
      </c>
      <c r="AB219" s="1">
        <f>+BS_InfraMR[[#This Row],[Total Pasos Vehiculares a Nivel]]</f>
        <v>75</v>
      </c>
      <c r="AC219" s="1">
        <f t="shared" si="23"/>
        <v>101</v>
      </c>
      <c r="AD219" s="1">
        <v>1</v>
      </c>
      <c r="AE219" s="1">
        <v>8</v>
      </c>
      <c r="AF219" s="1">
        <v>11</v>
      </c>
      <c r="AG219" s="1">
        <f t="shared" si="24"/>
        <v>20</v>
      </c>
      <c r="AH219" s="12">
        <v>16.120999999999999</v>
      </c>
      <c r="AI219" s="12">
        <v>0</v>
      </c>
      <c r="AJ219" s="12">
        <v>50.177</v>
      </c>
      <c r="AK219" s="12">
        <f t="shared" si="25"/>
        <v>66.298000000000002</v>
      </c>
      <c r="AL219" s="1">
        <v>2</v>
      </c>
      <c r="AM219" s="1">
        <v>0</v>
      </c>
      <c r="AN219" s="1">
        <v>13</v>
      </c>
      <c r="AO219" s="1">
        <f t="shared" si="26"/>
        <v>15</v>
      </c>
      <c r="AP219" s="1">
        <v>0</v>
      </c>
      <c r="AQ219" s="1">
        <v>0</v>
      </c>
      <c r="AR219" s="1">
        <v>0</v>
      </c>
      <c r="AS219" s="1">
        <f>+SUM(BS_InfraMR[[#This Row],[B.02.1 - Parque de Coches Eléctricos Motrices]:[B.02.3 - Parque de Coches Eléctricos Motrices Tipo R]])</f>
        <v>0</v>
      </c>
      <c r="AT219" s="1">
        <v>0</v>
      </c>
      <c r="AU219" s="1">
        <v>0</v>
      </c>
      <c r="AV219" s="1">
        <v>0</v>
      </c>
      <c r="AW219" s="1">
        <f>+SUM(BS_InfraMR[[#This Row],[B.03.1 - Parque de Coches Motores Motrices Remolcados]:[B.03.3 - Parque de Coches Motores Motrices Cabina]])</f>
        <v>0</v>
      </c>
      <c r="AX219" s="1">
        <v>43</v>
      </c>
      <c r="AY219" s="1">
        <v>13</v>
      </c>
      <c r="AZ219" s="1">
        <v>0</v>
      </c>
      <c r="BA219" s="1">
        <v>26</v>
      </c>
      <c r="BB219" s="1">
        <v>0</v>
      </c>
      <c r="BC219" s="1">
        <f t="shared" si="27"/>
        <v>82</v>
      </c>
      <c r="BD219" s="1">
        <v>1</v>
      </c>
      <c r="BE219" s="1">
        <v>31</v>
      </c>
      <c r="BF219" s="12">
        <v>1</v>
      </c>
    </row>
    <row r="220" spans="1:58">
      <c r="A220" s="1">
        <v>2011</v>
      </c>
      <c r="B220" s="1" t="s">
        <v>117</v>
      </c>
      <c r="C220" s="12">
        <v>18.643000000000001</v>
      </c>
      <c r="D220" s="12">
        <v>47.968000000000004</v>
      </c>
      <c r="E220" s="12">
        <v>0</v>
      </c>
      <c r="F220" s="12">
        <v>0</v>
      </c>
      <c r="G220" s="12">
        <f t="shared" si="21"/>
        <v>66.611000000000004</v>
      </c>
      <c r="H220" s="12">
        <v>66.611000000000004</v>
      </c>
      <c r="I220" s="12">
        <v>103.99600000000001</v>
      </c>
      <c r="J220" s="12">
        <v>114.57899999999999</v>
      </c>
      <c r="K220" s="12">
        <v>0</v>
      </c>
      <c r="L220" s="12">
        <v>0</v>
      </c>
      <c r="M220" s="12">
        <v>0</v>
      </c>
      <c r="N220" s="12">
        <f>+BS_InfraMR[[#This Row],[A.03.1 -  Longitud de Vías de Explotación No Electrificadas Troncales y Ramales (vía principal) (km)]]+BS_InfraMR[[#This Row],[A.04.1 -  Longitud de Vías de Explotación Electrificadas Troncales y Ramales (vía principal) (km)]]</f>
        <v>114.57899999999999</v>
      </c>
      <c r="O220" s="12">
        <v>114.57899999999999</v>
      </c>
      <c r="P220" s="1">
        <v>23</v>
      </c>
      <c r="Q220" s="1">
        <v>6</v>
      </c>
      <c r="R220" s="1">
        <v>1</v>
      </c>
      <c r="S220" s="1">
        <f>+SUM(BS_InfraMR[[#This Row],[A.05.1 - Número de Estaciones en Explotación (cantidad)]:[A.07.1 - Número de Apeaderos en Explotación (cantidad)]])</f>
        <v>30</v>
      </c>
      <c r="T220" s="1">
        <v>18</v>
      </c>
      <c r="U220" s="1">
        <v>31</v>
      </c>
      <c r="V220" s="1">
        <v>0</v>
      </c>
      <c r="W220" s="1">
        <v>26</v>
      </c>
      <c r="X220" s="1">
        <v>0</v>
      </c>
      <c r="Y220" s="1">
        <f t="shared" si="22"/>
        <v>75</v>
      </c>
      <c r="Z220" s="1">
        <v>13</v>
      </c>
      <c r="AA220" s="1">
        <v>13</v>
      </c>
      <c r="AB220" s="1">
        <f>+BS_InfraMR[[#This Row],[Total Pasos Vehiculares a Nivel]]</f>
        <v>75</v>
      </c>
      <c r="AC220" s="1">
        <f t="shared" si="23"/>
        <v>101</v>
      </c>
      <c r="AD220" s="1">
        <v>1</v>
      </c>
      <c r="AE220" s="1">
        <v>8</v>
      </c>
      <c r="AF220" s="1">
        <v>11</v>
      </c>
      <c r="AG220" s="1">
        <f t="shared" si="24"/>
        <v>20</v>
      </c>
      <c r="AH220" s="12">
        <v>16.120999999999999</v>
      </c>
      <c r="AI220" s="12">
        <v>0</v>
      </c>
      <c r="AJ220" s="12">
        <v>50.177</v>
      </c>
      <c r="AK220" s="12">
        <f t="shared" si="25"/>
        <v>66.298000000000002</v>
      </c>
      <c r="AL220" s="1">
        <v>2</v>
      </c>
      <c r="AM220" s="1">
        <v>0</v>
      </c>
      <c r="AN220" s="1">
        <v>13</v>
      </c>
      <c r="AO220" s="1">
        <f t="shared" si="26"/>
        <v>15</v>
      </c>
      <c r="AP220" s="1">
        <v>0</v>
      </c>
      <c r="AQ220" s="1">
        <v>0</v>
      </c>
      <c r="AR220" s="1">
        <v>0</v>
      </c>
      <c r="AS220" s="1">
        <f>+SUM(BS_InfraMR[[#This Row],[B.02.1 - Parque de Coches Eléctricos Motrices]:[B.02.3 - Parque de Coches Eléctricos Motrices Tipo R]])</f>
        <v>0</v>
      </c>
      <c r="AT220" s="1">
        <v>0</v>
      </c>
      <c r="AU220" s="1">
        <v>0</v>
      </c>
      <c r="AV220" s="1">
        <v>0</v>
      </c>
      <c r="AW220" s="1">
        <f>+SUM(BS_InfraMR[[#This Row],[B.03.1 - Parque de Coches Motores Motrices Remolcados]:[B.03.3 - Parque de Coches Motores Motrices Cabina]])</f>
        <v>0</v>
      </c>
      <c r="AX220" s="1">
        <v>43</v>
      </c>
      <c r="AY220" s="1">
        <v>13</v>
      </c>
      <c r="AZ220" s="1">
        <v>0</v>
      </c>
      <c r="BA220" s="1">
        <v>26</v>
      </c>
      <c r="BB220" s="1">
        <v>0</v>
      </c>
      <c r="BC220" s="1">
        <f t="shared" si="27"/>
        <v>82</v>
      </c>
      <c r="BD220" s="1">
        <v>1</v>
      </c>
      <c r="BE220" s="1">
        <v>31</v>
      </c>
      <c r="BF220" s="12">
        <v>1</v>
      </c>
    </row>
    <row r="221" spans="1:58">
      <c r="A221" s="1">
        <v>2011</v>
      </c>
      <c r="B221" s="1" t="s">
        <v>118</v>
      </c>
      <c r="C221" s="12">
        <v>18.643000000000001</v>
      </c>
      <c r="D221" s="12">
        <v>47.968000000000004</v>
      </c>
      <c r="E221" s="12">
        <v>0</v>
      </c>
      <c r="F221" s="12">
        <v>0</v>
      </c>
      <c r="G221" s="12">
        <f t="shared" si="21"/>
        <v>66.611000000000004</v>
      </c>
      <c r="H221" s="12">
        <v>66.611000000000004</v>
      </c>
      <c r="I221" s="12">
        <v>103.99600000000001</v>
      </c>
      <c r="J221" s="12">
        <v>114.57899999999999</v>
      </c>
      <c r="K221" s="12">
        <v>0</v>
      </c>
      <c r="L221" s="12">
        <v>0</v>
      </c>
      <c r="M221" s="12">
        <v>0</v>
      </c>
      <c r="N221" s="12">
        <f>+BS_InfraMR[[#This Row],[A.03.1 -  Longitud de Vías de Explotación No Electrificadas Troncales y Ramales (vía principal) (km)]]+BS_InfraMR[[#This Row],[A.04.1 -  Longitud de Vías de Explotación Electrificadas Troncales y Ramales (vía principal) (km)]]</f>
        <v>114.57899999999999</v>
      </c>
      <c r="O221" s="12">
        <v>114.57899999999999</v>
      </c>
      <c r="P221" s="1">
        <v>23</v>
      </c>
      <c r="Q221" s="1">
        <v>6</v>
      </c>
      <c r="R221" s="1">
        <v>1</v>
      </c>
      <c r="S221" s="1">
        <f>+SUM(BS_InfraMR[[#This Row],[A.05.1 - Número de Estaciones en Explotación (cantidad)]:[A.07.1 - Número de Apeaderos en Explotación (cantidad)]])</f>
        <v>30</v>
      </c>
      <c r="T221" s="1">
        <v>18</v>
      </c>
      <c r="U221" s="1">
        <v>31</v>
      </c>
      <c r="V221" s="1">
        <v>0</v>
      </c>
      <c r="W221" s="1">
        <v>26</v>
      </c>
      <c r="X221" s="1">
        <v>0</v>
      </c>
      <c r="Y221" s="1">
        <f t="shared" si="22"/>
        <v>75</v>
      </c>
      <c r="Z221" s="1">
        <v>13</v>
      </c>
      <c r="AA221" s="1">
        <v>13</v>
      </c>
      <c r="AB221" s="1">
        <f>+BS_InfraMR[[#This Row],[Total Pasos Vehiculares a Nivel]]</f>
        <v>75</v>
      </c>
      <c r="AC221" s="1">
        <f t="shared" si="23"/>
        <v>101</v>
      </c>
      <c r="AD221" s="1">
        <v>1</v>
      </c>
      <c r="AE221" s="1">
        <v>8</v>
      </c>
      <c r="AF221" s="1">
        <v>11</v>
      </c>
      <c r="AG221" s="1">
        <f t="shared" si="24"/>
        <v>20</v>
      </c>
      <c r="AH221" s="12">
        <v>16.120999999999999</v>
      </c>
      <c r="AI221" s="12">
        <v>0</v>
      </c>
      <c r="AJ221" s="12">
        <v>50.177</v>
      </c>
      <c r="AK221" s="12">
        <f t="shared" si="25"/>
        <v>66.298000000000002</v>
      </c>
      <c r="AL221" s="1">
        <v>2</v>
      </c>
      <c r="AM221" s="1">
        <v>0</v>
      </c>
      <c r="AN221" s="1">
        <v>13</v>
      </c>
      <c r="AO221" s="1">
        <f t="shared" si="26"/>
        <v>15</v>
      </c>
      <c r="AP221" s="1">
        <v>0</v>
      </c>
      <c r="AQ221" s="1">
        <v>0</v>
      </c>
      <c r="AR221" s="1">
        <v>0</v>
      </c>
      <c r="AS221" s="1">
        <f>+SUM(BS_InfraMR[[#This Row],[B.02.1 - Parque de Coches Eléctricos Motrices]:[B.02.3 - Parque de Coches Eléctricos Motrices Tipo R]])</f>
        <v>0</v>
      </c>
      <c r="AT221" s="1">
        <v>0</v>
      </c>
      <c r="AU221" s="1">
        <v>0</v>
      </c>
      <c r="AV221" s="1">
        <v>0</v>
      </c>
      <c r="AW221" s="1">
        <f>+SUM(BS_InfraMR[[#This Row],[B.03.1 - Parque de Coches Motores Motrices Remolcados]:[B.03.3 - Parque de Coches Motores Motrices Cabina]])</f>
        <v>0</v>
      </c>
      <c r="AX221" s="1">
        <v>43</v>
      </c>
      <c r="AY221" s="1">
        <v>13</v>
      </c>
      <c r="AZ221" s="1">
        <v>0</v>
      </c>
      <c r="BA221" s="1">
        <v>26</v>
      </c>
      <c r="BB221" s="1">
        <v>0</v>
      </c>
      <c r="BC221" s="1">
        <f t="shared" si="27"/>
        <v>82</v>
      </c>
      <c r="BD221" s="1">
        <v>1</v>
      </c>
      <c r="BE221" s="1">
        <v>31</v>
      </c>
      <c r="BF221" s="12">
        <v>1</v>
      </c>
    </row>
    <row r="222" spans="1:58">
      <c r="A222" s="1">
        <v>2011</v>
      </c>
      <c r="B222" s="1" t="s">
        <v>119</v>
      </c>
      <c r="C222" s="12">
        <v>18.643000000000001</v>
      </c>
      <c r="D222" s="12">
        <v>47.968000000000004</v>
      </c>
      <c r="E222" s="12">
        <v>0</v>
      </c>
      <c r="F222" s="12">
        <v>0</v>
      </c>
      <c r="G222" s="12">
        <f t="shared" si="21"/>
        <v>66.611000000000004</v>
      </c>
      <c r="H222" s="12">
        <v>66.611000000000004</v>
      </c>
      <c r="I222" s="12">
        <v>103.99600000000001</v>
      </c>
      <c r="J222" s="12">
        <v>114.57899999999999</v>
      </c>
      <c r="K222" s="12">
        <v>0</v>
      </c>
      <c r="L222" s="12">
        <v>0</v>
      </c>
      <c r="M222" s="12">
        <v>0</v>
      </c>
      <c r="N222" s="12">
        <f>+BS_InfraMR[[#This Row],[A.03.1 -  Longitud de Vías de Explotación No Electrificadas Troncales y Ramales (vía principal) (km)]]+BS_InfraMR[[#This Row],[A.04.1 -  Longitud de Vías de Explotación Electrificadas Troncales y Ramales (vía principal) (km)]]</f>
        <v>114.57899999999999</v>
      </c>
      <c r="O222" s="12">
        <v>114.57899999999999</v>
      </c>
      <c r="P222" s="1">
        <v>23</v>
      </c>
      <c r="Q222" s="1">
        <v>6</v>
      </c>
      <c r="R222" s="1">
        <v>1</v>
      </c>
      <c r="S222" s="1">
        <f>+SUM(BS_InfraMR[[#This Row],[A.05.1 - Número de Estaciones en Explotación (cantidad)]:[A.07.1 - Número de Apeaderos en Explotación (cantidad)]])</f>
        <v>30</v>
      </c>
      <c r="T222" s="1">
        <v>18</v>
      </c>
      <c r="U222" s="1">
        <v>31</v>
      </c>
      <c r="V222" s="1">
        <v>0</v>
      </c>
      <c r="W222" s="1">
        <v>26</v>
      </c>
      <c r="X222" s="1">
        <v>0</v>
      </c>
      <c r="Y222" s="1">
        <f t="shared" si="22"/>
        <v>75</v>
      </c>
      <c r="Z222" s="1">
        <v>13</v>
      </c>
      <c r="AA222" s="1">
        <v>13</v>
      </c>
      <c r="AB222" s="1">
        <f>+BS_InfraMR[[#This Row],[Total Pasos Vehiculares a Nivel]]</f>
        <v>75</v>
      </c>
      <c r="AC222" s="1">
        <f t="shared" si="23"/>
        <v>101</v>
      </c>
      <c r="AD222" s="1">
        <v>1</v>
      </c>
      <c r="AE222" s="1">
        <v>8</v>
      </c>
      <c r="AF222" s="1">
        <v>11</v>
      </c>
      <c r="AG222" s="1">
        <f t="shared" si="24"/>
        <v>20</v>
      </c>
      <c r="AH222" s="12">
        <v>16.120999999999999</v>
      </c>
      <c r="AI222" s="12">
        <v>0</v>
      </c>
      <c r="AJ222" s="12">
        <v>50.177</v>
      </c>
      <c r="AK222" s="12">
        <f t="shared" si="25"/>
        <v>66.298000000000002</v>
      </c>
      <c r="AL222" s="1">
        <v>2</v>
      </c>
      <c r="AM222" s="1">
        <v>0</v>
      </c>
      <c r="AN222" s="1">
        <v>13</v>
      </c>
      <c r="AO222" s="1">
        <f t="shared" si="26"/>
        <v>15</v>
      </c>
      <c r="AP222" s="1">
        <v>0</v>
      </c>
      <c r="AQ222" s="1">
        <v>0</v>
      </c>
      <c r="AR222" s="1">
        <v>0</v>
      </c>
      <c r="AS222" s="1">
        <f>+SUM(BS_InfraMR[[#This Row],[B.02.1 - Parque de Coches Eléctricos Motrices]:[B.02.3 - Parque de Coches Eléctricos Motrices Tipo R]])</f>
        <v>0</v>
      </c>
      <c r="AT222" s="1">
        <v>0</v>
      </c>
      <c r="AU222" s="1">
        <v>0</v>
      </c>
      <c r="AV222" s="1">
        <v>0</v>
      </c>
      <c r="AW222" s="1">
        <f>+SUM(BS_InfraMR[[#This Row],[B.03.1 - Parque de Coches Motores Motrices Remolcados]:[B.03.3 - Parque de Coches Motores Motrices Cabina]])</f>
        <v>0</v>
      </c>
      <c r="AX222" s="1">
        <v>43</v>
      </c>
      <c r="AY222" s="1">
        <v>13</v>
      </c>
      <c r="AZ222" s="1">
        <v>0</v>
      </c>
      <c r="BA222" s="1">
        <v>26</v>
      </c>
      <c r="BB222" s="1">
        <v>0</v>
      </c>
      <c r="BC222" s="1">
        <f t="shared" si="27"/>
        <v>82</v>
      </c>
      <c r="BD222" s="1">
        <v>1</v>
      </c>
      <c r="BE222" s="1">
        <v>31</v>
      </c>
      <c r="BF222" s="12">
        <v>1</v>
      </c>
    </row>
    <row r="223" spans="1:58">
      <c r="A223" s="1">
        <v>2011</v>
      </c>
      <c r="B223" s="1" t="s">
        <v>120</v>
      </c>
      <c r="C223" s="12">
        <v>18.643000000000001</v>
      </c>
      <c r="D223" s="12">
        <v>47.968000000000004</v>
      </c>
      <c r="E223" s="12">
        <v>0</v>
      </c>
      <c r="F223" s="12">
        <v>0</v>
      </c>
      <c r="G223" s="12">
        <f t="shared" si="21"/>
        <v>66.611000000000004</v>
      </c>
      <c r="H223" s="12">
        <v>66.611000000000004</v>
      </c>
      <c r="I223" s="12">
        <v>103.99600000000001</v>
      </c>
      <c r="J223" s="12">
        <v>114.57899999999999</v>
      </c>
      <c r="K223" s="12">
        <v>0</v>
      </c>
      <c r="L223" s="12">
        <v>0</v>
      </c>
      <c r="M223" s="12">
        <v>0</v>
      </c>
      <c r="N223" s="12">
        <f>+BS_InfraMR[[#This Row],[A.03.1 -  Longitud de Vías de Explotación No Electrificadas Troncales y Ramales (vía principal) (km)]]+BS_InfraMR[[#This Row],[A.04.1 -  Longitud de Vías de Explotación Electrificadas Troncales y Ramales (vía principal) (km)]]</f>
        <v>114.57899999999999</v>
      </c>
      <c r="O223" s="12">
        <v>114.57899999999999</v>
      </c>
      <c r="P223" s="1">
        <v>23</v>
      </c>
      <c r="Q223" s="1">
        <v>6</v>
      </c>
      <c r="R223" s="1">
        <v>1</v>
      </c>
      <c r="S223" s="1">
        <f>+SUM(BS_InfraMR[[#This Row],[A.05.1 - Número de Estaciones en Explotación (cantidad)]:[A.07.1 - Número de Apeaderos en Explotación (cantidad)]])</f>
        <v>30</v>
      </c>
      <c r="T223" s="1">
        <v>18</v>
      </c>
      <c r="U223" s="1">
        <v>31</v>
      </c>
      <c r="V223" s="1">
        <v>0</v>
      </c>
      <c r="W223" s="1">
        <v>26</v>
      </c>
      <c r="X223" s="1">
        <v>0</v>
      </c>
      <c r="Y223" s="1">
        <f t="shared" si="22"/>
        <v>75</v>
      </c>
      <c r="Z223" s="1">
        <v>13</v>
      </c>
      <c r="AA223" s="1">
        <v>13</v>
      </c>
      <c r="AB223" s="1">
        <f>+BS_InfraMR[[#This Row],[Total Pasos Vehiculares a Nivel]]</f>
        <v>75</v>
      </c>
      <c r="AC223" s="1">
        <f t="shared" si="23"/>
        <v>101</v>
      </c>
      <c r="AD223" s="1">
        <v>1</v>
      </c>
      <c r="AE223" s="1">
        <v>8</v>
      </c>
      <c r="AF223" s="1">
        <v>11</v>
      </c>
      <c r="AG223" s="1">
        <f t="shared" si="24"/>
        <v>20</v>
      </c>
      <c r="AH223" s="12">
        <v>16.120999999999999</v>
      </c>
      <c r="AI223" s="12">
        <v>0</v>
      </c>
      <c r="AJ223" s="12">
        <v>50.177</v>
      </c>
      <c r="AK223" s="12">
        <f t="shared" si="25"/>
        <v>66.298000000000002</v>
      </c>
      <c r="AL223" s="1">
        <v>2</v>
      </c>
      <c r="AM223" s="1">
        <v>0</v>
      </c>
      <c r="AN223" s="1">
        <v>13</v>
      </c>
      <c r="AO223" s="1">
        <f t="shared" si="26"/>
        <v>15</v>
      </c>
      <c r="AP223" s="1">
        <v>0</v>
      </c>
      <c r="AQ223" s="1">
        <v>0</v>
      </c>
      <c r="AR223" s="1">
        <v>0</v>
      </c>
      <c r="AS223" s="1">
        <f>+SUM(BS_InfraMR[[#This Row],[B.02.1 - Parque de Coches Eléctricos Motrices]:[B.02.3 - Parque de Coches Eléctricos Motrices Tipo R]])</f>
        <v>0</v>
      </c>
      <c r="AT223" s="1">
        <v>0</v>
      </c>
      <c r="AU223" s="1">
        <v>0</v>
      </c>
      <c r="AV223" s="1">
        <v>0</v>
      </c>
      <c r="AW223" s="1">
        <f>+SUM(BS_InfraMR[[#This Row],[B.03.1 - Parque de Coches Motores Motrices Remolcados]:[B.03.3 - Parque de Coches Motores Motrices Cabina]])</f>
        <v>0</v>
      </c>
      <c r="AX223" s="1">
        <v>43</v>
      </c>
      <c r="AY223" s="1">
        <v>13</v>
      </c>
      <c r="AZ223" s="1">
        <v>0</v>
      </c>
      <c r="BA223" s="1">
        <v>26</v>
      </c>
      <c r="BB223" s="1">
        <v>0</v>
      </c>
      <c r="BC223" s="1">
        <f t="shared" si="27"/>
        <v>82</v>
      </c>
      <c r="BD223" s="1">
        <v>1</v>
      </c>
      <c r="BE223" s="1">
        <v>31</v>
      </c>
      <c r="BF223" s="12">
        <v>1</v>
      </c>
    </row>
    <row r="224" spans="1:58">
      <c r="A224" s="1">
        <v>2011</v>
      </c>
      <c r="B224" s="1" t="s">
        <v>121</v>
      </c>
      <c r="C224" s="12">
        <v>18.643000000000001</v>
      </c>
      <c r="D224" s="12">
        <v>47.968000000000004</v>
      </c>
      <c r="E224" s="12">
        <v>0</v>
      </c>
      <c r="F224" s="12">
        <v>0</v>
      </c>
      <c r="G224" s="12">
        <f t="shared" si="21"/>
        <v>66.611000000000004</v>
      </c>
      <c r="H224" s="12">
        <v>66.611000000000004</v>
      </c>
      <c r="I224" s="12">
        <v>103.99600000000001</v>
      </c>
      <c r="J224" s="12">
        <v>114.57899999999999</v>
      </c>
      <c r="K224" s="12">
        <v>0</v>
      </c>
      <c r="L224" s="12">
        <v>0</v>
      </c>
      <c r="M224" s="12">
        <v>0</v>
      </c>
      <c r="N224" s="12">
        <f>+BS_InfraMR[[#This Row],[A.03.1 -  Longitud de Vías de Explotación No Electrificadas Troncales y Ramales (vía principal) (km)]]+BS_InfraMR[[#This Row],[A.04.1 -  Longitud de Vías de Explotación Electrificadas Troncales y Ramales (vía principal) (km)]]</f>
        <v>114.57899999999999</v>
      </c>
      <c r="O224" s="12">
        <v>114.57899999999999</v>
      </c>
      <c r="P224" s="1">
        <v>23</v>
      </c>
      <c r="Q224" s="1">
        <v>6</v>
      </c>
      <c r="R224" s="1">
        <v>1</v>
      </c>
      <c r="S224" s="1">
        <f>+SUM(BS_InfraMR[[#This Row],[A.05.1 - Número de Estaciones en Explotación (cantidad)]:[A.07.1 - Número de Apeaderos en Explotación (cantidad)]])</f>
        <v>30</v>
      </c>
      <c r="T224" s="1">
        <v>18</v>
      </c>
      <c r="U224" s="1">
        <v>31</v>
      </c>
      <c r="V224" s="1">
        <v>0</v>
      </c>
      <c r="W224" s="1">
        <v>26</v>
      </c>
      <c r="X224" s="1">
        <v>0</v>
      </c>
      <c r="Y224" s="1">
        <f t="shared" si="22"/>
        <v>75</v>
      </c>
      <c r="Z224" s="1">
        <v>13</v>
      </c>
      <c r="AA224" s="1">
        <v>13</v>
      </c>
      <c r="AB224" s="1">
        <f>+BS_InfraMR[[#This Row],[Total Pasos Vehiculares a Nivel]]</f>
        <v>75</v>
      </c>
      <c r="AC224" s="1">
        <f t="shared" si="23"/>
        <v>101</v>
      </c>
      <c r="AD224" s="1">
        <v>1</v>
      </c>
      <c r="AE224" s="1">
        <v>8</v>
      </c>
      <c r="AF224" s="1">
        <v>11</v>
      </c>
      <c r="AG224" s="1">
        <f t="shared" si="24"/>
        <v>20</v>
      </c>
      <c r="AH224" s="12">
        <v>16.120999999999999</v>
      </c>
      <c r="AI224" s="12">
        <v>0</v>
      </c>
      <c r="AJ224" s="12">
        <v>50.177</v>
      </c>
      <c r="AK224" s="12">
        <f t="shared" si="25"/>
        <v>66.298000000000002</v>
      </c>
      <c r="AL224" s="1">
        <v>2</v>
      </c>
      <c r="AM224" s="1">
        <v>0</v>
      </c>
      <c r="AN224" s="1">
        <v>13</v>
      </c>
      <c r="AO224" s="1">
        <f t="shared" si="26"/>
        <v>15</v>
      </c>
      <c r="AP224" s="1">
        <v>0</v>
      </c>
      <c r="AQ224" s="1">
        <v>0</v>
      </c>
      <c r="AR224" s="1">
        <v>0</v>
      </c>
      <c r="AS224" s="1">
        <f>+SUM(BS_InfraMR[[#This Row],[B.02.1 - Parque de Coches Eléctricos Motrices]:[B.02.3 - Parque de Coches Eléctricos Motrices Tipo R]])</f>
        <v>0</v>
      </c>
      <c r="AT224" s="1">
        <v>0</v>
      </c>
      <c r="AU224" s="1">
        <v>0</v>
      </c>
      <c r="AV224" s="1">
        <v>0</v>
      </c>
      <c r="AW224" s="1">
        <f>+SUM(BS_InfraMR[[#This Row],[B.03.1 - Parque de Coches Motores Motrices Remolcados]:[B.03.3 - Parque de Coches Motores Motrices Cabina]])</f>
        <v>0</v>
      </c>
      <c r="AX224" s="1">
        <v>43</v>
      </c>
      <c r="AY224" s="1">
        <v>13</v>
      </c>
      <c r="AZ224" s="1">
        <v>0</v>
      </c>
      <c r="BA224" s="1">
        <v>26</v>
      </c>
      <c r="BB224" s="1">
        <v>0</v>
      </c>
      <c r="BC224" s="1">
        <f t="shared" si="27"/>
        <v>82</v>
      </c>
      <c r="BD224" s="1">
        <v>1</v>
      </c>
      <c r="BE224" s="1">
        <v>31</v>
      </c>
      <c r="BF224" s="12">
        <v>1</v>
      </c>
    </row>
    <row r="225" spans="1:58">
      <c r="A225" s="1">
        <v>2011</v>
      </c>
      <c r="B225" s="1" t="s">
        <v>122</v>
      </c>
      <c r="C225" s="12">
        <v>18.643000000000001</v>
      </c>
      <c r="D225" s="12">
        <v>47.968000000000004</v>
      </c>
      <c r="E225" s="12">
        <v>0</v>
      </c>
      <c r="F225" s="12">
        <v>0</v>
      </c>
      <c r="G225" s="12">
        <f t="shared" si="21"/>
        <v>66.611000000000004</v>
      </c>
      <c r="H225" s="12">
        <v>66.611000000000004</v>
      </c>
      <c r="I225" s="12">
        <v>103.99600000000001</v>
      </c>
      <c r="J225" s="12">
        <v>114.57899999999999</v>
      </c>
      <c r="K225" s="12">
        <v>0</v>
      </c>
      <c r="L225" s="12">
        <v>0</v>
      </c>
      <c r="M225" s="12">
        <v>0</v>
      </c>
      <c r="N225" s="12">
        <f>+BS_InfraMR[[#This Row],[A.03.1 -  Longitud de Vías de Explotación No Electrificadas Troncales y Ramales (vía principal) (km)]]+BS_InfraMR[[#This Row],[A.04.1 -  Longitud de Vías de Explotación Electrificadas Troncales y Ramales (vía principal) (km)]]</f>
        <v>114.57899999999999</v>
      </c>
      <c r="O225" s="12">
        <v>114.57899999999999</v>
      </c>
      <c r="P225" s="1">
        <v>23</v>
      </c>
      <c r="Q225" s="1">
        <v>6</v>
      </c>
      <c r="R225" s="1">
        <v>1</v>
      </c>
      <c r="S225" s="1">
        <f>+SUM(BS_InfraMR[[#This Row],[A.05.1 - Número de Estaciones en Explotación (cantidad)]:[A.07.1 - Número de Apeaderos en Explotación (cantidad)]])</f>
        <v>30</v>
      </c>
      <c r="T225" s="1">
        <v>18</v>
      </c>
      <c r="U225" s="1">
        <v>31</v>
      </c>
      <c r="V225" s="1">
        <v>0</v>
      </c>
      <c r="W225" s="1">
        <v>26</v>
      </c>
      <c r="X225" s="1">
        <v>0</v>
      </c>
      <c r="Y225" s="1">
        <f t="shared" si="22"/>
        <v>75</v>
      </c>
      <c r="Z225" s="1">
        <v>13</v>
      </c>
      <c r="AA225" s="1">
        <v>13</v>
      </c>
      <c r="AB225" s="1">
        <f>+BS_InfraMR[[#This Row],[Total Pasos Vehiculares a Nivel]]</f>
        <v>75</v>
      </c>
      <c r="AC225" s="1">
        <f t="shared" si="23"/>
        <v>101</v>
      </c>
      <c r="AD225" s="1">
        <v>1</v>
      </c>
      <c r="AE225" s="1">
        <v>8</v>
      </c>
      <c r="AF225" s="1">
        <v>11</v>
      </c>
      <c r="AG225" s="1">
        <f t="shared" si="24"/>
        <v>20</v>
      </c>
      <c r="AH225" s="12">
        <v>16.120999999999999</v>
      </c>
      <c r="AI225" s="12">
        <v>0</v>
      </c>
      <c r="AJ225" s="12">
        <v>50.177</v>
      </c>
      <c r="AK225" s="12">
        <f t="shared" si="25"/>
        <v>66.298000000000002</v>
      </c>
      <c r="AL225" s="1">
        <v>2</v>
      </c>
      <c r="AM225" s="1">
        <v>0</v>
      </c>
      <c r="AN225" s="1">
        <v>13</v>
      </c>
      <c r="AO225" s="1">
        <f t="shared" si="26"/>
        <v>15</v>
      </c>
      <c r="AP225" s="1">
        <v>0</v>
      </c>
      <c r="AQ225" s="1">
        <v>0</v>
      </c>
      <c r="AR225" s="1">
        <v>0</v>
      </c>
      <c r="AS225" s="1">
        <f>+SUM(BS_InfraMR[[#This Row],[B.02.1 - Parque de Coches Eléctricos Motrices]:[B.02.3 - Parque de Coches Eléctricos Motrices Tipo R]])</f>
        <v>0</v>
      </c>
      <c r="AT225" s="1">
        <v>0</v>
      </c>
      <c r="AU225" s="1">
        <v>0</v>
      </c>
      <c r="AV225" s="1">
        <v>0</v>
      </c>
      <c r="AW225" s="1">
        <f>+SUM(BS_InfraMR[[#This Row],[B.03.1 - Parque de Coches Motores Motrices Remolcados]:[B.03.3 - Parque de Coches Motores Motrices Cabina]])</f>
        <v>0</v>
      </c>
      <c r="AX225" s="1">
        <v>43</v>
      </c>
      <c r="AY225" s="1">
        <v>13</v>
      </c>
      <c r="AZ225" s="1">
        <v>0</v>
      </c>
      <c r="BA225" s="1">
        <v>26</v>
      </c>
      <c r="BB225" s="1">
        <v>0</v>
      </c>
      <c r="BC225" s="1">
        <f t="shared" si="27"/>
        <v>82</v>
      </c>
      <c r="BD225" s="1">
        <v>1</v>
      </c>
      <c r="BE225" s="1">
        <v>31</v>
      </c>
      <c r="BF225" s="12">
        <v>1</v>
      </c>
    </row>
    <row r="226" spans="1:58">
      <c r="A226" s="1">
        <v>2011</v>
      </c>
      <c r="B226" s="1" t="s">
        <v>123</v>
      </c>
      <c r="C226" s="12">
        <v>18.643000000000001</v>
      </c>
      <c r="D226" s="12">
        <v>47.968000000000004</v>
      </c>
      <c r="E226" s="12">
        <v>0</v>
      </c>
      <c r="F226" s="12">
        <v>0</v>
      </c>
      <c r="G226" s="12">
        <f t="shared" si="21"/>
        <v>66.611000000000004</v>
      </c>
      <c r="H226" s="12">
        <v>66.611000000000004</v>
      </c>
      <c r="I226" s="12">
        <v>103.99600000000001</v>
      </c>
      <c r="J226" s="12">
        <v>114.57899999999999</v>
      </c>
      <c r="K226" s="12">
        <v>0</v>
      </c>
      <c r="L226" s="12">
        <v>0</v>
      </c>
      <c r="M226" s="12">
        <v>0</v>
      </c>
      <c r="N226" s="12">
        <f>+BS_InfraMR[[#This Row],[A.03.1 -  Longitud de Vías de Explotación No Electrificadas Troncales y Ramales (vía principal) (km)]]+BS_InfraMR[[#This Row],[A.04.1 -  Longitud de Vías de Explotación Electrificadas Troncales y Ramales (vía principal) (km)]]</f>
        <v>114.57899999999999</v>
      </c>
      <c r="O226" s="12">
        <v>114.57899999999999</v>
      </c>
      <c r="P226" s="1">
        <v>23</v>
      </c>
      <c r="Q226" s="1">
        <v>6</v>
      </c>
      <c r="R226" s="1">
        <v>1</v>
      </c>
      <c r="S226" s="1">
        <f>+SUM(BS_InfraMR[[#This Row],[A.05.1 - Número de Estaciones en Explotación (cantidad)]:[A.07.1 - Número de Apeaderos en Explotación (cantidad)]])</f>
        <v>30</v>
      </c>
      <c r="T226" s="1">
        <v>18</v>
      </c>
      <c r="U226" s="1">
        <v>31</v>
      </c>
      <c r="V226" s="1">
        <v>0</v>
      </c>
      <c r="W226" s="1">
        <v>26</v>
      </c>
      <c r="X226" s="1">
        <v>0</v>
      </c>
      <c r="Y226" s="1">
        <f t="shared" si="22"/>
        <v>75</v>
      </c>
      <c r="Z226" s="1">
        <v>13</v>
      </c>
      <c r="AA226" s="1">
        <v>13</v>
      </c>
      <c r="AB226" s="1">
        <f>+BS_InfraMR[[#This Row],[Total Pasos Vehiculares a Nivel]]</f>
        <v>75</v>
      </c>
      <c r="AC226" s="1">
        <f t="shared" si="23"/>
        <v>101</v>
      </c>
      <c r="AD226" s="1">
        <v>1</v>
      </c>
      <c r="AE226" s="1">
        <v>8</v>
      </c>
      <c r="AF226" s="1">
        <v>11</v>
      </c>
      <c r="AG226" s="1">
        <f t="shared" si="24"/>
        <v>20</v>
      </c>
      <c r="AH226" s="12">
        <v>16.120999999999999</v>
      </c>
      <c r="AI226" s="12">
        <v>0</v>
      </c>
      <c r="AJ226" s="12">
        <v>50.177</v>
      </c>
      <c r="AK226" s="12">
        <f t="shared" si="25"/>
        <v>66.298000000000002</v>
      </c>
      <c r="AL226" s="1">
        <v>2</v>
      </c>
      <c r="AM226" s="1">
        <v>0</v>
      </c>
      <c r="AN226" s="1">
        <v>13</v>
      </c>
      <c r="AO226" s="1">
        <f t="shared" si="26"/>
        <v>15</v>
      </c>
      <c r="AP226" s="1">
        <v>0</v>
      </c>
      <c r="AQ226" s="1">
        <v>0</v>
      </c>
      <c r="AR226" s="1">
        <v>0</v>
      </c>
      <c r="AS226" s="1">
        <f>+SUM(BS_InfraMR[[#This Row],[B.02.1 - Parque de Coches Eléctricos Motrices]:[B.02.3 - Parque de Coches Eléctricos Motrices Tipo R]])</f>
        <v>0</v>
      </c>
      <c r="AT226" s="1">
        <v>0</v>
      </c>
      <c r="AU226" s="1">
        <v>0</v>
      </c>
      <c r="AV226" s="1">
        <v>0</v>
      </c>
      <c r="AW226" s="1">
        <f>+SUM(BS_InfraMR[[#This Row],[B.03.1 - Parque de Coches Motores Motrices Remolcados]:[B.03.3 - Parque de Coches Motores Motrices Cabina]])</f>
        <v>0</v>
      </c>
      <c r="AX226" s="1">
        <v>43</v>
      </c>
      <c r="AY226" s="1">
        <v>13</v>
      </c>
      <c r="AZ226" s="1">
        <v>0</v>
      </c>
      <c r="BA226" s="1">
        <v>26</v>
      </c>
      <c r="BB226" s="1">
        <v>0</v>
      </c>
      <c r="BC226" s="1">
        <f t="shared" si="27"/>
        <v>82</v>
      </c>
      <c r="BD226" s="1">
        <v>1</v>
      </c>
      <c r="BE226" s="1">
        <v>31</v>
      </c>
      <c r="BF226" s="12">
        <v>1</v>
      </c>
    </row>
    <row r="227" spans="1:58">
      <c r="A227" s="1">
        <v>2011</v>
      </c>
      <c r="B227" s="1" t="s">
        <v>124</v>
      </c>
      <c r="C227" s="12">
        <v>18.643000000000001</v>
      </c>
      <c r="D227" s="12">
        <v>47.968000000000004</v>
      </c>
      <c r="E227" s="12">
        <v>0</v>
      </c>
      <c r="F227" s="12">
        <v>0</v>
      </c>
      <c r="G227" s="12">
        <f t="shared" si="21"/>
        <v>66.611000000000004</v>
      </c>
      <c r="H227" s="12">
        <v>66.611000000000004</v>
      </c>
      <c r="I227" s="12">
        <v>103.99600000000001</v>
      </c>
      <c r="J227" s="12">
        <v>114.57899999999999</v>
      </c>
      <c r="K227" s="12">
        <v>0</v>
      </c>
      <c r="L227" s="12">
        <v>0</v>
      </c>
      <c r="M227" s="12">
        <v>0</v>
      </c>
      <c r="N227" s="12">
        <f>+BS_InfraMR[[#This Row],[A.03.1 -  Longitud de Vías de Explotación No Electrificadas Troncales y Ramales (vía principal) (km)]]+BS_InfraMR[[#This Row],[A.04.1 -  Longitud de Vías de Explotación Electrificadas Troncales y Ramales (vía principal) (km)]]</f>
        <v>114.57899999999999</v>
      </c>
      <c r="O227" s="12">
        <v>114.57899999999999</v>
      </c>
      <c r="P227" s="1">
        <v>23</v>
      </c>
      <c r="Q227" s="1">
        <v>6</v>
      </c>
      <c r="R227" s="1">
        <v>1</v>
      </c>
      <c r="S227" s="1">
        <f>+SUM(BS_InfraMR[[#This Row],[A.05.1 - Número de Estaciones en Explotación (cantidad)]:[A.07.1 - Número de Apeaderos en Explotación (cantidad)]])</f>
        <v>30</v>
      </c>
      <c r="T227" s="1">
        <v>18</v>
      </c>
      <c r="U227" s="1">
        <v>31</v>
      </c>
      <c r="V227" s="1">
        <v>0</v>
      </c>
      <c r="W227" s="1">
        <v>26</v>
      </c>
      <c r="X227" s="1">
        <v>0</v>
      </c>
      <c r="Y227" s="1">
        <f t="shared" si="22"/>
        <v>75</v>
      </c>
      <c r="Z227" s="1">
        <v>13</v>
      </c>
      <c r="AA227" s="1">
        <v>13</v>
      </c>
      <c r="AB227" s="1">
        <f>+BS_InfraMR[[#This Row],[Total Pasos Vehiculares a Nivel]]</f>
        <v>75</v>
      </c>
      <c r="AC227" s="1">
        <f t="shared" si="23"/>
        <v>101</v>
      </c>
      <c r="AD227" s="1">
        <v>1</v>
      </c>
      <c r="AE227" s="1">
        <v>8</v>
      </c>
      <c r="AF227" s="1">
        <v>11</v>
      </c>
      <c r="AG227" s="1">
        <f t="shared" si="24"/>
        <v>20</v>
      </c>
      <c r="AH227" s="12">
        <v>16.120999999999999</v>
      </c>
      <c r="AI227" s="12">
        <v>0</v>
      </c>
      <c r="AJ227" s="12">
        <v>50.177</v>
      </c>
      <c r="AK227" s="12">
        <f t="shared" si="25"/>
        <v>66.298000000000002</v>
      </c>
      <c r="AL227" s="1">
        <v>2</v>
      </c>
      <c r="AM227" s="1">
        <v>0</v>
      </c>
      <c r="AN227" s="1">
        <v>13</v>
      </c>
      <c r="AO227" s="1">
        <f t="shared" si="26"/>
        <v>15</v>
      </c>
      <c r="AP227" s="1">
        <v>0</v>
      </c>
      <c r="AQ227" s="1">
        <v>0</v>
      </c>
      <c r="AR227" s="1">
        <v>0</v>
      </c>
      <c r="AS227" s="1">
        <f>+SUM(BS_InfraMR[[#This Row],[B.02.1 - Parque de Coches Eléctricos Motrices]:[B.02.3 - Parque de Coches Eléctricos Motrices Tipo R]])</f>
        <v>0</v>
      </c>
      <c r="AT227" s="1">
        <v>0</v>
      </c>
      <c r="AU227" s="1">
        <v>0</v>
      </c>
      <c r="AV227" s="1">
        <v>0</v>
      </c>
      <c r="AW227" s="1">
        <f>+SUM(BS_InfraMR[[#This Row],[B.03.1 - Parque de Coches Motores Motrices Remolcados]:[B.03.3 - Parque de Coches Motores Motrices Cabina]])</f>
        <v>0</v>
      </c>
      <c r="AX227" s="1">
        <v>43</v>
      </c>
      <c r="AY227" s="1">
        <v>13</v>
      </c>
      <c r="AZ227" s="1">
        <v>0</v>
      </c>
      <c r="BA227" s="1">
        <v>26</v>
      </c>
      <c r="BB227" s="1">
        <v>0</v>
      </c>
      <c r="BC227" s="1">
        <f t="shared" si="27"/>
        <v>82</v>
      </c>
      <c r="BD227" s="1">
        <v>1</v>
      </c>
      <c r="BE227" s="1">
        <v>31</v>
      </c>
      <c r="BF227" s="12">
        <v>1</v>
      </c>
    </row>
    <row r="228" spans="1:58">
      <c r="A228" s="1">
        <v>2011</v>
      </c>
      <c r="B228" s="1" t="s">
        <v>125</v>
      </c>
      <c r="C228" s="12">
        <v>18.643000000000001</v>
      </c>
      <c r="D228" s="12">
        <v>47.968000000000004</v>
      </c>
      <c r="E228" s="12">
        <v>0</v>
      </c>
      <c r="F228" s="12">
        <v>0</v>
      </c>
      <c r="G228" s="12">
        <f t="shared" si="21"/>
        <v>66.611000000000004</v>
      </c>
      <c r="H228" s="12">
        <v>66.611000000000004</v>
      </c>
      <c r="I228" s="12">
        <v>103.99600000000001</v>
      </c>
      <c r="J228" s="12">
        <v>114.57899999999999</v>
      </c>
      <c r="K228" s="12">
        <v>0</v>
      </c>
      <c r="L228" s="12">
        <v>0</v>
      </c>
      <c r="M228" s="12">
        <v>0</v>
      </c>
      <c r="N228" s="12">
        <f>+BS_InfraMR[[#This Row],[A.03.1 -  Longitud de Vías de Explotación No Electrificadas Troncales y Ramales (vía principal) (km)]]+BS_InfraMR[[#This Row],[A.04.1 -  Longitud de Vías de Explotación Electrificadas Troncales y Ramales (vía principal) (km)]]</f>
        <v>114.57899999999999</v>
      </c>
      <c r="O228" s="12">
        <v>114.57899999999999</v>
      </c>
      <c r="P228" s="1">
        <v>23</v>
      </c>
      <c r="Q228" s="1">
        <v>6</v>
      </c>
      <c r="R228" s="1">
        <v>1</v>
      </c>
      <c r="S228" s="1">
        <f>+SUM(BS_InfraMR[[#This Row],[A.05.1 - Número de Estaciones en Explotación (cantidad)]:[A.07.1 - Número de Apeaderos en Explotación (cantidad)]])</f>
        <v>30</v>
      </c>
      <c r="T228" s="1">
        <v>18</v>
      </c>
      <c r="U228" s="1">
        <v>31</v>
      </c>
      <c r="V228" s="1">
        <v>0</v>
      </c>
      <c r="W228" s="1">
        <v>26</v>
      </c>
      <c r="X228" s="1">
        <v>0</v>
      </c>
      <c r="Y228" s="1">
        <f t="shared" si="22"/>
        <v>75</v>
      </c>
      <c r="Z228" s="1">
        <v>13</v>
      </c>
      <c r="AA228" s="1">
        <v>13</v>
      </c>
      <c r="AB228" s="1">
        <f>+BS_InfraMR[[#This Row],[Total Pasos Vehiculares a Nivel]]</f>
        <v>75</v>
      </c>
      <c r="AC228" s="1">
        <f t="shared" si="23"/>
        <v>101</v>
      </c>
      <c r="AD228" s="1">
        <v>1</v>
      </c>
      <c r="AE228" s="1">
        <v>8</v>
      </c>
      <c r="AF228" s="1">
        <v>11</v>
      </c>
      <c r="AG228" s="1">
        <f t="shared" si="24"/>
        <v>20</v>
      </c>
      <c r="AH228" s="12">
        <v>16.120999999999999</v>
      </c>
      <c r="AI228" s="12">
        <v>0</v>
      </c>
      <c r="AJ228" s="12">
        <v>50.177</v>
      </c>
      <c r="AK228" s="12">
        <f t="shared" si="25"/>
        <v>66.298000000000002</v>
      </c>
      <c r="AL228" s="1">
        <v>2</v>
      </c>
      <c r="AM228" s="1">
        <v>0</v>
      </c>
      <c r="AN228" s="1">
        <v>13</v>
      </c>
      <c r="AO228" s="1">
        <f t="shared" si="26"/>
        <v>15</v>
      </c>
      <c r="AP228" s="1">
        <v>0</v>
      </c>
      <c r="AQ228" s="1">
        <v>0</v>
      </c>
      <c r="AR228" s="1">
        <v>0</v>
      </c>
      <c r="AS228" s="1">
        <f>+SUM(BS_InfraMR[[#This Row],[B.02.1 - Parque de Coches Eléctricos Motrices]:[B.02.3 - Parque de Coches Eléctricos Motrices Tipo R]])</f>
        <v>0</v>
      </c>
      <c r="AT228" s="1">
        <v>0</v>
      </c>
      <c r="AU228" s="1">
        <v>0</v>
      </c>
      <c r="AV228" s="1">
        <v>0</v>
      </c>
      <c r="AW228" s="1">
        <f>+SUM(BS_InfraMR[[#This Row],[B.03.1 - Parque de Coches Motores Motrices Remolcados]:[B.03.3 - Parque de Coches Motores Motrices Cabina]])</f>
        <v>0</v>
      </c>
      <c r="AX228" s="1">
        <v>43</v>
      </c>
      <c r="AY228" s="1">
        <v>13</v>
      </c>
      <c r="AZ228" s="1">
        <v>0</v>
      </c>
      <c r="BA228" s="1">
        <v>26</v>
      </c>
      <c r="BB228" s="1">
        <v>0</v>
      </c>
      <c r="BC228" s="1">
        <f t="shared" si="27"/>
        <v>82</v>
      </c>
      <c r="BD228" s="1">
        <v>1</v>
      </c>
      <c r="BE228" s="1">
        <v>31</v>
      </c>
      <c r="BF228" s="12">
        <v>1</v>
      </c>
    </row>
    <row r="229" spans="1:58">
      <c r="A229" s="1">
        <v>2011</v>
      </c>
      <c r="B229" s="1" t="s">
        <v>126</v>
      </c>
      <c r="C229" s="12">
        <v>18.643000000000001</v>
      </c>
      <c r="D229" s="12">
        <v>47.968000000000004</v>
      </c>
      <c r="E229" s="12">
        <v>0</v>
      </c>
      <c r="F229" s="12">
        <v>0</v>
      </c>
      <c r="G229" s="12">
        <f t="shared" si="21"/>
        <v>66.611000000000004</v>
      </c>
      <c r="H229" s="12">
        <v>66.611000000000004</v>
      </c>
      <c r="I229" s="12">
        <v>103.99600000000001</v>
      </c>
      <c r="J229" s="12">
        <v>114.57899999999999</v>
      </c>
      <c r="K229" s="12">
        <v>0</v>
      </c>
      <c r="L229" s="12">
        <v>0</v>
      </c>
      <c r="M229" s="12">
        <v>0</v>
      </c>
      <c r="N229" s="12">
        <f>+BS_InfraMR[[#This Row],[A.03.1 -  Longitud de Vías de Explotación No Electrificadas Troncales y Ramales (vía principal) (km)]]+BS_InfraMR[[#This Row],[A.04.1 -  Longitud de Vías de Explotación Electrificadas Troncales y Ramales (vía principal) (km)]]</f>
        <v>114.57899999999999</v>
      </c>
      <c r="O229" s="12">
        <v>114.57899999999999</v>
      </c>
      <c r="P229" s="1">
        <v>23</v>
      </c>
      <c r="Q229" s="1">
        <v>6</v>
      </c>
      <c r="R229" s="1">
        <v>1</v>
      </c>
      <c r="S229" s="1">
        <f>+SUM(BS_InfraMR[[#This Row],[A.05.1 - Número de Estaciones en Explotación (cantidad)]:[A.07.1 - Número de Apeaderos en Explotación (cantidad)]])</f>
        <v>30</v>
      </c>
      <c r="T229" s="1">
        <v>18</v>
      </c>
      <c r="U229" s="1">
        <v>31</v>
      </c>
      <c r="V229" s="1">
        <v>0</v>
      </c>
      <c r="W229" s="1">
        <v>26</v>
      </c>
      <c r="X229" s="1">
        <v>0</v>
      </c>
      <c r="Y229" s="1">
        <f t="shared" si="22"/>
        <v>75</v>
      </c>
      <c r="Z229" s="1">
        <v>13</v>
      </c>
      <c r="AA229" s="1">
        <v>13</v>
      </c>
      <c r="AB229" s="1">
        <f>+BS_InfraMR[[#This Row],[Total Pasos Vehiculares a Nivel]]</f>
        <v>75</v>
      </c>
      <c r="AC229" s="1">
        <f t="shared" si="23"/>
        <v>101</v>
      </c>
      <c r="AD229" s="1">
        <v>1</v>
      </c>
      <c r="AE229" s="1">
        <v>8</v>
      </c>
      <c r="AF229" s="1">
        <v>11</v>
      </c>
      <c r="AG229" s="1">
        <f t="shared" si="24"/>
        <v>20</v>
      </c>
      <c r="AH229" s="12">
        <v>16.120999999999999</v>
      </c>
      <c r="AI229" s="12">
        <v>0</v>
      </c>
      <c r="AJ229" s="12">
        <v>50.177</v>
      </c>
      <c r="AK229" s="12">
        <f t="shared" si="25"/>
        <v>66.298000000000002</v>
      </c>
      <c r="AL229" s="1">
        <v>2</v>
      </c>
      <c r="AM229" s="1">
        <v>0</v>
      </c>
      <c r="AN229" s="1">
        <v>13</v>
      </c>
      <c r="AO229" s="1">
        <f t="shared" si="26"/>
        <v>15</v>
      </c>
      <c r="AP229" s="1">
        <v>0</v>
      </c>
      <c r="AQ229" s="1">
        <v>0</v>
      </c>
      <c r="AR229" s="1">
        <v>0</v>
      </c>
      <c r="AS229" s="1">
        <f>+SUM(BS_InfraMR[[#This Row],[B.02.1 - Parque de Coches Eléctricos Motrices]:[B.02.3 - Parque de Coches Eléctricos Motrices Tipo R]])</f>
        <v>0</v>
      </c>
      <c r="AT229" s="1">
        <v>0</v>
      </c>
      <c r="AU229" s="1">
        <v>0</v>
      </c>
      <c r="AV229" s="1">
        <v>0</v>
      </c>
      <c r="AW229" s="1">
        <f>+SUM(BS_InfraMR[[#This Row],[B.03.1 - Parque de Coches Motores Motrices Remolcados]:[B.03.3 - Parque de Coches Motores Motrices Cabina]])</f>
        <v>0</v>
      </c>
      <c r="AX229" s="1">
        <v>43</v>
      </c>
      <c r="AY229" s="1">
        <v>13</v>
      </c>
      <c r="AZ229" s="1">
        <v>0</v>
      </c>
      <c r="BA229" s="1">
        <v>26</v>
      </c>
      <c r="BB229" s="1">
        <v>0</v>
      </c>
      <c r="BC229" s="1">
        <f t="shared" si="27"/>
        <v>82</v>
      </c>
      <c r="BD229" s="1">
        <v>1</v>
      </c>
      <c r="BE229" s="1">
        <v>31</v>
      </c>
      <c r="BF229" s="12">
        <v>1</v>
      </c>
    </row>
    <row r="230" spans="1:58">
      <c r="A230" s="1">
        <v>2012</v>
      </c>
      <c r="B230" s="1" t="s">
        <v>115</v>
      </c>
      <c r="C230" s="12">
        <v>18.643000000000001</v>
      </c>
      <c r="D230" s="12">
        <v>47.968000000000004</v>
      </c>
      <c r="E230" s="12">
        <v>0</v>
      </c>
      <c r="F230" s="12">
        <v>0</v>
      </c>
      <c r="G230" s="12">
        <f t="shared" si="21"/>
        <v>66.611000000000004</v>
      </c>
      <c r="H230" s="12">
        <v>66.611000000000004</v>
      </c>
      <c r="I230" s="12">
        <v>103.99600000000001</v>
      </c>
      <c r="J230" s="12">
        <v>114.57899999999999</v>
      </c>
      <c r="K230" s="12">
        <v>0</v>
      </c>
      <c r="L230" s="12">
        <v>0</v>
      </c>
      <c r="M230" s="12">
        <v>0</v>
      </c>
      <c r="N230" s="12">
        <f>+BS_InfraMR[[#This Row],[A.03.1 -  Longitud de Vías de Explotación No Electrificadas Troncales y Ramales (vía principal) (km)]]+BS_InfraMR[[#This Row],[A.04.1 -  Longitud de Vías de Explotación Electrificadas Troncales y Ramales (vía principal) (km)]]</f>
        <v>114.57899999999999</v>
      </c>
      <c r="O230" s="12">
        <v>114.57899999999999</v>
      </c>
      <c r="P230" s="1">
        <v>23</v>
      </c>
      <c r="Q230" s="1">
        <v>6</v>
      </c>
      <c r="R230" s="1">
        <v>1</v>
      </c>
      <c r="S230" s="1">
        <f>+SUM(BS_InfraMR[[#This Row],[A.05.1 - Número de Estaciones en Explotación (cantidad)]:[A.07.1 - Número de Apeaderos en Explotación (cantidad)]])</f>
        <v>30</v>
      </c>
      <c r="T230" s="1">
        <v>18</v>
      </c>
      <c r="U230" s="1">
        <v>31</v>
      </c>
      <c r="V230" s="1">
        <v>0</v>
      </c>
      <c r="W230" s="1">
        <v>26</v>
      </c>
      <c r="X230" s="1">
        <v>0</v>
      </c>
      <c r="Y230" s="1">
        <f t="shared" si="22"/>
        <v>75</v>
      </c>
      <c r="Z230" s="1">
        <v>13</v>
      </c>
      <c r="AA230" s="1">
        <v>13</v>
      </c>
      <c r="AB230" s="1">
        <f>+BS_InfraMR[[#This Row],[Total Pasos Vehiculares a Nivel]]</f>
        <v>75</v>
      </c>
      <c r="AC230" s="1">
        <f t="shared" si="23"/>
        <v>101</v>
      </c>
      <c r="AD230" s="1">
        <v>1</v>
      </c>
      <c r="AE230" s="1">
        <v>8</v>
      </c>
      <c r="AF230" s="1">
        <v>11</v>
      </c>
      <c r="AG230" s="1">
        <f t="shared" si="24"/>
        <v>20</v>
      </c>
      <c r="AH230" s="12">
        <v>16.120999999999999</v>
      </c>
      <c r="AI230" s="12">
        <v>0</v>
      </c>
      <c r="AJ230" s="12">
        <v>50.177</v>
      </c>
      <c r="AK230" s="12">
        <f t="shared" si="25"/>
        <v>66.298000000000002</v>
      </c>
      <c r="AL230" s="1">
        <v>2</v>
      </c>
      <c r="AM230" s="1">
        <v>0</v>
      </c>
      <c r="AN230" s="1">
        <v>13</v>
      </c>
      <c r="AO230" s="1">
        <f t="shared" si="26"/>
        <v>15</v>
      </c>
      <c r="AP230" s="1">
        <v>0</v>
      </c>
      <c r="AQ230" s="1">
        <v>0</v>
      </c>
      <c r="AR230" s="1">
        <v>0</v>
      </c>
      <c r="AS230" s="1">
        <f>+SUM(BS_InfraMR[[#This Row],[B.02.1 - Parque de Coches Eléctricos Motrices]:[B.02.3 - Parque de Coches Eléctricos Motrices Tipo R]])</f>
        <v>0</v>
      </c>
      <c r="AT230" s="1">
        <v>0</v>
      </c>
      <c r="AU230" s="1">
        <v>0</v>
      </c>
      <c r="AV230" s="1">
        <v>0</v>
      </c>
      <c r="AW230" s="1">
        <f>+SUM(BS_InfraMR[[#This Row],[B.03.1 - Parque de Coches Motores Motrices Remolcados]:[B.03.3 - Parque de Coches Motores Motrices Cabina]])</f>
        <v>0</v>
      </c>
      <c r="AX230" s="1">
        <v>43</v>
      </c>
      <c r="AY230" s="1">
        <v>13</v>
      </c>
      <c r="AZ230" s="1">
        <v>0</v>
      </c>
      <c r="BA230" s="1">
        <v>26</v>
      </c>
      <c r="BB230" s="1">
        <v>0</v>
      </c>
      <c r="BC230" s="1">
        <f t="shared" si="27"/>
        <v>82</v>
      </c>
      <c r="BD230" s="1">
        <v>1</v>
      </c>
      <c r="BE230" s="1">
        <v>31</v>
      </c>
      <c r="BF230" s="12">
        <v>1</v>
      </c>
    </row>
    <row r="231" spans="1:58">
      <c r="A231" s="1">
        <v>2012</v>
      </c>
      <c r="B231" s="1" t="s">
        <v>116</v>
      </c>
      <c r="C231" s="12">
        <v>18.643000000000001</v>
      </c>
      <c r="D231" s="12">
        <v>47.968000000000004</v>
      </c>
      <c r="E231" s="12">
        <v>0</v>
      </c>
      <c r="F231" s="12">
        <v>0</v>
      </c>
      <c r="G231" s="12">
        <f t="shared" si="21"/>
        <v>66.611000000000004</v>
      </c>
      <c r="H231" s="12">
        <v>66.611000000000004</v>
      </c>
      <c r="I231" s="12">
        <v>103.99600000000001</v>
      </c>
      <c r="J231" s="12">
        <v>114.57899999999999</v>
      </c>
      <c r="K231" s="12">
        <v>0</v>
      </c>
      <c r="L231" s="12">
        <v>0</v>
      </c>
      <c r="M231" s="12">
        <v>0</v>
      </c>
      <c r="N231" s="12">
        <f>+BS_InfraMR[[#This Row],[A.03.1 -  Longitud de Vías de Explotación No Electrificadas Troncales y Ramales (vía principal) (km)]]+BS_InfraMR[[#This Row],[A.04.1 -  Longitud de Vías de Explotación Electrificadas Troncales y Ramales (vía principal) (km)]]</f>
        <v>114.57899999999999</v>
      </c>
      <c r="O231" s="12">
        <v>114.57899999999999</v>
      </c>
      <c r="P231" s="1">
        <v>23</v>
      </c>
      <c r="Q231" s="1">
        <v>6</v>
      </c>
      <c r="R231" s="1">
        <v>1</v>
      </c>
      <c r="S231" s="1">
        <f>+SUM(BS_InfraMR[[#This Row],[A.05.1 - Número de Estaciones en Explotación (cantidad)]:[A.07.1 - Número de Apeaderos en Explotación (cantidad)]])</f>
        <v>30</v>
      </c>
      <c r="T231" s="1">
        <v>18</v>
      </c>
      <c r="U231" s="1">
        <v>31</v>
      </c>
      <c r="V231" s="1">
        <v>0</v>
      </c>
      <c r="W231" s="1">
        <v>26</v>
      </c>
      <c r="X231" s="1">
        <v>0</v>
      </c>
      <c r="Y231" s="1">
        <f t="shared" si="22"/>
        <v>75</v>
      </c>
      <c r="Z231" s="1">
        <v>13</v>
      </c>
      <c r="AA231" s="1">
        <v>13</v>
      </c>
      <c r="AB231" s="1">
        <f>+BS_InfraMR[[#This Row],[Total Pasos Vehiculares a Nivel]]</f>
        <v>75</v>
      </c>
      <c r="AC231" s="1">
        <f t="shared" si="23"/>
        <v>101</v>
      </c>
      <c r="AD231" s="1">
        <v>1</v>
      </c>
      <c r="AE231" s="1">
        <v>8</v>
      </c>
      <c r="AF231" s="1">
        <v>11</v>
      </c>
      <c r="AG231" s="1">
        <f t="shared" si="24"/>
        <v>20</v>
      </c>
      <c r="AH231" s="12">
        <v>16.120999999999999</v>
      </c>
      <c r="AI231" s="12">
        <v>0</v>
      </c>
      <c r="AJ231" s="12">
        <v>50.177</v>
      </c>
      <c r="AK231" s="12">
        <f t="shared" si="25"/>
        <v>66.298000000000002</v>
      </c>
      <c r="AL231" s="1">
        <v>2</v>
      </c>
      <c r="AM231" s="1">
        <v>0</v>
      </c>
      <c r="AN231" s="1">
        <v>13</v>
      </c>
      <c r="AO231" s="1">
        <f t="shared" si="26"/>
        <v>15</v>
      </c>
      <c r="AP231" s="1">
        <v>0</v>
      </c>
      <c r="AQ231" s="1">
        <v>0</v>
      </c>
      <c r="AR231" s="1">
        <v>0</v>
      </c>
      <c r="AS231" s="1">
        <f>+SUM(BS_InfraMR[[#This Row],[B.02.1 - Parque de Coches Eléctricos Motrices]:[B.02.3 - Parque de Coches Eléctricos Motrices Tipo R]])</f>
        <v>0</v>
      </c>
      <c r="AT231" s="1">
        <v>0</v>
      </c>
      <c r="AU231" s="1">
        <v>0</v>
      </c>
      <c r="AV231" s="1">
        <v>0</v>
      </c>
      <c r="AW231" s="1">
        <f>+SUM(BS_InfraMR[[#This Row],[B.03.1 - Parque de Coches Motores Motrices Remolcados]:[B.03.3 - Parque de Coches Motores Motrices Cabina]])</f>
        <v>0</v>
      </c>
      <c r="AX231" s="1">
        <v>43</v>
      </c>
      <c r="AY231" s="1">
        <v>13</v>
      </c>
      <c r="AZ231" s="1">
        <v>0</v>
      </c>
      <c r="BA231" s="1">
        <v>26</v>
      </c>
      <c r="BB231" s="1">
        <v>0</v>
      </c>
      <c r="BC231" s="1">
        <f t="shared" si="27"/>
        <v>82</v>
      </c>
      <c r="BD231" s="1">
        <v>1</v>
      </c>
      <c r="BE231" s="1">
        <v>31</v>
      </c>
      <c r="BF231" s="12">
        <v>1</v>
      </c>
    </row>
    <row r="232" spans="1:58">
      <c r="A232" s="1">
        <v>2012</v>
      </c>
      <c r="B232" s="1" t="s">
        <v>117</v>
      </c>
      <c r="C232" s="12">
        <v>18.643000000000001</v>
      </c>
      <c r="D232" s="12">
        <v>47.968000000000004</v>
      </c>
      <c r="E232" s="12">
        <v>0</v>
      </c>
      <c r="F232" s="12">
        <v>0</v>
      </c>
      <c r="G232" s="12">
        <f t="shared" si="21"/>
        <v>66.611000000000004</v>
      </c>
      <c r="H232" s="12">
        <v>66.611000000000004</v>
      </c>
      <c r="I232" s="12">
        <v>103.99600000000001</v>
      </c>
      <c r="J232" s="12">
        <v>114.57899999999999</v>
      </c>
      <c r="K232" s="12">
        <v>0</v>
      </c>
      <c r="L232" s="12">
        <v>0</v>
      </c>
      <c r="M232" s="12">
        <v>0</v>
      </c>
      <c r="N232" s="12">
        <f>+BS_InfraMR[[#This Row],[A.03.1 -  Longitud de Vías de Explotación No Electrificadas Troncales y Ramales (vía principal) (km)]]+BS_InfraMR[[#This Row],[A.04.1 -  Longitud de Vías de Explotación Electrificadas Troncales y Ramales (vía principal) (km)]]</f>
        <v>114.57899999999999</v>
      </c>
      <c r="O232" s="12">
        <v>114.57899999999999</v>
      </c>
      <c r="P232" s="1">
        <v>23</v>
      </c>
      <c r="Q232" s="1">
        <v>6</v>
      </c>
      <c r="R232" s="1">
        <v>1</v>
      </c>
      <c r="S232" s="1">
        <f>+SUM(BS_InfraMR[[#This Row],[A.05.1 - Número de Estaciones en Explotación (cantidad)]:[A.07.1 - Número de Apeaderos en Explotación (cantidad)]])</f>
        <v>30</v>
      </c>
      <c r="T232" s="1">
        <v>18</v>
      </c>
      <c r="U232" s="1">
        <v>31</v>
      </c>
      <c r="V232" s="1">
        <v>0</v>
      </c>
      <c r="W232" s="1">
        <v>26</v>
      </c>
      <c r="X232" s="1">
        <v>0</v>
      </c>
      <c r="Y232" s="1">
        <f t="shared" si="22"/>
        <v>75</v>
      </c>
      <c r="Z232" s="1">
        <v>13</v>
      </c>
      <c r="AA232" s="1">
        <v>13</v>
      </c>
      <c r="AB232" s="1">
        <f>+BS_InfraMR[[#This Row],[Total Pasos Vehiculares a Nivel]]</f>
        <v>75</v>
      </c>
      <c r="AC232" s="1">
        <f t="shared" si="23"/>
        <v>101</v>
      </c>
      <c r="AD232" s="1">
        <v>1</v>
      </c>
      <c r="AE232" s="1">
        <v>8</v>
      </c>
      <c r="AF232" s="1">
        <v>11</v>
      </c>
      <c r="AG232" s="1">
        <f t="shared" si="24"/>
        <v>20</v>
      </c>
      <c r="AH232" s="12">
        <v>16.120999999999999</v>
      </c>
      <c r="AI232" s="12">
        <v>0</v>
      </c>
      <c r="AJ232" s="12">
        <v>50.177</v>
      </c>
      <c r="AK232" s="12">
        <f t="shared" si="25"/>
        <v>66.298000000000002</v>
      </c>
      <c r="AL232" s="1">
        <v>2</v>
      </c>
      <c r="AM232" s="1">
        <v>0</v>
      </c>
      <c r="AN232" s="1">
        <v>13</v>
      </c>
      <c r="AO232" s="1">
        <f t="shared" si="26"/>
        <v>15</v>
      </c>
      <c r="AP232" s="1">
        <v>0</v>
      </c>
      <c r="AQ232" s="1">
        <v>0</v>
      </c>
      <c r="AR232" s="1">
        <v>0</v>
      </c>
      <c r="AS232" s="1">
        <f>+SUM(BS_InfraMR[[#This Row],[B.02.1 - Parque de Coches Eléctricos Motrices]:[B.02.3 - Parque de Coches Eléctricos Motrices Tipo R]])</f>
        <v>0</v>
      </c>
      <c r="AT232" s="1">
        <v>0</v>
      </c>
      <c r="AU232" s="1">
        <v>0</v>
      </c>
      <c r="AV232" s="1">
        <v>0</v>
      </c>
      <c r="AW232" s="1">
        <f>+SUM(BS_InfraMR[[#This Row],[B.03.1 - Parque de Coches Motores Motrices Remolcados]:[B.03.3 - Parque de Coches Motores Motrices Cabina]])</f>
        <v>0</v>
      </c>
      <c r="AX232" s="1">
        <v>43</v>
      </c>
      <c r="AY232" s="1">
        <v>13</v>
      </c>
      <c r="AZ232" s="1">
        <v>0</v>
      </c>
      <c r="BA232" s="1">
        <v>26</v>
      </c>
      <c r="BB232" s="1">
        <v>0</v>
      </c>
      <c r="BC232" s="1">
        <f t="shared" si="27"/>
        <v>82</v>
      </c>
      <c r="BD232" s="1">
        <v>1</v>
      </c>
      <c r="BE232" s="1">
        <v>31</v>
      </c>
      <c r="BF232" s="12">
        <v>1</v>
      </c>
    </row>
    <row r="233" spans="1:58">
      <c r="A233" s="1">
        <v>2012</v>
      </c>
      <c r="B233" s="1" t="s">
        <v>118</v>
      </c>
      <c r="C233" s="12">
        <v>18.643000000000001</v>
      </c>
      <c r="D233" s="12">
        <v>47.968000000000004</v>
      </c>
      <c r="E233" s="12">
        <v>0</v>
      </c>
      <c r="F233" s="12">
        <v>0</v>
      </c>
      <c r="G233" s="12">
        <f t="shared" si="21"/>
        <v>66.611000000000004</v>
      </c>
      <c r="H233" s="12">
        <v>66.611000000000004</v>
      </c>
      <c r="I233" s="12">
        <v>103.99600000000001</v>
      </c>
      <c r="J233" s="12">
        <v>114.57899999999999</v>
      </c>
      <c r="K233" s="12">
        <v>0</v>
      </c>
      <c r="L233" s="12">
        <v>0</v>
      </c>
      <c r="M233" s="12">
        <v>0</v>
      </c>
      <c r="N233" s="12">
        <f>+BS_InfraMR[[#This Row],[A.03.1 -  Longitud de Vías de Explotación No Electrificadas Troncales y Ramales (vía principal) (km)]]+BS_InfraMR[[#This Row],[A.04.1 -  Longitud de Vías de Explotación Electrificadas Troncales y Ramales (vía principal) (km)]]</f>
        <v>114.57899999999999</v>
      </c>
      <c r="O233" s="12">
        <v>114.57899999999999</v>
      </c>
      <c r="P233" s="1">
        <v>23</v>
      </c>
      <c r="Q233" s="1">
        <v>6</v>
      </c>
      <c r="R233" s="1">
        <v>1</v>
      </c>
      <c r="S233" s="1">
        <f>+SUM(BS_InfraMR[[#This Row],[A.05.1 - Número de Estaciones en Explotación (cantidad)]:[A.07.1 - Número de Apeaderos en Explotación (cantidad)]])</f>
        <v>30</v>
      </c>
      <c r="T233" s="1">
        <v>18</v>
      </c>
      <c r="U233" s="1">
        <v>31</v>
      </c>
      <c r="V233" s="1">
        <v>0</v>
      </c>
      <c r="W233" s="1">
        <v>26</v>
      </c>
      <c r="X233" s="1">
        <v>0</v>
      </c>
      <c r="Y233" s="1">
        <f t="shared" si="22"/>
        <v>75</v>
      </c>
      <c r="Z233" s="1">
        <v>13</v>
      </c>
      <c r="AA233" s="1">
        <v>13</v>
      </c>
      <c r="AB233" s="1">
        <f>+BS_InfraMR[[#This Row],[Total Pasos Vehiculares a Nivel]]</f>
        <v>75</v>
      </c>
      <c r="AC233" s="1">
        <f t="shared" si="23"/>
        <v>101</v>
      </c>
      <c r="AD233" s="1">
        <v>1</v>
      </c>
      <c r="AE233" s="1">
        <v>8</v>
      </c>
      <c r="AF233" s="1">
        <v>11</v>
      </c>
      <c r="AG233" s="1">
        <f t="shared" si="24"/>
        <v>20</v>
      </c>
      <c r="AH233" s="12">
        <v>16.120999999999999</v>
      </c>
      <c r="AI233" s="12">
        <v>0</v>
      </c>
      <c r="AJ233" s="12">
        <v>50.177</v>
      </c>
      <c r="AK233" s="12">
        <f t="shared" si="25"/>
        <v>66.298000000000002</v>
      </c>
      <c r="AL233" s="1">
        <v>2</v>
      </c>
      <c r="AM233" s="1">
        <v>0</v>
      </c>
      <c r="AN233" s="1">
        <v>13</v>
      </c>
      <c r="AO233" s="1">
        <f t="shared" si="26"/>
        <v>15</v>
      </c>
      <c r="AP233" s="1">
        <v>0</v>
      </c>
      <c r="AQ233" s="1">
        <v>0</v>
      </c>
      <c r="AR233" s="1">
        <v>0</v>
      </c>
      <c r="AS233" s="1">
        <f>+SUM(BS_InfraMR[[#This Row],[B.02.1 - Parque de Coches Eléctricos Motrices]:[B.02.3 - Parque de Coches Eléctricos Motrices Tipo R]])</f>
        <v>0</v>
      </c>
      <c r="AT233" s="1">
        <v>0</v>
      </c>
      <c r="AU233" s="1">
        <v>0</v>
      </c>
      <c r="AV233" s="1">
        <v>0</v>
      </c>
      <c r="AW233" s="1">
        <f>+SUM(BS_InfraMR[[#This Row],[B.03.1 - Parque de Coches Motores Motrices Remolcados]:[B.03.3 - Parque de Coches Motores Motrices Cabina]])</f>
        <v>0</v>
      </c>
      <c r="AX233" s="1">
        <v>43</v>
      </c>
      <c r="AY233" s="1">
        <v>13</v>
      </c>
      <c r="AZ233" s="1">
        <v>0</v>
      </c>
      <c r="BA233" s="1">
        <v>26</v>
      </c>
      <c r="BB233" s="1">
        <v>0</v>
      </c>
      <c r="BC233" s="1">
        <f t="shared" si="27"/>
        <v>82</v>
      </c>
      <c r="BD233" s="1">
        <v>1</v>
      </c>
      <c r="BE233" s="1">
        <v>31</v>
      </c>
      <c r="BF233" s="12">
        <v>1</v>
      </c>
    </row>
    <row r="234" spans="1:58">
      <c r="A234" s="1">
        <v>2012</v>
      </c>
      <c r="B234" s="1" t="s">
        <v>119</v>
      </c>
      <c r="C234" s="12">
        <v>18.643000000000001</v>
      </c>
      <c r="D234" s="12">
        <v>47.968000000000004</v>
      </c>
      <c r="E234" s="12">
        <v>0</v>
      </c>
      <c r="F234" s="12">
        <v>0</v>
      </c>
      <c r="G234" s="12">
        <f t="shared" si="21"/>
        <v>66.611000000000004</v>
      </c>
      <c r="H234" s="12">
        <v>66.611000000000004</v>
      </c>
      <c r="I234" s="12">
        <v>103.99600000000001</v>
      </c>
      <c r="J234" s="12">
        <v>114.57899999999999</v>
      </c>
      <c r="K234" s="12">
        <v>0</v>
      </c>
      <c r="L234" s="12">
        <v>0</v>
      </c>
      <c r="M234" s="12">
        <v>0</v>
      </c>
      <c r="N234" s="12">
        <f>+BS_InfraMR[[#This Row],[A.03.1 -  Longitud de Vías de Explotación No Electrificadas Troncales y Ramales (vía principal) (km)]]+BS_InfraMR[[#This Row],[A.04.1 -  Longitud de Vías de Explotación Electrificadas Troncales y Ramales (vía principal) (km)]]</f>
        <v>114.57899999999999</v>
      </c>
      <c r="O234" s="12">
        <v>114.57899999999999</v>
      </c>
      <c r="P234" s="1">
        <v>23</v>
      </c>
      <c r="Q234" s="1">
        <v>6</v>
      </c>
      <c r="R234" s="1">
        <v>1</v>
      </c>
      <c r="S234" s="1">
        <f>+SUM(BS_InfraMR[[#This Row],[A.05.1 - Número de Estaciones en Explotación (cantidad)]:[A.07.1 - Número de Apeaderos en Explotación (cantidad)]])</f>
        <v>30</v>
      </c>
      <c r="T234" s="1">
        <v>18</v>
      </c>
      <c r="U234" s="1">
        <v>31</v>
      </c>
      <c r="V234" s="1">
        <v>0</v>
      </c>
      <c r="W234" s="1">
        <v>26</v>
      </c>
      <c r="X234" s="1">
        <v>0</v>
      </c>
      <c r="Y234" s="1">
        <f t="shared" si="22"/>
        <v>75</v>
      </c>
      <c r="Z234" s="1">
        <v>13</v>
      </c>
      <c r="AA234" s="1">
        <v>13</v>
      </c>
      <c r="AB234" s="1">
        <f>+BS_InfraMR[[#This Row],[Total Pasos Vehiculares a Nivel]]</f>
        <v>75</v>
      </c>
      <c r="AC234" s="1">
        <f t="shared" si="23"/>
        <v>101</v>
      </c>
      <c r="AD234" s="1">
        <v>1</v>
      </c>
      <c r="AE234" s="1">
        <v>8</v>
      </c>
      <c r="AF234" s="1">
        <v>11</v>
      </c>
      <c r="AG234" s="1">
        <f t="shared" si="24"/>
        <v>20</v>
      </c>
      <c r="AH234" s="12">
        <v>16.120999999999999</v>
      </c>
      <c r="AI234" s="12">
        <v>0</v>
      </c>
      <c r="AJ234" s="12">
        <v>50.177</v>
      </c>
      <c r="AK234" s="12">
        <f t="shared" si="25"/>
        <v>66.298000000000002</v>
      </c>
      <c r="AL234" s="1">
        <v>2</v>
      </c>
      <c r="AM234" s="1">
        <v>0</v>
      </c>
      <c r="AN234" s="1">
        <v>13</v>
      </c>
      <c r="AO234" s="1">
        <f t="shared" si="26"/>
        <v>15</v>
      </c>
      <c r="AP234" s="1">
        <v>0</v>
      </c>
      <c r="AQ234" s="1">
        <v>0</v>
      </c>
      <c r="AR234" s="1">
        <v>0</v>
      </c>
      <c r="AS234" s="1">
        <f>+SUM(BS_InfraMR[[#This Row],[B.02.1 - Parque de Coches Eléctricos Motrices]:[B.02.3 - Parque de Coches Eléctricos Motrices Tipo R]])</f>
        <v>0</v>
      </c>
      <c r="AT234" s="1">
        <v>0</v>
      </c>
      <c r="AU234" s="1">
        <v>0</v>
      </c>
      <c r="AV234" s="1">
        <v>0</v>
      </c>
      <c r="AW234" s="1">
        <f>+SUM(BS_InfraMR[[#This Row],[B.03.1 - Parque de Coches Motores Motrices Remolcados]:[B.03.3 - Parque de Coches Motores Motrices Cabina]])</f>
        <v>0</v>
      </c>
      <c r="AX234" s="1">
        <v>43</v>
      </c>
      <c r="AY234" s="1">
        <v>13</v>
      </c>
      <c r="AZ234" s="1">
        <v>0</v>
      </c>
      <c r="BA234" s="1">
        <v>26</v>
      </c>
      <c r="BB234" s="1">
        <v>0</v>
      </c>
      <c r="BC234" s="1">
        <f t="shared" si="27"/>
        <v>82</v>
      </c>
      <c r="BD234" s="1">
        <v>1</v>
      </c>
      <c r="BE234" s="1">
        <v>31</v>
      </c>
      <c r="BF234" s="12">
        <v>1</v>
      </c>
    </row>
    <row r="235" spans="1:58">
      <c r="A235" s="1">
        <v>2012</v>
      </c>
      <c r="B235" s="1" t="s">
        <v>120</v>
      </c>
      <c r="C235" s="12">
        <v>18.643000000000001</v>
      </c>
      <c r="D235" s="12">
        <v>47.968000000000004</v>
      </c>
      <c r="E235" s="12">
        <v>0</v>
      </c>
      <c r="F235" s="12">
        <v>0</v>
      </c>
      <c r="G235" s="12">
        <f t="shared" si="21"/>
        <v>66.611000000000004</v>
      </c>
      <c r="H235" s="12">
        <v>66.611000000000004</v>
      </c>
      <c r="I235" s="12">
        <v>103.99600000000001</v>
      </c>
      <c r="J235" s="12">
        <v>114.57899999999999</v>
      </c>
      <c r="K235" s="12">
        <v>0</v>
      </c>
      <c r="L235" s="12">
        <v>0</v>
      </c>
      <c r="M235" s="12">
        <v>0</v>
      </c>
      <c r="N235" s="12">
        <f>+BS_InfraMR[[#This Row],[A.03.1 -  Longitud de Vías de Explotación No Electrificadas Troncales y Ramales (vía principal) (km)]]+BS_InfraMR[[#This Row],[A.04.1 -  Longitud de Vías de Explotación Electrificadas Troncales y Ramales (vía principal) (km)]]</f>
        <v>114.57899999999999</v>
      </c>
      <c r="O235" s="12">
        <v>114.57899999999999</v>
      </c>
      <c r="P235" s="1">
        <v>23</v>
      </c>
      <c r="Q235" s="1">
        <v>6</v>
      </c>
      <c r="R235" s="1">
        <v>1</v>
      </c>
      <c r="S235" s="1">
        <f>+SUM(BS_InfraMR[[#This Row],[A.05.1 - Número de Estaciones en Explotación (cantidad)]:[A.07.1 - Número de Apeaderos en Explotación (cantidad)]])</f>
        <v>30</v>
      </c>
      <c r="T235" s="1">
        <v>18</v>
      </c>
      <c r="U235" s="1">
        <v>31</v>
      </c>
      <c r="V235" s="1">
        <v>0</v>
      </c>
      <c r="W235" s="1">
        <v>26</v>
      </c>
      <c r="X235" s="1">
        <v>0</v>
      </c>
      <c r="Y235" s="1">
        <f t="shared" si="22"/>
        <v>75</v>
      </c>
      <c r="Z235" s="1">
        <v>13</v>
      </c>
      <c r="AA235" s="1">
        <v>13</v>
      </c>
      <c r="AB235" s="1">
        <f>+BS_InfraMR[[#This Row],[Total Pasos Vehiculares a Nivel]]</f>
        <v>75</v>
      </c>
      <c r="AC235" s="1">
        <f t="shared" si="23"/>
        <v>101</v>
      </c>
      <c r="AD235" s="1">
        <v>1</v>
      </c>
      <c r="AE235" s="1">
        <v>8</v>
      </c>
      <c r="AF235" s="1">
        <v>11</v>
      </c>
      <c r="AG235" s="1">
        <f t="shared" si="24"/>
        <v>20</v>
      </c>
      <c r="AH235" s="12">
        <v>16.120999999999999</v>
      </c>
      <c r="AI235" s="12">
        <v>0</v>
      </c>
      <c r="AJ235" s="12">
        <v>50.177</v>
      </c>
      <c r="AK235" s="12">
        <f t="shared" si="25"/>
        <v>66.298000000000002</v>
      </c>
      <c r="AL235" s="1">
        <v>2</v>
      </c>
      <c r="AM235" s="1">
        <v>0</v>
      </c>
      <c r="AN235" s="1">
        <v>13</v>
      </c>
      <c r="AO235" s="1">
        <f t="shared" si="26"/>
        <v>15</v>
      </c>
      <c r="AP235" s="1">
        <v>0</v>
      </c>
      <c r="AQ235" s="1">
        <v>0</v>
      </c>
      <c r="AR235" s="1">
        <v>0</v>
      </c>
      <c r="AS235" s="1">
        <f>+SUM(BS_InfraMR[[#This Row],[B.02.1 - Parque de Coches Eléctricos Motrices]:[B.02.3 - Parque de Coches Eléctricos Motrices Tipo R]])</f>
        <v>0</v>
      </c>
      <c r="AT235" s="1">
        <v>0</v>
      </c>
      <c r="AU235" s="1">
        <v>0</v>
      </c>
      <c r="AV235" s="1">
        <v>0</v>
      </c>
      <c r="AW235" s="1">
        <f>+SUM(BS_InfraMR[[#This Row],[B.03.1 - Parque de Coches Motores Motrices Remolcados]:[B.03.3 - Parque de Coches Motores Motrices Cabina]])</f>
        <v>0</v>
      </c>
      <c r="AX235" s="1">
        <v>43</v>
      </c>
      <c r="AY235" s="1">
        <v>13</v>
      </c>
      <c r="AZ235" s="1">
        <v>0</v>
      </c>
      <c r="BA235" s="1">
        <v>26</v>
      </c>
      <c r="BB235" s="1">
        <v>0</v>
      </c>
      <c r="BC235" s="1">
        <f t="shared" si="27"/>
        <v>82</v>
      </c>
      <c r="BD235" s="1">
        <v>1</v>
      </c>
      <c r="BE235" s="1">
        <v>31</v>
      </c>
      <c r="BF235" s="12">
        <v>1</v>
      </c>
    </row>
    <row r="236" spans="1:58">
      <c r="A236" s="1">
        <v>2012</v>
      </c>
      <c r="B236" s="1" t="s">
        <v>121</v>
      </c>
      <c r="C236" s="12">
        <v>18.643000000000001</v>
      </c>
      <c r="D236" s="12">
        <v>47.968000000000004</v>
      </c>
      <c r="E236" s="12">
        <v>0</v>
      </c>
      <c r="F236" s="12">
        <v>0</v>
      </c>
      <c r="G236" s="12">
        <f t="shared" si="21"/>
        <v>66.611000000000004</v>
      </c>
      <c r="H236" s="12">
        <v>66.611000000000004</v>
      </c>
      <c r="I236" s="12">
        <v>103.99600000000001</v>
      </c>
      <c r="J236" s="12">
        <v>114.57899999999999</v>
      </c>
      <c r="K236" s="12">
        <v>0</v>
      </c>
      <c r="L236" s="12">
        <v>0</v>
      </c>
      <c r="M236" s="12">
        <v>0</v>
      </c>
      <c r="N236" s="12">
        <f>+BS_InfraMR[[#This Row],[A.03.1 -  Longitud de Vías de Explotación No Electrificadas Troncales y Ramales (vía principal) (km)]]+BS_InfraMR[[#This Row],[A.04.1 -  Longitud de Vías de Explotación Electrificadas Troncales y Ramales (vía principal) (km)]]</f>
        <v>114.57899999999999</v>
      </c>
      <c r="O236" s="12">
        <v>114.57899999999999</v>
      </c>
      <c r="P236" s="1">
        <v>23</v>
      </c>
      <c r="Q236" s="1">
        <v>6</v>
      </c>
      <c r="R236" s="1">
        <v>1</v>
      </c>
      <c r="S236" s="1">
        <f>+SUM(BS_InfraMR[[#This Row],[A.05.1 - Número de Estaciones en Explotación (cantidad)]:[A.07.1 - Número de Apeaderos en Explotación (cantidad)]])</f>
        <v>30</v>
      </c>
      <c r="T236" s="1">
        <v>18</v>
      </c>
      <c r="U236" s="1">
        <v>31</v>
      </c>
      <c r="V236" s="1">
        <v>0</v>
      </c>
      <c r="W236" s="1">
        <v>26</v>
      </c>
      <c r="X236" s="1">
        <v>0</v>
      </c>
      <c r="Y236" s="1">
        <f t="shared" si="22"/>
        <v>75</v>
      </c>
      <c r="Z236" s="1">
        <v>13</v>
      </c>
      <c r="AA236" s="1">
        <v>13</v>
      </c>
      <c r="AB236" s="1">
        <f>+BS_InfraMR[[#This Row],[Total Pasos Vehiculares a Nivel]]</f>
        <v>75</v>
      </c>
      <c r="AC236" s="1">
        <f t="shared" si="23"/>
        <v>101</v>
      </c>
      <c r="AD236" s="1">
        <v>1</v>
      </c>
      <c r="AE236" s="1">
        <v>8</v>
      </c>
      <c r="AF236" s="1">
        <v>11</v>
      </c>
      <c r="AG236" s="1">
        <f t="shared" si="24"/>
        <v>20</v>
      </c>
      <c r="AH236" s="12">
        <v>16.120999999999999</v>
      </c>
      <c r="AI236" s="12">
        <v>0</v>
      </c>
      <c r="AJ236" s="12">
        <v>50.177</v>
      </c>
      <c r="AK236" s="12">
        <f t="shared" si="25"/>
        <v>66.298000000000002</v>
      </c>
      <c r="AL236" s="1">
        <v>2</v>
      </c>
      <c r="AM236" s="1">
        <v>0</v>
      </c>
      <c r="AN236" s="1">
        <v>13</v>
      </c>
      <c r="AO236" s="1">
        <f t="shared" si="26"/>
        <v>15</v>
      </c>
      <c r="AP236" s="1">
        <v>0</v>
      </c>
      <c r="AQ236" s="1">
        <v>0</v>
      </c>
      <c r="AR236" s="1">
        <v>0</v>
      </c>
      <c r="AS236" s="1">
        <f>+SUM(BS_InfraMR[[#This Row],[B.02.1 - Parque de Coches Eléctricos Motrices]:[B.02.3 - Parque de Coches Eléctricos Motrices Tipo R]])</f>
        <v>0</v>
      </c>
      <c r="AT236" s="1">
        <v>0</v>
      </c>
      <c r="AU236" s="1">
        <v>0</v>
      </c>
      <c r="AV236" s="1">
        <v>0</v>
      </c>
      <c r="AW236" s="1">
        <f>+SUM(BS_InfraMR[[#This Row],[B.03.1 - Parque de Coches Motores Motrices Remolcados]:[B.03.3 - Parque de Coches Motores Motrices Cabina]])</f>
        <v>0</v>
      </c>
      <c r="AX236" s="1">
        <v>43</v>
      </c>
      <c r="AY236" s="1">
        <v>13</v>
      </c>
      <c r="AZ236" s="1">
        <v>0</v>
      </c>
      <c r="BA236" s="1">
        <v>26</v>
      </c>
      <c r="BB236" s="1">
        <v>0</v>
      </c>
      <c r="BC236" s="1">
        <f t="shared" si="27"/>
        <v>82</v>
      </c>
      <c r="BD236" s="1">
        <v>1</v>
      </c>
      <c r="BE236" s="1">
        <v>31</v>
      </c>
      <c r="BF236" s="12">
        <v>1</v>
      </c>
    </row>
    <row r="237" spans="1:58">
      <c r="A237" s="1">
        <v>2012</v>
      </c>
      <c r="B237" s="1" t="s">
        <v>122</v>
      </c>
      <c r="C237" s="12">
        <v>18.643000000000001</v>
      </c>
      <c r="D237" s="12">
        <v>47.968000000000004</v>
      </c>
      <c r="E237" s="12">
        <v>0</v>
      </c>
      <c r="F237" s="12">
        <v>0</v>
      </c>
      <c r="G237" s="12">
        <f t="shared" si="21"/>
        <v>66.611000000000004</v>
      </c>
      <c r="H237" s="12">
        <v>66.611000000000004</v>
      </c>
      <c r="I237" s="12">
        <v>103.99600000000001</v>
      </c>
      <c r="J237" s="12">
        <v>114.57899999999999</v>
      </c>
      <c r="K237" s="12">
        <v>0</v>
      </c>
      <c r="L237" s="12">
        <v>0</v>
      </c>
      <c r="M237" s="12">
        <v>0</v>
      </c>
      <c r="N237" s="12">
        <f>+BS_InfraMR[[#This Row],[A.03.1 -  Longitud de Vías de Explotación No Electrificadas Troncales y Ramales (vía principal) (km)]]+BS_InfraMR[[#This Row],[A.04.1 -  Longitud de Vías de Explotación Electrificadas Troncales y Ramales (vía principal) (km)]]</f>
        <v>114.57899999999999</v>
      </c>
      <c r="O237" s="12">
        <v>114.57899999999999</v>
      </c>
      <c r="P237" s="1">
        <v>23</v>
      </c>
      <c r="Q237" s="1">
        <v>6</v>
      </c>
      <c r="R237" s="1">
        <v>1</v>
      </c>
      <c r="S237" s="1">
        <f>+SUM(BS_InfraMR[[#This Row],[A.05.1 - Número de Estaciones en Explotación (cantidad)]:[A.07.1 - Número de Apeaderos en Explotación (cantidad)]])</f>
        <v>30</v>
      </c>
      <c r="T237" s="1">
        <v>18</v>
      </c>
      <c r="U237" s="1">
        <v>31</v>
      </c>
      <c r="V237" s="1">
        <v>0</v>
      </c>
      <c r="W237" s="1">
        <v>26</v>
      </c>
      <c r="X237" s="1">
        <v>0</v>
      </c>
      <c r="Y237" s="1">
        <f t="shared" si="22"/>
        <v>75</v>
      </c>
      <c r="Z237" s="1">
        <v>13</v>
      </c>
      <c r="AA237" s="1">
        <v>13</v>
      </c>
      <c r="AB237" s="1">
        <f>+BS_InfraMR[[#This Row],[Total Pasos Vehiculares a Nivel]]</f>
        <v>75</v>
      </c>
      <c r="AC237" s="1">
        <f t="shared" si="23"/>
        <v>101</v>
      </c>
      <c r="AD237" s="1">
        <v>1</v>
      </c>
      <c r="AE237" s="1">
        <v>8</v>
      </c>
      <c r="AF237" s="1">
        <v>11</v>
      </c>
      <c r="AG237" s="1">
        <f t="shared" si="24"/>
        <v>20</v>
      </c>
      <c r="AH237" s="12">
        <v>16.120999999999999</v>
      </c>
      <c r="AI237" s="12">
        <v>0</v>
      </c>
      <c r="AJ237" s="12">
        <v>50.177</v>
      </c>
      <c r="AK237" s="12">
        <f t="shared" si="25"/>
        <v>66.298000000000002</v>
      </c>
      <c r="AL237" s="1">
        <v>2</v>
      </c>
      <c r="AM237" s="1">
        <v>0</v>
      </c>
      <c r="AN237" s="1">
        <v>13</v>
      </c>
      <c r="AO237" s="1">
        <f t="shared" si="26"/>
        <v>15</v>
      </c>
      <c r="AP237" s="1">
        <v>0</v>
      </c>
      <c r="AQ237" s="1">
        <v>0</v>
      </c>
      <c r="AR237" s="1">
        <v>0</v>
      </c>
      <c r="AS237" s="1">
        <f>+SUM(BS_InfraMR[[#This Row],[B.02.1 - Parque de Coches Eléctricos Motrices]:[B.02.3 - Parque de Coches Eléctricos Motrices Tipo R]])</f>
        <v>0</v>
      </c>
      <c r="AT237" s="1">
        <v>0</v>
      </c>
      <c r="AU237" s="1">
        <v>0</v>
      </c>
      <c r="AV237" s="1">
        <v>0</v>
      </c>
      <c r="AW237" s="1">
        <f>+SUM(BS_InfraMR[[#This Row],[B.03.1 - Parque de Coches Motores Motrices Remolcados]:[B.03.3 - Parque de Coches Motores Motrices Cabina]])</f>
        <v>0</v>
      </c>
      <c r="AX237" s="1">
        <v>43</v>
      </c>
      <c r="AY237" s="1">
        <v>13</v>
      </c>
      <c r="AZ237" s="1">
        <v>0</v>
      </c>
      <c r="BA237" s="1">
        <v>26</v>
      </c>
      <c r="BB237" s="1">
        <v>0</v>
      </c>
      <c r="BC237" s="1">
        <f t="shared" si="27"/>
        <v>82</v>
      </c>
      <c r="BD237" s="1">
        <v>1</v>
      </c>
      <c r="BE237" s="1">
        <v>31</v>
      </c>
      <c r="BF237" s="12">
        <v>1</v>
      </c>
    </row>
    <row r="238" spans="1:58">
      <c r="A238" s="1">
        <v>2012</v>
      </c>
      <c r="B238" s="1" t="s">
        <v>123</v>
      </c>
      <c r="C238" s="12">
        <v>18.643000000000001</v>
      </c>
      <c r="D238" s="12">
        <v>47.968000000000004</v>
      </c>
      <c r="E238" s="12">
        <v>0</v>
      </c>
      <c r="F238" s="12">
        <v>0</v>
      </c>
      <c r="G238" s="12">
        <f t="shared" si="21"/>
        <v>66.611000000000004</v>
      </c>
      <c r="H238" s="12">
        <v>66.611000000000004</v>
      </c>
      <c r="I238" s="12">
        <v>103.99600000000001</v>
      </c>
      <c r="J238" s="12">
        <v>114.57899999999999</v>
      </c>
      <c r="K238" s="12">
        <v>0</v>
      </c>
      <c r="L238" s="12">
        <v>0</v>
      </c>
      <c r="M238" s="12">
        <v>0</v>
      </c>
      <c r="N238" s="12">
        <f>+BS_InfraMR[[#This Row],[A.03.1 -  Longitud de Vías de Explotación No Electrificadas Troncales y Ramales (vía principal) (km)]]+BS_InfraMR[[#This Row],[A.04.1 -  Longitud de Vías de Explotación Electrificadas Troncales y Ramales (vía principal) (km)]]</f>
        <v>114.57899999999999</v>
      </c>
      <c r="O238" s="12">
        <v>114.57899999999999</v>
      </c>
      <c r="P238" s="1">
        <v>23</v>
      </c>
      <c r="Q238" s="1">
        <v>6</v>
      </c>
      <c r="R238" s="1">
        <v>1</v>
      </c>
      <c r="S238" s="1">
        <f>+SUM(BS_InfraMR[[#This Row],[A.05.1 - Número de Estaciones en Explotación (cantidad)]:[A.07.1 - Número de Apeaderos en Explotación (cantidad)]])</f>
        <v>30</v>
      </c>
      <c r="T238" s="1">
        <v>18</v>
      </c>
      <c r="U238" s="1">
        <v>31</v>
      </c>
      <c r="V238" s="1">
        <v>0</v>
      </c>
      <c r="W238" s="1">
        <v>26</v>
      </c>
      <c r="X238" s="1">
        <v>0</v>
      </c>
      <c r="Y238" s="1">
        <f t="shared" si="22"/>
        <v>75</v>
      </c>
      <c r="Z238" s="1">
        <v>13</v>
      </c>
      <c r="AA238" s="1">
        <v>13</v>
      </c>
      <c r="AB238" s="1">
        <f>+BS_InfraMR[[#This Row],[Total Pasos Vehiculares a Nivel]]</f>
        <v>75</v>
      </c>
      <c r="AC238" s="1">
        <f t="shared" si="23"/>
        <v>101</v>
      </c>
      <c r="AD238" s="1">
        <v>1</v>
      </c>
      <c r="AE238" s="1">
        <v>8</v>
      </c>
      <c r="AF238" s="1">
        <v>11</v>
      </c>
      <c r="AG238" s="1">
        <f t="shared" si="24"/>
        <v>20</v>
      </c>
      <c r="AH238" s="12">
        <v>16.120999999999999</v>
      </c>
      <c r="AI238" s="12">
        <v>0</v>
      </c>
      <c r="AJ238" s="12">
        <v>50.177</v>
      </c>
      <c r="AK238" s="12">
        <f t="shared" si="25"/>
        <v>66.298000000000002</v>
      </c>
      <c r="AL238" s="1">
        <v>2</v>
      </c>
      <c r="AM238" s="1">
        <v>0</v>
      </c>
      <c r="AN238" s="1">
        <v>13</v>
      </c>
      <c r="AO238" s="1">
        <f t="shared" si="26"/>
        <v>15</v>
      </c>
      <c r="AP238" s="1">
        <v>0</v>
      </c>
      <c r="AQ238" s="1">
        <v>0</v>
      </c>
      <c r="AR238" s="1">
        <v>0</v>
      </c>
      <c r="AS238" s="1">
        <f>+SUM(BS_InfraMR[[#This Row],[B.02.1 - Parque de Coches Eléctricos Motrices]:[B.02.3 - Parque de Coches Eléctricos Motrices Tipo R]])</f>
        <v>0</v>
      </c>
      <c r="AT238" s="1">
        <v>0</v>
      </c>
      <c r="AU238" s="1">
        <v>0</v>
      </c>
      <c r="AV238" s="1">
        <v>0</v>
      </c>
      <c r="AW238" s="1">
        <f>+SUM(BS_InfraMR[[#This Row],[B.03.1 - Parque de Coches Motores Motrices Remolcados]:[B.03.3 - Parque de Coches Motores Motrices Cabina]])</f>
        <v>0</v>
      </c>
      <c r="AX238" s="1">
        <v>43</v>
      </c>
      <c r="AY238" s="1">
        <v>13</v>
      </c>
      <c r="AZ238" s="1">
        <v>0</v>
      </c>
      <c r="BA238" s="1">
        <v>26</v>
      </c>
      <c r="BB238" s="1">
        <v>0</v>
      </c>
      <c r="BC238" s="1">
        <f t="shared" si="27"/>
        <v>82</v>
      </c>
      <c r="BD238" s="1">
        <v>1</v>
      </c>
      <c r="BE238" s="1">
        <v>31</v>
      </c>
      <c r="BF238" s="12">
        <v>1</v>
      </c>
    </row>
    <row r="239" spans="1:58">
      <c r="A239" s="1">
        <v>2012</v>
      </c>
      <c r="B239" s="1" t="s">
        <v>124</v>
      </c>
      <c r="C239" s="12">
        <v>18.643000000000001</v>
      </c>
      <c r="D239" s="12">
        <v>47.968000000000004</v>
      </c>
      <c r="E239" s="12">
        <v>0</v>
      </c>
      <c r="F239" s="12">
        <v>0</v>
      </c>
      <c r="G239" s="12">
        <f t="shared" si="21"/>
        <v>66.611000000000004</v>
      </c>
      <c r="H239" s="12">
        <v>66.611000000000004</v>
      </c>
      <c r="I239" s="12">
        <v>103.99600000000001</v>
      </c>
      <c r="J239" s="12">
        <v>114.57899999999999</v>
      </c>
      <c r="K239" s="12">
        <v>0</v>
      </c>
      <c r="L239" s="12">
        <v>0</v>
      </c>
      <c r="M239" s="12">
        <v>0</v>
      </c>
      <c r="N239" s="12">
        <f>+BS_InfraMR[[#This Row],[A.03.1 -  Longitud de Vías de Explotación No Electrificadas Troncales y Ramales (vía principal) (km)]]+BS_InfraMR[[#This Row],[A.04.1 -  Longitud de Vías de Explotación Electrificadas Troncales y Ramales (vía principal) (km)]]</f>
        <v>114.57899999999999</v>
      </c>
      <c r="O239" s="12">
        <v>114.57899999999999</v>
      </c>
      <c r="P239" s="1">
        <v>23</v>
      </c>
      <c r="Q239" s="1">
        <v>6</v>
      </c>
      <c r="R239" s="1">
        <v>1</v>
      </c>
      <c r="S239" s="1">
        <f>+SUM(BS_InfraMR[[#This Row],[A.05.1 - Número de Estaciones en Explotación (cantidad)]:[A.07.1 - Número de Apeaderos en Explotación (cantidad)]])</f>
        <v>30</v>
      </c>
      <c r="T239" s="1">
        <v>18</v>
      </c>
      <c r="U239" s="1">
        <v>31</v>
      </c>
      <c r="V239" s="1">
        <v>0</v>
      </c>
      <c r="W239" s="1">
        <v>26</v>
      </c>
      <c r="X239" s="1">
        <v>0</v>
      </c>
      <c r="Y239" s="1">
        <f t="shared" si="22"/>
        <v>75</v>
      </c>
      <c r="Z239" s="1">
        <v>13</v>
      </c>
      <c r="AA239" s="1">
        <v>13</v>
      </c>
      <c r="AB239" s="1">
        <f>+BS_InfraMR[[#This Row],[Total Pasos Vehiculares a Nivel]]</f>
        <v>75</v>
      </c>
      <c r="AC239" s="1">
        <f t="shared" si="23"/>
        <v>101</v>
      </c>
      <c r="AD239" s="1">
        <v>1</v>
      </c>
      <c r="AE239" s="1">
        <v>8</v>
      </c>
      <c r="AF239" s="1">
        <v>11</v>
      </c>
      <c r="AG239" s="1">
        <f t="shared" si="24"/>
        <v>20</v>
      </c>
      <c r="AH239" s="12">
        <v>16.120999999999999</v>
      </c>
      <c r="AI239" s="12">
        <v>0</v>
      </c>
      <c r="AJ239" s="12">
        <v>50.177</v>
      </c>
      <c r="AK239" s="12">
        <f t="shared" si="25"/>
        <v>66.298000000000002</v>
      </c>
      <c r="AL239" s="1">
        <v>2</v>
      </c>
      <c r="AM239" s="1">
        <v>0</v>
      </c>
      <c r="AN239" s="1">
        <v>13</v>
      </c>
      <c r="AO239" s="1">
        <f t="shared" si="26"/>
        <v>15</v>
      </c>
      <c r="AP239" s="1">
        <v>0</v>
      </c>
      <c r="AQ239" s="1">
        <v>0</v>
      </c>
      <c r="AR239" s="1">
        <v>0</v>
      </c>
      <c r="AS239" s="1">
        <f>+SUM(BS_InfraMR[[#This Row],[B.02.1 - Parque de Coches Eléctricos Motrices]:[B.02.3 - Parque de Coches Eléctricos Motrices Tipo R]])</f>
        <v>0</v>
      </c>
      <c r="AT239" s="1">
        <v>0</v>
      </c>
      <c r="AU239" s="1">
        <v>0</v>
      </c>
      <c r="AV239" s="1">
        <v>0</v>
      </c>
      <c r="AW239" s="1">
        <f>+SUM(BS_InfraMR[[#This Row],[B.03.1 - Parque de Coches Motores Motrices Remolcados]:[B.03.3 - Parque de Coches Motores Motrices Cabina]])</f>
        <v>0</v>
      </c>
      <c r="AX239" s="1">
        <v>43</v>
      </c>
      <c r="AY239" s="1">
        <v>13</v>
      </c>
      <c r="AZ239" s="1">
        <v>0</v>
      </c>
      <c r="BA239" s="1">
        <v>26</v>
      </c>
      <c r="BB239" s="1">
        <v>0</v>
      </c>
      <c r="BC239" s="1">
        <f t="shared" si="27"/>
        <v>82</v>
      </c>
      <c r="BD239" s="1">
        <v>1</v>
      </c>
      <c r="BE239" s="1">
        <v>31</v>
      </c>
      <c r="BF239" s="12">
        <v>1</v>
      </c>
    </row>
    <row r="240" spans="1:58">
      <c r="A240" s="1">
        <v>2012</v>
      </c>
      <c r="B240" s="1" t="s">
        <v>125</v>
      </c>
      <c r="C240" s="12">
        <v>18.643000000000001</v>
      </c>
      <c r="D240" s="12">
        <v>47.968000000000004</v>
      </c>
      <c r="E240" s="12">
        <v>0</v>
      </c>
      <c r="F240" s="12">
        <v>0</v>
      </c>
      <c r="G240" s="12">
        <f t="shared" si="21"/>
        <v>66.611000000000004</v>
      </c>
      <c r="H240" s="12">
        <v>66.611000000000004</v>
      </c>
      <c r="I240" s="12">
        <v>103.99600000000001</v>
      </c>
      <c r="J240" s="12">
        <v>114.57899999999999</v>
      </c>
      <c r="K240" s="12">
        <v>0</v>
      </c>
      <c r="L240" s="12">
        <v>0</v>
      </c>
      <c r="M240" s="12">
        <v>0</v>
      </c>
      <c r="N240" s="12">
        <f>+BS_InfraMR[[#This Row],[A.03.1 -  Longitud de Vías de Explotación No Electrificadas Troncales y Ramales (vía principal) (km)]]+BS_InfraMR[[#This Row],[A.04.1 -  Longitud de Vías de Explotación Electrificadas Troncales y Ramales (vía principal) (km)]]</f>
        <v>114.57899999999999</v>
      </c>
      <c r="O240" s="12">
        <v>114.57899999999999</v>
      </c>
      <c r="P240" s="1">
        <v>23</v>
      </c>
      <c r="Q240" s="1">
        <v>6</v>
      </c>
      <c r="R240" s="1">
        <v>1</v>
      </c>
      <c r="S240" s="1">
        <f>+SUM(BS_InfraMR[[#This Row],[A.05.1 - Número de Estaciones en Explotación (cantidad)]:[A.07.1 - Número de Apeaderos en Explotación (cantidad)]])</f>
        <v>30</v>
      </c>
      <c r="T240" s="1">
        <v>18</v>
      </c>
      <c r="U240" s="1">
        <v>31</v>
      </c>
      <c r="V240" s="1">
        <v>0</v>
      </c>
      <c r="W240" s="1">
        <v>26</v>
      </c>
      <c r="X240" s="1">
        <v>0</v>
      </c>
      <c r="Y240" s="1">
        <f t="shared" si="22"/>
        <v>75</v>
      </c>
      <c r="Z240" s="1">
        <v>13</v>
      </c>
      <c r="AA240" s="1">
        <v>13</v>
      </c>
      <c r="AB240" s="1">
        <f>+BS_InfraMR[[#This Row],[Total Pasos Vehiculares a Nivel]]</f>
        <v>75</v>
      </c>
      <c r="AC240" s="1">
        <f t="shared" si="23"/>
        <v>101</v>
      </c>
      <c r="AD240" s="1">
        <v>1</v>
      </c>
      <c r="AE240" s="1">
        <v>8</v>
      </c>
      <c r="AF240" s="1">
        <v>11</v>
      </c>
      <c r="AG240" s="1">
        <f t="shared" si="24"/>
        <v>20</v>
      </c>
      <c r="AH240" s="12">
        <v>16.120999999999999</v>
      </c>
      <c r="AI240" s="12">
        <v>0</v>
      </c>
      <c r="AJ240" s="12">
        <v>50.177</v>
      </c>
      <c r="AK240" s="12">
        <f t="shared" si="25"/>
        <v>66.298000000000002</v>
      </c>
      <c r="AL240" s="1">
        <v>2</v>
      </c>
      <c r="AM240" s="1">
        <v>0</v>
      </c>
      <c r="AN240" s="1">
        <v>13</v>
      </c>
      <c r="AO240" s="1">
        <f t="shared" si="26"/>
        <v>15</v>
      </c>
      <c r="AP240" s="1">
        <v>0</v>
      </c>
      <c r="AQ240" s="1">
        <v>0</v>
      </c>
      <c r="AR240" s="1">
        <v>0</v>
      </c>
      <c r="AS240" s="1">
        <f>+SUM(BS_InfraMR[[#This Row],[B.02.1 - Parque de Coches Eléctricos Motrices]:[B.02.3 - Parque de Coches Eléctricos Motrices Tipo R]])</f>
        <v>0</v>
      </c>
      <c r="AT240" s="1">
        <v>0</v>
      </c>
      <c r="AU240" s="1">
        <v>0</v>
      </c>
      <c r="AV240" s="1">
        <v>0</v>
      </c>
      <c r="AW240" s="1">
        <f>+SUM(BS_InfraMR[[#This Row],[B.03.1 - Parque de Coches Motores Motrices Remolcados]:[B.03.3 - Parque de Coches Motores Motrices Cabina]])</f>
        <v>0</v>
      </c>
      <c r="AX240" s="1">
        <v>43</v>
      </c>
      <c r="AY240" s="1">
        <v>13</v>
      </c>
      <c r="AZ240" s="1">
        <v>0</v>
      </c>
      <c r="BA240" s="1">
        <v>26</v>
      </c>
      <c r="BB240" s="1">
        <v>0</v>
      </c>
      <c r="BC240" s="1">
        <f t="shared" si="27"/>
        <v>82</v>
      </c>
      <c r="BD240" s="1">
        <v>1</v>
      </c>
      <c r="BE240" s="1">
        <v>31</v>
      </c>
      <c r="BF240" s="12">
        <v>1</v>
      </c>
    </row>
    <row r="241" spans="1:58">
      <c r="A241" s="1">
        <v>2012</v>
      </c>
      <c r="B241" s="1" t="s">
        <v>126</v>
      </c>
      <c r="C241" s="12">
        <v>18.643000000000001</v>
      </c>
      <c r="D241" s="12">
        <v>47.968000000000004</v>
      </c>
      <c r="E241" s="12">
        <v>0</v>
      </c>
      <c r="F241" s="12">
        <v>0</v>
      </c>
      <c r="G241" s="12">
        <f t="shared" si="21"/>
        <v>66.611000000000004</v>
      </c>
      <c r="H241" s="12">
        <v>66.611000000000004</v>
      </c>
      <c r="I241" s="12">
        <v>103.99600000000001</v>
      </c>
      <c r="J241" s="12">
        <v>114.57899999999999</v>
      </c>
      <c r="K241" s="12">
        <v>0</v>
      </c>
      <c r="L241" s="12">
        <v>0</v>
      </c>
      <c r="M241" s="12">
        <v>0</v>
      </c>
      <c r="N241" s="12">
        <f>+BS_InfraMR[[#This Row],[A.03.1 -  Longitud de Vías de Explotación No Electrificadas Troncales y Ramales (vía principal) (km)]]+BS_InfraMR[[#This Row],[A.04.1 -  Longitud de Vías de Explotación Electrificadas Troncales y Ramales (vía principal) (km)]]</f>
        <v>114.57899999999999</v>
      </c>
      <c r="O241" s="12">
        <v>114.57899999999999</v>
      </c>
      <c r="P241" s="1">
        <v>23</v>
      </c>
      <c r="Q241" s="1">
        <v>6</v>
      </c>
      <c r="R241" s="1">
        <v>1</v>
      </c>
      <c r="S241" s="1">
        <f>+SUM(BS_InfraMR[[#This Row],[A.05.1 - Número de Estaciones en Explotación (cantidad)]:[A.07.1 - Número de Apeaderos en Explotación (cantidad)]])</f>
        <v>30</v>
      </c>
      <c r="T241" s="1">
        <v>18</v>
      </c>
      <c r="U241" s="1">
        <v>31</v>
      </c>
      <c r="V241" s="1">
        <v>0</v>
      </c>
      <c r="W241" s="1">
        <v>26</v>
      </c>
      <c r="X241" s="1">
        <v>0</v>
      </c>
      <c r="Y241" s="1">
        <f t="shared" si="22"/>
        <v>75</v>
      </c>
      <c r="Z241" s="1">
        <v>13</v>
      </c>
      <c r="AA241" s="1">
        <v>13</v>
      </c>
      <c r="AB241" s="1">
        <f>+BS_InfraMR[[#This Row],[Total Pasos Vehiculares a Nivel]]</f>
        <v>75</v>
      </c>
      <c r="AC241" s="1">
        <f t="shared" si="23"/>
        <v>101</v>
      </c>
      <c r="AD241" s="1">
        <v>1</v>
      </c>
      <c r="AE241" s="1">
        <v>8</v>
      </c>
      <c r="AF241" s="1">
        <v>11</v>
      </c>
      <c r="AG241" s="1">
        <f t="shared" si="24"/>
        <v>20</v>
      </c>
      <c r="AH241" s="12">
        <v>16.120999999999999</v>
      </c>
      <c r="AI241" s="12">
        <v>0</v>
      </c>
      <c r="AJ241" s="12">
        <v>50.177</v>
      </c>
      <c r="AK241" s="12">
        <f t="shared" si="25"/>
        <v>66.298000000000002</v>
      </c>
      <c r="AL241" s="1">
        <v>2</v>
      </c>
      <c r="AM241" s="1">
        <v>0</v>
      </c>
      <c r="AN241" s="1">
        <v>13</v>
      </c>
      <c r="AO241" s="1">
        <f t="shared" si="26"/>
        <v>15</v>
      </c>
      <c r="AP241" s="1">
        <v>0</v>
      </c>
      <c r="AQ241" s="1">
        <v>0</v>
      </c>
      <c r="AR241" s="1">
        <v>0</v>
      </c>
      <c r="AS241" s="1">
        <f>+SUM(BS_InfraMR[[#This Row],[B.02.1 - Parque de Coches Eléctricos Motrices]:[B.02.3 - Parque de Coches Eléctricos Motrices Tipo R]])</f>
        <v>0</v>
      </c>
      <c r="AT241" s="1">
        <v>0</v>
      </c>
      <c r="AU241" s="1">
        <v>0</v>
      </c>
      <c r="AV241" s="1">
        <v>0</v>
      </c>
      <c r="AW241" s="1">
        <f>+SUM(BS_InfraMR[[#This Row],[B.03.1 - Parque de Coches Motores Motrices Remolcados]:[B.03.3 - Parque de Coches Motores Motrices Cabina]])</f>
        <v>0</v>
      </c>
      <c r="AX241" s="1">
        <v>43</v>
      </c>
      <c r="AY241" s="1">
        <v>13</v>
      </c>
      <c r="AZ241" s="1">
        <v>0</v>
      </c>
      <c r="BA241" s="1">
        <v>26</v>
      </c>
      <c r="BB241" s="1">
        <v>0</v>
      </c>
      <c r="BC241" s="1">
        <f t="shared" si="27"/>
        <v>82</v>
      </c>
      <c r="BD241" s="1">
        <v>1</v>
      </c>
      <c r="BE241" s="1">
        <v>31</v>
      </c>
      <c r="BF241" s="12">
        <v>1</v>
      </c>
    </row>
    <row r="242" spans="1:58">
      <c r="A242" s="1">
        <v>2013</v>
      </c>
      <c r="B242" s="1" t="s">
        <v>115</v>
      </c>
      <c r="C242" s="12">
        <v>18.643000000000001</v>
      </c>
      <c r="D242" s="12">
        <v>47.968000000000004</v>
      </c>
      <c r="E242" s="12">
        <v>0</v>
      </c>
      <c r="F242" s="12">
        <v>0</v>
      </c>
      <c r="G242" s="12">
        <f t="shared" si="21"/>
        <v>66.611000000000004</v>
      </c>
      <c r="H242" s="12">
        <v>66.611000000000004</v>
      </c>
      <c r="I242" s="12">
        <v>103.99600000000001</v>
      </c>
      <c r="J242" s="12">
        <v>114.57899999999999</v>
      </c>
      <c r="K242" s="12">
        <v>0</v>
      </c>
      <c r="L242" s="12">
        <v>0</v>
      </c>
      <c r="M242" s="12">
        <v>0</v>
      </c>
      <c r="N242" s="12">
        <f>+BS_InfraMR[[#This Row],[A.03.1 -  Longitud de Vías de Explotación No Electrificadas Troncales y Ramales (vía principal) (km)]]+BS_InfraMR[[#This Row],[A.04.1 -  Longitud de Vías de Explotación Electrificadas Troncales y Ramales (vía principal) (km)]]</f>
        <v>114.57899999999999</v>
      </c>
      <c r="O242" s="12">
        <v>114.57899999999999</v>
      </c>
      <c r="P242" s="1">
        <v>23</v>
      </c>
      <c r="Q242" s="1">
        <v>6</v>
      </c>
      <c r="R242" s="1">
        <v>1</v>
      </c>
      <c r="S242" s="1">
        <f>+SUM(BS_InfraMR[[#This Row],[A.05.1 - Número de Estaciones en Explotación (cantidad)]:[A.07.1 - Número de Apeaderos en Explotación (cantidad)]])</f>
        <v>30</v>
      </c>
      <c r="T242" s="1">
        <v>18</v>
      </c>
      <c r="U242" s="1">
        <v>31</v>
      </c>
      <c r="V242" s="1">
        <v>0</v>
      </c>
      <c r="W242" s="1">
        <v>26</v>
      </c>
      <c r="X242" s="1">
        <v>0</v>
      </c>
      <c r="Y242" s="1">
        <f t="shared" si="22"/>
        <v>75</v>
      </c>
      <c r="Z242" s="1">
        <v>13</v>
      </c>
      <c r="AA242" s="1">
        <v>13</v>
      </c>
      <c r="AB242" s="1">
        <f>+BS_InfraMR[[#This Row],[Total Pasos Vehiculares a Nivel]]</f>
        <v>75</v>
      </c>
      <c r="AC242" s="1">
        <f t="shared" si="23"/>
        <v>101</v>
      </c>
      <c r="AD242" s="1">
        <v>1</v>
      </c>
      <c r="AE242" s="1">
        <v>8</v>
      </c>
      <c r="AF242" s="1">
        <v>11</v>
      </c>
      <c r="AG242" s="1">
        <f t="shared" si="24"/>
        <v>20</v>
      </c>
      <c r="AH242" s="12">
        <v>16.120999999999999</v>
      </c>
      <c r="AI242" s="12">
        <v>0</v>
      </c>
      <c r="AJ242" s="12">
        <v>50.177</v>
      </c>
      <c r="AK242" s="12">
        <f t="shared" si="25"/>
        <v>66.298000000000002</v>
      </c>
      <c r="AL242" s="1">
        <v>2</v>
      </c>
      <c r="AM242" s="1">
        <v>0</v>
      </c>
      <c r="AN242" s="1">
        <v>13</v>
      </c>
      <c r="AO242" s="1">
        <f t="shared" si="26"/>
        <v>15</v>
      </c>
      <c r="AP242" s="1">
        <v>0</v>
      </c>
      <c r="AQ242" s="1">
        <v>0</v>
      </c>
      <c r="AR242" s="1">
        <v>0</v>
      </c>
      <c r="AS242" s="1">
        <f>+SUM(BS_InfraMR[[#This Row],[B.02.1 - Parque de Coches Eléctricos Motrices]:[B.02.3 - Parque de Coches Eléctricos Motrices Tipo R]])</f>
        <v>0</v>
      </c>
      <c r="AT242" s="1">
        <v>0</v>
      </c>
      <c r="AU242" s="1">
        <v>0</v>
      </c>
      <c r="AV242" s="1">
        <v>0</v>
      </c>
      <c r="AW242" s="1">
        <f>+SUM(BS_InfraMR[[#This Row],[B.03.1 - Parque de Coches Motores Motrices Remolcados]:[B.03.3 - Parque de Coches Motores Motrices Cabina]])</f>
        <v>0</v>
      </c>
      <c r="AX242" s="1">
        <v>43</v>
      </c>
      <c r="AY242" s="1">
        <v>13</v>
      </c>
      <c r="AZ242" s="1">
        <v>0</v>
      </c>
      <c r="BA242" s="1">
        <v>26</v>
      </c>
      <c r="BB242" s="1">
        <v>0</v>
      </c>
      <c r="BC242" s="1">
        <f t="shared" si="27"/>
        <v>82</v>
      </c>
      <c r="BD242" s="1">
        <v>1</v>
      </c>
      <c r="BE242" s="1">
        <v>31</v>
      </c>
      <c r="BF242" s="12">
        <v>1</v>
      </c>
    </row>
    <row r="243" spans="1:58">
      <c r="A243" s="1">
        <v>2013</v>
      </c>
      <c r="B243" s="1" t="s">
        <v>116</v>
      </c>
      <c r="C243" s="12">
        <v>18.643000000000001</v>
      </c>
      <c r="D243" s="12">
        <v>47.968000000000004</v>
      </c>
      <c r="E243" s="12">
        <v>0</v>
      </c>
      <c r="F243" s="12">
        <v>0</v>
      </c>
      <c r="G243" s="12">
        <f t="shared" si="21"/>
        <v>66.611000000000004</v>
      </c>
      <c r="H243" s="12">
        <v>66.611000000000004</v>
      </c>
      <c r="I243" s="12">
        <v>103.99600000000001</v>
      </c>
      <c r="J243" s="12">
        <v>114.57899999999999</v>
      </c>
      <c r="K243" s="12">
        <v>0</v>
      </c>
      <c r="L243" s="12">
        <v>0</v>
      </c>
      <c r="M243" s="12">
        <v>0</v>
      </c>
      <c r="N243" s="12">
        <f>+BS_InfraMR[[#This Row],[A.03.1 -  Longitud de Vías de Explotación No Electrificadas Troncales y Ramales (vía principal) (km)]]+BS_InfraMR[[#This Row],[A.04.1 -  Longitud de Vías de Explotación Electrificadas Troncales y Ramales (vía principal) (km)]]</f>
        <v>114.57899999999999</v>
      </c>
      <c r="O243" s="12">
        <v>114.57899999999999</v>
      </c>
      <c r="P243" s="1">
        <v>23</v>
      </c>
      <c r="Q243" s="1">
        <v>6</v>
      </c>
      <c r="R243" s="1">
        <v>1</v>
      </c>
      <c r="S243" s="1">
        <f>+SUM(BS_InfraMR[[#This Row],[A.05.1 - Número de Estaciones en Explotación (cantidad)]:[A.07.1 - Número de Apeaderos en Explotación (cantidad)]])</f>
        <v>30</v>
      </c>
      <c r="T243" s="1">
        <v>18</v>
      </c>
      <c r="U243" s="1">
        <v>31</v>
      </c>
      <c r="V243" s="1">
        <v>0</v>
      </c>
      <c r="W243" s="1">
        <v>26</v>
      </c>
      <c r="X243" s="1">
        <v>0</v>
      </c>
      <c r="Y243" s="1">
        <f t="shared" si="22"/>
        <v>75</v>
      </c>
      <c r="Z243" s="1">
        <v>13</v>
      </c>
      <c r="AA243" s="1">
        <v>13</v>
      </c>
      <c r="AB243" s="1">
        <f>+BS_InfraMR[[#This Row],[Total Pasos Vehiculares a Nivel]]</f>
        <v>75</v>
      </c>
      <c r="AC243" s="1">
        <f t="shared" si="23"/>
        <v>101</v>
      </c>
      <c r="AD243" s="1">
        <v>1</v>
      </c>
      <c r="AE243" s="1">
        <v>8</v>
      </c>
      <c r="AF243" s="1">
        <v>11</v>
      </c>
      <c r="AG243" s="1">
        <f t="shared" si="24"/>
        <v>20</v>
      </c>
      <c r="AH243" s="12">
        <v>16.120999999999999</v>
      </c>
      <c r="AI243" s="12">
        <v>0</v>
      </c>
      <c r="AJ243" s="12">
        <v>50.177</v>
      </c>
      <c r="AK243" s="12">
        <f t="shared" si="25"/>
        <v>66.298000000000002</v>
      </c>
      <c r="AL243" s="1">
        <v>2</v>
      </c>
      <c r="AM243" s="1">
        <v>0</v>
      </c>
      <c r="AN243" s="1">
        <v>13</v>
      </c>
      <c r="AO243" s="1">
        <f t="shared" si="26"/>
        <v>15</v>
      </c>
      <c r="AP243" s="1">
        <v>0</v>
      </c>
      <c r="AQ243" s="1">
        <v>0</v>
      </c>
      <c r="AR243" s="1">
        <v>0</v>
      </c>
      <c r="AS243" s="1">
        <f>+SUM(BS_InfraMR[[#This Row],[B.02.1 - Parque de Coches Eléctricos Motrices]:[B.02.3 - Parque de Coches Eléctricos Motrices Tipo R]])</f>
        <v>0</v>
      </c>
      <c r="AT243" s="1">
        <v>0</v>
      </c>
      <c r="AU243" s="1">
        <v>0</v>
      </c>
      <c r="AV243" s="1">
        <v>0</v>
      </c>
      <c r="AW243" s="1">
        <f>+SUM(BS_InfraMR[[#This Row],[B.03.1 - Parque de Coches Motores Motrices Remolcados]:[B.03.3 - Parque de Coches Motores Motrices Cabina]])</f>
        <v>0</v>
      </c>
      <c r="AX243" s="1">
        <v>43</v>
      </c>
      <c r="AY243" s="1">
        <v>13</v>
      </c>
      <c r="AZ243" s="1">
        <v>0</v>
      </c>
      <c r="BA243" s="1">
        <v>26</v>
      </c>
      <c r="BB243" s="1">
        <v>0</v>
      </c>
      <c r="BC243" s="1">
        <f t="shared" si="27"/>
        <v>82</v>
      </c>
      <c r="BD243" s="1">
        <v>1</v>
      </c>
      <c r="BE243" s="1">
        <v>31</v>
      </c>
      <c r="BF243" s="12">
        <v>1</v>
      </c>
    </row>
    <row r="244" spans="1:58">
      <c r="A244" s="1">
        <v>2013</v>
      </c>
      <c r="B244" s="1" t="s">
        <v>117</v>
      </c>
      <c r="C244" s="12">
        <v>18.643000000000001</v>
      </c>
      <c r="D244" s="12">
        <v>47.968000000000004</v>
      </c>
      <c r="E244" s="12">
        <v>0</v>
      </c>
      <c r="F244" s="12">
        <v>0</v>
      </c>
      <c r="G244" s="12">
        <f t="shared" si="21"/>
        <v>66.611000000000004</v>
      </c>
      <c r="H244" s="12">
        <v>66.611000000000004</v>
      </c>
      <c r="I244" s="12">
        <v>103.99600000000001</v>
      </c>
      <c r="J244" s="12">
        <v>114.57899999999999</v>
      </c>
      <c r="K244" s="12">
        <v>0</v>
      </c>
      <c r="L244" s="12">
        <v>0</v>
      </c>
      <c r="M244" s="12">
        <v>0</v>
      </c>
      <c r="N244" s="12">
        <f>+BS_InfraMR[[#This Row],[A.03.1 -  Longitud de Vías de Explotación No Electrificadas Troncales y Ramales (vía principal) (km)]]+BS_InfraMR[[#This Row],[A.04.1 -  Longitud de Vías de Explotación Electrificadas Troncales y Ramales (vía principal) (km)]]</f>
        <v>114.57899999999999</v>
      </c>
      <c r="O244" s="12">
        <v>114.57899999999999</v>
      </c>
      <c r="P244" s="1">
        <v>23</v>
      </c>
      <c r="Q244" s="1">
        <v>6</v>
      </c>
      <c r="R244" s="1">
        <v>1</v>
      </c>
      <c r="S244" s="1">
        <f>+SUM(BS_InfraMR[[#This Row],[A.05.1 - Número de Estaciones en Explotación (cantidad)]:[A.07.1 - Número de Apeaderos en Explotación (cantidad)]])</f>
        <v>30</v>
      </c>
      <c r="T244" s="1">
        <v>18</v>
      </c>
      <c r="U244" s="1">
        <v>31</v>
      </c>
      <c r="V244" s="1">
        <v>0</v>
      </c>
      <c r="W244" s="1">
        <v>26</v>
      </c>
      <c r="X244" s="1">
        <v>0</v>
      </c>
      <c r="Y244" s="1">
        <f t="shared" si="22"/>
        <v>75</v>
      </c>
      <c r="Z244" s="1">
        <v>13</v>
      </c>
      <c r="AA244" s="1">
        <v>13</v>
      </c>
      <c r="AB244" s="1">
        <f>+BS_InfraMR[[#This Row],[Total Pasos Vehiculares a Nivel]]</f>
        <v>75</v>
      </c>
      <c r="AC244" s="1">
        <f t="shared" si="23"/>
        <v>101</v>
      </c>
      <c r="AD244" s="1">
        <v>1</v>
      </c>
      <c r="AE244" s="1">
        <v>8</v>
      </c>
      <c r="AF244" s="1">
        <v>11</v>
      </c>
      <c r="AG244" s="1">
        <f t="shared" si="24"/>
        <v>20</v>
      </c>
      <c r="AH244" s="12">
        <v>16.120999999999999</v>
      </c>
      <c r="AI244" s="12">
        <v>0</v>
      </c>
      <c r="AJ244" s="12">
        <v>50.177</v>
      </c>
      <c r="AK244" s="12">
        <f t="shared" si="25"/>
        <v>66.298000000000002</v>
      </c>
      <c r="AL244" s="1">
        <v>2</v>
      </c>
      <c r="AM244" s="1">
        <v>0</v>
      </c>
      <c r="AN244" s="1">
        <v>13</v>
      </c>
      <c r="AO244" s="1">
        <f t="shared" si="26"/>
        <v>15</v>
      </c>
      <c r="AP244" s="1">
        <v>0</v>
      </c>
      <c r="AQ244" s="1">
        <v>0</v>
      </c>
      <c r="AR244" s="1">
        <v>0</v>
      </c>
      <c r="AS244" s="1">
        <f>+SUM(BS_InfraMR[[#This Row],[B.02.1 - Parque de Coches Eléctricos Motrices]:[B.02.3 - Parque de Coches Eléctricos Motrices Tipo R]])</f>
        <v>0</v>
      </c>
      <c r="AT244" s="1">
        <v>0</v>
      </c>
      <c r="AU244" s="1">
        <v>0</v>
      </c>
      <c r="AV244" s="1">
        <v>0</v>
      </c>
      <c r="AW244" s="1">
        <f>+SUM(BS_InfraMR[[#This Row],[B.03.1 - Parque de Coches Motores Motrices Remolcados]:[B.03.3 - Parque de Coches Motores Motrices Cabina]])</f>
        <v>0</v>
      </c>
      <c r="AX244" s="1">
        <v>43</v>
      </c>
      <c r="AY244" s="1">
        <v>13</v>
      </c>
      <c r="AZ244" s="1">
        <v>0</v>
      </c>
      <c r="BA244" s="1">
        <v>26</v>
      </c>
      <c r="BB244" s="1">
        <v>0</v>
      </c>
      <c r="BC244" s="1">
        <f t="shared" si="27"/>
        <v>82</v>
      </c>
      <c r="BD244" s="1">
        <v>1</v>
      </c>
      <c r="BE244" s="1">
        <v>31</v>
      </c>
      <c r="BF244" s="12">
        <v>1</v>
      </c>
    </row>
    <row r="245" spans="1:58">
      <c r="A245" s="1">
        <v>2013</v>
      </c>
      <c r="B245" s="1" t="s">
        <v>118</v>
      </c>
      <c r="C245" s="12">
        <v>18.643000000000001</v>
      </c>
      <c r="D245" s="12">
        <v>47.968000000000004</v>
      </c>
      <c r="E245" s="12">
        <v>0</v>
      </c>
      <c r="F245" s="12">
        <v>0</v>
      </c>
      <c r="G245" s="12">
        <f t="shared" si="21"/>
        <v>66.611000000000004</v>
      </c>
      <c r="H245" s="12">
        <v>66.611000000000004</v>
      </c>
      <c r="I245" s="12">
        <v>103.99600000000001</v>
      </c>
      <c r="J245" s="12">
        <v>114.57899999999999</v>
      </c>
      <c r="K245" s="12">
        <v>0</v>
      </c>
      <c r="L245" s="12">
        <v>0</v>
      </c>
      <c r="M245" s="12">
        <v>0</v>
      </c>
      <c r="N245" s="12">
        <f>+BS_InfraMR[[#This Row],[A.03.1 -  Longitud de Vías de Explotación No Electrificadas Troncales y Ramales (vía principal) (km)]]+BS_InfraMR[[#This Row],[A.04.1 -  Longitud de Vías de Explotación Electrificadas Troncales y Ramales (vía principal) (km)]]</f>
        <v>114.57899999999999</v>
      </c>
      <c r="O245" s="12">
        <v>114.57899999999999</v>
      </c>
      <c r="P245" s="1">
        <v>23</v>
      </c>
      <c r="Q245" s="1">
        <v>6</v>
      </c>
      <c r="R245" s="1">
        <v>1</v>
      </c>
      <c r="S245" s="1">
        <f>+SUM(BS_InfraMR[[#This Row],[A.05.1 - Número de Estaciones en Explotación (cantidad)]:[A.07.1 - Número de Apeaderos en Explotación (cantidad)]])</f>
        <v>30</v>
      </c>
      <c r="T245" s="1">
        <v>18</v>
      </c>
      <c r="U245" s="1">
        <v>31</v>
      </c>
      <c r="V245" s="1">
        <v>0</v>
      </c>
      <c r="W245" s="1">
        <v>26</v>
      </c>
      <c r="X245" s="1">
        <v>0</v>
      </c>
      <c r="Y245" s="1">
        <f t="shared" si="22"/>
        <v>75</v>
      </c>
      <c r="Z245" s="1">
        <v>13</v>
      </c>
      <c r="AA245" s="1">
        <v>13</v>
      </c>
      <c r="AB245" s="1">
        <f>+BS_InfraMR[[#This Row],[Total Pasos Vehiculares a Nivel]]</f>
        <v>75</v>
      </c>
      <c r="AC245" s="1">
        <f t="shared" si="23"/>
        <v>101</v>
      </c>
      <c r="AD245" s="1">
        <v>1</v>
      </c>
      <c r="AE245" s="1">
        <v>8</v>
      </c>
      <c r="AF245" s="1">
        <v>11</v>
      </c>
      <c r="AG245" s="1">
        <f t="shared" si="24"/>
        <v>20</v>
      </c>
      <c r="AH245" s="12">
        <v>16.120999999999999</v>
      </c>
      <c r="AI245" s="12">
        <v>0</v>
      </c>
      <c r="AJ245" s="12">
        <v>50.177</v>
      </c>
      <c r="AK245" s="12">
        <f t="shared" si="25"/>
        <v>66.298000000000002</v>
      </c>
      <c r="AL245" s="1">
        <v>2</v>
      </c>
      <c r="AM245" s="1">
        <v>0</v>
      </c>
      <c r="AN245" s="1">
        <v>13</v>
      </c>
      <c r="AO245" s="1">
        <f t="shared" si="26"/>
        <v>15</v>
      </c>
      <c r="AP245" s="1">
        <v>0</v>
      </c>
      <c r="AQ245" s="1">
        <v>0</v>
      </c>
      <c r="AR245" s="1">
        <v>0</v>
      </c>
      <c r="AS245" s="1">
        <f>+SUM(BS_InfraMR[[#This Row],[B.02.1 - Parque de Coches Eléctricos Motrices]:[B.02.3 - Parque de Coches Eléctricos Motrices Tipo R]])</f>
        <v>0</v>
      </c>
      <c r="AT245" s="1">
        <v>0</v>
      </c>
      <c r="AU245" s="1">
        <v>0</v>
      </c>
      <c r="AV245" s="1">
        <v>0</v>
      </c>
      <c r="AW245" s="1">
        <f>+SUM(BS_InfraMR[[#This Row],[B.03.1 - Parque de Coches Motores Motrices Remolcados]:[B.03.3 - Parque de Coches Motores Motrices Cabina]])</f>
        <v>0</v>
      </c>
      <c r="AX245" s="1">
        <v>43</v>
      </c>
      <c r="AY245" s="1">
        <v>13</v>
      </c>
      <c r="AZ245" s="1">
        <v>0</v>
      </c>
      <c r="BA245" s="1">
        <v>26</v>
      </c>
      <c r="BB245" s="1">
        <v>0</v>
      </c>
      <c r="BC245" s="1">
        <f t="shared" si="27"/>
        <v>82</v>
      </c>
      <c r="BD245" s="1">
        <v>1</v>
      </c>
      <c r="BE245" s="1">
        <v>31</v>
      </c>
      <c r="BF245" s="12">
        <v>1</v>
      </c>
    </row>
    <row r="246" spans="1:58">
      <c r="A246" s="1">
        <v>2013</v>
      </c>
      <c r="B246" s="1" t="s">
        <v>119</v>
      </c>
      <c r="C246" s="12">
        <v>18.643000000000001</v>
      </c>
      <c r="D246" s="12">
        <v>47.968000000000004</v>
      </c>
      <c r="E246" s="12">
        <v>0</v>
      </c>
      <c r="F246" s="12">
        <v>0</v>
      </c>
      <c r="G246" s="12">
        <f t="shared" si="21"/>
        <v>66.611000000000004</v>
      </c>
      <c r="H246" s="12">
        <v>66.611000000000004</v>
      </c>
      <c r="I246" s="12">
        <v>103.99600000000001</v>
      </c>
      <c r="J246" s="12">
        <v>114.57899999999999</v>
      </c>
      <c r="K246" s="12">
        <v>0</v>
      </c>
      <c r="L246" s="12">
        <v>0</v>
      </c>
      <c r="M246" s="12">
        <v>0</v>
      </c>
      <c r="N246" s="12">
        <f>+BS_InfraMR[[#This Row],[A.03.1 -  Longitud de Vías de Explotación No Electrificadas Troncales y Ramales (vía principal) (km)]]+BS_InfraMR[[#This Row],[A.04.1 -  Longitud de Vías de Explotación Electrificadas Troncales y Ramales (vía principal) (km)]]</f>
        <v>114.57899999999999</v>
      </c>
      <c r="O246" s="12">
        <v>114.57899999999999</v>
      </c>
      <c r="P246" s="1">
        <v>23</v>
      </c>
      <c r="Q246" s="1">
        <v>6</v>
      </c>
      <c r="R246" s="1">
        <v>1</v>
      </c>
      <c r="S246" s="1">
        <f>+SUM(BS_InfraMR[[#This Row],[A.05.1 - Número de Estaciones en Explotación (cantidad)]:[A.07.1 - Número de Apeaderos en Explotación (cantidad)]])</f>
        <v>30</v>
      </c>
      <c r="T246" s="1">
        <v>18</v>
      </c>
      <c r="U246" s="1">
        <v>31</v>
      </c>
      <c r="V246" s="1">
        <v>0</v>
      </c>
      <c r="W246" s="1">
        <v>26</v>
      </c>
      <c r="X246" s="1">
        <v>0</v>
      </c>
      <c r="Y246" s="1">
        <f t="shared" si="22"/>
        <v>75</v>
      </c>
      <c r="Z246" s="1">
        <v>13</v>
      </c>
      <c r="AA246" s="1">
        <v>13</v>
      </c>
      <c r="AB246" s="1">
        <f>+BS_InfraMR[[#This Row],[Total Pasos Vehiculares a Nivel]]</f>
        <v>75</v>
      </c>
      <c r="AC246" s="1">
        <f t="shared" si="23"/>
        <v>101</v>
      </c>
      <c r="AD246" s="1">
        <v>1</v>
      </c>
      <c r="AE246" s="1">
        <v>8</v>
      </c>
      <c r="AF246" s="1">
        <v>11</v>
      </c>
      <c r="AG246" s="1">
        <f t="shared" si="24"/>
        <v>20</v>
      </c>
      <c r="AH246" s="12">
        <v>16.120999999999999</v>
      </c>
      <c r="AI246" s="12">
        <v>0</v>
      </c>
      <c r="AJ246" s="12">
        <v>50.177</v>
      </c>
      <c r="AK246" s="12">
        <f t="shared" si="25"/>
        <v>66.298000000000002</v>
      </c>
      <c r="AL246" s="1">
        <v>2</v>
      </c>
      <c r="AM246" s="1">
        <v>0</v>
      </c>
      <c r="AN246" s="1">
        <v>13</v>
      </c>
      <c r="AO246" s="1">
        <f t="shared" si="26"/>
        <v>15</v>
      </c>
      <c r="AP246" s="1">
        <v>0</v>
      </c>
      <c r="AQ246" s="1">
        <v>0</v>
      </c>
      <c r="AR246" s="1">
        <v>0</v>
      </c>
      <c r="AS246" s="1">
        <f>+SUM(BS_InfraMR[[#This Row],[B.02.1 - Parque de Coches Eléctricos Motrices]:[B.02.3 - Parque de Coches Eléctricos Motrices Tipo R]])</f>
        <v>0</v>
      </c>
      <c r="AT246" s="1">
        <v>0</v>
      </c>
      <c r="AU246" s="1">
        <v>0</v>
      </c>
      <c r="AV246" s="1">
        <v>0</v>
      </c>
      <c r="AW246" s="1">
        <f>+SUM(BS_InfraMR[[#This Row],[B.03.1 - Parque de Coches Motores Motrices Remolcados]:[B.03.3 - Parque de Coches Motores Motrices Cabina]])</f>
        <v>0</v>
      </c>
      <c r="AX246" s="1">
        <v>43</v>
      </c>
      <c r="AY246" s="1">
        <v>13</v>
      </c>
      <c r="AZ246" s="1">
        <v>0</v>
      </c>
      <c r="BA246" s="1">
        <v>26</v>
      </c>
      <c r="BB246" s="1">
        <v>0</v>
      </c>
      <c r="BC246" s="1">
        <f t="shared" si="27"/>
        <v>82</v>
      </c>
      <c r="BD246" s="1">
        <v>1</v>
      </c>
      <c r="BE246" s="1">
        <v>31</v>
      </c>
      <c r="BF246" s="12">
        <v>1</v>
      </c>
    </row>
    <row r="247" spans="1:58">
      <c r="A247" s="1">
        <v>2013</v>
      </c>
      <c r="B247" s="1" t="s">
        <v>120</v>
      </c>
      <c r="C247" s="12">
        <v>18.643000000000001</v>
      </c>
      <c r="D247" s="12">
        <v>47.968000000000004</v>
      </c>
      <c r="E247" s="12">
        <v>0</v>
      </c>
      <c r="F247" s="12">
        <v>0</v>
      </c>
      <c r="G247" s="12">
        <f t="shared" si="21"/>
        <v>66.611000000000004</v>
      </c>
      <c r="H247" s="12">
        <v>66.611000000000004</v>
      </c>
      <c r="I247" s="12">
        <v>103.99600000000001</v>
      </c>
      <c r="J247" s="12">
        <v>114.57899999999999</v>
      </c>
      <c r="K247" s="12">
        <v>0</v>
      </c>
      <c r="L247" s="12">
        <v>0</v>
      </c>
      <c r="M247" s="12">
        <v>0</v>
      </c>
      <c r="N247" s="12">
        <f>+BS_InfraMR[[#This Row],[A.03.1 -  Longitud de Vías de Explotación No Electrificadas Troncales y Ramales (vía principal) (km)]]+BS_InfraMR[[#This Row],[A.04.1 -  Longitud de Vías de Explotación Electrificadas Troncales y Ramales (vía principal) (km)]]</f>
        <v>114.57899999999999</v>
      </c>
      <c r="O247" s="12">
        <v>114.57899999999999</v>
      </c>
      <c r="P247" s="1">
        <v>23</v>
      </c>
      <c r="Q247" s="1">
        <v>6</v>
      </c>
      <c r="R247" s="1">
        <v>1</v>
      </c>
      <c r="S247" s="1">
        <f>+SUM(BS_InfraMR[[#This Row],[A.05.1 - Número de Estaciones en Explotación (cantidad)]:[A.07.1 - Número de Apeaderos en Explotación (cantidad)]])</f>
        <v>30</v>
      </c>
      <c r="T247" s="1">
        <v>18</v>
      </c>
      <c r="U247" s="1">
        <v>31</v>
      </c>
      <c r="V247" s="1">
        <v>0</v>
      </c>
      <c r="W247" s="1">
        <v>26</v>
      </c>
      <c r="X247" s="1">
        <v>0</v>
      </c>
      <c r="Y247" s="1">
        <f t="shared" si="22"/>
        <v>75</v>
      </c>
      <c r="Z247" s="1">
        <v>13</v>
      </c>
      <c r="AA247" s="1">
        <v>13</v>
      </c>
      <c r="AB247" s="1">
        <f>+BS_InfraMR[[#This Row],[Total Pasos Vehiculares a Nivel]]</f>
        <v>75</v>
      </c>
      <c r="AC247" s="1">
        <f t="shared" si="23"/>
        <v>101</v>
      </c>
      <c r="AD247" s="1">
        <v>1</v>
      </c>
      <c r="AE247" s="1">
        <v>8</v>
      </c>
      <c r="AF247" s="1">
        <v>11</v>
      </c>
      <c r="AG247" s="1">
        <f t="shared" si="24"/>
        <v>20</v>
      </c>
      <c r="AH247" s="12">
        <v>16.120999999999999</v>
      </c>
      <c r="AI247" s="12">
        <v>0</v>
      </c>
      <c r="AJ247" s="12">
        <v>50.177</v>
      </c>
      <c r="AK247" s="12">
        <f t="shared" si="25"/>
        <v>66.298000000000002</v>
      </c>
      <c r="AL247" s="1">
        <v>2</v>
      </c>
      <c r="AM247" s="1">
        <v>0</v>
      </c>
      <c r="AN247" s="1">
        <v>13</v>
      </c>
      <c r="AO247" s="1">
        <f t="shared" si="26"/>
        <v>15</v>
      </c>
      <c r="AP247" s="1">
        <v>0</v>
      </c>
      <c r="AQ247" s="1">
        <v>0</v>
      </c>
      <c r="AR247" s="1">
        <v>0</v>
      </c>
      <c r="AS247" s="1">
        <f>+SUM(BS_InfraMR[[#This Row],[B.02.1 - Parque de Coches Eléctricos Motrices]:[B.02.3 - Parque de Coches Eléctricos Motrices Tipo R]])</f>
        <v>0</v>
      </c>
      <c r="AT247" s="1">
        <v>0</v>
      </c>
      <c r="AU247" s="1">
        <v>0</v>
      </c>
      <c r="AV247" s="1">
        <v>0</v>
      </c>
      <c r="AW247" s="1">
        <f>+SUM(BS_InfraMR[[#This Row],[B.03.1 - Parque de Coches Motores Motrices Remolcados]:[B.03.3 - Parque de Coches Motores Motrices Cabina]])</f>
        <v>0</v>
      </c>
      <c r="AX247" s="1">
        <v>43</v>
      </c>
      <c r="AY247" s="1">
        <v>13</v>
      </c>
      <c r="AZ247" s="1">
        <v>0</v>
      </c>
      <c r="BA247" s="1">
        <v>26</v>
      </c>
      <c r="BB247" s="1">
        <v>0</v>
      </c>
      <c r="BC247" s="1">
        <f t="shared" si="27"/>
        <v>82</v>
      </c>
      <c r="BD247" s="1">
        <v>1</v>
      </c>
      <c r="BE247" s="1">
        <v>31</v>
      </c>
      <c r="BF247" s="12">
        <v>1</v>
      </c>
    </row>
    <row r="248" spans="1:58">
      <c r="A248" s="1">
        <v>2013</v>
      </c>
      <c r="B248" s="1" t="s">
        <v>121</v>
      </c>
      <c r="C248" s="12">
        <v>18.643000000000001</v>
      </c>
      <c r="D248" s="12">
        <v>47.968000000000004</v>
      </c>
      <c r="E248" s="12">
        <v>0</v>
      </c>
      <c r="F248" s="12">
        <v>0</v>
      </c>
      <c r="G248" s="12">
        <f t="shared" si="21"/>
        <v>66.611000000000004</v>
      </c>
      <c r="H248" s="12">
        <v>66.611000000000004</v>
      </c>
      <c r="I248" s="12">
        <v>103.99600000000001</v>
      </c>
      <c r="J248" s="12">
        <v>114.57899999999999</v>
      </c>
      <c r="K248" s="12">
        <v>0</v>
      </c>
      <c r="L248" s="12">
        <v>0</v>
      </c>
      <c r="M248" s="12">
        <v>0</v>
      </c>
      <c r="N248" s="12">
        <f>+BS_InfraMR[[#This Row],[A.03.1 -  Longitud de Vías de Explotación No Electrificadas Troncales y Ramales (vía principal) (km)]]+BS_InfraMR[[#This Row],[A.04.1 -  Longitud de Vías de Explotación Electrificadas Troncales y Ramales (vía principal) (km)]]</f>
        <v>114.57899999999999</v>
      </c>
      <c r="O248" s="12">
        <v>114.57899999999999</v>
      </c>
      <c r="P248" s="1">
        <v>23</v>
      </c>
      <c r="Q248" s="1">
        <v>6</v>
      </c>
      <c r="R248" s="1">
        <v>1</v>
      </c>
      <c r="S248" s="1">
        <f>+SUM(BS_InfraMR[[#This Row],[A.05.1 - Número de Estaciones en Explotación (cantidad)]:[A.07.1 - Número de Apeaderos en Explotación (cantidad)]])</f>
        <v>30</v>
      </c>
      <c r="T248" s="1">
        <v>18</v>
      </c>
      <c r="U248" s="1">
        <v>31</v>
      </c>
      <c r="V248" s="1">
        <v>0</v>
      </c>
      <c r="W248" s="1">
        <v>26</v>
      </c>
      <c r="X248" s="1">
        <v>0</v>
      </c>
      <c r="Y248" s="1">
        <f t="shared" si="22"/>
        <v>75</v>
      </c>
      <c r="Z248" s="1">
        <v>13</v>
      </c>
      <c r="AA248" s="1">
        <v>13</v>
      </c>
      <c r="AB248" s="1">
        <f>+BS_InfraMR[[#This Row],[Total Pasos Vehiculares a Nivel]]</f>
        <v>75</v>
      </c>
      <c r="AC248" s="1">
        <f t="shared" si="23"/>
        <v>101</v>
      </c>
      <c r="AD248" s="1">
        <v>1</v>
      </c>
      <c r="AE248" s="1">
        <v>8</v>
      </c>
      <c r="AF248" s="1">
        <v>11</v>
      </c>
      <c r="AG248" s="1">
        <f t="shared" si="24"/>
        <v>20</v>
      </c>
      <c r="AH248" s="12">
        <v>16.120999999999999</v>
      </c>
      <c r="AI248" s="12">
        <v>0</v>
      </c>
      <c r="AJ248" s="12">
        <v>50.177</v>
      </c>
      <c r="AK248" s="12">
        <f t="shared" si="25"/>
        <v>66.298000000000002</v>
      </c>
      <c r="AL248" s="1">
        <v>2</v>
      </c>
      <c r="AM248" s="1">
        <v>0</v>
      </c>
      <c r="AN248" s="1">
        <v>13</v>
      </c>
      <c r="AO248" s="1">
        <f t="shared" si="26"/>
        <v>15</v>
      </c>
      <c r="AP248" s="1">
        <v>0</v>
      </c>
      <c r="AQ248" s="1">
        <v>0</v>
      </c>
      <c r="AR248" s="1">
        <v>0</v>
      </c>
      <c r="AS248" s="1">
        <f>+SUM(BS_InfraMR[[#This Row],[B.02.1 - Parque de Coches Eléctricos Motrices]:[B.02.3 - Parque de Coches Eléctricos Motrices Tipo R]])</f>
        <v>0</v>
      </c>
      <c r="AT248" s="1">
        <v>0</v>
      </c>
      <c r="AU248" s="1">
        <v>0</v>
      </c>
      <c r="AV248" s="1">
        <v>0</v>
      </c>
      <c r="AW248" s="1">
        <f>+SUM(BS_InfraMR[[#This Row],[B.03.1 - Parque de Coches Motores Motrices Remolcados]:[B.03.3 - Parque de Coches Motores Motrices Cabina]])</f>
        <v>0</v>
      </c>
      <c r="AX248" s="1">
        <v>43</v>
      </c>
      <c r="AY248" s="1">
        <v>13</v>
      </c>
      <c r="AZ248" s="1">
        <v>0</v>
      </c>
      <c r="BA248" s="1">
        <v>26</v>
      </c>
      <c r="BB248" s="1">
        <v>0</v>
      </c>
      <c r="BC248" s="1">
        <f t="shared" si="27"/>
        <v>82</v>
      </c>
      <c r="BD248" s="1">
        <v>1</v>
      </c>
      <c r="BE248" s="1">
        <v>31</v>
      </c>
      <c r="BF248" s="12">
        <v>1</v>
      </c>
    </row>
    <row r="249" spans="1:58">
      <c r="A249" s="1">
        <v>2013</v>
      </c>
      <c r="B249" s="1" t="s">
        <v>122</v>
      </c>
      <c r="C249" s="12">
        <v>18.643000000000001</v>
      </c>
      <c r="D249" s="12">
        <v>47.968000000000004</v>
      </c>
      <c r="E249" s="12">
        <v>0</v>
      </c>
      <c r="F249" s="12">
        <v>0</v>
      </c>
      <c r="G249" s="12">
        <f t="shared" si="21"/>
        <v>66.611000000000004</v>
      </c>
      <c r="H249" s="12">
        <v>66.611000000000004</v>
      </c>
      <c r="I249" s="12">
        <v>103.99600000000001</v>
      </c>
      <c r="J249" s="12">
        <v>114.57899999999999</v>
      </c>
      <c r="K249" s="12">
        <v>0</v>
      </c>
      <c r="L249" s="12">
        <v>0</v>
      </c>
      <c r="M249" s="12">
        <v>0</v>
      </c>
      <c r="N249" s="12">
        <f>+BS_InfraMR[[#This Row],[A.03.1 -  Longitud de Vías de Explotación No Electrificadas Troncales y Ramales (vía principal) (km)]]+BS_InfraMR[[#This Row],[A.04.1 -  Longitud de Vías de Explotación Electrificadas Troncales y Ramales (vía principal) (km)]]</f>
        <v>114.57899999999999</v>
      </c>
      <c r="O249" s="12">
        <v>114.57899999999999</v>
      </c>
      <c r="P249" s="1">
        <v>23</v>
      </c>
      <c r="Q249" s="1">
        <v>6</v>
      </c>
      <c r="R249" s="1">
        <v>1</v>
      </c>
      <c r="S249" s="1">
        <f>+SUM(BS_InfraMR[[#This Row],[A.05.1 - Número de Estaciones en Explotación (cantidad)]:[A.07.1 - Número de Apeaderos en Explotación (cantidad)]])</f>
        <v>30</v>
      </c>
      <c r="T249" s="1">
        <v>18</v>
      </c>
      <c r="U249" s="1">
        <v>31</v>
      </c>
      <c r="V249" s="1">
        <v>0</v>
      </c>
      <c r="W249" s="1">
        <v>26</v>
      </c>
      <c r="X249" s="1">
        <v>0</v>
      </c>
      <c r="Y249" s="1">
        <f t="shared" si="22"/>
        <v>75</v>
      </c>
      <c r="Z249" s="1">
        <v>13</v>
      </c>
      <c r="AA249" s="1">
        <v>13</v>
      </c>
      <c r="AB249" s="1">
        <f>+BS_InfraMR[[#This Row],[Total Pasos Vehiculares a Nivel]]</f>
        <v>75</v>
      </c>
      <c r="AC249" s="1">
        <f t="shared" si="23"/>
        <v>101</v>
      </c>
      <c r="AD249" s="1">
        <v>1</v>
      </c>
      <c r="AE249" s="1">
        <v>8</v>
      </c>
      <c r="AF249" s="1">
        <v>11</v>
      </c>
      <c r="AG249" s="1">
        <f t="shared" si="24"/>
        <v>20</v>
      </c>
      <c r="AH249" s="12">
        <v>16.120999999999999</v>
      </c>
      <c r="AI249" s="12">
        <v>0</v>
      </c>
      <c r="AJ249" s="12">
        <v>50.177</v>
      </c>
      <c r="AK249" s="12">
        <f t="shared" si="25"/>
        <v>66.298000000000002</v>
      </c>
      <c r="AL249" s="1">
        <v>2</v>
      </c>
      <c r="AM249" s="1">
        <v>0</v>
      </c>
      <c r="AN249" s="1">
        <v>13</v>
      </c>
      <c r="AO249" s="1">
        <f t="shared" si="26"/>
        <v>15</v>
      </c>
      <c r="AP249" s="1">
        <v>0</v>
      </c>
      <c r="AQ249" s="1">
        <v>0</v>
      </c>
      <c r="AR249" s="1">
        <v>0</v>
      </c>
      <c r="AS249" s="1">
        <f>+SUM(BS_InfraMR[[#This Row],[B.02.1 - Parque de Coches Eléctricos Motrices]:[B.02.3 - Parque de Coches Eléctricos Motrices Tipo R]])</f>
        <v>0</v>
      </c>
      <c r="AT249" s="1">
        <v>0</v>
      </c>
      <c r="AU249" s="1">
        <v>0</v>
      </c>
      <c r="AV249" s="1">
        <v>0</v>
      </c>
      <c r="AW249" s="1">
        <f>+SUM(BS_InfraMR[[#This Row],[B.03.1 - Parque de Coches Motores Motrices Remolcados]:[B.03.3 - Parque de Coches Motores Motrices Cabina]])</f>
        <v>0</v>
      </c>
      <c r="AX249" s="1">
        <v>43</v>
      </c>
      <c r="AY249" s="1">
        <v>13</v>
      </c>
      <c r="AZ249" s="1">
        <v>0</v>
      </c>
      <c r="BA249" s="1">
        <v>26</v>
      </c>
      <c r="BB249" s="1">
        <v>0</v>
      </c>
      <c r="BC249" s="1">
        <f t="shared" si="27"/>
        <v>82</v>
      </c>
      <c r="BD249" s="1">
        <v>1</v>
      </c>
      <c r="BE249" s="1">
        <v>31</v>
      </c>
      <c r="BF249" s="12">
        <v>1</v>
      </c>
    </row>
    <row r="250" spans="1:58">
      <c r="A250" s="1">
        <v>2013</v>
      </c>
      <c r="B250" s="1" t="s">
        <v>123</v>
      </c>
      <c r="C250" s="12">
        <v>18.643000000000001</v>
      </c>
      <c r="D250" s="12">
        <v>47.968000000000004</v>
      </c>
      <c r="E250" s="12">
        <v>0</v>
      </c>
      <c r="F250" s="12">
        <v>0</v>
      </c>
      <c r="G250" s="12">
        <f t="shared" si="21"/>
        <v>66.611000000000004</v>
      </c>
      <c r="H250" s="12">
        <v>66.611000000000004</v>
      </c>
      <c r="I250" s="12">
        <v>103.99600000000001</v>
      </c>
      <c r="J250" s="12">
        <v>114.57899999999999</v>
      </c>
      <c r="K250" s="12">
        <v>0</v>
      </c>
      <c r="L250" s="12">
        <v>0</v>
      </c>
      <c r="M250" s="12">
        <v>0</v>
      </c>
      <c r="N250" s="12">
        <f>+BS_InfraMR[[#This Row],[A.03.1 -  Longitud de Vías de Explotación No Electrificadas Troncales y Ramales (vía principal) (km)]]+BS_InfraMR[[#This Row],[A.04.1 -  Longitud de Vías de Explotación Electrificadas Troncales y Ramales (vía principal) (km)]]</f>
        <v>114.57899999999999</v>
      </c>
      <c r="O250" s="12">
        <v>114.57899999999999</v>
      </c>
      <c r="P250" s="1">
        <v>23</v>
      </c>
      <c r="Q250" s="1">
        <v>6</v>
      </c>
      <c r="R250" s="1">
        <v>1</v>
      </c>
      <c r="S250" s="1">
        <f>+SUM(BS_InfraMR[[#This Row],[A.05.1 - Número de Estaciones en Explotación (cantidad)]:[A.07.1 - Número de Apeaderos en Explotación (cantidad)]])</f>
        <v>30</v>
      </c>
      <c r="T250" s="1">
        <v>18</v>
      </c>
      <c r="U250" s="1">
        <v>31</v>
      </c>
      <c r="V250" s="1">
        <v>0</v>
      </c>
      <c r="W250" s="1">
        <v>26</v>
      </c>
      <c r="X250" s="1">
        <v>0</v>
      </c>
      <c r="Y250" s="1">
        <f t="shared" si="22"/>
        <v>75</v>
      </c>
      <c r="Z250" s="1">
        <v>13</v>
      </c>
      <c r="AA250" s="1">
        <v>13</v>
      </c>
      <c r="AB250" s="1">
        <f>+BS_InfraMR[[#This Row],[Total Pasos Vehiculares a Nivel]]</f>
        <v>75</v>
      </c>
      <c r="AC250" s="1">
        <f t="shared" si="23"/>
        <v>101</v>
      </c>
      <c r="AD250" s="1">
        <v>1</v>
      </c>
      <c r="AE250" s="1">
        <v>8</v>
      </c>
      <c r="AF250" s="1">
        <v>11</v>
      </c>
      <c r="AG250" s="1">
        <f t="shared" si="24"/>
        <v>20</v>
      </c>
      <c r="AH250" s="12">
        <v>16.120999999999999</v>
      </c>
      <c r="AI250" s="12">
        <v>0</v>
      </c>
      <c r="AJ250" s="12">
        <v>50.177</v>
      </c>
      <c r="AK250" s="12">
        <f t="shared" si="25"/>
        <v>66.298000000000002</v>
      </c>
      <c r="AL250" s="1">
        <v>2</v>
      </c>
      <c r="AM250" s="1">
        <v>0</v>
      </c>
      <c r="AN250" s="1">
        <v>13</v>
      </c>
      <c r="AO250" s="1">
        <f t="shared" si="26"/>
        <v>15</v>
      </c>
      <c r="AP250" s="1">
        <v>0</v>
      </c>
      <c r="AQ250" s="1">
        <v>0</v>
      </c>
      <c r="AR250" s="1">
        <v>0</v>
      </c>
      <c r="AS250" s="1">
        <f>+SUM(BS_InfraMR[[#This Row],[B.02.1 - Parque de Coches Eléctricos Motrices]:[B.02.3 - Parque de Coches Eléctricos Motrices Tipo R]])</f>
        <v>0</v>
      </c>
      <c r="AT250" s="1">
        <v>0</v>
      </c>
      <c r="AU250" s="1">
        <v>0</v>
      </c>
      <c r="AV250" s="1">
        <v>0</v>
      </c>
      <c r="AW250" s="1">
        <f>+SUM(BS_InfraMR[[#This Row],[B.03.1 - Parque de Coches Motores Motrices Remolcados]:[B.03.3 - Parque de Coches Motores Motrices Cabina]])</f>
        <v>0</v>
      </c>
      <c r="AX250" s="1">
        <v>43</v>
      </c>
      <c r="AY250" s="1">
        <v>13</v>
      </c>
      <c r="AZ250" s="1">
        <v>0</v>
      </c>
      <c r="BA250" s="1">
        <v>26</v>
      </c>
      <c r="BB250" s="1">
        <v>0</v>
      </c>
      <c r="BC250" s="1">
        <f t="shared" si="27"/>
        <v>82</v>
      </c>
      <c r="BD250" s="1">
        <v>1</v>
      </c>
      <c r="BE250" s="1">
        <v>31</v>
      </c>
      <c r="BF250" s="12">
        <v>1</v>
      </c>
    </row>
    <row r="251" spans="1:58">
      <c r="A251" s="1">
        <v>2013</v>
      </c>
      <c r="B251" s="1" t="s">
        <v>124</v>
      </c>
      <c r="C251" s="12">
        <v>18.643000000000001</v>
      </c>
      <c r="D251" s="12">
        <v>47.968000000000004</v>
      </c>
      <c r="E251" s="12">
        <v>0</v>
      </c>
      <c r="F251" s="12">
        <v>0</v>
      </c>
      <c r="G251" s="12">
        <f t="shared" si="21"/>
        <v>66.611000000000004</v>
      </c>
      <c r="H251" s="12">
        <v>66.611000000000004</v>
      </c>
      <c r="I251" s="12">
        <v>103.99600000000001</v>
      </c>
      <c r="J251" s="12">
        <v>114.57899999999999</v>
      </c>
      <c r="K251" s="12">
        <v>0</v>
      </c>
      <c r="L251" s="12">
        <v>0</v>
      </c>
      <c r="M251" s="12">
        <v>0</v>
      </c>
      <c r="N251" s="12">
        <f>+BS_InfraMR[[#This Row],[A.03.1 -  Longitud de Vías de Explotación No Electrificadas Troncales y Ramales (vía principal) (km)]]+BS_InfraMR[[#This Row],[A.04.1 -  Longitud de Vías de Explotación Electrificadas Troncales y Ramales (vía principal) (km)]]</f>
        <v>114.57899999999999</v>
      </c>
      <c r="O251" s="12">
        <v>114.57899999999999</v>
      </c>
      <c r="P251" s="1">
        <v>23</v>
      </c>
      <c r="Q251" s="1">
        <v>6</v>
      </c>
      <c r="R251" s="1">
        <v>1</v>
      </c>
      <c r="S251" s="1">
        <f>+SUM(BS_InfraMR[[#This Row],[A.05.1 - Número de Estaciones en Explotación (cantidad)]:[A.07.1 - Número de Apeaderos en Explotación (cantidad)]])</f>
        <v>30</v>
      </c>
      <c r="T251" s="1">
        <v>18</v>
      </c>
      <c r="U251" s="1">
        <v>31</v>
      </c>
      <c r="V251" s="1">
        <v>0</v>
      </c>
      <c r="W251" s="1">
        <v>26</v>
      </c>
      <c r="X251" s="1">
        <v>0</v>
      </c>
      <c r="Y251" s="1">
        <f t="shared" si="22"/>
        <v>75</v>
      </c>
      <c r="Z251" s="1">
        <v>13</v>
      </c>
      <c r="AA251" s="1">
        <v>13</v>
      </c>
      <c r="AB251" s="1">
        <f>+BS_InfraMR[[#This Row],[Total Pasos Vehiculares a Nivel]]</f>
        <v>75</v>
      </c>
      <c r="AC251" s="1">
        <f t="shared" si="23"/>
        <v>101</v>
      </c>
      <c r="AD251" s="1">
        <v>1</v>
      </c>
      <c r="AE251" s="1">
        <v>8</v>
      </c>
      <c r="AF251" s="1">
        <v>11</v>
      </c>
      <c r="AG251" s="1">
        <f t="shared" si="24"/>
        <v>20</v>
      </c>
      <c r="AH251" s="12">
        <v>16.120999999999999</v>
      </c>
      <c r="AI251" s="12">
        <v>0</v>
      </c>
      <c r="AJ251" s="12">
        <v>50.177</v>
      </c>
      <c r="AK251" s="12">
        <f t="shared" si="25"/>
        <v>66.298000000000002</v>
      </c>
      <c r="AL251" s="1">
        <v>2</v>
      </c>
      <c r="AM251" s="1">
        <v>0</v>
      </c>
      <c r="AN251" s="1">
        <v>13</v>
      </c>
      <c r="AO251" s="1">
        <f t="shared" si="26"/>
        <v>15</v>
      </c>
      <c r="AP251" s="1">
        <v>0</v>
      </c>
      <c r="AQ251" s="1">
        <v>0</v>
      </c>
      <c r="AR251" s="1">
        <v>0</v>
      </c>
      <c r="AS251" s="1">
        <f>+SUM(BS_InfraMR[[#This Row],[B.02.1 - Parque de Coches Eléctricos Motrices]:[B.02.3 - Parque de Coches Eléctricos Motrices Tipo R]])</f>
        <v>0</v>
      </c>
      <c r="AT251" s="1">
        <v>0</v>
      </c>
      <c r="AU251" s="1">
        <v>0</v>
      </c>
      <c r="AV251" s="1">
        <v>0</v>
      </c>
      <c r="AW251" s="1">
        <f>+SUM(BS_InfraMR[[#This Row],[B.03.1 - Parque de Coches Motores Motrices Remolcados]:[B.03.3 - Parque de Coches Motores Motrices Cabina]])</f>
        <v>0</v>
      </c>
      <c r="AX251" s="1">
        <v>43</v>
      </c>
      <c r="AY251" s="1">
        <v>13</v>
      </c>
      <c r="AZ251" s="1">
        <v>0</v>
      </c>
      <c r="BA251" s="1">
        <v>26</v>
      </c>
      <c r="BB251" s="1">
        <v>0</v>
      </c>
      <c r="BC251" s="1">
        <f t="shared" si="27"/>
        <v>82</v>
      </c>
      <c r="BD251" s="1">
        <v>1</v>
      </c>
      <c r="BE251" s="1">
        <v>31</v>
      </c>
      <c r="BF251" s="12">
        <v>1</v>
      </c>
    </row>
    <row r="252" spans="1:58">
      <c r="A252" s="1">
        <v>2013</v>
      </c>
      <c r="B252" s="1" t="s">
        <v>125</v>
      </c>
      <c r="C252" s="12">
        <v>18.643000000000001</v>
      </c>
      <c r="D252" s="12">
        <v>47.968000000000004</v>
      </c>
      <c r="E252" s="12">
        <v>0</v>
      </c>
      <c r="F252" s="12">
        <v>0</v>
      </c>
      <c r="G252" s="12">
        <f t="shared" si="21"/>
        <v>66.611000000000004</v>
      </c>
      <c r="H252" s="12">
        <v>66.611000000000004</v>
      </c>
      <c r="I252" s="12">
        <v>103.99600000000001</v>
      </c>
      <c r="J252" s="12">
        <v>114.57899999999999</v>
      </c>
      <c r="K252" s="12">
        <v>0</v>
      </c>
      <c r="L252" s="12">
        <v>0</v>
      </c>
      <c r="M252" s="12">
        <v>0</v>
      </c>
      <c r="N252" s="12">
        <f>+BS_InfraMR[[#This Row],[A.03.1 -  Longitud de Vías de Explotación No Electrificadas Troncales y Ramales (vía principal) (km)]]+BS_InfraMR[[#This Row],[A.04.1 -  Longitud de Vías de Explotación Electrificadas Troncales y Ramales (vía principal) (km)]]</f>
        <v>114.57899999999999</v>
      </c>
      <c r="O252" s="12">
        <v>114.57899999999999</v>
      </c>
      <c r="P252" s="1">
        <v>23</v>
      </c>
      <c r="Q252" s="1">
        <v>6</v>
      </c>
      <c r="R252" s="1">
        <v>1</v>
      </c>
      <c r="S252" s="1">
        <f>+SUM(BS_InfraMR[[#This Row],[A.05.1 - Número de Estaciones en Explotación (cantidad)]:[A.07.1 - Número de Apeaderos en Explotación (cantidad)]])</f>
        <v>30</v>
      </c>
      <c r="T252" s="1">
        <v>18</v>
      </c>
      <c r="U252" s="1">
        <v>31</v>
      </c>
      <c r="V252" s="1">
        <v>0</v>
      </c>
      <c r="W252" s="1">
        <v>26</v>
      </c>
      <c r="X252" s="1">
        <v>0</v>
      </c>
      <c r="Y252" s="1">
        <f t="shared" si="22"/>
        <v>75</v>
      </c>
      <c r="Z252" s="1">
        <v>13</v>
      </c>
      <c r="AA252" s="1">
        <v>13</v>
      </c>
      <c r="AB252" s="1">
        <f>+BS_InfraMR[[#This Row],[Total Pasos Vehiculares a Nivel]]</f>
        <v>75</v>
      </c>
      <c r="AC252" s="1">
        <f t="shared" si="23"/>
        <v>101</v>
      </c>
      <c r="AD252" s="1">
        <v>1</v>
      </c>
      <c r="AE252" s="1">
        <v>8</v>
      </c>
      <c r="AF252" s="1">
        <v>11</v>
      </c>
      <c r="AG252" s="1">
        <f t="shared" si="24"/>
        <v>20</v>
      </c>
      <c r="AH252" s="12">
        <v>16.120999999999999</v>
      </c>
      <c r="AI252" s="12">
        <v>0</v>
      </c>
      <c r="AJ252" s="12">
        <v>50.177</v>
      </c>
      <c r="AK252" s="12">
        <f t="shared" si="25"/>
        <v>66.298000000000002</v>
      </c>
      <c r="AL252" s="1">
        <v>2</v>
      </c>
      <c r="AM252" s="1">
        <v>0</v>
      </c>
      <c r="AN252" s="1">
        <v>13</v>
      </c>
      <c r="AO252" s="1">
        <f t="shared" si="26"/>
        <v>15</v>
      </c>
      <c r="AP252" s="1">
        <v>0</v>
      </c>
      <c r="AQ252" s="1">
        <v>0</v>
      </c>
      <c r="AR252" s="1">
        <v>0</v>
      </c>
      <c r="AS252" s="1">
        <f>+SUM(BS_InfraMR[[#This Row],[B.02.1 - Parque de Coches Eléctricos Motrices]:[B.02.3 - Parque de Coches Eléctricos Motrices Tipo R]])</f>
        <v>0</v>
      </c>
      <c r="AT252" s="1">
        <v>0</v>
      </c>
      <c r="AU252" s="1">
        <v>0</v>
      </c>
      <c r="AV252" s="1">
        <v>0</v>
      </c>
      <c r="AW252" s="1">
        <f>+SUM(BS_InfraMR[[#This Row],[B.03.1 - Parque de Coches Motores Motrices Remolcados]:[B.03.3 - Parque de Coches Motores Motrices Cabina]])</f>
        <v>0</v>
      </c>
      <c r="AX252" s="1">
        <v>43</v>
      </c>
      <c r="AY252" s="1">
        <v>13</v>
      </c>
      <c r="AZ252" s="1">
        <v>0</v>
      </c>
      <c r="BA252" s="1">
        <v>26</v>
      </c>
      <c r="BB252" s="1">
        <v>0</v>
      </c>
      <c r="BC252" s="1">
        <f t="shared" si="27"/>
        <v>82</v>
      </c>
      <c r="BD252" s="1">
        <v>1</v>
      </c>
      <c r="BE252" s="1">
        <v>31</v>
      </c>
      <c r="BF252" s="12">
        <v>1</v>
      </c>
    </row>
    <row r="253" spans="1:58">
      <c r="A253" s="1">
        <v>2013</v>
      </c>
      <c r="B253" s="1" t="s">
        <v>126</v>
      </c>
      <c r="C253" s="12">
        <v>18.643000000000001</v>
      </c>
      <c r="D253" s="12">
        <v>47.968000000000004</v>
      </c>
      <c r="E253" s="12">
        <v>0</v>
      </c>
      <c r="F253" s="12">
        <v>0</v>
      </c>
      <c r="G253" s="12">
        <f t="shared" si="21"/>
        <v>66.611000000000004</v>
      </c>
      <c r="H253" s="12">
        <v>66.611000000000004</v>
      </c>
      <c r="I253" s="12">
        <v>103.99600000000001</v>
      </c>
      <c r="J253" s="12">
        <v>114.57899999999999</v>
      </c>
      <c r="K253" s="12">
        <v>0</v>
      </c>
      <c r="L253" s="12">
        <v>0</v>
      </c>
      <c r="M253" s="12">
        <v>0</v>
      </c>
      <c r="N253" s="12">
        <f>+BS_InfraMR[[#This Row],[A.03.1 -  Longitud de Vías de Explotación No Electrificadas Troncales y Ramales (vía principal) (km)]]+BS_InfraMR[[#This Row],[A.04.1 -  Longitud de Vías de Explotación Electrificadas Troncales y Ramales (vía principal) (km)]]</f>
        <v>114.57899999999999</v>
      </c>
      <c r="O253" s="12">
        <v>114.57899999999999</v>
      </c>
      <c r="P253" s="1">
        <v>23</v>
      </c>
      <c r="Q253" s="1">
        <v>6</v>
      </c>
      <c r="R253" s="1">
        <v>1</v>
      </c>
      <c r="S253" s="1">
        <f>+SUM(BS_InfraMR[[#This Row],[A.05.1 - Número de Estaciones en Explotación (cantidad)]:[A.07.1 - Número de Apeaderos en Explotación (cantidad)]])</f>
        <v>30</v>
      </c>
      <c r="T253" s="1">
        <v>18</v>
      </c>
      <c r="U253" s="1">
        <v>31</v>
      </c>
      <c r="V253" s="1">
        <v>0</v>
      </c>
      <c r="W253" s="1">
        <v>26</v>
      </c>
      <c r="X253" s="1">
        <v>0</v>
      </c>
      <c r="Y253" s="1">
        <f t="shared" si="22"/>
        <v>75</v>
      </c>
      <c r="Z253" s="1">
        <v>13</v>
      </c>
      <c r="AA253" s="1">
        <v>13</v>
      </c>
      <c r="AB253" s="1">
        <f>+BS_InfraMR[[#This Row],[Total Pasos Vehiculares a Nivel]]</f>
        <v>75</v>
      </c>
      <c r="AC253" s="1">
        <f t="shared" si="23"/>
        <v>101</v>
      </c>
      <c r="AD253" s="1">
        <v>1</v>
      </c>
      <c r="AE253" s="1">
        <v>8</v>
      </c>
      <c r="AF253" s="1">
        <v>11</v>
      </c>
      <c r="AG253" s="1">
        <f t="shared" si="24"/>
        <v>20</v>
      </c>
      <c r="AH253" s="12">
        <v>16.120999999999999</v>
      </c>
      <c r="AI253" s="12">
        <v>0</v>
      </c>
      <c r="AJ253" s="12">
        <v>50.177</v>
      </c>
      <c r="AK253" s="12">
        <f t="shared" si="25"/>
        <v>66.298000000000002</v>
      </c>
      <c r="AL253" s="1">
        <v>2</v>
      </c>
      <c r="AM253" s="1">
        <v>0</v>
      </c>
      <c r="AN253" s="1">
        <v>13</v>
      </c>
      <c r="AO253" s="1">
        <f t="shared" si="26"/>
        <v>15</v>
      </c>
      <c r="AP253" s="1">
        <v>0</v>
      </c>
      <c r="AQ253" s="1">
        <v>0</v>
      </c>
      <c r="AR253" s="1">
        <v>0</v>
      </c>
      <c r="AS253" s="1">
        <f>+SUM(BS_InfraMR[[#This Row],[B.02.1 - Parque de Coches Eléctricos Motrices]:[B.02.3 - Parque de Coches Eléctricos Motrices Tipo R]])</f>
        <v>0</v>
      </c>
      <c r="AT253" s="1">
        <v>0</v>
      </c>
      <c r="AU253" s="1">
        <v>0</v>
      </c>
      <c r="AV253" s="1">
        <v>0</v>
      </c>
      <c r="AW253" s="1">
        <f>+SUM(BS_InfraMR[[#This Row],[B.03.1 - Parque de Coches Motores Motrices Remolcados]:[B.03.3 - Parque de Coches Motores Motrices Cabina]])</f>
        <v>0</v>
      </c>
      <c r="AX253" s="1">
        <v>43</v>
      </c>
      <c r="AY253" s="1">
        <v>13</v>
      </c>
      <c r="AZ253" s="1">
        <v>0</v>
      </c>
      <c r="BA253" s="1">
        <v>26</v>
      </c>
      <c r="BB253" s="1">
        <v>0</v>
      </c>
      <c r="BC253" s="1">
        <f t="shared" si="27"/>
        <v>82</v>
      </c>
      <c r="BD253" s="1">
        <v>1</v>
      </c>
      <c r="BE253" s="1">
        <v>31</v>
      </c>
      <c r="BF253" s="12">
        <v>1</v>
      </c>
    </row>
    <row r="254" spans="1:58">
      <c r="A254" s="1">
        <v>2014</v>
      </c>
      <c r="B254" s="1" t="s">
        <v>115</v>
      </c>
      <c r="C254" s="12">
        <v>18.643000000000001</v>
      </c>
      <c r="D254" s="12">
        <v>47.968000000000004</v>
      </c>
      <c r="E254" s="12">
        <v>0</v>
      </c>
      <c r="F254" s="12">
        <v>0</v>
      </c>
      <c r="G254" s="12">
        <f t="shared" si="21"/>
        <v>66.611000000000004</v>
      </c>
      <c r="H254" s="12">
        <v>66.611000000000004</v>
      </c>
      <c r="I254" s="12">
        <v>103.99600000000001</v>
      </c>
      <c r="J254" s="12">
        <v>114.57899999999999</v>
      </c>
      <c r="K254" s="12">
        <v>0</v>
      </c>
      <c r="L254" s="12">
        <v>0</v>
      </c>
      <c r="M254" s="12">
        <v>0</v>
      </c>
      <c r="N254" s="12">
        <f>+BS_InfraMR[[#This Row],[A.03.1 -  Longitud de Vías de Explotación No Electrificadas Troncales y Ramales (vía principal) (km)]]+BS_InfraMR[[#This Row],[A.04.1 -  Longitud de Vías de Explotación Electrificadas Troncales y Ramales (vía principal) (km)]]</f>
        <v>114.57899999999999</v>
      </c>
      <c r="O254" s="12">
        <v>114.57899999999999</v>
      </c>
      <c r="P254" s="1">
        <v>23</v>
      </c>
      <c r="Q254" s="1">
        <v>6</v>
      </c>
      <c r="R254" s="1">
        <v>1</v>
      </c>
      <c r="S254" s="1">
        <f>+SUM(BS_InfraMR[[#This Row],[A.05.1 - Número de Estaciones en Explotación (cantidad)]:[A.07.1 - Número de Apeaderos en Explotación (cantidad)]])</f>
        <v>30</v>
      </c>
      <c r="T254" s="1">
        <v>18</v>
      </c>
      <c r="U254" s="1">
        <v>31</v>
      </c>
      <c r="V254" s="1">
        <v>0</v>
      </c>
      <c r="W254" s="1">
        <v>26</v>
      </c>
      <c r="X254" s="1">
        <v>0</v>
      </c>
      <c r="Y254" s="1">
        <f t="shared" si="22"/>
        <v>75</v>
      </c>
      <c r="Z254" s="1">
        <v>13</v>
      </c>
      <c r="AA254" s="1">
        <v>13</v>
      </c>
      <c r="AB254" s="1">
        <f>+BS_InfraMR[[#This Row],[Total Pasos Vehiculares a Nivel]]</f>
        <v>75</v>
      </c>
      <c r="AC254" s="1">
        <f t="shared" si="23"/>
        <v>101</v>
      </c>
      <c r="AD254" s="1">
        <v>1</v>
      </c>
      <c r="AE254" s="1">
        <v>8</v>
      </c>
      <c r="AF254" s="1">
        <v>11</v>
      </c>
      <c r="AG254" s="1">
        <f t="shared" si="24"/>
        <v>20</v>
      </c>
      <c r="AH254" s="12">
        <v>16.120999999999999</v>
      </c>
      <c r="AI254" s="12">
        <v>0</v>
      </c>
      <c r="AJ254" s="12">
        <v>50.177</v>
      </c>
      <c r="AK254" s="12">
        <f t="shared" si="25"/>
        <v>66.298000000000002</v>
      </c>
      <c r="AL254" s="1">
        <v>2</v>
      </c>
      <c r="AM254" s="1">
        <v>0</v>
      </c>
      <c r="AN254" s="1">
        <v>13</v>
      </c>
      <c r="AO254" s="1">
        <f t="shared" si="26"/>
        <v>15</v>
      </c>
      <c r="AP254" s="1">
        <v>0</v>
      </c>
      <c r="AQ254" s="1">
        <v>0</v>
      </c>
      <c r="AR254" s="1">
        <v>0</v>
      </c>
      <c r="AS254" s="1">
        <f>+SUM(BS_InfraMR[[#This Row],[B.02.1 - Parque de Coches Eléctricos Motrices]:[B.02.3 - Parque de Coches Eléctricos Motrices Tipo R]])</f>
        <v>0</v>
      </c>
      <c r="AT254" s="1">
        <v>0</v>
      </c>
      <c r="AU254" s="1">
        <v>0</v>
      </c>
      <c r="AV254" s="1">
        <v>0</v>
      </c>
      <c r="AW254" s="1">
        <f>+SUM(BS_InfraMR[[#This Row],[B.03.1 - Parque de Coches Motores Motrices Remolcados]:[B.03.3 - Parque de Coches Motores Motrices Cabina]])</f>
        <v>0</v>
      </c>
      <c r="AX254" s="1">
        <v>43</v>
      </c>
      <c r="AY254" s="1">
        <v>13</v>
      </c>
      <c r="AZ254" s="1">
        <v>0</v>
      </c>
      <c r="BA254" s="1">
        <v>26</v>
      </c>
      <c r="BB254" s="1">
        <v>0</v>
      </c>
      <c r="BC254" s="1">
        <f t="shared" si="27"/>
        <v>82</v>
      </c>
      <c r="BD254" s="1">
        <v>1</v>
      </c>
      <c r="BE254" s="1">
        <v>31</v>
      </c>
      <c r="BF254" s="12">
        <v>1</v>
      </c>
    </row>
    <row r="255" spans="1:58">
      <c r="A255" s="1">
        <v>2014</v>
      </c>
      <c r="B255" s="1" t="s">
        <v>116</v>
      </c>
      <c r="C255" s="12">
        <v>18.643000000000001</v>
      </c>
      <c r="D255" s="12">
        <v>47.968000000000004</v>
      </c>
      <c r="E255" s="12">
        <v>0</v>
      </c>
      <c r="F255" s="12">
        <v>0</v>
      </c>
      <c r="G255" s="12">
        <f t="shared" si="21"/>
        <v>66.611000000000004</v>
      </c>
      <c r="H255" s="12">
        <v>66.611000000000004</v>
      </c>
      <c r="I255" s="12">
        <v>103.99600000000001</v>
      </c>
      <c r="J255" s="12">
        <v>114.57899999999999</v>
      </c>
      <c r="K255" s="12">
        <v>0</v>
      </c>
      <c r="L255" s="12">
        <v>0</v>
      </c>
      <c r="M255" s="12">
        <v>0</v>
      </c>
      <c r="N255" s="12">
        <f>+BS_InfraMR[[#This Row],[A.03.1 -  Longitud de Vías de Explotación No Electrificadas Troncales y Ramales (vía principal) (km)]]+BS_InfraMR[[#This Row],[A.04.1 -  Longitud de Vías de Explotación Electrificadas Troncales y Ramales (vía principal) (km)]]</f>
        <v>114.57899999999999</v>
      </c>
      <c r="O255" s="12">
        <v>114.57899999999999</v>
      </c>
      <c r="P255" s="1">
        <v>23</v>
      </c>
      <c r="Q255" s="1">
        <v>6</v>
      </c>
      <c r="R255" s="1">
        <v>1</v>
      </c>
      <c r="S255" s="1">
        <f>+SUM(BS_InfraMR[[#This Row],[A.05.1 - Número de Estaciones en Explotación (cantidad)]:[A.07.1 - Número de Apeaderos en Explotación (cantidad)]])</f>
        <v>30</v>
      </c>
      <c r="T255" s="1">
        <v>18</v>
      </c>
      <c r="U255" s="1">
        <v>31</v>
      </c>
      <c r="V255" s="1">
        <v>0</v>
      </c>
      <c r="W255" s="1">
        <v>26</v>
      </c>
      <c r="X255" s="1">
        <v>0</v>
      </c>
      <c r="Y255" s="1">
        <f t="shared" si="22"/>
        <v>75</v>
      </c>
      <c r="Z255" s="1">
        <v>13</v>
      </c>
      <c r="AA255" s="1">
        <v>13</v>
      </c>
      <c r="AB255" s="1">
        <f>+BS_InfraMR[[#This Row],[Total Pasos Vehiculares a Nivel]]</f>
        <v>75</v>
      </c>
      <c r="AC255" s="1">
        <f t="shared" si="23"/>
        <v>101</v>
      </c>
      <c r="AD255" s="1">
        <v>1</v>
      </c>
      <c r="AE255" s="1">
        <v>8</v>
      </c>
      <c r="AF255" s="1">
        <v>11</v>
      </c>
      <c r="AG255" s="1">
        <f t="shared" si="24"/>
        <v>20</v>
      </c>
      <c r="AH255" s="12">
        <v>16.120999999999999</v>
      </c>
      <c r="AI255" s="12">
        <v>0</v>
      </c>
      <c r="AJ255" s="12">
        <v>50.177</v>
      </c>
      <c r="AK255" s="12">
        <f t="shared" si="25"/>
        <v>66.298000000000002</v>
      </c>
      <c r="AL255" s="1">
        <v>2</v>
      </c>
      <c r="AM255" s="1">
        <v>0</v>
      </c>
      <c r="AN255" s="1">
        <v>13</v>
      </c>
      <c r="AO255" s="1">
        <f t="shared" si="26"/>
        <v>15</v>
      </c>
      <c r="AP255" s="1">
        <v>0</v>
      </c>
      <c r="AQ255" s="1">
        <v>0</v>
      </c>
      <c r="AR255" s="1">
        <v>0</v>
      </c>
      <c r="AS255" s="1">
        <f>+SUM(BS_InfraMR[[#This Row],[B.02.1 - Parque de Coches Eléctricos Motrices]:[B.02.3 - Parque de Coches Eléctricos Motrices Tipo R]])</f>
        <v>0</v>
      </c>
      <c r="AT255" s="1">
        <v>0</v>
      </c>
      <c r="AU255" s="1">
        <v>0</v>
      </c>
      <c r="AV255" s="1">
        <v>0</v>
      </c>
      <c r="AW255" s="1">
        <f>+SUM(BS_InfraMR[[#This Row],[B.03.1 - Parque de Coches Motores Motrices Remolcados]:[B.03.3 - Parque de Coches Motores Motrices Cabina]])</f>
        <v>0</v>
      </c>
      <c r="AX255" s="1">
        <v>43</v>
      </c>
      <c r="AY255" s="1">
        <v>13</v>
      </c>
      <c r="AZ255" s="1">
        <v>0</v>
      </c>
      <c r="BA255" s="1">
        <v>26</v>
      </c>
      <c r="BB255" s="1">
        <v>0</v>
      </c>
      <c r="BC255" s="1">
        <f t="shared" si="27"/>
        <v>82</v>
      </c>
      <c r="BD255" s="1">
        <v>1</v>
      </c>
      <c r="BE255" s="1">
        <v>31</v>
      </c>
      <c r="BF255" s="12">
        <v>1</v>
      </c>
    </row>
    <row r="256" spans="1:58">
      <c r="A256" s="1">
        <v>2014</v>
      </c>
      <c r="B256" s="1" t="s">
        <v>117</v>
      </c>
      <c r="C256" s="12">
        <v>18.643000000000001</v>
      </c>
      <c r="D256" s="12">
        <v>47.968000000000004</v>
      </c>
      <c r="E256" s="12">
        <v>0</v>
      </c>
      <c r="F256" s="12">
        <v>0</v>
      </c>
      <c r="G256" s="12">
        <f t="shared" si="21"/>
        <v>66.611000000000004</v>
      </c>
      <c r="H256" s="12">
        <v>66.611000000000004</v>
      </c>
      <c r="I256" s="12">
        <v>103.99600000000001</v>
      </c>
      <c r="J256" s="12">
        <v>114.57899999999999</v>
      </c>
      <c r="K256" s="12">
        <v>0</v>
      </c>
      <c r="L256" s="12">
        <v>0</v>
      </c>
      <c r="M256" s="12">
        <v>0</v>
      </c>
      <c r="N256" s="12">
        <f>+BS_InfraMR[[#This Row],[A.03.1 -  Longitud de Vías de Explotación No Electrificadas Troncales y Ramales (vía principal) (km)]]+BS_InfraMR[[#This Row],[A.04.1 -  Longitud de Vías de Explotación Electrificadas Troncales y Ramales (vía principal) (km)]]</f>
        <v>114.57899999999999</v>
      </c>
      <c r="O256" s="12">
        <v>114.57899999999999</v>
      </c>
      <c r="P256" s="1">
        <v>23</v>
      </c>
      <c r="Q256" s="1">
        <v>6</v>
      </c>
      <c r="R256" s="1">
        <v>1</v>
      </c>
      <c r="S256" s="1">
        <f>+SUM(BS_InfraMR[[#This Row],[A.05.1 - Número de Estaciones en Explotación (cantidad)]:[A.07.1 - Número de Apeaderos en Explotación (cantidad)]])</f>
        <v>30</v>
      </c>
      <c r="T256" s="1">
        <v>18</v>
      </c>
      <c r="U256" s="1">
        <v>31</v>
      </c>
      <c r="V256" s="1">
        <v>0</v>
      </c>
      <c r="W256" s="1">
        <v>26</v>
      </c>
      <c r="X256" s="1">
        <v>0</v>
      </c>
      <c r="Y256" s="1">
        <f t="shared" si="22"/>
        <v>75</v>
      </c>
      <c r="Z256" s="1">
        <v>13</v>
      </c>
      <c r="AA256" s="1">
        <v>13</v>
      </c>
      <c r="AB256" s="1">
        <f>+BS_InfraMR[[#This Row],[Total Pasos Vehiculares a Nivel]]</f>
        <v>75</v>
      </c>
      <c r="AC256" s="1">
        <f t="shared" si="23"/>
        <v>101</v>
      </c>
      <c r="AD256" s="1">
        <v>1</v>
      </c>
      <c r="AE256" s="1">
        <v>8</v>
      </c>
      <c r="AF256" s="1">
        <v>11</v>
      </c>
      <c r="AG256" s="1">
        <f t="shared" si="24"/>
        <v>20</v>
      </c>
      <c r="AH256" s="12">
        <v>16.120999999999999</v>
      </c>
      <c r="AI256" s="12">
        <v>0</v>
      </c>
      <c r="AJ256" s="12">
        <v>50.177</v>
      </c>
      <c r="AK256" s="12">
        <f t="shared" si="25"/>
        <v>66.298000000000002</v>
      </c>
      <c r="AL256" s="1">
        <v>2</v>
      </c>
      <c r="AM256" s="1">
        <v>0</v>
      </c>
      <c r="AN256" s="1">
        <v>13</v>
      </c>
      <c r="AO256" s="1">
        <f t="shared" si="26"/>
        <v>15</v>
      </c>
      <c r="AP256" s="1">
        <v>0</v>
      </c>
      <c r="AQ256" s="1">
        <v>0</v>
      </c>
      <c r="AR256" s="1">
        <v>0</v>
      </c>
      <c r="AS256" s="1">
        <f>+SUM(BS_InfraMR[[#This Row],[B.02.1 - Parque de Coches Eléctricos Motrices]:[B.02.3 - Parque de Coches Eléctricos Motrices Tipo R]])</f>
        <v>0</v>
      </c>
      <c r="AT256" s="1">
        <v>0</v>
      </c>
      <c r="AU256" s="1">
        <v>0</v>
      </c>
      <c r="AV256" s="1">
        <v>0</v>
      </c>
      <c r="AW256" s="1">
        <f>+SUM(BS_InfraMR[[#This Row],[B.03.1 - Parque de Coches Motores Motrices Remolcados]:[B.03.3 - Parque de Coches Motores Motrices Cabina]])</f>
        <v>0</v>
      </c>
      <c r="AX256" s="1">
        <v>43</v>
      </c>
      <c r="AY256" s="1">
        <v>13</v>
      </c>
      <c r="AZ256" s="1">
        <v>0</v>
      </c>
      <c r="BA256" s="1">
        <v>26</v>
      </c>
      <c r="BB256" s="1">
        <v>0</v>
      </c>
      <c r="BC256" s="1">
        <f t="shared" si="27"/>
        <v>82</v>
      </c>
      <c r="BD256" s="1">
        <v>1</v>
      </c>
      <c r="BE256" s="1">
        <v>31</v>
      </c>
      <c r="BF256" s="12">
        <v>1</v>
      </c>
    </row>
    <row r="257" spans="1:59">
      <c r="A257" s="1">
        <v>2014</v>
      </c>
      <c r="B257" s="1" t="s">
        <v>118</v>
      </c>
      <c r="C257" s="12">
        <v>18.643000000000001</v>
      </c>
      <c r="D257" s="12">
        <v>47.968000000000004</v>
      </c>
      <c r="E257" s="12">
        <v>0</v>
      </c>
      <c r="F257" s="12">
        <v>0</v>
      </c>
      <c r="G257" s="12">
        <f t="shared" si="21"/>
        <v>66.611000000000004</v>
      </c>
      <c r="H257" s="12">
        <v>66.611000000000004</v>
      </c>
      <c r="I257" s="12">
        <v>103.99600000000001</v>
      </c>
      <c r="J257" s="12">
        <v>114.57899999999999</v>
      </c>
      <c r="K257" s="12">
        <v>0</v>
      </c>
      <c r="L257" s="12">
        <v>0</v>
      </c>
      <c r="M257" s="12">
        <v>0</v>
      </c>
      <c r="N257" s="12">
        <f>+BS_InfraMR[[#This Row],[A.03.1 -  Longitud de Vías de Explotación No Electrificadas Troncales y Ramales (vía principal) (km)]]+BS_InfraMR[[#This Row],[A.04.1 -  Longitud de Vías de Explotación Electrificadas Troncales y Ramales (vía principal) (km)]]</f>
        <v>114.57899999999999</v>
      </c>
      <c r="O257" s="12">
        <v>114.57899999999999</v>
      </c>
      <c r="P257" s="1">
        <v>23</v>
      </c>
      <c r="Q257" s="1">
        <v>6</v>
      </c>
      <c r="R257" s="1">
        <v>1</v>
      </c>
      <c r="S257" s="1">
        <f>+SUM(BS_InfraMR[[#This Row],[A.05.1 - Número de Estaciones en Explotación (cantidad)]:[A.07.1 - Número de Apeaderos en Explotación (cantidad)]])</f>
        <v>30</v>
      </c>
      <c r="T257" s="1">
        <v>18</v>
      </c>
      <c r="U257" s="1">
        <v>31</v>
      </c>
      <c r="V257" s="1">
        <v>0</v>
      </c>
      <c r="W257" s="1">
        <v>26</v>
      </c>
      <c r="X257" s="1">
        <v>0</v>
      </c>
      <c r="Y257" s="1">
        <f t="shared" si="22"/>
        <v>75</v>
      </c>
      <c r="Z257" s="1">
        <v>13</v>
      </c>
      <c r="AA257" s="1">
        <v>13</v>
      </c>
      <c r="AB257" s="1">
        <f>+BS_InfraMR[[#This Row],[Total Pasos Vehiculares a Nivel]]</f>
        <v>75</v>
      </c>
      <c r="AC257" s="1">
        <f t="shared" si="23"/>
        <v>101</v>
      </c>
      <c r="AD257" s="1">
        <v>1</v>
      </c>
      <c r="AE257" s="1">
        <v>8</v>
      </c>
      <c r="AF257" s="1">
        <v>11</v>
      </c>
      <c r="AG257" s="1">
        <f t="shared" si="24"/>
        <v>20</v>
      </c>
      <c r="AH257" s="12">
        <v>16.120999999999999</v>
      </c>
      <c r="AI257" s="12">
        <v>0</v>
      </c>
      <c r="AJ257" s="12">
        <v>50.177</v>
      </c>
      <c r="AK257" s="12">
        <f t="shared" si="25"/>
        <v>66.298000000000002</v>
      </c>
      <c r="AL257" s="1">
        <v>2</v>
      </c>
      <c r="AM257" s="1">
        <v>0</v>
      </c>
      <c r="AN257" s="1">
        <v>13</v>
      </c>
      <c r="AO257" s="1">
        <f t="shared" si="26"/>
        <v>15</v>
      </c>
      <c r="AP257" s="1">
        <v>0</v>
      </c>
      <c r="AQ257" s="1">
        <v>0</v>
      </c>
      <c r="AR257" s="1">
        <v>0</v>
      </c>
      <c r="AS257" s="1">
        <f>+SUM(BS_InfraMR[[#This Row],[B.02.1 - Parque de Coches Eléctricos Motrices]:[B.02.3 - Parque de Coches Eléctricos Motrices Tipo R]])</f>
        <v>0</v>
      </c>
      <c r="AT257" s="1">
        <v>0</v>
      </c>
      <c r="AU257" s="1">
        <v>0</v>
      </c>
      <c r="AV257" s="1">
        <v>0</v>
      </c>
      <c r="AW257" s="1">
        <f>+SUM(BS_InfraMR[[#This Row],[B.03.1 - Parque de Coches Motores Motrices Remolcados]:[B.03.3 - Parque de Coches Motores Motrices Cabina]])</f>
        <v>0</v>
      </c>
      <c r="AX257" s="1">
        <v>43</v>
      </c>
      <c r="AY257" s="1">
        <v>13</v>
      </c>
      <c r="AZ257" s="1">
        <v>0</v>
      </c>
      <c r="BA257" s="1">
        <v>26</v>
      </c>
      <c r="BB257" s="1">
        <v>0</v>
      </c>
      <c r="BC257" s="1">
        <f t="shared" si="27"/>
        <v>82</v>
      </c>
      <c r="BD257" s="1">
        <v>1</v>
      </c>
      <c r="BE257" s="1">
        <v>31</v>
      </c>
      <c r="BF257" s="12">
        <v>1</v>
      </c>
    </row>
    <row r="258" spans="1:59">
      <c r="A258" s="1">
        <v>2014</v>
      </c>
      <c r="B258" s="1" t="s">
        <v>119</v>
      </c>
      <c r="C258" s="12">
        <v>18.643000000000001</v>
      </c>
      <c r="D258" s="12">
        <v>47.968000000000004</v>
      </c>
      <c r="E258" s="12">
        <v>0</v>
      </c>
      <c r="F258" s="12">
        <v>0</v>
      </c>
      <c r="G258" s="12">
        <f t="shared" ref="G258:G321" si="28">SUM(C258:F258)</f>
        <v>66.611000000000004</v>
      </c>
      <c r="H258" s="12">
        <v>66.611000000000004</v>
      </c>
      <c r="I258" s="12">
        <v>103.99600000000001</v>
      </c>
      <c r="J258" s="12">
        <v>114.57899999999999</v>
      </c>
      <c r="K258" s="12">
        <v>0</v>
      </c>
      <c r="L258" s="12">
        <v>0</v>
      </c>
      <c r="M258" s="12">
        <v>0</v>
      </c>
      <c r="N258" s="12">
        <f>+BS_InfraMR[[#This Row],[A.03.1 -  Longitud de Vías de Explotación No Electrificadas Troncales y Ramales (vía principal) (km)]]+BS_InfraMR[[#This Row],[A.04.1 -  Longitud de Vías de Explotación Electrificadas Troncales y Ramales (vía principal) (km)]]</f>
        <v>114.57899999999999</v>
      </c>
      <c r="O258" s="12">
        <v>114.57899999999999</v>
      </c>
      <c r="P258" s="1">
        <v>23</v>
      </c>
      <c r="Q258" s="1">
        <v>6</v>
      </c>
      <c r="R258" s="1">
        <v>1</v>
      </c>
      <c r="S258" s="1">
        <f>+SUM(BS_InfraMR[[#This Row],[A.05.1 - Número de Estaciones en Explotación (cantidad)]:[A.07.1 - Número de Apeaderos en Explotación (cantidad)]])</f>
        <v>30</v>
      </c>
      <c r="T258" s="1">
        <v>18</v>
      </c>
      <c r="U258" s="1">
        <v>31</v>
      </c>
      <c r="V258" s="1">
        <v>0</v>
      </c>
      <c r="W258" s="1">
        <v>26</v>
      </c>
      <c r="X258" s="1">
        <v>0</v>
      </c>
      <c r="Y258" s="1">
        <f t="shared" ref="Y258:Y321" si="29">SUM(T258:X258)</f>
        <v>75</v>
      </c>
      <c r="Z258" s="1">
        <v>13</v>
      </c>
      <c r="AA258" s="1">
        <v>13</v>
      </c>
      <c r="AB258" s="1">
        <f>+BS_InfraMR[[#This Row],[Total Pasos Vehiculares a Nivel]]</f>
        <v>75</v>
      </c>
      <c r="AC258" s="1">
        <f t="shared" ref="AC258:AC321" si="30">SUM(Z258:AB258)</f>
        <v>101</v>
      </c>
      <c r="AD258" s="1">
        <v>1</v>
      </c>
      <c r="AE258" s="1">
        <v>8</v>
      </c>
      <c r="AF258" s="1">
        <v>11</v>
      </c>
      <c r="AG258" s="1">
        <f t="shared" ref="AG258:AG321" si="31">SUM(AD258:AF258)</f>
        <v>20</v>
      </c>
      <c r="AH258" s="12">
        <v>16.120999999999999</v>
      </c>
      <c r="AI258" s="12">
        <v>0</v>
      </c>
      <c r="AJ258" s="12">
        <v>50.177</v>
      </c>
      <c r="AK258" s="12">
        <f t="shared" ref="AK258:AK321" si="32">SUM(AH258:AJ258)</f>
        <v>66.298000000000002</v>
      </c>
      <c r="AL258" s="1">
        <v>2</v>
      </c>
      <c r="AM258" s="1">
        <v>0</v>
      </c>
      <c r="AN258" s="1">
        <v>13</v>
      </c>
      <c r="AO258" s="1">
        <f t="shared" ref="AO258:AO321" si="33">SUM(AL258:AN258)</f>
        <v>15</v>
      </c>
      <c r="AP258" s="1">
        <v>0</v>
      </c>
      <c r="AQ258" s="1">
        <v>0</v>
      </c>
      <c r="AR258" s="1">
        <v>0</v>
      </c>
      <c r="AS258" s="1">
        <f>+SUM(BS_InfraMR[[#This Row],[B.02.1 - Parque de Coches Eléctricos Motrices]:[B.02.3 - Parque de Coches Eléctricos Motrices Tipo R]])</f>
        <v>0</v>
      </c>
      <c r="AT258" s="1">
        <v>0</v>
      </c>
      <c r="AU258" s="1">
        <v>0</v>
      </c>
      <c r="AV258" s="1">
        <v>0</v>
      </c>
      <c r="AW258" s="1">
        <f>+SUM(BS_InfraMR[[#This Row],[B.03.1 - Parque de Coches Motores Motrices Remolcados]:[B.03.3 - Parque de Coches Motores Motrices Cabina]])</f>
        <v>0</v>
      </c>
      <c r="AX258" s="1">
        <v>43</v>
      </c>
      <c r="AY258" s="1">
        <v>13</v>
      </c>
      <c r="AZ258" s="1">
        <v>0</v>
      </c>
      <c r="BA258" s="1">
        <v>26</v>
      </c>
      <c r="BB258" s="1">
        <v>0</v>
      </c>
      <c r="BC258" s="1">
        <f t="shared" ref="BC258:BC321" si="34">SUM(AX258:BB258)</f>
        <v>82</v>
      </c>
      <c r="BD258" s="1">
        <v>1</v>
      </c>
      <c r="BE258" s="1">
        <v>31</v>
      </c>
      <c r="BF258" s="12">
        <v>1</v>
      </c>
    </row>
    <row r="259" spans="1:59">
      <c r="A259" s="1">
        <v>2014</v>
      </c>
      <c r="B259" s="1" t="s">
        <v>120</v>
      </c>
      <c r="C259" s="12">
        <v>18.643000000000001</v>
      </c>
      <c r="D259" s="12">
        <v>47.968000000000004</v>
      </c>
      <c r="E259" s="12">
        <v>0</v>
      </c>
      <c r="F259" s="12">
        <v>0</v>
      </c>
      <c r="G259" s="12">
        <f t="shared" si="28"/>
        <v>66.611000000000004</v>
      </c>
      <c r="H259" s="12">
        <v>66.611000000000004</v>
      </c>
      <c r="I259" s="12">
        <v>103.99600000000001</v>
      </c>
      <c r="J259" s="12">
        <v>114.57899999999999</v>
      </c>
      <c r="K259" s="12">
        <v>0</v>
      </c>
      <c r="L259" s="12">
        <v>0</v>
      </c>
      <c r="M259" s="12">
        <v>0</v>
      </c>
      <c r="N259" s="12">
        <f>+BS_InfraMR[[#This Row],[A.03.1 -  Longitud de Vías de Explotación No Electrificadas Troncales y Ramales (vía principal) (km)]]+BS_InfraMR[[#This Row],[A.04.1 -  Longitud de Vías de Explotación Electrificadas Troncales y Ramales (vía principal) (km)]]</f>
        <v>114.57899999999999</v>
      </c>
      <c r="O259" s="12">
        <v>114.57899999999999</v>
      </c>
      <c r="P259" s="1">
        <v>23</v>
      </c>
      <c r="Q259" s="1">
        <v>6</v>
      </c>
      <c r="R259" s="1">
        <v>1</v>
      </c>
      <c r="S259" s="1">
        <f>+SUM(BS_InfraMR[[#This Row],[A.05.1 - Número de Estaciones en Explotación (cantidad)]:[A.07.1 - Número de Apeaderos en Explotación (cantidad)]])</f>
        <v>30</v>
      </c>
      <c r="T259" s="1">
        <v>18</v>
      </c>
      <c r="U259" s="1">
        <v>31</v>
      </c>
      <c r="V259" s="1">
        <v>0</v>
      </c>
      <c r="W259" s="1">
        <v>26</v>
      </c>
      <c r="X259" s="1">
        <v>0</v>
      </c>
      <c r="Y259" s="1">
        <f t="shared" si="29"/>
        <v>75</v>
      </c>
      <c r="Z259" s="1">
        <v>13</v>
      </c>
      <c r="AA259" s="1">
        <v>13</v>
      </c>
      <c r="AB259" s="1">
        <f>+BS_InfraMR[[#This Row],[Total Pasos Vehiculares a Nivel]]</f>
        <v>75</v>
      </c>
      <c r="AC259" s="1">
        <f t="shared" si="30"/>
        <v>101</v>
      </c>
      <c r="AD259" s="1">
        <v>1</v>
      </c>
      <c r="AE259" s="1">
        <v>8</v>
      </c>
      <c r="AF259" s="1">
        <v>11</v>
      </c>
      <c r="AG259" s="1">
        <f t="shared" si="31"/>
        <v>20</v>
      </c>
      <c r="AH259" s="12">
        <v>16.120999999999999</v>
      </c>
      <c r="AI259" s="12">
        <v>0</v>
      </c>
      <c r="AJ259" s="12">
        <v>50.177</v>
      </c>
      <c r="AK259" s="12">
        <f t="shared" si="32"/>
        <v>66.298000000000002</v>
      </c>
      <c r="AL259" s="1">
        <v>2</v>
      </c>
      <c r="AM259" s="1">
        <v>0</v>
      </c>
      <c r="AN259" s="1">
        <v>13</v>
      </c>
      <c r="AO259" s="1">
        <f t="shared" si="33"/>
        <v>15</v>
      </c>
      <c r="AP259" s="1">
        <v>0</v>
      </c>
      <c r="AQ259" s="1">
        <v>0</v>
      </c>
      <c r="AR259" s="1">
        <v>0</v>
      </c>
      <c r="AS259" s="1">
        <f>+SUM(BS_InfraMR[[#This Row],[B.02.1 - Parque de Coches Eléctricos Motrices]:[B.02.3 - Parque de Coches Eléctricos Motrices Tipo R]])</f>
        <v>0</v>
      </c>
      <c r="AT259" s="1">
        <v>0</v>
      </c>
      <c r="AU259" s="1">
        <v>0</v>
      </c>
      <c r="AV259" s="1">
        <v>0</v>
      </c>
      <c r="AW259" s="1">
        <f>+SUM(BS_InfraMR[[#This Row],[B.03.1 - Parque de Coches Motores Motrices Remolcados]:[B.03.3 - Parque de Coches Motores Motrices Cabina]])</f>
        <v>0</v>
      </c>
      <c r="AX259" s="1">
        <v>43</v>
      </c>
      <c r="AY259" s="1">
        <v>13</v>
      </c>
      <c r="AZ259" s="1">
        <v>0</v>
      </c>
      <c r="BA259" s="1">
        <v>26</v>
      </c>
      <c r="BB259" s="1">
        <v>0</v>
      </c>
      <c r="BC259" s="1">
        <f t="shared" si="34"/>
        <v>82</v>
      </c>
      <c r="BD259" s="1">
        <v>1</v>
      </c>
      <c r="BE259" s="1">
        <v>31</v>
      </c>
      <c r="BF259" s="12">
        <v>1</v>
      </c>
    </row>
    <row r="260" spans="1:59">
      <c r="A260" s="1">
        <v>2014</v>
      </c>
      <c r="B260" s="1" t="s">
        <v>121</v>
      </c>
      <c r="C260" s="12">
        <v>18.643000000000001</v>
      </c>
      <c r="D260" s="12">
        <v>47.968000000000004</v>
      </c>
      <c r="E260" s="12">
        <v>0</v>
      </c>
      <c r="F260" s="12">
        <v>0</v>
      </c>
      <c r="G260" s="12">
        <f t="shared" si="28"/>
        <v>66.611000000000004</v>
      </c>
      <c r="H260" s="12">
        <v>66.611000000000004</v>
      </c>
      <c r="I260" s="12">
        <v>103.99600000000001</v>
      </c>
      <c r="J260" s="12">
        <v>114.57899999999999</v>
      </c>
      <c r="K260" s="12">
        <v>0</v>
      </c>
      <c r="L260" s="12">
        <v>0</v>
      </c>
      <c r="M260" s="12">
        <v>0</v>
      </c>
      <c r="N260" s="12">
        <f>+BS_InfraMR[[#This Row],[A.03.1 -  Longitud de Vías de Explotación No Electrificadas Troncales y Ramales (vía principal) (km)]]+BS_InfraMR[[#This Row],[A.04.1 -  Longitud de Vías de Explotación Electrificadas Troncales y Ramales (vía principal) (km)]]</f>
        <v>114.57899999999999</v>
      </c>
      <c r="O260" s="12">
        <v>114.57899999999999</v>
      </c>
      <c r="P260" s="1">
        <v>23</v>
      </c>
      <c r="Q260" s="1">
        <v>6</v>
      </c>
      <c r="R260" s="1">
        <v>1</v>
      </c>
      <c r="S260" s="1">
        <f>+SUM(BS_InfraMR[[#This Row],[A.05.1 - Número de Estaciones en Explotación (cantidad)]:[A.07.1 - Número de Apeaderos en Explotación (cantidad)]])</f>
        <v>30</v>
      </c>
      <c r="T260" s="1">
        <v>18</v>
      </c>
      <c r="U260" s="1">
        <v>31</v>
      </c>
      <c r="V260" s="1">
        <v>0</v>
      </c>
      <c r="W260" s="1">
        <v>26</v>
      </c>
      <c r="X260" s="1">
        <v>0</v>
      </c>
      <c r="Y260" s="1">
        <f t="shared" si="29"/>
        <v>75</v>
      </c>
      <c r="Z260" s="1">
        <v>13</v>
      </c>
      <c r="AA260" s="1">
        <v>13</v>
      </c>
      <c r="AB260" s="1">
        <f>+BS_InfraMR[[#This Row],[Total Pasos Vehiculares a Nivel]]</f>
        <v>75</v>
      </c>
      <c r="AC260" s="1">
        <f t="shared" si="30"/>
        <v>101</v>
      </c>
      <c r="AD260" s="1">
        <v>1</v>
      </c>
      <c r="AE260" s="1">
        <v>8</v>
      </c>
      <c r="AF260" s="1">
        <v>11</v>
      </c>
      <c r="AG260" s="1">
        <f t="shared" si="31"/>
        <v>20</v>
      </c>
      <c r="AH260" s="12">
        <v>16.120999999999999</v>
      </c>
      <c r="AI260" s="12">
        <v>0</v>
      </c>
      <c r="AJ260" s="12">
        <v>50.177</v>
      </c>
      <c r="AK260" s="12">
        <f t="shared" si="32"/>
        <v>66.298000000000002</v>
      </c>
      <c r="AL260" s="1">
        <v>2</v>
      </c>
      <c r="AM260" s="1">
        <v>0</v>
      </c>
      <c r="AN260" s="1">
        <v>13</v>
      </c>
      <c r="AO260" s="1">
        <f t="shared" si="33"/>
        <v>15</v>
      </c>
      <c r="AP260" s="1">
        <v>0</v>
      </c>
      <c r="AQ260" s="1">
        <v>0</v>
      </c>
      <c r="AR260" s="1">
        <v>0</v>
      </c>
      <c r="AS260" s="1">
        <f>+SUM(BS_InfraMR[[#This Row],[B.02.1 - Parque de Coches Eléctricos Motrices]:[B.02.3 - Parque de Coches Eléctricos Motrices Tipo R]])</f>
        <v>0</v>
      </c>
      <c r="AT260" s="1">
        <v>0</v>
      </c>
      <c r="AU260" s="1">
        <v>0</v>
      </c>
      <c r="AV260" s="1">
        <v>0</v>
      </c>
      <c r="AW260" s="1">
        <f>+SUM(BS_InfraMR[[#This Row],[B.03.1 - Parque de Coches Motores Motrices Remolcados]:[B.03.3 - Parque de Coches Motores Motrices Cabina]])</f>
        <v>0</v>
      </c>
      <c r="AX260" s="1">
        <v>43</v>
      </c>
      <c r="AY260" s="1">
        <v>13</v>
      </c>
      <c r="AZ260" s="1">
        <v>0</v>
      </c>
      <c r="BA260" s="1">
        <v>26</v>
      </c>
      <c r="BB260" s="1">
        <v>0</v>
      </c>
      <c r="BC260" s="1">
        <f t="shared" si="34"/>
        <v>82</v>
      </c>
      <c r="BD260" s="1">
        <v>1</v>
      </c>
      <c r="BE260" s="1">
        <v>31</v>
      </c>
      <c r="BF260" s="12">
        <v>1</v>
      </c>
    </row>
    <row r="261" spans="1:59">
      <c r="A261" s="1">
        <v>2014</v>
      </c>
      <c r="B261" s="1" t="s">
        <v>122</v>
      </c>
      <c r="C261" s="12">
        <v>18.643000000000001</v>
      </c>
      <c r="D261" s="12">
        <v>47.968000000000004</v>
      </c>
      <c r="E261" s="12">
        <v>0</v>
      </c>
      <c r="F261" s="12">
        <v>0</v>
      </c>
      <c r="G261" s="12">
        <f t="shared" si="28"/>
        <v>66.611000000000004</v>
      </c>
      <c r="H261" s="12">
        <v>66.611000000000004</v>
      </c>
      <c r="I261" s="12">
        <v>103.99600000000001</v>
      </c>
      <c r="J261" s="12">
        <v>114.57899999999999</v>
      </c>
      <c r="K261" s="12">
        <v>0</v>
      </c>
      <c r="L261" s="12">
        <v>0</v>
      </c>
      <c r="M261" s="12">
        <v>0</v>
      </c>
      <c r="N261" s="12">
        <f>+BS_InfraMR[[#This Row],[A.03.1 -  Longitud de Vías de Explotación No Electrificadas Troncales y Ramales (vía principal) (km)]]+BS_InfraMR[[#This Row],[A.04.1 -  Longitud de Vías de Explotación Electrificadas Troncales y Ramales (vía principal) (km)]]</f>
        <v>114.57899999999999</v>
      </c>
      <c r="O261" s="12">
        <v>114.57899999999999</v>
      </c>
      <c r="P261" s="1">
        <v>23</v>
      </c>
      <c r="Q261" s="1">
        <v>6</v>
      </c>
      <c r="R261" s="1">
        <v>1</v>
      </c>
      <c r="S261" s="1">
        <f>+SUM(BS_InfraMR[[#This Row],[A.05.1 - Número de Estaciones en Explotación (cantidad)]:[A.07.1 - Número de Apeaderos en Explotación (cantidad)]])</f>
        <v>30</v>
      </c>
      <c r="T261" s="1">
        <v>18</v>
      </c>
      <c r="U261" s="1">
        <v>31</v>
      </c>
      <c r="V261" s="1">
        <v>0</v>
      </c>
      <c r="W261" s="1">
        <v>26</v>
      </c>
      <c r="X261" s="1">
        <v>0</v>
      </c>
      <c r="Y261" s="1">
        <f t="shared" si="29"/>
        <v>75</v>
      </c>
      <c r="Z261" s="1">
        <v>13</v>
      </c>
      <c r="AA261" s="1">
        <v>13</v>
      </c>
      <c r="AB261" s="1">
        <f>+BS_InfraMR[[#This Row],[Total Pasos Vehiculares a Nivel]]</f>
        <v>75</v>
      </c>
      <c r="AC261" s="1">
        <f t="shared" si="30"/>
        <v>101</v>
      </c>
      <c r="AD261" s="1">
        <v>1</v>
      </c>
      <c r="AE261" s="1">
        <v>8</v>
      </c>
      <c r="AF261" s="1">
        <v>11</v>
      </c>
      <c r="AG261" s="1">
        <f t="shared" si="31"/>
        <v>20</v>
      </c>
      <c r="AH261" s="12">
        <v>16.120999999999999</v>
      </c>
      <c r="AI261" s="12">
        <v>0</v>
      </c>
      <c r="AJ261" s="12">
        <v>50.177</v>
      </c>
      <c r="AK261" s="12">
        <f t="shared" si="32"/>
        <v>66.298000000000002</v>
      </c>
      <c r="AL261" s="1">
        <v>2</v>
      </c>
      <c r="AM261" s="1">
        <v>0</v>
      </c>
      <c r="AN261" s="1">
        <v>13</v>
      </c>
      <c r="AO261" s="1">
        <f t="shared" si="33"/>
        <v>15</v>
      </c>
      <c r="AP261" s="1">
        <v>0</v>
      </c>
      <c r="AQ261" s="1">
        <v>0</v>
      </c>
      <c r="AR261" s="1">
        <v>0</v>
      </c>
      <c r="AS261" s="1">
        <f>+SUM(BS_InfraMR[[#This Row],[B.02.1 - Parque de Coches Eléctricos Motrices]:[B.02.3 - Parque de Coches Eléctricos Motrices Tipo R]])</f>
        <v>0</v>
      </c>
      <c r="AT261" s="1">
        <v>0</v>
      </c>
      <c r="AU261" s="1">
        <v>0</v>
      </c>
      <c r="AV261" s="1">
        <v>0</v>
      </c>
      <c r="AW261" s="1">
        <f>+SUM(BS_InfraMR[[#This Row],[B.03.1 - Parque de Coches Motores Motrices Remolcados]:[B.03.3 - Parque de Coches Motores Motrices Cabina]])</f>
        <v>0</v>
      </c>
      <c r="AX261" s="1">
        <v>43</v>
      </c>
      <c r="AY261" s="1">
        <v>13</v>
      </c>
      <c r="AZ261" s="1">
        <v>0</v>
      </c>
      <c r="BA261" s="1">
        <v>26</v>
      </c>
      <c r="BB261" s="1">
        <v>0</v>
      </c>
      <c r="BC261" s="1">
        <f t="shared" si="34"/>
        <v>82</v>
      </c>
      <c r="BD261" s="1">
        <v>1</v>
      </c>
      <c r="BE261" s="1">
        <v>31</v>
      </c>
      <c r="BF261" s="12">
        <v>1</v>
      </c>
    </row>
    <row r="262" spans="1:59">
      <c r="A262" s="1">
        <v>2014</v>
      </c>
      <c r="B262" s="1" t="s">
        <v>123</v>
      </c>
      <c r="C262" s="12">
        <v>18.643000000000001</v>
      </c>
      <c r="D262" s="12">
        <v>47.968000000000004</v>
      </c>
      <c r="E262" s="12">
        <v>0</v>
      </c>
      <c r="F262" s="12">
        <v>0</v>
      </c>
      <c r="G262" s="12">
        <f t="shared" si="28"/>
        <v>66.611000000000004</v>
      </c>
      <c r="H262" s="12">
        <v>66.611000000000004</v>
      </c>
      <c r="I262" s="12">
        <v>103.99600000000001</v>
      </c>
      <c r="J262" s="12">
        <v>114.57899999999999</v>
      </c>
      <c r="K262" s="12">
        <v>0</v>
      </c>
      <c r="L262" s="12">
        <v>0</v>
      </c>
      <c r="M262" s="12">
        <v>0</v>
      </c>
      <c r="N262" s="12">
        <f>+BS_InfraMR[[#This Row],[A.03.1 -  Longitud de Vías de Explotación No Electrificadas Troncales y Ramales (vía principal) (km)]]+BS_InfraMR[[#This Row],[A.04.1 -  Longitud de Vías de Explotación Electrificadas Troncales y Ramales (vía principal) (km)]]</f>
        <v>114.57899999999999</v>
      </c>
      <c r="O262" s="12">
        <v>114.57899999999999</v>
      </c>
      <c r="P262" s="1">
        <v>23</v>
      </c>
      <c r="Q262" s="1">
        <v>6</v>
      </c>
      <c r="R262" s="1">
        <v>1</v>
      </c>
      <c r="S262" s="1">
        <f>+SUM(BS_InfraMR[[#This Row],[A.05.1 - Número de Estaciones en Explotación (cantidad)]:[A.07.1 - Número de Apeaderos en Explotación (cantidad)]])</f>
        <v>30</v>
      </c>
      <c r="T262" s="1">
        <v>18</v>
      </c>
      <c r="U262" s="1">
        <v>31</v>
      </c>
      <c r="V262" s="1">
        <v>0</v>
      </c>
      <c r="W262" s="1">
        <v>26</v>
      </c>
      <c r="X262" s="1">
        <v>0</v>
      </c>
      <c r="Y262" s="1">
        <f t="shared" si="29"/>
        <v>75</v>
      </c>
      <c r="Z262" s="1">
        <v>13</v>
      </c>
      <c r="AA262" s="1">
        <v>13</v>
      </c>
      <c r="AB262" s="1">
        <f>+BS_InfraMR[[#This Row],[Total Pasos Vehiculares a Nivel]]</f>
        <v>75</v>
      </c>
      <c r="AC262" s="1">
        <f t="shared" si="30"/>
        <v>101</v>
      </c>
      <c r="AD262" s="1">
        <v>1</v>
      </c>
      <c r="AE262" s="1">
        <v>8</v>
      </c>
      <c r="AF262" s="1">
        <v>11</v>
      </c>
      <c r="AG262" s="1">
        <f t="shared" si="31"/>
        <v>20</v>
      </c>
      <c r="AH262" s="12">
        <v>16.120999999999999</v>
      </c>
      <c r="AI262" s="12">
        <v>0</v>
      </c>
      <c r="AJ262" s="12">
        <v>50.177</v>
      </c>
      <c r="AK262" s="12">
        <f t="shared" si="32"/>
        <v>66.298000000000002</v>
      </c>
      <c r="AL262" s="1">
        <v>2</v>
      </c>
      <c r="AM262" s="1">
        <v>0</v>
      </c>
      <c r="AN262" s="1">
        <v>13</v>
      </c>
      <c r="AO262" s="1">
        <f t="shared" si="33"/>
        <v>15</v>
      </c>
      <c r="AP262" s="1">
        <v>0</v>
      </c>
      <c r="AQ262" s="1">
        <v>0</v>
      </c>
      <c r="AR262" s="1">
        <v>0</v>
      </c>
      <c r="AS262" s="1">
        <f>+SUM(BS_InfraMR[[#This Row],[B.02.1 - Parque de Coches Eléctricos Motrices]:[B.02.3 - Parque de Coches Eléctricos Motrices Tipo R]])</f>
        <v>0</v>
      </c>
      <c r="AT262" s="1">
        <v>0</v>
      </c>
      <c r="AU262" s="1">
        <v>0</v>
      </c>
      <c r="AV262" s="1">
        <v>0</v>
      </c>
      <c r="AW262" s="1">
        <f>+SUM(BS_InfraMR[[#This Row],[B.03.1 - Parque de Coches Motores Motrices Remolcados]:[B.03.3 - Parque de Coches Motores Motrices Cabina]])</f>
        <v>0</v>
      </c>
      <c r="AX262" s="1">
        <v>43</v>
      </c>
      <c r="AY262" s="1">
        <v>13</v>
      </c>
      <c r="AZ262" s="1">
        <v>0</v>
      </c>
      <c r="BA262" s="1">
        <v>26</v>
      </c>
      <c r="BB262" s="1">
        <v>0</v>
      </c>
      <c r="BC262" s="1">
        <f t="shared" si="34"/>
        <v>82</v>
      </c>
      <c r="BD262" s="1">
        <v>1</v>
      </c>
      <c r="BE262" s="1">
        <v>31</v>
      </c>
      <c r="BF262" s="12">
        <v>1</v>
      </c>
    </row>
    <row r="263" spans="1:59">
      <c r="A263" s="1">
        <v>2014</v>
      </c>
      <c r="B263" s="1" t="s">
        <v>124</v>
      </c>
      <c r="C263" s="12">
        <v>18.643000000000001</v>
      </c>
      <c r="D263" s="12">
        <v>47.968000000000004</v>
      </c>
      <c r="E263" s="12">
        <v>0</v>
      </c>
      <c r="F263" s="12">
        <v>0</v>
      </c>
      <c r="G263" s="12">
        <f t="shared" si="28"/>
        <v>66.611000000000004</v>
      </c>
      <c r="H263" s="12">
        <v>66.611000000000004</v>
      </c>
      <c r="I263" s="12">
        <v>103.99600000000001</v>
      </c>
      <c r="J263" s="12">
        <v>114.57899999999999</v>
      </c>
      <c r="K263" s="12">
        <v>0</v>
      </c>
      <c r="L263" s="12">
        <v>0</v>
      </c>
      <c r="M263" s="12">
        <v>0</v>
      </c>
      <c r="N263" s="12">
        <f>+BS_InfraMR[[#This Row],[A.03.1 -  Longitud de Vías de Explotación No Electrificadas Troncales y Ramales (vía principal) (km)]]+BS_InfraMR[[#This Row],[A.04.1 -  Longitud de Vías de Explotación Electrificadas Troncales y Ramales (vía principal) (km)]]</f>
        <v>114.57899999999999</v>
      </c>
      <c r="O263" s="12">
        <v>114.57899999999999</v>
      </c>
      <c r="P263" s="1">
        <v>23</v>
      </c>
      <c r="Q263" s="1">
        <v>6</v>
      </c>
      <c r="R263" s="1">
        <v>1</v>
      </c>
      <c r="S263" s="1">
        <f>+SUM(BS_InfraMR[[#This Row],[A.05.1 - Número de Estaciones en Explotación (cantidad)]:[A.07.1 - Número de Apeaderos en Explotación (cantidad)]])</f>
        <v>30</v>
      </c>
      <c r="T263" s="1">
        <v>18</v>
      </c>
      <c r="U263" s="1">
        <v>31</v>
      </c>
      <c r="V263" s="1">
        <v>0</v>
      </c>
      <c r="W263" s="1">
        <v>26</v>
      </c>
      <c r="X263" s="1">
        <v>0</v>
      </c>
      <c r="Y263" s="1">
        <f t="shared" si="29"/>
        <v>75</v>
      </c>
      <c r="Z263" s="1">
        <v>13</v>
      </c>
      <c r="AA263" s="1">
        <v>13</v>
      </c>
      <c r="AB263" s="1">
        <f>+BS_InfraMR[[#This Row],[Total Pasos Vehiculares a Nivel]]</f>
        <v>75</v>
      </c>
      <c r="AC263" s="1">
        <f t="shared" si="30"/>
        <v>101</v>
      </c>
      <c r="AD263" s="1">
        <v>1</v>
      </c>
      <c r="AE263" s="1">
        <v>8</v>
      </c>
      <c r="AF263" s="1">
        <v>11</v>
      </c>
      <c r="AG263" s="1">
        <f t="shared" si="31"/>
        <v>20</v>
      </c>
      <c r="AH263" s="12">
        <v>16.120999999999999</v>
      </c>
      <c r="AI263" s="12">
        <v>0</v>
      </c>
      <c r="AJ263" s="12">
        <v>50.177</v>
      </c>
      <c r="AK263" s="12">
        <f t="shared" si="32"/>
        <v>66.298000000000002</v>
      </c>
      <c r="AL263" s="1">
        <v>2</v>
      </c>
      <c r="AM263" s="1">
        <v>0</v>
      </c>
      <c r="AN263" s="1">
        <v>13</v>
      </c>
      <c r="AO263" s="1">
        <f t="shared" si="33"/>
        <v>15</v>
      </c>
      <c r="AP263" s="1">
        <v>0</v>
      </c>
      <c r="AQ263" s="1">
        <v>0</v>
      </c>
      <c r="AR263" s="1">
        <v>0</v>
      </c>
      <c r="AS263" s="1">
        <f>+SUM(BS_InfraMR[[#This Row],[B.02.1 - Parque de Coches Eléctricos Motrices]:[B.02.3 - Parque de Coches Eléctricos Motrices Tipo R]])</f>
        <v>0</v>
      </c>
      <c r="AT263" s="1">
        <v>0</v>
      </c>
      <c r="AU263" s="1">
        <v>0</v>
      </c>
      <c r="AV263" s="1">
        <v>0</v>
      </c>
      <c r="AW263" s="1">
        <f>+SUM(BS_InfraMR[[#This Row],[B.03.1 - Parque de Coches Motores Motrices Remolcados]:[B.03.3 - Parque de Coches Motores Motrices Cabina]])</f>
        <v>0</v>
      </c>
      <c r="AX263" s="1">
        <v>43</v>
      </c>
      <c r="AY263" s="1">
        <v>13</v>
      </c>
      <c r="AZ263" s="1">
        <v>0</v>
      </c>
      <c r="BA263" s="1">
        <v>26</v>
      </c>
      <c r="BB263" s="1">
        <v>0</v>
      </c>
      <c r="BC263" s="1">
        <f t="shared" si="34"/>
        <v>82</v>
      </c>
      <c r="BD263" s="1">
        <v>1</v>
      </c>
      <c r="BE263" s="1">
        <v>31</v>
      </c>
      <c r="BF263" s="12">
        <v>1</v>
      </c>
    </row>
    <row r="264" spans="1:59">
      <c r="A264" s="1">
        <v>2014</v>
      </c>
      <c r="B264" s="1" t="s">
        <v>125</v>
      </c>
      <c r="C264" s="12">
        <v>18.643000000000001</v>
      </c>
      <c r="D264" s="12">
        <v>47.968000000000004</v>
      </c>
      <c r="E264" s="12">
        <v>0</v>
      </c>
      <c r="F264" s="12">
        <v>0</v>
      </c>
      <c r="G264" s="12">
        <f t="shared" si="28"/>
        <v>66.611000000000004</v>
      </c>
      <c r="H264" s="12">
        <v>66.611000000000004</v>
      </c>
      <c r="I264" s="12">
        <v>103.99600000000001</v>
      </c>
      <c r="J264" s="12">
        <v>114.57899999999999</v>
      </c>
      <c r="K264" s="12">
        <v>0</v>
      </c>
      <c r="L264" s="12">
        <v>0</v>
      </c>
      <c r="M264" s="12">
        <v>0</v>
      </c>
      <c r="N264" s="12">
        <f>+BS_InfraMR[[#This Row],[A.03.1 -  Longitud de Vías de Explotación No Electrificadas Troncales y Ramales (vía principal) (km)]]+BS_InfraMR[[#This Row],[A.04.1 -  Longitud de Vías de Explotación Electrificadas Troncales y Ramales (vía principal) (km)]]</f>
        <v>114.57899999999999</v>
      </c>
      <c r="O264" s="12">
        <v>114.57899999999999</v>
      </c>
      <c r="P264" s="1">
        <v>23</v>
      </c>
      <c r="Q264" s="1">
        <v>6</v>
      </c>
      <c r="R264" s="1">
        <v>1</v>
      </c>
      <c r="S264" s="1">
        <f>+SUM(BS_InfraMR[[#This Row],[A.05.1 - Número de Estaciones en Explotación (cantidad)]:[A.07.1 - Número de Apeaderos en Explotación (cantidad)]])</f>
        <v>30</v>
      </c>
      <c r="T264" s="1">
        <v>18</v>
      </c>
      <c r="U264" s="1">
        <v>31</v>
      </c>
      <c r="V264" s="1">
        <v>0</v>
      </c>
      <c r="W264" s="1">
        <v>26</v>
      </c>
      <c r="X264" s="1">
        <v>0</v>
      </c>
      <c r="Y264" s="1">
        <f t="shared" si="29"/>
        <v>75</v>
      </c>
      <c r="Z264" s="1">
        <v>13</v>
      </c>
      <c r="AA264" s="1">
        <v>13</v>
      </c>
      <c r="AB264" s="1">
        <f>+BS_InfraMR[[#This Row],[Total Pasos Vehiculares a Nivel]]</f>
        <v>75</v>
      </c>
      <c r="AC264" s="1">
        <f t="shared" si="30"/>
        <v>101</v>
      </c>
      <c r="AD264" s="1">
        <v>1</v>
      </c>
      <c r="AE264" s="1">
        <v>8</v>
      </c>
      <c r="AF264" s="1">
        <v>11</v>
      </c>
      <c r="AG264" s="1">
        <f t="shared" si="31"/>
        <v>20</v>
      </c>
      <c r="AH264" s="12">
        <v>16.120999999999999</v>
      </c>
      <c r="AI264" s="12">
        <v>0</v>
      </c>
      <c r="AJ264" s="12">
        <v>50.177</v>
      </c>
      <c r="AK264" s="12">
        <f t="shared" si="32"/>
        <v>66.298000000000002</v>
      </c>
      <c r="AL264" s="1">
        <v>2</v>
      </c>
      <c r="AM264" s="1">
        <v>0</v>
      </c>
      <c r="AN264" s="1">
        <v>13</v>
      </c>
      <c r="AO264" s="1">
        <f t="shared" si="33"/>
        <v>15</v>
      </c>
      <c r="AP264" s="1">
        <v>0</v>
      </c>
      <c r="AQ264" s="1">
        <v>0</v>
      </c>
      <c r="AR264" s="1">
        <v>0</v>
      </c>
      <c r="AS264" s="1">
        <f>+SUM(BS_InfraMR[[#This Row],[B.02.1 - Parque de Coches Eléctricos Motrices]:[B.02.3 - Parque de Coches Eléctricos Motrices Tipo R]])</f>
        <v>0</v>
      </c>
      <c r="AT264" s="1">
        <v>0</v>
      </c>
      <c r="AU264" s="1">
        <v>0</v>
      </c>
      <c r="AV264" s="1">
        <v>0</v>
      </c>
      <c r="AW264" s="1">
        <f>+SUM(BS_InfraMR[[#This Row],[B.03.1 - Parque de Coches Motores Motrices Remolcados]:[B.03.3 - Parque de Coches Motores Motrices Cabina]])</f>
        <v>0</v>
      </c>
      <c r="AX264" s="1">
        <v>43</v>
      </c>
      <c r="AY264" s="1">
        <v>13</v>
      </c>
      <c r="AZ264" s="1">
        <v>0</v>
      </c>
      <c r="BA264" s="1">
        <v>26</v>
      </c>
      <c r="BB264" s="1">
        <v>0</v>
      </c>
      <c r="BC264" s="1">
        <f t="shared" si="34"/>
        <v>82</v>
      </c>
      <c r="BD264" s="1">
        <v>1</v>
      </c>
      <c r="BE264" s="1">
        <v>31</v>
      </c>
      <c r="BF264" s="12">
        <v>1</v>
      </c>
      <c r="BG264" s="1" t="s">
        <v>127</v>
      </c>
    </row>
    <row r="265" spans="1:59">
      <c r="A265" s="1">
        <v>2014</v>
      </c>
      <c r="B265" s="1" t="s">
        <v>126</v>
      </c>
      <c r="C265" s="12">
        <v>18.643000000000001</v>
      </c>
      <c r="D265" s="12">
        <v>47.968000000000004</v>
      </c>
      <c r="E265" s="12">
        <v>0</v>
      </c>
      <c r="F265" s="12">
        <v>0</v>
      </c>
      <c r="G265" s="12">
        <f t="shared" si="28"/>
        <v>66.611000000000004</v>
      </c>
      <c r="H265" s="12">
        <v>66.611000000000004</v>
      </c>
      <c r="I265" s="12">
        <v>103.99600000000001</v>
      </c>
      <c r="J265" s="12">
        <v>114.57899999999999</v>
      </c>
      <c r="K265" s="12">
        <v>0</v>
      </c>
      <c r="L265" s="12">
        <v>0</v>
      </c>
      <c r="M265" s="12">
        <v>0</v>
      </c>
      <c r="N265" s="12">
        <f>+BS_InfraMR[[#This Row],[A.03.1 -  Longitud de Vías de Explotación No Electrificadas Troncales y Ramales (vía principal) (km)]]+BS_InfraMR[[#This Row],[A.04.1 -  Longitud de Vías de Explotación Electrificadas Troncales y Ramales (vía principal) (km)]]</f>
        <v>114.57899999999999</v>
      </c>
      <c r="O265" s="12">
        <v>114.57899999999999</v>
      </c>
      <c r="P265" s="1">
        <v>23</v>
      </c>
      <c r="Q265" s="1">
        <v>6</v>
      </c>
      <c r="R265" s="1">
        <v>1</v>
      </c>
      <c r="S265" s="1">
        <f>+SUM(BS_InfraMR[[#This Row],[A.05.1 - Número de Estaciones en Explotación (cantidad)]:[A.07.1 - Número de Apeaderos en Explotación (cantidad)]])</f>
        <v>30</v>
      </c>
      <c r="T265" s="1">
        <v>18</v>
      </c>
      <c r="U265" s="1">
        <v>31</v>
      </c>
      <c r="V265" s="1">
        <v>0</v>
      </c>
      <c r="W265" s="1">
        <v>26</v>
      </c>
      <c r="X265" s="1">
        <v>0</v>
      </c>
      <c r="Y265" s="1">
        <f t="shared" si="29"/>
        <v>75</v>
      </c>
      <c r="Z265" s="1">
        <v>13</v>
      </c>
      <c r="AA265" s="1">
        <v>13</v>
      </c>
      <c r="AB265" s="1">
        <f>+BS_InfraMR[[#This Row],[Total Pasos Vehiculares a Nivel]]</f>
        <v>75</v>
      </c>
      <c r="AC265" s="1">
        <f t="shared" si="30"/>
        <v>101</v>
      </c>
      <c r="AD265" s="1">
        <v>1</v>
      </c>
      <c r="AE265" s="1">
        <v>8</v>
      </c>
      <c r="AF265" s="1">
        <v>11</v>
      </c>
      <c r="AG265" s="1">
        <f t="shared" si="31"/>
        <v>20</v>
      </c>
      <c r="AH265" s="12">
        <v>16.120999999999999</v>
      </c>
      <c r="AI265" s="12">
        <v>0</v>
      </c>
      <c r="AJ265" s="12">
        <v>50.177</v>
      </c>
      <c r="AK265" s="12">
        <f t="shared" si="32"/>
        <v>66.298000000000002</v>
      </c>
      <c r="AL265" s="1">
        <v>2</v>
      </c>
      <c r="AM265" s="1">
        <v>0</v>
      </c>
      <c r="AN265" s="1">
        <v>13</v>
      </c>
      <c r="AO265" s="1">
        <f t="shared" si="33"/>
        <v>15</v>
      </c>
      <c r="AP265" s="1">
        <v>0</v>
      </c>
      <c r="AQ265" s="1">
        <v>0</v>
      </c>
      <c r="AR265" s="1">
        <v>0</v>
      </c>
      <c r="AS265" s="1">
        <f>+SUM(BS_InfraMR[[#This Row],[B.02.1 - Parque de Coches Eléctricos Motrices]:[B.02.3 - Parque de Coches Eléctricos Motrices Tipo R]])</f>
        <v>0</v>
      </c>
      <c r="AT265" s="1">
        <v>0</v>
      </c>
      <c r="AU265" s="1">
        <v>0</v>
      </c>
      <c r="AV265" s="1">
        <v>0</v>
      </c>
      <c r="AW265" s="1">
        <f>+SUM(BS_InfraMR[[#This Row],[B.03.1 - Parque de Coches Motores Motrices Remolcados]:[B.03.3 - Parque de Coches Motores Motrices Cabina]])</f>
        <v>0</v>
      </c>
      <c r="AX265" s="1">
        <v>43</v>
      </c>
      <c r="AY265" s="1">
        <v>13</v>
      </c>
      <c r="AZ265" s="1">
        <v>0</v>
      </c>
      <c r="BA265" s="1">
        <v>26</v>
      </c>
      <c r="BB265" s="1">
        <v>0</v>
      </c>
      <c r="BC265" s="1">
        <f t="shared" si="34"/>
        <v>82</v>
      </c>
      <c r="BD265" s="1">
        <v>1</v>
      </c>
      <c r="BE265" s="1">
        <v>31</v>
      </c>
      <c r="BF265" s="12">
        <v>1</v>
      </c>
    </row>
    <row r="266" spans="1:59">
      <c r="A266" s="1">
        <v>2015</v>
      </c>
      <c r="B266" s="1" t="s">
        <v>115</v>
      </c>
      <c r="C266" s="12">
        <v>18.643000000000001</v>
      </c>
      <c r="D266" s="12">
        <v>47.968000000000004</v>
      </c>
      <c r="E266" s="12">
        <v>0</v>
      </c>
      <c r="F266" s="12">
        <v>0</v>
      </c>
      <c r="G266" s="12">
        <f t="shared" si="28"/>
        <v>66.611000000000004</v>
      </c>
      <c r="H266" s="12">
        <v>66.611000000000004</v>
      </c>
      <c r="I266" s="12">
        <v>103.99600000000001</v>
      </c>
      <c r="J266" s="12">
        <v>114.57899999999999</v>
      </c>
      <c r="K266" s="12">
        <v>0</v>
      </c>
      <c r="L266" s="12">
        <v>0</v>
      </c>
      <c r="M266" s="12">
        <v>0</v>
      </c>
      <c r="N266" s="12">
        <f>+BS_InfraMR[[#This Row],[A.03.1 -  Longitud de Vías de Explotación No Electrificadas Troncales y Ramales (vía principal) (km)]]+BS_InfraMR[[#This Row],[A.04.1 -  Longitud de Vías de Explotación Electrificadas Troncales y Ramales (vía principal) (km)]]</f>
        <v>114.57899999999999</v>
      </c>
      <c r="O266" s="12">
        <v>114.57899999999999</v>
      </c>
      <c r="P266" s="1">
        <v>23</v>
      </c>
      <c r="Q266" s="1">
        <v>6</v>
      </c>
      <c r="R266" s="1">
        <v>1</v>
      </c>
      <c r="S266" s="1">
        <f>+SUM(BS_InfraMR[[#This Row],[A.05.1 - Número de Estaciones en Explotación (cantidad)]:[A.07.1 - Número de Apeaderos en Explotación (cantidad)]])</f>
        <v>30</v>
      </c>
      <c r="T266" s="1">
        <v>18</v>
      </c>
      <c r="U266" s="1">
        <v>31</v>
      </c>
      <c r="V266" s="1">
        <v>0</v>
      </c>
      <c r="W266" s="1">
        <v>26</v>
      </c>
      <c r="X266" s="1">
        <v>0</v>
      </c>
      <c r="Y266" s="1">
        <f t="shared" si="29"/>
        <v>75</v>
      </c>
      <c r="Z266" s="1">
        <v>13</v>
      </c>
      <c r="AA266" s="1">
        <v>13</v>
      </c>
      <c r="AB266" s="1">
        <f>+BS_InfraMR[[#This Row],[Total Pasos Vehiculares a Nivel]]</f>
        <v>75</v>
      </c>
      <c r="AC266" s="1">
        <f t="shared" si="30"/>
        <v>101</v>
      </c>
      <c r="AD266" s="1">
        <v>1</v>
      </c>
      <c r="AE266" s="1">
        <v>8</v>
      </c>
      <c r="AF266" s="1">
        <v>11</v>
      </c>
      <c r="AG266" s="1">
        <f t="shared" si="31"/>
        <v>20</v>
      </c>
      <c r="AH266" s="12">
        <v>16.120999999999999</v>
      </c>
      <c r="AI266" s="12">
        <v>0</v>
      </c>
      <c r="AJ266" s="12">
        <v>50.177</v>
      </c>
      <c r="AK266" s="12">
        <f t="shared" si="32"/>
        <v>66.298000000000002</v>
      </c>
      <c r="AL266" s="1">
        <v>2</v>
      </c>
      <c r="AM266" s="1">
        <v>0</v>
      </c>
      <c r="AN266" s="1">
        <v>13</v>
      </c>
      <c r="AO266" s="1">
        <f t="shared" si="33"/>
        <v>15</v>
      </c>
      <c r="AP266" s="1">
        <v>0</v>
      </c>
      <c r="AQ266" s="1">
        <v>0</v>
      </c>
      <c r="AR266" s="1">
        <v>0</v>
      </c>
      <c r="AS266" s="1">
        <f>+SUM(BS_InfraMR[[#This Row],[B.02.1 - Parque de Coches Eléctricos Motrices]:[B.02.3 - Parque de Coches Eléctricos Motrices Tipo R]])</f>
        <v>0</v>
      </c>
      <c r="AT266" s="1">
        <v>0</v>
      </c>
      <c r="AU266" s="1">
        <v>0</v>
      </c>
      <c r="AV266" s="1">
        <v>0</v>
      </c>
      <c r="AW266" s="1">
        <f>+SUM(BS_InfraMR[[#This Row],[B.03.1 - Parque de Coches Motores Motrices Remolcados]:[B.03.3 - Parque de Coches Motores Motrices Cabina]])</f>
        <v>0</v>
      </c>
      <c r="AX266" s="1">
        <v>43</v>
      </c>
      <c r="AY266" s="1">
        <v>13</v>
      </c>
      <c r="AZ266" s="1">
        <v>0</v>
      </c>
      <c r="BA266" s="1">
        <v>26</v>
      </c>
      <c r="BB266" s="1">
        <v>0</v>
      </c>
      <c r="BC266" s="1">
        <f t="shared" si="34"/>
        <v>82</v>
      </c>
      <c r="BD266" s="1">
        <v>1</v>
      </c>
      <c r="BE266" s="1">
        <v>31</v>
      </c>
      <c r="BF266" s="12">
        <v>1</v>
      </c>
    </row>
    <row r="267" spans="1:59">
      <c r="A267" s="1">
        <v>2015</v>
      </c>
      <c r="B267" s="1" t="s">
        <v>116</v>
      </c>
      <c r="C267" s="12">
        <v>18.643000000000001</v>
      </c>
      <c r="D267" s="12">
        <v>47.968000000000004</v>
      </c>
      <c r="E267" s="12">
        <v>0</v>
      </c>
      <c r="F267" s="12">
        <v>0</v>
      </c>
      <c r="G267" s="12">
        <f t="shared" si="28"/>
        <v>66.611000000000004</v>
      </c>
      <c r="H267" s="12">
        <v>66.611000000000004</v>
      </c>
      <c r="I267" s="12">
        <v>103.99600000000001</v>
      </c>
      <c r="J267" s="12">
        <v>114.57899999999999</v>
      </c>
      <c r="K267" s="12">
        <v>0</v>
      </c>
      <c r="L267" s="12">
        <v>0</v>
      </c>
      <c r="M267" s="12">
        <v>0</v>
      </c>
      <c r="N267" s="12">
        <f>+BS_InfraMR[[#This Row],[A.03.1 -  Longitud de Vías de Explotación No Electrificadas Troncales y Ramales (vía principal) (km)]]+BS_InfraMR[[#This Row],[A.04.1 -  Longitud de Vías de Explotación Electrificadas Troncales y Ramales (vía principal) (km)]]</f>
        <v>114.57899999999999</v>
      </c>
      <c r="O267" s="12">
        <v>114.57899999999999</v>
      </c>
      <c r="P267" s="1">
        <v>23</v>
      </c>
      <c r="Q267" s="1">
        <v>6</v>
      </c>
      <c r="R267" s="1">
        <v>1</v>
      </c>
      <c r="S267" s="1">
        <f>+SUM(BS_InfraMR[[#This Row],[A.05.1 - Número de Estaciones en Explotación (cantidad)]:[A.07.1 - Número de Apeaderos en Explotación (cantidad)]])</f>
        <v>30</v>
      </c>
      <c r="T267" s="1">
        <v>18</v>
      </c>
      <c r="U267" s="1">
        <v>31</v>
      </c>
      <c r="V267" s="1">
        <v>0</v>
      </c>
      <c r="W267" s="1">
        <v>26</v>
      </c>
      <c r="X267" s="1">
        <v>0</v>
      </c>
      <c r="Y267" s="1">
        <f t="shared" si="29"/>
        <v>75</v>
      </c>
      <c r="Z267" s="1">
        <v>13</v>
      </c>
      <c r="AA267" s="1">
        <v>13</v>
      </c>
      <c r="AB267" s="1">
        <f>+BS_InfraMR[[#This Row],[Total Pasos Vehiculares a Nivel]]</f>
        <v>75</v>
      </c>
      <c r="AC267" s="1">
        <f t="shared" si="30"/>
        <v>101</v>
      </c>
      <c r="AD267" s="1">
        <v>1</v>
      </c>
      <c r="AE267" s="1">
        <v>8</v>
      </c>
      <c r="AF267" s="1">
        <v>11</v>
      </c>
      <c r="AG267" s="1">
        <f t="shared" si="31"/>
        <v>20</v>
      </c>
      <c r="AH267" s="12">
        <v>16.120999999999999</v>
      </c>
      <c r="AI267" s="12">
        <v>0</v>
      </c>
      <c r="AJ267" s="12">
        <v>50.177</v>
      </c>
      <c r="AK267" s="12">
        <f t="shared" si="32"/>
        <v>66.298000000000002</v>
      </c>
      <c r="AL267" s="1">
        <v>2</v>
      </c>
      <c r="AM267" s="1">
        <v>0</v>
      </c>
      <c r="AN267" s="1">
        <v>13</v>
      </c>
      <c r="AO267" s="1">
        <f t="shared" si="33"/>
        <v>15</v>
      </c>
      <c r="AP267" s="1">
        <v>0</v>
      </c>
      <c r="AQ267" s="1">
        <v>0</v>
      </c>
      <c r="AR267" s="1">
        <v>0</v>
      </c>
      <c r="AS267" s="1">
        <f>+SUM(BS_InfraMR[[#This Row],[B.02.1 - Parque de Coches Eléctricos Motrices]:[B.02.3 - Parque de Coches Eléctricos Motrices Tipo R]])</f>
        <v>0</v>
      </c>
      <c r="AT267" s="1">
        <v>0</v>
      </c>
      <c r="AU267" s="1">
        <v>0</v>
      </c>
      <c r="AV267" s="1">
        <v>0</v>
      </c>
      <c r="AW267" s="1">
        <f>+SUM(BS_InfraMR[[#This Row],[B.03.1 - Parque de Coches Motores Motrices Remolcados]:[B.03.3 - Parque de Coches Motores Motrices Cabina]])</f>
        <v>0</v>
      </c>
      <c r="AX267" s="1">
        <v>43</v>
      </c>
      <c r="AY267" s="1">
        <v>13</v>
      </c>
      <c r="AZ267" s="1">
        <v>0</v>
      </c>
      <c r="BA267" s="1">
        <v>26</v>
      </c>
      <c r="BB267" s="1">
        <v>0</v>
      </c>
      <c r="BC267" s="1">
        <f t="shared" si="34"/>
        <v>82</v>
      </c>
      <c r="BD267" s="1">
        <v>1</v>
      </c>
      <c r="BE267" s="1">
        <v>31</v>
      </c>
      <c r="BF267" s="12">
        <v>1</v>
      </c>
    </row>
    <row r="268" spans="1:59">
      <c r="A268" s="1">
        <v>2015</v>
      </c>
      <c r="B268" s="1" t="s">
        <v>117</v>
      </c>
      <c r="C268" s="12">
        <v>18.643000000000001</v>
      </c>
      <c r="D268" s="12">
        <v>47.968000000000004</v>
      </c>
      <c r="E268" s="12">
        <v>0</v>
      </c>
      <c r="F268" s="12">
        <v>0</v>
      </c>
      <c r="G268" s="12">
        <f t="shared" si="28"/>
        <v>66.611000000000004</v>
      </c>
      <c r="H268" s="12">
        <v>66.611000000000004</v>
      </c>
      <c r="I268" s="12">
        <v>103.99600000000001</v>
      </c>
      <c r="J268" s="12">
        <v>114.57899999999999</v>
      </c>
      <c r="K268" s="12">
        <v>0</v>
      </c>
      <c r="L268" s="12">
        <v>0</v>
      </c>
      <c r="M268" s="12">
        <v>0</v>
      </c>
      <c r="N268" s="12">
        <f>+BS_InfraMR[[#This Row],[A.03.1 -  Longitud de Vías de Explotación No Electrificadas Troncales y Ramales (vía principal) (km)]]+BS_InfraMR[[#This Row],[A.04.1 -  Longitud de Vías de Explotación Electrificadas Troncales y Ramales (vía principal) (km)]]</f>
        <v>114.57899999999999</v>
      </c>
      <c r="O268" s="12">
        <v>114.57899999999999</v>
      </c>
      <c r="P268" s="1">
        <v>23</v>
      </c>
      <c r="Q268" s="1">
        <v>6</v>
      </c>
      <c r="R268" s="1">
        <v>1</v>
      </c>
      <c r="S268" s="1">
        <f>+SUM(BS_InfraMR[[#This Row],[A.05.1 - Número de Estaciones en Explotación (cantidad)]:[A.07.1 - Número de Apeaderos en Explotación (cantidad)]])</f>
        <v>30</v>
      </c>
      <c r="T268" s="1">
        <v>18</v>
      </c>
      <c r="U268" s="1">
        <v>31</v>
      </c>
      <c r="V268" s="1">
        <v>0</v>
      </c>
      <c r="W268" s="1">
        <v>26</v>
      </c>
      <c r="X268" s="1">
        <v>0</v>
      </c>
      <c r="Y268" s="1">
        <f t="shared" si="29"/>
        <v>75</v>
      </c>
      <c r="Z268" s="1">
        <v>13</v>
      </c>
      <c r="AA268" s="1">
        <v>13</v>
      </c>
      <c r="AB268" s="1">
        <f>+BS_InfraMR[[#This Row],[Total Pasos Vehiculares a Nivel]]</f>
        <v>75</v>
      </c>
      <c r="AC268" s="1">
        <f t="shared" si="30"/>
        <v>101</v>
      </c>
      <c r="AD268" s="1">
        <v>1</v>
      </c>
      <c r="AE268" s="1">
        <v>8</v>
      </c>
      <c r="AF268" s="1">
        <v>11</v>
      </c>
      <c r="AG268" s="1">
        <f t="shared" si="31"/>
        <v>20</v>
      </c>
      <c r="AH268" s="12">
        <v>16.120999999999999</v>
      </c>
      <c r="AI268" s="12">
        <v>0</v>
      </c>
      <c r="AJ268" s="12">
        <v>50.177</v>
      </c>
      <c r="AK268" s="12">
        <f t="shared" si="32"/>
        <v>66.298000000000002</v>
      </c>
      <c r="AL268" s="1">
        <v>2</v>
      </c>
      <c r="AM268" s="1">
        <v>0</v>
      </c>
      <c r="AN268" s="1">
        <v>13</v>
      </c>
      <c r="AO268" s="1">
        <f t="shared" si="33"/>
        <v>15</v>
      </c>
      <c r="AP268" s="1">
        <v>0</v>
      </c>
      <c r="AQ268" s="1">
        <v>0</v>
      </c>
      <c r="AR268" s="1">
        <v>0</v>
      </c>
      <c r="AS268" s="1">
        <f>+SUM(BS_InfraMR[[#This Row],[B.02.1 - Parque de Coches Eléctricos Motrices]:[B.02.3 - Parque de Coches Eléctricos Motrices Tipo R]])</f>
        <v>0</v>
      </c>
      <c r="AT268" s="1">
        <v>0</v>
      </c>
      <c r="AU268" s="1">
        <v>0</v>
      </c>
      <c r="AV268" s="1">
        <v>0</v>
      </c>
      <c r="AW268" s="1">
        <f>+SUM(BS_InfraMR[[#This Row],[B.03.1 - Parque de Coches Motores Motrices Remolcados]:[B.03.3 - Parque de Coches Motores Motrices Cabina]])</f>
        <v>0</v>
      </c>
      <c r="AX268" s="1">
        <v>43</v>
      </c>
      <c r="AY268" s="1">
        <v>13</v>
      </c>
      <c r="AZ268" s="1">
        <v>0</v>
      </c>
      <c r="BA268" s="1">
        <v>26</v>
      </c>
      <c r="BB268" s="1">
        <v>0</v>
      </c>
      <c r="BC268" s="1">
        <f t="shared" si="34"/>
        <v>82</v>
      </c>
      <c r="BD268" s="1">
        <v>1</v>
      </c>
      <c r="BE268" s="1">
        <v>31</v>
      </c>
      <c r="BF268" s="12">
        <v>1</v>
      </c>
    </row>
    <row r="269" spans="1:59">
      <c r="A269" s="1">
        <v>2015</v>
      </c>
      <c r="B269" s="1" t="s">
        <v>118</v>
      </c>
      <c r="C269" s="12">
        <v>18.643000000000001</v>
      </c>
      <c r="D269" s="12">
        <v>47.968000000000004</v>
      </c>
      <c r="E269" s="12">
        <v>0</v>
      </c>
      <c r="F269" s="12">
        <v>0</v>
      </c>
      <c r="G269" s="12">
        <f t="shared" si="28"/>
        <v>66.611000000000004</v>
      </c>
      <c r="H269" s="12">
        <v>66.611000000000004</v>
      </c>
      <c r="I269" s="12">
        <v>103.99600000000001</v>
      </c>
      <c r="J269" s="12">
        <v>114.57899999999999</v>
      </c>
      <c r="K269" s="12">
        <v>0</v>
      </c>
      <c r="L269" s="12">
        <v>0</v>
      </c>
      <c r="M269" s="12">
        <v>0</v>
      </c>
      <c r="N269" s="12">
        <f>+BS_InfraMR[[#This Row],[A.03.1 -  Longitud de Vías de Explotación No Electrificadas Troncales y Ramales (vía principal) (km)]]+BS_InfraMR[[#This Row],[A.04.1 -  Longitud de Vías de Explotación Electrificadas Troncales y Ramales (vía principal) (km)]]</f>
        <v>114.57899999999999</v>
      </c>
      <c r="O269" s="12">
        <v>114.57899999999999</v>
      </c>
      <c r="P269" s="1">
        <v>23</v>
      </c>
      <c r="Q269" s="1">
        <v>6</v>
      </c>
      <c r="R269" s="1">
        <v>1</v>
      </c>
      <c r="S269" s="1">
        <f>+SUM(BS_InfraMR[[#This Row],[A.05.1 - Número de Estaciones en Explotación (cantidad)]:[A.07.1 - Número de Apeaderos en Explotación (cantidad)]])</f>
        <v>30</v>
      </c>
      <c r="T269" s="1">
        <v>18</v>
      </c>
      <c r="U269" s="1">
        <v>31</v>
      </c>
      <c r="V269" s="1">
        <v>0</v>
      </c>
      <c r="W269" s="1">
        <v>26</v>
      </c>
      <c r="X269" s="1">
        <v>0</v>
      </c>
      <c r="Y269" s="1">
        <f t="shared" si="29"/>
        <v>75</v>
      </c>
      <c r="Z269" s="1">
        <v>13</v>
      </c>
      <c r="AA269" s="1">
        <v>13</v>
      </c>
      <c r="AB269" s="1">
        <f>+BS_InfraMR[[#This Row],[Total Pasos Vehiculares a Nivel]]</f>
        <v>75</v>
      </c>
      <c r="AC269" s="1">
        <f t="shared" si="30"/>
        <v>101</v>
      </c>
      <c r="AD269" s="1">
        <v>1</v>
      </c>
      <c r="AE269" s="1">
        <v>8</v>
      </c>
      <c r="AF269" s="1">
        <v>11</v>
      </c>
      <c r="AG269" s="1">
        <f t="shared" si="31"/>
        <v>20</v>
      </c>
      <c r="AH269" s="12">
        <v>16.120999999999999</v>
      </c>
      <c r="AI269" s="12">
        <v>0</v>
      </c>
      <c r="AJ269" s="12">
        <v>50.177</v>
      </c>
      <c r="AK269" s="12">
        <f t="shared" si="32"/>
        <v>66.298000000000002</v>
      </c>
      <c r="AL269" s="1">
        <v>2</v>
      </c>
      <c r="AM269" s="1">
        <v>0</v>
      </c>
      <c r="AN269" s="1">
        <v>13</v>
      </c>
      <c r="AO269" s="1">
        <f t="shared" si="33"/>
        <v>15</v>
      </c>
      <c r="AP269" s="1">
        <v>0</v>
      </c>
      <c r="AQ269" s="1">
        <v>0</v>
      </c>
      <c r="AR269" s="1">
        <v>0</v>
      </c>
      <c r="AS269" s="1">
        <f>+SUM(BS_InfraMR[[#This Row],[B.02.1 - Parque de Coches Eléctricos Motrices]:[B.02.3 - Parque de Coches Eléctricos Motrices Tipo R]])</f>
        <v>0</v>
      </c>
      <c r="AT269" s="1">
        <v>0</v>
      </c>
      <c r="AU269" s="1">
        <v>0</v>
      </c>
      <c r="AV269" s="1">
        <v>0</v>
      </c>
      <c r="AW269" s="1">
        <f>+SUM(BS_InfraMR[[#This Row],[B.03.1 - Parque de Coches Motores Motrices Remolcados]:[B.03.3 - Parque de Coches Motores Motrices Cabina]])</f>
        <v>0</v>
      </c>
      <c r="AX269" s="1">
        <v>43</v>
      </c>
      <c r="AY269" s="1">
        <v>13</v>
      </c>
      <c r="AZ269" s="1">
        <v>0</v>
      </c>
      <c r="BA269" s="1">
        <v>26</v>
      </c>
      <c r="BB269" s="1">
        <v>0</v>
      </c>
      <c r="BC269" s="1">
        <f t="shared" si="34"/>
        <v>82</v>
      </c>
      <c r="BD269" s="1">
        <v>1</v>
      </c>
      <c r="BE269" s="1">
        <v>31</v>
      </c>
      <c r="BF269" s="12">
        <v>1</v>
      </c>
    </row>
    <row r="270" spans="1:59">
      <c r="A270" s="1">
        <v>2015</v>
      </c>
      <c r="B270" s="1" t="s">
        <v>119</v>
      </c>
      <c r="C270" s="12">
        <v>18.643000000000001</v>
      </c>
      <c r="D270" s="12">
        <v>47.968000000000004</v>
      </c>
      <c r="E270" s="12">
        <v>0</v>
      </c>
      <c r="F270" s="12">
        <v>0</v>
      </c>
      <c r="G270" s="12">
        <f t="shared" si="28"/>
        <v>66.611000000000004</v>
      </c>
      <c r="H270" s="12">
        <v>66.611000000000004</v>
      </c>
      <c r="I270" s="12">
        <v>103.99600000000001</v>
      </c>
      <c r="J270" s="12">
        <v>114.57899999999999</v>
      </c>
      <c r="K270" s="12">
        <v>0</v>
      </c>
      <c r="L270" s="12">
        <v>0</v>
      </c>
      <c r="M270" s="12">
        <v>0</v>
      </c>
      <c r="N270" s="12">
        <f>+BS_InfraMR[[#This Row],[A.03.1 -  Longitud de Vías de Explotación No Electrificadas Troncales y Ramales (vía principal) (km)]]+BS_InfraMR[[#This Row],[A.04.1 -  Longitud de Vías de Explotación Electrificadas Troncales y Ramales (vía principal) (km)]]</f>
        <v>114.57899999999999</v>
      </c>
      <c r="O270" s="12">
        <v>114.57899999999999</v>
      </c>
      <c r="P270" s="1">
        <v>23</v>
      </c>
      <c r="Q270" s="1">
        <v>6</v>
      </c>
      <c r="R270" s="1">
        <v>1</v>
      </c>
      <c r="S270" s="1">
        <f>+SUM(BS_InfraMR[[#This Row],[A.05.1 - Número de Estaciones en Explotación (cantidad)]:[A.07.1 - Número de Apeaderos en Explotación (cantidad)]])</f>
        <v>30</v>
      </c>
      <c r="T270" s="1">
        <v>18</v>
      </c>
      <c r="U270" s="1">
        <v>31</v>
      </c>
      <c r="V270" s="1">
        <v>0</v>
      </c>
      <c r="W270" s="1">
        <v>26</v>
      </c>
      <c r="X270" s="1">
        <v>0</v>
      </c>
      <c r="Y270" s="1">
        <f t="shared" si="29"/>
        <v>75</v>
      </c>
      <c r="Z270" s="1">
        <v>13</v>
      </c>
      <c r="AA270" s="1">
        <v>13</v>
      </c>
      <c r="AB270" s="1">
        <f>+BS_InfraMR[[#This Row],[Total Pasos Vehiculares a Nivel]]</f>
        <v>75</v>
      </c>
      <c r="AC270" s="1">
        <f t="shared" si="30"/>
        <v>101</v>
      </c>
      <c r="AD270" s="1">
        <v>1</v>
      </c>
      <c r="AE270" s="1">
        <v>8</v>
      </c>
      <c r="AF270" s="1">
        <v>11</v>
      </c>
      <c r="AG270" s="1">
        <f t="shared" si="31"/>
        <v>20</v>
      </c>
      <c r="AH270" s="12">
        <v>16.120999999999999</v>
      </c>
      <c r="AI270" s="12">
        <v>0</v>
      </c>
      <c r="AJ270" s="12">
        <v>50.177</v>
      </c>
      <c r="AK270" s="12">
        <f t="shared" si="32"/>
        <v>66.298000000000002</v>
      </c>
      <c r="AL270" s="1">
        <v>2</v>
      </c>
      <c r="AM270" s="1">
        <v>0</v>
      </c>
      <c r="AN270" s="1">
        <v>13</v>
      </c>
      <c r="AO270" s="1">
        <f t="shared" si="33"/>
        <v>15</v>
      </c>
      <c r="AP270" s="1">
        <v>0</v>
      </c>
      <c r="AQ270" s="1">
        <v>0</v>
      </c>
      <c r="AR270" s="1">
        <v>0</v>
      </c>
      <c r="AS270" s="1">
        <f>+SUM(BS_InfraMR[[#This Row],[B.02.1 - Parque de Coches Eléctricos Motrices]:[B.02.3 - Parque de Coches Eléctricos Motrices Tipo R]])</f>
        <v>0</v>
      </c>
      <c r="AT270" s="1">
        <v>0</v>
      </c>
      <c r="AU270" s="1">
        <v>0</v>
      </c>
      <c r="AV270" s="1">
        <v>0</v>
      </c>
      <c r="AW270" s="1">
        <f>+SUM(BS_InfraMR[[#This Row],[B.03.1 - Parque de Coches Motores Motrices Remolcados]:[B.03.3 - Parque de Coches Motores Motrices Cabina]])</f>
        <v>0</v>
      </c>
      <c r="AX270" s="1">
        <v>43</v>
      </c>
      <c r="AY270" s="1">
        <v>13</v>
      </c>
      <c r="AZ270" s="1">
        <v>0</v>
      </c>
      <c r="BA270" s="1">
        <v>26</v>
      </c>
      <c r="BB270" s="1">
        <v>0</v>
      </c>
      <c r="BC270" s="1">
        <f t="shared" si="34"/>
        <v>82</v>
      </c>
      <c r="BD270" s="1">
        <v>1</v>
      </c>
      <c r="BE270" s="1">
        <v>31</v>
      </c>
      <c r="BF270" s="12">
        <v>1</v>
      </c>
    </row>
    <row r="271" spans="1:59">
      <c r="A271" s="1">
        <v>2015</v>
      </c>
      <c r="B271" s="1" t="s">
        <v>120</v>
      </c>
      <c r="C271" s="12">
        <v>18.643000000000001</v>
      </c>
      <c r="D271" s="12">
        <v>47.968000000000004</v>
      </c>
      <c r="E271" s="12">
        <v>0</v>
      </c>
      <c r="F271" s="12">
        <v>0</v>
      </c>
      <c r="G271" s="12">
        <f t="shared" si="28"/>
        <v>66.611000000000004</v>
      </c>
      <c r="H271" s="12">
        <v>66.611000000000004</v>
      </c>
      <c r="I271" s="12">
        <v>103.99600000000001</v>
      </c>
      <c r="J271" s="12">
        <v>114.57899999999999</v>
      </c>
      <c r="K271" s="12">
        <v>0</v>
      </c>
      <c r="L271" s="12">
        <v>0</v>
      </c>
      <c r="M271" s="12">
        <v>0</v>
      </c>
      <c r="N271" s="12">
        <f>+BS_InfraMR[[#This Row],[A.03.1 -  Longitud de Vías de Explotación No Electrificadas Troncales y Ramales (vía principal) (km)]]+BS_InfraMR[[#This Row],[A.04.1 -  Longitud de Vías de Explotación Electrificadas Troncales y Ramales (vía principal) (km)]]</f>
        <v>114.57899999999999</v>
      </c>
      <c r="O271" s="12">
        <v>114.57899999999999</v>
      </c>
      <c r="P271" s="1">
        <v>23</v>
      </c>
      <c r="Q271" s="1">
        <v>6</v>
      </c>
      <c r="R271" s="1">
        <v>1</v>
      </c>
      <c r="S271" s="1">
        <f>+SUM(BS_InfraMR[[#This Row],[A.05.1 - Número de Estaciones en Explotación (cantidad)]:[A.07.1 - Número de Apeaderos en Explotación (cantidad)]])</f>
        <v>30</v>
      </c>
      <c r="T271" s="1">
        <v>18</v>
      </c>
      <c r="U271" s="1">
        <v>31</v>
      </c>
      <c r="V271" s="1">
        <v>0</v>
      </c>
      <c r="W271" s="1">
        <v>26</v>
      </c>
      <c r="X271" s="1">
        <v>0</v>
      </c>
      <c r="Y271" s="1">
        <f t="shared" si="29"/>
        <v>75</v>
      </c>
      <c r="Z271" s="1">
        <v>13</v>
      </c>
      <c r="AA271" s="1">
        <v>13</v>
      </c>
      <c r="AB271" s="1">
        <f>+BS_InfraMR[[#This Row],[Total Pasos Vehiculares a Nivel]]</f>
        <v>75</v>
      </c>
      <c r="AC271" s="1">
        <f t="shared" si="30"/>
        <v>101</v>
      </c>
      <c r="AD271" s="1">
        <v>1</v>
      </c>
      <c r="AE271" s="1">
        <v>8</v>
      </c>
      <c r="AF271" s="1">
        <v>11</v>
      </c>
      <c r="AG271" s="1">
        <f t="shared" si="31"/>
        <v>20</v>
      </c>
      <c r="AH271" s="12">
        <v>16.120999999999999</v>
      </c>
      <c r="AI271" s="12">
        <v>0</v>
      </c>
      <c r="AJ271" s="12">
        <v>50.177</v>
      </c>
      <c r="AK271" s="12">
        <f t="shared" si="32"/>
        <v>66.298000000000002</v>
      </c>
      <c r="AL271" s="1">
        <v>2</v>
      </c>
      <c r="AM271" s="1">
        <v>0</v>
      </c>
      <c r="AN271" s="1">
        <v>13</v>
      </c>
      <c r="AO271" s="1">
        <f t="shared" si="33"/>
        <v>15</v>
      </c>
      <c r="AP271" s="1">
        <v>0</v>
      </c>
      <c r="AQ271" s="1">
        <v>0</v>
      </c>
      <c r="AR271" s="1">
        <v>0</v>
      </c>
      <c r="AS271" s="1">
        <f>+SUM(BS_InfraMR[[#This Row],[B.02.1 - Parque de Coches Eléctricos Motrices]:[B.02.3 - Parque de Coches Eléctricos Motrices Tipo R]])</f>
        <v>0</v>
      </c>
      <c r="AT271" s="1">
        <v>0</v>
      </c>
      <c r="AU271" s="1">
        <v>0</v>
      </c>
      <c r="AV271" s="1">
        <v>0</v>
      </c>
      <c r="AW271" s="1">
        <f>+SUM(BS_InfraMR[[#This Row],[B.03.1 - Parque de Coches Motores Motrices Remolcados]:[B.03.3 - Parque de Coches Motores Motrices Cabina]])</f>
        <v>0</v>
      </c>
      <c r="AX271" s="1">
        <v>43</v>
      </c>
      <c r="AY271" s="1">
        <v>13</v>
      </c>
      <c r="AZ271" s="1">
        <v>0</v>
      </c>
      <c r="BA271" s="1">
        <v>26</v>
      </c>
      <c r="BB271" s="1">
        <v>0</v>
      </c>
      <c r="BC271" s="1">
        <f t="shared" si="34"/>
        <v>82</v>
      </c>
      <c r="BD271" s="1">
        <v>1</v>
      </c>
      <c r="BE271" s="1">
        <v>31</v>
      </c>
      <c r="BF271" s="12">
        <v>1</v>
      </c>
    </row>
    <row r="272" spans="1:59">
      <c r="A272" s="1">
        <v>2015</v>
      </c>
      <c r="B272" s="1" t="s">
        <v>121</v>
      </c>
      <c r="C272" s="12">
        <v>18.643000000000001</v>
      </c>
      <c r="D272" s="12">
        <v>47.968000000000004</v>
      </c>
      <c r="E272" s="12">
        <v>0</v>
      </c>
      <c r="F272" s="12">
        <v>0</v>
      </c>
      <c r="G272" s="12">
        <f t="shared" si="28"/>
        <v>66.611000000000004</v>
      </c>
      <c r="H272" s="12">
        <v>66.611000000000004</v>
      </c>
      <c r="I272" s="12">
        <v>103.99600000000001</v>
      </c>
      <c r="J272" s="12">
        <v>114.57899999999999</v>
      </c>
      <c r="K272" s="12">
        <v>0</v>
      </c>
      <c r="L272" s="12">
        <v>0</v>
      </c>
      <c r="M272" s="12">
        <v>0</v>
      </c>
      <c r="N272" s="12">
        <f>+BS_InfraMR[[#This Row],[A.03.1 -  Longitud de Vías de Explotación No Electrificadas Troncales y Ramales (vía principal) (km)]]+BS_InfraMR[[#This Row],[A.04.1 -  Longitud de Vías de Explotación Electrificadas Troncales y Ramales (vía principal) (km)]]</f>
        <v>114.57899999999999</v>
      </c>
      <c r="O272" s="12">
        <v>114.57899999999999</v>
      </c>
      <c r="P272" s="1">
        <v>23</v>
      </c>
      <c r="Q272" s="1">
        <v>6</v>
      </c>
      <c r="R272" s="1">
        <v>1</v>
      </c>
      <c r="S272" s="1">
        <f>+SUM(BS_InfraMR[[#This Row],[A.05.1 - Número de Estaciones en Explotación (cantidad)]:[A.07.1 - Número de Apeaderos en Explotación (cantidad)]])</f>
        <v>30</v>
      </c>
      <c r="T272" s="1">
        <v>18</v>
      </c>
      <c r="U272" s="1">
        <v>31</v>
      </c>
      <c r="V272" s="1">
        <v>0</v>
      </c>
      <c r="W272" s="1">
        <v>26</v>
      </c>
      <c r="X272" s="1">
        <v>0</v>
      </c>
      <c r="Y272" s="1">
        <f t="shared" si="29"/>
        <v>75</v>
      </c>
      <c r="Z272" s="1">
        <v>13</v>
      </c>
      <c r="AA272" s="1">
        <v>13</v>
      </c>
      <c r="AB272" s="1">
        <f>+BS_InfraMR[[#This Row],[Total Pasos Vehiculares a Nivel]]</f>
        <v>75</v>
      </c>
      <c r="AC272" s="1">
        <f t="shared" si="30"/>
        <v>101</v>
      </c>
      <c r="AD272" s="1">
        <v>1</v>
      </c>
      <c r="AE272" s="1">
        <v>8</v>
      </c>
      <c r="AF272" s="1">
        <v>11</v>
      </c>
      <c r="AG272" s="1">
        <f t="shared" si="31"/>
        <v>20</v>
      </c>
      <c r="AH272" s="12">
        <v>16.120999999999999</v>
      </c>
      <c r="AI272" s="12">
        <v>0</v>
      </c>
      <c r="AJ272" s="12">
        <v>50.177</v>
      </c>
      <c r="AK272" s="12">
        <f t="shared" si="32"/>
        <v>66.298000000000002</v>
      </c>
      <c r="AL272" s="1">
        <v>2</v>
      </c>
      <c r="AM272" s="1">
        <v>0</v>
      </c>
      <c r="AN272" s="1">
        <v>13</v>
      </c>
      <c r="AO272" s="1">
        <f t="shared" si="33"/>
        <v>15</v>
      </c>
      <c r="AP272" s="1">
        <v>0</v>
      </c>
      <c r="AQ272" s="1">
        <v>0</v>
      </c>
      <c r="AR272" s="1">
        <v>0</v>
      </c>
      <c r="AS272" s="1">
        <f>+SUM(BS_InfraMR[[#This Row],[B.02.1 - Parque de Coches Eléctricos Motrices]:[B.02.3 - Parque de Coches Eléctricos Motrices Tipo R]])</f>
        <v>0</v>
      </c>
      <c r="AT272" s="1">
        <v>0</v>
      </c>
      <c r="AU272" s="1">
        <v>0</v>
      </c>
      <c r="AV272" s="1">
        <v>0</v>
      </c>
      <c r="AW272" s="1">
        <f>+SUM(BS_InfraMR[[#This Row],[B.03.1 - Parque de Coches Motores Motrices Remolcados]:[B.03.3 - Parque de Coches Motores Motrices Cabina]])</f>
        <v>0</v>
      </c>
      <c r="AX272" s="1">
        <v>43</v>
      </c>
      <c r="AY272" s="1">
        <v>13</v>
      </c>
      <c r="AZ272" s="1">
        <v>0</v>
      </c>
      <c r="BA272" s="1">
        <v>26</v>
      </c>
      <c r="BB272" s="1">
        <v>0</v>
      </c>
      <c r="BC272" s="1">
        <f t="shared" si="34"/>
        <v>82</v>
      </c>
      <c r="BD272" s="1">
        <v>1</v>
      </c>
      <c r="BE272" s="1">
        <v>31</v>
      </c>
      <c r="BF272" s="12">
        <v>1</v>
      </c>
    </row>
    <row r="273" spans="1:58">
      <c r="A273" s="1">
        <v>2015</v>
      </c>
      <c r="B273" s="1" t="s">
        <v>122</v>
      </c>
      <c r="C273" s="12">
        <v>18.643000000000001</v>
      </c>
      <c r="D273" s="12">
        <v>47.968000000000004</v>
      </c>
      <c r="E273" s="12">
        <v>0</v>
      </c>
      <c r="F273" s="12">
        <v>0</v>
      </c>
      <c r="G273" s="12">
        <f t="shared" si="28"/>
        <v>66.611000000000004</v>
      </c>
      <c r="H273" s="12">
        <v>66.611000000000004</v>
      </c>
      <c r="I273" s="12">
        <v>103.99600000000001</v>
      </c>
      <c r="J273" s="12">
        <v>114.57899999999999</v>
      </c>
      <c r="K273" s="12">
        <v>0</v>
      </c>
      <c r="L273" s="12">
        <v>0</v>
      </c>
      <c r="M273" s="12">
        <v>0</v>
      </c>
      <c r="N273" s="12">
        <f>+BS_InfraMR[[#This Row],[A.03.1 -  Longitud de Vías de Explotación No Electrificadas Troncales y Ramales (vía principal) (km)]]+BS_InfraMR[[#This Row],[A.04.1 -  Longitud de Vías de Explotación Electrificadas Troncales y Ramales (vía principal) (km)]]</f>
        <v>114.57899999999999</v>
      </c>
      <c r="O273" s="12">
        <v>114.57899999999999</v>
      </c>
      <c r="P273" s="1">
        <v>23</v>
      </c>
      <c r="Q273" s="1">
        <v>6</v>
      </c>
      <c r="R273" s="1">
        <v>1</v>
      </c>
      <c r="S273" s="1">
        <f>+SUM(BS_InfraMR[[#This Row],[A.05.1 - Número de Estaciones en Explotación (cantidad)]:[A.07.1 - Número de Apeaderos en Explotación (cantidad)]])</f>
        <v>30</v>
      </c>
      <c r="T273" s="1">
        <v>18</v>
      </c>
      <c r="U273" s="1">
        <v>31</v>
      </c>
      <c r="V273" s="1">
        <v>0</v>
      </c>
      <c r="W273" s="1">
        <v>26</v>
      </c>
      <c r="X273" s="1">
        <v>0</v>
      </c>
      <c r="Y273" s="1">
        <f t="shared" si="29"/>
        <v>75</v>
      </c>
      <c r="Z273" s="1">
        <v>13</v>
      </c>
      <c r="AA273" s="1">
        <v>13</v>
      </c>
      <c r="AB273" s="1">
        <f>+BS_InfraMR[[#This Row],[Total Pasos Vehiculares a Nivel]]</f>
        <v>75</v>
      </c>
      <c r="AC273" s="1">
        <f t="shared" si="30"/>
        <v>101</v>
      </c>
      <c r="AD273" s="1">
        <v>1</v>
      </c>
      <c r="AE273" s="1">
        <v>8</v>
      </c>
      <c r="AF273" s="1">
        <v>11</v>
      </c>
      <c r="AG273" s="1">
        <f t="shared" si="31"/>
        <v>20</v>
      </c>
      <c r="AH273" s="12">
        <v>16.120999999999999</v>
      </c>
      <c r="AI273" s="12">
        <v>0</v>
      </c>
      <c r="AJ273" s="12">
        <v>50.177</v>
      </c>
      <c r="AK273" s="12">
        <f t="shared" si="32"/>
        <v>66.298000000000002</v>
      </c>
      <c r="AL273" s="1">
        <v>2</v>
      </c>
      <c r="AM273" s="1">
        <v>0</v>
      </c>
      <c r="AN273" s="1">
        <v>13</v>
      </c>
      <c r="AO273" s="1">
        <f t="shared" si="33"/>
        <v>15</v>
      </c>
      <c r="AP273" s="1">
        <v>0</v>
      </c>
      <c r="AQ273" s="1">
        <v>0</v>
      </c>
      <c r="AR273" s="1">
        <v>0</v>
      </c>
      <c r="AS273" s="1">
        <f>+SUM(BS_InfraMR[[#This Row],[B.02.1 - Parque de Coches Eléctricos Motrices]:[B.02.3 - Parque de Coches Eléctricos Motrices Tipo R]])</f>
        <v>0</v>
      </c>
      <c r="AT273" s="1">
        <v>0</v>
      </c>
      <c r="AU273" s="1">
        <v>0</v>
      </c>
      <c r="AV273" s="1">
        <v>0</v>
      </c>
      <c r="AW273" s="1">
        <f>+SUM(BS_InfraMR[[#This Row],[B.03.1 - Parque de Coches Motores Motrices Remolcados]:[B.03.3 - Parque de Coches Motores Motrices Cabina]])</f>
        <v>0</v>
      </c>
      <c r="AX273" s="1">
        <v>43</v>
      </c>
      <c r="AY273" s="1">
        <v>13</v>
      </c>
      <c r="AZ273" s="1">
        <v>0</v>
      </c>
      <c r="BA273" s="1">
        <v>26</v>
      </c>
      <c r="BB273" s="1">
        <v>0</v>
      </c>
      <c r="BC273" s="1">
        <f t="shared" si="34"/>
        <v>82</v>
      </c>
      <c r="BD273" s="1">
        <v>1</v>
      </c>
      <c r="BE273" s="1">
        <v>31</v>
      </c>
      <c r="BF273" s="12">
        <v>1</v>
      </c>
    </row>
    <row r="274" spans="1:58">
      <c r="A274" s="1">
        <v>2015</v>
      </c>
      <c r="B274" s="1" t="s">
        <v>123</v>
      </c>
      <c r="C274" s="12">
        <v>18.643000000000001</v>
      </c>
      <c r="D274" s="12">
        <v>47.968000000000004</v>
      </c>
      <c r="E274" s="12">
        <v>0</v>
      </c>
      <c r="F274" s="12">
        <v>0</v>
      </c>
      <c r="G274" s="12">
        <f t="shared" si="28"/>
        <v>66.611000000000004</v>
      </c>
      <c r="H274" s="12">
        <v>66.611000000000004</v>
      </c>
      <c r="I274" s="12">
        <v>103.99600000000001</v>
      </c>
      <c r="J274" s="12">
        <v>114.57899999999999</v>
      </c>
      <c r="K274" s="12">
        <v>0</v>
      </c>
      <c r="L274" s="12">
        <v>0</v>
      </c>
      <c r="M274" s="12">
        <v>0</v>
      </c>
      <c r="N274" s="12">
        <f>+BS_InfraMR[[#This Row],[A.03.1 -  Longitud de Vías de Explotación No Electrificadas Troncales y Ramales (vía principal) (km)]]+BS_InfraMR[[#This Row],[A.04.1 -  Longitud de Vías de Explotación Electrificadas Troncales y Ramales (vía principal) (km)]]</f>
        <v>114.57899999999999</v>
      </c>
      <c r="O274" s="12">
        <v>114.57899999999999</v>
      </c>
      <c r="P274" s="1">
        <v>23</v>
      </c>
      <c r="Q274" s="1">
        <v>6</v>
      </c>
      <c r="R274" s="1">
        <v>1</v>
      </c>
      <c r="S274" s="1">
        <f>+SUM(BS_InfraMR[[#This Row],[A.05.1 - Número de Estaciones en Explotación (cantidad)]:[A.07.1 - Número de Apeaderos en Explotación (cantidad)]])</f>
        <v>30</v>
      </c>
      <c r="T274" s="1">
        <v>18</v>
      </c>
      <c r="U274" s="1">
        <v>31</v>
      </c>
      <c r="V274" s="1">
        <v>0</v>
      </c>
      <c r="W274" s="1">
        <v>26</v>
      </c>
      <c r="X274" s="1">
        <v>0</v>
      </c>
      <c r="Y274" s="1">
        <f t="shared" si="29"/>
        <v>75</v>
      </c>
      <c r="Z274" s="1">
        <v>13</v>
      </c>
      <c r="AA274" s="1">
        <v>13</v>
      </c>
      <c r="AB274" s="1">
        <f>+BS_InfraMR[[#This Row],[Total Pasos Vehiculares a Nivel]]</f>
        <v>75</v>
      </c>
      <c r="AC274" s="1">
        <f t="shared" si="30"/>
        <v>101</v>
      </c>
      <c r="AD274" s="1">
        <v>1</v>
      </c>
      <c r="AE274" s="1">
        <v>8</v>
      </c>
      <c r="AF274" s="1">
        <v>11</v>
      </c>
      <c r="AG274" s="1">
        <f t="shared" si="31"/>
        <v>20</v>
      </c>
      <c r="AH274" s="12">
        <v>16.120999999999999</v>
      </c>
      <c r="AI274" s="12">
        <v>0</v>
      </c>
      <c r="AJ274" s="12">
        <v>50.177</v>
      </c>
      <c r="AK274" s="12">
        <f t="shared" si="32"/>
        <v>66.298000000000002</v>
      </c>
      <c r="AL274" s="1">
        <v>2</v>
      </c>
      <c r="AM274" s="1">
        <v>0</v>
      </c>
      <c r="AN274" s="1">
        <v>13</v>
      </c>
      <c r="AO274" s="1">
        <f t="shared" si="33"/>
        <v>15</v>
      </c>
      <c r="AP274" s="1">
        <v>0</v>
      </c>
      <c r="AQ274" s="1">
        <v>0</v>
      </c>
      <c r="AR274" s="1">
        <v>0</v>
      </c>
      <c r="AS274" s="1">
        <f>+SUM(BS_InfraMR[[#This Row],[B.02.1 - Parque de Coches Eléctricos Motrices]:[B.02.3 - Parque de Coches Eléctricos Motrices Tipo R]])</f>
        <v>0</v>
      </c>
      <c r="AT274" s="1">
        <v>0</v>
      </c>
      <c r="AU274" s="1">
        <v>0</v>
      </c>
      <c r="AV274" s="1">
        <v>0</v>
      </c>
      <c r="AW274" s="1">
        <f>+SUM(BS_InfraMR[[#This Row],[B.03.1 - Parque de Coches Motores Motrices Remolcados]:[B.03.3 - Parque de Coches Motores Motrices Cabina]])</f>
        <v>0</v>
      </c>
      <c r="AX274" s="1">
        <v>43</v>
      </c>
      <c r="AY274" s="1">
        <v>13</v>
      </c>
      <c r="AZ274" s="1">
        <v>0</v>
      </c>
      <c r="BA274" s="1">
        <v>26</v>
      </c>
      <c r="BB274" s="1">
        <v>0</v>
      </c>
      <c r="BC274" s="1">
        <f t="shared" si="34"/>
        <v>82</v>
      </c>
      <c r="BD274" s="1">
        <v>1</v>
      </c>
      <c r="BE274" s="1">
        <v>31</v>
      </c>
      <c r="BF274" s="12">
        <v>1</v>
      </c>
    </row>
    <row r="275" spans="1:58">
      <c r="A275" s="1">
        <v>2015</v>
      </c>
      <c r="B275" s="1" t="s">
        <v>124</v>
      </c>
      <c r="C275" s="12">
        <v>18.643000000000001</v>
      </c>
      <c r="D275" s="12">
        <v>47.968000000000004</v>
      </c>
      <c r="E275" s="12">
        <v>0</v>
      </c>
      <c r="F275" s="12">
        <v>0</v>
      </c>
      <c r="G275" s="12">
        <f t="shared" si="28"/>
        <v>66.611000000000004</v>
      </c>
      <c r="H275" s="12">
        <v>66.611000000000004</v>
      </c>
      <c r="I275" s="12">
        <v>103.99600000000001</v>
      </c>
      <c r="J275" s="12">
        <v>114.57899999999999</v>
      </c>
      <c r="K275" s="12">
        <v>0</v>
      </c>
      <c r="L275" s="12">
        <v>0</v>
      </c>
      <c r="M275" s="12">
        <v>0</v>
      </c>
      <c r="N275" s="12">
        <f>+BS_InfraMR[[#This Row],[A.03.1 -  Longitud de Vías de Explotación No Electrificadas Troncales y Ramales (vía principal) (km)]]+BS_InfraMR[[#This Row],[A.04.1 -  Longitud de Vías de Explotación Electrificadas Troncales y Ramales (vía principal) (km)]]</f>
        <v>114.57899999999999</v>
      </c>
      <c r="O275" s="12">
        <v>114.57899999999999</v>
      </c>
      <c r="P275" s="1">
        <v>23</v>
      </c>
      <c r="Q275" s="1">
        <v>6</v>
      </c>
      <c r="R275" s="1">
        <v>1</v>
      </c>
      <c r="S275" s="1">
        <f>+SUM(BS_InfraMR[[#This Row],[A.05.1 - Número de Estaciones en Explotación (cantidad)]:[A.07.1 - Número de Apeaderos en Explotación (cantidad)]])</f>
        <v>30</v>
      </c>
      <c r="T275" s="1">
        <v>18</v>
      </c>
      <c r="U275" s="1">
        <v>31</v>
      </c>
      <c r="V275" s="1">
        <v>0</v>
      </c>
      <c r="W275" s="1">
        <v>26</v>
      </c>
      <c r="X275" s="1">
        <v>0</v>
      </c>
      <c r="Y275" s="1">
        <f t="shared" si="29"/>
        <v>75</v>
      </c>
      <c r="Z275" s="1">
        <v>13</v>
      </c>
      <c r="AA275" s="1">
        <v>13</v>
      </c>
      <c r="AB275" s="1">
        <f>+BS_InfraMR[[#This Row],[Total Pasos Vehiculares a Nivel]]</f>
        <v>75</v>
      </c>
      <c r="AC275" s="1">
        <f t="shared" si="30"/>
        <v>101</v>
      </c>
      <c r="AD275" s="1">
        <v>1</v>
      </c>
      <c r="AE275" s="1">
        <v>8</v>
      </c>
      <c r="AF275" s="1">
        <v>11</v>
      </c>
      <c r="AG275" s="1">
        <f t="shared" si="31"/>
        <v>20</v>
      </c>
      <c r="AH275" s="12">
        <v>16.120999999999999</v>
      </c>
      <c r="AI275" s="12">
        <v>0</v>
      </c>
      <c r="AJ275" s="12">
        <v>50.177</v>
      </c>
      <c r="AK275" s="12">
        <f t="shared" si="32"/>
        <v>66.298000000000002</v>
      </c>
      <c r="AL275" s="1">
        <v>2</v>
      </c>
      <c r="AM275" s="1">
        <v>0</v>
      </c>
      <c r="AN275" s="1">
        <v>13</v>
      </c>
      <c r="AO275" s="1">
        <f t="shared" si="33"/>
        <v>15</v>
      </c>
      <c r="AP275" s="1">
        <v>0</v>
      </c>
      <c r="AQ275" s="1">
        <v>0</v>
      </c>
      <c r="AR275" s="1">
        <v>0</v>
      </c>
      <c r="AS275" s="1">
        <f>+SUM(BS_InfraMR[[#This Row],[B.02.1 - Parque de Coches Eléctricos Motrices]:[B.02.3 - Parque de Coches Eléctricos Motrices Tipo R]])</f>
        <v>0</v>
      </c>
      <c r="AT275" s="1">
        <v>0</v>
      </c>
      <c r="AU275" s="1">
        <v>0</v>
      </c>
      <c r="AV275" s="1">
        <v>0</v>
      </c>
      <c r="AW275" s="1">
        <f>+SUM(BS_InfraMR[[#This Row],[B.03.1 - Parque de Coches Motores Motrices Remolcados]:[B.03.3 - Parque de Coches Motores Motrices Cabina]])</f>
        <v>0</v>
      </c>
      <c r="AX275" s="1">
        <v>43</v>
      </c>
      <c r="AY275" s="1">
        <v>13</v>
      </c>
      <c r="AZ275" s="1">
        <v>0</v>
      </c>
      <c r="BA275" s="1">
        <v>26</v>
      </c>
      <c r="BB275" s="1">
        <v>0</v>
      </c>
      <c r="BC275" s="1">
        <f t="shared" si="34"/>
        <v>82</v>
      </c>
      <c r="BD275" s="1">
        <v>1</v>
      </c>
      <c r="BE275" s="1">
        <v>31</v>
      </c>
      <c r="BF275" s="12">
        <v>1</v>
      </c>
    </row>
    <row r="276" spans="1:58">
      <c r="A276" s="1">
        <v>2015</v>
      </c>
      <c r="B276" s="1" t="s">
        <v>125</v>
      </c>
      <c r="C276" s="12">
        <v>18.643000000000001</v>
      </c>
      <c r="D276" s="12">
        <v>47.968000000000004</v>
      </c>
      <c r="E276" s="12">
        <v>0</v>
      </c>
      <c r="F276" s="12">
        <v>0</v>
      </c>
      <c r="G276" s="12">
        <f t="shared" si="28"/>
        <v>66.611000000000004</v>
      </c>
      <c r="H276" s="12">
        <v>66.611000000000004</v>
      </c>
      <c r="I276" s="12">
        <v>103.99600000000001</v>
      </c>
      <c r="J276" s="12">
        <v>114.57899999999999</v>
      </c>
      <c r="K276" s="12">
        <v>0</v>
      </c>
      <c r="L276" s="12">
        <v>0</v>
      </c>
      <c r="M276" s="12">
        <v>0</v>
      </c>
      <c r="N276" s="12">
        <f>+BS_InfraMR[[#This Row],[A.03.1 -  Longitud de Vías de Explotación No Electrificadas Troncales y Ramales (vía principal) (km)]]+BS_InfraMR[[#This Row],[A.04.1 -  Longitud de Vías de Explotación Electrificadas Troncales y Ramales (vía principal) (km)]]</f>
        <v>114.57899999999999</v>
      </c>
      <c r="O276" s="12">
        <v>114.57899999999999</v>
      </c>
      <c r="P276" s="1">
        <v>23</v>
      </c>
      <c r="Q276" s="1">
        <v>6</v>
      </c>
      <c r="R276" s="1">
        <v>1</v>
      </c>
      <c r="S276" s="1">
        <f>+SUM(BS_InfraMR[[#This Row],[A.05.1 - Número de Estaciones en Explotación (cantidad)]:[A.07.1 - Número de Apeaderos en Explotación (cantidad)]])</f>
        <v>30</v>
      </c>
      <c r="T276" s="1">
        <v>18</v>
      </c>
      <c r="U276" s="1">
        <v>31</v>
      </c>
      <c r="V276" s="1">
        <v>0</v>
      </c>
      <c r="W276" s="1">
        <v>26</v>
      </c>
      <c r="X276" s="1">
        <v>0</v>
      </c>
      <c r="Y276" s="1">
        <f t="shared" si="29"/>
        <v>75</v>
      </c>
      <c r="Z276" s="1">
        <v>13</v>
      </c>
      <c r="AA276" s="1">
        <v>13</v>
      </c>
      <c r="AB276" s="1">
        <f>+BS_InfraMR[[#This Row],[Total Pasos Vehiculares a Nivel]]</f>
        <v>75</v>
      </c>
      <c r="AC276" s="1">
        <f t="shared" si="30"/>
        <v>101</v>
      </c>
      <c r="AD276" s="1">
        <v>1</v>
      </c>
      <c r="AE276" s="1">
        <v>8</v>
      </c>
      <c r="AF276" s="1">
        <v>11</v>
      </c>
      <c r="AG276" s="1">
        <f t="shared" si="31"/>
        <v>20</v>
      </c>
      <c r="AH276" s="12">
        <v>16.120999999999999</v>
      </c>
      <c r="AI276" s="12">
        <v>0</v>
      </c>
      <c r="AJ276" s="12">
        <v>50.177</v>
      </c>
      <c r="AK276" s="12">
        <f t="shared" si="32"/>
        <v>66.298000000000002</v>
      </c>
      <c r="AL276" s="1">
        <v>2</v>
      </c>
      <c r="AM276" s="1">
        <v>0</v>
      </c>
      <c r="AN276" s="1">
        <v>13</v>
      </c>
      <c r="AO276" s="1">
        <f t="shared" si="33"/>
        <v>15</v>
      </c>
      <c r="AP276" s="1">
        <v>0</v>
      </c>
      <c r="AQ276" s="1">
        <v>0</v>
      </c>
      <c r="AR276" s="1">
        <v>0</v>
      </c>
      <c r="AS276" s="1">
        <f>+SUM(BS_InfraMR[[#This Row],[B.02.1 - Parque de Coches Eléctricos Motrices]:[B.02.3 - Parque de Coches Eléctricos Motrices Tipo R]])</f>
        <v>0</v>
      </c>
      <c r="AT276" s="1">
        <v>0</v>
      </c>
      <c r="AU276" s="1">
        <v>0</v>
      </c>
      <c r="AV276" s="1">
        <v>0</v>
      </c>
      <c r="AW276" s="1">
        <f>+SUM(BS_InfraMR[[#This Row],[B.03.1 - Parque de Coches Motores Motrices Remolcados]:[B.03.3 - Parque de Coches Motores Motrices Cabina]])</f>
        <v>0</v>
      </c>
      <c r="AX276" s="1">
        <v>43</v>
      </c>
      <c r="AY276" s="1">
        <v>13</v>
      </c>
      <c r="AZ276" s="1">
        <v>0</v>
      </c>
      <c r="BA276" s="1">
        <v>26</v>
      </c>
      <c r="BB276" s="1">
        <v>0</v>
      </c>
      <c r="BC276" s="1">
        <f t="shared" si="34"/>
        <v>82</v>
      </c>
      <c r="BD276" s="1">
        <v>1</v>
      </c>
      <c r="BE276" s="1">
        <v>31</v>
      </c>
      <c r="BF276" s="12">
        <v>1</v>
      </c>
    </row>
    <row r="277" spans="1:58">
      <c r="A277" s="1">
        <v>2015</v>
      </c>
      <c r="B277" s="1" t="s">
        <v>126</v>
      </c>
      <c r="C277" s="12">
        <v>18.643000000000001</v>
      </c>
      <c r="D277" s="12">
        <v>47.968000000000004</v>
      </c>
      <c r="E277" s="12">
        <v>0</v>
      </c>
      <c r="F277" s="12">
        <v>0</v>
      </c>
      <c r="G277" s="12">
        <f t="shared" si="28"/>
        <v>66.611000000000004</v>
      </c>
      <c r="H277" s="12">
        <v>66.611000000000004</v>
      </c>
      <c r="I277" s="12">
        <v>103.99600000000001</v>
      </c>
      <c r="J277" s="12">
        <v>114.57899999999999</v>
      </c>
      <c r="K277" s="12">
        <v>0</v>
      </c>
      <c r="L277" s="12">
        <v>0</v>
      </c>
      <c r="M277" s="12">
        <v>0</v>
      </c>
      <c r="N277" s="12">
        <f>+BS_InfraMR[[#This Row],[A.03.1 -  Longitud de Vías de Explotación No Electrificadas Troncales y Ramales (vía principal) (km)]]+BS_InfraMR[[#This Row],[A.04.1 -  Longitud de Vías de Explotación Electrificadas Troncales y Ramales (vía principal) (km)]]</f>
        <v>114.57899999999999</v>
      </c>
      <c r="O277" s="12">
        <v>114.57899999999999</v>
      </c>
      <c r="P277" s="1">
        <v>23</v>
      </c>
      <c r="Q277" s="1">
        <v>6</v>
      </c>
      <c r="R277" s="1">
        <v>1</v>
      </c>
      <c r="S277" s="1">
        <f>+SUM(BS_InfraMR[[#This Row],[A.05.1 - Número de Estaciones en Explotación (cantidad)]:[A.07.1 - Número de Apeaderos en Explotación (cantidad)]])</f>
        <v>30</v>
      </c>
      <c r="T277" s="1">
        <v>18</v>
      </c>
      <c r="U277" s="1">
        <v>31</v>
      </c>
      <c r="V277" s="1">
        <v>0</v>
      </c>
      <c r="W277" s="1">
        <v>26</v>
      </c>
      <c r="X277" s="1">
        <v>0</v>
      </c>
      <c r="Y277" s="1">
        <f t="shared" si="29"/>
        <v>75</v>
      </c>
      <c r="Z277" s="1">
        <v>13</v>
      </c>
      <c r="AA277" s="1">
        <v>13</v>
      </c>
      <c r="AB277" s="1">
        <f>+BS_InfraMR[[#This Row],[Total Pasos Vehiculares a Nivel]]</f>
        <v>75</v>
      </c>
      <c r="AC277" s="1">
        <f t="shared" si="30"/>
        <v>101</v>
      </c>
      <c r="AD277" s="1">
        <v>1</v>
      </c>
      <c r="AE277" s="1">
        <v>8</v>
      </c>
      <c r="AF277" s="1">
        <v>11</v>
      </c>
      <c r="AG277" s="1">
        <f t="shared" si="31"/>
        <v>20</v>
      </c>
      <c r="AH277" s="12">
        <v>16.120999999999999</v>
      </c>
      <c r="AI277" s="12">
        <v>0</v>
      </c>
      <c r="AJ277" s="12">
        <v>50.177</v>
      </c>
      <c r="AK277" s="12">
        <f t="shared" si="32"/>
        <v>66.298000000000002</v>
      </c>
      <c r="AL277" s="1">
        <v>2</v>
      </c>
      <c r="AM277" s="1">
        <v>0</v>
      </c>
      <c r="AN277" s="1">
        <v>13</v>
      </c>
      <c r="AO277" s="1">
        <f t="shared" si="33"/>
        <v>15</v>
      </c>
      <c r="AP277" s="1">
        <v>0</v>
      </c>
      <c r="AQ277" s="1">
        <v>0</v>
      </c>
      <c r="AR277" s="1">
        <v>0</v>
      </c>
      <c r="AS277" s="1">
        <f>+SUM(BS_InfraMR[[#This Row],[B.02.1 - Parque de Coches Eléctricos Motrices]:[B.02.3 - Parque de Coches Eléctricos Motrices Tipo R]])</f>
        <v>0</v>
      </c>
      <c r="AT277" s="1">
        <v>0</v>
      </c>
      <c r="AU277" s="1">
        <v>0</v>
      </c>
      <c r="AV277" s="1">
        <v>0</v>
      </c>
      <c r="AW277" s="1">
        <f>+SUM(BS_InfraMR[[#This Row],[B.03.1 - Parque de Coches Motores Motrices Remolcados]:[B.03.3 - Parque de Coches Motores Motrices Cabina]])</f>
        <v>0</v>
      </c>
      <c r="AX277" s="1">
        <v>43</v>
      </c>
      <c r="AY277" s="1">
        <v>13</v>
      </c>
      <c r="AZ277" s="1">
        <v>0</v>
      </c>
      <c r="BA277" s="1">
        <v>26</v>
      </c>
      <c r="BB277" s="1">
        <v>0</v>
      </c>
      <c r="BC277" s="1">
        <f t="shared" si="34"/>
        <v>82</v>
      </c>
      <c r="BD277" s="1">
        <v>1</v>
      </c>
      <c r="BE277" s="1">
        <v>31</v>
      </c>
      <c r="BF277" s="12">
        <v>1</v>
      </c>
    </row>
    <row r="278" spans="1:58">
      <c r="A278" s="1">
        <v>2016</v>
      </c>
      <c r="B278" s="1" t="s">
        <v>115</v>
      </c>
      <c r="C278" s="12">
        <v>18.643000000000001</v>
      </c>
      <c r="D278" s="12">
        <v>47.968000000000004</v>
      </c>
      <c r="E278" s="12">
        <v>0</v>
      </c>
      <c r="F278" s="12">
        <v>0</v>
      </c>
      <c r="G278" s="12">
        <f t="shared" si="28"/>
        <v>66.611000000000004</v>
      </c>
      <c r="H278" s="12">
        <v>66.611000000000004</v>
      </c>
      <c r="I278" s="12">
        <v>103.99600000000001</v>
      </c>
      <c r="J278" s="12">
        <v>114.57899999999999</v>
      </c>
      <c r="K278" s="12">
        <v>0</v>
      </c>
      <c r="L278" s="12">
        <v>0</v>
      </c>
      <c r="M278" s="12">
        <v>0</v>
      </c>
      <c r="N278" s="12">
        <f>+BS_InfraMR[[#This Row],[A.03.1 -  Longitud de Vías de Explotación No Electrificadas Troncales y Ramales (vía principal) (km)]]+BS_InfraMR[[#This Row],[A.04.1 -  Longitud de Vías de Explotación Electrificadas Troncales y Ramales (vía principal) (km)]]</f>
        <v>114.57899999999999</v>
      </c>
      <c r="O278" s="12">
        <v>114.57899999999999</v>
      </c>
      <c r="P278" s="1">
        <v>23</v>
      </c>
      <c r="Q278" s="1">
        <v>6</v>
      </c>
      <c r="R278" s="1">
        <v>1</v>
      </c>
      <c r="S278" s="1">
        <f>+SUM(BS_InfraMR[[#This Row],[A.05.1 - Número de Estaciones en Explotación (cantidad)]:[A.07.1 - Número de Apeaderos en Explotación (cantidad)]])</f>
        <v>30</v>
      </c>
      <c r="T278" s="1">
        <v>18</v>
      </c>
      <c r="U278" s="1">
        <v>31</v>
      </c>
      <c r="V278" s="1">
        <v>0</v>
      </c>
      <c r="W278" s="1">
        <v>26</v>
      </c>
      <c r="X278" s="1">
        <v>0</v>
      </c>
      <c r="Y278" s="1">
        <f t="shared" si="29"/>
        <v>75</v>
      </c>
      <c r="Z278" s="1">
        <v>13</v>
      </c>
      <c r="AA278" s="1">
        <v>13</v>
      </c>
      <c r="AB278" s="1">
        <f>+BS_InfraMR[[#This Row],[Total Pasos Vehiculares a Nivel]]</f>
        <v>75</v>
      </c>
      <c r="AC278" s="1">
        <f t="shared" si="30"/>
        <v>101</v>
      </c>
      <c r="AD278" s="1">
        <v>1</v>
      </c>
      <c r="AE278" s="1">
        <v>8</v>
      </c>
      <c r="AF278" s="1">
        <v>11</v>
      </c>
      <c r="AG278" s="1">
        <f t="shared" si="31"/>
        <v>20</v>
      </c>
      <c r="AH278" s="12">
        <v>16.120999999999999</v>
      </c>
      <c r="AI278" s="12">
        <v>0</v>
      </c>
      <c r="AJ278" s="12">
        <v>50.177</v>
      </c>
      <c r="AK278" s="12">
        <f t="shared" si="32"/>
        <v>66.298000000000002</v>
      </c>
      <c r="AL278" s="1">
        <v>2</v>
      </c>
      <c r="AM278" s="1">
        <v>0</v>
      </c>
      <c r="AN278" s="1">
        <v>13</v>
      </c>
      <c r="AO278" s="1">
        <f t="shared" si="33"/>
        <v>15</v>
      </c>
      <c r="AP278" s="1">
        <v>0</v>
      </c>
      <c r="AQ278" s="1">
        <v>0</v>
      </c>
      <c r="AR278" s="1">
        <v>0</v>
      </c>
      <c r="AS278" s="1">
        <f>+SUM(BS_InfraMR[[#This Row],[B.02.1 - Parque de Coches Eléctricos Motrices]:[B.02.3 - Parque de Coches Eléctricos Motrices Tipo R]])</f>
        <v>0</v>
      </c>
      <c r="AT278" s="1">
        <v>0</v>
      </c>
      <c r="AU278" s="1">
        <v>0</v>
      </c>
      <c r="AV278" s="1">
        <v>0</v>
      </c>
      <c r="AW278" s="1">
        <f>+SUM(BS_InfraMR[[#This Row],[B.03.1 - Parque de Coches Motores Motrices Remolcados]:[B.03.3 - Parque de Coches Motores Motrices Cabina]])</f>
        <v>0</v>
      </c>
      <c r="AX278" s="1">
        <v>43</v>
      </c>
      <c r="AY278" s="1">
        <v>13</v>
      </c>
      <c r="AZ278" s="1">
        <v>0</v>
      </c>
      <c r="BA278" s="1">
        <v>26</v>
      </c>
      <c r="BB278" s="1">
        <v>0</v>
      </c>
      <c r="BC278" s="1">
        <f t="shared" si="34"/>
        <v>82</v>
      </c>
      <c r="BD278" s="1">
        <v>1</v>
      </c>
      <c r="BE278" s="1">
        <v>31</v>
      </c>
      <c r="BF278" s="12">
        <v>1</v>
      </c>
    </row>
    <row r="279" spans="1:58">
      <c r="A279" s="1">
        <v>2016</v>
      </c>
      <c r="B279" s="1" t="s">
        <v>116</v>
      </c>
      <c r="C279" s="12">
        <v>18.643000000000001</v>
      </c>
      <c r="D279" s="12">
        <v>47.968000000000004</v>
      </c>
      <c r="E279" s="12">
        <v>0</v>
      </c>
      <c r="F279" s="12">
        <v>0</v>
      </c>
      <c r="G279" s="12">
        <f t="shared" si="28"/>
        <v>66.611000000000004</v>
      </c>
      <c r="H279" s="12">
        <v>66.611000000000004</v>
      </c>
      <c r="I279" s="12">
        <v>103.99600000000001</v>
      </c>
      <c r="J279" s="12">
        <v>114.57899999999999</v>
      </c>
      <c r="K279" s="12">
        <v>0</v>
      </c>
      <c r="L279" s="12">
        <v>0</v>
      </c>
      <c r="M279" s="12">
        <v>0</v>
      </c>
      <c r="N279" s="12">
        <f>+BS_InfraMR[[#This Row],[A.03.1 -  Longitud de Vías de Explotación No Electrificadas Troncales y Ramales (vía principal) (km)]]+BS_InfraMR[[#This Row],[A.04.1 -  Longitud de Vías de Explotación Electrificadas Troncales y Ramales (vía principal) (km)]]</f>
        <v>114.57899999999999</v>
      </c>
      <c r="O279" s="12">
        <v>114.57899999999999</v>
      </c>
      <c r="P279" s="1">
        <v>23</v>
      </c>
      <c r="Q279" s="1">
        <v>6</v>
      </c>
      <c r="R279" s="1">
        <v>1</v>
      </c>
      <c r="S279" s="1">
        <f>+SUM(BS_InfraMR[[#This Row],[A.05.1 - Número de Estaciones en Explotación (cantidad)]:[A.07.1 - Número de Apeaderos en Explotación (cantidad)]])</f>
        <v>30</v>
      </c>
      <c r="T279" s="1">
        <v>18</v>
      </c>
      <c r="U279" s="1">
        <v>31</v>
      </c>
      <c r="V279" s="1">
        <v>0</v>
      </c>
      <c r="W279" s="1">
        <v>26</v>
      </c>
      <c r="X279" s="1">
        <v>0</v>
      </c>
      <c r="Y279" s="1">
        <f t="shared" si="29"/>
        <v>75</v>
      </c>
      <c r="Z279" s="1">
        <v>13</v>
      </c>
      <c r="AA279" s="1">
        <v>13</v>
      </c>
      <c r="AB279" s="1">
        <f>+BS_InfraMR[[#This Row],[Total Pasos Vehiculares a Nivel]]</f>
        <v>75</v>
      </c>
      <c r="AC279" s="1">
        <f t="shared" si="30"/>
        <v>101</v>
      </c>
      <c r="AD279" s="1">
        <v>1</v>
      </c>
      <c r="AE279" s="1">
        <v>8</v>
      </c>
      <c r="AF279" s="1">
        <v>11</v>
      </c>
      <c r="AG279" s="1">
        <f t="shared" si="31"/>
        <v>20</v>
      </c>
      <c r="AH279" s="12">
        <v>16.120999999999999</v>
      </c>
      <c r="AI279" s="12">
        <v>0</v>
      </c>
      <c r="AJ279" s="12">
        <v>50.177</v>
      </c>
      <c r="AK279" s="12">
        <f t="shared" si="32"/>
        <v>66.298000000000002</v>
      </c>
      <c r="AL279" s="1">
        <v>2</v>
      </c>
      <c r="AM279" s="1">
        <v>0</v>
      </c>
      <c r="AN279" s="1">
        <v>13</v>
      </c>
      <c r="AO279" s="1">
        <f t="shared" si="33"/>
        <v>15</v>
      </c>
      <c r="AP279" s="1">
        <v>0</v>
      </c>
      <c r="AQ279" s="1">
        <v>0</v>
      </c>
      <c r="AR279" s="1">
        <v>0</v>
      </c>
      <c r="AS279" s="1">
        <f>+SUM(BS_InfraMR[[#This Row],[B.02.1 - Parque de Coches Eléctricos Motrices]:[B.02.3 - Parque de Coches Eléctricos Motrices Tipo R]])</f>
        <v>0</v>
      </c>
      <c r="AT279" s="1">
        <v>0</v>
      </c>
      <c r="AU279" s="1">
        <v>0</v>
      </c>
      <c r="AV279" s="1">
        <v>0</v>
      </c>
      <c r="AW279" s="1">
        <f>+SUM(BS_InfraMR[[#This Row],[B.03.1 - Parque de Coches Motores Motrices Remolcados]:[B.03.3 - Parque de Coches Motores Motrices Cabina]])</f>
        <v>0</v>
      </c>
      <c r="AX279" s="1">
        <v>43</v>
      </c>
      <c r="AY279" s="1">
        <v>13</v>
      </c>
      <c r="AZ279" s="1">
        <v>0</v>
      </c>
      <c r="BA279" s="1">
        <v>26</v>
      </c>
      <c r="BB279" s="1">
        <v>0</v>
      </c>
      <c r="BC279" s="1">
        <f t="shared" si="34"/>
        <v>82</v>
      </c>
      <c r="BD279" s="1">
        <v>1</v>
      </c>
      <c r="BE279" s="1">
        <v>31</v>
      </c>
      <c r="BF279" s="12">
        <v>1</v>
      </c>
    </row>
    <row r="280" spans="1:58">
      <c r="A280" s="1">
        <v>2016</v>
      </c>
      <c r="B280" s="1" t="s">
        <v>117</v>
      </c>
      <c r="C280" s="12">
        <v>18.643000000000001</v>
      </c>
      <c r="D280" s="12">
        <v>47.968000000000004</v>
      </c>
      <c r="E280" s="12">
        <v>0</v>
      </c>
      <c r="F280" s="12">
        <v>0</v>
      </c>
      <c r="G280" s="12">
        <f t="shared" si="28"/>
        <v>66.611000000000004</v>
      </c>
      <c r="H280" s="12">
        <v>66.611000000000004</v>
      </c>
      <c r="I280" s="12">
        <v>103.99600000000001</v>
      </c>
      <c r="J280" s="12">
        <v>114.57899999999999</v>
      </c>
      <c r="K280" s="12">
        <v>0</v>
      </c>
      <c r="L280" s="12">
        <v>0</v>
      </c>
      <c r="M280" s="12">
        <v>0</v>
      </c>
      <c r="N280" s="12">
        <f>+BS_InfraMR[[#This Row],[A.03.1 -  Longitud de Vías de Explotación No Electrificadas Troncales y Ramales (vía principal) (km)]]+BS_InfraMR[[#This Row],[A.04.1 -  Longitud de Vías de Explotación Electrificadas Troncales y Ramales (vía principal) (km)]]</f>
        <v>114.57899999999999</v>
      </c>
      <c r="O280" s="12">
        <v>114.57899999999999</v>
      </c>
      <c r="P280" s="1">
        <v>23</v>
      </c>
      <c r="Q280" s="1">
        <v>6</v>
      </c>
      <c r="R280" s="1">
        <v>1</v>
      </c>
      <c r="S280" s="1">
        <f>+SUM(BS_InfraMR[[#This Row],[A.05.1 - Número de Estaciones en Explotación (cantidad)]:[A.07.1 - Número de Apeaderos en Explotación (cantidad)]])</f>
        <v>30</v>
      </c>
      <c r="T280" s="1">
        <v>18</v>
      </c>
      <c r="U280" s="1">
        <v>31</v>
      </c>
      <c r="V280" s="1">
        <v>0</v>
      </c>
      <c r="W280" s="1">
        <v>26</v>
      </c>
      <c r="X280" s="1">
        <v>0</v>
      </c>
      <c r="Y280" s="1">
        <f t="shared" si="29"/>
        <v>75</v>
      </c>
      <c r="Z280" s="1">
        <v>13</v>
      </c>
      <c r="AA280" s="1">
        <v>13</v>
      </c>
      <c r="AB280" s="1">
        <f>+BS_InfraMR[[#This Row],[Total Pasos Vehiculares a Nivel]]</f>
        <v>75</v>
      </c>
      <c r="AC280" s="1">
        <f t="shared" si="30"/>
        <v>101</v>
      </c>
      <c r="AD280" s="1">
        <v>1</v>
      </c>
      <c r="AE280" s="1">
        <v>8</v>
      </c>
      <c r="AF280" s="1">
        <v>11</v>
      </c>
      <c r="AG280" s="1">
        <f t="shared" si="31"/>
        <v>20</v>
      </c>
      <c r="AH280" s="12">
        <v>16.120999999999999</v>
      </c>
      <c r="AI280" s="12">
        <v>0</v>
      </c>
      <c r="AJ280" s="12">
        <v>50.177</v>
      </c>
      <c r="AK280" s="12">
        <f t="shared" si="32"/>
        <v>66.298000000000002</v>
      </c>
      <c r="AL280" s="1">
        <v>2</v>
      </c>
      <c r="AM280" s="1">
        <v>0</v>
      </c>
      <c r="AN280" s="1">
        <v>13</v>
      </c>
      <c r="AO280" s="1">
        <f t="shared" si="33"/>
        <v>15</v>
      </c>
      <c r="AP280" s="1">
        <v>0</v>
      </c>
      <c r="AQ280" s="1">
        <v>0</v>
      </c>
      <c r="AR280" s="1">
        <v>0</v>
      </c>
      <c r="AS280" s="1">
        <f>+SUM(BS_InfraMR[[#This Row],[B.02.1 - Parque de Coches Eléctricos Motrices]:[B.02.3 - Parque de Coches Eléctricos Motrices Tipo R]])</f>
        <v>0</v>
      </c>
      <c r="AT280" s="1">
        <v>0</v>
      </c>
      <c r="AU280" s="1">
        <v>0</v>
      </c>
      <c r="AV280" s="1">
        <v>0</v>
      </c>
      <c r="AW280" s="1">
        <f>+SUM(BS_InfraMR[[#This Row],[B.03.1 - Parque de Coches Motores Motrices Remolcados]:[B.03.3 - Parque de Coches Motores Motrices Cabina]])</f>
        <v>0</v>
      </c>
      <c r="AX280" s="1">
        <v>43</v>
      </c>
      <c r="AY280" s="1">
        <v>13</v>
      </c>
      <c r="AZ280" s="1">
        <v>0</v>
      </c>
      <c r="BA280" s="1">
        <v>26</v>
      </c>
      <c r="BB280" s="1">
        <v>0</v>
      </c>
      <c r="BC280" s="1">
        <f t="shared" si="34"/>
        <v>82</v>
      </c>
      <c r="BD280" s="1">
        <v>1</v>
      </c>
      <c r="BE280" s="1">
        <v>31</v>
      </c>
      <c r="BF280" s="12">
        <v>1</v>
      </c>
    </row>
    <row r="281" spans="1:58">
      <c r="A281" s="1">
        <v>2016</v>
      </c>
      <c r="B281" s="1" t="s">
        <v>118</v>
      </c>
      <c r="C281" s="12">
        <v>18.643000000000001</v>
      </c>
      <c r="D281" s="12">
        <v>47.968000000000004</v>
      </c>
      <c r="E281" s="12">
        <v>0</v>
      </c>
      <c r="F281" s="12">
        <v>0</v>
      </c>
      <c r="G281" s="12">
        <f t="shared" si="28"/>
        <v>66.611000000000004</v>
      </c>
      <c r="H281" s="12">
        <v>66.611000000000004</v>
      </c>
      <c r="I281" s="12">
        <v>103.99600000000001</v>
      </c>
      <c r="J281" s="12">
        <v>114.57899999999999</v>
      </c>
      <c r="K281" s="12">
        <v>0</v>
      </c>
      <c r="L281" s="12">
        <v>0</v>
      </c>
      <c r="M281" s="12">
        <v>0</v>
      </c>
      <c r="N281" s="12">
        <f>+BS_InfraMR[[#This Row],[A.03.1 -  Longitud de Vías de Explotación No Electrificadas Troncales y Ramales (vía principal) (km)]]+BS_InfraMR[[#This Row],[A.04.1 -  Longitud de Vías de Explotación Electrificadas Troncales y Ramales (vía principal) (km)]]</f>
        <v>114.57899999999999</v>
      </c>
      <c r="O281" s="12">
        <v>114.57899999999999</v>
      </c>
      <c r="P281" s="1">
        <v>23</v>
      </c>
      <c r="Q281" s="1">
        <v>6</v>
      </c>
      <c r="R281" s="1">
        <v>1</v>
      </c>
      <c r="S281" s="1">
        <f>+SUM(BS_InfraMR[[#This Row],[A.05.1 - Número de Estaciones en Explotación (cantidad)]:[A.07.1 - Número de Apeaderos en Explotación (cantidad)]])</f>
        <v>30</v>
      </c>
      <c r="T281" s="1">
        <v>18</v>
      </c>
      <c r="U281" s="1">
        <v>31</v>
      </c>
      <c r="V281" s="1">
        <v>0</v>
      </c>
      <c r="W281" s="1">
        <v>26</v>
      </c>
      <c r="X281" s="1">
        <v>0</v>
      </c>
      <c r="Y281" s="1">
        <f t="shared" si="29"/>
        <v>75</v>
      </c>
      <c r="Z281" s="1">
        <v>13</v>
      </c>
      <c r="AA281" s="1">
        <v>13</v>
      </c>
      <c r="AB281" s="1">
        <f>+BS_InfraMR[[#This Row],[Total Pasos Vehiculares a Nivel]]</f>
        <v>75</v>
      </c>
      <c r="AC281" s="1">
        <f t="shared" si="30"/>
        <v>101</v>
      </c>
      <c r="AD281" s="1">
        <v>1</v>
      </c>
      <c r="AE281" s="1">
        <v>8</v>
      </c>
      <c r="AF281" s="1">
        <v>11</v>
      </c>
      <c r="AG281" s="1">
        <f t="shared" si="31"/>
        <v>20</v>
      </c>
      <c r="AH281" s="12">
        <v>16.120999999999999</v>
      </c>
      <c r="AI281" s="12">
        <v>0</v>
      </c>
      <c r="AJ281" s="12">
        <v>50.177</v>
      </c>
      <c r="AK281" s="12">
        <f t="shared" si="32"/>
        <v>66.298000000000002</v>
      </c>
      <c r="AL281" s="1">
        <v>2</v>
      </c>
      <c r="AM281" s="1">
        <v>0</v>
      </c>
      <c r="AN281" s="1">
        <v>13</v>
      </c>
      <c r="AO281" s="1">
        <f t="shared" si="33"/>
        <v>15</v>
      </c>
      <c r="AP281" s="1">
        <v>0</v>
      </c>
      <c r="AQ281" s="1">
        <v>0</v>
      </c>
      <c r="AR281" s="1">
        <v>0</v>
      </c>
      <c r="AS281" s="1">
        <f>+SUM(BS_InfraMR[[#This Row],[B.02.1 - Parque de Coches Eléctricos Motrices]:[B.02.3 - Parque de Coches Eléctricos Motrices Tipo R]])</f>
        <v>0</v>
      </c>
      <c r="AT281" s="1">
        <v>0</v>
      </c>
      <c r="AU281" s="1">
        <v>0</v>
      </c>
      <c r="AV281" s="1">
        <v>0</v>
      </c>
      <c r="AW281" s="1">
        <f>+SUM(BS_InfraMR[[#This Row],[B.03.1 - Parque de Coches Motores Motrices Remolcados]:[B.03.3 - Parque de Coches Motores Motrices Cabina]])</f>
        <v>0</v>
      </c>
      <c r="AX281" s="1">
        <v>43</v>
      </c>
      <c r="AY281" s="1">
        <v>13</v>
      </c>
      <c r="AZ281" s="1">
        <v>0</v>
      </c>
      <c r="BA281" s="1">
        <v>26</v>
      </c>
      <c r="BB281" s="1">
        <v>0</v>
      </c>
      <c r="BC281" s="1">
        <f t="shared" si="34"/>
        <v>82</v>
      </c>
      <c r="BD281" s="1">
        <v>1</v>
      </c>
      <c r="BE281" s="1">
        <v>31</v>
      </c>
      <c r="BF281" s="12">
        <v>1</v>
      </c>
    </row>
    <row r="282" spans="1:58">
      <c r="A282" s="1">
        <v>2016</v>
      </c>
      <c r="B282" s="1" t="s">
        <v>119</v>
      </c>
      <c r="C282" s="12">
        <v>18.643000000000001</v>
      </c>
      <c r="D282" s="12">
        <v>47.968000000000004</v>
      </c>
      <c r="E282" s="12">
        <v>0</v>
      </c>
      <c r="F282" s="12">
        <v>0</v>
      </c>
      <c r="G282" s="12">
        <f t="shared" si="28"/>
        <v>66.611000000000004</v>
      </c>
      <c r="H282" s="12">
        <v>66.611000000000004</v>
      </c>
      <c r="I282" s="12">
        <v>103.99600000000001</v>
      </c>
      <c r="J282" s="12">
        <v>114.57899999999999</v>
      </c>
      <c r="K282" s="12">
        <v>0</v>
      </c>
      <c r="L282" s="12">
        <v>0</v>
      </c>
      <c r="M282" s="12">
        <v>0</v>
      </c>
      <c r="N282" s="12">
        <f>+BS_InfraMR[[#This Row],[A.03.1 -  Longitud de Vías de Explotación No Electrificadas Troncales y Ramales (vía principal) (km)]]+BS_InfraMR[[#This Row],[A.04.1 -  Longitud de Vías de Explotación Electrificadas Troncales y Ramales (vía principal) (km)]]</f>
        <v>114.57899999999999</v>
      </c>
      <c r="O282" s="12">
        <v>114.57899999999999</v>
      </c>
      <c r="P282" s="1">
        <v>23</v>
      </c>
      <c r="Q282" s="1">
        <v>6</v>
      </c>
      <c r="R282" s="1">
        <v>1</v>
      </c>
      <c r="S282" s="1">
        <f>+SUM(BS_InfraMR[[#This Row],[A.05.1 - Número de Estaciones en Explotación (cantidad)]:[A.07.1 - Número de Apeaderos en Explotación (cantidad)]])</f>
        <v>30</v>
      </c>
      <c r="T282" s="1">
        <v>18</v>
      </c>
      <c r="U282" s="1">
        <v>31</v>
      </c>
      <c r="V282" s="1">
        <v>0</v>
      </c>
      <c r="W282" s="1">
        <v>26</v>
      </c>
      <c r="X282" s="1">
        <v>0</v>
      </c>
      <c r="Y282" s="1">
        <f t="shared" si="29"/>
        <v>75</v>
      </c>
      <c r="Z282" s="1">
        <v>13</v>
      </c>
      <c r="AA282" s="1">
        <v>13</v>
      </c>
      <c r="AB282" s="1">
        <f>+BS_InfraMR[[#This Row],[Total Pasos Vehiculares a Nivel]]</f>
        <v>75</v>
      </c>
      <c r="AC282" s="1">
        <f t="shared" si="30"/>
        <v>101</v>
      </c>
      <c r="AD282" s="1">
        <v>1</v>
      </c>
      <c r="AE282" s="1">
        <v>8</v>
      </c>
      <c r="AF282" s="1">
        <v>11</v>
      </c>
      <c r="AG282" s="1">
        <f t="shared" si="31"/>
        <v>20</v>
      </c>
      <c r="AH282" s="12">
        <v>16.120999999999999</v>
      </c>
      <c r="AI282" s="12">
        <v>0</v>
      </c>
      <c r="AJ282" s="12">
        <v>50.177</v>
      </c>
      <c r="AK282" s="12">
        <f t="shared" si="32"/>
        <v>66.298000000000002</v>
      </c>
      <c r="AL282" s="1">
        <v>2</v>
      </c>
      <c r="AM282" s="1">
        <v>0</v>
      </c>
      <c r="AN282" s="1">
        <v>13</v>
      </c>
      <c r="AO282" s="1">
        <f t="shared" si="33"/>
        <v>15</v>
      </c>
      <c r="AP282" s="1">
        <v>0</v>
      </c>
      <c r="AQ282" s="1">
        <v>0</v>
      </c>
      <c r="AR282" s="1">
        <v>0</v>
      </c>
      <c r="AS282" s="1">
        <f>+SUM(BS_InfraMR[[#This Row],[B.02.1 - Parque de Coches Eléctricos Motrices]:[B.02.3 - Parque de Coches Eléctricos Motrices Tipo R]])</f>
        <v>0</v>
      </c>
      <c r="AT282" s="1">
        <v>0</v>
      </c>
      <c r="AU282" s="1">
        <v>0</v>
      </c>
      <c r="AV282" s="1">
        <v>0</v>
      </c>
      <c r="AW282" s="1">
        <f>+SUM(BS_InfraMR[[#This Row],[B.03.1 - Parque de Coches Motores Motrices Remolcados]:[B.03.3 - Parque de Coches Motores Motrices Cabina]])</f>
        <v>0</v>
      </c>
      <c r="AX282" s="1">
        <v>43</v>
      </c>
      <c r="AY282" s="1">
        <v>13</v>
      </c>
      <c r="AZ282" s="1">
        <v>0</v>
      </c>
      <c r="BA282" s="1">
        <v>26</v>
      </c>
      <c r="BB282" s="1">
        <v>0</v>
      </c>
      <c r="BC282" s="1">
        <f t="shared" si="34"/>
        <v>82</v>
      </c>
      <c r="BD282" s="1">
        <v>1</v>
      </c>
      <c r="BE282" s="1">
        <v>31</v>
      </c>
      <c r="BF282" s="12">
        <v>1</v>
      </c>
    </row>
    <row r="283" spans="1:58">
      <c r="A283" s="1">
        <v>2016</v>
      </c>
      <c r="B283" s="1" t="s">
        <v>120</v>
      </c>
      <c r="C283" s="12">
        <v>18.643000000000001</v>
      </c>
      <c r="D283" s="12">
        <v>47.968000000000004</v>
      </c>
      <c r="E283" s="12">
        <v>0</v>
      </c>
      <c r="F283" s="12">
        <v>0</v>
      </c>
      <c r="G283" s="12">
        <f t="shared" si="28"/>
        <v>66.611000000000004</v>
      </c>
      <c r="H283" s="12">
        <v>66.611000000000004</v>
      </c>
      <c r="I283" s="12">
        <v>103.99600000000001</v>
      </c>
      <c r="J283" s="12">
        <v>114.57899999999999</v>
      </c>
      <c r="K283" s="12">
        <v>0</v>
      </c>
      <c r="L283" s="12">
        <v>0</v>
      </c>
      <c r="M283" s="12">
        <v>0</v>
      </c>
      <c r="N283" s="12">
        <f>+BS_InfraMR[[#This Row],[A.03.1 -  Longitud de Vías de Explotación No Electrificadas Troncales y Ramales (vía principal) (km)]]+BS_InfraMR[[#This Row],[A.04.1 -  Longitud de Vías de Explotación Electrificadas Troncales y Ramales (vía principal) (km)]]</f>
        <v>114.57899999999999</v>
      </c>
      <c r="O283" s="12">
        <v>114.57899999999999</v>
      </c>
      <c r="P283" s="1">
        <v>23</v>
      </c>
      <c r="Q283" s="1">
        <v>6</v>
      </c>
      <c r="R283" s="1">
        <v>1</v>
      </c>
      <c r="S283" s="1">
        <f>+SUM(BS_InfraMR[[#This Row],[A.05.1 - Número de Estaciones en Explotación (cantidad)]:[A.07.1 - Número de Apeaderos en Explotación (cantidad)]])</f>
        <v>30</v>
      </c>
      <c r="T283" s="1">
        <v>18</v>
      </c>
      <c r="U283" s="1">
        <v>31</v>
      </c>
      <c r="V283" s="1">
        <v>0</v>
      </c>
      <c r="W283" s="1">
        <v>26</v>
      </c>
      <c r="X283" s="1">
        <v>0</v>
      </c>
      <c r="Y283" s="1">
        <f t="shared" si="29"/>
        <v>75</v>
      </c>
      <c r="Z283" s="1">
        <v>13</v>
      </c>
      <c r="AA283" s="1">
        <v>13</v>
      </c>
      <c r="AB283" s="1">
        <f>+BS_InfraMR[[#This Row],[Total Pasos Vehiculares a Nivel]]</f>
        <v>75</v>
      </c>
      <c r="AC283" s="1">
        <f t="shared" si="30"/>
        <v>101</v>
      </c>
      <c r="AD283" s="1">
        <v>1</v>
      </c>
      <c r="AE283" s="1">
        <v>8</v>
      </c>
      <c r="AF283" s="1">
        <v>11</v>
      </c>
      <c r="AG283" s="1">
        <f t="shared" si="31"/>
        <v>20</v>
      </c>
      <c r="AH283" s="12">
        <v>16.120999999999999</v>
      </c>
      <c r="AI283" s="12">
        <v>0</v>
      </c>
      <c r="AJ283" s="12">
        <v>50.177</v>
      </c>
      <c r="AK283" s="12">
        <f t="shared" si="32"/>
        <v>66.298000000000002</v>
      </c>
      <c r="AL283" s="1">
        <v>2</v>
      </c>
      <c r="AM283" s="1">
        <v>0</v>
      </c>
      <c r="AN283" s="1">
        <v>13</v>
      </c>
      <c r="AO283" s="1">
        <f t="shared" si="33"/>
        <v>15</v>
      </c>
      <c r="AP283" s="1">
        <v>0</v>
      </c>
      <c r="AQ283" s="1">
        <v>0</v>
      </c>
      <c r="AR283" s="1">
        <v>0</v>
      </c>
      <c r="AS283" s="1">
        <f>+SUM(BS_InfraMR[[#This Row],[B.02.1 - Parque de Coches Eléctricos Motrices]:[B.02.3 - Parque de Coches Eléctricos Motrices Tipo R]])</f>
        <v>0</v>
      </c>
      <c r="AT283" s="1">
        <v>0</v>
      </c>
      <c r="AU283" s="1">
        <v>0</v>
      </c>
      <c r="AV283" s="1">
        <v>0</v>
      </c>
      <c r="AW283" s="1">
        <f>+SUM(BS_InfraMR[[#This Row],[B.03.1 - Parque de Coches Motores Motrices Remolcados]:[B.03.3 - Parque de Coches Motores Motrices Cabina]])</f>
        <v>0</v>
      </c>
      <c r="AX283" s="1">
        <v>43</v>
      </c>
      <c r="AY283" s="1">
        <v>13</v>
      </c>
      <c r="AZ283" s="1">
        <v>0</v>
      </c>
      <c r="BA283" s="1">
        <v>26</v>
      </c>
      <c r="BB283" s="1">
        <v>0</v>
      </c>
      <c r="BC283" s="1">
        <f t="shared" si="34"/>
        <v>82</v>
      </c>
      <c r="BD283" s="1">
        <v>1</v>
      </c>
      <c r="BE283" s="1">
        <v>31</v>
      </c>
      <c r="BF283" s="12">
        <v>1</v>
      </c>
    </row>
    <row r="284" spans="1:58">
      <c r="A284" s="1">
        <v>2016</v>
      </c>
      <c r="B284" s="1" t="s">
        <v>121</v>
      </c>
      <c r="C284" s="12">
        <v>18.643000000000001</v>
      </c>
      <c r="D284" s="12">
        <v>47.968000000000004</v>
      </c>
      <c r="E284" s="12">
        <v>0</v>
      </c>
      <c r="F284" s="12">
        <v>0</v>
      </c>
      <c r="G284" s="12">
        <f t="shared" si="28"/>
        <v>66.611000000000004</v>
      </c>
      <c r="H284" s="12">
        <v>66.611000000000004</v>
      </c>
      <c r="I284" s="12">
        <v>103.99600000000001</v>
      </c>
      <c r="J284" s="12">
        <v>114.57899999999999</v>
      </c>
      <c r="K284" s="12">
        <v>0</v>
      </c>
      <c r="L284" s="12">
        <v>0</v>
      </c>
      <c r="M284" s="12">
        <v>0</v>
      </c>
      <c r="N284" s="12">
        <f>+BS_InfraMR[[#This Row],[A.03.1 -  Longitud de Vías de Explotación No Electrificadas Troncales y Ramales (vía principal) (km)]]+BS_InfraMR[[#This Row],[A.04.1 -  Longitud de Vías de Explotación Electrificadas Troncales y Ramales (vía principal) (km)]]</f>
        <v>114.57899999999999</v>
      </c>
      <c r="O284" s="12">
        <v>114.57899999999999</v>
      </c>
      <c r="P284" s="1">
        <v>23</v>
      </c>
      <c r="Q284" s="1">
        <v>6</v>
      </c>
      <c r="R284" s="1">
        <v>1</v>
      </c>
      <c r="S284" s="1">
        <f>+SUM(BS_InfraMR[[#This Row],[A.05.1 - Número de Estaciones en Explotación (cantidad)]:[A.07.1 - Número de Apeaderos en Explotación (cantidad)]])</f>
        <v>30</v>
      </c>
      <c r="T284" s="1">
        <v>18</v>
      </c>
      <c r="U284" s="1">
        <v>31</v>
      </c>
      <c r="V284" s="1">
        <v>0</v>
      </c>
      <c r="W284" s="1">
        <v>26</v>
      </c>
      <c r="X284" s="1">
        <v>0</v>
      </c>
      <c r="Y284" s="1">
        <f t="shared" si="29"/>
        <v>75</v>
      </c>
      <c r="Z284" s="1">
        <v>13</v>
      </c>
      <c r="AA284" s="1">
        <v>13</v>
      </c>
      <c r="AB284" s="1">
        <f>+BS_InfraMR[[#This Row],[Total Pasos Vehiculares a Nivel]]</f>
        <v>75</v>
      </c>
      <c r="AC284" s="1">
        <f t="shared" si="30"/>
        <v>101</v>
      </c>
      <c r="AD284" s="1">
        <v>1</v>
      </c>
      <c r="AE284" s="1">
        <v>8</v>
      </c>
      <c r="AF284" s="1">
        <v>11</v>
      </c>
      <c r="AG284" s="1">
        <f t="shared" si="31"/>
        <v>20</v>
      </c>
      <c r="AH284" s="12">
        <v>16.120999999999999</v>
      </c>
      <c r="AI284" s="12">
        <v>0</v>
      </c>
      <c r="AJ284" s="12">
        <v>50.177</v>
      </c>
      <c r="AK284" s="12">
        <f t="shared" si="32"/>
        <v>66.298000000000002</v>
      </c>
      <c r="AL284" s="1">
        <v>2</v>
      </c>
      <c r="AM284" s="1">
        <v>0</v>
      </c>
      <c r="AN284" s="1">
        <v>13</v>
      </c>
      <c r="AO284" s="1">
        <f t="shared" si="33"/>
        <v>15</v>
      </c>
      <c r="AP284" s="1">
        <v>0</v>
      </c>
      <c r="AQ284" s="1">
        <v>0</v>
      </c>
      <c r="AR284" s="1">
        <v>0</v>
      </c>
      <c r="AS284" s="1">
        <f>+SUM(BS_InfraMR[[#This Row],[B.02.1 - Parque de Coches Eléctricos Motrices]:[B.02.3 - Parque de Coches Eléctricos Motrices Tipo R]])</f>
        <v>0</v>
      </c>
      <c r="AT284" s="1">
        <v>0</v>
      </c>
      <c r="AU284" s="1">
        <v>0</v>
      </c>
      <c r="AV284" s="1">
        <v>0</v>
      </c>
      <c r="AW284" s="1">
        <f>+SUM(BS_InfraMR[[#This Row],[B.03.1 - Parque de Coches Motores Motrices Remolcados]:[B.03.3 - Parque de Coches Motores Motrices Cabina]])</f>
        <v>0</v>
      </c>
      <c r="AX284" s="1">
        <v>43</v>
      </c>
      <c r="AY284" s="1">
        <v>13</v>
      </c>
      <c r="AZ284" s="1">
        <v>0</v>
      </c>
      <c r="BA284" s="1">
        <v>26</v>
      </c>
      <c r="BB284" s="1">
        <v>0</v>
      </c>
      <c r="BC284" s="1">
        <f t="shared" si="34"/>
        <v>82</v>
      </c>
      <c r="BD284" s="1">
        <v>1</v>
      </c>
      <c r="BE284" s="1">
        <v>31</v>
      </c>
      <c r="BF284" s="12">
        <v>1</v>
      </c>
    </row>
    <row r="285" spans="1:58">
      <c r="A285" s="1">
        <v>2016</v>
      </c>
      <c r="B285" s="1" t="s">
        <v>122</v>
      </c>
      <c r="C285" s="12">
        <v>18.643000000000001</v>
      </c>
      <c r="D285" s="12">
        <v>47.968000000000004</v>
      </c>
      <c r="E285" s="12">
        <v>0</v>
      </c>
      <c r="F285" s="12">
        <v>0</v>
      </c>
      <c r="G285" s="12">
        <f t="shared" si="28"/>
        <v>66.611000000000004</v>
      </c>
      <c r="H285" s="12">
        <v>66.611000000000004</v>
      </c>
      <c r="I285" s="12">
        <v>103.99600000000001</v>
      </c>
      <c r="J285" s="12">
        <v>114.57899999999999</v>
      </c>
      <c r="K285" s="12">
        <v>0</v>
      </c>
      <c r="L285" s="12">
        <v>0</v>
      </c>
      <c r="M285" s="12">
        <v>0</v>
      </c>
      <c r="N285" s="12">
        <f>+BS_InfraMR[[#This Row],[A.03.1 -  Longitud de Vías de Explotación No Electrificadas Troncales y Ramales (vía principal) (km)]]+BS_InfraMR[[#This Row],[A.04.1 -  Longitud de Vías de Explotación Electrificadas Troncales y Ramales (vía principal) (km)]]</f>
        <v>114.57899999999999</v>
      </c>
      <c r="O285" s="12">
        <v>114.57899999999999</v>
      </c>
      <c r="P285" s="1">
        <v>23</v>
      </c>
      <c r="Q285" s="1">
        <v>6</v>
      </c>
      <c r="R285" s="1">
        <v>1</v>
      </c>
      <c r="S285" s="1">
        <f>+SUM(BS_InfraMR[[#This Row],[A.05.1 - Número de Estaciones en Explotación (cantidad)]:[A.07.1 - Número de Apeaderos en Explotación (cantidad)]])</f>
        <v>30</v>
      </c>
      <c r="T285" s="1">
        <v>18</v>
      </c>
      <c r="U285" s="1">
        <v>31</v>
      </c>
      <c r="V285" s="1">
        <v>0</v>
      </c>
      <c r="W285" s="1">
        <v>26</v>
      </c>
      <c r="X285" s="1">
        <v>0</v>
      </c>
      <c r="Y285" s="1">
        <f t="shared" si="29"/>
        <v>75</v>
      </c>
      <c r="Z285" s="1">
        <v>13</v>
      </c>
      <c r="AA285" s="1">
        <v>13</v>
      </c>
      <c r="AB285" s="1">
        <f>+BS_InfraMR[[#This Row],[Total Pasos Vehiculares a Nivel]]</f>
        <v>75</v>
      </c>
      <c r="AC285" s="1">
        <f t="shared" si="30"/>
        <v>101</v>
      </c>
      <c r="AD285" s="1">
        <v>1</v>
      </c>
      <c r="AE285" s="1">
        <v>8</v>
      </c>
      <c r="AF285" s="1">
        <v>11</v>
      </c>
      <c r="AG285" s="1">
        <f t="shared" si="31"/>
        <v>20</v>
      </c>
      <c r="AH285" s="12">
        <v>16.120999999999999</v>
      </c>
      <c r="AI285" s="12">
        <v>0</v>
      </c>
      <c r="AJ285" s="12">
        <v>50.177</v>
      </c>
      <c r="AK285" s="12">
        <f t="shared" si="32"/>
        <v>66.298000000000002</v>
      </c>
      <c r="AL285" s="1">
        <v>2</v>
      </c>
      <c r="AM285" s="1">
        <v>0</v>
      </c>
      <c r="AN285" s="1">
        <v>13</v>
      </c>
      <c r="AO285" s="1">
        <f t="shared" si="33"/>
        <v>15</v>
      </c>
      <c r="AP285" s="1">
        <v>0</v>
      </c>
      <c r="AQ285" s="1">
        <v>0</v>
      </c>
      <c r="AR285" s="1">
        <v>0</v>
      </c>
      <c r="AS285" s="1">
        <f>+SUM(BS_InfraMR[[#This Row],[B.02.1 - Parque de Coches Eléctricos Motrices]:[B.02.3 - Parque de Coches Eléctricos Motrices Tipo R]])</f>
        <v>0</v>
      </c>
      <c r="AT285" s="1">
        <v>0</v>
      </c>
      <c r="AU285" s="1">
        <v>0</v>
      </c>
      <c r="AV285" s="1">
        <v>0</v>
      </c>
      <c r="AW285" s="1">
        <f>+SUM(BS_InfraMR[[#This Row],[B.03.1 - Parque de Coches Motores Motrices Remolcados]:[B.03.3 - Parque de Coches Motores Motrices Cabina]])</f>
        <v>0</v>
      </c>
      <c r="AX285" s="1">
        <v>43</v>
      </c>
      <c r="AY285" s="1">
        <v>13</v>
      </c>
      <c r="AZ285" s="1">
        <v>0</v>
      </c>
      <c r="BA285" s="1">
        <v>26</v>
      </c>
      <c r="BB285" s="1">
        <v>0</v>
      </c>
      <c r="BC285" s="1">
        <f t="shared" si="34"/>
        <v>82</v>
      </c>
      <c r="BD285" s="1">
        <v>1</v>
      </c>
      <c r="BE285" s="1">
        <v>31</v>
      </c>
      <c r="BF285" s="12">
        <v>1</v>
      </c>
    </row>
    <row r="286" spans="1:58">
      <c r="A286" s="1">
        <v>2016</v>
      </c>
      <c r="B286" s="1" t="s">
        <v>123</v>
      </c>
      <c r="C286" s="12">
        <v>18.643000000000001</v>
      </c>
      <c r="D286" s="12">
        <v>47.968000000000004</v>
      </c>
      <c r="E286" s="12">
        <v>0</v>
      </c>
      <c r="F286" s="12">
        <v>0</v>
      </c>
      <c r="G286" s="12">
        <f t="shared" si="28"/>
        <v>66.611000000000004</v>
      </c>
      <c r="H286" s="12">
        <v>66.611000000000004</v>
      </c>
      <c r="I286" s="12">
        <v>103.99600000000001</v>
      </c>
      <c r="J286" s="12">
        <v>114.57899999999999</v>
      </c>
      <c r="K286" s="12">
        <v>0</v>
      </c>
      <c r="L286" s="12">
        <v>0</v>
      </c>
      <c r="M286" s="12">
        <v>0</v>
      </c>
      <c r="N286" s="12">
        <f>+BS_InfraMR[[#This Row],[A.03.1 -  Longitud de Vías de Explotación No Electrificadas Troncales y Ramales (vía principal) (km)]]+BS_InfraMR[[#This Row],[A.04.1 -  Longitud de Vías de Explotación Electrificadas Troncales y Ramales (vía principal) (km)]]</f>
        <v>114.57899999999999</v>
      </c>
      <c r="O286" s="12">
        <v>114.57899999999999</v>
      </c>
      <c r="P286" s="1">
        <v>23</v>
      </c>
      <c r="Q286" s="1">
        <v>6</v>
      </c>
      <c r="R286" s="1">
        <v>1</v>
      </c>
      <c r="S286" s="1">
        <f>+SUM(BS_InfraMR[[#This Row],[A.05.1 - Número de Estaciones en Explotación (cantidad)]:[A.07.1 - Número de Apeaderos en Explotación (cantidad)]])</f>
        <v>30</v>
      </c>
      <c r="T286" s="1">
        <v>18</v>
      </c>
      <c r="U286" s="1">
        <v>31</v>
      </c>
      <c r="V286" s="1">
        <v>0</v>
      </c>
      <c r="W286" s="1">
        <v>26</v>
      </c>
      <c r="X286" s="1">
        <v>0</v>
      </c>
      <c r="Y286" s="1">
        <f t="shared" si="29"/>
        <v>75</v>
      </c>
      <c r="Z286" s="1">
        <v>13</v>
      </c>
      <c r="AA286" s="1">
        <v>13</v>
      </c>
      <c r="AB286" s="1">
        <f>+BS_InfraMR[[#This Row],[Total Pasos Vehiculares a Nivel]]</f>
        <v>75</v>
      </c>
      <c r="AC286" s="1">
        <f t="shared" si="30"/>
        <v>101</v>
      </c>
      <c r="AD286" s="1">
        <v>1</v>
      </c>
      <c r="AE286" s="1">
        <v>8</v>
      </c>
      <c r="AF286" s="1">
        <v>11</v>
      </c>
      <c r="AG286" s="1">
        <f t="shared" si="31"/>
        <v>20</v>
      </c>
      <c r="AH286" s="12">
        <v>16.120999999999999</v>
      </c>
      <c r="AI286" s="12">
        <v>0</v>
      </c>
      <c r="AJ286" s="12">
        <v>50.177</v>
      </c>
      <c r="AK286" s="12">
        <f t="shared" si="32"/>
        <v>66.298000000000002</v>
      </c>
      <c r="AL286" s="1">
        <v>2</v>
      </c>
      <c r="AM286" s="1">
        <v>0</v>
      </c>
      <c r="AN286" s="1">
        <v>13</v>
      </c>
      <c r="AO286" s="1">
        <f t="shared" si="33"/>
        <v>15</v>
      </c>
      <c r="AP286" s="1">
        <v>0</v>
      </c>
      <c r="AQ286" s="1">
        <v>0</v>
      </c>
      <c r="AR286" s="1">
        <v>0</v>
      </c>
      <c r="AS286" s="1">
        <f>+SUM(BS_InfraMR[[#This Row],[B.02.1 - Parque de Coches Eléctricos Motrices]:[B.02.3 - Parque de Coches Eléctricos Motrices Tipo R]])</f>
        <v>0</v>
      </c>
      <c r="AT286" s="1">
        <v>0</v>
      </c>
      <c r="AU286" s="1">
        <v>0</v>
      </c>
      <c r="AV286" s="1">
        <v>0</v>
      </c>
      <c r="AW286" s="1">
        <f>+SUM(BS_InfraMR[[#This Row],[B.03.1 - Parque de Coches Motores Motrices Remolcados]:[B.03.3 - Parque de Coches Motores Motrices Cabina]])</f>
        <v>0</v>
      </c>
      <c r="AX286" s="1">
        <v>43</v>
      </c>
      <c r="AY286" s="1">
        <v>13</v>
      </c>
      <c r="AZ286" s="1">
        <v>0</v>
      </c>
      <c r="BA286" s="1">
        <v>26</v>
      </c>
      <c r="BB286" s="1">
        <v>0</v>
      </c>
      <c r="BC286" s="1">
        <f t="shared" si="34"/>
        <v>82</v>
      </c>
      <c r="BD286" s="1">
        <v>1</v>
      </c>
      <c r="BE286" s="1">
        <v>31</v>
      </c>
      <c r="BF286" s="12">
        <v>1</v>
      </c>
    </row>
    <row r="287" spans="1:58">
      <c r="A287" s="1">
        <v>2016</v>
      </c>
      <c r="B287" s="1" t="s">
        <v>124</v>
      </c>
      <c r="C287" s="12">
        <v>18.643000000000001</v>
      </c>
      <c r="D287" s="12">
        <v>47.968000000000004</v>
      </c>
      <c r="E287" s="12">
        <v>0</v>
      </c>
      <c r="F287" s="12">
        <v>0</v>
      </c>
      <c r="G287" s="12">
        <f t="shared" si="28"/>
        <v>66.611000000000004</v>
      </c>
      <c r="H287" s="12">
        <v>66.611000000000004</v>
      </c>
      <c r="I287" s="12">
        <v>103.99600000000001</v>
      </c>
      <c r="J287" s="12">
        <v>114.57899999999999</v>
      </c>
      <c r="K287" s="12">
        <v>0</v>
      </c>
      <c r="L287" s="12">
        <v>0</v>
      </c>
      <c r="M287" s="12">
        <v>0</v>
      </c>
      <c r="N287" s="12">
        <f>+BS_InfraMR[[#This Row],[A.03.1 -  Longitud de Vías de Explotación No Electrificadas Troncales y Ramales (vía principal) (km)]]+BS_InfraMR[[#This Row],[A.04.1 -  Longitud de Vías de Explotación Electrificadas Troncales y Ramales (vía principal) (km)]]</f>
        <v>114.57899999999999</v>
      </c>
      <c r="O287" s="12">
        <v>114.57899999999999</v>
      </c>
      <c r="P287" s="1">
        <v>23</v>
      </c>
      <c r="Q287" s="1">
        <v>6</v>
      </c>
      <c r="R287" s="1">
        <v>1</v>
      </c>
      <c r="S287" s="1">
        <f>+SUM(BS_InfraMR[[#This Row],[A.05.1 - Número de Estaciones en Explotación (cantidad)]:[A.07.1 - Número de Apeaderos en Explotación (cantidad)]])</f>
        <v>30</v>
      </c>
      <c r="T287" s="1">
        <v>18</v>
      </c>
      <c r="U287" s="1">
        <v>31</v>
      </c>
      <c r="V287" s="1">
        <v>0</v>
      </c>
      <c r="W287" s="1">
        <v>26</v>
      </c>
      <c r="X287" s="1">
        <v>0</v>
      </c>
      <c r="Y287" s="1">
        <f t="shared" si="29"/>
        <v>75</v>
      </c>
      <c r="Z287" s="1">
        <v>13</v>
      </c>
      <c r="AA287" s="1">
        <v>13</v>
      </c>
      <c r="AB287" s="1">
        <f>+BS_InfraMR[[#This Row],[Total Pasos Vehiculares a Nivel]]</f>
        <v>75</v>
      </c>
      <c r="AC287" s="1">
        <f t="shared" si="30"/>
        <v>101</v>
      </c>
      <c r="AD287" s="1">
        <v>1</v>
      </c>
      <c r="AE287" s="1">
        <v>8</v>
      </c>
      <c r="AF287" s="1">
        <v>11</v>
      </c>
      <c r="AG287" s="1">
        <f t="shared" si="31"/>
        <v>20</v>
      </c>
      <c r="AH287" s="12">
        <v>16.120999999999999</v>
      </c>
      <c r="AI287" s="12">
        <v>0</v>
      </c>
      <c r="AJ287" s="12">
        <v>50.177</v>
      </c>
      <c r="AK287" s="12">
        <f t="shared" si="32"/>
        <v>66.298000000000002</v>
      </c>
      <c r="AL287" s="1">
        <v>2</v>
      </c>
      <c r="AM287" s="1">
        <v>0</v>
      </c>
      <c r="AN287" s="1">
        <v>13</v>
      </c>
      <c r="AO287" s="1">
        <f t="shared" si="33"/>
        <v>15</v>
      </c>
      <c r="AP287" s="1">
        <v>0</v>
      </c>
      <c r="AQ287" s="1">
        <v>0</v>
      </c>
      <c r="AR287" s="1">
        <v>0</v>
      </c>
      <c r="AS287" s="1">
        <f>+SUM(BS_InfraMR[[#This Row],[B.02.1 - Parque de Coches Eléctricos Motrices]:[B.02.3 - Parque de Coches Eléctricos Motrices Tipo R]])</f>
        <v>0</v>
      </c>
      <c r="AT287" s="1">
        <v>0</v>
      </c>
      <c r="AU287" s="1">
        <v>0</v>
      </c>
      <c r="AV287" s="1">
        <v>0</v>
      </c>
      <c r="AW287" s="1">
        <f>+SUM(BS_InfraMR[[#This Row],[B.03.1 - Parque de Coches Motores Motrices Remolcados]:[B.03.3 - Parque de Coches Motores Motrices Cabina]])</f>
        <v>0</v>
      </c>
      <c r="AX287" s="1">
        <v>43</v>
      </c>
      <c r="AY287" s="1">
        <v>13</v>
      </c>
      <c r="AZ287" s="1">
        <v>0</v>
      </c>
      <c r="BA287" s="1">
        <v>26</v>
      </c>
      <c r="BB287" s="1">
        <v>0</v>
      </c>
      <c r="BC287" s="1">
        <f t="shared" si="34"/>
        <v>82</v>
      </c>
      <c r="BD287" s="1">
        <v>1</v>
      </c>
      <c r="BE287" s="1">
        <v>31</v>
      </c>
      <c r="BF287" s="12">
        <v>1</v>
      </c>
    </row>
    <row r="288" spans="1:58">
      <c r="A288" s="1">
        <v>2016</v>
      </c>
      <c r="B288" s="1" t="s">
        <v>125</v>
      </c>
      <c r="C288" s="12">
        <v>18.643000000000001</v>
      </c>
      <c r="D288" s="12">
        <v>47.968000000000004</v>
      </c>
      <c r="E288" s="12">
        <v>0</v>
      </c>
      <c r="F288" s="12">
        <v>0</v>
      </c>
      <c r="G288" s="12">
        <f t="shared" si="28"/>
        <v>66.611000000000004</v>
      </c>
      <c r="H288" s="12">
        <v>66.611000000000004</v>
      </c>
      <c r="I288" s="12">
        <v>103.99600000000001</v>
      </c>
      <c r="J288" s="12">
        <v>114.57899999999999</v>
      </c>
      <c r="K288" s="12">
        <v>0</v>
      </c>
      <c r="L288" s="12">
        <v>0</v>
      </c>
      <c r="M288" s="12">
        <v>0</v>
      </c>
      <c r="N288" s="12">
        <f>+BS_InfraMR[[#This Row],[A.03.1 -  Longitud de Vías de Explotación No Electrificadas Troncales y Ramales (vía principal) (km)]]+BS_InfraMR[[#This Row],[A.04.1 -  Longitud de Vías de Explotación Electrificadas Troncales y Ramales (vía principal) (km)]]</f>
        <v>114.57899999999999</v>
      </c>
      <c r="O288" s="12">
        <v>114.57899999999999</v>
      </c>
      <c r="P288" s="1">
        <v>23</v>
      </c>
      <c r="Q288" s="1">
        <v>6</v>
      </c>
      <c r="R288" s="1">
        <v>1</v>
      </c>
      <c r="S288" s="1">
        <f>+SUM(BS_InfraMR[[#This Row],[A.05.1 - Número de Estaciones en Explotación (cantidad)]:[A.07.1 - Número de Apeaderos en Explotación (cantidad)]])</f>
        <v>30</v>
      </c>
      <c r="T288" s="1">
        <v>18</v>
      </c>
      <c r="U288" s="1">
        <v>31</v>
      </c>
      <c r="V288" s="1">
        <v>0</v>
      </c>
      <c r="W288" s="1">
        <v>26</v>
      </c>
      <c r="X288" s="1">
        <v>0</v>
      </c>
      <c r="Y288" s="1">
        <f t="shared" si="29"/>
        <v>75</v>
      </c>
      <c r="Z288" s="1">
        <v>13</v>
      </c>
      <c r="AA288" s="1">
        <v>13</v>
      </c>
      <c r="AB288" s="1">
        <f>+BS_InfraMR[[#This Row],[Total Pasos Vehiculares a Nivel]]</f>
        <v>75</v>
      </c>
      <c r="AC288" s="1">
        <f t="shared" si="30"/>
        <v>101</v>
      </c>
      <c r="AD288" s="1">
        <v>1</v>
      </c>
      <c r="AE288" s="1">
        <v>8</v>
      </c>
      <c r="AF288" s="1">
        <v>11</v>
      </c>
      <c r="AG288" s="1">
        <f t="shared" si="31"/>
        <v>20</v>
      </c>
      <c r="AH288" s="12">
        <v>16.120999999999999</v>
      </c>
      <c r="AI288" s="12">
        <v>0</v>
      </c>
      <c r="AJ288" s="12">
        <v>50.177</v>
      </c>
      <c r="AK288" s="12">
        <f t="shared" si="32"/>
        <v>66.298000000000002</v>
      </c>
      <c r="AL288" s="1">
        <v>2</v>
      </c>
      <c r="AM288" s="1">
        <v>0</v>
      </c>
      <c r="AN288" s="1">
        <v>13</v>
      </c>
      <c r="AO288" s="1">
        <f t="shared" si="33"/>
        <v>15</v>
      </c>
      <c r="AP288" s="1">
        <v>0</v>
      </c>
      <c r="AQ288" s="1">
        <v>0</v>
      </c>
      <c r="AR288" s="1">
        <v>0</v>
      </c>
      <c r="AS288" s="1">
        <f>+SUM(BS_InfraMR[[#This Row],[B.02.1 - Parque de Coches Eléctricos Motrices]:[B.02.3 - Parque de Coches Eléctricos Motrices Tipo R]])</f>
        <v>0</v>
      </c>
      <c r="AT288" s="1">
        <v>0</v>
      </c>
      <c r="AU288" s="1">
        <v>0</v>
      </c>
      <c r="AV288" s="1">
        <v>0</v>
      </c>
      <c r="AW288" s="1">
        <f>+SUM(BS_InfraMR[[#This Row],[B.03.1 - Parque de Coches Motores Motrices Remolcados]:[B.03.3 - Parque de Coches Motores Motrices Cabina]])</f>
        <v>0</v>
      </c>
      <c r="AX288" s="1">
        <v>43</v>
      </c>
      <c r="AY288" s="1">
        <v>13</v>
      </c>
      <c r="AZ288" s="1">
        <v>0</v>
      </c>
      <c r="BA288" s="1">
        <v>26</v>
      </c>
      <c r="BB288" s="1">
        <v>0</v>
      </c>
      <c r="BC288" s="1">
        <f t="shared" si="34"/>
        <v>82</v>
      </c>
      <c r="BD288" s="1">
        <v>1</v>
      </c>
      <c r="BE288" s="1">
        <v>31</v>
      </c>
      <c r="BF288" s="12">
        <v>1</v>
      </c>
    </row>
    <row r="289" spans="1:59">
      <c r="A289" s="1">
        <v>2016</v>
      </c>
      <c r="B289" s="1" t="s">
        <v>126</v>
      </c>
      <c r="C289" s="12">
        <v>18.643000000000001</v>
      </c>
      <c r="D289" s="12">
        <v>47.968000000000004</v>
      </c>
      <c r="E289" s="12">
        <v>0</v>
      </c>
      <c r="F289" s="12">
        <v>0</v>
      </c>
      <c r="G289" s="12">
        <f t="shared" si="28"/>
        <v>66.611000000000004</v>
      </c>
      <c r="H289" s="12">
        <v>66.611000000000004</v>
      </c>
      <c r="I289" s="12">
        <v>103.99600000000001</v>
      </c>
      <c r="J289" s="12">
        <v>114.57899999999999</v>
      </c>
      <c r="K289" s="12">
        <v>0</v>
      </c>
      <c r="L289" s="12">
        <v>0</v>
      </c>
      <c r="M289" s="12">
        <v>0</v>
      </c>
      <c r="N289" s="12">
        <f>+BS_InfraMR[[#This Row],[A.03.1 -  Longitud de Vías de Explotación No Electrificadas Troncales y Ramales (vía principal) (km)]]+BS_InfraMR[[#This Row],[A.04.1 -  Longitud de Vías de Explotación Electrificadas Troncales y Ramales (vía principal) (km)]]</f>
        <v>114.57899999999999</v>
      </c>
      <c r="O289" s="12">
        <v>114.57899999999999</v>
      </c>
      <c r="P289" s="1">
        <v>23</v>
      </c>
      <c r="Q289" s="1">
        <v>6</v>
      </c>
      <c r="R289" s="1">
        <v>1</v>
      </c>
      <c r="S289" s="1">
        <f>+SUM(BS_InfraMR[[#This Row],[A.05.1 - Número de Estaciones en Explotación (cantidad)]:[A.07.1 - Número de Apeaderos en Explotación (cantidad)]])</f>
        <v>30</v>
      </c>
      <c r="T289" s="1">
        <v>18</v>
      </c>
      <c r="U289" s="1">
        <v>31</v>
      </c>
      <c r="V289" s="1">
        <v>0</v>
      </c>
      <c r="W289" s="1">
        <v>26</v>
      </c>
      <c r="X289" s="1">
        <v>0</v>
      </c>
      <c r="Y289" s="1">
        <f t="shared" si="29"/>
        <v>75</v>
      </c>
      <c r="Z289" s="1">
        <v>13</v>
      </c>
      <c r="AA289" s="1">
        <v>13</v>
      </c>
      <c r="AB289" s="1">
        <f>+BS_InfraMR[[#This Row],[Total Pasos Vehiculares a Nivel]]</f>
        <v>75</v>
      </c>
      <c r="AC289" s="1">
        <f t="shared" si="30"/>
        <v>101</v>
      </c>
      <c r="AD289" s="1">
        <v>1</v>
      </c>
      <c r="AE289" s="1">
        <v>8</v>
      </c>
      <c r="AF289" s="1">
        <v>11</v>
      </c>
      <c r="AG289" s="1">
        <f t="shared" si="31"/>
        <v>20</v>
      </c>
      <c r="AH289" s="12">
        <v>16.120999999999999</v>
      </c>
      <c r="AI289" s="12">
        <v>0</v>
      </c>
      <c r="AJ289" s="12">
        <v>50.177</v>
      </c>
      <c r="AK289" s="12">
        <f t="shared" si="32"/>
        <v>66.298000000000002</v>
      </c>
      <c r="AL289" s="1">
        <v>2</v>
      </c>
      <c r="AM289" s="1">
        <v>0</v>
      </c>
      <c r="AN289" s="1">
        <v>13</v>
      </c>
      <c r="AO289" s="1">
        <f t="shared" si="33"/>
        <v>15</v>
      </c>
      <c r="AP289" s="1">
        <v>0</v>
      </c>
      <c r="AQ289" s="1">
        <v>0</v>
      </c>
      <c r="AR289" s="1">
        <v>0</v>
      </c>
      <c r="AS289" s="1">
        <f>+SUM(BS_InfraMR[[#This Row],[B.02.1 - Parque de Coches Eléctricos Motrices]:[B.02.3 - Parque de Coches Eléctricos Motrices Tipo R]])</f>
        <v>0</v>
      </c>
      <c r="AT289" s="1">
        <v>0</v>
      </c>
      <c r="AU289" s="1">
        <v>0</v>
      </c>
      <c r="AV289" s="1">
        <v>0</v>
      </c>
      <c r="AW289" s="1">
        <f>+SUM(BS_InfraMR[[#This Row],[B.03.1 - Parque de Coches Motores Motrices Remolcados]:[B.03.3 - Parque de Coches Motores Motrices Cabina]])</f>
        <v>0</v>
      </c>
      <c r="AX289" s="1">
        <v>43</v>
      </c>
      <c r="AY289" s="1">
        <v>13</v>
      </c>
      <c r="AZ289" s="1">
        <v>0</v>
      </c>
      <c r="BA289" s="1">
        <v>26</v>
      </c>
      <c r="BB289" s="1">
        <v>0</v>
      </c>
      <c r="BC289" s="1">
        <f t="shared" si="34"/>
        <v>82</v>
      </c>
      <c r="BD289" s="1">
        <v>1</v>
      </c>
      <c r="BE289" s="1">
        <v>31</v>
      </c>
      <c r="BF289" s="12">
        <v>1</v>
      </c>
    </row>
    <row r="290" spans="1:59">
      <c r="A290" s="1">
        <v>2017</v>
      </c>
      <c r="B290" s="1" t="s">
        <v>115</v>
      </c>
      <c r="C290" s="12">
        <v>18.643000000000001</v>
      </c>
      <c r="D290" s="12">
        <v>47.968000000000004</v>
      </c>
      <c r="E290" s="12">
        <v>0</v>
      </c>
      <c r="F290" s="12">
        <v>0</v>
      </c>
      <c r="G290" s="12">
        <f t="shared" si="28"/>
        <v>66.611000000000004</v>
      </c>
      <c r="H290" s="12">
        <v>66.611000000000004</v>
      </c>
      <c r="I290" s="12">
        <v>103.99600000000001</v>
      </c>
      <c r="J290" s="12">
        <v>114.57899999999999</v>
      </c>
      <c r="K290" s="12">
        <v>0</v>
      </c>
      <c r="L290" s="12">
        <v>0</v>
      </c>
      <c r="M290" s="12">
        <v>0</v>
      </c>
      <c r="N290" s="12">
        <f>+BS_InfraMR[[#This Row],[A.03.1 -  Longitud de Vías de Explotación No Electrificadas Troncales y Ramales (vía principal) (km)]]+BS_InfraMR[[#This Row],[A.04.1 -  Longitud de Vías de Explotación Electrificadas Troncales y Ramales (vía principal) (km)]]</f>
        <v>114.57899999999999</v>
      </c>
      <c r="O290" s="12">
        <v>114.57899999999999</v>
      </c>
      <c r="P290" s="1">
        <v>23</v>
      </c>
      <c r="Q290" s="1">
        <v>6</v>
      </c>
      <c r="R290" s="1">
        <v>1</v>
      </c>
      <c r="S290" s="1">
        <f>+SUM(BS_InfraMR[[#This Row],[A.05.1 - Número de Estaciones en Explotación (cantidad)]:[A.07.1 - Número de Apeaderos en Explotación (cantidad)]])</f>
        <v>30</v>
      </c>
      <c r="T290" s="1">
        <v>18</v>
      </c>
      <c r="U290" s="1">
        <v>31</v>
      </c>
      <c r="V290" s="1">
        <v>0</v>
      </c>
      <c r="W290" s="1">
        <v>26</v>
      </c>
      <c r="X290" s="1">
        <v>0</v>
      </c>
      <c r="Y290" s="1">
        <f t="shared" si="29"/>
        <v>75</v>
      </c>
      <c r="Z290" s="1">
        <v>13</v>
      </c>
      <c r="AA290" s="1">
        <v>13</v>
      </c>
      <c r="AB290" s="1">
        <f>+BS_InfraMR[[#This Row],[Total Pasos Vehiculares a Nivel]]</f>
        <v>75</v>
      </c>
      <c r="AC290" s="1">
        <f t="shared" si="30"/>
        <v>101</v>
      </c>
      <c r="AD290" s="1">
        <v>1</v>
      </c>
      <c r="AE290" s="1">
        <v>8</v>
      </c>
      <c r="AF290" s="1">
        <v>11</v>
      </c>
      <c r="AG290" s="1">
        <f t="shared" si="31"/>
        <v>20</v>
      </c>
      <c r="AH290" s="12">
        <v>16.120999999999999</v>
      </c>
      <c r="AI290" s="12">
        <v>0</v>
      </c>
      <c r="AJ290" s="12">
        <v>50.177</v>
      </c>
      <c r="AK290" s="12">
        <f t="shared" si="32"/>
        <v>66.298000000000002</v>
      </c>
      <c r="AL290" s="1">
        <v>2</v>
      </c>
      <c r="AM290" s="1">
        <v>0</v>
      </c>
      <c r="AN290" s="1">
        <v>13</v>
      </c>
      <c r="AO290" s="1">
        <f t="shared" si="33"/>
        <v>15</v>
      </c>
      <c r="AP290" s="1">
        <v>0</v>
      </c>
      <c r="AQ290" s="1">
        <v>0</v>
      </c>
      <c r="AR290" s="1">
        <v>0</v>
      </c>
      <c r="AS290" s="1">
        <f>+SUM(BS_InfraMR[[#This Row],[B.02.1 - Parque de Coches Eléctricos Motrices]:[B.02.3 - Parque de Coches Eléctricos Motrices Tipo R]])</f>
        <v>0</v>
      </c>
      <c r="AT290" s="1">
        <v>0</v>
      </c>
      <c r="AU290" s="1">
        <v>0</v>
      </c>
      <c r="AV290" s="1">
        <v>0</v>
      </c>
      <c r="AW290" s="1">
        <f>+SUM(BS_InfraMR[[#This Row],[B.03.1 - Parque de Coches Motores Motrices Remolcados]:[B.03.3 - Parque de Coches Motores Motrices Cabina]])</f>
        <v>0</v>
      </c>
      <c r="AX290" s="1">
        <v>43</v>
      </c>
      <c r="AY290" s="1">
        <v>13</v>
      </c>
      <c r="AZ290" s="1">
        <v>0</v>
      </c>
      <c r="BA290" s="1">
        <v>26</v>
      </c>
      <c r="BB290" s="1">
        <v>0</v>
      </c>
      <c r="BC290" s="1">
        <f t="shared" si="34"/>
        <v>82</v>
      </c>
      <c r="BD290" s="1">
        <v>1</v>
      </c>
      <c r="BE290" s="1">
        <v>31</v>
      </c>
      <c r="BF290" s="12">
        <v>1</v>
      </c>
    </row>
    <row r="291" spans="1:59">
      <c r="A291" s="1">
        <v>2017</v>
      </c>
      <c r="B291" s="1" t="s">
        <v>116</v>
      </c>
      <c r="C291" s="12">
        <v>18.643000000000001</v>
      </c>
      <c r="D291" s="12">
        <v>47.968000000000004</v>
      </c>
      <c r="E291" s="12">
        <v>0</v>
      </c>
      <c r="F291" s="12">
        <v>0</v>
      </c>
      <c r="G291" s="12">
        <f t="shared" si="28"/>
        <v>66.611000000000004</v>
      </c>
      <c r="H291" s="12">
        <v>66.611000000000004</v>
      </c>
      <c r="I291" s="12">
        <v>103.99600000000001</v>
      </c>
      <c r="J291" s="12">
        <v>114.57899999999999</v>
      </c>
      <c r="K291" s="12">
        <v>0</v>
      </c>
      <c r="L291" s="12">
        <v>0</v>
      </c>
      <c r="M291" s="12">
        <v>0</v>
      </c>
      <c r="N291" s="12">
        <f>+BS_InfraMR[[#This Row],[A.03.1 -  Longitud de Vías de Explotación No Electrificadas Troncales y Ramales (vía principal) (km)]]+BS_InfraMR[[#This Row],[A.04.1 -  Longitud de Vías de Explotación Electrificadas Troncales y Ramales (vía principal) (km)]]</f>
        <v>114.57899999999999</v>
      </c>
      <c r="O291" s="12">
        <v>114.57899999999999</v>
      </c>
      <c r="P291" s="1">
        <v>23</v>
      </c>
      <c r="Q291" s="1">
        <v>6</v>
      </c>
      <c r="R291" s="1">
        <v>1</v>
      </c>
      <c r="S291" s="1">
        <f>+SUM(BS_InfraMR[[#This Row],[A.05.1 - Número de Estaciones en Explotación (cantidad)]:[A.07.1 - Número de Apeaderos en Explotación (cantidad)]])</f>
        <v>30</v>
      </c>
      <c r="T291" s="1">
        <v>18</v>
      </c>
      <c r="U291" s="1">
        <v>31</v>
      </c>
      <c r="V291" s="1">
        <v>0</v>
      </c>
      <c r="W291" s="1">
        <v>26</v>
      </c>
      <c r="X291" s="1">
        <v>0</v>
      </c>
      <c r="Y291" s="1">
        <f t="shared" si="29"/>
        <v>75</v>
      </c>
      <c r="Z291" s="1">
        <v>13</v>
      </c>
      <c r="AA291" s="1">
        <v>13</v>
      </c>
      <c r="AB291" s="1">
        <f>+BS_InfraMR[[#This Row],[Total Pasos Vehiculares a Nivel]]</f>
        <v>75</v>
      </c>
      <c r="AC291" s="1">
        <f t="shared" si="30"/>
        <v>101</v>
      </c>
      <c r="AD291" s="1">
        <v>1</v>
      </c>
      <c r="AE291" s="1">
        <v>8</v>
      </c>
      <c r="AF291" s="1">
        <v>11</v>
      </c>
      <c r="AG291" s="1">
        <f t="shared" si="31"/>
        <v>20</v>
      </c>
      <c r="AH291" s="12">
        <v>16.120999999999999</v>
      </c>
      <c r="AI291" s="12">
        <v>0</v>
      </c>
      <c r="AJ291" s="12">
        <v>50.177</v>
      </c>
      <c r="AK291" s="12">
        <f t="shared" si="32"/>
        <v>66.298000000000002</v>
      </c>
      <c r="AL291" s="1">
        <v>2</v>
      </c>
      <c r="AM291" s="1">
        <v>0</v>
      </c>
      <c r="AN291" s="1">
        <v>13</v>
      </c>
      <c r="AO291" s="1">
        <f t="shared" si="33"/>
        <v>15</v>
      </c>
      <c r="AP291" s="1">
        <v>0</v>
      </c>
      <c r="AQ291" s="1">
        <v>0</v>
      </c>
      <c r="AR291" s="1">
        <v>0</v>
      </c>
      <c r="AS291" s="1">
        <f>+SUM(BS_InfraMR[[#This Row],[B.02.1 - Parque de Coches Eléctricos Motrices]:[B.02.3 - Parque de Coches Eléctricos Motrices Tipo R]])</f>
        <v>0</v>
      </c>
      <c r="AT291" s="1">
        <v>0</v>
      </c>
      <c r="AU291" s="1">
        <v>0</v>
      </c>
      <c r="AV291" s="1">
        <v>0</v>
      </c>
      <c r="AW291" s="1">
        <f>+SUM(BS_InfraMR[[#This Row],[B.03.1 - Parque de Coches Motores Motrices Remolcados]:[B.03.3 - Parque de Coches Motores Motrices Cabina]])</f>
        <v>0</v>
      </c>
      <c r="AX291" s="1">
        <v>43</v>
      </c>
      <c r="AY291" s="1">
        <v>13</v>
      </c>
      <c r="AZ291" s="1">
        <v>0</v>
      </c>
      <c r="BA291" s="1">
        <v>26</v>
      </c>
      <c r="BB291" s="1">
        <v>0</v>
      </c>
      <c r="BC291" s="1">
        <f t="shared" si="34"/>
        <v>82</v>
      </c>
      <c r="BD291" s="1">
        <v>1</v>
      </c>
      <c r="BE291" s="1">
        <v>31</v>
      </c>
      <c r="BF291" s="12">
        <v>1</v>
      </c>
    </row>
    <row r="292" spans="1:59">
      <c r="A292" s="1">
        <v>2017</v>
      </c>
      <c r="B292" s="1" t="s">
        <v>117</v>
      </c>
      <c r="C292" s="12">
        <v>18.643000000000001</v>
      </c>
      <c r="D292" s="12">
        <v>47.968000000000004</v>
      </c>
      <c r="E292" s="12">
        <v>0</v>
      </c>
      <c r="F292" s="12">
        <v>0</v>
      </c>
      <c r="G292" s="12">
        <f t="shared" si="28"/>
        <v>66.611000000000004</v>
      </c>
      <c r="H292" s="12">
        <v>66.611000000000004</v>
      </c>
      <c r="I292" s="12">
        <v>103.99600000000001</v>
      </c>
      <c r="J292" s="12">
        <v>114.57899999999999</v>
      </c>
      <c r="K292" s="12">
        <v>0</v>
      </c>
      <c r="L292" s="12">
        <v>0</v>
      </c>
      <c r="M292" s="12">
        <v>0</v>
      </c>
      <c r="N292" s="12">
        <f>+BS_InfraMR[[#This Row],[A.03.1 -  Longitud de Vías de Explotación No Electrificadas Troncales y Ramales (vía principal) (km)]]+BS_InfraMR[[#This Row],[A.04.1 -  Longitud de Vías de Explotación Electrificadas Troncales y Ramales (vía principal) (km)]]</f>
        <v>114.57899999999999</v>
      </c>
      <c r="O292" s="12">
        <v>114.57899999999999</v>
      </c>
      <c r="P292" s="1">
        <v>23</v>
      </c>
      <c r="Q292" s="1">
        <v>6</v>
      </c>
      <c r="R292" s="1">
        <v>1</v>
      </c>
      <c r="S292" s="1">
        <f>+SUM(BS_InfraMR[[#This Row],[A.05.1 - Número de Estaciones en Explotación (cantidad)]:[A.07.1 - Número de Apeaderos en Explotación (cantidad)]])</f>
        <v>30</v>
      </c>
      <c r="T292" s="1">
        <v>18</v>
      </c>
      <c r="U292" s="1">
        <v>31</v>
      </c>
      <c r="V292" s="1">
        <v>0</v>
      </c>
      <c r="W292" s="1">
        <v>26</v>
      </c>
      <c r="X292" s="1">
        <v>0</v>
      </c>
      <c r="Y292" s="1">
        <f t="shared" si="29"/>
        <v>75</v>
      </c>
      <c r="Z292" s="1">
        <v>13</v>
      </c>
      <c r="AA292" s="1">
        <v>13</v>
      </c>
      <c r="AB292" s="1">
        <f>+BS_InfraMR[[#This Row],[Total Pasos Vehiculares a Nivel]]</f>
        <v>75</v>
      </c>
      <c r="AC292" s="1">
        <f t="shared" si="30"/>
        <v>101</v>
      </c>
      <c r="AD292" s="1">
        <v>1</v>
      </c>
      <c r="AE292" s="1">
        <v>8</v>
      </c>
      <c r="AF292" s="1">
        <v>11</v>
      </c>
      <c r="AG292" s="1">
        <f t="shared" si="31"/>
        <v>20</v>
      </c>
      <c r="AH292" s="12">
        <v>16.120999999999999</v>
      </c>
      <c r="AI292" s="12">
        <v>0</v>
      </c>
      <c r="AJ292" s="12">
        <v>50.177</v>
      </c>
      <c r="AK292" s="12">
        <f t="shared" si="32"/>
        <v>66.298000000000002</v>
      </c>
      <c r="AL292" s="1">
        <v>2</v>
      </c>
      <c r="AM292" s="1">
        <v>0</v>
      </c>
      <c r="AN292" s="1">
        <v>13</v>
      </c>
      <c r="AO292" s="1">
        <f t="shared" si="33"/>
        <v>15</v>
      </c>
      <c r="AP292" s="1">
        <v>0</v>
      </c>
      <c r="AQ292" s="1">
        <v>0</v>
      </c>
      <c r="AR292" s="1">
        <v>0</v>
      </c>
      <c r="AS292" s="1">
        <f>+SUM(BS_InfraMR[[#This Row],[B.02.1 - Parque de Coches Eléctricos Motrices]:[B.02.3 - Parque de Coches Eléctricos Motrices Tipo R]])</f>
        <v>0</v>
      </c>
      <c r="AT292" s="1">
        <v>0</v>
      </c>
      <c r="AU292" s="1">
        <v>0</v>
      </c>
      <c r="AV292" s="1">
        <v>0</v>
      </c>
      <c r="AW292" s="1">
        <f>+SUM(BS_InfraMR[[#This Row],[B.03.1 - Parque de Coches Motores Motrices Remolcados]:[B.03.3 - Parque de Coches Motores Motrices Cabina]])</f>
        <v>0</v>
      </c>
      <c r="AX292" s="1">
        <v>43</v>
      </c>
      <c r="AY292" s="1">
        <v>13</v>
      </c>
      <c r="AZ292" s="1">
        <v>0</v>
      </c>
      <c r="BA292" s="1">
        <v>26</v>
      </c>
      <c r="BB292" s="1">
        <v>0</v>
      </c>
      <c r="BC292" s="1">
        <f t="shared" si="34"/>
        <v>82</v>
      </c>
      <c r="BD292" s="1">
        <v>1</v>
      </c>
      <c r="BE292" s="1">
        <v>31</v>
      </c>
      <c r="BF292" s="12">
        <v>1</v>
      </c>
    </row>
    <row r="293" spans="1:59">
      <c r="A293" s="1">
        <v>2017</v>
      </c>
      <c r="B293" s="1" t="s">
        <v>118</v>
      </c>
      <c r="C293" s="12">
        <v>18.643000000000001</v>
      </c>
      <c r="D293" s="12">
        <v>47.968000000000004</v>
      </c>
      <c r="E293" s="12">
        <v>0</v>
      </c>
      <c r="F293" s="12">
        <v>0</v>
      </c>
      <c r="G293" s="12">
        <f t="shared" si="28"/>
        <v>66.611000000000004</v>
      </c>
      <c r="H293" s="12">
        <v>66.611000000000004</v>
      </c>
      <c r="I293" s="12">
        <v>103.99600000000001</v>
      </c>
      <c r="J293" s="12">
        <v>114.57899999999999</v>
      </c>
      <c r="K293" s="12">
        <v>0</v>
      </c>
      <c r="L293" s="12">
        <v>0</v>
      </c>
      <c r="M293" s="12">
        <v>0</v>
      </c>
      <c r="N293" s="12">
        <f>+BS_InfraMR[[#This Row],[A.03.1 -  Longitud de Vías de Explotación No Electrificadas Troncales y Ramales (vía principal) (km)]]+BS_InfraMR[[#This Row],[A.04.1 -  Longitud de Vías de Explotación Electrificadas Troncales y Ramales (vía principal) (km)]]</f>
        <v>114.57899999999999</v>
      </c>
      <c r="O293" s="12">
        <v>114.57899999999999</v>
      </c>
      <c r="P293" s="1">
        <v>23</v>
      </c>
      <c r="Q293" s="1">
        <v>6</v>
      </c>
      <c r="R293" s="1">
        <v>1</v>
      </c>
      <c r="S293" s="1">
        <f>+SUM(BS_InfraMR[[#This Row],[A.05.1 - Número de Estaciones en Explotación (cantidad)]:[A.07.1 - Número de Apeaderos en Explotación (cantidad)]])</f>
        <v>30</v>
      </c>
      <c r="T293" s="1">
        <v>18</v>
      </c>
      <c r="U293" s="1">
        <v>31</v>
      </c>
      <c r="V293" s="1">
        <v>0</v>
      </c>
      <c r="W293" s="1">
        <v>26</v>
      </c>
      <c r="X293" s="1">
        <v>0</v>
      </c>
      <c r="Y293" s="1">
        <f t="shared" si="29"/>
        <v>75</v>
      </c>
      <c r="Z293" s="1">
        <v>13</v>
      </c>
      <c r="AA293" s="1">
        <v>13</v>
      </c>
      <c r="AB293" s="1">
        <f>+BS_InfraMR[[#This Row],[Total Pasos Vehiculares a Nivel]]</f>
        <v>75</v>
      </c>
      <c r="AC293" s="1">
        <f t="shared" si="30"/>
        <v>101</v>
      </c>
      <c r="AD293" s="1">
        <v>1</v>
      </c>
      <c r="AE293" s="1">
        <v>8</v>
      </c>
      <c r="AF293" s="1">
        <v>11</v>
      </c>
      <c r="AG293" s="1">
        <f t="shared" si="31"/>
        <v>20</v>
      </c>
      <c r="AH293" s="12">
        <v>16.120999999999999</v>
      </c>
      <c r="AI293" s="12">
        <v>0</v>
      </c>
      <c r="AJ293" s="12">
        <v>50.177</v>
      </c>
      <c r="AK293" s="12">
        <f t="shared" si="32"/>
        <v>66.298000000000002</v>
      </c>
      <c r="AL293" s="1">
        <v>2</v>
      </c>
      <c r="AM293" s="1">
        <v>0</v>
      </c>
      <c r="AN293" s="1">
        <v>13</v>
      </c>
      <c r="AO293" s="1">
        <f t="shared" si="33"/>
        <v>15</v>
      </c>
      <c r="AP293" s="1">
        <v>0</v>
      </c>
      <c r="AQ293" s="1">
        <v>0</v>
      </c>
      <c r="AR293" s="1">
        <v>0</v>
      </c>
      <c r="AS293" s="1">
        <f>+SUM(BS_InfraMR[[#This Row],[B.02.1 - Parque de Coches Eléctricos Motrices]:[B.02.3 - Parque de Coches Eléctricos Motrices Tipo R]])</f>
        <v>0</v>
      </c>
      <c r="AT293" s="1">
        <v>0</v>
      </c>
      <c r="AU293" s="1">
        <v>0</v>
      </c>
      <c r="AV293" s="1">
        <v>0</v>
      </c>
      <c r="AW293" s="1">
        <f>+SUM(BS_InfraMR[[#This Row],[B.03.1 - Parque de Coches Motores Motrices Remolcados]:[B.03.3 - Parque de Coches Motores Motrices Cabina]])</f>
        <v>0</v>
      </c>
      <c r="AX293" s="1">
        <v>43</v>
      </c>
      <c r="AY293" s="1">
        <v>13</v>
      </c>
      <c r="AZ293" s="1">
        <v>0</v>
      </c>
      <c r="BA293" s="1">
        <v>26</v>
      </c>
      <c r="BB293" s="1">
        <v>0</v>
      </c>
      <c r="BC293" s="1">
        <f t="shared" si="34"/>
        <v>82</v>
      </c>
      <c r="BD293" s="1">
        <v>1</v>
      </c>
      <c r="BE293" s="1">
        <v>31</v>
      </c>
      <c r="BF293" s="12">
        <v>1</v>
      </c>
    </row>
    <row r="294" spans="1:59">
      <c r="A294" s="1">
        <v>2017</v>
      </c>
      <c r="B294" s="1" t="s">
        <v>119</v>
      </c>
      <c r="C294" s="12">
        <v>18.643000000000001</v>
      </c>
      <c r="D294" s="12">
        <v>47.968000000000004</v>
      </c>
      <c r="E294" s="12">
        <v>0</v>
      </c>
      <c r="F294" s="12">
        <v>0</v>
      </c>
      <c r="G294" s="12">
        <f t="shared" si="28"/>
        <v>66.611000000000004</v>
      </c>
      <c r="H294" s="12">
        <v>66.611000000000004</v>
      </c>
      <c r="I294" s="12">
        <v>103.99600000000001</v>
      </c>
      <c r="J294" s="12">
        <v>114.57899999999999</v>
      </c>
      <c r="K294" s="12">
        <v>0</v>
      </c>
      <c r="L294" s="12">
        <v>0</v>
      </c>
      <c r="M294" s="12">
        <v>0</v>
      </c>
      <c r="N294" s="12">
        <f>+BS_InfraMR[[#This Row],[A.03.1 -  Longitud de Vías de Explotación No Electrificadas Troncales y Ramales (vía principal) (km)]]+BS_InfraMR[[#This Row],[A.04.1 -  Longitud de Vías de Explotación Electrificadas Troncales y Ramales (vía principal) (km)]]</f>
        <v>114.57899999999999</v>
      </c>
      <c r="O294" s="12">
        <v>114.57899999999999</v>
      </c>
      <c r="P294" s="1">
        <v>23</v>
      </c>
      <c r="Q294" s="1">
        <v>6</v>
      </c>
      <c r="R294" s="1">
        <v>1</v>
      </c>
      <c r="S294" s="1">
        <f>+SUM(BS_InfraMR[[#This Row],[A.05.1 - Número de Estaciones en Explotación (cantidad)]:[A.07.1 - Número de Apeaderos en Explotación (cantidad)]])</f>
        <v>30</v>
      </c>
      <c r="T294" s="1">
        <v>18</v>
      </c>
      <c r="U294" s="1">
        <v>31</v>
      </c>
      <c r="V294" s="1">
        <v>0</v>
      </c>
      <c r="W294" s="1">
        <v>26</v>
      </c>
      <c r="X294" s="1">
        <v>0</v>
      </c>
      <c r="Y294" s="1">
        <f t="shared" si="29"/>
        <v>75</v>
      </c>
      <c r="Z294" s="1">
        <v>13</v>
      </c>
      <c r="AA294" s="1">
        <v>13</v>
      </c>
      <c r="AB294" s="1">
        <f>+BS_InfraMR[[#This Row],[Total Pasos Vehiculares a Nivel]]</f>
        <v>75</v>
      </c>
      <c r="AC294" s="1">
        <f t="shared" si="30"/>
        <v>101</v>
      </c>
      <c r="AD294" s="1">
        <v>1</v>
      </c>
      <c r="AE294" s="1">
        <v>8</v>
      </c>
      <c r="AF294" s="1">
        <v>11</v>
      </c>
      <c r="AG294" s="1">
        <f t="shared" si="31"/>
        <v>20</v>
      </c>
      <c r="AH294" s="12">
        <v>16.120999999999999</v>
      </c>
      <c r="AI294" s="12">
        <v>0</v>
      </c>
      <c r="AJ294" s="12">
        <v>50.177</v>
      </c>
      <c r="AK294" s="12">
        <f t="shared" si="32"/>
        <v>66.298000000000002</v>
      </c>
      <c r="AL294" s="1">
        <v>2</v>
      </c>
      <c r="AM294" s="1">
        <v>0</v>
      </c>
      <c r="AN294" s="1">
        <v>13</v>
      </c>
      <c r="AO294" s="1">
        <f t="shared" si="33"/>
        <v>15</v>
      </c>
      <c r="AP294" s="1">
        <v>0</v>
      </c>
      <c r="AQ294" s="1">
        <v>0</v>
      </c>
      <c r="AR294" s="1">
        <v>0</v>
      </c>
      <c r="AS294" s="1">
        <f>+SUM(BS_InfraMR[[#This Row],[B.02.1 - Parque de Coches Eléctricos Motrices]:[B.02.3 - Parque de Coches Eléctricos Motrices Tipo R]])</f>
        <v>0</v>
      </c>
      <c r="AT294" s="1">
        <v>0</v>
      </c>
      <c r="AU294" s="1">
        <v>0</v>
      </c>
      <c r="AV294" s="1">
        <v>0</v>
      </c>
      <c r="AW294" s="1">
        <f>+SUM(BS_InfraMR[[#This Row],[B.03.1 - Parque de Coches Motores Motrices Remolcados]:[B.03.3 - Parque de Coches Motores Motrices Cabina]])</f>
        <v>0</v>
      </c>
      <c r="AX294" s="1">
        <v>43</v>
      </c>
      <c r="AY294" s="1">
        <v>13</v>
      </c>
      <c r="AZ294" s="1">
        <v>0</v>
      </c>
      <c r="BA294" s="1">
        <v>26</v>
      </c>
      <c r="BB294" s="1">
        <v>0</v>
      </c>
      <c r="BC294" s="1">
        <f t="shared" si="34"/>
        <v>82</v>
      </c>
      <c r="BD294" s="1">
        <v>1</v>
      </c>
      <c r="BE294" s="1">
        <v>31</v>
      </c>
      <c r="BF294" s="12">
        <v>1</v>
      </c>
    </row>
    <row r="295" spans="1:59">
      <c r="A295" s="1">
        <v>2017</v>
      </c>
      <c r="B295" s="1" t="s">
        <v>120</v>
      </c>
      <c r="C295" s="12">
        <v>18.643000000000001</v>
      </c>
      <c r="D295" s="12">
        <v>47.968000000000004</v>
      </c>
      <c r="E295" s="12">
        <v>0</v>
      </c>
      <c r="F295" s="12">
        <v>0</v>
      </c>
      <c r="G295" s="12">
        <f t="shared" si="28"/>
        <v>66.611000000000004</v>
      </c>
      <c r="H295" s="12">
        <v>66.611000000000004</v>
      </c>
      <c r="I295" s="12">
        <v>103.99600000000001</v>
      </c>
      <c r="J295" s="12">
        <v>114.57899999999999</v>
      </c>
      <c r="K295" s="12">
        <v>0</v>
      </c>
      <c r="L295" s="12">
        <v>0</v>
      </c>
      <c r="M295" s="12">
        <v>0</v>
      </c>
      <c r="N295" s="12">
        <f>+BS_InfraMR[[#This Row],[A.03.1 -  Longitud de Vías de Explotación No Electrificadas Troncales y Ramales (vía principal) (km)]]+BS_InfraMR[[#This Row],[A.04.1 -  Longitud de Vías de Explotación Electrificadas Troncales y Ramales (vía principal) (km)]]</f>
        <v>114.57899999999999</v>
      </c>
      <c r="O295" s="12">
        <v>114.57899999999999</v>
      </c>
      <c r="P295" s="1">
        <v>23</v>
      </c>
      <c r="Q295" s="1">
        <v>6</v>
      </c>
      <c r="R295" s="1">
        <v>1</v>
      </c>
      <c r="S295" s="1">
        <f>+SUM(BS_InfraMR[[#This Row],[A.05.1 - Número de Estaciones en Explotación (cantidad)]:[A.07.1 - Número de Apeaderos en Explotación (cantidad)]])</f>
        <v>30</v>
      </c>
      <c r="T295" s="1">
        <v>18</v>
      </c>
      <c r="U295" s="1">
        <v>31</v>
      </c>
      <c r="V295" s="1">
        <v>0</v>
      </c>
      <c r="W295" s="1">
        <v>26</v>
      </c>
      <c r="X295" s="1">
        <v>0</v>
      </c>
      <c r="Y295" s="1">
        <f t="shared" si="29"/>
        <v>75</v>
      </c>
      <c r="Z295" s="1">
        <v>13</v>
      </c>
      <c r="AA295" s="1">
        <v>13</v>
      </c>
      <c r="AB295" s="1">
        <f>+BS_InfraMR[[#This Row],[Total Pasos Vehiculares a Nivel]]</f>
        <v>75</v>
      </c>
      <c r="AC295" s="1">
        <f t="shared" si="30"/>
        <v>101</v>
      </c>
      <c r="AD295" s="1">
        <v>1</v>
      </c>
      <c r="AE295" s="1">
        <v>8</v>
      </c>
      <c r="AF295" s="1">
        <v>11</v>
      </c>
      <c r="AG295" s="1">
        <f t="shared" si="31"/>
        <v>20</v>
      </c>
      <c r="AH295" s="12">
        <v>16.120999999999999</v>
      </c>
      <c r="AI295" s="12">
        <v>0</v>
      </c>
      <c r="AJ295" s="12">
        <v>50.177</v>
      </c>
      <c r="AK295" s="12">
        <f t="shared" si="32"/>
        <v>66.298000000000002</v>
      </c>
      <c r="AL295" s="1">
        <v>2</v>
      </c>
      <c r="AM295" s="1">
        <v>0</v>
      </c>
      <c r="AN295" s="1">
        <v>13</v>
      </c>
      <c r="AO295" s="1">
        <f t="shared" si="33"/>
        <v>15</v>
      </c>
      <c r="AP295" s="1">
        <v>0</v>
      </c>
      <c r="AQ295" s="1">
        <v>0</v>
      </c>
      <c r="AR295" s="1">
        <v>0</v>
      </c>
      <c r="AS295" s="1">
        <f>+SUM(BS_InfraMR[[#This Row],[B.02.1 - Parque de Coches Eléctricos Motrices]:[B.02.3 - Parque de Coches Eléctricos Motrices Tipo R]])</f>
        <v>0</v>
      </c>
      <c r="AT295" s="1">
        <v>0</v>
      </c>
      <c r="AU295" s="1">
        <v>0</v>
      </c>
      <c r="AV295" s="1">
        <v>0</v>
      </c>
      <c r="AW295" s="1">
        <f>+SUM(BS_InfraMR[[#This Row],[B.03.1 - Parque de Coches Motores Motrices Remolcados]:[B.03.3 - Parque de Coches Motores Motrices Cabina]])</f>
        <v>0</v>
      </c>
      <c r="AX295" s="1">
        <v>43</v>
      </c>
      <c r="AY295" s="1">
        <v>13</v>
      </c>
      <c r="AZ295" s="1">
        <v>0</v>
      </c>
      <c r="BA295" s="1">
        <v>26</v>
      </c>
      <c r="BB295" s="1">
        <v>0</v>
      </c>
      <c r="BC295" s="1">
        <f t="shared" si="34"/>
        <v>82</v>
      </c>
      <c r="BD295" s="1">
        <v>1</v>
      </c>
      <c r="BE295" s="1">
        <v>31</v>
      </c>
      <c r="BF295" s="12">
        <v>1</v>
      </c>
    </row>
    <row r="296" spans="1:59">
      <c r="A296" s="1">
        <v>2017</v>
      </c>
      <c r="B296" s="1" t="s">
        <v>121</v>
      </c>
      <c r="C296" s="12">
        <v>18.643000000000001</v>
      </c>
      <c r="D296" s="12">
        <v>47.968000000000004</v>
      </c>
      <c r="E296" s="12">
        <v>0</v>
      </c>
      <c r="F296" s="12">
        <v>0</v>
      </c>
      <c r="G296" s="12">
        <f t="shared" si="28"/>
        <v>66.611000000000004</v>
      </c>
      <c r="H296" s="12">
        <v>66.611000000000004</v>
      </c>
      <c r="I296" s="12">
        <v>103.99600000000001</v>
      </c>
      <c r="J296" s="12">
        <v>114.57899999999999</v>
      </c>
      <c r="K296" s="12">
        <v>0</v>
      </c>
      <c r="L296" s="12">
        <v>0</v>
      </c>
      <c r="M296" s="12">
        <v>0</v>
      </c>
      <c r="N296" s="12">
        <f>+BS_InfraMR[[#This Row],[A.03.1 -  Longitud de Vías de Explotación No Electrificadas Troncales y Ramales (vía principal) (km)]]+BS_InfraMR[[#This Row],[A.04.1 -  Longitud de Vías de Explotación Electrificadas Troncales y Ramales (vía principal) (km)]]</f>
        <v>114.57899999999999</v>
      </c>
      <c r="O296" s="12">
        <v>114.57899999999999</v>
      </c>
      <c r="P296" s="1">
        <v>23</v>
      </c>
      <c r="Q296" s="1">
        <v>6</v>
      </c>
      <c r="R296" s="1">
        <v>1</v>
      </c>
      <c r="S296" s="1">
        <f>+SUM(BS_InfraMR[[#This Row],[A.05.1 - Número de Estaciones en Explotación (cantidad)]:[A.07.1 - Número de Apeaderos en Explotación (cantidad)]])</f>
        <v>30</v>
      </c>
      <c r="T296" s="1">
        <v>18</v>
      </c>
      <c r="U296" s="1">
        <v>31</v>
      </c>
      <c r="V296" s="1">
        <v>0</v>
      </c>
      <c r="W296" s="1">
        <v>26</v>
      </c>
      <c r="X296" s="1">
        <v>0</v>
      </c>
      <c r="Y296" s="1">
        <f t="shared" si="29"/>
        <v>75</v>
      </c>
      <c r="Z296" s="1">
        <v>13</v>
      </c>
      <c r="AA296" s="1">
        <v>13</v>
      </c>
      <c r="AB296" s="1">
        <f>+BS_InfraMR[[#This Row],[Total Pasos Vehiculares a Nivel]]</f>
        <v>75</v>
      </c>
      <c r="AC296" s="1">
        <f t="shared" si="30"/>
        <v>101</v>
      </c>
      <c r="AD296" s="1">
        <v>1</v>
      </c>
      <c r="AE296" s="1">
        <v>8</v>
      </c>
      <c r="AF296" s="1">
        <v>11</v>
      </c>
      <c r="AG296" s="1">
        <f t="shared" si="31"/>
        <v>20</v>
      </c>
      <c r="AH296" s="12">
        <v>16.120999999999999</v>
      </c>
      <c r="AI296" s="12">
        <v>0</v>
      </c>
      <c r="AJ296" s="12">
        <v>50.177</v>
      </c>
      <c r="AK296" s="12">
        <f t="shared" si="32"/>
        <v>66.298000000000002</v>
      </c>
      <c r="AL296" s="1">
        <v>2</v>
      </c>
      <c r="AM296" s="1">
        <v>0</v>
      </c>
      <c r="AN296" s="1">
        <v>13</v>
      </c>
      <c r="AO296" s="1">
        <f t="shared" si="33"/>
        <v>15</v>
      </c>
      <c r="AP296" s="1">
        <v>0</v>
      </c>
      <c r="AQ296" s="1">
        <v>0</v>
      </c>
      <c r="AR296" s="1">
        <v>0</v>
      </c>
      <c r="AS296" s="1">
        <f>+SUM(BS_InfraMR[[#This Row],[B.02.1 - Parque de Coches Eléctricos Motrices]:[B.02.3 - Parque de Coches Eléctricos Motrices Tipo R]])</f>
        <v>0</v>
      </c>
      <c r="AT296" s="1">
        <v>0</v>
      </c>
      <c r="AU296" s="1">
        <v>0</v>
      </c>
      <c r="AV296" s="1">
        <v>0</v>
      </c>
      <c r="AW296" s="1">
        <f>+SUM(BS_InfraMR[[#This Row],[B.03.1 - Parque de Coches Motores Motrices Remolcados]:[B.03.3 - Parque de Coches Motores Motrices Cabina]])</f>
        <v>0</v>
      </c>
      <c r="AX296" s="1">
        <v>43</v>
      </c>
      <c r="AY296" s="1">
        <v>13</v>
      </c>
      <c r="AZ296" s="1">
        <v>0</v>
      </c>
      <c r="BA296" s="1">
        <v>26</v>
      </c>
      <c r="BB296" s="1">
        <v>0</v>
      </c>
      <c r="BC296" s="1">
        <f t="shared" si="34"/>
        <v>82</v>
      </c>
      <c r="BD296" s="1">
        <v>1</v>
      </c>
      <c r="BE296" s="1">
        <v>31</v>
      </c>
      <c r="BF296" s="12">
        <v>1</v>
      </c>
    </row>
    <row r="297" spans="1:59">
      <c r="A297" s="1">
        <v>2017</v>
      </c>
      <c r="B297" s="1" t="s">
        <v>122</v>
      </c>
      <c r="C297" s="12">
        <v>18.643000000000001</v>
      </c>
      <c r="D297" s="12">
        <v>47.968000000000004</v>
      </c>
      <c r="E297" s="12">
        <v>0</v>
      </c>
      <c r="F297" s="12">
        <v>0</v>
      </c>
      <c r="G297" s="12">
        <f t="shared" si="28"/>
        <v>66.611000000000004</v>
      </c>
      <c r="H297" s="12">
        <v>52.591000000000015</v>
      </c>
      <c r="I297" s="12">
        <v>67.263000000000005</v>
      </c>
      <c r="J297" s="12">
        <v>114.57899999999999</v>
      </c>
      <c r="K297" s="12">
        <v>0</v>
      </c>
      <c r="L297" s="12">
        <v>0</v>
      </c>
      <c r="M297" s="12">
        <v>0</v>
      </c>
      <c r="N297" s="12">
        <f>+BS_InfraMR[[#This Row],[A.03.1 -  Longitud de Vías de Explotación No Electrificadas Troncales y Ramales (vía principal) (km)]]+BS_InfraMR[[#This Row],[A.04.1 -  Longitud de Vías de Explotación Electrificadas Troncales y Ramales (vía principal) (km)]]</f>
        <v>114.57899999999999</v>
      </c>
      <c r="O297" s="12">
        <v>101.036</v>
      </c>
      <c r="P297" s="1">
        <v>23</v>
      </c>
      <c r="Q297" s="1">
        <v>6</v>
      </c>
      <c r="R297" s="1">
        <v>1</v>
      </c>
      <c r="S297" s="1">
        <f>+SUM(BS_InfraMR[[#This Row],[A.05.1 - Número de Estaciones en Explotación (cantidad)]:[A.07.1 - Número de Apeaderos en Explotación (cantidad)]])</f>
        <v>30</v>
      </c>
      <c r="T297" s="1">
        <v>18</v>
      </c>
      <c r="U297" s="1">
        <v>31</v>
      </c>
      <c r="V297" s="1">
        <v>0</v>
      </c>
      <c r="W297" s="1">
        <v>26</v>
      </c>
      <c r="X297" s="1">
        <v>0</v>
      </c>
      <c r="Y297" s="1">
        <f t="shared" si="29"/>
        <v>75</v>
      </c>
      <c r="Z297" s="1">
        <v>13</v>
      </c>
      <c r="AA297" s="1">
        <v>13</v>
      </c>
      <c r="AB297" s="1">
        <f>+BS_InfraMR[[#This Row],[Total Pasos Vehiculares a Nivel]]</f>
        <v>75</v>
      </c>
      <c r="AC297" s="1">
        <f t="shared" si="30"/>
        <v>101</v>
      </c>
      <c r="AD297" s="1">
        <v>1</v>
      </c>
      <c r="AE297" s="1">
        <v>8</v>
      </c>
      <c r="AF297" s="1">
        <v>11</v>
      </c>
      <c r="AG297" s="1">
        <f t="shared" si="31"/>
        <v>20</v>
      </c>
      <c r="AH297" s="12">
        <v>16.120999999999999</v>
      </c>
      <c r="AI297" s="12">
        <v>0</v>
      </c>
      <c r="AJ297" s="12">
        <v>50.177</v>
      </c>
      <c r="AK297" s="12">
        <f t="shared" si="32"/>
        <v>66.298000000000002</v>
      </c>
      <c r="AL297" s="1">
        <v>2</v>
      </c>
      <c r="AM297" s="1">
        <v>0</v>
      </c>
      <c r="AN297" s="1">
        <v>13</v>
      </c>
      <c r="AO297" s="1">
        <f t="shared" si="33"/>
        <v>15</v>
      </c>
      <c r="AP297" s="1">
        <v>0</v>
      </c>
      <c r="AQ297" s="1">
        <v>0</v>
      </c>
      <c r="AR297" s="1">
        <v>0</v>
      </c>
      <c r="AS297" s="1">
        <f>+SUM(BS_InfraMR[[#This Row],[B.02.1 - Parque de Coches Eléctricos Motrices]:[B.02.3 - Parque de Coches Eléctricos Motrices Tipo R]])</f>
        <v>0</v>
      </c>
      <c r="AT297" s="1">
        <v>0</v>
      </c>
      <c r="AU297" s="1">
        <v>0</v>
      </c>
      <c r="AV297" s="1">
        <v>0</v>
      </c>
      <c r="AW297" s="1">
        <f>+SUM(BS_InfraMR[[#This Row],[B.03.1 - Parque de Coches Motores Motrices Remolcados]:[B.03.3 - Parque de Coches Motores Motrices Cabina]])</f>
        <v>0</v>
      </c>
      <c r="AX297" s="1">
        <v>43</v>
      </c>
      <c r="AY297" s="1">
        <v>13</v>
      </c>
      <c r="AZ297" s="1">
        <v>0</v>
      </c>
      <c r="BA297" s="1">
        <v>26</v>
      </c>
      <c r="BB297" s="1">
        <v>0</v>
      </c>
      <c r="BC297" s="1">
        <f t="shared" si="34"/>
        <v>82</v>
      </c>
      <c r="BD297" s="1">
        <v>1</v>
      </c>
      <c r="BE297" s="1">
        <v>31</v>
      </c>
      <c r="BF297" s="12">
        <v>1</v>
      </c>
      <c r="BG297" s="1" t="s">
        <v>487</v>
      </c>
    </row>
    <row r="298" spans="1:59">
      <c r="A298" s="1">
        <v>2017</v>
      </c>
      <c r="B298" s="1" t="s">
        <v>123</v>
      </c>
      <c r="C298" s="12">
        <v>18.643000000000001</v>
      </c>
      <c r="D298" s="12">
        <v>47.968000000000004</v>
      </c>
      <c r="E298" s="12">
        <v>0</v>
      </c>
      <c r="F298" s="12">
        <v>0</v>
      </c>
      <c r="G298" s="12">
        <f t="shared" si="28"/>
        <v>66.611000000000004</v>
      </c>
      <c r="H298" s="12">
        <v>52.591000000000015</v>
      </c>
      <c r="I298" s="12">
        <v>67.263000000000005</v>
      </c>
      <c r="J298" s="12">
        <v>114.57899999999999</v>
      </c>
      <c r="K298" s="12">
        <v>0</v>
      </c>
      <c r="L298" s="12">
        <v>0</v>
      </c>
      <c r="M298" s="12">
        <v>0</v>
      </c>
      <c r="N298" s="12">
        <f>+BS_InfraMR[[#This Row],[A.03.1 -  Longitud de Vías de Explotación No Electrificadas Troncales y Ramales (vía principal) (km)]]+BS_InfraMR[[#This Row],[A.04.1 -  Longitud de Vías de Explotación Electrificadas Troncales y Ramales (vía principal) (km)]]</f>
        <v>114.57899999999999</v>
      </c>
      <c r="O298" s="12">
        <v>101.036</v>
      </c>
      <c r="P298" s="1">
        <v>23</v>
      </c>
      <c r="Q298" s="1">
        <v>6</v>
      </c>
      <c r="R298" s="1">
        <v>1</v>
      </c>
      <c r="S298" s="1">
        <f>+SUM(BS_InfraMR[[#This Row],[A.05.1 - Número de Estaciones en Explotación (cantidad)]:[A.07.1 - Número de Apeaderos en Explotación (cantidad)]])</f>
        <v>30</v>
      </c>
      <c r="T298" s="1">
        <v>18</v>
      </c>
      <c r="U298" s="1">
        <v>31</v>
      </c>
      <c r="V298" s="1">
        <v>0</v>
      </c>
      <c r="W298" s="1">
        <v>26</v>
      </c>
      <c r="X298" s="1">
        <v>0</v>
      </c>
      <c r="Y298" s="1">
        <f t="shared" si="29"/>
        <v>75</v>
      </c>
      <c r="Z298" s="1">
        <v>13</v>
      </c>
      <c r="AA298" s="1">
        <v>13</v>
      </c>
      <c r="AB298" s="1">
        <f>+BS_InfraMR[[#This Row],[Total Pasos Vehiculares a Nivel]]</f>
        <v>75</v>
      </c>
      <c r="AC298" s="1">
        <f t="shared" si="30"/>
        <v>101</v>
      </c>
      <c r="AD298" s="1">
        <v>1</v>
      </c>
      <c r="AE298" s="1">
        <v>8</v>
      </c>
      <c r="AF298" s="1">
        <v>11</v>
      </c>
      <c r="AG298" s="1">
        <f t="shared" si="31"/>
        <v>20</v>
      </c>
      <c r="AH298" s="12">
        <v>16.120999999999999</v>
      </c>
      <c r="AI298" s="12">
        <v>0</v>
      </c>
      <c r="AJ298" s="12">
        <v>50.177</v>
      </c>
      <c r="AK298" s="12">
        <f t="shared" si="32"/>
        <v>66.298000000000002</v>
      </c>
      <c r="AL298" s="1">
        <v>2</v>
      </c>
      <c r="AM298" s="1">
        <v>0</v>
      </c>
      <c r="AN298" s="1">
        <v>13</v>
      </c>
      <c r="AO298" s="1">
        <f t="shared" si="33"/>
        <v>15</v>
      </c>
      <c r="AP298" s="1">
        <v>0</v>
      </c>
      <c r="AQ298" s="1">
        <v>0</v>
      </c>
      <c r="AR298" s="1">
        <v>0</v>
      </c>
      <c r="AS298" s="1">
        <f>+SUM(BS_InfraMR[[#This Row],[B.02.1 - Parque de Coches Eléctricos Motrices]:[B.02.3 - Parque de Coches Eléctricos Motrices Tipo R]])</f>
        <v>0</v>
      </c>
      <c r="AT298" s="1">
        <v>0</v>
      </c>
      <c r="AU298" s="1">
        <v>27</v>
      </c>
      <c r="AV298" s="1">
        <v>54</v>
      </c>
      <c r="AW298" s="1">
        <f>+SUM(BS_InfraMR[[#This Row],[B.03.1 - Parque de Coches Motores Motrices Remolcados]:[B.03.3 - Parque de Coches Motores Motrices Cabina]])</f>
        <v>81</v>
      </c>
      <c r="AX298" s="1">
        <v>43</v>
      </c>
      <c r="AY298" s="1">
        <v>13</v>
      </c>
      <c r="AZ298" s="1">
        <v>0</v>
      </c>
      <c r="BA298" s="1">
        <v>26</v>
      </c>
      <c r="BB298" s="1">
        <v>0</v>
      </c>
      <c r="BC298" s="1">
        <f t="shared" si="34"/>
        <v>82</v>
      </c>
      <c r="BD298" s="1">
        <v>1</v>
      </c>
      <c r="BE298" s="1">
        <v>31</v>
      </c>
      <c r="BF298" s="12">
        <v>1</v>
      </c>
      <c r="BG298" s="1" t="s">
        <v>488</v>
      </c>
    </row>
    <row r="299" spans="1:59">
      <c r="A299" s="1">
        <v>2017</v>
      </c>
      <c r="B299" s="1" t="s">
        <v>124</v>
      </c>
      <c r="C299" s="12">
        <v>18.643000000000001</v>
      </c>
      <c r="D299" s="12">
        <v>47.968000000000004</v>
      </c>
      <c r="E299" s="12">
        <v>0</v>
      </c>
      <c r="F299" s="12">
        <v>0</v>
      </c>
      <c r="G299" s="12">
        <f t="shared" si="28"/>
        <v>66.611000000000004</v>
      </c>
      <c r="H299" s="12">
        <v>52.591000000000015</v>
      </c>
      <c r="I299" s="12">
        <v>67.263000000000005</v>
      </c>
      <c r="J299" s="12">
        <v>114.57899999999999</v>
      </c>
      <c r="K299" s="12">
        <v>0</v>
      </c>
      <c r="L299" s="12">
        <v>0</v>
      </c>
      <c r="M299" s="12">
        <v>0</v>
      </c>
      <c r="N299" s="12">
        <f>+BS_InfraMR[[#This Row],[A.03.1 -  Longitud de Vías de Explotación No Electrificadas Troncales y Ramales (vía principal) (km)]]+BS_InfraMR[[#This Row],[A.04.1 -  Longitud de Vías de Explotación Electrificadas Troncales y Ramales (vía principal) (km)]]</f>
        <v>114.57899999999999</v>
      </c>
      <c r="O299" s="12">
        <v>101.036</v>
      </c>
      <c r="P299" s="1">
        <v>23</v>
      </c>
      <c r="Q299" s="1">
        <v>6</v>
      </c>
      <c r="R299" s="1">
        <v>1</v>
      </c>
      <c r="S299" s="1">
        <f>+SUM(BS_InfraMR[[#This Row],[A.05.1 - Número de Estaciones en Explotación (cantidad)]:[A.07.1 - Número de Apeaderos en Explotación (cantidad)]])</f>
        <v>30</v>
      </c>
      <c r="T299" s="1">
        <v>18</v>
      </c>
      <c r="U299" s="1">
        <v>31</v>
      </c>
      <c r="V299" s="1">
        <v>0</v>
      </c>
      <c r="W299" s="1">
        <v>26</v>
      </c>
      <c r="X299" s="1">
        <v>0</v>
      </c>
      <c r="Y299" s="1">
        <f t="shared" si="29"/>
        <v>75</v>
      </c>
      <c r="Z299" s="1">
        <v>13</v>
      </c>
      <c r="AA299" s="1">
        <v>13</v>
      </c>
      <c r="AB299" s="1">
        <f>+BS_InfraMR[[#This Row],[Total Pasos Vehiculares a Nivel]]</f>
        <v>75</v>
      </c>
      <c r="AC299" s="1">
        <f t="shared" si="30"/>
        <v>101</v>
      </c>
      <c r="AD299" s="1">
        <v>1</v>
      </c>
      <c r="AE299" s="1">
        <v>8</v>
      </c>
      <c r="AF299" s="1">
        <v>11</v>
      </c>
      <c r="AG299" s="1">
        <f t="shared" si="31"/>
        <v>20</v>
      </c>
      <c r="AH299" s="12">
        <v>16.120999999999999</v>
      </c>
      <c r="AI299" s="12">
        <v>0</v>
      </c>
      <c r="AJ299" s="12">
        <v>50.177</v>
      </c>
      <c r="AK299" s="12">
        <f t="shared" si="32"/>
        <v>66.298000000000002</v>
      </c>
      <c r="AL299" s="1">
        <v>2</v>
      </c>
      <c r="AM299" s="1">
        <v>0</v>
      </c>
      <c r="AN299" s="1">
        <v>13</v>
      </c>
      <c r="AO299" s="1">
        <f t="shared" si="33"/>
        <v>15</v>
      </c>
      <c r="AP299" s="1">
        <v>0</v>
      </c>
      <c r="AQ299" s="1">
        <v>0</v>
      </c>
      <c r="AR299" s="1">
        <v>0</v>
      </c>
      <c r="AS299" s="1">
        <f>+SUM(BS_InfraMR[[#This Row],[B.02.1 - Parque de Coches Eléctricos Motrices]:[B.02.3 - Parque de Coches Eléctricos Motrices Tipo R]])</f>
        <v>0</v>
      </c>
      <c r="AT299" s="1">
        <v>0</v>
      </c>
      <c r="AU299" s="1">
        <v>27</v>
      </c>
      <c r="AV299" s="1">
        <v>54</v>
      </c>
      <c r="AW299" s="1">
        <f>+SUM(BS_InfraMR[[#This Row],[B.03.1 - Parque de Coches Motores Motrices Remolcados]:[B.03.3 - Parque de Coches Motores Motrices Cabina]])</f>
        <v>81</v>
      </c>
      <c r="AX299" s="1">
        <v>43</v>
      </c>
      <c r="AY299" s="1">
        <v>13</v>
      </c>
      <c r="AZ299" s="1">
        <v>0</v>
      </c>
      <c r="BA299" s="1">
        <v>26</v>
      </c>
      <c r="BB299" s="1">
        <v>0</v>
      </c>
      <c r="BC299" s="1">
        <f t="shared" si="34"/>
        <v>82</v>
      </c>
      <c r="BD299" s="1">
        <v>1</v>
      </c>
      <c r="BE299" s="1">
        <v>31</v>
      </c>
      <c r="BF299" s="12">
        <v>1</v>
      </c>
    </row>
    <row r="300" spans="1:59">
      <c r="A300" s="1">
        <v>2017</v>
      </c>
      <c r="B300" s="1" t="s">
        <v>125</v>
      </c>
      <c r="C300" s="12">
        <v>18.643000000000001</v>
      </c>
      <c r="D300" s="12">
        <v>47.968000000000004</v>
      </c>
      <c r="E300" s="12">
        <v>0</v>
      </c>
      <c r="F300" s="12">
        <v>0</v>
      </c>
      <c r="G300" s="12">
        <f t="shared" si="28"/>
        <v>66.611000000000004</v>
      </c>
      <c r="H300" s="12">
        <v>52.591000000000015</v>
      </c>
      <c r="I300" s="12">
        <v>67.263000000000005</v>
      </c>
      <c r="J300" s="12">
        <v>114.57899999999999</v>
      </c>
      <c r="K300" s="12">
        <v>0</v>
      </c>
      <c r="L300" s="12">
        <v>0</v>
      </c>
      <c r="M300" s="12">
        <v>0</v>
      </c>
      <c r="N300" s="12">
        <f>+BS_InfraMR[[#This Row],[A.03.1 -  Longitud de Vías de Explotación No Electrificadas Troncales y Ramales (vía principal) (km)]]+BS_InfraMR[[#This Row],[A.04.1 -  Longitud de Vías de Explotación Electrificadas Troncales y Ramales (vía principal) (km)]]</f>
        <v>114.57899999999999</v>
      </c>
      <c r="O300" s="12">
        <v>101.036</v>
      </c>
      <c r="P300" s="1">
        <v>23</v>
      </c>
      <c r="Q300" s="1">
        <v>6</v>
      </c>
      <c r="R300" s="1">
        <v>1</v>
      </c>
      <c r="S300" s="1">
        <f>+SUM(BS_InfraMR[[#This Row],[A.05.1 - Número de Estaciones en Explotación (cantidad)]:[A.07.1 - Número de Apeaderos en Explotación (cantidad)]])</f>
        <v>30</v>
      </c>
      <c r="T300" s="1">
        <v>18</v>
      </c>
      <c r="U300" s="1">
        <v>31</v>
      </c>
      <c r="V300" s="1">
        <v>0</v>
      </c>
      <c r="W300" s="1">
        <v>26</v>
      </c>
      <c r="X300" s="1">
        <v>0</v>
      </c>
      <c r="Y300" s="1">
        <f t="shared" si="29"/>
        <v>75</v>
      </c>
      <c r="Z300" s="1">
        <v>13</v>
      </c>
      <c r="AA300" s="1">
        <v>13</v>
      </c>
      <c r="AB300" s="1">
        <f>+BS_InfraMR[[#This Row],[Total Pasos Vehiculares a Nivel]]</f>
        <v>75</v>
      </c>
      <c r="AC300" s="1">
        <f t="shared" si="30"/>
        <v>101</v>
      </c>
      <c r="AD300" s="1">
        <v>1</v>
      </c>
      <c r="AE300" s="1">
        <v>8</v>
      </c>
      <c r="AF300" s="1">
        <v>11</v>
      </c>
      <c r="AG300" s="1">
        <f t="shared" si="31"/>
        <v>20</v>
      </c>
      <c r="AH300" s="12">
        <v>16.120999999999999</v>
      </c>
      <c r="AI300" s="12">
        <v>0</v>
      </c>
      <c r="AJ300" s="12">
        <v>50.177</v>
      </c>
      <c r="AK300" s="12">
        <f t="shared" si="32"/>
        <v>66.298000000000002</v>
      </c>
      <c r="AL300" s="1">
        <v>2</v>
      </c>
      <c r="AM300" s="1">
        <v>0</v>
      </c>
      <c r="AN300" s="1">
        <v>13</v>
      </c>
      <c r="AO300" s="1">
        <f t="shared" si="33"/>
        <v>15</v>
      </c>
      <c r="AP300" s="1">
        <v>0</v>
      </c>
      <c r="AQ300" s="1">
        <v>0</v>
      </c>
      <c r="AR300" s="1">
        <v>0</v>
      </c>
      <c r="AS300" s="1">
        <f>+SUM(BS_InfraMR[[#This Row],[B.02.1 - Parque de Coches Eléctricos Motrices]:[B.02.3 - Parque de Coches Eléctricos Motrices Tipo R]])</f>
        <v>0</v>
      </c>
      <c r="AT300" s="1">
        <v>0</v>
      </c>
      <c r="AU300" s="1">
        <v>27</v>
      </c>
      <c r="AV300" s="1">
        <v>54</v>
      </c>
      <c r="AW300" s="1">
        <f>+SUM(BS_InfraMR[[#This Row],[B.03.1 - Parque de Coches Motores Motrices Remolcados]:[B.03.3 - Parque de Coches Motores Motrices Cabina]])</f>
        <v>81</v>
      </c>
      <c r="AX300" s="1">
        <v>43</v>
      </c>
      <c r="AY300" s="1">
        <v>13</v>
      </c>
      <c r="AZ300" s="1">
        <v>0</v>
      </c>
      <c r="BA300" s="1">
        <v>26</v>
      </c>
      <c r="BB300" s="1">
        <v>0</v>
      </c>
      <c r="BC300" s="1">
        <f t="shared" si="34"/>
        <v>82</v>
      </c>
      <c r="BD300" s="1">
        <v>1</v>
      </c>
      <c r="BE300" s="1">
        <v>31</v>
      </c>
      <c r="BF300" s="12">
        <v>1</v>
      </c>
    </row>
    <row r="301" spans="1:59">
      <c r="A301" s="1">
        <v>2017</v>
      </c>
      <c r="B301" s="1" t="s">
        <v>126</v>
      </c>
      <c r="C301" s="12">
        <v>18.643000000000001</v>
      </c>
      <c r="D301" s="12">
        <v>47.968000000000004</v>
      </c>
      <c r="E301" s="12">
        <v>0</v>
      </c>
      <c r="F301" s="12">
        <v>0</v>
      </c>
      <c r="G301" s="12">
        <f t="shared" si="28"/>
        <v>66.611000000000004</v>
      </c>
      <c r="H301" s="12">
        <v>52.591000000000015</v>
      </c>
      <c r="I301" s="12">
        <v>67.263000000000005</v>
      </c>
      <c r="J301" s="12">
        <v>114.57899999999999</v>
      </c>
      <c r="K301" s="12">
        <v>0</v>
      </c>
      <c r="L301" s="12">
        <v>0</v>
      </c>
      <c r="M301" s="12">
        <v>0</v>
      </c>
      <c r="N301" s="12">
        <f>+BS_InfraMR[[#This Row],[A.03.1 -  Longitud de Vías de Explotación No Electrificadas Troncales y Ramales (vía principal) (km)]]+BS_InfraMR[[#This Row],[A.04.1 -  Longitud de Vías de Explotación Electrificadas Troncales y Ramales (vía principal) (km)]]</f>
        <v>114.57899999999999</v>
      </c>
      <c r="O301" s="12">
        <v>101.036</v>
      </c>
      <c r="P301" s="1">
        <v>23</v>
      </c>
      <c r="Q301" s="1">
        <v>6</v>
      </c>
      <c r="R301" s="1">
        <v>1</v>
      </c>
      <c r="S301" s="1">
        <f>+SUM(BS_InfraMR[[#This Row],[A.05.1 - Número de Estaciones en Explotación (cantidad)]:[A.07.1 - Número de Apeaderos en Explotación (cantidad)]])</f>
        <v>30</v>
      </c>
      <c r="T301" s="1">
        <v>18</v>
      </c>
      <c r="U301" s="1">
        <v>31</v>
      </c>
      <c r="V301" s="1">
        <v>0</v>
      </c>
      <c r="W301" s="1">
        <v>26</v>
      </c>
      <c r="X301" s="1">
        <v>0</v>
      </c>
      <c r="Y301" s="1">
        <f t="shared" si="29"/>
        <v>75</v>
      </c>
      <c r="Z301" s="1">
        <v>13</v>
      </c>
      <c r="AA301" s="1">
        <v>13</v>
      </c>
      <c r="AB301" s="1">
        <f>+BS_InfraMR[[#This Row],[Total Pasos Vehiculares a Nivel]]</f>
        <v>75</v>
      </c>
      <c r="AC301" s="1">
        <f t="shared" si="30"/>
        <v>101</v>
      </c>
      <c r="AD301" s="1">
        <v>1</v>
      </c>
      <c r="AE301" s="1">
        <v>8</v>
      </c>
      <c r="AF301" s="1">
        <v>11</v>
      </c>
      <c r="AG301" s="1">
        <f t="shared" si="31"/>
        <v>20</v>
      </c>
      <c r="AH301" s="12">
        <v>16.120999999999999</v>
      </c>
      <c r="AI301" s="12">
        <v>0</v>
      </c>
      <c r="AJ301" s="12">
        <v>50.177</v>
      </c>
      <c r="AK301" s="12">
        <f t="shared" si="32"/>
        <v>66.298000000000002</v>
      </c>
      <c r="AL301" s="1">
        <v>2</v>
      </c>
      <c r="AM301" s="1">
        <v>0</v>
      </c>
      <c r="AN301" s="1">
        <v>13</v>
      </c>
      <c r="AO301" s="1">
        <f t="shared" si="33"/>
        <v>15</v>
      </c>
      <c r="AP301" s="1">
        <v>0</v>
      </c>
      <c r="AQ301" s="1">
        <v>0</v>
      </c>
      <c r="AR301" s="1">
        <v>0</v>
      </c>
      <c r="AS301" s="1">
        <f>+SUM(BS_InfraMR[[#This Row],[B.02.1 - Parque de Coches Eléctricos Motrices]:[B.02.3 - Parque de Coches Eléctricos Motrices Tipo R]])</f>
        <v>0</v>
      </c>
      <c r="AT301" s="1">
        <v>0</v>
      </c>
      <c r="AU301" s="1">
        <v>27</v>
      </c>
      <c r="AV301" s="1">
        <v>54</v>
      </c>
      <c r="AW301" s="1">
        <f>+SUM(BS_InfraMR[[#This Row],[B.03.1 - Parque de Coches Motores Motrices Remolcados]:[B.03.3 - Parque de Coches Motores Motrices Cabina]])</f>
        <v>81</v>
      </c>
      <c r="AX301" s="1">
        <v>43</v>
      </c>
      <c r="AY301" s="1">
        <v>13</v>
      </c>
      <c r="AZ301" s="1">
        <v>0</v>
      </c>
      <c r="BA301" s="1">
        <v>26</v>
      </c>
      <c r="BB301" s="1">
        <v>0</v>
      </c>
      <c r="BC301" s="1">
        <f t="shared" si="34"/>
        <v>82</v>
      </c>
      <c r="BD301" s="1">
        <v>1</v>
      </c>
      <c r="BE301" s="1">
        <v>31</v>
      </c>
      <c r="BF301" s="12">
        <v>1</v>
      </c>
    </row>
    <row r="302" spans="1:59">
      <c r="A302" s="1">
        <v>2018</v>
      </c>
      <c r="B302" s="1" t="s">
        <v>115</v>
      </c>
      <c r="C302" s="12">
        <v>18.643000000000001</v>
      </c>
      <c r="D302" s="12">
        <v>47.968000000000004</v>
      </c>
      <c r="E302" s="12">
        <v>0</v>
      </c>
      <c r="F302" s="12">
        <v>0</v>
      </c>
      <c r="G302" s="12">
        <f t="shared" si="28"/>
        <v>66.611000000000004</v>
      </c>
      <c r="H302" s="12">
        <v>52.591000000000015</v>
      </c>
      <c r="I302" s="12">
        <v>67.263000000000005</v>
      </c>
      <c r="J302" s="12">
        <v>114.57899999999999</v>
      </c>
      <c r="K302" s="12">
        <v>0</v>
      </c>
      <c r="L302" s="12">
        <v>0</v>
      </c>
      <c r="M302" s="12">
        <v>0</v>
      </c>
      <c r="N302" s="12">
        <f>+BS_InfraMR[[#This Row],[A.03.1 -  Longitud de Vías de Explotación No Electrificadas Troncales y Ramales (vía principal) (km)]]+BS_InfraMR[[#This Row],[A.04.1 -  Longitud de Vías de Explotación Electrificadas Troncales y Ramales (vía principal) (km)]]</f>
        <v>114.57899999999999</v>
      </c>
      <c r="O302" s="12">
        <v>101.036</v>
      </c>
      <c r="P302" s="1">
        <v>23</v>
      </c>
      <c r="Q302" s="1">
        <v>6</v>
      </c>
      <c r="R302" s="1">
        <v>1</v>
      </c>
      <c r="S302" s="1">
        <f>+SUM(BS_InfraMR[[#This Row],[A.05.1 - Número de Estaciones en Explotación (cantidad)]:[A.07.1 - Número de Apeaderos en Explotación (cantidad)]])</f>
        <v>30</v>
      </c>
      <c r="T302" s="1">
        <v>18</v>
      </c>
      <c r="U302" s="1">
        <v>31</v>
      </c>
      <c r="V302" s="1">
        <v>0</v>
      </c>
      <c r="W302" s="1">
        <v>26</v>
      </c>
      <c r="X302" s="1">
        <v>0</v>
      </c>
      <c r="Y302" s="1">
        <f t="shared" si="29"/>
        <v>75</v>
      </c>
      <c r="Z302" s="1">
        <v>13</v>
      </c>
      <c r="AA302" s="1">
        <v>13</v>
      </c>
      <c r="AB302" s="1">
        <f>+BS_InfraMR[[#This Row],[Total Pasos Vehiculares a Nivel]]</f>
        <v>75</v>
      </c>
      <c r="AC302" s="1">
        <f t="shared" si="30"/>
        <v>101</v>
      </c>
      <c r="AD302" s="1">
        <v>1</v>
      </c>
      <c r="AE302" s="1">
        <v>8</v>
      </c>
      <c r="AF302" s="1">
        <v>11</v>
      </c>
      <c r="AG302" s="1">
        <f t="shared" si="31"/>
        <v>20</v>
      </c>
      <c r="AH302" s="12">
        <v>16.120999999999999</v>
      </c>
      <c r="AI302" s="12">
        <v>0</v>
      </c>
      <c r="AJ302" s="12">
        <v>50.177</v>
      </c>
      <c r="AK302" s="12">
        <f t="shared" si="32"/>
        <v>66.298000000000002</v>
      </c>
      <c r="AL302" s="1">
        <v>2</v>
      </c>
      <c r="AM302" s="1">
        <v>0</v>
      </c>
      <c r="AN302" s="1">
        <v>13</v>
      </c>
      <c r="AO302" s="1">
        <f t="shared" si="33"/>
        <v>15</v>
      </c>
      <c r="AP302" s="1">
        <v>0</v>
      </c>
      <c r="AQ302" s="1">
        <v>0</v>
      </c>
      <c r="AR302" s="1">
        <v>0</v>
      </c>
      <c r="AS302" s="1">
        <f>+SUM(BS_InfraMR[[#This Row],[B.02.1 - Parque de Coches Eléctricos Motrices]:[B.02.3 - Parque de Coches Eléctricos Motrices Tipo R]])</f>
        <v>0</v>
      </c>
      <c r="AT302" s="1">
        <v>0</v>
      </c>
      <c r="AU302" s="1">
        <v>27</v>
      </c>
      <c r="AV302" s="1">
        <v>54</v>
      </c>
      <c r="AW302" s="1">
        <f>+SUM(BS_InfraMR[[#This Row],[B.03.1 - Parque de Coches Motores Motrices Remolcados]:[B.03.3 - Parque de Coches Motores Motrices Cabina]])</f>
        <v>81</v>
      </c>
      <c r="AX302" s="1">
        <v>43</v>
      </c>
      <c r="AY302" s="1">
        <v>13</v>
      </c>
      <c r="AZ302" s="1">
        <v>0</v>
      </c>
      <c r="BA302" s="1">
        <v>26</v>
      </c>
      <c r="BB302" s="1">
        <v>0</v>
      </c>
      <c r="BC302" s="1">
        <f t="shared" si="34"/>
        <v>82</v>
      </c>
      <c r="BD302" s="1">
        <v>1</v>
      </c>
      <c r="BE302" s="1">
        <v>31</v>
      </c>
      <c r="BF302" s="12">
        <v>1</v>
      </c>
    </row>
    <row r="303" spans="1:59">
      <c r="A303" s="1">
        <v>2018</v>
      </c>
      <c r="B303" s="1" t="s">
        <v>116</v>
      </c>
      <c r="C303" s="12">
        <v>18.643000000000001</v>
      </c>
      <c r="D303" s="12">
        <v>47.968000000000004</v>
      </c>
      <c r="E303" s="12">
        <v>0</v>
      </c>
      <c r="F303" s="12">
        <v>0</v>
      </c>
      <c r="G303" s="12">
        <f t="shared" si="28"/>
        <v>66.611000000000004</v>
      </c>
      <c r="H303" s="12">
        <v>52.591000000000015</v>
      </c>
      <c r="I303" s="12">
        <v>67.263000000000005</v>
      </c>
      <c r="J303" s="12">
        <v>114.57899999999999</v>
      </c>
      <c r="K303" s="12">
        <v>0</v>
      </c>
      <c r="L303" s="12">
        <v>0</v>
      </c>
      <c r="M303" s="12">
        <v>0</v>
      </c>
      <c r="N303" s="12">
        <f>+BS_InfraMR[[#This Row],[A.03.1 -  Longitud de Vías de Explotación No Electrificadas Troncales y Ramales (vía principal) (km)]]+BS_InfraMR[[#This Row],[A.04.1 -  Longitud de Vías de Explotación Electrificadas Troncales y Ramales (vía principal) (km)]]</f>
        <v>114.57899999999999</v>
      </c>
      <c r="O303" s="12">
        <v>101.036</v>
      </c>
      <c r="P303" s="1">
        <v>23</v>
      </c>
      <c r="Q303" s="1">
        <v>6</v>
      </c>
      <c r="R303" s="1">
        <v>1</v>
      </c>
      <c r="S303" s="1">
        <f>+SUM(BS_InfraMR[[#This Row],[A.05.1 - Número de Estaciones en Explotación (cantidad)]:[A.07.1 - Número de Apeaderos en Explotación (cantidad)]])</f>
        <v>30</v>
      </c>
      <c r="T303" s="1">
        <v>18</v>
      </c>
      <c r="U303" s="1">
        <v>31</v>
      </c>
      <c r="V303" s="1">
        <v>0</v>
      </c>
      <c r="W303" s="1">
        <v>26</v>
      </c>
      <c r="X303" s="1">
        <v>0</v>
      </c>
      <c r="Y303" s="1">
        <f t="shared" si="29"/>
        <v>75</v>
      </c>
      <c r="Z303" s="1">
        <v>13</v>
      </c>
      <c r="AA303" s="1">
        <v>13</v>
      </c>
      <c r="AB303" s="1">
        <f>+BS_InfraMR[[#This Row],[Total Pasos Vehiculares a Nivel]]</f>
        <v>75</v>
      </c>
      <c r="AC303" s="1">
        <f t="shared" si="30"/>
        <v>101</v>
      </c>
      <c r="AD303" s="1">
        <v>1</v>
      </c>
      <c r="AE303" s="1">
        <v>8</v>
      </c>
      <c r="AF303" s="1">
        <v>11</v>
      </c>
      <c r="AG303" s="1">
        <f t="shared" si="31"/>
        <v>20</v>
      </c>
      <c r="AH303" s="12">
        <v>16.120999999999999</v>
      </c>
      <c r="AI303" s="12">
        <v>0</v>
      </c>
      <c r="AJ303" s="12">
        <v>50.177</v>
      </c>
      <c r="AK303" s="12">
        <f t="shared" si="32"/>
        <v>66.298000000000002</v>
      </c>
      <c r="AL303" s="1">
        <v>2</v>
      </c>
      <c r="AM303" s="1">
        <v>0</v>
      </c>
      <c r="AN303" s="1">
        <v>13</v>
      </c>
      <c r="AO303" s="1">
        <f t="shared" si="33"/>
        <v>15</v>
      </c>
      <c r="AP303" s="1">
        <v>0</v>
      </c>
      <c r="AQ303" s="1">
        <v>0</v>
      </c>
      <c r="AR303" s="1">
        <v>0</v>
      </c>
      <c r="AS303" s="1">
        <f>+SUM(BS_InfraMR[[#This Row],[B.02.1 - Parque de Coches Eléctricos Motrices]:[B.02.3 - Parque de Coches Eléctricos Motrices Tipo R]])</f>
        <v>0</v>
      </c>
      <c r="AT303" s="1">
        <v>0</v>
      </c>
      <c r="AU303" s="1">
        <v>27</v>
      </c>
      <c r="AV303" s="1">
        <v>54</v>
      </c>
      <c r="AW303" s="1">
        <f>+SUM(BS_InfraMR[[#This Row],[B.03.1 - Parque de Coches Motores Motrices Remolcados]:[B.03.3 - Parque de Coches Motores Motrices Cabina]])</f>
        <v>81</v>
      </c>
      <c r="AX303" s="1">
        <v>43</v>
      </c>
      <c r="AY303" s="1">
        <v>13</v>
      </c>
      <c r="AZ303" s="1">
        <v>0</v>
      </c>
      <c r="BA303" s="1">
        <v>26</v>
      </c>
      <c r="BB303" s="1">
        <v>0</v>
      </c>
      <c r="BC303" s="1">
        <f t="shared" si="34"/>
        <v>82</v>
      </c>
      <c r="BD303" s="1">
        <v>1</v>
      </c>
      <c r="BE303" s="1">
        <v>31</v>
      </c>
      <c r="BF303" s="12">
        <v>1</v>
      </c>
    </row>
    <row r="304" spans="1:59">
      <c r="A304" s="1">
        <v>2018</v>
      </c>
      <c r="B304" s="1" t="s">
        <v>117</v>
      </c>
      <c r="C304" s="12">
        <v>18.643000000000001</v>
      </c>
      <c r="D304" s="12">
        <v>47.968000000000004</v>
      </c>
      <c r="E304" s="12">
        <v>0</v>
      </c>
      <c r="F304" s="12">
        <v>0</v>
      </c>
      <c r="G304" s="12">
        <f t="shared" si="28"/>
        <v>66.611000000000004</v>
      </c>
      <c r="H304" s="12">
        <v>53.534000000000013</v>
      </c>
      <c r="I304" s="12">
        <v>84.287000000000006</v>
      </c>
      <c r="J304" s="12">
        <v>114.57899999999999</v>
      </c>
      <c r="K304" s="12">
        <v>0</v>
      </c>
      <c r="L304" s="12">
        <v>0</v>
      </c>
      <c r="M304" s="12">
        <v>0</v>
      </c>
      <c r="N304" s="12">
        <f>+BS_InfraMR[[#This Row],[A.03.1 -  Longitud de Vías de Explotación No Electrificadas Troncales y Ramales (vía principal) (km)]]+BS_InfraMR[[#This Row],[A.04.1 -  Longitud de Vías de Explotación Electrificadas Troncales y Ramales (vía principal) (km)]]</f>
        <v>114.57899999999999</v>
      </c>
      <c r="O304" s="12">
        <v>101.979</v>
      </c>
      <c r="P304" s="1">
        <v>23</v>
      </c>
      <c r="Q304" s="1">
        <v>6</v>
      </c>
      <c r="R304" s="1">
        <v>1</v>
      </c>
      <c r="S304" s="1">
        <f>+SUM(BS_InfraMR[[#This Row],[A.05.1 - Número de Estaciones en Explotación (cantidad)]:[A.07.1 - Número de Apeaderos en Explotación (cantidad)]])</f>
        <v>30</v>
      </c>
      <c r="T304" s="1">
        <v>18</v>
      </c>
      <c r="U304" s="1">
        <v>31</v>
      </c>
      <c r="V304" s="1">
        <v>0</v>
      </c>
      <c r="W304" s="1">
        <v>26</v>
      </c>
      <c r="X304" s="1">
        <v>0</v>
      </c>
      <c r="Y304" s="1">
        <f t="shared" si="29"/>
        <v>75</v>
      </c>
      <c r="Z304" s="1">
        <v>13</v>
      </c>
      <c r="AA304" s="1">
        <v>13</v>
      </c>
      <c r="AB304" s="1">
        <f>+BS_InfraMR[[#This Row],[Total Pasos Vehiculares a Nivel]]</f>
        <v>75</v>
      </c>
      <c r="AC304" s="1">
        <f t="shared" si="30"/>
        <v>101</v>
      </c>
      <c r="AD304" s="1">
        <v>1</v>
      </c>
      <c r="AE304" s="1">
        <v>8</v>
      </c>
      <c r="AF304" s="1">
        <v>11</v>
      </c>
      <c r="AG304" s="1">
        <f t="shared" si="31"/>
        <v>20</v>
      </c>
      <c r="AH304" s="12">
        <v>16.120999999999999</v>
      </c>
      <c r="AI304" s="12">
        <v>0</v>
      </c>
      <c r="AJ304" s="12">
        <v>50.177</v>
      </c>
      <c r="AK304" s="12">
        <f t="shared" si="32"/>
        <v>66.298000000000002</v>
      </c>
      <c r="AL304" s="1">
        <v>2</v>
      </c>
      <c r="AM304" s="1">
        <v>0</v>
      </c>
      <c r="AN304" s="1">
        <v>13</v>
      </c>
      <c r="AO304" s="1">
        <f t="shared" si="33"/>
        <v>15</v>
      </c>
      <c r="AP304" s="1">
        <v>0</v>
      </c>
      <c r="AQ304" s="1">
        <v>0</v>
      </c>
      <c r="AR304" s="1">
        <v>0</v>
      </c>
      <c r="AS304" s="1">
        <f>+SUM(BS_InfraMR[[#This Row],[B.02.1 - Parque de Coches Eléctricos Motrices]:[B.02.3 - Parque de Coches Eléctricos Motrices Tipo R]])</f>
        <v>0</v>
      </c>
      <c r="AT304" s="1">
        <v>0</v>
      </c>
      <c r="AU304" s="1">
        <v>27</v>
      </c>
      <c r="AV304" s="1">
        <v>54</v>
      </c>
      <c r="AW304" s="1">
        <f>+SUM(BS_InfraMR[[#This Row],[B.03.1 - Parque de Coches Motores Motrices Remolcados]:[B.03.3 - Parque de Coches Motores Motrices Cabina]])</f>
        <v>81</v>
      </c>
      <c r="AX304" s="1">
        <v>43</v>
      </c>
      <c r="AY304" s="1">
        <v>13</v>
      </c>
      <c r="AZ304" s="1">
        <v>0</v>
      </c>
      <c r="BA304" s="1">
        <v>26</v>
      </c>
      <c r="BB304" s="1">
        <v>0</v>
      </c>
      <c r="BC304" s="1">
        <f t="shared" si="34"/>
        <v>82</v>
      </c>
      <c r="BD304" s="1">
        <v>1</v>
      </c>
      <c r="BE304" s="1">
        <v>31</v>
      </c>
      <c r="BF304" s="12">
        <v>1</v>
      </c>
      <c r="BG304" s="1" t="s">
        <v>489</v>
      </c>
    </row>
    <row r="305" spans="1:59">
      <c r="A305" s="1">
        <v>2018</v>
      </c>
      <c r="B305" s="1" t="s">
        <v>118</v>
      </c>
      <c r="C305" s="12">
        <v>18.643000000000001</v>
      </c>
      <c r="D305" s="12">
        <v>47.968000000000004</v>
      </c>
      <c r="E305" s="12">
        <v>0</v>
      </c>
      <c r="F305" s="12">
        <v>0</v>
      </c>
      <c r="G305" s="12">
        <f t="shared" si="28"/>
        <v>66.611000000000004</v>
      </c>
      <c r="H305" s="12">
        <v>53.534000000000013</v>
      </c>
      <c r="I305" s="12">
        <v>84.287000000000006</v>
      </c>
      <c r="J305" s="12">
        <v>114.57899999999999</v>
      </c>
      <c r="K305" s="12">
        <v>0</v>
      </c>
      <c r="L305" s="12">
        <v>0</v>
      </c>
      <c r="M305" s="12">
        <v>0</v>
      </c>
      <c r="N305" s="12">
        <f>+BS_InfraMR[[#This Row],[A.03.1 -  Longitud de Vías de Explotación No Electrificadas Troncales y Ramales (vía principal) (km)]]+BS_InfraMR[[#This Row],[A.04.1 -  Longitud de Vías de Explotación Electrificadas Troncales y Ramales (vía principal) (km)]]</f>
        <v>114.57899999999999</v>
      </c>
      <c r="O305" s="12">
        <v>101.979</v>
      </c>
      <c r="P305" s="1">
        <v>23</v>
      </c>
      <c r="Q305" s="1">
        <v>6</v>
      </c>
      <c r="R305" s="1">
        <v>1</v>
      </c>
      <c r="S305" s="1">
        <f>+SUM(BS_InfraMR[[#This Row],[A.05.1 - Número de Estaciones en Explotación (cantidad)]:[A.07.1 - Número de Apeaderos en Explotación (cantidad)]])</f>
        <v>30</v>
      </c>
      <c r="T305" s="1">
        <v>18</v>
      </c>
      <c r="U305" s="1">
        <v>31</v>
      </c>
      <c r="V305" s="1">
        <v>0</v>
      </c>
      <c r="W305" s="1">
        <v>26</v>
      </c>
      <c r="X305" s="1">
        <v>0</v>
      </c>
      <c r="Y305" s="1">
        <f t="shared" si="29"/>
        <v>75</v>
      </c>
      <c r="Z305" s="1">
        <v>13</v>
      </c>
      <c r="AA305" s="1">
        <v>13</v>
      </c>
      <c r="AB305" s="1">
        <f>+BS_InfraMR[[#This Row],[Total Pasos Vehiculares a Nivel]]</f>
        <v>75</v>
      </c>
      <c r="AC305" s="1">
        <f t="shared" si="30"/>
        <v>101</v>
      </c>
      <c r="AD305" s="1">
        <v>1</v>
      </c>
      <c r="AE305" s="1">
        <v>8</v>
      </c>
      <c r="AF305" s="1">
        <v>11</v>
      </c>
      <c r="AG305" s="1">
        <f t="shared" si="31"/>
        <v>20</v>
      </c>
      <c r="AH305" s="12">
        <v>16.120999999999999</v>
      </c>
      <c r="AI305" s="12">
        <v>0</v>
      </c>
      <c r="AJ305" s="12">
        <v>50.177</v>
      </c>
      <c r="AK305" s="12">
        <f t="shared" si="32"/>
        <v>66.298000000000002</v>
      </c>
      <c r="AL305" s="1">
        <v>2</v>
      </c>
      <c r="AM305" s="1">
        <v>0</v>
      </c>
      <c r="AN305" s="1">
        <v>13</v>
      </c>
      <c r="AO305" s="1">
        <f t="shared" si="33"/>
        <v>15</v>
      </c>
      <c r="AP305" s="1">
        <v>0</v>
      </c>
      <c r="AQ305" s="1">
        <v>0</v>
      </c>
      <c r="AR305" s="1">
        <v>0</v>
      </c>
      <c r="AS305" s="1">
        <f>+SUM(BS_InfraMR[[#This Row],[B.02.1 - Parque de Coches Eléctricos Motrices]:[B.02.3 - Parque de Coches Eléctricos Motrices Tipo R]])</f>
        <v>0</v>
      </c>
      <c r="AT305" s="1">
        <v>0</v>
      </c>
      <c r="AU305" s="1">
        <v>27</v>
      </c>
      <c r="AV305" s="1">
        <v>54</v>
      </c>
      <c r="AW305" s="1">
        <f>+SUM(BS_InfraMR[[#This Row],[B.03.1 - Parque de Coches Motores Motrices Remolcados]:[B.03.3 - Parque de Coches Motores Motrices Cabina]])</f>
        <v>81</v>
      </c>
      <c r="AX305" s="1">
        <v>43</v>
      </c>
      <c r="AY305" s="1">
        <v>13</v>
      </c>
      <c r="AZ305" s="1">
        <v>0</v>
      </c>
      <c r="BA305" s="1">
        <v>26</v>
      </c>
      <c r="BB305" s="1">
        <v>0</v>
      </c>
      <c r="BC305" s="1">
        <f t="shared" si="34"/>
        <v>82</v>
      </c>
      <c r="BD305" s="1">
        <v>1</v>
      </c>
      <c r="BE305" s="1">
        <v>31</v>
      </c>
      <c r="BF305" s="12">
        <v>1</v>
      </c>
    </row>
    <row r="306" spans="1:59">
      <c r="A306" s="1">
        <v>2018</v>
      </c>
      <c r="B306" s="1" t="s">
        <v>119</v>
      </c>
      <c r="C306" s="12">
        <v>18.643000000000001</v>
      </c>
      <c r="D306" s="12">
        <v>47.968000000000004</v>
      </c>
      <c r="E306" s="12">
        <v>0</v>
      </c>
      <c r="F306" s="12">
        <v>0</v>
      </c>
      <c r="G306" s="12">
        <f t="shared" si="28"/>
        <v>66.611000000000004</v>
      </c>
      <c r="H306" s="12">
        <v>51.102000000000011</v>
      </c>
      <c r="I306" s="12">
        <v>79.423000000000002</v>
      </c>
      <c r="J306" s="12">
        <v>114.57899999999999</v>
      </c>
      <c r="K306" s="12">
        <v>0</v>
      </c>
      <c r="L306" s="12">
        <v>0</v>
      </c>
      <c r="M306" s="12">
        <v>0</v>
      </c>
      <c r="N306" s="12">
        <f>+BS_InfraMR[[#This Row],[A.03.1 -  Longitud de Vías de Explotación No Electrificadas Troncales y Ramales (vía principal) (km)]]+BS_InfraMR[[#This Row],[A.04.1 -  Longitud de Vías de Explotación Electrificadas Troncales y Ramales (vía principal) (km)]]</f>
        <v>114.57899999999999</v>
      </c>
      <c r="O306" s="12">
        <v>97.114999999999995</v>
      </c>
      <c r="P306" s="1">
        <v>23</v>
      </c>
      <c r="Q306" s="1">
        <v>6</v>
      </c>
      <c r="R306" s="1">
        <v>1</v>
      </c>
      <c r="S306" s="1">
        <f>+SUM(BS_InfraMR[[#This Row],[A.05.1 - Número de Estaciones en Explotación (cantidad)]:[A.07.1 - Número de Apeaderos en Explotación (cantidad)]])</f>
        <v>30</v>
      </c>
      <c r="T306" s="1">
        <v>18</v>
      </c>
      <c r="U306" s="1">
        <v>31</v>
      </c>
      <c r="V306" s="1">
        <v>0</v>
      </c>
      <c r="W306" s="1">
        <v>26</v>
      </c>
      <c r="X306" s="1">
        <v>0</v>
      </c>
      <c r="Y306" s="1">
        <f t="shared" si="29"/>
        <v>75</v>
      </c>
      <c r="Z306" s="1">
        <v>13</v>
      </c>
      <c r="AA306" s="1">
        <v>13</v>
      </c>
      <c r="AB306" s="1">
        <f>+BS_InfraMR[[#This Row],[Total Pasos Vehiculares a Nivel]]</f>
        <v>75</v>
      </c>
      <c r="AC306" s="1">
        <f t="shared" si="30"/>
        <v>101</v>
      </c>
      <c r="AD306" s="1">
        <v>1</v>
      </c>
      <c r="AE306" s="1">
        <v>8</v>
      </c>
      <c r="AF306" s="1">
        <v>11</v>
      </c>
      <c r="AG306" s="1">
        <f t="shared" si="31"/>
        <v>20</v>
      </c>
      <c r="AH306" s="12">
        <v>16.120999999999999</v>
      </c>
      <c r="AI306" s="12">
        <v>0</v>
      </c>
      <c r="AJ306" s="12">
        <v>50.177</v>
      </c>
      <c r="AK306" s="12">
        <f t="shared" si="32"/>
        <v>66.298000000000002</v>
      </c>
      <c r="AL306" s="1">
        <v>2</v>
      </c>
      <c r="AM306" s="1">
        <v>0</v>
      </c>
      <c r="AN306" s="1">
        <v>13</v>
      </c>
      <c r="AO306" s="1">
        <f t="shared" si="33"/>
        <v>15</v>
      </c>
      <c r="AP306" s="1">
        <v>0</v>
      </c>
      <c r="AQ306" s="1">
        <v>0</v>
      </c>
      <c r="AR306" s="1">
        <v>0</v>
      </c>
      <c r="AS306" s="1">
        <f>+SUM(BS_InfraMR[[#This Row],[B.02.1 - Parque de Coches Eléctricos Motrices]:[B.02.3 - Parque de Coches Eléctricos Motrices Tipo R]])</f>
        <v>0</v>
      </c>
      <c r="AT306" s="1">
        <v>0</v>
      </c>
      <c r="AU306" s="1">
        <v>27</v>
      </c>
      <c r="AV306" s="1">
        <v>54</v>
      </c>
      <c r="AW306" s="1">
        <f>+SUM(BS_InfraMR[[#This Row],[B.03.1 - Parque de Coches Motores Motrices Remolcados]:[B.03.3 - Parque de Coches Motores Motrices Cabina]])</f>
        <v>81</v>
      </c>
      <c r="AX306" s="1">
        <v>43</v>
      </c>
      <c r="AY306" s="1">
        <v>13</v>
      </c>
      <c r="AZ306" s="1">
        <v>0</v>
      </c>
      <c r="BA306" s="1">
        <v>26</v>
      </c>
      <c r="BB306" s="1">
        <v>0</v>
      </c>
      <c r="BC306" s="1">
        <f t="shared" si="34"/>
        <v>82</v>
      </c>
      <c r="BD306" s="1">
        <v>1</v>
      </c>
      <c r="BE306" s="1">
        <v>31</v>
      </c>
      <c r="BF306" s="12">
        <v>1</v>
      </c>
      <c r="BG306" s="1" t="s">
        <v>490</v>
      </c>
    </row>
    <row r="307" spans="1:59">
      <c r="A307" s="1">
        <v>2018</v>
      </c>
      <c r="B307" s="1" t="s">
        <v>120</v>
      </c>
      <c r="C307" s="12">
        <v>18.643000000000001</v>
      </c>
      <c r="D307" s="12">
        <v>47.968000000000004</v>
      </c>
      <c r="E307" s="12">
        <v>0</v>
      </c>
      <c r="F307" s="12">
        <v>0</v>
      </c>
      <c r="G307" s="12">
        <f t="shared" si="28"/>
        <v>66.611000000000004</v>
      </c>
      <c r="H307" s="12">
        <v>51.102000000000011</v>
      </c>
      <c r="I307" s="12">
        <v>79.423000000000002</v>
      </c>
      <c r="J307" s="12">
        <v>114.57899999999999</v>
      </c>
      <c r="K307" s="12">
        <v>0</v>
      </c>
      <c r="L307" s="12">
        <v>0</v>
      </c>
      <c r="M307" s="12">
        <v>0</v>
      </c>
      <c r="N307" s="12">
        <f>+BS_InfraMR[[#This Row],[A.03.1 -  Longitud de Vías de Explotación No Electrificadas Troncales y Ramales (vía principal) (km)]]+BS_InfraMR[[#This Row],[A.04.1 -  Longitud de Vías de Explotación Electrificadas Troncales y Ramales (vía principal) (km)]]</f>
        <v>114.57899999999999</v>
      </c>
      <c r="O307" s="12">
        <v>97.114999999999995</v>
      </c>
      <c r="P307" s="1">
        <v>23</v>
      </c>
      <c r="Q307" s="1">
        <v>6</v>
      </c>
      <c r="R307" s="1">
        <v>1</v>
      </c>
      <c r="S307" s="1">
        <f>+SUM(BS_InfraMR[[#This Row],[A.05.1 - Número de Estaciones en Explotación (cantidad)]:[A.07.1 - Número de Apeaderos en Explotación (cantidad)]])</f>
        <v>30</v>
      </c>
      <c r="T307" s="1">
        <v>18</v>
      </c>
      <c r="U307" s="1">
        <v>31</v>
      </c>
      <c r="V307" s="1">
        <v>0</v>
      </c>
      <c r="W307" s="1">
        <v>26</v>
      </c>
      <c r="X307" s="1">
        <v>0</v>
      </c>
      <c r="Y307" s="1">
        <f t="shared" si="29"/>
        <v>75</v>
      </c>
      <c r="Z307" s="1">
        <v>13</v>
      </c>
      <c r="AA307" s="1">
        <v>13</v>
      </c>
      <c r="AB307" s="1">
        <f>+BS_InfraMR[[#This Row],[Total Pasos Vehiculares a Nivel]]</f>
        <v>75</v>
      </c>
      <c r="AC307" s="1">
        <f t="shared" si="30"/>
        <v>101</v>
      </c>
      <c r="AD307" s="1">
        <v>1</v>
      </c>
      <c r="AE307" s="1">
        <v>8</v>
      </c>
      <c r="AF307" s="1">
        <v>11</v>
      </c>
      <c r="AG307" s="1">
        <f t="shared" si="31"/>
        <v>20</v>
      </c>
      <c r="AH307" s="12">
        <v>16.120999999999999</v>
      </c>
      <c r="AI307" s="12">
        <v>0</v>
      </c>
      <c r="AJ307" s="12">
        <v>50.177</v>
      </c>
      <c r="AK307" s="12">
        <f t="shared" si="32"/>
        <v>66.298000000000002</v>
      </c>
      <c r="AL307" s="1">
        <v>2</v>
      </c>
      <c r="AM307" s="1">
        <v>0</v>
      </c>
      <c r="AN307" s="1">
        <v>13</v>
      </c>
      <c r="AO307" s="1">
        <f t="shared" si="33"/>
        <v>15</v>
      </c>
      <c r="AP307" s="1">
        <v>0</v>
      </c>
      <c r="AQ307" s="1">
        <v>0</v>
      </c>
      <c r="AR307" s="1">
        <v>0</v>
      </c>
      <c r="AS307" s="1">
        <f>+SUM(BS_InfraMR[[#This Row],[B.02.1 - Parque de Coches Eléctricos Motrices]:[B.02.3 - Parque de Coches Eléctricos Motrices Tipo R]])</f>
        <v>0</v>
      </c>
      <c r="AT307" s="1">
        <v>0</v>
      </c>
      <c r="AU307" s="1">
        <v>27</v>
      </c>
      <c r="AV307" s="1">
        <v>54</v>
      </c>
      <c r="AW307" s="1">
        <f>+SUM(BS_InfraMR[[#This Row],[B.03.1 - Parque de Coches Motores Motrices Remolcados]:[B.03.3 - Parque de Coches Motores Motrices Cabina]])</f>
        <v>81</v>
      </c>
      <c r="AX307" s="1">
        <v>43</v>
      </c>
      <c r="AY307" s="1">
        <v>13</v>
      </c>
      <c r="AZ307" s="1">
        <v>0</v>
      </c>
      <c r="BA307" s="1">
        <v>26</v>
      </c>
      <c r="BB307" s="1">
        <v>0</v>
      </c>
      <c r="BC307" s="1">
        <f t="shared" si="34"/>
        <v>82</v>
      </c>
      <c r="BD307" s="1">
        <v>1</v>
      </c>
      <c r="BE307" s="1">
        <v>31</v>
      </c>
      <c r="BF307" s="12">
        <v>1</v>
      </c>
    </row>
    <row r="308" spans="1:59">
      <c r="A308" s="1">
        <v>2018</v>
      </c>
      <c r="B308" s="1" t="s">
        <v>121</v>
      </c>
      <c r="C308" s="12">
        <v>18.643000000000001</v>
      </c>
      <c r="D308" s="12">
        <v>47.968000000000004</v>
      </c>
      <c r="E308" s="12">
        <v>0</v>
      </c>
      <c r="F308" s="12">
        <v>0</v>
      </c>
      <c r="G308" s="12">
        <f t="shared" si="28"/>
        <v>66.611000000000004</v>
      </c>
      <c r="H308" s="12">
        <v>51.102000000000011</v>
      </c>
      <c r="I308" s="12">
        <v>79.423000000000002</v>
      </c>
      <c r="J308" s="12">
        <v>114.57899999999999</v>
      </c>
      <c r="K308" s="12">
        <v>0</v>
      </c>
      <c r="L308" s="12">
        <v>0</v>
      </c>
      <c r="M308" s="12">
        <v>0</v>
      </c>
      <c r="N308" s="12">
        <f>+BS_InfraMR[[#This Row],[A.03.1 -  Longitud de Vías de Explotación No Electrificadas Troncales y Ramales (vía principal) (km)]]+BS_InfraMR[[#This Row],[A.04.1 -  Longitud de Vías de Explotación Electrificadas Troncales y Ramales (vía principal) (km)]]</f>
        <v>114.57899999999999</v>
      </c>
      <c r="O308" s="12">
        <v>97.114999999999995</v>
      </c>
      <c r="P308" s="1">
        <v>23</v>
      </c>
      <c r="Q308" s="1">
        <v>6</v>
      </c>
      <c r="R308" s="1">
        <v>1</v>
      </c>
      <c r="S308" s="1">
        <f>+SUM(BS_InfraMR[[#This Row],[A.05.1 - Número de Estaciones en Explotación (cantidad)]:[A.07.1 - Número de Apeaderos en Explotación (cantidad)]])</f>
        <v>30</v>
      </c>
      <c r="T308" s="1">
        <v>18</v>
      </c>
      <c r="U308" s="1">
        <v>31</v>
      </c>
      <c r="V308" s="1">
        <v>0</v>
      </c>
      <c r="W308" s="1">
        <v>26</v>
      </c>
      <c r="X308" s="1">
        <v>0</v>
      </c>
      <c r="Y308" s="1">
        <f t="shared" si="29"/>
        <v>75</v>
      </c>
      <c r="Z308" s="1">
        <v>13</v>
      </c>
      <c r="AA308" s="1">
        <v>13</v>
      </c>
      <c r="AB308" s="1">
        <f>+BS_InfraMR[[#This Row],[Total Pasos Vehiculares a Nivel]]</f>
        <v>75</v>
      </c>
      <c r="AC308" s="1">
        <f t="shared" si="30"/>
        <v>101</v>
      </c>
      <c r="AD308" s="1">
        <v>1</v>
      </c>
      <c r="AE308" s="1">
        <v>8</v>
      </c>
      <c r="AF308" s="1">
        <v>11</v>
      </c>
      <c r="AG308" s="1">
        <f t="shared" si="31"/>
        <v>20</v>
      </c>
      <c r="AH308" s="12">
        <v>16.120999999999999</v>
      </c>
      <c r="AI308" s="12">
        <v>0</v>
      </c>
      <c r="AJ308" s="12">
        <v>50.177</v>
      </c>
      <c r="AK308" s="12">
        <f t="shared" si="32"/>
        <v>66.298000000000002</v>
      </c>
      <c r="AL308" s="1">
        <v>2</v>
      </c>
      <c r="AM308" s="1">
        <v>0</v>
      </c>
      <c r="AN308" s="1">
        <v>13</v>
      </c>
      <c r="AO308" s="1">
        <f t="shared" si="33"/>
        <v>15</v>
      </c>
      <c r="AP308" s="1">
        <v>0</v>
      </c>
      <c r="AQ308" s="1">
        <v>0</v>
      </c>
      <c r="AR308" s="1">
        <v>0</v>
      </c>
      <c r="AS308" s="1">
        <f>+SUM(BS_InfraMR[[#This Row],[B.02.1 - Parque de Coches Eléctricos Motrices]:[B.02.3 - Parque de Coches Eléctricos Motrices Tipo R]])</f>
        <v>0</v>
      </c>
      <c r="AT308" s="1">
        <v>0</v>
      </c>
      <c r="AU308" s="1">
        <v>27</v>
      </c>
      <c r="AV308" s="1">
        <v>54</v>
      </c>
      <c r="AW308" s="1">
        <f>+SUM(BS_InfraMR[[#This Row],[B.03.1 - Parque de Coches Motores Motrices Remolcados]:[B.03.3 - Parque de Coches Motores Motrices Cabina]])</f>
        <v>81</v>
      </c>
      <c r="AX308" s="1">
        <v>43</v>
      </c>
      <c r="AY308" s="1">
        <v>13</v>
      </c>
      <c r="AZ308" s="1">
        <v>0</v>
      </c>
      <c r="BA308" s="1">
        <v>26</v>
      </c>
      <c r="BB308" s="1">
        <v>0</v>
      </c>
      <c r="BC308" s="1">
        <f t="shared" si="34"/>
        <v>82</v>
      </c>
      <c r="BD308" s="1">
        <v>1</v>
      </c>
      <c r="BE308" s="1">
        <v>31</v>
      </c>
      <c r="BF308" s="12">
        <v>1</v>
      </c>
    </row>
    <row r="309" spans="1:59">
      <c r="A309" s="1">
        <v>2018</v>
      </c>
      <c r="B309" s="1" t="s">
        <v>122</v>
      </c>
      <c r="C309" s="12">
        <v>18.643000000000001</v>
      </c>
      <c r="D309" s="12">
        <v>47.968000000000004</v>
      </c>
      <c r="E309" s="12">
        <v>0</v>
      </c>
      <c r="F309" s="12">
        <v>0</v>
      </c>
      <c r="G309" s="12">
        <f t="shared" si="28"/>
        <v>66.611000000000004</v>
      </c>
      <c r="H309" s="12">
        <v>51.102000000000011</v>
      </c>
      <c r="I309" s="12">
        <v>79.423000000000002</v>
      </c>
      <c r="J309" s="12">
        <v>114.57899999999999</v>
      </c>
      <c r="K309" s="12">
        <v>0</v>
      </c>
      <c r="L309" s="12">
        <v>0</v>
      </c>
      <c r="M309" s="12">
        <v>0</v>
      </c>
      <c r="N309" s="12">
        <f>+BS_InfraMR[[#This Row],[A.03.1 -  Longitud de Vías de Explotación No Electrificadas Troncales y Ramales (vía principal) (km)]]+BS_InfraMR[[#This Row],[A.04.1 -  Longitud de Vías de Explotación Electrificadas Troncales y Ramales (vía principal) (km)]]</f>
        <v>114.57899999999999</v>
      </c>
      <c r="O309" s="12">
        <v>97.114999999999995</v>
      </c>
      <c r="P309" s="1">
        <v>23</v>
      </c>
      <c r="Q309" s="1">
        <v>6</v>
      </c>
      <c r="R309" s="1">
        <v>1</v>
      </c>
      <c r="S309" s="1">
        <f>+SUM(BS_InfraMR[[#This Row],[A.05.1 - Número de Estaciones en Explotación (cantidad)]:[A.07.1 - Número de Apeaderos en Explotación (cantidad)]])</f>
        <v>30</v>
      </c>
      <c r="T309" s="1">
        <v>18</v>
      </c>
      <c r="U309" s="1">
        <v>31</v>
      </c>
      <c r="V309" s="1">
        <v>0</v>
      </c>
      <c r="W309" s="1">
        <v>26</v>
      </c>
      <c r="X309" s="1">
        <v>0</v>
      </c>
      <c r="Y309" s="1">
        <f t="shared" si="29"/>
        <v>75</v>
      </c>
      <c r="Z309" s="1">
        <v>13</v>
      </c>
      <c r="AA309" s="1">
        <v>13</v>
      </c>
      <c r="AB309" s="1">
        <f>+BS_InfraMR[[#This Row],[Total Pasos Vehiculares a Nivel]]</f>
        <v>75</v>
      </c>
      <c r="AC309" s="1">
        <f t="shared" si="30"/>
        <v>101</v>
      </c>
      <c r="AD309" s="1">
        <v>1</v>
      </c>
      <c r="AE309" s="1">
        <v>8</v>
      </c>
      <c r="AF309" s="1">
        <v>11</v>
      </c>
      <c r="AG309" s="1">
        <f t="shared" si="31"/>
        <v>20</v>
      </c>
      <c r="AH309" s="12">
        <v>16.120999999999999</v>
      </c>
      <c r="AI309" s="12">
        <v>0</v>
      </c>
      <c r="AJ309" s="12">
        <v>50.177</v>
      </c>
      <c r="AK309" s="12">
        <f t="shared" si="32"/>
        <v>66.298000000000002</v>
      </c>
      <c r="AL309" s="1">
        <v>2</v>
      </c>
      <c r="AM309" s="1">
        <v>0</v>
      </c>
      <c r="AN309" s="1">
        <v>13</v>
      </c>
      <c r="AO309" s="1">
        <f t="shared" si="33"/>
        <v>15</v>
      </c>
      <c r="AP309" s="1">
        <v>0</v>
      </c>
      <c r="AQ309" s="1">
        <v>0</v>
      </c>
      <c r="AR309" s="1">
        <v>0</v>
      </c>
      <c r="AS309" s="1">
        <f>+SUM(BS_InfraMR[[#This Row],[B.02.1 - Parque de Coches Eléctricos Motrices]:[B.02.3 - Parque de Coches Eléctricos Motrices Tipo R]])</f>
        <v>0</v>
      </c>
      <c r="AT309" s="1">
        <v>0</v>
      </c>
      <c r="AU309" s="1">
        <v>27</v>
      </c>
      <c r="AV309" s="1">
        <v>54</v>
      </c>
      <c r="AW309" s="1">
        <f>+SUM(BS_InfraMR[[#This Row],[B.03.1 - Parque de Coches Motores Motrices Remolcados]:[B.03.3 - Parque de Coches Motores Motrices Cabina]])</f>
        <v>81</v>
      </c>
      <c r="AX309" s="1">
        <v>43</v>
      </c>
      <c r="AY309" s="1">
        <v>13</v>
      </c>
      <c r="AZ309" s="1">
        <v>0</v>
      </c>
      <c r="BA309" s="1">
        <v>26</v>
      </c>
      <c r="BB309" s="1">
        <v>0</v>
      </c>
      <c r="BC309" s="1">
        <f t="shared" si="34"/>
        <v>82</v>
      </c>
      <c r="BD309" s="1">
        <v>1</v>
      </c>
      <c r="BE309" s="1">
        <v>31</v>
      </c>
      <c r="BF309" s="12">
        <v>1</v>
      </c>
    </row>
    <row r="310" spans="1:59">
      <c r="A310" s="1">
        <v>2018</v>
      </c>
      <c r="B310" s="1" t="s">
        <v>123</v>
      </c>
      <c r="C310" s="12">
        <v>18.643000000000001</v>
      </c>
      <c r="D310" s="12">
        <v>47.968000000000004</v>
      </c>
      <c r="E310" s="12">
        <v>0</v>
      </c>
      <c r="F310" s="12">
        <v>0</v>
      </c>
      <c r="G310" s="12">
        <f t="shared" si="28"/>
        <v>66.611000000000004</v>
      </c>
      <c r="H310" s="12">
        <v>51.102000000000011</v>
      </c>
      <c r="I310" s="12">
        <v>79.423000000000002</v>
      </c>
      <c r="J310" s="12">
        <v>114.57899999999999</v>
      </c>
      <c r="K310" s="12">
        <v>0</v>
      </c>
      <c r="L310" s="12">
        <v>0</v>
      </c>
      <c r="M310" s="12">
        <v>0</v>
      </c>
      <c r="N310" s="12">
        <f>+BS_InfraMR[[#This Row],[A.03.1 -  Longitud de Vías de Explotación No Electrificadas Troncales y Ramales (vía principal) (km)]]+BS_InfraMR[[#This Row],[A.04.1 -  Longitud de Vías de Explotación Electrificadas Troncales y Ramales (vía principal) (km)]]</f>
        <v>114.57899999999999</v>
      </c>
      <c r="O310" s="12">
        <v>97.114999999999995</v>
      </c>
      <c r="P310" s="1">
        <v>23</v>
      </c>
      <c r="Q310" s="1">
        <v>6</v>
      </c>
      <c r="R310" s="1">
        <v>1</v>
      </c>
      <c r="S310" s="1">
        <f>+SUM(BS_InfraMR[[#This Row],[A.05.1 - Número de Estaciones en Explotación (cantidad)]:[A.07.1 - Número de Apeaderos en Explotación (cantidad)]])</f>
        <v>30</v>
      </c>
      <c r="T310" s="1">
        <v>18</v>
      </c>
      <c r="U310" s="1">
        <v>31</v>
      </c>
      <c r="V310" s="1">
        <v>0</v>
      </c>
      <c r="W310" s="1">
        <v>26</v>
      </c>
      <c r="X310" s="1">
        <v>0</v>
      </c>
      <c r="Y310" s="1">
        <f t="shared" si="29"/>
        <v>75</v>
      </c>
      <c r="Z310" s="1">
        <v>13</v>
      </c>
      <c r="AA310" s="1">
        <v>13</v>
      </c>
      <c r="AB310" s="1">
        <f>+BS_InfraMR[[#This Row],[Total Pasos Vehiculares a Nivel]]</f>
        <v>75</v>
      </c>
      <c r="AC310" s="1">
        <f t="shared" si="30"/>
        <v>101</v>
      </c>
      <c r="AD310" s="1">
        <v>1</v>
      </c>
      <c r="AE310" s="1">
        <v>8</v>
      </c>
      <c r="AF310" s="1">
        <v>11</v>
      </c>
      <c r="AG310" s="1">
        <f t="shared" si="31"/>
        <v>20</v>
      </c>
      <c r="AH310" s="12">
        <v>16.120999999999999</v>
      </c>
      <c r="AI310" s="12">
        <v>0</v>
      </c>
      <c r="AJ310" s="12">
        <v>50.177</v>
      </c>
      <c r="AK310" s="12">
        <f t="shared" si="32"/>
        <v>66.298000000000002</v>
      </c>
      <c r="AL310" s="1">
        <v>2</v>
      </c>
      <c r="AM310" s="1">
        <v>0</v>
      </c>
      <c r="AN310" s="1">
        <v>13</v>
      </c>
      <c r="AO310" s="1">
        <f t="shared" si="33"/>
        <v>15</v>
      </c>
      <c r="AP310" s="1">
        <v>0</v>
      </c>
      <c r="AQ310" s="1">
        <v>0</v>
      </c>
      <c r="AR310" s="1">
        <v>0</v>
      </c>
      <c r="AS310" s="1">
        <f>+SUM(BS_InfraMR[[#This Row],[B.02.1 - Parque de Coches Eléctricos Motrices]:[B.02.3 - Parque de Coches Eléctricos Motrices Tipo R]])</f>
        <v>0</v>
      </c>
      <c r="AT310" s="1">
        <v>0</v>
      </c>
      <c r="AU310" s="1">
        <v>27</v>
      </c>
      <c r="AV310" s="1">
        <v>54</v>
      </c>
      <c r="AW310" s="1">
        <f>+SUM(BS_InfraMR[[#This Row],[B.03.1 - Parque de Coches Motores Motrices Remolcados]:[B.03.3 - Parque de Coches Motores Motrices Cabina]])</f>
        <v>81</v>
      </c>
      <c r="AX310" s="1">
        <v>43</v>
      </c>
      <c r="AY310" s="1">
        <v>13</v>
      </c>
      <c r="AZ310" s="1">
        <v>0</v>
      </c>
      <c r="BA310" s="1">
        <v>26</v>
      </c>
      <c r="BB310" s="1">
        <v>0</v>
      </c>
      <c r="BC310" s="1">
        <f t="shared" si="34"/>
        <v>82</v>
      </c>
      <c r="BD310" s="1">
        <v>1</v>
      </c>
      <c r="BE310" s="1">
        <v>31</v>
      </c>
      <c r="BF310" s="12">
        <v>1</v>
      </c>
    </row>
    <row r="311" spans="1:59">
      <c r="A311" s="1">
        <v>2018</v>
      </c>
      <c r="B311" s="1" t="s">
        <v>124</v>
      </c>
      <c r="C311" s="12">
        <v>18.643000000000001</v>
      </c>
      <c r="D311" s="12">
        <v>47.968000000000004</v>
      </c>
      <c r="E311" s="12">
        <v>0</v>
      </c>
      <c r="F311" s="12">
        <v>0</v>
      </c>
      <c r="G311" s="12">
        <f t="shared" si="28"/>
        <v>66.611000000000004</v>
      </c>
      <c r="H311" s="12">
        <v>51.102000000000011</v>
      </c>
      <c r="I311" s="12">
        <v>79.423000000000002</v>
      </c>
      <c r="J311" s="12">
        <v>114.57899999999999</v>
      </c>
      <c r="K311" s="12">
        <v>0</v>
      </c>
      <c r="L311" s="12">
        <v>0</v>
      </c>
      <c r="M311" s="12">
        <v>0</v>
      </c>
      <c r="N311" s="12">
        <f>+BS_InfraMR[[#This Row],[A.03.1 -  Longitud de Vías de Explotación No Electrificadas Troncales y Ramales (vía principal) (km)]]+BS_InfraMR[[#This Row],[A.04.1 -  Longitud de Vías de Explotación Electrificadas Troncales y Ramales (vía principal) (km)]]</f>
        <v>114.57899999999999</v>
      </c>
      <c r="O311" s="12">
        <v>97.114999999999995</v>
      </c>
      <c r="P311" s="1">
        <v>23</v>
      </c>
      <c r="Q311" s="1">
        <v>6</v>
      </c>
      <c r="R311" s="1">
        <v>1</v>
      </c>
      <c r="S311" s="1">
        <f>+SUM(BS_InfraMR[[#This Row],[A.05.1 - Número de Estaciones en Explotación (cantidad)]:[A.07.1 - Número de Apeaderos en Explotación (cantidad)]])</f>
        <v>30</v>
      </c>
      <c r="T311" s="1">
        <v>18</v>
      </c>
      <c r="U311" s="1">
        <v>31</v>
      </c>
      <c r="V311" s="1">
        <v>0</v>
      </c>
      <c r="W311" s="1">
        <v>26</v>
      </c>
      <c r="X311" s="1">
        <v>0</v>
      </c>
      <c r="Y311" s="1">
        <f t="shared" si="29"/>
        <v>75</v>
      </c>
      <c r="Z311" s="1">
        <v>13</v>
      </c>
      <c r="AA311" s="1">
        <v>13</v>
      </c>
      <c r="AB311" s="1">
        <f>+BS_InfraMR[[#This Row],[Total Pasos Vehiculares a Nivel]]</f>
        <v>75</v>
      </c>
      <c r="AC311" s="1">
        <f t="shared" si="30"/>
        <v>101</v>
      </c>
      <c r="AD311" s="1">
        <v>1</v>
      </c>
      <c r="AE311" s="1">
        <v>8</v>
      </c>
      <c r="AF311" s="1">
        <v>11</v>
      </c>
      <c r="AG311" s="1">
        <f t="shared" si="31"/>
        <v>20</v>
      </c>
      <c r="AH311" s="12">
        <v>16.120999999999999</v>
      </c>
      <c r="AI311" s="12">
        <v>0</v>
      </c>
      <c r="AJ311" s="12">
        <v>50.177</v>
      </c>
      <c r="AK311" s="12">
        <f t="shared" si="32"/>
        <v>66.298000000000002</v>
      </c>
      <c r="AL311" s="1">
        <v>2</v>
      </c>
      <c r="AM311" s="1">
        <v>0</v>
      </c>
      <c r="AN311" s="1">
        <v>13</v>
      </c>
      <c r="AO311" s="1">
        <f t="shared" si="33"/>
        <v>15</v>
      </c>
      <c r="AP311" s="1">
        <v>0</v>
      </c>
      <c r="AQ311" s="1">
        <v>0</v>
      </c>
      <c r="AR311" s="1">
        <v>0</v>
      </c>
      <c r="AS311" s="1">
        <f>+SUM(BS_InfraMR[[#This Row],[B.02.1 - Parque de Coches Eléctricos Motrices]:[B.02.3 - Parque de Coches Eléctricos Motrices Tipo R]])</f>
        <v>0</v>
      </c>
      <c r="AT311" s="1">
        <v>0</v>
      </c>
      <c r="AU311" s="1">
        <v>27</v>
      </c>
      <c r="AV311" s="1">
        <v>54</v>
      </c>
      <c r="AW311" s="1">
        <f>+SUM(BS_InfraMR[[#This Row],[B.03.1 - Parque de Coches Motores Motrices Remolcados]:[B.03.3 - Parque de Coches Motores Motrices Cabina]])</f>
        <v>81</v>
      </c>
      <c r="AX311" s="1">
        <v>43</v>
      </c>
      <c r="AY311" s="1">
        <v>13</v>
      </c>
      <c r="AZ311" s="1">
        <v>0</v>
      </c>
      <c r="BA311" s="1">
        <v>26</v>
      </c>
      <c r="BB311" s="1">
        <v>0</v>
      </c>
      <c r="BC311" s="1">
        <f t="shared" si="34"/>
        <v>82</v>
      </c>
      <c r="BD311" s="1">
        <v>1</v>
      </c>
      <c r="BE311" s="1">
        <v>31</v>
      </c>
      <c r="BF311" s="12">
        <v>1</v>
      </c>
    </row>
    <row r="312" spans="1:59">
      <c r="A312" s="1">
        <v>2018</v>
      </c>
      <c r="B312" s="1" t="s">
        <v>125</v>
      </c>
      <c r="C312" s="12">
        <v>18.643000000000001</v>
      </c>
      <c r="D312" s="12">
        <v>47.968000000000004</v>
      </c>
      <c r="E312" s="12">
        <v>0</v>
      </c>
      <c r="F312" s="12">
        <v>0</v>
      </c>
      <c r="G312" s="12">
        <f t="shared" si="28"/>
        <v>66.611000000000004</v>
      </c>
      <c r="H312" s="12">
        <v>51.102000000000011</v>
      </c>
      <c r="I312" s="12">
        <v>79.423000000000002</v>
      </c>
      <c r="J312" s="12">
        <v>114.57899999999999</v>
      </c>
      <c r="K312" s="12">
        <v>0</v>
      </c>
      <c r="L312" s="12">
        <v>0</v>
      </c>
      <c r="M312" s="12">
        <v>0</v>
      </c>
      <c r="N312" s="12">
        <f>+BS_InfraMR[[#This Row],[A.03.1 -  Longitud de Vías de Explotación No Electrificadas Troncales y Ramales (vía principal) (km)]]+BS_InfraMR[[#This Row],[A.04.1 -  Longitud de Vías de Explotación Electrificadas Troncales y Ramales (vía principal) (km)]]</f>
        <v>114.57899999999999</v>
      </c>
      <c r="O312" s="12">
        <v>97.114999999999995</v>
      </c>
      <c r="P312" s="1">
        <v>23</v>
      </c>
      <c r="Q312" s="1">
        <v>6</v>
      </c>
      <c r="R312" s="1">
        <v>1</v>
      </c>
      <c r="S312" s="1">
        <f>+SUM(BS_InfraMR[[#This Row],[A.05.1 - Número de Estaciones en Explotación (cantidad)]:[A.07.1 - Número de Apeaderos en Explotación (cantidad)]])</f>
        <v>30</v>
      </c>
      <c r="T312" s="1">
        <v>18</v>
      </c>
      <c r="U312" s="1">
        <v>31</v>
      </c>
      <c r="V312" s="1">
        <v>0</v>
      </c>
      <c r="W312" s="1">
        <v>26</v>
      </c>
      <c r="X312" s="1">
        <v>0</v>
      </c>
      <c r="Y312" s="1">
        <f t="shared" si="29"/>
        <v>75</v>
      </c>
      <c r="Z312" s="1">
        <v>13</v>
      </c>
      <c r="AA312" s="1">
        <v>13</v>
      </c>
      <c r="AB312" s="1">
        <f>+BS_InfraMR[[#This Row],[Total Pasos Vehiculares a Nivel]]</f>
        <v>75</v>
      </c>
      <c r="AC312" s="1">
        <f t="shared" si="30"/>
        <v>101</v>
      </c>
      <c r="AD312" s="1">
        <v>1</v>
      </c>
      <c r="AE312" s="1">
        <v>8</v>
      </c>
      <c r="AF312" s="1">
        <v>11</v>
      </c>
      <c r="AG312" s="1">
        <f t="shared" si="31"/>
        <v>20</v>
      </c>
      <c r="AH312" s="12">
        <v>16.120999999999999</v>
      </c>
      <c r="AI312" s="12">
        <v>0</v>
      </c>
      <c r="AJ312" s="12">
        <v>50.177</v>
      </c>
      <c r="AK312" s="12">
        <f t="shared" si="32"/>
        <v>66.298000000000002</v>
      </c>
      <c r="AL312" s="1">
        <v>2</v>
      </c>
      <c r="AM312" s="1">
        <v>0</v>
      </c>
      <c r="AN312" s="1">
        <v>13</v>
      </c>
      <c r="AO312" s="1">
        <f t="shared" si="33"/>
        <v>15</v>
      </c>
      <c r="AP312" s="1">
        <v>0</v>
      </c>
      <c r="AQ312" s="1">
        <v>0</v>
      </c>
      <c r="AR312" s="1">
        <v>0</v>
      </c>
      <c r="AS312" s="1">
        <f>+SUM(BS_InfraMR[[#This Row],[B.02.1 - Parque de Coches Eléctricos Motrices]:[B.02.3 - Parque de Coches Eléctricos Motrices Tipo R]])</f>
        <v>0</v>
      </c>
      <c r="AT312" s="1">
        <v>0</v>
      </c>
      <c r="AU312" s="1">
        <v>27</v>
      </c>
      <c r="AV312" s="1">
        <v>54</v>
      </c>
      <c r="AW312" s="1">
        <f>+SUM(BS_InfraMR[[#This Row],[B.03.1 - Parque de Coches Motores Motrices Remolcados]:[B.03.3 - Parque de Coches Motores Motrices Cabina]])</f>
        <v>81</v>
      </c>
      <c r="AX312" s="1">
        <v>43</v>
      </c>
      <c r="AY312" s="1">
        <v>13</v>
      </c>
      <c r="AZ312" s="1">
        <v>0</v>
      </c>
      <c r="BA312" s="1">
        <v>26</v>
      </c>
      <c r="BB312" s="1">
        <v>0</v>
      </c>
      <c r="BC312" s="1">
        <f t="shared" si="34"/>
        <v>82</v>
      </c>
      <c r="BD312" s="1">
        <v>1</v>
      </c>
      <c r="BE312" s="1">
        <v>31</v>
      </c>
      <c r="BF312" s="12">
        <v>1</v>
      </c>
    </row>
    <row r="313" spans="1:59">
      <c r="A313" s="1">
        <v>2018</v>
      </c>
      <c r="B313" s="1" t="s">
        <v>126</v>
      </c>
      <c r="C313" s="12">
        <v>18.643000000000001</v>
      </c>
      <c r="D313" s="12">
        <v>47.968000000000004</v>
      </c>
      <c r="E313" s="12">
        <v>0</v>
      </c>
      <c r="F313" s="12">
        <v>0</v>
      </c>
      <c r="G313" s="12">
        <f t="shared" si="28"/>
        <v>66.611000000000004</v>
      </c>
      <c r="H313" s="12">
        <v>51.102000000000011</v>
      </c>
      <c r="I313" s="12">
        <v>79.423000000000002</v>
      </c>
      <c r="J313" s="12">
        <v>114.57899999999999</v>
      </c>
      <c r="K313" s="12">
        <v>0</v>
      </c>
      <c r="L313" s="12">
        <v>0</v>
      </c>
      <c r="M313" s="12">
        <v>0</v>
      </c>
      <c r="N313" s="12">
        <f>+BS_InfraMR[[#This Row],[A.03.1 -  Longitud de Vías de Explotación No Electrificadas Troncales y Ramales (vía principal) (km)]]+BS_InfraMR[[#This Row],[A.04.1 -  Longitud de Vías de Explotación Electrificadas Troncales y Ramales (vía principal) (km)]]</f>
        <v>114.57899999999999</v>
      </c>
      <c r="O313" s="12">
        <v>97.114999999999995</v>
      </c>
      <c r="P313" s="1">
        <v>23</v>
      </c>
      <c r="Q313" s="1">
        <v>6</v>
      </c>
      <c r="R313" s="1">
        <v>1</v>
      </c>
      <c r="S313" s="1">
        <f>+SUM(BS_InfraMR[[#This Row],[A.05.1 - Número de Estaciones en Explotación (cantidad)]:[A.07.1 - Número de Apeaderos en Explotación (cantidad)]])</f>
        <v>30</v>
      </c>
      <c r="T313" s="1">
        <v>18</v>
      </c>
      <c r="U313" s="1">
        <v>31</v>
      </c>
      <c r="V313" s="1">
        <v>0</v>
      </c>
      <c r="W313" s="1">
        <v>26</v>
      </c>
      <c r="X313" s="1">
        <v>0</v>
      </c>
      <c r="Y313" s="1">
        <f t="shared" si="29"/>
        <v>75</v>
      </c>
      <c r="Z313" s="1">
        <v>13</v>
      </c>
      <c r="AA313" s="1">
        <v>13</v>
      </c>
      <c r="AB313" s="1">
        <f>+BS_InfraMR[[#This Row],[Total Pasos Vehiculares a Nivel]]</f>
        <v>75</v>
      </c>
      <c r="AC313" s="1">
        <f t="shared" si="30"/>
        <v>101</v>
      </c>
      <c r="AD313" s="1">
        <v>1</v>
      </c>
      <c r="AE313" s="1">
        <v>8</v>
      </c>
      <c r="AF313" s="1">
        <v>11</v>
      </c>
      <c r="AG313" s="1">
        <f t="shared" si="31"/>
        <v>20</v>
      </c>
      <c r="AH313" s="12">
        <v>16.120999999999999</v>
      </c>
      <c r="AI313" s="12">
        <v>0</v>
      </c>
      <c r="AJ313" s="12">
        <v>50.177</v>
      </c>
      <c r="AK313" s="12">
        <f t="shared" si="32"/>
        <v>66.298000000000002</v>
      </c>
      <c r="AL313" s="1">
        <v>2</v>
      </c>
      <c r="AM313" s="1">
        <v>0</v>
      </c>
      <c r="AN313" s="1">
        <v>13</v>
      </c>
      <c r="AO313" s="1">
        <f t="shared" si="33"/>
        <v>15</v>
      </c>
      <c r="AP313" s="1">
        <v>0</v>
      </c>
      <c r="AQ313" s="1">
        <v>0</v>
      </c>
      <c r="AR313" s="1">
        <v>0</v>
      </c>
      <c r="AS313" s="1">
        <f>+SUM(BS_InfraMR[[#This Row],[B.02.1 - Parque de Coches Eléctricos Motrices]:[B.02.3 - Parque de Coches Eléctricos Motrices Tipo R]])</f>
        <v>0</v>
      </c>
      <c r="AT313" s="1">
        <v>0</v>
      </c>
      <c r="AU313" s="1">
        <v>27</v>
      </c>
      <c r="AV313" s="1">
        <v>54</v>
      </c>
      <c r="AW313" s="1">
        <f>+SUM(BS_InfraMR[[#This Row],[B.03.1 - Parque de Coches Motores Motrices Remolcados]:[B.03.3 - Parque de Coches Motores Motrices Cabina]])</f>
        <v>81</v>
      </c>
      <c r="AX313" s="1">
        <v>43</v>
      </c>
      <c r="AY313" s="1">
        <v>13</v>
      </c>
      <c r="AZ313" s="1">
        <v>0</v>
      </c>
      <c r="BA313" s="1">
        <v>26</v>
      </c>
      <c r="BB313" s="1">
        <v>0</v>
      </c>
      <c r="BC313" s="1">
        <f t="shared" si="34"/>
        <v>82</v>
      </c>
      <c r="BD313" s="1">
        <v>1</v>
      </c>
      <c r="BE313" s="1">
        <v>31</v>
      </c>
      <c r="BF313" s="12">
        <v>1</v>
      </c>
    </row>
    <row r="314" spans="1:59">
      <c r="A314" s="1">
        <v>2019</v>
      </c>
      <c r="B314" s="1" t="s">
        <v>115</v>
      </c>
      <c r="C314" s="12">
        <v>18.643000000000001</v>
      </c>
      <c r="D314" s="12">
        <v>47.968000000000004</v>
      </c>
      <c r="E314" s="12">
        <v>0</v>
      </c>
      <c r="F314" s="12">
        <v>0</v>
      </c>
      <c r="G314" s="12">
        <f t="shared" si="28"/>
        <v>66.611000000000004</v>
      </c>
      <c r="H314" s="12">
        <v>51.102000000000011</v>
      </c>
      <c r="I314" s="12">
        <v>79.423000000000002</v>
      </c>
      <c r="J314" s="12">
        <v>114.57899999999999</v>
      </c>
      <c r="K314" s="12">
        <v>0</v>
      </c>
      <c r="L314" s="12">
        <v>0</v>
      </c>
      <c r="M314" s="12">
        <v>0</v>
      </c>
      <c r="N314" s="12">
        <f>+BS_InfraMR[[#This Row],[A.03.1 -  Longitud de Vías de Explotación No Electrificadas Troncales y Ramales (vía principal) (km)]]+BS_InfraMR[[#This Row],[A.04.1 -  Longitud de Vías de Explotación Electrificadas Troncales y Ramales (vía principal) (km)]]</f>
        <v>114.57899999999999</v>
      </c>
      <c r="O314" s="12">
        <v>97.114999999999995</v>
      </c>
      <c r="P314" s="1">
        <v>23</v>
      </c>
      <c r="Q314" s="1">
        <v>6</v>
      </c>
      <c r="R314" s="1">
        <v>1</v>
      </c>
      <c r="S314" s="1">
        <f>+SUM(BS_InfraMR[[#This Row],[A.05.1 - Número de Estaciones en Explotación (cantidad)]:[A.07.1 - Número de Apeaderos en Explotación (cantidad)]])</f>
        <v>30</v>
      </c>
      <c r="T314" s="1">
        <v>18</v>
      </c>
      <c r="U314" s="1">
        <v>31</v>
      </c>
      <c r="V314" s="1">
        <v>0</v>
      </c>
      <c r="W314" s="1">
        <v>26</v>
      </c>
      <c r="X314" s="1">
        <v>0</v>
      </c>
      <c r="Y314" s="1">
        <f t="shared" si="29"/>
        <v>75</v>
      </c>
      <c r="Z314" s="1">
        <v>13</v>
      </c>
      <c r="AA314" s="1">
        <v>13</v>
      </c>
      <c r="AB314" s="1">
        <f>+BS_InfraMR[[#This Row],[Total Pasos Vehiculares a Nivel]]</f>
        <v>75</v>
      </c>
      <c r="AC314" s="1">
        <f t="shared" si="30"/>
        <v>101</v>
      </c>
      <c r="AD314" s="1">
        <v>1</v>
      </c>
      <c r="AE314" s="1">
        <v>8</v>
      </c>
      <c r="AF314" s="1">
        <v>11</v>
      </c>
      <c r="AG314" s="1">
        <f t="shared" si="31"/>
        <v>20</v>
      </c>
      <c r="AH314" s="12">
        <v>16.120999999999999</v>
      </c>
      <c r="AI314" s="12">
        <v>0</v>
      </c>
      <c r="AJ314" s="12">
        <v>50.177</v>
      </c>
      <c r="AK314" s="12">
        <f t="shared" si="32"/>
        <v>66.298000000000002</v>
      </c>
      <c r="AL314" s="1">
        <v>2</v>
      </c>
      <c r="AM314" s="1">
        <v>0</v>
      </c>
      <c r="AN314" s="1">
        <v>13</v>
      </c>
      <c r="AO314" s="1">
        <f t="shared" si="33"/>
        <v>15</v>
      </c>
      <c r="AP314" s="1">
        <v>0</v>
      </c>
      <c r="AQ314" s="1">
        <v>0</v>
      </c>
      <c r="AR314" s="1">
        <v>0</v>
      </c>
      <c r="AS314" s="1">
        <f>+SUM(BS_InfraMR[[#This Row],[B.02.1 - Parque de Coches Eléctricos Motrices]:[B.02.3 - Parque de Coches Eléctricos Motrices Tipo R]])</f>
        <v>0</v>
      </c>
      <c r="AT314" s="1">
        <v>0</v>
      </c>
      <c r="AU314" s="1">
        <v>27</v>
      </c>
      <c r="AV314" s="1">
        <v>54</v>
      </c>
      <c r="AW314" s="1">
        <f>+SUM(BS_InfraMR[[#This Row],[B.03.1 - Parque de Coches Motores Motrices Remolcados]:[B.03.3 - Parque de Coches Motores Motrices Cabina]])</f>
        <v>81</v>
      </c>
      <c r="AX314" s="1">
        <v>43</v>
      </c>
      <c r="AY314" s="1">
        <v>13</v>
      </c>
      <c r="AZ314" s="1">
        <v>0</v>
      </c>
      <c r="BA314" s="1">
        <v>26</v>
      </c>
      <c r="BB314" s="1">
        <v>0</v>
      </c>
      <c r="BC314" s="1">
        <f t="shared" si="34"/>
        <v>82</v>
      </c>
      <c r="BD314" s="1">
        <v>1</v>
      </c>
      <c r="BE314" s="1">
        <v>31</v>
      </c>
      <c r="BF314" s="12">
        <v>1</v>
      </c>
    </row>
    <row r="315" spans="1:59">
      <c r="A315" s="1">
        <v>2019</v>
      </c>
      <c r="B315" s="1" t="s">
        <v>116</v>
      </c>
      <c r="C315" s="12">
        <v>18.643000000000001</v>
      </c>
      <c r="D315" s="12">
        <v>47.968000000000004</v>
      </c>
      <c r="E315" s="12">
        <v>0</v>
      </c>
      <c r="F315" s="12">
        <v>0</v>
      </c>
      <c r="G315" s="12">
        <f t="shared" si="28"/>
        <v>66.611000000000004</v>
      </c>
      <c r="H315" s="12">
        <v>51.102000000000011</v>
      </c>
      <c r="I315" s="12">
        <v>79.423000000000002</v>
      </c>
      <c r="J315" s="12">
        <v>114.57899999999999</v>
      </c>
      <c r="K315" s="12">
        <v>0</v>
      </c>
      <c r="L315" s="12">
        <v>0</v>
      </c>
      <c r="M315" s="12">
        <v>0</v>
      </c>
      <c r="N315" s="12">
        <f>+BS_InfraMR[[#This Row],[A.03.1 -  Longitud de Vías de Explotación No Electrificadas Troncales y Ramales (vía principal) (km)]]+BS_InfraMR[[#This Row],[A.04.1 -  Longitud de Vías de Explotación Electrificadas Troncales y Ramales (vía principal) (km)]]</f>
        <v>114.57899999999999</v>
      </c>
      <c r="O315" s="12">
        <v>97.114999999999995</v>
      </c>
      <c r="P315" s="1">
        <v>23</v>
      </c>
      <c r="Q315" s="1">
        <v>6</v>
      </c>
      <c r="R315" s="1">
        <v>1</v>
      </c>
      <c r="S315" s="1">
        <f>+SUM(BS_InfraMR[[#This Row],[A.05.1 - Número de Estaciones en Explotación (cantidad)]:[A.07.1 - Número de Apeaderos en Explotación (cantidad)]])</f>
        <v>30</v>
      </c>
      <c r="T315" s="1">
        <v>18</v>
      </c>
      <c r="U315" s="1">
        <v>31</v>
      </c>
      <c r="V315" s="1">
        <v>0</v>
      </c>
      <c r="W315" s="1">
        <v>26</v>
      </c>
      <c r="X315" s="1">
        <v>0</v>
      </c>
      <c r="Y315" s="1">
        <f t="shared" si="29"/>
        <v>75</v>
      </c>
      <c r="Z315" s="1">
        <v>13</v>
      </c>
      <c r="AA315" s="1">
        <v>13</v>
      </c>
      <c r="AB315" s="1">
        <f>+BS_InfraMR[[#This Row],[Total Pasos Vehiculares a Nivel]]</f>
        <v>75</v>
      </c>
      <c r="AC315" s="1">
        <f t="shared" si="30"/>
        <v>101</v>
      </c>
      <c r="AD315" s="1">
        <v>1</v>
      </c>
      <c r="AE315" s="1">
        <v>8</v>
      </c>
      <c r="AF315" s="1">
        <v>11</v>
      </c>
      <c r="AG315" s="1">
        <f t="shared" si="31"/>
        <v>20</v>
      </c>
      <c r="AH315" s="12">
        <v>16.120999999999999</v>
      </c>
      <c r="AI315" s="12">
        <v>0</v>
      </c>
      <c r="AJ315" s="12">
        <v>50.177</v>
      </c>
      <c r="AK315" s="12">
        <f t="shared" si="32"/>
        <v>66.298000000000002</v>
      </c>
      <c r="AL315" s="1">
        <v>2</v>
      </c>
      <c r="AM315" s="1">
        <v>0</v>
      </c>
      <c r="AN315" s="1">
        <v>13</v>
      </c>
      <c r="AO315" s="1">
        <f t="shared" si="33"/>
        <v>15</v>
      </c>
      <c r="AP315" s="1">
        <v>0</v>
      </c>
      <c r="AQ315" s="1">
        <v>0</v>
      </c>
      <c r="AR315" s="1">
        <v>0</v>
      </c>
      <c r="AS315" s="1">
        <f>+SUM(BS_InfraMR[[#This Row],[B.02.1 - Parque de Coches Eléctricos Motrices]:[B.02.3 - Parque de Coches Eléctricos Motrices Tipo R]])</f>
        <v>0</v>
      </c>
      <c r="AT315" s="1">
        <v>0</v>
      </c>
      <c r="AU315" s="1">
        <v>27</v>
      </c>
      <c r="AV315" s="1">
        <v>54</v>
      </c>
      <c r="AW315" s="1">
        <f>+SUM(BS_InfraMR[[#This Row],[B.03.1 - Parque de Coches Motores Motrices Remolcados]:[B.03.3 - Parque de Coches Motores Motrices Cabina]])</f>
        <v>81</v>
      </c>
      <c r="AX315" s="1">
        <v>43</v>
      </c>
      <c r="AY315" s="1">
        <v>13</v>
      </c>
      <c r="AZ315" s="1">
        <v>0</v>
      </c>
      <c r="BA315" s="1">
        <v>26</v>
      </c>
      <c r="BB315" s="1">
        <v>0</v>
      </c>
      <c r="BC315" s="1">
        <f t="shared" si="34"/>
        <v>82</v>
      </c>
      <c r="BD315" s="1">
        <v>1</v>
      </c>
      <c r="BE315" s="1">
        <v>31</v>
      </c>
      <c r="BF315" s="12">
        <v>1</v>
      </c>
    </row>
    <row r="316" spans="1:59">
      <c r="A316" s="1">
        <v>2019</v>
      </c>
      <c r="B316" s="1" t="s">
        <v>117</v>
      </c>
      <c r="C316" s="12">
        <v>18.643000000000001</v>
      </c>
      <c r="D316" s="12">
        <v>47.968000000000004</v>
      </c>
      <c r="E316" s="12">
        <v>0</v>
      </c>
      <c r="F316" s="12">
        <v>0</v>
      </c>
      <c r="G316" s="12">
        <f t="shared" si="28"/>
        <v>66.611000000000004</v>
      </c>
      <c r="H316" s="12">
        <v>51.102000000000011</v>
      </c>
      <c r="I316" s="12">
        <v>79.423000000000002</v>
      </c>
      <c r="J316" s="12">
        <v>114.57899999999999</v>
      </c>
      <c r="K316" s="12">
        <v>0</v>
      </c>
      <c r="L316" s="12">
        <v>0</v>
      </c>
      <c r="M316" s="12">
        <v>0</v>
      </c>
      <c r="N316" s="12">
        <f>+BS_InfraMR[[#This Row],[A.03.1 -  Longitud de Vías de Explotación No Electrificadas Troncales y Ramales (vía principal) (km)]]+BS_InfraMR[[#This Row],[A.04.1 -  Longitud de Vías de Explotación Electrificadas Troncales y Ramales (vía principal) (km)]]</f>
        <v>114.57899999999999</v>
      </c>
      <c r="O316" s="12">
        <v>97.114999999999995</v>
      </c>
      <c r="P316" s="1">
        <v>23</v>
      </c>
      <c r="Q316" s="1">
        <v>6</v>
      </c>
      <c r="R316" s="1">
        <v>1</v>
      </c>
      <c r="S316" s="1">
        <f>+SUM(BS_InfraMR[[#This Row],[A.05.1 - Número de Estaciones en Explotación (cantidad)]:[A.07.1 - Número de Apeaderos en Explotación (cantidad)]])</f>
        <v>30</v>
      </c>
      <c r="T316" s="1">
        <v>18</v>
      </c>
      <c r="U316" s="1">
        <v>31</v>
      </c>
      <c r="V316" s="1">
        <v>0</v>
      </c>
      <c r="W316" s="1">
        <v>26</v>
      </c>
      <c r="X316" s="1">
        <v>0</v>
      </c>
      <c r="Y316" s="1">
        <f t="shared" si="29"/>
        <v>75</v>
      </c>
      <c r="Z316" s="1">
        <v>13</v>
      </c>
      <c r="AA316" s="1">
        <v>13</v>
      </c>
      <c r="AB316" s="1">
        <f>+BS_InfraMR[[#This Row],[Total Pasos Vehiculares a Nivel]]</f>
        <v>75</v>
      </c>
      <c r="AC316" s="1">
        <f t="shared" si="30"/>
        <v>101</v>
      </c>
      <c r="AD316" s="1">
        <v>1</v>
      </c>
      <c r="AE316" s="1">
        <v>8</v>
      </c>
      <c r="AF316" s="1">
        <v>11</v>
      </c>
      <c r="AG316" s="1">
        <f t="shared" si="31"/>
        <v>20</v>
      </c>
      <c r="AH316" s="12">
        <v>16.120999999999999</v>
      </c>
      <c r="AI316" s="12">
        <v>0</v>
      </c>
      <c r="AJ316" s="12">
        <v>50.177</v>
      </c>
      <c r="AK316" s="12">
        <f t="shared" si="32"/>
        <v>66.298000000000002</v>
      </c>
      <c r="AL316" s="1">
        <v>2</v>
      </c>
      <c r="AM316" s="1">
        <v>0</v>
      </c>
      <c r="AN316" s="1">
        <v>13</v>
      </c>
      <c r="AO316" s="1">
        <f t="shared" si="33"/>
        <v>15</v>
      </c>
      <c r="AP316" s="1">
        <v>0</v>
      </c>
      <c r="AQ316" s="1">
        <v>0</v>
      </c>
      <c r="AR316" s="1">
        <v>0</v>
      </c>
      <c r="AS316" s="1">
        <f>+SUM(BS_InfraMR[[#This Row],[B.02.1 - Parque de Coches Eléctricos Motrices]:[B.02.3 - Parque de Coches Eléctricos Motrices Tipo R]])</f>
        <v>0</v>
      </c>
      <c r="AT316" s="1">
        <v>0</v>
      </c>
      <c r="AU316" s="1">
        <v>27</v>
      </c>
      <c r="AV316" s="1">
        <v>54</v>
      </c>
      <c r="AW316" s="1">
        <f>+SUM(BS_InfraMR[[#This Row],[B.03.1 - Parque de Coches Motores Motrices Remolcados]:[B.03.3 - Parque de Coches Motores Motrices Cabina]])</f>
        <v>81</v>
      </c>
      <c r="AX316" s="1">
        <v>43</v>
      </c>
      <c r="AY316" s="1">
        <v>13</v>
      </c>
      <c r="AZ316" s="1">
        <v>0</v>
      </c>
      <c r="BA316" s="1">
        <v>26</v>
      </c>
      <c r="BB316" s="1">
        <v>0</v>
      </c>
      <c r="BC316" s="1">
        <f t="shared" si="34"/>
        <v>82</v>
      </c>
      <c r="BD316" s="1">
        <v>1</v>
      </c>
      <c r="BE316" s="1">
        <v>31</v>
      </c>
      <c r="BF316" s="12">
        <v>1</v>
      </c>
    </row>
    <row r="317" spans="1:59">
      <c r="A317" s="1">
        <v>2019</v>
      </c>
      <c r="B317" s="1" t="s">
        <v>118</v>
      </c>
      <c r="C317" s="12">
        <v>18.643000000000001</v>
      </c>
      <c r="D317" s="12">
        <v>47.968000000000004</v>
      </c>
      <c r="E317" s="12">
        <v>0</v>
      </c>
      <c r="F317" s="12">
        <v>0</v>
      </c>
      <c r="G317" s="12">
        <f t="shared" si="28"/>
        <v>66.611000000000004</v>
      </c>
      <c r="H317" s="12">
        <v>51.102000000000011</v>
      </c>
      <c r="I317" s="12">
        <v>79.423000000000002</v>
      </c>
      <c r="J317" s="12">
        <v>114.57899999999999</v>
      </c>
      <c r="K317" s="12">
        <v>0</v>
      </c>
      <c r="L317" s="12">
        <v>0</v>
      </c>
      <c r="M317" s="12">
        <v>0</v>
      </c>
      <c r="N317" s="12">
        <f>+BS_InfraMR[[#This Row],[A.03.1 -  Longitud de Vías de Explotación No Electrificadas Troncales y Ramales (vía principal) (km)]]+BS_InfraMR[[#This Row],[A.04.1 -  Longitud de Vías de Explotación Electrificadas Troncales y Ramales (vía principal) (km)]]</f>
        <v>114.57899999999999</v>
      </c>
      <c r="O317" s="12">
        <v>97.114999999999995</v>
      </c>
      <c r="P317" s="1">
        <v>23</v>
      </c>
      <c r="Q317" s="1">
        <v>6</v>
      </c>
      <c r="R317" s="1">
        <v>1</v>
      </c>
      <c r="S317" s="1">
        <f>+SUM(BS_InfraMR[[#This Row],[A.05.1 - Número de Estaciones en Explotación (cantidad)]:[A.07.1 - Número de Apeaderos en Explotación (cantidad)]])</f>
        <v>30</v>
      </c>
      <c r="T317" s="1">
        <v>18</v>
      </c>
      <c r="U317" s="1">
        <v>31</v>
      </c>
      <c r="V317" s="1">
        <v>0</v>
      </c>
      <c r="W317" s="1">
        <v>26</v>
      </c>
      <c r="X317" s="1">
        <v>0</v>
      </c>
      <c r="Y317" s="1">
        <f t="shared" si="29"/>
        <v>75</v>
      </c>
      <c r="Z317" s="1">
        <v>13</v>
      </c>
      <c r="AA317" s="1">
        <v>13</v>
      </c>
      <c r="AB317" s="1">
        <f>+BS_InfraMR[[#This Row],[Total Pasos Vehiculares a Nivel]]</f>
        <v>75</v>
      </c>
      <c r="AC317" s="1">
        <f t="shared" si="30"/>
        <v>101</v>
      </c>
      <c r="AD317" s="1">
        <v>1</v>
      </c>
      <c r="AE317" s="1">
        <v>8</v>
      </c>
      <c r="AF317" s="1">
        <v>11</v>
      </c>
      <c r="AG317" s="1">
        <f t="shared" si="31"/>
        <v>20</v>
      </c>
      <c r="AH317" s="12">
        <v>16.120999999999999</v>
      </c>
      <c r="AI317" s="12">
        <v>0</v>
      </c>
      <c r="AJ317" s="12">
        <v>50.177</v>
      </c>
      <c r="AK317" s="12">
        <f t="shared" si="32"/>
        <v>66.298000000000002</v>
      </c>
      <c r="AL317" s="1">
        <v>2</v>
      </c>
      <c r="AM317" s="1">
        <v>0</v>
      </c>
      <c r="AN317" s="1">
        <v>13</v>
      </c>
      <c r="AO317" s="1">
        <f t="shared" si="33"/>
        <v>15</v>
      </c>
      <c r="AP317" s="1">
        <v>0</v>
      </c>
      <c r="AQ317" s="1">
        <v>0</v>
      </c>
      <c r="AR317" s="1">
        <v>0</v>
      </c>
      <c r="AS317" s="1">
        <f>+SUM(BS_InfraMR[[#This Row],[B.02.1 - Parque de Coches Eléctricos Motrices]:[B.02.3 - Parque de Coches Eléctricos Motrices Tipo R]])</f>
        <v>0</v>
      </c>
      <c r="AT317" s="1">
        <v>0</v>
      </c>
      <c r="AU317" s="1">
        <v>27</v>
      </c>
      <c r="AV317" s="1">
        <v>54</v>
      </c>
      <c r="AW317" s="1">
        <f>+SUM(BS_InfraMR[[#This Row],[B.03.1 - Parque de Coches Motores Motrices Remolcados]:[B.03.3 - Parque de Coches Motores Motrices Cabina]])</f>
        <v>81</v>
      </c>
      <c r="AX317" s="1">
        <v>43</v>
      </c>
      <c r="AY317" s="1">
        <v>13</v>
      </c>
      <c r="AZ317" s="1">
        <v>0</v>
      </c>
      <c r="BA317" s="1">
        <v>26</v>
      </c>
      <c r="BB317" s="1">
        <v>0</v>
      </c>
      <c r="BC317" s="1">
        <f t="shared" si="34"/>
        <v>82</v>
      </c>
      <c r="BD317" s="1">
        <v>1</v>
      </c>
      <c r="BE317" s="1">
        <v>31</v>
      </c>
      <c r="BF317" s="12">
        <v>1</v>
      </c>
    </row>
    <row r="318" spans="1:59">
      <c r="A318" s="1">
        <v>2019</v>
      </c>
      <c r="B318" s="1" t="s">
        <v>119</v>
      </c>
      <c r="C318" s="12">
        <v>18.643000000000001</v>
      </c>
      <c r="D318" s="12">
        <v>47.968000000000004</v>
      </c>
      <c r="E318" s="12">
        <v>0</v>
      </c>
      <c r="F318" s="12">
        <v>0</v>
      </c>
      <c r="G318" s="12">
        <f t="shared" si="28"/>
        <v>66.611000000000004</v>
      </c>
      <c r="H318" s="12">
        <v>51.102000000000011</v>
      </c>
      <c r="I318" s="12">
        <v>79.423000000000002</v>
      </c>
      <c r="J318" s="12">
        <v>114.57899999999999</v>
      </c>
      <c r="K318" s="12">
        <v>0</v>
      </c>
      <c r="L318" s="12">
        <v>0</v>
      </c>
      <c r="M318" s="12">
        <v>0</v>
      </c>
      <c r="N318" s="12">
        <f>+BS_InfraMR[[#This Row],[A.03.1 -  Longitud de Vías de Explotación No Electrificadas Troncales y Ramales (vía principal) (km)]]+BS_InfraMR[[#This Row],[A.04.1 -  Longitud de Vías de Explotación Electrificadas Troncales y Ramales (vía principal) (km)]]</f>
        <v>114.57899999999999</v>
      </c>
      <c r="O318" s="12">
        <v>97.114999999999995</v>
      </c>
      <c r="P318" s="1">
        <v>23</v>
      </c>
      <c r="Q318" s="1">
        <v>6</v>
      </c>
      <c r="R318" s="1">
        <v>1</v>
      </c>
      <c r="S318" s="1">
        <f>+SUM(BS_InfraMR[[#This Row],[A.05.1 - Número de Estaciones en Explotación (cantidad)]:[A.07.1 - Número de Apeaderos en Explotación (cantidad)]])</f>
        <v>30</v>
      </c>
      <c r="T318" s="1">
        <v>18</v>
      </c>
      <c r="U318" s="1">
        <v>31</v>
      </c>
      <c r="V318" s="1">
        <v>0</v>
      </c>
      <c r="W318" s="1">
        <v>26</v>
      </c>
      <c r="X318" s="1">
        <v>0</v>
      </c>
      <c r="Y318" s="1">
        <f t="shared" si="29"/>
        <v>75</v>
      </c>
      <c r="Z318" s="1">
        <v>13</v>
      </c>
      <c r="AA318" s="1">
        <v>13</v>
      </c>
      <c r="AB318" s="1">
        <f>+BS_InfraMR[[#This Row],[Total Pasos Vehiculares a Nivel]]</f>
        <v>75</v>
      </c>
      <c r="AC318" s="1">
        <f t="shared" si="30"/>
        <v>101</v>
      </c>
      <c r="AD318" s="1">
        <v>1</v>
      </c>
      <c r="AE318" s="1">
        <v>8</v>
      </c>
      <c r="AF318" s="1">
        <v>11</v>
      </c>
      <c r="AG318" s="1">
        <f t="shared" si="31"/>
        <v>20</v>
      </c>
      <c r="AH318" s="12">
        <v>16.120999999999999</v>
      </c>
      <c r="AI318" s="12">
        <v>0</v>
      </c>
      <c r="AJ318" s="12">
        <v>50.177</v>
      </c>
      <c r="AK318" s="12">
        <f t="shared" si="32"/>
        <v>66.298000000000002</v>
      </c>
      <c r="AL318" s="1">
        <v>2</v>
      </c>
      <c r="AM318" s="1">
        <v>0</v>
      </c>
      <c r="AN318" s="1">
        <v>13</v>
      </c>
      <c r="AO318" s="1">
        <f t="shared" si="33"/>
        <v>15</v>
      </c>
      <c r="AP318" s="1">
        <v>0</v>
      </c>
      <c r="AQ318" s="1">
        <v>0</v>
      </c>
      <c r="AR318" s="1">
        <v>0</v>
      </c>
      <c r="AS318" s="1">
        <f>+SUM(BS_InfraMR[[#This Row],[B.02.1 - Parque de Coches Eléctricos Motrices]:[B.02.3 - Parque de Coches Eléctricos Motrices Tipo R]])</f>
        <v>0</v>
      </c>
      <c r="AT318" s="1">
        <v>0</v>
      </c>
      <c r="AU318" s="1">
        <v>27</v>
      </c>
      <c r="AV318" s="1">
        <v>54</v>
      </c>
      <c r="AW318" s="1">
        <f>+SUM(BS_InfraMR[[#This Row],[B.03.1 - Parque de Coches Motores Motrices Remolcados]:[B.03.3 - Parque de Coches Motores Motrices Cabina]])</f>
        <v>81</v>
      </c>
      <c r="AX318" s="1">
        <v>43</v>
      </c>
      <c r="AY318" s="1">
        <v>13</v>
      </c>
      <c r="AZ318" s="1">
        <v>0</v>
      </c>
      <c r="BA318" s="1">
        <v>26</v>
      </c>
      <c r="BB318" s="1">
        <v>0</v>
      </c>
      <c r="BC318" s="1">
        <f t="shared" si="34"/>
        <v>82</v>
      </c>
      <c r="BD318" s="1">
        <v>1</v>
      </c>
      <c r="BE318" s="1">
        <v>31</v>
      </c>
      <c r="BF318" s="12">
        <v>1</v>
      </c>
    </row>
    <row r="319" spans="1:59">
      <c r="A319" s="1">
        <v>2019</v>
      </c>
      <c r="B319" s="1" t="s">
        <v>120</v>
      </c>
      <c r="C319" s="12">
        <v>18.643000000000001</v>
      </c>
      <c r="D319" s="12">
        <v>47.968000000000004</v>
      </c>
      <c r="E319" s="12">
        <v>0</v>
      </c>
      <c r="F319" s="12">
        <v>0</v>
      </c>
      <c r="G319" s="12">
        <f t="shared" si="28"/>
        <v>66.611000000000004</v>
      </c>
      <c r="H319" s="12">
        <v>51.102000000000011</v>
      </c>
      <c r="I319" s="12">
        <v>79.423000000000002</v>
      </c>
      <c r="J319" s="12">
        <v>114.57899999999999</v>
      </c>
      <c r="K319" s="12">
        <v>0</v>
      </c>
      <c r="L319" s="12">
        <v>0</v>
      </c>
      <c r="M319" s="12">
        <v>0</v>
      </c>
      <c r="N319" s="12">
        <f>+BS_InfraMR[[#This Row],[A.03.1 -  Longitud de Vías de Explotación No Electrificadas Troncales y Ramales (vía principal) (km)]]+BS_InfraMR[[#This Row],[A.04.1 -  Longitud de Vías de Explotación Electrificadas Troncales y Ramales (vía principal) (km)]]</f>
        <v>114.57899999999999</v>
      </c>
      <c r="O319" s="12">
        <v>97.114999999999995</v>
      </c>
      <c r="P319" s="1">
        <v>23</v>
      </c>
      <c r="Q319" s="1">
        <v>6</v>
      </c>
      <c r="R319" s="1">
        <v>1</v>
      </c>
      <c r="S319" s="1">
        <f>+SUM(BS_InfraMR[[#This Row],[A.05.1 - Número de Estaciones en Explotación (cantidad)]:[A.07.1 - Número de Apeaderos en Explotación (cantidad)]])</f>
        <v>30</v>
      </c>
      <c r="T319" s="1">
        <v>18</v>
      </c>
      <c r="U319" s="1">
        <v>31</v>
      </c>
      <c r="V319" s="1">
        <v>0</v>
      </c>
      <c r="W319" s="1">
        <v>26</v>
      </c>
      <c r="X319" s="1">
        <v>0</v>
      </c>
      <c r="Y319" s="1">
        <f t="shared" si="29"/>
        <v>75</v>
      </c>
      <c r="Z319" s="1">
        <v>13</v>
      </c>
      <c r="AA319" s="1">
        <v>13</v>
      </c>
      <c r="AB319" s="1">
        <f>+BS_InfraMR[[#This Row],[Total Pasos Vehiculares a Nivel]]</f>
        <v>75</v>
      </c>
      <c r="AC319" s="1">
        <f t="shared" si="30"/>
        <v>101</v>
      </c>
      <c r="AD319" s="1">
        <v>1</v>
      </c>
      <c r="AE319" s="1">
        <v>8</v>
      </c>
      <c r="AF319" s="1">
        <v>11</v>
      </c>
      <c r="AG319" s="1">
        <f t="shared" si="31"/>
        <v>20</v>
      </c>
      <c r="AH319" s="12">
        <v>16.120999999999999</v>
      </c>
      <c r="AI319" s="12">
        <v>0</v>
      </c>
      <c r="AJ319" s="12">
        <v>50.177</v>
      </c>
      <c r="AK319" s="12">
        <f t="shared" si="32"/>
        <v>66.298000000000002</v>
      </c>
      <c r="AL319" s="1">
        <v>2</v>
      </c>
      <c r="AM319" s="1">
        <v>0</v>
      </c>
      <c r="AN319" s="1">
        <v>13</v>
      </c>
      <c r="AO319" s="1">
        <f t="shared" si="33"/>
        <v>15</v>
      </c>
      <c r="AP319" s="1">
        <v>0</v>
      </c>
      <c r="AQ319" s="1">
        <v>0</v>
      </c>
      <c r="AR319" s="1">
        <v>0</v>
      </c>
      <c r="AS319" s="1">
        <f>+SUM(BS_InfraMR[[#This Row],[B.02.1 - Parque de Coches Eléctricos Motrices]:[B.02.3 - Parque de Coches Eléctricos Motrices Tipo R]])</f>
        <v>0</v>
      </c>
      <c r="AT319" s="1">
        <v>0</v>
      </c>
      <c r="AU319" s="1">
        <v>27</v>
      </c>
      <c r="AV319" s="1">
        <v>54</v>
      </c>
      <c r="AW319" s="1">
        <f>+SUM(BS_InfraMR[[#This Row],[B.03.1 - Parque de Coches Motores Motrices Remolcados]:[B.03.3 - Parque de Coches Motores Motrices Cabina]])</f>
        <v>81</v>
      </c>
      <c r="AX319" s="1">
        <v>43</v>
      </c>
      <c r="AY319" s="1">
        <v>13</v>
      </c>
      <c r="AZ319" s="1">
        <v>0</v>
      </c>
      <c r="BA319" s="1">
        <v>26</v>
      </c>
      <c r="BB319" s="1">
        <v>0</v>
      </c>
      <c r="BC319" s="1">
        <f t="shared" si="34"/>
        <v>82</v>
      </c>
      <c r="BD319" s="1">
        <v>1</v>
      </c>
      <c r="BE319" s="1">
        <v>31</v>
      </c>
      <c r="BF319" s="12">
        <v>1</v>
      </c>
    </row>
    <row r="320" spans="1:59">
      <c r="A320" s="1">
        <v>2019</v>
      </c>
      <c r="B320" s="1" t="s">
        <v>121</v>
      </c>
      <c r="C320" s="12">
        <v>18.643000000000001</v>
      </c>
      <c r="D320" s="12">
        <v>47.968000000000004</v>
      </c>
      <c r="E320" s="12">
        <v>0</v>
      </c>
      <c r="F320" s="12">
        <v>0</v>
      </c>
      <c r="G320" s="12">
        <f t="shared" si="28"/>
        <v>66.611000000000004</v>
      </c>
      <c r="H320" s="12">
        <v>51.102000000000011</v>
      </c>
      <c r="I320" s="12">
        <v>79.423000000000002</v>
      </c>
      <c r="J320" s="12">
        <v>114.57899999999999</v>
      </c>
      <c r="K320" s="12">
        <v>0</v>
      </c>
      <c r="L320" s="12">
        <v>0</v>
      </c>
      <c r="M320" s="12">
        <v>0</v>
      </c>
      <c r="N320" s="12">
        <f>+BS_InfraMR[[#This Row],[A.03.1 -  Longitud de Vías de Explotación No Electrificadas Troncales y Ramales (vía principal) (km)]]+BS_InfraMR[[#This Row],[A.04.1 -  Longitud de Vías de Explotación Electrificadas Troncales y Ramales (vía principal) (km)]]</f>
        <v>114.57899999999999</v>
      </c>
      <c r="O320" s="12">
        <v>97.114999999999995</v>
      </c>
      <c r="P320" s="1">
        <v>23</v>
      </c>
      <c r="Q320" s="1">
        <v>6</v>
      </c>
      <c r="R320" s="1">
        <v>1</v>
      </c>
      <c r="S320" s="1">
        <f>+SUM(BS_InfraMR[[#This Row],[A.05.1 - Número de Estaciones en Explotación (cantidad)]:[A.07.1 - Número de Apeaderos en Explotación (cantidad)]])</f>
        <v>30</v>
      </c>
      <c r="T320" s="1">
        <v>18</v>
      </c>
      <c r="U320" s="1">
        <v>31</v>
      </c>
      <c r="V320" s="1">
        <v>0</v>
      </c>
      <c r="W320" s="1">
        <v>26</v>
      </c>
      <c r="X320" s="1">
        <v>0</v>
      </c>
      <c r="Y320" s="1">
        <f t="shared" si="29"/>
        <v>75</v>
      </c>
      <c r="Z320" s="1">
        <v>13</v>
      </c>
      <c r="AA320" s="1">
        <v>13</v>
      </c>
      <c r="AB320" s="1">
        <f>+BS_InfraMR[[#This Row],[Total Pasos Vehiculares a Nivel]]</f>
        <v>75</v>
      </c>
      <c r="AC320" s="1">
        <f t="shared" si="30"/>
        <v>101</v>
      </c>
      <c r="AD320" s="1">
        <v>1</v>
      </c>
      <c r="AE320" s="1">
        <v>8</v>
      </c>
      <c r="AF320" s="1">
        <v>11</v>
      </c>
      <c r="AG320" s="1">
        <f t="shared" si="31"/>
        <v>20</v>
      </c>
      <c r="AH320" s="12">
        <v>16.120999999999999</v>
      </c>
      <c r="AI320" s="12">
        <v>0</v>
      </c>
      <c r="AJ320" s="12">
        <v>50.177</v>
      </c>
      <c r="AK320" s="12">
        <f t="shared" si="32"/>
        <v>66.298000000000002</v>
      </c>
      <c r="AL320" s="1">
        <v>2</v>
      </c>
      <c r="AM320" s="1">
        <v>0</v>
      </c>
      <c r="AN320" s="1">
        <v>13</v>
      </c>
      <c r="AO320" s="1">
        <f t="shared" si="33"/>
        <v>15</v>
      </c>
      <c r="AP320" s="1">
        <v>0</v>
      </c>
      <c r="AQ320" s="1">
        <v>0</v>
      </c>
      <c r="AR320" s="1">
        <v>0</v>
      </c>
      <c r="AS320" s="1">
        <f>+SUM(BS_InfraMR[[#This Row],[B.02.1 - Parque de Coches Eléctricos Motrices]:[B.02.3 - Parque de Coches Eléctricos Motrices Tipo R]])</f>
        <v>0</v>
      </c>
      <c r="AT320" s="1">
        <v>0</v>
      </c>
      <c r="AU320" s="1">
        <v>27</v>
      </c>
      <c r="AV320" s="1">
        <v>54</v>
      </c>
      <c r="AW320" s="1">
        <f>+SUM(BS_InfraMR[[#This Row],[B.03.1 - Parque de Coches Motores Motrices Remolcados]:[B.03.3 - Parque de Coches Motores Motrices Cabina]])</f>
        <v>81</v>
      </c>
      <c r="AX320" s="1">
        <v>43</v>
      </c>
      <c r="AY320" s="1">
        <v>13</v>
      </c>
      <c r="AZ320" s="1">
        <v>0</v>
      </c>
      <c r="BA320" s="1">
        <v>26</v>
      </c>
      <c r="BB320" s="1">
        <v>0</v>
      </c>
      <c r="BC320" s="1">
        <f t="shared" si="34"/>
        <v>82</v>
      </c>
      <c r="BD320" s="1">
        <v>1</v>
      </c>
      <c r="BE320" s="1">
        <v>31</v>
      </c>
      <c r="BF320" s="12">
        <v>1</v>
      </c>
    </row>
    <row r="321" spans="1:59">
      <c r="A321" s="1">
        <v>2019</v>
      </c>
      <c r="B321" s="1" t="s">
        <v>122</v>
      </c>
      <c r="C321" s="12">
        <v>18.643000000000001</v>
      </c>
      <c r="D321" s="12">
        <v>47.968000000000004</v>
      </c>
      <c r="E321" s="12">
        <v>0</v>
      </c>
      <c r="F321" s="12">
        <v>0</v>
      </c>
      <c r="G321" s="12">
        <f t="shared" si="28"/>
        <v>66.611000000000004</v>
      </c>
      <c r="H321" s="12">
        <v>51.102000000000011</v>
      </c>
      <c r="I321" s="12">
        <v>79.423000000000002</v>
      </c>
      <c r="J321" s="12">
        <v>114.57899999999999</v>
      </c>
      <c r="K321" s="12">
        <v>0</v>
      </c>
      <c r="L321" s="12">
        <v>0</v>
      </c>
      <c r="M321" s="12">
        <v>0</v>
      </c>
      <c r="N321" s="12">
        <f>+BS_InfraMR[[#This Row],[A.03.1 -  Longitud de Vías de Explotación No Electrificadas Troncales y Ramales (vía principal) (km)]]+BS_InfraMR[[#This Row],[A.04.1 -  Longitud de Vías de Explotación Electrificadas Troncales y Ramales (vía principal) (km)]]</f>
        <v>114.57899999999999</v>
      </c>
      <c r="O321" s="12">
        <v>97.114999999999995</v>
      </c>
      <c r="P321" s="1">
        <v>23</v>
      </c>
      <c r="Q321" s="1">
        <v>6</v>
      </c>
      <c r="R321" s="1">
        <v>1</v>
      </c>
      <c r="S321" s="1">
        <f>+SUM(BS_InfraMR[[#This Row],[A.05.1 - Número de Estaciones en Explotación (cantidad)]:[A.07.1 - Número de Apeaderos en Explotación (cantidad)]])</f>
        <v>30</v>
      </c>
      <c r="T321" s="1">
        <v>18</v>
      </c>
      <c r="U321" s="1">
        <v>31</v>
      </c>
      <c r="V321" s="1">
        <v>0</v>
      </c>
      <c r="W321" s="1">
        <v>26</v>
      </c>
      <c r="X321" s="1">
        <v>0</v>
      </c>
      <c r="Y321" s="1">
        <f t="shared" si="29"/>
        <v>75</v>
      </c>
      <c r="Z321" s="1">
        <v>13</v>
      </c>
      <c r="AA321" s="1">
        <v>13</v>
      </c>
      <c r="AB321" s="1">
        <f>+BS_InfraMR[[#This Row],[Total Pasos Vehiculares a Nivel]]</f>
        <v>75</v>
      </c>
      <c r="AC321" s="1">
        <f t="shared" si="30"/>
        <v>101</v>
      </c>
      <c r="AD321" s="1">
        <v>1</v>
      </c>
      <c r="AE321" s="1">
        <v>8</v>
      </c>
      <c r="AF321" s="1">
        <v>11</v>
      </c>
      <c r="AG321" s="1">
        <f t="shared" si="31"/>
        <v>20</v>
      </c>
      <c r="AH321" s="12">
        <v>16.120999999999999</v>
      </c>
      <c r="AI321" s="12">
        <v>0</v>
      </c>
      <c r="AJ321" s="12">
        <v>50.177</v>
      </c>
      <c r="AK321" s="12">
        <f t="shared" si="32"/>
        <v>66.298000000000002</v>
      </c>
      <c r="AL321" s="1">
        <v>2</v>
      </c>
      <c r="AM321" s="1">
        <v>0</v>
      </c>
      <c r="AN321" s="1">
        <v>13</v>
      </c>
      <c r="AO321" s="1">
        <f t="shared" si="33"/>
        <v>15</v>
      </c>
      <c r="AP321" s="1">
        <v>0</v>
      </c>
      <c r="AQ321" s="1">
        <v>0</v>
      </c>
      <c r="AR321" s="1">
        <v>0</v>
      </c>
      <c r="AS321" s="1">
        <f>+SUM(BS_InfraMR[[#This Row],[B.02.1 - Parque de Coches Eléctricos Motrices]:[B.02.3 - Parque de Coches Eléctricos Motrices Tipo R]])</f>
        <v>0</v>
      </c>
      <c r="AT321" s="1">
        <v>0</v>
      </c>
      <c r="AU321" s="1">
        <v>27</v>
      </c>
      <c r="AV321" s="1">
        <v>54</v>
      </c>
      <c r="AW321" s="1">
        <f>+SUM(BS_InfraMR[[#This Row],[B.03.1 - Parque de Coches Motores Motrices Remolcados]:[B.03.3 - Parque de Coches Motores Motrices Cabina]])</f>
        <v>81</v>
      </c>
      <c r="AX321" s="1">
        <v>43</v>
      </c>
      <c r="AY321" s="1">
        <v>13</v>
      </c>
      <c r="AZ321" s="1">
        <v>0</v>
      </c>
      <c r="BA321" s="1">
        <v>26</v>
      </c>
      <c r="BB321" s="1">
        <v>0</v>
      </c>
      <c r="BC321" s="1">
        <f t="shared" si="34"/>
        <v>82</v>
      </c>
      <c r="BD321" s="1">
        <v>1</v>
      </c>
      <c r="BE321" s="1">
        <v>31</v>
      </c>
      <c r="BF321" s="12">
        <v>1</v>
      </c>
    </row>
    <row r="322" spans="1:59">
      <c r="A322" s="1">
        <v>2019</v>
      </c>
      <c r="B322" s="1" t="s">
        <v>123</v>
      </c>
      <c r="C322" s="12">
        <v>18.643000000000001</v>
      </c>
      <c r="D322" s="12">
        <v>47.968000000000004</v>
      </c>
      <c r="E322" s="12">
        <v>0</v>
      </c>
      <c r="F322" s="12">
        <v>0</v>
      </c>
      <c r="G322" s="12">
        <f t="shared" ref="G322:G361" si="35">SUM(C322:F322)</f>
        <v>66.611000000000004</v>
      </c>
      <c r="H322" s="12">
        <v>51.102000000000011</v>
      </c>
      <c r="I322" s="12">
        <v>79.423000000000002</v>
      </c>
      <c r="J322" s="12">
        <v>114.57899999999999</v>
      </c>
      <c r="K322" s="12">
        <v>0</v>
      </c>
      <c r="L322" s="12">
        <v>0</v>
      </c>
      <c r="M322" s="12">
        <v>0</v>
      </c>
      <c r="N322" s="12">
        <f>+BS_InfraMR[[#This Row],[A.03.1 -  Longitud de Vías de Explotación No Electrificadas Troncales y Ramales (vía principal) (km)]]+BS_InfraMR[[#This Row],[A.04.1 -  Longitud de Vías de Explotación Electrificadas Troncales y Ramales (vía principal) (km)]]</f>
        <v>114.57899999999999</v>
      </c>
      <c r="O322" s="12">
        <v>97.114999999999995</v>
      </c>
      <c r="P322" s="1">
        <v>23</v>
      </c>
      <c r="Q322" s="1">
        <v>6</v>
      </c>
      <c r="R322" s="1">
        <v>1</v>
      </c>
      <c r="S322" s="1">
        <f>+SUM(BS_InfraMR[[#This Row],[A.05.1 - Número de Estaciones en Explotación (cantidad)]:[A.07.1 - Número de Apeaderos en Explotación (cantidad)]])</f>
        <v>30</v>
      </c>
      <c r="T322" s="1">
        <v>18</v>
      </c>
      <c r="U322" s="1">
        <v>31</v>
      </c>
      <c r="V322" s="1">
        <v>0</v>
      </c>
      <c r="W322" s="1">
        <v>26</v>
      </c>
      <c r="X322" s="1">
        <v>0</v>
      </c>
      <c r="Y322" s="1">
        <f t="shared" ref="Y322:Y337" si="36">SUM(T322:X322)</f>
        <v>75</v>
      </c>
      <c r="Z322" s="1">
        <v>13</v>
      </c>
      <c r="AA322" s="1">
        <v>13</v>
      </c>
      <c r="AB322" s="1">
        <f>+BS_InfraMR[[#This Row],[Total Pasos Vehiculares a Nivel]]</f>
        <v>75</v>
      </c>
      <c r="AC322" s="1">
        <f t="shared" ref="AC322:AC337" si="37">SUM(Z322:AB322)</f>
        <v>101</v>
      </c>
      <c r="AD322" s="1">
        <v>1</v>
      </c>
      <c r="AE322" s="1">
        <v>8</v>
      </c>
      <c r="AF322" s="1">
        <v>11</v>
      </c>
      <c r="AG322" s="1">
        <f t="shared" ref="AG322:AG337" si="38">SUM(AD322:AF322)</f>
        <v>20</v>
      </c>
      <c r="AH322" s="12">
        <v>16.120999999999999</v>
      </c>
      <c r="AI322" s="12">
        <v>0</v>
      </c>
      <c r="AJ322" s="12">
        <v>50.177</v>
      </c>
      <c r="AK322" s="12">
        <f t="shared" ref="AK322:AK337" si="39">SUM(AH322:AJ322)</f>
        <v>66.298000000000002</v>
      </c>
      <c r="AL322" s="1">
        <v>2</v>
      </c>
      <c r="AM322" s="1">
        <v>0</v>
      </c>
      <c r="AN322" s="1">
        <v>13</v>
      </c>
      <c r="AO322" s="1">
        <f t="shared" ref="AO322:AO337" si="40">SUM(AL322:AN322)</f>
        <v>15</v>
      </c>
      <c r="AP322" s="1">
        <v>0</v>
      </c>
      <c r="AQ322" s="1">
        <v>0</v>
      </c>
      <c r="AR322" s="1">
        <v>0</v>
      </c>
      <c r="AS322" s="1">
        <f>+SUM(BS_InfraMR[[#This Row],[B.02.1 - Parque de Coches Eléctricos Motrices]:[B.02.3 - Parque de Coches Eléctricos Motrices Tipo R]])</f>
        <v>0</v>
      </c>
      <c r="AT322" s="1">
        <v>0</v>
      </c>
      <c r="AU322" s="1">
        <v>27</v>
      </c>
      <c r="AV322" s="1">
        <v>54</v>
      </c>
      <c r="AW322" s="1">
        <f>+SUM(BS_InfraMR[[#This Row],[B.03.1 - Parque de Coches Motores Motrices Remolcados]:[B.03.3 - Parque de Coches Motores Motrices Cabina]])</f>
        <v>81</v>
      </c>
      <c r="AX322" s="1">
        <v>43</v>
      </c>
      <c r="AY322" s="1">
        <v>13</v>
      </c>
      <c r="AZ322" s="1">
        <v>0</v>
      </c>
      <c r="BA322" s="1">
        <v>26</v>
      </c>
      <c r="BB322" s="1">
        <v>0</v>
      </c>
      <c r="BC322" s="1">
        <f t="shared" ref="BC322:BC337" si="41">SUM(AX322:BB322)</f>
        <v>82</v>
      </c>
      <c r="BD322" s="1">
        <v>1</v>
      </c>
      <c r="BE322" s="1">
        <v>31</v>
      </c>
      <c r="BF322" s="12">
        <v>1</v>
      </c>
    </row>
    <row r="323" spans="1:59">
      <c r="A323" s="1">
        <v>2019</v>
      </c>
      <c r="B323" s="1" t="s">
        <v>124</v>
      </c>
      <c r="C323" s="12">
        <v>18.643000000000001</v>
      </c>
      <c r="D323" s="12">
        <v>47.968000000000004</v>
      </c>
      <c r="E323" s="12">
        <v>0</v>
      </c>
      <c r="F323" s="12">
        <v>0</v>
      </c>
      <c r="G323" s="12">
        <f t="shared" si="35"/>
        <v>66.611000000000004</v>
      </c>
      <c r="H323" s="12">
        <v>51.102000000000011</v>
      </c>
      <c r="I323" s="12">
        <v>79.423000000000002</v>
      </c>
      <c r="J323" s="12">
        <v>114.57899999999999</v>
      </c>
      <c r="K323" s="12">
        <v>0</v>
      </c>
      <c r="L323" s="12">
        <v>0</v>
      </c>
      <c r="M323" s="12">
        <v>0</v>
      </c>
      <c r="N323" s="12">
        <f>+BS_InfraMR[[#This Row],[A.03.1 -  Longitud de Vías de Explotación No Electrificadas Troncales y Ramales (vía principal) (km)]]+BS_InfraMR[[#This Row],[A.04.1 -  Longitud de Vías de Explotación Electrificadas Troncales y Ramales (vía principal) (km)]]</f>
        <v>114.57899999999999</v>
      </c>
      <c r="O323" s="12">
        <v>97.114999999999995</v>
      </c>
      <c r="P323" s="1">
        <v>23</v>
      </c>
      <c r="Q323" s="1">
        <v>6</v>
      </c>
      <c r="R323" s="1">
        <v>1</v>
      </c>
      <c r="S323" s="1">
        <f>+SUM(BS_InfraMR[[#This Row],[A.05.1 - Número de Estaciones en Explotación (cantidad)]:[A.07.1 - Número de Apeaderos en Explotación (cantidad)]])</f>
        <v>30</v>
      </c>
      <c r="T323" s="1">
        <v>18</v>
      </c>
      <c r="U323" s="1">
        <v>31</v>
      </c>
      <c r="V323" s="1">
        <v>0</v>
      </c>
      <c r="W323" s="1">
        <v>26</v>
      </c>
      <c r="X323" s="1">
        <v>0</v>
      </c>
      <c r="Y323" s="1">
        <f t="shared" si="36"/>
        <v>75</v>
      </c>
      <c r="Z323" s="1">
        <v>13</v>
      </c>
      <c r="AA323" s="1">
        <v>13</v>
      </c>
      <c r="AB323" s="1">
        <f>+BS_InfraMR[[#This Row],[Total Pasos Vehiculares a Nivel]]</f>
        <v>75</v>
      </c>
      <c r="AC323" s="1">
        <f t="shared" si="37"/>
        <v>101</v>
      </c>
      <c r="AD323" s="1">
        <v>1</v>
      </c>
      <c r="AE323" s="1">
        <v>8</v>
      </c>
      <c r="AF323" s="1">
        <v>11</v>
      </c>
      <c r="AG323" s="1">
        <f t="shared" si="38"/>
        <v>20</v>
      </c>
      <c r="AH323" s="12">
        <v>16.120999999999999</v>
      </c>
      <c r="AI323" s="12">
        <v>0</v>
      </c>
      <c r="AJ323" s="12">
        <v>50.177</v>
      </c>
      <c r="AK323" s="12">
        <f t="shared" si="39"/>
        <v>66.298000000000002</v>
      </c>
      <c r="AL323" s="1">
        <v>2</v>
      </c>
      <c r="AM323" s="1">
        <v>0</v>
      </c>
      <c r="AN323" s="1">
        <v>13</v>
      </c>
      <c r="AO323" s="1">
        <f t="shared" si="40"/>
        <v>15</v>
      </c>
      <c r="AP323" s="1">
        <v>0</v>
      </c>
      <c r="AQ323" s="1">
        <v>0</v>
      </c>
      <c r="AR323" s="1">
        <v>0</v>
      </c>
      <c r="AS323" s="1">
        <f>+SUM(BS_InfraMR[[#This Row],[B.02.1 - Parque de Coches Eléctricos Motrices]:[B.02.3 - Parque de Coches Eléctricos Motrices Tipo R]])</f>
        <v>0</v>
      </c>
      <c r="AT323" s="1">
        <v>0</v>
      </c>
      <c r="AU323" s="1">
        <v>27</v>
      </c>
      <c r="AV323" s="1">
        <v>54</v>
      </c>
      <c r="AW323" s="1">
        <f>+SUM(BS_InfraMR[[#This Row],[B.03.1 - Parque de Coches Motores Motrices Remolcados]:[B.03.3 - Parque de Coches Motores Motrices Cabina]])</f>
        <v>81</v>
      </c>
      <c r="AX323" s="1">
        <v>43</v>
      </c>
      <c r="AY323" s="1">
        <v>13</v>
      </c>
      <c r="AZ323" s="1">
        <v>0</v>
      </c>
      <c r="BA323" s="1">
        <v>26</v>
      </c>
      <c r="BB323" s="1">
        <v>0</v>
      </c>
      <c r="BC323" s="1">
        <f t="shared" si="41"/>
        <v>82</v>
      </c>
      <c r="BD323" s="1">
        <v>1</v>
      </c>
      <c r="BE323" s="1">
        <v>31</v>
      </c>
      <c r="BF323" s="12">
        <v>1</v>
      </c>
    </row>
    <row r="324" spans="1:59">
      <c r="A324" s="1">
        <v>2019</v>
      </c>
      <c r="B324" s="1" t="s">
        <v>125</v>
      </c>
      <c r="C324" s="12">
        <v>27.284999999999997</v>
      </c>
      <c r="D324" s="12">
        <v>47.968000000000004</v>
      </c>
      <c r="E324" s="12">
        <v>0</v>
      </c>
      <c r="F324" s="12">
        <v>0</v>
      </c>
      <c r="G324" s="12">
        <f t="shared" si="35"/>
        <v>75.253</v>
      </c>
      <c r="H324" s="12">
        <v>59.753000000000014</v>
      </c>
      <c r="I324" s="12">
        <v>88.123000000000005</v>
      </c>
      <c r="J324" s="12">
        <v>123.279</v>
      </c>
      <c r="K324" s="12">
        <v>0</v>
      </c>
      <c r="L324" s="12">
        <v>0</v>
      </c>
      <c r="M324" s="12">
        <v>0</v>
      </c>
      <c r="N324" s="12">
        <f>+BS_InfraMR[[#This Row],[A.03.1 -  Longitud de Vías de Explotación No Electrificadas Troncales y Ramales (vía principal) (km)]]+BS_InfraMR[[#This Row],[A.04.1 -  Longitud de Vías de Explotación Electrificadas Troncales y Ramales (vía principal) (km)]]</f>
        <v>123.279</v>
      </c>
      <c r="O324" s="12">
        <v>105.815</v>
      </c>
      <c r="P324" s="1">
        <v>24</v>
      </c>
      <c r="Q324" s="1">
        <v>6</v>
      </c>
      <c r="R324" s="1">
        <v>1</v>
      </c>
      <c r="S324" s="1">
        <f>+SUM(BS_InfraMR[[#This Row],[A.05.1 - Número de Estaciones en Explotación (cantidad)]:[A.07.1 - Número de Apeaderos en Explotación (cantidad)]])</f>
        <v>31</v>
      </c>
      <c r="T324" s="1">
        <v>18</v>
      </c>
      <c r="U324" s="1">
        <v>31</v>
      </c>
      <c r="V324" s="1">
        <v>0</v>
      </c>
      <c r="W324" s="1">
        <v>26</v>
      </c>
      <c r="X324" s="1">
        <v>0</v>
      </c>
      <c r="Y324" s="1">
        <f t="shared" si="36"/>
        <v>75</v>
      </c>
      <c r="Z324" s="1">
        <v>13</v>
      </c>
      <c r="AA324" s="1">
        <v>13</v>
      </c>
      <c r="AB324" s="1">
        <f>+BS_InfraMR[[#This Row],[Total Pasos Vehiculares a Nivel]]</f>
        <v>75</v>
      </c>
      <c r="AC324" s="1">
        <f t="shared" si="37"/>
        <v>101</v>
      </c>
      <c r="AD324" s="1">
        <v>1</v>
      </c>
      <c r="AE324" s="1">
        <v>8</v>
      </c>
      <c r="AF324" s="1">
        <v>11</v>
      </c>
      <c r="AG324" s="1">
        <f t="shared" si="38"/>
        <v>20</v>
      </c>
      <c r="AH324" s="12">
        <v>16.120999999999999</v>
      </c>
      <c r="AI324" s="12">
        <v>0</v>
      </c>
      <c r="AJ324" s="12">
        <v>50.177</v>
      </c>
      <c r="AK324" s="12">
        <f t="shared" si="39"/>
        <v>66.298000000000002</v>
      </c>
      <c r="AL324" s="1">
        <v>2</v>
      </c>
      <c r="AM324" s="1">
        <v>0</v>
      </c>
      <c r="AN324" s="1">
        <v>13</v>
      </c>
      <c r="AO324" s="1">
        <f t="shared" si="40"/>
        <v>15</v>
      </c>
      <c r="AP324" s="1">
        <v>0</v>
      </c>
      <c r="AQ324" s="1">
        <v>0</v>
      </c>
      <c r="AR324" s="1">
        <v>0</v>
      </c>
      <c r="AS324" s="1">
        <f>+SUM(BS_InfraMR[[#This Row],[B.02.1 - Parque de Coches Eléctricos Motrices]:[B.02.3 - Parque de Coches Eléctricos Motrices Tipo R]])</f>
        <v>0</v>
      </c>
      <c r="AT324" s="1">
        <v>0</v>
      </c>
      <c r="AU324" s="1">
        <v>27</v>
      </c>
      <c r="AV324" s="1">
        <v>54</v>
      </c>
      <c r="AW324" s="1">
        <f>+SUM(BS_InfraMR[[#This Row],[B.03.1 - Parque de Coches Motores Motrices Remolcados]:[B.03.3 - Parque de Coches Motores Motrices Cabina]])</f>
        <v>81</v>
      </c>
      <c r="AX324" s="1">
        <v>43</v>
      </c>
      <c r="AY324" s="1">
        <v>13</v>
      </c>
      <c r="AZ324" s="1">
        <v>0</v>
      </c>
      <c r="BA324" s="1">
        <v>26</v>
      </c>
      <c r="BB324" s="1">
        <v>0</v>
      </c>
      <c r="BC324" s="1">
        <f t="shared" si="41"/>
        <v>82</v>
      </c>
      <c r="BD324" s="1">
        <v>1</v>
      </c>
      <c r="BE324" s="1">
        <v>31</v>
      </c>
      <c r="BF324" s="12">
        <v>1</v>
      </c>
      <c r="BG324" s="1" t="s">
        <v>698</v>
      </c>
    </row>
    <row r="325" spans="1:59">
      <c r="A325" s="1">
        <v>2019</v>
      </c>
      <c r="B325" s="1" t="s">
        <v>126</v>
      </c>
      <c r="C325" s="12">
        <v>27.284999999999997</v>
      </c>
      <c r="D325" s="12">
        <v>47.968000000000004</v>
      </c>
      <c r="E325" s="12">
        <v>0</v>
      </c>
      <c r="F325" s="12">
        <v>0</v>
      </c>
      <c r="G325" s="12">
        <f t="shared" si="35"/>
        <v>75.253</v>
      </c>
      <c r="H325" s="12">
        <v>59.753000000000014</v>
      </c>
      <c r="I325" s="12">
        <v>88.123000000000005</v>
      </c>
      <c r="J325" s="12">
        <v>123.279</v>
      </c>
      <c r="K325" s="12">
        <v>0</v>
      </c>
      <c r="L325" s="12">
        <v>0</v>
      </c>
      <c r="M325" s="12">
        <v>0</v>
      </c>
      <c r="N325" s="12">
        <f>+BS_InfraMR[[#This Row],[A.03.1 -  Longitud de Vías de Explotación No Electrificadas Troncales y Ramales (vía principal) (km)]]+BS_InfraMR[[#This Row],[A.04.1 -  Longitud de Vías de Explotación Electrificadas Troncales y Ramales (vía principal) (km)]]</f>
        <v>123.279</v>
      </c>
      <c r="O325" s="12">
        <v>105.815</v>
      </c>
      <c r="P325" s="1">
        <v>24</v>
      </c>
      <c r="Q325" s="1">
        <v>6</v>
      </c>
      <c r="R325" s="1">
        <v>1</v>
      </c>
      <c r="S325" s="1">
        <f>+SUM(BS_InfraMR[[#This Row],[A.05.1 - Número de Estaciones en Explotación (cantidad)]:[A.07.1 - Número de Apeaderos en Explotación (cantidad)]])</f>
        <v>31</v>
      </c>
      <c r="T325" s="1">
        <v>18</v>
      </c>
      <c r="U325" s="1">
        <v>31</v>
      </c>
      <c r="V325" s="1">
        <v>0</v>
      </c>
      <c r="W325" s="1">
        <v>26</v>
      </c>
      <c r="X325" s="1">
        <v>0</v>
      </c>
      <c r="Y325" s="1">
        <f t="shared" si="36"/>
        <v>75</v>
      </c>
      <c r="Z325" s="1">
        <v>13</v>
      </c>
      <c r="AA325" s="1">
        <v>13</v>
      </c>
      <c r="AB325" s="1">
        <f>+BS_InfraMR[[#This Row],[Total Pasos Vehiculares a Nivel]]</f>
        <v>75</v>
      </c>
      <c r="AC325" s="1">
        <f t="shared" si="37"/>
        <v>101</v>
      </c>
      <c r="AD325" s="1">
        <v>1</v>
      </c>
      <c r="AE325" s="1">
        <v>8</v>
      </c>
      <c r="AF325" s="1">
        <v>11</v>
      </c>
      <c r="AG325" s="1">
        <f t="shared" si="38"/>
        <v>20</v>
      </c>
      <c r="AH325" s="12">
        <v>16.120999999999999</v>
      </c>
      <c r="AI325" s="12">
        <v>0</v>
      </c>
      <c r="AJ325" s="12">
        <v>50.177</v>
      </c>
      <c r="AK325" s="12">
        <f t="shared" si="39"/>
        <v>66.298000000000002</v>
      </c>
      <c r="AL325" s="1">
        <v>2</v>
      </c>
      <c r="AM325" s="1">
        <v>0</v>
      </c>
      <c r="AN325" s="1">
        <v>13</v>
      </c>
      <c r="AO325" s="1">
        <f t="shared" si="40"/>
        <v>15</v>
      </c>
      <c r="AP325" s="1">
        <v>0</v>
      </c>
      <c r="AQ325" s="1">
        <v>0</v>
      </c>
      <c r="AR325" s="1">
        <v>0</v>
      </c>
      <c r="AS325" s="1">
        <f>+SUM(BS_InfraMR[[#This Row],[B.02.1 - Parque de Coches Eléctricos Motrices]:[B.02.3 - Parque de Coches Eléctricos Motrices Tipo R]])</f>
        <v>0</v>
      </c>
      <c r="AT325" s="1">
        <v>0</v>
      </c>
      <c r="AU325" s="1">
        <v>27</v>
      </c>
      <c r="AV325" s="1">
        <v>54</v>
      </c>
      <c r="AW325" s="1">
        <f>+SUM(BS_InfraMR[[#This Row],[B.03.1 - Parque de Coches Motores Motrices Remolcados]:[B.03.3 - Parque de Coches Motores Motrices Cabina]])</f>
        <v>81</v>
      </c>
      <c r="AX325" s="1">
        <v>43</v>
      </c>
      <c r="AY325" s="1">
        <v>13</v>
      </c>
      <c r="AZ325" s="1">
        <v>0</v>
      </c>
      <c r="BA325" s="1">
        <v>26</v>
      </c>
      <c r="BB325" s="1">
        <v>0</v>
      </c>
      <c r="BC325" s="1">
        <f t="shared" si="41"/>
        <v>82</v>
      </c>
      <c r="BD325" s="1">
        <v>1</v>
      </c>
      <c r="BE325" s="1">
        <v>31</v>
      </c>
      <c r="BF325" s="12">
        <v>1</v>
      </c>
    </row>
    <row r="326" spans="1:59">
      <c r="A326" s="1">
        <v>2020</v>
      </c>
      <c r="B326" s="1" t="s">
        <v>115</v>
      </c>
      <c r="C326" s="12">
        <v>27.284999999999997</v>
      </c>
      <c r="D326" s="12">
        <v>47.968000000000004</v>
      </c>
      <c r="E326" s="12">
        <v>0</v>
      </c>
      <c r="F326" s="12">
        <v>0</v>
      </c>
      <c r="G326" s="12">
        <f t="shared" si="35"/>
        <v>75.253</v>
      </c>
      <c r="H326" s="12">
        <v>59.753000000000014</v>
      </c>
      <c r="I326" s="12">
        <v>88.123000000000005</v>
      </c>
      <c r="J326" s="12">
        <v>123.279</v>
      </c>
      <c r="K326" s="12">
        <v>0</v>
      </c>
      <c r="L326" s="12">
        <v>0</v>
      </c>
      <c r="M326" s="12">
        <v>0</v>
      </c>
      <c r="N326" s="12">
        <f>+BS_InfraMR[[#This Row],[A.03.1 -  Longitud de Vías de Explotación No Electrificadas Troncales y Ramales (vía principal) (km)]]+BS_InfraMR[[#This Row],[A.04.1 -  Longitud de Vías de Explotación Electrificadas Troncales y Ramales (vía principal) (km)]]</f>
        <v>123.279</v>
      </c>
      <c r="O326" s="12">
        <v>105.815</v>
      </c>
      <c r="P326" s="1">
        <v>24</v>
      </c>
      <c r="Q326" s="1">
        <v>6</v>
      </c>
      <c r="R326" s="1">
        <v>1</v>
      </c>
      <c r="S326" s="1">
        <f>+SUM(BS_InfraMR[[#This Row],[A.05.1 - Número de Estaciones en Explotación (cantidad)]:[A.07.1 - Número de Apeaderos en Explotación (cantidad)]])</f>
        <v>31</v>
      </c>
      <c r="T326" s="1">
        <v>26</v>
      </c>
      <c r="U326" s="1">
        <v>25</v>
      </c>
      <c r="V326" s="1">
        <v>0</v>
      </c>
      <c r="W326" s="1">
        <v>23</v>
      </c>
      <c r="X326" s="1">
        <v>0</v>
      </c>
      <c r="Y326" s="1">
        <f t="shared" si="36"/>
        <v>74</v>
      </c>
      <c r="Z326" s="1">
        <v>17</v>
      </c>
      <c r="AA326" s="1">
        <v>14</v>
      </c>
      <c r="AB326" s="1">
        <v>74</v>
      </c>
      <c r="AC326" s="1">
        <f t="shared" si="37"/>
        <v>105</v>
      </c>
      <c r="AD326" s="1">
        <v>0</v>
      </c>
      <c r="AE326" s="1">
        <v>15</v>
      </c>
      <c r="AF326" s="1">
        <v>26</v>
      </c>
      <c r="AG326" s="1">
        <f t="shared" si="38"/>
        <v>41</v>
      </c>
      <c r="AH326" s="12">
        <v>13.85</v>
      </c>
      <c r="AI326" s="12">
        <v>8.6509999999999998</v>
      </c>
      <c r="AJ326" s="12">
        <v>49.497999999999998</v>
      </c>
      <c r="AK326" s="12">
        <f t="shared" si="39"/>
        <v>71.998999999999995</v>
      </c>
      <c r="AL326" s="1">
        <v>3</v>
      </c>
      <c r="AM326" s="1">
        <v>9</v>
      </c>
      <c r="AN326" s="1">
        <v>2</v>
      </c>
      <c r="AO326" s="1">
        <f t="shared" si="40"/>
        <v>14</v>
      </c>
      <c r="AP326" s="1">
        <v>0</v>
      </c>
      <c r="AQ326" s="1">
        <v>0</v>
      </c>
      <c r="AR326" s="1">
        <v>0</v>
      </c>
      <c r="AS326" s="1">
        <f>+SUM(BS_InfraMR[[#This Row],[B.02.1 - Parque de Coches Eléctricos Motrices]:[B.02.3 - Parque de Coches Eléctricos Motrices Tipo R]])</f>
        <v>0</v>
      </c>
      <c r="AT326" s="1">
        <v>33</v>
      </c>
      <c r="AU326" s="1">
        <v>3</v>
      </c>
      <c r="AV326" s="1">
        <v>54</v>
      </c>
      <c r="AW326" s="1">
        <f>+SUM(BS_InfraMR[[#This Row],[B.03.1 - Parque de Coches Motores Motrices Remolcados]:[B.03.3 - Parque de Coches Motores Motrices Cabina]])</f>
        <v>90</v>
      </c>
      <c r="AX326" s="1">
        <v>0</v>
      </c>
      <c r="AY326" s="1">
        <v>82</v>
      </c>
      <c r="AZ326" s="1">
        <v>0</v>
      </c>
      <c r="BA326" s="1">
        <v>0</v>
      </c>
      <c r="BB326" s="1">
        <v>0</v>
      </c>
      <c r="BC326" s="1">
        <f t="shared" si="41"/>
        <v>82</v>
      </c>
      <c r="BD326" s="42">
        <v>1</v>
      </c>
      <c r="BE326" s="42">
        <v>47</v>
      </c>
      <c r="BF326" s="12">
        <v>1</v>
      </c>
    </row>
    <row r="327" spans="1:59">
      <c r="A327" s="1">
        <v>2020</v>
      </c>
      <c r="B327" s="1" t="s">
        <v>116</v>
      </c>
      <c r="C327" s="12">
        <v>27.284999999999997</v>
      </c>
      <c r="D327" s="12">
        <v>47.968000000000004</v>
      </c>
      <c r="E327" s="12">
        <v>0</v>
      </c>
      <c r="F327" s="12">
        <v>0</v>
      </c>
      <c r="G327" s="12">
        <f t="shared" si="35"/>
        <v>75.253</v>
      </c>
      <c r="H327" s="12">
        <v>59.753000000000014</v>
      </c>
      <c r="I327" s="12">
        <v>88.123000000000005</v>
      </c>
      <c r="J327" s="12">
        <v>123.279</v>
      </c>
      <c r="K327" s="12">
        <v>0</v>
      </c>
      <c r="L327" s="12">
        <v>0</v>
      </c>
      <c r="M327" s="12">
        <v>0</v>
      </c>
      <c r="N327" s="12">
        <f>+BS_InfraMR[[#This Row],[A.03.1 -  Longitud de Vías de Explotación No Electrificadas Troncales y Ramales (vía principal) (km)]]+BS_InfraMR[[#This Row],[A.04.1 -  Longitud de Vías de Explotación Electrificadas Troncales y Ramales (vía principal) (km)]]</f>
        <v>123.279</v>
      </c>
      <c r="O327" s="12">
        <v>105.815</v>
      </c>
      <c r="P327" s="1">
        <v>24</v>
      </c>
      <c r="Q327" s="1">
        <v>6</v>
      </c>
      <c r="R327" s="1">
        <v>1</v>
      </c>
      <c r="S327" s="1">
        <f>+SUM(BS_InfraMR[[#This Row],[A.05.1 - Número de Estaciones en Explotación (cantidad)]:[A.07.1 - Número de Apeaderos en Explotación (cantidad)]])</f>
        <v>31</v>
      </c>
      <c r="T327" s="1">
        <v>26</v>
      </c>
      <c r="U327" s="1">
        <v>25</v>
      </c>
      <c r="V327" s="1">
        <v>0</v>
      </c>
      <c r="W327" s="1">
        <v>23</v>
      </c>
      <c r="X327" s="1">
        <v>0</v>
      </c>
      <c r="Y327" s="1">
        <f t="shared" si="36"/>
        <v>74</v>
      </c>
      <c r="Z327" s="1">
        <v>17</v>
      </c>
      <c r="AA327" s="1">
        <v>14</v>
      </c>
      <c r="AB327" s="1">
        <v>74</v>
      </c>
      <c r="AC327" s="1">
        <f t="shared" si="37"/>
        <v>105</v>
      </c>
      <c r="AD327" s="1">
        <v>0</v>
      </c>
      <c r="AE327" s="1">
        <v>15</v>
      </c>
      <c r="AF327" s="1">
        <v>26</v>
      </c>
      <c r="AG327" s="1">
        <f t="shared" si="38"/>
        <v>41</v>
      </c>
      <c r="AH327" s="12">
        <v>13.85</v>
      </c>
      <c r="AI327" s="12">
        <v>8.6509999999999998</v>
      </c>
      <c r="AJ327" s="12">
        <v>49.497999999999998</v>
      </c>
      <c r="AK327" s="12">
        <f t="shared" si="39"/>
        <v>71.998999999999995</v>
      </c>
      <c r="AL327" s="1">
        <v>3</v>
      </c>
      <c r="AM327" s="1">
        <v>9</v>
      </c>
      <c r="AN327" s="1">
        <v>2</v>
      </c>
      <c r="AO327" s="1">
        <f t="shared" si="40"/>
        <v>14</v>
      </c>
      <c r="AP327" s="1">
        <v>0</v>
      </c>
      <c r="AQ327" s="1">
        <v>0</v>
      </c>
      <c r="AR327" s="1">
        <v>0</v>
      </c>
      <c r="AS327" s="1">
        <f>+SUM(BS_InfraMR[[#This Row],[B.02.1 - Parque de Coches Eléctricos Motrices]:[B.02.3 - Parque de Coches Eléctricos Motrices Tipo R]])</f>
        <v>0</v>
      </c>
      <c r="AT327" s="1">
        <v>33</v>
      </c>
      <c r="AU327" s="1">
        <v>3</v>
      </c>
      <c r="AV327" s="1">
        <v>54</v>
      </c>
      <c r="AW327" s="1">
        <f>+SUM(BS_InfraMR[[#This Row],[B.03.1 - Parque de Coches Motores Motrices Remolcados]:[B.03.3 - Parque de Coches Motores Motrices Cabina]])</f>
        <v>90</v>
      </c>
      <c r="AX327" s="1">
        <v>0</v>
      </c>
      <c r="AY327" s="1">
        <v>82</v>
      </c>
      <c r="AZ327" s="1">
        <v>0</v>
      </c>
      <c r="BA327" s="1">
        <v>0</v>
      </c>
      <c r="BB327" s="1">
        <v>0</v>
      </c>
      <c r="BC327" s="1">
        <f t="shared" si="41"/>
        <v>82</v>
      </c>
      <c r="BD327" s="42">
        <v>1</v>
      </c>
      <c r="BE327" s="42">
        <v>47</v>
      </c>
      <c r="BF327" s="12">
        <v>1</v>
      </c>
    </row>
    <row r="328" spans="1:59">
      <c r="A328" s="1">
        <v>2020</v>
      </c>
      <c r="B328" s="1" t="s">
        <v>117</v>
      </c>
      <c r="C328" s="12">
        <v>27.284999999999997</v>
      </c>
      <c r="D328" s="12">
        <v>47.968000000000004</v>
      </c>
      <c r="E328" s="12">
        <v>0</v>
      </c>
      <c r="F328" s="12">
        <v>0</v>
      </c>
      <c r="G328" s="12">
        <f t="shared" si="35"/>
        <v>75.253</v>
      </c>
      <c r="H328" s="12">
        <v>59.753000000000014</v>
      </c>
      <c r="I328" s="12">
        <v>88.123000000000005</v>
      </c>
      <c r="J328" s="12">
        <v>123.279</v>
      </c>
      <c r="K328" s="12">
        <v>0</v>
      </c>
      <c r="L328" s="12">
        <v>0</v>
      </c>
      <c r="M328" s="12">
        <v>0</v>
      </c>
      <c r="N328" s="12">
        <f>+BS_InfraMR[[#This Row],[A.03.1 -  Longitud de Vías de Explotación No Electrificadas Troncales y Ramales (vía principal) (km)]]+BS_InfraMR[[#This Row],[A.04.1 -  Longitud de Vías de Explotación Electrificadas Troncales y Ramales (vía principal) (km)]]</f>
        <v>123.279</v>
      </c>
      <c r="O328" s="12">
        <v>105.815</v>
      </c>
      <c r="P328" s="1">
        <v>24</v>
      </c>
      <c r="Q328" s="1">
        <v>6</v>
      </c>
      <c r="R328" s="1">
        <v>1</v>
      </c>
      <c r="S328" s="1">
        <f>+SUM(BS_InfraMR[[#This Row],[A.05.1 - Número de Estaciones en Explotación (cantidad)]:[A.07.1 - Número de Apeaderos en Explotación (cantidad)]])</f>
        <v>31</v>
      </c>
      <c r="T328" s="1">
        <v>26</v>
      </c>
      <c r="U328" s="1">
        <v>25</v>
      </c>
      <c r="V328" s="1">
        <v>0</v>
      </c>
      <c r="W328" s="1">
        <v>23</v>
      </c>
      <c r="X328" s="1">
        <v>0</v>
      </c>
      <c r="Y328" s="1">
        <f t="shared" si="36"/>
        <v>74</v>
      </c>
      <c r="Z328" s="1">
        <v>17</v>
      </c>
      <c r="AA328" s="1">
        <v>14</v>
      </c>
      <c r="AB328" s="1">
        <v>74</v>
      </c>
      <c r="AC328" s="1">
        <f t="shared" si="37"/>
        <v>105</v>
      </c>
      <c r="AD328" s="1">
        <v>0</v>
      </c>
      <c r="AE328" s="1">
        <v>15</v>
      </c>
      <c r="AF328" s="1">
        <v>26</v>
      </c>
      <c r="AG328" s="1">
        <f t="shared" si="38"/>
        <v>41</v>
      </c>
      <c r="AH328" s="12">
        <v>13.85</v>
      </c>
      <c r="AI328" s="12">
        <v>8.6509999999999998</v>
      </c>
      <c r="AJ328" s="12">
        <v>49.497999999999998</v>
      </c>
      <c r="AK328" s="12">
        <f t="shared" si="39"/>
        <v>71.998999999999995</v>
      </c>
      <c r="AL328" s="1">
        <v>3</v>
      </c>
      <c r="AM328" s="1">
        <v>9</v>
      </c>
      <c r="AN328" s="1">
        <v>2</v>
      </c>
      <c r="AO328" s="1">
        <f t="shared" si="40"/>
        <v>14</v>
      </c>
      <c r="AP328" s="1">
        <v>0</v>
      </c>
      <c r="AQ328" s="1">
        <v>0</v>
      </c>
      <c r="AR328" s="1">
        <v>0</v>
      </c>
      <c r="AS328" s="1">
        <f>+SUM(BS_InfraMR[[#This Row],[B.02.1 - Parque de Coches Eléctricos Motrices]:[B.02.3 - Parque de Coches Eléctricos Motrices Tipo R]])</f>
        <v>0</v>
      </c>
      <c r="AT328" s="1">
        <v>33</v>
      </c>
      <c r="AU328" s="1">
        <v>3</v>
      </c>
      <c r="AV328" s="1">
        <v>54</v>
      </c>
      <c r="AW328" s="1">
        <f>+SUM(BS_InfraMR[[#This Row],[B.03.1 - Parque de Coches Motores Motrices Remolcados]:[B.03.3 - Parque de Coches Motores Motrices Cabina]])</f>
        <v>90</v>
      </c>
      <c r="AX328" s="1">
        <v>0</v>
      </c>
      <c r="AY328" s="1">
        <v>82</v>
      </c>
      <c r="AZ328" s="1">
        <v>0</v>
      </c>
      <c r="BA328" s="1">
        <v>0</v>
      </c>
      <c r="BB328" s="1">
        <v>0</v>
      </c>
      <c r="BC328" s="1">
        <f t="shared" si="41"/>
        <v>82</v>
      </c>
      <c r="BD328" s="42">
        <v>1</v>
      </c>
      <c r="BE328" s="42">
        <v>47</v>
      </c>
      <c r="BF328" s="12">
        <v>1</v>
      </c>
    </row>
    <row r="329" spans="1:59">
      <c r="A329" s="1">
        <v>2020</v>
      </c>
      <c r="B329" s="1" t="s">
        <v>118</v>
      </c>
      <c r="C329" s="12">
        <v>27.284999999999997</v>
      </c>
      <c r="D329" s="12">
        <v>47.968000000000004</v>
      </c>
      <c r="E329" s="12">
        <v>0</v>
      </c>
      <c r="F329" s="12">
        <v>0</v>
      </c>
      <c r="G329" s="12">
        <f t="shared" si="35"/>
        <v>75.253</v>
      </c>
      <c r="H329" s="12">
        <v>58.810000000000016</v>
      </c>
      <c r="I329" s="12">
        <v>62.399000000000001</v>
      </c>
      <c r="J329" s="12">
        <v>123.279</v>
      </c>
      <c r="K329" s="12">
        <v>0</v>
      </c>
      <c r="L329" s="12">
        <v>0</v>
      </c>
      <c r="M329" s="12">
        <v>0</v>
      </c>
      <c r="N329" s="12">
        <f>+BS_InfraMR[[#This Row],[A.03.1 -  Longitud de Vías de Explotación No Electrificadas Troncales y Ramales (vía principal) (km)]]+BS_InfraMR[[#This Row],[A.04.1 -  Longitud de Vías de Explotación Electrificadas Troncales y Ramales (vía principal) (km)]]</f>
        <v>123.279</v>
      </c>
      <c r="O329" s="12">
        <v>105.815</v>
      </c>
      <c r="P329" s="1">
        <v>24</v>
      </c>
      <c r="Q329" s="1">
        <v>6</v>
      </c>
      <c r="R329" s="1">
        <v>1</v>
      </c>
      <c r="S329" s="1">
        <f>+SUM(BS_InfraMR[[#This Row],[A.05.1 - Número de Estaciones en Explotación (cantidad)]:[A.07.1 - Número de Apeaderos en Explotación (cantidad)]])</f>
        <v>31</v>
      </c>
      <c r="T329" s="1">
        <v>26</v>
      </c>
      <c r="U329" s="1">
        <v>25</v>
      </c>
      <c r="V329" s="1">
        <v>0</v>
      </c>
      <c r="W329" s="1">
        <v>23</v>
      </c>
      <c r="X329" s="1">
        <v>0</v>
      </c>
      <c r="Y329" s="1">
        <f t="shared" si="36"/>
        <v>74</v>
      </c>
      <c r="Z329" s="1">
        <v>17</v>
      </c>
      <c r="AA329" s="1">
        <v>14</v>
      </c>
      <c r="AB329" s="1">
        <v>74</v>
      </c>
      <c r="AC329" s="1">
        <f t="shared" si="37"/>
        <v>105</v>
      </c>
      <c r="AD329" s="1">
        <v>0</v>
      </c>
      <c r="AE329" s="1">
        <v>15</v>
      </c>
      <c r="AF329" s="1">
        <v>26</v>
      </c>
      <c r="AG329" s="1">
        <f t="shared" si="38"/>
        <v>41</v>
      </c>
      <c r="AH329" s="12">
        <v>13.85</v>
      </c>
      <c r="AI329" s="12">
        <v>8.6509999999999998</v>
      </c>
      <c r="AJ329" s="12">
        <v>49.497999999999998</v>
      </c>
      <c r="AK329" s="12">
        <f t="shared" si="39"/>
        <v>71.998999999999995</v>
      </c>
      <c r="AL329" s="1">
        <v>3</v>
      </c>
      <c r="AM329" s="1">
        <v>9</v>
      </c>
      <c r="AN329" s="1">
        <v>2</v>
      </c>
      <c r="AO329" s="1">
        <f t="shared" si="40"/>
        <v>14</v>
      </c>
      <c r="AP329" s="1">
        <v>0</v>
      </c>
      <c r="AQ329" s="1">
        <v>0</v>
      </c>
      <c r="AR329" s="1">
        <v>0</v>
      </c>
      <c r="AS329" s="1">
        <f>+SUM(BS_InfraMR[[#This Row],[B.02.1 - Parque de Coches Eléctricos Motrices]:[B.02.3 - Parque de Coches Eléctricos Motrices Tipo R]])</f>
        <v>0</v>
      </c>
      <c r="AT329" s="1">
        <v>33</v>
      </c>
      <c r="AU329" s="1">
        <v>3</v>
      </c>
      <c r="AV329" s="1">
        <v>54</v>
      </c>
      <c r="AW329" s="1">
        <f>+SUM(BS_InfraMR[[#This Row],[B.03.1 - Parque de Coches Motores Motrices Remolcados]:[B.03.3 - Parque de Coches Motores Motrices Cabina]])</f>
        <v>90</v>
      </c>
      <c r="AX329" s="1">
        <v>0</v>
      </c>
      <c r="AY329" s="1">
        <v>82</v>
      </c>
      <c r="AZ329" s="1">
        <v>0</v>
      </c>
      <c r="BA329" s="1">
        <v>0</v>
      </c>
      <c r="BB329" s="1">
        <v>0</v>
      </c>
      <c r="BC329" s="1">
        <f t="shared" si="41"/>
        <v>82</v>
      </c>
      <c r="BD329" s="42">
        <v>1</v>
      </c>
      <c r="BE329" s="42">
        <v>47</v>
      </c>
      <c r="BF329" s="12">
        <v>1</v>
      </c>
      <c r="BG329" s="1" t="s">
        <v>683</v>
      </c>
    </row>
    <row r="330" spans="1:59">
      <c r="A330" s="1">
        <v>2020</v>
      </c>
      <c r="B330" s="1" t="s">
        <v>119</v>
      </c>
      <c r="C330" s="12">
        <v>27.284999999999997</v>
      </c>
      <c r="D330" s="12">
        <v>47.968000000000004</v>
      </c>
      <c r="E330" s="12">
        <v>0</v>
      </c>
      <c r="F330" s="12">
        <v>0</v>
      </c>
      <c r="G330" s="12">
        <f t="shared" si="35"/>
        <v>75.253</v>
      </c>
      <c r="H330" s="12">
        <v>58.810000000000016</v>
      </c>
      <c r="I330" s="12">
        <v>62.399000000000001</v>
      </c>
      <c r="J330" s="12">
        <v>123.279</v>
      </c>
      <c r="K330" s="12">
        <v>0</v>
      </c>
      <c r="L330" s="12">
        <v>0</v>
      </c>
      <c r="M330" s="12">
        <v>0</v>
      </c>
      <c r="N330" s="12">
        <f>+BS_InfraMR[[#This Row],[A.03.1 -  Longitud de Vías de Explotación No Electrificadas Troncales y Ramales (vía principal) (km)]]+BS_InfraMR[[#This Row],[A.04.1 -  Longitud de Vías de Explotación Electrificadas Troncales y Ramales (vía principal) (km)]]</f>
        <v>123.279</v>
      </c>
      <c r="O330" s="12">
        <v>105.815</v>
      </c>
      <c r="P330" s="1">
        <v>24</v>
      </c>
      <c r="Q330" s="1">
        <v>6</v>
      </c>
      <c r="R330" s="1">
        <v>1</v>
      </c>
      <c r="S330" s="1">
        <f>+SUM(BS_InfraMR[[#This Row],[A.05.1 - Número de Estaciones en Explotación (cantidad)]:[A.07.1 - Número de Apeaderos en Explotación (cantidad)]])</f>
        <v>31</v>
      </c>
      <c r="T330" s="1">
        <v>26</v>
      </c>
      <c r="U330" s="1">
        <v>25</v>
      </c>
      <c r="V330" s="1">
        <v>0</v>
      </c>
      <c r="W330" s="1">
        <v>23</v>
      </c>
      <c r="X330" s="1">
        <v>0</v>
      </c>
      <c r="Y330" s="1">
        <f t="shared" si="36"/>
        <v>74</v>
      </c>
      <c r="Z330" s="1">
        <v>17</v>
      </c>
      <c r="AA330" s="1">
        <v>14</v>
      </c>
      <c r="AB330" s="1">
        <v>74</v>
      </c>
      <c r="AC330" s="1">
        <f t="shared" si="37"/>
        <v>105</v>
      </c>
      <c r="AD330" s="1">
        <v>0</v>
      </c>
      <c r="AE330" s="1">
        <v>15</v>
      </c>
      <c r="AF330" s="1">
        <v>26</v>
      </c>
      <c r="AG330" s="1">
        <f t="shared" si="38"/>
        <v>41</v>
      </c>
      <c r="AH330" s="12">
        <v>13.85</v>
      </c>
      <c r="AI330" s="12">
        <v>8.6509999999999998</v>
      </c>
      <c r="AJ330" s="12">
        <v>49.497999999999998</v>
      </c>
      <c r="AK330" s="12">
        <f t="shared" si="39"/>
        <v>71.998999999999995</v>
      </c>
      <c r="AL330" s="1">
        <v>3</v>
      </c>
      <c r="AM330" s="1">
        <v>9</v>
      </c>
      <c r="AN330" s="1">
        <v>2</v>
      </c>
      <c r="AO330" s="1">
        <f t="shared" si="40"/>
        <v>14</v>
      </c>
      <c r="AP330" s="1">
        <v>0</v>
      </c>
      <c r="AQ330" s="1">
        <v>0</v>
      </c>
      <c r="AR330" s="1">
        <v>0</v>
      </c>
      <c r="AS330" s="1">
        <f>+SUM(BS_InfraMR[[#This Row],[B.02.1 - Parque de Coches Eléctricos Motrices]:[B.02.3 - Parque de Coches Eléctricos Motrices Tipo R]])</f>
        <v>0</v>
      </c>
      <c r="AT330" s="1">
        <v>33</v>
      </c>
      <c r="AU330" s="1">
        <v>3</v>
      </c>
      <c r="AV330" s="1">
        <v>54</v>
      </c>
      <c r="AW330" s="1">
        <f>+SUM(BS_InfraMR[[#This Row],[B.03.1 - Parque de Coches Motores Motrices Remolcados]:[B.03.3 - Parque de Coches Motores Motrices Cabina]])</f>
        <v>90</v>
      </c>
      <c r="AX330" s="1">
        <v>0</v>
      </c>
      <c r="AY330" s="1">
        <v>82</v>
      </c>
      <c r="AZ330" s="1">
        <v>0</v>
      </c>
      <c r="BA330" s="1">
        <v>0</v>
      </c>
      <c r="BB330" s="1">
        <v>0</v>
      </c>
      <c r="BC330" s="1">
        <f t="shared" si="41"/>
        <v>82</v>
      </c>
      <c r="BD330" s="42">
        <v>1</v>
      </c>
      <c r="BE330" s="42">
        <v>47</v>
      </c>
      <c r="BF330" s="12">
        <v>1</v>
      </c>
      <c r="BG330" s="1" t="s">
        <v>683</v>
      </c>
    </row>
    <row r="331" spans="1:59">
      <c r="A331" s="1">
        <v>2020</v>
      </c>
      <c r="B331" s="1" t="s">
        <v>120</v>
      </c>
      <c r="C331" s="12">
        <v>27.284999999999997</v>
      </c>
      <c r="D331" s="12">
        <v>47.968000000000004</v>
      </c>
      <c r="E331" s="12">
        <v>0</v>
      </c>
      <c r="F331" s="12">
        <v>0</v>
      </c>
      <c r="G331" s="12">
        <f t="shared" si="35"/>
        <v>75.253</v>
      </c>
      <c r="H331" s="12">
        <v>58.810000000000016</v>
      </c>
      <c r="I331" s="12">
        <v>62.399000000000001</v>
      </c>
      <c r="J331" s="12">
        <v>123.279</v>
      </c>
      <c r="K331" s="12">
        <v>0</v>
      </c>
      <c r="L331" s="12">
        <v>0</v>
      </c>
      <c r="M331" s="12">
        <v>0</v>
      </c>
      <c r="N331" s="12">
        <f>+BS_InfraMR[[#This Row],[A.03.1 -  Longitud de Vías de Explotación No Electrificadas Troncales y Ramales (vía principal) (km)]]+BS_InfraMR[[#This Row],[A.04.1 -  Longitud de Vías de Explotación Electrificadas Troncales y Ramales (vía principal) (km)]]</f>
        <v>123.279</v>
      </c>
      <c r="O331" s="12">
        <v>105.815</v>
      </c>
      <c r="P331" s="1">
        <v>24</v>
      </c>
      <c r="Q331" s="1">
        <v>6</v>
      </c>
      <c r="R331" s="1">
        <v>1</v>
      </c>
      <c r="S331" s="1">
        <f>+SUM(BS_InfraMR[[#This Row],[A.05.1 - Número de Estaciones en Explotación (cantidad)]:[A.07.1 - Número de Apeaderos en Explotación (cantidad)]])</f>
        <v>31</v>
      </c>
      <c r="T331" s="1">
        <v>26</v>
      </c>
      <c r="U331" s="1">
        <v>25</v>
      </c>
      <c r="V331" s="1">
        <v>0</v>
      </c>
      <c r="W331" s="1">
        <v>23</v>
      </c>
      <c r="X331" s="1">
        <v>0</v>
      </c>
      <c r="Y331" s="1">
        <f t="shared" si="36"/>
        <v>74</v>
      </c>
      <c r="Z331" s="1">
        <v>17</v>
      </c>
      <c r="AA331" s="1">
        <v>14</v>
      </c>
      <c r="AB331" s="1">
        <v>74</v>
      </c>
      <c r="AC331" s="1">
        <f t="shared" si="37"/>
        <v>105</v>
      </c>
      <c r="AD331" s="1">
        <v>0</v>
      </c>
      <c r="AE331" s="1">
        <v>15</v>
      </c>
      <c r="AF331" s="1">
        <v>26</v>
      </c>
      <c r="AG331" s="1">
        <f t="shared" si="38"/>
        <v>41</v>
      </c>
      <c r="AH331" s="12">
        <v>13.85</v>
      </c>
      <c r="AI331" s="12">
        <v>8.6509999999999998</v>
      </c>
      <c r="AJ331" s="12">
        <v>49.497999999999998</v>
      </c>
      <c r="AK331" s="12">
        <f t="shared" si="39"/>
        <v>71.998999999999995</v>
      </c>
      <c r="AL331" s="1">
        <v>3</v>
      </c>
      <c r="AM331" s="1">
        <v>9</v>
      </c>
      <c r="AN331" s="1">
        <v>2</v>
      </c>
      <c r="AO331" s="1">
        <f t="shared" si="40"/>
        <v>14</v>
      </c>
      <c r="AP331" s="1">
        <v>0</v>
      </c>
      <c r="AQ331" s="1">
        <v>0</v>
      </c>
      <c r="AR331" s="1">
        <v>0</v>
      </c>
      <c r="AS331" s="1">
        <f>+SUM(BS_InfraMR[[#This Row],[B.02.1 - Parque de Coches Eléctricos Motrices]:[B.02.3 - Parque de Coches Eléctricos Motrices Tipo R]])</f>
        <v>0</v>
      </c>
      <c r="AT331" s="1">
        <v>33</v>
      </c>
      <c r="AU331" s="1">
        <v>3</v>
      </c>
      <c r="AV331" s="1">
        <v>54</v>
      </c>
      <c r="AW331" s="1">
        <f>+SUM(BS_InfraMR[[#This Row],[B.03.1 - Parque de Coches Motores Motrices Remolcados]:[B.03.3 - Parque de Coches Motores Motrices Cabina]])</f>
        <v>90</v>
      </c>
      <c r="AX331" s="1">
        <v>0</v>
      </c>
      <c r="AY331" s="1">
        <v>82</v>
      </c>
      <c r="AZ331" s="1">
        <v>0</v>
      </c>
      <c r="BA331" s="1">
        <v>0</v>
      </c>
      <c r="BB331" s="1">
        <v>0</v>
      </c>
      <c r="BC331" s="1">
        <f t="shared" si="41"/>
        <v>82</v>
      </c>
      <c r="BD331" s="42">
        <v>1</v>
      </c>
      <c r="BE331" s="42">
        <v>47</v>
      </c>
      <c r="BF331" s="12">
        <v>1</v>
      </c>
      <c r="BG331" s="1" t="s">
        <v>683</v>
      </c>
    </row>
    <row r="332" spans="1:59">
      <c r="A332" s="1">
        <v>2020</v>
      </c>
      <c r="B332" s="1" t="s">
        <v>121</v>
      </c>
      <c r="C332" s="12">
        <v>27.284999999999997</v>
      </c>
      <c r="D332" s="12">
        <v>47.968000000000004</v>
      </c>
      <c r="E332" s="12">
        <v>0</v>
      </c>
      <c r="F332" s="12">
        <v>0</v>
      </c>
      <c r="G332" s="12">
        <f t="shared" si="35"/>
        <v>75.253</v>
      </c>
      <c r="H332" s="12">
        <v>58.810000000000016</v>
      </c>
      <c r="I332" s="12">
        <v>62.399000000000001</v>
      </c>
      <c r="J332" s="12">
        <v>123.279</v>
      </c>
      <c r="K332" s="12">
        <v>0</v>
      </c>
      <c r="L332" s="12">
        <v>0</v>
      </c>
      <c r="M332" s="12">
        <v>0</v>
      </c>
      <c r="N332" s="12">
        <f>+BS_InfraMR[[#This Row],[A.03.1 -  Longitud de Vías de Explotación No Electrificadas Troncales y Ramales (vía principal) (km)]]+BS_InfraMR[[#This Row],[A.04.1 -  Longitud de Vías de Explotación Electrificadas Troncales y Ramales (vía principal) (km)]]</f>
        <v>123.279</v>
      </c>
      <c r="O332" s="12">
        <v>105.815</v>
      </c>
      <c r="P332" s="1">
        <v>24</v>
      </c>
      <c r="Q332" s="1">
        <v>6</v>
      </c>
      <c r="R332" s="1">
        <v>1</v>
      </c>
      <c r="S332" s="1">
        <f>+SUM(BS_InfraMR[[#This Row],[A.05.1 - Número de Estaciones en Explotación (cantidad)]:[A.07.1 - Número de Apeaderos en Explotación (cantidad)]])</f>
        <v>31</v>
      </c>
      <c r="T332" s="1">
        <v>26</v>
      </c>
      <c r="U332" s="1">
        <v>25</v>
      </c>
      <c r="V332" s="1">
        <v>0</v>
      </c>
      <c r="W332" s="1">
        <v>23</v>
      </c>
      <c r="X332" s="1">
        <v>0</v>
      </c>
      <c r="Y332" s="1">
        <f t="shared" si="36"/>
        <v>74</v>
      </c>
      <c r="Z332" s="1">
        <v>17</v>
      </c>
      <c r="AA332" s="1">
        <v>14</v>
      </c>
      <c r="AB332" s="1">
        <v>74</v>
      </c>
      <c r="AC332" s="1">
        <f t="shared" si="37"/>
        <v>105</v>
      </c>
      <c r="AD332" s="1">
        <v>0</v>
      </c>
      <c r="AE332" s="1">
        <v>15</v>
      </c>
      <c r="AF332" s="1">
        <v>26</v>
      </c>
      <c r="AG332" s="1">
        <f t="shared" si="38"/>
        <v>41</v>
      </c>
      <c r="AH332" s="12">
        <v>13.85</v>
      </c>
      <c r="AI332" s="12">
        <v>8.6509999999999998</v>
      </c>
      <c r="AJ332" s="12">
        <v>49.497999999999998</v>
      </c>
      <c r="AK332" s="12">
        <f t="shared" si="39"/>
        <v>71.998999999999995</v>
      </c>
      <c r="AL332" s="1">
        <v>3</v>
      </c>
      <c r="AM332" s="1">
        <v>9</v>
      </c>
      <c r="AN332" s="1">
        <v>2</v>
      </c>
      <c r="AO332" s="1">
        <f t="shared" si="40"/>
        <v>14</v>
      </c>
      <c r="AP332" s="1">
        <v>0</v>
      </c>
      <c r="AQ332" s="1">
        <v>0</v>
      </c>
      <c r="AR332" s="1">
        <v>0</v>
      </c>
      <c r="AS332" s="1">
        <f>+SUM(BS_InfraMR[[#This Row],[B.02.1 - Parque de Coches Eléctricos Motrices]:[B.02.3 - Parque de Coches Eléctricos Motrices Tipo R]])</f>
        <v>0</v>
      </c>
      <c r="AT332" s="1">
        <v>33</v>
      </c>
      <c r="AU332" s="1">
        <v>3</v>
      </c>
      <c r="AV332" s="1">
        <v>54</v>
      </c>
      <c r="AW332" s="1">
        <f>+SUM(BS_InfraMR[[#This Row],[B.03.1 - Parque de Coches Motores Motrices Remolcados]:[B.03.3 - Parque de Coches Motores Motrices Cabina]])</f>
        <v>90</v>
      </c>
      <c r="AX332" s="1">
        <v>0</v>
      </c>
      <c r="AY332" s="1">
        <v>82</v>
      </c>
      <c r="AZ332" s="1">
        <v>0</v>
      </c>
      <c r="BA332" s="1">
        <v>0</v>
      </c>
      <c r="BB332" s="1">
        <v>0</v>
      </c>
      <c r="BC332" s="1">
        <f t="shared" si="41"/>
        <v>82</v>
      </c>
      <c r="BD332" s="42">
        <v>1</v>
      </c>
      <c r="BE332" s="42">
        <v>47</v>
      </c>
      <c r="BF332" s="12">
        <v>1</v>
      </c>
      <c r="BG332" s="1" t="s">
        <v>683</v>
      </c>
    </row>
    <row r="333" spans="1:59">
      <c r="A333" s="1">
        <v>2020</v>
      </c>
      <c r="B333" s="1" t="s">
        <v>122</v>
      </c>
      <c r="C333" s="12">
        <v>27.284999999999997</v>
      </c>
      <c r="D333" s="12">
        <v>47.968000000000004</v>
      </c>
      <c r="E333" s="12">
        <v>0</v>
      </c>
      <c r="F333" s="12">
        <v>0</v>
      </c>
      <c r="G333" s="12">
        <f t="shared" si="35"/>
        <v>75.253</v>
      </c>
      <c r="H333" s="12">
        <v>58.810000000000016</v>
      </c>
      <c r="I333" s="12">
        <v>62.399000000000001</v>
      </c>
      <c r="J333" s="12">
        <v>123.279</v>
      </c>
      <c r="K333" s="12">
        <v>0</v>
      </c>
      <c r="L333" s="12">
        <v>0</v>
      </c>
      <c r="M333" s="12">
        <v>0</v>
      </c>
      <c r="N333" s="12">
        <f>+BS_InfraMR[[#This Row],[A.03.1 -  Longitud de Vías de Explotación No Electrificadas Troncales y Ramales (vía principal) (km)]]+BS_InfraMR[[#This Row],[A.04.1 -  Longitud de Vías de Explotación Electrificadas Troncales y Ramales (vía principal) (km)]]</f>
        <v>123.279</v>
      </c>
      <c r="O333" s="12">
        <v>105.815</v>
      </c>
      <c r="P333" s="1">
        <v>24</v>
      </c>
      <c r="Q333" s="1">
        <v>6</v>
      </c>
      <c r="R333" s="1">
        <v>1</v>
      </c>
      <c r="S333" s="1">
        <f>+SUM(BS_InfraMR[[#This Row],[A.05.1 - Número de Estaciones en Explotación (cantidad)]:[A.07.1 - Número de Apeaderos en Explotación (cantidad)]])</f>
        <v>31</v>
      </c>
      <c r="T333" s="1">
        <v>26</v>
      </c>
      <c r="U333" s="1">
        <v>25</v>
      </c>
      <c r="V333" s="1">
        <v>0</v>
      </c>
      <c r="W333" s="1">
        <v>23</v>
      </c>
      <c r="X333" s="1">
        <v>0</v>
      </c>
      <c r="Y333" s="1">
        <f t="shared" si="36"/>
        <v>74</v>
      </c>
      <c r="Z333" s="1">
        <v>17</v>
      </c>
      <c r="AA333" s="1">
        <v>14</v>
      </c>
      <c r="AB333" s="1">
        <v>74</v>
      </c>
      <c r="AC333" s="1">
        <f t="shared" si="37"/>
        <v>105</v>
      </c>
      <c r="AD333" s="1">
        <v>0</v>
      </c>
      <c r="AE333" s="1">
        <v>15</v>
      </c>
      <c r="AF333" s="1">
        <v>26</v>
      </c>
      <c r="AG333" s="1">
        <f t="shared" si="38"/>
        <v>41</v>
      </c>
      <c r="AH333" s="12">
        <v>13.85</v>
      </c>
      <c r="AI333" s="12">
        <v>8.6509999999999998</v>
      </c>
      <c r="AJ333" s="12">
        <v>49.497999999999998</v>
      </c>
      <c r="AK333" s="12">
        <f t="shared" si="39"/>
        <v>71.998999999999995</v>
      </c>
      <c r="AL333" s="1">
        <v>3</v>
      </c>
      <c r="AM333" s="1">
        <v>9</v>
      </c>
      <c r="AN333" s="1">
        <v>2</v>
      </c>
      <c r="AO333" s="1">
        <f t="shared" si="40"/>
        <v>14</v>
      </c>
      <c r="AP333" s="1">
        <v>0</v>
      </c>
      <c r="AQ333" s="1">
        <v>0</v>
      </c>
      <c r="AR333" s="1">
        <v>0</v>
      </c>
      <c r="AS333" s="1">
        <f>+SUM(BS_InfraMR[[#This Row],[B.02.1 - Parque de Coches Eléctricos Motrices]:[B.02.3 - Parque de Coches Eléctricos Motrices Tipo R]])</f>
        <v>0</v>
      </c>
      <c r="AT333" s="1">
        <v>33</v>
      </c>
      <c r="AU333" s="1">
        <v>3</v>
      </c>
      <c r="AV333" s="1">
        <v>54</v>
      </c>
      <c r="AW333" s="1">
        <f>+SUM(BS_InfraMR[[#This Row],[B.03.1 - Parque de Coches Motores Motrices Remolcados]:[B.03.3 - Parque de Coches Motores Motrices Cabina]])</f>
        <v>90</v>
      </c>
      <c r="AX333" s="1">
        <v>0</v>
      </c>
      <c r="AY333" s="1">
        <v>82</v>
      </c>
      <c r="AZ333" s="1">
        <v>0</v>
      </c>
      <c r="BA333" s="1">
        <v>0</v>
      </c>
      <c r="BB333" s="1">
        <v>0</v>
      </c>
      <c r="BC333" s="1">
        <f t="shared" si="41"/>
        <v>82</v>
      </c>
      <c r="BD333" s="42">
        <v>1</v>
      </c>
      <c r="BE333" s="42">
        <v>47</v>
      </c>
      <c r="BF333" s="12">
        <v>1</v>
      </c>
      <c r="BG333" s="1" t="s">
        <v>683</v>
      </c>
    </row>
    <row r="334" spans="1:59">
      <c r="A334" s="1">
        <v>2020</v>
      </c>
      <c r="B334" s="1" t="s">
        <v>123</v>
      </c>
      <c r="C334" s="12">
        <v>27.284999999999997</v>
      </c>
      <c r="D334" s="12">
        <v>47.968000000000004</v>
      </c>
      <c r="E334" s="12">
        <v>0</v>
      </c>
      <c r="F334" s="12">
        <v>0</v>
      </c>
      <c r="G334" s="12">
        <f t="shared" si="35"/>
        <v>75.253</v>
      </c>
      <c r="H334" s="12">
        <v>58.810000000000016</v>
      </c>
      <c r="I334" s="12">
        <v>62.399000000000001</v>
      </c>
      <c r="J334" s="12">
        <v>123.279</v>
      </c>
      <c r="K334" s="12">
        <v>0</v>
      </c>
      <c r="L334" s="12">
        <v>0</v>
      </c>
      <c r="M334" s="12">
        <v>0</v>
      </c>
      <c r="N334" s="12">
        <f>+BS_InfraMR[[#This Row],[A.03.1 -  Longitud de Vías de Explotación No Electrificadas Troncales y Ramales (vía principal) (km)]]+BS_InfraMR[[#This Row],[A.04.1 -  Longitud de Vías de Explotación Electrificadas Troncales y Ramales (vía principal) (km)]]</f>
        <v>123.279</v>
      </c>
      <c r="O334" s="12">
        <v>105.815</v>
      </c>
      <c r="P334" s="1">
        <v>24</v>
      </c>
      <c r="Q334" s="1">
        <v>6</v>
      </c>
      <c r="R334" s="1">
        <v>1</v>
      </c>
      <c r="S334" s="1">
        <f>+SUM(BS_InfraMR[[#This Row],[A.05.1 - Número de Estaciones en Explotación (cantidad)]:[A.07.1 - Número de Apeaderos en Explotación (cantidad)]])</f>
        <v>31</v>
      </c>
      <c r="T334" s="1">
        <v>26</v>
      </c>
      <c r="U334" s="1">
        <v>25</v>
      </c>
      <c r="V334" s="1">
        <v>0</v>
      </c>
      <c r="W334" s="1">
        <v>23</v>
      </c>
      <c r="X334" s="1">
        <v>0</v>
      </c>
      <c r="Y334" s="1">
        <f t="shared" si="36"/>
        <v>74</v>
      </c>
      <c r="Z334" s="1">
        <v>17</v>
      </c>
      <c r="AA334" s="1">
        <v>14</v>
      </c>
      <c r="AB334" s="1">
        <v>74</v>
      </c>
      <c r="AC334" s="1">
        <f t="shared" si="37"/>
        <v>105</v>
      </c>
      <c r="AD334" s="1">
        <v>0</v>
      </c>
      <c r="AE334" s="1">
        <v>15</v>
      </c>
      <c r="AF334" s="1">
        <v>26</v>
      </c>
      <c r="AG334" s="1">
        <f t="shared" si="38"/>
        <v>41</v>
      </c>
      <c r="AH334" s="12">
        <v>13.85</v>
      </c>
      <c r="AI334" s="12">
        <v>8.6509999999999998</v>
      </c>
      <c r="AJ334" s="12">
        <v>49.497999999999998</v>
      </c>
      <c r="AK334" s="12">
        <f t="shared" si="39"/>
        <v>71.998999999999995</v>
      </c>
      <c r="AL334" s="1">
        <v>3</v>
      </c>
      <c r="AM334" s="1">
        <v>9</v>
      </c>
      <c r="AN334" s="1">
        <v>2</v>
      </c>
      <c r="AO334" s="1">
        <f t="shared" si="40"/>
        <v>14</v>
      </c>
      <c r="AP334" s="1">
        <v>0</v>
      </c>
      <c r="AQ334" s="1">
        <v>0</v>
      </c>
      <c r="AR334" s="1">
        <v>0</v>
      </c>
      <c r="AS334" s="1">
        <f>+SUM(BS_InfraMR[[#This Row],[B.02.1 - Parque de Coches Eléctricos Motrices]:[B.02.3 - Parque de Coches Eléctricos Motrices Tipo R]])</f>
        <v>0</v>
      </c>
      <c r="AT334" s="1">
        <v>33</v>
      </c>
      <c r="AU334" s="1">
        <v>3</v>
      </c>
      <c r="AV334" s="1">
        <v>54</v>
      </c>
      <c r="AW334" s="1">
        <f>+SUM(BS_InfraMR[[#This Row],[B.03.1 - Parque de Coches Motores Motrices Remolcados]:[B.03.3 - Parque de Coches Motores Motrices Cabina]])</f>
        <v>90</v>
      </c>
      <c r="AX334" s="1">
        <v>0</v>
      </c>
      <c r="AY334" s="1">
        <v>82</v>
      </c>
      <c r="AZ334" s="1">
        <v>0</v>
      </c>
      <c r="BA334" s="1">
        <v>0</v>
      </c>
      <c r="BB334" s="1">
        <v>0</v>
      </c>
      <c r="BC334" s="1">
        <f t="shared" si="41"/>
        <v>82</v>
      </c>
      <c r="BD334" s="42">
        <v>1</v>
      </c>
      <c r="BE334" s="42">
        <v>47</v>
      </c>
      <c r="BF334" s="12">
        <v>1</v>
      </c>
      <c r="BG334" s="1" t="s">
        <v>683</v>
      </c>
    </row>
    <row r="335" spans="1:59">
      <c r="A335" s="1">
        <v>2020</v>
      </c>
      <c r="B335" s="1" t="s">
        <v>124</v>
      </c>
      <c r="C335" s="12">
        <v>27.284999999999997</v>
      </c>
      <c r="D335" s="12">
        <v>47.968000000000004</v>
      </c>
      <c r="E335" s="12">
        <v>0</v>
      </c>
      <c r="F335" s="12">
        <v>0</v>
      </c>
      <c r="G335" s="12">
        <f t="shared" si="35"/>
        <v>75.253</v>
      </c>
      <c r="H335" s="12">
        <v>58.810000000000016</v>
      </c>
      <c r="I335" s="12">
        <v>62.399000000000001</v>
      </c>
      <c r="J335" s="12">
        <v>123.279</v>
      </c>
      <c r="K335" s="12">
        <v>0</v>
      </c>
      <c r="L335" s="12">
        <v>0</v>
      </c>
      <c r="M335" s="12">
        <v>0</v>
      </c>
      <c r="N335" s="12">
        <f>+BS_InfraMR[[#This Row],[A.03.1 -  Longitud de Vías de Explotación No Electrificadas Troncales y Ramales (vía principal) (km)]]+BS_InfraMR[[#This Row],[A.04.1 -  Longitud de Vías de Explotación Electrificadas Troncales y Ramales (vía principal) (km)]]</f>
        <v>123.279</v>
      </c>
      <c r="O335" s="12">
        <v>105.815</v>
      </c>
      <c r="P335" s="1">
        <v>24</v>
      </c>
      <c r="Q335" s="1">
        <v>6</v>
      </c>
      <c r="R335" s="1">
        <v>1</v>
      </c>
      <c r="S335" s="1">
        <f>+SUM(BS_InfraMR[[#This Row],[A.05.1 - Número de Estaciones en Explotación (cantidad)]:[A.07.1 - Número de Apeaderos en Explotación (cantidad)]])</f>
        <v>31</v>
      </c>
      <c r="T335" s="1">
        <v>26</v>
      </c>
      <c r="U335" s="1">
        <v>25</v>
      </c>
      <c r="V335" s="1">
        <v>0</v>
      </c>
      <c r="W335" s="1">
        <v>23</v>
      </c>
      <c r="X335" s="1">
        <v>0</v>
      </c>
      <c r="Y335" s="1">
        <f t="shared" si="36"/>
        <v>74</v>
      </c>
      <c r="Z335" s="1">
        <v>17</v>
      </c>
      <c r="AA335" s="1">
        <v>14</v>
      </c>
      <c r="AB335" s="1">
        <v>74</v>
      </c>
      <c r="AC335" s="1">
        <f t="shared" si="37"/>
        <v>105</v>
      </c>
      <c r="AD335" s="1">
        <v>0</v>
      </c>
      <c r="AE335" s="1">
        <v>15</v>
      </c>
      <c r="AF335" s="1">
        <v>26</v>
      </c>
      <c r="AG335" s="1">
        <f t="shared" si="38"/>
        <v>41</v>
      </c>
      <c r="AH335" s="12">
        <v>13.85</v>
      </c>
      <c r="AI335" s="12">
        <v>8.6509999999999998</v>
      </c>
      <c r="AJ335" s="12">
        <v>49.497999999999998</v>
      </c>
      <c r="AK335" s="12">
        <f t="shared" si="39"/>
        <v>71.998999999999995</v>
      </c>
      <c r="AL335" s="1">
        <v>3</v>
      </c>
      <c r="AM335" s="1">
        <v>9</v>
      </c>
      <c r="AN335" s="1">
        <v>2</v>
      </c>
      <c r="AO335" s="1">
        <f t="shared" si="40"/>
        <v>14</v>
      </c>
      <c r="AP335" s="1">
        <v>0</v>
      </c>
      <c r="AQ335" s="1">
        <v>0</v>
      </c>
      <c r="AR335" s="1">
        <v>0</v>
      </c>
      <c r="AS335" s="1">
        <f>+SUM(BS_InfraMR[[#This Row],[B.02.1 - Parque de Coches Eléctricos Motrices]:[B.02.3 - Parque de Coches Eléctricos Motrices Tipo R]])</f>
        <v>0</v>
      </c>
      <c r="AT335" s="1">
        <v>33</v>
      </c>
      <c r="AU335" s="1">
        <v>3</v>
      </c>
      <c r="AV335" s="1">
        <v>54</v>
      </c>
      <c r="AW335" s="1">
        <f>+SUM(BS_InfraMR[[#This Row],[B.03.1 - Parque de Coches Motores Motrices Remolcados]:[B.03.3 - Parque de Coches Motores Motrices Cabina]])</f>
        <v>90</v>
      </c>
      <c r="AX335" s="1">
        <v>0</v>
      </c>
      <c r="AY335" s="1">
        <v>82</v>
      </c>
      <c r="AZ335" s="1">
        <v>0</v>
      </c>
      <c r="BA335" s="1">
        <v>0</v>
      </c>
      <c r="BB335" s="1">
        <v>0</v>
      </c>
      <c r="BC335" s="1">
        <f t="shared" si="41"/>
        <v>82</v>
      </c>
      <c r="BD335" s="42">
        <v>1</v>
      </c>
      <c r="BE335" s="42">
        <v>47</v>
      </c>
      <c r="BF335" s="12">
        <v>1</v>
      </c>
      <c r="BG335" s="1" t="s">
        <v>683</v>
      </c>
    </row>
    <row r="336" spans="1:59">
      <c r="A336" s="1">
        <v>2020</v>
      </c>
      <c r="B336" s="1" t="s">
        <v>125</v>
      </c>
      <c r="C336" s="12">
        <v>27.284999999999997</v>
      </c>
      <c r="D336" s="12">
        <v>47.968000000000004</v>
      </c>
      <c r="E336" s="12">
        <v>0</v>
      </c>
      <c r="F336" s="12">
        <v>0</v>
      </c>
      <c r="G336" s="12">
        <f t="shared" si="35"/>
        <v>75.253</v>
      </c>
      <c r="H336" s="12">
        <v>58.810000000000016</v>
      </c>
      <c r="I336" s="12">
        <v>62.399000000000001</v>
      </c>
      <c r="J336" s="12">
        <v>123.279</v>
      </c>
      <c r="K336" s="12">
        <v>0</v>
      </c>
      <c r="L336" s="12">
        <v>0</v>
      </c>
      <c r="M336" s="12">
        <v>0</v>
      </c>
      <c r="N336" s="12">
        <f>+BS_InfraMR[[#This Row],[A.03.1 -  Longitud de Vías de Explotación No Electrificadas Troncales y Ramales (vía principal) (km)]]+BS_InfraMR[[#This Row],[A.04.1 -  Longitud de Vías de Explotación Electrificadas Troncales y Ramales (vía principal) (km)]]</f>
        <v>123.279</v>
      </c>
      <c r="O336" s="12">
        <v>105.815</v>
      </c>
      <c r="P336" s="1">
        <v>24</v>
      </c>
      <c r="Q336" s="1">
        <v>6</v>
      </c>
      <c r="R336" s="1">
        <v>1</v>
      </c>
      <c r="S336" s="1">
        <f>+SUM(BS_InfraMR[[#This Row],[A.05.1 - Número de Estaciones en Explotación (cantidad)]:[A.07.1 - Número de Apeaderos en Explotación (cantidad)]])</f>
        <v>31</v>
      </c>
      <c r="T336" s="1">
        <v>26</v>
      </c>
      <c r="U336" s="1">
        <v>25</v>
      </c>
      <c r="V336" s="1">
        <v>0</v>
      </c>
      <c r="W336" s="1">
        <v>23</v>
      </c>
      <c r="X336" s="1">
        <v>0</v>
      </c>
      <c r="Y336" s="1">
        <f t="shared" si="36"/>
        <v>74</v>
      </c>
      <c r="Z336" s="1">
        <v>17</v>
      </c>
      <c r="AA336" s="1">
        <v>14</v>
      </c>
      <c r="AB336" s="1">
        <v>74</v>
      </c>
      <c r="AC336" s="1">
        <f t="shared" si="37"/>
        <v>105</v>
      </c>
      <c r="AD336" s="1">
        <v>0</v>
      </c>
      <c r="AE336" s="1">
        <v>15</v>
      </c>
      <c r="AF336" s="1">
        <v>26</v>
      </c>
      <c r="AG336" s="1">
        <f t="shared" si="38"/>
        <v>41</v>
      </c>
      <c r="AH336" s="12">
        <v>13.85</v>
      </c>
      <c r="AI336" s="12">
        <v>8.6509999999999998</v>
      </c>
      <c r="AJ336" s="12">
        <v>49.497999999999998</v>
      </c>
      <c r="AK336" s="12">
        <f t="shared" si="39"/>
        <v>71.998999999999995</v>
      </c>
      <c r="AL336" s="1">
        <v>3</v>
      </c>
      <c r="AM336" s="1">
        <v>9</v>
      </c>
      <c r="AN336" s="1">
        <v>2</v>
      </c>
      <c r="AO336" s="1">
        <f t="shared" si="40"/>
        <v>14</v>
      </c>
      <c r="AP336" s="1">
        <v>0</v>
      </c>
      <c r="AQ336" s="1">
        <v>0</v>
      </c>
      <c r="AR336" s="1">
        <v>0</v>
      </c>
      <c r="AS336" s="1">
        <f>+SUM(BS_InfraMR[[#This Row],[B.02.1 - Parque de Coches Eléctricos Motrices]:[B.02.3 - Parque de Coches Eléctricos Motrices Tipo R]])</f>
        <v>0</v>
      </c>
      <c r="AT336" s="1">
        <v>33</v>
      </c>
      <c r="AU336" s="1">
        <v>3</v>
      </c>
      <c r="AV336" s="1">
        <v>54</v>
      </c>
      <c r="AW336" s="1">
        <f>+SUM(BS_InfraMR[[#This Row],[B.03.1 - Parque de Coches Motores Motrices Remolcados]:[B.03.3 - Parque de Coches Motores Motrices Cabina]])</f>
        <v>90</v>
      </c>
      <c r="AX336" s="1">
        <v>0</v>
      </c>
      <c r="AY336" s="1">
        <v>82</v>
      </c>
      <c r="AZ336" s="1">
        <v>0</v>
      </c>
      <c r="BA336" s="1">
        <v>0</v>
      </c>
      <c r="BB336" s="1">
        <v>0</v>
      </c>
      <c r="BC336" s="1">
        <f t="shared" si="41"/>
        <v>82</v>
      </c>
      <c r="BD336" s="42">
        <v>1</v>
      </c>
      <c r="BE336" s="42">
        <v>47</v>
      </c>
      <c r="BF336" s="12">
        <v>1</v>
      </c>
      <c r="BG336" s="1" t="s">
        <v>683</v>
      </c>
    </row>
    <row r="337" spans="1:59">
      <c r="A337" s="1">
        <v>2020</v>
      </c>
      <c r="B337" s="1" t="s">
        <v>126</v>
      </c>
      <c r="C337" s="12">
        <v>27.284999999999997</v>
      </c>
      <c r="D337" s="12">
        <v>47.968000000000004</v>
      </c>
      <c r="E337" s="12">
        <v>0</v>
      </c>
      <c r="F337" s="12">
        <v>0</v>
      </c>
      <c r="G337" s="12">
        <f t="shared" si="35"/>
        <v>75.253</v>
      </c>
      <c r="H337" s="12">
        <v>58.810000000000016</v>
      </c>
      <c r="I337" s="12">
        <v>71.099000000000004</v>
      </c>
      <c r="J337" s="12">
        <v>123.279</v>
      </c>
      <c r="K337" s="12">
        <v>0</v>
      </c>
      <c r="L337" s="12">
        <v>0</v>
      </c>
      <c r="M337" s="12">
        <v>0</v>
      </c>
      <c r="N337" s="12">
        <f>+BS_InfraMR[[#This Row],[A.03.1 -  Longitud de Vías de Explotación No Electrificadas Troncales y Ramales (vía principal) (km)]]+BS_InfraMR[[#This Row],[A.04.1 -  Longitud de Vías de Explotación Electrificadas Troncales y Ramales (vía principal) (km)]]</f>
        <v>123.279</v>
      </c>
      <c r="O337" s="12">
        <v>105.815</v>
      </c>
      <c r="P337" s="1">
        <v>24</v>
      </c>
      <c r="Q337" s="1">
        <v>6</v>
      </c>
      <c r="R337" s="1">
        <v>1</v>
      </c>
      <c r="S337" s="1">
        <f>+SUM(BS_InfraMR[[#This Row],[A.05.1 - Número de Estaciones en Explotación (cantidad)]:[A.07.1 - Número de Apeaderos en Explotación (cantidad)]])</f>
        <v>31</v>
      </c>
      <c r="T337" s="1">
        <v>26</v>
      </c>
      <c r="U337" s="1">
        <v>25</v>
      </c>
      <c r="V337" s="1">
        <v>0</v>
      </c>
      <c r="W337" s="1">
        <v>23</v>
      </c>
      <c r="X337" s="1">
        <v>0</v>
      </c>
      <c r="Y337" s="1">
        <f t="shared" si="36"/>
        <v>74</v>
      </c>
      <c r="Z337" s="1">
        <v>17</v>
      </c>
      <c r="AA337" s="1">
        <v>14</v>
      </c>
      <c r="AB337" s="1">
        <v>74</v>
      </c>
      <c r="AC337" s="1">
        <f t="shared" si="37"/>
        <v>105</v>
      </c>
      <c r="AD337" s="1">
        <v>0</v>
      </c>
      <c r="AE337" s="1">
        <v>15</v>
      </c>
      <c r="AF337" s="1">
        <v>26</v>
      </c>
      <c r="AG337" s="1">
        <f t="shared" si="38"/>
        <v>41</v>
      </c>
      <c r="AH337" s="12">
        <v>13.85</v>
      </c>
      <c r="AI337" s="12">
        <v>8.6509999999999998</v>
      </c>
      <c r="AJ337" s="12">
        <v>49.497999999999998</v>
      </c>
      <c r="AK337" s="12">
        <f t="shared" si="39"/>
        <v>71.998999999999995</v>
      </c>
      <c r="AL337" s="1">
        <v>3</v>
      </c>
      <c r="AM337" s="1">
        <v>9</v>
      </c>
      <c r="AN337" s="1">
        <v>2</v>
      </c>
      <c r="AO337" s="1">
        <f t="shared" si="40"/>
        <v>14</v>
      </c>
      <c r="AP337" s="1">
        <v>0</v>
      </c>
      <c r="AQ337" s="1">
        <v>0</v>
      </c>
      <c r="AR337" s="1">
        <v>0</v>
      </c>
      <c r="AS337" s="1">
        <f>+SUM(BS_InfraMR[[#This Row],[B.02.1 - Parque de Coches Eléctricos Motrices]:[B.02.3 - Parque de Coches Eléctricos Motrices Tipo R]])</f>
        <v>0</v>
      </c>
      <c r="AT337" s="1">
        <v>33</v>
      </c>
      <c r="AU337" s="1">
        <v>3</v>
      </c>
      <c r="AV337" s="1">
        <v>54</v>
      </c>
      <c r="AW337" s="1">
        <f>+SUM(BS_InfraMR[[#This Row],[B.03.1 - Parque de Coches Motores Motrices Remolcados]:[B.03.3 - Parque de Coches Motores Motrices Cabina]])</f>
        <v>90</v>
      </c>
      <c r="AX337" s="1">
        <v>0</v>
      </c>
      <c r="AY337" s="1">
        <v>82</v>
      </c>
      <c r="AZ337" s="1">
        <v>0</v>
      </c>
      <c r="BA337" s="1">
        <v>0</v>
      </c>
      <c r="BB337" s="1">
        <v>0</v>
      </c>
      <c r="BC337" s="1">
        <f t="shared" si="41"/>
        <v>82</v>
      </c>
      <c r="BD337" s="42">
        <v>1</v>
      </c>
      <c r="BE337" s="42">
        <v>47</v>
      </c>
      <c r="BF337" s="12">
        <v>1</v>
      </c>
      <c r="BG337" s="1" t="s">
        <v>683</v>
      </c>
    </row>
    <row r="338" spans="1:59">
      <c r="A338" s="1">
        <v>2021</v>
      </c>
      <c r="B338" s="1" t="s">
        <v>115</v>
      </c>
      <c r="C338" s="12">
        <v>27.284999999999997</v>
      </c>
      <c r="D338" s="12">
        <v>47.968000000000004</v>
      </c>
      <c r="E338" s="12">
        <v>0</v>
      </c>
      <c r="F338" s="12">
        <v>0</v>
      </c>
      <c r="G338" s="12">
        <f t="shared" si="35"/>
        <v>75.253</v>
      </c>
      <c r="H338" s="12">
        <v>58.810000000000016</v>
      </c>
      <c r="I338" s="12">
        <v>71.099000000000004</v>
      </c>
      <c r="J338" s="12">
        <v>123.279</v>
      </c>
      <c r="K338" s="12">
        <v>0</v>
      </c>
      <c r="L338" s="12">
        <v>0</v>
      </c>
      <c r="M338" s="12">
        <v>0</v>
      </c>
      <c r="N338" s="12">
        <f>+BS_InfraMR[[#This Row],[A.03.1 -  Longitud de Vías de Explotación No Electrificadas Troncales y Ramales (vía principal) (km)]]+BS_InfraMR[[#This Row],[A.04.1 -  Longitud de Vías de Explotación Electrificadas Troncales y Ramales (vía principal) (km)]]</f>
        <v>123.279</v>
      </c>
      <c r="O338" s="12">
        <v>105.815</v>
      </c>
      <c r="P338" s="1">
        <v>24</v>
      </c>
      <c r="Q338" s="1">
        <v>6</v>
      </c>
      <c r="R338" s="1">
        <v>1</v>
      </c>
      <c r="S338" s="1">
        <f>+SUM(BS_InfraMR[[#This Row],[A.05.1 - Número de Estaciones en Explotación (cantidad)]:[A.07.1 - Número de Apeaderos en Explotación (cantidad)]])</f>
        <v>31</v>
      </c>
      <c r="T338" s="1">
        <v>26</v>
      </c>
      <c r="U338" s="1">
        <v>25</v>
      </c>
      <c r="V338" s="1">
        <v>0</v>
      </c>
      <c r="W338" s="1">
        <v>23</v>
      </c>
      <c r="X338" s="1">
        <v>0</v>
      </c>
      <c r="Y338" s="1">
        <f t="shared" ref="Y338:Y349" si="42">SUM(T338:X338)</f>
        <v>74</v>
      </c>
      <c r="Z338" s="1">
        <v>17</v>
      </c>
      <c r="AA338" s="1">
        <v>14</v>
      </c>
      <c r="AB338" s="1">
        <v>74</v>
      </c>
      <c r="AC338" s="1">
        <f t="shared" ref="AC338:AC349" si="43">SUM(Z338:AB338)</f>
        <v>105</v>
      </c>
      <c r="AD338" s="1">
        <v>0</v>
      </c>
      <c r="AE338" s="1">
        <v>15</v>
      </c>
      <c r="AF338" s="1">
        <v>26</v>
      </c>
      <c r="AG338" s="1">
        <f t="shared" ref="AG338:AG349" si="44">SUM(AD338:AF338)</f>
        <v>41</v>
      </c>
      <c r="AH338" s="12">
        <v>13.85</v>
      </c>
      <c r="AI338" s="12">
        <v>8.6509999999999998</v>
      </c>
      <c r="AJ338" s="12">
        <v>49.497999999999998</v>
      </c>
      <c r="AK338" s="12">
        <f t="shared" ref="AK338:AK349" si="45">SUM(AH338:AJ338)</f>
        <v>71.998999999999995</v>
      </c>
      <c r="AL338" s="1">
        <v>3</v>
      </c>
      <c r="AM338" s="1">
        <v>9</v>
      </c>
      <c r="AN338" s="1">
        <v>2</v>
      </c>
      <c r="AO338" s="1">
        <f t="shared" ref="AO338:AO349" si="46">SUM(AL338:AN338)</f>
        <v>14</v>
      </c>
      <c r="AP338" s="1">
        <v>0</v>
      </c>
      <c r="AQ338" s="1">
        <v>0</v>
      </c>
      <c r="AR338" s="1">
        <v>0</v>
      </c>
      <c r="AS338" s="1">
        <f>+SUM(BS_InfraMR[[#This Row],[B.02.1 - Parque de Coches Eléctricos Motrices]:[B.02.3 - Parque de Coches Eléctricos Motrices Tipo R]])</f>
        <v>0</v>
      </c>
      <c r="AT338" s="1">
        <v>33</v>
      </c>
      <c r="AU338" s="1">
        <v>3</v>
      </c>
      <c r="AV338" s="1">
        <v>54</v>
      </c>
      <c r="AW338" s="1">
        <f>+SUM(BS_InfraMR[[#This Row],[B.03.1 - Parque de Coches Motores Motrices Remolcados]:[B.03.3 - Parque de Coches Motores Motrices Cabina]])</f>
        <v>90</v>
      </c>
      <c r="AX338" s="1">
        <v>0</v>
      </c>
      <c r="AY338" s="1">
        <v>82</v>
      </c>
      <c r="AZ338" s="1">
        <v>0</v>
      </c>
      <c r="BA338" s="1">
        <v>0</v>
      </c>
      <c r="BB338" s="1">
        <v>0</v>
      </c>
      <c r="BC338" s="1">
        <f t="shared" ref="BC338:BC349" si="47">SUM(AX338:BB338)</f>
        <v>82</v>
      </c>
      <c r="BD338" s="42">
        <v>1</v>
      </c>
      <c r="BE338" s="42">
        <v>47</v>
      </c>
      <c r="BF338" s="12">
        <v>1</v>
      </c>
      <c r="BG338" s="1" t="s">
        <v>683</v>
      </c>
    </row>
    <row r="339" spans="1:59">
      <c r="A339" s="1">
        <v>2021</v>
      </c>
      <c r="B339" s="1" t="s">
        <v>116</v>
      </c>
      <c r="C339" s="12">
        <v>27.284999999999997</v>
      </c>
      <c r="D339" s="12">
        <v>47.968000000000004</v>
      </c>
      <c r="E339" s="12">
        <v>0</v>
      </c>
      <c r="F339" s="12">
        <v>0</v>
      </c>
      <c r="G339" s="12">
        <f t="shared" si="35"/>
        <v>75.253</v>
      </c>
      <c r="H339" s="12">
        <v>58.810000000000016</v>
      </c>
      <c r="I339" s="12">
        <v>71.099000000000004</v>
      </c>
      <c r="J339" s="12">
        <v>123.279</v>
      </c>
      <c r="K339" s="12">
        <v>0</v>
      </c>
      <c r="L339" s="12">
        <v>0</v>
      </c>
      <c r="M339" s="12">
        <v>0</v>
      </c>
      <c r="N339" s="12">
        <f>+BS_InfraMR[[#This Row],[A.03.1 -  Longitud de Vías de Explotación No Electrificadas Troncales y Ramales (vía principal) (km)]]+BS_InfraMR[[#This Row],[A.04.1 -  Longitud de Vías de Explotación Electrificadas Troncales y Ramales (vía principal) (km)]]</f>
        <v>123.279</v>
      </c>
      <c r="O339" s="12">
        <v>105.815</v>
      </c>
      <c r="P339" s="1">
        <v>24</v>
      </c>
      <c r="Q339" s="1">
        <v>6</v>
      </c>
      <c r="R339" s="1">
        <v>1</v>
      </c>
      <c r="S339" s="1">
        <f>+SUM(BS_InfraMR[[#This Row],[A.05.1 - Número de Estaciones en Explotación (cantidad)]:[A.07.1 - Número de Apeaderos en Explotación (cantidad)]])</f>
        <v>31</v>
      </c>
      <c r="T339" s="1">
        <v>26</v>
      </c>
      <c r="U339" s="1">
        <v>25</v>
      </c>
      <c r="V339" s="1">
        <v>0</v>
      </c>
      <c r="W339" s="1">
        <v>23</v>
      </c>
      <c r="X339" s="1">
        <v>0</v>
      </c>
      <c r="Y339" s="1">
        <f t="shared" si="42"/>
        <v>74</v>
      </c>
      <c r="Z339" s="1">
        <v>17</v>
      </c>
      <c r="AA339" s="1">
        <v>14</v>
      </c>
      <c r="AB339" s="1">
        <v>74</v>
      </c>
      <c r="AC339" s="1">
        <f t="shared" si="43"/>
        <v>105</v>
      </c>
      <c r="AD339" s="1">
        <v>0</v>
      </c>
      <c r="AE339" s="1">
        <v>15</v>
      </c>
      <c r="AF339" s="1">
        <v>26</v>
      </c>
      <c r="AG339" s="1">
        <f t="shared" si="44"/>
        <v>41</v>
      </c>
      <c r="AH339" s="12">
        <v>13.85</v>
      </c>
      <c r="AI339" s="12">
        <v>8.6509999999999998</v>
      </c>
      <c r="AJ339" s="12">
        <v>49.497999999999998</v>
      </c>
      <c r="AK339" s="12">
        <f t="shared" si="45"/>
        <v>71.998999999999995</v>
      </c>
      <c r="AL339" s="1">
        <v>3</v>
      </c>
      <c r="AM339" s="1">
        <v>9</v>
      </c>
      <c r="AN339" s="1">
        <v>2</v>
      </c>
      <c r="AO339" s="1">
        <f t="shared" si="46"/>
        <v>14</v>
      </c>
      <c r="AP339" s="1">
        <v>0</v>
      </c>
      <c r="AQ339" s="1">
        <v>0</v>
      </c>
      <c r="AR339" s="1">
        <v>0</v>
      </c>
      <c r="AS339" s="1">
        <f>+SUM(BS_InfraMR[[#This Row],[B.02.1 - Parque de Coches Eléctricos Motrices]:[B.02.3 - Parque de Coches Eléctricos Motrices Tipo R]])</f>
        <v>0</v>
      </c>
      <c r="AT339" s="1">
        <v>33</v>
      </c>
      <c r="AU339" s="1">
        <v>3</v>
      </c>
      <c r="AV339" s="1">
        <v>54</v>
      </c>
      <c r="AW339" s="1">
        <f>+SUM(BS_InfraMR[[#This Row],[B.03.1 - Parque de Coches Motores Motrices Remolcados]:[B.03.3 - Parque de Coches Motores Motrices Cabina]])</f>
        <v>90</v>
      </c>
      <c r="AX339" s="1">
        <v>0</v>
      </c>
      <c r="AY339" s="1">
        <v>82</v>
      </c>
      <c r="AZ339" s="1">
        <v>0</v>
      </c>
      <c r="BA339" s="1">
        <v>0</v>
      </c>
      <c r="BB339" s="1">
        <v>0</v>
      </c>
      <c r="BC339" s="1">
        <f t="shared" si="47"/>
        <v>82</v>
      </c>
      <c r="BD339" s="42">
        <v>1</v>
      </c>
      <c r="BE339" s="42">
        <v>47</v>
      </c>
      <c r="BF339" s="12">
        <v>1</v>
      </c>
      <c r="BG339" s="1" t="s">
        <v>683</v>
      </c>
    </row>
    <row r="340" spans="1:59">
      <c r="A340" s="1">
        <v>2021</v>
      </c>
      <c r="B340" s="1" t="s">
        <v>117</v>
      </c>
      <c r="C340" s="12">
        <v>27.284999999999997</v>
      </c>
      <c r="D340" s="12">
        <v>47.968000000000004</v>
      </c>
      <c r="E340" s="12">
        <v>0</v>
      </c>
      <c r="F340" s="12">
        <v>0</v>
      </c>
      <c r="G340" s="12">
        <f t="shared" si="35"/>
        <v>75.253</v>
      </c>
      <c r="H340" s="12">
        <v>58.810000000000016</v>
      </c>
      <c r="I340" s="12">
        <v>71.099000000000004</v>
      </c>
      <c r="J340" s="12">
        <v>123.279</v>
      </c>
      <c r="K340" s="12">
        <v>0</v>
      </c>
      <c r="L340" s="12">
        <v>0</v>
      </c>
      <c r="M340" s="12">
        <v>0</v>
      </c>
      <c r="N340" s="12">
        <f>+BS_InfraMR[[#This Row],[A.03.1 -  Longitud de Vías de Explotación No Electrificadas Troncales y Ramales (vía principal) (km)]]+BS_InfraMR[[#This Row],[A.04.1 -  Longitud de Vías de Explotación Electrificadas Troncales y Ramales (vía principal) (km)]]</f>
        <v>123.279</v>
      </c>
      <c r="O340" s="12">
        <v>105.815</v>
      </c>
      <c r="P340" s="1">
        <v>24</v>
      </c>
      <c r="Q340" s="1">
        <v>6</v>
      </c>
      <c r="R340" s="1">
        <v>1</v>
      </c>
      <c r="S340" s="1">
        <f>+SUM(BS_InfraMR[[#This Row],[A.05.1 - Número de Estaciones en Explotación (cantidad)]:[A.07.1 - Número de Apeaderos en Explotación (cantidad)]])</f>
        <v>31</v>
      </c>
      <c r="T340" s="1">
        <v>26</v>
      </c>
      <c r="U340" s="1">
        <v>25</v>
      </c>
      <c r="V340" s="1">
        <v>0</v>
      </c>
      <c r="W340" s="1">
        <v>23</v>
      </c>
      <c r="X340" s="1">
        <v>0</v>
      </c>
      <c r="Y340" s="1">
        <f t="shared" si="42"/>
        <v>74</v>
      </c>
      <c r="Z340" s="1">
        <v>17</v>
      </c>
      <c r="AA340" s="1">
        <v>14</v>
      </c>
      <c r="AB340" s="1">
        <v>74</v>
      </c>
      <c r="AC340" s="1">
        <f t="shared" si="43"/>
        <v>105</v>
      </c>
      <c r="AD340" s="1">
        <v>0</v>
      </c>
      <c r="AE340" s="1">
        <v>15</v>
      </c>
      <c r="AF340" s="1">
        <v>26</v>
      </c>
      <c r="AG340" s="1">
        <f t="shared" si="44"/>
        <v>41</v>
      </c>
      <c r="AH340" s="12">
        <v>13.85</v>
      </c>
      <c r="AI340" s="12">
        <v>8.6509999999999998</v>
      </c>
      <c r="AJ340" s="12">
        <v>49.497999999999998</v>
      </c>
      <c r="AK340" s="12">
        <f t="shared" si="45"/>
        <v>71.998999999999995</v>
      </c>
      <c r="AL340" s="1">
        <v>3</v>
      </c>
      <c r="AM340" s="1">
        <v>9</v>
      </c>
      <c r="AN340" s="1">
        <v>2</v>
      </c>
      <c r="AO340" s="1">
        <f t="shared" si="46"/>
        <v>14</v>
      </c>
      <c r="AP340" s="1">
        <v>0</v>
      </c>
      <c r="AQ340" s="1">
        <v>0</v>
      </c>
      <c r="AR340" s="1">
        <v>0</v>
      </c>
      <c r="AS340" s="1">
        <f>+SUM(BS_InfraMR[[#This Row],[B.02.1 - Parque de Coches Eléctricos Motrices]:[B.02.3 - Parque de Coches Eléctricos Motrices Tipo R]])</f>
        <v>0</v>
      </c>
      <c r="AT340" s="1">
        <v>33</v>
      </c>
      <c r="AU340" s="1">
        <v>3</v>
      </c>
      <c r="AV340" s="1">
        <v>54</v>
      </c>
      <c r="AW340" s="1">
        <f>+SUM(BS_InfraMR[[#This Row],[B.03.1 - Parque de Coches Motores Motrices Remolcados]:[B.03.3 - Parque de Coches Motores Motrices Cabina]])</f>
        <v>90</v>
      </c>
      <c r="AX340" s="1">
        <v>0</v>
      </c>
      <c r="AY340" s="1">
        <v>82</v>
      </c>
      <c r="AZ340" s="1">
        <v>0</v>
      </c>
      <c r="BA340" s="1">
        <v>0</v>
      </c>
      <c r="BB340" s="1">
        <v>0</v>
      </c>
      <c r="BC340" s="1">
        <f t="shared" si="47"/>
        <v>82</v>
      </c>
      <c r="BD340" s="42">
        <v>1</v>
      </c>
      <c r="BE340" s="42">
        <v>47</v>
      </c>
      <c r="BF340" s="12">
        <v>1</v>
      </c>
      <c r="BG340" s="1" t="s">
        <v>683</v>
      </c>
    </row>
    <row r="341" spans="1:59">
      <c r="A341" s="1">
        <v>2021</v>
      </c>
      <c r="B341" s="1" t="s">
        <v>118</v>
      </c>
      <c r="C341" s="12">
        <v>27.284999999999997</v>
      </c>
      <c r="D341" s="12">
        <v>47.968000000000004</v>
      </c>
      <c r="E341" s="12">
        <v>0</v>
      </c>
      <c r="F341" s="12">
        <v>0</v>
      </c>
      <c r="G341" s="12">
        <f t="shared" si="35"/>
        <v>75.253</v>
      </c>
      <c r="H341" s="12">
        <v>58.810000000000016</v>
      </c>
      <c r="I341" s="12">
        <v>71.099000000000004</v>
      </c>
      <c r="J341" s="12">
        <v>123.279</v>
      </c>
      <c r="K341" s="12">
        <v>0</v>
      </c>
      <c r="L341" s="12">
        <v>0</v>
      </c>
      <c r="M341" s="12">
        <v>0</v>
      </c>
      <c r="N341" s="12">
        <f>+BS_InfraMR[[#This Row],[A.03.1 -  Longitud de Vías de Explotación No Electrificadas Troncales y Ramales (vía principal) (km)]]+BS_InfraMR[[#This Row],[A.04.1 -  Longitud de Vías de Explotación Electrificadas Troncales y Ramales (vía principal) (km)]]</f>
        <v>123.279</v>
      </c>
      <c r="O341" s="12">
        <v>105.815</v>
      </c>
      <c r="P341" s="1">
        <v>24</v>
      </c>
      <c r="Q341" s="1">
        <v>6</v>
      </c>
      <c r="R341" s="1">
        <v>1</v>
      </c>
      <c r="S341" s="1">
        <f>+SUM(BS_InfraMR[[#This Row],[A.05.1 - Número de Estaciones en Explotación (cantidad)]:[A.07.1 - Número de Apeaderos en Explotación (cantidad)]])</f>
        <v>31</v>
      </c>
      <c r="T341" s="1">
        <v>26</v>
      </c>
      <c r="U341" s="1">
        <v>25</v>
      </c>
      <c r="V341" s="1">
        <v>0</v>
      </c>
      <c r="W341" s="1">
        <v>23</v>
      </c>
      <c r="X341" s="1">
        <v>0</v>
      </c>
      <c r="Y341" s="1">
        <f t="shared" si="42"/>
        <v>74</v>
      </c>
      <c r="Z341" s="1">
        <v>17</v>
      </c>
      <c r="AA341" s="1">
        <v>14</v>
      </c>
      <c r="AB341" s="1">
        <v>74</v>
      </c>
      <c r="AC341" s="1">
        <f t="shared" si="43"/>
        <v>105</v>
      </c>
      <c r="AD341" s="1">
        <v>0</v>
      </c>
      <c r="AE341" s="1">
        <v>15</v>
      </c>
      <c r="AF341" s="1">
        <v>26</v>
      </c>
      <c r="AG341" s="1">
        <f t="shared" si="44"/>
        <v>41</v>
      </c>
      <c r="AH341" s="12">
        <v>13.85</v>
      </c>
      <c r="AI341" s="12">
        <v>8.6509999999999998</v>
      </c>
      <c r="AJ341" s="12">
        <v>49.497999999999998</v>
      </c>
      <c r="AK341" s="12">
        <f t="shared" si="45"/>
        <v>71.998999999999995</v>
      </c>
      <c r="AL341" s="1">
        <v>3</v>
      </c>
      <c r="AM341" s="1">
        <v>9</v>
      </c>
      <c r="AN341" s="1">
        <v>2</v>
      </c>
      <c r="AO341" s="1">
        <f t="shared" si="46"/>
        <v>14</v>
      </c>
      <c r="AP341" s="1">
        <v>0</v>
      </c>
      <c r="AQ341" s="1">
        <v>0</v>
      </c>
      <c r="AR341" s="1">
        <v>0</v>
      </c>
      <c r="AS341" s="1">
        <f>+SUM(BS_InfraMR[[#This Row],[B.02.1 - Parque de Coches Eléctricos Motrices]:[B.02.3 - Parque de Coches Eléctricos Motrices Tipo R]])</f>
        <v>0</v>
      </c>
      <c r="AT341" s="1">
        <v>33</v>
      </c>
      <c r="AU341" s="1">
        <v>3</v>
      </c>
      <c r="AV341" s="1">
        <v>54</v>
      </c>
      <c r="AW341" s="1">
        <f>+SUM(BS_InfraMR[[#This Row],[B.03.1 - Parque de Coches Motores Motrices Remolcados]:[B.03.3 - Parque de Coches Motores Motrices Cabina]])</f>
        <v>90</v>
      </c>
      <c r="AX341" s="1">
        <v>0</v>
      </c>
      <c r="AY341" s="1">
        <v>82</v>
      </c>
      <c r="AZ341" s="1">
        <v>0</v>
      </c>
      <c r="BA341" s="1">
        <v>0</v>
      </c>
      <c r="BB341" s="1">
        <v>0</v>
      </c>
      <c r="BC341" s="1">
        <f t="shared" si="47"/>
        <v>82</v>
      </c>
      <c r="BD341" s="42">
        <v>1</v>
      </c>
      <c r="BE341" s="42">
        <v>47</v>
      </c>
      <c r="BF341" s="12">
        <v>1</v>
      </c>
      <c r="BG341" s="1" t="s">
        <v>683</v>
      </c>
    </row>
    <row r="342" spans="1:59">
      <c r="A342" s="1">
        <v>2021</v>
      </c>
      <c r="B342" s="1" t="s">
        <v>119</v>
      </c>
      <c r="C342" s="12">
        <v>27.284999999999997</v>
      </c>
      <c r="D342" s="12">
        <v>47.968000000000004</v>
      </c>
      <c r="E342" s="12">
        <v>0</v>
      </c>
      <c r="F342" s="12">
        <v>0</v>
      </c>
      <c r="G342" s="12">
        <f t="shared" si="35"/>
        <v>75.253</v>
      </c>
      <c r="H342" s="12">
        <v>58.810000000000016</v>
      </c>
      <c r="I342" s="12">
        <v>71.099000000000004</v>
      </c>
      <c r="J342" s="12">
        <v>123.279</v>
      </c>
      <c r="K342" s="12">
        <v>0</v>
      </c>
      <c r="L342" s="12">
        <v>0</v>
      </c>
      <c r="M342" s="12">
        <v>0</v>
      </c>
      <c r="N342" s="12">
        <f>+BS_InfraMR[[#This Row],[A.03.1 -  Longitud de Vías de Explotación No Electrificadas Troncales y Ramales (vía principal) (km)]]+BS_InfraMR[[#This Row],[A.04.1 -  Longitud de Vías de Explotación Electrificadas Troncales y Ramales (vía principal) (km)]]</f>
        <v>123.279</v>
      </c>
      <c r="O342" s="12">
        <v>105.815</v>
      </c>
      <c r="P342" s="1">
        <v>24</v>
      </c>
      <c r="Q342" s="1">
        <v>6</v>
      </c>
      <c r="R342" s="1">
        <v>1</v>
      </c>
      <c r="S342" s="1">
        <f>+SUM(BS_InfraMR[[#This Row],[A.05.1 - Número de Estaciones en Explotación (cantidad)]:[A.07.1 - Número de Apeaderos en Explotación (cantidad)]])</f>
        <v>31</v>
      </c>
      <c r="T342" s="1">
        <v>26</v>
      </c>
      <c r="U342" s="1">
        <v>25</v>
      </c>
      <c r="V342" s="1">
        <v>0</v>
      </c>
      <c r="W342" s="1">
        <v>23</v>
      </c>
      <c r="X342" s="1">
        <v>0</v>
      </c>
      <c r="Y342" s="1">
        <f t="shared" si="42"/>
        <v>74</v>
      </c>
      <c r="Z342" s="1">
        <v>17</v>
      </c>
      <c r="AA342" s="1">
        <v>14</v>
      </c>
      <c r="AB342" s="1">
        <v>74</v>
      </c>
      <c r="AC342" s="1">
        <f t="shared" si="43"/>
        <v>105</v>
      </c>
      <c r="AD342" s="1">
        <v>0</v>
      </c>
      <c r="AE342" s="1">
        <v>15</v>
      </c>
      <c r="AF342" s="1">
        <v>26</v>
      </c>
      <c r="AG342" s="1">
        <f t="shared" si="44"/>
        <v>41</v>
      </c>
      <c r="AH342" s="12">
        <v>13.85</v>
      </c>
      <c r="AI342" s="12">
        <v>8.6509999999999998</v>
      </c>
      <c r="AJ342" s="12">
        <v>49.497999999999998</v>
      </c>
      <c r="AK342" s="12">
        <f t="shared" si="45"/>
        <v>71.998999999999995</v>
      </c>
      <c r="AL342" s="1">
        <v>3</v>
      </c>
      <c r="AM342" s="1">
        <v>9</v>
      </c>
      <c r="AN342" s="1">
        <v>2</v>
      </c>
      <c r="AO342" s="1">
        <f t="shared" si="46"/>
        <v>14</v>
      </c>
      <c r="AP342" s="1">
        <v>0</v>
      </c>
      <c r="AQ342" s="1">
        <v>0</v>
      </c>
      <c r="AR342" s="1">
        <v>0</v>
      </c>
      <c r="AS342" s="1">
        <f>+SUM(BS_InfraMR[[#This Row],[B.02.1 - Parque de Coches Eléctricos Motrices]:[B.02.3 - Parque de Coches Eléctricos Motrices Tipo R]])</f>
        <v>0</v>
      </c>
      <c r="AT342" s="1">
        <v>33</v>
      </c>
      <c r="AU342" s="1">
        <v>3</v>
      </c>
      <c r="AV342" s="1">
        <v>54</v>
      </c>
      <c r="AW342" s="1">
        <f>+SUM(BS_InfraMR[[#This Row],[B.03.1 - Parque de Coches Motores Motrices Remolcados]:[B.03.3 - Parque de Coches Motores Motrices Cabina]])</f>
        <v>90</v>
      </c>
      <c r="AX342" s="1">
        <v>0</v>
      </c>
      <c r="AY342" s="1">
        <v>82</v>
      </c>
      <c r="AZ342" s="1">
        <v>0</v>
      </c>
      <c r="BA342" s="1">
        <v>0</v>
      </c>
      <c r="BB342" s="1">
        <v>0</v>
      </c>
      <c r="BC342" s="1">
        <f t="shared" si="47"/>
        <v>82</v>
      </c>
      <c r="BD342" s="42">
        <v>1</v>
      </c>
      <c r="BE342" s="42">
        <v>47</v>
      </c>
      <c r="BF342" s="12">
        <v>1</v>
      </c>
      <c r="BG342" s="1" t="s">
        <v>683</v>
      </c>
    </row>
    <row r="343" spans="1:59">
      <c r="A343" s="1">
        <v>2021</v>
      </c>
      <c r="B343" s="1" t="s">
        <v>120</v>
      </c>
      <c r="C343" s="12">
        <v>27.284999999999997</v>
      </c>
      <c r="D343" s="12">
        <v>47.968000000000004</v>
      </c>
      <c r="E343" s="12">
        <v>0</v>
      </c>
      <c r="F343" s="12">
        <v>0</v>
      </c>
      <c r="G343" s="12">
        <f t="shared" si="35"/>
        <v>75.253</v>
      </c>
      <c r="H343" s="12">
        <v>58.810000000000016</v>
      </c>
      <c r="I343" s="12">
        <v>71.099000000000004</v>
      </c>
      <c r="J343" s="12">
        <v>123.279</v>
      </c>
      <c r="K343" s="12">
        <v>0</v>
      </c>
      <c r="L343" s="12">
        <v>0</v>
      </c>
      <c r="M343" s="12">
        <v>0</v>
      </c>
      <c r="N343" s="12">
        <f>+BS_InfraMR[[#This Row],[A.03.1 -  Longitud de Vías de Explotación No Electrificadas Troncales y Ramales (vía principal) (km)]]+BS_InfraMR[[#This Row],[A.04.1 -  Longitud de Vías de Explotación Electrificadas Troncales y Ramales (vía principal) (km)]]</f>
        <v>123.279</v>
      </c>
      <c r="O343" s="12">
        <v>105.815</v>
      </c>
      <c r="P343" s="1">
        <v>24</v>
      </c>
      <c r="Q343" s="1">
        <v>6</v>
      </c>
      <c r="R343" s="1">
        <v>1</v>
      </c>
      <c r="S343" s="1">
        <f>+SUM(BS_InfraMR[[#This Row],[A.05.1 - Número de Estaciones en Explotación (cantidad)]:[A.07.1 - Número de Apeaderos en Explotación (cantidad)]])</f>
        <v>31</v>
      </c>
      <c r="T343" s="1">
        <v>26</v>
      </c>
      <c r="U343" s="1">
        <v>25</v>
      </c>
      <c r="V343" s="1">
        <v>0</v>
      </c>
      <c r="W343" s="1">
        <v>23</v>
      </c>
      <c r="X343" s="1">
        <v>0</v>
      </c>
      <c r="Y343" s="1">
        <f t="shared" si="42"/>
        <v>74</v>
      </c>
      <c r="Z343" s="1">
        <v>17</v>
      </c>
      <c r="AA343" s="1">
        <v>14</v>
      </c>
      <c r="AB343" s="1">
        <v>74</v>
      </c>
      <c r="AC343" s="1">
        <f t="shared" si="43"/>
        <v>105</v>
      </c>
      <c r="AD343" s="1">
        <v>0</v>
      </c>
      <c r="AE343" s="1">
        <v>15</v>
      </c>
      <c r="AF343" s="1">
        <v>26</v>
      </c>
      <c r="AG343" s="1">
        <f t="shared" si="44"/>
        <v>41</v>
      </c>
      <c r="AH343" s="12">
        <v>13.85</v>
      </c>
      <c r="AI343" s="12">
        <v>8.6509999999999998</v>
      </c>
      <c r="AJ343" s="12">
        <v>49.497999999999998</v>
      </c>
      <c r="AK343" s="12">
        <f t="shared" si="45"/>
        <v>71.998999999999995</v>
      </c>
      <c r="AL343" s="1">
        <v>3</v>
      </c>
      <c r="AM343" s="1">
        <v>9</v>
      </c>
      <c r="AN343" s="1">
        <v>2</v>
      </c>
      <c r="AO343" s="1">
        <f t="shared" si="46"/>
        <v>14</v>
      </c>
      <c r="AP343" s="1">
        <v>0</v>
      </c>
      <c r="AQ343" s="1">
        <v>0</v>
      </c>
      <c r="AR343" s="1">
        <v>0</v>
      </c>
      <c r="AS343" s="1">
        <f>+SUM(BS_InfraMR[[#This Row],[B.02.1 - Parque de Coches Eléctricos Motrices]:[B.02.3 - Parque de Coches Eléctricos Motrices Tipo R]])</f>
        <v>0</v>
      </c>
      <c r="AT343" s="1">
        <v>33</v>
      </c>
      <c r="AU343" s="1">
        <v>3</v>
      </c>
      <c r="AV343" s="1">
        <v>54</v>
      </c>
      <c r="AW343" s="1">
        <f>+SUM(BS_InfraMR[[#This Row],[B.03.1 - Parque de Coches Motores Motrices Remolcados]:[B.03.3 - Parque de Coches Motores Motrices Cabina]])</f>
        <v>90</v>
      </c>
      <c r="AX343" s="1">
        <v>0</v>
      </c>
      <c r="AY343" s="1">
        <v>82</v>
      </c>
      <c r="AZ343" s="1">
        <v>0</v>
      </c>
      <c r="BA343" s="1">
        <v>0</v>
      </c>
      <c r="BB343" s="1">
        <v>0</v>
      </c>
      <c r="BC343" s="1">
        <f t="shared" si="47"/>
        <v>82</v>
      </c>
      <c r="BD343" s="42">
        <v>1</v>
      </c>
      <c r="BE343" s="42">
        <v>47</v>
      </c>
      <c r="BF343" s="12">
        <v>1</v>
      </c>
      <c r="BG343" s="1" t="s">
        <v>683</v>
      </c>
    </row>
    <row r="344" spans="1:59">
      <c r="A344" s="1">
        <v>2021</v>
      </c>
      <c r="B344" s="1" t="s">
        <v>121</v>
      </c>
      <c r="C344" s="12">
        <v>27.284999999999997</v>
      </c>
      <c r="D344" s="12">
        <v>47.968000000000004</v>
      </c>
      <c r="E344" s="12">
        <v>0</v>
      </c>
      <c r="F344" s="12">
        <v>0</v>
      </c>
      <c r="G344" s="12">
        <f t="shared" si="35"/>
        <v>75.253</v>
      </c>
      <c r="H344" s="12">
        <v>58.810000000000016</v>
      </c>
      <c r="I344" s="12">
        <v>71.099000000000004</v>
      </c>
      <c r="J344" s="12">
        <v>123.279</v>
      </c>
      <c r="K344" s="12">
        <v>0</v>
      </c>
      <c r="L344" s="12">
        <v>0</v>
      </c>
      <c r="M344" s="12">
        <v>0</v>
      </c>
      <c r="N344" s="12">
        <f>+BS_InfraMR[[#This Row],[A.03.1 -  Longitud de Vías de Explotación No Electrificadas Troncales y Ramales (vía principal) (km)]]+BS_InfraMR[[#This Row],[A.04.1 -  Longitud de Vías de Explotación Electrificadas Troncales y Ramales (vía principal) (km)]]</f>
        <v>123.279</v>
      </c>
      <c r="O344" s="12">
        <v>105.815</v>
      </c>
      <c r="P344" s="1">
        <v>24</v>
      </c>
      <c r="Q344" s="1">
        <v>6</v>
      </c>
      <c r="R344" s="1">
        <v>1</v>
      </c>
      <c r="S344" s="1">
        <f>+SUM(BS_InfraMR[[#This Row],[A.05.1 - Número de Estaciones en Explotación (cantidad)]:[A.07.1 - Número de Apeaderos en Explotación (cantidad)]])</f>
        <v>31</v>
      </c>
      <c r="T344" s="1">
        <v>26</v>
      </c>
      <c r="U344" s="1">
        <v>25</v>
      </c>
      <c r="V344" s="1">
        <v>0</v>
      </c>
      <c r="W344" s="1">
        <v>23</v>
      </c>
      <c r="X344" s="1">
        <v>0</v>
      </c>
      <c r="Y344" s="1">
        <f t="shared" si="42"/>
        <v>74</v>
      </c>
      <c r="Z344" s="1">
        <v>17</v>
      </c>
      <c r="AA344" s="1">
        <v>14</v>
      </c>
      <c r="AB344" s="1">
        <v>74</v>
      </c>
      <c r="AC344" s="1">
        <f t="shared" si="43"/>
        <v>105</v>
      </c>
      <c r="AD344" s="1">
        <v>0</v>
      </c>
      <c r="AE344" s="1">
        <v>15</v>
      </c>
      <c r="AF344" s="1">
        <v>26</v>
      </c>
      <c r="AG344" s="1">
        <f t="shared" si="44"/>
        <v>41</v>
      </c>
      <c r="AH344" s="12">
        <v>13.85</v>
      </c>
      <c r="AI344" s="12">
        <v>8.6509999999999998</v>
      </c>
      <c r="AJ344" s="12">
        <v>49.497999999999998</v>
      </c>
      <c r="AK344" s="12">
        <f t="shared" si="45"/>
        <v>71.998999999999995</v>
      </c>
      <c r="AL344" s="1">
        <v>3</v>
      </c>
      <c r="AM344" s="1">
        <v>9</v>
      </c>
      <c r="AN344" s="1">
        <v>2</v>
      </c>
      <c r="AO344" s="1">
        <f t="shared" si="46"/>
        <v>14</v>
      </c>
      <c r="AP344" s="1">
        <v>0</v>
      </c>
      <c r="AQ344" s="1">
        <v>0</v>
      </c>
      <c r="AR344" s="1">
        <v>0</v>
      </c>
      <c r="AS344" s="1">
        <f>+SUM(BS_InfraMR[[#This Row],[B.02.1 - Parque de Coches Eléctricos Motrices]:[B.02.3 - Parque de Coches Eléctricos Motrices Tipo R]])</f>
        <v>0</v>
      </c>
      <c r="AT344" s="1">
        <v>33</v>
      </c>
      <c r="AU344" s="1">
        <v>3</v>
      </c>
      <c r="AV344" s="1">
        <v>54</v>
      </c>
      <c r="AW344" s="1">
        <f>+SUM(BS_InfraMR[[#This Row],[B.03.1 - Parque de Coches Motores Motrices Remolcados]:[B.03.3 - Parque de Coches Motores Motrices Cabina]])</f>
        <v>90</v>
      </c>
      <c r="AX344" s="1">
        <v>0</v>
      </c>
      <c r="AY344" s="1">
        <v>82</v>
      </c>
      <c r="AZ344" s="1">
        <v>0</v>
      </c>
      <c r="BA344" s="1">
        <v>0</v>
      </c>
      <c r="BB344" s="1">
        <v>0</v>
      </c>
      <c r="BC344" s="1">
        <f t="shared" si="47"/>
        <v>82</v>
      </c>
      <c r="BD344" s="42">
        <v>1</v>
      </c>
      <c r="BE344" s="42">
        <v>47</v>
      </c>
      <c r="BF344" s="12">
        <v>1</v>
      </c>
      <c r="BG344" s="1" t="s">
        <v>697</v>
      </c>
    </row>
    <row r="345" spans="1:59">
      <c r="A345" s="1">
        <v>2021</v>
      </c>
      <c r="B345" s="1" t="s">
        <v>122</v>
      </c>
      <c r="C345" s="12">
        <v>35.881999999999998</v>
      </c>
      <c r="D345" s="12">
        <v>47.968000000000004</v>
      </c>
      <c r="E345" s="12">
        <v>0</v>
      </c>
      <c r="F345" s="12">
        <v>0</v>
      </c>
      <c r="G345" s="12">
        <f t="shared" si="35"/>
        <v>83.85</v>
      </c>
      <c r="H345" s="12">
        <v>67.407000000000025</v>
      </c>
      <c r="I345" s="12">
        <v>79.646999999999991</v>
      </c>
      <c r="J345" s="12">
        <f>123.279+8.55</f>
        <v>131.82900000000001</v>
      </c>
      <c r="K345" s="12">
        <v>0</v>
      </c>
      <c r="L345" s="12">
        <v>0</v>
      </c>
      <c r="M345" s="12">
        <v>0</v>
      </c>
      <c r="N345" s="12">
        <f>+BS_InfraMR[[#This Row],[A.03.1 -  Longitud de Vías de Explotación No Electrificadas Troncales y Ramales (vía principal) (km)]]+BS_InfraMR[[#This Row],[A.04.1 -  Longitud de Vías de Explotación Electrificadas Troncales y Ramales (vía principal) (km)]]</f>
        <v>131.82900000000001</v>
      </c>
      <c r="O345" s="12">
        <f>105.815+8.55</f>
        <v>114.36499999999999</v>
      </c>
      <c r="P345" s="1">
        <v>25</v>
      </c>
      <c r="Q345" s="1">
        <v>6</v>
      </c>
      <c r="R345" s="1">
        <v>1</v>
      </c>
      <c r="S345" s="1">
        <f>+SUM(BS_InfraMR[[#This Row],[A.05.1 - Número de Estaciones en Explotación (cantidad)]:[A.07.1 - Número de Apeaderos en Explotación (cantidad)]])</f>
        <v>32</v>
      </c>
      <c r="T345" s="1">
        <v>26</v>
      </c>
      <c r="U345" s="1">
        <v>25</v>
      </c>
      <c r="V345" s="1">
        <v>0</v>
      </c>
      <c r="W345" s="1">
        <v>23</v>
      </c>
      <c r="X345" s="1">
        <v>0</v>
      </c>
      <c r="Y345" s="1">
        <f t="shared" si="42"/>
        <v>74</v>
      </c>
      <c r="Z345" s="1">
        <v>17</v>
      </c>
      <c r="AA345" s="1">
        <v>14</v>
      </c>
      <c r="AB345" s="1">
        <v>74</v>
      </c>
      <c r="AC345" s="1">
        <f t="shared" si="43"/>
        <v>105</v>
      </c>
      <c r="AD345" s="1">
        <v>0</v>
      </c>
      <c r="AE345" s="1">
        <v>15</v>
      </c>
      <c r="AF345" s="1">
        <v>26</v>
      </c>
      <c r="AG345" s="1">
        <f t="shared" si="44"/>
        <v>41</v>
      </c>
      <c r="AH345" s="12">
        <v>13.85</v>
      </c>
      <c r="AI345" s="12">
        <v>8.6509999999999998</v>
      </c>
      <c r="AJ345" s="12">
        <v>49.497999999999998</v>
      </c>
      <c r="AK345" s="12">
        <f t="shared" si="45"/>
        <v>71.998999999999995</v>
      </c>
      <c r="AL345" s="1">
        <v>3</v>
      </c>
      <c r="AM345" s="1">
        <v>9</v>
      </c>
      <c r="AN345" s="1">
        <v>2</v>
      </c>
      <c r="AO345" s="1">
        <f t="shared" si="46"/>
        <v>14</v>
      </c>
      <c r="AP345" s="1">
        <v>0</v>
      </c>
      <c r="AQ345" s="1">
        <v>0</v>
      </c>
      <c r="AR345" s="1">
        <v>0</v>
      </c>
      <c r="AS345" s="1">
        <f>+SUM(BS_InfraMR[[#This Row],[B.02.1 - Parque de Coches Eléctricos Motrices]:[B.02.3 - Parque de Coches Eléctricos Motrices Tipo R]])</f>
        <v>0</v>
      </c>
      <c r="AT345" s="1">
        <v>33</v>
      </c>
      <c r="AU345" s="1">
        <v>3</v>
      </c>
      <c r="AV345" s="1">
        <v>54</v>
      </c>
      <c r="AW345" s="1">
        <f>+SUM(BS_InfraMR[[#This Row],[B.03.1 - Parque de Coches Motores Motrices Remolcados]:[B.03.3 - Parque de Coches Motores Motrices Cabina]])</f>
        <v>90</v>
      </c>
      <c r="AX345" s="1">
        <v>0</v>
      </c>
      <c r="AY345" s="1">
        <v>82</v>
      </c>
      <c r="AZ345" s="1">
        <v>0</v>
      </c>
      <c r="BA345" s="1">
        <v>0</v>
      </c>
      <c r="BB345" s="1">
        <v>0</v>
      </c>
      <c r="BC345" s="1">
        <f t="shared" si="47"/>
        <v>82</v>
      </c>
      <c r="BD345" s="42">
        <v>1</v>
      </c>
      <c r="BE345" s="42">
        <v>47</v>
      </c>
      <c r="BF345" s="12">
        <v>1</v>
      </c>
      <c r="BG345" s="1" t="s">
        <v>683</v>
      </c>
    </row>
    <row r="346" spans="1:59">
      <c r="A346" s="1">
        <v>2021</v>
      </c>
      <c r="B346" s="1" t="s">
        <v>123</v>
      </c>
      <c r="C346" s="12">
        <v>35.881999999999998</v>
      </c>
      <c r="D346" s="12">
        <v>47.968000000000004</v>
      </c>
      <c r="E346" s="12">
        <v>0</v>
      </c>
      <c r="F346" s="12">
        <v>0</v>
      </c>
      <c r="G346" s="12">
        <f t="shared" si="35"/>
        <v>83.85</v>
      </c>
      <c r="H346" s="12">
        <v>67.407000000000025</v>
      </c>
      <c r="I346" s="12">
        <v>79.646999999999991</v>
      </c>
      <c r="J346" s="12">
        <f>123.279+8.55</f>
        <v>131.82900000000001</v>
      </c>
      <c r="K346" s="12">
        <v>0</v>
      </c>
      <c r="L346" s="12">
        <v>0</v>
      </c>
      <c r="M346" s="12">
        <v>0</v>
      </c>
      <c r="N346" s="12">
        <f>+BS_InfraMR[[#This Row],[A.03.1 -  Longitud de Vías de Explotación No Electrificadas Troncales y Ramales (vía principal) (km)]]+BS_InfraMR[[#This Row],[A.04.1 -  Longitud de Vías de Explotación Electrificadas Troncales y Ramales (vía principal) (km)]]</f>
        <v>131.82900000000001</v>
      </c>
      <c r="O346" s="12">
        <f>105.815+8.55</f>
        <v>114.36499999999999</v>
      </c>
      <c r="P346" s="1">
        <v>25</v>
      </c>
      <c r="Q346" s="1">
        <v>6</v>
      </c>
      <c r="R346" s="1">
        <v>1</v>
      </c>
      <c r="S346" s="1">
        <f>+SUM(BS_InfraMR[[#This Row],[A.05.1 - Número de Estaciones en Explotación (cantidad)]:[A.07.1 - Número de Apeaderos en Explotación (cantidad)]])</f>
        <v>32</v>
      </c>
      <c r="T346" s="1">
        <v>26</v>
      </c>
      <c r="U346" s="1">
        <v>25</v>
      </c>
      <c r="V346" s="1">
        <v>0</v>
      </c>
      <c r="W346" s="1">
        <v>23</v>
      </c>
      <c r="X346" s="1">
        <v>0</v>
      </c>
      <c r="Y346" s="1">
        <f t="shared" si="42"/>
        <v>74</v>
      </c>
      <c r="Z346" s="1">
        <v>17</v>
      </c>
      <c r="AA346" s="1">
        <v>14</v>
      </c>
      <c r="AB346" s="1">
        <v>74</v>
      </c>
      <c r="AC346" s="1">
        <f t="shared" si="43"/>
        <v>105</v>
      </c>
      <c r="AD346" s="1">
        <v>0</v>
      </c>
      <c r="AE346" s="1">
        <v>15</v>
      </c>
      <c r="AF346" s="1">
        <v>26</v>
      </c>
      <c r="AG346" s="1">
        <f t="shared" si="44"/>
        <v>41</v>
      </c>
      <c r="AH346" s="12">
        <v>13.85</v>
      </c>
      <c r="AI346" s="12">
        <v>8.6509999999999998</v>
      </c>
      <c r="AJ346" s="12">
        <v>49.497999999999998</v>
      </c>
      <c r="AK346" s="12">
        <f t="shared" si="45"/>
        <v>71.998999999999995</v>
      </c>
      <c r="AL346" s="1">
        <v>3</v>
      </c>
      <c r="AM346" s="1">
        <v>9</v>
      </c>
      <c r="AN346" s="1">
        <v>2</v>
      </c>
      <c r="AO346" s="1">
        <f t="shared" si="46"/>
        <v>14</v>
      </c>
      <c r="AP346" s="1">
        <v>0</v>
      </c>
      <c r="AQ346" s="1">
        <v>0</v>
      </c>
      <c r="AR346" s="1">
        <v>0</v>
      </c>
      <c r="AS346" s="1">
        <f>+SUM(BS_InfraMR[[#This Row],[B.02.1 - Parque de Coches Eléctricos Motrices]:[B.02.3 - Parque de Coches Eléctricos Motrices Tipo R]])</f>
        <v>0</v>
      </c>
      <c r="AT346" s="1">
        <v>33</v>
      </c>
      <c r="AU346" s="1">
        <v>3</v>
      </c>
      <c r="AV346" s="1">
        <v>54</v>
      </c>
      <c r="AW346" s="1">
        <f>+SUM(BS_InfraMR[[#This Row],[B.03.1 - Parque de Coches Motores Motrices Remolcados]:[B.03.3 - Parque de Coches Motores Motrices Cabina]])</f>
        <v>90</v>
      </c>
      <c r="AX346" s="1">
        <v>0</v>
      </c>
      <c r="AY346" s="1">
        <v>82</v>
      </c>
      <c r="AZ346" s="1">
        <v>0</v>
      </c>
      <c r="BA346" s="1">
        <v>0</v>
      </c>
      <c r="BB346" s="1">
        <v>0</v>
      </c>
      <c r="BC346" s="1">
        <f t="shared" si="47"/>
        <v>82</v>
      </c>
      <c r="BD346" s="42">
        <v>1</v>
      </c>
      <c r="BE346" s="42">
        <v>47</v>
      </c>
      <c r="BF346" s="12">
        <v>1</v>
      </c>
      <c r="BG346" s="1" t="s">
        <v>683</v>
      </c>
    </row>
    <row r="347" spans="1:59">
      <c r="A347" s="1">
        <v>2021</v>
      </c>
      <c r="B347" s="1" t="s">
        <v>124</v>
      </c>
      <c r="C347" s="12">
        <v>35.881999999999998</v>
      </c>
      <c r="D347" s="12">
        <v>47.968000000000004</v>
      </c>
      <c r="E347" s="12">
        <v>0</v>
      </c>
      <c r="F347" s="12">
        <v>0</v>
      </c>
      <c r="G347" s="12">
        <f t="shared" si="35"/>
        <v>83.85</v>
      </c>
      <c r="H347" s="12">
        <v>67.407000000000025</v>
      </c>
      <c r="I347" s="12">
        <v>79.646999999999991</v>
      </c>
      <c r="J347" s="12">
        <f>123.279+8.55</f>
        <v>131.82900000000001</v>
      </c>
      <c r="K347" s="12">
        <v>0</v>
      </c>
      <c r="L347" s="12">
        <v>0</v>
      </c>
      <c r="M347" s="12">
        <v>0</v>
      </c>
      <c r="N347" s="12">
        <f>+BS_InfraMR[[#This Row],[A.03.1 -  Longitud de Vías de Explotación No Electrificadas Troncales y Ramales (vía principal) (km)]]+BS_InfraMR[[#This Row],[A.04.1 -  Longitud de Vías de Explotación Electrificadas Troncales y Ramales (vía principal) (km)]]</f>
        <v>131.82900000000001</v>
      </c>
      <c r="O347" s="12">
        <f>105.815+8.55</f>
        <v>114.36499999999999</v>
      </c>
      <c r="P347" s="1">
        <v>25</v>
      </c>
      <c r="Q347" s="1">
        <v>6</v>
      </c>
      <c r="R347" s="1">
        <v>1</v>
      </c>
      <c r="S347" s="1">
        <f>+SUM(BS_InfraMR[[#This Row],[A.05.1 - Número de Estaciones en Explotación (cantidad)]:[A.07.1 - Número de Apeaderos en Explotación (cantidad)]])</f>
        <v>32</v>
      </c>
      <c r="T347" s="1">
        <v>26</v>
      </c>
      <c r="U347" s="1">
        <v>25</v>
      </c>
      <c r="V347" s="1">
        <v>0</v>
      </c>
      <c r="W347" s="1">
        <v>23</v>
      </c>
      <c r="X347" s="1">
        <v>0</v>
      </c>
      <c r="Y347" s="1">
        <f t="shared" si="42"/>
        <v>74</v>
      </c>
      <c r="Z347" s="1">
        <v>17</v>
      </c>
      <c r="AA347" s="1">
        <v>14</v>
      </c>
      <c r="AB347" s="1">
        <v>74</v>
      </c>
      <c r="AC347" s="1">
        <f t="shared" si="43"/>
        <v>105</v>
      </c>
      <c r="AD347" s="1">
        <v>0</v>
      </c>
      <c r="AE347" s="1">
        <v>15</v>
      </c>
      <c r="AF347" s="1">
        <v>26</v>
      </c>
      <c r="AG347" s="1">
        <f t="shared" si="44"/>
        <v>41</v>
      </c>
      <c r="AH347" s="12">
        <v>13.85</v>
      </c>
      <c r="AI347" s="12">
        <v>8.6509999999999998</v>
      </c>
      <c r="AJ347" s="12">
        <v>49.497999999999998</v>
      </c>
      <c r="AK347" s="12">
        <f t="shared" si="45"/>
        <v>71.998999999999995</v>
      </c>
      <c r="AL347" s="1">
        <v>3</v>
      </c>
      <c r="AM347" s="1">
        <v>9</v>
      </c>
      <c r="AN347" s="1">
        <v>2</v>
      </c>
      <c r="AO347" s="1">
        <f t="shared" si="46"/>
        <v>14</v>
      </c>
      <c r="AP347" s="1">
        <v>0</v>
      </c>
      <c r="AQ347" s="1">
        <v>0</v>
      </c>
      <c r="AR347" s="1">
        <v>0</v>
      </c>
      <c r="AS347" s="1">
        <f>+SUM(BS_InfraMR[[#This Row],[B.02.1 - Parque de Coches Eléctricos Motrices]:[B.02.3 - Parque de Coches Eléctricos Motrices Tipo R]])</f>
        <v>0</v>
      </c>
      <c r="AT347" s="1">
        <v>33</v>
      </c>
      <c r="AU347" s="1">
        <v>3</v>
      </c>
      <c r="AV347" s="1">
        <v>54</v>
      </c>
      <c r="AW347" s="1">
        <f>+SUM(BS_InfraMR[[#This Row],[B.03.1 - Parque de Coches Motores Motrices Remolcados]:[B.03.3 - Parque de Coches Motores Motrices Cabina]])</f>
        <v>90</v>
      </c>
      <c r="AX347" s="1">
        <v>0</v>
      </c>
      <c r="AY347" s="1">
        <v>82</v>
      </c>
      <c r="AZ347" s="1">
        <v>0</v>
      </c>
      <c r="BA347" s="1">
        <v>0</v>
      </c>
      <c r="BB347" s="1">
        <v>0</v>
      </c>
      <c r="BC347" s="1">
        <f t="shared" si="47"/>
        <v>82</v>
      </c>
      <c r="BD347" s="42">
        <v>1</v>
      </c>
      <c r="BE347" s="42">
        <v>47</v>
      </c>
      <c r="BF347" s="12">
        <v>1</v>
      </c>
      <c r="BG347" s="1" t="s">
        <v>683</v>
      </c>
    </row>
    <row r="348" spans="1:59">
      <c r="A348" s="1">
        <v>2021</v>
      </c>
      <c r="B348" s="1" t="s">
        <v>125</v>
      </c>
      <c r="C348" s="12">
        <v>35.881999999999998</v>
      </c>
      <c r="D348" s="12">
        <v>47.968000000000004</v>
      </c>
      <c r="E348" s="12">
        <v>0</v>
      </c>
      <c r="F348" s="12">
        <v>0</v>
      </c>
      <c r="G348" s="12">
        <f t="shared" si="35"/>
        <v>83.85</v>
      </c>
      <c r="H348" s="12">
        <v>67.407000000000025</v>
      </c>
      <c r="I348" s="12">
        <v>79.646999999999991</v>
      </c>
      <c r="J348" s="12">
        <f>123.279+8.55</f>
        <v>131.82900000000001</v>
      </c>
      <c r="K348" s="12">
        <v>0</v>
      </c>
      <c r="L348" s="12">
        <v>0</v>
      </c>
      <c r="M348" s="12">
        <v>0</v>
      </c>
      <c r="N348" s="12">
        <f>+BS_InfraMR[[#This Row],[A.03.1 -  Longitud de Vías de Explotación No Electrificadas Troncales y Ramales (vía principal) (km)]]+BS_InfraMR[[#This Row],[A.04.1 -  Longitud de Vías de Explotación Electrificadas Troncales y Ramales (vía principal) (km)]]</f>
        <v>131.82900000000001</v>
      </c>
      <c r="O348" s="12">
        <f>105.815+8.55</f>
        <v>114.36499999999999</v>
      </c>
      <c r="P348" s="1">
        <v>25</v>
      </c>
      <c r="Q348" s="1">
        <v>6</v>
      </c>
      <c r="R348" s="1">
        <v>1</v>
      </c>
      <c r="S348" s="1">
        <f>+SUM(BS_InfraMR[[#This Row],[A.05.1 - Número de Estaciones en Explotación (cantidad)]:[A.07.1 - Número de Apeaderos en Explotación (cantidad)]])</f>
        <v>32</v>
      </c>
      <c r="T348" s="1">
        <v>26</v>
      </c>
      <c r="U348" s="1">
        <v>25</v>
      </c>
      <c r="V348" s="1">
        <v>0</v>
      </c>
      <c r="W348" s="1">
        <v>23</v>
      </c>
      <c r="X348" s="1">
        <v>0</v>
      </c>
      <c r="Y348" s="1">
        <f t="shared" si="42"/>
        <v>74</v>
      </c>
      <c r="Z348" s="1">
        <v>17</v>
      </c>
      <c r="AA348" s="1">
        <v>14</v>
      </c>
      <c r="AB348" s="1">
        <v>74</v>
      </c>
      <c r="AC348" s="1">
        <f t="shared" si="43"/>
        <v>105</v>
      </c>
      <c r="AD348" s="1">
        <v>0</v>
      </c>
      <c r="AE348" s="1">
        <v>15</v>
      </c>
      <c r="AF348" s="1">
        <v>26</v>
      </c>
      <c r="AG348" s="1">
        <f t="shared" si="44"/>
        <v>41</v>
      </c>
      <c r="AH348" s="12">
        <v>13.85</v>
      </c>
      <c r="AI348" s="12">
        <v>8.6509999999999998</v>
      </c>
      <c r="AJ348" s="12">
        <v>49.497999999999998</v>
      </c>
      <c r="AK348" s="12">
        <f t="shared" si="45"/>
        <v>71.998999999999995</v>
      </c>
      <c r="AL348" s="1">
        <v>3</v>
      </c>
      <c r="AM348" s="1">
        <v>9</v>
      </c>
      <c r="AN348" s="1">
        <v>2</v>
      </c>
      <c r="AO348" s="1">
        <f t="shared" si="46"/>
        <v>14</v>
      </c>
      <c r="AP348" s="1">
        <v>0</v>
      </c>
      <c r="AQ348" s="1">
        <v>0</v>
      </c>
      <c r="AR348" s="1">
        <v>0</v>
      </c>
      <c r="AS348" s="1">
        <f>+SUM(BS_InfraMR[[#This Row],[B.02.1 - Parque de Coches Eléctricos Motrices]:[B.02.3 - Parque de Coches Eléctricos Motrices Tipo R]])</f>
        <v>0</v>
      </c>
      <c r="AT348" s="1">
        <v>33</v>
      </c>
      <c r="AU348" s="1">
        <v>3</v>
      </c>
      <c r="AV348" s="1">
        <v>54</v>
      </c>
      <c r="AW348" s="1">
        <f>+SUM(BS_InfraMR[[#This Row],[B.03.1 - Parque de Coches Motores Motrices Remolcados]:[B.03.3 - Parque de Coches Motores Motrices Cabina]])</f>
        <v>90</v>
      </c>
      <c r="AX348" s="1">
        <v>0</v>
      </c>
      <c r="AY348" s="1">
        <v>82</v>
      </c>
      <c r="AZ348" s="1">
        <v>0</v>
      </c>
      <c r="BA348" s="1">
        <v>0</v>
      </c>
      <c r="BB348" s="1">
        <v>0</v>
      </c>
      <c r="BC348" s="1">
        <f t="shared" si="47"/>
        <v>82</v>
      </c>
      <c r="BD348" s="42">
        <v>1</v>
      </c>
      <c r="BE348" s="42">
        <v>47</v>
      </c>
      <c r="BF348" s="12">
        <v>1</v>
      </c>
      <c r="BG348" s="1" t="s">
        <v>684</v>
      </c>
    </row>
    <row r="349" spans="1:59">
      <c r="A349" s="1">
        <v>2021</v>
      </c>
      <c r="B349" s="1" t="s">
        <v>126</v>
      </c>
      <c r="C349" s="12">
        <v>35.881999999999998</v>
      </c>
      <c r="D349" s="12">
        <v>47.968000000000004</v>
      </c>
      <c r="E349" s="12">
        <v>0</v>
      </c>
      <c r="F349" s="12">
        <v>0</v>
      </c>
      <c r="G349" s="12">
        <f t="shared" si="35"/>
        <v>83.85</v>
      </c>
      <c r="H349" s="12">
        <v>67.407000000000025</v>
      </c>
      <c r="I349" s="12">
        <v>79.646999999999991</v>
      </c>
      <c r="J349" s="12">
        <f>123.279+8.55</f>
        <v>131.82900000000001</v>
      </c>
      <c r="K349" s="12">
        <v>0</v>
      </c>
      <c r="L349" s="12">
        <v>0</v>
      </c>
      <c r="M349" s="12">
        <v>0</v>
      </c>
      <c r="N349" s="12">
        <f>+BS_InfraMR[[#This Row],[A.03.1 -  Longitud de Vías de Explotación No Electrificadas Troncales y Ramales (vía principal) (km)]]+BS_InfraMR[[#This Row],[A.04.1 -  Longitud de Vías de Explotación Electrificadas Troncales y Ramales (vía principal) (km)]]</f>
        <v>131.82900000000001</v>
      </c>
      <c r="O349" s="12">
        <f>105.815+8.55</f>
        <v>114.36499999999999</v>
      </c>
      <c r="P349" s="1">
        <v>25</v>
      </c>
      <c r="Q349" s="1">
        <v>6</v>
      </c>
      <c r="R349" s="1">
        <v>1</v>
      </c>
      <c r="S349" s="1">
        <f>+SUM(BS_InfraMR[[#This Row],[A.05.1 - Número de Estaciones en Explotación (cantidad)]:[A.07.1 - Número de Apeaderos en Explotación (cantidad)]])</f>
        <v>32</v>
      </c>
      <c r="T349" s="1">
        <v>26</v>
      </c>
      <c r="U349" s="1">
        <v>25</v>
      </c>
      <c r="V349" s="1">
        <v>0</v>
      </c>
      <c r="W349" s="1">
        <v>23</v>
      </c>
      <c r="X349" s="1">
        <v>0</v>
      </c>
      <c r="Y349" s="1">
        <f t="shared" si="42"/>
        <v>74</v>
      </c>
      <c r="Z349" s="1">
        <v>17</v>
      </c>
      <c r="AA349" s="1">
        <v>14</v>
      </c>
      <c r="AB349" s="1">
        <v>74</v>
      </c>
      <c r="AC349" s="1">
        <f t="shared" si="43"/>
        <v>105</v>
      </c>
      <c r="AD349" s="1">
        <v>0</v>
      </c>
      <c r="AE349" s="1">
        <v>15</v>
      </c>
      <c r="AF349" s="1">
        <v>26</v>
      </c>
      <c r="AG349" s="1">
        <f t="shared" si="44"/>
        <v>41</v>
      </c>
      <c r="AH349" s="12">
        <v>13.85</v>
      </c>
      <c r="AI349" s="12">
        <v>8.6509999999999998</v>
      </c>
      <c r="AJ349" s="12">
        <v>49.497999999999998</v>
      </c>
      <c r="AK349" s="12">
        <f t="shared" si="45"/>
        <v>71.998999999999995</v>
      </c>
      <c r="AL349" s="1">
        <v>3</v>
      </c>
      <c r="AM349" s="1">
        <v>9</v>
      </c>
      <c r="AN349" s="1">
        <v>2</v>
      </c>
      <c r="AO349" s="1">
        <f t="shared" si="46"/>
        <v>14</v>
      </c>
      <c r="AP349" s="1">
        <v>0</v>
      </c>
      <c r="AQ349" s="1">
        <v>0</v>
      </c>
      <c r="AR349" s="1">
        <v>0</v>
      </c>
      <c r="AS349" s="1">
        <f>+SUM(BS_InfraMR[[#This Row],[B.02.1 - Parque de Coches Eléctricos Motrices]:[B.02.3 - Parque de Coches Eléctricos Motrices Tipo R]])</f>
        <v>0</v>
      </c>
      <c r="AT349" s="1">
        <v>33</v>
      </c>
      <c r="AU349" s="1">
        <v>3</v>
      </c>
      <c r="AV349" s="1">
        <v>54</v>
      </c>
      <c r="AW349" s="1">
        <f>+SUM(BS_InfraMR[[#This Row],[B.03.1 - Parque de Coches Motores Motrices Remolcados]:[B.03.3 - Parque de Coches Motores Motrices Cabina]])</f>
        <v>90</v>
      </c>
      <c r="AX349" s="1">
        <v>0</v>
      </c>
      <c r="AY349" s="1">
        <v>82</v>
      </c>
      <c r="AZ349" s="1">
        <v>0</v>
      </c>
      <c r="BA349" s="1">
        <v>0</v>
      </c>
      <c r="BB349" s="1">
        <v>0</v>
      </c>
      <c r="BC349" s="1">
        <f t="shared" si="47"/>
        <v>82</v>
      </c>
      <c r="BD349" s="42">
        <v>1</v>
      </c>
      <c r="BE349" s="42">
        <v>47</v>
      </c>
      <c r="BF349" s="12">
        <v>1</v>
      </c>
      <c r="BG349" s="1" t="s">
        <v>684</v>
      </c>
    </row>
    <row r="350" spans="1:59">
      <c r="A350" s="202">
        <v>2022</v>
      </c>
      <c r="B350" s="202" t="s">
        <v>115</v>
      </c>
      <c r="C350" s="12">
        <v>35.881999999999998</v>
      </c>
      <c r="D350" s="12">
        <v>47.968000000000004</v>
      </c>
      <c r="E350" s="12">
        <v>0</v>
      </c>
      <c r="F350" s="12">
        <v>0</v>
      </c>
      <c r="G350" s="12">
        <f t="shared" si="35"/>
        <v>83.85</v>
      </c>
      <c r="H350" s="12">
        <v>67.407000000000025</v>
      </c>
      <c r="I350" s="12">
        <v>79.646999999999991</v>
      </c>
      <c r="J350" s="12">
        <f t="shared" ref="J350:J360" si="48">123.279+8.55</f>
        <v>131.82900000000001</v>
      </c>
      <c r="K350" s="12">
        <v>0</v>
      </c>
      <c r="L350" s="12">
        <v>0</v>
      </c>
      <c r="M350" s="12">
        <v>0</v>
      </c>
      <c r="N350" s="12">
        <f>+BS_InfraMR[[#This Row],[A.03.1 -  Longitud de Vías de Explotación No Electrificadas Troncales y Ramales (vía principal) (km)]]+BS_InfraMR[[#This Row],[A.04.1 -  Longitud de Vías de Explotación Electrificadas Troncales y Ramales (vía principal) (km)]]</f>
        <v>131.82900000000001</v>
      </c>
      <c r="O350" s="12">
        <f t="shared" ref="O350:O360" si="49">105.815+8.55</f>
        <v>114.36499999999999</v>
      </c>
      <c r="P350" s="1">
        <v>25</v>
      </c>
      <c r="Q350" s="1">
        <v>7</v>
      </c>
      <c r="R350" s="1">
        <v>0</v>
      </c>
      <c r="S350" s="1">
        <f>+SUM(BS_InfraMR[[#This Row],[A.05.1 - Número de Estaciones en Explotación (cantidad)]:[A.07.1 - Número de Apeaderos en Explotación (cantidad)]])</f>
        <v>32</v>
      </c>
      <c r="T350" s="1">
        <v>24</v>
      </c>
      <c r="U350" s="1">
        <v>32</v>
      </c>
      <c r="V350" s="1">
        <v>0</v>
      </c>
      <c r="W350" s="1">
        <v>25</v>
      </c>
      <c r="X350" s="1">
        <v>0</v>
      </c>
      <c r="Y350" s="1">
        <f t="shared" ref="Y350:Y358" si="50">SUM(T350:X350)</f>
        <v>81</v>
      </c>
      <c r="Z350" s="1">
        <v>17</v>
      </c>
      <c r="AA350" s="1">
        <v>14</v>
      </c>
      <c r="AB350" s="1">
        <v>74</v>
      </c>
      <c r="AC350" s="1">
        <f t="shared" ref="AC350:AC358" si="51">SUM(Z350:AB350)</f>
        <v>105</v>
      </c>
      <c r="AD350" s="1">
        <v>2</v>
      </c>
      <c r="AE350" s="1">
        <v>12</v>
      </c>
      <c r="AF350" s="1">
        <v>28</v>
      </c>
      <c r="AG350" s="1">
        <f t="shared" ref="AG350:AG358" si="52">SUM(AD350:AF350)</f>
        <v>42</v>
      </c>
      <c r="AH350" s="12">
        <v>13.85</v>
      </c>
      <c r="AI350" s="12">
        <v>29.056000000000001</v>
      </c>
      <c r="AJ350" s="12">
        <v>49.497999999999998</v>
      </c>
      <c r="AK350" s="12">
        <f t="shared" ref="AK350:AK358" si="53">SUM(AH350:AJ350)</f>
        <v>92.403999999999996</v>
      </c>
      <c r="AL350" s="1">
        <v>1</v>
      </c>
      <c r="AM350" s="1">
        <v>11</v>
      </c>
      <c r="AN350" s="1">
        <v>0</v>
      </c>
      <c r="AO350" s="1">
        <f t="shared" ref="AO350:AO358" si="54">SUM(AL350:AN350)</f>
        <v>12</v>
      </c>
      <c r="AP350" s="1">
        <v>0</v>
      </c>
      <c r="AQ350" s="1">
        <v>0</v>
      </c>
      <c r="AR350" s="1">
        <v>0</v>
      </c>
      <c r="AS350" s="1">
        <f>+SUM(BS_InfraMR[[#This Row],[B.02.1 - Parque de Coches Eléctricos Motrices]:[B.02.3 - Parque de Coches Eléctricos Motrices Tipo R]])</f>
        <v>0</v>
      </c>
      <c r="AT350" s="1">
        <v>27</v>
      </c>
      <c r="AU350" s="1">
        <v>3</v>
      </c>
      <c r="AV350" s="1">
        <v>54</v>
      </c>
      <c r="AW350" s="1">
        <f>+SUM(BS_InfraMR[[#This Row],[B.03.1 - Parque de Coches Motores Motrices Remolcados]:[B.03.3 - Parque de Coches Motores Motrices Cabina]])</f>
        <v>84</v>
      </c>
      <c r="AX350" s="1">
        <v>57</v>
      </c>
      <c r="AY350" s="1">
        <v>16</v>
      </c>
      <c r="AZ350" s="1">
        <v>0</v>
      </c>
      <c r="BA350" s="1">
        <v>0</v>
      </c>
      <c r="BB350" s="1">
        <v>0</v>
      </c>
      <c r="BC350" s="1">
        <f t="shared" ref="BC350:BC358" si="55">SUM(AX350:BB350)</f>
        <v>73</v>
      </c>
      <c r="BD350" s="42">
        <v>0</v>
      </c>
      <c r="BE350" s="42">
        <v>27</v>
      </c>
      <c r="BF350" s="12">
        <v>1</v>
      </c>
      <c r="BG350" s="1" t="s">
        <v>684</v>
      </c>
    </row>
    <row r="351" spans="1:59">
      <c r="A351" s="202">
        <v>2022</v>
      </c>
      <c r="B351" s="1" t="s">
        <v>116</v>
      </c>
      <c r="C351" s="12">
        <v>35.881999999999998</v>
      </c>
      <c r="D351" s="12">
        <v>47.968000000000004</v>
      </c>
      <c r="E351" s="12">
        <v>0</v>
      </c>
      <c r="F351" s="12">
        <v>0</v>
      </c>
      <c r="G351" s="12">
        <f t="shared" si="35"/>
        <v>83.85</v>
      </c>
      <c r="H351" s="12">
        <v>67.407000000000025</v>
      </c>
      <c r="I351" s="12">
        <v>79.646999999999991</v>
      </c>
      <c r="J351" s="12">
        <f t="shared" si="48"/>
        <v>131.82900000000001</v>
      </c>
      <c r="K351" s="12">
        <v>0</v>
      </c>
      <c r="L351" s="12">
        <v>0</v>
      </c>
      <c r="M351" s="12">
        <v>0</v>
      </c>
      <c r="N351" s="12">
        <f>+BS_InfraMR[[#This Row],[A.03.1 -  Longitud de Vías de Explotación No Electrificadas Troncales y Ramales (vía principal) (km)]]+BS_InfraMR[[#This Row],[A.04.1 -  Longitud de Vías de Explotación Electrificadas Troncales y Ramales (vía principal) (km)]]</f>
        <v>131.82900000000001</v>
      </c>
      <c r="O351" s="12">
        <f t="shared" si="49"/>
        <v>114.36499999999999</v>
      </c>
      <c r="P351" s="1">
        <v>25</v>
      </c>
      <c r="Q351" s="1">
        <v>7</v>
      </c>
      <c r="R351" s="1">
        <v>0</v>
      </c>
      <c r="S351" s="1">
        <f>+SUM(BS_InfraMR[[#This Row],[A.05.1 - Número de Estaciones en Explotación (cantidad)]:[A.07.1 - Número de Apeaderos en Explotación (cantidad)]])</f>
        <v>32</v>
      </c>
      <c r="T351" s="1">
        <v>24</v>
      </c>
      <c r="U351" s="1">
        <v>32</v>
      </c>
      <c r="V351" s="1">
        <v>0</v>
      </c>
      <c r="W351" s="1">
        <v>25</v>
      </c>
      <c r="X351" s="1">
        <v>0</v>
      </c>
      <c r="Y351" s="1">
        <f t="shared" si="50"/>
        <v>81</v>
      </c>
      <c r="Z351" s="1">
        <v>17</v>
      </c>
      <c r="AA351" s="1">
        <v>14</v>
      </c>
      <c r="AB351" s="1">
        <v>74</v>
      </c>
      <c r="AC351" s="1">
        <f t="shared" si="51"/>
        <v>105</v>
      </c>
      <c r="AD351" s="1">
        <v>2</v>
      </c>
      <c r="AE351" s="1">
        <v>12</v>
      </c>
      <c r="AF351" s="1">
        <v>28</v>
      </c>
      <c r="AG351" s="1">
        <f t="shared" si="52"/>
        <v>42</v>
      </c>
      <c r="AH351" s="12">
        <v>13.85</v>
      </c>
      <c r="AI351" s="12">
        <v>29.056000000000001</v>
      </c>
      <c r="AJ351" s="12">
        <v>49.497999999999998</v>
      </c>
      <c r="AK351" s="12">
        <f t="shared" si="53"/>
        <v>92.403999999999996</v>
      </c>
      <c r="AL351" s="1">
        <v>1</v>
      </c>
      <c r="AM351" s="1">
        <v>11</v>
      </c>
      <c r="AN351" s="1">
        <v>0</v>
      </c>
      <c r="AO351" s="1">
        <f t="shared" si="54"/>
        <v>12</v>
      </c>
      <c r="AP351" s="1">
        <v>0</v>
      </c>
      <c r="AQ351" s="1">
        <v>0</v>
      </c>
      <c r="AR351" s="1">
        <v>0</v>
      </c>
      <c r="AS351" s="1">
        <f>+SUM(BS_InfraMR[[#This Row],[B.02.1 - Parque de Coches Eléctricos Motrices]:[B.02.3 - Parque de Coches Eléctricos Motrices Tipo R]])</f>
        <v>0</v>
      </c>
      <c r="AT351" s="1">
        <v>27</v>
      </c>
      <c r="AU351" s="1">
        <v>3</v>
      </c>
      <c r="AV351" s="1">
        <v>54</v>
      </c>
      <c r="AW351" s="1">
        <f>+SUM(BS_InfraMR[[#This Row],[B.03.1 - Parque de Coches Motores Motrices Remolcados]:[B.03.3 - Parque de Coches Motores Motrices Cabina]])</f>
        <v>84</v>
      </c>
      <c r="AX351" s="1">
        <v>57</v>
      </c>
      <c r="AY351" s="1">
        <v>16</v>
      </c>
      <c r="AZ351" s="1">
        <v>0</v>
      </c>
      <c r="BA351" s="1">
        <v>0</v>
      </c>
      <c r="BB351" s="1">
        <v>0</v>
      </c>
      <c r="BC351" s="1">
        <f t="shared" si="55"/>
        <v>73</v>
      </c>
      <c r="BD351" s="42">
        <v>0</v>
      </c>
      <c r="BE351" s="42">
        <v>27</v>
      </c>
      <c r="BF351" s="12">
        <v>1</v>
      </c>
      <c r="BG351" s="1" t="s">
        <v>684</v>
      </c>
    </row>
    <row r="352" spans="1:59">
      <c r="A352" s="202">
        <v>2022</v>
      </c>
      <c r="B352" s="1" t="s">
        <v>117</v>
      </c>
      <c r="C352" s="12">
        <v>35.881999999999998</v>
      </c>
      <c r="D352" s="12">
        <v>47.968000000000004</v>
      </c>
      <c r="E352" s="12">
        <v>0</v>
      </c>
      <c r="F352" s="12">
        <v>0</v>
      </c>
      <c r="G352" s="12">
        <f t="shared" si="35"/>
        <v>83.85</v>
      </c>
      <c r="H352" s="12">
        <v>67.407000000000025</v>
      </c>
      <c r="I352" s="12">
        <v>79.646999999999991</v>
      </c>
      <c r="J352" s="12">
        <f t="shared" si="48"/>
        <v>131.82900000000001</v>
      </c>
      <c r="K352" s="12">
        <v>0</v>
      </c>
      <c r="L352" s="12">
        <v>0</v>
      </c>
      <c r="M352" s="12">
        <v>0</v>
      </c>
      <c r="N352" s="12">
        <f>+BS_InfraMR[[#This Row],[A.03.1 -  Longitud de Vías de Explotación No Electrificadas Troncales y Ramales (vía principal) (km)]]+BS_InfraMR[[#This Row],[A.04.1 -  Longitud de Vías de Explotación Electrificadas Troncales y Ramales (vía principal) (km)]]</f>
        <v>131.82900000000001</v>
      </c>
      <c r="O352" s="12">
        <f t="shared" si="49"/>
        <v>114.36499999999999</v>
      </c>
      <c r="P352" s="1">
        <v>25</v>
      </c>
      <c r="Q352" s="1">
        <v>7</v>
      </c>
      <c r="R352" s="1">
        <v>0</v>
      </c>
      <c r="S352" s="1">
        <f>+SUM(BS_InfraMR[[#This Row],[A.05.1 - Número de Estaciones en Explotación (cantidad)]:[A.07.1 - Número de Apeaderos en Explotación (cantidad)]])</f>
        <v>32</v>
      </c>
      <c r="T352" s="1">
        <v>24</v>
      </c>
      <c r="U352" s="1">
        <v>32</v>
      </c>
      <c r="V352" s="1">
        <v>0</v>
      </c>
      <c r="W352" s="1">
        <v>25</v>
      </c>
      <c r="X352" s="1">
        <v>0</v>
      </c>
      <c r="Y352" s="1">
        <f t="shared" si="50"/>
        <v>81</v>
      </c>
      <c r="Z352" s="1">
        <v>17</v>
      </c>
      <c r="AA352" s="1">
        <v>14</v>
      </c>
      <c r="AB352" s="1">
        <v>74</v>
      </c>
      <c r="AC352" s="1">
        <f t="shared" si="51"/>
        <v>105</v>
      </c>
      <c r="AD352" s="1">
        <v>2</v>
      </c>
      <c r="AE352" s="1">
        <v>12</v>
      </c>
      <c r="AF352" s="1">
        <v>28</v>
      </c>
      <c r="AG352" s="1">
        <f t="shared" si="52"/>
        <v>42</v>
      </c>
      <c r="AH352" s="12">
        <v>13.85</v>
      </c>
      <c r="AI352" s="12">
        <v>29.056000000000001</v>
      </c>
      <c r="AJ352" s="12">
        <v>49.497999999999998</v>
      </c>
      <c r="AK352" s="12">
        <f t="shared" si="53"/>
        <v>92.403999999999996</v>
      </c>
      <c r="AL352" s="1">
        <v>1</v>
      </c>
      <c r="AM352" s="1">
        <v>11</v>
      </c>
      <c r="AN352" s="1">
        <v>0</v>
      </c>
      <c r="AO352" s="1">
        <f t="shared" si="54"/>
        <v>12</v>
      </c>
      <c r="AP352" s="1">
        <v>0</v>
      </c>
      <c r="AQ352" s="1">
        <v>0</v>
      </c>
      <c r="AR352" s="1">
        <v>0</v>
      </c>
      <c r="AS352" s="1">
        <f>+SUM(BS_InfraMR[[#This Row],[B.02.1 - Parque de Coches Eléctricos Motrices]:[B.02.3 - Parque de Coches Eléctricos Motrices Tipo R]])</f>
        <v>0</v>
      </c>
      <c r="AT352" s="1">
        <v>27</v>
      </c>
      <c r="AU352" s="1">
        <v>3</v>
      </c>
      <c r="AV352" s="1">
        <v>54</v>
      </c>
      <c r="AW352" s="1">
        <f>+SUM(BS_InfraMR[[#This Row],[B.03.1 - Parque de Coches Motores Motrices Remolcados]:[B.03.3 - Parque de Coches Motores Motrices Cabina]])</f>
        <v>84</v>
      </c>
      <c r="AX352" s="1">
        <v>57</v>
      </c>
      <c r="AY352" s="1">
        <v>16</v>
      </c>
      <c r="AZ352" s="1">
        <v>0</v>
      </c>
      <c r="BA352" s="1">
        <v>0</v>
      </c>
      <c r="BB352" s="1">
        <v>0</v>
      </c>
      <c r="BC352" s="1">
        <f t="shared" si="55"/>
        <v>73</v>
      </c>
      <c r="BD352" s="42">
        <v>0</v>
      </c>
      <c r="BE352" s="42">
        <v>27</v>
      </c>
      <c r="BF352" s="12">
        <v>1</v>
      </c>
      <c r="BG352" s="1" t="s">
        <v>684</v>
      </c>
    </row>
    <row r="353" spans="1:59">
      <c r="A353" s="202">
        <v>2022</v>
      </c>
      <c r="B353" s="1" t="s">
        <v>118</v>
      </c>
      <c r="C353" s="12">
        <v>35.881999999999998</v>
      </c>
      <c r="D353" s="12">
        <v>47.968000000000004</v>
      </c>
      <c r="E353" s="12">
        <v>0</v>
      </c>
      <c r="F353" s="12">
        <v>0</v>
      </c>
      <c r="G353" s="12">
        <f t="shared" si="35"/>
        <v>83.85</v>
      </c>
      <c r="H353" s="12">
        <v>67.407000000000025</v>
      </c>
      <c r="I353" s="12">
        <v>79.646999999999991</v>
      </c>
      <c r="J353" s="12">
        <f t="shared" si="48"/>
        <v>131.82900000000001</v>
      </c>
      <c r="K353" s="12">
        <v>0</v>
      </c>
      <c r="L353" s="12">
        <v>0</v>
      </c>
      <c r="M353" s="12">
        <v>0</v>
      </c>
      <c r="N353" s="12">
        <f>+BS_InfraMR[[#This Row],[A.03.1 -  Longitud de Vías de Explotación No Electrificadas Troncales y Ramales (vía principal) (km)]]+BS_InfraMR[[#This Row],[A.04.1 -  Longitud de Vías de Explotación Electrificadas Troncales y Ramales (vía principal) (km)]]</f>
        <v>131.82900000000001</v>
      </c>
      <c r="O353" s="12">
        <f t="shared" si="49"/>
        <v>114.36499999999999</v>
      </c>
      <c r="P353" s="1">
        <v>25</v>
      </c>
      <c r="Q353" s="1">
        <v>7</v>
      </c>
      <c r="R353" s="1">
        <v>0</v>
      </c>
      <c r="S353" s="1">
        <f>+SUM(BS_InfraMR[[#This Row],[A.05.1 - Número de Estaciones en Explotación (cantidad)]:[A.07.1 - Número de Apeaderos en Explotación (cantidad)]])</f>
        <v>32</v>
      </c>
      <c r="T353" s="1">
        <v>24</v>
      </c>
      <c r="U353" s="1">
        <v>32</v>
      </c>
      <c r="V353" s="1">
        <v>0</v>
      </c>
      <c r="W353" s="1">
        <v>25</v>
      </c>
      <c r="X353" s="1">
        <v>0</v>
      </c>
      <c r="Y353" s="1">
        <f t="shared" si="50"/>
        <v>81</v>
      </c>
      <c r="Z353" s="1">
        <v>17</v>
      </c>
      <c r="AA353" s="1">
        <v>14</v>
      </c>
      <c r="AB353" s="1">
        <v>74</v>
      </c>
      <c r="AC353" s="1">
        <f t="shared" si="51"/>
        <v>105</v>
      </c>
      <c r="AD353" s="1">
        <v>2</v>
      </c>
      <c r="AE353" s="1">
        <v>12</v>
      </c>
      <c r="AF353" s="1">
        <v>28</v>
      </c>
      <c r="AG353" s="1">
        <f t="shared" si="52"/>
        <v>42</v>
      </c>
      <c r="AH353" s="12">
        <v>13.85</v>
      </c>
      <c r="AI353" s="12">
        <v>29.056000000000001</v>
      </c>
      <c r="AJ353" s="12">
        <v>49.497999999999998</v>
      </c>
      <c r="AK353" s="12">
        <f t="shared" si="53"/>
        <v>92.403999999999996</v>
      </c>
      <c r="AL353" s="1">
        <v>1</v>
      </c>
      <c r="AM353" s="1">
        <v>11</v>
      </c>
      <c r="AN353" s="1">
        <v>0</v>
      </c>
      <c r="AO353" s="1">
        <f t="shared" si="54"/>
        <v>12</v>
      </c>
      <c r="AP353" s="1">
        <v>0</v>
      </c>
      <c r="AQ353" s="1">
        <v>0</v>
      </c>
      <c r="AR353" s="1">
        <v>0</v>
      </c>
      <c r="AS353" s="1">
        <f>+SUM(BS_InfraMR[[#This Row],[B.02.1 - Parque de Coches Eléctricos Motrices]:[B.02.3 - Parque de Coches Eléctricos Motrices Tipo R]])</f>
        <v>0</v>
      </c>
      <c r="AT353" s="1">
        <v>27</v>
      </c>
      <c r="AU353" s="1">
        <v>3</v>
      </c>
      <c r="AV353" s="1">
        <v>54</v>
      </c>
      <c r="AW353" s="1">
        <f>+SUM(BS_InfraMR[[#This Row],[B.03.1 - Parque de Coches Motores Motrices Remolcados]:[B.03.3 - Parque de Coches Motores Motrices Cabina]])</f>
        <v>84</v>
      </c>
      <c r="AX353" s="1">
        <v>57</v>
      </c>
      <c r="AY353" s="1">
        <v>16</v>
      </c>
      <c r="AZ353" s="1">
        <v>0</v>
      </c>
      <c r="BA353" s="1">
        <v>0</v>
      </c>
      <c r="BB353" s="1">
        <v>0</v>
      </c>
      <c r="BC353" s="1">
        <f t="shared" si="55"/>
        <v>73</v>
      </c>
      <c r="BD353" s="42">
        <v>0</v>
      </c>
      <c r="BE353" s="42">
        <v>27</v>
      </c>
      <c r="BF353" s="12">
        <v>1</v>
      </c>
      <c r="BG353" s="1" t="s">
        <v>684</v>
      </c>
    </row>
    <row r="354" spans="1:59">
      <c r="A354" s="202">
        <v>2022</v>
      </c>
      <c r="B354" s="1" t="s">
        <v>119</v>
      </c>
      <c r="C354" s="12">
        <v>35.881999999999998</v>
      </c>
      <c r="D354" s="12">
        <v>47.968000000000004</v>
      </c>
      <c r="E354" s="12">
        <v>0</v>
      </c>
      <c r="F354" s="12">
        <v>0</v>
      </c>
      <c r="G354" s="12">
        <f t="shared" si="35"/>
        <v>83.85</v>
      </c>
      <c r="H354" s="12">
        <v>67.407000000000025</v>
      </c>
      <c r="I354" s="12">
        <v>79.646999999999991</v>
      </c>
      <c r="J354" s="12">
        <f t="shared" si="48"/>
        <v>131.82900000000001</v>
      </c>
      <c r="K354" s="12">
        <v>0</v>
      </c>
      <c r="L354" s="12">
        <v>0</v>
      </c>
      <c r="M354" s="12">
        <v>0</v>
      </c>
      <c r="N354" s="12">
        <f>+BS_InfraMR[[#This Row],[A.03.1 -  Longitud de Vías de Explotación No Electrificadas Troncales y Ramales (vía principal) (km)]]+BS_InfraMR[[#This Row],[A.04.1 -  Longitud de Vías de Explotación Electrificadas Troncales y Ramales (vía principal) (km)]]</f>
        <v>131.82900000000001</v>
      </c>
      <c r="O354" s="12">
        <f t="shared" si="49"/>
        <v>114.36499999999999</v>
      </c>
      <c r="P354" s="1">
        <v>25</v>
      </c>
      <c r="Q354" s="1">
        <v>7</v>
      </c>
      <c r="R354" s="1">
        <v>0</v>
      </c>
      <c r="S354" s="1">
        <f>+SUM(BS_InfraMR[[#This Row],[A.05.1 - Número de Estaciones en Explotación (cantidad)]:[A.07.1 - Número de Apeaderos en Explotación (cantidad)]])</f>
        <v>32</v>
      </c>
      <c r="T354" s="1">
        <v>24</v>
      </c>
      <c r="U354" s="1">
        <v>32</v>
      </c>
      <c r="V354" s="1">
        <v>0</v>
      </c>
      <c r="W354" s="1">
        <v>25</v>
      </c>
      <c r="X354" s="1">
        <v>0</v>
      </c>
      <c r="Y354" s="1">
        <f t="shared" si="50"/>
        <v>81</v>
      </c>
      <c r="Z354" s="1">
        <v>17</v>
      </c>
      <c r="AA354" s="1">
        <v>14</v>
      </c>
      <c r="AB354" s="1">
        <v>74</v>
      </c>
      <c r="AC354" s="1">
        <f t="shared" si="51"/>
        <v>105</v>
      </c>
      <c r="AD354" s="1">
        <v>2</v>
      </c>
      <c r="AE354" s="1">
        <v>12</v>
      </c>
      <c r="AF354" s="1">
        <v>28</v>
      </c>
      <c r="AG354" s="1">
        <f t="shared" si="52"/>
        <v>42</v>
      </c>
      <c r="AH354" s="12">
        <v>13.85</v>
      </c>
      <c r="AI354" s="12">
        <v>29.056000000000001</v>
      </c>
      <c r="AJ354" s="12">
        <v>49.497999999999998</v>
      </c>
      <c r="AK354" s="12">
        <f t="shared" si="53"/>
        <v>92.403999999999996</v>
      </c>
      <c r="AL354" s="1">
        <v>1</v>
      </c>
      <c r="AM354" s="1">
        <v>11</v>
      </c>
      <c r="AN354" s="1">
        <v>0</v>
      </c>
      <c r="AO354" s="1">
        <f t="shared" si="54"/>
        <v>12</v>
      </c>
      <c r="AP354" s="1">
        <v>0</v>
      </c>
      <c r="AQ354" s="1">
        <v>0</v>
      </c>
      <c r="AR354" s="1">
        <v>0</v>
      </c>
      <c r="AS354" s="1">
        <f>+SUM(BS_InfraMR[[#This Row],[B.02.1 - Parque de Coches Eléctricos Motrices]:[B.02.3 - Parque de Coches Eléctricos Motrices Tipo R]])</f>
        <v>0</v>
      </c>
      <c r="AT354" s="1">
        <v>27</v>
      </c>
      <c r="AU354" s="1">
        <v>3</v>
      </c>
      <c r="AV354" s="1">
        <v>54</v>
      </c>
      <c r="AW354" s="1">
        <f>+SUM(BS_InfraMR[[#This Row],[B.03.1 - Parque de Coches Motores Motrices Remolcados]:[B.03.3 - Parque de Coches Motores Motrices Cabina]])</f>
        <v>84</v>
      </c>
      <c r="AX354" s="1">
        <v>57</v>
      </c>
      <c r="AY354" s="1">
        <v>16</v>
      </c>
      <c r="AZ354" s="1">
        <v>0</v>
      </c>
      <c r="BA354" s="1">
        <v>0</v>
      </c>
      <c r="BB354" s="1">
        <v>0</v>
      </c>
      <c r="BC354" s="1">
        <f t="shared" si="55"/>
        <v>73</v>
      </c>
      <c r="BD354" s="42">
        <v>0</v>
      </c>
      <c r="BE354" s="42">
        <v>27</v>
      </c>
      <c r="BF354" s="12">
        <v>1</v>
      </c>
      <c r="BG354" s="1" t="s">
        <v>685</v>
      </c>
    </row>
    <row r="355" spans="1:59">
      <c r="A355" s="202">
        <v>2022</v>
      </c>
      <c r="B355" s="1" t="s">
        <v>120</v>
      </c>
      <c r="C355" s="12">
        <v>35.881999999999998</v>
      </c>
      <c r="D355" s="12">
        <v>47.968000000000004</v>
      </c>
      <c r="E355" s="12">
        <v>0</v>
      </c>
      <c r="F355" s="12">
        <v>0</v>
      </c>
      <c r="G355" s="12">
        <f t="shared" si="35"/>
        <v>83.85</v>
      </c>
      <c r="H355" s="12">
        <v>67.407000000000025</v>
      </c>
      <c r="I355" s="12">
        <v>79.646999999999991</v>
      </c>
      <c r="J355" s="12">
        <f t="shared" si="48"/>
        <v>131.82900000000001</v>
      </c>
      <c r="K355" s="12">
        <v>0</v>
      </c>
      <c r="L355" s="12">
        <v>0</v>
      </c>
      <c r="M355" s="12">
        <v>0</v>
      </c>
      <c r="N355" s="12">
        <f>+BS_InfraMR[[#This Row],[A.03.1 -  Longitud de Vías de Explotación No Electrificadas Troncales y Ramales (vía principal) (km)]]+BS_InfraMR[[#This Row],[A.04.1 -  Longitud de Vías de Explotación Electrificadas Troncales y Ramales (vía principal) (km)]]</f>
        <v>131.82900000000001</v>
      </c>
      <c r="O355" s="12">
        <f t="shared" si="49"/>
        <v>114.36499999999999</v>
      </c>
      <c r="P355" s="1">
        <v>25</v>
      </c>
      <c r="Q355" s="1">
        <v>7</v>
      </c>
      <c r="R355" s="1">
        <v>0</v>
      </c>
      <c r="S355" s="1">
        <f>+SUM(BS_InfraMR[[#This Row],[A.05.1 - Número de Estaciones en Explotación (cantidad)]:[A.07.1 - Número de Apeaderos en Explotación (cantidad)]])</f>
        <v>32</v>
      </c>
      <c r="T355" s="1">
        <v>24</v>
      </c>
      <c r="U355" s="1">
        <v>32</v>
      </c>
      <c r="V355" s="1">
        <v>0</v>
      </c>
      <c r="W355" s="1">
        <v>25</v>
      </c>
      <c r="X355" s="1">
        <v>0</v>
      </c>
      <c r="Y355" s="1">
        <f t="shared" si="50"/>
        <v>81</v>
      </c>
      <c r="Z355" s="1">
        <v>17</v>
      </c>
      <c r="AA355" s="1">
        <v>14</v>
      </c>
      <c r="AB355" s="1">
        <v>74</v>
      </c>
      <c r="AC355" s="1">
        <f t="shared" si="51"/>
        <v>105</v>
      </c>
      <c r="AD355" s="1">
        <v>2</v>
      </c>
      <c r="AE355" s="1">
        <v>12</v>
      </c>
      <c r="AF355" s="1">
        <v>28</v>
      </c>
      <c r="AG355" s="1">
        <f t="shared" si="52"/>
        <v>42</v>
      </c>
      <c r="AH355" s="12">
        <v>13.85</v>
      </c>
      <c r="AI355" s="12">
        <v>29.056000000000001</v>
      </c>
      <c r="AJ355" s="12">
        <v>49.497999999999998</v>
      </c>
      <c r="AK355" s="12">
        <f t="shared" si="53"/>
        <v>92.403999999999996</v>
      </c>
      <c r="AL355" s="1">
        <v>1</v>
      </c>
      <c r="AM355" s="1">
        <v>11</v>
      </c>
      <c r="AN355" s="1">
        <v>0</v>
      </c>
      <c r="AO355" s="1">
        <f t="shared" si="54"/>
        <v>12</v>
      </c>
      <c r="AP355" s="1">
        <v>0</v>
      </c>
      <c r="AQ355" s="1">
        <v>0</v>
      </c>
      <c r="AR355" s="1">
        <v>0</v>
      </c>
      <c r="AS355" s="1">
        <f>+SUM(BS_InfraMR[[#This Row],[B.02.1 - Parque de Coches Eléctricos Motrices]:[B.02.3 - Parque de Coches Eléctricos Motrices Tipo R]])</f>
        <v>0</v>
      </c>
      <c r="AT355" s="1">
        <v>27</v>
      </c>
      <c r="AU355" s="1">
        <v>3</v>
      </c>
      <c r="AV355" s="1">
        <v>54</v>
      </c>
      <c r="AW355" s="1">
        <f>+SUM(BS_InfraMR[[#This Row],[B.03.1 - Parque de Coches Motores Motrices Remolcados]:[B.03.3 - Parque de Coches Motores Motrices Cabina]])</f>
        <v>84</v>
      </c>
      <c r="AX355" s="1">
        <v>57</v>
      </c>
      <c r="AY355" s="1">
        <v>16</v>
      </c>
      <c r="AZ355" s="1">
        <v>0</v>
      </c>
      <c r="BA355" s="1">
        <v>0</v>
      </c>
      <c r="BB355" s="1">
        <v>0</v>
      </c>
      <c r="BC355" s="1">
        <f t="shared" si="55"/>
        <v>73</v>
      </c>
      <c r="BD355" s="42">
        <v>0</v>
      </c>
      <c r="BE355" s="42">
        <v>27</v>
      </c>
      <c r="BF355" s="12">
        <v>1</v>
      </c>
      <c r="BG355" s="202"/>
    </row>
    <row r="356" spans="1:59">
      <c r="A356" s="202">
        <v>2022</v>
      </c>
      <c r="B356" s="1" t="s">
        <v>121</v>
      </c>
      <c r="C356" s="12">
        <v>35.881999999999998</v>
      </c>
      <c r="D356" s="12">
        <v>47.968000000000004</v>
      </c>
      <c r="E356" s="12">
        <v>0</v>
      </c>
      <c r="F356" s="12">
        <v>0</v>
      </c>
      <c r="G356" s="12">
        <f t="shared" si="35"/>
        <v>83.85</v>
      </c>
      <c r="H356" s="12">
        <v>67.407000000000025</v>
      </c>
      <c r="I356" s="12">
        <v>79.646999999999991</v>
      </c>
      <c r="J356" s="12">
        <f t="shared" si="48"/>
        <v>131.82900000000001</v>
      </c>
      <c r="K356" s="12">
        <v>0</v>
      </c>
      <c r="L356" s="12">
        <v>0</v>
      </c>
      <c r="M356" s="12">
        <v>0</v>
      </c>
      <c r="N356" s="12">
        <f>+BS_InfraMR[[#This Row],[A.03.1 -  Longitud de Vías de Explotación No Electrificadas Troncales y Ramales (vía principal) (km)]]+BS_InfraMR[[#This Row],[A.04.1 -  Longitud de Vías de Explotación Electrificadas Troncales y Ramales (vía principal) (km)]]</f>
        <v>131.82900000000001</v>
      </c>
      <c r="O356" s="12">
        <f t="shared" si="49"/>
        <v>114.36499999999999</v>
      </c>
      <c r="P356" s="1">
        <v>25</v>
      </c>
      <c r="Q356" s="1">
        <v>7</v>
      </c>
      <c r="R356" s="1">
        <v>0</v>
      </c>
      <c r="S356" s="1">
        <f>+SUM(BS_InfraMR[[#This Row],[A.05.1 - Número de Estaciones en Explotación (cantidad)]:[A.07.1 - Número de Apeaderos en Explotación (cantidad)]])</f>
        <v>32</v>
      </c>
      <c r="T356" s="1">
        <v>24</v>
      </c>
      <c r="U356" s="1">
        <v>32</v>
      </c>
      <c r="V356" s="1">
        <v>0</v>
      </c>
      <c r="W356" s="1">
        <v>25</v>
      </c>
      <c r="X356" s="1">
        <v>0</v>
      </c>
      <c r="Y356" s="1">
        <f t="shared" si="50"/>
        <v>81</v>
      </c>
      <c r="Z356" s="1">
        <v>17</v>
      </c>
      <c r="AA356" s="1">
        <v>14</v>
      </c>
      <c r="AB356" s="1">
        <v>74</v>
      </c>
      <c r="AC356" s="1">
        <f t="shared" si="51"/>
        <v>105</v>
      </c>
      <c r="AD356" s="1">
        <v>2</v>
      </c>
      <c r="AE356" s="1">
        <v>12</v>
      </c>
      <c r="AF356" s="1">
        <v>28</v>
      </c>
      <c r="AG356" s="1">
        <f t="shared" si="52"/>
        <v>42</v>
      </c>
      <c r="AH356" s="12">
        <v>13.85</v>
      </c>
      <c r="AI356" s="12">
        <v>29.056000000000001</v>
      </c>
      <c r="AJ356" s="12">
        <v>49.497999999999998</v>
      </c>
      <c r="AK356" s="12">
        <f t="shared" si="53"/>
        <v>92.403999999999996</v>
      </c>
      <c r="AL356" s="1">
        <v>1</v>
      </c>
      <c r="AM356" s="1">
        <v>11</v>
      </c>
      <c r="AN356" s="1">
        <v>0</v>
      </c>
      <c r="AO356" s="1">
        <f t="shared" si="54"/>
        <v>12</v>
      </c>
      <c r="AP356" s="1">
        <v>0</v>
      </c>
      <c r="AQ356" s="1">
        <v>0</v>
      </c>
      <c r="AR356" s="1">
        <v>0</v>
      </c>
      <c r="AS356" s="1">
        <f>+SUM(BS_InfraMR[[#This Row],[B.02.1 - Parque de Coches Eléctricos Motrices]:[B.02.3 - Parque de Coches Eléctricos Motrices Tipo R]])</f>
        <v>0</v>
      </c>
      <c r="AT356" s="1">
        <v>27</v>
      </c>
      <c r="AU356" s="1">
        <v>3</v>
      </c>
      <c r="AV356" s="1">
        <v>54</v>
      </c>
      <c r="AW356" s="1">
        <f>+SUM(BS_InfraMR[[#This Row],[B.03.1 - Parque de Coches Motores Motrices Remolcados]:[B.03.3 - Parque de Coches Motores Motrices Cabina]])</f>
        <v>84</v>
      </c>
      <c r="AX356" s="1">
        <v>57</v>
      </c>
      <c r="AY356" s="1">
        <v>16</v>
      </c>
      <c r="AZ356" s="1">
        <v>0</v>
      </c>
      <c r="BA356" s="1">
        <v>0</v>
      </c>
      <c r="BB356" s="1">
        <v>0</v>
      </c>
      <c r="BC356" s="1">
        <f t="shared" si="55"/>
        <v>73</v>
      </c>
      <c r="BD356" s="42">
        <v>0</v>
      </c>
      <c r="BE356" s="42">
        <v>27</v>
      </c>
      <c r="BF356" s="12">
        <v>1</v>
      </c>
      <c r="BG356" s="202"/>
    </row>
    <row r="357" spans="1:59">
      <c r="A357" s="202">
        <v>2022</v>
      </c>
      <c r="B357" s="1" t="s">
        <v>122</v>
      </c>
      <c r="C357" s="12">
        <v>35.881999999999998</v>
      </c>
      <c r="D357" s="12">
        <v>47.968000000000004</v>
      </c>
      <c r="E357" s="12">
        <v>0</v>
      </c>
      <c r="F357" s="12">
        <v>0</v>
      </c>
      <c r="G357" s="12">
        <f t="shared" si="35"/>
        <v>83.85</v>
      </c>
      <c r="H357" s="12">
        <v>67.407000000000025</v>
      </c>
      <c r="I357" s="12">
        <v>79.646999999999991</v>
      </c>
      <c r="J357" s="12">
        <f t="shared" si="48"/>
        <v>131.82900000000001</v>
      </c>
      <c r="K357" s="12">
        <v>0</v>
      </c>
      <c r="L357" s="12">
        <v>0</v>
      </c>
      <c r="M357" s="12">
        <v>0</v>
      </c>
      <c r="N357" s="12">
        <f>+BS_InfraMR[[#This Row],[A.03.1 -  Longitud de Vías de Explotación No Electrificadas Troncales y Ramales (vía principal) (km)]]+BS_InfraMR[[#This Row],[A.04.1 -  Longitud de Vías de Explotación Electrificadas Troncales y Ramales (vía principal) (km)]]</f>
        <v>131.82900000000001</v>
      </c>
      <c r="O357" s="12">
        <f t="shared" si="49"/>
        <v>114.36499999999999</v>
      </c>
      <c r="P357" s="1">
        <v>25</v>
      </c>
      <c r="Q357" s="1">
        <v>7</v>
      </c>
      <c r="R357" s="1">
        <v>0</v>
      </c>
      <c r="S357" s="1">
        <f>+SUM(BS_InfraMR[[#This Row],[A.05.1 - Número de Estaciones en Explotación (cantidad)]:[A.07.1 - Número de Apeaderos en Explotación (cantidad)]])</f>
        <v>32</v>
      </c>
      <c r="T357" s="1">
        <v>24</v>
      </c>
      <c r="U357" s="1">
        <v>32</v>
      </c>
      <c r="V357" s="1">
        <v>0</v>
      </c>
      <c r="W357" s="1">
        <v>25</v>
      </c>
      <c r="X357" s="1">
        <v>0</v>
      </c>
      <c r="Y357" s="1">
        <f t="shared" si="50"/>
        <v>81</v>
      </c>
      <c r="Z357" s="1">
        <v>17</v>
      </c>
      <c r="AA357" s="1">
        <v>14</v>
      </c>
      <c r="AB357" s="1">
        <v>74</v>
      </c>
      <c r="AC357" s="1">
        <f t="shared" si="51"/>
        <v>105</v>
      </c>
      <c r="AD357" s="1">
        <v>2</v>
      </c>
      <c r="AE357" s="1">
        <v>12</v>
      </c>
      <c r="AF357" s="1">
        <v>28</v>
      </c>
      <c r="AG357" s="1">
        <f t="shared" si="52"/>
        <v>42</v>
      </c>
      <c r="AH357" s="12">
        <v>13.85</v>
      </c>
      <c r="AI357" s="12">
        <v>29.056000000000001</v>
      </c>
      <c r="AJ357" s="12">
        <v>49.497999999999998</v>
      </c>
      <c r="AK357" s="12">
        <f t="shared" si="53"/>
        <v>92.403999999999996</v>
      </c>
      <c r="AL357" s="1">
        <v>1</v>
      </c>
      <c r="AM357" s="1">
        <v>11</v>
      </c>
      <c r="AN357" s="1">
        <v>0</v>
      </c>
      <c r="AO357" s="1">
        <f t="shared" si="54"/>
        <v>12</v>
      </c>
      <c r="AP357" s="1">
        <v>0</v>
      </c>
      <c r="AQ357" s="1">
        <v>0</v>
      </c>
      <c r="AR357" s="1">
        <v>0</v>
      </c>
      <c r="AS357" s="1">
        <f>+SUM(BS_InfraMR[[#This Row],[B.02.1 - Parque de Coches Eléctricos Motrices]:[B.02.3 - Parque de Coches Eléctricos Motrices Tipo R]])</f>
        <v>0</v>
      </c>
      <c r="AT357" s="1">
        <v>27</v>
      </c>
      <c r="AU357" s="1">
        <v>3</v>
      </c>
      <c r="AV357" s="1">
        <v>54</v>
      </c>
      <c r="AW357" s="1">
        <f>+SUM(BS_InfraMR[[#This Row],[B.03.1 - Parque de Coches Motores Motrices Remolcados]:[B.03.3 - Parque de Coches Motores Motrices Cabina]])</f>
        <v>84</v>
      </c>
      <c r="AX357" s="1">
        <v>57</v>
      </c>
      <c r="AY357" s="1">
        <v>16</v>
      </c>
      <c r="AZ357" s="1">
        <v>0</v>
      </c>
      <c r="BA357" s="1">
        <v>0</v>
      </c>
      <c r="BB357" s="1">
        <v>0</v>
      </c>
      <c r="BC357" s="1">
        <f t="shared" si="55"/>
        <v>73</v>
      </c>
      <c r="BD357" s="42">
        <v>0</v>
      </c>
      <c r="BE357" s="42">
        <v>27</v>
      </c>
      <c r="BF357" s="12">
        <v>1</v>
      </c>
      <c r="BG357" s="202"/>
    </row>
    <row r="358" spans="1:59">
      <c r="A358" s="202">
        <v>2022</v>
      </c>
      <c r="B358" s="1" t="s">
        <v>123</v>
      </c>
      <c r="C358" s="12">
        <v>35.881999999999998</v>
      </c>
      <c r="D358" s="12">
        <v>47.968000000000004</v>
      </c>
      <c r="E358" s="12">
        <v>0</v>
      </c>
      <c r="F358" s="12">
        <v>0</v>
      </c>
      <c r="G358" s="12">
        <f t="shared" si="35"/>
        <v>83.85</v>
      </c>
      <c r="H358" s="12">
        <v>67.407000000000025</v>
      </c>
      <c r="I358" s="12">
        <v>79.646999999999991</v>
      </c>
      <c r="J358" s="12">
        <f t="shared" si="48"/>
        <v>131.82900000000001</v>
      </c>
      <c r="K358" s="12">
        <v>0</v>
      </c>
      <c r="L358" s="12">
        <v>0</v>
      </c>
      <c r="M358" s="12">
        <v>0</v>
      </c>
      <c r="N358" s="12">
        <f>+BS_InfraMR[[#This Row],[A.03.1 -  Longitud de Vías de Explotación No Electrificadas Troncales y Ramales (vía principal) (km)]]+BS_InfraMR[[#This Row],[A.04.1 -  Longitud de Vías de Explotación Electrificadas Troncales y Ramales (vía principal) (km)]]</f>
        <v>131.82900000000001</v>
      </c>
      <c r="O358" s="12">
        <f t="shared" si="49"/>
        <v>114.36499999999999</v>
      </c>
      <c r="P358" s="1">
        <v>25</v>
      </c>
      <c r="Q358" s="1">
        <v>7</v>
      </c>
      <c r="R358" s="1">
        <v>0</v>
      </c>
      <c r="S358" s="1">
        <f>+SUM(BS_InfraMR[[#This Row],[A.05.1 - Número de Estaciones en Explotación (cantidad)]:[A.07.1 - Número de Apeaderos en Explotación (cantidad)]])</f>
        <v>32</v>
      </c>
      <c r="T358" s="1">
        <v>24</v>
      </c>
      <c r="U358" s="1">
        <v>32</v>
      </c>
      <c r="V358" s="1">
        <v>0</v>
      </c>
      <c r="W358" s="1">
        <v>25</v>
      </c>
      <c r="X358" s="1">
        <v>0</v>
      </c>
      <c r="Y358" s="1">
        <f t="shared" si="50"/>
        <v>81</v>
      </c>
      <c r="Z358" s="1">
        <v>17</v>
      </c>
      <c r="AA358" s="1">
        <v>14</v>
      </c>
      <c r="AB358" s="1">
        <v>74</v>
      </c>
      <c r="AC358" s="1">
        <f t="shared" si="51"/>
        <v>105</v>
      </c>
      <c r="AD358" s="1">
        <v>2</v>
      </c>
      <c r="AE358" s="1">
        <v>12</v>
      </c>
      <c r="AF358" s="1">
        <v>28</v>
      </c>
      <c r="AG358" s="1">
        <f t="shared" si="52"/>
        <v>42</v>
      </c>
      <c r="AH358" s="12">
        <v>13.85</v>
      </c>
      <c r="AI358" s="12">
        <v>29.056000000000001</v>
      </c>
      <c r="AJ358" s="12">
        <v>49.497999999999998</v>
      </c>
      <c r="AK358" s="12">
        <f t="shared" si="53"/>
        <v>92.403999999999996</v>
      </c>
      <c r="AL358" s="1">
        <v>1</v>
      </c>
      <c r="AM358" s="1">
        <v>11</v>
      </c>
      <c r="AN358" s="1">
        <v>0</v>
      </c>
      <c r="AO358" s="1">
        <f t="shared" si="54"/>
        <v>12</v>
      </c>
      <c r="AP358" s="1">
        <v>0</v>
      </c>
      <c r="AQ358" s="1">
        <v>0</v>
      </c>
      <c r="AR358" s="1">
        <v>0</v>
      </c>
      <c r="AS358" s="1">
        <f>+SUM(BS_InfraMR[[#This Row],[B.02.1 - Parque de Coches Eléctricos Motrices]:[B.02.3 - Parque de Coches Eléctricos Motrices Tipo R]])</f>
        <v>0</v>
      </c>
      <c r="AT358" s="1">
        <v>27</v>
      </c>
      <c r="AU358" s="1">
        <v>3</v>
      </c>
      <c r="AV358" s="1">
        <v>54</v>
      </c>
      <c r="AW358" s="1">
        <f>+SUM(BS_InfraMR[[#This Row],[B.03.1 - Parque de Coches Motores Motrices Remolcados]:[B.03.3 - Parque de Coches Motores Motrices Cabina]])</f>
        <v>84</v>
      </c>
      <c r="AX358" s="1">
        <v>57</v>
      </c>
      <c r="AY358" s="1">
        <v>16</v>
      </c>
      <c r="AZ358" s="1">
        <v>0</v>
      </c>
      <c r="BA358" s="1">
        <v>0</v>
      </c>
      <c r="BB358" s="1">
        <v>0</v>
      </c>
      <c r="BC358" s="1">
        <f t="shared" si="55"/>
        <v>73</v>
      </c>
      <c r="BD358" s="42">
        <v>0</v>
      </c>
      <c r="BE358" s="42">
        <v>27</v>
      </c>
      <c r="BF358" s="12">
        <v>1</v>
      </c>
      <c r="BG358" s="202"/>
    </row>
    <row r="359" spans="1:59">
      <c r="A359" s="1">
        <v>2022</v>
      </c>
      <c r="B359" s="1" t="s">
        <v>124</v>
      </c>
      <c r="C359" s="12">
        <v>35.881999999999998</v>
      </c>
      <c r="D359" s="12">
        <v>47.968000000000004</v>
      </c>
      <c r="E359" s="12">
        <v>0</v>
      </c>
      <c r="F359" s="12">
        <v>0</v>
      </c>
      <c r="G359" s="12">
        <f t="shared" si="35"/>
        <v>83.85</v>
      </c>
      <c r="H359" s="12">
        <v>67.407000000000025</v>
      </c>
      <c r="I359" s="12">
        <v>79.646999999999991</v>
      </c>
      <c r="J359" s="12">
        <f t="shared" si="48"/>
        <v>131.82900000000001</v>
      </c>
      <c r="K359" s="12">
        <v>0</v>
      </c>
      <c r="L359" s="12">
        <v>0</v>
      </c>
      <c r="M359" s="12">
        <v>0</v>
      </c>
      <c r="N359" s="12">
        <f>+BS_InfraMR[[#This Row],[A.03.1 -  Longitud de Vías de Explotación No Electrificadas Troncales y Ramales (vía principal) (km)]]+BS_InfraMR[[#This Row],[A.04.1 -  Longitud de Vías de Explotación Electrificadas Troncales y Ramales (vía principal) (km)]]</f>
        <v>131.82900000000001</v>
      </c>
      <c r="O359" s="12">
        <f t="shared" si="49"/>
        <v>114.36499999999999</v>
      </c>
      <c r="P359" s="1">
        <v>25</v>
      </c>
      <c r="Q359" s="1">
        <v>7</v>
      </c>
      <c r="R359" s="1">
        <v>0</v>
      </c>
      <c r="S359" s="1">
        <f>+SUM(BS_InfraMR[[#This Row],[A.05.1 - Número de Estaciones en Explotación (cantidad)]:[A.07.1 - Número de Apeaderos en Explotación (cantidad)]])</f>
        <v>32</v>
      </c>
      <c r="T359" s="1">
        <v>24</v>
      </c>
      <c r="U359" s="1">
        <v>32</v>
      </c>
      <c r="V359" s="1">
        <v>0</v>
      </c>
      <c r="W359" s="1">
        <v>25</v>
      </c>
      <c r="X359" s="1">
        <v>0</v>
      </c>
      <c r="Y359" s="1">
        <f t="shared" ref="Y359:Y361" si="56">SUM(T359:X359)</f>
        <v>81</v>
      </c>
      <c r="Z359" s="1">
        <v>17</v>
      </c>
      <c r="AA359" s="1">
        <v>14</v>
      </c>
      <c r="AB359" s="1">
        <v>74</v>
      </c>
      <c r="AC359" s="1">
        <f t="shared" ref="AC359:AC361" si="57">SUM(Z359:AB359)</f>
        <v>105</v>
      </c>
      <c r="AD359" s="1">
        <v>2</v>
      </c>
      <c r="AE359" s="1">
        <v>12</v>
      </c>
      <c r="AF359" s="1">
        <v>28</v>
      </c>
      <c r="AG359" s="1">
        <f t="shared" ref="AG359:AG361" si="58">SUM(AD359:AF359)</f>
        <v>42</v>
      </c>
      <c r="AH359" s="12">
        <v>13.85</v>
      </c>
      <c r="AI359" s="12">
        <v>29.056000000000001</v>
      </c>
      <c r="AJ359" s="12">
        <v>49.497999999999998</v>
      </c>
      <c r="AK359" s="12">
        <f t="shared" ref="AK359:AK361" si="59">SUM(AH359:AJ359)</f>
        <v>92.403999999999996</v>
      </c>
      <c r="AL359" s="1">
        <v>1</v>
      </c>
      <c r="AM359" s="1">
        <v>11</v>
      </c>
      <c r="AN359" s="1">
        <v>0</v>
      </c>
      <c r="AO359" s="1">
        <f t="shared" ref="AO359:AO361" si="60">SUM(AL359:AN359)</f>
        <v>12</v>
      </c>
      <c r="AP359" s="1">
        <v>0</v>
      </c>
      <c r="AQ359" s="1">
        <v>0</v>
      </c>
      <c r="AR359" s="1">
        <v>0</v>
      </c>
      <c r="AS359" s="1">
        <f>+SUM(BS_InfraMR[[#This Row],[B.02.1 - Parque de Coches Eléctricos Motrices]:[B.02.3 - Parque de Coches Eléctricos Motrices Tipo R]])</f>
        <v>0</v>
      </c>
      <c r="AT359" s="1">
        <v>27</v>
      </c>
      <c r="AU359" s="1">
        <v>3</v>
      </c>
      <c r="AV359" s="1">
        <v>54</v>
      </c>
      <c r="AW359" s="1">
        <f>+SUM(BS_InfraMR[[#This Row],[B.03.1 - Parque de Coches Motores Motrices Remolcados]:[B.03.3 - Parque de Coches Motores Motrices Cabina]])</f>
        <v>84</v>
      </c>
      <c r="AX359" s="1">
        <v>57</v>
      </c>
      <c r="AY359" s="1">
        <v>16</v>
      </c>
      <c r="AZ359" s="1">
        <v>0</v>
      </c>
      <c r="BA359" s="1">
        <v>0</v>
      </c>
      <c r="BB359" s="1">
        <v>0</v>
      </c>
      <c r="BC359" s="1">
        <f t="shared" ref="BC359:BC361" si="61">SUM(AX359:BB359)</f>
        <v>73</v>
      </c>
      <c r="BD359" s="42">
        <v>0</v>
      </c>
      <c r="BE359" s="42">
        <v>27</v>
      </c>
      <c r="BF359" s="12">
        <v>1</v>
      </c>
    </row>
    <row r="360" spans="1:59">
      <c r="A360" s="1">
        <v>2022</v>
      </c>
      <c r="B360" s="1" t="s">
        <v>125</v>
      </c>
      <c r="C360" s="12">
        <v>35.881999999999998</v>
      </c>
      <c r="D360" s="12">
        <v>47.968000000000004</v>
      </c>
      <c r="E360" s="12">
        <v>0</v>
      </c>
      <c r="F360" s="12">
        <v>0</v>
      </c>
      <c r="G360" s="12">
        <f t="shared" si="35"/>
        <v>83.85</v>
      </c>
      <c r="H360" s="12">
        <v>67.407000000000025</v>
      </c>
      <c r="I360" s="12">
        <v>79.646999999999991</v>
      </c>
      <c r="J360" s="12">
        <f t="shared" si="48"/>
        <v>131.82900000000001</v>
      </c>
      <c r="K360" s="12">
        <v>0</v>
      </c>
      <c r="L360" s="12">
        <v>0</v>
      </c>
      <c r="M360" s="12">
        <v>0</v>
      </c>
      <c r="N360" s="12">
        <f>+BS_InfraMR[[#This Row],[A.03.1 -  Longitud de Vías de Explotación No Electrificadas Troncales y Ramales (vía principal) (km)]]+BS_InfraMR[[#This Row],[A.04.1 -  Longitud de Vías de Explotación Electrificadas Troncales y Ramales (vía principal) (km)]]</f>
        <v>131.82900000000001</v>
      </c>
      <c r="O360" s="12">
        <f t="shared" si="49"/>
        <v>114.36499999999999</v>
      </c>
      <c r="P360" s="1">
        <v>25</v>
      </c>
      <c r="Q360" s="1">
        <v>7</v>
      </c>
      <c r="R360" s="1">
        <v>0</v>
      </c>
      <c r="S360" s="1">
        <f>+SUM(BS_InfraMR[[#This Row],[A.05.1 - Número de Estaciones en Explotación (cantidad)]:[A.07.1 - Número de Apeaderos en Explotación (cantidad)]])</f>
        <v>32</v>
      </c>
      <c r="T360" s="1">
        <v>24</v>
      </c>
      <c r="U360" s="1">
        <v>32</v>
      </c>
      <c r="V360" s="1">
        <v>0</v>
      </c>
      <c r="W360" s="1">
        <v>25</v>
      </c>
      <c r="X360" s="1">
        <v>0</v>
      </c>
      <c r="Y360" s="1">
        <f t="shared" si="56"/>
        <v>81</v>
      </c>
      <c r="Z360" s="1">
        <v>17</v>
      </c>
      <c r="AA360" s="1">
        <v>14</v>
      </c>
      <c r="AB360" s="1">
        <v>74</v>
      </c>
      <c r="AC360" s="1">
        <f t="shared" si="57"/>
        <v>105</v>
      </c>
      <c r="AD360" s="1">
        <v>2</v>
      </c>
      <c r="AE360" s="1">
        <v>12</v>
      </c>
      <c r="AF360" s="1">
        <v>28</v>
      </c>
      <c r="AG360" s="1">
        <f t="shared" si="58"/>
        <v>42</v>
      </c>
      <c r="AH360" s="12">
        <v>13.85</v>
      </c>
      <c r="AI360" s="12">
        <v>29.056000000000001</v>
      </c>
      <c r="AJ360" s="12">
        <v>49.497999999999998</v>
      </c>
      <c r="AK360" s="12">
        <f t="shared" si="59"/>
        <v>92.403999999999996</v>
      </c>
      <c r="AL360" s="1">
        <v>1</v>
      </c>
      <c r="AM360" s="1">
        <v>11</v>
      </c>
      <c r="AN360" s="1">
        <v>0</v>
      </c>
      <c r="AO360" s="1">
        <f t="shared" si="60"/>
        <v>12</v>
      </c>
      <c r="AP360" s="1">
        <v>0</v>
      </c>
      <c r="AQ360" s="1">
        <v>0</v>
      </c>
      <c r="AR360" s="1">
        <v>0</v>
      </c>
      <c r="AS360" s="1">
        <f>+SUM(BS_InfraMR[[#This Row],[B.02.1 - Parque de Coches Eléctricos Motrices]:[B.02.3 - Parque de Coches Eléctricos Motrices Tipo R]])</f>
        <v>0</v>
      </c>
      <c r="AT360" s="1">
        <v>27</v>
      </c>
      <c r="AU360" s="1">
        <v>3</v>
      </c>
      <c r="AV360" s="1">
        <v>54</v>
      </c>
      <c r="AW360" s="1">
        <f>+SUM(BS_InfraMR[[#This Row],[B.03.1 - Parque de Coches Motores Motrices Remolcados]:[B.03.3 - Parque de Coches Motores Motrices Cabina]])</f>
        <v>84</v>
      </c>
      <c r="AX360" s="1">
        <v>57</v>
      </c>
      <c r="AY360" s="1">
        <v>16</v>
      </c>
      <c r="AZ360" s="1">
        <v>0</v>
      </c>
      <c r="BA360" s="1">
        <v>0</v>
      </c>
      <c r="BB360" s="1">
        <v>0</v>
      </c>
      <c r="BC360" s="1">
        <f t="shared" si="61"/>
        <v>73</v>
      </c>
      <c r="BD360" s="42">
        <v>0</v>
      </c>
      <c r="BE360" s="42">
        <v>27</v>
      </c>
      <c r="BF360" s="12">
        <v>1</v>
      </c>
    </row>
    <row r="361" spans="1:59">
      <c r="A361" s="1">
        <v>2022</v>
      </c>
      <c r="B361" s="1" t="s">
        <v>126</v>
      </c>
      <c r="C361" s="12">
        <v>47.438000000000002</v>
      </c>
      <c r="D361" s="12">
        <v>44.954000000000001</v>
      </c>
      <c r="E361" s="12">
        <v>0</v>
      </c>
      <c r="F361" s="12">
        <v>0</v>
      </c>
      <c r="G361" s="12">
        <f t="shared" si="35"/>
        <v>92.391999999999996</v>
      </c>
      <c r="H361" s="12">
        <f>67.407+11.82</f>
        <v>79.227000000000004</v>
      </c>
      <c r="I361" s="12">
        <v>79.646999999999991</v>
      </c>
      <c r="J361" s="12">
        <v>137.34100000000001</v>
      </c>
      <c r="K361" s="12">
        <v>0</v>
      </c>
      <c r="L361" s="12">
        <v>0</v>
      </c>
      <c r="M361" s="12">
        <v>0</v>
      </c>
      <c r="N361" s="12">
        <f>+BS_InfraMR[[#This Row],[A.03.1 -  Longitud de Vías de Explotación No Electrificadas Troncales y Ramales (vía principal) (km)]]+BS_InfraMR[[#This Row],[A.04.1 -  Longitud de Vías de Explotación Electrificadas Troncales y Ramales (vía principal) (km)]]</f>
        <v>137.34100000000001</v>
      </c>
      <c r="O361" s="12">
        <f>105.815+8.55+11.822</f>
        <v>126.187</v>
      </c>
      <c r="P361" s="1">
        <v>26</v>
      </c>
      <c r="Q361" s="1">
        <v>7</v>
      </c>
      <c r="R361" s="1">
        <v>0</v>
      </c>
      <c r="S361" s="1">
        <f>+SUM(BS_InfraMR[[#This Row],[A.05.1 - Número de Estaciones en Explotación (cantidad)]:[A.07.1 - Número de Apeaderos en Explotación (cantidad)]])</f>
        <v>33</v>
      </c>
      <c r="T361" s="1">
        <v>24</v>
      </c>
      <c r="U361" s="1">
        <v>32</v>
      </c>
      <c r="V361" s="1">
        <v>0</v>
      </c>
      <c r="W361" s="1">
        <v>25</v>
      </c>
      <c r="X361" s="1">
        <v>0</v>
      </c>
      <c r="Y361" s="1">
        <f t="shared" si="56"/>
        <v>81</v>
      </c>
      <c r="Z361" s="1">
        <v>17</v>
      </c>
      <c r="AA361" s="1">
        <v>14</v>
      </c>
      <c r="AB361" s="1">
        <v>74</v>
      </c>
      <c r="AC361" s="1">
        <f t="shared" si="57"/>
        <v>105</v>
      </c>
      <c r="AD361" s="1">
        <v>2</v>
      </c>
      <c r="AE361" s="1">
        <v>12</v>
      </c>
      <c r="AF361" s="1">
        <v>28</v>
      </c>
      <c r="AG361" s="1">
        <f t="shared" si="58"/>
        <v>42</v>
      </c>
      <c r="AH361" s="12">
        <v>13.85</v>
      </c>
      <c r="AI361" s="12">
        <v>29.056000000000001</v>
      </c>
      <c r="AJ361" s="12">
        <v>49.497999999999998</v>
      </c>
      <c r="AK361" s="12">
        <f t="shared" si="59"/>
        <v>92.403999999999996</v>
      </c>
      <c r="AL361" s="1">
        <v>1</v>
      </c>
      <c r="AM361" s="1">
        <v>11</v>
      </c>
      <c r="AN361" s="1">
        <v>0</v>
      </c>
      <c r="AO361" s="1">
        <f t="shared" si="60"/>
        <v>12</v>
      </c>
      <c r="AP361" s="1">
        <v>0</v>
      </c>
      <c r="AQ361" s="1">
        <v>0</v>
      </c>
      <c r="AR361" s="1">
        <v>0</v>
      </c>
      <c r="AS361" s="1">
        <f>+SUM(BS_InfraMR[[#This Row],[B.02.1 - Parque de Coches Eléctricos Motrices]:[B.02.3 - Parque de Coches Eléctricos Motrices Tipo R]])</f>
        <v>0</v>
      </c>
      <c r="AT361" s="1">
        <v>27</v>
      </c>
      <c r="AU361" s="1">
        <v>3</v>
      </c>
      <c r="AV361" s="1">
        <v>54</v>
      </c>
      <c r="AW361" s="1">
        <f>+SUM(BS_InfraMR[[#This Row],[B.03.1 - Parque de Coches Motores Motrices Remolcados]:[B.03.3 - Parque de Coches Motores Motrices Cabina]])</f>
        <v>84</v>
      </c>
      <c r="AX361" s="1">
        <v>57</v>
      </c>
      <c r="AY361" s="1">
        <v>16</v>
      </c>
      <c r="AZ361" s="1">
        <v>0</v>
      </c>
      <c r="BA361" s="1">
        <v>0</v>
      </c>
      <c r="BB361" s="1">
        <v>0</v>
      </c>
      <c r="BC361" s="1">
        <f t="shared" si="61"/>
        <v>73</v>
      </c>
      <c r="BD361" s="42">
        <v>0</v>
      </c>
      <c r="BE361" s="42">
        <v>27</v>
      </c>
      <c r="BF361" s="12">
        <v>1</v>
      </c>
      <c r="BG361" s="1" t="s">
        <v>699</v>
      </c>
    </row>
    <row r="376" spans="2:3">
      <c r="B376" s="1" t="s">
        <v>491</v>
      </c>
      <c r="C376" s="12">
        <v>8.548</v>
      </c>
    </row>
  </sheetData>
  <pageMargins left="0.7" right="0.7" top="0.75" bottom="0.75" header="0.3" footer="0.3"/>
  <legacyDrawing r:id="rId1"/>
  <tableParts count="1">
    <tablePart r:id="rId2"/>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4.9989318521683403E-2"/>
  </sheetPr>
  <dimension ref="A1:Z51"/>
  <sheetViews>
    <sheetView showGridLines="0" zoomScale="90" zoomScaleNormal="90" workbookViewId="0">
      <selection activeCell="H32" sqref="H32"/>
    </sheetView>
  </sheetViews>
  <sheetFormatPr baseColWidth="10" defaultRowHeight="15"/>
  <cols>
    <col min="1" max="1" width="3.6640625" customWidth="1"/>
    <col min="2" max="2" width="8.44140625" bestFit="1" customWidth="1"/>
    <col min="3" max="3" width="23.33203125" bestFit="1" customWidth="1"/>
    <col min="4" max="4" width="11" bestFit="1" customWidth="1"/>
    <col min="5" max="5" width="12.5546875" bestFit="1" customWidth="1"/>
    <col min="6" max="7" width="8.6640625" customWidth="1"/>
    <col min="9" max="9" width="4.44140625" customWidth="1"/>
    <col min="10" max="10" width="6.88671875" customWidth="1"/>
    <col min="11" max="11" width="23.6640625" customWidth="1"/>
    <col min="12" max="13" width="4.44140625" customWidth="1"/>
    <col min="14" max="14" width="6.88671875" customWidth="1"/>
    <col min="15" max="15" width="23.6640625" customWidth="1"/>
    <col min="16" max="17" width="4.44140625" customWidth="1"/>
    <col min="18" max="18" width="6.88671875" customWidth="1"/>
    <col min="19" max="19" width="23.6640625" customWidth="1"/>
    <col min="20" max="21" width="4.44140625" customWidth="1"/>
    <col min="22" max="22" width="6.88671875" customWidth="1"/>
    <col min="23" max="23" width="23.6640625" customWidth="1"/>
    <col min="265" max="265" width="4.5546875" customWidth="1"/>
    <col min="266" max="266" width="7" customWidth="1"/>
    <col min="267" max="267" width="16.5546875" customWidth="1"/>
    <col min="268" max="269" width="4.5546875" customWidth="1"/>
    <col min="270" max="270" width="7" customWidth="1"/>
    <col min="271" max="271" width="16.5546875" customWidth="1"/>
    <col min="272" max="273" width="4.5546875" customWidth="1"/>
    <col min="274" max="274" width="7" customWidth="1"/>
    <col min="275" max="275" width="16.5546875" customWidth="1"/>
    <col min="277" max="277" width="4.88671875" customWidth="1"/>
    <col min="278" max="278" width="6.33203125" customWidth="1"/>
    <col min="279" max="279" width="14.44140625" customWidth="1"/>
    <col min="521" max="521" width="4.5546875" customWidth="1"/>
    <col min="522" max="522" width="7" customWidth="1"/>
    <col min="523" max="523" width="16.5546875" customWidth="1"/>
    <col min="524" max="525" width="4.5546875" customWidth="1"/>
    <col min="526" max="526" width="7" customWidth="1"/>
    <col min="527" max="527" width="16.5546875" customWidth="1"/>
    <col min="528" max="529" width="4.5546875" customWidth="1"/>
    <col min="530" max="530" width="7" customWidth="1"/>
    <col min="531" max="531" width="16.5546875" customWidth="1"/>
    <col min="533" max="533" width="4.88671875" customWidth="1"/>
    <col min="534" max="534" width="6.33203125" customWidth="1"/>
    <col min="535" max="535" width="14.44140625" customWidth="1"/>
    <col min="777" max="777" width="4.5546875" customWidth="1"/>
    <col min="778" max="778" width="7" customWidth="1"/>
    <col min="779" max="779" width="16.5546875" customWidth="1"/>
    <col min="780" max="781" width="4.5546875" customWidth="1"/>
    <col min="782" max="782" width="7" customWidth="1"/>
    <col min="783" max="783" width="16.5546875" customWidth="1"/>
    <col min="784" max="785" width="4.5546875" customWidth="1"/>
    <col min="786" max="786" width="7" customWidth="1"/>
    <col min="787" max="787" width="16.5546875" customWidth="1"/>
    <col min="789" max="789" width="4.88671875" customWidth="1"/>
    <col min="790" max="790" width="6.33203125" customWidth="1"/>
    <col min="791" max="791" width="14.44140625" customWidth="1"/>
    <col min="1033" max="1033" width="4.5546875" customWidth="1"/>
    <col min="1034" max="1034" width="7" customWidth="1"/>
    <col min="1035" max="1035" width="16.5546875" customWidth="1"/>
    <col min="1036" max="1037" width="4.5546875" customWidth="1"/>
    <col min="1038" max="1038" width="7" customWidth="1"/>
    <col min="1039" max="1039" width="16.5546875" customWidth="1"/>
    <col min="1040" max="1041" width="4.5546875" customWidth="1"/>
    <col min="1042" max="1042" width="7" customWidth="1"/>
    <col min="1043" max="1043" width="16.5546875" customWidth="1"/>
    <col min="1045" max="1045" width="4.88671875" customWidth="1"/>
    <col min="1046" max="1046" width="6.33203125" customWidth="1"/>
    <col min="1047" max="1047" width="14.44140625" customWidth="1"/>
    <col min="1289" max="1289" width="4.5546875" customWidth="1"/>
    <col min="1290" max="1290" width="7" customWidth="1"/>
    <col min="1291" max="1291" width="16.5546875" customWidth="1"/>
    <col min="1292" max="1293" width="4.5546875" customWidth="1"/>
    <col min="1294" max="1294" width="7" customWidth="1"/>
    <col min="1295" max="1295" width="16.5546875" customWidth="1"/>
    <col min="1296" max="1297" width="4.5546875" customWidth="1"/>
    <col min="1298" max="1298" width="7" customWidth="1"/>
    <col min="1299" max="1299" width="16.5546875" customWidth="1"/>
    <col min="1301" max="1301" width="4.88671875" customWidth="1"/>
    <col min="1302" max="1302" width="6.33203125" customWidth="1"/>
    <col min="1303" max="1303" width="14.44140625" customWidth="1"/>
    <col min="1545" max="1545" width="4.5546875" customWidth="1"/>
    <col min="1546" max="1546" width="7" customWidth="1"/>
    <col min="1547" max="1547" width="16.5546875" customWidth="1"/>
    <col min="1548" max="1549" width="4.5546875" customWidth="1"/>
    <col min="1550" max="1550" width="7" customWidth="1"/>
    <col min="1551" max="1551" width="16.5546875" customWidth="1"/>
    <col min="1552" max="1553" width="4.5546875" customWidth="1"/>
    <col min="1554" max="1554" width="7" customWidth="1"/>
    <col min="1555" max="1555" width="16.5546875" customWidth="1"/>
    <col min="1557" max="1557" width="4.88671875" customWidth="1"/>
    <col min="1558" max="1558" width="6.33203125" customWidth="1"/>
    <col min="1559" max="1559" width="14.44140625" customWidth="1"/>
    <col min="1801" max="1801" width="4.5546875" customWidth="1"/>
    <col min="1802" max="1802" width="7" customWidth="1"/>
    <col min="1803" max="1803" width="16.5546875" customWidth="1"/>
    <col min="1804" max="1805" width="4.5546875" customWidth="1"/>
    <col min="1806" max="1806" width="7" customWidth="1"/>
    <col min="1807" max="1807" width="16.5546875" customWidth="1"/>
    <col min="1808" max="1809" width="4.5546875" customWidth="1"/>
    <col min="1810" max="1810" width="7" customWidth="1"/>
    <col min="1811" max="1811" width="16.5546875" customWidth="1"/>
    <col min="1813" max="1813" width="4.88671875" customWidth="1"/>
    <col min="1814" max="1814" width="6.33203125" customWidth="1"/>
    <col min="1815" max="1815" width="14.44140625" customWidth="1"/>
    <col min="2057" max="2057" width="4.5546875" customWidth="1"/>
    <col min="2058" max="2058" width="7" customWidth="1"/>
    <col min="2059" max="2059" width="16.5546875" customWidth="1"/>
    <col min="2060" max="2061" width="4.5546875" customWidth="1"/>
    <col min="2062" max="2062" width="7" customWidth="1"/>
    <col min="2063" max="2063" width="16.5546875" customWidth="1"/>
    <col min="2064" max="2065" width="4.5546875" customWidth="1"/>
    <col min="2066" max="2066" width="7" customWidth="1"/>
    <col min="2067" max="2067" width="16.5546875" customWidth="1"/>
    <col min="2069" max="2069" width="4.88671875" customWidth="1"/>
    <col min="2070" max="2070" width="6.33203125" customWidth="1"/>
    <col min="2071" max="2071" width="14.44140625" customWidth="1"/>
    <col min="2313" max="2313" width="4.5546875" customWidth="1"/>
    <col min="2314" max="2314" width="7" customWidth="1"/>
    <col min="2315" max="2315" width="16.5546875" customWidth="1"/>
    <col min="2316" max="2317" width="4.5546875" customWidth="1"/>
    <col min="2318" max="2318" width="7" customWidth="1"/>
    <col min="2319" max="2319" width="16.5546875" customWidth="1"/>
    <col min="2320" max="2321" width="4.5546875" customWidth="1"/>
    <col min="2322" max="2322" width="7" customWidth="1"/>
    <col min="2323" max="2323" width="16.5546875" customWidth="1"/>
    <col min="2325" max="2325" width="4.88671875" customWidth="1"/>
    <col min="2326" max="2326" width="6.33203125" customWidth="1"/>
    <col min="2327" max="2327" width="14.44140625" customWidth="1"/>
    <col min="2569" max="2569" width="4.5546875" customWidth="1"/>
    <col min="2570" max="2570" width="7" customWidth="1"/>
    <col min="2571" max="2571" width="16.5546875" customWidth="1"/>
    <col min="2572" max="2573" width="4.5546875" customWidth="1"/>
    <col min="2574" max="2574" width="7" customWidth="1"/>
    <col min="2575" max="2575" width="16.5546875" customWidth="1"/>
    <col min="2576" max="2577" width="4.5546875" customWidth="1"/>
    <col min="2578" max="2578" width="7" customWidth="1"/>
    <col min="2579" max="2579" width="16.5546875" customWidth="1"/>
    <col min="2581" max="2581" width="4.88671875" customWidth="1"/>
    <col min="2582" max="2582" width="6.33203125" customWidth="1"/>
    <col min="2583" max="2583" width="14.44140625" customWidth="1"/>
    <col min="2825" max="2825" width="4.5546875" customWidth="1"/>
    <col min="2826" max="2826" width="7" customWidth="1"/>
    <col min="2827" max="2827" width="16.5546875" customWidth="1"/>
    <col min="2828" max="2829" width="4.5546875" customWidth="1"/>
    <col min="2830" max="2830" width="7" customWidth="1"/>
    <col min="2831" max="2831" width="16.5546875" customWidth="1"/>
    <col min="2832" max="2833" width="4.5546875" customWidth="1"/>
    <col min="2834" max="2834" width="7" customWidth="1"/>
    <col min="2835" max="2835" width="16.5546875" customWidth="1"/>
    <col min="2837" max="2837" width="4.88671875" customWidth="1"/>
    <col min="2838" max="2838" width="6.33203125" customWidth="1"/>
    <col min="2839" max="2839" width="14.44140625" customWidth="1"/>
    <col min="3081" max="3081" width="4.5546875" customWidth="1"/>
    <col min="3082" max="3082" width="7" customWidth="1"/>
    <col min="3083" max="3083" width="16.5546875" customWidth="1"/>
    <col min="3084" max="3085" width="4.5546875" customWidth="1"/>
    <col min="3086" max="3086" width="7" customWidth="1"/>
    <col min="3087" max="3087" width="16.5546875" customWidth="1"/>
    <col min="3088" max="3089" width="4.5546875" customWidth="1"/>
    <col min="3090" max="3090" width="7" customWidth="1"/>
    <col min="3091" max="3091" width="16.5546875" customWidth="1"/>
    <col min="3093" max="3093" width="4.88671875" customWidth="1"/>
    <col min="3094" max="3094" width="6.33203125" customWidth="1"/>
    <col min="3095" max="3095" width="14.44140625" customWidth="1"/>
    <col min="3337" max="3337" width="4.5546875" customWidth="1"/>
    <col min="3338" max="3338" width="7" customWidth="1"/>
    <col min="3339" max="3339" width="16.5546875" customWidth="1"/>
    <col min="3340" max="3341" width="4.5546875" customWidth="1"/>
    <col min="3342" max="3342" width="7" customWidth="1"/>
    <col min="3343" max="3343" width="16.5546875" customWidth="1"/>
    <col min="3344" max="3345" width="4.5546875" customWidth="1"/>
    <col min="3346" max="3346" width="7" customWidth="1"/>
    <col min="3347" max="3347" width="16.5546875" customWidth="1"/>
    <col min="3349" max="3349" width="4.88671875" customWidth="1"/>
    <col min="3350" max="3350" width="6.33203125" customWidth="1"/>
    <col min="3351" max="3351" width="14.44140625" customWidth="1"/>
    <col min="3593" max="3593" width="4.5546875" customWidth="1"/>
    <col min="3594" max="3594" width="7" customWidth="1"/>
    <col min="3595" max="3595" width="16.5546875" customWidth="1"/>
    <col min="3596" max="3597" width="4.5546875" customWidth="1"/>
    <col min="3598" max="3598" width="7" customWidth="1"/>
    <col min="3599" max="3599" width="16.5546875" customWidth="1"/>
    <col min="3600" max="3601" width="4.5546875" customWidth="1"/>
    <col min="3602" max="3602" width="7" customWidth="1"/>
    <col min="3603" max="3603" width="16.5546875" customWidth="1"/>
    <col min="3605" max="3605" width="4.88671875" customWidth="1"/>
    <col min="3606" max="3606" width="6.33203125" customWidth="1"/>
    <col min="3607" max="3607" width="14.44140625" customWidth="1"/>
    <col min="3849" max="3849" width="4.5546875" customWidth="1"/>
    <col min="3850" max="3850" width="7" customWidth="1"/>
    <col min="3851" max="3851" width="16.5546875" customWidth="1"/>
    <col min="3852" max="3853" width="4.5546875" customWidth="1"/>
    <col min="3854" max="3854" width="7" customWidth="1"/>
    <col min="3855" max="3855" width="16.5546875" customWidth="1"/>
    <col min="3856" max="3857" width="4.5546875" customWidth="1"/>
    <col min="3858" max="3858" width="7" customWidth="1"/>
    <col min="3859" max="3859" width="16.5546875" customWidth="1"/>
    <col min="3861" max="3861" width="4.88671875" customWidth="1"/>
    <col min="3862" max="3862" width="6.33203125" customWidth="1"/>
    <col min="3863" max="3863" width="14.44140625" customWidth="1"/>
    <col min="4105" max="4105" width="4.5546875" customWidth="1"/>
    <col min="4106" max="4106" width="7" customWidth="1"/>
    <col min="4107" max="4107" width="16.5546875" customWidth="1"/>
    <col min="4108" max="4109" width="4.5546875" customWidth="1"/>
    <col min="4110" max="4110" width="7" customWidth="1"/>
    <col min="4111" max="4111" width="16.5546875" customWidth="1"/>
    <col min="4112" max="4113" width="4.5546875" customWidth="1"/>
    <col min="4114" max="4114" width="7" customWidth="1"/>
    <col min="4115" max="4115" width="16.5546875" customWidth="1"/>
    <col min="4117" max="4117" width="4.88671875" customWidth="1"/>
    <col min="4118" max="4118" width="6.33203125" customWidth="1"/>
    <col min="4119" max="4119" width="14.44140625" customWidth="1"/>
    <col min="4361" max="4361" width="4.5546875" customWidth="1"/>
    <col min="4362" max="4362" width="7" customWidth="1"/>
    <col min="4363" max="4363" width="16.5546875" customWidth="1"/>
    <col min="4364" max="4365" width="4.5546875" customWidth="1"/>
    <col min="4366" max="4366" width="7" customWidth="1"/>
    <col min="4367" max="4367" width="16.5546875" customWidth="1"/>
    <col min="4368" max="4369" width="4.5546875" customWidth="1"/>
    <col min="4370" max="4370" width="7" customWidth="1"/>
    <col min="4371" max="4371" width="16.5546875" customWidth="1"/>
    <col min="4373" max="4373" width="4.88671875" customWidth="1"/>
    <col min="4374" max="4374" width="6.33203125" customWidth="1"/>
    <col min="4375" max="4375" width="14.44140625" customWidth="1"/>
    <col min="4617" max="4617" width="4.5546875" customWidth="1"/>
    <col min="4618" max="4618" width="7" customWidth="1"/>
    <col min="4619" max="4619" width="16.5546875" customWidth="1"/>
    <col min="4620" max="4621" width="4.5546875" customWidth="1"/>
    <col min="4622" max="4622" width="7" customWidth="1"/>
    <col min="4623" max="4623" width="16.5546875" customWidth="1"/>
    <col min="4624" max="4625" width="4.5546875" customWidth="1"/>
    <col min="4626" max="4626" width="7" customWidth="1"/>
    <col min="4627" max="4627" width="16.5546875" customWidth="1"/>
    <col min="4629" max="4629" width="4.88671875" customWidth="1"/>
    <col min="4630" max="4630" width="6.33203125" customWidth="1"/>
    <col min="4631" max="4631" width="14.44140625" customWidth="1"/>
    <col min="4873" max="4873" width="4.5546875" customWidth="1"/>
    <col min="4874" max="4874" width="7" customWidth="1"/>
    <col min="4875" max="4875" width="16.5546875" customWidth="1"/>
    <col min="4876" max="4877" width="4.5546875" customWidth="1"/>
    <col min="4878" max="4878" width="7" customWidth="1"/>
    <col min="4879" max="4879" width="16.5546875" customWidth="1"/>
    <col min="4880" max="4881" width="4.5546875" customWidth="1"/>
    <col min="4882" max="4882" width="7" customWidth="1"/>
    <col min="4883" max="4883" width="16.5546875" customWidth="1"/>
    <col min="4885" max="4885" width="4.88671875" customWidth="1"/>
    <col min="4886" max="4886" width="6.33203125" customWidth="1"/>
    <col min="4887" max="4887" width="14.44140625" customWidth="1"/>
    <col min="5129" max="5129" width="4.5546875" customWidth="1"/>
    <col min="5130" max="5130" width="7" customWidth="1"/>
    <col min="5131" max="5131" width="16.5546875" customWidth="1"/>
    <col min="5132" max="5133" width="4.5546875" customWidth="1"/>
    <col min="5134" max="5134" width="7" customWidth="1"/>
    <col min="5135" max="5135" width="16.5546875" customWidth="1"/>
    <col min="5136" max="5137" width="4.5546875" customWidth="1"/>
    <col min="5138" max="5138" width="7" customWidth="1"/>
    <col min="5139" max="5139" width="16.5546875" customWidth="1"/>
    <col min="5141" max="5141" width="4.88671875" customWidth="1"/>
    <col min="5142" max="5142" width="6.33203125" customWidth="1"/>
    <col min="5143" max="5143" width="14.44140625" customWidth="1"/>
    <col min="5385" max="5385" width="4.5546875" customWidth="1"/>
    <col min="5386" max="5386" width="7" customWidth="1"/>
    <col min="5387" max="5387" width="16.5546875" customWidth="1"/>
    <col min="5388" max="5389" width="4.5546875" customWidth="1"/>
    <col min="5390" max="5390" width="7" customWidth="1"/>
    <col min="5391" max="5391" width="16.5546875" customWidth="1"/>
    <col min="5392" max="5393" width="4.5546875" customWidth="1"/>
    <col min="5394" max="5394" width="7" customWidth="1"/>
    <col min="5395" max="5395" width="16.5546875" customWidth="1"/>
    <col min="5397" max="5397" width="4.88671875" customWidth="1"/>
    <col min="5398" max="5398" width="6.33203125" customWidth="1"/>
    <col min="5399" max="5399" width="14.44140625" customWidth="1"/>
    <col min="5641" max="5641" width="4.5546875" customWidth="1"/>
    <col min="5642" max="5642" width="7" customWidth="1"/>
    <col min="5643" max="5643" width="16.5546875" customWidth="1"/>
    <col min="5644" max="5645" width="4.5546875" customWidth="1"/>
    <col min="5646" max="5646" width="7" customWidth="1"/>
    <col min="5647" max="5647" width="16.5546875" customWidth="1"/>
    <col min="5648" max="5649" width="4.5546875" customWidth="1"/>
    <col min="5650" max="5650" width="7" customWidth="1"/>
    <col min="5651" max="5651" width="16.5546875" customWidth="1"/>
    <col min="5653" max="5653" width="4.88671875" customWidth="1"/>
    <col min="5654" max="5654" width="6.33203125" customWidth="1"/>
    <col min="5655" max="5655" width="14.44140625" customWidth="1"/>
    <col min="5897" max="5897" width="4.5546875" customWidth="1"/>
    <col min="5898" max="5898" width="7" customWidth="1"/>
    <col min="5899" max="5899" width="16.5546875" customWidth="1"/>
    <col min="5900" max="5901" width="4.5546875" customWidth="1"/>
    <col min="5902" max="5902" width="7" customWidth="1"/>
    <col min="5903" max="5903" width="16.5546875" customWidth="1"/>
    <col min="5904" max="5905" width="4.5546875" customWidth="1"/>
    <col min="5906" max="5906" width="7" customWidth="1"/>
    <col min="5907" max="5907" width="16.5546875" customWidth="1"/>
    <col min="5909" max="5909" width="4.88671875" customWidth="1"/>
    <col min="5910" max="5910" width="6.33203125" customWidth="1"/>
    <col min="5911" max="5911" width="14.44140625" customWidth="1"/>
    <col min="6153" max="6153" width="4.5546875" customWidth="1"/>
    <col min="6154" max="6154" width="7" customWidth="1"/>
    <col min="6155" max="6155" width="16.5546875" customWidth="1"/>
    <col min="6156" max="6157" width="4.5546875" customWidth="1"/>
    <col min="6158" max="6158" width="7" customWidth="1"/>
    <col min="6159" max="6159" width="16.5546875" customWidth="1"/>
    <col min="6160" max="6161" width="4.5546875" customWidth="1"/>
    <col min="6162" max="6162" width="7" customWidth="1"/>
    <col min="6163" max="6163" width="16.5546875" customWidth="1"/>
    <col min="6165" max="6165" width="4.88671875" customWidth="1"/>
    <col min="6166" max="6166" width="6.33203125" customWidth="1"/>
    <col min="6167" max="6167" width="14.44140625" customWidth="1"/>
    <col min="6409" max="6409" width="4.5546875" customWidth="1"/>
    <col min="6410" max="6410" width="7" customWidth="1"/>
    <col min="6411" max="6411" width="16.5546875" customWidth="1"/>
    <col min="6412" max="6413" width="4.5546875" customWidth="1"/>
    <col min="6414" max="6414" width="7" customWidth="1"/>
    <col min="6415" max="6415" width="16.5546875" customWidth="1"/>
    <col min="6416" max="6417" width="4.5546875" customWidth="1"/>
    <col min="6418" max="6418" width="7" customWidth="1"/>
    <col min="6419" max="6419" width="16.5546875" customWidth="1"/>
    <col min="6421" max="6421" width="4.88671875" customWidth="1"/>
    <col min="6422" max="6422" width="6.33203125" customWidth="1"/>
    <col min="6423" max="6423" width="14.44140625" customWidth="1"/>
    <col min="6665" max="6665" width="4.5546875" customWidth="1"/>
    <col min="6666" max="6666" width="7" customWidth="1"/>
    <col min="6667" max="6667" width="16.5546875" customWidth="1"/>
    <col min="6668" max="6669" width="4.5546875" customWidth="1"/>
    <col min="6670" max="6670" width="7" customWidth="1"/>
    <col min="6671" max="6671" width="16.5546875" customWidth="1"/>
    <col min="6672" max="6673" width="4.5546875" customWidth="1"/>
    <col min="6674" max="6674" width="7" customWidth="1"/>
    <col min="6675" max="6675" width="16.5546875" customWidth="1"/>
    <col min="6677" max="6677" width="4.88671875" customWidth="1"/>
    <col min="6678" max="6678" width="6.33203125" customWidth="1"/>
    <col min="6679" max="6679" width="14.44140625" customWidth="1"/>
    <col min="6921" max="6921" width="4.5546875" customWidth="1"/>
    <col min="6922" max="6922" width="7" customWidth="1"/>
    <col min="6923" max="6923" width="16.5546875" customWidth="1"/>
    <col min="6924" max="6925" width="4.5546875" customWidth="1"/>
    <col min="6926" max="6926" width="7" customWidth="1"/>
    <col min="6927" max="6927" width="16.5546875" customWidth="1"/>
    <col min="6928" max="6929" width="4.5546875" customWidth="1"/>
    <col min="6930" max="6930" width="7" customWidth="1"/>
    <col min="6931" max="6931" width="16.5546875" customWidth="1"/>
    <col min="6933" max="6933" width="4.88671875" customWidth="1"/>
    <col min="6934" max="6934" width="6.33203125" customWidth="1"/>
    <col min="6935" max="6935" width="14.44140625" customWidth="1"/>
    <col min="7177" max="7177" width="4.5546875" customWidth="1"/>
    <col min="7178" max="7178" width="7" customWidth="1"/>
    <col min="7179" max="7179" width="16.5546875" customWidth="1"/>
    <col min="7180" max="7181" width="4.5546875" customWidth="1"/>
    <col min="7182" max="7182" width="7" customWidth="1"/>
    <col min="7183" max="7183" width="16.5546875" customWidth="1"/>
    <col min="7184" max="7185" width="4.5546875" customWidth="1"/>
    <col min="7186" max="7186" width="7" customWidth="1"/>
    <col min="7187" max="7187" width="16.5546875" customWidth="1"/>
    <col min="7189" max="7189" width="4.88671875" customWidth="1"/>
    <col min="7190" max="7190" width="6.33203125" customWidth="1"/>
    <col min="7191" max="7191" width="14.44140625" customWidth="1"/>
    <col min="7433" max="7433" width="4.5546875" customWidth="1"/>
    <col min="7434" max="7434" width="7" customWidth="1"/>
    <col min="7435" max="7435" width="16.5546875" customWidth="1"/>
    <col min="7436" max="7437" width="4.5546875" customWidth="1"/>
    <col min="7438" max="7438" width="7" customWidth="1"/>
    <col min="7439" max="7439" width="16.5546875" customWidth="1"/>
    <col min="7440" max="7441" width="4.5546875" customWidth="1"/>
    <col min="7442" max="7442" width="7" customWidth="1"/>
    <col min="7443" max="7443" width="16.5546875" customWidth="1"/>
    <col min="7445" max="7445" width="4.88671875" customWidth="1"/>
    <col min="7446" max="7446" width="6.33203125" customWidth="1"/>
    <col min="7447" max="7447" width="14.44140625" customWidth="1"/>
    <col min="7689" max="7689" width="4.5546875" customWidth="1"/>
    <col min="7690" max="7690" width="7" customWidth="1"/>
    <col min="7691" max="7691" width="16.5546875" customWidth="1"/>
    <col min="7692" max="7693" width="4.5546875" customWidth="1"/>
    <col min="7694" max="7694" width="7" customWidth="1"/>
    <col min="7695" max="7695" width="16.5546875" customWidth="1"/>
    <col min="7696" max="7697" width="4.5546875" customWidth="1"/>
    <col min="7698" max="7698" width="7" customWidth="1"/>
    <col min="7699" max="7699" width="16.5546875" customWidth="1"/>
    <col min="7701" max="7701" width="4.88671875" customWidth="1"/>
    <col min="7702" max="7702" width="6.33203125" customWidth="1"/>
    <col min="7703" max="7703" width="14.44140625" customWidth="1"/>
    <col min="7945" max="7945" width="4.5546875" customWidth="1"/>
    <col min="7946" max="7946" width="7" customWidth="1"/>
    <col min="7947" max="7947" width="16.5546875" customWidth="1"/>
    <col min="7948" max="7949" width="4.5546875" customWidth="1"/>
    <col min="7950" max="7950" width="7" customWidth="1"/>
    <col min="7951" max="7951" width="16.5546875" customWidth="1"/>
    <col min="7952" max="7953" width="4.5546875" customWidth="1"/>
    <col min="7954" max="7954" width="7" customWidth="1"/>
    <col min="7955" max="7955" width="16.5546875" customWidth="1"/>
    <col min="7957" max="7957" width="4.88671875" customWidth="1"/>
    <col min="7958" max="7958" width="6.33203125" customWidth="1"/>
    <col min="7959" max="7959" width="14.44140625" customWidth="1"/>
    <col min="8201" max="8201" width="4.5546875" customWidth="1"/>
    <col min="8202" max="8202" width="7" customWidth="1"/>
    <col min="8203" max="8203" width="16.5546875" customWidth="1"/>
    <col min="8204" max="8205" width="4.5546875" customWidth="1"/>
    <col min="8206" max="8206" width="7" customWidth="1"/>
    <col min="8207" max="8207" width="16.5546875" customWidth="1"/>
    <col min="8208" max="8209" width="4.5546875" customWidth="1"/>
    <col min="8210" max="8210" width="7" customWidth="1"/>
    <col min="8211" max="8211" width="16.5546875" customWidth="1"/>
    <col min="8213" max="8213" width="4.88671875" customWidth="1"/>
    <col min="8214" max="8214" width="6.33203125" customWidth="1"/>
    <col min="8215" max="8215" width="14.44140625" customWidth="1"/>
    <col min="8457" max="8457" width="4.5546875" customWidth="1"/>
    <col min="8458" max="8458" width="7" customWidth="1"/>
    <col min="8459" max="8459" width="16.5546875" customWidth="1"/>
    <col min="8460" max="8461" width="4.5546875" customWidth="1"/>
    <col min="8462" max="8462" width="7" customWidth="1"/>
    <col min="8463" max="8463" width="16.5546875" customWidth="1"/>
    <col min="8464" max="8465" width="4.5546875" customWidth="1"/>
    <col min="8466" max="8466" width="7" customWidth="1"/>
    <col min="8467" max="8467" width="16.5546875" customWidth="1"/>
    <col min="8469" max="8469" width="4.88671875" customWidth="1"/>
    <col min="8470" max="8470" width="6.33203125" customWidth="1"/>
    <col min="8471" max="8471" width="14.44140625" customWidth="1"/>
    <col min="8713" max="8713" width="4.5546875" customWidth="1"/>
    <col min="8714" max="8714" width="7" customWidth="1"/>
    <col min="8715" max="8715" width="16.5546875" customWidth="1"/>
    <col min="8716" max="8717" width="4.5546875" customWidth="1"/>
    <col min="8718" max="8718" width="7" customWidth="1"/>
    <col min="8719" max="8719" width="16.5546875" customWidth="1"/>
    <col min="8720" max="8721" width="4.5546875" customWidth="1"/>
    <col min="8722" max="8722" width="7" customWidth="1"/>
    <col min="8723" max="8723" width="16.5546875" customWidth="1"/>
    <col min="8725" max="8725" width="4.88671875" customWidth="1"/>
    <col min="8726" max="8726" width="6.33203125" customWidth="1"/>
    <col min="8727" max="8727" width="14.44140625" customWidth="1"/>
    <col min="8969" max="8969" width="4.5546875" customWidth="1"/>
    <col min="8970" max="8970" width="7" customWidth="1"/>
    <col min="8971" max="8971" width="16.5546875" customWidth="1"/>
    <col min="8972" max="8973" width="4.5546875" customWidth="1"/>
    <col min="8974" max="8974" width="7" customWidth="1"/>
    <col min="8975" max="8975" width="16.5546875" customWidth="1"/>
    <col min="8976" max="8977" width="4.5546875" customWidth="1"/>
    <col min="8978" max="8978" width="7" customWidth="1"/>
    <col min="8979" max="8979" width="16.5546875" customWidth="1"/>
    <col min="8981" max="8981" width="4.88671875" customWidth="1"/>
    <col min="8982" max="8982" width="6.33203125" customWidth="1"/>
    <col min="8983" max="8983" width="14.44140625" customWidth="1"/>
    <col min="9225" max="9225" width="4.5546875" customWidth="1"/>
    <col min="9226" max="9226" width="7" customWidth="1"/>
    <col min="9227" max="9227" width="16.5546875" customWidth="1"/>
    <col min="9228" max="9229" width="4.5546875" customWidth="1"/>
    <col min="9230" max="9230" width="7" customWidth="1"/>
    <col min="9231" max="9231" width="16.5546875" customWidth="1"/>
    <col min="9232" max="9233" width="4.5546875" customWidth="1"/>
    <col min="9234" max="9234" width="7" customWidth="1"/>
    <col min="9235" max="9235" width="16.5546875" customWidth="1"/>
    <col min="9237" max="9237" width="4.88671875" customWidth="1"/>
    <col min="9238" max="9238" width="6.33203125" customWidth="1"/>
    <col min="9239" max="9239" width="14.44140625" customWidth="1"/>
    <col min="9481" max="9481" width="4.5546875" customWidth="1"/>
    <col min="9482" max="9482" width="7" customWidth="1"/>
    <col min="9483" max="9483" width="16.5546875" customWidth="1"/>
    <col min="9484" max="9485" width="4.5546875" customWidth="1"/>
    <col min="9486" max="9486" width="7" customWidth="1"/>
    <col min="9487" max="9487" width="16.5546875" customWidth="1"/>
    <col min="9488" max="9489" width="4.5546875" customWidth="1"/>
    <col min="9490" max="9490" width="7" customWidth="1"/>
    <col min="9491" max="9491" width="16.5546875" customWidth="1"/>
    <col min="9493" max="9493" width="4.88671875" customWidth="1"/>
    <col min="9494" max="9494" width="6.33203125" customWidth="1"/>
    <col min="9495" max="9495" width="14.44140625" customWidth="1"/>
    <col min="9737" max="9737" width="4.5546875" customWidth="1"/>
    <col min="9738" max="9738" width="7" customWidth="1"/>
    <col min="9739" max="9739" width="16.5546875" customWidth="1"/>
    <col min="9740" max="9741" width="4.5546875" customWidth="1"/>
    <col min="9742" max="9742" width="7" customWidth="1"/>
    <col min="9743" max="9743" width="16.5546875" customWidth="1"/>
    <col min="9744" max="9745" width="4.5546875" customWidth="1"/>
    <col min="9746" max="9746" width="7" customWidth="1"/>
    <col min="9747" max="9747" width="16.5546875" customWidth="1"/>
    <col min="9749" max="9749" width="4.88671875" customWidth="1"/>
    <col min="9750" max="9750" width="6.33203125" customWidth="1"/>
    <col min="9751" max="9751" width="14.44140625" customWidth="1"/>
    <col min="9993" max="9993" width="4.5546875" customWidth="1"/>
    <col min="9994" max="9994" width="7" customWidth="1"/>
    <col min="9995" max="9995" width="16.5546875" customWidth="1"/>
    <col min="9996" max="9997" width="4.5546875" customWidth="1"/>
    <col min="9998" max="9998" width="7" customWidth="1"/>
    <col min="9999" max="9999" width="16.5546875" customWidth="1"/>
    <col min="10000" max="10001" width="4.5546875" customWidth="1"/>
    <col min="10002" max="10002" width="7" customWidth="1"/>
    <col min="10003" max="10003" width="16.5546875" customWidth="1"/>
    <col min="10005" max="10005" width="4.88671875" customWidth="1"/>
    <col min="10006" max="10006" width="6.33203125" customWidth="1"/>
    <col min="10007" max="10007" width="14.44140625" customWidth="1"/>
    <col min="10249" max="10249" width="4.5546875" customWidth="1"/>
    <col min="10250" max="10250" width="7" customWidth="1"/>
    <col min="10251" max="10251" width="16.5546875" customWidth="1"/>
    <col min="10252" max="10253" width="4.5546875" customWidth="1"/>
    <col min="10254" max="10254" width="7" customWidth="1"/>
    <col min="10255" max="10255" width="16.5546875" customWidth="1"/>
    <col min="10256" max="10257" width="4.5546875" customWidth="1"/>
    <col min="10258" max="10258" width="7" customWidth="1"/>
    <col min="10259" max="10259" width="16.5546875" customWidth="1"/>
    <col min="10261" max="10261" width="4.88671875" customWidth="1"/>
    <col min="10262" max="10262" width="6.33203125" customWidth="1"/>
    <col min="10263" max="10263" width="14.44140625" customWidth="1"/>
    <col min="10505" max="10505" width="4.5546875" customWidth="1"/>
    <col min="10506" max="10506" width="7" customWidth="1"/>
    <col min="10507" max="10507" width="16.5546875" customWidth="1"/>
    <col min="10508" max="10509" width="4.5546875" customWidth="1"/>
    <col min="10510" max="10510" width="7" customWidth="1"/>
    <col min="10511" max="10511" width="16.5546875" customWidth="1"/>
    <col min="10512" max="10513" width="4.5546875" customWidth="1"/>
    <col min="10514" max="10514" width="7" customWidth="1"/>
    <col min="10515" max="10515" width="16.5546875" customWidth="1"/>
    <col min="10517" max="10517" width="4.88671875" customWidth="1"/>
    <col min="10518" max="10518" width="6.33203125" customWidth="1"/>
    <col min="10519" max="10519" width="14.44140625" customWidth="1"/>
    <col min="10761" max="10761" width="4.5546875" customWidth="1"/>
    <col min="10762" max="10762" width="7" customWidth="1"/>
    <col min="10763" max="10763" width="16.5546875" customWidth="1"/>
    <col min="10764" max="10765" width="4.5546875" customWidth="1"/>
    <col min="10766" max="10766" width="7" customWidth="1"/>
    <col min="10767" max="10767" width="16.5546875" customWidth="1"/>
    <col min="10768" max="10769" width="4.5546875" customWidth="1"/>
    <col min="10770" max="10770" width="7" customWidth="1"/>
    <col min="10771" max="10771" width="16.5546875" customWidth="1"/>
    <col min="10773" max="10773" width="4.88671875" customWidth="1"/>
    <col min="10774" max="10774" width="6.33203125" customWidth="1"/>
    <col min="10775" max="10775" width="14.44140625" customWidth="1"/>
    <col min="11017" max="11017" width="4.5546875" customWidth="1"/>
    <col min="11018" max="11018" width="7" customWidth="1"/>
    <col min="11019" max="11019" width="16.5546875" customWidth="1"/>
    <col min="11020" max="11021" width="4.5546875" customWidth="1"/>
    <col min="11022" max="11022" width="7" customWidth="1"/>
    <col min="11023" max="11023" width="16.5546875" customWidth="1"/>
    <col min="11024" max="11025" width="4.5546875" customWidth="1"/>
    <col min="11026" max="11026" width="7" customWidth="1"/>
    <col min="11027" max="11027" width="16.5546875" customWidth="1"/>
    <col min="11029" max="11029" width="4.88671875" customWidth="1"/>
    <col min="11030" max="11030" width="6.33203125" customWidth="1"/>
    <col min="11031" max="11031" width="14.44140625" customWidth="1"/>
    <col min="11273" max="11273" width="4.5546875" customWidth="1"/>
    <col min="11274" max="11274" width="7" customWidth="1"/>
    <col min="11275" max="11275" width="16.5546875" customWidth="1"/>
    <col min="11276" max="11277" width="4.5546875" customWidth="1"/>
    <col min="11278" max="11278" width="7" customWidth="1"/>
    <col min="11279" max="11279" width="16.5546875" customWidth="1"/>
    <col min="11280" max="11281" width="4.5546875" customWidth="1"/>
    <col min="11282" max="11282" width="7" customWidth="1"/>
    <col min="11283" max="11283" width="16.5546875" customWidth="1"/>
    <col min="11285" max="11285" width="4.88671875" customWidth="1"/>
    <col min="11286" max="11286" width="6.33203125" customWidth="1"/>
    <col min="11287" max="11287" width="14.44140625" customWidth="1"/>
    <col min="11529" max="11529" width="4.5546875" customWidth="1"/>
    <col min="11530" max="11530" width="7" customWidth="1"/>
    <col min="11531" max="11531" width="16.5546875" customWidth="1"/>
    <col min="11532" max="11533" width="4.5546875" customWidth="1"/>
    <col min="11534" max="11534" width="7" customWidth="1"/>
    <col min="11535" max="11535" width="16.5546875" customWidth="1"/>
    <col min="11536" max="11537" width="4.5546875" customWidth="1"/>
    <col min="11538" max="11538" width="7" customWidth="1"/>
    <col min="11539" max="11539" width="16.5546875" customWidth="1"/>
    <col min="11541" max="11541" width="4.88671875" customWidth="1"/>
    <col min="11542" max="11542" width="6.33203125" customWidth="1"/>
    <col min="11543" max="11543" width="14.44140625" customWidth="1"/>
    <col min="11785" max="11785" width="4.5546875" customWidth="1"/>
    <col min="11786" max="11786" width="7" customWidth="1"/>
    <col min="11787" max="11787" width="16.5546875" customWidth="1"/>
    <col min="11788" max="11789" width="4.5546875" customWidth="1"/>
    <col min="11790" max="11790" width="7" customWidth="1"/>
    <col min="11791" max="11791" width="16.5546875" customWidth="1"/>
    <col min="11792" max="11793" width="4.5546875" customWidth="1"/>
    <col min="11794" max="11794" width="7" customWidth="1"/>
    <col min="11795" max="11795" width="16.5546875" customWidth="1"/>
    <col min="11797" max="11797" width="4.88671875" customWidth="1"/>
    <col min="11798" max="11798" width="6.33203125" customWidth="1"/>
    <col min="11799" max="11799" width="14.44140625" customWidth="1"/>
    <col min="12041" max="12041" width="4.5546875" customWidth="1"/>
    <col min="12042" max="12042" width="7" customWidth="1"/>
    <col min="12043" max="12043" width="16.5546875" customWidth="1"/>
    <col min="12044" max="12045" width="4.5546875" customWidth="1"/>
    <col min="12046" max="12046" width="7" customWidth="1"/>
    <col min="12047" max="12047" width="16.5546875" customWidth="1"/>
    <col min="12048" max="12049" width="4.5546875" customWidth="1"/>
    <col min="12050" max="12050" width="7" customWidth="1"/>
    <col min="12051" max="12051" width="16.5546875" customWidth="1"/>
    <col min="12053" max="12053" width="4.88671875" customWidth="1"/>
    <col min="12054" max="12054" width="6.33203125" customWidth="1"/>
    <col min="12055" max="12055" width="14.44140625" customWidth="1"/>
    <col min="12297" max="12297" width="4.5546875" customWidth="1"/>
    <col min="12298" max="12298" width="7" customWidth="1"/>
    <col min="12299" max="12299" width="16.5546875" customWidth="1"/>
    <col min="12300" max="12301" width="4.5546875" customWidth="1"/>
    <col min="12302" max="12302" width="7" customWidth="1"/>
    <col min="12303" max="12303" width="16.5546875" customWidth="1"/>
    <col min="12304" max="12305" width="4.5546875" customWidth="1"/>
    <col min="12306" max="12306" width="7" customWidth="1"/>
    <col min="12307" max="12307" width="16.5546875" customWidth="1"/>
    <col min="12309" max="12309" width="4.88671875" customWidth="1"/>
    <col min="12310" max="12310" width="6.33203125" customWidth="1"/>
    <col min="12311" max="12311" width="14.44140625" customWidth="1"/>
    <col min="12553" max="12553" width="4.5546875" customWidth="1"/>
    <col min="12554" max="12554" width="7" customWidth="1"/>
    <col min="12555" max="12555" width="16.5546875" customWidth="1"/>
    <col min="12556" max="12557" width="4.5546875" customWidth="1"/>
    <col min="12558" max="12558" width="7" customWidth="1"/>
    <col min="12559" max="12559" width="16.5546875" customWidth="1"/>
    <col min="12560" max="12561" width="4.5546875" customWidth="1"/>
    <col min="12562" max="12562" width="7" customWidth="1"/>
    <col min="12563" max="12563" width="16.5546875" customWidth="1"/>
    <col min="12565" max="12565" width="4.88671875" customWidth="1"/>
    <col min="12566" max="12566" width="6.33203125" customWidth="1"/>
    <col min="12567" max="12567" width="14.44140625" customWidth="1"/>
    <col min="12809" max="12809" width="4.5546875" customWidth="1"/>
    <col min="12810" max="12810" width="7" customWidth="1"/>
    <col min="12811" max="12811" width="16.5546875" customWidth="1"/>
    <col min="12812" max="12813" width="4.5546875" customWidth="1"/>
    <col min="12814" max="12814" width="7" customWidth="1"/>
    <col min="12815" max="12815" width="16.5546875" customWidth="1"/>
    <col min="12816" max="12817" width="4.5546875" customWidth="1"/>
    <col min="12818" max="12818" width="7" customWidth="1"/>
    <col min="12819" max="12819" width="16.5546875" customWidth="1"/>
    <col min="12821" max="12821" width="4.88671875" customWidth="1"/>
    <col min="12822" max="12822" width="6.33203125" customWidth="1"/>
    <col min="12823" max="12823" width="14.44140625" customWidth="1"/>
    <col min="13065" max="13065" width="4.5546875" customWidth="1"/>
    <col min="13066" max="13066" width="7" customWidth="1"/>
    <col min="13067" max="13067" width="16.5546875" customWidth="1"/>
    <col min="13068" max="13069" width="4.5546875" customWidth="1"/>
    <col min="13070" max="13070" width="7" customWidth="1"/>
    <col min="13071" max="13071" width="16.5546875" customWidth="1"/>
    <col min="13072" max="13073" width="4.5546875" customWidth="1"/>
    <col min="13074" max="13074" width="7" customWidth="1"/>
    <col min="13075" max="13075" width="16.5546875" customWidth="1"/>
    <col min="13077" max="13077" width="4.88671875" customWidth="1"/>
    <col min="13078" max="13078" width="6.33203125" customWidth="1"/>
    <col min="13079" max="13079" width="14.44140625" customWidth="1"/>
    <col min="13321" max="13321" width="4.5546875" customWidth="1"/>
    <col min="13322" max="13322" width="7" customWidth="1"/>
    <col min="13323" max="13323" width="16.5546875" customWidth="1"/>
    <col min="13324" max="13325" width="4.5546875" customWidth="1"/>
    <col min="13326" max="13326" width="7" customWidth="1"/>
    <col min="13327" max="13327" width="16.5546875" customWidth="1"/>
    <col min="13328" max="13329" width="4.5546875" customWidth="1"/>
    <col min="13330" max="13330" width="7" customWidth="1"/>
    <col min="13331" max="13331" width="16.5546875" customWidth="1"/>
    <col min="13333" max="13333" width="4.88671875" customWidth="1"/>
    <col min="13334" max="13334" width="6.33203125" customWidth="1"/>
    <col min="13335" max="13335" width="14.44140625" customWidth="1"/>
    <col min="13577" max="13577" width="4.5546875" customWidth="1"/>
    <col min="13578" max="13578" width="7" customWidth="1"/>
    <col min="13579" max="13579" width="16.5546875" customWidth="1"/>
    <col min="13580" max="13581" width="4.5546875" customWidth="1"/>
    <col min="13582" max="13582" width="7" customWidth="1"/>
    <col min="13583" max="13583" width="16.5546875" customWidth="1"/>
    <col min="13584" max="13585" width="4.5546875" customWidth="1"/>
    <col min="13586" max="13586" width="7" customWidth="1"/>
    <col min="13587" max="13587" width="16.5546875" customWidth="1"/>
    <col min="13589" max="13589" width="4.88671875" customWidth="1"/>
    <col min="13590" max="13590" width="6.33203125" customWidth="1"/>
    <col min="13591" max="13591" width="14.44140625" customWidth="1"/>
    <col min="13833" max="13833" width="4.5546875" customWidth="1"/>
    <col min="13834" max="13834" width="7" customWidth="1"/>
    <col min="13835" max="13835" width="16.5546875" customWidth="1"/>
    <col min="13836" max="13837" width="4.5546875" customWidth="1"/>
    <col min="13838" max="13838" width="7" customWidth="1"/>
    <col min="13839" max="13839" width="16.5546875" customWidth="1"/>
    <col min="13840" max="13841" width="4.5546875" customWidth="1"/>
    <col min="13842" max="13842" width="7" customWidth="1"/>
    <col min="13843" max="13843" width="16.5546875" customWidth="1"/>
    <col min="13845" max="13845" width="4.88671875" customWidth="1"/>
    <col min="13846" max="13846" width="6.33203125" customWidth="1"/>
    <col min="13847" max="13847" width="14.44140625" customWidth="1"/>
    <col min="14089" max="14089" width="4.5546875" customWidth="1"/>
    <col min="14090" max="14090" width="7" customWidth="1"/>
    <col min="14091" max="14091" width="16.5546875" customWidth="1"/>
    <col min="14092" max="14093" width="4.5546875" customWidth="1"/>
    <col min="14094" max="14094" width="7" customWidth="1"/>
    <col min="14095" max="14095" width="16.5546875" customWidth="1"/>
    <col min="14096" max="14097" width="4.5546875" customWidth="1"/>
    <col min="14098" max="14098" width="7" customWidth="1"/>
    <col min="14099" max="14099" width="16.5546875" customWidth="1"/>
    <col min="14101" max="14101" width="4.88671875" customWidth="1"/>
    <col min="14102" max="14102" width="6.33203125" customWidth="1"/>
    <col min="14103" max="14103" width="14.44140625" customWidth="1"/>
    <col min="14345" max="14345" width="4.5546875" customWidth="1"/>
    <col min="14346" max="14346" width="7" customWidth="1"/>
    <col min="14347" max="14347" width="16.5546875" customWidth="1"/>
    <col min="14348" max="14349" width="4.5546875" customWidth="1"/>
    <col min="14350" max="14350" width="7" customWidth="1"/>
    <col min="14351" max="14351" width="16.5546875" customWidth="1"/>
    <col min="14352" max="14353" width="4.5546875" customWidth="1"/>
    <col min="14354" max="14354" width="7" customWidth="1"/>
    <col min="14355" max="14355" width="16.5546875" customWidth="1"/>
    <col min="14357" max="14357" width="4.88671875" customWidth="1"/>
    <col min="14358" max="14358" width="6.33203125" customWidth="1"/>
    <col min="14359" max="14359" width="14.44140625" customWidth="1"/>
    <col min="14601" max="14601" width="4.5546875" customWidth="1"/>
    <col min="14602" max="14602" width="7" customWidth="1"/>
    <col min="14603" max="14603" width="16.5546875" customWidth="1"/>
    <col min="14604" max="14605" width="4.5546875" customWidth="1"/>
    <col min="14606" max="14606" width="7" customWidth="1"/>
    <col min="14607" max="14607" width="16.5546875" customWidth="1"/>
    <col min="14608" max="14609" width="4.5546875" customWidth="1"/>
    <col min="14610" max="14610" width="7" customWidth="1"/>
    <col min="14611" max="14611" width="16.5546875" customWidth="1"/>
    <col min="14613" max="14613" width="4.88671875" customWidth="1"/>
    <col min="14614" max="14614" width="6.33203125" customWidth="1"/>
    <col min="14615" max="14615" width="14.44140625" customWidth="1"/>
    <col min="14857" max="14857" width="4.5546875" customWidth="1"/>
    <col min="14858" max="14858" width="7" customWidth="1"/>
    <col min="14859" max="14859" width="16.5546875" customWidth="1"/>
    <col min="14860" max="14861" width="4.5546875" customWidth="1"/>
    <col min="14862" max="14862" width="7" customWidth="1"/>
    <col min="14863" max="14863" width="16.5546875" customWidth="1"/>
    <col min="14864" max="14865" width="4.5546875" customWidth="1"/>
    <col min="14866" max="14866" width="7" customWidth="1"/>
    <col min="14867" max="14867" width="16.5546875" customWidth="1"/>
    <col min="14869" max="14869" width="4.88671875" customWidth="1"/>
    <col min="14870" max="14870" width="6.33203125" customWidth="1"/>
    <col min="14871" max="14871" width="14.44140625" customWidth="1"/>
    <col min="15113" max="15113" width="4.5546875" customWidth="1"/>
    <col min="15114" max="15114" width="7" customWidth="1"/>
    <col min="15115" max="15115" width="16.5546875" customWidth="1"/>
    <col min="15116" max="15117" width="4.5546875" customWidth="1"/>
    <col min="15118" max="15118" width="7" customWidth="1"/>
    <col min="15119" max="15119" width="16.5546875" customWidth="1"/>
    <col min="15120" max="15121" width="4.5546875" customWidth="1"/>
    <col min="15122" max="15122" width="7" customWidth="1"/>
    <col min="15123" max="15123" width="16.5546875" customWidth="1"/>
    <col min="15125" max="15125" width="4.88671875" customWidth="1"/>
    <col min="15126" max="15126" width="6.33203125" customWidth="1"/>
    <col min="15127" max="15127" width="14.44140625" customWidth="1"/>
    <col min="15369" max="15369" width="4.5546875" customWidth="1"/>
    <col min="15370" max="15370" width="7" customWidth="1"/>
    <col min="15371" max="15371" width="16.5546875" customWidth="1"/>
    <col min="15372" max="15373" width="4.5546875" customWidth="1"/>
    <col min="15374" max="15374" width="7" customWidth="1"/>
    <col min="15375" max="15375" width="16.5546875" customWidth="1"/>
    <col min="15376" max="15377" width="4.5546875" customWidth="1"/>
    <col min="15378" max="15378" width="7" customWidth="1"/>
    <col min="15379" max="15379" width="16.5546875" customWidth="1"/>
    <col min="15381" max="15381" width="4.88671875" customWidth="1"/>
    <col min="15382" max="15382" width="6.33203125" customWidth="1"/>
    <col min="15383" max="15383" width="14.44140625" customWidth="1"/>
    <col min="15625" max="15625" width="4.5546875" customWidth="1"/>
    <col min="15626" max="15626" width="7" customWidth="1"/>
    <col min="15627" max="15627" width="16.5546875" customWidth="1"/>
    <col min="15628" max="15629" width="4.5546875" customWidth="1"/>
    <col min="15630" max="15630" width="7" customWidth="1"/>
    <col min="15631" max="15631" width="16.5546875" customWidth="1"/>
    <col min="15632" max="15633" width="4.5546875" customWidth="1"/>
    <col min="15634" max="15634" width="7" customWidth="1"/>
    <col min="15635" max="15635" width="16.5546875" customWidth="1"/>
    <col min="15637" max="15637" width="4.88671875" customWidth="1"/>
    <col min="15638" max="15638" width="6.33203125" customWidth="1"/>
    <col min="15639" max="15639" width="14.44140625" customWidth="1"/>
    <col min="15881" max="15881" width="4.5546875" customWidth="1"/>
    <col min="15882" max="15882" width="7" customWidth="1"/>
    <col min="15883" max="15883" width="16.5546875" customWidth="1"/>
    <col min="15884" max="15885" width="4.5546875" customWidth="1"/>
    <col min="15886" max="15886" width="7" customWidth="1"/>
    <col min="15887" max="15887" width="16.5546875" customWidth="1"/>
    <col min="15888" max="15889" width="4.5546875" customWidth="1"/>
    <col min="15890" max="15890" width="7" customWidth="1"/>
    <col min="15891" max="15891" width="16.5546875" customWidth="1"/>
    <col min="15893" max="15893" width="4.88671875" customWidth="1"/>
    <col min="15894" max="15894" width="6.33203125" customWidth="1"/>
    <col min="15895" max="15895" width="14.44140625" customWidth="1"/>
    <col min="16137" max="16137" width="4.5546875" customWidth="1"/>
    <col min="16138" max="16138" width="7" customWidth="1"/>
    <col min="16139" max="16139" width="16.5546875" customWidth="1"/>
    <col min="16140" max="16141" width="4.5546875" customWidth="1"/>
    <col min="16142" max="16142" width="7" customWidth="1"/>
    <col min="16143" max="16143" width="16.5546875" customWidth="1"/>
    <col min="16144" max="16145" width="4.5546875" customWidth="1"/>
    <col min="16146" max="16146" width="7" customWidth="1"/>
    <col min="16147" max="16147" width="16.5546875" customWidth="1"/>
    <col min="16149" max="16149" width="4.88671875" customWidth="1"/>
    <col min="16150" max="16150" width="6.33203125" customWidth="1"/>
    <col min="16151" max="16151" width="14.44140625" customWidth="1"/>
  </cols>
  <sheetData>
    <row r="1" spans="1:26" ht="29.85" customHeight="1">
      <c r="A1" s="98" t="s">
        <v>492</v>
      </c>
      <c r="I1" s="29"/>
    </row>
    <row r="2" spans="1:26" ht="27.2" customHeight="1">
      <c r="A2" s="91" t="s">
        <v>138</v>
      </c>
      <c r="I2" s="91" t="s">
        <v>139</v>
      </c>
      <c r="J2" s="30"/>
      <c r="K2" s="30"/>
      <c r="L2" s="30"/>
      <c r="M2" s="30"/>
      <c r="N2" s="30"/>
      <c r="O2" s="222"/>
      <c r="P2" s="222"/>
      <c r="R2" s="30"/>
      <c r="S2" s="30"/>
    </row>
    <row r="3" spans="1:26" s="28" customFormat="1" ht="14.25" customHeight="1">
      <c r="A3" s="223"/>
      <c r="B3" s="223"/>
      <c r="C3" s="223"/>
      <c r="D3" s="224"/>
      <c r="E3" s="224"/>
      <c r="F3" s="225"/>
      <c r="G3" s="225"/>
      <c r="I3" s="31"/>
      <c r="J3" s="31"/>
      <c r="K3" s="31"/>
      <c r="L3" s="31"/>
      <c r="M3" s="31"/>
      <c r="N3" s="31"/>
      <c r="O3" s="31"/>
      <c r="P3" s="31"/>
      <c r="Q3" s="31"/>
      <c r="R3" s="31"/>
      <c r="S3" s="31"/>
    </row>
    <row r="4" spans="1:26" s="1" customFormat="1" ht="12.95" customHeight="1">
      <c r="I4" s="32"/>
      <c r="J4" s="32"/>
      <c r="K4" s="32"/>
      <c r="L4" s="32"/>
      <c r="M4" s="32"/>
      <c r="N4" s="32"/>
      <c r="O4" s="32"/>
      <c r="P4" s="32"/>
      <c r="Q4" s="32"/>
      <c r="R4" s="32"/>
      <c r="S4" s="32"/>
    </row>
    <row r="5" spans="1:26" s="101" customFormat="1" ht="39.4" customHeight="1">
      <c r="A5" s="101" t="s">
        <v>140</v>
      </c>
      <c r="B5" s="101" t="s">
        <v>141</v>
      </c>
      <c r="C5" s="101" t="s">
        <v>468</v>
      </c>
      <c r="D5" s="101" t="s">
        <v>143</v>
      </c>
      <c r="E5" s="101" t="s">
        <v>144</v>
      </c>
      <c r="F5" s="101" t="s">
        <v>145</v>
      </c>
      <c r="G5" s="101" t="s">
        <v>146</v>
      </c>
      <c r="I5" s="101" t="s">
        <v>140</v>
      </c>
      <c r="J5" s="101" t="s">
        <v>141</v>
      </c>
      <c r="K5" s="101" t="s">
        <v>493</v>
      </c>
      <c r="M5" s="101" t="s">
        <v>140</v>
      </c>
      <c r="N5" s="101" t="s">
        <v>141</v>
      </c>
      <c r="O5" s="101" t="s">
        <v>494</v>
      </c>
      <c r="Q5" s="101" t="s">
        <v>140</v>
      </c>
      <c r="R5" s="101" t="s">
        <v>141</v>
      </c>
      <c r="S5" s="101" t="s">
        <v>495</v>
      </c>
      <c r="U5" s="101" t="s">
        <v>140</v>
      </c>
      <c r="V5" s="101" t="s">
        <v>141</v>
      </c>
      <c r="W5" s="101" t="s">
        <v>496</v>
      </c>
    </row>
    <row r="6" spans="1:26" s="1" customFormat="1" ht="12.75">
      <c r="A6" s="234">
        <v>1</v>
      </c>
      <c r="B6" s="235">
        <v>0</v>
      </c>
      <c r="C6" s="231" t="s">
        <v>497</v>
      </c>
      <c r="D6" s="231" t="s">
        <v>142</v>
      </c>
      <c r="E6" s="231" t="s">
        <v>154</v>
      </c>
      <c r="F6" s="232">
        <v>-58.393599999999999</v>
      </c>
      <c r="G6" s="233">
        <v>-34.645400000000002</v>
      </c>
      <c r="I6" s="1">
        <v>1</v>
      </c>
      <c r="J6" s="13">
        <v>0</v>
      </c>
      <c r="K6" s="1" t="s">
        <v>497</v>
      </c>
      <c r="M6" s="1">
        <v>1</v>
      </c>
      <c r="N6" s="13">
        <v>0</v>
      </c>
      <c r="O6" s="1" t="s">
        <v>497</v>
      </c>
      <c r="Q6" s="1">
        <v>1</v>
      </c>
      <c r="R6" s="13">
        <v>0</v>
      </c>
      <c r="S6" s="1" t="s">
        <v>498</v>
      </c>
      <c r="U6" s="1">
        <v>1</v>
      </c>
      <c r="V6" s="13">
        <v>0</v>
      </c>
      <c r="W6" s="1" t="s">
        <v>499</v>
      </c>
      <c r="X6" s="13"/>
    </row>
    <row r="7" spans="1:26" s="1" customFormat="1" ht="12.75">
      <c r="A7" s="1">
        <v>2</v>
      </c>
      <c r="B7" s="20">
        <v>2.4319999999999999</v>
      </c>
      <c r="C7" s="226" t="s">
        <v>500</v>
      </c>
      <c r="D7" s="226" t="s">
        <v>142</v>
      </c>
      <c r="E7" s="226" t="s">
        <v>154</v>
      </c>
      <c r="F7" s="22">
        <v>-58.413654000000001</v>
      </c>
      <c r="G7" s="23">
        <v>-34.64903199999997</v>
      </c>
      <c r="I7" s="1">
        <v>2</v>
      </c>
      <c r="J7" s="13">
        <v>2.4319999999999999</v>
      </c>
      <c r="K7" s="1" t="s">
        <v>500</v>
      </c>
      <c r="M7" s="1">
        <v>2</v>
      </c>
      <c r="N7" s="13">
        <v>2.4319999999999999</v>
      </c>
      <c r="O7" s="1" t="s">
        <v>500</v>
      </c>
      <c r="Q7" s="1">
        <v>2</v>
      </c>
      <c r="R7" s="13">
        <v>2.7330000000000001</v>
      </c>
      <c r="S7" s="1" t="s">
        <v>501</v>
      </c>
      <c r="U7" s="1">
        <v>2</v>
      </c>
      <c r="V7" s="13">
        <v>0.94299999999999962</v>
      </c>
      <c r="W7" s="1" t="s">
        <v>502</v>
      </c>
      <c r="X7" s="13"/>
      <c r="Y7" s="13"/>
      <c r="Z7" s="13"/>
    </row>
    <row r="8" spans="1:26" s="1" customFormat="1" ht="12.75">
      <c r="A8" s="1">
        <v>3</v>
      </c>
      <c r="B8" s="20">
        <v>5.734</v>
      </c>
      <c r="C8" s="226" t="s">
        <v>503</v>
      </c>
      <c r="D8" s="226" t="s">
        <v>142</v>
      </c>
      <c r="E8" s="226" t="s">
        <v>154</v>
      </c>
      <c r="F8" s="22">
        <v>-58.440245999999163</v>
      </c>
      <c r="G8" s="23">
        <v>-34.662218000000117</v>
      </c>
      <c r="I8" s="1">
        <v>3</v>
      </c>
      <c r="J8" s="13">
        <v>5.734</v>
      </c>
      <c r="K8" s="1" t="s">
        <v>503</v>
      </c>
      <c r="M8" s="1">
        <v>3</v>
      </c>
      <c r="N8" s="13">
        <v>5.734</v>
      </c>
      <c r="O8" s="1" t="s">
        <v>503</v>
      </c>
      <c r="Q8" s="1">
        <v>3</v>
      </c>
      <c r="R8" s="13">
        <v>4.6440000000000001</v>
      </c>
      <c r="S8" s="1" t="s">
        <v>504</v>
      </c>
      <c r="U8" s="1">
        <v>3</v>
      </c>
      <c r="V8" s="13">
        <v>1.9429999999999996</v>
      </c>
      <c r="W8" s="1" t="s">
        <v>505</v>
      </c>
      <c r="Y8" s="13"/>
      <c r="Z8" s="13"/>
    </row>
    <row r="9" spans="1:26" s="1" customFormat="1" ht="12.75">
      <c r="A9" s="1">
        <v>4</v>
      </c>
      <c r="B9" s="20">
        <v>6.6</v>
      </c>
      <c r="C9" s="226" t="s">
        <v>506</v>
      </c>
      <c r="D9" s="226" t="s">
        <v>142</v>
      </c>
      <c r="E9" s="226" t="s">
        <v>154</v>
      </c>
      <c r="F9" s="22">
        <v>-58.447130000000286</v>
      </c>
      <c r="G9" s="23">
        <v>-34.665131999999787</v>
      </c>
      <c r="I9" s="1">
        <v>4</v>
      </c>
      <c r="J9" s="13">
        <v>6.6</v>
      </c>
      <c r="K9" s="1" t="s">
        <v>506</v>
      </c>
      <c r="M9" s="1">
        <v>4</v>
      </c>
      <c r="N9" s="13">
        <v>6.6</v>
      </c>
      <c r="O9" s="1" t="s">
        <v>506</v>
      </c>
      <c r="Q9" s="1">
        <v>4</v>
      </c>
      <c r="R9" s="13">
        <v>5.9980000000000002</v>
      </c>
      <c r="S9" s="1" t="s">
        <v>507</v>
      </c>
      <c r="U9" s="1">
        <v>4</v>
      </c>
      <c r="V9" s="13">
        <v>3.1839999999999993</v>
      </c>
      <c r="W9" s="1" t="s">
        <v>508</v>
      </c>
      <c r="Y9" s="13"/>
      <c r="Z9" s="13"/>
    </row>
    <row r="10" spans="1:26" s="1" customFormat="1" ht="12.95" customHeight="1">
      <c r="A10" s="1">
        <v>5</v>
      </c>
      <c r="B10" s="20">
        <v>9.4809999999999999</v>
      </c>
      <c r="C10" s="226" t="s">
        <v>509</v>
      </c>
      <c r="D10" s="226" t="s">
        <v>142</v>
      </c>
      <c r="E10" s="226" t="s">
        <v>154</v>
      </c>
      <c r="F10" s="22">
        <v>-58.4768100000001</v>
      </c>
      <c r="G10" s="23">
        <v>-34.677544999999832</v>
      </c>
      <c r="I10" s="1">
        <v>5</v>
      </c>
      <c r="J10" s="13">
        <v>9.4809999999999999</v>
      </c>
      <c r="K10" s="1" t="s">
        <v>509</v>
      </c>
      <c r="M10" s="1">
        <v>5</v>
      </c>
      <c r="N10" s="13">
        <v>9.4809999999999999</v>
      </c>
      <c r="O10" s="1" t="s">
        <v>509</v>
      </c>
      <c r="Q10" s="1">
        <v>5</v>
      </c>
      <c r="R10" s="13">
        <v>8.42</v>
      </c>
      <c r="S10" s="1" t="s">
        <v>510</v>
      </c>
      <c r="U10" s="1">
        <v>5</v>
      </c>
      <c r="V10" s="13">
        <v>4.5050000000000008</v>
      </c>
      <c r="W10" s="1" t="s">
        <v>511</v>
      </c>
      <c r="Y10" s="13"/>
      <c r="Z10" s="13"/>
    </row>
    <row r="11" spans="1:26" s="1" customFormat="1" ht="12.95" customHeight="1">
      <c r="A11" s="1">
        <v>6</v>
      </c>
      <c r="B11" s="20">
        <v>11.157999999999999</v>
      </c>
      <c r="C11" s="226" t="s">
        <v>512</v>
      </c>
      <c r="D11" s="226" t="s">
        <v>142</v>
      </c>
      <c r="E11" s="226" t="s">
        <v>255</v>
      </c>
      <c r="F11" s="22">
        <v>-58.492524000000486</v>
      </c>
      <c r="G11" s="23">
        <v>-34.684217999999873</v>
      </c>
      <c r="I11" s="1">
        <v>6</v>
      </c>
      <c r="J11" s="13">
        <v>11.157999999999999</v>
      </c>
      <c r="K11" s="1" t="s">
        <v>512</v>
      </c>
      <c r="M11" s="1">
        <v>6</v>
      </c>
      <c r="N11" s="13">
        <v>11.157999999999999</v>
      </c>
      <c r="O11" s="1" t="s">
        <v>512</v>
      </c>
      <c r="Q11" s="1">
        <v>6</v>
      </c>
      <c r="R11" s="13">
        <v>10.141999999999999</v>
      </c>
      <c r="S11" s="1" t="s">
        <v>513</v>
      </c>
      <c r="U11" s="1">
        <v>6</v>
      </c>
      <c r="V11" s="13">
        <v>7.822000000000001</v>
      </c>
      <c r="W11" s="1" t="s">
        <v>514</v>
      </c>
      <c r="Y11" s="13"/>
      <c r="Z11" s="13"/>
    </row>
    <row r="12" spans="1:26" s="1" customFormat="1" ht="12.75">
      <c r="A12" s="1">
        <v>7</v>
      </c>
      <c r="B12" s="20">
        <v>12.695</v>
      </c>
      <c r="C12" s="226" t="s">
        <v>515</v>
      </c>
      <c r="D12" s="226" t="s">
        <v>142</v>
      </c>
      <c r="E12" s="226" t="s">
        <v>255</v>
      </c>
      <c r="F12" s="22">
        <v>-58.507202000000476</v>
      </c>
      <c r="G12" s="23">
        <v>-34.690152999999647</v>
      </c>
      <c r="I12" s="1">
        <v>7</v>
      </c>
      <c r="J12" s="13">
        <v>12.695</v>
      </c>
      <c r="K12" s="1" t="s">
        <v>515</v>
      </c>
      <c r="M12" s="1">
        <v>7</v>
      </c>
      <c r="N12" s="13">
        <v>12.695</v>
      </c>
      <c r="O12" s="1" t="s">
        <v>515</v>
      </c>
      <c r="Q12" s="1">
        <v>7</v>
      </c>
      <c r="R12" s="13">
        <v>12.6</v>
      </c>
      <c r="S12" s="1" t="s">
        <v>499</v>
      </c>
      <c r="U12" s="1">
        <v>7</v>
      </c>
      <c r="V12" s="13">
        <v>11.423</v>
      </c>
      <c r="W12" s="1" t="s">
        <v>516</v>
      </c>
      <c r="Y12" s="13"/>
      <c r="Z12" s="13"/>
    </row>
    <row r="13" spans="1:26" s="1" customFormat="1" ht="12.75">
      <c r="A13" s="1">
        <v>8</v>
      </c>
      <c r="B13" s="20">
        <v>14.672000000000001</v>
      </c>
      <c r="C13" s="226" t="s">
        <v>517</v>
      </c>
      <c r="D13" s="226" t="s">
        <v>142</v>
      </c>
      <c r="E13" s="226" t="s">
        <v>255</v>
      </c>
      <c r="F13" s="22">
        <v>-58.511341000000392</v>
      </c>
      <c r="G13" s="23">
        <v>-34.702998999999906</v>
      </c>
      <c r="I13" s="1">
        <v>8</v>
      </c>
      <c r="J13" s="13">
        <v>14.672000000000001</v>
      </c>
      <c r="K13" s="1" t="s">
        <v>517</v>
      </c>
      <c r="M13" s="1">
        <v>8</v>
      </c>
      <c r="N13" s="13">
        <v>14.672000000000001</v>
      </c>
      <c r="O13" s="1" t="s">
        <v>517</v>
      </c>
      <c r="Q13" s="1">
        <v>8</v>
      </c>
      <c r="R13" s="13">
        <v>13.542999999999999</v>
      </c>
      <c r="S13" s="1" t="s">
        <v>518</v>
      </c>
      <c r="U13" s="1">
        <v>8</v>
      </c>
      <c r="V13" s="13">
        <v>13.453999999999999</v>
      </c>
      <c r="W13" s="1" t="s">
        <v>519</v>
      </c>
      <c r="Y13" s="13"/>
      <c r="Z13" s="13"/>
    </row>
    <row r="14" spans="1:26" s="1" customFormat="1" ht="12.95" customHeight="1">
      <c r="A14" s="1">
        <v>9</v>
      </c>
      <c r="B14" s="20">
        <v>15.833</v>
      </c>
      <c r="C14" s="226" t="s">
        <v>520</v>
      </c>
      <c r="D14" s="226" t="s">
        <v>142</v>
      </c>
      <c r="E14" s="226" t="s">
        <v>255</v>
      </c>
      <c r="F14" s="22">
        <v>-58.505777999999495</v>
      </c>
      <c r="G14" s="23">
        <v>-34.710175000000142</v>
      </c>
      <c r="I14" s="1">
        <v>9</v>
      </c>
      <c r="J14" s="13">
        <v>15.833</v>
      </c>
      <c r="K14" s="1" t="s">
        <v>520</v>
      </c>
      <c r="M14" s="1">
        <v>9</v>
      </c>
      <c r="N14" s="13">
        <v>16.172000000000001</v>
      </c>
      <c r="O14" s="1" t="s">
        <v>502</v>
      </c>
      <c r="P14" s="13"/>
      <c r="U14" s="1">
        <v>9</v>
      </c>
      <c r="V14" s="13">
        <v>17.024000000000001</v>
      </c>
      <c r="W14" s="1" t="s">
        <v>521</v>
      </c>
      <c r="Y14" s="13"/>
      <c r="Z14" s="13"/>
    </row>
    <row r="15" spans="1:26" s="1" customFormat="1" ht="12.75">
      <c r="A15" s="1">
        <v>10</v>
      </c>
      <c r="B15" s="20">
        <v>18.454999999999998</v>
      </c>
      <c r="C15" s="226" t="s">
        <v>522</v>
      </c>
      <c r="D15" s="226" t="s">
        <v>142</v>
      </c>
      <c r="E15" s="226" t="s">
        <v>255</v>
      </c>
      <c r="F15" s="22">
        <v>-58.530211000000257</v>
      </c>
      <c r="G15" s="23">
        <v>-34.72216299999991</v>
      </c>
      <c r="I15" s="1">
        <v>10</v>
      </c>
      <c r="J15" s="13">
        <v>18.454999999999998</v>
      </c>
      <c r="K15" s="1" t="s">
        <v>522</v>
      </c>
      <c r="M15" s="1">
        <v>10</v>
      </c>
      <c r="N15" s="13">
        <v>17.172000000000001</v>
      </c>
      <c r="O15" s="1" t="s">
        <v>523</v>
      </c>
      <c r="P15" s="13"/>
      <c r="Q15" s="1" t="s">
        <v>524</v>
      </c>
    </row>
    <row r="16" spans="1:26" s="1" customFormat="1" ht="12.75">
      <c r="A16" s="1">
        <v>11</v>
      </c>
      <c r="B16" s="20">
        <v>24.302</v>
      </c>
      <c r="C16" s="226" t="s">
        <v>525</v>
      </c>
      <c r="D16" s="226" t="s">
        <v>142</v>
      </c>
      <c r="E16" s="226" t="s">
        <v>255</v>
      </c>
      <c r="F16" s="22">
        <v>-58.584626000000263</v>
      </c>
      <c r="G16" s="23">
        <v>-34.7510809999998</v>
      </c>
      <c r="I16" s="1">
        <v>11</v>
      </c>
      <c r="J16" s="13">
        <v>24.302</v>
      </c>
      <c r="K16" s="1" t="s">
        <v>525</v>
      </c>
      <c r="M16" s="1">
        <v>11</v>
      </c>
      <c r="N16" s="13">
        <v>18.413</v>
      </c>
      <c r="O16" s="1" t="s">
        <v>508</v>
      </c>
      <c r="Q16" s="242" t="s">
        <v>701</v>
      </c>
      <c r="R16" s="242"/>
      <c r="S16" s="242"/>
      <c r="U16" s="1" t="s">
        <v>526</v>
      </c>
      <c r="W16" s="13"/>
      <c r="Y16" s="13"/>
    </row>
    <row r="17" spans="1:23" s="1" customFormat="1" ht="12.95" customHeight="1">
      <c r="A17" s="1">
        <v>12</v>
      </c>
      <c r="B17" s="20">
        <v>26.001999999999999</v>
      </c>
      <c r="C17" s="226" t="s">
        <v>527</v>
      </c>
      <c r="D17" s="226" t="s">
        <v>142</v>
      </c>
      <c r="E17" s="226" t="s">
        <v>255</v>
      </c>
      <c r="F17" s="22">
        <v>-58.598208999999997</v>
      </c>
      <c r="G17" s="23">
        <v>-34.755547000000369</v>
      </c>
      <c r="I17" s="1">
        <v>12</v>
      </c>
      <c r="J17" s="13">
        <v>26.001999999999999</v>
      </c>
      <c r="K17" s="1" t="s">
        <v>527</v>
      </c>
      <c r="M17" s="1">
        <v>12</v>
      </c>
      <c r="N17" s="13">
        <v>19.734000000000002</v>
      </c>
      <c r="O17" s="1" t="s">
        <v>511</v>
      </c>
      <c r="Q17" s="242"/>
      <c r="R17" s="242"/>
      <c r="S17" s="242"/>
    </row>
    <row r="18" spans="1:23" s="1" customFormat="1" ht="12.95" customHeight="1">
      <c r="A18" s="1">
        <v>13</v>
      </c>
      <c r="B18" s="20">
        <v>27.3</v>
      </c>
      <c r="C18" s="226" t="s">
        <v>528</v>
      </c>
      <c r="D18" s="226" t="s">
        <v>272</v>
      </c>
      <c r="E18" s="226" t="s">
        <v>255</v>
      </c>
      <c r="F18" s="22">
        <v>-58.615606999999777</v>
      </c>
      <c r="G18" s="23">
        <v>-34.760227999999529</v>
      </c>
      <c r="I18" s="1">
        <v>13</v>
      </c>
      <c r="J18" s="13">
        <v>27.3</v>
      </c>
      <c r="K18" s="1" t="s">
        <v>528</v>
      </c>
      <c r="M18" s="1">
        <v>13</v>
      </c>
      <c r="N18" s="13">
        <v>23.051000000000002</v>
      </c>
      <c r="O18" s="1" t="s">
        <v>514</v>
      </c>
      <c r="Q18" s="242"/>
      <c r="R18" s="242"/>
      <c r="S18" s="242"/>
    </row>
    <row r="19" spans="1:23" s="1" customFormat="1" ht="12.75">
      <c r="A19" s="1">
        <v>14</v>
      </c>
      <c r="B19" s="20">
        <v>30.53</v>
      </c>
      <c r="C19" s="226" t="s">
        <v>529</v>
      </c>
      <c r="D19" s="226" t="s">
        <v>142</v>
      </c>
      <c r="E19" s="226" t="s">
        <v>255</v>
      </c>
      <c r="F19" s="22">
        <v>-58.647131999999061</v>
      </c>
      <c r="G19" s="23">
        <v>-34.771995999999753</v>
      </c>
      <c r="I19" s="1">
        <v>14</v>
      </c>
      <c r="J19" s="13">
        <v>30.53</v>
      </c>
      <c r="K19" s="1" t="s">
        <v>529</v>
      </c>
      <c r="M19" s="1">
        <v>14</v>
      </c>
      <c r="N19" s="13">
        <v>26.652000000000001</v>
      </c>
      <c r="O19" s="1" t="s">
        <v>516</v>
      </c>
      <c r="Q19" s="242"/>
      <c r="R19" s="242"/>
      <c r="S19" s="242"/>
    </row>
    <row r="20" spans="1:23" s="1" customFormat="1" ht="12.75">
      <c r="A20" s="1">
        <v>15</v>
      </c>
      <c r="B20" s="20">
        <v>39.180999999999997</v>
      </c>
      <c r="C20" s="226" t="s">
        <v>530</v>
      </c>
      <c r="D20" s="226" t="s">
        <v>142</v>
      </c>
      <c r="E20" s="226" t="s">
        <v>255</v>
      </c>
      <c r="F20" s="22">
        <v>-58.738100000000003</v>
      </c>
      <c r="G20" s="23">
        <v>-34.7804</v>
      </c>
      <c r="I20" s="1">
        <v>15</v>
      </c>
      <c r="J20" s="13">
        <v>39.180999999999997</v>
      </c>
      <c r="K20" s="1" t="s">
        <v>531</v>
      </c>
      <c r="M20" s="1">
        <v>15</v>
      </c>
      <c r="N20" s="13">
        <v>28.683</v>
      </c>
      <c r="O20" s="1" t="s">
        <v>519</v>
      </c>
      <c r="R20" s="13"/>
    </row>
    <row r="21" spans="1:23" s="1" customFormat="1" ht="12.75">
      <c r="A21" s="1">
        <v>16</v>
      </c>
      <c r="B21" s="20">
        <v>47.777999999999999</v>
      </c>
      <c r="C21" s="226" t="s">
        <v>244</v>
      </c>
      <c r="D21" s="226" t="s">
        <v>142</v>
      </c>
      <c r="E21" s="226" t="s">
        <v>244</v>
      </c>
      <c r="F21" s="22">
        <v>-58.501199999999997</v>
      </c>
      <c r="G21" s="23">
        <v>-34.465899999999998</v>
      </c>
      <c r="I21" s="1">
        <v>16</v>
      </c>
      <c r="J21" s="13">
        <v>47.777999999999999</v>
      </c>
      <c r="K21" s="1" t="s">
        <v>532</v>
      </c>
      <c r="M21" s="1">
        <v>16</v>
      </c>
      <c r="N21" s="13">
        <v>32.253</v>
      </c>
      <c r="O21" s="1" t="s">
        <v>521</v>
      </c>
      <c r="R21" s="13"/>
    </row>
    <row r="22" spans="1:23" s="1" customFormat="1" ht="12.75">
      <c r="A22" s="234">
        <v>17</v>
      </c>
      <c r="B22" s="235">
        <v>0</v>
      </c>
      <c r="C22" s="231" t="s">
        <v>498</v>
      </c>
      <c r="D22" s="231" t="s">
        <v>142</v>
      </c>
      <c r="E22" s="231" t="s">
        <v>351</v>
      </c>
      <c r="F22" s="232">
        <v>-58.415599999999998</v>
      </c>
      <c r="G22" s="233">
        <v>-34.661000000000001</v>
      </c>
      <c r="I22" s="19">
        <v>17</v>
      </c>
      <c r="J22" s="33">
        <v>59.6</v>
      </c>
      <c r="K22" s="19" t="s">
        <v>702</v>
      </c>
      <c r="M22" s="1">
        <v>17</v>
      </c>
      <c r="N22" s="13">
        <v>36.733000000000004</v>
      </c>
      <c r="O22" s="1" t="s">
        <v>533</v>
      </c>
      <c r="R22" s="13"/>
    </row>
    <row r="23" spans="1:23" s="1" customFormat="1" ht="12.75">
      <c r="A23" s="234">
        <v>18</v>
      </c>
      <c r="B23" s="235">
        <v>2.7330000000000001</v>
      </c>
      <c r="C23" s="231" t="s">
        <v>501</v>
      </c>
      <c r="D23" s="231" t="s">
        <v>142</v>
      </c>
      <c r="E23" s="231" t="s">
        <v>351</v>
      </c>
      <c r="F23" s="232">
        <v>-58.428462199999998</v>
      </c>
      <c r="G23" s="233">
        <v>-34.681125556430899</v>
      </c>
      <c r="N23" s="13"/>
    </row>
    <row r="24" spans="1:23" s="1" customFormat="1" ht="12.75">
      <c r="A24" s="234">
        <v>19</v>
      </c>
      <c r="B24" s="235">
        <v>4.6440000000000001</v>
      </c>
      <c r="C24" s="231" t="s">
        <v>504</v>
      </c>
      <c r="D24" s="231" t="s">
        <v>142</v>
      </c>
      <c r="E24" s="231" t="s">
        <v>351</v>
      </c>
      <c r="F24" s="232">
        <v>-58.429099999999998</v>
      </c>
      <c r="G24" s="233">
        <v>-34.698099999999997</v>
      </c>
      <c r="I24" s="243" t="s">
        <v>534</v>
      </c>
      <c r="J24" s="243"/>
      <c r="K24" s="243"/>
      <c r="O24" s="13"/>
      <c r="R24" s="13"/>
    </row>
    <row r="25" spans="1:23" s="1" customFormat="1" ht="12.75">
      <c r="A25" s="234">
        <v>20</v>
      </c>
      <c r="B25" s="235">
        <v>5.9980000000000002</v>
      </c>
      <c r="C25" s="231" t="s">
        <v>507</v>
      </c>
      <c r="D25" s="231" t="s">
        <v>142</v>
      </c>
      <c r="E25" s="231" t="s">
        <v>367</v>
      </c>
      <c r="F25" s="232">
        <v>-58.441000000000003</v>
      </c>
      <c r="G25" s="233">
        <v>-34.705399999999997</v>
      </c>
      <c r="I25" s="1" t="s">
        <v>535</v>
      </c>
      <c r="N25" s="13"/>
      <c r="O25" s="13"/>
      <c r="R25" s="13"/>
    </row>
    <row r="26" spans="1:23" s="1" customFormat="1" ht="12.75">
      <c r="A26" s="234">
        <v>21</v>
      </c>
      <c r="B26" s="235">
        <v>8.42</v>
      </c>
      <c r="C26" s="231" t="s">
        <v>510</v>
      </c>
      <c r="D26" s="231" t="s">
        <v>142</v>
      </c>
      <c r="E26" s="231" t="s">
        <v>367</v>
      </c>
      <c r="F26" s="232">
        <v>-58.463099999999997</v>
      </c>
      <c r="G26" s="233">
        <v>-34.719099999999997</v>
      </c>
      <c r="I26" s="1" t="s">
        <v>703</v>
      </c>
      <c r="N26" s="13"/>
      <c r="O26" s="13"/>
    </row>
    <row r="27" spans="1:23" s="1" customFormat="1" ht="12.75">
      <c r="A27" s="234">
        <v>22</v>
      </c>
      <c r="B27" s="235">
        <v>10.141999999999999</v>
      </c>
      <c r="C27" s="231" t="s">
        <v>513</v>
      </c>
      <c r="D27" s="231" t="s">
        <v>142</v>
      </c>
      <c r="E27" s="231" t="s">
        <v>367</v>
      </c>
      <c r="F27" s="232">
        <v>-58.479700000000001</v>
      </c>
      <c r="G27" s="233">
        <v>-34.718000000000004</v>
      </c>
      <c r="N27" s="13"/>
      <c r="O27" s="13"/>
      <c r="W27" s="13"/>
    </row>
    <row r="28" spans="1:23" s="1" customFormat="1" ht="12.75">
      <c r="A28" s="1">
        <v>23</v>
      </c>
      <c r="B28" s="24">
        <v>12.6</v>
      </c>
      <c r="C28" s="227" t="s">
        <v>499</v>
      </c>
      <c r="D28" s="227" t="s">
        <v>222</v>
      </c>
      <c r="E28" s="227" t="s">
        <v>255</v>
      </c>
      <c r="F28" s="26">
        <v>-58.506000000000007</v>
      </c>
      <c r="G28" s="27">
        <v>-34.710000000000008</v>
      </c>
      <c r="J28" s="13"/>
      <c r="K28" s="34" t="s">
        <v>211</v>
      </c>
      <c r="L28" s="208">
        <v>29</v>
      </c>
      <c r="N28" s="13"/>
      <c r="O28" s="13"/>
      <c r="W28" s="13"/>
    </row>
    <row r="29" spans="1:23" s="1" customFormat="1" ht="12.75">
      <c r="A29" s="1">
        <v>24</v>
      </c>
      <c r="B29" s="20">
        <v>16.172000000000001</v>
      </c>
      <c r="C29" s="226" t="s">
        <v>502</v>
      </c>
      <c r="D29" s="226" t="s">
        <v>142</v>
      </c>
      <c r="E29" s="226" t="s">
        <v>255</v>
      </c>
      <c r="F29" s="22">
        <v>-58.512009000000013</v>
      </c>
      <c r="G29" s="23">
        <v>-34.710262000000014</v>
      </c>
      <c r="J29" s="13"/>
      <c r="K29" s="34" t="s">
        <v>212</v>
      </c>
      <c r="L29" s="208">
        <v>3</v>
      </c>
      <c r="N29" s="13"/>
      <c r="O29" s="13"/>
    </row>
    <row r="30" spans="1:23" s="18" customFormat="1" ht="12.75" customHeight="1">
      <c r="A30" s="1">
        <v>25</v>
      </c>
      <c r="B30" s="20">
        <v>17.172000000000001</v>
      </c>
      <c r="C30" s="226" t="s">
        <v>523</v>
      </c>
      <c r="D30" s="226" t="s">
        <v>142</v>
      </c>
      <c r="E30" s="226" t="s">
        <v>255</v>
      </c>
      <c r="F30" s="22">
        <v>-58.521455999999965</v>
      </c>
      <c r="G30" s="23">
        <v>-34.712452999999989</v>
      </c>
      <c r="I30" s="1"/>
      <c r="J30" s="1"/>
      <c r="K30" s="34" t="s">
        <v>213</v>
      </c>
      <c r="L30" s="208">
        <v>1</v>
      </c>
      <c r="M30" s="1"/>
      <c r="N30" s="1"/>
      <c r="O30" s="38"/>
    </row>
    <row r="31" spans="1:23" s="18" customFormat="1" ht="12.75" customHeight="1">
      <c r="A31" s="1">
        <v>26</v>
      </c>
      <c r="B31" s="20">
        <v>18.413</v>
      </c>
      <c r="C31" s="226" t="s">
        <v>508</v>
      </c>
      <c r="D31" s="226" t="s">
        <v>142</v>
      </c>
      <c r="E31" s="226" t="s">
        <v>255</v>
      </c>
      <c r="F31" s="22">
        <v>-58.535575000000819</v>
      </c>
      <c r="G31" s="23">
        <v>-34.711018999999915</v>
      </c>
      <c r="K31" s="36" t="s">
        <v>214</v>
      </c>
      <c r="L31" s="209">
        <f>SUM(L28:L30)</f>
        <v>33</v>
      </c>
      <c r="M31" s="1"/>
      <c r="N31" s="1"/>
      <c r="O31" s="38"/>
    </row>
    <row r="32" spans="1:23" s="18" customFormat="1" ht="12.75" customHeight="1">
      <c r="A32" s="1">
        <v>27</v>
      </c>
      <c r="B32" s="20">
        <v>19.734000000000002</v>
      </c>
      <c r="C32" s="226" t="s">
        <v>536</v>
      </c>
      <c r="D32" s="226" t="s">
        <v>272</v>
      </c>
      <c r="E32" s="226" t="s">
        <v>255</v>
      </c>
      <c r="F32" s="22">
        <v>-58.550728999999457</v>
      </c>
      <c r="G32" s="23">
        <v>-34.709183999999674</v>
      </c>
      <c r="J32" s="38"/>
      <c r="K32" s="1"/>
      <c r="L32" s="1"/>
      <c r="M32" s="1"/>
      <c r="N32" s="1"/>
      <c r="O32" s="38"/>
    </row>
    <row r="33" spans="1:14" s="18" customFormat="1" ht="12.75" customHeight="1">
      <c r="A33" s="1">
        <v>28</v>
      </c>
      <c r="B33" s="20">
        <v>23.051000000000002</v>
      </c>
      <c r="C33" s="226" t="s">
        <v>514</v>
      </c>
      <c r="D33" s="226" t="s">
        <v>142</v>
      </c>
      <c r="E33" s="226" t="s">
        <v>255</v>
      </c>
      <c r="F33" s="22">
        <v>-58.585497000000018</v>
      </c>
      <c r="G33" s="23">
        <v>-34.704642999999855</v>
      </c>
      <c r="I33"/>
      <c r="K33" s="1"/>
      <c r="L33" s="1"/>
      <c r="M33" s="1"/>
      <c r="N33" s="1"/>
    </row>
    <row r="34" spans="1:14" s="18" customFormat="1" ht="12.75" customHeight="1">
      <c r="A34" s="1">
        <v>29</v>
      </c>
      <c r="B34" s="20">
        <v>26.652000000000001</v>
      </c>
      <c r="C34" s="226" t="s">
        <v>516</v>
      </c>
      <c r="D34" s="226" t="s">
        <v>142</v>
      </c>
      <c r="E34" s="226" t="s">
        <v>255</v>
      </c>
      <c r="F34" s="22">
        <v>-58.625560000000341</v>
      </c>
      <c r="G34" s="23">
        <v>-34.699819000000126</v>
      </c>
      <c r="K34" s="1"/>
      <c r="N34" s="1"/>
    </row>
    <row r="35" spans="1:14" ht="12.75" customHeight="1">
      <c r="A35" s="1">
        <v>30</v>
      </c>
      <c r="B35" s="20">
        <v>28.683</v>
      </c>
      <c r="C35" s="226" t="s">
        <v>519</v>
      </c>
      <c r="D35" s="226" t="s">
        <v>272</v>
      </c>
      <c r="E35" s="226" t="s">
        <v>259</v>
      </c>
      <c r="F35" s="22">
        <v>-58.646293999999152</v>
      </c>
      <c r="G35" s="23">
        <v>-34.697358000000087</v>
      </c>
      <c r="I35" s="18"/>
      <c r="J35" s="18"/>
      <c r="K35" s="1"/>
      <c r="N35" s="1"/>
    </row>
    <row r="36" spans="1:14" ht="12.75" customHeight="1">
      <c r="A36" s="1">
        <v>31</v>
      </c>
      <c r="B36" s="20">
        <v>32.253</v>
      </c>
      <c r="C36" s="226" t="s">
        <v>521</v>
      </c>
      <c r="D36" s="226" t="s">
        <v>142</v>
      </c>
      <c r="E36" s="226" t="s">
        <v>231</v>
      </c>
      <c r="F36" s="22">
        <v>-58.686551999999416</v>
      </c>
      <c r="G36" s="23">
        <v>-34.692263000000473</v>
      </c>
      <c r="K36" s="1"/>
      <c r="N36" s="1"/>
    </row>
    <row r="37" spans="1:14" ht="12.75" customHeight="1">
      <c r="A37" s="1">
        <v>32</v>
      </c>
      <c r="B37" s="20">
        <v>36.733000000000004</v>
      </c>
      <c r="C37" s="226" t="s">
        <v>533</v>
      </c>
      <c r="D37" s="226" t="s">
        <v>142</v>
      </c>
      <c r="E37" s="226" t="s">
        <v>231</v>
      </c>
      <c r="F37" s="22">
        <v>-58.729930000000657</v>
      </c>
      <c r="G37" s="23">
        <v>-34.708538999999625</v>
      </c>
      <c r="K37" s="1"/>
      <c r="N37" s="1"/>
    </row>
    <row r="38" spans="1:14">
      <c r="A38" s="1">
        <v>33</v>
      </c>
      <c r="B38" s="20">
        <v>59.6</v>
      </c>
      <c r="C38" s="226" t="s">
        <v>702</v>
      </c>
      <c r="D38" s="226" t="s">
        <v>142</v>
      </c>
      <c r="E38" s="226" t="s">
        <v>273</v>
      </c>
      <c r="F38" s="22">
        <v>-58.938509484308199</v>
      </c>
      <c r="G38" s="23">
        <v>-34.828797659251499</v>
      </c>
      <c r="K38" s="1"/>
      <c r="N38" s="1"/>
    </row>
    <row r="39" spans="1:14">
      <c r="K39" s="1"/>
      <c r="N39" s="1"/>
    </row>
    <row r="40" spans="1:14">
      <c r="C40" s="1" t="s">
        <v>703</v>
      </c>
      <c r="K40" s="1"/>
      <c r="N40" s="1"/>
    </row>
    <row r="41" spans="1:14">
      <c r="K41" s="1"/>
      <c r="N41" s="1"/>
    </row>
    <row r="42" spans="1:14">
      <c r="K42" s="1"/>
      <c r="N42" s="1"/>
    </row>
    <row r="43" spans="1:14">
      <c r="K43" s="1"/>
      <c r="N43" s="1"/>
    </row>
    <row r="44" spans="1:14">
      <c r="K44" s="1"/>
      <c r="N44" s="1"/>
    </row>
    <row r="45" spans="1:14">
      <c r="K45" s="1"/>
      <c r="N45" s="1"/>
    </row>
    <row r="46" spans="1:14">
      <c r="K46" s="1"/>
      <c r="N46" s="1"/>
    </row>
    <row r="47" spans="1:14">
      <c r="K47" s="1"/>
      <c r="N47" s="1"/>
    </row>
    <row r="48" spans="1:14">
      <c r="K48" s="1"/>
      <c r="L48" s="1"/>
      <c r="M48" s="1"/>
      <c r="N48" s="1"/>
    </row>
    <row r="49" spans="11:14">
      <c r="K49" s="1"/>
      <c r="L49" s="1"/>
      <c r="M49" s="1"/>
      <c r="N49" s="1"/>
    </row>
    <row r="50" spans="11:14">
      <c r="K50" s="1"/>
      <c r="L50" s="1"/>
      <c r="M50" s="1"/>
      <c r="N50" s="1"/>
    </row>
    <row r="51" spans="11:14">
      <c r="K51" s="1"/>
    </row>
  </sheetData>
  <mergeCells count="2">
    <mergeCell ref="Q16:S19"/>
    <mergeCell ref="I24:K24"/>
  </mergeCells>
  <pageMargins left="0.7" right="0.7" top="0.75" bottom="0.75" header="0.3" footer="0.3"/>
  <drawing r:id="rId1"/>
  <tableParts count="5">
    <tablePart r:id="rId2"/>
    <tablePart r:id="rId3"/>
    <tablePart r:id="rId4"/>
    <tablePart r:id="rId5"/>
    <tablePart r:id="rId6"/>
  </tableParts>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tint="-4.9989318521683403E-2"/>
  </sheetPr>
  <dimension ref="A1:BG361"/>
  <sheetViews>
    <sheetView zoomScale="80" zoomScaleNormal="80" workbookViewId="0">
      <pane xSplit="2" ySplit="1" topLeftCell="AT339" activePane="bottomRight" state="frozen"/>
      <selection pane="topRight"/>
      <selection pane="bottomLeft"/>
      <selection pane="bottomRight" activeCell="AW369" sqref="AW369"/>
    </sheetView>
  </sheetViews>
  <sheetFormatPr baseColWidth="10" defaultColWidth="11.21875" defaultRowHeight="12.75"/>
  <cols>
    <col min="1" max="1" width="5.21875" style="1" customWidth="1"/>
    <col min="2" max="2" width="9.33203125" style="1" customWidth="1"/>
    <col min="3" max="15" width="11.6640625" style="12" customWidth="1"/>
    <col min="16" max="33" width="11.6640625" style="1" customWidth="1"/>
    <col min="34" max="37" width="11.6640625" style="13" customWidth="1"/>
    <col min="38" max="57" width="11.6640625" style="1" customWidth="1"/>
    <col min="58" max="58" width="11.21875" style="1"/>
    <col min="59" max="59" width="26.21875" style="1" customWidth="1"/>
    <col min="60" max="16384" width="11.21875" style="1"/>
  </cols>
  <sheetData>
    <row r="1" spans="1:59" s="11" customFormat="1" ht="119.65" customHeight="1">
      <c r="A1" s="11" t="s">
        <v>57</v>
      </c>
      <c r="B1" s="11" t="s">
        <v>58</v>
      </c>
      <c r="C1" s="14" t="s">
        <v>59</v>
      </c>
      <c r="D1" s="14" t="s">
        <v>60</v>
      </c>
      <c r="E1" s="14" t="s">
        <v>61</v>
      </c>
      <c r="F1" s="14" t="s">
        <v>62</v>
      </c>
      <c r="G1" s="14" t="s">
        <v>6</v>
      </c>
      <c r="H1" s="14" t="s">
        <v>63</v>
      </c>
      <c r="I1" s="14" t="s">
        <v>64</v>
      </c>
      <c r="J1" s="14" t="s">
        <v>65</v>
      </c>
      <c r="K1" s="14" t="s">
        <v>66</v>
      </c>
      <c r="L1" s="14" t="s">
        <v>67</v>
      </c>
      <c r="M1" s="14" t="s">
        <v>68</v>
      </c>
      <c r="N1" s="14" t="s">
        <v>69</v>
      </c>
      <c r="O1" s="14" t="s">
        <v>70</v>
      </c>
      <c r="P1" s="11" t="s">
        <v>71</v>
      </c>
      <c r="Q1" s="11" t="s">
        <v>72</v>
      </c>
      <c r="R1" s="11" t="s">
        <v>73</v>
      </c>
      <c r="S1" s="11" t="s">
        <v>74</v>
      </c>
      <c r="T1" s="11" t="s">
        <v>75</v>
      </c>
      <c r="U1" s="11" t="s">
        <v>76</v>
      </c>
      <c r="V1" s="11" t="s">
        <v>77</v>
      </c>
      <c r="W1" s="11" t="s">
        <v>78</v>
      </c>
      <c r="X1" s="11" t="s">
        <v>79</v>
      </c>
      <c r="Y1" s="11" t="s">
        <v>80</v>
      </c>
      <c r="Z1" s="11" t="s">
        <v>81</v>
      </c>
      <c r="AA1" s="11" t="s">
        <v>82</v>
      </c>
      <c r="AB1" s="11" t="s">
        <v>83</v>
      </c>
      <c r="AC1" s="11" t="s">
        <v>84</v>
      </c>
      <c r="AD1" s="11" t="s">
        <v>85</v>
      </c>
      <c r="AE1" s="11" t="s">
        <v>86</v>
      </c>
      <c r="AF1" s="11" t="s">
        <v>87</v>
      </c>
      <c r="AG1" s="11" t="s">
        <v>88</v>
      </c>
      <c r="AH1" s="15" t="s">
        <v>89</v>
      </c>
      <c r="AI1" s="15" t="s">
        <v>90</v>
      </c>
      <c r="AJ1" s="15" t="s">
        <v>91</v>
      </c>
      <c r="AK1" s="15" t="s">
        <v>92</v>
      </c>
      <c r="AL1" s="11" t="s">
        <v>93</v>
      </c>
      <c r="AM1" s="11" t="s">
        <v>94</v>
      </c>
      <c r="AN1" s="11" t="s">
        <v>95</v>
      </c>
      <c r="AO1" s="11" t="s">
        <v>96</v>
      </c>
      <c r="AP1" s="11" t="s">
        <v>97</v>
      </c>
      <c r="AQ1" s="11" t="s">
        <v>98</v>
      </c>
      <c r="AR1" s="11" t="s">
        <v>99</v>
      </c>
      <c r="AS1" s="11" t="s">
        <v>100</v>
      </c>
      <c r="AT1" s="11" t="s">
        <v>101</v>
      </c>
      <c r="AU1" s="11" t="s">
        <v>102</v>
      </c>
      <c r="AV1" s="11" t="s">
        <v>103</v>
      </c>
      <c r="AW1" s="11" t="s">
        <v>104</v>
      </c>
      <c r="AX1" s="11" t="s">
        <v>105</v>
      </c>
      <c r="AY1" s="11" t="s">
        <v>106</v>
      </c>
      <c r="AZ1" s="11" t="s">
        <v>107</v>
      </c>
      <c r="BA1" s="11" t="s">
        <v>108</v>
      </c>
      <c r="BB1" s="11" t="s">
        <v>109</v>
      </c>
      <c r="BC1" s="11" t="s">
        <v>110</v>
      </c>
      <c r="BD1" s="11" t="s">
        <v>111</v>
      </c>
      <c r="BE1" s="11" t="s">
        <v>112</v>
      </c>
      <c r="BF1" s="11" t="s">
        <v>113</v>
      </c>
      <c r="BG1" s="11" t="s">
        <v>114</v>
      </c>
    </row>
    <row r="2" spans="1:59">
      <c r="A2" s="1">
        <v>1993</v>
      </c>
      <c r="B2" s="1" t="s">
        <v>115</v>
      </c>
      <c r="G2" s="12">
        <f t="shared" ref="G2:G65" si="0">SUM(C2:F2)</f>
        <v>0</v>
      </c>
      <c r="H2" s="12">
        <f>+TDC_InfraMR[[#This Row],[Total Líneas de Explotación ]]</f>
        <v>0</v>
      </c>
      <c r="Y2" s="1">
        <f t="shared" ref="Y2:Y65" si="1">SUM(T2:X2)</f>
        <v>0</v>
      </c>
      <c r="AB2" s="1">
        <f>+TDC_InfraMR[[#This Row],[Total Pasos Vehiculares a Nivel]]</f>
        <v>0</v>
      </c>
      <c r="AC2" s="1">
        <f t="shared" ref="AC2:AC65" si="2">SUM(Z2:AB2)</f>
        <v>0</v>
      </c>
      <c r="AG2" s="1">
        <f t="shared" ref="AG2:AG65" si="3">SUM(AD2:AF2)</f>
        <v>0</v>
      </c>
      <c r="AS2" s="1">
        <f>+TDC_InfraMR[[#This Row],[B.02.1 - Parque de Coches Eléctricos Motrices]]+TDC_InfraMR[[#This Row],[B.02.2 - Parque de Coches Eléctricos Motrices Remolcados Tipo R]]+TDC_InfraMR[[#This Row],[B.02.3 - Parque de Coches Eléctricos Motrices Tipo R]]</f>
        <v>0</v>
      </c>
      <c r="AW2" s="1">
        <f>+TDC_InfraMR[[#This Row],[B.03.1 - Parque de Coches Motores Motrices Remolcados]]+TDC_InfraMR[[#This Row],[B.03.2 - Parque de Coches Motores Motrices Intermedios]]+TDC_InfraMR[[#This Row],[B.03.3 - Parque de Coches Motores Motrices Cabina]]</f>
        <v>0</v>
      </c>
      <c r="BC2" s="1">
        <f>+TDC_InfraMR[[#This Row],[B.04.1 - Parque de Coches Remolcados Clase Unica]]+TDC_InfraMR[[#This Row],[B.04.2 - Parque de Coches Remolcados Clase Unica Furgón]]+TDC_InfraMR[[#This Row],[B.04.3 - Parque de Coches Remolcados Clase Unica Cabina]]+TDC_InfraMR[[#This Row],[B.04.4 - Parque de Coches Remolcados de Larga Distancia (Turista+Pullman)]]+TDC_InfraMR[[#This Row],[B.04.5 - Parque de Coches Remolcados para Servicios Especiales (Cartoneros)]]</f>
        <v>0</v>
      </c>
      <c r="BF2" s="16"/>
    </row>
    <row r="3" spans="1:59">
      <c r="A3" s="1">
        <v>1993</v>
      </c>
      <c r="B3" s="1" t="s">
        <v>116</v>
      </c>
      <c r="G3" s="12">
        <f t="shared" si="0"/>
        <v>0</v>
      </c>
      <c r="H3" s="12">
        <f>+TDC_InfraMR[[#This Row],[Total Líneas de Explotación ]]</f>
        <v>0</v>
      </c>
      <c r="Y3" s="1">
        <f t="shared" si="1"/>
        <v>0</v>
      </c>
      <c r="AB3" s="1">
        <f>+TDC_InfraMR[[#This Row],[Total Pasos Vehiculares a Nivel]]</f>
        <v>0</v>
      </c>
      <c r="AC3" s="1">
        <f t="shared" si="2"/>
        <v>0</v>
      </c>
      <c r="AG3" s="1">
        <f t="shared" si="3"/>
        <v>0</v>
      </c>
      <c r="AS3" s="1">
        <f>+TDC_InfraMR[[#This Row],[B.02.1 - Parque de Coches Eléctricos Motrices]]+TDC_InfraMR[[#This Row],[B.02.2 - Parque de Coches Eléctricos Motrices Remolcados Tipo R]]+TDC_InfraMR[[#This Row],[B.02.3 - Parque de Coches Eléctricos Motrices Tipo R]]</f>
        <v>0</v>
      </c>
      <c r="AW3" s="1">
        <f>+TDC_InfraMR[[#This Row],[B.03.1 - Parque de Coches Motores Motrices Remolcados]]+TDC_InfraMR[[#This Row],[B.03.2 - Parque de Coches Motores Motrices Intermedios]]+TDC_InfraMR[[#This Row],[B.03.3 - Parque de Coches Motores Motrices Cabina]]</f>
        <v>0</v>
      </c>
      <c r="BC3" s="1">
        <f>+TDC_InfraMR[[#This Row],[B.04.1 - Parque de Coches Remolcados Clase Unica]]+TDC_InfraMR[[#This Row],[B.04.2 - Parque de Coches Remolcados Clase Unica Furgón]]+TDC_InfraMR[[#This Row],[B.04.3 - Parque de Coches Remolcados Clase Unica Cabina]]+TDC_InfraMR[[#This Row],[B.04.4 - Parque de Coches Remolcados de Larga Distancia (Turista+Pullman)]]+TDC_InfraMR[[#This Row],[B.04.5 - Parque de Coches Remolcados para Servicios Especiales (Cartoneros)]]</f>
        <v>0</v>
      </c>
      <c r="BF3" s="16"/>
    </row>
    <row r="4" spans="1:59">
      <c r="A4" s="1">
        <v>1993</v>
      </c>
      <c r="B4" s="1" t="s">
        <v>117</v>
      </c>
      <c r="G4" s="12">
        <f t="shared" si="0"/>
        <v>0</v>
      </c>
      <c r="H4" s="12">
        <f>+TDC_InfraMR[[#This Row],[Total Líneas de Explotación ]]</f>
        <v>0</v>
      </c>
      <c r="Y4" s="1">
        <f t="shared" si="1"/>
        <v>0</v>
      </c>
      <c r="AB4" s="1">
        <f>+TDC_InfraMR[[#This Row],[Total Pasos Vehiculares a Nivel]]</f>
        <v>0</v>
      </c>
      <c r="AC4" s="1">
        <f t="shared" si="2"/>
        <v>0</v>
      </c>
      <c r="AG4" s="1">
        <f t="shared" si="3"/>
        <v>0</v>
      </c>
      <c r="AS4" s="1">
        <f>+TDC_InfraMR[[#This Row],[B.02.1 - Parque de Coches Eléctricos Motrices]]+TDC_InfraMR[[#This Row],[B.02.2 - Parque de Coches Eléctricos Motrices Remolcados Tipo R]]+TDC_InfraMR[[#This Row],[B.02.3 - Parque de Coches Eléctricos Motrices Tipo R]]</f>
        <v>0</v>
      </c>
      <c r="AW4" s="1">
        <f>+TDC_InfraMR[[#This Row],[B.03.1 - Parque de Coches Motores Motrices Remolcados]]+TDC_InfraMR[[#This Row],[B.03.2 - Parque de Coches Motores Motrices Intermedios]]+TDC_InfraMR[[#This Row],[B.03.3 - Parque de Coches Motores Motrices Cabina]]</f>
        <v>0</v>
      </c>
      <c r="BC4" s="1">
        <f>+TDC_InfraMR[[#This Row],[B.04.1 - Parque de Coches Remolcados Clase Unica]]+TDC_InfraMR[[#This Row],[B.04.2 - Parque de Coches Remolcados Clase Unica Furgón]]+TDC_InfraMR[[#This Row],[B.04.3 - Parque de Coches Remolcados Clase Unica Cabina]]+TDC_InfraMR[[#This Row],[B.04.4 - Parque de Coches Remolcados de Larga Distancia (Turista+Pullman)]]+TDC_InfraMR[[#This Row],[B.04.5 - Parque de Coches Remolcados para Servicios Especiales (Cartoneros)]]</f>
        <v>0</v>
      </c>
      <c r="BF4" s="16"/>
    </row>
    <row r="5" spans="1:59">
      <c r="A5" s="1">
        <v>1993</v>
      </c>
      <c r="B5" s="1" t="s">
        <v>118</v>
      </c>
      <c r="G5" s="12">
        <f t="shared" si="0"/>
        <v>0</v>
      </c>
      <c r="H5" s="12">
        <f>+TDC_InfraMR[[#This Row],[Total Líneas de Explotación ]]</f>
        <v>0</v>
      </c>
      <c r="Y5" s="1">
        <f t="shared" si="1"/>
        <v>0</v>
      </c>
      <c r="AB5" s="1">
        <f>+TDC_InfraMR[[#This Row],[Total Pasos Vehiculares a Nivel]]</f>
        <v>0</v>
      </c>
      <c r="AC5" s="1">
        <f t="shared" si="2"/>
        <v>0</v>
      </c>
      <c r="AG5" s="1">
        <f t="shared" si="3"/>
        <v>0</v>
      </c>
      <c r="AS5" s="1">
        <f>+TDC_InfraMR[[#This Row],[B.02.1 - Parque de Coches Eléctricos Motrices]]+TDC_InfraMR[[#This Row],[B.02.2 - Parque de Coches Eléctricos Motrices Remolcados Tipo R]]+TDC_InfraMR[[#This Row],[B.02.3 - Parque de Coches Eléctricos Motrices Tipo R]]</f>
        <v>0</v>
      </c>
      <c r="AW5" s="1">
        <f>+TDC_InfraMR[[#This Row],[B.03.1 - Parque de Coches Motores Motrices Remolcados]]+TDC_InfraMR[[#This Row],[B.03.2 - Parque de Coches Motores Motrices Intermedios]]+TDC_InfraMR[[#This Row],[B.03.3 - Parque de Coches Motores Motrices Cabina]]</f>
        <v>0</v>
      </c>
      <c r="BC5" s="1">
        <f>+TDC_InfraMR[[#This Row],[B.04.1 - Parque de Coches Remolcados Clase Unica]]+TDC_InfraMR[[#This Row],[B.04.2 - Parque de Coches Remolcados Clase Unica Furgón]]+TDC_InfraMR[[#This Row],[B.04.3 - Parque de Coches Remolcados Clase Unica Cabina]]+TDC_InfraMR[[#This Row],[B.04.4 - Parque de Coches Remolcados de Larga Distancia (Turista+Pullman)]]+TDC_InfraMR[[#This Row],[B.04.5 - Parque de Coches Remolcados para Servicios Especiales (Cartoneros)]]</f>
        <v>0</v>
      </c>
      <c r="BF5" s="16"/>
    </row>
    <row r="6" spans="1:59">
      <c r="A6" s="1">
        <v>1993</v>
      </c>
      <c r="B6" s="1" t="s">
        <v>119</v>
      </c>
      <c r="G6" s="12">
        <f t="shared" si="0"/>
        <v>0</v>
      </c>
      <c r="H6" s="12">
        <f>+TDC_InfraMR[[#This Row],[Total Líneas de Explotación ]]</f>
        <v>0</v>
      </c>
      <c r="Y6" s="1">
        <f t="shared" si="1"/>
        <v>0</v>
      </c>
      <c r="AB6" s="1">
        <f>+TDC_InfraMR[[#This Row],[Total Pasos Vehiculares a Nivel]]</f>
        <v>0</v>
      </c>
      <c r="AC6" s="1">
        <f t="shared" si="2"/>
        <v>0</v>
      </c>
      <c r="AG6" s="1">
        <f t="shared" si="3"/>
        <v>0</v>
      </c>
      <c r="AS6" s="1">
        <f>+TDC_InfraMR[[#This Row],[B.02.1 - Parque de Coches Eléctricos Motrices]]+TDC_InfraMR[[#This Row],[B.02.2 - Parque de Coches Eléctricos Motrices Remolcados Tipo R]]+TDC_InfraMR[[#This Row],[B.02.3 - Parque de Coches Eléctricos Motrices Tipo R]]</f>
        <v>0</v>
      </c>
      <c r="AW6" s="1">
        <f>+TDC_InfraMR[[#This Row],[B.03.1 - Parque de Coches Motores Motrices Remolcados]]+TDC_InfraMR[[#This Row],[B.03.2 - Parque de Coches Motores Motrices Intermedios]]+TDC_InfraMR[[#This Row],[B.03.3 - Parque de Coches Motores Motrices Cabina]]</f>
        <v>0</v>
      </c>
      <c r="BC6" s="1">
        <f>+TDC_InfraMR[[#This Row],[B.04.1 - Parque de Coches Remolcados Clase Unica]]+TDC_InfraMR[[#This Row],[B.04.2 - Parque de Coches Remolcados Clase Unica Furgón]]+TDC_InfraMR[[#This Row],[B.04.3 - Parque de Coches Remolcados Clase Unica Cabina]]+TDC_InfraMR[[#This Row],[B.04.4 - Parque de Coches Remolcados de Larga Distancia (Turista+Pullman)]]+TDC_InfraMR[[#This Row],[B.04.5 - Parque de Coches Remolcados para Servicios Especiales (Cartoneros)]]</f>
        <v>0</v>
      </c>
      <c r="BF6" s="16"/>
    </row>
    <row r="7" spans="1:59">
      <c r="A7" s="1">
        <v>1993</v>
      </c>
      <c r="B7" s="1" t="s">
        <v>120</v>
      </c>
      <c r="G7" s="12">
        <f t="shared" si="0"/>
        <v>0</v>
      </c>
      <c r="H7" s="12">
        <f>+TDC_InfraMR[[#This Row],[Total Líneas de Explotación ]]</f>
        <v>0</v>
      </c>
      <c r="Y7" s="1">
        <f t="shared" si="1"/>
        <v>0</v>
      </c>
      <c r="AB7" s="1">
        <f>+TDC_InfraMR[[#This Row],[Total Pasos Vehiculares a Nivel]]</f>
        <v>0</v>
      </c>
      <c r="AC7" s="1">
        <f t="shared" si="2"/>
        <v>0</v>
      </c>
      <c r="AG7" s="1">
        <f t="shared" si="3"/>
        <v>0</v>
      </c>
      <c r="AS7" s="1">
        <f>+TDC_InfraMR[[#This Row],[B.02.1 - Parque de Coches Eléctricos Motrices]]+TDC_InfraMR[[#This Row],[B.02.2 - Parque de Coches Eléctricos Motrices Remolcados Tipo R]]+TDC_InfraMR[[#This Row],[B.02.3 - Parque de Coches Eléctricos Motrices Tipo R]]</f>
        <v>0</v>
      </c>
      <c r="AW7" s="1">
        <f>+TDC_InfraMR[[#This Row],[B.03.1 - Parque de Coches Motores Motrices Remolcados]]+TDC_InfraMR[[#This Row],[B.03.2 - Parque de Coches Motores Motrices Intermedios]]+TDC_InfraMR[[#This Row],[B.03.3 - Parque de Coches Motores Motrices Cabina]]</f>
        <v>0</v>
      </c>
      <c r="BC7" s="1">
        <f>+TDC_InfraMR[[#This Row],[B.04.1 - Parque de Coches Remolcados Clase Unica]]+TDC_InfraMR[[#This Row],[B.04.2 - Parque de Coches Remolcados Clase Unica Furgón]]+TDC_InfraMR[[#This Row],[B.04.3 - Parque de Coches Remolcados Clase Unica Cabina]]+TDC_InfraMR[[#This Row],[B.04.4 - Parque de Coches Remolcados de Larga Distancia (Turista+Pullman)]]+TDC_InfraMR[[#This Row],[B.04.5 - Parque de Coches Remolcados para Servicios Especiales (Cartoneros)]]</f>
        <v>0</v>
      </c>
      <c r="BF7" s="16"/>
    </row>
    <row r="8" spans="1:59">
      <c r="A8" s="1">
        <v>1993</v>
      </c>
      <c r="B8" s="1" t="s">
        <v>121</v>
      </c>
      <c r="G8" s="12">
        <f t="shared" si="0"/>
        <v>0</v>
      </c>
      <c r="H8" s="12">
        <f>+TDC_InfraMR[[#This Row],[Total Líneas de Explotación ]]</f>
        <v>0</v>
      </c>
      <c r="Y8" s="1">
        <f t="shared" si="1"/>
        <v>0</v>
      </c>
      <c r="AB8" s="1">
        <f>+TDC_InfraMR[[#This Row],[Total Pasos Vehiculares a Nivel]]</f>
        <v>0</v>
      </c>
      <c r="AC8" s="1">
        <f t="shared" si="2"/>
        <v>0</v>
      </c>
      <c r="AG8" s="1">
        <f t="shared" si="3"/>
        <v>0</v>
      </c>
      <c r="AS8" s="1">
        <f>+TDC_InfraMR[[#This Row],[B.02.1 - Parque de Coches Eléctricos Motrices]]+TDC_InfraMR[[#This Row],[B.02.2 - Parque de Coches Eléctricos Motrices Remolcados Tipo R]]+TDC_InfraMR[[#This Row],[B.02.3 - Parque de Coches Eléctricos Motrices Tipo R]]</f>
        <v>0</v>
      </c>
      <c r="AW8" s="1">
        <f>+TDC_InfraMR[[#This Row],[B.03.1 - Parque de Coches Motores Motrices Remolcados]]+TDC_InfraMR[[#This Row],[B.03.2 - Parque de Coches Motores Motrices Intermedios]]+TDC_InfraMR[[#This Row],[B.03.3 - Parque de Coches Motores Motrices Cabina]]</f>
        <v>0</v>
      </c>
      <c r="BC8" s="1">
        <f>+TDC_InfraMR[[#This Row],[B.04.1 - Parque de Coches Remolcados Clase Unica]]+TDC_InfraMR[[#This Row],[B.04.2 - Parque de Coches Remolcados Clase Unica Furgón]]+TDC_InfraMR[[#This Row],[B.04.3 - Parque de Coches Remolcados Clase Unica Cabina]]+TDC_InfraMR[[#This Row],[B.04.4 - Parque de Coches Remolcados de Larga Distancia (Turista+Pullman)]]+TDC_InfraMR[[#This Row],[B.04.5 - Parque de Coches Remolcados para Servicios Especiales (Cartoneros)]]</f>
        <v>0</v>
      </c>
      <c r="BF8" s="16"/>
    </row>
    <row r="9" spans="1:59">
      <c r="A9" s="1">
        <v>1993</v>
      </c>
      <c r="B9" s="1" t="s">
        <v>122</v>
      </c>
      <c r="G9" s="12">
        <f t="shared" si="0"/>
        <v>0</v>
      </c>
      <c r="H9" s="12">
        <f>+TDC_InfraMR[[#This Row],[Total Líneas de Explotación ]]</f>
        <v>0</v>
      </c>
      <c r="Y9" s="1">
        <f t="shared" si="1"/>
        <v>0</v>
      </c>
      <c r="AB9" s="1">
        <f>+TDC_InfraMR[[#This Row],[Total Pasos Vehiculares a Nivel]]</f>
        <v>0</v>
      </c>
      <c r="AC9" s="1">
        <f t="shared" si="2"/>
        <v>0</v>
      </c>
      <c r="AG9" s="1">
        <f t="shared" si="3"/>
        <v>0</v>
      </c>
      <c r="AS9" s="1">
        <f>+TDC_InfraMR[[#This Row],[B.02.1 - Parque de Coches Eléctricos Motrices]]+TDC_InfraMR[[#This Row],[B.02.2 - Parque de Coches Eléctricos Motrices Remolcados Tipo R]]+TDC_InfraMR[[#This Row],[B.02.3 - Parque de Coches Eléctricos Motrices Tipo R]]</f>
        <v>0</v>
      </c>
      <c r="AW9" s="1">
        <f>+TDC_InfraMR[[#This Row],[B.03.1 - Parque de Coches Motores Motrices Remolcados]]+TDC_InfraMR[[#This Row],[B.03.2 - Parque de Coches Motores Motrices Intermedios]]+TDC_InfraMR[[#This Row],[B.03.3 - Parque de Coches Motores Motrices Cabina]]</f>
        <v>0</v>
      </c>
      <c r="BC9" s="1">
        <f>+TDC_InfraMR[[#This Row],[B.04.1 - Parque de Coches Remolcados Clase Unica]]+TDC_InfraMR[[#This Row],[B.04.2 - Parque de Coches Remolcados Clase Unica Furgón]]+TDC_InfraMR[[#This Row],[B.04.3 - Parque de Coches Remolcados Clase Unica Cabina]]+TDC_InfraMR[[#This Row],[B.04.4 - Parque de Coches Remolcados de Larga Distancia (Turista+Pullman)]]+TDC_InfraMR[[#This Row],[B.04.5 - Parque de Coches Remolcados para Servicios Especiales (Cartoneros)]]</f>
        <v>0</v>
      </c>
      <c r="BF9" s="16"/>
    </row>
    <row r="10" spans="1:59">
      <c r="A10" s="1">
        <v>1993</v>
      </c>
      <c r="B10" s="1" t="s">
        <v>123</v>
      </c>
      <c r="G10" s="12">
        <f t="shared" si="0"/>
        <v>0</v>
      </c>
      <c r="H10" s="12">
        <f>+TDC_InfraMR[[#This Row],[Total Líneas de Explotación ]]</f>
        <v>0</v>
      </c>
      <c r="Y10" s="1">
        <f t="shared" si="1"/>
        <v>0</v>
      </c>
      <c r="AB10" s="1">
        <f>+TDC_InfraMR[[#This Row],[Total Pasos Vehiculares a Nivel]]</f>
        <v>0</v>
      </c>
      <c r="AC10" s="1">
        <f t="shared" si="2"/>
        <v>0</v>
      </c>
      <c r="AG10" s="1">
        <f t="shared" si="3"/>
        <v>0</v>
      </c>
      <c r="AS10" s="1">
        <f>+TDC_InfraMR[[#This Row],[B.02.1 - Parque de Coches Eléctricos Motrices]]+TDC_InfraMR[[#This Row],[B.02.2 - Parque de Coches Eléctricos Motrices Remolcados Tipo R]]+TDC_InfraMR[[#This Row],[B.02.3 - Parque de Coches Eléctricos Motrices Tipo R]]</f>
        <v>0</v>
      </c>
      <c r="AW10" s="1">
        <f>+TDC_InfraMR[[#This Row],[B.03.1 - Parque de Coches Motores Motrices Remolcados]]+TDC_InfraMR[[#This Row],[B.03.2 - Parque de Coches Motores Motrices Intermedios]]+TDC_InfraMR[[#This Row],[B.03.3 - Parque de Coches Motores Motrices Cabina]]</f>
        <v>0</v>
      </c>
      <c r="BC10" s="1">
        <f>+TDC_InfraMR[[#This Row],[B.04.1 - Parque de Coches Remolcados Clase Unica]]+TDC_InfraMR[[#This Row],[B.04.2 - Parque de Coches Remolcados Clase Unica Furgón]]+TDC_InfraMR[[#This Row],[B.04.3 - Parque de Coches Remolcados Clase Unica Cabina]]+TDC_InfraMR[[#This Row],[B.04.4 - Parque de Coches Remolcados de Larga Distancia (Turista+Pullman)]]+TDC_InfraMR[[#This Row],[B.04.5 - Parque de Coches Remolcados para Servicios Especiales (Cartoneros)]]</f>
        <v>0</v>
      </c>
      <c r="BF10" s="16"/>
    </row>
    <row r="11" spans="1:59">
      <c r="A11" s="1">
        <v>1993</v>
      </c>
      <c r="B11" s="1" t="s">
        <v>124</v>
      </c>
      <c r="G11" s="12">
        <f t="shared" si="0"/>
        <v>0</v>
      </c>
      <c r="H11" s="12">
        <f>+TDC_InfraMR[[#This Row],[Total Líneas de Explotación ]]</f>
        <v>0</v>
      </c>
      <c r="Y11" s="1">
        <f t="shared" si="1"/>
        <v>0</v>
      </c>
      <c r="AB11" s="1">
        <f>+TDC_InfraMR[[#This Row],[Total Pasos Vehiculares a Nivel]]</f>
        <v>0</v>
      </c>
      <c r="AC11" s="1">
        <f t="shared" si="2"/>
        <v>0</v>
      </c>
      <c r="AG11" s="1">
        <f t="shared" si="3"/>
        <v>0</v>
      </c>
      <c r="AS11" s="1">
        <f>+TDC_InfraMR[[#This Row],[B.02.1 - Parque de Coches Eléctricos Motrices]]+TDC_InfraMR[[#This Row],[B.02.2 - Parque de Coches Eléctricos Motrices Remolcados Tipo R]]+TDC_InfraMR[[#This Row],[B.02.3 - Parque de Coches Eléctricos Motrices Tipo R]]</f>
        <v>0</v>
      </c>
      <c r="AW11" s="1">
        <f>+TDC_InfraMR[[#This Row],[B.03.1 - Parque de Coches Motores Motrices Remolcados]]+TDC_InfraMR[[#This Row],[B.03.2 - Parque de Coches Motores Motrices Intermedios]]+TDC_InfraMR[[#This Row],[B.03.3 - Parque de Coches Motores Motrices Cabina]]</f>
        <v>0</v>
      </c>
      <c r="BC11" s="1">
        <f>+TDC_InfraMR[[#This Row],[B.04.1 - Parque de Coches Remolcados Clase Unica]]+TDC_InfraMR[[#This Row],[B.04.2 - Parque de Coches Remolcados Clase Unica Furgón]]+TDC_InfraMR[[#This Row],[B.04.3 - Parque de Coches Remolcados Clase Unica Cabina]]+TDC_InfraMR[[#This Row],[B.04.4 - Parque de Coches Remolcados de Larga Distancia (Turista+Pullman)]]+TDC_InfraMR[[#This Row],[B.04.5 - Parque de Coches Remolcados para Servicios Especiales (Cartoneros)]]</f>
        <v>0</v>
      </c>
      <c r="BF11" s="16"/>
    </row>
    <row r="12" spans="1:59">
      <c r="A12" s="1">
        <v>1993</v>
      </c>
      <c r="B12" s="1" t="s">
        <v>125</v>
      </c>
      <c r="G12" s="12">
        <f t="shared" si="0"/>
        <v>0</v>
      </c>
      <c r="H12" s="12">
        <f>+TDC_InfraMR[[#This Row],[Total Líneas de Explotación ]]</f>
        <v>0</v>
      </c>
      <c r="Y12" s="1">
        <f t="shared" si="1"/>
        <v>0</v>
      </c>
      <c r="AB12" s="1">
        <f>+TDC_InfraMR[[#This Row],[Total Pasos Vehiculares a Nivel]]</f>
        <v>0</v>
      </c>
      <c r="AC12" s="1">
        <f t="shared" si="2"/>
        <v>0</v>
      </c>
      <c r="AG12" s="1">
        <f t="shared" si="3"/>
        <v>0</v>
      </c>
      <c r="AS12" s="1">
        <f>+TDC_InfraMR[[#This Row],[B.02.1 - Parque de Coches Eléctricos Motrices]]+TDC_InfraMR[[#This Row],[B.02.2 - Parque de Coches Eléctricos Motrices Remolcados Tipo R]]+TDC_InfraMR[[#This Row],[B.02.3 - Parque de Coches Eléctricos Motrices Tipo R]]</f>
        <v>0</v>
      </c>
      <c r="AW12" s="1">
        <f>+TDC_InfraMR[[#This Row],[B.03.1 - Parque de Coches Motores Motrices Remolcados]]+TDC_InfraMR[[#This Row],[B.03.2 - Parque de Coches Motores Motrices Intermedios]]+TDC_InfraMR[[#This Row],[B.03.3 - Parque de Coches Motores Motrices Cabina]]</f>
        <v>0</v>
      </c>
      <c r="BC12" s="1">
        <f>+TDC_InfraMR[[#This Row],[B.04.1 - Parque de Coches Remolcados Clase Unica]]+TDC_InfraMR[[#This Row],[B.04.2 - Parque de Coches Remolcados Clase Unica Furgón]]+TDC_InfraMR[[#This Row],[B.04.3 - Parque de Coches Remolcados Clase Unica Cabina]]+TDC_InfraMR[[#This Row],[B.04.4 - Parque de Coches Remolcados de Larga Distancia (Turista+Pullman)]]+TDC_InfraMR[[#This Row],[B.04.5 - Parque de Coches Remolcados para Servicios Especiales (Cartoneros)]]</f>
        <v>0</v>
      </c>
      <c r="BF12" s="16"/>
    </row>
    <row r="13" spans="1:59">
      <c r="A13" s="1">
        <v>1993</v>
      </c>
      <c r="B13" s="1" t="s">
        <v>126</v>
      </c>
      <c r="G13" s="12">
        <f t="shared" si="0"/>
        <v>0</v>
      </c>
      <c r="H13" s="12">
        <f>+TDC_InfraMR[[#This Row],[Total Líneas de Explotación ]]</f>
        <v>0</v>
      </c>
      <c r="Y13" s="1">
        <f t="shared" si="1"/>
        <v>0</v>
      </c>
      <c r="AB13" s="1">
        <f>+TDC_InfraMR[[#This Row],[Total Pasos Vehiculares a Nivel]]</f>
        <v>0</v>
      </c>
      <c r="AC13" s="1">
        <f t="shared" si="2"/>
        <v>0</v>
      </c>
      <c r="AG13" s="1">
        <f t="shared" si="3"/>
        <v>0</v>
      </c>
      <c r="AS13" s="1">
        <f>+TDC_InfraMR[[#This Row],[B.02.1 - Parque de Coches Eléctricos Motrices]]+TDC_InfraMR[[#This Row],[B.02.2 - Parque de Coches Eléctricos Motrices Remolcados Tipo R]]+TDC_InfraMR[[#This Row],[B.02.3 - Parque de Coches Eléctricos Motrices Tipo R]]</f>
        <v>0</v>
      </c>
      <c r="AW13" s="1">
        <f>+TDC_InfraMR[[#This Row],[B.03.1 - Parque de Coches Motores Motrices Remolcados]]+TDC_InfraMR[[#This Row],[B.03.2 - Parque de Coches Motores Motrices Intermedios]]+TDC_InfraMR[[#This Row],[B.03.3 - Parque de Coches Motores Motrices Cabina]]</f>
        <v>0</v>
      </c>
      <c r="BC13" s="1">
        <f>+TDC_InfraMR[[#This Row],[B.04.1 - Parque de Coches Remolcados Clase Unica]]+TDC_InfraMR[[#This Row],[B.04.2 - Parque de Coches Remolcados Clase Unica Furgón]]+TDC_InfraMR[[#This Row],[B.04.3 - Parque de Coches Remolcados Clase Unica Cabina]]+TDC_InfraMR[[#This Row],[B.04.4 - Parque de Coches Remolcados de Larga Distancia (Turista+Pullman)]]+TDC_InfraMR[[#This Row],[B.04.5 - Parque de Coches Remolcados para Servicios Especiales (Cartoneros)]]</f>
        <v>0</v>
      </c>
      <c r="BF13" s="16"/>
    </row>
    <row r="14" spans="1:59">
      <c r="A14" s="1">
        <v>1994</v>
      </c>
      <c r="B14" s="1" t="s">
        <v>115</v>
      </c>
      <c r="G14" s="12">
        <f t="shared" si="0"/>
        <v>0</v>
      </c>
      <c r="H14" s="12">
        <f>+TDC_InfraMR[[#This Row],[Total Líneas de Explotación ]]</f>
        <v>0</v>
      </c>
      <c r="Y14" s="1">
        <f t="shared" si="1"/>
        <v>0</v>
      </c>
      <c r="AB14" s="1">
        <f>+TDC_InfraMR[[#This Row],[Total Pasos Vehiculares a Nivel]]</f>
        <v>0</v>
      </c>
      <c r="AC14" s="1">
        <f t="shared" si="2"/>
        <v>0</v>
      </c>
      <c r="AG14" s="1">
        <f t="shared" si="3"/>
        <v>0</v>
      </c>
      <c r="AS14" s="1">
        <f>+TDC_InfraMR[[#This Row],[B.02.1 - Parque de Coches Eléctricos Motrices]]+TDC_InfraMR[[#This Row],[B.02.2 - Parque de Coches Eléctricos Motrices Remolcados Tipo R]]+TDC_InfraMR[[#This Row],[B.02.3 - Parque de Coches Eléctricos Motrices Tipo R]]</f>
        <v>0</v>
      </c>
      <c r="AW14" s="1">
        <f>+TDC_InfraMR[[#This Row],[B.03.1 - Parque de Coches Motores Motrices Remolcados]]+TDC_InfraMR[[#This Row],[B.03.2 - Parque de Coches Motores Motrices Intermedios]]+TDC_InfraMR[[#This Row],[B.03.3 - Parque de Coches Motores Motrices Cabina]]</f>
        <v>0</v>
      </c>
      <c r="BC14" s="1">
        <f>+TDC_InfraMR[[#This Row],[B.04.1 - Parque de Coches Remolcados Clase Unica]]+TDC_InfraMR[[#This Row],[B.04.2 - Parque de Coches Remolcados Clase Unica Furgón]]+TDC_InfraMR[[#This Row],[B.04.3 - Parque de Coches Remolcados Clase Unica Cabina]]+TDC_InfraMR[[#This Row],[B.04.4 - Parque de Coches Remolcados de Larga Distancia (Turista+Pullman)]]+TDC_InfraMR[[#This Row],[B.04.5 - Parque de Coches Remolcados para Servicios Especiales (Cartoneros)]]</f>
        <v>0</v>
      </c>
      <c r="BF14" s="16"/>
    </row>
    <row r="15" spans="1:59">
      <c r="A15" s="1">
        <v>1994</v>
      </c>
      <c r="B15" s="1" t="s">
        <v>116</v>
      </c>
      <c r="G15" s="12">
        <f t="shared" si="0"/>
        <v>0</v>
      </c>
      <c r="H15" s="12">
        <f>+TDC_InfraMR[[#This Row],[Total Líneas de Explotación ]]</f>
        <v>0</v>
      </c>
      <c r="Y15" s="1">
        <f t="shared" si="1"/>
        <v>0</v>
      </c>
      <c r="AB15" s="1">
        <f>+TDC_InfraMR[[#This Row],[Total Pasos Vehiculares a Nivel]]</f>
        <v>0</v>
      </c>
      <c r="AC15" s="1">
        <f t="shared" si="2"/>
        <v>0</v>
      </c>
      <c r="AG15" s="1">
        <f t="shared" si="3"/>
        <v>0</v>
      </c>
      <c r="AS15" s="1">
        <f>+TDC_InfraMR[[#This Row],[B.02.1 - Parque de Coches Eléctricos Motrices]]+TDC_InfraMR[[#This Row],[B.02.2 - Parque de Coches Eléctricos Motrices Remolcados Tipo R]]+TDC_InfraMR[[#This Row],[B.02.3 - Parque de Coches Eléctricos Motrices Tipo R]]</f>
        <v>0</v>
      </c>
      <c r="AW15" s="1">
        <f>+TDC_InfraMR[[#This Row],[B.03.1 - Parque de Coches Motores Motrices Remolcados]]+TDC_InfraMR[[#This Row],[B.03.2 - Parque de Coches Motores Motrices Intermedios]]+TDC_InfraMR[[#This Row],[B.03.3 - Parque de Coches Motores Motrices Cabina]]</f>
        <v>0</v>
      </c>
      <c r="BC15" s="1">
        <f>+TDC_InfraMR[[#This Row],[B.04.1 - Parque de Coches Remolcados Clase Unica]]+TDC_InfraMR[[#This Row],[B.04.2 - Parque de Coches Remolcados Clase Unica Furgón]]+TDC_InfraMR[[#This Row],[B.04.3 - Parque de Coches Remolcados Clase Unica Cabina]]+TDC_InfraMR[[#This Row],[B.04.4 - Parque de Coches Remolcados de Larga Distancia (Turista+Pullman)]]+TDC_InfraMR[[#This Row],[B.04.5 - Parque de Coches Remolcados para Servicios Especiales (Cartoneros)]]</f>
        <v>0</v>
      </c>
      <c r="BF15" s="16"/>
    </row>
    <row r="16" spans="1:59">
      <c r="A16" s="1">
        <v>1994</v>
      </c>
      <c r="B16" s="1" t="s">
        <v>117</v>
      </c>
      <c r="G16" s="12">
        <f t="shared" si="0"/>
        <v>0</v>
      </c>
      <c r="H16" s="12">
        <f>+TDC_InfraMR[[#This Row],[Total Líneas de Explotación ]]</f>
        <v>0</v>
      </c>
      <c r="Y16" s="1">
        <f t="shared" si="1"/>
        <v>0</v>
      </c>
      <c r="AB16" s="1">
        <f>+TDC_InfraMR[[#This Row],[Total Pasos Vehiculares a Nivel]]</f>
        <v>0</v>
      </c>
      <c r="AC16" s="1">
        <f t="shared" si="2"/>
        <v>0</v>
      </c>
      <c r="AG16" s="1">
        <f t="shared" si="3"/>
        <v>0</v>
      </c>
      <c r="AS16" s="1">
        <f>+TDC_InfraMR[[#This Row],[B.02.1 - Parque de Coches Eléctricos Motrices]]+TDC_InfraMR[[#This Row],[B.02.2 - Parque de Coches Eléctricos Motrices Remolcados Tipo R]]+TDC_InfraMR[[#This Row],[B.02.3 - Parque de Coches Eléctricos Motrices Tipo R]]</f>
        <v>0</v>
      </c>
      <c r="AW16" s="1">
        <f>+TDC_InfraMR[[#This Row],[B.03.1 - Parque de Coches Motores Motrices Remolcados]]+TDC_InfraMR[[#This Row],[B.03.2 - Parque de Coches Motores Motrices Intermedios]]+TDC_InfraMR[[#This Row],[B.03.3 - Parque de Coches Motores Motrices Cabina]]</f>
        <v>0</v>
      </c>
      <c r="BC16" s="1">
        <f>+TDC_InfraMR[[#This Row],[B.04.1 - Parque de Coches Remolcados Clase Unica]]+TDC_InfraMR[[#This Row],[B.04.2 - Parque de Coches Remolcados Clase Unica Furgón]]+TDC_InfraMR[[#This Row],[B.04.3 - Parque de Coches Remolcados Clase Unica Cabina]]+TDC_InfraMR[[#This Row],[B.04.4 - Parque de Coches Remolcados de Larga Distancia (Turista+Pullman)]]+TDC_InfraMR[[#This Row],[B.04.5 - Parque de Coches Remolcados para Servicios Especiales (Cartoneros)]]</f>
        <v>0</v>
      </c>
      <c r="BF16" s="16"/>
    </row>
    <row r="17" spans="1:58">
      <c r="A17" s="1">
        <v>1994</v>
      </c>
      <c r="B17" s="1" t="s">
        <v>118</v>
      </c>
      <c r="G17" s="12">
        <f t="shared" si="0"/>
        <v>0</v>
      </c>
      <c r="H17" s="12">
        <f>+TDC_InfraMR[[#This Row],[Total Líneas de Explotación ]]</f>
        <v>0</v>
      </c>
      <c r="Y17" s="1">
        <f t="shared" si="1"/>
        <v>0</v>
      </c>
      <c r="AB17" s="1">
        <f>+TDC_InfraMR[[#This Row],[Total Pasos Vehiculares a Nivel]]</f>
        <v>0</v>
      </c>
      <c r="AC17" s="1">
        <f t="shared" si="2"/>
        <v>0</v>
      </c>
      <c r="AG17" s="1">
        <f t="shared" si="3"/>
        <v>0</v>
      </c>
      <c r="AS17" s="1">
        <f>+TDC_InfraMR[[#This Row],[B.02.1 - Parque de Coches Eléctricos Motrices]]+TDC_InfraMR[[#This Row],[B.02.2 - Parque de Coches Eléctricos Motrices Remolcados Tipo R]]+TDC_InfraMR[[#This Row],[B.02.3 - Parque de Coches Eléctricos Motrices Tipo R]]</f>
        <v>0</v>
      </c>
      <c r="AW17" s="1">
        <f>+TDC_InfraMR[[#This Row],[B.03.1 - Parque de Coches Motores Motrices Remolcados]]+TDC_InfraMR[[#This Row],[B.03.2 - Parque de Coches Motores Motrices Intermedios]]+TDC_InfraMR[[#This Row],[B.03.3 - Parque de Coches Motores Motrices Cabina]]</f>
        <v>0</v>
      </c>
      <c r="BC17" s="1">
        <f>+TDC_InfraMR[[#This Row],[B.04.1 - Parque de Coches Remolcados Clase Unica]]+TDC_InfraMR[[#This Row],[B.04.2 - Parque de Coches Remolcados Clase Unica Furgón]]+TDC_InfraMR[[#This Row],[B.04.3 - Parque de Coches Remolcados Clase Unica Cabina]]+TDC_InfraMR[[#This Row],[B.04.4 - Parque de Coches Remolcados de Larga Distancia (Turista+Pullman)]]+TDC_InfraMR[[#This Row],[B.04.5 - Parque de Coches Remolcados para Servicios Especiales (Cartoneros)]]</f>
        <v>0</v>
      </c>
      <c r="BF17" s="16"/>
    </row>
    <row r="18" spans="1:58">
      <c r="A18" s="1">
        <v>1994</v>
      </c>
      <c r="B18" s="1" t="s">
        <v>119</v>
      </c>
      <c r="G18" s="12">
        <f t="shared" si="0"/>
        <v>0</v>
      </c>
      <c r="H18" s="12">
        <f>+TDC_InfraMR[[#This Row],[Total Líneas de Explotación ]]</f>
        <v>0</v>
      </c>
      <c r="Y18" s="1">
        <f t="shared" si="1"/>
        <v>0</v>
      </c>
      <c r="AB18" s="1">
        <f>+TDC_InfraMR[[#This Row],[Total Pasos Vehiculares a Nivel]]</f>
        <v>0</v>
      </c>
      <c r="AC18" s="1">
        <f t="shared" si="2"/>
        <v>0</v>
      </c>
      <c r="AG18" s="1">
        <f t="shared" si="3"/>
        <v>0</v>
      </c>
      <c r="AS18" s="1">
        <f>+TDC_InfraMR[[#This Row],[B.02.1 - Parque de Coches Eléctricos Motrices]]+TDC_InfraMR[[#This Row],[B.02.2 - Parque de Coches Eléctricos Motrices Remolcados Tipo R]]+TDC_InfraMR[[#This Row],[B.02.3 - Parque de Coches Eléctricos Motrices Tipo R]]</f>
        <v>0</v>
      </c>
      <c r="AW18" s="1">
        <f>+TDC_InfraMR[[#This Row],[B.03.1 - Parque de Coches Motores Motrices Remolcados]]+TDC_InfraMR[[#This Row],[B.03.2 - Parque de Coches Motores Motrices Intermedios]]+TDC_InfraMR[[#This Row],[B.03.3 - Parque de Coches Motores Motrices Cabina]]</f>
        <v>0</v>
      </c>
      <c r="BC18" s="1">
        <f>+TDC_InfraMR[[#This Row],[B.04.1 - Parque de Coches Remolcados Clase Unica]]+TDC_InfraMR[[#This Row],[B.04.2 - Parque de Coches Remolcados Clase Unica Furgón]]+TDC_InfraMR[[#This Row],[B.04.3 - Parque de Coches Remolcados Clase Unica Cabina]]+TDC_InfraMR[[#This Row],[B.04.4 - Parque de Coches Remolcados de Larga Distancia (Turista+Pullman)]]+TDC_InfraMR[[#This Row],[B.04.5 - Parque de Coches Remolcados para Servicios Especiales (Cartoneros)]]</f>
        <v>0</v>
      </c>
      <c r="BF18" s="16"/>
    </row>
    <row r="19" spans="1:58">
      <c r="A19" s="1">
        <v>1994</v>
      </c>
      <c r="B19" s="1" t="s">
        <v>120</v>
      </c>
      <c r="G19" s="12">
        <f t="shared" si="0"/>
        <v>0</v>
      </c>
      <c r="H19" s="12">
        <f>+TDC_InfraMR[[#This Row],[Total Líneas de Explotación ]]</f>
        <v>0</v>
      </c>
      <c r="Y19" s="1">
        <f t="shared" si="1"/>
        <v>0</v>
      </c>
      <c r="AB19" s="1">
        <f>+TDC_InfraMR[[#This Row],[Total Pasos Vehiculares a Nivel]]</f>
        <v>0</v>
      </c>
      <c r="AC19" s="1">
        <f t="shared" si="2"/>
        <v>0</v>
      </c>
      <c r="AG19" s="1">
        <f t="shared" si="3"/>
        <v>0</v>
      </c>
      <c r="AS19" s="1">
        <f>+TDC_InfraMR[[#This Row],[B.02.1 - Parque de Coches Eléctricos Motrices]]+TDC_InfraMR[[#This Row],[B.02.2 - Parque de Coches Eléctricos Motrices Remolcados Tipo R]]+TDC_InfraMR[[#This Row],[B.02.3 - Parque de Coches Eléctricos Motrices Tipo R]]</f>
        <v>0</v>
      </c>
      <c r="AW19" s="1">
        <f>+TDC_InfraMR[[#This Row],[B.03.1 - Parque de Coches Motores Motrices Remolcados]]+TDC_InfraMR[[#This Row],[B.03.2 - Parque de Coches Motores Motrices Intermedios]]+TDC_InfraMR[[#This Row],[B.03.3 - Parque de Coches Motores Motrices Cabina]]</f>
        <v>0</v>
      </c>
      <c r="BC19" s="1">
        <f>+TDC_InfraMR[[#This Row],[B.04.1 - Parque de Coches Remolcados Clase Unica]]+TDC_InfraMR[[#This Row],[B.04.2 - Parque de Coches Remolcados Clase Unica Furgón]]+TDC_InfraMR[[#This Row],[B.04.3 - Parque de Coches Remolcados Clase Unica Cabina]]+TDC_InfraMR[[#This Row],[B.04.4 - Parque de Coches Remolcados de Larga Distancia (Turista+Pullman)]]+TDC_InfraMR[[#This Row],[B.04.5 - Parque de Coches Remolcados para Servicios Especiales (Cartoneros)]]</f>
        <v>0</v>
      </c>
      <c r="BF19" s="16"/>
    </row>
    <row r="20" spans="1:58">
      <c r="A20" s="1">
        <v>1994</v>
      </c>
      <c r="B20" s="1" t="s">
        <v>121</v>
      </c>
      <c r="G20" s="12">
        <f t="shared" si="0"/>
        <v>0</v>
      </c>
      <c r="H20" s="12">
        <f>+TDC_InfraMR[[#This Row],[Total Líneas de Explotación ]]</f>
        <v>0</v>
      </c>
      <c r="Y20" s="1">
        <f t="shared" si="1"/>
        <v>0</v>
      </c>
      <c r="AB20" s="1">
        <f>+TDC_InfraMR[[#This Row],[Total Pasos Vehiculares a Nivel]]</f>
        <v>0</v>
      </c>
      <c r="AC20" s="1">
        <f t="shared" si="2"/>
        <v>0</v>
      </c>
      <c r="AG20" s="1">
        <f t="shared" si="3"/>
        <v>0</v>
      </c>
      <c r="AS20" s="1">
        <f>+TDC_InfraMR[[#This Row],[B.02.1 - Parque de Coches Eléctricos Motrices]]+TDC_InfraMR[[#This Row],[B.02.2 - Parque de Coches Eléctricos Motrices Remolcados Tipo R]]+TDC_InfraMR[[#This Row],[B.02.3 - Parque de Coches Eléctricos Motrices Tipo R]]</f>
        <v>0</v>
      </c>
      <c r="AW20" s="1">
        <f>+TDC_InfraMR[[#This Row],[B.03.1 - Parque de Coches Motores Motrices Remolcados]]+TDC_InfraMR[[#This Row],[B.03.2 - Parque de Coches Motores Motrices Intermedios]]+TDC_InfraMR[[#This Row],[B.03.3 - Parque de Coches Motores Motrices Cabina]]</f>
        <v>0</v>
      </c>
      <c r="BC20" s="1">
        <f>+TDC_InfraMR[[#This Row],[B.04.1 - Parque de Coches Remolcados Clase Unica]]+TDC_InfraMR[[#This Row],[B.04.2 - Parque de Coches Remolcados Clase Unica Furgón]]+TDC_InfraMR[[#This Row],[B.04.3 - Parque de Coches Remolcados Clase Unica Cabina]]+TDC_InfraMR[[#This Row],[B.04.4 - Parque de Coches Remolcados de Larga Distancia (Turista+Pullman)]]+TDC_InfraMR[[#This Row],[B.04.5 - Parque de Coches Remolcados para Servicios Especiales (Cartoneros)]]</f>
        <v>0</v>
      </c>
      <c r="BF20" s="16"/>
    </row>
    <row r="21" spans="1:58">
      <c r="A21" s="1">
        <v>1994</v>
      </c>
      <c r="B21" s="1" t="s">
        <v>122</v>
      </c>
      <c r="G21" s="12">
        <f t="shared" si="0"/>
        <v>0</v>
      </c>
      <c r="H21" s="12">
        <f>+TDC_InfraMR[[#This Row],[Total Líneas de Explotación ]]</f>
        <v>0</v>
      </c>
      <c r="Y21" s="1">
        <f t="shared" si="1"/>
        <v>0</v>
      </c>
      <c r="AB21" s="1">
        <f>+TDC_InfraMR[[#This Row],[Total Pasos Vehiculares a Nivel]]</f>
        <v>0</v>
      </c>
      <c r="AC21" s="1">
        <f t="shared" si="2"/>
        <v>0</v>
      </c>
      <c r="AG21" s="1">
        <f t="shared" si="3"/>
        <v>0</v>
      </c>
      <c r="AS21" s="1">
        <f>+TDC_InfraMR[[#This Row],[B.02.1 - Parque de Coches Eléctricos Motrices]]+TDC_InfraMR[[#This Row],[B.02.2 - Parque de Coches Eléctricos Motrices Remolcados Tipo R]]+TDC_InfraMR[[#This Row],[B.02.3 - Parque de Coches Eléctricos Motrices Tipo R]]</f>
        <v>0</v>
      </c>
      <c r="AW21" s="1">
        <f>+TDC_InfraMR[[#This Row],[B.03.1 - Parque de Coches Motores Motrices Remolcados]]+TDC_InfraMR[[#This Row],[B.03.2 - Parque de Coches Motores Motrices Intermedios]]+TDC_InfraMR[[#This Row],[B.03.3 - Parque de Coches Motores Motrices Cabina]]</f>
        <v>0</v>
      </c>
      <c r="BC21" s="1">
        <f>+TDC_InfraMR[[#This Row],[B.04.1 - Parque de Coches Remolcados Clase Unica]]+TDC_InfraMR[[#This Row],[B.04.2 - Parque de Coches Remolcados Clase Unica Furgón]]+TDC_InfraMR[[#This Row],[B.04.3 - Parque de Coches Remolcados Clase Unica Cabina]]+TDC_InfraMR[[#This Row],[B.04.4 - Parque de Coches Remolcados de Larga Distancia (Turista+Pullman)]]+TDC_InfraMR[[#This Row],[B.04.5 - Parque de Coches Remolcados para Servicios Especiales (Cartoneros)]]</f>
        <v>0</v>
      </c>
      <c r="BF21" s="16"/>
    </row>
    <row r="22" spans="1:58">
      <c r="A22" s="1">
        <v>1994</v>
      </c>
      <c r="B22" s="1" t="s">
        <v>123</v>
      </c>
      <c r="G22" s="12">
        <f t="shared" si="0"/>
        <v>0</v>
      </c>
      <c r="H22" s="12">
        <f>+TDC_InfraMR[[#This Row],[Total Líneas de Explotación ]]</f>
        <v>0</v>
      </c>
      <c r="Y22" s="1">
        <f t="shared" si="1"/>
        <v>0</v>
      </c>
      <c r="AB22" s="1">
        <f>+TDC_InfraMR[[#This Row],[Total Pasos Vehiculares a Nivel]]</f>
        <v>0</v>
      </c>
      <c r="AC22" s="1">
        <f t="shared" si="2"/>
        <v>0</v>
      </c>
      <c r="AG22" s="1">
        <f t="shared" si="3"/>
        <v>0</v>
      </c>
      <c r="AS22" s="1">
        <f>+TDC_InfraMR[[#This Row],[B.02.1 - Parque de Coches Eléctricos Motrices]]+TDC_InfraMR[[#This Row],[B.02.2 - Parque de Coches Eléctricos Motrices Remolcados Tipo R]]+TDC_InfraMR[[#This Row],[B.02.3 - Parque de Coches Eléctricos Motrices Tipo R]]</f>
        <v>0</v>
      </c>
      <c r="AW22" s="1">
        <f>+TDC_InfraMR[[#This Row],[B.03.1 - Parque de Coches Motores Motrices Remolcados]]+TDC_InfraMR[[#This Row],[B.03.2 - Parque de Coches Motores Motrices Intermedios]]+TDC_InfraMR[[#This Row],[B.03.3 - Parque de Coches Motores Motrices Cabina]]</f>
        <v>0</v>
      </c>
      <c r="BC22" s="1">
        <f>+TDC_InfraMR[[#This Row],[B.04.1 - Parque de Coches Remolcados Clase Unica]]+TDC_InfraMR[[#This Row],[B.04.2 - Parque de Coches Remolcados Clase Unica Furgón]]+TDC_InfraMR[[#This Row],[B.04.3 - Parque de Coches Remolcados Clase Unica Cabina]]+TDC_InfraMR[[#This Row],[B.04.4 - Parque de Coches Remolcados de Larga Distancia (Turista+Pullman)]]+TDC_InfraMR[[#This Row],[B.04.5 - Parque de Coches Remolcados para Servicios Especiales (Cartoneros)]]</f>
        <v>0</v>
      </c>
      <c r="BF22" s="16"/>
    </row>
    <row r="23" spans="1:58">
      <c r="A23" s="1">
        <v>1994</v>
      </c>
      <c r="B23" s="1" t="s">
        <v>124</v>
      </c>
      <c r="G23" s="12">
        <f t="shared" si="0"/>
        <v>0</v>
      </c>
      <c r="H23" s="12">
        <f>+TDC_InfraMR[[#This Row],[Total Líneas de Explotación ]]</f>
        <v>0</v>
      </c>
      <c r="Y23" s="1">
        <f t="shared" si="1"/>
        <v>0</v>
      </c>
      <c r="AB23" s="1">
        <f>+TDC_InfraMR[[#This Row],[Total Pasos Vehiculares a Nivel]]</f>
        <v>0</v>
      </c>
      <c r="AC23" s="1">
        <f t="shared" si="2"/>
        <v>0</v>
      </c>
      <c r="AG23" s="1">
        <f t="shared" si="3"/>
        <v>0</v>
      </c>
      <c r="AS23" s="1">
        <f>+TDC_InfraMR[[#This Row],[B.02.1 - Parque de Coches Eléctricos Motrices]]+TDC_InfraMR[[#This Row],[B.02.2 - Parque de Coches Eléctricos Motrices Remolcados Tipo R]]+TDC_InfraMR[[#This Row],[B.02.3 - Parque de Coches Eléctricos Motrices Tipo R]]</f>
        <v>0</v>
      </c>
      <c r="AW23" s="1">
        <f>+TDC_InfraMR[[#This Row],[B.03.1 - Parque de Coches Motores Motrices Remolcados]]+TDC_InfraMR[[#This Row],[B.03.2 - Parque de Coches Motores Motrices Intermedios]]+TDC_InfraMR[[#This Row],[B.03.3 - Parque de Coches Motores Motrices Cabina]]</f>
        <v>0</v>
      </c>
      <c r="BC23" s="1">
        <f>+TDC_InfraMR[[#This Row],[B.04.1 - Parque de Coches Remolcados Clase Unica]]+TDC_InfraMR[[#This Row],[B.04.2 - Parque de Coches Remolcados Clase Unica Furgón]]+TDC_InfraMR[[#This Row],[B.04.3 - Parque de Coches Remolcados Clase Unica Cabina]]+TDC_InfraMR[[#This Row],[B.04.4 - Parque de Coches Remolcados de Larga Distancia (Turista+Pullman)]]+TDC_InfraMR[[#This Row],[B.04.5 - Parque de Coches Remolcados para Servicios Especiales (Cartoneros)]]</f>
        <v>0</v>
      </c>
      <c r="BF23" s="16"/>
    </row>
    <row r="24" spans="1:58">
      <c r="A24" s="1">
        <v>1994</v>
      </c>
      <c r="B24" s="1" t="s">
        <v>125</v>
      </c>
      <c r="G24" s="12">
        <f t="shared" si="0"/>
        <v>0</v>
      </c>
      <c r="H24" s="12">
        <f>+TDC_InfraMR[[#This Row],[Total Líneas de Explotación ]]</f>
        <v>0</v>
      </c>
      <c r="Y24" s="1">
        <f t="shared" si="1"/>
        <v>0</v>
      </c>
      <c r="AB24" s="1">
        <f>+TDC_InfraMR[[#This Row],[Total Pasos Vehiculares a Nivel]]</f>
        <v>0</v>
      </c>
      <c r="AC24" s="1">
        <f t="shared" si="2"/>
        <v>0</v>
      </c>
      <c r="AG24" s="1">
        <f t="shared" si="3"/>
        <v>0</v>
      </c>
      <c r="AS24" s="1">
        <f>+TDC_InfraMR[[#This Row],[B.02.1 - Parque de Coches Eléctricos Motrices]]+TDC_InfraMR[[#This Row],[B.02.2 - Parque de Coches Eléctricos Motrices Remolcados Tipo R]]+TDC_InfraMR[[#This Row],[B.02.3 - Parque de Coches Eléctricos Motrices Tipo R]]</f>
        <v>0</v>
      </c>
      <c r="AW24" s="1">
        <f>+TDC_InfraMR[[#This Row],[B.03.1 - Parque de Coches Motores Motrices Remolcados]]+TDC_InfraMR[[#This Row],[B.03.2 - Parque de Coches Motores Motrices Intermedios]]+TDC_InfraMR[[#This Row],[B.03.3 - Parque de Coches Motores Motrices Cabina]]</f>
        <v>0</v>
      </c>
      <c r="BC24" s="1">
        <f>+TDC_InfraMR[[#This Row],[B.04.1 - Parque de Coches Remolcados Clase Unica]]+TDC_InfraMR[[#This Row],[B.04.2 - Parque de Coches Remolcados Clase Unica Furgón]]+TDC_InfraMR[[#This Row],[B.04.3 - Parque de Coches Remolcados Clase Unica Cabina]]+TDC_InfraMR[[#This Row],[B.04.4 - Parque de Coches Remolcados de Larga Distancia (Turista+Pullman)]]+TDC_InfraMR[[#This Row],[B.04.5 - Parque de Coches Remolcados para Servicios Especiales (Cartoneros)]]</f>
        <v>0</v>
      </c>
      <c r="BF24" s="16"/>
    </row>
    <row r="25" spans="1:58">
      <c r="A25" s="1">
        <v>1994</v>
      </c>
      <c r="B25" s="1" t="s">
        <v>126</v>
      </c>
      <c r="G25" s="12">
        <f t="shared" si="0"/>
        <v>0</v>
      </c>
      <c r="H25" s="12">
        <f>+TDC_InfraMR[[#This Row],[Total Líneas de Explotación ]]</f>
        <v>0</v>
      </c>
      <c r="Y25" s="1">
        <f t="shared" si="1"/>
        <v>0</v>
      </c>
      <c r="AB25" s="1">
        <f>+TDC_InfraMR[[#This Row],[Total Pasos Vehiculares a Nivel]]</f>
        <v>0</v>
      </c>
      <c r="AC25" s="1">
        <f t="shared" si="2"/>
        <v>0</v>
      </c>
      <c r="AG25" s="1">
        <f t="shared" si="3"/>
        <v>0</v>
      </c>
      <c r="AS25" s="1">
        <f>+TDC_InfraMR[[#This Row],[B.02.1 - Parque de Coches Eléctricos Motrices]]+TDC_InfraMR[[#This Row],[B.02.2 - Parque de Coches Eléctricos Motrices Remolcados Tipo R]]+TDC_InfraMR[[#This Row],[B.02.3 - Parque de Coches Eléctricos Motrices Tipo R]]</f>
        <v>0</v>
      </c>
      <c r="AW25" s="1">
        <f>+TDC_InfraMR[[#This Row],[B.03.1 - Parque de Coches Motores Motrices Remolcados]]+TDC_InfraMR[[#This Row],[B.03.2 - Parque de Coches Motores Motrices Intermedios]]+TDC_InfraMR[[#This Row],[B.03.3 - Parque de Coches Motores Motrices Cabina]]</f>
        <v>0</v>
      </c>
      <c r="BC25" s="1">
        <f>+TDC_InfraMR[[#This Row],[B.04.1 - Parque de Coches Remolcados Clase Unica]]+TDC_InfraMR[[#This Row],[B.04.2 - Parque de Coches Remolcados Clase Unica Furgón]]+TDC_InfraMR[[#This Row],[B.04.3 - Parque de Coches Remolcados Clase Unica Cabina]]+TDC_InfraMR[[#This Row],[B.04.4 - Parque de Coches Remolcados de Larga Distancia (Turista+Pullman)]]+TDC_InfraMR[[#This Row],[B.04.5 - Parque de Coches Remolcados para Servicios Especiales (Cartoneros)]]</f>
        <v>0</v>
      </c>
      <c r="BF25" s="16"/>
    </row>
    <row r="26" spans="1:58">
      <c r="A26" s="1">
        <v>1995</v>
      </c>
      <c r="B26" s="1" t="s">
        <v>115</v>
      </c>
      <c r="G26" s="12">
        <f t="shared" si="0"/>
        <v>0</v>
      </c>
      <c r="H26" s="12">
        <f>+TDC_InfraMR[[#This Row],[Total Líneas de Explotación ]]</f>
        <v>0</v>
      </c>
      <c r="Y26" s="1">
        <f t="shared" si="1"/>
        <v>0</v>
      </c>
      <c r="AB26" s="1">
        <f>+TDC_InfraMR[[#This Row],[Total Pasos Vehiculares a Nivel]]</f>
        <v>0</v>
      </c>
      <c r="AC26" s="1">
        <f t="shared" si="2"/>
        <v>0</v>
      </c>
      <c r="AG26" s="1">
        <f t="shared" si="3"/>
        <v>0</v>
      </c>
      <c r="AS26" s="1">
        <f>+TDC_InfraMR[[#This Row],[B.02.1 - Parque de Coches Eléctricos Motrices]]+TDC_InfraMR[[#This Row],[B.02.2 - Parque de Coches Eléctricos Motrices Remolcados Tipo R]]+TDC_InfraMR[[#This Row],[B.02.3 - Parque de Coches Eléctricos Motrices Tipo R]]</f>
        <v>0</v>
      </c>
      <c r="AW26" s="1">
        <f>+TDC_InfraMR[[#This Row],[B.03.1 - Parque de Coches Motores Motrices Remolcados]]+TDC_InfraMR[[#This Row],[B.03.2 - Parque de Coches Motores Motrices Intermedios]]+TDC_InfraMR[[#This Row],[B.03.3 - Parque de Coches Motores Motrices Cabina]]</f>
        <v>0</v>
      </c>
      <c r="BC26" s="1">
        <f>+TDC_InfraMR[[#This Row],[B.04.1 - Parque de Coches Remolcados Clase Unica]]+TDC_InfraMR[[#This Row],[B.04.2 - Parque de Coches Remolcados Clase Unica Furgón]]+TDC_InfraMR[[#This Row],[B.04.3 - Parque de Coches Remolcados Clase Unica Cabina]]+TDC_InfraMR[[#This Row],[B.04.4 - Parque de Coches Remolcados de Larga Distancia (Turista+Pullman)]]+TDC_InfraMR[[#This Row],[B.04.5 - Parque de Coches Remolcados para Servicios Especiales (Cartoneros)]]</f>
        <v>0</v>
      </c>
      <c r="BF26" s="16"/>
    </row>
    <row r="27" spans="1:58">
      <c r="A27" s="1">
        <v>1995</v>
      </c>
      <c r="B27" s="1" t="s">
        <v>116</v>
      </c>
      <c r="G27" s="12">
        <f t="shared" si="0"/>
        <v>0</v>
      </c>
      <c r="H27" s="12">
        <f>+TDC_InfraMR[[#This Row],[Total Líneas de Explotación ]]</f>
        <v>0</v>
      </c>
      <c r="Y27" s="1">
        <f t="shared" si="1"/>
        <v>0</v>
      </c>
      <c r="AB27" s="1">
        <f>+TDC_InfraMR[[#This Row],[Total Pasos Vehiculares a Nivel]]</f>
        <v>0</v>
      </c>
      <c r="AC27" s="1">
        <f t="shared" si="2"/>
        <v>0</v>
      </c>
      <c r="AG27" s="1">
        <f t="shared" si="3"/>
        <v>0</v>
      </c>
      <c r="AS27" s="1">
        <f>+TDC_InfraMR[[#This Row],[B.02.1 - Parque de Coches Eléctricos Motrices]]+TDC_InfraMR[[#This Row],[B.02.2 - Parque de Coches Eléctricos Motrices Remolcados Tipo R]]+TDC_InfraMR[[#This Row],[B.02.3 - Parque de Coches Eléctricos Motrices Tipo R]]</f>
        <v>0</v>
      </c>
      <c r="AW27" s="1">
        <f>+TDC_InfraMR[[#This Row],[B.03.1 - Parque de Coches Motores Motrices Remolcados]]+TDC_InfraMR[[#This Row],[B.03.2 - Parque de Coches Motores Motrices Intermedios]]+TDC_InfraMR[[#This Row],[B.03.3 - Parque de Coches Motores Motrices Cabina]]</f>
        <v>0</v>
      </c>
      <c r="BC27" s="1">
        <f>+TDC_InfraMR[[#This Row],[B.04.1 - Parque de Coches Remolcados Clase Unica]]+TDC_InfraMR[[#This Row],[B.04.2 - Parque de Coches Remolcados Clase Unica Furgón]]+TDC_InfraMR[[#This Row],[B.04.3 - Parque de Coches Remolcados Clase Unica Cabina]]+TDC_InfraMR[[#This Row],[B.04.4 - Parque de Coches Remolcados de Larga Distancia (Turista+Pullman)]]+TDC_InfraMR[[#This Row],[B.04.5 - Parque de Coches Remolcados para Servicios Especiales (Cartoneros)]]</f>
        <v>0</v>
      </c>
      <c r="BF27" s="16"/>
    </row>
    <row r="28" spans="1:58">
      <c r="A28" s="1">
        <v>1995</v>
      </c>
      <c r="B28" s="1" t="s">
        <v>117</v>
      </c>
      <c r="G28" s="12">
        <f t="shared" si="0"/>
        <v>0</v>
      </c>
      <c r="H28" s="12">
        <f>+TDC_InfraMR[[#This Row],[Total Líneas de Explotación ]]</f>
        <v>0</v>
      </c>
      <c r="Y28" s="1">
        <f t="shared" si="1"/>
        <v>0</v>
      </c>
      <c r="AB28" s="1">
        <f>+TDC_InfraMR[[#This Row],[Total Pasos Vehiculares a Nivel]]</f>
        <v>0</v>
      </c>
      <c r="AC28" s="1">
        <f t="shared" si="2"/>
        <v>0</v>
      </c>
      <c r="AG28" s="1">
        <f t="shared" si="3"/>
        <v>0</v>
      </c>
      <c r="AS28" s="1">
        <f>+TDC_InfraMR[[#This Row],[B.02.1 - Parque de Coches Eléctricos Motrices]]+TDC_InfraMR[[#This Row],[B.02.2 - Parque de Coches Eléctricos Motrices Remolcados Tipo R]]+TDC_InfraMR[[#This Row],[B.02.3 - Parque de Coches Eléctricos Motrices Tipo R]]</f>
        <v>0</v>
      </c>
      <c r="AW28" s="1">
        <f>+TDC_InfraMR[[#This Row],[B.03.1 - Parque de Coches Motores Motrices Remolcados]]+TDC_InfraMR[[#This Row],[B.03.2 - Parque de Coches Motores Motrices Intermedios]]+TDC_InfraMR[[#This Row],[B.03.3 - Parque de Coches Motores Motrices Cabina]]</f>
        <v>0</v>
      </c>
      <c r="BC28" s="1">
        <f>+TDC_InfraMR[[#This Row],[B.04.1 - Parque de Coches Remolcados Clase Unica]]+TDC_InfraMR[[#This Row],[B.04.2 - Parque de Coches Remolcados Clase Unica Furgón]]+TDC_InfraMR[[#This Row],[B.04.3 - Parque de Coches Remolcados Clase Unica Cabina]]+TDC_InfraMR[[#This Row],[B.04.4 - Parque de Coches Remolcados de Larga Distancia (Turista+Pullman)]]+TDC_InfraMR[[#This Row],[B.04.5 - Parque de Coches Remolcados para Servicios Especiales (Cartoneros)]]</f>
        <v>0</v>
      </c>
      <c r="BF28" s="16"/>
    </row>
    <row r="29" spans="1:58">
      <c r="A29" s="1">
        <v>1995</v>
      </c>
      <c r="B29" s="1" t="s">
        <v>118</v>
      </c>
      <c r="C29" s="12">
        <v>0</v>
      </c>
      <c r="D29" s="12">
        <v>0</v>
      </c>
      <c r="E29" s="12">
        <v>0</v>
      </c>
      <c r="F29" s="12">
        <v>15.3</v>
      </c>
      <c r="G29" s="12">
        <f t="shared" si="0"/>
        <v>15.3</v>
      </c>
      <c r="H29" s="12">
        <f>+TDC_InfraMR[[#This Row],[Total Líneas de Explotación ]]</f>
        <v>15.3</v>
      </c>
      <c r="I29" s="12">
        <v>15.3</v>
      </c>
      <c r="J29" s="12">
        <v>0</v>
      </c>
      <c r="K29" s="12">
        <v>0</v>
      </c>
      <c r="L29" s="12">
        <v>30.6</v>
      </c>
      <c r="M29" s="12">
        <v>1.04</v>
      </c>
      <c r="N29" s="12">
        <f>+TDC_InfraMR[[#This Row],[A.03.1 -  Longitud de Vías de Explotación No Electrificadas Troncales y Ramales (vía principal) (km)]]+TDC_InfraMR[[#This Row],[A.04.1 -  Longitud de Vías de Explotación Electrificadas Troncales y Ramales (vía principal) (km)]]</f>
        <v>30.6</v>
      </c>
      <c r="O29" s="12">
        <f>+TDC_InfraMR[[#This Row],[Total Vías (excluido Auxiliares)]]</f>
        <v>30.6</v>
      </c>
      <c r="P29" s="1">
        <v>11</v>
      </c>
      <c r="Q29" s="1">
        <v>0</v>
      </c>
      <c r="R29" s="1">
        <v>0</v>
      </c>
      <c r="S29" s="1">
        <f t="shared" ref="S29:S92" si="4">SUM(P29:R29)</f>
        <v>11</v>
      </c>
      <c r="T29" s="1">
        <v>0</v>
      </c>
      <c r="U29" s="1">
        <v>36</v>
      </c>
      <c r="V29" s="1">
        <v>0</v>
      </c>
      <c r="W29" s="1">
        <v>0</v>
      </c>
      <c r="X29" s="1">
        <v>0</v>
      </c>
      <c r="Y29" s="1">
        <f t="shared" si="1"/>
        <v>36</v>
      </c>
      <c r="Z29" s="1">
        <v>6</v>
      </c>
      <c r="AA29" s="1">
        <v>2</v>
      </c>
      <c r="AB29" s="1">
        <f>+TDC_InfraMR[[#This Row],[Total Pasos Vehiculares a Nivel]]</f>
        <v>36</v>
      </c>
      <c r="AC29" s="1">
        <f t="shared" si="2"/>
        <v>44</v>
      </c>
      <c r="AD29" s="1">
        <v>0</v>
      </c>
      <c r="AE29" s="1">
        <v>9</v>
      </c>
      <c r="AF29" s="1">
        <v>16</v>
      </c>
      <c r="AG29" s="1">
        <f t="shared" si="3"/>
        <v>25</v>
      </c>
      <c r="AH29" s="13">
        <v>15.3</v>
      </c>
      <c r="AI29" s="13">
        <v>0</v>
      </c>
      <c r="AJ29" s="13">
        <v>0</v>
      </c>
      <c r="AK29" s="13">
        <f t="shared" ref="AK29:AK92" si="5">SUM(AH29:AJ29)</f>
        <v>15.3</v>
      </c>
      <c r="AL29" s="1">
        <v>0</v>
      </c>
      <c r="AM29" s="1">
        <v>0</v>
      </c>
      <c r="AN29" s="1">
        <v>0</v>
      </c>
      <c r="AO29" s="1">
        <f t="shared" ref="AO29:AO92" si="6">SUM(AL29:AN29)</f>
        <v>0</v>
      </c>
      <c r="AP29" s="1">
        <v>18</v>
      </c>
      <c r="AQ29" s="1">
        <v>0</v>
      </c>
      <c r="AR29" s="1">
        <v>0</v>
      </c>
      <c r="AS29" s="1">
        <f>+TDC_InfraMR[[#This Row],[B.02.1 - Parque de Coches Eléctricos Motrices]]+TDC_InfraMR[[#This Row],[B.02.2 - Parque de Coches Eléctricos Motrices Remolcados Tipo R]]+TDC_InfraMR[[#This Row],[B.02.3 - Parque de Coches Eléctricos Motrices Tipo R]]</f>
        <v>18</v>
      </c>
      <c r="AT29" s="1">
        <v>0</v>
      </c>
      <c r="AU29" s="1">
        <v>0</v>
      </c>
      <c r="AV29" s="1">
        <v>0</v>
      </c>
      <c r="AW29" s="1">
        <f>+TDC_InfraMR[[#This Row],[B.03.1 - Parque de Coches Motores Motrices Remolcados]]+TDC_InfraMR[[#This Row],[B.03.2 - Parque de Coches Motores Motrices Intermedios]]+TDC_InfraMR[[#This Row],[B.03.3 - Parque de Coches Motores Motrices Cabina]]</f>
        <v>0</v>
      </c>
      <c r="AX29" s="1">
        <v>0</v>
      </c>
      <c r="AY29" s="1">
        <v>0</v>
      </c>
      <c r="AZ29" s="1">
        <v>0</v>
      </c>
      <c r="BA29" s="1">
        <v>0</v>
      </c>
      <c r="BB29" s="1">
        <v>0</v>
      </c>
      <c r="BC29" s="1">
        <f>+TDC_InfraMR[[#This Row],[B.04.1 - Parque de Coches Remolcados Clase Unica]]+TDC_InfraMR[[#This Row],[B.04.2 - Parque de Coches Remolcados Clase Unica Furgón]]+TDC_InfraMR[[#This Row],[B.04.3 - Parque de Coches Remolcados Clase Unica Cabina]]+TDC_InfraMR[[#This Row],[B.04.4 - Parque de Coches Remolcados de Larga Distancia (Turista+Pullman)]]+TDC_InfraMR[[#This Row],[B.04.5 - Parque de Coches Remolcados para Servicios Especiales (Cartoneros)]]</f>
        <v>0</v>
      </c>
      <c r="BD29" s="1">
        <v>2</v>
      </c>
      <c r="BE29" s="1">
        <v>0</v>
      </c>
      <c r="BF29" s="16">
        <v>1435</v>
      </c>
    </row>
    <row r="30" spans="1:58">
      <c r="A30" s="1">
        <v>1995</v>
      </c>
      <c r="B30" s="1" t="s">
        <v>119</v>
      </c>
      <c r="C30" s="12">
        <v>0</v>
      </c>
      <c r="D30" s="12">
        <v>0</v>
      </c>
      <c r="E30" s="12">
        <v>0</v>
      </c>
      <c r="F30" s="12">
        <v>15.3</v>
      </c>
      <c r="G30" s="12">
        <f t="shared" si="0"/>
        <v>15.3</v>
      </c>
      <c r="H30" s="12">
        <f>+TDC_InfraMR[[#This Row],[Total Líneas de Explotación ]]</f>
        <v>15.3</v>
      </c>
      <c r="I30" s="12">
        <v>15.3</v>
      </c>
      <c r="J30" s="12">
        <v>0</v>
      </c>
      <c r="K30" s="12">
        <v>0</v>
      </c>
      <c r="L30" s="12">
        <v>30.6</v>
      </c>
      <c r="M30" s="12">
        <v>1.04</v>
      </c>
      <c r="N30" s="12">
        <f>+TDC_InfraMR[[#This Row],[A.03.1 -  Longitud de Vías de Explotación No Electrificadas Troncales y Ramales (vía principal) (km)]]+TDC_InfraMR[[#This Row],[A.04.1 -  Longitud de Vías de Explotación Electrificadas Troncales y Ramales (vía principal) (km)]]</f>
        <v>30.6</v>
      </c>
      <c r="O30" s="12">
        <f>+TDC_InfraMR[[#This Row],[Total Vías (excluido Auxiliares)]]</f>
        <v>30.6</v>
      </c>
      <c r="P30" s="1">
        <v>11</v>
      </c>
      <c r="Q30" s="1">
        <v>0</v>
      </c>
      <c r="R30" s="1">
        <v>0</v>
      </c>
      <c r="S30" s="1">
        <f t="shared" si="4"/>
        <v>11</v>
      </c>
      <c r="T30" s="1">
        <v>0</v>
      </c>
      <c r="U30" s="1">
        <v>36</v>
      </c>
      <c r="V30" s="1">
        <v>0</v>
      </c>
      <c r="W30" s="1">
        <v>0</v>
      </c>
      <c r="X30" s="1">
        <v>0</v>
      </c>
      <c r="Y30" s="1">
        <f t="shared" si="1"/>
        <v>36</v>
      </c>
      <c r="Z30" s="1">
        <v>6</v>
      </c>
      <c r="AA30" s="1">
        <v>2</v>
      </c>
      <c r="AB30" s="1">
        <f>+TDC_InfraMR[[#This Row],[Total Pasos Vehiculares a Nivel]]</f>
        <v>36</v>
      </c>
      <c r="AC30" s="1">
        <f t="shared" si="2"/>
        <v>44</v>
      </c>
      <c r="AD30" s="1">
        <v>0</v>
      </c>
      <c r="AE30" s="1">
        <v>9</v>
      </c>
      <c r="AF30" s="1">
        <v>16</v>
      </c>
      <c r="AG30" s="1">
        <f t="shared" si="3"/>
        <v>25</v>
      </c>
      <c r="AH30" s="13">
        <v>15.3</v>
      </c>
      <c r="AI30" s="13">
        <v>0</v>
      </c>
      <c r="AJ30" s="13">
        <v>0</v>
      </c>
      <c r="AK30" s="13">
        <f t="shared" si="5"/>
        <v>15.3</v>
      </c>
      <c r="AL30" s="1">
        <v>0</v>
      </c>
      <c r="AM30" s="1">
        <v>0</v>
      </c>
      <c r="AN30" s="1">
        <v>0</v>
      </c>
      <c r="AO30" s="1">
        <f t="shared" si="6"/>
        <v>0</v>
      </c>
      <c r="AP30" s="1">
        <v>18</v>
      </c>
      <c r="AQ30" s="1">
        <v>0</v>
      </c>
      <c r="AR30" s="1">
        <v>0</v>
      </c>
      <c r="AS30" s="1">
        <f>+TDC_InfraMR[[#This Row],[B.02.1 - Parque de Coches Eléctricos Motrices]]+TDC_InfraMR[[#This Row],[B.02.2 - Parque de Coches Eléctricos Motrices Remolcados Tipo R]]+TDC_InfraMR[[#This Row],[B.02.3 - Parque de Coches Eléctricos Motrices Tipo R]]</f>
        <v>18</v>
      </c>
      <c r="AT30" s="1">
        <v>0</v>
      </c>
      <c r="AU30" s="1">
        <v>0</v>
      </c>
      <c r="AV30" s="1">
        <v>0</v>
      </c>
      <c r="AW30" s="1">
        <f>+TDC_InfraMR[[#This Row],[B.03.1 - Parque de Coches Motores Motrices Remolcados]]+TDC_InfraMR[[#This Row],[B.03.2 - Parque de Coches Motores Motrices Intermedios]]+TDC_InfraMR[[#This Row],[B.03.3 - Parque de Coches Motores Motrices Cabina]]</f>
        <v>0</v>
      </c>
      <c r="AX30" s="1">
        <v>0</v>
      </c>
      <c r="AY30" s="1">
        <v>0</v>
      </c>
      <c r="AZ30" s="1">
        <v>0</v>
      </c>
      <c r="BA30" s="1">
        <v>0</v>
      </c>
      <c r="BB30" s="1">
        <v>0</v>
      </c>
      <c r="BC30" s="1">
        <f>+TDC_InfraMR[[#This Row],[B.04.1 - Parque de Coches Remolcados Clase Unica]]+TDC_InfraMR[[#This Row],[B.04.2 - Parque de Coches Remolcados Clase Unica Furgón]]+TDC_InfraMR[[#This Row],[B.04.3 - Parque de Coches Remolcados Clase Unica Cabina]]+TDC_InfraMR[[#This Row],[B.04.4 - Parque de Coches Remolcados de Larga Distancia (Turista+Pullman)]]+TDC_InfraMR[[#This Row],[B.04.5 - Parque de Coches Remolcados para Servicios Especiales (Cartoneros)]]</f>
        <v>0</v>
      </c>
      <c r="BD30" s="1">
        <v>2</v>
      </c>
      <c r="BE30" s="1">
        <v>0</v>
      </c>
      <c r="BF30" s="16">
        <v>1435</v>
      </c>
    </row>
    <row r="31" spans="1:58">
      <c r="A31" s="1">
        <v>1995</v>
      </c>
      <c r="B31" s="1" t="s">
        <v>120</v>
      </c>
      <c r="C31" s="12">
        <v>0</v>
      </c>
      <c r="D31" s="12">
        <v>0</v>
      </c>
      <c r="E31" s="12">
        <v>0</v>
      </c>
      <c r="F31" s="12">
        <v>15.3</v>
      </c>
      <c r="G31" s="12">
        <f t="shared" si="0"/>
        <v>15.3</v>
      </c>
      <c r="H31" s="12">
        <f>+TDC_InfraMR[[#This Row],[Total Líneas de Explotación ]]</f>
        <v>15.3</v>
      </c>
      <c r="I31" s="12">
        <v>15.3</v>
      </c>
      <c r="J31" s="12">
        <v>0</v>
      </c>
      <c r="K31" s="12">
        <v>0</v>
      </c>
      <c r="L31" s="12">
        <v>30.6</v>
      </c>
      <c r="M31" s="12">
        <v>1.04</v>
      </c>
      <c r="N31" s="12">
        <f>+TDC_InfraMR[[#This Row],[A.03.1 -  Longitud de Vías de Explotación No Electrificadas Troncales y Ramales (vía principal) (km)]]+TDC_InfraMR[[#This Row],[A.04.1 -  Longitud de Vías de Explotación Electrificadas Troncales y Ramales (vía principal) (km)]]</f>
        <v>30.6</v>
      </c>
      <c r="O31" s="12">
        <f>+TDC_InfraMR[[#This Row],[Total Vías (excluido Auxiliares)]]</f>
        <v>30.6</v>
      </c>
      <c r="P31" s="1">
        <v>11</v>
      </c>
      <c r="Q31" s="1">
        <v>0</v>
      </c>
      <c r="R31" s="1">
        <v>0</v>
      </c>
      <c r="S31" s="1">
        <f t="shared" si="4"/>
        <v>11</v>
      </c>
      <c r="T31" s="1">
        <v>0</v>
      </c>
      <c r="U31" s="1">
        <v>36</v>
      </c>
      <c r="V31" s="1">
        <v>0</v>
      </c>
      <c r="W31" s="1">
        <v>0</v>
      </c>
      <c r="X31" s="1">
        <v>0</v>
      </c>
      <c r="Y31" s="1">
        <f t="shared" si="1"/>
        <v>36</v>
      </c>
      <c r="Z31" s="1">
        <v>6</v>
      </c>
      <c r="AA31" s="1">
        <v>2</v>
      </c>
      <c r="AB31" s="1">
        <f>+TDC_InfraMR[[#This Row],[Total Pasos Vehiculares a Nivel]]</f>
        <v>36</v>
      </c>
      <c r="AC31" s="1">
        <f t="shared" si="2"/>
        <v>44</v>
      </c>
      <c r="AD31" s="1">
        <v>0</v>
      </c>
      <c r="AE31" s="1">
        <v>9</v>
      </c>
      <c r="AF31" s="1">
        <v>16</v>
      </c>
      <c r="AG31" s="1">
        <f t="shared" si="3"/>
        <v>25</v>
      </c>
      <c r="AH31" s="13">
        <v>15.3</v>
      </c>
      <c r="AI31" s="13">
        <v>0</v>
      </c>
      <c r="AJ31" s="13">
        <v>0</v>
      </c>
      <c r="AK31" s="13">
        <f t="shared" si="5"/>
        <v>15.3</v>
      </c>
      <c r="AL31" s="1">
        <v>0</v>
      </c>
      <c r="AM31" s="1">
        <v>0</v>
      </c>
      <c r="AN31" s="1">
        <v>0</v>
      </c>
      <c r="AO31" s="1">
        <f t="shared" si="6"/>
        <v>0</v>
      </c>
      <c r="AP31" s="1">
        <v>18</v>
      </c>
      <c r="AQ31" s="1">
        <v>0</v>
      </c>
      <c r="AR31" s="1">
        <v>0</v>
      </c>
      <c r="AS31" s="1">
        <f>+TDC_InfraMR[[#This Row],[B.02.1 - Parque de Coches Eléctricos Motrices]]+TDC_InfraMR[[#This Row],[B.02.2 - Parque de Coches Eléctricos Motrices Remolcados Tipo R]]+TDC_InfraMR[[#This Row],[B.02.3 - Parque de Coches Eléctricos Motrices Tipo R]]</f>
        <v>18</v>
      </c>
      <c r="AT31" s="1">
        <v>0</v>
      </c>
      <c r="AU31" s="1">
        <v>0</v>
      </c>
      <c r="AV31" s="1">
        <v>0</v>
      </c>
      <c r="AW31" s="1">
        <f>+TDC_InfraMR[[#This Row],[B.03.1 - Parque de Coches Motores Motrices Remolcados]]+TDC_InfraMR[[#This Row],[B.03.2 - Parque de Coches Motores Motrices Intermedios]]+TDC_InfraMR[[#This Row],[B.03.3 - Parque de Coches Motores Motrices Cabina]]</f>
        <v>0</v>
      </c>
      <c r="AX31" s="1">
        <v>0</v>
      </c>
      <c r="AY31" s="1">
        <v>0</v>
      </c>
      <c r="AZ31" s="1">
        <v>0</v>
      </c>
      <c r="BA31" s="1">
        <v>0</v>
      </c>
      <c r="BB31" s="1">
        <v>0</v>
      </c>
      <c r="BC31" s="1">
        <f>+TDC_InfraMR[[#This Row],[B.04.1 - Parque de Coches Remolcados Clase Unica]]+TDC_InfraMR[[#This Row],[B.04.2 - Parque de Coches Remolcados Clase Unica Furgón]]+TDC_InfraMR[[#This Row],[B.04.3 - Parque de Coches Remolcados Clase Unica Cabina]]+TDC_InfraMR[[#This Row],[B.04.4 - Parque de Coches Remolcados de Larga Distancia (Turista+Pullman)]]+TDC_InfraMR[[#This Row],[B.04.5 - Parque de Coches Remolcados para Servicios Especiales (Cartoneros)]]</f>
        <v>0</v>
      </c>
      <c r="BD31" s="1">
        <v>2</v>
      </c>
      <c r="BE31" s="1">
        <v>0</v>
      </c>
      <c r="BF31" s="16">
        <v>1435</v>
      </c>
    </row>
    <row r="32" spans="1:58">
      <c r="A32" s="1">
        <v>1995</v>
      </c>
      <c r="B32" s="1" t="s">
        <v>121</v>
      </c>
      <c r="C32" s="12">
        <v>0</v>
      </c>
      <c r="D32" s="12">
        <v>0</v>
      </c>
      <c r="E32" s="12">
        <v>0</v>
      </c>
      <c r="F32" s="12">
        <v>15.3</v>
      </c>
      <c r="G32" s="12">
        <f t="shared" si="0"/>
        <v>15.3</v>
      </c>
      <c r="H32" s="12">
        <f>+TDC_InfraMR[[#This Row],[Total Líneas de Explotación ]]</f>
        <v>15.3</v>
      </c>
      <c r="I32" s="12">
        <v>15.3</v>
      </c>
      <c r="J32" s="12">
        <v>0</v>
      </c>
      <c r="K32" s="12">
        <v>0</v>
      </c>
      <c r="L32" s="12">
        <v>30.6</v>
      </c>
      <c r="M32" s="12">
        <v>1.04</v>
      </c>
      <c r="N32" s="12">
        <f>+TDC_InfraMR[[#This Row],[A.03.1 -  Longitud de Vías de Explotación No Electrificadas Troncales y Ramales (vía principal) (km)]]+TDC_InfraMR[[#This Row],[A.04.1 -  Longitud de Vías de Explotación Electrificadas Troncales y Ramales (vía principal) (km)]]</f>
        <v>30.6</v>
      </c>
      <c r="O32" s="12">
        <f>+TDC_InfraMR[[#This Row],[Total Vías (excluido Auxiliares)]]</f>
        <v>30.6</v>
      </c>
      <c r="P32" s="1">
        <v>11</v>
      </c>
      <c r="Q32" s="1">
        <v>0</v>
      </c>
      <c r="R32" s="1">
        <v>0</v>
      </c>
      <c r="S32" s="1">
        <f t="shared" si="4"/>
        <v>11</v>
      </c>
      <c r="T32" s="1">
        <v>0</v>
      </c>
      <c r="U32" s="1">
        <v>36</v>
      </c>
      <c r="V32" s="1">
        <v>0</v>
      </c>
      <c r="W32" s="1">
        <v>0</v>
      </c>
      <c r="X32" s="1">
        <v>0</v>
      </c>
      <c r="Y32" s="1">
        <f t="shared" si="1"/>
        <v>36</v>
      </c>
      <c r="Z32" s="1">
        <v>6</v>
      </c>
      <c r="AA32" s="1">
        <v>2</v>
      </c>
      <c r="AB32" s="1">
        <f>+TDC_InfraMR[[#This Row],[Total Pasos Vehiculares a Nivel]]</f>
        <v>36</v>
      </c>
      <c r="AC32" s="1">
        <f t="shared" si="2"/>
        <v>44</v>
      </c>
      <c r="AD32" s="1">
        <v>0</v>
      </c>
      <c r="AE32" s="1">
        <v>9</v>
      </c>
      <c r="AF32" s="1">
        <v>16</v>
      </c>
      <c r="AG32" s="1">
        <f t="shared" si="3"/>
        <v>25</v>
      </c>
      <c r="AH32" s="13">
        <v>15.3</v>
      </c>
      <c r="AI32" s="13">
        <v>0</v>
      </c>
      <c r="AJ32" s="13">
        <v>0</v>
      </c>
      <c r="AK32" s="13">
        <f t="shared" si="5"/>
        <v>15.3</v>
      </c>
      <c r="AL32" s="1">
        <v>0</v>
      </c>
      <c r="AM32" s="1">
        <v>0</v>
      </c>
      <c r="AN32" s="1">
        <v>0</v>
      </c>
      <c r="AO32" s="1">
        <f t="shared" si="6"/>
        <v>0</v>
      </c>
      <c r="AP32" s="1">
        <v>18</v>
      </c>
      <c r="AQ32" s="1">
        <v>0</v>
      </c>
      <c r="AR32" s="1">
        <v>0</v>
      </c>
      <c r="AS32" s="1">
        <f>+TDC_InfraMR[[#This Row],[B.02.1 - Parque de Coches Eléctricos Motrices]]+TDC_InfraMR[[#This Row],[B.02.2 - Parque de Coches Eléctricos Motrices Remolcados Tipo R]]+TDC_InfraMR[[#This Row],[B.02.3 - Parque de Coches Eléctricos Motrices Tipo R]]</f>
        <v>18</v>
      </c>
      <c r="AT32" s="1">
        <v>0</v>
      </c>
      <c r="AU32" s="1">
        <v>0</v>
      </c>
      <c r="AV32" s="1">
        <v>0</v>
      </c>
      <c r="AW32" s="1">
        <f>+TDC_InfraMR[[#This Row],[B.03.1 - Parque de Coches Motores Motrices Remolcados]]+TDC_InfraMR[[#This Row],[B.03.2 - Parque de Coches Motores Motrices Intermedios]]+TDC_InfraMR[[#This Row],[B.03.3 - Parque de Coches Motores Motrices Cabina]]</f>
        <v>0</v>
      </c>
      <c r="AX32" s="1">
        <v>0</v>
      </c>
      <c r="AY32" s="1">
        <v>0</v>
      </c>
      <c r="AZ32" s="1">
        <v>0</v>
      </c>
      <c r="BA32" s="1">
        <v>0</v>
      </c>
      <c r="BB32" s="1">
        <v>0</v>
      </c>
      <c r="BC32" s="1">
        <f>+TDC_InfraMR[[#This Row],[B.04.1 - Parque de Coches Remolcados Clase Unica]]+TDC_InfraMR[[#This Row],[B.04.2 - Parque de Coches Remolcados Clase Unica Furgón]]+TDC_InfraMR[[#This Row],[B.04.3 - Parque de Coches Remolcados Clase Unica Cabina]]+TDC_InfraMR[[#This Row],[B.04.4 - Parque de Coches Remolcados de Larga Distancia (Turista+Pullman)]]+TDC_InfraMR[[#This Row],[B.04.5 - Parque de Coches Remolcados para Servicios Especiales (Cartoneros)]]</f>
        <v>0</v>
      </c>
      <c r="BD32" s="1">
        <v>2</v>
      </c>
      <c r="BE32" s="1">
        <v>0</v>
      </c>
      <c r="BF32" s="16">
        <v>1435</v>
      </c>
    </row>
    <row r="33" spans="1:58">
      <c r="A33" s="1">
        <v>1995</v>
      </c>
      <c r="B33" s="1" t="s">
        <v>122</v>
      </c>
      <c r="C33" s="12">
        <v>0</v>
      </c>
      <c r="D33" s="12">
        <v>0</v>
      </c>
      <c r="E33" s="12">
        <v>0</v>
      </c>
      <c r="F33" s="12">
        <v>15.3</v>
      </c>
      <c r="G33" s="12">
        <f t="shared" si="0"/>
        <v>15.3</v>
      </c>
      <c r="H33" s="12">
        <f>+TDC_InfraMR[[#This Row],[Total Líneas de Explotación ]]</f>
        <v>15.3</v>
      </c>
      <c r="I33" s="12">
        <v>15.3</v>
      </c>
      <c r="J33" s="12">
        <v>0</v>
      </c>
      <c r="K33" s="12">
        <v>0</v>
      </c>
      <c r="L33" s="12">
        <v>30.6</v>
      </c>
      <c r="M33" s="12">
        <v>1.04</v>
      </c>
      <c r="N33" s="12">
        <f>+TDC_InfraMR[[#This Row],[A.03.1 -  Longitud de Vías de Explotación No Electrificadas Troncales y Ramales (vía principal) (km)]]+TDC_InfraMR[[#This Row],[A.04.1 -  Longitud de Vías de Explotación Electrificadas Troncales y Ramales (vía principal) (km)]]</f>
        <v>30.6</v>
      </c>
      <c r="O33" s="12">
        <f>+TDC_InfraMR[[#This Row],[Total Vías (excluido Auxiliares)]]</f>
        <v>30.6</v>
      </c>
      <c r="P33" s="1">
        <v>11</v>
      </c>
      <c r="Q33" s="1">
        <v>0</v>
      </c>
      <c r="R33" s="1">
        <v>0</v>
      </c>
      <c r="S33" s="1">
        <f t="shared" si="4"/>
        <v>11</v>
      </c>
      <c r="T33" s="1">
        <v>0</v>
      </c>
      <c r="U33" s="1">
        <v>36</v>
      </c>
      <c r="V33" s="1">
        <v>0</v>
      </c>
      <c r="W33" s="1">
        <v>0</v>
      </c>
      <c r="X33" s="1">
        <v>0</v>
      </c>
      <c r="Y33" s="1">
        <f t="shared" si="1"/>
        <v>36</v>
      </c>
      <c r="Z33" s="1">
        <v>6</v>
      </c>
      <c r="AA33" s="1">
        <v>2</v>
      </c>
      <c r="AB33" s="1">
        <f>+TDC_InfraMR[[#This Row],[Total Pasos Vehiculares a Nivel]]</f>
        <v>36</v>
      </c>
      <c r="AC33" s="1">
        <f t="shared" si="2"/>
        <v>44</v>
      </c>
      <c r="AD33" s="1">
        <v>0</v>
      </c>
      <c r="AE33" s="1">
        <v>9</v>
      </c>
      <c r="AF33" s="1">
        <v>16</v>
      </c>
      <c r="AG33" s="1">
        <f t="shared" si="3"/>
        <v>25</v>
      </c>
      <c r="AH33" s="13">
        <v>15.3</v>
      </c>
      <c r="AI33" s="13">
        <v>0</v>
      </c>
      <c r="AJ33" s="13">
        <v>0</v>
      </c>
      <c r="AK33" s="13">
        <f t="shared" si="5"/>
        <v>15.3</v>
      </c>
      <c r="AL33" s="1">
        <v>0</v>
      </c>
      <c r="AM33" s="1">
        <v>0</v>
      </c>
      <c r="AN33" s="1">
        <v>0</v>
      </c>
      <c r="AO33" s="1">
        <f t="shared" si="6"/>
        <v>0</v>
      </c>
      <c r="AP33" s="1">
        <v>18</v>
      </c>
      <c r="AQ33" s="1">
        <v>0</v>
      </c>
      <c r="AR33" s="1">
        <v>0</v>
      </c>
      <c r="AS33" s="1">
        <f>+TDC_InfraMR[[#This Row],[B.02.1 - Parque de Coches Eléctricos Motrices]]+TDC_InfraMR[[#This Row],[B.02.2 - Parque de Coches Eléctricos Motrices Remolcados Tipo R]]+TDC_InfraMR[[#This Row],[B.02.3 - Parque de Coches Eléctricos Motrices Tipo R]]</f>
        <v>18</v>
      </c>
      <c r="AT33" s="1">
        <v>0</v>
      </c>
      <c r="AU33" s="1">
        <v>0</v>
      </c>
      <c r="AV33" s="1">
        <v>0</v>
      </c>
      <c r="AW33" s="1">
        <f>+TDC_InfraMR[[#This Row],[B.03.1 - Parque de Coches Motores Motrices Remolcados]]+TDC_InfraMR[[#This Row],[B.03.2 - Parque de Coches Motores Motrices Intermedios]]+TDC_InfraMR[[#This Row],[B.03.3 - Parque de Coches Motores Motrices Cabina]]</f>
        <v>0</v>
      </c>
      <c r="AX33" s="1">
        <v>0</v>
      </c>
      <c r="AY33" s="1">
        <v>0</v>
      </c>
      <c r="AZ33" s="1">
        <v>0</v>
      </c>
      <c r="BA33" s="1">
        <v>0</v>
      </c>
      <c r="BB33" s="1">
        <v>0</v>
      </c>
      <c r="BC33" s="1">
        <f>+TDC_InfraMR[[#This Row],[B.04.1 - Parque de Coches Remolcados Clase Unica]]+TDC_InfraMR[[#This Row],[B.04.2 - Parque de Coches Remolcados Clase Unica Furgón]]+TDC_InfraMR[[#This Row],[B.04.3 - Parque de Coches Remolcados Clase Unica Cabina]]+TDC_InfraMR[[#This Row],[B.04.4 - Parque de Coches Remolcados de Larga Distancia (Turista+Pullman)]]+TDC_InfraMR[[#This Row],[B.04.5 - Parque de Coches Remolcados para Servicios Especiales (Cartoneros)]]</f>
        <v>0</v>
      </c>
      <c r="BD33" s="1">
        <v>2</v>
      </c>
      <c r="BE33" s="1">
        <v>0</v>
      </c>
      <c r="BF33" s="16">
        <v>1435</v>
      </c>
    </row>
    <row r="34" spans="1:58">
      <c r="A34" s="1">
        <v>1995</v>
      </c>
      <c r="B34" s="1" t="s">
        <v>123</v>
      </c>
      <c r="C34" s="12">
        <v>0</v>
      </c>
      <c r="D34" s="12">
        <v>0</v>
      </c>
      <c r="E34" s="12">
        <v>0</v>
      </c>
      <c r="F34" s="12">
        <v>15.3</v>
      </c>
      <c r="G34" s="12">
        <f t="shared" si="0"/>
        <v>15.3</v>
      </c>
      <c r="H34" s="12">
        <f>+TDC_InfraMR[[#This Row],[Total Líneas de Explotación ]]</f>
        <v>15.3</v>
      </c>
      <c r="I34" s="12">
        <v>15.3</v>
      </c>
      <c r="J34" s="12">
        <v>0</v>
      </c>
      <c r="K34" s="12">
        <v>0</v>
      </c>
      <c r="L34" s="12">
        <v>30.6</v>
      </c>
      <c r="M34" s="12">
        <v>1.04</v>
      </c>
      <c r="N34" s="12">
        <f>+TDC_InfraMR[[#This Row],[A.03.1 -  Longitud de Vías de Explotación No Electrificadas Troncales y Ramales (vía principal) (km)]]+TDC_InfraMR[[#This Row],[A.04.1 -  Longitud de Vías de Explotación Electrificadas Troncales y Ramales (vía principal) (km)]]</f>
        <v>30.6</v>
      </c>
      <c r="O34" s="12">
        <f>+TDC_InfraMR[[#This Row],[Total Vías (excluido Auxiliares)]]</f>
        <v>30.6</v>
      </c>
      <c r="P34" s="1">
        <v>11</v>
      </c>
      <c r="Q34" s="1">
        <v>0</v>
      </c>
      <c r="R34" s="1">
        <v>0</v>
      </c>
      <c r="S34" s="1">
        <f t="shared" si="4"/>
        <v>11</v>
      </c>
      <c r="T34" s="1">
        <v>0</v>
      </c>
      <c r="U34" s="1">
        <v>36</v>
      </c>
      <c r="V34" s="1">
        <v>0</v>
      </c>
      <c r="W34" s="1">
        <v>0</v>
      </c>
      <c r="X34" s="1">
        <v>0</v>
      </c>
      <c r="Y34" s="1">
        <f t="shared" si="1"/>
        <v>36</v>
      </c>
      <c r="Z34" s="1">
        <v>6</v>
      </c>
      <c r="AA34" s="1">
        <v>2</v>
      </c>
      <c r="AB34" s="1">
        <f>+TDC_InfraMR[[#This Row],[Total Pasos Vehiculares a Nivel]]</f>
        <v>36</v>
      </c>
      <c r="AC34" s="1">
        <f t="shared" si="2"/>
        <v>44</v>
      </c>
      <c r="AD34" s="1">
        <v>0</v>
      </c>
      <c r="AE34" s="1">
        <v>9</v>
      </c>
      <c r="AF34" s="1">
        <v>16</v>
      </c>
      <c r="AG34" s="1">
        <f t="shared" si="3"/>
        <v>25</v>
      </c>
      <c r="AH34" s="13">
        <v>15.3</v>
      </c>
      <c r="AI34" s="13">
        <v>0</v>
      </c>
      <c r="AJ34" s="13">
        <v>0</v>
      </c>
      <c r="AK34" s="13">
        <f t="shared" si="5"/>
        <v>15.3</v>
      </c>
      <c r="AL34" s="1">
        <v>0</v>
      </c>
      <c r="AM34" s="1">
        <v>0</v>
      </c>
      <c r="AN34" s="1">
        <v>0</v>
      </c>
      <c r="AO34" s="1">
        <f t="shared" si="6"/>
        <v>0</v>
      </c>
      <c r="AP34" s="1">
        <v>18</v>
      </c>
      <c r="AQ34" s="1">
        <v>0</v>
      </c>
      <c r="AR34" s="1">
        <v>0</v>
      </c>
      <c r="AS34" s="1">
        <f>+TDC_InfraMR[[#This Row],[B.02.1 - Parque de Coches Eléctricos Motrices]]+TDC_InfraMR[[#This Row],[B.02.2 - Parque de Coches Eléctricos Motrices Remolcados Tipo R]]+TDC_InfraMR[[#This Row],[B.02.3 - Parque de Coches Eléctricos Motrices Tipo R]]</f>
        <v>18</v>
      </c>
      <c r="AT34" s="1">
        <v>0</v>
      </c>
      <c r="AU34" s="1">
        <v>0</v>
      </c>
      <c r="AV34" s="1">
        <v>0</v>
      </c>
      <c r="AW34" s="1">
        <f>+TDC_InfraMR[[#This Row],[B.03.1 - Parque de Coches Motores Motrices Remolcados]]+TDC_InfraMR[[#This Row],[B.03.2 - Parque de Coches Motores Motrices Intermedios]]+TDC_InfraMR[[#This Row],[B.03.3 - Parque de Coches Motores Motrices Cabina]]</f>
        <v>0</v>
      </c>
      <c r="AX34" s="1">
        <v>0</v>
      </c>
      <c r="AY34" s="1">
        <v>0</v>
      </c>
      <c r="AZ34" s="1">
        <v>0</v>
      </c>
      <c r="BA34" s="1">
        <v>0</v>
      </c>
      <c r="BB34" s="1">
        <v>0</v>
      </c>
      <c r="BC34" s="1">
        <f>+TDC_InfraMR[[#This Row],[B.04.1 - Parque de Coches Remolcados Clase Unica]]+TDC_InfraMR[[#This Row],[B.04.2 - Parque de Coches Remolcados Clase Unica Furgón]]+TDC_InfraMR[[#This Row],[B.04.3 - Parque de Coches Remolcados Clase Unica Cabina]]+TDC_InfraMR[[#This Row],[B.04.4 - Parque de Coches Remolcados de Larga Distancia (Turista+Pullman)]]+TDC_InfraMR[[#This Row],[B.04.5 - Parque de Coches Remolcados para Servicios Especiales (Cartoneros)]]</f>
        <v>0</v>
      </c>
      <c r="BD34" s="1">
        <v>2</v>
      </c>
      <c r="BE34" s="1">
        <v>0</v>
      </c>
      <c r="BF34" s="16">
        <v>1435</v>
      </c>
    </row>
    <row r="35" spans="1:58">
      <c r="A35" s="1">
        <v>1995</v>
      </c>
      <c r="B35" s="1" t="s">
        <v>124</v>
      </c>
      <c r="C35" s="12">
        <v>0</v>
      </c>
      <c r="D35" s="12">
        <v>0</v>
      </c>
      <c r="E35" s="12">
        <v>0</v>
      </c>
      <c r="F35" s="12">
        <v>15.3</v>
      </c>
      <c r="G35" s="12">
        <f t="shared" si="0"/>
        <v>15.3</v>
      </c>
      <c r="H35" s="12">
        <f>+TDC_InfraMR[[#This Row],[Total Líneas de Explotación ]]</f>
        <v>15.3</v>
      </c>
      <c r="I35" s="12">
        <v>15.3</v>
      </c>
      <c r="J35" s="12">
        <v>0</v>
      </c>
      <c r="K35" s="12">
        <v>0</v>
      </c>
      <c r="L35" s="12">
        <v>30.6</v>
      </c>
      <c r="M35" s="12">
        <v>1.04</v>
      </c>
      <c r="N35" s="12">
        <f>+TDC_InfraMR[[#This Row],[A.03.1 -  Longitud de Vías de Explotación No Electrificadas Troncales y Ramales (vía principal) (km)]]+TDC_InfraMR[[#This Row],[A.04.1 -  Longitud de Vías de Explotación Electrificadas Troncales y Ramales (vía principal) (km)]]</f>
        <v>30.6</v>
      </c>
      <c r="O35" s="12">
        <f>+TDC_InfraMR[[#This Row],[Total Vías (excluido Auxiliares)]]</f>
        <v>30.6</v>
      </c>
      <c r="P35" s="1">
        <v>11</v>
      </c>
      <c r="Q35" s="1">
        <v>0</v>
      </c>
      <c r="R35" s="1">
        <v>0</v>
      </c>
      <c r="S35" s="1">
        <f t="shared" si="4"/>
        <v>11</v>
      </c>
      <c r="T35" s="1">
        <v>0</v>
      </c>
      <c r="U35" s="1">
        <v>36</v>
      </c>
      <c r="V35" s="1">
        <v>0</v>
      </c>
      <c r="W35" s="1">
        <v>0</v>
      </c>
      <c r="X35" s="1">
        <v>0</v>
      </c>
      <c r="Y35" s="1">
        <f t="shared" si="1"/>
        <v>36</v>
      </c>
      <c r="Z35" s="1">
        <v>6</v>
      </c>
      <c r="AA35" s="1">
        <v>2</v>
      </c>
      <c r="AB35" s="1">
        <f>+TDC_InfraMR[[#This Row],[Total Pasos Vehiculares a Nivel]]</f>
        <v>36</v>
      </c>
      <c r="AC35" s="1">
        <f t="shared" si="2"/>
        <v>44</v>
      </c>
      <c r="AD35" s="1">
        <v>0</v>
      </c>
      <c r="AE35" s="1">
        <v>9</v>
      </c>
      <c r="AF35" s="1">
        <v>16</v>
      </c>
      <c r="AG35" s="1">
        <f t="shared" si="3"/>
        <v>25</v>
      </c>
      <c r="AH35" s="13">
        <v>15.3</v>
      </c>
      <c r="AI35" s="13">
        <v>0</v>
      </c>
      <c r="AJ35" s="13">
        <v>0</v>
      </c>
      <c r="AK35" s="13">
        <f t="shared" si="5"/>
        <v>15.3</v>
      </c>
      <c r="AL35" s="1">
        <v>0</v>
      </c>
      <c r="AM35" s="1">
        <v>0</v>
      </c>
      <c r="AN35" s="1">
        <v>0</v>
      </c>
      <c r="AO35" s="1">
        <f t="shared" si="6"/>
        <v>0</v>
      </c>
      <c r="AP35" s="1">
        <v>18</v>
      </c>
      <c r="AQ35" s="1">
        <v>0</v>
      </c>
      <c r="AR35" s="1">
        <v>0</v>
      </c>
      <c r="AS35" s="1">
        <f>+TDC_InfraMR[[#This Row],[B.02.1 - Parque de Coches Eléctricos Motrices]]+TDC_InfraMR[[#This Row],[B.02.2 - Parque de Coches Eléctricos Motrices Remolcados Tipo R]]+TDC_InfraMR[[#This Row],[B.02.3 - Parque de Coches Eléctricos Motrices Tipo R]]</f>
        <v>18</v>
      </c>
      <c r="AT35" s="1">
        <v>0</v>
      </c>
      <c r="AU35" s="1">
        <v>0</v>
      </c>
      <c r="AV35" s="1">
        <v>0</v>
      </c>
      <c r="AW35" s="1">
        <f>+TDC_InfraMR[[#This Row],[B.03.1 - Parque de Coches Motores Motrices Remolcados]]+TDC_InfraMR[[#This Row],[B.03.2 - Parque de Coches Motores Motrices Intermedios]]+TDC_InfraMR[[#This Row],[B.03.3 - Parque de Coches Motores Motrices Cabina]]</f>
        <v>0</v>
      </c>
      <c r="AX35" s="1">
        <v>0</v>
      </c>
      <c r="AY35" s="1">
        <v>0</v>
      </c>
      <c r="AZ35" s="1">
        <v>0</v>
      </c>
      <c r="BA35" s="1">
        <v>0</v>
      </c>
      <c r="BB35" s="1">
        <v>0</v>
      </c>
      <c r="BC35" s="1">
        <f>+TDC_InfraMR[[#This Row],[B.04.1 - Parque de Coches Remolcados Clase Unica]]+TDC_InfraMR[[#This Row],[B.04.2 - Parque de Coches Remolcados Clase Unica Furgón]]+TDC_InfraMR[[#This Row],[B.04.3 - Parque de Coches Remolcados Clase Unica Cabina]]+TDC_InfraMR[[#This Row],[B.04.4 - Parque de Coches Remolcados de Larga Distancia (Turista+Pullman)]]+TDC_InfraMR[[#This Row],[B.04.5 - Parque de Coches Remolcados para Servicios Especiales (Cartoneros)]]</f>
        <v>0</v>
      </c>
      <c r="BD35" s="1">
        <v>2</v>
      </c>
      <c r="BE35" s="1">
        <v>0</v>
      </c>
      <c r="BF35" s="16">
        <v>1435</v>
      </c>
    </row>
    <row r="36" spans="1:58">
      <c r="A36" s="1">
        <v>1995</v>
      </c>
      <c r="B36" s="1" t="s">
        <v>125</v>
      </c>
      <c r="C36" s="12">
        <v>0</v>
      </c>
      <c r="D36" s="12">
        <v>0</v>
      </c>
      <c r="E36" s="12">
        <v>0</v>
      </c>
      <c r="F36" s="12">
        <v>15.3</v>
      </c>
      <c r="G36" s="12">
        <f t="shared" si="0"/>
        <v>15.3</v>
      </c>
      <c r="H36" s="12">
        <f>+TDC_InfraMR[[#This Row],[Total Líneas de Explotación ]]</f>
        <v>15.3</v>
      </c>
      <c r="I36" s="12">
        <v>15.3</v>
      </c>
      <c r="J36" s="12">
        <v>0</v>
      </c>
      <c r="K36" s="12">
        <v>0</v>
      </c>
      <c r="L36" s="12">
        <v>30.6</v>
      </c>
      <c r="M36" s="12">
        <v>1.04</v>
      </c>
      <c r="N36" s="12">
        <f>+TDC_InfraMR[[#This Row],[A.03.1 -  Longitud de Vías de Explotación No Electrificadas Troncales y Ramales (vía principal) (km)]]+TDC_InfraMR[[#This Row],[A.04.1 -  Longitud de Vías de Explotación Electrificadas Troncales y Ramales (vía principal) (km)]]</f>
        <v>30.6</v>
      </c>
      <c r="O36" s="12">
        <f>+TDC_InfraMR[[#This Row],[Total Vías (excluido Auxiliares)]]</f>
        <v>30.6</v>
      </c>
      <c r="P36" s="1">
        <v>11</v>
      </c>
      <c r="Q36" s="1">
        <v>0</v>
      </c>
      <c r="R36" s="1">
        <v>0</v>
      </c>
      <c r="S36" s="1">
        <f t="shared" si="4"/>
        <v>11</v>
      </c>
      <c r="T36" s="1">
        <v>0</v>
      </c>
      <c r="U36" s="1">
        <v>36</v>
      </c>
      <c r="V36" s="1">
        <v>0</v>
      </c>
      <c r="W36" s="1">
        <v>0</v>
      </c>
      <c r="X36" s="1">
        <v>0</v>
      </c>
      <c r="Y36" s="1">
        <f t="shared" si="1"/>
        <v>36</v>
      </c>
      <c r="Z36" s="1">
        <v>6</v>
      </c>
      <c r="AA36" s="1">
        <v>2</v>
      </c>
      <c r="AB36" s="1">
        <f>+TDC_InfraMR[[#This Row],[Total Pasos Vehiculares a Nivel]]</f>
        <v>36</v>
      </c>
      <c r="AC36" s="1">
        <f t="shared" si="2"/>
        <v>44</v>
      </c>
      <c r="AD36" s="1">
        <v>0</v>
      </c>
      <c r="AE36" s="1">
        <v>9</v>
      </c>
      <c r="AF36" s="1">
        <v>16</v>
      </c>
      <c r="AG36" s="1">
        <f t="shared" si="3"/>
        <v>25</v>
      </c>
      <c r="AH36" s="13">
        <v>15.3</v>
      </c>
      <c r="AI36" s="13">
        <v>0</v>
      </c>
      <c r="AJ36" s="13">
        <v>0</v>
      </c>
      <c r="AK36" s="13">
        <f t="shared" si="5"/>
        <v>15.3</v>
      </c>
      <c r="AL36" s="1">
        <v>0</v>
      </c>
      <c r="AM36" s="1">
        <v>0</v>
      </c>
      <c r="AN36" s="1">
        <v>0</v>
      </c>
      <c r="AO36" s="1">
        <f t="shared" si="6"/>
        <v>0</v>
      </c>
      <c r="AP36" s="1">
        <v>18</v>
      </c>
      <c r="AQ36" s="1">
        <v>0</v>
      </c>
      <c r="AR36" s="1">
        <v>0</v>
      </c>
      <c r="AS36" s="1">
        <f>+TDC_InfraMR[[#This Row],[B.02.1 - Parque de Coches Eléctricos Motrices]]+TDC_InfraMR[[#This Row],[B.02.2 - Parque de Coches Eléctricos Motrices Remolcados Tipo R]]+TDC_InfraMR[[#This Row],[B.02.3 - Parque de Coches Eléctricos Motrices Tipo R]]</f>
        <v>18</v>
      </c>
      <c r="AT36" s="1">
        <v>0</v>
      </c>
      <c r="AU36" s="1">
        <v>0</v>
      </c>
      <c r="AV36" s="1">
        <v>0</v>
      </c>
      <c r="AW36" s="1">
        <f>+TDC_InfraMR[[#This Row],[B.03.1 - Parque de Coches Motores Motrices Remolcados]]+TDC_InfraMR[[#This Row],[B.03.2 - Parque de Coches Motores Motrices Intermedios]]+TDC_InfraMR[[#This Row],[B.03.3 - Parque de Coches Motores Motrices Cabina]]</f>
        <v>0</v>
      </c>
      <c r="AX36" s="1">
        <v>0</v>
      </c>
      <c r="AY36" s="1">
        <v>0</v>
      </c>
      <c r="AZ36" s="1">
        <v>0</v>
      </c>
      <c r="BA36" s="1">
        <v>0</v>
      </c>
      <c r="BB36" s="1">
        <v>0</v>
      </c>
      <c r="BC36" s="1">
        <f>+TDC_InfraMR[[#This Row],[B.04.1 - Parque de Coches Remolcados Clase Unica]]+TDC_InfraMR[[#This Row],[B.04.2 - Parque de Coches Remolcados Clase Unica Furgón]]+TDC_InfraMR[[#This Row],[B.04.3 - Parque de Coches Remolcados Clase Unica Cabina]]+TDC_InfraMR[[#This Row],[B.04.4 - Parque de Coches Remolcados de Larga Distancia (Turista+Pullman)]]+TDC_InfraMR[[#This Row],[B.04.5 - Parque de Coches Remolcados para Servicios Especiales (Cartoneros)]]</f>
        <v>0</v>
      </c>
      <c r="BD36" s="1">
        <v>2</v>
      </c>
      <c r="BE36" s="1">
        <v>0</v>
      </c>
      <c r="BF36" s="16">
        <v>1435</v>
      </c>
    </row>
    <row r="37" spans="1:58">
      <c r="A37" s="1">
        <v>1995</v>
      </c>
      <c r="B37" s="1" t="s">
        <v>126</v>
      </c>
      <c r="C37" s="12">
        <v>0</v>
      </c>
      <c r="D37" s="12">
        <v>0</v>
      </c>
      <c r="E37" s="12">
        <v>0</v>
      </c>
      <c r="F37" s="12">
        <v>15.3</v>
      </c>
      <c r="G37" s="12">
        <f t="shared" si="0"/>
        <v>15.3</v>
      </c>
      <c r="H37" s="12">
        <f>+TDC_InfraMR[[#This Row],[Total Líneas de Explotación ]]</f>
        <v>15.3</v>
      </c>
      <c r="I37" s="12">
        <v>15.3</v>
      </c>
      <c r="J37" s="12">
        <v>0</v>
      </c>
      <c r="K37" s="12">
        <v>0</v>
      </c>
      <c r="L37" s="12">
        <v>30.6</v>
      </c>
      <c r="M37" s="12">
        <v>1.04</v>
      </c>
      <c r="N37" s="12">
        <f>+TDC_InfraMR[[#This Row],[A.03.1 -  Longitud de Vías de Explotación No Electrificadas Troncales y Ramales (vía principal) (km)]]+TDC_InfraMR[[#This Row],[A.04.1 -  Longitud de Vías de Explotación Electrificadas Troncales y Ramales (vía principal) (km)]]</f>
        <v>30.6</v>
      </c>
      <c r="O37" s="12">
        <f>+TDC_InfraMR[[#This Row],[Total Vías (excluido Auxiliares)]]</f>
        <v>30.6</v>
      </c>
      <c r="P37" s="1">
        <v>11</v>
      </c>
      <c r="Q37" s="1">
        <v>0</v>
      </c>
      <c r="R37" s="1">
        <v>0</v>
      </c>
      <c r="S37" s="1">
        <f t="shared" si="4"/>
        <v>11</v>
      </c>
      <c r="T37" s="1">
        <v>0</v>
      </c>
      <c r="U37" s="1">
        <v>36</v>
      </c>
      <c r="V37" s="1">
        <v>0</v>
      </c>
      <c r="W37" s="1">
        <v>0</v>
      </c>
      <c r="X37" s="1">
        <v>0</v>
      </c>
      <c r="Y37" s="1">
        <f t="shared" si="1"/>
        <v>36</v>
      </c>
      <c r="Z37" s="1">
        <v>6</v>
      </c>
      <c r="AA37" s="1">
        <v>2</v>
      </c>
      <c r="AB37" s="1">
        <f>+TDC_InfraMR[[#This Row],[Total Pasos Vehiculares a Nivel]]</f>
        <v>36</v>
      </c>
      <c r="AC37" s="1">
        <f t="shared" si="2"/>
        <v>44</v>
      </c>
      <c r="AD37" s="1">
        <v>0</v>
      </c>
      <c r="AE37" s="1">
        <v>9</v>
      </c>
      <c r="AF37" s="1">
        <v>16</v>
      </c>
      <c r="AG37" s="1">
        <f t="shared" si="3"/>
        <v>25</v>
      </c>
      <c r="AH37" s="13">
        <v>15.3</v>
      </c>
      <c r="AI37" s="13">
        <v>0</v>
      </c>
      <c r="AJ37" s="13">
        <v>0</v>
      </c>
      <c r="AK37" s="13">
        <f t="shared" si="5"/>
        <v>15.3</v>
      </c>
      <c r="AL37" s="1">
        <v>0</v>
      </c>
      <c r="AM37" s="1">
        <v>0</v>
      </c>
      <c r="AN37" s="1">
        <v>0</v>
      </c>
      <c r="AO37" s="1">
        <f t="shared" si="6"/>
        <v>0</v>
      </c>
      <c r="AP37" s="1">
        <v>18</v>
      </c>
      <c r="AQ37" s="1">
        <v>0</v>
      </c>
      <c r="AR37" s="1">
        <v>0</v>
      </c>
      <c r="AS37" s="1">
        <f>+TDC_InfraMR[[#This Row],[B.02.1 - Parque de Coches Eléctricos Motrices]]+TDC_InfraMR[[#This Row],[B.02.2 - Parque de Coches Eléctricos Motrices Remolcados Tipo R]]+TDC_InfraMR[[#This Row],[B.02.3 - Parque de Coches Eléctricos Motrices Tipo R]]</f>
        <v>18</v>
      </c>
      <c r="AT37" s="1">
        <v>0</v>
      </c>
      <c r="AU37" s="1">
        <v>0</v>
      </c>
      <c r="AV37" s="1">
        <v>0</v>
      </c>
      <c r="AW37" s="1">
        <f>+TDC_InfraMR[[#This Row],[B.03.1 - Parque de Coches Motores Motrices Remolcados]]+TDC_InfraMR[[#This Row],[B.03.2 - Parque de Coches Motores Motrices Intermedios]]+TDC_InfraMR[[#This Row],[B.03.3 - Parque de Coches Motores Motrices Cabina]]</f>
        <v>0</v>
      </c>
      <c r="AX37" s="1">
        <v>0</v>
      </c>
      <c r="AY37" s="1">
        <v>0</v>
      </c>
      <c r="AZ37" s="1">
        <v>0</v>
      </c>
      <c r="BA37" s="1">
        <v>0</v>
      </c>
      <c r="BB37" s="1">
        <v>0</v>
      </c>
      <c r="BC37" s="1">
        <f>+TDC_InfraMR[[#This Row],[B.04.1 - Parque de Coches Remolcados Clase Unica]]+TDC_InfraMR[[#This Row],[B.04.2 - Parque de Coches Remolcados Clase Unica Furgón]]+TDC_InfraMR[[#This Row],[B.04.3 - Parque de Coches Remolcados Clase Unica Cabina]]+TDC_InfraMR[[#This Row],[B.04.4 - Parque de Coches Remolcados de Larga Distancia (Turista+Pullman)]]+TDC_InfraMR[[#This Row],[B.04.5 - Parque de Coches Remolcados para Servicios Especiales (Cartoneros)]]</f>
        <v>0</v>
      </c>
      <c r="BD37" s="1">
        <v>2</v>
      </c>
      <c r="BE37" s="1">
        <v>0</v>
      </c>
      <c r="BF37" s="16">
        <v>1435</v>
      </c>
    </row>
    <row r="38" spans="1:58">
      <c r="A38" s="1">
        <v>1996</v>
      </c>
      <c r="B38" s="1" t="s">
        <v>115</v>
      </c>
      <c r="C38" s="12">
        <v>0</v>
      </c>
      <c r="D38" s="12">
        <v>0</v>
      </c>
      <c r="E38" s="12">
        <v>0</v>
      </c>
      <c r="F38" s="12">
        <v>15.3</v>
      </c>
      <c r="G38" s="12">
        <f t="shared" si="0"/>
        <v>15.3</v>
      </c>
      <c r="H38" s="12">
        <f>+TDC_InfraMR[[#This Row],[Total Líneas de Explotación ]]</f>
        <v>15.3</v>
      </c>
      <c r="I38" s="12">
        <v>15.3</v>
      </c>
      <c r="J38" s="12">
        <v>0</v>
      </c>
      <c r="K38" s="12">
        <v>0</v>
      </c>
      <c r="L38" s="12">
        <v>30.6</v>
      </c>
      <c r="M38" s="12">
        <v>1.04</v>
      </c>
      <c r="N38" s="12">
        <f>+TDC_InfraMR[[#This Row],[A.03.1 -  Longitud de Vías de Explotación No Electrificadas Troncales y Ramales (vía principal) (km)]]+TDC_InfraMR[[#This Row],[A.04.1 -  Longitud de Vías de Explotación Electrificadas Troncales y Ramales (vía principal) (km)]]</f>
        <v>30.6</v>
      </c>
      <c r="O38" s="12">
        <f>+TDC_InfraMR[[#This Row],[Total Vías (excluido Auxiliares)]]</f>
        <v>30.6</v>
      </c>
      <c r="P38" s="1">
        <v>11</v>
      </c>
      <c r="Q38" s="1">
        <v>0</v>
      </c>
      <c r="R38" s="1">
        <v>0</v>
      </c>
      <c r="S38" s="1">
        <f t="shared" si="4"/>
        <v>11</v>
      </c>
      <c r="T38" s="1">
        <v>0</v>
      </c>
      <c r="U38" s="1">
        <v>36</v>
      </c>
      <c r="V38" s="1">
        <v>0</v>
      </c>
      <c r="W38" s="1">
        <v>0</v>
      </c>
      <c r="X38" s="1">
        <v>0</v>
      </c>
      <c r="Y38" s="1">
        <f t="shared" si="1"/>
        <v>36</v>
      </c>
      <c r="Z38" s="1">
        <v>6</v>
      </c>
      <c r="AA38" s="1">
        <v>2</v>
      </c>
      <c r="AB38" s="1">
        <f>+TDC_InfraMR[[#This Row],[Total Pasos Vehiculares a Nivel]]</f>
        <v>36</v>
      </c>
      <c r="AC38" s="1">
        <f t="shared" si="2"/>
        <v>44</v>
      </c>
      <c r="AD38" s="1">
        <v>0</v>
      </c>
      <c r="AE38" s="1">
        <v>9</v>
      </c>
      <c r="AF38" s="1">
        <v>16</v>
      </c>
      <c r="AG38" s="1">
        <f t="shared" si="3"/>
        <v>25</v>
      </c>
      <c r="AH38" s="13">
        <v>15.3</v>
      </c>
      <c r="AI38" s="13">
        <v>0</v>
      </c>
      <c r="AJ38" s="13">
        <v>0</v>
      </c>
      <c r="AK38" s="13">
        <f t="shared" si="5"/>
        <v>15.3</v>
      </c>
      <c r="AL38" s="1">
        <v>0</v>
      </c>
      <c r="AM38" s="1">
        <v>0</v>
      </c>
      <c r="AN38" s="1">
        <v>0</v>
      </c>
      <c r="AO38" s="1">
        <f t="shared" si="6"/>
        <v>0</v>
      </c>
      <c r="AP38" s="1">
        <v>18</v>
      </c>
      <c r="AQ38" s="1">
        <v>0</v>
      </c>
      <c r="AR38" s="1">
        <v>0</v>
      </c>
      <c r="AS38" s="1">
        <f>+TDC_InfraMR[[#This Row],[B.02.1 - Parque de Coches Eléctricos Motrices]]+TDC_InfraMR[[#This Row],[B.02.2 - Parque de Coches Eléctricos Motrices Remolcados Tipo R]]+TDC_InfraMR[[#This Row],[B.02.3 - Parque de Coches Eléctricos Motrices Tipo R]]</f>
        <v>18</v>
      </c>
      <c r="AT38" s="1">
        <v>0</v>
      </c>
      <c r="AU38" s="1">
        <v>0</v>
      </c>
      <c r="AV38" s="1">
        <v>0</v>
      </c>
      <c r="AW38" s="1">
        <f>+TDC_InfraMR[[#This Row],[B.03.1 - Parque de Coches Motores Motrices Remolcados]]+TDC_InfraMR[[#This Row],[B.03.2 - Parque de Coches Motores Motrices Intermedios]]+TDC_InfraMR[[#This Row],[B.03.3 - Parque de Coches Motores Motrices Cabina]]</f>
        <v>0</v>
      </c>
      <c r="AX38" s="1">
        <v>0</v>
      </c>
      <c r="AY38" s="1">
        <v>0</v>
      </c>
      <c r="AZ38" s="1">
        <v>0</v>
      </c>
      <c r="BA38" s="1">
        <v>0</v>
      </c>
      <c r="BB38" s="1">
        <v>0</v>
      </c>
      <c r="BC38" s="1">
        <f>+TDC_InfraMR[[#This Row],[B.04.1 - Parque de Coches Remolcados Clase Unica]]+TDC_InfraMR[[#This Row],[B.04.2 - Parque de Coches Remolcados Clase Unica Furgón]]+TDC_InfraMR[[#This Row],[B.04.3 - Parque de Coches Remolcados Clase Unica Cabina]]+TDC_InfraMR[[#This Row],[B.04.4 - Parque de Coches Remolcados de Larga Distancia (Turista+Pullman)]]+TDC_InfraMR[[#This Row],[B.04.5 - Parque de Coches Remolcados para Servicios Especiales (Cartoneros)]]</f>
        <v>0</v>
      </c>
      <c r="BD38" s="1">
        <v>2</v>
      </c>
      <c r="BE38" s="1">
        <v>0</v>
      </c>
      <c r="BF38" s="16">
        <v>1435</v>
      </c>
    </row>
    <row r="39" spans="1:58">
      <c r="A39" s="1">
        <v>1996</v>
      </c>
      <c r="B39" s="1" t="s">
        <v>116</v>
      </c>
      <c r="C39" s="12">
        <v>0</v>
      </c>
      <c r="D39" s="12">
        <v>0</v>
      </c>
      <c r="E39" s="12">
        <v>0</v>
      </c>
      <c r="F39" s="12">
        <v>15.3</v>
      </c>
      <c r="G39" s="12">
        <f t="shared" si="0"/>
        <v>15.3</v>
      </c>
      <c r="H39" s="12">
        <f>+TDC_InfraMR[[#This Row],[Total Líneas de Explotación ]]</f>
        <v>15.3</v>
      </c>
      <c r="I39" s="12">
        <v>15.3</v>
      </c>
      <c r="J39" s="12">
        <v>0</v>
      </c>
      <c r="K39" s="12">
        <v>0</v>
      </c>
      <c r="L39" s="12">
        <v>30.6</v>
      </c>
      <c r="M39" s="12">
        <v>1.04</v>
      </c>
      <c r="N39" s="12">
        <f>+TDC_InfraMR[[#This Row],[A.03.1 -  Longitud de Vías de Explotación No Electrificadas Troncales y Ramales (vía principal) (km)]]+TDC_InfraMR[[#This Row],[A.04.1 -  Longitud de Vías de Explotación Electrificadas Troncales y Ramales (vía principal) (km)]]</f>
        <v>30.6</v>
      </c>
      <c r="O39" s="12">
        <f>+TDC_InfraMR[[#This Row],[Total Vías (excluido Auxiliares)]]</f>
        <v>30.6</v>
      </c>
      <c r="P39" s="1">
        <v>11</v>
      </c>
      <c r="Q39" s="1">
        <v>0</v>
      </c>
      <c r="R39" s="1">
        <v>0</v>
      </c>
      <c r="S39" s="1">
        <f t="shared" si="4"/>
        <v>11</v>
      </c>
      <c r="T39" s="1">
        <v>0</v>
      </c>
      <c r="U39" s="1">
        <v>36</v>
      </c>
      <c r="V39" s="1">
        <v>0</v>
      </c>
      <c r="W39" s="1">
        <v>0</v>
      </c>
      <c r="X39" s="1">
        <v>0</v>
      </c>
      <c r="Y39" s="1">
        <f t="shared" si="1"/>
        <v>36</v>
      </c>
      <c r="Z39" s="1">
        <v>6</v>
      </c>
      <c r="AA39" s="1">
        <v>2</v>
      </c>
      <c r="AB39" s="1">
        <f>+TDC_InfraMR[[#This Row],[Total Pasos Vehiculares a Nivel]]</f>
        <v>36</v>
      </c>
      <c r="AC39" s="1">
        <f t="shared" si="2"/>
        <v>44</v>
      </c>
      <c r="AD39" s="1">
        <v>0</v>
      </c>
      <c r="AE39" s="1">
        <v>9</v>
      </c>
      <c r="AF39" s="1">
        <v>16</v>
      </c>
      <c r="AG39" s="1">
        <f t="shared" si="3"/>
        <v>25</v>
      </c>
      <c r="AH39" s="13">
        <v>15.3</v>
      </c>
      <c r="AI39" s="13">
        <v>0</v>
      </c>
      <c r="AJ39" s="13">
        <v>0</v>
      </c>
      <c r="AK39" s="13">
        <f t="shared" si="5"/>
        <v>15.3</v>
      </c>
      <c r="AL39" s="1">
        <v>0</v>
      </c>
      <c r="AM39" s="1">
        <v>0</v>
      </c>
      <c r="AN39" s="1">
        <v>0</v>
      </c>
      <c r="AO39" s="1">
        <f t="shared" si="6"/>
        <v>0</v>
      </c>
      <c r="AP39" s="1">
        <v>18</v>
      </c>
      <c r="AQ39" s="1">
        <v>0</v>
      </c>
      <c r="AR39" s="1">
        <v>0</v>
      </c>
      <c r="AS39" s="1">
        <f>+TDC_InfraMR[[#This Row],[B.02.1 - Parque de Coches Eléctricos Motrices]]+TDC_InfraMR[[#This Row],[B.02.2 - Parque de Coches Eléctricos Motrices Remolcados Tipo R]]+TDC_InfraMR[[#This Row],[B.02.3 - Parque de Coches Eléctricos Motrices Tipo R]]</f>
        <v>18</v>
      </c>
      <c r="AT39" s="1">
        <v>0</v>
      </c>
      <c r="AU39" s="1">
        <v>0</v>
      </c>
      <c r="AV39" s="1">
        <v>0</v>
      </c>
      <c r="AW39" s="1">
        <f>+TDC_InfraMR[[#This Row],[B.03.1 - Parque de Coches Motores Motrices Remolcados]]+TDC_InfraMR[[#This Row],[B.03.2 - Parque de Coches Motores Motrices Intermedios]]+TDC_InfraMR[[#This Row],[B.03.3 - Parque de Coches Motores Motrices Cabina]]</f>
        <v>0</v>
      </c>
      <c r="AX39" s="1">
        <v>0</v>
      </c>
      <c r="AY39" s="1">
        <v>0</v>
      </c>
      <c r="AZ39" s="1">
        <v>0</v>
      </c>
      <c r="BA39" s="1">
        <v>0</v>
      </c>
      <c r="BB39" s="1">
        <v>0</v>
      </c>
      <c r="BC39" s="1">
        <f>+TDC_InfraMR[[#This Row],[B.04.1 - Parque de Coches Remolcados Clase Unica]]+TDC_InfraMR[[#This Row],[B.04.2 - Parque de Coches Remolcados Clase Unica Furgón]]+TDC_InfraMR[[#This Row],[B.04.3 - Parque de Coches Remolcados Clase Unica Cabina]]+TDC_InfraMR[[#This Row],[B.04.4 - Parque de Coches Remolcados de Larga Distancia (Turista+Pullman)]]+TDC_InfraMR[[#This Row],[B.04.5 - Parque de Coches Remolcados para Servicios Especiales (Cartoneros)]]</f>
        <v>0</v>
      </c>
      <c r="BD39" s="1">
        <v>2</v>
      </c>
      <c r="BE39" s="1">
        <v>0</v>
      </c>
      <c r="BF39" s="16">
        <v>1435</v>
      </c>
    </row>
    <row r="40" spans="1:58">
      <c r="A40" s="1">
        <v>1996</v>
      </c>
      <c r="B40" s="1" t="s">
        <v>117</v>
      </c>
      <c r="C40" s="12">
        <v>0</v>
      </c>
      <c r="D40" s="12">
        <v>0</v>
      </c>
      <c r="E40" s="12">
        <v>0</v>
      </c>
      <c r="F40" s="12">
        <v>15.3</v>
      </c>
      <c r="G40" s="12">
        <f t="shared" si="0"/>
        <v>15.3</v>
      </c>
      <c r="H40" s="12">
        <f>+TDC_InfraMR[[#This Row],[Total Líneas de Explotación ]]</f>
        <v>15.3</v>
      </c>
      <c r="I40" s="12">
        <v>15.3</v>
      </c>
      <c r="J40" s="12">
        <v>0</v>
      </c>
      <c r="K40" s="12">
        <v>0</v>
      </c>
      <c r="L40" s="12">
        <v>30.6</v>
      </c>
      <c r="M40" s="12">
        <v>1.04</v>
      </c>
      <c r="N40" s="12">
        <f>+TDC_InfraMR[[#This Row],[A.03.1 -  Longitud de Vías de Explotación No Electrificadas Troncales y Ramales (vía principal) (km)]]+TDC_InfraMR[[#This Row],[A.04.1 -  Longitud de Vías de Explotación Electrificadas Troncales y Ramales (vía principal) (km)]]</f>
        <v>30.6</v>
      </c>
      <c r="O40" s="12">
        <f>+TDC_InfraMR[[#This Row],[Total Vías (excluido Auxiliares)]]</f>
        <v>30.6</v>
      </c>
      <c r="P40" s="1">
        <v>11</v>
      </c>
      <c r="Q40" s="1">
        <v>0</v>
      </c>
      <c r="R40" s="1">
        <v>0</v>
      </c>
      <c r="S40" s="1">
        <f t="shared" si="4"/>
        <v>11</v>
      </c>
      <c r="T40" s="1">
        <v>0</v>
      </c>
      <c r="U40" s="1">
        <v>36</v>
      </c>
      <c r="V40" s="1">
        <v>0</v>
      </c>
      <c r="W40" s="1">
        <v>0</v>
      </c>
      <c r="X40" s="1">
        <v>0</v>
      </c>
      <c r="Y40" s="1">
        <f t="shared" si="1"/>
        <v>36</v>
      </c>
      <c r="Z40" s="1">
        <v>6</v>
      </c>
      <c r="AA40" s="1">
        <v>2</v>
      </c>
      <c r="AB40" s="1">
        <f>+TDC_InfraMR[[#This Row],[Total Pasos Vehiculares a Nivel]]</f>
        <v>36</v>
      </c>
      <c r="AC40" s="1">
        <f t="shared" si="2"/>
        <v>44</v>
      </c>
      <c r="AD40" s="1">
        <v>0</v>
      </c>
      <c r="AE40" s="1">
        <v>9</v>
      </c>
      <c r="AF40" s="1">
        <v>16</v>
      </c>
      <c r="AG40" s="1">
        <f t="shared" si="3"/>
        <v>25</v>
      </c>
      <c r="AH40" s="13">
        <v>15.3</v>
      </c>
      <c r="AI40" s="13">
        <v>0</v>
      </c>
      <c r="AJ40" s="13">
        <v>0</v>
      </c>
      <c r="AK40" s="13">
        <f t="shared" si="5"/>
        <v>15.3</v>
      </c>
      <c r="AL40" s="1">
        <v>0</v>
      </c>
      <c r="AM40" s="1">
        <v>0</v>
      </c>
      <c r="AN40" s="1">
        <v>0</v>
      </c>
      <c r="AO40" s="1">
        <f t="shared" si="6"/>
        <v>0</v>
      </c>
      <c r="AP40" s="1">
        <v>18</v>
      </c>
      <c r="AQ40" s="1">
        <v>0</v>
      </c>
      <c r="AR40" s="1">
        <v>0</v>
      </c>
      <c r="AS40" s="1">
        <f>+TDC_InfraMR[[#This Row],[B.02.1 - Parque de Coches Eléctricos Motrices]]+TDC_InfraMR[[#This Row],[B.02.2 - Parque de Coches Eléctricos Motrices Remolcados Tipo R]]+TDC_InfraMR[[#This Row],[B.02.3 - Parque de Coches Eléctricos Motrices Tipo R]]</f>
        <v>18</v>
      </c>
      <c r="AT40" s="1">
        <v>0</v>
      </c>
      <c r="AU40" s="1">
        <v>0</v>
      </c>
      <c r="AV40" s="1">
        <v>0</v>
      </c>
      <c r="AW40" s="1">
        <f>+TDC_InfraMR[[#This Row],[B.03.1 - Parque de Coches Motores Motrices Remolcados]]+TDC_InfraMR[[#This Row],[B.03.2 - Parque de Coches Motores Motrices Intermedios]]+TDC_InfraMR[[#This Row],[B.03.3 - Parque de Coches Motores Motrices Cabina]]</f>
        <v>0</v>
      </c>
      <c r="AX40" s="1">
        <v>0</v>
      </c>
      <c r="AY40" s="1">
        <v>0</v>
      </c>
      <c r="AZ40" s="1">
        <v>0</v>
      </c>
      <c r="BA40" s="1">
        <v>0</v>
      </c>
      <c r="BB40" s="1">
        <v>0</v>
      </c>
      <c r="BC40" s="1">
        <f>+TDC_InfraMR[[#This Row],[B.04.1 - Parque de Coches Remolcados Clase Unica]]+TDC_InfraMR[[#This Row],[B.04.2 - Parque de Coches Remolcados Clase Unica Furgón]]+TDC_InfraMR[[#This Row],[B.04.3 - Parque de Coches Remolcados Clase Unica Cabina]]+TDC_InfraMR[[#This Row],[B.04.4 - Parque de Coches Remolcados de Larga Distancia (Turista+Pullman)]]+TDC_InfraMR[[#This Row],[B.04.5 - Parque de Coches Remolcados para Servicios Especiales (Cartoneros)]]</f>
        <v>0</v>
      </c>
      <c r="BD40" s="1">
        <v>2</v>
      </c>
      <c r="BE40" s="1">
        <v>0</v>
      </c>
      <c r="BF40" s="16">
        <v>1435</v>
      </c>
    </row>
    <row r="41" spans="1:58">
      <c r="A41" s="1">
        <v>1996</v>
      </c>
      <c r="B41" s="1" t="s">
        <v>118</v>
      </c>
      <c r="C41" s="12">
        <v>0</v>
      </c>
      <c r="D41" s="12">
        <v>0</v>
      </c>
      <c r="E41" s="12">
        <v>0</v>
      </c>
      <c r="F41" s="12">
        <v>15.3</v>
      </c>
      <c r="G41" s="12">
        <f t="shared" si="0"/>
        <v>15.3</v>
      </c>
      <c r="H41" s="12">
        <f>+TDC_InfraMR[[#This Row],[Total Líneas de Explotación ]]</f>
        <v>15.3</v>
      </c>
      <c r="I41" s="12">
        <v>15.3</v>
      </c>
      <c r="J41" s="12">
        <v>0</v>
      </c>
      <c r="K41" s="12">
        <v>0</v>
      </c>
      <c r="L41" s="12">
        <v>30.6</v>
      </c>
      <c r="M41" s="12">
        <v>1.04</v>
      </c>
      <c r="N41" s="12">
        <f>+TDC_InfraMR[[#This Row],[A.03.1 -  Longitud de Vías de Explotación No Electrificadas Troncales y Ramales (vía principal) (km)]]+TDC_InfraMR[[#This Row],[A.04.1 -  Longitud de Vías de Explotación Electrificadas Troncales y Ramales (vía principal) (km)]]</f>
        <v>30.6</v>
      </c>
      <c r="O41" s="12">
        <f>+TDC_InfraMR[[#This Row],[Total Vías (excluido Auxiliares)]]</f>
        <v>30.6</v>
      </c>
      <c r="P41" s="1">
        <v>11</v>
      </c>
      <c r="Q41" s="1">
        <v>0</v>
      </c>
      <c r="R41" s="1">
        <v>0</v>
      </c>
      <c r="S41" s="1">
        <f t="shared" si="4"/>
        <v>11</v>
      </c>
      <c r="T41" s="1">
        <v>0</v>
      </c>
      <c r="U41" s="1">
        <v>36</v>
      </c>
      <c r="V41" s="1">
        <v>0</v>
      </c>
      <c r="W41" s="1">
        <v>0</v>
      </c>
      <c r="X41" s="1">
        <v>0</v>
      </c>
      <c r="Y41" s="1">
        <f t="shared" si="1"/>
        <v>36</v>
      </c>
      <c r="Z41" s="1">
        <v>6</v>
      </c>
      <c r="AA41" s="1">
        <v>2</v>
      </c>
      <c r="AB41" s="1">
        <f>+TDC_InfraMR[[#This Row],[Total Pasos Vehiculares a Nivel]]</f>
        <v>36</v>
      </c>
      <c r="AC41" s="1">
        <f t="shared" si="2"/>
        <v>44</v>
      </c>
      <c r="AD41" s="1">
        <v>0</v>
      </c>
      <c r="AE41" s="1">
        <v>9</v>
      </c>
      <c r="AF41" s="1">
        <v>16</v>
      </c>
      <c r="AG41" s="1">
        <f t="shared" si="3"/>
        <v>25</v>
      </c>
      <c r="AH41" s="13">
        <v>15.3</v>
      </c>
      <c r="AI41" s="13">
        <v>0</v>
      </c>
      <c r="AJ41" s="13">
        <v>0</v>
      </c>
      <c r="AK41" s="13">
        <f t="shared" si="5"/>
        <v>15.3</v>
      </c>
      <c r="AL41" s="1">
        <v>0</v>
      </c>
      <c r="AM41" s="1">
        <v>0</v>
      </c>
      <c r="AN41" s="1">
        <v>0</v>
      </c>
      <c r="AO41" s="1">
        <f t="shared" si="6"/>
        <v>0</v>
      </c>
      <c r="AP41" s="1">
        <v>18</v>
      </c>
      <c r="AQ41" s="1">
        <v>0</v>
      </c>
      <c r="AR41" s="1">
        <v>0</v>
      </c>
      <c r="AS41" s="1">
        <f>+TDC_InfraMR[[#This Row],[B.02.1 - Parque de Coches Eléctricos Motrices]]+TDC_InfraMR[[#This Row],[B.02.2 - Parque de Coches Eléctricos Motrices Remolcados Tipo R]]+TDC_InfraMR[[#This Row],[B.02.3 - Parque de Coches Eléctricos Motrices Tipo R]]</f>
        <v>18</v>
      </c>
      <c r="AT41" s="1">
        <v>0</v>
      </c>
      <c r="AU41" s="1">
        <v>0</v>
      </c>
      <c r="AV41" s="1">
        <v>0</v>
      </c>
      <c r="AW41" s="1">
        <f>+TDC_InfraMR[[#This Row],[B.03.1 - Parque de Coches Motores Motrices Remolcados]]+TDC_InfraMR[[#This Row],[B.03.2 - Parque de Coches Motores Motrices Intermedios]]+TDC_InfraMR[[#This Row],[B.03.3 - Parque de Coches Motores Motrices Cabina]]</f>
        <v>0</v>
      </c>
      <c r="AX41" s="1">
        <v>0</v>
      </c>
      <c r="AY41" s="1">
        <v>0</v>
      </c>
      <c r="AZ41" s="1">
        <v>0</v>
      </c>
      <c r="BA41" s="1">
        <v>0</v>
      </c>
      <c r="BB41" s="1">
        <v>0</v>
      </c>
      <c r="BC41" s="1">
        <f>+TDC_InfraMR[[#This Row],[B.04.1 - Parque de Coches Remolcados Clase Unica]]+TDC_InfraMR[[#This Row],[B.04.2 - Parque de Coches Remolcados Clase Unica Furgón]]+TDC_InfraMR[[#This Row],[B.04.3 - Parque de Coches Remolcados Clase Unica Cabina]]+TDC_InfraMR[[#This Row],[B.04.4 - Parque de Coches Remolcados de Larga Distancia (Turista+Pullman)]]+TDC_InfraMR[[#This Row],[B.04.5 - Parque de Coches Remolcados para Servicios Especiales (Cartoneros)]]</f>
        <v>0</v>
      </c>
      <c r="BD41" s="1">
        <v>2</v>
      </c>
      <c r="BE41" s="1">
        <v>0</v>
      </c>
      <c r="BF41" s="16">
        <v>1435</v>
      </c>
    </row>
    <row r="42" spans="1:58">
      <c r="A42" s="1">
        <v>1996</v>
      </c>
      <c r="B42" s="1" t="s">
        <v>119</v>
      </c>
      <c r="C42" s="12">
        <v>0</v>
      </c>
      <c r="D42" s="12">
        <v>0</v>
      </c>
      <c r="E42" s="12">
        <v>0</v>
      </c>
      <c r="F42" s="12">
        <v>15.3</v>
      </c>
      <c r="G42" s="12">
        <f t="shared" si="0"/>
        <v>15.3</v>
      </c>
      <c r="H42" s="12">
        <f>+TDC_InfraMR[[#This Row],[Total Líneas de Explotación ]]</f>
        <v>15.3</v>
      </c>
      <c r="I42" s="12">
        <v>15.3</v>
      </c>
      <c r="J42" s="12">
        <v>0</v>
      </c>
      <c r="K42" s="12">
        <v>0</v>
      </c>
      <c r="L42" s="12">
        <v>30.6</v>
      </c>
      <c r="M42" s="12">
        <v>1.04</v>
      </c>
      <c r="N42" s="12">
        <f>+TDC_InfraMR[[#This Row],[A.03.1 -  Longitud de Vías de Explotación No Electrificadas Troncales y Ramales (vía principal) (km)]]+TDC_InfraMR[[#This Row],[A.04.1 -  Longitud de Vías de Explotación Electrificadas Troncales y Ramales (vía principal) (km)]]</f>
        <v>30.6</v>
      </c>
      <c r="O42" s="12">
        <f>+TDC_InfraMR[[#This Row],[Total Vías (excluido Auxiliares)]]</f>
        <v>30.6</v>
      </c>
      <c r="P42" s="1">
        <v>11</v>
      </c>
      <c r="Q42" s="1">
        <v>0</v>
      </c>
      <c r="R42" s="1">
        <v>0</v>
      </c>
      <c r="S42" s="1">
        <f t="shared" si="4"/>
        <v>11</v>
      </c>
      <c r="T42" s="1">
        <v>0</v>
      </c>
      <c r="U42" s="1">
        <v>36</v>
      </c>
      <c r="V42" s="1">
        <v>0</v>
      </c>
      <c r="W42" s="1">
        <v>0</v>
      </c>
      <c r="X42" s="1">
        <v>0</v>
      </c>
      <c r="Y42" s="1">
        <f t="shared" si="1"/>
        <v>36</v>
      </c>
      <c r="Z42" s="1">
        <v>6</v>
      </c>
      <c r="AA42" s="1">
        <v>2</v>
      </c>
      <c r="AB42" s="1">
        <f>+TDC_InfraMR[[#This Row],[Total Pasos Vehiculares a Nivel]]</f>
        <v>36</v>
      </c>
      <c r="AC42" s="1">
        <f t="shared" si="2"/>
        <v>44</v>
      </c>
      <c r="AD42" s="1">
        <v>0</v>
      </c>
      <c r="AE42" s="1">
        <v>9</v>
      </c>
      <c r="AF42" s="1">
        <v>16</v>
      </c>
      <c r="AG42" s="1">
        <f t="shared" si="3"/>
        <v>25</v>
      </c>
      <c r="AH42" s="13">
        <v>15.3</v>
      </c>
      <c r="AI42" s="13">
        <v>0</v>
      </c>
      <c r="AJ42" s="13">
        <v>0</v>
      </c>
      <c r="AK42" s="13">
        <f t="shared" si="5"/>
        <v>15.3</v>
      </c>
      <c r="AL42" s="1">
        <v>0</v>
      </c>
      <c r="AM42" s="1">
        <v>0</v>
      </c>
      <c r="AN42" s="1">
        <v>0</v>
      </c>
      <c r="AO42" s="1">
        <f t="shared" si="6"/>
        <v>0</v>
      </c>
      <c r="AP42" s="1">
        <v>18</v>
      </c>
      <c r="AQ42" s="1">
        <v>0</v>
      </c>
      <c r="AR42" s="1">
        <v>0</v>
      </c>
      <c r="AS42" s="1">
        <f>+TDC_InfraMR[[#This Row],[B.02.1 - Parque de Coches Eléctricos Motrices]]+TDC_InfraMR[[#This Row],[B.02.2 - Parque de Coches Eléctricos Motrices Remolcados Tipo R]]+TDC_InfraMR[[#This Row],[B.02.3 - Parque de Coches Eléctricos Motrices Tipo R]]</f>
        <v>18</v>
      </c>
      <c r="AT42" s="1">
        <v>0</v>
      </c>
      <c r="AU42" s="1">
        <v>0</v>
      </c>
      <c r="AV42" s="1">
        <v>0</v>
      </c>
      <c r="AW42" s="1">
        <f>+TDC_InfraMR[[#This Row],[B.03.1 - Parque de Coches Motores Motrices Remolcados]]+TDC_InfraMR[[#This Row],[B.03.2 - Parque de Coches Motores Motrices Intermedios]]+TDC_InfraMR[[#This Row],[B.03.3 - Parque de Coches Motores Motrices Cabina]]</f>
        <v>0</v>
      </c>
      <c r="AX42" s="1">
        <v>0</v>
      </c>
      <c r="AY42" s="1">
        <v>0</v>
      </c>
      <c r="AZ42" s="1">
        <v>0</v>
      </c>
      <c r="BA42" s="1">
        <v>0</v>
      </c>
      <c r="BB42" s="1">
        <v>0</v>
      </c>
      <c r="BC42" s="1">
        <f>+TDC_InfraMR[[#This Row],[B.04.1 - Parque de Coches Remolcados Clase Unica]]+TDC_InfraMR[[#This Row],[B.04.2 - Parque de Coches Remolcados Clase Unica Furgón]]+TDC_InfraMR[[#This Row],[B.04.3 - Parque de Coches Remolcados Clase Unica Cabina]]+TDC_InfraMR[[#This Row],[B.04.4 - Parque de Coches Remolcados de Larga Distancia (Turista+Pullman)]]+TDC_InfraMR[[#This Row],[B.04.5 - Parque de Coches Remolcados para Servicios Especiales (Cartoneros)]]</f>
        <v>0</v>
      </c>
      <c r="BD42" s="1">
        <v>2</v>
      </c>
      <c r="BE42" s="1">
        <v>0</v>
      </c>
      <c r="BF42" s="16">
        <v>1435</v>
      </c>
    </row>
    <row r="43" spans="1:58">
      <c r="A43" s="1">
        <v>1996</v>
      </c>
      <c r="B43" s="1" t="s">
        <v>120</v>
      </c>
      <c r="C43" s="12">
        <v>0</v>
      </c>
      <c r="D43" s="12">
        <v>0</v>
      </c>
      <c r="E43" s="12">
        <v>0</v>
      </c>
      <c r="F43" s="12">
        <v>15.3</v>
      </c>
      <c r="G43" s="12">
        <f t="shared" si="0"/>
        <v>15.3</v>
      </c>
      <c r="H43" s="12">
        <f>+TDC_InfraMR[[#This Row],[Total Líneas de Explotación ]]</f>
        <v>15.3</v>
      </c>
      <c r="I43" s="12">
        <v>15.3</v>
      </c>
      <c r="J43" s="12">
        <v>0</v>
      </c>
      <c r="K43" s="12">
        <v>0</v>
      </c>
      <c r="L43" s="12">
        <v>30.6</v>
      </c>
      <c r="M43" s="12">
        <v>1.04</v>
      </c>
      <c r="N43" s="12">
        <f>+TDC_InfraMR[[#This Row],[A.03.1 -  Longitud de Vías de Explotación No Electrificadas Troncales y Ramales (vía principal) (km)]]+TDC_InfraMR[[#This Row],[A.04.1 -  Longitud de Vías de Explotación Electrificadas Troncales y Ramales (vía principal) (km)]]</f>
        <v>30.6</v>
      </c>
      <c r="O43" s="12">
        <f>+TDC_InfraMR[[#This Row],[Total Vías (excluido Auxiliares)]]</f>
        <v>30.6</v>
      </c>
      <c r="P43" s="1">
        <v>11</v>
      </c>
      <c r="Q43" s="1">
        <v>0</v>
      </c>
      <c r="R43" s="1">
        <v>0</v>
      </c>
      <c r="S43" s="1">
        <f t="shared" si="4"/>
        <v>11</v>
      </c>
      <c r="T43" s="1">
        <v>0</v>
      </c>
      <c r="U43" s="1">
        <v>36</v>
      </c>
      <c r="V43" s="1">
        <v>0</v>
      </c>
      <c r="W43" s="1">
        <v>0</v>
      </c>
      <c r="X43" s="1">
        <v>0</v>
      </c>
      <c r="Y43" s="1">
        <f t="shared" si="1"/>
        <v>36</v>
      </c>
      <c r="Z43" s="1">
        <v>6</v>
      </c>
      <c r="AA43" s="1">
        <v>2</v>
      </c>
      <c r="AB43" s="1">
        <f>+TDC_InfraMR[[#This Row],[Total Pasos Vehiculares a Nivel]]</f>
        <v>36</v>
      </c>
      <c r="AC43" s="1">
        <f t="shared" si="2"/>
        <v>44</v>
      </c>
      <c r="AD43" s="1">
        <v>0</v>
      </c>
      <c r="AE43" s="1">
        <v>9</v>
      </c>
      <c r="AF43" s="1">
        <v>16</v>
      </c>
      <c r="AG43" s="1">
        <f t="shared" si="3"/>
        <v>25</v>
      </c>
      <c r="AH43" s="13">
        <v>15.3</v>
      </c>
      <c r="AI43" s="13">
        <v>0</v>
      </c>
      <c r="AJ43" s="13">
        <v>0</v>
      </c>
      <c r="AK43" s="13">
        <f t="shared" si="5"/>
        <v>15.3</v>
      </c>
      <c r="AL43" s="1">
        <v>0</v>
      </c>
      <c r="AM43" s="1">
        <v>0</v>
      </c>
      <c r="AN43" s="1">
        <v>0</v>
      </c>
      <c r="AO43" s="1">
        <f t="shared" si="6"/>
        <v>0</v>
      </c>
      <c r="AP43" s="1">
        <v>18</v>
      </c>
      <c r="AQ43" s="1">
        <v>0</v>
      </c>
      <c r="AR43" s="1">
        <v>0</v>
      </c>
      <c r="AS43" s="1">
        <f>+TDC_InfraMR[[#This Row],[B.02.1 - Parque de Coches Eléctricos Motrices]]+TDC_InfraMR[[#This Row],[B.02.2 - Parque de Coches Eléctricos Motrices Remolcados Tipo R]]+TDC_InfraMR[[#This Row],[B.02.3 - Parque de Coches Eléctricos Motrices Tipo R]]</f>
        <v>18</v>
      </c>
      <c r="AT43" s="1">
        <v>0</v>
      </c>
      <c r="AU43" s="1">
        <v>0</v>
      </c>
      <c r="AV43" s="1">
        <v>0</v>
      </c>
      <c r="AW43" s="1">
        <f>+TDC_InfraMR[[#This Row],[B.03.1 - Parque de Coches Motores Motrices Remolcados]]+TDC_InfraMR[[#This Row],[B.03.2 - Parque de Coches Motores Motrices Intermedios]]+TDC_InfraMR[[#This Row],[B.03.3 - Parque de Coches Motores Motrices Cabina]]</f>
        <v>0</v>
      </c>
      <c r="AX43" s="1">
        <v>0</v>
      </c>
      <c r="AY43" s="1">
        <v>0</v>
      </c>
      <c r="AZ43" s="1">
        <v>0</v>
      </c>
      <c r="BA43" s="1">
        <v>0</v>
      </c>
      <c r="BB43" s="1">
        <v>0</v>
      </c>
      <c r="BC43" s="1">
        <f>+TDC_InfraMR[[#This Row],[B.04.1 - Parque de Coches Remolcados Clase Unica]]+TDC_InfraMR[[#This Row],[B.04.2 - Parque de Coches Remolcados Clase Unica Furgón]]+TDC_InfraMR[[#This Row],[B.04.3 - Parque de Coches Remolcados Clase Unica Cabina]]+TDC_InfraMR[[#This Row],[B.04.4 - Parque de Coches Remolcados de Larga Distancia (Turista+Pullman)]]+TDC_InfraMR[[#This Row],[B.04.5 - Parque de Coches Remolcados para Servicios Especiales (Cartoneros)]]</f>
        <v>0</v>
      </c>
      <c r="BD43" s="1">
        <v>2</v>
      </c>
      <c r="BE43" s="1">
        <v>0</v>
      </c>
      <c r="BF43" s="16">
        <v>1435</v>
      </c>
    </row>
    <row r="44" spans="1:58">
      <c r="A44" s="1">
        <v>1996</v>
      </c>
      <c r="B44" s="1" t="s">
        <v>121</v>
      </c>
      <c r="C44" s="12">
        <v>0</v>
      </c>
      <c r="D44" s="12">
        <v>0</v>
      </c>
      <c r="E44" s="12">
        <v>0</v>
      </c>
      <c r="F44" s="12">
        <v>15.3</v>
      </c>
      <c r="G44" s="12">
        <f t="shared" si="0"/>
        <v>15.3</v>
      </c>
      <c r="H44" s="12">
        <f>+TDC_InfraMR[[#This Row],[Total Líneas de Explotación ]]</f>
        <v>15.3</v>
      </c>
      <c r="I44" s="12">
        <v>15.3</v>
      </c>
      <c r="J44" s="12">
        <v>0</v>
      </c>
      <c r="K44" s="12">
        <v>0</v>
      </c>
      <c r="L44" s="12">
        <v>30.6</v>
      </c>
      <c r="M44" s="12">
        <v>1.04</v>
      </c>
      <c r="N44" s="12">
        <f>+TDC_InfraMR[[#This Row],[A.03.1 -  Longitud de Vías de Explotación No Electrificadas Troncales y Ramales (vía principal) (km)]]+TDC_InfraMR[[#This Row],[A.04.1 -  Longitud de Vías de Explotación Electrificadas Troncales y Ramales (vía principal) (km)]]</f>
        <v>30.6</v>
      </c>
      <c r="O44" s="12">
        <f>+TDC_InfraMR[[#This Row],[Total Vías (excluido Auxiliares)]]</f>
        <v>30.6</v>
      </c>
      <c r="P44" s="1">
        <v>11</v>
      </c>
      <c r="Q44" s="1">
        <v>0</v>
      </c>
      <c r="R44" s="1">
        <v>0</v>
      </c>
      <c r="S44" s="1">
        <f t="shared" si="4"/>
        <v>11</v>
      </c>
      <c r="T44" s="1">
        <v>0</v>
      </c>
      <c r="U44" s="1">
        <v>36</v>
      </c>
      <c r="V44" s="1">
        <v>0</v>
      </c>
      <c r="W44" s="1">
        <v>0</v>
      </c>
      <c r="X44" s="1">
        <v>0</v>
      </c>
      <c r="Y44" s="1">
        <f t="shared" si="1"/>
        <v>36</v>
      </c>
      <c r="Z44" s="1">
        <v>6</v>
      </c>
      <c r="AA44" s="1">
        <v>2</v>
      </c>
      <c r="AB44" s="1">
        <f>+TDC_InfraMR[[#This Row],[Total Pasos Vehiculares a Nivel]]</f>
        <v>36</v>
      </c>
      <c r="AC44" s="1">
        <f t="shared" si="2"/>
        <v>44</v>
      </c>
      <c r="AD44" s="1">
        <v>0</v>
      </c>
      <c r="AE44" s="1">
        <v>9</v>
      </c>
      <c r="AF44" s="1">
        <v>16</v>
      </c>
      <c r="AG44" s="1">
        <f t="shared" si="3"/>
        <v>25</v>
      </c>
      <c r="AH44" s="13">
        <v>15.3</v>
      </c>
      <c r="AI44" s="13">
        <v>0</v>
      </c>
      <c r="AJ44" s="13">
        <v>0</v>
      </c>
      <c r="AK44" s="13">
        <f t="shared" si="5"/>
        <v>15.3</v>
      </c>
      <c r="AL44" s="1">
        <v>0</v>
      </c>
      <c r="AM44" s="1">
        <v>0</v>
      </c>
      <c r="AN44" s="1">
        <v>0</v>
      </c>
      <c r="AO44" s="1">
        <f t="shared" si="6"/>
        <v>0</v>
      </c>
      <c r="AP44" s="1">
        <v>18</v>
      </c>
      <c r="AQ44" s="1">
        <v>0</v>
      </c>
      <c r="AR44" s="1">
        <v>0</v>
      </c>
      <c r="AS44" s="1">
        <f>+TDC_InfraMR[[#This Row],[B.02.1 - Parque de Coches Eléctricos Motrices]]+TDC_InfraMR[[#This Row],[B.02.2 - Parque de Coches Eléctricos Motrices Remolcados Tipo R]]+TDC_InfraMR[[#This Row],[B.02.3 - Parque de Coches Eléctricos Motrices Tipo R]]</f>
        <v>18</v>
      </c>
      <c r="AT44" s="1">
        <v>0</v>
      </c>
      <c r="AU44" s="1">
        <v>0</v>
      </c>
      <c r="AV44" s="1">
        <v>0</v>
      </c>
      <c r="AW44" s="1">
        <f>+TDC_InfraMR[[#This Row],[B.03.1 - Parque de Coches Motores Motrices Remolcados]]+TDC_InfraMR[[#This Row],[B.03.2 - Parque de Coches Motores Motrices Intermedios]]+TDC_InfraMR[[#This Row],[B.03.3 - Parque de Coches Motores Motrices Cabina]]</f>
        <v>0</v>
      </c>
      <c r="AX44" s="1">
        <v>0</v>
      </c>
      <c r="AY44" s="1">
        <v>0</v>
      </c>
      <c r="AZ44" s="1">
        <v>0</v>
      </c>
      <c r="BA44" s="1">
        <v>0</v>
      </c>
      <c r="BB44" s="1">
        <v>0</v>
      </c>
      <c r="BC44" s="1">
        <f>+TDC_InfraMR[[#This Row],[B.04.1 - Parque de Coches Remolcados Clase Unica]]+TDC_InfraMR[[#This Row],[B.04.2 - Parque de Coches Remolcados Clase Unica Furgón]]+TDC_InfraMR[[#This Row],[B.04.3 - Parque de Coches Remolcados Clase Unica Cabina]]+TDC_InfraMR[[#This Row],[B.04.4 - Parque de Coches Remolcados de Larga Distancia (Turista+Pullman)]]+TDC_InfraMR[[#This Row],[B.04.5 - Parque de Coches Remolcados para Servicios Especiales (Cartoneros)]]</f>
        <v>0</v>
      </c>
      <c r="BD44" s="1">
        <v>2</v>
      </c>
      <c r="BE44" s="1">
        <v>0</v>
      </c>
      <c r="BF44" s="16">
        <v>1435</v>
      </c>
    </row>
    <row r="45" spans="1:58">
      <c r="A45" s="1">
        <v>1996</v>
      </c>
      <c r="B45" s="1" t="s">
        <v>122</v>
      </c>
      <c r="C45" s="12">
        <v>0</v>
      </c>
      <c r="D45" s="12">
        <v>0</v>
      </c>
      <c r="E45" s="12">
        <v>0</v>
      </c>
      <c r="F45" s="12">
        <v>15.3</v>
      </c>
      <c r="G45" s="12">
        <f t="shared" si="0"/>
        <v>15.3</v>
      </c>
      <c r="H45" s="12">
        <f>+TDC_InfraMR[[#This Row],[Total Líneas de Explotación ]]</f>
        <v>15.3</v>
      </c>
      <c r="I45" s="12">
        <v>15.3</v>
      </c>
      <c r="J45" s="12">
        <v>0</v>
      </c>
      <c r="K45" s="12">
        <v>0</v>
      </c>
      <c r="L45" s="12">
        <v>30.6</v>
      </c>
      <c r="M45" s="12">
        <v>1.04</v>
      </c>
      <c r="N45" s="12">
        <f>+TDC_InfraMR[[#This Row],[A.03.1 -  Longitud de Vías de Explotación No Electrificadas Troncales y Ramales (vía principal) (km)]]+TDC_InfraMR[[#This Row],[A.04.1 -  Longitud de Vías de Explotación Electrificadas Troncales y Ramales (vía principal) (km)]]</f>
        <v>30.6</v>
      </c>
      <c r="O45" s="12">
        <f>+TDC_InfraMR[[#This Row],[Total Vías (excluido Auxiliares)]]</f>
        <v>30.6</v>
      </c>
      <c r="P45" s="1">
        <v>11</v>
      </c>
      <c r="Q45" s="1">
        <v>0</v>
      </c>
      <c r="R45" s="1">
        <v>0</v>
      </c>
      <c r="S45" s="1">
        <f t="shared" si="4"/>
        <v>11</v>
      </c>
      <c r="T45" s="1">
        <v>0</v>
      </c>
      <c r="U45" s="1">
        <v>36</v>
      </c>
      <c r="V45" s="1">
        <v>0</v>
      </c>
      <c r="W45" s="1">
        <v>0</v>
      </c>
      <c r="X45" s="1">
        <v>0</v>
      </c>
      <c r="Y45" s="1">
        <f t="shared" si="1"/>
        <v>36</v>
      </c>
      <c r="Z45" s="1">
        <v>6</v>
      </c>
      <c r="AA45" s="1">
        <v>2</v>
      </c>
      <c r="AB45" s="1">
        <f>+TDC_InfraMR[[#This Row],[Total Pasos Vehiculares a Nivel]]</f>
        <v>36</v>
      </c>
      <c r="AC45" s="1">
        <f t="shared" si="2"/>
        <v>44</v>
      </c>
      <c r="AD45" s="1">
        <v>0</v>
      </c>
      <c r="AE45" s="1">
        <v>9</v>
      </c>
      <c r="AF45" s="1">
        <v>16</v>
      </c>
      <c r="AG45" s="1">
        <f t="shared" si="3"/>
        <v>25</v>
      </c>
      <c r="AH45" s="13">
        <v>15.3</v>
      </c>
      <c r="AI45" s="13">
        <v>0</v>
      </c>
      <c r="AJ45" s="13">
        <v>0</v>
      </c>
      <c r="AK45" s="13">
        <f t="shared" si="5"/>
        <v>15.3</v>
      </c>
      <c r="AL45" s="1">
        <v>0</v>
      </c>
      <c r="AM45" s="1">
        <v>0</v>
      </c>
      <c r="AN45" s="1">
        <v>0</v>
      </c>
      <c r="AO45" s="1">
        <f t="shared" si="6"/>
        <v>0</v>
      </c>
      <c r="AP45" s="1">
        <v>18</v>
      </c>
      <c r="AQ45" s="1">
        <v>0</v>
      </c>
      <c r="AR45" s="1">
        <v>0</v>
      </c>
      <c r="AS45" s="1">
        <f>+TDC_InfraMR[[#This Row],[B.02.1 - Parque de Coches Eléctricos Motrices]]+TDC_InfraMR[[#This Row],[B.02.2 - Parque de Coches Eléctricos Motrices Remolcados Tipo R]]+TDC_InfraMR[[#This Row],[B.02.3 - Parque de Coches Eléctricos Motrices Tipo R]]</f>
        <v>18</v>
      </c>
      <c r="AT45" s="1">
        <v>0</v>
      </c>
      <c r="AU45" s="1">
        <v>0</v>
      </c>
      <c r="AV45" s="1">
        <v>0</v>
      </c>
      <c r="AW45" s="1">
        <f>+TDC_InfraMR[[#This Row],[B.03.1 - Parque de Coches Motores Motrices Remolcados]]+TDC_InfraMR[[#This Row],[B.03.2 - Parque de Coches Motores Motrices Intermedios]]+TDC_InfraMR[[#This Row],[B.03.3 - Parque de Coches Motores Motrices Cabina]]</f>
        <v>0</v>
      </c>
      <c r="AX45" s="1">
        <v>0</v>
      </c>
      <c r="AY45" s="1">
        <v>0</v>
      </c>
      <c r="AZ45" s="1">
        <v>0</v>
      </c>
      <c r="BA45" s="1">
        <v>0</v>
      </c>
      <c r="BB45" s="1">
        <v>0</v>
      </c>
      <c r="BC45" s="1">
        <f>+TDC_InfraMR[[#This Row],[B.04.1 - Parque de Coches Remolcados Clase Unica]]+TDC_InfraMR[[#This Row],[B.04.2 - Parque de Coches Remolcados Clase Unica Furgón]]+TDC_InfraMR[[#This Row],[B.04.3 - Parque de Coches Remolcados Clase Unica Cabina]]+TDC_InfraMR[[#This Row],[B.04.4 - Parque de Coches Remolcados de Larga Distancia (Turista+Pullman)]]+TDC_InfraMR[[#This Row],[B.04.5 - Parque de Coches Remolcados para Servicios Especiales (Cartoneros)]]</f>
        <v>0</v>
      </c>
      <c r="BD45" s="1">
        <v>2</v>
      </c>
      <c r="BE45" s="1">
        <v>0</v>
      </c>
      <c r="BF45" s="16">
        <v>1435</v>
      </c>
    </row>
    <row r="46" spans="1:58">
      <c r="A46" s="1">
        <v>1996</v>
      </c>
      <c r="B46" s="1" t="s">
        <v>123</v>
      </c>
      <c r="C46" s="12">
        <v>0</v>
      </c>
      <c r="D46" s="12">
        <v>0</v>
      </c>
      <c r="E46" s="12">
        <v>0</v>
      </c>
      <c r="F46" s="12">
        <v>15.3</v>
      </c>
      <c r="G46" s="12">
        <f t="shared" si="0"/>
        <v>15.3</v>
      </c>
      <c r="H46" s="12">
        <f>+TDC_InfraMR[[#This Row],[Total Líneas de Explotación ]]</f>
        <v>15.3</v>
      </c>
      <c r="I46" s="12">
        <v>15.3</v>
      </c>
      <c r="J46" s="12">
        <v>0</v>
      </c>
      <c r="K46" s="12">
        <v>0</v>
      </c>
      <c r="L46" s="12">
        <v>30.6</v>
      </c>
      <c r="M46" s="12">
        <v>1.04</v>
      </c>
      <c r="N46" s="12">
        <f>+TDC_InfraMR[[#This Row],[A.03.1 -  Longitud de Vías de Explotación No Electrificadas Troncales y Ramales (vía principal) (km)]]+TDC_InfraMR[[#This Row],[A.04.1 -  Longitud de Vías de Explotación Electrificadas Troncales y Ramales (vía principal) (km)]]</f>
        <v>30.6</v>
      </c>
      <c r="O46" s="12">
        <f>+TDC_InfraMR[[#This Row],[Total Vías (excluido Auxiliares)]]</f>
        <v>30.6</v>
      </c>
      <c r="P46" s="1">
        <v>11</v>
      </c>
      <c r="Q46" s="1">
        <v>0</v>
      </c>
      <c r="R46" s="1">
        <v>0</v>
      </c>
      <c r="S46" s="1">
        <f t="shared" si="4"/>
        <v>11</v>
      </c>
      <c r="T46" s="1">
        <v>0</v>
      </c>
      <c r="U46" s="1">
        <v>36</v>
      </c>
      <c r="V46" s="1">
        <v>0</v>
      </c>
      <c r="W46" s="1">
        <v>0</v>
      </c>
      <c r="X46" s="1">
        <v>0</v>
      </c>
      <c r="Y46" s="1">
        <f t="shared" si="1"/>
        <v>36</v>
      </c>
      <c r="Z46" s="1">
        <v>6</v>
      </c>
      <c r="AA46" s="1">
        <v>2</v>
      </c>
      <c r="AB46" s="1">
        <f>+TDC_InfraMR[[#This Row],[Total Pasos Vehiculares a Nivel]]</f>
        <v>36</v>
      </c>
      <c r="AC46" s="1">
        <f t="shared" si="2"/>
        <v>44</v>
      </c>
      <c r="AD46" s="1">
        <v>0</v>
      </c>
      <c r="AE46" s="1">
        <v>9</v>
      </c>
      <c r="AF46" s="1">
        <v>16</v>
      </c>
      <c r="AG46" s="1">
        <f t="shared" si="3"/>
        <v>25</v>
      </c>
      <c r="AH46" s="13">
        <v>15.3</v>
      </c>
      <c r="AI46" s="13">
        <v>0</v>
      </c>
      <c r="AJ46" s="13">
        <v>0</v>
      </c>
      <c r="AK46" s="13">
        <f t="shared" si="5"/>
        <v>15.3</v>
      </c>
      <c r="AL46" s="1">
        <v>0</v>
      </c>
      <c r="AM46" s="1">
        <v>0</v>
      </c>
      <c r="AN46" s="1">
        <v>0</v>
      </c>
      <c r="AO46" s="1">
        <f t="shared" si="6"/>
        <v>0</v>
      </c>
      <c r="AP46" s="1">
        <v>18</v>
      </c>
      <c r="AQ46" s="1">
        <v>0</v>
      </c>
      <c r="AR46" s="1">
        <v>0</v>
      </c>
      <c r="AS46" s="1">
        <f>+TDC_InfraMR[[#This Row],[B.02.1 - Parque de Coches Eléctricos Motrices]]+TDC_InfraMR[[#This Row],[B.02.2 - Parque de Coches Eléctricos Motrices Remolcados Tipo R]]+TDC_InfraMR[[#This Row],[B.02.3 - Parque de Coches Eléctricos Motrices Tipo R]]</f>
        <v>18</v>
      </c>
      <c r="AT46" s="1">
        <v>0</v>
      </c>
      <c r="AU46" s="1">
        <v>0</v>
      </c>
      <c r="AV46" s="1">
        <v>0</v>
      </c>
      <c r="AW46" s="1">
        <f>+TDC_InfraMR[[#This Row],[B.03.1 - Parque de Coches Motores Motrices Remolcados]]+TDC_InfraMR[[#This Row],[B.03.2 - Parque de Coches Motores Motrices Intermedios]]+TDC_InfraMR[[#This Row],[B.03.3 - Parque de Coches Motores Motrices Cabina]]</f>
        <v>0</v>
      </c>
      <c r="AX46" s="1">
        <v>0</v>
      </c>
      <c r="AY46" s="1">
        <v>0</v>
      </c>
      <c r="AZ46" s="1">
        <v>0</v>
      </c>
      <c r="BA46" s="1">
        <v>0</v>
      </c>
      <c r="BB46" s="1">
        <v>0</v>
      </c>
      <c r="BC46" s="1">
        <f>+TDC_InfraMR[[#This Row],[B.04.1 - Parque de Coches Remolcados Clase Unica]]+TDC_InfraMR[[#This Row],[B.04.2 - Parque de Coches Remolcados Clase Unica Furgón]]+TDC_InfraMR[[#This Row],[B.04.3 - Parque de Coches Remolcados Clase Unica Cabina]]+TDC_InfraMR[[#This Row],[B.04.4 - Parque de Coches Remolcados de Larga Distancia (Turista+Pullman)]]+TDC_InfraMR[[#This Row],[B.04.5 - Parque de Coches Remolcados para Servicios Especiales (Cartoneros)]]</f>
        <v>0</v>
      </c>
      <c r="BD46" s="1">
        <v>2</v>
      </c>
      <c r="BE46" s="1">
        <v>0</v>
      </c>
      <c r="BF46" s="16">
        <v>1435</v>
      </c>
    </row>
    <row r="47" spans="1:58">
      <c r="A47" s="1">
        <v>1996</v>
      </c>
      <c r="B47" s="1" t="s">
        <v>124</v>
      </c>
      <c r="C47" s="12">
        <v>0</v>
      </c>
      <c r="D47" s="12">
        <v>0</v>
      </c>
      <c r="E47" s="12">
        <v>0</v>
      </c>
      <c r="F47" s="12">
        <v>15.3</v>
      </c>
      <c r="G47" s="12">
        <f t="shared" si="0"/>
        <v>15.3</v>
      </c>
      <c r="H47" s="12">
        <f>+TDC_InfraMR[[#This Row],[Total Líneas de Explotación ]]</f>
        <v>15.3</v>
      </c>
      <c r="I47" s="12">
        <v>15.3</v>
      </c>
      <c r="J47" s="12">
        <v>0</v>
      </c>
      <c r="K47" s="12">
        <v>0</v>
      </c>
      <c r="L47" s="12">
        <v>30.6</v>
      </c>
      <c r="M47" s="12">
        <v>1.04</v>
      </c>
      <c r="N47" s="12">
        <f>+TDC_InfraMR[[#This Row],[A.03.1 -  Longitud de Vías de Explotación No Electrificadas Troncales y Ramales (vía principal) (km)]]+TDC_InfraMR[[#This Row],[A.04.1 -  Longitud de Vías de Explotación Electrificadas Troncales y Ramales (vía principal) (km)]]</f>
        <v>30.6</v>
      </c>
      <c r="O47" s="12">
        <f>+TDC_InfraMR[[#This Row],[Total Vías (excluido Auxiliares)]]</f>
        <v>30.6</v>
      </c>
      <c r="P47" s="1">
        <v>11</v>
      </c>
      <c r="Q47" s="1">
        <v>0</v>
      </c>
      <c r="R47" s="1">
        <v>0</v>
      </c>
      <c r="S47" s="1">
        <f t="shared" si="4"/>
        <v>11</v>
      </c>
      <c r="T47" s="1">
        <v>0</v>
      </c>
      <c r="U47" s="1">
        <v>36</v>
      </c>
      <c r="V47" s="1">
        <v>0</v>
      </c>
      <c r="W47" s="1">
        <v>0</v>
      </c>
      <c r="X47" s="1">
        <v>0</v>
      </c>
      <c r="Y47" s="1">
        <f t="shared" si="1"/>
        <v>36</v>
      </c>
      <c r="Z47" s="1">
        <v>6</v>
      </c>
      <c r="AA47" s="1">
        <v>2</v>
      </c>
      <c r="AB47" s="1">
        <f>+TDC_InfraMR[[#This Row],[Total Pasos Vehiculares a Nivel]]</f>
        <v>36</v>
      </c>
      <c r="AC47" s="1">
        <f t="shared" si="2"/>
        <v>44</v>
      </c>
      <c r="AD47" s="1">
        <v>0</v>
      </c>
      <c r="AE47" s="1">
        <v>9</v>
      </c>
      <c r="AF47" s="1">
        <v>16</v>
      </c>
      <c r="AG47" s="1">
        <f t="shared" si="3"/>
        <v>25</v>
      </c>
      <c r="AH47" s="13">
        <v>15.3</v>
      </c>
      <c r="AI47" s="13">
        <v>0</v>
      </c>
      <c r="AJ47" s="13">
        <v>0</v>
      </c>
      <c r="AK47" s="13">
        <f t="shared" si="5"/>
        <v>15.3</v>
      </c>
      <c r="AL47" s="1">
        <v>0</v>
      </c>
      <c r="AM47" s="1">
        <v>0</v>
      </c>
      <c r="AN47" s="1">
        <v>0</v>
      </c>
      <c r="AO47" s="1">
        <f t="shared" si="6"/>
        <v>0</v>
      </c>
      <c r="AP47" s="1">
        <v>18</v>
      </c>
      <c r="AQ47" s="1">
        <v>0</v>
      </c>
      <c r="AR47" s="1">
        <v>0</v>
      </c>
      <c r="AS47" s="1">
        <f>+TDC_InfraMR[[#This Row],[B.02.1 - Parque de Coches Eléctricos Motrices]]+TDC_InfraMR[[#This Row],[B.02.2 - Parque de Coches Eléctricos Motrices Remolcados Tipo R]]+TDC_InfraMR[[#This Row],[B.02.3 - Parque de Coches Eléctricos Motrices Tipo R]]</f>
        <v>18</v>
      </c>
      <c r="AT47" s="1">
        <v>0</v>
      </c>
      <c r="AU47" s="1">
        <v>0</v>
      </c>
      <c r="AV47" s="1">
        <v>0</v>
      </c>
      <c r="AW47" s="1">
        <f>+TDC_InfraMR[[#This Row],[B.03.1 - Parque de Coches Motores Motrices Remolcados]]+TDC_InfraMR[[#This Row],[B.03.2 - Parque de Coches Motores Motrices Intermedios]]+TDC_InfraMR[[#This Row],[B.03.3 - Parque de Coches Motores Motrices Cabina]]</f>
        <v>0</v>
      </c>
      <c r="AX47" s="1">
        <v>0</v>
      </c>
      <c r="AY47" s="1">
        <v>0</v>
      </c>
      <c r="AZ47" s="1">
        <v>0</v>
      </c>
      <c r="BA47" s="1">
        <v>0</v>
      </c>
      <c r="BB47" s="1">
        <v>0</v>
      </c>
      <c r="BC47" s="1">
        <f>+TDC_InfraMR[[#This Row],[B.04.1 - Parque de Coches Remolcados Clase Unica]]+TDC_InfraMR[[#This Row],[B.04.2 - Parque de Coches Remolcados Clase Unica Furgón]]+TDC_InfraMR[[#This Row],[B.04.3 - Parque de Coches Remolcados Clase Unica Cabina]]+TDC_InfraMR[[#This Row],[B.04.4 - Parque de Coches Remolcados de Larga Distancia (Turista+Pullman)]]+TDC_InfraMR[[#This Row],[B.04.5 - Parque de Coches Remolcados para Servicios Especiales (Cartoneros)]]</f>
        <v>0</v>
      </c>
      <c r="BD47" s="1">
        <v>2</v>
      </c>
      <c r="BE47" s="1">
        <v>0</v>
      </c>
      <c r="BF47" s="16">
        <v>1435</v>
      </c>
    </row>
    <row r="48" spans="1:58">
      <c r="A48" s="1">
        <v>1996</v>
      </c>
      <c r="B48" s="1" t="s">
        <v>125</v>
      </c>
      <c r="C48" s="12">
        <v>0</v>
      </c>
      <c r="D48" s="12">
        <v>0</v>
      </c>
      <c r="E48" s="12">
        <v>0</v>
      </c>
      <c r="F48" s="12">
        <v>15.3</v>
      </c>
      <c r="G48" s="12">
        <f t="shared" si="0"/>
        <v>15.3</v>
      </c>
      <c r="H48" s="12">
        <f>+TDC_InfraMR[[#This Row],[Total Líneas de Explotación ]]</f>
        <v>15.3</v>
      </c>
      <c r="I48" s="12">
        <v>15.3</v>
      </c>
      <c r="J48" s="12">
        <v>0</v>
      </c>
      <c r="K48" s="12">
        <v>0</v>
      </c>
      <c r="L48" s="12">
        <v>30.6</v>
      </c>
      <c r="M48" s="12">
        <v>1.04</v>
      </c>
      <c r="N48" s="12">
        <f>+TDC_InfraMR[[#This Row],[A.03.1 -  Longitud de Vías de Explotación No Electrificadas Troncales y Ramales (vía principal) (km)]]+TDC_InfraMR[[#This Row],[A.04.1 -  Longitud de Vías de Explotación Electrificadas Troncales y Ramales (vía principal) (km)]]</f>
        <v>30.6</v>
      </c>
      <c r="O48" s="12">
        <f>+TDC_InfraMR[[#This Row],[Total Vías (excluido Auxiliares)]]</f>
        <v>30.6</v>
      </c>
      <c r="P48" s="1">
        <v>11</v>
      </c>
      <c r="Q48" s="1">
        <v>0</v>
      </c>
      <c r="R48" s="1">
        <v>0</v>
      </c>
      <c r="S48" s="1">
        <f t="shared" si="4"/>
        <v>11</v>
      </c>
      <c r="T48" s="1">
        <v>0</v>
      </c>
      <c r="U48" s="1">
        <v>36</v>
      </c>
      <c r="V48" s="1">
        <v>0</v>
      </c>
      <c r="W48" s="1">
        <v>0</v>
      </c>
      <c r="X48" s="1">
        <v>0</v>
      </c>
      <c r="Y48" s="1">
        <f t="shared" si="1"/>
        <v>36</v>
      </c>
      <c r="Z48" s="1">
        <v>6</v>
      </c>
      <c r="AA48" s="1">
        <v>2</v>
      </c>
      <c r="AB48" s="1">
        <f>+TDC_InfraMR[[#This Row],[Total Pasos Vehiculares a Nivel]]</f>
        <v>36</v>
      </c>
      <c r="AC48" s="1">
        <f t="shared" si="2"/>
        <v>44</v>
      </c>
      <c r="AD48" s="1">
        <v>0</v>
      </c>
      <c r="AE48" s="1">
        <v>9</v>
      </c>
      <c r="AF48" s="1">
        <v>16</v>
      </c>
      <c r="AG48" s="1">
        <f t="shared" si="3"/>
        <v>25</v>
      </c>
      <c r="AH48" s="13">
        <v>15.3</v>
      </c>
      <c r="AI48" s="13">
        <v>0</v>
      </c>
      <c r="AJ48" s="13">
        <v>0</v>
      </c>
      <c r="AK48" s="13">
        <f t="shared" si="5"/>
        <v>15.3</v>
      </c>
      <c r="AL48" s="1">
        <v>0</v>
      </c>
      <c r="AM48" s="1">
        <v>0</v>
      </c>
      <c r="AN48" s="1">
        <v>0</v>
      </c>
      <c r="AO48" s="1">
        <f t="shared" si="6"/>
        <v>0</v>
      </c>
      <c r="AP48" s="1">
        <v>18</v>
      </c>
      <c r="AQ48" s="1">
        <v>0</v>
      </c>
      <c r="AR48" s="1">
        <v>0</v>
      </c>
      <c r="AS48" s="1">
        <f>+TDC_InfraMR[[#This Row],[B.02.1 - Parque de Coches Eléctricos Motrices]]+TDC_InfraMR[[#This Row],[B.02.2 - Parque de Coches Eléctricos Motrices Remolcados Tipo R]]+TDC_InfraMR[[#This Row],[B.02.3 - Parque de Coches Eléctricos Motrices Tipo R]]</f>
        <v>18</v>
      </c>
      <c r="AT48" s="1">
        <v>0</v>
      </c>
      <c r="AU48" s="1">
        <v>0</v>
      </c>
      <c r="AV48" s="1">
        <v>0</v>
      </c>
      <c r="AW48" s="1">
        <f>+TDC_InfraMR[[#This Row],[B.03.1 - Parque de Coches Motores Motrices Remolcados]]+TDC_InfraMR[[#This Row],[B.03.2 - Parque de Coches Motores Motrices Intermedios]]+TDC_InfraMR[[#This Row],[B.03.3 - Parque de Coches Motores Motrices Cabina]]</f>
        <v>0</v>
      </c>
      <c r="AX48" s="1">
        <v>0</v>
      </c>
      <c r="AY48" s="1">
        <v>0</v>
      </c>
      <c r="AZ48" s="1">
        <v>0</v>
      </c>
      <c r="BA48" s="1">
        <v>0</v>
      </c>
      <c r="BB48" s="1">
        <v>0</v>
      </c>
      <c r="BC48" s="1">
        <f>+TDC_InfraMR[[#This Row],[B.04.1 - Parque de Coches Remolcados Clase Unica]]+TDC_InfraMR[[#This Row],[B.04.2 - Parque de Coches Remolcados Clase Unica Furgón]]+TDC_InfraMR[[#This Row],[B.04.3 - Parque de Coches Remolcados Clase Unica Cabina]]+TDC_InfraMR[[#This Row],[B.04.4 - Parque de Coches Remolcados de Larga Distancia (Turista+Pullman)]]+TDC_InfraMR[[#This Row],[B.04.5 - Parque de Coches Remolcados para Servicios Especiales (Cartoneros)]]</f>
        <v>0</v>
      </c>
      <c r="BD48" s="1">
        <v>2</v>
      </c>
      <c r="BE48" s="1">
        <v>0</v>
      </c>
      <c r="BF48" s="16">
        <v>1435</v>
      </c>
    </row>
    <row r="49" spans="1:58">
      <c r="A49" s="1">
        <v>1996</v>
      </c>
      <c r="B49" s="1" t="s">
        <v>126</v>
      </c>
      <c r="C49" s="12">
        <v>0</v>
      </c>
      <c r="D49" s="12">
        <v>0</v>
      </c>
      <c r="E49" s="12">
        <v>0</v>
      </c>
      <c r="F49" s="12">
        <v>15.3</v>
      </c>
      <c r="G49" s="12">
        <f t="shared" si="0"/>
        <v>15.3</v>
      </c>
      <c r="H49" s="12">
        <f>+TDC_InfraMR[[#This Row],[Total Líneas de Explotación ]]</f>
        <v>15.3</v>
      </c>
      <c r="I49" s="12">
        <v>15.3</v>
      </c>
      <c r="J49" s="12">
        <v>0</v>
      </c>
      <c r="K49" s="12">
        <v>0</v>
      </c>
      <c r="L49" s="12">
        <v>30.6</v>
      </c>
      <c r="M49" s="12">
        <v>1.04</v>
      </c>
      <c r="N49" s="12">
        <f>+TDC_InfraMR[[#This Row],[A.03.1 -  Longitud de Vías de Explotación No Electrificadas Troncales y Ramales (vía principal) (km)]]+TDC_InfraMR[[#This Row],[A.04.1 -  Longitud de Vías de Explotación Electrificadas Troncales y Ramales (vía principal) (km)]]</f>
        <v>30.6</v>
      </c>
      <c r="O49" s="12">
        <f>+TDC_InfraMR[[#This Row],[Total Vías (excluido Auxiliares)]]</f>
        <v>30.6</v>
      </c>
      <c r="P49" s="1">
        <v>11</v>
      </c>
      <c r="Q49" s="1">
        <v>0</v>
      </c>
      <c r="R49" s="1">
        <v>0</v>
      </c>
      <c r="S49" s="1">
        <f t="shared" si="4"/>
        <v>11</v>
      </c>
      <c r="T49" s="1">
        <v>0</v>
      </c>
      <c r="U49" s="1">
        <v>36</v>
      </c>
      <c r="V49" s="1">
        <v>0</v>
      </c>
      <c r="W49" s="1">
        <v>0</v>
      </c>
      <c r="X49" s="1">
        <v>0</v>
      </c>
      <c r="Y49" s="1">
        <f t="shared" si="1"/>
        <v>36</v>
      </c>
      <c r="Z49" s="1">
        <v>6</v>
      </c>
      <c r="AA49" s="1">
        <v>2</v>
      </c>
      <c r="AB49" s="1">
        <f>+TDC_InfraMR[[#This Row],[Total Pasos Vehiculares a Nivel]]</f>
        <v>36</v>
      </c>
      <c r="AC49" s="1">
        <f t="shared" si="2"/>
        <v>44</v>
      </c>
      <c r="AD49" s="1">
        <v>0</v>
      </c>
      <c r="AE49" s="1">
        <v>9</v>
      </c>
      <c r="AF49" s="1">
        <v>16</v>
      </c>
      <c r="AG49" s="1">
        <f t="shared" si="3"/>
        <v>25</v>
      </c>
      <c r="AH49" s="13">
        <v>15.3</v>
      </c>
      <c r="AI49" s="13">
        <v>0</v>
      </c>
      <c r="AJ49" s="13">
        <v>0</v>
      </c>
      <c r="AK49" s="13">
        <f t="shared" si="5"/>
        <v>15.3</v>
      </c>
      <c r="AL49" s="1">
        <v>0</v>
      </c>
      <c r="AM49" s="1">
        <v>0</v>
      </c>
      <c r="AN49" s="1">
        <v>0</v>
      </c>
      <c r="AO49" s="1">
        <f t="shared" si="6"/>
        <v>0</v>
      </c>
      <c r="AP49" s="1">
        <v>18</v>
      </c>
      <c r="AQ49" s="1">
        <v>0</v>
      </c>
      <c r="AR49" s="1">
        <v>0</v>
      </c>
      <c r="AS49" s="1">
        <f>+TDC_InfraMR[[#This Row],[B.02.1 - Parque de Coches Eléctricos Motrices]]+TDC_InfraMR[[#This Row],[B.02.2 - Parque de Coches Eléctricos Motrices Remolcados Tipo R]]+TDC_InfraMR[[#This Row],[B.02.3 - Parque de Coches Eléctricos Motrices Tipo R]]</f>
        <v>18</v>
      </c>
      <c r="AT49" s="1">
        <v>0</v>
      </c>
      <c r="AU49" s="1">
        <v>0</v>
      </c>
      <c r="AV49" s="1">
        <v>0</v>
      </c>
      <c r="AW49" s="1">
        <f>+TDC_InfraMR[[#This Row],[B.03.1 - Parque de Coches Motores Motrices Remolcados]]+TDC_InfraMR[[#This Row],[B.03.2 - Parque de Coches Motores Motrices Intermedios]]+TDC_InfraMR[[#This Row],[B.03.3 - Parque de Coches Motores Motrices Cabina]]</f>
        <v>0</v>
      </c>
      <c r="AX49" s="1">
        <v>0</v>
      </c>
      <c r="AY49" s="1">
        <v>0</v>
      </c>
      <c r="AZ49" s="1">
        <v>0</v>
      </c>
      <c r="BA49" s="1">
        <v>0</v>
      </c>
      <c r="BB49" s="1">
        <v>0</v>
      </c>
      <c r="BC49" s="1">
        <f>+TDC_InfraMR[[#This Row],[B.04.1 - Parque de Coches Remolcados Clase Unica]]+TDC_InfraMR[[#This Row],[B.04.2 - Parque de Coches Remolcados Clase Unica Furgón]]+TDC_InfraMR[[#This Row],[B.04.3 - Parque de Coches Remolcados Clase Unica Cabina]]+TDC_InfraMR[[#This Row],[B.04.4 - Parque de Coches Remolcados de Larga Distancia (Turista+Pullman)]]+TDC_InfraMR[[#This Row],[B.04.5 - Parque de Coches Remolcados para Servicios Especiales (Cartoneros)]]</f>
        <v>0</v>
      </c>
      <c r="BD49" s="1">
        <v>2</v>
      </c>
      <c r="BE49" s="1">
        <v>0</v>
      </c>
      <c r="BF49" s="16">
        <v>1435</v>
      </c>
    </row>
    <row r="50" spans="1:58">
      <c r="A50" s="1">
        <v>1997</v>
      </c>
      <c r="B50" s="1" t="s">
        <v>115</v>
      </c>
      <c r="C50" s="12">
        <v>0</v>
      </c>
      <c r="D50" s="12">
        <v>0</v>
      </c>
      <c r="E50" s="12">
        <v>0</v>
      </c>
      <c r="F50" s="12">
        <v>15.3</v>
      </c>
      <c r="G50" s="12">
        <f t="shared" si="0"/>
        <v>15.3</v>
      </c>
      <c r="H50" s="12">
        <f>+TDC_InfraMR[[#This Row],[Total Líneas de Explotación ]]</f>
        <v>15.3</v>
      </c>
      <c r="I50" s="12">
        <v>15.3</v>
      </c>
      <c r="J50" s="12">
        <v>0</v>
      </c>
      <c r="K50" s="12">
        <v>0</v>
      </c>
      <c r="L50" s="12">
        <v>30.6</v>
      </c>
      <c r="M50" s="12">
        <v>1.04</v>
      </c>
      <c r="N50" s="12">
        <f>+TDC_InfraMR[[#This Row],[A.03.1 -  Longitud de Vías de Explotación No Electrificadas Troncales y Ramales (vía principal) (km)]]+TDC_InfraMR[[#This Row],[A.04.1 -  Longitud de Vías de Explotación Electrificadas Troncales y Ramales (vía principal) (km)]]</f>
        <v>30.6</v>
      </c>
      <c r="O50" s="12">
        <f>+TDC_InfraMR[[#This Row],[Total Vías (excluido Auxiliares)]]</f>
        <v>30.6</v>
      </c>
      <c r="P50" s="1">
        <v>11</v>
      </c>
      <c r="Q50" s="1">
        <v>0</v>
      </c>
      <c r="R50" s="1">
        <v>0</v>
      </c>
      <c r="S50" s="1">
        <f t="shared" si="4"/>
        <v>11</v>
      </c>
      <c r="T50" s="1">
        <v>0</v>
      </c>
      <c r="U50" s="1">
        <v>36</v>
      </c>
      <c r="V50" s="1">
        <v>0</v>
      </c>
      <c r="W50" s="1">
        <v>0</v>
      </c>
      <c r="X50" s="1">
        <v>0</v>
      </c>
      <c r="Y50" s="1">
        <f t="shared" si="1"/>
        <v>36</v>
      </c>
      <c r="Z50" s="1">
        <v>6</v>
      </c>
      <c r="AA50" s="1">
        <v>2</v>
      </c>
      <c r="AB50" s="1">
        <f>+TDC_InfraMR[[#This Row],[Total Pasos Vehiculares a Nivel]]</f>
        <v>36</v>
      </c>
      <c r="AC50" s="1">
        <f t="shared" si="2"/>
        <v>44</v>
      </c>
      <c r="AD50" s="1">
        <v>0</v>
      </c>
      <c r="AE50" s="1">
        <v>9</v>
      </c>
      <c r="AF50" s="1">
        <v>16</v>
      </c>
      <c r="AG50" s="1">
        <f t="shared" si="3"/>
        <v>25</v>
      </c>
      <c r="AH50" s="13">
        <v>15.3</v>
      </c>
      <c r="AI50" s="13">
        <v>0</v>
      </c>
      <c r="AJ50" s="13">
        <v>0</v>
      </c>
      <c r="AK50" s="13">
        <f t="shared" si="5"/>
        <v>15.3</v>
      </c>
      <c r="AL50" s="1">
        <v>0</v>
      </c>
      <c r="AM50" s="1">
        <v>0</v>
      </c>
      <c r="AN50" s="1">
        <v>0</v>
      </c>
      <c r="AO50" s="1">
        <f t="shared" si="6"/>
        <v>0</v>
      </c>
      <c r="AP50" s="1">
        <v>18</v>
      </c>
      <c r="AQ50" s="1">
        <v>0</v>
      </c>
      <c r="AR50" s="1">
        <v>0</v>
      </c>
      <c r="AS50" s="1">
        <f>+TDC_InfraMR[[#This Row],[B.02.1 - Parque de Coches Eléctricos Motrices]]+TDC_InfraMR[[#This Row],[B.02.2 - Parque de Coches Eléctricos Motrices Remolcados Tipo R]]+TDC_InfraMR[[#This Row],[B.02.3 - Parque de Coches Eléctricos Motrices Tipo R]]</f>
        <v>18</v>
      </c>
      <c r="AT50" s="1">
        <v>0</v>
      </c>
      <c r="AU50" s="1">
        <v>0</v>
      </c>
      <c r="AV50" s="1">
        <v>0</v>
      </c>
      <c r="AW50" s="1">
        <f>+TDC_InfraMR[[#This Row],[B.03.1 - Parque de Coches Motores Motrices Remolcados]]+TDC_InfraMR[[#This Row],[B.03.2 - Parque de Coches Motores Motrices Intermedios]]+TDC_InfraMR[[#This Row],[B.03.3 - Parque de Coches Motores Motrices Cabina]]</f>
        <v>0</v>
      </c>
      <c r="AX50" s="1">
        <v>0</v>
      </c>
      <c r="AY50" s="1">
        <v>0</v>
      </c>
      <c r="AZ50" s="1">
        <v>0</v>
      </c>
      <c r="BA50" s="1">
        <v>0</v>
      </c>
      <c r="BB50" s="1">
        <v>0</v>
      </c>
      <c r="BC50" s="1">
        <f>+TDC_InfraMR[[#This Row],[B.04.1 - Parque de Coches Remolcados Clase Unica]]+TDC_InfraMR[[#This Row],[B.04.2 - Parque de Coches Remolcados Clase Unica Furgón]]+TDC_InfraMR[[#This Row],[B.04.3 - Parque de Coches Remolcados Clase Unica Cabina]]+TDC_InfraMR[[#This Row],[B.04.4 - Parque de Coches Remolcados de Larga Distancia (Turista+Pullman)]]+TDC_InfraMR[[#This Row],[B.04.5 - Parque de Coches Remolcados para Servicios Especiales (Cartoneros)]]</f>
        <v>0</v>
      </c>
      <c r="BD50" s="1">
        <v>2</v>
      </c>
      <c r="BE50" s="1">
        <v>0</v>
      </c>
      <c r="BF50" s="16">
        <v>1435</v>
      </c>
    </row>
    <row r="51" spans="1:58">
      <c r="A51" s="1">
        <v>1997</v>
      </c>
      <c r="B51" s="1" t="s">
        <v>116</v>
      </c>
      <c r="C51" s="12">
        <v>0</v>
      </c>
      <c r="D51" s="12">
        <v>0</v>
      </c>
      <c r="E51" s="12">
        <v>0</v>
      </c>
      <c r="F51" s="12">
        <v>15.3</v>
      </c>
      <c r="G51" s="12">
        <f t="shared" si="0"/>
        <v>15.3</v>
      </c>
      <c r="H51" s="12">
        <f>+TDC_InfraMR[[#This Row],[Total Líneas de Explotación ]]</f>
        <v>15.3</v>
      </c>
      <c r="I51" s="12">
        <v>15.3</v>
      </c>
      <c r="J51" s="12">
        <v>0</v>
      </c>
      <c r="K51" s="12">
        <v>0</v>
      </c>
      <c r="L51" s="12">
        <v>30.6</v>
      </c>
      <c r="M51" s="12">
        <v>1.04</v>
      </c>
      <c r="N51" s="12">
        <f>+TDC_InfraMR[[#This Row],[A.03.1 -  Longitud de Vías de Explotación No Electrificadas Troncales y Ramales (vía principal) (km)]]+TDC_InfraMR[[#This Row],[A.04.1 -  Longitud de Vías de Explotación Electrificadas Troncales y Ramales (vía principal) (km)]]</f>
        <v>30.6</v>
      </c>
      <c r="O51" s="12">
        <f>+TDC_InfraMR[[#This Row],[Total Vías (excluido Auxiliares)]]</f>
        <v>30.6</v>
      </c>
      <c r="P51" s="1">
        <v>11</v>
      </c>
      <c r="Q51" s="1">
        <v>0</v>
      </c>
      <c r="R51" s="1">
        <v>0</v>
      </c>
      <c r="S51" s="1">
        <f t="shared" si="4"/>
        <v>11</v>
      </c>
      <c r="T51" s="1">
        <v>0</v>
      </c>
      <c r="U51" s="1">
        <v>36</v>
      </c>
      <c r="V51" s="1">
        <v>0</v>
      </c>
      <c r="W51" s="1">
        <v>0</v>
      </c>
      <c r="X51" s="1">
        <v>0</v>
      </c>
      <c r="Y51" s="1">
        <f t="shared" si="1"/>
        <v>36</v>
      </c>
      <c r="Z51" s="1">
        <v>6</v>
      </c>
      <c r="AA51" s="1">
        <v>2</v>
      </c>
      <c r="AB51" s="1">
        <f>+TDC_InfraMR[[#This Row],[Total Pasos Vehiculares a Nivel]]</f>
        <v>36</v>
      </c>
      <c r="AC51" s="1">
        <f t="shared" si="2"/>
        <v>44</v>
      </c>
      <c r="AD51" s="1">
        <v>0</v>
      </c>
      <c r="AE51" s="1">
        <v>9</v>
      </c>
      <c r="AF51" s="1">
        <v>16</v>
      </c>
      <c r="AG51" s="1">
        <f t="shared" si="3"/>
        <v>25</v>
      </c>
      <c r="AH51" s="13">
        <v>15.3</v>
      </c>
      <c r="AI51" s="13">
        <v>0</v>
      </c>
      <c r="AJ51" s="13">
        <v>0</v>
      </c>
      <c r="AK51" s="13">
        <f t="shared" si="5"/>
        <v>15.3</v>
      </c>
      <c r="AL51" s="1">
        <v>0</v>
      </c>
      <c r="AM51" s="1">
        <v>0</v>
      </c>
      <c r="AN51" s="1">
        <v>0</v>
      </c>
      <c r="AO51" s="1">
        <f t="shared" si="6"/>
        <v>0</v>
      </c>
      <c r="AP51" s="1">
        <v>18</v>
      </c>
      <c r="AQ51" s="1">
        <v>0</v>
      </c>
      <c r="AR51" s="1">
        <v>0</v>
      </c>
      <c r="AS51" s="1">
        <f>+TDC_InfraMR[[#This Row],[B.02.1 - Parque de Coches Eléctricos Motrices]]+TDC_InfraMR[[#This Row],[B.02.2 - Parque de Coches Eléctricos Motrices Remolcados Tipo R]]+TDC_InfraMR[[#This Row],[B.02.3 - Parque de Coches Eléctricos Motrices Tipo R]]</f>
        <v>18</v>
      </c>
      <c r="AT51" s="1">
        <v>0</v>
      </c>
      <c r="AU51" s="1">
        <v>0</v>
      </c>
      <c r="AV51" s="1">
        <v>0</v>
      </c>
      <c r="AW51" s="1">
        <f>+TDC_InfraMR[[#This Row],[B.03.1 - Parque de Coches Motores Motrices Remolcados]]+TDC_InfraMR[[#This Row],[B.03.2 - Parque de Coches Motores Motrices Intermedios]]+TDC_InfraMR[[#This Row],[B.03.3 - Parque de Coches Motores Motrices Cabina]]</f>
        <v>0</v>
      </c>
      <c r="AX51" s="1">
        <v>0</v>
      </c>
      <c r="AY51" s="1">
        <v>0</v>
      </c>
      <c r="AZ51" s="1">
        <v>0</v>
      </c>
      <c r="BA51" s="1">
        <v>0</v>
      </c>
      <c r="BB51" s="1">
        <v>0</v>
      </c>
      <c r="BC51" s="1">
        <f>+TDC_InfraMR[[#This Row],[B.04.1 - Parque de Coches Remolcados Clase Unica]]+TDC_InfraMR[[#This Row],[B.04.2 - Parque de Coches Remolcados Clase Unica Furgón]]+TDC_InfraMR[[#This Row],[B.04.3 - Parque de Coches Remolcados Clase Unica Cabina]]+TDC_InfraMR[[#This Row],[B.04.4 - Parque de Coches Remolcados de Larga Distancia (Turista+Pullman)]]+TDC_InfraMR[[#This Row],[B.04.5 - Parque de Coches Remolcados para Servicios Especiales (Cartoneros)]]</f>
        <v>0</v>
      </c>
      <c r="BD51" s="1">
        <v>2</v>
      </c>
      <c r="BE51" s="1">
        <v>0</v>
      </c>
      <c r="BF51" s="16">
        <v>1435</v>
      </c>
    </row>
    <row r="52" spans="1:58">
      <c r="A52" s="1">
        <v>1997</v>
      </c>
      <c r="B52" s="1" t="s">
        <v>117</v>
      </c>
      <c r="C52" s="12">
        <v>0</v>
      </c>
      <c r="D52" s="12">
        <v>0</v>
      </c>
      <c r="E52" s="12">
        <v>0</v>
      </c>
      <c r="F52" s="12">
        <v>15.3</v>
      </c>
      <c r="G52" s="12">
        <f t="shared" si="0"/>
        <v>15.3</v>
      </c>
      <c r="H52" s="12">
        <f>+TDC_InfraMR[[#This Row],[Total Líneas de Explotación ]]</f>
        <v>15.3</v>
      </c>
      <c r="I52" s="12">
        <v>15.3</v>
      </c>
      <c r="J52" s="12">
        <v>0</v>
      </c>
      <c r="K52" s="12">
        <v>0</v>
      </c>
      <c r="L52" s="12">
        <v>30.6</v>
      </c>
      <c r="M52" s="12">
        <v>1.04</v>
      </c>
      <c r="N52" s="12">
        <f>+TDC_InfraMR[[#This Row],[A.03.1 -  Longitud de Vías de Explotación No Electrificadas Troncales y Ramales (vía principal) (km)]]+TDC_InfraMR[[#This Row],[A.04.1 -  Longitud de Vías de Explotación Electrificadas Troncales y Ramales (vía principal) (km)]]</f>
        <v>30.6</v>
      </c>
      <c r="O52" s="12">
        <f>+TDC_InfraMR[[#This Row],[Total Vías (excluido Auxiliares)]]</f>
        <v>30.6</v>
      </c>
      <c r="P52" s="1">
        <v>11</v>
      </c>
      <c r="Q52" s="1">
        <v>0</v>
      </c>
      <c r="R52" s="1">
        <v>0</v>
      </c>
      <c r="S52" s="1">
        <f t="shared" si="4"/>
        <v>11</v>
      </c>
      <c r="T52" s="1">
        <v>0</v>
      </c>
      <c r="U52" s="1">
        <v>36</v>
      </c>
      <c r="V52" s="1">
        <v>0</v>
      </c>
      <c r="W52" s="1">
        <v>0</v>
      </c>
      <c r="X52" s="1">
        <v>0</v>
      </c>
      <c r="Y52" s="1">
        <f t="shared" si="1"/>
        <v>36</v>
      </c>
      <c r="Z52" s="1">
        <v>6</v>
      </c>
      <c r="AA52" s="1">
        <v>2</v>
      </c>
      <c r="AB52" s="1">
        <f>+TDC_InfraMR[[#This Row],[Total Pasos Vehiculares a Nivel]]</f>
        <v>36</v>
      </c>
      <c r="AC52" s="1">
        <f t="shared" si="2"/>
        <v>44</v>
      </c>
      <c r="AD52" s="1">
        <v>0</v>
      </c>
      <c r="AE52" s="1">
        <v>9</v>
      </c>
      <c r="AF52" s="1">
        <v>16</v>
      </c>
      <c r="AG52" s="1">
        <f t="shared" si="3"/>
        <v>25</v>
      </c>
      <c r="AH52" s="13">
        <v>15.3</v>
      </c>
      <c r="AI52" s="13">
        <v>0</v>
      </c>
      <c r="AJ52" s="13">
        <v>0</v>
      </c>
      <c r="AK52" s="13">
        <f t="shared" si="5"/>
        <v>15.3</v>
      </c>
      <c r="AL52" s="1">
        <v>0</v>
      </c>
      <c r="AM52" s="1">
        <v>0</v>
      </c>
      <c r="AN52" s="1">
        <v>0</v>
      </c>
      <c r="AO52" s="1">
        <f t="shared" si="6"/>
        <v>0</v>
      </c>
      <c r="AP52" s="1">
        <v>18</v>
      </c>
      <c r="AQ52" s="1">
        <v>0</v>
      </c>
      <c r="AR52" s="1">
        <v>0</v>
      </c>
      <c r="AS52" s="1">
        <f>+TDC_InfraMR[[#This Row],[B.02.1 - Parque de Coches Eléctricos Motrices]]+TDC_InfraMR[[#This Row],[B.02.2 - Parque de Coches Eléctricos Motrices Remolcados Tipo R]]+TDC_InfraMR[[#This Row],[B.02.3 - Parque de Coches Eléctricos Motrices Tipo R]]</f>
        <v>18</v>
      </c>
      <c r="AT52" s="1">
        <v>0</v>
      </c>
      <c r="AU52" s="1">
        <v>0</v>
      </c>
      <c r="AV52" s="1">
        <v>0</v>
      </c>
      <c r="AW52" s="1">
        <f>+TDC_InfraMR[[#This Row],[B.03.1 - Parque de Coches Motores Motrices Remolcados]]+TDC_InfraMR[[#This Row],[B.03.2 - Parque de Coches Motores Motrices Intermedios]]+TDC_InfraMR[[#This Row],[B.03.3 - Parque de Coches Motores Motrices Cabina]]</f>
        <v>0</v>
      </c>
      <c r="AX52" s="1">
        <v>0</v>
      </c>
      <c r="AY52" s="1">
        <v>0</v>
      </c>
      <c r="AZ52" s="1">
        <v>0</v>
      </c>
      <c r="BA52" s="1">
        <v>0</v>
      </c>
      <c r="BB52" s="1">
        <v>0</v>
      </c>
      <c r="BC52" s="1">
        <f>+TDC_InfraMR[[#This Row],[B.04.1 - Parque de Coches Remolcados Clase Unica]]+TDC_InfraMR[[#This Row],[B.04.2 - Parque de Coches Remolcados Clase Unica Furgón]]+TDC_InfraMR[[#This Row],[B.04.3 - Parque de Coches Remolcados Clase Unica Cabina]]+TDC_InfraMR[[#This Row],[B.04.4 - Parque de Coches Remolcados de Larga Distancia (Turista+Pullman)]]+TDC_InfraMR[[#This Row],[B.04.5 - Parque de Coches Remolcados para Servicios Especiales (Cartoneros)]]</f>
        <v>0</v>
      </c>
      <c r="BD52" s="1">
        <v>2</v>
      </c>
      <c r="BE52" s="1">
        <v>0</v>
      </c>
      <c r="BF52" s="16">
        <v>1435</v>
      </c>
    </row>
    <row r="53" spans="1:58">
      <c r="A53" s="1">
        <v>1997</v>
      </c>
      <c r="B53" s="1" t="s">
        <v>118</v>
      </c>
      <c r="C53" s="12">
        <v>0</v>
      </c>
      <c r="D53" s="12">
        <v>0</v>
      </c>
      <c r="E53" s="12">
        <v>0</v>
      </c>
      <c r="F53" s="12">
        <v>15.3</v>
      </c>
      <c r="G53" s="12">
        <f t="shared" si="0"/>
        <v>15.3</v>
      </c>
      <c r="H53" s="12">
        <f>+TDC_InfraMR[[#This Row],[Total Líneas de Explotación ]]</f>
        <v>15.3</v>
      </c>
      <c r="I53" s="12">
        <v>15.3</v>
      </c>
      <c r="J53" s="12">
        <v>0</v>
      </c>
      <c r="K53" s="12">
        <v>0</v>
      </c>
      <c r="L53" s="12">
        <v>30.6</v>
      </c>
      <c r="M53" s="12">
        <v>1.04</v>
      </c>
      <c r="N53" s="12">
        <f>+TDC_InfraMR[[#This Row],[A.03.1 -  Longitud de Vías de Explotación No Electrificadas Troncales y Ramales (vía principal) (km)]]+TDC_InfraMR[[#This Row],[A.04.1 -  Longitud de Vías de Explotación Electrificadas Troncales y Ramales (vía principal) (km)]]</f>
        <v>30.6</v>
      </c>
      <c r="O53" s="12">
        <f>+TDC_InfraMR[[#This Row],[Total Vías (excluido Auxiliares)]]</f>
        <v>30.6</v>
      </c>
      <c r="P53" s="1">
        <v>11</v>
      </c>
      <c r="Q53" s="1">
        <v>0</v>
      </c>
      <c r="R53" s="1">
        <v>0</v>
      </c>
      <c r="S53" s="1">
        <f t="shared" si="4"/>
        <v>11</v>
      </c>
      <c r="T53" s="1">
        <v>0</v>
      </c>
      <c r="U53" s="1">
        <v>36</v>
      </c>
      <c r="V53" s="1">
        <v>0</v>
      </c>
      <c r="W53" s="1">
        <v>0</v>
      </c>
      <c r="X53" s="1">
        <v>0</v>
      </c>
      <c r="Y53" s="1">
        <f t="shared" si="1"/>
        <v>36</v>
      </c>
      <c r="Z53" s="1">
        <v>6</v>
      </c>
      <c r="AA53" s="1">
        <v>2</v>
      </c>
      <c r="AB53" s="1">
        <f>+TDC_InfraMR[[#This Row],[Total Pasos Vehiculares a Nivel]]</f>
        <v>36</v>
      </c>
      <c r="AC53" s="1">
        <f t="shared" si="2"/>
        <v>44</v>
      </c>
      <c r="AD53" s="1">
        <v>0</v>
      </c>
      <c r="AE53" s="1">
        <v>9</v>
      </c>
      <c r="AF53" s="1">
        <v>16</v>
      </c>
      <c r="AG53" s="1">
        <f t="shared" si="3"/>
        <v>25</v>
      </c>
      <c r="AH53" s="13">
        <v>15.3</v>
      </c>
      <c r="AI53" s="13">
        <v>0</v>
      </c>
      <c r="AJ53" s="13">
        <v>0</v>
      </c>
      <c r="AK53" s="13">
        <f t="shared" si="5"/>
        <v>15.3</v>
      </c>
      <c r="AL53" s="1">
        <v>0</v>
      </c>
      <c r="AM53" s="1">
        <v>0</v>
      </c>
      <c r="AN53" s="1">
        <v>0</v>
      </c>
      <c r="AO53" s="1">
        <f t="shared" si="6"/>
        <v>0</v>
      </c>
      <c r="AP53" s="1">
        <v>18</v>
      </c>
      <c r="AQ53" s="1">
        <v>0</v>
      </c>
      <c r="AR53" s="1">
        <v>0</v>
      </c>
      <c r="AS53" s="1">
        <f>+TDC_InfraMR[[#This Row],[B.02.1 - Parque de Coches Eléctricos Motrices]]+TDC_InfraMR[[#This Row],[B.02.2 - Parque de Coches Eléctricos Motrices Remolcados Tipo R]]+TDC_InfraMR[[#This Row],[B.02.3 - Parque de Coches Eléctricos Motrices Tipo R]]</f>
        <v>18</v>
      </c>
      <c r="AT53" s="1">
        <v>0</v>
      </c>
      <c r="AU53" s="1">
        <v>0</v>
      </c>
      <c r="AV53" s="1">
        <v>0</v>
      </c>
      <c r="AW53" s="1">
        <f>+TDC_InfraMR[[#This Row],[B.03.1 - Parque de Coches Motores Motrices Remolcados]]+TDC_InfraMR[[#This Row],[B.03.2 - Parque de Coches Motores Motrices Intermedios]]+TDC_InfraMR[[#This Row],[B.03.3 - Parque de Coches Motores Motrices Cabina]]</f>
        <v>0</v>
      </c>
      <c r="AX53" s="1">
        <v>0</v>
      </c>
      <c r="AY53" s="1">
        <v>0</v>
      </c>
      <c r="AZ53" s="1">
        <v>0</v>
      </c>
      <c r="BA53" s="1">
        <v>0</v>
      </c>
      <c r="BB53" s="1">
        <v>0</v>
      </c>
      <c r="BC53" s="1">
        <f>+TDC_InfraMR[[#This Row],[B.04.1 - Parque de Coches Remolcados Clase Unica]]+TDC_InfraMR[[#This Row],[B.04.2 - Parque de Coches Remolcados Clase Unica Furgón]]+TDC_InfraMR[[#This Row],[B.04.3 - Parque de Coches Remolcados Clase Unica Cabina]]+TDC_InfraMR[[#This Row],[B.04.4 - Parque de Coches Remolcados de Larga Distancia (Turista+Pullman)]]+TDC_InfraMR[[#This Row],[B.04.5 - Parque de Coches Remolcados para Servicios Especiales (Cartoneros)]]</f>
        <v>0</v>
      </c>
      <c r="BD53" s="1">
        <v>2</v>
      </c>
      <c r="BE53" s="1">
        <v>0</v>
      </c>
      <c r="BF53" s="16">
        <v>1435</v>
      </c>
    </row>
    <row r="54" spans="1:58">
      <c r="A54" s="1">
        <v>1997</v>
      </c>
      <c r="B54" s="1" t="s">
        <v>119</v>
      </c>
      <c r="C54" s="12">
        <v>0</v>
      </c>
      <c r="D54" s="12">
        <v>0</v>
      </c>
      <c r="E54" s="12">
        <v>0</v>
      </c>
      <c r="F54" s="12">
        <v>15.3</v>
      </c>
      <c r="G54" s="12">
        <f t="shared" si="0"/>
        <v>15.3</v>
      </c>
      <c r="H54" s="12">
        <f>+TDC_InfraMR[[#This Row],[Total Líneas de Explotación ]]</f>
        <v>15.3</v>
      </c>
      <c r="I54" s="12">
        <v>15.3</v>
      </c>
      <c r="J54" s="12">
        <v>0</v>
      </c>
      <c r="K54" s="12">
        <v>0</v>
      </c>
      <c r="L54" s="12">
        <v>30.6</v>
      </c>
      <c r="M54" s="12">
        <v>1.04</v>
      </c>
      <c r="N54" s="12">
        <f>+TDC_InfraMR[[#This Row],[A.03.1 -  Longitud de Vías de Explotación No Electrificadas Troncales y Ramales (vía principal) (km)]]+TDC_InfraMR[[#This Row],[A.04.1 -  Longitud de Vías de Explotación Electrificadas Troncales y Ramales (vía principal) (km)]]</f>
        <v>30.6</v>
      </c>
      <c r="O54" s="12">
        <f>+TDC_InfraMR[[#This Row],[Total Vías (excluido Auxiliares)]]</f>
        <v>30.6</v>
      </c>
      <c r="P54" s="1">
        <v>11</v>
      </c>
      <c r="Q54" s="1">
        <v>0</v>
      </c>
      <c r="R54" s="1">
        <v>0</v>
      </c>
      <c r="S54" s="1">
        <f t="shared" si="4"/>
        <v>11</v>
      </c>
      <c r="T54" s="1">
        <v>0</v>
      </c>
      <c r="U54" s="1">
        <v>36</v>
      </c>
      <c r="V54" s="1">
        <v>0</v>
      </c>
      <c r="W54" s="1">
        <v>0</v>
      </c>
      <c r="X54" s="1">
        <v>0</v>
      </c>
      <c r="Y54" s="1">
        <f t="shared" si="1"/>
        <v>36</v>
      </c>
      <c r="Z54" s="1">
        <v>6</v>
      </c>
      <c r="AA54" s="1">
        <v>2</v>
      </c>
      <c r="AB54" s="1">
        <f>+TDC_InfraMR[[#This Row],[Total Pasos Vehiculares a Nivel]]</f>
        <v>36</v>
      </c>
      <c r="AC54" s="1">
        <f t="shared" si="2"/>
        <v>44</v>
      </c>
      <c r="AD54" s="1">
        <v>0</v>
      </c>
      <c r="AE54" s="1">
        <v>9</v>
      </c>
      <c r="AF54" s="1">
        <v>16</v>
      </c>
      <c r="AG54" s="1">
        <f t="shared" si="3"/>
        <v>25</v>
      </c>
      <c r="AH54" s="13">
        <v>15.3</v>
      </c>
      <c r="AI54" s="13">
        <v>0</v>
      </c>
      <c r="AJ54" s="13">
        <v>0</v>
      </c>
      <c r="AK54" s="13">
        <f t="shared" si="5"/>
        <v>15.3</v>
      </c>
      <c r="AL54" s="1">
        <v>0</v>
      </c>
      <c r="AM54" s="1">
        <v>0</v>
      </c>
      <c r="AN54" s="1">
        <v>0</v>
      </c>
      <c r="AO54" s="1">
        <f t="shared" si="6"/>
        <v>0</v>
      </c>
      <c r="AP54" s="1">
        <v>18</v>
      </c>
      <c r="AQ54" s="1">
        <v>0</v>
      </c>
      <c r="AR54" s="1">
        <v>0</v>
      </c>
      <c r="AS54" s="1">
        <f>+TDC_InfraMR[[#This Row],[B.02.1 - Parque de Coches Eléctricos Motrices]]+TDC_InfraMR[[#This Row],[B.02.2 - Parque de Coches Eléctricos Motrices Remolcados Tipo R]]+TDC_InfraMR[[#This Row],[B.02.3 - Parque de Coches Eléctricos Motrices Tipo R]]</f>
        <v>18</v>
      </c>
      <c r="AT54" s="1">
        <v>0</v>
      </c>
      <c r="AU54" s="1">
        <v>0</v>
      </c>
      <c r="AV54" s="1">
        <v>0</v>
      </c>
      <c r="AW54" s="1">
        <f>+TDC_InfraMR[[#This Row],[B.03.1 - Parque de Coches Motores Motrices Remolcados]]+TDC_InfraMR[[#This Row],[B.03.2 - Parque de Coches Motores Motrices Intermedios]]+TDC_InfraMR[[#This Row],[B.03.3 - Parque de Coches Motores Motrices Cabina]]</f>
        <v>0</v>
      </c>
      <c r="AX54" s="1">
        <v>0</v>
      </c>
      <c r="AY54" s="1">
        <v>0</v>
      </c>
      <c r="AZ54" s="1">
        <v>0</v>
      </c>
      <c r="BA54" s="1">
        <v>0</v>
      </c>
      <c r="BB54" s="1">
        <v>0</v>
      </c>
      <c r="BC54" s="1">
        <f>+TDC_InfraMR[[#This Row],[B.04.1 - Parque de Coches Remolcados Clase Unica]]+TDC_InfraMR[[#This Row],[B.04.2 - Parque de Coches Remolcados Clase Unica Furgón]]+TDC_InfraMR[[#This Row],[B.04.3 - Parque de Coches Remolcados Clase Unica Cabina]]+TDC_InfraMR[[#This Row],[B.04.4 - Parque de Coches Remolcados de Larga Distancia (Turista+Pullman)]]+TDC_InfraMR[[#This Row],[B.04.5 - Parque de Coches Remolcados para Servicios Especiales (Cartoneros)]]</f>
        <v>0</v>
      </c>
      <c r="BD54" s="1">
        <v>2</v>
      </c>
      <c r="BE54" s="1">
        <v>0</v>
      </c>
      <c r="BF54" s="16">
        <v>1435</v>
      </c>
    </row>
    <row r="55" spans="1:58">
      <c r="A55" s="1">
        <v>1997</v>
      </c>
      <c r="B55" s="1" t="s">
        <v>120</v>
      </c>
      <c r="C55" s="12">
        <v>0</v>
      </c>
      <c r="D55" s="12">
        <v>0</v>
      </c>
      <c r="E55" s="12">
        <v>0</v>
      </c>
      <c r="F55" s="12">
        <v>15.3</v>
      </c>
      <c r="G55" s="12">
        <f t="shared" si="0"/>
        <v>15.3</v>
      </c>
      <c r="H55" s="12">
        <f>+TDC_InfraMR[[#This Row],[Total Líneas de Explotación ]]</f>
        <v>15.3</v>
      </c>
      <c r="I55" s="12">
        <v>15.3</v>
      </c>
      <c r="J55" s="12">
        <v>0</v>
      </c>
      <c r="K55" s="12">
        <v>0</v>
      </c>
      <c r="L55" s="12">
        <v>30.6</v>
      </c>
      <c r="M55" s="12">
        <v>1.04</v>
      </c>
      <c r="N55" s="12">
        <f>+TDC_InfraMR[[#This Row],[A.03.1 -  Longitud de Vías de Explotación No Electrificadas Troncales y Ramales (vía principal) (km)]]+TDC_InfraMR[[#This Row],[A.04.1 -  Longitud de Vías de Explotación Electrificadas Troncales y Ramales (vía principal) (km)]]</f>
        <v>30.6</v>
      </c>
      <c r="O55" s="12">
        <f>+TDC_InfraMR[[#This Row],[Total Vías (excluido Auxiliares)]]</f>
        <v>30.6</v>
      </c>
      <c r="P55" s="1">
        <v>11</v>
      </c>
      <c r="Q55" s="1">
        <v>0</v>
      </c>
      <c r="R55" s="1">
        <v>0</v>
      </c>
      <c r="S55" s="1">
        <f t="shared" si="4"/>
        <v>11</v>
      </c>
      <c r="T55" s="1">
        <v>0</v>
      </c>
      <c r="U55" s="1">
        <v>36</v>
      </c>
      <c r="V55" s="1">
        <v>0</v>
      </c>
      <c r="W55" s="1">
        <v>0</v>
      </c>
      <c r="X55" s="1">
        <v>0</v>
      </c>
      <c r="Y55" s="1">
        <f t="shared" si="1"/>
        <v>36</v>
      </c>
      <c r="Z55" s="1">
        <v>6</v>
      </c>
      <c r="AA55" s="1">
        <v>2</v>
      </c>
      <c r="AB55" s="1">
        <f>+TDC_InfraMR[[#This Row],[Total Pasos Vehiculares a Nivel]]</f>
        <v>36</v>
      </c>
      <c r="AC55" s="1">
        <f t="shared" si="2"/>
        <v>44</v>
      </c>
      <c r="AD55" s="1">
        <v>0</v>
      </c>
      <c r="AE55" s="1">
        <v>9</v>
      </c>
      <c r="AF55" s="1">
        <v>16</v>
      </c>
      <c r="AG55" s="1">
        <f t="shared" si="3"/>
        <v>25</v>
      </c>
      <c r="AH55" s="13">
        <v>15.3</v>
      </c>
      <c r="AI55" s="13">
        <v>0</v>
      </c>
      <c r="AJ55" s="13">
        <v>0</v>
      </c>
      <c r="AK55" s="13">
        <f t="shared" si="5"/>
        <v>15.3</v>
      </c>
      <c r="AL55" s="1">
        <v>0</v>
      </c>
      <c r="AM55" s="1">
        <v>0</v>
      </c>
      <c r="AN55" s="1">
        <v>0</v>
      </c>
      <c r="AO55" s="1">
        <f t="shared" si="6"/>
        <v>0</v>
      </c>
      <c r="AP55" s="1">
        <v>18</v>
      </c>
      <c r="AQ55" s="1">
        <v>0</v>
      </c>
      <c r="AR55" s="1">
        <v>0</v>
      </c>
      <c r="AS55" s="1">
        <f>+TDC_InfraMR[[#This Row],[B.02.1 - Parque de Coches Eléctricos Motrices]]+TDC_InfraMR[[#This Row],[B.02.2 - Parque de Coches Eléctricos Motrices Remolcados Tipo R]]+TDC_InfraMR[[#This Row],[B.02.3 - Parque de Coches Eléctricos Motrices Tipo R]]</f>
        <v>18</v>
      </c>
      <c r="AT55" s="1">
        <v>0</v>
      </c>
      <c r="AU55" s="1">
        <v>0</v>
      </c>
      <c r="AV55" s="1">
        <v>0</v>
      </c>
      <c r="AW55" s="1">
        <f>+TDC_InfraMR[[#This Row],[B.03.1 - Parque de Coches Motores Motrices Remolcados]]+TDC_InfraMR[[#This Row],[B.03.2 - Parque de Coches Motores Motrices Intermedios]]+TDC_InfraMR[[#This Row],[B.03.3 - Parque de Coches Motores Motrices Cabina]]</f>
        <v>0</v>
      </c>
      <c r="AX55" s="1">
        <v>0</v>
      </c>
      <c r="AY55" s="1">
        <v>0</v>
      </c>
      <c r="AZ55" s="1">
        <v>0</v>
      </c>
      <c r="BA55" s="1">
        <v>0</v>
      </c>
      <c r="BB55" s="1">
        <v>0</v>
      </c>
      <c r="BC55" s="1">
        <f>+TDC_InfraMR[[#This Row],[B.04.1 - Parque de Coches Remolcados Clase Unica]]+TDC_InfraMR[[#This Row],[B.04.2 - Parque de Coches Remolcados Clase Unica Furgón]]+TDC_InfraMR[[#This Row],[B.04.3 - Parque de Coches Remolcados Clase Unica Cabina]]+TDC_InfraMR[[#This Row],[B.04.4 - Parque de Coches Remolcados de Larga Distancia (Turista+Pullman)]]+TDC_InfraMR[[#This Row],[B.04.5 - Parque de Coches Remolcados para Servicios Especiales (Cartoneros)]]</f>
        <v>0</v>
      </c>
      <c r="BD55" s="1">
        <v>2</v>
      </c>
      <c r="BE55" s="1">
        <v>0</v>
      </c>
      <c r="BF55" s="16">
        <v>1435</v>
      </c>
    </row>
    <row r="56" spans="1:58">
      <c r="A56" s="1">
        <v>1997</v>
      </c>
      <c r="B56" s="1" t="s">
        <v>121</v>
      </c>
      <c r="C56" s="12">
        <v>0</v>
      </c>
      <c r="D56" s="12">
        <v>0</v>
      </c>
      <c r="E56" s="12">
        <v>0</v>
      </c>
      <c r="F56" s="12">
        <v>15.3</v>
      </c>
      <c r="G56" s="12">
        <f t="shared" si="0"/>
        <v>15.3</v>
      </c>
      <c r="H56" s="12">
        <f>+TDC_InfraMR[[#This Row],[Total Líneas de Explotación ]]</f>
        <v>15.3</v>
      </c>
      <c r="I56" s="12">
        <v>15.3</v>
      </c>
      <c r="J56" s="12">
        <v>0</v>
      </c>
      <c r="K56" s="12">
        <v>0</v>
      </c>
      <c r="L56" s="12">
        <v>30.6</v>
      </c>
      <c r="M56" s="12">
        <v>1.04</v>
      </c>
      <c r="N56" s="12">
        <f>+TDC_InfraMR[[#This Row],[A.03.1 -  Longitud de Vías de Explotación No Electrificadas Troncales y Ramales (vía principal) (km)]]+TDC_InfraMR[[#This Row],[A.04.1 -  Longitud de Vías de Explotación Electrificadas Troncales y Ramales (vía principal) (km)]]</f>
        <v>30.6</v>
      </c>
      <c r="O56" s="12">
        <f>+TDC_InfraMR[[#This Row],[Total Vías (excluido Auxiliares)]]</f>
        <v>30.6</v>
      </c>
      <c r="P56" s="1">
        <v>11</v>
      </c>
      <c r="Q56" s="1">
        <v>0</v>
      </c>
      <c r="R56" s="1">
        <v>0</v>
      </c>
      <c r="S56" s="1">
        <f t="shared" si="4"/>
        <v>11</v>
      </c>
      <c r="T56" s="1">
        <v>0</v>
      </c>
      <c r="U56" s="1">
        <v>36</v>
      </c>
      <c r="V56" s="1">
        <v>0</v>
      </c>
      <c r="W56" s="1">
        <v>0</v>
      </c>
      <c r="X56" s="1">
        <v>0</v>
      </c>
      <c r="Y56" s="1">
        <f t="shared" si="1"/>
        <v>36</v>
      </c>
      <c r="Z56" s="1">
        <v>6</v>
      </c>
      <c r="AA56" s="1">
        <v>2</v>
      </c>
      <c r="AB56" s="1">
        <f>+TDC_InfraMR[[#This Row],[Total Pasos Vehiculares a Nivel]]</f>
        <v>36</v>
      </c>
      <c r="AC56" s="1">
        <f t="shared" si="2"/>
        <v>44</v>
      </c>
      <c r="AD56" s="1">
        <v>0</v>
      </c>
      <c r="AE56" s="1">
        <v>9</v>
      </c>
      <c r="AF56" s="1">
        <v>16</v>
      </c>
      <c r="AG56" s="1">
        <f t="shared" si="3"/>
        <v>25</v>
      </c>
      <c r="AH56" s="13">
        <v>15.3</v>
      </c>
      <c r="AI56" s="13">
        <v>0</v>
      </c>
      <c r="AJ56" s="13">
        <v>0</v>
      </c>
      <c r="AK56" s="13">
        <f t="shared" si="5"/>
        <v>15.3</v>
      </c>
      <c r="AL56" s="1">
        <v>0</v>
      </c>
      <c r="AM56" s="1">
        <v>0</v>
      </c>
      <c r="AN56" s="1">
        <v>0</v>
      </c>
      <c r="AO56" s="1">
        <f t="shared" si="6"/>
        <v>0</v>
      </c>
      <c r="AP56" s="1">
        <v>18</v>
      </c>
      <c r="AQ56" s="1">
        <v>0</v>
      </c>
      <c r="AR56" s="1">
        <v>0</v>
      </c>
      <c r="AS56" s="1">
        <f>+TDC_InfraMR[[#This Row],[B.02.1 - Parque de Coches Eléctricos Motrices]]+TDC_InfraMR[[#This Row],[B.02.2 - Parque de Coches Eléctricos Motrices Remolcados Tipo R]]+TDC_InfraMR[[#This Row],[B.02.3 - Parque de Coches Eléctricos Motrices Tipo R]]</f>
        <v>18</v>
      </c>
      <c r="AT56" s="1">
        <v>0</v>
      </c>
      <c r="AU56" s="1">
        <v>0</v>
      </c>
      <c r="AV56" s="1">
        <v>0</v>
      </c>
      <c r="AW56" s="1">
        <f>+TDC_InfraMR[[#This Row],[B.03.1 - Parque de Coches Motores Motrices Remolcados]]+TDC_InfraMR[[#This Row],[B.03.2 - Parque de Coches Motores Motrices Intermedios]]+TDC_InfraMR[[#This Row],[B.03.3 - Parque de Coches Motores Motrices Cabina]]</f>
        <v>0</v>
      </c>
      <c r="AX56" s="1">
        <v>0</v>
      </c>
      <c r="AY56" s="1">
        <v>0</v>
      </c>
      <c r="AZ56" s="1">
        <v>0</v>
      </c>
      <c r="BA56" s="1">
        <v>0</v>
      </c>
      <c r="BB56" s="1">
        <v>0</v>
      </c>
      <c r="BC56" s="1">
        <f>+TDC_InfraMR[[#This Row],[B.04.1 - Parque de Coches Remolcados Clase Unica]]+TDC_InfraMR[[#This Row],[B.04.2 - Parque de Coches Remolcados Clase Unica Furgón]]+TDC_InfraMR[[#This Row],[B.04.3 - Parque de Coches Remolcados Clase Unica Cabina]]+TDC_InfraMR[[#This Row],[B.04.4 - Parque de Coches Remolcados de Larga Distancia (Turista+Pullman)]]+TDC_InfraMR[[#This Row],[B.04.5 - Parque de Coches Remolcados para Servicios Especiales (Cartoneros)]]</f>
        <v>0</v>
      </c>
      <c r="BD56" s="1">
        <v>2</v>
      </c>
      <c r="BE56" s="1">
        <v>0</v>
      </c>
      <c r="BF56" s="16">
        <v>1435</v>
      </c>
    </row>
    <row r="57" spans="1:58">
      <c r="A57" s="1">
        <v>1997</v>
      </c>
      <c r="B57" s="1" t="s">
        <v>122</v>
      </c>
      <c r="C57" s="12">
        <v>0</v>
      </c>
      <c r="D57" s="12">
        <v>0</v>
      </c>
      <c r="E57" s="12">
        <v>0</v>
      </c>
      <c r="F57" s="12">
        <v>15.3</v>
      </c>
      <c r="G57" s="12">
        <f t="shared" si="0"/>
        <v>15.3</v>
      </c>
      <c r="H57" s="12">
        <f>+TDC_InfraMR[[#This Row],[Total Líneas de Explotación ]]</f>
        <v>15.3</v>
      </c>
      <c r="I57" s="12">
        <v>15.3</v>
      </c>
      <c r="J57" s="12">
        <v>0</v>
      </c>
      <c r="K57" s="12">
        <v>0</v>
      </c>
      <c r="L57" s="12">
        <v>30.6</v>
      </c>
      <c r="M57" s="12">
        <v>1.04</v>
      </c>
      <c r="N57" s="12">
        <f>+TDC_InfraMR[[#This Row],[A.03.1 -  Longitud de Vías de Explotación No Electrificadas Troncales y Ramales (vía principal) (km)]]+TDC_InfraMR[[#This Row],[A.04.1 -  Longitud de Vías de Explotación Electrificadas Troncales y Ramales (vía principal) (km)]]</f>
        <v>30.6</v>
      </c>
      <c r="O57" s="12">
        <f>+TDC_InfraMR[[#This Row],[Total Vías (excluido Auxiliares)]]</f>
        <v>30.6</v>
      </c>
      <c r="P57" s="1">
        <v>11</v>
      </c>
      <c r="Q57" s="1">
        <v>0</v>
      </c>
      <c r="R57" s="1">
        <v>0</v>
      </c>
      <c r="S57" s="1">
        <f t="shared" si="4"/>
        <v>11</v>
      </c>
      <c r="T57" s="1">
        <v>0</v>
      </c>
      <c r="U57" s="1">
        <v>36</v>
      </c>
      <c r="V57" s="1">
        <v>0</v>
      </c>
      <c r="W57" s="1">
        <v>0</v>
      </c>
      <c r="X57" s="1">
        <v>0</v>
      </c>
      <c r="Y57" s="1">
        <f t="shared" si="1"/>
        <v>36</v>
      </c>
      <c r="Z57" s="1">
        <v>6</v>
      </c>
      <c r="AA57" s="1">
        <v>2</v>
      </c>
      <c r="AB57" s="1">
        <f>+TDC_InfraMR[[#This Row],[Total Pasos Vehiculares a Nivel]]</f>
        <v>36</v>
      </c>
      <c r="AC57" s="1">
        <f t="shared" si="2"/>
        <v>44</v>
      </c>
      <c r="AD57" s="1">
        <v>0</v>
      </c>
      <c r="AE57" s="1">
        <v>9</v>
      </c>
      <c r="AF57" s="1">
        <v>16</v>
      </c>
      <c r="AG57" s="1">
        <f t="shared" si="3"/>
        <v>25</v>
      </c>
      <c r="AH57" s="13">
        <v>15.3</v>
      </c>
      <c r="AI57" s="13">
        <v>0</v>
      </c>
      <c r="AJ57" s="13">
        <v>0</v>
      </c>
      <c r="AK57" s="13">
        <f t="shared" si="5"/>
        <v>15.3</v>
      </c>
      <c r="AL57" s="1">
        <v>0</v>
      </c>
      <c r="AM57" s="1">
        <v>0</v>
      </c>
      <c r="AN57" s="1">
        <v>0</v>
      </c>
      <c r="AO57" s="1">
        <f t="shared" si="6"/>
        <v>0</v>
      </c>
      <c r="AP57" s="1">
        <v>18</v>
      </c>
      <c r="AQ57" s="1">
        <v>0</v>
      </c>
      <c r="AR57" s="1">
        <v>0</v>
      </c>
      <c r="AS57" s="1">
        <f>+TDC_InfraMR[[#This Row],[B.02.1 - Parque de Coches Eléctricos Motrices]]+TDC_InfraMR[[#This Row],[B.02.2 - Parque de Coches Eléctricos Motrices Remolcados Tipo R]]+TDC_InfraMR[[#This Row],[B.02.3 - Parque de Coches Eléctricos Motrices Tipo R]]</f>
        <v>18</v>
      </c>
      <c r="AT57" s="1">
        <v>0</v>
      </c>
      <c r="AU57" s="1">
        <v>0</v>
      </c>
      <c r="AV57" s="1">
        <v>0</v>
      </c>
      <c r="AW57" s="1">
        <f>+TDC_InfraMR[[#This Row],[B.03.1 - Parque de Coches Motores Motrices Remolcados]]+TDC_InfraMR[[#This Row],[B.03.2 - Parque de Coches Motores Motrices Intermedios]]+TDC_InfraMR[[#This Row],[B.03.3 - Parque de Coches Motores Motrices Cabina]]</f>
        <v>0</v>
      </c>
      <c r="AX57" s="1">
        <v>0</v>
      </c>
      <c r="AY57" s="1">
        <v>0</v>
      </c>
      <c r="AZ57" s="1">
        <v>0</v>
      </c>
      <c r="BA57" s="1">
        <v>0</v>
      </c>
      <c r="BB57" s="1">
        <v>0</v>
      </c>
      <c r="BC57" s="1">
        <f>+TDC_InfraMR[[#This Row],[B.04.1 - Parque de Coches Remolcados Clase Unica]]+TDC_InfraMR[[#This Row],[B.04.2 - Parque de Coches Remolcados Clase Unica Furgón]]+TDC_InfraMR[[#This Row],[B.04.3 - Parque de Coches Remolcados Clase Unica Cabina]]+TDC_InfraMR[[#This Row],[B.04.4 - Parque de Coches Remolcados de Larga Distancia (Turista+Pullman)]]+TDC_InfraMR[[#This Row],[B.04.5 - Parque de Coches Remolcados para Servicios Especiales (Cartoneros)]]</f>
        <v>0</v>
      </c>
      <c r="BD57" s="1">
        <v>2</v>
      </c>
      <c r="BE57" s="1">
        <v>0</v>
      </c>
      <c r="BF57" s="16">
        <v>1435</v>
      </c>
    </row>
    <row r="58" spans="1:58">
      <c r="A58" s="1">
        <v>1997</v>
      </c>
      <c r="B58" s="1" t="s">
        <v>123</v>
      </c>
      <c r="C58" s="12">
        <v>0</v>
      </c>
      <c r="D58" s="12">
        <v>0</v>
      </c>
      <c r="E58" s="12">
        <v>0</v>
      </c>
      <c r="F58" s="12">
        <v>15.3</v>
      </c>
      <c r="G58" s="12">
        <f t="shared" si="0"/>
        <v>15.3</v>
      </c>
      <c r="H58" s="12">
        <f>+TDC_InfraMR[[#This Row],[Total Líneas de Explotación ]]</f>
        <v>15.3</v>
      </c>
      <c r="I58" s="12">
        <v>15.3</v>
      </c>
      <c r="J58" s="12">
        <v>0</v>
      </c>
      <c r="K58" s="12">
        <v>0</v>
      </c>
      <c r="L58" s="12">
        <v>30.6</v>
      </c>
      <c r="M58" s="12">
        <v>1.04</v>
      </c>
      <c r="N58" s="12">
        <f>+TDC_InfraMR[[#This Row],[A.03.1 -  Longitud de Vías de Explotación No Electrificadas Troncales y Ramales (vía principal) (km)]]+TDC_InfraMR[[#This Row],[A.04.1 -  Longitud de Vías de Explotación Electrificadas Troncales y Ramales (vía principal) (km)]]</f>
        <v>30.6</v>
      </c>
      <c r="O58" s="12">
        <f>+TDC_InfraMR[[#This Row],[Total Vías (excluido Auxiliares)]]</f>
        <v>30.6</v>
      </c>
      <c r="P58" s="1">
        <v>11</v>
      </c>
      <c r="Q58" s="1">
        <v>0</v>
      </c>
      <c r="R58" s="1">
        <v>0</v>
      </c>
      <c r="S58" s="1">
        <f t="shared" si="4"/>
        <v>11</v>
      </c>
      <c r="T58" s="1">
        <v>0</v>
      </c>
      <c r="U58" s="1">
        <v>36</v>
      </c>
      <c r="V58" s="1">
        <v>0</v>
      </c>
      <c r="W58" s="1">
        <v>0</v>
      </c>
      <c r="X58" s="1">
        <v>0</v>
      </c>
      <c r="Y58" s="1">
        <f t="shared" si="1"/>
        <v>36</v>
      </c>
      <c r="Z58" s="1">
        <v>6</v>
      </c>
      <c r="AA58" s="1">
        <v>2</v>
      </c>
      <c r="AB58" s="1">
        <f>+TDC_InfraMR[[#This Row],[Total Pasos Vehiculares a Nivel]]</f>
        <v>36</v>
      </c>
      <c r="AC58" s="1">
        <f t="shared" si="2"/>
        <v>44</v>
      </c>
      <c r="AD58" s="1">
        <v>0</v>
      </c>
      <c r="AE58" s="1">
        <v>9</v>
      </c>
      <c r="AF58" s="1">
        <v>16</v>
      </c>
      <c r="AG58" s="1">
        <f t="shared" si="3"/>
        <v>25</v>
      </c>
      <c r="AH58" s="13">
        <v>15.3</v>
      </c>
      <c r="AI58" s="13">
        <v>0</v>
      </c>
      <c r="AJ58" s="13">
        <v>0</v>
      </c>
      <c r="AK58" s="13">
        <f t="shared" si="5"/>
        <v>15.3</v>
      </c>
      <c r="AL58" s="1">
        <v>0</v>
      </c>
      <c r="AM58" s="1">
        <v>0</v>
      </c>
      <c r="AN58" s="1">
        <v>0</v>
      </c>
      <c r="AO58" s="1">
        <f t="shared" si="6"/>
        <v>0</v>
      </c>
      <c r="AP58" s="1">
        <v>18</v>
      </c>
      <c r="AQ58" s="1">
        <v>0</v>
      </c>
      <c r="AR58" s="1">
        <v>0</v>
      </c>
      <c r="AS58" s="1">
        <f>+TDC_InfraMR[[#This Row],[B.02.1 - Parque de Coches Eléctricos Motrices]]+TDC_InfraMR[[#This Row],[B.02.2 - Parque de Coches Eléctricos Motrices Remolcados Tipo R]]+TDC_InfraMR[[#This Row],[B.02.3 - Parque de Coches Eléctricos Motrices Tipo R]]</f>
        <v>18</v>
      </c>
      <c r="AT58" s="1">
        <v>0</v>
      </c>
      <c r="AU58" s="1">
        <v>0</v>
      </c>
      <c r="AV58" s="1">
        <v>0</v>
      </c>
      <c r="AW58" s="1">
        <f>+TDC_InfraMR[[#This Row],[B.03.1 - Parque de Coches Motores Motrices Remolcados]]+TDC_InfraMR[[#This Row],[B.03.2 - Parque de Coches Motores Motrices Intermedios]]+TDC_InfraMR[[#This Row],[B.03.3 - Parque de Coches Motores Motrices Cabina]]</f>
        <v>0</v>
      </c>
      <c r="AX58" s="1">
        <v>0</v>
      </c>
      <c r="AY58" s="1">
        <v>0</v>
      </c>
      <c r="AZ58" s="1">
        <v>0</v>
      </c>
      <c r="BA58" s="1">
        <v>0</v>
      </c>
      <c r="BB58" s="1">
        <v>0</v>
      </c>
      <c r="BC58" s="1">
        <f>+TDC_InfraMR[[#This Row],[B.04.1 - Parque de Coches Remolcados Clase Unica]]+TDC_InfraMR[[#This Row],[B.04.2 - Parque de Coches Remolcados Clase Unica Furgón]]+TDC_InfraMR[[#This Row],[B.04.3 - Parque de Coches Remolcados Clase Unica Cabina]]+TDC_InfraMR[[#This Row],[B.04.4 - Parque de Coches Remolcados de Larga Distancia (Turista+Pullman)]]+TDC_InfraMR[[#This Row],[B.04.5 - Parque de Coches Remolcados para Servicios Especiales (Cartoneros)]]</f>
        <v>0</v>
      </c>
      <c r="BD58" s="1">
        <v>2</v>
      </c>
      <c r="BE58" s="1">
        <v>0</v>
      </c>
      <c r="BF58" s="16">
        <v>1435</v>
      </c>
    </row>
    <row r="59" spans="1:58">
      <c r="A59" s="1">
        <v>1997</v>
      </c>
      <c r="B59" s="1" t="s">
        <v>124</v>
      </c>
      <c r="C59" s="12">
        <v>0</v>
      </c>
      <c r="D59" s="12">
        <v>0</v>
      </c>
      <c r="E59" s="12">
        <v>0</v>
      </c>
      <c r="F59" s="12">
        <v>15.3</v>
      </c>
      <c r="G59" s="12">
        <f t="shared" si="0"/>
        <v>15.3</v>
      </c>
      <c r="H59" s="12">
        <f>+TDC_InfraMR[[#This Row],[Total Líneas de Explotación ]]</f>
        <v>15.3</v>
      </c>
      <c r="I59" s="12">
        <v>15.3</v>
      </c>
      <c r="J59" s="12">
        <v>0</v>
      </c>
      <c r="K59" s="12">
        <v>0</v>
      </c>
      <c r="L59" s="12">
        <v>30.6</v>
      </c>
      <c r="M59" s="12">
        <v>1.04</v>
      </c>
      <c r="N59" s="12">
        <f>+TDC_InfraMR[[#This Row],[A.03.1 -  Longitud de Vías de Explotación No Electrificadas Troncales y Ramales (vía principal) (km)]]+TDC_InfraMR[[#This Row],[A.04.1 -  Longitud de Vías de Explotación Electrificadas Troncales y Ramales (vía principal) (km)]]</f>
        <v>30.6</v>
      </c>
      <c r="O59" s="12">
        <f>+TDC_InfraMR[[#This Row],[Total Vías (excluido Auxiliares)]]</f>
        <v>30.6</v>
      </c>
      <c r="P59" s="1">
        <v>11</v>
      </c>
      <c r="Q59" s="1">
        <v>0</v>
      </c>
      <c r="R59" s="1">
        <v>0</v>
      </c>
      <c r="S59" s="1">
        <f t="shared" si="4"/>
        <v>11</v>
      </c>
      <c r="T59" s="1">
        <v>0</v>
      </c>
      <c r="U59" s="1">
        <v>36</v>
      </c>
      <c r="V59" s="1">
        <v>0</v>
      </c>
      <c r="W59" s="1">
        <v>0</v>
      </c>
      <c r="X59" s="1">
        <v>0</v>
      </c>
      <c r="Y59" s="1">
        <f t="shared" si="1"/>
        <v>36</v>
      </c>
      <c r="Z59" s="1">
        <v>6</v>
      </c>
      <c r="AA59" s="1">
        <v>2</v>
      </c>
      <c r="AB59" s="1">
        <f>+TDC_InfraMR[[#This Row],[Total Pasos Vehiculares a Nivel]]</f>
        <v>36</v>
      </c>
      <c r="AC59" s="1">
        <f t="shared" si="2"/>
        <v>44</v>
      </c>
      <c r="AD59" s="1">
        <v>0</v>
      </c>
      <c r="AE59" s="1">
        <v>9</v>
      </c>
      <c r="AF59" s="1">
        <v>16</v>
      </c>
      <c r="AG59" s="1">
        <f t="shared" si="3"/>
        <v>25</v>
      </c>
      <c r="AH59" s="13">
        <v>15.3</v>
      </c>
      <c r="AI59" s="13">
        <v>0</v>
      </c>
      <c r="AJ59" s="13">
        <v>0</v>
      </c>
      <c r="AK59" s="13">
        <f t="shared" si="5"/>
        <v>15.3</v>
      </c>
      <c r="AL59" s="1">
        <v>0</v>
      </c>
      <c r="AM59" s="1">
        <v>0</v>
      </c>
      <c r="AN59" s="1">
        <v>0</v>
      </c>
      <c r="AO59" s="1">
        <f t="shared" si="6"/>
        <v>0</v>
      </c>
      <c r="AP59" s="1">
        <v>18</v>
      </c>
      <c r="AQ59" s="1">
        <v>0</v>
      </c>
      <c r="AR59" s="1">
        <v>0</v>
      </c>
      <c r="AS59" s="1">
        <f>+TDC_InfraMR[[#This Row],[B.02.1 - Parque de Coches Eléctricos Motrices]]+TDC_InfraMR[[#This Row],[B.02.2 - Parque de Coches Eléctricos Motrices Remolcados Tipo R]]+TDC_InfraMR[[#This Row],[B.02.3 - Parque de Coches Eléctricos Motrices Tipo R]]</f>
        <v>18</v>
      </c>
      <c r="AT59" s="1">
        <v>0</v>
      </c>
      <c r="AU59" s="1">
        <v>0</v>
      </c>
      <c r="AV59" s="1">
        <v>0</v>
      </c>
      <c r="AW59" s="1">
        <f>+TDC_InfraMR[[#This Row],[B.03.1 - Parque de Coches Motores Motrices Remolcados]]+TDC_InfraMR[[#This Row],[B.03.2 - Parque de Coches Motores Motrices Intermedios]]+TDC_InfraMR[[#This Row],[B.03.3 - Parque de Coches Motores Motrices Cabina]]</f>
        <v>0</v>
      </c>
      <c r="AX59" s="1">
        <v>0</v>
      </c>
      <c r="AY59" s="1">
        <v>0</v>
      </c>
      <c r="AZ59" s="1">
        <v>0</v>
      </c>
      <c r="BA59" s="1">
        <v>0</v>
      </c>
      <c r="BB59" s="1">
        <v>0</v>
      </c>
      <c r="BC59" s="1">
        <f>+TDC_InfraMR[[#This Row],[B.04.1 - Parque de Coches Remolcados Clase Unica]]+TDC_InfraMR[[#This Row],[B.04.2 - Parque de Coches Remolcados Clase Unica Furgón]]+TDC_InfraMR[[#This Row],[B.04.3 - Parque de Coches Remolcados Clase Unica Cabina]]+TDC_InfraMR[[#This Row],[B.04.4 - Parque de Coches Remolcados de Larga Distancia (Turista+Pullman)]]+TDC_InfraMR[[#This Row],[B.04.5 - Parque de Coches Remolcados para Servicios Especiales (Cartoneros)]]</f>
        <v>0</v>
      </c>
      <c r="BD59" s="1">
        <v>2</v>
      </c>
      <c r="BE59" s="1">
        <v>0</v>
      </c>
      <c r="BF59" s="16">
        <v>1435</v>
      </c>
    </row>
    <row r="60" spans="1:58">
      <c r="A60" s="1">
        <v>1997</v>
      </c>
      <c r="B60" s="1" t="s">
        <v>125</v>
      </c>
      <c r="C60" s="12">
        <v>0</v>
      </c>
      <c r="D60" s="12">
        <v>0</v>
      </c>
      <c r="E60" s="12">
        <v>0</v>
      </c>
      <c r="F60" s="12">
        <v>15.3</v>
      </c>
      <c r="G60" s="12">
        <f t="shared" si="0"/>
        <v>15.3</v>
      </c>
      <c r="H60" s="12">
        <f>+TDC_InfraMR[[#This Row],[Total Líneas de Explotación ]]</f>
        <v>15.3</v>
      </c>
      <c r="I60" s="12">
        <v>15.3</v>
      </c>
      <c r="J60" s="12">
        <v>0</v>
      </c>
      <c r="K60" s="12">
        <v>0</v>
      </c>
      <c r="L60" s="12">
        <v>30.6</v>
      </c>
      <c r="M60" s="12">
        <v>1.04</v>
      </c>
      <c r="N60" s="12">
        <f>+TDC_InfraMR[[#This Row],[A.03.1 -  Longitud de Vías de Explotación No Electrificadas Troncales y Ramales (vía principal) (km)]]+TDC_InfraMR[[#This Row],[A.04.1 -  Longitud de Vías de Explotación Electrificadas Troncales y Ramales (vía principal) (km)]]</f>
        <v>30.6</v>
      </c>
      <c r="O60" s="12">
        <f>+TDC_InfraMR[[#This Row],[Total Vías (excluido Auxiliares)]]</f>
        <v>30.6</v>
      </c>
      <c r="P60" s="1">
        <v>11</v>
      </c>
      <c r="Q60" s="1">
        <v>0</v>
      </c>
      <c r="R60" s="1">
        <v>0</v>
      </c>
      <c r="S60" s="1">
        <f t="shared" si="4"/>
        <v>11</v>
      </c>
      <c r="T60" s="1">
        <v>0</v>
      </c>
      <c r="U60" s="1">
        <v>36</v>
      </c>
      <c r="V60" s="1">
        <v>0</v>
      </c>
      <c r="W60" s="1">
        <v>0</v>
      </c>
      <c r="X60" s="1">
        <v>0</v>
      </c>
      <c r="Y60" s="1">
        <f t="shared" si="1"/>
        <v>36</v>
      </c>
      <c r="Z60" s="1">
        <v>6</v>
      </c>
      <c r="AA60" s="1">
        <v>2</v>
      </c>
      <c r="AB60" s="1">
        <f>+TDC_InfraMR[[#This Row],[Total Pasos Vehiculares a Nivel]]</f>
        <v>36</v>
      </c>
      <c r="AC60" s="1">
        <f t="shared" si="2"/>
        <v>44</v>
      </c>
      <c r="AD60" s="1">
        <v>0</v>
      </c>
      <c r="AE60" s="1">
        <v>9</v>
      </c>
      <c r="AF60" s="1">
        <v>16</v>
      </c>
      <c r="AG60" s="1">
        <f t="shared" si="3"/>
        <v>25</v>
      </c>
      <c r="AH60" s="13">
        <v>15.3</v>
      </c>
      <c r="AI60" s="13">
        <v>0</v>
      </c>
      <c r="AJ60" s="13">
        <v>0</v>
      </c>
      <c r="AK60" s="13">
        <f t="shared" si="5"/>
        <v>15.3</v>
      </c>
      <c r="AL60" s="1">
        <v>0</v>
      </c>
      <c r="AM60" s="1">
        <v>0</v>
      </c>
      <c r="AN60" s="1">
        <v>0</v>
      </c>
      <c r="AO60" s="1">
        <f t="shared" si="6"/>
        <v>0</v>
      </c>
      <c r="AP60" s="1">
        <v>18</v>
      </c>
      <c r="AQ60" s="1">
        <v>0</v>
      </c>
      <c r="AR60" s="1">
        <v>0</v>
      </c>
      <c r="AS60" s="1">
        <f>+TDC_InfraMR[[#This Row],[B.02.1 - Parque de Coches Eléctricos Motrices]]+TDC_InfraMR[[#This Row],[B.02.2 - Parque de Coches Eléctricos Motrices Remolcados Tipo R]]+TDC_InfraMR[[#This Row],[B.02.3 - Parque de Coches Eléctricos Motrices Tipo R]]</f>
        <v>18</v>
      </c>
      <c r="AT60" s="1">
        <v>0</v>
      </c>
      <c r="AU60" s="1">
        <v>0</v>
      </c>
      <c r="AV60" s="1">
        <v>0</v>
      </c>
      <c r="AW60" s="1">
        <f>+TDC_InfraMR[[#This Row],[B.03.1 - Parque de Coches Motores Motrices Remolcados]]+TDC_InfraMR[[#This Row],[B.03.2 - Parque de Coches Motores Motrices Intermedios]]+TDC_InfraMR[[#This Row],[B.03.3 - Parque de Coches Motores Motrices Cabina]]</f>
        <v>0</v>
      </c>
      <c r="AX60" s="1">
        <v>0</v>
      </c>
      <c r="AY60" s="1">
        <v>0</v>
      </c>
      <c r="AZ60" s="1">
        <v>0</v>
      </c>
      <c r="BA60" s="1">
        <v>0</v>
      </c>
      <c r="BB60" s="1">
        <v>0</v>
      </c>
      <c r="BC60" s="1">
        <f>+TDC_InfraMR[[#This Row],[B.04.1 - Parque de Coches Remolcados Clase Unica]]+TDC_InfraMR[[#This Row],[B.04.2 - Parque de Coches Remolcados Clase Unica Furgón]]+TDC_InfraMR[[#This Row],[B.04.3 - Parque de Coches Remolcados Clase Unica Cabina]]+TDC_InfraMR[[#This Row],[B.04.4 - Parque de Coches Remolcados de Larga Distancia (Turista+Pullman)]]+TDC_InfraMR[[#This Row],[B.04.5 - Parque de Coches Remolcados para Servicios Especiales (Cartoneros)]]</f>
        <v>0</v>
      </c>
      <c r="BD60" s="1">
        <v>2</v>
      </c>
      <c r="BE60" s="1">
        <v>0</v>
      </c>
      <c r="BF60" s="16">
        <v>1435</v>
      </c>
    </row>
    <row r="61" spans="1:58">
      <c r="A61" s="1">
        <v>1997</v>
      </c>
      <c r="B61" s="1" t="s">
        <v>126</v>
      </c>
      <c r="C61" s="12">
        <v>0</v>
      </c>
      <c r="D61" s="12">
        <v>0</v>
      </c>
      <c r="E61" s="12">
        <v>0</v>
      </c>
      <c r="F61" s="12">
        <v>15.3</v>
      </c>
      <c r="G61" s="12">
        <f t="shared" si="0"/>
        <v>15.3</v>
      </c>
      <c r="H61" s="12">
        <f>+TDC_InfraMR[[#This Row],[Total Líneas de Explotación ]]</f>
        <v>15.3</v>
      </c>
      <c r="I61" s="12">
        <v>15.3</v>
      </c>
      <c r="J61" s="12">
        <v>0</v>
      </c>
      <c r="K61" s="12">
        <v>0</v>
      </c>
      <c r="L61" s="12">
        <v>30.6</v>
      </c>
      <c r="M61" s="12">
        <v>1.04</v>
      </c>
      <c r="N61" s="12">
        <f>+TDC_InfraMR[[#This Row],[A.03.1 -  Longitud de Vías de Explotación No Electrificadas Troncales y Ramales (vía principal) (km)]]+TDC_InfraMR[[#This Row],[A.04.1 -  Longitud de Vías de Explotación Electrificadas Troncales y Ramales (vía principal) (km)]]</f>
        <v>30.6</v>
      </c>
      <c r="O61" s="12">
        <f>+TDC_InfraMR[[#This Row],[Total Vías (excluido Auxiliares)]]</f>
        <v>30.6</v>
      </c>
      <c r="P61" s="1">
        <v>11</v>
      </c>
      <c r="Q61" s="1">
        <v>0</v>
      </c>
      <c r="R61" s="1">
        <v>0</v>
      </c>
      <c r="S61" s="1">
        <f t="shared" si="4"/>
        <v>11</v>
      </c>
      <c r="T61" s="1">
        <v>0</v>
      </c>
      <c r="U61" s="1">
        <v>36</v>
      </c>
      <c r="V61" s="1">
        <v>0</v>
      </c>
      <c r="W61" s="1">
        <v>0</v>
      </c>
      <c r="X61" s="1">
        <v>0</v>
      </c>
      <c r="Y61" s="1">
        <f t="shared" si="1"/>
        <v>36</v>
      </c>
      <c r="Z61" s="1">
        <v>6</v>
      </c>
      <c r="AA61" s="1">
        <v>2</v>
      </c>
      <c r="AB61" s="1">
        <f>+TDC_InfraMR[[#This Row],[Total Pasos Vehiculares a Nivel]]</f>
        <v>36</v>
      </c>
      <c r="AC61" s="1">
        <f t="shared" si="2"/>
        <v>44</v>
      </c>
      <c r="AD61" s="1">
        <v>0</v>
      </c>
      <c r="AE61" s="1">
        <v>9</v>
      </c>
      <c r="AF61" s="1">
        <v>16</v>
      </c>
      <c r="AG61" s="1">
        <f t="shared" si="3"/>
        <v>25</v>
      </c>
      <c r="AH61" s="13">
        <v>15.3</v>
      </c>
      <c r="AI61" s="13">
        <v>0</v>
      </c>
      <c r="AJ61" s="13">
        <v>0</v>
      </c>
      <c r="AK61" s="13">
        <f t="shared" si="5"/>
        <v>15.3</v>
      </c>
      <c r="AL61" s="1">
        <v>0</v>
      </c>
      <c r="AM61" s="1">
        <v>0</v>
      </c>
      <c r="AN61" s="1">
        <v>0</v>
      </c>
      <c r="AO61" s="1">
        <f t="shared" si="6"/>
        <v>0</v>
      </c>
      <c r="AP61" s="1">
        <v>18</v>
      </c>
      <c r="AQ61" s="1">
        <v>0</v>
      </c>
      <c r="AR61" s="1">
        <v>0</v>
      </c>
      <c r="AS61" s="1">
        <f>+TDC_InfraMR[[#This Row],[B.02.1 - Parque de Coches Eléctricos Motrices]]+TDC_InfraMR[[#This Row],[B.02.2 - Parque de Coches Eléctricos Motrices Remolcados Tipo R]]+TDC_InfraMR[[#This Row],[B.02.3 - Parque de Coches Eléctricos Motrices Tipo R]]</f>
        <v>18</v>
      </c>
      <c r="AT61" s="1">
        <v>0</v>
      </c>
      <c r="AU61" s="1">
        <v>0</v>
      </c>
      <c r="AV61" s="1">
        <v>0</v>
      </c>
      <c r="AW61" s="1">
        <f>+TDC_InfraMR[[#This Row],[B.03.1 - Parque de Coches Motores Motrices Remolcados]]+TDC_InfraMR[[#This Row],[B.03.2 - Parque de Coches Motores Motrices Intermedios]]+TDC_InfraMR[[#This Row],[B.03.3 - Parque de Coches Motores Motrices Cabina]]</f>
        <v>0</v>
      </c>
      <c r="AX61" s="1">
        <v>0</v>
      </c>
      <c r="AY61" s="1">
        <v>0</v>
      </c>
      <c r="AZ61" s="1">
        <v>0</v>
      </c>
      <c r="BA61" s="1">
        <v>0</v>
      </c>
      <c r="BB61" s="1">
        <v>0</v>
      </c>
      <c r="BC61" s="1">
        <f>+TDC_InfraMR[[#This Row],[B.04.1 - Parque de Coches Remolcados Clase Unica]]+TDC_InfraMR[[#This Row],[B.04.2 - Parque de Coches Remolcados Clase Unica Furgón]]+TDC_InfraMR[[#This Row],[B.04.3 - Parque de Coches Remolcados Clase Unica Cabina]]+TDC_InfraMR[[#This Row],[B.04.4 - Parque de Coches Remolcados de Larga Distancia (Turista+Pullman)]]+TDC_InfraMR[[#This Row],[B.04.5 - Parque de Coches Remolcados para Servicios Especiales (Cartoneros)]]</f>
        <v>0</v>
      </c>
      <c r="BD61" s="1">
        <v>2</v>
      </c>
      <c r="BE61" s="1">
        <v>0</v>
      </c>
      <c r="BF61" s="16">
        <v>1435</v>
      </c>
    </row>
    <row r="62" spans="1:58">
      <c r="A62" s="1">
        <v>1998</v>
      </c>
      <c r="B62" s="1" t="s">
        <v>115</v>
      </c>
      <c r="C62" s="12">
        <v>0</v>
      </c>
      <c r="D62" s="12">
        <v>0</v>
      </c>
      <c r="E62" s="12">
        <v>0</v>
      </c>
      <c r="F62" s="12">
        <v>15.3</v>
      </c>
      <c r="G62" s="12">
        <f t="shared" si="0"/>
        <v>15.3</v>
      </c>
      <c r="H62" s="12">
        <f>+TDC_InfraMR[[#This Row],[Total Líneas de Explotación ]]</f>
        <v>15.3</v>
      </c>
      <c r="I62" s="12">
        <v>15.3</v>
      </c>
      <c r="J62" s="12">
        <v>0</v>
      </c>
      <c r="K62" s="12">
        <v>0</v>
      </c>
      <c r="L62" s="12">
        <v>30.6</v>
      </c>
      <c r="M62" s="12">
        <v>1.04</v>
      </c>
      <c r="N62" s="12">
        <f>+TDC_InfraMR[[#This Row],[A.03.1 -  Longitud de Vías de Explotación No Electrificadas Troncales y Ramales (vía principal) (km)]]+TDC_InfraMR[[#This Row],[A.04.1 -  Longitud de Vías de Explotación Electrificadas Troncales y Ramales (vía principal) (km)]]</f>
        <v>30.6</v>
      </c>
      <c r="O62" s="12">
        <f>+TDC_InfraMR[[#This Row],[Total Vías (excluido Auxiliares)]]</f>
        <v>30.6</v>
      </c>
      <c r="P62" s="1">
        <v>11</v>
      </c>
      <c r="Q62" s="1">
        <v>0</v>
      </c>
      <c r="R62" s="1">
        <v>0</v>
      </c>
      <c r="S62" s="1">
        <f t="shared" si="4"/>
        <v>11</v>
      </c>
      <c r="T62" s="1">
        <v>0</v>
      </c>
      <c r="U62" s="1">
        <v>36</v>
      </c>
      <c r="V62" s="1">
        <v>0</v>
      </c>
      <c r="W62" s="1">
        <v>0</v>
      </c>
      <c r="X62" s="1">
        <v>0</v>
      </c>
      <c r="Y62" s="1">
        <f t="shared" si="1"/>
        <v>36</v>
      </c>
      <c r="Z62" s="1">
        <v>6</v>
      </c>
      <c r="AA62" s="1">
        <v>2</v>
      </c>
      <c r="AB62" s="1">
        <f>+TDC_InfraMR[[#This Row],[Total Pasos Vehiculares a Nivel]]</f>
        <v>36</v>
      </c>
      <c r="AC62" s="1">
        <f t="shared" si="2"/>
        <v>44</v>
      </c>
      <c r="AD62" s="1">
        <v>0</v>
      </c>
      <c r="AE62" s="1">
        <v>9</v>
      </c>
      <c r="AF62" s="1">
        <v>16</v>
      </c>
      <c r="AG62" s="1">
        <f t="shared" si="3"/>
        <v>25</v>
      </c>
      <c r="AH62" s="13">
        <v>15.3</v>
      </c>
      <c r="AI62" s="13">
        <v>0</v>
      </c>
      <c r="AJ62" s="13">
        <v>0</v>
      </c>
      <c r="AK62" s="13">
        <f t="shared" si="5"/>
        <v>15.3</v>
      </c>
      <c r="AL62" s="1">
        <v>0</v>
      </c>
      <c r="AM62" s="1">
        <v>0</v>
      </c>
      <c r="AN62" s="1">
        <v>0</v>
      </c>
      <c r="AO62" s="1">
        <f t="shared" si="6"/>
        <v>0</v>
      </c>
      <c r="AP62" s="1">
        <v>18</v>
      </c>
      <c r="AQ62" s="1">
        <v>0</v>
      </c>
      <c r="AR62" s="1">
        <v>0</v>
      </c>
      <c r="AS62" s="1">
        <f>+TDC_InfraMR[[#This Row],[B.02.1 - Parque de Coches Eléctricos Motrices]]+TDC_InfraMR[[#This Row],[B.02.2 - Parque de Coches Eléctricos Motrices Remolcados Tipo R]]+TDC_InfraMR[[#This Row],[B.02.3 - Parque de Coches Eléctricos Motrices Tipo R]]</f>
        <v>18</v>
      </c>
      <c r="AT62" s="1">
        <v>0</v>
      </c>
      <c r="AU62" s="1">
        <v>0</v>
      </c>
      <c r="AV62" s="1">
        <v>0</v>
      </c>
      <c r="AW62" s="1">
        <f>+TDC_InfraMR[[#This Row],[B.03.1 - Parque de Coches Motores Motrices Remolcados]]+TDC_InfraMR[[#This Row],[B.03.2 - Parque de Coches Motores Motrices Intermedios]]+TDC_InfraMR[[#This Row],[B.03.3 - Parque de Coches Motores Motrices Cabina]]</f>
        <v>0</v>
      </c>
      <c r="AX62" s="1">
        <v>0</v>
      </c>
      <c r="AY62" s="1">
        <v>0</v>
      </c>
      <c r="AZ62" s="1">
        <v>0</v>
      </c>
      <c r="BA62" s="1">
        <v>0</v>
      </c>
      <c r="BB62" s="1">
        <v>0</v>
      </c>
      <c r="BC62" s="1">
        <f>+TDC_InfraMR[[#This Row],[B.04.1 - Parque de Coches Remolcados Clase Unica]]+TDC_InfraMR[[#This Row],[B.04.2 - Parque de Coches Remolcados Clase Unica Furgón]]+TDC_InfraMR[[#This Row],[B.04.3 - Parque de Coches Remolcados Clase Unica Cabina]]+TDC_InfraMR[[#This Row],[B.04.4 - Parque de Coches Remolcados de Larga Distancia (Turista+Pullman)]]+TDC_InfraMR[[#This Row],[B.04.5 - Parque de Coches Remolcados para Servicios Especiales (Cartoneros)]]</f>
        <v>0</v>
      </c>
      <c r="BD62" s="1">
        <v>2</v>
      </c>
      <c r="BE62" s="1">
        <v>0</v>
      </c>
      <c r="BF62" s="16">
        <v>1435</v>
      </c>
    </row>
    <row r="63" spans="1:58">
      <c r="A63" s="1">
        <v>1998</v>
      </c>
      <c r="B63" s="1" t="s">
        <v>116</v>
      </c>
      <c r="C63" s="12">
        <v>0</v>
      </c>
      <c r="D63" s="12">
        <v>0</v>
      </c>
      <c r="E63" s="12">
        <v>0</v>
      </c>
      <c r="F63" s="12">
        <v>15.3</v>
      </c>
      <c r="G63" s="12">
        <f t="shared" si="0"/>
        <v>15.3</v>
      </c>
      <c r="H63" s="12">
        <f>+TDC_InfraMR[[#This Row],[Total Líneas de Explotación ]]</f>
        <v>15.3</v>
      </c>
      <c r="I63" s="12">
        <v>15.3</v>
      </c>
      <c r="J63" s="12">
        <v>0</v>
      </c>
      <c r="K63" s="12">
        <v>0</v>
      </c>
      <c r="L63" s="12">
        <v>30.6</v>
      </c>
      <c r="M63" s="12">
        <v>1.04</v>
      </c>
      <c r="N63" s="12">
        <f>+TDC_InfraMR[[#This Row],[A.03.1 -  Longitud de Vías de Explotación No Electrificadas Troncales y Ramales (vía principal) (km)]]+TDC_InfraMR[[#This Row],[A.04.1 -  Longitud de Vías de Explotación Electrificadas Troncales y Ramales (vía principal) (km)]]</f>
        <v>30.6</v>
      </c>
      <c r="O63" s="12">
        <f>+TDC_InfraMR[[#This Row],[Total Vías (excluido Auxiliares)]]</f>
        <v>30.6</v>
      </c>
      <c r="P63" s="1">
        <v>11</v>
      </c>
      <c r="Q63" s="1">
        <v>0</v>
      </c>
      <c r="R63" s="1">
        <v>0</v>
      </c>
      <c r="S63" s="1">
        <f t="shared" si="4"/>
        <v>11</v>
      </c>
      <c r="T63" s="1">
        <v>0</v>
      </c>
      <c r="U63" s="1">
        <v>36</v>
      </c>
      <c r="V63" s="1">
        <v>0</v>
      </c>
      <c r="W63" s="1">
        <v>0</v>
      </c>
      <c r="X63" s="1">
        <v>0</v>
      </c>
      <c r="Y63" s="1">
        <f t="shared" si="1"/>
        <v>36</v>
      </c>
      <c r="Z63" s="1">
        <v>6</v>
      </c>
      <c r="AA63" s="1">
        <v>2</v>
      </c>
      <c r="AB63" s="1">
        <f>+TDC_InfraMR[[#This Row],[Total Pasos Vehiculares a Nivel]]</f>
        <v>36</v>
      </c>
      <c r="AC63" s="1">
        <f t="shared" si="2"/>
        <v>44</v>
      </c>
      <c r="AD63" s="1">
        <v>0</v>
      </c>
      <c r="AE63" s="1">
        <v>9</v>
      </c>
      <c r="AF63" s="1">
        <v>16</v>
      </c>
      <c r="AG63" s="1">
        <f t="shared" si="3"/>
        <v>25</v>
      </c>
      <c r="AH63" s="13">
        <v>15.3</v>
      </c>
      <c r="AI63" s="13">
        <v>0</v>
      </c>
      <c r="AJ63" s="13">
        <v>0</v>
      </c>
      <c r="AK63" s="13">
        <f t="shared" si="5"/>
        <v>15.3</v>
      </c>
      <c r="AL63" s="1">
        <v>0</v>
      </c>
      <c r="AM63" s="1">
        <v>0</v>
      </c>
      <c r="AN63" s="1">
        <v>0</v>
      </c>
      <c r="AO63" s="1">
        <f t="shared" si="6"/>
        <v>0</v>
      </c>
      <c r="AP63" s="1">
        <v>18</v>
      </c>
      <c r="AQ63" s="1">
        <v>0</v>
      </c>
      <c r="AR63" s="1">
        <v>0</v>
      </c>
      <c r="AS63" s="1">
        <f>+TDC_InfraMR[[#This Row],[B.02.1 - Parque de Coches Eléctricos Motrices]]+TDC_InfraMR[[#This Row],[B.02.2 - Parque de Coches Eléctricos Motrices Remolcados Tipo R]]+TDC_InfraMR[[#This Row],[B.02.3 - Parque de Coches Eléctricos Motrices Tipo R]]</f>
        <v>18</v>
      </c>
      <c r="AT63" s="1">
        <v>0</v>
      </c>
      <c r="AU63" s="1">
        <v>0</v>
      </c>
      <c r="AV63" s="1">
        <v>0</v>
      </c>
      <c r="AW63" s="1">
        <f>+TDC_InfraMR[[#This Row],[B.03.1 - Parque de Coches Motores Motrices Remolcados]]+TDC_InfraMR[[#This Row],[B.03.2 - Parque de Coches Motores Motrices Intermedios]]+TDC_InfraMR[[#This Row],[B.03.3 - Parque de Coches Motores Motrices Cabina]]</f>
        <v>0</v>
      </c>
      <c r="AX63" s="1">
        <v>0</v>
      </c>
      <c r="AY63" s="1">
        <v>0</v>
      </c>
      <c r="AZ63" s="1">
        <v>0</v>
      </c>
      <c r="BA63" s="1">
        <v>0</v>
      </c>
      <c r="BB63" s="1">
        <v>0</v>
      </c>
      <c r="BC63" s="1">
        <f>+TDC_InfraMR[[#This Row],[B.04.1 - Parque de Coches Remolcados Clase Unica]]+TDC_InfraMR[[#This Row],[B.04.2 - Parque de Coches Remolcados Clase Unica Furgón]]+TDC_InfraMR[[#This Row],[B.04.3 - Parque de Coches Remolcados Clase Unica Cabina]]+TDC_InfraMR[[#This Row],[B.04.4 - Parque de Coches Remolcados de Larga Distancia (Turista+Pullman)]]+TDC_InfraMR[[#This Row],[B.04.5 - Parque de Coches Remolcados para Servicios Especiales (Cartoneros)]]</f>
        <v>0</v>
      </c>
      <c r="BD63" s="1">
        <v>2</v>
      </c>
      <c r="BE63" s="1">
        <v>0</v>
      </c>
      <c r="BF63" s="16">
        <v>1435</v>
      </c>
    </row>
    <row r="64" spans="1:58">
      <c r="A64" s="1">
        <v>1998</v>
      </c>
      <c r="B64" s="1" t="s">
        <v>117</v>
      </c>
      <c r="C64" s="12">
        <v>0</v>
      </c>
      <c r="D64" s="12">
        <v>0</v>
      </c>
      <c r="E64" s="12">
        <v>0</v>
      </c>
      <c r="F64" s="12">
        <v>15.3</v>
      </c>
      <c r="G64" s="12">
        <f t="shared" si="0"/>
        <v>15.3</v>
      </c>
      <c r="H64" s="12">
        <f>+TDC_InfraMR[[#This Row],[Total Líneas de Explotación ]]</f>
        <v>15.3</v>
      </c>
      <c r="I64" s="12">
        <v>15.3</v>
      </c>
      <c r="J64" s="12">
        <v>0</v>
      </c>
      <c r="K64" s="12">
        <v>0</v>
      </c>
      <c r="L64" s="12">
        <v>30.6</v>
      </c>
      <c r="M64" s="12">
        <v>1.04</v>
      </c>
      <c r="N64" s="12">
        <f>+TDC_InfraMR[[#This Row],[A.03.1 -  Longitud de Vías de Explotación No Electrificadas Troncales y Ramales (vía principal) (km)]]+TDC_InfraMR[[#This Row],[A.04.1 -  Longitud de Vías de Explotación Electrificadas Troncales y Ramales (vía principal) (km)]]</f>
        <v>30.6</v>
      </c>
      <c r="O64" s="12">
        <f>+TDC_InfraMR[[#This Row],[Total Vías (excluido Auxiliares)]]</f>
        <v>30.6</v>
      </c>
      <c r="P64" s="1">
        <v>11</v>
      </c>
      <c r="Q64" s="1">
        <v>0</v>
      </c>
      <c r="R64" s="1">
        <v>0</v>
      </c>
      <c r="S64" s="1">
        <f t="shared" si="4"/>
        <v>11</v>
      </c>
      <c r="T64" s="1">
        <v>0</v>
      </c>
      <c r="U64" s="1">
        <v>36</v>
      </c>
      <c r="V64" s="1">
        <v>0</v>
      </c>
      <c r="W64" s="1">
        <v>0</v>
      </c>
      <c r="X64" s="1">
        <v>0</v>
      </c>
      <c r="Y64" s="1">
        <f t="shared" si="1"/>
        <v>36</v>
      </c>
      <c r="Z64" s="1">
        <v>6</v>
      </c>
      <c r="AA64" s="1">
        <v>2</v>
      </c>
      <c r="AB64" s="1">
        <f>+TDC_InfraMR[[#This Row],[Total Pasos Vehiculares a Nivel]]</f>
        <v>36</v>
      </c>
      <c r="AC64" s="1">
        <f t="shared" si="2"/>
        <v>44</v>
      </c>
      <c r="AD64" s="1">
        <v>0</v>
      </c>
      <c r="AE64" s="1">
        <v>9</v>
      </c>
      <c r="AF64" s="1">
        <v>16</v>
      </c>
      <c r="AG64" s="1">
        <f t="shared" si="3"/>
        <v>25</v>
      </c>
      <c r="AH64" s="13">
        <v>15.3</v>
      </c>
      <c r="AI64" s="13">
        <v>0</v>
      </c>
      <c r="AJ64" s="13">
        <v>0</v>
      </c>
      <c r="AK64" s="13">
        <f t="shared" si="5"/>
        <v>15.3</v>
      </c>
      <c r="AL64" s="1">
        <v>0</v>
      </c>
      <c r="AM64" s="1">
        <v>0</v>
      </c>
      <c r="AN64" s="1">
        <v>0</v>
      </c>
      <c r="AO64" s="1">
        <f t="shared" si="6"/>
        <v>0</v>
      </c>
      <c r="AP64" s="1">
        <v>18</v>
      </c>
      <c r="AQ64" s="1">
        <v>0</v>
      </c>
      <c r="AR64" s="1">
        <v>0</v>
      </c>
      <c r="AS64" s="1">
        <f>+TDC_InfraMR[[#This Row],[B.02.1 - Parque de Coches Eléctricos Motrices]]+TDC_InfraMR[[#This Row],[B.02.2 - Parque de Coches Eléctricos Motrices Remolcados Tipo R]]+TDC_InfraMR[[#This Row],[B.02.3 - Parque de Coches Eléctricos Motrices Tipo R]]</f>
        <v>18</v>
      </c>
      <c r="AT64" s="1">
        <v>0</v>
      </c>
      <c r="AU64" s="1">
        <v>0</v>
      </c>
      <c r="AV64" s="1">
        <v>0</v>
      </c>
      <c r="AW64" s="1">
        <f>+TDC_InfraMR[[#This Row],[B.03.1 - Parque de Coches Motores Motrices Remolcados]]+TDC_InfraMR[[#This Row],[B.03.2 - Parque de Coches Motores Motrices Intermedios]]+TDC_InfraMR[[#This Row],[B.03.3 - Parque de Coches Motores Motrices Cabina]]</f>
        <v>0</v>
      </c>
      <c r="AX64" s="1">
        <v>0</v>
      </c>
      <c r="AY64" s="1">
        <v>0</v>
      </c>
      <c r="AZ64" s="1">
        <v>0</v>
      </c>
      <c r="BA64" s="1">
        <v>0</v>
      </c>
      <c r="BB64" s="1">
        <v>0</v>
      </c>
      <c r="BC64" s="1">
        <f>+TDC_InfraMR[[#This Row],[B.04.1 - Parque de Coches Remolcados Clase Unica]]+TDC_InfraMR[[#This Row],[B.04.2 - Parque de Coches Remolcados Clase Unica Furgón]]+TDC_InfraMR[[#This Row],[B.04.3 - Parque de Coches Remolcados Clase Unica Cabina]]+TDC_InfraMR[[#This Row],[B.04.4 - Parque de Coches Remolcados de Larga Distancia (Turista+Pullman)]]+TDC_InfraMR[[#This Row],[B.04.5 - Parque de Coches Remolcados para Servicios Especiales (Cartoneros)]]</f>
        <v>0</v>
      </c>
      <c r="BD64" s="1">
        <v>2</v>
      </c>
      <c r="BE64" s="1">
        <v>0</v>
      </c>
      <c r="BF64" s="16">
        <v>1435</v>
      </c>
    </row>
    <row r="65" spans="1:58">
      <c r="A65" s="1">
        <v>1998</v>
      </c>
      <c r="B65" s="1" t="s">
        <v>118</v>
      </c>
      <c r="C65" s="12">
        <v>0</v>
      </c>
      <c r="D65" s="12">
        <v>0</v>
      </c>
      <c r="E65" s="12">
        <v>0</v>
      </c>
      <c r="F65" s="12">
        <v>15.3</v>
      </c>
      <c r="G65" s="12">
        <f t="shared" si="0"/>
        <v>15.3</v>
      </c>
      <c r="H65" s="12">
        <f>+TDC_InfraMR[[#This Row],[Total Líneas de Explotación ]]</f>
        <v>15.3</v>
      </c>
      <c r="I65" s="12">
        <v>15.3</v>
      </c>
      <c r="J65" s="12">
        <v>0</v>
      </c>
      <c r="K65" s="12">
        <v>0</v>
      </c>
      <c r="L65" s="12">
        <v>30.6</v>
      </c>
      <c r="M65" s="12">
        <v>1.04</v>
      </c>
      <c r="N65" s="12">
        <f>+TDC_InfraMR[[#This Row],[A.03.1 -  Longitud de Vías de Explotación No Electrificadas Troncales y Ramales (vía principal) (km)]]+TDC_InfraMR[[#This Row],[A.04.1 -  Longitud de Vías de Explotación Electrificadas Troncales y Ramales (vía principal) (km)]]</f>
        <v>30.6</v>
      </c>
      <c r="O65" s="12">
        <f>+TDC_InfraMR[[#This Row],[Total Vías (excluido Auxiliares)]]</f>
        <v>30.6</v>
      </c>
      <c r="P65" s="1">
        <v>11</v>
      </c>
      <c r="Q65" s="1">
        <v>0</v>
      </c>
      <c r="R65" s="1">
        <v>0</v>
      </c>
      <c r="S65" s="1">
        <f t="shared" si="4"/>
        <v>11</v>
      </c>
      <c r="T65" s="1">
        <v>0</v>
      </c>
      <c r="U65" s="1">
        <v>36</v>
      </c>
      <c r="V65" s="1">
        <v>0</v>
      </c>
      <c r="W65" s="1">
        <v>0</v>
      </c>
      <c r="X65" s="1">
        <v>0</v>
      </c>
      <c r="Y65" s="1">
        <f t="shared" si="1"/>
        <v>36</v>
      </c>
      <c r="Z65" s="1">
        <v>6</v>
      </c>
      <c r="AA65" s="1">
        <v>2</v>
      </c>
      <c r="AB65" s="1">
        <f>+TDC_InfraMR[[#This Row],[Total Pasos Vehiculares a Nivel]]</f>
        <v>36</v>
      </c>
      <c r="AC65" s="1">
        <f t="shared" si="2"/>
        <v>44</v>
      </c>
      <c r="AD65" s="1">
        <v>0</v>
      </c>
      <c r="AE65" s="1">
        <v>9</v>
      </c>
      <c r="AF65" s="1">
        <v>16</v>
      </c>
      <c r="AG65" s="1">
        <f t="shared" si="3"/>
        <v>25</v>
      </c>
      <c r="AH65" s="13">
        <v>15.3</v>
      </c>
      <c r="AI65" s="13">
        <v>0</v>
      </c>
      <c r="AJ65" s="13">
        <v>0</v>
      </c>
      <c r="AK65" s="13">
        <f t="shared" si="5"/>
        <v>15.3</v>
      </c>
      <c r="AL65" s="1">
        <v>0</v>
      </c>
      <c r="AM65" s="1">
        <v>0</v>
      </c>
      <c r="AN65" s="1">
        <v>0</v>
      </c>
      <c r="AO65" s="1">
        <f t="shared" si="6"/>
        <v>0</v>
      </c>
      <c r="AP65" s="1">
        <v>18</v>
      </c>
      <c r="AQ65" s="1">
        <v>0</v>
      </c>
      <c r="AR65" s="1">
        <v>0</v>
      </c>
      <c r="AS65" s="1">
        <f>+TDC_InfraMR[[#This Row],[B.02.1 - Parque de Coches Eléctricos Motrices]]+TDC_InfraMR[[#This Row],[B.02.2 - Parque de Coches Eléctricos Motrices Remolcados Tipo R]]+TDC_InfraMR[[#This Row],[B.02.3 - Parque de Coches Eléctricos Motrices Tipo R]]</f>
        <v>18</v>
      </c>
      <c r="AT65" s="1">
        <v>0</v>
      </c>
      <c r="AU65" s="1">
        <v>0</v>
      </c>
      <c r="AV65" s="1">
        <v>0</v>
      </c>
      <c r="AW65" s="1">
        <f>+TDC_InfraMR[[#This Row],[B.03.1 - Parque de Coches Motores Motrices Remolcados]]+TDC_InfraMR[[#This Row],[B.03.2 - Parque de Coches Motores Motrices Intermedios]]+TDC_InfraMR[[#This Row],[B.03.3 - Parque de Coches Motores Motrices Cabina]]</f>
        <v>0</v>
      </c>
      <c r="AX65" s="1">
        <v>0</v>
      </c>
      <c r="AY65" s="1">
        <v>0</v>
      </c>
      <c r="AZ65" s="1">
        <v>0</v>
      </c>
      <c r="BA65" s="1">
        <v>0</v>
      </c>
      <c r="BB65" s="1">
        <v>0</v>
      </c>
      <c r="BC65" s="1">
        <f>+TDC_InfraMR[[#This Row],[B.04.1 - Parque de Coches Remolcados Clase Unica]]+TDC_InfraMR[[#This Row],[B.04.2 - Parque de Coches Remolcados Clase Unica Furgón]]+TDC_InfraMR[[#This Row],[B.04.3 - Parque de Coches Remolcados Clase Unica Cabina]]+TDC_InfraMR[[#This Row],[B.04.4 - Parque de Coches Remolcados de Larga Distancia (Turista+Pullman)]]+TDC_InfraMR[[#This Row],[B.04.5 - Parque de Coches Remolcados para Servicios Especiales (Cartoneros)]]</f>
        <v>0</v>
      </c>
      <c r="BD65" s="1">
        <v>2</v>
      </c>
      <c r="BE65" s="1">
        <v>0</v>
      </c>
      <c r="BF65" s="16">
        <v>1435</v>
      </c>
    </row>
    <row r="66" spans="1:58">
      <c r="A66" s="1">
        <v>1998</v>
      </c>
      <c r="B66" s="1" t="s">
        <v>119</v>
      </c>
      <c r="C66" s="12">
        <v>0</v>
      </c>
      <c r="D66" s="12">
        <v>0</v>
      </c>
      <c r="E66" s="12">
        <v>0</v>
      </c>
      <c r="F66" s="12">
        <v>15.3</v>
      </c>
      <c r="G66" s="12">
        <f t="shared" ref="G66:G129" si="7">SUM(C66:F66)</f>
        <v>15.3</v>
      </c>
      <c r="H66" s="12">
        <f>+TDC_InfraMR[[#This Row],[Total Líneas de Explotación ]]</f>
        <v>15.3</v>
      </c>
      <c r="I66" s="12">
        <v>15.3</v>
      </c>
      <c r="J66" s="12">
        <v>0</v>
      </c>
      <c r="K66" s="12">
        <v>0</v>
      </c>
      <c r="L66" s="12">
        <v>30.6</v>
      </c>
      <c r="M66" s="12">
        <v>1.04</v>
      </c>
      <c r="N66" s="12">
        <f>+TDC_InfraMR[[#This Row],[A.03.1 -  Longitud de Vías de Explotación No Electrificadas Troncales y Ramales (vía principal) (km)]]+TDC_InfraMR[[#This Row],[A.04.1 -  Longitud de Vías de Explotación Electrificadas Troncales y Ramales (vía principal) (km)]]</f>
        <v>30.6</v>
      </c>
      <c r="O66" s="12">
        <f>+TDC_InfraMR[[#This Row],[Total Vías (excluido Auxiliares)]]</f>
        <v>30.6</v>
      </c>
      <c r="P66" s="1">
        <v>11</v>
      </c>
      <c r="Q66" s="1">
        <v>0</v>
      </c>
      <c r="R66" s="1">
        <v>0</v>
      </c>
      <c r="S66" s="1">
        <f t="shared" si="4"/>
        <v>11</v>
      </c>
      <c r="T66" s="1">
        <v>0</v>
      </c>
      <c r="U66" s="1">
        <v>36</v>
      </c>
      <c r="V66" s="1">
        <v>0</v>
      </c>
      <c r="W66" s="1">
        <v>0</v>
      </c>
      <c r="X66" s="1">
        <v>0</v>
      </c>
      <c r="Y66" s="1">
        <f t="shared" ref="Y66:Y129" si="8">SUM(T66:X66)</f>
        <v>36</v>
      </c>
      <c r="Z66" s="1">
        <v>6</v>
      </c>
      <c r="AA66" s="1">
        <v>2</v>
      </c>
      <c r="AB66" s="1">
        <f>+TDC_InfraMR[[#This Row],[Total Pasos Vehiculares a Nivel]]</f>
        <v>36</v>
      </c>
      <c r="AC66" s="1">
        <f t="shared" ref="AC66:AC129" si="9">SUM(Z66:AB66)</f>
        <v>44</v>
      </c>
      <c r="AD66" s="1">
        <v>0</v>
      </c>
      <c r="AE66" s="1">
        <v>9</v>
      </c>
      <c r="AF66" s="1">
        <v>16</v>
      </c>
      <c r="AG66" s="1">
        <f t="shared" ref="AG66:AG129" si="10">SUM(AD66:AF66)</f>
        <v>25</v>
      </c>
      <c r="AH66" s="13">
        <v>15.3</v>
      </c>
      <c r="AI66" s="13">
        <v>0</v>
      </c>
      <c r="AJ66" s="13">
        <v>0</v>
      </c>
      <c r="AK66" s="13">
        <f t="shared" si="5"/>
        <v>15.3</v>
      </c>
      <c r="AL66" s="1">
        <v>0</v>
      </c>
      <c r="AM66" s="1">
        <v>0</v>
      </c>
      <c r="AN66" s="1">
        <v>0</v>
      </c>
      <c r="AO66" s="1">
        <f t="shared" si="6"/>
        <v>0</v>
      </c>
      <c r="AP66" s="1">
        <v>18</v>
      </c>
      <c r="AQ66" s="1">
        <v>0</v>
      </c>
      <c r="AR66" s="1">
        <v>0</v>
      </c>
      <c r="AS66" s="1">
        <f>+TDC_InfraMR[[#This Row],[B.02.1 - Parque de Coches Eléctricos Motrices]]+TDC_InfraMR[[#This Row],[B.02.2 - Parque de Coches Eléctricos Motrices Remolcados Tipo R]]+TDC_InfraMR[[#This Row],[B.02.3 - Parque de Coches Eléctricos Motrices Tipo R]]</f>
        <v>18</v>
      </c>
      <c r="AT66" s="1">
        <v>0</v>
      </c>
      <c r="AU66" s="1">
        <v>0</v>
      </c>
      <c r="AV66" s="1">
        <v>0</v>
      </c>
      <c r="AW66" s="1">
        <f>+TDC_InfraMR[[#This Row],[B.03.1 - Parque de Coches Motores Motrices Remolcados]]+TDC_InfraMR[[#This Row],[B.03.2 - Parque de Coches Motores Motrices Intermedios]]+TDC_InfraMR[[#This Row],[B.03.3 - Parque de Coches Motores Motrices Cabina]]</f>
        <v>0</v>
      </c>
      <c r="AX66" s="1">
        <v>0</v>
      </c>
      <c r="AY66" s="1">
        <v>0</v>
      </c>
      <c r="AZ66" s="1">
        <v>0</v>
      </c>
      <c r="BA66" s="1">
        <v>0</v>
      </c>
      <c r="BB66" s="1">
        <v>0</v>
      </c>
      <c r="BC66" s="1">
        <f>+TDC_InfraMR[[#This Row],[B.04.1 - Parque de Coches Remolcados Clase Unica]]+TDC_InfraMR[[#This Row],[B.04.2 - Parque de Coches Remolcados Clase Unica Furgón]]+TDC_InfraMR[[#This Row],[B.04.3 - Parque de Coches Remolcados Clase Unica Cabina]]+TDC_InfraMR[[#This Row],[B.04.4 - Parque de Coches Remolcados de Larga Distancia (Turista+Pullman)]]+TDC_InfraMR[[#This Row],[B.04.5 - Parque de Coches Remolcados para Servicios Especiales (Cartoneros)]]</f>
        <v>0</v>
      </c>
      <c r="BD66" s="1">
        <v>2</v>
      </c>
      <c r="BE66" s="1">
        <v>0</v>
      </c>
      <c r="BF66" s="16">
        <v>1435</v>
      </c>
    </row>
    <row r="67" spans="1:58">
      <c r="A67" s="1">
        <v>1998</v>
      </c>
      <c r="B67" s="1" t="s">
        <v>120</v>
      </c>
      <c r="C67" s="12">
        <v>0</v>
      </c>
      <c r="D67" s="12">
        <v>0</v>
      </c>
      <c r="E67" s="12">
        <v>0</v>
      </c>
      <c r="F67" s="12">
        <v>15.3</v>
      </c>
      <c r="G67" s="12">
        <f t="shared" si="7"/>
        <v>15.3</v>
      </c>
      <c r="H67" s="12">
        <f>+TDC_InfraMR[[#This Row],[Total Líneas de Explotación ]]</f>
        <v>15.3</v>
      </c>
      <c r="I67" s="12">
        <v>15.3</v>
      </c>
      <c r="J67" s="12">
        <v>0</v>
      </c>
      <c r="K67" s="12">
        <v>0</v>
      </c>
      <c r="L67" s="12">
        <v>30.6</v>
      </c>
      <c r="M67" s="12">
        <v>1.04</v>
      </c>
      <c r="N67" s="12">
        <f>+TDC_InfraMR[[#This Row],[A.03.1 -  Longitud de Vías de Explotación No Electrificadas Troncales y Ramales (vía principal) (km)]]+TDC_InfraMR[[#This Row],[A.04.1 -  Longitud de Vías de Explotación Electrificadas Troncales y Ramales (vía principal) (km)]]</f>
        <v>30.6</v>
      </c>
      <c r="O67" s="12">
        <f>+TDC_InfraMR[[#This Row],[Total Vías (excluido Auxiliares)]]</f>
        <v>30.6</v>
      </c>
      <c r="P67" s="1">
        <v>11</v>
      </c>
      <c r="Q67" s="1">
        <v>0</v>
      </c>
      <c r="R67" s="1">
        <v>0</v>
      </c>
      <c r="S67" s="1">
        <f t="shared" si="4"/>
        <v>11</v>
      </c>
      <c r="T67" s="1">
        <v>0</v>
      </c>
      <c r="U67" s="1">
        <v>36</v>
      </c>
      <c r="V67" s="1">
        <v>0</v>
      </c>
      <c r="W67" s="1">
        <v>0</v>
      </c>
      <c r="X67" s="1">
        <v>0</v>
      </c>
      <c r="Y67" s="1">
        <f t="shared" si="8"/>
        <v>36</v>
      </c>
      <c r="Z67" s="1">
        <v>6</v>
      </c>
      <c r="AA67" s="1">
        <v>2</v>
      </c>
      <c r="AB67" s="1">
        <f>+TDC_InfraMR[[#This Row],[Total Pasos Vehiculares a Nivel]]</f>
        <v>36</v>
      </c>
      <c r="AC67" s="1">
        <f t="shared" si="9"/>
        <v>44</v>
      </c>
      <c r="AD67" s="1">
        <v>0</v>
      </c>
      <c r="AE67" s="1">
        <v>9</v>
      </c>
      <c r="AF67" s="1">
        <v>16</v>
      </c>
      <c r="AG67" s="1">
        <f t="shared" si="10"/>
        <v>25</v>
      </c>
      <c r="AH67" s="13">
        <v>15.3</v>
      </c>
      <c r="AI67" s="13">
        <v>0</v>
      </c>
      <c r="AJ67" s="13">
        <v>0</v>
      </c>
      <c r="AK67" s="13">
        <f t="shared" si="5"/>
        <v>15.3</v>
      </c>
      <c r="AL67" s="1">
        <v>0</v>
      </c>
      <c r="AM67" s="1">
        <v>0</v>
      </c>
      <c r="AN67" s="1">
        <v>0</v>
      </c>
      <c r="AO67" s="1">
        <f t="shared" si="6"/>
        <v>0</v>
      </c>
      <c r="AP67" s="1">
        <v>18</v>
      </c>
      <c r="AQ67" s="1">
        <v>0</v>
      </c>
      <c r="AR67" s="1">
        <v>0</v>
      </c>
      <c r="AS67" s="1">
        <f>+TDC_InfraMR[[#This Row],[B.02.1 - Parque de Coches Eléctricos Motrices]]+TDC_InfraMR[[#This Row],[B.02.2 - Parque de Coches Eléctricos Motrices Remolcados Tipo R]]+TDC_InfraMR[[#This Row],[B.02.3 - Parque de Coches Eléctricos Motrices Tipo R]]</f>
        <v>18</v>
      </c>
      <c r="AT67" s="1">
        <v>0</v>
      </c>
      <c r="AU67" s="1">
        <v>0</v>
      </c>
      <c r="AV67" s="1">
        <v>0</v>
      </c>
      <c r="AW67" s="1">
        <f>+TDC_InfraMR[[#This Row],[B.03.1 - Parque de Coches Motores Motrices Remolcados]]+TDC_InfraMR[[#This Row],[B.03.2 - Parque de Coches Motores Motrices Intermedios]]+TDC_InfraMR[[#This Row],[B.03.3 - Parque de Coches Motores Motrices Cabina]]</f>
        <v>0</v>
      </c>
      <c r="AX67" s="1">
        <v>0</v>
      </c>
      <c r="AY67" s="1">
        <v>0</v>
      </c>
      <c r="AZ67" s="1">
        <v>0</v>
      </c>
      <c r="BA67" s="1">
        <v>0</v>
      </c>
      <c r="BB67" s="1">
        <v>0</v>
      </c>
      <c r="BC67" s="1">
        <f>+TDC_InfraMR[[#This Row],[B.04.1 - Parque de Coches Remolcados Clase Unica]]+TDC_InfraMR[[#This Row],[B.04.2 - Parque de Coches Remolcados Clase Unica Furgón]]+TDC_InfraMR[[#This Row],[B.04.3 - Parque de Coches Remolcados Clase Unica Cabina]]+TDC_InfraMR[[#This Row],[B.04.4 - Parque de Coches Remolcados de Larga Distancia (Turista+Pullman)]]+TDC_InfraMR[[#This Row],[B.04.5 - Parque de Coches Remolcados para Servicios Especiales (Cartoneros)]]</f>
        <v>0</v>
      </c>
      <c r="BD67" s="1">
        <v>2</v>
      </c>
      <c r="BE67" s="1">
        <v>0</v>
      </c>
      <c r="BF67" s="16">
        <v>1435</v>
      </c>
    </row>
    <row r="68" spans="1:58">
      <c r="A68" s="1">
        <v>1998</v>
      </c>
      <c r="B68" s="1" t="s">
        <v>121</v>
      </c>
      <c r="C68" s="12">
        <v>0</v>
      </c>
      <c r="D68" s="12">
        <v>0</v>
      </c>
      <c r="E68" s="12">
        <v>0</v>
      </c>
      <c r="F68" s="12">
        <v>15.3</v>
      </c>
      <c r="G68" s="12">
        <f t="shared" si="7"/>
        <v>15.3</v>
      </c>
      <c r="H68" s="12">
        <f>+TDC_InfraMR[[#This Row],[Total Líneas de Explotación ]]</f>
        <v>15.3</v>
      </c>
      <c r="I68" s="12">
        <v>15.3</v>
      </c>
      <c r="J68" s="12">
        <v>0</v>
      </c>
      <c r="K68" s="12">
        <v>0</v>
      </c>
      <c r="L68" s="12">
        <v>30.6</v>
      </c>
      <c r="M68" s="12">
        <v>1.04</v>
      </c>
      <c r="N68" s="12">
        <f>+TDC_InfraMR[[#This Row],[A.03.1 -  Longitud de Vías de Explotación No Electrificadas Troncales y Ramales (vía principal) (km)]]+TDC_InfraMR[[#This Row],[A.04.1 -  Longitud de Vías de Explotación Electrificadas Troncales y Ramales (vía principal) (km)]]</f>
        <v>30.6</v>
      </c>
      <c r="O68" s="12">
        <f>+TDC_InfraMR[[#This Row],[Total Vías (excluido Auxiliares)]]</f>
        <v>30.6</v>
      </c>
      <c r="P68" s="1">
        <v>11</v>
      </c>
      <c r="Q68" s="1">
        <v>0</v>
      </c>
      <c r="R68" s="1">
        <v>0</v>
      </c>
      <c r="S68" s="1">
        <f t="shared" si="4"/>
        <v>11</v>
      </c>
      <c r="T68" s="1">
        <v>0</v>
      </c>
      <c r="U68" s="1">
        <v>36</v>
      </c>
      <c r="V68" s="1">
        <v>0</v>
      </c>
      <c r="W68" s="1">
        <v>0</v>
      </c>
      <c r="X68" s="1">
        <v>0</v>
      </c>
      <c r="Y68" s="1">
        <f t="shared" si="8"/>
        <v>36</v>
      </c>
      <c r="Z68" s="1">
        <v>6</v>
      </c>
      <c r="AA68" s="1">
        <v>2</v>
      </c>
      <c r="AB68" s="1">
        <f>+TDC_InfraMR[[#This Row],[Total Pasos Vehiculares a Nivel]]</f>
        <v>36</v>
      </c>
      <c r="AC68" s="1">
        <f t="shared" si="9"/>
        <v>44</v>
      </c>
      <c r="AD68" s="1">
        <v>0</v>
      </c>
      <c r="AE68" s="1">
        <v>9</v>
      </c>
      <c r="AF68" s="1">
        <v>16</v>
      </c>
      <c r="AG68" s="1">
        <f t="shared" si="10"/>
        <v>25</v>
      </c>
      <c r="AH68" s="13">
        <v>15.3</v>
      </c>
      <c r="AI68" s="13">
        <v>0</v>
      </c>
      <c r="AJ68" s="13">
        <v>0</v>
      </c>
      <c r="AK68" s="13">
        <f t="shared" si="5"/>
        <v>15.3</v>
      </c>
      <c r="AL68" s="1">
        <v>0</v>
      </c>
      <c r="AM68" s="1">
        <v>0</v>
      </c>
      <c r="AN68" s="1">
        <v>0</v>
      </c>
      <c r="AO68" s="1">
        <f t="shared" si="6"/>
        <v>0</v>
      </c>
      <c r="AP68" s="1">
        <v>18</v>
      </c>
      <c r="AQ68" s="1">
        <v>0</v>
      </c>
      <c r="AR68" s="1">
        <v>0</v>
      </c>
      <c r="AS68" s="1">
        <f>+TDC_InfraMR[[#This Row],[B.02.1 - Parque de Coches Eléctricos Motrices]]+TDC_InfraMR[[#This Row],[B.02.2 - Parque de Coches Eléctricos Motrices Remolcados Tipo R]]+TDC_InfraMR[[#This Row],[B.02.3 - Parque de Coches Eléctricos Motrices Tipo R]]</f>
        <v>18</v>
      </c>
      <c r="AT68" s="1">
        <v>0</v>
      </c>
      <c r="AU68" s="1">
        <v>0</v>
      </c>
      <c r="AV68" s="1">
        <v>0</v>
      </c>
      <c r="AW68" s="1">
        <f>+TDC_InfraMR[[#This Row],[B.03.1 - Parque de Coches Motores Motrices Remolcados]]+TDC_InfraMR[[#This Row],[B.03.2 - Parque de Coches Motores Motrices Intermedios]]+TDC_InfraMR[[#This Row],[B.03.3 - Parque de Coches Motores Motrices Cabina]]</f>
        <v>0</v>
      </c>
      <c r="AX68" s="1">
        <v>0</v>
      </c>
      <c r="AY68" s="1">
        <v>0</v>
      </c>
      <c r="AZ68" s="1">
        <v>0</v>
      </c>
      <c r="BA68" s="1">
        <v>0</v>
      </c>
      <c r="BB68" s="1">
        <v>0</v>
      </c>
      <c r="BC68" s="1">
        <f>+TDC_InfraMR[[#This Row],[B.04.1 - Parque de Coches Remolcados Clase Unica]]+TDC_InfraMR[[#This Row],[B.04.2 - Parque de Coches Remolcados Clase Unica Furgón]]+TDC_InfraMR[[#This Row],[B.04.3 - Parque de Coches Remolcados Clase Unica Cabina]]+TDC_InfraMR[[#This Row],[B.04.4 - Parque de Coches Remolcados de Larga Distancia (Turista+Pullman)]]+TDC_InfraMR[[#This Row],[B.04.5 - Parque de Coches Remolcados para Servicios Especiales (Cartoneros)]]</f>
        <v>0</v>
      </c>
      <c r="BD68" s="1">
        <v>2</v>
      </c>
      <c r="BE68" s="1">
        <v>0</v>
      </c>
      <c r="BF68" s="16">
        <v>1435</v>
      </c>
    </row>
    <row r="69" spans="1:58">
      <c r="A69" s="1">
        <v>1998</v>
      </c>
      <c r="B69" s="1" t="s">
        <v>122</v>
      </c>
      <c r="C69" s="12">
        <v>0</v>
      </c>
      <c r="D69" s="12">
        <v>0</v>
      </c>
      <c r="E69" s="12">
        <v>0</v>
      </c>
      <c r="F69" s="12">
        <v>15.3</v>
      </c>
      <c r="G69" s="12">
        <f t="shared" si="7"/>
        <v>15.3</v>
      </c>
      <c r="H69" s="12">
        <f>+TDC_InfraMR[[#This Row],[Total Líneas de Explotación ]]</f>
        <v>15.3</v>
      </c>
      <c r="I69" s="12">
        <v>15.3</v>
      </c>
      <c r="J69" s="12">
        <v>0</v>
      </c>
      <c r="K69" s="12">
        <v>0</v>
      </c>
      <c r="L69" s="12">
        <v>30.6</v>
      </c>
      <c r="M69" s="12">
        <v>1.04</v>
      </c>
      <c r="N69" s="12">
        <f>+TDC_InfraMR[[#This Row],[A.03.1 -  Longitud de Vías de Explotación No Electrificadas Troncales y Ramales (vía principal) (km)]]+TDC_InfraMR[[#This Row],[A.04.1 -  Longitud de Vías de Explotación Electrificadas Troncales y Ramales (vía principal) (km)]]</f>
        <v>30.6</v>
      </c>
      <c r="O69" s="12">
        <f>+TDC_InfraMR[[#This Row],[Total Vías (excluido Auxiliares)]]</f>
        <v>30.6</v>
      </c>
      <c r="P69" s="1">
        <v>11</v>
      </c>
      <c r="Q69" s="1">
        <v>0</v>
      </c>
      <c r="R69" s="1">
        <v>0</v>
      </c>
      <c r="S69" s="1">
        <f t="shared" si="4"/>
        <v>11</v>
      </c>
      <c r="T69" s="1">
        <v>0</v>
      </c>
      <c r="U69" s="1">
        <v>36</v>
      </c>
      <c r="V69" s="1">
        <v>0</v>
      </c>
      <c r="W69" s="1">
        <v>0</v>
      </c>
      <c r="X69" s="1">
        <v>0</v>
      </c>
      <c r="Y69" s="1">
        <f t="shared" si="8"/>
        <v>36</v>
      </c>
      <c r="Z69" s="1">
        <v>6</v>
      </c>
      <c r="AA69" s="1">
        <v>2</v>
      </c>
      <c r="AB69" s="1">
        <f>+TDC_InfraMR[[#This Row],[Total Pasos Vehiculares a Nivel]]</f>
        <v>36</v>
      </c>
      <c r="AC69" s="1">
        <f t="shared" si="9"/>
        <v>44</v>
      </c>
      <c r="AD69" s="1">
        <v>0</v>
      </c>
      <c r="AE69" s="1">
        <v>9</v>
      </c>
      <c r="AF69" s="1">
        <v>16</v>
      </c>
      <c r="AG69" s="1">
        <f t="shared" si="10"/>
        <v>25</v>
      </c>
      <c r="AH69" s="13">
        <v>15.3</v>
      </c>
      <c r="AI69" s="13">
        <v>0</v>
      </c>
      <c r="AJ69" s="13">
        <v>0</v>
      </c>
      <c r="AK69" s="13">
        <f t="shared" si="5"/>
        <v>15.3</v>
      </c>
      <c r="AL69" s="1">
        <v>0</v>
      </c>
      <c r="AM69" s="1">
        <v>0</v>
      </c>
      <c r="AN69" s="1">
        <v>0</v>
      </c>
      <c r="AO69" s="1">
        <f t="shared" si="6"/>
        <v>0</v>
      </c>
      <c r="AP69" s="1">
        <v>18</v>
      </c>
      <c r="AQ69" s="1">
        <v>0</v>
      </c>
      <c r="AR69" s="1">
        <v>0</v>
      </c>
      <c r="AS69" s="1">
        <f>+TDC_InfraMR[[#This Row],[B.02.1 - Parque de Coches Eléctricos Motrices]]+TDC_InfraMR[[#This Row],[B.02.2 - Parque de Coches Eléctricos Motrices Remolcados Tipo R]]+TDC_InfraMR[[#This Row],[B.02.3 - Parque de Coches Eléctricos Motrices Tipo R]]</f>
        <v>18</v>
      </c>
      <c r="AT69" s="1">
        <v>0</v>
      </c>
      <c r="AU69" s="1">
        <v>0</v>
      </c>
      <c r="AV69" s="1">
        <v>0</v>
      </c>
      <c r="AW69" s="1">
        <f>+TDC_InfraMR[[#This Row],[B.03.1 - Parque de Coches Motores Motrices Remolcados]]+TDC_InfraMR[[#This Row],[B.03.2 - Parque de Coches Motores Motrices Intermedios]]+TDC_InfraMR[[#This Row],[B.03.3 - Parque de Coches Motores Motrices Cabina]]</f>
        <v>0</v>
      </c>
      <c r="AX69" s="1">
        <v>0</v>
      </c>
      <c r="AY69" s="1">
        <v>0</v>
      </c>
      <c r="AZ69" s="1">
        <v>0</v>
      </c>
      <c r="BA69" s="1">
        <v>0</v>
      </c>
      <c r="BB69" s="1">
        <v>0</v>
      </c>
      <c r="BC69" s="1">
        <f>+TDC_InfraMR[[#This Row],[B.04.1 - Parque de Coches Remolcados Clase Unica]]+TDC_InfraMR[[#This Row],[B.04.2 - Parque de Coches Remolcados Clase Unica Furgón]]+TDC_InfraMR[[#This Row],[B.04.3 - Parque de Coches Remolcados Clase Unica Cabina]]+TDC_InfraMR[[#This Row],[B.04.4 - Parque de Coches Remolcados de Larga Distancia (Turista+Pullman)]]+TDC_InfraMR[[#This Row],[B.04.5 - Parque de Coches Remolcados para Servicios Especiales (Cartoneros)]]</f>
        <v>0</v>
      </c>
      <c r="BD69" s="1">
        <v>2</v>
      </c>
      <c r="BE69" s="1">
        <v>0</v>
      </c>
      <c r="BF69" s="16">
        <v>1435</v>
      </c>
    </row>
    <row r="70" spans="1:58">
      <c r="A70" s="1">
        <v>1998</v>
      </c>
      <c r="B70" s="1" t="s">
        <v>123</v>
      </c>
      <c r="C70" s="12">
        <v>0</v>
      </c>
      <c r="D70" s="12">
        <v>0</v>
      </c>
      <c r="E70" s="12">
        <v>0</v>
      </c>
      <c r="F70" s="12">
        <v>15.3</v>
      </c>
      <c r="G70" s="12">
        <f t="shared" si="7"/>
        <v>15.3</v>
      </c>
      <c r="H70" s="12">
        <f>+TDC_InfraMR[[#This Row],[Total Líneas de Explotación ]]</f>
        <v>15.3</v>
      </c>
      <c r="I70" s="12">
        <v>15.3</v>
      </c>
      <c r="J70" s="12">
        <v>0</v>
      </c>
      <c r="K70" s="12">
        <v>0</v>
      </c>
      <c r="L70" s="12">
        <v>30.6</v>
      </c>
      <c r="M70" s="12">
        <v>1.04</v>
      </c>
      <c r="N70" s="12">
        <f>+TDC_InfraMR[[#This Row],[A.03.1 -  Longitud de Vías de Explotación No Electrificadas Troncales y Ramales (vía principal) (km)]]+TDC_InfraMR[[#This Row],[A.04.1 -  Longitud de Vías de Explotación Electrificadas Troncales y Ramales (vía principal) (km)]]</f>
        <v>30.6</v>
      </c>
      <c r="O70" s="12">
        <f>+TDC_InfraMR[[#This Row],[Total Vías (excluido Auxiliares)]]</f>
        <v>30.6</v>
      </c>
      <c r="P70" s="1">
        <v>11</v>
      </c>
      <c r="Q70" s="1">
        <v>0</v>
      </c>
      <c r="R70" s="1">
        <v>0</v>
      </c>
      <c r="S70" s="1">
        <f t="shared" si="4"/>
        <v>11</v>
      </c>
      <c r="T70" s="1">
        <v>0</v>
      </c>
      <c r="U70" s="1">
        <v>36</v>
      </c>
      <c r="V70" s="1">
        <v>0</v>
      </c>
      <c r="W70" s="1">
        <v>0</v>
      </c>
      <c r="X70" s="1">
        <v>0</v>
      </c>
      <c r="Y70" s="1">
        <f t="shared" si="8"/>
        <v>36</v>
      </c>
      <c r="Z70" s="1">
        <v>6</v>
      </c>
      <c r="AA70" s="1">
        <v>2</v>
      </c>
      <c r="AB70" s="1">
        <f>+TDC_InfraMR[[#This Row],[Total Pasos Vehiculares a Nivel]]</f>
        <v>36</v>
      </c>
      <c r="AC70" s="1">
        <f t="shared" si="9"/>
        <v>44</v>
      </c>
      <c r="AD70" s="1">
        <v>0</v>
      </c>
      <c r="AE70" s="1">
        <v>9</v>
      </c>
      <c r="AF70" s="1">
        <v>16</v>
      </c>
      <c r="AG70" s="1">
        <f t="shared" si="10"/>
        <v>25</v>
      </c>
      <c r="AH70" s="13">
        <v>15.3</v>
      </c>
      <c r="AI70" s="13">
        <v>0</v>
      </c>
      <c r="AJ70" s="13">
        <v>0</v>
      </c>
      <c r="AK70" s="13">
        <f t="shared" si="5"/>
        <v>15.3</v>
      </c>
      <c r="AL70" s="1">
        <v>0</v>
      </c>
      <c r="AM70" s="1">
        <v>0</v>
      </c>
      <c r="AN70" s="1">
        <v>0</v>
      </c>
      <c r="AO70" s="1">
        <f t="shared" si="6"/>
        <v>0</v>
      </c>
      <c r="AP70" s="1">
        <v>18</v>
      </c>
      <c r="AQ70" s="1">
        <v>0</v>
      </c>
      <c r="AR70" s="1">
        <v>0</v>
      </c>
      <c r="AS70" s="1">
        <f>+TDC_InfraMR[[#This Row],[B.02.1 - Parque de Coches Eléctricos Motrices]]+TDC_InfraMR[[#This Row],[B.02.2 - Parque de Coches Eléctricos Motrices Remolcados Tipo R]]+TDC_InfraMR[[#This Row],[B.02.3 - Parque de Coches Eléctricos Motrices Tipo R]]</f>
        <v>18</v>
      </c>
      <c r="AT70" s="1">
        <v>0</v>
      </c>
      <c r="AU70" s="1">
        <v>0</v>
      </c>
      <c r="AV70" s="1">
        <v>0</v>
      </c>
      <c r="AW70" s="1">
        <f>+TDC_InfraMR[[#This Row],[B.03.1 - Parque de Coches Motores Motrices Remolcados]]+TDC_InfraMR[[#This Row],[B.03.2 - Parque de Coches Motores Motrices Intermedios]]+TDC_InfraMR[[#This Row],[B.03.3 - Parque de Coches Motores Motrices Cabina]]</f>
        <v>0</v>
      </c>
      <c r="AX70" s="1">
        <v>0</v>
      </c>
      <c r="AY70" s="1">
        <v>0</v>
      </c>
      <c r="AZ70" s="1">
        <v>0</v>
      </c>
      <c r="BA70" s="1">
        <v>0</v>
      </c>
      <c r="BB70" s="1">
        <v>0</v>
      </c>
      <c r="BC70" s="1">
        <f>+TDC_InfraMR[[#This Row],[B.04.1 - Parque de Coches Remolcados Clase Unica]]+TDC_InfraMR[[#This Row],[B.04.2 - Parque de Coches Remolcados Clase Unica Furgón]]+TDC_InfraMR[[#This Row],[B.04.3 - Parque de Coches Remolcados Clase Unica Cabina]]+TDC_InfraMR[[#This Row],[B.04.4 - Parque de Coches Remolcados de Larga Distancia (Turista+Pullman)]]+TDC_InfraMR[[#This Row],[B.04.5 - Parque de Coches Remolcados para Servicios Especiales (Cartoneros)]]</f>
        <v>0</v>
      </c>
      <c r="BD70" s="1">
        <v>2</v>
      </c>
      <c r="BE70" s="1">
        <v>0</v>
      </c>
      <c r="BF70" s="16">
        <v>1435</v>
      </c>
    </row>
    <row r="71" spans="1:58">
      <c r="A71" s="1">
        <v>1998</v>
      </c>
      <c r="B71" s="1" t="s">
        <v>124</v>
      </c>
      <c r="C71" s="12">
        <v>0</v>
      </c>
      <c r="D71" s="12">
        <v>0</v>
      </c>
      <c r="E71" s="12">
        <v>0</v>
      </c>
      <c r="F71" s="12">
        <v>15.3</v>
      </c>
      <c r="G71" s="12">
        <f t="shared" si="7"/>
        <v>15.3</v>
      </c>
      <c r="H71" s="12">
        <f>+TDC_InfraMR[[#This Row],[Total Líneas de Explotación ]]</f>
        <v>15.3</v>
      </c>
      <c r="I71" s="12">
        <v>15.3</v>
      </c>
      <c r="J71" s="12">
        <v>0</v>
      </c>
      <c r="K71" s="12">
        <v>0</v>
      </c>
      <c r="L71" s="12">
        <v>30.6</v>
      </c>
      <c r="M71" s="12">
        <v>1.04</v>
      </c>
      <c r="N71" s="12">
        <f>+TDC_InfraMR[[#This Row],[A.03.1 -  Longitud de Vías de Explotación No Electrificadas Troncales y Ramales (vía principal) (km)]]+TDC_InfraMR[[#This Row],[A.04.1 -  Longitud de Vías de Explotación Electrificadas Troncales y Ramales (vía principal) (km)]]</f>
        <v>30.6</v>
      </c>
      <c r="O71" s="12">
        <f>+TDC_InfraMR[[#This Row],[Total Vías (excluido Auxiliares)]]</f>
        <v>30.6</v>
      </c>
      <c r="P71" s="1">
        <v>11</v>
      </c>
      <c r="Q71" s="1">
        <v>0</v>
      </c>
      <c r="R71" s="1">
        <v>0</v>
      </c>
      <c r="S71" s="1">
        <f t="shared" si="4"/>
        <v>11</v>
      </c>
      <c r="T71" s="1">
        <v>0</v>
      </c>
      <c r="U71" s="1">
        <v>36</v>
      </c>
      <c r="V71" s="1">
        <v>0</v>
      </c>
      <c r="W71" s="1">
        <v>0</v>
      </c>
      <c r="X71" s="1">
        <v>0</v>
      </c>
      <c r="Y71" s="1">
        <f t="shared" si="8"/>
        <v>36</v>
      </c>
      <c r="Z71" s="1">
        <v>6</v>
      </c>
      <c r="AA71" s="1">
        <v>2</v>
      </c>
      <c r="AB71" s="1">
        <f>+TDC_InfraMR[[#This Row],[Total Pasos Vehiculares a Nivel]]</f>
        <v>36</v>
      </c>
      <c r="AC71" s="1">
        <f t="shared" si="9"/>
        <v>44</v>
      </c>
      <c r="AD71" s="1">
        <v>0</v>
      </c>
      <c r="AE71" s="1">
        <v>9</v>
      </c>
      <c r="AF71" s="1">
        <v>16</v>
      </c>
      <c r="AG71" s="1">
        <f t="shared" si="10"/>
        <v>25</v>
      </c>
      <c r="AH71" s="13">
        <v>15.3</v>
      </c>
      <c r="AI71" s="13">
        <v>0</v>
      </c>
      <c r="AJ71" s="13">
        <v>0</v>
      </c>
      <c r="AK71" s="13">
        <f t="shared" si="5"/>
        <v>15.3</v>
      </c>
      <c r="AL71" s="1">
        <v>0</v>
      </c>
      <c r="AM71" s="1">
        <v>0</v>
      </c>
      <c r="AN71" s="1">
        <v>0</v>
      </c>
      <c r="AO71" s="1">
        <f t="shared" si="6"/>
        <v>0</v>
      </c>
      <c r="AP71" s="1">
        <v>18</v>
      </c>
      <c r="AQ71" s="1">
        <v>0</v>
      </c>
      <c r="AR71" s="1">
        <v>0</v>
      </c>
      <c r="AS71" s="1">
        <f>+TDC_InfraMR[[#This Row],[B.02.1 - Parque de Coches Eléctricos Motrices]]+TDC_InfraMR[[#This Row],[B.02.2 - Parque de Coches Eléctricos Motrices Remolcados Tipo R]]+TDC_InfraMR[[#This Row],[B.02.3 - Parque de Coches Eléctricos Motrices Tipo R]]</f>
        <v>18</v>
      </c>
      <c r="AT71" s="1">
        <v>0</v>
      </c>
      <c r="AU71" s="1">
        <v>0</v>
      </c>
      <c r="AV71" s="1">
        <v>0</v>
      </c>
      <c r="AW71" s="1">
        <f>+TDC_InfraMR[[#This Row],[B.03.1 - Parque de Coches Motores Motrices Remolcados]]+TDC_InfraMR[[#This Row],[B.03.2 - Parque de Coches Motores Motrices Intermedios]]+TDC_InfraMR[[#This Row],[B.03.3 - Parque de Coches Motores Motrices Cabina]]</f>
        <v>0</v>
      </c>
      <c r="AX71" s="1">
        <v>0</v>
      </c>
      <c r="AY71" s="1">
        <v>0</v>
      </c>
      <c r="AZ71" s="1">
        <v>0</v>
      </c>
      <c r="BA71" s="1">
        <v>0</v>
      </c>
      <c r="BB71" s="1">
        <v>0</v>
      </c>
      <c r="BC71" s="1">
        <f>+TDC_InfraMR[[#This Row],[B.04.1 - Parque de Coches Remolcados Clase Unica]]+TDC_InfraMR[[#This Row],[B.04.2 - Parque de Coches Remolcados Clase Unica Furgón]]+TDC_InfraMR[[#This Row],[B.04.3 - Parque de Coches Remolcados Clase Unica Cabina]]+TDC_InfraMR[[#This Row],[B.04.4 - Parque de Coches Remolcados de Larga Distancia (Turista+Pullman)]]+TDC_InfraMR[[#This Row],[B.04.5 - Parque de Coches Remolcados para Servicios Especiales (Cartoneros)]]</f>
        <v>0</v>
      </c>
      <c r="BD71" s="1">
        <v>2</v>
      </c>
      <c r="BE71" s="1">
        <v>0</v>
      </c>
      <c r="BF71" s="16">
        <v>1435</v>
      </c>
    </row>
    <row r="72" spans="1:58">
      <c r="A72" s="1">
        <v>1998</v>
      </c>
      <c r="B72" s="1" t="s">
        <v>125</v>
      </c>
      <c r="C72" s="12">
        <v>0</v>
      </c>
      <c r="D72" s="12">
        <v>0</v>
      </c>
      <c r="E72" s="12">
        <v>0</v>
      </c>
      <c r="F72" s="12">
        <v>15.3</v>
      </c>
      <c r="G72" s="12">
        <f t="shared" si="7"/>
        <v>15.3</v>
      </c>
      <c r="H72" s="12">
        <f>+TDC_InfraMR[[#This Row],[Total Líneas de Explotación ]]</f>
        <v>15.3</v>
      </c>
      <c r="I72" s="12">
        <v>15.3</v>
      </c>
      <c r="J72" s="12">
        <v>0</v>
      </c>
      <c r="K72" s="12">
        <v>0</v>
      </c>
      <c r="L72" s="12">
        <v>30.6</v>
      </c>
      <c r="M72" s="12">
        <v>1.04</v>
      </c>
      <c r="N72" s="12">
        <f>+TDC_InfraMR[[#This Row],[A.03.1 -  Longitud de Vías de Explotación No Electrificadas Troncales y Ramales (vía principal) (km)]]+TDC_InfraMR[[#This Row],[A.04.1 -  Longitud de Vías de Explotación Electrificadas Troncales y Ramales (vía principal) (km)]]</f>
        <v>30.6</v>
      </c>
      <c r="O72" s="12">
        <f>+TDC_InfraMR[[#This Row],[Total Vías (excluido Auxiliares)]]</f>
        <v>30.6</v>
      </c>
      <c r="P72" s="1">
        <v>11</v>
      </c>
      <c r="Q72" s="1">
        <v>0</v>
      </c>
      <c r="R72" s="1">
        <v>0</v>
      </c>
      <c r="S72" s="1">
        <f t="shared" si="4"/>
        <v>11</v>
      </c>
      <c r="T72" s="1">
        <v>0</v>
      </c>
      <c r="U72" s="1">
        <v>36</v>
      </c>
      <c r="V72" s="1">
        <v>0</v>
      </c>
      <c r="W72" s="1">
        <v>0</v>
      </c>
      <c r="X72" s="1">
        <v>0</v>
      </c>
      <c r="Y72" s="1">
        <f t="shared" si="8"/>
        <v>36</v>
      </c>
      <c r="Z72" s="1">
        <v>6</v>
      </c>
      <c r="AA72" s="1">
        <v>2</v>
      </c>
      <c r="AB72" s="1">
        <f>+TDC_InfraMR[[#This Row],[Total Pasos Vehiculares a Nivel]]</f>
        <v>36</v>
      </c>
      <c r="AC72" s="1">
        <f t="shared" si="9"/>
        <v>44</v>
      </c>
      <c r="AD72" s="1">
        <v>0</v>
      </c>
      <c r="AE72" s="1">
        <v>9</v>
      </c>
      <c r="AF72" s="1">
        <v>16</v>
      </c>
      <c r="AG72" s="1">
        <f t="shared" si="10"/>
        <v>25</v>
      </c>
      <c r="AH72" s="13">
        <v>15.3</v>
      </c>
      <c r="AI72" s="13">
        <v>0</v>
      </c>
      <c r="AJ72" s="13">
        <v>0</v>
      </c>
      <c r="AK72" s="13">
        <f t="shared" si="5"/>
        <v>15.3</v>
      </c>
      <c r="AL72" s="1">
        <v>0</v>
      </c>
      <c r="AM72" s="1">
        <v>0</v>
      </c>
      <c r="AN72" s="1">
        <v>0</v>
      </c>
      <c r="AO72" s="1">
        <f t="shared" si="6"/>
        <v>0</v>
      </c>
      <c r="AP72" s="1">
        <v>18</v>
      </c>
      <c r="AQ72" s="1">
        <v>0</v>
      </c>
      <c r="AR72" s="1">
        <v>0</v>
      </c>
      <c r="AS72" s="1">
        <f>+TDC_InfraMR[[#This Row],[B.02.1 - Parque de Coches Eléctricos Motrices]]+TDC_InfraMR[[#This Row],[B.02.2 - Parque de Coches Eléctricos Motrices Remolcados Tipo R]]+TDC_InfraMR[[#This Row],[B.02.3 - Parque de Coches Eléctricos Motrices Tipo R]]</f>
        <v>18</v>
      </c>
      <c r="AT72" s="1">
        <v>0</v>
      </c>
      <c r="AU72" s="1">
        <v>0</v>
      </c>
      <c r="AV72" s="1">
        <v>0</v>
      </c>
      <c r="AW72" s="1">
        <f>+TDC_InfraMR[[#This Row],[B.03.1 - Parque de Coches Motores Motrices Remolcados]]+TDC_InfraMR[[#This Row],[B.03.2 - Parque de Coches Motores Motrices Intermedios]]+TDC_InfraMR[[#This Row],[B.03.3 - Parque de Coches Motores Motrices Cabina]]</f>
        <v>0</v>
      </c>
      <c r="AX72" s="1">
        <v>0</v>
      </c>
      <c r="AY72" s="1">
        <v>0</v>
      </c>
      <c r="AZ72" s="1">
        <v>0</v>
      </c>
      <c r="BA72" s="1">
        <v>0</v>
      </c>
      <c r="BB72" s="1">
        <v>0</v>
      </c>
      <c r="BC72" s="1">
        <f>+TDC_InfraMR[[#This Row],[B.04.1 - Parque de Coches Remolcados Clase Unica]]+TDC_InfraMR[[#This Row],[B.04.2 - Parque de Coches Remolcados Clase Unica Furgón]]+TDC_InfraMR[[#This Row],[B.04.3 - Parque de Coches Remolcados Clase Unica Cabina]]+TDC_InfraMR[[#This Row],[B.04.4 - Parque de Coches Remolcados de Larga Distancia (Turista+Pullman)]]+TDC_InfraMR[[#This Row],[B.04.5 - Parque de Coches Remolcados para Servicios Especiales (Cartoneros)]]</f>
        <v>0</v>
      </c>
      <c r="BD72" s="1">
        <v>2</v>
      </c>
      <c r="BE72" s="1">
        <v>0</v>
      </c>
      <c r="BF72" s="16">
        <v>1435</v>
      </c>
    </row>
    <row r="73" spans="1:58">
      <c r="A73" s="1">
        <v>1998</v>
      </c>
      <c r="B73" s="1" t="s">
        <v>126</v>
      </c>
      <c r="C73" s="12">
        <v>0</v>
      </c>
      <c r="D73" s="12">
        <v>0</v>
      </c>
      <c r="E73" s="12">
        <v>0</v>
      </c>
      <c r="F73" s="12">
        <v>15.3</v>
      </c>
      <c r="G73" s="12">
        <f t="shared" si="7"/>
        <v>15.3</v>
      </c>
      <c r="H73" s="12">
        <f>+TDC_InfraMR[[#This Row],[Total Líneas de Explotación ]]</f>
        <v>15.3</v>
      </c>
      <c r="I73" s="12">
        <v>15.3</v>
      </c>
      <c r="J73" s="12">
        <v>0</v>
      </c>
      <c r="K73" s="12">
        <v>0</v>
      </c>
      <c r="L73" s="12">
        <v>30.6</v>
      </c>
      <c r="M73" s="12">
        <v>1.04</v>
      </c>
      <c r="N73" s="12">
        <f>+TDC_InfraMR[[#This Row],[A.03.1 -  Longitud de Vías de Explotación No Electrificadas Troncales y Ramales (vía principal) (km)]]+TDC_InfraMR[[#This Row],[A.04.1 -  Longitud de Vías de Explotación Electrificadas Troncales y Ramales (vía principal) (km)]]</f>
        <v>30.6</v>
      </c>
      <c r="O73" s="12">
        <f>+TDC_InfraMR[[#This Row],[Total Vías (excluido Auxiliares)]]</f>
        <v>30.6</v>
      </c>
      <c r="P73" s="1">
        <v>11</v>
      </c>
      <c r="Q73" s="1">
        <v>0</v>
      </c>
      <c r="R73" s="1">
        <v>0</v>
      </c>
      <c r="S73" s="1">
        <f t="shared" si="4"/>
        <v>11</v>
      </c>
      <c r="T73" s="1">
        <v>0</v>
      </c>
      <c r="U73" s="1">
        <v>36</v>
      </c>
      <c r="V73" s="1">
        <v>0</v>
      </c>
      <c r="W73" s="1">
        <v>0</v>
      </c>
      <c r="X73" s="1">
        <v>0</v>
      </c>
      <c r="Y73" s="1">
        <f t="shared" si="8"/>
        <v>36</v>
      </c>
      <c r="Z73" s="1">
        <v>6</v>
      </c>
      <c r="AA73" s="1">
        <v>2</v>
      </c>
      <c r="AB73" s="1">
        <f>+TDC_InfraMR[[#This Row],[Total Pasos Vehiculares a Nivel]]</f>
        <v>36</v>
      </c>
      <c r="AC73" s="1">
        <f t="shared" si="9"/>
        <v>44</v>
      </c>
      <c r="AD73" s="1">
        <v>0</v>
      </c>
      <c r="AE73" s="1">
        <v>9</v>
      </c>
      <c r="AF73" s="1">
        <v>16</v>
      </c>
      <c r="AG73" s="1">
        <f t="shared" si="10"/>
        <v>25</v>
      </c>
      <c r="AH73" s="13">
        <v>15.3</v>
      </c>
      <c r="AI73" s="13">
        <v>0</v>
      </c>
      <c r="AJ73" s="13">
        <v>0</v>
      </c>
      <c r="AK73" s="13">
        <f t="shared" si="5"/>
        <v>15.3</v>
      </c>
      <c r="AL73" s="1">
        <v>0</v>
      </c>
      <c r="AM73" s="1">
        <v>0</v>
      </c>
      <c r="AN73" s="1">
        <v>0</v>
      </c>
      <c r="AO73" s="1">
        <f t="shared" si="6"/>
        <v>0</v>
      </c>
      <c r="AP73" s="1">
        <v>18</v>
      </c>
      <c r="AQ73" s="1">
        <v>0</v>
      </c>
      <c r="AR73" s="1">
        <v>0</v>
      </c>
      <c r="AS73" s="1">
        <f>+TDC_InfraMR[[#This Row],[B.02.1 - Parque de Coches Eléctricos Motrices]]+TDC_InfraMR[[#This Row],[B.02.2 - Parque de Coches Eléctricos Motrices Remolcados Tipo R]]+TDC_InfraMR[[#This Row],[B.02.3 - Parque de Coches Eléctricos Motrices Tipo R]]</f>
        <v>18</v>
      </c>
      <c r="AT73" s="1">
        <v>0</v>
      </c>
      <c r="AU73" s="1">
        <v>0</v>
      </c>
      <c r="AV73" s="1">
        <v>0</v>
      </c>
      <c r="AW73" s="1">
        <f>+TDC_InfraMR[[#This Row],[B.03.1 - Parque de Coches Motores Motrices Remolcados]]+TDC_InfraMR[[#This Row],[B.03.2 - Parque de Coches Motores Motrices Intermedios]]+TDC_InfraMR[[#This Row],[B.03.3 - Parque de Coches Motores Motrices Cabina]]</f>
        <v>0</v>
      </c>
      <c r="AX73" s="1">
        <v>0</v>
      </c>
      <c r="AY73" s="1">
        <v>0</v>
      </c>
      <c r="AZ73" s="1">
        <v>0</v>
      </c>
      <c r="BA73" s="1">
        <v>0</v>
      </c>
      <c r="BB73" s="1">
        <v>0</v>
      </c>
      <c r="BC73" s="1">
        <f>+TDC_InfraMR[[#This Row],[B.04.1 - Parque de Coches Remolcados Clase Unica]]+TDC_InfraMR[[#This Row],[B.04.2 - Parque de Coches Remolcados Clase Unica Furgón]]+TDC_InfraMR[[#This Row],[B.04.3 - Parque de Coches Remolcados Clase Unica Cabina]]+TDC_InfraMR[[#This Row],[B.04.4 - Parque de Coches Remolcados de Larga Distancia (Turista+Pullman)]]+TDC_InfraMR[[#This Row],[B.04.5 - Parque de Coches Remolcados para Servicios Especiales (Cartoneros)]]</f>
        <v>0</v>
      </c>
      <c r="BD73" s="1">
        <v>2</v>
      </c>
      <c r="BE73" s="1">
        <v>0</v>
      </c>
      <c r="BF73" s="16">
        <v>1435</v>
      </c>
    </row>
    <row r="74" spans="1:58">
      <c r="A74" s="1">
        <v>1999</v>
      </c>
      <c r="B74" s="1" t="s">
        <v>115</v>
      </c>
      <c r="C74" s="12">
        <v>0</v>
      </c>
      <c r="D74" s="12">
        <v>0</v>
      </c>
      <c r="E74" s="12">
        <v>0</v>
      </c>
      <c r="F74" s="12">
        <v>15.3</v>
      </c>
      <c r="G74" s="12">
        <f t="shared" si="7"/>
        <v>15.3</v>
      </c>
      <c r="H74" s="12">
        <f>+TDC_InfraMR[[#This Row],[Total Líneas de Explotación ]]</f>
        <v>15.3</v>
      </c>
      <c r="I74" s="12">
        <v>15.3</v>
      </c>
      <c r="J74" s="12">
        <v>0</v>
      </c>
      <c r="K74" s="12">
        <v>0</v>
      </c>
      <c r="L74" s="12">
        <v>30.6</v>
      </c>
      <c r="M74" s="12">
        <v>1.04</v>
      </c>
      <c r="N74" s="12">
        <f>+TDC_InfraMR[[#This Row],[A.03.1 -  Longitud de Vías de Explotación No Electrificadas Troncales y Ramales (vía principal) (km)]]+TDC_InfraMR[[#This Row],[A.04.1 -  Longitud de Vías de Explotación Electrificadas Troncales y Ramales (vía principal) (km)]]</f>
        <v>30.6</v>
      </c>
      <c r="O74" s="12">
        <f>+TDC_InfraMR[[#This Row],[Total Vías (excluido Auxiliares)]]</f>
        <v>30.6</v>
      </c>
      <c r="P74" s="1">
        <v>11</v>
      </c>
      <c r="Q74" s="1">
        <v>0</v>
      </c>
      <c r="R74" s="1">
        <v>0</v>
      </c>
      <c r="S74" s="1">
        <f t="shared" si="4"/>
        <v>11</v>
      </c>
      <c r="T74" s="1">
        <v>0</v>
      </c>
      <c r="U74" s="1">
        <v>36</v>
      </c>
      <c r="V74" s="1">
        <v>0</v>
      </c>
      <c r="W74" s="1">
        <v>0</v>
      </c>
      <c r="X74" s="1">
        <v>0</v>
      </c>
      <c r="Y74" s="1">
        <f t="shared" si="8"/>
        <v>36</v>
      </c>
      <c r="Z74" s="1">
        <v>6</v>
      </c>
      <c r="AA74" s="1">
        <v>2</v>
      </c>
      <c r="AB74" s="1">
        <f>+TDC_InfraMR[[#This Row],[Total Pasos Vehiculares a Nivel]]</f>
        <v>36</v>
      </c>
      <c r="AC74" s="1">
        <f t="shared" si="9"/>
        <v>44</v>
      </c>
      <c r="AD74" s="1">
        <v>0</v>
      </c>
      <c r="AE74" s="1">
        <v>9</v>
      </c>
      <c r="AF74" s="1">
        <v>16</v>
      </c>
      <c r="AG74" s="1">
        <f t="shared" si="10"/>
        <v>25</v>
      </c>
      <c r="AH74" s="13">
        <v>15.3</v>
      </c>
      <c r="AI74" s="13">
        <v>0</v>
      </c>
      <c r="AJ74" s="13">
        <v>0</v>
      </c>
      <c r="AK74" s="13">
        <f t="shared" si="5"/>
        <v>15.3</v>
      </c>
      <c r="AL74" s="1">
        <v>0</v>
      </c>
      <c r="AM74" s="1">
        <v>0</v>
      </c>
      <c r="AN74" s="1">
        <v>0</v>
      </c>
      <c r="AO74" s="1">
        <f t="shared" si="6"/>
        <v>0</v>
      </c>
      <c r="AP74" s="1">
        <v>18</v>
      </c>
      <c r="AQ74" s="1">
        <v>0</v>
      </c>
      <c r="AR74" s="1">
        <v>0</v>
      </c>
      <c r="AS74" s="1">
        <f>+TDC_InfraMR[[#This Row],[B.02.1 - Parque de Coches Eléctricos Motrices]]+TDC_InfraMR[[#This Row],[B.02.2 - Parque de Coches Eléctricos Motrices Remolcados Tipo R]]+TDC_InfraMR[[#This Row],[B.02.3 - Parque de Coches Eléctricos Motrices Tipo R]]</f>
        <v>18</v>
      </c>
      <c r="AT74" s="1">
        <v>0</v>
      </c>
      <c r="AU74" s="1">
        <v>0</v>
      </c>
      <c r="AV74" s="1">
        <v>0</v>
      </c>
      <c r="AW74" s="1">
        <f>+TDC_InfraMR[[#This Row],[B.03.1 - Parque de Coches Motores Motrices Remolcados]]+TDC_InfraMR[[#This Row],[B.03.2 - Parque de Coches Motores Motrices Intermedios]]+TDC_InfraMR[[#This Row],[B.03.3 - Parque de Coches Motores Motrices Cabina]]</f>
        <v>0</v>
      </c>
      <c r="AX74" s="1">
        <v>0</v>
      </c>
      <c r="AY74" s="1">
        <v>0</v>
      </c>
      <c r="AZ74" s="1">
        <v>0</v>
      </c>
      <c r="BA74" s="1">
        <v>0</v>
      </c>
      <c r="BB74" s="1">
        <v>0</v>
      </c>
      <c r="BC74" s="1">
        <f>+TDC_InfraMR[[#This Row],[B.04.1 - Parque de Coches Remolcados Clase Unica]]+TDC_InfraMR[[#This Row],[B.04.2 - Parque de Coches Remolcados Clase Unica Furgón]]+TDC_InfraMR[[#This Row],[B.04.3 - Parque de Coches Remolcados Clase Unica Cabina]]+TDC_InfraMR[[#This Row],[B.04.4 - Parque de Coches Remolcados de Larga Distancia (Turista+Pullman)]]+TDC_InfraMR[[#This Row],[B.04.5 - Parque de Coches Remolcados para Servicios Especiales (Cartoneros)]]</f>
        <v>0</v>
      </c>
      <c r="BD74" s="1">
        <v>2</v>
      </c>
      <c r="BE74" s="1">
        <v>0</v>
      </c>
      <c r="BF74" s="16">
        <v>1435</v>
      </c>
    </row>
    <row r="75" spans="1:58">
      <c r="A75" s="1">
        <v>1999</v>
      </c>
      <c r="B75" s="1" t="s">
        <v>116</v>
      </c>
      <c r="C75" s="12">
        <v>0</v>
      </c>
      <c r="D75" s="12">
        <v>0</v>
      </c>
      <c r="E75" s="12">
        <v>0</v>
      </c>
      <c r="F75" s="12">
        <v>15.3</v>
      </c>
      <c r="G75" s="12">
        <f t="shared" si="7"/>
        <v>15.3</v>
      </c>
      <c r="H75" s="12">
        <f>+TDC_InfraMR[[#This Row],[Total Líneas de Explotación ]]</f>
        <v>15.3</v>
      </c>
      <c r="I75" s="12">
        <v>15.3</v>
      </c>
      <c r="J75" s="12">
        <v>0</v>
      </c>
      <c r="K75" s="12">
        <v>0</v>
      </c>
      <c r="L75" s="12">
        <v>30.6</v>
      </c>
      <c r="M75" s="12">
        <v>1.04</v>
      </c>
      <c r="N75" s="12">
        <f>+TDC_InfraMR[[#This Row],[A.03.1 -  Longitud de Vías de Explotación No Electrificadas Troncales y Ramales (vía principal) (km)]]+TDC_InfraMR[[#This Row],[A.04.1 -  Longitud de Vías de Explotación Electrificadas Troncales y Ramales (vía principal) (km)]]</f>
        <v>30.6</v>
      </c>
      <c r="O75" s="12">
        <f>+TDC_InfraMR[[#This Row],[Total Vías (excluido Auxiliares)]]</f>
        <v>30.6</v>
      </c>
      <c r="P75" s="1">
        <v>11</v>
      </c>
      <c r="Q75" s="1">
        <v>0</v>
      </c>
      <c r="R75" s="1">
        <v>0</v>
      </c>
      <c r="S75" s="1">
        <f t="shared" si="4"/>
        <v>11</v>
      </c>
      <c r="T75" s="1">
        <v>0</v>
      </c>
      <c r="U75" s="1">
        <v>36</v>
      </c>
      <c r="V75" s="1">
        <v>0</v>
      </c>
      <c r="W75" s="1">
        <v>0</v>
      </c>
      <c r="X75" s="1">
        <v>0</v>
      </c>
      <c r="Y75" s="1">
        <f t="shared" si="8"/>
        <v>36</v>
      </c>
      <c r="Z75" s="1">
        <v>6</v>
      </c>
      <c r="AA75" s="1">
        <v>2</v>
      </c>
      <c r="AB75" s="1">
        <f>+TDC_InfraMR[[#This Row],[Total Pasos Vehiculares a Nivel]]</f>
        <v>36</v>
      </c>
      <c r="AC75" s="1">
        <f t="shared" si="9"/>
        <v>44</v>
      </c>
      <c r="AD75" s="1">
        <v>0</v>
      </c>
      <c r="AE75" s="1">
        <v>9</v>
      </c>
      <c r="AF75" s="1">
        <v>16</v>
      </c>
      <c r="AG75" s="1">
        <f t="shared" si="10"/>
        <v>25</v>
      </c>
      <c r="AH75" s="13">
        <v>15.3</v>
      </c>
      <c r="AI75" s="13">
        <v>0</v>
      </c>
      <c r="AJ75" s="13">
        <v>0</v>
      </c>
      <c r="AK75" s="13">
        <f t="shared" si="5"/>
        <v>15.3</v>
      </c>
      <c r="AL75" s="1">
        <v>0</v>
      </c>
      <c r="AM75" s="1">
        <v>0</v>
      </c>
      <c r="AN75" s="1">
        <v>0</v>
      </c>
      <c r="AO75" s="1">
        <f t="shared" si="6"/>
        <v>0</v>
      </c>
      <c r="AP75" s="1">
        <v>18</v>
      </c>
      <c r="AQ75" s="1">
        <v>0</v>
      </c>
      <c r="AR75" s="1">
        <v>0</v>
      </c>
      <c r="AS75" s="1">
        <f>+TDC_InfraMR[[#This Row],[B.02.1 - Parque de Coches Eléctricos Motrices]]+TDC_InfraMR[[#This Row],[B.02.2 - Parque de Coches Eléctricos Motrices Remolcados Tipo R]]+TDC_InfraMR[[#This Row],[B.02.3 - Parque de Coches Eléctricos Motrices Tipo R]]</f>
        <v>18</v>
      </c>
      <c r="AT75" s="1">
        <v>0</v>
      </c>
      <c r="AU75" s="1">
        <v>0</v>
      </c>
      <c r="AV75" s="1">
        <v>0</v>
      </c>
      <c r="AW75" s="1">
        <f>+TDC_InfraMR[[#This Row],[B.03.1 - Parque de Coches Motores Motrices Remolcados]]+TDC_InfraMR[[#This Row],[B.03.2 - Parque de Coches Motores Motrices Intermedios]]+TDC_InfraMR[[#This Row],[B.03.3 - Parque de Coches Motores Motrices Cabina]]</f>
        <v>0</v>
      </c>
      <c r="AX75" s="1">
        <v>0</v>
      </c>
      <c r="AY75" s="1">
        <v>0</v>
      </c>
      <c r="AZ75" s="1">
        <v>0</v>
      </c>
      <c r="BA75" s="1">
        <v>0</v>
      </c>
      <c r="BB75" s="1">
        <v>0</v>
      </c>
      <c r="BC75" s="1">
        <f>+TDC_InfraMR[[#This Row],[B.04.1 - Parque de Coches Remolcados Clase Unica]]+TDC_InfraMR[[#This Row],[B.04.2 - Parque de Coches Remolcados Clase Unica Furgón]]+TDC_InfraMR[[#This Row],[B.04.3 - Parque de Coches Remolcados Clase Unica Cabina]]+TDC_InfraMR[[#This Row],[B.04.4 - Parque de Coches Remolcados de Larga Distancia (Turista+Pullman)]]+TDC_InfraMR[[#This Row],[B.04.5 - Parque de Coches Remolcados para Servicios Especiales (Cartoneros)]]</f>
        <v>0</v>
      </c>
      <c r="BD75" s="1">
        <v>2</v>
      </c>
      <c r="BE75" s="1">
        <v>0</v>
      </c>
      <c r="BF75" s="16">
        <v>1435</v>
      </c>
    </row>
    <row r="76" spans="1:58">
      <c r="A76" s="1">
        <v>1999</v>
      </c>
      <c r="B76" s="1" t="s">
        <v>117</v>
      </c>
      <c r="C76" s="12">
        <v>0</v>
      </c>
      <c r="D76" s="12">
        <v>0</v>
      </c>
      <c r="E76" s="12">
        <v>0</v>
      </c>
      <c r="F76" s="12">
        <v>15.3</v>
      </c>
      <c r="G76" s="12">
        <f t="shared" si="7"/>
        <v>15.3</v>
      </c>
      <c r="H76" s="12">
        <f>+TDC_InfraMR[[#This Row],[Total Líneas de Explotación ]]</f>
        <v>15.3</v>
      </c>
      <c r="I76" s="12">
        <v>15.3</v>
      </c>
      <c r="J76" s="12">
        <v>0</v>
      </c>
      <c r="K76" s="12">
        <v>0</v>
      </c>
      <c r="L76" s="12">
        <v>30.6</v>
      </c>
      <c r="M76" s="12">
        <v>1.04</v>
      </c>
      <c r="N76" s="12">
        <f>+TDC_InfraMR[[#This Row],[A.03.1 -  Longitud de Vías de Explotación No Electrificadas Troncales y Ramales (vía principal) (km)]]+TDC_InfraMR[[#This Row],[A.04.1 -  Longitud de Vías de Explotación Electrificadas Troncales y Ramales (vía principal) (km)]]</f>
        <v>30.6</v>
      </c>
      <c r="O76" s="12">
        <f>+TDC_InfraMR[[#This Row],[Total Vías (excluido Auxiliares)]]</f>
        <v>30.6</v>
      </c>
      <c r="P76" s="1">
        <v>11</v>
      </c>
      <c r="Q76" s="1">
        <v>0</v>
      </c>
      <c r="R76" s="1">
        <v>0</v>
      </c>
      <c r="S76" s="1">
        <f t="shared" si="4"/>
        <v>11</v>
      </c>
      <c r="T76" s="1">
        <v>0</v>
      </c>
      <c r="U76" s="1">
        <v>36</v>
      </c>
      <c r="V76" s="1">
        <v>0</v>
      </c>
      <c r="W76" s="1">
        <v>0</v>
      </c>
      <c r="X76" s="1">
        <v>0</v>
      </c>
      <c r="Y76" s="1">
        <f t="shared" si="8"/>
        <v>36</v>
      </c>
      <c r="Z76" s="1">
        <v>6</v>
      </c>
      <c r="AA76" s="1">
        <v>2</v>
      </c>
      <c r="AB76" s="1">
        <f>+TDC_InfraMR[[#This Row],[Total Pasos Vehiculares a Nivel]]</f>
        <v>36</v>
      </c>
      <c r="AC76" s="1">
        <f t="shared" si="9"/>
        <v>44</v>
      </c>
      <c r="AD76" s="1">
        <v>0</v>
      </c>
      <c r="AE76" s="1">
        <v>9</v>
      </c>
      <c r="AF76" s="1">
        <v>16</v>
      </c>
      <c r="AG76" s="1">
        <f t="shared" si="10"/>
        <v>25</v>
      </c>
      <c r="AH76" s="13">
        <v>15.3</v>
      </c>
      <c r="AI76" s="13">
        <v>0</v>
      </c>
      <c r="AJ76" s="13">
        <v>0</v>
      </c>
      <c r="AK76" s="13">
        <f t="shared" si="5"/>
        <v>15.3</v>
      </c>
      <c r="AL76" s="1">
        <v>0</v>
      </c>
      <c r="AM76" s="1">
        <v>0</v>
      </c>
      <c r="AN76" s="1">
        <v>0</v>
      </c>
      <c r="AO76" s="1">
        <f t="shared" si="6"/>
        <v>0</v>
      </c>
      <c r="AP76" s="1">
        <v>18</v>
      </c>
      <c r="AQ76" s="1">
        <v>0</v>
      </c>
      <c r="AR76" s="1">
        <v>0</v>
      </c>
      <c r="AS76" s="1">
        <f>+TDC_InfraMR[[#This Row],[B.02.1 - Parque de Coches Eléctricos Motrices]]+TDC_InfraMR[[#This Row],[B.02.2 - Parque de Coches Eléctricos Motrices Remolcados Tipo R]]+TDC_InfraMR[[#This Row],[B.02.3 - Parque de Coches Eléctricos Motrices Tipo R]]</f>
        <v>18</v>
      </c>
      <c r="AT76" s="1">
        <v>0</v>
      </c>
      <c r="AU76" s="1">
        <v>0</v>
      </c>
      <c r="AV76" s="1">
        <v>0</v>
      </c>
      <c r="AW76" s="1">
        <f>+TDC_InfraMR[[#This Row],[B.03.1 - Parque de Coches Motores Motrices Remolcados]]+TDC_InfraMR[[#This Row],[B.03.2 - Parque de Coches Motores Motrices Intermedios]]+TDC_InfraMR[[#This Row],[B.03.3 - Parque de Coches Motores Motrices Cabina]]</f>
        <v>0</v>
      </c>
      <c r="AX76" s="1">
        <v>0</v>
      </c>
      <c r="AY76" s="1">
        <v>0</v>
      </c>
      <c r="AZ76" s="1">
        <v>0</v>
      </c>
      <c r="BA76" s="1">
        <v>0</v>
      </c>
      <c r="BB76" s="1">
        <v>0</v>
      </c>
      <c r="BC76" s="1">
        <f>+TDC_InfraMR[[#This Row],[B.04.1 - Parque de Coches Remolcados Clase Unica]]+TDC_InfraMR[[#This Row],[B.04.2 - Parque de Coches Remolcados Clase Unica Furgón]]+TDC_InfraMR[[#This Row],[B.04.3 - Parque de Coches Remolcados Clase Unica Cabina]]+TDC_InfraMR[[#This Row],[B.04.4 - Parque de Coches Remolcados de Larga Distancia (Turista+Pullman)]]+TDC_InfraMR[[#This Row],[B.04.5 - Parque de Coches Remolcados para Servicios Especiales (Cartoneros)]]</f>
        <v>0</v>
      </c>
      <c r="BD76" s="1">
        <v>2</v>
      </c>
      <c r="BE76" s="1">
        <v>0</v>
      </c>
      <c r="BF76" s="16">
        <v>1435</v>
      </c>
    </row>
    <row r="77" spans="1:58">
      <c r="A77" s="1">
        <v>1999</v>
      </c>
      <c r="B77" s="1" t="s">
        <v>118</v>
      </c>
      <c r="C77" s="12">
        <v>0</v>
      </c>
      <c r="D77" s="12">
        <v>0</v>
      </c>
      <c r="E77" s="12">
        <v>0</v>
      </c>
      <c r="F77" s="12">
        <v>15.3</v>
      </c>
      <c r="G77" s="12">
        <f t="shared" si="7"/>
        <v>15.3</v>
      </c>
      <c r="H77" s="12">
        <f>+TDC_InfraMR[[#This Row],[Total Líneas de Explotación ]]</f>
        <v>15.3</v>
      </c>
      <c r="I77" s="12">
        <v>15.3</v>
      </c>
      <c r="J77" s="12">
        <v>0</v>
      </c>
      <c r="K77" s="12">
        <v>0</v>
      </c>
      <c r="L77" s="12">
        <v>30.6</v>
      </c>
      <c r="M77" s="12">
        <v>1.04</v>
      </c>
      <c r="N77" s="12">
        <f>+TDC_InfraMR[[#This Row],[A.03.1 -  Longitud de Vías de Explotación No Electrificadas Troncales y Ramales (vía principal) (km)]]+TDC_InfraMR[[#This Row],[A.04.1 -  Longitud de Vías de Explotación Electrificadas Troncales y Ramales (vía principal) (km)]]</f>
        <v>30.6</v>
      </c>
      <c r="O77" s="12">
        <f>+TDC_InfraMR[[#This Row],[Total Vías (excluido Auxiliares)]]</f>
        <v>30.6</v>
      </c>
      <c r="P77" s="1">
        <v>11</v>
      </c>
      <c r="Q77" s="1">
        <v>0</v>
      </c>
      <c r="R77" s="1">
        <v>0</v>
      </c>
      <c r="S77" s="1">
        <f t="shared" si="4"/>
        <v>11</v>
      </c>
      <c r="T77" s="1">
        <v>0</v>
      </c>
      <c r="U77" s="1">
        <v>36</v>
      </c>
      <c r="V77" s="1">
        <v>0</v>
      </c>
      <c r="W77" s="1">
        <v>0</v>
      </c>
      <c r="X77" s="1">
        <v>0</v>
      </c>
      <c r="Y77" s="1">
        <f t="shared" si="8"/>
        <v>36</v>
      </c>
      <c r="Z77" s="1">
        <v>6</v>
      </c>
      <c r="AA77" s="1">
        <v>2</v>
      </c>
      <c r="AB77" s="1">
        <f>+TDC_InfraMR[[#This Row],[Total Pasos Vehiculares a Nivel]]</f>
        <v>36</v>
      </c>
      <c r="AC77" s="1">
        <f t="shared" si="9"/>
        <v>44</v>
      </c>
      <c r="AD77" s="1">
        <v>0</v>
      </c>
      <c r="AE77" s="1">
        <v>9</v>
      </c>
      <c r="AF77" s="1">
        <v>16</v>
      </c>
      <c r="AG77" s="1">
        <f t="shared" si="10"/>
        <v>25</v>
      </c>
      <c r="AH77" s="13">
        <v>15.3</v>
      </c>
      <c r="AI77" s="13">
        <v>0</v>
      </c>
      <c r="AJ77" s="13">
        <v>0</v>
      </c>
      <c r="AK77" s="13">
        <f t="shared" si="5"/>
        <v>15.3</v>
      </c>
      <c r="AL77" s="1">
        <v>0</v>
      </c>
      <c r="AM77" s="1">
        <v>0</v>
      </c>
      <c r="AN77" s="1">
        <v>0</v>
      </c>
      <c r="AO77" s="1">
        <f t="shared" si="6"/>
        <v>0</v>
      </c>
      <c r="AP77" s="1">
        <v>18</v>
      </c>
      <c r="AQ77" s="1">
        <v>0</v>
      </c>
      <c r="AR77" s="1">
        <v>0</v>
      </c>
      <c r="AS77" s="1">
        <f>+TDC_InfraMR[[#This Row],[B.02.1 - Parque de Coches Eléctricos Motrices]]+TDC_InfraMR[[#This Row],[B.02.2 - Parque de Coches Eléctricos Motrices Remolcados Tipo R]]+TDC_InfraMR[[#This Row],[B.02.3 - Parque de Coches Eléctricos Motrices Tipo R]]</f>
        <v>18</v>
      </c>
      <c r="AT77" s="1">
        <v>0</v>
      </c>
      <c r="AU77" s="1">
        <v>0</v>
      </c>
      <c r="AV77" s="1">
        <v>0</v>
      </c>
      <c r="AW77" s="1">
        <f>+TDC_InfraMR[[#This Row],[B.03.1 - Parque de Coches Motores Motrices Remolcados]]+TDC_InfraMR[[#This Row],[B.03.2 - Parque de Coches Motores Motrices Intermedios]]+TDC_InfraMR[[#This Row],[B.03.3 - Parque de Coches Motores Motrices Cabina]]</f>
        <v>0</v>
      </c>
      <c r="AX77" s="1">
        <v>0</v>
      </c>
      <c r="AY77" s="1">
        <v>0</v>
      </c>
      <c r="AZ77" s="1">
        <v>0</v>
      </c>
      <c r="BA77" s="1">
        <v>0</v>
      </c>
      <c r="BB77" s="1">
        <v>0</v>
      </c>
      <c r="BC77" s="1">
        <f>+TDC_InfraMR[[#This Row],[B.04.1 - Parque de Coches Remolcados Clase Unica]]+TDC_InfraMR[[#This Row],[B.04.2 - Parque de Coches Remolcados Clase Unica Furgón]]+TDC_InfraMR[[#This Row],[B.04.3 - Parque de Coches Remolcados Clase Unica Cabina]]+TDC_InfraMR[[#This Row],[B.04.4 - Parque de Coches Remolcados de Larga Distancia (Turista+Pullman)]]+TDC_InfraMR[[#This Row],[B.04.5 - Parque de Coches Remolcados para Servicios Especiales (Cartoneros)]]</f>
        <v>0</v>
      </c>
      <c r="BD77" s="1">
        <v>2</v>
      </c>
      <c r="BE77" s="1">
        <v>0</v>
      </c>
      <c r="BF77" s="16">
        <v>1435</v>
      </c>
    </row>
    <row r="78" spans="1:58">
      <c r="A78" s="1">
        <v>1999</v>
      </c>
      <c r="B78" s="1" t="s">
        <v>119</v>
      </c>
      <c r="C78" s="12">
        <v>0</v>
      </c>
      <c r="D78" s="12">
        <v>0</v>
      </c>
      <c r="E78" s="12">
        <v>0</v>
      </c>
      <c r="F78" s="12">
        <v>15.3</v>
      </c>
      <c r="G78" s="12">
        <f t="shared" si="7"/>
        <v>15.3</v>
      </c>
      <c r="H78" s="12">
        <f>+TDC_InfraMR[[#This Row],[Total Líneas de Explotación ]]</f>
        <v>15.3</v>
      </c>
      <c r="I78" s="12">
        <v>15.3</v>
      </c>
      <c r="J78" s="12">
        <v>0</v>
      </c>
      <c r="K78" s="12">
        <v>0</v>
      </c>
      <c r="L78" s="12">
        <v>30.6</v>
      </c>
      <c r="M78" s="12">
        <v>1.04</v>
      </c>
      <c r="N78" s="12">
        <f>+TDC_InfraMR[[#This Row],[A.03.1 -  Longitud de Vías de Explotación No Electrificadas Troncales y Ramales (vía principal) (km)]]+TDC_InfraMR[[#This Row],[A.04.1 -  Longitud de Vías de Explotación Electrificadas Troncales y Ramales (vía principal) (km)]]</f>
        <v>30.6</v>
      </c>
      <c r="O78" s="12">
        <f>+TDC_InfraMR[[#This Row],[Total Vías (excluido Auxiliares)]]</f>
        <v>30.6</v>
      </c>
      <c r="P78" s="1">
        <v>11</v>
      </c>
      <c r="Q78" s="1">
        <v>0</v>
      </c>
      <c r="R78" s="1">
        <v>0</v>
      </c>
      <c r="S78" s="1">
        <f t="shared" si="4"/>
        <v>11</v>
      </c>
      <c r="T78" s="1">
        <v>0</v>
      </c>
      <c r="U78" s="1">
        <v>36</v>
      </c>
      <c r="V78" s="1">
        <v>0</v>
      </c>
      <c r="W78" s="1">
        <v>0</v>
      </c>
      <c r="X78" s="1">
        <v>0</v>
      </c>
      <c r="Y78" s="1">
        <f t="shared" si="8"/>
        <v>36</v>
      </c>
      <c r="Z78" s="1">
        <v>6</v>
      </c>
      <c r="AA78" s="1">
        <v>2</v>
      </c>
      <c r="AB78" s="1">
        <f>+TDC_InfraMR[[#This Row],[Total Pasos Vehiculares a Nivel]]</f>
        <v>36</v>
      </c>
      <c r="AC78" s="1">
        <f t="shared" si="9"/>
        <v>44</v>
      </c>
      <c r="AD78" s="1">
        <v>0</v>
      </c>
      <c r="AE78" s="1">
        <v>9</v>
      </c>
      <c r="AF78" s="1">
        <v>16</v>
      </c>
      <c r="AG78" s="1">
        <f t="shared" si="10"/>
        <v>25</v>
      </c>
      <c r="AH78" s="13">
        <v>15.3</v>
      </c>
      <c r="AI78" s="13">
        <v>0</v>
      </c>
      <c r="AJ78" s="13">
        <v>0</v>
      </c>
      <c r="AK78" s="13">
        <f t="shared" si="5"/>
        <v>15.3</v>
      </c>
      <c r="AL78" s="1">
        <v>0</v>
      </c>
      <c r="AM78" s="1">
        <v>0</v>
      </c>
      <c r="AN78" s="1">
        <v>0</v>
      </c>
      <c r="AO78" s="1">
        <f t="shared" si="6"/>
        <v>0</v>
      </c>
      <c r="AP78" s="1">
        <v>18</v>
      </c>
      <c r="AQ78" s="1">
        <v>0</v>
      </c>
      <c r="AR78" s="1">
        <v>0</v>
      </c>
      <c r="AS78" s="1">
        <f>+TDC_InfraMR[[#This Row],[B.02.1 - Parque de Coches Eléctricos Motrices]]+TDC_InfraMR[[#This Row],[B.02.2 - Parque de Coches Eléctricos Motrices Remolcados Tipo R]]+TDC_InfraMR[[#This Row],[B.02.3 - Parque de Coches Eléctricos Motrices Tipo R]]</f>
        <v>18</v>
      </c>
      <c r="AT78" s="1">
        <v>0</v>
      </c>
      <c r="AU78" s="1">
        <v>0</v>
      </c>
      <c r="AV78" s="1">
        <v>0</v>
      </c>
      <c r="AW78" s="1">
        <f>+TDC_InfraMR[[#This Row],[B.03.1 - Parque de Coches Motores Motrices Remolcados]]+TDC_InfraMR[[#This Row],[B.03.2 - Parque de Coches Motores Motrices Intermedios]]+TDC_InfraMR[[#This Row],[B.03.3 - Parque de Coches Motores Motrices Cabina]]</f>
        <v>0</v>
      </c>
      <c r="AX78" s="1">
        <v>0</v>
      </c>
      <c r="AY78" s="1">
        <v>0</v>
      </c>
      <c r="AZ78" s="1">
        <v>0</v>
      </c>
      <c r="BA78" s="1">
        <v>0</v>
      </c>
      <c r="BB78" s="1">
        <v>0</v>
      </c>
      <c r="BC78" s="1">
        <f>+TDC_InfraMR[[#This Row],[B.04.1 - Parque de Coches Remolcados Clase Unica]]+TDC_InfraMR[[#This Row],[B.04.2 - Parque de Coches Remolcados Clase Unica Furgón]]+TDC_InfraMR[[#This Row],[B.04.3 - Parque de Coches Remolcados Clase Unica Cabina]]+TDC_InfraMR[[#This Row],[B.04.4 - Parque de Coches Remolcados de Larga Distancia (Turista+Pullman)]]+TDC_InfraMR[[#This Row],[B.04.5 - Parque de Coches Remolcados para Servicios Especiales (Cartoneros)]]</f>
        <v>0</v>
      </c>
      <c r="BD78" s="1">
        <v>2</v>
      </c>
      <c r="BE78" s="1">
        <v>0</v>
      </c>
      <c r="BF78" s="16">
        <v>1435</v>
      </c>
    </row>
    <row r="79" spans="1:58">
      <c r="A79" s="1">
        <v>1999</v>
      </c>
      <c r="B79" s="1" t="s">
        <v>120</v>
      </c>
      <c r="C79" s="12">
        <v>0</v>
      </c>
      <c r="D79" s="12">
        <v>0</v>
      </c>
      <c r="E79" s="12">
        <v>0</v>
      </c>
      <c r="F79" s="12">
        <v>15.3</v>
      </c>
      <c r="G79" s="12">
        <f t="shared" si="7"/>
        <v>15.3</v>
      </c>
      <c r="H79" s="12">
        <f>+TDC_InfraMR[[#This Row],[Total Líneas de Explotación ]]</f>
        <v>15.3</v>
      </c>
      <c r="I79" s="12">
        <v>15.3</v>
      </c>
      <c r="J79" s="12">
        <v>0</v>
      </c>
      <c r="K79" s="12">
        <v>0</v>
      </c>
      <c r="L79" s="12">
        <v>30.6</v>
      </c>
      <c r="M79" s="12">
        <v>1.04</v>
      </c>
      <c r="N79" s="12">
        <f>+TDC_InfraMR[[#This Row],[A.03.1 -  Longitud de Vías de Explotación No Electrificadas Troncales y Ramales (vía principal) (km)]]+TDC_InfraMR[[#This Row],[A.04.1 -  Longitud de Vías de Explotación Electrificadas Troncales y Ramales (vía principal) (km)]]</f>
        <v>30.6</v>
      </c>
      <c r="O79" s="12">
        <f>+TDC_InfraMR[[#This Row],[Total Vías (excluido Auxiliares)]]</f>
        <v>30.6</v>
      </c>
      <c r="P79" s="1">
        <v>11</v>
      </c>
      <c r="Q79" s="1">
        <v>0</v>
      </c>
      <c r="R79" s="1">
        <v>0</v>
      </c>
      <c r="S79" s="1">
        <f t="shared" si="4"/>
        <v>11</v>
      </c>
      <c r="T79" s="1">
        <v>0</v>
      </c>
      <c r="U79" s="1">
        <v>36</v>
      </c>
      <c r="V79" s="1">
        <v>0</v>
      </c>
      <c r="W79" s="1">
        <v>0</v>
      </c>
      <c r="X79" s="1">
        <v>0</v>
      </c>
      <c r="Y79" s="1">
        <f t="shared" si="8"/>
        <v>36</v>
      </c>
      <c r="Z79" s="1">
        <v>6</v>
      </c>
      <c r="AA79" s="1">
        <v>2</v>
      </c>
      <c r="AB79" s="1">
        <f>+TDC_InfraMR[[#This Row],[Total Pasos Vehiculares a Nivel]]</f>
        <v>36</v>
      </c>
      <c r="AC79" s="1">
        <f t="shared" si="9"/>
        <v>44</v>
      </c>
      <c r="AD79" s="1">
        <v>0</v>
      </c>
      <c r="AE79" s="1">
        <v>9</v>
      </c>
      <c r="AF79" s="1">
        <v>16</v>
      </c>
      <c r="AG79" s="1">
        <f t="shared" si="10"/>
        <v>25</v>
      </c>
      <c r="AH79" s="13">
        <v>15.3</v>
      </c>
      <c r="AI79" s="13">
        <v>0</v>
      </c>
      <c r="AJ79" s="13">
        <v>0</v>
      </c>
      <c r="AK79" s="13">
        <f t="shared" si="5"/>
        <v>15.3</v>
      </c>
      <c r="AL79" s="1">
        <v>0</v>
      </c>
      <c r="AM79" s="1">
        <v>0</v>
      </c>
      <c r="AN79" s="1">
        <v>0</v>
      </c>
      <c r="AO79" s="1">
        <f t="shared" si="6"/>
        <v>0</v>
      </c>
      <c r="AP79" s="1">
        <v>18</v>
      </c>
      <c r="AQ79" s="1">
        <v>0</v>
      </c>
      <c r="AR79" s="1">
        <v>0</v>
      </c>
      <c r="AS79" s="1">
        <f>+TDC_InfraMR[[#This Row],[B.02.1 - Parque de Coches Eléctricos Motrices]]+TDC_InfraMR[[#This Row],[B.02.2 - Parque de Coches Eléctricos Motrices Remolcados Tipo R]]+TDC_InfraMR[[#This Row],[B.02.3 - Parque de Coches Eléctricos Motrices Tipo R]]</f>
        <v>18</v>
      </c>
      <c r="AT79" s="1">
        <v>0</v>
      </c>
      <c r="AU79" s="1">
        <v>0</v>
      </c>
      <c r="AV79" s="1">
        <v>0</v>
      </c>
      <c r="AW79" s="1">
        <f>+TDC_InfraMR[[#This Row],[B.03.1 - Parque de Coches Motores Motrices Remolcados]]+TDC_InfraMR[[#This Row],[B.03.2 - Parque de Coches Motores Motrices Intermedios]]+TDC_InfraMR[[#This Row],[B.03.3 - Parque de Coches Motores Motrices Cabina]]</f>
        <v>0</v>
      </c>
      <c r="AX79" s="1">
        <v>0</v>
      </c>
      <c r="AY79" s="1">
        <v>0</v>
      </c>
      <c r="AZ79" s="1">
        <v>0</v>
      </c>
      <c r="BA79" s="1">
        <v>0</v>
      </c>
      <c r="BB79" s="1">
        <v>0</v>
      </c>
      <c r="BC79" s="1">
        <f>+TDC_InfraMR[[#This Row],[B.04.1 - Parque de Coches Remolcados Clase Unica]]+TDC_InfraMR[[#This Row],[B.04.2 - Parque de Coches Remolcados Clase Unica Furgón]]+TDC_InfraMR[[#This Row],[B.04.3 - Parque de Coches Remolcados Clase Unica Cabina]]+TDC_InfraMR[[#This Row],[B.04.4 - Parque de Coches Remolcados de Larga Distancia (Turista+Pullman)]]+TDC_InfraMR[[#This Row],[B.04.5 - Parque de Coches Remolcados para Servicios Especiales (Cartoneros)]]</f>
        <v>0</v>
      </c>
      <c r="BD79" s="1">
        <v>2</v>
      </c>
      <c r="BE79" s="1">
        <v>0</v>
      </c>
      <c r="BF79" s="16">
        <v>1435</v>
      </c>
    </row>
    <row r="80" spans="1:58">
      <c r="A80" s="1">
        <v>1999</v>
      </c>
      <c r="B80" s="1" t="s">
        <v>121</v>
      </c>
      <c r="C80" s="12">
        <v>0</v>
      </c>
      <c r="D80" s="12">
        <v>0</v>
      </c>
      <c r="E80" s="12">
        <v>0</v>
      </c>
      <c r="F80" s="12">
        <v>15.3</v>
      </c>
      <c r="G80" s="12">
        <f t="shared" si="7"/>
        <v>15.3</v>
      </c>
      <c r="H80" s="12">
        <f>+TDC_InfraMR[[#This Row],[Total Líneas de Explotación ]]</f>
        <v>15.3</v>
      </c>
      <c r="I80" s="12">
        <v>15.3</v>
      </c>
      <c r="J80" s="12">
        <v>0</v>
      </c>
      <c r="K80" s="12">
        <v>0</v>
      </c>
      <c r="L80" s="12">
        <v>30.6</v>
      </c>
      <c r="M80" s="12">
        <v>1.04</v>
      </c>
      <c r="N80" s="12">
        <f>+TDC_InfraMR[[#This Row],[A.03.1 -  Longitud de Vías de Explotación No Electrificadas Troncales y Ramales (vía principal) (km)]]+TDC_InfraMR[[#This Row],[A.04.1 -  Longitud de Vías de Explotación Electrificadas Troncales y Ramales (vía principal) (km)]]</f>
        <v>30.6</v>
      </c>
      <c r="O80" s="12">
        <f>+TDC_InfraMR[[#This Row],[Total Vías (excluido Auxiliares)]]</f>
        <v>30.6</v>
      </c>
      <c r="P80" s="1">
        <v>11</v>
      </c>
      <c r="Q80" s="1">
        <v>0</v>
      </c>
      <c r="R80" s="1">
        <v>0</v>
      </c>
      <c r="S80" s="1">
        <f t="shared" si="4"/>
        <v>11</v>
      </c>
      <c r="T80" s="1">
        <v>0</v>
      </c>
      <c r="U80" s="1">
        <v>36</v>
      </c>
      <c r="V80" s="1">
        <v>0</v>
      </c>
      <c r="W80" s="1">
        <v>0</v>
      </c>
      <c r="X80" s="1">
        <v>0</v>
      </c>
      <c r="Y80" s="1">
        <f t="shared" si="8"/>
        <v>36</v>
      </c>
      <c r="Z80" s="1">
        <v>6</v>
      </c>
      <c r="AA80" s="1">
        <v>2</v>
      </c>
      <c r="AB80" s="1">
        <f>+TDC_InfraMR[[#This Row],[Total Pasos Vehiculares a Nivel]]</f>
        <v>36</v>
      </c>
      <c r="AC80" s="1">
        <f t="shared" si="9"/>
        <v>44</v>
      </c>
      <c r="AD80" s="1">
        <v>0</v>
      </c>
      <c r="AE80" s="1">
        <v>9</v>
      </c>
      <c r="AF80" s="1">
        <v>16</v>
      </c>
      <c r="AG80" s="1">
        <f t="shared" si="10"/>
        <v>25</v>
      </c>
      <c r="AH80" s="13">
        <v>15.3</v>
      </c>
      <c r="AI80" s="13">
        <v>0</v>
      </c>
      <c r="AJ80" s="13">
        <v>0</v>
      </c>
      <c r="AK80" s="13">
        <f t="shared" si="5"/>
        <v>15.3</v>
      </c>
      <c r="AL80" s="1">
        <v>0</v>
      </c>
      <c r="AM80" s="1">
        <v>0</v>
      </c>
      <c r="AN80" s="1">
        <v>0</v>
      </c>
      <c r="AO80" s="1">
        <f t="shared" si="6"/>
        <v>0</v>
      </c>
      <c r="AP80" s="1">
        <v>18</v>
      </c>
      <c r="AQ80" s="1">
        <v>0</v>
      </c>
      <c r="AR80" s="1">
        <v>0</v>
      </c>
      <c r="AS80" s="1">
        <f>+TDC_InfraMR[[#This Row],[B.02.1 - Parque de Coches Eléctricos Motrices]]+TDC_InfraMR[[#This Row],[B.02.2 - Parque de Coches Eléctricos Motrices Remolcados Tipo R]]+TDC_InfraMR[[#This Row],[B.02.3 - Parque de Coches Eléctricos Motrices Tipo R]]</f>
        <v>18</v>
      </c>
      <c r="AT80" s="1">
        <v>0</v>
      </c>
      <c r="AU80" s="1">
        <v>0</v>
      </c>
      <c r="AV80" s="1">
        <v>0</v>
      </c>
      <c r="AW80" s="1">
        <f>+TDC_InfraMR[[#This Row],[B.03.1 - Parque de Coches Motores Motrices Remolcados]]+TDC_InfraMR[[#This Row],[B.03.2 - Parque de Coches Motores Motrices Intermedios]]+TDC_InfraMR[[#This Row],[B.03.3 - Parque de Coches Motores Motrices Cabina]]</f>
        <v>0</v>
      </c>
      <c r="AX80" s="1">
        <v>0</v>
      </c>
      <c r="AY80" s="1">
        <v>0</v>
      </c>
      <c r="AZ80" s="1">
        <v>0</v>
      </c>
      <c r="BA80" s="1">
        <v>0</v>
      </c>
      <c r="BB80" s="1">
        <v>0</v>
      </c>
      <c r="BC80" s="1">
        <f>+TDC_InfraMR[[#This Row],[B.04.1 - Parque de Coches Remolcados Clase Unica]]+TDC_InfraMR[[#This Row],[B.04.2 - Parque de Coches Remolcados Clase Unica Furgón]]+TDC_InfraMR[[#This Row],[B.04.3 - Parque de Coches Remolcados Clase Unica Cabina]]+TDC_InfraMR[[#This Row],[B.04.4 - Parque de Coches Remolcados de Larga Distancia (Turista+Pullman)]]+TDC_InfraMR[[#This Row],[B.04.5 - Parque de Coches Remolcados para Servicios Especiales (Cartoneros)]]</f>
        <v>0</v>
      </c>
      <c r="BD80" s="1">
        <v>2</v>
      </c>
      <c r="BE80" s="1">
        <v>0</v>
      </c>
      <c r="BF80" s="16">
        <v>1435</v>
      </c>
    </row>
    <row r="81" spans="1:58">
      <c r="A81" s="1">
        <v>1999</v>
      </c>
      <c r="B81" s="1" t="s">
        <v>122</v>
      </c>
      <c r="C81" s="12">
        <v>0</v>
      </c>
      <c r="D81" s="12">
        <v>0</v>
      </c>
      <c r="E81" s="12">
        <v>0</v>
      </c>
      <c r="F81" s="12">
        <v>15.3</v>
      </c>
      <c r="G81" s="12">
        <f t="shared" si="7"/>
        <v>15.3</v>
      </c>
      <c r="H81" s="12">
        <f>+TDC_InfraMR[[#This Row],[Total Líneas de Explotación ]]</f>
        <v>15.3</v>
      </c>
      <c r="I81" s="12">
        <v>15.3</v>
      </c>
      <c r="J81" s="12">
        <v>0</v>
      </c>
      <c r="K81" s="12">
        <v>0</v>
      </c>
      <c r="L81" s="12">
        <v>30.6</v>
      </c>
      <c r="M81" s="12">
        <v>1.04</v>
      </c>
      <c r="N81" s="12">
        <f>+TDC_InfraMR[[#This Row],[A.03.1 -  Longitud de Vías de Explotación No Electrificadas Troncales y Ramales (vía principal) (km)]]+TDC_InfraMR[[#This Row],[A.04.1 -  Longitud de Vías de Explotación Electrificadas Troncales y Ramales (vía principal) (km)]]</f>
        <v>30.6</v>
      </c>
      <c r="O81" s="12">
        <f>+TDC_InfraMR[[#This Row],[Total Vías (excluido Auxiliares)]]</f>
        <v>30.6</v>
      </c>
      <c r="P81" s="1">
        <v>11</v>
      </c>
      <c r="Q81" s="1">
        <v>0</v>
      </c>
      <c r="R81" s="1">
        <v>0</v>
      </c>
      <c r="S81" s="1">
        <f t="shared" si="4"/>
        <v>11</v>
      </c>
      <c r="T81" s="1">
        <v>0</v>
      </c>
      <c r="U81" s="1">
        <v>36</v>
      </c>
      <c r="V81" s="1">
        <v>0</v>
      </c>
      <c r="W81" s="1">
        <v>0</v>
      </c>
      <c r="X81" s="1">
        <v>0</v>
      </c>
      <c r="Y81" s="1">
        <f t="shared" si="8"/>
        <v>36</v>
      </c>
      <c r="Z81" s="1">
        <v>6</v>
      </c>
      <c r="AA81" s="1">
        <v>2</v>
      </c>
      <c r="AB81" s="1">
        <f>+TDC_InfraMR[[#This Row],[Total Pasos Vehiculares a Nivel]]</f>
        <v>36</v>
      </c>
      <c r="AC81" s="1">
        <f t="shared" si="9"/>
        <v>44</v>
      </c>
      <c r="AD81" s="1">
        <v>0</v>
      </c>
      <c r="AE81" s="1">
        <v>9</v>
      </c>
      <c r="AF81" s="1">
        <v>16</v>
      </c>
      <c r="AG81" s="1">
        <f t="shared" si="10"/>
        <v>25</v>
      </c>
      <c r="AH81" s="13">
        <v>15.3</v>
      </c>
      <c r="AI81" s="13">
        <v>0</v>
      </c>
      <c r="AJ81" s="13">
        <v>0</v>
      </c>
      <c r="AK81" s="13">
        <f t="shared" si="5"/>
        <v>15.3</v>
      </c>
      <c r="AL81" s="1">
        <v>0</v>
      </c>
      <c r="AM81" s="1">
        <v>0</v>
      </c>
      <c r="AN81" s="1">
        <v>0</v>
      </c>
      <c r="AO81" s="1">
        <f t="shared" si="6"/>
        <v>0</v>
      </c>
      <c r="AP81" s="1">
        <v>18</v>
      </c>
      <c r="AQ81" s="1">
        <v>0</v>
      </c>
      <c r="AR81" s="1">
        <v>0</v>
      </c>
      <c r="AS81" s="1">
        <f>+TDC_InfraMR[[#This Row],[B.02.1 - Parque de Coches Eléctricos Motrices]]+TDC_InfraMR[[#This Row],[B.02.2 - Parque de Coches Eléctricos Motrices Remolcados Tipo R]]+TDC_InfraMR[[#This Row],[B.02.3 - Parque de Coches Eléctricos Motrices Tipo R]]</f>
        <v>18</v>
      </c>
      <c r="AT81" s="1">
        <v>0</v>
      </c>
      <c r="AU81" s="1">
        <v>0</v>
      </c>
      <c r="AV81" s="1">
        <v>0</v>
      </c>
      <c r="AW81" s="1">
        <f>+TDC_InfraMR[[#This Row],[B.03.1 - Parque de Coches Motores Motrices Remolcados]]+TDC_InfraMR[[#This Row],[B.03.2 - Parque de Coches Motores Motrices Intermedios]]+TDC_InfraMR[[#This Row],[B.03.3 - Parque de Coches Motores Motrices Cabina]]</f>
        <v>0</v>
      </c>
      <c r="AX81" s="1">
        <v>0</v>
      </c>
      <c r="AY81" s="1">
        <v>0</v>
      </c>
      <c r="AZ81" s="1">
        <v>0</v>
      </c>
      <c r="BA81" s="1">
        <v>0</v>
      </c>
      <c r="BB81" s="1">
        <v>0</v>
      </c>
      <c r="BC81" s="1">
        <f>+TDC_InfraMR[[#This Row],[B.04.1 - Parque de Coches Remolcados Clase Unica]]+TDC_InfraMR[[#This Row],[B.04.2 - Parque de Coches Remolcados Clase Unica Furgón]]+TDC_InfraMR[[#This Row],[B.04.3 - Parque de Coches Remolcados Clase Unica Cabina]]+TDC_InfraMR[[#This Row],[B.04.4 - Parque de Coches Remolcados de Larga Distancia (Turista+Pullman)]]+TDC_InfraMR[[#This Row],[B.04.5 - Parque de Coches Remolcados para Servicios Especiales (Cartoneros)]]</f>
        <v>0</v>
      </c>
      <c r="BD81" s="1">
        <v>2</v>
      </c>
      <c r="BE81" s="1">
        <v>0</v>
      </c>
      <c r="BF81" s="16">
        <v>1435</v>
      </c>
    </row>
    <row r="82" spans="1:58">
      <c r="A82" s="1">
        <v>1999</v>
      </c>
      <c r="B82" s="1" t="s">
        <v>123</v>
      </c>
      <c r="C82" s="12">
        <v>0</v>
      </c>
      <c r="D82" s="12">
        <v>0</v>
      </c>
      <c r="E82" s="12">
        <v>0</v>
      </c>
      <c r="F82" s="12">
        <v>15.3</v>
      </c>
      <c r="G82" s="12">
        <f t="shared" si="7"/>
        <v>15.3</v>
      </c>
      <c r="H82" s="12">
        <f>+TDC_InfraMR[[#This Row],[Total Líneas de Explotación ]]</f>
        <v>15.3</v>
      </c>
      <c r="I82" s="12">
        <v>15.3</v>
      </c>
      <c r="J82" s="12">
        <v>0</v>
      </c>
      <c r="K82" s="12">
        <v>0</v>
      </c>
      <c r="L82" s="12">
        <v>30.6</v>
      </c>
      <c r="M82" s="12">
        <v>1.04</v>
      </c>
      <c r="N82" s="12">
        <f>+TDC_InfraMR[[#This Row],[A.03.1 -  Longitud de Vías de Explotación No Electrificadas Troncales y Ramales (vía principal) (km)]]+TDC_InfraMR[[#This Row],[A.04.1 -  Longitud de Vías de Explotación Electrificadas Troncales y Ramales (vía principal) (km)]]</f>
        <v>30.6</v>
      </c>
      <c r="O82" s="12">
        <f>+TDC_InfraMR[[#This Row],[Total Vías (excluido Auxiliares)]]</f>
        <v>30.6</v>
      </c>
      <c r="P82" s="1">
        <v>11</v>
      </c>
      <c r="Q82" s="1">
        <v>0</v>
      </c>
      <c r="R82" s="1">
        <v>0</v>
      </c>
      <c r="S82" s="1">
        <f t="shared" si="4"/>
        <v>11</v>
      </c>
      <c r="T82" s="1">
        <v>0</v>
      </c>
      <c r="U82" s="1">
        <v>36</v>
      </c>
      <c r="V82" s="1">
        <v>0</v>
      </c>
      <c r="W82" s="1">
        <v>0</v>
      </c>
      <c r="X82" s="1">
        <v>0</v>
      </c>
      <c r="Y82" s="1">
        <f t="shared" si="8"/>
        <v>36</v>
      </c>
      <c r="Z82" s="1">
        <v>6</v>
      </c>
      <c r="AA82" s="1">
        <v>2</v>
      </c>
      <c r="AB82" s="1">
        <f>+TDC_InfraMR[[#This Row],[Total Pasos Vehiculares a Nivel]]</f>
        <v>36</v>
      </c>
      <c r="AC82" s="1">
        <f t="shared" si="9"/>
        <v>44</v>
      </c>
      <c r="AD82" s="1">
        <v>0</v>
      </c>
      <c r="AE82" s="1">
        <v>9</v>
      </c>
      <c r="AF82" s="1">
        <v>16</v>
      </c>
      <c r="AG82" s="1">
        <f t="shared" si="10"/>
        <v>25</v>
      </c>
      <c r="AH82" s="13">
        <v>15.3</v>
      </c>
      <c r="AI82" s="13">
        <v>0</v>
      </c>
      <c r="AJ82" s="13">
        <v>0</v>
      </c>
      <c r="AK82" s="13">
        <f t="shared" si="5"/>
        <v>15.3</v>
      </c>
      <c r="AL82" s="1">
        <v>0</v>
      </c>
      <c r="AM82" s="1">
        <v>0</v>
      </c>
      <c r="AN82" s="1">
        <v>0</v>
      </c>
      <c r="AO82" s="1">
        <f t="shared" si="6"/>
        <v>0</v>
      </c>
      <c r="AP82" s="1">
        <v>18</v>
      </c>
      <c r="AQ82" s="1">
        <v>0</v>
      </c>
      <c r="AR82" s="1">
        <v>0</v>
      </c>
      <c r="AS82" s="1">
        <f>+TDC_InfraMR[[#This Row],[B.02.1 - Parque de Coches Eléctricos Motrices]]+TDC_InfraMR[[#This Row],[B.02.2 - Parque de Coches Eléctricos Motrices Remolcados Tipo R]]+TDC_InfraMR[[#This Row],[B.02.3 - Parque de Coches Eléctricos Motrices Tipo R]]</f>
        <v>18</v>
      </c>
      <c r="AT82" s="1">
        <v>0</v>
      </c>
      <c r="AU82" s="1">
        <v>0</v>
      </c>
      <c r="AV82" s="1">
        <v>0</v>
      </c>
      <c r="AW82" s="1">
        <f>+TDC_InfraMR[[#This Row],[B.03.1 - Parque de Coches Motores Motrices Remolcados]]+TDC_InfraMR[[#This Row],[B.03.2 - Parque de Coches Motores Motrices Intermedios]]+TDC_InfraMR[[#This Row],[B.03.3 - Parque de Coches Motores Motrices Cabina]]</f>
        <v>0</v>
      </c>
      <c r="AX82" s="1">
        <v>0</v>
      </c>
      <c r="AY82" s="1">
        <v>0</v>
      </c>
      <c r="AZ82" s="1">
        <v>0</v>
      </c>
      <c r="BA82" s="1">
        <v>0</v>
      </c>
      <c r="BB82" s="1">
        <v>0</v>
      </c>
      <c r="BC82" s="1">
        <f>+TDC_InfraMR[[#This Row],[B.04.1 - Parque de Coches Remolcados Clase Unica]]+TDC_InfraMR[[#This Row],[B.04.2 - Parque de Coches Remolcados Clase Unica Furgón]]+TDC_InfraMR[[#This Row],[B.04.3 - Parque de Coches Remolcados Clase Unica Cabina]]+TDC_InfraMR[[#This Row],[B.04.4 - Parque de Coches Remolcados de Larga Distancia (Turista+Pullman)]]+TDC_InfraMR[[#This Row],[B.04.5 - Parque de Coches Remolcados para Servicios Especiales (Cartoneros)]]</f>
        <v>0</v>
      </c>
      <c r="BD82" s="1">
        <v>2</v>
      </c>
      <c r="BE82" s="1">
        <v>0</v>
      </c>
      <c r="BF82" s="16">
        <v>1435</v>
      </c>
    </row>
    <row r="83" spans="1:58">
      <c r="A83" s="1">
        <v>1999</v>
      </c>
      <c r="B83" s="1" t="s">
        <v>124</v>
      </c>
      <c r="C83" s="12">
        <v>0</v>
      </c>
      <c r="D83" s="12">
        <v>0</v>
      </c>
      <c r="E83" s="12">
        <v>0</v>
      </c>
      <c r="F83" s="12">
        <v>15.3</v>
      </c>
      <c r="G83" s="12">
        <f t="shared" si="7"/>
        <v>15.3</v>
      </c>
      <c r="H83" s="12">
        <f>+TDC_InfraMR[[#This Row],[Total Líneas de Explotación ]]</f>
        <v>15.3</v>
      </c>
      <c r="I83" s="12">
        <v>15.3</v>
      </c>
      <c r="J83" s="12">
        <v>0</v>
      </c>
      <c r="K83" s="12">
        <v>0</v>
      </c>
      <c r="L83" s="12">
        <v>30.6</v>
      </c>
      <c r="M83" s="12">
        <v>1.04</v>
      </c>
      <c r="N83" s="12">
        <f>+TDC_InfraMR[[#This Row],[A.03.1 -  Longitud de Vías de Explotación No Electrificadas Troncales y Ramales (vía principal) (km)]]+TDC_InfraMR[[#This Row],[A.04.1 -  Longitud de Vías de Explotación Electrificadas Troncales y Ramales (vía principal) (km)]]</f>
        <v>30.6</v>
      </c>
      <c r="O83" s="12">
        <f>+TDC_InfraMR[[#This Row],[Total Vías (excluido Auxiliares)]]</f>
        <v>30.6</v>
      </c>
      <c r="P83" s="1">
        <v>11</v>
      </c>
      <c r="Q83" s="1">
        <v>0</v>
      </c>
      <c r="R83" s="1">
        <v>0</v>
      </c>
      <c r="S83" s="1">
        <f t="shared" si="4"/>
        <v>11</v>
      </c>
      <c r="T83" s="1">
        <v>0</v>
      </c>
      <c r="U83" s="1">
        <v>36</v>
      </c>
      <c r="V83" s="1">
        <v>0</v>
      </c>
      <c r="W83" s="1">
        <v>0</v>
      </c>
      <c r="X83" s="1">
        <v>0</v>
      </c>
      <c r="Y83" s="1">
        <f t="shared" si="8"/>
        <v>36</v>
      </c>
      <c r="Z83" s="1">
        <v>6</v>
      </c>
      <c r="AA83" s="1">
        <v>2</v>
      </c>
      <c r="AB83" s="1">
        <f>+TDC_InfraMR[[#This Row],[Total Pasos Vehiculares a Nivel]]</f>
        <v>36</v>
      </c>
      <c r="AC83" s="1">
        <f t="shared" si="9"/>
        <v>44</v>
      </c>
      <c r="AD83" s="1">
        <v>0</v>
      </c>
      <c r="AE83" s="1">
        <v>9</v>
      </c>
      <c r="AF83" s="1">
        <v>16</v>
      </c>
      <c r="AG83" s="1">
        <f t="shared" si="10"/>
        <v>25</v>
      </c>
      <c r="AH83" s="13">
        <v>15.3</v>
      </c>
      <c r="AI83" s="13">
        <v>0</v>
      </c>
      <c r="AJ83" s="13">
        <v>0</v>
      </c>
      <c r="AK83" s="13">
        <f t="shared" si="5"/>
        <v>15.3</v>
      </c>
      <c r="AL83" s="1">
        <v>0</v>
      </c>
      <c r="AM83" s="1">
        <v>0</v>
      </c>
      <c r="AN83" s="1">
        <v>0</v>
      </c>
      <c r="AO83" s="1">
        <f t="shared" si="6"/>
        <v>0</v>
      </c>
      <c r="AP83" s="1">
        <v>18</v>
      </c>
      <c r="AQ83" s="1">
        <v>0</v>
      </c>
      <c r="AR83" s="1">
        <v>0</v>
      </c>
      <c r="AS83" s="1">
        <f>+TDC_InfraMR[[#This Row],[B.02.1 - Parque de Coches Eléctricos Motrices]]+TDC_InfraMR[[#This Row],[B.02.2 - Parque de Coches Eléctricos Motrices Remolcados Tipo R]]+TDC_InfraMR[[#This Row],[B.02.3 - Parque de Coches Eléctricos Motrices Tipo R]]</f>
        <v>18</v>
      </c>
      <c r="AT83" s="1">
        <v>0</v>
      </c>
      <c r="AU83" s="1">
        <v>0</v>
      </c>
      <c r="AV83" s="1">
        <v>0</v>
      </c>
      <c r="AW83" s="1">
        <f>+TDC_InfraMR[[#This Row],[B.03.1 - Parque de Coches Motores Motrices Remolcados]]+TDC_InfraMR[[#This Row],[B.03.2 - Parque de Coches Motores Motrices Intermedios]]+TDC_InfraMR[[#This Row],[B.03.3 - Parque de Coches Motores Motrices Cabina]]</f>
        <v>0</v>
      </c>
      <c r="AX83" s="1">
        <v>0</v>
      </c>
      <c r="AY83" s="1">
        <v>0</v>
      </c>
      <c r="AZ83" s="1">
        <v>0</v>
      </c>
      <c r="BA83" s="1">
        <v>0</v>
      </c>
      <c r="BB83" s="1">
        <v>0</v>
      </c>
      <c r="BC83" s="1">
        <f>+TDC_InfraMR[[#This Row],[B.04.1 - Parque de Coches Remolcados Clase Unica]]+TDC_InfraMR[[#This Row],[B.04.2 - Parque de Coches Remolcados Clase Unica Furgón]]+TDC_InfraMR[[#This Row],[B.04.3 - Parque de Coches Remolcados Clase Unica Cabina]]+TDC_InfraMR[[#This Row],[B.04.4 - Parque de Coches Remolcados de Larga Distancia (Turista+Pullman)]]+TDC_InfraMR[[#This Row],[B.04.5 - Parque de Coches Remolcados para Servicios Especiales (Cartoneros)]]</f>
        <v>0</v>
      </c>
      <c r="BD83" s="1">
        <v>2</v>
      </c>
      <c r="BE83" s="1">
        <v>0</v>
      </c>
      <c r="BF83" s="16">
        <v>1435</v>
      </c>
    </row>
    <row r="84" spans="1:58">
      <c r="A84" s="1">
        <v>1999</v>
      </c>
      <c r="B84" s="1" t="s">
        <v>125</v>
      </c>
      <c r="C84" s="12">
        <v>0</v>
      </c>
      <c r="D84" s="12">
        <v>0</v>
      </c>
      <c r="E84" s="12">
        <v>0</v>
      </c>
      <c r="F84" s="12">
        <v>15.3</v>
      </c>
      <c r="G84" s="12">
        <f t="shared" si="7"/>
        <v>15.3</v>
      </c>
      <c r="H84" s="12">
        <f>+TDC_InfraMR[[#This Row],[Total Líneas de Explotación ]]</f>
        <v>15.3</v>
      </c>
      <c r="I84" s="12">
        <v>15.3</v>
      </c>
      <c r="J84" s="12">
        <v>0</v>
      </c>
      <c r="K84" s="12">
        <v>0</v>
      </c>
      <c r="L84" s="12">
        <v>30.6</v>
      </c>
      <c r="M84" s="12">
        <v>1.04</v>
      </c>
      <c r="N84" s="12">
        <f>+TDC_InfraMR[[#This Row],[A.03.1 -  Longitud de Vías de Explotación No Electrificadas Troncales y Ramales (vía principal) (km)]]+TDC_InfraMR[[#This Row],[A.04.1 -  Longitud de Vías de Explotación Electrificadas Troncales y Ramales (vía principal) (km)]]</f>
        <v>30.6</v>
      </c>
      <c r="O84" s="12">
        <f>+TDC_InfraMR[[#This Row],[Total Vías (excluido Auxiliares)]]</f>
        <v>30.6</v>
      </c>
      <c r="P84" s="1">
        <v>11</v>
      </c>
      <c r="Q84" s="1">
        <v>0</v>
      </c>
      <c r="R84" s="1">
        <v>0</v>
      </c>
      <c r="S84" s="1">
        <f t="shared" si="4"/>
        <v>11</v>
      </c>
      <c r="T84" s="1">
        <v>0</v>
      </c>
      <c r="U84" s="1">
        <v>36</v>
      </c>
      <c r="V84" s="1">
        <v>0</v>
      </c>
      <c r="W84" s="1">
        <v>0</v>
      </c>
      <c r="X84" s="1">
        <v>0</v>
      </c>
      <c r="Y84" s="1">
        <f t="shared" si="8"/>
        <v>36</v>
      </c>
      <c r="Z84" s="1">
        <v>6</v>
      </c>
      <c r="AA84" s="1">
        <v>2</v>
      </c>
      <c r="AB84" s="1">
        <f>+TDC_InfraMR[[#This Row],[Total Pasos Vehiculares a Nivel]]</f>
        <v>36</v>
      </c>
      <c r="AC84" s="1">
        <f t="shared" si="9"/>
        <v>44</v>
      </c>
      <c r="AD84" s="1">
        <v>0</v>
      </c>
      <c r="AE84" s="1">
        <v>9</v>
      </c>
      <c r="AF84" s="1">
        <v>16</v>
      </c>
      <c r="AG84" s="1">
        <f t="shared" si="10"/>
        <v>25</v>
      </c>
      <c r="AH84" s="13">
        <v>15.3</v>
      </c>
      <c r="AI84" s="13">
        <v>0</v>
      </c>
      <c r="AJ84" s="13">
        <v>0</v>
      </c>
      <c r="AK84" s="13">
        <f t="shared" si="5"/>
        <v>15.3</v>
      </c>
      <c r="AL84" s="1">
        <v>0</v>
      </c>
      <c r="AM84" s="1">
        <v>0</v>
      </c>
      <c r="AN84" s="1">
        <v>0</v>
      </c>
      <c r="AO84" s="1">
        <f t="shared" si="6"/>
        <v>0</v>
      </c>
      <c r="AP84" s="1">
        <v>18</v>
      </c>
      <c r="AQ84" s="1">
        <v>0</v>
      </c>
      <c r="AR84" s="1">
        <v>0</v>
      </c>
      <c r="AS84" s="1">
        <f>+TDC_InfraMR[[#This Row],[B.02.1 - Parque de Coches Eléctricos Motrices]]+TDC_InfraMR[[#This Row],[B.02.2 - Parque de Coches Eléctricos Motrices Remolcados Tipo R]]+TDC_InfraMR[[#This Row],[B.02.3 - Parque de Coches Eléctricos Motrices Tipo R]]</f>
        <v>18</v>
      </c>
      <c r="AT84" s="1">
        <v>0</v>
      </c>
      <c r="AU84" s="1">
        <v>0</v>
      </c>
      <c r="AV84" s="1">
        <v>0</v>
      </c>
      <c r="AW84" s="1">
        <f>+TDC_InfraMR[[#This Row],[B.03.1 - Parque de Coches Motores Motrices Remolcados]]+TDC_InfraMR[[#This Row],[B.03.2 - Parque de Coches Motores Motrices Intermedios]]+TDC_InfraMR[[#This Row],[B.03.3 - Parque de Coches Motores Motrices Cabina]]</f>
        <v>0</v>
      </c>
      <c r="AX84" s="1">
        <v>0</v>
      </c>
      <c r="AY84" s="1">
        <v>0</v>
      </c>
      <c r="AZ84" s="1">
        <v>0</v>
      </c>
      <c r="BA84" s="1">
        <v>0</v>
      </c>
      <c r="BB84" s="1">
        <v>0</v>
      </c>
      <c r="BC84" s="1">
        <f>+TDC_InfraMR[[#This Row],[B.04.1 - Parque de Coches Remolcados Clase Unica]]+TDC_InfraMR[[#This Row],[B.04.2 - Parque de Coches Remolcados Clase Unica Furgón]]+TDC_InfraMR[[#This Row],[B.04.3 - Parque de Coches Remolcados Clase Unica Cabina]]+TDC_InfraMR[[#This Row],[B.04.4 - Parque de Coches Remolcados de Larga Distancia (Turista+Pullman)]]+TDC_InfraMR[[#This Row],[B.04.5 - Parque de Coches Remolcados para Servicios Especiales (Cartoneros)]]</f>
        <v>0</v>
      </c>
      <c r="BD84" s="1">
        <v>2</v>
      </c>
      <c r="BE84" s="1">
        <v>0</v>
      </c>
      <c r="BF84" s="16">
        <v>1435</v>
      </c>
    </row>
    <row r="85" spans="1:58">
      <c r="A85" s="1">
        <v>1999</v>
      </c>
      <c r="B85" s="1" t="s">
        <v>126</v>
      </c>
      <c r="C85" s="12">
        <v>0</v>
      </c>
      <c r="D85" s="12">
        <v>0</v>
      </c>
      <c r="E85" s="12">
        <v>0</v>
      </c>
      <c r="F85" s="12">
        <v>15.3</v>
      </c>
      <c r="G85" s="12">
        <f t="shared" si="7"/>
        <v>15.3</v>
      </c>
      <c r="H85" s="12">
        <f>+TDC_InfraMR[[#This Row],[Total Líneas de Explotación ]]</f>
        <v>15.3</v>
      </c>
      <c r="I85" s="12">
        <v>15.3</v>
      </c>
      <c r="J85" s="12">
        <v>0</v>
      </c>
      <c r="K85" s="12">
        <v>0</v>
      </c>
      <c r="L85" s="12">
        <v>30.6</v>
      </c>
      <c r="M85" s="12">
        <v>1.04</v>
      </c>
      <c r="N85" s="12">
        <f>+TDC_InfraMR[[#This Row],[A.03.1 -  Longitud de Vías de Explotación No Electrificadas Troncales y Ramales (vía principal) (km)]]+TDC_InfraMR[[#This Row],[A.04.1 -  Longitud de Vías de Explotación Electrificadas Troncales y Ramales (vía principal) (km)]]</f>
        <v>30.6</v>
      </c>
      <c r="O85" s="12">
        <f>+TDC_InfraMR[[#This Row],[Total Vías (excluido Auxiliares)]]</f>
        <v>30.6</v>
      </c>
      <c r="P85" s="1">
        <v>11</v>
      </c>
      <c r="Q85" s="1">
        <v>0</v>
      </c>
      <c r="R85" s="1">
        <v>0</v>
      </c>
      <c r="S85" s="1">
        <f t="shared" si="4"/>
        <v>11</v>
      </c>
      <c r="T85" s="1">
        <v>0</v>
      </c>
      <c r="U85" s="1">
        <v>36</v>
      </c>
      <c r="V85" s="1">
        <v>0</v>
      </c>
      <c r="W85" s="1">
        <v>0</v>
      </c>
      <c r="X85" s="1">
        <v>0</v>
      </c>
      <c r="Y85" s="1">
        <f t="shared" si="8"/>
        <v>36</v>
      </c>
      <c r="Z85" s="1">
        <v>6</v>
      </c>
      <c r="AA85" s="1">
        <v>2</v>
      </c>
      <c r="AB85" s="1">
        <f>+TDC_InfraMR[[#This Row],[Total Pasos Vehiculares a Nivel]]</f>
        <v>36</v>
      </c>
      <c r="AC85" s="1">
        <f t="shared" si="9"/>
        <v>44</v>
      </c>
      <c r="AD85" s="1">
        <v>0</v>
      </c>
      <c r="AE85" s="1">
        <v>9</v>
      </c>
      <c r="AF85" s="1">
        <v>16</v>
      </c>
      <c r="AG85" s="1">
        <f t="shared" si="10"/>
        <v>25</v>
      </c>
      <c r="AH85" s="13">
        <v>15.3</v>
      </c>
      <c r="AI85" s="13">
        <v>0</v>
      </c>
      <c r="AJ85" s="13">
        <v>0</v>
      </c>
      <c r="AK85" s="13">
        <f t="shared" si="5"/>
        <v>15.3</v>
      </c>
      <c r="AL85" s="1">
        <v>0</v>
      </c>
      <c r="AM85" s="1">
        <v>0</v>
      </c>
      <c r="AN85" s="1">
        <v>0</v>
      </c>
      <c r="AO85" s="1">
        <f t="shared" si="6"/>
        <v>0</v>
      </c>
      <c r="AP85" s="1">
        <v>18</v>
      </c>
      <c r="AQ85" s="1">
        <v>0</v>
      </c>
      <c r="AR85" s="1">
        <v>0</v>
      </c>
      <c r="AS85" s="1">
        <f>+TDC_InfraMR[[#This Row],[B.02.1 - Parque de Coches Eléctricos Motrices]]+TDC_InfraMR[[#This Row],[B.02.2 - Parque de Coches Eléctricos Motrices Remolcados Tipo R]]+TDC_InfraMR[[#This Row],[B.02.3 - Parque de Coches Eléctricos Motrices Tipo R]]</f>
        <v>18</v>
      </c>
      <c r="AT85" s="1">
        <v>0</v>
      </c>
      <c r="AU85" s="1">
        <v>0</v>
      </c>
      <c r="AV85" s="1">
        <v>0</v>
      </c>
      <c r="AW85" s="1">
        <f>+TDC_InfraMR[[#This Row],[B.03.1 - Parque de Coches Motores Motrices Remolcados]]+TDC_InfraMR[[#This Row],[B.03.2 - Parque de Coches Motores Motrices Intermedios]]+TDC_InfraMR[[#This Row],[B.03.3 - Parque de Coches Motores Motrices Cabina]]</f>
        <v>0</v>
      </c>
      <c r="AX85" s="1">
        <v>0</v>
      </c>
      <c r="AY85" s="1">
        <v>0</v>
      </c>
      <c r="AZ85" s="1">
        <v>0</v>
      </c>
      <c r="BA85" s="1">
        <v>0</v>
      </c>
      <c r="BB85" s="1">
        <v>0</v>
      </c>
      <c r="BC85" s="1">
        <f>+TDC_InfraMR[[#This Row],[B.04.1 - Parque de Coches Remolcados Clase Unica]]+TDC_InfraMR[[#This Row],[B.04.2 - Parque de Coches Remolcados Clase Unica Furgón]]+TDC_InfraMR[[#This Row],[B.04.3 - Parque de Coches Remolcados Clase Unica Cabina]]+TDC_InfraMR[[#This Row],[B.04.4 - Parque de Coches Remolcados de Larga Distancia (Turista+Pullman)]]+TDC_InfraMR[[#This Row],[B.04.5 - Parque de Coches Remolcados para Servicios Especiales (Cartoneros)]]</f>
        <v>0</v>
      </c>
      <c r="BD85" s="1">
        <v>2</v>
      </c>
      <c r="BE85" s="1">
        <v>0</v>
      </c>
      <c r="BF85" s="16">
        <v>1435</v>
      </c>
    </row>
    <row r="86" spans="1:58">
      <c r="A86" s="1">
        <v>2000</v>
      </c>
      <c r="B86" s="1" t="s">
        <v>115</v>
      </c>
      <c r="C86" s="12">
        <v>0</v>
      </c>
      <c r="D86" s="12">
        <v>0</v>
      </c>
      <c r="E86" s="12">
        <v>0</v>
      </c>
      <c r="F86" s="12">
        <v>15.3</v>
      </c>
      <c r="G86" s="12">
        <f t="shared" si="7"/>
        <v>15.3</v>
      </c>
      <c r="H86" s="12">
        <f>+TDC_InfraMR[[#This Row],[Total Líneas de Explotación ]]</f>
        <v>15.3</v>
      </c>
      <c r="I86" s="12">
        <v>15.3</v>
      </c>
      <c r="J86" s="12">
        <v>0</v>
      </c>
      <c r="K86" s="12">
        <v>0</v>
      </c>
      <c r="L86" s="12">
        <v>30.6</v>
      </c>
      <c r="M86" s="12">
        <v>1.04</v>
      </c>
      <c r="N86" s="12">
        <f>+TDC_InfraMR[[#This Row],[A.03.1 -  Longitud de Vías de Explotación No Electrificadas Troncales y Ramales (vía principal) (km)]]+TDC_InfraMR[[#This Row],[A.04.1 -  Longitud de Vías de Explotación Electrificadas Troncales y Ramales (vía principal) (km)]]</f>
        <v>30.6</v>
      </c>
      <c r="O86" s="12">
        <f>+TDC_InfraMR[[#This Row],[Total Vías (excluido Auxiliares)]]</f>
        <v>30.6</v>
      </c>
      <c r="P86" s="1">
        <v>11</v>
      </c>
      <c r="Q86" s="1">
        <v>0</v>
      </c>
      <c r="R86" s="1">
        <v>0</v>
      </c>
      <c r="S86" s="1">
        <f t="shared" si="4"/>
        <v>11</v>
      </c>
      <c r="T86" s="1">
        <v>0</v>
      </c>
      <c r="U86" s="1">
        <v>36</v>
      </c>
      <c r="V86" s="1">
        <v>0</v>
      </c>
      <c r="W86" s="1">
        <v>0</v>
      </c>
      <c r="X86" s="1">
        <v>0</v>
      </c>
      <c r="Y86" s="1">
        <f t="shared" si="8"/>
        <v>36</v>
      </c>
      <c r="Z86" s="1">
        <v>6</v>
      </c>
      <c r="AA86" s="1">
        <v>2</v>
      </c>
      <c r="AB86" s="1">
        <f>+TDC_InfraMR[[#This Row],[Total Pasos Vehiculares a Nivel]]</f>
        <v>36</v>
      </c>
      <c r="AC86" s="1">
        <f t="shared" si="9"/>
        <v>44</v>
      </c>
      <c r="AD86" s="1">
        <v>0</v>
      </c>
      <c r="AE86" s="1">
        <v>9</v>
      </c>
      <c r="AF86" s="1">
        <v>16</v>
      </c>
      <c r="AG86" s="1">
        <f t="shared" si="10"/>
        <v>25</v>
      </c>
      <c r="AH86" s="13">
        <v>15.3</v>
      </c>
      <c r="AI86" s="13">
        <v>0</v>
      </c>
      <c r="AJ86" s="13">
        <v>0</v>
      </c>
      <c r="AK86" s="13">
        <f t="shared" si="5"/>
        <v>15.3</v>
      </c>
      <c r="AL86" s="1">
        <v>0</v>
      </c>
      <c r="AM86" s="1">
        <v>0</v>
      </c>
      <c r="AN86" s="1">
        <v>0</v>
      </c>
      <c r="AO86" s="1">
        <f t="shared" si="6"/>
        <v>0</v>
      </c>
      <c r="AP86" s="1">
        <v>18</v>
      </c>
      <c r="AQ86" s="1">
        <v>0</v>
      </c>
      <c r="AR86" s="1">
        <v>0</v>
      </c>
      <c r="AS86" s="1">
        <f>+TDC_InfraMR[[#This Row],[B.02.1 - Parque de Coches Eléctricos Motrices]]+TDC_InfraMR[[#This Row],[B.02.2 - Parque de Coches Eléctricos Motrices Remolcados Tipo R]]+TDC_InfraMR[[#This Row],[B.02.3 - Parque de Coches Eléctricos Motrices Tipo R]]</f>
        <v>18</v>
      </c>
      <c r="AT86" s="1">
        <v>0</v>
      </c>
      <c r="AU86" s="1">
        <v>0</v>
      </c>
      <c r="AV86" s="1">
        <v>0</v>
      </c>
      <c r="AW86" s="1">
        <f>+TDC_InfraMR[[#This Row],[B.03.1 - Parque de Coches Motores Motrices Remolcados]]+TDC_InfraMR[[#This Row],[B.03.2 - Parque de Coches Motores Motrices Intermedios]]+TDC_InfraMR[[#This Row],[B.03.3 - Parque de Coches Motores Motrices Cabina]]</f>
        <v>0</v>
      </c>
      <c r="AX86" s="1">
        <v>0</v>
      </c>
      <c r="AY86" s="1">
        <v>0</v>
      </c>
      <c r="AZ86" s="1">
        <v>0</v>
      </c>
      <c r="BA86" s="1">
        <v>0</v>
      </c>
      <c r="BB86" s="1">
        <v>0</v>
      </c>
      <c r="BC86" s="1">
        <f>+TDC_InfraMR[[#This Row],[B.04.1 - Parque de Coches Remolcados Clase Unica]]+TDC_InfraMR[[#This Row],[B.04.2 - Parque de Coches Remolcados Clase Unica Furgón]]+TDC_InfraMR[[#This Row],[B.04.3 - Parque de Coches Remolcados Clase Unica Cabina]]+TDC_InfraMR[[#This Row],[B.04.4 - Parque de Coches Remolcados de Larga Distancia (Turista+Pullman)]]+TDC_InfraMR[[#This Row],[B.04.5 - Parque de Coches Remolcados para Servicios Especiales (Cartoneros)]]</f>
        <v>0</v>
      </c>
      <c r="BD86" s="1">
        <v>2</v>
      </c>
      <c r="BE86" s="1">
        <v>0</v>
      </c>
      <c r="BF86" s="16">
        <v>1435</v>
      </c>
    </row>
    <row r="87" spans="1:58">
      <c r="A87" s="1">
        <v>2000</v>
      </c>
      <c r="B87" s="1" t="s">
        <v>116</v>
      </c>
      <c r="C87" s="12">
        <v>0</v>
      </c>
      <c r="D87" s="12">
        <v>0</v>
      </c>
      <c r="E87" s="12">
        <v>0</v>
      </c>
      <c r="F87" s="12">
        <v>15.3</v>
      </c>
      <c r="G87" s="12">
        <f t="shared" si="7"/>
        <v>15.3</v>
      </c>
      <c r="H87" s="12">
        <f>+TDC_InfraMR[[#This Row],[Total Líneas de Explotación ]]</f>
        <v>15.3</v>
      </c>
      <c r="I87" s="12">
        <v>15.3</v>
      </c>
      <c r="J87" s="12">
        <v>0</v>
      </c>
      <c r="K87" s="12">
        <v>0</v>
      </c>
      <c r="L87" s="12">
        <v>30.6</v>
      </c>
      <c r="M87" s="12">
        <v>1.04</v>
      </c>
      <c r="N87" s="12">
        <f>+TDC_InfraMR[[#This Row],[A.03.1 -  Longitud de Vías de Explotación No Electrificadas Troncales y Ramales (vía principal) (km)]]+TDC_InfraMR[[#This Row],[A.04.1 -  Longitud de Vías de Explotación Electrificadas Troncales y Ramales (vía principal) (km)]]</f>
        <v>30.6</v>
      </c>
      <c r="O87" s="12">
        <f>+TDC_InfraMR[[#This Row],[Total Vías (excluido Auxiliares)]]</f>
        <v>30.6</v>
      </c>
      <c r="P87" s="1">
        <v>11</v>
      </c>
      <c r="Q87" s="1">
        <v>0</v>
      </c>
      <c r="R87" s="1">
        <v>0</v>
      </c>
      <c r="S87" s="1">
        <f t="shared" si="4"/>
        <v>11</v>
      </c>
      <c r="T87" s="1">
        <v>0</v>
      </c>
      <c r="U87" s="1">
        <v>36</v>
      </c>
      <c r="V87" s="1">
        <v>0</v>
      </c>
      <c r="W87" s="1">
        <v>0</v>
      </c>
      <c r="X87" s="1">
        <v>0</v>
      </c>
      <c r="Y87" s="1">
        <f t="shared" si="8"/>
        <v>36</v>
      </c>
      <c r="Z87" s="1">
        <v>6</v>
      </c>
      <c r="AA87" s="1">
        <v>2</v>
      </c>
      <c r="AB87" s="1">
        <f>+TDC_InfraMR[[#This Row],[Total Pasos Vehiculares a Nivel]]</f>
        <v>36</v>
      </c>
      <c r="AC87" s="1">
        <f t="shared" si="9"/>
        <v>44</v>
      </c>
      <c r="AD87" s="1">
        <v>0</v>
      </c>
      <c r="AE87" s="1">
        <v>9</v>
      </c>
      <c r="AF87" s="1">
        <v>16</v>
      </c>
      <c r="AG87" s="1">
        <f t="shared" si="10"/>
        <v>25</v>
      </c>
      <c r="AH87" s="13">
        <v>15.3</v>
      </c>
      <c r="AI87" s="13">
        <v>0</v>
      </c>
      <c r="AJ87" s="13">
        <v>0</v>
      </c>
      <c r="AK87" s="13">
        <f t="shared" si="5"/>
        <v>15.3</v>
      </c>
      <c r="AL87" s="1">
        <v>0</v>
      </c>
      <c r="AM87" s="1">
        <v>0</v>
      </c>
      <c r="AN87" s="1">
        <v>0</v>
      </c>
      <c r="AO87" s="1">
        <f t="shared" si="6"/>
        <v>0</v>
      </c>
      <c r="AP87" s="1">
        <v>18</v>
      </c>
      <c r="AQ87" s="1">
        <v>0</v>
      </c>
      <c r="AR87" s="1">
        <v>0</v>
      </c>
      <c r="AS87" s="1">
        <f>+TDC_InfraMR[[#This Row],[B.02.1 - Parque de Coches Eléctricos Motrices]]+TDC_InfraMR[[#This Row],[B.02.2 - Parque de Coches Eléctricos Motrices Remolcados Tipo R]]+TDC_InfraMR[[#This Row],[B.02.3 - Parque de Coches Eléctricos Motrices Tipo R]]</f>
        <v>18</v>
      </c>
      <c r="AT87" s="1">
        <v>0</v>
      </c>
      <c r="AU87" s="1">
        <v>0</v>
      </c>
      <c r="AV87" s="1">
        <v>0</v>
      </c>
      <c r="AW87" s="1">
        <f>+TDC_InfraMR[[#This Row],[B.03.1 - Parque de Coches Motores Motrices Remolcados]]+TDC_InfraMR[[#This Row],[B.03.2 - Parque de Coches Motores Motrices Intermedios]]+TDC_InfraMR[[#This Row],[B.03.3 - Parque de Coches Motores Motrices Cabina]]</f>
        <v>0</v>
      </c>
      <c r="AX87" s="1">
        <v>0</v>
      </c>
      <c r="AY87" s="1">
        <v>0</v>
      </c>
      <c r="AZ87" s="1">
        <v>0</v>
      </c>
      <c r="BA87" s="1">
        <v>0</v>
      </c>
      <c r="BB87" s="1">
        <v>0</v>
      </c>
      <c r="BC87" s="1">
        <f>+TDC_InfraMR[[#This Row],[B.04.1 - Parque de Coches Remolcados Clase Unica]]+TDC_InfraMR[[#This Row],[B.04.2 - Parque de Coches Remolcados Clase Unica Furgón]]+TDC_InfraMR[[#This Row],[B.04.3 - Parque de Coches Remolcados Clase Unica Cabina]]+TDC_InfraMR[[#This Row],[B.04.4 - Parque de Coches Remolcados de Larga Distancia (Turista+Pullman)]]+TDC_InfraMR[[#This Row],[B.04.5 - Parque de Coches Remolcados para Servicios Especiales (Cartoneros)]]</f>
        <v>0</v>
      </c>
      <c r="BD87" s="1">
        <v>2</v>
      </c>
      <c r="BE87" s="1">
        <v>0</v>
      </c>
      <c r="BF87" s="16">
        <v>1435</v>
      </c>
    </row>
    <row r="88" spans="1:58">
      <c r="A88" s="1">
        <v>2000</v>
      </c>
      <c r="B88" s="1" t="s">
        <v>117</v>
      </c>
      <c r="C88" s="12">
        <v>0</v>
      </c>
      <c r="D88" s="12">
        <v>0</v>
      </c>
      <c r="E88" s="12">
        <v>0</v>
      </c>
      <c r="F88" s="12">
        <v>15.3</v>
      </c>
      <c r="G88" s="12">
        <f t="shared" si="7"/>
        <v>15.3</v>
      </c>
      <c r="H88" s="12">
        <f>+TDC_InfraMR[[#This Row],[Total Líneas de Explotación ]]</f>
        <v>15.3</v>
      </c>
      <c r="I88" s="12">
        <v>15.3</v>
      </c>
      <c r="J88" s="12">
        <v>0</v>
      </c>
      <c r="K88" s="12">
        <v>0</v>
      </c>
      <c r="L88" s="12">
        <v>30.6</v>
      </c>
      <c r="M88" s="12">
        <v>1.04</v>
      </c>
      <c r="N88" s="12">
        <f>+TDC_InfraMR[[#This Row],[A.03.1 -  Longitud de Vías de Explotación No Electrificadas Troncales y Ramales (vía principal) (km)]]+TDC_InfraMR[[#This Row],[A.04.1 -  Longitud de Vías de Explotación Electrificadas Troncales y Ramales (vía principal) (km)]]</f>
        <v>30.6</v>
      </c>
      <c r="O88" s="12">
        <f>+TDC_InfraMR[[#This Row],[Total Vías (excluido Auxiliares)]]</f>
        <v>30.6</v>
      </c>
      <c r="P88" s="1">
        <v>11</v>
      </c>
      <c r="Q88" s="1">
        <v>0</v>
      </c>
      <c r="R88" s="1">
        <v>0</v>
      </c>
      <c r="S88" s="1">
        <f t="shared" si="4"/>
        <v>11</v>
      </c>
      <c r="T88" s="1">
        <v>0</v>
      </c>
      <c r="U88" s="1">
        <v>36</v>
      </c>
      <c r="V88" s="1">
        <v>0</v>
      </c>
      <c r="W88" s="1">
        <v>0</v>
      </c>
      <c r="X88" s="1">
        <v>0</v>
      </c>
      <c r="Y88" s="1">
        <f t="shared" si="8"/>
        <v>36</v>
      </c>
      <c r="Z88" s="1">
        <v>6</v>
      </c>
      <c r="AA88" s="1">
        <v>2</v>
      </c>
      <c r="AB88" s="1">
        <f>+TDC_InfraMR[[#This Row],[Total Pasos Vehiculares a Nivel]]</f>
        <v>36</v>
      </c>
      <c r="AC88" s="1">
        <f t="shared" si="9"/>
        <v>44</v>
      </c>
      <c r="AD88" s="1">
        <v>0</v>
      </c>
      <c r="AE88" s="1">
        <v>9</v>
      </c>
      <c r="AF88" s="1">
        <v>16</v>
      </c>
      <c r="AG88" s="1">
        <f t="shared" si="10"/>
        <v>25</v>
      </c>
      <c r="AH88" s="13">
        <v>15.3</v>
      </c>
      <c r="AI88" s="13">
        <v>0</v>
      </c>
      <c r="AJ88" s="13">
        <v>0</v>
      </c>
      <c r="AK88" s="13">
        <f t="shared" si="5"/>
        <v>15.3</v>
      </c>
      <c r="AL88" s="1">
        <v>0</v>
      </c>
      <c r="AM88" s="1">
        <v>0</v>
      </c>
      <c r="AN88" s="1">
        <v>0</v>
      </c>
      <c r="AO88" s="1">
        <f t="shared" si="6"/>
        <v>0</v>
      </c>
      <c r="AP88" s="1">
        <v>18</v>
      </c>
      <c r="AQ88" s="1">
        <v>0</v>
      </c>
      <c r="AR88" s="1">
        <v>0</v>
      </c>
      <c r="AS88" s="1">
        <f>+TDC_InfraMR[[#This Row],[B.02.1 - Parque de Coches Eléctricos Motrices]]+TDC_InfraMR[[#This Row],[B.02.2 - Parque de Coches Eléctricos Motrices Remolcados Tipo R]]+TDC_InfraMR[[#This Row],[B.02.3 - Parque de Coches Eléctricos Motrices Tipo R]]</f>
        <v>18</v>
      </c>
      <c r="AT88" s="1">
        <v>0</v>
      </c>
      <c r="AU88" s="1">
        <v>0</v>
      </c>
      <c r="AV88" s="1">
        <v>0</v>
      </c>
      <c r="AW88" s="1">
        <f>+TDC_InfraMR[[#This Row],[B.03.1 - Parque de Coches Motores Motrices Remolcados]]+TDC_InfraMR[[#This Row],[B.03.2 - Parque de Coches Motores Motrices Intermedios]]+TDC_InfraMR[[#This Row],[B.03.3 - Parque de Coches Motores Motrices Cabina]]</f>
        <v>0</v>
      </c>
      <c r="AX88" s="1">
        <v>0</v>
      </c>
      <c r="AY88" s="1">
        <v>0</v>
      </c>
      <c r="AZ88" s="1">
        <v>0</v>
      </c>
      <c r="BA88" s="1">
        <v>0</v>
      </c>
      <c r="BB88" s="1">
        <v>0</v>
      </c>
      <c r="BC88" s="1">
        <f>+TDC_InfraMR[[#This Row],[B.04.1 - Parque de Coches Remolcados Clase Unica]]+TDC_InfraMR[[#This Row],[B.04.2 - Parque de Coches Remolcados Clase Unica Furgón]]+TDC_InfraMR[[#This Row],[B.04.3 - Parque de Coches Remolcados Clase Unica Cabina]]+TDC_InfraMR[[#This Row],[B.04.4 - Parque de Coches Remolcados de Larga Distancia (Turista+Pullman)]]+TDC_InfraMR[[#This Row],[B.04.5 - Parque de Coches Remolcados para Servicios Especiales (Cartoneros)]]</f>
        <v>0</v>
      </c>
      <c r="BD88" s="1">
        <v>2</v>
      </c>
      <c r="BE88" s="1">
        <v>0</v>
      </c>
      <c r="BF88" s="16">
        <v>1435</v>
      </c>
    </row>
    <row r="89" spans="1:58">
      <c r="A89" s="1">
        <v>2000</v>
      </c>
      <c r="B89" s="1" t="s">
        <v>118</v>
      </c>
      <c r="C89" s="12">
        <v>0</v>
      </c>
      <c r="D89" s="12">
        <v>0</v>
      </c>
      <c r="E89" s="12">
        <v>0</v>
      </c>
      <c r="F89" s="12">
        <v>15.3</v>
      </c>
      <c r="G89" s="12">
        <f t="shared" si="7"/>
        <v>15.3</v>
      </c>
      <c r="H89" s="12">
        <f>+TDC_InfraMR[[#This Row],[Total Líneas de Explotación ]]</f>
        <v>15.3</v>
      </c>
      <c r="I89" s="12">
        <v>15.3</v>
      </c>
      <c r="J89" s="12">
        <v>0</v>
      </c>
      <c r="K89" s="12">
        <v>0</v>
      </c>
      <c r="L89" s="12">
        <v>30.6</v>
      </c>
      <c r="M89" s="12">
        <v>1.04</v>
      </c>
      <c r="N89" s="12">
        <f>+TDC_InfraMR[[#This Row],[A.03.1 -  Longitud de Vías de Explotación No Electrificadas Troncales y Ramales (vía principal) (km)]]+TDC_InfraMR[[#This Row],[A.04.1 -  Longitud de Vías de Explotación Electrificadas Troncales y Ramales (vía principal) (km)]]</f>
        <v>30.6</v>
      </c>
      <c r="O89" s="12">
        <f>+TDC_InfraMR[[#This Row],[Total Vías (excluido Auxiliares)]]</f>
        <v>30.6</v>
      </c>
      <c r="P89" s="1">
        <v>11</v>
      </c>
      <c r="Q89" s="1">
        <v>0</v>
      </c>
      <c r="R89" s="1">
        <v>0</v>
      </c>
      <c r="S89" s="1">
        <f t="shared" si="4"/>
        <v>11</v>
      </c>
      <c r="T89" s="1">
        <v>0</v>
      </c>
      <c r="U89" s="1">
        <v>36</v>
      </c>
      <c r="V89" s="1">
        <v>0</v>
      </c>
      <c r="W89" s="1">
        <v>0</v>
      </c>
      <c r="X89" s="1">
        <v>0</v>
      </c>
      <c r="Y89" s="1">
        <f t="shared" si="8"/>
        <v>36</v>
      </c>
      <c r="Z89" s="1">
        <v>6</v>
      </c>
      <c r="AA89" s="1">
        <v>2</v>
      </c>
      <c r="AB89" s="1">
        <f>+TDC_InfraMR[[#This Row],[Total Pasos Vehiculares a Nivel]]</f>
        <v>36</v>
      </c>
      <c r="AC89" s="1">
        <f t="shared" si="9"/>
        <v>44</v>
      </c>
      <c r="AD89" s="1">
        <v>0</v>
      </c>
      <c r="AE89" s="1">
        <v>9</v>
      </c>
      <c r="AF89" s="1">
        <v>16</v>
      </c>
      <c r="AG89" s="1">
        <f t="shared" si="10"/>
        <v>25</v>
      </c>
      <c r="AH89" s="13">
        <v>15.3</v>
      </c>
      <c r="AI89" s="13">
        <v>0</v>
      </c>
      <c r="AJ89" s="13">
        <v>0</v>
      </c>
      <c r="AK89" s="13">
        <f t="shared" si="5"/>
        <v>15.3</v>
      </c>
      <c r="AL89" s="1">
        <v>0</v>
      </c>
      <c r="AM89" s="1">
        <v>0</v>
      </c>
      <c r="AN89" s="1">
        <v>0</v>
      </c>
      <c r="AO89" s="1">
        <f t="shared" si="6"/>
        <v>0</v>
      </c>
      <c r="AP89" s="1">
        <v>18</v>
      </c>
      <c r="AQ89" s="1">
        <v>0</v>
      </c>
      <c r="AR89" s="1">
        <v>0</v>
      </c>
      <c r="AS89" s="1">
        <f>+TDC_InfraMR[[#This Row],[B.02.1 - Parque de Coches Eléctricos Motrices]]+TDC_InfraMR[[#This Row],[B.02.2 - Parque de Coches Eléctricos Motrices Remolcados Tipo R]]+TDC_InfraMR[[#This Row],[B.02.3 - Parque de Coches Eléctricos Motrices Tipo R]]</f>
        <v>18</v>
      </c>
      <c r="AT89" s="1">
        <v>0</v>
      </c>
      <c r="AU89" s="1">
        <v>0</v>
      </c>
      <c r="AV89" s="1">
        <v>0</v>
      </c>
      <c r="AW89" s="1">
        <f>+TDC_InfraMR[[#This Row],[B.03.1 - Parque de Coches Motores Motrices Remolcados]]+TDC_InfraMR[[#This Row],[B.03.2 - Parque de Coches Motores Motrices Intermedios]]+TDC_InfraMR[[#This Row],[B.03.3 - Parque de Coches Motores Motrices Cabina]]</f>
        <v>0</v>
      </c>
      <c r="AX89" s="1">
        <v>0</v>
      </c>
      <c r="AY89" s="1">
        <v>0</v>
      </c>
      <c r="AZ89" s="1">
        <v>0</v>
      </c>
      <c r="BA89" s="1">
        <v>0</v>
      </c>
      <c r="BB89" s="1">
        <v>0</v>
      </c>
      <c r="BC89" s="1">
        <f>+TDC_InfraMR[[#This Row],[B.04.1 - Parque de Coches Remolcados Clase Unica]]+TDC_InfraMR[[#This Row],[B.04.2 - Parque de Coches Remolcados Clase Unica Furgón]]+TDC_InfraMR[[#This Row],[B.04.3 - Parque de Coches Remolcados Clase Unica Cabina]]+TDC_InfraMR[[#This Row],[B.04.4 - Parque de Coches Remolcados de Larga Distancia (Turista+Pullman)]]+TDC_InfraMR[[#This Row],[B.04.5 - Parque de Coches Remolcados para Servicios Especiales (Cartoneros)]]</f>
        <v>0</v>
      </c>
      <c r="BD89" s="1">
        <v>2</v>
      </c>
      <c r="BE89" s="1">
        <v>0</v>
      </c>
      <c r="BF89" s="16">
        <v>1435</v>
      </c>
    </row>
    <row r="90" spans="1:58">
      <c r="A90" s="1">
        <v>2000</v>
      </c>
      <c r="B90" s="1" t="s">
        <v>119</v>
      </c>
      <c r="C90" s="12">
        <v>0</v>
      </c>
      <c r="D90" s="12">
        <v>0</v>
      </c>
      <c r="E90" s="12">
        <v>0</v>
      </c>
      <c r="F90" s="12">
        <v>15.3</v>
      </c>
      <c r="G90" s="12">
        <f t="shared" si="7"/>
        <v>15.3</v>
      </c>
      <c r="H90" s="12">
        <f>+TDC_InfraMR[[#This Row],[Total Líneas de Explotación ]]</f>
        <v>15.3</v>
      </c>
      <c r="I90" s="12">
        <v>15.3</v>
      </c>
      <c r="J90" s="12">
        <v>0</v>
      </c>
      <c r="K90" s="12">
        <v>0</v>
      </c>
      <c r="L90" s="12">
        <v>30.6</v>
      </c>
      <c r="M90" s="12">
        <v>1.04</v>
      </c>
      <c r="N90" s="12">
        <f>+TDC_InfraMR[[#This Row],[A.03.1 -  Longitud de Vías de Explotación No Electrificadas Troncales y Ramales (vía principal) (km)]]+TDC_InfraMR[[#This Row],[A.04.1 -  Longitud de Vías de Explotación Electrificadas Troncales y Ramales (vía principal) (km)]]</f>
        <v>30.6</v>
      </c>
      <c r="O90" s="12">
        <f>+TDC_InfraMR[[#This Row],[Total Vías (excluido Auxiliares)]]</f>
        <v>30.6</v>
      </c>
      <c r="P90" s="1">
        <v>11</v>
      </c>
      <c r="Q90" s="1">
        <v>0</v>
      </c>
      <c r="R90" s="1">
        <v>0</v>
      </c>
      <c r="S90" s="1">
        <f t="shared" si="4"/>
        <v>11</v>
      </c>
      <c r="T90" s="1">
        <v>0</v>
      </c>
      <c r="U90" s="1">
        <v>36</v>
      </c>
      <c r="V90" s="1">
        <v>0</v>
      </c>
      <c r="W90" s="1">
        <v>0</v>
      </c>
      <c r="X90" s="1">
        <v>0</v>
      </c>
      <c r="Y90" s="1">
        <f t="shared" si="8"/>
        <v>36</v>
      </c>
      <c r="Z90" s="1">
        <v>6</v>
      </c>
      <c r="AA90" s="1">
        <v>2</v>
      </c>
      <c r="AB90" s="1">
        <f>+TDC_InfraMR[[#This Row],[Total Pasos Vehiculares a Nivel]]</f>
        <v>36</v>
      </c>
      <c r="AC90" s="1">
        <f t="shared" si="9"/>
        <v>44</v>
      </c>
      <c r="AD90" s="1">
        <v>0</v>
      </c>
      <c r="AE90" s="1">
        <v>9</v>
      </c>
      <c r="AF90" s="1">
        <v>16</v>
      </c>
      <c r="AG90" s="1">
        <f t="shared" si="10"/>
        <v>25</v>
      </c>
      <c r="AH90" s="13">
        <v>15.3</v>
      </c>
      <c r="AI90" s="13">
        <v>0</v>
      </c>
      <c r="AJ90" s="13">
        <v>0</v>
      </c>
      <c r="AK90" s="13">
        <f t="shared" si="5"/>
        <v>15.3</v>
      </c>
      <c r="AL90" s="1">
        <v>0</v>
      </c>
      <c r="AM90" s="1">
        <v>0</v>
      </c>
      <c r="AN90" s="1">
        <v>0</v>
      </c>
      <c r="AO90" s="1">
        <f t="shared" si="6"/>
        <v>0</v>
      </c>
      <c r="AP90" s="1">
        <v>18</v>
      </c>
      <c r="AQ90" s="1">
        <v>0</v>
      </c>
      <c r="AR90" s="1">
        <v>0</v>
      </c>
      <c r="AS90" s="1">
        <f>+TDC_InfraMR[[#This Row],[B.02.1 - Parque de Coches Eléctricos Motrices]]+TDC_InfraMR[[#This Row],[B.02.2 - Parque de Coches Eléctricos Motrices Remolcados Tipo R]]+TDC_InfraMR[[#This Row],[B.02.3 - Parque de Coches Eléctricos Motrices Tipo R]]</f>
        <v>18</v>
      </c>
      <c r="AT90" s="1">
        <v>0</v>
      </c>
      <c r="AU90" s="1">
        <v>0</v>
      </c>
      <c r="AV90" s="1">
        <v>0</v>
      </c>
      <c r="AW90" s="1">
        <f>+TDC_InfraMR[[#This Row],[B.03.1 - Parque de Coches Motores Motrices Remolcados]]+TDC_InfraMR[[#This Row],[B.03.2 - Parque de Coches Motores Motrices Intermedios]]+TDC_InfraMR[[#This Row],[B.03.3 - Parque de Coches Motores Motrices Cabina]]</f>
        <v>0</v>
      </c>
      <c r="AX90" s="1">
        <v>0</v>
      </c>
      <c r="AY90" s="1">
        <v>0</v>
      </c>
      <c r="AZ90" s="1">
        <v>0</v>
      </c>
      <c r="BA90" s="1">
        <v>0</v>
      </c>
      <c r="BB90" s="1">
        <v>0</v>
      </c>
      <c r="BC90" s="1">
        <f>+TDC_InfraMR[[#This Row],[B.04.1 - Parque de Coches Remolcados Clase Unica]]+TDC_InfraMR[[#This Row],[B.04.2 - Parque de Coches Remolcados Clase Unica Furgón]]+TDC_InfraMR[[#This Row],[B.04.3 - Parque de Coches Remolcados Clase Unica Cabina]]+TDC_InfraMR[[#This Row],[B.04.4 - Parque de Coches Remolcados de Larga Distancia (Turista+Pullman)]]+TDC_InfraMR[[#This Row],[B.04.5 - Parque de Coches Remolcados para Servicios Especiales (Cartoneros)]]</f>
        <v>0</v>
      </c>
      <c r="BD90" s="1">
        <v>2</v>
      </c>
      <c r="BE90" s="1">
        <v>0</v>
      </c>
      <c r="BF90" s="16">
        <v>1435</v>
      </c>
    </row>
    <row r="91" spans="1:58">
      <c r="A91" s="1">
        <v>2000</v>
      </c>
      <c r="B91" s="1" t="s">
        <v>120</v>
      </c>
      <c r="C91" s="12">
        <v>0</v>
      </c>
      <c r="D91" s="12">
        <v>0</v>
      </c>
      <c r="E91" s="12">
        <v>0</v>
      </c>
      <c r="F91" s="12">
        <v>15.3</v>
      </c>
      <c r="G91" s="12">
        <f t="shared" si="7"/>
        <v>15.3</v>
      </c>
      <c r="H91" s="12">
        <f>+TDC_InfraMR[[#This Row],[Total Líneas de Explotación ]]</f>
        <v>15.3</v>
      </c>
      <c r="I91" s="12">
        <v>15.3</v>
      </c>
      <c r="J91" s="12">
        <v>0</v>
      </c>
      <c r="K91" s="12">
        <v>0</v>
      </c>
      <c r="L91" s="12">
        <v>30.6</v>
      </c>
      <c r="M91" s="12">
        <v>1.04</v>
      </c>
      <c r="N91" s="12">
        <f>+TDC_InfraMR[[#This Row],[A.03.1 -  Longitud de Vías de Explotación No Electrificadas Troncales y Ramales (vía principal) (km)]]+TDC_InfraMR[[#This Row],[A.04.1 -  Longitud de Vías de Explotación Electrificadas Troncales y Ramales (vía principal) (km)]]</f>
        <v>30.6</v>
      </c>
      <c r="O91" s="12">
        <f>+TDC_InfraMR[[#This Row],[Total Vías (excluido Auxiliares)]]</f>
        <v>30.6</v>
      </c>
      <c r="P91" s="1">
        <v>11</v>
      </c>
      <c r="Q91" s="1">
        <v>0</v>
      </c>
      <c r="R91" s="1">
        <v>0</v>
      </c>
      <c r="S91" s="1">
        <f t="shared" si="4"/>
        <v>11</v>
      </c>
      <c r="T91" s="1">
        <v>0</v>
      </c>
      <c r="U91" s="1">
        <v>36</v>
      </c>
      <c r="V91" s="1">
        <v>0</v>
      </c>
      <c r="W91" s="1">
        <v>0</v>
      </c>
      <c r="X91" s="1">
        <v>0</v>
      </c>
      <c r="Y91" s="1">
        <f t="shared" si="8"/>
        <v>36</v>
      </c>
      <c r="Z91" s="1">
        <v>6</v>
      </c>
      <c r="AA91" s="1">
        <v>2</v>
      </c>
      <c r="AB91" s="1">
        <f>+TDC_InfraMR[[#This Row],[Total Pasos Vehiculares a Nivel]]</f>
        <v>36</v>
      </c>
      <c r="AC91" s="1">
        <f t="shared" si="9"/>
        <v>44</v>
      </c>
      <c r="AD91" s="1">
        <v>0</v>
      </c>
      <c r="AE91" s="1">
        <v>9</v>
      </c>
      <c r="AF91" s="1">
        <v>16</v>
      </c>
      <c r="AG91" s="1">
        <f t="shared" si="10"/>
        <v>25</v>
      </c>
      <c r="AH91" s="13">
        <v>15.3</v>
      </c>
      <c r="AI91" s="13">
        <v>0</v>
      </c>
      <c r="AJ91" s="13">
        <v>0</v>
      </c>
      <c r="AK91" s="13">
        <f t="shared" si="5"/>
        <v>15.3</v>
      </c>
      <c r="AL91" s="1">
        <v>0</v>
      </c>
      <c r="AM91" s="1">
        <v>0</v>
      </c>
      <c r="AN91" s="1">
        <v>0</v>
      </c>
      <c r="AO91" s="1">
        <f t="shared" si="6"/>
        <v>0</v>
      </c>
      <c r="AP91" s="1">
        <v>18</v>
      </c>
      <c r="AQ91" s="1">
        <v>0</v>
      </c>
      <c r="AR91" s="1">
        <v>0</v>
      </c>
      <c r="AS91" s="1">
        <f>+TDC_InfraMR[[#This Row],[B.02.1 - Parque de Coches Eléctricos Motrices]]+TDC_InfraMR[[#This Row],[B.02.2 - Parque de Coches Eléctricos Motrices Remolcados Tipo R]]+TDC_InfraMR[[#This Row],[B.02.3 - Parque de Coches Eléctricos Motrices Tipo R]]</f>
        <v>18</v>
      </c>
      <c r="AT91" s="1">
        <v>0</v>
      </c>
      <c r="AU91" s="1">
        <v>0</v>
      </c>
      <c r="AV91" s="1">
        <v>0</v>
      </c>
      <c r="AW91" s="1">
        <f>+TDC_InfraMR[[#This Row],[B.03.1 - Parque de Coches Motores Motrices Remolcados]]+TDC_InfraMR[[#This Row],[B.03.2 - Parque de Coches Motores Motrices Intermedios]]+TDC_InfraMR[[#This Row],[B.03.3 - Parque de Coches Motores Motrices Cabina]]</f>
        <v>0</v>
      </c>
      <c r="AX91" s="1">
        <v>0</v>
      </c>
      <c r="AY91" s="1">
        <v>0</v>
      </c>
      <c r="AZ91" s="1">
        <v>0</v>
      </c>
      <c r="BA91" s="1">
        <v>0</v>
      </c>
      <c r="BB91" s="1">
        <v>0</v>
      </c>
      <c r="BC91" s="1">
        <f>+TDC_InfraMR[[#This Row],[B.04.1 - Parque de Coches Remolcados Clase Unica]]+TDC_InfraMR[[#This Row],[B.04.2 - Parque de Coches Remolcados Clase Unica Furgón]]+TDC_InfraMR[[#This Row],[B.04.3 - Parque de Coches Remolcados Clase Unica Cabina]]+TDC_InfraMR[[#This Row],[B.04.4 - Parque de Coches Remolcados de Larga Distancia (Turista+Pullman)]]+TDC_InfraMR[[#This Row],[B.04.5 - Parque de Coches Remolcados para Servicios Especiales (Cartoneros)]]</f>
        <v>0</v>
      </c>
      <c r="BD91" s="1">
        <v>2</v>
      </c>
      <c r="BE91" s="1">
        <v>0</v>
      </c>
      <c r="BF91" s="16">
        <v>1435</v>
      </c>
    </row>
    <row r="92" spans="1:58">
      <c r="A92" s="1">
        <v>2000</v>
      </c>
      <c r="B92" s="1" t="s">
        <v>121</v>
      </c>
      <c r="C92" s="12">
        <v>0</v>
      </c>
      <c r="D92" s="12">
        <v>0</v>
      </c>
      <c r="E92" s="12">
        <v>0</v>
      </c>
      <c r="F92" s="12">
        <v>15.3</v>
      </c>
      <c r="G92" s="12">
        <f t="shared" si="7"/>
        <v>15.3</v>
      </c>
      <c r="H92" s="12">
        <f>+TDC_InfraMR[[#This Row],[Total Líneas de Explotación ]]</f>
        <v>15.3</v>
      </c>
      <c r="I92" s="12">
        <v>15.3</v>
      </c>
      <c r="J92" s="12">
        <v>0</v>
      </c>
      <c r="K92" s="12">
        <v>0</v>
      </c>
      <c r="L92" s="12">
        <v>30.6</v>
      </c>
      <c r="M92" s="12">
        <v>1.04</v>
      </c>
      <c r="N92" s="12">
        <f>+TDC_InfraMR[[#This Row],[A.03.1 -  Longitud de Vías de Explotación No Electrificadas Troncales y Ramales (vía principal) (km)]]+TDC_InfraMR[[#This Row],[A.04.1 -  Longitud de Vías de Explotación Electrificadas Troncales y Ramales (vía principal) (km)]]</f>
        <v>30.6</v>
      </c>
      <c r="O92" s="12">
        <f>+TDC_InfraMR[[#This Row],[Total Vías (excluido Auxiliares)]]</f>
        <v>30.6</v>
      </c>
      <c r="P92" s="1">
        <v>11</v>
      </c>
      <c r="Q92" s="1">
        <v>0</v>
      </c>
      <c r="R92" s="1">
        <v>0</v>
      </c>
      <c r="S92" s="1">
        <f t="shared" si="4"/>
        <v>11</v>
      </c>
      <c r="T92" s="1">
        <v>0</v>
      </c>
      <c r="U92" s="1">
        <v>36</v>
      </c>
      <c r="V92" s="1">
        <v>0</v>
      </c>
      <c r="W92" s="1">
        <v>0</v>
      </c>
      <c r="X92" s="1">
        <v>0</v>
      </c>
      <c r="Y92" s="1">
        <f t="shared" si="8"/>
        <v>36</v>
      </c>
      <c r="Z92" s="1">
        <v>6</v>
      </c>
      <c r="AA92" s="1">
        <v>2</v>
      </c>
      <c r="AB92" s="1">
        <f>+TDC_InfraMR[[#This Row],[Total Pasos Vehiculares a Nivel]]</f>
        <v>36</v>
      </c>
      <c r="AC92" s="1">
        <f t="shared" si="9"/>
        <v>44</v>
      </c>
      <c r="AD92" s="1">
        <v>0</v>
      </c>
      <c r="AE92" s="1">
        <v>9</v>
      </c>
      <c r="AF92" s="1">
        <v>16</v>
      </c>
      <c r="AG92" s="1">
        <f t="shared" si="10"/>
        <v>25</v>
      </c>
      <c r="AH92" s="13">
        <v>15.3</v>
      </c>
      <c r="AI92" s="13">
        <v>0</v>
      </c>
      <c r="AJ92" s="13">
        <v>0</v>
      </c>
      <c r="AK92" s="13">
        <f t="shared" si="5"/>
        <v>15.3</v>
      </c>
      <c r="AL92" s="1">
        <v>0</v>
      </c>
      <c r="AM92" s="1">
        <v>0</v>
      </c>
      <c r="AN92" s="1">
        <v>0</v>
      </c>
      <c r="AO92" s="1">
        <f t="shared" si="6"/>
        <v>0</v>
      </c>
      <c r="AP92" s="1">
        <v>18</v>
      </c>
      <c r="AQ92" s="1">
        <v>0</v>
      </c>
      <c r="AR92" s="1">
        <v>0</v>
      </c>
      <c r="AS92" s="1">
        <f>+TDC_InfraMR[[#This Row],[B.02.1 - Parque de Coches Eléctricos Motrices]]+TDC_InfraMR[[#This Row],[B.02.2 - Parque de Coches Eléctricos Motrices Remolcados Tipo R]]+TDC_InfraMR[[#This Row],[B.02.3 - Parque de Coches Eléctricos Motrices Tipo R]]</f>
        <v>18</v>
      </c>
      <c r="AT92" s="1">
        <v>0</v>
      </c>
      <c r="AU92" s="1">
        <v>0</v>
      </c>
      <c r="AV92" s="1">
        <v>0</v>
      </c>
      <c r="AW92" s="1">
        <f>+TDC_InfraMR[[#This Row],[B.03.1 - Parque de Coches Motores Motrices Remolcados]]+TDC_InfraMR[[#This Row],[B.03.2 - Parque de Coches Motores Motrices Intermedios]]+TDC_InfraMR[[#This Row],[B.03.3 - Parque de Coches Motores Motrices Cabina]]</f>
        <v>0</v>
      </c>
      <c r="AX92" s="1">
        <v>0</v>
      </c>
      <c r="AY92" s="1">
        <v>0</v>
      </c>
      <c r="AZ92" s="1">
        <v>0</v>
      </c>
      <c r="BA92" s="1">
        <v>0</v>
      </c>
      <c r="BB92" s="1">
        <v>0</v>
      </c>
      <c r="BC92" s="1">
        <f>+TDC_InfraMR[[#This Row],[B.04.1 - Parque de Coches Remolcados Clase Unica]]+TDC_InfraMR[[#This Row],[B.04.2 - Parque de Coches Remolcados Clase Unica Furgón]]+TDC_InfraMR[[#This Row],[B.04.3 - Parque de Coches Remolcados Clase Unica Cabina]]+TDC_InfraMR[[#This Row],[B.04.4 - Parque de Coches Remolcados de Larga Distancia (Turista+Pullman)]]+TDC_InfraMR[[#This Row],[B.04.5 - Parque de Coches Remolcados para Servicios Especiales (Cartoneros)]]</f>
        <v>0</v>
      </c>
      <c r="BD92" s="1">
        <v>2</v>
      </c>
      <c r="BE92" s="1">
        <v>0</v>
      </c>
      <c r="BF92" s="16">
        <v>1435</v>
      </c>
    </row>
    <row r="93" spans="1:58">
      <c r="A93" s="1">
        <v>2000</v>
      </c>
      <c r="B93" s="1" t="s">
        <v>122</v>
      </c>
      <c r="C93" s="12">
        <v>0</v>
      </c>
      <c r="D93" s="12">
        <v>0</v>
      </c>
      <c r="E93" s="12">
        <v>0</v>
      </c>
      <c r="F93" s="12">
        <v>15.3</v>
      </c>
      <c r="G93" s="12">
        <f t="shared" si="7"/>
        <v>15.3</v>
      </c>
      <c r="H93" s="12">
        <f>+TDC_InfraMR[[#This Row],[Total Líneas de Explotación ]]</f>
        <v>15.3</v>
      </c>
      <c r="I93" s="12">
        <v>15.3</v>
      </c>
      <c r="J93" s="12">
        <v>0</v>
      </c>
      <c r="K93" s="12">
        <v>0</v>
      </c>
      <c r="L93" s="12">
        <v>30.6</v>
      </c>
      <c r="M93" s="12">
        <v>1.04</v>
      </c>
      <c r="N93" s="12">
        <f>+TDC_InfraMR[[#This Row],[A.03.1 -  Longitud de Vías de Explotación No Electrificadas Troncales y Ramales (vía principal) (km)]]+TDC_InfraMR[[#This Row],[A.04.1 -  Longitud de Vías de Explotación Electrificadas Troncales y Ramales (vía principal) (km)]]</f>
        <v>30.6</v>
      </c>
      <c r="O93" s="12">
        <f>+TDC_InfraMR[[#This Row],[Total Vías (excluido Auxiliares)]]</f>
        <v>30.6</v>
      </c>
      <c r="P93" s="1">
        <v>11</v>
      </c>
      <c r="Q93" s="1">
        <v>0</v>
      </c>
      <c r="R93" s="1">
        <v>0</v>
      </c>
      <c r="S93" s="1">
        <f t="shared" ref="S93:S156" si="11">SUM(P93:R93)</f>
        <v>11</v>
      </c>
      <c r="T93" s="1">
        <v>0</v>
      </c>
      <c r="U93" s="1">
        <v>36</v>
      </c>
      <c r="V93" s="1">
        <v>0</v>
      </c>
      <c r="W93" s="1">
        <v>0</v>
      </c>
      <c r="X93" s="1">
        <v>0</v>
      </c>
      <c r="Y93" s="1">
        <f t="shared" si="8"/>
        <v>36</v>
      </c>
      <c r="Z93" s="1">
        <v>6</v>
      </c>
      <c r="AA93" s="1">
        <v>2</v>
      </c>
      <c r="AB93" s="1">
        <f>+TDC_InfraMR[[#This Row],[Total Pasos Vehiculares a Nivel]]</f>
        <v>36</v>
      </c>
      <c r="AC93" s="1">
        <f t="shared" si="9"/>
        <v>44</v>
      </c>
      <c r="AD93" s="1">
        <v>0</v>
      </c>
      <c r="AE93" s="1">
        <v>9</v>
      </c>
      <c r="AF93" s="1">
        <v>16</v>
      </c>
      <c r="AG93" s="1">
        <f t="shared" si="10"/>
        <v>25</v>
      </c>
      <c r="AH93" s="13">
        <v>15.3</v>
      </c>
      <c r="AI93" s="13">
        <v>0</v>
      </c>
      <c r="AJ93" s="13">
        <v>0</v>
      </c>
      <c r="AK93" s="13">
        <f t="shared" ref="AK93:AK156" si="12">SUM(AH93:AJ93)</f>
        <v>15.3</v>
      </c>
      <c r="AL93" s="1">
        <v>0</v>
      </c>
      <c r="AM93" s="1">
        <v>0</v>
      </c>
      <c r="AN93" s="1">
        <v>0</v>
      </c>
      <c r="AO93" s="1">
        <f t="shared" ref="AO93:AO156" si="13">SUM(AL93:AN93)</f>
        <v>0</v>
      </c>
      <c r="AP93" s="1">
        <v>18</v>
      </c>
      <c r="AQ93" s="1">
        <v>0</v>
      </c>
      <c r="AR93" s="1">
        <v>0</v>
      </c>
      <c r="AS93" s="1">
        <f>+TDC_InfraMR[[#This Row],[B.02.1 - Parque de Coches Eléctricos Motrices]]+TDC_InfraMR[[#This Row],[B.02.2 - Parque de Coches Eléctricos Motrices Remolcados Tipo R]]+TDC_InfraMR[[#This Row],[B.02.3 - Parque de Coches Eléctricos Motrices Tipo R]]</f>
        <v>18</v>
      </c>
      <c r="AT93" s="1">
        <v>0</v>
      </c>
      <c r="AU93" s="1">
        <v>0</v>
      </c>
      <c r="AV93" s="1">
        <v>0</v>
      </c>
      <c r="AW93" s="1">
        <f>+TDC_InfraMR[[#This Row],[B.03.1 - Parque de Coches Motores Motrices Remolcados]]+TDC_InfraMR[[#This Row],[B.03.2 - Parque de Coches Motores Motrices Intermedios]]+TDC_InfraMR[[#This Row],[B.03.3 - Parque de Coches Motores Motrices Cabina]]</f>
        <v>0</v>
      </c>
      <c r="AX93" s="1">
        <v>0</v>
      </c>
      <c r="AY93" s="1">
        <v>0</v>
      </c>
      <c r="AZ93" s="1">
        <v>0</v>
      </c>
      <c r="BA93" s="1">
        <v>0</v>
      </c>
      <c r="BB93" s="1">
        <v>0</v>
      </c>
      <c r="BC93" s="1">
        <f>+TDC_InfraMR[[#This Row],[B.04.1 - Parque de Coches Remolcados Clase Unica]]+TDC_InfraMR[[#This Row],[B.04.2 - Parque de Coches Remolcados Clase Unica Furgón]]+TDC_InfraMR[[#This Row],[B.04.3 - Parque de Coches Remolcados Clase Unica Cabina]]+TDC_InfraMR[[#This Row],[B.04.4 - Parque de Coches Remolcados de Larga Distancia (Turista+Pullman)]]+TDC_InfraMR[[#This Row],[B.04.5 - Parque de Coches Remolcados para Servicios Especiales (Cartoneros)]]</f>
        <v>0</v>
      </c>
      <c r="BD93" s="1">
        <v>2</v>
      </c>
      <c r="BE93" s="1">
        <v>0</v>
      </c>
      <c r="BF93" s="16">
        <v>1435</v>
      </c>
    </row>
    <row r="94" spans="1:58">
      <c r="A94" s="1">
        <v>2000</v>
      </c>
      <c r="B94" s="1" t="s">
        <v>123</v>
      </c>
      <c r="C94" s="12">
        <v>0</v>
      </c>
      <c r="D94" s="12">
        <v>0</v>
      </c>
      <c r="E94" s="12">
        <v>0</v>
      </c>
      <c r="F94" s="12">
        <v>15.3</v>
      </c>
      <c r="G94" s="12">
        <f t="shared" si="7"/>
        <v>15.3</v>
      </c>
      <c r="H94" s="12">
        <f>+TDC_InfraMR[[#This Row],[Total Líneas de Explotación ]]</f>
        <v>15.3</v>
      </c>
      <c r="I94" s="12">
        <v>15.3</v>
      </c>
      <c r="J94" s="12">
        <v>0</v>
      </c>
      <c r="K94" s="12">
        <v>0</v>
      </c>
      <c r="L94" s="12">
        <v>30.6</v>
      </c>
      <c r="M94" s="12">
        <v>1.04</v>
      </c>
      <c r="N94" s="12">
        <f>+TDC_InfraMR[[#This Row],[A.03.1 -  Longitud de Vías de Explotación No Electrificadas Troncales y Ramales (vía principal) (km)]]+TDC_InfraMR[[#This Row],[A.04.1 -  Longitud de Vías de Explotación Electrificadas Troncales y Ramales (vía principal) (km)]]</f>
        <v>30.6</v>
      </c>
      <c r="O94" s="12">
        <f>+TDC_InfraMR[[#This Row],[Total Vías (excluido Auxiliares)]]</f>
        <v>30.6</v>
      </c>
      <c r="P94" s="1">
        <v>11</v>
      </c>
      <c r="Q94" s="1">
        <v>0</v>
      </c>
      <c r="R94" s="1">
        <v>0</v>
      </c>
      <c r="S94" s="1">
        <f t="shared" si="11"/>
        <v>11</v>
      </c>
      <c r="T94" s="1">
        <v>0</v>
      </c>
      <c r="U94" s="1">
        <v>36</v>
      </c>
      <c r="V94" s="1">
        <v>0</v>
      </c>
      <c r="W94" s="1">
        <v>0</v>
      </c>
      <c r="X94" s="1">
        <v>0</v>
      </c>
      <c r="Y94" s="1">
        <f t="shared" si="8"/>
        <v>36</v>
      </c>
      <c r="Z94" s="1">
        <v>6</v>
      </c>
      <c r="AA94" s="1">
        <v>2</v>
      </c>
      <c r="AB94" s="1">
        <f>+TDC_InfraMR[[#This Row],[Total Pasos Vehiculares a Nivel]]</f>
        <v>36</v>
      </c>
      <c r="AC94" s="1">
        <f t="shared" si="9"/>
        <v>44</v>
      </c>
      <c r="AD94" s="1">
        <v>0</v>
      </c>
      <c r="AE94" s="1">
        <v>9</v>
      </c>
      <c r="AF94" s="1">
        <v>16</v>
      </c>
      <c r="AG94" s="1">
        <f t="shared" si="10"/>
        <v>25</v>
      </c>
      <c r="AH94" s="13">
        <v>15.3</v>
      </c>
      <c r="AI94" s="13">
        <v>0</v>
      </c>
      <c r="AJ94" s="13">
        <v>0</v>
      </c>
      <c r="AK94" s="13">
        <f t="shared" si="12"/>
        <v>15.3</v>
      </c>
      <c r="AL94" s="1">
        <v>0</v>
      </c>
      <c r="AM94" s="1">
        <v>0</v>
      </c>
      <c r="AN94" s="1">
        <v>0</v>
      </c>
      <c r="AO94" s="1">
        <f t="shared" si="13"/>
        <v>0</v>
      </c>
      <c r="AP94" s="1">
        <v>18</v>
      </c>
      <c r="AQ94" s="1">
        <v>0</v>
      </c>
      <c r="AR94" s="1">
        <v>0</v>
      </c>
      <c r="AS94" s="1">
        <f>+TDC_InfraMR[[#This Row],[B.02.1 - Parque de Coches Eléctricos Motrices]]+TDC_InfraMR[[#This Row],[B.02.2 - Parque de Coches Eléctricos Motrices Remolcados Tipo R]]+TDC_InfraMR[[#This Row],[B.02.3 - Parque de Coches Eléctricos Motrices Tipo R]]</f>
        <v>18</v>
      </c>
      <c r="AT94" s="1">
        <v>0</v>
      </c>
      <c r="AU94" s="1">
        <v>0</v>
      </c>
      <c r="AV94" s="1">
        <v>0</v>
      </c>
      <c r="AW94" s="1">
        <f>+TDC_InfraMR[[#This Row],[B.03.1 - Parque de Coches Motores Motrices Remolcados]]+TDC_InfraMR[[#This Row],[B.03.2 - Parque de Coches Motores Motrices Intermedios]]+TDC_InfraMR[[#This Row],[B.03.3 - Parque de Coches Motores Motrices Cabina]]</f>
        <v>0</v>
      </c>
      <c r="AX94" s="1">
        <v>0</v>
      </c>
      <c r="AY94" s="1">
        <v>0</v>
      </c>
      <c r="AZ94" s="1">
        <v>0</v>
      </c>
      <c r="BA94" s="1">
        <v>0</v>
      </c>
      <c r="BB94" s="1">
        <v>0</v>
      </c>
      <c r="BC94" s="1">
        <f>+TDC_InfraMR[[#This Row],[B.04.1 - Parque de Coches Remolcados Clase Unica]]+TDC_InfraMR[[#This Row],[B.04.2 - Parque de Coches Remolcados Clase Unica Furgón]]+TDC_InfraMR[[#This Row],[B.04.3 - Parque de Coches Remolcados Clase Unica Cabina]]+TDC_InfraMR[[#This Row],[B.04.4 - Parque de Coches Remolcados de Larga Distancia (Turista+Pullman)]]+TDC_InfraMR[[#This Row],[B.04.5 - Parque de Coches Remolcados para Servicios Especiales (Cartoneros)]]</f>
        <v>0</v>
      </c>
      <c r="BD94" s="1">
        <v>2</v>
      </c>
      <c r="BE94" s="1">
        <v>0</v>
      </c>
      <c r="BF94" s="16">
        <v>1435</v>
      </c>
    </row>
    <row r="95" spans="1:58">
      <c r="A95" s="1">
        <v>2000</v>
      </c>
      <c r="B95" s="1" t="s">
        <v>124</v>
      </c>
      <c r="C95" s="12">
        <v>0</v>
      </c>
      <c r="D95" s="12">
        <v>0</v>
      </c>
      <c r="E95" s="12">
        <v>0</v>
      </c>
      <c r="F95" s="12">
        <v>15.3</v>
      </c>
      <c r="G95" s="12">
        <f t="shared" si="7"/>
        <v>15.3</v>
      </c>
      <c r="H95" s="12">
        <f>+TDC_InfraMR[[#This Row],[Total Líneas de Explotación ]]</f>
        <v>15.3</v>
      </c>
      <c r="I95" s="12">
        <v>15.3</v>
      </c>
      <c r="J95" s="12">
        <v>0</v>
      </c>
      <c r="K95" s="12">
        <v>0</v>
      </c>
      <c r="L95" s="12">
        <v>30.6</v>
      </c>
      <c r="M95" s="12">
        <v>1.04</v>
      </c>
      <c r="N95" s="12">
        <f>+TDC_InfraMR[[#This Row],[A.03.1 -  Longitud de Vías de Explotación No Electrificadas Troncales y Ramales (vía principal) (km)]]+TDC_InfraMR[[#This Row],[A.04.1 -  Longitud de Vías de Explotación Electrificadas Troncales y Ramales (vía principal) (km)]]</f>
        <v>30.6</v>
      </c>
      <c r="O95" s="12">
        <f>+TDC_InfraMR[[#This Row],[Total Vías (excluido Auxiliares)]]</f>
        <v>30.6</v>
      </c>
      <c r="P95" s="1">
        <v>11</v>
      </c>
      <c r="Q95" s="1">
        <v>0</v>
      </c>
      <c r="R95" s="1">
        <v>0</v>
      </c>
      <c r="S95" s="1">
        <f t="shared" si="11"/>
        <v>11</v>
      </c>
      <c r="T95" s="1">
        <v>0</v>
      </c>
      <c r="U95" s="1">
        <v>36</v>
      </c>
      <c r="V95" s="1">
        <v>0</v>
      </c>
      <c r="W95" s="1">
        <v>0</v>
      </c>
      <c r="X95" s="1">
        <v>0</v>
      </c>
      <c r="Y95" s="1">
        <f t="shared" si="8"/>
        <v>36</v>
      </c>
      <c r="Z95" s="1">
        <v>6</v>
      </c>
      <c r="AA95" s="1">
        <v>2</v>
      </c>
      <c r="AB95" s="1">
        <f>+TDC_InfraMR[[#This Row],[Total Pasos Vehiculares a Nivel]]</f>
        <v>36</v>
      </c>
      <c r="AC95" s="1">
        <f t="shared" si="9"/>
        <v>44</v>
      </c>
      <c r="AD95" s="1">
        <v>0</v>
      </c>
      <c r="AE95" s="1">
        <v>9</v>
      </c>
      <c r="AF95" s="1">
        <v>16</v>
      </c>
      <c r="AG95" s="1">
        <f t="shared" si="10"/>
        <v>25</v>
      </c>
      <c r="AH95" s="13">
        <v>15.3</v>
      </c>
      <c r="AI95" s="13">
        <v>0</v>
      </c>
      <c r="AJ95" s="13">
        <v>0</v>
      </c>
      <c r="AK95" s="13">
        <f t="shared" si="12"/>
        <v>15.3</v>
      </c>
      <c r="AL95" s="1">
        <v>0</v>
      </c>
      <c r="AM95" s="1">
        <v>0</v>
      </c>
      <c r="AN95" s="1">
        <v>0</v>
      </c>
      <c r="AO95" s="1">
        <f t="shared" si="13"/>
        <v>0</v>
      </c>
      <c r="AP95" s="1">
        <v>18</v>
      </c>
      <c r="AQ95" s="1">
        <v>0</v>
      </c>
      <c r="AR95" s="1">
        <v>0</v>
      </c>
      <c r="AS95" s="1">
        <f>+TDC_InfraMR[[#This Row],[B.02.1 - Parque de Coches Eléctricos Motrices]]+TDC_InfraMR[[#This Row],[B.02.2 - Parque de Coches Eléctricos Motrices Remolcados Tipo R]]+TDC_InfraMR[[#This Row],[B.02.3 - Parque de Coches Eléctricos Motrices Tipo R]]</f>
        <v>18</v>
      </c>
      <c r="AT95" s="1">
        <v>0</v>
      </c>
      <c r="AU95" s="1">
        <v>0</v>
      </c>
      <c r="AV95" s="1">
        <v>0</v>
      </c>
      <c r="AW95" s="1">
        <f>+TDC_InfraMR[[#This Row],[B.03.1 - Parque de Coches Motores Motrices Remolcados]]+TDC_InfraMR[[#This Row],[B.03.2 - Parque de Coches Motores Motrices Intermedios]]+TDC_InfraMR[[#This Row],[B.03.3 - Parque de Coches Motores Motrices Cabina]]</f>
        <v>0</v>
      </c>
      <c r="AX95" s="1">
        <v>0</v>
      </c>
      <c r="AY95" s="1">
        <v>0</v>
      </c>
      <c r="AZ95" s="1">
        <v>0</v>
      </c>
      <c r="BA95" s="1">
        <v>0</v>
      </c>
      <c r="BB95" s="1">
        <v>0</v>
      </c>
      <c r="BC95" s="1">
        <f>+TDC_InfraMR[[#This Row],[B.04.1 - Parque de Coches Remolcados Clase Unica]]+TDC_InfraMR[[#This Row],[B.04.2 - Parque de Coches Remolcados Clase Unica Furgón]]+TDC_InfraMR[[#This Row],[B.04.3 - Parque de Coches Remolcados Clase Unica Cabina]]+TDC_InfraMR[[#This Row],[B.04.4 - Parque de Coches Remolcados de Larga Distancia (Turista+Pullman)]]+TDC_InfraMR[[#This Row],[B.04.5 - Parque de Coches Remolcados para Servicios Especiales (Cartoneros)]]</f>
        <v>0</v>
      </c>
      <c r="BD95" s="1">
        <v>2</v>
      </c>
      <c r="BE95" s="1">
        <v>0</v>
      </c>
      <c r="BF95" s="16">
        <v>1435</v>
      </c>
    </row>
    <row r="96" spans="1:58">
      <c r="A96" s="1">
        <v>2000</v>
      </c>
      <c r="B96" s="1" t="s">
        <v>125</v>
      </c>
      <c r="C96" s="12">
        <v>0</v>
      </c>
      <c r="D96" s="12">
        <v>0</v>
      </c>
      <c r="E96" s="12">
        <v>0</v>
      </c>
      <c r="F96" s="12">
        <v>15.3</v>
      </c>
      <c r="G96" s="12">
        <f t="shared" si="7"/>
        <v>15.3</v>
      </c>
      <c r="H96" s="12">
        <f>+TDC_InfraMR[[#This Row],[Total Líneas de Explotación ]]</f>
        <v>15.3</v>
      </c>
      <c r="I96" s="12">
        <v>15.3</v>
      </c>
      <c r="J96" s="12">
        <v>0</v>
      </c>
      <c r="K96" s="12">
        <v>0</v>
      </c>
      <c r="L96" s="12">
        <v>30.6</v>
      </c>
      <c r="M96" s="12">
        <v>1.04</v>
      </c>
      <c r="N96" s="12">
        <f>+TDC_InfraMR[[#This Row],[A.03.1 -  Longitud de Vías de Explotación No Electrificadas Troncales y Ramales (vía principal) (km)]]+TDC_InfraMR[[#This Row],[A.04.1 -  Longitud de Vías de Explotación Electrificadas Troncales y Ramales (vía principal) (km)]]</f>
        <v>30.6</v>
      </c>
      <c r="O96" s="12">
        <f>+TDC_InfraMR[[#This Row],[Total Vías (excluido Auxiliares)]]</f>
        <v>30.6</v>
      </c>
      <c r="P96" s="1">
        <v>11</v>
      </c>
      <c r="Q96" s="1">
        <v>0</v>
      </c>
      <c r="R96" s="1">
        <v>0</v>
      </c>
      <c r="S96" s="1">
        <f t="shared" si="11"/>
        <v>11</v>
      </c>
      <c r="T96" s="1">
        <v>0</v>
      </c>
      <c r="U96" s="1">
        <v>36</v>
      </c>
      <c r="V96" s="1">
        <v>0</v>
      </c>
      <c r="W96" s="1">
        <v>0</v>
      </c>
      <c r="X96" s="1">
        <v>0</v>
      </c>
      <c r="Y96" s="1">
        <f t="shared" si="8"/>
        <v>36</v>
      </c>
      <c r="Z96" s="1">
        <v>6</v>
      </c>
      <c r="AA96" s="1">
        <v>2</v>
      </c>
      <c r="AB96" s="1">
        <f>+TDC_InfraMR[[#This Row],[Total Pasos Vehiculares a Nivel]]</f>
        <v>36</v>
      </c>
      <c r="AC96" s="1">
        <f t="shared" si="9"/>
        <v>44</v>
      </c>
      <c r="AD96" s="1">
        <v>0</v>
      </c>
      <c r="AE96" s="1">
        <v>9</v>
      </c>
      <c r="AF96" s="1">
        <v>16</v>
      </c>
      <c r="AG96" s="1">
        <f t="shared" si="10"/>
        <v>25</v>
      </c>
      <c r="AH96" s="13">
        <v>15.3</v>
      </c>
      <c r="AI96" s="13">
        <v>0</v>
      </c>
      <c r="AJ96" s="13">
        <v>0</v>
      </c>
      <c r="AK96" s="13">
        <f t="shared" si="12"/>
        <v>15.3</v>
      </c>
      <c r="AL96" s="1">
        <v>0</v>
      </c>
      <c r="AM96" s="1">
        <v>0</v>
      </c>
      <c r="AN96" s="1">
        <v>0</v>
      </c>
      <c r="AO96" s="1">
        <f t="shared" si="13"/>
        <v>0</v>
      </c>
      <c r="AP96" s="1">
        <v>18</v>
      </c>
      <c r="AQ96" s="1">
        <v>0</v>
      </c>
      <c r="AR96" s="1">
        <v>0</v>
      </c>
      <c r="AS96" s="1">
        <f>+TDC_InfraMR[[#This Row],[B.02.1 - Parque de Coches Eléctricos Motrices]]+TDC_InfraMR[[#This Row],[B.02.2 - Parque de Coches Eléctricos Motrices Remolcados Tipo R]]+TDC_InfraMR[[#This Row],[B.02.3 - Parque de Coches Eléctricos Motrices Tipo R]]</f>
        <v>18</v>
      </c>
      <c r="AT96" s="1">
        <v>0</v>
      </c>
      <c r="AU96" s="1">
        <v>0</v>
      </c>
      <c r="AV96" s="1">
        <v>0</v>
      </c>
      <c r="AW96" s="1">
        <f>+TDC_InfraMR[[#This Row],[B.03.1 - Parque de Coches Motores Motrices Remolcados]]+TDC_InfraMR[[#This Row],[B.03.2 - Parque de Coches Motores Motrices Intermedios]]+TDC_InfraMR[[#This Row],[B.03.3 - Parque de Coches Motores Motrices Cabina]]</f>
        <v>0</v>
      </c>
      <c r="AX96" s="1">
        <v>0</v>
      </c>
      <c r="AY96" s="1">
        <v>0</v>
      </c>
      <c r="AZ96" s="1">
        <v>0</v>
      </c>
      <c r="BA96" s="1">
        <v>0</v>
      </c>
      <c r="BB96" s="1">
        <v>0</v>
      </c>
      <c r="BC96" s="1">
        <f>+TDC_InfraMR[[#This Row],[B.04.1 - Parque de Coches Remolcados Clase Unica]]+TDC_InfraMR[[#This Row],[B.04.2 - Parque de Coches Remolcados Clase Unica Furgón]]+TDC_InfraMR[[#This Row],[B.04.3 - Parque de Coches Remolcados Clase Unica Cabina]]+TDC_InfraMR[[#This Row],[B.04.4 - Parque de Coches Remolcados de Larga Distancia (Turista+Pullman)]]+TDC_InfraMR[[#This Row],[B.04.5 - Parque de Coches Remolcados para Servicios Especiales (Cartoneros)]]</f>
        <v>0</v>
      </c>
      <c r="BD96" s="1">
        <v>2</v>
      </c>
      <c r="BE96" s="1">
        <v>0</v>
      </c>
      <c r="BF96" s="16">
        <v>1435</v>
      </c>
    </row>
    <row r="97" spans="1:58">
      <c r="A97" s="1">
        <v>2000</v>
      </c>
      <c r="B97" s="1" t="s">
        <v>126</v>
      </c>
      <c r="C97" s="12">
        <v>0</v>
      </c>
      <c r="D97" s="12">
        <v>0</v>
      </c>
      <c r="E97" s="12">
        <v>0</v>
      </c>
      <c r="F97" s="12">
        <v>15.3</v>
      </c>
      <c r="G97" s="12">
        <f t="shared" si="7"/>
        <v>15.3</v>
      </c>
      <c r="H97" s="12">
        <f>+TDC_InfraMR[[#This Row],[Total Líneas de Explotación ]]</f>
        <v>15.3</v>
      </c>
      <c r="I97" s="12">
        <v>15.3</v>
      </c>
      <c r="J97" s="12">
        <v>0</v>
      </c>
      <c r="K97" s="12">
        <v>0</v>
      </c>
      <c r="L97" s="12">
        <v>30.6</v>
      </c>
      <c r="M97" s="12">
        <v>1.04</v>
      </c>
      <c r="N97" s="12">
        <f>+TDC_InfraMR[[#This Row],[A.03.1 -  Longitud de Vías de Explotación No Electrificadas Troncales y Ramales (vía principal) (km)]]+TDC_InfraMR[[#This Row],[A.04.1 -  Longitud de Vías de Explotación Electrificadas Troncales y Ramales (vía principal) (km)]]</f>
        <v>30.6</v>
      </c>
      <c r="O97" s="12">
        <f>+TDC_InfraMR[[#This Row],[Total Vías (excluido Auxiliares)]]</f>
        <v>30.6</v>
      </c>
      <c r="P97" s="1">
        <v>11</v>
      </c>
      <c r="Q97" s="1">
        <v>0</v>
      </c>
      <c r="R97" s="1">
        <v>0</v>
      </c>
      <c r="S97" s="1">
        <f t="shared" si="11"/>
        <v>11</v>
      </c>
      <c r="T97" s="1">
        <v>0</v>
      </c>
      <c r="U97" s="1">
        <v>36</v>
      </c>
      <c r="V97" s="1">
        <v>0</v>
      </c>
      <c r="W97" s="1">
        <v>0</v>
      </c>
      <c r="X97" s="1">
        <v>0</v>
      </c>
      <c r="Y97" s="1">
        <f t="shared" si="8"/>
        <v>36</v>
      </c>
      <c r="Z97" s="1">
        <v>6</v>
      </c>
      <c r="AA97" s="1">
        <v>2</v>
      </c>
      <c r="AB97" s="1">
        <f>+TDC_InfraMR[[#This Row],[Total Pasos Vehiculares a Nivel]]</f>
        <v>36</v>
      </c>
      <c r="AC97" s="1">
        <f t="shared" si="9"/>
        <v>44</v>
      </c>
      <c r="AD97" s="1">
        <v>0</v>
      </c>
      <c r="AE97" s="1">
        <v>9</v>
      </c>
      <c r="AF97" s="1">
        <v>16</v>
      </c>
      <c r="AG97" s="1">
        <f t="shared" si="10"/>
        <v>25</v>
      </c>
      <c r="AH97" s="13">
        <v>15.3</v>
      </c>
      <c r="AI97" s="13">
        <v>0</v>
      </c>
      <c r="AJ97" s="13">
        <v>0</v>
      </c>
      <c r="AK97" s="13">
        <f t="shared" si="12"/>
        <v>15.3</v>
      </c>
      <c r="AL97" s="1">
        <v>0</v>
      </c>
      <c r="AM97" s="1">
        <v>0</v>
      </c>
      <c r="AN97" s="1">
        <v>0</v>
      </c>
      <c r="AO97" s="1">
        <f t="shared" si="13"/>
        <v>0</v>
      </c>
      <c r="AP97" s="1">
        <v>18</v>
      </c>
      <c r="AQ97" s="1">
        <v>0</v>
      </c>
      <c r="AR97" s="1">
        <v>0</v>
      </c>
      <c r="AS97" s="1">
        <f>+TDC_InfraMR[[#This Row],[B.02.1 - Parque de Coches Eléctricos Motrices]]+TDC_InfraMR[[#This Row],[B.02.2 - Parque de Coches Eléctricos Motrices Remolcados Tipo R]]+TDC_InfraMR[[#This Row],[B.02.3 - Parque de Coches Eléctricos Motrices Tipo R]]</f>
        <v>18</v>
      </c>
      <c r="AT97" s="1">
        <v>0</v>
      </c>
      <c r="AU97" s="1">
        <v>0</v>
      </c>
      <c r="AV97" s="1">
        <v>0</v>
      </c>
      <c r="AW97" s="1">
        <f>+TDC_InfraMR[[#This Row],[B.03.1 - Parque de Coches Motores Motrices Remolcados]]+TDC_InfraMR[[#This Row],[B.03.2 - Parque de Coches Motores Motrices Intermedios]]+TDC_InfraMR[[#This Row],[B.03.3 - Parque de Coches Motores Motrices Cabina]]</f>
        <v>0</v>
      </c>
      <c r="AX97" s="1">
        <v>0</v>
      </c>
      <c r="AY97" s="1">
        <v>0</v>
      </c>
      <c r="AZ97" s="1">
        <v>0</v>
      </c>
      <c r="BA97" s="1">
        <v>0</v>
      </c>
      <c r="BB97" s="1">
        <v>0</v>
      </c>
      <c r="BC97" s="1">
        <f>+TDC_InfraMR[[#This Row],[B.04.1 - Parque de Coches Remolcados Clase Unica]]+TDC_InfraMR[[#This Row],[B.04.2 - Parque de Coches Remolcados Clase Unica Furgón]]+TDC_InfraMR[[#This Row],[B.04.3 - Parque de Coches Remolcados Clase Unica Cabina]]+TDC_InfraMR[[#This Row],[B.04.4 - Parque de Coches Remolcados de Larga Distancia (Turista+Pullman)]]+TDC_InfraMR[[#This Row],[B.04.5 - Parque de Coches Remolcados para Servicios Especiales (Cartoneros)]]</f>
        <v>0</v>
      </c>
      <c r="BD97" s="1">
        <v>2</v>
      </c>
      <c r="BE97" s="1">
        <v>0</v>
      </c>
      <c r="BF97" s="16">
        <v>1435</v>
      </c>
    </row>
    <row r="98" spans="1:58">
      <c r="A98" s="1">
        <v>2001</v>
      </c>
      <c r="B98" s="1" t="s">
        <v>115</v>
      </c>
      <c r="C98" s="12">
        <v>0</v>
      </c>
      <c r="D98" s="12">
        <v>0</v>
      </c>
      <c r="E98" s="12">
        <v>0</v>
      </c>
      <c r="F98" s="12">
        <v>15.3</v>
      </c>
      <c r="G98" s="12">
        <f t="shared" si="7"/>
        <v>15.3</v>
      </c>
      <c r="H98" s="12">
        <f>+TDC_InfraMR[[#This Row],[Total Líneas de Explotación ]]</f>
        <v>15.3</v>
      </c>
      <c r="I98" s="12">
        <v>15.3</v>
      </c>
      <c r="J98" s="12">
        <v>0</v>
      </c>
      <c r="K98" s="12">
        <v>0</v>
      </c>
      <c r="L98" s="12">
        <v>30.6</v>
      </c>
      <c r="M98" s="12">
        <v>1.04</v>
      </c>
      <c r="N98" s="12">
        <f>+TDC_InfraMR[[#This Row],[A.03.1 -  Longitud de Vías de Explotación No Electrificadas Troncales y Ramales (vía principal) (km)]]+TDC_InfraMR[[#This Row],[A.04.1 -  Longitud de Vías de Explotación Electrificadas Troncales y Ramales (vía principal) (km)]]</f>
        <v>30.6</v>
      </c>
      <c r="O98" s="12">
        <f>+TDC_InfraMR[[#This Row],[Total Vías (excluido Auxiliares)]]</f>
        <v>30.6</v>
      </c>
      <c r="P98" s="1">
        <v>11</v>
      </c>
      <c r="Q98" s="1">
        <v>0</v>
      </c>
      <c r="R98" s="1">
        <v>0</v>
      </c>
      <c r="S98" s="1">
        <f t="shared" si="11"/>
        <v>11</v>
      </c>
      <c r="T98" s="1">
        <v>0</v>
      </c>
      <c r="U98" s="1">
        <v>36</v>
      </c>
      <c r="V98" s="1">
        <v>0</v>
      </c>
      <c r="W98" s="1">
        <v>0</v>
      </c>
      <c r="X98" s="1">
        <v>0</v>
      </c>
      <c r="Y98" s="1">
        <f t="shared" si="8"/>
        <v>36</v>
      </c>
      <c r="Z98" s="1">
        <v>6</v>
      </c>
      <c r="AA98" s="1">
        <v>2</v>
      </c>
      <c r="AB98" s="1">
        <f>+TDC_InfraMR[[#This Row],[Total Pasos Vehiculares a Nivel]]</f>
        <v>36</v>
      </c>
      <c r="AC98" s="1">
        <f t="shared" si="9"/>
        <v>44</v>
      </c>
      <c r="AD98" s="1">
        <v>0</v>
      </c>
      <c r="AE98" s="1">
        <v>9</v>
      </c>
      <c r="AF98" s="1">
        <v>16</v>
      </c>
      <c r="AG98" s="1">
        <f t="shared" si="10"/>
        <v>25</v>
      </c>
      <c r="AH98" s="13">
        <v>15.3</v>
      </c>
      <c r="AI98" s="13">
        <v>0</v>
      </c>
      <c r="AJ98" s="13">
        <v>0</v>
      </c>
      <c r="AK98" s="13">
        <f t="shared" si="12"/>
        <v>15.3</v>
      </c>
      <c r="AL98" s="1">
        <v>0</v>
      </c>
      <c r="AM98" s="1">
        <v>0</v>
      </c>
      <c r="AN98" s="1">
        <v>0</v>
      </c>
      <c r="AO98" s="1">
        <f t="shared" si="13"/>
        <v>0</v>
      </c>
      <c r="AP98" s="1">
        <v>18</v>
      </c>
      <c r="AQ98" s="1">
        <v>0</v>
      </c>
      <c r="AR98" s="1">
        <v>0</v>
      </c>
      <c r="AS98" s="1">
        <f>+TDC_InfraMR[[#This Row],[B.02.1 - Parque de Coches Eléctricos Motrices]]+TDC_InfraMR[[#This Row],[B.02.2 - Parque de Coches Eléctricos Motrices Remolcados Tipo R]]+TDC_InfraMR[[#This Row],[B.02.3 - Parque de Coches Eléctricos Motrices Tipo R]]</f>
        <v>18</v>
      </c>
      <c r="AT98" s="1">
        <v>0</v>
      </c>
      <c r="AU98" s="1">
        <v>0</v>
      </c>
      <c r="AV98" s="1">
        <v>0</v>
      </c>
      <c r="AW98" s="1">
        <f>+TDC_InfraMR[[#This Row],[B.03.1 - Parque de Coches Motores Motrices Remolcados]]+TDC_InfraMR[[#This Row],[B.03.2 - Parque de Coches Motores Motrices Intermedios]]+TDC_InfraMR[[#This Row],[B.03.3 - Parque de Coches Motores Motrices Cabina]]</f>
        <v>0</v>
      </c>
      <c r="AX98" s="1">
        <v>0</v>
      </c>
      <c r="AY98" s="1">
        <v>0</v>
      </c>
      <c r="AZ98" s="1">
        <v>0</v>
      </c>
      <c r="BA98" s="1">
        <v>0</v>
      </c>
      <c r="BB98" s="1">
        <v>0</v>
      </c>
      <c r="BC98" s="1">
        <f>+TDC_InfraMR[[#This Row],[B.04.1 - Parque de Coches Remolcados Clase Unica]]+TDC_InfraMR[[#This Row],[B.04.2 - Parque de Coches Remolcados Clase Unica Furgón]]+TDC_InfraMR[[#This Row],[B.04.3 - Parque de Coches Remolcados Clase Unica Cabina]]+TDC_InfraMR[[#This Row],[B.04.4 - Parque de Coches Remolcados de Larga Distancia (Turista+Pullman)]]+TDC_InfraMR[[#This Row],[B.04.5 - Parque de Coches Remolcados para Servicios Especiales (Cartoneros)]]</f>
        <v>0</v>
      </c>
      <c r="BD98" s="1">
        <v>2</v>
      </c>
      <c r="BE98" s="1">
        <v>0</v>
      </c>
      <c r="BF98" s="16">
        <v>1435</v>
      </c>
    </row>
    <row r="99" spans="1:58">
      <c r="A99" s="1">
        <v>2001</v>
      </c>
      <c r="B99" s="1" t="s">
        <v>116</v>
      </c>
      <c r="C99" s="12">
        <v>0</v>
      </c>
      <c r="D99" s="12">
        <v>0</v>
      </c>
      <c r="E99" s="12">
        <v>0</v>
      </c>
      <c r="F99" s="12">
        <v>15.3</v>
      </c>
      <c r="G99" s="12">
        <f t="shared" si="7"/>
        <v>15.3</v>
      </c>
      <c r="H99" s="12">
        <f>+TDC_InfraMR[[#This Row],[Total Líneas de Explotación ]]</f>
        <v>15.3</v>
      </c>
      <c r="I99" s="12">
        <v>15.3</v>
      </c>
      <c r="J99" s="12">
        <v>0</v>
      </c>
      <c r="K99" s="12">
        <v>0</v>
      </c>
      <c r="L99" s="12">
        <v>30.6</v>
      </c>
      <c r="M99" s="12">
        <v>1.04</v>
      </c>
      <c r="N99" s="12">
        <f>+TDC_InfraMR[[#This Row],[A.03.1 -  Longitud de Vías de Explotación No Electrificadas Troncales y Ramales (vía principal) (km)]]+TDC_InfraMR[[#This Row],[A.04.1 -  Longitud de Vías de Explotación Electrificadas Troncales y Ramales (vía principal) (km)]]</f>
        <v>30.6</v>
      </c>
      <c r="O99" s="12">
        <f>+TDC_InfraMR[[#This Row],[Total Vías (excluido Auxiliares)]]</f>
        <v>30.6</v>
      </c>
      <c r="P99" s="1">
        <v>11</v>
      </c>
      <c r="Q99" s="1">
        <v>0</v>
      </c>
      <c r="R99" s="1">
        <v>0</v>
      </c>
      <c r="S99" s="1">
        <f t="shared" si="11"/>
        <v>11</v>
      </c>
      <c r="T99" s="1">
        <v>0</v>
      </c>
      <c r="U99" s="1">
        <v>36</v>
      </c>
      <c r="V99" s="1">
        <v>0</v>
      </c>
      <c r="W99" s="1">
        <v>0</v>
      </c>
      <c r="X99" s="1">
        <v>0</v>
      </c>
      <c r="Y99" s="1">
        <f t="shared" si="8"/>
        <v>36</v>
      </c>
      <c r="Z99" s="1">
        <v>6</v>
      </c>
      <c r="AA99" s="1">
        <v>2</v>
      </c>
      <c r="AB99" s="1">
        <f>+TDC_InfraMR[[#This Row],[Total Pasos Vehiculares a Nivel]]</f>
        <v>36</v>
      </c>
      <c r="AC99" s="1">
        <f t="shared" si="9"/>
        <v>44</v>
      </c>
      <c r="AD99" s="1">
        <v>0</v>
      </c>
      <c r="AE99" s="1">
        <v>9</v>
      </c>
      <c r="AF99" s="1">
        <v>16</v>
      </c>
      <c r="AG99" s="1">
        <f t="shared" si="10"/>
        <v>25</v>
      </c>
      <c r="AH99" s="13">
        <v>15.3</v>
      </c>
      <c r="AI99" s="13">
        <v>0</v>
      </c>
      <c r="AJ99" s="13">
        <v>0</v>
      </c>
      <c r="AK99" s="13">
        <f t="shared" si="12"/>
        <v>15.3</v>
      </c>
      <c r="AL99" s="1">
        <v>0</v>
      </c>
      <c r="AM99" s="1">
        <v>0</v>
      </c>
      <c r="AN99" s="1">
        <v>0</v>
      </c>
      <c r="AO99" s="1">
        <f t="shared" si="13"/>
        <v>0</v>
      </c>
      <c r="AP99" s="1">
        <v>18</v>
      </c>
      <c r="AQ99" s="1">
        <v>0</v>
      </c>
      <c r="AR99" s="1">
        <v>0</v>
      </c>
      <c r="AS99" s="1">
        <f>+TDC_InfraMR[[#This Row],[B.02.1 - Parque de Coches Eléctricos Motrices]]+TDC_InfraMR[[#This Row],[B.02.2 - Parque de Coches Eléctricos Motrices Remolcados Tipo R]]+TDC_InfraMR[[#This Row],[B.02.3 - Parque de Coches Eléctricos Motrices Tipo R]]</f>
        <v>18</v>
      </c>
      <c r="AT99" s="1">
        <v>0</v>
      </c>
      <c r="AU99" s="1">
        <v>0</v>
      </c>
      <c r="AV99" s="1">
        <v>0</v>
      </c>
      <c r="AW99" s="1">
        <f>+TDC_InfraMR[[#This Row],[B.03.1 - Parque de Coches Motores Motrices Remolcados]]+TDC_InfraMR[[#This Row],[B.03.2 - Parque de Coches Motores Motrices Intermedios]]+TDC_InfraMR[[#This Row],[B.03.3 - Parque de Coches Motores Motrices Cabina]]</f>
        <v>0</v>
      </c>
      <c r="AX99" s="1">
        <v>0</v>
      </c>
      <c r="AY99" s="1">
        <v>0</v>
      </c>
      <c r="AZ99" s="1">
        <v>0</v>
      </c>
      <c r="BA99" s="1">
        <v>0</v>
      </c>
      <c r="BB99" s="1">
        <v>0</v>
      </c>
      <c r="BC99" s="1">
        <f>+TDC_InfraMR[[#This Row],[B.04.1 - Parque de Coches Remolcados Clase Unica]]+TDC_InfraMR[[#This Row],[B.04.2 - Parque de Coches Remolcados Clase Unica Furgón]]+TDC_InfraMR[[#This Row],[B.04.3 - Parque de Coches Remolcados Clase Unica Cabina]]+TDC_InfraMR[[#This Row],[B.04.4 - Parque de Coches Remolcados de Larga Distancia (Turista+Pullman)]]+TDC_InfraMR[[#This Row],[B.04.5 - Parque de Coches Remolcados para Servicios Especiales (Cartoneros)]]</f>
        <v>0</v>
      </c>
      <c r="BD99" s="1">
        <v>2</v>
      </c>
      <c r="BE99" s="1">
        <v>0</v>
      </c>
      <c r="BF99" s="16">
        <v>1435</v>
      </c>
    </row>
    <row r="100" spans="1:58">
      <c r="A100" s="1">
        <v>2001</v>
      </c>
      <c r="B100" s="1" t="s">
        <v>117</v>
      </c>
      <c r="C100" s="12">
        <v>0</v>
      </c>
      <c r="D100" s="12">
        <v>0</v>
      </c>
      <c r="E100" s="12">
        <v>0</v>
      </c>
      <c r="F100" s="12">
        <v>15.3</v>
      </c>
      <c r="G100" s="12">
        <f t="shared" si="7"/>
        <v>15.3</v>
      </c>
      <c r="H100" s="12">
        <f>+TDC_InfraMR[[#This Row],[Total Líneas de Explotación ]]</f>
        <v>15.3</v>
      </c>
      <c r="I100" s="12">
        <v>15.3</v>
      </c>
      <c r="J100" s="12">
        <v>0</v>
      </c>
      <c r="K100" s="12">
        <v>0</v>
      </c>
      <c r="L100" s="12">
        <v>30.6</v>
      </c>
      <c r="M100" s="12">
        <v>1.04</v>
      </c>
      <c r="N100" s="12">
        <f>+TDC_InfraMR[[#This Row],[A.03.1 -  Longitud de Vías de Explotación No Electrificadas Troncales y Ramales (vía principal) (km)]]+TDC_InfraMR[[#This Row],[A.04.1 -  Longitud de Vías de Explotación Electrificadas Troncales y Ramales (vía principal) (km)]]</f>
        <v>30.6</v>
      </c>
      <c r="O100" s="12">
        <f>+TDC_InfraMR[[#This Row],[Total Vías (excluido Auxiliares)]]</f>
        <v>30.6</v>
      </c>
      <c r="P100" s="1">
        <v>11</v>
      </c>
      <c r="Q100" s="1">
        <v>0</v>
      </c>
      <c r="R100" s="1">
        <v>0</v>
      </c>
      <c r="S100" s="1">
        <f t="shared" si="11"/>
        <v>11</v>
      </c>
      <c r="T100" s="1">
        <v>0</v>
      </c>
      <c r="U100" s="1">
        <v>36</v>
      </c>
      <c r="V100" s="1">
        <v>0</v>
      </c>
      <c r="W100" s="1">
        <v>0</v>
      </c>
      <c r="X100" s="1">
        <v>0</v>
      </c>
      <c r="Y100" s="1">
        <f t="shared" si="8"/>
        <v>36</v>
      </c>
      <c r="Z100" s="1">
        <v>6</v>
      </c>
      <c r="AA100" s="1">
        <v>2</v>
      </c>
      <c r="AB100" s="1">
        <f>+TDC_InfraMR[[#This Row],[Total Pasos Vehiculares a Nivel]]</f>
        <v>36</v>
      </c>
      <c r="AC100" s="1">
        <f t="shared" si="9"/>
        <v>44</v>
      </c>
      <c r="AD100" s="1">
        <v>0</v>
      </c>
      <c r="AE100" s="1">
        <v>9</v>
      </c>
      <c r="AF100" s="1">
        <v>16</v>
      </c>
      <c r="AG100" s="1">
        <f t="shared" si="10"/>
        <v>25</v>
      </c>
      <c r="AH100" s="13">
        <v>15.3</v>
      </c>
      <c r="AI100" s="13">
        <v>0</v>
      </c>
      <c r="AJ100" s="13">
        <v>0</v>
      </c>
      <c r="AK100" s="13">
        <f t="shared" si="12"/>
        <v>15.3</v>
      </c>
      <c r="AL100" s="1">
        <v>0</v>
      </c>
      <c r="AM100" s="1">
        <v>0</v>
      </c>
      <c r="AN100" s="1">
        <v>0</v>
      </c>
      <c r="AO100" s="1">
        <f t="shared" si="13"/>
        <v>0</v>
      </c>
      <c r="AP100" s="1">
        <v>18</v>
      </c>
      <c r="AQ100" s="1">
        <v>0</v>
      </c>
      <c r="AR100" s="1">
        <v>0</v>
      </c>
      <c r="AS100" s="1">
        <f>+TDC_InfraMR[[#This Row],[B.02.1 - Parque de Coches Eléctricos Motrices]]+TDC_InfraMR[[#This Row],[B.02.2 - Parque de Coches Eléctricos Motrices Remolcados Tipo R]]+TDC_InfraMR[[#This Row],[B.02.3 - Parque de Coches Eléctricos Motrices Tipo R]]</f>
        <v>18</v>
      </c>
      <c r="AT100" s="1">
        <v>0</v>
      </c>
      <c r="AU100" s="1">
        <v>0</v>
      </c>
      <c r="AV100" s="1">
        <v>0</v>
      </c>
      <c r="AW100" s="1">
        <f>+TDC_InfraMR[[#This Row],[B.03.1 - Parque de Coches Motores Motrices Remolcados]]+TDC_InfraMR[[#This Row],[B.03.2 - Parque de Coches Motores Motrices Intermedios]]+TDC_InfraMR[[#This Row],[B.03.3 - Parque de Coches Motores Motrices Cabina]]</f>
        <v>0</v>
      </c>
      <c r="AX100" s="1">
        <v>0</v>
      </c>
      <c r="AY100" s="1">
        <v>0</v>
      </c>
      <c r="AZ100" s="1">
        <v>0</v>
      </c>
      <c r="BA100" s="1">
        <v>0</v>
      </c>
      <c r="BB100" s="1">
        <v>0</v>
      </c>
      <c r="BC100" s="1">
        <f>+TDC_InfraMR[[#This Row],[B.04.1 - Parque de Coches Remolcados Clase Unica]]+TDC_InfraMR[[#This Row],[B.04.2 - Parque de Coches Remolcados Clase Unica Furgón]]+TDC_InfraMR[[#This Row],[B.04.3 - Parque de Coches Remolcados Clase Unica Cabina]]+TDC_InfraMR[[#This Row],[B.04.4 - Parque de Coches Remolcados de Larga Distancia (Turista+Pullman)]]+TDC_InfraMR[[#This Row],[B.04.5 - Parque de Coches Remolcados para Servicios Especiales (Cartoneros)]]</f>
        <v>0</v>
      </c>
      <c r="BD100" s="1">
        <v>2</v>
      </c>
      <c r="BE100" s="1">
        <v>0</v>
      </c>
      <c r="BF100" s="16">
        <v>1435</v>
      </c>
    </row>
    <row r="101" spans="1:58">
      <c r="A101" s="1">
        <v>2001</v>
      </c>
      <c r="B101" s="1" t="s">
        <v>118</v>
      </c>
      <c r="C101" s="12">
        <v>0</v>
      </c>
      <c r="D101" s="12">
        <v>0</v>
      </c>
      <c r="E101" s="12">
        <v>0</v>
      </c>
      <c r="F101" s="12">
        <v>15.3</v>
      </c>
      <c r="G101" s="12">
        <f t="shared" si="7"/>
        <v>15.3</v>
      </c>
      <c r="H101" s="12">
        <f>+TDC_InfraMR[[#This Row],[Total Líneas de Explotación ]]</f>
        <v>15.3</v>
      </c>
      <c r="I101" s="12">
        <v>15.3</v>
      </c>
      <c r="J101" s="12">
        <v>0</v>
      </c>
      <c r="K101" s="12">
        <v>0</v>
      </c>
      <c r="L101" s="12">
        <v>30.6</v>
      </c>
      <c r="M101" s="12">
        <v>1.04</v>
      </c>
      <c r="N101" s="12">
        <f>+TDC_InfraMR[[#This Row],[A.03.1 -  Longitud de Vías de Explotación No Electrificadas Troncales y Ramales (vía principal) (km)]]+TDC_InfraMR[[#This Row],[A.04.1 -  Longitud de Vías de Explotación Electrificadas Troncales y Ramales (vía principal) (km)]]</f>
        <v>30.6</v>
      </c>
      <c r="O101" s="12">
        <f>+TDC_InfraMR[[#This Row],[Total Vías (excluido Auxiliares)]]</f>
        <v>30.6</v>
      </c>
      <c r="P101" s="1">
        <v>11</v>
      </c>
      <c r="Q101" s="1">
        <v>0</v>
      </c>
      <c r="R101" s="1">
        <v>0</v>
      </c>
      <c r="S101" s="1">
        <f t="shared" si="11"/>
        <v>11</v>
      </c>
      <c r="T101" s="1">
        <v>0</v>
      </c>
      <c r="U101" s="1">
        <v>36</v>
      </c>
      <c r="V101" s="1">
        <v>0</v>
      </c>
      <c r="W101" s="1">
        <v>0</v>
      </c>
      <c r="X101" s="1">
        <v>0</v>
      </c>
      <c r="Y101" s="1">
        <f t="shared" si="8"/>
        <v>36</v>
      </c>
      <c r="Z101" s="1">
        <v>6</v>
      </c>
      <c r="AA101" s="1">
        <v>2</v>
      </c>
      <c r="AB101" s="1">
        <f>+TDC_InfraMR[[#This Row],[Total Pasos Vehiculares a Nivel]]</f>
        <v>36</v>
      </c>
      <c r="AC101" s="1">
        <f t="shared" si="9"/>
        <v>44</v>
      </c>
      <c r="AD101" s="1">
        <v>0</v>
      </c>
      <c r="AE101" s="1">
        <v>9</v>
      </c>
      <c r="AF101" s="1">
        <v>16</v>
      </c>
      <c r="AG101" s="1">
        <f t="shared" si="10"/>
        <v>25</v>
      </c>
      <c r="AH101" s="13">
        <v>15.3</v>
      </c>
      <c r="AI101" s="13">
        <v>0</v>
      </c>
      <c r="AJ101" s="13">
        <v>0</v>
      </c>
      <c r="AK101" s="13">
        <f t="shared" si="12"/>
        <v>15.3</v>
      </c>
      <c r="AL101" s="1">
        <v>0</v>
      </c>
      <c r="AM101" s="1">
        <v>0</v>
      </c>
      <c r="AN101" s="1">
        <v>0</v>
      </c>
      <c r="AO101" s="1">
        <f t="shared" si="13"/>
        <v>0</v>
      </c>
      <c r="AP101" s="1">
        <v>18</v>
      </c>
      <c r="AQ101" s="1">
        <v>0</v>
      </c>
      <c r="AR101" s="1">
        <v>0</v>
      </c>
      <c r="AS101" s="1">
        <f>+TDC_InfraMR[[#This Row],[B.02.1 - Parque de Coches Eléctricos Motrices]]+TDC_InfraMR[[#This Row],[B.02.2 - Parque de Coches Eléctricos Motrices Remolcados Tipo R]]+TDC_InfraMR[[#This Row],[B.02.3 - Parque de Coches Eléctricos Motrices Tipo R]]</f>
        <v>18</v>
      </c>
      <c r="AT101" s="1">
        <v>0</v>
      </c>
      <c r="AU101" s="1">
        <v>0</v>
      </c>
      <c r="AV101" s="1">
        <v>0</v>
      </c>
      <c r="AW101" s="1">
        <f>+TDC_InfraMR[[#This Row],[B.03.1 - Parque de Coches Motores Motrices Remolcados]]+TDC_InfraMR[[#This Row],[B.03.2 - Parque de Coches Motores Motrices Intermedios]]+TDC_InfraMR[[#This Row],[B.03.3 - Parque de Coches Motores Motrices Cabina]]</f>
        <v>0</v>
      </c>
      <c r="AX101" s="1">
        <v>0</v>
      </c>
      <c r="AY101" s="1">
        <v>0</v>
      </c>
      <c r="AZ101" s="1">
        <v>0</v>
      </c>
      <c r="BA101" s="1">
        <v>0</v>
      </c>
      <c r="BB101" s="1">
        <v>0</v>
      </c>
      <c r="BC101" s="1">
        <f>+TDC_InfraMR[[#This Row],[B.04.1 - Parque de Coches Remolcados Clase Unica]]+TDC_InfraMR[[#This Row],[B.04.2 - Parque de Coches Remolcados Clase Unica Furgón]]+TDC_InfraMR[[#This Row],[B.04.3 - Parque de Coches Remolcados Clase Unica Cabina]]+TDC_InfraMR[[#This Row],[B.04.4 - Parque de Coches Remolcados de Larga Distancia (Turista+Pullman)]]+TDC_InfraMR[[#This Row],[B.04.5 - Parque de Coches Remolcados para Servicios Especiales (Cartoneros)]]</f>
        <v>0</v>
      </c>
      <c r="BD101" s="1">
        <v>2</v>
      </c>
      <c r="BE101" s="1">
        <v>0</v>
      </c>
      <c r="BF101" s="16">
        <v>1435</v>
      </c>
    </row>
    <row r="102" spans="1:58">
      <c r="A102" s="1">
        <v>2001</v>
      </c>
      <c r="B102" s="1" t="s">
        <v>119</v>
      </c>
      <c r="C102" s="12">
        <v>0</v>
      </c>
      <c r="D102" s="12">
        <v>0</v>
      </c>
      <c r="E102" s="12">
        <v>0</v>
      </c>
      <c r="F102" s="12">
        <v>15.3</v>
      </c>
      <c r="G102" s="12">
        <f t="shared" si="7"/>
        <v>15.3</v>
      </c>
      <c r="H102" s="12">
        <f>+TDC_InfraMR[[#This Row],[Total Líneas de Explotación ]]</f>
        <v>15.3</v>
      </c>
      <c r="I102" s="12">
        <v>15.3</v>
      </c>
      <c r="J102" s="12">
        <v>0</v>
      </c>
      <c r="K102" s="12">
        <v>0</v>
      </c>
      <c r="L102" s="12">
        <v>30.6</v>
      </c>
      <c r="M102" s="12">
        <v>1.04</v>
      </c>
      <c r="N102" s="12">
        <f>+TDC_InfraMR[[#This Row],[A.03.1 -  Longitud de Vías de Explotación No Electrificadas Troncales y Ramales (vía principal) (km)]]+TDC_InfraMR[[#This Row],[A.04.1 -  Longitud de Vías de Explotación Electrificadas Troncales y Ramales (vía principal) (km)]]</f>
        <v>30.6</v>
      </c>
      <c r="O102" s="12">
        <f>+TDC_InfraMR[[#This Row],[Total Vías (excluido Auxiliares)]]</f>
        <v>30.6</v>
      </c>
      <c r="P102" s="1">
        <v>11</v>
      </c>
      <c r="Q102" s="1">
        <v>0</v>
      </c>
      <c r="R102" s="1">
        <v>0</v>
      </c>
      <c r="S102" s="1">
        <f t="shared" si="11"/>
        <v>11</v>
      </c>
      <c r="T102" s="1">
        <v>0</v>
      </c>
      <c r="U102" s="1">
        <v>36</v>
      </c>
      <c r="V102" s="1">
        <v>0</v>
      </c>
      <c r="W102" s="1">
        <v>0</v>
      </c>
      <c r="X102" s="1">
        <v>0</v>
      </c>
      <c r="Y102" s="1">
        <f t="shared" si="8"/>
        <v>36</v>
      </c>
      <c r="Z102" s="1">
        <v>6</v>
      </c>
      <c r="AA102" s="1">
        <v>2</v>
      </c>
      <c r="AB102" s="1">
        <f>+TDC_InfraMR[[#This Row],[Total Pasos Vehiculares a Nivel]]</f>
        <v>36</v>
      </c>
      <c r="AC102" s="1">
        <f t="shared" si="9"/>
        <v>44</v>
      </c>
      <c r="AD102" s="1">
        <v>0</v>
      </c>
      <c r="AE102" s="1">
        <v>9</v>
      </c>
      <c r="AF102" s="1">
        <v>16</v>
      </c>
      <c r="AG102" s="1">
        <f t="shared" si="10"/>
        <v>25</v>
      </c>
      <c r="AH102" s="13">
        <v>15.3</v>
      </c>
      <c r="AI102" s="13">
        <v>0</v>
      </c>
      <c r="AJ102" s="13">
        <v>0</v>
      </c>
      <c r="AK102" s="13">
        <f t="shared" si="12"/>
        <v>15.3</v>
      </c>
      <c r="AL102" s="1">
        <v>0</v>
      </c>
      <c r="AM102" s="1">
        <v>0</v>
      </c>
      <c r="AN102" s="1">
        <v>0</v>
      </c>
      <c r="AO102" s="1">
        <f t="shared" si="13"/>
        <v>0</v>
      </c>
      <c r="AP102" s="1">
        <v>18</v>
      </c>
      <c r="AQ102" s="1">
        <v>0</v>
      </c>
      <c r="AR102" s="1">
        <v>0</v>
      </c>
      <c r="AS102" s="1">
        <f>+TDC_InfraMR[[#This Row],[B.02.1 - Parque de Coches Eléctricos Motrices]]+TDC_InfraMR[[#This Row],[B.02.2 - Parque de Coches Eléctricos Motrices Remolcados Tipo R]]+TDC_InfraMR[[#This Row],[B.02.3 - Parque de Coches Eléctricos Motrices Tipo R]]</f>
        <v>18</v>
      </c>
      <c r="AT102" s="1">
        <v>0</v>
      </c>
      <c r="AU102" s="1">
        <v>0</v>
      </c>
      <c r="AV102" s="1">
        <v>0</v>
      </c>
      <c r="AW102" s="1">
        <f>+TDC_InfraMR[[#This Row],[B.03.1 - Parque de Coches Motores Motrices Remolcados]]+TDC_InfraMR[[#This Row],[B.03.2 - Parque de Coches Motores Motrices Intermedios]]+TDC_InfraMR[[#This Row],[B.03.3 - Parque de Coches Motores Motrices Cabina]]</f>
        <v>0</v>
      </c>
      <c r="AX102" s="1">
        <v>0</v>
      </c>
      <c r="AY102" s="1">
        <v>0</v>
      </c>
      <c r="AZ102" s="1">
        <v>0</v>
      </c>
      <c r="BA102" s="1">
        <v>0</v>
      </c>
      <c r="BB102" s="1">
        <v>0</v>
      </c>
      <c r="BC102" s="1">
        <f>+TDC_InfraMR[[#This Row],[B.04.1 - Parque de Coches Remolcados Clase Unica]]+TDC_InfraMR[[#This Row],[B.04.2 - Parque de Coches Remolcados Clase Unica Furgón]]+TDC_InfraMR[[#This Row],[B.04.3 - Parque de Coches Remolcados Clase Unica Cabina]]+TDC_InfraMR[[#This Row],[B.04.4 - Parque de Coches Remolcados de Larga Distancia (Turista+Pullman)]]+TDC_InfraMR[[#This Row],[B.04.5 - Parque de Coches Remolcados para Servicios Especiales (Cartoneros)]]</f>
        <v>0</v>
      </c>
      <c r="BD102" s="1">
        <v>2</v>
      </c>
      <c r="BE102" s="1">
        <v>0</v>
      </c>
      <c r="BF102" s="16">
        <v>1435</v>
      </c>
    </row>
    <row r="103" spans="1:58">
      <c r="A103" s="1">
        <v>2001</v>
      </c>
      <c r="B103" s="1" t="s">
        <v>120</v>
      </c>
      <c r="C103" s="12">
        <v>0</v>
      </c>
      <c r="D103" s="12">
        <v>0</v>
      </c>
      <c r="E103" s="12">
        <v>0</v>
      </c>
      <c r="F103" s="12">
        <v>15.3</v>
      </c>
      <c r="G103" s="12">
        <f t="shared" si="7"/>
        <v>15.3</v>
      </c>
      <c r="H103" s="12">
        <f>+TDC_InfraMR[[#This Row],[Total Líneas de Explotación ]]</f>
        <v>15.3</v>
      </c>
      <c r="I103" s="12">
        <v>15.3</v>
      </c>
      <c r="J103" s="12">
        <v>0</v>
      </c>
      <c r="K103" s="12">
        <v>0</v>
      </c>
      <c r="L103" s="12">
        <v>30.6</v>
      </c>
      <c r="M103" s="12">
        <v>1.04</v>
      </c>
      <c r="N103" s="12">
        <f>+TDC_InfraMR[[#This Row],[A.03.1 -  Longitud de Vías de Explotación No Electrificadas Troncales y Ramales (vía principal) (km)]]+TDC_InfraMR[[#This Row],[A.04.1 -  Longitud de Vías de Explotación Electrificadas Troncales y Ramales (vía principal) (km)]]</f>
        <v>30.6</v>
      </c>
      <c r="O103" s="12">
        <f>+TDC_InfraMR[[#This Row],[Total Vías (excluido Auxiliares)]]</f>
        <v>30.6</v>
      </c>
      <c r="P103" s="1">
        <v>11</v>
      </c>
      <c r="Q103" s="1">
        <v>0</v>
      </c>
      <c r="R103" s="1">
        <v>0</v>
      </c>
      <c r="S103" s="1">
        <f t="shared" si="11"/>
        <v>11</v>
      </c>
      <c r="T103" s="1">
        <v>0</v>
      </c>
      <c r="U103" s="1">
        <v>36</v>
      </c>
      <c r="V103" s="1">
        <v>0</v>
      </c>
      <c r="W103" s="1">
        <v>0</v>
      </c>
      <c r="X103" s="1">
        <v>0</v>
      </c>
      <c r="Y103" s="1">
        <f t="shared" si="8"/>
        <v>36</v>
      </c>
      <c r="Z103" s="1">
        <v>6</v>
      </c>
      <c r="AA103" s="1">
        <v>2</v>
      </c>
      <c r="AB103" s="1">
        <f>+TDC_InfraMR[[#This Row],[Total Pasos Vehiculares a Nivel]]</f>
        <v>36</v>
      </c>
      <c r="AC103" s="1">
        <f t="shared" si="9"/>
        <v>44</v>
      </c>
      <c r="AD103" s="1">
        <v>0</v>
      </c>
      <c r="AE103" s="1">
        <v>9</v>
      </c>
      <c r="AF103" s="1">
        <v>16</v>
      </c>
      <c r="AG103" s="1">
        <f t="shared" si="10"/>
        <v>25</v>
      </c>
      <c r="AH103" s="13">
        <v>15.3</v>
      </c>
      <c r="AI103" s="13">
        <v>0</v>
      </c>
      <c r="AJ103" s="13">
        <v>0</v>
      </c>
      <c r="AK103" s="13">
        <f t="shared" si="12"/>
        <v>15.3</v>
      </c>
      <c r="AL103" s="1">
        <v>0</v>
      </c>
      <c r="AM103" s="1">
        <v>0</v>
      </c>
      <c r="AN103" s="1">
        <v>0</v>
      </c>
      <c r="AO103" s="1">
        <f t="shared" si="13"/>
        <v>0</v>
      </c>
      <c r="AP103" s="1">
        <v>18</v>
      </c>
      <c r="AQ103" s="1">
        <v>0</v>
      </c>
      <c r="AR103" s="1">
        <v>0</v>
      </c>
      <c r="AS103" s="1">
        <f>+TDC_InfraMR[[#This Row],[B.02.1 - Parque de Coches Eléctricos Motrices]]+TDC_InfraMR[[#This Row],[B.02.2 - Parque de Coches Eléctricos Motrices Remolcados Tipo R]]+TDC_InfraMR[[#This Row],[B.02.3 - Parque de Coches Eléctricos Motrices Tipo R]]</f>
        <v>18</v>
      </c>
      <c r="AT103" s="1">
        <v>0</v>
      </c>
      <c r="AU103" s="1">
        <v>0</v>
      </c>
      <c r="AV103" s="1">
        <v>0</v>
      </c>
      <c r="AW103" s="1">
        <f>+TDC_InfraMR[[#This Row],[B.03.1 - Parque de Coches Motores Motrices Remolcados]]+TDC_InfraMR[[#This Row],[B.03.2 - Parque de Coches Motores Motrices Intermedios]]+TDC_InfraMR[[#This Row],[B.03.3 - Parque de Coches Motores Motrices Cabina]]</f>
        <v>0</v>
      </c>
      <c r="AX103" s="1">
        <v>0</v>
      </c>
      <c r="AY103" s="1">
        <v>0</v>
      </c>
      <c r="AZ103" s="1">
        <v>0</v>
      </c>
      <c r="BA103" s="1">
        <v>0</v>
      </c>
      <c r="BB103" s="1">
        <v>0</v>
      </c>
      <c r="BC103" s="1">
        <f>+TDC_InfraMR[[#This Row],[B.04.1 - Parque de Coches Remolcados Clase Unica]]+TDC_InfraMR[[#This Row],[B.04.2 - Parque de Coches Remolcados Clase Unica Furgón]]+TDC_InfraMR[[#This Row],[B.04.3 - Parque de Coches Remolcados Clase Unica Cabina]]+TDC_InfraMR[[#This Row],[B.04.4 - Parque de Coches Remolcados de Larga Distancia (Turista+Pullman)]]+TDC_InfraMR[[#This Row],[B.04.5 - Parque de Coches Remolcados para Servicios Especiales (Cartoneros)]]</f>
        <v>0</v>
      </c>
      <c r="BD103" s="1">
        <v>2</v>
      </c>
      <c r="BE103" s="1">
        <v>0</v>
      </c>
      <c r="BF103" s="16">
        <v>1435</v>
      </c>
    </row>
    <row r="104" spans="1:58">
      <c r="A104" s="1">
        <v>2001</v>
      </c>
      <c r="B104" s="1" t="s">
        <v>121</v>
      </c>
      <c r="C104" s="12">
        <v>0</v>
      </c>
      <c r="D104" s="12">
        <v>0</v>
      </c>
      <c r="E104" s="12">
        <v>0</v>
      </c>
      <c r="F104" s="12">
        <v>15.3</v>
      </c>
      <c r="G104" s="12">
        <f t="shared" si="7"/>
        <v>15.3</v>
      </c>
      <c r="H104" s="12">
        <f>+TDC_InfraMR[[#This Row],[Total Líneas de Explotación ]]</f>
        <v>15.3</v>
      </c>
      <c r="I104" s="12">
        <v>15.3</v>
      </c>
      <c r="J104" s="12">
        <v>0</v>
      </c>
      <c r="K104" s="12">
        <v>0</v>
      </c>
      <c r="L104" s="12">
        <v>30.6</v>
      </c>
      <c r="M104" s="12">
        <v>1.04</v>
      </c>
      <c r="N104" s="12">
        <f>+TDC_InfraMR[[#This Row],[A.03.1 -  Longitud de Vías de Explotación No Electrificadas Troncales y Ramales (vía principal) (km)]]+TDC_InfraMR[[#This Row],[A.04.1 -  Longitud de Vías de Explotación Electrificadas Troncales y Ramales (vía principal) (km)]]</f>
        <v>30.6</v>
      </c>
      <c r="O104" s="12">
        <f>+TDC_InfraMR[[#This Row],[Total Vías (excluido Auxiliares)]]</f>
        <v>30.6</v>
      </c>
      <c r="P104" s="1">
        <v>11</v>
      </c>
      <c r="Q104" s="1">
        <v>0</v>
      </c>
      <c r="R104" s="1">
        <v>0</v>
      </c>
      <c r="S104" s="1">
        <f t="shared" si="11"/>
        <v>11</v>
      </c>
      <c r="T104" s="1">
        <v>0</v>
      </c>
      <c r="U104" s="1">
        <v>36</v>
      </c>
      <c r="V104" s="1">
        <v>0</v>
      </c>
      <c r="W104" s="1">
        <v>0</v>
      </c>
      <c r="X104" s="1">
        <v>0</v>
      </c>
      <c r="Y104" s="1">
        <f t="shared" si="8"/>
        <v>36</v>
      </c>
      <c r="Z104" s="1">
        <v>6</v>
      </c>
      <c r="AA104" s="1">
        <v>2</v>
      </c>
      <c r="AB104" s="1">
        <f>+TDC_InfraMR[[#This Row],[Total Pasos Vehiculares a Nivel]]</f>
        <v>36</v>
      </c>
      <c r="AC104" s="1">
        <f t="shared" si="9"/>
        <v>44</v>
      </c>
      <c r="AD104" s="1">
        <v>0</v>
      </c>
      <c r="AE104" s="1">
        <v>9</v>
      </c>
      <c r="AF104" s="1">
        <v>16</v>
      </c>
      <c r="AG104" s="1">
        <f t="shared" si="10"/>
        <v>25</v>
      </c>
      <c r="AH104" s="13">
        <v>15.3</v>
      </c>
      <c r="AI104" s="13">
        <v>0</v>
      </c>
      <c r="AJ104" s="13">
        <v>0</v>
      </c>
      <c r="AK104" s="13">
        <f t="shared" si="12"/>
        <v>15.3</v>
      </c>
      <c r="AL104" s="1">
        <v>0</v>
      </c>
      <c r="AM104" s="1">
        <v>0</v>
      </c>
      <c r="AN104" s="1">
        <v>0</v>
      </c>
      <c r="AO104" s="1">
        <f t="shared" si="13"/>
        <v>0</v>
      </c>
      <c r="AP104" s="1">
        <v>18</v>
      </c>
      <c r="AQ104" s="1">
        <v>0</v>
      </c>
      <c r="AR104" s="1">
        <v>0</v>
      </c>
      <c r="AS104" s="1">
        <f>+TDC_InfraMR[[#This Row],[B.02.1 - Parque de Coches Eléctricos Motrices]]+TDC_InfraMR[[#This Row],[B.02.2 - Parque de Coches Eléctricos Motrices Remolcados Tipo R]]+TDC_InfraMR[[#This Row],[B.02.3 - Parque de Coches Eléctricos Motrices Tipo R]]</f>
        <v>18</v>
      </c>
      <c r="AT104" s="1">
        <v>0</v>
      </c>
      <c r="AU104" s="1">
        <v>0</v>
      </c>
      <c r="AV104" s="1">
        <v>0</v>
      </c>
      <c r="AW104" s="1">
        <f>+TDC_InfraMR[[#This Row],[B.03.1 - Parque de Coches Motores Motrices Remolcados]]+TDC_InfraMR[[#This Row],[B.03.2 - Parque de Coches Motores Motrices Intermedios]]+TDC_InfraMR[[#This Row],[B.03.3 - Parque de Coches Motores Motrices Cabina]]</f>
        <v>0</v>
      </c>
      <c r="AX104" s="1">
        <v>0</v>
      </c>
      <c r="AY104" s="1">
        <v>0</v>
      </c>
      <c r="AZ104" s="1">
        <v>0</v>
      </c>
      <c r="BA104" s="1">
        <v>0</v>
      </c>
      <c r="BB104" s="1">
        <v>0</v>
      </c>
      <c r="BC104" s="1">
        <f>+TDC_InfraMR[[#This Row],[B.04.1 - Parque de Coches Remolcados Clase Unica]]+TDC_InfraMR[[#This Row],[B.04.2 - Parque de Coches Remolcados Clase Unica Furgón]]+TDC_InfraMR[[#This Row],[B.04.3 - Parque de Coches Remolcados Clase Unica Cabina]]+TDC_InfraMR[[#This Row],[B.04.4 - Parque de Coches Remolcados de Larga Distancia (Turista+Pullman)]]+TDC_InfraMR[[#This Row],[B.04.5 - Parque de Coches Remolcados para Servicios Especiales (Cartoneros)]]</f>
        <v>0</v>
      </c>
      <c r="BD104" s="1">
        <v>2</v>
      </c>
      <c r="BE104" s="1">
        <v>0</v>
      </c>
      <c r="BF104" s="16">
        <v>1435</v>
      </c>
    </row>
    <row r="105" spans="1:58">
      <c r="A105" s="1">
        <v>2001</v>
      </c>
      <c r="B105" s="1" t="s">
        <v>122</v>
      </c>
      <c r="C105" s="12">
        <v>0</v>
      </c>
      <c r="D105" s="12">
        <v>0</v>
      </c>
      <c r="E105" s="12">
        <v>0</v>
      </c>
      <c r="F105" s="12">
        <v>15.3</v>
      </c>
      <c r="G105" s="12">
        <f t="shared" si="7"/>
        <v>15.3</v>
      </c>
      <c r="H105" s="12">
        <f>+TDC_InfraMR[[#This Row],[Total Líneas de Explotación ]]</f>
        <v>15.3</v>
      </c>
      <c r="I105" s="12">
        <v>15.3</v>
      </c>
      <c r="J105" s="12">
        <v>0</v>
      </c>
      <c r="K105" s="12">
        <v>0</v>
      </c>
      <c r="L105" s="12">
        <v>30.6</v>
      </c>
      <c r="M105" s="12">
        <v>1.04</v>
      </c>
      <c r="N105" s="12">
        <f>+TDC_InfraMR[[#This Row],[A.03.1 -  Longitud de Vías de Explotación No Electrificadas Troncales y Ramales (vía principal) (km)]]+TDC_InfraMR[[#This Row],[A.04.1 -  Longitud de Vías de Explotación Electrificadas Troncales y Ramales (vía principal) (km)]]</f>
        <v>30.6</v>
      </c>
      <c r="O105" s="12">
        <f>+TDC_InfraMR[[#This Row],[Total Vías (excluido Auxiliares)]]</f>
        <v>30.6</v>
      </c>
      <c r="P105" s="1">
        <v>11</v>
      </c>
      <c r="Q105" s="1">
        <v>0</v>
      </c>
      <c r="R105" s="1">
        <v>0</v>
      </c>
      <c r="S105" s="1">
        <f t="shared" si="11"/>
        <v>11</v>
      </c>
      <c r="T105" s="1">
        <v>0</v>
      </c>
      <c r="U105" s="1">
        <v>36</v>
      </c>
      <c r="V105" s="1">
        <v>0</v>
      </c>
      <c r="W105" s="1">
        <v>0</v>
      </c>
      <c r="X105" s="1">
        <v>0</v>
      </c>
      <c r="Y105" s="1">
        <f t="shared" si="8"/>
        <v>36</v>
      </c>
      <c r="Z105" s="1">
        <v>6</v>
      </c>
      <c r="AA105" s="1">
        <v>2</v>
      </c>
      <c r="AB105" s="1">
        <f>+TDC_InfraMR[[#This Row],[Total Pasos Vehiculares a Nivel]]</f>
        <v>36</v>
      </c>
      <c r="AC105" s="1">
        <f t="shared" si="9"/>
        <v>44</v>
      </c>
      <c r="AD105" s="1">
        <v>0</v>
      </c>
      <c r="AE105" s="1">
        <v>9</v>
      </c>
      <c r="AF105" s="1">
        <v>16</v>
      </c>
      <c r="AG105" s="1">
        <f t="shared" si="10"/>
        <v>25</v>
      </c>
      <c r="AH105" s="13">
        <v>15.3</v>
      </c>
      <c r="AI105" s="13">
        <v>0</v>
      </c>
      <c r="AJ105" s="13">
        <v>0</v>
      </c>
      <c r="AK105" s="13">
        <f t="shared" si="12"/>
        <v>15.3</v>
      </c>
      <c r="AL105" s="1">
        <v>0</v>
      </c>
      <c r="AM105" s="1">
        <v>0</v>
      </c>
      <c r="AN105" s="1">
        <v>0</v>
      </c>
      <c r="AO105" s="1">
        <f t="shared" si="13"/>
        <v>0</v>
      </c>
      <c r="AP105" s="1">
        <v>18</v>
      </c>
      <c r="AQ105" s="1">
        <v>0</v>
      </c>
      <c r="AR105" s="1">
        <v>0</v>
      </c>
      <c r="AS105" s="1">
        <f>+TDC_InfraMR[[#This Row],[B.02.1 - Parque de Coches Eléctricos Motrices]]+TDC_InfraMR[[#This Row],[B.02.2 - Parque de Coches Eléctricos Motrices Remolcados Tipo R]]+TDC_InfraMR[[#This Row],[B.02.3 - Parque de Coches Eléctricos Motrices Tipo R]]</f>
        <v>18</v>
      </c>
      <c r="AT105" s="1">
        <v>0</v>
      </c>
      <c r="AU105" s="1">
        <v>0</v>
      </c>
      <c r="AV105" s="1">
        <v>0</v>
      </c>
      <c r="AW105" s="1">
        <f>+TDC_InfraMR[[#This Row],[B.03.1 - Parque de Coches Motores Motrices Remolcados]]+TDC_InfraMR[[#This Row],[B.03.2 - Parque de Coches Motores Motrices Intermedios]]+TDC_InfraMR[[#This Row],[B.03.3 - Parque de Coches Motores Motrices Cabina]]</f>
        <v>0</v>
      </c>
      <c r="AX105" s="1">
        <v>0</v>
      </c>
      <c r="AY105" s="1">
        <v>0</v>
      </c>
      <c r="AZ105" s="1">
        <v>0</v>
      </c>
      <c r="BA105" s="1">
        <v>0</v>
      </c>
      <c r="BB105" s="1">
        <v>0</v>
      </c>
      <c r="BC105" s="1">
        <f>+TDC_InfraMR[[#This Row],[B.04.1 - Parque de Coches Remolcados Clase Unica]]+TDC_InfraMR[[#This Row],[B.04.2 - Parque de Coches Remolcados Clase Unica Furgón]]+TDC_InfraMR[[#This Row],[B.04.3 - Parque de Coches Remolcados Clase Unica Cabina]]+TDC_InfraMR[[#This Row],[B.04.4 - Parque de Coches Remolcados de Larga Distancia (Turista+Pullman)]]+TDC_InfraMR[[#This Row],[B.04.5 - Parque de Coches Remolcados para Servicios Especiales (Cartoneros)]]</f>
        <v>0</v>
      </c>
      <c r="BD105" s="1">
        <v>2</v>
      </c>
      <c r="BE105" s="1">
        <v>0</v>
      </c>
      <c r="BF105" s="16">
        <v>1435</v>
      </c>
    </row>
    <row r="106" spans="1:58">
      <c r="A106" s="1">
        <v>2001</v>
      </c>
      <c r="B106" s="1" t="s">
        <v>123</v>
      </c>
      <c r="C106" s="12">
        <v>0</v>
      </c>
      <c r="D106" s="12">
        <v>0</v>
      </c>
      <c r="E106" s="12">
        <v>0</v>
      </c>
      <c r="F106" s="12">
        <v>15.3</v>
      </c>
      <c r="G106" s="12">
        <f t="shared" si="7"/>
        <v>15.3</v>
      </c>
      <c r="H106" s="12">
        <f>+TDC_InfraMR[[#This Row],[Total Líneas de Explotación ]]</f>
        <v>15.3</v>
      </c>
      <c r="I106" s="12">
        <v>15.3</v>
      </c>
      <c r="J106" s="12">
        <v>0</v>
      </c>
      <c r="K106" s="12">
        <v>0</v>
      </c>
      <c r="L106" s="12">
        <v>30.6</v>
      </c>
      <c r="M106" s="12">
        <v>1.04</v>
      </c>
      <c r="N106" s="12">
        <f>+TDC_InfraMR[[#This Row],[A.03.1 -  Longitud de Vías de Explotación No Electrificadas Troncales y Ramales (vía principal) (km)]]+TDC_InfraMR[[#This Row],[A.04.1 -  Longitud de Vías de Explotación Electrificadas Troncales y Ramales (vía principal) (km)]]</f>
        <v>30.6</v>
      </c>
      <c r="O106" s="12">
        <f>+TDC_InfraMR[[#This Row],[Total Vías (excluido Auxiliares)]]</f>
        <v>30.6</v>
      </c>
      <c r="P106" s="1">
        <v>11</v>
      </c>
      <c r="Q106" s="1">
        <v>0</v>
      </c>
      <c r="R106" s="1">
        <v>0</v>
      </c>
      <c r="S106" s="1">
        <f t="shared" si="11"/>
        <v>11</v>
      </c>
      <c r="T106" s="1">
        <v>0</v>
      </c>
      <c r="U106" s="1">
        <v>36</v>
      </c>
      <c r="V106" s="1">
        <v>0</v>
      </c>
      <c r="W106" s="1">
        <v>0</v>
      </c>
      <c r="X106" s="1">
        <v>0</v>
      </c>
      <c r="Y106" s="1">
        <f t="shared" si="8"/>
        <v>36</v>
      </c>
      <c r="Z106" s="1">
        <v>6</v>
      </c>
      <c r="AA106" s="1">
        <v>2</v>
      </c>
      <c r="AB106" s="1">
        <f>+TDC_InfraMR[[#This Row],[Total Pasos Vehiculares a Nivel]]</f>
        <v>36</v>
      </c>
      <c r="AC106" s="1">
        <f t="shared" si="9"/>
        <v>44</v>
      </c>
      <c r="AD106" s="1">
        <v>0</v>
      </c>
      <c r="AE106" s="1">
        <v>9</v>
      </c>
      <c r="AF106" s="1">
        <v>16</v>
      </c>
      <c r="AG106" s="1">
        <f t="shared" si="10"/>
        <v>25</v>
      </c>
      <c r="AH106" s="13">
        <v>15.3</v>
      </c>
      <c r="AI106" s="13">
        <v>0</v>
      </c>
      <c r="AJ106" s="13">
        <v>0</v>
      </c>
      <c r="AK106" s="13">
        <f t="shared" si="12"/>
        <v>15.3</v>
      </c>
      <c r="AL106" s="1">
        <v>0</v>
      </c>
      <c r="AM106" s="1">
        <v>0</v>
      </c>
      <c r="AN106" s="1">
        <v>0</v>
      </c>
      <c r="AO106" s="1">
        <f t="shared" si="13"/>
        <v>0</v>
      </c>
      <c r="AP106" s="1">
        <v>18</v>
      </c>
      <c r="AQ106" s="1">
        <v>0</v>
      </c>
      <c r="AR106" s="1">
        <v>0</v>
      </c>
      <c r="AS106" s="1">
        <f>+TDC_InfraMR[[#This Row],[B.02.1 - Parque de Coches Eléctricos Motrices]]+TDC_InfraMR[[#This Row],[B.02.2 - Parque de Coches Eléctricos Motrices Remolcados Tipo R]]+TDC_InfraMR[[#This Row],[B.02.3 - Parque de Coches Eléctricos Motrices Tipo R]]</f>
        <v>18</v>
      </c>
      <c r="AT106" s="1">
        <v>0</v>
      </c>
      <c r="AU106" s="1">
        <v>0</v>
      </c>
      <c r="AV106" s="1">
        <v>0</v>
      </c>
      <c r="AW106" s="1">
        <f>+TDC_InfraMR[[#This Row],[B.03.1 - Parque de Coches Motores Motrices Remolcados]]+TDC_InfraMR[[#This Row],[B.03.2 - Parque de Coches Motores Motrices Intermedios]]+TDC_InfraMR[[#This Row],[B.03.3 - Parque de Coches Motores Motrices Cabina]]</f>
        <v>0</v>
      </c>
      <c r="AX106" s="1">
        <v>0</v>
      </c>
      <c r="AY106" s="1">
        <v>0</v>
      </c>
      <c r="AZ106" s="1">
        <v>0</v>
      </c>
      <c r="BA106" s="1">
        <v>0</v>
      </c>
      <c r="BB106" s="1">
        <v>0</v>
      </c>
      <c r="BC106" s="1">
        <f>+TDC_InfraMR[[#This Row],[B.04.1 - Parque de Coches Remolcados Clase Unica]]+TDC_InfraMR[[#This Row],[B.04.2 - Parque de Coches Remolcados Clase Unica Furgón]]+TDC_InfraMR[[#This Row],[B.04.3 - Parque de Coches Remolcados Clase Unica Cabina]]+TDC_InfraMR[[#This Row],[B.04.4 - Parque de Coches Remolcados de Larga Distancia (Turista+Pullman)]]+TDC_InfraMR[[#This Row],[B.04.5 - Parque de Coches Remolcados para Servicios Especiales (Cartoneros)]]</f>
        <v>0</v>
      </c>
      <c r="BD106" s="1">
        <v>2</v>
      </c>
      <c r="BE106" s="1">
        <v>0</v>
      </c>
      <c r="BF106" s="16">
        <v>1435</v>
      </c>
    </row>
    <row r="107" spans="1:58">
      <c r="A107" s="1">
        <v>2001</v>
      </c>
      <c r="B107" s="1" t="s">
        <v>124</v>
      </c>
      <c r="C107" s="12">
        <v>0</v>
      </c>
      <c r="D107" s="12">
        <v>0</v>
      </c>
      <c r="E107" s="12">
        <v>0</v>
      </c>
      <c r="F107" s="12">
        <v>15.3</v>
      </c>
      <c r="G107" s="12">
        <f t="shared" si="7"/>
        <v>15.3</v>
      </c>
      <c r="H107" s="12">
        <f>+TDC_InfraMR[[#This Row],[Total Líneas de Explotación ]]</f>
        <v>15.3</v>
      </c>
      <c r="I107" s="12">
        <v>15.3</v>
      </c>
      <c r="J107" s="12">
        <v>0</v>
      </c>
      <c r="K107" s="12">
        <v>0</v>
      </c>
      <c r="L107" s="12">
        <v>30.6</v>
      </c>
      <c r="M107" s="12">
        <v>1.04</v>
      </c>
      <c r="N107" s="12">
        <f>+TDC_InfraMR[[#This Row],[A.03.1 -  Longitud de Vías de Explotación No Electrificadas Troncales y Ramales (vía principal) (km)]]+TDC_InfraMR[[#This Row],[A.04.1 -  Longitud de Vías de Explotación Electrificadas Troncales y Ramales (vía principal) (km)]]</f>
        <v>30.6</v>
      </c>
      <c r="O107" s="12">
        <f>+TDC_InfraMR[[#This Row],[Total Vías (excluido Auxiliares)]]</f>
        <v>30.6</v>
      </c>
      <c r="P107" s="1">
        <v>11</v>
      </c>
      <c r="Q107" s="1">
        <v>0</v>
      </c>
      <c r="R107" s="1">
        <v>0</v>
      </c>
      <c r="S107" s="1">
        <f t="shared" si="11"/>
        <v>11</v>
      </c>
      <c r="T107" s="1">
        <v>0</v>
      </c>
      <c r="U107" s="1">
        <v>36</v>
      </c>
      <c r="V107" s="1">
        <v>0</v>
      </c>
      <c r="W107" s="1">
        <v>0</v>
      </c>
      <c r="X107" s="1">
        <v>0</v>
      </c>
      <c r="Y107" s="1">
        <f t="shared" si="8"/>
        <v>36</v>
      </c>
      <c r="Z107" s="1">
        <v>6</v>
      </c>
      <c r="AA107" s="1">
        <v>2</v>
      </c>
      <c r="AB107" s="1">
        <f>+TDC_InfraMR[[#This Row],[Total Pasos Vehiculares a Nivel]]</f>
        <v>36</v>
      </c>
      <c r="AC107" s="1">
        <f t="shared" si="9"/>
        <v>44</v>
      </c>
      <c r="AD107" s="1">
        <v>0</v>
      </c>
      <c r="AE107" s="1">
        <v>9</v>
      </c>
      <c r="AF107" s="1">
        <v>16</v>
      </c>
      <c r="AG107" s="1">
        <f t="shared" si="10"/>
        <v>25</v>
      </c>
      <c r="AH107" s="13">
        <v>15.3</v>
      </c>
      <c r="AI107" s="13">
        <v>0</v>
      </c>
      <c r="AJ107" s="13">
        <v>0</v>
      </c>
      <c r="AK107" s="13">
        <f t="shared" si="12"/>
        <v>15.3</v>
      </c>
      <c r="AL107" s="1">
        <v>0</v>
      </c>
      <c r="AM107" s="1">
        <v>0</v>
      </c>
      <c r="AN107" s="1">
        <v>0</v>
      </c>
      <c r="AO107" s="1">
        <f t="shared" si="13"/>
        <v>0</v>
      </c>
      <c r="AP107" s="1">
        <v>18</v>
      </c>
      <c r="AQ107" s="1">
        <v>0</v>
      </c>
      <c r="AR107" s="1">
        <v>0</v>
      </c>
      <c r="AS107" s="1">
        <f>+TDC_InfraMR[[#This Row],[B.02.1 - Parque de Coches Eléctricos Motrices]]+TDC_InfraMR[[#This Row],[B.02.2 - Parque de Coches Eléctricos Motrices Remolcados Tipo R]]+TDC_InfraMR[[#This Row],[B.02.3 - Parque de Coches Eléctricos Motrices Tipo R]]</f>
        <v>18</v>
      </c>
      <c r="AT107" s="1">
        <v>0</v>
      </c>
      <c r="AU107" s="1">
        <v>0</v>
      </c>
      <c r="AV107" s="1">
        <v>0</v>
      </c>
      <c r="AW107" s="1">
        <f>+TDC_InfraMR[[#This Row],[B.03.1 - Parque de Coches Motores Motrices Remolcados]]+TDC_InfraMR[[#This Row],[B.03.2 - Parque de Coches Motores Motrices Intermedios]]+TDC_InfraMR[[#This Row],[B.03.3 - Parque de Coches Motores Motrices Cabina]]</f>
        <v>0</v>
      </c>
      <c r="AX107" s="1">
        <v>0</v>
      </c>
      <c r="AY107" s="1">
        <v>0</v>
      </c>
      <c r="AZ107" s="1">
        <v>0</v>
      </c>
      <c r="BA107" s="1">
        <v>0</v>
      </c>
      <c r="BB107" s="1">
        <v>0</v>
      </c>
      <c r="BC107" s="1">
        <f>+TDC_InfraMR[[#This Row],[B.04.1 - Parque de Coches Remolcados Clase Unica]]+TDC_InfraMR[[#This Row],[B.04.2 - Parque de Coches Remolcados Clase Unica Furgón]]+TDC_InfraMR[[#This Row],[B.04.3 - Parque de Coches Remolcados Clase Unica Cabina]]+TDC_InfraMR[[#This Row],[B.04.4 - Parque de Coches Remolcados de Larga Distancia (Turista+Pullman)]]+TDC_InfraMR[[#This Row],[B.04.5 - Parque de Coches Remolcados para Servicios Especiales (Cartoneros)]]</f>
        <v>0</v>
      </c>
      <c r="BD107" s="1">
        <v>2</v>
      </c>
      <c r="BE107" s="1">
        <v>0</v>
      </c>
      <c r="BF107" s="16">
        <v>1435</v>
      </c>
    </row>
    <row r="108" spans="1:58">
      <c r="A108" s="1">
        <v>2001</v>
      </c>
      <c r="B108" s="1" t="s">
        <v>125</v>
      </c>
      <c r="C108" s="12">
        <v>0</v>
      </c>
      <c r="D108" s="12">
        <v>0</v>
      </c>
      <c r="E108" s="12">
        <v>0</v>
      </c>
      <c r="F108" s="12">
        <v>15.3</v>
      </c>
      <c r="G108" s="12">
        <f t="shared" si="7"/>
        <v>15.3</v>
      </c>
      <c r="H108" s="12">
        <f>+TDC_InfraMR[[#This Row],[Total Líneas de Explotación ]]</f>
        <v>15.3</v>
      </c>
      <c r="I108" s="12">
        <v>15.3</v>
      </c>
      <c r="J108" s="12">
        <v>0</v>
      </c>
      <c r="K108" s="12">
        <v>0</v>
      </c>
      <c r="L108" s="12">
        <v>30.6</v>
      </c>
      <c r="M108" s="12">
        <v>1.04</v>
      </c>
      <c r="N108" s="12">
        <f>+TDC_InfraMR[[#This Row],[A.03.1 -  Longitud de Vías de Explotación No Electrificadas Troncales y Ramales (vía principal) (km)]]+TDC_InfraMR[[#This Row],[A.04.1 -  Longitud de Vías de Explotación Electrificadas Troncales y Ramales (vía principal) (km)]]</f>
        <v>30.6</v>
      </c>
      <c r="O108" s="12">
        <f>+TDC_InfraMR[[#This Row],[Total Vías (excluido Auxiliares)]]</f>
        <v>30.6</v>
      </c>
      <c r="P108" s="1">
        <v>11</v>
      </c>
      <c r="Q108" s="1">
        <v>0</v>
      </c>
      <c r="R108" s="1">
        <v>0</v>
      </c>
      <c r="S108" s="1">
        <f t="shared" si="11"/>
        <v>11</v>
      </c>
      <c r="T108" s="1">
        <v>0</v>
      </c>
      <c r="U108" s="1">
        <v>36</v>
      </c>
      <c r="V108" s="1">
        <v>0</v>
      </c>
      <c r="W108" s="1">
        <v>0</v>
      </c>
      <c r="X108" s="1">
        <v>0</v>
      </c>
      <c r="Y108" s="1">
        <f t="shared" si="8"/>
        <v>36</v>
      </c>
      <c r="Z108" s="1">
        <v>6</v>
      </c>
      <c r="AA108" s="1">
        <v>2</v>
      </c>
      <c r="AB108" s="1">
        <f>+TDC_InfraMR[[#This Row],[Total Pasos Vehiculares a Nivel]]</f>
        <v>36</v>
      </c>
      <c r="AC108" s="1">
        <f t="shared" si="9"/>
        <v>44</v>
      </c>
      <c r="AD108" s="1">
        <v>0</v>
      </c>
      <c r="AE108" s="1">
        <v>9</v>
      </c>
      <c r="AF108" s="1">
        <v>16</v>
      </c>
      <c r="AG108" s="1">
        <f t="shared" si="10"/>
        <v>25</v>
      </c>
      <c r="AH108" s="13">
        <v>15.3</v>
      </c>
      <c r="AI108" s="13">
        <v>0</v>
      </c>
      <c r="AJ108" s="13">
        <v>0</v>
      </c>
      <c r="AK108" s="13">
        <f t="shared" si="12"/>
        <v>15.3</v>
      </c>
      <c r="AL108" s="1">
        <v>0</v>
      </c>
      <c r="AM108" s="1">
        <v>0</v>
      </c>
      <c r="AN108" s="1">
        <v>0</v>
      </c>
      <c r="AO108" s="1">
        <f t="shared" si="13"/>
        <v>0</v>
      </c>
      <c r="AP108" s="1">
        <v>18</v>
      </c>
      <c r="AQ108" s="1">
        <v>0</v>
      </c>
      <c r="AR108" s="1">
        <v>0</v>
      </c>
      <c r="AS108" s="1">
        <f>+TDC_InfraMR[[#This Row],[B.02.1 - Parque de Coches Eléctricos Motrices]]+TDC_InfraMR[[#This Row],[B.02.2 - Parque de Coches Eléctricos Motrices Remolcados Tipo R]]+TDC_InfraMR[[#This Row],[B.02.3 - Parque de Coches Eléctricos Motrices Tipo R]]</f>
        <v>18</v>
      </c>
      <c r="AT108" s="1">
        <v>0</v>
      </c>
      <c r="AU108" s="1">
        <v>0</v>
      </c>
      <c r="AV108" s="1">
        <v>0</v>
      </c>
      <c r="AW108" s="1">
        <f>+TDC_InfraMR[[#This Row],[B.03.1 - Parque de Coches Motores Motrices Remolcados]]+TDC_InfraMR[[#This Row],[B.03.2 - Parque de Coches Motores Motrices Intermedios]]+TDC_InfraMR[[#This Row],[B.03.3 - Parque de Coches Motores Motrices Cabina]]</f>
        <v>0</v>
      </c>
      <c r="AX108" s="1">
        <v>0</v>
      </c>
      <c r="AY108" s="1">
        <v>0</v>
      </c>
      <c r="AZ108" s="1">
        <v>0</v>
      </c>
      <c r="BA108" s="1">
        <v>0</v>
      </c>
      <c r="BB108" s="1">
        <v>0</v>
      </c>
      <c r="BC108" s="1">
        <f>+TDC_InfraMR[[#This Row],[B.04.1 - Parque de Coches Remolcados Clase Unica]]+TDC_InfraMR[[#This Row],[B.04.2 - Parque de Coches Remolcados Clase Unica Furgón]]+TDC_InfraMR[[#This Row],[B.04.3 - Parque de Coches Remolcados Clase Unica Cabina]]+TDC_InfraMR[[#This Row],[B.04.4 - Parque de Coches Remolcados de Larga Distancia (Turista+Pullman)]]+TDC_InfraMR[[#This Row],[B.04.5 - Parque de Coches Remolcados para Servicios Especiales (Cartoneros)]]</f>
        <v>0</v>
      </c>
      <c r="BD108" s="1">
        <v>2</v>
      </c>
      <c r="BE108" s="1">
        <v>0</v>
      </c>
      <c r="BF108" s="16">
        <v>1435</v>
      </c>
    </row>
    <row r="109" spans="1:58">
      <c r="A109" s="1">
        <v>2001</v>
      </c>
      <c r="B109" s="1" t="s">
        <v>126</v>
      </c>
      <c r="C109" s="12">
        <v>0</v>
      </c>
      <c r="D109" s="12">
        <v>0</v>
      </c>
      <c r="E109" s="12">
        <v>0</v>
      </c>
      <c r="F109" s="12">
        <v>15.3</v>
      </c>
      <c r="G109" s="12">
        <f t="shared" si="7"/>
        <v>15.3</v>
      </c>
      <c r="H109" s="12">
        <f>+TDC_InfraMR[[#This Row],[Total Líneas de Explotación ]]</f>
        <v>15.3</v>
      </c>
      <c r="I109" s="12">
        <v>15.3</v>
      </c>
      <c r="J109" s="12">
        <v>0</v>
      </c>
      <c r="K109" s="12">
        <v>0</v>
      </c>
      <c r="L109" s="12">
        <v>30.6</v>
      </c>
      <c r="M109" s="12">
        <v>1.04</v>
      </c>
      <c r="N109" s="12">
        <f>+TDC_InfraMR[[#This Row],[A.03.1 -  Longitud de Vías de Explotación No Electrificadas Troncales y Ramales (vía principal) (km)]]+TDC_InfraMR[[#This Row],[A.04.1 -  Longitud de Vías de Explotación Electrificadas Troncales y Ramales (vía principal) (km)]]</f>
        <v>30.6</v>
      </c>
      <c r="O109" s="12">
        <f>+TDC_InfraMR[[#This Row],[Total Vías (excluido Auxiliares)]]</f>
        <v>30.6</v>
      </c>
      <c r="P109" s="1">
        <v>11</v>
      </c>
      <c r="Q109" s="1">
        <v>0</v>
      </c>
      <c r="R109" s="1">
        <v>0</v>
      </c>
      <c r="S109" s="1">
        <f t="shared" si="11"/>
        <v>11</v>
      </c>
      <c r="T109" s="1">
        <v>0</v>
      </c>
      <c r="U109" s="1">
        <v>36</v>
      </c>
      <c r="V109" s="1">
        <v>0</v>
      </c>
      <c r="W109" s="1">
        <v>0</v>
      </c>
      <c r="X109" s="1">
        <v>0</v>
      </c>
      <c r="Y109" s="1">
        <f t="shared" si="8"/>
        <v>36</v>
      </c>
      <c r="Z109" s="1">
        <v>6</v>
      </c>
      <c r="AA109" s="1">
        <v>2</v>
      </c>
      <c r="AB109" s="1">
        <f>+TDC_InfraMR[[#This Row],[Total Pasos Vehiculares a Nivel]]</f>
        <v>36</v>
      </c>
      <c r="AC109" s="1">
        <f t="shared" si="9"/>
        <v>44</v>
      </c>
      <c r="AD109" s="1">
        <v>0</v>
      </c>
      <c r="AE109" s="1">
        <v>9</v>
      </c>
      <c r="AF109" s="1">
        <v>16</v>
      </c>
      <c r="AG109" s="1">
        <f t="shared" si="10"/>
        <v>25</v>
      </c>
      <c r="AH109" s="13">
        <v>15.3</v>
      </c>
      <c r="AI109" s="13">
        <v>0</v>
      </c>
      <c r="AJ109" s="13">
        <v>0</v>
      </c>
      <c r="AK109" s="13">
        <f t="shared" si="12"/>
        <v>15.3</v>
      </c>
      <c r="AL109" s="1">
        <v>0</v>
      </c>
      <c r="AM109" s="1">
        <v>0</v>
      </c>
      <c r="AN109" s="1">
        <v>0</v>
      </c>
      <c r="AO109" s="1">
        <f t="shared" si="13"/>
        <v>0</v>
      </c>
      <c r="AP109" s="1">
        <v>18</v>
      </c>
      <c r="AQ109" s="1">
        <v>0</v>
      </c>
      <c r="AR109" s="1">
        <v>0</v>
      </c>
      <c r="AS109" s="1">
        <f>+TDC_InfraMR[[#This Row],[B.02.1 - Parque de Coches Eléctricos Motrices]]+TDC_InfraMR[[#This Row],[B.02.2 - Parque de Coches Eléctricos Motrices Remolcados Tipo R]]+TDC_InfraMR[[#This Row],[B.02.3 - Parque de Coches Eléctricos Motrices Tipo R]]</f>
        <v>18</v>
      </c>
      <c r="AT109" s="1">
        <v>0</v>
      </c>
      <c r="AU109" s="1">
        <v>0</v>
      </c>
      <c r="AV109" s="1">
        <v>0</v>
      </c>
      <c r="AW109" s="1">
        <f>+TDC_InfraMR[[#This Row],[B.03.1 - Parque de Coches Motores Motrices Remolcados]]+TDC_InfraMR[[#This Row],[B.03.2 - Parque de Coches Motores Motrices Intermedios]]+TDC_InfraMR[[#This Row],[B.03.3 - Parque de Coches Motores Motrices Cabina]]</f>
        <v>0</v>
      </c>
      <c r="AX109" s="1">
        <v>0</v>
      </c>
      <c r="AY109" s="1">
        <v>0</v>
      </c>
      <c r="AZ109" s="1">
        <v>0</v>
      </c>
      <c r="BA109" s="1">
        <v>0</v>
      </c>
      <c r="BB109" s="1">
        <v>0</v>
      </c>
      <c r="BC109" s="1">
        <f>+TDC_InfraMR[[#This Row],[B.04.1 - Parque de Coches Remolcados Clase Unica]]+TDC_InfraMR[[#This Row],[B.04.2 - Parque de Coches Remolcados Clase Unica Furgón]]+TDC_InfraMR[[#This Row],[B.04.3 - Parque de Coches Remolcados Clase Unica Cabina]]+TDC_InfraMR[[#This Row],[B.04.4 - Parque de Coches Remolcados de Larga Distancia (Turista+Pullman)]]+TDC_InfraMR[[#This Row],[B.04.5 - Parque de Coches Remolcados para Servicios Especiales (Cartoneros)]]</f>
        <v>0</v>
      </c>
      <c r="BD109" s="1">
        <v>2</v>
      </c>
      <c r="BE109" s="1">
        <v>0</v>
      </c>
      <c r="BF109" s="16">
        <v>1435</v>
      </c>
    </row>
    <row r="110" spans="1:58">
      <c r="A110" s="1">
        <v>2002</v>
      </c>
      <c r="B110" s="1" t="s">
        <v>115</v>
      </c>
      <c r="C110" s="12">
        <v>0</v>
      </c>
      <c r="D110" s="12">
        <v>0</v>
      </c>
      <c r="E110" s="12">
        <v>0</v>
      </c>
      <c r="F110" s="12">
        <v>15.3</v>
      </c>
      <c r="G110" s="12">
        <f t="shared" si="7"/>
        <v>15.3</v>
      </c>
      <c r="H110" s="12">
        <f>+TDC_InfraMR[[#This Row],[Total Líneas de Explotación ]]</f>
        <v>15.3</v>
      </c>
      <c r="I110" s="12">
        <v>15.3</v>
      </c>
      <c r="J110" s="12">
        <v>0</v>
      </c>
      <c r="K110" s="12">
        <v>0</v>
      </c>
      <c r="L110" s="12">
        <v>30.6</v>
      </c>
      <c r="M110" s="12">
        <v>1.04</v>
      </c>
      <c r="N110" s="12">
        <f>+TDC_InfraMR[[#This Row],[A.03.1 -  Longitud de Vías de Explotación No Electrificadas Troncales y Ramales (vía principal) (km)]]+TDC_InfraMR[[#This Row],[A.04.1 -  Longitud de Vías de Explotación Electrificadas Troncales y Ramales (vía principal) (km)]]</f>
        <v>30.6</v>
      </c>
      <c r="O110" s="12">
        <f>+TDC_InfraMR[[#This Row],[Total Vías (excluido Auxiliares)]]</f>
        <v>30.6</v>
      </c>
      <c r="P110" s="1">
        <v>11</v>
      </c>
      <c r="Q110" s="1">
        <v>0</v>
      </c>
      <c r="R110" s="1">
        <v>0</v>
      </c>
      <c r="S110" s="1">
        <f t="shared" si="11"/>
        <v>11</v>
      </c>
      <c r="T110" s="1">
        <v>0</v>
      </c>
      <c r="U110" s="1">
        <v>36</v>
      </c>
      <c r="V110" s="1">
        <v>0</v>
      </c>
      <c r="W110" s="1">
        <v>0</v>
      </c>
      <c r="X110" s="1">
        <v>0</v>
      </c>
      <c r="Y110" s="1">
        <f t="shared" si="8"/>
        <v>36</v>
      </c>
      <c r="Z110" s="1">
        <v>6</v>
      </c>
      <c r="AA110" s="1">
        <v>2</v>
      </c>
      <c r="AB110" s="1">
        <f>+TDC_InfraMR[[#This Row],[Total Pasos Vehiculares a Nivel]]</f>
        <v>36</v>
      </c>
      <c r="AC110" s="1">
        <f t="shared" si="9"/>
        <v>44</v>
      </c>
      <c r="AD110" s="1">
        <v>0</v>
      </c>
      <c r="AE110" s="1">
        <v>9</v>
      </c>
      <c r="AF110" s="1">
        <v>16</v>
      </c>
      <c r="AG110" s="1">
        <f t="shared" si="10"/>
        <v>25</v>
      </c>
      <c r="AH110" s="13">
        <v>15.3</v>
      </c>
      <c r="AI110" s="13">
        <v>0</v>
      </c>
      <c r="AJ110" s="13">
        <v>0</v>
      </c>
      <c r="AK110" s="13">
        <f t="shared" si="12"/>
        <v>15.3</v>
      </c>
      <c r="AL110" s="1">
        <v>0</v>
      </c>
      <c r="AM110" s="1">
        <v>0</v>
      </c>
      <c r="AN110" s="1">
        <v>0</v>
      </c>
      <c r="AO110" s="1">
        <f t="shared" si="13"/>
        <v>0</v>
      </c>
      <c r="AP110" s="1">
        <v>18</v>
      </c>
      <c r="AQ110" s="1">
        <v>0</v>
      </c>
      <c r="AR110" s="1">
        <v>0</v>
      </c>
      <c r="AS110" s="1">
        <f>+TDC_InfraMR[[#This Row],[B.02.1 - Parque de Coches Eléctricos Motrices]]+TDC_InfraMR[[#This Row],[B.02.2 - Parque de Coches Eléctricos Motrices Remolcados Tipo R]]+TDC_InfraMR[[#This Row],[B.02.3 - Parque de Coches Eléctricos Motrices Tipo R]]</f>
        <v>18</v>
      </c>
      <c r="AT110" s="1">
        <v>0</v>
      </c>
      <c r="AU110" s="1">
        <v>0</v>
      </c>
      <c r="AV110" s="1">
        <v>0</v>
      </c>
      <c r="AW110" s="1">
        <f>+TDC_InfraMR[[#This Row],[B.03.1 - Parque de Coches Motores Motrices Remolcados]]+TDC_InfraMR[[#This Row],[B.03.2 - Parque de Coches Motores Motrices Intermedios]]+TDC_InfraMR[[#This Row],[B.03.3 - Parque de Coches Motores Motrices Cabina]]</f>
        <v>0</v>
      </c>
      <c r="AX110" s="1">
        <v>0</v>
      </c>
      <c r="AY110" s="1">
        <v>0</v>
      </c>
      <c r="AZ110" s="1">
        <v>0</v>
      </c>
      <c r="BA110" s="1">
        <v>0</v>
      </c>
      <c r="BB110" s="1">
        <v>0</v>
      </c>
      <c r="BC110" s="1">
        <f>+TDC_InfraMR[[#This Row],[B.04.1 - Parque de Coches Remolcados Clase Unica]]+TDC_InfraMR[[#This Row],[B.04.2 - Parque de Coches Remolcados Clase Unica Furgón]]+TDC_InfraMR[[#This Row],[B.04.3 - Parque de Coches Remolcados Clase Unica Cabina]]+TDC_InfraMR[[#This Row],[B.04.4 - Parque de Coches Remolcados de Larga Distancia (Turista+Pullman)]]+TDC_InfraMR[[#This Row],[B.04.5 - Parque de Coches Remolcados para Servicios Especiales (Cartoneros)]]</f>
        <v>0</v>
      </c>
      <c r="BD110" s="1">
        <v>2</v>
      </c>
      <c r="BE110" s="1">
        <v>0</v>
      </c>
      <c r="BF110" s="16">
        <v>1435</v>
      </c>
    </row>
    <row r="111" spans="1:58">
      <c r="A111" s="1">
        <v>2002</v>
      </c>
      <c r="B111" s="1" t="s">
        <v>116</v>
      </c>
      <c r="C111" s="12">
        <v>0</v>
      </c>
      <c r="D111" s="12">
        <v>0</v>
      </c>
      <c r="E111" s="12">
        <v>0</v>
      </c>
      <c r="F111" s="12">
        <v>15.3</v>
      </c>
      <c r="G111" s="12">
        <f t="shared" si="7"/>
        <v>15.3</v>
      </c>
      <c r="H111" s="12">
        <f>+TDC_InfraMR[[#This Row],[Total Líneas de Explotación ]]</f>
        <v>15.3</v>
      </c>
      <c r="I111" s="12">
        <v>15.3</v>
      </c>
      <c r="J111" s="12">
        <v>0</v>
      </c>
      <c r="K111" s="12">
        <v>0</v>
      </c>
      <c r="L111" s="12">
        <v>30.6</v>
      </c>
      <c r="M111" s="12">
        <v>1.04</v>
      </c>
      <c r="N111" s="12">
        <f>+TDC_InfraMR[[#This Row],[A.03.1 -  Longitud de Vías de Explotación No Electrificadas Troncales y Ramales (vía principal) (km)]]+TDC_InfraMR[[#This Row],[A.04.1 -  Longitud de Vías de Explotación Electrificadas Troncales y Ramales (vía principal) (km)]]</f>
        <v>30.6</v>
      </c>
      <c r="O111" s="12">
        <f>+TDC_InfraMR[[#This Row],[Total Vías (excluido Auxiliares)]]</f>
        <v>30.6</v>
      </c>
      <c r="P111" s="1">
        <v>11</v>
      </c>
      <c r="Q111" s="1">
        <v>0</v>
      </c>
      <c r="R111" s="1">
        <v>0</v>
      </c>
      <c r="S111" s="1">
        <f t="shared" si="11"/>
        <v>11</v>
      </c>
      <c r="T111" s="1">
        <v>0</v>
      </c>
      <c r="U111" s="1">
        <v>36</v>
      </c>
      <c r="V111" s="1">
        <v>0</v>
      </c>
      <c r="W111" s="1">
        <v>0</v>
      </c>
      <c r="X111" s="1">
        <v>0</v>
      </c>
      <c r="Y111" s="1">
        <f t="shared" si="8"/>
        <v>36</v>
      </c>
      <c r="Z111" s="1">
        <v>6</v>
      </c>
      <c r="AA111" s="1">
        <v>2</v>
      </c>
      <c r="AB111" s="1">
        <f>+TDC_InfraMR[[#This Row],[Total Pasos Vehiculares a Nivel]]</f>
        <v>36</v>
      </c>
      <c r="AC111" s="1">
        <f t="shared" si="9"/>
        <v>44</v>
      </c>
      <c r="AD111" s="1">
        <v>0</v>
      </c>
      <c r="AE111" s="1">
        <v>9</v>
      </c>
      <c r="AF111" s="1">
        <v>16</v>
      </c>
      <c r="AG111" s="1">
        <f t="shared" si="10"/>
        <v>25</v>
      </c>
      <c r="AH111" s="13">
        <v>15.3</v>
      </c>
      <c r="AI111" s="13">
        <v>0</v>
      </c>
      <c r="AJ111" s="13">
        <v>0</v>
      </c>
      <c r="AK111" s="13">
        <f t="shared" si="12"/>
        <v>15.3</v>
      </c>
      <c r="AL111" s="1">
        <v>0</v>
      </c>
      <c r="AM111" s="1">
        <v>0</v>
      </c>
      <c r="AN111" s="1">
        <v>0</v>
      </c>
      <c r="AO111" s="1">
        <f t="shared" si="13"/>
        <v>0</v>
      </c>
      <c r="AP111" s="1">
        <v>18</v>
      </c>
      <c r="AQ111" s="1">
        <v>0</v>
      </c>
      <c r="AR111" s="1">
        <v>0</v>
      </c>
      <c r="AS111" s="1">
        <f>+TDC_InfraMR[[#This Row],[B.02.1 - Parque de Coches Eléctricos Motrices]]+TDC_InfraMR[[#This Row],[B.02.2 - Parque de Coches Eléctricos Motrices Remolcados Tipo R]]+TDC_InfraMR[[#This Row],[B.02.3 - Parque de Coches Eléctricos Motrices Tipo R]]</f>
        <v>18</v>
      </c>
      <c r="AT111" s="1">
        <v>0</v>
      </c>
      <c r="AU111" s="1">
        <v>0</v>
      </c>
      <c r="AV111" s="1">
        <v>0</v>
      </c>
      <c r="AW111" s="1">
        <f>+TDC_InfraMR[[#This Row],[B.03.1 - Parque de Coches Motores Motrices Remolcados]]+TDC_InfraMR[[#This Row],[B.03.2 - Parque de Coches Motores Motrices Intermedios]]+TDC_InfraMR[[#This Row],[B.03.3 - Parque de Coches Motores Motrices Cabina]]</f>
        <v>0</v>
      </c>
      <c r="AX111" s="1">
        <v>0</v>
      </c>
      <c r="AY111" s="1">
        <v>0</v>
      </c>
      <c r="AZ111" s="1">
        <v>0</v>
      </c>
      <c r="BA111" s="1">
        <v>0</v>
      </c>
      <c r="BB111" s="1">
        <v>0</v>
      </c>
      <c r="BC111" s="1">
        <f>+TDC_InfraMR[[#This Row],[B.04.1 - Parque de Coches Remolcados Clase Unica]]+TDC_InfraMR[[#This Row],[B.04.2 - Parque de Coches Remolcados Clase Unica Furgón]]+TDC_InfraMR[[#This Row],[B.04.3 - Parque de Coches Remolcados Clase Unica Cabina]]+TDC_InfraMR[[#This Row],[B.04.4 - Parque de Coches Remolcados de Larga Distancia (Turista+Pullman)]]+TDC_InfraMR[[#This Row],[B.04.5 - Parque de Coches Remolcados para Servicios Especiales (Cartoneros)]]</f>
        <v>0</v>
      </c>
      <c r="BD111" s="1">
        <v>2</v>
      </c>
      <c r="BE111" s="1">
        <v>0</v>
      </c>
      <c r="BF111" s="16">
        <v>1435</v>
      </c>
    </row>
    <row r="112" spans="1:58">
      <c r="A112" s="1">
        <v>2002</v>
      </c>
      <c r="B112" s="1" t="s">
        <v>117</v>
      </c>
      <c r="C112" s="12">
        <v>0</v>
      </c>
      <c r="D112" s="12">
        <v>0</v>
      </c>
      <c r="E112" s="12">
        <v>0</v>
      </c>
      <c r="F112" s="12">
        <v>15.3</v>
      </c>
      <c r="G112" s="12">
        <f t="shared" si="7"/>
        <v>15.3</v>
      </c>
      <c r="H112" s="12">
        <f>+TDC_InfraMR[[#This Row],[Total Líneas de Explotación ]]</f>
        <v>15.3</v>
      </c>
      <c r="I112" s="12">
        <v>15.3</v>
      </c>
      <c r="J112" s="12">
        <v>0</v>
      </c>
      <c r="K112" s="12">
        <v>0</v>
      </c>
      <c r="L112" s="12">
        <v>30.6</v>
      </c>
      <c r="M112" s="12">
        <v>1.04</v>
      </c>
      <c r="N112" s="12">
        <f>+TDC_InfraMR[[#This Row],[A.03.1 -  Longitud de Vías de Explotación No Electrificadas Troncales y Ramales (vía principal) (km)]]+TDC_InfraMR[[#This Row],[A.04.1 -  Longitud de Vías de Explotación Electrificadas Troncales y Ramales (vía principal) (km)]]</f>
        <v>30.6</v>
      </c>
      <c r="O112" s="12">
        <f>+TDC_InfraMR[[#This Row],[Total Vías (excluido Auxiliares)]]</f>
        <v>30.6</v>
      </c>
      <c r="P112" s="1">
        <v>11</v>
      </c>
      <c r="Q112" s="1">
        <v>0</v>
      </c>
      <c r="R112" s="1">
        <v>0</v>
      </c>
      <c r="S112" s="1">
        <f t="shared" si="11"/>
        <v>11</v>
      </c>
      <c r="T112" s="1">
        <v>0</v>
      </c>
      <c r="U112" s="1">
        <v>36</v>
      </c>
      <c r="V112" s="1">
        <v>0</v>
      </c>
      <c r="W112" s="1">
        <v>0</v>
      </c>
      <c r="X112" s="1">
        <v>0</v>
      </c>
      <c r="Y112" s="1">
        <f t="shared" si="8"/>
        <v>36</v>
      </c>
      <c r="Z112" s="1">
        <v>6</v>
      </c>
      <c r="AA112" s="1">
        <v>2</v>
      </c>
      <c r="AB112" s="1">
        <f>+TDC_InfraMR[[#This Row],[Total Pasos Vehiculares a Nivel]]</f>
        <v>36</v>
      </c>
      <c r="AC112" s="1">
        <f t="shared" si="9"/>
        <v>44</v>
      </c>
      <c r="AD112" s="1">
        <v>0</v>
      </c>
      <c r="AE112" s="1">
        <v>9</v>
      </c>
      <c r="AF112" s="1">
        <v>16</v>
      </c>
      <c r="AG112" s="1">
        <f t="shared" si="10"/>
        <v>25</v>
      </c>
      <c r="AH112" s="13">
        <v>15.3</v>
      </c>
      <c r="AI112" s="13">
        <v>0</v>
      </c>
      <c r="AJ112" s="13">
        <v>0</v>
      </c>
      <c r="AK112" s="13">
        <f t="shared" si="12"/>
        <v>15.3</v>
      </c>
      <c r="AL112" s="1">
        <v>0</v>
      </c>
      <c r="AM112" s="1">
        <v>0</v>
      </c>
      <c r="AN112" s="1">
        <v>0</v>
      </c>
      <c r="AO112" s="1">
        <f t="shared" si="13"/>
        <v>0</v>
      </c>
      <c r="AP112" s="1">
        <v>18</v>
      </c>
      <c r="AQ112" s="1">
        <v>0</v>
      </c>
      <c r="AR112" s="1">
        <v>0</v>
      </c>
      <c r="AS112" s="1">
        <f>+TDC_InfraMR[[#This Row],[B.02.1 - Parque de Coches Eléctricos Motrices]]+TDC_InfraMR[[#This Row],[B.02.2 - Parque de Coches Eléctricos Motrices Remolcados Tipo R]]+TDC_InfraMR[[#This Row],[B.02.3 - Parque de Coches Eléctricos Motrices Tipo R]]</f>
        <v>18</v>
      </c>
      <c r="AT112" s="1">
        <v>0</v>
      </c>
      <c r="AU112" s="1">
        <v>0</v>
      </c>
      <c r="AV112" s="1">
        <v>0</v>
      </c>
      <c r="AW112" s="1">
        <f>+TDC_InfraMR[[#This Row],[B.03.1 - Parque de Coches Motores Motrices Remolcados]]+TDC_InfraMR[[#This Row],[B.03.2 - Parque de Coches Motores Motrices Intermedios]]+TDC_InfraMR[[#This Row],[B.03.3 - Parque de Coches Motores Motrices Cabina]]</f>
        <v>0</v>
      </c>
      <c r="AX112" s="1">
        <v>0</v>
      </c>
      <c r="AY112" s="1">
        <v>0</v>
      </c>
      <c r="AZ112" s="1">
        <v>0</v>
      </c>
      <c r="BA112" s="1">
        <v>0</v>
      </c>
      <c r="BB112" s="1">
        <v>0</v>
      </c>
      <c r="BC112" s="1">
        <f>+TDC_InfraMR[[#This Row],[B.04.1 - Parque de Coches Remolcados Clase Unica]]+TDC_InfraMR[[#This Row],[B.04.2 - Parque de Coches Remolcados Clase Unica Furgón]]+TDC_InfraMR[[#This Row],[B.04.3 - Parque de Coches Remolcados Clase Unica Cabina]]+TDC_InfraMR[[#This Row],[B.04.4 - Parque de Coches Remolcados de Larga Distancia (Turista+Pullman)]]+TDC_InfraMR[[#This Row],[B.04.5 - Parque de Coches Remolcados para Servicios Especiales (Cartoneros)]]</f>
        <v>0</v>
      </c>
      <c r="BD112" s="1">
        <v>2</v>
      </c>
      <c r="BE112" s="1">
        <v>0</v>
      </c>
      <c r="BF112" s="16">
        <v>1435</v>
      </c>
    </row>
    <row r="113" spans="1:58">
      <c r="A113" s="1">
        <v>2002</v>
      </c>
      <c r="B113" s="1" t="s">
        <v>118</v>
      </c>
      <c r="C113" s="12">
        <v>0</v>
      </c>
      <c r="D113" s="12">
        <v>0</v>
      </c>
      <c r="E113" s="12">
        <v>0</v>
      </c>
      <c r="F113" s="12">
        <v>15.3</v>
      </c>
      <c r="G113" s="12">
        <f t="shared" si="7"/>
        <v>15.3</v>
      </c>
      <c r="H113" s="12">
        <f>+TDC_InfraMR[[#This Row],[Total Líneas de Explotación ]]</f>
        <v>15.3</v>
      </c>
      <c r="I113" s="12">
        <v>15.3</v>
      </c>
      <c r="J113" s="12">
        <v>0</v>
      </c>
      <c r="K113" s="12">
        <v>0</v>
      </c>
      <c r="L113" s="12">
        <v>30.6</v>
      </c>
      <c r="M113" s="12">
        <v>1.04</v>
      </c>
      <c r="N113" s="12">
        <f>+TDC_InfraMR[[#This Row],[A.03.1 -  Longitud de Vías de Explotación No Electrificadas Troncales y Ramales (vía principal) (km)]]+TDC_InfraMR[[#This Row],[A.04.1 -  Longitud de Vías de Explotación Electrificadas Troncales y Ramales (vía principal) (km)]]</f>
        <v>30.6</v>
      </c>
      <c r="O113" s="12">
        <f>+TDC_InfraMR[[#This Row],[Total Vías (excluido Auxiliares)]]</f>
        <v>30.6</v>
      </c>
      <c r="P113" s="1">
        <v>11</v>
      </c>
      <c r="Q113" s="1">
        <v>0</v>
      </c>
      <c r="R113" s="1">
        <v>0</v>
      </c>
      <c r="S113" s="1">
        <f t="shared" si="11"/>
        <v>11</v>
      </c>
      <c r="T113" s="1">
        <v>0</v>
      </c>
      <c r="U113" s="1">
        <v>36</v>
      </c>
      <c r="V113" s="1">
        <v>0</v>
      </c>
      <c r="W113" s="1">
        <v>0</v>
      </c>
      <c r="X113" s="1">
        <v>0</v>
      </c>
      <c r="Y113" s="1">
        <f t="shared" si="8"/>
        <v>36</v>
      </c>
      <c r="Z113" s="1">
        <v>6</v>
      </c>
      <c r="AA113" s="1">
        <v>2</v>
      </c>
      <c r="AB113" s="1">
        <f>+TDC_InfraMR[[#This Row],[Total Pasos Vehiculares a Nivel]]</f>
        <v>36</v>
      </c>
      <c r="AC113" s="1">
        <f t="shared" si="9"/>
        <v>44</v>
      </c>
      <c r="AD113" s="1">
        <v>0</v>
      </c>
      <c r="AE113" s="1">
        <v>9</v>
      </c>
      <c r="AF113" s="1">
        <v>16</v>
      </c>
      <c r="AG113" s="1">
        <f t="shared" si="10"/>
        <v>25</v>
      </c>
      <c r="AH113" s="13">
        <v>15.3</v>
      </c>
      <c r="AI113" s="13">
        <v>0</v>
      </c>
      <c r="AJ113" s="13">
        <v>0</v>
      </c>
      <c r="AK113" s="13">
        <f t="shared" si="12"/>
        <v>15.3</v>
      </c>
      <c r="AL113" s="1">
        <v>0</v>
      </c>
      <c r="AM113" s="1">
        <v>0</v>
      </c>
      <c r="AN113" s="1">
        <v>0</v>
      </c>
      <c r="AO113" s="1">
        <f t="shared" si="13"/>
        <v>0</v>
      </c>
      <c r="AP113" s="1">
        <v>18</v>
      </c>
      <c r="AQ113" s="1">
        <v>0</v>
      </c>
      <c r="AR113" s="1">
        <v>0</v>
      </c>
      <c r="AS113" s="1">
        <f>+TDC_InfraMR[[#This Row],[B.02.1 - Parque de Coches Eléctricos Motrices]]+TDC_InfraMR[[#This Row],[B.02.2 - Parque de Coches Eléctricos Motrices Remolcados Tipo R]]+TDC_InfraMR[[#This Row],[B.02.3 - Parque de Coches Eléctricos Motrices Tipo R]]</f>
        <v>18</v>
      </c>
      <c r="AT113" s="1">
        <v>0</v>
      </c>
      <c r="AU113" s="1">
        <v>0</v>
      </c>
      <c r="AV113" s="1">
        <v>0</v>
      </c>
      <c r="AW113" s="1">
        <f>+TDC_InfraMR[[#This Row],[B.03.1 - Parque de Coches Motores Motrices Remolcados]]+TDC_InfraMR[[#This Row],[B.03.2 - Parque de Coches Motores Motrices Intermedios]]+TDC_InfraMR[[#This Row],[B.03.3 - Parque de Coches Motores Motrices Cabina]]</f>
        <v>0</v>
      </c>
      <c r="AX113" s="1">
        <v>0</v>
      </c>
      <c r="AY113" s="1">
        <v>0</v>
      </c>
      <c r="AZ113" s="1">
        <v>0</v>
      </c>
      <c r="BA113" s="1">
        <v>0</v>
      </c>
      <c r="BB113" s="1">
        <v>0</v>
      </c>
      <c r="BC113" s="1">
        <f>+TDC_InfraMR[[#This Row],[B.04.1 - Parque de Coches Remolcados Clase Unica]]+TDC_InfraMR[[#This Row],[B.04.2 - Parque de Coches Remolcados Clase Unica Furgón]]+TDC_InfraMR[[#This Row],[B.04.3 - Parque de Coches Remolcados Clase Unica Cabina]]+TDC_InfraMR[[#This Row],[B.04.4 - Parque de Coches Remolcados de Larga Distancia (Turista+Pullman)]]+TDC_InfraMR[[#This Row],[B.04.5 - Parque de Coches Remolcados para Servicios Especiales (Cartoneros)]]</f>
        <v>0</v>
      </c>
      <c r="BD113" s="1">
        <v>2</v>
      </c>
      <c r="BE113" s="1">
        <v>0</v>
      </c>
      <c r="BF113" s="16">
        <v>1435</v>
      </c>
    </row>
    <row r="114" spans="1:58">
      <c r="A114" s="1">
        <v>2002</v>
      </c>
      <c r="B114" s="1" t="s">
        <v>119</v>
      </c>
      <c r="C114" s="12">
        <v>0</v>
      </c>
      <c r="D114" s="12">
        <v>0</v>
      </c>
      <c r="E114" s="12">
        <v>0</v>
      </c>
      <c r="F114" s="12">
        <v>15.3</v>
      </c>
      <c r="G114" s="12">
        <f t="shared" si="7"/>
        <v>15.3</v>
      </c>
      <c r="H114" s="12">
        <f>+TDC_InfraMR[[#This Row],[Total Líneas de Explotación ]]</f>
        <v>15.3</v>
      </c>
      <c r="I114" s="12">
        <v>15.3</v>
      </c>
      <c r="J114" s="12">
        <v>0</v>
      </c>
      <c r="K114" s="12">
        <v>0</v>
      </c>
      <c r="L114" s="12">
        <v>30.6</v>
      </c>
      <c r="M114" s="12">
        <v>1.04</v>
      </c>
      <c r="N114" s="12">
        <f>+TDC_InfraMR[[#This Row],[A.03.1 -  Longitud de Vías de Explotación No Electrificadas Troncales y Ramales (vía principal) (km)]]+TDC_InfraMR[[#This Row],[A.04.1 -  Longitud de Vías de Explotación Electrificadas Troncales y Ramales (vía principal) (km)]]</f>
        <v>30.6</v>
      </c>
      <c r="O114" s="12">
        <f>+TDC_InfraMR[[#This Row],[Total Vías (excluido Auxiliares)]]</f>
        <v>30.6</v>
      </c>
      <c r="P114" s="1">
        <v>11</v>
      </c>
      <c r="Q114" s="1">
        <v>0</v>
      </c>
      <c r="R114" s="1">
        <v>0</v>
      </c>
      <c r="S114" s="1">
        <f t="shared" si="11"/>
        <v>11</v>
      </c>
      <c r="T114" s="1">
        <v>0</v>
      </c>
      <c r="U114" s="1">
        <v>36</v>
      </c>
      <c r="V114" s="1">
        <v>0</v>
      </c>
      <c r="W114" s="1">
        <v>0</v>
      </c>
      <c r="X114" s="1">
        <v>0</v>
      </c>
      <c r="Y114" s="1">
        <f t="shared" si="8"/>
        <v>36</v>
      </c>
      <c r="Z114" s="1">
        <v>6</v>
      </c>
      <c r="AA114" s="1">
        <v>2</v>
      </c>
      <c r="AB114" s="1">
        <f>+TDC_InfraMR[[#This Row],[Total Pasos Vehiculares a Nivel]]</f>
        <v>36</v>
      </c>
      <c r="AC114" s="1">
        <f t="shared" si="9"/>
        <v>44</v>
      </c>
      <c r="AD114" s="1">
        <v>0</v>
      </c>
      <c r="AE114" s="1">
        <v>9</v>
      </c>
      <c r="AF114" s="1">
        <v>16</v>
      </c>
      <c r="AG114" s="1">
        <f t="shared" si="10"/>
        <v>25</v>
      </c>
      <c r="AH114" s="13">
        <v>15.3</v>
      </c>
      <c r="AI114" s="13">
        <v>0</v>
      </c>
      <c r="AJ114" s="13">
        <v>0</v>
      </c>
      <c r="AK114" s="13">
        <f t="shared" si="12"/>
        <v>15.3</v>
      </c>
      <c r="AL114" s="1">
        <v>0</v>
      </c>
      <c r="AM114" s="1">
        <v>0</v>
      </c>
      <c r="AN114" s="1">
        <v>0</v>
      </c>
      <c r="AO114" s="1">
        <f t="shared" si="13"/>
        <v>0</v>
      </c>
      <c r="AP114" s="1">
        <v>18</v>
      </c>
      <c r="AQ114" s="1">
        <v>0</v>
      </c>
      <c r="AR114" s="1">
        <v>0</v>
      </c>
      <c r="AS114" s="1">
        <f>+TDC_InfraMR[[#This Row],[B.02.1 - Parque de Coches Eléctricos Motrices]]+TDC_InfraMR[[#This Row],[B.02.2 - Parque de Coches Eléctricos Motrices Remolcados Tipo R]]+TDC_InfraMR[[#This Row],[B.02.3 - Parque de Coches Eléctricos Motrices Tipo R]]</f>
        <v>18</v>
      </c>
      <c r="AT114" s="1">
        <v>0</v>
      </c>
      <c r="AU114" s="1">
        <v>0</v>
      </c>
      <c r="AV114" s="1">
        <v>0</v>
      </c>
      <c r="AW114" s="1">
        <f>+TDC_InfraMR[[#This Row],[B.03.1 - Parque de Coches Motores Motrices Remolcados]]+TDC_InfraMR[[#This Row],[B.03.2 - Parque de Coches Motores Motrices Intermedios]]+TDC_InfraMR[[#This Row],[B.03.3 - Parque de Coches Motores Motrices Cabina]]</f>
        <v>0</v>
      </c>
      <c r="AX114" s="1">
        <v>0</v>
      </c>
      <c r="AY114" s="1">
        <v>0</v>
      </c>
      <c r="AZ114" s="1">
        <v>0</v>
      </c>
      <c r="BA114" s="1">
        <v>0</v>
      </c>
      <c r="BB114" s="1">
        <v>0</v>
      </c>
      <c r="BC114" s="1">
        <f>+TDC_InfraMR[[#This Row],[B.04.1 - Parque de Coches Remolcados Clase Unica]]+TDC_InfraMR[[#This Row],[B.04.2 - Parque de Coches Remolcados Clase Unica Furgón]]+TDC_InfraMR[[#This Row],[B.04.3 - Parque de Coches Remolcados Clase Unica Cabina]]+TDC_InfraMR[[#This Row],[B.04.4 - Parque de Coches Remolcados de Larga Distancia (Turista+Pullman)]]+TDC_InfraMR[[#This Row],[B.04.5 - Parque de Coches Remolcados para Servicios Especiales (Cartoneros)]]</f>
        <v>0</v>
      </c>
      <c r="BD114" s="1">
        <v>2</v>
      </c>
      <c r="BE114" s="1">
        <v>0</v>
      </c>
      <c r="BF114" s="16">
        <v>1435</v>
      </c>
    </row>
    <row r="115" spans="1:58">
      <c r="A115" s="1">
        <v>2002</v>
      </c>
      <c r="B115" s="1" t="s">
        <v>120</v>
      </c>
      <c r="C115" s="12">
        <v>0</v>
      </c>
      <c r="D115" s="12">
        <v>0</v>
      </c>
      <c r="E115" s="12">
        <v>0</v>
      </c>
      <c r="F115" s="12">
        <v>15.3</v>
      </c>
      <c r="G115" s="12">
        <f t="shared" si="7"/>
        <v>15.3</v>
      </c>
      <c r="H115" s="12">
        <f>+TDC_InfraMR[[#This Row],[Total Líneas de Explotación ]]</f>
        <v>15.3</v>
      </c>
      <c r="I115" s="12">
        <v>15.3</v>
      </c>
      <c r="J115" s="12">
        <v>0</v>
      </c>
      <c r="K115" s="12">
        <v>0</v>
      </c>
      <c r="L115" s="12">
        <v>30.6</v>
      </c>
      <c r="M115" s="12">
        <v>1.04</v>
      </c>
      <c r="N115" s="12">
        <f>+TDC_InfraMR[[#This Row],[A.03.1 -  Longitud de Vías de Explotación No Electrificadas Troncales y Ramales (vía principal) (km)]]+TDC_InfraMR[[#This Row],[A.04.1 -  Longitud de Vías de Explotación Electrificadas Troncales y Ramales (vía principal) (km)]]</f>
        <v>30.6</v>
      </c>
      <c r="O115" s="12">
        <f>+TDC_InfraMR[[#This Row],[Total Vías (excluido Auxiliares)]]</f>
        <v>30.6</v>
      </c>
      <c r="P115" s="1">
        <v>11</v>
      </c>
      <c r="Q115" s="1">
        <v>0</v>
      </c>
      <c r="R115" s="1">
        <v>0</v>
      </c>
      <c r="S115" s="1">
        <f t="shared" si="11"/>
        <v>11</v>
      </c>
      <c r="T115" s="1">
        <v>0</v>
      </c>
      <c r="U115" s="1">
        <v>36</v>
      </c>
      <c r="V115" s="1">
        <v>0</v>
      </c>
      <c r="W115" s="1">
        <v>0</v>
      </c>
      <c r="X115" s="1">
        <v>0</v>
      </c>
      <c r="Y115" s="1">
        <f t="shared" si="8"/>
        <v>36</v>
      </c>
      <c r="Z115" s="1">
        <v>6</v>
      </c>
      <c r="AA115" s="1">
        <v>2</v>
      </c>
      <c r="AB115" s="1">
        <f>+TDC_InfraMR[[#This Row],[Total Pasos Vehiculares a Nivel]]</f>
        <v>36</v>
      </c>
      <c r="AC115" s="1">
        <f t="shared" si="9"/>
        <v>44</v>
      </c>
      <c r="AD115" s="1">
        <v>0</v>
      </c>
      <c r="AE115" s="1">
        <v>9</v>
      </c>
      <c r="AF115" s="1">
        <v>16</v>
      </c>
      <c r="AG115" s="1">
        <f t="shared" si="10"/>
        <v>25</v>
      </c>
      <c r="AH115" s="13">
        <v>15.3</v>
      </c>
      <c r="AI115" s="13">
        <v>0</v>
      </c>
      <c r="AJ115" s="13">
        <v>0</v>
      </c>
      <c r="AK115" s="13">
        <f t="shared" si="12"/>
        <v>15.3</v>
      </c>
      <c r="AL115" s="1">
        <v>0</v>
      </c>
      <c r="AM115" s="1">
        <v>0</v>
      </c>
      <c r="AN115" s="1">
        <v>0</v>
      </c>
      <c r="AO115" s="1">
        <f t="shared" si="13"/>
        <v>0</v>
      </c>
      <c r="AP115" s="1">
        <v>18</v>
      </c>
      <c r="AQ115" s="1">
        <v>0</v>
      </c>
      <c r="AR115" s="1">
        <v>0</v>
      </c>
      <c r="AS115" s="1">
        <f>+TDC_InfraMR[[#This Row],[B.02.1 - Parque de Coches Eléctricos Motrices]]+TDC_InfraMR[[#This Row],[B.02.2 - Parque de Coches Eléctricos Motrices Remolcados Tipo R]]+TDC_InfraMR[[#This Row],[B.02.3 - Parque de Coches Eléctricos Motrices Tipo R]]</f>
        <v>18</v>
      </c>
      <c r="AT115" s="1">
        <v>0</v>
      </c>
      <c r="AU115" s="1">
        <v>0</v>
      </c>
      <c r="AV115" s="1">
        <v>0</v>
      </c>
      <c r="AW115" s="1">
        <f>+TDC_InfraMR[[#This Row],[B.03.1 - Parque de Coches Motores Motrices Remolcados]]+TDC_InfraMR[[#This Row],[B.03.2 - Parque de Coches Motores Motrices Intermedios]]+TDC_InfraMR[[#This Row],[B.03.3 - Parque de Coches Motores Motrices Cabina]]</f>
        <v>0</v>
      </c>
      <c r="AX115" s="1">
        <v>0</v>
      </c>
      <c r="AY115" s="1">
        <v>0</v>
      </c>
      <c r="AZ115" s="1">
        <v>0</v>
      </c>
      <c r="BA115" s="1">
        <v>0</v>
      </c>
      <c r="BB115" s="1">
        <v>0</v>
      </c>
      <c r="BC115" s="1">
        <f>+TDC_InfraMR[[#This Row],[B.04.1 - Parque de Coches Remolcados Clase Unica]]+TDC_InfraMR[[#This Row],[B.04.2 - Parque de Coches Remolcados Clase Unica Furgón]]+TDC_InfraMR[[#This Row],[B.04.3 - Parque de Coches Remolcados Clase Unica Cabina]]+TDC_InfraMR[[#This Row],[B.04.4 - Parque de Coches Remolcados de Larga Distancia (Turista+Pullman)]]+TDC_InfraMR[[#This Row],[B.04.5 - Parque de Coches Remolcados para Servicios Especiales (Cartoneros)]]</f>
        <v>0</v>
      </c>
      <c r="BD115" s="1">
        <v>2</v>
      </c>
      <c r="BE115" s="1">
        <v>0</v>
      </c>
      <c r="BF115" s="16">
        <v>1435</v>
      </c>
    </row>
    <row r="116" spans="1:58">
      <c r="A116" s="1">
        <v>2002</v>
      </c>
      <c r="B116" s="1" t="s">
        <v>121</v>
      </c>
      <c r="C116" s="12">
        <v>0</v>
      </c>
      <c r="D116" s="12">
        <v>0</v>
      </c>
      <c r="E116" s="12">
        <v>0</v>
      </c>
      <c r="F116" s="12">
        <v>15.3</v>
      </c>
      <c r="G116" s="12">
        <f t="shared" si="7"/>
        <v>15.3</v>
      </c>
      <c r="H116" s="12">
        <f>+TDC_InfraMR[[#This Row],[Total Líneas de Explotación ]]</f>
        <v>15.3</v>
      </c>
      <c r="I116" s="12">
        <v>15.3</v>
      </c>
      <c r="J116" s="12">
        <v>0</v>
      </c>
      <c r="K116" s="12">
        <v>0</v>
      </c>
      <c r="L116" s="12">
        <v>30.6</v>
      </c>
      <c r="M116" s="12">
        <v>1.04</v>
      </c>
      <c r="N116" s="12">
        <f>+TDC_InfraMR[[#This Row],[A.03.1 -  Longitud de Vías de Explotación No Electrificadas Troncales y Ramales (vía principal) (km)]]+TDC_InfraMR[[#This Row],[A.04.1 -  Longitud de Vías de Explotación Electrificadas Troncales y Ramales (vía principal) (km)]]</f>
        <v>30.6</v>
      </c>
      <c r="O116" s="12">
        <f>+TDC_InfraMR[[#This Row],[Total Vías (excluido Auxiliares)]]</f>
        <v>30.6</v>
      </c>
      <c r="P116" s="1">
        <v>11</v>
      </c>
      <c r="Q116" s="1">
        <v>0</v>
      </c>
      <c r="R116" s="1">
        <v>0</v>
      </c>
      <c r="S116" s="1">
        <f t="shared" si="11"/>
        <v>11</v>
      </c>
      <c r="T116" s="1">
        <v>0</v>
      </c>
      <c r="U116" s="1">
        <v>36</v>
      </c>
      <c r="V116" s="1">
        <v>0</v>
      </c>
      <c r="W116" s="1">
        <v>0</v>
      </c>
      <c r="X116" s="1">
        <v>0</v>
      </c>
      <c r="Y116" s="1">
        <f t="shared" si="8"/>
        <v>36</v>
      </c>
      <c r="Z116" s="1">
        <v>6</v>
      </c>
      <c r="AA116" s="1">
        <v>2</v>
      </c>
      <c r="AB116" s="1">
        <f>+TDC_InfraMR[[#This Row],[Total Pasos Vehiculares a Nivel]]</f>
        <v>36</v>
      </c>
      <c r="AC116" s="1">
        <f t="shared" si="9"/>
        <v>44</v>
      </c>
      <c r="AD116" s="1">
        <v>0</v>
      </c>
      <c r="AE116" s="1">
        <v>9</v>
      </c>
      <c r="AF116" s="1">
        <v>16</v>
      </c>
      <c r="AG116" s="1">
        <f t="shared" si="10"/>
        <v>25</v>
      </c>
      <c r="AH116" s="13">
        <v>15.3</v>
      </c>
      <c r="AI116" s="13">
        <v>0</v>
      </c>
      <c r="AJ116" s="13">
        <v>0</v>
      </c>
      <c r="AK116" s="13">
        <f t="shared" si="12"/>
        <v>15.3</v>
      </c>
      <c r="AL116" s="1">
        <v>0</v>
      </c>
      <c r="AM116" s="1">
        <v>0</v>
      </c>
      <c r="AN116" s="1">
        <v>0</v>
      </c>
      <c r="AO116" s="1">
        <f t="shared" si="13"/>
        <v>0</v>
      </c>
      <c r="AP116" s="1">
        <v>18</v>
      </c>
      <c r="AQ116" s="1">
        <v>0</v>
      </c>
      <c r="AR116" s="1">
        <v>0</v>
      </c>
      <c r="AS116" s="1">
        <f>+TDC_InfraMR[[#This Row],[B.02.1 - Parque de Coches Eléctricos Motrices]]+TDC_InfraMR[[#This Row],[B.02.2 - Parque de Coches Eléctricos Motrices Remolcados Tipo R]]+TDC_InfraMR[[#This Row],[B.02.3 - Parque de Coches Eléctricos Motrices Tipo R]]</f>
        <v>18</v>
      </c>
      <c r="AT116" s="1">
        <v>0</v>
      </c>
      <c r="AU116" s="1">
        <v>0</v>
      </c>
      <c r="AV116" s="1">
        <v>0</v>
      </c>
      <c r="AW116" s="1">
        <f>+TDC_InfraMR[[#This Row],[B.03.1 - Parque de Coches Motores Motrices Remolcados]]+TDC_InfraMR[[#This Row],[B.03.2 - Parque de Coches Motores Motrices Intermedios]]+TDC_InfraMR[[#This Row],[B.03.3 - Parque de Coches Motores Motrices Cabina]]</f>
        <v>0</v>
      </c>
      <c r="AX116" s="1">
        <v>0</v>
      </c>
      <c r="AY116" s="1">
        <v>0</v>
      </c>
      <c r="AZ116" s="1">
        <v>0</v>
      </c>
      <c r="BA116" s="1">
        <v>0</v>
      </c>
      <c r="BB116" s="1">
        <v>0</v>
      </c>
      <c r="BC116" s="1">
        <f>+TDC_InfraMR[[#This Row],[B.04.1 - Parque de Coches Remolcados Clase Unica]]+TDC_InfraMR[[#This Row],[B.04.2 - Parque de Coches Remolcados Clase Unica Furgón]]+TDC_InfraMR[[#This Row],[B.04.3 - Parque de Coches Remolcados Clase Unica Cabina]]+TDC_InfraMR[[#This Row],[B.04.4 - Parque de Coches Remolcados de Larga Distancia (Turista+Pullman)]]+TDC_InfraMR[[#This Row],[B.04.5 - Parque de Coches Remolcados para Servicios Especiales (Cartoneros)]]</f>
        <v>0</v>
      </c>
      <c r="BD116" s="1">
        <v>2</v>
      </c>
      <c r="BE116" s="1">
        <v>0</v>
      </c>
      <c r="BF116" s="16">
        <v>1435</v>
      </c>
    </row>
    <row r="117" spans="1:58">
      <c r="A117" s="1">
        <v>2002</v>
      </c>
      <c r="B117" s="1" t="s">
        <v>122</v>
      </c>
      <c r="C117" s="12">
        <v>0</v>
      </c>
      <c r="D117" s="12">
        <v>0</v>
      </c>
      <c r="E117" s="12">
        <v>0</v>
      </c>
      <c r="F117" s="12">
        <v>15.3</v>
      </c>
      <c r="G117" s="12">
        <f t="shared" si="7"/>
        <v>15.3</v>
      </c>
      <c r="H117" s="12">
        <f>+TDC_InfraMR[[#This Row],[Total Líneas de Explotación ]]</f>
        <v>15.3</v>
      </c>
      <c r="I117" s="12">
        <v>15.3</v>
      </c>
      <c r="J117" s="12">
        <v>0</v>
      </c>
      <c r="K117" s="12">
        <v>0</v>
      </c>
      <c r="L117" s="12">
        <v>30.6</v>
      </c>
      <c r="M117" s="12">
        <v>1.04</v>
      </c>
      <c r="N117" s="12">
        <f>+TDC_InfraMR[[#This Row],[A.03.1 -  Longitud de Vías de Explotación No Electrificadas Troncales y Ramales (vía principal) (km)]]+TDC_InfraMR[[#This Row],[A.04.1 -  Longitud de Vías de Explotación Electrificadas Troncales y Ramales (vía principal) (km)]]</f>
        <v>30.6</v>
      </c>
      <c r="O117" s="12">
        <f>+TDC_InfraMR[[#This Row],[Total Vías (excluido Auxiliares)]]</f>
        <v>30.6</v>
      </c>
      <c r="P117" s="1">
        <v>11</v>
      </c>
      <c r="Q117" s="1">
        <v>0</v>
      </c>
      <c r="R117" s="1">
        <v>0</v>
      </c>
      <c r="S117" s="1">
        <f t="shared" si="11"/>
        <v>11</v>
      </c>
      <c r="T117" s="1">
        <v>0</v>
      </c>
      <c r="U117" s="1">
        <v>36</v>
      </c>
      <c r="V117" s="1">
        <v>0</v>
      </c>
      <c r="W117" s="1">
        <v>0</v>
      </c>
      <c r="X117" s="1">
        <v>0</v>
      </c>
      <c r="Y117" s="1">
        <f t="shared" si="8"/>
        <v>36</v>
      </c>
      <c r="Z117" s="1">
        <v>6</v>
      </c>
      <c r="AA117" s="1">
        <v>2</v>
      </c>
      <c r="AB117" s="1">
        <f>+TDC_InfraMR[[#This Row],[Total Pasos Vehiculares a Nivel]]</f>
        <v>36</v>
      </c>
      <c r="AC117" s="1">
        <f t="shared" si="9"/>
        <v>44</v>
      </c>
      <c r="AD117" s="1">
        <v>0</v>
      </c>
      <c r="AE117" s="1">
        <v>9</v>
      </c>
      <c r="AF117" s="1">
        <v>16</v>
      </c>
      <c r="AG117" s="1">
        <f t="shared" si="10"/>
        <v>25</v>
      </c>
      <c r="AH117" s="13">
        <v>15.3</v>
      </c>
      <c r="AI117" s="13">
        <v>0</v>
      </c>
      <c r="AJ117" s="13">
        <v>0</v>
      </c>
      <c r="AK117" s="13">
        <f t="shared" si="12"/>
        <v>15.3</v>
      </c>
      <c r="AL117" s="1">
        <v>0</v>
      </c>
      <c r="AM117" s="1">
        <v>0</v>
      </c>
      <c r="AN117" s="1">
        <v>0</v>
      </c>
      <c r="AO117" s="1">
        <f t="shared" si="13"/>
        <v>0</v>
      </c>
      <c r="AP117" s="1">
        <v>18</v>
      </c>
      <c r="AQ117" s="1">
        <v>0</v>
      </c>
      <c r="AR117" s="1">
        <v>0</v>
      </c>
      <c r="AS117" s="1">
        <f>+TDC_InfraMR[[#This Row],[B.02.1 - Parque de Coches Eléctricos Motrices]]+TDC_InfraMR[[#This Row],[B.02.2 - Parque de Coches Eléctricos Motrices Remolcados Tipo R]]+TDC_InfraMR[[#This Row],[B.02.3 - Parque de Coches Eléctricos Motrices Tipo R]]</f>
        <v>18</v>
      </c>
      <c r="AT117" s="1">
        <v>0</v>
      </c>
      <c r="AU117" s="1">
        <v>0</v>
      </c>
      <c r="AV117" s="1">
        <v>0</v>
      </c>
      <c r="AW117" s="1">
        <f>+TDC_InfraMR[[#This Row],[B.03.1 - Parque de Coches Motores Motrices Remolcados]]+TDC_InfraMR[[#This Row],[B.03.2 - Parque de Coches Motores Motrices Intermedios]]+TDC_InfraMR[[#This Row],[B.03.3 - Parque de Coches Motores Motrices Cabina]]</f>
        <v>0</v>
      </c>
      <c r="AX117" s="1">
        <v>0</v>
      </c>
      <c r="AY117" s="1">
        <v>0</v>
      </c>
      <c r="AZ117" s="1">
        <v>0</v>
      </c>
      <c r="BA117" s="1">
        <v>0</v>
      </c>
      <c r="BB117" s="1">
        <v>0</v>
      </c>
      <c r="BC117" s="1">
        <f>+TDC_InfraMR[[#This Row],[B.04.1 - Parque de Coches Remolcados Clase Unica]]+TDC_InfraMR[[#This Row],[B.04.2 - Parque de Coches Remolcados Clase Unica Furgón]]+TDC_InfraMR[[#This Row],[B.04.3 - Parque de Coches Remolcados Clase Unica Cabina]]+TDC_InfraMR[[#This Row],[B.04.4 - Parque de Coches Remolcados de Larga Distancia (Turista+Pullman)]]+TDC_InfraMR[[#This Row],[B.04.5 - Parque de Coches Remolcados para Servicios Especiales (Cartoneros)]]</f>
        <v>0</v>
      </c>
      <c r="BD117" s="1">
        <v>2</v>
      </c>
      <c r="BE117" s="1">
        <v>0</v>
      </c>
      <c r="BF117" s="16">
        <v>1435</v>
      </c>
    </row>
    <row r="118" spans="1:58">
      <c r="A118" s="1">
        <v>2002</v>
      </c>
      <c r="B118" s="1" t="s">
        <v>123</v>
      </c>
      <c r="C118" s="12">
        <v>0</v>
      </c>
      <c r="D118" s="12">
        <v>0</v>
      </c>
      <c r="E118" s="12">
        <v>0</v>
      </c>
      <c r="F118" s="12">
        <v>15.3</v>
      </c>
      <c r="G118" s="12">
        <f t="shared" si="7"/>
        <v>15.3</v>
      </c>
      <c r="H118" s="12">
        <f>+TDC_InfraMR[[#This Row],[Total Líneas de Explotación ]]</f>
        <v>15.3</v>
      </c>
      <c r="I118" s="12">
        <v>15.3</v>
      </c>
      <c r="J118" s="12">
        <v>0</v>
      </c>
      <c r="K118" s="12">
        <v>0</v>
      </c>
      <c r="L118" s="12">
        <v>30.6</v>
      </c>
      <c r="M118" s="12">
        <v>1.04</v>
      </c>
      <c r="N118" s="12">
        <f>+TDC_InfraMR[[#This Row],[A.03.1 -  Longitud de Vías de Explotación No Electrificadas Troncales y Ramales (vía principal) (km)]]+TDC_InfraMR[[#This Row],[A.04.1 -  Longitud de Vías de Explotación Electrificadas Troncales y Ramales (vía principal) (km)]]</f>
        <v>30.6</v>
      </c>
      <c r="O118" s="12">
        <f>+TDC_InfraMR[[#This Row],[Total Vías (excluido Auxiliares)]]</f>
        <v>30.6</v>
      </c>
      <c r="P118" s="1">
        <v>11</v>
      </c>
      <c r="Q118" s="1">
        <v>0</v>
      </c>
      <c r="R118" s="1">
        <v>0</v>
      </c>
      <c r="S118" s="1">
        <f t="shared" si="11"/>
        <v>11</v>
      </c>
      <c r="T118" s="1">
        <v>0</v>
      </c>
      <c r="U118" s="1">
        <v>36</v>
      </c>
      <c r="V118" s="1">
        <v>0</v>
      </c>
      <c r="W118" s="1">
        <v>0</v>
      </c>
      <c r="X118" s="1">
        <v>0</v>
      </c>
      <c r="Y118" s="1">
        <f t="shared" si="8"/>
        <v>36</v>
      </c>
      <c r="Z118" s="1">
        <v>6</v>
      </c>
      <c r="AA118" s="1">
        <v>2</v>
      </c>
      <c r="AB118" s="1">
        <f>+TDC_InfraMR[[#This Row],[Total Pasos Vehiculares a Nivel]]</f>
        <v>36</v>
      </c>
      <c r="AC118" s="1">
        <f t="shared" si="9"/>
        <v>44</v>
      </c>
      <c r="AD118" s="1">
        <v>0</v>
      </c>
      <c r="AE118" s="1">
        <v>9</v>
      </c>
      <c r="AF118" s="1">
        <v>16</v>
      </c>
      <c r="AG118" s="1">
        <f t="shared" si="10"/>
        <v>25</v>
      </c>
      <c r="AH118" s="13">
        <v>15.3</v>
      </c>
      <c r="AI118" s="13">
        <v>0</v>
      </c>
      <c r="AJ118" s="13">
        <v>0</v>
      </c>
      <c r="AK118" s="13">
        <f t="shared" si="12"/>
        <v>15.3</v>
      </c>
      <c r="AL118" s="1">
        <v>0</v>
      </c>
      <c r="AM118" s="1">
        <v>0</v>
      </c>
      <c r="AN118" s="1">
        <v>0</v>
      </c>
      <c r="AO118" s="1">
        <f t="shared" si="13"/>
        <v>0</v>
      </c>
      <c r="AP118" s="1">
        <v>18</v>
      </c>
      <c r="AQ118" s="1">
        <v>0</v>
      </c>
      <c r="AR118" s="1">
        <v>0</v>
      </c>
      <c r="AS118" s="1">
        <f>+TDC_InfraMR[[#This Row],[B.02.1 - Parque de Coches Eléctricos Motrices]]+TDC_InfraMR[[#This Row],[B.02.2 - Parque de Coches Eléctricos Motrices Remolcados Tipo R]]+TDC_InfraMR[[#This Row],[B.02.3 - Parque de Coches Eléctricos Motrices Tipo R]]</f>
        <v>18</v>
      </c>
      <c r="AT118" s="1">
        <v>0</v>
      </c>
      <c r="AU118" s="1">
        <v>0</v>
      </c>
      <c r="AV118" s="1">
        <v>0</v>
      </c>
      <c r="AW118" s="1">
        <f>+TDC_InfraMR[[#This Row],[B.03.1 - Parque de Coches Motores Motrices Remolcados]]+TDC_InfraMR[[#This Row],[B.03.2 - Parque de Coches Motores Motrices Intermedios]]+TDC_InfraMR[[#This Row],[B.03.3 - Parque de Coches Motores Motrices Cabina]]</f>
        <v>0</v>
      </c>
      <c r="AX118" s="1">
        <v>0</v>
      </c>
      <c r="AY118" s="1">
        <v>0</v>
      </c>
      <c r="AZ118" s="1">
        <v>0</v>
      </c>
      <c r="BA118" s="1">
        <v>0</v>
      </c>
      <c r="BB118" s="1">
        <v>0</v>
      </c>
      <c r="BC118" s="1">
        <f>+TDC_InfraMR[[#This Row],[B.04.1 - Parque de Coches Remolcados Clase Unica]]+TDC_InfraMR[[#This Row],[B.04.2 - Parque de Coches Remolcados Clase Unica Furgón]]+TDC_InfraMR[[#This Row],[B.04.3 - Parque de Coches Remolcados Clase Unica Cabina]]+TDC_InfraMR[[#This Row],[B.04.4 - Parque de Coches Remolcados de Larga Distancia (Turista+Pullman)]]+TDC_InfraMR[[#This Row],[B.04.5 - Parque de Coches Remolcados para Servicios Especiales (Cartoneros)]]</f>
        <v>0</v>
      </c>
      <c r="BD118" s="1">
        <v>2</v>
      </c>
      <c r="BE118" s="1">
        <v>0</v>
      </c>
      <c r="BF118" s="16">
        <v>1435</v>
      </c>
    </row>
    <row r="119" spans="1:58">
      <c r="A119" s="1">
        <v>2002</v>
      </c>
      <c r="B119" s="1" t="s">
        <v>124</v>
      </c>
      <c r="C119" s="12">
        <v>0</v>
      </c>
      <c r="D119" s="12">
        <v>0</v>
      </c>
      <c r="E119" s="12">
        <v>0</v>
      </c>
      <c r="F119" s="12">
        <v>15.3</v>
      </c>
      <c r="G119" s="12">
        <f t="shared" si="7"/>
        <v>15.3</v>
      </c>
      <c r="H119" s="12">
        <f>+TDC_InfraMR[[#This Row],[Total Líneas de Explotación ]]</f>
        <v>15.3</v>
      </c>
      <c r="I119" s="12">
        <v>15.3</v>
      </c>
      <c r="J119" s="12">
        <v>0</v>
      </c>
      <c r="K119" s="12">
        <v>0</v>
      </c>
      <c r="L119" s="12">
        <v>30.6</v>
      </c>
      <c r="M119" s="12">
        <v>1.04</v>
      </c>
      <c r="N119" s="12">
        <f>+TDC_InfraMR[[#This Row],[A.03.1 -  Longitud de Vías de Explotación No Electrificadas Troncales y Ramales (vía principal) (km)]]+TDC_InfraMR[[#This Row],[A.04.1 -  Longitud de Vías de Explotación Electrificadas Troncales y Ramales (vía principal) (km)]]</f>
        <v>30.6</v>
      </c>
      <c r="O119" s="12">
        <f>+TDC_InfraMR[[#This Row],[Total Vías (excluido Auxiliares)]]</f>
        <v>30.6</v>
      </c>
      <c r="P119" s="1">
        <v>11</v>
      </c>
      <c r="Q119" s="1">
        <v>0</v>
      </c>
      <c r="R119" s="1">
        <v>0</v>
      </c>
      <c r="S119" s="1">
        <f t="shared" si="11"/>
        <v>11</v>
      </c>
      <c r="T119" s="1">
        <v>0</v>
      </c>
      <c r="U119" s="1">
        <v>36</v>
      </c>
      <c r="V119" s="1">
        <v>0</v>
      </c>
      <c r="W119" s="1">
        <v>0</v>
      </c>
      <c r="X119" s="1">
        <v>0</v>
      </c>
      <c r="Y119" s="1">
        <f t="shared" si="8"/>
        <v>36</v>
      </c>
      <c r="Z119" s="1">
        <v>6</v>
      </c>
      <c r="AA119" s="1">
        <v>2</v>
      </c>
      <c r="AB119" s="1">
        <f>+TDC_InfraMR[[#This Row],[Total Pasos Vehiculares a Nivel]]</f>
        <v>36</v>
      </c>
      <c r="AC119" s="1">
        <f t="shared" si="9"/>
        <v>44</v>
      </c>
      <c r="AD119" s="1">
        <v>0</v>
      </c>
      <c r="AE119" s="1">
        <v>9</v>
      </c>
      <c r="AF119" s="1">
        <v>16</v>
      </c>
      <c r="AG119" s="1">
        <f t="shared" si="10"/>
        <v>25</v>
      </c>
      <c r="AH119" s="13">
        <v>15.3</v>
      </c>
      <c r="AI119" s="13">
        <v>0</v>
      </c>
      <c r="AJ119" s="13">
        <v>0</v>
      </c>
      <c r="AK119" s="13">
        <f t="shared" si="12"/>
        <v>15.3</v>
      </c>
      <c r="AL119" s="1">
        <v>0</v>
      </c>
      <c r="AM119" s="1">
        <v>0</v>
      </c>
      <c r="AN119" s="1">
        <v>0</v>
      </c>
      <c r="AO119" s="1">
        <f t="shared" si="13"/>
        <v>0</v>
      </c>
      <c r="AP119" s="1">
        <v>18</v>
      </c>
      <c r="AQ119" s="1">
        <v>0</v>
      </c>
      <c r="AR119" s="1">
        <v>0</v>
      </c>
      <c r="AS119" s="1">
        <f>+TDC_InfraMR[[#This Row],[B.02.1 - Parque de Coches Eléctricos Motrices]]+TDC_InfraMR[[#This Row],[B.02.2 - Parque de Coches Eléctricos Motrices Remolcados Tipo R]]+TDC_InfraMR[[#This Row],[B.02.3 - Parque de Coches Eléctricos Motrices Tipo R]]</f>
        <v>18</v>
      </c>
      <c r="AT119" s="1">
        <v>0</v>
      </c>
      <c r="AU119" s="1">
        <v>0</v>
      </c>
      <c r="AV119" s="1">
        <v>0</v>
      </c>
      <c r="AW119" s="1">
        <f>+TDC_InfraMR[[#This Row],[B.03.1 - Parque de Coches Motores Motrices Remolcados]]+TDC_InfraMR[[#This Row],[B.03.2 - Parque de Coches Motores Motrices Intermedios]]+TDC_InfraMR[[#This Row],[B.03.3 - Parque de Coches Motores Motrices Cabina]]</f>
        <v>0</v>
      </c>
      <c r="AX119" s="1">
        <v>0</v>
      </c>
      <c r="AY119" s="1">
        <v>0</v>
      </c>
      <c r="AZ119" s="1">
        <v>0</v>
      </c>
      <c r="BA119" s="1">
        <v>0</v>
      </c>
      <c r="BB119" s="1">
        <v>0</v>
      </c>
      <c r="BC119" s="1">
        <f>+TDC_InfraMR[[#This Row],[B.04.1 - Parque de Coches Remolcados Clase Unica]]+TDC_InfraMR[[#This Row],[B.04.2 - Parque de Coches Remolcados Clase Unica Furgón]]+TDC_InfraMR[[#This Row],[B.04.3 - Parque de Coches Remolcados Clase Unica Cabina]]+TDC_InfraMR[[#This Row],[B.04.4 - Parque de Coches Remolcados de Larga Distancia (Turista+Pullman)]]+TDC_InfraMR[[#This Row],[B.04.5 - Parque de Coches Remolcados para Servicios Especiales (Cartoneros)]]</f>
        <v>0</v>
      </c>
      <c r="BD119" s="1">
        <v>2</v>
      </c>
      <c r="BE119" s="1">
        <v>0</v>
      </c>
      <c r="BF119" s="16">
        <v>1435</v>
      </c>
    </row>
    <row r="120" spans="1:58">
      <c r="A120" s="1">
        <v>2002</v>
      </c>
      <c r="B120" s="1" t="s">
        <v>125</v>
      </c>
      <c r="C120" s="12">
        <v>0</v>
      </c>
      <c r="D120" s="12">
        <v>0</v>
      </c>
      <c r="E120" s="12">
        <v>0</v>
      </c>
      <c r="F120" s="12">
        <v>15.3</v>
      </c>
      <c r="G120" s="12">
        <f t="shared" si="7"/>
        <v>15.3</v>
      </c>
      <c r="H120" s="12">
        <f>+TDC_InfraMR[[#This Row],[Total Líneas de Explotación ]]</f>
        <v>15.3</v>
      </c>
      <c r="I120" s="12">
        <v>15.3</v>
      </c>
      <c r="J120" s="12">
        <v>0</v>
      </c>
      <c r="K120" s="12">
        <v>0</v>
      </c>
      <c r="L120" s="12">
        <v>30.6</v>
      </c>
      <c r="M120" s="12">
        <v>1.04</v>
      </c>
      <c r="N120" s="12">
        <f>+TDC_InfraMR[[#This Row],[A.03.1 -  Longitud de Vías de Explotación No Electrificadas Troncales y Ramales (vía principal) (km)]]+TDC_InfraMR[[#This Row],[A.04.1 -  Longitud de Vías de Explotación Electrificadas Troncales y Ramales (vía principal) (km)]]</f>
        <v>30.6</v>
      </c>
      <c r="O120" s="12">
        <f>+TDC_InfraMR[[#This Row],[Total Vías (excluido Auxiliares)]]</f>
        <v>30.6</v>
      </c>
      <c r="P120" s="1">
        <v>11</v>
      </c>
      <c r="Q120" s="1">
        <v>0</v>
      </c>
      <c r="R120" s="1">
        <v>0</v>
      </c>
      <c r="S120" s="1">
        <f t="shared" si="11"/>
        <v>11</v>
      </c>
      <c r="T120" s="1">
        <v>0</v>
      </c>
      <c r="U120" s="1">
        <v>36</v>
      </c>
      <c r="V120" s="1">
        <v>0</v>
      </c>
      <c r="W120" s="1">
        <v>0</v>
      </c>
      <c r="X120" s="1">
        <v>0</v>
      </c>
      <c r="Y120" s="1">
        <f t="shared" si="8"/>
        <v>36</v>
      </c>
      <c r="Z120" s="1">
        <v>6</v>
      </c>
      <c r="AA120" s="1">
        <v>2</v>
      </c>
      <c r="AB120" s="1">
        <f>+TDC_InfraMR[[#This Row],[Total Pasos Vehiculares a Nivel]]</f>
        <v>36</v>
      </c>
      <c r="AC120" s="1">
        <f t="shared" si="9"/>
        <v>44</v>
      </c>
      <c r="AD120" s="1">
        <v>0</v>
      </c>
      <c r="AE120" s="1">
        <v>9</v>
      </c>
      <c r="AF120" s="1">
        <v>16</v>
      </c>
      <c r="AG120" s="1">
        <f t="shared" si="10"/>
        <v>25</v>
      </c>
      <c r="AH120" s="13">
        <v>15.3</v>
      </c>
      <c r="AI120" s="13">
        <v>0</v>
      </c>
      <c r="AJ120" s="13">
        <v>0</v>
      </c>
      <c r="AK120" s="13">
        <f t="shared" si="12"/>
        <v>15.3</v>
      </c>
      <c r="AL120" s="1">
        <v>0</v>
      </c>
      <c r="AM120" s="1">
        <v>0</v>
      </c>
      <c r="AN120" s="1">
        <v>0</v>
      </c>
      <c r="AO120" s="1">
        <f t="shared" si="13"/>
        <v>0</v>
      </c>
      <c r="AP120" s="1">
        <v>18</v>
      </c>
      <c r="AQ120" s="1">
        <v>0</v>
      </c>
      <c r="AR120" s="1">
        <v>0</v>
      </c>
      <c r="AS120" s="1">
        <f>+TDC_InfraMR[[#This Row],[B.02.1 - Parque de Coches Eléctricos Motrices]]+TDC_InfraMR[[#This Row],[B.02.2 - Parque de Coches Eléctricos Motrices Remolcados Tipo R]]+TDC_InfraMR[[#This Row],[B.02.3 - Parque de Coches Eléctricos Motrices Tipo R]]</f>
        <v>18</v>
      </c>
      <c r="AT120" s="1">
        <v>0</v>
      </c>
      <c r="AU120" s="1">
        <v>0</v>
      </c>
      <c r="AV120" s="1">
        <v>0</v>
      </c>
      <c r="AW120" s="1">
        <f>+TDC_InfraMR[[#This Row],[B.03.1 - Parque de Coches Motores Motrices Remolcados]]+TDC_InfraMR[[#This Row],[B.03.2 - Parque de Coches Motores Motrices Intermedios]]+TDC_InfraMR[[#This Row],[B.03.3 - Parque de Coches Motores Motrices Cabina]]</f>
        <v>0</v>
      </c>
      <c r="AX120" s="1">
        <v>0</v>
      </c>
      <c r="AY120" s="1">
        <v>0</v>
      </c>
      <c r="AZ120" s="1">
        <v>0</v>
      </c>
      <c r="BA120" s="1">
        <v>0</v>
      </c>
      <c r="BB120" s="1">
        <v>0</v>
      </c>
      <c r="BC120" s="1">
        <f>+TDC_InfraMR[[#This Row],[B.04.1 - Parque de Coches Remolcados Clase Unica]]+TDC_InfraMR[[#This Row],[B.04.2 - Parque de Coches Remolcados Clase Unica Furgón]]+TDC_InfraMR[[#This Row],[B.04.3 - Parque de Coches Remolcados Clase Unica Cabina]]+TDC_InfraMR[[#This Row],[B.04.4 - Parque de Coches Remolcados de Larga Distancia (Turista+Pullman)]]+TDC_InfraMR[[#This Row],[B.04.5 - Parque de Coches Remolcados para Servicios Especiales (Cartoneros)]]</f>
        <v>0</v>
      </c>
      <c r="BD120" s="1">
        <v>2</v>
      </c>
      <c r="BE120" s="1">
        <v>0</v>
      </c>
      <c r="BF120" s="16">
        <v>1435</v>
      </c>
    </row>
    <row r="121" spans="1:58">
      <c r="A121" s="1">
        <v>2002</v>
      </c>
      <c r="B121" s="1" t="s">
        <v>126</v>
      </c>
      <c r="C121" s="12">
        <v>0</v>
      </c>
      <c r="D121" s="12">
        <v>0</v>
      </c>
      <c r="E121" s="12">
        <v>0</v>
      </c>
      <c r="F121" s="12">
        <v>15.3</v>
      </c>
      <c r="G121" s="12">
        <f t="shared" si="7"/>
        <v>15.3</v>
      </c>
      <c r="H121" s="12">
        <f>+TDC_InfraMR[[#This Row],[Total Líneas de Explotación ]]</f>
        <v>15.3</v>
      </c>
      <c r="I121" s="12">
        <v>15.3</v>
      </c>
      <c r="J121" s="12">
        <v>0</v>
      </c>
      <c r="K121" s="12">
        <v>0</v>
      </c>
      <c r="L121" s="12">
        <v>30.6</v>
      </c>
      <c r="M121" s="12">
        <v>1.04</v>
      </c>
      <c r="N121" s="12">
        <f>+TDC_InfraMR[[#This Row],[A.03.1 -  Longitud de Vías de Explotación No Electrificadas Troncales y Ramales (vía principal) (km)]]+TDC_InfraMR[[#This Row],[A.04.1 -  Longitud de Vías de Explotación Electrificadas Troncales y Ramales (vía principal) (km)]]</f>
        <v>30.6</v>
      </c>
      <c r="O121" s="12">
        <f>+TDC_InfraMR[[#This Row],[Total Vías (excluido Auxiliares)]]</f>
        <v>30.6</v>
      </c>
      <c r="P121" s="1">
        <v>11</v>
      </c>
      <c r="Q121" s="1">
        <v>0</v>
      </c>
      <c r="R121" s="1">
        <v>0</v>
      </c>
      <c r="S121" s="1">
        <f t="shared" si="11"/>
        <v>11</v>
      </c>
      <c r="T121" s="1">
        <v>0</v>
      </c>
      <c r="U121" s="1">
        <v>36</v>
      </c>
      <c r="V121" s="1">
        <v>0</v>
      </c>
      <c r="W121" s="1">
        <v>0</v>
      </c>
      <c r="X121" s="1">
        <v>0</v>
      </c>
      <c r="Y121" s="1">
        <f t="shared" si="8"/>
        <v>36</v>
      </c>
      <c r="Z121" s="1">
        <v>6</v>
      </c>
      <c r="AA121" s="1">
        <v>2</v>
      </c>
      <c r="AB121" s="1">
        <f>+TDC_InfraMR[[#This Row],[Total Pasos Vehiculares a Nivel]]</f>
        <v>36</v>
      </c>
      <c r="AC121" s="1">
        <f t="shared" si="9"/>
        <v>44</v>
      </c>
      <c r="AD121" s="1">
        <v>0</v>
      </c>
      <c r="AE121" s="1">
        <v>9</v>
      </c>
      <c r="AF121" s="1">
        <v>16</v>
      </c>
      <c r="AG121" s="1">
        <f t="shared" si="10"/>
        <v>25</v>
      </c>
      <c r="AH121" s="13">
        <v>15.3</v>
      </c>
      <c r="AI121" s="13">
        <v>0</v>
      </c>
      <c r="AJ121" s="13">
        <v>0</v>
      </c>
      <c r="AK121" s="13">
        <f t="shared" si="12"/>
        <v>15.3</v>
      </c>
      <c r="AL121" s="1">
        <v>0</v>
      </c>
      <c r="AM121" s="1">
        <v>0</v>
      </c>
      <c r="AN121" s="1">
        <v>0</v>
      </c>
      <c r="AO121" s="1">
        <f t="shared" si="13"/>
        <v>0</v>
      </c>
      <c r="AP121" s="1">
        <v>18</v>
      </c>
      <c r="AQ121" s="1">
        <v>0</v>
      </c>
      <c r="AR121" s="1">
        <v>0</v>
      </c>
      <c r="AS121" s="1">
        <f>+TDC_InfraMR[[#This Row],[B.02.1 - Parque de Coches Eléctricos Motrices]]+TDC_InfraMR[[#This Row],[B.02.2 - Parque de Coches Eléctricos Motrices Remolcados Tipo R]]+TDC_InfraMR[[#This Row],[B.02.3 - Parque de Coches Eléctricos Motrices Tipo R]]</f>
        <v>18</v>
      </c>
      <c r="AT121" s="1">
        <v>0</v>
      </c>
      <c r="AU121" s="1">
        <v>0</v>
      </c>
      <c r="AV121" s="1">
        <v>0</v>
      </c>
      <c r="AW121" s="1">
        <f>+TDC_InfraMR[[#This Row],[B.03.1 - Parque de Coches Motores Motrices Remolcados]]+TDC_InfraMR[[#This Row],[B.03.2 - Parque de Coches Motores Motrices Intermedios]]+TDC_InfraMR[[#This Row],[B.03.3 - Parque de Coches Motores Motrices Cabina]]</f>
        <v>0</v>
      </c>
      <c r="AX121" s="1">
        <v>0</v>
      </c>
      <c r="AY121" s="1">
        <v>0</v>
      </c>
      <c r="AZ121" s="1">
        <v>0</v>
      </c>
      <c r="BA121" s="1">
        <v>0</v>
      </c>
      <c r="BB121" s="1">
        <v>0</v>
      </c>
      <c r="BC121" s="1">
        <f>+TDC_InfraMR[[#This Row],[B.04.1 - Parque de Coches Remolcados Clase Unica]]+TDC_InfraMR[[#This Row],[B.04.2 - Parque de Coches Remolcados Clase Unica Furgón]]+TDC_InfraMR[[#This Row],[B.04.3 - Parque de Coches Remolcados Clase Unica Cabina]]+TDC_InfraMR[[#This Row],[B.04.4 - Parque de Coches Remolcados de Larga Distancia (Turista+Pullman)]]+TDC_InfraMR[[#This Row],[B.04.5 - Parque de Coches Remolcados para Servicios Especiales (Cartoneros)]]</f>
        <v>0</v>
      </c>
      <c r="BD121" s="1">
        <v>2</v>
      </c>
      <c r="BE121" s="1">
        <v>0</v>
      </c>
      <c r="BF121" s="16">
        <v>1435</v>
      </c>
    </row>
    <row r="122" spans="1:58">
      <c r="A122" s="1">
        <v>2003</v>
      </c>
      <c r="B122" s="1" t="s">
        <v>115</v>
      </c>
      <c r="C122" s="12">
        <v>0</v>
      </c>
      <c r="D122" s="12">
        <v>0</v>
      </c>
      <c r="E122" s="12">
        <v>0</v>
      </c>
      <c r="F122" s="12">
        <v>15.3</v>
      </c>
      <c r="G122" s="12">
        <f t="shared" si="7"/>
        <v>15.3</v>
      </c>
      <c r="H122" s="12">
        <f>+TDC_InfraMR[[#This Row],[Total Líneas de Explotación ]]</f>
        <v>15.3</v>
      </c>
      <c r="I122" s="12">
        <v>15.3</v>
      </c>
      <c r="J122" s="12">
        <v>0</v>
      </c>
      <c r="K122" s="12">
        <v>0</v>
      </c>
      <c r="L122" s="12">
        <v>30.6</v>
      </c>
      <c r="M122" s="12">
        <v>1.04</v>
      </c>
      <c r="N122" s="12">
        <f>+TDC_InfraMR[[#This Row],[A.03.1 -  Longitud de Vías de Explotación No Electrificadas Troncales y Ramales (vía principal) (km)]]+TDC_InfraMR[[#This Row],[A.04.1 -  Longitud de Vías de Explotación Electrificadas Troncales y Ramales (vía principal) (km)]]</f>
        <v>30.6</v>
      </c>
      <c r="O122" s="12">
        <f>+TDC_InfraMR[[#This Row],[Total Vías (excluido Auxiliares)]]</f>
        <v>30.6</v>
      </c>
      <c r="P122" s="1">
        <v>11</v>
      </c>
      <c r="Q122" s="1">
        <v>0</v>
      </c>
      <c r="R122" s="1">
        <v>0</v>
      </c>
      <c r="S122" s="1">
        <f t="shared" si="11"/>
        <v>11</v>
      </c>
      <c r="T122" s="1">
        <v>0</v>
      </c>
      <c r="U122" s="1">
        <v>36</v>
      </c>
      <c r="V122" s="1">
        <v>0</v>
      </c>
      <c r="W122" s="1">
        <v>0</v>
      </c>
      <c r="X122" s="1">
        <v>0</v>
      </c>
      <c r="Y122" s="1">
        <f t="shared" si="8"/>
        <v>36</v>
      </c>
      <c r="Z122" s="1">
        <v>6</v>
      </c>
      <c r="AA122" s="1">
        <v>2</v>
      </c>
      <c r="AB122" s="1">
        <f>+TDC_InfraMR[[#This Row],[Total Pasos Vehiculares a Nivel]]</f>
        <v>36</v>
      </c>
      <c r="AC122" s="1">
        <f t="shared" si="9"/>
        <v>44</v>
      </c>
      <c r="AD122" s="1">
        <v>0</v>
      </c>
      <c r="AE122" s="1">
        <v>9</v>
      </c>
      <c r="AF122" s="1">
        <v>16</v>
      </c>
      <c r="AG122" s="1">
        <f t="shared" si="10"/>
        <v>25</v>
      </c>
      <c r="AH122" s="13">
        <v>15.3</v>
      </c>
      <c r="AI122" s="13">
        <v>0</v>
      </c>
      <c r="AJ122" s="13">
        <v>0</v>
      </c>
      <c r="AK122" s="13">
        <f t="shared" si="12"/>
        <v>15.3</v>
      </c>
      <c r="AL122" s="1">
        <v>0</v>
      </c>
      <c r="AM122" s="1">
        <v>0</v>
      </c>
      <c r="AN122" s="1">
        <v>0</v>
      </c>
      <c r="AO122" s="1">
        <f t="shared" si="13"/>
        <v>0</v>
      </c>
      <c r="AP122" s="1">
        <v>18</v>
      </c>
      <c r="AQ122" s="1">
        <v>0</v>
      </c>
      <c r="AR122" s="1">
        <v>0</v>
      </c>
      <c r="AS122" s="1">
        <f>+TDC_InfraMR[[#This Row],[B.02.1 - Parque de Coches Eléctricos Motrices]]+TDC_InfraMR[[#This Row],[B.02.2 - Parque de Coches Eléctricos Motrices Remolcados Tipo R]]+TDC_InfraMR[[#This Row],[B.02.3 - Parque de Coches Eléctricos Motrices Tipo R]]</f>
        <v>18</v>
      </c>
      <c r="AT122" s="1">
        <v>0</v>
      </c>
      <c r="AU122" s="1">
        <v>0</v>
      </c>
      <c r="AV122" s="1">
        <v>0</v>
      </c>
      <c r="AW122" s="1">
        <f>+TDC_InfraMR[[#This Row],[B.03.1 - Parque de Coches Motores Motrices Remolcados]]+TDC_InfraMR[[#This Row],[B.03.2 - Parque de Coches Motores Motrices Intermedios]]+TDC_InfraMR[[#This Row],[B.03.3 - Parque de Coches Motores Motrices Cabina]]</f>
        <v>0</v>
      </c>
      <c r="AX122" s="1">
        <v>0</v>
      </c>
      <c r="AY122" s="1">
        <v>0</v>
      </c>
      <c r="AZ122" s="1">
        <v>0</v>
      </c>
      <c r="BA122" s="1">
        <v>0</v>
      </c>
      <c r="BB122" s="1">
        <v>0</v>
      </c>
      <c r="BC122" s="1">
        <f>+TDC_InfraMR[[#This Row],[B.04.1 - Parque de Coches Remolcados Clase Unica]]+TDC_InfraMR[[#This Row],[B.04.2 - Parque de Coches Remolcados Clase Unica Furgón]]+TDC_InfraMR[[#This Row],[B.04.3 - Parque de Coches Remolcados Clase Unica Cabina]]+TDC_InfraMR[[#This Row],[B.04.4 - Parque de Coches Remolcados de Larga Distancia (Turista+Pullman)]]+TDC_InfraMR[[#This Row],[B.04.5 - Parque de Coches Remolcados para Servicios Especiales (Cartoneros)]]</f>
        <v>0</v>
      </c>
      <c r="BD122" s="1">
        <v>2</v>
      </c>
      <c r="BE122" s="1">
        <v>0</v>
      </c>
      <c r="BF122" s="16">
        <v>1435</v>
      </c>
    </row>
    <row r="123" spans="1:58">
      <c r="A123" s="1">
        <v>2003</v>
      </c>
      <c r="B123" s="1" t="s">
        <v>116</v>
      </c>
      <c r="C123" s="12">
        <v>0</v>
      </c>
      <c r="D123" s="12">
        <v>0</v>
      </c>
      <c r="E123" s="12">
        <v>0</v>
      </c>
      <c r="F123" s="12">
        <v>15.3</v>
      </c>
      <c r="G123" s="12">
        <f t="shared" si="7"/>
        <v>15.3</v>
      </c>
      <c r="H123" s="12">
        <f>+TDC_InfraMR[[#This Row],[Total Líneas de Explotación ]]</f>
        <v>15.3</v>
      </c>
      <c r="I123" s="12">
        <v>15.3</v>
      </c>
      <c r="J123" s="12">
        <v>0</v>
      </c>
      <c r="K123" s="12">
        <v>0</v>
      </c>
      <c r="L123" s="12">
        <v>30.6</v>
      </c>
      <c r="M123" s="12">
        <v>1.04</v>
      </c>
      <c r="N123" s="12">
        <f>+TDC_InfraMR[[#This Row],[A.03.1 -  Longitud de Vías de Explotación No Electrificadas Troncales y Ramales (vía principal) (km)]]+TDC_InfraMR[[#This Row],[A.04.1 -  Longitud de Vías de Explotación Electrificadas Troncales y Ramales (vía principal) (km)]]</f>
        <v>30.6</v>
      </c>
      <c r="O123" s="12">
        <f>+TDC_InfraMR[[#This Row],[Total Vías (excluido Auxiliares)]]</f>
        <v>30.6</v>
      </c>
      <c r="P123" s="1">
        <v>11</v>
      </c>
      <c r="Q123" s="1">
        <v>0</v>
      </c>
      <c r="R123" s="1">
        <v>0</v>
      </c>
      <c r="S123" s="1">
        <f t="shared" si="11"/>
        <v>11</v>
      </c>
      <c r="T123" s="1">
        <v>0</v>
      </c>
      <c r="U123" s="1">
        <v>36</v>
      </c>
      <c r="V123" s="1">
        <v>0</v>
      </c>
      <c r="W123" s="1">
        <v>0</v>
      </c>
      <c r="X123" s="1">
        <v>0</v>
      </c>
      <c r="Y123" s="1">
        <f t="shared" si="8"/>
        <v>36</v>
      </c>
      <c r="Z123" s="1">
        <v>6</v>
      </c>
      <c r="AA123" s="1">
        <v>2</v>
      </c>
      <c r="AB123" s="1">
        <f>+TDC_InfraMR[[#This Row],[Total Pasos Vehiculares a Nivel]]</f>
        <v>36</v>
      </c>
      <c r="AC123" s="1">
        <f t="shared" si="9"/>
        <v>44</v>
      </c>
      <c r="AD123" s="1">
        <v>0</v>
      </c>
      <c r="AE123" s="1">
        <v>9</v>
      </c>
      <c r="AF123" s="1">
        <v>16</v>
      </c>
      <c r="AG123" s="1">
        <f t="shared" si="10"/>
        <v>25</v>
      </c>
      <c r="AH123" s="13">
        <v>15.3</v>
      </c>
      <c r="AI123" s="13">
        <v>0</v>
      </c>
      <c r="AJ123" s="13">
        <v>0</v>
      </c>
      <c r="AK123" s="13">
        <f t="shared" si="12"/>
        <v>15.3</v>
      </c>
      <c r="AL123" s="1">
        <v>0</v>
      </c>
      <c r="AM123" s="1">
        <v>0</v>
      </c>
      <c r="AN123" s="1">
        <v>0</v>
      </c>
      <c r="AO123" s="1">
        <f t="shared" si="13"/>
        <v>0</v>
      </c>
      <c r="AP123" s="1">
        <v>18</v>
      </c>
      <c r="AQ123" s="1">
        <v>0</v>
      </c>
      <c r="AR123" s="1">
        <v>0</v>
      </c>
      <c r="AS123" s="1">
        <f>+TDC_InfraMR[[#This Row],[B.02.1 - Parque de Coches Eléctricos Motrices]]+TDC_InfraMR[[#This Row],[B.02.2 - Parque de Coches Eléctricos Motrices Remolcados Tipo R]]+TDC_InfraMR[[#This Row],[B.02.3 - Parque de Coches Eléctricos Motrices Tipo R]]</f>
        <v>18</v>
      </c>
      <c r="AT123" s="1">
        <v>0</v>
      </c>
      <c r="AU123" s="1">
        <v>0</v>
      </c>
      <c r="AV123" s="1">
        <v>0</v>
      </c>
      <c r="AW123" s="1">
        <f>+TDC_InfraMR[[#This Row],[B.03.1 - Parque de Coches Motores Motrices Remolcados]]+TDC_InfraMR[[#This Row],[B.03.2 - Parque de Coches Motores Motrices Intermedios]]+TDC_InfraMR[[#This Row],[B.03.3 - Parque de Coches Motores Motrices Cabina]]</f>
        <v>0</v>
      </c>
      <c r="AX123" s="1">
        <v>0</v>
      </c>
      <c r="AY123" s="1">
        <v>0</v>
      </c>
      <c r="AZ123" s="1">
        <v>0</v>
      </c>
      <c r="BA123" s="1">
        <v>0</v>
      </c>
      <c r="BB123" s="1">
        <v>0</v>
      </c>
      <c r="BC123" s="1">
        <f>+TDC_InfraMR[[#This Row],[B.04.1 - Parque de Coches Remolcados Clase Unica]]+TDC_InfraMR[[#This Row],[B.04.2 - Parque de Coches Remolcados Clase Unica Furgón]]+TDC_InfraMR[[#This Row],[B.04.3 - Parque de Coches Remolcados Clase Unica Cabina]]+TDC_InfraMR[[#This Row],[B.04.4 - Parque de Coches Remolcados de Larga Distancia (Turista+Pullman)]]+TDC_InfraMR[[#This Row],[B.04.5 - Parque de Coches Remolcados para Servicios Especiales (Cartoneros)]]</f>
        <v>0</v>
      </c>
      <c r="BD123" s="1">
        <v>2</v>
      </c>
      <c r="BE123" s="1">
        <v>0</v>
      </c>
      <c r="BF123" s="16">
        <v>1435</v>
      </c>
    </row>
    <row r="124" spans="1:58">
      <c r="A124" s="1">
        <v>2003</v>
      </c>
      <c r="B124" s="1" t="s">
        <v>117</v>
      </c>
      <c r="C124" s="12">
        <v>0</v>
      </c>
      <c r="D124" s="12">
        <v>0</v>
      </c>
      <c r="E124" s="12">
        <v>0</v>
      </c>
      <c r="F124" s="12">
        <v>15.3</v>
      </c>
      <c r="G124" s="12">
        <f t="shared" si="7"/>
        <v>15.3</v>
      </c>
      <c r="H124" s="12">
        <f>+TDC_InfraMR[[#This Row],[Total Líneas de Explotación ]]</f>
        <v>15.3</v>
      </c>
      <c r="I124" s="12">
        <v>15.3</v>
      </c>
      <c r="J124" s="12">
        <v>0</v>
      </c>
      <c r="K124" s="12">
        <v>0</v>
      </c>
      <c r="L124" s="12">
        <v>30.6</v>
      </c>
      <c r="M124" s="12">
        <v>1.04</v>
      </c>
      <c r="N124" s="12">
        <f>+TDC_InfraMR[[#This Row],[A.03.1 -  Longitud de Vías de Explotación No Electrificadas Troncales y Ramales (vía principal) (km)]]+TDC_InfraMR[[#This Row],[A.04.1 -  Longitud de Vías de Explotación Electrificadas Troncales y Ramales (vía principal) (km)]]</f>
        <v>30.6</v>
      </c>
      <c r="O124" s="12">
        <f>+TDC_InfraMR[[#This Row],[Total Vías (excluido Auxiliares)]]</f>
        <v>30.6</v>
      </c>
      <c r="P124" s="1">
        <v>11</v>
      </c>
      <c r="Q124" s="1">
        <v>0</v>
      </c>
      <c r="R124" s="1">
        <v>0</v>
      </c>
      <c r="S124" s="1">
        <f t="shared" si="11"/>
        <v>11</v>
      </c>
      <c r="T124" s="1">
        <v>0</v>
      </c>
      <c r="U124" s="1">
        <v>36</v>
      </c>
      <c r="V124" s="1">
        <v>0</v>
      </c>
      <c r="W124" s="1">
        <v>0</v>
      </c>
      <c r="X124" s="1">
        <v>0</v>
      </c>
      <c r="Y124" s="1">
        <f t="shared" si="8"/>
        <v>36</v>
      </c>
      <c r="Z124" s="1">
        <v>6</v>
      </c>
      <c r="AA124" s="1">
        <v>2</v>
      </c>
      <c r="AB124" s="1">
        <f>+TDC_InfraMR[[#This Row],[Total Pasos Vehiculares a Nivel]]</f>
        <v>36</v>
      </c>
      <c r="AC124" s="1">
        <f t="shared" si="9"/>
        <v>44</v>
      </c>
      <c r="AD124" s="1">
        <v>0</v>
      </c>
      <c r="AE124" s="1">
        <v>9</v>
      </c>
      <c r="AF124" s="1">
        <v>16</v>
      </c>
      <c r="AG124" s="1">
        <f t="shared" si="10"/>
        <v>25</v>
      </c>
      <c r="AH124" s="13">
        <v>15.3</v>
      </c>
      <c r="AI124" s="13">
        <v>0</v>
      </c>
      <c r="AJ124" s="13">
        <v>0</v>
      </c>
      <c r="AK124" s="13">
        <f t="shared" si="12"/>
        <v>15.3</v>
      </c>
      <c r="AL124" s="1">
        <v>0</v>
      </c>
      <c r="AM124" s="1">
        <v>0</v>
      </c>
      <c r="AN124" s="1">
        <v>0</v>
      </c>
      <c r="AO124" s="1">
        <f t="shared" si="13"/>
        <v>0</v>
      </c>
      <c r="AP124" s="1">
        <v>18</v>
      </c>
      <c r="AQ124" s="1">
        <v>0</v>
      </c>
      <c r="AR124" s="1">
        <v>0</v>
      </c>
      <c r="AS124" s="1">
        <f>+TDC_InfraMR[[#This Row],[B.02.1 - Parque de Coches Eléctricos Motrices]]+TDC_InfraMR[[#This Row],[B.02.2 - Parque de Coches Eléctricos Motrices Remolcados Tipo R]]+TDC_InfraMR[[#This Row],[B.02.3 - Parque de Coches Eléctricos Motrices Tipo R]]</f>
        <v>18</v>
      </c>
      <c r="AT124" s="1">
        <v>0</v>
      </c>
      <c r="AU124" s="1">
        <v>0</v>
      </c>
      <c r="AV124" s="1">
        <v>0</v>
      </c>
      <c r="AW124" s="1">
        <f>+TDC_InfraMR[[#This Row],[B.03.1 - Parque de Coches Motores Motrices Remolcados]]+TDC_InfraMR[[#This Row],[B.03.2 - Parque de Coches Motores Motrices Intermedios]]+TDC_InfraMR[[#This Row],[B.03.3 - Parque de Coches Motores Motrices Cabina]]</f>
        <v>0</v>
      </c>
      <c r="AX124" s="1">
        <v>0</v>
      </c>
      <c r="AY124" s="1">
        <v>0</v>
      </c>
      <c r="AZ124" s="1">
        <v>0</v>
      </c>
      <c r="BA124" s="1">
        <v>0</v>
      </c>
      <c r="BB124" s="1">
        <v>0</v>
      </c>
      <c r="BC124" s="1">
        <f>+TDC_InfraMR[[#This Row],[B.04.1 - Parque de Coches Remolcados Clase Unica]]+TDC_InfraMR[[#This Row],[B.04.2 - Parque de Coches Remolcados Clase Unica Furgón]]+TDC_InfraMR[[#This Row],[B.04.3 - Parque de Coches Remolcados Clase Unica Cabina]]+TDC_InfraMR[[#This Row],[B.04.4 - Parque de Coches Remolcados de Larga Distancia (Turista+Pullman)]]+TDC_InfraMR[[#This Row],[B.04.5 - Parque de Coches Remolcados para Servicios Especiales (Cartoneros)]]</f>
        <v>0</v>
      </c>
      <c r="BD124" s="1">
        <v>2</v>
      </c>
      <c r="BE124" s="1">
        <v>0</v>
      </c>
      <c r="BF124" s="16">
        <v>1435</v>
      </c>
    </row>
    <row r="125" spans="1:58">
      <c r="A125" s="1">
        <v>2003</v>
      </c>
      <c r="B125" s="1" t="s">
        <v>118</v>
      </c>
      <c r="C125" s="12">
        <v>0</v>
      </c>
      <c r="D125" s="12">
        <v>0</v>
      </c>
      <c r="E125" s="12">
        <v>0</v>
      </c>
      <c r="F125" s="12">
        <v>15.3</v>
      </c>
      <c r="G125" s="12">
        <f t="shared" si="7"/>
        <v>15.3</v>
      </c>
      <c r="H125" s="12">
        <f>+TDC_InfraMR[[#This Row],[Total Líneas de Explotación ]]</f>
        <v>15.3</v>
      </c>
      <c r="I125" s="12">
        <v>15.3</v>
      </c>
      <c r="J125" s="12">
        <v>0</v>
      </c>
      <c r="K125" s="12">
        <v>0</v>
      </c>
      <c r="L125" s="12">
        <v>30.6</v>
      </c>
      <c r="M125" s="12">
        <v>1.04</v>
      </c>
      <c r="N125" s="12">
        <f>+TDC_InfraMR[[#This Row],[A.03.1 -  Longitud de Vías de Explotación No Electrificadas Troncales y Ramales (vía principal) (km)]]+TDC_InfraMR[[#This Row],[A.04.1 -  Longitud de Vías de Explotación Electrificadas Troncales y Ramales (vía principal) (km)]]</f>
        <v>30.6</v>
      </c>
      <c r="O125" s="12">
        <f>+TDC_InfraMR[[#This Row],[Total Vías (excluido Auxiliares)]]</f>
        <v>30.6</v>
      </c>
      <c r="P125" s="1">
        <v>11</v>
      </c>
      <c r="Q125" s="1">
        <v>0</v>
      </c>
      <c r="R125" s="1">
        <v>0</v>
      </c>
      <c r="S125" s="1">
        <f t="shared" si="11"/>
        <v>11</v>
      </c>
      <c r="T125" s="1">
        <v>0</v>
      </c>
      <c r="U125" s="1">
        <v>36</v>
      </c>
      <c r="V125" s="1">
        <v>0</v>
      </c>
      <c r="W125" s="1">
        <v>0</v>
      </c>
      <c r="X125" s="1">
        <v>0</v>
      </c>
      <c r="Y125" s="1">
        <f t="shared" si="8"/>
        <v>36</v>
      </c>
      <c r="Z125" s="1">
        <v>6</v>
      </c>
      <c r="AA125" s="1">
        <v>2</v>
      </c>
      <c r="AB125" s="1">
        <f>+TDC_InfraMR[[#This Row],[Total Pasos Vehiculares a Nivel]]</f>
        <v>36</v>
      </c>
      <c r="AC125" s="1">
        <f t="shared" si="9"/>
        <v>44</v>
      </c>
      <c r="AD125" s="1">
        <v>0</v>
      </c>
      <c r="AE125" s="1">
        <v>9</v>
      </c>
      <c r="AF125" s="1">
        <v>16</v>
      </c>
      <c r="AG125" s="1">
        <f t="shared" si="10"/>
        <v>25</v>
      </c>
      <c r="AH125" s="13">
        <v>15.3</v>
      </c>
      <c r="AI125" s="13">
        <v>0</v>
      </c>
      <c r="AJ125" s="13">
        <v>0</v>
      </c>
      <c r="AK125" s="13">
        <f t="shared" si="12"/>
        <v>15.3</v>
      </c>
      <c r="AL125" s="1">
        <v>0</v>
      </c>
      <c r="AM125" s="1">
        <v>0</v>
      </c>
      <c r="AN125" s="1">
        <v>0</v>
      </c>
      <c r="AO125" s="1">
        <f t="shared" si="13"/>
        <v>0</v>
      </c>
      <c r="AP125" s="1">
        <v>18</v>
      </c>
      <c r="AQ125" s="1">
        <v>0</v>
      </c>
      <c r="AR125" s="1">
        <v>0</v>
      </c>
      <c r="AS125" s="1">
        <f>+TDC_InfraMR[[#This Row],[B.02.1 - Parque de Coches Eléctricos Motrices]]+TDC_InfraMR[[#This Row],[B.02.2 - Parque de Coches Eléctricos Motrices Remolcados Tipo R]]+TDC_InfraMR[[#This Row],[B.02.3 - Parque de Coches Eléctricos Motrices Tipo R]]</f>
        <v>18</v>
      </c>
      <c r="AT125" s="1">
        <v>0</v>
      </c>
      <c r="AU125" s="1">
        <v>0</v>
      </c>
      <c r="AV125" s="1">
        <v>0</v>
      </c>
      <c r="AW125" s="1">
        <f>+TDC_InfraMR[[#This Row],[B.03.1 - Parque de Coches Motores Motrices Remolcados]]+TDC_InfraMR[[#This Row],[B.03.2 - Parque de Coches Motores Motrices Intermedios]]+TDC_InfraMR[[#This Row],[B.03.3 - Parque de Coches Motores Motrices Cabina]]</f>
        <v>0</v>
      </c>
      <c r="AX125" s="1">
        <v>0</v>
      </c>
      <c r="AY125" s="1">
        <v>0</v>
      </c>
      <c r="AZ125" s="1">
        <v>0</v>
      </c>
      <c r="BA125" s="1">
        <v>0</v>
      </c>
      <c r="BB125" s="1">
        <v>0</v>
      </c>
      <c r="BC125" s="1">
        <f>+TDC_InfraMR[[#This Row],[B.04.1 - Parque de Coches Remolcados Clase Unica]]+TDC_InfraMR[[#This Row],[B.04.2 - Parque de Coches Remolcados Clase Unica Furgón]]+TDC_InfraMR[[#This Row],[B.04.3 - Parque de Coches Remolcados Clase Unica Cabina]]+TDC_InfraMR[[#This Row],[B.04.4 - Parque de Coches Remolcados de Larga Distancia (Turista+Pullman)]]+TDC_InfraMR[[#This Row],[B.04.5 - Parque de Coches Remolcados para Servicios Especiales (Cartoneros)]]</f>
        <v>0</v>
      </c>
      <c r="BD125" s="1">
        <v>2</v>
      </c>
      <c r="BE125" s="1">
        <v>0</v>
      </c>
      <c r="BF125" s="16">
        <v>1435</v>
      </c>
    </row>
    <row r="126" spans="1:58">
      <c r="A126" s="1">
        <v>2003</v>
      </c>
      <c r="B126" s="1" t="s">
        <v>119</v>
      </c>
      <c r="C126" s="12">
        <v>0</v>
      </c>
      <c r="D126" s="12">
        <v>0</v>
      </c>
      <c r="E126" s="12">
        <v>0</v>
      </c>
      <c r="F126" s="12">
        <v>15.3</v>
      </c>
      <c r="G126" s="12">
        <f t="shared" si="7"/>
        <v>15.3</v>
      </c>
      <c r="H126" s="12">
        <f>+TDC_InfraMR[[#This Row],[Total Líneas de Explotación ]]</f>
        <v>15.3</v>
      </c>
      <c r="I126" s="12">
        <v>15.3</v>
      </c>
      <c r="J126" s="12">
        <v>0</v>
      </c>
      <c r="K126" s="12">
        <v>0</v>
      </c>
      <c r="L126" s="12">
        <v>30.6</v>
      </c>
      <c r="M126" s="12">
        <v>1.04</v>
      </c>
      <c r="N126" s="12">
        <f>+TDC_InfraMR[[#This Row],[A.03.1 -  Longitud de Vías de Explotación No Electrificadas Troncales y Ramales (vía principal) (km)]]+TDC_InfraMR[[#This Row],[A.04.1 -  Longitud de Vías de Explotación Electrificadas Troncales y Ramales (vía principal) (km)]]</f>
        <v>30.6</v>
      </c>
      <c r="O126" s="12">
        <f>+TDC_InfraMR[[#This Row],[Total Vías (excluido Auxiliares)]]</f>
        <v>30.6</v>
      </c>
      <c r="P126" s="1">
        <v>11</v>
      </c>
      <c r="Q126" s="1">
        <v>0</v>
      </c>
      <c r="R126" s="1">
        <v>0</v>
      </c>
      <c r="S126" s="1">
        <f t="shared" si="11"/>
        <v>11</v>
      </c>
      <c r="T126" s="1">
        <v>0</v>
      </c>
      <c r="U126" s="1">
        <v>36</v>
      </c>
      <c r="V126" s="1">
        <v>0</v>
      </c>
      <c r="W126" s="1">
        <v>0</v>
      </c>
      <c r="X126" s="1">
        <v>0</v>
      </c>
      <c r="Y126" s="1">
        <f t="shared" si="8"/>
        <v>36</v>
      </c>
      <c r="Z126" s="1">
        <v>6</v>
      </c>
      <c r="AA126" s="1">
        <v>2</v>
      </c>
      <c r="AB126" s="1">
        <f>+TDC_InfraMR[[#This Row],[Total Pasos Vehiculares a Nivel]]</f>
        <v>36</v>
      </c>
      <c r="AC126" s="1">
        <f t="shared" si="9"/>
        <v>44</v>
      </c>
      <c r="AD126" s="1">
        <v>0</v>
      </c>
      <c r="AE126" s="1">
        <v>9</v>
      </c>
      <c r="AF126" s="1">
        <v>16</v>
      </c>
      <c r="AG126" s="1">
        <f t="shared" si="10"/>
        <v>25</v>
      </c>
      <c r="AH126" s="13">
        <v>15.3</v>
      </c>
      <c r="AI126" s="13">
        <v>0</v>
      </c>
      <c r="AJ126" s="13">
        <v>0</v>
      </c>
      <c r="AK126" s="13">
        <f t="shared" si="12"/>
        <v>15.3</v>
      </c>
      <c r="AL126" s="1">
        <v>0</v>
      </c>
      <c r="AM126" s="1">
        <v>0</v>
      </c>
      <c r="AN126" s="1">
        <v>0</v>
      </c>
      <c r="AO126" s="1">
        <f t="shared" si="13"/>
        <v>0</v>
      </c>
      <c r="AP126" s="1">
        <v>18</v>
      </c>
      <c r="AQ126" s="1">
        <v>0</v>
      </c>
      <c r="AR126" s="1">
        <v>0</v>
      </c>
      <c r="AS126" s="1">
        <f>+TDC_InfraMR[[#This Row],[B.02.1 - Parque de Coches Eléctricos Motrices]]+TDC_InfraMR[[#This Row],[B.02.2 - Parque de Coches Eléctricos Motrices Remolcados Tipo R]]+TDC_InfraMR[[#This Row],[B.02.3 - Parque de Coches Eléctricos Motrices Tipo R]]</f>
        <v>18</v>
      </c>
      <c r="AT126" s="1">
        <v>0</v>
      </c>
      <c r="AU126" s="1">
        <v>0</v>
      </c>
      <c r="AV126" s="1">
        <v>0</v>
      </c>
      <c r="AW126" s="1">
        <f>+TDC_InfraMR[[#This Row],[B.03.1 - Parque de Coches Motores Motrices Remolcados]]+TDC_InfraMR[[#This Row],[B.03.2 - Parque de Coches Motores Motrices Intermedios]]+TDC_InfraMR[[#This Row],[B.03.3 - Parque de Coches Motores Motrices Cabina]]</f>
        <v>0</v>
      </c>
      <c r="AX126" s="1">
        <v>0</v>
      </c>
      <c r="AY126" s="1">
        <v>0</v>
      </c>
      <c r="AZ126" s="1">
        <v>0</v>
      </c>
      <c r="BA126" s="1">
        <v>0</v>
      </c>
      <c r="BB126" s="1">
        <v>0</v>
      </c>
      <c r="BC126" s="1">
        <f>+TDC_InfraMR[[#This Row],[B.04.1 - Parque de Coches Remolcados Clase Unica]]+TDC_InfraMR[[#This Row],[B.04.2 - Parque de Coches Remolcados Clase Unica Furgón]]+TDC_InfraMR[[#This Row],[B.04.3 - Parque de Coches Remolcados Clase Unica Cabina]]+TDC_InfraMR[[#This Row],[B.04.4 - Parque de Coches Remolcados de Larga Distancia (Turista+Pullman)]]+TDC_InfraMR[[#This Row],[B.04.5 - Parque de Coches Remolcados para Servicios Especiales (Cartoneros)]]</f>
        <v>0</v>
      </c>
      <c r="BD126" s="1">
        <v>2</v>
      </c>
      <c r="BE126" s="1">
        <v>0</v>
      </c>
      <c r="BF126" s="16">
        <v>1435</v>
      </c>
    </row>
    <row r="127" spans="1:58">
      <c r="A127" s="1">
        <v>2003</v>
      </c>
      <c r="B127" s="1" t="s">
        <v>120</v>
      </c>
      <c r="C127" s="12">
        <v>0</v>
      </c>
      <c r="D127" s="12">
        <v>0</v>
      </c>
      <c r="E127" s="12">
        <v>0</v>
      </c>
      <c r="F127" s="12">
        <v>15.3</v>
      </c>
      <c r="G127" s="12">
        <f t="shared" si="7"/>
        <v>15.3</v>
      </c>
      <c r="H127" s="12">
        <f>+TDC_InfraMR[[#This Row],[Total Líneas de Explotación ]]</f>
        <v>15.3</v>
      </c>
      <c r="I127" s="12">
        <v>15.3</v>
      </c>
      <c r="J127" s="12">
        <v>0</v>
      </c>
      <c r="K127" s="12">
        <v>0</v>
      </c>
      <c r="L127" s="12">
        <v>30.6</v>
      </c>
      <c r="M127" s="12">
        <v>1.04</v>
      </c>
      <c r="N127" s="12">
        <f>+TDC_InfraMR[[#This Row],[A.03.1 -  Longitud de Vías de Explotación No Electrificadas Troncales y Ramales (vía principal) (km)]]+TDC_InfraMR[[#This Row],[A.04.1 -  Longitud de Vías de Explotación Electrificadas Troncales y Ramales (vía principal) (km)]]</f>
        <v>30.6</v>
      </c>
      <c r="O127" s="12">
        <f>+TDC_InfraMR[[#This Row],[Total Vías (excluido Auxiliares)]]</f>
        <v>30.6</v>
      </c>
      <c r="P127" s="1">
        <v>11</v>
      </c>
      <c r="Q127" s="1">
        <v>0</v>
      </c>
      <c r="R127" s="1">
        <v>0</v>
      </c>
      <c r="S127" s="1">
        <f t="shared" si="11"/>
        <v>11</v>
      </c>
      <c r="T127" s="1">
        <v>0</v>
      </c>
      <c r="U127" s="1">
        <v>36</v>
      </c>
      <c r="V127" s="1">
        <v>0</v>
      </c>
      <c r="W127" s="1">
        <v>0</v>
      </c>
      <c r="X127" s="1">
        <v>0</v>
      </c>
      <c r="Y127" s="1">
        <f t="shared" si="8"/>
        <v>36</v>
      </c>
      <c r="Z127" s="1">
        <v>6</v>
      </c>
      <c r="AA127" s="1">
        <v>2</v>
      </c>
      <c r="AB127" s="1">
        <f>+TDC_InfraMR[[#This Row],[Total Pasos Vehiculares a Nivel]]</f>
        <v>36</v>
      </c>
      <c r="AC127" s="1">
        <f t="shared" si="9"/>
        <v>44</v>
      </c>
      <c r="AD127" s="1">
        <v>0</v>
      </c>
      <c r="AE127" s="1">
        <v>9</v>
      </c>
      <c r="AF127" s="1">
        <v>16</v>
      </c>
      <c r="AG127" s="1">
        <f t="shared" si="10"/>
        <v>25</v>
      </c>
      <c r="AH127" s="13">
        <v>15.3</v>
      </c>
      <c r="AI127" s="13">
        <v>0</v>
      </c>
      <c r="AJ127" s="13">
        <v>0</v>
      </c>
      <c r="AK127" s="13">
        <f t="shared" si="12"/>
        <v>15.3</v>
      </c>
      <c r="AL127" s="1">
        <v>0</v>
      </c>
      <c r="AM127" s="1">
        <v>0</v>
      </c>
      <c r="AN127" s="1">
        <v>0</v>
      </c>
      <c r="AO127" s="1">
        <f t="shared" si="13"/>
        <v>0</v>
      </c>
      <c r="AP127" s="1">
        <v>18</v>
      </c>
      <c r="AQ127" s="1">
        <v>0</v>
      </c>
      <c r="AR127" s="1">
        <v>0</v>
      </c>
      <c r="AS127" s="1">
        <f>+TDC_InfraMR[[#This Row],[B.02.1 - Parque de Coches Eléctricos Motrices]]+TDC_InfraMR[[#This Row],[B.02.2 - Parque de Coches Eléctricos Motrices Remolcados Tipo R]]+TDC_InfraMR[[#This Row],[B.02.3 - Parque de Coches Eléctricos Motrices Tipo R]]</f>
        <v>18</v>
      </c>
      <c r="AT127" s="1">
        <v>0</v>
      </c>
      <c r="AU127" s="1">
        <v>0</v>
      </c>
      <c r="AV127" s="1">
        <v>0</v>
      </c>
      <c r="AW127" s="1">
        <f>+TDC_InfraMR[[#This Row],[B.03.1 - Parque de Coches Motores Motrices Remolcados]]+TDC_InfraMR[[#This Row],[B.03.2 - Parque de Coches Motores Motrices Intermedios]]+TDC_InfraMR[[#This Row],[B.03.3 - Parque de Coches Motores Motrices Cabina]]</f>
        <v>0</v>
      </c>
      <c r="AX127" s="1">
        <v>0</v>
      </c>
      <c r="AY127" s="1">
        <v>0</v>
      </c>
      <c r="AZ127" s="1">
        <v>0</v>
      </c>
      <c r="BA127" s="1">
        <v>0</v>
      </c>
      <c r="BB127" s="1">
        <v>0</v>
      </c>
      <c r="BC127" s="1">
        <f>+TDC_InfraMR[[#This Row],[B.04.1 - Parque de Coches Remolcados Clase Unica]]+TDC_InfraMR[[#This Row],[B.04.2 - Parque de Coches Remolcados Clase Unica Furgón]]+TDC_InfraMR[[#This Row],[B.04.3 - Parque de Coches Remolcados Clase Unica Cabina]]+TDC_InfraMR[[#This Row],[B.04.4 - Parque de Coches Remolcados de Larga Distancia (Turista+Pullman)]]+TDC_InfraMR[[#This Row],[B.04.5 - Parque de Coches Remolcados para Servicios Especiales (Cartoneros)]]</f>
        <v>0</v>
      </c>
      <c r="BD127" s="1">
        <v>2</v>
      </c>
      <c r="BE127" s="1">
        <v>0</v>
      </c>
      <c r="BF127" s="16">
        <v>1435</v>
      </c>
    </row>
    <row r="128" spans="1:58">
      <c r="A128" s="1">
        <v>2003</v>
      </c>
      <c r="B128" s="1" t="s">
        <v>121</v>
      </c>
      <c r="C128" s="12">
        <v>0</v>
      </c>
      <c r="D128" s="12">
        <v>0</v>
      </c>
      <c r="E128" s="12">
        <v>0</v>
      </c>
      <c r="F128" s="12">
        <v>15.3</v>
      </c>
      <c r="G128" s="12">
        <f t="shared" si="7"/>
        <v>15.3</v>
      </c>
      <c r="H128" s="12">
        <f>+TDC_InfraMR[[#This Row],[Total Líneas de Explotación ]]</f>
        <v>15.3</v>
      </c>
      <c r="I128" s="12">
        <v>15.3</v>
      </c>
      <c r="J128" s="12">
        <v>0</v>
      </c>
      <c r="K128" s="12">
        <v>0</v>
      </c>
      <c r="L128" s="12">
        <v>30.6</v>
      </c>
      <c r="M128" s="12">
        <v>1.04</v>
      </c>
      <c r="N128" s="12">
        <f>+TDC_InfraMR[[#This Row],[A.03.1 -  Longitud de Vías de Explotación No Electrificadas Troncales y Ramales (vía principal) (km)]]+TDC_InfraMR[[#This Row],[A.04.1 -  Longitud de Vías de Explotación Electrificadas Troncales y Ramales (vía principal) (km)]]</f>
        <v>30.6</v>
      </c>
      <c r="O128" s="12">
        <f>+TDC_InfraMR[[#This Row],[Total Vías (excluido Auxiliares)]]</f>
        <v>30.6</v>
      </c>
      <c r="P128" s="1">
        <v>11</v>
      </c>
      <c r="Q128" s="1">
        <v>0</v>
      </c>
      <c r="R128" s="1">
        <v>0</v>
      </c>
      <c r="S128" s="1">
        <f t="shared" si="11"/>
        <v>11</v>
      </c>
      <c r="T128" s="1">
        <v>0</v>
      </c>
      <c r="U128" s="1">
        <v>36</v>
      </c>
      <c r="V128" s="1">
        <v>0</v>
      </c>
      <c r="W128" s="1">
        <v>0</v>
      </c>
      <c r="X128" s="1">
        <v>0</v>
      </c>
      <c r="Y128" s="1">
        <f t="shared" si="8"/>
        <v>36</v>
      </c>
      <c r="Z128" s="1">
        <v>6</v>
      </c>
      <c r="AA128" s="1">
        <v>2</v>
      </c>
      <c r="AB128" s="1">
        <f>+TDC_InfraMR[[#This Row],[Total Pasos Vehiculares a Nivel]]</f>
        <v>36</v>
      </c>
      <c r="AC128" s="1">
        <f t="shared" si="9"/>
        <v>44</v>
      </c>
      <c r="AD128" s="1">
        <v>0</v>
      </c>
      <c r="AE128" s="1">
        <v>9</v>
      </c>
      <c r="AF128" s="1">
        <v>16</v>
      </c>
      <c r="AG128" s="1">
        <f t="shared" si="10"/>
        <v>25</v>
      </c>
      <c r="AH128" s="13">
        <v>15.3</v>
      </c>
      <c r="AI128" s="13">
        <v>0</v>
      </c>
      <c r="AJ128" s="13">
        <v>0</v>
      </c>
      <c r="AK128" s="13">
        <f t="shared" si="12"/>
        <v>15.3</v>
      </c>
      <c r="AL128" s="1">
        <v>0</v>
      </c>
      <c r="AM128" s="1">
        <v>0</v>
      </c>
      <c r="AN128" s="1">
        <v>0</v>
      </c>
      <c r="AO128" s="1">
        <f t="shared" si="13"/>
        <v>0</v>
      </c>
      <c r="AP128" s="1">
        <v>18</v>
      </c>
      <c r="AQ128" s="1">
        <v>0</v>
      </c>
      <c r="AR128" s="1">
        <v>0</v>
      </c>
      <c r="AS128" s="1">
        <f>+TDC_InfraMR[[#This Row],[B.02.1 - Parque de Coches Eléctricos Motrices]]+TDC_InfraMR[[#This Row],[B.02.2 - Parque de Coches Eléctricos Motrices Remolcados Tipo R]]+TDC_InfraMR[[#This Row],[B.02.3 - Parque de Coches Eléctricos Motrices Tipo R]]</f>
        <v>18</v>
      </c>
      <c r="AT128" s="1">
        <v>0</v>
      </c>
      <c r="AU128" s="1">
        <v>0</v>
      </c>
      <c r="AV128" s="1">
        <v>0</v>
      </c>
      <c r="AW128" s="1">
        <f>+TDC_InfraMR[[#This Row],[B.03.1 - Parque de Coches Motores Motrices Remolcados]]+TDC_InfraMR[[#This Row],[B.03.2 - Parque de Coches Motores Motrices Intermedios]]+TDC_InfraMR[[#This Row],[B.03.3 - Parque de Coches Motores Motrices Cabina]]</f>
        <v>0</v>
      </c>
      <c r="AX128" s="1">
        <v>0</v>
      </c>
      <c r="AY128" s="1">
        <v>0</v>
      </c>
      <c r="AZ128" s="1">
        <v>0</v>
      </c>
      <c r="BA128" s="1">
        <v>0</v>
      </c>
      <c r="BB128" s="1">
        <v>0</v>
      </c>
      <c r="BC128" s="1">
        <f>+TDC_InfraMR[[#This Row],[B.04.1 - Parque de Coches Remolcados Clase Unica]]+TDC_InfraMR[[#This Row],[B.04.2 - Parque de Coches Remolcados Clase Unica Furgón]]+TDC_InfraMR[[#This Row],[B.04.3 - Parque de Coches Remolcados Clase Unica Cabina]]+TDC_InfraMR[[#This Row],[B.04.4 - Parque de Coches Remolcados de Larga Distancia (Turista+Pullman)]]+TDC_InfraMR[[#This Row],[B.04.5 - Parque de Coches Remolcados para Servicios Especiales (Cartoneros)]]</f>
        <v>0</v>
      </c>
      <c r="BD128" s="1">
        <v>2</v>
      </c>
      <c r="BE128" s="1">
        <v>0</v>
      </c>
      <c r="BF128" s="16">
        <v>1435</v>
      </c>
    </row>
    <row r="129" spans="1:58">
      <c r="A129" s="1">
        <v>2003</v>
      </c>
      <c r="B129" s="1" t="s">
        <v>122</v>
      </c>
      <c r="C129" s="12">
        <v>0</v>
      </c>
      <c r="D129" s="12">
        <v>0</v>
      </c>
      <c r="E129" s="12">
        <v>0</v>
      </c>
      <c r="F129" s="12">
        <v>15.3</v>
      </c>
      <c r="G129" s="12">
        <f t="shared" si="7"/>
        <v>15.3</v>
      </c>
      <c r="H129" s="12">
        <f>+TDC_InfraMR[[#This Row],[Total Líneas de Explotación ]]</f>
        <v>15.3</v>
      </c>
      <c r="I129" s="12">
        <v>15.3</v>
      </c>
      <c r="J129" s="12">
        <v>0</v>
      </c>
      <c r="K129" s="12">
        <v>0</v>
      </c>
      <c r="L129" s="12">
        <v>30.6</v>
      </c>
      <c r="M129" s="12">
        <v>1.04</v>
      </c>
      <c r="N129" s="12">
        <f>+TDC_InfraMR[[#This Row],[A.03.1 -  Longitud de Vías de Explotación No Electrificadas Troncales y Ramales (vía principal) (km)]]+TDC_InfraMR[[#This Row],[A.04.1 -  Longitud de Vías de Explotación Electrificadas Troncales y Ramales (vía principal) (km)]]</f>
        <v>30.6</v>
      </c>
      <c r="O129" s="12">
        <f>+TDC_InfraMR[[#This Row],[Total Vías (excluido Auxiliares)]]</f>
        <v>30.6</v>
      </c>
      <c r="P129" s="1">
        <v>11</v>
      </c>
      <c r="Q129" s="1">
        <v>0</v>
      </c>
      <c r="R129" s="1">
        <v>0</v>
      </c>
      <c r="S129" s="1">
        <f t="shared" si="11"/>
        <v>11</v>
      </c>
      <c r="T129" s="1">
        <v>0</v>
      </c>
      <c r="U129" s="1">
        <v>36</v>
      </c>
      <c r="V129" s="1">
        <v>0</v>
      </c>
      <c r="W129" s="1">
        <v>0</v>
      </c>
      <c r="X129" s="1">
        <v>0</v>
      </c>
      <c r="Y129" s="1">
        <f t="shared" si="8"/>
        <v>36</v>
      </c>
      <c r="Z129" s="1">
        <v>6</v>
      </c>
      <c r="AA129" s="1">
        <v>2</v>
      </c>
      <c r="AB129" s="1">
        <f>+TDC_InfraMR[[#This Row],[Total Pasos Vehiculares a Nivel]]</f>
        <v>36</v>
      </c>
      <c r="AC129" s="1">
        <f t="shared" si="9"/>
        <v>44</v>
      </c>
      <c r="AD129" s="1">
        <v>0</v>
      </c>
      <c r="AE129" s="1">
        <v>9</v>
      </c>
      <c r="AF129" s="1">
        <v>16</v>
      </c>
      <c r="AG129" s="1">
        <f t="shared" si="10"/>
        <v>25</v>
      </c>
      <c r="AH129" s="13">
        <v>15.3</v>
      </c>
      <c r="AI129" s="13">
        <v>0</v>
      </c>
      <c r="AJ129" s="13">
        <v>0</v>
      </c>
      <c r="AK129" s="13">
        <f t="shared" si="12"/>
        <v>15.3</v>
      </c>
      <c r="AL129" s="1">
        <v>0</v>
      </c>
      <c r="AM129" s="1">
        <v>0</v>
      </c>
      <c r="AN129" s="1">
        <v>0</v>
      </c>
      <c r="AO129" s="1">
        <f t="shared" si="13"/>
        <v>0</v>
      </c>
      <c r="AP129" s="1">
        <v>18</v>
      </c>
      <c r="AQ129" s="1">
        <v>0</v>
      </c>
      <c r="AR129" s="1">
        <v>0</v>
      </c>
      <c r="AS129" s="1">
        <f>+TDC_InfraMR[[#This Row],[B.02.1 - Parque de Coches Eléctricos Motrices]]+TDC_InfraMR[[#This Row],[B.02.2 - Parque de Coches Eléctricos Motrices Remolcados Tipo R]]+TDC_InfraMR[[#This Row],[B.02.3 - Parque de Coches Eléctricos Motrices Tipo R]]</f>
        <v>18</v>
      </c>
      <c r="AT129" s="1">
        <v>0</v>
      </c>
      <c r="AU129" s="1">
        <v>0</v>
      </c>
      <c r="AV129" s="1">
        <v>0</v>
      </c>
      <c r="AW129" s="1">
        <f>+TDC_InfraMR[[#This Row],[B.03.1 - Parque de Coches Motores Motrices Remolcados]]+TDC_InfraMR[[#This Row],[B.03.2 - Parque de Coches Motores Motrices Intermedios]]+TDC_InfraMR[[#This Row],[B.03.3 - Parque de Coches Motores Motrices Cabina]]</f>
        <v>0</v>
      </c>
      <c r="AX129" s="1">
        <v>0</v>
      </c>
      <c r="AY129" s="1">
        <v>0</v>
      </c>
      <c r="AZ129" s="1">
        <v>0</v>
      </c>
      <c r="BA129" s="1">
        <v>0</v>
      </c>
      <c r="BB129" s="1">
        <v>0</v>
      </c>
      <c r="BC129" s="1">
        <f>+TDC_InfraMR[[#This Row],[B.04.1 - Parque de Coches Remolcados Clase Unica]]+TDC_InfraMR[[#This Row],[B.04.2 - Parque de Coches Remolcados Clase Unica Furgón]]+TDC_InfraMR[[#This Row],[B.04.3 - Parque de Coches Remolcados Clase Unica Cabina]]+TDC_InfraMR[[#This Row],[B.04.4 - Parque de Coches Remolcados de Larga Distancia (Turista+Pullman)]]+TDC_InfraMR[[#This Row],[B.04.5 - Parque de Coches Remolcados para Servicios Especiales (Cartoneros)]]</f>
        <v>0</v>
      </c>
      <c r="BD129" s="1">
        <v>2</v>
      </c>
      <c r="BE129" s="1">
        <v>0</v>
      </c>
      <c r="BF129" s="16">
        <v>1435</v>
      </c>
    </row>
    <row r="130" spans="1:58">
      <c r="A130" s="1">
        <v>2003</v>
      </c>
      <c r="B130" s="1" t="s">
        <v>123</v>
      </c>
      <c r="C130" s="12">
        <v>0</v>
      </c>
      <c r="D130" s="12">
        <v>0</v>
      </c>
      <c r="E130" s="12">
        <v>0</v>
      </c>
      <c r="F130" s="12">
        <v>15.3</v>
      </c>
      <c r="G130" s="12">
        <f t="shared" ref="G130:G193" si="14">SUM(C130:F130)</f>
        <v>15.3</v>
      </c>
      <c r="H130" s="12">
        <f>+TDC_InfraMR[[#This Row],[Total Líneas de Explotación ]]</f>
        <v>15.3</v>
      </c>
      <c r="I130" s="12">
        <v>15.3</v>
      </c>
      <c r="J130" s="12">
        <v>0</v>
      </c>
      <c r="K130" s="12">
        <v>0</v>
      </c>
      <c r="L130" s="12">
        <v>30.6</v>
      </c>
      <c r="M130" s="12">
        <v>1.04</v>
      </c>
      <c r="N130" s="12">
        <f>+TDC_InfraMR[[#This Row],[A.03.1 -  Longitud de Vías de Explotación No Electrificadas Troncales y Ramales (vía principal) (km)]]+TDC_InfraMR[[#This Row],[A.04.1 -  Longitud de Vías de Explotación Electrificadas Troncales y Ramales (vía principal) (km)]]</f>
        <v>30.6</v>
      </c>
      <c r="O130" s="12">
        <f>+TDC_InfraMR[[#This Row],[Total Vías (excluido Auxiliares)]]</f>
        <v>30.6</v>
      </c>
      <c r="P130" s="1">
        <v>11</v>
      </c>
      <c r="Q130" s="1">
        <v>0</v>
      </c>
      <c r="R130" s="1">
        <v>0</v>
      </c>
      <c r="S130" s="1">
        <f t="shared" si="11"/>
        <v>11</v>
      </c>
      <c r="T130" s="1">
        <v>0</v>
      </c>
      <c r="U130" s="1">
        <v>36</v>
      </c>
      <c r="V130" s="1">
        <v>0</v>
      </c>
      <c r="W130" s="1">
        <v>0</v>
      </c>
      <c r="X130" s="1">
        <v>0</v>
      </c>
      <c r="Y130" s="1">
        <f t="shared" ref="Y130:Y193" si="15">SUM(T130:X130)</f>
        <v>36</v>
      </c>
      <c r="Z130" s="1">
        <v>6</v>
      </c>
      <c r="AA130" s="1">
        <v>2</v>
      </c>
      <c r="AB130" s="1">
        <f>+TDC_InfraMR[[#This Row],[Total Pasos Vehiculares a Nivel]]</f>
        <v>36</v>
      </c>
      <c r="AC130" s="1">
        <f t="shared" ref="AC130:AC193" si="16">SUM(Z130:AB130)</f>
        <v>44</v>
      </c>
      <c r="AD130" s="1">
        <v>0</v>
      </c>
      <c r="AE130" s="1">
        <v>9</v>
      </c>
      <c r="AF130" s="1">
        <v>16</v>
      </c>
      <c r="AG130" s="1">
        <f t="shared" ref="AG130:AG193" si="17">SUM(AD130:AF130)</f>
        <v>25</v>
      </c>
      <c r="AH130" s="13">
        <v>15.3</v>
      </c>
      <c r="AI130" s="13">
        <v>0</v>
      </c>
      <c r="AJ130" s="13">
        <v>0</v>
      </c>
      <c r="AK130" s="13">
        <f t="shared" si="12"/>
        <v>15.3</v>
      </c>
      <c r="AL130" s="1">
        <v>0</v>
      </c>
      <c r="AM130" s="1">
        <v>0</v>
      </c>
      <c r="AN130" s="1">
        <v>0</v>
      </c>
      <c r="AO130" s="1">
        <f t="shared" si="13"/>
        <v>0</v>
      </c>
      <c r="AP130" s="1">
        <v>18</v>
      </c>
      <c r="AQ130" s="1">
        <v>0</v>
      </c>
      <c r="AR130" s="1">
        <v>0</v>
      </c>
      <c r="AS130" s="1">
        <f>+TDC_InfraMR[[#This Row],[B.02.1 - Parque de Coches Eléctricos Motrices]]+TDC_InfraMR[[#This Row],[B.02.2 - Parque de Coches Eléctricos Motrices Remolcados Tipo R]]+TDC_InfraMR[[#This Row],[B.02.3 - Parque de Coches Eléctricos Motrices Tipo R]]</f>
        <v>18</v>
      </c>
      <c r="AT130" s="1">
        <v>0</v>
      </c>
      <c r="AU130" s="1">
        <v>0</v>
      </c>
      <c r="AV130" s="1">
        <v>0</v>
      </c>
      <c r="AW130" s="1">
        <f>+TDC_InfraMR[[#This Row],[B.03.1 - Parque de Coches Motores Motrices Remolcados]]+TDC_InfraMR[[#This Row],[B.03.2 - Parque de Coches Motores Motrices Intermedios]]+TDC_InfraMR[[#This Row],[B.03.3 - Parque de Coches Motores Motrices Cabina]]</f>
        <v>0</v>
      </c>
      <c r="AX130" s="1">
        <v>0</v>
      </c>
      <c r="AY130" s="1">
        <v>0</v>
      </c>
      <c r="AZ130" s="1">
        <v>0</v>
      </c>
      <c r="BA130" s="1">
        <v>0</v>
      </c>
      <c r="BB130" s="1">
        <v>0</v>
      </c>
      <c r="BC130" s="1">
        <f>+TDC_InfraMR[[#This Row],[B.04.1 - Parque de Coches Remolcados Clase Unica]]+TDC_InfraMR[[#This Row],[B.04.2 - Parque de Coches Remolcados Clase Unica Furgón]]+TDC_InfraMR[[#This Row],[B.04.3 - Parque de Coches Remolcados Clase Unica Cabina]]+TDC_InfraMR[[#This Row],[B.04.4 - Parque de Coches Remolcados de Larga Distancia (Turista+Pullman)]]+TDC_InfraMR[[#This Row],[B.04.5 - Parque de Coches Remolcados para Servicios Especiales (Cartoneros)]]</f>
        <v>0</v>
      </c>
      <c r="BD130" s="1">
        <v>2</v>
      </c>
      <c r="BE130" s="1">
        <v>0</v>
      </c>
      <c r="BF130" s="16">
        <v>1435</v>
      </c>
    </row>
    <row r="131" spans="1:58">
      <c r="A131" s="1">
        <v>2003</v>
      </c>
      <c r="B131" s="1" t="s">
        <v>124</v>
      </c>
      <c r="C131" s="12">
        <v>0</v>
      </c>
      <c r="D131" s="12">
        <v>0</v>
      </c>
      <c r="E131" s="12">
        <v>0</v>
      </c>
      <c r="F131" s="12">
        <v>15.3</v>
      </c>
      <c r="G131" s="12">
        <f t="shared" si="14"/>
        <v>15.3</v>
      </c>
      <c r="H131" s="12">
        <f>+TDC_InfraMR[[#This Row],[Total Líneas de Explotación ]]</f>
        <v>15.3</v>
      </c>
      <c r="I131" s="12">
        <v>15.3</v>
      </c>
      <c r="J131" s="12">
        <v>0</v>
      </c>
      <c r="K131" s="12">
        <v>0</v>
      </c>
      <c r="L131" s="12">
        <v>30.6</v>
      </c>
      <c r="M131" s="12">
        <v>1.04</v>
      </c>
      <c r="N131" s="12">
        <f>+TDC_InfraMR[[#This Row],[A.03.1 -  Longitud de Vías de Explotación No Electrificadas Troncales y Ramales (vía principal) (km)]]+TDC_InfraMR[[#This Row],[A.04.1 -  Longitud de Vías de Explotación Electrificadas Troncales y Ramales (vía principal) (km)]]</f>
        <v>30.6</v>
      </c>
      <c r="O131" s="12">
        <f>+TDC_InfraMR[[#This Row],[Total Vías (excluido Auxiliares)]]</f>
        <v>30.6</v>
      </c>
      <c r="P131" s="1">
        <v>11</v>
      </c>
      <c r="Q131" s="1">
        <v>0</v>
      </c>
      <c r="R131" s="1">
        <v>0</v>
      </c>
      <c r="S131" s="1">
        <f t="shared" si="11"/>
        <v>11</v>
      </c>
      <c r="T131" s="1">
        <v>0</v>
      </c>
      <c r="U131" s="1">
        <v>36</v>
      </c>
      <c r="V131" s="1">
        <v>0</v>
      </c>
      <c r="W131" s="1">
        <v>0</v>
      </c>
      <c r="X131" s="1">
        <v>0</v>
      </c>
      <c r="Y131" s="1">
        <f t="shared" si="15"/>
        <v>36</v>
      </c>
      <c r="Z131" s="1">
        <v>6</v>
      </c>
      <c r="AA131" s="1">
        <v>2</v>
      </c>
      <c r="AB131" s="1">
        <f>+TDC_InfraMR[[#This Row],[Total Pasos Vehiculares a Nivel]]</f>
        <v>36</v>
      </c>
      <c r="AC131" s="1">
        <f t="shared" si="16"/>
        <v>44</v>
      </c>
      <c r="AD131" s="1">
        <v>0</v>
      </c>
      <c r="AE131" s="1">
        <v>9</v>
      </c>
      <c r="AF131" s="1">
        <v>16</v>
      </c>
      <c r="AG131" s="1">
        <f t="shared" si="17"/>
        <v>25</v>
      </c>
      <c r="AH131" s="13">
        <v>15.3</v>
      </c>
      <c r="AI131" s="13">
        <v>0</v>
      </c>
      <c r="AJ131" s="13">
        <v>0</v>
      </c>
      <c r="AK131" s="13">
        <f t="shared" si="12"/>
        <v>15.3</v>
      </c>
      <c r="AL131" s="1">
        <v>0</v>
      </c>
      <c r="AM131" s="1">
        <v>0</v>
      </c>
      <c r="AN131" s="1">
        <v>0</v>
      </c>
      <c r="AO131" s="1">
        <f t="shared" si="13"/>
        <v>0</v>
      </c>
      <c r="AP131" s="1">
        <v>18</v>
      </c>
      <c r="AQ131" s="1">
        <v>0</v>
      </c>
      <c r="AR131" s="1">
        <v>0</v>
      </c>
      <c r="AS131" s="1">
        <f>+TDC_InfraMR[[#This Row],[B.02.1 - Parque de Coches Eléctricos Motrices]]+TDC_InfraMR[[#This Row],[B.02.2 - Parque de Coches Eléctricos Motrices Remolcados Tipo R]]+TDC_InfraMR[[#This Row],[B.02.3 - Parque de Coches Eléctricos Motrices Tipo R]]</f>
        <v>18</v>
      </c>
      <c r="AT131" s="1">
        <v>0</v>
      </c>
      <c r="AU131" s="1">
        <v>0</v>
      </c>
      <c r="AV131" s="1">
        <v>0</v>
      </c>
      <c r="AW131" s="1">
        <f>+TDC_InfraMR[[#This Row],[B.03.1 - Parque de Coches Motores Motrices Remolcados]]+TDC_InfraMR[[#This Row],[B.03.2 - Parque de Coches Motores Motrices Intermedios]]+TDC_InfraMR[[#This Row],[B.03.3 - Parque de Coches Motores Motrices Cabina]]</f>
        <v>0</v>
      </c>
      <c r="AX131" s="1">
        <v>0</v>
      </c>
      <c r="AY131" s="1">
        <v>0</v>
      </c>
      <c r="AZ131" s="1">
        <v>0</v>
      </c>
      <c r="BA131" s="1">
        <v>0</v>
      </c>
      <c r="BB131" s="1">
        <v>0</v>
      </c>
      <c r="BC131" s="1">
        <f>+TDC_InfraMR[[#This Row],[B.04.1 - Parque de Coches Remolcados Clase Unica]]+TDC_InfraMR[[#This Row],[B.04.2 - Parque de Coches Remolcados Clase Unica Furgón]]+TDC_InfraMR[[#This Row],[B.04.3 - Parque de Coches Remolcados Clase Unica Cabina]]+TDC_InfraMR[[#This Row],[B.04.4 - Parque de Coches Remolcados de Larga Distancia (Turista+Pullman)]]+TDC_InfraMR[[#This Row],[B.04.5 - Parque de Coches Remolcados para Servicios Especiales (Cartoneros)]]</f>
        <v>0</v>
      </c>
      <c r="BD131" s="1">
        <v>2</v>
      </c>
      <c r="BE131" s="1">
        <v>0</v>
      </c>
      <c r="BF131" s="16">
        <v>1435</v>
      </c>
    </row>
    <row r="132" spans="1:58">
      <c r="A132" s="1">
        <v>2003</v>
      </c>
      <c r="B132" s="1" t="s">
        <v>125</v>
      </c>
      <c r="C132" s="12">
        <v>0</v>
      </c>
      <c r="D132" s="12">
        <v>0</v>
      </c>
      <c r="E132" s="12">
        <v>0</v>
      </c>
      <c r="F132" s="12">
        <v>15.3</v>
      </c>
      <c r="G132" s="12">
        <f t="shared" si="14"/>
        <v>15.3</v>
      </c>
      <c r="H132" s="12">
        <f>+TDC_InfraMR[[#This Row],[Total Líneas de Explotación ]]</f>
        <v>15.3</v>
      </c>
      <c r="I132" s="12">
        <v>15.3</v>
      </c>
      <c r="J132" s="12">
        <v>0</v>
      </c>
      <c r="K132" s="12">
        <v>0</v>
      </c>
      <c r="L132" s="12">
        <v>30.6</v>
      </c>
      <c r="M132" s="12">
        <v>1.04</v>
      </c>
      <c r="N132" s="12">
        <f>+TDC_InfraMR[[#This Row],[A.03.1 -  Longitud de Vías de Explotación No Electrificadas Troncales y Ramales (vía principal) (km)]]+TDC_InfraMR[[#This Row],[A.04.1 -  Longitud de Vías de Explotación Electrificadas Troncales y Ramales (vía principal) (km)]]</f>
        <v>30.6</v>
      </c>
      <c r="O132" s="12">
        <f>+TDC_InfraMR[[#This Row],[Total Vías (excluido Auxiliares)]]</f>
        <v>30.6</v>
      </c>
      <c r="P132" s="1">
        <v>11</v>
      </c>
      <c r="Q132" s="1">
        <v>0</v>
      </c>
      <c r="R132" s="1">
        <v>0</v>
      </c>
      <c r="S132" s="1">
        <f t="shared" si="11"/>
        <v>11</v>
      </c>
      <c r="T132" s="1">
        <v>0</v>
      </c>
      <c r="U132" s="1">
        <v>36</v>
      </c>
      <c r="V132" s="1">
        <v>0</v>
      </c>
      <c r="W132" s="1">
        <v>0</v>
      </c>
      <c r="X132" s="1">
        <v>0</v>
      </c>
      <c r="Y132" s="1">
        <f t="shared" si="15"/>
        <v>36</v>
      </c>
      <c r="Z132" s="1">
        <v>6</v>
      </c>
      <c r="AA132" s="1">
        <v>2</v>
      </c>
      <c r="AB132" s="1">
        <f>+TDC_InfraMR[[#This Row],[Total Pasos Vehiculares a Nivel]]</f>
        <v>36</v>
      </c>
      <c r="AC132" s="1">
        <f t="shared" si="16"/>
        <v>44</v>
      </c>
      <c r="AD132" s="1">
        <v>0</v>
      </c>
      <c r="AE132" s="1">
        <v>9</v>
      </c>
      <c r="AF132" s="1">
        <v>16</v>
      </c>
      <c r="AG132" s="1">
        <f t="shared" si="17"/>
        <v>25</v>
      </c>
      <c r="AH132" s="13">
        <v>15.3</v>
      </c>
      <c r="AI132" s="13">
        <v>0</v>
      </c>
      <c r="AJ132" s="13">
        <v>0</v>
      </c>
      <c r="AK132" s="13">
        <f t="shared" si="12"/>
        <v>15.3</v>
      </c>
      <c r="AL132" s="1">
        <v>0</v>
      </c>
      <c r="AM132" s="1">
        <v>0</v>
      </c>
      <c r="AN132" s="1">
        <v>0</v>
      </c>
      <c r="AO132" s="1">
        <f t="shared" si="13"/>
        <v>0</v>
      </c>
      <c r="AP132" s="1">
        <v>18</v>
      </c>
      <c r="AQ132" s="1">
        <v>0</v>
      </c>
      <c r="AR132" s="1">
        <v>0</v>
      </c>
      <c r="AS132" s="1">
        <f>+TDC_InfraMR[[#This Row],[B.02.1 - Parque de Coches Eléctricos Motrices]]+TDC_InfraMR[[#This Row],[B.02.2 - Parque de Coches Eléctricos Motrices Remolcados Tipo R]]+TDC_InfraMR[[#This Row],[B.02.3 - Parque de Coches Eléctricos Motrices Tipo R]]</f>
        <v>18</v>
      </c>
      <c r="AT132" s="1">
        <v>0</v>
      </c>
      <c r="AU132" s="1">
        <v>0</v>
      </c>
      <c r="AV132" s="1">
        <v>0</v>
      </c>
      <c r="AW132" s="1">
        <f>+TDC_InfraMR[[#This Row],[B.03.1 - Parque de Coches Motores Motrices Remolcados]]+TDC_InfraMR[[#This Row],[B.03.2 - Parque de Coches Motores Motrices Intermedios]]+TDC_InfraMR[[#This Row],[B.03.3 - Parque de Coches Motores Motrices Cabina]]</f>
        <v>0</v>
      </c>
      <c r="AX132" s="1">
        <v>0</v>
      </c>
      <c r="AY132" s="1">
        <v>0</v>
      </c>
      <c r="AZ132" s="1">
        <v>0</v>
      </c>
      <c r="BA132" s="1">
        <v>0</v>
      </c>
      <c r="BB132" s="1">
        <v>0</v>
      </c>
      <c r="BC132" s="1">
        <f>+TDC_InfraMR[[#This Row],[B.04.1 - Parque de Coches Remolcados Clase Unica]]+TDC_InfraMR[[#This Row],[B.04.2 - Parque de Coches Remolcados Clase Unica Furgón]]+TDC_InfraMR[[#This Row],[B.04.3 - Parque de Coches Remolcados Clase Unica Cabina]]+TDC_InfraMR[[#This Row],[B.04.4 - Parque de Coches Remolcados de Larga Distancia (Turista+Pullman)]]+TDC_InfraMR[[#This Row],[B.04.5 - Parque de Coches Remolcados para Servicios Especiales (Cartoneros)]]</f>
        <v>0</v>
      </c>
      <c r="BD132" s="1">
        <v>2</v>
      </c>
      <c r="BE132" s="1">
        <v>0</v>
      </c>
      <c r="BF132" s="16">
        <v>1435</v>
      </c>
    </row>
    <row r="133" spans="1:58">
      <c r="A133" s="1">
        <v>2003</v>
      </c>
      <c r="B133" s="1" t="s">
        <v>126</v>
      </c>
      <c r="C133" s="12">
        <v>0</v>
      </c>
      <c r="D133" s="12">
        <v>0</v>
      </c>
      <c r="E133" s="12">
        <v>0</v>
      </c>
      <c r="F133" s="12">
        <v>15.3</v>
      </c>
      <c r="G133" s="12">
        <f t="shared" si="14"/>
        <v>15.3</v>
      </c>
      <c r="H133" s="12">
        <f>+TDC_InfraMR[[#This Row],[Total Líneas de Explotación ]]</f>
        <v>15.3</v>
      </c>
      <c r="I133" s="12">
        <v>15.3</v>
      </c>
      <c r="J133" s="12">
        <v>0</v>
      </c>
      <c r="K133" s="12">
        <v>0</v>
      </c>
      <c r="L133" s="12">
        <v>30.6</v>
      </c>
      <c r="M133" s="12">
        <v>1.04</v>
      </c>
      <c r="N133" s="12">
        <f>+TDC_InfraMR[[#This Row],[A.03.1 -  Longitud de Vías de Explotación No Electrificadas Troncales y Ramales (vía principal) (km)]]+TDC_InfraMR[[#This Row],[A.04.1 -  Longitud de Vías de Explotación Electrificadas Troncales y Ramales (vía principal) (km)]]</f>
        <v>30.6</v>
      </c>
      <c r="O133" s="12">
        <f>+TDC_InfraMR[[#This Row],[Total Vías (excluido Auxiliares)]]</f>
        <v>30.6</v>
      </c>
      <c r="P133" s="1">
        <v>11</v>
      </c>
      <c r="Q133" s="1">
        <v>0</v>
      </c>
      <c r="R133" s="1">
        <v>0</v>
      </c>
      <c r="S133" s="1">
        <f t="shared" si="11"/>
        <v>11</v>
      </c>
      <c r="T133" s="1">
        <v>0</v>
      </c>
      <c r="U133" s="1">
        <v>36</v>
      </c>
      <c r="V133" s="1">
        <v>0</v>
      </c>
      <c r="W133" s="1">
        <v>0</v>
      </c>
      <c r="X133" s="1">
        <v>0</v>
      </c>
      <c r="Y133" s="1">
        <f t="shared" si="15"/>
        <v>36</v>
      </c>
      <c r="Z133" s="1">
        <v>6</v>
      </c>
      <c r="AA133" s="1">
        <v>2</v>
      </c>
      <c r="AB133" s="1">
        <f>+TDC_InfraMR[[#This Row],[Total Pasos Vehiculares a Nivel]]</f>
        <v>36</v>
      </c>
      <c r="AC133" s="1">
        <f t="shared" si="16"/>
        <v>44</v>
      </c>
      <c r="AD133" s="1">
        <v>0</v>
      </c>
      <c r="AE133" s="1">
        <v>9</v>
      </c>
      <c r="AF133" s="1">
        <v>16</v>
      </c>
      <c r="AG133" s="1">
        <f t="shared" si="17"/>
        <v>25</v>
      </c>
      <c r="AH133" s="13">
        <v>15.3</v>
      </c>
      <c r="AI133" s="13">
        <v>0</v>
      </c>
      <c r="AJ133" s="13">
        <v>0</v>
      </c>
      <c r="AK133" s="13">
        <f t="shared" si="12"/>
        <v>15.3</v>
      </c>
      <c r="AL133" s="1">
        <v>0</v>
      </c>
      <c r="AM133" s="1">
        <v>0</v>
      </c>
      <c r="AN133" s="1">
        <v>0</v>
      </c>
      <c r="AO133" s="1">
        <f t="shared" si="13"/>
        <v>0</v>
      </c>
      <c r="AP133" s="1">
        <v>18</v>
      </c>
      <c r="AQ133" s="1">
        <v>0</v>
      </c>
      <c r="AR133" s="1">
        <v>0</v>
      </c>
      <c r="AS133" s="1">
        <f>+TDC_InfraMR[[#This Row],[B.02.1 - Parque de Coches Eléctricos Motrices]]+TDC_InfraMR[[#This Row],[B.02.2 - Parque de Coches Eléctricos Motrices Remolcados Tipo R]]+TDC_InfraMR[[#This Row],[B.02.3 - Parque de Coches Eléctricos Motrices Tipo R]]</f>
        <v>18</v>
      </c>
      <c r="AT133" s="1">
        <v>0</v>
      </c>
      <c r="AU133" s="1">
        <v>0</v>
      </c>
      <c r="AV133" s="1">
        <v>0</v>
      </c>
      <c r="AW133" s="1">
        <f>+TDC_InfraMR[[#This Row],[B.03.1 - Parque de Coches Motores Motrices Remolcados]]+TDC_InfraMR[[#This Row],[B.03.2 - Parque de Coches Motores Motrices Intermedios]]+TDC_InfraMR[[#This Row],[B.03.3 - Parque de Coches Motores Motrices Cabina]]</f>
        <v>0</v>
      </c>
      <c r="AX133" s="1">
        <v>0</v>
      </c>
      <c r="AY133" s="1">
        <v>0</v>
      </c>
      <c r="AZ133" s="1">
        <v>0</v>
      </c>
      <c r="BA133" s="1">
        <v>0</v>
      </c>
      <c r="BB133" s="1">
        <v>0</v>
      </c>
      <c r="BC133" s="1">
        <f>+TDC_InfraMR[[#This Row],[B.04.1 - Parque de Coches Remolcados Clase Unica]]+TDC_InfraMR[[#This Row],[B.04.2 - Parque de Coches Remolcados Clase Unica Furgón]]+TDC_InfraMR[[#This Row],[B.04.3 - Parque de Coches Remolcados Clase Unica Cabina]]+TDC_InfraMR[[#This Row],[B.04.4 - Parque de Coches Remolcados de Larga Distancia (Turista+Pullman)]]+TDC_InfraMR[[#This Row],[B.04.5 - Parque de Coches Remolcados para Servicios Especiales (Cartoneros)]]</f>
        <v>0</v>
      </c>
      <c r="BD133" s="1">
        <v>2</v>
      </c>
      <c r="BE133" s="1">
        <v>0</v>
      </c>
      <c r="BF133" s="16">
        <v>1435</v>
      </c>
    </row>
    <row r="134" spans="1:58">
      <c r="A134" s="1">
        <v>2004</v>
      </c>
      <c r="B134" s="1" t="s">
        <v>115</v>
      </c>
      <c r="C134" s="12">
        <v>0</v>
      </c>
      <c r="D134" s="12">
        <v>0</v>
      </c>
      <c r="E134" s="12">
        <v>0</v>
      </c>
      <c r="F134" s="12">
        <v>15.3</v>
      </c>
      <c r="G134" s="12">
        <f t="shared" si="14"/>
        <v>15.3</v>
      </c>
      <c r="H134" s="12">
        <f>+TDC_InfraMR[[#This Row],[Total Líneas de Explotación ]]</f>
        <v>15.3</v>
      </c>
      <c r="I134" s="12">
        <v>15.3</v>
      </c>
      <c r="J134" s="12">
        <v>0</v>
      </c>
      <c r="K134" s="12">
        <v>0</v>
      </c>
      <c r="L134" s="12">
        <v>30.6</v>
      </c>
      <c r="M134" s="12">
        <v>1.04</v>
      </c>
      <c r="N134" s="12">
        <f>+TDC_InfraMR[[#This Row],[A.03.1 -  Longitud de Vías de Explotación No Electrificadas Troncales y Ramales (vía principal) (km)]]+TDC_InfraMR[[#This Row],[A.04.1 -  Longitud de Vías de Explotación Electrificadas Troncales y Ramales (vía principal) (km)]]</f>
        <v>30.6</v>
      </c>
      <c r="O134" s="12">
        <f>+TDC_InfraMR[[#This Row],[Total Vías (excluido Auxiliares)]]</f>
        <v>30.6</v>
      </c>
      <c r="P134" s="1">
        <v>11</v>
      </c>
      <c r="Q134" s="1">
        <v>0</v>
      </c>
      <c r="R134" s="1">
        <v>0</v>
      </c>
      <c r="S134" s="1">
        <f t="shared" si="11"/>
        <v>11</v>
      </c>
      <c r="T134" s="1">
        <v>0</v>
      </c>
      <c r="U134" s="1">
        <v>36</v>
      </c>
      <c r="V134" s="1">
        <v>0</v>
      </c>
      <c r="W134" s="1">
        <v>0</v>
      </c>
      <c r="X134" s="1">
        <v>0</v>
      </c>
      <c r="Y134" s="1">
        <f t="shared" si="15"/>
        <v>36</v>
      </c>
      <c r="Z134" s="1">
        <v>6</v>
      </c>
      <c r="AA134" s="1">
        <v>2</v>
      </c>
      <c r="AB134" s="1">
        <f>+TDC_InfraMR[[#This Row],[Total Pasos Vehiculares a Nivel]]</f>
        <v>36</v>
      </c>
      <c r="AC134" s="1">
        <f t="shared" si="16"/>
        <v>44</v>
      </c>
      <c r="AD134" s="1">
        <v>0</v>
      </c>
      <c r="AE134" s="1">
        <v>9</v>
      </c>
      <c r="AF134" s="1">
        <v>16</v>
      </c>
      <c r="AG134" s="1">
        <f t="shared" si="17"/>
        <v>25</v>
      </c>
      <c r="AH134" s="13">
        <v>15.3</v>
      </c>
      <c r="AI134" s="13">
        <v>0</v>
      </c>
      <c r="AJ134" s="13">
        <v>0</v>
      </c>
      <c r="AK134" s="13">
        <f t="shared" si="12"/>
        <v>15.3</v>
      </c>
      <c r="AL134" s="1">
        <v>0</v>
      </c>
      <c r="AM134" s="1">
        <v>0</v>
      </c>
      <c r="AN134" s="1">
        <v>0</v>
      </c>
      <c r="AO134" s="1">
        <f t="shared" si="13"/>
        <v>0</v>
      </c>
      <c r="AP134" s="1">
        <v>18</v>
      </c>
      <c r="AQ134" s="1">
        <v>0</v>
      </c>
      <c r="AR134" s="1">
        <v>0</v>
      </c>
      <c r="AS134" s="1">
        <f>+TDC_InfraMR[[#This Row],[B.02.1 - Parque de Coches Eléctricos Motrices]]+TDC_InfraMR[[#This Row],[B.02.2 - Parque de Coches Eléctricos Motrices Remolcados Tipo R]]+TDC_InfraMR[[#This Row],[B.02.3 - Parque de Coches Eléctricos Motrices Tipo R]]</f>
        <v>18</v>
      </c>
      <c r="AT134" s="1">
        <v>0</v>
      </c>
      <c r="AU134" s="1">
        <v>0</v>
      </c>
      <c r="AV134" s="1">
        <v>0</v>
      </c>
      <c r="AW134" s="1">
        <f>+TDC_InfraMR[[#This Row],[B.03.1 - Parque de Coches Motores Motrices Remolcados]]+TDC_InfraMR[[#This Row],[B.03.2 - Parque de Coches Motores Motrices Intermedios]]+TDC_InfraMR[[#This Row],[B.03.3 - Parque de Coches Motores Motrices Cabina]]</f>
        <v>0</v>
      </c>
      <c r="AX134" s="1">
        <v>0</v>
      </c>
      <c r="AY134" s="1">
        <v>0</v>
      </c>
      <c r="AZ134" s="1">
        <v>0</v>
      </c>
      <c r="BA134" s="1">
        <v>0</v>
      </c>
      <c r="BB134" s="1">
        <v>0</v>
      </c>
      <c r="BC134" s="1">
        <f>+TDC_InfraMR[[#This Row],[B.04.1 - Parque de Coches Remolcados Clase Unica]]+TDC_InfraMR[[#This Row],[B.04.2 - Parque de Coches Remolcados Clase Unica Furgón]]+TDC_InfraMR[[#This Row],[B.04.3 - Parque de Coches Remolcados Clase Unica Cabina]]+TDC_InfraMR[[#This Row],[B.04.4 - Parque de Coches Remolcados de Larga Distancia (Turista+Pullman)]]+TDC_InfraMR[[#This Row],[B.04.5 - Parque de Coches Remolcados para Servicios Especiales (Cartoneros)]]</f>
        <v>0</v>
      </c>
      <c r="BD134" s="1">
        <v>2</v>
      </c>
      <c r="BE134" s="1">
        <v>0</v>
      </c>
      <c r="BF134" s="16">
        <v>1435</v>
      </c>
    </row>
    <row r="135" spans="1:58">
      <c r="A135" s="1">
        <v>2004</v>
      </c>
      <c r="B135" s="1" t="s">
        <v>116</v>
      </c>
      <c r="C135" s="12">
        <v>0</v>
      </c>
      <c r="D135" s="12">
        <v>0</v>
      </c>
      <c r="E135" s="12">
        <v>0</v>
      </c>
      <c r="F135" s="12">
        <v>15.3</v>
      </c>
      <c r="G135" s="12">
        <f t="shared" si="14"/>
        <v>15.3</v>
      </c>
      <c r="H135" s="12">
        <f>+TDC_InfraMR[[#This Row],[Total Líneas de Explotación ]]</f>
        <v>15.3</v>
      </c>
      <c r="I135" s="12">
        <v>15.3</v>
      </c>
      <c r="J135" s="12">
        <v>0</v>
      </c>
      <c r="K135" s="12">
        <v>0</v>
      </c>
      <c r="L135" s="12">
        <v>30.6</v>
      </c>
      <c r="M135" s="12">
        <v>1.04</v>
      </c>
      <c r="N135" s="12">
        <f>+TDC_InfraMR[[#This Row],[A.03.1 -  Longitud de Vías de Explotación No Electrificadas Troncales y Ramales (vía principal) (km)]]+TDC_InfraMR[[#This Row],[A.04.1 -  Longitud de Vías de Explotación Electrificadas Troncales y Ramales (vía principal) (km)]]</f>
        <v>30.6</v>
      </c>
      <c r="O135" s="12">
        <f>+TDC_InfraMR[[#This Row],[Total Vías (excluido Auxiliares)]]</f>
        <v>30.6</v>
      </c>
      <c r="P135" s="1">
        <v>11</v>
      </c>
      <c r="Q135" s="1">
        <v>0</v>
      </c>
      <c r="R135" s="1">
        <v>0</v>
      </c>
      <c r="S135" s="1">
        <f t="shared" si="11"/>
        <v>11</v>
      </c>
      <c r="T135" s="1">
        <v>0</v>
      </c>
      <c r="U135" s="1">
        <v>36</v>
      </c>
      <c r="V135" s="1">
        <v>0</v>
      </c>
      <c r="W135" s="1">
        <v>0</v>
      </c>
      <c r="X135" s="1">
        <v>0</v>
      </c>
      <c r="Y135" s="1">
        <f t="shared" si="15"/>
        <v>36</v>
      </c>
      <c r="Z135" s="1">
        <v>6</v>
      </c>
      <c r="AA135" s="1">
        <v>2</v>
      </c>
      <c r="AB135" s="1">
        <f>+TDC_InfraMR[[#This Row],[Total Pasos Vehiculares a Nivel]]</f>
        <v>36</v>
      </c>
      <c r="AC135" s="1">
        <f t="shared" si="16"/>
        <v>44</v>
      </c>
      <c r="AD135" s="1">
        <v>0</v>
      </c>
      <c r="AE135" s="1">
        <v>9</v>
      </c>
      <c r="AF135" s="1">
        <v>16</v>
      </c>
      <c r="AG135" s="1">
        <f t="shared" si="17"/>
        <v>25</v>
      </c>
      <c r="AH135" s="13">
        <v>15.3</v>
      </c>
      <c r="AI135" s="13">
        <v>0</v>
      </c>
      <c r="AJ135" s="13">
        <v>0</v>
      </c>
      <c r="AK135" s="13">
        <f t="shared" si="12"/>
        <v>15.3</v>
      </c>
      <c r="AL135" s="1">
        <v>0</v>
      </c>
      <c r="AM135" s="1">
        <v>0</v>
      </c>
      <c r="AN135" s="1">
        <v>0</v>
      </c>
      <c r="AO135" s="1">
        <f t="shared" si="13"/>
        <v>0</v>
      </c>
      <c r="AP135" s="1">
        <v>18</v>
      </c>
      <c r="AQ135" s="1">
        <v>0</v>
      </c>
      <c r="AR135" s="1">
        <v>0</v>
      </c>
      <c r="AS135" s="1">
        <f>+TDC_InfraMR[[#This Row],[B.02.1 - Parque de Coches Eléctricos Motrices]]+TDC_InfraMR[[#This Row],[B.02.2 - Parque de Coches Eléctricos Motrices Remolcados Tipo R]]+TDC_InfraMR[[#This Row],[B.02.3 - Parque de Coches Eléctricos Motrices Tipo R]]</f>
        <v>18</v>
      </c>
      <c r="AT135" s="1">
        <v>0</v>
      </c>
      <c r="AU135" s="1">
        <v>0</v>
      </c>
      <c r="AV135" s="1">
        <v>0</v>
      </c>
      <c r="AW135" s="1">
        <f>+TDC_InfraMR[[#This Row],[B.03.1 - Parque de Coches Motores Motrices Remolcados]]+TDC_InfraMR[[#This Row],[B.03.2 - Parque de Coches Motores Motrices Intermedios]]+TDC_InfraMR[[#This Row],[B.03.3 - Parque de Coches Motores Motrices Cabina]]</f>
        <v>0</v>
      </c>
      <c r="AX135" s="1">
        <v>0</v>
      </c>
      <c r="AY135" s="1">
        <v>0</v>
      </c>
      <c r="AZ135" s="1">
        <v>0</v>
      </c>
      <c r="BA135" s="1">
        <v>0</v>
      </c>
      <c r="BB135" s="1">
        <v>0</v>
      </c>
      <c r="BC135" s="1">
        <f>+TDC_InfraMR[[#This Row],[B.04.1 - Parque de Coches Remolcados Clase Unica]]+TDC_InfraMR[[#This Row],[B.04.2 - Parque de Coches Remolcados Clase Unica Furgón]]+TDC_InfraMR[[#This Row],[B.04.3 - Parque de Coches Remolcados Clase Unica Cabina]]+TDC_InfraMR[[#This Row],[B.04.4 - Parque de Coches Remolcados de Larga Distancia (Turista+Pullman)]]+TDC_InfraMR[[#This Row],[B.04.5 - Parque de Coches Remolcados para Servicios Especiales (Cartoneros)]]</f>
        <v>0</v>
      </c>
      <c r="BD135" s="1">
        <v>2</v>
      </c>
      <c r="BE135" s="1">
        <v>0</v>
      </c>
      <c r="BF135" s="16">
        <v>1435</v>
      </c>
    </row>
    <row r="136" spans="1:58">
      <c r="A136" s="1">
        <v>2004</v>
      </c>
      <c r="B136" s="1" t="s">
        <v>117</v>
      </c>
      <c r="C136" s="12">
        <v>0</v>
      </c>
      <c r="D136" s="12">
        <v>0</v>
      </c>
      <c r="E136" s="12">
        <v>0</v>
      </c>
      <c r="F136" s="12">
        <v>15.3</v>
      </c>
      <c r="G136" s="12">
        <f t="shared" si="14"/>
        <v>15.3</v>
      </c>
      <c r="H136" s="12">
        <f>+TDC_InfraMR[[#This Row],[Total Líneas de Explotación ]]</f>
        <v>15.3</v>
      </c>
      <c r="I136" s="12">
        <v>15.3</v>
      </c>
      <c r="J136" s="12">
        <v>0</v>
      </c>
      <c r="K136" s="12">
        <v>0</v>
      </c>
      <c r="L136" s="12">
        <v>30.6</v>
      </c>
      <c r="M136" s="12">
        <v>1.04</v>
      </c>
      <c r="N136" s="12">
        <f>+TDC_InfraMR[[#This Row],[A.03.1 -  Longitud de Vías de Explotación No Electrificadas Troncales y Ramales (vía principal) (km)]]+TDC_InfraMR[[#This Row],[A.04.1 -  Longitud de Vías de Explotación Electrificadas Troncales y Ramales (vía principal) (km)]]</f>
        <v>30.6</v>
      </c>
      <c r="O136" s="12">
        <f>+TDC_InfraMR[[#This Row],[Total Vías (excluido Auxiliares)]]</f>
        <v>30.6</v>
      </c>
      <c r="P136" s="1">
        <v>11</v>
      </c>
      <c r="Q136" s="1">
        <v>0</v>
      </c>
      <c r="R136" s="1">
        <v>0</v>
      </c>
      <c r="S136" s="1">
        <f t="shared" si="11"/>
        <v>11</v>
      </c>
      <c r="T136" s="1">
        <v>0</v>
      </c>
      <c r="U136" s="1">
        <v>36</v>
      </c>
      <c r="V136" s="1">
        <v>0</v>
      </c>
      <c r="W136" s="1">
        <v>0</v>
      </c>
      <c r="X136" s="1">
        <v>0</v>
      </c>
      <c r="Y136" s="1">
        <f t="shared" si="15"/>
        <v>36</v>
      </c>
      <c r="Z136" s="1">
        <v>6</v>
      </c>
      <c r="AA136" s="1">
        <v>2</v>
      </c>
      <c r="AB136" s="1">
        <f>+TDC_InfraMR[[#This Row],[Total Pasos Vehiculares a Nivel]]</f>
        <v>36</v>
      </c>
      <c r="AC136" s="1">
        <f t="shared" si="16"/>
        <v>44</v>
      </c>
      <c r="AD136" s="1">
        <v>0</v>
      </c>
      <c r="AE136" s="1">
        <v>9</v>
      </c>
      <c r="AF136" s="1">
        <v>16</v>
      </c>
      <c r="AG136" s="1">
        <f t="shared" si="17"/>
        <v>25</v>
      </c>
      <c r="AH136" s="13">
        <v>15.3</v>
      </c>
      <c r="AI136" s="13">
        <v>0</v>
      </c>
      <c r="AJ136" s="13">
        <v>0</v>
      </c>
      <c r="AK136" s="13">
        <f t="shared" si="12"/>
        <v>15.3</v>
      </c>
      <c r="AL136" s="1">
        <v>0</v>
      </c>
      <c r="AM136" s="1">
        <v>0</v>
      </c>
      <c r="AN136" s="1">
        <v>0</v>
      </c>
      <c r="AO136" s="1">
        <f t="shared" si="13"/>
        <v>0</v>
      </c>
      <c r="AP136" s="1">
        <v>18</v>
      </c>
      <c r="AQ136" s="1">
        <v>0</v>
      </c>
      <c r="AR136" s="1">
        <v>0</v>
      </c>
      <c r="AS136" s="1">
        <f>+TDC_InfraMR[[#This Row],[B.02.1 - Parque de Coches Eléctricos Motrices]]+TDC_InfraMR[[#This Row],[B.02.2 - Parque de Coches Eléctricos Motrices Remolcados Tipo R]]+TDC_InfraMR[[#This Row],[B.02.3 - Parque de Coches Eléctricos Motrices Tipo R]]</f>
        <v>18</v>
      </c>
      <c r="AT136" s="1">
        <v>0</v>
      </c>
      <c r="AU136" s="1">
        <v>0</v>
      </c>
      <c r="AV136" s="1">
        <v>0</v>
      </c>
      <c r="AW136" s="1">
        <f>+TDC_InfraMR[[#This Row],[B.03.1 - Parque de Coches Motores Motrices Remolcados]]+TDC_InfraMR[[#This Row],[B.03.2 - Parque de Coches Motores Motrices Intermedios]]+TDC_InfraMR[[#This Row],[B.03.3 - Parque de Coches Motores Motrices Cabina]]</f>
        <v>0</v>
      </c>
      <c r="AX136" s="1">
        <v>0</v>
      </c>
      <c r="AY136" s="1">
        <v>0</v>
      </c>
      <c r="AZ136" s="1">
        <v>0</v>
      </c>
      <c r="BA136" s="1">
        <v>0</v>
      </c>
      <c r="BB136" s="1">
        <v>0</v>
      </c>
      <c r="BC136" s="1">
        <f>+TDC_InfraMR[[#This Row],[B.04.1 - Parque de Coches Remolcados Clase Unica]]+TDC_InfraMR[[#This Row],[B.04.2 - Parque de Coches Remolcados Clase Unica Furgón]]+TDC_InfraMR[[#This Row],[B.04.3 - Parque de Coches Remolcados Clase Unica Cabina]]+TDC_InfraMR[[#This Row],[B.04.4 - Parque de Coches Remolcados de Larga Distancia (Turista+Pullman)]]+TDC_InfraMR[[#This Row],[B.04.5 - Parque de Coches Remolcados para Servicios Especiales (Cartoneros)]]</f>
        <v>0</v>
      </c>
      <c r="BD136" s="1">
        <v>2</v>
      </c>
      <c r="BE136" s="1">
        <v>0</v>
      </c>
      <c r="BF136" s="16">
        <v>1435</v>
      </c>
    </row>
    <row r="137" spans="1:58">
      <c r="A137" s="1">
        <v>2004</v>
      </c>
      <c r="B137" s="1" t="s">
        <v>118</v>
      </c>
      <c r="C137" s="12">
        <v>0</v>
      </c>
      <c r="D137" s="12">
        <v>0</v>
      </c>
      <c r="E137" s="12">
        <v>0</v>
      </c>
      <c r="F137" s="12">
        <v>15.3</v>
      </c>
      <c r="G137" s="12">
        <f t="shared" si="14"/>
        <v>15.3</v>
      </c>
      <c r="H137" s="12">
        <f>+TDC_InfraMR[[#This Row],[Total Líneas de Explotación ]]</f>
        <v>15.3</v>
      </c>
      <c r="I137" s="12">
        <v>15.3</v>
      </c>
      <c r="J137" s="12">
        <v>0</v>
      </c>
      <c r="K137" s="12">
        <v>0</v>
      </c>
      <c r="L137" s="12">
        <v>30.6</v>
      </c>
      <c r="M137" s="12">
        <v>1.04</v>
      </c>
      <c r="N137" s="12">
        <f>+TDC_InfraMR[[#This Row],[A.03.1 -  Longitud de Vías de Explotación No Electrificadas Troncales y Ramales (vía principal) (km)]]+TDC_InfraMR[[#This Row],[A.04.1 -  Longitud de Vías de Explotación Electrificadas Troncales y Ramales (vía principal) (km)]]</f>
        <v>30.6</v>
      </c>
      <c r="O137" s="12">
        <f>+TDC_InfraMR[[#This Row],[Total Vías (excluido Auxiliares)]]</f>
        <v>30.6</v>
      </c>
      <c r="P137" s="1">
        <v>11</v>
      </c>
      <c r="Q137" s="1">
        <v>0</v>
      </c>
      <c r="R137" s="1">
        <v>0</v>
      </c>
      <c r="S137" s="1">
        <f t="shared" si="11"/>
        <v>11</v>
      </c>
      <c r="T137" s="1">
        <v>0</v>
      </c>
      <c r="U137" s="1">
        <v>36</v>
      </c>
      <c r="V137" s="1">
        <v>0</v>
      </c>
      <c r="W137" s="1">
        <v>0</v>
      </c>
      <c r="X137" s="1">
        <v>0</v>
      </c>
      <c r="Y137" s="1">
        <f t="shared" si="15"/>
        <v>36</v>
      </c>
      <c r="Z137" s="1">
        <v>6</v>
      </c>
      <c r="AA137" s="1">
        <v>2</v>
      </c>
      <c r="AB137" s="1">
        <f>+TDC_InfraMR[[#This Row],[Total Pasos Vehiculares a Nivel]]</f>
        <v>36</v>
      </c>
      <c r="AC137" s="1">
        <f t="shared" si="16"/>
        <v>44</v>
      </c>
      <c r="AD137" s="1">
        <v>0</v>
      </c>
      <c r="AE137" s="1">
        <v>9</v>
      </c>
      <c r="AF137" s="1">
        <v>16</v>
      </c>
      <c r="AG137" s="1">
        <f t="shared" si="17"/>
        <v>25</v>
      </c>
      <c r="AH137" s="13">
        <v>15.3</v>
      </c>
      <c r="AI137" s="13">
        <v>0</v>
      </c>
      <c r="AJ137" s="13">
        <v>0</v>
      </c>
      <c r="AK137" s="13">
        <f t="shared" si="12"/>
        <v>15.3</v>
      </c>
      <c r="AL137" s="1">
        <v>0</v>
      </c>
      <c r="AM137" s="1">
        <v>0</v>
      </c>
      <c r="AN137" s="1">
        <v>0</v>
      </c>
      <c r="AO137" s="1">
        <f t="shared" si="13"/>
        <v>0</v>
      </c>
      <c r="AP137" s="1">
        <v>18</v>
      </c>
      <c r="AQ137" s="1">
        <v>0</v>
      </c>
      <c r="AR137" s="1">
        <v>0</v>
      </c>
      <c r="AS137" s="1">
        <f>+TDC_InfraMR[[#This Row],[B.02.1 - Parque de Coches Eléctricos Motrices]]+TDC_InfraMR[[#This Row],[B.02.2 - Parque de Coches Eléctricos Motrices Remolcados Tipo R]]+TDC_InfraMR[[#This Row],[B.02.3 - Parque de Coches Eléctricos Motrices Tipo R]]</f>
        <v>18</v>
      </c>
      <c r="AT137" s="1">
        <v>0</v>
      </c>
      <c r="AU137" s="1">
        <v>0</v>
      </c>
      <c r="AV137" s="1">
        <v>0</v>
      </c>
      <c r="AW137" s="1">
        <f>+TDC_InfraMR[[#This Row],[B.03.1 - Parque de Coches Motores Motrices Remolcados]]+TDC_InfraMR[[#This Row],[B.03.2 - Parque de Coches Motores Motrices Intermedios]]+TDC_InfraMR[[#This Row],[B.03.3 - Parque de Coches Motores Motrices Cabina]]</f>
        <v>0</v>
      </c>
      <c r="AX137" s="1">
        <v>0</v>
      </c>
      <c r="AY137" s="1">
        <v>0</v>
      </c>
      <c r="AZ137" s="1">
        <v>0</v>
      </c>
      <c r="BA137" s="1">
        <v>0</v>
      </c>
      <c r="BB137" s="1">
        <v>0</v>
      </c>
      <c r="BC137" s="1">
        <f>+TDC_InfraMR[[#This Row],[B.04.1 - Parque de Coches Remolcados Clase Unica]]+TDC_InfraMR[[#This Row],[B.04.2 - Parque de Coches Remolcados Clase Unica Furgón]]+TDC_InfraMR[[#This Row],[B.04.3 - Parque de Coches Remolcados Clase Unica Cabina]]+TDC_InfraMR[[#This Row],[B.04.4 - Parque de Coches Remolcados de Larga Distancia (Turista+Pullman)]]+TDC_InfraMR[[#This Row],[B.04.5 - Parque de Coches Remolcados para Servicios Especiales (Cartoneros)]]</f>
        <v>0</v>
      </c>
      <c r="BD137" s="1">
        <v>2</v>
      </c>
      <c r="BE137" s="1">
        <v>0</v>
      </c>
      <c r="BF137" s="16">
        <v>1435</v>
      </c>
    </row>
    <row r="138" spans="1:58">
      <c r="A138" s="1">
        <v>2004</v>
      </c>
      <c r="B138" s="1" t="s">
        <v>119</v>
      </c>
      <c r="C138" s="12">
        <v>0</v>
      </c>
      <c r="D138" s="12">
        <v>0</v>
      </c>
      <c r="E138" s="12">
        <v>0</v>
      </c>
      <c r="F138" s="12">
        <v>15.3</v>
      </c>
      <c r="G138" s="12">
        <f t="shared" si="14"/>
        <v>15.3</v>
      </c>
      <c r="H138" s="12">
        <f>+TDC_InfraMR[[#This Row],[Total Líneas de Explotación ]]</f>
        <v>15.3</v>
      </c>
      <c r="I138" s="12">
        <v>15.3</v>
      </c>
      <c r="J138" s="12">
        <v>0</v>
      </c>
      <c r="K138" s="12">
        <v>0</v>
      </c>
      <c r="L138" s="12">
        <v>30.6</v>
      </c>
      <c r="M138" s="12">
        <v>1.04</v>
      </c>
      <c r="N138" s="12">
        <f>+TDC_InfraMR[[#This Row],[A.03.1 -  Longitud de Vías de Explotación No Electrificadas Troncales y Ramales (vía principal) (km)]]+TDC_InfraMR[[#This Row],[A.04.1 -  Longitud de Vías de Explotación Electrificadas Troncales y Ramales (vía principal) (km)]]</f>
        <v>30.6</v>
      </c>
      <c r="O138" s="12">
        <f>+TDC_InfraMR[[#This Row],[Total Vías (excluido Auxiliares)]]</f>
        <v>30.6</v>
      </c>
      <c r="P138" s="1">
        <v>11</v>
      </c>
      <c r="Q138" s="1">
        <v>0</v>
      </c>
      <c r="R138" s="1">
        <v>0</v>
      </c>
      <c r="S138" s="1">
        <f t="shared" si="11"/>
        <v>11</v>
      </c>
      <c r="T138" s="1">
        <v>0</v>
      </c>
      <c r="U138" s="1">
        <v>36</v>
      </c>
      <c r="V138" s="1">
        <v>0</v>
      </c>
      <c r="W138" s="1">
        <v>0</v>
      </c>
      <c r="X138" s="1">
        <v>0</v>
      </c>
      <c r="Y138" s="1">
        <f t="shared" si="15"/>
        <v>36</v>
      </c>
      <c r="Z138" s="1">
        <v>6</v>
      </c>
      <c r="AA138" s="1">
        <v>2</v>
      </c>
      <c r="AB138" s="1">
        <f>+TDC_InfraMR[[#This Row],[Total Pasos Vehiculares a Nivel]]</f>
        <v>36</v>
      </c>
      <c r="AC138" s="1">
        <f t="shared" si="16"/>
        <v>44</v>
      </c>
      <c r="AD138" s="1">
        <v>0</v>
      </c>
      <c r="AE138" s="1">
        <v>9</v>
      </c>
      <c r="AF138" s="1">
        <v>16</v>
      </c>
      <c r="AG138" s="1">
        <f t="shared" si="17"/>
        <v>25</v>
      </c>
      <c r="AH138" s="13">
        <v>15.3</v>
      </c>
      <c r="AI138" s="13">
        <v>0</v>
      </c>
      <c r="AJ138" s="13">
        <v>0</v>
      </c>
      <c r="AK138" s="13">
        <f t="shared" si="12"/>
        <v>15.3</v>
      </c>
      <c r="AL138" s="1">
        <v>0</v>
      </c>
      <c r="AM138" s="1">
        <v>0</v>
      </c>
      <c r="AN138" s="1">
        <v>0</v>
      </c>
      <c r="AO138" s="1">
        <f t="shared" si="13"/>
        <v>0</v>
      </c>
      <c r="AP138" s="1">
        <v>18</v>
      </c>
      <c r="AQ138" s="1">
        <v>0</v>
      </c>
      <c r="AR138" s="1">
        <v>0</v>
      </c>
      <c r="AS138" s="1">
        <f>+TDC_InfraMR[[#This Row],[B.02.1 - Parque de Coches Eléctricos Motrices]]+TDC_InfraMR[[#This Row],[B.02.2 - Parque de Coches Eléctricos Motrices Remolcados Tipo R]]+TDC_InfraMR[[#This Row],[B.02.3 - Parque de Coches Eléctricos Motrices Tipo R]]</f>
        <v>18</v>
      </c>
      <c r="AT138" s="1">
        <v>0</v>
      </c>
      <c r="AU138" s="1">
        <v>0</v>
      </c>
      <c r="AV138" s="1">
        <v>0</v>
      </c>
      <c r="AW138" s="1">
        <f>+TDC_InfraMR[[#This Row],[B.03.1 - Parque de Coches Motores Motrices Remolcados]]+TDC_InfraMR[[#This Row],[B.03.2 - Parque de Coches Motores Motrices Intermedios]]+TDC_InfraMR[[#This Row],[B.03.3 - Parque de Coches Motores Motrices Cabina]]</f>
        <v>0</v>
      </c>
      <c r="AX138" s="1">
        <v>0</v>
      </c>
      <c r="AY138" s="1">
        <v>0</v>
      </c>
      <c r="AZ138" s="1">
        <v>0</v>
      </c>
      <c r="BA138" s="1">
        <v>0</v>
      </c>
      <c r="BB138" s="1">
        <v>0</v>
      </c>
      <c r="BC138" s="1">
        <f>+TDC_InfraMR[[#This Row],[B.04.1 - Parque de Coches Remolcados Clase Unica]]+TDC_InfraMR[[#This Row],[B.04.2 - Parque de Coches Remolcados Clase Unica Furgón]]+TDC_InfraMR[[#This Row],[B.04.3 - Parque de Coches Remolcados Clase Unica Cabina]]+TDC_InfraMR[[#This Row],[B.04.4 - Parque de Coches Remolcados de Larga Distancia (Turista+Pullman)]]+TDC_InfraMR[[#This Row],[B.04.5 - Parque de Coches Remolcados para Servicios Especiales (Cartoneros)]]</f>
        <v>0</v>
      </c>
      <c r="BD138" s="1">
        <v>2</v>
      </c>
      <c r="BE138" s="1">
        <v>0</v>
      </c>
      <c r="BF138" s="16">
        <v>1435</v>
      </c>
    </row>
    <row r="139" spans="1:58">
      <c r="A139" s="1">
        <v>2004</v>
      </c>
      <c r="B139" s="1" t="s">
        <v>120</v>
      </c>
      <c r="C139" s="12">
        <v>0</v>
      </c>
      <c r="D139" s="12">
        <v>0</v>
      </c>
      <c r="E139" s="12">
        <v>0</v>
      </c>
      <c r="F139" s="12">
        <v>15.3</v>
      </c>
      <c r="G139" s="12">
        <f t="shared" si="14"/>
        <v>15.3</v>
      </c>
      <c r="H139" s="12">
        <f>+TDC_InfraMR[[#This Row],[Total Líneas de Explotación ]]</f>
        <v>15.3</v>
      </c>
      <c r="I139" s="12">
        <v>15.3</v>
      </c>
      <c r="J139" s="12">
        <v>0</v>
      </c>
      <c r="K139" s="12">
        <v>0</v>
      </c>
      <c r="L139" s="12">
        <v>30.6</v>
      </c>
      <c r="M139" s="12">
        <v>1.04</v>
      </c>
      <c r="N139" s="12">
        <f>+TDC_InfraMR[[#This Row],[A.03.1 -  Longitud de Vías de Explotación No Electrificadas Troncales y Ramales (vía principal) (km)]]+TDC_InfraMR[[#This Row],[A.04.1 -  Longitud de Vías de Explotación Electrificadas Troncales y Ramales (vía principal) (km)]]</f>
        <v>30.6</v>
      </c>
      <c r="O139" s="12">
        <f>+TDC_InfraMR[[#This Row],[Total Vías (excluido Auxiliares)]]</f>
        <v>30.6</v>
      </c>
      <c r="P139" s="1">
        <v>11</v>
      </c>
      <c r="Q139" s="1">
        <v>0</v>
      </c>
      <c r="R139" s="1">
        <v>0</v>
      </c>
      <c r="S139" s="1">
        <f t="shared" si="11"/>
        <v>11</v>
      </c>
      <c r="T139" s="1">
        <v>0</v>
      </c>
      <c r="U139" s="1">
        <v>36</v>
      </c>
      <c r="V139" s="1">
        <v>0</v>
      </c>
      <c r="W139" s="1">
        <v>0</v>
      </c>
      <c r="X139" s="1">
        <v>0</v>
      </c>
      <c r="Y139" s="1">
        <f t="shared" si="15"/>
        <v>36</v>
      </c>
      <c r="Z139" s="1">
        <v>6</v>
      </c>
      <c r="AA139" s="1">
        <v>2</v>
      </c>
      <c r="AB139" s="1">
        <f>+TDC_InfraMR[[#This Row],[Total Pasos Vehiculares a Nivel]]</f>
        <v>36</v>
      </c>
      <c r="AC139" s="1">
        <f t="shared" si="16"/>
        <v>44</v>
      </c>
      <c r="AD139" s="1">
        <v>0</v>
      </c>
      <c r="AE139" s="1">
        <v>9</v>
      </c>
      <c r="AF139" s="1">
        <v>16</v>
      </c>
      <c r="AG139" s="1">
        <f t="shared" si="17"/>
        <v>25</v>
      </c>
      <c r="AH139" s="13">
        <v>15.3</v>
      </c>
      <c r="AI139" s="13">
        <v>0</v>
      </c>
      <c r="AJ139" s="13">
        <v>0</v>
      </c>
      <c r="AK139" s="13">
        <f t="shared" si="12"/>
        <v>15.3</v>
      </c>
      <c r="AL139" s="1">
        <v>0</v>
      </c>
      <c r="AM139" s="1">
        <v>0</v>
      </c>
      <c r="AN139" s="1">
        <v>0</v>
      </c>
      <c r="AO139" s="1">
        <f t="shared" si="13"/>
        <v>0</v>
      </c>
      <c r="AP139" s="1">
        <v>18</v>
      </c>
      <c r="AQ139" s="1">
        <v>0</v>
      </c>
      <c r="AR139" s="1">
        <v>0</v>
      </c>
      <c r="AS139" s="1">
        <f>+TDC_InfraMR[[#This Row],[B.02.1 - Parque de Coches Eléctricos Motrices]]+TDC_InfraMR[[#This Row],[B.02.2 - Parque de Coches Eléctricos Motrices Remolcados Tipo R]]+TDC_InfraMR[[#This Row],[B.02.3 - Parque de Coches Eléctricos Motrices Tipo R]]</f>
        <v>18</v>
      </c>
      <c r="AT139" s="1">
        <v>0</v>
      </c>
      <c r="AU139" s="1">
        <v>0</v>
      </c>
      <c r="AV139" s="1">
        <v>0</v>
      </c>
      <c r="AW139" s="1">
        <f>+TDC_InfraMR[[#This Row],[B.03.1 - Parque de Coches Motores Motrices Remolcados]]+TDC_InfraMR[[#This Row],[B.03.2 - Parque de Coches Motores Motrices Intermedios]]+TDC_InfraMR[[#This Row],[B.03.3 - Parque de Coches Motores Motrices Cabina]]</f>
        <v>0</v>
      </c>
      <c r="AX139" s="1">
        <v>0</v>
      </c>
      <c r="AY139" s="1">
        <v>0</v>
      </c>
      <c r="AZ139" s="1">
        <v>0</v>
      </c>
      <c r="BA139" s="1">
        <v>0</v>
      </c>
      <c r="BB139" s="1">
        <v>0</v>
      </c>
      <c r="BC139" s="1">
        <f>+TDC_InfraMR[[#This Row],[B.04.1 - Parque de Coches Remolcados Clase Unica]]+TDC_InfraMR[[#This Row],[B.04.2 - Parque de Coches Remolcados Clase Unica Furgón]]+TDC_InfraMR[[#This Row],[B.04.3 - Parque de Coches Remolcados Clase Unica Cabina]]+TDC_InfraMR[[#This Row],[B.04.4 - Parque de Coches Remolcados de Larga Distancia (Turista+Pullman)]]+TDC_InfraMR[[#This Row],[B.04.5 - Parque de Coches Remolcados para Servicios Especiales (Cartoneros)]]</f>
        <v>0</v>
      </c>
      <c r="BD139" s="1">
        <v>2</v>
      </c>
      <c r="BE139" s="1">
        <v>0</v>
      </c>
      <c r="BF139" s="16">
        <v>1435</v>
      </c>
    </row>
    <row r="140" spans="1:58">
      <c r="A140" s="1">
        <v>2004</v>
      </c>
      <c r="B140" s="1" t="s">
        <v>121</v>
      </c>
      <c r="C140" s="12">
        <v>0</v>
      </c>
      <c r="D140" s="12">
        <v>0</v>
      </c>
      <c r="E140" s="12">
        <v>0</v>
      </c>
      <c r="F140" s="12">
        <v>15.3</v>
      </c>
      <c r="G140" s="12">
        <f t="shared" si="14"/>
        <v>15.3</v>
      </c>
      <c r="H140" s="12">
        <f>+TDC_InfraMR[[#This Row],[Total Líneas de Explotación ]]</f>
        <v>15.3</v>
      </c>
      <c r="I140" s="12">
        <v>15.3</v>
      </c>
      <c r="J140" s="12">
        <v>0</v>
      </c>
      <c r="K140" s="12">
        <v>0</v>
      </c>
      <c r="L140" s="12">
        <v>30.6</v>
      </c>
      <c r="M140" s="12">
        <v>1.04</v>
      </c>
      <c r="N140" s="12">
        <f>+TDC_InfraMR[[#This Row],[A.03.1 -  Longitud de Vías de Explotación No Electrificadas Troncales y Ramales (vía principal) (km)]]+TDC_InfraMR[[#This Row],[A.04.1 -  Longitud de Vías de Explotación Electrificadas Troncales y Ramales (vía principal) (km)]]</f>
        <v>30.6</v>
      </c>
      <c r="O140" s="12">
        <f>+TDC_InfraMR[[#This Row],[Total Vías (excluido Auxiliares)]]</f>
        <v>30.6</v>
      </c>
      <c r="P140" s="1">
        <v>11</v>
      </c>
      <c r="Q140" s="1">
        <v>0</v>
      </c>
      <c r="R140" s="1">
        <v>0</v>
      </c>
      <c r="S140" s="1">
        <f t="shared" si="11"/>
        <v>11</v>
      </c>
      <c r="T140" s="1">
        <v>0</v>
      </c>
      <c r="U140" s="1">
        <v>36</v>
      </c>
      <c r="V140" s="1">
        <v>0</v>
      </c>
      <c r="W140" s="1">
        <v>0</v>
      </c>
      <c r="X140" s="1">
        <v>0</v>
      </c>
      <c r="Y140" s="1">
        <f t="shared" si="15"/>
        <v>36</v>
      </c>
      <c r="Z140" s="1">
        <v>6</v>
      </c>
      <c r="AA140" s="1">
        <v>2</v>
      </c>
      <c r="AB140" s="1">
        <f>+TDC_InfraMR[[#This Row],[Total Pasos Vehiculares a Nivel]]</f>
        <v>36</v>
      </c>
      <c r="AC140" s="1">
        <f t="shared" si="16"/>
        <v>44</v>
      </c>
      <c r="AD140" s="1">
        <v>0</v>
      </c>
      <c r="AE140" s="1">
        <v>9</v>
      </c>
      <c r="AF140" s="1">
        <v>16</v>
      </c>
      <c r="AG140" s="1">
        <f t="shared" si="17"/>
        <v>25</v>
      </c>
      <c r="AH140" s="13">
        <v>15.3</v>
      </c>
      <c r="AI140" s="13">
        <v>0</v>
      </c>
      <c r="AJ140" s="13">
        <v>0</v>
      </c>
      <c r="AK140" s="13">
        <f t="shared" si="12"/>
        <v>15.3</v>
      </c>
      <c r="AL140" s="1">
        <v>0</v>
      </c>
      <c r="AM140" s="1">
        <v>0</v>
      </c>
      <c r="AN140" s="1">
        <v>0</v>
      </c>
      <c r="AO140" s="1">
        <f t="shared" si="13"/>
        <v>0</v>
      </c>
      <c r="AP140" s="1">
        <v>18</v>
      </c>
      <c r="AQ140" s="1">
        <v>0</v>
      </c>
      <c r="AR140" s="1">
        <v>0</v>
      </c>
      <c r="AS140" s="1">
        <f>+TDC_InfraMR[[#This Row],[B.02.1 - Parque de Coches Eléctricos Motrices]]+TDC_InfraMR[[#This Row],[B.02.2 - Parque de Coches Eléctricos Motrices Remolcados Tipo R]]+TDC_InfraMR[[#This Row],[B.02.3 - Parque de Coches Eléctricos Motrices Tipo R]]</f>
        <v>18</v>
      </c>
      <c r="AT140" s="1">
        <v>0</v>
      </c>
      <c r="AU140" s="1">
        <v>0</v>
      </c>
      <c r="AV140" s="1">
        <v>0</v>
      </c>
      <c r="AW140" s="1">
        <f>+TDC_InfraMR[[#This Row],[B.03.1 - Parque de Coches Motores Motrices Remolcados]]+TDC_InfraMR[[#This Row],[B.03.2 - Parque de Coches Motores Motrices Intermedios]]+TDC_InfraMR[[#This Row],[B.03.3 - Parque de Coches Motores Motrices Cabina]]</f>
        <v>0</v>
      </c>
      <c r="AX140" s="1">
        <v>0</v>
      </c>
      <c r="AY140" s="1">
        <v>0</v>
      </c>
      <c r="AZ140" s="1">
        <v>0</v>
      </c>
      <c r="BA140" s="1">
        <v>0</v>
      </c>
      <c r="BB140" s="1">
        <v>0</v>
      </c>
      <c r="BC140" s="1">
        <f>+TDC_InfraMR[[#This Row],[B.04.1 - Parque de Coches Remolcados Clase Unica]]+TDC_InfraMR[[#This Row],[B.04.2 - Parque de Coches Remolcados Clase Unica Furgón]]+TDC_InfraMR[[#This Row],[B.04.3 - Parque de Coches Remolcados Clase Unica Cabina]]+TDC_InfraMR[[#This Row],[B.04.4 - Parque de Coches Remolcados de Larga Distancia (Turista+Pullman)]]+TDC_InfraMR[[#This Row],[B.04.5 - Parque de Coches Remolcados para Servicios Especiales (Cartoneros)]]</f>
        <v>0</v>
      </c>
      <c r="BD140" s="1">
        <v>2</v>
      </c>
      <c r="BE140" s="1">
        <v>0</v>
      </c>
      <c r="BF140" s="16">
        <v>1435</v>
      </c>
    </row>
    <row r="141" spans="1:58">
      <c r="A141" s="1">
        <v>2004</v>
      </c>
      <c r="B141" s="1" t="s">
        <v>122</v>
      </c>
      <c r="C141" s="12">
        <v>0</v>
      </c>
      <c r="D141" s="12">
        <v>0</v>
      </c>
      <c r="E141" s="12">
        <v>0</v>
      </c>
      <c r="F141" s="12">
        <v>15.3</v>
      </c>
      <c r="G141" s="12">
        <f t="shared" si="14"/>
        <v>15.3</v>
      </c>
      <c r="H141" s="12">
        <f>+TDC_InfraMR[[#This Row],[Total Líneas de Explotación ]]</f>
        <v>15.3</v>
      </c>
      <c r="I141" s="12">
        <v>15.3</v>
      </c>
      <c r="J141" s="12">
        <v>0</v>
      </c>
      <c r="K141" s="12">
        <v>0</v>
      </c>
      <c r="L141" s="12">
        <v>30.6</v>
      </c>
      <c r="M141" s="12">
        <v>1.04</v>
      </c>
      <c r="N141" s="12">
        <f>+TDC_InfraMR[[#This Row],[A.03.1 -  Longitud de Vías de Explotación No Electrificadas Troncales y Ramales (vía principal) (km)]]+TDC_InfraMR[[#This Row],[A.04.1 -  Longitud de Vías de Explotación Electrificadas Troncales y Ramales (vía principal) (km)]]</f>
        <v>30.6</v>
      </c>
      <c r="O141" s="12">
        <f>+TDC_InfraMR[[#This Row],[Total Vías (excluido Auxiliares)]]</f>
        <v>30.6</v>
      </c>
      <c r="P141" s="1">
        <v>11</v>
      </c>
      <c r="Q141" s="1">
        <v>0</v>
      </c>
      <c r="R141" s="1">
        <v>0</v>
      </c>
      <c r="S141" s="1">
        <f t="shared" si="11"/>
        <v>11</v>
      </c>
      <c r="T141" s="1">
        <v>0</v>
      </c>
      <c r="U141" s="1">
        <v>36</v>
      </c>
      <c r="V141" s="1">
        <v>0</v>
      </c>
      <c r="W141" s="1">
        <v>0</v>
      </c>
      <c r="X141" s="1">
        <v>0</v>
      </c>
      <c r="Y141" s="1">
        <f t="shared" si="15"/>
        <v>36</v>
      </c>
      <c r="Z141" s="1">
        <v>6</v>
      </c>
      <c r="AA141" s="1">
        <v>2</v>
      </c>
      <c r="AB141" s="1">
        <f>+TDC_InfraMR[[#This Row],[Total Pasos Vehiculares a Nivel]]</f>
        <v>36</v>
      </c>
      <c r="AC141" s="1">
        <f t="shared" si="16"/>
        <v>44</v>
      </c>
      <c r="AD141" s="1">
        <v>0</v>
      </c>
      <c r="AE141" s="1">
        <v>9</v>
      </c>
      <c r="AF141" s="1">
        <v>16</v>
      </c>
      <c r="AG141" s="1">
        <f t="shared" si="17"/>
        <v>25</v>
      </c>
      <c r="AH141" s="13">
        <v>15.3</v>
      </c>
      <c r="AI141" s="13">
        <v>0</v>
      </c>
      <c r="AJ141" s="13">
        <v>0</v>
      </c>
      <c r="AK141" s="13">
        <f t="shared" si="12"/>
        <v>15.3</v>
      </c>
      <c r="AL141" s="1">
        <v>0</v>
      </c>
      <c r="AM141" s="1">
        <v>0</v>
      </c>
      <c r="AN141" s="1">
        <v>0</v>
      </c>
      <c r="AO141" s="1">
        <f t="shared" si="13"/>
        <v>0</v>
      </c>
      <c r="AP141" s="1">
        <v>18</v>
      </c>
      <c r="AQ141" s="1">
        <v>0</v>
      </c>
      <c r="AR141" s="1">
        <v>0</v>
      </c>
      <c r="AS141" s="1">
        <f>+TDC_InfraMR[[#This Row],[B.02.1 - Parque de Coches Eléctricos Motrices]]+TDC_InfraMR[[#This Row],[B.02.2 - Parque de Coches Eléctricos Motrices Remolcados Tipo R]]+TDC_InfraMR[[#This Row],[B.02.3 - Parque de Coches Eléctricos Motrices Tipo R]]</f>
        <v>18</v>
      </c>
      <c r="AT141" s="1">
        <v>0</v>
      </c>
      <c r="AU141" s="1">
        <v>0</v>
      </c>
      <c r="AV141" s="1">
        <v>0</v>
      </c>
      <c r="AW141" s="1">
        <f>+TDC_InfraMR[[#This Row],[B.03.1 - Parque de Coches Motores Motrices Remolcados]]+TDC_InfraMR[[#This Row],[B.03.2 - Parque de Coches Motores Motrices Intermedios]]+TDC_InfraMR[[#This Row],[B.03.3 - Parque de Coches Motores Motrices Cabina]]</f>
        <v>0</v>
      </c>
      <c r="AX141" s="1">
        <v>0</v>
      </c>
      <c r="AY141" s="1">
        <v>0</v>
      </c>
      <c r="AZ141" s="1">
        <v>0</v>
      </c>
      <c r="BA141" s="1">
        <v>0</v>
      </c>
      <c r="BB141" s="1">
        <v>0</v>
      </c>
      <c r="BC141" s="1">
        <f>+TDC_InfraMR[[#This Row],[B.04.1 - Parque de Coches Remolcados Clase Unica]]+TDC_InfraMR[[#This Row],[B.04.2 - Parque de Coches Remolcados Clase Unica Furgón]]+TDC_InfraMR[[#This Row],[B.04.3 - Parque de Coches Remolcados Clase Unica Cabina]]+TDC_InfraMR[[#This Row],[B.04.4 - Parque de Coches Remolcados de Larga Distancia (Turista+Pullman)]]+TDC_InfraMR[[#This Row],[B.04.5 - Parque de Coches Remolcados para Servicios Especiales (Cartoneros)]]</f>
        <v>0</v>
      </c>
      <c r="BD141" s="1">
        <v>2</v>
      </c>
      <c r="BE141" s="1">
        <v>0</v>
      </c>
      <c r="BF141" s="16">
        <v>1435</v>
      </c>
    </row>
    <row r="142" spans="1:58">
      <c r="A142" s="1">
        <v>2004</v>
      </c>
      <c r="B142" s="1" t="s">
        <v>123</v>
      </c>
      <c r="C142" s="12">
        <v>0</v>
      </c>
      <c r="D142" s="12">
        <v>0</v>
      </c>
      <c r="E142" s="12">
        <v>0</v>
      </c>
      <c r="F142" s="12">
        <v>15.3</v>
      </c>
      <c r="G142" s="12">
        <f t="shared" si="14"/>
        <v>15.3</v>
      </c>
      <c r="H142" s="12">
        <f>+TDC_InfraMR[[#This Row],[Total Líneas de Explotación ]]</f>
        <v>15.3</v>
      </c>
      <c r="I142" s="12">
        <v>15.3</v>
      </c>
      <c r="J142" s="12">
        <v>0</v>
      </c>
      <c r="K142" s="12">
        <v>0</v>
      </c>
      <c r="L142" s="12">
        <v>30.6</v>
      </c>
      <c r="M142" s="12">
        <v>1.04</v>
      </c>
      <c r="N142" s="12">
        <f>+TDC_InfraMR[[#This Row],[A.03.1 -  Longitud de Vías de Explotación No Electrificadas Troncales y Ramales (vía principal) (km)]]+TDC_InfraMR[[#This Row],[A.04.1 -  Longitud de Vías de Explotación Electrificadas Troncales y Ramales (vía principal) (km)]]</f>
        <v>30.6</v>
      </c>
      <c r="O142" s="12">
        <f>+TDC_InfraMR[[#This Row],[Total Vías (excluido Auxiliares)]]</f>
        <v>30.6</v>
      </c>
      <c r="P142" s="1">
        <v>11</v>
      </c>
      <c r="Q142" s="1">
        <v>0</v>
      </c>
      <c r="R142" s="1">
        <v>0</v>
      </c>
      <c r="S142" s="1">
        <f t="shared" si="11"/>
        <v>11</v>
      </c>
      <c r="T142" s="1">
        <v>0</v>
      </c>
      <c r="U142" s="1">
        <v>36</v>
      </c>
      <c r="V142" s="1">
        <v>0</v>
      </c>
      <c r="W142" s="1">
        <v>0</v>
      </c>
      <c r="X142" s="1">
        <v>0</v>
      </c>
      <c r="Y142" s="1">
        <f t="shared" si="15"/>
        <v>36</v>
      </c>
      <c r="Z142" s="1">
        <v>6</v>
      </c>
      <c r="AA142" s="1">
        <v>2</v>
      </c>
      <c r="AB142" s="1">
        <f>+TDC_InfraMR[[#This Row],[Total Pasos Vehiculares a Nivel]]</f>
        <v>36</v>
      </c>
      <c r="AC142" s="1">
        <f t="shared" si="16"/>
        <v>44</v>
      </c>
      <c r="AD142" s="1">
        <v>0</v>
      </c>
      <c r="AE142" s="1">
        <v>9</v>
      </c>
      <c r="AF142" s="1">
        <v>16</v>
      </c>
      <c r="AG142" s="1">
        <f t="shared" si="17"/>
        <v>25</v>
      </c>
      <c r="AH142" s="13">
        <v>15.3</v>
      </c>
      <c r="AI142" s="13">
        <v>0</v>
      </c>
      <c r="AJ142" s="13">
        <v>0</v>
      </c>
      <c r="AK142" s="13">
        <f t="shared" si="12"/>
        <v>15.3</v>
      </c>
      <c r="AL142" s="1">
        <v>0</v>
      </c>
      <c r="AM142" s="1">
        <v>0</v>
      </c>
      <c r="AN142" s="1">
        <v>0</v>
      </c>
      <c r="AO142" s="1">
        <f t="shared" si="13"/>
        <v>0</v>
      </c>
      <c r="AP142" s="1">
        <v>18</v>
      </c>
      <c r="AQ142" s="1">
        <v>0</v>
      </c>
      <c r="AR142" s="1">
        <v>0</v>
      </c>
      <c r="AS142" s="1">
        <f>+TDC_InfraMR[[#This Row],[B.02.1 - Parque de Coches Eléctricos Motrices]]+TDC_InfraMR[[#This Row],[B.02.2 - Parque de Coches Eléctricos Motrices Remolcados Tipo R]]+TDC_InfraMR[[#This Row],[B.02.3 - Parque de Coches Eléctricos Motrices Tipo R]]</f>
        <v>18</v>
      </c>
      <c r="AT142" s="1">
        <v>0</v>
      </c>
      <c r="AU142" s="1">
        <v>0</v>
      </c>
      <c r="AV142" s="1">
        <v>0</v>
      </c>
      <c r="AW142" s="1">
        <f>+TDC_InfraMR[[#This Row],[B.03.1 - Parque de Coches Motores Motrices Remolcados]]+TDC_InfraMR[[#This Row],[B.03.2 - Parque de Coches Motores Motrices Intermedios]]+TDC_InfraMR[[#This Row],[B.03.3 - Parque de Coches Motores Motrices Cabina]]</f>
        <v>0</v>
      </c>
      <c r="AX142" s="1">
        <v>0</v>
      </c>
      <c r="AY142" s="1">
        <v>0</v>
      </c>
      <c r="AZ142" s="1">
        <v>0</v>
      </c>
      <c r="BA142" s="1">
        <v>0</v>
      </c>
      <c r="BB142" s="1">
        <v>0</v>
      </c>
      <c r="BC142" s="1">
        <f>+TDC_InfraMR[[#This Row],[B.04.1 - Parque de Coches Remolcados Clase Unica]]+TDC_InfraMR[[#This Row],[B.04.2 - Parque de Coches Remolcados Clase Unica Furgón]]+TDC_InfraMR[[#This Row],[B.04.3 - Parque de Coches Remolcados Clase Unica Cabina]]+TDC_InfraMR[[#This Row],[B.04.4 - Parque de Coches Remolcados de Larga Distancia (Turista+Pullman)]]+TDC_InfraMR[[#This Row],[B.04.5 - Parque de Coches Remolcados para Servicios Especiales (Cartoneros)]]</f>
        <v>0</v>
      </c>
      <c r="BD142" s="1">
        <v>2</v>
      </c>
      <c r="BE142" s="1">
        <v>0</v>
      </c>
      <c r="BF142" s="16">
        <v>1435</v>
      </c>
    </row>
    <row r="143" spans="1:58">
      <c r="A143" s="1">
        <v>2004</v>
      </c>
      <c r="B143" s="1" t="s">
        <v>124</v>
      </c>
      <c r="C143" s="12">
        <v>0</v>
      </c>
      <c r="D143" s="12">
        <v>0</v>
      </c>
      <c r="E143" s="12">
        <v>0</v>
      </c>
      <c r="F143" s="12">
        <v>15.3</v>
      </c>
      <c r="G143" s="12">
        <f t="shared" si="14"/>
        <v>15.3</v>
      </c>
      <c r="H143" s="12">
        <f>+TDC_InfraMR[[#This Row],[Total Líneas de Explotación ]]</f>
        <v>15.3</v>
      </c>
      <c r="I143" s="12">
        <v>15.3</v>
      </c>
      <c r="J143" s="12">
        <v>0</v>
      </c>
      <c r="K143" s="12">
        <v>0</v>
      </c>
      <c r="L143" s="12">
        <v>30.6</v>
      </c>
      <c r="M143" s="12">
        <v>1.04</v>
      </c>
      <c r="N143" s="12">
        <f>+TDC_InfraMR[[#This Row],[A.03.1 -  Longitud de Vías de Explotación No Electrificadas Troncales y Ramales (vía principal) (km)]]+TDC_InfraMR[[#This Row],[A.04.1 -  Longitud de Vías de Explotación Electrificadas Troncales y Ramales (vía principal) (km)]]</f>
        <v>30.6</v>
      </c>
      <c r="O143" s="12">
        <f>+TDC_InfraMR[[#This Row],[Total Vías (excluido Auxiliares)]]</f>
        <v>30.6</v>
      </c>
      <c r="P143" s="1">
        <v>11</v>
      </c>
      <c r="Q143" s="1">
        <v>0</v>
      </c>
      <c r="R143" s="1">
        <v>0</v>
      </c>
      <c r="S143" s="1">
        <f t="shared" si="11"/>
        <v>11</v>
      </c>
      <c r="T143" s="1">
        <v>0</v>
      </c>
      <c r="U143" s="1">
        <v>36</v>
      </c>
      <c r="V143" s="1">
        <v>0</v>
      </c>
      <c r="W143" s="1">
        <v>0</v>
      </c>
      <c r="X143" s="1">
        <v>0</v>
      </c>
      <c r="Y143" s="1">
        <f t="shared" si="15"/>
        <v>36</v>
      </c>
      <c r="Z143" s="1">
        <v>6</v>
      </c>
      <c r="AA143" s="1">
        <v>2</v>
      </c>
      <c r="AB143" s="1">
        <f>+TDC_InfraMR[[#This Row],[Total Pasos Vehiculares a Nivel]]</f>
        <v>36</v>
      </c>
      <c r="AC143" s="1">
        <f t="shared" si="16"/>
        <v>44</v>
      </c>
      <c r="AD143" s="1">
        <v>0</v>
      </c>
      <c r="AE143" s="1">
        <v>9</v>
      </c>
      <c r="AF143" s="1">
        <v>16</v>
      </c>
      <c r="AG143" s="1">
        <f t="shared" si="17"/>
        <v>25</v>
      </c>
      <c r="AH143" s="13">
        <v>15.3</v>
      </c>
      <c r="AI143" s="13">
        <v>0</v>
      </c>
      <c r="AJ143" s="13">
        <v>0</v>
      </c>
      <c r="AK143" s="13">
        <f t="shared" si="12"/>
        <v>15.3</v>
      </c>
      <c r="AL143" s="1">
        <v>0</v>
      </c>
      <c r="AM143" s="1">
        <v>0</v>
      </c>
      <c r="AN143" s="1">
        <v>0</v>
      </c>
      <c r="AO143" s="1">
        <f t="shared" si="13"/>
        <v>0</v>
      </c>
      <c r="AP143" s="1">
        <v>18</v>
      </c>
      <c r="AQ143" s="1">
        <v>0</v>
      </c>
      <c r="AR143" s="1">
        <v>0</v>
      </c>
      <c r="AS143" s="1">
        <f>+TDC_InfraMR[[#This Row],[B.02.1 - Parque de Coches Eléctricos Motrices]]+TDC_InfraMR[[#This Row],[B.02.2 - Parque de Coches Eléctricos Motrices Remolcados Tipo R]]+TDC_InfraMR[[#This Row],[B.02.3 - Parque de Coches Eléctricos Motrices Tipo R]]</f>
        <v>18</v>
      </c>
      <c r="AT143" s="1">
        <v>0</v>
      </c>
      <c r="AU143" s="1">
        <v>0</v>
      </c>
      <c r="AV143" s="1">
        <v>0</v>
      </c>
      <c r="AW143" s="1">
        <f>+TDC_InfraMR[[#This Row],[B.03.1 - Parque de Coches Motores Motrices Remolcados]]+TDC_InfraMR[[#This Row],[B.03.2 - Parque de Coches Motores Motrices Intermedios]]+TDC_InfraMR[[#This Row],[B.03.3 - Parque de Coches Motores Motrices Cabina]]</f>
        <v>0</v>
      </c>
      <c r="AX143" s="1">
        <v>0</v>
      </c>
      <c r="AY143" s="1">
        <v>0</v>
      </c>
      <c r="AZ143" s="1">
        <v>0</v>
      </c>
      <c r="BA143" s="1">
        <v>0</v>
      </c>
      <c r="BB143" s="1">
        <v>0</v>
      </c>
      <c r="BC143" s="1">
        <f>+TDC_InfraMR[[#This Row],[B.04.1 - Parque de Coches Remolcados Clase Unica]]+TDC_InfraMR[[#This Row],[B.04.2 - Parque de Coches Remolcados Clase Unica Furgón]]+TDC_InfraMR[[#This Row],[B.04.3 - Parque de Coches Remolcados Clase Unica Cabina]]+TDC_InfraMR[[#This Row],[B.04.4 - Parque de Coches Remolcados de Larga Distancia (Turista+Pullman)]]+TDC_InfraMR[[#This Row],[B.04.5 - Parque de Coches Remolcados para Servicios Especiales (Cartoneros)]]</f>
        <v>0</v>
      </c>
      <c r="BD143" s="1">
        <v>2</v>
      </c>
      <c r="BE143" s="1">
        <v>0</v>
      </c>
      <c r="BF143" s="16">
        <v>1435</v>
      </c>
    </row>
    <row r="144" spans="1:58">
      <c r="A144" s="1">
        <v>2004</v>
      </c>
      <c r="B144" s="1" t="s">
        <v>125</v>
      </c>
      <c r="C144" s="12">
        <v>0</v>
      </c>
      <c r="D144" s="12">
        <v>0</v>
      </c>
      <c r="E144" s="12">
        <v>0</v>
      </c>
      <c r="F144" s="12">
        <v>15.3</v>
      </c>
      <c r="G144" s="12">
        <f t="shared" si="14"/>
        <v>15.3</v>
      </c>
      <c r="H144" s="12">
        <f>+TDC_InfraMR[[#This Row],[Total Líneas de Explotación ]]</f>
        <v>15.3</v>
      </c>
      <c r="I144" s="12">
        <v>15.3</v>
      </c>
      <c r="J144" s="12">
        <v>0</v>
      </c>
      <c r="K144" s="12">
        <v>0</v>
      </c>
      <c r="L144" s="12">
        <v>30.6</v>
      </c>
      <c r="M144" s="12">
        <v>1.04</v>
      </c>
      <c r="N144" s="12">
        <f>+TDC_InfraMR[[#This Row],[A.03.1 -  Longitud de Vías de Explotación No Electrificadas Troncales y Ramales (vía principal) (km)]]+TDC_InfraMR[[#This Row],[A.04.1 -  Longitud de Vías de Explotación Electrificadas Troncales y Ramales (vía principal) (km)]]</f>
        <v>30.6</v>
      </c>
      <c r="O144" s="12">
        <f>+TDC_InfraMR[[#This Row],[Total Vías (excluido Auxiliares)]]</f>
        <v>30.6</v>
      </c>
      <c r="P144" s="1">
        <v>11</v>
      </c>
      <c r="Q144" s="1">
        <v>0</v>
      </c>
      <c r="R144" s="1">
        <v>0</v>
      </c>
      <c r="S144" s="1">
        <f t="shared" si="11"/>
        <v>11</v>
      </c>
      <c r="T144" s="1">
        <v>0</v>
      </c>
      <c r="U144" s="1">
        <v>36</v>
      </c>
      <c r="V144" s="1">
        <v>0</v>
      </c>
      <c r="W144" s="1">
        <v>0</v>
      </c>
      <c r="X144" s="1">
        <v>0</v>
      </c>
      <c r="Y144" s="1">
        <f t="shared" si="15"/>
        <v>36</v>
      </c>
      <c r="Z144" s="1">
        <v>6</v>
      </c>
      <c r="AA144" s="1">
        <v>2</v>
      </c>
      <c r="AB144" s="1">
        <f>+TDC_InfraMR[[#This Row],[Total Pasos Vehiculares a Nivel]]</f>
        <v>36</v>
      </c>
      <c r="AC144" s="1">
        <f t="shared" si="16"/>
        <v>44</v>
      </c>
      <c r="AD144" s="1">
        <v>0</v>
      </c>
      <c r="AE144" s="1">
        <v>9</v>
      </c>
      <c r="AF144" s="1">
        <v>16</v>
      </c>
      <c r="AG144" s="1">
        <f t="shared" si="17"/>
        <v>25</v>
      </c>
      <c r="AH144" s="13">
        <v>15.3</v>
      </c>
      <c r="AI144" s="13">
        <v>0</v>
      </c>
      <c r="AJ144" s="13">
        <v>0</v>
      </c>
      <c r="AK144" s="13">
        <f t="shared" si="12"/>
        <v>15.3</v>
      </c>
      <c r="AL144" s="1">
        <v>0</v>
      </c>
      <c r="AM144" s="1">
        <v>0</v>
      </c>
      <c r="AN144" s="1">
        <v>0</v>
      </c>
      <c r="AO144" s="1">
        <f t="shared" si="13"/>
        <v>0</v>
      </c>
      <c r="AP144" s="1">
        <v>18</v>
      </c>
      <c r="AQ144" s="1">
        <v>0</v>
      </c>
      <c r="AR144" s="1">
        <v>0</v>
      </c>
      <c r="AS144" s="1">
        <f>+TDC_InfraMR[[#This Row],[B.02.1 - Parque de Coches Eléctricos Motrices]]+TDC_InfraMR[[#This Row],[B.02.2 - Parque de Coches Eléctricos Motrices Remolcados Tipo R]]+TDC_InfraMR[[#This Row],[B.02.3 - Parque de Coches Eléctricos Motrices Tipo R]]</f>
        <v>18</v>
      </c>
      <c r="AT144" s="1">
        <v>0</v>
      </c>
      <c r="AU144" s="1">
        <v>0</v>
      </c>
      <c r="AV144" s="1">
        <v>0</v>
      </c>
      <c r="AW144" s="1">
        <f>+TDC_InfraMR[[#This Row],[B.03.1 - Parque de Coches Motores Motrices Remolcados]]+TDC_InfraMR[[#This Row],[B.03.2 - Parque de Coches Motores Motrices Intermedios]]+TDC_InfraMR[[#This Row],[B.03.3 - Parque de Coches Motores Motrices Cabina]]</f>
        <v>0</v>
      </c>
      <c r="AX144" s="1">
        <v>0</v>
      </c>
      <c r="AY144" s="1">
        <v>0</v>
      </c>
      <c r="AZ144" s="1">
        <v>0</v>
      </c>
      <c r="BA144" s="1">
        <v>0</v>
      </c>
      <c r="BB144" s="1">
        <v>0</v>
      </c>
      <c r="BC144" s="1">
        <f>+TDC_InfraMR[[#This Row],[B.04.1 - Parque de Coches Remolcados Clase Unica]]+TDC_InfraMR[[#This Row],[B.04.2 - Parque de Coches Remolcados Clase Unica Furgón]]+TDC_InfraMR[[#This Row],[B.04.3 - Parque de Coches Remolcados Clase Unica Cabina]]+TDC_InfraMR[[#This Row],[B.04.4 - Parque de Coches Remolcados de Larga Distancia (Turista+Pullman)]]+TDC_InfraMR[[#This Row],[B.04.5 - Parque de Coches Remolcados para Servicios Especiales (Cartoneros)]]</f>
        <v>0</v>
      </c>
      <c r="BD144" s="1">
        <v>2</v>
      </c>
      <c r="BE144" s="1">
        <v>0</v>
      </c>
      <c r="BF144" s="16">
        <v>1435</v>
      </c>
    </row>
    <row r="145" spans="1:58">
      <c r="A145" s="1">
        <v>2004</v>
      </c>
      <c r="B145" s="1" t="s">
        <v>126</v>
      </c>
      <c r="C145" s="12">
        <v>0</v>
      </c>
      <c r="D145" s="12">
        <v>0</v>
      </c>
      <c r="E145" s="12">
        <v>0</v>
      </c>
      <c r="F145" s="12">
        <v>15.3</v>
      </c>
      <c r="G145" s="12">
        <f t="shared" si="14"/>
        <v>15.3</v>
      </c>
      <c r="H145" s="12">
        <f>+TDC_InfraMR[[#This Row],[Total Líneas de Explotación ]]</f>
        <v>15.3</v>
      </c>
      <c r="I145" s="12">
        <v>15.3</v>
      </c>
      <c r="J145" s="12">
        <v>0</v>
      </c>
      <c r="K145" s="12">
        <v>0</v>
      </c>
      <c r="L145" s="12">
        <v>30.6</v>
      </c>
      <c r="M145" s="12">
        <v>1.04</v>
      </c>
      <c r="N145" s="12">
        <f>+TDC_InfraMR[[#This Row],[A.03.1 -  Longitud de Vías de Explotación No Electrificadas Troncales y Ramales (vía principal) (km)]]+TDC_InfraMR[[#This Row],[A.04.1 -  Longitud de Vías de Explotación Electrificadas Troncales y Ramales (vía principal) (km)]]</f>
        <v>30.6</v>
      </c>
      <c r="O145" s="12">
        <f>+TDC_InfraMR[[#This Row],[Total Vías (excluido Auxiliares)]]</f>
        <v>30.6</v>
      </c>
      <c r="P145" s="1">
        <v>11</v>
      </c>
      <c r="Q145" s="1">
        <v>0</v>
      </c>
      <c r="R145" s="1">
        <v>0</v>
      </c>
      <c r="S145" s="1">
        <f t="shared" si="11"/>
        <v>11</v>
      </c>
      <c r="T145" s="1">
        <v>0</v>
      </c>
      <c r="U145" s="1">
        <v>36</v>
      </c>
      <c r="V145" s="1">
        <v>0</v>
      </c>
      <c r="W145" s="1">
        <v>0</v>
      </c>
      <c r="X145" s="1">
        <v>0</v>
      </c>
      <c r="Y145" s="1">
        <f t="shared" si="15"/>
        <v>36</v>
      </c>
      <c r="Z145" s="1">
        <v>6</v>
      </c>
      <c r="AA145" s="1">
        <v>2</v>
      </c>
      <c r="AB145" s="1">
        <f>+TDC_InfraMR[[#This Row],[Total Pasos Vehiculares a Nivel]]</f>
        <v>36</v>
      </c>
      <c r="AC145" s="1">
        <f t="shared" si="16"/>
        <v>44</v>
      </c>
      <c r="AD145" s="1">
        <v>0</v>
      </c>
      <c r="AE145" s="1">
        <v>9</v>
      </c>
      <c r="AF145" s="1">
        <v>16</v>
      </c>
      <c r="AG145" s="1">
        <f t="shared" si="17"/>
        <v>25</v>
      </c>
      <c r="AH145" s="13">
        <v>15.3</v>
      </c>
      <c r="AI145" s="13">
        <v>0</v>
      </c>
      <c r="AJ145" s="13">
        <v>0</v>
      </c>
      <c r="AK145" s="13">
        <f t="shared" si="12"/>
        <v>15.3</v>
      </c>
      <c r="AL145" s="1">
        <v>0</v>
      </c>
      <c r="AM145" s="1">
        <v>0</v>
      </c>
      <c r="AN145" s="1">
        <v>0</v>
      </c>
      <c r="AO145" s="1">
        <f t="shared" si="13"/>
        <v>0</v>
      </c>
      <c r="AP145" s="1">
        <v>18</v>
      </c>
      <c r="AQ145" s="1">
        <v>0</v>
      </c>
      <c r="AR145" s="1">
        <v>0</v>
      </c>
      <c r="AS145" s="1">
        <f>+TDC_InfraMR[[#This Row],[B.02.1 - Parque de Coches Eléctricos Motrices]]+TDC_InfraMR[[#This Row],[B.02.2 - Parque de Coches Eléctricos Motrices Remolcados Tipo R]]+TDC_InfraMR[[#This Row],[B.02.3 - Parque de Coches Eléctricos Motrices Tipo R]]</f>
        <v>18</v>
      </c>
      <c r="AT145" s="1">
        <v>0</v>
      </c>
      <c r="AU145" s="1">
        <v>0</v>
      </c>
      <c r="AV145" s="1">
        <v>0</v>
      </c>
      <c r="AW145" s="1">
        <f>+TDC_InfraMR[[#This Row],[B.03.1 - Parque de Coches Motores Motrices Remolcados]]+TDC_InfraMR[[#This Row],[B.03.2 - Parque de Coches Motores Motrices Intermedios]]+TDC_InfraMR[[#This Row],[B.03.3 - Parque de Coches Motores Motrices Cabina]]</f>
        <v>0</v>
      </c>
      <c r="AX145" s="1">
        <v>0</v>
      </c>
      <c r="AY145" s="1">
        <v>0</v>
      </c>
      <c r="AZ145" s="1">
        <v>0</v>
      </c>
      <c r="BA145" s="1">
        <v>0</v>
      </c>
      <c r="BB145" s="1">
        <v>0</v>
      </c>
      <c r="BC145" s="1">
        <f>+TDC_InfraMR[[#This Row],[B.04.1 - Parque de Coches Remolcados Clase Unica]]+TDC_InfraMR[[#This Row],[B.04.2 - Parque de Coches Remolcados Clase Unica Furgón]]+TDC_InfraMR[[#This Row],[B.04.3 - Parque de Coches Remolcados Clase Unica Cabina]]+TDC_InfraMR[[#This Row],[B.04.4 - Parque de Coches Remolcados de Larga Distancia (Turista+Pullman)]]+TDC_InfraMR[[#This Row],[B.04.5 - Parque de Coches Remolcados para Servicios Especiales (Cartoneros)]]</f>
        <v>0</v>
      </c>
      <c r="BD145" s="1">
        <v>2</v>
      </c>
      <c r="BE145" s="1">
        <v>0</v>
      </c>
      <c r="BF145" s="16">
        <v>1435</v>
      </c>
    </row>
    <row r="146" spans="1:58">
      <c r="A146" s="1">
        <v>2005</v>
      </c>
      <c r="B146" s="1" t="s">
        <v>115</v>
      </c>
      <c r="C146" s="12">
        <v>0</v>
      </c>
      <c r="D146" s="12">
        <v>0</v>
      </c>
      <c r="E146" s="12">
        <v>0</v>
      </c>
      <c r="F146" s="12">
        <v>15.3</v>
      </c>
      <c r="G146" s="12">
        <f t="shared" si="14"/>
        <v>15.3</v>
      </c>
      <c r="H146" s="12">
        <f>+TDC_InfraMR[[#This Row],[Total Líneas de Explotación ]]</f>
        <v>15.3</v>
      </c>
      <c r="I146" s="12">
        <v>15.3</v>
      </c>
      <c r="J146" s="12">
        <v>0</v>
      </c>
      <c r="K146" s="12">
        <v>0</v>
      </c>
      <c r="L146" s="12">
        <v>30.6</v>
      </c>
      <c r="M146" s="12">
        <v>1.04</v>
      </c>
      <c r="N146" s="12">
        <f>+TDC_InfraMR[[#This Row],[A.03.1 -  Longitud de Vías de Explotación No Electrificadas Troncales y Ramales (vía principal) (km)]]+TDC_InfraMR[[#This Row],[A.04.1 -  Longitud de Vías de Explotación Electrificadas Troncales y Ramales (vía principal) (km)]]</f>
        <v>30.6</v>
      </c>
      <c r="O146" s="12">
        <f>+TDC_InfraMR[[#This Row],[Total Vías (excluido Auxiliares)]]</f>
        <v>30.6</v>
      </c>
      <c r="P146" s="1">
        <v>11</v>
      </c>
      <c r="Q146" s="1">
        <v>0</v>
      </c>
      <c r="R146" s="1">
        <v>0</v>
      </c>
      <c r="S146" s="1">
        <f t="shared" si="11"/>
        <v>11</v>
      </c>
      <c r="T146" s="1">
        <v>0</v>
      </c>
      <c r="U146" s="1">
        <v>36</v>
      </c>
      <c r="V146" s="1">
        <v>0</v>
      </c>
      <c r="W146" s="1">
        <v>0</v>
      </c>
      <c r="X146" s="1">
        <v>0</v>
      </c>
      <c r="Y146" s="1">
        <f t="shared" si="15"/>
        <v>36</v>
      </c>
      <c r="Z146" s="1">
        <v>6</v>
      </c>
      <c r="AA146" s="1">
        <v>2</v>
      </c>
      <c r="AB146" s="1">
        <f>+TDC_InfraMR[[#This Row],[Total Pasos Vehiculares a Nivel]]</f>
        <v>36</v>
      </c>
      <c r="AC146" s="1">
        <f t="shared" si="16"/>
        <v>44</v>
      </c>
      <c r="AD146" s="1">
        <v>0</v>
      </c>
      <c r="AE146" s="1">
        <v>9</v>
      </c>
      <c r="AF146" s="1">
        <v>16</v>
      </c>
      <c r="AG146" s="1">
        <f t="shared" si="17"/>
        <v>25</v>
      </c>
      <c r="AH146" s="13">
        <v>15.3</v>
      </c>
      <c r="AI146" s="13">
        <v>0</v>
      </c>
      <c r="AJ146" s="13">
        <v>0</v>
      </c>
      <c r="AK146" s="13">
        <f t="shared" si="12"/>
        <v>15.3</v>
      </c>
      <c r="AL146" s="1">
        <v>0</v>
      </c>
      <c r="AM146" s="1">
        <v>0</v>
      </c>
      <c r="AN146" s="1">
        <v>0</v>
      </c>
      <c r="AO146" s="1">
        <f t="shared" si="13"/>
        <v>0</v>
      </c>
      <c r="AP146" s="1">
        <v>18</v>
      </c>
      <c r="AQ146" s="1">
        <v>0</v>
      </c>
      <c r="AR146" s="1">
        <v>0</v>
      </c>
      <c r="AS146" s="1">
        <f>+TDC_InfraMR[[#This Row],[B.02.1 - Parque de Coches Eléctricos Motrices]]+TDC_InfraMR[[#This Row],[B.02.2 - Parque de Coches Eléctricos Motrices Remolcados Tipo R]]+TDC_InfraMR[[#This Row],[B.02.3 - Parque de Coches Eléctricos Motrices Tipo R]]</f>
        <v>18</v>
      </c>
      <c r="AT146" s="1">
        <v>0</v>
      </c>
      <c r="AU146" s="1">
        <v>0</v>
      </c>
      <c r="AV146" s="1">
        <v>0</v>
      </c>
      <c r="AW146" s="1">
        <f>+TDC_InfraMR[[#This Row],[B.03.1 - Parque de Coches Motores Motrices Remolcados]]+TDC_InfraMR[[#This Row],[B.03.2 - Parque de Coches Motores Motrices Intermedios]]+TDC_InfraMR[[#This Row],[B.03.3 - Parque de Coches Motores Motrices Cabina]]</f>
        <v>0</v>
      </c>
      <c r="AX146" s="1">
        <v>0</v>
      </c>
      <c r="AY146" s="1">
        <v>0</v>
      </c>
      <c r="AZ146" s="1">
        <v>0</v>
      </c>
      <c r="BA146" s="1">
        <v>0</v>
      </c>
      <c r="BB146" s="1">
        <v>0</v>
      </c>
      <c r="BC146" s="1">
        <f>+TDC_InfraMR[[#This Row],[B.04.1 - Parque de Coches Remolcados Clase Unica]]+TDC_InfraMR[[#This Row],[B.04.2 - Parque de Coches Remolcados Clase Unica Furgón]]+TDC_InfraMR[[#This Row],[B.04.3 - Parque de Coches Remolcados Clase Unica Cabina]]+TDC_InfraMR[[#This Row],[B.04.4 - Parque de Coches Remolcados de Larga Distancia (Turista+Pullman)]]+TDC_InfraMR[[#This Row],[B.04.5 - Parque de Coches Remolcados para Servicios Especiales (Cartoneros)]]</f>
        <v>0</v>
      </c>
      <c r="BD146" s="1">
        <v>2</v>
      </c>
      <c r="BE146" s="1">
        <v>0</v>
      </c>
      <c r="BF146" s="16">
        <v>1435</v>
      </c>
    </row>
    <row r="147" spans="1:58">
      <c r="A147" s="1">
        <v>2005</v>
      </c>
      <c r="B147" s="1" t="s">
        <v>116</v>
      </c>
      <c r="C147" s="12">
        <v>0</v>
      </c>
      <c r="D147" s="12">
        <v>0</v>
      </c>
      <c r="E147" s="12">
        <v>0</v>
      </c>
      <c r="F147" s="12">
        <v>15.3</v>
      </c>
      <c r="G147" s="12">
        <f t="shared" si="14"/>
        <v>15.3</v>
      </c>
      <c r="H147" s="12">
        <f>+TDC_InfraMR[[#This Row],[Total Líneas de Explotación ]]</f>
        <v>15.3</v>
      </c>
      <c r="I147" s="12">
        <v>15.3</v>
      </c>
      <c r="J147" s="12">
        <v>0</v>
      </c>
      <c r="K147" s="12">
        <v>0</v>
      </c>
      <c r="L147" s="12">
        <v>30.6</v>
      </c>
      <c r="M147" s="12">
        <v>1.04</v>
      </c>
      <c r="N147" s="12">
        <f>+TDC_InfraMR[[#This Row],[A.03.1 -  Longitud de Vías de Explotación No Electrificadas Troncales y Ramales (vía principal) (km)]]+TDC_InfraMR[[#This Row],[A.04.1 -  Longitud de Vías de Explotación Electrificadas Troncales y Ramales (vía principal) (km)]]</f>
        <v>30.6</v>
      </c>
      <c r="O147" s="12">
        <f>+TDC_InfraMR[[#This Row],[Total Vías (excluido Auxiliares)]]</f>
        <v>30.6</v>
      </c>
      <c r="P147" s="1">
        <v>11</v>
      </c>
      <c r="Q147" s="1">
        <v>0</v>
      </c>
      <c r="R147" s="1">
        <v>0</v>
      </c>
      <c r="S147" s="1">
        <f t="shared" si="11"/>
        <v>11</v>
      </c>
      <c r="T147" s="1">
        <v>0</v>
      </c>
      <c r="U147" s="1">
        <v>36</v>
      </c>
      <c r="V147" s="1">
        <v>0</v>
      </c>
      <c r="W147" s="1">
        <v>0</v>
      </c>
      <c r="X147" s="1">
        <v>0</v>
      </c>
      <c r="Y147" s="1">
        <f t="shared" si="15"/>
        <v>36</v>
      </c>
      <c r="Z147" s="1">
        <v>6</v>
      </c>
      <c r="AA147" s="1">
        <v>2</v>
      </c>
      <c r="AB147" s="1">
        <f>+TDC_InfraMR[[#This Row],[Total Pasos Vehiculares a Nivel]]</f>
        <v>36</v>
      </c>
      <c r="AC147" s="1">
        <f t="shared" si="16"/>
        <v>44</v>
      </c>
      <c r="AD147" s="1">
        <v>0</v>
      </c>
      <c r="AE147" s="1">
        <v>9</v>
      </c>
      <c r="AF147" s="1">
        <v>16</v>
      </c>
      <c r="AG147" s="1">
        <f t="shared" si="17"/>
        <v>25</v>
      </c>
      <c r="AH147" s="13">
        <v>15.3</v>
      </c>
      <c r="AI147" s="13">
        <v>0</v>
      </c>
      <c r="AJ147" s="13">
        <v>0</v>
      </c>
      <c r="AK147" s="13">
        <f t="shared" si="12"/>
        <v>15.3</v>
      </c>
      <c r="AL147" s="1">
        <v>0</v>
      </c>
      <c r="AM147" s="1">
        <v>0</v>
      </c>
      <c r="AN147" s="1">
        <v>0</v>
      </c>
      <c r="AO147" s="1">
        <f t="shared" si="13"/>
        <v>0</v>
      </c>
      <c r="AP147" s="1">
        <v>18</v>
      </c>
      <c r="AQ147" s="1">
        <v>0</v>
      </c>
      <c r="AR147" s="1">
        <v>0</v>
      </c>
      <c r="AS147" s="1">
        <f>+TDC_InfraMR[[#This Row],[B.02.1 - Parque de Coches Eléctricos Motrices]]+TDC_InfraMR[[#This Row],[B.02.2 - Parque de Coches Eléctricos Motrices Remolcados Tipo R]]+TDC_InfraMR[[#This Row],[B.02.3 - Parque de Coches Eléctricos Motrices Tipo R]]</f>
        <v>18</v>
      </c>
      <c r="AT147" s="1">
        <v>0</v>
      </c>
      <c r="AU147" s="1">
        <v>0</v>
      </c>
      <c r="AV147" s="1">
        <v>0</v>
      </c>
      <c r="AW147" s="1">
        <f>+TDC_InfraMR[[#This Row],[B.03.1 - Parque de Coches Motores Motrices Remolcados]]+TDC_InfraMR[[#This Row],[B.03.2 - Parque de Coches Motores Motrices Intermedios]]+TDC_InfraMR[[#This Row],[B.03.3 - Parque de Coches Motores Motrices Cabina]]</f>
        <v>0</v>
      </c>
      <c r="AX147" s="1">
        <v>0</v>
      </c>
      <c r="AY147" s="1">
        <v>0</v>
      </c>
      <c r="AZ147" s="1">
        <v>0</v>
      </c>
      <c r="BA147" s="1">
        <v>0</v>
      </c>
      <c r="BB147" s="1">
        <v>0</v>
      </c>
      <c r="BC147" s="1">
        <f>+TDC_InfraMR[[#This Row],[B.04.1 - Parque de Coches Remolcados Clase Unica]]+TDC_InfraMR[[#This Row],[B.04.2 - Parque de Coches Remolcados Clase Unica Furgón]]+TDC_InfraMR[[#This Row],[B.04.3 - Parque de Coches Remolcados Clase Unica Cabina]]+TDC_InfraMR[[#This Row],[B.04.4 - Parque de Coches Remolcados de Larga Distancia (Turista+Pullman)]]+TDC_InfraMR[[#This Row],[B.04.5 - Parque de Coches Remolcados para Servicios Especiales (Cartoneros)]]</f>
        <v>0</v>
      </c>
      <c r="BD147" s="1">
        <v>2</v>
      </c>
      <c r="BE147" s="1">
        <v>0</v>
      </c>
      <c r="BF147" s="16">
        <v>1435</v>
      </c>
    </row>
    <row r="148" spans="1:58">
      <c r="A148" s="1">
        <v>2005</v>
      </c>
      <c r="B148" s="1" t="s">
        <v>117</v>
      </c>
      <c r="C148" s="12">
        <v>0</v>
      </c>
      <c r="D148" s="12">
        <v>0</v>
      </c>
      <c r="E148" s="12">
        <v>0</v>
      </c>
      <c r="F148" s="12">
        <v>15.3</v>
      </c>
      <c r="G148" s="12">
        <f t="shared" si="14"/>
        <v>15.3</v>
      </c>
      <c r="H148" s="12">
        <f>+TDC_InfraMR[[#This Row],[Total Líneas de Explotación ]]</f>
        <v>15.3</v>
      </c>
      <c r="I148" s="12">
        <v>15.3</v>
      </c>
      <c r="J148" s="12">
        <v>0</v>
      </c>
      <c r="K148" s="12">
        <v>0</v>
      </c>
      <c r="L148" s="12">
        <v>30.6</v>
      </c>
      <c r="M148" s="12">
        <v>1.04</v>
      </c>
      <c r="N148" s="12">
        <f>+TDC_InfraMR[[#This Row],[A.03.1 -  Longitud de Vías de Explotación No Electrificadas Troncales y Ramales (vía principal) (km)]]+TDC_InfraMR[[#This Row],[A.04.1 -  Longitud de Vías de Explotación Electrificadas Troncales y Ramales (vía principal) (km)]]</f>
        <v>30.6</v>
      </c>
      <c r="O148" s="12">
        <f>+TDC_InfraMR[[#This Row],[Total Vías (excluido Auxiliares)]]</f>
        <v>30.6</v>
      </c>
      <c r="P148" s="1">
        <v>11</v>
      </c>
      <c r="Q148" s="1">
        <v>0</v>
      </c>
      <c r="R148" s="1">
        <v>0</v>
      </c>
      <c r="S148" s="1">
        <f t="shared" si="11"/>
        <v>11</v>
      </c>
      <c r="T148" s="1">
        <v>0</v>
      </c>
      <c r="U148" s="1">
        <v>36</v>
      </c>
      <c r="V148" s="1">
        <v>0</v>
      </c>
      <c r="W148" s="1">
        <v>0</v>
      </c>
      <c r="X148" s="1">
        <v>0</v>
      </c>
      <c r="Y148" s="1">
        <f t="shared" si="15"/>
        <v>36</v>
      </c>
      <c r="Z148" s="1">
        <v>6</v>
      </c>
      <c r="AA148" s="1">
        <v>2</v>
      </c>
      <c r="AB148" s="1">
        <f>+TDC_InfraMR[[#This Row],[Total Pasos Vehiculares a Nivel]]</f>
        <v>36</v>
      </c>
      <c r="AC148" s="1">
        <f t="shared" si="16"/>
        <v>44</v>
      </c>
      <c r="AD148" s="1">
        <v>0</v>
      </c>
      <c r="AE148" s="1">
        <v>9</v>
      </c>
      <c r="AF148" s="1">
        <v>16</v>
      </c>
      <c r="AG148" s="1">
        <f t="shared" si="17"/>
        <v>25</v>
      </c>
      <c r="AH148" s="13">
        <v>15.3</v>
      </c>
      <c r="AI148" s="13">
        <v>0</v>
      </c>
      <c r="AJ148" s="13">
        <v>0</v>
      </c>
      <c r="AK148" s="13">
        <f t="shared" si="12"/>
        <v>15.3</v>
      </c>
      <c r="AL148" s="1">
        <v>0</v>
      </c>
      <c r="AM148" s="1">
        <v>0</v>
      </c>
      <c r="AN148" s="1">
        <v>0</v>
      </c>
      <c r="AO148" s="1">
        <f t="shared" si="13"/>
        <v>0</v>
      </c>
      <c r="AP148" s="1">
        <v>18</v>
      </c>
      <c r="AQ148" s="1">
        <v>0</v>
      </c>
      <c r="AR148" s="1">
        <v>0</v>
      </c>
      <c r="AS148" s="1">
        <f>+TDC_InfraMR[[#This Row],[B.02.1 - Parque de Coches Eléctricos Motrices]]+TDC_InfraMR[[#This Row],[B.02.2 - Parque de Coches Eléctricos Motrices Remolcados Tipo R]]+TDC_InfraMR[[#This Row],[B.02.3 - Parque de Coches Eléctricos Motrices Tipo R]]</f>
        <v>18</v>
      </c>
      <c r="AT148" s="1">
        <v>0</v>
      </c>
      <c r="AU148" s="1">
        <v>0</v>
      </c>
      <c r="AV148" s="1">
        <v>0</v>
      </c>
      <c r="AW148" s="1">
        <f>+TDC_InfraMR[[#This Row],[B.03.1 - Parque de Coches Motores Motrices Remolcados]]+TDC_InfraMR[[#This Row],[B.03.2 - Parque de Coches Motores Motrices Intermedios]]+TDC_InfraMR[[#This Row],[B.03.3 - Parque de Coches Motores Motrices Cabina]]</f>
        <v>0</v>
      </c>
      <c r="AX148" s="1">
        <v>0</v>
      </c>
      <c r="AY148" s="1">
        <v>0</v>
      </c>
      <c r="AZ148" s="1">
        <v>0</v>
      </c>
      <c r="BA148" s="1">
        <v>0</v>
      </c>
      <c r="BB148" s="1">
        <v>0</v>
      </c>
      <c r="BC148" s="1">
        <f>+TDC_InfraMR[[#This Row],[B.04.1 - Parque de Coches Remolcados Clase Unica]]+TDC_InfraMR[[#This Row],[B.04.2 - Parque de Coches Remolcados Clase Unica Furgón]]+TDC_InfraMR[[#This Row],[B.04.3 - Parque de Coches Remolcados Clase Unica Cabina]]+TDC_InfraMR[[#This Row],[B.04.4 - Parque de Coches Remolcados de Larga Distancia (Turista+Pullman)]]+TDC_InfraMR[[#This Row],[B.04.5 - Parque de Coches Remolcados para Servicios Especiales (Cartoneros)]]</f>
        <v>0</v>
      </c>
      <c r="BD148" s="1">
        <v>2</v>
      </c>
      <c r="BE148" s="1">
        <v>0</v>
      </c>
      <c r="BF148" s="16">
        <v>1435</v>
      </c>
    </row>
    <row r="149" spans="1:58">
      <c r="A149" s="1">
        <v>2005</v>
      </c>
      <c r="B149" s="1" t="s">
        <v>118</v>
      </c>
      <c r="C149" s="12">
        <v>0</v>
      </c>
      <c r="D149" s="12">
        <v>0</v>
      </c>
      <c r="E149" s="12">
        <v>0</v>
      </c>
      <c r="F149" s="12">
        <v>15.3</v>
      </c>
      <c r="G149" s="12">
        <f t="shared" si="14"/>
        <v>15.3</v>
      </c>
      <c r="H149" s="12">
        <f>+TDC_InfraMR[[#This Row],[Total Líneas de Explotación ]]</f>
        <v>15.3</v>
      </c>
      <c r="I149" s="12">
        <v>15.3</v>
      </c>
      <c r="J149" s="12">
        <v>0</v>
      </c>
      <c r="K149" s="12">
        <v>0</v>
      </c>
      <c r="L149" s="12">
        <v>30.6</v>
      </c>
      <c r="M149" s="12">
        <v>1.04</v>
      </c>
      <c r="N149" s="12">
        <f>+TDC_InfraMR[[#This Row],[A.03.1 -  Longitud de Vías de Explotación No Electrificadas Troncales y Ramales (vía principal) (km)]]+TDC_InfraMR[[#This Row],[A.04.1 -  Longitud de Vías de Explotación Electrificadas Troncales y Ramales (vía principal) (km)]]</f>
        <v>30.6</v>
      </c>
      <c r="O149" s="12">
        <f>+TDC_InfraMR[[#This Row],[Total Vías (excluido Auxiliares)]]</f>
        <v>30.6</v>
      </c>
      <c r="P149" s="1">
        <v>11</v>
      </c>
      <c r="Q149" s="1">
        <v>0</v>
      </c>
      <c r="R149" s="1">
        <v>0</v>
      </c>
      <c r="S149" s="1">
        <f t="shared" si="11"/>
        <v>11</v>
      </c>
      <c r="T149" s="1">
        <v>0</v>
      </c>
      <c r="U149" s="1">
        <v>36</v>
      </c>
      <c r="V149" s="1">
        <v>0</v>
      </c>
      <c r="W149" s="1">
        <v>0</v>
      </c>
      <c r="X149" s="1">
        <v>0</v>
      </c>
      <c r="Y149" s="1">
        <f t="shared" si="15"/>
        <v>36</v>
      </c>
      <c r="Z149" s="1">
        <v>6</v>
      </c>
      <c r="AA149" s="1">
        <v>2</v>
      </c>
      <c r="AB149" s="1">
        <f>+TDC_InfraMR[[#This Row],[Total Pasos Vehiculares a Nivel]]</f>
        <v>36</v>
      </c>
      <c r="AC149" s="1">
        <f t="shared" si="16"/>
        <v>44</v>
      </c>
      <c r="AD149" s="1">
        <v>0</v>
      </c>
      <c r="AE149" s="1">
        <v>9</v>
      </c>
      <c r="AF149" s="1">
        <v>16</v>
      </c>
      <c r="AG149" s="1">
        <f t="shared" si="17"/>
        <v>25</v>
      </c>
      <c r="AH149" s="13">
        <v>15.3</v>
      </c>
      <c r="AI149" s="13">
        <v>0</v>
      </c>
      <c r="AJ149" s="13">
        <v>0</v>
      </c>
      <c r="AK149" s="13">
        <f t="shared" si="12"/>
        <v>15.3</v>
      </c>
      <c r="AL149" s="1">
        <v>0</v>
      </c>
      <c r="AM149" s="1">
        <v>0</v>
      </c>
      <c r="AN149" s="1">
        <v>0</v>
      </c>
      <c r="AO149" s="1">
        <f t="shared" si="13"/>
        <v>0</v>
      </c>
      <c r="AP149" s="1">
        <v>18</v>
      </c>
      <c r="AQ149" s="1">
        <v>0</v>
      </c>
      <c r="AR149" s="1">
        <v>0</v>
      </c>
      <c r="AS149" s="1">
        <f>+TDC_InfraMR[[#This Row],[B.02.1 - Parque de Coches Eléctricos Motrices]]+TDC_InfraMR[[#This Row],[B.02.2 - Parque de Coches Eléctricos Motrices Remolcados Tipo R]]+TDC_InfraMR[[#This Row],[B.02.3 - Parque de Coches Eléctricos Motrices Tipo R]]</f>
        <v>18</v>
      </c>
      <c r="AT149" s="1">
        <v>0</v>
      </c>
      <c r="AU149" s="1">
        <v>0</v>
      </c>
      <c r="AV149" s="1">
        <v>0</v>
      </c>
      <c r="AW149" s="1">
        <f>+TDC_InfraMR[[#This Row],[B.03.1 - Parque de Coches Motores Motrices Remolcados]]+TDC_InfraMR[[#This Row],[B.03.2 - Parque de Coches Motores Motrices Intermedios]]+TDC_InfraMR[[#This Row],[B.03.3 - Parque de Coches Motores Motrices Cabina]]</f>
        <v>0</v>
      </c>
      <c r="AX149" s="1">
        <v>0</v>
      </c>
      <c r="AY149" s="1">
        <v>0</v>
      </c>
      <c r="AZ149" s="1">
        <v>0</v>
      </c>
      <c r="BA149" s="1">
        <v>0</v>
      </c>
      <c r="BB149" s="1">
        <v>0</v>
      </c>
      <c r="BC149" s="1">
        <f>+TDC_InfraMR[[#This Row],[B.04.1 - Parque de Coches Remolcados Clase Unica]]+TDC_InfraMR[[#This Row],[B.04.2 - Parque de Coches Remolcados Clase Unica Furgón]]+TDC_InfraMR[[#This Row],[B.04.3 - Parque de Coches Remolcados Clase Unica Cabina]]+TDC_InfraMR[[#This Row],[B.04.4 - Parque de Coches Remolcados de Larga Distancia (Turista+Pullman)]]+TDC_InfraMR[[#This Row],[B.04.5 - Parque de Coches Remolcados para Servicios Especiales (Cartoneros)]]</f>
        <v>0</v>
      </c>
      <c r="BD149" s="1">
        <v>2</v>
      </c>
      <c r="BE149" s="1">
        <v>0</v>
      </c>
      <c r="BF149" s="16">
        <v>1435</v>
      </c>
    </row>
    <row r="150" spans="1:58">
      <c r="A150" s="1">
        <v>2005</v>
      </c>
      <c r="B150" s="1" t="s">
        <v>119</v>
      </c>
      <c r="C150" s="12">
        <v>0</v>
      </c>
      <c r="D150" s="12">
        <v>0</v>
      </c>
      <c r="E150" s="12">
        <v>0</v>
      </c>
      <c r="F150" s="12">
        <v>15.3</v>
      </c>
      <c r="G150" s="12">
        <f t="shared" si="14"/>
        <v>15.3</v>
      </c>
      <c r="H150" s="12">
        <f>+TDC_InfraMR[[#This Row],[Total Líneas de Explotación ]]</f>
        <v>15.3</v>
      </c>
      <c r="I150" s="12">
        <v>15.3</v>
      </c>
      <c r="J150" s="12">
        <v>0</v>
      </c>
      <c r="K150" s="12">
        <v>0</v>
      </c>
      <c r="L150" s="12">
        <v>30.6</v>
      </c>
      <c r="M150" s="12">
        <v>1.04</v>
      </c>
      <c r="N150" s="12">
        <f>+TDC_InfraMR[[#This Row],[A.03.1 -  Longitud de Vías de Explotación No Electrificadas Troncales y Ramales (vía principal) (km)]]+TDC_InfraMR[[#This Row],[A.04.1 -  Longitud de Vías de Explotación Electrificadas Troncales y Ramales (vía principal) (km)]]</f>
        <v>30.6</v>
      </c>
      <c r="O150" s="12">
        <f>+TDC_InfraMR[[#This Row],[Total Vías (excluido Auxiliares)]]</f>
        <v>30.6</v>
      </c>
      <c r="P150" s="1">
        <v>11</v>
      </c>
      <c r="Q150" s="1">
        <v>0</v>
      </c>
      <c r="R150" s="1">
        <v>0</v>
      </c>
      <c r="S150" s="1">
        <f t="shared" si="11"/>
        <v>11</v>
      </c>
      <c r="T150" s="1">
        <v>0</v>
      </c>
      <c r="U150" s="1">
        <v>36</v>
      </c>
      <c r="V150" s="1">
        <v>0</v>
      </c>
      <c r="W150" s="1">
        <v>0</v>
      </c>
      <c r="X150" s="1">
        <v>0</v>
      </c>
      <c r="Y150" s="1">
        <f t="shared" si="15"/>
        <v>36</v>
      </c>
      <c r="Z150" s="1">
        <v>6</v>
      </c>
      <c r="AA150" s="1">
        <v>2</v>
      </c>
      <c r="AB150" s="1">
        <f>+TDC_InfraMR[[#This Row],[Total Pasos Vehiculares a Nivel]]</f>
        <v>36</v>
      </c>
      <c r="AC150" s="1">
        <f t="shared" si="16"/>
        <v>44</v>
      </c>
      <c r="AD150" s="1">
        <v>0</v>
      </c>
      <c r="AE150" s="1">
        <v>9</v>
      </c>
      <c r="AF150" s="1">
        <v>16</v>
      </c>
      <c r="AG150" s="1">
        <f t="shared" si="17"/>
        <v>25</v>
      </c>
      <c r="AH150" s="13">
        <v>15.3</v>
      </c>
      <c r="AI150" s="13">
        <v>0</v>
      </c>
      <c r="AJ150" s="13">
        <v>0</v>
      </c>
      <c r="AK150" s="13">
        <f t="shared" si="12"/>
        <v>15.3</v>
      </c>
      <c r="AL150" s="1">
        <v>0</v>
      </c>
      <c r="AM150" s="1">
        <v>0</v>
      </c>
      <c r="AN150" s="1">
        <v>0</v>
      </c>
      <c r="AO150" s="1">
        <f t="shared" si="13"/>
        <v>0</v>
      </c>
      <c r="AP150" s="1">
        <v>18</v>
      </c>
      <c r="AQ150" s="1">
        <v>0</v>
      </c>
      <c r="AR150" s="1">
        <v>0</v>
      </c>
      <c r="AS150" s="1">
        <f>+TDC_InfraMR[[#This Row],[B.02.1 - Parque de Coches Eléctricos Motrices]]+TDC_InfraMR[[#This Row],[B.02.2 - Parque de Coches Eléctricos Motrices Remolcados Tipo R]]+TDC_InfraMR[[#This Row],[B.02.3 - Parque de Coches Eléctricos Motrices Tipo R]]</f>
        <v>18</v>
      </c>
      <c r="AT150" s="1">
        <v>0</v>
      </c>
      <c r="AU150" s="1">
        <v>0</v>
      </c>
      <c r="AV150" s="1">
        <v>0</v>
      </c>
      <c r="AW150" s="1">
        <f>+TDC_InfraMR[[#This Row],[B.03.1 - Parque de Coches Motores Motrices Remolcados]]+TDC_InfraMR[[#This Row],[B.03.2 - Parque de Coches Motores Motrices Intermedios]]+TDC_InfraMR[[#This Row],[B.03.3 - Parque de Coches Motores Motrices Cabina]]</f>
        <v>0</v>
      </c>
      <c r="AX150" s="1">
        <v>0</v>
      </c>
      <c r="AY150" s="1">
        <v>0</v>
      </c>
      <c r="AZ150" s="1">
        <v>0</v>
      </c>
      <c r="BA150" s="1">
        <v>0</v>
      </c>
      <c r="BB150" s="1">
        <v>0</v>
      </c>
      <c r="BC150" s="1">
        <f>+TDC_InfraMR[[#This Row],[B.04.1 - Parque de Coches Remolcados Clase Unica]]+TDC_InfraMR[[#This Row],[B.04.2 - Parque de Coches Remolcados Clase Unica Furgón]]+TDC_InfraMR[[#This Row],[B.04.3 - Parque de Coches Remolcados Clase Unica Cabina]]+TDC_InfraMR[[#This Row],[B.04.4 - Parque de Coches Remolcados de Larga Distancia (Turista+Pullman)]]+TDC_InfraMR[[#This Row],[B.04.5 - Parque de Coches Remolcados para Servicios Especiales (Cartoneros)]]</f>
        <v>0</v>
      </c>
      <c r="BD150" s="1">
        <v>2</v>
      </c>
      <c r="BE150" s="1">
        <v>0</v>
      </c>
      <c r="BF150" s="16">
        <v>1435</v>
      </c>
    </row>
    <row r="151" spans="1:58">
      <c r="A151" s="1">
        <v>2005</v>
      </c>
      <c r="B151" s="1" t="s">
        <v>120</v>
      </c>
      <c r="C151" s="12">
        <v>0</v>
      </c>
      <c r="D151" s="12">
        <v>0</v>
      </c>
      <c r="E151" s="12">
        <v>0</v>
      </c>
      <c r="F151" s="12">
        <v>15.3</v>
      </c>
      <c r="G151" s="12">
        <f t="shared" si="14"/>
        <v>15.3</v>
      </c>
      <c r="H151" s="12">
        <f>+TDC_InfraMR[[#This Row],[Total Líneas de Explotación ]]</f>
        <v>15.3</v>
      </c>
      <c r="I151" s="12">
        <v>15.3</v>
      </c>
      <c r="J151" s="12">
        <v>0</v>
      </c>
      <c r="K151" s="12">
        <v>0</v>
      </c>
      <c r="L151" s="12">
        <v>30.6</v>
      </c>
      <c r="M151" s="12">
        <v>1.04</v>
      </c>
      <c r="N151" s="12">
        <f>+TDC_InfraMR[[#This Row],[A.03.1 -  Longitud de Vías de Explotación No Electrificadas Troncales y Ramales (vía principal) (km)]]+TDC_InfraMR[[#This Row],[A.04.1 -  Longitud de Vías de Explotación Electrificadas Troncales y Ramales (vía principal) (km)]]</f>
        <v>30.6</v>
      </c>
      <c r="O151" s="12">
        <f>+TDC_InfraMR[[#This Row],[Total Vías (excluido Auxiliares)]]</f>
        <v>30.6</v>
      </c>
      <c r="P151" s="1">
        <v>11</v>
      </c>
      <c r="Q151" s="1">
        <v>0</v>
      </c>
      <c r="R151" s="1">
        <v>0</v>
      </c>
      <c r="S151" s="1">
        <f t="shared" si="11"/>
        <v>11</v>
      </c>
      <c r="T151" s="1">
        <v>0</v>
      </c>
      <c r="U151" s="1">
        <v>36</v>
      </c>
      <c r="V151" s="1">
        <v>0</v>
      </c>
      <c r="W151" s="1">
        <v>0</v>
      </c>
      <c r="X151" s="1">
        <v>0</v>
      </c>
      <c r="Y151" s="1">
        <f t="shared" si="15"/>
        <v>36</v>
      </c>
      <c r="Z151" s="1">
        <v>6</v>
      </c>
      <c r="AA151" s="1">
        <v>2</v>
      </c>
      <c r="AB151" s="1">
        <f>+TDC_InfraMR[[#This Row],[Total Pasos Vehiculares a Nivel]]</f>
        <v>36</v>
      </c>
      <c r="AC151" s="1">
        <f t="shared" si="16"/>
        <v>44</v>
      </c>
      <c r="AD151" s="1">
        <v>0</v>
      </c>
      <c r="AE151" s="1">
        <v>9</v>
      </c>
      <c r="AF151" s="1">
        <v>16</v>
      </c>
      <c r="AG151" s="1">
        <f t="shared" si="17"/>
        <v>25</v>
      </c>
      <c r="AH151" s="13">
        <v>15.3</v>
      </c>
      <c r="AI151" s="13">
        <v>0</v>
      </c>
      <c r="AJ151" s="13">
        <v>0</v>
      </c>
      <c r="AK151" s="13">
        <f t="shared" si="12"/>
        <v>15.3</v>
      </c>
      <c r="AL151" s="1">
        <v>0</v>
      </c>
      <c r="AM151" s="1">
        <v>0</v>
      </c>
      <c r="AN151" s="1">
        <v>0</v>
      </c>
      <c r="AO151" s="1">
        <f t="shared" si="13"/>
        <v>0</v>
      </c>
      <c r="AP151" s="1">
        <v>18</v>
      </c>
      <c r="AQ151" s="1">
        <v>0</v>
      </c>
      <c r="AR151" s="1">
        <v>0</v>
      </c>
      <c r="AS151" s="1">
        <f>+TDC_InfraMR[[#This Row],[B.02.1 - Parque de Coches Eléctricos Motrices]]+TDC_InfraMR[[#This Row],[B.02.2 - Parque de Coches Eléctricos Motrices Remolcados Tipo R]]+TDC_InfraMR[[#This Row],[B.02.3 - Parque de Coches Eléctricos Motrices Tipo R]]</f>
        <v>18</v>
      </c>
      <c r="AT151" s="1">
        <v>0</v>
      </c>
      <c r="AU151" s="1">
        <v>0</v>
      </c>
      <c r="AV151" s="1">
        <v>0</v>
      </c>
      <c r="AW151" s="1">
        <f>+TDC_InfraMR[[#This Row],[B.03.1 - Parque de Coches Motores Motrices Remolcados]]+TDC_InfraMR[[#This Row],[B.03.2 - Parque de Coches Motores Motrices Intermedios]]+TDC_InfraMR[[#This Row],[B.03.3 - Parque de Coches Motores Motrices Cabina]]</f>
        <v>0</v>
      </c>
      <c r="AX151" s="1">
        <v>0</v>
      </c>
      <c r="AY151" s="1">
        <v>0</v>
      </c>
      <c r="AZ151" s="1">
        <v>0</v>
      </c>
      <c r="BA151" s="1">
        <v>0</v>
      </c>
      <c r="BB151" s="1">
        <v>0</v>
      </c>
      <c r="BC151" s="1">
        <f>+TDC_InfraMR[[#This Row],[B.04.1 - Parque de Coches Remolcados Clase Unica]]+TDC_InfraMR[[#This Row],[B.04.2 - Parque de Coches Remolcados Clase Unica Furgón]]+TDC_InfraMR[[#This Row],[B.04.3 - Parque de Coches Remolcados Clase Unica Cabina]]+TDC_InfraMR[[#This Row],[B.04.4 - Parque de Coches Remolcados de Larga Distancia (Turista+Pullman)]]+TDC_InfraMR[[#This Row],[B.04.5 - Parque de Coches Remolcados para Servicios Especiales (Cartoneros)]]</f>
        <v>0</v>
      </c>
      <c r="BD151" s="1">
        <v>2</v>
      </c>
      <c r="BE151" s="1">
        <v>0</v>
      </c>
      <c r="BF151" s="16">
        <v>1435</v>
      </c>
    </row>
    <row r="152" spans="1:58">
      <c r="A152" s="1">
        <v>2005</v>
      </c>
      <c r="B152" s="1" t="s">
        <v>121</v>
      </c>
      <c r="C152" s="12">
        <v>0</v>
      </c>
      <c r="D152" s="12">
        <v>0</v>
      </c>
      <c r="E152" s="12">
        <v>0</v>
      </c>
      <c r="F152" s="12">
        <v>15.3</v>
      </c>
      <c r="G152" s="12">
        <f t="shared" si="14"/>
        <v>15.3</v>
      </c>
      <c r="H152" s="12">
        <f>+TDC_InfraMR[[#This Row],[Total Líneas de Explotación ]]</f>
        <v>15.3</v>
      </c>
      <c r="I152" s="12">
        <v>15.3</v>
      </c>
      <c r="J152" s="12">
        <v>0</v>
      </c>
      <c r="K152" s="12">
        <v>0</v>
      </c>
      <c r="L152" s="12">
        <v>30.6</v>
      </c>
      <c r="M152" s="12">
        <v>1.04</v>
      </c>
      <c r="N152" s="12">
        <f>+TDC_InfraMR[[#This Row],[A.03.1 -  Longitud de Vías de Explotación No Electrificadas Troncales y Ramales (vía principal) (km)]]+TDC_InfraMR[[#This Row],[A.04.1 -  Longitud de Vías de Explotación Electrificadas Troncales y Ramales (vía principal) (km)]]</f>
        <v>30.6</v>
      </c>
      <c r="O152" s="12">
        <f>+TDC_InfraMR[[#This Row],[Total Vías (excluido Auxiliares)]]</f>
        <v>30.6</v>
      </c>
      <c r="P152" s="1">
        <v>11</v>
      </c>
      <c r="Q152" s="1">
        <v>0</v>
      </c>
      <c r="R152" s="1">
        <v>0</v>
      </c>
      <c r="S152" s="1">
        <f t="shared" si="11"/>
        <v>11</v>
      </c>
      <c r="T152" s="1">
        <v>0</v>
      </c>
      <c r="U152" s="1">
        <v>36</v>
      </c>
      <c r="V152" s="1">
        <v>0</v>
      </c>
      <c r="W152" s="1">
        <v>0</v>
      </c>
      <c r="X152" s="1">
        <v>0</v>
      </c>
      <c r="Y152" s="1">
        <f t="shared" si="15"/>
        <v>36</v>
      </c>
      <c r="Z152" s="1">
        <v>6</v>
      </c>
      <c r="AA152" s="1">
        <v>2</v>
      </c>
      <c r="AB152" s="1">
        <f>+TDC_InfraMR[[#This Row],[Total Pasos Vehiculares a Nivel]]</f>
        <v>36</v>
      </c>
      <c r="AC152" s="1">
        <f t="shared" si="16"/>
        <v>44</v>
      </c>
      <c r="AD152" s="1">
        <v>0</v>
      </c>
      <c r="AE152" s="1">
        <v>9</v>
      </c>
      <c r="AF152" s="1">
        <v>16</v>
      </c>
      <c r="AG152" s="1">
        <f t="shared" si="17"/>
        <v>25</v>
      </c>
      <c r="AH152" s="13">
        <v>15.3</v>
      </c>
      <c r="AI152" s="13">
        <v>0</v>
      </c>
      <c r="AJ152" s="13">
        <v>0</v>
      </c>
      <c r="AK152" s="13">
        <f t="shared" si="12"/>
        <v>15.3</v>
      </c>
      <c r="AL152" s="1">
        <v>0</v>
      </c>
      <c r="AM152" s="1">
        <v>0</v>
      </c>
      <c r="AN152" s="1">
        <v>0</v>
      </c>
      <c r="AO152" s="1">
        <f t="shared" si="13"/>
        <v>0</v>
      </c>
      <c r="AP152" s="1">
        <v>18</v>
      </c>
      <c r="AQ152" s="1">
        <v>0</v>
      </c>
      <c r="AR152" s="1">
        <v>0</v>
      </c>
      <c r="AS152" s="1">
        <f>+TDC_InfraMR[[#This Row],[B.02.1 - Parque de Coches Eléctricos Motrices]]+TDC_InfraMR[[#This Row],[B.02.2 - Parque de Coches Eléctricos Motrices Remolcados Tipo R]]+TDC_InfraMR[[#This Row],[B.02.3 - Parque de Coches Eléctricos Motrices Tipo R]]</f>
        <v>18</v>
      </c>
      <c r="AT152" s="1">
        <v>0</v>
      </c>
      <c r="AU152" s="1">
        <v>0</v>
      </c>
      <c r="AV152" s="1">
        <v>0</v>
      </c>
      <c r="AW152" s="1">
        <f>+TDC_InfraMR[[#This Row],[B.03.1 - Parque de Coches Motores Motrices Remolcados]]+TDC_InfraMR[[#This Row],[B.03.2 - Parque de Coches Motores Motrices Intermedios]]+TDC_InfraMR[[#This Row],[B.03.3 - Parque de Coches Motores Motrices Cabina]]</f>
        <v>0</v>
      </c>
      <c r="AX152" s="1">
        <v>0</v>
      </c>
      <c r="AY152" s="1">
        <v>0</v>
      </c>
      <c r="AZ152" s="1">
        <v>0</v>
      </c>
      <c r="BA152" s="1">
        <v>0</v>
      </c>
      <c r="BB152" s="1">
        <v>0</v>
      </c>
      <c r="BC152" s="1">
        <f>+TDC_InfraMR[[#This Row],[B.04.1 - Parque de Coches Remolcados Clase Unica]]+TDC_InfraMR[[#This Row],[B.04.2 - Parque de Coches Remolcados Clase Unica Furgón]]+TDC_InfraMR[[#This Row],[B.04.3 - Parque de Coches Remolcados Clase Unica Cabina]]+TDC_InfraMR[[#This Row],[B.04.4 - Parque de Coches Remolcados de Larga Distancia (Turista+Pullman)]]+TDC_InfraMR[[#This Row],[B.04.5 - Parque de Coches Remolcados para Servicios Especiales (Cartoneros)]]</f>
        <v>0</v>
      </c>
      <c r="BD152" s="1">
        <v>2</v>
      </c>
      <c r="BE152" s="1">
        <v>0</v>
      </c>
      <c r="BF152" s="16">
        <v>1435</v>
      </c>
    </row>
    <row r="153" spans="1:58">
      <c r="A153" s="1">
        <v>2005</v>
      </c>
      <c r="B153" s="1" t="s">
        <v>122</v>
      </c>
      <c r="C153" s="12">
        <v>0</v>
      </c>
      <c r="D153" s="12">
        <v>0</v>
      </c>
      <c r="E153" s="12">
        <v>0</v>
      </c>
      <c r="F153" s="12">
        <v>15.3</v>
      </c>
      <c r="G153" s="12">
        <f t="shared" si="14"/>
        <v>15.3</v>
      </c>
      <c r="H153" s="12">
        <f>+TDC_InfraMR[[#This Row],[Total Líneas de Explotación ]]</f>
        <v>15.3</v>
      </c>
      <c r="I153" s="12">
        <v>15.3</v>
      </c>
      <c r="J153" s="12">
        <v>0</v>
      </c>
      <c r="K153" s="12">
        <v>0</v>
      </c>
      <c r="L153" s="12">
        <v>30.6</v>
      </c>
      <c r="M153" s="12">
        <v>1.04</v>
      </c>
      <c r="N153" s="12">
        <f>+TDC_InfraMR[[#This Row],[A.03.1 -  Longitud de Vías de Explotación No Electrificadas Troncales y Ramales (vía principal) (km)]]+TDC_InfraMR[[#This Row],[A.04.1 -  Longitud de Vías de Explotación Electrificadas Troncales y Ramales (vía principal) (km)]]</f>
        <v>30.6</v>
      </c>
      <c r="O153" s="12">
        <f>+TDC_InfraMR[[#This Row],[Total Vías (excluido Auxiliares)]]</f>
        <v>30.6</v>
      </c>
      <c r="P153" s="1">
        <v>11</v>
      </c>
      <c r="Q153" s="1">
        <v>0</v>
      </c>
      <c r="R153" s="1">
        <v>0</v>
      </c>
      <c r="S153" s="1">
        <f t="shared" si="11"/>
        <v>11</v>
      </c>
      <c r="T153" s="1">
        <v>0</v>
      </c>
      <c r="U153" s="1">
        <v>36</v>
      </c>
      <c r="V153" s="1">
        <v>0</v>
      </c>
      <c r="W153" s="1">
        <v>0</v>
      </c>
      <c r="X153" s="1">
        <v>0</v>
      </c>
      <c r="Y153" s="1">
        <f t="shared" si="15"/>
        <v>36</v>
      </c>
      <c r="Z153" s="1">
        <v>6</v>
      </c>
      <c r="AA153" s="1">
        <v>2</v>
      </c>
      <c r="AB153" s="1">
        <f>+TDC_InfraMR[[#This Row],[Total Pasos Vehiculares a Nivel]]</f>
        <v>36</v>
      </c>
      <c r="AC153" s="1">
        <f t="shared" si="16"/>
        <v>44</v>
      </c>
      <c r="AD153" s="1">
        <v>0</v>
      </c>
      <c r="AE153" s="1">
        <v>9</v>
      </c>
      <c r="AF153" s="1">
        <v>16</v>
      </c>
      <c r="AG153" s="1">
        <f t="shared" si="17"/>
        <v>25</v>
      </c>
      <c r="AH153" s="13">
        <v>15.3</v>
      </c>
      <c r="AI153" s="13">
        <v>0</v>
      </c>
      <c r="AJ153" s="13">
        <v>0</v>
      </c>
      <c r="AK153" s="13">
        <f t="shared" si="12"/>
        <v>15.3</v>
      </c>
      <c r="AL153" s="1">
        <v>0</v>
      </c>
      <c r="AM153" s="1">
        <v>0</v>
      </c>
      <c r="AN153" s="1">
        <v>0</v>
      </c>
      <c r="AO153" s="1">
        <f t="shared" si="13"/>
        <v>0</v>
      </c>
      <c r="AP153" s="1">
        <v>18</v>
      </c>
      <c r="AQ153" s="1">
        <v>0</v>
      </c>
      <c r="AR153" s="1">
        <v>0</v>
      </c>
      <c r="AS153" s="1">
        <f>+TDC_InfraMR[[#This Row],[B.02.1 - Parque de Coches Eléctricos Motrices]]+TDC_InfraMR[[#This Row],[B.02.2 - Parque de Coches Eléctricos Motrices Remolcados Tipo R]]+TDC_InfraMR[[#This Row],[B.02.3 - Parque de Coches Eléctricos Motrices Tipo R]]</f>
        <v>18</v>
      </c>
      <c r="AT153" s="1">
        <v>0</v>
      </c>
      <c r="AU153" s="1">
        <v>0</v>
      </c>
      <c r="AV153" s="1">
        <v>0</v>
      </c>
      <c r="AW153" s="1">
        <f>+TDC_InfraMR[[#This Row],[B.03.1 - Parque de Coches Motores Motrices Remolcados]]+TDC_InfraMR[[#This Row],[B.03.2 - Parque de Coches Motores Motrices Intermedios]]+TDC_InfraMR[[#This Row],[B.03.3 - Parque de Coches Motores Motrices Cabina]]</f>
        <v>0</v>
      </c>
      <c r="AX153" s="1">
        <v>0</v>
      </c>
      <c r="AY153" s="1">
        <v>0</v>
      </c>
      <c r="AZ153" s="1">
        <v>0</v>
      </c>
      <c r="BA153" s="1">
        <v>0</v>
      </c>
      <c r="BB153" s="1">
        <v>0</v>
      </c>
      <c r="BC153" s="1">
        <f>+TDC_InfraMR[[#This Row],[B.04.1 - Parque de Coches Remolcados Clase Unica]]+TDC_InfraMR[[#This Row],[B.04.2 - Parque de Coches Remolcados Clase Unica Furgón]]+TDC_InfraMR[[#This Row],[B.04.3 - Parque de Coches Remolcados Clase Unica Cabina]]+TDC_InfraMR[[#This Row],[B.04.4 - Parque de Coches Remolcados de Larga Distancia (Turista+Pullman)]]+TDC_InfraMR[[#This Row],[B.04.5 - Parque de Coches Remolcados para Servicios Especiales (Cartoneros)]]</f>
        <v>0</v>
      </c>
      <c r="BD153" s="1">
        <v>2</v>
      </c>
      <c r="BE153" s="1">
        <v>0</v>
      </c>
      <c r="BF153" s="16">
        <v>1435</v>
      </c>
    </row>
    <row r="154" spans="1:58">
      <c r="A154" s="1">
        <v>2005</v>
      </c>
      <c r="B154" s="1" t="s">
        <v>123</v>
      </c>
      <c r="C154" s="12">
        <v>0</v>
      </c>
      <c r="D154" s="12">
        <v>0</v>
      </c>
      <c r="E154" s="12">
        <v>0</v>
      </c>
      <c r="F154" s="12">
        <v>15.3</v>
      </c>
      <c r="G154" s="12">
        <f t="shared" si="14"/>
        <v>15.3</v>
      </c>
      <c r="H154" s="12">
        <f>+TDC_InfraMR[[#This Row],[Total Líneas de Explotación ]]</f>
        <v>15.3</v>
      </c>
      <c r="I154" s="12">
        <v>15.3</v>
      </c>
      <c r="J154" s="12">
        <v>0</v>
      </c>
      <c r="K154" s="12">
        <v>0</v>
      </c>
      <c r="L154" s="12">
        <v>30.6</v>
      </c>
      <c r="M154" s="12">
        <v>1.04</v>
      </c>
      <c r="N154" s="12">
        <f>+TDC_InfraMR[[#This Row],[A.03.1 -  Longitud de Vías de Explotación No Electrificadas Troncales y Ramales (vía principal) (km)]]+TDC_InfraMR[[#This Row],[A.04.1 -  Longitud de Vías de Explotación Electrificadas Troncales y Ramales (vía principal) (km)]]</f>
        <v>30.6</v>
      </c>
      <c r="O154" s="12">
        <f>+TDC_InfraMR[[#This Row],[Total Vías (excluido Auxiliares)]]</f>
        <v>30.6</v>
      </c>
      <c r="P154" s="1">
        <v>11</v>
      </c>
      <c r="Q154" s="1">
        <v>0</v>
      </c>
      <c r="R154" s="1">
        <v>0</v>
      </c>
      <c r="S154" s="1">
        <f t="shared" si="11"/>
        <v>11</v>
      </c>
      <c r="T154" s="1">
        <v>0</v>
      </c>
      <c r="U154" s="1">
        <v>36</v>
      </c>
      <c r="V154" s="1">
        <v>0</v>
      </c>
      <c r="W154" s="1">
        <v>0</v>
      </c>
      <c r="X154" s="1">
        <v>0</v>
      </c>
      <c r="Y154" s="1">
        <f t="shared" si="15"/>
        <v>36</v>
      </c>
      <c r="Z154" s="1">
        <v>6</v>
      </c>
      <c r="AA154" s="1">
        <v>2</v>
      </c>
      <c r="AB154" s="1">
        <f>+TDC_InfraMR[[#This Row],[Total Pasos Vehiculares a Nivel]]</f>
        <v>36</v>
      </c>
      <c r="AC154" s="1">
        <f t="shared" si="16"/>
        <v>44</v>
      </c>
      <c r="AD154" s="1">
        <v>0</v>
      </c>
      <c r="AE154" s="1">
        <v>9</v>
      </c>
      <c r="AF154" s="1">
        <v>16</v>
      </c>
      <c r="AG154" s="1">
        <f t="shared" si="17"/>
        <v>25</v>
      </c>
      <c r="AH154" s="13">
        <v>15.3</v>
      </c>
      <c r="AI154" s="13">
        <v>0</v>
      </c>
      <c r="AJ154" s="13">
        <v>0</v>
      </c>
      <c r="AK154" s="13">
        <f t="shared" si="12"/>
        <v>15.3</v>
      </c>
      <c r="AL154" s="1">
        <v>0</v>
      </c>
      <c r="AM154" s="1">
        <v>0</v>
      </c>
      <c r="AN154" s="1">
        <v>0</v>
      </c>
      <c r="AO154" s="1">
        <f t="shared" si="13"/>
        <v>0</v>
      </c>
      <c r="AP154" s="1">
        <v>18</v>
      </c>
      <c r="AQ154" s="1">
        <v>0</v>
      </c>
      <c r="AR154" s="1">
        <v>0</v>
      </c>
      <c r="AS154" s="1">
        <f>+TDC_InfraMR[[#This Row],[B.02.1 - Parque de Coches Eléctricos Motrices]]+TDC_InfraMR[[#This Row],[B.02.2 - Parque de Coches Eléctricos Motrices Remolcados Tipo R]]+TDC_InfraMR[[#This Row],[B.02.3 - Parque de Coches Eléctricos Motrices Tipo R]]</f>
        <v>18</v>
      </c>
      <c r="AT154" s="1">
        <v>0</v>
      </c>
      <c r="AU154" s="1">
        <v>0</v>
      </c>
      <c r="AV154" s="1">
        <v>0</v>
      </c>
      <c r="AW154" s="1">
        <f>+TDC_InfraMR[[#This Row],[B.03.1 - Parque de Coches Motores Motrices Remolcados]]+TDC_InfraMR[[#This Row],[B.03.2 - Parque de Coches Motores Motrices Intermedios]]+TDC_InfraMR[[#This Row],[B.03.3 - Parque de Coches Motores Motrices Cabina]]</f>
        <v>0</v>
      </c>
      <c r="AX154" s="1">
        <v>0</v>
      </c>
      <c r="AY154" s="1">
        <v>0</v>
      </c>
      <c r="AZ154" s="1">
        <v>0</v>
      </c>
      <c r="BA154" s="1">
        <v>0</v>
      </c>
      <c r="BB154" s="1">
        <v>0</v>
      </c>
      <c r="BC154" s="1">
        <f>+TDC_InfraMR[[#This Row],[B.04.1 - Parque de Coches Remolcados Clase Unica]]+TDC_InfraMR[[#This Row],[B.04.2 - Parque de Coches Remolcados Clase Unica Furgón]]+TDC_InfraMR[[#This Row],[B.04.3 - Parque de Coches Remolcados Clase Unica Cabina]]+TDC_InfraMR[[#This Row],[B.04.4 - Parque de Coches Remolcados de Larga Distancia (Turista+Pullman)]]+TDC_InfraMR[[#This Row],[B.04.5 - Parque de Coches Remolcados para Servicios Especiales (Cartoneros)]]</f>
        <v>0</v>
      </c>
      <c r="BD154" s="1">
        <v>2</v>
      </c>
      <c r="BE154" s="1">
        <v>0</v>
      </c>
      <c r="BF154" s="16">
        <v>1435</v>
      </c>
    </row>
    <row r="155" spans="1:58">
      <c r="A155" s="1">
        <v>2005</v>
      </c>
      <c r="B155" s="1" t="s">
        <v>124</v>
      </c>
      <c r="C155" s="12">
        <v>0</v>
      </c>
      <c r="D155" s="12">
        <v>0</v>
      </c>
      <c r="E155" s="12">
        <v>0</v>
      </c>
      <c r="F155" s="12">
        <v>15.3</v>
      </c>
      <c r="G155" s="12">
        <f t="shared" si="14"/>
        <v>15.3</v>
      </c>
      <c r="H155" s="12">
        <f>+TDC_InfraMR[[#This Row],[Total Líneas de Explotación ]]</f>
        <v>15.3</v>
      </c>
      <c r="I155" s="12">
        <v>15.3</v>
      </c>
      <c r="J155" s="12">
        <v>0</v>
      </c>
      <c r="K155" s="12">
        <v>0</v>
      </c>
      <c r="L155" s="12">
        <v>30.6</v>
      </c>
      <c r="M155" s="12">
        <v>1.04</v>
      </c>
      <c r="N155" s="12">
        <f>+TDC_InfraMR[[#This Row],[A.03.1 -  Longitud de Vías de Explotación No Electrificadas Troncales y Ramales (vía principal) (km)]]+TDC_InfraMR[[#This Row],[A.04.1 -  Longitud de Vías de Explotación Electrificadas Troncales y Ramales (vía principal) (km)]]</f>
        <v>30.6</v>
      </c>
      <c r="O155" s="12">
        <f>+TDC_InfraMR[[#This Row],[Total Vías (excluido Auxiliares)]]</f>
        <v>30.6</v>
      </c>
      <c r="P155" s="1">
        <v>11</v>
      </c>
      <c r="Q155" s="1">
        <v>0</v>
      </c>
      <c r="R155" s="1">
        <v>0</v>
      </c>
      <c r="S155" s="1">
        <f t="shared" si="11"/>
        <v>11</v>
      </c>
      <c r="T155" s="1">
        <v>0</v>
      </c>
      <c r="U155" s="1">
        <v>36</v>
      </c>
      <c r="V155" s="1">
        <v>0</v>
      </c>
      <c r="W155" s="1">
        <v>0</v>
      </c>
      <c r="X155" s="1">
        <v>0</v>
      </c>
      <c r="Y155" s="1">
        <f t="shared" si="15"/>
        <v>36</v>
      </c>
      <c r="Z155" s="1">
        <v>6</v>
      </c>
      <c r="AA155" s="1">
        <v>2</v>
      </c>
      <c r="AB155" s="1">
        <f>+TDC_InfraMR[[#This Row],[Total Pasos Vehiculares a Nivel]]</f>
        <v>36</v>
      </c>
      <c r="AC155" s="1">
        <f t="shared" si="16"/>
        <v>44</v>
      </c>
      <c r="AD155" s="1">
        <v>0</v>
      </c>
      <c r="AE155" s="1">
        <v>9</v>
      </c>
      <c r="AF155" s="1">
        <v>16</v>
      </c>
      <c r="AG155" s="1">
        <f t="shared" si="17"/>
        <v>25</v>
      </c>
      <c r="AH155" s="13">
        <v>15.3</v>
      </c>
      <c r="AI155" s="13">
        <v>0</v>
      </c>
      <c r="AJ155" s="13">
        <v>0</v>
      </c>
      <c r="AK155" s="13">
        <f t="shared" si="12"/>
        <v>15.3</v>
      </c>
      <c r="AL155" s="1">
        <v>0</v>
      </c>
      <c r="AM155" s="1">
        <v>0</v>
      </c>
      <c r="AN155" s="1">
        <v>0</v>
      </c>
      <c r="AO155" s="1">
        <f t="shared" si="13"/>
        <v>0</v>
      </c>
      <c r="AP155" s="1">
        <v>18</v>
      </c>
      <c r="AQ155" s="1">
        <v>0</v>
      </c>
      <c r="AR155" s="1">
        <v>0</v>
      </c>
      <c r="AS155" s="1">
        <f>+TDC_InfraMR[[#This Row],[B.02.1 - Parque de Coches Eléctricos Motrices]]+TDC_InfraMR[[#This Row],[B.02.2 - Parque de Coches Eléctricos Motrices Remolcados Tipo R]]+TDC_InfraMR[[#This Row],[B.02.3 - Parque de Coches Eléctricos Motrices Tipo R]]</f>
        <v>18</v>
      </c>
      <c r="AT155" s="1">
        <v>0</v>
      </c>
      <c r="AU155" s="1">
        <v>0</v>
      </c>
      <c r="AV155" s="1">
        <v>0</v>
      </c>
      <c r="AW155" s="1">
        <f>+TDC_InfraMR[[#This Row],[B.03.1 - Parque de Coches Motores Motrices Remolcados]]+TDC_InfraMR[[#This Row],[B.03.2 - Parque de Coches Motores Motrices Intermedios]]+TDC_InfraMR[[#This Row],[B.03.3 - Parque de Coches Motores Motrices Cabina]]</f>
        <v>0</v>
      </c>
      <c r="AX155" s="1">
        <v>0</v>
      </c>
      <c r="AY155" s="1">
        <v>0</v>
      </c>
      <c r="AZ155" s="1">
        <v>0</v>
      </c>
      <c r="BA155" s="1">
        <v>0</v>
      </c>
      <c r="BB155" s="1">
        <v>0</v>
      </c>
      <c r="BC155" s="1">
        <f>+TDC_InfraMR[[#This Row],[B.04.1 - Parque de Coches Remolcados Clase Unica]]+TDC_InfraMR[[#This Row],[B.04.2 - Parque de Coches Remolcados Clase Unica Furgón]]+TDC_InfraMR[[#This Row],[B.04.3 - Parque de Coches Remolcados Clase Unica Cabina]]+TDC_InfraMR[[#This Row],[B.04.4 - Parque de Coches Remolcados de Larga Distancia (Turista+Pullman)]]+TDC_InfraMR[[#This Row],[B.04.5 - Parque de Coches Remolcados para Servicios Especiales (Cartoneros)]]</f>
        <v>0</v>
      </c>
      <c r="BD155" s="1">
        <v>2</v>
      </c>
      <c r="BE155" s="1">
        <v>0</v>
      </c>
      <c r="BF155" s="16">
        <v>1435</v>
      </c>
    </row>
    <row r="156" spans="1:58">
      <c r="A156" s="1">
        <v>2005</v>
      </c>
      <c r="B156" s="1" t="s">
        <v>125</v>
      </c>
      <c r="C156" s="12">
        <v>0</v>
      </c>
      <c r="D156" s="12">
        <v>0</v>
      </c>
      <c r="E156" s="12">
        <v>0</v>
      </c>
      <c r="F156" s="12">
        <v>15.3</v>
      </c>
      <c r="G156" s="12">
        <f t="shared" si="14"/>
        <v>15.3</v>
      </c>
      <c r="H156" s="12">
        <f>+TDC_InfraMR[[#This Row],[Total Líneas de Explotación ]]</f>
        <v>15.3</v>
      </c>
      <c r="I156" s="12">
        <v>15.3</v>
      </c>
      <c r="J156" s="12">
        <v>0</v>
      </c>
      <c r="K156" s="12">
        <v>0</v>
      </c>
      <c r="L156" s="12">
        <v>30.6</v>
      </c>
      <c r="M156" s="12">
        <v>1.04</v>
      </c>
      <c r="N156" s="12">
        <f>+TDC_InfraMR[[#This Row],[A.03.1 -  Longitud de Vías de Explotación No Electrificadas Troncales y Ramales (vía principal) (km)]]+TDC_InfraMR[[#This Row],[A.04.1 -  Longitud de Vías de Explotación Electrificadas Troncales y Ramales (vía principal) (km)]]</f>
        <v>30.6</v>
      </c>
      <c r="O156" s="12">
        <f>+TDC_InfraMR[[#This Row],[Total Vías (excluido Auxiliares)]]</f>
        <v>30.6</v>
      </c>
      <c r="P156" s="1">
        <v>11</v>
      </c>
      <c r="Q156" s="1">
        <v>0</v>
      </c>
      <c r="R156" s="1">
        <v>0</v>
      </c>
      <c r="S156" s="1">
        <f t="shared" si="11"/>
        <v>11</v>
      </c>
      <c r="T156" s="1">
        <v>0</v>
      </c>
      <c r="U156" s="1">
        <v>36</v>
      </c>
      <c r="V156" s="1">
        <v>0</v>
      </c>
      <c r="W156" s="1">
        <v>0</v>
      </c>
      <c r="X156" s="1">
        <v>0</v>
      </c>
      <c r="Y156" s="1">
        <f t="shared" si="15"/>
        <v>36</v>
      </c>
      <c r="Z156" s="1">
        <v>6</v>
      </c>
      <c r="AA156" s="1">
        <v>2</v>
      </c>
      <c r="AB156" s="1">
        <f>+TDC_InfraMR[[#This Row],[Total Pasos Vehiculares a Nivel]]</f>
        <v>36</v>
      </c>
      <c r="AC156" s="1">
        <f t="shared" si="16"/>
        <v>44</v>
      </c>
      <c r="AD156" s="1">
        <v>0</v>
      </c>
      <c r="AE156" s="1">
        <v>9</v>
      </c>
      <c r="AF156" s="1">
        <v>16</v>
      </c>
      <c r="AG156" s="1">
        <f t="shared" si="17"/>
        <v>25</v>
      </c>
      <c r="AH156" s="13">
        <v>15.3</v>
      </c>
      <c r="AI156" s="13">
        <v>0</v>
      </c>
      <c r="AJ156" s="13">
        <v>0</v>
      </c>
      <c r="AK156" s="13">
        <f t="shared" si="12"/>
        <v>15.3</v>
      </c>
      <c r="AL156" s="1">
        <v>0</v>
      </c>
      <c r="AM156" s="1">
        <v>0</v>
      </c>
      <c r="AN156" s="1">
        <v>0</v>
      </c>
      <c r="AO156" s="1">
        <f t="shared" si="13"/>
        <v>0</v>
      </c>
      <c r="AP156" s="1">
        <v>18</v>
      </c>
      <c r="AQ156" s="1">
        <v>0</v>
      </c>
      <c r="AR156" s="1">
        <v>0</v>
      </c>
      <c r="AS156" s="1">
        <f>+TDC_InfraMR[[#This Row],[B.02.1 - Parque de Coches Eléctricos Motrices]]+TDC_InfraMR[[#This Row],[B.02.2 - Parque de Coches Eléctricos Motrices Remolcados Tipo R]]+TDC_InfraMR[[#This Row],[B.02.3 - Parque de Coches Eléctricos Motrices Tipo R]]</f>
        <v>18</v>
      </c>
      <c r="AT156" s="1">
        <v>0</v>
      </c>
      <c r="AU156" s="1">
        <v>0</v>
      </c>
      <c r="AV156" s="1">
        <v>0</v>
      </c>
      <c r="AW156" s="1">
        <f>+TDC_InfraMR[[#This Row],[B.03.1 - Parque de Coches Motores Motrices Remolcados]]+TDC_InfraMR[[#This Row],[B.03.2 - Parque de Coches Motores Motrices Intermedios]]+TDC_InfraMR[[#This Row],[B.03.3 - Parque de Coches Motores Motrices Cabina]]</f>
        <v>0</v>
      </c>
      <c r="AX156" s="1">
        <v>0</v>
      </c>
      <c r="AY156" s="1">
        <v>0</v>
      </c>
      <c r="AZ156" s="1">
        <v>0</v>
      </c>
      <c r="BA156" s="1">
        <v>0</v>
      </c>
      <c r="BB156" s="1">
        <v>0</v>
      </c>
      <c r="BC156" s="1">
        <f>+TDC_InfraMR[[#This Row],[B.04.1 - Parque de Coches Remolcados Clase Unica]]+TDC_InfraMR[[#This Row],[B.04.2 - Parque de Coches Remolcados Clase Unica Furgón]]+TDC_InfraMR[[#This Row],[B.04.3 - Parque de Coches Remolcados Clase Unica Cabina]]+TDC_InfraMR[[#This Row],[B.04.4 - Parque de Coches Remolcados de Larga Distancia (Turista+Pullman)]]+TDC_InfraMR[[#This Row],[B.04.5 - Parque de Coches Remolcados para Servicios Especiales (Cartoneros)]]</f>
        <v>0</v>
      </c>
      <c r="BD156" s="1">
        <v>2</v>
      </c>
      <c r="BE156" s="1">
        <v>0</v>
      </c>
      <c r="BF156" s="16">
        <v>1435</v>
      </c>
    </row>
    <row r="157" spans="1:58">
      <c r="A157" s="1">
        <v>2005</v>
      </c>
      <c r="B157" s="1" t="s">
        <v>126</v>
      </c>
      <c r="C157" s="12">
        <v>0</v>
      </c>
      <c r="D157" s="12">
        <v>0</v>
      </c>
      <c r="E157" s="12">
        <v>0</v>
      </c>
      <c r="F157" s="12">
        <v>15.3</v>
      </c>
      <c r="G157" s="12">
        <f t="shared" si="14"/>
        <v>15.3</v>
      </c>
      <c r="H157" s="12">
        <f>+TDC_InfraMR[[#This Row],[Total Líneas de Explotación ]]</f>
        <v>15.3</v>
      </c>
      <c r="I157" s="12">
        <v>15.3</v>
      </c>
      <c r="J157" s="12">
        <v>0</v>
      </c>
      <c r="K157" s="12">
        <v>0</v>
      </c>
      <c r="L157" s="12">
        <v>30.6</v>
      </c>
      <c r="M157" s="12">
        <v>1.04</v>
      </c>
      <c r="N157" s="12">
        <f>+TDC_InfraMR[[#This Row],[A.03.1 -  Longitud de Vías de Explotación No Electrificadas Troncales y Ramales (vía principal) (km)]]+TDC_InfraMR[[#This Row],[A.04.1 -  Longitud de Vías de Explotación Electrificadas Troncales y Ramales (vía principal) (km)]]</f>
        <v>30.6</v>
      </c>
      <c r="O157" s="12">
        <f>+TDC_InfraMR[[#This Row],[Total Vías (excluido Auxiliares)]]</f>
        <v>30.6</v>
      </c>
      <c r="P157" s="1">
        <v>11</v>
      </c>
      <c r="Q157" s="1">
        <v>0</v>
      </c>
      <c r="R157" s="1">
        <v>0</v>
      </c>
      <c r="S157" s="1">
        <f t="shared" ref="S157:S220" si="18">SUM(P157:R157)</f>
        <v>11</v>
      </c>
      <c r="T157" s="1">
        <v>0</v>
      </c>
      <c r="U157" s="1">
        <v>36</v>
      </c>
      <c r="V157" s="1">
        <v>0</v>
      </c>
      <c r="W157" s="1">
        <v>0</v>
      </c>
      <c r="X157" s="1">
        <v>0</v>
      </c>
      <c r="Y157" s="1">
        <f t="shared" si="15"/>
        <v>36</v>
      </c>
      <c r="Z157" s="1">
        <v>6</v>
      </c>
      <c r="AA157" s="1">
        <v>2</v>
      </c>
      <c r="AB157" s="1">
        <f>+TDC_InfraMR[[#This Row],[Total Pasos Vehiculares a Nivel]]</f>
        <v>36</v>
      </c>
      <c r="AC157" s="1">
        <f t="shared" si="16"/>
        <v>44</v>
      </c>
      <c r="AD157" s="1">
        <v>0</v>
      </c>
      <c r="AE157" s="1">
        <v>9</v>
      </c>
      <c r="AF157" s="1">
        <v>16</v>
      </c>
      <c r="AG157" s="1">
        <f t="shared" si="17"/>
        <v>25</v>
      </c>
      <c r="AH157" s="13">
        <v>15.3</v>
      </c>
      <c r="AI157" s="13">
        <v>0</v>
      </c>
      <c r="AJ157" s="13">
        <v>0</v>
      </c>
      <c r="AK157" s="13">
        <f t="shared" ref="AK157:AK220" si="19">SUM(AH157:AJ157)</f>
        <v>15.3</v>
      </c>
      <c r="AL157" s="1">
        <v>0</v>
      </c>
      <c r="AM157" s="1">
        <v>0</v>
      </c>
      <c r="AN157" s="1">
        <v>0</v>
      </c>
      <c r="AO157" s="1">
        <f t="shared" ref="AO157:AO220" si="20">SUM(AL157:AN157)</f>
        <v>0</v>
      </c>
      <c r="AP157" s="1">
        <v>18</v>
      </c>
      <c r="AQ157" s="1">
        <v>0</v>
      </c>
      <c r="AR157" s="1">
        <v>0</v>
      </c>
      <c r="AS157" s="1">
        <f>+TDC_InfraMR[[#This Row],[B.02.1 - Parque de Coches Eléctricos Motrices]]+TDC_InfraMR[[#This Row],[B.02.2 - Parque de Coches Eléctricos Motrices Remolcados Tipo R]]+TDC_InfraMR[[#This Row],[B.02.3 - Parque de Coches Eléctricos Motrices Tipo R]]</f>
        <v>18</v>
      </c>
      <c r="AT157" s="1">
        <v>0</v>
      </c>
      <c r="AU157" s="1">
        <v>0</v>
      </c>
      <c r="AV157" s="1">
        <v>0</v>
      </c>
      <c r="AW157" s="1">
        <f>+TDC_InfraMR[[#This Row],[B.03.1 - Parque de Coches Motores Motrices Remolcados]]+TDC_InfraMR[[#This Row],[B.03.2 - Parque de Coches Motores Motrices Intermedios]]+TDC_InfraMR[[#This Row],[B.03.3 - Parque de Coches Motores Motrices Cabina]]</f>
        <v>0</v>
      </c>
      <c r="AX157" s="1">
        <v>0</v>
      </c>
      <c r="AY157" s="1">
        <v>0</v>
      </c>
      <c r="AZ157" s="1">
        <v>0</v>
      </c>
      <c r="BA157" s="1">
        <v>0</v>
      </c>
      <c r="BB157" s="1">
        <v>0</v>
      </c>
      <c r="BC157" s="1">
        <f>+TDC_InfraMR[[#This Row],[B.04.1 - Parque de Coches Remolcados Clase Unica]]+TDC_InfraMR[[#This Row],[B.04.2 - Parque de Coches Remolcados Clase Unica Furgón]]+TDC_InfraMR[[#This Row],[B.04.3 - Parque de Coches Remolcados Clase Unica Cabina]]+TDC_InfraMR[[#This Row],[B.04.4 - Parque de Coches Remolcados de Larga Distancia (Turista+Pullman)]]+TDC_InfraMR[[#This Row],[B.04.5 - Parque de Coches Remolcados para Servicios Especiales (Cartoneros)]]</f>
        <v>0</v>
      </c>
      <c r="BD157" s="1">
        <v>2</v>
      </c>
      <c r="BE157" s="1">
        <v>0</v>
      </c>
      <c r="BF157" s="16">
        <v>1435</v>
      </c>
    </row>
    <row r="158" spans="1:58">
      <c r="A158" s="1">
        <v>2006</v>
      </c>
      <c r="B158" s="1" t="s">
        <v>115</v>
      </c>
      <c r="C158" s="12">
        <v>0</v>
      </c>
      <c r="D158" s="12">
        <v>0</v>
      </c>
      <c r="E158" s="12">
        <v>0</v>
      </c>
      <c r="F158" s="12">
        <v>15.3</v>
      </c>
      <c r="G158" s="12">
        <f t="shared" si="14"/>
        <v>15.3</v>
      </c>
      <c r="H158" s="12">
        <f>+TDC_InfraMR[[#This Row],[Total Líneas de Explotación ]]</f>
        <v>15.3</v>
      </c>
      <c r="I158" s="12">
        <v>15.3</v>
      </c>
      <c r="J158" s="12">
        <v>0</v>
      </c>
      <c r="K158" s="12">
        <v>0</v>
      </c>
      <c r="L158" s="12">
        <v>30.6</v>
      </c>
      <c r="M158" s="12">
        <v>1.04</v>
      </c>
      <c r="N158" s="12">
        <f>+TDC_InfraMR[[#This Row],[A.03.1 -  Longitud de Vías de Explotación No Electrificadas Troncales y Ramales (vía principal) (km)]]+TDC_InfraMR[[#This Row],[A.04.1 -  Longitud de Vías de Explotación Electrificadas Troncales y Ramales (vía principal) (km)]]</f>
        <v>30.6</v>
      </c>
      <c r="O158" s="12">
        <f>+TDC_InfraMR[[#This Row],[Total Vías (excluido Auxiliares)]]</f>
        <v>30.6</v>
      </c>
      <c r="P158" s="1">
        <v>11</v>
      </c>
      <c r="Q158" s="1">
        <v>0</v>
      </c>
      <c r="R158" s="1">
        <v>0</v>
      </c>
      <c r="S158" s="1">
        <f t="shared" si="18"/>
        <v>11</v>
      </c>
      <c r="T158" s="1">
        <v>0</v>
      </c>
      <c r="U158" s="1">
        <v>36</v>
      </c>
      <c r="V158" s="1">
        <v>0</v>
      </c>
      <c r="W158" s="1">
        <v>0</v>
      </c>
      <c r="X158" s="1">
        <v>0</v>
      </c>
      <c r="Y158" s="1">
        <f t="shared" si="15"/>
        <v>36</v>
      </c>
      <c r="Z158" s="1">
        <v>6</v>
      </c>
      <c r="AA158" s="1">
        <v>2</v>
      </c>
      <c r="AB158" s="1">
        <f>+TDC_InfraMR[[#This Row],[Total Pasos Vehiculares a Nivel]]</f>
        <v>36</v>
      </c>
      <c r="AC158" s="1">
        <f t="shared" si="16"/>
        <v>44</v>
      </c>
      <c r="AD158" s="1">
        <v>0</v>
      </c>
      <c r="AE158" s="1">
        <v>9</v>
      </c>
      <c r="AF158" s="1">
        <v>16</v>
      </c>
      <c r="AG158" s="1">
        <f t="shared" si="17"/>
        <v>25</v>
      </c>
      <c r="AH158" s="13">
        <v>15.3</v>
      </c>
      <c r="AI158" s="13">
        <v>0</v>
      </c>
      <c r="AJ158" s="13">
        <v>0</v>
      </c>
      <c r="AK158" s="13">
        <f t="shared" si="19"/>
        <v>15.3</v>
      </c>
      <c r="AL158" s="1">
        <v>0</v>
      </c>
      <c r="AM158" s="1">
        <v>0</v>
      </c>
      <c r="AN158" s="1">
        <v>0</v>
      </c>
      <c r="AO158" s="1">
        <f t="shared" si="20"/>
        <v>0</v>
      </c>
      <c r="AP158" s="1">
        <v>18</v>
      </c>
      <c r="AQ158" s="1">
        <v>0</v>
      </c>
      <c r="AR158" s="1">
        <v>0</v>
      </c>
      <c r="AS158" s="1">
        <f>+TDC_InfraMR[[#This Row],[B.02.1 - Parque de Coches Eléctricos Motrices]]+TDC_InfraMR[[#This Row],[B.02.2 - Parque de Coches Eléctricos Motrices Remolcados Tipo R]]+TDC_InfraMR[[#This Row],[B.02.3 - Parque de Coches Eléctricos Motrices Tipo R]]</f>
        <v>18</v>
      </c>
      <c r="AT158" s="1">
        <v>0</v>
      </c>
      <c r="AU158" s="1">
        <v>0</v>
      </c>
      <c r="AV158" s="1">
        <v>0</v>
      </c>
      <c r="AW158" s="1">
        <f>+TDC_InfraMR[[#This Row],[B.03.1 - Parque de Coches Motores Motrices Remolcados]]+TDC_InfraMR[[#This Row],[B.03.2 - Parque de Coches Motores Motrices Intermedios]]+TDC_InfraMR[[#This Row],[B.03.3 - Parque de Coches Motores Motrices Cabina]]</f>
        <v>0</v>
      </c>
      <c r="AX158" s="1">
        <v>0</v>
      </c>
      <c r="AY158" s="1">
        <v>0</v>
      </c>
      <c r="AZ158" s="1">
        <v>0</v>
      </c>
      <c r="BA158" s="1">
        <v>0</v>
      </c>
      <c r="BB158" s="1">
        <v>0</v>
      </c>
      <c r="BC158" s="1">
        <f>+TDC_InfraMR[[#This Row],[B.04.1 - Parque de Coches Remolcados Clase Unica]]+TDC_InfraMR[[#This Row],[B.04.2 - Parque de Coches Remolcados Clase Unica Furgón]]+TDC_InfraMR[[#This Row],[B.04.3 - Parque de Coches Remolcados Clase Unica Cabina]]+TDC_InfraMR[[#This Row],[B.04.4 - Parque de Coches Remolcados de Larga Distancia (Turista+Pullman)]]+TDC_InfraMR[[#This Row],[B.04.5 - Parque de Coches Remolcados para Servicios Especiales (Cartoneros)]]</f>
        <v>0</v>
      </c>
      <c r="BD158" s="1">
        <v>2</v>
      </c>
      <c r="BE158" s="1">
        <v>0</v>
      </c>
      <c r="BF158" s="16">
        <v>1435</v>
      </c>
    </row>
    <row r="159" spans="1:58">
      <c r="A159" s="1">
        <v>2006</v>
      </c>
      <c r="B159" s="1" t="s">
        <v>116</v>
      </c>
      <c r="C159" s="12">
        <v>0</v>
      </c>
      <c r="D159" s="12">
        <v>0</v>
      </c>
      <c r="E159" s="12">
        <v>0</v>
      </c>
      <c r="F159" s="12">
        <v>15.3</v>
      </c>
      <c r="G159" s="12">
        <f t="shared" si="14"/>
        <v>15.3</v>
      </c>
      <c r="H159" s="12">
        <f>+TDC_InfraMR[[#This Row],[Total Líneas de Explotación ]]</f>
        <v>15.3</v>
      </c>
      <c r="I159" s="12">
        <v>15.3</v>
      </c>
      <c r="J159" s="12">
        <v>0</v>
      </c>
      <c r="K159" s="12">
        <v>0</v>
      </c>
      <c r="L159" s="12">
        <v>30.6</v>
      </c>
      <c r="M159" s="12">
        <v>1.04</v>
      </c>
      <c r="N159" s="12">
        <f>+TDC_InfraMR[[#This Row],[A.03.1 -  Longitud de Vías de Explotación No Electrificadas Troncales y Ramales (vía principal) (km)]]+TDC_InfraMR[[#This Row],[A.04.1 -  Longitud de Vías de Explotación Electrificadas Troncales y Ramales (vía principal) (km)]]</f>
        <v>30.6</v>
      </c>
      <c r="O159" s="12">
        <f>+TDC_InfraMR[[#This Row],[Total Vías (excluido Auxiliares)]]</f>
        <v>30.6</v>
      </c>
      <c r="P159" s="1">
        <v>11</v>
      </c>
      <c r="Q159" s="1">
        <v>0</v>
      </c>
      <c r="R159" s="1">
        <v>0</v>
      </c>
      <c r="S159" s="1">
        <f t="shared" si="18"/>
        <v>11</v>
      </c>
      <c r="T159" s="1">
        <v>0</v>
      </c>
      <c r="U159" s="1">
        <v>36</v>
      </c>
      <c r="V159" s="1">
        <v>0</v>
      </c>
      <c r="W159" s="1">
        <v>0</v>
      </c>
      <c r="X159" s="1">
        <v>0</v>
      </c>
      <c r="Y159" s="1">
        <f t="shared" si="15"/>
        <v>36</v>
      </c>
      <c r="Z159" s="1">
        <v>6</v>
      </c>
      <c r="AA159" s="1">
        <v>2</v>
      </c>
      <c r="AB159" s="1">
        <f>+TDC_InfraMR[[#This Row],[Total Pasos Vehiculares a Nivel]]</f>
        <v>36</v>
      </c>
      <c r="AC159" s="1">
        <f t="shared" si="16"/>
        <v>44</v>
      </c>
      <c r="AD159" s="1">
        <v>0</v>
      </c>
      <c r="AE159" s="1">
        <v>9</v>
      </c>
      <c r="AF159" s="1">
        <v>16</v>
      </c>
      <c r="AG159" s="1">
        <f t="shared" si="17"/>
        <v>25</v>
      </c>
      <c r="AH159" s="13">
        <v>15.3</v>
      </c>
      <c r="AI159" s="13">
        <v>0</v>
      </c>
      <c r="AJ159" s="13">
        <v>0</v>
      </c>
      <c r="AK159" s="13">
        <f t="shared" si="19"/>
        <v>15.3</v>
      </c>
      <c r="AL159" s="1">
        <v>0</v>
      </c>
      <c r="AM159" s="1">
        <v>0</v>
      </c>
      <c r="AN159" s="1">
        <v>0</v>
      </c>
      <c r="AO159" s="1">
        <f t="shared" si="20"/>
        <v>0</v>
      </c>
      <c r="AP159" s="1">
        <v>18</v>
      </c>
      <c r="AQ159" s="1">
        <v>0</v>
      </c>
      <c r="AR159" s="1">
        <v>0</v>
      </c>
      <c r="AS159" s="1">
        <f>+TDC_InfraMR[[#This Row],[B.02.1 - Parque de Coches Eléctricos Motrices]]+TDC_InfraMR[[#This Row],[B.02.2 - Parque de Coches Eléctricos Motrices Remolcados Tipo R]]+TDC_InfraMR[[#This Row],[B.02.3 - Parque de Coches Eléctricos Motrices Tipo R]]</f>
        <v>18</v>
      </c>
      <c r="AT159" s="1">
        <v>0</v>
      </c>
      <c r="AU159" s="1">
        <v>0</v>
      </c>
      <c r="AV159" s="1">
        <v>0</v>
      </c>
      <c r="AW159" s="1">
        <f>+TDC_InfraMR[[#This Row],[B.03.1 - Parque de Coches Motores Motrices Remolcados]]+TDC_InfraMR[[#This Row],[B.03.2 - Parque de Coches Motores Motrices Intermedios]]+TDC_InfraMR[[#This Row],[B.03.3 - Parque de Coches Motores Motrices Cabina]]</f>
        <v>0</v>
      </c>
      <c r="AX159" s="1">
        <v>0</v>
      </c>
      <c r="AY159" s="1">
        <v>0</v>
      </c>
      <c r="AZ159" s="1">
        <v>0</v>
      </c>
      <c r="BA159" s="1">
        <v>0</v>
      </c>
      <c r="BB159" s="1">
        <v>0</v>
      </c>
      <c r="BC159" s="1">
        <f>+TDC_InfraMR[[#This Row],[B.04.1 - Parque de Coches Remolcados Clase Unica]]+TDC_InfraMR[[#This Row],[B.04.2 - Parque de Coches Remolcados Clase Unica Furgón]]+TDC_InfraMR[[#This Row],[B.04.3 - Parque de Coches Remolcados Clase Unica Cabina]]+TDC_InfraMR[[#This Row],[B.04.4 - Parque de Coches Remolcados de Larga Distancia (Turista+Pullman)]]+TDC_InfraMR[[#This Row],[B.04.5 - Parque de Coches Remolcados para Servicios Especiales (Cartoneros)]]</f>
        <v>0</v>
      </c>
      <c r="BD159" s="1">
        <v>2</v>
      </c>
      <c r="BE159" s="1">
        <v>0</v>
      </c>
      <c r="BF159" s="16">
        <v>1435</v>
      </c>
    </row>
    <row r="160" spans="1:58">
      <c r="A160" s="1">
        <v>2006</v>
      </c>
      <c r="B160" s="1" t="s">
        <v>117</v>
      </c>
      <c r="C160" s="12">
        <v>0</v>
      </c>
      <c r="D160" s="12">
        <v>0</v>
      </c>
      <c r="E160" s="12">
        <v>0</v>
      </c>
      <c r="F160" s="12">
        <v>15.3</v>
      </c>
      <c r="G160" s="12">
        <f t="shared" si="14"/>
        <v>15.3</v>
      </c>
      <c r="H160" s="12">
        <f>+TDC_InfraMR[[#This Row],[Total Líneas de Explotación ]]</f>
        <v>15.3</v>
      </c>
      <c r="I160" s="12">
        <v>15.3</v>
      </c>
      <c r="J160" s="12">
        <v>0</v>
      </c>
      <c r="K160" s="12">
        <v>0</v>
      </c>
      <c r="L160" s="12">
        <v>30.6</v>
      </c>
      <c r="M160" s="12">
        <v>1.04</v>
      </c>
      <c r="N160" s="12">
        <f>+TDC_InfraMR[[#This Row],[A.03.1 -  Longitud de Vías de Explotación No Electrificadas Troncales y Ramales (vía principal) (km)]]+TDC_InfraMR[[#This Row],[A.04.1 -  Longitud de Vías de Explotación Electrificadas Troncales y Ramales (vía principal) (km)]]</f>
        <v>30.6</v>
      </c>
      <c r="O160" s="12">
        <f>+TDC_InfraMR[[#This Row],[Total Vías (excluido Auxiliares)]]</f>
        <v>30.6</v>
      </c>
      <c r="P160" s="1">
        <v>11</v>
      </c>
      <c r="Q160" s="1">
        <v>0</v>
      </c>
      <c r="R160" s="1">
        <v>0</v>
      </c>
      <c r="S160" s="1">
        <f t="shared" si="18"/>
        <v>11</v>
      </c>
      <c r="T160" s="1">
        <v>0</v>
      </c>
      <c r="U160" s="1">
        <v>36</v>
      </c>
      <c r="V160" s="1">
        <v>0</v>
      </c>
      <c r="W160" s="1">
        <v>0</v>
      </c>
      <c r="X160" s="1">
        <v>0</v>
      </c>
      <c r="Y160" s="1">
        <f t="shared" si="15"/>
        <v>36</v>
      </c>
      <c r="Z160" s="1">
        <v>6</v>
      </c>
      <c r="AA160" s="1">
        <v>2</v>
      </c>
      <c r="AB160" s="1">
        <f>+TDC_InfraMR[[#This Row],[Total Pasos Vehiculares a Nivel]]</f>
        <v>36</v>
      </c>
      <c r="AC160" s="1">
        <f t="shared" si="16"/>
        <v>44</v>
      </c>
      <c r="AD160" s="1">
        <v>0</v>
      </c>
      <c r="AE160" s="1">
        <v>9</v>
      </c>
      <c r="AF160" s="1">
        <v>16</v>
      </c>
      <c r="AG160" s="1">
        <f t="shared" si="17"/>
        <v>25</v>
      </c>
      <c r="AH160" s="13">
        <v>15.3</v>
      </c>
      <c r="AI160" s="13">
        <v>0</v>
      </c>
      <c r="AJ160" s="13">
        <v>0</v>
      </c>
      <c r="AK160" s="13">
        <f t="shared" si="19"/>
        <v>15.3</v>
      </c>
      <c r="AL160" s="1">
        <v>0</v>
      </c>
      <c r="AM160" s="1">
        <v>0</v>
      </c>
      <c r="AN160" s="1">
        <v>0</v>
      </c>
      <c r="AO160" s="1">
        <f t="shared" si="20"/>
        <v>0</v>
      </c>
      <c r="AP160" s="1">
        <v>18</v>
      </c>
      <c r="AQ160" s="1">
        <v>0</v>
      </c>
      <c r="AR160" s="1">
        <v>0</v>
      </c>
      <c r="AS160" s="1">
        <f>+TDC_InfraMR[[#This Row],[B.02.1 - Parque de Coches Eléctricos Motrices]]+TDC_InfraMR[[#This Row],[B.02.2 - Parque de Coches Eléctricos Motrices Remolcados Tipo R]]+TDC_InfraMR[[#This Row],[B.02.3 - Parque de Coches Eléctricos Motrices Tipo R]]</f>
        <v>18</v>
      </c>
      <c r="AT160" s="1">
        <v>0</v>
      </c>
      <c r="AU160" s="1">
        <v>0</v>
      </c>
      <c r="AV160" s="1">
        <v>0</v>
      </c>
      <c r="AW160" s="1">
        <f>+TDC_InfraMR[[#This Row],[B.03.1 - Parque de Coches Motores Motrices Remolcados]]+TDC_InfraMR[[#This Row],[B.03.2 - Parque de Coches Motores Motrices Intermedios]]+TDC_InfraMR[[#This Row],[B.03.3 - Parque de Coches Motores Motrices Cabina]]</f>
        <v>0</v>
      </c>
      <c r="AX160" s="1">
        <v>0</v>
      </c>
      <c r="AY160" s="1">
        <v>0</v>
      </c>
      <c r="AZ160" s="1">
        <v>0</v>
      </c>
      <c r="BA160" s="1">
        <v>0</v>
      </c>
      <c r="BB160" s="1">
        <v>0</v>
      </c>
      <c r="BC160" s="1">
        <f>+TDC_InfraMR[[#This Row],[B.04.1 - Parque de Coches Remolcados Clase Unica]]+TDC_InfraMR[[#This Row],[B.04.2 - Parque de Coches Remolcados Clase Unica Furgón]]+TDC_InfraMR[[#This Row],[B.04.3 - Parque de Coches Remolcados Clase Unica Cabina]]+TDC_InfraMR[[#This Row],[B.04.4 - Parque de Coches Remolcados de Larga Distancia (Turista+Pullman)]]+TDC_InfraMR[[#This Row],[B.04.5 - Parque de Coches Remolcados para Servicios Especiales (Cartoneros)]]</f>
        <v>0</v>
      </c>
      <c r="BD160" s="1">
        <v>2</v>
      </c>
      <c r="BE160" s="1">
        <v>0</v>
      </c>
      <c r="BF160" s="16">
        <v>1435</v>
      </c>
    </row>
    <row r="161" spans="1:58">
      <c r="A161" s="1">
        <v>2006</v>
      </c>
      <c r="B161" s="1" t="s">
        <v>118</v>
      </c>
      <c r="C161" s="12">
        <v>0</v>
      </c>
      <c r="D161" s="12">
        <v>0</v>
      </c>
      <c r="E161" s="12">
        <v>0</v>
      </c>
      <c r="F161" s="12">
        <v>15.3</v>
      </c>
      <c r="G161" s="12">
        <f t="shared" si="14"/>
        <v>15.3</v>
      </c>
      <c r="H161" s="12">
        <f>+TDC_InfraMR[[#This Row],[Total Líneas de Explotación ]]</f>
        <v>15.3</v>
      </c>
      <c r="I161" s="12">
        <v>15.3</v>
      </c>
      <c r="J161" s="12">
        <v>0</v>
      </c>
      <c r="K161" s="12">
        <v>0</v>
      </c>
      <c r="L161" s="12">
        <v>30.6</v>
      </c>
      <c r="M161" s="12">
        <v>1.04</v>
      </c>
      <c r="N161" s="12">
        <f>+TDC_InfraMR[[#This Row],[A.03.1 -  Longitud de Vías de Explotación No Electrificadas Troncales y Ramales (vía principal) (km)]]+TDC_InfraMR[[#This Row],[A.04.1 -  Longitud de Vías de Explotación Electrificadas Troncales y Ramales (vía principal) (km)]]</f>
        <v>30.6</v>
      </c>
      <c r="O161" s="12">
        <f>+TDC_InfraMR[[#This Row],[Total Vías (excluido Auxiliares)]]</f>
        <v>30.6</v>
      </c>
      <c r="P161" s="1">
        <v>11</v>
      </c>
      <c r="Q161" s="1">
        <v>0</v>
      </c>
      <c r="R161" s="1">
        <v>0</v>
      </c>
      <c r="S161" s="1">
        <f t="shared" si="18"/>
        <v>11</v>
      </c>
      <c r="T161" s="1">
        <v>0</v>
      </c>
      <c r="U161" s="1">
        <v>36</v>
      </c>
      <c r="V161" s="1">
        <v>0</v>
      </c>
      <c r="W161" s="1">
        <v>0</v>
      </c>
      <c r="X161" s="1">
        <v>0</v>
      </c>
      <c r="Y161" s="1">
        <f t="shared" si="15"/>
        <v>36</v>
      </c>
      <c r="Z161" s="1">
        <v>6</v>
      </c>
      <c r="AA161" s="1">
        <v>2</v>
      </c>
      <c r="AB161" s="1">
        <f>+TDC_InfraMR[[#This Row],[Total Pasos Vehiculares a Nivel]]</f>
        <v>36</v>
      </c>
      <c r="AC161" s="1">
        <f t="shared" si="16"/>
        <v>44</v>
      </c>
      <c r="AD161" s="1">
        <v>0</v>
      </c>
      <c r="AE161" s="1">
        <v>9</v>
      </c>
      <c r="AF161" s="1">
        <v>16</v>
      </c>
      <c r="AG161" s="1">
        <f t="shared" si="17"/>
        <v>25</v>
      </c>
      <c r="AH161" s="13">
        <v>15.3</v>
      </c>
      <c r="AI161" s="13">
        <v>0</v>
      </c>
      <c r="AJ161" s="13">
        <v>0</v>
      </c>
      <c r="AK161" s="13">
        <f t="shared" si="19"/>
        <v>15.3</v>
      </c>
      <c r="AL161" s="1">
        <v>0</v>
      </c>
      <c r="AM161" s="1">
        <v>0</v>
      </c>
      <c r="AN161" s="1">
        <v>0</v>
      </c>
      <c r="AO161" s="1">
        <f t="shared" si="20"/>
        <v>0</v>
      </c>
      <c r="AP161" s="1">
        <v>18</v>
      </c>
      <c r="AQ161" s="1">
        <v>0</v>
      </c>
      <c r="AR161" s="1">
        <v>0</v>
      </c>
      <c r="AS161" s="1">
        <f>+TDC_InfraMR[[#This Row],[B.02.1 - Parque de Coches Eléctricos Motrices]]+TDC_InfraMR[[#This Row],[B.02.2 - Parque de Coches Eléctricos Motrices Remolcados Tipo R]]+TDC_InfraMR[[#This Row],[B.02.3 - Parque de Coches Eléctricos Motrices Tipo R]]</f>
        <v>18</v>
      </c>
      <c r="AT161" s="1">
        <v>0</v>
      </c>
      <c r="AU161" s="1">
        <v>0</v>
      </c>
      <c r="AV161" s="1">
        <v>0</v>
      </c>
      <c r="AW161" s="1">
        <f>+TDC_InfraMR[[#This Row],[B.03.1 - Parque de Coches Motores Motrices Remolcados]]+TDC_InfraMR[[#This Row],[B.03.2 - Parque de Coches Motores Motrices Intermedios]]+TDC_InfraMR[[#This Row],[B.03.3 - Parque de Coches Motores Motrices Cabina]]</f>
        <v>0</v>
      </c>
      <c r="AX161" s="1">
        <v>0</v>
      </c>
      <c r="AY161" s="1">
        <v>0</v>
      </c>
      <c r="AZ161" s="1">
        <v>0</v>
      </c>
      <c r="BA161" s="1">
        <v>0</v>
      </c>
      <c r="BB161" s="1">
        <v>0</v>
      </c>
      <c r="BC161" s="1">
        <f>+TDC_InfraMR[[#This Row],[B.04.1 - Parque de Coches Remolcados Clase Unica]]+TDC_InfraMR[[#This Row],[B.04.2 - Parque de Coches Remolcados Clase Unica Furgón]]+TDC_InfraMR[[#This Row],[B.04.3 - Parque de Coches Remolcados Clase Unica Cabina]]+TDC_InfraMR[[#This Row],[B.04.4 - Parque de Coches Remolcados de Larga Distancia (Turista+Pullman)]]+TDC_InfraMR[[#This Row],[B.04.5 - Parque de Coches Remolcados para Servicios Especiales (Cartoneros)]]</f>
        <v>0</v>
      </c>
      <c r="BD161" s="1">
        <v>2</v>
      </c>
      <c r="BE161" s="1">
        <v>0</v>
      </c>
      <c r="BF161" s="16">
        <v>1435</v>
      </c>
    </row>
    <row r="162" spans="1:58">
      <c r="A162" s="1">
        <v>2006</v>
      </c>
      <c r="B162" s="1" t="s">
        <v>119</v>
      </c>
      <c r="C162" s="12">
        <v>0</v>
      </c>
      <c r="D162" s="12">
        <v>0</v>
      </c>
      <c r="E162" s="12">
        <v>0</v>
      </c>
      <c r="F162" s="12">
        <v>15.3</v>
      </c>
      <c r="G162" s="12">
        <f t="shared" si="14"/>
        <v>15.3</v>
      </c>
      <c r="H162" s="12">
        <f>+TDC_InfraMR[[#This Row],[Total Líneas de Explotación ]]</f>
        <v>15.3</v>
      </c>
      <c r="I162" s="12">
        <v>15.3</v>
      </c>
      <c r="J162" s="12">
        <v>0</v>
      </c>
      <c r="K162" s="12">
        <v>0</v>
      </c>
      <c r="L162" s="12">
        <v>30.6</v>
      </c>
      <c r="M162" s="12">
        <v>1.04</v>
      </c>
      <c r="N162" s="12">
        <f>+TDC_InfraMR[[#This Row],[A.03.1 -  Longitud de Vías de Explotación No Electrificadas Troncales y Ramales (vía principal) (km)]]+TDC_InfraMR[[#This Row],[A.04.1 -  Longitud de Vías de Explotación Electrificadas Troncales y Ramales (vía principal) (km)]]</f>
        <v>30.6</v>
      </c>
      <c r="O162" s="12">
        <f>+TDC_InfraMR[[#This Row],[Total Vías (excluido Auxiliares)]]</f>
        <v>30.6</v>
      </c>
      <c r="P162" s="1">
        <v>11</v>
      </c>
      <c r="Q162" s="1">
        <v>0</v>
      </c>
      <c r="R162" s="1">
        <v>0</v>
      </c>
      <c r="S162" s="1">
        <f t="shared" si="18"/>
        <v>11</v>
      </c>
      <c r="T162" s="1">
        <v>0</v>
      </c>
      <c r="U162" s="1">
        <v>36</v>
      </c>
      <c r="V162" s="1">
        <v>0</v>
      </c>
      <c r="W162" s="1">
        <v>0</v>
      </c>
      <c r="X162" s="1">
        <v>0</v>
      </c>
      <c r="Y162" s="1">
        <f t="shared" si="15"/>
        <v>36</v>
      </c>
      <c r="Z162" s="1">
        <v>6</v>
      </c>
      <c r="AA162" s="1">
        <v>2</v>
      </c>
      <c r="AB162" s="1">
        <f>+TDC_InfraMR[[#This Row],[Total Pasos Vehiculares a Nivel]]</f>
        <v>36</v>
      </c>
      <c r="AC162" s="1">
        <f t="shared" si="16"/>
        <v>44</v>
      </c>
      <c r="AD162" s="1">
        <v>0</v>
      </c>
      <c r="AE162" s="1">
        <v>9</v>
      </c>
      <c r="AF162" s="1">
        <v>16</v>
      </c>
      <c r="AG162" s="1">
        <f t="shared" si="17"/>
        <v>25</v>
      </c>
      <c r="AH162" s="13">
        <v>15.3</v>
      </c>
      <c r="AI162" s="13">
        <v>0</v>
      </c>
      <c r="AJ162" s="13">
        <v>0</v>
      </c>
      <c r="AK162" s="13">
        <f t="shared" si="19"/>
        <v>15.3</v>
      </c>
      <c r="AL162" s="1">
        <v>0</v>
      </c>
      <c r="AM162" s="1">
        <v>0</v>
      </c>
      <c r="AN162" s="1">
        <v>0</v>
      </c>
      <c r="AO162" s="1">
        <f t="shared" si="20"/>
        <v>0</v>
      </c>
      <c r="AP162" s="1">
        <v>18</v>
      </c>
      <c r="AQ162" s="1">
        <v>0</v>
      </c>
      <c r="AR162" s="1">
        <v>0</v>
      </c>
      <c r="AS162" s="1">
        <f>+TDC_InfraMR[[#This Row],[B.02.1 - Parque de Coches Eléctricos Motrices]]+TDC_InfraMR[[#This Row],[B.02.2 - Parque de Coches Eléctricos Motrices Remolcados Tipo R]]+TDC_InfraMR[[#This Row],[B.02.3 - Parque de Coches Eléctricos Motrices Tipo R]]</f>
        <v>18</v>
      </c>
      <c r="AT162" s="1">
        <v>0</v>
      </c>
      <c r="AU162" s="1">
        <v>0</v>
      </c>
      <c r="AV162" s="1">
        <v>0</v>
      </c>
      <c r="AW162" s="1">
        <f>+TDC_InfraMR[[#This Row],[B.03.1 - Parque de Coches Motores Motrices Remolcados]]+TDC_InfraMR[[#This Row],[B.03.2 - Parque de Coches Motores Motrices Intermedios]]+TDC_InfraMR[[#This Row],[B.03.3 - Parque de Coches Motores Motrices Cabina]]</f>
        <v>0</v>
      </c>
      <c r="AX162" s="1">
        <v>0</v>
      </c>
      <c r="AY162" s="1">
        <v>0</v>
      </c>
      <c r="AZ162" s="1">
        <v>0</v>
      </c>
      <c r="BA162" s="1">
        <v>0</v>
      </c>
      <c r="BB162" s="1">
        <v>0</v>
      </c>
      <c r="BC162" s="1">
        <f>+TDC_InfraMR[[#This Row],[B.04.1 - Parque de Coches Remolcados Clase Unica]]+TDC_InfraMR[[#This Row],[B.04.2 - Parque de Coches Remolcados Clase Unica Furgón]]+TDC_InfraMR[[#This Row],[B.04.3 - Parque de Coches Remolcados Clase Unica Cabina]]+TDC_InfraMR[[#This Row],[B.04.4 - Parque de Coches Remolcados de Larga Distancia (Turista+Pullman)]]+TDC_InfraMR[[#This Row],[B.04.5 - Parque de Coches Remolcados para Servicios Especiales (Cartoneros)]]</f>
        <v>0</v>
      </c>
      <c r="BD162" s="1">
        <v>2</v>
      </c>
      <c r="BE162" s="1">
        <v>0</v>
      </c>
      <c r="BF162" s="16">
        <v>1435</v>
      </c>
    </row>
    <row r="163" spans="1:58">
      <c r="A163" s="1">
        <v>2006</v>
      </c>
      <c r="B163" s="1" t="s">
        <v>120</v>
      </c>
      <c r="C163" s="12">
        <v>0</v>
      </c>
      <c r="D163" s="12">
        <v>0</v>
      </c>
      <c r="E163" s="12">
        <v>0</v>
      </c>
      <c r="F163" s="12">
        <v>15.3</v>
      </c>
      <c r="G163" s="12">
        <f t="shared" si="14"/>
        <v>15.3</v>
      </c>
      <c r="H163" s="12">
        <f>+TDC_InfraMR[[#This Row],[Total Líneas de Explotación ]]</f>
        <v>15.3</v>
      </c>
      <c r="I163" s="12">
        <v>15.3</v>
      </c>
      <c r="J163" s="12">
        <v>0</v>
      </c>
      <c r="K163" s="12">
        <v>0</v>
      </c>
      <c r="L163" s="12">
        <v>30.6</v>
      </c>
      <c r="M163" s="12">
        <v>1.04</v>
      </c>
      <c r="N163" s="12">
        <f>+TDC_InfraMR[[#This Row],[A.03.1 -  Longitud de Vías de Explotación No Electrificadas Troncales y Ramales (vía principal) (km)]]+TDC_InfraMR[[#This Row],[A.04.1 -  Longitud de Vías de Explotación Electrificadas Troncales y Ramales (vía principal) (km)]]</f>
        <v>30.6</v>
      </c>
      <c r="O163" s="12">
        <f>+TDC_InfraMR[[#This Row],[Total Vías (excluido Auxiliares)]]</f>
        <v>30.6</v>
      </c>
      <c r="P163" s="1">
        <v>11</v>
      </c>
      <c r="Q163" s="1">
        <v>0</v>
      </c>
      <c r="R163" s="1">
        <v>0</v>
      </c>
      <c r="S163" s="1">
        <f t="shared" si="18"/>
        <v>11</v>
      </c>
      <c r="T163" s="1">
        <v>0</v>
      </c>
      <c r="U163" s="1">
        <v>36</v>
      </c>
      <c r="V163" s="1">
        <v>0</v>
      </c>
      <c r="W163" s="1">
        <v>0</v>
      </c>
      <c r="X163" s="1">
        <v>0</v>
      </c>
      <c r="Y163" s="1">
        <f t="shared" si="15"/>
        <v>36</v>
      </c>
      <c r="Z163" s="1">
        <v>6</v>
      </c>
      <c r="AA163" s="1">
        <v>2</v>
      </c>
      <c r="AB163" s="1">
        <f>+TDC_InfraMR[[#This Row],[Total Pasos Vehiculares a Nivel]]</f>
        <v>36</v>
      </c>
      <c r="AC163" s="1">
        <f t="shared" si="16"/>
        <v>44</v>
      </c>
      <c r="AD163" s="1">
        <v>0</v>
      </c>
      <c r="AE163" s="1">
        <v>9</v>
      </c>
      <c r="AF163" s="1">
        <v>16</v>
      </c>
      <c r="AG163" s="1">
        <f t="shared" si="17"/>
        <v>25</v>
      </c>
      <c r="AH163" s="13">
        <v>15.3</v>
      </c>
      <c r="AI163" s="13">
        <v>0</v>
      </c>
      <c r="AJ163" s="13">
        <v>0</v>
      </c>
      <c r="AK163" s="13">
        <f t="shared" si="19"/>
        <v>15.3</v>
      </c>
      <c r="AL163" s="1">
        <v>0</v>
      </c>
      <c r="AM163" s="1">
        <v>0</v>
      </c>
      <c r="AN163" s="1">
        <v>0</v>
      </c>
      <c r="AO163" s="1">
        <f t="shared" si="20"/>
        <v>0</v>
      </c>
      <c r="AP163" s="1">
        <v>18</v>
      </c>
      <c r="AQ163" s="1">
        <v>0</v>
      </c>
      <c r="AR163" s="1">
        <v>0</v>
      </c>
      <c r="AS163" s="1">
        <f>+TDC_InfraMR[[#This Row],[B.02.1 - Parque de Coches Eléctricos Motrices]]+TDC_InfraMR[[#This Row],[B.02.2 - Parque de Coches Eléctricos Motrices Remolcados Tipo R]]+TDC_InfraMR[[#This Row],[B.02.3 - Parque de Coches Eléctricos Motrices Tipo R]]</f>
        <v>18</v>
      </c>
      <c r="AT163" s="1">
        <v>0</v>
      </c>
      <c r="AU163" s="1">
        <v>0</v>
      </c>
      <c r="AV163" s="1">
        <v>0</v>
      </c>
      <c r="AW163" s="1">
        <f>+TDC_InfraMR[[#This Row],[B.03.1 - Parque de Coches Motores Motrices Remolcados]]+TDC_InfraMR[[#This Row],[B.03.2 - Parque de Coches Motores Motrices Intermedios]]+TDC_InfraMR[[#This Row],[B.03.3 - Parque de Coches Motores Motrices Cabina]]</f>
        <v>0</v>
      </c>
      <c r="AX163" s="1">
        <v>0</v>
      </c>
      <c r="AY163" s="1">
        <v>0</v>
      </c>
      <c r="AZ163" s="1">
        <v>0</v>
      </c>
      <c r="BA163" s="1">
        <v>0</v>
      </c>
      <c r="BB163" s="1">
        <v>0</v>
      </c>
      <c r="BC163" s="1">
        <f>+TDC_InfraMR[[#This Row],[B.04.1 - Parque de Coches Remolcados Clase Unica]]+TDC_InfraMR[[#This Row],[B.04.2 - Parque de Coches Remolcados Clase Unica Furgón]]+TDC_InfraMR[[#This Row],[B.04.3 - Parque de Coches Remolcados Clase Unica Cabina]]+TDC_InfraMR[[#This Row],[B.04.4 - Parque de Coches Remolcados de Larga Distancia (Turista+Pullman)]]+TDC_InfraMR[[#This Row],[B.04.5 - Parque de Coches Remolcados para Servicios Especiales (Cartoneros)]]</f>
        <v>0</v>
      </c>
      <c r="BD163" s="1">
        <v>2</v>
      </c>
      <c r="BE163" s="1">
        <v>0</v>
      </c>
      <c r="BF163" s="16">
        <v>1435</v>
      </c>
    </row>
    <row r="164" spans="1:58">
      <c r="A164" s="1">
        <v>2006</v>
      </c>
      <c r="B164" s="1" t="s">
        <v>121</v>
      </c>
      <c r="C164" s="12">
        <v>0</v>
      </c>
      <c r="D164" s="12">
        <v>0</v>
      </c>
      <c r="E164" s="12">
        <v>0</v>
      </c>
      <c r="F164" s="12">
        <v>15.3</v>
      </c>
      <c r="G164" s="12">
        <f t="shared" si="14"/>
        <v>15.3</v>
      </c>
      <c r="H164" s="12">
        <f>+TDC_InfraMR[[#This Row],[Total Líneas de Explotación ]]</f>
        <v>15.3</v>
      </c>
      <c r="I164" s="12">
        <v>15.3</v>
      </c>
      <c r="J164" s="12">
        <v>0</v>
      </c>
      <c r="K164" s="12">
        <v>0</v>
      </c>
      <c r="L164" s="12">
        <v>30.6</v>
      </c>
      <c r="M164" s="12">
        <v>1.04</v>
      </c>
      <c r="N164" s="12">
        <f>+TDC_InfraMR[[#This Row],[A.03.1 -  Longitud de Vías de Explotación No Electrificadas Troncales y Ramales (vía principal) (km)]]+TDC_InfraMR[[#This Row],[A.04.1 -  Longitud de Vías de Explotación Electrificadas Troncales y Ramales (vía principal) (km)]]</f>
        <v>30.6</v>
      </c>
      <c r="O164" s="12">
        <f>+TDC_InfraMR[[#This Row],[Total Vías (excluido Auxiliares)]]</f>
        <v>30.6</v>
      </c>
      <c r="P164" s="1">
        <v>11</v>
      </c>
      <c r="Q164" s="1">
        <v>0</v>
      </c>
      <c r="R164" s="1">
        <v>0</v>
      </c>
      <c r="S164" s="1">
        <f t="shared" si="18"/>
        <v>11</v>
      </c>
      <c r="T164" s="1">
        <v>0</v>
      </c>
      <c r="U164" s="1">
        <v>36</v>
      </c>
      <c r="V164" s="1">
        <v>0</v>
      </c>
      <c r="W164" s="1">
        <v>0</v>
      </c>
      <c r="X164" s="1">
        <v>0</v>
      </c>
      <c r="Y164" s="1">
        <f t="shared" si="15"/>
        <v>36</v>
      </c>
      <c r="Z164" s="1">
        <v>6</v>
      </c>
      <c r="AA164" s="1">
        <v>2</v>
      </c>
      <c r="AB164" s="1">
        <f>+TDC_InfraMR[[#This Row],[Total Pasos Vehiculares a Nivel]]</f>
        <v>36</v>
      </c>
      <c r="AC164" s="1">
        <f t="shared" si="16"/>
        <v>44</v>
      </c>
      <c r="AD164" s="1">
        <v>0</v>
      </c>
      <c r="AE164" s="1">
        <v>9</v>
      </c>
      <c r="AF164" s="1">
        <v>16</v>
      </c>
      <c r="AG164" s="1">
        <f t="shared" si="17"/>
        <v>25</v>
      </c>
      <c r="AH164" s="13">
        <v>15.3</v>
      </c>
      <c r="AI164" s="13">
        <v>0</v>
      </c>
      <c r="AJ164" s="13">
        <v>0</v>
      </c>
      <c r="AK164" s="13">
        <f t="shared" si="19"/>
        <v>15.3</v>
      </c>
      <c r="AL164" s="1">
        <v>0</v>
      </c>
      <c r="AM164" s="1">
        <v>0</v>
      </c>
      <c r="AN164" s="1">
        <v>0</v>
      </c>
      <c r="AO164" s="1">
        <f t="shared" si="20"/>
        <v>0</v>
      </c>
      <c r="AP164" s="1">
        <v>18</v>
      </c>
      <c r="AQ164" s="1">
        <v>0</v>
      </c>
      <c r="AR164" s="1">
        <v>0</v>
      </c>
      <c r="AS164" s="1">
        <f>+TDC_InfraMR[[#This Row],[B.02.1 - Parque de Coches Eléctricos Motrices]]+TDC_InfraMR[[#This Row],[B.02.2 - Parque de Coches Eléctricos Motrices Remolcados Tipo R]]+TDC_InfraMR[[#This Row],[B.02.3 - Parque de Coches Eléctricos Motrices Tipo R]]</f>
        <v>18</v>
      </c>
      <c r="AT164" s="1">
        <v>0</v>
      </c>
      <c r="AU164" s="1">
        <v>0</v>
      </c>
      <c r="AV164" s="1">
        <v>0</v>
      </c>
      <c r="AW164" s="1">
        <f>+TDC_InfraMR[[#This Row],[B.03.1 - Parque de Coches Motores Motrices Remolcados]]+TDC_InfraMR[[#This Row],[B.03.2 - Parque de Coches Motores Motrices Intermedios]]+TDC_InfraMR[[#This Row],[B.03.3 - Parque de Coches Motores Motrices Cabina]]</f>
        <v>0</v>
      </c>
      <c r="AX164" s="1">
        <v>0</v>
      </c>
      <c r="AY164" s="1">
        <v>0</v>
      </c>
      <c r="AZ164" s="1">
        <v>0</v>
      </c>
      <c r="BA164" s="1">
        <v>0</v>
      </c>
      <c r="BB164" s="1">
        <v>0</v>
      </c>
      <c r="BC164" s="1">
        <f>+TDC_InfraMR[[#This Row],[B.04.1 - Parque de Coches Remolcados Clase Unica]]+TDC_InfraMR[[#This Row],[B.04.2 - Parque de Coches Remolcados Clase Unica Furgón]]+TDC_InfraMR[[#This Row],[B.04.3 - Parque de Coches Remolcados Clase Unica Cabina]]+TDC_InfraMR[[#This Row],[B.04.4 - Parque de Coches Remolcados de Larga Distancia (Turista+Pullman)]]+TDC_InfraMR[[#This Row],[B.04.5 - Parque de Coches Remolcados para Servicios Especiales (Cartoneros)]]</f>
        <v>0</v>
      </c>
      <c r="BD164" s="1">
        <v>2</v>
      </c>
      <c r="BE164" s="1">
        <v>0</v>
      </c>
      <c r="BF164" s="16">
        <v>1435</v>
      </c>
    </row>
    <row r="165" spans="1:58">
      <c r="A165" s="1">
        <v>2006</v>
      </c>
      <c r="B165" s="1" t="s">
        <v>122</v>
      </c>
      <c r="C165" s="12">
        <v>0</v>
      </c>
      <c r="D165" s="12">
        <v>0</v>
      </c>
      <c r="E165" s="12">
        <v>0</v>
      </c>
      <c r="F165" s="12">
        <v>15.3</v>
      </c>
      <c r="G165" s="12">
        <f t="shared" si="14"/>
        <v>15.3</v>
      </c>
      <c r="H165" s="12">
        <f>+TDC_InfraMR[[#This Row],[Total Líneas de Explotación ]]</f>
        <v>15.3</v>
      </c>
      <c r="I165" s="12">
        <v>15.3</v>
      </c>
      <c r="J165" s="12">
        <v>0</v>
      </c>
      <c r="K165" s="12">
        <v>0</v>
      </c>
      <c r="L165" s="12">
        <v>30.6</v>
      </c>
      <c r="M165" s="12">
        <v>1.04</v>
      </c>
      <c r="N165" s="12">
        <f>+TDC_InfraMR[[#This Row],[A.03.1 -  Longitud de Vías de Explotación No Electrificadas Troncales y Ramales (vía principal) (km)]]+TDC_InfraMR[[#This Row],[A.04.1 -  Longitud de Vías de Explotación Electrificadas Troncales y Ramales (vía principal) (km)]]</f>
        <v>30.6</v>
      </c>
      <c r="O165" s="12">
        <f>+TDC_InfraMR[[#This Row],[Total Vías (excluido Auxiliares)]]</f>
        <v>30.6</v>
      </c>
      <c r="P165" s="1">
        <v>11</v>
      </c>
      <c r="Q165" s="1">
        <v>0</v>
      </c>
      <c r="R165" s="1">
        <v>0</v>
      </c>
      <c r="S165" s="1">
        <f t="shared" si="18"/>
        <v>11</v>
      </c>
      <c r="T165" s="1">
        <v>0</v>
      </c>
      <c r="U165" s="1">
        <v>36</v>
      </c>
      <c r="V165" s="1">
        <v>0</v>
      </c>
      <c r="W165" s="1">
        <v>0</v>
      </c>
      <c r="X165" s="1">
        <v>0</v>
      </c>
      <c r="Y165" s="1">
        <f t="shared" si="15"/>
        <v>36</v>
      </c>
      <c r="Z165" s="1">
        <v>6</v>
      </c>
      <c r="AA165" s="1">
        <v>2</v>
      </c>
      <c r="AB165" s="1">
        <f>+TDC_InfraMR[[#This Row],[Total Pasos Vehiculares a Nivel]]</f>
        <v>36</v>
      </c>
      <c r="AC165" s="1">
        <f t="shared" si="16"/>
        <v>44</v>
      </c>
      <c r="AD165" s="1">
        <v>0</v>
      </c>
      <c r="AE165" s="1">
        <v>9</v>
      </c>
      <c r="AF165" s="1">
        <v>16</v>
      </c>
      <c r="AG165" s="1">
        <f t="shared" si="17"/>
        <v>25</v>
      </c>
      <c r="AH165" s="13">
        <v>15.3</v>
      </c>
      <c r="AI165" s="13">
        <v>0</v>
      </c>
      <c r="AJ165" s="13">
        <v>0</v>
      </c>
      <c r="AK165" s="13">
        <f t="shared" si="19"/>
        <v>15.3</v>
      </c>
      <c r="AL165" s="1">
        <v>0</v>
      </c>
      <c r="AM165" s="1">
        <v>0</v>
      </c>
      <c r="AN165" s="1">
        <v>0</v>
      </c>
      <c r="AO165" s="1">
        <f t="shared" si="20"/>
        <v>0</v>
      </c>
      <c r="AP165" s="1">
        <v>18</v>
      </c>
      <c r="AQ165" s="1">
        <v>0</v>
      </c>
      <c r="AR165" s="1">
        <v>0</v>
      </c>
      <c r="AS165" s="1">
        <f>+TDC_InfraMR[[#This Row],[B.02.1 - Parque de Coches Eléctricos Motrices]]+TDC_InfraMR[[#This Row],[B.02.2 - Parque de Coches Eléctricos Motrices Remolcados Tipo R]]+TDC_InfraMR[[#This Row],[B.02.3 - Parque de Coches Eléctricos Motrices Tipo R]]</f>
        <v>18</v>
      </c>
      <c r="AT165" s="1">
        <v>0</v>
      </c>
      <c r="AU165" s="1">
        <v>0</v>
      </c>
      <c r="AV165" s="1">
        <v>0</v>
      </c>
      <c r="AW165" s="1">
        <f>+TDC_InfraMR[[#This Row],[B.03.1 - Parque de Coches Motores Motrices Remolcados]]+TDC_InfraMR[[#This Row],[B.03.2 - Parque de Coches Motores Motrices Intermedios]]+TDC_InfraMR[[#This Row],[B.03.3 - Parque de Coches Motores Motrices Cabina]]</f>
        <v>0</v>
      </c>
      <c r="AX165" s="1">
        <v>0</v>
      </c>
      <c r="AY165" s="1">
        <v>0</v>
      </c>
      <c r="AZ165" s="1">
        <v>0</v>
      </c>
      <c r="BA165" s="1">
        <v>0</v>
      </c>
      <c r="BB165" s="1">
        <v>0</v>
      </c>
      <c r="BC165" s="1">
        <f>+TDC_InfraMR[[#This Row],[B.04.1 - Parque de Coches Remolcados Clase Unica]]+TDC_InfraMR[[#This Row],[B.04.2 - Parque de Coches Remolcados Clase Unica Furgón]]+TDC_InfraMR[[#This Row],[B.04.3 - Parque de Coches Remolcados Clase Unica Cabina]]+TDC_InfraMR[[#This Row],[B.04.4 - Parque de Coches Remolcados de Larga Distancia (Turista+Pullman)]]+TDC_InfraMR[[#This Row],[B.04.5 - Parque de Coches Remolcados para Servicios Especiales (Cartoneros)]]</f>
        <v>0</v>
      </c>
      <c r="BD165" s="1">
        <v>2</v>
      </c>
      <c r="BE165" s="1">
        <v>0</v>
      </c>
      <c r="BF165" s="16">
        <v>1435</v>
      </c>
    </row>
    <row r="166" spans="1:58">
      <c r="A166" s="1">
        <v>2006</v>
      </c>
      <c r="B166" s="1" t="s">
        <v>123</v>
      </c>
      <c r="C166" s="12">
        <v>0</v>
      </c>
      <c r="D166" s="12">
        <v>0</v>
      </c>
      <c r="E166" s="12">
        <v>0</v>
      </c>
      <c r="F166" s="12">
        <v>15.3</v>
      </c>
      <c r="G166" s="12">
        <f t="shared" si="14"/>
        <v>15.3</v>
      </c>
      <c r="H166" s="12">
        <f>+TDC_InfraMR[[#This Row],[Total Líneas de Explotación ]]</f>
        <v>15.3</v>
      </c>
      <c r="I166" s="12">
        <v>15.3</v>
      </c>
      <c r="J166" s="12">
        <v>0</v>
      </c>
      <c r="K166" s="12">
        <v>0</v>
      </c>
      <c r="L166" s="12">
        <v>30.6</v>
      </c>
      <c r="M166" s="12">
        <v>1.04</v>
      </c>
      <c r="N166" s="12">
        <f>+TDC_InfraMR[[#This Row],[A.03.1 -  Longitud de Vías de Explotación No Electrificadas Troncales y Ramales (vía principal) (km)]]+TDC_InfraMR[[#This Row],[A.04.1 -  Longitud de Vías de Explotación Electrificadas Troncales y Ramales (vía principal) (km)]]</f>
        <v>30.6</v>
      </c>
      <c r="O166" s="12">
        <f>+TDC_InfraMR[[#This Row],[Total Vías (excluido Auxiliares)]]</f>
        <v>30.6</v>
      </c>
      <c r="P166" s="1">
        <v>11</v>
      </c>
      <c r="Q166" s="1">
        <v>0</v>
      </c>
      <c r="R166" s="1">
        <v>0</v>
      </c>
      <c r="S166" s="1">
        <f t="shared" si="18"/>
        <v>11</v>
      </c>
      <c r="T166" s="1">
        <v>0</v>
      </c>
      <c r="U166" s="1">
        <v>36</v>
      </c>
      <c r="V166" s="1">
        <v>0</v>
      </c>
      <c r="W166" s="1">
        <v>0</v>
      </c>
      <c r="X166" s="1">
        <v>0</v>
      </c>
      <c r="Y166" s="1">
        <f t="shared" si="15"/>
        <v>36</v>
      </c>
      <c r="Z166" s="1">
        <v>6</v>
      </c>
      <c r="AA166" s="1">
        <v>2</v>
      </c>
      <c r="AB166" s="1">
        <f>+TDC_InfraMR[[#This Row],[Total Pasos Vehiculares a Nivel]]</f>
        <v>36</v>
      </c>
      <c r="AC166" s="1">
        <f t="shared" si="16"/>
        <v>44</v>
      </c>
      <c r="AD166" s="1">
        <v>0</v>
      </c>
      <c r="AE166" s="1">
        <v>9</v>
      </c>
      <c r="AF166" s="1">
        <v>16</v>
      </c>
      <c r="AG166" s="1">
        <f t="shared" si="17"/>
        <v>25</v>
      </c>
      <c r="AH166" s="13">
        <v>15.3</v>
      </c>
      <c r="AI166" s="13">
        <v>0</v>
      </c>
      <c r="AJ166" s="13">
        <v>0</v>
      </c>
      <c r="AK166" s="13">
        <f t="shared" si="19"/>
        <v>15.3</v>
      </c>
      <c r="AL166" s="1">
        <v>0</v>
      </c>
      <c r="AM166" s="1">
        <v>0</v>
      </c>
      <c r="AN166" s="1">
        <v>0</v>
      </c>
      <c r="AO166" s="1">
        <f t="shared" si="20"/>
        <v>0</v>
      </c>
      <c r="AP166" s="1">
        <v>18</v>
      </c>
      <c r="AQ166" s="1">
        <v>0</v>
      </c>
      <c r="AR166" s="1">
        <v>0</v>
      </c>
      <c r="AS166" s="1">
        <f>+TDC_InfraMR[[#This Row],[B.02.1 - Parque de Coches Eléctricos Motrices]]+TDC_InfraMR[[#This Row],[B.02.2 - Parque de Coches Eléctricos Motrices Remolcados Tipo R]]+TDC_InfraMR[[#This Row],[B.02.3 - Parque de Coches Eléctricos Motrices Tipo R]]</f>
        <v>18</v>
      </c>
      <c r="AT166" s="1">
        <v>0</v>
      </c>
      <c r="AU166" s="1">
        <v>0</v>
      </c>
      <c r="AV166" s="1">
        <v>0</v>
      </c>
      <c r="AW166" s="1">
        <f>+TDC_InfraMR[[#This Row],[B.03.1 - Parque de Coches Motores Motrices Remolcados]]+TDC_InfraMR[[#This Row],[B.03.2 - Parque de Coches Motores Motrices Intermedios]]+TDC_InfraMR[[#This Row],[B.03.3 - Parque de Coches Motores Motrices Cabina]]</f>
        <v>0</v>
      </c>
      <c r="AX166" s="1">
        <v>0</v>
      </c>
      <c r="AY166" s="1">
        <v>0</v>
      </c>
      <c r="AZ166" s="1">
        <v>0</v>
      </c>
      <c r="BA166" s="1">
        <v>0</v>
      </c>
      <c r="BB166" s="1">
        <v>0</v>
      </c>
      <c r="BC166" s="1">
        <f>+TDC_InfraMR[[#This Row],[B.04.1 - Parque de Coches Remolcados Clase Unica]]+TDC_InfraMR[[#This Row],[B.04.2 - Parque de Coches Remolcados Clase Unica Furgón]]+TDC_InfraMR[[#This Row],[B.04.3 - Parque de Coches Remolcados Clase Unica Cabina]]+TDC_InfraMR[[#This Row],[B.04.4 - Parque de Coches Remolcados de Larga Distancia (Turista+Pullman)]]+TDC_InfraMR[[#This Row],[B.04.5 - Parque de Coches Remolcados para Servicios Especiales (Cartoneros)]]</f>
        <v>0</v>
      </c>
      <c r="BD166" s="1">
        <v>2</v>
      </c>
      <c r="BE166" s="1">
        <v>0</v>
      </c>
      <c r="BF166" s="16">
        <v>1435</v>
      </c>
    </row>
    <row r="167" spans="1:58">
      <c r="A167" s="1">
        <v>2006</v>
      </c>
      <c r="B167" s="1" t="s">
        <v>124</v>
      </c>
      <c r="C167" s="12">
        <v>0</v>
      </c>
      <c r="D167" s="12">
        <v>0</v>
      </c>
      <c r="E167" s="12">
        <v>0</v>
      </c>
      <c r="F167" s="12">
        <v>15.3</v>
      </c>
      <c r="G167" s="12">
        <f t="shared" si="14"/>
        <v>15.3</v>
      </c>
      <c r="H167" s="12">
        <f>+TDC_InfraMR[[#This Row],[Total Líneas de Explotación ]]</f>
        <v>15.3</v>
      </c>
      <c r="I167" s="12">
        <v>15.3</v>
      </c>
      <c r="J167" s="12">
        <v>0</v>
      </c>
      <c r="K167" s="12">
        <v>0</v>
      </c>
      <c r="L167" s="12">
        <v>30.6</v>
      </c>
      <c r="M167" s="12">
        <v>1.04</v>
      </c>
      <c r="N167" s="12">
        <f>+TDC_InfraMR[[#This Row],[A.03.1 -  Longitud de Vías de Explotación No Electrificadas Troncales y Ramales (vía principal) (km)]]+TDC_InfraMR[[#This Row],[A.04.1 -  Longitud de Vías de Explotación Electrificadas Troncales y Ramales (vía principal) (km)]]</f>
        <v>30.6</v>
      </c>
      <c r="O167" s="12">
        <f>+TDC_InfraMR[[#This Row],[Total Vías (excluido Auxiliares)]]</f>
        <v>30.6</v>
      </c>
      <c r="P167" s="1">
        <v>11</v>
      </c>
      <c r="Q167" s="1">
        <v>0</v>
      </c>
      <c r="R167" s="1">
        <v>0</v>
      </c>
      <c r="S167" s="1">
        <f t="shared" si="18"/>
        <v>11</v>
      </c>
      <c r="T167" s="1">
        <v>0</v>
      </c>
      <c r="U167" s="1">
        <v>36</v>
      </c>
      <c r="V167" s="1">
        <v>0</v>
      </c>
      <c r="W167" s="1">
        <v>0</v>
      </c>
      <c r="X167" s="1">
        <v>0</v>
      </c>
      <c r="Y167" s="1">
        <f t="shared" si="15"/>
        <v>36</v>
      </c>
      <c r="Z167" s="1">
        <v>6</v>
      </c>
      <c r="AA167" s="1">
        <v>2</v>
      </c>
      <c r="AB167" s="1">
        <f>+TDC_InfraMR[[#This Row],[Total Pasos Vehiculares a Nivel]]</f>
        <v>36</v>
      </c>
      <c r="AC167" s="1">
        <f t="shared" si="16"/>
        <v>44</v>
      </c>
      <c r="AD167" s="1">
        <v>0</v>
      </c>
      <c r="AE167" s="1">
        <v>9</v>
      </c>
      <c r="AF167" s="1">
        <v>16</v>
      </c>
      <c r="AG167" s="1">
        <f t="shared" si="17"/>
        <v>25</v>
      </c>
      <c r="AH167" s="13">
        <v>15.3</v>
      </c>
      <c r="AI167" s="13">
        <v>0</v>
      </c>
      <c r="AJ167" s="13">
        <v>0</v>
      </c>
      <c r="AK167" s="13">
        <f t="shared" si="19"/>
        <v>15.3</v>
      </c>
      <c r="AL167" s="1">
        <v>0</v>
      </c>
      <c r="AM167" s="1">
        <v>0</v>
      </c>
      <c r="AN167" s="1">
        <v>0</v>
      </c>
      <c r="AO167" s="1">
        <f t="shared" si="20"/>
        <v>0</v>
      </c>
      <c r="AP167" s="1">
        <v>18</v>
      </c>
      <c r="AQ167" s="1">
        <v>0</v>
      </c>
      <c r="AR167" s="1">
        <v>0</v>
      </c>
      <c r="AS167" s="1">
        <f>+TDC_InfraMR[[#This Row],[B.02.1 - Parque de Coches Eléctricos Motrices]]+TDC_InfraMR[[#This Row],[B.02.2 - Parque de Coches Eléctricos Motrices Remolcados Tipo R]]+TDC_InfraMR[[#This Row],[B.02.3 - Parque de Coches Eléctricos Motrices Tipo R]]</f>
        <v>18</v>
      </c>
      <c r="AT167" s="1">
        <v>0</v>
      </c>
      <c r="AU167" s="1">
        <v>0</v>
      </c>
      <c r="AV167" s="1">
        <v>0</v>
      </c>
      <c r="AW167" s="1">
        <f>+TDC_InfraMR[[#This Row],[B.03.1 - Parque de Coches Motores Motrices Remolcados]]+TDC_InfraMR[[#This Row],[B.03.2 - Parque de Coches Motores Motrices Intermedios]]+TDC_InfraMR[[#This Row],[B.03.3 - Parque de Coches Motores Motrices Cabina]]</f>
        <v>0</v>
      </c>
      <c r="AX167" s="1">
        <v>0</v>
      </c>
      <c r="AY167" s="1">
        <v>0</v>
      </c>
      <c r="AZ167" s="1">
        <v>0</v>
      </c>
      <c r="BA167" s="1">
        <v>0</v>
      </c>
      <c r="BB167" s="1">
        <v>0</v>
      </c>
      <c r="BC167" s="1">
        <f>+TDC_InfraMR[[#This Row],[B.04.1 - Parque de Coches Remolcados Clase Unica]]+TDC_InfraMR[[#This Row],[B.04.2 - Parque de Coches Remolcados Clase Unica Furgón]]+TDC_InfraMR[[#This Row],[B.04.3 - Parque de Coches Remolcados Clase Unica Cabina]]+TDC_InfraMR[[#This Row],[B.04.4 - Parque de Coches Remolcados de Larga Distancia (Turista+Pullman)]]+TDC_InfraMR[[#This Row],[B.04.5 - Parque de Coches Remolcados para Servicios Especiales (Cartoneros)]]</f>
        <v>0</v>
      </c>
      <c r="BD167" s="1">
        <v>2</v>
      </c>
      <c r="BE167" s="1">
        <v>0</v>
      </c>
      <c r="BF167" s="16">
        <v>1435</v>
      </c>
    </row>
    <row r="168" spans="1:58">
      <c r="A168" s="1">
        <v>2006</v>
      </c>
      <c r="B168" s="1" t="s">
        <v>125</v>
      </c>
      <c r="C168" s="12">
        <v>0</v>
      </c>
      <c r="D168" s="12">
        <v>0</v>
      </c>
      <c r="E168" s="12">
        <v>0</v>
      </c>
      <c r="F168" s="12">
        <v>15.3</v>
      </c>
      <c r="G168" s="12">
        <f t="shared" si="14"/>
        <v>15.3</v>
      </c>
      <c r="H168" s="12">
        <f>+TDC_InfraMR[[#This Row],[Total Líneas de Explotación ]]</f>
        <v>15.3</v>
      </c>
      <c r="I168" s="12">
        <v>15.3</v>
      </c>
      <c r="J168" s="12">
        <v>0</v>
      </c>
      <c r="K168" s="12">
        <v>0</v>
      </c>
      <c r="L168" s="12">
        <v>30.6</v>
      </c>
      <c r="M168" s="12">
        <v>1.04</v>
      </c>
      <c r="N168" s="12">
        <f>+TDC_InfraMR[[#This Row],[A.03.1 -  Longitud de Vías de Explotación No Electrificadas Troncales y Ramales (vía principal) (km)]]+TDC_InfraMR[[#This Row],[A.04.1 -  Longitud de Vías de Explotación Electrificadas Troncales y Ramales (vía principal) (km)]]</f>
        <v>30.6</v>
      </c>
      <c r="O168" s="12">
        <f>+TDC_InfraMR[[#This Row],[Total Vías (excluido Auxiliares)]]</f>
        <v>30.6</v>
      </c>
      <c r="P168" s="1">
        <v>11</v>
      </c>
      <c r="Q168" s="1">
        <v>0</v>
      </c>
      <c r="R168" s="1">
        <v>0</v>
      </c>
      <c r="S168" s="1">
        <f t="shared" si="18"/>
        <v>11</v>
      </c>
      <c r="T168" s="1">
        <v>0</v>
      </c>
      <c r="U168" s="1">
        <v>36</v>
      </c>
      <c r="V168" s="1">
        <v>0</v>
      </c>
      <c r="W168" s="1">
        <v>0</v>
      </c>
      <c r="X168" s="1">
        <v>0</v>
      </c>
      <c r="Y168" s="1">
        <f t="shared" si="15"/>
        <v>36</v>
      </c>
      <c r="Z168" s="1">
        <v>6</v>
      </c>
      <c r="AA168" s="1">
        <v>2</v>
      </c>
      <c r="AB168" s="1">
        <f>+TDC_InfraMR[[#This Row],[Total Pasos Vehiculares a Nivel]]</f>
        <v>36</v>
      </c>
      <c r="AC168" s="1">
        <f t="shared" si="16"/>
        <v>44</v>
      </c>
      <c r="AD168" s="1">
        <v>0</v>
      </c>
      <c r="AE168" s="1">
        <v>9</v>
      </c>
      <c r="AF168" s="1">
        <v>16</v>
      </c>
      <c r="AG168" s="1">
        <f t="shared" si="17"/>
        <v>25</v>
      </c>
      <c r="AH168" s="13">
        <v>15.3</v>
      </c>
      <c r="AI168" s="13">
        <v>0</v>
      </c>
      <c r="AJ168" s="13">
        <v>0</v>
      </c>
      <c r="AK168" s="13">
        <f t="shared" si="19"/>
        <v>15.3</v>
      </c>
      <c r="AL168" s="1">
        <v>0</v>
      </c>
      <c r="AM168" s="1">
        <v>0</v>
      </c>
      <c r="AN168" s="1">
        <v>0</v>
      </c>
      <c r="AO168" s="1">
        <f t="shared" si="20"/>
        <v>0</v>
      </c>
      <c r="AP168" s="1">
        <v>18</v>
      </c>
      <c r="AQ168" s="1">
        <v>0</v>
      </c>
      <c r="AR168" s="1">
        <v>0</v>
      </c>
      <c r="AS168" s="1">
        <f>+TDC_InfraMR[[#This Row],[B.02.1 - Parque de Coches Eléctricos Motrices]]+TDC_InfraMR[[#This Row],[B.02.2 - Parque de Coches Eléctricos Motrices Remolcados Tipo R]]+TDC_InfraMR[[#This Row],[B.02.3 - Parque de Coches Eléctricos Motrices Tipo R]]</f>
        <v>18</v>
      </c>
      <c r="AT168" s="1">
        <v>0</v>
      </c>
      <c r="AU168" s="1">
        <v>0</v>
      </c>
      <c r="AV168" s="1">
        <v>0</v>
      </c>
      <c r="AW168" s="1">
        <f>+TDC_InfraMR[[#This Row],[B.03.1 - Parque de Coches Motores Motrices Remolcados]]+TDC_InfraMR[[#This Row],[B.03.2 - Parque de Coches Motores Motrices Intermedios]]+TDC_InfraMR[[#This Row],[B.03.3 - Parque de Coches Motores Motrices Cabina]]</f>
        <v>0</v>
      </c>
      <c r="AX168" s="1">
        <v>0</v>
      </c>
      <c r="AY168" s="1">
        <v>0</v>
      </c>
      <c r="AZ168" s="1">
        <v>0</v>
      </c>
      <c r="BA168" s="1">
        <v>0</v>
      </c>
      <c r="BB168" s="1">
        <v>0</v>
      </c>
      <c r="BC168" s="1">
        <f>+TDC_InfraMR[[#This Row],[B.04.1 - Parque de Coches Remolcados Clase Unica]]+TDC_InfraMR[[#This Row],[B.04.2 - Parque de Coches Remolcados Clase Unica Furgón]]+TDC_InfraMR[[#This Row],[B.04.3 - Parque de Coches Remolcados Clase Unica Cabina]]+TDC_InfraMR[[#This Row],[B.04.4 - Parque de Coches Remolcados de Larga Distancia (Turista+Pullman)]]+TDC_InfraMR[[#This Row],[B.04.5 - Parque de Coches Remolcados para Servicios Especiales (Cartoneros)]]</f>
        <v>0</v>
      </c>
      <c r="BD168" s="1">
        <v>2</v>
      </c>
      <c r="BE168" s="1">
        <v>0</v>
      </c>
      <c r="BF168" s="16">
        <v>1435</v>
      </c>
    </row>
    <row r="169" spans="1:58">
      <c r="A169" s="1">
        <v>2006</v>
      </c>
      <c r="B169" s="1" t="s">
        <v>126</v>
      </c>
      <c r="C169" s="12">
        <v>0</v>
      </c>
      <c r="D169" s="12">
        <v>0</v>
      </c>
      <c r="E169" s="12">
        <v>0</v>
      </c>
      <c r="F169" s="12">
        <v>15.3</v>
      </c>
      <c r="G169" s="12">
        <f t="shared" si="14"/>
        <v>15.3</v>
      </c>
      <c r="H169" s="12">
        <f>+TDC_InfraMR[[#This Row],[Total Líneas de Explotación ]]</f>
        <v>15.3</v>
      </c>
      <c r="I169" s="12">
        <v>15.3</v>
      </c>
      <c r="J169" s="12">
        <v>0</v>
      </c>
      <c r="K169" s="12">
        <v>0</v>
      </c>
      <c r="L169" s="12">
        <v>30.6</v>
      </c>
      <c r="M169" s="12">
        <v>1.04</v>
      </c>
      <c r="N169" s="12">
        <f>+TDC_InfraMR[[#This Row],[A.03.1 -  Longitud de Vías de Explotación No Electrificadas Troncales y Ramales (vía principal) (km)]]+TDC_InfraMR[[#This Row],[A.04.1 -  Longitud de Vías de Explotación Electrificadas Troncales y Ramales (vía principal) (km)]]</f>
        <v>30.6</v>
      </c>
      <c r="O169" s="12">
        <f>+TDC_InfraMR[[#This Row],[Total Vías (excluido Auxiliares)]]</f>
        <v>30.6</v>
      </c>
      <c r="P169" s="1">
        <v>11</v>
      </c>
      <c r="Q169" s="1">
        <v>0</v>
      </c>
      <c r="R169" s="1">
        <v>0</v>
      </c>
      <c r="S169" s="1">
        <f t="shared" si="18"/>
        <v>11</v>
      </c>
      <c r="T169" s="1">
        <v>0</v>
      </c>
      <c r="U169" s="1">
        <v>36</v>
      </c>
      <c r="V169" s="1">
        <v>0</v>
      </c>
      <c r="W169" s="1">
        <v>0</v>
      </c>
      <c r="X169" s="1">
        <v>0</v>
      </c>
      <c r="Y169" s="1">
        <f t="shared" si="15"/>
        <v>36</v>
      </c>
      <c r="Z169" s="1">
        <v>6</v>
      </c>
      <c r="AA169" s="1">
        <v>2</v>
      </c>
      <c r="AB169" s="1">
        <f>+TDC_InfraMR[[#This Row],[Total Pasos Vehiculares a Nivel]]</f>
        <v>36</v>
      </c>
      <c r="AC169" s="1">
        <f t="shared" si="16"/>
        <v>44</v>
      </c>
      <c r="AD169" s="1">
        <v>0</v>
      </c>
      <c r="AE169" s="1">
        <v>9</v>
      </c>
      <c r="AF169" s="1">
        <v>16</v>
      </c>
      <c r="AG169" s="1">
        <f t="shared" si="17"/>
        <v>25</v>
      </c>
      <c r="AH169" s="13">
        <v>15.3</v>
      </c>
      <c r="AI169" s="13">
        <v>0</v>
      </c>
      <c r="AJ169" s="13">
        <v>0</v>
      </c>
      <c r="AK169" s="13">
        <f t="shared" si="19"/>
        <v>15.3</v>
      </c>
      <c r="AL169" s="1">
        <v>0</v>
      </c>
      <c r="AM169" s="1">
        <v>0</v>
      </c>
      <c r="AN169" s="1">
        <v>0</v>
      </c>
      <c r="AO169" s="1">
        <f t="shared" si="20"/>
        <v>0</v>
      </c>
      <c r="AP169" s="1">
        <v>18</v>
      </c>
      <c r="AQ169" s="1">
        <v>0</v>
      </c>
      <c r="AR169" s="1">
        <v>0</v>
      </c>
      <c r="AS169" s="1">
        <f>+TDC_InfraMR[[#This Row],[B.02.1 - Parque de Coches Eléctricos Motrices]]+TDC_InfraMR[[#This Row],[B.02.2 - Parque de Coches Eléctricos Motrices Remolcados Tipo R]]+TDC_InfraMR[[#This Row],[B.02.3 - Parque de Coches Eléctricos Motrices Tipo R]]</f>
        <v>18</v>
      </c>
      <c r="AT169" s="1">
        <v>0</v>
      </c>
      <c r="AU169" s="1">
        <v>0</v>
      </c>
      <c r="AV169" s="1">
        <v>0</v>
      </c>
      <c r="AW169" s="1">
        <f>+TDC_InfraMR[[#This Row],[B.03.1 - Parque de Coches Motores Motrices Remolcados]]+TDC_InfraMR[[#This Row],[B.03.2 - Parque de Coches Motores Motrices Intermedios]]+TDC_InfraMR[[#This Row],[B.03.3 - Parque de Coches Motores Motrices Cabina]]</f>
        <v>0</v>
      </c>
      <c r="AX169" s="1">
        <v>0</v>
      </c>
      <c r="AY169" s="1">
        <v>0</v>
      </c>
      <c r="AZ169" s="1">
        <v>0</v>
      </c>
      <c r="BA169" s="1">
        <v>0</v>
      </c>
      <c r="BB169" s="1">
        <v>0</v>
      </c>
      <c r="BC169" s="1">
        <f>+TDC_InfraMR[[#This Row],[B.04.1 - Parque de Coches Remolcados Clase Unica]]+TDC_InfraMR[[#This Row],[B.04.2 - Parque de Coches Remolcados Clase Unica Furgón]]+TDC_InfraMR[[#This Row],[B.04.3 - Parque de Coches Remolcados Clase Unica Cabina]]+TDC_InfraMR[[#This Row],[B.04.4 - Parque de Coches Remolcados de Larga Distancia (Turista+Pullman)]]+TDC_InfraMR[[#This Row],[B.04.5 - Parque de Coches Remolcados para Servicios Especiales (Cartoneros)]]</f>
        <v>0</v>
      </c>
      <c r="BD169" s="1">
        <v>2</v>
      </c>
      <c r="BE169" s="1">
        <v>0</v>
      </c>
      <c r="BF169" s="16">
        <v>1435</v>
      </c>
    </row>
    <row r="170" spans="1:58">
      <c r="A170" s="1">
        <v>2007</v>
      </c>
      <c r="B170" s="1" t="s">
        <v>115</v>
      </c>
      <c r="C170" s="12">
        <v>0</v>
      </c>
      <c r="D170" s="12">
        <v>0</v>
      </c>
      <c r="E170" s="12">
        <v>0</v>
      </c>
      <c r="F170" s="12">
        <v>15.3</v>
      </c>
      <c r="G170" s="12">
        <f t="shared" si="14"/>
        <v>15.3</v>
      </c>
      <c r="H170" s="12">
        <f>+TDC_InfraMR[[#This Row],[Total Líneas de Explotación ]]</f>
        <v>15.3</v>
      </c>
      <c r="I170" s="12">
        <v>15.3</v>
      </c>
      <c r="J170" s="12">
        <v>0</v>
      </c>
      <c r="K170" s="12">
        <v>0</v>
      </c>
      <c r="L170" s="12">
        <v>30.6</v>
      </c>
      <c r="M170" s="12">
        <v>1.04</v>
      </c>
      <c r="N170" s="12">
        <f>+TDC_InfraMR[[#This Row],[A.03.1 -  Longitud de Vías de Explotación No Electrificadas Troncales y Ramales (vía principal) (km)]]+TDC_InfraMR[[#This Row],[A.04.1 -  Longitud de Vías de Explotación Electrificadas Troncales y Ramales (vía principal) (km)]]</f>
        <v>30.6</v>
      </c>
      <c r="O170" s="12">
        <f>+TDC_InfraMR[[#This Row],[Total Vías (excluido Auxiliares)]]</f>
        <v>30.6</v>
      </c>
      <c r="P170" s="1">
        <v>11</v>
      </c>
      <c r="Q170" s="1">
        <v>0</v>
      </c>
      <c r="R170" s="1">
        <v>0</v>
      </c>
      <c r="S170" s="1">
        <f t="shared" si="18"/>
        <v>11</v>
      </c>
      <c r="T170" s="1">
        <v>0</v>
      </c>
      <c r="U170" s="1">
        <v>36</v>
      </c>
      <c r="V170" s="1">
        <v>0</v>
      </c>
      <c r="W170" s="1">
        <v>0</v>
      </c>
      <c r="X170" s="1">
        <v>0</v>
      </c>
      <c r="Y170" s="1">
        <f t="shared" si="15"/>
        <v>36</v>
      </c>
      <c r="Z170" s="1">
        <v>6</v>
      </c>
      <c r="AA170" s="1">
        <v>2</v>
      </c>
      <c r="AB170" s="1">
        <f>+TDC_InfraMR[[#This Row],[Total Pasos Vehiculares a Nivel]]</f>
        <v>36</v>
      </c>
      <c r="AC170" s="1">
        <f t="shared" si="16"/>
        <v>44</v>
      </c>
      <c r="AD170" s="1">
        <v>0</v>
      </c>
      <c r="AE170" s="1">
        <v>9</v>
      </c>
      <c r="AF170" s="1">
        <v>16</v>
      </c>
      <c r="AG170" s="1">
        <f t="shared" si="17"/>
        <v>25</v>
      </c>
      <c r="AH170" s="13">
        <v>15.3</v>
      </c>
      <c r="AI170" s="13">
        <v>0</v>
      </c>
      <c r="AJ170" s="13">
        <v>0</v>
      </c>
      <c r="AK170" s="13">
        <f t="shared" si="19"/>
        <v>15.3</v>
      </c>
      <c r="AL170" s="1">
        <v>0</v>
      </c>
      <c r="AM170" s="1">
        <v>0</v>
      </c>
      <c r="AN170" s="1">
        <v>0</v>
      </c>
      <c r="AO170" s="1">
        <f t="shared" si="20"/>
        <v>0</v>
      </c>
      <c r="AP170" s="1">
        <v>18</v>
      </c>
      <c r="AQ170" s="1">
        <v>0</v>
      </c>
      <c r="AR170" s="1">
        <v>0</v>
      </c>
      <c r="AS170" s="1">
        <f>+TDC_InfraMR[[#This Row],[B.02.1 - Parque de Coches Eléctricos Motrices]]+TDC_InfraMR[[#This Row],[B.02.2 - Parque de Coches Eléctricos Motrices Remolcados Tipo R]]+TDC_InfraMR[[#This Row],[B.02.3 - Parque de Coches Eléctricos Motrices Tipo R]]</f>
        <v>18</v>
      </c>
      <c r="AT170" s="1">
        <v>0</v>
      </c>
      <c r="AU170" s="1">
        <v>0</v>
      </c>
      <c r="AV170" s="1">
        <v>0</v>
      </c>
      <c r="AW170" s="1">
        <f>+TDC_InfraMR[[#This Row],[B.03.1 - Parque de Coches Motores Motrices Remolcados]]+TDC_InfraMR[[#This Row],[B.03.2 - Parque de Coches Motores Motrices Intermedios]]+TDC_InfraMR[[#This Row],[B.03.3 - Parque de Coches Motores Motrices Cabina]]</f>
        <v>0</v>
      </c>
      <c r="AX170" s="1">
        <v>0</v>
      </c>
      <c r="AY170" s="1">
        <v>0</v>
      </c>
      <c r="AZ170" s="1">
        <v>0</v>
      </c>
      <c r="BA170" s="1">
        <v>0</v>
      </c>
      <c r="BB170" s="1">
        <v>0</v>
      </c>
      <c r="BC170" s="1">
        <f>+TDC_InfraMR[[#This Row],[B.04.1 - Parque de Coches Remolcados Clase Unica]]+TDC_InfraMR[[#This Row],[B.04.2 - Parque de Coches Remolcados Clase Unica Furgón]]+TDC_InfraMR[[#This Row],[B.04.3 - Parque de Coches Remolcados Clase Unica Cabina]]+TDC_InfraMR[[#This Row],[B.04.4 - Parque de Coches Remolcados de Larga Distancia (Turista+Pullman)]]+TDC_InfraMR[[#This Row],[B.04.5 - Parque de Coches Remolcados para Servicios Especiales (Cartoneros)]]</f>
        <v>0</v>
      </c>
      <c r="BD170" s="1">
        <v>2</v>
      </c>
      <c r="BE170" s="1">
        <v>0</v>
      </c>
      <c r="BF170" s="16">
        <v>1435</v>
      </c>
    </row>
    <row r="171" spans="1:58">
      <c r="A171" s="1">
        <v>2007</v>
      </c>
      <c r="B171" s="1" t="s">
        <v>116</v>
      </c>
      <c r="C171" s="12">
        <v>0</v>
      </c>
      <c r="D171" s="12">
        <v>0</v>
      </c>
      <c r="E171" s="12">
        <v>0</v>
      </c>
      <c r="F171" s="12">
        <v>15.3</v>
      </c>
      <c r="G171" s="12">
        <f t="shared" si="14"/>
        <v>15.3</v>
      </c>
      <c r="H171" s="12">
        <f>+TDC_InfraMR[[#This Row],[Total Líneas de Explotación ]]</f>
        <v>15.3</v>
      </c>
      <c r="I171" s="12">
        <v>15.3</v>
      </c>
      <c r="J171" s="12">
        <v>0</v>
      </c>
      <c r="K171" s="12">
        <v>0</v>
      </c>
      <c r="L171" s="12">
        <v>30.6</v>
      </c>
      <c r="M171" s="12">
        <v>1.04</v>
      </c>
      <c r="N171" s="12">
        <f>+TDC_InfraMR[[#This Row],[A.03.1 -  Longitud de Vías de Explotación No Electrificadas Troncales y Ramales (vía principal) (km)]]+TDC_InfraMR[[#This Row],[A.04.1 -  Longitud de Vías de Explotación Electrificadas Troncales y Ramales (vía principal) (km)]]</f>
        <v>30.6</v>
      </c>
      <c r="O171" s="12">
        <f>+TDC_InfraMR[[#This Row],[Total Vías (excluido Auxiliares)]]</f>
        <v>30.6</v>
      </c>
      <c r="P171" s="1">
        <v>11</v>
      </c>
      <c r="Q171" s="1">
        <v>0</v>
      </c>
      <c r="R171" s="1">
        <v>0</v>
      </c>
      <c r="S171" s="1">
        <f t="shared" si="18"/>
        <v>11</v>
      </c>
      <c r="T171" s="1">
        <v>0</v>
      </c>
      <c r="U171" s="1">
        <v>36</v>
      </c>
      <c r="V171" s="1">
        <v>0</v>
      </c>
      <c r="W171" s="1">
        <v>0</v>
      </c>
      <c r="X171" s="1">
        <v>0</v>
      </c>
      <c r="Y171" s="1">
        <f t="shared" si="15"/>
        <v>36</v>
      </c>
      <c r="Z171" s="1">
        <v>6</v>
      </c>
      <c r="AA171" s="1">
        <v>2</v>
      </c>
      <c r="AB171" s="1">
        <f>+TDC_InfraMR[[#This Row],[Total Pasos Vehiculares a Nivel]]</f>
        <v>36</v>
      </c>
      <c r="AC171" s="1">
        <f t="shared" si="16"/>
        <v>44</v>
      </c>
      <c r="AD171" s="1">
        <v>0</v>
      </c>
      <c r="AE171" s="1">
        <v>9</v>
      </c>
      <c r="AF171" s="1">
        <v>16</v>
      </c>
      <c r="AG171" s="1">
        <f t="shared" si="17"/>
        <v>25</v>
      </c>
      <c r="AH171" s="13">
        <v>15.3</v>
      </c>
      <c r="AI171" s="13">
        <v>0</v>
      </c>
      <c r="AJ171" s="13">
        <v>0</v>
      </c>
      <c r="AK171" s="13">
        <f t="shared" si="19"/>
        <v>15.3</v>
      </c>
      <c r="AL171" s="1">
        <v>0</v>
      </c>
      <c r="AM171" s="1">
        <v>0</v>
      </c>
      <c r="AN171" s="1">
        <v>0</v>
      </c>
      <c r="AO171" s="1">
        <f t="shared" si="20"/>
        <v>0</v>
      </c>
      <c r="AP171" s="1">
        <v>18</v>
      </c>
      <c r="AQ171" s="1">
        <v>0</v>
      </c>
      <c r="AR171" s="1">
        <v>0</v>
      </c>
      <c r="AS171" s="1">
        <f>+TDC_InfraMR[[#This Row],[B.02.1 - Parque de Coches Eléctricos Motrices]]+TDC_InfraMR[[#This Row],[B.02.2 - Parque de Coches Eléctricos Motrices Remolcados Tipo R]]+TDC_InfraMR[[#This Row],[B.02.3 - Parque de Coches Eléctricos Motrices Tipo R]]</f>
        <v>18</v>
      </c>
      <c r="AT171" s="1">
        <v>0</v>
      </c>
      <c r="AU171" s="1">
        <v>0</v>
      </c>
      <c r="AV171" s="1">
        <v>0</v>
      </c>
      <c r="AW171" s="1">
        <f>+TDC_InfraMR[[#This Row],[B.03.1 - Parque de Coches Motores Motrices Remolcados]]+TDC_InfraMR[[#This Row],[B.03.2 - Parque de Coches Motores Motrices Intermedios]]+TDC_InfraMR[[#This Row],[B.03.3 - Parque de Coches Motores Motrices Cabina]]</f>
        <v>0</v>
      </c>
      <c r="AX171" s="1">
        <v>0</v>
      </c>
      <c r="AY171" s="1">
        <v>0</v>
      </c>
      <c r="AZ171" s="1">
        <v>0</v>
      </c>
      <c r="BA171" s="1">
        <v>0</v>
      </c>
      <c r="BB171" s="1">
        <v>0</v>
      </c>
      <c r="BC171" s="1">
        <f>+TDC_InfraMR[[#This Row],[B.04.1 - Parque de Coches Remolcados Clase Unica]]+TDC_InfraMR[[#This Row],[B.04.2 - Parque de Coches Remolcados Clase Unica Furgón]]+TDC_InfraMR[[#This Row],[B.04.3 - Parque de Coches Remolcados Clase Unica Cabina]]+TDC_InfraMR[[#This Row],[B.04.4 - Parque de Coches Remolcados de Larga Distancia (Turista+Pullman)]]+TDC_InfraMR[[#This Row],[B.04.5 - Parque de Coches Remolcados para Servicios Especiales (Cartoneros)]]</f>
        <v>0</v>
      </c>
      <c r="BD171" s="1">
        <v>2</v>
      </c>
      <c r="BE171" s="1">
        <v>0</v>
      </c>
      <c r="BF171" s="16">
        <v>1435</v>
      </c>
    </row>
    <row r="172" spans="1:58">
      <c r="A172" s="1">
        <v>2007</v>
      </c>
      <c r="B172" s="1" t="s">
        <v>117</v>
      </c>
      <c r="C172" s="12">
        <v>0</v>
      </c>
      <c r="D172" s="12">
        <v>0</v>
      </c>
      <c r="E172" s="12">
        <v>0</v>
      </c>
      <c r="F172" s="12">
        <v>15.3</v>
      </c>
      <c r="G172" s="12">
        <f t="shared" si="14"/>
        <v>15.3</v>
      </c>
      <c r="H172" s="12">
        <f>+TDC_InfraMR[[#This Row],[Total Líneas de Explotación ]]</f>
        <v>15.3</v>
      </c>
      <c r="I172" s="12">
        <v>15.3</v>
      </c>
      <c r="J172" s="12">
        <v>0</v>
      </c>
      <c r="K172" s="12">
        <v>0</v>
      </c>
      <c r="L172" s="12">
        <v>30.6</v>
      </c>
      <c r="M172" s="12">
        <v>1.04</v>
      </c>
      <c r="N172" s="12">
        <f>+TDC_InfraMR[[#This Row],[A.03.1 -  Longitud de Vías de Explotación No Electrificadas Troncales y Ramales (vía principal) (km)]]+TDC_InfraMR[[#This Row],[A.04.1 -  Longitud de Vías de Explotación Electrificadas Troncales y Ramales (vía principal) (km)]]</f>
        <v>30.6</v>
      </c>
      <c r="O172" s="12">
        <f>+TDC_InfraMR[[#This Row],[Total Vías (excluido Auxiliares)]]</f>
        <v>30.6</v>
      </c>
      <c r="P172" s="1">
        <v>11</v>
      </c>
      <c r="Q172" s="1">
        <v>0</v>
      </c>
      <c r="R172" s="1">
        <v>0</v>
      </c>
      <c r="S172" s="1">
        <f t="shared" si="18"/>
        <v>11</v>
      </c>
      <c r="T172" s="1">
        <v>0</v>
      </c>
      <c r="U172" s="1">
        <v>36</v>
      </c>
      <c r="V172" s="1">
        <v>0</v>
      </c>
      <c r="W172" s="1">
        <v>0</v>
      </c>
      <c r="X172" s="1">
        <v>0</v>
      </c>
      <c r="Y172" s="1">
        <f t="shared" si="15"/>
        <v>36</v>
      </c>
      <c r="Z172" s="1">
        <v>6</v>
      </c>
      <c r="AA172" s="1">
        <v>2</v>
      </c>
      <c r="AB172" s="1">
        <f>+TDC_InfraMR[[#This Row],[Total Pasos Vehiculares a Nivel]]</f>
        <v>36</v>
      </c>
      <c r="AC172" s="1">
        <f t="shared" si="16"/>
        <v>44</v>
      </c>
      <c r="AD172" s="1">
        <v>0</v>
      </c>
      <c r="AE172" s="1">
        <v>9</v>
      </c>
      <c r="AF172" s="1">
        <v>16</v>
      </c>
      <c r="AG172" s="1">
        <f t="shared" si="17"/>
        <v>25</v>
      </c>
      <c r="AH172" s="13">
        <v>15.3</v>
      </c>
      <c r="AI172" s="13">
        <v>0</v>
      </c>
      <c r="AJ172" s="13">
        <v>0</v>
      </c>
      <c r="AK172" s="13">
        <f t="shared" si="19"/>
        <v>15.3</v>
      </c>
      <c r="AL172" s="1">
        <v>0</v>
      </c>
      <c r="AM172" s="1">
        <v>0</v>
      </c>
      <c r="AN172" s="1">
        <v>0</v>
      </c>
      <c r="AO172" s="1">
        <f t="shared" si="20"/>
        <v>0</v>
      </c>
      <c r="AP172" s="1">
        <v>18</v>
      </c>
      <c r="AQ172" s="1">
        <v>0</v>
      </c>
      <c r="AR172" s="1">
        <v>0</v>
      </c>
      <c r="AS172" s="1">
        <f>+TDC_InfraMR[[#This Row],[B.02.1 - Parque de Coches Eléctricos Motrices]]+TDC_InfraMR[[#This Row],[B.02.2 - Parque de Coches Eléctricos Motrices Remolcados Tipo R]]+TDC_InfraMR[[#This Row],[B.02.3 - Parque de Coches Eléctricos Motrices Tipo R]]</f>
        <v>18</v>
      </c>
      <c r="AT172" s="1">
        <v>0</v>
      </c>
      <c r="AU172" s="1">
        <v>0</v>
      </c>
      <c r="AV172" s="1">
        <v>0</v>
      </c>
      <c r="AW172" s="1">
        <f>+TDC_InfraMR[[#This Row],[B.03.1 - Parque de Coches Motores Motrices Remolcados]]+TDC_InfraMR[[#This Row],[B.03.2 - Parque de Coches Motores Motrices Intermedios]]+TDC_InfraMR[[#This Row],[B.03.3 - Parque de Coches Motores Motrices Cabina]]</f>
        <v>0</v>
      </c>
      <c r="AX172" s="1">
        <v>0</v>
      </c>
      <c r="AY172" s="1">
        <v>0</v>
      </c>
      <c r="AZ172" s="1">
        <v>0</v>
      </c>
      <c r="BA172" s="1">
        <v>0</v>
      </c>
      <c r="BB172" s="1">
        <v>0</v>
      </c>
      <c r="BC172" s="1">
        <f>+TDC_InfraMR[[#This Row],[B.04.1 - Parque de Coches Remolcados Clase Unica]]+TDC_InfraMR[[#This Row],[B.04.2 - Parque de Coches Remolcados Clase Unica Furgón]]+TDC_InfraMR[[#This Row],[B.04.3 - Parque de Coches Remolcados Clase Unica Cabina]]+TDC_InfraMR[[#This Row],[B.04.4 - Parque de Coches Remolcados de Larga Distancia (Turista+Pullman)]]+TDC_InfraMR[[#This Row],[B.04.5 - Parque de Coches Remolcados para Servicios Especiales (Cartoneros)]]</f>
        <v>0</v>
      </c>
      <c r="BD172" s="1">
        <v>2</v>
      </c>
      <c r="BE172" s="1">
        <v>0</v>
      </c>
      <c r="BF172" s="16">
        <v>1435</v>
      </c>
    </row>
    <row r="173" spans="1:58">
      <c r="A173" s="1">
        <v>2007</v>
      </c>
      <c r="B173" s="1" t="s">
        <v>118</v>
      </c>
      <c r="C173" s="12">
        <v>0</v>
      </c>
      <c r="D173" s="12">
        <v>0</v>
      </c>
      <c r="E173" s="12">
        <v>0</v>
      </c>
      <c r="F173" s="12">
        <v>15.3</v>
      </c>
      <c r="G173" s="12">
        <f t="shared" si="14"/>
        <v>15.3</v>
      </c>
      <c r="H173" s="12">
        <f>+TDC_InfraMR[[#This Row],[Total Líneas de Explotación ]]</f>
        <v>15.3</v>
      </c>
      <c r="I173" s="12">
        <v>15.3</v>
      </c>
      <c r="J173" s="12">
        <v>0</v>
      </c>
      <c r="K173" s="12">
        <v>0</v>
      </c>
      <c r="L173" s="12">
        <v>30.6</v>
      </c>
      <c r="M173" s="12">
        <v>1.04</v>
      </c>
      <c r="N173" s="12">
        <f>+TDC_InfraMR[[#This Row],[A.03.1 -  Longitud de Vías de Explotación No Electrificadas Troncales y Ramales (vía principal) (km)]]+TDC_InfraMR[[#This Row],[A.04.1 -  Longitud de Vías de Explotación Electrificadas Troncales y Ramales (vía principal) (km)]]</f>
        <v>30.6</v>
      </c>
      <c r="O173" s="12">
        <f>+TDC_InfraMR[[#This Row],[Total Vías (excluido Auxiliares)]]</f>
        <v>30.6</v>
      </c>
      <c r="P173" s="1">
        <v>11</v>
      </c>
      <c r="Q173" s="1">
        <v>0</v>
      </c>
      <c r="R173" s="1">
        <v>0</v>
      </c>
      <c r="S173" s="1">
        <f t="shared" si="18"/>
        <v>11</v>
      </c>
      <c r="T173" s="1">
        <v>0</v>
      </c>
      <c r="U173" s="1">
        <v>36</v>
      </c>
      <c r="V173" s="1">
        <v>0</v>
      </c>
      <c r="W173" s="1">
        <v>0</v>
      </c>
      <c r="X173" s="1">
        <v>0</v>
      </c>
      <c r="Y173" s="1">
        <f t="shared" si="15"/>
        <v>36</v>
      </c>
      <c r="Z173" s="1">
        <v>6</v>
      </c>
      <c r="AA173" s="1">
        <v>2</v>
      </c>
      <c r="AB173" s="1">
        <f>+TDC_InfraMR[[#This Row],[Total Pasos Vehiculares a Nivel]]</f>
        <v>36</v>
      </c>
      <c r="AC173" s="1">
        <f t="shared" si="16"/>
        <v>44</v>
      </c>
      <c r="AD173" s="1">
        <v>0</v>
      </c>
      <c r="AE173" s="1">
        <v>9</v>
      </c>
      <c r="AF173" s="1">
        <v>16</v>
      </c>
      <c r="AG173" s="1">
        <f t="shared" si="17"/>
        <v>25</v>
      </c>
      <c r="AH173" s="13">
        <v>15.3</v>
      </c>
      <c r="AI173" s="13">
        <v>0</v>
      </c>
      <c r="AJ173" s="13">
        <v>0</v>
      </c>
      <c r="AK173" s="13">
        <f t="shared" si="19"/>
        <v>15.3</v>
      </c>
      <c r="AL173" s="1">
        <v>0</v>
      </c>
      <c r="AM173" s="1">
        <v>0</v>
      </c>
      <c r="AN173" s="1">
        <v>0</v>
      </c>
      <c r="AO173" s="1">
        <f t="shared" si="20"/>
        <v>0</v>
      </c>
      <c r="AP173" s="1">
        <v>18</v>
      </c>
      <c r="AQ173" s="1">
        <v>0</v>
      </c>
      <c r="AR173" s="1">
        <v>0</v>
      </c>
      <c r="AS173" s="1">
        <f>+TDC_InfraMR[[#This Row],[B.02.1 - Parque de Coches Eléctricos Motrices]]+TDC_InfraMR[[#This Row],[B.02.2 - Parque de Coches Eléctricos Motrices Remolcados Tipo R]]+TDC_InfraMR[[#This Row],[B.02.3 - Parque de Coches Eléctricos Motrices Tipo R]]</f>
        <v>18</v>
      </c>
      <c r="AT173" s="1">
        <v>0</v>
      </c>
      <c r="AU173" s="1">
        <v>0</v>
      </c>
      <c r="AV173" s="1">
        <v>0</v>
      </c>
      <c r="AW173" s="1">
        <f>+TDC_InfraMR[[#This Row],[B.03.1 - Parque de Coches Motores Motrices Remolcados]]+TDC_InfraMR[[#This Row],[B.03.2 - Parque de Coches Motores Motrices Intermedios]]+TDC_InfraMR[[#This Row],[B.03.3 - Parque de Coches Motores Motrices Cabina]]</f>
        <v>0</v>
      </c>
      <c r="AX173" s="1">
        <v>0</v>
      </c>
      <c r="AY173" s="1">
        <v>0</v>
      </c>
      <c r="AZ173" s="1">
        <v>0</v>
      </c>
      <c r="BA173" s="1">
        <v>0</v>
      </c>
      <c r="BB173" s="1">
        <v>0</v>
      </c>
      <c r="BC173" s="1">
        <f>+TDC_InfraMR[[#This Row],[B.04.1 - Parque de Coches Remolcados Clase Unica]]+TDC_InfraMR[[#This Row],[B.04.2 - Parque de Coches Remolcados Clase Unica Furgón]]+TDC_InfraMR[[#This Row],[B.04.3 - Parque de Coches Remolcados Clase Unica Cabina]]+TDC_InfraMR[[#This Row],[B.04.4 - Parque de Coches Remolcados de Larga Distancia (Turista+Pullman)]]+TDC_InfraMR[[#This Row],[B.04.5 - Parque de Coches Remolcados para Servicios Especiales (Cartoneros)]]</f>
        <v>0</v>
      </c>
      <c r="BD173" s="1">
        <v>2</v>
      </c>
      <c r="BE173" s="1">
        <v>0</v>
      </c>
      <c r="BF173" s="16">
        <v>1435</v>
      </c>
    </row>
    <row r="174" spans="1:58">
      <c r="A174" s="1">
        <v>2007</v>
      </c>
      <c r="B174" s="1" t="s">
        <v>119</v>
      </c>
      <c r="C174" s="12">
        <v>0</v>
      </c>
      <c r="D174" s="12">
        <v>0</v>
      </c>
      <c r="E174" s="12">
        <v>0</v>
      </c>
      <c r="F174" s="12">
        <v>15.3</v>
      </c>
      <c r="G174" s="12">
        <f t="shared" si="14"/>
        <v>15.3</v>
      </c>
      <c r="H174" s="12">
        <f>+TDC_InfraMR[[#This Row],[Total Líneas de Explotación ]]</f>
        <v>15.3</v>
      </c>
      <c r="I174" s="12">
        <v>15.3</v>
      </c>
      <c r="J174" s="12">
        <v>0</v>
      </c>
      <c r="K174" s="12">
        <v>0</v>
      </c>
      <c r="L174" s="12">
        <v>30.6</v>
      </c>
      <c r="M174" s="12">
        <v>1.04</v>
      </c>
      <c r="N174" s="12">
        <f>+TDC_InfraMR[[#This Row],[A.03.1 -  Longitud de Vías de Explotación No Electrificadas Troncales y Ramales (vía principal) (km)]]+TDC_InfraMR[[#This Row],[A.04.1 -  Longitud de Vías de Explotación Electrificadas Troncales y Ramales (vía principal) (km)]]</f>
        <v>30.6</v>
      </c>
      <c r="O174" s="12">
        <f>+TDC_InfraMR[[#This Row],[Total Vías (excluido Auxiliares)]]</f>
        <v>30.6</v>
      </c>
      <c r="P174" s="1">
        <v>11</v>
      </c>
      <c r="Q174" s="1">
        <v>0</v>
      </c>
      <c r="R174" s="1">
        <v>0</v>
      </c>
      <c r="S174" s="1">
        <f t="shared" si="18"/>
        <v>11</v>
      </c>
      <c r="T174" s="1">
        <v>0</v>
      </c>
      <c r="U174" s="1">
        <v>36</v>
      </c>
      <c r="V174" s="1">
        <v>0</v>
      </c>
      <c r="W174" s="1">
        <v>0</v>
      </c>
      <c r="X174" s="1">
        <v>0</v>
      </c>
      <c r="Y174" s="1">
        <f t="shared" si="15"/>
        <v>36</v>
      </c>
      <c r="Z174" s="1">
        <v>6</v>
      </c>
      <c r="AA174" s="1">
        <v>2</v>
      </c>
      <c r="AB174" s="1">
        <f>+TDC_InfraMR[[#This Row],[Total Pasos Vehiculares a Nivel]]</f>
        <v>36</v>
      </c>
      <c r="AC174" s="1">
        <f t="shared" si="16"/>
        <v>44</v>
      </c>
      <c r="AD174" s="1">
        <v>0</v>
      </c>
      <c r="AE174" s="1">
        <v>9</v>
      </c>
      <c r="AF174" s="1">
        <v>16</v>
      </c>
      <c r="AG174" s="1">
        <f t="shared" si="17"/>
        <v>25</v>
      </c>
      <c r="AH174" s="13">
        <v>15.3</v>
      </c>
      <c r="AI174" s="13">
        <v>0</v>
      </c>
      <c r="AJ174" s="13">
        <v>0</v>
      </c>
      <c r="AK174" s="13">
        <f t="shared" si="19"/>
        <v>15.3</v>
      </c>
      <c r="AL174" s="1">
        <v>0</v>
      </c>
      <c r="AM174" s="1">
        <v>0</v>
      </c>
      <c r="AN174" s="1">
        <v>0</v>
      </c>
      <c r="AO174" s="1">
        <f t="shared" si="20"/>
        <v>0</v>
      </c>
      <c r="AP174" s="1">
        <v>18</v>
      </c>
      <c r="AQ174" s="1">
        <v>0</v>
      </c>
      <c r="AR174" s="1">
        <v>0</v>
      </c>
      <c r="AS174" s="1">
        <f>+TDC_InfraMR[[#This Row],[B.02.1 - Parque de Coches Eléctricos Motrices]]+TDC_InfraMR[[#This Row],[B.02.2 - Parque de Coches Eléctricos Motrices Remolcados Tipo R]]+TDC_InfraMR[[#This Row],[B.02.3 - Parque de Coches Eléctricos Motrices Tipo R]]</f>
        <v>18</v>
      </c>
      <c r="AT174" s="1">
        <v>0</v>
      </c>
      <c r="AU174" s="1">
        <v>0</v>
      </c>
      <c r="AV174" s="1">
        <v>0</v>
      </c>
      <c r="AW174" s="1">
        <f>+TDC_InfraMR[[#This Row],[B.03.1 - Parque de Coches Motores Motrices Remolcados]]+TDC_InfraMR[[#This Row],[B.03.2 - Parque de Coches Motores Motrices Intermedios]]+TDC_InfraMR[[#This Row],[B.03.3 - Parque de Coches Motores Motrices Cabina]]</f>
        <v>0</v>
      </c>
      <c r="AX174" s="1">
        <v>0</v>
      </c>
      <c r="AY174" s="1">
        <v>0</v>
      </c>
      <c r="AZ174" s="1">
        <v>0</v>
      </c>
      <c r="BA174" s="1">
        <v>0</v>
      </c>
      <c r="BB174" s="1">
        <v>0</v>
      </c>
      <c r="BC174" s="1">
        <f>+TDC_InfraMR[[#This Row],[B.04.1 - Parque de Coches Remolcados Clase Unica]]+TDC_InfraMR[[#This Row],[B.04.2 - Parque de Coches Remolcados Clase Unica Furgón]]+TDC_InfraMR[[#This Row],[B.04.3 - Parque de Coches Remolcados Clase Unica Cabina]]+TDC_InfraMR[[#This Row],[B.04.4 - Parque de Coches Remolcados de Larga Distancia (Turista+Pullman)]]+TDC_InfraMR[[#This Row],[B.04.5 - Parque de Coches Remolcados para Servicios Especiales (Cartoneros)]]</f>
        <v>0</v>
      </c>
      <c r="BD174" s="1">
        <v>2</v>
      </c>
      <c r="BE174" s="1">
        <v>0</v>
      </c>
      <c r="BF174" s="16">
        <v>1435</v>
      </c>
    </row>
    <row r="175" spans="1:58">
      <c r="A175" s="1">
        <v>2007</v>
      </c>
      <c r="B175" s="1" t="s">
        <v>120</v>
      </c>
      <c r="C175" s="12">
        <v>0</v>
      </c>
      <c r="D175" s="12">
        <v>0</v>
      </c>
      <c r="E175" s="12">
        <v>0</v>
      </c>
      <c r="F175" s="12">
        <v>15.3</v>
      </c>
      <c r="G175" s="12">
        <f t="shared" si="14"/>
        <v>15.3</v>
      </c>
      <c r="H175" s="12">
        <f>+TDC_InfraMR[[#This Row],[Total Líneas de Explotación ]]</f>
        <v>15.3</v>
      </c>
      <c r="I175" s="12">
        <v>15.3</v>
      </c>
      <c r="J175" s="12">
        <v>0</v>
      </c>
      <c r="K175" s="12">
        <v>0</v>
      </c>
      <c r="L175" s="12">
        <v>30.6</v>
      </c>
      <c r="M175" s="12">
        <v>1.04</v>
      </c>
      <c r="N175" s="12">
        <f>+TDC_InfraMR[[#This Row],[A.03.1 -  Longitud de Vías de Explotación No Electrificadas Troncales y Ramales (vía principal) (km)]]+TDC_InfraMR[[#This Row],[A.04.1 -  Longitud de Vías de Explotación Electrificadas Troncales y Ramales (vía principal) (km)]]</f>
        <v>30.6</v>
      </c>
      <c r="O175" s="12">
        <f>+TDC_InfraMR[[#This Row],[Total Vías (excluido Auxiliares)]]</f>
        <v>30.6</v>
      </c>
      <c r="P175" s="1">
        <v>11</v>
      </c>
      <c r="Q175" s="1">
        <v>0</v>
      </c>
      <c r="R175" s="1">
        <v>0</v>
      </c>
      <c r="S175" s="1">
        <f t="shared" si="18"/>
        <v>11</v>
      </c>
      <c r="T175" s="1">
        <v>0</v>
      </c>
      <c r="U175" s="1">
        <v>36</v>
      </c>
      <c r="V175" s="1">
        <v>0</v>
      </c>
      <c r="W175" s="1">
        <v>0</v>
      </c>
      <c r="X175" s="1">
        <v>0</v>
      </c>
      <c r="Y175" s="1">
        <f t="shared" si="15"/>
        <v>36</v>
      </c>
      <c r="Z175" s="1">
        <v>6</v>
      </c>
      <c r="AA175" s="1">
        <v>2</v>
      </c>
      <c r="AB175" s="1">
        <f>+TDC_InfraMR[[#This Row],[Total Pasos Vehiculares a Nivel]]</f>
        <v>36</v>
      </c>
      <c r="AC175" s="1">
        <f t="shared" si="16"/>
        <v>44</v>
      </c>
      <c r="AD175" s="1">
        <v>0</v>
      </c>
      <c r="AE175" s="1">
        <v>9</v>
      </c>
      <c r="AF175" s="1">
        <v>16</v>
      </c>
      <c r="AG175" s="1">
        <f t="shared" si="17"/>
        <v>25</v>
      </c>
      <c r="AH175" s="13">
        <v>15.3</v>
      </c>
      <c r="AI175" s="13">
        <v>0</v>
      </c>
      <c r="AJ175" s="13">
        <v>0</v>
      </c>
      <c r="AK175" s="13">
        <f t="shared" si="19"/>
        <v>15.3</v>
      </c>
      <c r="AL175" s="1">
        <v>0</v>
      </c>
      <c r="AM175" s="1">
        <v>0</v>
      </c>
      <c r="AN175" s="1">
        <v>0</v>
      </c>
      <c r="AO175" s="1">
        <f t="shared" si="20"/>
        <v>0</v>
      </c>
      <c r="AP175" s="1">
        <v>18</v>
      </c>
      <c r="AQ175" s="1">
        <v>0</v>
      </c>
      <c r="AR175" s="1">
        <v>0</v>
      </c>
      <c r="AS175" s="1">
        <f>+TDC_InfraMR[[#This Row],[B.02.1 - Parque de Coches Eléctricos Motrices]]+TDC_InfraMR[[#This Row],[B.02.2 - Parque de Coches Eléctricos Motrices Remolcados Tipo R]]+TDC_InfraMR[[#This Row],[B.02.3 - Parque de Coches Eléctricos Motrices Tipo R]]</f>
        <v>18</v>
      </c>
      <c r="AT175" s="1">
        <v>0</v>
      </c>
      <c r="AU175" s="1">
        <v>0</v>
      </c>
      <c r="AV175" s="1">
        <v>0</v>
      </c>
      <c r="AW175" s="1">
        <f>+TDC_InfraMR[[#This Row],[B.03.1 - Parque de Coches Motores Motrices Remolcados]]+TDC_InfraMR[[#This Row],[B.03.2 - Parque de Coches Motores Motrices Intermedios]]+TDC_InfraMR[[#This Row],[B.03.3 - Parque de Coches Motores Motrices Cabina]]</f>
        <v>0</v>
      </c>
      <c r="AX175" s="1">
        <v>0</v>
      </c>
      <c r="AY175" s="1">
        <v>0</v>
      </c>
      <c r="AZ175" s="1">
        <v>0</v>
      </c>
      <c r="BA175" s="1">
        <v>0</v>
      </c>
      <c r="BB175" s="1">
        <v>0</v>
      </c>
      <c r="BC175" s="1">
        <f>+TDC_InfraMR[[#This Row],[B.04.1 - Parque de Coches Remolcados Clase Unica]]+TDC_InfraMR[[#This Row],[B.04.2 - Parque de Coches Remolcados Clase Unica Furgón]]+TDC_InfraMR[[#This Row],[B.04.3 - Parque de Coches Remolcados Clase Unica Cabina]]+TDC_InfraMR[[#This Row],[B.04.4 - Parque de Coches Remolcados de Larga Distancia (Turista+Pullman)]]+TDC_InfraMR[[#This Row],[B.04.5 - Parque de Coches Remolcados para Servicios Especiales (Cartoneros)]]</f>
        <v>0</v>
      </c>
      <c r="BD175" s="1">
        <v>2</v>
      </c>
      <c r="BE175" s="1">
        <v>0</v>
      </c>
      <c r="BF175" s="16">
        <v>1435</v>
      </c>
    </row>
    <row r="176" spans="1:58">
      <c r="A176" s="1">
        <v>2007</v>
      </c>
      <c r="B176" s="1" t="s">
        <v>121</v>
      </c>
      <c r="C176" s="12">
        <v>0</v>
      </c>
      <c r="D176" s="12">
        <v>0</v>
      </c>
      <c r="E176" s="12">
        <v>0</v>
      </c>
      <c r="F176" s="12">
        <v>15.3</v>
      </c>
      <c r="G176" s="12">
        <f t="shared" si="14"/>
        <v>15.3</v>
      </c>
      <c r="H176" s="12">
        <f>+TDC_InfraMR[[#This Row],[Total Líneas de Explotación ]]</f>
        <v>15.3</v>
      </c>
      <c r="I176" s="12">
        <v>15.3</v>
      </c>
      <c r="J176" s="12">
        <v>0</v>
      </c>
      <c r="K176" s="12">
        <v>0</v>
      </c>
      <c r="L176" s="12">
        <v>30.6</v>
      </c>
      <c r="M176" s="12">
        <v>1.04</v>
      </c>
      <c r="N176" s="12">
        <f>+TDC_InfraMR[[#This Row],[A.03.1 -  Longitud de Vías de Explotación No Electrificadas Troncales y Ramales (vía principal) (km)]]+TDC_InfraMR[[#This Row],[A.04.1 -  Longitud de Vías de Explotación Electrificadas Troncales y Ramales (vía principal) (km)]]</f>
        <v>30.6</v>
      </c>
      <c r="O176" s="12">
        <f>+TDC_InfraMR[[#This Row],[Total Vías (excluido Auxiliares)]]</f>
        <v>30.6</v>
      </c>
      <c r="P176" s="1">
        <v>11</v>
      </c>
      <c r="Q176" s="1">
        <v>0</v>
      </c>
      <c r="R176" s="1">
        <v>0</v>
      </c>
      <c r="S176" s="1">
        <f t="shared" si="18"/>
        <v>11</v>
      </c>
      <c r="T176" s="1">
        <v>0</v>
      </c>
      <c r="U176" s="1">
        <v>36</v>
      </c>
      <c r="V176" s="1">
        <v>0</v>
      </c>
      <c r="W176" s="1">
        <v>0</v>
      </c>
      <c r="X176" s="1">
        <v>0</v>
      </c>
      <c r="Y176" s="1">
        <f t="shared" si="15"/>
        <v>36</v>
      </c>
      <c r="Z176" s="1">
        <v>6</v>
      </c>
      <c r="AA176" s="1">
        <v>2</v>
      </c>
      <c r="AB176" s="1">
        <f>+TDC_InfraMR[[#This Row],[Total Pasos Vehiculares a Nivel]]</f>
        <v>36</v>
      </c>
      <c r="AC176" s="1">
        <f t="shared" si="16"/>
        <v>44</v>
      </c>
      <c r="AD176" s="1">
        <v>0</v>
      </c>
      <c r="AE176" s="1">
        <v>9</v>
      </c>
      <c r="AF176" s="1">
        <v>16</v>
      </c>
      <c r="AG176" s="1">
        <f t="shared" si="17"/>
        <v>25</v>
      </c>
      <c r="AH176" s="13">
        <v>15.3</v>
      </c>
      <c r="AI176" s="13">
        <v>0</v>
      </c>
      <c r="AJ176" s="13">
        <v>0</v>
      </c>
      <c r="AK176" s="13">
        <f t="shared" si="19"/>
        <v>15.3</v>
      </c>
      <c r="AL176" s="1">
        <v>0</v>
      </c>
      <c r="AM176" s="1">
        <v>0</v>
      </c>
      <c r="AN176" s="1">
        <v>0</v>
      </c>
      <c r="AO176" s="1">
        <f t="shared" si="20"/>
        <v>0</v>
      </c>
      <c r="AP176" s="1">
        <v>18</v>
      </c>
      <c r="AQ176" s="1">
        <v>0</v>
      </c>
      <c r="AR176" s="1">
        <v>0</v>
      </c>
      <c r="AS176" s="1">
        <f>+TDC_InfraMR[[#This Row],[B.02.1 - Parque de Coches Eléctricos Motrices]]+TDC_InfraMR[[#This Row],[B.02.2 - Parque de Coches Eléctricos Motrices Remolcados Tipo R]]+TDC_InfraMR[[#This Row],[B.02.3 - Parque de Coches Eléctricos Motrices Tipo R]]</f>
        <v>18</v>
      </c>
      <c r="AT176" s="1">
        <v>0</v>
      </c>
      <c r="AU176" s="1">
        <v>0</v>
      </c>
      <c r="AV176" s="1">
        <v>0</v>
      </c>
      <c r="AW176" s="1">
        <f>+TDC_InfraMR[[#This Row],[B.03.1 - Parque de Coches Motores Motrices Remolcados]]+TDC_InfraMR[[#This Row],[B.03.2 - Parque de Coches Motores Motrices Intermedios]]+TDC_InfraMR[[#This Row],[B.03.3 - Parque de Coches Motores Motrices Cabina]]</f>
        <v>0</v>
      </c>
      <c r="AX176" s="1">
        <v>0</v>
      </c>
      <c r="AY176" s="1">
        <v>0</v>
      </c>
      <c r="AZ176" s="1">
        <v>0</v>
      </c>
      <c r="BA176" s="1">
        <v>0</v>
      </c>
      <c r="BB176" s="1">
        <v>0</v>
      </c>
      <c r="BC176" s="1">
        <f>+TDC_InfraMR[[#This Row],[B.04.1 - Parque de Coches Remolcados Clase Unica]]+TDC_InfraMR[[#This Row],[B.04.2 - Parque de Coches Remolcados Clase Unica Furgón]]+TDC_InfraMR[[#This Row],[B.04.3 - Parque de Coches Remolcados Clase Unica Cabina]]+TDC_InfraMR[[#This Row],[B.04.4 - Parque de Coches Remolcados de Larga Distancia (Turista+Pullman)]]+TDC_InfraMR[[#This Row],[B.04.5 - Parque de Coches Remolcados para Servicios Especiales (Cartoneros)]]</f>
        <v>0</v>
      </c>
      <c r="BD176" s="1">
        <v>2</v>
      </c>
      <c r="BE176" s="1">
        <v>0</v>
      </c>
      <c r="BF176" s="16">
        <v>1435</v>
      </c>
    </row>
    <row r="177" spans="1:58">
      <c r="A177" s="1">
        <v>2007</v>
      </c>
      <c r="B177" s="1" t="s">
        <v>122</v>
      </c>
      <c r="C177" s="12">
        <v>0</v>
      </c>
      <c r="D177" s="12">
        <v>0</v>
      </c>
      <c r="E177" s="12">
        <v>0</v>
      </c>
      <c r="F177" s="12">
        <v>15.3</v>
      </c>
      <c r="G177" s="12">
        <f t="shared" si="14"/>
        <v>15.3</v>
      </c>
      <c r="H177" s="12">
        <f>+TDC_InfraMR[[#This Row],[Total Líneas de Explotación ]]</f>
        <v>15.3</v>
      </c>
      <c r="I177" s="12">
        <v>15.3</v>
      </c>
      <c r="J177" s="12">
        <v>0</v>
      </c>
      <c r="K177" s="12">
        <v>0</v>
      </c>
      <c r="L177" s="12">
        <v>30.6</v>
      </c>
      <c r="M177" s="12">
        <v>1.04</v>
      </c>
      <c r="N177" s="12">
        <f>+TDC_InfraMR[[#This Row],[A.03.1 -  Longitud de Vías de Explotación No Electrificadas Troncales y Ramales (vía principal) (km)]]+TDC_InfraMR[[#This Row],[A.04.1 -  Longitud de Vías de Explotación Electrificadas Troncales y Ramales (vía principal) (km)]]</f>
        <v>30.6</v>
      </c>
      <c r="O177" s="12">
        <f>+TDC_InfraMR[[#This Row],[Total Vías (excluido Auxiliares)]]</f>
        <v>30.6</v>
      </c>
      <c r="P177" s="1">
        <v>11</v>
      </c>
      <c r="Q177" s="1">
        <v>0</v>
      </c>
      <c r="R177" s="1">
        <v>0</v>
      </c>
      <c r="S177" s="1">
        <f t="shared" si="18"/>
        <v>11</v>
      </c>
      <c r="T177" s="1">
        <v>0</v>
      </c>
      <c r="U177" s="1">
        <v>36</v>
      </c>
      <c r="V177" s="1">
        <v>0</v>
      </c>
      <c r="W177" s="1">
        <v>0</v>
      </c>
      <c r="X177" s="1">
        <v>0</v>
      </c>
      <c r="Y177" s="1">
        <f t="shared" si="15"/>
        <v>36</v>
      </c>
      <c r="Z177" s="1">
        <v>6</v>
      </c>
      <c r="AA177" s="1">
        <v>2</v>
      </c>
      <c r="AB177" s="1">
        <f>+TDC_InfraMR[[#This Row],[Total Pasos Vehiculares a Nivel]]</f>
        <v>36</v>
      </c>
      <c r="AC177" s="1">
        <f t="shared" si="16"/>
        <v>44</v>
      </c>
      <c r="AD177" s="1">
        <v>0</v>
      </c>
      <c r="AE177" s="1">
        <v>9</v>
      </c>
      <c r="AF177" s="1">
        <v>16</v>
      </c>
      <c r="AG177" s="1">
        <f t="shared" si="17"/>
        <v>25</v>
      </c>
      <c r="AH177" s="13">
        <v>15.3</v>
      </c>
      <c r="AI177" s="13">
        <v>0</v>
      </c>
      <c r="AJ177" s="13">
        <v>0</v>
      </c>
      <c r="AK177" s="13">
        <f t="shared" si="19"/>
        <v>15.3</v>
      </c>
      <c r="AL177" s="1">
        <v>0</v>
      </c>
      <c r="AM177" s="1">
        <v>0</v>
      </c>
      <c r="AN177" s="1">
        <v>0</v>
      </c>
      <c r="AO177" s="1">
        <f t="shared" si="20"/>
        <v>0</v>
      </c>
      <c r="AP177" s="1">
        <v>18</v>
      </c>
      <c r="AQ177" s="1">
        <v>0</v>
      </c>
      <c r="AR177" s="1">
        <v>0</v>
      </c>
      <c r="AS177" s="1">
        <f>+TDC_InfraMR[[#This Row],[B.02.1 - Parque de Coches Eléctricos Motrices]]+TDC_InfraMR[[#This Row],[B.02.2 - Parque de Coches Eléctricos Motrices Remolcados Tipo R]]+TDC_InfraMR[[#This Row],[B.02.3 - Parque de Coches Eléctricos Motrices Tipo R]]</f>
        <v>18</v>
      </c>
      <c r="AT177" s="1">
        <v>0</v>
      </c>
      <c r="AU177" s="1">
        <v>0</v>
      </c>
      <c r="AV177" s="1">
        <v>0</v>
      </c>
      <c r="AW177" s="1">
        <f>+TDC_InfraMR[[#This Row],[B.03.1 - Parque de Coches Motores Motrices Remolcados]]+TDC_InfraMR[[#This Row],[B.03.2 - Parque de Coches Motores Motrices Intermedios]]+TDC_InfraMR[[#This Row],[B.03.3 - Parque de Coches Motores Motrices Cabina]]</f>
        <v>0</v>
      </c>
      <c r="AX177" s="1">
        <v>0</v>
      </c>
      <c r="AY177" s="1">
        <v>0</v>
      </c>
      <c r="AZ177" s="1">
        <v>0</v>
      </c>
      <c r="BA177" s="1">
        <v>0</v>
      </c>
      <c r="BB177" s="1">
        <v>0</v>
      </c>
      <c r="BC177" s="1">
        <f>+TDC_InfraMR[[#This Row],[B.04.1 - Parque de Coches Remolcados Clase Unica]]+TDC_InfraMR[[#This Row],[B.04.2 - Parque de Coches Remolcados Clase Unica Furgón]]+TDC_InfraMR[[#This Row],[B.04.3 - Parque de Coches Remolcados Clase Unica Cabina]]+TDC_InfraMR[[#This Row],[B.04.4 - Parque de Coches Remolcados de Larga Distancia (Turista+Pullman)]]+TDC_InfraMR[[#This Row],[B.04.5 - Parque de Coches Remolcados para Servicios Especiales (Cartoneros)]]</f>
        <v>0</v>
      </c>
      <c r="BD177" s="1">
        <v>2</v>
      </c>
      <c r="BE177" s="1">
        <v>0</v>
      </c>
      <c r="BF177" s="16">
        <v>1435</v>
      </c>
    </row>
    <row r="178" spans="1:58">
      <c r="A178" s="1">
        <v>2007</v>
      </c>
      <c r="B178" s="1" t="s">
        <v>123</v>
      </c>
      <c r="C178" s="12">
        <v>0</v>
      </c>
      <c r="D178" s="12">
        <v>0</v>
      </c>
      <c r="E178" s="12">
        <v>0</v>
      </c>
      <c r="F178" s="12">
        <v>15.3</v>
      </c>
      <c r="G178" s="12">
        <f t="shared" si="14"/>
        <v>15.3</v>
      </c>
      <c r="H178" s="12">
        <f>+TDC_InfraMR[[#This Row],[Total Líneas de Explotación ]]</f>
        <v>15.3</v>
      </c>
      <c r="I178" s="12">
        <v>15.3</v>
      </c>
      <c r="J178" s="12">
        <v>0</v>
      </c>
      <c r="K178" s="12">
        <v>0</v>
      </c>
      <c r="L178" s="12">
        <v>30.6</v>
      </c>
      <c r="M178" s="12">
        <v>1.04</v>
      </c>
      <c r="N178" s="12">
        <f>+TDC_InfraMR[[#This Row],[A.03.1 -  Longitud de Vías de Explotación No Electrificadas Troncales y Ramales (vía principal) (km)]]+TDC_InfraMR[[#This Row],[A.04.1 -  Longitud de Vías de Explotación Electrificadas Troncales y Ramales (vía principal) (km)]]</f>
        <v>30.6</v>
      </c>
      <c r="O178" s="12">
        <f>+TDC_InfraMR[[#This Row],[Total Vías (excluido Auxiliares)]]</f>
        <v>30.6</v>
      </c>
      <c r="P178" s="1">
        <v>11</v>
      </c>
      <c r="Q178" s="1">
        <v>0</v>
      </c>
      <c r="R178" s="1">
        <v>0</v>
      </c>
      <c r="S178" s="1">
        <f t="shared" si="18"/>
        <v>11</v>
      </c>
      <c r="T178" s="1">
        <v>0</v>
      </c>
      <c r="U178" s="1">
        <v>36</v>
      </c>
      <c r="V178" s="1">
        <v>0</v>
      </c>
      <c r="W178" s="1">
        <v>0</v>
      </c>
      <c r="X178" s="1">
        <v>0</v>
      </c>
      <c r="Y178" s="1">
        <f t="shared" si="15"/>
        <v>36</v>
      </c>
      <c r="Z178" s="1">
        <v>6</v>
      </c>
      <c r="AA178" s="1">
        <v>2</v>
      </c>
      <c r="AB178" s="1">
        <f>+TDC_InfraMR[[#This Row],[Total Pasos Vehiculares a Nivel]]</f>
        <v>36</v>
      </c>
      <c r="AC178" s="1">
        <f t="shared" si="16"/>
        <v>44</v>
      </c>
      <c r="AD178" s="1">
        <v>0</v>
      </c>
      <c r="AE178" s="1">
        <v>9</v>
      </c>
      <c r="AF178" s="1">
        <v>16</v>
      </c>
      <c r="AG178" s="1">
        <f t="shared" si="17"/>
        <v>25</v>
      </c>
      <c r="AH178" s="13">
        <v>15.3</v>
      </c>
      <c r="AI178" s="13">
        <v>0</v>
      </c>
      <c r="AJ178" s="13">
        <v>0</v>
      </c>
      <c r="AK178" s="13">
        <f t="shared" si="19"/>
        <v>15.3</v>
      </c>
      <c r="AL178" s="1">
        <v>0</v>
      </c>
      <c r="AM178" s="1">
        <v>0</v>
      </c>
      <c r="AN178" s="1">
        <v>0</v>
      </c>
      <c r="AO178" s="1">
        <f t="shared" si="20"/>
        <v>0</v>
      </c>
      <c r="AP178" s="1">
        <v>18</v>
      </c>
      <c r="AQ178" s="1">
        <v>0</v>
      </c>
      <c r="AR178" s="1">
        <v>0</v>
      </c>
      <c r="AS178" s="1">
        <f>+TDC_InfraMR[[#This Row],[B.02.1 - Parque de Coches Eléctricos Motrices]]+TDC_InfraMR[[#This Row],[B.02.2 - Parque de Coches Eléctricos Motrices Remolcados Tipo R]]+TDC_InfraMR[[#This Row],[B.02.3 - Parque de Coches Eléctricos Motrices Tipo R]]</f>
        <v>18</v>
      </c>
      <c r="AT178" s="1">
        <v>0</v>
      </c>
      <c r="AU178" s="1">
        <v>0</v>
      </c>
      <c r="AV178" s="1">
        <v>0</v>
      </c>
      <c r="AW178" s="1">
        <f>+TDC_InfraMR[[#This Row],[B.03.1 - Parque de Coches Motores Motrices Remolcados]]+TDC_InfraMR[[#This Row],[B.03.2 - Parque de Coches Motores Motrices Intermedios]]+TDC_InfraMR[[#This Row],[B.03.3 - Parque de Coches Motores Motrices Cabina]]</f>
        <v>0</v>
      </c>
      <c r="AX178" s="1">
        <v>0</v>
      </c>
      <c r="AY178" s="1">
        <v>0</v>
      </c>
      <c r="AZ178" s="1">
        <v>0</v>
      </c>
      <c r="BA178" s="1">
        <v>0</v>
      </c>
      <c r="BB178" s="1">
        <v>0</v>
      </c>
      <c r="BC178" s="1">
        <f>+TDC_InfraMR[[#This Row],[B.04.1 - Parque de Coches Remolcados Clase Unica]]+TDC_InfraMR[[#This Row],[B.04.2 - Parque de Coches Remolcados Clase Unica Furgón]]+TDC_InfraMR[[#This Row],[B.04.3 - Parque de Coches Remolcados Clase Unica Cabina]]+TDC_InfraMR[[#This Row],[B.04.4 - Parque de Coches Remolcados de Larga Distancia (Turista+Pullman)]]+TDC_InfraMR[[#This Row],[B.04.5 - Parque de Coches Remolcados para Servicios Especiales (Cartoneros)]]</f>
        <v>0</v>
      </c>
      <c r="BD178" s="1">
        <v>2</v>
      </c>
      <c r="BE178" s="1">
        <v>0</v>
      </c>
      <c r="BF178" s="16">
        <v>1435</v>
      </c>
    </row>
    <row r="179" spans="1:58">
      <c r="A179" s="1">
        <v>2007</v>
      </c>
      <c r="B179" s="1" t="s">
        <v>124</v>
      </c>
      <c r="C179" s="12">
        <v>0</v>
      </c>
      <c r="D179" s="12">
        <v>0</v>
      </c>
      <c r="E179" s="12">
        <v>0</v>
      </c>
      <c r="F179" s="12">
        <v>15.3</v>
      </c>
      <c r="G179" s="12">
        <f t="shared" si="14"/>
        <v>15.3</v>
      </c>
      <c r="H179" s="12">
        <f>+TDC_InfraMR[[#This Row],[Total Líneas de Explotación ]]</f>
        <v>15.3</v>
      </c>
      <c r="I179" s="12">
        <v>15.3</v>
      </c>
      <c r="J179" s="12">
        <v>0</v>
      </c>
      <c r="K179" s="12">
        <v>0</v>
      </c>
      <c r="L179" s="12">
        <v>30.6</v>
      </c>
      <c r="M179" s="12">
        <v>1.04</v>
      </c>
      <c r="N179" s="12">
        <f>+TDC_InfraMR[[#This Row],[A.03.1 -  Longitud de Vías de Explotación No Electrificadas Troncales y Ramales (vía principal) (km)]]+TDC_InfraMR[[#This Row],[A.04.1 -  Longitud de Vías de Explotación Electrificadas Troncales y Ramales (vía principal) (km)]]</f>
        <v>30.6</v>
      </c>
      <c r="O179" s="12">
        <f>+TDC_InfraMR[[#This Row],[Total Vías (excluido Auxiliares)]]</f>
        <v>30.6</v>
      </c>
      <c r="P179" s="1">
        <v>11</v>
      </c>
      <c r="Q179" s="1">
        <v>0</v>
      </c>
      <c r="R179" s="1">
        <v>0</v>
      </c>
      <c r="S179" s="1">
        <f t="shared" si="18"/>
        <v>11</v>
      </c>
      <c r="T179" s="1">
        <v>0</v>
      </c>
      <c r="U179" s="1">
        <v>36</v>
      </c>
      <c r="V179" s="1">
        <v>0</v>
      </c>
      <c r="W179" s="1">
        <v>0</v>
      </c>
      <c r="X179" s="1">
        <v>0</v>
      </c>
      <c r="Y179" s="1">
        <f t="shared" si="15"/>
        <v>36</v>
      </c>
      <c r="Z179" s="1">
        <v>6</v>
      </c>
      <c r="AA179" s="1">
        <v>2</v>
      </c>
      <c r="AB179" s="1">
        <f>+TDC_InfraMR[[#This Row],[Total Pasos Vehiculares a Nivel]]</f>
        <v>36</v>
      </c>
      <c r="AC179" s="1">
        <f t="shared" si="16"/>
        <v>44</v>
      </c>
      <c r="AD179" s="1">
        <v>0</v>
      </c>
      <c r="AE179" s="1">
        <v>9</v>
      </c>
      <c r="AF179" s="1">
        <v>16</v>
      </c>
      <c r="AG179" s="1">
        <f t="shared" si="17"/>
        <v>25</v>
      </c>
      <c r="AH179" s="13">
        <v>15.3</v>
      </c>
      <c r="AI179" s="13">
        <v>0</v>
      </c>
      <c r="AJ179" s="13">
        <v>0</v>
      </c>
      <c r="AK179" s="13">
        <f t="shared" si="19"/>
        <v>15.3</v>
      </c>
      <c r="AL179" s="1">
        <v>0</v>
      </c>
      <c r="AM179" s="1">
        <v>0</v>
      </c>
      <c r="AN179" s="1">
        <v>0</v>
      </c>
      <c r="AO179" s="1">
        <f t="shared" si="20"/>
        <v>0</v>
      </c>
      <c r="AP179" s="1">
        <v>18</v>
      </c>
      <c r="AQ179" s="1">
        <v>0</v>
      </c>
      <c r="AR179" s="1">
        <v>0</v>
      </c>
      <c r="AS179" s="1">
        <f>+TDC_InfraMR[[#This Row],[B.02.1 - Parque de Coches Eléctricos Motrices]]+TDC_InfraMR[[#This Row],[B.02.2 - Parque de Coches Eléctricos Motrices Remolcados Tipo R]]+TDC_InfraMR[[#This Row],[B.02.3 - Parque de Coches Eléctricos Motrices Tipo R]]</f>
        <v>18</v>
      </c>
      <c r="AT179" s="1">
        <v>0</v>
      </c>
      <c r="AU179" s="1">
        <v>0</v>
      </c>
      <c r="AV179" s="1">
        <v>0</v>
      </c>
      <c r="AW179" s="1">
        <f>+TDC_InfraMR[[#This Row],[B.03.1 - Parque de Coches Motores Motrices Remolcados]]+TDC_InfraMR[[#This Row],[B.03.2 - Parque de Coches Motores Motrices Intermedios]]+TDC_InfraMR[[#This Row],[B.03.3 - Parque de Coches Motores Motrices Cabina]]</f>
        <v>0</v>
      </c>
      <c r="AX179" s="1">
        <v>0</v>
      </c>
      <c r="AY179" s="1">
        <v>0</v>
      </c>
      <c r="AZ179" s="1">
        <v>0</v>
      </c>
      <c r="BA179" s="1">
        <v>0</v>
      </c>
      <c r="BB179" s="1">
        <v>0</v>
      </c>
      <c r="BC179" s="1">
        <f>+TDC_InfraMR[[#This Row],[B.04.1 - Parque de Coches Remolcados Clase Unica]]+TDC_InfraMR[[#This Row],[B.04.2 - Parque de Coches Remolcados Clase Unica Furgón]]+TDC_InfraMR[[#This Row],[B.04.3 - Parque de Coches Remolcados Clase Unica Cabina]]+TDC_InfraMR[[#This Row],[B.04.4 - Parque de Coches Remolcados de Larga Distancia (Turista+Pullman)]]+TDC_InfraMR[[#This Row],[B.04.5 - Parque de Coches Remolcados para Servicios Especiales (Cartoneros)]]</f>
        <v>0</v>
      </c>
      <c r="BD179" s="1">
        <v>2</v>
      </c>
      <c r="BE179" s="1">
        <v>0</v>
      </c>
      <c r="BF179" s="16">
        <v>1435</v>
      </c>
    </row>
    <row r="180" spans="1:58">
      <c r="A180" s="1">
        <v>2007</v>
      </c>
      <c r="B180" s="1" t="s">
        <v>125</v>
      </c>
      <c r="C180" s="12">
        <v>0</v>
      </c>
      <c r="D180" s="12">
        <v>0</v>
      </c>
      <c r="E180" s="12">
        <v>0</v>
      </c>
      <c r="F180" s="12">
        <v>15.3</v>
      </c>
      <c r="G180" s="12">
        <f t="shared" si="14"/>
        <v>15.3</v>
      </c>
      <c r="H180" s="12">
        <f>+TDC_InfraMR[[#This Row],[Total Líneas de Explotación ]]</f>
        <v>15.3</v>
      </c>
      <c r="I180" s="12">
        <v>15.3</v>
      </c>
      <c r="J180" s="12">
        <v>0</v>
      </c>
      <c r="K180" s="12">
        <v>0</v>
      </c>
      <c r="L180" s="12">
        <v>30.6</v>
      </c>
      <c r="M180" s="12">
        <v>1.04</v>
      </c>
      <c r="N180" s="12">
        <f>+TDC_InfraMR[[#This Row],[A.03.1 -  Longitud de Vías de Explotación No Electrificadas Troncales y Ramales (vía principal) (km)]]+TDC_InfraMR[[#This Row],[A.04.1 -  Longitud de Vías de Explotación Electrificadas Troncales y Ramales (vía principal) (km)]]</f>
        <v>30.6</v>
      </c>
      <c r="O180" s="12">
        <f>+TDC_InfraMR[[#This Row],[Total Vías (excluido Auxiliares)]]</f>
        <v>30.6</v>
      </c>
      <c r="P180" s="1">
        <v>11</v>
      </c>
      <c r="Q180" s="1">
        <v>0</v>
      </c>
      <c r="R180" s="1">
        <v>0</v>
      </c>
      <c r="S180" s="1">
        <f t="shared" si="18"/>
        <v>11</v>
      </c>
      <c r="T180" s="1">
        <v>0</v>
      </c>
      <c r="U180" s="1">
        <v>36</v>
      </c>
      <c r="V180" s="1">
        <v>0</v>
      </c>
      <c r="W180" s="1">
        <v>0</v>
      </c>
      <c r="X180" s="1">
        <v>0</v>
      </c>
      <c r="Y180" s="1">
        <f t="shared" si="15"/>
        <v>36</v>
      </c>
      <c r="Z180" s="1">
        <v>6</v>
      </c>
      <c r="AA180" s="1">
        <v>2</v>
      </c>
      <c r="AB180" s="1">
        <f>+TDC_InfraMR[[#This Row],[Total Pasos Vehiculares a Nivel]]</f>
        <v>36</v>
      </c>
      <c r="AC180" s="1">
        <f t="shared" si="16"/>
        <v>44</v>
      </c>
      <c r="AD180" s="1">
        <v>0</v>
      </c>
      <c r="AE180" s="1">
        <v>9</v>
      </c>
      <c r="AF180" s="1">
        <v>16</v>
      </c>
      <c r="AG180" s="1">
        <f t="shared" si="17"/>
        <v>25</v>
      </c>
      <c r="AH180" s="13">
        <v>15.3</v>
      </c>
      <c r="AI180" s="13">
        <v>0</v>
      </c>
      <c r="AJ180" s="13">
        <v>0</v>
      </c>
      <c r="AK180" s="13">
        <f t="shared" si="19"/>
        <v>15.3</v>
      </c>
      <c r="AL180" s="1">
        <v>0</v>
      </c>
      <c r="AM180" s="1">
        <v>0</v>
      </c>
      <c r="AN180" s="1">
        <v>0</v>
      </c>
      <c r="AO180" s="1">
        <f t="shared" si="20"/>
        <v>0</v>
      </c>
      <c r="AP180" s="1">
        <v>18</v>
      </c>
      <c r="AQ180" s="1">
        <v>0</v>
      </c>
      <c r="AR180" s="1">
        <v>0</v>
      </c>
      <c r="AS180" s="1">
        <f>+TDC_InfraMR[[#This Row],[B.02.1 - Parque de Coches Eléctricos Motrices]]+TDC_InfraMR[[#This Row],[B.02.2 - Parque de Coches Eléctricos Motrices Remolcados Tipo R]]+TDC_InfraMR[[#This Row],[B.02.3 - Parque de Coches Eléctricos Motrices Tipo R]]</f>
        <v>18</v>
      </c>
      <c r="AT180" s="1">
        <v>0</v>
      </c>
      <c r="AU180" s="1">
        <v>0</v>
      </c>
      <c r="AV180" s="1">
        <v>0</v>
      </c>
      <c r="AW180" s="1">
        <f>+TDC_InfraMR[[#This Row],[B.03.1 - Parque de Coches Motores Motrices Remolcados]]+TDC_InfraMR[[#This Row],[B.03.2 - Parque de Coches Motores Motrices Intermedios]]+TDC_InfraMR[[#This Row],[B.03.3 - Parque de Coches Motores Motrices Cabina]]</f>
        <v>0</v>
      </c>
      <c r="AX180" s="1">
        <v>0</v>
      </c>
      <c r="AY180" s="1">
        <v>0</v>
      </c>
      <c r="AZ180" s="1">
        <v>0</v>
      </c>
      <c r="BA180" s="1">
        <v>0</v>
      </c>
      <c r="BB180" s="1">
        <v>0</v>
      </c>
      <c r="BC180" s="1">
        <f>+TDC_InfraMR[[#This Row],[B.04.1 - Parque de Coches Remolcados Clase Unica]]+TDC_InfraMR[[#This Row],[B.04.2 - Parque de Coches Remolcados Clase Unica Furgón]]+TDC_InfraMR[[#This Row],[B.04.3 - Parque de Coches Remolcados Clase Unica Cabina]]+TDC_InfraMR[[#This Row],[B.04.4 - Parque de Coches Remolcados de Larga Distancia (Turista+Pullman)]]+TDC_InfraMR[[#This Row],[B.04.5 - Parque de Coches Remolcados para Servicios Especiales (Cartoneros)]]</f>
        <v>0</v>
      </c>
      <c r="BD180" s="1">
        <v>2</v>
      </c>
      <c r="BE180" s="1">
        <v>0</v>
      </c>
      <c r="BF180" s="16">
        <v>1435</v>
      </c>
    </row>
    <row r="181" spans="1:58">
      <c r="A181" s="1">
        <v>2007</v>
      </c>
      <c r="B181" s="1" t="s">
        <v>126</v>
      </c>
      <c r="C181" s="12">
        <v>0</v>
      </c>
      <c r="D181" s="12">
        <v>0</v>
      </c>
      <c r="E181" s="12">
        <v>0</v>
      </c>
      <c r="F181" s="12">
        <v>15.3</v>
      </c>
      <c r="G181" s="12">
        <f t="shared" si="14"/>
        <v>15.3</v>
      </c>
      <c r="H181" s="12">
        <f>+TDC_InfraMR[[#This Row],[Total Líneas de Explotación ]]</f>
        <v>15.3</v>
      </c>
      <c r="I181" s="12">
        <v>15.3</v>
      </c>
      <c r="J181" s="12">
        <v>0</v>
      </c>
      <c r="K181" s="12">
        <v>0</v>
      </c>
      <c r="L181" s="12">
        <v>30.6</v>
      </c>
      <c r="M181" s="12">
        <v>1.04</v>
      </c>
      <c r="N181" s="12">
        <f>+TDC_InfraMR[[#This Row],[A.03.1 -  Longitud de Vías de Explotación No Electrificadas Troncales y Ramales (vía principal) (km)]]+TDC_InfraMR[[#This Row],[A.04.1 -  Longitud de Vías de Explotación Electrificadas Troncales y Ramales (vía principal) (km)]]</f>
        <v>30.6</v>
      </c>
      <c r="O181" s="12">
        <f>+TDC_InfraMR[[#This Row],[Total Vías (excluido Auxiliares)]]</f>
        <v>30.6</v>
      </c>
      <c r="P181" s="1">
        <v>11</v>
      </c>
      <c r="Q181" s="1">
        <v>0</v>
      </c>
      <c r="R181" s="1">
        <v>0</v>
      </c>
      <c r="S181" s="1">
        <f t="shared" si="18"/>
        <v>11</v>
      </c>
      <c r="T181" s="1">
        <v>0</v>
      </c>
      <c r="U181" s="1">
        <v>36</v>
      </c>
      <c r="V181" s="1">
        <v>0</v>
      </c>
      <c r="W181" s="1">
        <v>0</v>
      </c>
      <c r="X181" s="1">
        <v>0</v>
      </c>
      <c r="Y181" s="1">
        <f t="shared" si="15"/>
        <v>36</v>
      </c>
      <c r="Z181" s="1">
        <v>6</v>
      </c>
      <c r="AA181" s="1">
        <v>2</v>
      </c>
      <c r="AB181" s="1">
        <f>+TDC_InfraMR[[#This Row],[Total Pasos Vehiculares a Nivel]]</f>
        <v>36</v>
      </c>
      <c r="AC181" s="1">
        <f t="shared" si="16"/>
        <v>44</v>
      </c>
      <c r="AD181" s="1">
        <v>0</v>
      </c>
      <c r="AE181" s="1">
        <v>9</v>
      </c>
      <c r="AF181" s="1">
        <v>16</v>
      </c>
      <c r="AG181" s="1">
        <f t="shared" si="17"/>
        <v>25</v>
      </c>
      <c r="AH181" s="13">
        <v>15.3</v>
      </c>
      <c r="AI181" s="13">
        <v>0</v>
      </c>
      <c r="AJ181" s="13">
        <v>0</v>
      </c>
      <c r="AK181" s="13">
        <f t="shared" si="19"/>
        <v>15.3</v>
      </c>
      <c r="AL181" s="1">
        <v>0</v>
      </c>
      <c r="AM181" s="1">
        <v>0</v>
      </c>
      <c r="AN181" s="1">
        <v>0</v>
      </c>
      <c r="AO181" s="1">
        <f t="shared" si="20"/>
        <v>0</v>
      </c>
      <c r="AP181" s="1">
        <v>18</v>
      </c>
      <c r="AQ181" s="1">
        <v>0</v>
      </c>
      <c r="AR181" s="1">
        <v>0</v>
      </c>
      <c r="AS181" s="1">
        <f>+TDC_InfraMR[[#This Row],[B.02.1 - Parque de Coches Eléctricos Motrices]]+TDC_InfraMR[[#This Row],[B.02.2 - Parque de Coches Eléctricos Motrices Remolcados Tipo R]]+TDC_InfraMR[[#This Row],[B.02.3 - Parque de Coches Eléctricos Motrices Tipo R]]</f>
        <v>18</v>
      </c>
      <c r="AT181" s="1">
        <v>0</v>
      </c>
      <c r="AU181" s="1">
        <v>0</v>
      </c>
      <c r="AV181" s="1">
        <v>0</v>
      </c>
      <c r="AW181" s="1">
        <f>+TDC_InfraMR[[#This Row],[B.03.1 - Parque de Coches Motores Motrices Remolcados]]+TDC_InfraMR[[#This Row],[B.03.2 - Parque de Coches Motores Motrices Intermedios]]+TDC_InfraMR[[#This Row],[B.03.3 - Parque de Coches Motores Motrices Cabina]]</f>
        <v>0</v>
      </c>
      <c r="AX181" s="1">
        <v>0</v>
      </c>
      <c r="AY181" s="1">
        <v>0</v>
      </c>
      <c r="AZ181" s="1">
        <v>0</v>
      </c>
      <c r="BA181" s="1">
        <v>0</v>
      </c>
      <c r="BB181" s="1">
        <v>0</v>
      </c>
      <c r="BC181" s="1">
        <f>+TDC_InfraMR[[#This Row],[B.04.1 - Parque de Coches Remolcados Clase Unica]]+TDC_InfraMR[[#This Row],[B.04.2 - Parque de Coches Remolcados Clase Unica Furgón]]+TDC_InfraMR[[#This Row],[B.04.3 - Parque de Coches Remolcados Clase Unica Cabina]]+TDC_InfraMR[[#This Row],[B.04.4 - Parque de Coches Remolcados de Larga Distancia (Turista+Pullman)]]+TDC_InfraMR[[#This Row],[B.04.5 - Parque de Coches Remolcados para Servicios Especiales (Cartoneros)]]</f>
        <v>0</v>
      </c>
      <c r="BD181" s="1">
        <v>2</v>
      </c>
      <c r="BE181" s="1">
        <v>0</v>
      </c>
      <c r="BF181" s="16">
        <v>1435</v>
      </c>
    </row>
    <row r="182" spans="1:58">
      <c r="A182" s="1">
        <v>2008</v>
      </c>
      <c r="B182" s="1" t="s">
        <v>115</v>
      </c>
      <c r="C182" s="12">
        <v>0</v>
      </c>
      <c r="D182" s="12">
        <v>0</v>
      </c>
      <c r="E182" s="12">
        <v>0</v>
      </c>
      <c r="F182" s="12">
        <v>15.3</v>
      </c>
      <c r="G182" s="12">
        <f t="shared" si="14"/>
        <v>15.3</v>
      </c>
      <c r="H182" s="12">
        <f>+TDC_InfraMR[[#This Row],[Total Líneas de Explotación ]]</f>
        <v>15.3</v>
      </c>
      <c r="I182" s="12">
        <v>15.3</v>
      </c>
      <c r="J182" s="12">
        <v>0</v>
      </c>
      <c r="K182" s="12">
        <v>0</v>
      </c>
      <c r="L182" s="12">
        <v>30.6</v>
      </c>
      <c r="M182" s="12">
        <v>1.04</v>
      </c>
      <c r="N182" s="12">
        <f>+TDC_InfraMR[[#This Row],[A.03.1 -  Longitud de Vías de Explotación No Electrificadas Troncales y Ramales (vía principal) (km)]]+TDC_InfraMR[[#This Row],[A.04.1 -  Longitud de Vías de Explotación Electrificadas Troncales y Ramales (vía principal) (km)]]</f>
        <v>30.6</v>
      </c>
      <c r="O182" s="12">
        <f>+TDC_InfraMR[[#This Row],[Total Vías (excluido Auxiliares)]]</f>
        <v>30.6</v>
      </c>
      <c r="P182" s="1">
        <v>11</v>
      </c>
      <c r="Q182" s="1">
        <v>0</v>
      </c>
      <c r="R182" s="1">
        <v>0</v>
      </c>
      <c r="S182" s="1">
        <f t="shared" si="18"/>
        <v>11</v>
      </c>
      <c r="T182" s="1">
        <v>0</v>
      </c>
      <c r="U182" s="1">
        <v>36</v>
      </c>
      <c r="V182" s="1">
        <v>0</v>
      </c>
      <c r="W182" s="1">
        <v>0</v>
      </c>
      <c r="X182" s="1">
        <v>0</v>
      </c>
      <c r="Y182" s="1">
        <f t="shared" si="15"/>
        <v>36</v>
      </c>
      <c r="Z182" s="1">
        <v>6</v>
      </c>
      <c r="AA182" s="1">
        <v>2</v>
      </c>
      <c r="AB182" s="1">
        <f>+TDC_InfraMR[[#This Row],[Total Pasos Vehiculares a Nivel]]</f>
        <v>36</v>
      </c>
      <c r="AC182" s="1">
        <f t="shared" si="16"/>
        <v>44</v>
      </c>
      <c r="AD182" s="1">
        <v>0</v>
      </c>
      <c r="AE182" s="1">
        <v>9</v>
      </c>
      <c r="AF182" s="1">
        <v>16</v>
      </c>
      <c r="AG182" s="1">
        <f t="shared" si="17"/>
        <v>25</v>
      </c>
      <c r="AH182" s="13">
        <v>15.3</v>
      </c>
      <c r="AI182" s="13">
        <v>0</v>
      </c>
      <c r="AJ182" s="13">
        <v>0</v>
      </c>
      <c r="AK182" s="13">
        <f t="shared" si="19"/>
        <v>15.3</v>
      </c>
      <c r="AL182" s="1">
        <v>0</v>
      </c>
      <c r="AM182" s="1">
        <v>0</v>
      </c>
      <c r="AN182" s="1">
        <v>0</v>
      </c>
      <c r="AO182" s="1">
        <f t="shared" si="20"/>
        <v>0</v>
      </c>
      <c r="AP182" s="1">
        <v>18</v>
      </c>
      <c r="AQ182" s="1">
        <v>0</v>
      </c>
      <c r="AR182" s="1">
        <v>0</v>
      </c>
      <c r="AS182" s="1">
        <f>+TDC_InfraMR[[#This Row],[B.02.1 - Parque de Coches Eléctricos Motrices]]+TDC_InfraMR[[#This Row],[B.02.2 - Parque de Coches Eléctricos Motrices Remolcados Tipo R]]+TDC_InfraMR[[#This Row],[B.02.3 - Parque de Coches Eléctricos Motrices Tipo R]]</f>
        <v>18</v>
      </c>
      <c r="AT182" s="1">
        <v>0</v>
      </c>
      <c r="AU182" s="1">
        <v>0</v>
      </c>
      <c r="AV182" s="1">
        <v>0</v>
      </c>
      <c r="AW182" s="1">
        <f>+TDC_InfraMR[[#This Row],[B.03.1 - Parque de Coches Motores Motrices Remolcados]]+TDC_InfraMR[[#This Row],[B.03.2 - Parque de Coches Motores Motrices Intermedios]]+TDC_InfraMR[[#This Row],[B.03.3 - Parque de Coches Motores Motrices Cabina]]</f>
        <v>0</v>
      </c>
      <c r="AX182" s="1">
        <v>0</v>
      </c>
      <c r="AY182" s="1">
        <v>0</v>
      </c>
      <c r="AZ182" s="1">
        <v>0</v>
      </c>
      <c r="BA182" s="1">
        <v>0</v>
      </c>
      <c r="BB182" s="1">
        <v>0</v>
      </c>
      <c r="BC182" s="1">
        <f>+TDC_InfraMR[[#This Row],[B.04.1 - Parque de Coches Remolcados Clase Unica]]+TDC_InfraMR[[#This Row],[B.04.2 - Parque de Coches Remolcados Clase Unica Furgón]]+TDC_InfraMR[[#This Row],[B.04.3 - Parque de Coches Remolcados Clase Unica Cabina]]+TDC_InfraMR[[#This Row],[B.04.4 - Parque de Coches Remolcados de Larga Distancia (Turista+Pullman)]]+TDC_InfraMR[[#This Row],[B.04.5 - Parque de Coches Remolcados para Servicios Especiales (Cartoneros)]]</f>
        <v>0</v>
      </c>
      <c r="BD182" s="1">
        <v>2</v>
      </c>
      <c r="BE182" s="1">
        <v>0</v>
      </c>
      <c r="BF182" s="16">
        <v>1435</v>
      </c>
    </row>
    <row r="183" spans="1:58">
      <c r="A183" s="1">
        <v>2008</v>
      </c>
      <c r="B183" s="1" t="s">
        <v>116</v>
      </c>
      <c r="C183" s="12">
        <v>0</v>
      </c>
      <c r="D183" s="12">
        <v>0</v>
      </c>
      <c r="E183" s="12">
        <v>0</v>
      </c>
      <c r="F183" s="12">
        <v>15.3</v>
      </c>
      <c r="G183" s="12">
        <f t="shared" si="14"/>
        <v>15.3</v>
      </c>
      <c r="H183" s="12">
        <f>+TDC_InfraMR[[#This Row],[Total Líneas de Explotación ]]</f>
        <v>15.3</v>
      </c>
      <c r="I183" s="12">
        <v>15.3</v>
      </c>
      <c r="J183" s="12">
        <v>0</v>
      </c>
      <c r="K183" s="12">
        <v>0</v>
      </c>
      <c r="L183" s="12">
        <v>30.6</v>
      </c>
      <c r="M183" s="12">
        <v>1.04</v>
      </c>
      <c r="N183" s="12">
        <f>+TDC_InfraMR[[#This Row],[A.03.1 -  Longitud de Vías de Explotación No Electrificadas Troncales y Ramales (vía principal) (km)]]+TDC_InfraMR[[#This Row],[A.04.1 -  Longitud de Vías de Explotación Electrificadas Troncales y Ramales (vía principal) (km)]]</f>
        <v>30.6</v>
      </c>
      <c r="O183" s="12">
        <f>+TDC_InfraMR[[#This Row],[Total Vías (excluido Auxiliares)]]</f>
        <v>30.6</v>
      </c>
      <c r="P183" s="1">
        <v>11</v>
      </c>
      <c r="Q183" s="1">
        <v>0</v>
      </c>
      <c r="R183" s="1">
        <v>0</v>
      </c>
      <c r="S183" s="1">
        <f t="shared" si="18"/>
        <v>11</v>
      </c>
      <c r="T183" s="1">
        <v>0</v>
      </c>
      <c r="U183" s="1">
        <v>36</v>
      </c>
      <c r="V183" s="1">
        <v>0</v>
      </c>
      <c r="W183" s="1">
        <v>0</v>
      </c>
      <c r="X183" s="1">
        <v>0</v>
      </c>
      <c r="Y183" s="1">
        <f t="shared" si="15"/>
        <v>36</v>
      </c>
      <c r="Z183" s="1">
        <v>6</v>
      </c>
      <c r="AA183" s="1">
        <v>2</v>
      </c>
      <c r="AB183" s="1">
        <f>+TDC_InfraMR[[#This Row],[Total Pasos Vehiculares a Nivel]]</f>
        <v>36</v>
      </c>
      <c r="AC183" s="1">
        <f t="shared" si="16"/>
        <v>44</v>
      </c>
      <c r="AD183" s="1">
        <v>0</v>
      </c>
      <c r="AE183" s="1">
        <v>9</v>
      </c>
      <c r="AF183" s="1">
        <v>16</v>
      </c>
      <c r="AG183" s="1">
        <f t="shared" si="17"/>
        <v>25</v>
      </c>
      <c r="AH183" s="13">
        <v>15.3</v>
      </c>
      <c r="AI183" s="13">
        <v>0</v>
      </c>
      <c r="AJ183" s="13">
        <v>0</v>
      </c>
      <c r="AK183" s="13">
        <f t="shared" si="19"/>
        <v>15.3</v>
      </c>
      <c r="AL183" s="1">
        <v>0</v>
      </c>
      <c r="AM183" s="1">
        <v>0</v>
      </c>
      <c r="AN183" s="1">
        <v>0</v>
      </c>
      <c r="AO183" s="1">
        <f t="shared" si="20"/>
        <v>0</v>
      </c>
      <c r="AP183" s="1">
        <v>18</v>
      </c>
      <c r="AQ183" s="1">
        <v>0</v>
      </c>
      <c r="AR183" s="1">
        <v>0</v>
      </c>
      <c r="AS183" s="1">
        <f>+TDC_InfraMR[[#This Row],[B.02.1 - Parque de Coches Eléctricos Motrices]]+TDC_InfraMR[[#This Row],[B.02.2 - Parque de Coches Eléctricos Motrices Remolcados Tipo R]]+TDC_InfraMR[[#This Row],[B.02.3 - Parque de Coches Eléctricos Motrices Tipo R]]</f>
        <v>18</v>
      </c>
      <c r="AT183" s="1">
        <v>0</v>
      </c>
      <c r="AU183" s="1">
        <v>0</v>
      </c>
      <c r="AV183" s="1">
        <v>0</v>
      </c>
      <c r="AW183" s="1">
        <f>+TDC_InfraMR[[#This Row],[B.03.1 - Parque de Coches Motores Motrices Remolcados]]+TDC_InfraMR[[#This Row],[B.03.2 - Parque de Coches Motores Motrices Intermedios]]+TDC_InfraMR[[#This Row],[B.03.3 - Parque de Coches Motores Motrices Cabina]]</f>
        <v>0</v>
      </c>
      <c r="AX183" s="1">
        <v>0</v>
      </c>
      <c r="AY183" s="1">
        <v>0</v>
      </c>
      <c r="AZ183" s="1">
        <v>0</v>
      </c>
      <c r="BA183" s="1">
        <v>0</v>
      </c>
      <c r="BB183" s="1">
        <v>0</v>
      </c>
      <c r="BC183" s="1">
        <f>+TDC_InfraMR[[#This Row],[B.04.1 - Parque de Coches Remolcados Clase Unica]]+TDC_InfraMR[[#This Row],[B.04.2 - Parque de Coches Remolcados Clase Unica Furgón]]+TDC_InfraMR[[#This Row],[B.04.3 - Parque de Coches Remolcados Clase Unica Cabina]]+TDC_InfraMR[[#This Row],[B.04.4 - Parque de Coches Remolcados de Larga Distancia (Turista+Pullman)]]+TDC_InfraMR[[#This Row],[B.04.5 - Parque de Coches Remolcados para Servicios Especiales (Cartoneros)]]</f>
        <v>0</v>
      </c>
      <c r="BD183" s="1">
        <v>2</v>
      </c>
      <c r="BE183" s="1">
        <v>0</v>
      </c>
      <c r="BF183" s="16">
        <v>1435</v>
      </c>
    </row>
    <row r="184" spans="1:58">
      <c r="A184" s="1">
        <v>2008</v>
      </c>
      <c r="B184" s="1" t="s">
        <v>117</v>
      </c>
      <c r="C184" s="12">
        <v>0</v>
      </c>
      <c r="D184" s="12">
        <v>0</v>
      </c>
      <c r="E184" s="12">
        <v>0</v>
      </c>
      <c r="F184" s="12">
        <v>15.3</v>
      </c>
      <c r="G184" s="12">
        <f t="shared" si="14"/>
        <v>15.3</v>
      </c>
      <c r="H184" s="12">
        <f>+TDC_InfraMR[[#This Row],[Total Líneas de Explotación ]]</f>
        <v>15.3</v>
      </c>
      <c r="I184" s="12">
        <v>15.3</v>
      </c>
      <c r="J184" s="12">
        <v>0</v>
      </c>
      <c r="K184" s="12">
        <v>0</v>
      </c>
      <c r="L184" s="12">
        <v>30.6</v>
      </c>
      <c r="M184" s="12">
        <v>1.04</v>
      </c>
      <c r="N184" s="12">
        <f>+TDC_InfraMR[[#This Row],[A.03.1 -  Longitud de Vías de Explotación No Electrificadas Troncales y Ramales (vía principal) (km)]]+TDC_InfraMR[[#This Row],[A.04.1 -  Longitud de Vías de Explotación Electrificadas Troncales y Ramales (vía principal) (km)]]</f>
        <v>30.6</v>
      </c>
      <c r="O184" s="12">
        <f>+TDC_InfraMR[[#This Row],[Total Vías (excluido Auxiliares)]]</f>
        <v>30.6</v>
      </c>
      <c r="P184" s="1">
        <v>11</v>
      </c>
      <c r="Q184" s="1">
        <v>0</v>
      </c>
      <c r="R184" s="1">
        <v>0</v>
      </c>
      <c r="S184" s="1">
        <f t="shared" si="18"/>
        <v>11</v>
      </c>
      <c r="T184" s="1">
        <v>0</v>
      </c>
      <c r="U184" s="1">
        <v>36</v>
      </c>
      <c r="V184" s="1">
        <v>0</v>
      </c>
      <c r="W184" s="1">
        <v>0</v>
      </c>
      <c r="X184" s="1">
        <v>0</v>
      </c>
      <c r="Y184" s="1">
        <f t="shared" si="15"/>
        <v>36</v>
      </c>
      <c r="Z184" s="1">
        <v>6</v>
      </c>
      <c r="AA184" s="1">
        <v>2</v>
      </c>
      <c r="AB184" s="1">
        <f>+TDC_InfraMR[[#This Row],[Total Pasos Vehiculares a Nivel]]</f>
        <v>36</v>
      </c>
      <c r="AC184" s="1">
        <f t="shared" si="16"/>
        <v>44</v>
      </c>
      <c r="AD184" s="1">
        <v>0</v>
      </c>
      <c r="AE184" s="1">
        <v>9</v>
      </c>
      <c r="AF184" s="1">
        <v>16</v>
      </c>
      <c r="AG184" s="1">
        <f t="shared" si="17"/>
        <v>25</v>
      </c>
      <c r="AH184" s="13">
        <v>15.3</v>
      </c>
      <c r="AI184" s="13">
        <v>0</v>
      </c>
      <c r="AJ184" s="13">
        <v>0</v>
      </c>
      <c r="AK184" s="13">
        <f t="shared" si="19"/>
        <v>15.3</v>
      </c>
      <c r="AL184" s="1">
        <v>0</v>
      </c>
      <c r="AM184" s="1">
        <v>0</v>
      </c>
      <c r="AN184" s="1">
        <v>0</v>
      </c>
      <c r="AO184" s="1">
        <f t="shared" si="20"/>
        <v>0</v>
      </c>
      <c r="AP184" s="1">
        <v>18</v>
      </c>
      <c r="AQ184" s="1">
        <v>0</v>
      </c>
      <c r="AR184" s="1">
        <v>0</v>
      </c>
      <c r="AS184" s="1">
        <f>+TDC_InfraMR[[#This Row],[B.02.1 - Parque de Coches Eléctricos Motrices]]+TDC_InfraMR[[#This Row],[B.02.2 - Parque de Coches Eléctricos Motrices Remolcados Tipo R]]+TDC_InfraMR[[#This Row],[B.02.3 - Parque de Coches Eléctricos Motrices Tipo R]]</f>
        <v>18</v>
      </c>
      <c r="AT184" s="1">
        <v>0</v>
      </c>
      <c r="AU184" s="1">
        <v>0</v>
      </c>
      <c r="AV184" s="1">
        <v>0</v>
      </c>
      <c r="AW184" s="1">
        <f>+TDC_InfraMR[[#This Row],[B.03.1 - Parque de Coches Motores Motrices Remolcados]]+TDC_InfraMR[[#This Row],[B.03.2 - Parque de Coches Motores Motrices Intermedios]]+TDC_InfraMR[[#This Row],[B.03.3 - Parque de Coches Motores Motrices Cabina]]</f>
        <v>0</v>
      </c>
      <c r="AX184" s="1">
        <v>0</v>
      </c>
      <c r="AY184" s="1">
        <v>0</v>
      </c>
      <c r="AZ184" s="1">
        <v>0</v>
      </c>
      <c r="BA184" s="1">
        <v>0</v>
      </c>
      <c r="BB184" s="1">
        <v>0</v>
      </c>
      <c r="BC184" s="1">
        <f>+TDC_InfraMR[[#This Row],[B.04.1 - Parque de Coches Remolcados Clase Unica]]+TDC_InfraMR[[#This Row],[B.04.2 - Parque de Coches Remolcados Clase Unica Furgón]]+TDC_InfraMR[[#This Row],[B.04.3 - Parque de Coches Remolcados Clase Unica Cabina]]+TDC_InfraMR[[#This Row],[B.04.4 - Parque de Coches Remolcados de Larga Distancia (Turista+Pullman)]]+TDC_InfraMR[[#This Row],[B.04.5 - Parque de Coches Remolcados para Servicios Especiales (Cartoneros)]]</f>
        <v>0</v>
      </c>
      <c r="BD184" s="1">
        <v>2</v>
      </c>
      <c r="BE184" s="1">
        <v>0</v>
      </c>
      <c r="BF184" s="16">
        <v>1435</v>
      </c>
    </row>
    <row r="185" spans="1:58">
      <c r="A185" s="1">
        <v>2008</v>
      </c>
      <c r="B185" s="1" t="s">
        <v>118</v>
      </c>
      <c r="C185" s="12">
        <v>0</v>
      </c>
      <c r="D185" s="12">
        <v>0</v>
      </c>
      <c r="E185" s="12">
        <v>0</v>
      </c>
      <c r="F185" s="12">
        <v>15.3</v>
      </c>
      <c r="G185" s="12">
        <f t="shared" si="14"/>
        <v>15.3</v>
      </c>
      <c r="H185" s="12">
        <f>+TDC_InfraMR[[#This Row],[Total Líneas de Explotación ]]</f>
        <v>15.3</v>
      </c>
      <c r="I185" s="12">
        <v>15.3</v>
      </c>
      <c r="J185" s="12">
        <v>0</v>
      </c>
      <c r="K185" s="12">
        <v>0</v>
      </c>
      <c r="L185" s="12">
        <v>30.6</v>
      </c>
      <c r="M185" s="12">
        <v>1.04</v>
      </c>
      <c r="N185" s="12">
        <f>+TDC_InfraMR[[#This Row],[A.03.1 -  Longitud de Vías de Explotación No Electrificadas Troncales y Ramales (vía principal) (km)]]+TDC_InfraMR[[#This Row],[A.04.1 -  Longitud de Vías de Explotación Electrificadas Troncales y Ramales (vía principal) (km)]]</f>
        <v>30.6</v>
      </c>
      <c r="O185" s="12">
        <f>+TDC_InfraMR[[#This Row],[Total Vías (excluido Auxiliares)]]</f>
        <v>30.6</v>
      </c>
      <c r="P185" s="1">
        <v>11</v>
      </c>
      <c r="Q185" s="1">
        <v>0</v>
      </c>
      <c r="R185" s="1">
        <v>0</v>
      </c>
      <c r="S185" s="1">
        <f t="shared" si="18"/>
        <v>11</v>
      </c>
      <c r="T185" s="1">
        <v>0</v>
      </c>
      <c r="U185" s="1">
        <v>36</v>
      </c>
      <c r="V185" s="1">
        <v>0</v>
      </c>
      <c r="W185" s="1">
        <v>0</v>
      </c>
      <c r="X185" s="1">
        <v>0</v>
      </c>
      <c r="Y185" s="1">
        <f t="shared" si="15"/>
        <v>36</v>
      </c>
      <c r="Z185" s="1">
        <v>6</v>
      </c>
      <c r="AA185" s="1">
        <v>2</v>
      </c>
      <c r="AB185" s="1">
        <f>+TDC_InfraMR[[#This Row],[Total Pasos Vehiculares a Nivel]]</f>
        <v>36</v>
      </c>
      <c r="AC185" s="1">
        <f t="shared" si="16"/>
        <v>44</v>
      </c>
      <c r="AD185" s="1">
        <v>0</v>
      </c>
      <c r="AE185" s="1">
        <v>9</v>
      </c>
      <c r="AF185" s="1">
        <v>16</v>
      </c>
      <c r="AG185" s="1">
        <f t="shared" si="17"/>
        <v>25</v>
      </c>
      <c r="AH185" s="13">
        <v>15.3</v>
      </c>
      <c r="AI185" s="13">
        <v>0</v>
      </c>
      <c r="AJ185" s="13">
        <v>0</v>
      </c>
      <c r="AK185" s="13">
        <f t="shared" si="19"/>
        <v>15.3</v>
      </c>
      <c r="AL185" s="1">
        <v>0</v>
      </c>
      <c r="AM185" s="1">
        <v>0</v>
      </c>
      <c r="AN185" s="1">
        <v>0</v>
      </c>
      <c r="AO185" s="1">
        <f t="shared" si="20"/>
        <v>0</v>
      </c>
      <c r="AP185" s="1">
        <v>18</v>
      </c>
      <c r="AQ185" s="1">
        <v>0</v>
      </c>
      <c r="AR185" s="1">
        <v>0</v>
      </c>
      <c r="AS185" s="1">
        <f>+TDC_InfraMR[[#This Row],[B.02.1 - Parque de Coches Eléctricos Motrices]]+TDC_InfraMR[[#This Row],[B.02.2 - Parque de Coches Eléctricos Motrices Remolcados Tipo R]]+TDC_InfraMR[[#This Row],[B.02.3 - Parque de Coches Eléctricos Motrices Tipo R]]</f>
        <v>18</v>
      </c>
      <c r="AT185" s="1">
        <v>0</v>
      </c>
      <c r="AU185" s="1">
        <v>0</v>
      </c>
      <c r="AV185" s="1">
        <v>0</v>
      </c>
      <c r="AW185" s="1">
        <f>+TDC_InfraMR[[#This Row],[B.03.1 - Parque de Coches Motores Motrices Remolcados]]+TDC_InfraMR[[#This Row],[B.03.2 - Parque de Coches Motores Motrices Intermedios]]+TDC_InfraMR[[#This Row],[B.03.3 - Parque de Coches Motores Motrices Cabina]]</f>
        <v>0</v>
      </c>
      <c r="AX185" s="1">
        <v>0</v>
      </c>
      <c r="AY185" s="1">
        <v>0</v>
      </c>
      <c r="AZ185" s="1">
        <v>0</v>
      </c>
      <c r="BA185" s="1">
        <v>0</v>
      </c>
      <c r="BB185" s="1">
        <v>0</v>
      </c>
      <c r="BC185" s="1">
        <f>+TDC_InfraMR[[#This Row],[B.04.1 - Parque de Coches Remolcados Clase Unica]]+TDC_InfraMR[[#This Row],[B.04.2 - Parque de Coches Remolcados Clase Unica Furgón]]+TDC_InfraMR[[#This Row],[B.04.3 - Parque de Coches Remolcados Clase Unica Cabina]]+TDC_InfraMR[[#This Row],[B.04.4 - Parque de Coches Remolcados de Larga Distancia (Turista+Pullman)]]+TDC_InfraMR[[#This Row],[B.04.5 - Parque de Coches Remolcados para Servicios Especiales (Cartoneros)]]</f>
        <v>0</v>
      </c>
      <c r="BD185" s="1">
        <v>2</v>
      </c>
      <c r="BE185" s="1">
        <v>0</v>
      </c>
      <c r="BF185" s="16">
        <v>1435</v>
      </c>
    </row>
    <row r="186" spans="1:58">
      <c r="A186" s="1">
        <v>2008</v>
      </c>
      <c r="B186" s="1" t="s">
        <v>119</v>
      </c>
      <c r="C186" s="12">
        <v>0</v>
      </c>
      <c r="D186" s="12">
        <v>0</v>
      </c>
      <c r="E186" s="12">
        <v>0</v>
      </c>
      <c r="F186" s="12">
        <v>15.3</v>
      </c>
      <c r="G186" s="12">
        <f t="shared" si="14"/>
        <v>15.3</v>
      </c>
      <c r="H186" s="12">
        <f>+TDC_InfraMR[[#This Row],[Total Líneas de Explotación ]]</f>
        <v>15.3</v>
      </c>
      <c r="I186" s="12">
        <v>15.3</v>
      </c>
      <c r="J186" s="12">
        <v>0</v>
      </c>
      <c r="K186" s="12">
        <v>0</v>
      </c>
      <c r="L186" s="12">
        <v>30.6</v>
      </c>
      <c r="M186" s="12">
        <v>1.04</v>
      </c>
      <c r="N186" s="12">
        <f>+TDC_InfraMR[[#This Row],[A.03.1 -  Longitud de Vías de Explotación No Electrificadas Troncales y Ramales (vía principal) (km)]]+TDC_InfraMR[[#This Row],[A.04.1 -  Longitud de Vías de Explotación Electrificadas Troncales y Ramales (vía principal) (km)]]</f>
        <v>30.6</v>
      </c>
      <c r="O186" s="12">
        <f>+TDC_InfraMR[[#This Row],[Total Vías (excluido Auxiliares)]]</f>
        <v>30.6</v>
      </c>
      <c r="P186" s="1">
        <v>11</v>
      </c>
      <c r="Q186" s="1">
        <v>0</v>
      </c>
      <c r="R186" s="1">
        <v>0</v>
      </c>
      <c r="S186" s="1">
        <f t="shared" si="18"/>
        <v>11</v>
      </c>
      <c r="T186" s="1">
        <v>0</v>
      </c>
      <c r="U186" s="1">
        <v>36</v>
      </c>
      <c r="V186" s="1">
        <v>0</v>
      </c>
      <c r="W186" s="1">
        <v>0</v>
      </c>
      <c r="X186" s="1">
        <v>0</v>
      </c>
      <c r="Y186" s="1">
        <f t="shared" si="15"/>
        <v>36</v>
      </c>
      <c r="Z186" s="1">
        <v>6</v>
      </c>
      <c r="AA186" s="1">
        <v>2</v>
      </c>
      <c r="AB186" s="1">
        <f>+TDC_InfraMR[[#This Row],[Total Pasos Vehiculares a Nivel]]</f>
        <v>36</v>
      </c>
      <c r="AC186" s="1">
        <f t="shared" si="16"/>
        <v>44</v>
      </c>
      <c r="AD186" s="1">
        <v>0</v>
      </c>
      <c r="AE186" s="1">
        <v>9</v>
      </c>
      <c r="AF186" s="1">
        <v>16</v>
      </c>
      <c r="AG186" s="1">
        <f t="shared" si="17"/>
        <v>25</v>
      </c>
      <c r="AH186" s="13">
        <v>15.3</v>
      </c>
      <c r="AI186" s="13">
        <v>0</v>
      </c>
      <c r="AJ186" s="13">
        <v>0</v>
      </c>
      <c r="AK186" s="13">
        <f t="shared" si="19"/>
        <v>15.3</v>
      </c>
      <c r="AL186" s="1">
        <v>0</v>
      </c>
      <c r="AM186" s="1">
        <v>0</v>
      </c>
      <c r="AN186" s="1">
        <v>0</v>
      </c>
      <c r="AO186" s="1">
        <f t="shared" si="20"/>
        <v>0</v>
      </c>
      <c r="AP186" s="1">
        <v>18</v>
      </c>
      <c r="AQ186" s="1">
        <v>0</v>
      </c>
      <c r="AR186" s="1">
        <v>0</v>
      </c>
      <c r="AS186" s="1">
        <f>+TDC_InfraMR[[#This Row],[B.02.1 - Parque de Coches Eléctricos Motrices]]+TDC_InfraMR[[#This Row],[B.02.2 - Parque de Coches Eléctricos Motrices Remolcados Tipo R]]+TDC_InfraMR[[#This Row],[B.02.3 - Parque de Coches Eléctricos Motrices Tipo R]]</f>
        <v>18</v>
      </c>
      <c r="AT186" s="1">
        <v>0</v>
      </c>
      <c r="AU186" s="1">
        <v>0</v>
      </c>
      <c r="AV186" s="1">
        <v>0</v>
      </c>
      <c r="AW186" s="1">
        <f>+TDC_InfraMR[[#This Row],[B.03.1 - Parque de Coches Motores Motrices Remolcados]]+TDC_InfraMR[[#This Row],[B.03.2 - Parque de Coches Motores Motrices Intermedios]]+TDC_InfraMR[[#This Row],[B.03.3 - Parque de Coches Motores Motrices Cabina]]</f>
        <v>0</v>
      </c>
      <c r="AX186" s="1">
        <v>0</v>
      </c>
      <c r="AY186" s="1">
        <v>0</v>
      </c>
      <c r="AZ186" s="1">
        <v>0</v>
      </c>
      <c r="BA186" s="1">
        <v>0</v>
      </c>
      <c r="BB186" s="1">
        <v>0</v>
      </c>
      <c r="BC186" s="1">
        <f>+TDC_InfraMR[[#This Row],[B.04.1 - Parque de Coches Remolcados Clase Unica]]+TDC_InfraMR[[#This Row],[B.04.2 - Parque de Coches Remolcados Clase Unica Furgón]]+TDC_InfraMR[[#This Row],[B.04.3 - Parque de Coches Remolcados Clase Unica Cabina]]+TDC_InfraMR[[#This Row],[B.04.4 - Parque de Coches Remolcados de Larga Distancia (Turista+Pullman)]]+TDC_InfraMR[[#This Row],[B.04.5 - Parque de Coches Remolcados para Servicios Especiales (Cartoneros)]]</f>
        <v>0</v>
      </c>
      <c r="BD186" s="1">
        <v>2</v>
      </c>
      <c r="BE186" s="1">
        <v>0</v>
      </c>
      <c r="BF186" s="16">
        <v>1435</v>
      </c>
    </row>
    <row r="187" spans="1:58">
      <c r="A187" s="1">
        <v>2008</v>
      </c>
      <c r="B187" s="1" t="s">
        <v>120</v>
      </c>
      <c r="C187" s="12">
        <v>0</v>
      </c>
      <c r="D187" s="12">
        <v>0</v>
      </c>
      <c r="E187" s="12">
        <v>0</v>
      </c>
      <c r="F187" s="12">
        <v>15.3</v>
      </c>
      <c r="G187" s="12">
        <f t="shared" si="14"/>
        <v>15.3</v>
      </c>
      <c r="H187" s="12">
        <f>+TDC_InfraMR[[#This Row],[Total Líneas de Explotación ]]</f>
        <v>15.3</v>
      </c>
      <c r="I187" s="12">
        <v>15.3</v>
      </c>
      <c r="J187" s="12">
        <v>0</v>
      </c>
      <c r="K187" s="12">
        <v>0</v>
      </c>
      <c r="L187" s="12">
        <v>30.6</v>
      </c>
      <c r="M187" s="12">
        <v>1.04</v>
      </c>
      <c r="N187" s="12">
        <f>+TDC_InfraMR[[#This Row],[A.03.1 -  Longitud de Vías de Explotación No Electrificadas Troncales y Ramales (vía principal) (km)]]+TDC_InfraMR[[#This Row],[A.04.1 -  Longitud de Vías de Explotación Electrificadas Troncales y Ramales (vía principal) (km)]]</f>
        <v>30.6</v>
      </c>
      <c r="O187" s="12">
        <f>+TDC_InfraMR[[#This Row],[Total Vías (excluido Auxiliares)]]</f>
        <v>30.6</v>
      </c>
      <c r="P187" s="1">
        <v>11</v>
      </c>
      <c r="Q187" s="1">
        <v>0</v>
      </c>
      <c r="R187" s="1">
        <v>0</v>
      </c>
      <c r="S187" s="1">
        <f t="shared" si="18"/>
        <v>11</v>
      </c>
      <c r="T187" s="1">
        <v>0</v>
      </c>
      <c r="U187" s="1">
        <v>36</v>
      </c>
      <c r="V187" s="1">
        <v>0</v>
      </c>
      <c r="W187" s="1">
        <v>0</v>
      </c>
      <c r="X187" s="1">
        <v>0</v>
      </c>
      <c r="Y187" s="1">
        <f t="shared" si="15"/>
        <v>36</v>
      </c>
      <c r="Z187" s="1">
        <v>6</v>
      </c>
      <c r="AA187" s="1">
        <v>2</v>
      </c>
      <c r="AB187" s="1">
        <f>+TDC_InfraMR[[#This Row],[Total Pasos Vehiculares a Nivel]]</f>
        <v>36</v>
      </c>
      <c r="AC187" s="1">
        <f t="shared" si="16"/>
        <v>44</v>
      </c>
      <c r="AD187" s="1">
        <v>0</v>
      </c>
      <c r="AE187" s="1">
        <v>9</v>
      </c>
      <c r="AF187" s="1">
        <v>16</v>
      </c>
      <c r="AG187" s="1">
        <f t="shared" si="17"/>
        <v>25</v>
      </c>
      <c r="AH187" s="13">
        <v>15.3</v>
      </c>
      <c r="AI187" s="13">
        <v>0</v>
      </c>
      <c r="AJ187" s="13">
        <v>0</v>
      </c>
      <c r="AK187" s="13">
        <f t="shared" si="19"/>
        <v>15.3</v>
      </c>
      <c r="AL187" s="1">
        <v>0</v>
      </c>
      <c r="AM187" s="1">
        <v>0</v>
      </c>
      <c r="AN187" s="1">
        <v>0</v>
      </c>
      <c r="AO187" s="1">
        <f t="shared" si="20"/>
        <v>0</v>
      </c>
      <c r="AP187" s="1">
        <v>18</v>
      </c>
      <c r="AQ187" s="1">
        <v>0</v>
      </c>
      <c r="AR187" s="1">
        <v>0</v>
      </c>
      <c r="AS187" s="1">
        <f>+TDC_InfraMR[[#This Row],[B.02.1 - Parque de Coches Eléctricos Motrices]]+TDC_InfraMR[[#This Row],[B.02.2 - Parque de Coches Eléctricos Motrices Remolcados Tipo R]]+TDC_InfraMR[[#This Row],[B.02.3 - Parque de Coches Eléctricos Motrices Tipo R]]</f>
        <v>18</v>
      </c>
      <c r="AT187" s="1">
        <v>0</v>
      </c>
      <c r="AU187" s="1">
        <v>0</v>
      </c>
      <c r="AV187" s="1">
        <v>0</v>
      </c>
      <c r="AW187" s="1">
        <f>+TDC_InfraMR[[#This Row],[B.03.1 - Parque de Coches Motores Motrices Remolcados]]+TDC_InfraMR[[#This Row],[B.03.2 - Parque de Coches Motores Motrices Intermedios]]+TDC_InfraMR[[#This Row],[B.03.3 - Parque de Coches Motores Motrices Cabina]]</f>
        <v>0</v>
      </c>
      <c r="AX187" s="1">
        <v>0</v>
      </c>
      <c r="AY187" s="1">
        <v>0</v>
      </c>
      <c r="AZ187" s="1">
        <v>0</v>
      </c>
      <c r="BA187" s="1">
        <v>0</v>
      </c>
      <c r="BB187" s="1">
        <v>0</v>
      </c>
      <c r="BC187" s="1">
        <f>+TDC_InfraMR[[#This Row],[B.04.1 - Parque de Coches Remolcados Clase Unica]]+TDC_InfraMR[[#This Row],[B.04.2 - Parque de Coches Remolcados Clase Unica Furgón]]+TDC_InfraMR[[#This Row],[B.04.3 - Parque de Coches Remolcados Clase Unica Cabina]]+TDC_InfraMR[[#This Row],[B.04.4 - Parque de Coches Remolcados de Larga Distancia (Turista+Pullman)]]+TDC_InfraMR[[#This Row],[B.04.5 - Parque de Coches Remolcados para Servicios Especiales (Cartoneros)]]</f>
        <v>0</v>
      </c>
      <c r="BD187" s="1">
        <v>2</v>
      </c>
      <c r="BE187" s="1">
        <v>0</v>
      </c>
      <c r="BF187" s="16">
        <v>1435</v>
      </c>
    </row>
    <row r="188" spans="1:58">
      <c r="A188" s="1">
        <v>2008</v>
      </c>
      <c r="B188" s="1" t="s">
        <v>121</v>
      </c>
      <c r="C188" s="12">
        <v>0</v>
      </c>
      <c r="D188" s="12">
        <v>0</v>
      </c>
      <c r="E188" s="12">
        <v>0</v>
      </c>
      <c r="F188" s="12">
        <v>15.3</v>
      </c>
      <c r="G188" s="12">
        <f t="shared" si="14"/>
        <v>15.3</v>
      </c>
      <c r="H188" s="12">
        <f>+TDC_InfraMR[[#This Row],[Total Líneas de Explotación ]]</f>
        <v>15.3</v>
      </c>
      <c r="I188" s="12">
        <v>15.3</v>
      </c>
      <c r="J188" s="12">
        <v>0</v>
      </c>
      <c r="K188" s="12">
        <v>0</v>
      </c>
      <c r="L188" s="12">
        <v>30.6</v>
      </c>
      <c r="M188" s="12">
        <v>1.04</v>
      </c>
      <c r="N188" s="12">
        <f>+TDC_InfraMR[[#This Row],[A.03.1 -  Longitud de Vías de Explotación No Electrificadas Troncales y Ramales (vía principal) (km)]]+TDC_InfraMR[[#This Row],[A.04.1 -  Longitud de Vías de Explotación Electrificadas Troncales y Ramales (vía principal) (km)]]</f>
        <v>30.6</v>
      </c>
      <c r="O188" s="12">
        <f>+TDC_InfraMR[[#This Row],[Total Vías (excluido Auxiliares)]]</f>
        <v>30.6</v>
      </c>
      <c r="P188" s="1">
        <v>11</v>
      </c>
      <c r="Q188" s="1">
        <v>0</v>
      </c>
      <c r="R188" s="1">
        <v>0</v>
      </c>
      <c r="S188" s="1">
        <f t="shared" si="18"/>
        <v>11</v>
      </c>
      <c r="T188" s="1">
        <v>0</v>
      </c>
      <c r="U188" s="1">
        <v>36</v>
      </c>
      <c r="V188" s="1">
        <v>0</v>
      </c>
      <c r="W188" s="1">
        <v>0</v>
      </c>
      <c r="X188" s="1">
        <v>0</v>
      </c>
      <c r="Y188" s="1">
        <f t="shared" si="15"/>
        <v>36</v>
      </c>
      <c r="Z188" s="1">
        <v>6</v>
      </c>
      <c r="AA188" s="1">
        <v>2</v>
      </c>
      <c r="AB188" s="1">
        <f>+TDC_InfraMR[[#This Row],[Total Pasos Vehiculares a Nivel]]</f>
        <v>36</v>
      </c>
      <c r="AC188" s="1">
        <f t="shared" si="16"/>
        <v>44</v>
      </c>
      <c r="AD188" s="1">
        <v>0</v>
      </c>
      <c r="AE188" s="1">
        <v>9</v>
      </c>
      <c r="AF188" s="1">
        <v>16</v>
      </c>
      <c r="AG188" s="1">
        <f t="shared" si="17"/>
        <v>25</v>
      </c>
      <c r="AH188" s="13">
        <v>15.3</v>
      </c>
      <c r="AI188" s="13">
        <v>0</v>
      </c>
      <c r="AJ188" s="13">
        <v>0</v>
      </c>
      <c r="AK188" s="13">
        <f t="shared" si="19"/>
        <v>15.3</v>
      </c>
      <c r="AL188" s="1">
        <v>0</v>
      </c>
      <c r="AM188" s="1">
        <v>0</v>
      </c>
      <c r="AN188" s="1">
        <v>0</v>
      </c>
      <c r="AO188" s="1">
        <f t="shared" si="20"/>
        <v>0</v>
      </c>
      <c r="AP188" s="1">
        <v>18</v>
      </c>
      <c r="AQ188" s="1">
        <v>0</v>
      </c>
      <c r="AR188" s="1">
        <v>0</v>
      </c>
      <c r="AS188" s="1">
        <f>+TDC_InfraMR[[#This Row],[B.02.1 - Parque de Coches Eléctricos Motrices]]+TDC_InfraMR[[#This Row],[B.02.2 - Parque de Coches Eléctricos Motrices Remolcados Tipo R]]+TDC_InfraMR[[#This Row],[B.02.3 - Parque de Coches Eléctricos Motrices Tipo R]]</f>
        <v>18</v>
      </c>
      <c r="AT188" s="1">
        <v>0</v>
      </c>
      <c r="AU188" s="1">
        <v>0</v>
      </c>
      <c r="AV188" s="1">
        <v>0</v>
      </c>
      <c r="AW188" s="1">
        <f>+TDC_InfraMR[[#This Row],[B.03.1 - Parque de Coches Motores Motrices Remolcados]]+TDC_InfraMR[[#This Row],[B.03.2 - Parque de Coches Motores Motrices Intermedios]]+TDC_InfraMR[[#This Row],[B.03.3 - Parque de Coches Motores Motrices Cabina]]</f>
        <v>0</v>
      </c>
      <c r="AX188" s="1">
        <v>0</v>
      </c>
      <c r="AY188" s="1">
        <v>0</v>
      </c>
      <c r="AZ188" s="1">
        <v>0</v>
      </c>
      <c r="BA188" s="1">
        <v>0</v>
      </c>
      <c r="BB188" s="1">
        <v>0</v>
      </c>
      <c r="BC188" s="1">
        <f>+TDC_InfraMR[[#This Row],[B.04.1 - Parque de Coches Remolcados Clase Unica]]+TDC_InfraMR[[#This Row],[B.04.2 - Parque de Coches Remolcados Clase Unica Furgón]]+TDC_InfraMR[[#This Row],[B.04.3 - Parque de Coches Remolcados Clase Unica Cabina]]+TDC_InfraMR[[#This Row],[B.04.4 - Parque de Coches Remolcados de Larga Distancia (Turista+Pullman)]]+TDC_InfraMR[[#This Row],[B.04.5 - Parque de Coches Remolcados para Servicios Especiales (Cartoneros)]]</f>
        <v>0</v>
      </c>
      <c r="BD188" s="1">
        <v>2</v>
      </c>
      <c r="BE188" s="1">
        <v>0</v>
      </c>
      <c r="BF188" s="16">
        <v>1435</v>
      </c>
    </row>
    <row r="189" spans="1:58">
      <c r="A189" s="1">
        <v>2008</v>
      </c>
      <c r="B189" s="1" t="s">
        <v>122</v>
      </c>
      <c r="C189" s="12">
        <v>0</v>
      </c>
      <c r="D189" s="12">
        <v>0</v>
      </c>
      <c r="E189" s="12">
        <v>0</v>
      </c>
      <c r="F189" s="12">
        <v>15.3</v>
      </c>
      <c r="G189" s="12">
        <f t="shared" si="14"/>
        <v>15.3</v>
      </c>
      <c r="H189" s="12">
        <f>+TDC_InfraMR[[#This Row],[Total Líneas de Explotación ]]</f>
        <v>15.3</v>
      </c>
      <c r="I189" s="12">
        <v>15.3</v>
      </c>
      <c r="J189" s="12">
        <v>0</v>
      </c>
      <c r="K189" s="12">
        <v>0</v>
      </c>
      <c r="L189" s="12">
        <v>30.6</v>
      </c>
      <c r="M189" s="12">
        <v>1.04</v>
      </c>
      <c r="N189" s="12">
        <f>+TDC_InfraMR[[#This Row],[A.03.1 -  Longitud de Vías de Explotación No Electrificadas Troncales y Ramales (vía principal) (km)]]+TDC_InfraMR[[#This Row],[A.04.1 -  Longitud de Vías de Explotación Electrificadas Troncales y Ramales (vía principal) (km)]]</f>
        <v>30.6</v>
      </c>
      <c r="O189" s="12">
        <f>+TDC_InfraMR[[#This Row],[Total Vías (excluido Auxiliares)]]</f>
        <v>30.6</v>
      </c>
      <c r="P189" s="1">
        <v>11</v>
      </c>
      <c r="Q189" s="1">
        <v>0</v>
      </c>
      <c r="R189" s="1">
        <v>0</v>
      </c>
      <c r="S189" s="1">
        <f t="shared" si="18"/>
        <v>11</v>
      </c>
      <c r="T189" s="1">
        <v>0</v>
      </c>
      <c r="U189" s="1">
        <v>36</v>
      </c>
      <c r="V189" s="1">
        <v>0</v>
      </c>
      <c r="W189" s="1">
        <v>0</v>
      </c>
      <c r="X189" s="1">
        <v>0</v>
      </c>
      <c r="Y189" s="1">
        <f t="shared" si="15"/>
        <v>36</v>
      </c>
      <c r="Z189" s="1">
        <v>6</v>
      </c>
      <c r="AA189" s="1">
        <v>2</v>
      </c>
      <c r="AB189" s="1">
        <f>+TDC_InfraMR[[#This Row],[Total Pasos Vehiculares a Nivel]]</f>
        <v>36</v>
      </c>
      <c r="AC189" s="1">
        <f t="shared" si="16"/>
        <v>44</v>
      </c>
      <c r="AD189" s="1">
        <v>0</v>
      </c>
      <c r="AE189" s="1">
        <v>9</v>
      </c>
      <c r="AF189" s="1">
        <v>16</v>
      </c>
      <c r="AG189" s="1">
        <f t="shared" si="17"/>
        <v>25</v>
      </c>
      <c r="AH189" s="13">
        <v>15.3</v>
      </c>
      <c r="AI189" s="13">
        <v>0</v>
      </c>
      <c r="AJ189" s="13">
        <v>0</v>
      </c>
      <c r="AK189" s="13">
        <f t="shared" si="19"/>
        <v>15.3</v>
      </c>
      <c r="AL189" s="1">
        <v>0</v>
      </c>
      <c r="AM189" s="1">
        <v>0</v>
      </c>
      <c r="AN189" s="1">
        <v>0</v>
      </c>
      <c r="AO189" s="1">
        <f t="shared" si="20"/>
        <v>0</v>
      </c>
      <c r="AP189" s="1">
        <v>18</v>
      </c>
      <c r="AQ189" s="1">
        <v>0</v>
      </c>
      <c r="AR189" s="1">
        <v>0</v>
      </c>
      <c r="AS189" s="1">
        <f>+TDC_InfraMR[[#This Row],[B.02.1 - Parque de Coches Eléctricos Motrices]]+TDC_InfraMR[[#This Row],[B.02.2 - Parque de Coches Eléctricos Motrices Remolcados Tipo R]]+TDC_InfraMR[[#This Row],[B.02.3 - Parque de Coches Eléctricos Motrices Tipo R]]</f>
        <v>18</v>
      </c>
      <c r="AT189" s="1">
        <v>0</v>
      </c>
      <c r="AU189" s="1">
        <v>0</v>
      </c>
      <c r="AV189" s="1">
        <v>0</v>
      </c>
      <c r="AW189" s="1">
        <f>+TDC_InfraMR[[#This Row],[B.03.1 - Parque de Coches Motores Motrices Remolcados]]+TDC_InfraMR[[#This Row],[B.03.2 - Parque de Coches Motores Motrices Intermedios]]+TDC_InfraMR[[#This Row],[B.03.3 - Parque de Coches Motores Motrices Cabina]]</f>
        <v>0</v>
      </c>
      <c r="AX189" s="1">
        <v>0</v>
      </c>
      <c r="AY189" s="1">
        <v>0</v>
      </c>
      <c r="AZ189" s="1">
        <v>0</v>
      </c>
      <c r="BA189" s="1">
        <v>0</v>
      </c>
      <c r="BB189" s="1">
        <v>0</v>
      </c>
      <c r="BC189" s="1">
        <f>+TDC_InfraMR[[#This Row],[B.04.1 - Parque de Coches Remolcados Clase Unica]]+TDC_InfraMR[[#This Row],[B.04.2 - Parque de Coches Remolcados Clase Unica Furgón]]+TDC_InfraMR[[#This Row],[B.04.3 - Parque de Coches Remolcados Clase Unica Cabina]]+TDC_InfraMR[[#This Row],[B.04.4 - Parque de Coches Remolcados de Larga Distancia (Turista+Pullman)]]+TDC_InfraMR[[#This Row],[B.04.5 - Parque de Coches Remolcados para Servicios Especiales (Cartoneros)]]</f>
        <v>0</v>
      </c>
      <c r="BD189" s="1">
        <v>2</v>
      </c>
      <c r="BE189" s="1">
        <v>0</v>
      </c>
      <c r="BF189" s="16">
        <v>1435</v>
      </c>
    </row>
    <row r="190" spans="1:58">
      <c r="A190" s="1">
        <v>2008</v>
      </c>
      <c r="B190" s="1" t="s">
        <v>123</v>
      </c>
      <c r="C190" s="12">
        <v>0</v>
      </c>
      <c r="D190" s="12">
        <v>0</v>
      </c>
      <c r="E190" s="12">
        <v>0</v>
      </c>
      <c r="F190" s="12">
        <v>15.3</v>
      </c>
      <c r="G190" s="12">
        <f t="shared" si="14"/>
        <v>15.3</v>
      </c>
      <c r="H190" s="12">
        <f>+TDC_InfraMR[[#This Row],[Total Líneas de Explotación ]]</f>
        <v>15.3</v>
      </c>
      <c r="I190" s="12">
        <v>15.3</v>
      </c>
      <c r="J190" s="12">
        <v>0</v>
      </c>
      <c r="K190" s="12">
        <v>0</v>
      </c>
      <c r="L190" s="12">
        <v>30.6</v>
      </c>
      <c r="M190" s="12">
        <v>1.04</v>
      </c>
      <c r="N190" s="12">
        <f>+TDC_InfraMR[[#This Row],[A.03.1 -  Longitud de Vías de Explotación No Electrificadas Troncales y Ramales (vía principal) (km)]]+TDC_InfraMR[[#This Row],[A.04.1 -  Longitud de Vías de Explotación Electrificadas Troncales y Ramales (vía principal) (km)]]</f>
        <v>30.6</v>
      </c>
      <c r="O190" s="12">
        <f>+TDC_InfraMR[[#This Row],[Total Vías (excluido Auxiliares)]]</f>
        <v>30.6</v>
      </c>
      <c r="P190" s="1">
        <v>11</v>
      </c>
      <c r="Q190" s="1">
        <v>0</v>
      </c>
      <c r="R190" s="1">
        <v>0</v>
      </c>
      <c r="S190" s="1">
        <f t="shared" si="18"/>
        <v>11</v>
      </c>
      <c r="T190" s="1">
        <v>0</v>
      </c>
      <c r="U190" s="1">
        <v>36</v>
      </c>
      <c r="V190" s="1">
        <v>0</v>
      </c>
      <c r="W190" s="1">
        <v>0</v>
      </c>
      <c r="X190" s="1">
        <v>0</v>
      </c>
      <c r="Y190" s="1">
        <f t="shared" si="15"/>
        <v>36</v>
      </c>
      <c r="Z190" s="1">
        <v>6</v>
      </c>
      <c r="AA190" s="1">
        <v>2</v>
      </c>
      <c r="AB190" s="1">
        <f>+TDC_InfraMR[[#This Row],[Total Pasos Vehiculares a Nivel]]</f>
        <v>36</v>
      </c>
      <c r="AC190" s="1">
        <f t="shared" si="16"/>
        <v>44</v>
      </c>
      <c r="AD190" s="1">
        <v>0</v>
      </c>
      <c r="AE190" s="1">
        <v>9</v>
      </c>
      <c r="AF190" s="1">
        <v>16</v>
      </c>
      <c r="AG190" s="1">
        <f t="shared" si="17"/>
        <v>25</v>
      </c>
      <c r="AH190" s="13">
        <v>15.3</v>
      </c>
      <c r="AI190" s="13">
        <v>0</v>
      </c>
      <c r="AJ190" s="13">
        <v>0</v>
      </c>
      <c r="AK190" s="13">
        <f t="shared" si="19"/>
        <v>15.3</v>
      </c>
      <c r="AL190" s="1">
        <v>0</v>
      </c>
      <c r="AM190" s="1">
        <v>0</v>
      </c>
      <c r="AN190" s="1">
        <v>0</v>
      </c>
      <c r="AO190" s="1">
        <f t="shared" si="20"/>
        <v>0</v>
      </c>
      <c r="AP190" s="1">
        <v>18</v>
      </c>
      <c r="AQ190" s="1">
        <v>0</v>
      </c>
      <c r="AR190" s="1">
        <v>0</v>
      </c>
      <c r="AS190" s="1">
        <f>+TDC_InfraMR[[#This Row],[B.02.1 - Parque de Coches Eléctricos Motrices]]+TDC_InfraMR[[#This Row],[B.02.2 - Parque de Coches Eléctricos Motrices Remolcados Tipo R]]+TDC_InfraMR[[#This Row],[B.02.3 - Parque de Coches Eléctricos Motrices Tipo R]]</f>
        <v>18</v>
      </c>
      <c r="AT190" s="1">
        <v>0</v>
      </c>
      <c r="AU190" s="1">
        <v>0</v>
      </c>
      <c r="AV190" s="1">
        <v>0</v>
      </c>
      <c r="AW190" s="1">
        <f>+TDC_InfraMR[[#This Row],[B.03.1 - Parque de Coches Motores Motrices Remolcados]]+TDC_InfraMR[[#This Row],[B.03.2 - Parque de Coches Motores Motrices Intermedios]]+TDC_InfraMR[[#This Row],[B.03.3 - Parque de Coches Motores Motrices Cabina]]</f>
        <v>0</v>
      </c>
      <c r="AX190" s="1">
        <v>0</v>
      </c>
      <c r="AY190" s="1">
        <v>0</v>
      </c>
      <c r="AZ190" s="1">
        <v>0</v>
      </c>
      <c r="BA190" s="1">
        <v>0</v>
      </c>
      <c r="BB190" s="1">
        <v>0</v>
      </c>
      <c r="BC190" s="1">
        <f>+TDC_InfraMR[[#This Row],[B.04.1 - Parque de Coches Remolcados Clase Unica]]+TDC_InfraMR[[#This Row],[B.04.2 - Parque de Coches Remolcados Clase Unica Furgón]]+TDC_InfraMR[[#This Row],[B.04.3 - Parque de Coches Remolcados Clase Unica Cabina]]+TDC_InfraMR[[#This Row],[B.04.4 - Parque de Coches Remolcados de Larga Distancia (Turista+Pullman)]]+TDC_InfraMR[[#This Row],[B.04.5 - Parque de Coches Remolcados para Servicios Especiales (Cartoneros)]]</f>
        <v>0</v>
      </c>
      <c r="BD190" s="1">
        <v>2</v>
      </c>
      <c r="BE190" s="1">
        <v>0</v>
      </c>
      <c r="BF190" s="16">
        <v>1435</v>
      </c>
    </row>
    <row r="191" spans="1:58">
      <c r="A191" s="1">
        <v>2008</v>
      </c>
      <c r="B191" s="1" t="s">
        <v>124</v>
      </c>
      <c r="C191" s="12">
        <v>0</v>
      </c>
      <c r="D191" s="12">
        <v>0</v>
      </c>
      <c r="E191" s="12">
        <v>0</v>
      </c>
      <c r="F191" s="12">
        <v>15.3</v>
      </c>
      <c r="G191" s="12">
        <f t="shared" si="14"/>
        <v>15.3</v>
      </c>
      <c r="H191" s="12">
        <f>+TDC_InfraMR[[#This Row],[Total Líneas de Explotación ]]</f>
        <v>15.3</v>
      </c>
      <c r="I191" s="12">
        <v>15.3</v>
      </c>
      <c r="J191" s="12">
        <v>0</v>
      </c>
      <c r="K191" s="12">
        <v>0</v>
      </c>
      <c r="L191" s="12">
        <v>30.6</v>
      </c>
      <c r="M191" s="12">
        <v>1.04</v>
      </c>
      <c r="N191" s="12">
        <f>+TDC_InfraMR[[#This Row],[A.03.1 -  Longitud de Vías de Explotación No Electrificadas Troncales y Ramales (vía principal) (km)]]+TDC_InfraMR[[#This Row],[A.04.1 -  Longitud de Vías de Explotación Electrificadas Troncales y Ramales (vía principal) (km)]]</f>
        <v>30.6</v>
      </c>
      <c r="O191" s="12">
        <f>+TDC_InfraMR[[#This Row],[Total Vías (excluido Auxiliares)]]</f>
        <v>30.6</v>
      </c>
      <c r="P191" s="1">
        <v>11</v>
      </c>
      <c r="Q191" s="1">
        <v>0</v>
      </c>
      <c r="R191" s="1">
        <v>0</v>
      </c>
      <c r="S191" s="1">
        <f t="shared" si="18"/>
        <v>11</v>
      </c>
      <c r="T191" s="1">
        <v>0</v>
      </c>
      <c r="U191" s="1">
        <v>36</v>
      </c>
      <c r="V191" s="1">
        <v>0</v>
      </c>
      <c r="W191" s="1">
        <v>0</v>
      </c>
      <c r="X191" s="1">
        <v>0</v>
      </c>
      <c r="Y191" s="1">
        <f t="shared" si="15"/>
        <v>36</v>
      </c>
      <c r="Z191" s="1">
        <v>6</v>
      </c>
      <c r="AA191" s="1">
        <v>2</v>
      </c>
      <c r="AB191" s="1">
        <f>+TDC_InfraMR[[#This Row],[Total Pasos Vehiculares a Nivel]]</f>
        <v>36</v>
      </c>
      <c r="AC191" s="1">
        <f t="shared" si="16"/>
        <v>44</v>
      </c>
      <c r="AD191" s="1">
        <v>0</v>
      </c>
      <c r="AE191" s="1">
        <v>9</v>
      </c>
      <c r="AF191" s="1">
        <v>16</v>
      </c>
      <c r="AG191" s="1">
        <f t="shared" si="17"/>
        <v>25</v>
      </c>
      <c r="AH191" s="13">
        <v>15.3</v>
      </c>
      <c r="AI191" s="13">
        <v>0</v>
      </c>
      <c r="AJ191" s="13">
        <v>0</v>
      </c>
      <c r="AK191" s="13">
        <f t="shared" si="19"/>
        <v>15.3</v>
      </c>
      <c r="AL191" s="1">
        <v>0</v>
      </c>
      <c r="AM191" s="1">
        <v>0</v>
      </c>
      <c r="AN191" s="1">
        <v>0</v>
      </c>
      <c r="AO191" s="1">
        <f t="shared" si="20"/>
        <v>0</v>
      </c>
      <c r="AP191" s="1">
        <v>18</v>
      </c>
      <c r="AQ191" s="1">
        <v>0</v>
      </c>
      <c r="AR191" s="1">
        <v>0</v>
      </c>
      <c r="AS191" s="1">
        <f>+TDC_InfraMR[[#This Row],[B.02.1 - Parque de Coches Eléctricos Motrices]]+TDC_InfraMR[[#This Row],[B.02.2 - Parque de Coches Eléctricos Motrices Remolcados Tipo R]]+TDC_InfraMR[[#This Row],[B.02.3 - Parque de Coches Eléctricos Motrices Tipo R]]</f>
        <v>18</v>
      </c>
      <c r="AT191" s="1">
        <v>0</v>
      </c>
      <c r="AU191" s="1">
        <v>0</v>
      </c>
      <c r="AV191" s="1">
        <v>0</v>
      </c>
      <c r="AW191" s="1">
        <f>+TDC_InfraMR[[#This Row],[B.03.1 - Parque de Coches Motores Motrices Remolcados]]+TDC_InfraMR[[#This Row],[B.03.2 - Parque de Coches Motores Motrices Intermedios]]+TDC_InfraMR[[#This Row],[B.03.3 - Parque de Coches Motores Motrices Cabina]]</f>
        <v>0</v>
      </c>
      <c r="AX191" s="1">
        <v>0</v>
      </c>
      <c r="AY191" s="1">
        <v>0</v>
      </c>
      <c r="AZ191" s="1">
        <v>0</v>
      </c>
      <c r="BA191" s="1">
        <v>0</v>
      </c>
      <c r="BB191" s="1">
        <v>0</v>
      </c>
      <c r="BC191" s="1">
        <f>+TDC_InfraMR[[#This Row],[B.04.1 - Parque de Coches Remolcados Clase Unica]]+TDC_InfraMR[[#This Row],[B.04.2 - Parque de Coches Remolcados Clase Unica Furgón]]+TDC_InfraMR[[#This Row],[B.04.3 - Parque de Coches Remolcados Clase Unica Cabina]]+TDC_InfraMR[[#This Row],[B.04.4 - Parque de Coches Remolcados de Larga Distancia (Turista+Pullman)]]+TDC_InfraMR[[#This Row],[B.04.5 - Parque de Coches Remolcados para Servicios Especiales (Cartoneros)]]</f>
        <v>0</v>
      </c>
      <c r="BD191" s="1">
        <v>2</v>
      </c>
      <c r="BE191" s="1">
        <v>0</v>
      </c>
      <c r="BF191" s="16">
        <v>1435</v>
      </c>
    </row>
    <row r="192" spans="1:58">
      <c r="A192" s="1">
        <v>2008</v>
      </c>
      <c r="B192" s="1" t="s">
        <v>125</v>
      </c>
      <c r="C192" s="12">
        <v>0</v>
      </c>
      <c r="D192" s="12">
        <v>0</v>
      </c>
      <c r="E192" s="12">
        <v>0</v>
      </c>
      <c r="F192" s="12">
        <v>15.3</v>
      </c>
      <c r="G192" s="12">
        <f t="shared" si="14"/>
        <v>15.3</v>
      </c>
      <c r="H192" s="12">
        <f>+TDC_InfraMR[[#This Row],[Total Líneas de Explotación ]]</f>
        <v>15.3</v>
      </c>
      <c r="I192" s="12">
        <v>15.3</v>
      </c>
      <c r="J192" s="12">
        <v>0</v>
      </c>
      <c r="K192" s="12">
        <v>0</v>
      </c>
      <c r="L192" s="12">
        <v>30.6</v>
      </c>
      <c r="M192" s="12">
        <v>1.04</v>
      </c>
      <c r="N192" s="12">
        <f>+TDC_InfraMR[[#This Row],[A.03.1 -  Longitud de Vías de Explotación No Electrificadas Troncales y Ramales (vía principal) (km)]]+TDC_InfraMR[[#This Row],[A.04.1 -  Longitud de Vías de Explotación Electrificadas Troncales y Ramales (vía principal) (km)]]</f>
        <v>30.6</v>
      </c>
      <c r="O192" s="12">
        <f>+TDC_InfraMR[[#This Row],[Total Vías (excluido Auxiliares)]]</f>
        <v>30.6</v>
      </c>
      <c r="P192" s="1">
        <v>11</v>
      </c>
      <c r="Q192" s="1">
        <v>0</v>
      </c>
      <c r="R192" s="1">
        <v>0</v>
      </c>
      <c r="S192" s="1">
        <f t="shared" si="18"/>
        <v>11</v>
      </c>
      <c r="T192" s="1">
        <v>0</v>
      </c>
      <c r="U192" s="1">
        <v>36</v>
      </c>
      <c r="V192" s="1">
        <v>0</v>
      </c>
      <c r="W192" s="1">
        <v>0</v>
      </c>
      <c r="X192" s="1">
        <v>0</v>
      </c>
      <c r="Y192" s="1">
        <f t="shared" si="15"/>
        <v>36</v>
      </c>
      <c r="Z192" s="1">
        <v>6</v>
      </c>
      <c r="AA192" s="1">
        <v>2</v>
      </c>
      <c r="AB192" s="1">
        <f>+TDC_InfraMR[[#This Row],[Total Pasos Vehiculares a Nivel]]</f>
        <v>36</v>
      </c>
      <c r="AC192" s="1">
        <f t="shared" si="16"/>
        <v>44</v>
      </c>
      <c r="AD192" s="1">
        <v>0</v>
      </c>
      <c r="AE192" s="1">
        <v>9</v>
      </c>
      <c r="AF192" s="1">
        <v>16</v>
      </c>
      <c r="AG192" s="1">
        <f t="shared" si="17"/>
        <v>25</v>
      </c>
      <c r="AH192" s="13">
        <v>15.3</v>
      </c>
      <c r="AI192" s="13">
        <v>0</v>
      </c>
      <c r="AJ192" s="13">
        <v>0</v>
      </c>
      <c r="AK192" s="13">
        <f t="shared" si="19"/>
        <v>15.3</v>
      </c>
      <c r="AL192" s="1">
        <v>0</v>
      </c>
      <c r="AM192" s="1">
        <v>0</v>
      </c>
      <c r="AN192" s="1">
        <v>0</v>
      </c>
      <c r="AO192" s="1">
        <f t="shared" si="20"/>
        <v>0</v>
      </c>
      <c r="AP192" s="1">
        <v>18</v>
      </c>
      <c r="AQ192" s="1">
        <v>0</v>
      </c>
      <c r="AR192" s="1">
        <v>0</v>
      </c>
      <c r="AS192" s="1">
        <f>+TDC_InfraMR[[#This Row],[B.02.1 - Parque de Coches Eléctricos Motrices]]+TDC_InfraMR[[#This Row],[B.02.2 - Parque de Coches Eléctricos Motrices Remolcados Tipo R]]+TDC_InfraMR[[#This Row],[B.02.3 - Parque de Coches Eléctricos Motrices Tipo R]]</f>
        <v>18</v>
      </c>
      <c r="AT192" s="1">
        <v>0</v>
      </c>
      <c r="AU192" s="1">
        <v>0</v>
      </c>
      <c r="AV192" s="1">
        <v>0</v>
      </c>
      <c r="AW192" s="1">
        <f>+TDC_InfraMR[[#This Row],[B.03.1 - Parque de Coches Motores Motrices Remolcados]]+TDC_InfraMR[[#This Row],[B.03.2 - Parque de Coches Motores Motrices Intermedios]]+TDC_InfraMR[[#This Row],[B.03.3 - Parque de Coches Motores Motrices Cabina]]</f>
        <v>0</v>
      </c>
      <c r="AX192" s="1">
        <v>0</v>
      </c>
      <c r="AY192" s="1">
        <v>0</v>
      </c>
      <c r="AZ192" s="1">
        <v>0</v>
      </c>
      <c r="BA192" s="1">
        <v>0</v>
      </c>
      <c r="BB192" s="1">
        <v>0</v>
      </c>
      <c r="BC192" s="1">
        <f>+TDC_InfraMR[[#This Row],[B.04.1 - Parque de Coches Remolcados Clase Unica]]+TDC_InfraMR[[#This Row],[B.04.2 - Parque de Coches Remolcados Clase Unica Furgón]]+TDC_InfraMR[[#This Row],[B.04.3 - Parque de Coches Remolcados Clase Unica Cabina]]+TDC_InfraMR[[#This Row],[B.04.4 - Parque de Coches Remolcados de Larga Distancia (Turista+Pullman)]]+TDC_InfraMR[[#This Row],[B.04.5 - Parque de Coches Remolcados para Servicios Especiales (Cartoneros)]]</f>
        <v>0</v>
      </c>
      <c r="BD192" s="1">
        <v>2</v>
      </c>
      <c r="BE192" s="1">
        <v>0</v>
      </c>
      <c r="BF192" s="16">
        <v>1435</v>
      </c>
    </row>
    <row r="193" spans="1:58">
      <c r="A193" s="1">
        <v>2008</v>
      </c>
      <c r="B193" s="1" t="s">
        <v>126</v>
      </c>
      <c r="C193" s="12">
        <v>0</v>
      </c>
      <c r="D193" s="12">
        <v>0</v>
      </c>
      <c r="E193" s="12">
        <v>0</v>
      </c>
      <c r="F193" s="12">
        <v>15.3</v>
      </c>
      <c r="G193" s="12">
        <f t="shared" si="14"/>
        <v>15.3</v>
      </c>
      <c r="H193" s="12">
        <f>+TDC_InfraMR[[#This Row],[Total Líneas de Explotación ]]</f>
        <v>15.3</v>
      </c>
      <c r="I193" s="12">
        <v>15.3</v>
      </c>
      <c r="J193" s="12">
        <v>0</v>
      </c>
      <c r="K193" s="12">
        <v>0</v>
      </c>
      <c r="L193" s="12">
        <v>30.6</v>
      </c>
      <c r="M193" s="12">
        <v>1.04</v>
      </c>
      <c r="N193" s="12">
        <f>+TDC_InfraMR[[#This Row],[A.03.1 -  Longitud de Vías de Explotación No Electrificadas Troncales y Ramales (vía principal) (km)]]+TDC_InfraMR[[#This Row],[A.04.1 -  Longitud de Vías de Explotación Electrificadas Troncales y Ramales (vía principal) (km)]]</f>
        <v>30.6</v>
      </c>
      <c r="O193" s="12">
        <f>+TDC_InfraMR[[#This Row],[Total Vías (excluido Auxiliares)]]</f>
        <v>30.6</v>
      </c>
      <c r="P193" s="1">
        <v>11</v>
      </c>
      <c r="Q193" s="1">
        <v>0</v>
      </c>
      <c r="R193" s="1">
        <v>0</v>
      </c>
      <c r="S193" s="1">
        <f t="shared" si="18"/>
        <v>11</v>
      </c>
      <c r="T193" s="1">
        <v>0</v>
      </c>
      <c r="U193" s="1">
        <v>36</v>
      </c>
      <c r="V193" s="1">
        <v>0</v>
      </c>
      <c r="W193" s="1">
        <v>0</v>
      </c>
      <c r="X193" s="1">
        <v>0</v>
      </c>
      <c r="Y193" s="1">
        <f t="shared" si="15"/>
        <v>36</v>
      </c>
      <c r="Z193" s="1">
        <v>6</v>
      </c>
      <c r="AA193" s="1">
        <v>2</v>
      </c>
      <c r="AB193" s="1">
        <f>+TDC_InfraMR[[#This Row],[Total Pasos Vehiculares a Nivel]]</f>
        <v>36</v>
      </c>
      <c r="AC193" s="1">
        <f t="shared" si="16"/>
        <v>44</v>
      </c>
      <c r="AD193" s="1">
        <v>0</v>
      </c>
      <c r="AE193" s="1">
        <v>9</v>
      </c>
      <c r="AF193" s="1">
        <v>16</v>
      </c>
      <c r="AG193" s="1">
        <f t="shared" si="17"/>
        <v>25</v>
      </c>
      <c r="AH193" s="13">
        <v>15.3</v>
      </c>
      <c r="AI193" s="13">
        <v>0</v>
      </c>
      <c r="AJ193" s="13">
        <v>0</v>
      </c>
      <c r="AK193" s="13">
        <f t="shared" si="19"/>
        <v>15.3</v>
      </c>
      <c r="AL193" s="1">
        <v>0</v>
      </c>
      <c r="AM193" s="1">
        <v>0</v>
      </c>
      <c r="AN193" s="1">
        <v>0</v>
      </c>
      <c r="AO193" s="1">
        <f t="shared" si="20"/>
        <v>0</v>
      </c>
      <c r="AP193" s="1">
        <v>18</v>
      </c>
      <c r="AQ193" s="1">
        <v>0</v>
      </c>
      <c r="AR193" s="1">
        <v>0</v>
      </c>
      <c r="AS193" s="1">
        <f>+TDC_InfraMR[[#This Row],[B.02.1 - Parque de Coches Eléctricos Motrices]]+TDC_InfraMR[[#This Row],[B.02.2 - Parque de Coches Eléctricos Motrices Remolcados Tipo R]]+TDC_InfraMR[[#This Row],[B.02.3 - Parque de Coches Eléctricos Motrices Tipo R]]</f>
        <v>18</v>
      </c>
      <c r="AT193" s="1">
        <v>0</v>
      </c>
      <c r="AU193" s="1">
        <v>0</v>
      </c>
      <c r="AV193" s="1">
        <v>0</v>
      </c>
      <c r="AW193" s="1">
        <f>+TDC_InfraMR[[#This Row],[B.03.1 - Parque de Coches Motores Motrices Remolcados]]+TDC_InfraMR[[#This Row],[B.03.2 - Parque de Coches Motores Motrices Intermedios]]+TDC_InfraMR[[#This Row],[B.03.3 - Parque de Coches Motores Motrices Cabina]]</f>
        <v>0</v>
      </c>
      <c r="AX193" s="1">
        <v>0</v>
      </c>
      <c r="AY193" s="1">
        <v>0</v>
      </c>
      <c r="AZ193" s="1">
        <v>0</v>
      </c>
      <c r="BA193" s="1">
        <v>0</v>
      </c>
      <c r="BB193" s="1">
        <v>0</v>
      </c>
      <c r="BC193" s="1">
        <f>+TDC_InfraMR[[#This Row],[B.04.1 - Parque de Coches Remolcados Clase Unica]]+TDC_InfraMR[[#This Row],[B.04.2 - Parque de Coches Remolcados Clase Unica Furgón]]+TDC_InfraMR[[#This Row],[B.04.3 - Parque de Coches Remolcados Clase Unica Cabina]]+TDC_InfraMR[[#This Row],[B.04.4 - Parque de Coches Remolcados de Larga Distancia (Turista+Pullman)]]+TDC_InfraMR[[#This Row],[B.04.5 - Parque de Coches Remolcados para Servicios Especiales (Cartoneros)]]</f>
        <v>0</v>
      </c>
      <c r="BD193" s="1">
        <v>2</v>
      </c>
      <c r="BE193" s="1">
        <v>0</v>
      </c>
      <c r="BF193" s="16">
        <v>1435</v>
      </c>
    </row>
    <row r="194" spans="1:58">
      <c r="A194" s="1">
        <v>2009</v>
      </c>
      <c r="B194" s="1" t="s">
        <v>115</v>
      </c>
      <c r="C194" s="12">
        <v>0</v>
      </c>
      <c r="D194" s="12">
        <v>0</v>
      </c>
      <c r="E194" s="12">
        <v>0</v>
      </c>
      <c r="F194" s="12">
        <v>15.3</v>
      </c>
      <c r="G194" s="12">
        <f t="shared" ref="G194:G257" si="21">SUM(C194:F194)</f>
        <v>15.3</v>
      </c>
      <c r="H194" s="12">
        <f>+TDC_InfraMR[[#This Row],[Total Líneas de Explotación ]]</f>
        <v>15.3</v>
      </c>
      <c r="I194" s="12">
        <v>15.3</v>
      </c>
      <c r="J194" s="12">
        <v>0</v>
      </c>
      <c r="K194" s="12">
        <v>0</v>
      </c>
      <c r="L194" s="12">
        <v>30.6</v>
      </c>
      <c r="M194" s="12">
        <v>1.04</v>
      </c>
      <c r="N194" s="12">
        <f>+TDC_InfraMR[[#This Row],[A.03.1 -  Longitud de Vías de Explotación No Electrificadas Troncales y Ramales (vía principal) (km)]]+TDC_InfraMR[[#This Row],[A.04.1 -  Longitud de Vías de Explotación Electrificadas Troncales y Ramales (vía principal) (km)]]</f>
        <v>30.6</v>
      </c>
      <c r="O194" s="12">
        <f>+TDC_InfraMR[[#This Row],[Total Vías (excluido Auxiliares)]]</f>
        <v>30.6</v>
      </c>
      <c r="P194" s="1">
        <v>11</v>
      </c>
      <c r="Q194" s="1">
        <v>0</v>
      </c>
      <c r="R194" s="1">
        <v>0</v>
      </c>
      <c r="S194" s="1">
        <f t="shared" si="18"/>
        <v>11</v>
      </c>
      <c r="T194" s="1">
        <v>0</v>
      </c>
      <c r="U194" s="1">
        <v>36</v>
      </c>
      <c r="V194" s="1">
        <v>0</v>
      </c>
      <c r="W194" s="1">
        <v>0</v>
      </c>
      <c r="X194" s="1">
        <v>0</v>
      </c>
      <c r="Y194" s="1">
        <f t="shared" ref="Y194:Y257" si="22">SUM(T194:X194)</f>
        <v>36</v>
      </c>
      <c r="Z194" s="1">
        <v>6</v>
      </c>
      <c r="AA194" s="1">
        <v>2</v>
      </c>
      <c r="AB194" s="1">
        <f>+TDC_InfraMR[[#This Row],[Total Pasos Vehiculares a Nivel]]</f>
        <v>36</v>
      </c>
      <c r="AC194" s="1">
        <f t="shared" ref="AC194:AC257" si="23">SUM(Z194:AB194)</f>
        <v>44</v>
      </c>
      <c r="AD194" s="1">
        <v>0</v>
      </c>
      <c r="AE194" s="1">
        <v>9</v>
      </c>
      <c r="AF194" s="1">
        <v>16</v>
      </c>
      <c r="AG194" s="1">
        <f t="shared" ref="AG194:AG257" si="24">SUM(AD194:AF194)</f>
        <v>25</v>
      </c>
      <c r="AH194" s="13">
        <v>15.3</v>
      </c>
      <c r="AI194" s="13">
        <v>0</v>
      </c>
      <c r="AJ194" s="13">
        <v>0</v>
      </c>
      <c r="AK194" s="13">
        <f t="shared" si="19"/>
        <v>15.3</v>
      </c>
      <c r="AL194" s="1">
        <v>0</v>
      </c>
      <c r="AM194" s="1">
        <v>0</v>
      </c>
      <c r="AN194" s="1">
        <v>0</v>
      </c>
      <c r="AO194" s="1">
        <f t="shared" si="20"/>
        <v>0</v>
      </c>
      <c r="AP194" s="1">
        <v>18</v>
      </c>
      <c r="AQ194" s="1">
        <v>0</v>
      </c>
      <c r="AR194" s="1">
        <v>0</v>
      </c>
      <c r="AS194" s="1">
        <f>+TDC_InfraMR[[#This Row],[B.02.1 - Parque de Coches Eléctricos Motrices]]+TDC_InfraMR[[#This Row],[B.02.2 - Parque de Coches Eléctricos Motrices Remolcados Tipo R]]+TDC_InfraMR[[#This Row],[B.02.3 - Parque de Coches Eléctricos Motrices Tipo R]]</f>
        <v>18</v>
      </c>
      <c r="AT194" s="1">
        <v>0</v>
      </c>
      <c r="AU194" s="1">
        <v>0</v>
      </c>
      <c r="AV194" s="1">
        <v>0</v>
      </c>
      <c r="AW194" s="1">
        <f>+TDC_InfraMR[[#This Row],[B.03.1 - Parque de Coches Motores Motrices Remolcados]]+TDC_InfraMR[[#This Row],[B.03.2 - Parque de Coches Motores Motrices Intermedios]]+TDC_InfraMR[[#This Row],[B.03.3 - Parque de Coches Motores Motrices Cabina]]</f>
        <v>0</v>
      </c>
      <c r="AX194" s="1">
        <v>0</v>
      </c>
      <c r="AY194" s="1">
        <v>0</v>
      </c>
      <c r="AZ194" s="1">
        <v>0</v>
      </c>
      <c r="BA194" s="1">
        <v>0</v>
      </c>
      <c r="BB194" s="1">
        <v>0</v>
      </c>
      <c r="BC194" s="1">
        <f>+TDC_InfraMR[[#This Row],[B.04.1 - Parque de Coches Remolcados Clase Unica]]+TDC_InfraMR[[#This Row],[B.04.2 - Parque de Coches Remolcados Clase Unica Furgón]]+TDC_InfraMR[[#This Row],[B.04.3 - Parque de Coches Remolcados Clase Unica Cabina]]+TDC_InfraMR[[#This Row],[B.04.4 - Parque de Coches Remolcados de Larga Distancia (Turista+Pullman)]]+TDC_InfraMR[[#This Row],[B.04.5 - Parque de Coches Remolcados para Servicios Especiales (Cartoneros)]]</f>
        <v>0</v>
      </c>
      <c r="BD194" s="1">
        <v>2</v>
      </c>
      <c r="BE194" s="1">
        <v>0</v>
      </c>
      <c r="BF194" s="16">
        <v>1435</v>
      </c>
    </row>
    <row r="195" spans="1:58">
      <c r="A195" s="1">
        <v>2009</v>
      </c>
      <c r="B195" s="1" t="s">
        <v>116</v>
      </c>
      <c r="C195" s="12">
        <v>0</v>
      </c>
      <c r="D195" s="12">
        <v>0</v>
      </c>
      <c r="E195" s="12">
        <v>0</v>
      </c>
      <c r="F195" s="12">
        <v>15.3</v>
      </c>
      <c r="G195" s="12">
        <f t="shared" si="21"/>
        <v>15.3</v>
      </c>
      <c r="H195" s="12">
        <f>+TDC_InfraMR[[#This Row],[Total Líneas de Explotación ]]</f>
        <v>15.3</v>
      </c>
      <c r="I195" s="12">
        <v>15.3</v>
      </c>
      <c r="J195" s="12">
        <v>0</v>
      </c>
      <c r="K195" s="12">
        <v>0</v>
      </c>
      <c r="L195" s="12">
        <v>30.6</v>
      </c>
      <c r="M195" s="12">
        <v>1.04</v>
      </c>
      <c r="N195" s="12">
        <f>+TDC_InfraMR[[#This Row],[A.03.1 -  Longitud de Vías de Explotación No Electrificadas Troncales y Ramales (vía principal) (km)]]+TDC_InfraMR[[#This Row],[A.04.1 -  Longitud de Vías de Explotación Electrificadas Troncales y Ramales (vía principal) (km)]]</f>
        <v>30.6</v>
      </c>
      <c r="O195" s="12">
        <f>+TDC_InfraMR[[#This Row],[Total Vías (excluido Auxiliares)]]</f>
        <v>30.6</v>
      </c>
      <c r="P195" s="1">
        <v>11</v>
      </c>
      <c r="Q195" s="1">
        <v>0</v>
      </c>
      <c r="R195" s="1">
        <v>0</v>
      </c>
      <c r="S195" s="1">
        <f t="shared" si="18"/>
        <v>11</v>
      </c>
      <c r="T195" s="1">
        <v>0</v>
      </c>
      <c r="U195" s="1">
        <v>36</v>
      </c>
      <c r="V195" s="1">
        <v>0</v>
      </c>
      <c r="W195" s="1">
        <v>0</v>
      </c>
      <c r="X195" s="1">
        <v>0</v>
      </c>
      <c r="Y195" s="1">
        <f t="shared" si="22"/>
        <v>36</v>
      </c>
      <c r="Z195" s="1">
        <v>6</v>
      </c>
      <c r="AA195" s="1">
        <v>2</v>
      </c>
      <c r="AB195" s="1">
        <f>+TDC_InfraMR[[#This Row],[Total Pasos Vehiculares a Nivel]]</f>
        <v>36</v>
      </c>
      <c r="AC195" s="1">
        <f t="shared" si="23"/>
        <v>44</v>
      </c>
      <c r="AD195" s="1">
        <v>0</v>
      </c>
      <c r="AE195" s="1">
        <v>9</v>
      </c>
      <c r="AF195" s="1">
        <v>16</v>
      </c>
      <c r="AG195" s="1">
        <f t="shared" si="24"/>
        <v>25</v>
      </c>
      <c r="AH195" s="13">
        <v>15.3</v>
      </c>
      <c r="AI195" s="13">
        <v>0</v>
      </c>
      <c r="AJ195" s="13">
        <v>0</v>
      </c>
      <c r="AK195" s="13">
        <f t="shared" si="19"/>
        <v>15.3</v>
      </c>
      <c r="AL195" s="1">
        <v>0</v>
      </c>
      <c r="AM195" s="1">
        <v>0</v>
      </c>
      <c r="AN195" s="1">
        <v>0</v>
      </c>
      <c r="AO195" s="1">
        <f t="shared" si="20"/>
        <v>0</v>
      </c>
      <c r="AP195" s="1">
        <v>18</v>
      </c>
      <c r="AQ195" s="1">
        <v>0</v>
      </c>
      <c r="AR195" s="1">
        <v>0</v>
      </c>
      <c r="AS195" s="1">
        <f>+TDC_InfraMR[[#This Row],[B.02.1 - Parque de Coches Eléctricos Motrices]]+TDC_InfraMR[[#This Row],[B.02.2 - Parque de Coches Eléctricos Motrices Remolcados Tipo R]]+TDC_InfraMR[[#This Row],[B.02.3 - Parque de Coches Eléctricos Motrices Tipo R]]</f>
        <v>18</v>
      </c>
      <c r="AT195" s="1">
        <v>0</v>
      </c>
      <c r="AU195" s="1">
        <v>0</v>
      </c>
      <c r="AV195" s="1">
        <v>0</v>
      </c>
      <c r="AW195" s="1">
        <f>+TDC_InfraMR[[#This Row],[B.03.1 - Parque de Coches Motores Motrices Remolcados]]+TDC_InfraMR[[#This Row],[B.03.2 - Parque de Coches Motores Motrices Intermedios]]+TDC_InfraMR[[#This Row],[B.03.3 - Parque de Coches Motores Motrices Cabina]]</f>
        <v>0</v>
      </c>
      <c r="AX195" s="1">
        <v>0</v>
      </c>
      <c r="AY195" s="1">
        <v>0</v>
      </c>
      <c r="AZ195" s="1">
        <v>0</v>
      </c>
      <c r="BA195" s="1">
        <v>0</v>
      </c>
      <c r="BB195" s="1">
        <v>0</v>
      </c>
      <c r="BC195" s="1">
        <f>+TDC_InfraMR[[#This Row],[B.04.1 - Parque de Coches Remolcados Clase Unica]]+TDC_InfraMR[[#This Row],[B.04.2 - Parque de Coches Remolcados Clase Unica Furgón]]+TDC_InfraMR[[#This Row],[B.04.3 - Parque de Coches Remolcados Clase Unica Cabina]]+TDC_InfraMR[[#This Row],[B.04.4 - Parque de Coches Remolcados de Larga Distancia (Turista+Pullman)]]+TDC_InfraMR[[#This Row],[B.04.5 - Parque de Coches Remolcados para Servicios Especiales (Cartoneros)]]</f>
        <v>0</v>
      </c>
      <c r="BD195" s="1">
        <v>2</v>
      </c>
      <c r="BE195" s="1">
        <v>0</v>
      </c>
      <c r="BF195" s="16">
        <v>1435</v>
      </c>
    </row>
    <row r="196" spans="1:58">
      <c r="A196" s="1">
        <v>2009</v>
      </c>
      <c r="B196" s="1" t="s">
        <v>117</v>
      </c>
      <c r="C196" s="12">
        <v>0</v>
      </c>
      <c r="D196" s="12">
        <v>0</v>
      </c>
      <c r="E196" s="12">
        <v>0</v>
      </c>
      <c r="F196" s="12">
        <v>15.3</v>
      </c>
      <c r="G196" s="12">
        <f t="shared" si="21"/>
        <v>15.3</v>
      </c>
      <c r="H196" s="12">
        <f>+TDC_InfraMR[[#This Row],[Total Líneas de Explotación ]]</f>
        <v>15.3</v>
      </c>
      <c r="I196" s="12">
        <v>15.3</v>
      </c>
      <c r="J196" s="12">
        <v>0</v>
      </c>
      <c r="K196" s="12">
        <v>0</v>
      </c>
      <c r="L196" s="12">
        <v>30.6</v>
      </c>
      <c r="M196" s="12">
        <v>1.04</v>
      </c>
      <c r="N196" s="12">
        <f>+TDC_InfraMR[[#This Row],[A.03.1 -  Longitud de Vías de Explotación No Electrificadas Troncales y Ramales (vía principal) (km)]]+TDC_InfraMR[[#This Row],[A.04.1 -  Longitud de Vías de Explotación Electrificadas Troncales y Ramales (vía principal) (km)]]</f>
        <v>30.6</v>
      </c>
      <c r="O196" s="12">
        <f>+TDC_InfraMR[[#This Row],[Total Vías (excluido Auxiliares)]]</f>
        <v>30.6</v>
      </c>
      <c r="P196" s="1">
        <v>11</v>
      </c>
      <c r="Q196" s="1">
        <v>0</v>
      </c>
      <c r="R196" s="1">
        <v>0</v>
      </c>
      <c r="S196" s="1">
        <f t="shared" si="18"/>
        <v>11</v>
      </c>
      <c r="T196" s="1">
        <v>0</v>
      </c>
      <c r="U196" s="1">
        <v>36</v>
      </c>
      <c r="V196" s="1">
        <v>0</v>
      </c>
      <c r="W196" s="1">
        <v>0</v>
      </c>
      <c r="X196" s="1">
        <v>0</v>
      </c>
      <c r="Y196" s="1">
        <f t="shared" si="22"/>
        <v>36</v>
      </c>
      <c r="Z196" s="1">
        <v>6</v>
      </c>
      <c r="AA196" s="1">
        <v>2</v>
      </c>
      <c r="AB196" s="1">
        <f>+TDC_InfraMR[[#This Row],[Total Pasos Vehiculares a Nivel]]</f>
        <v>36</v>
      </c>
      <c r="AC196" s="1">
        <f t="shared" si="23"/>
        <v>44</v>
      </c>
      <c r="AD196" s="1">
        <v>0</v>
      </c>
      <c r="AE196" s="1">
        <v>9</v>
      </c>
      <c r="AF196" s="1">
        <v>16</v>
      </c>
      <c r="AG196" s="1">
        <f t="shared" si="24"/>
        <v>25</v>
      </c>
      <c r="AH196" s="13">
        <v>15.3</v>
      </c>
      <c r="AI196" s="13">
        <v>0</v>
      </c>
      <c r="AJ196" s="13">
        <v>0</v>
      </c>
      <c r="AK196" s="13">
        <f t="shared" si="19"/>
        <v>15.3</v>
      </c>
      <c r="AL196" s="1">
        <v>0</v>
      </c>
      <c r="AM196" s="1">
        <v>0</v>
      </c>
      <c r="AN196" s="1">
        <v>0</v>
      </c>
      <c r="AO196" s="1">
        <f t="shared" si="20"/>
        <v>0</v>
      </c>
      <c r="AP196" s="1">
        <v>18</v>
      </c>
      <c r="AQ196" s="1">
        <v>0</v>
      </c>
      <c r="AR196" s="1">
        <v>0</v>
      </c>
      <c r="AS196" s="1">
        <f>+TDC_InfraMR[[#This Row],[B.02.1 - Parque de Coches Eléctricos Motrices]]+TDC_InfraMR[[#This Row],[B.02.2 - Parque de Coches Eléctricos Motrices Remolcados Tipo R]]+TDC_InfraMR[[#This Row],[B.02.3 - Parque de Coches Eléctricos Motrices Tipo R]]</f>
        <v>18</v>
      </c>
      <c r="AT196" s="1">
        <v>0</v>
      </c>
      <c r="AU196" s="1">
        <v>0</v>
      </c>
      <c r="AV196" s="1">
        <v>0</v>
      </c>
      <c r="AW196" s="1">
        <f>+TDC_InfraMR[[#This Row],[B.03.1 - Parque de Coches Motores Motrices Remolcados]]+TDC_InfraMR[[#This Row],[B.03.2 - Parque de Coches Motores Motrices Intermedios]]+TDC_InfraMR[[#This Row],[B.03.3 - Parque de Coches Motores Motrices Cabina]]</f>
        <v>0</v>
      </c>
      <c r="AX196" s="1">
        <v>0</v>
      </c>
      <c r="AY196" s="1">
        <v>0</v>
      </c>
      <c r="AZ196" s="1">
        <v>0</v>
      </c>
      <c r="BA196" s="1">
        <v>0</v>
      </c>
      <c r="BB196" s="1">
        <v>0</v>
      </c>
      <c r="BC196" s="1">
        <f>+TDC_InfraMR[[#This Row],[B.04.1 - Parque de Coches Remolcados Clase Unica]]+TDC_InfraMR[[#This Row],[B.04.2 - Parque de Coches Remolcados Clase Unica Furgón]]+TDC_InfraMR[[#This Row],[B.04.3 - Parque de Coches Remolcados Clase Unica Cabina]]+TDC_InfraMR[[#This Row],[B.04.4 - Parque de Coches Remolcados de Larga Distancia (Turista+Pullman)]]+TDC_InfraMR[[#This Row],[B.04.5 - Parque de Coches Remolcados para Servicios Especiales (Cartoneros)]]</f>
        <v>0</v>
      </c>
      <c r="BD196" s="1">
        <v>2</v>
      </c>
      <c r="BE196" s="1">
        <v>0</v>
      </c>
      <c r="BF196" s="16">
        <v>1435</v>
      </c>
    </row>
    <row r="197" spans="1:58">
      <c r="A197" s="1">
        <v>2009</v>
      </c>
      <c r="B197" s="1" t="s">
        <v>118</v>
      </c>
      <c r="C197" s="12">
        <v>0</v>
      </c>
      <c r="D197" s="12">
        <v>0</v>
      </c>
      <c r="E197" s="12">
        <v>0</v>
      </c>
      <c r="F197" s="12">
        <v>15.3</v>
      </c>
      <c r="G197" s="12">
        <f t="shared" si="21"/>
        <v>15.3</v>
      </c>
      <c r="H197" s="12">
        <f>+TDC_InfraMR[[#This Row],[Total Líneas de Explotación ]]</f>
        <v>15.3</v>
      </c>
      <c r="I197" s="12">
        <v>15.3</v>
      </c>
      <c r="J197" s="12">
        <v>0</v>
      </c>
      <c r="K197" s="12">
        <v>0</v>
      </c>
      <c r="L197" s="12">
        <v>30.6</v>
      </c>
      <c r="M197" s="12">
        <v>1.04</v>
      </c>
      <c r="N197" s="12">
        <f>+TDC_InfraMR[[#This Row],[A.03.1 -  Longitud de Vías de Explotación No Electrificadas Troncales y Ramales (vía principal) (km)]]+TDC_InfraMR[[#This Row],[A.04.1 -  Longitud de Vías de Explotación Electrificadas Troncales y Ramales (vía principal) (km)]]</f>
        <v>30.6</v>
      </c>
      <c r="O197" s="12">
        <f>+TDC_InfraMR[[#This Row],[Total Vías (excluido Auxiliares)]]</f>
        <v>30.6</v>
      </c>
      <c r="P197" s="1">
        <v>11</v>
      </c>
      <c r="Q197" s="1">
        <v>0</v>
      </c>
      <c r="R197" s="1">
        <v>0</v>
      </c>
      <c r="S197" s="1">
        <f t="shared" si="18"/>
        <v>11</v>
      </c>
      <c r="T197" s="1">
        <v>0</v>
      </c>
      <c r="U197" s="1">
        <v>36</v>
      </c>
      <c r="V197" s="1">
        <v>0</v>
      </c>
      <c r="W197" s="1">
        <v>0</v>
      </c>
      <c r="X197" s="1">
        <v>0</v>
      </c>
      <c r="Y197" s="1">
        <f t="shared" si="22"/>
        <v>36</v>
      </c>
      <c r="Z197" s="1">
        <v>6</v>
      </c>
      <c r="AA197" s="1">
        <v>2</v>
      </c>
      <c r="AB197" s="1">
        <f>+TDC_InfraMR[[#This Row],[Total Pasos Vehiculares a Nivel]]</f>
        <v>36</v>
      </c>
      <c r="AC197" s="1">
        <f t="shared" si="23"/>
        <v>44</v>
      </c>
      <c r="AD197" s="1">
        <v>0</v>
      </c>
      <c r="AE197" s="1">
        <v>9</v>
      </c>
      <c r="AF197" s="1">
        <v>16</v>
      </c>
      <c r="AG197" s="1">
        <f t="shared" si="24"/>
        <v>25</v>
      </c>
      <c r="AH197" s="13">
        <v>15.3</v>
      </c>
      <c r="AI197" s="13">
        <v>0</v>
      </c>
      <c r="AJ197" s="13">
        <v>0</v>
      </c>
      <c r="AK197" s="13">
        <f t="shared" si="19"/>
        <v>15.3</v>
      </c>
      <c r="AL197" s="1">
        <v>0</v>
      </c>
      <c r="AM197" s="1">
        <v>0</v>
      </c>
      <c r="AN197" s="1">
        <v>0</v>
      </c>
      <c r="AO197" s="1">
        <f t="shared" si="20"/>
        <v>0</v>
      </c>
      <c r="AP197" s="1">
        <v>18</v>
      </c>
      <c r="AQ197" s="1">
        <v>0</v>
      </c>
      <c r="AR197" s="1">
        <v>0</v>
      </c>
      <c r="AS197" s="1">
        <f>+TDC_InfraMR[[#This Row],[B.02.1 - Parque de Coches Eléctricos Motrices]]+TDC_InfraMR[[#This Row],[B.02.2 - Parque de Coches Eléctricos Motrices Remolcados Tipo R]]+TDC_InfraMR[[#This Row],[B.02.3 - Parque de Coches Eléctricos Motrices Tipo R]]</f>
        <v>18</v>
      </c>
      <c r="AT197" s="1">
        <v>0</v>
      </c>
      <c r="AU197" s="1">
        <v>0</v>
      </c>
      <c r="AV197" s="1">
        <v>0</v>
      </c>
      <c r="AW197" s="1">
        <f>+TDC_InfraMR[[#This Row],[B.03.1 - Parque de Coches Motores Motrices Remolcados]]+TDC_InfraMR[[#This Row],[B.03.2 - Parque de Coches Motores Motrices Intermedios]]+TDC_InfraMR[[#This Row],[B.03.3 - Parque de Coches Motores Motrices Cabina]]</f>
        <v>0</v>
      </c>
      <c r="AX197" s="1">
        <v>0</v>
      </c>
      <c r="AY197" s="1">
        <v>0</v>
      </c>
      <c r="AZ197" s="1">
        <v>0</v>
      </c>
      <c r="BA197" s="1">
        <v>0</v>
      </c>
      <c r="BB197" s="1">
        <v>0</v>
      </c>
      <c r="BC197" s="1">
        <f>+TDC_InfraMR[[#This Row],[B.04.1 - Parque de Coches Remolcados Clase Unica]]+TDC_InfraMR[[#This Row],[B.04.2 - Parque de Coches Remolcados Clase Unica Furgón]]+TDC_InfraMR[[#This Row],[B.04.3 - Parque de Coches Remolcados Clase Unica Cabina]]+TDC_InfraMR[[#This Row],[B.04.4 - Parque de Coches Remolcados de Larga Distancia (Turista+Pullman)]]+TDC_InfraMR[[#This Row],[B.04.5 - Parque de Coches Remolcados para Servicios Especiales (Cartoneros)]]</f>
        <v>0</v>
      </c>
      <c r="BD197" s="1">
        <v>2</v>
      </c>
      <c r="BE197" s="1">
        <v>0</v>
      </c>
      <c r="BF197" s="16">
        <v>1435</v>
      </c>
    </row>
    <row r="198" spans="1:58">
      <c r="A198" s="1">
        <v>2009</v>
      </c>
      <c r="B198" s="1" t="s">
        <v>119</v>
      </c>
      <c r="C198" s="12">
        <v>0</v>
      </c>
      <c r="D198" s="12">
        <v>0</v>
      </c>
      <c r="E198" s="12">
        <v>0</v>
      </c>
      <c r="F198" s="12">
        <v>15.3</v>
      </c>
      <c r="G198" s="12">
        <f t="shared" si="21"/>
        <v>15.3</v>
      </c>
      <c r="H198" s="12">
        <f>+TDC_InfraMR[[#This Row],[Total Líneas de Explotación ]]</f>
        <v>15.3</v>
      </c>
      <c r="I198" s="12">
        <v>15.3</v>
      </c>
      <c r="J198" s="12">
        <v>0</v>
      </c>
      <c r="K198" s="12">
        <v>0</v>
      </c>
      <c r="L198" s="12">
        <v>30.6</v>
      </c>
      <c r="M198" s="12">
        <v>1.04</v>
      </c>
      <c r="N198" s="12">
        <f>+TDC_InfraMR[[#This Row],[A.03.1 -  Longitud de Vías de Explotación No Electrificadas Troncales y Ramales (vía principal) (km)]]+TDC_InfraMR[[#This Row],[A.04.1 -  Longitud de Vías de Explotación Electrificadas Troncales y Ramales (vía principal) (km)]]</f>
        <v>30.6</v>
      </c>
      <c r="O198" s="12">
        <f>+TDC_InfraMR[[#This Row],[Total Vías (excluido Auxiliares)]]</f>
        <v>30.6</v>
      </c>
      <c r="P198" s="1">
        <v>11</v>
      </c>
      <c r="Q198" s="1">
        <v>0</v>
      </c>
      <c r="R198" s="1">
        <v>0</v>
      </c>
      <c r="S198" s="1">
        <f t="shared" si="18"/>
        <v>11</v>
      </c>
      <c r="T198" s="1">
        <v>0</v>
      </c>
      <c r="U198" s="1">
        <v>36</v>
      </c>
      <c r="V198" s="1">
        <v>0</v>
      </c>
      <c r="W198" s="1">
        <v>0</v>
      </c>
      <c r="X198" s="1">
        <v>0</v>
      </c>
      <c r="Y198" s="1">
        <f t="shared" si="22"/>
        <v>36</v>
      </c>
      <c r="Z198" s="1">
        <v>6</v>
      </c>
      <c r="AA198" s="1">
        <v>2</v>
      </c>
      <c r="AB198" s="1">
        <f>+TDC_InfraMR[[#This Row],[Total Pasos Vehiculares a Nivel]]</f>
        <v>36</v>
      </c>
      <c r="AC198" s="1">
        <f t="shared" si="23"/>
        <v>44</v>
      </c>
      <c r="AD198" s="1">
        <v>0</v>
      </c>
      <c r="AE198" s="1">
        <v>9</v>
      </c>
      <c r="AF198" s="1">
        <v>16</v>
      </c>
      <c r="AG198" s="1">
        <f t="shared" si="24"/>
        <v>25</v>
      </c>
      <c r="AH198" s="13">
        <v>15.3</v>
      </c>
      <c r="AI198" s="13">
        <v>0</v>
      </c>
      <c r="AJ198" s="13">
        <v>0</v>
      </c>
      <c r="AK198" s="13">
        <f t="shared" si="19"/>
        <v>15.3</v>
      </c>
      <c r="AL198" s="1">
        <v>0</v>
      </c>
      <c r="AM198" s="1">
        <v>0</v>
      </c>
      <c r="AN198" s="1">
        <v>0</v>
      </c>
      <c r="AO198" s="1">
        <f t="shared" si="20"/>
        <v>0</v>
      </c>
      <c r="AP198" s="1">
        <v>18</v>
      </c>
      <c r="AQ198" s="1">
        <v>0</v>
      </c>
      <c r="AR198" s="1">
        <v>0</v>
      </c>
      <c r="AS198" s="1">
        <f>+TDC_InfraMR[[#This Row],[B.02.1 - Parque de Coches Eléctricos Motrices]]+TDC_InfraMR[[#This Row],[B.02.2 - Parque de Coches Eléctricos Motrices Remolcados Tipo R]]+TDC_InfraMR[[#This Row],[B.02.3 - Parque de Coches Eléctricos Motrices Tipo R]]</f>
        <v>18</v>
      </c>
      <c r="AT198" s="1">
        <v>0</v>
      </c>
      <c r="AU198" s="1">
        <v>0</v>
      </c>
      <c r="AV198" s="1">
        <v>0</v>
      </c>
      <c r="AW198" s="1">
        <f>+TDC_InfraMR[[#This Row],[B.03.1 - Parque de Coches Motores Motrices Remolcados]]+TDC_InfraMR[[#This Row],[B.03.2 - Parque de Coches Motores Motrices Intermedios]]+TDC_InfraMR[[#This Row],[B.03.3 - Parque de Coches Motores Motrices Cabina]]</f>
        <v>0</v>
      </c>
      <c r="AX198" s="1">
        <v>0</v>
      </c>
      <c r="AY198" s="1">
        <v>0</v>
      </c>
      <c r="AZ198" s="1">
        <v>0</v>
      </c>
      <c r="BA198" s="1">
        <v>0</v>
      </c>
      <c r="BB198" s="1">
        <v>0</v>
      </c>
      <c r="BC198" s="1">
        <f>+TDC_InfraMR[[#This Row],[B.04.1 - Parque de Coches Remolcados Clase Unica]]+TDC_InfraMR[[#This Row],[B.04.2 - Parque de Coches Remolcados Clase Unica Furgón]]+TDC_InfraMR[[#This Row],[B.04.3 - Parque de Coches Remolcados Clase Unica Cabina]]+TDC_InfraMR[[#This Row],[B.04.4 - Parque de Coches Remolcados de Larga Distancia (Turista+Pullman)]]+TDC_InfraMR[[#This Row],[B.04.5 - Parque de Coches Remolcados para Servicios Especiales (Cartoneros)]]</f>
        <v>0</v>
      </c>
      <c r="BD198" s="1">
        <v>2</v>
      </c>
      <c r="BE198" s="1">
        <v>0</v>
      </c>
      <c r="BF198" s="16">
        <v>1435</v>
      </c>
    </row>
    <row r="199" spans="1:58">
      <c r="A199" s="1">
        <v>2009</v>
      </c>
      <c r="B199" s="1" t="s">
        <v>120</v>
      </c>
      <c r="C199" s="12">
        <v>0</v>
      </c>
      <c r="D199" s="12">
        <v>0</v>
      </c>
      <c r="E199" s="12">
        <v>0</v>
      </c>
      <c r="F199" s="12">
        <v>15.3</v>
      </c>
      <c r="G199" s="12">
        <f t="shared" si="21"/>
        <v>15.3</v>
      </c>
      <c r="H199" s="12">
        <f>+TDC_InfraMR[[#This Row],[Total Líneas de Explotación ]]</f>
        <v>15.3</v>
      </c>
      <c r="I199" s="12">
        <v>15.3</v>
      </c>
      <c r="J199" s="12">
        <v>0</v>
      </c>
      <c r="K199" s="12">
        <v>0</v>
      </c>
      <c r="L199" s="12">
        <v>30.6</v>
      </c>
      <c r="M199" s="12">
        <v>1.04</v>
      </c>
      <c r="N199" s="12">
        <f>+TDC_InfraMR[[#This Row],[A.03.1 -  Longitud de Vías de Explotación No Electrificadas Troncales y Ramales (vía principal) (km)]]+TDC_InfraMR[[#This Row],[A.04.1 -  Longitud de Vías de Explotación Electrificadas Troncales y Ramales (vía principal) (km)]]</f>
        <v>30.6</v>
      </c>
      <c r="O199" s="12">
        <f>+TDC_InfraMR[[#This Row],[Total Vías (excluido Auxiliares)]]</f>
        <v>30.6</v>
      </c>
      <c r="P199" s="1">
        <v>11</v>
      </c>
      <c r="Q199" s="1">
        <v>0</v>
      </c>
      <c r="R199" s="1">
        <v>0</v>
      </c>
      <c r="S199" s="1">
        <f t="shared" si="18"/>
        <v>11</v>
      </c>
      <c r="T199" s="1">
        <v>0</v>
      </c>
      <c r="U199" s="1">
        <v>36</v>
      </c>
      <c r="V199" s="1">
        <v>0</v>
      </c>
      <c r="W199" s="1">
        <v>0</v>
      </c>
      <c r="X199" s="1">
        <v>0</v>
      </c>
      <c r="Y199" s="1">
        <f t="shared" si="22"/>
        <v>36</v>
      </c>
      <c r="Z199" s="1">
        <v>6</v>
      </c>
      <c r="AA199" s="1">
        <v>2</v>
      </c>
      <c r="AB199" s="1">
        <f>+TDC_InfraMR[[#This Row],[Total Pasos Vehiculares a Nivel]]</f>
        <v>36</v>
      </c>
      <c r="AC199" s="1">
        <f t="shared" si="23"/>
        <v>44</v>
      </c>
      <c r="AD199" s="1">
        <v>0</v>
      </c>
      <c r="AE199" s="1">
        <v>9</v>
      </c>
      <c r="AF199" s="1">
        <v>16</v>
      </c>
      <c r="AG199" s="1">
        <f t="shared" si="24"/>
        <v>25</v>
      </c>
      <c r="AH199" s="13">
        <v>15.3</v>
      </c>
      <c r="AI199" s="13">
        <v>0</v>
      </c>
      <c r="AJ199" s="13">
        <v>0</v>
      </c>
      <c r="AK199" s="13">
        <f t="shared" si="19"/>
        <v>15.3</v>
      </c>
      <c r="AL199" s="1">
        <v>0</v>
      </c>
      <c r="AM199" s="1">
        <v>0</v>
      </c>
      <c r="AN199" s="1">
        <v>0</v>
      </c>
      <c r="AO199" s="1">
        <f t="shared" si="20"/>
        <v>0</v>
      </c>
      <c r="AP199" s="1">
        <v>18</v>
      </c>
      <c r="AQ199" s="1">
        <v>0</v>
      </c>
      <c r="AR199" s="1">
        <v>0</v>
      </c>
      <c r="AS199" s="1">
        <f>+TDC_InfraMR[[#This Row],[B.02.1 - Parque de Coches Eléctricos Motrices]]+TDC_InfraMR[[#This Row],[B.02.2 - Parque de Coches Eléctricos Motrices Remolcados Tipo R]]+TDC_InfraMR[[#This Row],[B.02.3 - Parque de Coches Eléctricos Motrices Tipo R]]</f>
        <v>18</v>
      </c>
      <c r="AT199" s="1">
        <v>0</v>
      </c>
      <c r="AU199" s="1">
        <v>0</v>
      </c>
      <c r="AV199" s="1">
        <v>0</v>
      </c>
      <c r="AW199" s="1">
        <f>+TDC_InfraMR[[#This Row],[B.03.1 - Parque de Coches Motores Motrices Remolcados]]+TDC_InfraMR[[#This Row],[B.03.2 - Parque de Coches Motores Motrices Intermedios]]+TDC_InfraMR[[#This Row],[B.03.3 - Parque de Coches Motores Motrices Cabina]]</f>
        <v>0</v>
      </c>
      <c r="AX199" s="1">
        <v>0</v>
      </c>
      <c r="AY199" s="1">
        <v>0</v>
      </c>
      <c r="AZ199" s="1">
        <v>0</v>
      </c>
      <c r="BA199" s="1">
        <v>0</v>
      </c>
      <c r="BB199" s="1">
        <v>0</v>
      </c>
      <c r="BC199" s="1">
        <f>+TDC_InfraMR[[#This Row],[B.04.1 - Parque de Coches Remolcados Clase Unica]]+TDC_InfraMR[[#This Row],[B.04.2 - Parque de Coches Remolcados Clase Unica Furgón]]+TDC_InfraMR[[#This Row],[B.04.3 - Parque de Coches Remolcados Clase Unica Cabina]]+TDC_InfraMR[[#This Row],[B.04.4 - Parque de Coches Remolcados de Larga Distancia (Turista+Pullman)]]+TDC_InfraMR[[#This Row],[B.04.5 - Parque de Coches Remolcados para Servicios Especiales (Cartoneros)]]</f>
        <v>0</v>
      </c>
      <c r="BD199" s="1">
        <v>2</v>
      </c>
      <c r="BE199" s="1">
        <v>0</v>
      </c>
      <c r="BF199" s="16">
        <v>1435</v>
      </c>
    </row>
    <row r="200" spans="1:58">
      <c r="A200" s="1">
        <v>2009</v>
      </c>
      <c r="B200" s="1" t="s">
        <v>121</v>
      </c>
      <c r="C200" s="12">
        <v>0</v>
      </c>
      <c r="D200" s="12">
        <v>0</v>
      </c>
      <c r="E200" s="12">
        <v>0</v>
      </c>
      <c r="F200" s="12">
        <v>15.3</v>
      </c>
      <c r="G200" s="12">
        <f t="shared" si="21"/>
        <v>15.3</v>
      </c>
      <c r="H200" s="12">
        <f>+TDC_InfraMR[[#This Row],[Total Líneas de Explotación ]]</f>
        <v>15.3</v>
      </c>
      <c r="I200" s="12">
        <v>15.3</v>
      </c>
      <c r="J200" s="12">
        <v>0</v>
      </c>
      <c r="K200" s="12">
        <v>0</v>
      </c>
      <c r="L200" s="12">
        <v>30.6</v>
      </c>
      <c r="M200" s="12">
        <v>1.04</v>
      </c>
      <c r="N200" s="12">
        <f>+TDC_InfraMR[[#This Row],[A.03.1 -  Longitud de Vías de Explotación No Electrificadas Troncales y Ramales (vía principal) (km)]]+TDC_InfraMR[[#This Row],[A.04.1 -  Longitud de Vías de Explotación Electrificadas Troncales y Ramales (vía principal) (km)]]</f>
        <v>30.6</v>
      </c>
      <c r="O200" s="12">
        <f>+TDC_InfraMR[[#This Row],[Total Vías (excluido Auxiliares)]]</f>
        <v>30.6</v>
      </c>
      <c r="P200" s="1">
        <v>11</v>
      </c>
      <c r="Q200" s="1">
        <v>0</v>
      </c>
      <c r="R200" s="1">
        <v>0</v>
      </c>
      <c r="S200" s="1">
        <f t="shared" si="18"/>
        <v>11</v>
      </c>
      <c r="T200" s="1">
        <v>0</v>
      </c>
      <c r="U200" s="1">
        <v>36</v>
      </c>
      <c r="V200" s="1">
        <v>0</v>
      </c>
      <c r="W200" s="1">
        <v>0</v>
      </c>
      <c r="X200" s="1">
        <v>0</v>
      </c>
      <c r="Y200" s="1">
        <f t="shared" si="22"/>
        <v>36</v>
      </c>
      <c r="Z200" s="1">
        <v>6</v>
      </c>
      <c r="AA200" s="1">
        <v>2</v>
      </c>
      <c r="AB200" s="1">
        <f>+TDC_InfraMR[[#This Row],[Total Pasos Vehiculares a Nivel]]</f>
        <v>36</v>
      </c>
      <c r="AC200" s="1">
        <f t="shared" si="23"/>
        <v>44</v>
      </c>
      <c r="AD200" s="1">
        <v>0</v>
      </c>
      <c r="AE200" s="1">
        <v>9</v>
      </c>
      <c r="AF200" s="1">
        <v>16</v>
      </c>
      <c r="AG200" s="1">
        <f t="shared" si="24"/>
        <v>25</v>
      </c>
      <c r="AH200" s="13">
        <v>15.3</v>
      </c>
      <c r="AI200" s="13">
        <v>0</v>
      </c>
      <c r="AJ200" s="13">
        <v>0</v>
      </c>
      <c r="AK200" s="13">
        <f t="shared" si="19"/>
        <v>15.3</v>
      </c>
      <c r="AL200" s="1">
        <v>0</v>
      </c>
      <c r="AM200" s="1">
        <v>0</v>
      </c>
      <c r="AN200" s="1">
        <v>0</v>
      </c>
      <c r="AO200" s="1">
        <f t="shared" si="20"/>
        <v>0</v>
      </c>
      <c r="AP200" s="1">
        <v>18</v>
      </c>
      <c r="AQ200" s="1">
        <v>0</v>
      </c>
      <c r="AR200" s="1">
        <v>0</v>
      </c>
      <c r="AS200" s="1">
        <f>+TDC_InfraMR[[#This Row],[B.02.1 - Parque de Coches Eléctricos Motrices]]+TDC_InfraMR[[#This Row],[B.02.2 - Parque de Coches Eléctricos Motrices Remolcados Tipo R]]+TDC_InfraMR[[#This Row],[B.02.3 - Parque de Coches Eléctricos Motrices Tipo R]]</f>
        <v>18</v>
      </c>
      <c r="AT200" s="1">
        <v>0</v>
      </c>
      <c r="AU200" s="1">
        <v>0</v>
      </c>
      <c r="AV200" s="1">
        <v>0</v>
      </c>
      <c r="AW200" s="1">
        <f>+TDC_InfraMR[[#This Row],[B.03.1 - Parque de Coches Motores Motrices Remolcados]]+TDC_InfraMR[[#This Row],[B.03.2 - Parque de Coches Motores Motrices Intermedios]]+TDC_InfraMR[[#This Row],[B.03.3 - Parque de Coches Motores Motrices Cabina]]</f>
        <v>0</v>
      </c>
      <c r="AX200" s="1">
        <v>0</v>
      </c>
      <c r="AY200" s="1">
        <v>0</v>
      </c>
      <c r="AZ200" s="1">
        <v>0</v>
      </c>
      <c r="BA200" s="1">
        <v>0</v>
      </c>
      <c r="BB200" s="1">
        <v>0</v>
      </c>
      <c r="BC200" s="1">
        <f>+TDC_InfraMR[[#This Row],[B.04.1 - Parque de Coches Remolcados Clase Unica]]+TDC_InfraMR[[#This Row],[B.04.2 - Parque de Coches Remolcados Clase Unica Furgón]]+TDC_InfraMR[[#This Row],[B.04.3 - Parque de Coches Remolcados Clase Unica Cabina]]+TDC_InfraMR[[#This Row],[B.04.4 - Parque de Coches Remolcados de Larga Distancia (Turista+Pullman)]]+TDC_InfraMR[[#This Row],[B.04.5 - Parque de Coches Remolcados para Servicios Especiales (Cartoneros)]]</f>
        <v>0</v>
      </c>
      <c r="BD200" s="1">
        <v>2</v>
      </c>
      <c r="BE200" s="1">
        <v>0</v>
      </c>
      <c r="BF200" s="16">
        <v>1435</v>
      </c>
    </row>
    <row r="201" spans="1:58">
      <c r="A201" s="1">
        <v>2009</v>
      </c>
      <c r="B201" s="1" t="s">
        <v>122</v>
      </c>
      <c r="C201" s="12">
        <v>0</v>
      </c>
      <c r="D201" s="12">
        <v>0</v>
      </c>
      <c r="E201" s="12">
        <v>0</v>
      </c>
      <c r="F201" s="12">
        <v>15.3</v>
      </c>
      <c r="G201" s="12">
        <f t="shared" si="21"/>
        <v>15.3</v>
      </c>
      <c r="H201" s="12">
        <f>+TDC_InfraMR[[#This Row],[Total Líneas de Explotación ]]</f>
        <v>15.3</v>
      </c>
      <c r="I201" s="12">
        <v>15.3</v>
      </c>
      <c r="J201" s="12">
        <v>0</v>
      </c>
      <c r="K201" s="12">
        <v>0</v>
      </c>
      <c r="L201" s="12">
        <v>30.6</v>
      </c>
      <c r="M201" s="12">
        <v>1.04</v>
      </c>
      <c r="N201" s="12">
        <f>+TDC_InfraMR[[#This Row],[A.03.1 -  Longitud de Vías de Explotación No Electrificadas Troncales y Ramales (vía principal) (km)]]+TDC_InfraMR[[#This Row],[A.04.1 -  Longitud de Vías de Explotación Electrificadas Troncales y Ramales (vía principal) (km)]]</f>
        <v>30.6</v>
      </c>
      <c r="O201" s="12">
        <f>+TDC_InfraMR[[#This Row],[Total Vías (excluido Auxiliares)]]</f>
        <v>30.6</v>
      </c>
      <c r="P201" s="1">
        <v>11</v>
      </c>
      <c r="Q201" s="1">
        <v>0</v>
      </c>
      <c r="R201" s="1">
        <v>0</v>
      </c>
      <c r="S201" s="1">
        <f t="shared" si="18"/>
        <v>11</v>
      </c>
      <c r="T201" s="1">
        <v>0</v>
      </c>
      <c r="U201" s="1">
        <v>36</v>
      </c>
      <c r="V201" s="1">
        <v>0</v>
      </c>
      <c r="W201" s="1">
        <v>0</v>
      </c>
      <c r="X201" s="1">
        <v>0</v>
      </c>
      <c r="Y201" s="1">
        <f t="shared" si="22"/>
        <v>36</v>
      </c>
      <c r="Z201" s="1">
        <v>6</v>
      </c>
      <c r="AA201" s="1">
        <v>2</v>
      </c>
      <c r="AB201" s="1">
        <f>+TDC_InfraMR[[#This Row],[Total Pasos Vehiculares a Nivel]]</f>
        <v>36</v>
      </c>
      <c r="AC201" s="1">
        <f t="shared" si="23"/>
        <v>44</v>
      </c>
      <c r="AD201" s="1">
        <v>0</v>
      </c>
      <c r="AE201" s="1">
        <v>9</v>
      </c>
      <c r="AF201" s="1">
        <v>16</v>
      </c>
      <c r="AG201" s="1">
        <f t="shared" si="24"/>
        <v>25</v>
      </c>
      <c r="AH201" s="13">
        <v>15.3</v>
      </c>
      <c r="AI201" s="13">
        <v>0</v>
      </c>
      <c r="AJ201" s="13">
        <v>0</v>
      </c>
      <c r="AK201" s="13">
        <f t="shared" si="19"/>
        <v>15.3</v>
      </c>
      <c r="AL201" s="1">
        <v>0</v>
      </c>
      <c r="AM201" s="1">
        <v>0</v>
      </c>
      <c r="AN201" s="1">
        <v>0</v>
      </c>
      <c r="AO201" s="1">
        <f t="shared" si="20"/>
        <v>0</v>
      </c>
      <c r="AP201" s="1">
        <v>18</v>
      </c>
      <c r="AQ201" s="1">
        <v>0</v>
      </c>
      <c r="AR201" s="1">
        <v>0</v>
      </c>
      <c r="AS201" s="1">
        <f>+TDC_InfraMR[[#This Row],[B.02.1 - Parque de Coches Eléctricos Motrices]]+TDC_InfraMR[[#This Row],[B.02.2 - Parque de Coches Eléctricos Motrices Remolcados Tipo R]]+TDC_InfraMR[[#This Row],[B.02.3 - Parque de Coches Eléctricos Motrices Tipo R]]</f>
        <v>18</v>
      </c>
      <c r="AT201" s="1">
        <v>0</v>
      </c>
      <c r="AU201" s="1">
        <v>0</v>
      </c>
      <c r="AV201" s="1">
        <v>0</v>
      </c>
      <c r="AW201" s="1">
        <f>+TDC_InfraMR[[#This Row],[B.03.1 - Parque de Coches Motores Motrices Remolcados]]+TDC_InfraMR[[#This Row],[B.03.2 - Parque de Coches Motores Motrices Intermedios]]+TDC_InfraMR[[#This Row],[B.03.3 - Parque de Coches Motores Motrices Cabina]]</f>
        <v>0</v>
      </c>
      <c r="AX201" s="1">
        <v>0</v>
      </c>
      <c r="AY201" s="1">
        <v>0</v>
      </c>
      <c r="AZ201" s="1">
        <v>0</v>
      </c>
      <c r="BA201" s="1">
        <v>0</v>
      </c>
      <c r="BB201" s="1">
        <v>0</v>
      </c>
      <c r="BC201" s="1">
        <f>+TDC_InfraMR[[#This Row],[B.04.1 - Parque de Coches Remolcados Clase Unica]]+TDC_InfraMR[[#This Row],[B.04.2 - Parque de Coches Remolcados Clase Unica Furgón]]+TDC_InfraMR[[#This Row],[B.04.3 - Parque de Coches Remolcados Clase Unica Cabina]]+TDC_InfraMR[[#This Row],[B.04.4 - Parque de Coches Remolcados de Larga Distancia (Turista+Pullman)]]+TDC_InfraMR[[#This Row],[B.04.5 - Parque de Coches Remolcados para Servicios Especiales (Cartoneros)]]</f>
        <v>0</v>
      </c>
      <c r="BD201" s="1">
        <v>2</v>
      </c>
      <c r="BE201" s="1">
        <v>0</v>
      </c>
      <c r="BF201" s="16">
        <v>1435</v>
      </c>
    </row>
    <row r="202" spans="1:58">
      <c r="A202" s="1">
        <v>2009</v>
      </c>
      <c r="B202" s="1" t="s">
        <v>123</v>
      </c>
      <c r="C202" s="12">
        <v>0</v>
      </c>
      <c r="D202" s="12">
        <v>0</v>
      </c>
      <c r="E202" s="12">
        <v>0</v>
      </c>
      <c r="F202" s="12">
        <v>15.3</v>
      </c>
      <c r="G202" s="12">
        <f t="shared" si="21"/>
        <v>15.3</v>
      </c>
      <c r="H202" s="12">
        <f>+TDC_InfraMR[[#This Row],[Total Líneas de Explotación ]]</f>
        <v>15.3</v>
      </c>
      <c r="I202" s="12">
        <v>15.3</v>
      </c>
      <c r="J202" s="12">
        <v>0</v>
      </c>
      <c r="K202" s="12">
        <v>0</v>
      </c>
      <c r="L202" s="12">
        <v>30.6</v>
      </c>
      <c r="M202" s="12">
        <v>1.04</v>
      </c>
      <c r="N202" s="12">
        <f>+TDC_InfraMR[[#This Row],[A.03.1 -  Longitud de Vías de Explotación No Electrificadas Troncales y Ramales (vía principal) (km)]]+TDC_InfraMR[[#This Row],[A.04.1 -  Longitud de Vías de Explotación Electrificadas Troncales y Ramales (vía principal) (km)]]</f>
        <v>30.6</v>
      </c>
      <c r="O202" s="12">
        <f>+TDC_InfraMR[[#This Row],[Total Vías (excluido Auxiliares)]]</f>
        <v>30.6</v>
      </c>
      <c r="P202" s="1">
        <v>11</v>
      </c>
      <c r="Q202" s="1">
        <v>0</v>
      </c>
      <c r="R202" s="1">
        <v>0</v>
      </c>
      <c r="S202" s="1">
        <f t="shared" si="18"/>
        <v>11</v>
      </c>
      <c r="T202" s="1">
        <v>0</v>
      </c>
      <c r="U202" s="1">
        <v>36</v>
      </c>
      <c r="V202" s="1">
        <v>0</v>
      </c>
      <c r="W202" s="1">
        <v>0</v>
      </c>
      <c r="X202" s="1">
        <v>0</v>
      </c>
      <c r="Y202" s="1">
        <f t="shared" si="22"/>
        <v>36</v>
      </c>
      <c r="Z202" s="1">
        <v>6</v>
      </c>
      <c r="AA202" s="1">
        <v>2</v>
      </c>
      <c r="AB202" s="1">
        <f>+TDC_InfraMR[[#This Row],[Total Pasos Vehiculares a Nivel]]</f>
        <v>36</v>
      </c>
      <c r="AC202" s="1">
        <f t="shared" si="23"/>
        <v>44</v>
      </c>
      <c r="AD202" s="1">
        <v>0</v>
      </c>
      <c r="AE202" s="1">
        <v>9</v>
      </c>
      <c r="AF202" s="1">
        <v>16</v>
      </c>
      <c r="AG202" s="1">
        <f t="shared" si="24"/>
        <v>25</v>
      </c>
      <c r="AH202" s="13">
        <v>15.3</v>
      </c>
      <c r="AI202" s="13">
        <v>0</v>
      </c>
      <c r="AJ202" s="13">
        <v>0</v>
      </c>
      <c r="AK202" s="13">
        <f t="shared" si="19"/>
        <v>15.3</v>
      </c>
      <c r="AL202" s="1">
        <v>0</v>
      </c>
      <c r="AM202" s="1">
        <v>0</v>
      </c>
      <c r="AN202" s="1">
        <v>0</v>
      </c>
      <c r="AO202" s="1">
        <f t="shared" si="20"/>
        <v>0</v>
      </c>
      <c r="AP202" s="1">
        <v>18</v>
      </c>
      <c r="AQ202" s="1">
        <v>0</v>
      </c>
      <c r="AR202" s="1">
        <v>0</v>
      </c>
      <c r="AS202" s="1">
        <f>+TDC_InfraMR[[#This Row],[B.02.1 - Parque de Coches Eléctricos Motrices]]+TDC_InfraMR[[#This Row],[B.02.2 - Parque de Coches Eléctricos Motrices Remolcados Tipo R]]+TDC_InfraMR[[#This Row],[B.02.3 - Parque de Coches Eléctricos Motrices Tipo R]]</f>
        <v>18</v>
      </c>
      <c r="AT202" s="1">
        <v>0</v>
      </c>
      <c r="AU202" s="1">
        <v>0</v>
      </c>
      <c r="AV202" s="1">
        <v>0</v>
      </c>
      <c r="AW202" s="1">
        <f>+TDC_InfraMR[[#This Row],[B.03.1 - Parque de Coches Motores Motrices Remolcados]]+TDC_InfraMR[[#This Row],[B.03.2 - Parque de Coches Motores Motrices Intermedios]]+TDC_InfraMR[[#This Row],[B.03.3 - Parque de Coches Motores Motrices Cabina]]</f>
        <v>0</v>
      </c>
      <c r="AX202" s="1">
        <v>0</v>
      </c>
      <c r="AY202" s="1">
        <v>0</v>
      </c>
      <c r="AZ202" s="1">
        <v>0</v>
      </c>
      <c r="BA202" s="1">
        <v>0</v>
      </c>
      <c r="BB202" s="1">
        <v>0</v>
      </c>
      <c r="BC202" s="1">
        <f>+TDC_InfraMR[[#This Row],[B.04.1 - Parque de Coches Remolcados Clase Unica]]+TDC_InfraMR[[#This Row],[B.04.2 - Parque de Coches Remolcados Clase Unica Furgón]]+TDC_InfraMR[[#This Row],[B.04.3 - Parque de Coches Remolcados Clase Unica Cabina]]+TDC_InfraMR[[#This Row],[B.04.4 - Parque de Coches Remolcados de Larga Distancia (Turista+Pullman)]]+TDC_InfraMR[[#This Row],[B.04.5 - Parque de Coches Remolcados para Servicios Especiales (Cartoneros)]]</f>
        <v>0</v>
      </c>
      <c r="BD202" s="1">
        <v>2</v>
      </c>
      <c r="BE202" s="1">
        <v>0</v>
      </c>
      <c r="BF202" s="16">
        <v>1435</v>
      </c>
    </row>
    <row r="203" spans="1:58">
      <c r="A203" s="1">
        <v>2009</v>
      </c>
      <c r="B203" s="1" t="s">
        <v>124</v>
      </c>
      <c r="C203" s="12">
        <v>0</v>
      </c>
      <c r="D203" s="12">
        <v>0</v>
      </c>
      <c r="E203" s="12">
        <v>0</v>
      </c>
      <c r="F203" s="12">
        <v>15.3</v>
      </c>
      <c r="G203" s="12">
        <f t="shared" si="21"/>
        <v>15.3</v>
      </c>
      <c r="H203" s="12">
        <f>+TDC_InfraMR[[#This Row],[Total Líneas de Explotación ]]</f>
        <v>15.3</v>
      </c>
      <c r="I203" s="12">
        <v>15.3</v>
      </c>
      <c r="J203" s="12">
        <v>0</v>
      </c>
      <c r="K203" s="12">
        <v>0</v>
      </c>
      <c r="L203" s="12">
        <v>30.6</v>
      </c>
      <c r="M203" s="12">
        <v>1.04</v>
      </c>
      <c r="N203" s="12">
        <f>+TDC_InfraMR[[#This Row],[A.03.1 -  Longitud de Vías de Explotación No Electrificadas Troncales y Ramales (vía principal) (km)]]+TDC_InfraMR[[#This Row],[A.04.1 -  Longitud de Vías de Explotación Electrificadas Troncales y Ramales (vía principal) (km)]]</f>
        <v>30.6</v>
      </c>
      <c r="O203" s="12">
        <f>+TDC_InfraMR[[#This Row],[Total Vías (excluido Auxiliares)]]</f>
        <v>30.6</v>
      </c>
      <c r="P203" s="1">
        <v>11</v>
      </c>
      <c r="Q203" s="1">
        <v>0</v>
      </c>
      <c r="R203" s="1">
        <v>0</v>
      </c>
      <c r="S203" s="1">
        <f t="shared" si="18"/>
        <v>11</v>
      </c>
      <c r="T203" s="1">
        <v>0</v>
      </c>
      <c r="U203" s="1">
        <v>36</v>
      </c>
      <c r="V203" s="1">
        <v>0</v>
      </c>
      <c r="W203" s="1">
        <v>0</v>
      </c>
      <c r="X203" s="1">
        <v>0</v>
      </c>
      <c r="Y203" s="1">
        <f t="shared" si="22"/>
        <v>36</v>
      </c>
      <c r="Z203" s="1">
        <v>6</v>
      </c>
      <c r="AA203" s="1">
        <v>2</v>
      </c>
      <c r="AB203" s="1">
        <f>+TDC_InfraMR[[#This Row],[Total Pasos Vehiculares a Nivel]]</f>
        <v>36</v>
      </c>
      <c r="AC203" s="1">
        <f t="shared" si="23"/>
        <v>44</v>
      </c>
      <c r="AD203" s="1">
        <v>0</v>
      </c>
      <c r="AE203" s="1">
        <v>9</v>
      </c>
      <c r="AF203" s="1">
        <v>16</v>
      </c>
      <c r="AG203" s="1">
        <f t="shared" si="24"/>
        <v>25</v>
      </c>
      <c r="AH203" s="13">
        <v>15.3</v>
      </c>
      <c r="AI203" s="13">
        <v>0</v>
      </c>
      <c r="AJ203" s="13">
        <v>0</v>
      </c>
      <c r="AK203" s="13">
        <f t="shared" si="19"/>
        <v>15.3</v>
      </c>
      <c r="AL203" s="1">
        <v>0</v>
      </c>
      <c r="AM203" s="1">
        <v>0</v>
      </c>
      <c r="AN203" s="1">
        <v>0</v>
      </c>
      <c r="AO203" s="1">
        <f t="shared" si="20"/>
        <v>0</v>
      </c>
      <c r="AP203" s="1">
        <v>18</v>
      </c>
      <c r="AQ203" s="1">
        <v>0</v>
      </c>
      <c r="AR203" s="1">
        <v>0</v>
      </c>
      <c r="AS203" s="1">
        <f>+TDC_InfraMR[[#This Row],[B.02.1 - Parque de Coches Eléctricos Motrices]]+TDC_InfraMR[[#This Row],[B.02.2 - Parque de Coches Eléctricos Motrices Remolcados Tipo R]]+TDC_InfraMR[[#This Row],[B.02.3 - Parque de Coches Eléctricos Motrices Tipo R]]</f>
        <v>18</v>
      </c>
      <c r="AT203" s="1">
        <v>0</v>
      </c>
      <c r="AU203" s="1">
        <v>0</v>
      </c>
      <c r="AV203" s="1">
        <v>0</v>
      </c>
      <c r="AW203" s="1">
        <f>+TDC_InfraMR[[#This Row],[B.03.1 - Parque de Coches Motores Motrices Remolcados]]+TDC_InfraMR[[#This Row],[B.03.2 - Parque de Coches Motores Motrices Intermedios]]+TDC_InfraMR[[#This Row],[B.03.3 - Parque de Coches Motores Motrices Cabina]]</f>
        <v>0</v>
      </c>
      <c r="AX203" s="1">
        <v>0</v>
      </c>
      <c r="AY203" s="1">
        <v>0</v>
      </c>
      <c r="AZ203" s="1">
        <v>0</v>
      </c>
      <c r="BA203" s="1">
        <v>0</v>
      </c>
      <c r="BB203" s="1">
        <v>0</v>
      </c>
      <c r="BC203" s="1">
        <f>+TDC_InfraMR[[#This Row],[B.04.1 - Parque de Coches Remolcados Clase Unica]]+TDC_InfraMR[[#This Row],[B.04.2 - Parque de Coches Remolcados Clase Unica Furgón]]+TDC_InfraMR[[#This Row],[B.04.3 - Parque de Coches Remolcados Clase Unica Cabina]]+TDC_InfraMR[[#This Row],[B.04.4 - Parque de Coches Remolcados de Larga Distancia (Turista+Pullman)]]+TDC_InfraMR[[#This Row],[B.04.5 - Parque de Coches Remolcados para Servicios Especiales (Cartoneros)]]</f>
        <v>0</v>
      </c>
      <c r="BD203" s="1">
        <v>2</v>
      </c>
      <c r="BE203" s="1">
        <v>0</v>
      </c>
      <c r="BF203" s="16">
        <v>1435</v>
      </c>
    </row>
    <row r="204" spans="1:58">
      <c r="A204" s="1">
        <v>2009</v>
      </c>
      <c r="B204" s="1" t="s">
        <v>125</v>
      </c>
      <c r="C204" s="12">
        <v>0</v>
      </c>
      <c r="D204" s="12">
        <v>0</v>
      </c>
      <c r="E204" s="12">
        <v>0</v>
      </c>
      <c r="F204" s="12">
        <v>15.3</v>
      </c>
      <c r="G204" s="12">
        <f t="shared" si="21"/>
        <v>15.3</v>
      </c>
      <c r="H204" s="12">
        <f>+TDC_InfraMR[[#This Row],[Total Líneas de Explotación ]]</f>
        <v>15.3</v>
      </c>
      <c r="I204" s="12">
        <v>15.3</v>
      </c>
      <c r="J204" s="12">
        <v>0</v>
      </c>
      <c r="K204" s="12">
        <v>0</v>
      </c>
      <c r="L204" s="12">
        <v>30.6</v>
      </c>
      <c r="M204" s="12">
        <v>1.04</v>
      </c>
      <c r="N204" s="12">
        <f>+TDC_InfraMR[[#This Row],[A.03.1 -  Longitud de Vías de Explotación No Electrificadas Troncales y Ramales (vía principal) (km)]]+TDC_InfraMR[[#This Row],[A.04.1 -  Longitud de Vías de Explotación Electrificadas Troncales y Ramales (vía principal) (km)]]</f>
        <v>30.6</v>
      </c>
      <c r="O204" s="12">
        <f>+TDC_InfraMR[[#This Row],[Total Vías (excluido Auxiliares)]]</f>
        <v>30.6</v>
      </c>
      <c r="P204" s="1">
        <v>11</v>
      </c>
      <c r="Q204" s="1">
        <v>0</v>
      </c>
      <c r="R204" s="1">
        <v>0</v>
      </c>
      <c r="S204" s="1">
        <f t="shared" si="18"/>
        <v>11</v>
      </c>
      <c r="T204" s="1">
        <v>0</v>
      </c>
      <c r="U204" s="1">
        <v>36</v>
      </c>
      <c r="V204" s="1">
        <v>0</v>
      </c>
      <c r="W204" s="1">
        <v>0</v>
      </c>
      <c r="X204" s="1">
        <v>0</v>
      </c>
      <c r="Y204" s="1">
        <f t="shared" si="22"/>
        <v>36</v>
      </c>
      <c r="Z204" s="1">
        <v>6</v>
      </c>
      <c r="AA204" s="1">
        <v>2</v>
      </c>
      <c r="AB204" s="1">
        <f>+TDC_InfraMR[[#This Row],[Total Pasos Vehiculares a Nivel]]</f>
        <v>36</v>
      </c>
      <c r="AC204" s="1">
        <f t="shared" si="23"/>
        <v>44</v>
      </c>
      <c r="AD204" s="1">
        <v>0</v>
      </c>
      <c r="AE204" s="1">
        <v>9</v>
      </c>
      <c r="AF204" s="1">
        <v>16</v>
      </c>
      <c r="AG204" s="1">
        <f t="shared" si="24"/>
        <v>25</v>
      </c>
      <c r="AH204" s="13">
        <v>15.3</v>
      </c>
      <c r="AI204" s="13">
        <v>0</v>
      </c>
      <c r="AJ204" s="13">
        <v>0</v>
      </c>
      <c r="AK204" s="13">
        <f t="shared" si="19"/>
        <v>15.3</v>
      </c>
      <c r="AL204" s="1">
        <v>0</v>
      </c>
      <c r="AM204" s="1">
        <v>0</v>
      </c>
      <c r="AN204" s="1">
        <v>0</v>
      </c>
      <c r="AO204" s="1">
        <f t="shared" si="20"/>
        <v>0</v>
      </c>
      <c r="AP204" s="1">
        <v>18</v>
      </c>
      <c r="AQ204" s="1">
        <v>0</v>
      </c>
      <c r="AR204" s="1">
        <v>0</v>
      </c>
      <c r="AS204" s="1">
        <f>+TDC_InfraMR[[#This Row],[B.02.1 - Parque de Coches Eléctricos Motrices]]+TDC_InfraMR[[#This Row],[B.02.2 - Parque de Coches Eléctricos Motrices Remolcados Tipo R]]+TDC_InfraMR[[#This Row],[B.02.3 - Parque de Coches Eléctricos Motrices Tipo R]]</f>
        <v>18</v>
      </c>
      <c r="AT204" s="1">
        <v>0</v>
      </c>
      <c r="AU204" s="1">
        <v>0</v>
      </c>
      <c r="AV204" s="1">
        <v>0</v>
      </c>
      <c r="AW204" s="1">
        <f>+TDC_InfraMR[[#This Row],[B.03.1 - Parque de Coches Motores Motrices Remolcados]]+TDC_InfraMR[[#This Row],[B.03.2 - Parque de Coches Motores Motrices Intermedios]]+TDC_InfraMR[[#This Row],[B.03.3 - Parque de Coches Motores Motrices Cabina]]</f>
        <v>0</v>
      </c>
      <c r="AX204" s="1">
        <v>0</v>
      </c>
      <c r="AY204" s="1">
        <v>0</v>
      </c>
      <c r="AZ204" s="1">
        <v>0</v>
      </c>
      <c r="BA204" s="1">
        <v>0</v>
      </c>
      <c r="BB204" s="1">
        <v>0</v>
      </c>
      <c r="BC204" s="1">
        <f>+TDC_InfraMR[[#This Row],[B.04.1 - Parque de Coches Remolcados Clase Unica]]+TDC_InfraMR[[#This Row],[B.04.2 - Parque de Coches Remolcados Clase Unica Furgón]]+TDC_InfraMR[[#This Row],[B.04.3 - Parque de Coches Remolcados Clase Unica Cabina]]+TDC_InfraMR[[#This Row],[B.04.4 - Parque de Coches Remolcados de Larga Distancia (Turista+Pullman)]]+TDC_InfraMR[[#This Row],[B.04.5 - Parque de Coches Remolcados para Servicios Especiales (Cartoneros)]]</f>
        <v>0</v>
      </c>
      <c r="BD204" s="1">
        <v>2</v>
      </c>
      <c r="BE204" s="1">
        <v>0</v>
      </c>
      <c r="BF204" s="16">
        <v>1435</v>
      </c>
    </row>
    <row r="205" spans="1:58">
      <c r="A205" s="1">
        <v>2009</v>
      </c>
      <c r="B205" s="1" t="s">
        <v>126</v>
      </c>
      <c r="C205" s="12">
        <v>0</v>
      </c>
      <c r="D205" s="12">
        <v>0</v>
      </c>
      <c r="E205" s="12">
        <v>0</v>
      </c>
      <c r="F205" s="12">
        <v>15.3</v>
      </c>
      <c r="G205" s="12">
        <f t="shared" si="21"/>
        <v>15.3</v>
      </c>
      <c r="H205" s="12">
        <f>+TDC_InfraMR[[#This Row],[Total Líneas de Explotación ]]</f>
        <v>15.3</v>
      </c>
      <c r="I205" s="12">
        <v>15.3</v>
      </c>
      <c r="J205" s="12">
        <v>0</v>
      </c>
      <c r="K205" s="12">
        <v>0</v>
      </c>
      <c r="L205" s="12">
        <v>30.6</v>
      </c>
      <c r="M205" s="12">
        <v>1.04</v>
      </c>
      <c r="N205" s="12">
        <f>+TDC_InfraMR[[#This Row],[A.03.1 -  Longitud de Vías de Explotación No Electrificadas Troncales y Ramales (vía principal) (km)]]+TDC_InfraMR[[#This Row],[A.04.1 -  Longitud de Vías de Explotación Electrificadas Troncales y Ramales (vía principal) (km)]]</f>
        <v>30.6</v>
      </c>
      <c r="O205" s="12">
        <f>+TDC_InfraMR[[#This Row],[Total Vías (excluido Auxiliares)]]</f>
        <v>30.6</v>
      </c>
      <c r="P205" s="1">
        <v>11</v>
      </c>
      <c r="Q205" s="1">
        <v>0</v>
      </c>
      <c r="R205" s="1">
        <v>0</v>
      </c>
      <c r="S205" s="1">
        <f t="shared" si="18"/>
        <v>11</v>
      </c>
      <c r="T205" s="1">
        <v>0</v>
      </c>
      <c r="U205" s="1">
        <v>36</v>
      </c>
      <c r="V205" s="1">
        <v>0</v>
      </c>
      <c r="W205" s="1">
        <v>0</v>
      </c>
      <c r="X205" s="1">
        <v>0</v>
      </c>
      <c r="Y205" s="1">
        <f t="shared" si="22"/>
        <v>36</v>
      </c>
      <c r="Z205" s="1">
        <v>6</v>
      </c>
      <c r="AA205" s="1">
        <v>2</v>
      </c>
      <c r="AB205" s="1">
        <f>+TDC_InfraMR[[#This Row],[Total Pasos Vehiculares a Nivel]]</f>
        <v>36</v>
      </c>
      <c r="AC205" s="1">
        <f t="shared" si="23"/>
        <v>44</v>
      </c>
      <c r="AD205" s="1">
        <v>0</v>
      </c>
      <c r="AE205" s="1">
        <v>9</v>
      </c>
      <c r="AF205" s="1">
        <v>16</v>
      </c>
      <c r="AG205" s="1">
        <f t="shared" si="24"/>
        <v>25</v>
      </c>
      <c r="AH205" s="13">
        <v>15.3</v>
      </c>
      <c r="AI205" s="13">
        <v>0</v>
      </c>
      <c r="AJ205" s="13">
        <v>0</v>
      </c>
      <c r="AK205" s="13">
        <f t="shared" si="19"/>
        <v>15.3</v>
      </c>
      <c r="AL205" s="1">
        <v>0</v>
      </c>
      <c r="AM205" s="1">
        <v>0</v>
      </c>
      <c r="AN205" s="1">
        <v>0</v>
      </c>
      <c r="AO205" s="1">
        <f t="shared" si="20"/>
        <v>0</v>
      </c>
      <c r="AP205" s="1">
        <v>18</v>
      </c>
      <c r="AQ205" s="1">
        <v>0</v>
      </c>
      <c r="AR205" s="1">
        <v>0</v>
      </c>
      <c r="AS205" s="1">
        <f>+TDC_InfraMR[[#This Row],[B.02.1 - Parque de Coches Eléctricos Motrices]]+TDC_InfraMR[[#This Row],[B.02.2 - Parque de Coches Eléctricos Motrices Remolcados Tipo R]]+TDC_InfraMR[[#This Row],[B.02.3 - Parque de Coches Eléctricos Motrices Tipo R]]</f>
        <v>18</v>
      </c>
      <c r="AT205" s="1">
        <v>0</v>
      </c>
      <c r="AU205" s="1">
        <v>0</v>
      </c>
      <c r="AV205" s="1">
        <v>0</v>
      </c>
      <c r="AW205" s="1">
        <f>+TDC_InfraMR[[#This Row],[B.03.1 - Parque de Coches Motores Motrices Remolcados]]+TDC_InfraMR[[#This Row],[B.03.2 - Parque de Coches Motores Motrices Intermedios]]+TDC_InfraMR[[#This Row],[B.03.3 - Parque de Coches Motores Motrices Cabina]]</f>
        <v>0</v>
      </c>
      <c r="AX205" s="1">
        <v>0</v>
      </c>
      <c r="AY205" s="1">
        <v>0</v>
      </c>
      <c r="AZ205" s="1">
        <v>0</v>
      </c>
      <c r="BA205" s="1">
        <v>0</v>
      </c>
      <c r="BB205" s="1">
        <v>0</v>
      </c>
      <c r="BC205" s="1">
        <f>+TDC_InfraMR[[#This Row],[B.04.1 - Parque de Coches Remolcados Clase Unica]]+TDC_InfraMR[[#This Row],[B.04.2 - Parque de Coches Remolcados Clase Unica Furgón]]+TDC_InfraMR[[#This Row],[B.04.3 - Parque de Coches Remolcados Clase Unica Cabina]]+TDC_InfraMR[[#This Row],[B.04.4 - Parque de Coches Remolcados de Larga Distancia (Turista+Pullman)]]+TDC_InfraMR[[#This Row],[B.04.5 - Parque de Coches Remolcados para Servicios Especiales (Cartoneros)]]</f>
        <v>0</v>
      </c>
      <c r="BD205" s="1">
        <v>2</v>
      </c>
      <c r="BE205" s="1">
        <v>0</v>
      </c>
      <c r="BF205" s="16">
        <v>1435</v>
      </c>
    </row>
    <row r="206" spans="1:58">
      <c r="A206" s="1">
        <v>2010</v>
      </c>
      <c r="B206" s="1" t="s">
        <v>115</v>
      </c>
      <c r="C206" s="12">
        <v>0</v>
      </c>
      <c r="D206" s="12">
        <v>0</v>
      </c>
      <c r="E206" s="12">
        <v>0</v>
      </c>
      <c r="F206" s="12">
        <v>15.3</v>
      </c>
      <c r="G206" s="12">
        <f t="shared" si="21"/>
        <v>15.3</v>
      </c>
      <c r="H206" s="12">
        <f>+TDC_InfraMR[[#This Row],[Total Líneas de Explotación ]]</f>
        <v>15.3</v>
      </c>
      <c r="I206" s="12">
        <v>15.3</v>
      </c>
      <c r="J206" s="12">
        <v>0</v>
      </c>
      <c r="K206" s="12">
        <v>0</v>
      </c>
      <c r="L206" s="12">
        <v>30.6</v>
      </c>
      <c r="M206" s="12">
        <v>1.04</v>
      </c>
      <c r="N206" s="12">
        <f>+TDC_InfraMR[[#This Row],[A.03.1 -  Longitud de Vías de Explotación No Electrificadas Troncales y Ramales (vía principal) (km)]]+TDC_InfraMR[[#This Row],[A.04.1 -  Longitud de Vías de Explotación Electrificadas Troncales y Ramales (vía principal) (km)]]</f>
        <v>30.6</v>
      </c>
      <c r="O206" s="12">
        <f>+TDC_InfraMR[[#This Row],[Total Vías (excluido Auxiliares)]]</f>
        <v>30.6</v>
      </c>
      <c r="P206" s="1">
        <v>11</v>
      </c>
      <c r="Q206" s="1">
        <v>0</v>
      </c>
      <c r="R206" s="1">
        <v>0</v>
      </c>
      <c r="S206" s="1">
        <f t="shared" si="18"/>
        <v>11</v>
      </c>
      <c r="T206" s="1">
        <v>0</v>
      </c>
      <c r="U206" s="1">
        <v>36</v>
      </c>
      <c r="V206" s="1">
        <v>0</v>
      </c>
      <c r="W206" s="1">
        <v>0</v>
      </c>
      <c r="X206" s="1">
        <v>0</v>
      </c>
      <c r="Y206" s="1">
        <f t="shared" si="22"/>
        <v>36</v>
      </c>
      <c r="Z206" s="1">
        <v>6</v>
      </c>
      <c r="AA206" s="1">
        <v>2</v>
      </c>
      <c r="AB206" s="1">
        <f>+TDC_InfraMR[[#This Row],[Total Pasos Vehiculares a Nivel]]</f>
        <v>36</v>
      </c>
      <c r="AC206" s="1">
        <f t="shared" si="23"/>
        <v>44</v>
      </c>
      <c r="AD206" s="1">
        <v>0</v>
      </c>
      <c r="AE206" s="1">
        <v>9</v>
      </c>
      <c r="AF206" s="1">
        <v>16</v>
      </c>
      <c r="AG206" s="1">
        <f t="shared" si="24"/>
        <v>25</v>
      </c>
      <c r="AH206" s="13">
        <v>15.3</v>
      </c>
      <c r="AI206" s="13">
        <v>0</v>
      </c>
      <c r="AJ206" s="13">
        <v>0</v>
      </c>
      <c r="AK206" s="13">
        <f t="shared" si="19"/>
        <v>15.3</v>
      </c>
      <c r="AL206" s="1">
        <v>0</v>
      </c>
      <c r="AM206" s="1">
        <v>0</v>
      </c>
      <c r="AN206" s="1">
        <v>0</v>
      </c>
      <c r="AO206" s="1">
        <f t="shared" si="20"/>
        <v>0</v>
      </c>
      <c r="AP206" s="1">
        <v>18</v>
      </c>
      <c r="AQ206" s="1">
        <v>0</v>
      </c>
      <c r="AR206" s="1">
        <v>0</v>
      </c>
      <c r="AS206" s="1">
        <f>+TDC_InfraMR[[#This Row],[B.02.1 - Parque de Coches Eléctricos Motrices]]+TDC_InfraMR[[#This Row],[B.02.2 - Parque de Coches Eléctricos Motrices Remolcados Tipo R]]+TDC_InfraMR[[#This Row],[B.02.3 - Parque de Coches Eléctricos Motrices Tipo R]]</f>
        <v>18</v>
      </c>
      <c r="AT206" s="1">
        <v>0</v>
      </c>
      <c r="AU206" s="1">
        <v>0</v>
      </c>
      <c r="AV206" s="1">
        <v>0</v>
      </c>
      <c r="AW206" s="1">
        <f>+TDC_InfraMR[[#This Row],[B.03.1 - Parque de Coches Motores Motrices Remolcados]]+TDC_InfraMR[[#This Row],[B.03.2 - Parque de Coches Motores Motrices Intermedios]]+TDC_InfraMR[[#This Row],[B.03.3 - Parque de Coches Motores Motrices Cabina]]</f>
        <v>0</v>
      </c>
      <c r="AX206" s="1">
        <v>0</v>
      </c>
      <c r="AY206" s="1">
        <v>0</v>
      </c>
      <c r="AZ206" s="1">
        <v>0</v>
      </c>
      <c r="BA206" s="1">
        <v>0</v>
      </c>
      <c r="BB206" s="1">
        <v>0</v>
      </c>
      <c r="BC206" s="1">
        <f>+TDC_InfraMR[[#This Row],[B.04.1 - Parque de Coches Remolcados Clase Unica]]+TDC_InfraMR[[#This Row],[B.04.2 - Parque de Coches Remolcados Clase Unica Furgón]]+TDC_InfraMR[[#This Row],[B.04.3 - Parque de Coches Remolcados Clase Unica Cabina]]+TDC_InfraMR[[#This Row],[B.04.4 - Parque de Coches Remolcados de Larga Distancia (Turista+Pullman)]]+TDC_InfraMR[[#This Row],[B.04.5 - Parque de Coches Remolcados para Servicios Especiales (Cartoneros)]]</f>
        <v>0</v>
      </c>
      <c r="BD206" s="1">
        <v>2</v>
      </c>
      <c r="BE206" s="1">
        <v>0</v>
      </c>
      <c r="BF206" s="16">
        <v>1435</v>
      </c>
    </row>
    <row r="207" spans="1:58">
      <c r="A207" s="1">
        <v>2010</v>
      </c>
      <c r="B207" s="1" t="s">
        <v>116</v>
      </c>
      <c r="C207" s="12">
        <v>0</v>
      </c>
      <c r="D207" s="12">
        <v>0</v>
      </c>
      <c r="E207" s="12">
        <v>0</v>
      </c>
      <c r="F207" s="12">
        <v>15.3</v>
      </c>
      <c r="G207" s="12">
        <f t="shared" si="21"/>
        <v>15.3</v>
      </c>
      <c r="H207" s="12">
        <f>+TDC_InfraMR[[#This Row],[Total Líneas de Explotación ]]</f>
        <v>15.3</v>
      </c>
      <c r="I207" s="12">
        <v>15.3</v>
      </c>
      <c r="J207" s="12">
        <v>0</v>
      </c>
      <c r="K207" s="12">
        <v>0</v>
      </c>
      <c r="L207" s="12">
        <v>30.6</v>
      </c>
      <c r="M207" s="12">
        <v>1.04</v>
      </c>
      <c r="N207" s="12">
        <f>+TDC_InfraMR[[#This Row],[A.03.1 -  Longitud de Vías de Explotación No Electrificadas Troncales y Ramales (vía principal) (km)]]+TDC_InfraMR[[#This Row],[A.04.1 -  Longitud de Vías de Explotación Electrificadas Troncales y Ramales (vía principal) (km)]]</f>
        <v>30.6</v>
      </c>
      <c r="O207" s="12">
        <f>+TDC_InfraMR[[#This Row],[Total Vías (excluido Auxiliares)]]</f>
        <v>30.6</v>
      </c>
      <c r="P207" s="1">
        <v>11</v>
      </c>
      <c r="Q207" s="1">
        <v>0</v>
      </c>
      <c r="R207" s="1">
        <v>0</v>
      </c>
      <c r="S207" s="1">
        <f t="shared" si="18"/>
        <v>11</v>
      </c>
      <c r="T207" s="1">
        <v>0</v>
      </c>
      <c r="U207" s="1">
        <v>36</v>
      </c>
      <c r="V207" s="1">
        <v>0</v>
      </c>
      <c r="W207" s="1">
        <v>0</v>
      </c>
      <c r="X207" s="1">
        <v>0</v>
      </c>
      <c r="Y207" s="1">
        <f t="shared" si="22"/>
        <v>36</v>
      </c>
      <c r="Z207" s="1">
        <v>6</v>
      </c>
      <c r="AA207" s="1">
        <v>2</v>
      </c>
      <c r="AB207" s="1">
        <f>+TDC_InfraMR[[#This Row],[Total Pasos Vehiculares a Nivel]]</f>
        <v>36</v>
      </c>
      <c r="AC207" s="1">
        <f t="shared" si="23"/>
        <v>44</v>
      </c>
      <c r="AD207" s="1">
        <v>0</v>
      </c>
      <c r="AE207" s="1">
        <v>9</v>
      </c>
      <c r="AF207" s="1">
        <v>16</v>
      </c>
      <c r="AG207" s="1">
        <f t="shared" si="24"/>
        <v>25</v>
      </c>
      <c r="AH207" s="13">
        <v>15.3</v>
      </c>
      <c r="AI207" s="13">
        <v>0</v>
      </c>
      <c r="AJ207" s="13">
        <v>0</v>
      </c>
      <c r="AK207" s="13">
        <f t="shared" si="19"/>
        <v>15.3</v>
      </c>
      <c r="AL207" s="1">
        <v>0</v>
      </c>
      <c r="AM207" s="1">
        <v>0</v>
      </c>
      <c r="AN207" s="1">
        <v>0</v>
      </c>
      <c r="AO207" s="1">
        <f t="shared" si="20"/>
        <v>0</v>
      </c>
      <c r="AP207" s="1">
        <v>18</v>
      </c>
      <c r="AQ207" s="1">
        <v>0</v>
      </c>
      <c r="AR207" s="1">
        <v>0</v>
      </c>
      <c r="AS207" s="1">
        <f>+TDC_InfraMR[[#This Row],[B.02.1 - Parque de Coches Eléctricos Motrices]]+TDC_InfraMR[[#This Row],[B.02.2 - Parque de Coches Eléctricos Motrices Remolcados Tipo R]]+TDC_InfraMR[[#This Row],[B.02.3 - Parque de Coches Eléctricos Motrices Tipo R]]</f>
        <v>18</v>
      </c>
      <c r="AT207" s="1">
        <v>0</v>
      </c>
      <c r="AU207" s="1">
        <v>0</v>
      </c>
      <c r="AV207" s="1">
        <v>0</v>
      </c>
      <c r="AW207" s="1">
        <f>+TDC_InfraMR[[#This Row],[B.03.1 - Parque de Coches Motores Motrices Remolcados]]+TDC_InfraMR[[#This Row],[B.03.2 - Parque de Coches Motores Motrices Intermedios]]+TDC_InfraMR[[#This Row],[B.03.3 - Parque de Coches Motores Motrices Cabina]]</f>
        <v>0</v>
      </c>
      <c r="AX207" s="1">
        <v>0</v>
      </c>
      <c r="AY207" s="1">
        <v>0</v>
      </c>
      <c r="AZ207" s="1">
        <v>0</v>
      </c>
      <c r="BA207" s="1">
        <v>0</v>
      </c>
      <c r="BB207" s="1">
        <v>0</v>
      </c>
      <c r="BC207" s="1">
        <f>+TDC_InfraMR[[#This Row],[B.04.1 - Parque de Coches Remolcados Clase Unica]]+TDC_InfraMR[[#This Row],[B.04.2 - Parque de Coches Remolcados Clase Unica Furgón]]+TDC_InfraMR[[#This Row],[B.04.3 - Parque de Coches Remolcados Clase Unica Cabina]]+TDC_InfraMR[[#This Row],[B.04.4 - Parque de Coches Remolcados de Larga Distancia (Turista+Pullman)]]+TDC_InfraMR[[#This Row],[B.04.5 - Parque de Coches Remolcados para Servicios Especiales (Cartoneros)]]</f>
        <v>0</v>
      </c>
      <c r="BD207" s="1">
        <v>2</v>
      </c>
      <c r="BE207" s="1">
        <v>0</v>
      </c>
      <c r="BF207" s="16">
        <v>1435</v>
      </c>
    </row>
    <row r="208" spans="1:58">
      <c r="A208" s="1">
        <v>2010</v>
      </c>
      <c r="B208" s="1" t="s">
        <v>117</v>
      </c>
      <c r="C208" s="12">
        <v>0</v>
      </c>
      <c r="D208" s="12">
        <v>0</v>
      </c>
      <c r="E208" s="12">
        <v>0</v>
      </c>
      <c r="F208" s="12">
        <v>15.3</v>
      </c>
      <c r="G208" s="12">
        <f t="shared" si="21"/>
        <v>15.3</v>
      </c>
      <c r="H208" s="12">
        <f>+TDC_InfraMR[[#This Row],[Total Líneas de Explotación ]]</f>
        <v>15.3</v>
      </c>
      <c r="I208" s="12">
        <v>15.3</v>
      </c>
      <c r="J208" s="12">
        <v>0</v>
      </c>
      <c r="K208" s="12">
        <v>0</v>
      </c>
      <c r="L208" s="12">
        <v>30.6</v>
      </c>
      <c r="M208" s="12">
        <v>1.04</v>
      </c>
      <c r="N208" s="12">
        <f>+TDC_InfraMR[[#This Row],[A.03.1 -  Longitud de Vías de Explotación No Electrificadas Troncales y Ramales (vía principal) (km)]]+TDC_InfraMR[[#This Row],[A.04.1 -  Longitud de Vías de Explotación Electrificadas Troncales y Ramales (vía principal) (km)]]</f>
        <v>30.6</v>
      </c>
      <c r="O208" s="12">
        <f>+TDC_InfraMR[[#This Row],[Total Vías (excluido Auxiliares)]]</f>
        <v>30.6</v>
      </c>
      <c r="P208" s="1">
        <v>11</v>
      </c>
      <c r="Q208" s="1">
        <v>0</v>
      </c>
      <c r="R208" s="1">
        <v>0</v>
      </c>
      <c r="S208" s="1">
        <f t="shared" si="18"/>
        <v>11</v>
      </c>
      <c r="T208" s="1">
        <v>0</v>
      </c>
      <c r="U208" s="1">
        <v>36</v>
      </c>
      <c r="V208" s="1">
        <v>0</v>
      </c>
      <c r="W208" s="1">
        <v>0</v>
      </c>
      <c r="X208" s="1">
        <v>0</v>
      </c>
      <c r="Y208" s="1">
        <f t="shared" si="22"/>
        <v>36</v>
      </c>
      <c r="Z208" s="1">
        <v>6</v>
      </c>
      <c r="AA208" s="1">
        <v>2</v>
      </c>
      <c r="AB208" s="1">
        <f>+TDC_InfraMR[[#This Row],[Total Pasos Vehiculares a Nivel]]</f>
        <v>36</v>
      </c>
      <c r="AC208" s="1">
        <f t="shared" si="23"/>
        <v>44</v>
      </c>
      <c r="AD208" s="1">
        <v>0</v>
      </c>
      <c r="AE208" s="1">
        <v>9</v>
      </c>
      <c r="AF208" s="1">
        <v>16</v>
      </c>
      <c r="AG208" s="1">
        <f t="shared" si="24"/>
        <v>25</v>
      </c>
      <c r="AH208" s="13">
        <v>15.3</v>
      </c>
      <c r="AI208" s="13">
        <v>0</v>
      </c>
      <c r="AJ208" s="13">
        <v>0</v>
      </c>
      <c r="AK208" s="13">
        <f t="shared" si="19"/>
        <v>15.3</v>
      </c>
      <c r="AL208" s="1">
        <v>0</v>
      </c>
      <c r="AM208" s="1">
        <v>0</v>
      </c>
      <c r="AN208" s="1">
        <v>0</v>
      </c>
      <c r="AO208" s="1">
        <f t="shared" si="20"/>
        <v>0</v>
      </c>
      <c r="AP208" s="1">
        <v>18</v>
      </c>
      <c r="AQ208" s="1">
        <v>0</v>
      </c>
      <c r="AR208" s="1">
        <v>0</v>
      </c>
      <c r="AS208" s="1">
        <f>+TDC_InfraMR[[#This Row],[B.02.1 - Parque de Coches Eléctricos Motrices]]+TDC_InfraMR[[#This Row],[B.02.2 - Parque de Coches Eléctricos Motrices Remolcados Tipo R]]+TDC_InfraMR[[#This Row],[B.02.3 - Parque de Coches Eléctricos Motrices Tipo R]]</f>
        <v>18</v>
      </c>
      <c r="AT208" s="1">
        <v>0</v>
      </c>
      <c r="AU208" s="1">
        <v>0</v>
      </c>
      <c r="AV208" s="1">
        <v>0</v>
      </c>
      <c r="AW208" s="1">
        <f>+TDC_InfraMR[[#This Row],[B.03.1 - Parque de Coches Motores Motrices Remolcados]]+TDC_InfraMR[[#This Row],[B.03.2 - Parque de Coches Motores Motrices Intermedios]]+TDC_InfraMR[[#This Row],[B.03.3 - Parque de Coches Motores Motrices Cabina]]</f>
        <v>0</v>
      </c>
      <c r="AX208" s="1">
        <v>0</v>
      </c>
      <c r="AY208" s="1">
        <v>0</v>
      </c>
      <c r="AZ208" s="1">
        <v>0</v>
      </c>
      <c r="BA208" s="1">
        <v>0</v>
      </c>
      <c r="BB208" s="1">
        <v>0</v>
      </c>
      <c r="BC208" s="1">
        <f>+TDC_InfraMR[[#This Row],[B.04.1 - Parque de Coches Remolcados Clase Unica]]+TDC_InfraMR[[#This Row],[B.04.2 - Parque de Coches Remolcados Clase Unica Furgón]]+TDC_InfraMR[[#This Row],[B.04.3 - Parque de Coches Remolcados Clase Unica Cabina]]+TDC_InfraMR[[#This Row],[B.04.4 - Parque de Coches Remolcados de Larga Distancia (Turista+Pullman)]]+TDC_InfraMR[[#This Row],[B.04.5 - Parque de Coches Remolcados para Servicios Especiales (Cartoneros)]]</f>
        <v>0</v>
      </c>
      <c r="BD208" s="1">
        <v>2</v>
      </c>
      <c r="BE208" s="1">
        <v>0</v>
      </c>
      <c r="BF208" s="16">
        <v>1435</v>
      </c>
    </row>
    <row r="209" spans="1:58">
      <c r="A209" s="1">
        <v>2010</v>
      </c>
      <c r="B209" s="1" t="s">
        <v>118</v>
      </c>
      <c r="C209" s="12">
        <v>0</v>
      </c>
      <c r="D209" s="12">
        <v>0</v>
      </c>
      <c r="E209" s="12">
        <v>0</v>
      </c>
      <c r="F209" s="12">
        <v>15.3</v>
      </c>
      <c r="G209" s="12">
        <f t="shared" si="21"/>
        <v>15.3</v>
      </c>
      <c r="H209" s="12">
        <f>+TDC_InfraMR[[#This Row],[Total Líneas de Explotación ]]</f>
        <v>15.3</v>
      </c>
      <c r="I209" s="12">
        <v>15.3</v>
      </c>
      <c r="J209" s="12">
        <v>0</v>
      </c>
      <c r="K209" s="12">
        <v>0</v>
      </c>
      <c r="L209" s="12">
        <v>30.6</v>
      </c>
      <c r="M209" s="12">
        <v>1.04</v>
      </c>
      <c r="N209" s="12">
        <f>+TDC_InfraMR[[#This Row],[A.03.1 -  Longitud de Vías de Explotación No Electrificadas Troncales y Ramales (vía principal) (km)]]+TDC_InfraMR[[#This Row],[A.04.1 -  Longitud de Vías de Explotación Electrificadas Troncales y Ramales (vía principal) (km)]]</f>
        <v>30.6</v>
      </c>
      <c r="O209" s="12">
        <f>+TDC_InfraMR[[#This Row],[Total Vías (excluido Auxiliares)]]</f>
        <v>30.6</v>
      </c>
      <c r="P209" s="1">
        <v>11</v>
      </c>
      <c r="Q209" s="1">
        <v>0</v>
      </c>
      <c r="R209" s="1">
        <v>0</v>
      </c>
      <c r="S209" s="1">
        <f t="shared" si="18"/>
        <v>11</v>
      </c>
      <c r="T209" s="1">
        <v>0</v>
      </c>
      <c r="U209" s="1">
        <v>36</v>
      </c>
      <c r="V209" s="1">
        <v>0</v>
      </c>
      <c r="W209" s="1">
        <v>0</v>
      </c>
      <c r="X209" s="1">
        <v>0</v>
      </c>
      <c r="Y209" s="1">
        <f t="shared" si="22"/>
        <v>36</v>
      </c>
      <c r="Z209" s="1">
        <v>6</v>
      </c>
      <c r="AA209" s="1">
        <v>2</v>
      </c>
      <c r="AB209" s="1">
        <f>+TDC_InfraMR[[#This Row],[Total Pasos Vehiculares a Nivel]]</f>
        <v>36</v>
      </c>
      <c r="AC209" s="1">
        <f t="shared" si="23"/>
        <v>44</v>
      </c>
      <c r="AD209" s="1">
        <v>0</v>
      </c>
      <c r="AE209" s="1">
        <v>9</v>
      </c>
      <c r="AF209" s="1">
        <v>16</v>
      </c>
      <c r="AG209" s="1">
        <f t="shared" si="24"/>
        <v>25</v>
      </c>
      <c r="AH209" s="13">
        <v>15.3</v>
      </c>
      <c r="AI209" s="13">
        <v>0</v>
      </c>
      <c r="AJ209" s="13">
        <v>0</v>
      </c>
      <c r="AK209" s="13">
        <f t="shared" si="19"/>
        <v>15.3</v>
      </c>
      <c r="AL209" s="1">
        <v>0</v>
      </c>
      <c r="AM209" s="1">
        <v>0</v>
      </c>
      <c r="AN209" s="1">
        <v>0</v>
      </c>
      <c r="AO209" s="1">
        <f t="shared" si="20"/>
        <v>0</v>
      </c>
      <c r="AP209" s="1">
        <v>18</v>
      </c>
      <c r="AQ209" s="1">
        <v>0</v>
      </c>
      <c r="AR209" s="1">
        <v>0</v>
      </c>
      <c r="AS209" s="1">
        <f>+TDC_InfraMR[[#This Row],[B.02.1 - Parque de Coches Eléctricos Motrices]]+TDC_InfraMR[[#This Row],[B.02.2 - Parque de Coches Eléctricos Motrices Remolcados Tipo R]]+TDC_InfraMR[[#This Row],[B.02.3 - Parque de Coches Eléctricos Motrices Tipo R]]</f>
        <v>18</v>
      </c>
      <c r="AT209" s="1">
        <v>0</v>
      </c>
      <c r="AU209" s="1">
        <v>0</v>
      </c>
      <c r="AV209" s="1">
        <v>0</v>
      </c>
      <c r="AW209" s="1">
        <f>+TDC_InfraMR[[#This Row],[B.03.1 - Parque de Coches Motores Motrices Remolcados]]+TDC_InfraMR[[#This Row],[B.03.2 - Parque de Coches Motores Motrices Intermedios]]+TDC_InfraMR[[#This Row],[B.03.3 - Parque de Coches Motores Motrices Cabina]]</f>
        <v>0</v>
      </c>
      <c r="AX209" s="1">
        <v>0</v>
      </c>
      <c r="AY209" s="1">
        <v>0</v>
      </c>
      <c r="AZ209" s="1">
        <v>0</v>
      </c>
      <c r="BA209" s="1">
        <v>0</v>
      </c>
      <c r="BB209" s="1">
        <v>0</v>
      </c>
      <c r="BC209" s="1">
        <f>+TDC_InfraMR[[#This Row],[B.04.1 - Parque de Coches Remolcados Clase Unica]]+TDC_InfraMR[[#This Row],[B.04.2 - Parque de Coches Remolcados Clase Unica Furgón]]+TDC_InfraMR[[#This Row],[B.04.3 - Parque de Coches Remolcados Clase Unica Cabina]]+TDC_InfraMR[[#This Row],[B.04.4 - Parque de Coches Remolcados de Larga Distancia (Turista+Pullman)]]+TDC_InfraMR[[#This Row],[B.04.5 - Parque de Coches Remolcados para Servicios Especiales (Cartoneros)]]</f>
        <v>0</v>
      </c>
      <c r="BD209" s="1">
        <v>2</v>
      </c>
      <c r="BE209" s="1">
        <v>0</v>
      </c>
      <c r="BF209" s="16">
        <v>1435</v>
      </c>
    </row>
    <row r="210" spans="1:58">
      <c r="A210" s="1">
        <v>2010</v>
      </c>
      <c r="B210" s="1" t="s">
        <v>119</v>
      </c>
      <c r="C210" s="12">
        <v>0</v>
      </c>
      <c r="D210" s="12">
        <v>0</v>
      </c>
      <c r="E210" s="12">
        <v>0</v>
      </c>
      <c r="F210" s="12">
        <v>15.3</v>
      </c>
      <c r="G210" s="12">
        <f t="shared" si="21"/>
        <v>15.3</v>
      </c>
      <c r="H210" s="12">
        <f>+TDC_InfraMR[[#This Row],[Total Líneas de Explotación ]]</f>
        <v>15.3</v>
      </c>
      <c r="I210" s="12">
        <v>15.3</v>
      </c>
      <c r="J210" s="12">
        <v>0</v>
      </c>
      <c r="K210" s="12">
        <v>0</v>
      </c>
      <c r="L210" s="12">
        <v>30.6</v>
      </c>
      <c r="M210" s="12">
        <v>1.04</v>
      </c>
      <c r="N210" s="12">
        <f>+TDC_InfraMR[[#This Row],[A.03.1 -  Longitud de Vías de Explotación No Electrificadas Troncales y Ramales (vía principal) (km)]]+TDC_InfraMR[[#This Row],[A.04.1 -  Longitud de Vías de Explotación Electrificadas Troncales y Ramales (vía principal) (km)]]</f>
        <v>30.6</v>
      </c>
      <c r="O210" s="12">
        <f>+TDC_InfraMR[[#This Row],[Total Vías (excluido Auxiliares)]]</f>
        <v>30.6</v>
      </c>
      <c r="P210" s="1">
        <v>11</v>
      </c>
      <c r="Q210" s="1">
        <v>0</v>
      </c>
      <c r="R210" s="1">
        <v>0</v>
      </c>
      <c r="S210" s="1">
        <f t="shared" si="18"/>
        <v>11</v>
      </c>
      <c r="T210" s="1">
        <v>0</v>
      </c>
      <c r="U210" s="1">
        <v>36</v>
      </c>
      <c r="V210" s="1">
        <v>0</v>
      </c>
      <c r="W210" s="1">
        <v>0</v>
      </c>
      <c r="X210" s="1">
        <v>0</v>
      </c>
      <c r="Y210" s="1">
        <f t="shared" si="22"/>
        <v>36</v>
      </c>
      <c r="Z210" s="1">
        <v>6</v>
      </c>
      <c r="AA210" s="1">
        <v>2</v>
      </c>
      <c r="AB210" s="1">
        <f>+TDC_InfraMR[[#This Row],[Total Pasos Vehiculares a Nivel]]</f>
        <v>36</v>
      </c>
      <c r="AC210" s="1">
        <f t="shared" si="23"/>
        <v>44</v>
      </c>
      <c r="AD210" s="1">
        <v>0</v>
      </c>
      <c r="AE210" s="1">
        <v>9</v>
      </c>
      <c r="AF210" s="1">
        <v>16</v>
      </c>
      <c r="AG210" s="1">
        <f t="shared" si="24"/>
        <v>25</v>
      </c>
      <c r="AH210" s="13">
        <v>15.3</v>
      </c>
      <c r="AI210" s="13">
        <v>0</v>
      </c>
      <c r="AJ210" s="13">
        <v>0</v>
      </c>
      <c r="AK210" s="13">
        <f t="shared" si="19"/>
        <v>15.3</v>
      </c>
      <c r="AL210" s="1">
        <v>0</v>
      </c>
      <c r="AM210" s="1">
        <v>0</v>
      </c>
      <c r="AN210" s="1">
        <v>0</v>
      </c>
      <c r="AO210" s="1">
        <f t="shared" si="20"/>
        <v>0</v>
      </c>
      <c r="AP210" s="1">
        <v>18</v>
      </c>
      <c r="AQ210" s="1">
        <v>0</v>
      </c>
      <c r="AR210" s="1">
        <v>0</v>
      </c>
      <c r="AS210" s="1">
        <f>+TDC_InfraMR[[#This Row],[B.02.1 - Parque de Coches Eléctricos Motrices]]+TDC_InfraMR[[#This Row],[B.02.2 - Parque de Coches Eléctricos Motrices Remolcados Tipo R]]+TDC_InfraMR[[#This Row],[B.02.3 - Parque de Coches Eléctricos Motrices Tipo R]]</f>
        <v>18</v>
      </c>
      <c r="AT210" s="1">
        <v>0</v>
      </c>
      <c r="AU210" s="1">
        <v>0</v>
      </c>
      <c r="AV210" s="1">
        <v>0</v>
      </c>
      <c r="AW210" s="1">
        <f>+TDC_InfraMR[[#This Row],[B.03.1 - Parque de Coches Motores Motrices Remolcados]]+TDC_InfraMR[[#This Row],[B.03.2 - Parque de Coches Motores Motrices Intermedios]]+TDC_InfraMR[[#This Row],[B.03.3 - Parque de Coches Motores Motrices Cabina]]</f>
        <v>0</v>
      </c>
      <c r="AX210" s="1">
        <v>0</v>
      </c>
      <c r="AY210" s="1">
        <v>0</v>
      </c>
      <c r="AZ210" s="1">
        <v>0</v>
      </c>
      <c r="BA210" s="1">
        <v>0</v>
      </c>
      <c r="BB210" s="1">
        <v>0</v>
      </c>
      <c r="BC210" s="1">
        <f>+TDC_InfraMR[[#This Row],[B.04.1 - Parque de Coches Remolcados Clase Unica]]+TDC_InfraMR[[#This Row],[B.04.2 - Parque de Coches Remolcados Clase Unica Furgón]]+TDC_InfraMR[[#This Row],[B.04.3 - Parque de Coches Remolcados Clase Unica Cabina]]+TDC_InfraMR[[#This Row],[B.04.4 - Parque de Coches Remolcados de Larga Distancia (Turista+Pullman)]]+TDC_InfraMR[[#This Row],[B.04.5 - Parque de Coches Remolcados para Servicios Especiales (Cartoneros)]]</f>
        <v>0</v>
      </c>
      <c r="BD210" s="1">
        <v>2</v>
      </c>
      <c r="BE210" s="1">
        <v>0</v>
      </c>
      <c r="BF210" s="16">
        <v>1435</v>
      </c>
    </row>
    <row r="211" spans="1:58">
      <c r="A211" s="1">
        <v>2010</v>
      </c>
      <c r="B211" s="1" t="s">
        <v>120</v>
      </c>
      <c r="C211" s="12">
        <v>0</v>
      </c>
      <c r="D211" s="12">
        <v>0</v>
      </c>
      <c r="E211" s="12">
        <v>0</v>
      </c>
      <c r="F211" s="12">
        <v>15.3</v>
      </c>
      <c r="G211" s="12">
        <f t="shared" si="21"/>
        <v>15.3</v>
      </c>
      <c r="H211" s="12">
        <f>+TDC_InfraMR[[#This Row],[Total Líneas de Explotación ]]</f>
        <v>15.3</v>
      </c>
      <c r="I211" s="12">
        <v>15.3</v>
      </c>
      <c r="J211" s="12">
        <v>0</v>
      </c>
      <c r="K211" s="12">
        <v>0</v>
      </c>
      <c r="L211" s="12">
        <v>30.6</v>
      </c>
      <c r="M211" s="12">
        <v>1.04</v>
      </c>
      <c r="N211" s="12">
        <f>+TDC_InfraMR[[#This Row],[A.03.1 -  Longitud de Vías de Explotación No Electrificadas Troncales y Ramales (vía principal) (km)]]+TDC_InfraMR[[#This Row],[A.04.1 -  Longitud de Vías de Explotación Electrificadas Troncales y Ramales (vía principal) (km)]]</f>
        <v>30.6</v>
      </c>
      <c r="O211" s="12">
        <f>+TDC_InfraMR[[#This Row],[Total Vías (excluido Auxiliares)]]</f>
        <v>30.6</v>
      </c>
      <c r="P211" s="1">
        <v>11</v>
      </c>
      <c r="Q211" s="1">
        <v>0</v>
      </c>
      <c r="R211" s="1">
        <v>0</v>
      </c>
      <c r="S211" s="1">
        <f t="shared" si="18"/>
        <v>11</v>
      </c>
      <c r="T211" s="1">
        <v>0</v>
      </c>
      <c r="U211" s="1">
        <v>36</v>
      </c>
      <c r="V211" s="1">
        <v>0</v>
      </c>
      <c r="W211" s="1">
        <v>0</v>
      </c>
      <c r="X211" s="1">
        <v>0</v>
      </c>
      <c r="Y211" s="1">
        <f t="shared" si="22"/>
        <v>36</v>
      </c>
      <c r="Z211" s="1">
        <v>6</v>
      </c>
      <c r="AA211" s="1">
        <v>2</v>
      </c>
      <c r="AB211" s="1">
        <f>+TDC_InfraMR[[#This Row],[Total Pasos Vehiculares a Nivel]]</f>
        <v>36</v>
      </c>
      <c r="AC211" s="1">
        <f t="shared" si="23"/>
        <v>44</v>
      </c>
      <c r="AD211" s="1">
        <v>0</v>
      </c>
      <c r="AE211" s="1">
        <v>9</v>
      </c>
      <c r="AF211" s="1">
        <v>16</v>
      </c>
      <c r="AG211" s="1">
        <f t="shared" si="24"/>
        <v>25</v>
      </c>
      <c r="AH211" s="13">
        <v>15.3</v>
      </c>
      <c r="AI211" s="13">
        <v>0</v>
      </c>
      <c r="AJ211" s="13">
        <v>0</v>
      </c>
      <c r="AK211" s="13">
        <f t="shared" si="19"/>
        <v>15.3</v>
      </c>
      <c r="AL211" s="1">
        <v>0</v>
      </c>
      <c r="AM211" s="1">
        <v>0</v>
      </c>
      <c r="AN211" s="1">
        <v>0</v>
      </c>
      <c r="AO211" s="1">
        <f t="shared" si="20"/>
        <v>0</v>
      </c>
      <c r="AP211" s="1">
        <v>18</v>
      </c>
      <c r="AQ211" s="1">
        <v>0</v>
      </c>
      <c r="AR211" s="1">
        <v>0</v>
      </c>
      <c r="AS211" s="1">
        <f>+TDC_InfraMR[[#This Row],[B.02.1 - Parque de Coches Eléctricos Motrices]]+TDC_InfraMR[[#This Row],[B.02.2 - Parque de Coches Eléctricos Motrices Remolcados Tipo R]]+TDC_InfraMR[[#This Row],[B.02.3 - Parque de Coches Eléctricos Motrices Tipo R]]</f>
        <v>18</v>
      </c>
      <c r="AT211" s="1">
        <v>0</v>
      </c>
      <c r="AU211" s="1">
        <v>0</v>
      </c>
      <c r="AV211" s="1">
        <v>0</v>
      </c>
      <c r="AW211" s="1">
        <f>+TDC_InfraMR[[#This Row],[B.03.1 - Parque de Coches Motores Motrices Remolcados]]+TDC_InfraMR[[#This Row],[B.03.2 - Parque de Coches Motores Motrices Intermedios]]+TDC_InfraMR[[#This Row],[B.03.3 - Parque de Coches Motores Motrices Cabina]]</f>
        <v>0</v>
      </c>
      <c r="AX211" s="1">
        <v>0</v>
      </c>
      <c r="AY211" s="1">
        <v>0</v>
      </c>
      <c r="AZ211" s="1">
        <v>0</v>
      </c>
      <c r="BA211" s="1">
        <v>0</v>
      </c>
      <c r="BB211" s="1">
        <v>0</v>
      </c>
      <c r="BC211" s="1">
        <f>+TDC_InfraMR[[#This Row],[B.04.1 - Parque de Coches Remolcados Clase Unica]]+TDC_InfraMR[[#This Row],[B.04.2 - Parque de Coches Remolcados Clase Unica Furgón]]+TDC_InfraMR[[#This Row],[B.04.3 - Parque de Coches Remolcados Clase Unica Cabina]]+TDC_InfraMR[[#This Row],[B.04.4 - Parque de Coches Remolcados de Larga Distancia (Turista+Pullman)]]+TDC_InfraMR[[#This Row],[B.04.5 - Parque de Coches Remolcados para Servicios Especiales (Cartoneros)]]</f>
        <v>0</v>
      </c>
      <c r="BD211" s="1">
        <v>2</v>
      </c>
      <c r="BE211" s="1">
        <v>0</v>
      </c>
      <c r="BF211" s="16">
        <v>1435</v>
      </c>
    </row>
    <row r="212" spans="1:58">
      <c r="A212" s="1">
        <v>2010</v>
      </c>
      <c r="B212" s="1" t="s">
        <v>121</v>
      </c>
      <c r="C212" s="12">
        <v>0</v>
      </c>
      <c r="D212" s="12">
        <v>0</v>
      </c>
      <c r="E212" s="12">
        <v>0</v>
      </c>
      <c r="F212" s="12">
        <v>15.3</v>
      </c>
      <c r="G212" s="12">
        <f t="shared" si="21"/>
        <v>15.3</v>
      </c>
      <c r="H212" s="12">
        <f>+TDC_InfraMR[[#This Row],[Total Líneas de Explotación ]]</f>
        <v>15.3</v>
      </c>
      <c r="I212" s="12">
        <v>15.3</v>
      </c>
      <c r="J212" s="12">
        <v>0</v>
      </c>
      <c r="K212" s="12">
        <v>0</v>
      </c>
      <c r="L212" s="12">
        <v>30.6</v>
      </c>
      <c r="M212" s="12">
        <v>1.04</v>
      </c>
      <c r="N212" s="12">
        <f>+TDC_InfraMR[[#This Row],[A.03.1 -  Longitud de Vías de Explotación No Electrificadas Troncales y Ramales (vía principal) (km)]]+TDC_InfraMR[[#This Row],[A.04.1 -  Longitud de Vías de Explotación Electrificadas Troncales y Ramales (vía principal) (km)]]</f>
        <v>30.6</v>
      </c>
      <c r="O212" s="12">
        <f>+TDC_InfraMR[[#This Row],[Total Vías (excluido Auxiliares)]]</f>
        <v>30.6</v>
      </c>
      <c r="P212" s="1">
        <v>11</v>
      </c>
      <c r="Q212" s="1">
        <v>0</v>
      </c>
      <c r="R212" s="1">
        <v>0</v>
      </c>
      <c r="S212" s="1">
        <f t="shared" si="18"/>
        <v>11</v>
      </c>
      <c r="T212" s="1">
        <v>0</v>
      </c>
      <c r="U212" s="1">
        <v>36</v>
      </c>
      <c r="V212" s="1">
        <v>0</v>
      </c>
      <c r="W212" s="1">
        <v>0</v>
      </c>
      <c r="X212" s="1">
        <v>0</v>
      </c>
      <c r="Y212" s="1">
        <f t="shared" si="22"/>
        <v>36</v>
      </c>
      <c r="Z212" s="1">
        <v>6</v>
      </c>
      <c r="AA212" s="1">
        <v>2</v>
      </c>
      <c r="AB212" s="1">
        <f>+TDC_InfraMR[[#This Row],[Total Pasos Vehiculares a Nivel]]</f>
        <v>36</v>
      </c>
      <c r="AC212" s="1">
        <f t="shared" si="23"/>
        <v>44</v>
      </c>
      <c r="AD212" s="1">
        <v>0</v>
      </c>
      <c r="AE212" s="1">
        <v>9</v>
      </c>
      <c r="AF212" s="1">
        <v>16</v>
      </c>
      <c r="AG212" s="1">
        <f t="shared" si="24"/>
        <v>25</v>
      </c>
      <c r="AH212" s="13">
        <v>15.3</v>
      </c>
      <c r="AI212" s="13">
        <v>0</v>
      </c>
      <c r="AJ212" s="13">
        <v>0</v>
      </c>
      <c r="AK212" s="13">
        <f t="shared" si="19"/>
        <v>15.3</v>
      </c>
      <c r="AL212" s="1">
        <v>0</v>
      </c>
      <c r="AM212" s="1">
        <v>0</v>
      </c>
      <c r="AN212" s="1">
        <v>0</v>
      </c>
      <c r="AO212" s="1">
        <f t="shared" si="20"/>
        <v>0</v>
      </c>
      <c r="AP212" s="1">
        <v>18</v>
      </c>
      <c r="AQ212" s="1">
        <v>0</v>
      </c>
      <c r="AR212" s="1">
        <v>0</v>
      </c>
      <c r="AS212" s="1">
        <f>+TDC_InfraMR[[#This Row],[B.02.1 - Parque de Coches Eléctricos Motrices]]+TDC_InfraMR[[#This Row],[B.02.2 - Parque de Coches Eléctricos Motrices Remolcados Tipo R]]+TDC_InfraMR[[#This Row],[B.02.3 - Parque de Coches Eléctricos Motrices Tipo R]]</f>
        <v>18</v>
      </c>
      <c r="AT212" s="1">
        <v>0</v>
      </c>
      <c r="AU212" s="1">
        <v>0</v>
      </c>
      <c r="AV212" s="1">
        <v>0</v>
      </c>
      <c r="AW212" s="1">
        <f>+TDC_InfraMR[[#This Row],[B.03.1 - Parque de Coches Motores Motrices Remolcados]]+TDC_InfraMR[[#This Row],[B.03.2 - Parque de Coches Motores Motrices Intermedios]]+TDC_InfraMR[[#This Row],[B.03.3 - Parque de Coches Motores Motrices Cabina]]</f>
        <v>0</v>
      </c>
      <c r="AX212" s="1">
        <v>0</v>
      </c>
      <c r="AY212" s="1">
        <v>0</v>
      </c>
      <c r="AZ212" s="1">
        <v>0</v>
      </c>
      <c r="BA212" s="1">
        <v>0</v>
      </c>
      <c r="BB212" s="1">
        <v>0</v>
      </c>
      <c r="BC212" s="1">
        <f>+TDC_InfraMR[[#This Row],[B.04.1 - Parque de Coches Remolcados Clase Unica]]+TDC_InfraMR[[#This Row],[B.04.2 - Parque de Coches Remolcados Clase Unica Furgón]]+TDC_InfraMR[[#This Row],[B.04.3 - Parque de Coches Remolcados Clase Unica Cabina]]+TDC_InfraMR[[#This Row],[B.04.4 - Parque de Coches Remolcados de Larga Distancia (Turista+Pullman)]]+TDC_InfraMR[[#This Row],[B.04.5 - Parque de Coches Remolcados para Servicios Especiales (Cartoneros)]]</f>
        <v>0</v>
      </c>
      <c r="BD212" s="1">
        <v>2</v>
      </c>
      <c r="BE212" s="1">
        <v>0</v>
      </c>
      <c r="BF212" s="16">
        <v>1435</v>
      </c>
    </row>
    <row r="213" spans="1:58">
      <c r="A213" s="1">
        <v>2010</v>
      </c>
      <c r="B213" s="1" t="s">
        <v>122</v>
      </c>
      <c r="C213" s="12">
        <v>0</v>
      </c>
      <c r="D213" s="12">
        <v>0</v>
      </c>
      <c r="E213" s="12">
        <v>0</v>
      </c>
      <c r="F213" s="12">
        <v>15.3</v>
      </c>
      <c r="G213" s="12">
        <f t="shared" si="21"/>
        <v>15.3</v>
      </c>
      <c r="H213" s="12">
        <f>+TDC_InfraMR[[#This Row],[Total Líneas de Explotación ]]</f>
        <v>15.3</v>
      </c>
      <c r="I213" s="12">
        <v>15.3</v>
      </c>
      <c r="J213" s="12">
        <v>0</v>
      </c>
      <c r="K213" s="12">
        <v>0</v>
      </c>
      <c r="L213" s="12">
        <v>30.6</v>
      </c>
      <c r="M213" s="12">
        <v>1.04</v>
      </c>
      <c r="N213" s="12">
        <f>+TDC_InfraMR[[#This Row],[A.03.1 -  Longitud de Vías de Explotación No Electrificadas Troncales y Ramales (vía principal) (km)]]+TDC_InfraMR[[#This Row],[A.04.1 -  Longitud de Vías de Explotación Electrificadas Troncales y Ramales (vía principal) (km)]]</f>
        <v>30.6</v>
      </c>
      <c r="O213" s="12">
        <f>+TDC_InfraMR[[#This Row],[Total Vías (excluido Auxiliares)]]</f>
        <v>30.6</v>
      </c>
      <c r="P213" s="1">
        <v>11</v>
      </c>
      <c r="Q213" s="1">
        <v>0</v>
      </c>
      <c r="R213" s="1">
        <v>0</v>
      </c>
      <c r="S213" s="1">
        <f t="shared" si="18"/>
        <v>11</v>
      </c>
      <c r="T213" s="1">
        <v>0</v>
      </c>
      <c r="U213" s="1">
        <v>36</v>
      </c>
      <c r="V213" s="1">
        <v>0</v>
      </c>
      <c r="W213" s="1">
        <v>0</v>
      </c>
      <c r="X213" s="1">
        <v>0</v>
      </c>
      <c r="Y213" s="1">
        <f t="shared" si="22"/>
        <v>36</v>
      </c>
      <c r="Z213" s="1">
        <v>6</v>
      </c>
      <c r="AA213" s="1">
        <v>2</v>
      </c>
      <c r="AB213" s="1">
        <f>+TDC_InfraMR[[#This Row],[Total Pasos Vehiculares a Nivel]]</f>
        <v>36</v>
      </c>
      <c r="AC213" s="1">
        <f t="shared" si="23"/>
        <v>44</v>
      </c>
      <c r="AD213" s="1">
        <v>0</v>
      </c>
      <c r="AE213" s="1">
        <v>9</v>
      </c>
      <c r="AF213" s="1">
        <v>16</v>
      </c>
      <c r="AG213" s="1">
        <f t="shared" si="24"/>
        <v>25</v>
      </c>
      <c r="AH213" s="13">
        <v>15.3</v>
      </c>
      <c r="AI213" s="13">
        <v>0</v>
      </c>
      <c r="AJ213" s="13">
        <v>0</v>
      </c>
      <c r="AK213" s="13">
        <f t="shared" si="19"/>
        <v>15.3</v>
      </c>
      <c r="AL213" s="1">
        <v>0</v>
      </c>
      <c r="AM213" s="1">
        <v>0</v>
      </c>
      <c r="AN213" s="1">
        <v>0</v>
      </c>
      <c r="AO213" s="1">
        <f t="shared" si="20"/>
        <v>0</v>
      </c>
      <c r="AP213" s="1">
        <v>18</v>
      </c>
      <c r="AQ213" s="1">
        <v>0</v>
      </c>
      <c r="AR213" s="1">
        <v>0</v>
      </c>
      <c r="AS213" s="1">
        <f>+TDC_InfraMR[[#This Row],[B.02.1 - Parque de Coches Eléctricos Motrices]]+TDC_InfraMR[[#This Row],[B.02.2 - Parque de Coches Eléctricos Motrices Remolcados Tipo R]]+TDC_InfraMR[[#This Row],[B.02.3 - Parque de Coches Eléctricos Motrices Tipo R]]</f>
        <v>18</v>
      </c>
      <c r="AT213" s="1">
        <v>0</v>
      </c>
      <c r="AU213" s="1">
        <v>0</v>
      </c>
      <c r="AV213" s="1">
        <v>0</v>
      </c>
      <c r="AW213" s="1">
        <f>+TDC_InfraMR[[#This Row],[B.03.1 - Parque de Coches Motores Motrices Remolcados]]+TDC_InfraMR[[#This Row],[B.03.2 - Parque de Coches Motores Motrices Intermedios]]+TDC_InfraMR[[#This Row],[B.03.3 - Parque de Coches Motores Motrices Cabina]]</f>
        <v>0</v>
      </c>
      <c r="AX213" s="1">
        <v>0</v>
      </c>
      <c r="AY213" s="1">
        <v>0</v>
      </c>
      <c r="AZ213" s="1">
        <v>0</v>
      </c>
      <c r="BA213" s="1">
        <v>0</v>
      </c>
      <c r="BB213" s="1">
        <v>0</v>
      </c>
      <c r="BC213" s="1">
        <f>+TDC_InfraMR[[#This Row],[B.04.1 - Parque de Coches Remolcados Clase Unica]]+TDC_InfraMR[[#This Row],[B.04.2 - Parque de Coches Remolcados Clase Unica Furgón]]+TDC_InfraMR[[#This Row],[B.04.3 - Parque de Coches Remolcados Clase Unica Cabina]]+TDC_InfraMR[[#This Row],[B.04.4 - Parque de Coches Remolcados de Larga Distancia (Turista+Pullman)]]+TDC_InfraMR[[#This Row],[B.04.5 - Parque de Coches Remolcados para Servicios Especiales (Cartoneros)]]</f>
        <v>0</v>
      </c>
      <c r="BD213" s="1">
        <v>2</v>
      </c>
      <c r="BE213" s="1">
        <v>0</v>
      </c>
      <c r="BF213" s="16">
        <v>1435</v>
      </c>
    </row>
    <row r="214" spans="1:58">
      <c r="A214" s="1">
        <v>2010</v>
      </c>
      <c r="B214" s="1" t="s">
        <v>123</v>
      </c>
      <c r="C214" s="12">
        <v>0</v>
      </c>
      <c r="D214" s="12">
        <v>0</v>
      </c>
      <c r="E214" s="12">
        <v>0</v>
      </c>
      <c r="F214" s="12">
        <v>15.3</v>
      </c>
      <c r="G214" s="12">
        <f t="shared" si="21"/>
        <v>15.3</v>
      </c>
      <c r="H214" s="12">
        <f>+TDC_InfraMR[[#This Row],[Total Líneas de Explotación ]]</f>
        <v>15.3</v>
      </c>
      <c r="I214" s="12">
        <v>15.3</v>
      </c>
      <c r="J214" s="12">
        <v>0</v>
      </c>
      <c r="K214" s="12">
        <v>0</v>
      </c>
      <c r="L214" s="12">
        <v>30.6</v>
      </c>
      <c r="M214" s="12">
        <v>1.04</v>
      </c>
      <c r="N214" s="12">
        <f>+TDC_InfraMR[[#This Row],[A.03.1 -  Longitud de Vías de Explotación No Electrificadas Troncales y Ramales (vía principal) (km)]]+TDC_InfraMR[[#This Row],[A.04.1 -  Longitud de Vías de Explotación Electrificadas Troncales y Ramales (vía principal) (km)]]</f>
        <v>30.6</v>
      </c>
      <c r="O214" s="12">
        <f>+TDC_InfraMR[[#This Row],[Total Vías (excluido Auxiliares)]]</f>
        <v>30.6</v>
      </c>
      <c r="P214" s="1">
        <v>11</v>
      </c>
      <c r="Q214" s="1">
        <v>0</v>
      </c>
      <c r="R214" s="1">
        <v>0</v>
      </c>
      <c r="S214" s="1">
        <f t="shared" si="18"/>
        <v>11</v>
      </c>
      <c r="T214" s="1">
        <v>0</v>
      </c>
      <c r="U214" s="1">
        <v>36</v>
      </c>
      <c r="V214" s="1">
        <v>0</v>
      </c>
      <c r="W214" s="1">
        <v>0</v>
      </c>
      <c r="X214" s="1">
        <v>0</v>
      </c>
      <c r="Y214" s="1">
        <f t="shared" si="22"/>
        <v>36</v>
      </c>
      <c r="Z214" s="1">
        <v>6</v>
      </c>
      <c r="AA214" s="1">
        <v>2</v>
      </c>
      <c r="AB214" s="1">
        <f>+TDC_InfraMR[[#This Row],[Total Pasos Vehiculares a Nivel]]</f>
        <v>36</v>
      </c>
      <c r="AC214" s="1">
        <f t="shared" si="23"/>
        <v>44</v>
      </c>
      <c r="AD214" s="1">
        <v>0</v>
      </c>
      <c r="AE214" s="1">
        <v>9</v>
      </c>
      <c r="AF214" s="1">
        <v>16</v>
      </c>
      <c r="AG214" s="1">
        <f t="shared" si="24"/>
        <v>25</v>
      </c>
      <c r="AH214" s="13">
        <v>15.3</v>
      </c>
      <c r="AI214" s="13">
        <v>0</v>
      </c>
      <c r="AJ214" s="13">
        <v>0</v>
      </c>
      <c r="AK214" s="13">
        <f t="shared" si="19"/>
        <v>15.3</v>
      </c>
      <c r="AL214" s="1">
        <v>0</v>
      </c>
      <c r="AM214" s="1">
        <v>0</v>
      </c>
      <c r="AN214" s="1">
        <v>0</v>
      </c>
      <c r="AO214" s="1">
        <f t="shared" si="20"/>
        <v>0</v>
      </c>
      <c r="AP214" s="1">
        <v>18</v>
      </c>
      <c r="AQ214" s="1">
        <v>0</v>
      </c>
      <c r="AR214" s="1">
        <v>0</v>
      </c>
      <c r="AS214" s="1">
        <f>+TDC_InfraMR[[#This Row],[B.02.1 - Parque de Coches Eléctricos Motrices]]+TDC_InfraMR[[#This Row],[B.02.2 - Parque de Coches Eléctricos Motrices Remolcados Tipo R]]+TDC_InfraMR[[#This Row],[B.02.3 - Parque de Coches Eléctricos Motrices Tipo R]]</f>
        <v>18</v>
      </c>
      <c r="AT214" s="1">
        <v>0</v>
      </c>
      <c r="AU214" s="1">
        <v>0</v>
      </c>
      <c r="AV214" s="1">
        <v>0</v>
      </c>
      <c r="AW214" s="1">
        <f>+TDC_InfraMR[[#This Row],[B.03.1 - Parque de Coches Motores Motrices Remolcados]]+TDC_InfraMR[[#This Row],[B.03.2 - Parque de Coches Motores Motrices Intermedios]]+TDC_InfraMR[[#This Row],[B.03.3 - Parque de Coches Motores Motrices Cabina]]</f>
        <v>0</v>
      </c>
      <c r="AX214" s="1">
        <v>0</v>
      </c>
      <c r="AY214" s="1">
        <v>0</v>
      </c>
      <c r="AZ214" s="1">
        <v>0</v>
      </c>
      <c r="BA214" s="1">
        <v>0</v>
      </c>
      <c r="BB214" s="1">
        <v>0</v>
      </c>
      <c r="BC214" s="1">
        <f>+TDC_InfraMR[[#This Row],[B.04.1 - Parque de Coches Remolcados Clase Unica]]+TDC_InfraMR[[#This Row],[B.04.2 - Parque de Coches Remolcados Clase Unica Furgón]]+TDC_InfraMR[[#This Row],[B.04.3 - Parque de Coches Remolcados Clase Unica Cabina]]+TDC_InfraMR[[#This Row],[B.04.4 - Parque de Coches Remolcados de Larga Distancia (Turista+Pullman)]]+TDC_InfraMR[[#This Row],[B.04.5 - Parque de Coches Remolcados para Servicios Especiales (Cartoneros)]]</f>
        <v>0</v>
      </c>
      <c r="BD214" s="1">
        <v>2</v>
      </c>
      <c r="BE214" s="1">
        <v>0</v>
      </c>
      <c r="BF214" s="16">
        <v>1435</v>
      </c>
    </row>
    <row r="215" spans="1:58">
      <c r="A215" s="1">
        <v>2010</v>
      </c>
      <c r="B215" s="1" t="s">
        <v>124</v>
      </c>
      <c r="C215" s="12">
        <v>0</v>
      </c>
      <c r="D215" s="12">
        <v>0</v>
      </c>
      <c r="E215" s="12">
        <v>0</v>
      </c>
      <c r="F215" s="12">
        <v>15.3</v>
      </c>
      <c r="G215" s="12">
        <f t="shared" si="21"/>
        <v>15.3</v>
      </c>
      <c r="H215" s="12">
        <f>+TDC_InfraMR[[#This Row],[Total Líneas de Explotación ]]</f>
        <v>15.3</v>
      </c>
      <c r="I215" s="12">
        <v>15.3</v>
      </c>
      <c r="J215" s="12">
        <v>0</v>
      </c>
      <c r="K215" s="12">
        <v>0</v>
      </c>
      <c r="L215" s="12">
        <v>30.6</v>
      </c>
      <c r="M215" s="12">
        <v>1.04</v>
      </c>
      <c r="N215" s="12">
        <f>+TDC_InfraMR[[#This Row],[A.03.1 -  Longitud de Vías de Explotación No Electrificadas Troncales y Ramales (vía principal) (km)]]+TDC_InfraMR[[#This Row],[A.04.1 -  Longitud de Vías de Explotación Electrificadas Troncales y Ramales (vía principal) (km)]]</f>
        <v>30.6</v>
      </c>
      <c r="O215" s="12">
        <f>+TDC_InfraMR[[#This Row],[Total Vías (excluido Auxiliares)]]</f>
        <v>30.6</v>
      </c>
      <c r="P215" s="1">
        <v>11</v>
      </c>
      <c r="Q215" s="1">
        <v>0</v>
      </c>
      <c r="R215" s="1">
        <v>0</v>
      </c>
      <c r="S215" s="1">
        <f t="shared" si="18"/>
        <v>11</v>
      </c>
      <c r="T215" s="1">
        <v>0</v>
      </c>
      <c r="U215" s="1">
        <v>36</v>
      </c>
      <c r="V215" s="1">
        <v>0</v>
      </c>
      <c r="W215" s="1">
        <v>0</v>
      </c>
      <c r="X215" s="1">
        <v>0</v>
      </c>
      <c r="Y215" s="1">
        <f t="shared" si="22"/>
        <v>36</v>
      </c>
      <c r="Z215" s="1">
        <v>6</v>
      </c>
      <c r="AA215" s="1">
        <v>2</v>
      </c>
      <c r="AB215" s="1">
        <f>+TDC_InfraMR[[#This Row],[Total Pasos Vehiculares a Nivel]]</f>
        <v>36</v>
      </c>
      <c r="AC215" s="1">
        <f t="shared" si="23"/>
        <v>44</v>
      </c>
      <c r="AD215" s="1">
        <v>0</v>
      </c>
      <c r="AE215" s="1">
        <v>9</v>
      </c>
      <c r="AF215" s="1">
        <v>16</v>
      </c>
      <c r="AG215" s="1">
        <f t="shared" si="24"/>
        <v>25</v>
      </c>
      <c r="AH215" s="13">
        <v>15.3</v>
      </c>
      <c r="AI215" s="13">
        <v>0</v>
      </c>
      <c r="AJ215" s="13">
        <v>0</v>
      </c>
      <c r="AK215" s="13">
        <f t="shared" si="19"/>
        <v>15.3</v>
      </c>
      <c r="AL215" s="1">
        <v>0</v>
      </c>
      <c r="AM215" s="1">
        <v>0</v>
      </c>
      <c r="AN215" s="1">
        <v>0</v>
      </c>
      <c r="AO215" s="1">
        <f t="shared" si="20"/>
        <v>0</v>
      </c>
      <c r="AP215" s="1">
        <v>18</v>
      </c>
      <c r="AQ215" s="1">
        <v>0</v>
      </c>
      <c r="AR215" s="1">
        <v>0</v>
      </c>
      <c r="AS215" s="1">
        <f>+TDC_InfraMR[[#This Row],[B.02.1 - Parque de Coches Eléctricos Motrices]]+TDC_InfraMR[[#This Row],[B.02.2 - Parque de Coches Eléctricos Motrices Remolcados Tipo R]]+TDC_InfraMR[[#This Row],[B.02.3 - Parque de Coches Eléctricos Motrices Tipo R]]</f>
        <v>18</v>
      </c>
      <c r="AT215" s="1">
        <v>0</v>
      </c>
      <c r="AU215" s="1">
        <v>0</v>
      </c>
      <c r="AV215" s="1">
        <v>0</v>
      </c>
      <c r="AW215" s="1">
        <f>+TDC_InfraMR[[#This Row],[B.03.1 - Parque de Coches Motores Motrices Remolcados]]+TDC_InfraMR[[#This Row],[B.03.2 - Parque de Coches Motores Motrices Intermedios]]+TDC_InfraMR[[#This Row],[B.03.3 - Parque de Coches Motores Motrices Cabina]]</f>
        <v>0</v>
      </c>
      <c r="AX215" s="1">
        <v>0</v>
      </c>
      <c r="AY215" s="1">
        <v>0</v>
      </c>
      <c r="AZ215" s="1">
        <v>0</v>
      </c>
      <c r="BA215" s="1">
        <v>0</v>
      </c>
      <c r="BB215" s="1">
        <v>0</v>
      </c>
      <c r="BC215" s="1">
        <f>+TDC_InfraMR[[#This Row],[B.04.1 - Parque de Coches Remolcados Clase Unica]]+TDC_InfraMR[[#This Row],[B.04.2 - Parque de Coches Remolcados Clase Unica Furgón]]+TDC_InfraMR[[#This Row],[B.04.3 - Parque de Coches Remolcados Clase Unica Cabina]]+TDC_InfraMR[[#This Row],[B.04.4 - Parque de Coches Remolcados de Larga Distancia (Turista+Pullman)]]+TDC_InfraMR[[#This Row],[B.04.5 - Parque de Coches Remolcados para Servicios Especiales (Cartoneros)]]</f>
        <v>0</v>
      </c>
      <c r="BD215" s="1">
        <v>2</v>
      </c>
      <c r="BE215" s="1">
        <v>0</v>
      </c>
      <c r="BF215" s="16">
        <v>1435</v>
      </c>
    </row>
    <row r="216" spans="1:58">
      <c r="A216" s="1">
        <v>2010</v>
      </c>
      <c r="B216" s="1" t="s">
        <v>125</v>
      </c>
      <c r="C216" s="12">
        <v>0</v>
      </c>
      <c r="D216" s="12">
        <v>0</v>
      </c>
      <c r="E216" s="12">
        <v>0</v>
      </c>
      <c r="F216" s="12">
        <v>15.3</v>
      </c>
      <c r="G216" s="12">
        <f t="shared" si="21"/>
        <v>15.3</v>
      </c>
      <c r="H216" s="12">
        <f>+TDC_InfraMR[[#This Row],[Total Líneas de Explotación ]]</f>
        <v>15.3</v>
      </c>
      <c r="I216" s="12">
        <v>15.3</v>
      </c>
      <c r="J216" s="12">
        <v>0</v>
      </c>
      <c r="K216" s="12">
        <v>0</v>
      </c>
      <c r="L216" s="12">
        <v>30.6</v>
      </c>
      <c r="M216" s="12">
        <v>1.04</v>
      </c>
      <c r="N216" s="12">
        <f>+TDC_InfraMR[[#This Row],[A.03.1 -  Longitud de Vías de Explotación No Electrificadas Troncales y Ramales (vía principal) (km)]]+TDC_InfraMR[[#This Row],[A.04.1 -  Longitud de Vías de Explotación Electrificadas Troncales y Ramales (vía principal) (km)]]</f>
        <v>30.6</v>
      </c>
      <c r="O216" s="12">
        <f>+TDC_InfraMR[[#This Row],[Total Vías (excluido Auxiliares)]]</f>
        <v>30.6</v>
      </c>
      <c r="P216" s="1">
        <v>11</v>
      </c>
      <c r="Q216" s="1">
        <v>0</v>
      </c>
      <c r="R216" s="1">
        <v>0</v>
      </c>
      <c r="S216" s="1">
        <f t="shared" si="18"/>
        <v>11</v>
      </c>
      <c r="T216" s="1">
        <v>0</v>
      </c>
      <c r="U216" s="1">
        <v>36</v>
      </c>
      <c r="V216" s="1">
        <v>0</v>
      </c>
      <c r="W216" s="1">
        <v>0</v>
      </c>
      <c r="X216" s="1">
        <v>0</v>
      </c>
      <c r="Y216" s="1">
        <f t="shared" si="22"/>
        <v>36</v>
      </c>
      <c r="Z216" s="1">
        <v>6</v>
      </c>
      <c r="AA216" s="1">
        <v>2</v>
      </c>
      <c r="AB216" s="1">
        <f>+TDC_InfraMR[[#This Row],[Total Pasos Vehiculares a Nivel]]</f>
        <v>36</v>
      </c>
      <c r="AC216" s="1">
        <f t="shared" si="23"/>
        <v>44</v>
      </c>
      <c r="AD216" s="1">
        <v>0</v>
      </c>
      <c r="AE216" s="1">
        <v>9</v>
      </c>
      <c r="AF216" s="1">
        <v>16</v>
      </c>
      <c r="AG216" s="1">
        <f t="shared" si="24"/>
        <v>25</v>
      </c>
      <c r="AH216" s="13">
        <v>15.3</v>
      </c>
      <c r="AI216" s="13">
        <v>0</v>
      </c>
      <c r="AJ216" s="13">
        <v>0</v>
      </c>
      <c r="AK216" s="13">
        <f t="shared" si="19"/>
        <v>15.3</v>
      </c>
      <c r="AL216" s="1">
        <v>0</v>
      </c>
      <c r="AM216" s="1">
        <v>0</v>
      </c>
      <c r="AN216" s="1">
        <v>0</v>
      </c>
      <c r="AO216" s="1">
        <f t="shared" si="20"/>
        <v>0</v>
      </c>
      <c r="AP216" s="1">
        <v>18</v>
      </c>
      <c r="AQ216" s="1">
        <v>0</v>
      </c>
      <c r="AR216" s="1">
        <v>0</v>
      </c>
      <c r="AS216" s="1">
        <f>+TDC_InfraMR[[#This Row],[B.02.1 - Parque de Coches Eléctricos Motrices]]+TDC_InfraMR[[#This Row],[B.02.2 - Parque de Coches Eléctricos Motrices Remolcados Tipo R]]+TDC_InfraMR[[#This Row],[B.02.3 - Parque de Coches Eléctricos Motrices Tipo R]]</f>
        <v>18</v>
      </c>
      <c r="AT216" s="1">
        <v>0</v>
      </c>
      <c r="AU216" s="1">
        <v>0</v>
      </c>
      <c r="AV216" s="1">
        <v>0</v>
      </c>
      <c r="AW216" s="1">
        <f>+TDC_InfraMR[[#This Row],[B.03.1 - Parque de Coches Motores Motrices Remolcados]]+TDC_InfraMR[[#This Row],[B.03.2 - Parque de Coches Motores Motrices Intermedios]]+TDC_InfraMR[[#This Row],[B.03.3 - Parque de Coches Motores Motrices Cabina]]</f>
        <v>0</v>
      </c>
      <c r="AX216" s="1">
        <v>0</v>
      </c>
      <c r="AY216" s="1">
        <v>0</v>
      </c>
      <c r="AZ216" s="1">
        <v>0</v>
      </c>
      <c r="BA216" s="1">
        <v>0</v>
      </c>
      <c r="BB216" s="1">
        <v>0</v>
      </c>
      <c r="BC216" s="1">
        <f>+TDC_InfraMR[[#This Row],[B.04.1 - Parque de Coches Remolcados Clase Unica]]+TDC_InfraMR[[#This Row],[B.04.2 - Parque de Coches Remolcados Clase Unica Furgón]]+TDC_InfraMR[[#This Row],[B.04.3 - Parque de Coches Remolcados Clase Unica Cabina]]+TDC_InfraMR[[#This Row],[B.04.4 - Parque de Coches Remolcados de Larga Distancia (Turista+Pullman)]]+TDC_InfraMR[[#This Row],[B.04.5 - Parque de Coches Remolcados para Servicios Especiales (Cartoneros)]]</f>
        <v>0</v>
      </c>
      <c r="BD216" s="1">
        <v>2</v>
      </c>
      <c r="BE216" s="1">
        <v>0</v>
      </c>
      <c r="BF216" s="16">
        <v>1435</v>
      </c>
    </row>
    <row r="217" spans="1:58">
      <c r="A217" s="1">
        <v>2010</v>
      </c>
      <c r="B217" s="1" t="s">
        <v>126</v>
      </c>
      <c r="C217" s="12">
        <v>0</v>
      </c>
      <c r="D217" s="12">
        <v>0</v>
      </c>
      <c r="E217" s="12">
        <v>0</v>
      </c>
      <c r="F217" s="12">
        <v>15.3</v>
      </c>
      <c r="G217" s="12">
        <f t="shared" si="21"/>
        <v>15.3</v>
      </c>
      <c r="H217" s="12">
        <f>+TDC_InfraMR[[#This Row],[Total Líneas de Explotación ]]</f>
        <v>15.3</v>
      </c>
      <c r="I217" s="12">
        <v>15.3</v>
      </c>
      <c r="J217" s="12">
        <v>0</v>
      </c>
      <c r="K217" s="12">
        <v>0</v>
      </c>
      <c r="L217" s="12">
        <v>30.6</v>
      </c>
      <c r="M217" s="12">
        <v>1.04</v>
      </c>
      <c r="N217" s="12">
        <f>+TDC_InfraMR[[#This Row],[A.03.1 -  Longitud de Vías de Explotación No Electrificadas Troncales y Ramales (vía principal) (km)]]+TDC_InfraMR[[#This Row],[A.04.1 -  Longitud de Vías de Explotación Electrificadas Troncales y Ramales (vía principal) (km)]]</f>
        <v>30.6</v>
      </c>
      <c r="O217" s="12">
        <f>+TDC_InfraMR[[#This Row],[Total Vías (excluido Auxiliares)]]</f>
        <v>30.6</v>
      </c>
      <c r="P217" s="1">
        <v>11</v>
      </c>
      <c r="Q217" s="1">
        <v>0</v>
      </c>
      <c r="R217" s="1">
        <v>0</v>
      </c>
      <c r="S217" s="1">
        <f t="shared" si="18"/>
        <v>11</v>
      </c>
      <c r="T217" s="1">
        <v>0</v>
      </c>
      <c r="U217" s="1">
        <v>36</v>
      </c>
      <c r="V217" s="1">
        <v>0</v>
      </c>
      <c r="W217" s="1">
        <v>0</v>
      </c>
      <c r="X217" s="1">
        <v>0</v>
      </c>
      <c r="Y217" s="1">
        <f t="shared" si="22"/>
        <v>36</v>
      </c>
      <c r="Z217" s="1">
        <v>6</v>
      </c>
      <c r="AA217" s="1">
        <v>2</v>
      </c>
      <c r="AB217" s="1">
        <f>+TDC_InfraMR[[#This Row],[Total Pasos Vehiculares a Nivel]]</f>
        <v>36</v>
      </c>
      <c r="AC217" s="1">
        <f t="shared" si="23"/>
        <v>44</v>
      </c>
      <c r="AD217" s="1">
        <v>0</v>
      </c>
      <c r="AE217" s="1">
        <v>9</v>
      </c>
      <c r="AF217" s="1">
        <v>16</v>
      </c>
      <c r="AG217" s="1">
        <f t="shared" si="24"/>
        <v>25</v>
      </c>
      <c r="AH217" s="13">
        <v>15.3</v>
      </c>
      <c r="AI217" s="13">
        <v>0</v>
      </c>
      <c r="AJ217" s="13">
        <v>0</v>
      </c>
      <c r="AK217" s="13">
        <f t="shared" si="19"/>
        <v>15.3</v>
      </c>
      <c r="AL217" s="1">
        <v>0</v>
      </c>
      <c r="AM217" s="1">
        <v>0</v>
      </c>
      <c r="AN217" s="1">
        <v>0</v>
      </c>
      <c r="AO217" s="1">
        <f t="shared" si="20"/>
        <v>0</v>
      </c>
      <c r="AP217" s="1">
        <v>18</v>
      </c>
      <c r="AQ217" s="1">
        <v>0</v>
      </c>
      <c r="AR217" s="1">
        <v>0</v>
      </c>
      <c r="AS217" s="1">
        <f>+TDC_InfraMR[[#This Row],[B.02.1 - Parque de Coches Eléctricos Motrices]]+TDC_InfraMR[[#This Row],[B.02.2 - Parque de Coches Eléctricos Motrices Remolcados Tipo R]]+TDC_InfraMR[[#This Row],[B.02.3 - Parque de Coches Eléctricos Motrices Tipo R]]</f>
        <v>18</v>
      </c>
      <c r="AT217" s="1">
        <v>0</v>
      </c>
      <c r="AU217" s="1">
        <v>0</v>
      </c>
      <c r="AV217" s="1">
        <v>0</v>
      </c>
      <c r="AW217" s="1">
        <f>+TDC_InfraMR[[#This Row],[B.03.1 - Parque de Coches Motores Motrices Remolcados]]+TDC_InfraMR[[#This Row],[B.03.2 - Parque de Coches Motores Motrices Intermedios]]+TDC_InfraMR[[#This Row],[B.03.3 - Parque de Coches Motores Motrices Cabina]]</f>
        <v>0</v>
      </c>
      <c r="AX217" s="1">
        <v>0</v>
      </c>
      <c r="AY217" s="1">
        <v>0</v>
      </c>
      <c r="AZ217" s="1">
        <v>0</v>
      </c>
      <c r="BA217" s="1">
        <v>0</v>
      </c>
      <c r="BB217" s="1">
        <v>0</v>
      </c>
      <c r="BC217" s="1">
        <f>+TDC_InfraMR[[#This Row],[B.04.1 - Parque de Coches Remolcados Clase Unica]]+TDC_InfraMR[[#This Row],[B.04.2 - Parque de Coches Remolcados Clase Unica Furgón]]+TDC_InfraMR[[#This Row],[B.04.3 - Parque de Coches Remolcados Clase Unica Cabina]]+TDC_InfraMR[[#This Row],[B.04.4 - Parque de Coches Remolcados de Larga Distancia (Turista+Pullman)]]+TDC_InfraMR[[#This Row],[B.04.5 - Parque de Coches Remolcados para Servicios Especiales (Cartoneros)]]</f>
        <v>0</v>
      </c>
      <c r="BD217" s="1">
        <v>2</v>
      </c>
      <c r="BE217" s="1">
        <v>0</v>
      </c>
      <c r="BF217" s="16">
        <v>1435</v>
      </c>
    </row>
    <row r="218" spans="1:58">
      <c r="A218" s="1">
        <v>2011</v>
      </c>
      <c r="B218" s="1" t="s">
        <v>115</v>
      </c>
      <c r="C218" s="12">
        <v>0</v>
      </c>
      <c r="D218" s="12">
        <v>0</v>
      </c>
      <c r="E218" s="12">
        <v>0</v>
      </c>
      <c r="F218" s="12">
        <v>15.3</v>
      </c>
      <c r="G218" s="12">
        <f t="shared" si="21"/>
        <v>15.3</v>
      </c>
      <c r="H218" s="12">
        <f>+TDC_InfraMR[[#This Row],[Total Líneas de Explotación ]]</f>
        <v>15.3</v>
      </c>
      <c r="I218" s="12">
        <v>15.3</v>
      </c>
      <c r="J218" s="12">
        <v>0</v>
      </c>
      <c r="K218" s="12">
        <v>0</v>
      </c>
      <c r="L218" s="12">
        <v>30.6</v>
      </c>
      <c r="M218" s="12">
        <v>1.04</v>
      </c>
      <c r="N218" s="12">
        <f>+TDC_InfraMR[[#This Row],[A.03.1 -  Longitud de Vías de Explotación No Electrificadas Troncales y Ramales (vía principal) (km)]]+TDC_InfraMR[[#This Row],[A.04.1 -  Longitud de Vías de Explotación Electrificadas Troncales y Ramales (vía principal) (km)]]</f>
        <v>30.6</v>
      </c>
      <c r="O218" s="12">
        <f>+TDC_InfraMR[[#This Row],[Total Vías (excluido Auxiliares)]]</f>
        <v>30.6</v>
      </c>
      <c r="P218" s="1">
        <v>11</v>
      </c>
      <c r="Q218" s="1">
        <v>0</v>
      </c>
      <c r="R218" s="1">
        <v>0</v>
      </c>
      <c r="S218" s="1">
        <f t="shared" si="18"/>
        <v>11</v>
      </c>
      <c r="T218" s="1">
        <v>0</v>
      </c>
      <c r="U218" s="1">
        <v>36</v>
      </c>
      <c r="V218" s="1">
        <v>0</v>
      </c>
      <c r="W218" s="1">
        <v>0</v>
      </c>
      <c r="X218" s="1">
        <v>0</v>
      </c>
      <c r="Y218" s="1">
        <f t="shared" si="22"/>
        <v>36</v>
      </c>
      <c r="Z218" s="1">
        <v>6</v>
      </c>
      <c r="AA218" s="1">
        <v>2</v>
      </c>
      <c r="AB218" s="1">
        <f>+TDC_InfraMR[[#This Row],[Total Pasos Vehiculares a Nivel]]</f>
        <v>36</v>
      </c>
      <c r="AC218" s="1">
        <f t="shared" si="23"/>
        <v>44</v>
      </c>
      <c r="AD218" s="1">
        <v>0</v>
      </c>
      <c r="AE218" s="1">
        <v>9</v>
      </c>
      <c r="AF218" s="1">
        <v>16</v>
      </c>
      <c r="AG218" s="1">
        <f t="shared" si="24"/>
        <v>25</v>
      </c>
      <c r="AH218" s="13">
        <v>15.3</v>
      </c>
      <c r="AI218" s="13">
        <v>0</v>
      </c>
      <c r="AJ218" s="13">
        <v>0</v>
      </c>
      <c r="AK218" s="13">
        <f t="shared" si="19"/>
        <v>15.3</v>
      </c>
      <c r="AL218" s="1">
        <v>0</v>
      </c>
      <c r="AM218" s="1">
        <v>0</v>
      </c>
      <c r="AN218" s="1">
        <v>0</v>
      </c>
      <c r="AO218" s="1">
        <f t="shared" si="20"/>
        <v>0</v>
      </c>
      <c r="AP218" s="1">
        <v>18</v>
      </c>
      <c r="AQ218" s="1">
        <v>0</v>
      </c>
      <c r="AR218" s="1">
        <v>0</v>
      </c>
      <c r="AS218" s="1">
        <f>+TDC_InfraMR[[#This Row],[B.02.1 - Parque de Coches Eléctricos Motrices]]+TDC_InfraMR[[#This Row],[B.02.2 - Parque de Coches Eléctricos Motrices Remolcados Tipo R]]+TDC_InfraMR[[#This Row],[B.02.3 - Parque de Coches Eléctricos Motrices Tipo R]]</f>
        <v>18</v>
      </c>
      <c r="AT218" s="1">
        <v>0</v>
      </c>
      <c r="AU218" s="1">
        <v>0</v>
      </c>
      <c r="AV218" s="1">
        <v>0</v>
      </c>
      <c r="AW218" s="1">
        <f>+TDC_InfraMR[[#This Row],[B.03.1 - Parque de Coches Motores Motrices Remolcados]]+TDC_InfraMR[[#This Row],[B.03.2 - Parque de Coches Motores Motrices Intermedios]]+TDC_InfraMR[[#This Row],[B.03.3 - Parque de Coches Motores Motrices Cabina]]</f>
        <v>0</v>
      </c>
      <c r="AX218" s="1">
        <v>0</v>
      </c>
      <c r="AY218" s="1">
        <v>0</v>
      </c>
      <c r="AZ218" s="1">
        <v>0</v>
      </c>
      <c r="BA218" s="1">
        <v>0</v>
      </c>
      <c r="BB218" s="1">
        <v>0</v>
      </c>
      <c r="BC218" s="1">
        <f>+TDC_InfraMR[[#This Row],[B.04.1 - Parque de Coches Remolcados Clase Unica]]+TDC_InfraMR[[#This Row],[B.04.2 - Parque de Coches Remolcados Clase Unica Furgón]]+TDC_InfraMR[[#This Row],[B.04.3 - Parque de Coches Remolcados Clase Unica Cabina]]+TDC_InfraMR[[#This Row],[B.04.4 - Parque de Coches Remolcados de Larga Distancia (Turista+Pullman)]]+TDC_InfraMR[[#This Row],[B.04.5 - Parque de Coches Remolcados para Servicios Especiales (Cartoneros)]]</f>
        <v>0</v>
      </c>
      <c r="BD218" s="1">
        <v>2</v>
      </c>
      <c r="BE218" s="1">
        <v>0</v>
      </c>
      <c r="BF218" s="16">
        <v>1435</v>
      </c>
    </row>
    <row r="219" spans="1:58">
      <c r="A219" s="1">
        <v>2011</v>
      </c>
      <c r="B219" s="1" t="s">
        <v>116</v>
      </c>
      <c r="C219" s="12">
        <v>0</v>
      </c>
      <c r="D219" s="12">
        <v>0</v>
      </c>
      <c r="E219" s="12">
        <v>0</v>
      </c>
      <c r="F219" s="12">
        <v>15.3</v>
      </c>
      <c r="G219" s="12">
        <f t="shared" si="21"/>
        <v>15.3</v>
      </c>
      <c r="H219" s="12">
        <f>+TDC_InfraMR[[#This Row],[Total Líneas de Explotación ]]</f>
        <v>15.3</v>
      </c>
      <c r="I219" s="12">
        <v>15.3</v>
      </c>
      <c r="J219" s="12">
        <v>0</v>
      </c>
      <c r="K219" s="12">
        <v>0</v>
      </c>
      <c r="L219" s="12">
        <v>30.6</v>
      </c>
      <c r="M219" s="12">
        <v>1.04</v>
      </c>
      <c r="N219" s="12">
        <f>+TDC_InfraMR[[#This Row],[A.03.1 -  Longitud de Vías de Explotación No Electrificadas Troncales y Ramales (vía principal) (km)]]+TDC_InfraMR[[#This Row],[A.04.1 -  Longitud de Vías de Explotación Electrificadas Troncales y Ramales (vía principal) (km)]]</f>
        <v>30.6</v>
      </c>
      <c r="O219" s="12">
        <f>+TDC_InfraMR[[#This Row],[Total Vías (excluido Auxiliares)]]</f>
        <v>30.6</v>
      </c>
      <c r="P219" s="1">
        <v>11</v>
      </c>
      <c r="Q219" s="1">
        <v>0</v>
      </c>
      <c r="R219" s="1">
        <v>0</v>
      </c>
      <c r="S219" s="1">
        <f t="shared" si="18"/>
        <v>11</v>
      </c>
      <c r="T219" s="1">
        <v>0</v>
      </c>
      <c r="U219" s="1">
        <v>36</v>
      </c>
      <c r="V219" s="1">
        <v>0</v>
      </c>
      <c r="W219" s="1">
        <v>0</v>
      </c>
      <c r="X219" s="1">
        <v>0</v>
      </c>
      <c r="Y219" s="1">
        <f t="shared" si="22"/>
        <v>36</v>
      </c>
      <c r="Z219" s="1">
        <v>6</v>
      </c>
      <c r="AA219" s="1">
        <v>2</v>
      </c>
      <c r="AB219" s="1">
        <f>+TDC_InfraMR[[#This Row],[Total Pasos Vehiculares a Nivel]]</f>
        <v>36</v>
      </c>
      <c r="AC219" s="1">
        <f t="shared" si="23"/>
        <v>44</v>
      </c>
      <c r="AD219" s="1">
        <v>0</v>
      </c>
      <c r="AE219" s="1">
        <v>9</v>
      </c>
      <c r="AF219" s="1">
        <v>16</v>
      </c>
      <c r="AG219" s="1">
        <f t="shared" si="24"/>
        <v>25</v>
      </c>
      <c r="AH219" s="13">
        <v>15.3</v>
      </c>
      <c r="AI219" s="13">
        <v>0</v>
      </c>
      <c r="AJ219" s="13">
        <v>0</v>
      </c>
      <c r="AK219" s="13">
        <f t="shared" si="19"/>
        <v>15.3</v>
      </c>
      <c r="AL219" s="1">
        <v>0</v>
      </c>
      <c r="AM219" s="1">
        <v>0</v>
      </c>
      <c r="AN219" s="1">
        <v>0</v>
      </c>
      <c r="AO219" s="1">
        <f t="shared" si="20"/>
        <v>0</v>
      </c>
      <c r="AP219" s="1">
        <v>18</v>
      </c>
      <c r="AQ219" s="1">
        <v>0</v>
      </c>
      <c r="AR219" s="1">
        <v>0</v>
      </c>
      <c r="AS219" s="1">
        <f>+TDC_InfraMR[[#This Row],[B.02.1 - Parque de Coches Eléctricos Motrices]]+TDC_InfraMR[[#This Row],[B.02.2 - Parque de Coches Eléctricos Motrices Remolcados Tipo R]]+TDC_InfraMR[[#This Row],[B.02.3 - Parque de Coches Eléctricos Motrices Tipo R]]</f>
        <v>18</v>
      </c>
      <c r="AT219" s="1">
        <v>0</v>
      </c>
      <c r="AU219" s="1">
        <v>0</v>
      </c>
      <c r="AV219" s="1">
        <v>0</v>
      </c>
      <c r="AW219" s="1">
        <f>+TDC_InfraMR[[#This Row],[B.03.1 - Parque de Coches Motores Motrices Remolcados]]+TDC_InfraMR[[#This Row],[B.03.2 - Parque de Coches Motores Motrices Intermedios]]+TDC_InfraMR[[#This Row],[B.03.3 - Parque de Coches Motores Motrices Cabina]]</f>
        <v>0</v>
      </c>
      <c r="AX219" s="1">
        <v>0</v>
      </c>
      <c r="AY219" s="1">
        <v>0</v>
      </c>
      <c r="AZ219" s="1">
        <v>0</v>
      </c>
      <c r="BA219" s="1">
        <v>0</v>
      </c>
      <c r="BB219" s="1">
        <v>0</v>
      </c>
      <c r="BC219" s="1">
        <f>+TDC_InfraMR[[#This Row],[B.04.1 - Parque de Coches Remolcados Clase Unica]]+TDC_InfraMR[[#This Row],[B.04.2 - Parque de Coches Remolcados Clase Unica Furgón]]+TDC_InfraMR[[#This Row],[B.04.3 - Parque de Coches Remolcados Clase Unica Cabina]]+TDC_InfraMR[[#This Row],[B.04.4 - Parque de Coches Remolcados de Larga Distancia (Turista+Pullman)]]+TDC_InfraMR[[#This Row],[B.04.5 - Parque de Coches Remolcados para Servicios Especiales (Cartoneros)]]</f>
        <v>0</v>
      </c>
      <c r="BD219" s="1">
        <v>2</v>
      </c>
      <c r="BE219" s="1">
        <v>0</v>
      </c>
      <c r="BF219" s="16">
        <v>1435</v>
      </c>
    </row>
    <row r="220" spans="1:58">
      <c r="A220" s="1">
        <v>2011</v>
      </c>
      <c r="B220" s="1" t="s">
        <v>117</v>
      </c>
      <c r="C220" s="12">
        <v>0</v>
      </c>
      <c r="D220" s="12">
        <v>0</v>
      </c>
      <c r="E220" s="12">
        <v>0</v>
      </c>
      <c r="F220" s="12">
        <v>15.3</v>
      </c>
      <c r="G220" s="12">
        <f t="shared" si="21"/>
        <v>15.3</v>
      </c>
      <c r="H220" s="12">
        <f>+TDC_InfraMR[[#This Row],[Total Líneas de Explotación ]]</f>
        <v>15.3</v>
      </c>
      <c r="I220" s="12">
        <v>15.3</v>
      </c>
      <c r="J220" s="12">
        <v>0</v>
      </c>
      <c r="K220" s="12">
        <v>0</v>
      </c>
      <c r="L220" s="12">
        <v>30.6</v>
      </c>
      <c r="M220" s="12">
        <v>1.04</v>
      </c>
      <c r="N220" s="12">
        <f>+TDC_InfraMR[[#This Row],[A.03.1 -  Longitud de Vías de Explotación No Electrificadas Troncales y Ramales (vía principal) (km)]]+TDC_InfraMR[[#This Row],[A.04.1 -  Longitud de Vías de Explotación Electrificadas Troncales y Ramales (vía principal) (km)]]</f>
        <v>30.6</v>
      </c>
      <c r="O220" s="12">
        <f>+TDC_InfraMR[[#This Row],[Total Vías (excluido Auxiliares)]]</f>
        <v>30.6</v>
      </c>
      <c r="P220" s="1">
        <v>11</v>
      </c>
      <c r="Q220" s="1">
        <v>0</v>
      </c>
      <c r="R220" s="1">
        <v>0</v>
      </c>
      <c r="S220" s="1">
        <f t="shared" si="18"/>
        <v>11</v>
      </c>
      <c r="T220" s="1">
        <v>0</v>
      </c>
      <c r="U220" s="1">
        <v>36</v>
      </c>
      <c r="V220" s="1">
        <v>0</v>
      </c>
      <c r="W220" s="1">
        <v>0</v>
      </c>
      <c r="X220" s="1">
        <v>0</v>
      </c>
      <c r="Y220" s="1">
        <f t="shared" si="22"/>
        <v>36</v>
      </c>
      <c r="Z220" s="1">
        <v>6</v>
      </c>
      <c r="AA220" s="1">
        <v>2</v>
      </c>
      <c r="AB220" s="1">
        <f>+TDC_InfraMR[[#This Row],[Total Pasos Vehiculares a Nivel]]</f>
        <v>36</v>
      </c>
      <c r="AC220" s="1">
        <f t="shared" si="23"/>
        <v>44</v>
      </c>
      <c r="AD220" s="1">
        <v>0</v>
      </c>
      <c r="AE220" s="1">
        <v>9</v>
      </c>
      <c r="AF220" s="1">
        <v>16</v>
      </c>
      <c r="AG220" s="1">
        <f t="shared" si="24"/>
        <v>25</v>
      </c>
      <c r="AH220" s="13">
        <v>15.3</v>
      </c>
      <c r="AI220" s="13">
        <v>0</v>
      </c>
      <c r="AJ220" s="13">
        <v>0</v>
      </c>
      <c r="AK220" s="13">
        <f t="shared" si="19"/>
        <v>15.3</v>
      </c>
      <c r="AL220" s="1">
        <v>0</v>
      </c>
      <c r="AM220" s="1">
        <v>0</v>
      </c>
      <c r="AN220" s="1">
        <v>0</v>
      </c>
      <c r="AO220" s="1">
        <f t="shared" si="20"/>
        <v>0</v>
      </c>
      <c r="AP220" s="1">
        <v>18</v>
      </c>
      <c r="AQ220" s="1">
        <v>0</v>
      </c>
      <c r="AR220" s="1">
        <v>0</v>
      </c>
      <c r="AS220" s="1">
        <f>+TDC_InfraMR[[#This Row],[B.02.1 - Parque de Coches Eléctricos Motrices]]+TDC_InfraMR[[#This Row],[B.02.2 - Parque de Coches Eléctricos Motrices Remolcados Tipo R]]+TDC_InfraMR[[#This Row],[B.02.3 - Parque de Coches Eléctricos Motrices Tipo R]]</f>
        <v>18</v>
      </c>
      <c r="AT220" s="1">
        <v>0</v>
      </c>
      <c r="AU220" s="1">
        <v>0</v>
      </c>
      <c r="AV220" s="1">
        <v>0</v>
      </c>
      <c r="AW220" s="1">
        <f>+TDC_InfraMR[[#This Row],[B.03.1 - Parque de Coches Motores Motrices Remolcados]]+TDC_InfraMR[[#This Row],[B.03.2 - Parque de Coches Motores Motrices Intermedios]]+TDC_InfraMR[[#This Row],[B.03.3 - Parque de Coches Motores Motrices Cabina]]</f>
        <v>0</v>
      </c>
      <c r="AX220" s="1">
        <v>0</v>
      </c>
      <c r="AY220" s="1">
        <v>0</v>
      </c>
      <c r="AZ220" s="1">
        <v>0</v>
      </c>
      <c r="BA220" s="1">
        <v>0</v>
      </c>
      <c r="BB220" s="1">
        <v>0</v>
      </c>
      <c r="BC220" s="1">
        <f>+TDC_InfraMR[[#This Row],[B.04.1 - Parque de Coches Remolcados Clase Unica]]+TDC_InfraMR[[#This Row],[B.04.2 - Parque de Coches Remolcados Clase Unica Furgón]]+TDC_InfraMR[[#This Row],[B.04.3 - Parque de Coches Remolcados Clase Unica Cabina]]+TDC_InfraMR[[#This Row],[B.04.4 - Parque de Coches Remolcados de Larga Distancia (Turista+Pullman)]]+TDC_InfraMR[[#This Row],[B.04.5 - Parque de Coches Remolcados para Servicios Especiales (Cartoneros)]]</f>
        <v>0</v>
      </c>
      <c r="BD220" s="1">
        <v>2</v>
      </c>
      <c r="BE220" s="1">
        <v>0</v>
      </c>
      <c r="BF220" s="16">
        <v>1435</v>
      </c>
    </row>
    <row r="221" spans="1:58">
      <c r="A221" s="1">
        <v>2011</v>
      </c>
      <c r="B221" s="1" t="s">
        <v>118</v>
      </c>
      <c r="C221" s="12">
        <v>0</v>
      </c>
      <c r="D221" s="12">
        <v>0</v>
      </c>
      <c r="E221" s="12">
        <v>0</v>
      </c>
      <c r="F221" s="12">
        <v>15.3</v>
      </c>
      <c r="G221" s="12">
        <f t="shared" si="21"/>
        <v>15.3</v>
      </c>
      <c r="H221" s="12">
        <f>+TDC_InfraMR[[#This Row],[Total Líneas de Explotación ]]</f>
        <v>15.3</v>
      </c>
      <c r="I221" s="12">
        <v>15.3</v>
      </c>
      <c r="J221" s="12">
        <v>0</v>
      </c>
      <c r="K221" s="12">
        <v>0</v>
      </c>
      <c r="L221" s="12">
        <v>30.6</v>
      </c>
      <c r="M221" s="12">
        <v>1.04</v>
      </c>
      <c r="N221" s="12">
        <f>+TDC_InfraMR[[#This Row],[A.03.1 -  Longitud de Vías de Explotación No Electrificadas Troncales y Ramales (vía principal) (km)]]+TDC_InfraMR[[#This Row],[A.04.1 -  Longitud de Vías de Explotación Electrificadas Troncales y Ramales (vía principal) (km)]]</f>
        <v>30.6</v>
      </c>
      <c r="O221" s="12">
        <f>+TDC_InfraMR[[#This Row],[Total Vías (excluido Auxiliares)]]</f>
        <v>30.6</v>
      </c>
      <c r="P221" s="1">
        <v>11</v>
      </c>
      <c r="Q221" s="1">
        <v>0</v>
      </c>
      <c r="R221" s="1">
        <v>0</v>
      </c>
      <c r="S221" s="1">
        <f t="shared" ref="S221:S284" si="25">SUM(P221:R221)</f>
        <v>11</v>
      </c>
      <c r="T221" s="1">
        <v>0</v>
      </c>
      <c r="U221" s="1">
        <v>36</v>
      </c>
      <c r="V221" s="1">
        <v>0</v>
      </c>
      <c r="W221" s="1">
        <v>0</v>
      </c>
      <c r="X221" s="1">
        <v>0</v>
      </c>
      <c r="Y221" s="1">
        <f t="shared" si="22"/>
        <v>36</v>
      </c>
      <c r="Z221" s="1">
        <v>6</v>
      </c>
      <c r="AA221" s="1">
        <v>2</v>
      </c>
      <c r="AB221" s="1">
        <f>+TDC_InfraMR[[#This Row],[Total Pasos Vehiculares a Nivel]]</f>
        <v>36</v>
      </c>
      <c r="AC221" s="1">
        <f t="shared" si="23"/>
        <v>44</v>
      </c>
      <c r="AD221" s="1">
        <v>0</v>
      </c>
      <c r="AE221" s="1">
        <v>9</v>
      </c>
      <c r="AF221" s="1">
        <v>16</v>
      </c>
      <c r="AG221" s="1">
        <f t="shared" si="24"/>
        <v>25</v>
      </c>
      <c r="AH221" s="13">
        <v>15.3</v>
      </c>
      <c r="AI221" s="13">
        <v>0</v>
      </c>
      <c r="AJ221" s="13">
        <v>0</v>
      </c>
      <c r="AK221" s="13">
        <f t="shared" ref="AK221:AK284" si="26">SUM(AH221:AJ221)</f>
        <v>15.3</v>
      </c>
      <c r="AL221" s="1">
        <v>0</v>
      </c>
      <c r="AM221" s="1">
        <v>0</v>
      </c>
      <c r="AN221" s="1">
        <v>0</v>
      </c>
      <c r="AO221" s="1">
        <f t="shared" ref="AO221:AO284" si="27">SUM(AL221:AN221)</f>
        <v>0</v>
      </c>
      <c r="AP221" s="1">
        <v>18</v>
      </c>
      <c r="AQ221" s="1">
        <v>0</v>
      </c>
      <c r="AR221" s="1">
        <v>0</v>
      </c>
      <c r="AS221" s="1">
        <f>+TDC_InfraMR[[#This Row],[B.02.1 - Parque de Coches Eléctricos Motrices]]+TDC_InfraMR[[#This Row],[B.02.2 - Parque de Coches Eléctricos Motrices Remolcados Tipo R]]+TDC_InfraMR[[#This Row],[B.02.3 - Parque de Coches Eléctricos Motrices Tipo R]]</f>
        <v>18</v>
      </c>
      <c r="AT221" s="1">
        <v>0</v>
      </c>
      <c r="AU221" s="1">
        <v>0</v>
      </c>
      <c r="AV221" s="1">
        <v>0</v>
      </c>
      <c r="AW221" s="1">
        <f>+TDC_InfraMR[[#This Row],[B.03.1 - Parque de Coches Motores Motrices Remolcados]]+TDC_InfraMR[[#This Row],[B.03.2 - Parque de Coches Motores Motrices Intermedios]]+TDC_InfraMR[[#This Row],[B.03.3 - Parque de Coches Motores Motrices Cabina]]</f>
        <v>0</v>
      </c>
      <c r="AX221" s="1">
        <v>0</v>
      </c>
      <c r="AY221" s="1">
        <v>0</v>
      </c>
      <c r="AZ221" s="1">
        <v>0</v>
      </c>
      <c r="BA221" s="1">
        <v>0</v>
      </c>
      <c r="BB221" s="1">
        <v>0</v>
      </c>
      <c r="BC221" s="1">
        <f>+TDC_InfraMR[[#This Row],[B.04.1 - Parque de Coches Remolcados Clase Unica]]+TDC_InfraMR[[#This Row],[B.04.2 - Parque de Coches Remolcados Clase Unica Furgón]]+TDC_InfraMR[[#This Row],[B.04.3 - Parque de Coches Remolcados Clase Unica Cabina]]+TDC_InfraMR[[#This Row],[B.04.4 - Parque de Coches Remolcados de Larga Distancia (Turista+Pullman)]]+TDC_InfraMR[[#This Row],[B.04.5 - Parque de Coches Remolcados para Servicios Especiales (Cartoneros)]]</f>
        <v>0</v>
      </c>
      <c r="BD221" s="1">
        <v>2</v>
      </c>
      <c r="BE221" s="1">
        <v>0</v>
      </c>
      <c r="BF221" s="16">
        <v>1435</v>
      </c>
    </row>
    <row r="222" spans="1:58">
      <c r="A222" s="1">
        <v>2011</v>
      </c>
      <c r="B222" s="1" t="s">
        <v>119</v>
      </c>
      <c r="C222" s="12">
        <v>0</v>
      </c>
      <c r="D222" s="12">
        <v>0</v>
      </c>
      <c r="E222" s="12">
        <v>0</v>
      </c>
      <c r="F222" s="12">
        <v>15.3</v>
      </c>
      <c r="G222" s="12">
        <f t="shared" si="21"/>
        <v>15.3</v>
      </c>
      <c r="H222" s="12">
        <f>+TDC_InfraMR[[#This Row],[Total Líneas de Explotación ]]</f>
        <v>15.3</v>
      </c>
      <c r="I222" s="12">
        <v>15.3</v>
      </c>
      <c r="J222" s="12">
        <v>0</v>
      </c>
      <c r="K222" s="12">
        <v>0</v>
      </c>
      <c r="L222" s="12">
        <v>30.6</v>
      </c>
      <c r="M222" s="12">
        <v>1.04</v>
      </c>
      <c r="N222" s="12">
        <f>+TDC_InfraMR[[#This Row],[A.03.1 -  Longitud de Vías de Explotación No Electrificadas Troncales y Ramales (vía principal) (km)]]+TDC_InfraMR[[#This Row],[A.04.1 -  Longitud de Vías de Explotación Electrificadas Troncales y Ramales (vía principal) (km)]]</f>
        <v>30.6</v>
      </c>
      <c r="O222" s="12">
        <f>+TDC_InfraMR[[#This Row],[Total Vías (excluido Auxiliares)]]</f>
        <v>30.6</v>
      </c>
      <c r="P222" s="1">
        <v>11</v>
      </c>
      <c r="Q222" s="1">
        <v>0</v>
      </c>
      <c r="R222" s="1">
        <v>0</v>
      </c>
      <c r="S222" s="1">
        <f t="shared" si="25"/>
        <v>11</v>
      </c>
      <c r="T222" s="1">
        <v>0</v>
      </c>
      <c r="U222" s="1">
        <v>36</v>
      </c>
      <c r="V222" s="1">
        <v>0</v>
      </c>
      <c r="W222" s="1">
        <v>0</v>
      </c>
      <c r="X222" s="1">
        <v>0</v>
      </c>
      <c r="Y222" s="1">
        <f t="shared" si="22"/>
        <v>36</v>
      </c>
      <c r="Z222" s="1">
        <v>6</v>
      </c>
      <c r="AA222" s="1">
        <v>2</v>
      </c>
      <c r="AB222" s="1">
        <f>+TDC_InfraMR[[#This Row],[Total Pasos Vehiculares a Nivel]]</f>
        <v>36</v>
      </c>
      <c r="AC222" s="1">
        <f t="shared" si="23"/>
        <v>44</v>
      </c>
      <c r="AD222" s="1">
        <v>0</v>
      </c>
      <c r="AE222" s="1">
        <v>9</v>
      </c>
      <c r="AF222" s="1">
        <v>16</v>
      </c>
      <c r="AG222" s="1">
        <f t="shared" si="24"/>
        <v>25</v>
      </c>
      <c r="AH222" s="13">
        <v>15.3</v>
      </c>
      <c r="AI222" s="13">
        <v>0</v>
      </c>
      <c r="AJ222" s="13">
        <v>0</v>
      </c>
      <c r="AK222" s="13">
        <f t="shared" si="26"/>
        <v>15.3</v>
      </c>
      <c r="AL222" s="1">
        <v>0</v>
      </c>
      <c r="AM222" s="1">
        <v>0</v>
      </c>
      <c r="AN222" s="1">
        <v>0</v>
      </c>
      <c r="AO222" s="1">
        <f t="shared" si="27"/>
        <v>0</v>
      </c>
      <c r="AP222" s="1">
        <v>18</v>
      </c>
      <c r="AQ222" s="1">
        <v>0</v>
      </c>
      <c r="AR222" s="1">
        <v>0</v>
      </c>
      <c r="AS222" s="1">
        <f>+TDC_InfraMR[[#This Row],[B.02.1 - Parque de Coches Eléctricos Motrices]]+TDC_InfraMR[[#This Row],[B.02.2 - Parque de Coches Eléctricos Motrices Remolcados Tipo R]]+TDC_InfraMR[[#This Row],[B.02.3 - Parque de Coches Eléctricos Motrices Tipo R]]</f>
        <v>18</v>
      </c>
      <c r="AT222" s="1">
        <v>0</v>
      </c>
      <c r="AU222" s="1">
        <v>0</v>
      </c>
      <c r="AV222" s="1">
        <v>0</v>
      </c>
      <c r="AW222" s="1">
        <f>+TDC_InfraMR[[#This Row],[B.03.1 - Parque de Coches Motores Motrices Remolcados]]+TDC_InfraMR[[#This Row],[B.03.2 - Parque de Coches Motores Motrices Intermedios]]+TDC_InfraMR[[#This Row],[B.03.3 - Parque de Coches Motores Motrices Cabina]]</f>
        <v>0</v>
      </c>
      <c r="AX222" s="1">
        <v>0</v>
      </c>
      <c r="AY222" s="1">
        <v>0</v>
      </c>
      <c r="AZ222" s="1">
        <v>0</v>
      </c>
      <c r="BA222" s="1">
        <v>0</v>
      </c>
      <c r="BB222" s="1">
        <v>0</v>
      </c>
      <c r="BC222" s="1">
        <f>+TDC_InfraMR[[#This Row],[B.04.1 - Parque de Coches Remolcados Clase Unica]]+TDC_InfraMR[[#This Row],[B.04.2 - Parque de Coches Remolcados Clase Unica Furgón]]+TDC_InfraMR[[#This Row],[B.04.3 - Parque de Coches Remolcados Clase Unica Cabina]]+TDC_InfraMR[[#This Row],[B.04.4 - Parque de Coches Remolcados de Larga Distancia (Turista+Pullman)]]+TDC_InfraMR[[#This Row],[B.04.5 - Parque de Coches Remolcados para Servicios Especiales (Cartoneros)]]</f>
        <v>0</v>
      </c>
      <c r="BD222" s="1">
        <v>2</v>
      </c>
      <c r="BE222" s="1">
        <v>0</v>
      </c>
      <c r="BF222" s="16">
        <v>1435</v>
      </c>
    </row>
    <row r="223" spans="1:58">
      <c r="A223" s="1">
        <v>2011</v>
      </c>
      <c r="B223" s="1" t="s">
        <v>120</v>
      </c>
      <c r="C223" s="12">
        <v>0</v>
      </c>
      <c r="D223" s="12">
        <v>0</v>
      </c>
      <c r="E223" s="12">
        <v>0</v>
      </c>
      <c r="F223" s="12">
        <v>15.3</v>
      </c>
      <c r="G223" s="12">
        <f t="shared" si="21"/>
        <v>15.3</v>
      </c>
      <c r="H223" s="12">
        <f>+TDC_InfraMR[[#This Row],[Total Líneas de Explotación ]]</f>
        <v>15.3</v>
      </c>
      <c r="I223" s="12">
        <v>15.3</v>
      </c>
      <c r="J223" s="12">
        <v>0</v>
      </c>
      <c r="K223" s="12">
        <v>0</v>
      </c>
      <c r="L223" s="12">
        <v>30.6</v>
      </c>
      <c r="M223" s="12">
        <v>1.04</v>
      </c>
      <c r="N223" s="12">
        <f>+TDC_InfraMR[[#This Row],[A.03.1 -  Longitud de Vías de Explotación No Electrificadas Troncales y Ramales (vía principal) (km)]]+TDC_InfraMR[[#This Row],[A.04.1 -  Longitud de Vías de Explotación Electrificadas Troncales y Ramales (vía principal) (km)]]</f>
        <v>30.6</v>
      </c>
      <c r="O223" s="12">
        <f>+TDC_InfraMR[[#This Row],[Total Vías (excluido Auxiliares)]]</f>
        <v>30.6</v>
      </c>
      <c r="P223" s="1">
        <v>11</v>
      </c>
      <c r="Q223" s="1">
        <v>0</v>
      </c>
      <c r="R223" s="1">
        <v>0</v>
      </c>
      <c r="S223" s="1">
        <f t="shared" si="25"/>
        <v>11</v>
      </c>
      <c r="T223" s="1">
        <v>0</v>
      </c>
      <c r="U223" s="1">
        <v>36</v>
      </c>
      <c r="V223" s="1">
        <v>0</v>
      </c>
      <c r="W223" s="1">
        <v>0</v>
      </c>
      <c r="X223" s="1">
        <v>0</v>
      </c>
      <c r="Y223" s="1">
        <f t="shared" si="22"/>
        <v>36</v>
      </c>
      <c r="Z223" s="1">
        <v>6</v>
      </c>
      <c r="AA223" s="1">
        <v>2</v>
      </c>
      <c r="AB223" s="1">
        <f>+TDC_InfraMR[[#This Row],[Total Pasos Vehiculares a Nivel]]</f>
        <v>36</v>
      </c>
      <c r="AC223" s="1">
        <f t="shared" si="23"/>
        <v>44</v>
      </c>
      <c r="AD223" s="1">
        <v>0</v>
      </c>
      <c r="AE223" s="1">
        <v>9</v>
      </c>
      <c r="AF223" s="1">
        <v>16</v>
      </c>
      <c r="AG223" s="1">
        <f t="shared" si="24"/>
        <v>25</v>
      </c>
      <c r="AH223" s="13">
        <v>15.3</v>
      </c>
      <c r="AI223" s="13">
        <v>0</v>
      </c>
      <c r="AJ223" s="13">
        <v>0</v>
      </c>
      <c r="AK223" s="13">
        <f t="shared" si="26"/>
        <v>15.3</v>
      </c>
      <c r="AL223" s="1">
        <v>0</v>
      </c>
      <c r="AM223" s="1">
        <v>0</v>
      </c>
      <c r="AN223" s="1">
        <v>0</v>
      </c>
      <c r="AO223" s="1">
        <f t="shared" si="27"/>
        <v>0</v>
      </c>
      <c r="AP223" s="1">
        <v>18</v>
      </c>
      <c r="AQ223" s="1">
        <v>0</v>
      </c>
      <c r="AR223" s="1">
        <v>0</v>
      </c>
      <c r="AS223" s="1">
        <f>+TDC_InfraMR[[#This Row],[B.02.1 - Parque de Coches Eléctricos Motrices]]+TDC_InfraMR[[#This Row],[B.02.2 - Parque de Coches Eléctricos Motrices Remolcados Tipo R]]+TDC_InfraMR[[#This Row],[B.02.3 - Parque de Coches Eléctricos Motrices Tipo R]]</f>
        <v>18</v>
      </c>
      <c r="AT223" s="1">
        <v>0</v>
      </c>
      <c r="AU223" s="1">
        <v>0</v>
      </c>
      <c r="AV223" s="1">
        <v>0</v>
      </c>
      <c r="AW223" s="1">
        <f>+TDC_InfraMR[[#This Row],[B.03.1 - Parque de Coches Motores Motrices Remolcados]]+TDC_InfraMR[[#This Row],[B.03.2 - Parque de Coches Motores Motrices Intermedios]]+TDC_InfraMR[[#This Row],[B.03.3 - Parque de Coches Motores Motrices Cabina]]</f>
        <v>0</v>
      </c>
      <c r="AX223" s="1">
        <v>0</v>
      </c>
      <c r="AY223" s="1">
        <v>0</v>
      </c>
      <c r="AZ223" s="1">
        <v>0</v>
      </c>
      <c r="BA223" s="1">
        <v>0</v>
      </c>
      <c r="BB223" s="1">
        <v>0</v>
      </c>
      <c r="BC223" s="1">
        <f>+TDC_InfraMR[[#This Row],[B.04.1 - Parque de Coches Remolcados Clase Unica]]+TDC_InfraMR[[#This Row],[B.04.2 - Parque de Coches Remolcados Clase Unica Furgón]]+TDC_InfraMR[[#This Row],[B.04.3 - Parque de Coches Remolcados Clase Unica Cabina]]+TDC_InfraMR[[#This Row],[B.04.4 - Parque de Coches Remolcados de Larga Distancia (Turista+Pullman)]]+TDC_InfraMR[[#This Row],[B.04.5 - Parque de Coches Remolcados para Servicios Especiales (Cartoneros)]]</f>
        <v>0</v>
      </c>
      <c r="BD223" s="1">
        <v>2</v>
      </c>
      <c r="BE223" s="1">
        <v>0</v>
      </c>
      <c r="BF223" s="16">
        <v>1435</v>
      </c>
    </row>
    <row r="224" spans="1:58">
      <c r="A224" s="1">
        <v>2011</v>
      </c>
      <c r="B224" s="1" t="s">
        <v>121</v>
      </c>
      <c r="C224" s="12">
        <v>0</v>
      </c>
      <c r="D224" s="12">
        <v>0</v>
      </c>
      <c r="E224" s="12">
        <v>0</v>
      </c>
      <c r="F224" s="12">
        <v>15.3</v>
      </c>
      <c r="G224" s="12">
        <f t="shared" si="21"/>
        <v>15.3</v>
      </c>
      <c r="H224" s="12">
        <f>+TDC_InfraMR[[#This Row],[Total Líneas de Explotación ]]</f>
        <v>15.3</v>
      </c>
      <c r="I224" s="12">
        <v>15.3</v>
      </c>
      <c r="J224" s="12">
        <v>0</v>
      </c>
      <c r="K224" s="12">
        <v>0</v>
      </c>
      <c r="L224" s="12">
        <v>30.6</v>
      </c>
      <c r="M224" s="12">
        <v>1.04</v>
      </c>
      <c r="N224" s="12">
        <f>+TDC_InfraMR[[#This Row],[A.03.1 -  Longitud de Vías de Explotación No Electrificadas Troncales y Ramales (vía principal) (km)]]+TDC_InfraMR[[#This Row],[A.04.1 -  Longitud de Vías de Explotación Electrificadas Troncales y Ramales (vía principal) (km)]]</f>
        <v>30.6</v>
      </c>
      <c r="O224" s="12">
        <f>+TDC_InfraMR[[#This Row],[Total Vías (excluido Auxiliares)]]</f>
        <v>30.6</v>
      </c>
      <c r="P224" s="1">
        <v>11</v>
      </c>
      <c r="Q224" s="1">
        <v>0</v>
      </c>
      <c r="R224" s="1">
        <v>0</v>
      </c>
      <c r="S224" s="1">
        <f t="shared" si="25"/>
        <v>11</v>
      </c>
      <c r="T224" s="1">
        <v>0</v>
      </c>
      <c r="U224" s="1">
        <v>36</v>
      </c>
      <c r="V224" s="1">
        <v>0</v>
      </c>
      <c r="W224" s="1">
        <v>0</v>
      </c>
      <c r="X224" s="1">
        <v>0</v>
      </c>
      <c r="Y224" s="1">
        <f t="shared" si="22"/>
        <v>36</v>
      </c>
      <c r="Z224" s="1">
        <v>6</v>
      </c>
      <c r="AA224" s="1">
        <v>2</v>
      </c>
      <c r="AB224" s="1">
        <f>+TDC_InfraMR[[#This Row],[Total Pasos Vehiculares a Nivel]]</f>
        <v>36</v>
      </c>
      <c r="AC224" s="1">
        <f t="shared" si="23"/>
        <v>44</v>
      </c>
      <c r="AD224" s="1">
        <v>0</v>
      </c>
      <c r="AE224" s="1">
        <v>9</v>
      </c>
      <c r="AF224" s="1">
        <v>16</v>
      </c>
      <c r="AG224" s="1">
        <f t="shared" si="24"/>
        <v>25</v>
      </c>
      <c r="AH224" s="13">
        <v>15.3</v>
      </c>
      <c r="AI224" s="13">
        <v>0</v>
      </c>
      <c r="AJ224" s="13">
        <v>0</v>
      </c>
      <c r="AK224" s="13">
        <f t="shared" si="26"/>
        <v>15.3</v>
      </c>
      <c r="AL224" s="1">
        <v>0</v>
      </c>
      <c r="AM224" s="1">
        <v>0</v>
      </c>
      <c r="AN224" s="1">
        <v>0</v>
      </c>
      <c r="AO224" s="1">
        <f t="shared" si="27"/>
        <v>0</v>
      </c>
      <c r="AP224" s="1">
        <v>18</v>
      </c>
      <c r="AQ224" s="1">
        <v>0</v>
      </c>
      <c r="AR224" s="1">
        <v>0</v>
      </c>
      <c r="AS224" s="1">
        <f>+TDC_InfraMR[[#This Row],[B.02.1 - Parque de Coches Eléctricos Motrices]]+TDC_InfraMR[[#This Row],[B.02.2 - Parque de Coches Eléctricos Motrices Remolcados Tipo R]]+TDC_InfraMR[[#This Row],[B.02.3 - Parque de Coches Eléctricos Motrices Tipo R]]</f>
        <v>18</v>
      </c>
      <c r="AT224" s="1">
        <v>0</v>
      </c>
      <c r="AU224" s="1">
        <v>0</v>
      </c>
      <c r="AV224" s="1">
        <v>0</v>
      </c>
      <c r="AW224" s="1">
        <f>+TDC_InfraMR[[#This Row],[B.03.1 - Parque de Coches Motores Motrices Remolcados]]+TDC_InfraMR[[#This Row],[B.03.2 - Parque de Coches Motores Motrices Intermedios]]+TDC_InfraMR[[#This Row],[B.03.3 - Parque de Coches Motores Motrices Cabina]]</f>
        <v>0</v>
      </c>
      <c r="AX224" s="1">
        <v>0</v>
      </c>
      <c r="AY224" s="1">
        <v>0</v>
      </c>
      <c r="AZ224" s="1">
        <v>0</v>
      </c>
      <c r="BA224" s="1">
        <v>0</v>
      </c>
      <c r="BB224" s="1">
        <v>0</v>
      </c>
      <c r="BC224" s="1">
        <f>+TDC_InfraMR[[#This Row],[B.04.1 - Parque de Coches Remolcados Clase Unica]]+TDC_InfraMR[[#This Row],[B.04.2 - Parque de Coches Remolcados Clase Unica Furgón]]+TDC_InfraMR[[#This Row],[B.04.3 - Parque de Coches Remolcados Clase Unica Cabina]]+TDC_InfraMR[[#This Row],[B.04.4 - Parque de Coches Remolcados de Larga Distancia (Turista+Pullman)]]+TDC_InfraMR[[#This Row],[B.04.5 - Parque de Coches Remolcados para Servicios Especiales (Cartoneros)]]</f>
        <v>0</v>
      </c>
      <c r="BD224" s="1">
        <v>2</v>
      </c>
      <c r="BE224" s="1">
        <v>0</v>
      </c>
      <c r="BF224" s="16">
        <v>1435</v>
      </c>
    </row>
    <row r="225" spans="1:58">
      <c r="A225" s="1">
        <v>2011</v>
      </c>
      <c r="B225" s="1" t="s">
        <v>122</v>
      </c>
      <c r="C225" s="12">
        <v>0</v>
      </c>
      <c r="D225" s="12">
        <v>0</v>
      </c>
      <c r="E225" s="12">
        <v>0</v>
      </c>
      <c r="F225" s="12">
        <v>15.3</v>
      </c>
      <c r="G225" s="12">
        <f t="shared" si="21"/>
        <v>15.3</v>
      </c>
      <c r="H225" s="12">
        <f>+TDC_InfraMR[[#This Row],[Total Líneas de Explotación ]]</f>
        <v>15.3</v>
      </c>
      <c r="I225" s="12">
        <v>15.3</v>
      </c>
      <c r="J225" s="12">
        <v>0</v>
      </c>
      <c r="K225" s="12">
        <v>0</v>
      </c>
      <c r="L225" s="12">
        <v>30.6</v>
      </c>
      <c r="M225" s="12">
        <v>1.04</v>
      </c>
      <c r="N225" s="12">
        <f>+TDC_InfraMR[[#This Row],[A.03.1 -  Longitud de Vías de Explotación No Electrificadas Troncales y Ramales (vía principal) (km)]]+TDC_InfraMR[[#This Row],[A.04.1 -  Longitud de Vías de Explotación Electrificadas Troncales y Ramales (vía principal) (km)]]</f>
        <v>30.6</v>
      </c>
      <c r="O225" s="12">
        <f>+TDC_InfraMR[[#This Row],[Total Vías (excluido Auxiliares)]]</f>
        <v>30.6</v>
      </c>
      <c r="P225" s="1">
        <v>11</v>
      </c>
      <c r="Q225" s="1">
        <v>0</v>
      </c>
      <c r="R225" s="1">
        <v>0</v>
      </c>
      <c r="S225" s="1">
        <f t="shared" si="25"/>
        <v>11</v>
      </c>
      <c r="T225" s="1">
        <v>0</v>
      </c>
      <c r="U225" s="1">
        <v>36</v>
      </c>
      <c r="V225" s="1">
        <v>0</v>
      </c>
      <c r="W225" s="1">
        <v>0</v>
      </c>
      <c r="X225" s="1">
        <v>0</v>
      </c>
      <c r="Y225" s="1">
        <f t="shared" si="22"/>
        <v>36</v>
      </c>
      <c r="Z225" s="1">
        <v>6</v>
      </c>
      <c r="AA225" s="1">
        <v>2</v>
      </c>
      <c r="AB225" s="1">
        <f>+TDC_InfraMR[[#This Row],[Total Pasos Vehiculares a Nivel]]</f>
        <v>36</v>
      </c>
      <c r="AC225" s="1">
        <f t="shared" si="23"/>
        <v>44</v>
      </c>
      <c r="AD225" s="1">
        <v>0</v>
      </c>
      <c r="AE225" s="1">
        <v>9</v>
      </c>
      <c r="AF225" s="1">
        <v>16</v>
      </c>
      <c r="AG225" s="1">
        <f t="shared" si="24"/>
        <v>25</v>
      </c>
      <c r="AH225" s="13">
        <v>15.3</v>
      </c>
      <c r="AI225" s="13">
        <v>0</v>
      </c>
      <c r="AJ225" s="13">
        <v>0</v>
      </c>
      <c r="AK225" s="13">
        <f t="shared" si="26"/>
        <v>15.3</v>
      </c>
      <c r="AL225" s="1">
        <v>0</v>
      </c>
      <c r="AM225" s="1">
        <v>0</v>
      </c>
      <c r="AN225" s="1">
        <v>0</v>
      </c>
      <c r="AO225" s="1">
        <f t="shared" si="27"/>
        <v>0</v>
      </c>
      <c r="AP225" s="1">
        <v>18</v>
      </c>
      <c r="AQ225" s="1">
        <v>0</v>
      </c>
      <c r="AR225" s="1">
        <v>0</v>
      </c>
      <c r="AS225" s="1">
        <f>+TDC_InfraMR[[#This Row],[B.02.1 - Parque de Coches Eléctricos Motrices]]+TDC_InfraMR[[#This Row],[B.02.2 - Parque de Coches Eléctricos Motrices Remolcados Tipo R]]+TDC_InfraMR[[#This Row],[B.02.3 - Parque de Coches Eléctricos Motrices Tipo R]]</f>
        <v>18</v>
      </c>
      <c r="AT225" s="1">
        <v>0</v>
      </c>
      <c r="AU225" s="1">
        <v>0</v>
      </c>
      <c r="AV225" s="1">
        <v>0</v>
      </c>
      <c r="AW225" s="1">
        <f>+TDC_InfraMR[[#This Row],[B.03.1 - Parque de Coches Motores Motrices Remolcados]]+TDC_InfraMR[[#This Row],[B.03.2 - Parque de Coches Motores Motrices Intermedios]]+TDC_InfraMR[[#This Row],[B.03.3 - Parque de Coches Motores Motrices Cabina]]</f>
        <v>0</v>
      </c>
      <c r="AX225" s="1">
        <v>0</v>
      </c>
      <c r="AY225" s="1">
        <v>0</v>
      </c>
      <c r="AZ225" s="1">
        <v>0</v>
      </c>
      <c r="BA225" s="1">
        <v>0</v>
      </c>
      <c r="BB225" s="1">
        <v>0</v>
      </c>
      <c r="BC225" s="1">
        <f>+TDC_InfraMR[[#This Row],[B.04.1 - Parque de Coches Remolcados Clase Unica]]+TDC_InfraMR[[#This Row],[B.04.2 - Parque de Coches Remolcados Clase Unica Furgón]]+TDC_InfraMR[[#This Row],[B.04.3 - Parque de Coches Remolcados Clase Unica Cabina]]+TDC_InfraMR[[#This Row],[B.04.4 - Parque de Coches Remolcados de Larga Distancia (Turista+Pullman)]]+TDC_InfraMR[[#This Row],[B.04.5 - Parque de Coches Remolcados para Servicios Especiales (Cartoneros)]]</f>
        <v>0</v>
      </c>
      <c r="BD225" s="1">
        <v>2</v>
      </c>
      <c r="BE225" s="1">
        <v>0</v>
      </c>
      <c r="BF225" s="16">
        <v>1435</v>
      </c>
    </row>
    <row r="226" spans="1:58">
      <c r="A226" s="1">
        <v>2011</v>
      </c>
      <c r="B226" s="1" t="s">
        <v>123</v>
      </c>
      <c r="C226" s="12">
        <v>0</v>
      </c>
      <c r="D226" s="12">
        <v>0</v>
      </c>
      <c r="E226" s="12">
        <v>0</v>
      </c>
      <c r="F226" s="12">
        <v>15.3</v>
      </c>
      <c r="G226" s="12">
        <f t="shared" si="21"/>
        <v>15.3</v>
      </c>
      <c r="H226" s="12">
        <f>+TDC_InfraMR[[#This Row],[Total Líneas de Explotación ]]</f>
        <v>15.3</v>
      </c>
      <c r="I226" s="12">
        <v>15.3</v>
      </c>
      <c r="J226" s="12">
        <v>0</v>
      </c>
      <c r="K226" s="12">
        <v>0</v>
      </c>
      <c r="L226" s="12">
        <v>30.6</v>
      </c>
      <c r="M226" s="12">
        <v>1.04</v>
      </c>
      <c r="N226" s="12">
        <f>+TDC_InfraMR[[#This Row],[A.03.1 -  Longitud de Vías de Explotación No Electrificadas Troncales y Ramales (vía principal) (km)]]+TDC_InfraMR[[#This Row],[A.04.1 -  Longitud de Vías de Explotación Electrificadas Troncales y Ramales (vía principal) (km)]]</f>
        <v>30.6</v>
      </c>
      <c r="O226" s="12">
        <f>+TDC_InfraMR[[#This Row],[Total Vías (excluido Auxiliares)]]</f>
        <v>30.6</v>
      </c>
      <c r="P226" s="1">
        <v>11</v>
      </c>
      <c r="Q226" s="1">
        <v>0</v>
      </c>
      <c r="R226" s="1">
        <v>0</v>
      </c>
      <c r="S226" s="1">
        <f t="shared" si="25"/>
        <v>11</v>
      </c>
      <c r="T226" s="1">
        <v>0</v>
      </c>
      <c r="U226" s="1">
        <v>36</v>
      </c>
      <c r="V226" s="1">
        <v>0</v>
      </c>
      <c r="W226" s="1">
        <v>0</v>
      </c>
      <c r="X226" s="1">
        <v>0</v>
      </c>
      <c r="Y226" s="1">
        <f t="shared" si="22"/>
        <v>36</v>
      </c>
      <c r="Z226" s="1">
        <v>6</v>
      </c>
      <c r="AA226" s="1">
        <v>2</v>
      </c>
      <c r="AB226" s="1">
        <f>+TDC_InfraMR[[#This Row],[Total Pasos Vehiculares a Nivel]]</f>
        <v>36</v>
      </c>
      <c r="AC226" s="1">
        <f t="shared" si="23"/>
        <v>44</v>
      </c>
      <c r="AD226" s="1">
        <v>0</v>
      </c>
      <c r="AE226" s="1">
        <v>9</v>
      </c>
      <c r="AF226" s="1">
        <v>16</v>
      </c>
      <c r="AG226" s="1">
        <f t="shared" si="24"/>
        <v>25</v>
      </c>
      <c r="AH226" s="13">
        <v>15.3</v>
      </c>
      <c r="AI226" s="13">
        <v>0</v>
      </c>
      <c r="AJ226" s="13">
        <v>0</v>
      </c>
      <c r="AK226" s="13">
        <f t="shared" si="26"/>
        <v>15.3</v>
      </c>
      <c r="AL226" s="1">
        <v>0</v>
      </c>
      <c r="AM226" s="1">
        <v>0</v>
      </c>
      <c r="AN226" s="1">
        <v>0</v>
      </c>
      <c r="AO226" s="1">
        <f t="shared" si="27"/>
        <v>0</v>
      </c>
      <c r="AP226" s="1">
        <v>18</v>
      </c>
      <c r="AQ226" s="1">
        <v>0</v>
      </c>
      <c r="AR226" s="1">
        <v>0</v>
      </c>
      <c r="AS226" s="1">
        <f>+TDC_InfraMR[[#This Row],[B.02.1 - Parque de Coches Eléctricos Motrices]]+TDC_InfraMR[[#This Row],[B.02.2 - Parque de Coches Eléctricos Motrices Remolcados Tipo R]]+TDC_InfraMR[[#This Row],[B.02.3 - Parque de Coches Eléctricos Motrices Tipo R]]</f>
        <v>18</v>
      </c>
      <c r="AT226" s="1">
        <v>0</v>
      </c>
      <c r="AU226" s="1">
        <v>0</v>
      </c>
      <c r="AV226" s="1">
        <v>0</v>
      </c>
      <c r="AW226" s="1">
        <f>+TDC_InfraMR[[#This Row],[B.03.1 - Parque de Coches Motores Motrices Remolcados]]+TDC_InfraMR[[#This Row],[B.03.2 - Parque de Coches Motores Motrices Intermedios]]+TDC_InfraMR[[#This Row],[B.03.3 - Parque de Coches Motores Motrices Cabina]]</f>
        <v>0</v>
      </c>
      <c r="AX226" s="1">
        <v>0</v>
      </c>
      <c r="AY226" s="1">
        <v>0</v>
      </c>
      <c r="AZ226" s="1">
        <v>0</v>
      </c>
      <c r="BA226" s="1">
        <v>0</v>
      </c>
      <c r="BB226" s="1">
        <v>0</v>
      </c>
      <c r="BC226" s="1">
        <f>+TDC_InfraMR[[#This Row],[B.04.1 - Parque de Coches Remolcados Clase Unica]]+TDC_InfraMR[[#This Row],[B.04.2 - Parque de Coches Remolcados Clase Unica Furgón]]+TDC_InfraMR[[#This Row],[B.04.3 - Parque de Coches Remolcados Clase Unica Cabina]]+TDC_InfraMR[[#This Row],[B.04.4 - Parque de Coches Remolcados de Larga Distancia (Turista+Pullman)]]+TDC_InfraMR[[#This Row],[B.04.5 - Parque de Coches Remolcados para Servicios Especiales (Cartoneros)]]</f>
        <v>0</v>
      </c>
      <c r="BD226" s="1">
        <v>2</v>
      </c>
      <c r="BE226" s="1">
        <v>0</v>
      </c>
      <c r="BF226" s="16">
        <v>1435</v>
      </c>
    </row>
    <row r="227" spans="1:58">
      <c r="A227" s="1">
        <v>2011</v>
      </c>
      <c r="B227" s="1" t="s">
        <v>124</v>
      </c>
      <c r="C227" s="12">
        <v>0</v>
      </c>
      <c r="D227" s="12">
        <v>0</v>
      </c>
      <c r="E227" s="12">
        <v>0</v>
      </c>
      <c r="F227" s="12">
        <v>15.3</v>
      </c>
      <c r="G227" s="12">
        <f t="shared" si="21"/>
        <v>15.3</v>
      </c>
      <c r="H227" s="12">
        <f>+TDC_InfraMR[[#This Row],[Total Líneas de Explotación ]]</f>
        <v>15.3</v>
      </c>
      <c r="I227" s="12">
        <v>15.3</v>
      </c>
      <c r="J227" s="12">
        <v>0</v>
      </c>
      <c r="K227" s="12">
        <v>0</v>
      </c>
      <c r="L227" s="12">
        <v>30.6</v>
      </c>
      <c r="M227" s="12">
        <v>1.04</v>
      </c>
      <c r="N227" s="12">
        <f>+TDC_InfraMR[[#This Row],[A.03.1 -  Longitud de Vías de Explotación No Electrificadas Troncales y Ramales (vía principal) (km)]]+TDC_InfraMR[[#This Row],[A.04.1 -  Longitud de Vías de Explotación Electrificadas Troncales y Ramales (vía principal) (km)]]</f>
        <v>30.6</v>
      </c>
      <c r="O227" s="12">
        <f>+TDC_InfraMR[[#This Row],[Total Vías (excluido Auxiliares)]]</f>
        <v>30.6</v>
      </c>
      <c r="P227" s="1">
        <v>11</v>
      </c>
      <c r="Q227" s="1">
        <v>0</v>
      </c>
      <c r="R227" s="1">
        <v>0</v>
      </c>
      <c r="S227" s="1">
        <f t="shared" si="25"/>
        <v>11</v>
      </c>
      <c r="T227" s="1">
        <v>0</v>
      </c>
      <c r="U227" s="1">
        <v>36</v>
      </c>
      <c r="V227" s="1">
        <v>0</v>
      </c>
      <c r="W227" s="1">
        <v>0</v>
      </c>
      <c r="X227" s="1">
        <v>0</v>
      </c>
      <c r="Y227" s="1">
        <f t="shared" si="22"/>
        <v>36</v>
      </c>
      <c r="Z227" s="1">
        <v>6</v>
      </c>
      <c r="AA227" s="1">
        <v>2</v>
      </c>
      <c r="AB227" s="1">
        <f>+TDC_InfraMR[[#This Row],[Total Pasos Vehiculares a Nivel]]</f>
        <v>36</v>
      </c>
      <c r="AC227" s="1">
        <f t="shared" si="23"/>
        <v>44</v>
      </c>
      <c r="AD227" s="1">
        <v>0</v>
      </c>
      <c r="AE227" s="1">
        <v>9</v>
      </c>
      <c r="AF227" s="1">
        <v>16</v>
      </c>
      <c r="AG227" s="1">
        <f t="shared" si="24"/>
        <v>25</v>
      </c>
      <c r="AH227" s="13">
        <v>15.3</v>
      </c>
      <c r="AI227" s="13">
        <v>0</v>
      </c>
      <c r="AJ227" s="13">
        <v>0</v>
      </c>
      <c r="AK227" s="13">
        <f t="shared" si="26"/>
        <v>15.3</v>
      </c>
      <c r="AL227" s="1">
        <v>0</v>
      </c>
      <c r="AM227" s="1">
        <v>0</v>
      </c>
      <c r="AN227" s="1">
        <v>0</v>
      </c>
      <c r="AO227" s="1">
        <f t="shared" si="27"/>
        <v>0</v>
      </c>
      <c r="AP227" s="1">
        <v>18</v>
      </c>
      <c r="AQ227" s="1">
        <v>0</v>
      </c>
      <c r="AR227" s="1">
        <v>0</v>
      </c>
      <c r="AS227" s="1">
        <f>+TDC_InfraMR[[#This Row],[B.02.1 - Parque de Coches Eléctricos Motrices]]+TDC_InfraMR[[#This Row],[B.02.2 - Parque de Coches Eléctricos Motrices Remolcados Tipo R]]+TDC_InfraMR[[#This Row],[B.02.3 - Parque de Coches Eléctricos Motrices Tipo R]]</f>
        <v>18</v>
      </c>
      <c r="AT227" s="1">
        <v>0</v>
      </c>
      <c r="AU227" s="1">
        <v>0</v>
      </c>
      <c r="AV227" s="1">
        <v>0</v>
      </c>
      <c r="AW227" s="1">
        <f>+TDC_InfraMR[[#This Row],[B.03.1 - Parque de Coches Motores Motrices Remolcados]]+TDC_InfraMR[[#This Row],[B.03.2 - Parque de Coches Motores Motrices Intermedios]]+TDC_InfraMR[[#This Row],[B.03.3 - Parque de Coches Motores Motrices Cabina]]</f>
        <v>0</v>
      </c>
      <c r="AX227" s="1">
        <v>0</v>
      </c>
      <c r="AY227" s="1">
        <v>0</v>
      </c>
      <c r="AZ227" s="1">
        <v>0</v>
      </c>
      <c r="BA227" s="1">
        <v>0</v>
      </c>
      <c r="BB227" s="1">
        <v>0</v>
      </c>
      <c r="BC227" s="1">
        <f>+TDC_InfraMR[[#This Row],[B.04.1 - Parque de Coches Remolcados Clase Unica]]+TDC_InfraMR[[#This Row],[B.04.2 - Parque de Coches Remolcados Clase Unica Furgón]]+TDC_InfraMR[[#This Row],[B.04.3 - Parque de Coches Remolcados Clase Unica Cabina]]+TDC_InfraMR[[#This Row],[B.04.4 - Parque de Coches Remolcados de Larga Distancia (Turista+Pullman)]]+TDC_InfraMR[[#This Row],[B.04.5 - Parque de Coches Remolcados para Servicios Especiales (Cartoneros)]]</f>
        <v>0</v>
      </c>
      <c r="BD227" s="1">
        <v>2</v>
      </c>
      <c r="BE227" s="1">
        <v>0</v>
      </c>
      <c r="BF227" s="16">
        <v>1435</v>
      </c>
    </row>
    <row r="228" spans="1:58">
      <c r="A228" s="1">
        <v>2011</v>
      </c>
      <c r="B228" s="1" t="s">
        <v>125</v>
      </c>
      <c r="C228" s="12">
        <v>0</v>
      </c>
      <c r="D228" s="12">
        <v>0</v>
      </c>
      <c r="E228" s="12">
        <v>0</v>
      </c>
      <c r="F228" s="12">
        <v>15.3</v>
      </c>
      <c r="G228" s="12">
        <f t="shared" si="21"/>
        <v>15.3</v>
      </c>
      <c r="H228" s="12">
        <f>+TDC_InfraMR[[#This Row],[Total Líneas de Explotación ]]</f>
        <v>15.3</v>
      </c>
      <c r="I228" s="12">
        <v>15.3</v>
      </c>
      <c r="J228" s="12">
        <v>0</v>
      </c>
      <c r="K228" s="12">
        <v>0</v>
      </c>
      <c r="L228" s="12">
        <v>30.6</v>
      </c>
      <c r="M228" s="12">
        <v>1.04</v>
      </c>
      <c r="N228" s="12">
        <f>+TDC_InfraMR[[#This Row],[A.03.1 -  Longitud de Vías de Explotación No Electrificadas Troncales y Ramales (vía principal) (km)]]+TDC_InfraMR[[#This Row],[A.04.1 -  Longitud de Vías de Explotación Electrificadas Troncales y Ramales (vía principal) (km)]]</f>
        <v>30.6</v>
      </c>
      <c r="O228" s="12">
        <f>+TDC_InfraMR[[#This Row],[Total Vías (excluido Auxiliares)]]</f>
        <v>30.6</v>
      </c>
      <c r="P228" s="1">
        <v>11</v>
      </c>
      <c r="Q228" s="1">
        <v>0</v>
      </c>
      <c r="R228" s="1">
        <v>0</v>
      </c>
      <c r="S228" s="1">
        <f t="shared" si="25"/>
        <v>11</v>
      </c>
      <c r="T228" s="1">
        <v>0</v>
      </c>
      <c r="U228" s="1">
        <v>36</v>
      </c>
      <c r="V228" s="1">
        <v>0</v>
      </c>
      <c r="W228" s="1">
        <v>0</v>
      </c>
      <c r="X228" s="1">
        <v>0</v>
      </c>
      <c r="Y228" s="1">
        <f t="shared" si="22"/>
        <v>36</v>
      </c>
      <c r="Z228" s="1">
        <v>6</v>
      </c>
      <c r="AA228" s="1">
        <v>2</v>
      </c>
      <c r="AB228" s="1">
        <f>+TDC_InfraMR[[#This Row],[Total Pasos Vehiculares a Nivel]]</f>
        <v>36</v>
      </c>
      <c r="AC228" s="1">
        <f t="shared" si="23"/>
        <v>44</v>
      </c>
      <c r="AD228" s="1">
        <v>0</v>
      </c>
      <c r="AE228" s="1">
        <v>9</v>
      </c>
      <c r="AF228" s="1">
        <v>16</v>
      </c>
      <c r="AG228" s="1">
        <f t="shared" si="24"/>
        <v>25</v>
      </c>
      <c r="AH228" s="13">
        <v>15.3</v>
      </c>
      <c r="AI228" s="13">
        <v>0</v>
      </c>
      <c r="AJ228" s="13">
        <v>0</v>
      </c>
      <c r="AK228" s="13">
        <f t="shared" si="26"/>
        <v>15.3</v>
      </c>
      <c r="AL228" s="1">
        <v>0</v>
      </c>
      <c r="AM228" s="1">
        <v>0</v>
      </c>
      <c r="AN228" s="1">
        <v>0</v>
      </c>
      <c r="AO228" s="1">
        <f t="shared" si="27"/>
        <v>0</v>
      </c>
      <c r="AP228" s="1">
        <v>18</v>
      </c>
      <c r="AQ228" s="1">
        <v>0</v>
      </c>
      <c r="AR228" s="1">
        <v>0</v>
      </c>
      <c r="AS228" s="1">
        <f>+TDC_InfraMR[[#This Row],[B.02.1 - Parque de Coches Eléctricos Motrices]]+TDC_InfraMR[[#This Row],[B.02.2 - Parque de Coches Eléctricos Motrices Remolcados Tipo R]]+TDC_InfraMR[[#This Row],[B.02.3 - Parque de Coches Eléctricos Motrices Tipo R]]</f>
        <v>18</v>
      </c>
      <c r="AT228" s="1">
        <v>0</v>
      </c>
      <c r="AU228" s="1">
        <v>0</v>
      </c>
      <c r="AV228" s="1">
        <v>0</v>
      </c>
      <c r="AW228" s="1">
        <f>+TDC_InfraMR[[#This Row],[B.03.1 - Parque de Coches Motores Motrices Remolcados]]+TDC_InfraMR[[#This Row],[B.03.2 - Parque de Coches Motores Motrices Intermedios]]+TDC_InfraMR[[#This Row],[B.03.3 - Parque de Coches Motores Motrices Cabina]]</f>
        <v>0</v>
      </c>
      <c r="AX228" s="1">
        <v>0</v>
      </c>
      <c r="AY228" s="1">
        <v>0</v>
      </c>
      <c r="AZ228" s="1">
        <v>0</v>
      </c>
      <c r="BA228" s="1">
        <v>0</v>
      </c>
      <c r="BB228" s="1">
        <v>0</v>
      </c>
      <c r="BC228" s="1">
        <f>+TDC_InfraMR[[#This Row],[B.04.1 - Parque de Coches Remolcados Clase Unica]]+TDC_InfraMR[[#This Row],[B.04.2 - Parque de Coches Remolcados Clase Unica Furgón]]+TDC_InfraMR[[#This Row],[B.04.3 - Parque de Coches Remolcados Clase Unica Cabina]]+TDC_InfraMR[[#This Row],[B.04.4 - Parque de Coches Remolcados de Larga Distancia (Turista+Pullman)]]+TDC_InfraMR[[#This Row],[B.04.5 - Parque de Coches Remolcados para Servicios Especiales (Cartoneros)]]</f>
        <v>0</v>
      </c>
      <c r="BD228" s="1">
        <v>2</v>
      </c>
      <c r="BE228" s="1">
        <v>0</v>
      </c>
      <c r="BF228" s="16">
        <v>1435</v>
      </c>
    </row>
    <row r="229" spans="1:58">
      <c r="A229" s="1">
        <v>2011</v>
      </c>
      <c r="B229" s="1" t="s">
        <v>126</v>
      </c>
      <c r="C229" s="12">
        <v>0</v>
      </c>
      <c r="D229" s="12">
        <v>0</v>
      </c>
      <c r="E229" s="12">
        <v>0</v>
      </c>
      <c r="F229" s="12">
        <v>15.3</v>
      </c>
      <c r="G229" s="12">
        <f t="shared" si="21"/>
        <v>15.3</v>
      </c>
      <c r="H229" s="12">
        <f>+TDC_InfraMR[[#This Row],[Total Líneas de Explotación ]]</f>
        <v>15.3</v>
      </c>
      <c r="I229" s="12">
        <v>15.3</v>
      </c>
      <c r="J229" s="12">
        <v>0</v>
      </c>
      <c r="K229" s="12">
        <v>0</v>
      </c>
      <c r="L229" s="12">
        <v>30.6</v>
      </c>
      <c r="M229" s="12">
        <v>1.04</v>
      </c>
      <c r="N229" s="12">
        <f>+TDC_InfraMR[[#This Row],[A.03.1 -  Longitud de Vías de Explotación No Electrificadas Troncales y Ramales (vía principal) (km)]]+TDC_InfraMR[[#This Row],[A.04.1 -  Longitud de Vías de Explotación Electrificadas Troncales y Ramales (vía principal) (km)]]</f>
        <v>30.6</v>
      </c>
      <c r="O229" s="12">
        <f>+TDC_InfraMR[[#This Row],[Total Vías (excluido Auxiliares)]]</f>
        <v>30.6</v>
      </c>
      <c r="P229" s="1">
        <v>11</v>
      </c>
      <c r="Q229" s="1">
        <v>0</v>
      </c>
      <c r="R229" s="1">
        <v>0</v>
      </c>
      <c r="S229" s="1">
        <f t="shared" si="25"/>
        <v>11</v>
      </c>
      <c r="T229" s="1">
        <v>0</v>
      </c>
      <c r="U229" s="1">
        <v>36</v>
      </c>
      <c r="V229" s="1">
        <v>0</v>
      </c>
      <c r="W229" s="1">
        <v>0</v>
      </c>
      <c r="X229" s="1">
        <v>0</v>
      </c>
      <c r="Y229" s="1">
        <f t="shared" si="22"/>
        <v>36</v>
      </c>
      <c r="Z229" s="1">
        <v>6</v>
      </c>
      <c r="AA229" s="1">
        <v>2</v>
      </c>
      <c r="AB229" s="1">
        <f>+TDC_InfraMR[[#This Row],[Total Pasos Vehiculares a Nivel]]</f>
        <v>36</v>
      </c>
      <c r="AC229" s="1">
        <f t="shared" si="23"/>
        <v>44</v>
      </c>
      <c r="AD229" s="1">
        <v>0</v>
      </c>
      <c r="AE229" s="1">
        <v>9</v>
      </c>
      <c r="AF229" s="1">
        <v>16</v>
      </c>
      <c r="AG229" s="1">
        <f t="shared" si="24"/>
        <v>25</v>
      </c>
      <c r="AH229" s="13">
        <v>15.3</v>
      </c>
      <c r="AI229" s="13">
        <v>0</v>
      </c>
      <c r="AJ229" s="13">
        <v>0</v>
      </c>
      <c r="AK229" s="13">
        <f t="shared" si="26"/>
        <v>15.3</v>
      </c>
      <c r="AL229" s="1">
        <v>0</v>
      </c>
      <c r="AM229" s="1">
        <v>0</v>
      </c>
      <c r="AN229" s="1">
        <v>0</v>
      </c>
      <c r="AO229" s="1">
        <f t="shared" si="27"/>
        <v>0</v>
      </c>
      <c r="AP229" s="1">
        <v>18</v>
      </c>
      <c r="AQ229" s="1">
        <v>0</v>
      </c>
      <c r="AR229" s="1">
        <v>0</v>
      </c>
      <c r="AS229" s="1">
        <f>+TDC_InfraMR[[#This Row],[B.02.1 - Parque de Coches Eléctricos Motrices]]+TDC_InfraMR[[#This Row],[B.02.2 - Parque de Coches Eléctricos Motrices Remolcados Tipo R]]+TDC_InfraMR[[#This Row],[B.02.3 - Parque de Coches Eléctricos Motrices Tipo R]]</f>
        <v>18</v>
      </c>
      <c r="AT229" s="1">
        <v>0</v>
      </c>
      <c r="AU229" s="1">
        <v>0</v>
      </c>
      <c r="AV229" s="1">
        <v>0</v>
      </c>
      <c r="AW229" s="1">
        <f>+TDC_InfraMR[[#This Row],[B.03.1 - Parque de Coches Motores Motrices Remolcados]]+TDC_InfraMR[[#This Row],[B.03.2 - Parque de Coches Motores Motrices Intermedios]]+TDC_InfraMR[[#This Row],[B.03.3 - Parque de Coches Motores Motrices Cabina]]</f>
        <v>0</v>
      </c>
      <c r="AX229" s="1">
        <v>0</v>
      </c>
      <c r="AY229" s="1">
        <v>0</v>
      </c>
      <c r="AZ229" s="1">
        <v>0</v>
      </c>
      <c r="BA229" s="1">
        <v>0</v>
      </c>
      <c r="BB229" s="1">
        <v>0</v>
      </c>
      <c r="BC229" s="1">
        <f>+TDC_InfraMR[[#This Row],[B.04.1 - Parque de Coches Remolcados Clase Unica]]+TDC_InfraMR[[#This Row],[B.04.2 - Parque de Coches Remolcados Clase Unica Furgón]]+TDC_InfraMR[[#This Row],[B.04.3 - Parque de Coches Remolcados Clase Unica Cabina]]+TDC_InfraMR[[#This Row],[B.04.4 - Parque de Coches Remolcados de Larga Distancia (Turista+Pullman)]]+TDC_InfraMR[[#This Row],[B.04.5 - Parque de Coches Remolcados para Servicios Especiales (Cartoneros)]]</f>
        <v>0</v>
      </c>
      <c r="BD229" s="1">
        <v>2</v>
      </c>
      <c r="BE229" s="1">
        <v>0</v>
      </c>
      <c r="BF229" s="16">
        <v>1435</v>
      </c>
    </row>
    <row r="230" spans="1:58">
      <c r="A230" s="1">
        <v>2012</v>
      </c>
      <c r="B230" s="1" t="s">
        <v>115</v>
      </c>
      <c r="C230" s="12">
        <v>0</v>
      </c>
      <c r="D230" s="12">
        <v>0</v>
      </c>
      <c r="E230" s="12">
        <v>0</v>
      </c>
      <c r="F230" s="12">
        <v>15.3</v>
      </c>
      <c r="G230" s="12">
        <f t="shared" si="21"/>
        <v>15.3</v>
      </c>
      <c r="H230" s="12">
        <f>+TDC_InfraMR[[#This Row],[Total Líneas de Explotación ]]</f>
        <v>15.3</v>
      </c>
      <c r="I230" s="12">
        <v>15.3</v>
      </c>
      <c r="J230" s="12">
        <v>0</v>
      </c>
      <c r="K230" s="12">
        <v>0</v>
      </c>
      <c r="L230" s="12">
        <v>30.6</v>
      </c>
      <c r="M230" s="12">
        <v>1.04</v>
      </c>
      <c r="N230" s="12">
        <f>+TDC_InfraMR[[#This Row],[A.03.1 -  Longitud de Vías de Explotación No Electrificadas Troncales y Ramales (vía principal) (km)]]+TDC_InfraMR[[#This Row],[A.04.1 -  Longitud de Vías de Explotación Electrificadas Troncales y Ramales (vía principal) (km)]]</f>
        <v>30.6</v>
      </c>
      <c r="O230" s="12">
        <f>+TDC_InfraMR[[#This Row],[Total Vías (excluido Auxiliares)]]</f>
        <v>30.6</v>
      </c>
      <c r="P230" s="1">
        <v>11</v>
      </c>
      <c r="Q230" s="1">
        <v>0</v>
      </c>
      <c r="R230" s="1">
        <v>0</v>
      </c>
      <c r="S230" s="1">
        <f t="shared" si="25"/>
        <v>11</v>
      </c>
      <c r="T230" s="1">
        <v>0</v>
      </c>
      <c r="U230" s="1">
        <v>36</v>
      </c>
      <c r="V230" s="1">
        <v>0</v>
      </c>
      <c r="W230" s="1">
        <v>0</v>
      </c>
      <c r="X230" s="1">
        <v>0</v>
      </c>
      <c r="Y230" s="1">
        <f t="shared" si="22"/>
        <v>36</v>
      </c>
      <c r="Z230" s="1">
        <v>6</v>
      </c>
      <c r="AA230" s="1">
        <v>2</v>
      </c>
      <c r="AB230" s="1">
        <f>+TDC_InfraMR[[#This Row],[Total Pasos Vehiculares a Nivel]]</f>
        <v>36</v>
      </c>
      <c r="AC230" s="1">
        <f t="shared" si="23"/>
        <v>44</v>
      </c>
      <c r="AD230" s="1">
        <v>0</v>
      </c>
      <c r="AE230" s="1">
        <v>9</v>
      </c>
      <c r="AF230" s="1">
        <v>16</v>
      </c>
      <c r="AG230" s="1">
        <f t="shared" si="24"/>
        <v>25</v>
      </c>
      <c r="AH230" s="13">
        <v>15.3</v>
      </c>
      <c r="AI230" s="13">
        <v>0</v>
      </c>
      <c r="AJ230" s="13">
        <v>0</v>
      </c>
      <c r="AK230" s="13">
        <f t="shared" si="26"/>
        <v>15.3</v>
      </c>
      <c r="AL230" s="1">
        <v>0</v>
      </c>
      <c r="AM230" s="1">
        <v>0</v>
      </c>
      <c r="AN230" s="1">
        <v>0</v>
      </c>
      <c r="AO230" s="1">
        <f t="shared" si="27"/>
        <v>0</v>
      </c>
      <c r="AP230" s="1">
        <v>18</v>
      </c>
      <c r="AQ230" s="1">
        <v>0</v>
      </c>
      <c r="AR230" s="1">
        <v>0</v>
      </c>
      <c r="AS230" s="1">
        <f>+TDC_InfraMR[[#This Row],[B.02.1 - Parque de Coches Eléctricos Motrices]]+TDC_InfraMR[[#This Row],[B.02.2 - Parque de Coches Eléctricos Motrices Remolcados Tipo R]]+TDC_InfraMR[[#This Row],[B.02.3 - Parque de Coches Eléctricos Motrices Tipo R]]</f>
        <v>18</v>
      </c>
      <c r="AT230" s="1">
        <v>0</v>
      </c>
      <c r="AU230" s="1">
        <v>0</v>
      </c>
      <c r="AV230" s="1">
        <v>0</v>
      </c>
      <c r="AW230" s="1">
        <f>+TDC_InfraMR[[#This Row],[B.03.1 - Parque de Coches Motores Motrices Remolcados]]+TDC_InfraMR[[#This Row],[B.03.2 - Parque de Coches Motores Motrices Intermedios]]+TDC_InfraMR[[#This Row],[B.03.3 - Parque de Coches Motores Motrices Cabina]]</f>
        <v>0</v>
      </c>
      <c r="AX230" s="1">
        <v>0</v>
      </c>
      <c r="AY230" s="1">
        <v>0</v>
      </c>
      <c r="AZ230" s="1">
        <v>0</v>
      </c>
      <c r="BA230" s="1">
        <v>0</v>
      </c>
      <c r="BB230" s="1">
        <v>0</v>
      </c>
      <c r="BC230" s="1">
        <f>+TDC_InfraMR[[#This Row],[B.04.1 - Parque de Coches Remolcados Clase Unica]]+TDC_InfraMR[[#This Row],[B.04.2 - Parque de Coches Remolcados Clase Unica Furgón]]+TDC_InfraMR[[#This Row],[B.04.3 - Parque de Coches Remolcados Clase Unica Cabina]]+TDC_InfraMR[[#This Row],[B.04.4 - Parque de Coches Remolcados de Larga Distancia (Turista+Pullman)]]+TDC_InfraMR[[#This Row],[B.04.5 - Parque de Coches Remolcados para Servicios Especiales (Cartoneros)]]</f>
        <v>0</v>
      </c>
      <c r="BD230" s="1">
        <v>2</v>
      </c>
      <c r="BE230" s="1">
        <v>0</v>
      </c>
      <c r="BF230" s="16">
        <v>1435</v>
      </c>
    </row>
    <row r="231" spans="1:58">
      <c r="A231" s="1">
        <v>2012</v>
      </c>
      <c r="B231" s="1" t="s">
        <v>116</v>
      </c>
      <c r="C231" s="12">
        <v>0</v>
      </c>
      <c r="D231" s="12">
        <v>0</v>
      </c>
      <c r="E231" s="12">
        <v>0</v>
      </c>
      <c r="F231" s="12">
        <v>15.3</v>
      </c>
      <c r="G231" s="12">
        <f t="shared" si="21"/>
        <v>15.3</v>
      </c>
      <c r="H231" s="12">
        <f>+TDC_InfraMR[[#This Row],[Total Líneas de Explotación ]]</f>
        <v>15.3</v>
      </c>
      <c r="I231" s="12">
        <v>15.3</v>
      </c>
      <c r="J231" s="12">
        <v>0</v>
      </c>
      <c r="K231" s="12">
        <v>0</v>
      </c>
      <c r="L231" s="12">
        <v>30.6</v>
      </c>
      <c r="M231" s="12">
        <v>1.04</v>
      </c>
      <c r="N231" s="12">
        <f>+TDC_InfraMR[[#This Row],[A.03.1 -  Longitud de Vías de Explotación No Electrificadas Troncales y Ramales (vía principal) (km)]]+TDC_InfraMR[[#This Row],[A.04.1 -  Longitud de Vías de Explotación Electrificadas Troncales y Ramales (vía principal) (km)]]</f>
        <v>30.6</v>
      </c>
      <c r="O231" s="12">
        <f>+TDC_InfraMR[[#This Row],[Total Vías (excluido Auxiliares)]]</f>
        <v>30.6</v>
      </c>
      <c r="P231" s="1">
        <v>11</v>
      </c>
      <c r="Q231" s="1">
        <v>0</v>
      </c>
      <c r="R231" s="1">
        <v>0</v>
      </c>
      <c r="S231" s="1">
        <f t="shared" si="25"/>
        <v>11</v>
      </c>
      <c r="T231" s="1">
        <v>0</v>
      </c>
      <c r="U231" s="1">
        <v>36</v>
      </c>
      <c r="V231" s="1">
        <v>0</v>
      </c>
      <c r="W231" s="1">
        <v>0</v>
      </c>
      <c r="X231" s="1">
        <v>0</v>
      </c>
      <c r="Y231" s="1">
        <f t="shared" si="22"/>
        <v>36</v>
      </c>
      <c r="Z231" s="1">
        <v>6</v>
      </c>
      <c r="AA231" s="1">
        <v>2</v>
      </c>
      <c r="AB231" s="1">
        <f>+TDC_InfraMR[[#This Row],[Total Pasos Vehiculares a Nivel]]</f>
        <v>36</v>
      </c>
      <c r="AC231" s="1">
        <f t="shared" si="23"/>
        <v>44</v>
      </c>
      <c r="AD231" s="1">
        <v>0</v>
      </c>
      <c r="AE231" s="1">
        <v>9</v>
      </c>
      <c r="AF231" s="1">
        <v>16</v>
      </c>
      <c r="AG231" s="1">
        <f t="shared" si="24"/>
        <v>25</v>
      </c>
      <c r="AH231" s="13">
        <v>15.3</v>
      </c>
      <c r="AI231" s="13">
        <v>0</v>
      </c>
      <c r="AJ231" s="13">
        <v>0</v>
      </c>
      <c r="AK231" s="13">
        <f t="shared" si="26"/>
        <v>15.3</v>
      </c>
      <c r="AL231" s="1">
        <v>0</v>
      </c>
      <c r="AM231" s="1">
        <v>0</v>
      </c>
      <c r="AN231" s="1">
        <v>0</v>
      </c>
      <c r="AO231" s="1">
        <f t="shared" si="27"/>
        <v>0</v>
      </c>
      <c r="AP231" s="1">
        <v>18</v>
      </c>
      <c r="AQ231" s="1">
        <v>0</v>
      </c>
      <c r="AR231" s="1">
        <v>0</v>
      </c>
      <c r="AS231" s="1">
        <f>+TDC_InfraMR[[#This Row],[B.02.1 - Parque de Coches Eléctricos Motrices]]+TDC_InfraMR[[#This Row],[B.02.2 - Parque de Coches Eléctricos Motrices Remolcados Tipo R]]+TDC_InfraMR[[#This Row],[B.02.3 - Parque de Coches Eléctricos Motrices Tipo R]]</f>
        <v>18</v>
      </c>
      <c r="AT231" s="1">
        <v>0</v>
      </c>
      <c r="AU231" s="1">
        <v>0</v>
      </c>
      <c r="AV231" s="1">
        <v>0</v>
      </c>
      <c r="AW231" s="1">
        <f>+TDC_InfraMR[[#This Row],[B.03.1 - Parque de Coches Motores Motrices Remolcados]]+TDC_InfraMR[[#This Row],[B.03.2 - Parque de Coches Motores Motrices Intermedios]]+TDC_InfraMR[[#This Row],[B.03.3 - Parque de Coches Motores Motrices Cabina]]</f>
        <v>0</v>
      </c>
      <c r="AX231" s="1">
        <v>0</v>
      </c>
      <c r="AY231" s="1">
        <v>0</v>
      </c>
      <c r="AZ231" s="1">
        <v>0</v>
      </c>
      <c r="BA231" s="1">
        <v>0</v>
      </c>
      <c r="BB231" s="1">
        <v>0</v>
      </c>
      <c r="BC231" s="1">
        <f>+TDC_InfraMR[[#This Row],[B.04.1 - Parque de Coches Remolcados Clase Unica]]+TDC_InfraMR[[#This Row],[B.04.2 - Parque de Coches Remolcados Clase Unica Furgón]]+TDC_InfraMR[[#This Row],[B.04.3 - Parque de Coches Remolcados Clase Unica Cabina]]+TDC_InfraMR[[#This Row],[B.04.4 - Parque de Coches Remolcados de Larga Distancia (Turista+Pullman)]]+TDC_InfraMR[[#This Row],[B.04.5 - Parque de Coches Remolcados para Servicios Especiales (Cartoneros)]]</f>
        <v>0</v>
      </c>
      <c r="BD231" s="1">
        <v>2</v>
      </c>
      <c r="BE231" s="1">
        <v>0</v>
      </c>
      <c r="BF231" s="16">
        <v>1435</v>
      </c>
    </row>
    <row r="232" spans="1:58">
      <c r="A232" s="1">
        <v>2012</v>
      </c>
      <c r="B232" s="1" t="s">
        <v>117</v>
      </c>
      <c r="C232" s="12">
        <v>0</v>
      </c>
      <c r="D232" s="12">
        <v>0</v>
      </c>
      <c r="E232" s="12">
        <v>0</v>
      </c>
      <c r="F232" s="12">
        <v>15.3</v>
      </c>
      <c r="G232" s="12">
        <f t="shared" si="21"/>
        <v>15.3</v>
      </c>
      <c r="H232" s="12">
        <f>+TDC_InfraMR[[#This Row],[Total Líneas de Explotación ]]</f>
        <v>15.3</v>
      </c>
      <c r="I232" s="12">
        <v>15.3</v>
      </c>
      <c r="J232" s="12">
        <v>0</v>
      </c>
      <c r="K232" s="12">
        <v>0</v>
      </c>
      <c r="L232" s="12">
        <v>30.6</v>
      </c>
      <c r="M232" s="12">
        <v>1.04</v>
      </c>
      <c r="N232" s="12">
        <f>+TDC_InfraMR[[#This Row],[A.03.1 -  Longitud de Vías de Explotación No Electrificadas Troncales y Ramales (vía principal) (km)]]+TDC_InfraMR[[#This Row],[A.04.1 -  Longitud de Vías de Explotación Electrificadas Troncales y Ramales (vía principal) (km)]]</f>
        <v>30.6</v>
      </c>
      <c r="O232" s="12">
        <f>+TDC_InfraMR[[#This Row],[Total Vías (excluido Auxiliares)]]</f>
        <v>30.6</v>
      </c>
      <c r="P232" s="1">
        <v>11</v>
      </c>
      <c r="Q232" s="1">
        <v>0</v>
      </c>
      <c r="R232" s="1">
        <v>0</v>
      </c>
      <c r="S232" s="1">
        <f t="shared" si="25"/>
        <v>11</v>
      </c>
      <c r="T232" s="1">
        <v>0</v>
      </c>
      <c r="U232" s="1">
        <v>36</v>
      </c>
      <c r="V232" s="1">
        <v>0</v>
      </c>
      <c r="W232" s="1">
        <v>0</v>
      </c>
      <c r="X232" s="1">
        <v>0</v>
      </c>
      <c r="Y232" s="1">
        <f t="shared" si="22"/>
        <v>36</v>
      </c>
      <c r="Z232" s="1">
        <v>6</v>
      </c>
      <c r="AA232" s="1">
        <v>2</v>
      </c>
      <c r="AB232" s="1">
        <f>+TDC_InfraMR[[#This Row],[Total Pasos Vehiculares a Nivel]]</f>
        <v>36</v>
      </c>
      <c r="AC232" s="1">
        <f t="shared" si="23"/>
        <v>44</v>
      </c>
      <c r="AD232" s="1">
        <v>0</v>
      </c>
      <c r="AE232" s="1">
        <v>9</v>
      </c>
      <c r="AF232" s="1">
        <v>16</v>
      </c>
      <c r="AG232" s="1">
        <f t="shared" si="24"/>
        <v>25</v>
      </c>
      <c r="AH232" s="13">
        <v>15.3</v>
      </c>
      <c r="AI232" s="13">
        <v>0</v>
      </c>
      <c r="AJ232" s="13">
        <v>0</v>
      </c>
      <c r="AK232" s="13">
        <f t="shared" si="26"/>
        <v>15.3</v>
      </c>
      <c r="AL232" s="1">
        <v>0</v>
      </c>
      <c r="AM232" s="1">
        <v>0</v>
      </c>
      <c r="AN232" s="1">
        <v>0</v>
      </c>
      <c r="AO232" s="1">
        <f t="shared" si="27"/>
        <v>0</v>
      </c>
      <c r="AP232" s="1">
        <v>18</v>
      </c>
      <c r="AQ232" s="1">
        <v>0</v>
      </c>
      <c r="AR232" s="1">
        <v>0</v>
      </c>
      <c r="AS232" s="1">
        <f>+TDC_InfraMR[[#This Row],[B.02.1 - Parque de Coches Eléctricos Motrices]]+TDC_InfraMR[[#This Row],[B.02.2 - Parque de Coches Eléctricos Motrices Remolcados Tipo R]]+TDC_InfraMR[[#This Row],[B.02.3 - Parque de Coches Eléctricos Motrices Tipo R]]</f>
        <v>18</v>
      </c>
      <c r="AT232" s="1">
        <v>0</v>
      </c>
      <c r="AU232" s="1">
        <v>0</v>
      </c>
      <c r="AV232" s="1">
        <v>0</v>
      </c>
      <c r="AW232" s="1">
        <f>+TDC_InfraMR[[#This Row],[B.03.1 - Parque de Coches Motores Motrices Remolcados]]+TDC_InfraMR[[#This Row],[B.03.2 - Parque de Coches Motores Motrices Intermedios]]+TDC_InfraMR[[#This Row],[B.03.3 - Parque de Coches Motores Motrices Cabina]]</f>
        <v>0</v>
      </c>
      <c r="AX232" s="1">
        <v>0</v>
      </c>
      <c r="AY232" s="1">
        <v>0</v>
      </c>
      <c r="AZ232" s="1">
        <v>0</v>
      </c>
      <c r="BA232" s="1">
        <v>0</v>
      </c>
      <c r="BB232" s="1">
        <v>0</v>
      </c>
      <c r="BC232" s="1">
        <f>+TDC_InfraMR[[#This Row],[B.04.1 - Parque de Coches Remolcados Clase Unica]]+TDC_InfraMR[[#This Row],[B.04.2 - Parque de Coches Remolcados Clase Unica Furgón]]+TDC_InfraMR[[#This Row],[B.04.3 - Parque de Coches Remolcados Clase Unica Cabina]]+TDC_InfraMR[[#This Row],[B.04.4 - Parque de Coches Remolcados de Larga Distancia (Turista+Pullman)]]+TDC_InfraMR[[#This Row],[B.04.5 - Parque de Coches Remolcados para Servicios Especiales (Cartoneros)]]</f>
        <v>0</v>
      </c>
      <c r="BD232" s="1">
        <v>2</v>
      </c>
      <c r="BE232" s="1">
        <v>0</v>
      </c>
      <c r="BF232" s="16">
        <v>1435</v>
      </c>
    </row>
    <row r="233" spans="1:58">
      <c r="A233" s="1">
        <v>2012</v>
      </c>
      <c r="B233" s="1" t="s">
        <v>118</v>
      </c>
      <c r="C233" s="12">
        <v>0</v>
      </c>
      <c r="D233" s="12">
        <v>0</v>
      </c>
      <c r="E233" s="12">
        <v>0</v>
      </c>
      <c r="F233" s="12">
        <v>15.3</v>
      </c>
      <c r="G233" s="12">
        <f t="shared" si="21"/>
        <v>15.3</v>
      </c>
      <c r="H233" s="12">
        <f>+TDC_InfraMR[[#This Row],[Total Líneas de Explotación ]]</f>
        <v>15.3</v>
      </c>
      <c r="I233" s="12">
        <v>15.3</v>
      </c>
      <c r="J233" s="12">
        <v>0</v>
      </c>
      <c r="K233" s="12">
        <v>0</v>
      </c>
      <c r="L233" s="12">
        <v>30.6</v>
      </c>
      <c r="M233" s="12">
        <v>1.04</v>
      </c>
      <c r="N233" s="12">
        <f>+TDC_InfraMR[[#This Row],[A.03.1 -  Longitud de Vías de Explotación No Electrificadas Troncales y Ramales (vía principal) (km)]]+TDC_InfraMR[[#This Row],[A.04.1 -  Longitud de Vías de Explotación Electrificadas Troncales y Ramales (vía principal) (km)]]</f>
        <v>30.6</v>
      </c>
      <c r="O233" s="12">
        <f>+TDC_InfraMR[[#This Row],[Total Vías (excluido Auxiliares)]]</f>
        <v>30.6</v>
      </c>
      <c r="P233" s="1">
        <v>11</v>
      </c>
      <c r="Q233" s="1">
        <v>0</v>
      </c>
      <c r="R233" s="1">
        <v>0</v>
      </c>
      <c r="S233" s="1">
        <f t="shared" si="25"/>
        <v>11</v>
      </c>
      <c r="T233" s="1">
        <v>0</v>
      </c>
      <c r="U233" s="1">
        <v>36</v>
      </c>
      <c r="V233" s="1">
        <v>0</v>
      </c>
      <c r="W233" s="1">
        <v>0</v>
      </c>
      <c r="X233" s="1">
        <v>0</v>
      </c>
      <c r="Y233" s="1">
        <f t="shared" si="22"/>
        <v>36</v>
      </c>
      <c r="Z233" s="1">
        <v>6</v>
      </c>
      <c r="AA233" s="1">
        <v>2</v>
      </c>
      <c r="AB233" s="1">
        <f>+TDC_InfraMR[[#This Row],[Total Pasos Vehiculares a Nivel]]</f>
        <v>36</v>
      </c>
      <c r="AC233" s="1">
        <f t="shared" si="23"/>
        <v>44</v>
      </c>
      <c r="AD233" s="1">
        <v>0</v>
      </c>
      <c r="AE233" s="1">
        <v>9</v>
      </c>
      <c r="AF233" s="1">
        <v>16</v>
      </c>
      <c r="AG233" s="1">
        <f t="shared" si="24"/>
        <v>25</v>
      </c>
      <c r="AH233" s="13">
        <v>15.3</v>
      </c>
      <c r="AI233" s="13">
        <v>0</v>
      </c>
      <c r="AJ233" s="13">
        <v>0</v>
      </c>
      <c r="AK233" s="13">
        <f t="shared" si="26"/>
        <v>15.3</v>
      </c>
      <c r="AL233" s="1">
        <v>0</v>
      </c>
      <c r="AM233" s="1">
        <v>0</v>
      </c>
      <c r="AN233" s="1">
        <v>0</v>
      </c>
      <c r="AO233" s="1">
        <f t="shared" si="27"/>
        <v>0</v>
      </c>
      <c r="AP233" s="1">
        <v>18</v>
      </c>
      <c r="AQ233" s="1">
        <v>0</v>
      </c>
      <c r="AR233" s="1">
        <v>0</v>
      </c>
      <c r="AS233" s="1">
        <f>+TDC_InfraMR[[#This Row],[B.02.1 - Parque de Coches Eléctricos Motrices]]+TDC_InfraMR[[#This Row],[B.02.2 - Parque de Coches Eléctricos Motrices Remolcados Tipo R]]+TDC_InfraMR[[#This Row],[B.02.3 - Parque de Coches Eléctricos Motrices Tipo R]]</f>
        <v>18</v>
      </c>
      <c r="AT233" s="1">
        <v>0</v>
      </c>
      <c r="AU233" s="1">
        <v>0</v>
      </c>
      <c r="AV233" s="1">
        <v>0</v>
      </c>
      <c r="AW233" s="1">
        <f>+TDC_InfraMR[[#This Row],[B.03.1 - Parque de Coches Motores Motrices Remolcados]]+TDC_InfraMR[[#This Row],[B.03.2 - Parque de Coches Motores Motrices Intermedios]]+TDC_InfraMR[[#This Row],[B.03.3 - Parque de Coches Motores Motrices Cabina]]</f>
        <v>0</v>
      </c>
      <c r="AX233" s="1">
        <v>0</v>
      </c>
      <c r="AY233" s="1">
        <v>0</v>
      </c>
      <c r="AZ233" s="1">
        <v>0</v>
      </c>
      <c r="BA233" s="1">
        <v>0</v>
      </c>
      <c r="BB233" s="1">
        <v>0</v>
      </c>
      <c r="BC233" s="1">
        <f>+TDC_InfraMR[[#This Row],[B.04.1 - Parque de Coches Remolcados Clase Unica]]+TDC_InfraMR[[#This Row],[B.04.2 - Parque de Coches Remolcados Clase Unica Furgón]]+TDC_InfraMR[[#This Row],[B.04.3 - Parque de Coches Remolcados Clase Unica Cabina]]+TDC_InfraMR[[#This Row],[B.04.4 - Parque de Coches Remolcados de Larga Distancia (Turista+Pullman)]]+TDC_InfraMR[[#This Row],[B.04.5 - Parque de Coches Remolcados para Servicios Especiales (Cartoneros)]]</f>
        <v>0</v>
      </c>
      <c r="BD233" s="1">
        <v>2</v>
      </c>
      <c r="BE233" s="1">
        <v>0</v>
      </c>
      <c r="BF233" s="16">
        <v>1435</v>
      </c>
    </row>
    <row r="234" spans="1:58">
      <c r="A234" s="1">
        <v>2012</v>
      </c>
      <c r="B234" s="1" t="s">
        <v>119</v>
      </c>
      <c r="C234" s="12">
        <v>0</v>
      </c>
      <c r="D234" s="12">
        <v>0</v>
      </c>
      <c r="E234" s="12">
        <v>0</v>
      </c>
      <c r="F234" s="12">
        <v>15.3</v>
      </c>
      <c r="G234" s="12">
        <f t="shared" si="21"/>
        <v>15.3</v>
      </c>
      <c r="H234" s="12">
        <f>+TDC_InfraMR[[#This Row],[Total Líneas de Explotación ]]</f>
        <v>15.3</v>
      </c>
      <c r="I234" s="12">
        <v>15.3</v>
      </c>
      <c r="J234" s="12">
        <v>0</v>
      </c>
      <c r="K234" s="12">
        <v>0</v>
      </c>
      <c r="L234" s="12">
        <v>30.6</v>
      </c>
      <c r="M234" s="12">
        <v>1.04</v>
      </c>
      <c r="N234" s="12">
        <f>+TDC_InfraMR[[#This Row],[A.03.1 -  Longitud de Vías de Explotación No Electrificadas Troncales y Ramales (vía principal) (km)]]+TDC_InfraMR[[#This Row],[A.04.1 -  Longitud de Vías de Explotación Electrificadas Troncales y Ramales (vía principal) (km)]]</f>
        <v>30.6</v>
      </c>
      <c r="O234" s="12">
        <f>+TDC_InfraMR[[#This Row],[Total Vías (excluido Auxiliares)]]</f>
        <v>30.6</v>
      </c>
      <c r="P234" s="1">
        <v>11</v>
      </c>
      <c r="Q234" s="1">
        <v>0</v>
      </c>
      <c r="R234" s="1">
        <v>0</v>
      </c>
      <c r="S234" s="1">
        <f t="shared" si="25"/>
        <v>11</v>
      </c>
      <c r="T234" s="1">
        <v>0</v>
      </c>
      <c r="U234" s="1">
        <v>36</v>
      </c>
      <c r="V234" s="1">
        <v>0</v>
      </c>
      <c r="W234" s="1">
        <v>0</v>
      </c>
      <c r="X234" s="1">
        <v>0</v>
      </c>
      <c r="Y234" s="1">
        <f t="shared" si="22"/>
        <v>36</v>
      </c>
      <c r="Z234" s="1">
        <v>6</v>
      </c>
      <c r="AA234" s="1">
        <v>2</v>
      </c>
      <c r="AB234" s="1">
        <f>+TDC_InfraMR[[#This Row],[Total Pasos Vehiculares a Nivel]]</f>
        <v>36</v>
      </c>
      <c r="AC234" s="1">
        <f t="shared" si="23"/>
        <v>44</v>
      </c>
      <c r="AD234" s="1">
        <v>0</v>
      </c>
      <c r="AE234" s="1">
        <v>9</v>
      </c>
      <c r="AF234" s="1">
        <v>16</v>
      </c>
      <c r="AG234" s="1">
        <f t="shared" si="24"/>
        <v>25</v>
      </c>
      <c r="AH234" s="13">
        <v>15.3</v>
      </c>
      <c r="AI234" s="13">
        <v>0</v>
      </c>
      <c r="AJ234" s="13">
        <v>0</v>
      </c>
      <c r="AK234" s="13">
        <f t="shared" si="26"/>
        <v>15.3</v>
      </c>
      <c r="AL234" s="1">
        <v>0</v>
      </c>
      <c r="AM234" s="1">
        <v>0</v>
      </c>
      <c r="AN234" s="1">
        <v>0</v>
      </c>
      <c r="AO234" s="1">
        <f t="shared" si="27"/>
        <v>0</v>
      </c>
      <c r="AP234" s="1">
        <v>18</v>
      </c>
      <c r="AQ234" s="1">
        <v>0</v>
      </c>
      <c r="AR234" s="1">
        <v>0</v>
      </c>
      <c r="AS234" s="1">
        <f>+TDC_InfraMR[[#This Row],[B.02.1 - Parque de Coches Eléctricos Motrices]]+TDC_InfraMR[[#This Row],[B.02.2 - Parque de Coches Eléctricos Motrices Remolcados Tipo R]]+TDC_InfraMR[[#This Row],[B.02.3 - Parque de Coches Eléctricos Motrices Tipo R]]</f>
        <v>18</v>
      </c>
      <c r="AT234" s="1">
        <v>0</v>
      </c>
      <c r="AU234" s="1">
        <v>0</v>
      </c>
      <c r="AV234" s="1">
        <v>0</v>
      </c>
      <c r="AW234" s="1">
        <f>+TDC_InfraMR[[#This Row],[B.03.1 - Parque de Coches Motores Motrices Remolcados]]+TDC_InfraMR[[#This Row],[B.03.2 - Parque de Coches Motores Motrices Intermedios]]+TDC_InfraMR[[#This Row],[B.03.3 - Parque de Coches Motores Motrices Cabina]]</f>
        <v>0</v>
      </c>
      <c r="AX234" s="1">
        <v>0</v>
      </c>
      <c r="AY234" s="1">
        <v>0</v>
      </c>
      <c r="AZ234" s="1">
        <v>0</v>
      </c>
      <c r="BA234" s="1">
        <v>0</v>
      </c>
      <c r="BB234" s="1">
        <v>0</v>
      </c>
      <c r="BC234" s="1">
        <f>+TDC_InfraMR[[#This Row],[B.04.1 - Parque de Coches Remolcados Clase Unica]]+TDC_InfraMR[[#This Row],[B.04.2 - Parque de Coches Remolcados Clase Unica Furgón]]+TDC_InfraMR[[#This Row],[B.04.3 - Parque de Coches Remolcados Clase Unica Cabina]]+TDC_InfraMR[[#This Row],[B.04.4 - Parque de Coches Remolcados de Larga Distancia (Turista+Pullman)]]+TDC_InfraMR[[#This Row],[B.04.5 - Parque de Coches Remolcados para Servicios Especiales (Cartoneros)]]</f>
        <v>0</v>
      </c>
      <c r="BD234" s="1">
        <v>2</v>
      </c>
      <c r="BE234" s="1">
        <v>0</v>
      </c>
      <c r="BF234" s="16">
        <v>1435</v>
      </c>
    </row>
    <row r="235" spans="1:58">
      <c r="A235" s="1">
        <v>2012</v>
      </c>
      <c r="B235" s="1" t="s">
        <v>120</v>
      </c>
      <c r="C235" s="12">
        <v>0</v>
      </c>
      <c r="D235" s="12">
        <v>0</v>
      </c>
      <c r="E235" s="12">
        <v>0</v>
      </c>
      <c r="F235" s="12">
        <v>15.3</v>
      </c>
      <c r="G235" s="12">
        <f t="shared" si="21"/>
        <v>15.3</v>
      </c>
      <c r="H235" s="12">
        <f>+TDC_InfraMR[[#This Row],[Total Líneas de Explotación ]]</f>
        <v>15.3</v>
      </c>
      <c r="I235" s="12">
        <v>15.3</v>
      </c>
      <c r="J235" s="12">
        <v>0</v>
      </c>
      <c r="K235" s="12">
        <v>0</v>
      </c>
      <c r="L235" s="12">
        <v>30.6</v>
      </c>
      <c r="M235" s="12">
        <v>1.04</v>
      </c>
      <c r="N235" s="12">
        <f>+TDC_InfraMR[[#This Row],[A.03.1 -  Longitud de Vías de Explotación No Electrificadas Troncales y Ramales (vía principal) (km)]]+TDC_InfraMR[[#This Row],[A.04.1 -  Longitud de Vías de Explotación Electrificadas Troncales y Ramales (vía principal) (km)]]</f>
        <v>30.6</v>
      </c>
      <c r="O235" s="12">
        <f>+TDC_InfraMR[[#This Row],[Total Vías (excluido Auxiliares)]]</f>
        <v>30.6</v>
      </c>
      <c r="P235" s="1">
        <v>11</v>
      </c>
      <c r="Q235" s="1">
        <v>0</v>
      </c>
      <c r="R235" s="1">
        <v>0</v>
      </c>
      <c r="S235" s="1">
        <f t="shared" si="25"/>
        <v>11</v>
      </c>
      <c r="T235" s="1">
        <v>0</v>
      </c>
      <c r="U235" s="1">
        <v>36</v>
      </c>
      <c r="V235" s="1">
        <v>0</v>
      </c>
      <c r="W235" s="1">
        <v>0</v>
      </c>
      <c r="X235" s="1">
        <v>0</v>
      </c>
      <c r="Y235" s="1">
        <f t="shared" si="22"/>
        <v>36</v>
      </c>
      <c r="Z235" s="1">
        <v>6</v>
      </c>
      <c r="AA235" s="1">
        <v>2</v>
      </c>
      <c r="AB235" s="1">
        <f>+TDC_InfraMR[[#This Row],[Total Pasos Vehiculares a Nivel]]</f>
        <v>36</v>
      </c>
      <c r="AC235" s="1">
        <f t="shared" si="23"/>
        <v>44</v>
      </c>
      <c r="AD235" s="1">
        <v>0</v>
      </c>
      <c r="AE235" s="1">
        <v>9</v>
      </c>
      <c r="AF235" s="1">
        <v>16</v>
      </c>
      <c r="AG235" s="1">
        <f t="shared" si="24"/>
        <v>25</v>
      </c>
      <c r="AH235" s="13">
        <v>15.3</v>
      </c>
      <c r="AI235" s="13">
        <v>0</v>
      </c>
      <c r="AJ235" s="13">
        <v>0</v>
      </c>
      <c r="AK235" s="13">
        <f t="shared" si="26"/>
        <v>15.3</v>
      </c>
      <c r="AL235" s="1">
        <v>0</v>
      </c>
      <c r="AM235" s="1">
        <v>0</v>
      </c>
      <c r="AN235" s="1">
        <v>0</v>
      </c>
      <c r="AO235" s="1">
        <f t="shared" si="27"/>
        <v>0</v>
      </c>
      <c r="AP235" s="1">
        <v>18</v>
      </c>
      <c r="AQ235" s="1">
        <v>0</v>
      </c>
      <c r="AR235" s="1">
        <v>0</v>
      </c>
      <c r="AS235" s="1">
        <f>+TDC_InfraMR[[#This Row],[B.02.1 - Parque de Coches Eléctricos Motrices]]+TDC_InfraMR[[#This Row],[B.02.2 - Parque de Coches Eléctricos Motrices Remolcados Tipo R]]+TDC_InfraMR[[#This Row],[B.02.3 - Parque de Coches Eléctricos Motrices Tipo R]]</f>
        <v>18</v>
      </c>
      <c r="AT235" s="1">
        <v>0</v>
      </c>
      <c r="AU235" s="1">
        <v>0</v>
      </c>
      <c r="AV235" s="1">
        <v>0</v>
      </c>
      <c r="AW235" s="1">
        <f>+TDC_InfraMR[[#This Row],[B.03.1 - Parque de Coches Motores Motrices Remolcados]]+TDC_InfraMR[[#This Row],[B.03.2 - Parque de Coches Motores Motrices Intermedios]]+TDC_InfraMR[[#This Row],[B.03.3 - Parque de Coches Motores Motrices Cabina]]</f>
        <v>0</v>
      </c>
      <c r="AX235" s="1">
        <v>0</v>
      </c>
      <c r="AY235" s="1">
        <v>0</v>
      </c>
      <c r="AZ235" s="1">
        <v>0</v>
      </c>
      <c r="BA235" s="1">
        <v>0</v>
      </c>
      <c r="BB235" s="1">
        <v>0</v>
      </c>
      <c r="BC235" s="1">
        <f>+TDC_InfraMR[[#This Row],[B.04.1 - Parque de Coches Remolcados Clase Unica]]+TDC_InfraMR[[#This Row],[B.04.2 - Parque de Coches Remolcados Clase Unica Furgón]]+TDC_InfraMR[[#This Row],[B.04.3 - Parque de Coches Remolcados Clase Unica Cabina]]+TDC_InfraMR[[#This Row],[B.04.4 - Parque de Coches Remolcados de Larga Distancia (Turista+Pullman)]]+TDC_InfraMR[[#This Row],[B.04.5 - Parque de Coches Remolcados para Servicios Especiales (Cartoneros)]]</f>
        <v>0</v>
      </c>
      <c r="BD235" s="1">
        <v>2</v>
      </c>
      <c r="BE235" s="1">
        <v>0</v>
      </c>
      <c r="BF235" s="16">
        <v>1435</v>
      </c>
    </row>
    <row r="236" spans="1:58">
      <c r="A236" s="1">
        <v>2012</v>
      </c>
      <c r="B236" s="1" t="s">
        <v>121</v>
      </c>
      <c r="C236" s="12">
        <v>0</v>
      </c>
      <c r="D236" s="12">
        <v>0</v>
      </c>
      <c r="E236" s="12">
        <v>0</v>
      </c>
      <c r="F236" s="12">
        <v>15.3</v>
      </c>
      <c r="G236" s="12">
        <f t="shared" si="21"/>
        <v>15.3</v>
      </c>
      <c r="H236" s="12">
        <f>+TDC_InfraMR[[#This Row],[Total Líneas de Explotación ]]</f>
        <v>15.3</v>
      </c>
      <c r="I236" s="12">
        <v>15.3</v>
      </c>
      <c r="J236" s="12">
        <v>0</v>
      </c>
      <c r="K236" s="12">
        <v>0</v>
      </c>
      <c r="L236" s="12">
        <v>30.6</v>
      </c>
      <c r="M236" s="12">
        <v>1.04</v>
      </c>
      <c r="N236" s="12">
        <f>+TDC_InfraMR[[#This Row],[A.03.1 -  Longitud de Vías de Explotación No Electrificadas Troncales y Ramales (vía principal) (km)]]+TDC_InfraMR[[#This Row],[A.04.1 -  Longitud de Vías de Explotación Electrificadas Troncales y Ramales (vía principal) (km)]]</f>
        <v>30.6</v>
      </c>
      <c r="O236" s="12">
        <f>+TDC_InfraMR[[#This Row],[Total Vías (excluido Auxiliares)]]</f>
        <v>30.6</v>
      </c>
      <c r="P236" s="1">
        <v>11</v>
      </c>
      <c r="Q236" s="1">
        <v>0</v>
      </c>
      <c r="R236" s="1">
        <v>0</v>
      </c>
      <c r="S236" s="1">
        <f t="shared" si="25"/>
        <v>11</v>
      </c>
      <c r="T236" s="1">
        <v>0</v>
      </c>
      <c r="U236" s="1">
        <v>36</v>
      </c>
      <c r="V236" s="1">
        <v>0</v>
      </c>
      <c r="W236" s="1">
        <v>0</v>
      </c>
      <c r="X236" s="1">
        <v>0</v>
      </c>
      <c r="Y236" s="1">
        <f t="shared" si="22"/>
        <v>36</v>
      </c>
      <c r="Z236" s="1">
        <v>6</v>
      </c>
      <c r="AA236" s="1">
        <v>2</v>
      </c>
      <c r="AB236" s="1">
        <f>+TDC_InfraMR[[#This Row],[Total Pasos Vehiculares a Nivel]]</f>
        <v>36</v>
      </c>
      <c r="AC236" s="1">
        <f t="shared" si="23"/>
        <v>44</v>
      </c>
      <c r="AD236" s="1">
        <v>0</v>
      </c>
      <c r="AE236" s="1">
        <v>9</v>
      </c>
      <c r="AF236" s="1">
        <v>16</v>
      </c>
      <c r="AG236" s="1">
        <f t="shared" si="24"/>
        <v>25</v>
      </c>
      <c r="AH236" s="13">
        <v>15.3</v>
      </c>
      <c r="AI236" s="13">
        <v>0</v>
      </c>
      <c r="AJ236" s="13">
        <v>0</v>
      </c>
      <c r="AK236" s="13">
        <f t="shared" si="26"/>
        <v>15.3</v>
      </c>
      <c r="AL236" s="1">
        <v>0</v>
      </c>
      <c r="AM236" s="1">
        <v>0</v>
      </c>
      <c r="AN236" s="1">
        <v>0</v>
      </c>
      <c r="AO236" s="1">
        <f t="shared" si="27"/>
        <v>0</v>
      </c>
      <c r="AP236" s="1">
        <v>18</v>
      </c>
      <c r="AQ236" s="1">
        <v>0</v>
      </c>
      <c r="AR236" s="1">
        <v>0</v>
      </c>
      <c r="AS236" s="1">
        <f>+TDC_InfraMR[[#This Row],[B.02.1 - Parque de Coches Eléctricos Motrices]]+TDC_InfraMR[[#This Row],[B.02.2 - Parque de Coches Eléctricos Motrices Remolcados Tipo R]]+TDC_InfraMR[[#This Row],[B.02.3 - Parque de Coches Eléctricos Motrices Tipo R]]</f>
        <v>18</v>
      </c>
      <c r="AT236" s="1">
        <v>0</v>
      </c>
      <c r="AU236" s="1">
        <v>0</v>
      </c>
      <c r="AV236" s="1">
        <v>0</v>
      </c>
      <c r="AW236" s="1">
        <f>+TDC_InfraMR[[#This Row],[B.03.1 - Parque de Coches Motores Motrices Remolcados]]+TDC_InfraMR[[#This Row],[B.03.2 - Parque de Coches Motores Motrices Intermedios]]+TDC_InfraMR[[#This Row],[B.03.3 - Parque de Coches Motores Motrices Cabina]]</f>
        <v>0</v>
      </c>
      <c r="AX236" s="1">
        <v>0</v>
      </c>
      <c r="AY236" s="1">
        <v>0</v>
      </c>
      <c r="AZ236" s="1">
        <v>0</v>
      </c>
      <c r="BA236" s="1">
        <v>0</v>
      </c>
      <c r="BB236" s="1">
        <v>0</v>
      </c>
      <c r="BC236" s="1">
        <f>+TDC_InfraMR[[#This Row],[B.04.1 - Parque de Coches Remolcados Clase Unica]]+TDC_InfraMR[[#This Row],[B.04.2 - Parque de Coches Remolcados Clase Unica Furgón]]+TDC_InfraMR[[#This Row],[B.04.3 - Parque de Coches Remolcados Clase Unica Cabina]]+TDC_InfraMR[[#This Row],[B.04.4 - Parque de Coches Remolcados de Larga Distancia (Turista+Pullman)]]+TDC_InfraMR[[#This Row],[B.04.5 - Parque de Coches Remolcados para Servicios Especiales (Cartoneros)]]</f>
        <v>0</v>
      </c>
      <c r="BD236" s="1">
        <v>2</v>
      </c>
      <c r="BE236" s="1">
        <v>0</v>
      </c>
      <c r="BF236" s="16">
        <v>1435</v>
      </c>
    </row>
    <row r="237" spans="1:58">
      <c r="A237" s="1">
        <v>2012</v>
      </c>
      <c r="B237" s="1" t="s">
        <v>122</v>
      </c>
      <c r="C237" s="12">
        <v>0</v>
      </c>
      <c r="D237" s="12">
        <v>0</v>
      </c>
      <c r="E237" s="12">
        <v>0</v>
      </c>
      <c r="F237" s="12">
        <v>15.3</v>
      </c>
      <c r="G237" s="12">
        <f t="shared" si="21"/>
        <v>15.3</v>
      </c>
      <c r="H237" s="12">
        <f>+TDC_InfraMR[[#This Row],[Total Líneas de Explotación ]]</f>
        <v>15.3</v>
      </c>
      <c r="I237" s="12">
        <v>15.3</v>
      </c>
      <c r="J237" s="12">
        <v>0</v>
      </c>
      <c r="K237" s="12">
        <v>0</v>
      </c>
      <c r="L237" s="12">
        <v>30.6</v>
      </c>
      <c r="M237" s="12">
        <v>1.04</v>
      </c>
      <c r="N237" s="12">
        <f>+TDC_InfraMR[[#This Row],[A.03.1 -  Longitud de Vías de Explotación No Electrificadas Troncales y Ramales (vía principal) (km)]]+TDC_InfraMR[[#This Row],[A.04.1 -  Longitud de Vías de Explotación Electrificadas Troncales y Ramales (vía principal) (km)]]</f>
        <v>30.6</v>
      </c>
      <c r="O237" s="12">
        <f>+TDC_InfraMR[[#This Row],[Total Vías (excluido Auxiliares)]]</f>
        <v>30.6</v>
      </c>
      <c r="P237" s="1">
        <v>11</v>
      </c>
      <c r="Q237" s="1">
        <v>0</v>
      </c>
      <c r="R237" s="1">
        <v>0</v>
      </c>
      <c r="S237" s="1">
        <f t="shared" si="25"/>
        <v>11</v>
      </c>
      <c r="T237" s="1">
        <v>0</v>
      </c>
      <c r="U237" s="1">
        <v>36</v>
      </c>
      <c r="V237" s="1">
        <v>0</v>
      </c>
      <c r="W237" s="1">
        <v>0</v>
      </c>
      <c r="X237" s="1">
        <v>0</v>
      </c>
      <c r="Y237" s="1">
        <f t="shared" si="22"/>
        <v>36</v>
      </c>
      <c r="Z237" s="1">
        <v>6</v>
      </c>
      <c r="AA237" s="1">
        <v>2</v>
      </c>
      <c r="AB237" s="1">
        <f>+TDC_InfraMR[[#This Row],[Total Pasos Vehiculares a Nivel]]</f>
        <v>36</v>
      </c>
      <c r="AC237" s="1">
        <f t="shared" si="23"/>
        <v>44</v>
      </c>
      <c r="AD237" s="1">
        <v>0</v>
      </c>
      <c r="AE237" s="1">
        <v>9</v>
      </c>
      <c r="AF237" s="1">
        <v>16</v>
      </c>
      <c r="AG237" s="1">
        <f t="shared" si="24"/>
        <v>25</v>
      </c>
      <c r="AH237" s="13">
        <v>15.3</v>
      </c>
      <c r="AI237" s="13">
        <v>0</v>
      </c>
      <c r="AJ237" s="13">
        <v>0</v>
      </c>
      <c r="AK237" s="13">
        <f t="shared" si="26"/>
        <v>15.3</v>
      </c>
      <c r="AL237" s="1">
        <v>0</v>
      </c>
      <c r="AM237" s="1">
        <v>0</v>
      </c>
      <c r="AN237" s="1">
        <v>0</v>
      </c>
      <c r="AO237" s="1">
        <f t="shared" si="27"/>
        <v>0</v>
      </c>
      <c r="AP237" s="1">
        <v>18</v>
      </c>
      <c r="AQ237" s="1">
        <v>0</v>
      </c>
      <c r="AR237" s="1">
        <v>0</v>
      </c>
      <c r="AS237" s="1">
        <f>+TDC_InfraMR[[#This Row],[B.02.1 - Parque de Coches Eléctricos Motrices]]+TDC_InfraMR[[#This Row],[B.02.2 - Parque de Coches Eléctricos Motrices Remolcados Tipo R]]+TDC_InfraMR[[#This Row],[B.02.3 - Parque de Coches Eléctricos Motrices Tipo R]]</f>
        <v>18</v>
      </c>
      <c r="AT237" s="1">
        <v>0</v>
      </c>
      <c r="AU237" s="1">
        <v>0</v>
      </c>
      <c r="AV237" s="1">
        <v>0</v>
      </c>
      <c r="AW237" s="1">
        <f>+TDC_InfraMR[[#This Row],[B.03.1 - Parque de Coches Motores Motrices Remolcados]]+TDC_InfraMR[[#This Row],[B.03.2 - Parque de Coches Motores Motrices Intermedios]]+TDC_InfraMR[[#This Row],[B.03.3 - Parque de Coches Motores Motrices Cabina]]</f>
        <v>0</v>
      </c>
      <c r="AX237" s="1">
        <v>0</v>
      </c>
      <c r="AY237" s="1">
        <v>0</v>
      </c>
      <c r="AZ237" s="1">
        <v>0</v>
      </c>
      <c r="BA237" s="1">
        <v>0</v>
      </c>
      <c r="BB237" s="1">
        <v>0</v>
      </c>
      <c r="BC237" s="1">
        <f>+TDC_InfraMR[[#This Row],[B.04.1 - Parque de Coches Remolcados Clase Unica]]+TDC_InfraMR[[#This Row],[B.04.2 - Parque de Coches Remolcados Clase Unica Furgón]]+TDC_InfraMR[[#This Row],[B.04.3 - Parque de Coches Remolcados Clase Unica Cabina]]+TDC_InfraMR[[#This Row],[B.04.4 - Parque de Coches Remolcados de Larga Distancia (Turista+Pullman)]]+TDC_InfraMR[[#This Row],[B.04.5 - Parque de Coches Remolcados para Servicios Especiales (Cartoneros)]]</f>
        <v>0</v>
      </c>
      <c r="BD237" s="1">
        <v>2</v>
      </c>
      <c r="BE237" s="1">
        <v>0</v>
      </c>
      <c r="BF237" s="16">
        <v>1435</v>
      </c>
    </row>
    <row r="238" spans="1:58">
      <c r="A238" s="1">
        <v>2012</v>
      </c>
      <c r="B238" s="1" t="s">
        <v>123</v>
      </c>
      <c r="C238" s="12">
        <v>0</v>
      </c>
      <c r="D238" s="12">
        <v>0</v>
      </c>
      <c r="E238" s="12">
        <v>0</v>
      </c>
      <c r="F238" s="12">
        <v>15.3</v>
      </c>
      <c r="G238" s="12">
        <f t="shared" si="21"/>
        <v>15.3</v>
      </c>
      <c r="H238" s="12">
        <f>+TDC_InfraMR[[#This Row],[Total Líneas de Explotación ]]</f>
        <v>15.3</v>
      </c>
      <c r="I238" s="12">
        <v>15.3</v>
      </c>
      <c r="J238" s="12">
        <v>0</v>
      </c>
      <c r="K238" s="12">
        <v>0</v>
      </c>
      <c r="L238" s="12">
        <v>30.6</v>
      </c>
      <c r="M238" s="12">
        <v>1.04</v>
      </c>
      <c r="N238" s="12">
        <f>+TDC_InfraMR[[#This Row],[A.03.1 -  Longitud de Vías de Explotación No Electrificadas Troncales y Ramales (vía principal) (km)]]+TDC_InfraMR[[#This Row],[A.04.1 -  Longitud de Vías de Explotación Electrificadas Troncales y Ramales (vía principal) (km)]]</f>
        <v>30.6</v>
      </c>
      <c r="O238" s="12">
        <f>+TDC_InfraMR[[#This Row],[Total Vías (excluido Auxiliares)]]</f>
        <v>30.6</v>
      </c>
      <c r="P238" s="1">
        <v>11</v>
      </c>
      <c r="Q238" s="1">
        <v>0</v>
      </c>
      <c r="R238" s="1">
        <v>0</v>
      </c>
      <c r="S238" s="1">
        <f t="shared" si="25"/>
        <v>11</v>
      </c>
      <c r="T238" s="1">
        <v>0</v>
      </c>
      <c r="U238" s="1">
        <v>36</v>
      </c>
      <c r="V238" s="1">
        <v>0</v>
      </c>
      <c r="W238" s="1">
        <v>0</v>
      </c>
      <c r="X238" s="1">
        <v>0</v>
      </c>
      <c r="Y238" s="1">
        <f t="shared" si="22"/>
        <v>36</v>
      </c>
      <c r="Z238" s="1">
        <v>6</v>
      </c>
      <c r="AA238" s="1">
        <v>2</v>
      </c>
      <c r="AB238" s="1">
        <f>+TDC_InfraMR[[#This Row],[Total Pasos Vehiculares a Nivel]]</f>
        <v>36</v>
      </c>
      <c r="AC238" s="1">
        <f t="shared" si="23"/>
        <v>44</v>
      </c>
      <c r="AD238" s="1">
        <v>0</v>
      </c>
      <c r="AE238" s="1">
        <v>9</v>
      </c>
      <c r="AF238" s="1">
        <v>16</v>
      </c>
      <c r="AG238" s="1">
        <f t="shared" si="24"/>
        <v>25</v>
      </c>
      <c r="AH238" s="13">
        <v>15.3</v>
      </c>
      <c r="AI238" s="13">
        <v>0</v>
      </c>
      <c r="AJ238" s="13">
        <v>0</v>
      </c>
      <c r="AK238" s="13">
        <f t="shared" si="26"/>
        <v>15.3</v>
      </c>
      <c r="AL238" s="1">
        <v>0</v>
      </c>
      <c r="AM238" s="1">
        <v>0</v>
      </c>
      <c r="AN238" s="1">
        <v>0</v>
      </c>
      <c r="AO238" s="1">
        <f t="shared" si="27"/>
        <v>0</v>
      </c>
      <c r="AP238" s="1">
        <v>18</v>
      </c>
      <c r="AQ238" s="1">
        <v>0</v>
      </c>
      <c r="AR238" s="1">
        <v>0</v>
      </c>
      <c r="AS238" s="1">
        <f>+TDC_InfraMR[[#This Row],[B.02.1 - Parque de Coches Eléctricos Motrices]]+TDC_InfraMR[[#This Row],[B.02.2 - Parque de Coches Eléctricos Motrices Remolcados Tipo R]]+TDC_InfraMR[[#This Row],[B.02.3 - Parque de Coches Eléctricos Motrices Tipo R]]</f>
        <v>18</v>
      </c>
      <c r="AT238" s="1">
        <v>0</v>
      </c>
      <c r="AU238" s="1">
        <v>0</v>
      </c>
      <c r="AV238" s="1">
        <v>0</v>
      </c>
      <c r="AW238" s="1">
        <f>+TDC_InfraMR[[#This Row],[B.03.1 - Parque de Coches Motores Motrices Remolcados]]+TDC_InfraMR[[#This Row],[B.03.2 - Parque de Coches Motores Motrices Intermedios]]+TDC_InfraMR[[#This Row],[B.03.3 - Parque de Coches Motores Motrices Cabina]]</f>
        <v>0</v>
      </c>
      <c r="AX238" s="1">
        <v>0</v>
      </c>
      <c r="AY238" s="1">
        <v>0</v>
      </c>
      <c r="AZ238" s="1">
        <v>0</v>
      </c>
      <c r="BA238" s="1">
        <v>0</v>
      </c>
      <c r="BB238" s="1">
        <v>0</v>
      </c>
      <c r="BC238" s="1">
        <f>+TDC_InfraMR[[#This Row],[B.04.1 - Parque de Coches Remolcados Clase Unica]]+TDC_InfraMR[[#This Row],[B.04.2 - Parque de Coches Remolcados Clase Unica Furgón]]+TDC_InfraMR[[#This Row],[B.04.3 - Parque de Coches Remolcados Clase Unica Cabina]]+TDC_InfraMR[[#This Row],[B.04.4 - Parque de Coches Remolcados de Larga Distancia (Turista+Pullman)]]+TDC_InfraMR[[#This Row],[B.04.5 - Parque de Coches Remolcados para Servicios Especiales (Cartoneros)]]</f>
        <v>0</v>
      </c>
      <c r="BD238" s="1">
        <v>2</v>
      </c>
      <c r="BE238" s="1">
        <v>0</v>
      </c>
      <c r="BF238" s="16">
        <v>1435</v>
      </c>
    </row>
    <row r="239" spans="1:58">
      <c r="A239" s="1">
        <v>2012</v>
      </c>
      <c r="B239" s="1" t="s">
        <v>124</v>
      </c>
      <c r="C239" s="12">
        <v>0</v>
      </c>
      <c r="D239" s="12">
        <v>0</v>
      </c>
      <c r="E239" s="12">
        <v>0</v>
      </c>
      <c r="F239" s="12">
        <v>15.3</v>
      </c>
      <c r="G239" s="12">
        <f t="shared" si="21"/>
        <v>15.3</v>
      </c>
      <c r="H239" s="12">
        <f>+TDC_InfraMR[[#This Row],[Total Líneas de Explotación ]]</f>
        <v>15.3</v>
      </c>
      <c r="I239" s="12">
        <v>15.3</v>
      </c>
      <c r="J239" s="12">
        <v>0</v>
      </c>
      <c r="K239" s="12">
        <v>0</v>
      </c>
      <c r="L239" s="12">
        <v>30.6</v>
      </c>
      <c r="M239" s="12">
        <v>1.04</v>
      </c>
      <c r="N239" s="12">
        <f>+TDC_InfraMR[[#This Row],[A.03.1 -  Longitud de Vías de Explotación No Electrificadas Troncales y Ramales (vía principal) (km)]]+TDC_InfraMR[[#This Row],[A.04.1 -  Longitud de Vías de Explotación Electrificadas Troncales y Ramales (vía principal) (km)]]</f>
        <v>30.6</v>
      </c>
      <c r="O239" s="12">
        <f>+TDC_InfraMR[[#This Row],[Total Vías (excluido Auxiliares)]]</f>
        <v>30.6</v>
      </c>
      <c r="P239" s="1">
        <v>11</v>
      </c>
      <c r="Q239" s="1">
        <v>0</v>
      </c>
      <c r="R239" s="1">
        <v>0</v>
      </c>
      <c r="S239" s="1">
        <f t="shared" si="25"/>
        <v>11</v>
      </c>
      <c r="T239" s="1">
        <v>0</v>
      </c>
      <c r="U239" s="1">
        <v>36</v>
      </c>
      <c r="V239" s="1">
        <v>0</v>
      </c>
      <c r="W239" s="1">
        <v>0</v>
      </c>
      <c r="X239" s="1">
        <v>0</v>
      </c>
      <c r="Y239" s="1">
        <f t="shared" si="22"/>
        <v>36</v>
      </c>
      <c r="Z239" s="1">
        <v>6</v>
      </c>
      <c r="AA239" s="1">
        <v>2</v>
      </c>
      <c r="AB239" s="1">
        <f>+TDC_InfraMR[[#This Row],[Total Pasos Vehiculares a Nivel]]</f>
        <v>36</v>
      </c>
      <c r="AC239" s="1">
        <f t="shared" si="23"/>
        <v>44</v>
      </c>
      <c r="AD239" s="1">
        <v>0</v>
      </c>
      <c r="AE239" s="1">
        <v>9</v>
      </c>
      <c r="AF239" s="1">
        <v>16</v>
      </c>
      <c r="AG239" s="1">
        <f t="shared" si="24"/>
        <v>25</v>
      </c>
      <c r="AH239" s="13">
        <v>15.3</v>
      </c>
      <c r="AI239" s="13">
        <v>0</v>
      </c>
      <c r="AJ239" s="13">
        <v>0</v>
      </c>
      <c r="AK239" s="13">
        <f t="shared" si="26"/>
        <v>15.3</v>
      </c>
      <c r="AL239" s="1">
        <v>0</v>
      </c>
      <c r="AM239" s="1">
        <v>0</v>
      </c>
      <c r="AN239" s="1">
        <v>0</v>
      </c>
      <c r="AO239" s="1">
        <f t="shared" si="27"/>
        <v>0</v>
      </c>
      <c r="AP239" s="1">
        <v>18</v>
      </c>
      <c r="AQ239" s="1">
        <v>0</v>
      </c>
      <c r="AR239" s="1">
        <v>0</v>
      </c>
      <c r="AS239" s="1">
        <f>+TDC_InfraMR[[#This Row],[B.02.1 - Parque de Coches Eléctricos Motrices]]+TDC_InfraMR[[#This Row],[B.02.2 - Parque de Coches Eléctricos Motrices Remolcados Tipo R]]+TDC_InfraMR[[#This Row],[B.02.3 - Parque de Coches Eléctricos Motrices Tipo R]]</f>
        <v>18</v>
      </c>
      <c r="AT239" s="1">
        <v>0</v>
      </c>
      <c r="AU239" s="1">
        <v>0</v>
      </c>
      <c r="AV239" s="1">
        <v>0</v>
      </c>
      <c r="AW239" s="1">
        <f>+TDC_InfraMR[[#This Row],[B.03.1 - Parque de Coches Motores Motrices Remolcados]]+TDC_InfraMR[[#This Row],[B.03.2 - Parque de Coches Motores Motrices Intermedios]]+TDC_InfraMR[[#This Row],[B.03.3 - Parque de Coches Motores Motrices Cabina]]</f>
        <v>0</v>
      </c>
      <c r="AX239" s="1">
        <v>0</v>
      </c>
      <c r="AY239" s="1">
        <v>0</v>
      </c>
      <c r="AZ239" s="1">
        <v>0</v>
      </c>
      <c r="BA239" s="1">
        <v>0</v>
      </c>
      <c r="BB239" s="1">
        <v>0</v>
      </c>
      <c r="BC239" s="1">
        <f>+TDC_InfraMR[[#This Row],[B.04.1 - Parque de Coches Remolcados Clase Unica]]+TDC_InfraMR[[#This Row],[B.04.2 - Parque de Coches Remolcados Clase Unica Furgón]]+TDC_InfraMR[[#This Row],[B.04.3 - Parque de Coches Remolcados Clase Unica Cabina]]+TDC_InfraMR[[#This Row],[B.04.4 - Parque de Coches Remolcados de Larga Distancia (Turista+Pullman)]]+TDC_InfraMR[[#This Row],[B.04.5 - Parque de Coches Remolcados para Servicios Especiales (Cartoneros)]]</f>
        <v>0</v>
      </c>
      <c r="BD239" s="1">
        <v>2</v>
      </c>
      <c r="BE239" s="1">
        <v>0</v>
      </c>
      <c r="BF239" s="16">
        <v>1435</v>
      </c>
    </row>
    <row r="240" spans="1:58">
      <c r="A240" s="1">
        <v>2012</v>
      </c>
      <c r="B240" s="1" t="s">
        <v>125</v>
      </c>
      <c r="C240" s="12">
        <v>0</v>
      </c>
      <c r="D240" s="12">
        <v>0</v>
      </c>
      <c r="E240" s="12">
        <v>0</v>
      </c>
      <c r="F240" s="12">
        <v>15.3</v>
      </c>
      <c r="G240" s="12">
        <f t="shared" si="21"/>
        <v>15.3</v>
      </c>
      <c r="H240" s="12">
        <f>+TDC_InfraMR[[#This Row],[Total Líneas de Explotación ]]</f>
        <v>15.3</v>
      </c>
      <c r="I240" s="12">
        <v>15.3</v>
      </c>
      <c r="J240" s="12">
        <v>0</v>
      </c>
      <c r="K240" s="12">
        <v>0</v>
      </c>
      <c r="L240" s="12">
        <v>30.6</v>
      </c>
      <c r="M240" s="12">
        <v>1.04</v>
      </c>
      <c r="N240" s="12">
        <f>+TDC_InfraMR[[#This Row],[A.03.1 -  Longitud de Vías de Explotación No Electrificadas Troncales y Ramales (vía principal) (km)]]+TDC_InfraMR[[#This Row],[A.04.1 -  Longitud de Vías de Explotación Electrificadas Troncales y Ramales (vía principal) (km)]]</f>
        <v>30.6</v>
      </c>
      <c r="O240" s="12">
        <f>+TDC_InfraMR[[#This Row],[Total Vías (excluido Auxiliares)]]</f>
        <v>30.6</v>
      </c>
      <c r="P240" s="1">
        <v>11</v>
      </c>
      <c r="Q240" s="1">
        <v>0</v>
      </c>
      <c r="R240" s="1">
        <v>0</v>
      </c>
      <c r="S240" s="1">
        <f t="shared" si="25"/>
        <v>11</v>
      </c>
      <c r="T240" s="1">
        <v>0</v>
      </c>
      <c r="U240" s="1">
        <v>36</v>
      </c>
      <c r="V240" s="1">
        <v>0</v>
      </c>
      <c r="W240" s="1">
        <v>0</v>
      </c>
      <c r="X240" s="1">
        <v>0</v>
      </c>
      <c r="Y240" s="1">
        <f t="shared" si="22"/>
        <v>36</v>
      </c>
      <c r="Z240" s="1">
        <v>6</v>
      </c>
      <c r="AA240" s="1">
        <v>2</v>
      </c>
      <c r="AB240" s="1">
        <f>+TDC_InfraMR[[#This Row],[Total Pasos Vehiculares a Nivel]]</f>
        <v>36</v>
      </c>
      <c r="AC240" s="1">
        <f t="shared" si="23"/>
        <v>44</v>
      </c>
      <c r="AD240" s="1">
        <v>0</v>
      </c>
      <c r="AE240" s="1">
        <v>9</v>
      </c>
      <c r="AF240" s="1">
        <v>16</v>
      </c>
      <c r="AG240" s="1">
        <f t="shared" si="24"/>
        <v>25</v>
      </c>
      <c r="AH240" s="13">
        <v>15.3</v>
      </c>
      <c r="AI240" s="13">
        <v>0</v>
      </c>
      <c r="AJ240" s="13">
        <v>0</v>
      </c>
      <c r="AK240" s="13">
        <f t="shared" si="26"/>
        <v>15.3</v>
      </c>
      <c r="AL240" s="1">
        <v>0</v>
      </c>
      <c r="AM240" s="1">
        <v>0</v>
      </c>
      <c r="AN240" s="1">
        <v>0</v>
      </c>
      <c r="AO240" s="1">
        <f t="shared" si="27"/>
        <v>0</v>
      </c>
      <c r="AP240" s="1">
        <v>18</v>
      </c>
      <c r="AQ240" s="1">
        <v>0</v>
      </c>
      <c r="AR240" s="1">
        <v>0</v>
      </c>
      <c r="AS240" s="1">
        <f>+TDC_InfraMR[[#This Row],[B.02.1 - Parque de Coches Eléctricos Motrices]]+TDC_InfraMR[[#This Row],[B.02.2 - Parque de Coches Eléctricos Motrices Remolcados Tipo R]]+TDC_InfraMR[[#This Row],[B.02.3 - Parque de Coches Eléctricos Motrices Tipo R]]</f>
        <v>18</v>
      </c>
      <c r="AT240" s="1">
        <v>0</v>
      </c>
      <c r="AU240" s="1">
        <v>0</v>
      </c>
      <c r="AV240" s="1">
        <v>0</v>
      </c>
      <c r="AW240" s="1">
        <f>+TDC_InfraMR[[#This Row],[B.03.1 - Parque de Coches Motores Motrices Remolcados]]+TDC_InfraMR[[#This Row],[B.03.2 - Parque de Coches Motores Motrices Intermedios]]+TDC_InfraMR[[#This Row],[B.03.3 - Parque de Coches Motores Motrices Cabina]]</f>
        <v>0</v>
      </c>
      <c r="AX240" s="1">
        <v>0</v>
      </c>
      <c r="AY240" s="1">
        <v>0</v>
      </c>
      <c r="AZ240" s="1">
        <v>0</v>
      </c>
      <c r="BA240" s="1">
        <v>0</v>
      </c>
      <c r="BB240" s="1">
        <v>0</v>
      </c>
      <c r="BC240" s="1">
        <f>+TDC_InfraMR[[#This Row],[B.04.1 - Parque de Coches Remolcados Clase Unica]]+TDC_InfraMR[[#This Row],[B.04.2 - Parque de Coches Remolcados Clase Unica Furgón]]+TDC_InfraMR[[#This Row],[B.04.3 - Parque de Coches Remolcados Clase Unica Cabina]]+TDC_InfraMR[[#This Row],[B.04.4 - Parque de Coches Remolcados de Larga Distancia (Turista+Pullman)]]+TDC_InfraMR[[#This Row],[B.04.5 - Parque de Coches Remolcados para Servicios Especiales (Cartoneros)]]</f>
        <v>0</v>
      </c>
      <c r="BD240" s="1">
        <v>2</v>
      </c>
      <c r="BE240" s="1">
        <v>0</v>
      </c>
      <c r="BF240" s="16">
        <v>1435</v>
      </c>
    </row>
    <row r="241" spans="1:58">
      <c r="A241" s="1">
        <v>2012</v>
      </c>
      <c r="B241" s="1" t="s">
        <v>126</v>
      </c>
      <c r="C241" s="12">
        <v>0</v>
      </c>
      <c r="D241" s="12">
        <v>0</v>
      </c>
      <c r="E241" s="12">
        <v>0</v>
      </c>
      <c r="F241" s="12">
        <v>15.3</v>
      </c>
      <c r="G241" s="12">
        <f t="shared" si="21"/>
        <v>15.3</v>
      </c>
      <c r="H241" s="12">
        <f>+TDC_InfraMR[[#This Row],[Total Líneas de Explotación ]]</f>
        <v>15.3</v>
      </c>
      <c r="I241" s="12">
        <v>15.3</v>
      </c>
      <c r="J241" s="12">
        <v>0</v>
      </c>
      <c r="K241" s="12">
        <v>0</v>
      </c>
      <c r="L241" s="12">
        <v>30.6</v>
      </c>
      <c r="M241" s="12">
        <v>1.04</v>
      </c>
      <c r="N241" s="12">
        <f>+TDC_InfraMR[[#This Row],[A.03.1 -  Longitud de Vías de Explotación No Electrificadas Troncales y Ramales (vía principal) (km)]]+TDC_InfraMR[[#This Row],[A.04.1 -  Longitud de Vías de Explotación Electrificadas Troncales y Ramales (vía principal) (km)]]</f>
        <v>30.6</v>
      </c>
      <c r="O241" s="12">
        <f>+TDC_InfraMR[[#This Row],[Total Vías (excluido Auxiliares)]]</f>
        <v>30.6</v>
      </c>
      <c r="P241" s="1">
        <v>11</v>
      </c>
      <c r="Q241" s="1">
        <v>0</v>
      </c>
      <c r="R241" s="1">
        <v>0</v>
      </c>
      <c r="S241" s="1">
        <f t="shared" si="25"/>
        <v>11</v>
      </c>
      <c r="T241" s="1">
        <v>0</v>
      </c>
      <c r="U241" s="1">
        <v>36</v>
      </c>
      <c r="V241" s="1">
        <v>0</v>
      </c>
      <c r="W241" s="1">
        <v>0</v>
      </c>
      <c r="X241" s="1">
        <v>0</v>
      </c>
      <c r="Y241" s="1">
        <f t="shared" si="22"/>
        <v>36</v>
      </c>
      <c r="Z241" s="1">
        <v>6</v>
      </c>
      <c r="AA241" s="1">
        <v>2</v>
      </c>
      <c r="AB241" s="1">
        <f>+TDC_InfraMR[[#This Row],[Total Pasos Vehiculares a Nivel]]</f>
        <v>36</v>
      </c>
      <c r="AC241" s="1">
        <f t="shared" si="23"/>
        <v>44</v>
      </c>
      <c r="AD241" s="1">
        <v>0</v>
      </c>
      <c r="AE241" s="1">
        <v>9</v>
      </c>
      <c r="AF241" s="1">
        <v>16</v>
      </c>
      <c r="AG241" s="1">
        <f t="shared" si="24"/>
        <v>25</v>
      </c>
      <c r="AH241" s="13">
        <v>15.3</v>
      </c>
      <c r="AI241" s="13">
        <v>0</v>
      </c>
      <c r="AJ241" s="13">
        <v>0</v>
      </c>
      <c r="AK241" s="13">
        <f t="shared" si="26"/>
        <v>15.3</v>
      </c>
      <c r="AL241" s="1">
        <v>0</v>
      </c>
      <c r="AM241" s="1">
        <v>0</v>
      </c>
      <c r="AN241" s="1">
        <v>0</v>
      </c>
      <c r="AO241" s="1">
        <f t="shared" si="27"/>
        <v>0</v>
      </c>
      <c r="AP241" s="1">
        <v>18</v>
      </c>
      <c r="AQ241" s="1">
        <v>0</v>
      </c>
      <c r="AR241" s="1">
        <v>0</v>
      </c>
      <c r="AS241" s="1">
        <f>+TDC_InfraMR[[#This Row],[B.02.1 - Parque de Coches Eléctricos Motrices]]+TDC_InfraMR[[#This Row],[B.02.2 - Parque de Coches Eléctricos Motrices Remolcados Tipo R]]+TDC_InfraMR[[#This Row],[B.02.3 - Parque de Coches Eléctricos Motrices Tipo R]]</f>
        <v>18</v>
      </c>
      <c r="AT241" s="1">
        <v>0</v>
      </c>
      <c r="AU241" s="1">
        <v>0</v>
      </c>
      <c r="AV241" s="1">
        <v>0</v>
      </c>
      <c r="AW241" s="1">
        <f>+TDC_InfraMR[[#This Row],[B.03.1 - Parque de Coches Motores Motrices Remolcados]]+TDC_InfraMR[[#This Row],[B.03.2 - Parque de Coches Motores Motrices Intermedios]]+TDC_InfraMR[[#This Row],[B.03.3 - Parque de Coches Motores Motrices Cabina]]</f>
        <v>0</v>
      </c>
      <c r="AX241" s="1">
        <v>0</v>
      </c>
      <c r="AY241" s="1">
        <v>0</v>
      </c>
      <c r="AZ241" s="1">
        <v>0</v>
      </c>
      <c r="BA241" s="1">
        <v>0</v>
      </c>
      <c r="BB241" s="1">
        <v>0</v>
      </c>
      <c r="BC241" s="1">
        <f>+TDC_InfraMR[[#This Row],[B.04.1 - Parque de Coches Remolcados Clase Unica]]+TDC_InfraMR[[#This Row],[B.04.2 - Parque de Coches Remolcados Clase Unica Furgón]]+TDC_InfraMR[[#This Row],[B.04.3 - Parque de Coches Remolcados Clase Unica Cabina]]+TDC_InfraMR[[#This Row],[B.04.4 - Parque de Coches Remolcados de Larga Distancia (Turista+Pullman)]]+TDC_InfraMR[[#This Row],[B.04.5 - Parque de Coches Remolcados para Servicios Especiales (Cartoneros)]]</f>
        <v>0</v>
      </c>
      <c r="BD241" s="1">
        <v>2</v>
      </c>
      <c r="BE241" s="1">
        <v>0</v>
      </c>
      <c r="BF241" s="16">
        <v>1435</v>
      </c>
    </row>
    <row r="242" spans="1:58">
      <c r="A242" s="1">
        <v>2013</v>
      </c>
      <c r="B242" s="1" t="s">
        <v>115</v>
      </c>
      <c r="C242" s="12">
        <v>0</v>
      </c>
      <c r="D242" s="12">
        <v>0</v>
      </c>
      <c r="E242" s="12">
        <v>0</v>
      </c>
      <c r="F242" s="12">
        <v>15.3</v>
      </c>
      <c r="G242" s="12">
        <f t="shared" si="21"/>
        <v>15.3</v>
      </c>
      <c r="H242" s="12">
        <f>+TDC_InfraMR[[#This Row],[Total Líneas de Explotación ]]</f>
        <v>15.3</v>
      </c>
      <c r="I242" s="12">
        <v>15.3</v>
      </c>
      <c r="J242" s="12">
        <v>0</v>
      </c>
      <c r="K242" s="12">
        <v>0</v>
      </c>
      <c r="L242" s="12">
        <v>30.6</v>
      </c>
      <c r="M242" s="12">
        <v>1.04</v>
      </c>
      <c r="N242" s="12">
        <f>+TDC_InfraMR[[#This Row],[A.03.1 -  Longitud de Vías de Explotación No Electrificadas Troncales y Ramales (vía principal) (km)]]+TDC_InfraMR[[#This Row],[A.04.1 -  Longitud de Vías de Explotación Electrificadas Troncales y Ramales (vía principal) (km)]]</f>
        <v>30.6</v>
      </c>
      <c r="O242" s="12">
        <f>+TDC_InfraMR[[#This Row],[Total Vías (excluido Auxiliares)]]</f>
        <v>30.6</v>
      </c>
      <c r="P242" s="1">
        <v>11</v>
      </c>
      <c r="Q242" s="1">
        <v>0</v>
      </c>
      <c r="R242" s="1">
        <v>0</v>
      </c>
      <c r="S242" s="1">
        <f t="shared" si="25"/>
        <v>11</v>
      </c>
      <c r="T242" s="1">
        <v>0</v>
      </c>
      <c r="U242" s="1">
        <v>36</v>
      </c>
      <c r="V242" s="1">
        <v>0</v>
      </c>
      <c r="W242" s="1">
        <v>0</v>
      </c>
      <c r="X242" s="1">
        <v>0</v>
      </c>
      <c r="Y242" s="1">
        <f t="shared" si="22"/>
        <v>36</v>
      </c>
      <c r="Z242" s="1">
        <v>6</v>
      </c>
      <c r="AA242" s="1">
        <v>2</v>
      </c>
      <c r="AB242" s="1">
        <f>+TDC_InfraMR[[#This Row],[Total Pasos Vehiculares a Nivel]]</f>
        <v>36</v>
      </c>
      <c r="AC242" s="1">
        <f t="shared" si="23"/>
        <v>44</v>
      </c>
      <c r="AD242" s="1">
        <v>0</v>
      </c>
      <c r="AE242" s="1">
        <v>9</v>
      </c>
      <c r="AF242" s="1">
        <v>16</v>
      </c>
      <c r="AG242" s="1">
        <f t="shared" si="24"/>
        <v>25</v>
      </c>
      <c r="AH242" s="13">
        <v>15.3</v>
      </c>
      <c r="AI242" s="13">
        <v>0</v>
      </c>
      <c r="AJ242" s="13">
        <v>0</v>
      </c>
      <c r="AK242" s="13">
        <f t="shared" si="26"/>
        <v>15.3</v>
      </c>
      <c r="AL242" s="1">
        <v>0</v>
      </c>
      <c r="AM242" s="1">
        <v>0</v>
      </c>
      <c r="AN242" s="1">
        <v>0</v>
      </c>
      <c r="AO242" s="1">
        <f t="shared" si="27"/>
        <v>0</v>
      </c>
      <c r="AP242" s="1">
        <v>18</v>
      </c>
      <c r="AQ242" s="1">
        <v>0</v>
      </c>
      <c r="AR242" s="1">
        <v>0</v>
      </c>
      <c r="AS242" s="1">
        <f>+TDC_InfraMR[[#This Row],[B.02.1 - Parque de Coches Eléctricos Motrices]]+TDC_InfraMR[[#This Row],[B.02.2 - Parque de Coches Eléctricos Motrices Remolcados Tipo R]]+TDC_InfraMR[[#This Row],[B.02.3 - Parque de Coches Eléctricos Motrices Tipo R]]</f>
        <v>18</v>
      </c>
      <c r="AT242" s="1">
        <v>0</v>
      </c>
      <c r="AU242" s="1">
        <v>0</v>
      </c>
      <c r="AV242" s="1">
        <v>0</v>
      </c>
      <c r="AW242" s="1">
        <f>+TDC_InfraMR[[#This Row],[B.03.1 - Parque de Coches Motores Motrices Remolcados]]+TDC_InfraMR[[#This Row],[B.03.2 - Parque de Coches Motores Motrices Intermedios]]+TDC_InfraMR[[#This Row],[B.03.3 - Parque de Coches Motores Motrices Cabina]]</f>
        <v>0</v>
      </c>
      <c r="AX242" s="1">
        <v>0</v>
      </c>
      <c r="AY242" s="1">
        <v>0</v>
      </c>
      <c r="AZ242" s="1">
        <v>0</v>
      </c>
      <c r="BA242" s="1">
        <v>0</v>
      </c>
      <c r="BB242" s="1">
        <v>0</v>
      </c>
      <c r="BC242" s="1">
        <f>+TDC_InfraMR[[#This Row],[B.04.1 - Parque de Coches Remolcados Clase Unica]]+TDC_InfraMR[[#This Row],[B.04.2 - Parque de Coches Remolcados Clase Unica Furgón]]+TDC_InfraMR[[#This Row],[B.04.3 - Parque de Coches Remolcados Clase Unica Cabina]]+TDC_InfraMR[[#This Row],[B.04.4 - Parque de Coches Remolcados de Larga Distancia (Turista+Pullman)]]+TDC_InfraMR[[#This Row],[B.04.5 - Parque de Coches Remolcados para Servicios Especiales (Cartoneros)]]</f>
        <v>0</v>
      </c>
      <c r="BD242" s="1">
        <v>2</v>
      </c>
      <c r="BE242" s="1">
        <v>0</v>
      </c>
      <c r="BF242" s="16">
        <v>1435</v>
      </c>
    </row>
    <row r="243" spans="1:58">
      <c r="A243" s="1">
        <v>2013</v>
      </c>
      <c r="B243" s="1" t="s">
        <v>116</v>
      </c>
      <c r="C243" s="12">
        <v>0</v>
      </c>
      <c r="D243" s="12">
        <v>0</v>
      </c>
      <c r="E243" s="12">
        <v>0</v>
      </c>
      <c r="F243" s="12">
        <v>15.3</v>
      </c>
      <c r="G243" s="12">
        <f t="shared" si="21"/>
        <v>15.3</v>
      </c>
      <c r="H243" s="12">
        <f>+TDC_InfraMR[[#This Row],[Total Líneas de Explotación ]]</f>
        <v>15.3</v>
      </c>
      <c r="I243" s="12">
        <v>15.3</v>
      </c>
      <c r="J243" s="12">
        <v>0</v>
      </c>
      <c r="K243" s="12">
        <v>0</v>
      </c>
      <c r="L243" s="12">
        <v>30.6</v>
      </c>
      <c r="M243" s="12">
        <v>1.04</v>
      </c>
      <c r="N243" s="12">
        <f>+TDC_InfraMR[[#This Row],[A.03.1 -  Longitud de Vías de Explotación No Electrificadas Troncales y Ramales (vía principal) (km)]]+TDC_InfraMR[[#This Row],[A.04.1 -  Longitud de Vías de Explotación Electrificadas Troncales y Ramales (vía principal) (km)]]</f>
        <v>30.6</v>
      </c>
      <c r="O243" s="12">
        <f>+TDC_InfraMR[[#This Row],[Total Vías (excluido Auxiliares)]]</f>
        <v>30.6</v>
      </c>
      <c r="P243" s="1">
        <v>11</v>
      </c>
      <c r="Q243" s="1">
        <v>0</v>
      </c>
      <c r="R243" s="1">
        <v>0</v>
      </c>
      <c r="S243" s="1">
        <f t="shared" si="25"/>
        <v>11</v>
      </c>
      <c r="T243" s="1">
        <v>0</v>
      </c>
      <c r="U243" s="1">
        <v>36</v>
      </c>
      <c r="V243" s="1">
        <v>0</v>
      </c>
      <c r="W243" s="1">
        <v>0</v>
      </c>
      <c r="X243" s="1">
        <v>0</v>
      </c>
      <c r="Y243" s="1">
        <f t="shared" si="22"/>
        <v>36</v>
      </c>
      <c r="Z243" s="1">
        <v>6</v>
      </c>
      <c r="AA243" s="1">
        <v>2</v>
      </c>
      <c r="AB243" s="1">
        <f>+TDC_InfraMR[[#This Row],[Total Pasos Vehiculares a Nivel]]</f>
        <v>36</v>
      </c>
      <c r="AC243" s="1">
        <f t="shared" si="23"/>
        <v>44</v>
      </c>
      <c r="AD243" s="1">
        <v>0</v>
      </c>
      <c r="AE243" s="1">
        <v>9</v>
      </c>
      <c r="AF243" s="1">
        <v>16</v>
      </c>
      <c r="AG243" s="1">
        <f t="shared" si="24"/>
        <v>25</v>
      </c>
      <c r="AH243" s="13">
        <v>15.3</v>
      </c>
      <c r="AI243" s="13">
        <v>0</v>
      </c>
      <c r="AJ243" s="13">
        <v>0</v>
      </c>
      <c r="AK243" s="13">
        <f t="shared" si="26"/>
        <v>15.3</v>
      </c>
      <c r="AL243" s="1">
        <v>0</v>
      </c>
      <c r="AM243" s="1">
        <v>0</v>
      </c>
      <c r="AN243" s="1">
        <v>0</v>
      </c>
      <c r="AO243" s="1">
        <f t="shared" si="27"/>
        <v>0</v>
      </c>
      <c r="AP243" s="1">
        <v>18</v>
      </c>
      <c r="AQ243" s="1">
        <v>0</v>
      </c>
      <c r="AR243" s="1">
        <v>0</v>
      </c>
      <c r="AS243" s="1">
        <f>+TDC_InfraMR[[#This Row],[B.02.1 - Parque de Coches Eléctricos Motrices]]+TDC_InfraMR[[#This Row],[B.02.2 - Parque de Coches Eléctricos Motrices Remolcados Tipo R]]+TDC_InfraMR[[#This Row],[B.02.3 - Parque de Coches Eléctricos Motrices Tipo R]]</f>
        <v>18</v>
      </c>
      <c r="AT243" s="1">
        <v>0</v>
      </c>
      <c r="AU243" s="1">
        <v>0</v>
      </c>
      <c r="AV243" s="1">
        <v>0</v>
      </c>
      <c r="AW243" s="1">
        <f>+TDC_InfraMR[[#This Row],[B.03.1 - Parque de Coches Motores Motrices Remolcados]]+TDC_InfraMR[[#This Row],[B.03.2 - Parque de Coches Motores Motrices Intermedios]]+TDC_InfraMR[[#This Row],[B.03.3 - Parque de Coches Motores Motrices Cabina]]</f>
        <v>0</v>
      </c>
      <c r="AX243" s="1">
        <v>0</v>
      </c>
      <c r="AY243" s="1">
        <v>0</v>
      </c>
      <c r="AZ243" s="1">
        <v>0</v>
      </c>
      <c r="BA243" s="1">
        <v>0</v>
      </c>
      <c r="BB243" s="1">
        <v>0</v>
      </c>
      <c r="BC243" s="1">
        <f>+TDC_InfraMR[[#This Row],[B.04.1 - Parque de Coches Remolcados Clase Unica]]+TDC_InfraMR[[#This Row],[B.04.2 - Parque de Coches Remolcados Clase Unica Furgón]]+TDC_InfraMR[[#This Row],[B.04.3 - Parque de Coches Remolcados Clase Unica Cabina]]+TDC_InfraMR[[#This Row],[B.04.4 - Parque de Coches Remolcados de Larga Distancia (Turista+Pullman)]]+TDC_InfraMR[[#This Row],[B.04.5 - Parque de Coches Remolcados para Servicios Especiales (Cartoneros)]]</f>
        <v>0</v>
      </c>
      <c r="BD243" s="1">
        <v>2</v>
      </c>
      <c r="BE243" s="1">
        <v>0</v>
      </c>
      <c r="BF243" s="16">
        <v>1435</v>
      </c>
    </row>
    <row r="244" spans="1:58">
      <c r="A244" s="1">
        <v>2013</v>
      </c>
      <c r="B244" s="1" t="s">
        <v>117</v>
      </c>
      <c r="C244" s="12">
        <v>0</v>
      </c>
      <c r="D244" s="12">
        <v>0</v>
      </c>
      <c r="E244" s="12">
        <v>0</v>
      </c>
      <c r="F244" s="12">
        <v>15.3</v>
      </c>
      <c r="G244" s="12">
        <f t="shared" si="21"/>
        <v>15.3</v>
      </c>
      <c r="H244" s="12">
        <f>+TDC_InfraMR[[#This Row],[Total Líneas de Explotación ]]</f>
        <v>15.3</v>
      </c>
      <c r="I244" s="12">
        <v>15.3</v>
      </c>
      <c r="J244" s="12">
        <v>0</v>
      </c>
      <c r="K244" s="12">
        <v>0</v>
      </c>
      <c r="L244" s="12">
        <v>30.6</v>
      </c>
      <c r="M244" s="12">
        <v>1.04</v>
      </c>
      <c r="N244" s="12">
        <f>+TDC_InfraMR[[#This Row],[A.03.1 -  Longitud de Vías de Explotación No Electrificadas Troncales y Ramales (vía principal) (km)]]+TDC_InfraMR[[#This Row],[A.04.1 -  Longitud de Vías de Explotación Electrificadas Troncales y Ramales (vía principal) (km)]]</f>
        <v>30.6</v>
      </c>
      <c r="O244" s="12">
        <f>+TDC_InfraMR[[#This Row],[Total Vías (excluido Auxiliares)]]</f>
        <v>30.6</v>
      </c>
      <c r="P244" s="1">
        <v>11</v>
      </c>
      <c r="Q244" s="1">
        <v>0</v>
      </c>
      <c r="R244" s="1">
        <v>0</v>
      </c>
      <c r="S244" s="1">
        <f t="shared" si="25"/>
        <v>11</v>
      </c>
      <c r="T244" s="1">
        <v>0</v>
      </c>
      <c r="U244" s="1">
        <v>36</v>
      </c>
      <c r="V244" s="1">
        <v>0</v>
      </c>
      <c r="W244" s="1">
        <v>0</v>
      </c>
      <c r="X244" s="1">
        <v>0</v>
      </c>
      <c r="Y244" s="1">
        <f t="shared" si="22"/>
        <v>36</v>
      </c>
      <c r="Z244" s="1">
        <v>6</v>
      </c>
      <c r="AA244" s="1">
        <v>2</v>
      </c>
      <c r="AB244" s="1">
        <f>+TDC_InfraMR[[#This Row],[Total Pasos Vehiculares a Nivel]]</f>
        <v>36</v>
      </c>
      <c r="AC244" s="1">
        <f t="shared" si="23"/>
        <v>44</v>
      </c>
      <c r="AD244" s="1">
        <v>0</v>
      </c>
      <c r="AE244" s="1">
        <v>9</v>
      </c>
      <c r="AF244" s="1">
        <v>16</v>
      </c>
      <c r="AG244" s="1">
        <f t="shared" si="24"/>
        <v>25</v>
      </c>
      <c r="AH244" s="13">
        <v>15.3</v>
      </c>
      <c r="AI244" s="13">
        <v>0</v>
      </c>
      <c r="AJ244" s="13">
        <v>0</v>
      </c>
      <c r="AK244" s="13">
        <f t="shared" si="26"/>
        <v>15.3</v>
      </c>
      <c r="AL244" s="1">
        <v>0</v>
      </c>
      <c r="AM244" s="1">
        <v>0</v>
      </c>
      <c r="AN244" s="1">
        <v>0</v>
      </c>
      <c r="AO244" s="1">
        <f t="shared" si="27"/>
        <v>0</v>
      </c>
      <c r="AP244" s="1">
        <v>18</v>
      </c>
      <c r="AQ244" s="1">
        <v>0</v>
      </c>
      <c r="AR244" s="1">
        <v>0</v>
      </c>
      <c r="AS244" s="1">
        <f>+TDC_InfraMR[[#This Row],[B.02.1 - Parque de Coches Eléctricos Motrices]]+TDC_InfraMR[[#This Row],[B.02.2 - Parque de Coches Eléctricos Motrices Remolcados Tipo R]]+TDC_InfraMR[[#This Row],[B.02.3 - Parque de Coches Eléctricos Motrices Tipo R]]</f>
        <v>18</v>
      </c>
      <c r="AT244" s="1">
        <v>0</v>
      </c>
      <c r="AU244" s="1">
        <v>0</v>
      </c>
      <c r="AV244" s="1">
        <v>0</v>
      </c>
      <c r="AW244" s="1">
        <f>+TDC_InfraMR[[#This Row],[B.03.1 - Parque de Coches Motores Motrices Remolcados]]+TDC_InfraMR[[#This Row],[B.03.2 - Parque de Coches Motores Motrices Intermedios]]+TDC_InfraMR[[#This Row],[B.03.3 - Parque de Coches Motores Motrices Cabina]]</f>
        <v>0</v>
      </c>
      <c r="AX244" s="1">
        <v>0</v>
      </c>
      <c r="AY244" s="1">
        <v>0</v>
      </c>
      <c r="AZ244" s="1">
        <v>0</v>
      </c>
      <c r="BA244" s="1">
        <v>0</v>
      </c>
      <c r="BB244" s="1">
        <v>0</v>
      </c>
      <c r="BC244" s="1">
        <f>+TDC_InfraMR[[#This Row],[B.04.1 - Parque de Coches Remolcados Clase Unica]]+TDC_InfraMR[[#This Row],[B.04.2 - Parque de Coches Remolcados Clase Unica Furgón]]+TDC_InfraMR[[#This Row],[B.04.3 - Parque de Coches Remolcados Clase Unica Cabina]]+TDC_InfraMR[[#This Row],[B.04.4 - Parque de Coches Remolcados de Larga Distancia (Turista+Pullman)]]+TDC_InfraMR[[#This Row],[B.04.5 - Parque de Coches Remolcados para Servicios Especiales (Cartoneros)]]</f>
        <v>0</v>
      </c>
      <c r="BD244" s="1">
        <v>2</v>
      </c>
      <c r="BE244" s="1">
        <v>0</v>
      </c>
      <c r="BF244" s="16">
        <v>1435</v>
      </c>
    </row>
    <row r="245" spans="1:58">
      <c r="A245" s="1">
        <v>2013</v>
      </c>
      <c r="B245" s="1" t="s">
        <v>118</v>
      </c>
      <c r="C245" s="12">
        <v>0</v>
      </c>
      <c r="D245" s="12">
        <v>0</v>
      </c>
      <c r="E245" s="12">
        <v>0</v>
      </c>
      <c r="F245" s="12">
        <v>15.3</v>
      </c>
      <c r="G245" s="12">
        <f t="shared" si="21"/>
        <v>15.3</v>
      </c>
      <c r="H245" s="12">
        <f>+TDC_InfraMR[[#This Row],[Total Líneas de Explotación ]]</f>
        <v>15.3</v>
      </c>
      <c r="I245" s="12">
        <v>15.3</v>
      </c>
      <c r="J245" s="12">
        <v>0</v>
      </c>
      <c r="K245" s="12">
        <v>0</v>
      </c>
      <c r="L245" s="12">
        <v>30.6</v>
      </c>
      <c r="M245" s="12">
        <v>1.04</v>
      </c>
      <c r="N245" s="12">
        <f>+TDC_InfraMR[[#This Row],[A.03.1 -  Longitud de Vías de Explotación No Electrificadas Troncales y Ramales (vía principal) (km)]]+TDC_InfraMR[[#This Row],[A.04.1 -  Longitud de Vías de Explotación Electrificadas Troncales y Ramales (vía principal) (km)]]</f>
        <v>30.6</v>
      </c>
      <c r="O245" s="12">
        <f>+TDC_InfraMR[[#This Row],[Total Vías (excluido Auxiliares)]]</f>
        <v>30.6</v>
      </c>
      <c r="P245" s="1">
        <v>11</v>
      </c>
      <c r="Q245" s="1">
        <v>0</v>
      </c>
      <c r="R245" s="1">
        <v>0</v>
      </c>
      <c r="S245" s="1">
        <f t="shared" si="25"/>
        <v>11</v>
      </c>
      <c r="T245" s="1">
        <v>0</v>
      </c>
      <c r="U245" s="1">
        <v>36</v>
      </c>
      <c r="V245" s="1">
        <v>0</v>
      </c>
      <c r="W245" s="1">
        <v>0</v>
      </c>
      <c r="X245" s="1">
        <v>0</v>
      </c>
      <c r="Y245" s="1">
        <f t="shared" si="22"/>
        <v>36</v>
      </c>
      <c r="Z245" s="1">
        <v>6</v>
      </c>
      <c r="AA245" s="1">
        <v>2</v>
      </c>
      <c r="AB245" s="1">
        <f>+TDC_InfraMR[[#This Row],[Total Pasos Vehiculares a Nivel]]</f>
        <v>36</v>
      </c>
      <c r="AC245" s="1">
        <f t="shared" si="23"/>
        <v>44</v>
      </c>
      <c r="AD245" s="1">
        <v>0</v>
      </c>
      <c r="AE245" s="1">
        <v>9</v>
      </c>
      <c r="AF245" s="1">
        <v>16</v>
      </c>
      <c r="AG245" s="1">
        <f t="shared" si="24"/>
        <v>25</v>
      </c>
      <c r="AH245" s="13">
        <v>15.3</v>
      </c>
      <c r="AI245" s="13">
        <v>0</v>
      </c>
      <c r="AJ245" s="13">
        <v>0</v>
      </c>
      <c r="AK245" s="13">
        <f t="shared" si="26"/>
        <v>15.3</v>
      </c>
      <c r="AL245" s="1">
        <v>0</v>
      </c>
      <c r="AM245" s="1">
        <v>0</v>
      </c>
      <c r="AN245" s="1">
        <v>0</v>
      </c>
      <c r="AO245" s="1">
        <f t="shared" si="27"/>
        <v>0</v>
      </c>
      <c r="AP245" s="1">
        <v>18</v>
      </c>
      <c r="AQ245" s="1">
        <v>0</v>
      </c>
      <c r="AR245" s="1">
        <v>0</v>
      </c>
      <c r="AS245" s="1">
        <f>+TDC_InfraMR[[#This Row],[B.02.1 - Parque de Coches Eléctricos Motrices]]+TDC_InfraMR[[#This Row],[B.02.2 - Parque de Coches Eléctricos Motrices Remolcados Tipo R]]+TDC_InfraMR[[#This Row],[B.02.3 - Parque de Coches Eléctricos Motrices Tipo R]]</f>
        <v>18</v>
      </c>
      <c r="AT245" s="1">
        <v>0</v>
      </c>
      <c r="AU245" s="1">
        <v>0</v>
      </c>
      <c r="AV245" s="1">
        <v>0</v>
      </c>
      <c r="AW245" s="1">
        <f>+TDC_InfraMR[[#This Row],[B.03.1 - Parque de Coches Motores Motrices Remolcados]]+TDC_InfraMR[[#This Row],[B.03.2 - Parque de Coches Motores Motrices Intermedios]]+TDC_InfraMR[[#This Row],[B.03.3 - Parque de Coches Motores Motrices Cabina]]</f>
        <v>0</v>
      </c>
      <c r="AX245" s="1">
        <v>0</v>
      </c>
      <c r="AY245" s="1">
        <v>0</v>
      </c>
      <c r="AZ245" s="1">
        <v>0</v>
      </c>
      <c r="BA245" s="1">
        <v>0</v>
      </c>
      <c r="BB245" s="1">
        <v>0</v>
      </c>
      <c r="BC245" s="1">
        <f>+TDC_InfraMR[[#This Row],[B.04.1 - Parque de Coches Remolcados Clase Unica]]+TDC_InfraMR[[#This Row],[B.04.2 - Parque de Coches Remolcados Clase Unica Furgón]]+TDC_InfraMR[[#This Row],[B.04.3 - Parque de Coches Remolcados Clase Unica Cabina]]+TDC_InfraMR[[#This Row],[B.04.4 - Parque de Coches Remolcados de Larga Distancia (Turista+Pullman)]]+TDC_InfraMR[[#This Row],[B.04.5 - Parque de Coches Remolcados para Servicios Especiales (Cartoneros)]]</f>
        <v>0</v>
      </c>
      <c r="BD245" s="1">
        <v>2</v>
      </c>
      <c r="BE245" s="1">
        <v>0</v>
      </c>
      <c r="BF245" s="16">
        <v>1435</v>
      </c>
    </row>
    <row r="246" spans="1:58">
      <c r="A246" s="1">
        <v>2013</v>
      </c>
      <c r="B246" s="1" t="s">
        <v>119</v>
      </c>
      <c r="C246" s="12">
        <v>0</v>
      </c>
      <c r="D246" s="12">
        <v>0</v>
      </c>
      <c r="E246" s="12">
        <v>0</v>
      </c>
      <c r="F246" s="12">
        <v>15.3</v>
      </c>
      <c r="G246" s="12">
        <f t="shared" si="21"/>
        <v>15.3</v>
      </c>
      <c r="H246" s="12">
        <f>+TDC_InfraMR[[#This Row],[Total Líneas de Explotación ]]</f>
        <v>15.3</v>
      </c>
      <c r="I246" s="12">
        <v>15.3</v>
      </c>
      <c r="J246" s="12">
        <v>0</v>
      </c>
      <c r="K246" s="12">
        <v>0</v>
      </c>
      <c r="L246" s="12">
        <v>30.6</v>
      </c>
      <c r="M246" s="12">
        <v>1.04</v>
      </c>
      <c r="N246" s="12">
        <f>+TDC_InfraMR[[#This Row],[A.03.1 -  Longitud de Vías de Explotación No Electrificadas Troncales y Ramales (vía principal) (km)]]+TDC_InfraMR[[#This Row],[A.04.1 -  Longitud de Vías de Explotación Electrificadas Troncales y Ramales (vía principal) (km)]]</f>
        <v>30.6</v>
      </c>
      <c r="O246" s="12">
        <f>+TDC_InfraMR[[#This Row],[Total Vías (excluido Auxiliares)]]</f>
        <v>30.6</v>
      </c>
      <c r="P246" s="1">
        <v>11</v>
      </c>
      <c r="Q246" s="1">
        <v>0</v>
      </c>
      <c r="R246" s="1">
        <v>0</v>
      </c>
      <c r="S246" s="1">
        <f t="shared" si="25"/>
        <v>11</v>
      </c>
      <c r="T246" s="1">
        <v>0</v>
      </c>
      <c r="U246" s="1">
        <v>36</v>
      </c>
      <c r="V246" s="1">
        <v>0</v>
      </c>
      <c r="W246" s="1">
        <v>0</v>
      </c>
      <c r="X246" s="1">
        <v>0</v>
      </c>
      <c r="Y246" s="1">
        <f t="shared" si="22"/>
        <v>36</v>
      </c>
      <c r="Z246" s="1">
        <v>6</v>
      </c>
      <c r="AA246" s="1">
        <v>2</v>
      </c>
      <c r="AB246" s="1">
        <f>+TDC_InfraMR[[#This Row],[Total Pasos Vehiculares a Nivel]]</f>
        <v>36</v>
      </c>
      <c r="AC246" s="1">
        <f t="shared" si="23"/>
        <v>44</v>
      </c>
      <c r="AD246" s="1">
        <v>0</v>
      </c>
      <c r="AE246" s="1">
        <v>9</v>
      </c>
      <c r="AF246" s="1">
        <v>16</v>
      </c>
      <c r="AG246" s="1">
        <f t="shared" si="24"/>
        <v>25</v>
      </c>
      <c r="AH246" s="13">
        <v>15.3</v>
      </c>
      <c r="AI246" s="13">
        <v>0</v>
      </c>
      <c r="AJ246" s="13">
        <v>0</v>
      </c>
      <c r="AK246" s="13">
        <f t="shared" si="26"/>
        <v>15.3</v>
      </c>
      <c r="AL246" s="1">
        <v>0</v>
      </c>
      <c r="AM246" s="1">
        <v>0</v>
      </c>
      <c r="AN246" s="1">
        <v>0</v>
      </c>
      <c r="AO246" s="1">
        <f t="shared" si="27"/>
        <v>0</v>
      </c>
      <c r="AP246" s="1">
        <v>18</v>
      </c>
      <c r="AQ246" s="1">
        <v>0</v>
      </c>
      <c r="AR246" s="1">
        <v>0</v>
      </c>
      <c r="AS246" s="1">
        <f>+TDC_InfraMR[[#This Row],[B.02.1 - Parque de Coches Eléctricos Motrices]]+TDC_InfraMR[[#This Row],[B.02.2 - Parque de Coches Eléctricos Motrices Remolcados Tipo R]]+TDC_InfraMR[[#This Row],[B.02.3 - Parque de Coches Eléctricos Motrices Tipo R]]</f>
        <v>18</v>
      </c>
      <c r="AT246" s="1">
        <v>0</v>
      </c>
      <c r="AU246" s="1">
        <v>0</v>
      </c>
      <c r="AV246" s="1">
        <v>0</v>
      </c>
      <c r="AW246" s="1">
        <f>+TDC_InfraMR[[#This Row],[B.03.1 - Parque de Coches Motores Motrices Remolcados]]+TDC_InfraMR[[#This Row],[B.03.2 - Parque de Coches Motores Motrices Intermedios]]+TDC_InfraMR[[#This Row],[B.03.3 - Parque de Coches Motores Motrices Cabina]]</f>
        <v>0</v>
      </c>
      <c r="AX246" s="1">
        <v>0</v>
      </c>
      <c r="AY246" s="1">
        <v>0</v>
      </c>
      <c r="AZ246" s="1">
        <v>0</v>
      </c>
      <c r="BA246" s="1">
        <v>0</v>
      </c>
      <c r="BB246" s="1">
        <v>0</v>
      </c>
      <c r="BC246" s="1">
        <f>+TDC_InfraMR[[#This Row],[B.04.1 - Parque de Coches Remolcados Clase Unica]]+TDC_InfraMR[[#This Row],[B.04.2 - Parque de Coches Remolcados Clase Unica Furgón]]+TDC_InfraMR[[#This Row],[B.04.3 - Parque de Coches Remolcados Clase Unica Cabina]]+TDC_InfraMR[[#This Row],[B.04.4 - Parque de Coches Remolcados de Larga Distancia (Turista+Pullman)]]+TDC_InfraMR[[#This Row],[B.04.5 - Parque de Coches Remolcados para Servicios Especiales (Cartoneros)]]</f>
        <v>0</v>
      </c>
      <c r="BD246" s="1">
        <v>2</v>
      </c>
      <c r="BE246" s="1">
        <v>0</v>
      </c>
      <c r="BF246" s="16">
        <v>1435</v>
      </c>
    </row>
    <row r="247" spans="1:58">
      <c r="A247" s="1">
        <v>2013</v>
      </c>
      <c r="B247" s="1" t="s">
        <v>120</v>
      </c>
      <c r="C247" s="12">
        <v>0</v>
      </c>
      <c r="D247" s="12">
        <v>0</v>
      </c>
      <c r="E247" s="12">
        <v>0</v>
      </c>
      <c r="F247" s="12">
        <v>15.3</v>
      </c>
      <c r="G247" s="12">
        <f t="shared" si="21"/>
        <v>15.3</v>
      </c>
      <c r="H247" s="12">
        <f>+TDC_InfraMR[[#This Row],[Total Líneas de Explotación ]]</f>
        <v>15.3</v>
      </c>
      <c r="I247" s="12">
        <v>15.3</v>
      </c>
      <c r="J247" s="12">
        <v>0</v>
      </c>
      <c r="K247" s="12">
        <v>0</v>
      </c>
      <c r="L247" s="12">
        <v>30.6</v>
      </c>
      <c r="M247" s="12">
        <v>1.04</v>
      </c>
      <c r="N247" s="12">
        <f>+TDC_InfraMR[[#This Row],[A.03.1 -  Longitud de Vías de Explotación No Electrificadas Troncales y Ramales (vía principal) (km)]]+TDC_InfraMR[[#This Row],[A.04.1 -  Longitud de Vías de Explotación Electrificadas Troncales y Ramales (vía principal) (km)]]</f>
        <v>30.6</v>
      </c>
      <c r="O247" s="12">
        <f>+TDC_InfraMR[[#This Row],[Total Vías (excluido Auxiliares)]]</f>
        <v>30.6</v>
      </c>
      <c r="P247" s="1">
        <v>11</v>
      </c>
      <c r="Q247" s="1">
        <v>0</v>
      </c>
      <c r="R247" s="1">
        <v>0</v>
      </c>
      <c r="S247" s="1">
        <f t="shared" si="25"/>
        <v>11</v>
      </c>
      <c r="T247" s="1">
        <v>0</v>
      </c>
      <c r="U247" s="1">
        <v>36</v>
      </c>
      <c r="V247" s="1">
        <v>0</v>
      </c>
      <c r="W247" s="1">
        <v>0</v>
      </c>
      <c r="X247" s="1">
        <v>0</v>
      </c>
      <c r="Y247" s="1">
        <f t="shared" si="22"/>
        <v>36</v>
      </c>
      <c r="Z247" s="1">
        <v>6</v>
      </c>
      <c r="AA247" s="1">
        <v>2</v>
      </c>
      <c r="AB247" s="1">
        <f>+TDC_InfraMR[[#This Row],[Total Pasos Vehiculares a Nivel]]</f>
        <v>36</v>
      </c>
      <c r="AC247" s="1">
        <f t="shared" si="23"/>
        <v>44</v>
      </c>
      <c r="AD247" s="1">
        <v>0</v>
      </c>
      <c r="AE247" s="1">
        <v>9</v>
      </c>
      <c r="AF247" s="1">
        <v>16</v>
      </c>
      <c r="AG247" s="1">
        <f t="shared" si="24"/>
        <v>25</v>
      </c>
      <c r="AH247" s="13">
        <v>15.3</v>
      </c>
      <c r="AI247" s="13">
        <v>0</v>
      </c>
      <c r="AJ247" s="13">
        <v>0</v>
      </c>
      <c r="AK247" s="13">
        <f t="shared" si="26"/>
        <v>15.3</v>
      </c>
      <c r="AL247" s="1">
        <v>0</v>
      </c>
      <c r="AM247" s="1">
        <v>0</v>
      </c>
      <c r="AN247" s="1">
        <v>0</v>
      </c>
      <c r="AO247" s="1">
        <f t="shared" si="27"/>
        <v>0</v>
      </c>
      <c r="AP247" s="1">
        <v>18</v>
      </c>
      <c r="AQ247" s="1">
        <v>0</v>
      </c>
      <c r="AR247" s="1">
        <v>0</v>
      </c>
      <c r="AS247" s="1">
        <f>+TDC_InfraMR[[#This Row],[B.02.1 - Parque de Coches Eléctricos Motrices]]+TDC_InfraMR[[#This Row],[B.02.2 - Parque de Coches Eléctricos Motrices Remolcados Tipo R]]+TDC_InfraMR[[#This Row],[B.02.3 - Parque de Coches Eléctricos Motrices Tipo R]]</f>
        <v>18</v>
      </c>
      <c r="AT247" s="1">
        <v>0</v>
      </c>
      <c r="AU247" s="1">
        <v>0</v>
      </c>
      <c r="AV247" s="1">
        <v>0</v>
      </c>
      <c r="AW247" s="1">
        <f>+TDC_InfraMR[[#This Row],[B.03.1 - Parque de Coches Motores Motrices Remolcados]]+TDC_InfraMR[[#This Row],[B.03.2 - Parque de Coches Motores Motrices Intermedios]]+TDC_InfraMR[[#This Row],[B.03.3 - Parque de Coches Motores Motrices Cabina]]</f>
        <v>0</v>
      </c>
      <c r="AX247" s="1">
        <v>0</v>
      </c>
      <c r="AY247" s="1">
        <v>0</v>
      </c>
      <c r="AZ247" s="1">
        <v>0</v>
      </c>
      <c r="BA247" s="1">
        <v>0</v>
      </c>
      <c r="BB247" s="1">
        <v>0</v>
      </c>
      <c r="BC247" s="1">
        <f>+TDC_InfraMR[[#This Row],[B.04.1 - Parque de Coches Remolcados Clase Unica]]+TDC_InfraMR[[#This Row],[B.04.2 - Parque de Coches Remolcados Clase Unica Furgón]]+TDC_InfraMR[[#This Row],[B.04.3 - Parque de Coches Remolcados Clase Unica Cabina]]+TDC_InfraMR[[#This Row],[B.04.4 - Parque de Coches Remolcados de Larga Distancia (Turista+Pullman)]]+TDC_InfraMR[[#This Row],[B.04.5 - Parque de Coches Remolcados para Servicios Especiales (Cartoneros)]]</f>
        <v>0</v>
      </c>
      <c r="BD247" s="1">
        <v>2</v>
      </c>
      <c r="BE247" s="1">
        <v>0</v>
      </c>
      <c r="BF247" s="16">
        <v>1435</v>
      </c>
    </row>
    <row r="248" spans="1:58">
      <c r="A248" s="1">
        <v>2013</v>
      </c>
      <c r="B248" s="1" t="s">
        <v>121</v>
      </c>
      <c r="C248" s="12">
        <v>0</v>
      </c>
      <c r="D248" s="12">
        <v>0</v>
      </c>
      <c r="E248" s="12">
        <v>0</v>
      </c>
      <c r="F248" s="12">
        <v>15.3</v>
      </c>
      <c r="G248" s="12">
        <f t="shared" si="21"/>
        <v>15.3</v>
      </c>
      <c r="H248" s="12">
        <f>+TDC_InfraMR[[#This Row],[Total Líneas de Explotación ]]</f>
        <v>15.3</v>
      </c>
      <c r="I248" s="12">
        <v>15.3</v>
      </c>
      <c r="J248" s="12">
        <v>0</v>
      </c>
      <c r="K248" s="12">
        <v>0</v>
      </c>
      <c r="L248" s="12">
        <v>30.6</v>
      </c>
      <c r="M248" s="12">
        <v>1.04</v>
      </c>
      <c r="N248" s="12">
        <f>+TDC_InfraMR[[#This Row],[A.03.1 -  Longitud de Vías de Explotación No Electrificadas Troncales y Ramales (vía principal) (km)]]+TDC_InfraMR[[#This Row],[A.04.1 -  Longitud de Vías de Explotación Electrificadas Troncales y Ramales (vía principal) (km)]]</f>
        <v>30.6</v>
      </c>
      <c r="O248" s="12">
        <f>+TDC_InfraMR[[#This Row],[Total Vías (excluido Auxiliares)]]</f>
        <v>30.6</v>
      </c>
      <c r="P248" s="1">
        <v>11</v>
      </c>
      <c r="Q248" s="1">
        <v>0</v>
      </c>
      <c r="R248" s="1">
        <v>0</v>
      </c>
      <c r="S248" s="1">
        <f t="shared" si="25"/>
        <v>11</v>
      </c>
      <c r="T248" s="1">
        <v>0</v>
      </c>
      <c r="U248" s="1">
        <v>36</v>
      </c>
      <c r="V248" s="1">
        <v>0</v>
      </c>
      <c r="W248" s="1">
        <v>0</v>
      </c>
      <c r="X248" s="1">
        <v>0</v>
      </c>
      <c r="Y248" s="1">
        <f t="shared" si="22"/>
        <v>36</v>
      </c>
      <c r="Z248" s="1">
        <v>6</v>
      </c>
      <c r="AA248" s="1">
        <v>2</v>
      </c>
      <c r="AB248" s="1">
        <f>+TDC_InfraMR[[#This Row],[Total Pasos Vehiculares a Nivel]]</f>
        <v>36</v>
      </c>
      <c r="AC248" s="1">
        <f t="shared" si="23"/>
        <v>44</v>
      </c>
      <c r="AD248" s="1">
        <v>0</v>
      </c>
      <c r="AE248" s="1">
        <v>9</v>
      </c>
      <c r="AF248" s="1">
        <v>16</v>
      </c>
      <c r="AG248" s="1">
        <f t="shared" si="24"/>
        <v>25</v>
      </c>
      <c r="AH248" s="13">
        <v>15.3</v>
      </c>
      <c r="AI248" s="13">
        <v>0</v>
      </c>
      <c r="AJ248" s="13">
        <v>0</v>
      </c>
      <c r="AK248" s="13">
        <f t="shared" si="26"/>
        <v>15.3</v>
      </c>
      <c r="AL248" s="1">
        <v>0</v>
      </c>
      <c r="AM248" s="1">
        <v>0</v>
      </c>
      <c r="AN248" s="1">
        <v>0</v>
      </c>
      <c r="AO248" s="1">
        <f t="shared" si="27"/>
        <v>0</v>
      </c>
      <c r="AP248" s="1">
        <v>18</v>
      </c>
      <c r="AQ248" s="1">
        <v>0</v>
      </c>
      <c r="AR248" s="1">
        <v>0</v>
      </c>
      <c r="AS248" s="1">
        <f>+TDC_InfraMR[[#This Row],[B.02.1 - Parque de Coches Eléctricos Motrices]]+TDC_InfraMR[[#This Row],[B.02.2 - Parque de Coches Eléctricos Motrices Remolcados Tipo R]]+TDC_InfraMR[[#This Row],[B.02.3 - Parque de Coches Eléctricos Motrices Tipo R]]</f>
        <v>18</v>
      </c>
      <c r="AT248" s="1">
        <v>0</v>
      </c>
      <c r="AU248" s="1">
        <v>0</v>
      </c>
      <c r="AV248" s="1">
        <v>0</v>
      </c>
      <c r="AW248" s="1">
        <f>+TDC_InfraMR[[#This Row],[B.03.1 - Parque de Coches Motores Motrices Remolcados]]+TDC_InfraMR[[#This Row],[B.03.2 - Parque de Coches Motores Motrices Intermedios]]+TDC_InfraMR[[#This Row],[B.03.3 - Parque de Coches Motores Motrices Cabina]]</f>
        <v>0</v>
      </c>
      <c r="AX248" s="1">
        <v>0</v>
      </c>
      <c r="AY248" s="1">
        <v>0</v>
      </c>
      <c r="AZ248" s="1">
        <v>0</v>
      </c>
      <c r="BA248" s="1">
        <v>0</v>
      </c>
      <c r="BB248" s="1">
        <v>0</v>
      </c>
      <c r="BC248" s="1">
        <f>+TDC_InfraMR[[#This Row],[B.04.1 - Parque de Coches Remolcados Clase Unica]]+TDC_InfraMR[[#This Row],[B.04.2 - Parque de Coches Remolcados Clase Unica Furgón]]+TDC_InfraMR[[#This Row],[B.04.3 - Parque de Coches Remolcados Clase Unica Cabina]]+TDC_InfraMR[[#This Row],[B.04.4 - Parque de Coches Remolcados de Larga Distancia (Turista+Pullman)]]+TDC_InfraMR[[#This Row],[B.04.5 - Parque de Coches Remolcados para Servicios Especiales (Cartoneros)]]</f>
        <v>0</v>
      </c>
      <c r="BD248" s="1">
        <v>2</v>
      </c>
      <c r="BE248" s="1">
        <v>0</v>
      </c>
      <c r="BF248" s="16">
        <v>1435</v>
      </c>
    </row>
    <row r="249" spans="1:58">
      <c r="A249" s="1">
        <v>2013</v>
      </c>
      <c r="B249" s="1" t="s">
        <v>122</v>
      </c>
      <c r="C249" s="12">
        <v>0</v>
      </c>
      <c r="D249" s="12">
        <v>0</v>
      </c>
      <c r="E249" s="12">
        <v>0</v>
      </c>
      <c r="F249" s="12">
        <v>15.3</v>
      </c>
      <c r="G249" s="12">
        <f t="shared" si="21"/>
        <v>15.3</v>
      </c>
      <c r="H249" s="12">
        <f>+TDC_InfraMR[[#This Row],[Total Líneas de Explotación ]]</f>
        <v>15.3</v>
      </c>
      <c r="I249" s="12">
        <v>15.3</v>
      </c>
      <c r="J249" s="12">
        <v>0</v>
      </c>
      <c r="K249" s="12">
        <v>0</v>
      </c>
      <c r="L249" s="12">
        <v>30.6</v>
      </c>
      <c r="M249" s="12">
        <v>1.04</v>
      </c>
      <c r="N249" s="12">
        <f>+TDC_InfraMR[[#This Row],[A.03.1 -  Longitud de Vías de Explotación No Electrificadas Troncales y Ramales (vía principal) (km)]]+TDC_InfraMR[[#This Row],[A.04.1 -  Longitud de Vías de Explotación Electrificadas Troncales y Ramales (vía principal) (km)]]</f>
        <v>30.6</v>
      </c>
      <c r="O249" s="12">
        <f>+TDC_InfraMR[[#This Row],[Total Vías (excluido Auxiliares)]]</f>
        <v>30.6</v>
      </c>
      <c r="P249" s="1">
        <v>11</v>
      </c>
      <c r="Q249" s="1">
        <v>0</v>
      </c>
      <c r="R249" s="1">
        <v>0</v>
      </c>
      <c r="S249" s="1">
        <f t="shared" si="25"/>
        <v>11</v>
      </c>
      <c r="T249" s="1">
        <v>0</v>
      </c>
      <c r="U249" s="1">
        <v>36</v>
      </c>
      <c r="V249" s="1">
        <v>0</v>
      </c>
      <c r="W249" s="1">
        <v>0</v>
      </c>
      <c r="X249" s="1">
        <v>0</v>
      </c>
      <c r="Y249" s="1">
        <f t="shared" si="22"/>
        <v>36</v>
      </c>
      <c r="Z249" s="1">
        <v>6</v>
      </c>
      <c r="AA249" s="1">
        <v>2</v>
      </c>
      <c r="AB249" s="1">
        <f>+TDC_InfraMR[[#This Row],[Total Pasos Vehiculares a Nivel]]</f>
        <v>36</v>
      </c>
      <c r="AC249" s="1">
        <f t="shared" si="23"/>
        <v>44</v>
      </c>
      <c r="AD249" s="1">
        <v>0</v>
      </c>
      <c r="AE249" s="1">
        <v>9</v>
      </c>
      <c r="AF249" s="1">
        <v>16</v>
      </c>
      <c r="AG249" s="1">
        <f t="shared" si="24"/>
        <v>25</v>
      </c>
      <c r="AH249" s="13">
        <v>15.3</v>
      </c>
      <c r="AI249" s="13">
        <v>0</v>
      </c>
      <c r="AJ249" s="13">
        <v>0</v>
      </c>
      <c r="AK249" s="13">
        <f t="shared" si="26"/>
        <v>15.3</v>
      </c>
      <c r="AL249" s="1">
        <v>0</v>
      </c>
      <c r="AM249" s="1">
        <v>0</v>
      </c>
      <c r="AN249" s="1">
        <v>0</v>
      </c>
      <c r="AO249" s="1">
        <f t="shared" si="27"/>
        <v>0</v>
      </c>
      <c r="AP249" s="1">
        <v>18</v>
      </c>
      <c r="AQ249" s="1">
        <v>0</v>
      </c>
      <c r="AR249" s="1">
        <v>0</v>
      </c>
      <c r="AS249" s="1">
        <f>+TDC_InfraMR[[#This Row],[B.02.1 - Parque de Coches Eléctricos Motrices]]+TDC_InfraMR[[#This Row],[B.02.2 - Parque de Coches Eléctricos Motrices Remolcados Tipo R]]+TDC_InfraMR[[#This Row],[B.02.3 - Parque de Coches Eléctricos Motrices Tipo R]]</f>
        <v>18</v>
      </c>
      <c r="AT249" s="1">
        <v>0</v>
      </c>
      <c r="AU249" s="1">
        <v>0</v>
      </c>
      <c r="AV249" s="1">
        <v>0</v>
      </c>
      <c r="AW249" s="1">
        <f>+TDC_InfraMR[[#This Row],[B.03.1 - Parque de Coches Motores Motrices Remolcados]]+TDC_InfraMR[[#This Row],[B.03.2 - Parque de Coches Motores Motrices Intermedios]]+TDC_InfraMR[[#This Row],[B.03.3 - Parque de Coches Motores Motrices Cabina]]</f>
        <v>0</v>
      </c>
      <c r="AX249" s="1">
        <v>0</v>
      </c>
      <c r="AY249" s="1">
        <v>0</v>
      </c>
      <c r="AZ249" s="1">
        <v>0</v>
      </c>
      <c r="BA249" s="1">
        <v>0</v>
      </c>
      <c r="BB249" s="1">
        <v>0</v>
      </c>
      <c r="BC249" s="1">
        <f>+TDC_InfraMR[[#This Row],[B.04.1 - Parque de Coches Remolcados Clase Unica]]+TDC_InfraMR[[#This Row],[B.04.2 - Parque de Coches Remolcados Clase Unica Furgón]]+TDC_InfraMR[[#This Row],[B.04.3 - Parque de Coches Remolcados Clase Unica Cabina]]+TDC_InfraMR[[#This Row],[B.04.4 - Parque de Coches Remolcados de Larga Distancia (Turista+Pullman)]]+TDC_InfraMR[[#This Row],[B.04.5 - Parque de Coches Remolcados para Servicios Especiales (Cartoneros)]]</f>
        <v>0</v>
      </c>
      <c r="BD249" s="1">
        <v>2</v>
      </c>
      <c r="BE249" s="1">
        <v>0</v>
      </c>
      <c r="BF249" s="16">
        <v>1435</v>
      </c>
    </row>
    <row r="250" spans="1:58">
      <c r="A250" s="1">
        <v>2013</v>
      </c>
      <c r="B250" s="1" t="s">
        <v>123</v>
      </c>
      <c r="C250" s="12">
        <v>0</v>
      </c>
      <c r="D250" s="12">
        <v>0</v>
      </c>
      <c r="E250" s="12">
        <v>0</v>
      </c>
      <c r="F250" s="12">
        <v>15.3</v>
      </c>
      <c r="G250" s="12">
        <f t="shared" si="21"/>
        <v>15.3</v>
      </c>
      <c r="H250" s="12">
        <f>+TDC_InfraMR[[#This Row],[Total Líneas de Explotación ]]</f>
        <v>15.3</v>
      </c>
      <c r="I250" s="12">
        <v>15.3</v>
      </c>
      <c r="J250" s="12">
        <v>0</v>
      </c>
      <c r="K250" s="12">
        <v>0</v>
      </c>
      <c r="L250" s="12">
        <v>30.6</v>
      </c>
      <c r="M250" s="12">
        <v>1.04</v>
      </c>
      <c r="N250" s="12">
        <f>+TDC_InfraMR[[#This Row],[A.03.1 -  Longitud de Vías de Explotación No Electrificadas Troncales y Ramales (vía principal) (km)]]+TDC_InfraMR[[#This Row],[A.04.1 -  Longitud de Vías de Explotación Electrificadas Troncales y Ramales (vía principal) (km)]]</f>
        <v>30.6</v>
      </c>
      <c r="O250" s="12">
        <f>+TDC_InfraMR[[#This Row],[Total Vías (excluido Auxiliares)]]</f>
        <v>30.6</v>
      </c>
      <c r="P250" s="1">
        <v>11</v>
      </c>
      <c r="Q250" s="1">
        <v>0</v>
      </c>
      <c r="R250" s="1">
        <v>0</v>
      </c>
      <c r="S250" s="1">
        <f t="shared" si="25"/>
        <v>11</v>
      </c>
      <c r="T250" s="1">
        <v>0</v>
      </c>
      <c r="U250" s="1">
        <v>36</v>
      </c>
      <c r="V250" s="1">
        <v>0</v>
      </c>
      <c r="W250" s="1">
        <v>0</v>
      </c>
      <c r="X250" s="1">
        <v>0</v>
      </c>
      <c r="Y250" s="1">
        <f t="shared" si="22"/>
        <v>36</v>
      </c>
      <c r="Z250" s="1">
        <v>6</v>
      </c>
      <c r="AA250" s="1">
        <v>2</v>
      </c>
      <c r="AB250" s="1">
        <f>+TDC_InfraMR[[#This Row],[Total Pasos Vehiculares a Nivel]]</f>
        <v>36</v>
      </c>
      <c r="AC250" s="1">
        <f t="shared" si="23"/>
        <v>44</v>
      </c>
      <c r="AD250" s="1">
        <v>0</v>
      </c>
      <c r="AE250" s="1">
        <v>9</v>
      </c>
      <c r="AF250" s="1">
        <v>16</v>
      </c>
      <c r="AG250" s="1">
        <f t="shared" si="24"/>
        <v>25</v>
      </c>
      <c r="AH250" s="13">
        <v>15.3</v>
      </c>
      <c r="AI250" s="13">
        <v>0</v>
      </c>
      <c r="AJ250" s="13">
        <v>0</v>
      </c>
      <c r="AK250" s="13">
        <f t="shared" si="26"/>
        <v>15.3</v>
      </c>
      <c r="AL250" s="1">
        <v>0</v>
      </c>
      <c r="AM250" s="1">
        <v>0</v>
      </c>
      <c r="AN250" s="1">
        <v>0</v>
      </c>
      <c r="AO250" s="1">
        <f t="shared" si="27"/>
        <v>0</v>
      </c>
      <c r="AP250" s="1">
        <v>18</v>
      </c>
      <c r="AQ250" s="1">
        <v>0</v>
      </c>
      <c r="AR250" s="1">
        <v>0</v>
      </c>
      <c r="AS250" s="1">
        <f>+TDC_InfraMR[[#This Row],[B.02.1 - Parque de Coches Eléctricos Motrices]]+TDC_InfraMR[[#This Row],[B.02.2 - Parque de Coches Eléctricos Motrices Remolcados Tipo R]]+TDC_InfraMR[[#This Row],[B.02.3 - Parque de Coches Eléctricos Motrices Tipo R]]</f>
        <v>18</v>
      </c>
      <c r="AT250" s="1">
        <v>0</v>
      </c>
      <c r="AU250" s="1">
        <v>0</v>
      </c>
      <c r="AV250" s="1">
        <v>0</v>
      </c>
      <c r="AW250" s="1">
        <f>+TDC_InfraMR[[#This Row],[B.03.1 - Parque de Coches Motores Motrices Remolcados]]+TDC_InfraMR[[#This Row],[B.03.2 - Parque de Coches Motores Motrices Intermedios]]+TDC_InfraMR[[#This Row],[B.03.3 - Parque de Coches Motores Motrices Cabina]]</f>
        <v>0</v>
      </c>
      <c r="AX250" s="1">
        <v>0</v>
      </c>
      <c r="AY250" s="1">
        <v>0</v>
      </c>
      <c r="AZ250" s="1">
        <v>0</v>
      </c>
      <c r="BA250" s="1">
        <v>0</v>
      </c>
      <c r="BB250" s="1">
        <v>0</v>
      </c>
      <c r="BC250" s="1">
        <f>+TDC_InfraMR[[#This Row],[B.04.1 - Parque de Coches Remolcados Clase Unica]]+TDC_InfraMR[[#This Row],[B.04.2 - Parque de Coches Remolcados Clase Unica Furgón]]+TDC_InfraMR[[#This Row],[B.04.3 - Parque de Coches Remolcados Clase Unica Cabina]]+TDC_InfraMR[[#This Row],[B.04.4 - Parque de Coches Remolcados de Larga Distancia (Turista+Pullman)]]+TDC_InfraMR[[#This Row],[B.04.5 - Parque de Coches Remolcados para Servicios Especiales (Cartoneros)]]</f>
        <v>0</v>
      </c>
      <c r="BD250" s="1">
        <v>2</v>
      </c>
      <c r="BE250" s="1">
        <v>0</v>
      </c>
      <c r="BF250" s="16">
        <v>1435</v>
      </c>
    </row>
    <row r="251" spans="1:58">
      <c r="A251" s="1">
        <v>2013</v>
      </c>
      <c r="B251" s="1" t="s">
        <v>124</v>
      </c>
      <c r="C251" s="12">
        <v>0</v>
      </c>
      <c r="D251" s="12">
        <v>0</v>
      </c>
      <c r="E251" s="12">
        <v>0</v>
      </c>
      <c r="F251" s="12">
        <v>15.3</v>
      </c>
      <c r="G251" s="12">
        <f t="shared" si="21"/>
        <v>15.3</v>
      </c>
      <c r="H251" s="12">
        <f>+TDC_InfraMR[[#This Row],[Total Líneas de Explotación ]]</f>
        <v>15.3</v>
      </c>
      <c r="I251" s="12">
        <v>15.3</v>
      </c>
      <c r="J251" s="12">
        <v>0</v>
      </c>
      <c r="K251" s="12">
        <v>0</v>
      </c>
      <c r="L251" s="12">
        <v>30.6</v>
      </c>
      <c r="M251" s="12">
        <v>1.04</v>
      </c>
      <c r="N251" s="12">
        <f>+TDC_InfraMR[[#This Row],[A.03.1 -  Longitud de Vías de Explotación No Electrificadas Troncales y Ramales (vía principal) (km)]]+TDC_InfraMR[[#This Row],[A.04.1 -  Longitud de Vías de Explotación Electrificadas Troncales y Ramales (vía principal) (km)]]</f>
        <v>30.6</v>
      </c>
      <c r="O251" s="12">
        <f>+TDC_InfraMR[[#This Row],[Total Vías (excluido Auxiliares)]]</f>
        <v>30.6</v>
      </c>
      <c r="P251" s="1">
        <v>11</v>
      </c>
      <c r="Q251" s="1">
        <v>0</v>
      </c>
      <c r="R251" s="1">
        <v>0</v>
      </c>
      <c r="S251" s="1">
        <f t="shared" si="25"/>
        <v>11</v>
      </c>
      <c r="T251" s="1">
        <v>0</v>
      </c>
      <c r="U251" s="1">
        <v>36</v>
      </c>
      <c r="V251" s="1">
        <v>0</v>
      </c>
      <c r="W251" s="1">
        <v>0</v>
      </c>
      <c r="X251" s="1">
        <v>0</v>
      </c>
      <c r="Y251" s="1">
        <f t="shared" si="22"/>
        <v>36</v>
      </c>
      <c r="Z251" s="1">
        <v>6</v>
      </c>
      <c r="AA251" s="1">
        <v>2</v>
      </c>
      <c r="AB251" s="1">
        <f>+TDC_InfraMR[[#This Row],[Total Pasos Vehiculares a Nivel]]</f>
        <v>36</v>
      </c>
      <c r="AC251" s="1">
        <f t="shared" si="23"/>
        <v>44</v>
      </c>
      <c r="AD251" s="1">
        <v>0</v>
      </c>
      <c r="AE251" s="1">
        <v>9</v>
      </c>
      <c r="AF251" s="1">
        <v>16</v>
      </c>
      <c r="AG251" s="1">
        <f t="shared" si="24"/>
        <v>25</v>
      </c>
      <c r="AH251" s="13">
        <v>15.3</v>
      </c>
      <c r="AI251" s="13">
        <v>0</v>
      </c>
      <c r="AJ251" s="13">
        <v>0</v>
      </c>
      <c r="AK251" s="13">
        <f t="shared" si="26"/>
        <v>15.3</v>
      </c>
      <c r="AL251" s="1">
        <v>0</v>
      </c>
      <c r="AM251" s="1">
        <v>0</v>
      </c>
      <c r="AN251" s="1">
        <v>0</v>
      </c>
      <c r="AO251" s="1">
        <f t="shared" si="27"/>
        <v>0</v>
      </c>
      <c r="AP251" s="1">
        <v>18</v>
      </c>
      <c r="AQ251" s="1">
        <v>0</v>
      </c>
      <c r="AR251" s="1">
        <v>0</v>
      </c>
      <c r="AS251" s="1">
        <f>+TDC_InfraMR[[#This Row],[B.02.1 - Parque de Coches Eléctricos Motrices]]+TDC_InfraMR[[#This Row],[B.02.2 - Parque de Coches Eléctricos Motrices Remolcados Tipo R]]+TDC_InfraMR[[#This Row],[B.02.3 - Parque de Coches Eléctricos Motrices Tipo R]]</f>
        <v>18</v>
      </c>
      <c r="AT251" s="1">
        <v>0</v>
      </c>
      <c r="AU251" s="1">
        <v>0</v>
      </c>
      <c r="AV251" s="1">
        <v>0</v>
      </c>
      <c r="AW251" s="1">
        <f>+TDC_InfraMR[[#This Row],[B.03.1 - Parque de Coches Motores Motrices Remolcados]]+TDC_InfraMR[[#This Row],[B.03.2 - Parque de Coches Motores Motrices Intermedios]]+TDC_InfraMR[[#This Row],[B.03.3 - Parque de Coches Motores Motrices Cabina]]</f>
        <v>0</v>
      </c>
      <c r="AX251" s="1">
        <v>0</v>
      </c>
      <c r="AY251" s="1">
        <v>0</v>
      </c>
      <c r="AZ251" s="1">
        <v>0</v>
      </c>
      <c r="BA251" s="1">
        <v>0</v>
      </c>
      <c r="BB251" s="1">
        <v>0</v>
      </c>
      <c r="BC251" s="1">
        <f>+TDC_InfraMR[[#This Row],[B.04.1 - Parque de Coches Remolcados Clase Unica]]+TDC_InfraMR[[#This Row],[B.04.2 - Parque de Coches Remolcados Clase Unica Furgón]]+TDC_InfraMR[[#This Row],[B.04.3 - Parque de Coches Remolcados Clase Unica Cabina]]+TDC_InfraMR[[#This Row],[B.04.4 - Parque de Coches Remolcados de Larga Distancia (Turista+Pullman)]]+TDC_InfraMR[[#This Row],[B.04.5 - Parque de Coches Remolcados para Servicios Especiales (Cartoneros)]]</f>
        <v>0</v>
      </c>
      <c r="BD251" s="1">
        <v>2</v>
      </c>
      <c r="BE251" s="1">
        <v>0</v>
      </c>
      <c r="BF251" s="16">
        <v>1435</v>
      </c>
    </row>
    <row r="252" spans="1:58">
      <c r="A252" s="1">
        <v>2013</v>
      </c>
      <c r="B252" s="1" t="s">
        <v>125</v>
      </c>
      <c r="C252" s="12">
        <v>0</v>
      </c>
      <c r="D252" s="12">
        <v>0</v>
      </c>
      <c r="E252" s="12">
        <v>0</v>
      </c>
      <c r="F252" s="12">
        <v>15.3</v>
      </c>
      <c r="G252" s="12">
        <f t="shared" si="21"/>
        <v>15.3</v>
      </c>
      <c r="H252" s="12">
        <f>+TDC_InfraMR[[#This Row],[Total Líneas de Explotación ]]</f>
        <v>15.3</v>
      </c>
      <c r="I252" s="12">
        <v>15.3</v>
      </c>
      <c r="J252" s="12">
        <v>0</v>
      </c>
      <c r="K252" s="12">
        <v>0</v>
      </c>
      <c r="L252" s="12">
        <v>30.6</v>
      </c>
      <c r="M252" s="12">
        <v>1.04</v>
      </c>
      <c r="N252" s="12">
        <f>+TDC_InfraMR[[#This Row],[A.03.1 -  Longitud de Vías de Explotación No Electrificadas Troncales y Ramales (vía principal) (km)]]+TDC_InfraMR[[#This Row],[A.04.1 -  Longitud de Vías de Explotación Electrificadas Troncales y Ramales (vía principal) (km)]]</f>
        <v>30.6</v>
      </c>
      <c r="O252" s="12">
        <f>+TDC_InfraMR[[#This Row],[Total Vías (excluido Auxiliares)]]</f>
        <v>30.6</v>
      </c>
      <c r="P252" s="1">
        <v>11</v>
      </c>
      <c r="Q252" s="1">
        <v>0</v>
      </c>
      <c r="R252" s="1">
        <v>0</v>
      </c>
      <c r="S252" s="1">
        <f t="shared" si="25"/>
        <v>11</v>
      </c>
      <c r="T252" s="1">
        <v>0</v>
      </c>
      <c r="U252" s="1">
        <v>36</v>
      </c>
      <c r="V252" s="1">
        <v>0</v>
      </c>
      <c r="W252" s="1">
        <v>0</v>
      </c>
      <c r="X252" s="1">
        <v>0</v>
      </c>
      <c r="Y252" s="1">
        <f t="shared" si="22"/>
        <v>36</v>
      </c>
      <c r="Z252" s="1">
        <v>6</v>
      </c>
      <c r="AA252" s="1">
        <v>2</v>
      </c>
      <c r="AB252" s="1">
        <f>+TDC_InfraMR[[#This Row],[Total Pasos Vehiculares a Nivel]]</f>
        <v>36</v>
      </c>
      <c r="AC252" s="1">
        <f t="shared" si="23"/>
        <v>44</v>
      </c>
      <c r="AD252" s="1">
        <v>0</v>
      </c>
      <c r="AE252" s="1">
        <v>9</v>
      </c>
      <c r="AF252" s="1">
        <v>16</v>
      </c>
      <c r="AG252" s="1">
        <f t="shared" si="24"/>
        <v>25</v>
      </c>
      <c r="AH252" s="13">
        <v>15.3</v>
      </c>
      <c r="AI252" s="13">
        <v>0</v>
      </c>
      <c r="AJ252" s="13">
        <v>0</v>
      </c>
      <c r="AK252" s="13">
        <f t="shared" si="26"/>
        <v>15.3</v>
      </c>
      <c r="AL252" s="1">
        <v>0</v>
      </c>
      <c r="AM252" s="1">
        <v>0</v>
      </c>
      <c r="AN252" s="1">
        <v>0</v>
      </c>
      <c r="AO252" s="1">
        <f t="shared" si="27"/>
        <v>0</v>
      </c>
      <c r="AP252" s="1">
        <v>18</v>
      </c>
      <c r="AQ252" s="1">
        <v>0</v>
      </c>
      <c r="AR252" s="1">
        <v>0</v>
      </c>
      <c r="AS252" s="1">
        <f>+TDC_InfraMR[[#This Row],[B.02.1 - Parque de Coches Eléctricos Motrices]]+TDC_InfraMR[[#This Row],[B.02.2 - Parque de Coches Eléctricos Motrices Remolcados Tipo R]]+TDC_InfraMR[[#This Row],[B.02.3 - Parque de Coches Eléctricos Motrices Tipo R]]</f>
        <v>18</v>
      </c>
      <c r="AT252" s="1">
        <v>0</v>
      </c>
      <c r="AU252" s="1">
        <v>0</v>
      </c>
      <c r="AV252" s="1">
        <v>0</v>
      </c>
      <c r="AW252" s="1">
        <f>+TDC_InfraMR[[#This Row],[B.03.1 - Parque de Coches Motores Motrices Remolcados]]+TDC_InfraMR[[#This Row],[B.03.2 - Parque de Coches Motores Motrices Intermedios]]+TDC_InfraMR[[#This Row],[B.03.3 - Parque de Coches Motores Motrices Cabina]]</f>
        <v>0</v>
      </c>
      <c r="AX252" s="1">
        <v>0</v>
      </c>
      <c r="AY252" s="1">
        <v>0</v>
      </c>
      <c r="AZ252" s="1">
        <v>0</v>
      </c>
      <c r="BA252" s="1">
        <v>0</v>
      </c>
      <c r="BB252" s="1">
        <v>0</v>
      </c>
      <c r="BC252" s="1">
        <f>+TDC_InfraMR[[#This Row],[B.04.1 - Parque de Coches Remolcados Clase Unica]]+TDC_InfraMR[[#This Row],[B.04.2 - Parque de Coches Remolcados Clase Unica Furgón]]+TDC_InfraMR[[#This Row],[B.04.3 - Parque de Coches Remolcados Clase Unica Cabina]]+TDC_InfraMR[[#This Row],[B.04.4 - Parque de Coches Remolcados de Larga Distancia (Turista+Pullman)]]+TDC_InfraMR[[#This Row],[B.04.5 - Parque de Coches Remolcados para Servicios Especiales (Cartoneros)]]</f>
        <v>0</v>
      </c>
      <c r="BD252" s="1">
        <v>2</v>
      </c>
      <c r="BE252" s="1">
        <v>0</v>
      </c>
      <c r="BF252" s="16">
        <v>1435</v>
      </c>
    </row>
    <row r="253" spans="1:58">
      <c r="A253" s="1">
        <v>2013</v>
      </c>
      <c r="B253" s="1" t="s">
        <v>126</v>
      </c>
      <c r="C253" s="12">
        <v>0</v>
      </c>
      <c r="D253" s="12">
        <v>0</v>
      </c>
      <c r="E253" s="12">
        <v>0</v>
      </c>
      <c r="F253" s="12">
        <v>15.3</v>
      </c>
      <c r="G253" s="12">
        <f t="shared" si="21"/>
        <v>15.3</v>
      </c>
      <c r="H253" s="12">
        <f>+TDC_InfraMR[[#This Row],[Total Líneas de Explotación ]]</f>
        <v>15.3</v>
      </c>
      <c r="I253" s="12">
        <v>15.3</v>
      </c>
      <c r="J253" s="12">
        <v>0</v>
      </c>
      <c r="K253" s="12">
        <v>0</v>
      </c>
      <c r="L253" s="12">
        <v>30.6</v>
      </c>
      <c r="M253" s="12">
        <v>1.04</v>
      </c>
      <c r="N253" s="12">
        <f>+TDC_InfraMR[[#This Row],[A.03.1 -  Longitud de Vías de Explotación No Electrificadas Troncales y Ramales (vía principal) (km)]]+TDC_InfraMR[[#This Row],[A.04.1 -  Longitud de Vías de Explotación Electrificadas Troncales y Ramales (vía principal) (km)]]</f>
        <v>30.6</v>
      </c>
      <c r="O253" s="12">
        <f>+TDC_InfraMR[[#This Row],[Total Vías (excluido Auxiliares)]]</f>
        <v>30.6</v>
      </c>
      <c r="P253" s="1">
        <v>11</v>
      </c>
      <c r="Q253" s="1">
        <v>0</v>
      </c>
      <c r="R253" s="1">
        <v>0</v>
      </c>
      <c r="S253" s="1">
        <f t="shared" si="25"/>
        <v>11</v>
      </c>
      <c r="T253" s="1">
        <v>0</v>
      </c>
      <c r="U253" s="1">
        <v>36</v>
      </c>
      <c r="V253" s="1">
        <v>0</v>
      </c>
      <c r="W253" s="1">
        <v>0</v>
      </c>
      <c r="X253" s="1">
        <v>0</v>
      </c>
      <c r="Y253" s="1">
        <f t="shared" si="22"/>
        <v>36</v>
      </c>
      <c r="Z253" s="1">
        <v>6</v>
      </c>
      <c r="AA253" s="1">
        <v>2</v>
      </c>
      <c r="AB253" s="1">
        <f>+TDC_InfraMR[[#This Row],[Total Pasos Vehiculares a Nivel]]</f>
        <v>36</v>
      </c>
      <c r="AC253" s="1">
        <f t="shared" si="23"/>
        <v>44</v>
      </c>
      <c r="AD253" s="1">
        <v>0</v>
      </c>
      <c r="AE253" s="1">
        <v>9</v>
      </c>
      <c r="AF253" s="1">
        <v>16</v>
      </c>
      <c r="AG253" s="1">
        <f t="shared" si="24"/>
        <v>25</v>
      </c>
      <c r="AH253" s="13">
        <v>15.3</v>
      </c>
      <c r="AI253" s="13">
        <v>0</v>
      </c>
      <c r="AJ253" s="13">
        <v>0</v>
      </c>
      <c r="AK253" s="13">
        <f t="shared" si="26"/>
        <v>15.3</v>
      </c>
      <c r="AL253" s="1">
        <v>0</v>
      </c>
      <c r="AM253" s="1">
        <v>0</v>
      </c>
      <c r="AN253" s="1">
        <v>0</v>
      </c>
      <c r="AO253" s="1">
        <f t="shared" si="27"/>
        <v>0</v>
      </c>
      <c r="AP253" s="1">
        <v>18</v>
      </c>
      <c r="AQ253" s="1">
        <v>0</v>
      </c>
      <c r="AR253" s="1">
        <v>0</v>
      </c>
      <c r="AS253" s="1">
        <f>+TDC_InfraMR[[#This Row],[B.02.1 - Parque de Coches Eléctricos Motrices]]+TDC_InfraMR[[#This Row],[B.02.2 - Parque de Coches Eléctricos Motrices Remolcados Tipo R]]+TDC_InfraMR[[#This Row],[B.02.3 - Parque de Coches Eléctricos Motrices Tipo R]]</f>
        <v>18</v>
      </c>
      <c r="AT253" s="1">
        <v>0</v>
      </c>
      <c r="AU253" s="1">
        <v>0</v>
      </c>
      <c r="AV253" s="1">
        <v>0</v>
      </c>
      <c r="AW253" s="1">
        <f>+TDC_InfraMR[[#This Row],[B.03.1 - Parque de Coches Motores Motrices Remolcados]]+TDC_InfraMR[[#This Row],[B.03.2 - Parque de Coches Motores Motrices Intermedios]]+TDC_InfraMR[[#This Row],[B.03.3 - Parque de Coches Motores Motrices Cabina]]</f>
        <v>0</v>
      </c>
      <c r="AX253" s="1">
        <v>0</v>
      </c>
      <c r="AY253" s="1">
        <v>0</v>
      </c>
      <c r="AZ253" s="1">
        <v>0</v>
      </c>
      <c r="BA253" s="1">
        <v>0</v>
      </c>
      <c r="BB253" s="1">
        <v>0</v>
      </c>
      <c r="BC253" s="1">
        <f>+TDC_InfraMR[[#This Row],[B.04.1 - Parque de Coches Remolcados Clase Unica]]+TDC_InfraMR[[#This Row],[B.04.2 - Parque de Coches Remolcados Clase Unica Furgón]]+TDC_InfraMR[[#This Row],[B.04.3 - Parque de Coches Remolcados Clase Unica Cabina]]+TDC_InfraMR[[#This Row],[B.04.4 - Parque de Coches Remolcados de Larga Distancia (Turista+Pullman)]]+TDC_InfraMR[[#This Row],[B.04.5 - Parque de Coches Remolcados para Servicios Especiales (Cartoneros)]]</f>
        <v>0</v>
      </c>
      <c r="BD253" s="1">
        <v>2</v>
      </c>
      <c r="BE253" s="1">
        <v>0</v>
      </c>
      <c r="BF253" s="16">
        <v>1435</v>
      </c>
    </row>
    <row r="254" spans="1:58">
      <c r="A254" s="1">
        <v>2014</v>
      </c>
      <c r="B254" s="1" t="s">
        <v>115</v>
      </c>
      <c r="C254" s="12">
        <v>0</v>
      </c>
      <c r="D254" s="12">
        <v>0</v>
      </c>
      <c r="E254" s="12">
        <v>0</v>
      </c>
      <c r="F254" s="12">
        <v>15.3</v>
      </c>
      <c r="G254" s="12">
        <f t="shared" si="21"/>
        <v>15.3</v>
      </c>
      <c r="H254" s="12">
        <f>+TDC_InfraMR[[#This Row],[Total Líneas de Explotación ]]</f>
        <v>15.3</v>
      </c>
      <c r="I254" s="12">
        <v>15.3</v>
      </c>
      <c r="J254" s="12">
        <v>0</v>
      </c>
      <c r="K254" s="12">
        <v>0</v>
      </c>
      <c r="L254" s="12">
        <v>30.6</v>
      </c>
      <c r="M254" s="12">
        <v>1.04</v>
      </c>
      <c r="N254" s="12">
        <f>+TDC_InfraMR[[#This Row],[A.03.1 -  Longitud de Vías de Explotación No Electrificadas Troncales y Ramales (vía principal) (km)]]+TDC_InfraMR[[#This Row],[A.04.1 -  Longitud de Vías de Explotación Electrificadas Troncales y Ramales (vía principal) (km)]]</f>
        <v>30.6</v>
      </c>
      <c r="O254" s="12">
        <f>+TDC_InfraMR[[#This Row],[Total Vías (excluido Auxiliares)]]</f>
        <v>30.6</v>
      </c>
      <c r="P254" s="1">
        <v>11</v>
      </c>
      <c r="Q254" s="1">
        <v>0</v>
      </c>
      <c r="R254" s="1">
        <v>0</v>
      </c>
      <c r="S254" s="1">
        <f t="shared" si="25"/>
        <v>11</v>
      </c>
      <c r="T254" s="1">
        <v>0</v>
      </c>
      <c r="U254" s="1">
        <v>36</v>
      </c>
      <c r="V254" s="1">
        <v>0</v>
      </c>
      <c r="W254" s="1">
        <v>0</v>
      </c>
      <c r="X254" s="1">
        <v>0</v>
      </c>
      <c r="Y254" s="1">
        <f t="shared" si="22"/>
        <v>36</v>
      </c>
      <c r="Z254" s="1">
        <v>6</v>
      </c>
      <c r="AA254" s="1">
        <v>2</v>
      </c>
      <c r="AB254" s="1">
        <f>+TDC_InfraMR[[#This Row],[Total Pasos Vehiculares a Nivel]]</f>
        <v>36</v>
      </c>
      <c r="AC254" s="1">
        <f t="shared" si="23"/>
        <v>44</v>
      </c>
      <c r="AD254" s="1">
        <v>0</v>
      </c>
      <c r="AE254" s="1">
        <v>9</v>
      </c>
      <c r="AF254" s="1">
        <v>16</v>
      </c>
      <c r="AG254" s="1">
        <f t="shared" si="24"/>
        <v>25</v>
      </c>
      <c r="AH254" s="13">
        <v>15.3</v>
      </c>
      <c r="AI254" s="13">
        <v>0</v>
      </c>
      <c r="AJ254" s="13">
        <v>0</v>
      </c>
      <c r="AK254" s="13">
        <f t="shared" si="26"/>
        <v>15.3</v>
      </c>
      <c r="AL254" s="1">
        <v>0</v>
      </c>
      <c r="AM254" s="1">
        <v>0</v>
      </c>
      <c r="AN254" s="1">
        <v>0</v>
      </c>
      <c r="AO254" s="1">
        <f t="shared" si="27"/>
        <v>0</v>
      </c>
      <c r="AP254" s="1">
        <v>18</v>
      </c>
      <c r="AQ254" s="1">
        <v>0</v>
      </c>
      <c r="AR254" s="1">
        <v>0</v>
      </c>
      <c r="AS254" s="1">
        <f>+TDC_InfraMR[[#This Row],[B.02.1 - Parque de Coches Eléctricos Motrices]]+TDC_InfraMR[[#This Row],[B.02.2 - Parque de Coches Eléctricos Motrices Remolcados Tipo R]]+TDC_InfraMR[[#This Row],[B.02.3 - Parque de Coches Eléctricos Motrices Tipo R]]</f>
        <v>18</v>
      </c>
      <c r="AT254" s="1">
        <v>0</v>
      </c>
      <c r="AU254" s="1">
        <v>0</v>
      </c>
      <c r="AV254" s="1">
        <v>0</v>
      </c>
      <c r="AW254" s="1">
        <f>+TDC_InfraMR[[#This Row],[B.03.1 - Parque de Coches Motores Motrices Remolcados]]+TDC_InfraMR[[#This Row],[B.03.2 - Parque de Coches Motores Motrices Intermedios]]+TDC_InfraMR[[#This Row],[B.03.3 - Parque de Coches Motores Motrices Cabina]]</f>
        <v>0</v>
      </c>
      <c r="AX254" s="1">
        <v>0</v>
      </c>
      <c r="AY254" s="1">
        <v>0</v>
      </c>
      <c r="AZ254" s="1">
        <v>0</v>
      </c>
      <c r="BA254" s="1">
        <v>0</v>
      </c>
      <c r="BB254" s="1">
        <v>0</v>
      </c>
      <c r="BC254" s="1">
        <f>+TDC_InfraMR[[#This Row],[B.04.1 - Parque de Coches Remolcados Clase Unica]]+TDC_InfraMR[[#This Row],[B.04.2 - Parque de Coches Remolcados Clase Unica Furgón]]+TDC_InfraMR[[#This Row],[B.04.3 - Parque de Coches Remolcados Clase Unica Cabina]]+TDC_InfraMR[[#This Row],[B.04.4 - Parque de Coches Remolcados de Larga Distancia (Turista+Pullman)]]+TDC_InfraMR[[#This Row],[B.04.5 - Parque de Coches Remolcados para Servicios Especiales (Cartoneros)]]</f>
        <v>0</v>
      </c>
      <c r="BD254" s="1">
        <v>2</v>
      </c>
      <c r="BE254" s="1">
        <v>0</v>
      </c>
      <c r="BF254" s="16">
        <v>1435</v>
      </c>
    </row>
    <row r="255" spans="1:58">
      <c r="A255" s="1">
        <v>2014</v>
      </c>
      <c r="B255" s="1" t="s">
        <v>116</v>
      </c>
      <c r="C255" s="12">
        <v>0</v>
      </c>
      <c r="D255" s="12">
        <v>0</v>
      </c>
      <c r="E255" s="12">
        <v>0</v>
      </c>
      <c r="F255" s="12">
        <v>15.3</v>
      </c>
      <c r="G255" s="12">
        <f t="shared" si="21"/>
        <v>15.3</v>
      </c>
      <c r="H255" s="12">
        <f>+TDC_InfraMR[[#This Row],[Total Líneas de Explotación ]]</f>
        <v>15.3</v>
      </c>
      <c r="I255" s="12">
        <v>15.3</v>
      </c>
      <c r="J255" s="12">
        <v>0</v>
      </c>
      <c r="K255" s="12">
        <v>0</v>
      </c>
      <c r="L255" s="12">
        <v>30.6</v>
      </c>
      <c r="M255" s="12">
        <v>1.04</v>
      </c>
      <c r="N255" s="12">
        <f>+TDC_InfraMR[[#This Row],[A.03.1 -  Longitud de Vías de Explotación No Electrificadas Troncales y Ramales (vía principal) (km)]]+TDC_InfraMR[[#This Row],[A.04.1 -  Longitud de Vías de Explotación Electrificadas Troncales y Ramales (vía principal) (km)]]</f>
        <v>30.6</v>
      </c>
      <c r="O255" s="12">
        <f>+TDC_InfraMR[[#This Row],[Total Vías (excluido Auxiliares)]]</f>
        <v>30.6</v>
      </c>
      <c r="P255" s="1">
        <v>11</v>
      </c>
      <c r="Q255" s="1">
        <v>0</v>
      </c>
      <c r="R255" s="1">
        <v>0</v>
      </c>
      <c r="S255" s="1">
        <f t="shared" si="25"/>
        <v>11</v>
      </c>
      <c r="T255" s="1">
        <v>0</v>
      </c>
      <c r="U255" s="1">
        <v>36</v>
      </c>
      <c r="V255" s="1">
        <v>0</v>
      </c>
      <c r="W255" s="1">
        <v>0</v>
      </c>
      <c r="X255" s="1">
        <v>0</v>
      </c>
      <c r="Y255" s="1">
        <f t="shared" si="22"/>
        <v>36</v>
      </c>
      <c r="Z255" s="1">
        <v>6</v>
      </c>
      <c r="AA255" s="1">
        <v>2</v>
      </c>
      <c r="AB255" s="1">
        <f>+TDC_InfraMR[[#This Row],[Total Pasos Vehiculares a Nivel]]</f>
        <v>36</v>
      </c>
      <c r="AC255" s="1">
        <f t="shared" si="23"/>
        <v>44</v>
      </c>
      <c r="AD255" s="1">
        <v>0</v>
      </c>
      <c r="AE255" s="1">
        <v>9</v>
      </c>
      <c r="AF255" s="1">
        <v>16</v>
      </c>
      <c r="AG255" s="1">
        <f t="shared" si="24"/>
        <v>25</v>
      </c>
      <c r="AH255" s="13">
        <v>15.3</v>
      </c>
      <c r="AI255" s="13">
        <v>0</v>
      </c>
      <c r="AJ255" s="13">
        <v>0</v>
      </c>
      <c r="AK255" s="13">
        <f t="shared" si="26"/>
        <v>15.3</v>
      </c>
      <c r="AL255" s="1">
        <v>0</v>
      </c>
      <c r="AM255" s="1">
        <v>0</v>
      </c>
      <c r="AN255" s="1">
        <v>0</v>
      </c>
      <c r="AO255" s="1">
        <f t="shared" si="27"/>
        <v>0</v>
      </c>
      <c r="AP255" s="1">
        <v>18</v>
      </c>
      <c r="AQ255" s="1">
        <v>0</v>
      </c>
      <c r="AR255" s="1">
        <v>0</v>
      </c>
      <c r="AS255" s="1">
        <f>+TDC_InfraMR[[#This Row],[B.02.1 - Parque de Coches Eléctricos Motrices]]+TDC_InfraMR[[#This Row],[B.02.2 - Parque de Coches Eléctricos Motrices Remolcados Tipo R]]+TDC_InfraMR[[#This Row],[B.02.3 - Parque de Coches Eléctricos Motrices Tipo R]]</f>
        <v>18</v>
      </c>
      <c r="AT255" s="1">
        <v>0</v>
      </c>
      <c r="AU255" s="1">
        <v>0</v>
      </c>
      <c r="AV255" s="1">
        <v>0</v>
      </c>
      <c r="AW255" s="1">
        <f>+TDC_InfraMR[[#This Row],[B.03.1 - Parque de Coches Motores Motrices Remolcados]]+TDC_InfraMR[[#This Row],[B.03.2 - Parque de Coches Motores Motrices Intermedios]]+TDC_InfraMR[[#This Row],[B.03.3 - Parque de Coches Motores Motrices Cabina]]</f>
        <v>0</v>
      </c>
      <c r="AX255" s="1">
        <v>0</v>
      </c>
      <c r="AY255" s="1">
        <v>0</v>
      </c>
      <c r="AZ255" s="1">
        <v>0</v>
      </c>
      <c r="BA255" s="1">
        <v>0</v>
      </c>
      <c r="BB255" s="1">
        <v>0</v>
      </c>
      <c r="BC255" s="1">
        <f>+TDC_InfraMR[[#This Row],[B.04.1 - Parque de Coches Remolcados Clase Unica]]+TDC_InfraMR[[#This Row],[B.04.2 - Parque de Coches Remolcados Clase Unica Furgón]]+TDC_InfraMR[[#This Row],[B.04.3 - Parque de Coches Remolcados Clase Unica Cabina]]+TDC_InfraMR[[#This Row],[B.04.4 - Parque de Coches Remolcados de Larga Distancia (Turista+Pullman)]]+TDC_InfraMR[[#This Row],[B.04.5 - Parque de Coches Remolcados para Servicios Especiales (Cartoneros)]]</f>
        <v>0</v>
      </c>
      <c r="BD255" s="1">
        <v>2</v>
      </c>
      <c r="BE255" s="1">
        <v>0</v>
      </c>
      <c r="BF255" s="16">
        <v>1435</v>
      </c>
    </row>
    <row r="256" spans="1:58">
      <c r="A256" s="1">
        <v>2014</v>
      </c>
      <c r="B256" s="1" t="s">
        <v>117</v>
      </c>
      <c r="C256" s="12">
        <v>0</v>
      </c>
      <c r="D256" s="12">
        <v>0</v>
      </c>
      <c r="E256" s="12">
        <v>0</v>
      </c>
      <c r="F256" s="12">
        <v>15.3</v>
      </c>
      <c r="G256" s="12">
        <f t="shared" si="21"/>
        <v>15.3</v>
      </c>
      <c r="H256" s="12">
        <f>+TDC_InfraMR[[#This Row],[Total Líneas de Explotación ]]</f>
        <v>15.3</v>
      </c>
      <c r="I256" s="12">
        <v>15.3</v>
      </c>
      <c r="J256" s="12">
        <v>0</v>
      </c>
      <c r="K256" s="12">
        <v>0</v>
      </c>
      <c r="L256" s="12">
        <v>30.6</v>
      </c>
      <c r="M256" s="12">
        <v>1.04</v>
      </c>
      <c r="N256" s="12">
        <f>+TDC_InfraMR[[#This Row],[A.03.1 -  Longitud de Vías de Explotación No Electrificadas Troncales y Ramales (vía principal) (km)]]+TDC_InfraMR[[#This Row],[A.04.1 -  Longitud de Vías de Explotación Electrificadas Troncales y Ramales (vía principal) (km)]]</f>
        <v>30.6</v>
      </c>
      <c r="O256" s="12">
        <f>+TDC_InfraMR[[#This Row],[Total Vías (excluido Auxiliares)]]</f>
        <v>30.6</v>
      </c>
      <c r="P256" s="1">
        <v>11</v>
      </c>
      <c r="Q256" s="1">
        <v>0</v>
      </c>
      <c r="R256" s="1">
        <v>0</v>
      </c>
      <c r="S256" s="1">
        <f t="shared" si="25"/>
        <v>11</v>
      </c>
      <c r="T256" s="1">
        <v>0</v>
      </c>
      <c r="U256" s="1">
        <v>36</v>
      </c>
      <c r="V256" s="1">
        <v>0</v>
      </c>
      <c r="W256" s="1">
        <v>0</v>
      </c>
      <c r="X256" s="1">
        <v>0</v>
      </c>
      <c r="Y256" s="1">
        <f t="shared" si="22"/>
        <v>36</v>
      </c>
      <c r="Z256" s="1">
        <v>6</v>
      </c>
      <c r="AA256" s="1">
        <v>2</v>
      </c>
      <c r="AB256" s="1">
        <f>+TDC_InfraMR[[#This Row],[Total Pasos Vehiculares a Nivel]]</f>
        <v>36</v>
      </c>
      <c r="AC256" s="1">
        <f t="shared" si="23"/>
        <v>44</v>
      </c>
      <c r="AD256" s="1">
        <v>0</v>
      </c>
      <c r="AE256" s="1">
        <v>9</v>
      </c>
      <c r="AF256" s="1">
        <v>16</v>
      </c>
      <c r="AG256" s="1">
        <f t="shared" si="24"/>
        <v>25</v>
      </c>
      <c r="AH256" s="13">
        <v>15.3</v>
      </c>
      <c r="AI256" s="13">
        <v>0</v>
      </c>
      <c r="AJ256" s="13">
        <v>0</v>
      </c>
      <c r="AK256" s="13">
        <f t="shared" si="26"/>
        <v>15.3</v>
      </c>
      <c r="AL256" s="1">
        <v>0</v>
      </c>
      <c r="AM256" s="1">
        <v>0</v>
      </c>
      <c r="AN256" s="1">
        <v>0</v>
      </c>
      <c r="AO256" s="1">
        <f t="shared" si="27"/>
        <v>0</v>
      </c>
      <c r="AP256" s="1">
        <v>18</v>
      </c>
      <c r="AQ256" s="1">
        <v>0</v>
      </c>
      <c r="AR256" s="1">
        <v>0</v>
      </c>
      <c r="AS256" s="1">
        <f>+TDC_InfraMR[[#This Row],[B.02.1 - Parque de Coches Eléctricos Motrices]]+TDC_InfraMR[[#This Row],[B.02.2 - Parque de Coches Eléctricos Motrices Remolcados Tipo R]]+TDC_InfraMR[[#This Row],[B.02.3 - Parque de Coches Eléctricos Motrices Tipo R]]</f>
        <v>18</v>
      </c>
      <c r="AT256" s="1">
        <v>0</v>
      </c>
      <c r="AU256" s="1">
        <v>0</v>
      </c>
      <c r="AV256" s="1">
        <v>0</v>
      </c>
      <c r="AW256" s="1">
        <f>+TDC_InfraMR[[#This Row],[B.03.1 - Parque de Coches Motores Motrices Remolcados]]+TDC_InfraMR[[#This Row],[B.03.2 - Parque de Coches Motores Motrices Intermedios]]+TDC_InfraMR[[#This Row],[B.03.3 - Parque de Coches Motores Motrices Cabina]]</f>
        <v>0</v>
      </c>
      <c r="AX256" s="1">
        <v>0</v>
      </c>
      <c r="AY256" s="1">
        <v>0</v>
      </c>
      <c r="AZ256" s="1">
        <v>0</v>
      </c>
      <c r="BA256" s="1">
        <v>0</v>
      </c>
      <c r="BB256" s="1">
        <v>0</v>
      </c>
      <c r="BC256" s="1">
        <f>+TDC_InfraMR[[#This Row],[B.04.1 - Parque de Coches Remolcados Clase Unica]]+TDC_InfraMR[[#This Row],[B.04.2 - Parque de Coches Remolcados Clase Unica Furgón]]+TDC_InfraMR[[#This Row],[B.04.3 - Parque de Coches Remolcados Clase Unica Cabina]]+TDC_InfraMR[[#This Row],[B.04.4 - Parque de Coches Remolcados de Larga Distancia (Turista+Pullman)]]+TDC_InfraMR[[#This Row],[B.04.5 - Parque de Coches Remolcados para Servicios Especiales (Cartoneros)]]</f>
        <v>0</v>
      </c>
      <c r="BD256" s="1">
        <v>2</v>
      </c>
      <c r="BE256" s="1">
        <v>0</v>
      </c>
      <c r="BF256" s="16">
        <v>1435</v>
      </c>
    </row>
    <row r="257" spans="1:58">
      <c r="A257" s="1">
        <v>2014</v>
      </c>
      <c r="B257" s="1" t="s">
        <v>118</v>
      </c>
      <c r="C257" s="12">
        <v>0</v>
      </c>
      <c r="D257" s="12">
        <v>0</v>
      </c>
      <c r="E257" s="12">
        <v>0</v>
      </c>
      <c r="F257" s="12">
        <v>15.3</v>
      </c>
      <c r="G257" s="12">
        <f t="shared" si="21"/>
        <v>15.3</v>
      </c>
      <c r="H257" s="12">
        <f>+TDC_InfraMR[[#This Row],[Total Líneas de Explotación ]]</f>
        <v>15.3</v>
      </c>
      <c r="I257" s="12">
        <v>15.3</v>
      </c>
      <c r="J257" s="12">
        <v>0</v>
      </c>
      <c r="K257" s="12">
        <v>0</v>
      </c>
      <c r="L257" s="12">
        <v>30.6</v>
      </c>
      <c r="M257" s="12">
        <v>1.04</v>
      </c>
      <c r="N257" s="12">
        <f>+TDC_InfraMR[[#This Row],[A.03.1 -  Longitud de Vías de Explotación No Electrificadas Troncales y Ramales (vía principal) (km)]]+TDC_InfraMR[[#This Row],[A.04.1 -  Longitud de Vías de Explotación Electrificadas Troncales y Ramales (vía principal) (km)]]</f>
        <v>30.6</v>
      </c>
      <c r="O257" s="12">
        <f>+TDC_InfraMR[[#This Row],[Total Vías (excluido Auxiliares)]]</f>
        <v>30.6</v>
      </c>
      <c r="P257" s="1">
        <v>11</v>
      </c>
      <c r="Q257" s="1">
        <v>0</v>
      </c>
      <c r="R257" s="1">
        <v>0</v>
      </c>
      <c r="S257" s="1">
        <f t="shared" si="25"/>
        <v>11</v>
      </c>
      <c r="T257" s="1">
        <v>0</v>
      </c>
      <c r="U257" s="1">
        <v>36</v>
      </c>
      <c r="V257" s="1">
        <v>0</v>
      </c>
      <c r="W257" s="1">
        <v>0</v>
      </c>
      <c r="X257" s="1">
        <v>0</v>
      </c>
      <c r="Y257" s="1">
        <f t="shared" si="22"/>
        <v>36</v>
      </c>
      <c r="Z257" s="1">
        <v>6</v>
      </c>
      <c r="AA257" s="1">
        <v>2</v>
      </c>
      <c r="AB257" s="1">
        <f>+TDC_InfraMR[[#This Row],[Total Pasos Vehiculares a Nivel]]</f>
        <v>36</v>
      </c>
      <c r="AC257" s="1">
        <f t="shared" si="23"/>
        <v>44</v>
      </c>
      <c r="AD257" s="1">
        <v>0</v>
      </c>
      <c r="AE257" s="1">
        <v>9</v>
      </c>
      <c r="AF257" s="1">
        <v>16</v>
      </c>
      <c r="AG257" s="1">
        <f t="shared" si="24"/>
        <v>25</v>
      </c>
      <c r="AH257" s="13">
        <v>15.3</v>
      </c>
      <c r="AI257" s="13">
        <v>0</v>
      </c>
      <c r="AJ257" s="13">
        <v>0</v>
      </c>
      <c r="AK257" s="13">
        <f t="shared" si="26"/>
        <v>15.3</v>
      </c>
      <c r="AL257" s="1">
        <v>0</v>
      </c>
      <c r="AM257" s="1">
        <v>0</v>
      </c>
      <c r="AN257" s="1">
        <v>0</v>
      </c>
      <c r="AO257" s="1">
        <f t="shared" si="27"/>
        <v>0</v>
      </c>
      <c r="AP257" s="1">
        <v>18</v>
      </c>
      <c r="AQ257" s="1">
        <v>0</v>
      </c>
      <c r="AR257" s="1">
        <v>0</v>
      </c>
      <c r="AS257" s="1">
        <f>+TDC_InfraMR[[#This Row],[B.02.1 - Parque de Coches Eléctricos Motrices]]+TDC_InfraMR[[#This Row],[B.02.2 - Parque de Coches Eléctricos Motrices Remolcados Tipo R]]+TDC_InfraMR[[#This Row],[B.02.3 - Parque de Coches Eléctricos Motrices Tipo R]]</f>
        <v>18</v>
      </c>
      <c r="AT257" s="1">
        <v>0</v>
      </c>
      <c r="AU257" s="1">
        <v>0</v>
      </c>
      <c r="AV257" s="1">
        <v>0</v>
      </c>
      <c r="AW257" s="1">
        <f>+TDC_InfraMR[[#This Row],[B.03.1 - Parque de Coches Motores Motrices Remolcados]]+TDC_InfraMR[[#This Row],[B.03.2 - Parque de Coches Motores Motrices Intermedios]]+TDC_InfraMR[[#This Row],[B.03.3 - Parque de Coches Motores Motrices Cabina]]</f>
        <v>0</v>
      </c>
      <c r="AX257" s="1">
        <v>0</v>
      </c>
      <c r="AY257" s="1">
        <v>0</v>
      </c>
      <c r="AZ257" s="1">
        <v>0</v>
      </c>
      <c r="BA257" s="1">
        <v>0</v>
      </c>
      <c r="BB257" s="1">
        <v>0</v>
      </c>
      <c r="BC257" s="1">
        <f>+TDC_InfraMR[[#This Row],[B.04.1 - Parque de Coches Remolcados Clase Unica]]+TDC_InfraMR[[#This Row],[B.04.2 - Parque de Coches Remolcados Clase Unica Furgón]]+TDC_InfraMR[[#This Row],[B.04.3 - Parque de Coches Remolcados Clase Unica Cabina]]+TDC_InfraMR[[#This Row],[B.04.4 - Parque de Coches Remolcados de Larga Distancia (Turista+Pullman)]]+TDC_InfraMR[[#This Row],[B.04.5 - Parque de Coches Remolcados para Servicios Especiales (Cartoneros)]]</f>
        <v>0</v>
      </c>
      <c r="BD257" s="1">
        <v>2</v>
      </c>
      <c r="BE257" s="1">
        <v>0</v>
      </c>
      <c r="BF257" s="16">
        <v>1435</v>
      </c>
    </row>
    <row r="258" spans="1:58">
      <c r="A258" s="1">
        <v>2014</v>
      </c>
      <c r="B258" s="1" t="s">
        <v>119</v>
      </c>
      <c r="C258" s="12">
        <v>0</v>
      </c>
      <c r="D258" s="12">
        <v>0</v>
      </c>
      <c r="E258" s="12">
        <v>0</v>
      </c>
      <c r="F258" s="12">
        <v>15.3</v>
      </c>
      <c r="G258" s="12">
        <f t="shared" ref="G258:G321" si="28">SUM(C258:F258)</f>
        <v>15.3</v>
      </c>
      <c r="H258" s="12">
        <f>+TDC_InfraMR[[#This Row],[Total Líneas de Explotación ]]</f>
        <v>15.3</v>
      </c>
      <c r="I258" s="12">
        <v>15.3</v>
      </c>
      <c r="J258" s="12">
        <v>0</v>
      </c>
      <c r="K258" s="12">
        <v>0</v>
      </c>
      <c r="L258" s="12">
        <v>30.6</v>
      </c>
      <c r="M258" s="12">
        <v>1.04</v>
      </c>
      <c r="N258" s="12">
        <f>+TDC_InfraMR[[#This Row],[A.03.1 -  Longitud de Vías de Explotación No Electrificadas Troncales y Ramales (vía principal) (km)]]+TDC_InfraMR[[#This Row],[A.04.1 -  Longitud de Vías de Explotación Electrificadas Troncales y Ramales (vía principal) (km)]]</f>
        <v>30.6</v>
      </c>
      <c r="O258" s="12">
        <f>+TDC_InfraMR[[#This Row],[Total Vías (excluido Auxiliares)]]</f>
        <v>30.6</v>
      </c>
      <c r="P258" s="1">
        <v>11</v>
      </c>
      <c r="Q258" s="1">
        <v>0</v>
      </c>
      <c r="R258" s="1">
        <v>0</v>
      </c>
      <c r="S258" s="1">
        <f t="shared" si="25"/>
        <v>11</v>
      </c>
      <c r="T258" s="1">
        <v>0</v>
      </c>
      <c r="U258" s="1">
        <v>36</v>
      </c>
      <c r="V258" s="1">
        <v>0</v>
      </c>
      <c r="W258" s="1">
        <v>0</v>
      </c>
      <c r="X258" s="1">
        <v>0</v>
      </c>
      <c r="Y258" s="1">
        <f t="shared" ref="Y258:Y321" si="29">SUM(T258:X258)</f>
        <v>36</v>
      </c>
      <c r="Z258" s="1">
        <v>6</v>
      </c>
      <c r="AA258" s="1">
        <v>2</v>
      </c>
      <c r="AB258" s="1">
        <f>+TDC_InfraMR[[#This Row],[Total Pasos Vehiculares a Nivel]]</f>
        <v>36</v>
      </c>
      <c r="AC258" s="1">
        <f t="shared" ref="AC258:AC321" si="30">SUM(Z258:AB258)</f>
        <v>44</v>
      </c>
      <c r="AD258" s="1">
        <v>0</v>
      </c>
      <c r="AE258" s="1">
        <v>9</v>
      </c>
      <c r="AF258" s="1">
        <v>16</v>
      </c>
      <c r="AG258" s="1">
        <f t="shared" ref="AG258:AG321" si="31">SUM(AD258:AF258)</f>
        <v>25</v>
      </c>
      <c r="AH258" s="13">
        <v>15.3</v>
      </c>
      <c r="AI258" s="13">
        <v>0</v>
      </c>
      <c r="AJ258" s="13">
        <v>0</v>
      </c>
      <c r="AK258" s="13">
        <f t="shared" si="26"/>
        <v>15.3</v>
      </c>
      <c r="AL258" s="1">
        <v>0</v>
      </c>
      <c r="AM258" s="1">
        <v>0</v>
      </c>
      <c r="AN258" s="1">
        <v>0</v>
      </c>
      <c r="AO258" s="1">
        <f t="shared" si="27"/>
        <v>0</v>
      </c>
      <c r="AP258" s="1">
        <v>18</v>
      </c>
      <c r="AQ258" s="1">
        <v>0</v>
      </c>
      <c r="AR258" s="1">
        <v>0</v>
      </c>
      <c r="AS258" s="1">
        <f>+TDC_InfraMR[[#This Row],[B.02.1 - Parque de Coches Eléctricos Motrices]]+TDC_InfraMR[[#This Row],[B.02.2 - Parque de Coches Eléctricos Motrices Remolcados Tipo R]]+TDC_InfraMR[[#This Row],[B.02.3 - Parque de Coches Eléctricos Motrices Tipo R]]</f>
        <v>18</v>
      </c>
      <c r="AT258" s="1">
        <v>0</v>
      </c>
      <c r="AU258" s="1">
        <v>0</v>
      </c>
      <c r="AV258" s="1">
        <v>0</v>
      </c>
      <c r="AW258" s="1">
        <f>+TDC_InfraMR[[#This Row],[B.03.1 - Parque de Coches Motores Motrices Remolcados]]+TDC_InfraMR[[#This Row],[B.03.2 - Parque de Coches Motores Motrices Intermedios]]+TDC_InfraMR[[#This Row],[B.03.3 - Parque de Coches Motores Motrices Cabina]]</f>
        <v>0</v>
      </c>
      <c r="AX258" s="1">
        <v>0</v>
      </c>
      <c r="AY258" s="1">
        <v>0</v>
      </c>
      <c r="AZ258" s="1">
        <v>0</v>
      </c>
      <c r="BA258" s="1">
        <v>0</v>
      </c>
      <c r="BB258" s="1">
        <v>0</v>
      </c>
      <c r="BC258" s="1">
        <f>+TDC_InfraMR[[#This Row],[B.04.1 - Parque de Coches Remolcados Clase Unica]]+TDC_InfraMR[[#This Row],[B.04.2 - Parque de Coches Remolcados Clase Unica Furgón]]+TDC_InfraMR[[#This Row],[B.04.3 - Parque de Coches Remolcados Clase Unica Cabina]]+TDC_InfraMR[[#This Row],[B.04.4 - Parque de Coches Remolcados de Larga Distancia (Turista+Pullman)]]+TDC_InfraMR[[#This Row],[B.04.5 - Parque de Coches Remolcados para Servicios Especiales (Cartoneros)]]</f>
        <v>0</v>
      </c>
      <c r="BD258" s="1">
        <v>2</v>
      </c>
      <c r="BE258" s="1">
        <v>0</v>
      </c>
      <c r="BF258" s="16">
        <v>1435</v>
      </c>
    </row>
    <row r="259" spans="1:58">
      <c r="A259" s="1">
        <v>2014</v>
      </c>
      <c r="B259" s="1" t="s">
        <v>120</v>
      </c>
      <c r="C259" s="12">
        <v>0</v>
      </c>
      <c r="D259" s="12">
        <v>0</v>
      </c>
      <c r="E259" s="12">
        <v>0</v>
      </c>
      <c r="F259" s="12">
        <v>15.3</v>
      </c>
      <c r="G259" s="12">
        <f t="shared" si="28"/>
        <v>15.3</v>
      </c>
      <c r="H259" s="12">
        <f>+TDC_InfraMR[[#This Row],[Total Líneas de Explotación ]]</f>
        <v>15.3</v>
      </c>
      <c r="I259" s="12">
        <v>15.3</v>
      </c>
      <c r="J259" s="12">
        <v>0</v>
      </c>
      <c r="K259" s="12">
        <v>0</v>
      </c>
      <c r="L259" s="12">
        <v>30.6</v>
      </c>
      <c r="M259" s="12">
        <v>1.04</v>
      </c>
      <c r="N259" s="12">
        <f>+TDC_InfraMR[[#This Row],[A.03.1 -  Longitud de Vías de Explotación No Electrificadas Troncales y Ramales (vía principal) (km)]]+TDC_InfraMR[[#This Row],[A.04.1 -  Longitud de Vías de Explotación Electrificadas Troncales y Ramales (vía principal) (km)]]</f>
        <v>30.6</v>
      </c>
      <c r="O259" s="12">
        <f>+TDC_InfraMR[[#This Row],[Total Vías (excluido Auxiliares)]]</f>
        <v>30.6</v>
      </c>
      <c r="P259" s="1">
        <v>11</v>
      </c>
      <c r="Q259" s="1">
        <v>0</v>
      </c>
      <c r="R259" s="1">
        <v>0</v>
      </c>
      <c r="S259" s="1">
        <f t="shared" si="25"/>
        <v>11</v>
      </c>
      <c r="T259" s="1">
        <v>0</v>
      </c>
      <c r="U259" s="1">
        <v>36</v>
      </c>
      <c r="V259" s="1">
        <v>0</v>
      </c>
      <c r="W259" s="1">
        <v>0</v>
      </c>
      <c r="X259" s="1">
        <v>0</v>
      </c>
      <c r="Y259" s="1">
        <f t="shared" si="29"/>
        <v>36</v>
      </c>
      <c r="Z259" s="1">
        <v>6</v>
      </c>
      <c r="AA259" s="1">
        <v>2</v>
      </c>
      <c r="AB259" s="1">
        <f>+TDC_InfraMR[[#This Row],[Total Pasos Vehiculares a Nivel]]</f>
        <v>36</v>
      </c>
      <c r="AC259" s="1">
        <f t="shared" si="30"/>
        <v>44</v>
      </c>
      <c r="AD259" s="1">
        <v>0</v>
      </c>
      <c r="AE259" s="1">
        <v>9</v>
      </c>
      <c r="AF259" s="1">
        <v>16</v>
      </c>
      <c r="AG259" s="1">
        <f t="shared" si="31"/>
        <v>25</v>
      </c>
      <c r="AH259" s="13">
        <v>15.3</v>
      </c>
      <c r="AI259" s="13">
        <v>0</v>
      </c>
      <c r="AJ259" s="13">
        <v>0</v>
      </c>
      <c r="AK259" s="13">
        <f t="shared" si="26"/>
        <v>15.3</v>
      </c>
      <c r="AL259" s="1">
        <v>0</v>
      </c>
      <c r="AM259" s="1">
        <v>0</v>
      </c>
      <c r="AN259" s="1">
        <v>0</v>
      </c>
      <c r="AO259" s="1">
        <f t="shared" si="27"/>
        <v>0</v>
      </c>
      <c r="AP259" s="1">
        <v>18</v>
      </c>
      <c r="AQ259" s="1">
        <v>0</v>
      </c>
      <c r="AR259" s="1">
        <v>0</v>
      </c>
      <c r="AS259" s="1">
        <f>+TDC_InfraMR[[#This Row],[B.02.1 - Parque de Coches Eléctricos Motrices]]+TDC_InfraMR[[#This Row],[B.02.2 - Parque de Coches Eléctricos Motrices Remolcados Tipo R]]+TDC_InfraMR[[#This Row],[B.02.3 - Parque de Coches Eléctricos Motrices Tipo R]]</f>
        <v>18</v>
      </c>
      <c r="AT259" s="1">
        <v>0</v>
      </c>
      <c r="AU259" s="1">
        <v>0</v>
      </c>
      <c r="AV259" s="1">
        <v>0</v>
      </c>
      <c r="AW259" s="1">
        <f>+TDC_InfraMR[[#This Row],[B.03.1 - Parque de Coches Motores Motrices Remolcados]]+TDC_InfraMR[[#This Row],[B.03.2 - Parque de Coches Motores Motrices Intermedios]]+TDC_InfraMR[[#This Row],[B.03.3 - Parque de Coches Motores Motrices Cabina]]</f>
        <v>0</v>
      </c>
      <c r="AX259" s="1">
        <v>0</v>
      </c>
      <c r="AY259" s="1">
        <v>0</v>
      </c>
      <c r="AZ259" s="1">
        <v>0</v>
      </c>
      <c r="BA259" s="1">
        <v>0</v>
      </c>
      <c r="BB259" s="1">
        <v>0</v>
      </c>
      <c r="BC259" s="1">
        <f>+TDC_InfraMR[[#This Row],[B.04.1 - Parque de Coches Remolcados Clase Unica]]+TDC_InfraMR[[#This Row],[B.04.2 - Parque de Coches Remolcados Clase Unica Furgón]]+TDC_InfraMR[[#This Row],[B.04.3 - Parque de Coches Remolcados Clase Unica Cabina]]+TDC_InfraMR[[#This Row],[B.04.4 - Parque de Coches Remolcados de Larga Distancia (Turista+Pullman)]]+TDC_InfraMR[[#This Row],[B.04.5 - Parque de Coches Remolcados para Servicios Especiales (Cartoneros)]]</f>
        <v>0</v>
      </c>
      <c r="BD259" s="1">
        <v>2</v>
      </c>
      <c r="BE259" s="1">
        <v>0</v>
      </c>
      <c r="BF259" s="16">
        <v>1435</v>
      </c>
    </row>
    <row r="260" spans="1:58">
      <c r="A260" s="1">
        <v>2014</v>
      </c>
      <c r="B260" s="1" t="s">
        <v>121</v>
      </c>
      <c r="C260" s="12">
        <v>0</v>
      </c>
      <c r="D260" s="12">
        <v>0</v>
      </c>
      <c r="E260" s="12">
        <v>0</v>
      </c>
      <c r="F260" s="12">
        <v>15.3</v>
      </c>
      <c r="G260" s="12">
        <f t="shared" si="28"/>
        <v>15.3</v>
      </c>
      <c r="H260" s="12">
        <f>+TDC_InfraMR[[#This Row],[Total Líneas de Explotación ]]</f>
        <v>15.3</v>
      </c>
      <c r="I260" s="12">
        <v>15.3</v>
      </c>
      <c r="J260" s="12">
        <v>0</v>
      </c>
      <c r="K260" s="12">
        <v>0</v>
      </c>
      <c r="L260" s="12">
        <v>30.6</v>
      </c>
      <c r="M260" s="12">
        <v>1.04</v>
      </c>
      <c r="N260" s="12">
        <f>+TDC_InfraMR[[#This Row],[A.03.1 -  Longitud de Vías de Explotación No Electrificadas Troncales y Ramales (vía principal) (km)]]+TDC_InfraMR[[#This Row],[A.04.1 -  Longitud de Vías de Explotación Electrificadas Troncales y Ramales (vía principal) (km)]]</f>
        <v>30.6</v>
      </c>
      <c r="O260" s="12">
        <f>+TDC_InfraMR[[#This Row],[Total Vías (excluido Auxiliares)]]</f>
        <v>30.6</v>
      </c>
      <c r="P260" s="1">
        <v>11</v>
      </c>
      <c r="Q260" s="1">
        <v>0</v>
      </c>
      <c r="R260" s="1">
        <v>0</v>
      </c>
      <c r="S260" s="1">
        <f t="shared" si="25"/>
        <v>11</v>
      </c>
      <c r="T260" s="1">
        <v>0</v>
      </c>
      <c r="U260" s="1">
        <v>36</v>
      </c>
      <c r="V260" s="1">
        <v>0</v>
      </c>
      <c r="W260" s="1">
        <v>0</v>
      </c>
      <c r="X260" s="1">
        <v>0</v>
      </c>
      <c r="Y260" s="1">
        <f t="shared" si="29"/>
        <v>36</v>
      </c>
      <c r="Z260" s="1">
        <v>6</v>
      </c>
      <c r="AA260" s="1">
        <v>2</v>
      </c>
      <c r="AB260" s="1">
        <f>+TDC_InfraMR[[#This Row],[Total Pasos Vehiculares a Nivel]]</f>
        <v>36</v>
      </c>
      <c r="AC260" s="1">
        <f t="shared" si="30"/>
        <v>44</v>
      </c>
      <c r="AD260" s="1">
        <v>0</v>
      </c>
      <c r="AE260" s="1">
        <v>9</v>
      </c>
      <c r="AF260" s="1">
        <v>16</v>
      </c>
      <c r="AG260" s="1">
        <f t="shared" si="31"/>
        <v>25</v>
      </c>
      <c r="AH260" s="13">
        <v>15.3</v>
      </c>
      <c r="AI260" s="13">
        <v>0</v>
      </c>
      <c r="AJ260" s="13">
        <v>0</v>
      </c>
      <c r="AK260" s="13">
        <f t="shared" si="26"/>
        <v>15.3</v>
      </c>
      <c r="AL260" s="1">
        <v>0</v>
      </c>
      <c r="AM260" s="1">
        <v>0</v>
      </c>
      <c r="AN260" s="1">
        <v>0</v>
      </c>
      <c r="AO260" s="1">
        <f t="shared" si="27"/>
        <v>0</v>
      </c>
      <c r="AP260" s="1">
        <v>18</v>
      </c>
      <c r="AQ260" s="1">
        <v>0</v>
      </c>
      <c r="AR260" s="1">
        <v>0</v>
      </c>
      <c r="AS260" s="1">
        <f>+TDC_InfraMR[[#This Row],[B.02.1 - Parque de Coches Eléctricos Motrices]]+TDC_InfraMR[[#This Row],[B.02.2 - Parque de Coches Eléctricos Motrices Remolcados Tipo R]]+TDC_InfraMR[[#This Row],[B.02.3 - Parque de Coches Eléctricos Motrices Tipo R]]</f>
        <v>18</v>
      </c>
      <c r="AT260" s="1">
        <v>0</v>
      </c>
      <c r="AU260" s="1">
        <v>0</v>
      </c>
      <c r="AV260" s="1">
        <v>0</v>
      </c>
      <c r="AW260" s="1">
        <f>+TDC_InfraMR[[#This Row],[B.03.1 - Parque de Coches Motores Motrices Remolcados]]+TDC_InfraMR[[#This Row],[B.03.2 - Parque de Coches Motores Motrices Intermedios]]+TDC_InfraMR[[#This Row],[B.03.3 - Parque de Coches Motores Motrices Cabina]]</f>
        <v>0</v>
      </c>
      <c r="AX260" s="1">
        <v>0</v>
      </c>
      <c r="AY260" s="1">
        <v>0</v>
      </c>
      <c r="AZ260" s="1">
        <v>0</v>
      </c>
      <c r="BA260" s="1">
        <v>0</v>
      </c>
      <c r="BB260" s="1">
        <v>0</v>
      </c>
      <c r="BC260" s="1">
        <f>+TDC_InfraMR[[#This Row],[B.04.1 - Parque de Coches Remolcados Clase Unica]]+TDC_InfraMR[[#This Row],[B.04.2 - Parque de Coches Remolcados Clase Unica Furgón]]+TDC_InfraMR[[#This Row],[B.04.3 - Parque de Coches Remolcados Clase Unica Cabina]]+TDC_InfraMR[[#This Row],[B.04.4 - Parque de Coches Remolcados de Larga Distancia (Turista+Pullman)]]+TDC_InfraMR[[#This Row],[B.04.5 - Parque de Coches Remolcados para Servicios Especiales (Cartoneros)]]</f>
        <v>0</v>
      </c>
      <c r="BD260" s="1">
        <v>2</v>
      </c>
      <c r="BE260" s="1">
        <v>0</v>
      </c>
      <c r="BF260" s="16">
        <v>1435</v>
      </c>
    </row>
    <row r="261" spans="1:58">
      <c r="A261" s="1">
        <v>2014</v>
      </c>
      <c r="B261" s="1" t="s">
        <v>122</v>
      </c>
      <c r="C261" s="12">
        <v>0</v>
      </c>
      <c r="D261" s="12">
        <v>0</v>
      </c>
      <c r="E261" s="12">
        <v>0</v>
      </c>
      <c r="F261" s="12">
        <v>15.3</v>
      </c>
      <c r="G261" s="12">
        <f t="shared" si="28"/>
        <v>15.3</v>
      </c>
      <c r="H261" s="12">
        <f>+TDC_InfraMR[[#This Row],[Total Líneas de Explotación ]]</f>
        <v>15.3</v>
      </c>
      <c r="I261" s="12">
        <v>15.3</v>
      </c>
      <c r="J261" s="12">
        <v>0</v>
      </c>
      <c r="K261" s="12">
        <v>0</v>
      </c>
      <c r="L261" s="12">
        <v>30.6</v>
      </c>
      <c r="M261" s="12">
        <v>1.04</v>
      </c>
      <c r="N261" s="12">
        <f>+TDC_InfraMR[[#This Row],[A.03.1 -  Longitud de Vías de Explotación No Electrificadas Troncales y Ramales (vía principal) (km)]]+TDC_InfraMR[[#This Row],[A.04.1 -  Longitud de Vías de Explotación Electrificadas Troncales y Ramales (vía principal) (km)]]</f>
        <v>30.6</v>
      </c>
      <c r="O261" s="12">
        <f>+TDC_InfraMR[[#This Row],[Total Vías (excluido Auxiliares)]]</f>
        <v>30.6</v>
      </c>
      <c r="P261" s="1">
        <v>11</v>
      </c>
      <c r="Q261" s="1">
        <v>0</v>
      </c>
      <c r="R261" s="1">
        <v>0</v>
      </c>
      <c r="S261" s="1">
        <f t="shared" si="25"/>
        <v>11</v>
      </c>
      <c r="T261" s="1">
        <v>0</v>
      </c>
      <c r="U261" s="1">
        <v>36</v>
      </c>
      <c r="V261" s="1">
        <v>0</v>
      </c>
      <c r="W261" s="1">
        <v>0</v>
      </c>
      <c r="X261" s="1">
        <v>0</v>
      </c>
      <c r="Y261" s="1">
        <f t="shared" si="29"/>
        <v>36</v>
      </c>
      <c r="Z261" s="1">
        <v>6</v>
      </c>
      <c r="AA261" s="1">
        <v>2</v>
      </c>
      <c r="AB261" s="1">
        <f>+TDC_InfraMR[[#This Row],[Total Pasos Vehiculares a Nivel]]</f>
        <v>36</v>
      </c>
      <c r="AC261" s="1">
        <f t="shared" si="30"/>
        <v>44</v>
      </c>
      <c r="AD261" s="1">
        <v>0</v>
      </c>
      <c r="AE261" s="1">
        <v>9</v>
      </c>
      <c r="AF261" s="1">
        <v>16</v>
      </c>
      <c r="AG261" s="1">
        <f t="shared" si="31"/>
        <v>25</v>
      </c>
      <c r="AH261" s="13">
        <v>15.3</v>
      </c>
      <c r="AI261" s="13">
        <v>0</v>
      </c>
      <c r="AJ261" s="13">
        <v>0</v>
      </c>
      <c r="AK261" s="13">
        <f t="shared" si="26"/>
        <v>15.3</v>
      </c>
      <c r="AL261" s="1">
        <v>0</v>
      </c>
      <c r="AM261" s="1">
        <v>0</v>
      </c>
      <c r="AN261" s="1">
        <v>0</v>
      </c>
      <c r="AO261" s="1">
        <f t="shared" si="27"/>
        <v>0</v>
      </c>
      <c r="AP261" s="1">
        <v>18</v>
      </c>
      <c r="AQ261" s="1">
        <v>0</v>
      </c>
      <c r="AR261" s="1">
        <v>0</v>
      </c>
      <c r="AS261" s="1">
        <f>+TDC_InfraMR[[#This Row],[B.02.1 - Parque de Coches Eléctricos Motrices]]+TDC_InfraMR[[#This Row],[B.02.2 - Parque de Coches Eléctricos Motrices Remolcados Tipo R]]+TDC_InfraMR[[#This Row],[B.02.3 - Parque de Coches Eléctricos Motrices Tipo R]]</f>
        <v>18</v>
      </c>
      <c r="AT261" s="1">
        <v>0</v>
      </c>
      <c r="AU261" s="1">
        <v>0</v>
      </c>
      <c r="AV261" s="1">
        <v>0</v>
      </c>
      <c r="AW261" s="1">
        <f>+TDC_InfraMR[[#This Row],[B.03.1 - Parque de Coches Motores Motrices Remolcados]]+TDC_InfraMR[[#This Row],[B.03.2 - Parque de Coches Motores Motrices Intermedios]]+TDC_InfraMR[[#This Row],[B.03.3 - Parque de Coches Motores Motrices Cabina]]</f>
        <v>0</v>
      </c>
      <c r="AX261" s="1">
        <v>0</v>
      </c>
      <c r="AY261" s="1">
        <v>0</v>
      </c>
      <c r="AZ261" s="1">
        <v>0</v>
      </c>
      <c r="BA261" s="1">
        <v>0</v>
      </c>
      <c r="BB261" s="1">
        <v>0</v>
      </c>
      <c r="BC261" s="1">
        <f>+TDC_InfraMR[[#This Row],[B.04.1 - Parque de Coches Remolcados Clase Unica]]+TDC_InfraMR[[#This Row],[B.04.2 - Parque de Coches Remolcados Clase Unica Furgón]]+TDC_InfraMR[[#This Row],[B.04.3 - Parque de Coches Remolcados Clase Unica Cabina]]+TDC_InfraMR[[#This Row],[B.04.4 - Parque de Coches Remolcados de Larga Distancia (Turista+Pullman)]]+TDC_InfraMR[[#This Row],[B.04.5 - Parque de Coches Remolcados para Servicios Especiales (Cartoneros)]]</f>
        <v>0</v>
      </c>
      <c r="BD261" s="1">
        <v>2</v>
      </c>
      <c r="BE261" s="1">
        <v>0</v>
      </c>
      <c r="BF261" s="16">
        <v>1435</v>
      </c>
    </row>
    <row r="262" spans="1:58">
      <c r="A262" s="1">
        <v>2014</v>
      </c>
      <c r="B262" s="1" t="s">
        <v>123</v>
      </c>
      <c r="C262" s="12">
        <v>0</v>
      </c>
      <c r="D262" s="12">
        <v>0</v>
      </c>
      <c r="E262" s="12">
        <v>0</v>
      </c>
      <c r="F262" s="12">
        <v>15.3</v>
      </c>
      <c r="G262" s="12">
        <f t="shared" si="28"/>
        <v>15.3</v>
      </c>
      <c r="H262" s="12">
        <f>+TDC_InfraMR[[#This Row],[Total Líneas de Explotación ]]</f>
        <v>15.3</v>
      </c>
      <c r="I262" s="12">
        <v>15.3</v>
      </c>
      <c r="J262" s="12">
        <v>0</v>
      </c>
      <c r="K262" s="12">
        <v>0</v>
      </c>
      <c r="L262" s="12">
        <v>30.6</v>
      </c>
      <c r="M262" s="12">
        <v>1.04</v>
      </c>
      <c r="N262" s="12">
        <f>+TDC_InfraMR[[#This Row],[A.03.1 -  Longitud de Vías de Explotación No Electrificadas Troncales y Ramales (vía principal) (km)]]+TDC_InfraMR[[#This Row],[A.04.1 -  Longitud de Vías de Explotación Electrificadas Troncales y Ramales (vía principal) (km)]]</f>
        <v>30.6</v>
      </c>
      <c r="O262" s="12">
        <f>+TDC_InfraMR[[#This Row],[Total Vías (excluido Auxiliares)]]</f>
        <v>30.6</v>
      </c>
      <c r="P262" s="1">
        <v>11</v>
      </c>
      <c r="Q262" s="1">
        <v>0</v>
      </c>
      <c r="R262" s="1">
        <v>0</v>
      </c>
      <c r="S262" s="1">
        <f t="shared" si="25"/>
        <v>11</v>
      </c>
      <c r="T262" s="1">
        <v>0</v>
      </c>
      <c r="U262" s="1">
        <v>36</v>
      </c>
      <c r="V262" s="1">
        <v>0</v>
      </c>
      <c r="W262" s="1">
        <v>0</v>
      </c>
      <c r="X262" s="1">
        <v>0</v>
      </c>
      <c r="Y262" s="1">
        <f t="shared" si="29"/>
        <v>36</v>
      </c>
      <c r="Z262" s="1">
        <v>6</v>
      </c>
      <c r="AA262" s="1">
        <v>2</v>
      </c>
      <c r="AB262" s="1">
        <f>+TDC_InfraMR[[#This Row],[Total Pasos Vehiculares a Nivel]]</f>
        <v>36</v>
      </c>
      <c r="AC262" s="1">
        <f t="shared" si="30"/>
        <v>44</v>
      </c>
      <c r="AD262" s="1">
        <v>0</v>
      </c>
      <c r="AE262" s="1">
        <v>9</v>
      </c>
      <c r="AF262" s="1">
        <v>16</v>
      </c>
      <c r="AG262" s="1">
        <f t="shared" si="31"/>
        <v>25</v>
      </c>
      <c r="AH262" s="13">
        <v>15.3</v>
      </c>
      <c r="AI262" s="13">
        <v>0</v>
      </c>
      <c r="AJ262" s="13">
        <v>0</v>
      </c>
      <c r="AK262" s="13">
        <f t="shared" si="26"/>
        <v>15.3</v>
      </c>
      <c r="AL262" s="1">
        <v>0</v>
      </c>
      <c r="AM262" s="1">
        <v>0</v>
      </c>
      <c r="AN262" s="1">
        <v>0</v>
      </c>
      <c r="AO262" s="1">
        <f t="shared" si="27"/>
        <v>0</v>
      </c>
      <c r="AP262" s="1">
        <v>18</v>
      </c>
      <c r="AQ262" s="1">
        <v>0</v>
      </c>
      <c r="AR262" s="1">
        <v>0</v>
      </c>
      <c r="AS262" s="1">
        <f>+TDC_InfraMR[[#This Row],[B.02.1 - Parque de Coches Eléctricos Motrices]]+TDC_InfraMR[[#This Row],[B.02.2 - Parque de Coches Eléctricos Motrices Remolcados Tipo R]]+TDC_InfraMR[[#This Row],[B.02.3 - Parque de Coches Eléctricos Motrices Tipo R]]</f>
        <v>18</v>
      </c>
      <c r="AT262" s="1">
        <v>0</v>
      </c>
      <c r="AU262" s="1">
        <v>0</v>
      </c>
      <c r="AV262" s="1">
        <v>0</v>
      </c>
      <c r="AW262" s="1">
        <f>+TDC_InfraMR[[#This Row],[B.03.1 - Parque de Coches Motores Motrices Remolcados]]+TDC_InfraMR[[#This Row],[B.03.2 - Parque de Coches Motores Motrices Intermedios]]+TDC_InfraMR[[#This Row],[B.03.3 - Parque de Coches Motores Motrices Cabina]]</f>
        <v>0</v>
      </c>
      <c r="AX262" s="1">
        <v>0</v>
      </c>
      <c r="AY262" s="1">
        <v>0</v>
      </c>
      <c r="AZ262" s="1">
        <v>0</v>
      </c>
      <c r="BA262" s="1">
        <v>0</v>
      </c>
      <c r="BB262" s="1">
        <v>0</v>
      </c>
      <c r="BC262" s="1">
        <f>+TDC_InfraMR[[#This Row],[B.04.1 - Parque de Coches Remolcados Clase Unica]]+TDC_InfraMR[[#This Row],[B.04.2 - Parque de Coches Remolcados Clase Unica Furgón]]+TDC_InfraMR[[#This Row],[B.04.3 - Parque de Coches Remolcados Clase Unica Cabina]]+TDC_InfraMR[[#This Row],[B.04.4 - Parque de Coches Remolcados de Larga Distancia (Turista+Pullman)]]+TDC_InfraMR[[#This Row],[B.04.5 - Parque de Coches Remolcados para Servicios Especiales (Cartoneros)]]</f>
        <v>0</v>
      </c>
      <c r="BD262" s="1">
        <v>2</v>
      </c>
      <c r="BE262" s="1">
        <v>0</v>
      </c>
      <c r="BF262" s="16">
        <v>1435</v>
      </c>
    </row>
    <row r="263" spans="1:58">
      <c r="A263" s="1">
        <v>2014</v>
      </c>
      <c r="B263" s="1" t="s">
        <v>124</v>
      </c>
      <c r="C263" s="12">
        <v>0</v>
      </c>
      <c r="D263" s="12">
        <v>0</v>
      </c>
      <c r="E263" s="12">
        <v>0</v>
      </c>
      <c r="F263" s="12">
        <v>15.3</v>
      </c>
      <c r="G263" s="12">
        <f t="shared" si="28"/>
        <v>15.3</v>
      </c>
      <c r="H263" s="12">
        <f>+TDC_InfraMR[[#This Row],[Total Líneas de Explotación ]]</f>
        <v>15.3</v>
      </c>
      <c r="I263" s="12">
        <v>15.3</v>
      </c>
      <c r="J263" s="12">
        <v>0</v>
      </c>
      <c r="K263" s="12">
        <v>0</v>
      </c>
      <c r="L263" s="12">
        <v>30.6</v>
      </c>
      <c r="M263" s="12">
        <v>1.04</v>
      </c>
      <c r="N263" s="12">
        <f>+TDC_InfraMR[[#This Row],[A.03.1 -  Longitud de Vías de Explotación No Electrificadas Troncales y Ramales (vía principal) (km)]]+TDC_InfraMR[[#This Row],[A.04.1 -  Longitud de Vías de Explotación Electrificadas Troncales y Ramales (vía principal) (km)]]</f>
        <v>30.6</v>
      </c>
      <c r="O263" s="12">
        <f>+TDC_InfraMR[[#This Row],[Total Vías (excluido Auxiliares)]]</f>
        <v>30.6</v>
      </c>
      <c r="P263" s="1">
        <v>11</v>
      </c>
      <c r="Q263" s="1">
        <v>0</v>
      </c>
      <c r="R263" s="1">
        <v>0</v>
      </c>
      <c r="S263" s="1">
        <f t="shared" si="25"/>
        <v>11</v>
      </c>
      <c r="T263" s="1">
        <v>0</v>
      </c>
      <c r="U263" s="1">
        <v>36</v>
      </c>
      <c r="V263" s="1">
        <v>0</v>
      </c>
      <c r="W263" s="1">
        <v>0</v>
      </c>
      <c r="X263" s="1">
        <v>0</v>
      </c>
      <c r="Y263" s="1">
        <f t="shared" si="29"/>
        <v>36</v>
      </c>
      <c r="Z263" s="1">
        <v>6</v>
      </c>
      <c r="AA263" s="1">
        <v>2</v>
      </c>
      <c r="AB263" s="1">
        <f>+TDC_InfraMR[[#This Row],[Total Pasos Vehiculares a Nivel]]</f>
        <v>36</v>
      </c>
      <c r="AC263" s="1">
        <f t="shared" si="30"/>
        <v>44</v>
      </c>
      <c r="AD263" s="1">
        <v>0</v>
      </c>
      <c r="AE263" s="1">
        <v>9</v>
      </c>
      <c r="AF263" s="1">
        <v>16</v>
      </c>
      <c r="AG263" s="1">
        <f t="shared" si="31"/>
        <v>25</v>
      </c>
      <c r="AH263" s="13">
        <v>15.3</v>
      </c>
      <c r="AI263" s="13">
        <v>0</v>
      </c>
      <c r="AJ263" s="13">
        <v>0</v>
      </c>
      <c r="AK263" s="13">
        <f t="shared" si="26"/>
        <v>15.3</v>
      </c>
      <c r="AL263" s="1">
        <v>0</v>
      </c>
      <c r="AM263" s="1">
        <v>0</v>
      </c>
      <c r="AN263" s="1">
        <v>0</v>
      </c>
      <c r="AO263" s="1">
        <f t="shared" si="27"/>
        <v>0</v>
      </c>
      <c r="AP263" s="1">
        <v>18</v>
      </c>
      <c r="AQ263" s="1">
        <v>0</v>
      </c>
      <c r="AR263" s="1">
        <v>0</v>
      </c>
      <c r="AS263" s="1">
        <f>+TDC_InfraMR[[#This Row],[B.02.1 - Parque de Coches Eléctricos Motrices]]+TDC_InfraMR[[#This Row],[B.02.2 - Parque de Coches Eléctricos Motrices Remolcados Tipo R]]+TDC_InfraMR[[#This Row],[B.02.3 - Parque de Coches Eléctricos Motrices Tipo R]]</f>
        <v>18</v>
      </c>
      <c r="AT263" s="1">
        <v>0</v>
      </c>
      <c r="AU263" s="1">
        <v>0</v>
      </c>
      <c r="AV263" s="1">
        <v>0</v>
      </c>
      <c r="AW263" s="1">
        <f>+TDC_InfraMR[[#This Row],[B.03.1 - Parque de Coches Motores Motrices Remolcados]]+TDC_InfraMR[[#This Row],[B.03.2 - Parque de Coches Motores Motrices Intermedios]]+TDC_InfraMR[[#This Row],[B.03.3 - Parque de Coches Motores Motrices Cabina]]</f>
        <v>0</v>
      </c>
      <c r="AX263" s="1">
        <v>0</v>
      </c>
      <c r="AY263" s="1">
        <v>0</v>
      </c>
      <c r="AZ263" s="1">
        <v>0</v>
      </c>
      <c r="BA263" s="1">
        <v>0</v>
      </c>
      <c r="BB263" s="1">
        <v>0</v>
      </c>
      <c r="BC263" s="1">
        <f>+TDC_InfraMR[[#This Row],[B.04.1 - Parque de Coches Remolcados Clase Unica]]+TDC_InfraMR[[#This Row],[B.04.2 - Parque de Coches Remolcados Clase Unica Furgón]]+TDC_InfraMR[[#This Row],[B.04.3 - Parque de Coches Remolcados Clase Unica Cabina]]+TDC_InfraMR[[#This Row],[B.04.4 - Parque de Coches Remolcados de Larga Distancia (Turista+Pullman)]]+TDC_InfraMR[[#This Row],[B.04.5 - Parque de Coches Remolcados para Servicios Especiales (Cartoneros)]]</f>
        <v>0</v>
      </c>
      <c r="BD263" s="1">
        <v>2</v>
      </c>
      <c r="BE263" s="1">
        <v>0</v>
      </c>
      <c r="BF263" s="16">
        <v>1435</v>
      </c>
    </row>
    <row r="264" spans="1:58">
      <c r="A264" s="1">
        <v>2014</v>
      </c>
      <c r="B264" s="1" t="s">
        <v>125</v>
      </c>
      <c r="C264" s="12">
        <v>0</v>
      </c>
      <c r="D264" s="12">
        <v>0</v>
      </c>
      <c r="E264" s="12">
        <v>0</v>
      </c>
      <c r="F264" s="12">
        <v>15.3</v>
      </c>
      <c r="G264" s="12">
        <f t="shared" si="28"/>
        <v>15.3</v>
      </c>
      <c r="H264" s="12">
        <f>+TDC_InfraMR[[#This Row],[Total Líneas de Explotación ]]</f>
        <v>15.3</v>
      </c>
      <c r="I264" s="12">
        <v>15.3</v>
      </c>
      <c r="J264" s="12">
        <v>0</v>
      </c>
      <c r="K264" s="12">
        <v>0</v>
      </c>
      <c r="L264" s="12">
        <v>30.6</v>
      </c>
      <c r="M264" s="12">
        <v>1.04</v>
      </c>
      <c r="N264" s="12">
        <f>+TDC_InfraMR[[#This Row],[A.03.1 -  Longitud de Vías de Explotación No Electrificadas Troncales y Ramales (vía principal) (km)]]+TDC_InfraMR[[#This Row],[A.04.1 -  Longitud de Vías de Explotación Electrificadas Troncales y Ramales (vía principal) (km)]]</f>
        <v>30.6</v>
      </c>
      <c r="O264" s="12">
        <f>+TDC_InfraMR[[#This Row],[Total Vías (excluido Auxiliares)]]</f>
        <v>30.6</v>
      </c>
      <c r="P264" s="1">
        <v>11</v>
      </c>
      <c r="Q264" s="1">
        <v>0</v>
      </c>
      <c r="R264" s="1">
        <v>0</v>
      </c>
      <c r="S264" s="1">
        <f t="shared" si="25"/>
        <v>11</v>
      </c>
      <c r="T264" s="1">
        <v>0</v>
      </c>
      <c r="U264" s="1">
        <v>36</v>
      </c>
      <c r="V264" s="1">
        <v>0</v>
      </c>
      <c r="W264" s="1">
        <v>0</v>
      </c>
      <c r="X264" s="1">
        <v>0</v>
      </c>
      <c r="Y264" s="1">
        <f t="shared" si="29"/>
        <v>36</v>
      </c>
      <c r="Z264" s="1">
        <v>6</v>
      </c>
      <c r="AA264" s="1">
        <v>2</v>
      </c>
      <c r="AB264" s="1">
        <f>+TDC_InfraMR[[#This Row],[Total Pasos Vehiculares a Nivel]]</f>
        <v>36</v>
      </c>
      <c r="AC264" s="1">
        <f t="shared" si="30"/>
        <v>44</v>
      </c>
      <c r="AD264" s="1">
        <v>0</v>
      </c>
      <c r="AE264" s="1">
        <v>9</v>
      </c>
      <c r="AF264" s="1">
        <v>16</v>
      </c>
      <c r="AG264" s="1">
        <f t="shared" si="31"/>
        <v>25</v>
      </c>
      <c r="AH264" s="13">
        <v>15.3</v>
      </c>
      <c r="AI264" s="13">
        <v>0</v>
      </c>
      <c r="AJ264" s="13">
        <v>0</v>
      </c>
      <c r="AK264" s="13">
        <f t="shared" si="26"/>
        <v>15.3</v>
      </c>
      <c r="AL264" s="1">
        <v>0</v>
      </c>
      <c r="AM264" s="1">
        <v>0</v>
      </c>
      <c r="AN264" s="1">
        <v>0</v>
      </c>
      <c r="AO264" s="1">
        <f t="shared" si="27"/>
        <v>0</v>
      </c>
      <c r="AP264" s="1">
        <v>18</v>
      </c>
      <c r="AQ264" s="1">
        <v>0</v>
      </c>
      <c r="AR264" s="1">
        <v>0</v>
      </c>
      <c r="AS264" s="1">
        <f>+TDC_InfraMR[[#This Row],[B.02.1 - Parque de Coches Eléctricos Motrices]]+TDC_InfraMR[[#This Row],[B.02.2 - Parque de Coches Eléctricos Motrices Remolcados Tipo R]]+TDC_InfraMR[[#This Row],[B.02.3 - Parque de Coches Eléctricos Motrices Tipo R]]</f>
        <v>18</v>
      </c>
      <c r="AT264" s="1">
        <v>0</v>
      </c>
      <c r="AU264" s="1">
        <v>0</v>
      </c>
      <c r="AV264" s="1">
        <v>0</v>
      </c>
      <c r="AW264" s="1">
        <f>+TDC_InfraMR[[#This Row],[B.03.1 - Parque de Coches Motores Motrices Remolcados]]+TDC_InfraMR[[#This Row],[B.03.2 - Parque de Coches Motores Motrices Intermedios]]+TDC_InfraMR[[#This Row],[B.03.3 - Parque de Coches Motores Motrices Cabina]]</f>
        <v>0</v>
      </c>
      <c r="AX264" s="1">
        <v>0</v>
      </c>
      <c r="AY264" s="1">
        <v>0</v>
      </c>
      <c r="AZ264" s="1">
        <v>0</v>
      </c>
      <c r="BA264" s="1">
        <v>0</v>
      </c>
      <c r="BB264" s="1">
        <v>0</v>
      </c>
      <c r="BC264" s="1">
        <f>+TDC_InfraMR[[#This Row],[B.04.1 - Parque de Coches Remolcados Clase Unica]]+TDC_InfraMR[[#This Row],[B.04.2 - Parque de Coches Remolcados Clase Unica Furgón]]+TDC_InfraMR[[#This Row],[B.04.3 - Parque de Coches Remolcados Clase Unica Cabina]]+TDC_InfraMR[[#This Row],[B.04.4 - Parque de Coches Remolcados de Larga Distancia (Turista+Pullman)]]+TDC_InfraMR[[#This Row],[B.04.5 - Parque de Coches Remolcados para Servicios Especiales (Cartoneros)]]</f>
        <v>0</v>
      </c>
      <c r="BD264" s="1">
        <v>2</v>
      </c>
      <c r="BE264" s="1">
        <v>0</v>
      </c>
      <c r="BF264" s="16">
        <v>1435</v>
      </c>
    </row>
    <row r="265" spans="1:58">
      <c r="A265" s="1">
        <v>2014</v>
      </c>
      <c r="B265" s="1" t="s">
        <v>126</v>
      </c>
      <c r="C265" s="12">
        <v>0</v>
      </c>
      <c r="D265" s="12">
        <v>0</v>
      </c>
      <c r="E265" s="12">
        <v>0</v>
      </c>
      <c r="F265" s="12">
        <v>15.3</v>
      </c>
      <c r="G265" s="12">
        <f t="shared" si="28"/>
        <v>15.3</v>
      </c>
      <c r="H265" s="12">
        <f>+TDC_InfraMR[[#This Row],[Total Líneas de Explotación ]]</f>
        <v>15.3</v>
      </c>
      <c r="I265" s="12">
        <v>15.3</v>
      </c>
      <c r="J265" s="12">
        <v>0</v>
      </c>
      <c r="K265" s="12">
        <v>0</v>
      </c>
      <c r="L265" s="12">
        <v>30.6</v>
      </c>
      <c r="M265" s="12">
        <v>1.04</v>
      </c>
      <c r="N265" s="12">
        <f>+TDC_InfraMR[[#This Row],[A.03.1 -  Longitud de Vías de Explotación No Electrificadas Troncales y Ramales (vía principal) (km)]]+TDC_InfraMR[[#This Row],[A.04.1 -  Longitud de Vías de Explotación Electrificadas Troncales y Ramales (vía principal) (km)]]</f>
        <v>30.6</v>
      </c>
      <c r="O265" s="12">
        <f>+TDC_InfraMR[[#This Row],[Total Vías (excluido Auxiliares)]]</f>
        <v>30.6</v>
      </c>
      <c r="P265" s="1">
        <v>11</v>
      </c>
      <c r="Q265" s="1">
        <v>0</v>
      </c>
      <c r="R265" s="1">
        <v>0</v>
      </c>
      <c r="S265" s="1">
        <f t="shared" si="25"/>
        <v>11</v>
      </c>
      <c r="T265" s="1">
        <v>0</v>
      </c>
      <c r="U265" s="1">
        <v>36</v>
      </c>
      <c r="V265" s="1">
        <v>0</v>
      </c>
      <c r="W265" s="1">
        <v>0</v>
      </c>
      <c r="X265" s="1">
        <v>0</v>
      </c>
      <c r="Y265" s="1">
        <f t="shared" si="29"/>
        <v>36</v>
      </c>
      <c r="Z265" s="1">
        <v>6</v>
      </c>
      <c r="AA265" s="1">
        <v>2</v>
      </c>
      <c r="AB265" s="1">
        <f>+TDC_InfraMR[[#This Row],[Total Pasos Vehiculares a Nivel]]</f>
        <v>36</v>
      </c>
      <c r="AC265" s="1">
        <f t="shared" si="30"/>
        <v>44</v>
      </c>
      <c r="AD265" s="1">
        <v>0</v>
      </c>
      <c r="AE265" s="1">
        <v>9</v>
      </c>
      <c r="AF265" s="1">
        <v>16</v>
      </c>
      <c r="AG265" s="1">
        <f t="shared" si="31"/>
        <v>25</v>
      </c>
      <c r="AH265" s="13">
        <v>15.3</v>
      </c>
      <c r="AI265" s="13">
        <v>0</v>
      </c>
      <c r="AJ265" s="13">
        <v>0</v>
      </c>
      <c r="AK265" s="13">
        <f t="shared" si="26"/>
        <v>15.3</v>
      </c>
      <c r="AL265" s="1">
        <v>0</v>
      </c>
      <c r="AM265" s="1">
        <v>0</v>
      </c>
      <c r="AN265" s="1">
        <v>0</v>
      </c>
      <c r="AO265" s="1">
        <f t="shared" si="27"/>
        <v>0</v>
      </c>
      <c r="AP265" s="1">
        <v>18</v>
      </c>
      <c r="AQ265" s="1">
        <v>0</v>
      </c>
      <c r="AR265" s="1">
        <v>0</v>
      </c>
      <c r="AS265" s="1">
        <f>+TDC_InfraMR[[#This Row],[B.02.1 - Parque de Coches Eléctricos Motrices]]+TDC_InfraMR[[#This Row],[B.02.2 - Parque de Coches Eléctricos Motrices Remolcados Tipo R]]+TDC_InfraMR[[#This Row],[B.02.3 - Parque de Coches Eléctricos Motrices Tipo R]]</f>
        <v>18</v>
      </c>
      <c r="AT265" s="1">
        <v>0</v>
      </c>
      <c r="AU265" s="1">
        <v>0</v>
      </c>
      <c r="AV265" s="1">
        <v>0</v>
      </c>
      <c r="AW265" s="1">
        <f>+TDC_InfraMR[[#This Row],[B.03.1 - Parque de Coches Motores Motrices Remolcados]]+TDC_InfraMR[[#This Row],[B.03.2 - Parque de Coches Motores Motrices Intermedios]]+TDC_InfraMR[[#This Row],[B.03.3 - Parque de Coches Motores Motrices Cabina]]</f>
        <v>0</v>
      </c>
      <c r="AX265" s="1">
        <v>0</v>
      </c>
      <c r="AY265" s="1">
        <v>0</v>
      </c>
      <c r="AZ265" s="1">
        <v>0</v>
      </c>
      <c r="BA265" s="1">
        <v>0</v>
      </c>
      <c r="BB265" s="1">
        <v>0</v>
      </c>
      <c r="BC265" s="1">
        <f>+TDC_InfraMR[[#This Row],[B.04.1 - Parque de Coches Remolcados Clase Unica]]+TDC_InfraMR[[#This Row],[B.04.2 - Parque de Coches Remolcados Clase Unica Furgón]]+TDC_InfraMR[[#This Row],[B.04.3 - Parque de Coches Remolcados Clase Unica Cabina]]+TDC_InfraMR[[#This Row],[B.04.4 - Parque de Coches Remolcados de Larga Distancia (Turista+Pullman)]]+TDC_InfraMR[[#This Row],[B.04.5 - Parque de Coches Remolcados para Servicios Especiales (Cartoneros)]]</f>
        <v>0</v>
      </c>
      <c r="BD265" s="1">
        <v>2</v>
      </c>
      <c r="BE265" s="1">
        <v>0</v>
      </c>
      <c r="BF265" s="16">
        <v>1435</v>
      </c>
    </row>
    <row r="266" spans="1:58">
      <c r="A266" s="1">
        <v>2015</v>
      </c>
      <c r="B266" s="1" t="s">
        <v>115</v>
      </c>
      <c r="C266" s="12">
        <v>0</v>
      </c>
      <c r="D266" s="12">
        <v>0</v>
      </c>
      <c r="E266" s="12">
        <v>0</v>
      </c>
      <c r="F266" s="12">
        <v>15.3</v>
      </c>
      <c r="G266" s="12">
        <f t="shared" si="28"/>
        <v>15.3</v>
      </c>
      <c r="H266" s="12">
        <f>+TDC_InfraMR[[#This Row],[Total Líneas de Explotación ]]</f>
        <v>15.3</v>
      </c>
      <c r="I266" s="12">
        <v>15.3</v>
      </c>
      <c r="J266" s="12">
        <v>0</v>
      </c>
      <c r="K266" s="12">
        <v>0</v>
      </c>
      <c r="L266" s="12">
        <v>30.6</v>
      </c>
      <c r="M266" s="12">
        <v>1.04</v>
      </c>
      <c r="N266" s="12">
        <f>+TDC_InfraMR[[#This Row],[A.03.1 -  Longitud de Vías de Explotación No Electrificadas Troncales y Ramales (vía principal) (km)]]+TDC_InfraMR[[#This Row],[A.04.1 -  Longitud de Vías de Explotación Electrificadas Troncales y Ramales (vía principal) (km)]]</f>
        <v>30.6</v>
      </c>
      <c r="O266" s="12">
        <f>+TDC_InfraMR[[#This Row],[Total Vías (excluido Auxiliares)]]</f>
        <v>30.6</v>
      </c>
      <c r="P266" s="1">
        <v>11</v>
      </c>
      <c r="Q266" s="1">
        <v>0</v>
      </c>
      <c r="R266" s="1">
        <v>0</v>
      </c>
      <c r="S266" s="1">
        <f t="shared" si="25"/>
        <v>11</v>
      </c>
      <c r="T266" s="1">
        <v>0</v>
      </c>
      <c r="U266" s="1">
        <v>36</v>
      </c>
      <c r="V266" s="1">
        <v>0</v>
      </c>
      <c r="W266" s="1">
        <v>0</v>
      </c>
      <c r="X266" s="1">
        <v>0</v>
      </c>
      <c r="Y266" s="1">
        <f t="shared" si="29"/>
        <v>36</v>
      </c>
      <c r="Z266" s="1">
        <v>6</v>
      </c>
      <c r="AA266" s="1">
        <v>2</v>
      </c>
      <c r="AB266" s="1">
        <f>+TDC_InfraMR[[#This Row],[Total Pasos Vehiculares a Nivel]]</f>
        <v>36</v>
      </c>
      <c r="AC266" s="1">
        <f t="shared" si="30"/>
        <v>44</v>
      </c>
      <c r="AD266" s="1">
        <v>0</v>
      </c>
      <c r="AE266" s="1">
        <v>9</v>
      </c>
      <c r="AF266" s="1">
        <v>16</v>
      </c>
      <c r="AG266" s="1">
        <f t="shared" si="31"/>
        <v>25</v>
      </c>
      <c r="AH266" s="13">
        <v>15.3</v>
      </c>
      <c r="AI266" s="13">
        <v>0</v>
      </c>
      <c r="AJ266" s="13">
        <v>0</v>
      </c>
      <c r="AK266" s="13">
        <f t="shared" si="26"/>
        <v>15.3</v>
      </c>
      <c r="AL266" s="1">
        <v>0</v>
      </c>
      <c r="AM266" s="1">
        <v>0</v>
      </c>
      <c r="AN266" s="1">
        <v>0</v>
      </c>
      <c r="AO266" s="1">
        <f t="shared" si="27"/>
        <v>0</v>
      </c>
      <c r="AP266" s="1">
        <v>18</v>
      </c>
      <c r="AQ266" s="1">
        <v>0</v>
      </c>
      <c r="AR266" s="1">
        <v>0</v>
      </c>
      <c r="AS266" s="1">
        <f>+TDC_InfraMR[[#This Row],[B.02.1 - Parque de Coches Eléctricos Motrices]]+TDC_InfraMR[[#This Row],[B.02.2 - Parque de Coches Eléctricos Motrices Remolcados Tipo R]]+TDC_InfraMR[[#This Row],[B.02.3 - Parque de Coches Eléctricos Motrices Tipo R]]</f>
        <v>18</v>
      </c>
      <c r="AT266" s="1">
        <v>0</v>
      </c>
      <c r="AU266" s="1">
        <v>0</v>
      </c>
      <c r="AV266" s="1">
        <v>0</v>
      </c>
      <c r="AW266" s="1">
        <f>+TDC_InfraMR[[#This Row],[B.03.1 - Parque de Coches Motores Motrices Remolcados]]+TDC_InfraMR[[#This Row],[B.03.2 - Parque de Coches Motores Motrices Intermedios]]+TDC_InfraMR[[#This Row],[B.03.3 - Parque de Coches Motores Motrices Cabina]]</f>
        <v>0</v>
      </c>
      <c r="AX266" s="1">
        <v>0</v>
      </c>
      <c r="AY266" s="1">
        <v>0</v>
      </c>
      <c r="AZ266" s="1">
        <v>0</v>
      </c>
      <c r="BA266" s="1">
        <v>0</v>
      </c>
      <c r="BB266" s="1">
        <v>0</v>
      </c>
      <c r="BC266" s="1">
        <f>+TDC_InfraMR[[#This Row],[B.04.1 - Parque de Coches Remolcados Clase Unica]]+TDC_InfraMR[[#This Row],[B.04.2 - Parque de Coches Remolcados Clase Unica Furgón]]+TDC_InfraMR[[#This Row],[B.04.3 - Parque de Coches Remolcados Clase Unica Cabina]]+TDC_InfraMR[[#This Row],[B.04.4 - Parque de Coches Remolcados de Larga Distancia (Turista+Pullman)]]+TDC_InfraMR[[#This Row],[B.04.5 - Parque de Coches Remolcados para Servicios Especiales (Cartoneros)]]</f>
        <v>0</v>
      </c>
      <c r="BD266" s="1">
        <v>2</v>
      </c>
      <c r="BE266" s="1">
        <v>0</v>
      </c>
      <c r="BF266" s="16">
        <v>1435</v>
      </c>
    </row>
    <row r="267" spans="1:58">
      <c r="A267" s="1">
        <v>2015</v>
      </c>
      <c r="B267" s="1" t="s">
        <v>116</v>
      </c>
      <c r="C267" s="12">
        <v>0</v>
      </c>
      <c r="D267" s="12">
        <v>0</v>
      </c>
      <c r="E267" s="12">
        <v>0</v>
      </c>
      <c r="F267" s="12">
        <v>15.3</v>
      </c>
      <c r="G267" s="12">
        <f t="shared" si="28"/>
        <v>15.3</v>
      </c>
      <c r="H267" s="12">
        <f>+TDC_InfraMR[[#This Row],[Total Líneas de Explotación ]]</f>
        <v>15.3</v>
      </c>
      <c r="I267" s="12">
        <v>15.3</v>
      </c>
      <c r="J267" s="12">
        <v>0</v>
      </c>
      <c r="K267" s="12">
        <v>0</v>
      </c>
      <c r="L267" s="12">
        <v>30.6</v>
      </c>
      <c r="M267" s="12">
        <v>1.04</v>
      </c>
      <c r="N267" s="12">
        <f>+TDC_InfraMR[[#This Row],[A.03.1 -  Longitud de Vías de Explotación No Electrificadas Troncales y Ramales (vía principal) (km)]]+TDC_InfraMR[[#This Row],[A.04.1 -  Longitud de Vías de Explotación Electrificadas Troncales y Ramales (vía principal) (km)]]</f>
        <v>30.6</v>
      </c>
      <c r="O267" s="12">
        <f>+TDC_InfraMR[[#This Row],[Total Vías (excluido Auxiliares)]]</f>
        <v>30.6</v>
      </c>
      <c r="P267" s="1">
        <v>11</v>
      </c>
      <c r="Q267" s="1">
        <v>0</v>
      </c>
      <c r="R267" s="1">
        <v>0</v>
      </c>
      <c r="S267" s="1">
        <f t="shared" si="25"/>
        <v>11</v>
      </c>
      <c r="T267" s="1">
        <v>0</v>
      </c>
      <c r="U267" s="1">
        <v>36</v>
      </c>
      <c r="V267" s="1">
        <v>0</v>
      </c>
      <c r="W267" s="1">
        <v>0</v>
      </c>
      <c r="X267" s="1">
        <v>0</v>
      </c>
      <c r="Y267" s="1">
        <f t="shared" si="29"/>
        <v>36</v>
      </c>
      <c r="Z267" s="1">
        <v>6</v>
      </c>
      <c r="AA267" s="1">
        <v>2</v>
      </c>
      <c r="AB267" s="1">
        <f>+TDC_InfraMR[[#This Row],[Total Pasos Vehiculares a Nivel]]</f>
        <v>36</v>
      </c>
      <c r="AC267" s="1">
        <f t="shared" si="30"/>
        <v>44</v>
      </c>
      <c r="AD267" s="1">
        <v>0</v>
      </c>
      <c r="AE267" s="1">
        <v>9</v>
      </c>
      <c r="AF267" s="1">
        <v>16</v>
      </c>
      <c r="AG267" s="1">
        <f t="shared" si="31"/>
        <v>25</v>
      </c>
      <c r="AH267" s="13">
        <v>15.3</v>
      </c>
      <c r="AI267" s="13">
        <v>0</v>
      </c>
      <c r="AJ267" s="13">
        <v>0</v>
      </c>
      <c r="AK267" s="13">
        <f t="shared" si="26"/>
        <v>15.3</v>
      </c>
      <c r="AL267" s="1">
        <v>0</v>
      </c>
      <c r="AM267" s="1">
        <v>0</v>
      </c>
      <c r="AN267" s="1">
        <v>0</v>
      </c>
      <c r="AO267" s="1">
        <f t="shared" si="27"/>
        <v>0</v>
      </c>
      <c r="AP267" s="1">
        <v>18</v>
      </c>
      <c r="AQ267" s="1">
        <v>0</v>
      </c>
      <c r="AR267" s="1">
        <v>0</v>
      </c>
      <c r="AS267" s="1">
        <f>+TDC_InfraMR[[#This Row],[B.02.1 - Parque de Coches Eléctricos Motrices]]+TDC_InfraMR[[#This Row],[B.02.2 - Parque de Coches Eléctricos Motrices Remolcados Tipo R]]+TDC_InfraMR[[#This Row],[B.02.3 - Parque de Coches Eléctricos Motrices Tipo R]]</f>
        <v>18</v>
      </c>
      <c r="AT267" s="1">
        <v>0</v>
      </c>
      <c r="AU267" s="1">
        <v>0</v>
      </c>
      <c r="AV267" s="1">
        <v>0</v>
      </c>
      <c r="AW267" s="1">
        <f>+TDC_InfraMR[[#This Row],[B.03.1 - Parque de Coches Motores Motrices Remolcados]]+TDC_InfraMR[[#This Row],[B.03.2 - Parque de Coches Motores Motrices Intermedios]]+TDC_InfraMR[[#This Row],[B.03.3 - Parque de Coches Motores Motrices Cabina]]</f>
        <v>0</v>
      </c>
      <c r="AX267" s="1">
        <v>0</v>
      </c>
      <c r="AY267" s="1">
        <v>0</v>
      </c>
      <c r="AZ267" s="1">
        <v>0</v>
      </c>
      <c r="BA267" s="1">
        <v>0</v>
      </c>
      <c r="BB267" s="1">
        <v>0</v>
      </c>
      <c r="BC267" s="1">
        <f>+TDC_InfraMR[[#This Row],[B.04.1 - Parque de Coches Remolcados Clase Unica]]+TDC_InfraMR[[#This Row],[B.04.2 - Parque de Coches Remolcados Clase Unica Furgón]]+TDC_InfraMR[[#This Row],[B.04.3 - Parque de Coches Remolcados Clase Unica Cabina]]+TDC_InfraMR[[#This Row],[B.04.4 - Parque de Coches Remolcados de Larga Distancia (Turista+Pullman)]]+TDC_InfraMR[[#This Row],[B.04.5 - Parque de Coches Remolcados para Servicios Especiales (Cartoneros)]]</f>
        <v>0</v>
      </c>
      <c r="BD267" s="1">
        <v>2</v>
      </c>
      <c r="BE267" s="1">
        <v>0</v>
      </c>
      <c r="BF267" s="16">
        <v>1435</v>
      </c>
    </row>
    <row r="268" spans="1:58">
      <c r="A268" s="1">
        <v>2015</v>
      </c>
      <c r="B268" s="1" t="s">
        <v>117</v>
      </c>
      <c r="C268" s="12">
        <v>0</v>
      </c>
      <c r="D268" s="12">
        <v>0</v>
      </c>
      <c r="E268" s="12">
        <v>0</v>
      </c>
      <c r="F268" s="12">
        <v>15.3</v>
      </c>
      <c r="G268" s="12">
        <f t="shared" si="28"/>
        <v>15.3</v>
      </c>
      <c r="H268" s="12">
        <f>+TDC_InfraMR[[#This Row],[Total Líneas de Explotación ]]</f>
        <v>15.3</v>
      </c>
      <c r="I268" s="12">
        <v>15.3</v>
      </c>
      <c r="J268" s="12">
        <v>0</v>
      </c>
      <c r="K268" s="12">
        <v>0</v>
      </c>
      <c r="L268" s="12">
        <v>30.6</v>
      </c>
      <c r="M268" s="12">
        <v>1.04</v>
      </c>
      <c r="N268" s="12">
        <f>+TDC_InfraMR[[#This Row],[A.03.1 -  Longitud de Vías de Explotación No Electrificadas Troncales y Ramales (vía principal) (km)]]+TDC_InfraMR[[#This Row],[A.04.1 -  Longitud de Vías de Explotación Electrificadas Troncales y Ramales (vía principal) (km)]]</f>
        <v>30.6</v>
      </c>
      <c r="O268" s="12">
        <f>+TDC_InfraMR[[#This Row],[Total Vías (excluido Auxiliares)]]</f>
        <v>30.6</v>
      </c>
      <c r="P268" s="1">
        <v>11</v>
      </c>
      <c r="Q268" s="1">
        <v>0</v>
      </c>
      <c r="R268" s="1">
        <v>0</v>
      </c>
      <c r="S268" s="1">
        <f t="shared" si="25"/>
        <v>11</v>
      </c>
      <c r="T268" s="1">
        <v>0</v>
      </c>
      <c r="U268" s="1">
        <v>36</v>
      </c>
      <c r="V268" s="1">
        <v>0</v>
      </c>
      <c r="W268" s="1">
        <v>0</v>
      </c>
      <c r="X268" s="1">
        <v>0</v>
      </c>
      <c r="Y268" s="1">
        <f t="shared" si="29"/>
        <v>36</v>
      </c>
      <c r="Z268" s="1">
        <v>6</v>
      </c>
      <c r="AA268" s="1">
        <v>2</v>
      </c>
      <c r="AB268" s="1">
        <f>+TDC_InfraMR[[#This Row],[Total Pasos Vehiculares a Nivel]]</f>
        <v>36</v>
      </c>
      <c r="AC268" s="1">
        <f t="shared" si="30"/>
        <v>44</v>
      </c>
      <c r="AD268" s="1">
        <v>0</v>
      </c>
      <c r="AE268" s="1">
        <v>9</v>
      </c>
      <c r="AF268" s="1">
        <v>16</v>
      </c>
      <c r="AG268" s="1">
        <f t="shared" si="31"/>
        <v>25</v>
      </c>
      <c r="AH268" s="13">
        <v>15.3</v>
      </c>
      <c r="AI268" s="13">
        <v>0</v>
      </c>
      <c r="AJ268" s="13">
        <v>0</v>
      </c>
      <c r="AK268" s="13">
        <f t="shared" si="26"/>
        <v>15.3</v>
      </c>
      <c r="AL268" s="1">
        <v>0</v>
      </c>
      <c r="AM268" s="1">
        <v>0</v>
      </c>
      <c r="AN268" s="1">
        <v>0</v>
      </c>
      <c r="AO268" s="1">
        <f t="shared" si="27"/>
        <v>0</v>
      </c>
      <c r="AP268" s="1">
        <v>18</v>
      </c>
      <c r="AQ268" s="1">
        <v>0</v>
      </c>
      <c r="AR268" s="1">
        <v>0</v>
      </c>
      <c r="AS268" s="1">
        <f>+TDC_InfraMR[[#This Row],[B.02.1 - Parque de Coches Eléctricos Motrices]]+TDC_InfraMR[[#This Row],[B.02.2 - Parque de Coches Eléctricos Motrices Remolcados Tipo R]]+TDC_InfraMR[[#This Row],[B.02.3 - Parque de Coches Eléctricos Motrices Tipo R]]</f>
        <v>18</v>
      </c>
      <c r="AT268" s="1">
        <v>0</v>
      </c>
      <c r="AU268" s="1">
        <v>0</v>
      </c>
      <c r="AV268" s="1">
        <v>0</v>
      </c>
      <c r="AW268" s="1">
        <f>+TDC_InfraMR[[#This Row],[B.03.1 - Parque de Coches Motores Motrices Remolcados]]+TDC_InfraMR[[#This Row],[B.03.2 - Parque de Coches Motores Motrices Intermedios]]+TDC_InfraMR[[#This Row],[B.03.3 - Parque de Coches Motores Motrices Cabina]]</f>
        <v>0</v>
      </c>
      <c r="AX268" s="1">
        <v>0</v>
      </c>
      <c r="AY268" s="1">
        <v>0</v>
      </c>
      <c r="AZ268" s="1">
        <v>0</v>
      </c>
      <c r="BA268" s="1">
        <v>0</v>
      </c>
      <c r="BB268" s="1">
        <v>0</v>
      </c>
      <c r="BC268" s="1">
        <f>+TDC_InfraMR[[#This Row],[B.04.1 - Parque de Coches Remolcados Clase Unica]]+TDC_InfraMR[[#This Row],[B.04.2 - Parque de Coches Remolcados Clase Unica Furgón]]+TDC_InfraMR[[#This Row],[B.04.3 - Parque de Coches Remolcados Clase Unica Cabina]]+TDC_InfraMR[[#This Row],[B.04.4 - Parque de Coches Remolcados de Larga Distancia (Turista+Pullman)]]+TDC_InfraMR[[#This Row],[B.04.5 - Parque de Coches Remolcados para Servicios Especiales (Cartoneros)]]</f>
        <v>0</v>
      </c>
      <c r="BD268" s="1">
        <v>2</v>
      </c>
      <c r="BE268" s="1">
        <v>0</v>
      </c>
      <c r="BF268" s="16">
        <v>1435</v>
      </c>
    </row>
    <row r="269" spans="1:58">
      <c r="A269" s="1">
        <v>2015</v>
      </c>
      <c r="B269" s="1" t="s">
        <v>118</v>
      </c>
      <c r="C269" s="12">
        <v>0</v>
      </c>
      <c r="D269" s="12">
        <v>0</v>
      </c>
      <c r="E269" s="12">
        <v>0</v>
      </c>
      <c r="F269" s="12">
        <v>15.3</v>
      </c>
      <c r="G269" s="12">
        <f t="shared" si="28"/>
        <v>15.3</v>
      </c>
      <c r="H269" s="12">
        <f>+TDC_InfraMR[[#This Row],[Total Líneas de Explotación ]]</f>
        <v>15.3</v>
      </c>
      <c r="I269" s="12">
        <v>15.3</v>
      </c>
      <c r="J269" s="12">
        <v>0</v>
      </c>
      <c r="K269" s="12">
        <v>0</v>
      </c>
      <c r="L269" s="12">
        <v>30.6</v>
      </c>
      <c r="M269" s="12">
        <v>1.04</v>
      </c>
      <c r="N269" s="12">
        <f>+TDC_InfraMR[[#This Row],[A.03.1 -  Longitud de Vías de Explotación No Electrificadas Troncales y Ramales (vía principal) (km)]]+TDC_InfraMR[[#This Row],[A.04.1 -  Longitud de Vías de Explotación Electrificadas Troncales y Ramales (vía principal) (km)]]</f>
        <v>30.6</v>
      </c>
      <c r="O269" s="12">
        <f>+TDC_InfraMR[[#This Row],[Total Vías (excluido Auxiliares)]]</f>
        <v>30.6</v>
      </c>
      <c r="P269" s="1">
        <v>11</v>
      </c>
      <c r="Q269" s="1">
        <v>0</v>
      </c>
      <c r="R269" s="1">
        <v>0</v>
      </c>
      <c r="S269" s="1">
        <f t="shared" si="25"/>
        <v>11</v>
      </c>
      <c r="T269" s="1">
        <v>0</v>
      </c>
      <c r="U269" s="1">
        <v>36</v>
      </c>
      <c r="V269" s="1">
        <v>0</v>
      </c>
      <c r="W269" s="1">
        <v>0</v>
      </c>
      <c r="X269" s="1">
        <v>0</v>
      </c>
      <c r="Y269" s="1">
        <f t="shared" si="29"/>
        <v>36</v>
      </c>
      <c r="Z269" s="1">
        <v>6</v>
      </c>
      <c r="AA269" s="1">
        <v>2</v>
      </c>
      <c r="AB269" s="1">
        <f>+TDC_InfraMR[[#This Row],[Total Pasos Vehiculares a Nivel]]</f>
        <v>36</v>
      </c>
      <c r="AC269" s="1">
        <f t="shared" si="30"/>
        <v>44</v>
      </c>
      <c r="AD269" s="1">
        <v>0</v>
      </c>
      <c r="AE269" s="1">
        <v>9</v>
      </c>
      <c r="AF269" s="1">
        <v>16</v>
      </c>
      <c r="AG269" s="1">
        <f t="shared" si="31"/>
        <v>25</v>
      </c>
      <c r="AH269" s="13">
        <v>15.3</v>
      </c>
      <c r="AI269" s="13">
        <v>0</v>
      </c>
      <c r="AJ269" s="13">
        <v>0</v>
      </c>
      <c r="AK269" s="13">
        <f t="shared" si="26"/>
        <v>15.3</v>
      </c>
      <c r="AL269" s="1">
        <v>0</v>
      </c>
      <c r="AM269" s="1">
        <v>0</v>
      </c>
      <c r="AN269" s="1">
        <v>0</v>
      </c>
      <c r="AO269" s="1">
        <f t="shared" si="27"/>
        <v>0</v>
      </c>
      <c r="AP269" s="1">
        <v>18</v>
      </c>
      <c r="AQ269" s="1">
        <v>0</v>
      </c>
      <c r="AR269" s="1">
        <v>0</v>
      </c>
      <c r="AS269" s="1">
        <f>+TDC_InfraMR[[#This Row],[B.02.1 - Parque de Coches Eléctricos Motrices]]+TDC_InfraMR[[#This Row],[B.02.2 - Parque de Coches Eléctricos Motrices Remolcados Tipo R]]+TDC_InfraMR[[#This Row],[B.02.3 - Parque de Coches Eléctricos Motrices Tipo R]]</f>
        <v>18</v>
      </c>
      <c r="AT269" s="1">
        <v>0</v>
      </c>
      <c r="AU269" s="1">
        <v>0</v>
      </c>
      <c r="AV269" s="1">
        <v>0</v>
      </c>
      <c r="AW269" s="1">
        <f>+TDC_InfraMR[[#This Row],[B.03.1 - Parque de Coches Motores Motrices Remolcados]]+TDC_InfraMR[[#This Row],[B.03.2 - Parque de Coches Motores Motrices Intermedios]]+TDC_InfraMR[[#This Row],[B.03.3 - Parque de Coches Motores Motrices Cabina]]</f>
        <v>0</v>
      </c>
      <c r="AX269" s="1">
        <v>0</v>
      </c>
      <c r="AY269" s="1">
        <v>0</v>
      </c>
      <c r="AZ269" s="1">
        <v>0</v>
      </c>
      <c r="BA269" s="1">
        <v>0</v>
      </c>
      <c r="BB269" s="1">
        <v>0</v>
      </c>
      <c r="BC269" s="1">
        <f>+TDC_InfraMR[[#This Row],[B.04.1 - Parque de Coches Remolcados Clase Unica]]+TDC_InfraMR[[#This Row],[B.04.2 - Parque de Coches Remolcados Clase Unica Furgón]]+TDC_InfraMR[[#This Row],[B.04.3 - Parque de Coches Remolcados Clase Unica Cabina]]+TDC_InfraMR[[#This Row],[B.04.4 - Parque de Coches Remolcados de Larga Distancia (Turista+Pullman)]]+TDC_InfraMR[[#This Row],[B.04.5 - Parque de Coches Remolcados para Servicios Especiales (Cartoneros)]]</f>
        <v>0</v>
      </c>
      <c r="BD269" s="1">
        <v>2</v>
      </c>
      <c r="BE269" s="1">
        <v>0</v>
      </c>
      <c r="BF269" s="16">
        <v>1435</v>
      </c>
    </row>
    <row r="270" spans="1:58">
      <c r="A270" s="1">
        <v>2015</v>
      </c>
      <c r="B270" s="1" t="s">
        <v>119</v>
      </c>
      <c r="C270" s="12">
        <v>0</v>
      </c>
      <c r="D270" s="12">
        <v>0</v>
      </c>
      <c r="E270" s="12">
        <v>0</v>
      </c>
      <c r="F270" s="12">
        <v>15.3</v>
      </c>
      <c r="G270" s="12">
        <f t="shared" si="28"/>
        <v>15.3</v>
      </c>
      <c r="H270" s="12">
        <f>+TDC_InfraMR[[#This Row],[Total Líneas de Explotación ]]</f>
        <v>15.3</v>
      </c>
      <c r="I270" s="12">
        <v>15.3</v>
      </c>
      <c r="J270" s="12">
        <v>0</v>
      </c>
      <c r="K270" s="12">
        <v>0</v>
      </c>
      <c r="L270" s="12">
        <v>30.6</v>
      </c>
      <c r="M270" s="12">
        <v>1.04</v>
      </c>
      <c r="N270" s="12">
        <f>+TDC_InfraMR[[#This Row],[A.03.1 -  Longitud de Vías de Explotación No Electrificadas Troncales y Ramales (vía principal) (km)]]+TDC_InfraMR[[#This Row],[A.04.1 -  Longitud de Vías de Explotación Electrificadas Troncales y Ramales (vía principal) (km)]]</f>
        <v>30.6</v>
      </c>
      <c r="O270" s="12">
        <f>+TDC_InfraMR[[#This Row],[Total Vías (excluido Auxiliares)]]</f>
        <v>30.6</v>
      </c>
      <c r="P270" s="1">
        <v>11</v>
      </c>
      <c r="Q270" s="1">
        <v>0</v>
      </c>
      <c r="R270" s="1">
        <v>0</v>
      </c>
      <c r="S270" s="1">
        <f t="shared" si="25"/>
        <v>11</v>
      </c>
      <c r="T270" s="1">
        <v>0</v>
      </c>
      <c r="U270" s="1">
        <v>36</v>
      </c>
      <c r="V270" s="1">
        <v>0</v>
      </c>
      <c r="W270" s="1">
        <v>0</v>
      </c>
      <c r="X270" s="1">
        <v>0</v>
      </c>
      <c r="Y270" s="1">
        <f t="shared" si="29"/>
        <v>36</v>
      </c>
      <c r="Z270" s="1">
        <v>6</v>
      </c>
      <c r="AA270" s="1">
        <v>2</v>
      </c>
      <c r="AB270" s="1">
        <f>+TDC_InfraMR[[#This Row],[Total Pasos Vehiculares a Nivel]]</f>
        <v>36</v>
      </c>
      <c r="AC270" s="1">
        <f t="shared" si="30"/>
        <v>44</v>
      </c>
      <c r="AD270" s="1">
        <v>0</v>
      </c>
      <c r="AE270" s="1">
        <v>9</v>
      </c>
      <c r="AF270" s="1">
        <v>16</v>
      </c>
      <c r="AG270" s="1">
        <f t="shared" si="31"/>
        <v>25</v>
      </c>
      <c r="AH270" s="13">
        <v>15.3</v>
      </c>
      <c r="AI270" s="13">
        <v>0</v>
      </c>
      <c r="AJ270" s="13">
        <v>0</v>
      </c>
      <c r="AK270" s="13">
        <f t="shared" si="26"/>
        <v>15.3</v>
      </c>
      <c r="AL270" s="1">
        <v>0</v>
      </c>
      <c r="AM270" s="1">
        <v>0</v>
      </c>
      <c r="AN270" s="1">
        <v>0</v>
      </c>
      <c r="AO270" s="1">
        <f t="shared" si="27"/>
        <v>0</v>
      </c>
      <c r="AP270" s="1">
        <v>18</v>
      </c>
      <c r="AQ270" s="1">
        <v>0</v>
      </c>
      <c r="AR270" s="1">
        <v>0</v>
      </c>
      <c r="AS270" s="1">
        <f>+TDC_InfraMR[[#This Row],[B.02.1 - Parque de Coches Eléctricos Motrices]]+TDC_InfraMR[[#This Row],[B.02.2 - Parque de Coches Eléctricos Motrices Remolcados Tipo R]]+TDC_InfraMR[[#This Row],[B.02.3 - Parque de Coches Eléctricos Motrices Tipo R]]</f>
        <v>18</v>
      </c>
      <c r="AT270" s="1">
        <v>0</v>
      </c>
      <c r="AU270" s="1">
        <v>0</v>
      </c>
      <c r="AV270" s="1">
        <v>0</v>
      </c>
      <c r="AW270" s="1">
        <f>+TDC_InfraMR[[#This Row],[B.03.1 - Parque de Coches Motores Motrices Remolcados]]+TDC_InfraMR[[#This Row],[B.03.2 - Parque de Coches Motores Motrices Intermedios]]+TDC_InfraMR[[#This Row],[B.03.3 - Parque de Coches Motores Motrices Cabina]]</f>
        <v>0</v>
      </c>
      <c r="AX270" s="1">
        <v>0</v>
      </c>
      <c r="AY270" s="1">
        <v>0</v>
      </c>
      <c r="AZ270" s="1">
        <v>0</v>
      </c>
      <c r="BA270" s="1">
        <v>0</v>
      </c>
      <c r="BB270" s="1">
        <v>0</v>
      </c>
      <c r="BC270" s="1">
        <f>+TDC_InfraMR[[#This Row],[B.04.1 - Parque de Coches Remolcados Clase Unica]]+TDC_InfraMR[[#This Row],[B.04.2 - Parque de Coches Remolcados Clase Unica Furgón]]+TDC_InfraMR[[#This Row],[B.04.3 - Parque de Coches Remolcados Clase Unica Cabina]]+TDC_InfraMR[[#This Row],[B.04.4 - Parque de Coches Remolcados de Larga Distancia (Turista+Pullman)]]+TDC_InfraMR[[#This Row],[B.04.5 - Parque de Coches Remolcados para Servicios Especiales (Cartoneros)]]</f>
        <v>0</v>
      </c>
      <c r="BD270" s="1">
        <v>2</v>
      </c>
      <c r="BE270" s="1">
        <v>0</v>
      </c>
      <c r="BF270" s="16">
        <v>1435</v>
      </c>
    </row>
    <row r="271" spans="1:58">
      <c r="A271" s="1">
        <v>2015</v>
      </c>
      <c r="B271" s="1" t="s">
        <v>120</v>
      </c>
      <c r="C271" s="12">
        <v>0</v>
      </c>
      <c r="D271" s="12">
        <v>0</v>
      </c>
      <c r="E271" s="12">
        <v>0</v>
      </c>
      <c r="F271" s="12">
        <v>15.3</v>
      </c>
      <c r="G271" s="12">
        <f t="shared" si="28"/>
        <v>15.3</v>
      </c>
      <c r="H271" s="12">
        <f>+TDC_InfraMR[[#This Row],[Total Líneas de Explotación ]]</f>
        <v>15.3</v>
      </c>
      <c r="I271" s="12">
        <v>15.3</v>
      </c>
      <c r="J271" s="12">
        <v>0</v>
      </c>
      <c r="K271" s="12">
        <v>0</v>
      </c>
      <c r="L271" s="12">
        <v>30.6</v>
      </c>
      <c r="M271" s="12">
        <v>1.04</v>
      </c>
      <c r="N271" s="12">
        <f>+TDC_InfraMR[[#This Row],[A.03.1 -  Longitud de Vías de Explotación No Electrificadas Troncales y Ramales (vía principal) (km)]]+TDC_InfraMR[[#This Row],[A.04.1 -  Longitud de Vías de Explotación Electrificadas Troncales y Ramales (vía principal) (km)]]</f>
        <v>30.6</v>
      </c>
      <c r="O271" s="12">
        <f>+TDC_InfraMR[[#This Row],[Total Vías (excluido Auxiliares)]]</f>
        <v>30.6</v>
      </c>
      <c r="P271" s="1">
        <v>11</v>
      </c>
      <c r="Q271" s="1">
        <v>0</v>
      </c>
      <c r="R271" s="1">
        <v>0</v>
      </c>
      <c r="S271" s="1">
        <f t="shared" si="25"/>
        <v>11</v>
      </c>
      <c r="T271" s="1">
        <v>0</v>
      </c>
      <c r="U271" s="1">
        <v>36</v>
      </c>
      <c r="V271" s="1">
        <v>0</v>
      </c>
      <c r="W271" s="1">
        <v>0</v>
      </c>
      <c r="X271" s="1">
        <v>0</v>
      </c>
      <c r="Y271" s="1">
        <f t="shared" si="29"/>
        <v>36</v>
      </c>
      <c r="Z271" s="1">
        <v>6</v>
      </c>
      <c r="AA271" s="1">
        <v>2</v>
      </c>
      <c r="AB271" s="1">
        <f>+TDC_InfraMR[[#This Row],[Total Pasos Vehiculares a Nivel]]</f>
        <v>36</v>
      </c>
      <c r="AC271" s="1">
        <f t="shared" si="30"/>
        <v>44</v>
      </c>
      <c r="AD271" s="1">
        <v>0</v>
      </c>
      <c r="AE271" s="1">
        <v>9</v>
      </c>
      <c r="AF271" s="1">
        <v>16</v>
      </c>
      <c r="AG271" s="1">
        <f t="shared" si="31"/>
        <v>25</v>
      </c>
      <c r="AH271" s="13">
        <v>15.3</v>
      </c>
      <c r="AI271" s="13">
        <v>0</v>
      </c>
      <c r="AJ271" s="13">
        <v>0</v>
      </c>
      <c r="AK271" s="13">
        <f t="shared" si="26"/>
        <v>15.3</v>
      </c>
      <c r="AL271" s="1">
        <v>0</v>
      </c>
      <c r="AM271" s="1">
        <v>0</v>
      </c>
      <c r="AN271" s="1">
        <v>0</v>
      </c>
      <c r="AO271" s="1">
        <f t="shared" si="27"/>
        <v>0</v>
      </c>
      <c r="AP271" s="1">
        <v>18</v>
      </c>
      <c r="AQ271" s="1">
        <v>0</v>
      </c>
      <c r="AR271" s="1">
        <v>0</v>
      </c>
      <c r="AS271" s="1">
        <f>+TDC_InfraMR[[#This Row],[B.02.1 - Parque de Coches Eléctricos Motrices]]+TDC_InfraMR[[#This Row],[B.02.2 - Parque de Coches Eléctricos Motrices Remolcados Tipo R]]+TDC_InfraMR[[#This Row],[B.02.3 - Parque de Coches Eléctricos Motrices Tipo R]]</f>
        <v>18</v>
      </c>
      <c r="AT271" s="1">
        <v>0</v>
      </c>
      <c r="AU271" s="1">
        <v>0</v>
      </c>
      <c r="AV271" s="1">
        <v>0</v>
      </c>
      <c r="AW271" s="1">
        <f>+TDC_InfraMR[[#This Row],[B.03.1 - Parque de Coches Motores Motrices Remolcados]]+TDC_InfraMR[[#This Row],[B.03.2 - Parque de Coches Motores Motrices Intermedios]]+TDC_InfraMR[[#This Row],[B.03.3 - Parque de Coches Motores Motrices Cabina]]</f>
        <v>0</v>
      </c>
      <c r="AX271" s="1">
        <v>0</v>
      </c>
      <c r="AY271" s="1">
        <v>0</v>
      </c>
      <c r="AZ271" s="1">
        <v>0</v>
      </c>
      <c r="BA271" s="1">
        <v>0</v>
      </c>
      <c r="BB271" s="1">
        <v>0</v>
      </c>
      <c r="BC271" s="1">
        <f>+TDC_InfraMR[[#This Row],[B.04.1 - Parque de Coches Remolcados Clase Unica]]+TDC_InfraMR[[#This Row],[B.04.2 - Parque de Coches Remolcados Clase Unica Furgón]]+TDC_InfraMR[[#This Row],[B.04.3 - Parque de Coches Remolcados Clase Unica Cabina]]+TDC_InfraMR[[#This Row],[B.04.4 - Parque de Coches Remolcados de Larga Distancia (Turista+Pullman)]]+TDC_InfraMR[[#This Row],[B.04.5 - Parque de Coches Remolcados para Servicios Especiales (Cartoneros)]]</f>
        <v>0</v>
      </c>
      <c r="BD271" s="1">
        <v>2</v>
      </c>
      <c r="BE271" s="1">
        <v>0</v>
      </c>
      <c r="BF271" s="16">
        <v>1435</v>
      </c>
    </row>
    <row r="272" spans="1:58">
      <c r="A272" s="1">
        <v>2015</v>
      </c>
      <c r="B272" s="1" t="s">
        <v>121</v>
      </c>
      <c r="C272" s="12">
        <v>0</v>
      </c>
      <c r="D272" s="12">
        <v>0</v>
      </c>
      <c r="E272" s="12">
        <v>0</v>
      </c>
      <c r="F272" s="12">
        <v>15.3</v>
      </c>
      <c r="G272" s="12">
        <f t="shared" si="28"/>
        <v>15.3</v>
      </c>
      <c r="H272" s="12">
        <f>+TDC_InfraMR[[#This Row],[Total Líneas de Explotación ]]</f>
        <v>15.3</v>
      </c>
      <c r="I272" s="12">
        <v>15.3</v>
      </c>
      <c r="J272" s="12">
        <v>0</v>
      </c>
      <c r="K272" s="12">
        <v>0</v>
      </c>
      <c r="L272" s="12">
        <v>30.6</v>
      </c>
      <c r="M272" s="12">
        <v>1.04</v>
      </c>
      <c r="N272" s="12">
        <f>+TDC_InfraMR[[#This Row],[A.03.1 -  Longitud de Vías de Explotación No Electrificadas Troncales y Ramales (vía principal) (km)]]+TDC_InfraMR[[#This Row],[A.04.1 -  Longitud de Vías de Explotación Electrificadas Troncales y Ramales (vía principal) (km)]]</f>
        <v>30.6</v>
      </c>
      <c r="O272" s="12">
        <f>+TDC_InfraMR[[#This Row],[Total Vías (excluido Auxiliares)]]</f>
        <v>30.6</v>
      </c>
      <c r="P272" s="1">
        <v>11</v>
      </c>
      <c r="Q272" s="1">
        <v>0</v>
      </c>
      <c r="R272" s="1">
        <v>0</v>
      </c>
      <c r="S272" s="1">
        <f t="shared" si="25"/>
        <v>11</v>
      </c>
      <c r="T272" s="1">
        <v>0</v>
      </c>
      <c r="U272" s="1">
        <v>36</v>
      </c>
      <c r="V272" s="1">
        <v>0</v>
      </c>
      <c r="W272" s="1">
        <v>0</v>
      </c>
      <c r="X272" s="1">
        <v>0</v>
      </c>
      <c r="Y272" s="1">
        <f t="shared" si="29"/>
        <v>36</v>
      </c>
      <c r="Z272" s="1">
        <v>6</v>
      </c>
      <c r="AA272" s="1">
        <v>2</v>
      </c>
      <c r="AB272" s="1">
        <f>+TDC_InfraMR[[#This Row],[Total Pasos Vehiculares a Nivel]]</f>
        <v>36</v>
      </c>
      <c r="AC272" s="1">
        <f t="shared" si="30"/>
        <v>44</v>
      </c>
      <c r="AD272" s="1">
        <v>0</v>
      </c>
      <c r="AE272" s="1">
        <v>9</v>
      </c>
      <c r="AF272" s="1">
        <v>16</v>
      </c>
      <c r="AG272" s="1">
        <f t="shared" si="31"/>
        <v>25</v>
      </c>
      <c r="AH272" s="13">
        <v>15.3</v>
      </c>
      <c r="AI272" s="13">
        <v>0</v>
      </c>
      <c r="AJ272" s="13">
        <v>0</v>
      </c>
      <c r="AK272" s="13">
        <f t="shared" si="26"/>
        <v>15.3</v>
      </c>
      <c r="AL272" s="1">
        <v>0</v>
      </c>
      <c r="AM272" s="1">
        <v>0</v>
      </c>
      <c r="AN272" s="1">
        <v>0</v>
      </c>
      <c r="AO272" s="1">
        <f t="shared" si="27"/>
        <v>0</v>
      </c>
      <c r="AP272" s="1">
        <v>18</v>
      </c>
      <c r="AQ272" s="1">
        <v>0</v>
      </c>
      <c r="AR272" s="1">
        <v>0</v>
      </c>
      <c r="AS272" s="1">
        <f>+TDC_InfraMR[[#This Row],[B.02.1 - Parque de Coches Eléctricos Motrices]]+TDC_InfraMR[[#This Row],[B.02.2 - Parque de Coches Eléctricos Motrices Remolcados Tipo R]]+TDC_InfraMR[[#This Row],[B.02.3 - Parque de Coches Eléctricos Motrices Tipo R]]</f>
        <v>18</v>
      </c>
      <c r="AT272" s="1">
        <v>0</v>
      </c>
      <c r="AU272" s="1">
        <v>0</v>
      </c>
      <c r="AV272" s="1">
        <v>0</v>
      </c>
      <c r="AW272" s="1">
        <f>+TDC_InfraMR[[#This Row],[B.03.1 - Parque de Coches Motores Motrices Remolcados]]+TDC_InfraMR[[#This Row],[B.03.2 - Parque de Coches Motores Motrices Intermedios]]+TDC_InfraMR[[#This Row],[B.03.3 - Parque de Coches Motores Motrices Cabina]]</f>
        <v>0</v>
      </c>
      <c r="AX272" s="1">
        <v>0</v>
      </c>
      <c r="AY272" s="1">
        <v>0</v>
      </c>
      <c r="AZ272" s="1">
        <v>0</v>
      </c>
      <c r="BA272" s="1">
        <v>0</v>
      </c>
      <c r="BB272" s="1">
        <v>0</v>
      </c>
      <c r="BC272" s="1">
        <f>+TDC_InfraMR[[#This Row],[B.04.1 - Parque de Coches Remolcados Clase Unica]]+TDC_InfraMR[[#This Row],[B.04.2 - Parque de Coches Remolcados Clase Unica Furgón]]+TDC_InfraMR[[#This Row],[B.04.3 - Parque de Coches Remolcados Clase Unica Cabina]]+TDC_InfraMR[[#This Row],[B.04.4 - Parque de Coches Remolcados de Larga Distancia (Turista+Pullman)]]+TDC_InfraMR[[#This Row],[B.04.5 - Parque de Coches Remolcados para Servicios Especiales (Cartoneros)]]</f>
        <v>0</v>
      </c>
      <c r="BD272" s="1">
        <v>2</v>
      </c>
      <c r="BE272" s="1">
        <v>0</v>
      </c>
      <c r="BF272" s="16">
        <v>1435</v>
      </c>
    </row>
    <row r="273" spans="1:58">
      <c r="A273" s="1">
        <v>2015</v>
      </c>
      <c r="B273" s="1" t="s">
        <v>122</v>
      </c>
      <c r="C273" s="12">
        <v>0</v>
      </c>
      <c r="D273" s="12">
        <v>0</v>
      </c>
      <c r="E273" s="12">
        <v>0</v>
      </c>
      <c r="F273" s="12">
        <v>15.3</v>
      </c>
      <c r="G273" s="12">
        <f t="shared" si="28"/>
        <v>15.3</v>
      </c>
      <c r="H273" s="12">
        <f>+TDC_InfraMR[[#This Row],[Total Líneas de Explotación ]]</f>
        <v>15.3</v>
      </c>
      <c r="I273" s="12">
        <v>15.3</v>
      </c>
      <c r="J273" s="12">
        <v>0</v>
      </c>
      <c r="K273" s="12">
        <v>0</v>
      </c>
      <c r="L273" s="12">
        <v>30.6</v>
      </c>
      <c r="M273" s="12">
        <v>1.04</v>
      </c>
      <c r="N273" s="12">
        <f>+TDC_InfraMR[[#This Row],[A.03.1 -  Longitud de Vías de Explotación No Electrificadas Troncales y Ramales (vía principal) (km)]]+TDC_InfraMR[[#This Row],[A.04.1 -  Longitud de Vías de Explotación Electrificadas Troncales y Ramales (vía principal) (km)]]</f>
        <v>30.6</v>
      </c>
      <c r="O273" s="12">
        <f>+TDC_InfraMR[[#This Row],[Total Vías (excluido Auxiliares)]]</f>
        <v>30.6</v>
      </c>
      <c r="P273" s="1">
        <v>11</v>
      </c>
      <c r="Q273" s="1">
        <v>0</v>
      </c>
      <c r="R273" s="1">
        <v>0</v>
      </c>
      <c r="S273" s="1">
        <f t="shared" si="25"/>
        <v>11</v>
      </c>
      <c r="T273" s="1">
        <v>0</v>
      </c>
      <c r="U273" s="1">
        <v>36</v>
      </c>
      <c r="V273" s="1">
        <v>0</v>
      </c>
      <c r="W273" s="1">
        <v>0</v>
      </c>
      <c r="X273" s="1">
        <v>0</v>
      </c>
      <c r="Y273" s="1">
        <f t="shared" si="29"/>
        <v>36</v>
      </c>
      <c r="Z273" s="1">
        <v>6</v>
      </c>
      <c r="AA273" s="1">
        <v>2</v>
      </c>
      <c r="AB273" s="1">
        <f>+TDC_InfraMR[[#This Row],[Total Pasos Vehiculares a Nivel]]</f>
        <v>36</v>
      </c>
      <c r="AC273" s="1">
        <f t="shared" si="30"/>
        <v>44</v>
      </c>
      <c r="AD273" s="1">
        <v>0</v>
      </c>
      <c r="AE273" s="1">
        <v>9</v>
      </c>
      <c r="AF273" s="1">
        <v>16</v>
      </c>
      <c r="AG273" s="1">
        <f t="shared" si="31"/>
        <v>25</v>
      </c>
      <c r="AH273" s="13">
        <v>15.3</v>
      </c>
      <c r="AI273" s="13">
        <v>0</v>
      </c>
      <c r="AJ273" s="13">
        <v>0</v>
      </c>
      <c r="AK273" s="13">
        <f t="shared" si="26"/>
        <v>15.3</v>
      </c>
      <c r="AL273" s="1">
        <v>0</v>
      </c>
      <c r="AM273" s="1">
        <v>0</v>
      </c>
      <c r="AN273" s="1">
        <v>0</v>
      </c>
      <c r="AO273" s="1">
        <f t="shared" si="27"/>
        <v>0</v>
      </c>
      <c r="AP273" s="1">
        <v>18</v>
      </c>
      <c r="AQ273" s="1">
        <v>0</v>
      </c>
      <c r="AR273" s="1">
        <v>0</v>
      </c>
      <c r="AS273" s="1">
        <f>+TDC_InfraMR[[#This Row],[B.02.1 - Parque de Coches Eléctricos Motrices]]+TDC_InfraMR[[#This Row],[B.02.2 - Parque de Coches Eléctricos Motrices Remolcados Tipo R]]+TDC_InfraMR[[#This Row],[B.02.3 - Parque de Coches Eléctricos Motrices Tipo R]]</f>
        <v>18</v>
      </c>
      <c r="AT273" s="1">
        <v>0</v>
      </c>
      <c r="AU273" s="1">
        <v>0</v>
      </c>
      <c r="AV273" s="1">
        <v>0</v>
      </c>
      <c r="AW273" s="1">
        <f>+TDC_InfraMR[[#This Row],[B.03.1 - Parque de Coches Motores Motrices Remolcados]]+TDC_InfraMR[[#This Row],[B.03.2 - Parque de Coches Motores Motrices Intermedios]]+TDC_InfraMR[[#This Row],[B.03.3 - Parque de Coches Motores Motrices Cabina]]</f>
        <v>0</v>
      </c>
      <c r="AX273" s="1">
        <v>0</v>
      </c>
      <c r="AY273" s="1">
        <v>0</v>
      </c>
      <c r="AZ273" s="1">
        <v>0</v>
      </c>
      <c r="BA273" s="1">
        <v>0</v>
      </c>
      <c r="BB273" s="1">
        <v>0</v>
      </c>
      <c r="BC273" s="1">
        <f>+TDC_InfraMR[[#This Row],[B.04.1 - Parque de Coches Remolcados Clase Unica]]+TDC_InfraMR[[#This Row],[B.04.2 - Parque de Coches Remolcados Clase Unica Furgón]]+TDC_InfraMR[[#This Row],[B.04.3 - Parque de Coches Remolcados Clase Unica Cabina]]+TDC_InfraMR[[#This Row],[B.04.4 - Parque de Coches Remolcados de Larga Distancia (Turista+Pullman)]]+TDC_InfraMR[[#This Row],[B.04.5 - Parque de Coches Remolcados para Servicios Especiales (Cartoneros)]]</f>
        <v>0</v>
      </c>
      <c r="BD273" s="1">
        <v>2</v>
      </c>
      <c r="BE273" s="1">
        <v>0</v>
      </c>
      <c r="BF273" s="16">
        <v>1435</v>
      </c>
    </row>
    <row r="274" spans="1:58">
      <c r="A274" s="1">
        <v>2015</v>
      </c>
      <c r="B274" s="1" t="s">
        <v>123</v>
      </c>
      <c r="C274" s="12">
        <v>0</v>
      </c>
      <c r="D274" s="12">
        <v>0</v>
      </c>
      <c r="E274" s="12">
        <v>0</v>
      </c>
      <c r="F274" s="12">
        <v>15.3</v>
      </c>
      <c r="G274" s="12">
        <f t="shared" si="28"/>
        <v>15.3</v>
      </c>
      <c r="H274" s="12">
        <f>+TDC_InfraMR[[#This Row],[Total Líneas de Explotación ]]</f>
        <v>15.3</v>
      </c>
      <c r="I274" s="12">
        <v>15.3</v>
      </c>
      <c r="J274" s="12">
        <v>0</v>
      </c>
      <c r="K274" s="12">
        <v>0</v>
      </c>
      <c r="L274" s="12">
        <v>30.6</v>
      </c>
      <c r="M274" s="12">
        <v>1.04</v>
      </c>
      <c r="N274" s="12">
        <f>+TDC_InfraMR[[#This Row],[A.03.1 -  Longitud de Vías de Explotación No Electrificadas Troncales y Ramales (vía principal) (km)]]+TDC_InfraMR[[#This Row],[A.04.1 -  Longitud de Vías de Explotación Electrificadas Troncales y Ramales (vía principal) (km)]]</f>
        <v>30.6</v>
      </c>
      <c r="O274" s="12">
        <f>+TDC_InfraMR[[#This Row],[Total Vías (excluido Auxiliares)]]</f>
        <v>30.6</v>
      </c>
      <c r="P274" s="1">
        <v>11</v>
      </c>
      <c r="Q274" s="1">
        <v>0</v>
      </c>
      <c r="R274" s="1">
        <v>0</v>
      </c>
      <c r="S274" s="1">
        <f t="shared" si="25"/>
        <v>11</v>
      </c>
      <c r="T274" s="1">
        <v>0</v>
      </c>
      <c r="U274" s="1">
        <v>36</v>
      </c>
      <c r="V274" s="1">
        <v>0</v>
      </c>
      <c r="W274" s="1">
        <v>0</v>
      </c>
      <c r="X274" s="1">
        <v>0</v>
      </c>
      <c r="Y274" s="1">
        <f t="shared" si="29"/>
        <v>36</v>
      </c>
      <c r="Z274" s="1">
        <v>6</v>
      </c>
      <c r="AA274" s="1">
        <v>2</v>
      </c>
      <c r="AB274" s="1">
        <f>+TDC_InfraMR[[#This Row],[Total Pasos Vehiculares a Nivel]]</f>
        <v>36</v>
      </c>
      <c r="AC274" s="1">
        <f t="shared" si="30"/>
        <v>44</v>
      </c>
      <c r="AD274" s="1">
        <v>0</v>
      </c>
      <c r="AE274" s="1">
        <v>9</v>
      </c>
      <c r="AF274" s="1">
        <v>16</v>
      </c>
      <c r="AG274" s="1">
        <f t="shared" si="31"/>
        <v>25</v>
      </c>
      <c r="AH274" s="13">
        <v>15.3</v>
      </c>
      <c r="AI274" s="13">
        <v>0</v>
      </c>
      <c r="AJ274" s="13">
        <v>0</v>
      </c>
      <c r="AK274" s="13">
        <f t="shared" si="26"/>
        <v>15.3</v>
      </c>
      <c r="AL274" s="1">
        <v>0</v>
      </c>
      <c r="AM274" s="1">
        <v>0</v>
      </c>
      <c r="AN274" s="1">
        <v>0</v>
      </c>
      <c r="AO274" s="1">
        <f t="shared" si="27"/>
        <v>0</v>
      </c>
      <c r="AP274" s="1">
        <v>18</v>
      </c>
      <c r="AQ274" s="1">
        <v>0</v>
      </c>
      <c r="AR274" s="1">
        <v>0</v>
      </c>
      <c r="AS274" s="1">
        <f>+TDC_InfraMR[[#This Row],[B.02.1 - Parque de Coches Eléctricos Motrices]]+TDC_InfraMR[[#This Row],[B.02.2 - Parque de Coches Eléctricos Motrices Remolcados Tipo R]]+TDC_InfraMR[[#This Row],[B.02.3 - Parque de Coches Eléctricos Motrices Tipo R]]</f>
        <v>18</v>
      </c>
      <c r="AT274" s="1">
        <v>0</v>
      </c>
      <c r="AU274" s="1">
        <v>0</v>
      </c>
      <c r="AV274" s="1">
        <v>0</v>
      </c>
      <c r="AW274" s="1">
        <f>+TDC_InfraMR[[#This Row],[B.03.1 - Parque de Coches Motores Motrices Remolcados]]+TDC_InfraMR[[#This Row],[B.03.2 - Parque de Coches Motores Motrices Intermedios]]+TDC_InfraMR[[#This Row],[B.03.3 - Parque de Coches Motores Motrices Cabina]]</f>
        <v>0</v>
      </c>
      <c r="AX274" s="1">
        <v>0</v>
      </c>
      <c r="AY274" s="1">
        <v>0</v>
      </c>
      <c r="AZ274" s="1">
        <v>0</v>
      </c>
      <c r="BA274" s="1">
        <v>0</v>
      </c>
      <c r="BB274" s="1">
        <v>0</v>
      </c>
      <c r="BC274" s="1">
        <f>+TDC_InfraMR[[#This Row],[B.04.1 - Parque de Coches Remolcados Clase Unica]]+TDC_InfraMR[[#This Row],[B.04.2 - Parque de Coches Remolcados Clase Unica Furgón]]+TDC_InfraMR[[#This Row],[B.04.3 - Parque de Coches Remolcados Clase Unica Cabina]]+TDC_InfraMR[[#This Row],[B.04.4 - Parque de Coches Remolcados de Larga Distancia (Turista+Pullman)]]+TDC_InfraMR[[#This Row],[B.04.5 - Parque de Coches Remolcados para Servicios Especiales (Cartoneros)]]</f>
        <v>0</v>
      </c>
      <c r="BD274" s="1">
        <v>2</v>
      </c>
      <c r="BE274" s="1">
        <v>0</v>
      </c>
      <c r="BF274" s="16">
        <v>1435</v>
      </c>
    </row>
    <row r="275" spans="1:58">
      <c r="A275" s="1">
        <v>2015</v>
      </c>
      <c r="B275" s="1" t="s">
        <v>124</v>
      </c>
      <c r="C275" s="12">
        <v>0</v>
      </c>
      <c r="D275" s="12">
        <v>0</v>
      </c>
      <c r="E275" s="12">
        <v>0</v>
      </c>
      <c r="F275" s="12">
        <v>15.3</v>
      </c>
      <c r="G275" s="12">
        <f t="shared" si="28"/>
        <v>15.3</v>
      </c>
      <c r="H275" s="12">
        <f>+TDC_InfraMR[[#This Row],[Total Líneas de Explotación ]]</f>
        <v>15.3</v>
      </c>
      <c r="I275" s="12">
        <v>15.3</v>
      </c>
      <c r="J275" s="12">
        <v>0</v>
      </c>
      <c r="K275" s="12">
        <v>0</v>
      </c>
      <c r="L275" s="12">
        <v>30.6</v>
      </c>
      <c r="M275" s="12">
        <v>1.04</v>
      </c>
      <c r="N275" s="12">
        <f>+TDC_InfraMR[[#This Row],[A.03.1 -  Longitud de Vías de Explotación No Electrificadas Troncales y Ramales (vía principal) (km)]]+TDC_InfraMR[[#This Row],[A.04.1 -  Longitud de Vías de Explotación Electrificadas Troncales y Ramales (vía principal) (km)]]</f>
        <v>30.6</v>
      </c>
      <c r="O275" s="12">
        <f>+TDC_InfraMR[[#This Row],[Total Vías (excluido Auxiliares)]]</f>
        <v>30.6</v>
      </c>
      <c r="P275" s="1">
        <v>11</v>
      </c>
      <c r="Q275" s="1">
        <v>0</v>
      </c>
      <c r="R275" s="1">
        <v>0</v>
      </c>
      <c r="S275" s="1">
        <f t="shared" si="25"/>
        <v>11</v>
      </c>
      <c r="T275" s="1">
        <v>0</v>
      </c>
      <c r="U275" s="1">
        <v>36</v>
      </c>
      <c r="V275" s="1">
        <v>0</v>
      </c>
      <c r="W275" s="1">
        <v>0</v>
      </c>
      <c r="X275" s="1">
        <v>0</v>
      </c>
      <c r="Y275" s="1">
        <f t="shared" si="29"/>
        <v>36</v>
      </c>
      <c r="Z275" s="1">
        <v>6</v>
      </c>
      <c r="AA275" s="1">
        <v>2</v>
      </c>
      <c r="AB275" s="1">
        <f>+TDC_InfraMR[[#This Row],[Total Pasos Vehiculares a Nivel]]</f>
        <v>36</v>
      </c>
      <c r="AC275" s="1">
        <f t="shared" si="30"/>
        <v>44</v>
      </c>
      <c r="AD275" s="1">
        <v>0</v>
      </c>
      <c r="AE275" s="1">
        <v>9</v>
      </c>
      <c r="AF275" s="1">
        <v>16</v>
      </c>
      <c r="AG275" s="1">
        <f t="shared" si="31"/>
        <v>25</v>
      </c>
      <c r="AH275" s="13">
        <v>15.3</v>
      </c>
      <c r="AI275" s="13">
        <v>0</v>
      </c>
      <c r="AJ275" s="13">
        <v>0</v>
      </c>
      <c r="AK275" s="13">
        <f t="shared" si="26"/>
        <v>15.3</v>
      </c>
      <c r="AL275" s="1">
        <v>0</v>
      </c>
      <c r="AM275" s="1">
        <v>0</v>
      </c>
      <c r="AN275" s="1">
        <v>0</v>
      </c>
      <c r="AO275" s="1">
        <f t="shared" si="27"/>
        <v>0</v>
      </c>
      <c r="AP275" s="1">
        <v>18</v>
      </c>
      <c r="AQ275" s="1">
        <v>0</v>
      </c>
      <c r="AR275" s="1">
        <v>0</v>
      </c>
      <c r="AS275" s="1">
        <f>+TDC_InfraMR[[#This Row],[B.02.1 - Parque de Coches Eléctricos Motrices]]+TDC_InfraMR[[#This Row],[B.02.2 - Parque de Coches Eléctricos Motrices Remolcados Tipo R]]+TDC_InfraMR[[#This Row],[B.02.3 - Parque de Coches Eléctricos Motrices Tipo R]]</f>
        <v>18</v>
      </c>
      <c r="AT275" s="1">
        <v>0</v>
      </c>
      <c r="AU275" s="1">
        <v>0</v>
      </c>
      <c r="AV275" s="1">
        <v>0</v>
      </c>
      <c r="AW275" s="1">
        <f>+TDC_InfraMR[[#This Row],[B.03.1 - Parque de Coches Motores Motrices Remolcados]]+TDC_InfraMR[[#This Row],[B.03.2 - Parque de Coches Motores Motrices Intermedios]]+TDC_InfraMR[[#This Row],[B.03.3 - Parque de Coches Motores Motrices Cabina]]</f>
        <v>0</v>
      </c>
      <c r="AX275" s="1">
        <v>0</v>
      </c>
      <c r="AY275" s="1">
        <v>0</v>
      </c>
      <c r="AZ275" s="1">
        <v>0</v>
      </c>
      <c r="BA275" s="1">
        <v>0</v>
      </c>
      <c r="BB275" s="1">
        <v>0</v>
      </c>
      <c r="BC275" s="1">
        <f>+TDC_InfraMR[[#This Row],[B.04.1 - Parque de Coches Remolcados Clase Unica]]+TDC_InfraMR[[#This Row],[B.04.2 - Parque de Coches Remolcados Clase Unica Furgón]]+TDC_InfraMR[[#This Row],[B.04.3 - Parque de Coches Remolcados Clase Unica Cabina]]+TDC_InfraMR[[#This Row],[B.04.4 - Parque de Coches Remolcados de Larga Distancia (Turista+Pullman)]]+TDC_InfraMR[[#This Row],[B.04.5 - Parque de Coches Remolcados para Servicios Especiales (Cartoneros)]]</f>
        <v>0</v>
      </c>
      <c r="BD275" s="1">
        <v>2</v>
      </c>
      <c r="BE275" s="1">
        <v>0</v>
      </c>
      <c r="BF275" s="16">
        <v>1435</v>
      </c>
    </row>
    <row r="276" spans="1:58">
      <c r="A276" s="1">
        <v>2015</v>
      </c>
      <c r="B276" s="1" t="s">
        <v>125</v>
      </c>
      <c r="C276" s="12">
        <v>0</v>
      </c>
      <c r="D276" s="12">
        <v>0</v>
      </c>
      <c r="E276" s="12">
        <v>0</v>
      </c>
      <c r="F276" s="12">
        <v>15.3</v>
      </c>
      <c r="G276" s="12">
        <f t="shared" si="28"/>
        <v>15.3</v>
      </c>
      <c r="H276" s="12">
        <f>+TDC_InfraMR[[#This Row],[Total Líneas de Explotación ]]</f>
        <v>15.3</v>
      </c>
      <c r="I276" s="12">
        <v>15.3</v>
      </c>
      <c r="J276" s="12">
        <v>0</v>
      </c>
      <c r="K276" s="12">
        <v>0</v>
      </c>
      <c r="L276" s="12">
        <v>30.6</v>
      </c>
      <c r="M276" s="12">
        <v>1.04</v>
      </c>
      <c r="N276" s="12">
        <f>+TDC_InfraMR[[#This Row],[A.03.1 -  Longitud de Vías de Explotación No Electrificadas Troncales y Ramales (vía principal) (km)]]+TDC_InfraMR[[#This Row],[A.04.1 -  Longitud de Vías de Explotación Electrificadas Troncales y Ramales (vía principal) (km)]]</f>
        <v>30.6</v>
      </c>
      <c r="O276" s="12">
        <f>+TDC_InfraMR[[#This Row],[Total Vías (excluido Auxiliares)]]</f>
        <v>30.6</v>
      </c>
      <c r="P276" s="1">
        <v>11</v>
      </c>
      <c r="Q276" s="1">
        <v>0</v>
      </c>
      <c r="R276" s="1">
        <v>0</v>
      </c>
      <c r="S276" s="1">
        <f t="shared" si="25"/>
        <v>11</v>
      </c>
      <c r="T276" s="1">
        <v>0</v>
      </c>
      <c r="U276" s="1">
        <v>36</v>
      </c>
      <c r="V276" s="1">
        <v>0</v>
      </c>
      <c r="W276" s="1">
        <v>0</v>
      </c>
      <c r="X276" s="1">
        <v>0</v>
      </c>
      <c r="Y276" s="1">
        <f t="shared" si="29"/>
        <v>36</v>
      </c>
      <c r="Z276" s="1">
        <v>6</v>
      </c>
      <c r="AA276" s="1">
        <v>2</v>
      </c>
      <c r="AB276" s="1">
        <f>+TDC_InfraMR[[#This Row],[Total Pasos Vehiculares a Nivel]]</f>
        <v>36</v>
      </c>
      <c r="AC276" s="1">
        <f t="shared" si="30"/>
        <v>44</v>
      </c>
      <c r="AD276" s="1">
        <v>0</v>
      </c>
      <c r="AE276" s="1">
        <v>9</v>
      </c>
      <c r="AF276" s="1">
        <v>16</v>
      </c>
      <c r="AG276" s="1">
        <f t="shared" si="31"/>
        <v>25</v>
      </c>
      <c r="AH276" s="13">
        <v>15.3</v>
      </c>
      <c r="AI276" s="13">
        <v>0</v>
      </c>
      <c r="AJ276" s="13">
        <v>0</v>
      </c>
      <c r="AK276" s="13">
        <f t="shared" si="26"/>
        <v>15.3</v>
      </c>
      <c r="AL276" s="1">
        <v>0</v>
      </c>
      <c r="AM276" s="1">
        <v>0</v>
      </c>
      <c r="AN276" s="1">
        <v>0</v>
      </c>
      <c r="AO276" s="1">
        <f t="shared" si="27"/>
        <v>0</v>
      </c>
      <c r="AP276" s="1">
        <v>18</v>
      </c>
      <c r="AQ276" s="1">
        <v>0</v>
      </c>
      <c r="AR276" s="1">
        <v>0</v>
      </c>
      <c r="AS276" s="1">
        <f>+TDC_InfraMR[[#This Row],[B.02.1 - Parque de Coches Eléctricos Motrices]]+TDC_InfraMR[[#This Row],[B.02.2 - Parque de Coches Eléctricos Motrices Remolcados Tipo R]]+TDC_InfraMR[[#This Row],[B.02.3 - Parque de Coches Eléctricos Motrices Tipo R]]</f>
        <v>18</v>
      </c>
      <c r="AT276" s="1">
        <v>0</v>
      </c>
      <c r="AU276" s="1">
        <v>0</v>
      </c>
      <c r="AV276" s="1">
        <v>0</v>
      </c>
      <c r="AW276" s="1">
        <f>+TDC_InfraMR[[#This Row],[B.03.1 - Parque de Coches Motores Motrices Remolcados]]+TDC_InfraMR[[#This Row],[B.03.2 - Parque de Coches Motores Motrices Intermedios]]+TDC_InfraMR[[#This Row],[B.03.3 - Parque de Coches Motores Motrices Cabina]]</f>
        <v>0</v>
      </c>
      <c r="AX276" s="1">
        <v>0</v>
      </c>
      <c r="AY276" s="1">
        <v>0</v>
      </c>
      <c r="AZ276" s="1">
        <v>0</v>
      </c>
      <c r="BA276" s="1">
        <v>0</v>
      </c>
      <c r="BB276" s="1">
        <v>0</v>
      </c>
      <c r="BC276" s="1">
        <f>+TDC_InfraMR[[#This Row],[B.04.1 - Parque de Coches Remolcados Clase Unica]]+TDC_InfraMR[[#This Row],[B.04.2 - Parque de Coches Remolcados Clase Unica Furgón]]+TDC_InfraMR[[#This Row],[B.04.3 - Parque de Coches Remolcados Clase Unica Cabina]]+TDC_InfraMR[[#This Row],[B.04.4 - Parque de Coches Remolcados de Larga Distancia (Turista+Pullman)]]+TDC_InfraMR[[#This Row],[B.04.5 - Parque de Coches Remolcados para Servicios Especiales (Cartoneros)]]</f>
        <v>0</v>
      </c>
      <c r="BD276" s="1">
        <v>2</v>
      </c>
      <c r="BE276" s="1">
        <v>0</v>
      </c>
      <c r="BF276" s="16">
        <v>1435</v>
      </c>
    </row>
    <row r="277" spans="1:58">
      <c r="A277" s="1">
        <v>2015</v>
      </c>
      <c r="B277" s="1" t="s">
        <v>126</v>
      </c>
      <c r="C277" s="12">
        <v>0</v>
      </c>
      <c r="D277" s="12">
        <v>0</v>
      </c>
      <c r="E277" s="12">
        <v>0</v>
      </c>
      <c r="F277" s="12">
        <v>15.3</v>
      </c>
      <c r="G277" s="12">
        <f t="shared" si="28"/>
        <v>15.3</v>
      </c>
      <c r="H277" s="12">
        <f>+TDC_InfraMR[[#This Row],[Total Líneas de Explotación ]]</f>
        <v>15.3</v>
      </c>
      <c r="I277" s="12">
        <v>15.3</v>
      </c>
      <c r="J277" s="12">
        <v>0</v>
      </c>
      <c r="K277" s="12">
        <v>0</v>
      </c>
      <c r="L277" s="12">
        <v>30.6</v>
      </c>
      <c r="M277" s="12">
        <v>1.04</v>
      </c>
      <c r="N277" s="12">
        <f>+TDC_InfraMR[[#This Row],[A.03.1 -  Longitud de Vías de Explotación No Electrificadas Troncales y Ramales (vía principal) (km)]]+TDC_InfraMR[[#This Row],[A.04.1 -  Longitud de Vías de Explotación Electrificadas Troncales y Ramales (vía principal) (km)]]</f>
        <v>30.6</v>
      </c>
      <c r="O277" s="12">
        <f>+TDC_InfraMR[[#This Row],[Total Vías (excluido Auxiliares)]]</f>
        <v>30.6</v>
      </c>
      <c r="P277" s="1">
        <v>11</v>
      </c>
      <c r="Q277" s="1">
        <v>0</v>
      </c>
      <c r="R277" s="1">
        <v>0</v>
      </c>
      <c r="S277" s="1">
        <f t="shared" si="25"/>
        <v>11</v>
      </c>
      <c r="T277" s="1">
        <v>0</v>
      </c>
      <c r="U277" s="1">
        <v>36</v>
      </c>
      <c r="V277" s="1">
        <v>0</v>
      </c>
      <c r="W277" s="1">
        <v>0</v>
      </c>
      <c r="X277" s="1">
        <v>0</v>
      </c>
      <c r="Y277" s="1">
        <f t="shared" si="29"/>
        <v>36</v>
      </c>
      <c r="Z277" s="1">
        <v>6</v>
      </c>
      <c r="AA277" s="1">
        <v>2</v>
      </c>
      <c r="AB277" s="1">
        <f>+TDC_InfraMR[[#This Row],[Total Pasos Vehiculares a Nivel]]</f>
        <v>36</v>
      </c>
      <c r="AC277" s="1">
        <f t="shared" si="30"/>
        <v>44</v>
      </c>
      <c r="AD277" s="1">
        <v>0</v>
      </c>
      <c r="AE277" s="1">
        <v>9</v>
      </c>
      <c r="AF277" s="1">
        <v>16</v>
      </c>
      <c r="AG277" s="1">
        <f t="shared" si="31"/>
        <v>25</v>
      </c>
      <c r="AH277" s="13">
        <v>15.3</v>
      </c>
      <c r="AI277" s="13">
        <v>0</v>
      </c>
      <c r="AJ277" s="13">
        <v>0</v>
      </c>
      <c r="AK277" s="13">
        <f t="shared" si="26"/>
        <v>15.3</v>
      </c>
      <c r="AL277" s="1">
        <v>0</v>
      </c>
      <c r="AM277" s="1">
        <v>0</v>
      </c>
      <c r="AN277" s="1">
        <v>0</v>
      </c>
      <c r="AO277" s="1">
        <f t="shared" si="27"/>
        <v>0</v>
      </c>
      <c r="AP277" s="1">
        <v>18</v>
      </c>
      <c r="AQ277" s="1">
        <v>0</v>
      </c>
      <c r="AR277" s="1">
        <v>0</v>
      </c>
      <c r="AS277" s="1">
        <f>+TDC_InfraMR[[#This Row],[B.02.1 - Parque de Coches Eléctricos Motrices]]+TDC_InfraMR[[#This Row],[B.02.2 - Parque de Coches Eléctricos Motrices Remolcados Tipo R]]+TDC_InfraMR[[#This Row],[B.02.3 - Parque de Coches Eléctricos Motrices Tipo R]]</f>
        <v>18</v>
      </c>
      <c r="AT277" s="1">
        <v>0</v>
      </c>
      <c r="AU277" s="1">
        <v>0</v>
      </c>
      <c r="AV277" s="1">
        <v>0</v>
      </c>
      <c r="AW277" s="1">
        <f>+TDC_InfraMR[[#This Row],[B.03.1 - Parque de Coches Motores Motrices Remolcados]]+TDC_InfraMR[[#This Row],[B.03.2 - Parque de Coches Motores Motrices Intermedios]]+TDC_InfraMR[[#This Row],[B.03.3 - Parque de Coches Motores Motrices Cabina]]</f>
        <v>0</v>
      </c>
      <c r="AX277" s="1">
        <v>0</v>
      </c>
      <c r="AY277" s="1">
        <v>0</v>
      </c>
      <c r="AZ277" s="1">
        <v>0</v>
      </c>
      <c r="BA277" s="1">
        <v>0</v>
      </c>
      <c r="BB277" s="1">
        <v>0</v>
      </c>
      <c r="BC277" s="1">
        <f>+TDC_InfraMR[[#This Row],[B.04.1 - Parque de Coches Remolcados Clase Unica]]+TDC_InfraMR[[#This Row],[B.04.2 - Parque de Coches Remolcados Clase Unica Furgón]]+TDC_InfraMR[[#This Row],[B.04.3 - Parque de Coches Remolcados Clase Unica Cabina]]+TDC_InfraMR[[#This Row],[B.04.4 - Parque de Coches Remolcados de Larga Distancia (Turista+Pullman)]]+TDC_InfraMR[[#This Row],[B.04.5 - Parque de Coches Remolcados para Servicios Especiales (Cartoneros)]]</f>
        <v>0</v>
      </c>
      <c r="BD277" s="1">
        <v>2</v>
      </c>
      <c r="BE277" s="1">
        <v>0</v>
      </c>
      <c r="BF277" s="16">
        <v>1435</v>
      </c>
    </row>
    <row r="278" spans="1:58">
      <c r="A278" s="1">
        <v>2016</v>
      </c>
      <c r="B278" s="1" t="s">
        <v>115</v>
      </c>
      <c r="C278" s="12">
        <v>0</v>
      </c>
      <c r="D278" s="12">
        <v>0</v>
      </c>
      <c r="E278" s="12">
        <v>0</v>
      </c>
      <c r="F278" s="12">
        <v>15.3</v>
      </c>
      <c r="G278" s="12">
        <f t="shared" si="28"/>
        <v>15.3</v>
      </c>
      <c r="H278" s="12">
        <f>+TDC_InfraMR[[#This Row],[Total Líneas de Explotación ]]</f>
        <v>15.3</v>
      </c>
      <c r="I278" s="12">
        <v>15.3</v>
      </c>
      <c r="J278" s="12">
        <v>0</v>
      </c>
      <c r="K278" s="12">
        <v>0</v>
      </c>
      <c r="L278" s="12">
        <v>30.6</v>
      </c>
      <c r="M278" s="12">
        <v>1.04</v>
      </c>
      <c r="N278" s="12">
        <f>+TDC_InfraMR[[#This Row],[A.03.1 -  Longitud de Vías de Explotación No Electrificadas Troncales y Ramales (vía principal) (km)]]+TDC_InfraMR[[#This Row],[A.04.1 -  Longitud de Vías de Explotación Electrificadas Troncales y Ramales (vía principal) (km)]]</f>
        <v>30.6</v>
      </c>
      <c r="O278" s="12">
        <f>+TDC_InfraMR[[#This Row],[Total Vías (excluido Auxiliares)]]</f>
        <v>30.6</v>
      </c>
      <c r="P278" s="1">
        <v>11</v>
      </c>
      <c r="Q278" s="1">
        <v>0</v>
      </c>
      <c r="R278" s="1">
        <v>0</v>
      </c>
      <c r="S278" s="1">
        <f t="shared" si="25"/>
        <v>11</v>
      </c>
      <c r="T278" s="1">
        <v>0</v>
      </c>
      <c r="U278" s="1">
        <v>36</v>
      </c>
      <c r="V278" s="1">
        <v>0</v>
      </c>
      <c r="W278" s="1">
        <v>0</v>
      </c>
      <c r="X278" s="1">
        <v>0</v>
      </c>
      <c r="Y278" s="1">
        <f t="shared" si="29"/>
        <v>36</v>
      </c>
      <c r="Z278" s="1">
        <v>6</v>
      </c>
      <c r="AA278" s="1">
        <v>2</v>
      </c>
      <c r="AB278" s="1">
        <f>+TDC_InfraMR[[#This Row],[Total Pasos Vehiculares a Nivel]]</f>
        <v>36</v>
      </c>
      <c r="AC278" s="1">
        <f t="shared" si="30"/>
        <v>44</v>
      </c>
      <c r="AD278" s="1">
        <v>0</v>
      </c>
      <c r="AE278" s="1">
        <v>9</v>
      </c>
      <c r="AF278" s="1">
        <v>16</v>
      </c>
      <c r="AG278" s="1">
        <f t="shared" si="31"/>
        <v>25</v>
      </c>
      <c r="AH278" s="13">
        <v>15.3</v>
      </c>
      <c r="AI278" s="13">
        <v>0</v>
      </c>
      <c r="AJ278" s="13">
        <v>0</v>
      </c>
      <c r="AK278" s="13">
        <f t="shared" si="26"/>
        <v>15.3</v>
      </c>
      <c r="AL278" s="1">
        <v>0</v>
      </c>
      <c r="AM278" s="1">
        <v>0</v>
      </c>
      <c r="AN278" s="1">
        <v>0</v>
      </c>
      <c r="AO278" s="1">
        <f t="shared" si="27"/>
        <v>0</v>
      </c>
      <c r="AP278" s="1">
        <v>18</v>
      </c>
      <c r="AQ278" s="1">
        <v>0</v>
      </c>
      <c r="AR278" s="1">
        <v>0</v>
      </c>
      <c r="AS278" s="1">
        <f>+TDC_InfraMR[[#This Row],[B.02.1 - Parque de Coches Eléctricos Motrices]]+TDC_InfraMR[[#This Row],[B.02.2 - Parque de Coches Eléctricos Motrices Remolcados Tipo R]]+TDC_InfraMR[[#This Row],[B.02.3 - Parque de Coches Eléctricos Motrices Tipo R]]</f>
        <v>18</v>
      </c>
      <c r="AT278" s="1">
        <v>0</v>
      </c>
      <c r="AU278" s="1">
        <v>0</v>
      </c>
      <c r="AV278" s="1">
        <v>0</v>
      </c>
      <c r="AW278" s="1">
        <f>+TDC_InfraMR[[#This Row],[B.03.1 - Parque de Coches Motores Motrices Remolcados]]+TDC_InfraMR[[#This Row],[B.03.2 - Parque de Coches Motores Motrices Intermedios]]+TDC_InfraMR[[#This Row],[B.03.3 - Parque de Coches Motores Motrices Cabina]]</f>
        <v>0</v>
      </c>
      <c r="AX278" s="1">
        <v>0</v>
      </c>
      <c r="AY278" s="1">
        <v>0</v>
      </c>
      <c r="AZ278" s="1">
        <v>0</v>
      </c>
      <c r="BA278" s="1">
        <v>0</v>
      </c>
      <c r="BB278" s="1">
        <v>0</v>
      </c>
      <c r="BC278" s="1">
        <f>+TDC_InfraMR[[#This Row],[B.04.1 - Parque de Coches Remolcados Clase Unica]]+TDC_InfraMR[[#This Row],[B.04.2 - Parque de Coches Remolcados Clase Unica Furgón]]+TDC_InfraMR[[#This Row],[B.04.3 - Parque de Coches Remolcados Clase Unica Cabina]]+TDC_InfraMR[[#This Row],[B.04.4 - Parque de Coches Remolcados de Larga Distancia (Turista+Pullman)]]+TDC_InfraMR[[#This Row],[B.04.5 - Parque de Coches Remolcados para Servicios Especiales (Cartoneros)]]</f>
        <v>0</v>
      </c>
      <c r="BD278" s="1">
        <v>2</v>
      </c>
      <c r="BE278" s="1">
        <v>0</v>
      </c>
      <c r="BF278" s="16">
        <v>1435</v>
      </c>
    </row>
    <row r="279" spans="1:58">
      <c r="A279" s="1">
        <v>2016</v>
      </c>
      <c r="B279" s="1" t="s">
        <v>116</v>
      </c>
      <c r="C279" s="12">
        <v>0</v>
      </c>
      <c r="D279" s="12">
        <v>0</v>
      </c>
      <c r="E279" s="12">
        <v>0</v>
      </c>
      <c r="F279" s="12">
        <v>15.3</v>
      </c>
      <c r="G279" s="12">
        <f t="shared" si="28"/>
        <v>15.3</v>
      </c>
      <c r="H279" s="12">
        <f>+TDC_InfraMR[[#This Row],[Total Líneas de Explotación ]]</f>
        <v>15.3</v>
      </c>
      <c r="I279" s="12">
        <v>15.3</v>
      </c>
      <c r="J279" s="12">
        <v>0</v>
      </c>
      <c r="K279" s="12">
        <v>0</v>
      </c>
      <c r="L279" s="12">
        <v>30.6</v>
      </c>
      <c r="M279" s="12">
        <v>1.04</v>
      </c>
      <c r="N279" s="12">
        <f>+TDC_InfraMR[[#This Row],[A.03.1 -  Longitud de Vías de Explotación No Electrificadas Troncales y Ramales (vía principal) (km)]]+TDC_InfraMR[[#This Row],[A.04.1 -  Longitud de Vías de Explotación Electrificadas Troncales y Ramales (vía principal) (km)]]</f>
        <v>30.6</v>
      </c>
      <c r="O279" s="12">
        <f>+TDC_InfraMR[[#This Row],[Total Vías (excluido Auxiliares)]]</f>
        <v>30.6</v>
      </c>
      <c r="P279" s="1">
        <v>11</v>
      </c>
      <c r="Q279" s="1">
        <v>0</v>
      </c>
      <c r="R279" s="1">
        <v>0</v>
      </c>
      <c r="S279" s="1">
        <f t="shared" si="25"/>
        <v>11</v>
      </c>
      <c r="T279" s="1">
        <v>0</v>
      </c>
      <c r="U279" s="1">
        <v>36</v>
      </c>
      <c r="V279" s="1">
        <v>0</v>
      </c>
      <c r="W279" s="1">
        <v>0</v>
      </c>
      <c r="X279" s="1">
        <v>0</v>
      </c>
      <c r="Y279" s="1">
        <f t="shared" si="29"/>
        <v>36</v>
      </c>
      <c r="Z279" s="1">
        <v>6</v>
      </c>
      <c r="AA279" s="1">
        <v>2</v>
      </c>
      <c r="AB279" s="1">
        <f>+TDC_InfraMR[[#This Row],[Total Pasos Vehiculares a Nivel]]</f>
        <v>36</v>
      </c>
      <c r="AC279" s="1">
        <f t="shared" si="30"/>
        <v>44</v>
      </c>
      <c r="AD279" s="1">
        <v>0</v>
      </c>
      <c r="AE279" s="1">
        <v>9</v>
      </c>
      <c r="AF279" s="1">
        <v>16</v>
      </c>
      <c r="AG279" s="1">
        <f t="shared" si="31"/>
        <v>25</v>
      </c>
      <c r="AH279" s="13">
        <v>15.3</v>
      </c>
      <c r="AI279" s="13">
        <v>0</v>
      </c>
      <c r="AJ279" s="13">
        <v>0</v>
      </c>
      <c r="AK279" s="13">
        <f t="shared" si="26"/>
        <v>15.3</v>
      </c>
      <c r="AL279" s="1">
        <v>0</v>
      </c>
      <c r="AM279" s="1">
        <v>0</v>
      </c>
      <c r="AN279" s="1">
        <v>0</v>
      </c>
      <c r="AO279" s="1">
        <f t="shared" si="27"/>
        <v>0</v>
      </c>
      <c r="AP279" s="1">
        <v>18</v>
      </c>
      <c r="AQ279" s="1">
        <v>0</v>
      </c>
      <c r="AR279" s="1">
        <v>0</v>
      </c>
      <c r="AS279" s="1">
        <f>+TDC_InfraMR[[#This Row],[B.02.1 - Parque de Coches Eléctricos Motrices]]+TDC_InfraMR[[#This Row],[B.02.2 - Parque de Coches Eléctricos Motrices Remolcados Tipo R]]+TDC_InfraMR[[#This Row],[B.02.3 - Parque de Coches Eléctricos Motrices Tipo R]]</f>
        <v>18</v>
      </c>
      <c r="AT279" s="1">
        <v>0</v>
      </c>
      <c r="AU279" s="1">
        <v>0</v>
      </c>
      <c r="AV279" s="1">
        <v>0</v>
      </c>
      <c r="AW279" s="1">
        <f>+TDC_InfraMR[[#This Row],[B.03.1 - Parque de Coches Motores Motrices Remolcados]]+TDC_InfraMR[[#This Row],[B.03.2 - Parque de Coches Motores Motrices Intermedios]]+TDC_InfraMR[[#This Row],[B.03.3 - Parque de Coches Motores Motrices Cabina]]</f>
        <v>0</v>
      </c>
      <c r="AX279" s="1">
        <v>0</v>
      </c>
      <c r="AY279" s="1">
        <v>0</v>
      </c>
      <c r="AZ279" s="1">
        <v>0</v>
      </c>
      <c r="BA279" s="1">
        <v>0</v>
      </c>
      <c r="BB279" s="1">
        <v>0</v>
      </c>
      <c r="BC279" s="1">
        <f>+TDC_InfraMR[[#This Row],[B.04.1 - Parque de Coches Remolcados Clase Unica]]+TDC_InfraMR[[#This Row],[B.04.2 - Parque de Coches Remolcados Clase Unica Furgón]]+TDC_InfraMR[[#This Row],[B.04.3 - Parque de Coches Remolcados Clase Unica Cabina]]+TDC_InfraMR[[#This Row],[B.04.4 - Parque de Coches Remolcados de Larga Distancia (Turista+Pullman)]]+TDC_InfraMR[[#This Row],[B.04.5 - Parque de Coches Remolcados para Servicios Especiales (Cartoneros)]]</f>
        <v>0</v>
      </c>
      <c r="BD279" s="1">
        <v>2</v>
      </c>
      <c r="BE279" s="1">
        <v>0</v>
      </c>
      <c r="BF279" s="16">
        <v>1435</v>
      </c>
    </row>
    <row r="280" spans="1:58">
      <c r="A280" s="1">
        <v>2016</v>
      </c>
      <c r="B280" s="1" t="s">
        <v>117</v>
      </c>
      <c r="C280" s="12">
        <v>0</v>
      </c>
      <c r="D280" s="12">
        <v>0</v>
      </c>
      <c r="E280" s="12">
        <v>0</v>
      </c>
      <c r="F280" s="12">
        <v>15.3</v>
      </c>
      <c r="G280" s="12">
        <f t="shared" si="28"/>
        <v>15.3</v>
      </c>
      <c r="H280" s="12">
        <f>+TDC_InfraMR[[#This Row],[Total Líneas de Explotación ]]</f>
        <v>15.3</v>
      </c>
      <c r="I280" s="12">
        <v>15.3</v>
      </c>
      <c r="J280" s="12">
        <v>0</v>
      </c>
      <c r="K280" s="12">
        <v>0</v>
      </c>
      <c r="L280" s="12">
        <v>30.6</v>
      </c>
      <c r="M280" s="12">
        <v>1.04</v>
      </c>
      <c r="N280" s="12">
        <f>+TDC_InfraMR[[#This Row],[A.03.1 -  Longitud de Vías de Explotación No Electrificadas Troncales y Ramales (vía principal) (km)]]+TDC_InfraMR[[#This Row],[A.04.1 -  Longitud de Vías de Explotación Electrificadas Troncales y Ramales (vía principal) (km)]]</f>
        <v>30.6</v>
      </c>
      <c r="O280" s="12">
        <f>+TDC_InfraMR[[#This Row],[Total Vías (excluido Auxiliares)]]</f>
        <v>30.6</v>
      </c>
      <c r="P280" s="1">
        <v>11</v>
      </c>
      <c r="Q280" s="1">
        <v>0</v>
      </c>
      <c r="R280" s="1">
        <v>0</v>
      </c>
      <c r="S280" s="1">
        <f t="shared" si="25"/>
        <v>11</v>
      </c>
      <c r="T280" s="1">
        <v>0</v>
      </c>
      <c r="U280" s="1">
        <v>36</v>
      </c>
      <c r="V280" s="1">
        <v>0</v>
      </c>
      <c r="W280" s="1">
        <v>0</v>
      </c>
      <c r="X280" s="1">
        <v>0</v>
      </c>
      <c r="Y280" s="1">
        <f t="shared" si="29"/>
        <v>36</v>
      </c>
      <c r="Z280" s="1">
        <v>6</v>
      </c>
      <c r="AA280" s="1">
        <v>2</v>
      </c>
      <c r="AB280" s="1">
        <f>+TDC_InfraMR[[#This Row],[Total Pasos Vehiculares a Nivel]]</f>
        <v>36</v>
      </c>
      <c r="AC280" s="1">
        <f t="shared" si="30"/>
        <v>44</v>
      </c>
      <c r="AD280" s="1">
        <v>0</v>
      </c>
      <c r="AE280" s="1">
        <v>9</v>
      </c>
      <c r="AF280" s="1">
        <v>16</v>
      </c>
      <c r="AG280" s="1">
        <f t="shared" si="31"/>
        <v>25</v>
      </c>
      <c r="AH280" s="13">
        <v>15.3</v>
      </c>
      <c r="AI280" s="13">
        <v>0</v>
      </c>
      <c r="AJ280" s="13">
        <v>0</v>
      </c>
      <c r="AK280" s="13">
        <f t="shared" si="26"/>
        <v>15.3</v>
      </c>
      <c r="AL280" s="1">
        <v>0</v>
      </c>
      <c r="AM280" s="1">
        <v>0</v>
      </c>
      <c r="AN280" s="1">
        <v>0</v>
      </c>
      <c r="AO280" s="1">
        <f t="shared" si="27"/>
        <v>0</v>
      </c>
      <c r="AP280" s="1">
        <v>18</v>
      </c>
      <c r="AQ280" s="1">
        <v>0</v>
      </c>
      <c r="AR280" s="1">
        <v>0</v>
      </c>
      <c r="AS280" s="1">
        <f>+TDC_InfraMR[[#This Row],[B.02.1 - Parque de Coches Eléctricos Motrices]]+TDC_InfraMR[[#This Row],[B.02.2 - Parque de Coches Eléctricos Motrices Remolcados Tipo R]]+TDC_InfraMR[[#This Row],[B.02.3 - Parque de Coches Eléctricos Motrices Tipo R]]</f>
        <v>18</v>
      </c>
      <c r="AT280" s="1">
        <v>0</v>
      </c>
      <c r="AU280" s="1">
        <v>0</v>
      </c>
      <c r="AV280" s="1">
        <v>0</v>
      </c>
      <c r="AW280" s="1">
        <f>+TDC_InfraMR[[#This Row],[B.03.1 - Parque de Coches Motores Motrices Remolcados]]+TDC_InfraMR[[#This Row],[B.03.2 - Parque de Coches Motores Motrices Intermedios]]+TDC_InfraMR[[#This Row],[B.03.3 - Parque de Coches Motores Motrices Cabina]]</f>
        <v>0</v>
      </c>
      <c r="AX280" s="1">
        <v>0</v>
      </c>
      <c r="AY280" s="1">
        <v>0</v>
      </c>
      <c r="AZ280" s="1">
        <v>0</v>
      </c>
      <c r="BA280" s="1">
        <v>0</v>
      </c>
      <c r="BB280" s="1">
        <v>0</v>
      </c>
      <c r="BC280" s="1">
        <f>+TDC_InfraMR[[#This Row],[B.04.1 - Parque de Coches Remolcados Clase Unica]]+TDC_InfraMR[[#This Row],[B.04.2 - Parque de Coches Remolcados Clase Unica Furgón]]+TDC_InfraMR[[#This Row],[B.04.3 - Parque de Coches Remolcados Clase Unica Cabina]]+TDC_InfraMR[[#This Row],[B.04.4 - Parque de Coches Remolcados de Larga Distancia (Turista+Pullman)]]+TDC_InfraMR[[#This Row],[B.04.5 - Parque de Coches Remolcados para Servicios Especiales (Cartoneros)]]</f>
        <v>0</v>
      </c>
      <c r="BD280" s="1">
        <v>2</v>
      </c>
      <c r="BE280" s="1">
        <v>0</v>
      </c>
      <c r="BF280" s="16">
        <v>1435</v>
      </c>
    </row>
    <row r="281" spans="1:58">
      <c r="A281" s="1">
        <v>2016</v>
      </c>
      <c r="B281" s="1" t="s">
        <v>118</v>
      </c>
      <c r="C281" s="12">
        <v>0</v>
      </c>
      <c r="D281" s="12">
        <v>0</v>
      </c>
      <c r="E281" s="12">
        <v>0</v>
      </c>
      <c r="F281" s="12">
        <v>15.3</v>
      </c>
      <c r="G281" s="12">
        <f t="shared" si="28"/>
        <v>15.3</v>
      </c>
      <c r="H281" s="12">
        <f>+TDC_InfraMR[[#This Row],[Total Líneas de Explotación ]]</f>
        <v>15.3</v>
      </c>
      <c r="I281" s="12">
        <v>15.3</v>
      </c>
      <c r="J281" s="12">
        <v>0</v>
      </c>
      <c r="K281" s="12">
        <v>0</v>
      </c>
      <c r="L281" s="12">
        <v>30.6</v>
      </c>
      <c r="M281" s="12">
        <v>1.04</v>
      </c>
      <c r="N281" s="12">
        <f>+TDC_InfraMR[[#This Row],[A.03.1 -  Longitud de Vías de Explotación No Electrificadas Troncales y Ramales (vía principal) (km)]]+TDC_InfraMR[[#This Row],[A.04.1 -  Longitud de Vías de Explotación Electrificadas Troncales y Ramales (vía principal) (km)]]</f>
        <v>30.6</v>
      </c>
      <c r="O281" s="12">
        <f>+TDC_InfraMR[[#This Row],[Total Vías (excluido Auxiliares)]]</f>
        <v>30.6</v>
      </c>
      <c r="P281" s="1">
        <v>11</v>
      </c>
      <c r="Q281" s="1">
        <v>0</v>
      </c>
      <c r="R281" s="1">
        <v>0</v>
      </c>
      <c r="S281" s="1">
        <f t="shared" si="25"/>
        <v>11</v>
      </c>
      <c r="T281" s="1">
        <v>0</v>
      </c>
      <c r="U281" s="1">
        <v>36</v>
      </c>
      <c r="V281" s="1">
        <v>0</v>
      </c>
      <c r="W281" s="1">
        <v>0</v>
      </c>
      <c r="X281" s="1">
        <v>0</v>
      </c>
      <c r="Y281" s="1">
        <f t="shared" si="29"/>
        <v>36</v>
      </c>
      <c r="Z281" s="1">
        <v>6</v>
      </c>
      <c r="AA281" s="1">
        <v>2</v>
      </c>
      <c r="AB281" s="1">
        <f>+TDC_InfraMR[[#This Row],[Total Pasos Vehiculares a Nivel]]</f>
        <v>36</v>
      </c>
      <c r="AC281" s="1">
        <f t="shared" si="30"/>
        <v>44</v>
      </c>
      <c r="AD281" s="1">
        <v>0</v>
      </c>
      <c r="AE281" s="1">
        <v>9</v>
      </c>
      <c r="AF281" s="1">
        <v>16</v>
      </c>
      <c r="AG281" s="1">
        <f t="shared" si="31"/>
        <v>25</v>
      </c>
      <c r="AH281" s="13">
        <v>15.3</v>
      </c>
      <c r="AI281" s="13">
        <v>0</v>
      </c>
      <c r="AJ281" s="13">
        <v>0</v>
      </c>
      <c r="AK281" s="13">
        <f t="shared" si="26"/>
        <v>15.3</v>
      </c>
      <c r="AL281" s="1">
        <v>0</v>
      </c>
      <c r="AM281" s="1">
        <v>0</v>
      </c>
      <c r="AN281" s="1">
        <v>0</v>
      </c>
      <c r="AO281" s="1">
        <f t="shared" si="27"/>
        <v>0</v>
      </c>
      <c r="AP281" s="1">
        <v>18</v>
      </c>
      <c r="AQ281" s="1">
        <v>0</v>
      </c>
      <c r="AR281" s="1">
        <v>0</v>
      </c>
      <c r="AS281" s="1">
        <f>+TDC_InfraMR[[#This Row],[B.02.1 - Parque de Coches Eléctricos Motrices]]+TDC_InfraMR[[#This Row],[B.02.2 - Parque de Coches Eléctricos Motrices Remolcados Tipo R]]+TDC_InfraMR[[#This Row],[B.02.3 - Parque de Coches Eléctricos Motrices Tipo R]]</f>
        <v>18</v>
      </c>
      <c r="AT281" s="1">
        <v>0</v>
      </c>
      <c r="AU281" s="1">
        <v>0</v>
      </c>
      <c r="AV281" s="1">
        <v>0</v>
      </c>
      <c r="AW281" s="1">
        <f>+TDC_InfraMR[[#This Row],[B.03.1 - Parque de Coches Motores Motrices Remolcados]]+TDC_InfraMR[[#This Row],[B.03.2 - Parque de Coches Motores Motrices Intermedios]]+TDC_InfraMR[[#This Row],[B.03.3 - Parque de Coches Motores Motrices Cabina]]</f>
        <v>0</v>
      </c>
      <c r="AX281" s="1">
        <v>0</v>
      </c>
      <c r="AY281" s="1">
        <v>0</v>
      </c>
      <c r="AZ281" s="1">
        <v>0</v>
      </c>
      <c r="BA281" s="1">
        <v>0</v>
      </c>
      <c r="BB281" s="1">
        <v>0</v>
      </c>
      <c r="BC281" s="1">
        <f>+TDC_InfraMR[[#This Row],[B.04.1 - Parque de Coches Remolcados Clase Unica]]+TDC_InfraMR[[#This Row],[B.04.2 - Parque de Coches Remolcados Clase Unica Furgón]]+TDC_InfraMR[[#This Row],[B.04.3 - Parque de Coches Remolcados Clase Unica Cabina]]+TDC_InfraMR[[#This Row],[B.04.4 - Parque de Coches Remolcados de Larga Distancia (Turista+Pullman)]]+TDC_InfraMR[[#This Row],[B.04.5 - Parque de Coches Remolcados para Servicios Especiales (Cartoneros)]]</f>
        <v>0</v>
      </c>
      <c r="BD281" s="1">
        <v>2</v>
      </c>
      <c r="BE281" s="1">
        <v>0</v>
      </c>
      <c r="BF281" s="16">
        <v>1435</v>
      </c>
    </row>
    <row r="282" spans="1:58">
      <c r="A282" s="1">
        <v>2016</v>
      </c>
      <c r="B282" s="1" t="s">
        <v>119</v>
      </c>
      <c r="C282" s="12">
        <v>0</v>
      </c>
      <c r="D282" s="12">
        <v>0</v>
      </c>
      <c r="E282" s="12">
        <v>0</v>
      </c>
      <c r="F282" s="12">
        <v>15.3</v>
      </c>
      <c r="G282" s="12">
        <f t="shared" si="28"/>
        <v>15.3</v>
      </c>
      <c r="H282" s="12">
        <f>+TDC_InfraMR[[#This Row],[Total Líneas de Explotación ]]</f>
        <v>15.3</v>
      </c>
      <c r="I282" s="12">
        <v>15.3</v>
      </c>
      <c r="J282" s="12">
        <v>0</v>
      </c>
      <c r="K282" s="12">
        <v>0</v>
      </c>
      <c r="L282" s="12">
        <v>30.6</v>
      </c>
      <c r="M282" s="12">
        <v>1.04</v>
      </c>
      <c r="N282" s="12">
        <f>+TDC_InfraMR[[#This Row],[A.03.1 -  Longitud de Vías de Explotación No Electrificadas Troncales y Ramales (vía principal) (km)]]+TDC_InfraMR[[#This Row],[A.04.1 -  Longitud de Vías de Explotación Electrificadas Troncales y Ramales (vía principal) (km)]]</f>
        <v>30.6</v>
      </c>
      <c r="O282" s="12">
        <f>+TDC_InfraMR[[#This Row],[Total Vías (excluido Auxiliares)]]</f>
        <v>30.6</v>
      </c>
      <c r="P282" s="1">
        <v>11</v>
      </c>
      <c r="Q282" s="1">
        <v>0</v>
      </c>
      <c r="R282" s="1">
        <v>0</v>
      </c>
      <c r="S282" s="1">
        <f t="shared" si="25"/>
        <v>11</v>
      </c>
      <c r="T282" s="1">
        <v>0</v>
      </c>
      <c r="U282" s="1">
        <v>36</v>
      </c>
      <c r="V282" s="1">
        <v>0</v>
      </c>
      <c r="W282" s="1">
        <v>0</v>
      </c>
      <c r="X282" s="1">
        <v>0</v>
      </c>
      <c r="Y282" s="1">
        <f t="shared" si="29"/>
        <v>36</v>
      </c>
      <c r="Z282" s="1">
        <v>6</v>
      </c>
      <c r="AA282" s="1">
        <v>2</v>
      </c>
      <c r="AB282" s="1">
        <f>+TDC_InfraMR[[#This Row],[Total Pasos Vehiculares a Nivel]]</f>
        <v>36</v>
      </c>
      <c r="AC282" s="1">
        <f t="shared" si="30"/>
        <v>44</v>
      </c>
      <c r="AD282" s="1">
        <v>0</v>
      </c>
      <c r="AE282" s="1">
        <v>9</v>
      </c>
      <c r="AF282" s="1">
        <v>16</v>
      </c>
      <c r="AG282" s="1">
        <f t="shared" si="31"/>
        <v>25</v>
      </c>
      <c r="AH282" s="13">
        <v>15.3</v>
      </c>
      <c r="AI282" s="13">
        <v>0</v>
      </c>
      <c r="AJ282" s="13">
        <v>0</v>
      </c>
      <c r="AK282" s="13">
        <f t="shared" si="26"/>
        <v>15.3</v>
      </c>
      <c r="AL282" s="1">
        <v>0</v>
      </c>
      <c r="AM282" s="1">
        <v>0</v>
      </c>
      <c r="AN282" s="1">
        <v>0</v>
      </c>
      <c r="AO282" s="1">
        <f t="shared" si="27"/>
        <v>0</v>
      </c>
      <c r="AP282" s="1">
        <v>18</v>
      </c>
      <c r="AQ282" s="1">
        <v>0</v>
      </c>
      <c r="AR282" s="1">
        <v>0</v>
      </c>
      <c r="AS282" s="1">
        <f>+TDC_InfraMR[[#This Row],[B.02.1 - Parque de Coches Eléctricos Motrices]]+TDC_InfraMR[[#This Row],[B.02.2 - Parque de Coches Eléctricos Motrices Remolcados Tipo R]]+TDC_InfraMR[[#This Row],[B.02.3 - Parque de Coches Eléctricos Motrices Tipo R]]</f>
        <v>18</v>
      </c>
      <c r="AT282" s="1">
        <v>0</v>
      </c>
      <c r="AU282" s="1">
        <v>0</v>
      </c>
      <c r="AV282" s="1">
        <v>0</v>
      </c>
      <c r="AW282" s="1">
        <f>+TDC_InfraMR[[#This Row],[B.03.1 - Parque de Coches Motores Motrices Remolcados]]+TDC_InfraMR[[#This Row],[B.03.2 - Parque de Coches Motores Motrices Intermedios]]+TDC_InfraMR[[#This Row],[B.03.3 - Parque de Coches Motores Motrices Cabina]]</f>
        <v>0</v>
      </c>
      <c r="AX282" s="1">
        <v>0</v>
      </c>
      <c r="AY282" s="1">
        <v>0</v>
      </c>
      <c r="AZ282" s="1">
        <v>0</v>
      </c>
      <c r="BA282" s="1">
        <v>0</v>
      </c>
      <c r="BB282" s="1">
        <v>0</v>
      </c>
      <c r="BC282" s="1">
        <f>+TDC_InfraMR[[#This Row],[B.04.1 - Parque de Coches Remolcados Clase Unica]]+TDC_InfraMR[[#This Row],[B.04.2 - Parque de Coches Remolcados Clase Unica Furgón]]+TDC_InfraMR[[#This Row],[B.04.3 - Parque de Coches Remolcados Clase Unica Cabina]]+TDC_InfraMR[[#This Row],[B.04.4 - Parque de Coches Remolcados de Larga Distancia (Turista+Pullman)]]+TDC_InfraMR[[#This Row],[B.04.5 - Parque de Coches Remolcados para Servicios Especiales (Cartoneros)]]</f>
        <v>0</v>
      </c>
      <c r="BD282" s="1">
        <v>2</v>
      </c>
      <c r="BE282" s="1">
        <v>0</v>
      </c>
      <c r="BF282" s="16">
        <v>1435</v>
      </c>
    </row>
    <row r="283" spans="1:58">
      <c r="A283" s="1">
        <v>2016</v>
      </c>
      <c r="B283" s="1" t="s">
        <v>120</v>
      </c>
      <c r="C283" s="12">
        <v>0</v>
      </c>
      <c r="D283" s="12">
        <v>0</v>
      </c>
      <c r="E283" s="12">
        <v>0</v>
      </c>
      <c r="F283" s="12">
        <v>15.3</v>
      </c>
      <c r="G283" s="12">
        <f t="shared" si="28"/>
        <v>15.3</v>
      </c>
      <c r="H283" s="12">
        <f>+TDC_InfraMR[[#This Row],[Total Líneas de Explotación ]]</f>
        <v>15.3</v>
      </c>
      <c r="I283" s="12">
        <v>15.3</v>
      </c>
      <c r="J283" s="12">
        <v>0</v>
      </c>
      <c r="K283" s="12">
        <v>0</v>
      </c>
      <c r="L283" s="12">
        <v>30.6</v>
      </c>
      <c r="M283" s="12">
        <v>1.04</v>
      </c>
      <c r="N283" s="12">
        <f>+TDC_InfraMR[[#This Row],[A.03.1 -  Longitud de Vías de Explotación No Electrificadas Troncales y Ramales (vía principal) (km)]]+TDC_InfraMR[[#This Row],[A.04.1 -  Longitud de Vías de Explotación Electrificadas Troncales y Ramales (vía principal) (km)]]</f>
        <v>30.6</v>
      </c>
      <c r="O283" s="12">
        <f>+TDC_InfraMR[[#This Row],[Total Vías (excluido Auxiliares)]]</f>
        <v>30.6</v>
      </c>
      <c r="P283" s="1">
        <v>11</v>
      </c>
      <c r="Q283" s="1">
        <v>0</v>
      </c>
      <c r="R283" s="1">
        <v>0</v>
      </c>
      <c r="S283" s="1">
        <f t="shared" si="25"/>
        <v>11</v>
      </c>
      <c r="T283" s="1">
        <v>0</v>
      </c>
      <c r="U283" s="1">
        <v>36</v>
      </c>
      <c r="V283" s="1">
        <v>0</v>
      </c>
      <c r="W283" s="1">
        <v>0</v>
      </c>
      <c r="X283" s="1">
        <v>0</v>
      </c>
      <c r="Y283" s="1">
        <f t="shared" si="29"/>
        <v>36</v>
      </c>
      <c r="Z283" s="1">
        <v>6</v>
      </c>
      <c r="AA283" s="1">
        <v>2</v>
      </c>
      <c r="AB283" s="1">
        <f>+TDC_InfraMR[[#This Row],[Total Pasos Vehiculares a Nivel]]</f>
        <v>36</v>
      </c>
      <c r="AC283" s="1">
        <f t="shared" si="30"/>
        <v>44</v>
      </c>
      <c r="AD283" s="1">
        <v>0</v>
      </c>
      <c r="AE283" s="1">
        <v>9</v>
      </c>
      <c r="AF283" s="1">
        <v>16</v>
      </c>
      <c r="AG283" s="1">
        <f t="shared" si="31"/>
        <v>25</v>
      </c>
      <c r="AH283" s="13">
        <v>15.3</v>
      </c>
      <c r="AI283" s="13">
        <v>0</v>
      </c>
      <c r="AJ283" s="13">
        <v>0</v>
      </c>
      <c r="AK283" s="13">
        <f t="shared" si="26"/>
        <v>15.3</v>
      </c>
      <c r="AL283" s="1">
        <v>0</v>
      </c>
      <c r="AM283" s="1">
        <v>0</v>
      </c>
      <c r="AN283" s="1">
        <v>0</v>
      </c>
      <c r="AO283" s="1">
        <f t="shared" si="27"/>
        <v>0</v>
      </c>
      <c r="AP283" s="1">
        <v>18</v>
      </c>
      <c r="AQ283" s="1">
        <v>0</v>
      </c>
      <c r="AR283" s="1">
        <v>0</v>
      </c>
      <c r="AS283" s="1">
        <f>+TDC_InfraMR[[#This Row],[B.02.1 - Parque de Coches Eléctricos Motrices]]+TDC_InfraMR[[#This Row],[B.02.2 - Parque de Coches Eléctricos Motrices Remolcados Tipo R]]+TDC_InfraMR[[#This Row],[B.02.3 - Parque de Coches Eléctricos Motrices Tipo R]]</f>
        <v>18</v>
      </c>
      <c r="AT283" s="1">
        <v>0</v>
      </c>
      <c r="AU283" s="1">
        <v>0</v>
      </c>
      <c r="AV283" s="1">
        <v>0</v>
      </c>
      <c r="AW283" s="1">
        <f>+TDC_InfraMR[[#This Row],[B.03.1 - Parque de Coches Motores Motrices Remolcados]]+TDC_InfraMR[[#This Row],[B.03.2 - Parque de Coches Motores Motrices Intermedios]]+TDC_InfraMR[[#This Row],[B.03.3 - Parque de Coches Motores Motrices Cabina]]</f>
        <v>0</v>
      </c>
      <c r="AX283" s="1">
        <v>0</v>
      </c>
      <c r="AY283" s="1">
        <v>0</v>
      </c>
      <c r="AZ283" s="1">
        <v>0</v>
      </c>
      <c r="BA283" s="1">
        <v>0</v>
      </c>
      <c r="BB283" s="1">
        <v>0</v>
      </c>
      <c r="BC283" s="1">
        <f>+TDC_InfraMR[[#This Row],[B.04.1 - Parque de Coches Remolcados Clase Unica]]+TDC_InfraMR[[#This Row],[B.04.2 - Parque de Coches Remolcados Clase Unica Furgón]]+TDC_InfraMR[[#This Row],[B.04.3 - Parque de Coches Remolcados Clase Unica Cabina]]+TDC_InfraMR[[#This Row],[B.04.4 - Parque de Coches Remolcados de Larga Distancia (Turista+Pullman)]]+TDC_InfraMR[[#This Row],[B.04.5 - Parque de Coches Remolcados para Servicios Especiales (Cartoneros)]]</f>
        <v>0</v>
      </c>
      <c r="BD283" s="1">
        <v>2</v>
      </c>
      <c r="BE283" s="1">
        <v>0</v>
      </c>
      <c r="BF283" s="16">
        <v>1435</v>
      </c>
    </row>
    <row r="284" spans="1:58">
      <c r="A284" s="1">
        <v>2016</v>
      </c>
      <c r="B284" s="1" t="s">
        <v>121</v>
      </c>
      <c r="C284" s="12">
        <v>0</v>
      </c>
      <c r="D284" s="12">
        <v>0</v>
      </c>
      <c r="E284" s="12">
        <v>0</v>
      </c>
      <c r="F284" s="12">
        <v>15.3</v>
      </c>
      <c r="G284" s="12">
        <f t="shared" si="28"/>
        <v>15.3</v>
      </c>
      <c r="H284" s="12">
        <f>+TDC_InfraMR[[#This Row],[Total Líneas de Explotación ]]</f>
        <v>15.3</v>
      </c>
      <c r="I284" s="12">
        <v>15.3</v>
      </c>
      <c r="J284" s="12">
        <v>0</v>
      </c>
      <c r="K284" s="12">
        <v>0</v>
      </c>
      <c r="L284" s="12">
        <v>30.6</v>
      </c>
      <c r="M284" s="12">
        <v>1.04</v>
      </c>
      <c r="N284" s="12">
        <f>+TDC_InfraMR[[#This Row],[A.03.1 -  Longitud de Vías de Explotación No Electrificadas Troncales y Ramales (vía principal) (km)]]+TDC_InfraMR[[#This Row],[A.04.1 -  Longitud de Vías de Explotación Electrificadas Troncales y Ramales (vía principal) (km)]]</f>
        <v>30.6</v>
      </c>
      <c r="O284" s="12">
        <f>+TDC_InfraMR[[#This Row],[Total Vías (excluido Auxiliares)]]</f>
        <v>30.6</v>
      </c>
      <c r="P284" s="1">
        <v>11</v>
      </c>
      <c r="Q284" s="1">
        <v>0</v>
      </c>
      <c r="R284" s="1">
        <v>0</v>
      </c>
      <c r="S284" s="1">
        <f t="shared" si="25"/>
        <v>11</v>
      </c>
      <c r="T284" s="1">
        <v>0</v>
      </c>
      <c r="U284" s="1">
        <v>36</v>
      </c>
      <c r="V284" s="1">
        <v>0</v>
      </c>
      <c r="W284" s="1">
        <v>0</v>
      </c>
      <c r="X284" s="1">
        <v>0</v>
      </c>
      <c r="Y284" s="1">
        <f t="shared" si="29"/>
        <v>36</v>
      </c>
      <c r="Z284" s="1">
        <v>6</v>
      </c>
      <c r="AA284" s="1">
        <v>2</v>
      </c>
      <c r="AB284" s="1">
        <f>+TDC_InfraMR[[#This Row],[Total Pasos Vehiculares a Nivel]]</f>
        <v>36</v>
      </c>
      <c r="AC284" s="1">
        <f t="shared" si="30"/>
        <v>44</v>
      </c>
      <c r="AD284" s="1">
        <v>0</v>
      </c>
      <c r="AE284" s="1">
        <v>9</v>
      </c>
      <c r="AF284" s="1">
        <v>16</v>
      </c>
      <c r="AG284" s="1">
        <f t="shared" si="31"/>
        <v>25</v>
      </c>
      <c r="AH284" s="13">
        <v>15.3</v>
      </c>
      <c r="AI284" s="13">
        <v>0</v>
      </c>
      <c r="AJ284" s="13">
        <v>0</v>
      </c>
      <c r="AK284" s="13">
        <f t="shared" si="26"/>
        <v>15.3</v>
      </c>
      <c r="AL284" s="1">
        <v>0</v>
      </c>
      <c r="AM284" s="1">
        <v>0</v>
      </c>
      <c r="AN284" s="1">
        <v>0</v>
      </c>
      <c r="AO284" s="1">
        <f t="shared" si="27"/>
        <v>0</v>
      </c>
      <c r="AP284" s="1">
        <v>18</v>
      </c>
      <c r="AQ284" s="1">
        <v>0</v>
      </c>
      <c r="AR284" s="1">
        <v>0</v>
      </c>
      <c r="AS284" s="1">
        <f>+TDC_InfraMR[[#This Row],[B.02.1 - Parque de Coches Eléctricos Motrices]]+TDC_InfraMR[[#This Row],[B.02.2 - Parque de Coches Eléctricos Motrices Remolcados Tipo R]]+TDC_InfraMR[[#This Row],[B.02.3 - Parque de Coches Eléctricos Motrices Tipo R]]</f>
        <v>18</v>
      </c>
      <c r="AT284" s="1">
        <v>0</v>
      </c>
      <c r="AU284" s="1">
        <v>0</v>
      </c>
      <c r="AV284" s="1">
        <v>0</v>
      </c>
      <c r="AW284" s="1">
        <f>+TDC_InfraMR[[#This Row],[B.03.1 - Parque de Coches Motores Motrices Remolcados]]+TDC_InfraMR[[#This Row],[B.03.2 - Parque de Coches Motores Motrices Intermedios]]+TDC_InfraMR[[#This Row],[B.03.3 - Parque de Coches Motores Motrices Cabina]]</f>
        <v>0</v>
      </c>
      <c r="AX284" s="1">
        <v>0</v>
      </c>
      <c r="AY284" s="1">
        <v>0</v>
      </c>
      <c r="AZ284" s="1">
        <v>0</v>
      </c>
      <c r="BA284" s="1">
        <v>0</v>
      </c>
      <c r="BB284" s="1">
        <v>0</v>
      </c>
      <c r="BC284" s="1">
        <f>+TDC_InfraMR[[#This Row],[B.04.1 - Parque de Coches Remolcados Clase Unica]]+TDC_InfraMR[[#This Row],[B.04.2 - Parque de Coches Remolcados Clase Unica Furgón]]+TDC_InfraMR[[#This Row],[B.04.3 - Parque de Coches Remolcados Clase Unica Cabina]]+TDC_InfraMR[[#This Row],[B.04.4 - Parque de Coches Remolcados de Larga Distancia (Turista+Pullman)]]+TDC_InfraMR[[#This Row],[B.04.5 - Parque de Coches Remolcados para Servicios Especiales (Cartoneros)]]</f>
        <v>0</v>
      </c>
      <c r="BD284" s="1">
        <v>2</v>
      </c>
      <c r="BE284" s="1">
        <v>0</v>
      </c>
      <c r="BF284" s="16">
        <v>1435</v>
      </c>
    </row>
    <row r="285" spans="1:58">
      <c r="A285" s="1">
        <v>2016</v>
      </c>
      <c r="B285" s="1" t="s">
        <v>122</v>
      </c>
      <c r="C285" s="12">
        <v>0</v>
      </c>
      <c r="D285" s="12">
        <v>0</v>
      </c>
      <c r="E285" s="12">
        <v>0</v>
      </c>
      <c r="F285" s="12">
        <v>15.3</v>
      </c>
      <c r="G285" s="12">
        <f t="shared" si="28"/>
        <v>15.3</v>
      </c>
      <c r="H285" s="12">
        <f>+TDC_InfraMR[[#This Row],[Total Líneas de Explotación ]]</f>
        <v>15.3</v>
      </c>
      <c r="I285" s="12">
        <v>15.3</v>
      </c>
      <c r="J285" s="12">
        <v>0</v>
      </c>
      <c r="K285" s="12">
        <v>0</v>
      </c>
      <c r="L285" s="12">
        <v>30.6</v>
      </c>
      <c r="M285" s="12">
        <v>1.04</v>
      </c>
      <c r="N285" s="12">
        <f>+TDC_InfraMR[[#This Row],[A.03.1 -  Longitud de Vías de Explotación No Electrificadas Troncales y Ramales (vía principal) (km)]]+TDC_InfraMR[[#This Row],[A.04.1 -  Longitud de Vías de Explotación Electrificadas Troncales y Ramales (vía principal) (km)]]</f>
        <v>30.6</v>
      </c>
      <c r="O285" s="12">
        <f>+TDC_InfraMR[[#This Row],[Total Vías (excluido Auxiliares)]]</f>
        <v>30.6</v>
      </c>
      <c r="P285" s="1">
        <v>11</v>
      </c>
      <c r="Q285" s="1">
        <v>0</v>
      </c>
      <c r="R285" s="1">
        <v>0</v>
      </c>
      <c r="S285" s="1">
        <f t="shared" ref="S285:S337" si="32">SUM(P285:R285)</f>
        <v>11</v>
      </c>
      <c r="T285" s="1">
        <v>0</v>
      </c>
      <c r="U285" s="1">
        <v>36</v>
      </c>
      <c r="V285" s="1">
        <v>0</v>
      </c>
      <c r="W285" s="1">
        <v>0</v>
      </c>
      <c r="X285" s="1">
        <v>0</v>
      </c>
      <c r="Y285" s="1">
        <f t="shared" si="29"/>
        <v>36</v>
      </c>
      <c r="Z285" s="1">
        <v>6</v>
      </c>
      <c r="AA285" s="1">
        <v>2</v>
      </c>
      <c r="AB285" s="1">
        <f>+TDC_InfraMR[[#This Row],[Total Pasos Vehiculares a Nivel]]</f>
        <v>36</v>
      </c>
      <c r="AC285" s="1">
        <f t="shared" si="30"/>
        <v>44</v>
      </c>
      <c r="AD285" s="1">
        <v>0</v>
      </c>
      <c r="AE285" s="1">
        <v>9</v>
      </c>
      <c r="AF285" s="1">
        <v>16</v>
      </c>
      <c r="AG285" s="1">
        <f t="shared" si="31"/>
        <v>25</v>
      </c>
      <c r="AH285" s="13">
        <v>15.3</v>
      </c>
      <c r="AI285" s="13">
        <v>0</v>
      </c>
      <c r="AJ285" s="13">
        <v>0</v>
      </c>
      <c r="AK285" s="13">
        <f t="shared" ref="AK285:AK337" si="33">SUM(AH285:AJ285)</f>
        <v>15.3</v>
      </c>
      <c r="AL285" s="1">
        <v>0</v>
      </c>
      <c r="AM285" s="1">
        <v>0</v>
      </c>
      <c r="AN285" s="1">
        <v>0</v>
      </c>
      <c r="AO285" s="1">
        <f t="shared" ref="AO285:AO337" si="34">SUM(AL285:AN285)</f>
        <v>0</v>
      </c>
      <c r="AP285" s="1">
        <v>18</v>
      </c>
      <c r="AQ285" s="1">
        <v>0</v>
      </c>
      <c r="AR285" s="1">
        <v>0</v>
      </c>
      <c r="AS285" s="1">
        <f>+TDC_InfraMR[[#This Row],[B.02.1 - Parque de Coches Eléctricos Motrices]]+TDC_InfraMR[[#This Row],[B.02.2 - Parque de Coches Eléctricos Motrices Remolcados Tipo R]]+TDC_InfraMR[[#This Row],[B.02.3 - Parque de Coches Eléctricos Motrices Tipo R]]</f>
        <v>18</v>
      </c>
      <c r="AT285" s="1">
        <v>0</v>
      </c>
      <c r="AU285" s="1">
        <v>0</v>
      </c>
      <c r="AV285" s="1">
        <v>0</v>
      </c>
      <c r="AW285" s="1">
        <f>+TDC_InfraMR[[#This Row],[B.03.1 - Parque de Coches Motores Motrices Remolcados]]+TDC_InfraMR[[#This Row],[B.03.2 - Parque de Coches Motores Motrices Intermedios]]+TDC_InfraMR[[#This Row],[B.03.3 - Parque de Coches Motores Motrices Cabina]]</f>
        <v>0</v>
      </c>
      <c r="AX285" s="1">
        <v>0</v>
      </c>
      <c r="AY285" s="1">
        <v>0</v>
      </c>
      <c r="AZ285" s="1">
        <v>0</v>
      </c>
      <c r="BA285" s="1">
        <v>0</v>
      </c>
      <c r="BB285" s="1">
        <v>0</v>
      </c>
      <c r="BC285" s="1">
        <f>+TDC_InfraMR[[#This Row],[B.04.1 - Parque de Coches Remolcados Clase Unica]]+TDC_InfraMR[[#This Row],[B.04.2 - Parque de Coches Remolcados Clase Unica Furgón]]+TDC_InfraMR[[#This Row],[B.04.3 - Parque de Coches Remolcados Clase Unica Cabina]]+TDC_InfraMR[[#This Row],[B.04.4 - Parque de Coches Remolcados de Larga Distancia (Turista+Pullman)]]+TDC_InfraMR[[#This Row],[B.04.5 - Parque de Coches Remolcados para Servicios Especiales (Cartoneros)]]</f>
        <v>0</v>
      </c>
      <c r="BD285" s="1">
        <v>2</v>
      </c>
      <c r="BE285" s="1">
        <v>0</v>
      </c>
      <c r="BF285" s="16">
        <v>1435</v>
      </c>
    </row>
    <row r="286" spans="1:58">
      <c r="A286" s="1">
        <v>2016</v>
      </c>
      <c r="B286" s="1" t="s">
        <v>123</v>
      </c>
      <c r="C286" s="12">
        <v>0</v>
      </c>
      <c r="D286" s="12">
        <v>0</v>
      </c>
      <c r="E286" s="12">
        <v>0</v>
      </c>
      <c r="F286" s="12">
        <v>15.3</v>
      </c>
      <c r="G286" s="12">
        <f t="shared" si="28"/>
        <v>15.3</v>
      </c>
      <c r="H286" s="12">
        <f>+TDC_InfraMR[[#This Row],[Total Líneas de Explotación ]]</f>
        <v>15.3</v>
      </c>
      <c r="I286" s="12">
        <v>15.3</v>
      </c>
      <c r="J286" s="12">
        <v>0</v>
      </c>
      <c r="K286" s="12">
        <v>0</v>
      </c>
      <c r="L286" s="12">
        <v>30.6</v>
      </c>
      <c r="M286" s="12">
        <v>1.04</v>
      </c>
      <c r="N286" s="12">
        <f>+TDC_InfraMR[[#This Row],[A.03.1 -  Longitud de Vías de Explotación No Electrificadas Troncales y Ramales (vía principal) (km)]]+TDC_InfraMR[[#This Row],[A.04.1 -  Longitud de Vías de Explotación Electrificadas Troncales y Ramales (vía principal) (km)]]</f>
        <v>30.6</v>
      </c>
      <c r="O286" s="12">
        <f>+TDC_InfraMR[[#This Row],[Total Vías (excluido Auxiliares)]]</f>
        <v>30.6</v>
      </c>
      <c r="P286" s="1">
        <v>11</v>
      </c>
      <c r="Q286" s="1">
        <v>0</v>
      </c>
      <c r="R286" s="1">
        <v>0</v>
      </c>
      <c r="S286" s="1">
        <f t="shared" si="32"/>
        <v>11</v>
      </c>
      <c r="T286" s="1">
        <v>0</v>
      </c>
      <c r="U286" s="1">
        <v>36</v>
      </c>
      <c r="V286" s="1">
        <v>0</v>
      </c>
      <c r="W286" s="1">
        <v>0</v>
      </c>
      <c r="X286" s="1">
        <v>0</v>
      </c>
      <c r="Y286" s="1">
        <f t="shared" si="29"/>
        <v>36</v>
      </c>
      <c r="Z286" s="1">
        <v>6</v>
      </c>
      <c r="AA286" s="1">
        <v>2</v>
      </c>
      <c r="AB286" s="1">
        <f>+TDC_InfraMR[[#This Row],[Total Pasos Vehiculares a Nivel]]</f>
        <v>36</v>
      </c>
      <c r="AC286" s="1">
        <f t="shared" si="30"/>
        <v>44</v>
      </c>
      <c r="AD286" s="1">
        <v>0</v>
      </c>
      <c r="AE286" s="1">
        <v>9</v>
      </c>
      <c r="AF286" s="1">
        <v>16</v>
      </c>
      <c r="AG286" s="1">
        <f t="shared" si="31"/>
        <v>25</v>
      </c>
      <c r="AH286" s="13">
        <v>15.3</v>
      </c>
      <c r="AI286" s="13">
        <v>0</v>
      </c>
      <c r="AJ286" s="13">
        <v>0</v>
      </c>
      <c r="AK286" s="13">
        <f t="shared" si="33"/>
        <v>15.3</v>
      </c>
      <c r="AL286" s="1">
        <v>0</v>
      </c>
      <c r="AM286" s="1">
        <v>0</v>
      </c>
      <c r="AN286" s="1">
        <v>0</v>
      </c>
      <c r="AO286" s="1">
        <f t="shared" si="34"/>
        <v>0</v>
      </c>
      <c r="AP286" s="1">
        <v>18</v>
      </c>
      <c r="AQ286" s="1">
        <v>0</v>
      </c>
      <c r="AR286" s="1">
        <v>0</v>
      </c>
      <c r="AS286" s="1">
        <f>+TDC_InfraMR[[#This Row],[B.02.1 - Parque de Coches Eléctricos Motrices]]+TDC_InfraMR[[#This Row],[B.02.2 - Parque de Coches Eléctricos Motrices Remolcados Tipo R]]+TDC_InfraMR[[#This Row],[B.02.3 - Parque de Coches Eléctricos Motrices Tipo R]]</f>
        <v>18</v>
      </c>
      <c r="AT286" s="1">
        <v>0</v>
      </c>
      <c r="AU286" s="1">
        <v>0</v>
      </c>
      <c r="AV286" s="1">
        <v>0</v>
      </c>
      <c r="AW286" s="1">
        <f>+TDC_InfraMR[[#This Row],[B.03.1 - Parque de Coches Motores Motrices Remolcados]]+TDC_InfraMR[[#This Row],[B.03.2 - Parque de Coches Motores Motrices Intermedios]]+TDC_InfraMR[[#This Row],[B.03.3 - Parque de Coches Motores Motrices Cabina]]</f>
        <v>0</v>
      </c>
      <c r="AX286" s="1">
        <v>0</v>
      </c>
      <c r="AY286" s="1">
        <v>0</v>
      </c>
      <c r="AZ286" s="1">
        <v>0</v>
      </c>
      <c r="BA286" s="1">
        <v>0</v>
      </c>
      <c r="BB286" s="1">
        <v>0</v>
      </c>
      <c r="BC286" s="1">
        <f>+TDC_InfraMR[[#This Row],[B.04.1 - Parque de Coches Remolcados Clase Unica]]+TDC_InfraMR[[#This Row],[B.04.2 - Parque de Coches Remolcados Clase Unica Furgón]]+TDC_InfraMR[[#This Row],[B.04.3 - Parque de Coches Remolcados Clase Unica Cabina]]+TDC_InfraMR[[#This Row],[B.04.4 - Parque de Coches Remolcados de Larga Distancia (Turista+Pullman)]]+TDC_InfraMR[[#This Row],[B.04.5 - Parque de Coches Remolcados para Servicios Especiales (Cartoneros)]]</f>
        <v>0</v>
      </c>
      <c r="BD286" s="1">
        <v>2</v>
      </c>
      <c r="BE286" s="1">
        <v>0</v>
      </c>
      <c r="BF286" s="16">
        <v>1435</v>
      </c>
    </row>
    <row r="287" spans="1:58">
      <c r="A287" s="1">
        <v>2016</v>
      </c>
      <c r="B287" s="1" t="s">
        <v>124</v>
      </c>
      <c r="C287" s="12">
        <v>0</v>
      </c>
      <c r="D287" s="12">
        <v>0</v>
      </c>
      <c r="E287" s="12">
        <v>0</v>
      </c>
      <c r="F287" s="12">
        <v>15.3</v>
      </c>
      <c r="G287" s="12">
        <f t="shared" si="28"/>
        <v>15.3</v>
      </c>
      <c r="H287" s="12">
        <f>+TDC_InfraMR[[#This Row],[Total Líneas de Explotación ]]</f>
        <v>15.3</v>
      </c>
      <c r="I287" s="12">
        <v>15.3</v>
      </c>
      <c r="J287" s="12">
        <v>0</v>
      </c>
      <c r="K287" s="12">
        <v>0</v>
      </c>
      <c r="L287" s="12">
        <v>30.6</v>
      </c>
      <c r="M287" s="12">
        <v>1.04</v>
      </c>
      <c r="N287" s="12">
        <f>+TDC_InfraMR[[#This Row],[A.03.1 -  Longitud de Vías de Explotación No Electrificadas Troncales y Ramales (vía principal) (km)]]+TDC_InfraMR[[#This Row],[A.04.1 -  Longitud de Vías de Explotación Electrificadas Troncales y Ramales (vía principal) (km)]]</f>
        <v>30.6</v>
      </c>
      <c r="O287" s="12">
        <f>+TDC_InfraMR[[#This Row],[Total Vías (excluido Auxiliares)]]</f>
        <v>30.6</v>
      </c>
      <c r="P287" s="1">
        <v>11</v>
      </c>
      <c r="Q287" s="1">
        <v>0</v>
      </c>
      <c r="R287" s="1">
        <v>0</v>
      </c>
      <c r="S287" s="1">
        <f t="shared" si="32"/>
        <v>11</v>
      </c>
      <c r="T287" s="1">
        <v>0</v>
      </c>
      <c r="U287" s="1">
        <v>36</v>
      </c>
      <c r="V287" s="1">
        <v>0</v>
      </c>
      <c r="W287" s="1">
        <v>0</v>
      </c>
      <c r="X287" s="1">
        <v>0</v>
      </c>
      <c r="Y287" s="1">
        <f t="shared" si="29"/>
        <v>36</v>
      </c>
      <c r="Z287" s="1">
        <v>6</v>
      </c>
      <c r="AA287" s="1">
        <v>2</v>
      </c>
      <c r="AB287" s="1">
        <f>+TDC_InfraMR[[#This Row],[Total Pasos Vehiculares a Nivel]]</f>
        <v>36</v>
      </c>
      <c r="AC287" s="1">
        <f t="shared" si="30"/>
        <v>44</v>
      </c>
      <c r="AD287" s="1">
        <v>0</v>
      </c>
      <c r="AE287" s="1">
        <v>9</v>
      </c>
      <c r="AF287" s="1">
        <v>16</v>
      </c>
      <c r="AG287" s="1">
        <f t="shared" si="31"/>
        <v>25</v>
      </c>
      <c r="AH287" s="13">
        <v>15.3</v>
      </c>
      <c r="AI287" s="13">
        <v>0</v>
      </c>
      <c r="AJ287" s="13">
        <v>0</v>
      </c>
      <c r="AK287" s="13">
        <f t="shared" si="33"/>
        <v>15.3</v>
      </c>
      <c r="AL287" s="1">
        <v>0</v>
      </c>
      <c r="AM287" s="1">
        <v>0</v>
      </c>
      <c r="AN287" s="1">
        <v>0</v>
      </c>
      <c r="AO287" s="1">
        <f t="shared" si="34"/>
        <v>0</v>
      </c>
      <c r="AP287" s="1">
        <v>18</v>
      </c>
      <c r="AQ287" s="1">
        <v>0</v>
      </c>
      <c r="AR287" s="1">
        <v>0</v>
      </c>
      <c r="AS287" s="1">
        <f>+TDC_InfraMR[[#This Row],[B.02.1 - Parque de Coches Eléctricos Motrices]]+TDC_InfraMR[[#This Row],[B.02.2 - Parque de Coches Eléctricos Motrices Remolcados Tipo R]]+TDC_InfraMR[[#This Row],[B.02.3 - Parque de Coches Eléctricos Motrices Tipo R]]</f>
        <v>18</v>
      </c>
      <c r="AT287" s="1">
        <v>0</v>
      </c>
      <c r="AU287" s="1">
        <v>0</v>
      </c>
      <c r="AV287" s="1">
        <v>0</v>
      </c>
      <c r="AW287" s="1">
        <f>+TDC_InfraMR[[#This Row],[B.03.1 - Parque de Coches Motores Motrices Remolcados]]+TDC_InfraMR[[#This Row],[B.03.2 - Parque de Coches Motores Motrices Intermedios]]+TDC_InfraMR[[#This Row],[B.03.3 - Parque de Coches Motores Motrices Cabina]]</f>
        <v>0</v>
      </c>
      <c r="AX287" s="1">
        <v>0</v>
      </c>
      <c r="AY287" s="1">
        <v>0</v>
      </c>
      <c r="AZ287" s="1">
        <v>0</v>
      </c>
      <c r="BA287" s="1">
        <v>0</v>
      </c>
      <c r="BB287" s="1">
        <v>0</v>
      </c>
      <c r="BC287" s="1">
        <f>+TDC_InfraMR[[#This Row],[B.04.1 - Parque de Coches Remolcados Clase Unica]]+TDC_InfraMR[[#This Row],[B.04.2 - Parque de Coches Remolcados Clase Unica Furgón]]+TDC_InfraMR[[#This Row],[B.04.3 - Parque de Coches Remolcados Clase Unica Cabina]]+TDC_InfraMR[[#This Row],[B.04.4 - Parque de Coches Remolcados de Larga Distancia (Turista+Pullman)]]+TDC_InfraMR[[#This Row],[B.04.5 - Parque de Coches Remolcados para Servicios Especiales (Cartoneros)]]</f>
        <v>0</v>
      </c>
      <c r="BD287" s="1">
        <v>2</v>
      </c>
      <c r="BE287" s="1">
        <v>0</v>
      </c>
      <c r="BF287" s="16">
        <v>1435</v>
      </c>
    </row>
    <row r="288" spans="1:58">
      <c r="A288" s="1">
        <v>2016</v>
      </c>
      <c r="B288" s="1" t="s">
        <v>125</v>
      </c>
      <c r="C288" s="12">
        <v>0</v>
      </c>
      <c r="D288" s="12">
        <v>0</v>
      </c>
      <c r="E288" s="12">
        <v>0</v>
      </c>
      <c r="F288" s="12">
        <v>15.3</v>
      </c>
      <c r="G288" s="12">
        <f t="shared" si="28"/>
        <v>15.3</v>
      </c>
      <c r="H288" s="12">
        <f>+TDC_InfraMR[[#This Row],[Total Líneas de Explotación ]]</f>
        <v>15.3</v>
      </c>
      <c r="I288" s="12">
        <v>15.3</v>
      </c>
      <c r="J288" s="12">
        <v>0</v>
      </c>
      <c r="K288" s="12">
        <v>0</v>
      </c>
      <c r="L288" s="12">
        <v>30.6</v>
      </c>
      <c r="M288" s="12">
        <v>1.04</v>
      </c>
      <c r="N288" s="12">
        <f>+TDC_InfraMR[[#This Row],[A.03.1 -  Longitud de Vías de Explotación No Electrificadas Troncales y Ramales (vía principal) (km)]]+TDC_InfraMR[[#This Row],[A.04.1 -  Longitud de Vías de Explotación Electrificadas Troncales y Ramales (vía principal) (km)]]</f>
        <v>30.6</v>
      </c>
      <c r="O288" s="12">
        <f>+TDC_InfraMR[[#This Row],[Total Vías (excluido Auxiliares)]]</f>
        <v>30.6</v>
      </c>
      <c r="P288" s="1">
        <v>11</v>
      </c>
      <c r="Q288" s="1">
        <v>0</v>
      </c>
      <c r="R288" s="1">
        <v>0</v>
      </c>
      <c r="S288" s="1">
        <f t="shared" si="32"/>
        <v>11</v>
      </c>
      <c r="T288" s="1">
        <v>0</v>
      </c>
      <c r="U288" s="1">
        <v>36</v>
      </c>
      <c r="V288" s="1">
        <v>0</v>
      </c>
      <c r="W288" s="1">
        <v>0</v>
      </c>
      <c r="X288" s="1">
        <v>0</v>
      </c>
      <c r="Y288" s="1">
        <f t="shared" si="29"/>
        <v>36</v>
      </c>
      <c r="Z288" s="1">
        <v>6</v>
      </c>
      <c r="AA288" s="1">
        <v>2</v>
      </c>
      <c r="AB288" s="1">
        <f>+TDC_InfraMR[[#This Row],[Total Pasos Vehiculares a Nivel]]</f>
        <v>36</v>
      </c>
      <c r="AC288" s="1">
        <f t="shared" si="30"/>
        <v>44</v>
      </c>
      <c r="AD288" s="1">
        <v>0</v>
      </c>
      <c r="AE288" s="1">
        <v>9</v>
      </c>
      <c r="AF288" s="1">
        <v>16</v>
      </c>
      <c r="AG288" s="1">
        <f t="shared" si="31"/>
        <v>25</v>
      </c>
      <c r="AH288" s="13">
        <v>15.3</v>
      </c>
      <c r="AI288" s="13">
        <v>0</v>
      </c>
      <c r="AJ288" s="13">
        <v>0</v>
      </c>
      <c r="AK288" s="13">
        <f t="shared" si="33"/>
        <v>15.3</v>
      </c>
      <c r="AL288" s="1">
        <v>0</v>
      </c>
      <c r="AM288" s="1">
        <v>0</v>
      </c>
      <c r="AN288" s="1">
        <v>0</v>
      </c>
      <c r="AO288" s="1">
        <f t="shared" si="34"/>
        <v>0</v>
      </c>
      <c r="AP288" s="1">
        <v>18</v>
      </c>
      <c r="AQ288" s="1">
        <v>0</v>
      </c>
      <c r="AR288" s="1">
        <v>0</v>
      </c>
      <c r="AS288" s="1">
        <f>+TDC_InfraMR[[#This Row],[B.02.1 - Parque de Coches Eléctricos Motrices]]+TDC_InfraMR[[#This Row],[B.02.2 - Parque de Coches Eléctricos Motrices Remolcados Tipo R]]+TDC_InfraMR[[#This Row],[B.02.3 - Parque de Coches Eléctricos Motrices Tipo R]]</f>
        <v>18</v>
      </c>
      <c r="AT288" s="1">
        <v>0</v>
      </c>
      <c r="AU288" s="1">
        <v>0</v>
      </c>
      <c r="AV288" s="1">
        <v>0</v>
      </c>
      <c r="AW288" s="1">
        <f>+TDC_InfraMR[[#This Row],[B.03.1 - Parque de Coches Motores Motrices Remolcados]]+TDC_InfraMR[[#This Row],[B.03.2 - Parque de Coches Motores Motrices Intermedios]]+TDC_InfraMR[[#This Row],[B.03.3 - Parque de Coches Motores Motrices Cabina]]</f>
        <v>0</v>
      </c>
      <c r="AX288" s="1">
        <v>0</v>
      </c>
      <c r="AY288" s="1">
        <v>0</v>
      </c>
      <c r="AZ288" s="1">
        <v>0</v>
      </c>
      <c r="BA288" s="1">
        <v>0</v>
      </c>
      <c r="BB288" s="1">
        <v>0</v>
      </c>
      <c r="BC288" s="1">
        <f>+TDC_InfraMR[[#This Row],[B.04.1 - Parque de Coches Remolcados Clase Unica]]+TDC_InfraMR[[#This Row],[B.04.2 - Parque de Coches Remolcados Clase Unica Furgón]]+TDC_InfraMR[[#This Row],[B.04.3 - Parque de Coches Remolcados Clase Unica Cabina]]+TDC_InfraMR[[#This Row],[B.04.4 - Parque de Coches Remolcados de Larga Distancia (Turista+Pullman)]]+TDC_InfraMR[[#This Row],[B.04.5 - Parque de Coches Remolcados para Servicios Especiales (Cartoneros)]]</f>
        <v>0</v>
      </c>
      <c r="BD288" s="1">
        <v>2</v>
      </c>
      <c r="BE288" s="1">
        <v>0</v>
      </c>
      <c r="BF288" s="16">
        <v>1435</v>
      </c>
    </row>
    <row r="289" spans="1:58">
      <c r="A289" s="1">
        <v>2016</v>
      </c>
      <c r="B289" s="1" t="s">
        <v>126</v>
      </c>
      <c r="C289" s="12">
        <v>0</v>
      </c>
      <c r="D289" s="12">
        <v>0</v>
      </c>
      <c r="E289" s="12">
        <v>0</v>
      </c>
      <c r="F289" s="12">
        <v>15.3</v>
      </c>
      <c r="G289" s="12">
        <f t="shared" si="28"/>
        <v>15.3</v>
      </c>
      <c r="H289" s="12">
        <f>+TDC_InfraMR[[#This Row],[Total Líneas de Explotación ]]</f>
        <v>15.3</v>
      </c>
      <c r="I289" s="12">
        <v>15.3</v>
      </c>
      <c r="J289" s="12">
        <v>0</v>
      </c>
      <c r="K289" s="12">
        <v>0</v>
      </c>
      <c r="L289" s="12">
        <v>30.6</v>
      </c>
      <c r="M289" s="12">
        <v>1.04</v>
      </c>
      <c r="N289" s="12">
        <f>+TDC_InfraMR[[#This Row],[A.03.1 -  Longitud de Vías de Explotación No Electrificadas Troncales y Ramales (vía principal) (km)]]+TDC_InfraMR[[#This Row],[A.04.1 -  Longitud de Vías de Explotación Electrificadas Troncales y Ramales (vía principal) (km)]]</f>
        <v>30.6</v>
      </c>
      <c r="O289" s="12">
        <f>+TDC_InfraMR[[#This Row],[Total Vías (excluido Auxiliares)]]</f>
        <v>30.6</v>
      </c>
      <c r="P289" s="1">
        <v>11</v>
      </c>
      <c r="Q289" s="1">
        <v>0</v>
      </c>
      <c r="R289" s="1">
        <v>0</v>
      </c>
      <c r="S289" s="1">
        <f t="shared" si="32"/>
        <v>11</v>
      </c>
      <c r="T289" s="1">
        <v>0</v>
      </c>
      <c r="U289" s="1">
        <v>36</v>
      </c>
      <c r="V289" s="1">
        <v>0</v>
      </c>
      <c r="W289" s="1">
        <v>0</v>
      </c>
      <c r="X289" s="1">
        <v>0</v>
      </c>
      <c r="Y289" s="1">
        <f t="shared" si="29"/>
        <v>36</v>
      </c>
      <c r="Z289" s="1">
        <v>6</v>
      </c>
      <c r="AA289" s="1">
        <v>2</v>
      </c>
      <c r="AB289" s="1">
        <f>+TDC_InfraMR[[#This Row],[Total Pasos Vehiculares a Nivel]]</f>
        <v>36</v>
      </c>
      <c r="AC289" s="1">
        <f t="shared" si="30"/>
        <v>44</v>
      </c>
      <c r="AD289" s="1">
        <v>0</v>
      </c>
      <c r="AE289" s="1">
        <v>9</v>
      </c>
      <c r="AF289" s="1">
        <v>16</v>
      </c>
      <c r="AG289" s="1">
        <f t="shared" si="31"/>
        <v>25</v>
      </c>
      <c r="AH289" s="13">
        <v>15.3</v>
      </c>
      <c r="AI289" s="13">
        <v>0</v>
      </c>
      <c r="AJ289" s="13">
        <v>0</v>
      </c>
      <c r="AK289" s="13">
        <f t="shared" si="33"/>
        <v>15.3</v>
      </c>
      <c r="AL289" s="1">
        <v>0</v>
      </c>
      <c r="AM289" s="1">
        <v>0</v>
      </c>
      <c r="AN289" s="1">
        <v>0</v>
      </c>
      <c r="AO289" s="1">
        <f t="shared" si="34"/>
        <v>0</v>
      </c>
      <c r="AP289" s="1">
        <v>18</v>
      </c>
      <c r="AQ289" s="1">
        <v>0</v>
      </c>
      <c r="AR289" s="1">
        <v>0</v>
      </c>
      <c r="AS289" s="1">
        <f>+TDC_InfraMR[[#This Row],[B.02.1 - Parque de Coches Eléctricos Motrices]]+TDC_InfraMR[[#This Row],[B.02.2 - Parque de Coches Eléctricos Motrices Remolcados Tipo R]]+TDC_InfraMR[[#This Row],[B.02.3 - Parque de Coches Eléctricos Motrices Tipo R]]</f>
        <v>18</v>
      </c>
      <c r="AT289" s="1">
        <v>0</v>
      </c>
      <c r="AU289" s="1">
        <v>0</v>
      </c>
      <c r="AV289" s="1">
        <v>0</v>
      </c>
      <c r="AW289" s="1">
        <f>+TDC_InfraMR[[#This Row],[B.03.1 - Parque de Coches Motores Motrices Remolcados]]+TDC_InfraMR[[#This Row],[B.03.2 - Parque de Coches Motores Motrices Intermedios]]+TDC_InfraMR[[#This Row],[B.03.3 - Parque de Coches Motores Motrices Cabina]]</f>
        <v>0</v>
      </c>
      <c r="AX289" s="1">
        <v>0</v>
      </c>
      <c r="AY289" s="1">
        <v>0</v>
      </c>
      <c r="AZ289" s="1">
        <v>0</v>
      </c>
      <c r="BA289" s="1">
        <v>0</v>
      </c>
      <c r="BB289" s="1">
        <v>0</v>
      </c>
      <c r="BC289" s="1">
        <f>+TDC_InfraMR[[#This Row],[B.04.1 - Parque de Coches Remolcados Clase Unica]]+TDC_InfraMR[[#This Row],[B.04.2 - Parque de Coches Remolcados Clase Unica Furgón]]+TDC_InfraMR[[#This Row],[B.04.3 - Parque de Coches Remolcados Clase Unica Cabina]]+TDC_InfraMR[[#This Row],[B.04.4 - Parque de Coches Remolcados de Larga Distancia (Turista+Pullman)]]+TDC_InfraMR[[#This Row],[B.04.5 - Parque de Coches Remolcados para Servicios Especiales (Cartoneros)]]</f>
        <v>0</v>
      </c>
      <c r="BD289" s="1">
        <v>2</v>
      </c>
      <c r="BE289" s="1">
        <v>0</v>
      </c>
      <c r="BF289" s="16">
        <v>1435</v>
      </c>
    </row>
    <row r="290" spans="1:58">
      <c r="A290" s="1">
        <v>2017</v>
      </c>
      <c r="B290" s="1" t="s">
        <v>115</v>
      </c>
      <c r="C290" s="12">
        <v>0</v>
      </c>
      <c r="D290" s="12">
        <v>0</v>
      </c>
      <c r="E290" s="12">
        <v>0</v>
      </c>
      <c r="F290" s="12">
        <v>15.3</v>
      </c>
      <c r="G290" s="12">
        <f t="shared" si="28"/>
        <v>15.3</v>
      </c>
      <c r="H290" s="12">
        <f>+TDC_InfraMR[[#This Row],[Total Líneas de Explotación ]]</f>
        <v>15.3</v>
      </c>
      <c r="I290" s="12">
        <v>15.3</v>
      </c>
      <c r="J290" s="12">
        <v>0</v>
      </c>
      <c r="K290" s="12">
        <v>0</v>
      </c>
      <c r="L290" s="12">
        <v>30.6</v>
      </c>
      <c r="M290" s="12">
        <v>1.04</v>
      </c>
      <c r="N290" s="12">
        <f>+TDC_InfraMR[[#This Row],[A.03.1 -  Longitud de Vías de Explotación No Electrificadas Troncales y Ramales (vía principal) (km)]]+TDC_InfraMR[[#This Row],[A.04.1 -  Longitud de Vías de Explotación Electrificadas Troncales y Ramales (vía principal) (km)]]</f>
        <v>30.6</v>
      </c>
      <c r="O290" s="12">
        <f>+TDC_InfraMR[[#This Row],[Total Vías (excluido Auxiliares)]]</f>
        <v>30.6</v>
      </c>
      <c r="P290" s="1">
        <v>11</v>
      </c>
      <c r="Q290" s="1">
        <v>0</v>
      </c>
      <c r="R290" s="1">
        <v>0</v>
      </c>
      <c r="S290" s="1">
        <f t="shared" si="32"/>
        <v>11</v>
      </c>
      <c r="T290" s="1">
        <v>0</v>
      </c>
      <c r="U290" s="1">
        <v>36</v>
      </c>
      <c r="V290" s="1">
        <v>0</v>
      </c>
      <c r="W290" s="1">
        <v>0</v>
      </c>
      <c r="X290" s="1">
        <v>0</v>
      </c>
      <c r="Y290" s="1">
        <f t="shared" si="29"/>
        <v>36</v>
      </c>
      <c r="Z290" s="1">
        <v>6</v>
      </c>
      <c r="AA290" s="1">
        <v>2</v>
      </c>
      <c r="AB290" s="1">
        <f>+TDC_InfraMR[[#This Row],[Total Pasos Vehiculares a Nivel]]</f>
        <v>36</v>
      </c>
      <c r="AC290" s="1">
        <f t="shared" si="30"/>
        <v>44</v>
      </c>
      <c r="AD290" s="1">
        <v>0</v>
      </c>
      <c r="AE290" s="1">
        <v>9</v>
      </c>
      <c r="AF290" s="1">
        <v>16</v>
      </c>
      <c r="AG290" s="1">
        <f t="shared" si="31"/>
        <v>25</v>
      </c>
      <c r="AH290" s="13">
        <v>15.3</v>
      </c>
      <c r="AI290" s="13">
        <v>0</v>
      </c>
      <c r="AJ290" s="13">
        <v>0</v>
      </c>
      <c r="AK290" s="13">
        <f t="shared" si="33"/>
        <v>15.3</v>
      </c>
      <c r="AL290" s="1">
        <v>0</v>
      </c>
      <c r="AM290" s="1">
        <v>0</v>
      </c>
      <c r="AN290" s="1">
        <v>0</v>
      </c>
      <c r="AO290" s="1">
        <f t="shared" si="34"/>
        <v>0</v>
      </c>
      <c r="AP290" s="1">
        <v>18</v>
      </c>
      <c r="AQ290" s="1">
        <v>0</v>
      </c>
      <c r="AR290" s="1">
        <v>0</v>
      </c>
      <c r="AS290" s="1">
        <f>+TDC_InfraMR[[#This Row],[B.02.1 - Parque de Coches Eléctricos Motrices]]+TDC_InfraMR[[#This Row],[B.02.2 - Parque de Coches Eléctricos Motrices Remolcados Tipo R]]+TDC_InfraMR[[#This Row],[B.02.3 - Parque de Coches Eléctricos Motrices Tipo R]]</f>
        <v>18</v>
      </c>
      <c r="AT290" s="1">
        <v>0</v>
      </c>
      <c r="AU290" s="1">
        <v>0</v>
      </c>
      <c r="AV290" s="1">
        <v>0</v>
      </c>
      <c r="AW290" s="1">
        <f>+TDC_InfraMR[[#This Row],[B.03.1 - Parque de Coches Motores Motrices Remolcados]]+TDC_InfraMR[[#This Row],[B.03.2 - Parque de Coches Motores Motrices Intermedios]]+TDC_InfraMR[[#This Row],[B.03.3 - Parque de Coches Motores Motrices Cabina]]</f>
        <v>0</v>
      </c>
      <c r="AX290" s="1">
        <v>0</v>
      </c>
      <c r="AY290" s="1">
        <v>0</v>
      </c>
      <c r="AZ290" s="1">
        <v>0</v>
      </c>
      <c r="BA290" s="1">
        <v>0</v>
      </c>
      <c r="BB290" s="1">
        <v>0</v>
      </c>
      <c r="BC290" s="1">
        <f>+TDC_InfraMR[[#This Row],[B.04.1 - Parque de Coches Remolcados Clase Unica]]+TDC_InfraMR[[#This Row],[B.04.2 - Parque de Coches Remolcados Clase Unica Furgón]]+TDC_InfraMR[[#This Row],[B.04.3 - Parque de Coches Remolcados Clase Unica Cabina]]+TDC_InfraMR[[#This Row],[B.04.4 - Parque de Coches Remolcados de Larga Distancia (Turista+Pullman)]]+TDC_InfraMR[[#This Row],[B.04.5 - Parque de Coches Remolcados para Servicios Especiales (Cartoneros)]]</f>
        <v>0</v>
      </c>
      <c r="BD290" s="1">
        <v>2</v>
      </c>
      <c r="BE290" s="1">
        <v>0</v>
      </c>
      <c r="BF290" s="16">
        <v>1435</v>
      </c>
    </row>
    <row r="291" spans="1:58">
      <c r="A291" s="1">
        <v>2017</v>
      </c>
      <c r="B291" s="1" t="s">
        <v>116</v>
      </c>
      <c r="C291" s="12">
        <v>0</v>
      </c>
      <c r="D291" s="12">
        <v>0</v>
      </c>
      <c r="E291" s="12">
        <v>0</v>
      </c>
      <c r="F291" s="12">
        <v>15.3</v>
      </c>
      <c r="G291" s="12">
        <f t="shared" si="28"/>
        <v>15.3</v>
      </c>
      <c r="H291" s="12">
        <f>+TDC_InfraMR[[#This Row],[Total Líneas de Explotación ]]</f>
        <v>15.3</v>
      </c>
      <c r="I291" s="12">
        <v>15.3</v>
      </c>
      <c r="J291" s="12">
        <v>0</v>
      </c>
      <c r="K291" s="12">
        <v>0</v>
      </c>
      <c r="L291" s="12">
        <v>30.6</v>
      </c>
      <c r="M291" s="12">
        <v>1.04</v>
      </c>
      <c r="N291" s="12">
        <f>+TDC_InfraMR[[#This Row],[A.03.1 -  Longitud de Vías de Explotación No Electrificadas Troncales y Ramales (vía principal) (km)]]+TDC_InfraMR[[#This Row],[A.04.1 -  Longitud de Vías de Explotación Electrificadas Troncales y Ramales (vía principal) (km)]]</f>
        <v>30.6</v>
      </c>
      <c r="O291" s="12">
        <f>+TDC_InfraMR[[#This Row],[Total Vías (excluido Auxiliares)]]</f>
        <v>30.6</v>
      </c>
      <c r="P291" s="1">
        <v>11</v>
      </c>
      <c r="Q291" s="1">
        <v>0</v>
      </c>
      <c r="R291" s="1">
        <v>0</v>
      </c>
      <c r="S291" s="1">
        <f t="shared" si="32"/>
        <v>11</v>
      </c>
      <c r="T291" s="1">
        <v>0</v>
      </c>
      <c r="U291" s="1">
        <v>36</v>
      </c>
      <c r="V291" s="1">
        <v>0</v>
      </c>
      <c r="W291" s="1">
        <v>0</v>
      </c>
      <c r="X291" s="1">
        <v>0</v>
      </c>
      <c r="Y291" s="1">
        <f t="shared" si="29"/>
        <v>36</v>
      </c>
      <c r="Z291" s="1">
        <v>6</v>
      </c>
      <c r="AA291" s="1">
        <v>2</v>
      </c>
      <c r="AB291" s="1">
        <f>+TDC_InfraMR[[#This Row],[Total Pasos Vehiculares a Nivel]]</f>
        <v>36</v>
      </c>
      <c r="AC291" s="1">
        <f t="shared" si="30"/>
        <v>44</v>
      </c>
      <c r="AD291" s="1">
        <v>0</v>
      </c>
      <c r="AE291" s="1">
        <v>9</v>
      </c>
      <c r="AF291" s="1">
        <v>16</v>
      </c>
      <c r="AG291" s="1">
        <f t="shared" si="31"/>
        <v>25</v>
      </c>
      <c r="AH291" s="13">
        <v>15.3</v>
      </c>
      <c r="AI291" s="13">
        <v>0</v>
      </c>
      <c r="AJ291" s="13">
        <v>0</v>
      </c>
      <c r="AK291" s="13">
        <f t="shared" si="33"/>
        <v>15.3</v>
      </c>
      <c r="AL291" s="1">
        <v>0</v>
      </c>
      <c r="AM291" s="1">
        <v>0</v>
      </c>
      <c r="AN291" s="1">
        <v>0</v>
      </c>
      <c r="AO291" s="1">
        <f t="shared" si="34"/>
        <v>0</v>
      </c>
      <c r="AP291" s="1">
        <v>18</v>
      </c>
      <c r="AQ291" s="1">
        <v>0</v>
      </c>
      <c r="AR291" s="1">
        <v>0</v>
      </c>
      <c r="AS291" s="1">
        <f>+TDC_InfraMR[[#This Row],[B.02.1 - Parque de Coches Eléctricos Motrices]]+TDC_InfraMR[[#This Row],[B.02.2 - Parque de Coches Eléctricos Motrices Remolcados Tipo R]]+TDC_InfraMR[[#This Row],[B.02.3 - Parque de Coches Eléctricos Motrices Tipo R]]</f>
        <v>18</v>
      </c>
      <c r="AT291" s="1">
        <v>0</v>
      </c>
      <c r="AU291" s="1">
        <v>0</v>
      </c>
      <c r="AV291" s="1">
        <v>0</v>
      </c>
      <c r="AW291" s="1">
        <f>+TDC_InfraMR[[#This Row],[B.03.1 - Parque de Coches Motores Motrices Remolcados]]+TDC_InfraMR[[#This Row],[B.03.2 - Parque de Coches Motores Motrices Intermedios]]+TDC_InfraMR[[#This Row],[B.03.3 - Parque de Coches Motores Motrices Cabina]]</f>
        <v>0</v>
      </c>
      <c r="AX291" s="1">
        <v>0</v>
      </c>
      <c r="AY291" s="1">
        <v>0</v>
      </c>
      <c r="AZ291" s="1">
        <v>0</v>
      </c>
      <c r="BA291" s="1">
        <v>0</v>
      </c>
      <c r="BB291" s="1">
        <v>0</v>
      </c>
      <c r="BC291" s="1">
        <f>+TDC_InfraMR[[#This Row],[B.04.1 - Parque de Coches Remolcados Clase Unica]]+TDC_InfraMR[[#This Row],[B.04.2 - Parque de Coches Remolcados Clase Unica Furgón]]+TDC_InfraMR[[#This Row],[B.04.3 - Parque de Coches Remolcados Clase Unica Cabina]]+TDC_InfraMR[[#This Row],[B.04.4 - Parque de Coches Remolcados de Larga Distancia (Turista+Pullman)]]+TDC_InfraMR[[#This Row],[B.04.5 - Parque de Coches Remolcados para Servicios Especiales (Cartoneros)]]</f>
        <v>0</v>
      </c>
      <c r="BD291" s="1">
        <v>2</v>
      </c>
      <c r="BE291" s="1">
        <v>0</v>
      </c>
      <c r="BF291" s="16">
        <v>1435</v>
      </c>
    </row>
    <row r="292" spans="1:58">
      <c r="A292" s="1">
        <v>2017</v>
      </c>
      <c r="B292" s="1" t="s">
        <v>117</v>
      </c>
      <c r="C292" s="12">
        <v>0</v>
      </c>
      <c r="D292" s="12">
        <v>0</v>
      </c>
      <c r="E292" s="12">
        <v>0</v>
      </c>
      <c r="F292" s="12">
        <v>15.3</v>
      </c>
      <c r="G292" s="12">
        <f t="shared" si="28"/>
        <v>15.3</v>
      </c>
      <c r="H292" s="12">
        <f>+TDC_InfraMR[[#This Row],[Total Líneas de Explotación ]]</f>
        <v>15.3</v>
      </c>
      <c r="I292" s="12">
        <v>15.3</v>
      </c>
      <c r="J292" s="12">
        <v>0</v>
      </c>
      <c r="K292" s="12">
        <v>0</v>
      </c>
      <c r="L292" s="12">
        <v>30.6</v>
      </c>
      <c r="M292" s="12">
        <v>1.04</v>
      </c>
      <c r="N292" s="12">
        <f>+TDC_InfraMR[[#This Row],[A.03.1 -  Longitud de Vías de Explotación No Electrificadas Troncales y Ramales (vía principal) (km)]]+TDC_InfraMR[[#This Row],[A.04.1 -  Longitud de Vías de Explotación Electrificadas Troncales y Ramales (vía principal) (km)]]</f>
        <v>30.6</v>
      </c>
      <c r="O292" s="12">
        <f>+TDC_InfraMR[[#This Row],[Total Vías (excluido Auxiliares)]]</f>
        <v>30.6</v>
      </c>
      <c r="P292" s="1">
        <v>11</v>
      </c>
      <c r="Q292" s="1">
        <v>0</v>
      </c>
      <c r="R292" s="1">
        <v>0</v>
      </c>
      <c r="S292" s="1">
        <f t="shared" si="32"/>
        <v>11</v>
      </c>
      <c r="T292" s="1">
        <v>0</v>
      </c>
      <c r="U292" s="1">
        <v>36</v>
      </c>
      <c r="V292" s="1">
        <v>0</v>
      </c>
      <c r="W292" s="1">
        <v>0</v>
      </c>
      <c r="X292" s="1">
        <v>0</v>
      </c>
      <c r="Y292" s="1">
        <f t="shared" si="29"/>
        <v>36</v>
      </c>
      <c r="Z292" s="1">
        <v>6</v>
      </c>
      <c r="AA292" s="1">
        <v>2</v>
      </c>
      <c r="AB292" s="1">
        <f>+TDC_InfraMR[[#This Row],[Total Pasos Vehiculares a Nivel]]</f>
        <v>36</v>
      </c>
      <c r="AC292" s="1">
        <f t="shared" si="30"/>
        <v>44</v>
      </c>
      <c r="AD292" s="1">
        <v>0</v>
      </c>
      <c r="AE292" s="1">
        <v>9</v>
      </c>
      <c r="AF292" s="1">
        <v>16</v>
      </c>
      <c r="AG292" s="1">
        <f t="shared" si="31"/>
        <v>25</v>
      </c>
      <c r="AH292" s="13">
        <v>15.3</v>
      </c>
      <c r="AI292" s="13">
        <v>0</v>
      </c>
      <c r="AJ292" s="13">
        <v>0</v>
      </c>
      <c r="AK292" s="13">
        <f t="shared" si="33"/>
        <v>15.3</v>
      </c>
      <c r="AL292" s="1">
        <v>0</v>
      </c>
      <c r="AM292" s="1">
        <v>0</v>
      </c>
      <c r="AN292" s="1">
        <v>0</v>
      </c>
      <c r="AO292" s="1">
        <f t="shared" si="34"/>
        <v>0</v>
      </c>
      <c r="AP292" s="1">
        <v>18</v>
      </c>
      <c r="AQ292" s="1">
        <v>0</v>
      </c>
      <c r="AR292" s="1">
        <v>0</v>
      </c>
      <c r="AS292" s="1">
        <f>+TDC_InfraMR[[#This Row],[B.02.1 - Parque de Coches Eléctricos Motrices]]+TDC_InfraMR[[#This Row],[B.02.2 - Parque de Coches Eléctricos Motrices Remolcados Tipo R]]+TDC_InfraMR[[#This Row],[B.02.3 - Parque de Coches Eléctricos Motrices Tipo R]]</f>
        <v>18</v>
      </c>
      <c r="AT292" s="1">
        <v>0</v>
      </c>
      <c r="AU292" s="1">
        <v>0</v>
      </c>
      <c r="AV292" s="1">
        <v>0</v>
      </c>
      <c r="AW292" s="1">
        <f>+TDC_InfraMR[[#This Row],[B.03.1 - Parque de Coches Motores Motrices Remolcados]]+TDC_InfraMR[[#This Row],[B.03.2 - Parque de Coches Motores Motrices Intermedios]]+TDC_InfraMR[[#This Row],[B.03.3 - Parque de Coches Motores Motrices Cabina]]</f>
        <v>0</v>
      </c>
      <c r="AX292" s="1">
        <v>0</v>
      </c>
      <c r="AY292" s="1">
        <v>0</v>
      </c>
      <c r="AZ292" s="1">
        <v>0</v>
      </c>
      <c r="BA292" s="1">
        <v>0</v>
      </c>
      <c r="BB292" s="1">
        <v>0</v>
      </c>
      <c r="BC292" s="1">
        <f>+TDC_InfraMR[[#This Row],[B.04.1 - Parque de Coches Remolcados Clase Unica]]+TDC_InfraMR[[#This Row],[B.04.2 - Parque de Coches Remolcados Clase Unica Furgón]]+TDC_InfraMR[[#This Row],[B.04.3 - Parque de Coches Remolcados Clase Unica Cabina]]+TDC_InfraMR[[#This Row],[B.04.4 - Parque de Coches Remolcados de Larga Distancia (Turista+Pullman)]]+TDC_InfraMR[[#This Row],[B.04.5 - Parque de Coches Remolcados para Servicios Especiales (Cartoneros)]]</f>
        <v>0</v>
      </c>
      <c r="BD292" s="1">
        <v>2</v>
      </c>
      <c r="BE292" s="1">
        <v>0</v>
      </c>
      <c r="BF292" s="16">
        <v>1435</v>
      </c>
    </row>
    <row r="293" spans="1:58">
      <c r="A293" s="1">
        <v>2017</v>
      </c>
      <c r="B293" s="1" t="s">
        <v>118</v>
      </c>
      <c r="C293" s="12">
        <v>0</v>
      </c>
      <c r="D293" s="12">
        <v>0</v>
      </c>
      <c r="E293" s="12">
        <v>0</v>
      </c>
      <c r="F293" s="12">
        <v>15.3</v>
      </c>
      <c r="G293" s="12">
        <f t="shared" si="28"/>
        <v>15.3</v>
      </c>
      <c r="H293" s="12">
        <f>+TDC_InfraMR[[#This Row],[Total Líneas de Explotación ]]</f>
        <v>15.3</v>
      </c>
      <c r="I293" s="12">
        <v>15.3</v>
      </c>
      <c r="J293" s="12">
        <v>0</v>
      </c>
      <c r="K293" s="12">
        <v>0</v>
      </c>
      <c r="L293" s="12">
        <v>30.6</v>
      </c>
      <c r="M293" s="12">
        <v>1.04</v>
      </c>
      <c r="N293" s="12">
        <f>+TDC_InfraMR[[#This Row],[A.03.1 -  Longitud de Vías de Explotación No Electrificadas Troncales y Ramales (vía principal) (km)]]+TDC_InfraMR[[#This Row],[A.04.1 -  Longitud de Vías de Explotación Electrificadas Troncales y Ramales (vía principal) (km)]]</f>
        <v>30.6</v>
      </c>
      <c r="O293" s="12">
        <f>+TDC_InfraMR[[#This Row],[Total Vías (excluido Auxiliares)]]</f>
        <v>30.6</v>
      </c>
      <c r="P293" s="1">
        <v>11</v>
      </c>
      <c r="Q293" s="1">
        <v>0</v>
      </c>
      <c r="R293" s="1">
        <v>0</v>
      </c>
      <c r="S293" s="1">
        <f t="shared" si="32"/>
        <v>11</v>
      </c>
      <c r="T293" s="1">
        <v>0</v>
      </c>
      <c r="U293" s="1">
        <v>36</v>
      </c>
      <c r="V293" s="1">
        <v>0</v>
      </c>
      <c r="W293" s="1">
        <v>0</v>
      </c>
      <c r="X293" s="1">
        <v>0</v>
      </c>
      <c r="Y293" s="1">
        <f t="shared" si="29"/>
        <v>36</v>
      </c>
      <c r="Z293" s="1">
        <v>6</v>
      </c>
      <c r="AA293" s="1">
        <v>2</v>
      </c>
      <c r="AB293" s="1">
        <f>+TDC_InfraMR[[#This Row],[Total Pasos Vehiculares a Nivel]]</f>
        <v>36</v>
      </c>
      <c r="AC293" s="1">
        <f t="shared" si="30"/>
        <v>44</v>
      </c>
      <c r="AD293" s="1">
        <v>0</v>
      </c>
      <c r="AE293" s="1">
        <v>9</v>
      </c>
      <c r="AF293" s="1">
        <v>16</v>
      </c>
      <c r="AG293" s="1">
        <f t="shared" si="31"/>
        <v>25</v>
      </c>
      <c r="AH293" s="13">
        <v>15.3</v>
      </c>
      <c r="AI293" s="13">
        <v>0</v>
      </c>
      <c r="AJ293" s="13">
        <v>0</v>
      </c>
      <c r="AK293" s="13">
        <f t="shared" si="33"/>
        <v>15.3</v>
      </c>
      <c r="AL293" s="1">
        <v>0</v>
      </c>
      <c r="AM293" s="1">
        <v>0</v>
      </c>
      <c r="AN293" s="1">
        <v>0</v>
      </c>
      <c r="AO293" s="1">
        <f t="shared" si="34"/>
        <v>0</v>
      </c>
      <c r="AP293" s="1">
        <v>18</v>
      </c>
      <c r="AQ293" s="1">
        <v>0</v>
      </c>
      <c r="AR293" s="1">
        <v>0</v>
      </c>
      <c r="AS293" s="1">
        <f>+TDC_InfraMR[[#This Row],[B.02.1 - Parque de Coches Eléctricos Motrices]]+TDC_InfraMR[[#This Row],[B.02.2 - Parque de Coches Eléctricos Motrices Remolcados Tipo R]]+TDC_InfraMR[[#This Row],[B.02.3 - Parque de Coches Eléctricos Motrices Tipo R]]</f>
        <v>18</v>
      </c>
      <c r="AT293" s="1">
        <v>0</v>
      </c>
      <c r="AU293" s="1">
        <v>0</v>
      </c>
      <c r="AV293" s="1">
        <v>0</v>
      </c>
      <c r="AW293" s="1">
        <f>+TDC_InfraMR[[#This Row],[B.03.1 - Parque de Coches Motores Motrices Remolcados]]+TDC_InfraMR[[#This Row],[B.03.2 - Parque de Coches Motores Motrices Intermedios]]+TDC_InfraMR[[#This Row],[B.03.3 - Parque de Coches Motores Motrices Cabina]]</f>
        <v>0</v>
      </c>
      <c r="AX293" s="1">
        <v>0</v>
      </c>
      <c r="AY293" s="1">
        <v>0</v>
      </c>
      <c r="AZ293" s="1">
        <v>0</v>
      </c>
      <c r="BA293" s="1">
        <v>0</v>
      </c>
      <c r="BB293" s="1">
        <v>0</v>
      </c>
      <c r="BC293" s="1">
        <f>+TDC_InfraMR[[#This Row],[B.04.1 - Parque de Coches Remolcados Clase Unica]]+TDC_InfraMR[[#This Row],[B.04.2 - Parque de Coches Remolcados Clase Unica Furgón]]+TDC_InfraMR[[#This Row],[B.04.3 - Parque de Coches Remolcados Clase Unica Cabina]]+TDC_InfraMR[[#This Row],[B.04.4 - Parque de Coches Remolcados de Larga Distancia (Turista+Pullman)]]+TDC_InfraMR[[#This Row],[B.04.5 - Parque de Coches Remolcados para Servicios Especiales (Cartoneros)]]</f>
        <v>0</v>
      </c>
      <c r="BD293" s="1">
        <v>2</v>
      </c>
      <c r="BE293" s="1">
        <v>0</v>
      </c>
      <c r="BF293" s="16">
        <v>1435</v>
      </c>
    </row>
    <row r="294" spans="1:58">
      <c r="A294" s="1">
        <v>2017</v>
      </c>
      <c r="B294" s="1" t="s">
        <v>119</v>
      </c>
      <c r="C294" s="12">
        <v>0</v>
      </c>
      <c r="D294" s="12">
        <v>0</v>
      </c>
      <c r="E294" s="12">
        <v>0</v>
      </c>
      <c r="F294" s="12">
        <v>15.3</v>
      </c>
      <c r="G294" s="12">
        <f t="shared" si="28"/>
        <v>15.3</v>
      </c>
      <c r="H294" s="12">
        <f>+TDC_InfraMR[[#This Row],[Total Líneas de Explotación ]]</f>
        <v>15.3</v>
      </c>
      <c r="I294" s="12">
        <v>15.3</v>
      </c>
      <c r="J294" s="12">
        <v>0</v>
      </c>
      <c r="K294" s="12">
        <v>0</v>
      </c>
      <c r="L294" s="12">
        <v>30.6</v>
      </c>
      <c r="M294" s="12">
        <v>1.04</v>
      </c>
      <c r="N294" s="12">
        <f>+TDC_InfraMR[[#This Row],[A.03.1 -  Longitud de Vías de Explotación No Electrificadas Troncales y Ramales (vía principal) (km)]]+TDC_InfraMR[[#This Row],[A.04.1 -  Longitud de Vías de Explotación Electrificadas Troncales y Ramales (vía principal) (km)]]</f>
        <v>30.6</v>
      </c>
      <c r="O294" s="12">
        <f>+TDC_InfraMR[[#This Row],[Total Vías (excluido Auxiliares)]]</f>
        <v>30.6</v>
      </c>
      <c r="P294" s="1">
        <v>11</v>
      </c>
      <c r="Q294" s="1">
        <v>0</v>
      </c>
      <c r="R294" s="1">
        <v>0</v>
      </c>
      <c r="S294" s="1">
        <f t="shared" si="32"/>
        <v>11</v>
      </c>
      <c r="T294" s="1">
        <v>0</v>
      </c>
      <c r="U294" s="1">
        <v>36</v>
      </c>
      <c r="V294" s="1">
        <v>0</v>
      </c>
      <c r="W294" s="1">
        <v>0</v>
      </c>
      <c r="X294" s="1">
        <v>0</v>
      </c>
      <c r="Y294" s="1">
        <f t="shared" si="29"/>
        <v>36</v>
      </c>
      <c r="Z294" s="1">
        <v>6</v>
      </c>
      <c r="AA294" s="1">
        <v>2</v>
      </c>
      <c r="AB294" s="1">
        <f>+TDC_InfraMR[[#This Row],[Total Pasos Vehiculares a Nivel]]</f>
        <v>36</v>
      </c>
      <c r="AC294" s="1">
        <f t="shared" si="30"/>
        <v>44</v>
      </c>
      <c r="AD294" s="1">
        <v>0</v>
      </c>
      <c r="AE294" s="1">
        <v>9</v>
      </c>
      <c r="AF294" s="1">
        <v>16</v>
      </c>
      <c r="AG294" s="1">
        <f t="shared" si="31"/>
        <v>25</v>
      </c>
      <c r="AH294" s="13">
        <v>15.3</v>
      </c>
      <c r="AI294" s="13">
        <v>0</v>
      </c>
      <c r="AJ294" s="13">
        <v>0</v>
      </c>
      <c r="AK294" s="13">
        <f t="shared" si="33"/>
        <v>15.3</v>
      </c>
      <c r="AL294" s="1">
        <v>0</v>
      </c>
      <c r="AM294" s="1">
        <v>0</v>
      </c>
      <c r="AN294" s="1">
        <v>0</v>
      </c>
      <c r="AO294" s="1">
        <f t="shared" si="34"/>
        <v>0</v>
      </c>
      <c r="AP294" s="1">
        <v>18</v>
      </c>
      <c r="AQ294" s="1">
        <v>0</v>
      </c>
      <c r="AR294" s="1">
        <v>0</v>
      </c>
      <c r="AS294" s="1">
        <f>+TDC_InfraMR[[#This Row],[B.02.1 - Parque de Coches Eléctricos Motrices]]+TDC_InfraMR[[#This Row],[B.02.2 - Parque de Coches Eléctricos Motrices Remolcados Tipo R]]+TDC_InfraMR[[#This Row],[B.02.3 - Parque de Coches Eléctricos Motrices Tipo R]]</f>
        <v>18</v>
      </c>
      <c r="AT294" s="1">
        <v>0</v>
      </c>
      <c r="AU294" s="1">
        <v>0</v>
      </c>
      <c r="AV294" s="1">
        <v>0</v>
      </c>
      <c r="AW294" s="1">
        <f>+TDC_InfraMR[[#This Row],[B.03.1 - Parque de Coches Motores Motrices Remolcados]]+TDC_InfraMR[[#This Row],[B.03.2 - Parque de Coches Motores Motrices Intermedios]]+TDC_InfraMR[[#This Row],[B.03.3 - Parque de Coches Motores Motrices Cabina]]</f>
        <v>0</v>
      </c>
      <c r="AX294" s="1">
        <v>0</v>
      </c>
      <c r="AY294" s="1">
        <v>0</v>
      </c>
      <c r="AZ294" s="1">
        <v>0</v>
      </c>
      <c r="BA294" s="1">
        <v>0</v>
      </c>
      <c r="BB294" s="1">
        <v>0</v>
      </c>
      <c r="BC294" s="1">
        <f>+TDC_InfraMR[[#This Row],[B.04.1 - Parque de Coches Remolcados Clase Unica]]+TDC_InfraMR[[#This Row],[B.04.2 - Parque de Coches Remolcados Clase Unica Furgón]]+TDC_InfraMR[[#This Row],[B.04.3 - Parque de Coches Remolcados Clase Unica Cabina]]+TDC_InfraMR[[#This Row],[B.04.4 - Parque de Coches Remolcados de Larga Distancia (Turista+Pullman)]]+TDC_InfraMR[[#This Row],[B.04.5 - Parque de Coches Remolcados para Servicios Especiales (Cartoneros)]]</f>
        <v>0</v>
      </c>
      <c r="BD294" s="1">
        <v>2</v>
      </c>
      <c r="BE294" s="1">
        <v>0</v>
      </c>
      <c r="BF294" s="16">
        <v>1435</v>
      </c>
    </row>
    <row r="295" spans="1:58">
      <c r="A295" s="1">
        <v>2017</v>
      </c>
      <c r="B295" s="1" t="s">
        <v>120</v>
      </c>
      <c r="C295" s="12">
        <v>0</v>
      </c>
      <c r="D295" s="12">
        <v>0</v>
      </c>
      <c r="E295" s="12">
        <v>0</v>
      </c>
      <c r="F295" s="12">
        <v>15.3</v>
      </c>
      <c r="G295" s="12">
        <f t="shared" si="28"/>
        <v>15.3</v>
      </c>
      <c r="H295" s="12">
        <f>+TDC_InfraMR[[#This Row],[Total Líneas de Explotación ]]</f>
        <v>15.3</v>
      </c>
      <c r="I295" s="12">
        <v>15.3</v>
      </c>
      <c r="J295" s="12">
        <v>0</v>
      </c>
      <c r="K295" s="12">
        <v>0</v>
      </c>
      <c r="L295" s="12">
        <v>30.6</v>
      </c>
      <c r="M295" s="12">
        <v>1.04</v>
      </c>
      <c r="N295" s="12">
        <f>+TDC_InfraMR[[#This Row],[A.03.1 -  Longitud de Vías de Explotación No Electrificadas Troncales y Ramales (vía principal) (km)]]+TDC_InfraMR[[#This Row],[A.04.1 -  Longitud de Vías de Explotación Electrificadas Troncales y Ramales (vía principal) (km)]]</f>
        <v>30.6</v>
      </c>
      <c r="O295" s="12">
        <f>+TDC_InfraMR[[#This Row],[Total Vías (excluido Auxiliares)]]</f>
        <v>30.6</v>
      </c>
      <c r="P295" s="1">
        <v>11</v>
      </c>
      <c r="Q295" s="1">
        <v>0</v>
      </c>
      <c r="R295" s="1">
        <v>0</v>
      </c>
      <c r="S295" s="1">
        <f t="shared" si="32"/>
        <v>11</v>
      </c>
      <c r="T295" s="1">
        <v>0</v>
      </c>
      <c r="U295" s="1">
        <v>36</v>
      </c>
      <c r="V295" s="1">
        <v>0</v>
      </c>
      <c r="W295" s="1">
        <v>0</v>
      </c>
      <c r="X295" s="1">
        <v>0</v>
      </c>
      <c r="Y295" s="1">
        <f t="shared" si="29"/>
        <v>36</v>
      </c>
      <c r="Z295" s="1">
        <v>6</v>
      </c>
      <c r="AA295" s="1">
        <v>2</v>
      </c>
      <c r="AB295" s="1">
        <f>+TDC_InfraMR[[#This Row],[Total Pasos Vehiculares a Nivel]]</f>
        <v>36</v>
      </c>
      <c r="AC295" s="1">
        <f t="shared" si="30"/>
        <v>44</v>
      </c>
      <c r="AD295" s="1">
        <v>0</v>
      </c>
      <c r="AE295" s="1">
        <v>9</v>
      </c>
      <c r="AF295" s="1">
        <v>16</v>
      </c>
      <c r="AG295" s="1">
        <f t="shared" si="31"/>
        <v>25</v>
      </c>
      <c r="AH295" s="13">
        <v>15.3</v>
      </c>
      <c r="AI295" s="13">
        <v>0</v>
      </c>
      <c r="AJ295" s="13">
        <v>0</v>
      </c>
      <c r="AK295" s="13">
        <f t="shared" si="33"/>
        <v>15.3</v>
      </c>
      <c r="AL295" s="1">
        <v>0</v>
      </c>
      <c r="AM295" s="1">
        <v>0</v>
      </c>
      <c r="AN295" s="1">
        <v>0</v>
      </c>
      <c r="AO295" s="1">
        <f t="shared" si="34"/>
        <v>0</v>
      </c>
      <c r="AP295" s="1">
        <v>18</v>
      </c>
      <c r="AQ295" s="1">
        <v>0</v>
      </c>
      <c r="AR295" s="1">
        <v>0</v>
      </c>
      <c r="AS295" s="1">
        <f>+TDC_InfraMR[[#This Row],[B.02.1 - Parque de Coches Eléctricos Motrices]]+TDC_InfraMR[[#This Row],[B.02.2 - Parque de Coches Eléctricos Motrices Remolcados Tipo R]]+TDC_InfraMR[[#This Row],[B.02.3 - Parque de Coches Eléctricos Motrices Tipo R]]</f>
        <v>18</v>
      </c>
      <c r="AT295" s="1">
        <v>0</v>
      </c>
      <c r="AU295" s="1">
        <v>0</v>
      </c>
      <c r="AV295" s="1">
        <v>0</v>
      </c>
      <c r="AW295" s="1">
        <f>+TDC_InfraMR[[#This Row],[B.03.1 - Parque de Coches Motores Motrices Remolcados]]+TDC_InfraMR[[#This Row],[B.03.2 - Parque de Coches Motores Motrices Intermedios]]+TDC_InfraMR[[#This Row],[B.03.3 - Parque de Coches Motores Motrices Cabina]]</f>
        <v>0</v>
      </c>
      <c r="AX295" s="1">
        <v>0</v>
      </c>
      <c r="AY295" s="1">
        <v>0</v>
      </c>
      <c r="AZ295" s="1">
        <v>0</v>
      </c>
      <c r="BA295" s="1">
        <v>0</v>
      </c>
      <c r="BB295" s="1">
        <v>0</v>
      </c>
      <c r="BC295" s="1">
        <f>+TDC_InfraMR[[#This Row],[B.04.1 - Parque de Coches Remolcados Clase Unica]]+TDC_InfraMR[[#This Row],[B.04.2 - Parque de Coches Remolcados Clase Unica Furgón]]+TDC_InfraMR[[#This Row],[B.04.3 - Parque de Coches Remolcados Clase Unica Cabina]]+TDC_InfraMR[[#This Row],[B.04.4 - Parque de Coches Remolcados de Larga Distancia (Turista+Pullman)]]+TDC_InfraMR[[#This Row],[B.04.5 - Parque de Coches Remolcados para Servicios Especiales (Cartoneros)]]</f>
        <v>0</v>
      </c>
      <c r="BD295" s="1">
        <v>2</v>
      </c>
      <c r="BE295" s="1">
        <v>0</v>
      </c>
      <c r="BF295" s="16">
        <v>1435</v>
      </c>
    </row>
    <row r="296" spans="1:58">
      <c r="A296" s="1">
        <v>2017</v>
      </c>
      <c r="B296" s="1" t="s">
        <v>121</v>
      </c>
      <c r="C296" s="12">
        <v>0</v>
      </c>
      <c r="D296" s="12">
        <v>0</v>
      </c>
      <c r="E296" s="12">
        <v>0</v>
      </c>
      <c r="F296" s="12">
        <v>15.3</v>
      </c>
      <c r="G296" s="12">
        <f t="shared" si="28"/>
        <v>15.3</v>
      </c>
      <c r="H296" s="12">
        <f>+TDC_InfraMR[[#This Row],[Total Líneas de Explotación ]]</f>
        <v>15.3</v>
      </c>
      <c r="I296" s="12">
        <v>15.3</v>
      </c>
      <c r="J296" s="12">
        <v>0</v>
      </c>
      <c r="K296" s="12">
        <v>0</v>
      </c>
      <c r="L296" s="12">
        <v>30.6</v>
      </c>
      <c r="M296" s="12">
        <v>1.04</v>
      </c>
      <c r="N296" s="12">
        <f>+TDC_InfraMR[[#This Row],[A.03.1 -  Longitud de Vías de Explotación No Electrificadas Troncales y Ramales (vía principal) (km)]]+TDC_InfraMR[[#This Row],[A.04.1 -  Longitud de Vías de Explotación Electrificadas Troncales y Ramales (vía principal) (km)]]</f>
        <v>30.6</v>
      </c>
      <c r="O296" s="12">
        <f>+TDC_InfraMR[[#This Row],[Total Vías (excluido Auxiliares)]]</f>
        <v>30.6</v>
      </c>
      <c r="P296" s="1">
        <v>11</v>
      </c>
      <c r="Q296" s="1">
        <v>0</v>
      </c>
      <c r="R296" s="1">
        <v>0</v>
      </c>
      <c r="S296" s="1">
        <f t="shared" si="32"/>
        <v>11</v>
      </c>
      <c r="T296" s="1">
        <v>0</v>
      </c>
      <c r="U296" s="1">
        <v>36</v>
      </c>
      <c r="V296" s="1">
        <v>0</v>
      </c>
      <c r="W296" s="1">
        <v>0</v>
      </c>
      <c r="X296" s="1">
        <v>0</v>
      </c>
      <c r="Y296" s="1">
        <f t="shared" si="29"/>
        <v>36</v>
      </c>
      <c r="Z296" s="1">
        <v>6</v>
      </c>
      <c r="AA296" s="1">
        <v>2</v>
      </c>
      <c r="AB296" s="1">
        <f>+TDC_InfraMR[[#This Row],[Total Pasos Vehiculares a Nivel]]</f>
        <v>36</v>
      </c>
      <c r="AC296" s="1">
        <f t="shared" si="30"/>
        <v>44</v>
      </c>
      <c r="AD296" s="1">
        <v>0</v>
      </c>
      <c r="AE296" s="1">
        <v>9</v>
      </c>
      <c r="AF296" s="1">
        <v>16</v>
      </c>
      <c r="AG296" s="1">
        <f t="shared" si="31"/>
        <v>25</v>
      </c>
      <c r="AH296" s="13">
        <v>15.3</v>
      </c>
      <c r="AI296" s="13">
        <v>0</v>
      </c>
      <c r="AJ296" s="13">
        <v>0</v>
      </c>
      <c r="AK296" s="13">
        <f t="shared" si="33"/>
        <v>15.3</v>
      </c>
      <c r="AL296" s="1">
        <v>0</v>
      </c>
      <c r="AM296" s="1">
        <v>0</v>
      </c>
      <c r="AN296" s="1">
        <v>0</v>
      </c>
      <c r="AO296" s="1">
        <f t="shared" si="34"/>
        <v>0</v>
      </c>
      <c r="AP296" s="1">
        <v>18</v>
      </c>
      <c r="AQ296" s="1">
        <v>0</v>
      </c>
      <c r="AR296" s="1">
        <v>0</v>
      </c>
      <c r="AS296" s="1">
        <f>+TDC_InfraMR[[#This Row],[B.02.1 - Parque de Coches Eléctricos Motrices]]+TDC_InfraMR[[#This Row],[B.02.2 - Parque de Coches Eléctricos Motrices Remolcados Tipo R]]+TDC_InfraMR[[#This Row],[B.02.3 - Parque de Coches Eléctricos Motrices Tipo R]]</f>
        <v>18</v>
      </c>
      <c r="AT296" s="1">
        <v>0</v>
      </c>
      <c r="AU296" s="1">
        <v>0</v>
      </c>
      <c r="AV296" s="1">
        <v>0</v>
      </c>
      <c r="AW296" s="1">
        <f>+TDC_InfraMR[[#This Row],[B.03.1 - Parque de Coches Motores Motrices Remolcados]]+TDC_InfraMR[[#This Row],[B.03.2 - Parque de Coches Motores Motrices Intermedios]]+TDC_InfraMR[[#This Row],[B.03.3 - Parque de Coches Motores Motrices Cabina]]</f>
        <v>0</v>
      </c>
      <c r="AX296" s="1">
        <v>0</v>
      </c>
      <c r="AY296" s="1">
        <v>0</v>
      </c>
      <c r="AZ296" s="1">
        <v>0</v>
      </c>
      <c r="BA296" s="1">
        <v>0</v>
      </c>
      <c r="BB296" s="1">
        <v>0</v>
      </c>
      <c r="BC296" s="1">
        <f>+TDC_InfraMR[[#This Row],[B.04.1 - Parque de Coches Remolcados Clase Unica]]+TDC_InfraMR[[#This Row],[B.04.2 - Parque de Coches Remolcados Clase Unica Furgón]]+TDC_InfraMR[[#This Row],[B.04.3 - Parque de Coches Remolcados Clase Unica Cabina]]+TDC_InfraMR[[#This Row],[B.04.4 - Parque de Coches Remolcados de Larga Distancia (Turista+Pullman)]]+TDC_InfraMR[[#This Row],[B.04.5 - Parque de Coches Remolcados para Servicios Especiales (Cartoneros)]]</f>
        <v>0</v>
      </c>
      <c r="BD296" s="1">
        <v>2</v>
      </c>
      <c r="BE296" s="1">
        <v>0</v>
      </c>
      <c r="BF296" s="16">
        <v>1435</v>
      </c>
    </row>
    <row r="297" spans="1:58">
      <c r="A297" s="1">
        <v>2017</v>
      </c>
      <c r="B297" s="1" t="s">
        <v>122</v>
      </c>
      <c r="C297" s="12">
        <v>0</v>
      </c>
      <c r="D297" s="12">
        <v>0</v>
      </c>
      <c r="E297" s="12">
        <v>0</v>
      </c>
      <c r="F297" s="12">
        <v>15.3</v>
      </c>
      <c r="G297" s="12">
        <f t="shared" si="28"/>
        <v>15.3</v>
      </c>
      <c r="H297" s="12">
        <f>+TDC_InfraMR[[#This Row],[Total Líneas de Explotación ]]</f>
        <v>15.3</v>
      </c>
      <c r="I297" s="12">
        <v>15.3</v>
      </c>
      <c r="J297" s="12">
        <v>0</v>
      </c>
      <c r="K297" s="12">
        <v>0</v>
      </c>
      <c r="L297" s="12">
        <v>30.6</v>
      </c>
      <c r="M297" s="12">
        <v>1.04</v>
      </c>
      <c r="N297" s="12">
        <f>+TDC_InfraMR[[#This Row],[A.03.1 -  Longitud de Vías de Explotación No Electrificadas Troncales y Ramales (vía principal) (km)]]+TDC_InfraMR[[#This Row],[A.04.1 -  Longitud de Vías de Explotación Electrificadas Troncales y Ramales (vía principal) (km)]]</f>
        <v>30.6</v>
      </c>
      <c r="O297" s="12">
        <f>+TDC_InfraMR[[#This Row],[Total Vías (excluido Auxiliares)]]</f>
        <v>30.6</v>
      </c>
      <c r="P297" s="1">
        <v>11</v>
      </c>
      <c r="Q297" s="1">
        <v>0</v>
      </c>
      <c r="R297" s="1">
        <v>0</v>
      </c>
      <c r="S297" s="1">
        <f t="shared" si="32"/>
        <v>11</v>
      </c>
      <c r="T297" s="1">
        <v>0</v>
      </c>
      <c r="U297" s="1">
        <v>36</v>
      </c>
      <c r="V297" s="1">
        <v>0</v>
      </c>
      <c r="W297" s="1">
        <v>0</v>
      </c>
      <c r="X297" s="1">
        <v>0</v>
      </c>
      <c r="Y297" s="1">
        <f t="shared" si="29"/>
        <v>36</v>
      </c>
      <c r="Z297" s="1">
        <v>6</v>
      </c>
      <c r="AA297" s="1">
        <v>2</v>
      </c>
      <c r="AB297" s="1">
        <f>+TDC_InfraMR[[#This Row],[Total Pasos Vehiculares a Nivel]]</f>
        <v>36</v>
      </c>
      <c r="AC297" s="1">
        <f t="shared" si="30"/>
        <v>44</v>
      </c>
      <c r="AD297" s="1">
        <v>0</v>
      </c>
      <c r="AE297" s="1">
        <v>9</v>
      </c>
      <c r="AF297" s="1">
        <v>16</v>
      </c>
      <c r="AG297" s="1">
        <f t="shared" si="31"/>
        <v>25</v>
      </c>
      <c r="AH297" s="13">
        <v>15.3</v>
      </c>
      <c r="AI297" s="13">
        <v>0</v>
      </c>
      <c r="AJ297" s="13">
        <v>0</v>
      </c>
      <c r="AK297" s="13">
        <f t="shared" si="33"/>
        <v>15.3</v>
      </c>
      <c r="AL297" s="1">
        <v>0</v>
      </c>
      <c r="AM297" s="1">
        <v>0</v>
      </c>
      <c r="AN297" s="1">
        <v>0</v>
      </c>
      <c r="AO297" s="1">
        <f t="shared" si="34"/>
        <v>0</v>
      </c>
      <c r="AP297" s="1">
        <v>18</v>
      </c>
      <c r="AQ297" s="1">
        <v>0</v>
      </c>
      <c r="AR297" s="1">
        <v>0</v>
      </c>
      <c r="AS297" s="1">
        <f>+TDC_InfraMR[[#This Row],[B.02.1 - Parque de Coches Eléctricos Motrices]]+TDC_InfraMR[[#This Row],[B.02.2 - Parque de Coches Eléctricos Motrices Remolcados Tipo R]]+TDC_InfraMR[[#This Row],[B.02.3 - Parque de Coches Eléctricos Motrices Tipo R]]</f>
        <v>18</v>
      </c>
      <c r="AT297" s="1">
        <v>0</v>
      </c>
      <c r="AU297" s="1">
        <v>0</v>
      </c>
      <c r="AV297" s="1">
        <v>0</v>
      </c>
      <c r="AW297" s="1">
        <f>+TDC_InfraMR[[#This Row],[B.03.1 - Parque de Coches Motores Motrices Remolcados]]+TDC_InfraMR[[#This Row],[B.03.2 - Parque de Coches Motores Motrices Intermedios]]+TDC_InfraMR[[#This Row],[B.03.3 - Parque de Coches Motores Motrices Cabina]]</f>
        <v>0</v>
      </c>
      <c r="AX297" s="1">
        <v>0</v>
      </c>
      <c r="AY297" s="1">
        <v>0</v>
      </c>
      <c r="AZ297" s="1">
        <v>0</v>
      </c>
      <c r="BA297" s="1">
        <v>0</v>
      </c>
      <c r="BB297" s="1">
        <v>0</v>
      </c>
      <c r="BC297" s="1">
        <f>+TDC_InfraMR[[#This Row],[B.04.1 - Parque de Coches Remolcados Clase Unica]]+TDC_InfraMR[[#This Row],[B.04.2 - Parque de Coches Remolcados Clase Unica Furgón]]+TDC_InfraMR[[#This Row],[B.04.3 - Parque de Coches Remolcados Clase Unica Cabina]]+TDC_InfraMR[[#This Row],[B.04.4 - Parque de Coches Remolcados de Larga Distancia (Turista+Pullman)]]+TDC_InfraMR[[#This Row],[B.04.5 - Parque de Coches Remolcados para Servicios Especiales (Cartoneros)]]</f>
        <v>0</v>
      </c>
      <c r="BD297" s="1">
        <v>2</v>
      </c>
      <c r="BE297" s="1">
        <v>0</v>
      </c>
      <c r="BF297" s="16">
        <v>1435</v>
      </c>
    </row>
    <row r="298" spans="1:58">
      <c r="A298" s="1">
        <v>2017</v>
      </c>
      <c r="B298" s="1" t="s">
        <v>123</v>
      </c>
      <c r="C298" s="12">
        <v>0</v>
      </c>
      <c r="D298" s="12">
        <v>0</v>
      </c>
      <c r="E298" s="12">
        <v>0</v>
      </c>
      <c r="F298" s="12">
        <v>15.3</v>
      </c>
      <c r="G298" s="12">
        <f t="shared" si="28"/>
        <v>15.3</v>
      </c>
      <c r="H298" s="12">
        <f>+TDC_InfraMR[[#This Row],[Total Líneas de Explotación ]]</f>
        <v>15.3</v>
      </c>
      <c r="I298" s="12">
        <v>15.3</v>
      </c>
      <c r="J298" s="12">
        <v>0</v>
      </c>
      <c r="K298" s="12">
        <v>0</v>
      </c>
      <c r="L298" s="12">
        <v>30.6</v>
      </c>
      <c r="M298" s="12">
        <v>1.04</v>
      </c>
      <c r="N298" s="12">
        <f>+TDC_InfraMR[[#This Row],[A.03.1 -  Longitud de Vías de Explotación No Electrificadas Troncales y Ramales (vía principal) (km)]]+TDC_InfraMR[[#This Row],[A.04.1 -  Longitud de Vías de Explotación Electrificadas Troncales y Ramales (vía principal) (km)]]</f>
        <v>30.6</v>
      </c>
      <c r="O298" s="12">
        <f>+TDC_InfraMR[[#This Row],[Total Vías (excluido Auxiliares)]]</f>
        <v>30.6</v>
      </c>
      <c r="P298" s="1">
        <v>11</v>
      </c>
      <c r="Q298" s="1">
        <v>0</v>
      </c>
      <c r="R298" s="1">
        <v>0</v>
      </c>
      <c r="S298" s="1">
        <f t="shared" si="32"/>
        <v>11</v>
      </c>
      <c r="T298" s="1">
        <v>0</v>
      </c>
      <c r="U298" s="1">
        <v>36</v>
      </c>
      <c r="V298" s="1">
        <v>0</v>
      </c>
      <c r="W298" s="1">
        <v>0</v>
      </c>
      <c r="X298" s="1">
        <v>0</v>
      </c>
      <c r="Y298" s="1">
        <f t="shared" si="29"/>
        <v>36</v>
      </c>
      <c r="Z298" s="1">
        <v>6</v>
      </c>
      <c r="AA298" s="1">
        <v>2</v>
      </c>
      <c r="AB298" s="1">
        <f>+TDC_InfraMR[[#This Row],[Total Pasos Vehiculares a Nivel]]</f>
        <v>36</v>
      </c>
      <c r="AC298" s="1">
        <f t="shared" si="30"/>
        <v>44</v>
      </c>
      <c r="AD298" s="1">
        <v>0</v>
      </c>
      <c r="AE298" s="1">
        <v>9</v>
      </c>
      <c r="AF298" s="1">
        <v>16</v>
      </c>
      <c r="AG298" s="1">
        <f t="shared" si="31"/>
        <v>25</v>
      </c>
      <c r="AH298" s="13">
        <v>15.3</v>
      </c>
      <c r="AI298" s="13">
        <v>0</v>
      </c>
      <c r="AJ298" s="13">
        <v>0</v>
      </c>
      <c r="AK298" s="13">
        <f t="shared" si="33"/>
        <v>15.3</v>
      </c>
      <c r="AL298" s="1">
        <v>0</v>
      </c>
      <c r="AM298" s="1">
        <v>0</v>
      </c>
      <c r="AN298" s="1">
        <v>0</v>
      </c>
      <c r="AO298" s="1">
        <f t="shared" si="34"/>
        <v>0</v>
      </c>
      <c r="AP298" s="1">
        <v>18</v>
      </c>
      <c r="AQ298" s="1">
        <v>0</v>
      </c>
      <c r="AR298" s="1">
        <v>0</v>
      </c>
      <c r="AS298" s="1">
        <f>+TDC_InfraMR[[#This Row],[B.02.1 - Parque de Coches Eléctricos Motrices]]+TDC_InfraMR[[#This Row],[B.02.2 - Parque de Coches Eléctricos Motrices Remolcados Tipo R]]+TDC_InfraMR[[#This Row],[B.02.3 - Parque de Coches Eléctricos Motrices Tipo R]]</f>
        <v>18</v>
      </c>
      <c r="AT298" s="1">
        <v>0</v>
      </c>
      <c r="AU298" s="1">
        <v>0</v>
      </c>
      <c r="AV298" s="1">
        <v>0</v>
      </c>
      <c r="AW298" s="1">
        <f>+TDC_InfraMR[[#This Row],[B.03.1 - Parque de Coches Motores Motrices Remolcados]]+TDC_InfraMR[[#This Row],[B.03.2 - Parque de Coches Motores Motrices Intermedios]]+TDC_InfraMR[[#This Row],[B.03.3 - Parque de Coches Motores Motrices Cabina]]</f>
        <v>0</v>
      </c>
      <c r="AX298" s="1">
        <v>0</v>
      </c>
      <c r="AY298" s="1">
        <v>0</v>
      </c>
      <c r="AZ298" s="1">
        <v>0</v>
      </c>
      <c r="BA298" s="1">
        <v>0</v>
      </c>
      <c r="BB298" s="1">
        <v>0</v>
      </c>
      <c r="BC298" s="1">
        <f>+TDC_InfraMR[[#This Row],[B.04.1 - Parque de Coches Remolcados Clase Unica]]+TDC_InfraMR[[#This Row],[B.04.2 - Parque de Coches Remolcados Clase Unica Furgón]]+TDC_InfraMR[[#This Row],[B.04.3 - Parque de Coches Remolcados Clase Unica Cabina]]+TDC_InfraMR[[#This Row],[B.04.4 - Parque de Coches Remolcados de Larga Distancia (Turista+Pullman)]]+TDC_InfraMR[[#This Row],[B.04.5 - Parque de Coches Remolcados para Servicios Especiales (Cartoneros)]]</f>
        <v>0</v>
      </c>
      <c r="BD298" s="1">
        <v>2</v>
      </c>
      <c r="BE298" s="1">
        <v>0</v>
      </c>
      <c r="BF298" s="16">
        <v>1435</v>
      </c>
    </row>
    <row r="299" spans="1:58">
      <c r="A299" s="1">
        <v>2017</v>
      </c>
      <c r="B299" s="1" t="s">
        <v>124</v>
      </c>
      <c r="C299" s="12">
        <v>0</v>
      </c>
      <c r="D299" s="12">
        <v>0</v>
      </c>
      <c r="E299" s="12">
        <v>0</v>
      </c>
      <c r="F299" s="12">
        <v>15.3</v>
      </c>
      <c r="G299" s="12">
        <f t="shared" si="28"/>
        <v>15.3</v>
      </c>
      <c r="H299" s="12">
        <f>+TDC_InfraMR[[#This Row],[Total Líneas de Explotación ]]</f>
        <v>15.3</v>
      </c>
      <c r="I299" s="12">
        <v>15.3</v>
      </c>
      <c r="J299" s="12">
        <v>0</v>
      </c>
      <c r="K299" s="12">
        <v>0</v>
      </c>
      <c r="L299" s="12">
        <v>30.6</v>
      </c>
      <c r="M299" s="12">
        <v>1.04</v>
      </c>
      <c r="N299" s="12">
        <f>+TDC_InfraMR[[#This Row],[A.03.1 -  Longitud de Vías de Explotación No Electrificadas Troncales y Ramales (vía principal) (km)]]+TDC_InfraMR[[#This Row],[A.04.1 -  Longitud de Vías de Explotación Electrificadas Troncales y Ramales (vía principal) (km)]]</f>
        <v>30.6</v>
      </c>
      <c r="O299" s="12">
        <f>+TDC_InfraMR[[#This Row],[Total Vías (excluido Auxiliares)]]</f>
        <v>30.6</v>
      </c>
      <c r="P299" s="1">
        <v>11</v>
      </c>
      <c r="Q299" s="1">
        <v>0</v>
      </c>
      <c r="R299" s="1">
        <v>0</v>
      </c>
      <c r="S299" s="1">
        <f t="shared" si="32"/>
        <v>11</v>
      </c>
      <c r="T299" s="1">
        <v>0</v>
      </c>
      <c r="U299" s="1">
        <v>36</v>
      </c>
      <c r="V299" s="1">
        <v>0</v>
      </c>
      <c r="W299" s="1">
        <v>0</v>
      </c>
      <c r="X299" s="1">
        <v>0</v>
      </c>
      <c r="Y299" s="1">
        <f t="shared" si="29"/>
        <v>36</v>
      </c>
      <c r="Z299" s="1">
        <v>6</v>
      </c>
      <c r="AA299" s="1">
        <v>2</v>
      </c>
      <c r="AB299" s="1">
        <f>+TDC_InfraMR[[#This Row],[Total Pasos Vehiculares a Nivel]]</f>
        <v>36</v>
      </c>
      <c r="AC299" s="1">
        <f t="shared" si="30"/>
        <v>44</v>
      </c>
      <c r="AD299" s="1">
        <v>0</v>
      </c>
      <c r="AE299" s="1">
        <v>9</v>
      </c>
      <c r="AF299" s="1">
        <v>16</v>
      </c>
      <c r="AG299" s="1">
        <f t="shared" si="31"/>
        <v>25</v>
      </c>
      <c r="AH299" s="13">
        <v>15.3</v>
      </c>
      <c r="AI299" s="13">
        <v>0</v>
      </c>
      <c r="AJ299" s="13">
        <v>0</v>
      </c>
      <c r="AK299" s="13">
        <f t="shared" si="33"/>
        <v>15.3</v>
      </c>
      <c r="AL299" s="1">
        <v>0</v>
      </c>
      <c r="AM299" s="1">
        <v>0</v>
      </c>
      <c r="AN299" s="1">
        <v>0</v>
      </c>
      <c r="AO299" s="1">
        <f t="shared" si="34"/>
        <v>0</v>
      </c>
      <c r="AP299" s="1">
        <v>18</v>
      </c>
      <c r="AQ299" s="1">
        <v>0</v>
      </c>
      <c r="AR299" s="1">
        <v>0</v>
      </c>
      <c r="AS299" s="1">
        <f>+TDC_InfraMR[[#This Row],[B.02.1 - Parque de Coches Eléctricos Motrices]]+TDC_InfraMR[[#This Row],[B.02.2 - Parque de Coches Eléctricos Motrices Remolcados Tipo R]]+TDC_InfraMR[[#This Row],[B.02.3 - Parque de Coches Eléctricos Motrices Tipo R]]</f>
        <v>18</v>
      </c>
      <c r="AT299" s="1">
        <v>0</v>
      </c>
      <c r="AU299" s="1">
        <v>0</v>
      </c>
      <c r="AV299" s="1">
        <v>0</v>
      </c>
      <c r="AW299" s="1">
        <f>+TDC_InfraMR[[#This Row],[B.03.1 - Parque de Coches Motores Motrices Remolcados]]+TDC_InfraMR[[#This Row],[B.03.2 - Parque de Coches Motores Motrices Intermedios]]+TDC_InfraMR[[#This Row],[B.03.3 - Parque de Coches Motores Motrices Cabina]]</f>
        <v>0</v>
      </c>
      <c r="AX299" s="1">
        <v>0</v>
      </c>
      <c r="AY299" s="1">
        <v>0</v>
      </c>
      <c r="AZ299" s="1">
        <v>0</v>
      </c>
      <c r="BA299" s="1">
        <v>0</v>
      </c>
      <c r="BB299" s="1">
        <v>0</v>
      </c>
      <c r="BC299" s="1">
        <f>+TDC_InfraMR[[#This Row],[B.04.1 - Parque de Coches Remolcados Clase Unica]]+TDC_InfraMR[[#This Row],[B.04.2 - Parque de Coches Remolcados Clase Unica Furgón]]+TDC_InfraMR[[#This Row],[B.04.3 - Parque de Coches Remolcados Clase Unica Cabina]]+TDC_InfraMR[[#This Row],[B.04.4 - Parque de Coches Remolcados de Larga Distancia (Turista+Pullman)]]+TDC_InfraMR[[#This Row],[B.04.5 - Parque de Coches Remolcados para Servicios Especiales (Cartoneros)]]</f>
        <v>0</v>
      </c>
      <c r="BD299" s="1">
        <v>2</v>
      </c>
      <c r="BE299" s="1">
        <v>0</v>
      </c>
      <c r="BF299" s="16">
        <v>1435</v>
      </c>
    </row>
    <row r="300" spans="1:58">
      <c r="A300" s="1">
        <v>2017</v>
      </c>
      <c r="B300" s="1" t="s">
        <v>125</v>
      </c>
      <c r="C300" s="12">
        <v>0</v>
      </c>
      <c r="D300" s="12">
        <v>0</v>
      </c>
      <c r="E300" s="12">
        <v>0</v>
      </c>
      <c r="F300" s="12">
        <v>15.3</v>
      </c>
      <c r="G300" s="12">
        <f t="shared" si="28"/>
        <v>15.3</v>
      </c>
      <c r="H300" s="12">
        <f>+TDC_InfraMR[[#This Row],[Total Líneas de Explotación ]]</f>
        <v>15.3</v>
      </c>
      <c r="I300" s="12">
        <v>15.3</v>
      </c>
      <c r="J300" s="12">
        <v>0</v>
      </c>
      <c r="K300" s="12">
        <v>0</v>
      </c>
      <c r="L300" s="12">
        <v>30.6</v>
      </c>
      <c r="M300" s="12">
        <v>1.04</v>
      </c>
      <c r="N300" s="12">
        <f>+TDC_InfraMR[[#This Row],[A.03.1 -  Longitud de Vías de Explotación No Electrificadas Troncales y Ramales (vía principal) (km)]]+TDC_InfraMR[[#This Row],[A.04.1 -  Longitud de Vías de Explotación Electrificadas Troncales y Ramales (vía principal) (km)]]</f>
        <v>30.6</v>
      </c>
      <c r="O300" s="12">
        <f>+TDC_InfraMR[[#This Row],[Total Vías (excluido Auxiliares)]]</f>
        <v>30.6</v>
      </c>
      <c r="P300" s="1">
        <v>11</v>
      </c>
      <c r="Q300" s="1">
        <v>0</v>
      </c>
      <c r="R300" s="1">
        <v>0</v>
      </c>
      <c r="S300" s="1">
        <f t="shared" si="32"/>
        <v>11</v>
      </c>
      <c r="T300" s="1">
        <v>0</v>
      </c>
      <c r="U300" s="1">
        <v>36</v>
      </c>
      <c r="V300" s="1">
        <v>0</v>
      </c>
      <c r="W300" s="1">
        <v>0</v>
      </c>
      <c r="X300" s="1">
        <v>0</v>
      </c>
      <c r="Y300" s="1">
        <f t="shared" si="29"/>
        <v>36</v>
      </c>
      <c r="Z300" s="1">
        <v>6</v>
      </c>
      <c r="AA300" s="1">
        <v>2</v>
      </c>
      <c r="AB300" s="1">
        <f>+TDC_InfraMR[[#This Row],[Total Pasos Vehiculares a Nivel]]</f>
        <v>36</v>
      </c>
      <c r="AC300" s="1">
        <f t="shared" si="30"/>
        <v>44</v>
      </c>
      <c r="AD300" s="1">
        <v>0</v>
      </c>
      <c r="AE300" s="1">
        <v>9</v>
      </c>
      <c r="AF300" s="1">
        <v>16</v>
      </c>
      <c r="AG300" s="1">
        <f t="shared" si="31"/>
        <v>25</v>
      </c>
      <c r="AH300" s="13">
        <v>15.3</v>
      </c>
      <c r="AI300" s="13">
        <v>0</v>
      </c>
      <c r="AJ300" s="13">
        <v>0</v>
      </c>
      <c r="AK300" s="13">
        <f t="shared" si="33"/>
        <v>15.3</v>
      </c>
      <c r="AL300" s="1">
        <v>0</v>
      </c>
      <c r="AM300" s="1">
        <v>0</v>
      </c>
      <c r="AN300" s="1">
        <v>0</v>
      </c>
      <c r="AO300" s="1">
        <f t="shared" si="34"/>
        <v>0</v>
      </c>
      <c r="AP300" s="1">
        <v>18</v>
      </c>
      <c r="AQ300" s="1">
        <v>0</v>
      </c>
      <c r="AR300" s="1">
        <v>0</v>
      </c>
      <c r="AS300" s="1">
        <f>+TDC_InfraMR[[#This Row],[B.02.1 - Parque de Coches Eléctricos Motrices]]+TDC_InfraMR[[#This Row],[B.02.2 - Parque de Coches Eléctricos Motrices Remolcados Tipo R]]+TDC_InfraMR[[#This Row],[B.02.3 - Parque de Coches Eléctricos Motrices Tipo R]]</f>
        <v>18</v>
      </c>
      <c r="AT300" s="1">
        <v>0</v>
      </c>
      <c r="AU300" s="1">
        <v>0</v>
      </c>
      <c r="AV300" s="1">
        <v>0</v>
      </c>
      <c r="AW300" s="1">
        <f>+TDC_InfraMR[[#This Row],[B.03.1 - Parque de Coches Motores Motrices Remolcados]]+TDC_InfraMR[[#This Row],[B.03.2 - Parque de Coches Motores Motrices Intermedios]]+TDC_InfraMR[[#This Row],[B.03.3 - Parque de Coches Motores Motrices Cabina]]</f>
        <v>0</v>
      </c>
      <c r="AX300" s="1">
        <v>0</v>
      </c>
      <c r="AY300" s="1">
        <v>0</v>
      </c>
      <c r="AZ300" s="1">
        <v>0</v>
      </c>
      <c r="BA300" s="1">
        <v>0</v>
      </c>
      <c r="BB300" s="1">
        <v>0</v>
      </c>
      <c r="BC300" s="1">
        <f>+TDC_InfraMR[[#This Row],[B.04.1 - Parque de Coches Remolcados Clase Unica]]+TDC_InfraMR[[#This Row],[B.04.2 - Parque de Coches Remolcados Clase Unica Furgón]]+TDC_InfraMR[[#This Row],[B.04.3 - Parque de Coches Remolcados Clase Unica Cabina]]+TDC_InfraMR[[#This Row],[B.04.4 - Parque de Coches Remolcados de Larga Distancia (Turista+Pullman)]]+TDC_InfraMR[[#This Row],[B.04.5 - Parque de Coches Remolcados para Servicios Especiales (Cartoneros)]]</f>
        <v>0</v>
      </c>
      <c r="BD300" s="1">
        <v>2</v>
      </c>
      <c r="BE300" s="1">
        <v>0</v>
      </c>
      <c r="BF300" s="16">
        <v>1435</v>
      </c>
    </row>
    <row r="301" spans="1:58">
      <c r="A301" s="1">
        <v>2017</v>
      </c>
      <c r="B301" s="1" t="s">
        <v>126</v>
      </c>
      <c r="C301" s="12">
        <v>0</v>
      </c>
      <c r="D301" s="12">
        <v>0</v>
      </c>
      <c r="E301" s="12">
        <v>0</v>
      </c>
      <c r="F301" s="12">
        <v>15.3</v>
      </c>
      <c r="G301" s="12">
        <f t="shared" si="28"/>
        <v>15.3</v>
      </c>
      <c r="H301" s="12">
        <f>+TDC_InfraMR[[#This Row],[Total Líneas de Explotación ]]</f>
        <v>15.3</v>
      </c>
      <c r="I301" s="12">
        <v>15.3</v>
      </c>
      <c r="J301" s="12">
        <v>0</v>
      </c>
      <c r="K301" s="12">
        <v>0</v>
      </c>
      <c r="L301" s="12">
        <v>30.6</v>
      </c>
      <c r="M301" s="12">
        <v>1.04</v>
      </c>
      <c r="N301" s="12">
        <f>+TDC_InfraMR[[#This Row],[A.03.1 -  Longitud de Vías de Explotación No Electrificadas Troncales y Ramales (vía principal) (km)]]+TDC_InfraMR[[#This Row],[A.04.1 -  Longitud de Vías de Explotación Electrificadas Troncales y Ramales (vía principal) (km)]]</f>
        <v>30.6</v>
      </c>
      <c r="O301" s="12">
        <f>+TDC_InfraMR[[#This Row],[Total Vías (excluido Auxiliares)]]</f>
        <v>30.6</v>
      </c>
      <c r="P301" s="1">
        <v>11</v>
      </c>
      <c r="Q301" s="1">
        <v>0</v>
      </c>
      <c r="R301" s="1">
        <v>0</v>
      </c>
      <c r="S301" s="1">
        <f t="shared" si="32"/>
        <v>11</v>
      </c>
      <c r="T301" s="1">
        <v>0</v>
      </c>
      <c r="U301" s="1">
        <v>36</v>
      </c>
      <c r="V301" s="1">
        <v>0</v>
      </c>
      <c r="W301" s="1">
        <v>0</v>
      </c>
      <c r="X301" s="1">
        <v>0</v>
      </c>
      <c r="Y301" s="1">
        <f t="shared" si="29"/>
        <v>36</v>
      </c>
      <c r="Z301" s="1">
        <v>6</v>
      </c>
      <c r="AA301" s="1">
        <v>2</v>
      </c>
      <c r="AB301" s="1">
        <f>+TDC_InfraMR[[#This Row],[Total Pasos Vehiculares a Nivel]]</f>
        <v>36</v>
      </c>
      <c r="AC301" s="1">
        <f t="shared" si="30"/>
        <v>44</v>
      </c>
      <c r="AD301" s="1">
        <v>0</v>
      </c>
      <c r="AE301" s="1">
        <v>9</v>
      </c>
      <c r="AF301" s="1">
        <v>16</v>
      </c>
      <c r="AG301" s="1">
        <f t="shared" si="31"/>
        <v>25</v>
      </c>
      <c r="AH301" s="13">
        <v>15.3</v>
      </c>
      <c r="AI301" s="13">
        <v>0</v>
      </c>
      <c r="AJ301" s="13">
        <v>0</v>
      </c>
      <c r="AK301" s="13">
        <f t="shared" si="33"/>
        <v>15.3</v>
      </c>
      <c r="AL301" s="1">
        <v>0</v>
      </c>
      <c r="AM301" s="1">
        <v>0</v>
      </c>
      <c r="AN301" s="1">
        <v>0</v>
      </c>
      <c r="AO301" s="1">
        <f t="shared" si="34"/>
        <v>0</v>
      </c>
      <c r="AP301" s="1">
        <v>18</v>
      </c>
      <c r="AQ301" s="1">
        <v>0</v>
      </c>
      <c r="AR301" s="1">
        <v>0</v>
      </c>
      <c r="AS301" s="1">
        <f>+TDC_InfraMR[[#This Row],[B.02.1 - Parque de Coches Eléctricos Motrices]]+TDC_InfraMR[[#This Row],[B.02.2 - Parque de Coches Eléctricos Motrices Remolcados Tipo R]]+TDC_InfraMR[[#This Row],[B.02.3 - Parque de Coches Eléctricos Motrices Tipo R]]</f>
        <v>18</v>
      </c>
      <c r="AT301" s="1">
        <v>0</v>
      </c>
      <c r="AU301" s="1">
        <v>0</v>
      </c>
      <c r="AV301" s="1">
        <v>0</v>
      </c>
      <c r="AW301" s="1">
        <f>+TDC_InfraMR[[#This Row],[B.03.1 - Parque de Coches Motores Motrices Remolcados]]+TDC_InfraMR[[#This Row],[B.03.2 - Parque de Coches Motores Motrices Intermedios]]+TDC_InfraMR[[#This Row],[B.03.3 - Parque de Coches Motores Motrices Cabina]]</f>
        <v>0</v>
      </c>
      <c r="AX301" s="1">
        <v>0</v>
      </c>
      <c r="AY301" s="1">
        <v>0</v>
      </c>
      <c r="AZ301" s="1">
        <v>0</v>
      </c>
      <c r="BA301" s="1">
        <v>0</v>
      </c>
      <c r="BB301" s="1">
        <v>0</v>
      </c>
      <c r="BC301" s="1">
        <f>+TDC_InfraMR[[#This Row],[B.04.1 - Parque de Coches Remolcados Clase Unica]]+TDC_InfraMR[[#This Row],[B.04.2 - Parque de Coches Remolcados Clase Unica Furgón]]+TDC_InfraMR[[#This Row],[B.04.3 - Parque de Coches Remolcados Clase Unica Cabina]]+TDC_InfraMR[[#This Row],[B.04.4 - Parque de Coches Remolcados de Larga Distancia (Turista+Pullman)]]+TDC_InfraMR[[#This Row],[B.04.5 - Parque de Coches Remolcados para Servicios Especiales (Cartoneros)]]</f>
        <v>0</v>
      </c>
      <c r="BD301" s="1">
        <v>2</v>
      </c>
      <c r="BE301" s="1">
        <v>0</v>
      </c>
      <c r="BF301" s="16">
        <v>1435</v>
      </c>
    </row>
    <row r="302" spans="1:58">
      <c r="A302" s="1">
        <v>2018</v>
      </c>
      <c r="B302" s="1" t="s">
        <v>115</v>
      </c>
      <c r="C302" s="12">
        <v>0</v>
      </c>
      <c r="D302" s="12">
        <v>0</v>
      </c>
      <c r="E302" s="12">
        <v>0</v>
      </c>
      <c r="F302" s="12">
        <v>15.3</v>
      </c>
      <c r="G302" s="12">
        <f t="shared" si="28"/>
        <v>15.3</v>
      </c>
      <c r="H302" s="12">
        <f>+TDC_InfraMR[[#This Row],[Total Líneas de Explotación ]]</f>
        <v>15.3</v>
      </c>
      <c r="I302" s="12">
        <v>15.3</v>
      </c>
      <c r="J302" s="12">
        <v>0</v>
      </c>
      <c r="K302" s="12">
        <v>0</v>
      </c>
      <c r="L302" s="12">
        <v>30.6</v>
      </c>
      <c r="M302" s="12">
        <v>1.04</v>
      </c>
      <c r="N302" s="12">
        <f>+TDC_InfraMR[[#This Row],[A.03.1 -  Longitud de Vías de Explotación No Electrificadas Troncales y Ramales (vía principal) (km)]]+TDC_InfraMR[[#This Row],[A.04.1 -  Longitud de Vías de Explotación Electrificadas Troncales y Ramales (vía principal) (km)]]</f>
        <v>30.6</v>
      </c>
      <c r="O302" s="12">
        <f>+TDC_InfraMR[[#This Row],[Total Vías (excluido Auxiliares)]]</f>
        <v>30.6</v>
      </c>
      <c r="P302" s="1">
        <v>11</v>
      </c>
      <c r="Q302" s="1">
        <v>0</v>
      </c>
      <c r="R302" s="1">
        <v>0</v>
      </c>
      <c r="S302" s="1">
        <f t="shared" si="32"/>
        <v>11</v>
      </c>
      <c r="T302" s="1">
        <v>0</v>
      </c>
      <c r="U302" s="1">
        <v>36</v>
      </c>
      <c r="V302" s="1">
        <v>0</v>
      </c>
      <c r="W302" s="1">
        <v>0</v>
      </c>
      <c r="X302" s="1">
        <v>0</v>
      </c>
      <c r="Y302" s="1">
        <f t="shared" si="29"/>
        <v>36</v>
      </c>
      <c r="Z302" s="1">
        <v>6</v>
      </c>
      <c r="AA302" s="1">
        <v>2</v>
      </c>
      <c r="AB302" s="1">
        <f>+TDC_InfraMR[[#This Row],[Total Pasos Vehiculares a Nivel]]</f>
        <v>36</v>
      </c>
      <c r="AC302" s="1">
        <f t="shared" si="30"/>
        <v>44</v>
      </c>
      <c r="AD302" s="1">
        <v>0</v>
      </c>
      <c r="AE302" s="1">
        <v>9</v>
      </c>
      <c r="AF302" s="1">
        <v>16</v>
      </c>
      <c r="AG302" s="1">
        <f t="shared" si="31"/>
        <v>25</v>
      </c>
      <c r="AH302" s="13">
        <v>15.3</v>
      </c>
      <c r="AI302" s="13">
        <v>0</v>
      </c>
      <c r="AJ302" s="13">
        <v>0</v>
      </c>
      <c r="AK302" s="13">
        <f t="shared" si="33"/>
        <v>15.3</v>
      </c>
      <c r="AL302" s="1">
        <v>0</v>
      </c>
      <c r="AM302" s="1">
        <v>0</v>
      </c>
      <c r="AN302" s="1">
        <v>0</v>
      </c>
      <c r="AO302" s="1">
        <f t="shared" si="34"/>
        <v>0</v>
      </c>
      <c r="AP302" s="1">
        <v>18</v>
      </c>
      <c r="AQ302" s="1">
        <v>0</v>
      </c>
      <c r="AR302" s="1">
        <v>0</v>
      </c>
      <c r="AS302" s="1">
        <f>+TDC_InfraMR[[#This Row],[B.02.1 - Parque de Coches Eléctricos Motrices]]+TDC_InfraMR[[#This Row],[B.02.2 - Parque de Coches Eléctricos Motrices Remolcados Tipo R]]+TDC_InfraMR[[#This Row],[B.02.3 - Parque de Coches Eléctricos Motrices Tipo R]]</f>
        <v>18</v>
      </c>
      <c r="AT302" s="1">
        <v>0</v>
      </c>
      <c r="AU302" s="1">
        <v>0</v>
      </c>
      <c r="AV302" s="1">
        <v>0</v>
      </c>
      <c r="AW302" s="1">
        <f>+TDC_InfraMR[[#This Row],[B.03.1 - Parque de Coches Motores Motrices Remolcados]]+TDC_InfraMR[[#This Row],[B.03.2 - Parque de Coches Motores Motrices Intermedios]]+TDC_InfraMR[[#This Row],[B.03.3 - Parque de Coches Motores Motrices Cabina]]</f>
        <v>0</v>
      </c>
      <c r="AX302" s="1">
        <v>0</v>
      </c>
      <c r="AY302" s="1">
        <v>0</v>
      </c>
      <c r="AZ302" s="1">
        <v>0</v>
      </c>
      <c r="BA302" s="1">
        <v>0</v>
      </c>
      <c r="BB302" s="1">
        <v>0</v>
      </c>
      <c r="BC302" s="1">
        <f>+TDC_InfraMR[[#This Row],[B.04.1 - Parque de Coches Remolcados Clase Unica]]+TDC_InfraMR[[#This Row],[B.04.2 - Parque de Coches Remolcados Clase Unica Furgón]]+TDC_InfraMR[[#This Row],[B.04.3 - Parque de Coches Remolcados Clase Unica Cabina]]+TDC_InfraMR[[#This Row],[B.04.4 - Parque de Coches Remolcados de Larga Distancia (Turista+Pullman)]]+TDC_InfraMR[[#This Row],[B.04.5 - Parque de Coches Remolcados para Servicios Especiales (Cartoneros)]]</f>
        <v>0</v>
      </c>
      <c r="BD302" s="1">
        <v>2</v>
      </c>
      <c r="BE302" s="1">
        <v>0</v>
      </c>
      <c r="BF302" s="16">
        <v>1435</v>
      </c>
    </row>
    <row r="303" spans="1:58">
      <c r="A303" s="1">
        <v>2018</v>
      </c>
      <c r="B303" s="1" t="s">
        <v>116</v>
      </c>
      <c r="C303" s="12">
        <v>0</v>
      </c>
      <c r="D303" s="12">
        <v>0</v>
      </c>
      <c r="E303" s="12">
        <v>0</v>
      </c>
      <c r="F303" s="12">
        <v>15.3</v>
      </c>
      <c r="G303" s="12">
        <f t="shared" si="28"/>
        <v>15.3</v>
      </c>
      <c r="H303" s="12">
        <f>+TDC_InfraMR[[#This Row],[Total Líneas de Explotación ]]</f>
        <v>15.3</v>
      </c>
      <c r="I303" s="12">
        <v>15.3</v>
      </c>
      <c r="J303" s="12">
        <v>0</v>
      </c>
      <c r="K303" s="12">
        <v>0</v>
      </c>
      <c r="L303" s="12">
        <v>30.6</v>
      </c>
      <c r="M303" s="12">
        <v>1.04</v>
      </c>
      <c r="N303" s="12">
        <f>+TDC_InfraMR[[#This Row],[A.03.1 -  Longitud de Vías de Explotación No Electrificadas Troncales y Ramales (vía principal) (km)]]+TDC_InfraMR[[#This Row],[A.04.1 -  Longitud de Vías de Explotación Electrificadas Troncales y Ramales (vía principal) (km)]]</f>
        <v>30.6</v>
      </c>
      <c r="O303" s="12">
        <f>+TDC_InfraMR[[#This Row],[Total Vías (excluido Auxiliares)]]</f>
        <v>30.6</v>
      </c>
      <c r="P303" s="1">
        <v>11</v>
      </c>
      <c r="Q303" s="1">
        <v>0</v>
      </c>
      <c r="R303" s="1">
        <v>0</v>
      </c>
      <c r="S303" s="1">
        <f t="shared" si="32"/>
        <v>11</v>
      </c>
      <c r="T303" s="1">
        <v>0</v>
      </c>
      <c r="U303" s="1">
        <v>36</v>
      </c>
      <c r="V303" s="1">
        <v>0</v>
      </c>
      <c r="W303" s="1">
        <v>0</v>
      </c>
      <c r="X303" s="1">
        <v>0</v>
      </c>
      <c r="Y303" s="1">
        <f t="shared" si="29"/>
        <v>36</v>
      </c>
      <c r="Z303" s="1">
        <v>6</v>
      </c>
      <c r="AA303" s="1">
        <v>2</v>
      </c>
      <c r="AB303" s="1">
        <f>+TDC_InfraMR[[#This Row],[Total Pasos Vehiculares a Nivel]]</f>
        <v>36</v>
      </c>
      <c r="AC303" s="1">
        <f t="shared" si="30"/>
        <v>44</v>
      </c>
      <c r="AD303" s="1">
        <v>0</v>
      </c>
      <c r="AE303" s="1">
        <v>9</v>
      </c>
      <c r="AF303" s="1">
        <v>16</v>
      </c>
      <c r="AG303" s="1">
        <f t="shared" si="31"/>
        <v>25</v>
      </c>
      <c r="AH303" s="13">
        <v>15.3</v>
      </c>
      <c r="AI303" s="13">
        <v>0</v>
      </c>
      <c r="AJ303" s="13">
        <v>0</v>
      </c>
      <c r="AK303" s="13">
        <f t="shared" si="33"/>
        <v>15.3</v>
      </c>
      <c r="AL303" s="1">
        <v>0</v>
      </c>
      <c r="AM303" s="1">
        <v>0</v>
      </c>
      <c r="AN303" s="1">
        <v>0</v>
      </c>
      <c r="AO303" s="1">
        <f t="shared" si="34"/>
        <v>0</v>
      </c>
      <c r="AP303" s="1">
        <v>18</v>
      </c>
      <c r="AQ303" s="1">
        <v>0</v>
      </c>
      <c r="AR303" s="1">
        <v>0</v>
      </c>
      <c r="AS303" s="1">
        <f>+TDC_InfraMR[[#This Row],[B.02.1 - Parque de Coches Eléctricos Motrices]]+TDC_InfraMR[[#This Row],[B.02.2 - Parque de Coches Eléctricos Motrices Remolcados Tipo R]]+TDC_InfraMR[[#This Row],[B.02.3 - Parque de Coches Eléctricos Motrices Tipo R]]</f>
        <v>18</v>
      </c>
      <c r="AT303" s="1">
        <v>0</v>
      </c>
      <c r="AU303" s="1">
        <v>0</v>
      </c>
      <c r="AV303" s="1">
        <v>0</v>
      </c>
      <c r="AW303" s="1">
        <f>+TDC_InfraMR[[#This Row],[B.03.1 - Parque de Coches Motores Motrices Remolcados]]+TDC_InfraMR[[#This Row],[B.03.2 - Parque de Coches Motores Motrices Intermedios]]+TDC_InfraMR[[#This Row],[B.03.3 - Parque de Coches Motores Motrices Cabina]]</f>
        <v>0</v>
      </c>
      <c r="AX303" s="1">
        <v>0</v>
      </c>
      <c r="AY303" s="1">
        <v>0</v>
      </c>
      <c r="AZ303" s="1">
        <v>0</v>
      </c>
      <c r="BA303" s="1">
        <v>0</v>
      </c>
      <c r="BB303" s="1">
        <v>0</v>
      </c>
      <c r="BC303" s="1">
        <f>+TDC_InfraMR[[#This Row],[B.04.1 - Parque de Coches Remolcados Clase Unica]]+TDC_InfraMR[[#This Row],[B.04.2 - Parque de Coches Remolcados Clase Unica Furgón]]+TDC_InfraMR[[#This Row],[B.04.3 - Parque de Coches Remolcados Clase Unica Cabina]]+TDC_InfraMR[[#This Row],[B.04.4 - Parque de Coches Remolcados de Larga Distancia (Turista+Pullman)]]+TDC_InfraMR[[#This Row],[B.04.5 - Parque de Coches Remolcados para Servicios Especiales (Cartoneros)]]</f>
        <v>0</v>
      </c>
      <c r="BD303" s="1">
        <v>2</v>
      </c>
      <c r="BE303" s="1">
        <v>0</v>
      </c>
      <c r="BF303" s="16">
        <v>1435</v>
      </c>
    </row>
    <row r="304" spans="1:58">
      <c r="A304" s="1">
        <v>2018</v>
      </c>
      <c r="B304" s="1" t="s">
        <v>117</v>
      </c>
      <c r="C304" s="12">
        <v>0</v>
      </c>
      <c r="D304" s="12">
        <v>0</v>
      </c>
      <c r="E304" s="12">
        <v>0</v>
      </c>
      <c r="F304" s="12">
        <v>15.3</v>
      </c>
      <c r="G304" s="12">
        <f t="shared" si="28"/>
        <v>15.3</v>
      </c>
      <c r="H304" s="12">
        <f>+TDC_InfraMR[[#This Row],[Total Líneas de Explotación ]]</f>
        <v>15.3</v>
      </c>
      <c r="I304" s="12">
        <v>15.3</v>
      </c>
      <c r="J304" s="12">
        <v>0</v>
      </c>
      <c r="K304" s="12">
        <v>0</v>
      </c>
      <c r="L304" s="12">
        <v>30.6</v>
      </c>
      <c r="M304" s="12">
        <v>1.04</v>
      </c>
      <c r="N304" s="12">
        <f>+TDC_InfraMR[[#This Row],[A.03.1 -  Longitud de Vías de Explotación No Electrificadas Troncales y Ramales (vía principal) (km)]]+TDC_InfraMR[[#This Row],[A.04.1 -  Longitud de Vías de Explotación Electrificadas Troncales y Ramales (vía principal) (km)]]</f>
        <v>30.6</v>
      </c>
      <c r="O304" s="12">
        <f>+TDC_InfraMR[[#This Row],[Total Vías (excluido Auxiliares)]]</f>
        <v>30.6</v>
      </c>
      <c r="P304" s="1">
        <v>11</v>
      </c>
      <c r="Q304" s="1">
        <v>0</v>
      </c>
      <c r="R304" s="1">
        <v>0</v>
      </c>
      <c r="S304" s="1">
        <f t="shared" si="32"/>
        <v>11</v>
      </c>
      <c r="T304" s="1">
        <v>0</v>
      </c>
      <c r="U304" s="1">
        <v>36</v>
      </c>
      <c r="V304" s="1">
        <v>0</v>
      </c>
      <c r="W304" s="1">
        <v>0</v>
      </c>
      <c r="X304" s="1">
        <v>0</v>
      </c>
      <c r="Y304" s="1">
        <f t="shared" si="29"/>
        <v>36</v>
      </c>
      <c r="Z304" s="1">
        <v>6</v>
      </c>
      <c r="AA304" s="1">
        <v>2</v>
      </c>
      <c r="AB304" s="1">
        <f>+TDC_InfraMR[[#This Row],[Total Pasos Vehiculares a Nivel]]</f>
        <v>36</v>
      </c>
      <c r="AC304" s="1">
        <f t="shared" si="30"/>
        <v>44</v>
      </c>
      <c r="AD304" s="1">
        <v>0</v>
      </c>
      <c r="AE304" s="1">
        <v>9</v>
      </c>
      <c r="AF304" s="1">
        <v>16</v>
      </c>
      <c r="AG304" s="1">
        <f t="shared" si="31"/>
        <v>25</v>
      </c>
      <c r="AH304" s="13">
        <v>15.3</v>
      </c>
      <c r="AI304" s="13">
        <v>0</v>
      </c>
      <c r="AJ304" s="13">
        <v>0</v>
      </c>
      <c r="AK304" s="13">
        <f t="shared" si="33"/>
        <v>15.3</v>
      </c>
      <c r="AL304" s="1">
        <v>0</v>
      </c>
      <c r="AM304" s="1">
        <v>0</v>
      </c>
      <c r="AN304" s="1">
        <v>0</v>
      </c>
      <c r="AO304" s="1">
        <f t="shared" si="34"/>
        <v>0</v>
      </c>
      <c r="AP304" s="1">
        <v>18</v>
      </c>
      <c r="AQ304" s="1">
        <v>0</v>
      </c>
      <c r="AR304" s="1">
        <v>0</v>
      </c>
      <c r="AS304" s="1">
        <f>+TDC_InfraMR[[#This Row],[B.02.1 - Parque de Coches Eléctricos Motrices]]+TDC_InfraMR[[#This Row],[B.02.2 - Parque de Coches Eléctricos Motrices Remolcados Tipo R]]+TDC_InfraMR[[#This Row],[B.02.3 - Parque de Coches Eléctricos Motrices Tipo R]]</f>
        <v>18</v>
      </c>
      <c r="AT304" s="1">
        <v>0</v>
      </c>
      <c r="AU304" s="1">
        <v>0</v>
      </c>
      <c r="AV304" s="1">
        <v>0</v>
      </c>
      <c r="AW304" s="1">
        <f>+TDC_InfraMR[[#This Row],[B.03.1 - Parque de Coches Motores Motrices Remolcados]]+TDC_InfraMR[[#This Row],[B.03.2 - Parque de Coches Motores Motrices Intermedios]]+TDC_InfraMR[[#This Row],[B.03.3 - Parque de Coches Motores Motrices Cabina]]</f>
        <v>0</v>
      </c>
      <c r="AX304" s="1">
        <v>0</v>
      </c>
      <c r="AY304" s="1">
        <v>0</v>
      </c>
      <c r="AZ304" s="1">
        <v>0</v>
      </c>
      <c r="BA304" s="1">
        <v>0</v>
      </c>
      <c r="BB304" s="1">
        <v>0</v>
      </c>
      <c r="BC304" s="1">
        <f>+TDC_InfraMR[[#This Row],[B.04.1 - Parque de Coches Remolcados Clase Unica]]+TDC_InfraMR[[#This Row],[B.04.2 - Parque de Coches Remolcados Clase Unica Furgón]]+TDC_InfraMR[[#This Row],[B.04.3 - Parque de Coches Remolcados Clase Unica Cabina]]+TDC_InfraMR[[#This Row],[B.04.4 - Parque de Coches Remolcados de Larga Distancia (Turista+Pullman)]]+TDC_InfraMR[[#This Row],[B.04.5 - Parque de Coches Remolcados para Servicios Especiales (Cartoneros)]]</f>
        <v>0</v>
      </c>
      <c r="BD304" s="1">
        <v>2</v>
      </c>
      <c r="BE304" s="1">
        <v>0</v>
      </c>
      <c r="BF304" s="16">
        <v>1435</v>
      </c>
    </row>
    <row r="305" spans="1:58">
      <c r="A305" s="1">
        <v>2018</v>
      </c>
      <c r="B305" s="1" t="s">
        <v>118</v>
      </c>
      <c r="C305" s="12">
        <v>0</v>
      </c>
      <c r="D305" s="12">
        <v>0</v>
      </c>
      <c r="E305" s="12">
        <v>0</v>
      </c>
      <c r="F305" s="12">
        <v>15.3</v>
      </c>
      <c r="G305" s="12">
        <f t="shared" si="28"/>
        <v>15.3</v>
      </c>
      <c r="H305" s="12">
        <f>+TDC_InfraMR[[#This Row],[Total Líneas de Explotación ]]</f>
        <v>15.3</v>
      </c>
      <c r="I305" s="12">
        <v>15.3</v>
      </c>
      <c r="J305" s="12">
        <v>0</v>
      </c>
      <c r="K305" s="12">
        <v>0</v>
      </c>
      <c r="L305" s="12">
        <v>30.6</v>
      </c>
      <c r="M305" s="12">
        <v>1.04</v>
      </c>
      <c r="N305" s="12">
        <f>+TDC_InfraMR[[#This Row],[A.03.1 -  Longitud de Vías de Explotación No Electrificadas Troncales y Ramales (vía principal) (km)]]+TDC_InfraMR[[#This Row],[A.04.1 -  Longitud de Vías de Explotación Electrificadas Troncales y Ramales (vía principal) (km)]]</f>
        <v>30.6</v>
      </c>
      <c r="O305" s="12">
        <f>+TDC_InfraMR[[#This Row],[Total Vías (excluido Auxiliares)]]</f>
        <v>30.6</v>
      </c>
      <c r="P305" s="1">
        <v>11</v>
      </c>
      <c r="Q305" s="1">
        <v>0</v>
      </c>
      <c r="R305" s="1">
        <v>0</v>
      </c>
      <c r="S305" s="1">
        <f t="shared" si="32"/>
        <v>11</v>
      </c>
      <c r="T305" s="1">
        <v>0</v>
      </c>
      <c r="U305" s="1">
        <v>36</v>
      </c>
      <c r="V305" s="1">
        <v>0</v>
      </c>
      <c r="W305" s="1">
        <v>0</v>
      </c>
      <c r="X305" s="1">
        <v>0</v>
      </c>
      <c r="Y305" s="1">
        <f t="shared" si="29"/>
        <v>36</v>
      </c>
      <c r="Z305" s="1">
        <v>6</v>
      </c>
      <c r="AA305" s="1">
        <v>2</v>
      </c>
      <c r="AB305" s="1">
        <f>+TDC_InfraMR[[#This Row],[Total Pasos Vehiculares a Nivel]]</f>
        <v>36</v>
      </c>
      <c r="AC305" s="1">
        <f t="shared" si="30"/>
        <v>44</v>
      </c>
      <c r="AD305" s="1">
        <v>0</v>
      </c>
      <c r="AE305" s="1">
        <v>9</v>
      </c>
      <c r="AF305" s="1">
        <v>16</v>
      </c>
      <c r="AG305" s="1">
        <f t="shared" si="31"/>
        <v>25</v>
      </c>
      <c r="AH305" s="13">
        <v>15.3</v>
      </c>
      <c r="AI305" s="13">
        <v>0</v>
      </c>
      <c r="AJ305" s="13">
        <v>0</v>
      </c>
      <c r="AK305" s="13">
        <f t="shared" si="33"/>
        <v>15.3</v>
      </c>
      <c r="AL305" s="1">
        <v>0</v>
      </c>
      <c r="AM305" s="1">
        <v>0</v>
      </c>
      <c r="AN305" s="1">
        <v>0</v>
      </c>
      <c r="AO305" s="1">
        <f t="shared" si="34"/>
        <v>0</v>
      </c>
      <c r="AP305" s="1">
        <v>18</v>
      </c>
      <c r="AQ305" s="1">
        <v>0</v>
      </c>
      <c r="AR305" s="1">
        <v>0</v>
      </c>
      <c r="AS305" s="1">
        <f>+TDC_InfraMR[[#This Row],[B.02.1 - Parque de Coches Eléctricos Motrices]]+TDC_InfraMR[[#This Row],[B.02.2 - Parque de Coches Eléctricos Motrices Remolcados Tipo R]]+TDC_InfraMR[[#This Row],[B.02.3 - Parque de Coches Eléctricos Motrices Tipo R]]</f>
        <v>18</v>
      </c>
      <c r="AT305" s="1">
        <v>0</v>
      </c>
      <c r="AU305" s="1">
        <v>0</v>
      </c>
      <c r="AV305" s="1">
        <v>0</v>
      </c>
      <c r="AW305" s="1">
        <f>+TDC_InfraMR[[#This Row],[B.03.1 - Parque de Coches Motores Motrices Remolcados]]+TDC_InfraMR[[#This Row],[B.03.2 - Parque de Coches Motores Motrices Intermedios]]+TDC_InfraMR[[#This Row],[B.03.3 - Parque de Coches Motores Motrices Cabina]]</f>
        <v>0</v>
      </c>
      <c r="AX305" s="1">
        <v>0</v>
      </c>
      <c r="AY305" s="1">
        <v>0</v>
      </c>
      <c r="AZ305" s="1">
        <v>0</v>
      </c>
      <c r="BA305" s="1">
        <v>0</v>
      </c>
      <c r="BB305" s="1">
        <v>0</v>
      </c>
      <c r="BC305" s="1">
        <f>+TDC_InfraMR[[#This Row],[B.04.1 - Parque de Coches Remolcados Clase Unica]]+TDC_InfraMR[[#This Row],[B.04.2 - Parque de Coches Remolcados Clase Unica Furgón]]+TDC_InfraMR[[#This Row],[B.04.3 - Parque de Coches Remolcados Clase Unica Cabina]]+TDC_InfraMR[[#This Row],[B.04.4 - Parque de Coches Remolcados de Larga Distancia (Turista+Pullman)]]+TDC_InfraMR[[#This Row],[B.04.5 - Parque de Coches Remolcados para Servicios Especiales (Cartoneros)]]</f>
        <v>0</v>
      </c>
      <c r="BD305" s="1">
        <v>2</v>
      </c>
      <c r="BE305" s="1">
        <v>0</v>
      </c>
      <c r="BF305" s="16">
        <v>1435</v>
      </c>
    </row>
    <row r="306" spans="1:58">
      <c r="A306" s="1">
        <v>2018</v>
      </c>
      <c r="B306" s="1" t="s">
        <v>119</v>
      </c>
      <c r="C306" s="12">
        <v>0</v>
      </c>
      <c r="D306" s="12">
        <v>0</v>
      </c>
      <c r="E306" s="12">
        <v>0</v>
      </c>
      <c r="F306" s="12">
        <v>15.3</v>
      </c>
      <c r="G306" s="12">
        <f t="shared" si="28"/>
        <v>15.3</v>
      </c>
      <c r="H306" s="12">
        <f>+TDC_InfraMR[[#This Row],[Total Líneas de Explotación ]]</f>
        <v>15.3</v>
      </c>
      <c r="I306" s="12">
        <v>15.3</v>
      </c>
      <c r="J306" s="12">
        <v>0</v>
      </c>
      <c r="K306" s="12">
        <v>0</v>
      </c>
      <c r="L306" s="12">
        <v>30.6</v>
      </c>
      <c r="M306" s="12">
        <v>1.04</v>
      </c>
      <c r="N306" s="12">
        <f>+TDC_InfraMR[[#This Row],[A.03.1 -  Longitud de Vías de Explotación No Electrificadas Troncales y Ramales (vía principal) (km)]]+TDC_InfraMR[[#This Row],[A.04.1 -  Longitud de Vías de Explotación Electrificadas Troncales y Ramales (vía principal) (km)]]</f>
        <v>30.6</v>
      </c>
      <c r="O306" s="12">
        <f>+TDC_InfraMR[[#This Row],[Total Vías (excluido Auxiliares)]]</f>
        <v>30.6</v>
      </c>
      <c r="P306" s="1">
        <v>11</v>
      </c>
      <c r="Q306" s="1">
        <v>0</v>
      </c>
      <c r="R306" s="1">
        <v>0</v>
      </c>
      <c r="S306" s="1">
        <f t="shared" si="32"/>
        <v>11</v>
      </c>
      <c r="T306" s="1">
        <v>0</v>
      </c>
      <c r="U306" s="1">
        <v>36</v>
      </c>
      <c r="V306" s="1">
        <v>0</v>
      </c>
      <c r="W306" s="1">
        <v>0</v>
      </c>
      <c r="X306" s="1">
        <v>0</v>
      </c>
      <c r="Y306" s="1">
        <f t="shared" si="29"/>
        <v>36</v>
      </c>
      <c r="Z306" s="1">
        <v>6</v>
      </c>
      <c r="AA306" s="1">
        <v>2</v>
      </c>
      <c r="AB306" s="1">
        <f>+TDC_InfraMR[[#This Row],[Total Pasos Vehiculares a Nivel]]</f>
        <v>36</v>
      </c>
      <c r="AC306" s="1">
        <f t="shared" si="30"/>
        <v>44</v>
      </c>
      <c r="AD306" s="1">
        <v>0</v>
      </c>
      <c r="AE306" s="1">
        <v>9</v>
      </c>
      <c r="AF306" s="1">
        <v>16</v>
      </c>
      <c r="AG306" s="1">
        <f t="shared" si="31"/>
        <v>25</v>
      </c>
      <c r="AH306" s="13">
        <v>15.3</v>
      </c>
      <c r="AI306" s="13">
        <v>0</v>
      </c>
      <c r="AJ306" s="13">
        <v>0</v>
      </c>
      <c r="AK306" s="13">
        <f t="shared" si="33"/>
        <v>15.3</v>
      </c>
      <c r="AL306" s="1">
        <v>0</v>
      </c>
      <c r="AM306" s="1">
        <v>0</v>
      </c>
      <c r="AN306" s="1">
        <v>0</v>
      </c>
      <c r="AO306" s="1">
        <f t="shared" si="34"/>
        <v>0</v>
      </c>
      <c r="AP306" s="1">
        <v>18</v>
      </c>
      <c r="AQ306" s="1">
        <v>0</v>
      </c>
      <c r="AR306" s="1">
        <v>0</v>
      </c>
      <c r="AS306" s="1">
        <f>+TDC_InfraMR[[#This Row],[B.02.1 - Parque de Coches Eléctricos Motrices]]+TDC_InfraMR[[#This Row],[B.02.2 - Parque de Coches Eléctricos Motrices Remolcados Tipo R]]+TDC_InfraMR[[#This Row],[B.02.3 - Parque de Coches Eléctricos Motrices Tipo R]]</f>
        <v>18</v>
      </c>
      <c r="AT306" s="1">
        <v>0</v>
      </c>
      <c r="AU306" s="1">
        <v>0</v>
      </c>
      <c r="AV306" s="1">
        <v>0</v>
      </c>
      <c r="AW306" s="1">
        <f>+TDC_InfraMR[[#This Row],[B.03.1 - Parque de Coches Motores Motrices Remolcados]]+TDC_InfraMR[[#This Row],[B.03.2 - Parque de Coches Motores Motrices Intermedios]]+TDC_InfraMR[[#This Row],[B.03.3 - Parque de Coches Motores Motrices Cabina]]</f>
        <v>0</v>
      </c>
      <c r="AX306" s="1">
        <v>0</v>
      </c>
      <c r="AY306" s="1">
        <v>0</v>
      </c>
      <c r="AZ306" s="1">
        <v>0</v>
      </c>
      <c r="BA306" s="1">
        <v>0</v>
      </c>
      <c r="BB306" s="1">
        <v>0</v>
      </c>
      <c r="BC306" s="1">
        <f>+TDC_InfraMR[[#This Row],[B.04.1 - Parque de Coches Remolcados Clase Unica]]+TDC_InfraMR[[#This Row],[B.04.2 - Parque de Coches Remolcados Clase Unica Furgón]]+TDC_InfraMR[[#This Row],[B.04.3 - Parque de Coches Remolcados Clase Unica Cabina]]+TDC_InfraMR[[#This Row],[B.04.4 - Parque de Coches Remolcados de Larga Distancia (Turista+Pullman)]]+TDC_InfraMR[[#This Row],[B.04.5 - Parque de Coches Remolcados para Servicios Especiales (Cartoneros)]]</f>
        <v>0</v>
      </c>
      <c r="BD306" s="1">
        <v>2</v>
      </c>
      <c r="BE306" s="1">
        <v>0</v>
      </c>
      <c r="BF306" s="16">
        <v>1435</v>
      </c>
    </row>
    <row r="307" spans="1:58">
      <c r="A307" s="1">
        <v>2018</v>
      </c>
      <c r="B307" s="1" t="s">
        <v>120</v>
      </c>
      <c r="C307" s="12">
        <v>0</v>
      </c>
      <c r="D307" s="12">
        <v>0</v>
      </c>
      <c r="E307" s="12">
        <v>0</v>
      </c>
      <c r="F307" s="12">
        <v>15.3</v>
      </c>
      <c r="G307" s="12">
        <f t="shared" si="28"/>
        <v>15.3</v>
      </c>
      <c r="H307" s="12">
        <f>+TDC_InfraMR[[#This Row],[Total Líneas de Explotación ]]</f>
        <v>15.3</v>
      </c>
      <c r="I307" s="12">
        <v>15.3</v>
      </c>
      <c r="J307" s="12">
        <v>0</v>
      </c>
      <c r="K307" s="12">
        <v>0</v>
      </c>
      <c r="L307" s="12">
        <v>30.6</v>
      </c>
      <c r="M307" s="12">
        <v>1.04</v>
      </c>
      <c r="N307" s="12">
        <f>+TDC_InfraMR[[#This Row],[A.03.1 -  Longitud de Vías de Explotación No Electrificadas Troncales y Ramales (vía principal) (km)]]+TDC_InfraMR[[#This Row],[A.04.1 -  Longitud de Vías de Explotación Electrificadas Troncales y Ramales (vía principal) (km)]]</f>
        <v>30.6</v>
      </c>
      <c r="O307" s="12">
        <f>+TDC_InfraMR[[#This Row],[Total Vías (excluido Auxiliares)]]</f>
        <v>30.6</v>
      </c>
      <c r="P307" s="1">
        <v>11</v>
      </c>
      <c r="Q307" s="1">
        <v>0</v>
      </c>
      <c r="R307" s="1">
        <v>0</v>
      </c>
      <c r="S307" s="1">
        <f t="shared" si="32"/>
        <v>11</v>
      </c>
      <c r="T307" s="1">
        <v>0</v>
      </c>
      <c r="U307" s="1">
        <v>36</v>
      </c>
      <c r="V307" s="1">
        <v>0</v>
      </c>
      <c r="W307" s="1">
        <v>0</v>
      </c>
      <c r="X307" s="1">
        <v>0</v>
      </c>
      <c r="Y307" s="1">
        <f t="shared" si="29"/>
        <v>36</v>
      </c>
      <c r="Z307" s="1">
        <v>6</v>
      </c>
      <c r="AA307" s="1">
        <v>2</v>
      </c>
      <c r="AB307" s="1">
        <f>+TDC_InfraMR[[#This Row],[Total Pasos Vehiculares a Nivel]]</f>
        <v>36</v>
      </c>
      <c r="AC307" s="1">
        <f t="shared" si="30"/>
        <v>44</v>
      </c>
      <c r="AD307" s="1">
        <v>0</v>
      </c>
      <c r="AE307" s="1">
        <v>9</v>
      </c>
      <c r="AF307" s="1">
        <v>16</v>
      </c>
      <c r="AG307" s="1">
        <f t="shared" si="31"/>
        <v>25</v>
      </c>
      <c r="AH307" s="13">
        <v>15.3</v>
      </c>
      <c r="AI307" s="13">
        <v>0</v>
      </c>
      <c r="AJ307" s="13">
        <v>0</v>
      </c>
      <c r="AK307" s="13">
        <f t="shared" si="33"/>
        <v>15.3</v>
      </c>
      <c r="AL307" s="1">
        <v>0</v>
      </c>
      <c r="AM307" s="1">
        <v>0</v>
      </c>
      <c r="AN307" s="1">
        <v>0</v>
      </c>
      <c r="AO307" s="1">
        <f t="shared" si="34"/>
        <v>0</v>
      </c>
      <c r="AP307" s="1">
        <v>18</v>
      </c>
      <c r="AQ307" s="1">
        <v>0</v>
      </c>
      <c r="AR307" s="1">
        <v>0</v>
      </c>
      <c r="AS307" s="1">
        <f>+TDC_InfraMR[[#This Row],[B.02.1 - Parque de Coches Eléctricos Motrices]]+TDC_InfraMR[[#This Row],[B.02.2 - Parque de Coches Eléctricos Motrices Remolcados Tipo R]]+TDC_InfraMR[[#This Row],[B.02.3 - Parque de Coches Eléctricos Motrices Tipo R]]</f>
        <v>18</v>
      </c>
      <c r="AT307" s="1">
        <v>0</v>
      </c>
      <c r="AU307" s="1">
        <v>0</v>
      </c>
      <c r="AV307" s="1">
        <v>0</v>
      </c>
      <c r="AW307" s="1">
        <f>+TDC_InfraMR[[#This Row],[B.03.1 - Parque de Coches Motores Motrices Remolcados]]+TDC_InfraMR[[#This Row],[B.03.2 - Parque de Coches Motores Motrices Intermedios]]+TDC_InfraMR[[#This Row],[B.03.3 - Parque de Coches Motores Motrices Cabina]]</f>
        <v>0</v>
      </c>
      <c r="AX307" s="1">
        <v>0</v>
      </c>
      <c r="AY307" s="1">
        <v>0</v>
      </c>
      <c r="AZ307" s="1">
        <v>0</v>
      </c>
      <c r="BA307" s="1">
        <v>0</v>
      </c>
      <c r="BB307" s="1">
        <v>0</v>
      </c>
      <c r="BC307" s="1">
        <f>+TDC_InfraMR[[#This Row],[B.04.1 - Parque de Coches Remolcados Clase Unica]]+TDC_InfraMR[[#This Row],[B.04.2 - Parque de Coches Remolcados Clase Unica Furgón]]+TDC_InfraMR[[#This Row],[B.04.3 - Parque de Coches Remolcados Clase Unica Cabina]]+TDC_InfraMR[[#This Row],[B.04.4 - Parque de Coches Remolcados de Larga Distancia (Turista+Pullman)]]+TDC_InfraMR[[#This Row],[B.04.5 - Parque de Coches Remolcados para Servicios Especiales (Cartoneros)]]</f>
        <v>0</v>
      </c>
      <c r="BD307" s="1">
        <v>2</v>
      </c>
      <c r="BE307" s="1">
        <v>0</v>
      </c>
      <c r="BF307" s="16">
        <v>1435</v>
      </c>
    </row>
    <row r="308" spans="1:58">
      <c r="A308" s="1">
        <v>2018</v>
      </c>
      <c r="B308" s="1" t="s">
        <v>121</v>
      </c>
      <c r="C308" s="12">
        <v>0</v>
      </c>
      <c r="D308" s="12">
        <v>0</v>
      </c>
      <c r="E308" s="12">
        <v>0</v>
      </c>
      <c r="F308" s="12">
        <v>15.3</v>
      </c>
      <c r="G308" s="12">
        <f t="shared" si="28"/>
        <v>15.3</v>
      </c>
      <c r="H308" s="12">
        <f>+TDC_InfraMR[[#This Row],[Total Líneas de Explotación ]]</f>
        <v>15.3</v>
      </c>
      <c r="I308" s="12">
        <v>15.3</v>
      </c>
      <c r="J308" s="12">
        <v>0</v>
      </c>
      <c r="K308" s="12">
        <v>0</v>
      </c>
      <c r="L308" s="12">
        <v>30.6</v>
      </c>
      <c r="M308" s="12">
        <v>1.04</v>
      </c>
      <c r="N308" s="12">
        <f>+TDC_InfraMR[[#This Row],[A.03.1 -  Longitud de Vías de Explotación No Electrificadas Troncales y Ramales (vía principal) (km)]]+TDC_InfraMR[[#This Row],[A.04.1 -  Longitud de Vías de Explotación Electrificadas Troncales y Ramales (vía principal) (km)]]</f>
        <v>30.6</v>
      </c>
      <c r="O308" s="12">
        <f>+TDC_InfraMR[[#This Row],[Total Vías (excluido Auxiliares)]]</f>
        <v>30.6</v>
      </c>
      <c r="P308" s="1">
        <v>11</v>
      </c>
      <c r="Q308" s="1">
        <v>0</v>
      </c>
      <c r="R308" s="1">
        <v>0</v>
      </c>
      <c r="S308" s="1">
        <f t="shared" si="32"/>
        <v>11</v>
      </c>
      <c r="T308" s="1">
        <v>0</v>
      </c>
      <c r="U308" s="1">
        <v>36</v>
      </c>
      <c r="V308" s="1">
        <v>0</v>
      </c>
      <c r="W308" s="1">
        <v>0</v>
      </c>
      <c r="X308" s="1">
        <v>0</v>
      </c>
      <c r="Y308" s="1">
        <f t="shared" si="29"/>
        <v>36</v>
      </c>
      <c r="Z308" s="1">
        <v>6</v>
      </c>
      <c r="AA308" s="1">
        <v>2</v>
      </c>
      <c r="AB308" s="1">
        <f>+TDC_InfraMR[[#This Row],[Total Pasos Vehiculares a Nivel]]</f>
        <v>36</v>
      </c>
      <c r="AC308" s="1">
        <f t="shared" si="30"/>
        <v>44</v>
      </c>
      <c r="AD308" s="1">
        <v>0</v>
      </c>
      <c r="AE308" s="1">
        <v>9</v>
      </c>
      <c r="AF308" s="1">
        <v>16</v>
      </c>
      <c r="AG308" s="1">
        <f t="shared" si="31"/>
        <v>25</v>
      </c>
      <c r="AH308" s="13">
        <v>15.3</v>
      </c>
      <c r="AI308" s="13">
        <v>0</v>
      </c>
      <c r="AJ308" s="13">
        <v>0</v>
      </c>
      <c r="AK308" s="13">
        <f t="shared" si="33"/>
        <v>15.3</v>
      </c>
      <c r="AL308" s="1">
        <v>0</v>
      </c>
      <c r="AM308" s="1">
        <v>0</v>
      </c>
      <c r="AN308" s="1">
        <v>0</v>
      </c>
      <c r="AO308" s="1">
        <f t="shared" si="34"/>
        <v>0</v>
      </c>
      <c r="AP308" s="1">
        <v>18</v>
      </c>
      <c r="AQ308" s="1">
        <v>0</v>
      </c>
      <c r="AR308" s="1">
        <v>0</v>
      </c>
      <c r="AS308" s="1">
        <f>+TDC_InfraMR[[#This Row],[B.02.1 - Parque de Coches Eléctricos Motrices]]+TDC_InfraMR[[#This Row],[B.02.2 - Parque de Coches Eléctricos Motrices Remolcados Tipo R]]+TDC_InfraMR[[#This Row],[B.02.3 - Parque de Coches Eléctricos Motrices Tipo R]]</f>
        <v>18</v>
      </c>
      <c r="AT308" s="1">
        <v>0</v>
      </c>
      <c r="AU308" s="1">
        <v>0</v>
      </c>
      <c r="AV308" s="1">
        <v>0</v>
      </c>
      <c r="AW308" s="1">
        <f>+TDC_InfraMR[[#This Row],[B.03.1 - Parque de Coches Motores Motrices Remolcados]]+TDC_InfraMR[[#This Row],[B.03.2 - Parque de Coches Motores Motrices Intermedios]]+TDC_InfraMR[[#This Row],[B.03.3 - Parque de Coches Motores Motrices Cabina]]</f>
        <v>0</v>
      </c>
      <c r="AX308" s="1">
        <v>0</v>
      </c>
      <c r="AY308" s="1">
        <v>0</v>
      </c>
      <c r="AZ308" s="1">
        <v>0</v>
      </c>
      <c r="BA308" s="1">
        <v>0</v>
      </c>
      <c r="BB308" s="1">
        <v>0</v>
      </c>
      <c r="BC308" s="1">
        <f>+TDC_InfraMR[[#This Row],[B.04.1 - Parque de Coches Remolcados Clase Unica]]+TDC_InfraMR[[#This Row],[B.04.2 - Parque de Coches Remolcados Clase Unica Furgón]]+TDC_InfraMR[[#This Row],[B.04.3 - Parque de Coches Remolcados Clase Unica Cabina]]+TDC_InfraMR[[#This Row],[B.04.4 - Parque de Coches Remolcados de Larga Distancia (Turista+Pullman)]]+TDC_InfraMR[[#This Row],[B.04.5 - Parque de Coches Remolcados para Servicios Especiales (Cartoneros)]]</f>
        <v>0</v>
      </c>
      <c r="BD308" s="1">
        <v>2</v>
      </c>
      <c r="BE308" s="1">
        <v>0</v>
      </c>
      <c r="BF308" s="16">
        <v>1435</v>
      </c>
    </row>
    <row r="309" spans="1:58">
      <c r="A309" s="1">
        <v>2018</v>
      </c>
      <c r="B309" s="1" t="s">
        <v>122</v>
      </c>
      <c r="C309" s="12">
        <v>0</v>
      </c>
      <c r="D309" s="12">
        <v>0</v>
      </c>
      <c r="E309" s="12">
        <v>0</v>
      </c>
      <c r="F309" s="12">
        <v>15.3</v>
      </c>
      <c r="G309" s="12">
        <f t="shared" si="28"/>
        <v>15.3</v>
      </c>
      <c r="H309" s="12">
        <f>+TDC_InfraMR[[#This Row],[Total Líneas de Explotación ]]</f>
        <v>15.3</v>
      </c>
      <c r="I309" s="12">
        <v>15.3</v>
      </c>
      <c r="J309" s="12">
        <v>0</v>
      </c>
      <c r="K309" s="12">
        <v>0</v>
      </c>
      <c r="L309" s="12">
        <v>30.6</v>
      </c>
      <c r="M309" s="12">
        <v>1.04</v>
      </c>
      <c r="N309" s="12">
        <f>+TDC_InfraMR[[#This Row],[A.03.1 -  Longitud de Vías de Explotación No Electrificadas Troncales y Ramales (vía principal) (km)]]+TDC_InfraMR[[#This Row],[A.04.1 -  Longitud de Vías de Explotación Electrificadas Troncales y Ramales (vía principal) (km)]]</f>
        <v>30.6</v>
      </c>
      <c r="O309" s="12">
        <f>+TDC_InfraMR[[#This Row],[Total Vías (excluido Auxiliares)]]</f>
        <v>30.6</v>
      </c>
      <c r="P309" s="1">
        <v>11</v>
      </c>
      <c r="Q309" s="1">
        <v>0</v>
      </c>
      <c r="R309" s="1">
        <v>0</v>
      </c>
      <c r="S309" s="1">
        <f t="shared" si="32"/>
        <v>11</v>
      </c>
      <c r="T309" s="1">
        <v>0</v>
      </c>
      <c r="U309" s="1">
        <v>36</v>
      </c>
      <c r="V309" s="1">
        <v>0</v>
      </c>
      <c r="W309" s="1">
        <v>0</v>
      </c>
      <c r="X309" s="1">
        <v>0</v>
      </c>
      <c r="Y309" s="1">
        <f t="shared" si="29"/>
        <v>36</v>
      </c>
      <c r="Z309" s="1">
        <v>6</v>
      </c>
      <c r="AA309" s="1">
        <v>2</v>
      </c>
      <c r="AB309" s="1">
        <f>+TDC_InfraMR[[#This Row],[Total Pasos Vehiculares a Nivel]]</f>
        <v>36</v>
      </c>
      <c r="AC309" s="1">
        <f t="shared" si="30"/>
        <v>44</v>
      </c>
      <c r="AD309" s="1">
        <v>0</v>
      </c>
      <c r="AE309" s="1">
        <v>9</v>
      </c>
      <c r="AF309" s="1">
        <v>16</v>
      </c>
      <c r="AG309" s="1">
        <f t="shared" si="31"/>
        <v>25</v>
      </c>
      <c r="AH309" s="13">
        <v>15.3</v>
      </c>
      <c r="AI309" s="13">
        <v>0</v>
      </c>
      <c r="AJ309" s="13">
        <v>0</v>
      </c>
      <c r="AK309" s="13">
        <f t="shared" si="33"/>
        <v>15.3</v>
      </c>
      <c r="AL309" s="1">
        <v>0</v>
      </c>
      <c r="AM309" s="1">
        <v>0</v>
      </c>
      <c r="AN309" s="1">
        <v>0</v>
      </c>
      <c r="AO309" s="1">
        <f t="shared" si="34"/>
        <v>0</v>
      </c>
      <c r="AP309" s="1">
        <v>18</v>
      </c>
      <c r="AQ309" s="1">
        <v>0</v>
      </c>
      <c r="AR309" s="1">
        <v>0</v>
      </c>
      <c r="AS309" s="1">
        <f>+TDC_InfraMR[[#This Row],[B.02.1 - Parque de Coches Eléctricos Motrices]]+TDC_InfraMR[[#This Row],[B.02.2 - Parque de Coches Eléctricos Motrices Remolcados Tipo R]]+TDC_InfraMR[[#This Row],[B.02.3 - Parque de Coches Eléctricos Motrices Tipo R]]</f>
        <v>18</v>
      </c>
      <c r="AT309" s="1">
        <v>0</v>
      </c>
      <c r="AU309" s="1">
        <v>0</v>
      </c>
      <c r="AV309" s="1">
        <v>0</v>
      </c>
      <c r="AW309" s="1">
        <f>+TDC_InfraMR[[#This Row],[B.03.1 - Parque de Coches Motores Motrices Remolcados]]+TDC_InfraMR[[#This Row],[B.03.2 - Parque de Coches Motores Motrices Intermedios]]+TDC_InfraMR[[#This Row],[B.03.3 - Parque de Coches Motores Motrices Cabina]]</f>
        <v>0</v>
      </c>
      <c r="AX309" s="1">
        <v>0</v>
      </c>
      <c r="AY309" s="1">
        <v>0</v>
      </c>
      <c r="AZ309" s="1">
        <v>0</v>
      </c>
      <c r="BA309" s="1">
        <v>0</v>
      </c>
      <c r="BB309" s="1">
        <v>0</v>
      </c>
      <c r="BC309" s="1">
        <f>+TDC_InfraMR[[#This Row],[B.04.1 - Parque de Coches Remolcados Clase Unica]]+TDC_InfraMR[[#This Row],[B.04.2 - Parque de Coches Remolcados Clase Unica Furgón]]+TDC_InfraMR[[#This Row],[B.04.3 - Parque de Coches Remolcados Clase Unica Cabina]]+TDC_InfraMR[[#This Row],[B.04.4 - Parque de Coches Remolcados de Larga Distancia (Turista+Pullman)]]+TDC_InfraMR[[#This Row],[B.04.5 - Parque de Coches Remolcados para Servicios Especiales (Cartoneros)]]</f>
        <v>0</v>
      </c>
      <c r="BD309" s="1">
        <v>2</v>
      </c>
      <c r="BE309" s="1">
        <v>0</v>
      </c>
      <c r="BF309" s="16">
        <v>1435</v>
      </c>
    </row>
    <row r="310" spans="1:58">
      <c r="A310" s="1">
        <v>2018</v>
      </c>
      <c r="B310" s="1" t="s">
        <v>123</v>
      </c>
      <c r="C310" s="12">
        <v>0</v>
      </c>
      <c r="D310" s="12">
        <v>0</v>
      </c>
      <c r="E310" s="12">
        <v>0</v>
      </c>
      <c r="F310" s="12">
        <v>15.3</v>
      </c>
      <c r="G310" s="12">
        <f t="shared" si="28"/>
        <v>15.3</v>
      </c>
      <c r="H310" s="12">
        <f>+TDC_InfraMR[[#This Row],[Total Líneas de Explotación ]]</f>
        <v>15.3</v>
      </c>
      <c r="I310" s="12">
        <v>15.3</v>
      </c>
      <c r="J310" s="12">
        <v>0</v>
      </c>
      <c r="K310" s="12">
        <v>0</v>
      </c>
      <c r="L310" s="12">
        <v>30.6</v>
      </c>
      <c r="M310" s="12">
        <v>1.04</v>
      </c>
      <c r="N310" s="12">
        <f>+TDC_InfraMR[[#This Row],[A.03.1 -  Longitud de Vías de Explotación No Electrificadas Troncales y Ramales (vía principal) (km)]]+TDC_InfraMR[[#This Row],[A.04.1 -  Longitud de Vías de Explotación Electrificadas Troncales y Ramales (vía principal) (km)]]</f>
        <v>30.6</v>
      </c>
      <c r="O310" s="12">
        <f>+TDC_InfraMR[[#This Row],[Total Vías (excluido Auxiliares)]]</f>
        <v>30.6</v>
      </c>
      <c r="P310" s="1">
        <v>11</v>
      </c>
      <c r="Q310" s="1">
        <v>0</v>
      </c>
      <c r="R310" s="1">
        <v>0</v>
      </c>
      <c r="S310" s="1">
        <f t="shared" si="32"/>
        <v>11</v>
      </c>
      <c r="T310" s="1">
        <v>0</v>
      </c>
      <c r="U310" s="1">
        <v>36</v>
      </c>
      <c r="V310" s="1">
        <v>0</v>
      </c>
      <c r="W310" s="1">
        <v>0</v>
      </c>
      <c r="X310" s="1">
        <v>0</v>
      </c>
      <c r="Y310" s="1">
        <f t="shared" si="29"/>
        <v>36</v>
      </c>
      <c r="Z310" s="1">
        <v>6</v>
      </c>
      <c r="AA310" s="1">
        <v>2</v>
      </c>
      <c r="AB310" s="1">
        <f>+TDC_InfraMR[[#This Row],[Total Pasos Vehiculares a Nivel]]</f>
        <v>36</v>
      </c>
      <c r="AC310" s="1">
        <f t="shared" si="30"/>
        <v>44</v>
      </c>
      <c r="AD310" s="1">
        <v>0</v>
      </c>
      <c r="AE310" s="1">
        <v>9</v>
      </c>
      <c r="AF310" s="1">
        <v>16</v>
      </c>
      <c r="AG310" s="1">
        <f t="shared" si="31"/>
        <v>25</v>
      </c>
      <c r="AH310" s="13">
        <v>15.3</v>
      </c>
      <c r="AI310" s="13">
        <v>0</v>
      </c>
      <c r="AJ310" s="13">
        <v>0</v>
      </c>
      <c r="AK310" s="13">
        <f t="shared" si="33"/>
        <v>15.3</v>
      </c>
      <c r="AL310" s="1">
        <v>0</v>
      </c>
      <c r="AM310" s="1">
        <v>0</v>
      </c>
      <c r="AN310" s="1">
        <v>0</v>
      </c>
      <c r="AO310" s="1">
        <f t="shared" si="34"/>
        <v>0</v>
      </c>
      <c r="AP310" s="1">
        <v>18</v>
      </c>
      <c r="AQ310" s="1">
        <v>0</v>
      </c>
      <c r="AR310" s="1">
        <v>0</v>
      </c>
      <c r="AS310" s="1">
        <f>+TDC_InfraMR[[#This Row],[B.02.1 - Parque de Coches Eléctricos Motrices]]+TDC_InfraMR[[#This Row],[B.02.2 - Parque de Coches Eléctricos Motrices Remolcados Tipo R]]+TDC_InfraMR[[#This Row],[B.02.3 - Parque de Coches Eléctricos Motrices Tipo R]]</f>
        <v>18</v>
      </c>
      <c r="AT310" s="1">
        <v>0</v>
      </c>
      <c r="AU310" s="1">
        <v>0</v>
      </c>
      <c r="AV310" s="1">
        <v>0</v>
      </c>
      <c r="AW310" s="1">
        <f>+TDC_InfraMR[[#This Row],[B.03.1 - Parque de Coches Motores Motrices Remolcados]]+TDC_InfraMR[[#This Row],[B.03.2 - Parque de Coches Motores Motrices Intermedios]]+TDC_InfraMR[[#This Row],[B.03.3 - Parque de Coches Motores Motrices Cabina]]</f>
        <v>0</v>
      </c>
      <c r="AX310" s="1">
        <v>0</v>
      </c>
      <c r="AY310" s="1">
        <v>0</v>
      </c>
      <c r="AZ310" s="1">
        <v>0</v>
      </c>
      <c r="BA310" s="1">
        <v>0</v>
      </c>
      <c r="BB310" s="1">
        <v>0</v>
      </c>
      <c r="BC310" s="1">
        <f>+TDC_InfraMR[[#This Row],[B.04.1 - Parque de Coches Remolcados Clase Unica]]+TDC_InfraMR[[#This Row],[B.04.2 - Parque de Coches Remolcados Clase Unica Furgón]]+TDC_InfraMR[[#This Row],[B.04.3 - Parque de Coches Remolcados Clase Unica Cabina]]+TDC_InfraMR[[#This Row],[B.04.4 - Parque de Coches Remolcados de Larga Distancia (Turista+Pullman)]]+TDC_InfraMR[[#This Row],[B.04.5 - Parque de Coches Remolcados para Servicios Especiales (Cartoneros)]]</f>
        <v>0</v>
      </c>
      <c r="BD310" s="1">
        <v>2</v>
      </c>
      <c r="BE310" s="1">
        <v>0</v>
      </c>
      <c r="BF310" s="16">
        <v>1435</v>
      </c>
    </row>
    <row r="311" spans="1:58">
      <c r="A311" s="1">
        <v>2018</v>
      </c>
      <c r="B311" s="1" t="s">
        <v>124</v>
      </c>
      <c r="C311" s="12">
        <v>0</v>
      </c>
      <c r="D311" s="12">
        <v>0</v>
      </c>
      <c r="E311" s="12">
        <v>0</v>
      </c>
      <c r="F311" s="12">
        <v>15.3</v>
      </c>
      <c r="G311" s="12">
        <f t="shared" si="28"/>
        <v>15.3</v>
      </c>
      <c r="H311" s="12">
        <f>+TDC_InfraMR[[#This Row],[Total Líneas de Explotación ]]</f>
        <v>15.3</v>
      </c>
      <c r="I311" s="12">
        <v>15.3</v>
      </c>
      <c r="J311" s="12">
        <v>0</v>
      </c>
      <c r="K311" s="12">
        <v>0</v>
      </c>
      <c r="L311" s="12">
        <v>30.6</v>
      </c>
      <c r="M311" s="12">
        <v>1.04</v>
      </c>
      <c r="N311" s="12">
        <f>+TDC_InfraMR[[#This Row],[A.03.1 -  Longitud de Vías de Explotación No Electrificadas Troncales y Ramales (vía principal) (km)]]+TDC_InfraMR[[#This Row],[A.04.1 -  Longitud de Vías de Explotación Electrificadas Troncales y Ramales (vía principal) (km)]]</f>
        <v>30.6</v>
      </c>
      <c r="O311" s="12">
        <f>+TDC_InfraMR[[#This Row],[Total Vías (excluido Auxiliares)]]</f>
        <v>30.6</v>
      </c>
      <c r="P311" s="1">
        <v>11</v>
      </c>
      <c r="Q311" s="1">
        <v>0</v>
      </c>
      <c r="R311" s="1">
        <v>0</v>
      </c>
      <c r="S311" s="1">
        <f t="shared" si="32"/>
        <v>11</v>
      </c>
      <c r="T311" s="1">
        <v>0</v>
      </c>
      <c r="U311" s="1">
        <v>36</v>
      </c>
      <c r="V311" s="1">
        <v>0</v>
      </c>
      <c r="W311" s="1">
        <v>0</v>
      </c>
      <c r="X311" s="1">
        <v>0</v>
      </c>
      <c r="Y311" s="1">
        <f t="shared" si="29"/>
        <v>36</v>
      </c>
      <c r="Z311" s="1">
        <v>6</v>
      </c>
      <c r="AA311" s="1">
        <v>2</v>
      </c>
      <c r="AB311" s="1">
        <f>+TDC_InfraMR[[#This Row],[Total Pasos Vehiculares a Nivel]]</f>
        <v>36</v>
      </c>
      <c r="AC311" s="1">
        <f t="shared" si="30"/>
        <v>44</v>
      </c>
      <c r="AD311" s="1">
        <v>0</v>
      </c>
      <c r="AE311" s="1">
        <v>9</v>
      </c>
      <c r="AF311" s="1">
        <v>16</v>
      </c>
      <c r="AG311" s="1">
        <f t="shared" si="31"/>
        <v>25</v>
      </c>
      <c r="AH311" s="13">
        <v>15.3</v>
      </c>
      <c r="AI311" s="13">
        <v>0</v>
      </c>
      <c r="AJ311" s="13">
        <v>0</v>
      </c>
      <c r="AK311" s="13">
        <f t="shared" si="33"/>
        <v>15.3</v>
      </c>
      <c r="AL311" s="1">
        <v>0</v>
      </c>
      <c r="AM311" s="1">
        <v>0</v>
      </c>
      <c r="AN311" s="1">
        <v>0</v>
      </c>
      <c r="AO311" s="1">
        <f t="shared" si="34"/>
        <v>0</v>
      </c>
      <c r="AP311" s="1">
        <v>18</v>
      </c>
      <c r="AQ311" s="1">
        <v>0</v>
      </c>
      <c r="AR311" s="1">
        <v>0</v>
      </c>
      <c r="AS311" s="1">
        <f>+TDC_InfraMR[[#This Row],[B.02.1 - Parque de Coches Eléctricos Motrices]]+TDC_InfraMR[[#This Row],[B.02.2 - Parque de Coches Eléctricos Motrices Remolcados Tipo R]]+TDC_InfraMR[[#This Row],[B.02.3 - Parque de Coches Eléctricos Motrices Tipo R]]</f>
        <v>18</v>
      </c>
      <c r="AT311" s="1">
        <v>0</v>
      </c>
      <c r="AU311" s="1">
        <v>0</v>
      </c>
      <c r="AV311" s="1">
        <v>0</v>
      </c>
      <c r="AW311" s="1">
        <f>+TDC_InfraMR[[#This Row],[B.03.1 - Parque de Coches Motores Motrices Remolcados]]+TDC_InfraMR[[#This Row],[B.03.2 - Parque de Coches Motores Motrices Intermedios]]+TDC_InfraMR[[#This Row],[B.03.3 - Parque de Coches Motores Motrices Cabina]]</f>
        <v>0</v>
      </c>
      <c r="AX311" s="1">
        <v>0</v>
      </c>
      <c r="AY311" s="1">
        <v>0</v>
      </c>
      <c r="AZ311" s="1">
        <v>0</v>
      </c>
      <c r="BA311" s="1">
        <v>0</v>
      </c>
      <c r="BB311" s="1">
        <v>0</v>
      </c>
      <c r="BC311" s="1">
        <f>+TDC_InfraMR[[#This Row],[B.04.1 - Parque de Coches Remolcados Clase Unica]]+TDC_InfraMR[[#This Row],[B.04.2 - Parque de Coches Remolcados Clase Unica Furgón]]+TDC_InfraMR[[#This Row],[B.04.3 - Parque de Coches Remolcados Clase Unica Cabina]]+TDC_InfraMR[[#This Row],[B.04.4 - Parque de Coches Remolcados de Larga Distancia (Turista+Pullman)]]+TDC_InfraMR[[#This Row],[B.04.5 - Parque de Coches Remolcados para Servicios Especiales (Cartoneros)]]</f>
        <v>0</v>
      </c>
      <c r="BD311" s="1">
        <v>2</v>
      </c>
      <c r="BE311" s="1">
        <v>0</v>
      </c>
      <c r="BF311" s="16">
        <v>1435</v>
      </c>
    </row>
    <row r="312" spans="1:58">
      <c r="A312" s="1">
        <v>2018</v>
      </c>
      <c r="B312" s="1" t="s">
        <v>125</v>
      </c>
      <c r="C312" s="12">
        <v>0</v>
      </c>
      <c r="D312" s="12">
        <v>0</v>
      </c>
      <c r="E312" s="12">
        <v>0</v>
      </c>
      <c r="F312" s="12">
        <v>15.3</v>
      </c>
      <c r="G312" s="12">
        <f t="shared" si="28"/>
        <v>15.3</v>
      </c>
      <c r="H312" s="12">
        <f>+TDC_InfraMR[[#This Row],[Total Líneas de Explotación ]]</f>
        <v>15.3</v>
      </c>
      <c r="I312" s="12">
        <v>15.3</v>
      </c>
      <c r="J312" s="12">
        <v>0</v>
      </c>
      <c r="K312" s="12">
        <v>0</v>
      </c>
      <c r="L312" s="12">
        <v>30.6</v>
      </c>
      <c r="M312" s="12">
        <v>1.04</v>
      </c>
      <c r="N312" s="12">
        <f>+TDC_InfraMR[[#This Row],[A.03.1 -  Longitud de Vías de Explotación No Electrificadas Troncales y Ramales (vía principal) (km)]]+TDC_InfraMR[[#This Row],[A.04.1 -  Longitud de Vías de Explotación Electrificadas Troncales y Ramales (vía principal) (km)]]</f>
        <v>30.6</v>
      </c>
      <c r="O312" s="12">
        <f>+TDC_InfraMR[[#This Row],[Total Vías (excluido Auxiliares)]]</f>
        <v>30.6</v>
      </c>
      <c r="P312" s="1">
        <v>11</v>
      </c>
      <c r="Q312" s="1">
        <v>0</v>
      </c>
      <c r="R312" s="1">
        <v>0</v>
      </c>
      <c r="S312" s="1">
        <f t="shared" si="32"/>
        <v>11</v>
      </c>
      <c r="T312" s="1">
        <v>0</v>
      </c>
      <c r="U312" s="1">
        <v>36</v>
      </c>
      <c r="V312" s="1">
        <v>0</v>
      </c>
      <c r="W312" s="1">
        <v>0</v>
      </c>
      <c r="X312" s="1">
        <v>0</v>
      </c>
      <c r="Y312" s="1">
        <f t="shared" si="29"/>
        <v>36</v>
      </c>
      <c r="Z312" s="1">
        <v>6</v>
      </c>
      <c r="AA312" s="1">
        <v>2</v>
      </c>
      <c r="AB312" s="1">
        <f>+TDC_InfraMR[[#This Row],[Total Pasos Vehiculares a Nivel]]</f>
        <v>36</v>
      </c>
      <c r="AC312" s="1">
        <f t="shared" si="30"/>
        <v>44</v>
      </c>
      <c r="AD312" s="1">
        <v>0</v>
      </c>
      <c r="AE312" s="1">
        <v>9</v>
      </c>
      <c r="AF312" s="1">
        <v>16</v>
      </c>
      <c r="AG312" s="1">
        <f t="shared" si="31"/>
        <v>25</v>
      </c>
      <c r="AH312" s="13">
        <v>15.3</v>
      </c>
      <c r="AI312" s="13">
        <v>0</v>
      </c>
      <c r="AJ312" s="13">
        <v>0</v>
      </c>
      <c r="AK312" s="13">
        <f t="shared" si="33"/>
        <v>15.3</v>
      </c>
      <c r="AL312" s="1">
        <v>0</v>
      </c>
      <c r="AM312" s="1">
        <v>0</v>
      </c>
      <c r="AN312" s="1">
        <v>0</v>
      </c>
      <c r="AO312" s="1">
        <f t="shared" si="34"/>
        <v>0</v>
      </c>
      <c r="AP312" s="1">
        <v>18</v>
      </c>
      <c r="AQ312" s="1">
        <v>0</v>
      </c>
      <c r="AR312" s="1">
        <v>0</v>
      </c>
      <c r="AS312" s="1">
        <f>+TDC_InfraMR[[#This Row],[B.02.1 - Parque de Coches Eléctricos Motrices]]+TDC_InfraMR[[#This Row],[B.02.2 - Parque de Coches Eléctricos Motrices Remolcados Tipo R]]+TDC_InfraMR[[#This Row],[B.02.3 - Parque de Coches Eléctricos Motrices Tipo R]]</f>
        <v>18</v>
      </c>
      <c r="AT312" s="1">
        <v>0</v>
      </c>
      <c r="AU312" s="1">
        <v>0</v>
      </c>
      <c r="AV312" s="1">
        <v>0</v>
      </c>
      <c r="AW312" s="1">
        <f>+TDC_InfraMR[[#This Row],[B.03.1 - Parque de Coches Motores Motrices Remolcados]]+TDC_InfraMR[[#This Row],[B.03.2 - Parque de Coches Motores Motrices Intermedios]]+TDC_InfraMR[[#This Row],[B.03.3 - Parque de Coches Motores Motrices Cabina]]</f>
        <v>0</v>
      </c>
      <c r="AX312" s="1">
        <v>0</v>
      </c>
      <c r="AY312" s="1">
        <v>0</v>
      </c>
      <c r="AZ312" s="1">
        <v>0</v>
      </c>
      <c r="BA312" s="1">
        <v>0</v>
      </c>
      <c r="BB312" s="1">
        <v>0</v>
      </c>
      <c r="BC312" s="1">
        <f>+TDC_InfraMR[[#This Row],[B.04.1 - Parque de Coches Remolcados Clase Unica]]+TDC_InfraMR[[#This Row],[B.04.2 - Parque de Coches Remolcados Clase Unica Furgón]]+TDC_InfraMR[[#This Row],[B.04.3 - Parque de Coches Remolcados Clase Unica Cabina]]+TDC_InfraMR[[#This Row],[B.04.4 - Parque de Coches Remolcados de Larga Distancia (Turista+Pullman)]]+TDC_InfraMR[[#This Row],[B.04.5 - Parque de Coches Remolcados para Servicios Especiales (Cartoneros)]]</f>
        <v>0</v>
      </c>
      <c r="BD312" s="1">
        <v>2</v>
      </c>
      <c r="BE312" s="1">
        <v>0</v>
      </c>
      <c r="BF312" s="16">
        <v>1435</v>
      </c>
    </row>
    <row r="313" spans="1:58">
      <c r="A313" s="1">
        <v>2018</v>
      </c>
      <c r="B313" s="1" t="s">
        <v>126</v>
      </c>
      <c r="C313" s="12">
        <v>0</v>
      </c>
      <c r="D313" s="12">
        <v>0</v>
      </c>
      <c r="E313" s="12">
        <v>0</v>
      </c>
      <c r="F313" s="12">
        <v>15.3</v>
      </c>
      <c r="G313" s="12">
        <f t="shared" si="28"/>
        <v>15.3</v>
      </c>
      <c r="H313" s="12">
        <f>+TDC_InfraMR[[#This Row],[Total Líneas de Explotación ]]</f>
        <v>15.3</v>
      </c>
      <c r="I313" s="12">
        <v>15.3</v>
      </c>
      <c r="J313" s="12">
        <v>0</v>
      </c>
      <c r="K313" s="12">
        <v>0</v>
      </c>
      <c r="L313" s="12">
        <v>30.6</v>
      </c>
      <c r="M313" s="12">
        <v>1.04</v>
      </c>
      <c r="N313" s="12">
        <f>+TDC_InfraMR[[#This Row],[A.03.1 -  Longitud de Vías de Explotación No Electrificadas Troncales y Ramales (vía principal) (km)]]+TDC_InfraMR[[#This Row],[A.04.1 -  Longitud de Vías de Explotación Electrificadas Troncales y Ramales (vía principal) (km)]]</f>
        <v>30.6</v>
      </c>
      <c r="O313" s="12">
        <f>+TDC_InfraMR[[#This Row],[Total Vías (excluido Auxiliares)]]</f>
        <v>30.6</v>
      </c>
      <c r="P313" s="1">
        <v>11</v>
      </c>
      <c r="Q313" s="1">
        <v>0</v>
      </c>
      <c r="R313" s="1">
        <v>0</v>
      </c>
      <c r="S313" s="1">
        <f t="shared" si="32"/>
        <v>11</v>
      </c>
      <c r="T313" s="1">
        <v>0</v>
      </c>
      <c r="U313" s="1">
        <v>36</v>
      </c>
      <c r="V313" s="1">
        <v>0</v>
      </c>
      <c r="W313" s="1">
        <v>0</v>
      </c>
      <c r="X313" s="1">
        <v>0</v>
      </c>
      <c r="Y313" s="1">
        <f t="shared" si="29"/>
        <v>36</v>
      </c>
      <c r="Z313" s="1">
        <v>6</v>
      </c>
      <c r="AA313" s="1">
        <v>2</v>
      </c>
      <c r="AB313" s="1">
        <f>+TDC_InfraMR[[#This Row],[Total Pasos Vehiculares a Nivel]]</f>
        <v>36</v>
      </c>
      <c r="AC313" s="1">
        <f t="shared" si="30"/>
        <v>44</v>
      </c>
      <c r="AD313" s="1">
        <v>0</v>
      </c>
      <c r="AE313" s="1">
        <v>9</v>
      </c>
      <c r="AF313" s="1">
        <v>16</v>
      </c>
      <c r="AG313" s="1">
        <f t="shared" si="31"/>
        <v>25</v>
      </c>
      <c r="AH313" s="13">
        <v>15.3</v>
      </c>
      <c r="AI313" s="13">
        <v>0</v>
      </c>
      <c r="AJ313" s="13">
        <v>0</v>
      </c>
      <c r="AK313" s="13">
        <f t="shared" si="33"/>
        <v>15.3</v>
      </c>
      <c r="AL313" s="1">
        <v>0</v>
      </c>
      <c r="AM313" s="1">
        <v>0</v>
      </c>
      <c r="AN313" s="1">
        <v>0</v>
      </c>
      <c r="AO313" s="1">
        <f t="shared" si="34"/>
        <v>0</v>
      </c>
      <c r="AP313" s="1">
        <v>18</v>
      </c>
      <c r="AQ313" s="1">
        <v>0</v>
      </c>
      <c r="AR313" s="1">
        <v>0</v>
      </c>
      <c r="AS313" s="1">
        <f>+TDC_InfraMR[[#This Row],[B.02.1 - Parque de Coches Eléctricos Motrices]]+TDC_InfraMR[[#This Row],[B.02.2 - Parque de Coches Eléctricos Motrices Remolcados Tipo R]]+TDC_InfraMR[[#This Row],[B.02.3 - Parque de Coches Eléctricos Motrices Tipo R]]</f>
        <v>18</v>
      </c>
      <c r="AT313" s="1">
        <v>0</v>
      </c>
      <c r="AU313" s="1">
        <v>0</v>
      </c>
      <c r="AV313" s="1">
        <v>0</v>
      </c>
      <c r="AW313" s="1">
        <f>+TDC_InfraMR[[#This Row],[B.03.1 - Parque de Coches Motores Motrices Remolcados]]+TDC_InfraMR[[#This Row],[B.03.2 - Parque de Coches Motores Motrices Intermedios]]+TDC_InfraMR[[#This Row],[B.03.3 - Parque de Coches Motores Motrices Cabina]]</f>
        <v>0</v>
      </c>
      <c r="AX313" s="1">
        <v>0</v>
      </c>
      <c r="AY313" s="1">
        <v>0</v>
      </c>
      <c r="AZ313" s="1">
        <v>0</v>
      </c>
      <c r="BA313" s="1">
        <v>0</v>
      </c>
      <c r="BB313" s="1">
        <v>0</v>
      </c>
      <c r="BC313" s="1">
        <f>+TDC_InfraMR[[#This Row],[B.04.1 - Parque de Coches Remolcados Clase Unica]]+TDC_InfraMR[[#This Row],[B.04.2 - Parque de Coches Remolcados Clase Unica Furgón]]+TDC_InfraMR[[#This Row],[B.04.3 - Parque de Coches Remolcados Clase Unica Cabina]]+TDC_InfraMR[[#This Row],[B.04.4 - Parque de Coches Remolcados de Larga Distancia (Turista+Pullman)]]+TDC_InfraMR[[#This Row],[B.04.5 - Parque de Coches Remolcados para Servicios Especiales (Cartoneros)]]</f>
        <v>0</v>
      </c>
      <c r="BD313" s="1">
        <v>2</v>
      </c>
      <c r="BE313" s="1">
        <v>0</v>
      </c>
      <c r="BF313" s="16">
        <v>1435</v>
      </c>
    </row>
    <row r="314" spans="1:58">
      <c r="A314" s="1">
        <v>2019</v>
      </c>
      <c r="B314" s="1" t="s">
        <v>115</v>
      </c>
      <c r="C314" s="12">
        <v>0</v>
      </c>
      <c r="D314" s="12">
        <v>0</v>
      </c>
      <c r="E314" s="12">
        <v>0</v>
      </c>
      <c r="F314" s="12">
        <v>15.3</v>
      </c>
      <c r="G314" s="12">
        <f t="shared" si="28"/>
        <v>15.3</v>
      </c>
      <c r="H314" s="12">
        <f>+TDC_InfraMR[[#This Row],[Total Líneas de Explotación ]]</f>
        <v>15.3</v>
      </c>
      <c r="I314" s="12">
        <v>15.3</v>
      </c>
      <c r="J314" s="12">
        <v>0</v>
      </c>
      <c r="K314" s="12">
        <v>0</v>
      </c>
      <c r="L314" s="12">
        <v>30.6</v>
      </c>
      <c r="M314" s="12">
        <v>1.04</v>
      </c>
      <c r="N314" s="12">
        <f>+TDC_InfraMR[[#This Row],[A.03.1 -  Longitud de Vías de Explotación No Electrificadas Troncales y Ramales (vía principal) (km)]]+TDC_InfraMR[[#This Row],[A.04.1 -  Longitud de Vías de Explotación Electrificadas Troncales y Ramales (vía principal) (km)]]</f>
        <v>30.6</v>
      </c>
      <c r="O314" s="12">
        <f>+TDC_InfraMR[[#This Row],[Total Vías (excluido Auxiliares)]]</f>
        <v>30.6</v>
      </c>
      <c r="P314" s="1">
        <v>11</v>
      </c>
      <c r="Q314" s="1">
        <v>0</v>
      </c>
      <c r="R314" s="1">
        <v>0</v>
      </c>
      <c r="S314" s="1">
        <f t="shared" si="32"/>
        <v>11</v>
      </c>
      <c r="T314" s="1">
        <v>0</v>
      </c>
      <c r="U314" s="1">
        <v>36</v>
      </c>
      <c r="V314" s="1">
        <v>0</v>
      </c>
      <c r="W314" s="1">
        <v>0</v>
      </c>
      <c r="X314" s="1">
        <v>0</v>
      </c>
      <c r="Y314" s="1">
        <f t="shared" si="29"/>
        <v>36</v>
      </c>
      <c r="Z314" s="1">
        <v>6</v>
      </c>
      <c r="AA314" s="1">
        <v>2</v>
      </c>
      <c r="AB314" s="1">
        <f>+TDC_InfraMR[[#This Row],[Total Pasos Vehiculares a Nivel]]</f>
        <v>36</v>
      </c>
      <c r="AC314" s="1">
        <f t="shared" si="30"/>
        <v>44</v>
      </c>
      <c r="AD314" s="1">
        <v>0</v>
      </c>
      <c r="AE314" s="1">
        <v>9</v>
      </c>
      <c r="AF314" s="1">
        <v>16</v>
      </c>
      <c r="AG314" s="1">
        <f t="shared" si="31"/>
        <v>25</v>
      </c>
      <c r="AH314" s="13">
        <v>15.3</v>
      </c>
      <c r="AI314" s="13">
        <v>0</v>
      </c>
      <c r="AJ314" s="13">
        <v>0</v>
      </c>
      <c r="AK314" s="13">
        <f t="shared" si="33"/>
        <v>15.3</v>
      </c>
      <c r="AL314" s="1">
        <v>0</v>
      </c>
      <c r="AM314" s="1">
        <v>0</v>
      </c>
      <c r="AN314" s="1">
        <v>0</v>
      </c>
      <c r="AO314" s="1">
        <f t="shared" si="34"/>
        <v>0</v>
      </c>
      <c r="AP314" s="1">
        <v>18</v>
      </c>
      <c r="AQ314" s="1">
        <v>0</v>
      </c>
      <c r="AR314" s="1">
        <v>0</v>
      </c>
      <c r="AS314" s="1">
        <f>+TDC_InfraMR[[#This Row],[B.02.1 - Parque de Coches Eléctricos Motrices]]+TDC_InfraMR[[#This Row],[B.02.2 - Parque de Coches Eléctricos Motrices Remolcados Tipo R]]+TDC_InfraMR[[#This Row],[B.02.3 - Parque de Coches Eléctricos Motrices Tipo R]]</f>
        <v>18</v>
      </c>
      <c r="AT314" s="1">
        <v>0</v>
      </c>
      <c r="AU314" s="1">
        <v>0</v>
      </c>
      <c r="AV314" s="1">
        <v>0</v>
      </c>
      <c r="AW314" s="1">
        <f>+TDC_InfraMR[[#This Row],[B.03.1 - Parque de Coches Motores Motrices Remolcados]]+TDC_InfraMR[[#This Row],[B.03.2 - Parque de Coches Motores Motrices Intermedios]]+TDC_InfraMR[[#This Row],[B.03.3 - Parque de Coches Motores Motrices Cabina]]</f>
        <v>0</v>
      </c>
      <c r="AX314" s="1">
        <v>0</v>
      </c>
      <c r="AY314" s="1">
        <v>0</v>
      </c>
      <c r="AZ314" s="1">
        <v>0</v>
      </c>
      <c r="BA314" s="1">
        <v>0</v>
      </c>
      <c r="BB314" s="1">
        <v>0</v>
      </c>
      <c r="BC314" s="1">
        <f>+TDC_InfraMR[[#This Row],[B.04.1 - Parque de Coches Remolcados Clase Unica]]+TDC_InfraMR[[#This Row],[B.04.2 - Parque de Coches Remolcados Clase Unica Furgón]]+TDC_InfraMR[[#This Row],[B.04.3 - Parque de Coches Remolcados Clase Unica Cabina]]+TDC_InfraMR[[#This Row],[B.04.4 - Parque de Coches Remolcados de Larga Distancia (Turista+Pullman)]]+TDC_InfraMR[[#This Row],[B.04.5 - Parque de Coches Remolcados para Servicios Especiales (Cartoneros)]]</f>
        <v>0</v>
      </c>
      <c r="BD314" s="1">
        <v>2</v>
      </c>
      <c r="BE314" s="1">
        <v>0</v>
      </c>
      <c r="BF314" s="16">
        <v>1435</v>
      </c>
    </row>
    <row r="315" spans="1:58">
      <c r="A315" s="1">
        <v>2019</v>
      </c>
      <c r="B315" s="1" t="s">
        <v>116</v>
      </c>
      <c r="C315" s="12">
        <v>0</v>
      </c>
      <c r="D315" s="12">
        <v>0</v>
      </c>
      <c r="E315" s="12">
        <v>0</v>
      </c>
      <c r="F315" s="12">
        <v>15.3</v>
      </c>
      <c r="G315" s="12">
        <f t="shared" si="28"/>
        <v>15.3</v>
      </c>
      <c r="H315" s="12">
        <f>+TDC_InfraMR[[#This Row],[Total Líneas de Explotación ]]</f>
        <v>15.3</v>
      </c>
      <c r="I315" s="12">
        <v>15.3</v>
      </c>
      <c r="J315" s="12">
        <v>0</v>
      </c>
      <c r="K315" s="12">
        <v>0</v>
      </c>
      <c r="L315" s="12">
        <v>30.6</v>
      </c>
      <c r="M315" s="12">
        <v>1.04</v>
      </c>
      <c r="N315" s="12">
        <f>+TDC_InfraMR[[#This Row],[A.03.1 -  Longitud de Vías de Explotación No Electrificadas Troncales y Ramales (vía principal) (km)]]+TDC_InfraMR[[#This Row],[A.04.1 -  Longitud de Vías de Explotación Electrificadas Troncales y Ramales (vía principal) (km)]]</f>
        <v>30.6</v>
      </c>
      <c r="O315" s="12">
        <f>+TDC_InfraMR[[#This Row],[Total Vías (excluido Auxiliares)]]</f>
        <v>30.6</v>
      </c>
      <c r="P315" s="1">
        <v>11</v>
      </c>
      <c r="Q315" s="1">
        <v>0</v>
      </c>
      <c r="R315" s="1">
        <v>0</v>
      </c>
      <c r="S315" s="1">
        <f t="shared" si="32"/>
        <v>11</v>
      </c>
      <c r="T315" s="1">
        <v>0</v>
      </c>
      <c r="U315" s="1">
        <v>36</v>
      </c>
      <c r="V315" s="1">
        <v>0</v>
      </c>
      <c r="W315" s="1">
        <v>0</v>
      </c>
      <c r="X315" s="1">
        <v>0</v>
      </c>
      <c r="Y315" s="1">
        <f t="shared" si="29"/>
        <v>36</v>
      </c>
      <c r="Z315" s="1">
        <v>6</v>
      </c>
      <c r="AA315" s="1">
        <v>2</v>
      </c>
      <c r="AB315" s="1">
        <f>+TDC_InfraMR[[#This Row],[Total Pasos Vehiculares a Nivel]]</f>
        <v>36</v>
      </c>
      <c r="AC315" s="1">
        <f t="shared" si="30"/>
        <v>44</v>
      </c>
      <c r="AD315" s="1">
        <v>0</v>
      </c>
      <c r="AE315" s="1">
        <v>9</v>
      </c>
      <c r="AF315" s="1">
        <v>16</v>
      </c>
      <c r="AG315" s="1">
        <f t="shared" si="31"/>
        <v>25</v>
      </c>
      <c r="AH315" s="13">
        <v>15.3</v>
      </c>
      <c r="AI315" s="13">
        <v>0</v>
      </c>
      <c r="AJ315" s="13">
        <v>0</v>
      </c>
      <c r="AK315" s="13">
        <f t="shared" si="33"/>
        <v>15.3</v>
      </c>
      <c r="AL315" s="1">
        <v>0</v>
      </c>
      <c r="AM315" s="1">
        <v>0</v>
      </c>
      <c r="AN315" s="1">
        <v>0</v>
      </c>
      <c r="AO315" s="1">
        <f t="shared" si="34"/>
        <v>0</v>
      </c>
      <c r="AP315" s="1">
        <v>18</v>
      </c>
      <c r="AQ315" s="1">
        <v>0</v>
      </c>
      <c r="AR315" s="1">
        <v>0</v>
      </c>
      <c r="AS315" s="1">
        <f>+TDC_InfraMR[[#This Row],[B.02.1 - Parque de Coches Eléctricos Motrices]]+TDC_InfraMR[[#This Row],[B.02.2 - Parque de Coches Eléctricos Motrices Remolcados Tipo R]]+TDC_InfraMR[[#This Row],[B.02.3 - Parque de Coches Eléctricos Motrices Tipo R]]</f>
        <v>18</v>
      </c>
      <c r="AT315" s="1">
        <v>0</v>
      </c>
      <c r="AU315" s="1">
        <v>0</v>
      </c>
      <c r="AV315" s="1">
        <v>0</v>
      </c>
      <c r="AW315" s="1">
        <f>+TDC_InfraMR[[#This Row],[B.03.1 - Parque de Coches Motores Motrices Remolcados]]+TDC_InfraMR[[#This Row],[B.03.2 - Parque de Coches Motores Motrices Intermedios]]+TDC_InfraMR[[#This Row],[B.03.3 - Parque de Coches Motores Motrices Cabina]]</f>
        <v>0</v>
      </c>
      <c r="AX315" s="1">
        <v>0</v>
      </c>
      <c r="AY315" s="1">
        <v>0</v>
      </c>
      <c r="AZ315" s="1">
        <v>0</v>
      </c>
      <c r="BA315" s="1">
        <v>0</v>
      </c>
      <c r="BB315" s="1">
        <v>0</v>
      </c>
      <c r="BC315" s="1">
        <f>+TDC_InfraMR[[#This Row],[B.04.1 - Parque de Coches Remolcados Clase Unica]]+TDC_InfraMR[[#This Row],[B.04.2 - Parque de Coches Remolcados Clase Unica Furgón]]+TDC_InfraMR[[#This Row],[B.04.3 - Parque de Coches Remolcados Clase Unica Cabina]]+TDC_InfraMR[[#This Row],[B.04.4 - Parque de Coches Remolcados de Larga Distancia (Turista+Pullman)]]+TDC_InfraMR[[#This Row],[B.04.5 - Parque de Coches Remolcados para Servicios Especiales (Cartoneros)]]</f>
        <v>0</v>
      </c>
      <c r="BD315" s="1">
        <v>2</v>
      </c>
      <c r="BE315" s="1">
        <v>0</v>
      </c>
      <c r="BF315" s="16">
        <v>1435</v>
      </c>
    </row>
    <row r="316" spans="1:58">
      <c r="A316" s="1">
        <v>2019</v>
      </c>
      <c r="B316" s="1" t="s">
        <v>117</v>
      </c>
      <c r="C316" s="12">
        <v>0</v>
      </c>
      <c r="D316" s="12">
        <v>0</v>
      </c>
      <c r="E316" s="12">
        <v>0</v>
      </c>
      <c r="F316" s="12">
        <v>15.3</v>
      </c>
      <c r="G316" s="12">
        <f t="shared" si="28"/>
        <v>15.3</v>
      </c>
      <c r="H316" s="12">
        <f>+TDC_InfraMR[[#This Row],[Total Líneas de Explotación ]]</f>
        <v>15.3</v>
      </c>
      <c r="I316" s="12">
        <v>15.3</v>
      </c>
      <c r="J316" s="12">
        <v>0</v>
      </c>
      <c r="K316" s="12">
        <v>0</v>
      </c>
      <c r="L316" s="12">
        <v>30.6</v>
      </c>
      <c r="M316" s="12">
        <v>1.04</v>
      </c>
      <c r="N316" s="12">
        <f>+TDC_InfraMR[[#This Row],[A.03.1 -  Longitud de Vías de Explotación No Electrificadas Troncales y Ramales (vía principal) (km)]]+TDC_InfraMR[[#This Row],[A.04.1 -  Longitud de Vías de Explotación Electrificadas Troncales y Ramales (vía principal) (km)]]</f>
        <v>30.6</v>
      </c>
      <c r="O316" s="12">
        <f>+TDC_InfraMR[[#This Row],[Total Vías (excluido Auxiliares)]]</f>
        <v>30.6</v>
      </c>
      <c r="P316" s="1">
        <v>11</v>
      </c>
      <c r="Q316" s="1">
        <v>0</v>
      </c>
      <c r="R316" s="1">
        <v>0</v>
      </c>
      <c r="S316" s="1">
        <f t="shared" si="32"/>
        <v>11</v>
      </c>
      <c r="T316" s="1">
        <v>0</v>
      </c>
      <c r="U316" s="1">
        <v>36</v>
      </c>
      <c r="V316" s="1">
        <v>0</v>
      </c>
      <c r="W316" s="1">
        <v>0</v>
      </c>
      <c r="X316" s="1">
        <v>0</v>
      </c>
      <c r="Y316" s="1">
        <f t="shared" si="29"/>
        <v>36</v>
      </c>
      <c r="Z316" s="1">
        <v>6</v>
      </c>
      <c r="AA316" s="1">
        <v>2</v>
      </c>
      <c r="AB316" s="1">
        <f>+TDC_InfraMR[[#This Row],[Total Pasos Vehiculares a Nivel]]</f>
        <v>36</v>
      </c>
      <c r="AC316" s="1">
        <f t="shared" si="30"/>
        <v>44</v>
      </c>
      <c r="AD316" s="1">
        <v>0</v>
      </c>
      <c r="AE316" s="1">
        <v>9</v>
      </c>
      <c r="AF316" s="1">
        <v>16</v>
      </c>
      <c r="AG316" s="1">
        <f t="shared" si="31"/>
        <v>25</v>
      </c>
      <c r="AH316" s="13">
        <v>15.3</v>
      </c>
      <c r="AI316" s="13">
        <v>0</v>
      </c>
      <c r="AJ316" s="13">
        <v>0</v>
      </c>
      <c r="AK316" s="13">
        <f t="shared" si="33"/>
        <v>15.3</v>
      </c>
      <c r="AL316" s="1">
        <v>0</v>
      </c>
      <c r="AM316" s="1">
        <v>0</v>
      </c>
      <c r="AN316" s="1">
        <v>0</v>
      </c>
      <c r="AO316" s="1">
        <f t="shared" si="34"/>
        <v>0</v>
      </c>
      <c r="AP316" s="1">
        <v>18</v>
      </c>
      <c r="AQ316" s="1">
        <v>0</v>
      </c>
      <c r="AR316" s="1">
        <v>0</v>
      </c>
      <c r="AS316" s="1">
        <f>+TDC_InfraMR[[#This Row],[B.02.1 - Parque de Coches Eléctricos Motrices]]+TDC_InfraMR[[#This Row],[B.02.2 - Parque de Coches Eléctricos Motrices Remolcados Tipo R]]+TDC_InfraMR[[#This Row],[B.02.3 - Parque de Coches Eléctricos Motrices Tipo R]]</f>
        <v>18</v>
      </c>
      <c r="AT316" s="1">
        <v>0</v>
      </c>
      <c r="AU316" s="1">
        <v>0</v>
      </c>
      <c r="AV316" s="1">
        <v>0</v>
      </c>
      <c r="AW316" s="1">
        <f>+TDC_InfraMR[[#This Row],[B.03.1 - Parque de Coches Motores Motrices Remolcados]]+TDC_InfraMR[[#This Row],[B.03.2 - Parque de Coches Motores Motrices Intermedios]]+TDC_InfraMR[[#This Row],[B.03.3 - Parque de Coches Motores Motrices Cabina]]</f>
        <v>0</v>
      </c>
      <c r="AX316" s="1">
        <v>0</v>
      </c>
      <c r="AY316" s="1">
        <v>0</v>
      </c>
      <c r="AZ316" s="1">
        <v>0</v>
      </c>
      <c r="BA316" s="1">
        <v>0</v>
      </c>
      <c r="BB316" s="1">
        <v>0</v>
      </c>
      <c r="BC316" s="1">
        <f>+TDC_InfraMR[[#This Row],[B.04.1 - Parque de Coches Remolcados Clase Unica]]+TDC_InfraMR[[#This Row],[B.04.2 - Parque de Coches Remolcados Clase Unica Furgón]]+TDC_InfraMR[[#This Row],[B.04.3 - Parque de Coches Remolcados Clase Unica Cabina]]+TDC_InfraMR[[#This Row],[B.04.4 - Parque de Coches Remolcados de Larga Distancia (Turista+Pullman)]]+TDC_InfraMR[[#This Row],[B.04.5 - Parque de Coches Remolcados para Servicios Especiales (Cartoneros)]]</f>
        <v>0</v>
      </c>
      <c r="BD316" s="1">
        <v>2</v>
      </c>
      <c r="BE316" s="1">
        <v>0</v>
      </c>
      <c r="BF316" s="16">
        <v>1435</v>
      </c>
    </row>
    <row r="317" spans="1:58">
      <c r="A317" s="1">
        <v>2019</v>
      </c>
      <c r="B317" s="1" t="s">
        <v>118</v>
      </c>
      <c r="C317" s="12">
        <v>0</v>
      </c>
      <c r="D317" s="12">
        <v>0</v>
      </c>
      <c r="E317" s="12">
        <v>0</v>
      </c>
      <c r="F317" s="12">
        <v>15.3</v>
      </c>
      <c r="G317" s="12">
        <f t="shared" si="28"/>
        <v>15.3</v>
      </c>
      <c r="H317" s="12">
        <f>+TDC_InfraMR[[#This Row],[Total Líneas de Explotación ]]</f>
        <v>15.3</v>
      </c>
      <c r="I317" s="12">
        <v>15.3</v>
      </c>
      <c r="J317" s="12">
        <v>0</v>
      </c>
      <c r="K317" s="12">
        <v>0</v>
      </c>
      <c r="L317" s="12">
        <v>30.6</v>
      </c>
      <c r="M317" s="12">
        <v>1.04</v>
      </c>
      <c r="N317" s="12">
        <f>+TDC_InfraMR[[#This Row],[A.03.1 -  Longitud de Vías de Explotación No Electrificadas Troncales y Ramales (vía principal) (km)]]+TDC_InfraMR[[#This Row],[A.04.1 -  Longitud de Vías de Explotación Electrificadas Troncales y Ramales (vía principal) (km)]]</f>
        <v>30.6</v>
      </c>
      <c r="O317" s="12">
        <f>+TDC_InfraMR[[#This Row],[Total Vías (excluido Auxiliares)]]</f>
        <v>30.6</v>
      </c>
      <c r="P317" s="1">
        <v>11</v>
      </c>
      <c r="Q317" s="1">
        <v>0</v>
      </c>
      <c r="R317" s="1">
        <v>0</v>
      </c>
      <c r="S317" s="1">
        <f t="shared" si="32"/>
        <v>11</v>
      </c>
      <c r="T317" s="1">
        <v>0</v>
      </c>
      <c r="U317" s="1">
        <v>36</v>
      </c>
      <c r="V317" s="1">
        <v>0</v>
      </c>
      <c r="W317" s="1">
        <v>0</v>
      </c>
      <c r="X317" s="1">
        <v>0</v>
      </c>
      <c r="Y317" s="1">
        <f t="shared" si="29"/>
        <v>36</v>
      </c>
      <c r="Z317" s="1">
        <v>6</v>
      </c>
      <c r="AA317" s="1">
        <v>2</v>
      </c>
      <c r="AB317" s="1">
        <f>+TDC_InfraMR[[#This Row],[Total Pasos Vehiculares a Nivel]]</f>
        <v>36</v>
      </c>
      <c r="AC317" s="1">
        <f t="shared" si="30"/>
        <v>44</v>
      </c>
      <c r="AD317" s="1">
        <v>0</v>
      </c>
      <c r="AE317" s="1">
        <v>9</v>
      </c>
      <c r="AF317" s="1">
        <v>16</v>
      </c>
      <c r="AG317" s="1">
        <f t="shared" si="31"/>
        <v>25</v>
      </c>
      <c r="AH317" s="13">
        <v>15.3</v>
      </c>
      <c r="AI317" s="13">
        <v>0</v>
      </c>
      <c r="AJ317" s="13">
        <v>0</v>
      </c>
      <c r="AK317" s="13">
        <f t="shared" si="33"/>
        <v>15.3</v>
      </c>
      <c r="AL317" s="1">
        <v>0</v>
      </c>
      <c r="AM317" s="1">
        <v>0</v>
      </c>
      <c r="AN317" s="1">
        <v>0</v>
      </c>
      <c r="AO317" s="1">
        <f t="shared" si="34"/>
        <v>0</v>
      </c>
      <c r="AP317" s="1">
        <v>18</v>
      </c>
      <c r="AQ317" s="1">
        <v>0</v>
      </c>
      <c r="AR317" s="1">
        <v>0</v>
      </c>
      <c r="AS317" s="1">
        <f>+TDC_InfraMR[[#This Row],[B.02.1 - Parque de Coches Eléctricos Motrices]]+TDC_InfraMR[[#This Row],[B.02.2 - Parque de Coches Eléctricos Motrices Remolcados Tipo R]]+TDC_InfraMR[[#This Row],[B.02.3 - Parque de Coches Eléctricos Motrices Tipo R]]</f>
        <v>18</v>
      </c>
      <c r="AT317" s="1">
        <v>0</v>
      </c>
      <c r="AU317" s="1">
        <v>0</v>
      </c>
      <c r="AV317" s="1">
        <v>0</v>
      </c>
      <c r="AW317" s="1">
        <f>+TDC_InfraMR[[#This Row],[B.03.1 - Parque de Coches Motores Motrices Remolcados]]+TDC_InfraMR[[#This Row],[B.03.2 - Parque de Coches Motores Motrices Intermedios]]+TDC_InfraMR[[#This Row],[B.03.3 - Parque de Coches Motores Motrices Cabina]]</f>
        <v>0</v>
      </c>
      <c r="AX317" s="1">
        <v>0</v>
      </c>
      <c r="AY317" s="1">
        <v>0</v>
      </c>
      <c r="AZ317" s="1">
        <v>0</v>
      </c>
      <c r="BA317" s="1">
        <v>0</v>
      </c>
      <c r="BB317" s="1">
        <v>0</v>
      </c>
      <c r="BC317" s="1">
        <f>+TDC_InfraMR[[#This Row],[B.04.1 - Parque de Coches Remolcados Clase Unica]]+TDC_InfraMR[[#This Row],[B.04.2 - Parque de Coches Remolcados Clase Unica Furgón]]+TDC_InfraMR[[#This Row],[B.04.3 - Parque de Coches Remolcados Clase Unica Cabina]]+TDC_InfraMR[[#This Row],[B.04.4 - Parque de Coches Remolcados de Larga Distancia (Turista+Pullman)]]+TDC_InfraMR[[#This Row],[B.04.5 - Parque de Coches Remolcados para Servicios Especiales (Cartoneros)]]</f>
        <v>0</v>
      </c>
      <c r="BD317" s="1">
        <v>2</v>
      </c>
      <c r="BE317" s="1">
        <v>0</v>
      </c>
      <c r="BF317" s="16">
        <v>1435</v>
      </c>
    </row>
    <row r="318" spans="1:58">
      <c r="A318" s="1">
        <v>2019</v>
      </c>
      <c r="B318" s="1" t="s">
        <v>119</v>
      </c>
      <c r="C318" s="12">
        <v>0</v>
      </c>
      <c r="D318" s="12">
        <v>0</v>
      </c>
      <c r="E318" s="12">
        <v>0</v>
      </c>
      <c r="F318" s="12">
        <v>15.3</v>
      </c>
      <c r="G318" s="12">
        <f t="shared" si="28"/>
        <v>15.3</v>
      </c>
      <c r="H318" s="12">
        <f>+TDC_InfraMR[[#This Row],[Total Líneas de Explotación ]]</f>
        <v>15.3</v>
      </c>
      <c r="I318" s="12">
        <v>15.3</v>
      </c>
      <c r="J318" s="12">
        <v>0</v>
      </c>
      <c r="K318" s="12">
        <v>0</v>
      </c>
      <c r="L318" s="12">
        <v>30.6</v>
      </c>
      <c r="M318" s="12">
        <v>1.04</v>
      </c>
      <c r="N318" s="12">
        <f>+TDC_InfraMR[[#This Row],[A.03.1 -  Longitud de Vías de Explotación No Electrificadas Troncales y Ramales (vía principal) (km)]]+TDC_InfraMR[[#This Row],[A.04.1 -  Longitud de Vías de Explotación Electrificadas Troncales y Ramales (vía principal) (km)]]</f>
        <v>30.6</v>
      </c>
      <c r="O318" s="12">
        <f>+TDC_InfraMR[[#This Row],[Total Vías (excluido Auxiliares)]]</f>
        <v>30.6</v>
      </c>
      <c r="P318" s="1">
        <v>11</v>
      </c>
      <c r="Q318" s="1">
        <v>0</v>
      </c>
      <c r="R318" s="1">
        <v>0</v>
      </c>
      <c r="S318" s="1">
        <f t="shared" si="32"/>
        <v>11</v>
      </c>
      <c r="T318" s="1">
        <v>0</v>
      </c>
      <c r="U318" s="1">
        <v>36</v>
      </c>
      <c r="V318" s="1">
        <v>0</v>
      </c>
      <c r="W318" s="1">
        <v>0</v>
      </c>
      <c r="X318" s="1">
        <v>0</v>
      </c>
      <c r="Y318" s="1">
        <f t="shared" si="29"/>
        <v>36</v>
      </c>
      <c r="Z318" s="1">
        <v>6</v>
      </c>
      <c r="AA318" s="1">
        <v>2</v>
      </c>
      <c r="AB318" s="1">
        <f>+TDC_InfraMR[[#This Row],[Total Pasos Vehiculares a Nivel]]</f>
        <v>36</v>
      </c>
      <c r="AC318" s="1">
        <f t="shared" si="30"/>
        <v>44</v>
      </c>
      <c r="AD318" s="1">
        <v>0</v>
      </c>
      <c r="AE318" s="1">
        <v>9</v>
      </c>
      <c r="AF318" s="1">
        <v>16</v>
      </c>
      <c r="AG318" s="1">
        <f t="shared" si="31"/>
        <v>25</v>
      </c>
      <c r="AH318" s="13">
        <v>15.3</v>
      </c>
      <c r="AI318" s="13">
        <v>0</v>
      </c>
      <c r="AJ318" s="13">
        <v>0</v>
      </c>
      <c r="AK318" s="13">
        <f t="shared" si="33"/>
        <v>15.3</v>
      </c>
      <c r="AL318" s="1">
        <v>0</v>
      </c>
      <c r="AM318" s="1">
        <v>0</v>
      </c>
      <c r="AN318" s="1">
        <v>0</v>
      </c>
      <c r="AO318" s="1">
        <f t="shared" si="34"/>
        <v>0</v>
      </c>
      <c r="AP318" s="1">
        <v>18</v>
      </c>
      <c r="AQ318" s="1">
        <v>0</v>
      </c>
      <c r="AR318" s="1">
        <v>0</v>
      </c>
      <c r="AS318" s="1">
        <f>+TDC_InfraMR[[#This Row],[B.02.1 - Parque de Coches Eléctricos Motrices]]+TDC_InfraMR[[#This Row],[B.02.2 - Parque de Coches Eléctricos Motrices Remolcados Tipo R]]+TDC_InfraMR[[#This Row],[B.02.3 - Parque de Coches Eléctricos Motrices Tipo R]]</f>
        <v>18</v>
      </c>
      <c r="AT318" s="1">
        <v>0</v>
      </c>
      <c r="AU318" s="1">
        <v>0</v>
      </c>
      <c r="AV318" s="1">
        <v>0</v>
      </c>
      <c r="AW318" s="1">
        <f>+TDC_InfraMR[[#This Row],[B.03.1 - Parque de Coches Motores Motrices Remolcados]]+TDC_InfraMR[[#This Row],[B.03.2 - Parque de Coches Motores Motrices Intermedios]]+TDC_InfraMR[[#This Row],[B.03.3 - Parque de Coches Motores Motrices Cabina]]</f>
        <v>0</v>
      </c>
      <c r="AX318" s="1">
        <v>0</v>
      </c>
      <c r="AY318" s="1">
        <v>0</v>
      </c>
      <c r="AZ318" s="1">
        <v>0</v>
      </c>
      <c r="BA318" s="1">
        <v>0</v>
      </c>
      <c r="BB318" s="1">
        <v>0</v>
      </c>
      <c r="BC318" s="1">
        <f>+TDC_InfraMR[[#This Row],[B.04.1 - Parque de Coches Remolcados Clase Unica]]+TDC_InfraMR[[#This Row],[B.04.2 - Parque de Coches Remolcados Clase Unica Furgón]]+TDC_InfraMR[[#This Row],[B.04.3 - Parque de Coches Remolcados Clase Unica Cabina]]+TDC_InfraMR[[#This Row],[B.04.4 - Parque de Coches Remolcados de Larga Distancia (Turista+Pullman)]]+TDC_InfraMR[[#This Row],[B.04.5 - Parque de Coches Remolcados para Servicios Especiales (Cartoneros)]]</f>
        <v>0</v>
      </c>
      <c r="BD318" s="1">
        <v>2</v>
      </c>
      <c r="BE318" s="1">
        <v>0</v>
      </c>
      <c r="BF318" s="16">
        <v>1435</v>
      </c>
    </row>
    <row r="319" spans="1:58">
      <c r="A319" s="1">
        <v>2019</v>
      </c>
      <c r="B319" s="1" t="s">
        <v>120</v>
      </c>
      <c r="C319" s="12">
        <v>0</v>
      </c>
      <c r="D319" s="12">
        <v>0</v>
      </c>
      <c r="E319" s="12">
        <v>0</v>
      </c>
      <c r="F319" s="12">
        <v>15.3</v>
      </c>
      <c r="G319" s="12">
        <f t="shared" si="28"/>
        <v>15.3</v>
      </c>
      <c r="H319" s="12">
        <f>+TDC_InfraMR[[#This Row],[Total Líneas de Explotación ]]</f>
        <v>15.3</v>
      </c>
      <c r="I319" s="12">
        <v>15.3</v>
      </c>
      <c r="J319" s="12">
        <v>0</v>
      </c>
      <c r="K319" s="12">
        <v>0</v>
      </c>
      <c r="L319" s="12">
        <v>30.6</v>
      </c>
      <c r="M319" s="12">
        <v>1.04</v>
      </c>
      <c r="N319" s="12">
        <f>+TDC_InfraMR[[#This Row],[A.03.1 -  Longitud de Vías de Explotación No Electrificadas Troncales y Ramales (vía principal) (km)]]+TDC_InfraMR[[#This Row],[A.04.1 -  Longitud de Vías de Explotación Electrificadas Troncales y Ramales (vía principal) (km)]]</f>
        <v>30.6</v>
      </c>
      <c r="O319" s="12">
        <f>+TDC_InfraMR[[#This Row],[Total Vías (excluido Auxiliares)]]</f>
        <v>30.6</v>
      </c>
      <c r="P319" s="1">
        <v>11</v>
      </c>
      <c r="Q319" s="1">
        <v>0</v>
      </c>
      <c r="R319" s="1">
        <v>0</v>
      </c>
      <c r="S319" s="1">
        <f t="shared" si="32"/>
        <v>11</v>
      </c>
      <c r="T319" s="1">
        <v>0</v>
      </c>
      <c r="U319" s="1">
        <v>36</v>
      </c>
      <c r="V319" s="1">
        <v>0</v>
      </c>
      <c r="W319" s="1">
        <v>0</v>
      </c>
      <c r="X319" s="1">
        <v>0</v>
      </c>
      <c r="Y319" s="1">
        <f t="shared" si="29"/>
        <v>36</v>
      </c>
      <c r="Z319" s="1">
        <v>6</v>
      </c>
      <c r="AA319" s="1">
        <v>2</v>
      </c>
      <c r="AB319" s="1">
        <f>+TDC_InfraMR[[#This Row],[Total Pasos Vehiculares a Nivel]]</f>
        <v>36</v>
      </c>
      <c r="AC319" s="1">
        <f t="shared" si="30"/>
        <v>44</v>
      </c>
      <c r="AD319" s="1">
        <v>0</v>
      </c>
      <c r="AE319" s="1">
        <v>9</v>
      </c>
      <c r="AF319" s="1">
        <v>16</v>
      </c>
      <c r="AG319" s="1">
        <f t="shared" si="31"/>
        <v>25</v>
      </c>
      <c r="AH319" s="13">
        <v>15.3</v>
      </c>
      <c r="AI319" s="13">
        <v>0</v>
      </c>
      <c r="AJ319" s="13">
        <v>0</v>
      </c>
      <c r="AK319" s="13">
        <f t="shared" si="33"/>
        <v>15.3</v>
      </c>
      <c r="AL319" s="1">
        <v>0</v>
      </c>
      <c r="AM319" s="1">
        <v>0</v>
      </c>
      <c r="AN319" s="1">
        <v>0</v>
      </c>
      <c r="AO319" s="1">
        <f t="shared" si="34"/>
        <v>0</v>
      </c>
      <c r="AP319" s="1">
        <v>18</v>
      </c>
      <c r="AQ319" s="1">
        <v>0</v>
      </c>
      <c r="AR319" s="1">
        <v>0</v>
      </c>
      <c r="AS319" s="1">
        <f>+TDC_InfraMR[[#This Row],[B.02.1 - Parque de Coches Eléctricos Motrices]]+TDC_InfraMR[[#This Row],[B.02.2 - Parque de Coches Eléctricos Motrices Remolcados Tipo R]]+TDC_InfraMR[[#This Row],[B.02.3 - Parque de Coches Eléctricos Motrices Tipo R]]</f>
        <v>18</v>
      </c>
      <c r="AT319" s="1">
        <v>0</v>
      </c>
      <c r="AU319" s="1">
        <v>0</v>
      </c>
      <c r="AV319" s="1">
        <v>0</v>
      </c>
      <c r="AW319" s="1">
        <f>+TDC_InfraMR[[#This Row],[B.03.1 - Parque de Coches Motores Motrices Remolcados]]+TDC_InfraMR[[#This Row],[B.03.2 - Parque de Coches Motores Motrices Intermedios]]+TDC_InfraMR[[#This Row],[B.03.3 - Parque de Coches Motores Motrices Cabina]]</f>
        <v>0</v>
      </c>
      <c r="AX319" s="1">
        <v>0</v>
      </c>
      <c r="AY319" s="1">
        <v>0</v>
      </c>
      <c r="AZ319" s="1">
        <v>0</v>
      </c>
      <c r="BA319" s="1">
        <v>0</v>
      </c>
      <c r="BB319" s="1">
        <v>0</v>
      </c>
      <c r="BC319" s="1">
        <f>+TDC_InfraMR[[#This Row],[B.04.1 - Parque de Coches Remolcados Clase Unica]]+TDC_InfraMR[[#This Row],[B.04.2 - Parque de Coches Remolcados Clase Unica Furgón]]+TDC_InfraMR[[#This Row],[B.04.3 - Parque de Coches Remolcados Clase Unica Cabina]]+TDC_InfraMR[[#This Row],[B.04.4 - Parque de Coches Remolcados de Larga Distancia (Turista+Pullman)]]+TDC_InfraMR[[#This Row],[B.04.5 - Parque de Coches Remolcados para Servicios Especiales (Cartoneros)]]</f>
        <v>0</v>
      </c>
      <c r="BD319" s="1">
        <v>2</v>
      </c>
      <c r="BE319" s="1">
        <v>0</v>
      </c>
      <c r="BF319" s="16">
        <v>1435</v>
      </c>
    </row>
    <row r="320" spans="1:58">
      <c r="A320" s="1">
        <v>2019</v>
      </c>
      <c r="B320" s="1" t="s">
        <v>121</v>
      </c>
      <c r="C320" s="12">
        <v>0</v>
      </c>
      <c r="D320" s="12">
        <v>0</v>
      </c>
      <c r="E320" s="12">
        <v>0</v>
      </c>
      <c r="F320" s="12">
        <v>15.3</v>
      </c>
      <c r="G320" s="12">
        <f t="shared" si="28"/>
        <v>15.3</v>
      </c>
      <c r="H320" s="12">
        <f>+TDC_InfraMR[[#This Row],[Total Líneas de Explotación ]]</f>
        <v>15.3</v>
      </c>
      <c r="I320" s="12">
        <v>15.3</v>
      </c>
      <c r="J320" s="12">
        <v>0</v>
      </c>
      <c r="K320" s="12">
        <v>0</v>
      </c>
      <c r="L320" s="12">
        <v>30.6</v>
      </c>
      <c r="M320" s="12">
        <v>1.04</v>
      </c>
      <c r="N320" s="12">
        <f>+TDC_InfraMR[[#This Row],[A.03.1 -  Longitud de Vías de Explotación No Electrificadas Troncales y Ramales (vía principal) (km)]]+TDC_InfraMR[[#This Row],[A.04.1 -  Longitud de Vías de Explotación Electrificadas Troncales y Ramales (vía principal) (km)]]</f>
        <v>30.6</v>
      </c>
      <c r="O320" s="12">
        <f>+TDC_InfraMR[[#This Row],[Total Vías (excluido Auxiliares)]]</f>
        <v>30.6</v>
      </c>
      <c r="P320" s="1">
        <v>11</v>
      </c>
      <c r="Q320" s="1">
        <v>0</v>
      </c>
      <c r="R320" s="1">
        <v>0</v>
      </c>
      <c r="S320" s="1">
        <f t="shared" si="32"/>
        <v>11</v>
      </c>
      <c r="T320" s="1">
        <v>0</v>
      </c>
      <c r="U320" s="1">
        <v>36</v>
      </c>
      <c r="V320" s="1">
        <v>0</v>
      </c>
      <c r="W320" s="1">
        <v>0</v>
      </c>
      <c r="X320" s="1">
        <v>0</v>
      </c>
      <c r="Y320" s="1">
        <f t="shared" si="29"/>
        <v>36</v>
      </c>
      <c r="Z320" s="1">
        <v>6</v>
      </c>
      <c r="AA320" s="1">
        <v>2</v>
      </c>
      <c r="AB320" s="1">
        <f>+TDC_InfraMR[[#This Row],[Total Pasos Vehiculares a Nivel]]</f>
        <v>36</v>
      </c>
      <c r="AC320" s="1">
        <f t="shared" si="30"/>
        <v>44</v>
      </c>
      <c r="AD320" s="1">
        <v>0</v>
      </c>
      <c r="AE320" s="1">
        <v>9</v>
      </c>
      <c r="AF320" s="1">
        <v>16</v>
      </c>
      <c r="AG320" s="1">
        <f t="shared" si="31"/>
        <v>25</v>
      </c>
      <c r="AH320" s="13">
        <v>15.3</v>
      </c>
      <c r="AI320" s="13">
        <v>0</v>
      </c>
      <c r="AJ320" s="13">
        <v>0</v>
      </c>
      <c r="AK320" s="13">
        <f t="shared" si="33"/>
        <v>15.3</v>
      </c>
      <c r="AL320" s="1">
        <v>0</v>
      </c>
      <c r="AM320" s="1">
        <v>0</v>
      </c>
      <c r="AN320" s="1">
        <v>0</v>
      </c>
      <c r="AO320" s="1">
        <f t="shared" si="34"/>
        <v>0</v>
      </c>
      <c r="AP320" s="1">
        <v>18</v>
      </c>
      <c r="AQ320" s="1">
        <v>0</v>
      </c>
      <c r="AR320" s="1">
        <v>0</v>
      </c>
      <c r="AS320" s="1">
        <f>+TDC_InfraMR[[#This Row],[B.02.1 - Parque de Coches Eléctricos Motrices]]+TDC_InfraMR[[#This Row],[B.02.2 - Parque de Coches Eléctricos Motrices Remolcados Tipo R]]+TDC_InfraMR[[#This Row],[B.02.3 - Parque de Coches Eléctricos Motrices Tipo R]]</f>
        <v>18</v>
      </c>
      <c r="AT320" s="1">
        <v>0</v>
      </c>
      <c r="AU320" s="1">
        <v>0</v>
      </c>
      <c r="AV320" s="1">
        <v>0</v>
      </c>
      <c r="AW320" s="1">
        <f>+TDC_InfraMR[[#This Row],[B.03.1 - Parque de Coches Motores Motrices Remolcados]]+TDC_InfraMR[[#This Row],[B.03.2 - Parque de Coches Motores Motrices Intermedios]]+TDC_InfraMR[[#This Row],[B.03.3 - Parque de Coches Motores Motrices Cabina]]</f>
        <v>0</v>
      </c>
      <c r="AX320" s="1">
        <v>0</v>
      </c>
      <c r="AY320" s="1">
        <v>0</v>
      </c>
      <c r="AZ320" s="1">
        <v>0</v>
      </c>
      <c r="BA320" s="1">
        <v>0</v>
      </c>
      <c r="BB320" s="1">
        <v>0</v>
      </c>
      <c r="BC320" s="1">
        <f>+TDC_InfraMR[[#This Row],[B.04.1 - Parque de Coches Remolcados Clase Unica]]+TDC_InfraMR[[#This Row],[B.04.2 - Parque de Coches Remolcados Clase Unica Furgón]]+TDC_InfraMR[[#This Row],[B.04.3 - Parque de Coches Remolcados Clase Unica Cabina]]+TDC_InfraMR[[#This Row],[B.04.4 - Parque de Coches Remolcados de Larga Distancia (Turista+Pullman)]]+TDC_InfraMR[[#This Row],[B.04.5 - Parque de Coches Remolcados para Servicios Especiales (Cartoneros)]]</f>
        <v>0</v>
      </c>
      <c r="BD320" s="1">
        <v>2</v>
      </c>
      <c r="BE320" s="1">
        <v>0</v>
      </c>
      <c r="BF320" s="16">
        <v>1435</v>
      </c>
    </row>
    <row r="321" spans="1:58">
      <c r="A321" s="1">
        <v>2019</v>
      </c>
      <c r="B321" s="1" t="s">
        <v>122</v>
      </c>
      <c r="C321" s="12">
        <v>0</v>
      </c>
      <c r="D321" s="12">
        <v>0</v>
      </c>
      <c r="E321" s="12">
        <v>0</v>
      </c>
      <c r="F321" s="12">
        <v>15.3</v>
      </c>
      <c r="G321" s="12">
        <f t="shared" si="28"/>
        <v>15.3</v>
      </c>
      <c r="H321" s="12">
        <f>+TDC_InfraMR[[#This Row],[Total Líneas de Explotación ]]</f>
        <v>15.3</v>
      </c>
      <c r="I321" s="12">
        <v>15.3</v>
      </c>
      <c r="J321" s="12">
        <v>0</v>
      </c>
      <c r="K321" s="12">
        <v>0</v>
      </c>
      <c r="L321" s="12">
        <v>30.6</v>
      </c>
      <c r="M321" s="12">
        <v>1.04</v>
      </c>
      <c r="N321" s="12">
        <f>+TDC_InfraMR[[#This Row],[A.03.1 -  Longitud de Vías de Explotación No Electrificadas Troncales y Ramales (vía principal) (km)]]+TDC_InfraMR[[#This Row],[A.04.1 -  Longitud de Vías de Explotación Electrificadas Troncales y Ramales (vía principal) (km)]]</f>
        <v>30.6</v>
      </c>
      <c r="O321" s="12">
        <f>+TDC_InfraMR[[#This Row],[Total Vías (excluido Auxiliares)]]</f>
        <v>30.6</v>
      </c>
      <c r="P321" s="1">
        <v>11</v>
      </c>
      <c r="Q321" s="1">
        <v>0</v>
      </c>
      <c r="R321" s="1">
        <v>0</v>
      </c>
      <c r="S321" s="1">
        <f t="shared" si="32"/>
        <v>11</v>
      </c>
      <c r="T321" s="1">
        <v>0</v>
      </c>
      <c r="U321" s="1">
        <v>36</v>
      </c>
      <c r="V321" s="1">
        <v>0</v>
      </c>
      <c r="W321" s="1">
        <v>0</v>
      </c>
      <c r="X321" s="1">
        <v>0</v>
      </c>
      <c r="Y321" s="1">
        <f t="shared" si="29"/>
        <v>36</v>
      </c>
      <c r="Z321" s="1">
        <v>6</v>
      </c>
      <c r="AA321" s="1">
        <v>2</v>
      </c>
      <c r="AB321" s="1">
        <f>+TDC_InfraMR[[#This Row],[Total Pasos Vehiculares a Nivel]]</f>
        <v>36</v>
      </c>
      <c r="AC321" s="1">
        <f t="shared" si="30"/>
        <v>44</v>
      </c>
      <c r="AD321" s="1">
        <v>0</v>
      </c>
      <c r="AE321" s="1">
        <v>9</v>
      </c>
      <c r="AF321" s="1">
        <v>16</v>
      </c>
      <c r="AG321" s="1">
        <f t="shared" si="31"/>
        <v>25</v>
      </c>
      <c r="AH321" s="13">
        <v>15.3</v>
      </c>
      <c r="AI321" s="13">
        <v>0</v>
      </c>
      <c r="AJ321" s="13">
        <v>0</v>
      </c>
      <c r="AK321" s="13">
        <f t="shared" si="33"/>
        <v>15.3</v>
      </c>
      <c r="AL321" s="1">
        <v>0</v>
      </c>
      <c r="AM321" s="1">
        <v>0</v>
      </c>
      <c r="AN321" s="1">
        <v>0</v>
      </c>
      <c r="AO321" s="1">
        <f t="shared" si="34"/>
        <v>0</v>
      </c>
      <c r="AP321" s="1">
        <v>18</v>
      </c>
      <c r="AQ321" s="1">
        <v>0</v>
      </c>
      <c r="AR321" s="1">
        <v>0</v>
      </c>
      <c r="AS321" s="1">
        <f>+TDC_InfraMR[[#This Row],[B.02.1 - Parque de Coches Eléctricos Motrices]]+TDC_InfraMR[[#This Row],[B.02.2 - Parque de Coches Eléctricos Motrices Remolcados Tipo R]]+TDC_InfraMR[[#This Row],[B.02.3 - Parque de Coches Eléctricos Motrices Tipo R]]</f>
        <v>18</v>
      </c>
      <c r="AT321" s="1">
        <v>0</v>
      </c>
      <c r="AU321" s="1">
        <v>0</v>
      </c>
      <c r="AV321" s="1">
        <v>0</v>
      </c>
      <c r="AW321" s="1">
        <f>+TDC_InfraMR[[#This Row],[B.03.1 - Parque de Coches Motores Motrices Remolcados]]+TDC_InfraMR[[#This Row],[B.03.2 - Parque de Coches Motores Motrices Intermedios]]+TDC_InfraMR[[#This Row],[B.03.3 - Parque de Coches Motores Motrices Cabina]]</f>
        <v>0</v>
      </c>
      <c r="AX321" s="1">
        <v>0</v>
      </c>
      <c r="AY321" s="1">
        <v>0</v>
      </c>
      <c r="AZ321" s="1">
        <v>0</v>
      </c>
      <c r="BA321" s="1">
        <v>0</v>
      </c>
      <c r="BB321" s="1">
        <v>0</v>
      </c>
      <c r="BC321" s="1">
        <f>+TDC_InfraMR[[#This Row],[B.04.1 - Parque de Coches Remolcados Clase Unica]]+TDC_InfraMR[[#This Row],[B.04.2 - Parque de Coches Remolcados Clase Unica Furgón]]+TDC_InfraMR[[#This Row],[B.04.3 - Parque de Coches Remolcados Clase Unica Cabina]]+TDC_InfraMR[[#This Row],[B.04.4 - Parque de Coches Remolcados de Larga Distancia (Turista+Pullman)]]+TDC_InfraMR[[#This Row],[B.04.5 - Parque de Coches Remolcados para Servicios Especiales (Cartoneros)]]</f>
        <v>0</v>
      </c>
      <c r="BD321" s="1">
        <v>2</v>
      </c>
      <c r="BE321" s="1">
        <v>0</v>
      </c>
      <c r="BF321" s="16">
        <v>1435</v>
      </c>
    </row>
    <row r="322" spans="1:58">
      <c r="A322" s="1">
        <v>2019</v>
      </c>
      <c r="B322" s="1" t="s">
        <v>123</v>
      </c>
      <c r="C322" s="12">
        <v>0</v>
      </c>
      <c r="D322" s="12">
        <v>0</v>
      </c>
      <c r="E322" s="12">
        <v>0</v>
      </c>
      <c r="F322" s="12">
        <v>15.3</v>
      </c>
      <c r="G322" s="12">
        <f t="shared" ref="G322:G361" si="35">SUM(C322:F322)</f>
        <v>15.3</v>
      </c>
      <c r="H322" s="12">
        <f>+TDC_InfraMR[[#This Row],[Total Líneas de Explotación ]]</f>
        <v>15.3</v>
      </c>
      <c r="I322" s="12">
        <v>15.3</v>
      </c>
      <c r="J322" s="12">
        <v>0</v>
      </c>
      <c r="K322" s="12">
        <v>0</v>
      </c>
      <c r="L322" s="12">
        <v>30.6</v>
      </c>
      <c r="M322" s="12">
        <v>1.04</v>
      </c>
      <c r="N322" s="12">
        <f>+TDC_InfraMR[[#This Row],[A.03.1 -  Longitud de Vías de Explotación No Electrificadas Troncales y Ramales (vía principal) (km)]]+TDC_InfraMR[[#This Row],[A.04.1 -  Longitud de Vías de Explotación Electrificadas Troncales y Ramales (vía principal) (km)]]</f>
        <v>30.6</v>
      </c>
      <c r="O322" s="12">
        <f>+TDC_InfraMR[[#This Row],[Total Vías (excluido Auxiliares)]]</f>
        <v>30.6</v>
      </c>
      <c r="P322" s="1">
        <v>11</v>
      </c>
      <c r="Q322" s="1">
        <v>0</v>
      </c>
      <c r="R322" s="1">
        <v>0</v>
      </c>
      <c r="S322" s="1">
        <f t="shared" si="32"/>
        <v>11</v>
      </c>
      <c r="T322" s="1">
        <v>0</v>
      </c>
      <c r="U322" s="1">
        <v>36</v>
      </c>
      <c r="V322" s="1">
        <v>0</v>
      </c>
      <c r="W322" s="1">
        <v>0</v>
      </c>
      <c r="X322" s="1">
        <v>0</v>
      </c>
      <c r="Y322" s="1">
        <f t="shared" ref="Y322:Y336" si="36">SUM(T322:X322)</f>
        <v>36</v>
      </c>
      <c r="Z322" s="1">
        <v>6</v>
      </c>
      <c r="AA322" s="1">
        <v>2</v>
      </c>
      <c r="AB322" s="1">
        <f>+TDC_InfraMR[[#This Row],[Total Pasos Vehiculares a Nivel]]</f>
        <v>36</v>
      </c>
      <c r="AC322" s="1">
        <f t="shared" ref="AC322:AC336" si="37">SUM(Z322:AB322)</f>
        <v>44</v>
      </c>
      <c r="AD322" s="1">
        <v>0</v>
      </c>
      <c r="AE322" s="1">
        <v>9</v>
      </c>
      <c r="AF322" s="1">
        <v>16</v>
      </c>
      <c r="AG322" s="1">
        <f t="shared" ref="AG322:AG336" si="38">SUM(AD322:AF322)</f>
        <v>25</v>
      </c>
      <c r="AH322" s="13">
        <v>15.3</v>
      </c>
      <c r="AI322" s="13">
        <v>0</v>
      </c>
      <c r="AJ322" s="13">
        <v>0</v>
      </c>
      <c r="AK322" s="13">
        <f t="shared" si="33"/>
        <v>15.3</v>
      </c>
      <c r="AL322" s="1">
        <v>0</v>
      </c>
      <c r="AM322" s="1">
        <v>0</v>
      </c>
      <c r="AN322" s="1">
        <v>0</v>
      </c>
      <c r="AO322" s="1">
        <f t="shared" si="34"/>
        <v>0</v>
      </c>
      <c r="AP322" s="1">
        <v>18</v>
      </c>
      <c r="AQ322" s="1">
        <v>0</v>
      </c>
      <c r="AR322" s="1">
        <v>0</v>
      </c>
      <c r="AS322" s="1">
        <f>+TDC_InfraMR[[#This Row],[B.02.1 - Parque de Coches Eléctricos Motrices]]+TDC_InfraMR[[#This Row],[B.02.2 - Parque de Coches Eléctricos Motrices Remolcados Tipo R]]+TDC_InfraMR[[#This Row],[B.02.3 - Parque de Coches Eléctricos Motrices Tipo R]]</f>
        <v>18</v>
      </c>
      <c r="AT322" s="1">
        <v>0</v>
      </c>
      <c r="AU322" s="1">
        <v>0</v>
      </c>
      <c r="AV322" s="1">
        <v>0</v>
      </c>
      <c r="AW322" s="1">
        <f>+TDC_InfraMR[[#This Row],[B.03.1 - Parque de Coches Motores Motrices Remolcados]]+TDC_InfraMR[[#This Row],[B.03.2 - Parque de Coches Motores Motrices Intermedios]]+TDC_InfraMR[[#This Row],[B.03.3 - Parque de Coches Motores Motrices Cabina]]</f>
        <v>0</v>
      </c>
      <c r="AX322" s="1">
        <v>0</v>
      </c>
      <c r="AY322" s="1">
        <v>0</v>
      </c>
      <c r="AZ322" s="1">
        <v>0</v>
      </c>
      <c r="BA322" s="1">
        <v>0</v>
      </c>
      <c r="BB322" s="1">
        <v>0</v>
      </c>
      <c r="BC322" s="1">
        <f>+TDC_InfraMR[[#This Row],[B.04.1 - Parque de Coches Remolcados Clase Unica]]+TDC_InfraMR[[#This Row],[B.04.2 - Parque de Coches Remolcados Clase Unica Furgón]]+TDC_InfraMR[[#This Row],[B.04.3 - Parque de Coches Remolcados Clase Unica Cabina]]+TDC_InfraMR[[#This Row],[B.04.4 - Parque de Coches Remolcados de Larga Distancia (Turista+Pullman)]]+TDC_InfraMR[[#This Row],[B.04.5 - Parque de Coches Remolcados para Servicios Especiales (Cartoneros)]]</f>
        <v>0</v>
      </c>
      <c r="BD322" s="1">
        <v>2</v>
      </c>
      <c r="BE322" s="1">
        <v>0</v>
      </c>
      <c r="BF322" s="16">
        <v>1435</v>
      </c>
    </row>
    <row r="323" spans="1:58">
      <c r="A323" s="1">
        <v>2019</v>
      </c>
      <c r="B323" s="1" t="s">
        <v>124</v>
      </c>
      <c r="C323" s="12">
        <v>0</v>
      </c>
      <c r="D323" s="12">
        <v>0</v>
      </c>
      <c r="E323" s="12">
        <v>0</v>
      </c>
      <c r="F323" s="12">
        <v>15.3</v>
      </c>
      <c r="G323" s="12">
        <f t="shared" si="35"/>
        <v>15.3</v>
      </c>
      <c r="H323" s="12">
        <f>+TDC_InfraMR[[#This Row],[Total Líneas de Explotación ]]</f>
        <v>15.3</v>
      </c>
      <c r="I323" s="12">
        <v>15.3</v>
      </c>
      <c r="J323" s="12">
        <v>0</v>
      </c>
      <c r="K323" s="12">
        <v>0</v>
      </c>
      <c r="L323" s="12">
        <v>30.6</v>
      </c>
      <c r="M323" s="12">
        <v>1.04</v>
      </c>
      <c r="N323" s="12">
        <f>+TDC_InfraMR[[#This Row],[A.03.1 -  Longitud de Vías de Explotación No Electrificadas Troncales y Ramales (vía principal) (km)]]+TDC_InfraMR[[#This Row],[A.04.1 -  Longitud de Vías de Explotación Electrificadas Troncales y Ramales (vía principal) (km)]]</f>
        <v>30.6</v>
      </c>
      <c r="O323" s="12">
        <f>+TDC_InfraMR[[#This Row],[Total Vías (excluido Auxiliares)]]</f>
        <v>30.6</v>
      </c>
      <c r="P323" s="1">
        <v>11</v>
      </c>
      <c r="Q323" s="1">
        <v>0</v>
      </c>
      <c r="R323" s="1">
        <v>0</v>
      </c>
      <c r="S323" s="1">
        <f t="shared" si="32"/>
        <v>11</v>
      </c>
      <c r="T323" s="1">
        <v>0</v>
      </c>
      <c r="U323" s="1">
        <v>36</v>
      </c>
      <c r="V323" s="1">
        <v>0</v>
      </c>
      <c r="W323" s="1">
        <v>0</v>
      </c>
      <c r="X323" s="1">
        <v>0</v>
      </c>
      <c r="Y323" s="1">
        <f t="shared" si="36"/>
        <v>36</v>
      </c>
      <c r="Z323" s="1">
        <v>6</v>
      </c>
      <c r="AA323" s="1">
        <v>2</v>
      </c>
      <c r="AB323" s="1">
        <f>+TDC_InfraMR[[#This Row],[Total Pasos Vehiculares a Nivel]]</f>
        <v>36</v>
      </c>
      <c r="AC323" s="1">
        <f t="shared" si="37"/>
        <v>44</v>
      </c>
      <c r="AD323" s="1">
        <v>0</v>
      </c>
      <c r="AE323" s="1">
        <v>9</v>
      </c>
      <c r="AF323" s="1">
        <v>16</v>
      </c>
      <c r="AG323" s="1">
        <f t="shared" si="38"/>
        <v>25</v>
      </c>
      <c r="AH323" s="13">
        <v>15.3</v>
      </c>
      <c r="AI323" s="13">
        <v>0</v>
      </c>
      <c r="AJ323" s="13">
        <v>0</v>
      </c>
      <c r="AK323" s="13">
        <f t="shared" si="33"/>
        <v>15.3</v>
      </c>
      <c r="AL323" s="1">
        <v>0</v>
      </c>
      <c r="AM323" s="1">
        <v>0</v>
      </c>
      <c r="AN323" s="1">
        <v>0</v>
      </c>
      <c r="AO323" s="1">
        <f t="shared" si="34"/>
        <v>0</v>
      </c>
      <c r="AP323" s="1">
        <v>18</v>
      </c>
      <c r="AQ323" s="1">
        <v>0</v>
      </c>
      <c r="AR323" s="1">
        <v>0</v>
      </c>
      <c r="AS323" s="1">
        <f>+TDC_InfraMR[[#This Row],[B.02.1 - Parque de Coches Eléctricos Motrices]]+TDC_InfraMR[[#This Row],[B.02.2 - Parque de Coches Eléctricos Motrices Remolcados Tipo R]]+TDC_InfraMR[[#This Row],[B.02.3 - Parque de Coches Eléctricos Motrices Tipo R]]</f>
        <v>18</v>
      </c>
      <c r="AT323" s="1">
        <v>0</v>
      </c>
      <c r="AU323" s="1">
        <v>0</v>
      </c>
      <c r="AV323" s="1">
        <v>0</v>
      </c>
      <c r="AW323" s="1">
        <f>+TDC_InfraMR[[#This Row],[B.03.1 - Parque de Coches Motores Motrices Remolcados]]+TDC_InfraMR[[#This Row],[B.03.2 - Parque de Coches Motores Motrices Intermedios]]+TDC_InfraMR[[#This Row],[B.03.3 - Parque de Coches Motores Motrices Cabina]]</f>
        <v>0</v>
      </c>
      <c r="AX323" s="1">
        <v>0</v>
      </c>
      <c r="AY323" s="1">
        <v>0</v>
      </c>
      <c r="AZ323" s="1">
        <v>0</v>
      </c>
      <c r="BA323" s="1">
        <v>0</v>
      </c>
      <c r="BB323" s="1">
        <v>0</v>
      </c>
      <c r="BC323" s="1">
        <f>+TDC_InfraMR[[#This Row],[B.04.1 - Parque de Coches Remolcados Clase Unica]]+TDC_InfraMR[[#This Row],[B.04.2 - Parque de Coches Remolcados Clase Unica Furgón]]+TDC_InfraMR[[#This Row],[B.04.3 - Parque de Coches Remolcados Clase Unica Cabina]]+TDC_InfraMR[[#This Row],[B.04.4 - Parque de Coches Remolcados de Larga Distancia (Turista+Pullman)]]+TDC_InfraMR[[#This Row],[B.04.5 - Parque de Coches Remolcados para Servicios Especiales (Cartoneros)]]</f>
        <v>0</v>
      </c>
      <c r="BD323" s="1">
        <v>2</v>
      </c>
      <c r="BE323" s="1">
        <v>0</v>
      </c>
      <c r="BF323" s="16">
        <v>1435</v>
      </c>
    </row>
    <row r="324" spans="1:58">
      <c r="A324" s="1">
        <v>2019</v>
      </c>
      <c r="B324" s="1" t="s">
        <v>125</v>
      </c>
      <c r="C324" s="12">
        <v>0</v>
      </c>
      <c r="D324" s="12">
        <v>0</v>
      </c>
      <c r="E324" s="12">
        <v>0</v>
      </c>
      <c r="F324" s="12">
        <v>15.3</v>
      </c>
      <c r="G324" s="12">
        <f t="shared" si="35"/>
        <v>15.3</v>
      </c>
      <c r="H324" s="12">
        <f>+TDC_InfraMR[[#This Row],[Total Líneas de Explotación ]]</f>
        <v>15.3</v>
      </c>
      <c r="I324" s="12">
        <v>15.3</v>
      </c>
      <c r="J324" s="12">
        <v>0</v>
      </c>
      <c r="K324" s="12">
        <v>0</v>
      </c>
      <c r="L324" s="12">
        <v>30.6</v>
      </c>
      <c r="M324" s="12">
        <v>1.04</v>
      </c>
      <c r="N324" s="12">
        <f>+TDC_InfraMR[[#This Row],[A.03.1 -  Longitud de Vías de Explotación No Electrificadas Troncales y Ramales (vía principal) (km)]]+TDC_InfraMR[[#This Row],[A.04.1 -  Longitud de Vías de Explotación Electrificadas Troncales y Ramales (vía principal) (km)]]</f>
        <v>30.6</v>
      </c>
      <c r="O324" s="12">
        <f>+TDC_InfraMR[[#This Row],[Total Vías (excluido Auxiliares)]]</f>
        <v>30.6</v>
      </c>
      <c r="P324" s="1">
        <v>11</v>
      </c>
      <c r="Q324" s="1">
        <v>0</v>
      </c>
      <c r="R324" s="1">
        <v>0</v>
      </c>
      <c r="S324" s="1">
        <f t="shared" si="32"/>
        <v>11</v>
      </c>
      <c r="T324" s="1">
        <v>0</v>
      </c>
      <c r="U324" s="1">
        <v>36</v>
      </c>
      <c r="V324" s="1">
        <v>0</v>
      </c>
      <c r="W324" s="1">
        <v>0</v>
      </c>
      <c r="X324" s="1">
        <v>0</v>
      </c>
      <c r="Y324" s="1">
        <f t="shared" si="36"/>
        <v>36</v>
      </c>
      <c r="Z324" s="1">
        <v>6</v>
      </c>
      <c r="AA324" s="1">
        <v>2</v>
      </c>
      <c r="AB324" s="1">
        <f>+TDC_InfraMR[[#This Row],[Total Pasos Vehiculares a Nivel]]</f>
        <v>36</v>
      </c>
      <c r="AC324" s="1">
        <f t="shared" si="37"/>
        <v>44</v>
      </c>
      <c r="AD324" s="1">
        <v>0</v>
      </c>
      <c r="AE324" s="1">
        <v>9</v>
      </c>
      <c r="AF324" s="1">
        <v>16</v>
      </c>
      <c r="AG324" s="1">
        <f t="shared" si="38"/>
        <v>25</v>
      </c>
      <c r="AH324" s="13">
        <v>15.3</v>
      </c>
      <c r="AI324" s="13">
        <v>0</v>
      </c>
      <c r="AJ324" s="13">
        <v>0</v>
      </c>
      <c r="AK324" s="13">
        <f t="shared" si="33"/>
        <v>15.3</v>
      </c>
      <c r="AL324" s="1">
        <v>0</v>
      </c>
      <c r="AM324" s="1">
        <v>0</v>
      </c>
      <c r="AN324" s="1">
        <v>0</v>
      </c>
      <c r="AO324" s="1">
        <f t="shared" si="34"/>
        <v>0</v>
      </c>
      <c r="AP324" s="1">
        <v>18</v>
      </c>
      <c r="AQ324" s="1">
        <v>0</v>
      </c>
      <c r="AR324" s="1">
        <v>0</v>
      </c>
      <c r="AS324" s="1">
        <f>+TDC_InfraMR[[#This Row],[B.02.1 - Parque de Coches Eléctricos Motrices]]+TDC_InfraMR[[#This Row],[B.02.2 - Parque de Coches Eléctricos Motrices Remolcados Tipo R]]+TDC_InfraMR[[#This Row],[B.02.3 - Parque de Coches Eléctricos Motrices Tipo R]]</f>
        <v>18</v>
      </c>
      <c r="AT324" s="1">
        <v>0</v>
      </c>
      <c r="AU324" s="1">
        <v>0</v>
      </c>
      <c r="AV324" s="1">
        <v>0</v>
      </c>
      <c r="AW324" s="1">
        <f>+TDC_InfraMR[[#This Row],[B.03.1 - Parque de Coches Motores Motrices Remolcados]]+TDC_InfraMR[[#This Row],[B.03.2 - Parque de Coches Motores Motrices Intermedios]]+TDC_InfraMR[[#This Row],[B.03.3 - Parque de Coches Motores Motrices Cabina]]</f>
        <v>0</v>
      </c>
      <c r="AX324" s="1">
        <v>0</v>
      </c>
      <c r="AY324" s="1">
        <v>0</v>
      </c>
      <c r="AZ324" s="1">
        <v>0</v>
      </c>
      <c r="BA324" s="1">
        <v>0</v>
      </c>
      <c r="BB324" s="1">
        <v>0</v>
      </c>
      <c r="BC324" s="1">
        <f>+TDC_InfraMR[[#This Row],[B.04.1 - Parque de Coches Remolcados Clase Unica]]+TDC_InfraMR[[#This Row],[B.04.2 - Parque de Coches Remolcados Clase Unica Furgón]]+TDC_InfraMR[[#This Row],[B.04.3 - Parque de Coches Remolcados Clase Unica Cabina]]+TDC_InfraMR[[#This Row],[B.04.4 - Parque de Coches Remolcados de Larga Distancia (Turista+Pullman)]]+TDC_InfraMR[[#This Row],[B.04.5 - Parque de Coches Remolcados para Servicios Especiales (Cartoneros)]]</f>
        <v>0</v>
      </c>
      <c r="BD324" s="1">
        <v>2</v>
      </c>
      <c r="BE324" s="1">
        <v>0</v>
      </c>
      <c r="BF324" s="16">
        <v>1435</v>
      </c>
    </row>
    <row r="325" spans="1:58">
      <c r="A325" s="1">
        <v>2019</v>
      </c>
      <c r="B325" s="1" t="s">
        <v>126</v>
      </c>
      <c r="C325" s="12">
        <v>0</v>
      </c>
      <c r="D325" s="12">
        <v>0</v>
      </c>
      <c r="E325" s="12">
        <v>0</v>
      </c>
      <c r="F325" s="12">
        <v>15.3</v>
      </c>
      <c r="G325" s="12">
        <f t="shared" si="35"/>
        <v>15.3</v>
      </c>
      <c r="H325" s="12">
        <f>+TDC_InfraMR[[#This Row],[Total Líneas de Explotación ]]</f>
        <v>15.3</v>
      </c>
      <c r="I325" s="12">
        <v>15.3</v>
      </c>
      <c r="J325" s="12">
        <v>0</v>
      </c>
      <c r="K325" s="12">
        <v>0</v>
      </c>
      <c r="L325" s="12">
        <v>30.6</v>
      </c>
      <c r="M325" s="12">
        <v>1.04</v>
      </c>
      <c r="N325" s="12">
        <f>+TDC_InfraMR[[#This Row],[A.03.1 -  Longitud de Vías de Explotación No Electrificadas Troncales y Ramales (vía principal) (km)]]+TDC_InfraMR[[#This Row],[A.04.1 -  Longitud de Vías de Explotación Electrificadas Troncales y Ramales (vía principal) (km)]]</f>
        <v>30.6</v>
      </c>
      <c r="O325" s="12">
        <f>+TDC_InfraMR[[#This Row],[Total Vías (excluido Auxiliares)]]</f>
        <v>30.6</v>
      </c>
      <c r="P325" s="1">
        <v>11</v>
      </c>
      <c r="Q325" s="1">
        <v>0</v>
      </c>
      <c r="R325" s="1">
        <v>0</v>
      </c>
      <c r="S325" s="1">
        <f t="shared" si="32"/>
        <v>11</v>
      </c>
      <c r="T325" s="1">
        <v>0</v>
      </c>
      <c r="U325" s="1">
        <v>36</v>
      </c>
      <c r="V325" s="1">
        <v>0</v>
      </c>
      <c r="W325" s="1">
        <v>0</v>
      </c>
      <c r="X325" s="1">
        <v>0</v>
      </c>
      <c r="Y325" s="1">
        <f t="shared" si="36"/>
        <v>36</v>
      </c>
      <c r="Z325" s="1">
        <v>6</v>
      </c>
      <c r="AA325" s="1">
        <v>2</v>
      </c>
      <c r="AB325" s="1">
        <f>+TDC_InfraMR[[#This Row],[Total Pasos Vehiculares a Nivel]]</f>
        <v>36</v>
      </c>
      <c r="AC325" s="1">
        <f t="shared" si="37"/>
        <v>44</v>
      </c>
      <c r="AD325" s="1">
        <v>0</v>
      </c>
      <c r="AE325" s="1">
        <v>9</v>
      </c>
      <c r="AF325" s="1">
        <v>16</v>
      </c>
      <c r="AG325" s="1">
        <f t="shared" si="38"/>
        <v>25</v>
      </c>
      <c r="AH325" s="13">
        <v>15.3</v>
      </c>
      <c r="AI325" s="13">
        <v>0</v>
      </c>
      <c r="AJ325" s="13">
        <v>0</v>
      </c>
      <c r="AK325" s="13">
        <f t="shared" si="33"/>
        <v>15.3</v>
      </c>
      <c r="AL325" s="1">
        <v>0</v>
      </c>
      <c r="AM325" s="1">
        <v>0</v>
      </c>
      <c r="AN325" s="1">
        <v>0</v>
      </c>
      <c r="AO325" s="1">
        <f t="shared" si="34"/>
        <v>0</v>
      </c>
      <c r="AP325" s="1">
        <v>18</v>
      </c>
      <c r="AQ325" s="1">
        <v>0</v>
      </c>
      <c r="AR325" s="1">
        <v>0</v>
      </c>
      <c r="AS325" s="1">
        <f>+TDC_InfraMR[[#This Row],[B.02.1 - Parque de Coches Eléctricos Motrices]]+TDC_InfraMR[[#This Row],[B.02.2 - Parque de Coches Eléctricos Motrices Remolcados Tipo R]]+TDC_InfraMR[[#This Row],[B.02.3 - Parque de Coches Eléctricos Motrices Tipo R]]</f>
        <v>18</v>
      </c>
      <c r="AT325" s="1">
        <v>0</v>
      </c>
      <c r="AU325" s="1">
        <v>0</v>
      </c>
      <c r="AV325" s="1">
        <v>0</v>
      </c>
      <c r="AW325" s="1">
        <f>+TDC_InfraMR[[#This Row],[B.03.1 - Parque de Coches Motores Motrices Remolcados]]+TDC_InfraMR[[#This Row],[B.03.2 - Parque de Coches Motores Motrices Intermedios]]+TDC_InfraMR[[#This Row],[B.03.3 - Parque de Coches Motores Motrices Cabina]]</f>
        <v>0</v>
      </c>
      <c r="AX325" s="1">
        <v>0</v>
      </c>
      <c r="AY325" s="1">
        <v>0</v>
      </c>
      <c r="AZ325" s="1">
        <v>0</v>
      </c>
      <c r="BA325" s="1">
        <v>0</v>
      </c>
      <c r="BB325" s="1">
        <v>0</v>
      </c>
      <c r="BC325" s="1">
        <f>+TDC_InfraMR[[#This Row],[B.04.1 - Parque de Coches Remolcados Clase Unica]]+TDC_InfraMR[[#This Row],[B.04.2 - Parque de Coches Remolcados Clase Unica Furgón]]+TDC_InfraMR[[#This Row],[B.04.3 - Parque de Coches Remolcados Clase Unica Cabina]]+TDC_InfraMR[[#This Row],[B.04.4 - Parque de Coches Remolcados de Larga Distancia (Turista+Pullman)]]+TDC_InfraMR[[#This Row],[B.04.5 - Parque de Coches Remolcados para Servicios Especiales (Cartoneros)]]</f>
        <v>0</v>
      </c>
      <c r="BD325" s="1">
        <v>2</v>
      </c>
      <c r="BE325" s="1">
        <v>0</v>
      </c>
      <c r="BF325" s="16">
        <v>1435</v>
      </c>
    </row>
    <row r="326" spans="1:58">
      <c r="A326" s="1">
        <v>2020</v>
      </c>
      <c r="B326" s="1" t="s">
        <v>115</v>
      </c>
      <c r="C326" s="12">
        <v>0</v>
      </c>
      <c r="D326" s="12">
        <v>0</v>
      </c>
      <c r="E326" s="12">
        <v>0</v>
      </c>
      <c r="F326" s="12">
        <v>15.3</v>
      </c>
      <c r="G326" s="12">
        <f t="shared" si="35"/>
        <v>15.3</v>
      </c>
      <c r="H326" s="12">
        <f>+TDC_InfraMR[[#This Row],[Total Líneas de Explotación ]]</f>
        <v>15.3</v>
      </c>
      <c r="I326" s="12">
        <v>15.3</v>
      </c>
      <c r="J326" s="12">
        <v>0</v>
      </c>
      <c r="K326" s="12">
        <v>0</v>
      </c>
      <c r="L326" s="12">
        <v>30.6</v>
      </c>
      <c r="M326" s="12">
        <v>1.04</v>
      </c>
      <c r="N326" s="12">
        <f>+TDC_InfraMR[[#This Row],[A.03.1 -  Longitud de Vías de Explotación No Electrificadas Troncales y Ramales (vía principal) (km)]]+TDC_InfraMR[[#This Row],[A.04.1 -  Longitud de Vías de Explotación Electrificadas Troncales y Ramales (vía principal) (km)]]</f>
        <v>30.6</v>
      </c>
      <c r="O326" s="12">
        <f>+TDC_InfraMR[[#This Row],[Total Vías (excluido Auxiliares)]]</f>
        <v>30.6</v>
      </c>
      <c r="P326" s="1">
        <v>11</v>
      </c>
      <c r="Q326" s="1">
        <v>0</v>
      </c>
      <c r="R326" s="1">
        <v>0</v>
      </c>
      <c r="S326" s="1">
        <f t="shared" si="32"/>
        <v>11</v>
      </c>
      <c r="T326" s="1">
        <v>0</v>
      </c>
      <c r="U326" s="1">
        <v>36</v>
      </c>
      <c r="V326" s="1">
        <v>0</v>
      </c>
      <c r="W326" s="1">
        <v>0</v>
      </c>
      <c r="X326" s="1">
        <v>0</v>
      </c>
      <c r="Y326" s="1">
        <f t="shared" si="36"/>
        <v>36</v>
      </c>
      <c r="Z326" s="1">
        <v>6</v>
      </c>
      <c r="AA326" s="1">
        <v>2</v>
      </c>
      <c r="AB326" s="1">
        <f>+TDC_InfraMR[[#This Row],[Total Pasos Vehiculares a Nivel]]</f>
        <v>36</v>
      </c>
      <c r="AC326" s="1">
        <f t="shared" si="37"/>
        <v>44</v>
      </c>
      <c r="AD326" s="1">
        <v>0</v>
      </c>
      <c r="AE326" s="1">
        <v>7</v>
      </c>
      <c r="AF326" s="1">
        <v>9</v>
      </c>
      <c r="AG326" s="1">
        <f t="shared" si="38"/>
        <v>16</v>
      </c>
      <c r="AH326" s="13">
        <v>15.3</v>
      </c>
      <c r="AI326" s="13">
        <v>0</v>
      </c>
      <c r="AJ326" s="13">
        <v>0</v>
      </c>
      <c r="AK326" s="13">
        <f t="shared" si="33"/>
        <v>15.3</v>
      </c>
      <c r="AL326" s="1">
        <v>0</v>
      </c>
      <c r="AM326" s="1">
        <v>0</v>
      </c>
      <c r="AN326" s="1">
        <v>0</v>
      </c>
      <c r="AO326" s="1">
        <f t="shared" si="34"/>
        <v>0</v>
      </c>
      <c r="AP326" s="1">
        <v>18</v>
      </c>
      <c r="AQ326" s="1">
        <v>0</v>
      </c>
      <c r="AR326" s="1">
        <v>0</v>
      </c>
      <c r="AS326" s="1">
        <f>+TDC_InfraMR[[#This Row],[B.02.1 - Parque de Coches Eléctricos Motrices]]+TDC_InfraMR[[#This Row],[B.02.2 - Parque de Coches Eléctricos Motrices Remolcados Tipo R]]+TDC_InfraMR[[#This Row],[B.02.3 - Parque de Coches Eléctricos Motrices Tipo R]]</f>
        <v>18</v>
      </c>
      <c r="AT326" s="1">
        <v>0</v>
      </c>
      <c r="AU326" s="1">
        <v>0</v>
      </c>
      <c r="AV326" s="1">
        <v>0</v>
      </c>
      <c r="AW326" s="1">
        <f>+TDC_InfraMR[[#This Row],[B.03.1 - Parque de Coches Motores Motrices Remolcados]]+TDC_InfraMR[[#This Row],[B.03.2 - Parque de Coches Motores Motrices Intermedios]]+TDC_InfraMR[[#This Row],[B.03.3 - Parque de Coches Motores Motrices Cabina]]</f>
        <v>0</v>
      </c>
      <c r="AX326" s="1">
        <v>0</v>
      </c>
      <c r="AY326" s="1">
        <v>0</v>
      </c>
      <c r="AZ326" s="1">
        <v>0</v>
      </c>
      <c r="BA326" s="1">
        <v>0</v>
      </c>
      <c r="BB326" s="1">
        <v>0</v>
      </c>
      <c r="BC326" s="1">
        <f>+TDC_InfraMR[[#This Row],[B.04.1 - Parque de Coches Remolcados Clase Unica]]+TDC_InfraMR[[#This Row],[B.04.2 - Parque de Coches Remolcados Clase Unica Furgón]]+TDC_InfraMR[[#This Row],[B.04.3 - Parque de Coches Remolcados Clase Unica Cabina]]+TDC_InfraMR[[#This Row],[B.04.4 - Parque de Coches Remolcados de Larga Distancia (Turista+Pullman)]]+TDC_InfraMR[[#This Row],[B.04.5 - Parque de Coches Remolcados para Servicios Especiales (Cartoneros)]]</f>
        <v>0</v>
      </c>
      <c r="BD326" s="1">
        <v>2</v>
      </c>
      <c r="BE326" s="1">
        <v>0</v>
      </c>
      <c r="BF326" s="16">
        <v>1435</v>
      </c>
    </row>
    <row r="327" spans="1:58">
      <c r="A327" s="1">
        <v>2020</v>
      </c>
      <c r="B327" s="1" t="s">
        <v>116</v>
      </c>
      <c r="C327" s="12">
        <v>0</v>
      </c>
      <c r="D327" s="12">
        <v>0</v>
      </c>
      <c r="E327" s="12">
        <v>0</v>
      </c>
      <c r="F327" s="12">
        <v>15.3</v>
      </c>
      <c r="G327" s="12">
        <f t="shared" si="35"/>
        <v>15.3</v>
      </c>
      <c r="H327" s="12">
        <f>+TDC_InfraMR[[#This Row],[Total Líneas de Explotación ]]</f>
        <v>15.3</v>
      </c>
      <c r="I327" s="12">
        <v>15.3</v>
      </c>
      <c r="J327" s="12">
        <v>0</v>
      </c>
      <c r="K327" s="12">
        <v>0</v>
      </c>
      <c r="L327" s="12">
        <v>30.6</v>
      </c>
      <c r="M327" s="12">
        <v>1.04</v>
      </c>
      <c r="N327" s="12">
        <f>+TDC_InfraMR[[#This Row],[A.03.1 -  Longitud de Vías de Explotación No Electrificadas Troncales y Ramales (vía principal) (km)]]+TDC_InfraMR[[#This Row],[A.04.1 -  Longitud de Vías de Explotación Electrificadas Troncales y Ramales (vía principal) (km)]]</f>
        <v>30.6</v>
      </c>
      <c r="O327" s="12">
        <f>+TDC_InfraMR[[#This Row],[Total Vías (excluido Auxiliares)]]</f>
        <v>30.6</v>
      </c>
      <c r="P327" s="1">
        <v>11</v>
      </c>
      <c r="Q327" s="1">
        <v>0</v>
      </c>
      <c r="R327" s="1">
        <v>0</v>
      </c>
      <c r="S327" s="1">
        <f t="shared" si="32"/>
        <v>11</v>
      </c>
      <c r="T327" s="1">
        <v>0</v>
      </c>
      <c r="U327" s="1">
        <v>36</v>
      </c>
      <c r="V327" s="1">
        <v>0</v>
      </c>
      <c r="W327" s="1">
        <v>0</v>
      </c>
      <c r="X327" s="1">
        <v>0</v>
      </c>
      <c r="Y327" s="1">
        <f t="shared" si="36"/>
        <v>36</v>
      </c>
      <c r="Z327" s="1">
        <v>6</v>
      </c>
      <c r="AA327" s="1">
        <v>2</v>
      </c>
      <c r="AB327" s="1">
        <f>+TDC_InfraMR[[#This Row],[Total Pasos Vehiculares a Nivel]]</f>
        <v>36</v>
      </c>
      <c r="AC327" s="1">
        <f t="shared" si="37"/>
        <v>44</v>
      </c>
      <c r="AD327" s="1">
        <v>0</v>
      </c>
      <c r="AE327" s="1">
        <v>7</v>
      </c>
      <c r="AF327" s="1">
        <v>9</v>
      </c>
      <c r="AG327" s="1">
        <f t="shared" si="38"/>
        <v>16</v>
      </c>
      <c r="AH327" s="13">
        <v>15.3</v>
      </c>
      <c r="AI327" s="13">
        <v>0</v>
      </c>
      <c r="AJ327" s="13">
        <v>0</v>
      </c>
      <c r="AK327" s="13">
        <f t="shared" si="33"/>
        <v>15.3</v>
      </c>
      <c r="AL327" s="1">
        <v>0</v>
      </c>
      <c r="AM327" s="1">
        <v>0</v>
      </c>
      <c r="AN327" s="1">
        <v>0</v>
      </c>
      <c r="AO327" s="1">
        <f t="shared" si="34"/>
        <v>0</v>
      </c>
      <c r="AP327" s="1">
        <v>18</v>
      </c>
      <c r="AQ327" s="1">
        <v>0</v>
      </c>
      <c r="AR327" s="1">
        <v>0</v>
      </c>
      <c r="AS327" s="1">
        <f>+TDC_InfraMR[[#This Row],[B.02.1 - Parque de Coches Eléctricos Motrices]]+TDC_InfraMR[[#This Row],[B.02.2 - Parque de Coches Eléctricos Motrices Remolcados Tipo R]]+TDC_InfraMR[[#This Row],[B.02.3 - Parque de Coches Eléctricos Motrices Tipo R]]</f>
        <v>18</v>
      </c>
      <c r="AT327" s="1">
        <v>0</v>
      </c>
      <c r="AU327" s="1">
        <v>0</v>
      </c>
      <c r="AV327" s="1">
        <v>0</v>
      </c>
      <c r="AW327" s="1">
        <f>+TDC_InfraMR[[#This Row],[B.03.1 - Parque de Coches Motores Motrices Remolcados]]+TDC_InfraMR[[#This Row],[B.03.2 - Parque de Coches Motores Motrices Intermedios]]+TDC_InfraMR[[#This Row],[B.03.3 - Parque de Coches Motores Motrices Cabina]]</f>
        <v>0</v>
      </c>
      <c r="AX327" s="1">
        <v>0</v>
      </c>
      <c r="AY327" s="1">
        <v>0</v>
      </c>
      <c r="AZ327" s="1">
        <v>0</v>
      </c>
      <c r="BA327" s="1">
        <v>0</v>
      </c>
      <c r="BB327" s="1">
        <v>0</v>
      </c>
      <c r="BC327" s="1">
        <f>+TDC_InfraMR[[#This Row],[B.04.1 - Parque de Coches Remolcados Clase Unica]]+TDC_InfraMR[[#This Row],[B.04.2 - Parque de Coches Remolcados Clase Unica Furgón]]+TDC_InfraMR[[#This Row],[B.04.3 - Parque de Coches Remolcados Clase Unica Cabina]]+TDC_InfraMR[[#This Row],[B.04.4 - Parque de Coches Remolcados de Larga Distancia (Turista+Pullman)]]+TDC_InfraMR[[#This Row],[B.04.5 - Parque de Coches Remolcados para Servicios Especiales (Cartoneros)]]</f>
        <v>0</v>
      </c>
      <c r="BD327" s="1">
        <v>2</v>
      </c>
      <c r="BE327" s="1">
        <v>0</v>
      </c>
      <c r="BF327" s="16">
        <v>1435</v>
      </c>
    </row>
    <row r="328" spans="1:58">
      <c r="A328" s="1">
        <v>2020</v>
      </c>
      <c r="B328" s="1" t="s">
        <v>117</v>
      </c>
      <c r="C328" s="12">
        <v>0</v>
      </c>
      <c r="D328" s="12">
        <v>0</v>
      </c>
      <c r="E328" s="12">
        <v>0</v>
      </c>
      <c r="F328" s="12">
        <v>15.3</v>
      </c>
      <c r="G328" s="12">
        <f t="shared" si="35"/>
        <v>15.3</v>
      </c>
      <c r="H328" s="12">
        <f>+TDC_InfraMR[[#This Row],[Total Líneas de Explotación ]]</f>
        <v>15.3</v>
      </c>
      <c r="I328" s="12">
        <v>15.3</v>
      </c>
      <c r="J328" s="12">
        <v>0</v>
      </c>
      <c r="K328" s="12">
        <v>0</v>
      </c>
      <c r="L328" s="12">
        <v>30.6</v>
      </c>
      <c r="M328" s="12">
        <v>1.04</v>
      </c>
      <c r="N328" s="12">
        <f>+TDC_InfraMR[[#This Row],[A.03.1 -  Longitud de Vías de Explotación No Electrificadas Troncales y Ramales (vía principal) (km)]]+TDC_InfraMR[[#This Row],[A.04.1 -  Longitud de Vías de Explotación Electrificadas Troncales y Ramales (vía principal) (km)]]</f>
        <v>30.6</v>
      </c>
      <c r="O328" s="12">
        <f>+TDC_InfraMR[[#This Row],[Total Vías (excluido Auxiliares)]]</f>
        <v>30.6</v>
      </c>
      <c r="P328" s="1">
        <v>11</v>
      </c>
      <c r="Q328" s="1">
        <v>0</v>
      </c>
      <c r="R328" s="1">
        <v>0</v>
      </c>
      <c r="S328" s="1">
        <f t="shared" si="32"/>
        <v>11</v>
      </c>
      <c r="T328" s="1">
        <v>0</v>
      </c>
      <c r="U328" s="1">
        <v>36</v>
      </c>
      <c r="V328" s="1">
        <v>0</v>
      </c>
      <c r="W328" s="1">
        <v>0</v>
      </c>
      <c r="X328" s="1">
        <v>0</v>
      </c>
      <c r="Y328" s="1">
        <f t="shared" si="36"/>
        <v>36</v>
      </c>
      <c r="Z328" s="1">
        <v>6</v>
      </c>
      <c r="AA328" s="1">
        <v>2</v>
      </c>
      <c r="AB328" s="1">
        <f>+TDC_InfraMR[[#This Row],[Total Pasos Vehiculares a Nivel]]</f>
        <v>36</v>
      </c>
      <c r="AC328" s="1">
        <f t="shared" si="37"/>
        <v>44</v>
      </c>
      <c r="AD328" s="1">
        <v>0</v>
      </c>
      <c r="AE328" s="1">
        <v>7</v>
      </c>
      <c r="AF328" s="1">
        <v>9</v>
      </c>
      <c r="AG328" s="1">
        <f t="shared" si="38"/>
        <v>16</v>
      </c>
      <c r="AH328" s="13">
        <v>15.3</v>
      </c>
      <c r="AI328" s="13">
        <v>0</v>
      </c>
      <c r="AJ328" s="13">
        <v>0</v>
      </c>
      <c r="AK328" s="13">
        <f t="shared" si="33"/>
        <v>15.3</v>
      </c>
      <c r="AL328" s="1">
        <v>0</v>
      </c>
      <c r="AM328" s="1">
        <v>0</v>
      </c>
      <c r="AN328" s="1">
        <v>0</v>
      </c>
      <c r="AO328" s="1">
        <f t="shared" si="34"/>
        <v>0</v>
      </c>
      <c r="AP328" s="1">
        <v>18</v>
      </c>
      <c r="AQ328" s="1">
        <v>0</v>
      </c>
      <c r="AR328" s="1">
        <v>0</v>
      </c>
      <c r="AS328" s="1">
        <f>+TDC_InfraMR[[#This Row],[B.02.1 - Parque de Coches Eléctricos Motrices]]+TDC_InfraMR[[#This Row],[B.02.2 - Parque de Coches Eléctricos Motrices Remolcados Tipo R]]+TDC_InfraMR[[#This Row],[B.02.3 - Parque de Coches Eléctricos Motrices Tipo R]]</f>
        <v>18</v>
      </c>
      <c r="AT328" s="1">
        <v>0</v>
      </c>
      <c r="AU328" s="1">
        <v>0</v>
      </c>
      <c r="AV328" s="1">
        <v>0</v>
      </c>
      <c r="AW328" s="1">
        <f>+TDC_InfraMR[[#This Row],[B.03.1 - Parque de Coches Motores Motrices Remolcados]]+TDC_InfraMR[[#This Row],[B.03.2 - Parque de Coches Motores Motrices Intermedios]]+TDC_InfraMR[[#This Row],[B.03.3 - Parque de Coches Motores Motrices Cabina]]</f>
        <v>0</v>
      </c>
      <c r="AX328" s="1">
        <v>0</v>
      </c>
      <c r="AY328" s="1">
        <v>0</v>
      </c>
      <c r="AZ328" s="1">
        <v>0</v>
      </c>
      <c r="BA328" s="1">
        <v>0</v>
      </c>
      <c r="BB328" s="1">
        <v>0</v>
      </c>
      <c r="BC328" s="1">
        <f>+TDC_InfraMR[[#This Row],[B.04.1 - Parque de Coches Remolcados Clase Unica]]+TDC_InfraMR[[#This Row],[B.04.2 - Parque de Coches Remolcados Clase Unica Furgón]]+TDC_InfraMR[[#This Row],[B.04.3 - Parque de Coches Remolcados Clase Unica Cabina]]+TDC_InfraMR[[#This Row],[B.04.4 - Parque de Coches Remolcados de Larga Distancia (Turista+Pullman)]]+TDC_InfraMR[[#This Row],[B.04.5 - Parque de Coches Remolcados para Servicios Especiales (Cartoneros)]]</f>
        <v>0</v>
      </c>
      <c r="BD328" s="1">
        <v>2</v>
      </c>
      <c r="BE328" s="1">
        <v>0</v>
      </c>
      <c r="BF328" s="16">
        <v>1435</v>
      </c>
    </row>
    <row r="329" spans="1:58">
      <c r="A329" s="1">
        <v>2020</v>
      </c>
      <c r="B329" s="1" t="s">
        <v>118</v>
      </c>
      <c r="C329" s="12">
        <v>0</v>
      </c>
      <c r="D329" s="12">
        <v>0</v>
      </c>
      <c r="E329" s="12">
        <v>0</v>
      </c>
      <c r="F329" s="12">
        <v>15.3</v>
      </c>
      <c r="G329" s="12">
        <f t="shared" si="35"/>
        <v>15.3</v>
      </c>
      <c r="H329" s="12">
        <f>+TDC_InfraMR[[#This Row],[Total Líneas de Explotación ]]</f>
        <v>15.3</v>
      </c>
      <c r="I329" s="12">
        <v>15.3</v>
      </c>
      <c r="J329" s="12">
        <v>0</v>
      </c>
      <c r="K329" s="12">
        <v>0</v>
      </c>
      <c r="L329" s="12">
        <v>30.6</v>
      </c>
      <c r="M329" s="12">
        <v>1.04</v>
      </c>
      <c r="N329" s="12">
        <f>+TDC_InfraMR[[#This Row],[A.03.1 -  Longitud de Vías de Explotación No Electrificadas Troncales y Ramales (vía principal) (km)]]+TDC_InfraMR[[#This Row],[A.04.1 -  Longitud de Vías de Explotación Electrificadas Troncales y Ramales (vía principal) (km)]]</f>
        <v>30.6</v>
      </c>
      <c r="O329" s="12">
        <f>+TDC_InfraMR[[#This Row],[Total Vías (excluido Auxiliares)]]</f>
        <v>30.6</v>
      </c>
      <c r="P329" s="1">
        <v>11</v>
      </c>
      <c r="Q329" s="1">
        <v>0</v>
      </c>
      <c r="R329" s="1">
        <v>0</v>
      </c>
      <c r="S329" s="1">
        <f t="shared" si="32"/>
        <v>11</v>
      </c>
      <c r="T329" s="1">
        <v>0</v>
      </c>
      <c r="U329" s="1">
        <v>36</v>
      </c>
      <c r="V329" s="1">
        <v>0</v>
      </c>
      <c r="W329" s="1">
        <v>0</v>
      </c>
      <c r="X329" s="1">
        <v>0</v>
      </c>
      <c r="Y329" s="1">
        <f t="shared" si="36"/>
        <v>36</v>
      </c>
      <c r="Z329" s="1">
        <v>6</v>
      </c>
      <c r="AA329" s="1">
        <v>2</v>
      </c>
      <c r="AB329" s="1">
        <f>+TDC_InfraMR[[#This Row],[Total Pasos Vehiculares a Nivel]]</f>
        <v>36</v>
      </c>
      <c r="AC329" s="1">
        <f t="shared" si="37"/>
        <v>44</v>
      </c>
      <c r="AD329" s="1">
        <v>0</v>
      </c>
      <c r="AE329" s="1">
        <v>7</v>
      </c>
      <c r="AF329" s="1">
        <v>9</v>
      </c>
      <c r="AG329" s="1">
        <f t="shared" si="38"/>
        <v>16</v>
      </c>
      <c r="AH329" s="13">
        <v>15.3</v>
      </c>
      <c r="AI329" s="13">
        <v>0</v>
      </c>
      <c r="AJ329" s="13">
        <v>0</v>
      </c>
      <c r="AK329" s="13">
        <f t="shared" si="33"/>
        <v>15.3</v>
      </c>
      <c r="AL329" s="1">
        <v>0</v>
      </c>
      <c r="AM329" s="1">
        <v>0</v>
      </c>
      <c r="AN329" s="1">
        <v>0</v>
      </c>
      <c r="AO329" s="1">
        <f t="shared" si="34"/>
        <v>0</v>
      </c>
      <c r="AP329" s="1">
        <v>18</v>
      </c>
      <c r="AQ329" s="1">
        <v>0</v>
      </c>
      <c r="AR329" s="1">
        <v>0</v>
      </c>
      <c r="AS329" s="1">
        <f>+TDC_InfraMR[[#This Row],[B.02.1 - Parque de Coches Eléctricos Motrices]]+TDC_InfraMR[[#This Row],[B.02.2 - Parque de Coches Eléctricos Motrices Remolcados Tipo R]]+TDC_InfraMR[[#This Row],[B.02.3 - Parque de Coches Eléctricos Motrices Tipo R]]</f>
        <v>18</v>
      </c>
      <c r="AT329" s="1">
        <v>0</v>
      </c>
      <c r="AU329" s="1">
        <v>0</v>
      </c>
      <c r="AV329" s="1">
        <v>0</v>
      </c>
      <c r="AW329" s="1">
        <f>+TDC_InfraMR[[#This Row],[B.03.1 - Parque de Coches Motores Motrices Remolcados]]+TDC_InfraMR[[#This Row],[B.03.2 - Parque de Coches Motores Motrices Intermedios]]+TDC_InfraMR[[#This Row],[B.03.3 - Parque de Coches Motores Motrices Cabina]]</f>
        <v>0</v>
      </c>
      <c r="AX329" s="1">
        <v>0</v>
      </c>
      <c r="AY329" s="1">
        <v>0</v>
      </c>
      <c r="AZ329" s="1">
        <v>0</v>
      </c>
      <c r="BA329" s="1">
        <v>0</v>
      </c>
      <c r="BB329" s="1">
        <v>0</v>
      </c>
      <c r="BC329" s="1">
        <f>+TDC_InfraMR[[#This Row],[B.04.1 - Parque de Coches Remolcados Clase Unica]]+TDC_InfraMR[[#This Row],[B.04.2 - Parque de Coches Remolcados Clase Unica Furgón]]+TDC_InfraMR[[#This Row],[B.04.3 - Parque de Coches Remolcados Clase Unica Cabina]]+TDC_InfraMR[[#This Row],[B.04.4 - Parque de Coches Remolcados de Larga Distancia (Turista+Pullman)]]+TDC_InfraMR[[#This Row],[B.04.5 - Parque de Coches Remolcados para Servicios Especiales (Cartoneros)]]</f>
        <v>0</v>
      </c>
      <c r="BD329" s="1">
        <v>2</v>
      </c>
      <c r="BE329" s="1">
        <v>0</v>
      </c>
      <c r="BF329" s="16">
        <v>1435</v>
      </c>
    </row>
    <row r="330" spans="1:58">
      <c r="A330" s="1">
        <v>2020</v>
      </c>
      <c r="B330" s="1" t="s">
        <v>119</v>
      </c>
      <c r="C330" s="12">
        <v>0</v>
      </c>
      <c r="D330" s="12">
        <v>0</v>
      </c>
      <c r="E330" s="12">
        <v>0</v>
      </c>
      <c r="F330" s="12">
        <v>15.3</v>
      </c>
      <c r="G330" s="12">
        <f t="shared" si="35"/>
        <v>15.3</v>
      </c>
      <c r="H330" s="12">
        <f>+TDC_InfraMR[[#This Row],[Total Líneas de Explotación ]]</f>
        <v>15.3</v>
      </c>
      <c r="I330" s="12">
        <v>15.3</v>
      </c>
      <c r="J330" s="12">
        <v>0</v>
      </c>
      <c r="K330" s="12">
        <v>0</v>
      </c>
      <c r="L330" s="12">
        <v>30.6</v>
      </c>
      <c r="M330" s="12">
        <v>1.04</v>
      </c>
      <c r="N330" s="12">
        <f>+TDC_InfraMR[[#This Row],[A.03.1 -  Longitud de Vías de Explotación No Electrificadas Troncales y Ramales (vía principal) (km)]]+TDC_InfraMR[[#This Row],[A.04.1 -  Longitud de Vías de Explotación Electrificadas Troncales y Ramales (vía principal) (km)]]</f>
        <v>30.6</v>
      </c>
      <c r="O330" s="12">
        <f>+TDC_InfraMR[[#This Row],[Total Vías (excluido Auxiliares)]]</f>
        <v>30.6</v>
      </c>
      <c r="P330" s="1">
        <v>11</v>
      </c>
      <c r="Q330" s="1">
        <v>0</v>
      </c>
      <c r="R330" s="1">
        <v>0</v>
      </c>
      <c r="S330" s="1">
        <f t="shared" si="32"/>
        <v>11</v>
      </c>
      <c r="T330" s="1">
        <v>0</v>
      </c>
      <c r="U330" s="1">
        <v>36</v>
      </c>
      <c r="V330" s="1">
        <v>0</v>
      </c>
      <c r="W330" s="1">
        <v>0</v>
      </c>
      <c r="X330" s="1">
        <v>0</v>
      </c>
      <c r="Y330" s="1">
        <f t="shared" si="36"/>
        <v>36</v>
      </c>
      <c r="Z330" s="1">
        <v>6</v>
      </c>
      <c r="AA330" s="1">
        <v>2</v>
      </c>
      <c r="AB330" s="1">
        <f>+TDC_InfraMR[[#This Row],[Total Pasos Vehiculares a Nivel]]</f>
        <v>36</v>
      </c>
      <c r="AC330" s="1">
        <f t="shared" si="37"/>
        <v>44</v>
      </c>
      <c r="AD330" s="1">
        <v>0</v>
      </c>
      <c r="AE330" s="1">
        <v>7</v>
      </c>
      <c r="AF330" s="1">
        <v>9</v>
      </c>
      <c r="AG330" s="1">
        <f t="shared" si="38"/>
        <v>16</v>
      </c>
      <c r="AH330" s="13">
        <v>15.3</v>
      </c>
      <c r="AI330" s="13">
        <v>0</v>
      </c>
      <c r="AJ330" s="13">
        <v>0</v>
      </c>
      <c r="AK330" s="13">
        <f t="shared" si="33"/>
        <v>15.3</v>
      </c>
      <c r="AL330" s="1">
        <v>0</v>
      </c>
      <c r="AM330" s="1">
        <v>0</v>
      </c>
      <c r="AN330" s="1">
        <v>0</v>
      </c>
      <c r="AO330" s="1">
        <f t="shared" si="34"/>
        <v>0</v>
      </c>
      <c r="AP330" s="1">
        <v>18</v>
      </c>
      <c r="AQ330" s="1">
        <v>0</v>
      </c>
      <c r="AR330" s="1">
        <v>0</v>
      </c>
      <c r="AS330" s="1">
        <f>+TDC_InfraMR[[#This Row],[B.02.1 - Parque de Coches Eléctricos Motrices]]+TDC_InfraMR[[#This Row],[B.02.2 - Parque de Coches Eléctricos Motrices Remolcados Tipo R]]+TDC_InfraMR[[#This Row],[B.02.3 - Parque de Coches Eléctricos Motrices Tipo R]]</f>
        <v>18</v>
      </c>
      <c r="AT330" s="1">
        <v>0</v>
      </c>
      <c r="AU330" s="1">
        <v>0</v>
      </c>
      <c r="AV330" s="1">
        <v>0</v>
      </c>
      <c r="AW330" s="1">
        <f>+TDC_InfraMR[[#This Row],[B.03.1 - Parque de Coches Motores Motrices Remolcados]]+TDC_InfraMR[[#This Row],[B.03.2 - Parque de Coches Motores Motrices Intermedios]]+TDC_InfraMR[[#This Row],[B.03.3 - Parque de Coches Motores Motrices Cabina]]</f>
        <v>0</v>
      </c>
      <c r="AX330" s="1">
        <v>0</v>
      </c>
      <c r="AY330" s="1">
        <v>0</v>
      </c>
      <c r="AZ330" s="1">
        <v>0</v>
      </c>
      <c r="BA330" s="1">
        <v>0</v>
      </c>
      <c r="BB330" s="1">
        <v>0</v>
      </c>
      <c r="BC330" s="1">
        <f>+TDC_InfraMR[[#This Row],[B.04.1 - Parque de Coches Remolcados Clase Unica]]+TDC_InfraMR[[#This Row],[B.04.2 - Parque de Coches Remolcados Clase Unica Furgón]]+TDC_InfraMR[[#This Row],[B.04.3 - Parque de Coches Remolcados Clase Unica Cabina]]+TDC_InfraMR[[#This Row],[B.04.4 - Parque de Coches Remolcados de Larga Distancia (Turista+Pullman)]]+TDC_InfraMR[[#This Row],[B.04.5 - Parque de Coches Remolcados para Servicios Especiales (Cartoneros)]]</f>
        <v>0</v>
      </c>
      <c r="BD330" s="1">
        <v>2</v>
      </c>
      <c r="BE330" s="1">
        <v>0</v>
      </c>
      <c r="BF330" s="16">
        <v>1435</v>
      </c>
    </row>
    <row r="331" spans="1:58">
      <c r="A331" s="1">
        <v>2020</v>
      </c>
      <c r="B331" s="1" t="s">
        <v>120</v>
      </c>
      <c r="C331" s="12">
        <v>0</v>
      </c>
      <c r="D331" s="12">
        <v>0</v>
      </c>
      <c r="E331" s="12">
        <v>0</v>
      </c>
      <c r="F331" s="12">
        <v>15.3</v>
      </c>
      <c r="G331" s="12">
        <f t="shared" si="35"/>
        <v>15.3</v>
      </c>
      <c r="H331" s="12">
        <f>+TDC_InfraMR[[#This Row],[Total Líneas de Explotación ]]</f>
        <v>15.3</v>
      </c>
      <c r="I331" s="12">
        <v>15.3</v>
      </c>
      <c r="J331" s="12">
        <v>0</v>
      </c>
      <c r="K331" s="12">
        <v>0</v>
      </c>
      <c r="L331" s="12">
        <v>30.6</v>
      </c>
      <c r="M331" s="12">
        <v>1.04</v>
      </c>
      <c r="N331" s="12">
        <f>+TDC_InfraMR[[#This Row],[A.03.1 -  Longitud de Vías de Explotación No Electrificadas Troncales y Ramales (vía principal) (km)]]+TDC_InfraMR[[#This Row],[A.04.1 -  Longitud de Vías de Explotación Electrificadas Troncales y Ramales (vía principal) (km)]]</f>
        <v>30.6</v>
      </c>
      <c r="O331" s="12">
        <f>+TDC_InfraMR[[#This Row],[Total Vías (excluido Auxiliares)]]</f>
        <v>30.6</v>
      </c>
      <c r="P331" s="1">
        <v>11</v>
      </c>
      <c r="Q331" s="1">
        <v>0</v>
      </c>
      <c r="R331" s="1">
        <v>0</v>
      </c>
      <c r="S331" s="1">
        <f t="shared" si="32"/>
        <v>11</v>
      </c>
      <c r="T331" s="1">
        <v>0</v>
      </c>
      <c r="U331" s="1">
        <v>36</v>
      </c>
      <c r="V331" s="1">
        <v>0</v>
      </c>
      <c r="W331" s="1">
        <v>0</v>
      </c>
      <c r="X331" s="1">
        <v>0</v>
      </c>
      <c r="Y331" s="1">
        <f t="shared" si="36"/>
        <v>36</v>
      </c>
      <c r="Z331" s="1">
        <v>6</v>
      </c>
      <c r="AA331" s="1">
        <v>2</v>
      </c>
      <c r="AB331" s="1">
        <f>+TDC_InfraMR[[#This Row],[Total Pasos Vehiculares a Nivel]]</f>
        <v>36</v>
      </c>
      <c r="AC331" s="1">
        <f t="shared" si="37"/>
        <v>44</v>
      </c>
      <c r="AD331" s="1">
        <v>0</v>
      </c>
      <c r="AE331" s="1">
        <v>7</v>
      </c>
      <c r="AF331" s="1">
        <v>9</v>
      </c>
      <c r="AG331" s="1">
        <f t="shared" si="38"/>
        <v>16</v>
      </c>
      <c r="AH331" s="13">
        <v>15.3</v>
      </c>
      <c r="AI331" s="13">
        <v>0</v>
      </c>
      <c r="AJ331" s="13">
        <v>0</v>
      </c>
      <c r="AK331" s="13">
        <f t="shared" si="33"/>
        <v>15.3</v>
      </c>
      <c r="AL331" s="1">
        <v>0</v>
      </c>
      <c r="AM331" s="1">
        <v>0</v>
      </c>
      <c r="AN331" s="1">
        <v>0</v>
      </c>
      <c r="AO331" s="1">
        <f t="shared" si="34"/>
        <v>0</v>
      </c>
      <c r="AP331" s="1">
        <v>18</v>
      </c>
      <c r="AQ331" s="1">
        <v>0</v>
      </c>
      <c r="AR331" s="1">
        <v>0</v>
      </c>
      <c r="AS331" s="1">
        <f>+TDC_InfraMR[[#This Row],[B.02.1 - Parque de Coches Eléctricos Motrices]]+TDC_InfraMR[[#This Row],[B.02.2 - Parque de Coches Eléctricos Motrices Remolcados Tipo R]]+TDC_InfraMR[[#This Row],[B.02.3 - Parque de Coches Eléctricos Motrices Tipo R]]</f>
        <v>18</v>
      </c>
      <c r="AT331" s="1">
        <v>0</v>
      </c>
      <c r="AU331" s="1">
        <v>0</v>
      </c>
      <c r="AV331" s="1">
        <v>0</v>
      </c>
      <c r="AW331" s="1">
        <f>+TDC_InfraMR[[#This Row],[B.03.1 - Parque de Coches Motores Motrices Remolcados]]+TDC_InfraMR[[#This Row],[B.03.2 - Parque de Coches Motores Motrices Intermedios]]+TDC_InfraMR[[#This Row],[B.03.3 - Parque de Coches Motores Motrices Cabina]]</f>
        <v>0</v>
      </c>
      <c r="AX331" s="1">
        <v>0</v>
      </c>
      <c r="AY331" s="1">
        <v>0</v>
      </c>
      <c r="AZ331" s="1">
        <v>0</v>
      </c>
      <c r="BA331" s="1">
        <v>0</v>
      </c>
      <c r="BB331" s="1">
        <v>0</v>
      </c>
      <c r="BC331" s="1">
        <f>+TDC_InfraMR[[#This Row],[B.04.1 - Parque de Coches Remolcados Clase Unica]]+TDC_InfraMR[[#This Row],[B.04.2 - Parque de Coches Remolcados Clase Unica Furgón]]+TDC_InfraMR[[#This Row],[B.04.3 - Parque de Coches Remolcados Clase Unica Cabina]]+TDC_InfraMR[[#This Row],[B.04.4 - Parque de Coches Remolcados de Larga Distancia (Turista+Pullman)]]+TDC_InfraMR[[#This Row],[B.04.5 - Parque de Coches Remolcados para Servicios Especiales (Cartoneros)]]</f>
        <v>0</v>
      </c>
      <c r="BD331" s="1">
        <v>2</v>
      </c>
      <c r="BE331" s="1">
        <v>0</v>
      </c>
      <c r="BF331" s="16">
        <v>1435</v>
      </c>
    </row>
    <row r="332" spans="1:58">
      <c r="A332" s="1">
        <v>2020</v>
      </c>
      <c r="B332" s="1" t="s">
        <v>121</v>
      </c>
      <c r="C332" s="12">
        <v>0</v>
      </c>
      <c r="D332" s="12">
        <v>0</v>
      </c>
      <c r="E332" s="12">
        <v>0</v>
      </c>
      <c r="F332" s="12">
        <v>15.3</v>
      </c>
      <c r="G332" s="12">
        <f t="shared" si="35"/>
        <v>15.3</v>
      </c>
      <c r="H332" s="12">
        <f>+TDC_InfraMR[[#This Row],[Total Líneas de Explotación ]]</f>
        <v>15.3</v>
      </c>
      <c r="I332" s="12">
        <v>15.3</v>
      </c>
      <c r="J332" s="12">
        <v>0</v>
      </c>
      <c r="K332" s="12">
        <v>0</v>
      </c>
      <c r="L332" s="12">
        <v>30.6</v>
      </c>
      <c r="M332" s="12">
        <v>1.04</v>
      </c>
      <c r="N332" s="12">
        <f>+TDC_InfraMR[[#This Row],[A.03.1 -  Longitud de Vías de Explotación No Electrificadas Troncales y Ramales (vía principal) (km)]]+TDC_InfraMR[[#This Row],[A.04.1 -  Longitud de Vías de Explotación Electrificadas Troncales y Ramales (vía principal) (km)]]</f>
        <v>30.6</v>
      </c>
      <c r="O332" s="12">
        <f>+TDC_InfraMR[[#This Row],[Total Vías (excluido Auxiliares)]]</f>
        <v>30.6</v>
      </c>
      <c r="P332" s="1">
        <v>11</v>
      </c>
      <c r="Q332" s="1">
        <v>0</v>
      </c>
      <c r="R332" s="1">
        <v>0</v>
      </c>
      <c r="S332" s="1">
        <f t="shared" si="32"/>
        <v>11</v>
      </c>
      <c r="T332" s="1">
        <v>0</v>
      </c>
      <c r="U332" s="1">
        <v>36</v>
      </c>
      <c r="V332" s="1">
        <v>0</v>
      </c>
      <c r="W332" s="1">
        <v>0</v>
      </c>
      <c r="X332" s="1">
        <v>0</v>
      </c>
      <c r="Y332" s="1">
        <f t="shared" si="36"/>
        <v>36</v>
      </c>
      <c r="Z332" s="1">
        <v>6</v>
      </c>
      <c r="AA332" s="1">
        <v>2</v>
      </c>
      <c r="AB332" s="1">
        <f>+TDC_InfraMR[[#This Row],[Total Pasos Vehiculares a Nivel]]</f>
        <v>36</v>
      </c>
      <c r="AC332" s="1">
        <f t="shared" si="37"/>
        <v>44</v>
      </c>
      <c r="AD332" s="1">
        <v>0</v>
      </c>
      <c r="AE332" s="1">
        <v>7</v>
      </c>
      <c r="AF332" s="1">
        <v>9</v>
      </c>
      <c r="AG332" s="1">
        <f t="shared" si="38"/>
        <v>16</v>
      </c>
      <c r="AH332" s="13">
        <v>15.3</v>
      </c>
      <c r="AI332" s="13">
        <v>0</v>
      </c>
      <c r="AJ332" s="13">
        <v>0</v>
      </c>
      <c r="AK332" s="13">
        <f t="shared" si="33"/>
        <v>15.3</v>
      </c>
      <c r="AL332" s="1">
        <v>0</v>
      </c>
      <c r="AM332" s="1">
        <v>0</v>
      </c>
      <c r="AN332" s="1">
        <v>0</v>
      </c>
      <c r="AO332" s="1">
        <f t="shared" si="34"/>
        <v>0</v>
      </c>
      <c r="AP332" s="1">
        <v>18</v>
      </c>
      <c r="AQ332" s="1">
        <v>0</v>
      </c>
      <c r="AR332" s="1">
        <v>0</v>
      </c>
      <c r="AS332" s="1">
        <f>+TDC_InfraMR[[#This Row],[B.02.1 - Parque de Coches Eléctricos Motrices]]+TDC_InfraMR[[#This Row],[B.02.2 - Parque de Coches Eléctricos Motrices Remolcados Tipo R]]+TDC_InfraMR[[#This Row],[B.02.3 - Parque de Coches Eléctricos Motrices Tipo R]]</f>
        <v>18</v>
      </c>
      <c r="AT332" s="1">
        <v>0</v>
      </c>
      <c r="AU332" s="1">
        <v>0</v>
      </c>
      <c r="AV332" s="1">
        <v>0</v>
      </c>
      <c r="AW332" s="1">
        <f>+TDC_InfraMR[[#This Row],[B.03.1 - Parque de Coches Motores Motrices Remolcados]]+TDC_InfraMR[[#This Row],[B.03.2 - Parque de Coches Motores Motrices Intermedios]]+TDC_InfraMR[[#This Row],[B.03.3 - Parque de Coches Motores Motrices Cabina]]</f>
        <v>0</v>
      </c>
      <c r="AX332" s="1">
        <v>0</v>
      </c>
      <c r="AY332" s="1">
        <v>0</v>
      </c>
      <c r="AZ332" s="1">
        <v>0</v>
      </c>
      <c r="BA332" s="1">
        <v>0</v>
      </c>
      <c r="BB332" s="1">
        <v>0</v>
      </c>
      <c r="BC332" s="1">
        <f>+TDC_InfraMR[[#This Row],[B.04.1 - Parque de Coches Remolcados Clase Unica]]+TDC_InfraMR[[#This Row],[B.04.2 - Parque de Coches Remolcados Clase Unica Furgón]]+TDC_InfraMR[[#This Row],[B.04.3 - Parque de Coches Remolcados Clase Unica Cabina]]+TDC_InfraMR[[#This Row],[B.04.4 - Parque de Coches Remolcados de Larga Distancia (Turista+Pullman)]]+TDC_InfraMR[[#This Row],[B.04.5 - Parque de Coches Remolcados para Servicios Especiales (Cartoneros)]]</f>
        <v>0</v>
      </c>
      <c r="BD332" s="1">
        <v>2</v>
      </c>
      <c r="BE332" s="1">
        <v>0</v>
      </c>
      <c r="BF332" s="16">
        <v>1435</v>
      </c>
    </row>
    <row r="333" spans="1:58">
      <c r="A333" s="1">
        <v>2020</v>
      </c>
      <c r="B333" s="1" t="s">
        <v>122</v>
      </c>
      <c r="C333" s="12">
        <v>0</v>
      </c>
      <c r="D333" s="12">
        <v>0</v>
      </c>
      <c r="E333" s="12">
        <v>0</v>
      </c>
      <c r="F333" s="12">
        <v>15.3</v>
      </c>
      <c r="G333" s="12">
        <f t="shared" si="35"/>
        <v>15.3</v>
      </c>
      <c r="H333" s="12">
        <f>+TDC_InfraMR[[#This Row],[Total Líneas de Explotación ]]</f>
        <v>15.3</v>
      </c>
      <c r="I333" s="12">
        <v>15.3</v>
      </c>
      <c r="J333" s="12">
        <v>0</v>
      </c>
      <c r="K333" s="12">
        <v>0</v>
      </c>
      <c r="L333" s="12">
        <v>30.6</v>
      </c>
      <c r="M333" s="12">
        <v>1.04</v>
      </c>
      <c r="N333" s="12">
        <f>+TDC_InfraMR[[#This Row],[A.03.1 -  Longitud de Vías de Explotación No Electrificadas Troncales y Ramales (vía principal) (km)]]+TDC_InfraMR[[#This Row],[A.04.1 -  Longitud de Vías de Explotación Electrificadas Troncales y Ramales (vía principal) (km)]]</f>
        <v>30.6</v>
      </c>
      <c r="O333" s="12">
        <f>+TDC_InfraMR[[#This Row],[Total Vías (excluido Auxiliares)]]</f>
        <v>30.6</v>
      </c>
      <c r="P333" s="1">
        <v>11</v>
      </c>
      <c r="Q333" s="1">
        <v>0</v>
      </c>
      <c r="R333" s="1">
        <v>0</v>
      </c>
      <c r="S333" s="1">
        <f t="shared" si="32"/>
        <v>11</v>
      </c>
      <c r="T333" s="1">
        <v>0</v>
      </c>
      <c r="U333" s="1">
        <v>36</v>
      </c>
      <c r="V333" s="1">
        <v>0</v>
      </c>
      <c r="W333" s="1">
        <v>0</v>
      </c>
      <c r="X333" s="1">
        <v>0</v>
      </c>
      <c r="Y333" s="1">
        <f t="shared" si="36"/>
        <v>36</v>
      </c>
      <c r="Z333" s="1">
        <v>6</v>
      </c>
      <c r="AA333" s="1">
        <v>2</v>
      </c>
      <c r="AB333" s="1">
        <f>+TDC_InfraMR[[#This Row],[Total Pasos Vehiculares a Nivel]]</f>
        <v>36</v>
      </c>
      <c r="AC333" s="1">
        <f t="shared" si="37"/>
        <v>44</v>
      </c>
      <c r="AD333" s="1">
        <v>0</v>
      </c>
      <c r="AE333" s="1">
        <v>7</v>
      </c>
      <c r="AF333" s="1">
        <v>9</v>
      </c>
      <c r="AG333" s="1">
        <f t="shared" si="38"/>
        <v>16</v>
      </c>
      <c r="AH333" s="13">
        <v>15.3</v>
      </c>
      <c r="AI333" s="13">
        <v>0</v>
      </c>
      <c r="AJ333" s="13">
        <v>0</v>
      </c>
      <c r="AK333" s="13">
        <f t="shared" si="33"/>
        <v>15.3</v>
      </c>
      <c r="AL333" s="1">
        <v>0</v>
      </c>
      <c r="AM333" s="1">
        <v>0</v>
      </c>
      <c r="AN333" s="1">
        <v>0</v>
      </c>
      <c r="AO333" s="1">
        <f t="shared" si="34"/>
        <v>0</v>
      </c>
      <c r="AP333" s="1">
        <v>18</v>
      </c>
      <c r="AQ333" s="1">
        <v>0</v>
      </c>
      <c r="AR333" s="1">
        <v>0</v>
      </c>
      <c r="AS333" s="1">
        <f>+TDC_InfraMR[[#This Row],[B.02.1 - Parque de Coches Eléctricos Motrices]]+TDC_InfraMR[[#This Row],[B.02.2 - Parque de Coches Eléctricos Motrices Remolcados Tipo R]]+TDC_InfraMR[[#This Row],[B.02.3 - Parque de Coches Eléctricos Motrices Tipo R]]</f>
        <v>18</v>
      </c>
      <c r="AT333" s="1">
        <v>0</v>
      </c>
      <c r="AU333" s="1">
        <v>0</v>
      </c>
      <c r="AV333" s="1">
        <v>0</v>
      </c>
      <c r="AW333" s="1">
        <f>+TDC_InfraMR[[#This Row],[B.03.1 - Parque de Coches Motores Motrices Remolcados]]+TDC_InfraMR[[#This Row],[B.03.2 - Parque de Coches Motores Motrices Intermedios]]+TDC_InfraMR[[#This Row],[B.03.3 - Parque de Coches Motores Motrices Cabina]]</f>
        <v>0</v>
      </c>
      <c r="AX333" s="1">
        <v>0</v>
      </c>
      <c r="AY333" s="1">
        <v>0</v>
      </c>
      <c r="AZ333" s="1">
        <v>0</v>
      </c>
      <c r="BA333" s="1">
        <v>0</v>
      </c>
      <c r="BB333" s="1">
        <v>0</v>
      </c>
      <c r="BC333" s="1">
        <f>+TDC_InfraMR[[#This Row],[B.04.1 - Parque de Coches Remolcados Clase Unica]]+TDC_InfraMR[[#This Row],[B.04.2 - Parque de Coches Remolcados Clase Unica Furgón]]+TDC_InfraMR[[#This Row],[B.04.3 - Parque de Coches Remolcados Clase Unica Cabina]]+TDC_InfraMR[[#This Row],[B.04.4 - Parque de Coches Remolcados de Larga Distancia (Turista+Pullman)]]+TDC_InfraMR[[#This Row],[B.04.5 - Parque de Coches Remolcados para Servicios Especiales (Cartoneros)]]</f>
        <v>0</v>
      </c>
      <c r="BD333" s="1">
        <v>2</v>
      </c>
      <c r="BE333" s="1">
        <v>0</v>
      </c>
      <c r="BF333" s="16">
        <v>1435</v>
      </c>
    </row>
    <row r="334" spans="1:58">
      <c r="A334" s="1">
        <v>2020</v>
      </c>
      <c r="B334" s="1" t="s">
        <v>123</v>
      </c>
      <c r="C334" s="12">
        <v>0</v>
      </c>
      <c r="D334" s="12">
        <v>0</v>
      </c>
      <c r="E334" s="12">
        <v>0</v>
      </c>
      <c r="F334" s="12">
        <v>15.3</v>
      </c>
      <c r="G334" s="12">
        <f t="shared" si="35"/>
        <v>15.3</v>
      </c>
      <c r="H334" s="12">
        <f>+TDC_InfraMR[[#This Row],[Total Líneas de Explotación ]]</f>
        <v>15.3</v>
      </c>
      <c r="I334" s="12">
        <v>15.3</v>
      </c>
      <c r="J334" s="12">
        <v>0</v>
      </c>
      <c r="K334" s="12">
        <v>0</v>
      </c>
      <c r="L334" s="12">
        <v>30.6</v>
      </c>
      <c r="M334" s="12">
        <v>1.04</v>
      </c>
      <c r="N334" s="12">
        <f>+TDC_InfraMR[[#This Row],[A.03.1 -  Longitud de Vías de Explotación No Electrificadas Troncales y Ramales (vía principal) (km)]]+TDC_InfraMR[[#This Row],[A.04.1 -  Longitud de Vías de Explotación Electrificadas Troncales y Ramales (vía principal) (km)]]</f>
        <v>30.6</v>
      </c>
      <c r="O334" s="12">
        <f>+TDC_InfraMR[[#This Row],[Total Vías (excluido Auxiliares)]]</f>
        <v>30.6</v>
      </c>
      <c r="P334" s="1">
        <v>11</v>
      </c>
      <c r="Q334" s="1">
        <v>0</v>
      </c>
      <c r="R334" s="1">
        <v>0</v>
      </c>
      <c r="S334" s="1">
        <f t="shared" si="32"/>
        <v>11</v>
      </c>
      <c r="T334" s="1">
        <v>0</v>
      </c>
      <c r="U334" s="1">
        <v>36</v>
      </c>
      <c r="V334" s="1">
        <v>0</v>
      </c>
      <c r="W334" s="1">
        <v>0</v>
      </c>
      <c r="X334" s="1">
        <v>0</v>
      </c>
      <c r="Y334" s="1">
        <f t="shared" si="36"/>
        <v>36</v>
      </c>
      <c r="Z334" s="1">
        <v>6</v>
      </c>
      <c r="AA334" s="1">
        <v>2</v>
      </c>
      <c r="AB334" s="1">
        <f>+TDC_InfraMR[[#This Row],[Total Pasos Vehiculares a Nivel]]</f>
        <v>36</v>
      </c>
      <c r="AC334" s="1">
        <f t="shared" si="37"/>
        <v>44</v>
      </c>
      <c r="AD334" s="1">
        <v>0</v>
      </c>
      <c r="AE334" s="1">
        <v>7</v>
      </c>
      <c r="AF334" s="1">
        <v>9</v>
      </c>
      <c r="AG334" s="1">
        <f t="shared" si="38"/>
        <v>16</v>
      </c>
      <c r="AH334" s="13">
        <v>15.3</v>
      </c>
      <c r="AI334" s="13">
        <v>0</v>
      </c>
      <c r="AJ334" s="13">
        <v>0</v>
      </c>
      <c r="AK334" s="13">
        <f t="shared" si="33"/>
        <v>15.3</v>
      </c>
      <c r="AL334" s="1">
        <v>0</v>
      </c>
      <c r="AM334" s="1">
        <v>0</v>
      </c>
      <c r="AN334" s="1">
        <v>0</v>
      </c>
      <c r="AO334" s="1">
        <f t="shared" si="34"/>
        <v>0</v>
      </c>
      <c r="AP334" s="1">
        <v>18</v>
      </c>
      <c r="AQ334" s="1">
        <v>0</v>
      </c>
      <c r="AR334" s="1">
        <v>0</v>
      </c>
      <c r="AS334" s="1">
        <f>+TDC_InfraMR[[#This Row],[B.02.1 - Parque de Coches Eléctricos Motrices]]+TDC_InfraMR[[#This Row],[B.02.2 - Parque de Coches Eléctricos Motrices Remolcados Tipo R]]+TDC_InfraMR[[#This Row],[B.02.3 - Parque de Coches Eléctricos Motrices Tipo R]]</f>
        <v>18</v>
      </c>
      <c r="AT334" s="1">
        <v>0</v>
      </c>
      <c r="AU334" s="1">
        <v>0</v>
      </c>
      <c r="AV334" s="1">
        <v>0</v>
      </c>
      <c r="AW334" s="1">
        <f>+TDC_InfraMR[[#This Row],[B.03.1 - Parque de Coches Motores Motrices Remolcados]]+TDC_InfraMR[[#This Row],[B.03.2 - Parque de Coches Motores Motrices Intermedios]]+TDC_InfraMR[[#This Row],[B.03.3 - Parque de Coches Motores Motrices Cabina]]</f>
        <v>0</v>
      </c>
      <c r="AX334" s="1">
        <v>0</v>
      </c>
      <c r="AY334" s="1">
        <v>0</v>
      </c>
      <c r="AZ334" s="1">
        <v>0</v>
      </c>
      <c r="BA334" s="1">
        <v>0</v>
      </c>
      <c r="BB334" s="1">
        <v>0</v>
      </c>
      <c r="BC334" s="1">
        <f>+TDC_InfraMR[[#This Row],[B.04.1 - Parque de Coches Remolcados Clase Unica]]+TDC_InfraMR[[#This Row],[B.04.2 - Parque de Coches Remolcados Clase Unica Furgón]]+TDC_InfraMR[[#This Row],[B.04.3 - Parque de Coches Remolcados Clase Unica Cabina]]+TDC_InfraMR[[#This Row],[B.04.4 - Parque de Coches Remolcados de Larga Distancia (Turista+Pullman)]]+TDC_InfraMR[[#This Row],[B.04.5 - Parque de Coches Remolcados para Servicios Especiales (Cartoneros)]]</f>
        <v>0</v>
      </c>
      <c r="BD334" s="1">
        <v>2</v>
      </c>
      <c r="BE334" s="1">
        <v>0</v>
      </c>
      <c r="BF334" s="16">
        <v>1435</v>
      </c>
    </row>
    <row r="335" spans="1:58">
      <c r="A335" s="1">
        <v>2020</v>
      </c>
      <c r="B335" s="1" t="s">
        <v>124</v>
      </c>
      <c r="C335" s="12">
        <v>0</v>
      </c>
      <c r="D335" s="12">
        <v>0</v>
      </c>
      <c r="E335" s="12">
        <v>0</v>
      </c>
      <c r="F335" s="12">
        <v>15.3</v>
      </c>
      <c r="G335" s="12">
        <f t="shared" si="35"/>
        <v>15.3</v>
      </c>
      <c r="H335" s="12">
        <f>+TDC_InfraMR[[#This Row],[Total Líneas de Explotación ]]</f>
        <v>15.3</v>
      </c>
      <c r="I335" s="12">
        <v>15.3</v>
      </c>
      <c r="J335" s="12">
        <v>0</v>
      </c>
      <c r="K335" s="12">
        <v>0</v>
      </c>
      <c r="L335" s="12">
        <v>30.6</v>
      </c>
      <c r="M335" s="12">
        <v>1.04</v>
      </c>
      <c r="N335" s="12">
        <f>+TDC_InfraMR[[#This Row],[A.03.1 -  Longitud de Vías de Explotación No Electrificadas Troncales y Ramales (vía principal) (km)]]+TDC_InfraMR[[#This Row],[A.04.1 -  Longitud de Vías de Explotación Electrificadas Troncales y Ramales (vía principal) (km)]]</f>
        <v>30.6</v>
      </c>
      <c r="O335" s="12">
        <f>+TDC_InfraMR[[#This Row],[Total Vías (excluido Auxiliares)]]</f>
        <v>30.6</v>
      </c>
      <c r="P335" s="1">
        <v>11</v>
      </c>
      <c r="Q335" s="1">
        <v>0</v>
      </c>
      <c r="R335" s="1">
        <v>0</v>
      </c>
      <c r="S335" s="1">
        <f t="shared" si="32"/>
        <v>11</v>
      </c>
      <c r="T335" s="1">
        <v>0</v>
      </c>
      <c r="U335" s="1">
        <v>36</v>
      </c>
      <c r="V335" s="1">
        <v>0</v>
      </c>
      <c r="W335" s="1">
        <v>0</v>
      </c>
      <c r="X335" s="1">
        <v>0</v>
      </c>
      <c r="Y335" s="1">
        <f t="shared" si="36"/>
        <v>36</v>
      </c>
      <c r="Z335" s="1">
        <v>6</v>
      </c>
      <c r="AA335" s="1">
        <v>2</v>
      </c>
      <c r="AB335" s="1">
        <f>+TDC_InfraMR[[#This Row],[Total Pasos Vehiculares a Nivel]]</f>
        <v>36</v>
      </c>
      <c r="AC335" s="1">
        <f t="shared" si="37"/>
        <v>44</v>
      </c>
      <c r="AD335" s="1">
        <v>0</v>
      </c>
      <c r="AE335" s="1">
        <v>7</v>
      </c>
      <c r="AF335" s="1">
        <v>9</v>
      </c>
      <c r="AG335" s="1">
        <f t="shared" si="38"/>
        <v>16</v>
      </c>
      <c r="AH335" s="13">
        <v>15.3</v>
      </c>
      <c r="AI335" s="13">
        <v>0</v>
      </c>
      <c r="AJ335" s="13">
        <v>0</v>
      </c>
      <c r="AK335" s="13">
        <f t="shared" si="33"/>
        <v>15.3</v>
      </c>
      <c r="AL335" s="1">
        <v>0</v>
      </c>
      <c r="AM335" s="1">
        <v>0</v>
      </c>
      <c r="AN335" s="1">
        <v>0</v>
      </c>
      <c r="AO335" s="1">
        <f t="shared" si="34"/>
        <v>0</v>
      </c>
      <c r="AP335" s="1">
        <v>18</v>
      </c>
      <c r="AQ335" s="1">
        <v>0</v>
      </c>
      <c r="AR335" s="1">
        <v>0</v>
      </c>
      <c r="AS335" s="1">
        <f>+TDC_InfraMR[[#This Row],[B.02.1 - Parque de Coches Eléctricos Motrices]]+TDC_InfraMR[[#This Row],[B.02.2 - Parque de Coches Eléctricos Motrices Remolcados Tipo R]]+TDC_InfraMR[[#This Row],[B.02.3 - Parque de Coches Eléctricos Motrices Tipo R]]</f>
        <v>18</v>
      </c>
      <c r="AT335" s="1">
        <v>0</v>
      </c>
      <c r="AU335" s="1">
        <v>0</v>
      </c>
      <c r="AV335" s="1">
        <v>0</v>
      </c>
      <c r="AW335" s="1">
        <f>+TDC_InfraMR[[#This Row],[B.03.1 - Parque de Coches Motores Motrices Remolcados]]+TDC_InfraMR[[#This Row],[B.03.2 - Parque de Coches Motores Motrices Intermedios]]+TDC_InfraMR[[#This Row],[B.03.3 - Parque de Coches Motores Motrices Cabina]]</f>
        <v>0</v>
      </c>
      <c r="AX335" s="1">
        <v>0</v>
      </c>
      <c r="AY335" s="1">
        <v>0</v>
      </c>
      <c r="AZ335" s="1">
        <v>0</v>
      </c>
      <c r="BA335" s="1">
        <v>0</v>
      </c>
      <c r="BB335" s="1">
        <v>0</v>
      </c>
      <c r="BC335" s="1">
        <f>+TDC_InfraMR[[#This Row],[B.04.1 - Parque de Coches Remolcados Clase Unica]]+TDC_InfraMR[[#This Row],[B.04.2 - Parque de Coches Remolcados Clase Unica Furgón]]+TDC_InfraMR[[#This Row],[B.04.3 - Parque de Coches Remolcados Clase Unica Cabina]]+TDC_InfraMR[[#This Row],[B.04.4 - Parque de Coches Remolcados de Larga Distancia (Turista+Pullman)]]+TDC_InfraMR[[#This Row],[B.04.5 - Parque de Coches Remolcados para Servicios Especiales (Cartoneros)]]</f>
        <v>0</v>
      </c>
      <c r="BD335" s="1">
        <v>2</v>
      </c>
      <c r="BE335" s="1">
        <v>0</v>
      </c>
      <c r="BF335" s="16">
        <v>1435</v>
      </c>
    </row>
    <row r="336" spans="1:58">
      <c r="A336" s="1">
        <v>2020</v>
      </c>
      <c r="B336" s="1" t="s">
        <v>125</v>
      </c>
      <c r="C336" s="12">
        <v>0</v>
      </c>
      <c r="D336" s="12">
        <v>0</v>
      </c>
      <c r="E336" s="12">
        <v>0</v>
      </c>
      <c r="F336" s="12">
        <v>15.3</v>
      </c>
      <c r="G336" s="12">
        <f t="shared" si="35"/>
        <v>15.3</v>
      </c>
      <c r="H336" s="12">
        <f>+TDC_InfraMR[[#This Row],[Total Líneas de Explotación ]]</f>
        <v>15.3</v>
      </c>
      <c r="I336" s="12">
        <v>15.3</v>
      </c>
      <c r="J336" s="12">
        <v>0</v>
      </c>
      <c r="K336" s="12">
        <v>0</v>
      </c>
      <c r="L336" s="12">
        <v>30.6</v>
      </c>
      <c r="M336" s="12">
        <v>1.04</v>
      </c>
      <c r="N336" s="12">
        <f>+TDC_InfraMR[[#This Row],[A.03.1 -  Longitud de Vías de Explotación No Electrificadas Troncales y Ramales (vía principal) (km)]]+TDC_InfraMR[[#This Row],[A.04.1 -  Longitud de Vías de Explotación Electrificadas Troncales y Ramales (vía principal) (km)]]</f>
        <v>30.6</v>
      </c>
      <c r="O336" s="12">
        <f>+TDC_InfraMR[[#This Row],[Total Vías (excluido Auxiliares)]]</f>
        <v>30.6</v>
      </c>
      <c r="P336" s="1">
        <v>11</v>
      </c>
      <c r="Q336" s="1">
        <v>0</v>
      </c>
      <c r="R336" s="1">
        <v>0</v>
      </c>
      <c r="S336" s="1">
        <f t="shared" si="32"/>
        <v>11</v>
      </c>
      <c r="T336" s="1">
        <v>0</v>
      </c>
      <c r="U336" s="1">
        <v>36</v>
      </c>
      <c r="V336" s="1">
        <v>0</v>
      </c>
      <c r="W336" s="1">
        <v>0</v>
      </c>
      <c r="X336" s="1">
        <v>0</v>
      </c>
      <c r="Y336" s="1">
        <f t="shared" si="36"/>
        <v>36</v>
      </c>
      <c r="Z336" s="1">
        <v>6</v>
      </c>
      <c r="AA336" s="1">
        <v>2</v>
      </c>
      <c r="AB336" s="1">
        <f>+TDC_InfraMR[[#This Row],[Total Pasos Vehiculares a Nivel]]</f>
        <v>36</v>
      </c>
      <c r="AC336" s="1">
        <f t="shared" si="37"/>
        <v>44</v>
      </c>
      <c r="AD336" s="1">
        <v>0</v>
      </c>
      <c r="AE336" s="1">
        <v>7</v>
      </c>
      <c r="AF336" s="1">
        <v>9</v>
      </c>
      <c r="AG336" s="1">
        <f t="shared" si="38"/>
        <v>16</v>
      </c>
      <c r="AH336" s="13">
        <v>15.3</v>
      </c>
      <c r="AI336" s="13">
        <v>0</v>
      </c>
      <c r="AJ336" s="13">
        <v>0</v>
      </c>
      <c r="AK336" s="13">
        <f t="shared" si="33"/>
        <v>15.3</v>
      </c>
      <c r="AL336" s="1">
        <v>0</v>
      </c>
      <c r="AM336" s="1">
        <v>0</v>
      </c>
      <c r="AN336" s="1">
        <v>0</v>
      </c>
      <c r="AO336" s="1">
        <f t="shared" si="34"/>
        <v>0</v>
      </c>
      <c r="AP336" s="1">
        <v>18</v>
      </c>
      <c r="AQ336" s="1">
        <v>0</v>
      </c>
      <c r="AR336" s="1">
        <v>0</v>
      </c>
      <c r="AS336" s="1">
        <f>+TDC_InfraMR[[#This Row],[B.02.1 - Parque de Coches Eléctricos Motrices]]+TDC_InfraMR[[#This Row],[B.02.2 - Parque de Coches Eléctricos Motrices Remolcados Tipo R]]+TDC_InfraMR[[#This Row],[B.02.3 - Parque de Coches Eléctricos Motrices Tipo R]]</f>
        <v>18</v>
      </c>
      <c r="AT336" s="1">
        <v>0</v>
      </c>
      <c r="AU336" s="1">
        <v>0</v>
      </c>
      <c r="AV336" s="1">
        <v>0</v>
      </c>
      <c r="AW336" s="1">
        <f>+TDC_InfraMR[[#This Row],[B.03.1 - Parque de Coches Motores Motrices Remolcados]]+TDC_InfraMR[[#This Row],[B.03.2 - Parque de Coches Motores Motrices Intermedios]]+TDC_InfraMR[[#This Row],[B.03.3 - Parque de Coches Motores Motrices Cabina]]</f>
        <v>0</v>
      </c>
      <c r="AX336" s="1">
        <v>0</v>
      </c>
      <c r="AY336" s="1">
        <v>0</v>
      </c>
      <c r="AZ336" s="1">
        <v>0</v>
      </c>
      <c r="BA336" s="1">
        <v>0</v>
      </c>
      <c r="BB336" s="1">
        <v>0</v>
      </c>
      <c r="BC336" s="1">
        <f>+TDC_InfraMR[[#This Row],[B.04.1 - Parque de Coches Remolcados Clase Unica]]+TDC_InfraMR[[#This Row],[B.04.2 - Parque de Coches Remolcados Clase Unica Furgón]]+TDC_InfraMR[[#This Row],[B.04.3 - Parque de Coches Remolcados Clase Unica Cabina]]+TDC_InfraMR[[#This Row],[B.04.4 - Parque de Coches Remolcados de Larga Distancia (Turista+Pullman)]]+TDC_InfraMR[[#This Row],[B.04.5 - Parque de Coches Remolcados para Servicios Especiales (Cartoneros)]]</f>
        <v>0</v>
      </c>
      <c r="BD336" s="1">
        <v>2</v>
      </c>
      <c r="BE336" s="1">
        <v>0</v>
      </c>
      <c r="BF336" s="16">
        <v>1435</v>
      </c>
    </row>
    <row r="337" spans="1:59">
      <c r="A337" s="1">
        <v>2020</v>
      </c>
      <c r="B337" s="1" t="s">
        <v>126</v>
      </c>
      <c r="C337" s="12">
        <v>0</v>
      </c>
      <c r="D337" s="12">
        <v>0</v>
      </c>
      <c r="E337" s="12">
        <v>0</v>
      </c>
      <c r="F337" s="12">
        <v>15.3</v>
      </c>
      <c r="G337" s="12">
        <f t="shared" si="35"/>
        <v>15.3</v>
      </c>
      <c r="H337" s="12">
        <f>+TDC_InfraMR[[#This Row],[Total Líneas de Explotación ]]</f>
        <v>15.3</v>
      </c>
      <c r="I337" s="12">
        <v>15.3</v>
      </c>
      <c r="J337" s="12">
        <v>0</v>
      </c>
      <c r="K337" s="12">
        <v>0</v>
      </c>
      <c r="L337" s="12">
        <v>30.6</v>
      </c>
      <c r="M337" s="12">
        <v>1.04</v>
      </c>
      <c r="N337" s="12">
        <f>+TDC_InfraMR[[#This Row],[A.03.1 -  Longitud de Vías de Explotación No Electrificadas Troncales y Ramales (vía principal) (km)]]+TDC_InfraMR[[#This Row],[A.04.1 -  Longitud de Vías de Explotación Electrificadas Troncales y Ramales (vía principal) (km)]]</f>
        <v>30.6</v>
      </c>
      <c r="O337" s="12">
        <f>+TDC_InfraMR[[#This Row],[Total Vías (excluido Auxiliares)]]</f>
        <v>30.6</v>
      </c>
      <c r="P337" s="1">
        <v>11</v>
      </c>
      <c r="Q337" s="1">
        <v>0</v>
      </c>
      <c r="R337" s="1">
        <v>0</v>
      </c>
      <c r="S337" s="1">
        <f t="shared" si="32"/>
        <v>11</v>
      </c>
      <c r="T337" s="1">
        <v>0</v>
      </c>
      <c r="U337" s="1">
        <v>36</v>
      </c>
      <c r="V337" s="1">
        <v>0</v>
      </c>
      <c r="W337" s="1">
        <v>0</v>
      </c>
      <c r="X337" s="1">
        <v>0</v>
      </c>
      <c r="Y337" s="1">
        <f>SUM(T337:X337)</f>
        <v>36</v>
      </c>
      <c r="Z337" s="1">
        <v>6</v>
      </c>
      <c r="AA337" s="1">
        <v>2</v>
      </c>
      <c r="AB337" s="1">
        <f>+TDC_InfraMR[[#This Row],[Total Pasos Vehiculares a Nivel]]</f>
        <v>36</v>
      </c>
      <c r="AC337" s="1">
        <f>SUM(Z337:AB337)</f>
        <v>44</v>
      </c>
      <c r="AD337" s="1">
        <v>0</v>
      </c>
      <c r="AE337" s="1">
        <v>7</v>
      </c>
      <c r="AF337" s="1">
        <v>9</v>
      </c>
      <c r="AG337" s="1">
        <f>SUM(AD337:AF337)</f>
        <v>16</v>
      </c>
      <c r="AH337" s="13">
        <v>15.3</v>
      </c>
      <c r="AI337" s="13">
        <v>0</v>
      </c>
      <c r="AJ337" s="13">
        <v>0</v>
      </c>
      <c r="AK337" s="13">
        <f t="shared" si="33"/>
        <v>15.3</v>
      </c>
      <c r="AL337" s="1">
        <v>0</v>
      </c>
      <c r="AM337" s="1">
        <v>0</v>
      </c>
      <c r="AN337" s="1">
        <v>0</v>
      </c>
      <c r="AO337" s="1">
        <f t="shared" si="34"/>
        <v>0</v>
      </c>
      <c r="AP337" s="1">
        <v>18</v>
      </c>
      <c r="AQ337" s="1">
        <v>0</v>
      </c>
      <c r="AR337" s="1">
        <v>0</v>
      </c>
      <c r="AS337" s="1">
        <f>+TDC_InfraMR[[#This Row],[B.02.1 - Parque de Coches Eléctricos Motrices]]+TDC_InfraMR[[#This Row],[B.02.2 - Parque de Coches Eléctricos Motrices Remolcados Tipo R]]+TDC_InfraMR[[#This Row],[B.02.3 - Parque de Coches Eléctricos Motrices Tipo R]]</f>
        <v>18</v>
      </c>
      <c r="AT337" s="1">
        <v>0</v>
      </c>
      <c r="AU337" s="1">
        <v>0</v>
      </c>
      <c r="AV337" s="1">
        <v>0</v>
      </c>
      <c r="AW337" s="1">
        <f>+TDC_InfraMR[[#This Row],[B.03.1 - Parque de Coches Motores Motrices Remolcados]]+TDC_InfraMR[[#This Row],[B.03.2 - Parque de Coches Motores Motrices Intermedios]]+TDC_InfraMR[[#This Row],[B.03.3 - Parque de Coches Motores Motrices Cabina]]</f>
        <v>0</v>
      </c>
      <c r="AX337" s="1">
        <v>0</v>
      </c>
      <c r="AY337" s="1">
        <v>0</v>
      </c>
      <c r="AZ337" s="1">
        <v>0</v>
      </c>
      <c r="BA337" s="1">
        <v>0</v>
      </c>
      <c r="BB337" s="1">
        <v>0</v>
      </c>
      <c r="BC337" s="1">
        <f>+TDC_InfraMR[[#This Row],[B.04.1 - Parque de Coches Remolcados Clase Unica]]+TDC_InfraMR[[#This Row],[B.04.2 - Parque de Coches Remolcados Clase Unica Furgón]]+TDC_InfraMR[[#This Row],[B.04.3 - Parque de Coches Remolcados Clase Unica Cabina]]+TDC_InfraMR[[#This Row],[B.04.4 - Parque de Coches Remolcados de Larga Distancia (Turista+Pullman)]]+TDC_InfraMR[[#This Row],[B.04.5 - Parque de Coches Remolcados para Servicios Especiales (Cartoneros)]]</f>
        <v>0</v>
      </c>
      <c r="BD337" s="1">
        <v>2</v>
      </c>
      <c r="BE337" s="1">
        <v>0</v>
      </c>
      <c r="BF337" s="16">
        <v>1435</v>
      </c>
    </row>
    <row r="338" spans="1:59">
      <c r="A338" s="85">
        <v>2021</v>
      </c>
      <c r="B338" s="1" t="s">
        <v>115</v>
      </c>
      <c r="C338" s="12">
        <v>0</v>
      </c>
      <c r="D338" s="12">
        <v>0</v>
      </c>
      <c r="E338" s="12">
        <v>0</v>
      </c>
      <c r="F338" s="12">
        <v>15.3</v>
      </c>
      <c r="G338" s="12">
        <f t="shared" si="35"/>
        <v>15.3</v>
      </c>
      <c r="H338" s="12">
        <f>+TDC_InfraMR[[#This Row],[Total Líneas de Explotación ]]</f>
        <v>15.3</v>
      </c>
      <c r="I338" s="12">
        <v>15.3</v>
      </c>
      <c r="J338" s="12">
        <v>0</v>
      </c>
      <c r="K338" s="12">
        <v>0</v>
      </c>
      <c r="L338" s="12">
        <v>30.6</v>
      </c>
      <c r="M338" s="12">
        <v>1.04</v>
      </c>
      <c r="N338" s="12">
        <f>+TDC_InfraMR[[#This Row],[A.03.1 -  Longitud de Vías de Explotación No Electrificadas Troncales y Ramales (vía principal) (km)]]+TDC_InfraMR[[#This Row],[A.04.1 -  Longitud de Vías de Explotación Electrificadas Troncales y Ramales (vía principal) (km)]]</f>
        <v>30.6</v>
      </c>
      <c r="O338" s="12">
        <f>+TDC_InfraMR[[#This Row],[Total Vías (excluido Auxiliares)]]</f>
        <v>30.6</v>
      </c>
      <c r="P338" s="1">
        <v>11</v>
      </c>
      <c r="Q338" s="1">
        <v>0</v>
      </c>
      <c r="R338" s="1">
        <v>0</v>
      </c>
      <c r="S338" s="1">
        <f t="shared" ref="S338:S349" si="39">SUM(P338:R338)</f>
        <v>11</v>
      </c>
      <c r="T338" s="1">
        <v>0</v>
      </c>
      <c r="U338" s="1">
        <v>36</v>
      </c>
      <c r="V338" s="1">
        <v>0</v>
      </c>
      <c r="W338" s="1">
        <v>0</v>
      </c>
      <c r="X338" s="1">
        <v>0</v>
      </c>
      <c r="Y338" s="1">
        <f t="shared" ref="Y338:Y349" si="40">SUM(T338:X338)</f>
        <v>36</v>
      </c>
      <c r="Z338" s="1">
        <v>6</v>
      </c>
      <c r="AA338" s="1">
        <v>2</v>
      </c>
      <c r="AB338" s="1">
        <f>+TDC_InfraMR[[#This Row],[Total Pasos Vehiculares a Nivel]]</f>
        <v>36</v>
      </c>
      <c r="AC338" s="1">
        <f t="shared" ref="AC338:AC349" si="41">SUM(Z338:AB338)</f>
        <v>44</v>
      </c>
      <c r="AD338" s="1">
        <v>0</v>
      </c>
      <c r="AE338" s="1">
        <v>7</v>
      </c>
      <c r="AF338" s="1">
        <v>9</v>
      </c>
      <c r="AG338" s="1">
        <f t="shared" ref="AG338:AG349" si="42">SUM(AD338:AF338)</f>
        <v>16</v>
      </c>
      <c r="AH338" s="13">
        <v>15.3</v>
      </c>
      <c r="AI338" s="13">
        <v>0</v>
      </c>
      <c r="AJ338" s="13">
        <v>0</v>
      </c>
      <c r="AK338" s="13">
        <f t="shared" ref="AK338:AK349" si="43">SUM(AH338:AJ338)</f>
        <v>15.3</v>
      </c>
      <c r="AL338" s="1">
        <v>0</v>
      </c>
      <c r="AM338" s="1">
        <v>0</v>
      </c>
      <c r="AN338" s="1">
        <v>0</v>
      </c>
      <c r="AO338" s="1">
        <f t="shared" ref="AO338:AO349" si="44">SUM(AL338:AN338)</f>
        <v>0</v>
      </c>
      <c r="AP338" s="1">
        <v>18</v>
      </c>
      <c r="AQ338" s="1">
        <v>0</v>
      </c>
      <c r="AR338" s="1">
        <v>0</v>
      </c>
      <c r="AS338" s="1">
        <f>+TDC_InfraMR[[#This Row],[B.02.1 - Parque de Coches Eléctricos Motrices]]+TDC_InfraMR[[#This Row],[B.02.2 - Parque de Coches Eléctricos Motrices Remolcados Tipo R]]+TDC_InfraMR[[#This Row],[B.02.3 - Parque de Coches Eléctricos Motrices Tipo R]]</f>
        <v>18</v>
      </c>
      <c r="AT338" s="1">
        <v>0</v>
      </c>
      <c r="AU338" s="1">
        <v>0</v>
      </c>
      <c r="AV338" s="1">
        <v>0</v>
      </c>
      <c r="AW338" s="1">
        <f>+TDC_InfraMR[[#This Row],[B.03.1 - Parque de Coches Motores Motrices Remolcados]]+TDC_InfraMR[[#This Row],[B.03.2 - Parque de Coches Motores Motrices Intermedios]]+TDC_InfraMR[[#This Row],[B.03.3 - Parque de Coches Motores Motrices Cabina]]</f>
        <v>0</v>
      </c>
      <c r="AX338" s="1">
        <v>0</v>
      </c>
      <c r="AY338" s="1">
        <v>0</v>
      </c>
      <c r="AZ338" s="1">
        <v>0</v>
      </c>
      <c r="BA338" s="1">
        <v>0</v>
      </c>
      <c r="BB338" s="1">
        <v>0</v>
      </c>
      <c r="BC338" s="1">
        <f>+TDC_InfraMR[[#This Row],[B.04.1 - Parque de Coches Remolcados Clase Unica]]+TDC_InfraMR[[#This Row],[B.04.2 - Parque de Coches Remolcados Clase Unica Furgón]]+TDC_InfraMR[[#This Row],[B.04.3 - Parque de Coches Remolcados Clase Unica Cabina]]+TDC_InfraMR[[#This Row],[B.04.4 - Parque de Coches Remolcados de Larga Distancia (Turista+Pullman)]]+TDC_InfraMR[[#This Row],[B.04.5 - Parque de Coches Remolcados para Servicios Especiales (Cartoneros)]]</f>
        <v>0</v>
      </c>
      <c r="BD338" s="1">
        <v>2</v>
      </c>
      <c r="BE338" s="1">
        <v>0</v>
      </c>
      <c r="BF338" s="16">
        <v>1435</v>
      </c>
      <c r="BG338" s="85"/>
    </row>
    <row r="339" spans="1:59">
      <c r="A339" s="85">
        <v>2021</v>
      </c>
      <c r="B339" s="1" t="s">
        <v>116</v>
      </c>
      <c r="C339" s="12">
        <v>0</v>
      </c>
      <c r="D339" s="12">
        <v>0</v>
      </c>
      <c r="E339" s="12">
        <v>0</v>
      </c>
      <c r="F339" s="12">
        <v>15.3</v>
      </c>
      <c r="G339" s="12">
        <f t="shared" si="35"/>
        <v>15.3</v>
      </c>
      <c r="H339" s="12">
        <f>+TDC_InfraMR[[#This Row],[Total Líneas de Explotación ]]</f>
        <v>15.3</v>
      </c>
      <c r="I339" s="12">
        <v>15.3</v>
      </c>
      <c r="J339" s="12">
        <v>0</v>
      </c>
      <c r="K339" s="12">
        <v>0</v>
      </c>
      <c r="L339" s="12">
        <v>30.6</v>
      </c>
      <c r="M339" s="12">
        <v>1.04</v>
      </c>
      <c r="N339" s="12">
        <f>+TDC_InfraMR[[#This Row],[A.03.1 -  Longitud de Vías de Explotación No Electrificadas Troncales y Ramales (vía principal) (km)]]+TDC_InfraMR[[#This Row],[A.04.1 -  Longitud de Vías de Explotación Electrificadas Troncales y Ramales (vía principal) (km)]]</f>
        <v>30.6</v>
      </c>
      <c r="O339" s="12">
        <f>+TDC_InfraMR[[#This Row],[Total Vías (excluido Auxiliares)]]</f>
        <v>30.6</v>
      </c>
      <c r="P339" s="1">
        <v>11</v>
      </c>
      <c r="Q339" s="1">
        <v>0</v>
      </c>
      <c r="R339" s="1">
        <v>0</v>
      </c>
      <c r="S339" s="1">
        <f t="shared" si="39"/>
        <v>11</v>
      </c>
      <c r="T339" s="1">
        <v>0</v>
      </c>
      <c r="U339" s="1">
        <v>36</v>
      </c>
      <c r="V339" s="1">
        <v>0</v>
      </c>
      <c r="W339" s="1">
        <v>0</v>
      </c>
      <c r="X339" s="1">
        <v>0</v>
      </c>
      <c r="Y339" s="1">
        <f t="shared" si="40"/>
        <v>36</v>
      </c>
      <c r="Z339" s="1">
        <v>6</v>
      </c>
      <c r="AA339" s="1">
        <v>2</v>
      </c>
      <c r="AB339" s="1">
        <f>+TDC_InfraMR[[#This Row],[Total Pasos Vehiculares a Nivel]]</f>
        <v>36</v>
      </c>
      <c r="AC339" s="1">
        <f t="shared" si="41"/>
        <v>44</v>
      </c>
      <c r="AD339" s="1">
        <v>0</v>
      </c>
      <c r="AE339" s="1">
        <v>7</v>
      </c>
      <c r="AF339" s="1">
        <v>9</v>
      </c>
      <c r="AG339" s="1">
        <f t="shared" si="42"/>
        <v>16</v>
      </c>
      <c r="AH339" s="13">
        <v>15.3</v>
      </c>
      <c r="AI339" s="13">
        <v>0</v>
      </c>
      <c r="AJ339" s="13">
        <v>0</v>
      </c>
      <c r="AK339" s="13">
        <f t="shared" si="43"/>
        <v>15.3</v>
      </c>
      <c r="AL339" s="1">
        <v>0</v>
      </c>
      <c r="AM339" s="1">
        <v>0</v>
      </c>
      <c r="AN339" s="1">
        <v>0</v>
      </c>
      <c r="AO339" s="1">
        <f t="shared" si="44"/>
        <v>0</v>
      </c>
      <c r="AP339" s="1">
        <v>18</v>
      </c>
      <c r="AQ339" s="1">
        <v>0</v>
      </c>
      <c r="AR339" s="1">
        <v>0</v>
      </c>
      <c r="AS339" s="1">
        <f>+TDC_InfraMR[[#This Row],[B.02.1 - Parque de Coches Eléctricos Motrices]]+TDC_InfraMR[[#This Row],[B.02.2 - Parque de Coches Eléctricos Motrices Remolcados Tipo R]]+TDC_InfraMR[[#This Row],[B.02.3 - Parque de Coches Eléctricos Motrices Tipo R]]</f>
        <v>18</v>
      </c>
      <c r="AT339" s="1">
        <v>0</v>
      </c>
      <c r="AU339" s="1">
        <v>0</v>
      </c>
      <c r="AV339" s="1">
        <v>0</v>
      </c>
      <c r="AW339" s="1">
        <f>+TDC_InfraMR[[#This Row],[B.03.1 - Parque de Coches Motores Motrices Remolcados]]+TDC_InfraMR[[#This Row],[B.03.2 - Parque de Coches Motores Motrices Intermedios]]+TDC_InfraMR[[#This Row],[B.03.3 - Parque de Coches Motores Motrices Cabina]]</f>
        <v>0</v>
      </c>
      <c r="AX339" s="1">
        <v>0</v>
      </c>
      <c r="AY339" s="1">
        <v>0</v>
      </c>
      <c r="AZ339" s="1">
        <v>0</v>
      </c>
      <c r="BA339" s="1">
        <v>0</v>
      </c>
      <c r="BB339" s="1">
        <v>0</v>
      </c>
      <c r="BC339" s="1">
        <f>+TDC_InfraMR[[#This Row],[B.04.1 - Parque de Coches Remolcados Clase Unica]]+TDC_InfraMR[[#This Row],[B.04.2 - Parque de Coches Remolcados Clase Unica Furgón]]+TDC_InfraMR[[#This Row],[B.04.3 - Parque de Coches Remolcados Clase Unica Cabina]]+TDC_InfraMR[[#This Row],[B.04.4 - Parque de Coches Remolcados de Larga Distancia (Turista+Pullman)]]+TDC_InfraMR[[#This Row],[B.04.5 - Parque de Coches Remolcados para Servicios Especiales (Cartoneros)]]</f>
        <v>0</v>
      </c>
      <c r="BD339" s="1">
        <v>2</v>
      </c>
      <c r="BE339" s="1">
        <v>0</v>
      </c>
      <c r="BF339" s="16">
        <v>1435</v>
      </c>
      <c r="BG339" s="85"/>
    </row>
    <row r="340" spans="1:59">
      <c r="A340" s="85">
        <v>2021</v>
      </c>
      <c r="B340" s="1" t="s">
        <v>117</v>
      </c>
      <c r="C340" s="12">
        <v>0</v>
      </c>
      <c r="D340" s="12">
        <v>0</v>
      </c>
      <c r="E340" s="12">
        <v>0</v>
      </c>
      <c r="F340" s="12">
        <v>15.3</v>
      </c>
      <c r="G340" s="12">
        <f t="shared" si="35"/>
        <v>15.3</v>
      </c>
      <c r="H340" s="12">
        <f>+TDC_InfraMR[[#This Row],[Total Líneas de Explotación ]]</f>
        <v>15.3</v>
      </c>
      <c r="I340" s="12">
        <v>15.3</v>
      </c>
      <c r="J340" s="12">
        <v>0</v>
      </c>
      <c r="K340" s="12">
        <v>0</v>
      </c>
      <c r="L340" s="12">
        <v>30.6</v>
      </c>
      <c r="M340" s="12">
        <v>1.04</v>
      </c>
      <c r="N340" s="12">
        <f>+TDC_InfraMR[[#This Row],[A.03.1 -  Longitud de Vías de Explotación No Electrificadas Troncales y Ramales (vía principal) (km)]]+TDC_InfraMR[[#This Row],[A.04.1 -  Longitud de Vías de Explotación Electrificadas Troncales y Ramales (vía principal) (km)]]</f>
        <v>30.6</v>
      </c>
      <c r="O340" s="12">
        <f>+TDC_InfraMR[[#This Row],[Total Vías (excluido Auxiliares)]]</f>
        <v>30.6</v>
      </c>
      <c r="P340" s="1">
        <v>11</v>
      </c>
      <c r="Q340" s="1">
        <v>0</v>
      </c>
      <c r="R340" s="1">
        <v>0</v>
      </c>
      <c r="S340" s="1">
        <f t="shared" si="39"/>
        <v>11</v>
      </c>
      <c r="T340" s="1">
        <v>0</v>
      </c>
      <c r="U340" s="1">
        <v>36</v>
      </c>
      <c r="V340" s="1">
        <v>0</v>
      </c>
      <c r="W340" s="1">
        <v>0</v>
      </c>
      <c r="X340" s="1">
        <v>0</v>
      </c>
      <c r="Y340" s="1">
        <f t="shared" si="40"/>
        <v>36</v>
      </c>
      <c r="Z340" s="1">
        <v>6</v>
      </c>
      <c r="AA340" s="1">
        <v>2</v>
      </c>
      <c r="AB340" s="1">
        <f>+TDC_InfraMR[[#This Row],[Total Pasos Vehiculares a Nivel]]</f>
        <v>36</v>
      </c>
      <c r="AC340" s="1">
        <f t="shared" si="41"/>
        <v>44</v>
      </c>
      <c r="AD340" s="1">
        <v>0</v>
      </c>
      <c r="AE340" s="1">
        <v>7</v>
      </c>
      <c r="AF340" s="1">
        <v>9</v>
      </c>
      <c r="AG340" s="1">
        <f t="shared" si="42"/>
        <v>16</v>
      </c>
      <c r="AH340" s="13">
        <v>15.3</v>
      </c>
      <c r="AI340" s="13">
        <v>0</v>
      </c>
      <c r="AJ340" s="13">
        <v>0</v>
      </c>
      <c r="AK340" s="13">
        <f t="shared" si="43"/>
        <v>15.3</v>
      </c>
      <c r="AL340" s="1">
        <v>0</v>
      </c>
      <c r="AM340" s="1">
        <v>0</v>
      </c>
      <c r="AN340" s="1">
        <v>0</v>
      </c>
      <c r="AO340" s="1">
        <f t="shared" si="44"/>
        <v>0</v>
      </c>
      <c r="AP340" s="1">
        <v>18</v>
      </c>
      <c r="AQ340" s="1">
        <v>0</v>
      </c>
      <c r="AR340" s="1">
        <v>0</v>
      </c>
      <c r="AS340" s="1">
        <f>+TDC_InfraMR[[#This Row],[B.02.1 - Parque de Coches Eléctricos Motrices]]+TDC_InfraMR[[#This Row],[B.02.2 - Parque de Coches Eléctricos Motrices Remolcados Tipo R]]+TDC_InfraMR[[#This Row],[B.02.3 - Parque de Coches Eléctricos Motrices Tipo R]]</f>
        <v>18</v>
      </c>
      <c r="AT340" s="1">
        <v>0</v>
      </c>
      <c r="AU340" s="1">
        <v>0</v>
      </c>
      <c r="AV340" s="1">
        <v>0</v>
      </c>
      <c r="AW340" s="1">
        <f>+TDC_InfraMR[[#This Row],[B.03.1 - Parque de Coches Motores Motrices Remolcados]]+TDC_InfraMR[[#This Row],[B.03.2 - Parque de Coches Motores Motrices Intermedios]]+TDC_InfraMR[[#This Row],[B.03.3 - Parque de Coches Motores Motrices Cabina]]</f>
        <v>0</v>
      </c>
      <c r="AX340" s="1">
        <v>0</v>
      </c>
      <c r="AY340" s="1">
        <v>0</v>
      </c>
      <c r="AZ340" s="1">
        <v>0</v>
      </c>
      <c r="BA340" s="1">
        <v>0</v>
      </c>
      <c r="BB340" s="1">
        <v>0</v>
      </c>
      <c r="BC340" s="1">
        <f>+TDC_InfraMR[[#This Row],[B.04.1 - Parque de Coches Remolcados Clase Unica]]+TDC_InfraMR[[#This Row],[B.04.2 - Parque de Coches Remolcados Clase Unica Furgón]]+TDC_InfraMR[[#This Row],[B.04.3 - Parque de Coches Remolcados Clase Unica Cabina]]+TDC_InfraMR[[#This Row],[B.04.4 - Parque de Coches Remolcados de Larga Distancia (Turista+Pullman)]]+TDC_InfraMR[[#This Row],[B.04.5 - Parque de Coches Remolcados para Servicios Especiales (Cartoneros)]]</f>
        <v>0</v>
      </c>
      <c r="BD340" s="1">
        <v>2</v>
      </c>
      <c r="BE340" s="1">
        <v>0</v>
      </c>
      <c r="BF340" s="16">
        <v>1435</v>
      </c>
      <c r="BG340" s="85"/>
    </row>
    <row r="341" spans="1:59">
      <c r="A341" s="85">
        <v>2021</v>
      </c>
      <c r="B341" s="1" t="s">
        <v>118</v>
      </c>
      <c r="C341" s="12">
        <v>0</v>
      </c>
      <c r="D341" s="12">
        <v>0</v>
      </c>
      <c r="E341" s="12">
        <v>0</v>
      </c>
      <c r="F341" s="12">
        <v>15.3</v>
      </c>
      <c r="G341" s="12">
        <f t="shared" si="35"/>
        <v>15.3</v>
      </c>
      <c r="H341" s="12">
        <f>+TDC_InfraMR[[#This Row],[Total Líneas de Explotación ]]</f>
        <v>15.3</v>
      </c>
      <c r="I341" s="12">
        <v>15.3</v>
      </c>
      <c r="J341" s="12">
        <v>0</v>
      </c>
      <c r="K341" s="12">
        <v>0</v>
      </c>
      <c r="L341" s="12">
        <v>30.6</v>
      </c>
      <c r="M341" s="12">
        <v>1.04</v>
      </c>
      <c r="N341" s="12">
        <f>+TDC_InfraMR[[#This Row],[A.03.1 -  Longitud de Vías de Explotación No Electrificadas Troncales y Ramales (vía principal) (km)]]+TDC_InfraMR[[#This Row],[A.04.1 -  Longitud de Vías de Explotación Electrificadas Troncales y Ramales (vía principal) (km)]]</f>
        <v>30.6</v>
      </c>
      <c r="O341" s="12">
        <f>+TDC_InfraMR[[#This Row],[Total Vías (excluido Auxiliares)]]</f>
        <v>30.6</v>
      </c>
      <c r="P341" s="1">
        <v>11</v>
      </c>
      <c r="Q341" s="1">
        <v>0</v>
      </c>
      <c r="R341" s="1">
        <v>0</v>
      </c>
      <c r="S341" s="1">
        <f t="shared" si="39"/>
        <v>11</v>
      </c>
      <c r="T341" s="1">
        <v>0</v>
      </c>
      <c r="U341" s="1">
        <v>36</v>
      </c>
      <c r="V341" s="1">
        <v>0</v>
      </c>
      <c r="W341" s="1">
        <v>0</v>
      </c>
      <c r="X341" s="1">
        <v>0</v>
      </c>
      <c r="Y341" s="1">
        <f t="shared" si="40"/>
        <v>36</v>
      </c>
      <c r="Z341" s="1">
        <v>6</v>
      </c>
      <c r="AA341" s="1">
        <v>2</v>
      </c>
      <c r="AB341" s="1">
        <f>+TDC_InfraMR[[#This Row],[Total Pasos Vehiculares a Nivel]]</f>
        <v>36</v>
      </c>
      <c r="AC341" s="1">
        <f t="shared" si="41"/>
        <v>44</v>
      </c>
      <c r="AD341" s="1">
        <v>0</v>
      </c>
      <c r="AE341" s="1">
        <v>7</v>
      </c>
      <c r="AF341" s="1">
        <v>9</v>
      </c>
      <c r="AG341" s="1">
        <f t="shared" si="42"/>
        <v>16</v>
      </c>
      <c r="AH341" s="13">
        <v>15.3</v>
      </c>
      <c r="AI341" s="13">
        <v>0</v>
      </c>
      <c r="AJ341" s="13">
        <v>0</v>
      </c>
      <c r="AK341" s="13">
        <f t="shared" si="43"/>
        <v>15.3</v>
      </c>
      <c r="AL341" s="1">
        <v>0</v>
      </c>
      <c r="AM341" s="1">
        <v>0</v>
      </c>
      <c r="AN341" s="1">
        <v>0</v>
      </c>
      <c r="AO341" s="1">
        <f t="shared" si="44"/>
        <v>0</v>
      </c>
      <c r="AP341" s="1">
        <v>18</v>
      </c>
      <c r="AQ341" s="1">
        <v>0</v>
      </c>
      <c r="AR341" s="1">
        <v>0</v>
      </c>
      <c r="AS341" s="1">
        <f>+TDC_InfraMR[[#This Row],[B.02.1 - Parque de Coches Eléctricos Motrices]]+TDC_InfraMR[[#This Row],[B.02.2 - Parque de Coches Eléctricos Motrices Remolcados Tipo R]]+TDC_InfraMR[[#This Row],[B.02.3 - Parque de Coches Eléctricos Motrices Tipo R]]</f>
        <v>18</v>
      </c>
      <c r="AT341" s="1">
        <v>0</v>
      </c>
      <c r="AU341" s="1">
        <v>0</v>
      </c>
      <c r="AV341" s="1">
        <v>0</v>
      </c>
      <c r="AW341" s="1">
        <f>+TDC_InfraMR[[#This Row],[B.03.1 - Parque de Coches Motores Motrices Remolcados]]+TDC_InfraMR[[#This Row],[B.03.2 - Parque de Coches Motores Motrices Intermedios]]+TDC_InfraMR[[#This Row],[B.03.3 - Parque de Coches Motores Motrices Cabina]]</f>
        <v>0</v>
      </c>
      <c r="AX341" s="1">
        <v>0</v>
      </c>
      <c r="AY341" s="1">
        <v>0</v>
      </c>
      <c r="AZ341" s="1">
        <v>0</v>
      </c>
      <c r="BA341" s="1">
        <v>0</v>
      </c>
      <c r="BB341" s="1">
        <v>0</v>
      </c>
      <c r="BC341" s="1">
        <f>+TDC_InfraMR[[#This Row],[B.04.1 - Parque de Coches Remolcados Clase Unica]]+TDC_InfraMR[[#This Row],[B.04.2 - Parque de Coches Remolcados Clase Unica Furgón]]+TDC_InfraMR[[#This Row],[B.04.3 - Parque de Coches Remolcados Clase Unica Cabina]]+TDC_InfraMR[[#This Row],[B.04.4 - Parque de Coches Remolcados de Larga Distancia (Turista+Pullman)]]+TDC_InfraMR[[#This Row],[B.04.5 - Parque de Coches Remolcados para Servicios Especiales (Cartoneros)]]</f>
        <v>0</v>
      </c>
      <c r="BD341" s="1">
        <v>2</v>
      </c>
      <c r="BE341" s="1">
        <v>0</v>
      </c>
      <c r="BF341" s="16">
        <v>1435</v>
      </c>
      <c r="BG341" s="85"/>
    </row>
    <row r="342" spans="1:59">
      <c r="A342" s="85">
        <v>2021</v>
      </c>
      <c r="B342" s="1" t="s">
        <v>119</v>
      </c>
      <c r="C342" s="12">
        <v>0</v>
      </c>
      <c r="D342" s="12">
        <v>0</v>
      </c>
      <c r="E342" s="12">
        <v>0</v>
      </c>
      <c r="F342" s="12">
        <v>15.3</v>
      </c>
      <c r="G342" s="12">
        <f t="shared" si="35"/>
        <v>15.3</v>
      </c>
      <c r="H342" s="12">
        <f>+TDC_InfraMR[[#This Row],[Total Líneas de Explotación ]]</f>
        <v>15.3</v>
      </c>
      <c r="I342" s="12">
        <v>15.3</v>
      </c>
      <c r="J342" s="12">
        <v>0</v>
      </c>
      <c r="K342" s="12">
        <v>0</v>
      </c>
      <c r="L342" s="12">
        <v>30.6</v>
      </c>
      <c r="M342" s="12">
        <v>1.04</v>
      </c>
      <c r="N342" s="12">
        <f>+TDC_InfraMR[[#This Row],[A.03.1 -  Longitud de Vías de Explotación No Electrificadas Troncales y Ramales (vía principal) (km)]]+TDC_InfraMR[[#This Row],[A.04.1 -  Longitud de Vías de Explotación Electrificadas Troncales y Ramales (vía principal) (km)]]</f>
        <v>30.6</v>
      </c>
      <c r="O342" s="12">
        <f>+TDC_InfraMR[[#This Row],[Total Vías (excluido Auxiliares)]]</f>
        <v>30.6</v>
      </c>
      <c r="P342" s="1">
        <v>11</v>
      </c>
      <c r="Q342" s="1">
        <v>0</v>
      </c>
      <c r="R342" s="1">
        <v>0</v>
      </c>
      <c r="S342" s="1">
        <f t="shared" si="39"/>
        <v>11</v>
      </c>
      <c r="T342" s="1">
        <v>0</v>
      </c>
      <c r="U342" s="1">
        <v>36</v>
      </c>
      <c r="V342" s="1">
        <v>0</v>
      </c>
      <c r="W342" s="1">
        <v>0</v>
      </c>
      <c r="X342" s="1">
        <v>0</v>
      </c>
      <c r="Y342" s="1">
        <f t="shared" si="40"/>
        <v>36</v>
      </c>
      <c r="Z342" s="1">
        <v>6</v>
      </c>
      <c r="AA342" s="1">
        <v>2</v>
      </c>
      <c r="AB342" s="1">
        <f>+TDC_InfraMR[[#This Row],[Total Pasos Vehiculares a Nivel]]</f>
        <v>36</v>
      </c>
      <c r="AC342" s="1">
        <f t="shared" si="41"/>
        <v>44</v>
      </c>
      <c r="AD342" s="1">
        <v>0</v>
      </c>
      <c r="AE342" s="1">
        <v>7</v>
      </c>
      <c r="AF342" s="1">
        <v>9</v>
      </c>
      <c r="AG342" s="1">
        <f t="shared" si="42"/>
        <v>16</v>
      </c>
      <c r="AH342" s="13">
        <v>15.3</v>
      </c>
      <c r="AI342" s="13">
        <v>0</v>
      </c>
      <c r="AJ342" s="13">
        <v>0</v>
      </c>
      <c r="AK342" s="13">
        <f t="shared" si="43"/>
        <v>15.3</v>
      </c>
      <c r="AL342" s="1">
        <v>0</v>
      </c>
      <c r="AM342" s="1">
        <v>0</v>
      </c>
      <c r="AN342" s="1">
        <v>0</v>
      </c>
      <c r="AO342" s="1">
        <f t="shared" si="44"/>
        <v>0</v>
      </c>
      <c r="AP342" s="1">
        <v>18</v>
      </c>
      <c r="AQ342" s="1">
        <v>0</v>
      </c>
      <c r="AR342" s="1">
        <v>0</v>
      </c>
      <c r="AS342" s="1">
        <f>+TDC_InfraMR[[#This Row],[B.02.1 - Parque de Coches Eléctricos Motrices]]+TDC_InfraMR[[#This Row],[B.02.2 - Parque de Coches Eléctricos Motrices Remolcados Tipo R]]+TDC_InfraMR[[#This Row],[B.02.3 - Parque de Coches Eléctricos Motrices Tipo R]]</f>
        <v>18</v>
      </c>
      <c r="AT342" s="1">
        <v>0</v>
      </c>
      <c r="AU342" s="1">
        <v>0</v>
      </c>
      <c r="AV342" s="1">
        <v>0</v>
      </c>
      <c r="AW342" s="1">
        <f>+TDC_InfraMR[[#This Row],[B.03.1 - Parque de Coches Motores Motrices Remolcados]]+TDC_InfraMR[[#This Row],[B.03.2 - Parque de Coches Motores Motrices Intermedios]]+TDC_InfraMR[[#This Row],[B.03.3 - Parque de Coches Motores Motrices Cabina]]</f>
        <v>0</v>
      </c>
      <c r="AX342" s="1">
        <v>0</v>
      </c>
      <c r="AY342" s="1">
        <v>0</v>
      </c>
      <c r="AZ342" s="1">
        <v>0</v>
      </c>
      <c r="BA342" s="1">
        <v>0</v>
      </c>
      <c r="BB342" s="1">
        <v>0</v>
      </c>
      <c r="BC342" s="1">
        <f>+TDC_InfraMR[[#This Row],[B.04.1 - Parque de Coches Remolcados Clase Unica]]+TDC_InfraMR[[#This Row],[B.04.2 - Parque de Coches Remolcados Clase Unica Furgón]]+TDC_InfraMR[[#This Row],[B.04.3 - Parque de Coches Remolcados Clase Unica Cabina]]+TDC_InfraMR[[#This Row],[B.04.4 - Parque de Coches Remolcados de Larga Distancia (Turista+Pullman)]]+TDC_InfraMR[[#This Row],[B.04.5 - Parque de Coches Remolcados para Servicios Especiales (Cartoneros)]]</f>
        <v>0</v>
      </c>
      <c r="BD342" s="1">
        <v>2</v>
      </c>
      <c r="BE342" s="1">
        <v>0</v>
      </c>
      <c r="BF342" s="16">
        <v>1435</v>
      </c>
      <c r="BG342" s="85"/>
    </row>
    <row r="343" spans="1:59">
      <c r="A343" s="85">
        <v>2021</v>
      </c>
      <c r="B343" s="1" t="s">
        <v>120</v>
      </c>
      <c r="C343" s="12">
        <v>0</v>
      </c>
      <c r="D343" s="12">
        <v>0</v>
      </c>
      <c r="E343" s="12">
        <v>0</v>
      </c>
      <c r="F343" s="12">
        <v>15.3</v>
      </c>
      <c r="G343" s="12">
        <f t="shared" si="35"/>
        <v>15.3</v>
      </c>
      <c r="H343" s="12">
        <f>+TDC_InfraMR[[#This Row],[Total Líneas de Explotación ]]</f>
        <v>15.3</v>
      </c>
      <c r="I343" s="12">
        <v>15.3</v>
      </c>
      <c r="J343" s="12">
        <v>0</v>
      </c>
      <c r="K343" s="12">
        <v>0</v>
      </c>
      <c r="L343" s="12">
        <v>30.6</v>
      </c>
      <c r="M343" s="12">
        <v>1.04</v>
      </c>
      <c r="N343" s="12">
        <f>+TDC_InfraMR[[#This Row],[A.03.1 -  Longitud de Vías de Explotación No Electrificadas Troncales y Ramales (vía principal) (km)]]+TDC_InfraMR[[#This Row],[A.04.1 -  Longitud de Vías de Explotación Electrificadas Troncales y Ramales (vía principal) (km)]]</f>
        <v>30.6</v>
      </c>
      <c r="O343" s="12">
        <f>+TDC_InfraMR[[#This Row],[Total Vías (excluido Auxiliares)]]</f>
        <v>30.6</v>
      </c>
      <c r="P343" s="1">
        <v>11</v>
      </c>
      <c r="Q343" s="1">
        <v>0</v>
      </c>
      <c r="R343" s="1">
        <v>0</v>
      </c>
      <c r="S343" s="1">
        <f t="shared" si="39"/>
        <v>11</v>
      </c>
      <c r="T343" s="1">
        <v>0</v>
      </c>
      <c r="U343" s="1">
        <v>36</v>
      </c>
      <c r="V343" s="1">
        <v>0</v>
      </c>
      <c r="W343" s="1">
        <v>0</v>
      </c>
      <c r="X343" s="1">
        <v>0</v>
      </c>
      <c r="Y343" s="1">
        <f t="shared" si="40"/>
        <v>36</v>
      </c>
      <c r="Z343" s="1">
        <v>6</v>
      </c>
      <c r="AA343" s="1">
        <v>2</v>
      </c>
      <c r="AB343" s="1">
        <f>+TDC_InfraMR[[#This Row],[Total Pasos Vehiculares a Nivel]]</f>
        <v>36</v>
      </c>
      <c r="AC343" s="1">
        <f t="shared" si="41"/>
        <v>44</v>
      </c>
      <c r="AD343" s="1">
        <v>0</v>
      </c>
      <c r="AE343" s="1">
        <v>7</v>
      </c>
      <c r="AF343" s="1">
        <v>9</v>
      </c>
      <c r="AG343" s="1">
        <f t="shared" si="42"/>
        <v>16</v>
      </c>
      <c r="AH343" s="13">
        <v>15.3</v>
      </c>
      <c r="AI343" s="13">
        <v>0</v>
      </c>
      <c r="AJ343" s="13">
        <v>0</v>
      </c>
      <c r="AK343" s="13">
        <f t="shared" si="43"/>
        <v>15.3</v>
      </c>
      <c r="AL343" s="1">
        <v>0</v>
      </c>
      <c r="AM343" s="1">
        <v>0</v>
      </c>
      <c r="AN343" s="1">
        <v>0</v>
      </c>
      <c r="AO343" s="1">
        <f t="shared" si="44"/>
        <v>0</v>
      </c>
      <c r="AP343" s="1">
        <v>18</v>
      </c>
      <c r="AQ343" s="1">
        <v>0</v>
      </c>
      <c r="AR343" s="1">
        <v>0</v>
      </c>
      <c r="AS343" s="1">
        <f>+TDC_InfraMR[[#This Row],[B.02.1 - Parque de Coches Eléctricos Motrices]]+TDC_InfraMR[[#This Row],[B.02.2 - Parque de Coches Eléctricos Motrices Remolcados Tipo R]]+TDC_InfraMR[[#This Row],[B.02.3 - Parque de Coches Eléctricos Motrices Tipo R]]</f>
        <v>18</v>
      </c>
      <c r="AT343" s="1">
        <v>0</v>
      </c>
      <c r="AU343" s="1">
        <v>0</v>
      </c>
      <c r="AV343" s="1">
        <v>0</v>
      </c>
      <c r="AW343" s="1">
        <f>+TDC_InfraMR[[#This Row],[B.03.1 - Parque de Coches Motores Motrices Remolcados]]+TDC_InfraMR[[#This Row],[B.03.2 - Parque de Coches Motores Motrices Intermedios]]+TDC_InfraMR[[#This Row],[B.03.3 - Parque de Coches Motores Motrices Cabina]]</f>
        <v>0</v>
      </c>
      <c r="AX343" s="1">
        <v>0</v>
      </c>
      <c r="AY343" s="1">
        <v>0</v>
      </c>
      <c r="AZ343" s="1">
        <v>0</v>
      </c>
      <c r="BA343" s="1">
        <v>0</v>
      </c>
      <c r="BB343" s="1">
        <v>0</v>
      </c>
      <c r="BC343" s="1">
        <f>+TDC_InfraMR[[#This Row],[B.04.1 - Parque de Coches Remolcados Clase Unica]]+TDC_InfraMR[[#This Row],[B.04.2 - Parque de Coches Remolcados Clase Unica Furgón]]+TDC_InfraMR[[#This Row],[B.04.3 - Parque de Coches Remolcados Clase Unica Cabina]]+TDC_InfraMR[[#This Row],[B.04.4 - Parque de Coches Remolcados de Larga Distancia (Turista+Pullman)]]+TDC_InfraMR[[#This Row],[B.04.5 - Parque de Coches Remolcados para Servicios Especiales (Cartoneros)]]</f>
        <v>0</v>
      </c>
      <c r="BD343" s="1">
        <v>2</v>
      </c>
      <c r="BE343" s="1">
        <v>0</v>
      </c>
      <c r="BF343" s="16">
        <v>1435</v>
      </c>
      <c r="BG343" s="85"/>
    </row>
    <row r="344" spans="1:59">
      <c r="A344" s="85">
        <v>2021</v>
      </c>
      <c r="B344" s="1" t="s">
        <v>121</v>
      </c>
      <c r="C344" s="12">
        <v>0</v>
      </c>
      <c r="D344" s="12">
        <v>0</v>
      </c>
      <c r="E344" s="12">
        <v>0</v>
      </c>
      <c r="F344" s="12">
        <v>15.3</v>
      </c>
      <c r="G344" s="12">
        <f t="shared" si="35"/>
        <v>15.3</v>
      </c>
      <c r="H344" s="12">
        <f>+TDC_InfraMR[[#This Row],[Total Líneas de Explotación ]]</f>
        <v>15.3</v>
      </c>
      <c r="I344" s="12">
        <v>15.3</v>
      </c>
      <c r="J344" s="12">
        <v>0</v>
      </c>
      <c r="K344" s="12">
        <v>0</v>
      </c>
      <c r="L344" s="12">
        <v>30.6</v>
      </c>
      <c r="M344" s="12">
        <v>1.04</v>
      </c>
      <c r="N344" s="12">
        <f>+TDC_InfraMR[[#This Row],[A.03.1 -  Longitud de Vías de Explotación No Electrificadas Troncales y Ramales (vía principal) (km)]]+TDC_InfraMR[[#This Row],[A.04.1 -  Longitud de Vías de Explotación Electrificadas Troncales y Ramales (vía principal) (km)]]</f>
        <v>30.6</v>
      </c>
      <c r="O344" s="12">
        <f>+TDC_InfraMR[[#This Row],[Total Vías (excluido Auxiliares)]]</f>
        <v>30.6</v>
      </c>
      <c r="P344" s="1">
        <v>11</v>
      </c>
      <c r="Q344" s="1">
        <v>0</v>
      </c>
      <c r="R344" s="1">
        <v>0</v>
      </c>
      <c r="S344" s="1">
        <f t="shared" si="39"/>
        <v>11</v>
      </c>
      <c r="T344" s="1">
        <v>0</v>
      </c>
      <c r="U344" s="1">
        <v>36</v>
      </c>
      <c r="V344" s="1">
        <v>0</v>
      </c>
      <c r="W344" s="1">
        <v>0</v>
      </c>
      <c r="X344" s="1">
        <v>0</v>
      </c>
      <c r="Y344" s="1">
        <f t="shared" si="40"/>
        <v>36</v>
      </c>
      <c r="Z344" s="1">
        <v>6</v>
      </c>
      <c r="AA344" s="1">
        <v>2</v>
      </c>
      <c r="AB344" s="1">
        <f>+TDC_InfraMR[[#This Row],[Total Pasos Vehiculares a Nivel]]</f>
        <v>36</v>
      </c>
      <c r="AC344" s="1">
        <f t="shared" si="41"/>
        <v>44</v>
      </c>
      <c r="AD344" s="1">
        <v>0</v>
      </c>
      <c r="AE344" s="1">
        <v>7</v>
      </c>
      <c r="AF344" s="1">
        <v>9</v>
      </c>
      <c r="AG344" s="1">
        <f t="shared" si="42"/>
        <v>16</v>
      </c>
      <c r="AH344" s="13">
        <v>15.3</v>
      </c>
      <c r="AI344" s="13">
        <v>0</v>
      </c>
      <c r="AJ344" s="13">
        <v>0</v>
      </c>
      <c r="AK344" s="13">
        <f t="shared" si="43"/>
        <v>15.3</v>
      </c>
      <c r="AL344" s="1">
        <v>0</v>
      </c>
      <c r="AM344" s="1">
        <v>0</v>
      </c>
      <c r="AN344" s="1">
        <v>0</v>
      </c>
      <c r="AO344" s="1">
        <f t="shared" si="44"/>
        <v>0</v>
      </c>
      <c r="AP344" s="1">
        <v>18</v>
      </c>
      <c r="AQ344" s="1">
        <v>0</v>
      </c>
      <c r="AR344" s="1">
        <v>0</v>
      </c>
      <c r="AS344" s="1">
        <f>+TDC_InfraMR[[#This Row],[B.02.1 - Parque de Coches Eléctricos Motrices]]+TDC_InfraMR[[#This Row],[B.02.2 - Parque de Coches Eléctricos Motrices Remolcados Tipo R]]+TDC_InfraMR[[#This Row],[B.02.3 - Parque de Coches Eléctricos Motrices Tipo R]]</f>
        <v>18</v>
      </c>
      <c r="AT344" s="1">
        <v>0</v>
      </c>
      <c r="AU344" s="1">
        <v>0</v>
      </c>
      <c r="AV344" s="1">
        <v>0</v>
      </c>
      <c r="AW344" s="1">
        <f>+TDC_InfraMR[[#This Row],[B.03.1 - Parque de Coches Motores Motrices Remolcados]]+TDC_InfraMR[[#This Row],[B.03.2 - Parque de Coches Motores Motrices Intermedios]]+TDC_InfraMR[[#This Row],[B.03.3 - Parque de Coches Motores Motrices Cabina]]</f>
        <v>0</v>
      </c>
      <c r="AX344" s="1">
        <v>0</v>
      </c>
      <c r="AY344" s="1">
        <v>0</v>
      </c>
      <c r="AZ344" s="1">
        <v>0</v>
      </c>
      <c r="BA344" s="1">
        <v>0</v>
      </c>
      <c r="BB344" s="1">
        <v>0</v>
      </c>
      <c r="BC344" s="1">
        <f>+TDC_InfraMR[[#This Row],[B.04.1 - Parque de Coches Remolcados Clase Unica]]+TDC_InfraMR[[#This Row],[B.04.2 - Parque de Coches Remolcados Clase Unica Furgón]]+TDC_InfraMR[[#This Row],[B.04.3 - Parque de Coches Remolcados Clase Unica Cabina]]+TDC_InfraMR[[#This Row],[B.04.4 - Parque de Coches Remolcados de Larga Distancia (Turista+Pullman)]]+TDC_InfraMR[[#This Row],[B.04.5 - Parque de Coches Remolcados para Servicios Especiales (Cartoneros)]]</f>
        <v>0</v>
      </c>
      <c r="BD344" s="1">
        <v>2</v>
      </c>
      <c r="BE344" s="1">
        <v>0</v>
      </c>
      <c r="BF344" s="16">
        <v>1435</v>
      </c>
      <c r="BG344" s="85"/>
    </row>
    <row r="345" spans="1:59">
      <c r="A345" s="85">
        <v>2021</v>
      </c>
      <c r="B345" s="1" t="s">
        <v>122</v>
      </c>
      <c r="C345" s="12">
        <v>0</v>
      </c>
      <c r="D345" s="12">
        <v>0</v>
      </c>
      <c r="E345" s="12">
        <v>0</v>
      </c>
      <c r="F345" s="12">
        <v>15.3</v>
      </c>
      <c r="G345" s="12">
        <f t="shared" si="35"/>
        <v>15.3</v>
      </c>
      <c r="H345" s="12">
        <f>+TDC_InfraMR[[#This Row],[Total Líneas de Explotación ]]</f>
        <v>15.3</v>
      </c>
      <c r="I345" s="12">
        <v>15.3</v>
      </c>
      <c r="J345" s="12">
        <v>0</v>
      </c>
      <c r="K345" s="12">
        <v>0</v>
      </c>
      <c r="L345" s="12">
        <v>30.6</v>
      </c>
      <c r="M345" s="12">
        <v>1.04</v>
      </c>
      <c r="N345" s="12">
        <f>+TDC_InfraMR[[#This Row],[A.03.1 -  Longitud de Vías de Explotación No Electrificadas Troncales y Ramales (vía principal) (km)]]+TDC_InfraMR[[#This Row],[A.04.1 -  Longitud de Vías de Explotación Electrificadas Troncales y Ramales (vía principal) (km)]]</f>
        <v>30.6</v>
      </c>
      <c r="O345" s="12">
        <f>+TDC_InfraMR[[#This Row],[Total Vías (excluido Auxiliares)]]</f>
        <v>30.6</v>
      </c>
      <c r="P345" s="1">
        <v>11</v>
      </c>
      <c r="Q345" s="1">
        <v>0</v>
      </c>
      <c r="R345" s="1">
        <v>0</v>
      </c>
      <c r="S345" s="1">
        <f t="shared" si="39"/>
        <v>11</v>
      </c>
      <c r="T345" s="1">
        <v>0</v>
      </c>
      <c r="U345" s="1">
        <v>36</v>
      </c>
      <c r="V345" s="1">
        <v>0</v>
      </c>
      <c r="W345" s="1">
        <v>0</v>
      </c>
      <c r="X345" s="1">
        <v>0</v>
      </c>
      <c r="Y345" s="1">
        <f t="shared" si="40"/>
        <v>36</v>
      </c>
      <c r="Z345" s="1">
        <v>6</v>
      </c>
      <c r="AA345" s="1">
        <v>2</v>
      </c>
      <c r="AB345" s="1">
        <f>+TDC_InfraMR[[#This Row],[Total Pasos Vehiculares a Nivel]]</f>
        <v>36</v>
      </c>
      <c r="AC345" s="1">
        <f t="shared" si="41"/>
        <v>44</v>
      </c>
      <c r="AD345" s="1">
        <v>0</v>
      </c>
      <c r="AE345" s="1">
        <v>7</v>
      </c>
      <c r="AF345" s="1">
        <v>9</v>
      </c>
      <c r="AG345" s="1">
        <f t="shared" si="42"/>
        <v>16</v>
      </c>
      <c r="AH345" s="13">
        <v>15.3</v>
      </c>
      <c r="AI345" s="13">
        <v>0</v>
      </c>
      <c r="AJ345" s="13">
        <v>0</v>
      </c>
      <c r="AK345" s="13">
        <f t="shared" si="43"/>
        <v>15.3</v>
      </c>
      <c r="AL345" s="1">
        <v>0</v>
      </c>
      <c r="AM345" s="1">
        <v>0</v>
      </c>
      <c r="AN345" s="1">
        <v>0</v>
      </c>
      <c r="AO345" s="1">
        <f t="shared" si="44"/>
        <v>0</v>
      </c>
      <c r="AP345" s="1">
        <v>18</v>
      </c>
      <c r="AQ345" s="1">
        <v>0</v>
      </c>
      <c r="AR345" s="1">
        <v>0</v>
      </c>
      <c r="AS345" s="1">
        <f>+TDC_InfraMR[[#This Row],[B.02.1 - Parque de Coches Eléctricos Motrices]]+TDC_InfraMR[[#This Row],[B.02.2 - Parque de Coches Eléctricos Motrices Remolcados Tipo R]]+TDC_InfraMR[[#This Row],[B.02.3 - Parque de Coches Eléctricos Motrices Tipo R]]</f>
        <v>18</v>
      </c>
      <c r="AT345" s="1">
        <v>0</v>
      </c>
      <c r="AU345" s="1">
        <v>0</v>
      </c>
      <c r="AV345" s="1">
        <v>0</v>
      </c>
      <c r="AW345" s="1">
        <f>+TDC_InfraMR[[#This Row],[B.03.1 - Parque de Coches Motores Motrices Remolcados]]+TDC_InfraMR[[#This Row],[B.03.2 - Parque de Coches Motores Motrices Intermedios]]+TDC_InfraMR[[#This Row],[B.03.3 - Parque de Coches Motores Motrices Cabina]]</f>
        <v>0</v>
      </c>
      <c r="AX345" s="1">
        <v>0</v>
      </c>
      <c r="AY345" s="1">
        <v>0</v>
      </c>
      <c r="AZ345" s="1">
        <v>0</v>
      </c>
      <c r="BA345" s="1">
        <v>0</v>
      </c>
      <c r="BB345" s="1">
        <v>0</v>
      </c>
      <c r="BC345" s="1">
        <f>+TDC_InfraMR[[#This Row],[B.04.1 - Parque de Coches Remolcados Clase Unica]]+TDC_InfraMR[[#This Row],[B.04.2 - Parque de Coches Remolcados Clase Unica Furgón]]+TDC_InfraMR[[#This Row],[B.04.3 - Parque de Coches Remolcados Clase Unica Cabina]]+TDC_InfraMR[[#This Row],[B.04.4 - Parque de Coches Remolcados de Larga Distancia (Turista+Pullman)]]+TDC_InfraMR[[#This Row],[B.04.5 - Parque de Coches Remolcados para Servicios Especiales (Cartoneros)]]</f>
        <v>0</v>
      </c>
      <c r="BD345" s="1">
        <v>2</v>
      </c>
      <c r="BE345" s="1">
        <v>0</v>
      </c>
      <c r="BF345" s="16">
        <v>1435</v>
      </c>
      <c r="BG345" s="85"/>
    </row>
    <row r="346" spans="1:59">
      <c r="A346" s="85">
        <v>2021</v>
      </c>
      <c r="B346" s="1" t="s">
        <v>123</v>
      </c>
      <c r="C346" s="12">
        <v>0</v>
      </c>
      <c r="D346" s="12">
        <v>0</v>
      </c>
      <c r="E346" s="12">
        <v>0</v>
      </c>
      <c r="F346" s="12">
        <v>15.3</v>
      </c>
      <c r="G346" s="12">
        <f t="shared" si="35"/>
        <v>15.3</v>
      </c>
      <c r="H346" s="12">
        <f>+TDC_InfraMR[[#This Row],[Total Líneas de Explotación ]]</f>
        <v>15.3</v>
      </c>
      <c r="I346" s="12">
        <v>15.3</v>
      </c>
      <c r="J346" s="12">
        <v>0</v>
      </c>
      <c r="K346" s="12">
        <v>0</v>
      </c>
      <c r="L346" s="12">
        <v>30.6</v>
      </c>
      <c r="M346" s="12">
        <v>1.04</v>
      </c>
      <c r="N346" s="12">
        <f>+TDC_InfraMR[[#This Row],[A.03.1 -  Longitud de Vías de Explotación No Electrificadas Troncales y Ramales (vía principal) (km)]]+TDC_InfraMR[[#This Row],[A.04.1 -  Longitud de Vías de Explotación Electrificadas Troncales y Ramales (vía principal) (km)]]</f>
        <v>30.6</v>
      </c>
      <c r="O346" s="12">
        <f>+TDC_InfraMR[[#This Row],[Total Vías (excluido Auxiliares)]]</f>
        <v>30.6</v>
      </c>
      <c r="P346" s="1">
        <v>11</v>
      </c>
      <c r="Q346" s="1">
        <v>0</v>
      </c>
      <c r="R346" s="1">
        <v>0</v>
      </c>
      <c r="S346" s="1">
        <f t="shared" si="39"/>
        <v>11</v>
      </c>
      <c r="T346" s="1">
        <v>0</v>
      </c>
      <c r="U346" s="1">
        <v>36</v>
      </c>
      <c r="V346" s="1">
        <v>0</v>
      </c>
      <c r="W346" s="1">
        <v>0</v>
      </c>
      <c r="X346" s="1">
        <v>0</v>
      </c>
      <c r="Y346" s="1">
        <f t="shared" si="40"/>
        <v>36</v>
      </c>
      <c r="Z346" s="1">
        <v>6</v>
      </c>
      <c r="AA346" s="1">
        <v>2</v>
      </c>
      <c r="AB346" s="1">
        <f>+TDC_InfraMR[[#This Row],[Total Pasos Vehiculares a Nivel]]</f>
        <v>36</v>
      </c>
      <c r="AC346" s="1">
        <f t="shared" si="41"/>
        <v>44</v>
      </c>
      <c r="AD346" s="1">
        <v>0</v>
      </c>
      <c r="AE346" s="1">
        <v>7</v>
      </c>
      <c r="AF346" s="1">
        <v>9</v>
      </c>
      <c r="AG346" s="1">
        <f t="shared" si="42"/>
        <v>16</v>
      </c>
      <c r="AH346" s="13">
        <v>15.3</v>
      </c>
      <c r="AI346" s="13">
        <v>0</v>
      </c>
      <c r="AJ346" s="13">
        <v>0</v>
      </c>
      <c r="AK346" s="13">
        <f t="shared" si="43"/>
        <v>15.3</v>
      </c>
      <c r="AL346" s="1">
        <v>0</v>
      </c>
      <c r="AM346" s="1">
        <v>0</v>
      </c>
      <c r="AN346" s="1">
        <v>0</v>
      </c>
      <c r="AO346" s="1">
        <f t="shared" si="44"/>
        <v>0</v>
      </c>
      <c r="AP346" s="1">
        <v>18</v>
      </c>
      <c r="AQ346" s="1">
        <v>0</v>
      </c>
      <c r="AR346" s="1">
        <v>0</v>
      </c>
      <c r="AS346" s="1">
        <f>+TDC_InfraMR[[#This Row],[B.02.1 - Parque de Coches Eléctricos Motrices]]+TDC_InfraMR[[#This Row],[B.02.2 - Parque de Coches Eléctricos Motrices Remolcados Tipo R]]+TDC_InfraMR[[#This Row],[B.02.3 - Parque de Coches Eléctricos Motrices Tipo R]]</f>
        <v>18</v>
      </c>
      <c r="AT346" s="1">
        <v>0</v>
      </c>
      <c r="AU346" s="1">
        <v>0</v>
      </c>
      <c r="AV346" s="1">
        <v>0</v>
      </c>
      <c r="AW346" s="1">
        <f>+TDC_InfraMR[[#This Row],[B.03.1 - Parque de Coches Motores Motrices Remolcados]]+TDC_InfraMR[[#This Row],[B.03.2 - Parque de Coches Motores Motrices Intermedios]]+TDC_InfraMR[[#This Row],[B.03.3 - Parque de Coches Motores Motrices Cabina]]</f>
        <v>0</v>
      </c>
      <c r="AX346" s="1">
        <v>0</v>
      </c>
      <c r="AY346" s="1">
        <v>0</v>
      </c>
      <c r="AZ346" s="1">
        <v>0</v>
      </c>
      <c r="BA346" s="1">
        <v>0</v>
      </c>
      <c r="BB346" s="1">
        <v>0</v>
      </c>
      <c r="BC346" s="1">
        <f>+TDC_InfraMR[[#This Row],[B.04.1 - Parque de Coches Remolcados Clase Unica]]+TDC_InfraMR[[#This Row],[B.04.2 - Parque de Coches Remolcados Clase Unica Furgón]]+TDC_InfraMR[[#This Row],[B.04.3 - Parque de Coches Remolcados Clase Unica Cabina]]+TDC_InfraMR[[#This Row],[B.04.4 - Parque de Coches Remolcados de Larga Distancia (Turista+Pullman)]]+TDC_InfraMR[[#This Row],[B.04.5 - Parque de Coches Remolcados para Servicios Especiales (Cartoneros)]]</f>
        <v>0</v>
      </c>
      <c r="BD346" s="1">
        <v>2</v>
      </c>
      <c r="BE346" s="1">
        <v>0</v>
      </c>
      <c r="BF346" s="16">
        <v>1435</v>
      </c>
      <c r="BG346" s="85"/>
    </row>
    <row r="347" spans="1:59">
      <c r="A347" s="85">
        <v>2021</v>
      </c>
      <c r="B347" s="1" t="s">
        <v>124</v>
      </c>
      <c r="C347" s="12">
        <v>0</v>
      </c>
      <c r="D347" s="12">
        <v>0</v>
      </c>
      <c r="E347" s="12">
        <v>0</v>
      </c>
      <c r="F347" s="12">
        <v>15.3</v>
      </c>
      <c r="G347" s="12">
        <f t="shared" si="35"/>
        <v>15.3</v>
      </c>
      <c r="H347" s="12">
        <f>+TDC_InfraMR[[#This Row],[Total Líneas de Explotación ]]</f>
        <v>15.3</v>
      </c>
      <c r="I347" s="12">
        <v>15.3</v>
      </c>
      <c r="J347" s="12">
        <v>0</v>
      </c>
      <c r="K347" s="12">
        <v>0</v>
      </c>
      <c r="L347" s="12">
        <v>30.6</v>
      </c>
      <c r="M347" s="12">
        <v>1.04</v>
      </c>
      <c r="N347" s="12">
        <f>+TDC_InfraMR[[#This Row],[A.03.1 -  Longitud de Vías de Explotación No Electrificadas Troncales y Ramales (vía principal) (km)]]+TDC_InfraMR[[#This Row],[A.04.1 -  Longitud de Vías de Explotación Electrificadas Troncales y Ramales (vía principal) (km)]]</f>
        <v>30.6</v>
      </c>
      <c r="O347" s="12">
        <f>+TDC_InfraMR[[#This Row],[Total Vías (excluido Auxiliares)]]</f>
        <v>30.6</v>
      </c>
      <c r="P347" s="1">
        <v>11</v>
      </c>
      <c r="Q347" s="1">
        <v>0</v>
      </c>
      <c r="R347" s="1">
        <v>0</v>
      </c>
      <c r="S347" s="1">
        <f t="shared" si="39"/>
        <v>11</v>
      </c>
      <c r="T347" s="1">
        <v>0</v>
      </c>
      <c r="U347" s="1">
        <v>36</v>
      </c>
      <c r="V347" s="1">
        <v>0</v>
      </c>
      <c r="W347" s="1">
        <v>0</v>
      </c>
      <c r="X347" s="1">
        <v>0</v>
      </c>
      <c r="Y347" s="1">
        <f t="shared" si="40"/>
        <v>36</v>
      </c>
      <c r="Z347" s="1">
        <v>6</v>
      </c>
      <c r="AA347" s="1">
        <v>2</v>
      </c>
      <c r="AB347" s="1">
        <f>+TDC_InfraMR[[#This Row],[Total Pasos Vehiculares a Nivel]]</f>
        <v>36</v>
      </c>
      <c r="AC347" s="1">
        <f t="shared" si="41"/>
        <v>44</v>
      </c>
      <c r="AD347" s="1">
        <v>0</v>
      </c>
      <c r="AE347" s="1">
        <v>7</v>
      </c>
      <c r="AF347" s="1">
        <v>9</v>
      </c>
      <c r="AG347" s="1">
        <f t="shared" si="42"/>
        <v>16</v>
      </c>
      <c r="AH347" s="13">
        <v>15.3</v>
      </c>
      <c r="AI347" s="13">
        <v>0</v>
      </c>
      <c r="AJ347" s="13">
        <v>0</v>
      </c>
      <c r="AK347" s="13">
        <f t="shared" si="43"/>
        <v>15.3</v>
      </c>
      <c r="AL347" s="1">
        <v>0</v>
      </c>
      <c r="AM347" s="1">
        <v>0</v>
      </c>
      <c r="AN347" s="1">
        <v>0</v>
      </c>
      <c r="AO347" s="1">
        <f t="shared" si="44"/>
        <v>0</v>
      </c>
      <c r="AP347" s="1">
        <v>18</v>
      </c>
      <c r="AQ347" s="1">
        <v>0</v>
      </c>
      <c r="AR347" s="1">
        <v>0</v>
      </c>
      <c r="AS347" s="1">
        <f>+TDC_InfraMR[[#This Row],[B.02.1 - Parque de Coches Eléctricos Motrices]]+TDC_InfraMR[[#This Row],[B.02.2 - Parque de Coches Eléctricos Motrices Remolcados Tipo R]]+TDC_InfraMR[[#This Row],[B.02.3 - Parque de Coches Eléctricos Motrices Tipo R]]</f>
        <v>18</v>
      </c>
      <c r="AT347" s="1">
        <v>0</v>
      </c>
      <c r="AU347" s="1">
        <v>0</v>
      </c>
      <c r="AV347" s="1">
        <v>0</v>
      </c>
      <c r="AW347" s="1">
        <f>+TDC_InfraMR[[#This Row],[B.03.1 - Parque de Coches Motores Motrices Remolcados]]+TDC_InfraMR[[#This Row],[B.03.2 - Parque de Coches Motores Motrices Intermedios]]+TDC_InfraMR[[#This Row],[B.03.3 - Parque de Coches Motores Motrices Cabina]]</f>
        <v>0</v>
      </c>
      <c r="AX347" s="1">
        <v>0</v>
      </c>
      <c r="AY347" s="1">
        <v>0</v>
      </c>
      <c r="AZ347" s="1">
        <v>0</v>
      </c>
      <c r="BA347" s="1">
        <v>0</v>
      </c>
      <c r="BB347" s="1">
        <v>0</v>
      </c>
      <c r="BC347" s="1">
        <f>+TDC_InfraMR[[#This Row],[B.04.1 - Parque de Coches Remolcados Clase Unica]]+TDC_InfraMR[[#This Row],[B.04.2 - Parque de Coches Remolcados Clase Unica Furgón]]+TDC_InfraMR[[#This Row],[B.04.3 - Parque de Coches Remolcados Clase Unica Cabina]]+TDC_InfraMR[[#This Row],[B.04.4 - Parque de Coches Remolcados de Larga Distancia (Turista+Pullman)]]+TDC_InfraMR[[#This Row],[B.04.5 - Parque de Coches Remolcados para Servicios Especiales (Cartoneros)]]</f>
        <v>0</v>
      </c>
      <c r="BD347" s="1">
        <v>2</v>
      </c>
      <c r="BE347" s="1">
        <v>0</v>
      </c>
      <c r="BF347" s="16">
        <v>1435</v>
      </c>
      <c r="BG347" s="85"/>
    </row>
    <row r="348" spans="1:59">
      <c r="A348" s="85">
        <v>2021</v>
      </c>
      <c r="B348" s="1" t="s">
        <v>125</v>
      </c>
      <c r="C348" s="12">
        <v>0</v>
      </c>
      <c r="D348" s="12">
        <v>0</v>
      </c>
      <c r="E348" s="12">
        <v>0</v>
      </c>
      <c r="F348" s="12">
        <v>15.3</v>
      </c>
      <c r="G348" s="12">
        <f t="shared" si="35"/>
        <v>15.3</v>
      </c>
      <c r="H348" s="12">
        <f>+TDC_InfraMR[[#This Row],[Total Líneas de Explotación ]]</f>
        <v>15.3</v>
      </c>
      <c r="I348" s="12">
        <v>15.3</v>
      </c>
      <c r="J348" s="12">
        <v>0</v>
      </c>
      <c r="K348" s="12">
        <v>0</v>
      </c>
      <c r="L348" s="12">
        <v>30.6</v>
      </c>
      <c r="M348" s="12">
        <v>1.04</v>
      </c>
      <c r="N348" s="12">
        <f>+TDC_InfraMR[[#This Row],[A.03.1 -  Longitud de Vías de Explotación No Electrificadas Troncales y Ramales (vía principal) (km)]]+TDC_InfraMR[[#This Row],[A.04.1 -  Longitud de Vías de Explotación Electrificadas Troncales y Ramales (vía principal) (km)]]</f>
        <v>30.6</v>
      </c>
      <c r="O348" s="12">
        <f>+TDC_InfraMR[[#This Row],[Total Vías (excluido Auxiliares)]]</f>
        <v>30.6</v>
      </c>
      <c r="P348" s="1">
        <v>11</v>
      </c>
      <c r="Q348" s="1">
        <v>0</v>
      </c>
      <c r="R348" s="1">
        <v>0</v>
      </c>
      <c r="S348" s="1">
        <f t="shared" si="39"/>
        <v>11</v>
      </c>
      <c r="T348" s="1">
        <v>0</v>
      </c>
      <c r="U348" s="1">
        <v>36</v>
      </c>
      <c r="V348" s="1">
        <v>0</v>
      </c>
      <c r="W348" s="1">
        <v>0</v>
      </c>
      <c r="X348" s="1">
        <v>0</v>
      </c>
      <c r="Y348" s="1">
        <f t="shared" si="40"/>
        <v>36</v>
      </c>
      <c r="Z348" s="1">
        <v>6</v>
      </c>
      <c r="AA348" s="1">
        <v>2</v>
      </c>
      <c r="AB348" s="1">
        <f>+TDC_InfraMR[[#This Row],[Total Pasos Vehiculares a Nivel]]</f>
        <v>36</v>
      </c>
      <c r="AC348" s="1">
        <f t="shared" si="41"/>
        <v>44</v>
      </c>
      <c r="AD348" s="1">
        <v>0</v>
      </c>
      <c r="AE348" s="1">
        <v>7</v>
      </c>
      <c r="AF348" s="1">
        <v>9</v>
      </c>
      <c r="AG348" s="1">
        <f t="shared" si="42"/>
        <v>16</v>
      </c>
      <c r="AH348" s="13">
        <v>15.3</v>
      </c>
      <c r="AI348" s="13">
        <v>0</v>
      </c>
      <c r="AJ348" s="13">
        <v>0</v>
      </c>
      <c r="AK348" s="13">
        <f t="shared" si="43"/>
        <v>15.3</v>
      </c>
      <c r="AL348" s="1">
        <v>0</v>
      </c>
      <c r="AM348" s="1">
        <v>0</v>
      </c>
      <c r="AN348" s="1">
        <v>0</v>
      </c>
      <c r="AO348" s="1">
        <f t="shared" si="44"/>
        <v>0</v>
      </c>
      <c r="AP348" s="1">
        <v>18</v>
      </c>
      <c r="AQ348" s="1">
        <v>0</v>
      </c>
      <c r="AR348" s="1">
        <v>0</v>
      </c>
      <c r="AS348" s="1">
        <f>+TDC_InfraMR[[#This Row],[B.02.1 - Parque de Coches Eléctricos Motrices]]+TDC_InfraMR[[#This Row],[B.02.2 - Parque de Coches Eléctricos Motrices Remolcados Tipo R]]+TDC_InfraMR[[#This Row],[B.02.3 - Parque de Coches Eléctricos Motrices Tipo R]]</f>
        <v>18</v>
      </c>
      <c r="AT348" s="1">
        <v>0</v>
      </c>
      <c r="AU348" s="1">
        <v>0</v>
      </c>
      <c r="AV348" s="1">
        <v>0</v>
      </c>
      <c r="AW348" s="1">
        <f>+TDC_InfraMR[[#This Row],[B.03.1 - Parque de Coches Motores Motrices Remolcados]]+TDC_InfraMR[[#This Row],[B.03.2 - Parque de Coches Motores Motrices Intermedios]]+TDC_InfraMR[[#This Row],[B.03.3 - Parque de Coches Motores Motrices Cabina]]</f>
        <v>0</v>
      </c>
      <c r="AX348" s="1">
        <v>0</v>
      </c>
      <c r="AY348" s="1">
        <v>0</v>
      </c>
      <c r="AZ348" s="1">
        <v>0</v>
      </c>
      <c r="BA348" s="1">
        <v>0</v>
      </c>
      <c r="BB348" s="1">
        <v>0</v>
      </c>
      <c r="BC348" s="1">
        <f>+TDC_InfraMR[[#This Row],[B.04.1 - Parque de Coches Remolcados Clase Unica]]+TDC_InfraMR[[#This Row],[B.04.2 - Parque de Coches Remolcados Clase Unica Furgón]]+TDC_InfraMR[[#This Row],[B.04.3 - Parque de Coches Remolcados Clase Unica Cabina]]+TDC_InfraMR[[#This Row],[B.04.4 - Parque de Coches Remolcados de Larga Distancia (Turista+Pullman)]]+TDC_InfraMR[[#This Row],[B.04.5 - Parque de Coches Remolcados para Servicios Especiales (Cartoneros)]]</f>
        <v>0</v>
      </c>
      <c r="BD348" s="1">
        <v>2</v>
      </c>
      <c r="BE348" s="1">
        <v>0</v>
      </c>
      <c r="BF348" s="16">
        <v>1435</v>
      </c>
      <c r="BG348" s="85"/>
    </row>
    <row r="349" spans="1:59">
      <c r="A349" s="85">
        <v>2021</v>
      </c>
      <c r="B349" s="1" t="s">
        <v>126</v>
      </c>
      <c r="C349" s="12">
        <v>0</v>
      </c>
      <c r="D349" s="12">
        <v>0</v>
      </c>
      <c r="E349" s="12">
        <v>0</v>
      </c>
      <c r="F349" s="12">
        <v>15.3</v>
      </c>
      <c r="G349" s="12">
        <f t="shared" si="35"/>
        <v>15.3</v>
      </c>
      <c r="H349" s="12">
        <f>+TDC_InfraMR[[#This Row],[Total Líneas de Explotación ]]</f>
        <v>15.3</v>
      </c>
      <c r="I349" s="12">
        <v>15.3</v>
      </c>
      <c r="J349" s="12">
        <v>0</v>
      </c>
      <c r="K349" s="12">
        <v>0</v>
      </c>
      <c r="L349" s="12">
        <v>30.6</v>
      </c>
      <c r="M349" s="12">
        <v>1.04</v>
      </c>
      <c r="N349" s="12">
        <f>+TDC_InfraMR[[#This Row],[A.03.1 -  Longitud de Vías de Explotación No Electrificadas Troncales y Ramales (vía principal) (km)]]+TDC_InfraMR[[#This Row],[A.04.1 -  Longitud de Vías de Explotación Electrificadas Troncales y Ramales (vía principal) (km)]]</f>
        <v>30.6</v>
      </c>
      <c r="O349" s="12">
        <f>+TDC_InfraMR[[#This Row],[Total Vías (excluido Auxiliares)]]</f>
        <v>30.6</v>
      </c>
      <c r="P349" s="1">
        <v>11</v>
      </c>
      <c r="Q349" s="1">
        <v>0</v>
      </c>
      <c r="R349" s="1">
        <v>0</v>
      </c>
      <c r="S349" s="1">
        <f t="shared" si="39"/>
        <v>11</v>
      </c>
      <c r="T349" s="1">
        <v>0</v>
      </c>
      <c r="U349" s="1">
        <v>36</v>
      </c>
      <c r="V349" s="1">
        <v>0</v>
      </c>
      <c r="W349" s="1">
        <v>0</v>
      </c>
      <c r="X349" s="1">
        <v>0</v>
      </c>
      <c r="Y349" s="1">
        <f t="shared" si="40"/>
        <v>36</v>
      </c>
      <c r="Z349" s="1">
        <v>6</v>
      </c>
      <c r="AA349" s="1">
        <v>2</v>
      </c>
      <c r="AB349" s="1">
        <f>+TDC_InfraMR[[#This Row],[Total Pasos Vehiculares a Nivel]]</f>
        <v>36</v>
      </c>
      <c r="AC349" s="1">
        <f t="shared" si="41"/>
        <v>44</v>
      </c>
      <c r="AD349" s="1">
        <v>0</v>
      </c>
      <c r="AE349" s="1">
        <v>7</v>
      </c>
      <c r="AF349" s="1">
        <v>9</v>
      </c>
      <c r="AG349" s="1">
        <f t="shared" si="42"/>
        <v>16</v>
      </c>
      <c r="AH349" s="13">
        <v>15.3</v>
      </c>
      <c r="AI349" s="13">
        <v>0</v>
      </c>
      <c r="AJ349" s="13">
        <v>0</v>
      </c>
      <c r="AK349" s="13">
        <f t="shared" si="43"/>
        <v>15.3</v>
      </c>
      <c r="AL349" s="1">
        <v>0</v>
      </c>
      <c r="AM349" s="1">
        <v>0</v>
      </c>
      <c r="AN349" s="1">
        <v>0</v>
      </c>
      <c r="AO349" s="1">
        <f t="shared" si="44"/>
        <v>0</v>
      </c>
      <c r="AP349" s="1">
        <v>18</v>
      </c>
      <c r="AQ349" s="1">
        <v>0</v>
      </c>
      <c r="AR349" s="1">
        <v>0</v>
      </c>
      <c r="AS349" s="1">
        <f>+TDC_InfraMR[[#This Row],[B.02.1 - Parque de Coches Eléctricos Motrices]]+TDC_InfraMR[[#This Row],[B.02.2 - Parque de Coches Eléctricos Motrices Remolcados Tipo R]]+TDC_InfraMR[[#This Row],[B.02.3 - Parque de Coches Eléctricos Motrices Tipo R]]</f>
        <v>18</v>
      </c>
      <c r="AT349" s="1">
        <v>0</v>
      </c>
      <c r="AU349" s="1">
        <v>0</v>
      </c>
      <c r="AV349" s="1">
        <v>0</v>
      </c>
      <c r="AW349" s="1">
        <f>+TDC_InfraMR[[#This Row],[B.03.1 - Parque de Coches Motores Motrices Remolcados]]+TDC_InfraMR[[#This Row],[B.03.2 - Parque de Coches Motores Motrices Intermedios]]+TDC_InfraMR[[#This Row],[B.03.3 - Parque de Coches Motores Motrices Cabina]]</f>
        <v>0</v>
      </c>
      <c r="AX349" s="1">
        <v>0</v>
      </c>
      <c r="AY349" s="1">
        <v>0</v>
      </c>
      <c r="AZ349" s="1">
        <v>0</v>
      </c>
      <c r="BA349" s="1">
        <v>0</v>
      </c>
      <c r="BB349" s="1">
        <v>0</v>
      </c>
      <c r="BC349" s="1">
        <f>+TDC_InfraMR[[#This Row],[B.04.1 - Parque de Coches Remolcados Clase Unica]]+TDC_InfraMR[[#This Row],[B.04.2 - Parque de Coches Remolcados Clase Unica Furgón]]+TDC_InfraMR[[#This Row],[B.04.3 - Parque de Coches Remolcados Clase Unica Cabina]]+TDC_InfraMR[[#This Row],[B.04.4 - Parque de Coches Remolcados de Larga Distancia (Turista+Pullman)]]+TDC_InfraMR[[#This Row],[B.04.5 - Parque de Coches Remolcados para Servicios Especiales (Cartoneros)]]</f>
        <v>0</v>
      </c>
      <c r="BD349" s="1">
        <v>2</v>
      </c>
      <c r="BE349" s="1">
        <v>0</v>
      </c>
      <c r="BF349" s="16">
        <v>1435</v>
      </c>
      <c r="BG349" s="85"/>
    </row>
    <row r="350" spans="1:59">
      <c r="A350" s="1">
        <v>2022</v>
      </c>
      <c r="B350" s="1" t="s">
        <v>115</v>
      </c>
      <c r="C350" s="12">
        <v>0</v>
      </c>
      <c r="D350" s="12">
        <v>0</v>
      </c>
      <c r="E350" s="12">
        <v>0</v>
      </c>
      <c r="F350" s="12">
        <v>15.3</v>
      </c>
      <c r="G350" s="12">
        <f t="shared" si="35"/>
        <v>15.3</v>
      </c>
      <c r="H350" s="12">
        <f>+TDC_InfraMR[[#This Row],[Total Líneas de Explotación ]]</f>
        <v>15.3</v>
      </c>
      <c r="I350" s="12">
        <v>15.3</v>
      </c>
      <c r="J350" s="12">
        <v>0</v>
      </c>
      <c r="K350" s="12">
        <v>0</v>
      </c>
      <c r="L350" s="12">
        <v>30.6</v>
      </c>
      <c r="M350" s="12">
        <v>1.04</v>
      </c>
      <c r="N350" s="12">
        <f>+TDC_InfraMR[[#This Row],[A.03.1 -  Longitud de Vías de Explotación No Electrificadas Troncales y Ramales (vía principal) (km)]]+TDC_InfraMR[[#This Row],[A.04.1 -  Longitud de Vías de Explotación Electrificadas Troncales y Ramales (vía principal) (km)]]</f>
        <v>30.6</v>
      </c>
      <c r="O350" s="12">
        <f>+TDC_InfraMR[[#This Row],[Total Vías (excluido Auxiliares)]]</f>
        <v>30.6</v>
      </c>
      <c r="P350" s="1">
        <v>11</v>
      </c>
      <c r="Q350" s="1">
        <v>0</v>
      </c>
      <c r="R350" s="1">
        <v>0</v>
      </c>
      <c r="S350" s="1">
        <f t="shared" ref="S350:S361" si="45">SUM(P350:R350)</f>
        <v>11</v>
      </c>
      <c r="T350" s="1">
        <v>0</v>
      </c>
      <c r="U350" s="1">
        <v>36</v>
      </c>
      <c r="V350" s="1">
        <v>0</v>
      </c>
      <c r="W350" s="1">
        <v>0</v>
      </c>
      <c r="X350" s="1">
        <v>0</v>
      </c>
      <c r="Y350" s="1">
        <f t="shared" ref="Y350:Y361" si="46">SUM(T350:X350)</f>
        <v>36</v>
      </c>
      <c r="Z350" s="1">
        <v>6</v>
      </c>
      <c r="AA350" s="1">
        <v>2</v>
      </c>
      <c r="AB350" s="1">
        <f>+TDC_InfraMR[[#This Row],[Total Pasos Vehiculares a Nivel]]</f>
        <v>36</v>
      </c>
      <c r="AC350" s="1">
        <f t="shared" ref="AC350:AC361" si="47">SUM(Z350:AB350)</f>
        <v>44</v>
      </c>
      <c r="AD350" s="1">
        <v>0</v>
      </c>
      <c r="AE350" s="1">
        <v>7</v>
      </c>
      <c r="AF350" s="1">
        <v>9</v>
      </c>
      <c r="AG350" s="1">
        <f t="shared" ref="AG350:AG361" si="48">SUM(AD350:AF350)</f>
        <v>16</v>
      </c>
      <c r="AH350" s="13">
        <v>15.3</v>
      </c>
      <c r="AI350" s="13">
        <v>0</v>
      </c>
      <c r="AJ350" s="13">
        <v>0</v>
      </c>
      <c r="AK350" s="13">
        <f t="shared" ref="AK350:AK361" si="49">SUM(AH350:AJ350)</f>
        <v>15.3</v>
      </c>
      <c r="AL350" s="1">
        <v>0</v>
      </c>
      <c r="AM350" s="1">
        <v>0</v>
      </c>
      <c r="AN350" s="1">
        <v>0</v>
      </c>
      <c r="AO350" s="1">
        <f t="shared" ref="AO350:AO361" si="50">SUM(AL350:AN350)</f>
        <v>0</v>
      </c>
      <c r="AP350" s="1">
        <v>10</v>
      </c>
      <c r="AQ350" s="1">
        <v>0</v>
      </c>
      <c r="AR350" s="1">
        <v>0</v>
      </c>
      <c r="AS350" s="1">
        <f>+TDC_InfraMR[[#This Row],[B.02.1 - Parque de Coches Eléctricos Motrices]]+TDC_InfraMR[[#This Row],[B.02.2 - Parque de Coches Eléctricos Motrices Remolcados Tipo R]]+TDC_InfraMR[[#This Row],[B.02.3 - Parque de Coches Eléctricos Motrices Tipo R]]</f>
        <v>10</v>
      </c>
      <c r="AT350" s="1">
        <v>0</v>
      </c>
      <c r="AU350" s="1">
        <v>0</v>
      </c>
      <c r="AV350" s="1">
        <v>0</v>
      </c>
      <c r="AW350" s="1">
        <f>+TDC_InfraMR[[#This Row],[B.03.1 - Parque de Coches Motores Motrices Remolcados]]+TDC_InfraMR[[#This Row],[B.03.2 - Parque de Coches Motores Motrices Intermedios]]+TDC_InfraMR[[#This Row],[B.03.3 - Parque de Coches Motores Motrices Cabina]]</f>
        <v>0</v>
      </c>
      <c r="AX350" s="1">
        <v>0</v>
      </c>
      <c r="AY350" s="1">
        <v>0</v>
      </c>
      <c r="AZ350" s="1">
        <v>0</v>
      </c>
      <c r="BA350" s="1">
        <v>0</v>
      </c>
      <c r="BB350" s="1">
        <v>0</v>
      </c>
      <c r="BC350" s="1">
        <f>+TDC_InfraMR[[#This Row],[B.04.1 - Parque de Coches Remolcados Clase Unica]]+TDC_InfraMR[[#This Row],[B.04.2 - Parque de Coches Remolcados Clase Unica Furgón]]+TDC_InfraMR[[#This Row],[B.04.3 - Parque de Coches Remolcados Clase Unica Cabina]]+TDC_InfraMR[[#This Row],[B.04.4 - Parque de Coches Remolcados de Larga Distancia (Turista+Pullman)]]+TDC_InfraMR[[#This Row],[B.04.5 - Parque de Coches Remolcados para Servicios Especiales (Cartoneros)]]</f>
        <v>0</v>
      </c>
      <c r="BD350" s="1">
        <v>0</v>
      </c>
      <c r="BE350" s="1">
        <v>0</v>
      </c>
      <c r="BF350" s="16">
        <v>1435</v>
      </c>
    </row>
    <row r="351" spans="1:59">
      <c r="A351" s="1">
        <v>2022</v>
      </c>
      <c r="B351" s="1" t="s">
        <v>116</v>
      </c>
      <c r="C351" s="12">
        <v>0</v>
      </c>
      <c r="D351" s="12">
        <v>0</v>
      </c>
      <c r="E351" s="12">
        <v>0</v>
      </c>
      <c r="F351" s="12">
        <v>15.3</v>
      </c>
      <c r="G351" s="12">
        <f t="shared" si="35"/>
        <v>15.3</v>
      </c>
      <c r="H351" s="12">
        <f>+TDC_InfraMR[[#This Row],[Total Líneas de Explotación ]]</f>
        <v>15.3</v>
      </c>
      <c r="I351" s="12">
        <v>15.3</v>
      </c>
      <c r="J351" s="12">
        <v>0</v>
      </c>
      <c r="K351" s="12">
        <v>0</v>
      </c>
      <c r="L351" s="12">
        <v>30.6</v>
      </c>
      <c r="M351" s="12">
        <v>1.04</v>
      </c>
      <c r="N351" s="12">
        <f>+TDC_InfraMR[[#This Row],[A.03.1 -  Longitud de Vías de Explotación No Electrificadas Troncales y Ramales (vía principal) (km)]]+TDC_InfraMR[[#This Row],[A.04.1 -  Longitud de Vías de Explotación Electrificadas Troncales y Ramales (vía principal) (km)]]</f>
        <v>30.6</v>
      </c>
      <c r="O351" s="12">
        <f>+TDC_InfraMR[[#This Row],[Total Vías (excluido Auxiliares)]]</f>
        <v>30.6</v>
      </c>
      <c r="P351" s="1">
        <v>11</v>
      </c>
      <c r="Q351" s="1">
        <v>0</v>
      </c>
      <c r="R351" s="1">
        <v>0</v>
      </c>
      <c r="S351" s="1">
        <f t="shared" si="45"/>
        <v>11</v>
      </c>
      <c r="T351" s="1">
        <v>0</v>
      </c>
      <c r="U351" s="1">
        <v>36</v>
      </c>
      <c r="V351" s="1">
        <v>0</v>
      </c>
      <c r="W351" s="1">
        <v>0</v>
      </c>
      <c r="X351" s="1">
        <v>0</v>
      </c>
      <c r="Y351" s="1">
        <f t="shared" si="46"/>
        <v>36</v>
      </c>
      <c r="Z351" s="1">
        <v>6</v>
      </c>
      <c r="AA351" s="1">
        <v>2</v>
      </c>
      <c r="AB351" s="1">
        <f>+TDC_InfraMR[[#This Row],[Total Pasos Vehiculares a Nivel]]</f>
        <v>36</v>
      </c>
      <c r="AC351" s="1">
        <f t="shared" si="47"/>
        <v>44</v>
      </c>
      <c r="AD351" s="1">
        <v>0</v>
      </c>
      <c r="AE351" s="1">
        <v>7</v>
      </c>
      <c r="AF351" s="1">
        <v>9</v>
      </c>
      <c r="AG351" s="1">
        <f t="shared" si="48"/>
        <v>16</v>
      </c>
      <c r="AH351" s="13">
        <v>15.3</v>
      </c>
      <c r="AI351" s="13">
        <v>0</v>
      </c>
      <c r="AJ351" s="13">
        <v>0</v>
      </c>
      <c r="AK351" s="13">
        <f t="shared" si="49"/>
        <v>15.3</v>
      </c>
      <c r="AL351" s="1">
        <v>0</v>
      </c>
      <c r="AM351" s="1">
        <v>0</v>
      </c>
      <c r="AN351" s="1">
        <v>0</v>
      </c>
      <c r="AO351" s="1">
        <f t="shared" si="50"/>
        <v>0</v>
      </c>
      <c r="AP351" s="1">
        <v>10</v>
      </c>
      <c r="AQ351" s="1">
        <v>0</v>
      </c>
      <c r="AR351" s="1">
        <v>0</v>
      </c>
      <c r="AS351" s="1">
        <f>+TDC_InfraMR[[#This Row],[B.02.1 - Parque de Coches Eléctricos Motrices]]+TDC_InfraMR[[#This Row],[B.02.2 - Parque de Coches Eléctricos Motrices Remolcados Tipo R]]+TDC_InfraMR[[#This Row],[B.02.3 - Parque de Coches Eléctricos Motrices Tipo R]]</f>
        <v>10</v>
      </c>
      <c r="AT351" s="1">
        <v>0</v>
      </c>
      <c r="AU351" s="1">
        <v>0</v>
      </c>
      <c r="AV351" s="1">
        <v>0</v>
      </c>
      <c r="AW351" s="1">
        <f>+TDC_InfraMR[[#This Row],[B.03.1 - Parque de Coches Motores Motrices Remolcados]]+TDC_InfraMR[[#This Row],[B.03.2 - Parque de Coches Motores Motrices Intermedios]]+TDC_InfraMR[[#This Row],[B.03.3 - Parque de Coches Motores Motrices Cabina]]</f>
        <v>0</v>
      </c>
      <c r="AX351" s="1">
        <v>0</v>
      </c>
      <c r="AY351" s="1">
        <v>0</v>
      </c>
      <c r="AZ351" s="1">
        <v>0</v>
      </c>
      <c r="BA351" s="1">
        <v>0</v>
      </c>
      <c r="BB351" s="1">
        <v>0</v>
      </c>
      <c r="BC351" s="1">
        <f>+TDC_InfraMR[[#This Row],[B.04.1 - Parque de Coches Remolcados Clase Unica]]+TDC_InfraMR[[#This Row],[B.04.2 - Parque de Coches Remolcados Clase Unica Furgón]]+TDC_InfraMR[[#This Row],[B.04.3 - Parque de Coches Remolcados Clase Unica Cabina]]+TDC_InfraMR[[#This Row],[B.04.4 - Parque de Coches Remolcados de Larga Distancia (Turista+Pullman)]]+TDC_InfraMR[[#This Row],[B.04.5 - Parque de Coches Remolcados para Servicios Especiales (Cartoneros)]]</f>
        <v>0</v>
      </c>
      <c r="BD351" s="1">
        <v>0</v>
      </c>
      <c r="BE351" s="1">
        <v>0</v>
      </c>
      <c r="BF351" s="16">
        <v>1435</v>
      </c>
    </row>
    <row r="352" spans="1:59">
      <c r="A352" s="1">
        <v>2022</v>
      </c>
      <c r="B352" s="1" t="s">
        <v>117</v>
      </c>
      <c r="C352" s="12">
        <v>0</v>
      </c>
      <c r="D352" s="12">
        <v>0</v>
      </c>
      <c r="E352" s="12">
        <v>0</v>
      </c>
      <c r="F352" s="12">
        <v>15.3</v>
      </c>
      <c r="G352" s="12">
        <f t="shared" si="35"/>
        <v>15.3</v>
      </c>
      <c r="H352" s="12">
        <f>+TDC_InfraMR[[#This Row],[Total Líneas de Explotación ]]</f>
        <v>15.3</v>
      </c>
      <c r="I352" s="12">
        <v>15.3</v>
      </c>
      <c r="J352" s="12">
        <v>0</v>
      </c>
      <c r="K352" s="12">
        <v>0</v>
      </c>
      <c r="L352" s="12">
        <v>30.6</v>
      </c>
      <c r="M352" s="12">
        <v>1.04</v>
      </c>
      <c r="N352" s="12">
        <f>+TDC_InfraMR[[#This Row],[A.03.1 -  Longitud de Vías de Explotación No Electrificadas Troncales y Ramales (vía principal) (km)]]+TDC_InfraMR[[#This Row],[A.04.1 -  Longitud de Vías de Explotación Electrificadas Troncales y Ramales (vía principal) (km)]]</f>
        <v>30.6</v>
      </c>
      <c r="O352" s="12">
        <f>+TDC_InfraMR[[#This Row],[Total Vías (excluido Auxiliares)]]</f>
        <v>30.6</v>
      </c>
      <c r="P352" s="1">
        <v>11</v>
      </c>
      <c r="Q352" s="1">
        <v>0</v>
      </c>
      <c r="R352" s="1">
        <v>0</v>
      </c>
      <c r="S352" s="1">
        <f t="shared" si="45"/>
        <v>11</v>
      </c>
      <c r="T352" s="1">
        <v>0</v>
      </c>
      <c r="U352" s="1">
        <v>36</v>
      </c>
      <c r="V352" s="1">
        <v>0</v>
      </c>
      <c r="W352" s="1">
        <v>0</v>
      </c>
      <c r="X352" s="1">
        <v>0</v>
      </c>
      <c r="Y352" s="1">
        <f t="shared" si="46"/>
        <v>36</v>
      </c>
      <c r="Z352" s="1">
        <v>6</v>
      </c>
      <c r="AA352" s="1">
        <v>2</v>
      </c>
      <c r="AB352" s="1">
        <f>+TDC_InfraMR[[#This Row],[Total Pasos Vehiculares a Nivel]]</f>
        <v>36</v>
      </c>
      <c r="AC352" s="1">
        <f t="shared" si="47"/>
        <v>44</v>
      </c>
      <c r="AD352" s="1">
        <v>0</v>
      </c>
      <c r="AE352" s="1">
        <v>7</v>
      </c>
      <c r="AF352" s="1">
        <v>9</v>
      </c>
      <c r="AG352" s="1">
        <f t="shared" si="48"/>
        <v>16</v>
      </c>
      <c r="AH352" s="13">
        <v>15.3</v>
      </c>
      <c r="AI352" s="13">
        <v>0</v>
      </c>
      <c r="AJ352" s="13">
        <v>0</v>
      </c>
      <c r="AK352" s="13">
        <f t="shared" si="49"/>
        <v>15.3</v>
      </c>
      <c r="AL352" s="1">
        <v>0</v>
      </c>
      <c r="AM352" s="1">
        <v>0</v>
      </c>
      <c r="AN352" s="1">
        <v>0</v>
      </c>
      <c r="AO352" s="1">
        <f t="shared" si="50"/>
        <v>0</v>
      </c>
      <c r="AP352" s="1">
        <v>10</v>
      </c>
      <c r="AQ352" s="1">
        <v>0</v>
      </c>
      <c r="AR352" s="1">
        <v>0</v>
      </c>
      <c r="AS352" s="1">
        <f>+TDC_InfraMR[[#This Row],[B.02.1 - Parque de Coches Eléctricos Motrices]]+TDC_InfraMR[[#This Row],[B.02.2 - Parque de Coches Eléctricos Motrices Remolcados Tipo R]]+TDC_InfraMR[[#This Row],[B.02.3 - Parque de Coches Eléctricos Motrices Tipo R]]</f>
        <v>10</v>
      </c>
      <c r="AT352" s="1">
        <v>0</v>
      </c>
      <c r="AU352" s="1">
        <v>0</v>
      </c>
      <c r="AV352" s="1">
        <v>0</v>
      </c>
      <c r="AW352" s="1">
        <f>+TDC_InfraMR[[#This Row],[B.03.1 - Parque de Coches Motores Motrices Remolcados]]+TDC_InfraMR[[#This Row],[B.03.2 - Parque de Coches Motores Motrices Intermedios]]+TDC_InfraMR[[#This Row],[B.03.3 - Parque de Coches Motores Motrices Cabina]]</f>
        <v>0</v>
      </c>
      <c r="AX352" s="1">
        <v>0</v>
      </c>
      <c r="AY352" s="1">
        <v>0</v>
      </c>
      <c r="AZ352" s="1">
        <v>0</v>
      </c>
      <c r="BA352" s="1">
        <v>0</v>
      </c>
      <c r="BB352" s="1">
        <v>0</v>
      </c>
      <c r="BC352" s="1">
        <f>+TDC_InfraMR[[#This Row],[B.04.1 - Parque de Coches Remolcados Clase Unica]]+TDC_InfraMR[[#This Row],[B.04.2 - Parque de Coches Remolcados Clase Unica Furgón]]+TDC_InfraMR[[#This Row],[B.04.3 - Parque de Coches Remolcados Clase Unica Cabina]]+TDC_InfraMR[[#This Row],[B.04.4 - Parque de Coches Remolcados de Larga Distancia (Turista+Pullman)]]+TDC_InfraMR[[#This Row],[B.04.5 - Parque de Coches Remolcados para Servicios Especiales (Cartoneros)]]</f>
        <v>0</v>
      </c>
      <c r="BD352" s="1">
        <v>0</v>
      </c>
      <c r="BE352" s="1">
        <v>0</v>
      </c>
      <c r="BF352" s="16">
        <v>1435</v>
      </c>
    </row>
    <row r="353" spans="1:58">
      <c r="A353" s="1">
        <v>2022</v>
      </c>
      <c r="B353" s="1" t="s">
        <v>118</v>
      </c>
      <c r="C353" s="12">
        <v>0</v>
      </c>
      <c r="D353" s="12">
        <v>0</v>
      </c>
      <c r="E353" s="12">
        <v>0</v>
      </c>
      <c r="F353" s="12">
        <v>15.3</v>
      </c>
      <c r="G353" s="12">
        <f t="shared" si="35"/>
        <v>15.3</v>
      </c>
      <c r="H353" s="12">
        <f>+TDC_InfraMR[[#This Row],[Total Líneas de Explotación ]]</f>
        <v>15.3</v>
      </c>
      <c r="I353" s="12">
        <v>15.3</v>
      </c>
      <c r="J353" s="12">
        <v>0</v>
      </c>
      <c r="K353" s="12">
        <v>0</v>
      </c>
      <c r="L353" s="12">
        <v>30.6</v>
      </c>
      <c r="M353" s="12">
        <v>1.04</v>
      </c>
      <c r="N353" s="12">
        <f>+TDC_InfraMR[[#This Row],[A.03.1 -  Longitud de Vías de Explotación No Electrificadas Troncales y Ramales (vía principal) (km)]]+TDC_InfraMR[[#This Row],[A.04.1 -  Longitud de Vías de Explotación Electrificadas Troncales y Ramales (vía principal) (km)]]</f>
        <v>30.6</v>
      </c>
      <c r="O353" s="12">
        <f>+TDC_InfraMR[[#This Row],[Total Vías (excluido Auxiliares)]]</f>
        <v>30.6</v>
      </c>
      <c r="P353" s="1">
        <v>11</v>
      </c>
      <c r="Q353" s="1">
        <v>0</v>
      </c>
      <c r="R353" s="1">
        <v>0</v>
      </c>
      <c r="S353" s="1">
        <f t="shared" si="45"/>
        <v>11</v>
      </c>
      <c r="T353" s="1">
        <v>0</v>
      </c>
      <c r="U353" s="1">
        <v>36</v>
      </c>
      <c r="V353" s="1">
        <v>0</v>
      </c>
      <c r="W353" s="1">
        <v>0</v>
      </c>
      <c r="X353" s="1">
        <v>0</v>
      </c>
      <c r="Y353" s="1">
        <f t="shared" si="46"/>
        <v>36</v>
      </c>
      <c r="Z353" s="1">
        <v>6</v>
      </c>
      <c r="AA353" s="1">
        <v>2</v>
      </c>
      <c r="AB353" s="1">
        <f>+TDC_InfraMR[[#This Row],[Total Pasos Vehiculares a Nivel]]</f>
        <v>36</v>
      </c>
      <c r="AC353" s="1">
        <f t="shared" si="47"/>
        <v>44</v>
      </c>
      <c r="AD353" s="1">
        <v>0</v>
      </c>
      <c r="AE353" s="1">
        <v>7</v>
      </c>
      <c r="AF353" s="1">
        <v>9</v>
      </c>
      <c r="AG353" s="1">
        <f t="shared" si="48"/>
        <v>16</v>
      </c>
      <c r="AH353" s="13">
        <v>15.3</v>
      </c>
      <c r="AI353" s="13">
        <v>0</v>
      </c>
      <c r="AJ353" s="13">
        <v>0</v>
      </c>
      <c r="AK353" s="13">
        <f t="shared" si="49"/>
        <v>15.3</v>
      </c>
      <c r="AL353" s="1">
        <v>0</v>
      </c>
      <c r="AM353" s="1">
        <v>0</v>
      </c>
      <c r="AN353" s="1">
        <v>0</v>
      </c>
      <c r="AO353" s="1">
        <f t="shared" si="50"/>
        <v>0</v>
      </c>
      <c r="AP353" s="1">
        <v>10</v>
      </c>
      <c r="AQ353" s="1">
        <v>0</v>
      </c>
      <c r="AR353" s="1">
        <v>0</v>
      </c>
      <c r="AS353" s="1">
        <f>+TDC_InfraMR[[#This Row],[B.02.1 - Parque de Coches Eléctricos Motrices]]+TDC_InfraMR[[#This Row],[B.02.2 - Parque de Coches Eléctricos Motrices Remolcados Tipo R]]+TDC_InfraMR[[#This Row],[B.02.3 - Parque de Coches Eléctricos Motrices Tipo R]]</f>
        <v>10</v>
      </c>
      <c r="AT353" s="1">
        <v>0</v>
      </c>
      <c r="AU353" s="1">
        <v>0</v>
      </c>
      <c r="AV353" s="1">
        <v>0</v>
      </c>
      <c r="AW353" s="1">
        <f>+TDC_InfraMR[[#This Row],[B.03.1 - Parque de Coches Motores Motrices Remolcados]]+TDC_InfraMR[[#This Row],[B.03.2 - Parque de Coches Motores Motrices Intermedios]]+TDC_InfraMR[[#This Row],[B.03.3 - Parque de Coches Motores Motrices Cabina]]</f>
        <v>0</v>
      </c>
      <c r="AX353" s="1">
        <v>0</v>
      </c>
      <c r="AY353" s="1">
        <v>0</v>
      </c>
      <c r="AZ353" s="1">
        <v>0</v>
      </c>
      <c r="BA353" s="1">
        <v>0</v>
      </c>
      <c r="BB353" s="1">
        <v>0</v>
      </c>
      <c r="BC353" s="1">
        <f>+TDC_InfraMR[[#This Row],[B.04.1 - Parque de Coches Remolcados Clase Unica]]+TDC_InfraMR[[#This Row],[B.04.2 - Parque de Coches Remolcados Clase Unica Furgón]]+TDC_InfraMR[[#This Row],[B.04.3 - Parque de Coches Remolcados Clase Unica Cabina]]+TDC_InfraMR[[#This Row],[B.04.4 - Parque de Coches Remolcados de Larga Distancia (Turista+Pullman)]]+TDC_InfraMR[[#This Row],[B.04.5 - Parque de Coches Remolcados para Servicios Especiales (Cartoneros)]]</f>
        <v>0</v>
      </c>
      <c r="BD353" s="1">
        <v>0</v>
      </c>
      <c r="BE353" s="1">
        <v>0</v>
      </c>
      <c r="BF353" s="16">
        <v>1435</v>
      </c>
    </row>
    <row r="354" spans="1:58">
      <c r="A354" s="1">
        <v>2022</v>
      </c>
      <c r="B354" s="1" t="s">
        <v>119</v>
      </c>
      <c r="C354" s="12">
        <v>0</v>
      </c>
      <c r="D354" s="12">
        <v>0</v>
      </c>
      <c r="E354" s="12">
        <v>0</v>
      </c>
      <c r="F354" s="12">
        <v>15.3</v>
      </c>
      <c r="G354" s="12">
        <f t="shared" si="35"/>
        <v>15.3</v>
      </c>
      <c r="H354" s="12">
        <f>+TDC_InfraMR[[#This Row],[Total Líneas de Explotación ]]</f>
        <v>15.3</v>
      </c>
      <c r="I354" s="12">
        <v>15.3</v>
      </c>
      <c r="J354" s="12">
        <v>0</v>
      </c>
      <c r="K354" s="12">
        <v>0</v>
      </c>
      <c r="L354" s="12">
        <v>30.6</v>
      </c>
      <c r="M354" s="12">
        <v>1.04</v>
      </c>
      <c r="N354" s="12">
        <f>+TDC_InfraMR[[#This Row],[A.03.1 -  Longitud de Vías de Explotación No Electrificadas Troncales y Ramales (vía principal) (km)]]+TDC_InfraMR[[#This Row],[A.04.1 -  Longitud de Vías de Explotación Electrificadas Troncales y Ramales (vía principal) (km)]]</f>
        <v>30.6</v>
      </c>
      <c r="O354" s="12">
        <f>+TDC_InfraMR[[#This Row],[Total Vías (excluido Auxiliares)]]</f>
        <v>30.6</v>
      </c>
      <c r="P354" s="1">
        <v>11</v>
      </c>
      <c r="Q354" s="1">
        <v>0</v>
      </c>
      <c r="R354" s="1">
        <v>0</v>
      </c>
      <c r="S354" s="1">
        <f t="shared" si="45"/>
        <v>11</v>
      </c>
      <c r="T354" s="1">
        <v>0</v>
      </c>
      <c r="U354" s="1">
        <v>36</v>
      </c>
      <c r="V354" s="1">
        <v>0</v>
      </c>
      <c r="W354" s="1">
        <v>0</v>
      </c>
      <c r="X354" s="1">
        <v>0</v>
      </c>
      <c r="Y354" s="1">
        <f t="shared" si="46"/>
        <v>36</v>
      </c>
      <c r="Z354" s="1">
        <v>6</v>
      </c>
      <c r="AA354" s="1">
        <v>2</v>
      </c>
      <c r="AB354" s="1">
        <f>+TDC_InfraMR[[#This Row],[Total Pasos Vehiculares a Nivel]]</f>
        <v>36</v>
      </c>
      <c r="AC354" s="1">
        <f t="shared" si="47"/>
        <v>44</v>
      </c>
      <c r="AD354" s="1">
        <v>0</v>
      </c>
      <c r="AE354" s="1">
        <v>7</v>
      </c>
      <c r="AF354" s="1">
        <v>9</v>
      </c>
      <c r="AG354" s="1">
        <f t="shared" si="48"/>
        <v>16</v>
      </c>
      <c r="AH354" s="13">
        <v>15.3</v>
      </c>
      <c r="AI354" s="13">
        <v>0</v>
      </c>
      <c r="AJ354" s="13">
        <v>0</v>
      </c>
      <c r="AK354" s="13">
        <f t="shared" si="49"/>
        <v>15.3</v>
      </c>
      <c r="AL354" s="1">
        <v>0</v>
      </c>
      <c r="AM354" s="1">
        <v>0</v>
      </c>
      <c r="AN354" s="1">
        <v>0</v>
      </c>
      <c r="AO354" s="1">
        <f t="shared" si="50"/>
        <v>0</v>
      </c>
      <c r="AP354" s="1">
        <v>10</v>
      </c>
      <c r="AQ354" s="1">
        <v>0</v>
      </c>
      <c r="AR354" s="1">
        <v>0</v>
      </c>
      <c r="AS354" s="1">
        <f>+TDC_InfraMR[[#This Row],[B.02.1 - Parque de Coches Eléctricos Motrices]]+TDC_InfraMR[[#This Row],[B.02.2 - Parque de Coches Eléctricos Motrices Remolcados Tipo R]]+TDC_InfraMR[[#This Row],[B.02.3 - Parque de Coches Eléctricos Motrices Tipo R]]</f>
        <v>10</v>
      </c>
      <c r="AT354" s="1">
        <v>0</v>
      </c>
      <c r="AU354" s="1">
        <v>0</v>
      </c>
      <c r="AV354" s="1">
        <v>0</v>
      </c>
      <c r="AW354" s="1">
        <f>+TDC_InfraMR[[#This Row],[B.03.1 - Parque de Coches Motores Motrices Remolcados]]+TDC_InfraMR[[#This Row],[B.03.2 - Parque de Coches Motores Motrices Intermedios]]+TDC_InfraMR[[#This Row],[B.03.3 - Parque de Coches Motores Motrices Cabina]]</f>
        <v>0</v>
      </c>
      <c r="AX354" s="1">
        <v>0</v>
      </c>
      <c r="AY354" s="1">
        <v>0</v>
      </c>
      <c r="AZ354" s="1">
        <v>0</v>
      </c>
      <c r="BA354" s="1">
        <v>0</v>
      </c>
      <c r="BB354" s="1">
        <v>0</v>
      </c>
      <c r="BC354" s="1">
        <f>+TDC_InfraMR[[#This Row],[B.04.1 - Parque de Coches Remolcados Clase Unica]]+TDC_InfraMR[[#This Row],[B.04.2 - Parque de Coches Remolcados Clase Unica Furgón]]+TDC_InfraMR[[#This Row],[B.04.3 - Parque de Coches Remolcados Clase Unica Cabina]]+TDC_InfraMR[[#This Row],[B.04.4 - Parque de Coches Remolcados de Larga Distancia (Turista+Pullman)]]+TDC_InfraMR[[#This Row],[B.04.5 - Parque de Coches Remolcados para Servicios Especiales (Cartoneros)]]</f>
        <v>0</v>
      </c>
      <c r="BD354" s="1">
        <v>0</v>
      </c>
      <c r="BE354" s="1">
        <v>0</v>
      </c>
      <c r="BF354" s="16">
        <v>1435</v>
      </c>
    </row>
    <row r="355" spans="1:58">
      <c r="A355" s="1">
        <v>2022</v>
      </c>
      <c r="B355" s="1" t="s">
        <v>120</v>
      </c>
      <c r="C355" s="12">
        <v>0</v>
      </c>
      <c r="D355" s="12">
        <v>0</v>
      </c>
      <c r="E355" s="12">
        <v>0</v>
      </c>
      <c r="F355" s="12">
        <v>15.3</v>
      </c>
      <c r="G355" s="12">
        <f t="shared" si="35"/>
        <v>15.3</v>
      </c>
      <c r="H355" s="12">
        <f>+TDC_InfraMR[[#This Row],[Total Líneas de Explotación ]]</f>
        <v>15.3</v>
      </c>
      <c r="I355" s="12">
        <v>15.3</v>
      </c>
      <c r="J355" s="12">
        <v>0</v>
      </c>
      <c r="K355" s="12">
        <v>0</v>
      </c>
      <c r="L355" s="12">
        <v>30.6</v>
      </c>
      <c r="M355" s="12">
        <v>1.04</v>
      </c>
      <c r="N355" s="12">
        <f>+TDC_InfraMR[[#This Row],[A.03.1 -  Longitud de Vías de Explotación No Electrificadas Troncales y Ramales (vía principal) (km)]]+TDC_InfraMR[[#This Row],[A.04.1 -  Longitud de Vías de Explotación Electrificadas Troncales y Ramales (vía principal) (km)]]</f>
        <v>30.6</v>
      </c>
      <c r="O355" s="12">
        <f>+TDC_InfraMR[[#This Row],[Total Vías (excluido Auxiliares)]]</f>
        <v>30.6</v>
      </c>
      <c r="P355" s="1">
        <v>11</v>
      </c>
      <c r="Q355" s="1">
        <v>0</v>
      </c>
      <c r="R355" s="1">
        <v>0</v>
      </c>
      <c r="S355" s="1">
        <f t="shared" si="45"/>
        <v>11</v>
      </c>
      <c r="T355" s="1">
        <v>0</v>
      </c>
      <c r="U355" s="1">
        <v>36</v>
      </c>
      <c r="V355" s="1">
        <v>0</v>
      </c>
      <c r="W355" s="1">
        <v>0</v>
      </c>
      <c r="X355" s="1">
        <v>0</v>
      </c>
      <c r="Y355" s="1">
        <f t="shared" si="46"/>
        <v>36</v>
      </c>
      <c r="Z355" s="1">
        <v>6</v>
      </c>
      <c r="AA355" s="1">
        <v>2</v>
      </c>
      <c r="AB355" s="1">
        <f>+TDC_InfraMR[[#This Row],[Total Pasos Vehiculares a Nivel]]</f>
        <v>36</v>
      </c>
      <c r="AC355" s="1">
        <f t="shared" si="47"/>
        <v>44</v>
      </c>
      <c r="AD355" s="1">
        <v>0</v>
      </c>
      <c r="AE355" s="1">
        <v>7</v>
      </c>
      <c r="AF355" s="1">
        <v>9</v>
      </c>
      <c r="AG355" s="1">
        <f t="shared" si="48"/>
        <v>16</v>
      </c>
      <c r="AH355" s="13">
        <v>15.3</v>
      </c>
      <c r="AI355" s="13">
        <v>0</v>
      </c>
      <c r="AJ355" s="13">
        <v>0</v>
      </c>
      <c r="AK355" s="13">
        <f t="shared" si="49"/>
        <v>15.3</v>
      </c>
      <c r="AL355" s="1">
        <v>0</v>
      </c>
      <c r="AM355" s="1">
        <v>0</v>
      </c>
      <c r="AN355" s="1">
        <v>0</v>
      </c>
      <c r="AO355" s="1">
        <f t="shared" si="50"/>
        <v>0</v>
      </c>
      <c r="AP355" s="1">
        <v>10</v>
      </c>
      <c r="AQ355" s="1">
        <v>0</v>
      </c>
      <c r="AR355" s="1">
        <v>0</v>
      </c>
      <c r="AS355" s="1">
        <f>+TDC_InfraMR[[#This Row],[B.02.1 - Parque de Coches Eléctricos Motrices]]+TDC_InfraMR[[#This Row],[B.02.2 - Parque de Coches Eléctricos Motrices Remolcados Tipo R]]+TDC_InfraMR[[#This Row],[B.02.3 - Parque de Coches Eléctricos Motrices Tipo R]]</f>
        <v>10</v>
      </c>
      <c r="AT355" s="1">
        <v>0</v>
      </c>
      <c r="AU355" s="1">
        <v>0</v>
      </c>
      <c r="AV355" s="1">
        <v>0</v>
      </c>
      <c r="AW355" s="1">
        <f>+TDC_InfraMR[[#This Row],[B.03.1 - Parque de Coches Motores Motrices Remolcados]]+TDC_InfraMR[[#This Row],[B.03.2 - Parque de Coches Motores Motrices Intermedios]]+TDC_InfraMR[[#This Row],[B.03.3 - Parque de Coches Motores Motrices Cabina]]</f>
        <v>0</v>
      </c>
      <c r="AX355" s="1">
        <v>0</v>
      </c>
      <c r="AY355" s="1">
        <v>0</v>
      </c>
      <c r="AZ355" s="1">
        <v>0</v>
      </c>
      <c r="BA355" s="1">
        <v>0</v>
      </c>
      <c r="BB355" s="1">
        <v>0</v>
      </c>
      <c r="BC355" s="1">
        <f>+TDC_InfraMR[[#This Row],[B.04.1 - Parque de Coches Remolcados Clase Unica]]+TDC_InfraMR[[#This Row],[B.04.2 - Parque de Coches Remolcados Clase Unica Furgón]]+TDC_InfraMR[[#This Row],[B.04.3 - Parque de Coches Remolcados Clase Unica Cabina]]+TDC_InfraMR[[#This Row],[B.04.4 - Parque de Coches Remolcados de Larga Distancia (Turista+Pullman)]]+TDC_InfraMR[[#This Row],[B.04.5 - Parque de Coches Remolcados para Servicios Especiales (Cartoneros)]]</f>
        <v>0</v>
      </c>
      <c r="BD355" s="1">
        <v>0</v>
      </c>
      <c r="BE355" s="1">
        <v>0</v>
      </c>
      <c r="BF355" s="16">
        <v>1435</v>
      </c>
    </row>
    <row r="356" spans="1:58">
      <c r="A356" s="1">
        <v>2022</v>
      </c>
      <c r="B356" s="1" t="s">
        <v>121</v>
      </c>
      <c r="C356" s="12">
        <v>0</v>
      </c>
      <c r="D356" s="12">
        <v>0</v>
      </c>
      <c r="E356" s="12">
        <v>0</v>
      </c>
      <c r="F356" s="12">
        <v>15.3</v>
      </c>
      <c r="G356" s="12">
        <f t="shared" si="35"/>
        <v>15.3</v>
      </c>
      <c r="H356" s="12">
        <f>+TDC_InfraMR[[#This Row],[Total Líneas de Explotación ]]</f>
        <v>15.3</v>
      </c>
      <c r="I356" s="12">
        <v>15.3</v>
      </c>
      <c r="J356" s="12">
        <v>0</v>
      </c>
      <c r="K356" s="12">
        <v>0</v>
      </c>
      <c r="L356" s="12">
        <v>30.6</v>
      </c>
      <c r="M356" s="12">
        <v>1.04</v>
      </c>
      <c r="N356" s="12">
        <f>+TDC_InfraMR[[#This Row],[A.03.1 -  Longitud de Vías de Explotación No Electrificadas Troncales y Ramales (vía principal) (km)]]+TDC_InfraMR[[#This Row],[A.04.1 -  Longitud de Vías de Explotación Electrificadas Troncales y Ramales (vía principal) (km)]]</f>
        <v>30.6</v>
      </c>
      <c r="O356" s="12">
        <f>+TDC_InfraMR[[#This Row],[Total Vías (excluido Auxiliares)]]</f>
        <v>30.6</v>
      </c>
      <c r="P356" s="1">
        <v>11</v>
      </c>
      <c r="Q356" s="1">
        <v>0</v>
      </c>
      <c r="R356" s="1">
        <v>0</v>
      </c>
      <c r="S356" s="1">
        <f t="shared" si="45"/>
        <v>11</v>
      </c>
      <c r="T356" s="1">
        <v>0</v>
      </c>
      <c r="U356" s="1">
        <v>36</v>
      </c>
      <c r="V356" s="1">
        <v>0</v>
      </c>
      <c r="W356" s="1">
        <v>0</v>
      </c>
      <c r="X356" s="1">
        <v>0</v>
      </c>
      <c r="Y356" s="1">
        <f t="shared" si="46"/>
        <v>36</v>
      </c>
      <c r="Z356" s="1">
        <v>6</v>
      </c>
      <c r="AA356" s="1">
        <v>2</v>
      </c>
      <c r="AB356" s="1">
        <f>+TDC_InfraMR[[#This Row],[Total Pasos Vehiculares a Nivel]]</f>
        <v>36</v>
      </c>
      <c r="AC356" s="1">
        <f t="shared" si="47"/>
        <v>44</v>
      </c>
      <c r="AD356" s="1">
        <v>0</v>
      </c>
      <c r="AE356" s="1">
        <v>7</v>
      </c>
      <c r="AF356" s="1">
        <v>9</v>
      </c>
      <c r="AG356" s="1">
        <f t="shared" si="48"/>
        <v>16</v>
      </c>
      <c r="AH356" s="13">
        <v>15.3</v>
      </c>
      <c r="AI356" s="13">
        <v>0</v>
      </c>
      <c r="AJ356" s="13">
        <v>0</v>
      </c>
      <c r="AK356" s="13">
        <f t="shared" si="49"/>
        <v>15.3</v>
      </c>
      <c r="AL356" s="1">
        <v>0</v>
      </c>
      <c r="AM356" s="1">
        <v>0</v>
      </c>
      <c r="AN356" s="1">
        <v>0</v>
      </c>
      <c r="AO356" s="1">
        <f t="shared" si="50"/>
        <v>0</v>
      </c>
      <c r="AP356" s="1">
        <v>10</v>
      </c>
      <c r="AQ356" s="1">
        <v>0</v>
      </c>
      <c r="AR356" s="1">
        <v>0</v>
      </c>
      <c r="AS356" s="1">
        <f>+TDC_InfraMR[[#This Row],[B.02.1 - Parque de Coches Eléctricos Motrices]]+TDC_InfraMR[[#This Row],[B.02.2 - Parque de Coches Eléctricos Motrices Remolcados Tipo R]]+TDC_InfraMR[[#This Row],[B.02.3 - Parque de Coches Eléctricos Motrices Tipo R]]</f>
        <v>10</v>
      </c>
      <c r="AT356" s="1">
        <v>0</v>
      </c>
      <c r="AU356" s="1">
        <v>0</v>
      </c>
      <c r="AV356" s="1">
        <v>0</v>
      </c>
      <c r="AW356" s="1">
        <f>+TDC_InfraMR[[#This Row],[B.03.1 - Parque de Coches Motores Motrices Remolcados]]+TDC_InfraMR[[#This Row],[B.03.2 - Parque de Coches Motores Motrices Intermedios]]+TDC_InfraMR[[#This Row],[B.03.3 - Parque de Coches Motores Motrices Cabina]]</f>
        <v>0</v>
      </c>
      <c r="AX356" s="1">
        <v>0</v>
      </c>
      <c r="AY356" s="1">
        <v>0</v>
      </c>
      <c r="AZ356" s="1">
        <v>0</v>
      </c>
      <c r="BA356" s="1">
        <v>0</v>
      </c>
      <c r="BB356" s="1">
        <v>0</v>
      </c>
      <c r="BC356" s="1">
        <f>+TDC_InfraMR[[#This Row],[B.04.1 - Parque de Coches Remolcados Clase Unica]]+TDC_InfraMR[[#This Row],[B.04.2 - Parque de Coches Remolcados Clase Unica Furgón]]+TDC_InfraMR[[#This Row],[B.04.3 - Parque de Coches Remolcados Clase Unica Cabina]]+TDC_InfraMR[[#This Row],[B.04.4 - Parque de Coches Remolcados de Larga Distancia (Turista+Pullman)]]+TDC_InfraMR[[#This Row],[B.04.5 - Parque de Coches Remolcados para Servicios Especiales (Cartoneros)]]</f>
        <v>0</v>
      </c>
      <c r="BD356" s="1">
        <v>0</v>
      </c>
      <c r="BE356" s="1">
        <v>0</v>
      </c>
      <c r="BF356" s="16">
        <v>1435</v>
      </c>
    </row>
    <row r="357" spans="1:58">
      <c r="A357" s="1">
        <v>2022</v>
      </c>
      <c r="B357" s="1" t="s">
        <v>122</v>
      </c>
      <c r="C357" s="12">
        <v>0</v>
      </c>
      <c r="D357" s="12">
        <v>0</v>
      </c>
      <c r="E357" s="12">
        <v>0</v>
      </c>
      <c r="F357" s="12">
        <v>15.3</v>
      </c>
      <c r="G357" s="12">
        <f t="shared" si="35"/>
        <v>15.3</v>
      </c>
      <c r="H357" s="12">
        <f>+TDC_InfraMR[[#This Row],[Total Líneas de Explotación ]]</f>
        <v>15.3</v>
      </c>
      <c r="I357" s="12">
        <v>15.3</v>
      </c>
      <c r="J357" s="12">
        <v>0</v>
      </c>
      <c r="K357" s="12">
        <v>0</v>
      </c>
      <c r="L357" s="12">
        <v>30.6</v>
      </c>
      <c r="M357" s="12">
        <v>1.04</v>
      </c>
      <c r="N357" s="12">
        <f>+TDC_InfraMR[[#This Row],[A.03.1 -  Longitud de Vías de Explotación No Electrificadas Troncales y Ramales (vía principal) (km)]]+TDC_InfraMR[[#This Row],[A.04.1 -  Longitud de Vías de Explotación Electrificadas Troncales y Ramales (vía principal) (km)]]</f>
        <v>30.6</v>
      </c>
      <c r="O357" s="12">
        <f>+TDC_InfraMR[[#This Row],[Total Vías (excluido Auxiliares)]]</f>
        <v>30.6</v>
      </c>
      <c r="P357" s="1">
        <v>11</v>
      </c>
      <c r="Q357" s="1">
        <v>0</v>
      </c>
      <c r="R357" s="1">
        <v>0</v>
      </c>
      <c r="S357" s="1">
        <f t="shared" si="45"/>
        <v>11</v>
      </c>
      <c r="T357" s="1">
        <v>0</v>
      </c>
      <c r="U357" s="1">
        <v>36</v>
      </c>
      <c r="V357" s="1">
        <v>0</v>
      </c>
      <c r="W357" s="1">
        <v>0</v>
      </c>
      <c r="X357" s="1">
        <v>0</v>
      </c>
      <c r="Y357" s="1">
        <f t="shared" si="46"/>
        <v>36</v>
      </c>
      <c r="Z357" s="1">
        <v>6</v>
      </c>
      <c r="AA357" s="1">
        <v>2</v>
      </c>
      <c r="AB357" s="1">
        <f>+TDC_InfraMR[[#This Row],[Total Pasos Vehiculares a Nivel]]</f>
        <v>36</v>
      </c>
      <c r="AC357" s="1">
        <f t="shared" si="47"/>
        <v>44</v>
      </c>
      <c r="AD357" s="1">
        <v>0</v>
      </c>
      <c r="AE357" s="1">
        <v>7</v>
      </c>
      <c r="AF357" s="1">
        <v>9</v>
      </c>
      <c r="AG357" s="1">
        <f t="shared" si="48"/>
        <v>16</v>
      </c>
      <c r="AH357" s="13">
        <v>15.3</v>
      </c>
      <c r="AI357" s="13">
        <v>0</v>
      </c>
      <c r="AJ357" s="13">
        <v>0</v>
      </c>
      <c r="AK357" s="13">
        <f t="shared" si="49"/>
        <v>15.3</v>
      </c>
      <c r="AL357" s="1">
        <v>0</v>
      </c>
      <c r="AM357" s="1">
        <v>0</v>
      </c>
      <c r="AN357" s="1">
        <v>0</v>
      </c>
      <c r="AO357" s="1">
        <f t="shared" si="50"/>
        <v>0</v>
      </c>
      <c r="AP357" s="1">
        <v>10</v>
      </c>
      <c r="AQ357" s="1">
        <v>0</v>
      </c>
      <c r="AR357" s="1">
        <v>0</v>
      </c>
      <c r="AS357" s="1">
        <f>+TDC_InfraMR[[#This Row],[B.02.1 - Parque de Coches Eléctricos Motrices]]+TDC_InfraMR[[#This Row],[B.02.2 - Parque de Coches Eléctricos Motrices Remolcados Tipo R]]+TDC_InfraMR[[#This Row],[B.02.3 - Parque de Coches Eléctricos Motrices Tipo R]]</f>
        <v>10</v>
      </c>
      <c r="AT357" s="1">
        <v>0</v>
      </c>
      <c r="AU357" s="1">
        <v>0</v>
      </c>
      <c r="AV357" s="1">
        <v>0</v>
      </c>
      <c r="AW357" s="1">
        <f>+TDC_InfraMR[[#This Row],[B.03.1 - Parque de Coches Motores Motrices Remolcados]]+TDC_InfraMR[[#This Row],[B.03.2 - Parque de Coches Motores Motrices Intermedios]]+TDC_InfraMR[[#This Row],[B.03.3 - Parque de Coches Motores Motrices Cabina]]</f>
        <v>0</v>
      </c>
      <c r="AX357" s="1">
        <v>0</v>
      </c>
      <c r="AY357" s="1">
        <v>0</v>
      </c>
      <c r="AZ357" s="1">
        <v>0</v>
      </c>
      <c r="BA357" s="1">
        <v>0</v>
      </c>
      <c r="BB357" s="1">
        <v>0</v>
      </c>
      <c r="BC357" s="1">
        <f>+TDC_InfraMR[[#This Row],[B.04.1 - Parque de Coches Remolcados Clase Unica]]+TDC_InfraMR[[#This Row],[B.04.2 - Parque de Coches Remolcados Clase Unica Furgón]]+TDC_InfraMR[[#This Row],[B.04.3 - Parque de Coches Remolcados Clase Unica Cabina]]+TDC_InfraMR[[#This Row],[B.04.4 - Parque de Coches Remolcados de Larga Distancia (Turista+Pullman)]]+TDC_InfraMR[[#This Row],[B.04.5 - Parque de Coches Remolcados para Servicios Especiales (Cartoneros)]]</f>
        <v>0</v>
      </c>
      <c r="BD357" s="1">
        <v>0</v>
      </c>
      <c r="BE357" s="1">
        <v>0</v>
      </c>
      <c r="BF357" s="16">
        <v>1435</v>
      </c>
    </row>
    <row r="358" spans="1:58">
      <c r="A358" s="1">
        <v>2022</v>
      </c>
      <c r="B358" s="1" t="s">
        <v>123</v>
      </c>
      <c r="C358" s="12">
        <v>0</v>
      </c>
      <c r="D358" s="12">
        <v>0</v>
      </c>
      <c r="E358" s="12">
        <v>0</v>
      </c>
      <c r="F358" s="12">
        <v>15.3</v>
      </c>
      <c r="G358" s="12">
        <f t="shared" si="35"/>
        <v>15.3</v>
      </c>
      <c r="H358" s="12">
        <f>+TDC_InfraMR[[#This Row],[Total Líneas de Explotación ]]</f>
        <v>15.3</v>
      </c>
      <c r="I358" s="12">
        <v>15.3</v>
      </c>
      <c r="J358" s="12">
        <v>0</v>
      </c>
      <c r="K358" s="12">
        <v>0</v>
      </c>
      <c r="L358" s="12">
        <v>30.6</v>
      </c>
      <c r="M358" s="12">
        <v>1.04</v>
      </c>
      <c r="N358" s="12">
        <f>+TDC_InfraMR[[#This Row],[A.03.1 -  Longitud de Vías de Explotación No Electrificadas Troncales y Ramales (vía principal) (km)]]+TDC_InfraMR[[#This Row],[A.04.1 -  Longitud de Vías de Explotación Electrificadas Troncales y Ramales (vía principal) (km)]]</f>
        <v>30.6</v>
      </c>
      <c r="O358" s="12">
        <f>+TDC_InfraMR[[#This Row],[Total Vías (excluido Auxiliares)]]</f>
        <v>30.6</v>
      </c>
      <c r="P358" s="1">
        <v>11</v>
      </c>
      <c r="Q358" s="1">
        <v>0</v>
      </c>
      <c r="R358" s="1">
        <v>0</v>
      </c>
      <c r="S358" s="1">
        <f t="shared" si="45"/>
        <v>11</v>
      </c>
      <c r="T358" s="1">
        <v>0</v>
      </c>
      <c r="U358" s="1">
        <v>36</v>
      </c>
      <c r="V358" s="1">
        <v>0</v>
      </c>
      <c r="W358" s="1">
        <v>0</v>
      </c>
      <c r="X358" s="1">
        <v>0</v>
      </c>
      <c r="Y358" s="1">
        <f t="shared" si="46"/>
        <v>36</v>
      </c>
      <c r="Z358" s="1">
        <v>6</v>
      </c>
      <c r="AA358" s="1">
        <v>2</v>
      </c>
      <c r="AB358" s="1">
        <f>+TDC_InfraMR[[#This Row],[Total Pasos Vehiculares a Nivel]]</f>
        <v>36</v>
      </c>
      <c r="AC358" s="1">
        <f t="shared" si="47"/>
        <v>44</v>
      </c>
      <c r="AD358" s="1">
        <v>0</v>
      </c>
      <c r="AE358" s="1">
        <v>7</v>
      </c>
      <c r="AF358" s="1">
        <v>9</v>
      </c>
      <c r="AG358" s="1">
        <f t="shared" si="48"/>
        <v>16</v>
      </c>
      <c r="AH358" s="13">
        <v>15.3</v>
      </c>
      <c r="AI358" s="13">
        <v>0</v>
      </c>
      <c r="AJ358" s="13">
        <v>0</v>
      </c>
      <c r="AK358" s="13">
        <f t="shared" si="49"/>
        <v>15.3</v>
      </c>
      <c r="AL358" s="1">
        <v>0</v>
      </c>
      <c r="AM358" s="1">
        <v>0</v>
      </c>
      <c r="AN358" s="1">
        <v>0</v>
      </c>
      <c r="AO358" s="1">
        <f t="shared" si="50"/>
        <v>0</v>
      </c>
      <c r="AP358" s="1">
        <v>10</v>
      </c>
      <c r="AQ358" s="1">
        <v>0</v>
      </c>
      <c r="AR358" s="1">
        <v>0</v>
      </c>
      <c r="AS358" s="1">
        <f>+TDC_InfraMR[[#This Row],[B.02.1 - Parque de Coches Eléctricos Motrices]]+TDC_InfraMR[[#This Row],[B.02.2 - Parque de Coches Eléctricos Motrices Remolcados Tipo R]]+TDC_InfraMR[[#This Row],[B.02.3 - Parque de Coches Eléctricos Motrices Tipo R]]</f>
        <v>10</v>
      </c>
      <c r="AT358" s="1">
        <v>0</v>
      </c>
      <c r="AU358" s="1">
        <v>0</v>
      </c>
      <c r="AV358" s="1">
        <v>0</v>
      </c>
      <c r="AW358" s="1">
        <f>+TDC_InfraMR[[#This Row],[B.03.1 - Parque de Coches Motores Motrices Remolcados]]+TDC_InfraMR[[#This Row],[B.03.2 - Parque de Coches Motores Motrices Intermedios]]+TDC_InfraMR[[#This Row],[B.03.3 - Parque de Coches Motores Motrices Cabina]]</f>
        <v>0</v>
      </c>
      <c r="AX358" s="1">
        <v>0</v>
      </c>
      <c r="AY358" s="1">
        <v>0</v>
      </c>
      <c r="AZ358" s="1">
        <v>0</v>
      </c>
      <c r="BA358" s="1">
        <v>0</v>
      </c>
      <c r="BB358" s="1">
        <v>0</v>
      </c>
      <c r="BC358" s="1">
        <f>+TDC_InfraMR[[#This Row],[B.04.1 - Parque de Coches Remolcados Clase Unica]]+TDC_InfraMR[[#This Row],[B.04.2 - Parque de Coches Remolcados Clase Unica Furgón]]+TDC_InfraMR[[#This Row],[B.04.3 - Parque de Coches Remolcados Clase Unica Cabina]]+TDC_InfraMR[[#This Row],[B.04.4 - Parque de Coches Remolcados de Larga Distancia (Turista+Pullman)]]+TDC_InfraMR[[#This Row],[B.04.5 - Parque de Coches Remolcados para Servicios Especiales (Cartoneros)]]</f>
        <v>0</v>
      </c>
      <c r="BD358" s="1">
        <v>0</v>
      </c>
      <c r="BE358" s="1">
        <v>0</v>
      </c>
      <c r="BF358" s="16">
        <v>1435</v>
      </c>
    </row>
    <row r="359" spans="1:58">
      <c r="A359" s="1">
        <v>2022</v>
      </c>
      <c r="B359" s="1" t="s">
        <v>124</v>
      </c>
      <c r="C359" s="12">
        <v>0</v>
      </c>
      <c r="D359" s="12">
        <v>0</v>
      </c>
      <c r="E359" s="12">
        <v>0</v>
      </c>
      <c r="F359" s="12">
        <v>15.3</v>
      </c>
      <c r="G359" s="12">
        <f t="shared" si="35"/>
        <v>15.3</v>
      </c>
      <c r="H359" s="12">
        <f>+TDC_InfraMR[[#This Row],[Total Líneas de Explotación ]]</f>
        <v>15.3</v>
      </c>
      <c r="I359" s="12">
        <v>15.3</v>
      </c>
      <c r="J359" s="12">
        <v>0</v>
      </c>
      <c r="K359" s="12">
        <v>0</v>
      </c>
      <c r="L359" s="12">
        <v>30.6</v>
      </c>
      <c r="M359" s="12">
        <v>1.04</v>
      </c>
      <c r="N359" s="12">
        <f>+TDC_InfraMR[[#This Row],[A.03.1 -  Longitud de Vías de Explotación No Electrificadas Troncales y Ramales (vía principal) (km)]]+TDC_InfraMR[[#This Row],[A.04.1 -  Longitud de Vías de Explotación Electrificadas Troncales y Ramales (vía principal) (km)]]</f>
        <v>30.6</v>
      </c>
      <c r="O359" s="12">
        <f>+TDC_InfraMR[[#This Row],[Total Vías (excluido Auxiliares)]]</f>
        <v>30.6</v>
      </c>
      <c r="P359" s="1">
        <v>11</v>
      </c>
      <c r="Q359" s="1">
        <v>0</v>
      </c>
      <c r="R359" s="1">
        <v>0</v>
      </c>
      <c r="S359" s="1">
        <f t="shared" si="45"/>
        <v>11</v>
      </c>
      <c r="T359" s="1">
        <v>0</v>
      </c>
      <c r="U359" s="1">
        <v>36</v>
      </c>
      <c r="V359" s="1">
        <v>0</v>
      </c>
      <c r="W359" s="1">
        <v>0</v>
      </c>
      <c r="X359" s="1">
        <v>0</v>
      </c>
      <c r="Y359" s="1">
        <f t="shared" si="46"/>
        <v>36</v>
      </c>
      <c r="Z359" s="1">
        <v>6</v>
      </c>
      <c r="AA359" s="1">
        <v>2</v>
      </c>
      <c r="AB359" s="1">
        <f>+TDC_InfraMR[[#This Row],[Total Pasos Vehiculares a Nivel]]</f>
        <v>36</v>
      </c>
      <c r="AC359" s="1">
        <f t="shared" si="47"/>
        <v>44</v>
      </c>
      <c r="AD359" s="1">
        <v>0</v>
      </c>
      <c r="AE359" s="1">
        <v>7</v>
      </c>
      <c r="AF359" s="1">
        <v>9</v>
      </c>
      <c r="AG359" s="1">
        <f t="shared" si="48"/>
        <v>16</v>
      </c>
      <c r="AH359" s="13">
        <v>15.3</v>
      </c>
      <c r="AI359" s="13">
        <v>0</v>
      </c>
      <c r="AJ359" s="13">
        <v>0</v>
      </c>
      <c r="AK359" s="13">
        <f t="shared" si="49"/>
        <v>15.3</v>
      </c>
      <c r="AL359" s="1">
        <v>0</v>
      </c>
      <c r="AM359" s="1">
        <v>0</v>
      </c>
      <c r="AN359" s="1">
        <v>0</v>
      </c>
      <c r="AO359" s="1">
        <f t="shared" si="50"/>
        <v>0</v>
      </c>
      <c r="AP359" s="1">
        <v>10</v>
      </c>
      <c r="AQ359" s="1">
        <v>0</v>
      </c>
      <c r="AR359" s="1">
        <v>0</v>
      </c>
      <c r="AS359" s="1">
        <f>+TDC_InfraMR[[#This Row],[B.02.1 - Parque de Coches Eléctricos Motrices]]+TDC_InfraMR[[#This Row],[B.02.2 - Parque de Coches Eléctricos Motrices Remolcados Tipo R]]+TDC_InfraMR[[#This Row],[B.02.3 - Parque de Coches Eléctricos Motrices Tipo R]]</f>
        <v>10</v>
      </c>
      <c r="AT359" s="1">
        <v>0</v>
      </c>
      <c r="AU359" s="1">
        <v>0</v>
      </c>
      <c r="AV359" s="1">
        <v>0</v>
      </c>
      <c r="AW359" s="1">
        <f>+TDC_InfraMR[[#This Row],[B.03.1 - Parque de Coches Motores Motrices Remolcados]]+TDC_InfraMR[[#This Row],[B.03.2 - Parque de Coches Motores Motrices Intermedios]]+TDC_InfraMR[[#This Row],[B.03.3 - Parque de Coches Motores Motrices Cabina]]</f>
        <v>0</v>
      </c>
      <c r="AX359" s="1">
        <v>0</v>
      </c>
      <c r="AY359" s="1">
        <v>0</v>
      </c>
      <c r="AZ359" s="1">
        <v>0</v>
      </c>
      <c r="BA359" s="1">
        <v>0</v>
      </c>
      <c r="BB359" s="1">
        <v>0</v>
      </c>
      <c r="BC359" s="1">
        <f>+TDC_InfraMR[[#This Row],[B.04.1 - Parque de Coches Remolcados Clase Unica]]+TDC_InfraMR[[#This Row],[B.04.2 - Parque de Coches Remolcados Clase Unica Furgón]]+TDC_InfraMR[[#This Row],[B.04.3 - Parque de Coches Remolcados Clase Unica Cabina]]+TDC_InfraMR[[#This Row],[B.04.4 - Parque de Coches Remolcados de Larga Distancia (Turista+Pullman)]]+TDC_InfraMR[[#This Row],[B.04.5 - Parque de Coches Remolcados para Servicios Especiales (Cartoneros)]]</f>
        <v>0</v>
      </c>
      <c r="BD359" s="1">
        <v>0</v>
      </c>
      <c r="BE359" s="1">
        <v>0</v>
      </c>
      <c r="BF359" s="16">
        <v>1435</v>
      </c>
    </row>
    <row r="360" spans="1:58">
      <c r="A360" s="1">
        <v>2022</v>
      </c>
      <c r="B360" s="1" t="s">
        <v>125</v>
      </c>
      <c r="C360" s="12">
        <v>0</v>
      </c>
      <c r="D360" s="12">
        <v>0</v>
      </c>
      <c r="E360" s="12">
        <v>0</v>
      </c>
      <c r="F360" s="12">
        <v>15.3</v>
      </c>
      <c r="G360" s="12">
        <f t="shared" si="35"/>
        <v>15.3</v>
      </c>
      <c r="H360" s="12">
        <f>+TDC_InfraMR[[#This Row],[Total Líneas de Explotación ]]</f>
        <v>15.3</v>
      </c>
      <c r="I360" s="12">
        <v>15.3</v>
      </c>
      <c r="J360" s="12">
        <v>0</v>
      </c>
      <c r="K360" s="12">
        <v>0</v>
      </c>
      <c r="L360" s="12">
        <v>30.6</v>
      </c>
      <c r="M360" s="12">
        <v>1.04</v>
      </c>
      <c r="N360" s="12">
        <f>+TDC_InfraMR[[#This Row],[A.03.1 -  Longitud de Vías de Explotación No Electrificadas Troncales y Ramales (vía principal) (km)]]+TDC_InfraMR[[#This Row],[A.04.1 -  Longitud de Vías de Explotación Electrificadas Troncales y Ramales (vía principal) (km)]]</f>
        <v>30.6</v>
      </c>
      <c r="O360" s="12">
        <f>+TDC_InfraMR[[#This Row],[Total Vías (excluido Auxiliares)]]</f>
        <v>30.6</v>
      </c>
      <c r="P360" s="1">
        <v>11</v>
      </c>
      <c r="Q360" s="1">
        <v>0</v>
      </c>
      <c r="R360" s="1">
        <v>0</v>
      </c>
      <c r="S360" s="1">
        <f t="shared" si="45"/>
        <v>11</v>
      </c>
      <c r="T360" s="1">
        <v>0</v>
      </c>
      <c r="U360" s="1">
        <v>36</v>
      </c>
      <c r="V360" s="1">
        <v>0</v>
      </c>
      <c r="W360" s="1">
        <v>0</v>
      </c>
      <c r="X360" s="1">
        <v>0</v>
      </c>
      <c r="Y360" s="1">
        <f t="shared" si="46"/>
        <v>36</v>
      </c>
      <c r="Z360" s="1">
        <v>6</v>
      </c>
      <c r="AA360" s="1">
        <v>2</v>
      </c>
      <c r="AB360" s="1">
        <f>+TDC_InfraMR[[#This Row],[Total Pasos Vehiculares a Nivel]]</f>
        <v>36</v>
      </c>
      <c r="AC360" s="1">
        <f t="shared" si="47"/>
        <v>44</v>
      </c>
      <c r="AD360" s="1">
        <v>0</v>
      </c>
      <c r="AE360" s="1">
        <v>7</v>
      </c>
      <c r="AF360" s="1">
        <v>9</v>
      </c>
      <c r="AG360" s="1">
        <f t="shared" si="48"/>
        <v>16</v>
      </c>
      <c r="AH360" s="13">
        <v>15.3</v>
      </c>
      <c r="AI360" s="13">
        <v>0</v>
      </c>
      <c r="AJ360" s="13">
        <v>0</v>
      </c>
      <c r="AK360" s="13">
        <f t="shared" si="49"/>
        <v>15.3</v>
      </c>
      <c r="AL360" s="1">
        <v>0</v>
      </c>
      <c r="AM360" s="1">
        <v>0</v>
      </c>
      <c r="AN360" s="1">
        <v>0</v>
      </c>
      <c r="AO360" s="1">
        <f t="shared" si="50"/>
        <v>0</v>
      </c>
      <c r="AP360" s="1">
        <v>10</v>
      </c>
      <c r="AQ360" s="1">
        <v>0</v>
      </c>
      <c r="AR360" s="1">
        <v>0</v>
      </c>
      <c r="AS360" s="1">
        <f>+TDC_InfraMR[[#This Row],[B.02.1 - Parque de Coches Eléctricos Motrices]]+TDC_InfraMR[[#This Row],[B.02.2 - Parque de Coches Eléctricos Motrices Remolcados Tipo R]]+TDC_InfraMR[[#This Row],[B.02.3 - Parque de Coches Eléctricos Motrices Tipo R]]</f>
        <v>10</v>
      </c>
      <c r="AT360" s="1">
        <v>0</v>
      </c>
      <c r="AU360" s="1">
        <v>0</v>
      </c>
      <c r="AV360" s="1">
        <v>0</v>
      </c>
      <c r="AW360" s="1">
        <f>+TDC_InfraMR[[#This Row],[B.03.1 - Parque de Coches Motores Motrices Remolcados]]+TDC_InfraMR[[#This Row],[B.03.2 - Parque de Coches Motores Motrices Intermedios]]+TDC_InfraMR[[#This Row],[B.03.3 - Parque de Coches Motores Motrices Cabina]]</f>
        <v>0</v>
      </c>
      <c r="AX360" s="1">
        <v>0</v>
      </c>
      <c r="AY360" s="1">
        <v>0</v>
      </c>
      <c r="AZ360" s="1">
        <v>0</v>
      </c>
      <c r="BA360" s="1">
        <v>0</v>
      </c>
      <c r="BB360" s="1">
        <v>0</v>
      </c>
      <c r="BC360" s="1">
        <f>+TDC_InfraMR[[#This Row],[B.04.1 - Parque de Coches Remolcados Clase Unica]]+TDC_InfraMR[[#This Row],[B.04.2 - Parque de Coches Remolcados Clase Unica Furgón]]+TDC_InfraMR[[#This Row],[B.04.3 - Parque de Coches Remolcados Clase Unica Cabina]]+TDC_InfraMR[[#This Row],[B.04.4 - Parque de Coches Remolcados de Larga Distancia (Turista+Pullman)]]+TDC_InfraMR[[#This Row],[B.04.5 - Parque de Coches Remolcados para Servicios Especiales (Cartoneros)]]</f>
        <v>0</v>
      </c>
      <c r="BD360" s="1">
        <v>0</v>
      </c>
      <c r="BE360" s="1">
        <v>0</v>
      </c>
      <c r="BF360" s="16">
        <v>1435</v>
      </c>
    </row>
    <row r="361" spans="1:58">
      <c r="A361" s="1">
        <v>2022</v>
      </c>
      <c r="B361" s="1" t="s">
        <v>126</v>
      </c>
      <c r="C361" s="12">
        <v>0</v>
      </c>
      <c r="D361" s="12">
        <v>0</v>
      </c>
      <c r="E361" s="12">
        <v>0</v>
      </c>
      <c r="F361" s="12">
        <v>15.3</v>
      </c>
      <c r="G361" s="12">
        <f t="shared" si="35"/>
        <v>15.3</v>
      </c>
      <c r="H361" s="12">
        <f>+TDC_InfraMR[[#This Row],[Total Líneas de Explotación ]]</f>
        <v>15.3</v>
      </c>
      <c r="I361" s="12">
        <v>15.3</v>
      </c>
      <c r="J361" s="12">
        <v>0</v>
      </c>
      <c r="K361" s="12">
        <v>0</v>
      </c>
      <c r="L361" s="12">
        <v>30.6</v>
      </c>
      <c r="M361" s="12">
        <v>1.04</v>
      </c>
      <c r="N361" s="12">
        <f>+TDC_InfraMR[[#This Row],[A.03.1 -  Longitud de Vías de Explotación No Electrificadas Troncales y Ramales (vía principal) (km)]]+TDC_InfraMR[[#This Row],[A.04.1 -  Longitud de Vías de Explotación Electrificadas Troncales y Ramales (vía principal) (km)]]</f>
        <v>30.6</v>
      </c>
      <c r="O361" s="12">
        <f>+TDC_InfraMR[[#This Row],[Total Vías (excluido Auxiliares)]]</f>
        <v>30.6</v>
      </c>
      <c r="P361" s="1">
        <v>11</v>
      </c>
      <c r="Q361" s="1">
        <v>0</v>
      </c>
      <c r="R361" s="1">
        <v>0</v>
      </c>
      <c r="S361" s="1">
        <f t="shared" si="45"/>
        <v>11</v>
      </c>
      <c r="T361" s="1">
        <v>0</v>
      </c>
      <c r="U361" s="1">
        <v>36</v>
      </c>
      <c r="V361" s="1">
        <v>0</v>
      </c>
      <c r="W361" s="1">
        <v>0</v>
      </c>
      <c r="X361" s="1">
        <v>0</v>
      </c>
      <c r="Y361" s="1">
        <f t="shared" si="46"/>
        <v>36</v>
      </c>
      <c r="Z361" s="1">
        <v>6</v>
      </c>
      <c r="AA361" s="1">
        <v>2</v>
      </c>
      <c r="AB361" s="1">
        <f>+TDC_InfraMR[[#This Row],[Total Pasos Vehiculares a Nivel]]</f>
        <v>36</v>
      </c>
      <c r="AC361" s="1">
        <f t="shared" si="47"/>
        <v>44</v>
      </c>
      <c r="AD361" s="1">
        <v>0</v>
      </c>
      <c r="AE361" s="1">
        <v>7</v>
      </c>
      <c r="AF361" s="1">
        <v>9</v>
      </c>
      <c r="AG361" s="1">
        <f t="shared" si="48"/>
        <v>16</v>
      </c>
      <c r="AH361" s="13">
        <v>15.3</v>
      </c>
      <c r="AI361" s="13">
        <v>0</v>
      </c>
      <c r="AJ361" s="13">
        <v>0</v>
      </c>
      <c r="AK361" s="13">
        <f t="shared" si="49"/>
        <v>15.3</v>
      </c>
      <c r="AL361" s="1">
        <v>0</v>
      </c>
      <c r="AM361" s="1">
        <v>0</v>
      </c>
      <c r="AN361" s="1">
        <v>0</v>
      </c>
      <c r="AO361" s="1">
        <f t="shared" si="50"/>
        <v>0</v>
      </c>
      <c r="AP361" s="1">
        <v>10</v>
      </c>
      <c r="AQ361" s="1">
        <v>0</v>
      </c>
      <c r="AR361" s="1">
        <v>0</v>
      </c>
      <c r="AS361" s="1">
        <f>+TDC_InfraMR[[#This Row],[B.02.1 - Parque de Coches Eléctricos Motrices]]+TDC_InfraMR[[#This Row],[B.02.2 - Parque de Coches Eléctricos Motrices Remolcados Tipo R]]+TDC_InfraMR[[#This Row],[B.02.3 - Parque de Coches Eléctricos Motrices Tipo R]]</f>
        <v>10</v>
      </c>
      <c r="AT361" s="1">
        <v>0</v>
      </c>
      <c r="AU361" s="1">
        <v>0</v>
      </c>
      <c r="AV361" s="1">
        <v>0</v>
      </c>
      <c r="AW361" s="1">
        <f>+TDC_InfraMR[[#This Row],[B.03.1 - Parque de Coches Motores Motrices Remolcados]]+TDC_InfraMR[[#This Row],[B.03.2 - Parque de Coches Motores Motrices Intermedios]]+TDC_InfraMR[[#This Row],[B.03.3 - Parque de Coches Motores Motrices Cabina]]</f>
        <v>0</v>
      </c>
      <c r="AX361" s="1">
        <v>0</v>
      </c>
      <c r="AY361" s="1">
        <v>0</v>
      </c>
      <c r="AZ361" s="1">
        <v>0</v>
      </c>
      <c r="BA361" s="1">
        <v>0</v>
      </c>
      <c r="BB361" s="1">
        <v>0</v>
      </c>
      <c r="BC361" s="1">
        <f>+TDC_InfraMR[[#This Row],[B.04.1 - Parque de Coches Remolcados Clase Unica]]+TDC_InfraMR[[#This Row],[B.04.2 - Parque de Coches Remolcados Clase Unica Furgón]]+TDC_InfraMR[[#This Row],[B.04.3 - Parque de Coches Remolcados Clase Unica Cabina]]+TDC_InfraMR[[#This Row],[B.04.4 - Parque de Coches Remolcados de Larga Distancia (Turista+Pullman)]]+TDC_InfraMR[[#This Row],[B.04.5 - Parque de Coches Remolcados para Servicios Especiales (Cartoneros)]]</f>
        <v>0</v>
      </c>
      <c r="BD361" s="1">
        <v>0</v>
      </c>
      <c r="BE361" s="1">
        <v>0</v>
      </c>
      <c r="BF361" s="16">
        <v>1435</v>
      </c>
    </row>
  </sheetData>
  <pageMargins left="0.7" right="0.7" top="0.75" bottom="0.75" header="0.3" footer="0.3"/>
  <legacyDrawing r:id="rId1"/>
  <tableParts count="1">
    <tablePart r:id="rId2"/>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4.9989318521683403E-2"/>
  </sheetPr>
  <dimension ref="A1:I56"/>
  <sheetViews>
    <sheetView showGridLines="0" workbookViewId="0">
      <selection activeCell="M28" sqref="M28"/>
    </sheetView>
  </sheetViews>
  <sheetFormatPr baseColWidth="10" defaultColWidth="11" defaultRowHeight="12.75"/>
  <cols>
    <col min="1" max="1" width="3.44140625" style="1" customWidth="1"/>
    <col min="2" max="2" width="6.88671875" style="1" customWidth="1"/>
    <col min="3" max="3" width="14.44140625" style="1" customWidth="1"/>
    <col min="4" max="5" width="11.21875" style="1"/>
    <col min="6" max="7" width="8.6640625" style="1" customWidth="1"/>
    <col min="8" max="256" width="11.21875" style="1"/>
    <col min="257" max="257" width="4.5546875" style="1" customWidth="1"/>
    <col min="258" max="258" width="7" style="1" customWidth="1"/>
    <col min="259" max="259" width="16.5546875" style="1" customWidth="1"/>
    <col min="260" max="512" width="11.21875" style="1"/>
    <col min="513" max="513" width="4.5546875" style="1" customWidth="1"/>
    <col min="514" max="514" width="7" style="1" customWidth="1"/>
    <col min="515" max="515" width="16.5546875" style="1" customWidth="1"/>
    <col min="516" max="768" width="11.21875" style="1"/>
    <col min="769" max="769" width="4.5546875" style="1" customWidth="1"/>
    <col min="770" max="770" width="7" style="1" customWidth="1"/>
    <col min="771" max="771" width="16.5546875" style="1" customWidth="1"/>
    <col min="772" max="1024" width="11.21875" style="1"/>
    <col min="1025" max="1025" width="4.5546875" style="1" customWidth="1"/>
    <col min="1026" max="1026" width="7" style="1" customWidth="1"/>
    <col min="1027" max="1027" width="16.5546875" style="1" customWidth="1"/>
    <col min="1028" max="1280" width="11.21875" style="1"/>
    <col min="1281" max="1281" width="4.5546875" style="1" customWidth="1"/>
    <col min="1282" max="1282" width="7" style="1" customWidth="1"/>
    <col min="1283" max="1283" width="16.5546875" style="1" customWidth="1"/>
    <col min="1284" max="1536" width="11.21875" style="1"/>
    <col min="1537" max="1537" width="4.5546875" style="1" customWidth="1"/>
    <col min="1538" max="1538" width="7" style="1" customWidth="1"/>
    <col min="1539" max="1539" width="16.5546875" style="1" customWidth="1"/>
    <col min="1540" max="1792" width="11.21875" style="1"/>
    <col min="1793" max="1793" width="4.5546875" style="1" customWidth="1"/>
    <col min="1794" max="1794" width="7" style="1" customWidth="1"/>
    <col min="1795" max="1795" width="16.5546875" style="1" customWidth="1"/>
    <col min="1796" max="2048" width="11.21875" style="1"/>
    <col min="2049" max="2049" width="4.5546875" style="1" customWidth="1"/>
    <col min="2050" max="2050" width="7" style="1" customWidth="1"/>
    <col min="2051" max="2051" width="16.5546875" style="1" customWidth="1"/>
    <col min="2052" max="2304" width="11.21875" style="1"/>
    <col min="2305" max="2305" width="4.5546875" style="1" customWidth="1"/>
    <col min="2306" max="2306" width="7" style="1" customWidth="1"/>
    <col min="2307" max="2307" width="16.5546875" style="1" customWidth="1"/>
    <col min="2308" max="2560" width="11.21875" style="1"/>
    <col min="2561" max="2561" width="4.5546875" style="1" customWidth="1"/>
    <col min="2562" max="2562" width="7" style="1" customWidth="1"/>
    <col min="2563" max="2563" width="16.5546875" style="1" customWidth="1"/>
    <col min="2564" max="2816" width="11.21875" style="1"/>
    <col min="2817" max="2817" width="4.5546875" style="1" customWidth="1"/>
    <col min="2818" max="2818" width="7" style="1" customWidth="1"/>
    <col min="2819" max="2819" width="16.5546875" style="1" customWidth="1"/>
    <col min="2820" max="3072" width="11.21875" style="1"/>
    <col min="3073" max="3073" width="4.5546875" style="1" customWidth="1"/>
    <col min="3074" max="3074" width="7" style="1" customWidth="1"/>
    <col min="3075" max="3075" width="16.5546875" style="1" customWidth="1"/>
    <col min="3076" max="3328" width="11.21875" style="1"/>
    <col min="3329" max="3329" width="4.5546875" style="1" customWidth="1"/>
    <col min="3330" max="3330" width="7" style="1" customWidth="1"/>
    <col min="3331" max="3331" width="16.5546875" style="1" customWidth="1"/>
    <col min="3332" max="3584" width="11.21875" style="1"/>
    <col min="3585" max="3585" width="4.5546875" style="1" customWidth="1"/>
    <col min="3586" max="3586" width="7" style="1" customWidth="1"/>
    <col min="3587" max="3587" width="16.5546875" style="1" customWidth="1"/>
    <col min="3588" max="3840" width="11.21875" style="1"/>
    <col min="3841" max="3841" width="4.5546875" style="1" customWidth="1"/>
    <col min="3842" max="3842" width="7" style="1" customWidth="1"/>
    <col min="3843" max="3843" width="16.5546875" style="1" customWidth="1"/>
    <col min="3844" max="4096" width="11.21875" style="1"/>
    <col min="4097" max="4097" width="4.5546875" style="1" customWidth="1"/>
    <col min="4098" max="4098" width="7" style="1" customWidth="1"/>
    <col min="4099" max="4099" width="16.5546875" style="1" customWidth="1"/>
    <col min="4100" max="4352" width="11.21875" style="1"/>
    <col min="4353" max="4353" width="4.5546875" style="1" customWidth="1"/>
    <col min="4354" max="4354" width="7" style="1" customWidth="1"/>
    <col min="4355" max="4355" width="16.5546875" style="1" customWidth="1"/>
    <col min="4356" max="4608" width="11.21875" style="1"/>
    <col min="4609" max="4609" width="4.5546875" style="1" customWidth="1"/>
    <col min="4610" max="4610" width="7" style="1" customWidth="1"/>
    <col min="4611" max="4611" width="16.5546875" style="1" customWidth="1"/>
    <col min="4612" max="4864" width="11.21875" style="1"/>
    <col min="4865" max="4865" width="4.5546875" style="1" customWidth="1"/>
    <col min="4866" max="4866" width="7" style="1" customWidth="1"/>
    <col min="4867" max="4867" width="16.5546875" style="1" customWidth="1"/>
    <col min="4868" max="5120" width="11.21875" style="1"/>
    <col min="5121" max="5121" width="4.5546875" style="1" customWidth="1"/>
    <col min="5122" max="5122" width="7" style="1" customWidth="1"/>
    <col min="5123" max="5123" width="16.5546875" style="1" customWidth="1"/>
    <col min="5124" max="5376" width="11.21875" style="1"/>
    <col min="5377" max="5377" width="4.5546875" style="1" customWidth="1"/>
    <col min="5378" max="5378" width="7" style="1" customWidth="1"/>
    <col min="5379" max="5379" width="16.5546875" style="1" customWidth="1"/>
    <col min="5380" max="5632" width="11.21875" style="1"/>
    <col min="5633" max="5633" width="4.5546875" style="1" customWidth="1"/>
    <col min="5634" max="5634" width="7" style="1" customWidth="1"/>
    <col min="5635" max="5635" width="16.5546875" style="1" customWidth="1"/>
    <col min="5636" max="5888" width="11.21875" style="1"/>
    <col min="5889" max="5889" width="4.5546875" style="1" customWidth="1"/>
    <col min="5890" max="5890" width="7" style="1" customWidth="1"/>
    <col min="5891" max="5891" width="16.5546875" style="1" customWidth="1"/>
    <col min="5892" max="6144" width="11.21875" style="1"/>
    <col min="6145" max="6145" width="4.5546875" style="1" customWidth="1"/>
    <col min="6146" max="6146" width="7" style="1" customWidth="1"/>
    <col min="6147" max="6147" width="16.5546875" style="1" customWidth="1"/>
    <col min="6148" max="6400" width="11.21875" style="1"/>
    <col min="6401" max="6401" width="4.5546875" style="1" customWidth="1"/>
    <col min="6402" max="6402" width="7" style="1" customWidth="1"/>
    <col min="6403" max="6403" width="16.5546875" style="1" customWidth="1"/>
    <col min="6404" max="6656" width="11.21875" style="1"/>
    <col min="6657" max="6657" width="4.5546875" style="1" customWidth="1"/>
    <col min="6658" max="6658" width="7" style="1" customWidth="1"/>
    <col min="6659" max="6659" width="16.5546875" style="1" customWidth="1"/>
    <col min="6660" max="6912" width="11.21875" style="1"/>
    <col min="6913" max="6913" width="4.5546875" style="1" customWidth="1"/>
    <col min="6914" max="6914" width="7" style="1" customWidth="1"/>
    <col min="6915" max="6915" width="16.5546875" style="1" customWidth="1"/>
    <col min="6916" max="7168" width="11.21875" style="1"/>
    <col min="7169" max="7169" width="4.5546875" style="1" customWidth="1"/>
    <col min="7170" max="7170" width="7" style="1" customWidth="1"/>
    <col min="7171" max="7171" width="16.5546875" style="1" customWidth="1"/>
    <col min="7172" max="7424" width="11.21875" style="1"/>
    <col min="7425" max="7425" width="4.5546875" style="1" customWidth="1"/>
    <col min="7426" max="7426" width="7" style="1" customWidth="1"/>
    <col min="7427" max="7427" width="16.5546875" style="1" customWidth="1"/>
    <col min="7428" max="7680" width="11.21875" style="1"/>
    <col min="7681" max="7681" width="4.5546875" style="1" customWidth="1"/>
    <col min="7682" max="7682" width="7" style="1" customWidth="1"/>
    <col min="7683" max="7683" width="16.5546875" style="1" customWidth="1"/>
    <col min="7684" max="7936" width="11.21875" style="1"/>
    <col min="7937" max="7937" width="4.5546875" style="1" customWidth="1"/>
    <col min="7938" max="7938" width="7" style="1" customWidth="1"/>
    <col min="7939" max="7939" width="16.5546875" style="1" customWidth="1"/>
    <col min="7940" max="8192" width="11.21875" style="1"/>
    <col min="8193" max="8193" width="4.5546875" style="1" customWidth="1"/>
    <col min="8194" max="8194" width="7" style="1" customWidth="1"/>
    <col min="8195" max="8195" width="16.5546875" style="1" customWidth="1"/>
    <col min="8196" max="8448" width="11.21875" style="1"/>
    <col min="8449" max="8449" width="4.5546875" style="1" customWidth="1"/>
    <col min="8450" max="8450" width="7" style="1" customWidth="1"/>
    <col min="8451" max="8451" width="16.5546875" style="1" customWidth="1"/>
    <col min="8452" max="8704" width="11.21875" style="1"/>
    <col min="8705" max="8705" width="4.5546875" style="1" customWidth="1"/>
    <col min="8706" max="8706" width="7" style="1" customWidth="1"/>
    <col min="8707" max="8707" width="16.5546875" style="1" customWidth="1"/>
    <col min="8708" max="8960" width="11.21875" style="1"/>
    <col min="8961" max="8961" width="4.5546875" style="1" customWidth="1"/>
    <col min="8962" max="8962" width="7" style="1" customWidth="1"/>
    <col min="8963" max="8963" width="16.5546875" style="1" customWidth="1"/>
    <col min="8964" max="9216" width="11.21875" style="1"/>
    <col min="9217" max="9217" width="4.5546875" style="1" customWidth="1"/>
    <col min="9218" max="9218" width="7" style="1" customWidth="1"/>
    <col min="9219" max="9219" width="16.5546875" style="1" customWidth="1"/>
    <col min="9220" max="9472" width="11.21875" style="1"/>
    <col min="9473" max="9473" width="4.5546875" style="1" customWidth="1"/>
    <col min="9474" max="9474" width="7" style="1" customWidth="1"/>
    <col min="9475" max="9475" width="16.5546875" style="1" customWidth="1"/>
    <col min="9476" max="9728" width="11.21875" style="1"/>
    <col min="9729" max="9729" width="4.5546875" style="1" customWidth="1"/>
    <col min="9730" max="9730" width="7" style="1" customWidth="1"/>
    <col min="9731" max="9731" width="16.5546875" style="1" customWidth="1"/>
    <col min="9732" max="9984" width="11.21875" style="1"/>
    <col min="9985" max="9985" width="4.5546875" style="1" customWidth="1"/>
    <col min="9986" max="9986" width="7" style="1" customWidth="1"/>
    <col min="9987" max="9987" width="16.5546875" style="1" customWidth="1"/>
    <col min="9988" max="10240" width="11.21875" style="1"/>
    <col min="10241" max="10241" width="4.5546875" style="1" customWidth="1"/>
    <col min="10242" max="10242" width="7" style="1" customWidth="1"/>
    <col min="10243" max="10243" width="16.5546875" style="1" customWidth="1"/>
    <col min="10244" max="10496" width="11.21875" style="1"/>
    <col min="10497" max="10497" width="4.5546875" style="1" customWidth="1"/>
    <col min="10498" max="10498" width="7" style="1" customWidth="1"/>
    <col min="10499" max="10499" width="16.5546875" style="1" customWidth="1"/>
    <col min="10500" max="10752" width="11.21875" style="1"/>
    <col min="10753" max="10753" width="4.5546875" style="1" customWidth="1"/>
    <col min="10754" max="10754" width="7" style="1" customWidth="1"/>
    <col min="10755" max="10755" width="16.5546875" style="1" customWidth="1"/>
    <col min="10756" max="11008" width="11.21875" style="1"/>
    <col min="11009" max="11009" width="4.5546875" style="1" customWidth="1"/>
    <col min="11010" max="11010" width="7" style="1" customWidth="1"/>
    <col min="11011" max="11011" width="16.5546875" style="1" customWidth="1"/>
    <col min="11012" max="11264" width="11.21875" style="1"/>
    <col min="11265" max="11265" width="4.5546875" style="1" customWidth="1"/>
    <col min="11266" max="11266" width="7" style="1" customWidth="1"/>
    <col min="11267" max="11267" width="16.5546875" style="1" customWidth="1"/>
    <col min="11268" max="11520" width="11.21875" style="1"/>
    <col min="11521" max="11521" width="4.5546875" style="1" customWidth="1"/>
    <col min="11522" max="11522" width="7" style="1" customWidth="1"/>
    <col min="11523" max="11523" width="16.5546875" style="1" customWidth="1"/>
    <col min="11524" max="11776" width="11.21875" style="1"/>
    <col min="11777" max="11777" width="4.5546875" style="1" customWidth="1"/>
    <col min="11778" max="11778" width="7" style="1" customWidth="1"/>
    <col min="11779" max="11779" width="16.5546875" style="1" customWidth="1"/>
    <col min="11780" max="12032" width="11.21875" style="1"/>
    <col min="12033" max="12033" width="4.5546875" style="1" customWidth="1"/>
    <col min="12034" max="12034" width="7" style="1" customWidth="1"/>
    <col min="12035" max="12035" width="16.5546875" style="1" customWidth="1"/>
    <col min="12036" max="12288" width="11.21875" style="1"/>
    <col min="12289" max="12289" width="4.5546875" style="1" customWidth="1"/>
    <col min="12290" max="12290" width="7" style="1" customWidth="1"/>
    <col min="12291" max="12291" width="16.5546875" style="1" customWidth="1"/>
    <col min="12292" max="12544" width="11.21875" style="1"/>
    <col min="12545" max="12545" width="4.5546875" style="1" customWidth="1"/>
    <col min="12546" max="12546" width="7" style="1" customWidth="1"/>
    <col min="12547" max="12547" width="16.5546875" style="1" customWidth="1"/>
    <col min="12548" max="12800" width="11.21875" style="1"/>
    <col min="12801" max="12801" width="4.5546875" style="1" customWidth="1"/>
    <col min="12802" max="12802" width="7" style="1" customWidth="1"/>
    <col min="12803" max="12803" width="16.5546875" style="1" customWidth="1"/>
    <col min="12804" max="13056" width="11.21875" style="1"/>
    <col min="13057" max="13057" width="4.5546875" style="1" customWidth="1"/>
    <col min="13058" max="13058" width="7" style="1" customWidth="1"/>
    <col min="13059" max="13059" width="16.5546875" style="1" customWidth="1"/>
    <col min="13060" max="13312" width="11.21875" style="1"/>
    <col min="13313" max="13313" width="4.5546875" style="1" customWidth="1"/>
    <col min="13314" max="13314" width="7" style="1" customWidth="1"/>
    <col min="13315" max="13315" width="16.5546875" style="1" customWidth="1"/>
    <col min="13316" max="13568" width="11.21875" style="1"/>
    <col min="13569" max="13569" width="4.5546875" style="1" customWidth="1"/>
    <col min="13570" max="13570" width="7" style="1" customWidth="1"/>
    <col min="13571" max="13571" width="16.5546875" style="1" customWidth="1"/>
    <col min="13572" max="13824" width="11.21875" style="1"/>
    <col min="13825" max="13825" width="4.5546875" style="1" customWidth="1"/>
    <col min="13826" max="13826" width="7" style="1" customWidth="1"/>
    <col min="13827" max="13827" width="16.5546875" style="1" customWidth="1"/>
    <col min="13828" max="14080" width="11.21875" style="1"/>
    <col min="14081" max="14081" width="4.5546875" style="1" customWidth="1"/>
    <col min="14082" max="14082" width="7" style="1" customWidth="1"/>
    <col min="14083" max="14083" width="16.5546875" style="1" customWidth="1"/>
    <col min="14084" max="14336" width="11.21875" style="1"/>
    <col min="14337" max="14337" width="4.5546875" style="1" customWidth="1"/>
    <col min="14338" max="14338" width="7" style="1" customWidth="1"/>
    <col min="14339" max="14339" width="16.5546875" style="1" customWidth="1"/>
    <col min="14340" max="14592" width="11.21875" style="1"/>
    <col min="14593" max="14593" width="4.5546875" style="1" customWidth="1"/>
    <col min="14594" max="14594" width="7" style="1" customWidth="1"/>
    <col min="14595" max="14595" width="16.5546875" style="1" customWidth="1"/>
    <col min="14596" max="14848" width="11.21875" style="1"/>
    <col min="14849" max="14849" width="4.5546875" style="1" customWidth="1"/>
    <col min="14850" max="14850" width="7" style="1" customWidth="1"/>
    <col min="14851" max="14851" width="16.5546875" style="1" customWidth="1"/>
    <col min="14852" max="15104" width="11.21875" style="1"/>
    <col min="15105" max="15105" width="4.5546875" style="1" customWidth="1"/>
    <col min="15106" max="15106" width="7" style="1" customWidth="1"/>
    <col min="15107" max="15107" width="16.5546875" style="1" customWidth="1"/>
    <col min="15108" max="15360" width="11.21875" style="1"/>
    <col min="15361" max="15361" width="4.5546875" style="1" customWidth="1"/>
    <col min="15362" max="15362" width="7" style="1" customWidth="1"/>
    <col min="15363" max="15363" width="16.5546875" style="1" customWidth="1"/>
    <col min="15364" max="15616" width="11.21875" style="1"/>
    <col min="15617" max="15617" width="4.5546875" style="1" customWidth="1"/>
    <col min="15618" max="15618" width="7" style="1" customWidth="1"/>
    <col min="15619" max="15619" width="16.5546875" style="1" customWidth="1"/>
    <col min="15620" max="15872" width="11.21875" style="1"/>
    <col min="15873" max="15873" width="4.5546875" style="1" customWidth="1"/>
    <col min="15874" max="15874" width="7" style="1" customWidth="1"/>
    <col min="15875" max="15875" width="16.5546875" style="1" customWidth="1"/>
    <col min="15876" max="16128" width="11.21875" style="1"/>
    <col min="16129" max="16129" width="4.5546875" style="1" customWidth="1"/>
    <col min="16130" max="16130" width="7" style="1" customWidth="1"/>
    <col min="16131" max="16131" width="16.5546875" style="1" customWidth="1"/>
    <col min="16132" max="16384" width="11.21875" style="1"/>
  </cols>
  <sheetData>
    <row r="1" spans="1:9" ht="33">
      <c r="A1" s="2" t="s">
        <v>537</v>
      </c>
    </row>
    <row r="2" spans="1:9" ht="29.25">
      <c r="A2" s="3" t="s">
        <v>138</v>
      </c>
    </row>
    <row r="5" spans="1:9" ht="39.4" customHeight="1">
      <c r="A5" s="4" t="s">
        <v>140</v>
      </c>
      <c r="B5" s="4" t="s">
        <v>147</v>
      </c>
      <c r="C5" s="4" t="s">
        <v>538</v>
      </c>
      <c r="D5" s="5" t="s">
        <v>143</v>
      </c>
      <c r="E5" s="6" t="s">
        <v>144</v>
      </c>
      <c r="F5" s="6" t="s">
        <v>145</v>
      </c>
      <c r="G5" s="7" t="s">
        <v>146</v>
      </c>
      <c r="I5"/>
    </row>
    <row r="6" spans="1:9">
      <c r="A6" s="8">
        <v>1</v>
      </c>
      <c r="B6" s="9">
        <v>0</v>
      </c>
      <c r="C6" s="8" t="s">
        <v>539</v>
      </c>
      <c r="D6" s="1" t="s">
        <v>142</v>
      </c>
      <c r="E6" s="1" t="s">
        <v>173</v>
      </c>
      <c r="F6" s="10">
        <v>-58.487777999999999</v>
      </c>
      <c r="G6" s="10">
        <v>-34.513055999999999</v>
      </c>
    </row>
    <row r="7" spans="1:9">
      <c r="A7" s="8">
        <v>2</v>
      </c>
      <c r="B7" s="9">
        <v>0.7</v>
      </c>
      <c r="C7" s="8" t="s">
        <v>540</v>
      </c>
      <c r="D7" s="1" t="s">
        <v>142</v>
      </c>
      <c r="E7" s="1" t="s">
        <v>173</v>
      </c>
      <c r="F7" s="10">
        <v>-58.484721999999998</v>
      </c>
      <c r="G7" s="10">
        <v>-34.508056000000003</v>
      </c>
    </row>
    <row r="8" spans="1:9">
      <c r="A8" s="8">
        <v>3</v>
      </c>
      <c r="B8" s="9">
        <v>1.4</v>
      </c>
      <c r="C8" s="8" t="s">
        <v>541</v>
      </c>
      <c r="D8" s="1" t="s">
        <v>142</v>
      </c>
      <c r="E8" s="1" t="s">
        <v>173</v>
      </c>
      <c r="F8" s="10">
        <v>-58.481667000000002</v>
      </c>
      <c r="G8" s="10">
        <v>-34.501666999999998</v>
      </c>
    </row>
    <row r="9" spans="1:9">
      <c r="A9" s="8">
        <v>4</v>
      </c>
      <c r="B9" s="9">
        <v>2.9</v>
      </c>
      <c r="C9" s="8" t="s">
        <v>542</v>
      </c>
      <c r="D9" s="1" t="s">
        <v>142</v>
      </c>
      <c r="E9" s="1" t="s">
        <v>189</v>
      </c>
      <c r="F9" s="10">
        <v>-58.481110999999999</v>
      </c>
      <c r="G9" s="10">
        <v>-34.488889</v>
      </c>
    </row>
    <row r="10" spans="1:9">
      <c r="A10" s="8">
        <v>5</v>
      </c>
      <c r="B10" s="9">
        <v>5.2</v>
      </c>
      <c r="C10" s="8" t="s">
        <v>543</v>
      </c>
      <c r="D10" s="1" t="s">
        <v>142</v>
      </c>
      <c r="E10" s="1" t="s">
        <v>189</v>
      </c>
      <c r="F10" s="10">
        <v>-58.493333</v>
      </c>
      <c r="G10" s="10">
        <v>-34.472222000000002</v>
      </c>
    </row>
    <row r="11" spans="1:9">
      <c r="A11" s="8">
        <v>6</v>
      </c>
      <c r="B11" s="9">
        <v>6.8</v>
      </c>
      <c r="C11" s="8" t="s">
        <v>544</v>
      </c>
      <c r="D11" s="1" t="s">
        <v>142</v>
      </c>
      <c r="E11" s="1" t="s">
        <v>189</v>
      </c>
      <c r="F11" s="10">
        <v>-58.508056000000003</v>
      </c>
      <c r="G11" s="10">
        <v>-34.465277999999998</v>
      </c>
    </row>
    <row r="12" spans="1:9">
      <c r="A12" s="8">
        <v>7</v>
      </c>
      <c r="B12" s="9">
        <v>9</v>
      </c>
      <c r="C12" s="8" t="s">
        <v>545</v>
      </c>
      <c r="D12" s="1" t="s">
        <v>142</v>
      </c>
      <c r="E12" s="1" t="s">
        <v>189</v>
      </c>
      <c r="F12" s="10">
        <v>-58.523888999999997</v>
      </c>
      <c r="G12" s="10">
        <v>-34.450277999999997</v>
      </c>
    </row>
    <row r="13" spans="1:9">
      <c r="A13" s="8">
        <v>8</v>
      </c>
      <c r="B13" s="9">
        <v>10.6</v>
      </c>
      <c r="C13" s="8" t="s">
        <v>546</v>
      </c>
      <c r="D13" s="1" t="s">
        <v>142</v>
      </c>
      <c r="E13" s="1" t="s">
        <v>206</v>
      </c>
      <c r="F13" s="10">
        <v>-58.539166999999999</v>
      </c>
      <c r="G13" s="10">
        <v>-34.444443999999997</v>
      </c>
    </row>
    <row r="14" spans="1:9">
      <c r="A14" s="8">
        <v>9</v>
      </c>
      <c r="B14" s="9">
        <v>12.2</v>
      </c>
      <c r="C14" s="8" t="s">
        <v>547</v>
      </c>
      <c r="D14" s="1" t="s">
        <v>142</v>
      </c>
      <c r="E14" s="1" t="s">
        <v>206</v>
      </c>
      <c r="F14" s="10">
        <v>-58.553888999999998</v>
      </c>
      <c r="G14" s="10">
        <v>-34.4375</v>
      </c>
    </row>
    <row r="15" spans="1:9">
      <c r="A15" s="8">
        <v>10</v>
      </c>
      <c r="B15" s="9">
        <v>13.4</v>
      </c>
      <c r="C15" s="8" t="s">
        <v>548</v>
      </c>
      <c r="D15" s="1" t="s">
        <v>142</v>
      </c>
      <c r="E15" s="1" t="s">
        <v>210</v>
      </c>
      <c r="F15" s="10">
        <v>-58.562778000000002</v>
      </c>
      <c r="G15" s="10">
        <v>-34.43</v>
      </c>
    </row>
    <row r="16" spans="1:9">
      <c r="A16" s="8">
        <v>11</v>
      </c>
      <c r="B16" s="9">
        <v>15.3</v>
      </c>
      <c r="C16" s="8" t="s">
        <v>549</v>
      </c>
      <c r="D16" s="1" t="s">
        <v>142</v>
      </c>
      <c r="E16" s="1" t="s">
        <v>210</v>
      </c>
      <c r="F16" s="10">
        <v>-58.575833000000003</v>
      </c>
      <c r="G16" s="10">
        <v>-34.418889</v>
      </c>
    </row>
    <row r="37" ht="13.7" customHeight="1"/>
    <row r="56" ht="24.75" customHeight="1"/>
  </sheetData>
  <pageMargins left="0.7" right="0.7" top="0.75" bottom="0.75" header="0.3" footer="0.3"/>
  <drawing r:id="rId1"/>
  <tableParts count="1">
    <tablePart r:id="rId2"/>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4.9989318521683403E-2"/>
  </sheetPr>
  <dimension ref="A1:K61"/>
  <sheetViews>
    <sheetView workbookViewId="0">
      <selection activeCell="I40" sqref="I40"/>
    </sheetView>
  </sheetViews>
  <sheetFormatPr baseColWidth="10" defaultRowHeight="12.75"/>
  <cols>
    <col min="1" max="1" width="11.77734375" style="114" customWidth="1"/>
    <col min="2" max="6" width="8.77734375" style="114" customWidth="1"/>
    <col min="7" max="7" width="13.109375" style="114" bestFit="1" customWidth="1"/>
    <col min="8" max="8" width="11.5546875" style="114"/>
    <col min="9" max="9" width="10" style="114" customWidth="1"/>
    <col min="10" max="10" width="10.77734375" style="114" customWidth="1"/>
    <col min="11" max="11" width="33.88671875" style="114" bestFit="1" customWidth="1"/>
    <col min="12" max="16384" width="11.5546875" style="114"/>
  </cols>
  <sheetData>
    <row r="1" spans="1:11" s="112" customFormat="1" ht="15.75">
      <c r="A1" s="111" t="s">
        <v>553</v>
      </c>
      <c r="I1" s="113" t="s">
        <v>554</v>
      </c>
      <c r="J1" s="113"/>
      <c r="K1" s="113"/>
    </row>
    <row r="3" spans="1:11" s="128" customFormat="1" ht="25.5">
      <c r="A3" s="129" t="s">
        <v>555</v>
      </c>
      <c r="B3" s="129" t="s">
        <v>556</v>
      </c>
      <c r="C3" s="130" t="s">
        <v>557</v>
      </c>
      <c r="D3" s="130" t="s">
        <v>558</v>
      </c>
      <c r="E3" s="130" t="s">
        <v>559</v>
      </c>
      <c r="F3" s="130" t="s">
        <v>560</v>
      </c>
      <c r="G3" s="130" t="s">
        <v>114</v>
      </c>
      <c r="I3" s="131" t="s">
        <v>561</v>
      </c>
      <c r="J3" s="131" t="s">
        <v>562</v>
      </c>
      <c r="K3" s="131" t="s">
        <v>563</v>
      </c>
    </row>
    <row r="4" spans="1:11">
      <c r="A4" s="115" t="s">
        <v>196</v>
      </c>
      <c r="B4" s="116">
        <v>41306</v>
      </c>
      <c r="C4" s="117">
        <v>2</v>
      </c>
      <c r="D4" s="117">
        <v>41</v>
      </c>
      <c r="E4" s="117"/>
      <c r="F4" s="117"/>
      <c r="G4" s="117" t="s">
        <v>564</v>
      </c>
      <c r="I4" s="118">
        <v>1003</v>
      </c>
      <c r="J4" s="119">
        <v>42215</v>
      </c>
      <c r="K4" s="119" t="s">
        <v>565</v>
      </c>
    </row>
    <row r="5" spans="1:11">
      <c r="A5" s="120"/>
      <c r="B5" s="121">
        <v>41334</v>
      </c>
      <c r="C5" s="120"/>
      <c r="D5" s="120">
        <v>19</v>
      </c>
      <c r="E5" s="120"/>
      <c r="F5" s="120"/>
      <c r="G5" s="120"/>
      <c r="I5" s="118">
        <v>1004</v>
      </c>
      <c r="J5" s="119">
        <v>42215</v>
      </c>
      <c r="K5" s="119" t="s">
        <v>565</v>
      </c>
    </row>
    <row r="6" spans="1:11">
      <c r="A6" s="120"/>
      <c r="B6" s="121">
        <v>41365</v>
      </c>
      <c r="C6" s="120">
        <v>22</v>
      </c>
      <c r="D6" s="120">
        <v>15</v>
      </c>
      <c r="E6" s="120"/>
      <c r="F6" s="120"/>
      <c r="G6" s="120"/>
      <c r="I6" s="118">
        <v>1010</v>
      </c>
      <c r="J6" s="119">
        <v>42272</v>
      </c>
      <c r="K6" s="119" t="s">
        <v>565</v>
      </c>
    </row>
    <row r="7" spans="1:11">
      <c r="A7" s="120"/>
      <c r="B7" s="121">
        <v>41456</v>
      </c>
      <c r="C7" s="120"/>
      <c r="D7" s="120">
        <v>22</v>
      </c>
      <c r="E7" s="120"/>
      <c r="F7" s="120"/>
      <c r="G7" s="120"/>
      <c r="I7" s="118">
        <v>1007</v>
      </c>
      <c r="J7" s="119">
        <v>42274</v>
      </c>
      <c r="K7" s="119" t="s">
        <v>565</v>
      </c>
    </row>
    <row r="8" spans="1:11">
      <c r="A8" s="120"/>
      <c r="B8" s="121">
        <v>41487</v>
      </c>
      <c r="C8" s="120"/>
      <c r="D8" s="120">
        <v>33</v>
      </c>
      <c r="E8" s="120"/>
      <c r="F8" s="120"/>
      <c r="G8" s="120"/>
      <c r="I8" s="118">
        <v>1008</v>
      </c>
      <c r="J8" s="119">
        <v>42294</v>
      </c>
      <c r="K8" s="119" t="s">
        <v>565</v>
      </c>
    </row>
    <row r="9" spans="1:11">
      <c r="A9" s="120"/>
      <c r="B9" s="121">
        <v>41640</v>
      </c>
      <c r="C9" s="120"/>
      <c r="D9" s="120">
        <v>20</v>
      </c>
      <c r="E9" s="120"/>
      <c r="F9" s="120"/>
      <c r="G9" s="120"/>
      <c r="I9" s="118">
        <v>1015</v>
      </c>
      <c r="J9" s="119">
        <v>42294</v>
      </c>
      <c r="K9" s="119" t="s">
        <v>565</v>
      </c>
    </row>
    <row r="10" spans="1:11">
      <c r="A10" s="120"/>
      <c r="B10" s="121">
        <v>41671</v>
      </c>
      <c r="C10" s="120"/>
      <c r="D10" s="120">
        <v>10</v>
      </c>
      <c r="E10" s="120"/>
      <c r="F10" s="120"/>
      <c r="G10" s="120"/>
      <c r="I10" s="118">
        <v>1013</v>
      </c>
      <c r="J10" s="119">
        <v>42297</v>
      </c>
      <c r="K10" s="119" t="s">
        <v>565</v>
      </c>
    </row>
    <row r="11" spans="1:11">
      <c r="A11" s="122"/>
      <c r="B11" s="122" t="s">
        <v>566</v>
      </c>
      <c r="C11" s="122">
        <f>SUM(C4:C10)</f>
        <v>24</v>
      </c>
      <c r="D11" s="122">
        <f>SUM(D4:D10)</f>
        <v>160</v>
      </c>
      <c r="E11" s="122"/>
      <c r="F11" s="122"/>
      <c r="G11" s="122"/>
      <c r="I11" s="118">
        <v>1005</v>
      </c>
      <c r="J11" s="119">
        <v>42303</v>
      </c>
      <c r="K11" s="119" t="s">
        <v>565</v>
      </c>
    </row>
    <row r="12" spans="1:11">
      <c r="A12" s="115" t="s">
        <v>567</v>
      </c>
      <c r="B12" s="116">
        <v>41395</v>
      </c>
      <c r="C12" s="117"/>
      <c r="D12" s="117">
        <v>16</v>
      </c>
      <c r="E12" s="117"/>
      <c r="F12" s="117"/>
      <c r="G12" s="123" t="s">
        <v>568</v>
      </c>
      <c r="I12" s="118">
        <v>1006</v>
      </c>
      <c r="J12" s="119">
        <v>42307</v>
      </c>
      <c r="K12" s="119" t="s">
        <v>565</v>
      </c>
    </row>
    <row r="13" spans="1:11">
      <c r="A13" s="120"/>
      <c r="B13" s="121">
        <v>41426</v>
      </c>
      <c r="C13" s="120">
        <v>4</v>
      </c>
      <c r="D13" s="120">
        <v>17</v>
      </c>
      <c r="E13" s="120"/>
      <c r="F13" s="120"/>
      <c r="G13" s="124" t="s">
        <v>569</v>
      </c>
      <c r="I13" s="118">
        <v>1009</v>
      </c>
      <c r="J13" s="119">
        <v>42307</v>
      </c>
      <c r="K13" s="119" t="s">
        <v>565</v>
      </c>
    </row>
    <row r="14" spans="1:11">
      <c r="A14" s="120"/>
      <c r="B14" s="121">
        <v>41456</v>
      </c>
      <c r="C14" s="120"/>
      <c r="D14" s="120">
        <v>22</v>
      </c>
      <c r="E14" s="120"/>
      <c r="F14" s="120"/>
      <c r="G14" s="124" t="s">
        <v>568</v>
      </c>
      <c r="I14" s="118">
        <v>1016</v>
      </c>
      <c r="J14" s="119">
        <v>42314</v>
      </c>
      <c r="K14" s="119" t="s">
        <v>565</v>
      </c>
    </row>
    <row r="15" spans="1:11">
      <c r="A15" s="120"/>
      <c r="B15" s="121">
        <v>41487</v>
      </c>
      <c r="C15" s="120">
        <v>9</v>
      </c>
      <c r="D15" s="120"/>
      <c r="E15" s="120"/>
      <c r="F15" s="120"/>
      <c r="G15" s="124" t="s">
        <v>569</v>
      </c>
      <c r="I15" s="118">
        <v>1017</v>
      </c>
      <c r="J15" s="119">
        <v>42322</v>
      </c>
      <c r="K15" s="119" t="s">
        <v>565</v>
      </c>
    </row>
    <row r="16" spans="1:11">
      <c r="A16" s="120"/>
      <c r="B16" s="120"/>
      <c r="C16" s="120">
        <v>7</v>
      </c>
      <c r="D16" s="120"/>
      <c r="E16" s="120"/>
      <c r="F16" s="120"/>
      <c r="G16" s="124" t="s">
        <v>570</v>
      </c>
      <c r="I16" s="118">
        <v>1018</v>
      </c>
      <c r="J16" s="119">
        <v>42324</v>
      </c>
      <c r="K16" s="119" t="s">
        <v>565</v>
      </c>
    </row>
    <row r="17" spans="1:11">
      <c r="A17" s="120"/>
      <c r="B17" s="121">
        <v>41548</v>
      </c>
      <c r="C17" s="120"/>
      <c r="D17" s="120">
        <v>61</v>
      </c>
      <c r="E17" s="120"/>
      <c r="F17" s="120"/>
      <c r="G17" s="124" t="s">
        <v>568</v>
      </c>
      <c r="I17" s="118">
        <v>1011</v>
      </c>
      <c r="J17" s="119">
        <v>42329</v>
      </c>
      <c r="K17" s="119" t="s">
        <v>565</v>
      </c>
    </row>
    <row r="18" spans="1:11">
      <c r="A18" s="120"/>
      <c r="B18" s="121">
        <v>41579</v>
      </c>
      <c r="C18" s="120"/>
      <c r="D18" s="120">
        <v>27</v>
      </c>
      <c r="E18" s="120"/>
      <c r="F18" s="120"/>
      <c r="G18" s="124" t="s">
        <v>568</v>
      </c>
      <c r="I18" s="118">
        <v>1012</v>
      </c>
      <c r="J18" s="119">
        <v>42331</v>
      </c>
      <c r="K18" s="119" t="s">
        <v>565</v>
      </c>
    </row>
    <row r="19" spans="1:11">
      <c r="A19" s="120"/>
      <c r="B19" s="120"/>
      <c r="C19" s="120"/>
      <c r="D19" s="120">
        <v>22</v>
      </c>
      <c r="E19" s="120"/>
      <c r="F19" s="120"/>
      <c r="G19" s="124" t="s">
        <v>571</v>
      </c>
      <c r="I19" s="118">
        <v>1014</v>
      </c>
      <c r="J19" s="119">
        <v>42366</v>
      </c>
      <c r="K19" s="119" t="s">
        <v>565</v>
      </c>
    </row>
    <row r="20" spans="1:11">
      <c r="A20" s="120"/>
      <c r="B20" s="121">
        <v>41640</v>
      </c>
      <c r="C20" s="120"/>
      <c r="D20" s="120">
        <v>33</v>
      </c>
      <c r="E20" s="120"/>
      <c r="F20" s="120"/>
      <c r="G20" s="124" t="s">
        <v>571</v>
      </c>
      <c r="I20" s="118">
        <v>1027</v>
      </c>
      <c r="J20" s="119">
        <v>42392</v>
      </c>
      <c r="K20" s="119" t="s">
        <v>565</v>
      </c>
    </row>
    <row r="21" spans="1:11">
      <c r="A21" s="120"/>
      <c r="B21" s="121">
        <v>41699</v>
      </c>
      <c r="C21" s="120"/>
      <c r="D21" s="120">
        <v>22</v>
      </c>
      <c r="E21" s="120"/>
      <c r="F21" s="120"/>
      <c r="G21" s="124" t="s">
        <v>571</v>
      </c>
      <c r="I21" s="118">
        <v>1025</v>
      </c>
      <c r="J21" s="119">
        <v>42399</v>
      </c>
      <c r="K21" s="119" t="s">
        <v>565</v>
      </c>
    </row>
    <row r="22" spans="1:11">
      <c r="A22" s="122"/>
      <c r="B22" s="122" t="s">
        <v>566</v>
      </c>
      <c r="C22" s="122">
        <f>SUM(C12:C21)</f>
        <v>20</v>
      </c>
      <c r="D22" s="122">
        <f>SUM(D12:D21)</f>
        <v>220</v>
      </c>
      <c r="E22" s="122"/>
      <c r="F22" s="122"/>
      <c r="G22" s="122"/>
      <c r="I22" s="118">
        <v>1026</v>
      </c>
      <c r="J22" s="119">
        <v>42401</v>
      </c>
      <c r="K22" s="119" t="s">
        <v>565</v>
      </c>
    </row>
    <row r="23" spans="1:11">
      <c r="A23" s="115" t="s">
        <v>572</v>
      </c>
      <c r="B23" s="116">
        <v>41671</v>
      </c>
      <c r="C23" s="117"/>
      <c r="D23" s="117"/>
      <c r="E23" s="117">
        <v>9</v>
      </c>
      <c r="F23" s="117"/>
      <c r="G23" s="117"/>
      <c r="I23" s="118">
        <v>1022</v>
      </c>
      <c r="J23" s="119">
        <v>42406</v>
      </c>
      <c r="K23" s="119" t="s">
        <v>565</v>
      </c>
    </row>
    <row r="24" spans="1:11">
      <c r="A24" s="120"/>
      <c r="B24" s="121">
        <v>41760</v>
      </c>
      <c r="C24" s="120"/>
      <c r="D24" s="120"/>
      <c r="E24" s="120">
        <v>72</v>
      </c>
      <c r="F24" s="120"/>
      <c r="G24" s="120"/>
      <c r="I24" s="118">
        <v>1021</v>
      </c>
      <c r="J24" s="119">
        <v>42411</v>
      </c>
      <c r="K24" s="119" t="s">
        <v>565</v>
      </c>
    </row>
    <row r="25" spans="1:11">
      <c r="A25" s="120"/>
      <c r="B25" s="121">
        <v>41791</v>
      </c>
      <c r="C25" s="120"/>
      <c r="D25" s="120"/>
      <c r="E25" s="120">
        <v>72</v>
      </c>
      <c r="F25" s="120"/>
      <c r="G25" s="120"/>
      <c r="I25" s="118">
        <v>1019</v>
      </c>
      <c r="J25" s="119">
        <v>42432</v>
      </c>
      <c r="K25" s="119" t="s">
        <v>565</v>
      </c>
    </row>
    <row r="26" spans="1:11">
      <c r="A26" s="120"/>
      <c r="B26" s="121">
        <v>41821</v>
      </c>
      <c r="C26" s="120"/>
      <c r="D26" s="120"/>
      <c r="E26" s="120">
        <v>36</v>
      </c>
      <c r="F26" s="120"/>
      <c r="G26" s="120"/>
      <c r="I26" s="118">
        <v>1023</v>
      </c>
      <c r="J26" s="119">
        <v>42432</v>
      </c>
      <c r="K26" s="119" t="s">
        <v>565</v>
      </c>
    </row>
    <row r="27" spans="1:11">
      <c r="A27" s="120"/>
      <c r="B27" s="121">
        <v>41852</v>
      </c>
      <c r="C27" s="120"/>
      <c r="D27" s="120"/>
      <c r="E27" s="120">
        <v>36</v>
      </c>
      <c r="F27" s="120"/>
      <c r="G27" s="120"/>
      <c r="I27" s="118">
        <v>1001</v>
      </c>
      <c r="J27" s="119">
        <v>42450</v>
      </c>
      <c r="K27" s="119" t="s">
        <v>565</v>
      </c>
    </row>
    <row r="28" spans="1:11">
      <c r="A28" s="120"/>
      <c r="B28" s="121">
        <v>41974</v>
      </c>
      <c r="C28" s="120"/>
      <c r="D28" s="120"/>
      <c r="E28" s="120">
        <v>2</v>
      </c>
      <c r="F28" s="120"/>
      <c r="G28" s="120"/>
      <c r="I28" s="118">
        <v>1020</v>
      </c>
      <c r="J28" s="119">
        <v>42450</v>
      </c>
      <c r="K28" s="119" t="s">
        <v>565</v>
      </c>
    </row>
    <row r="29" spans="1:11">
      <c r="A29" s="122"/>
      <c r="B29" s="122" t="s">
        <v>566</v>
      </c>
      <c r="C29" s="122"/>
      <c r="D29" s="122"/>
      <c r="E29" s="122">
        <f>SUM(E23:E28)</f>
        <v>227</v>
      </c>
      <c r="F29" s="122"/>
      <c r="G29" s="122"/>
      <c r="I29" s="125">
        <v>1002</v>
      </c>
      <c r="J29" s="244" t="s">
        <v>573</v>
      </c>
      <c r="K29" s="244"/>
    </row>
    <row r="30" spans="1:11">
      <c r="A30" s="115" t="s">
        <v>574</v>
      </c>
      <c r="B30" s="116">
        <v>41883</v>
      </c>
      <c r="C30" s="117"/>
      <c r="D30" s="117"/>
      <c r="E30" s="117">
        <v>30</v>
      </c>
      <c r="F30" s="117"/>
      <c r="G30" s="117"/>
      <c r="I30" s="125">
        <v>1024</v>
      </c>
      <c r="J30" s="244" t="s">
        <v>573</v>
      </c>
      <c r="K30" s="244"/>
    </row>
    <row r="31" spans="1:11">
      <c r="A31" s="120"/>
      <c r="B31" s="121">
        <v>41913</v>
      </c>
      <c r="C31" s="120"/>
      <c r="D31" s="120"/>
      <c r="E31" s="120">
        <v>90</v>
      </c>
      <c r="F31" s="120"/>
      <c r="G31" s="120"/>
    </row>
    <row r="32" spans="1:11">
      <c r="A32" s="120"/>
      <c r="B32" s="121">
        <v>41944</v>
      </c>
      <c r="C32" s="120"/>
      <c r="D32" s="120"/>
      <c r="E32" s="120">
        <v>30</v>
      </c>
      <c r="F32" s="120"/>
      <c r="G32" s="120"/>
    </row>
    <row r="33" spans="1:7">
      <c r="A33" s="120"/>
      <c r="B33" s="121">
        <v>41974</v>
      </c>
      <c r="C33" s="120"/>
      <c r="D33" s="120"/>
      <c r="E33" s="120">
        <v>32</v>
      </c>
      <c r="F33" s="120"/>
      <c r="G33" s="120"/>
    </row>
    <row r="34" spans="1:7">
      <c r="A34" s="122"/>
      <c r="B34" s="122" t="s">
        <v>566</v>
      </c>
      <c r="C34" s="122"/>
      <c r="D34" s="122"/>
      <c r="E34" s="122">
        <f>SUM(E30:E33)</f>
        <v>182</v>
      </c>
      <c r="F34" s="122"/>
      <c r="G34" s="122"/>
    </row>
    <row r="35" spans="1:7">
      <c r="A35" s="115" t="s">
        <v>575</v>
      </c>
      <c r="B35" s="116">
        <v>42036</v>
      </c>
      <c r="C35" s="117"/>
      <c r="D35" s="117"/>
      <c r="E35" s="117">
        <v>4</v>
      </c>
      <c r="F35" s="117"/>
      <c r="G35" s="117"/>
    </row>
    <row r="36" spans="1:7">
      <c r="A36" s="120"/>
      <c r="B36" s="121">
        <v>42095</v>
      </c>
      <c r="C36" s="120"/>
      <c r="D36" s="120"/>
      <c r="E36" s="120">
        <v>32</v>
      </c>
      <c r="F36" s="120"/>
      <c r="G36" s="120"/>
    </row>
    <row r="37" spans="1:7">
      <c r="A37" s="120"/>
      <c r="B37" s="121">
        <v>42125</v>
      </c>
      <c r="C37" s="120"/>
      <c r="D37" s="120"/>
      <c r="E37" s="120">
        <v>52</v>
      </c>
      <c r="F37" s="120"/>
      <c r="G37" s="120"/>
    </row>
    <row r="38" spans="1:7">
      <c r="A38" s="120"/>
      <c r="B38" s="121">
        <v>42156</v>
      </c>
      <c r="C38" s="120"/>
      <c r="D38" s="120"/>
      <c r="E38" s="120">
        <v>72</v>
      </c>
      <c r="F38" s="120"/>
      <c r="G38" s="120"/>
    </row>
    <row r="39" spans="1:7">
      <c r="A39" s="120"/>
      <c r="B39" s="121">
        <v>42186</v>
      </c>
      <c r="C39" s="120"/>
      <c r="D39" s="120"/>
      <c r="E39" s="120">
        <v>23</v>
      </c>
      <c r="F39" s="120"/>
      <c r="G39" s="120"/>
    </row>
    <row r="40" spans="1:7">
      <c r="A40" s="120"/>
      <c r="B40" s="121">
        <v>42217</v>
      </c>
      <c r="C40" s="120"/>
      <c r="D40" s="120"/>
      <c r="E40" s="120">
        <v>24</v>
      </c>
      <c r="F40" s="120"/>
      <c r="G40" s="120"/>
    </row>
    <row r="41" spans="1:7">
      <c r="A41" s="120"/>
      <c r="B41" s="121">
        <v>42248</v>
      </c>
      <c r="C41" s="120"/>
      <c r="D41" s="120"/>
      <c r="E41" s="120">
        <v>93</v>
      </c>
      <c r="F41" s="120"/>
      <c r="G41" s="120"/>
    </row>
    <row r="42" spans="1:7">
      <c r="A42" s="122"/>
      <c r="B42" s="122" t="s">
        <v>566</v>
      </c>
      <c r="C42" s="122"/>
      <c r="D42" s="122"/>
      <c r="E42" s="122">
        <f>SUM(E35:E41)</f>
        <v>300</v>
      </c>
      <c r="F42" s="122"/>
      <c r="G42" s="122"/>
    </row>
    <row r="43" spans="1:7">
      <c r="A43" s="115" t="s">
        <v>576</v>
      </c>
      <c r="B43" s="116">
        <v>42186</v>
      </c>
      <c r="C43" s="117"/>
      <c r="D43" s="117"/>
      <c r="E43" s="117"/>
      <c r="F43" s="117">
        <v>27</v>
      </c>
      <c r="G43" s="117"/>
    </row>
    <row r="44" spans="1:7">
      <c r="A44" s="120"/>
      <c r="B44" s="121">
        <v>42248</v>
      </c>
      <c r="C44" s="120"/>
      <c r="D44" s="120"/>
      <c r="E44" s="120"/>
      <c r="F44" s="120">
        <v>24</v>
      </c>
      <c r="G44" s="120"/>
    </row>
    <row r="45" spans="1:7">
      <c r="A45" s="120"/>
      <c r="B45" s="121">
        <v>42309</v>
      </c>
      <c r="C45" s="120"/>
      <c r="D45" s="120"/>
      <c r="E45" s="120"/>
      <c r="F45" s="120">
        <v>30</v>
      </c>
      <c r="G45" s="120"/>
    </row>
    <row r="46" spans="1:7">
      <c r="A46" s="120"/>
      <c r="B46" s="120" t="s">
        <v>566</v>
      </c>
      <c r="C46" s="120"/>
      <c r="D46" s="120"/>
      <c r="E46" s="120"/>
      <c r="F46" s="120">
        <f>SUM(F43:F45)</f>
        <v>81</v>
      </c>
      <c r="G46" s="120"/>
    </row>
    <row r="47" spans="1:7">
      <c r="A47" s="122" t="s">
        <v>214</v>
      </c>
      <c r="B47" s="122"/>
      <c r="C47" s="122">
        <f>SUM(C11+C22)</f>
        <v>44</v>
      </c>
      <c r="D47" s="122">
        <f>SUM(D11+D22)</f>
        <v>380</v>
      </c>
      <c r="E47" s="122">
        <f>SUM(E29+E34+E42)</f>
        <v>709</v>
      </c>
      <c r="F47" s="122">
        <v>81</v>
      </c>
      <c r="G47" s="122">
        <f>SUM(C47:F47)</f>
        <v>1214</v>
      </c>
    </row>
    <row r="50" spans="1:1">
      <c r="A50" s="126" t="s">
        <v>577</v>
      </c>
    </row>
    <row r="51" spans="1:1">
      <c r="A51" s="127" t="s">
        <v>578</v>
      </c>
    </row>
    <row r="52" spans="1:1">
      <c r="A52" s="127" t="s">
        <v>579</v>
      </c>
    </row>
    <row r="53" spans="1:1">
      <c r="A53" s="127" t="s">
        <v>580</v>
      </c>
    </row>
    <row r="54" spans="1:1">
      <c r="A54" s="127" t="s">
        <v>581</v>
      </c>
    </row>
    <row r="55" spans="1:1">
      <c r="A55" s="127" t="s">
        <v>582</v>
      </c>
    </row>
    <row r="56" spans="1:1">
      <c r="A56" s="127" t="s">
        <v>583</v>
      </c>
    </row>
    <row r="57" spans="1:1">
      <c r="A57" s="127" t="s">
        <v>584</v>
      </c>
    </row>
    <row r="58" spans="1:1">
      <c r="A58" s="127" t="s">
        <v>585</v>
      </c>
    </row>
    <row r="59" spans="1:1">
      <c r="A59" s="127" t="s">
        <v>586</v>
      </c>
    </row>
    <row r="60" spans="1:1">
      <c r="A60" s="127" t="s">
        <v>587</v>
      </c>
    </row>
    <row r="61" spans="1:1">
      <c r="A61" s="127" t="s">
        <v>588</v>
      </c>
    </row>
  </sheetData>
  <mergeCells count="2">
    <mergeCell ref="J29:K29"/>
    <mergeCell ref="J30:K30"/>
  </mergeCell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81"/>
  <sheetViews>
    <sheetView showGridLines="0" zoomScale="90" zoomScaleNormal="90" workbookViewId="0">
      <selection activeCell="E20" sqref="E20"/>
    </sheetView>
  </sheetViews>
  <sheetFormatPr baseColWidth="10" defaultRowHeight="12.75"/>
  <cols>
    <col min="1" max="1" width="10.33203125" style="114" customWidth="1"/>
    <col min="2" max="2" width="14.5546875" style="114" customWidth="1"/>
    <col min="3" max="3" width="7.44140625" style="114" customWidth="1"/>
    <col min="4" max="16384" width="11.5546875" style="114"/>
  </cols>
  <sheetData>
    <row r="1" spans="1:13" ht="15.75">
      <c r="A1" s="134" t="s">
        <v>589</v>
      </c>
    </row>
    <row r="2" spans="1:13" ht="15.75">
      <c r="A2" s="134" t="s">
        <v>590</v>
      </c>
    </row>
    <row r="3" spans="1:13">
      <c r="A3" s="133"/>
      <c r="B3" s="133"/>
      <c r="C3" s="133"/>
      <c r="D3" s="133"/>
      <c r="E3" s="133"/>
      <c r="F3" s="133"/>
      <c r="G3" s="133"/>
      <c r="H3" s="133"/>
      <c r="I3" s="133"/>
      <c r="J3" s="133"/>
      <c r="K3" s="133"/>
    </row>
    <row r="4" spans="1:13" s="133" customFormat="1" ht="15" customHeight="1">
      <c r="A4" s="251" t="s">
        <v>591</v>
      </c>
      <c r="B4" s="251" t="s">
        <v>592</v>
      </c>
      <c r="C4" s="252" t="s">
        <v>593</v>
      </c>
      <c r="D4" s="251" t="s">
        <v>594</v>
      </c>
      <c r="E4" s="251"/>
      <c r="F4" s="251"/>
      <c r="G4" s="252" t="s">
        <v>595</v>
      </c>
      <c r="H4" s="253" t="s">
        <v>596</v>
      </c>
      <c r="I4" s="253"/>
      <c r="J4" s="253"/>
      <c r="K4" s="245" t="s">
        <v>597</v>
      </c>
      <c r="L4" s="245"/>
      <c r="M4" s="245"/>
    </row>
    <row r="5" spans="1:13" s="133" customFormat="1" ht="15" customHeight="1">
      <c r="A5" s="251"/>
      <c r="B5" s="251"/>
      <c r="C5" s="252"/>
      <c r="D5" s="160" t="s">
        <v>598</v>
      </c>
      <c r="E5" s="160" t="s">
        <v>599</v>
      </c>
      <c r="F5" s="160" t="s">
        <v>600</v>
      </c>
      <c r="G5" s="252"/>
      <c r="H5" s="155" t="s">
        <v>601</v>
      </c>
      <c r="I5" s="155" t="s">
        <v>602</v>
      </c>
      <c r="J5" s="155" t="s">
        <v>603</v>
      </c>
      <c r="K5" s="132" t="s">
        <v>601</v>
      </c>
      <c r="L5" s="132" t="s">
        <v>602</v>
      </c>
      <c r="M5" s="132" t="s">
        <v>603</v>
      </c>
    </row>
    <row r="6" spans="1:13" s="133" customFormat="1" ht="15" customHeight="1">
      <c r="A6" s="135" t="s">
        <v>574</v>
      </c>
      <c r="B6" s="135" t="s">
        <v>604</v>
      </c>
      <c r="C6" s="136">
        <v>6</v>
      </c>
      <c r="D6" s="161">
        <v>40</v>
      </c>
      <c r="E6" s="161">
        <v>64</v>
      </c>
      <c r="F6" s="161">
        <f>(+D6*2+E6*4)/6</f>
        <v>56</v>
      </c>
      <c r="G6" s="161">
        <v>31.6</v>
      </c>
      <c r="H6" s="156">
        <f t="shared" ref="H6:H12" si="0">+F6+G6*4</f>
        <v>182.4</v>
      </c>
      <c r="I6" s="156">
        <f t="shared" ref="I6:I12" si="1">+F6+G6*6</f>
        <v>245.60000000000002</v>
      </c>
      <c r="J6" s="156">
        <f t="shared" ref="J6:J12" si="2">+F6+G6*8</f>
        <v>308.8</v>
      </c>
      <c r="K6" s="137">
        <f t="shared" ref="K6:M12" si="3">+H6*$C6</f>
        <v>1094.4000000000001</v>
      </c>
      <c r="L6" s="137">
        <f t="shared" si="3"/>
        <v>1473.6000000000001</v>
      </c>
      <c r="M6" s="137">
        <f t="shared" si="3"/>
        <v>1852.8000000000002</v>
      </c>
    </row>
    <row r="7" spans="1:13" s="133" customFormat="1" ht="15" customHeight="1">
      <c r="A7" s="135" t="s">
        <v>572</v>
      </c>
      <c r="B7" s="135" t="s">
        <v>604</v>
      </c>
      <c r="C7" s="136">
        <v>9</v>
      </c>
      <c r="D7" s="161">
        <v>40</v>
      </c>
      <c r="E7" s="161">
        <v>64</v>
      </c>
      <c r="F7" s="162">
        <f>(+D7*2+E7*7)/9</f>
        <v>58.666666666666664</v>
      </c>
      <c r="G7" s="161">
        <v>31.6</v>
      </c>
      <c r="H7" s="156">
        <f t="shared" si="0"/>
        <v>185.06666666666666</v>
      </c>
      <c r="I7" s="156">
        <f t="shared" si="1"/>
        <v>248.26666666666668</v>
      </c>
      <c r="J7" s="156">
        <f t="shared" si="2"/>
        <v>311.4666666666667</v>
      </c>
      <c r="K7" s="137">
        <f t="shared" si="3"/>
        <v>1665.6</v>
      </c>
      <c r="L7" s="137">
        <f t="shared" si="3"/>
        <v>2234.4</v>
      </c>
      <c r="M7" s="137">
        <f t="shared" si="3"/>
        <v>2803.2000000000003</v>
      </c>
    </row>
    <row r="8" spans="1:13" s="133" customFormat="1" ht="15" customHeight="1">
      <c r="A8" s="246" t="s">
        <v>575</v>
      </c>
      <c r="B8" s="246" t="s">
        <v>604</v>
      </c>
      <c r="C8" s="138">
        <v>6</v>
      </c>
      <c r="D8" s="163">
        <v>40</v>
      </c>
      <c r="E8" s="163">
        <v>64</v>
      </c>
      <c r="F8" s="164">
        <f>(+D8*4+E8*2)/6</f>
        <v>48</v>
      </c>
      <c r="G8" s="163">
        <v>31.6</v>
      </c>
      <c r="H8" s="157">
        <f t="shared" si="0"/>
        <v>174.4</v>
      </c>
      <c r="I8" s="157">
        <f t="shared" si="1"/>
        <v>237.60000000000002</v>
      </c>
      <c r="J8" s="157">
        <f t="shared" si="2"/>
        <v>300.8</v>
      </c>
      <c r="K8" s="139">
        <f t="shared" si="3"/>
        <v>1046.4000000000001</v>
      </c>
      <c r="L8" s="139">
        <f t="shared" si="3"/>
        <v>1425.6000000000001</v>
      </c>
      <c r="M8" s="139">
        <f t="shared" si="3"/>
        <v>1804.8000000000002</v>
      </c>
    </row>
    <row r="9" spans="1:13">
      <c r="A9" s="247"/>
      <c r="B9" s="247"/>
      <c r="C9" s="140">
        <v>7</v>
      </c>
      <c r="D9" s="165">
        <v>40</v>
      </c>
      <c r="E9" s="165">
        <v>64</v>
      </c>
      <c r="F9" s="166">
        <f>(+D9*4+E9*3)/7</f>
        <v>50.285714285714285</v>
      </c>
      <c r="G9" s="165">
        <v>31.6</v>
      </c>
      <c r="H9" s="158">
        <f t="shared" si="0"/>
        <v>176.68571428571428</v>
      </c>
      <c r="I9" s="158">
        <f t="shared" si="1"/>
        <v>239.8857142857143</v>
      </c>
      <c r="J9" s="158">
        <f t="shared" si="2"/>
        <v>303.08571428571429</v>
      </c>
      <c r="K9" s="141">
        <f t="shared" si="3"/>
        <v>1236.8</v>
      </c>
      <c r="L9" s="141">
        <f t="shared" si="3"/>
        <v>1679.2</v>
      </c>
      <c r="M9" s="141">
        <f t="shared" si="3"/>
        <v>2121.6</v>
      </c>
    </row>
    <row r="10" spans="1:13">
      <c r="A10" s="248"/>
      <c r="B10" s="248"/>
      <c r="C10" s="142">
        <v>8</v>
      </c>
      <c r="D10" s="167">
        <v>40</v>
      </c>
      <c r="E10" s="167">
        <v>64</v>
      </c>
      <c r="F10" s="168">
        <f>(+D10*4+E10*4)/8</f>
        <v>52</v>
      </c>
      <c r="G10" s="167">
        <v>31.6</v>
      </c>
      <c r="H10" s="159">
        <f t="shared" si="0"/>
        <v>178.4</v>
      </c>
      <c r="I10" s="159">
        <f t="shared" si="1"/>
        <v>241.60000000000002</v>
      </c>
      <c r="J10" s="159">
        <f t="shared" si="2"/>
        <v>304.8</v>
      </c>
      <c r="K10" s="143">
        <f t="shared" si="3"/>
        <v>1427.2</v>
      </c>
      <c r="L10" s="143">
        <f t="shared" si="3"/>
        <v>1932.8000000000002</v>
      </c>
      <c r="M10" s="143">
        <f t="shared" si="3"/>
        <v>2438.4</v>
      </c>
    </row>
    <row r="11" spans="1:13" s="133" customFormat="1" ht="15" customHeight="1">
      <c r="A11" s="135" t="s">
        <v>605</v>
      </c>
      <c r="B11" s="135" t="s">
        <v>606</v>
      </c>
      <c r="C11" s="136">
        <v>6</v>
      </c>
      <c r="D11" s="249">
        <v>102</v>
      </c>
      <c r="E11" s="249"/>
      <c r="F11" s="161">
        <f>+D11/3</f>
        <v>34</v>
      </c>
      <c r="G11" s="169">
        <f>67.25/3</f>
        <v>22.416666666666668</v>
      </c>
      <c r="H11" s="156">
        <f t="shared" si="0"/>
        <v>123.66666666666667</v>
      </c>
      <c r="I11" s="156">
        <f t="shared" si="1"/>
        <v>168.5</v>
      </c>
      <c r="J11" s="156">
        <f t="shared" si="2"/>
        <v>213.33333333333334</v>
      </c>
      <c r="K11" s="137">
        <f t="shared" si="3"/>
        <v>742</v>
      </c>
      <c r="L11" s="137">
        <f t="shared" si="3"/>
        <v>1011</v>
      </c>
      <c r="M11" s="137">
        <f t="shared" si="3"/>
        <v>1280</v>
      </c>
    </row>
    <row r="12" spans="1:13" s="133" customFormat="1" ht="15" customHeight="1">
      <c r="A12" s="135" t="s">
        <v>607</v>
      </c>
      <c r="B12" s="135" t="s">
        <v>608</v>
      </c>
      <c r="C12" s="136">
        <v>6.7</v>
      </c>
      <c r="D12" s="170"/>
      <c r="E12" s="170"/>
      <c r="F12" s="161">
        <v>76</v>
      </c>
      <c r="G12" s="169">
        <v>29.24</v>
      </c>
      <c r="H12" s="156">
        <f t="shared" si="0"/>
        <v>192.95999999999998</v>
      </c>
      <c r="I12" s="156">
        <f t="shared" si="1"/>
        <v>251.44</v>
      </c>
      <c r="J12" s="156">
        <f t="shared" si="2"/>
        <v>309.91999999999996</v>
      </c>
      <c r="K12" s="137">
        <f t="shared" si="3"/>
        <v>1292.8319999999999</v>
      </c>
      <c r="L12" s="137">
        <f t="shared" si="3"/>
        <v>1684.6480000000001</v>
      </c>
      <c r="M12" s="137">
        <f t="shared" si="3"/>
        <v>2076.4639999999999</v>
      </c>
    </row>
    <row r="13" spans="1:13" s="133" customFormat="1" ht="15" customHeight="1">
      <c r="C13" s="144"/>
      <c r="D13" s="144"/>
      <c r="E13" s="144"/>
      <c r="F13" s="144"/>
      <c r="G13" s="144"/>
      <c r="H13" s="144"/>
      <c r="I13" s="144"/>
      <c r="J13" s="144"/>
      <c r="K13" s="144"/>
      <c r="L13" s="144"/>
      <c r="M13" s="144"/>
    </row>
    <row r="14" spans="1:13">
      <c r="A14" s="135" t="s">
        <v>609</v>
      </c>
      <c r="B14" s="135" t="s">
        <v>610</v>
      </c>
      <c r="C14" s="136">
        <v>6</v>
      </c>
      <c r="D14" s="161">
        <v>36</v>
      </c>
      <c r="E14" s="161">
        <v>50</v>
      </c>
      <c r="F14" s="162">
        <f>+(D14*2+E14*4)/6</f>
        <v>45.333333333333336</v>
      </c>
      <c r="G14" s="161">
        <v>26</v>
      </c>
      <c r="H14" s="156">
        <f>+F14+G14*4</f>
        <v>149.33333333333334</v>
      </c>
      <c r="I14" s="156">
        <f>+F14+G14*6</f>
        <v>201.33333333333334</v>
      </c>
      <c r="J14" s="156">
        <f>+F14+G14*8</f>
        <v>253.33333333333334</v>
      </c>
      <c r="K14" s="137">
        <f t="shared" ref="K14:M15" si="4">+H14*$C14</f>
        <v>896</v>
      </c>
      <c r="L14" s="137">
        <f t="shared" si="4"/>
        <v>1208</v>
      </c>
      <c r="M14" s="137">
        <f t="shared" si="4"/>
        <v>1520</v>
      </c>
    </row>
    <row r="15" spans="1:13">
      <c r="A15" s="135" t="s">
        <v>611</v>
      </c>
      <c r="B15" s="135" t="s">
        <v>612</v>
      </c>
      <c r="C15" s="136">
        <v>6</v>
      </c>
      <c r="D15" s="161"/>
      <c r="E15" s="161"/>
      <c r="F15" s="162">
        <v>76</v>
      </c>
      <c r="G15" s="161">
        <v>28</v>
      </c>
      <c r="H15" s="156">
        <f>+F15+G15*4</f>
        <v>188</v>
      </c>
      <c r="I15" s="156">
        <f>+F15+G15*6</f>
        <v>244</v>
      </c>
      <c r="J15" s="156">
        <f>+F15+G15*8</f>
        <v>300</v>
      </c>
      <c r="K15" s="137">
        <f t="shared" si="4"/>
        <v>1128</v>
      </c>
      <c r="L15" s="137">
        <f t="shared" si="4"/>
        <v>1464</v>
      </c>
      <c r="M15" s="137">
        <f t="shared" si="4"/>
        <v>1800</v>
      </c>
    </row>
    <row r="16" spans="1:13">
      <c r="C16" s="145"/>
      <c r="D16" s="145"/>
      <c r="E16" s="145"/>
      <c r="F16" s="145"/>
      <c r="G16" s="145"/>
      <c r="H16" s="145"/>
      <c r="I16" s="145"/>
      <c r="J16" s="145"/>
      <c r="K16" s="145"/>
      <c r="L16" s="145"/>
      <c r="M16" s="145"/>
    </row>
    <row r="17" spans="1:13">
      <c r="A17" s="133" t="s">
        <v>613</v>
      </c>
      <c r="C17" s="145"/>
      <c r="D17" s="145"/>
      <c r="E17" s="145"/>
      <c r="F17" s="145"/>
      <c r="G17" s="145"/>
      <c r="H17" s="145"/>
      <c r="I17" s="145"/>
      <c r="J17" s="145"/>
      <c r="K17" s="145"/>
      <c r="L17" s="145"/>
      <c r="M17" s="145"/>
    </row>
    <row r="18" spans="1:13">
      <c r="A18" s="114" t="s">
        <v>614</v>
      </c>
      <c r="C18" s="145"/>
      <c r="D18" s="145"/>
      <c r="E18" s="145"/>
      <c r="F18" s="145"/>
      <c r="G18" s="145"/>
      <c r="H18" s="145"/>
      <c r="I18" s="145"/>
      <c r="J18" s="145"/>
      <c r="K18" s="145"/>
      <c r="L18" s="145"/>
      <c r="M18" s="145"/>
    </row>
    <row r="19" spans="1:13">
      <c r="C19" s="145"/>
      <c r="D19" s="145"/>
      <c r="E19" s="145"/>
      <c r="F19" s="145"/>
      <c r="G19" s="145"/>
      <c r="H19" s="145"/>
      <c r="I19" s="145"/>
      <c r="J19" s="145"/>
      <c r="K19" s="145"/>
      <c r="L19" s="145"/>
      <c r="M19" s="145"/>
    </row>
    <row r="20" spans="1:13">
      <c r="C20" s="145"/>
      <c r="D20" s="145"/>
      <c r="E20" s="145"/>
      <c r="F20" s="145"/>
      <c r="G20" s="145"/>
      <c r="H20" s="145"/>
      <c r="I20" s="145"/>
      <c r="J20" s="145"/>
      <c r="K20" s="145"/>
      <c r="L20" s="145"/>
      <c r="M20" s="145"/>
    </row>
    <row r="21" spans="1:13">
      <c r="A21" s="146" t="s">
        <v>615</v>
      </c>
      <c r="B21" s="146"/>
      <c r="C21" s="147"/>
      <c r="D21" s="145"/>
      <c r="E21" s="145"/>
      <c r="F21" s="145"/>
      <c r="G21" s="145"/>
      <c r="H21" s="145"/>
      <c r="I21" s="145"/>
      <c r="J21" s="145"/>
      <c r="K21" s="145"/>
      <c r="L21" s="145"/>
      <c r="M21" s="145"/>
    </row>
    <row r="22" spans="1:13">
      <c r="A22" s="148" t="s">
        <v>616</v>
      </c>
      <c r="B22" s="148" t="s">
        <v>594</v>
      </c>
      <c r="C22" s="148" t="s">
        <v>617</v>
      </c>
      <c r="D22" s="145"/>
      <c r="E22" s="145"/>
      <c r="F22" s="145"/>
      <c r="G22" s="145"/>
      <c r="H22" s="145"/>
      <c r="I22" s="145"/>
      <c r="J22" s="145"/>
      <c r="K22" s="145"/>
      <c r="L22" s="145"/>
      <c r="M22" s="145"/>
    </row>
    <row r="23" spans="1:13">
      <c r="A23" s="149" t="s">
        <v>618</v>
      </c>
      <c r="B23" s="150">
        <v>82</v>
      </c>
      <c r="C23" s="151">
        <v>31.15</v>
      </c>
      <c r="D23" s="145"/>
      <c r="E23" s="145"/>
      <c r="F23" s="145"/>
      <c r="G23" s="145"/>
      <c r="H23" s="145"/>
      <c r="I23" s="145"/>
      <c r="J23" s="145"/>
      <c r="K23" s="145"/>
      <c r="L23" s="145"/>
      <c r="M23" s="145"/>
    </row>
    <row r="24" spans="1:13">
      <c r="A24" s="149" t="s">
        <v>619</v>
      </c>
      <c r="B24" s="150">
        <v>44</v>
      </c>
      <c r="C24" s="151">
        <v>17.8</v>
      </c>
      <c r="D24" s="145"/>
      <c r="E24" s="145"/>
      <c r="F24" s="145"/>
      <c r="G24" s="145"/>
      <c r="H24" s="145"/>
      <c r="I24" s="145"/>
      <c r="J24" s="145"/>
      <c r="K24" s="145"/>
      <c r="L24" s="145"/>
      <c r="M24" s="145"/>
    </row>
    <row r="25" spans="1:13">
      <c r="A25" s="149" t="s">
        <v>620</v>
      </c>
      <c r="B25" s="150">
        <f>+B23*6+B24</f>
        <v>536</v>
      </c>
      <c r="C25" s="151">
        <f>+C23*6+C24</f>
        <v>204.7</v>
      </c>
      <c r="D25" s="145"/>
      <c r="E25" s="145"/>
      <c r="F25" s="145"/>
      <c r="G25" s="145"/>
      <c r="H25" s="145"/>
      <c r="I25" s="145"/>
      <c r="J25" s="145"/>
      <c r="K25" s="145"/>
      <c r="L25" s="145"/>
      <c r="M25" s="145"/>
    </row>
    <row r="26" spans="1:13">
      <c r="A26" s="148" t="s">
        <v>621</v>
      </c>
      <c r="B26" s="152">
        <f>+B25/7</f>
        <v>76.571428571428569</v>
      </c>
      <c r="C26" s="153">
        <f>+C25/7</f>
        <v>29.24285714285714</v>
      </c>
      <c r="D26" s="145"/>
      <c r="E26" s="145"/>
      <c r="F26" s="145"/>
      <c r="G26" s="154"/>
      <c r="H26" s="154"/>
      <c r="I26" s="145"/>
      <c r="J26" s="145"/>
      <c r="K26" s="145"/>
      <c r="L26" s="145"/>
      <c r="M26" s="145"/>
    </row>
    <row r="27" spans="1:13">
      <c r="C27" s="145"/>
      <c r="D27" s="145"/>
      <c r="E27" s="145"/>
      <c r="F27" s="145"/>
      <c r="G27" s="145"/>
      <c r="H27" s="145"/>
      <c r="I27" s="145"/>
      <c r="J27" s="145"/>
      <c r="K27" s="145"/>
      <c r="L27" s="145"/>
      <c r="M27" s="145"/>
    </row>
    <row r="28" spans="1:13">
      <c r="C28" s="145"/>
      <c r="D28" s="145"/>
      <c r="E28" s="145"/>
      <c r="F28" s="145"/>
      <c r="G28" s="145"/>
      <c r="H28" s="145"/>
      <c r="I28" s="145"/>
      <c r="J28" s="145"/>
      <c r="K28" s="145"/>
      <c r="L28" s="145"/>
      <c r="M28" s="145"/>
    </row>
    <row r="29" spans="1:13">
      <c r="C29" s="145"/>
      <c r="D29" s="145"/>
      <c r="E29" s="145"/>
      <c r="F29" s="145"/>
      <c r="G29" s="145"/>
      <c r="H29" s="145"/>
      <c r="I29" s="145"/>
      <c r="J29" s="145"/>
      <c r="K29" s="145"/>
      <c r="L29" s="145"/>
      <c r="M29" s="145"/>
    </row>
    <row r="30" spans="1:13">
      <c r="C30" s="145"/>
      <c r="D30" s="145"/>
      <c r="E30" s="145"/>
      <c r="F30" s="145"/>
      <c r="G30" s="145"/>
      <c r="H30" s="145"/>
      <c r="I30" s="145"/>
      <c r="J30" s="145"/>
      <c r="K30" s="145"/>
      <c r="L30" s="145"/>
      <c r="M30" s="145"/>
    </row>
    <row r="31" spans="1:13">
      <c r="C31" s="145"/>
      <c r="D31" s="145"/>
      <c r="E31" s="145"/>
      <c r="F31" s="145"/>
      <c r="G31" s="145"/>
      <c r="H31" s="145"/>
      <c r="I31" s="145"/>
      <c r="J31" s="145"/>
      <c r="K31" s="145"/>
      <c r="L31" s="145"/>
      <c r="M31" s="145"/>
    </row>
    <row r="32" spans="1:13" ht="21">
      <c r="A32" s="250" t="s">
        <v>648</v>
      </c>
      <c r="B32" s="250"/>
      <c r="C32" s="250"/>
      <c r="D32" s="250"/>
      <c r="E32" s="250"/>
      <c r="F32" s="250"/>
      <c r="G32" s="250"/>
      <c r="H32" s="145"/>
      <c r="I32" s="145"/>
      <c r="J32" s="145"/>
      <c r="K32" s="145"/>
      <c r="L32" s="145"/>
      <c r="M32" s="145"/>
    </row>
    <row r="33" spans="1:13">
      <c r="A33" s="133"/>
      <c r="B33" s="133"/>
      <c r="C33" s="133"/>
      <c r="D33" s="133"/>
      <c r="E33" s="133"/>
      <c r="F33" s="133"/>
      <c r="G33" s="133"/>
      <c r="H33" s="145"/>
      <c r="I33" s="145"/>
      <c r="J33" s="145"/>
      <c r="K33" s="145"/>
      <c r="L33" s="145"/>
      <c r="M33" s="145"/>
    </row>
    <row r="34" spans="1:13">
      <c r="A34" s="133"/>
      <c r="B34" s="133"/>
      <c r="C34" s="133"/>
      <c r="D34" s="133"/>
      <c r="E34" s="133"/>
      <c r="F34" s="133"/>
      <c r="G34" s="133"/>
      <c r="H34" s="145"/>
      <c r="I34" s="145"/>
      <c r="J34" s="145"/>
      <c r="K34" s="145"/>
      <c r="L34" s="145"/>
      <c r="M34" s="145"/>
    </row>
    <row r="35" spans="1:13" s="172" customFormat="1" ht="25.5">
      <c r="A35" s="176" t="s">
        <v>591</v>
      </c>
      <c r="B35" s="177" t="s">
        <v>622</v>
      </c>
      <c r="C35" s="177" t="s">
        <v>623</v>
      </c>
      <c r="D35" s="178"/>
      <c r="E35" s="176" t="s">
        <v>591</v>
      </c>
      <c r="F35" s="177" t="s">
        <v>622</v>
      </c>
      <c r="G35" s="177" t="s">
        <v>623</v>
      </c>
      <c r="H35" s="171"/>
      <c r="I35" s="171"/>
      <c r="J35" s="171"/>
      <c r="K35" s="171"/>
      <c r="L35" s="171"/>
      <c r="M35" s="171"/>
    </row>
    <row r="36" spans="1:13">
      <c r="A36" s="179" t="s">
        <v>574</v>
      </c>
      <c r="B36" s="180"/>
      <c r="C36" s="181"/>
      <c r="D36" s="133"/>
      <c r="E36" s="179" t="s">
        <v>575</v>
      </c>
      <c r="F36" s="180"/>
      <c r="G36" s="181"/>
      <c r="H36" s="145"/>
      <c r="I36" s="145"/>
      <c r="J36" s="145"/>
      <c r="K36" s="145"/>
      <c r="L36" s="145"/>
      <c r="M36" s="145"/>
    </row>
    <row r="37" spans="1:13">
      <c r="A37" s="182"/>
      <c r="B37" s="183" t="s">
        <v>624</v>
      </c>
      <c r="C37" s="184">
        <v>55</v>
      </c>
      <c r="D37" s="133"/>
      <c r="E37" s="182"/>
      <c r="F37" s="183" t="s">
        <v>625</v>
      </c>
      <c r="G37" s="184">
        <v>64</v>
      </c>
      <c r="H37" s="145"/>
      <c r="I37" s="145"/>
      <c r="J37" s="145"/>
      <c r="K37" s="145"/>
      <c r="L37" s="145"/>
      <c r="M37" s="145"/>
    </row>
    <row r="38" spans="1:13">
      <c r="A38" s="182"/>
      <c r="B38" s="183" t="s">
        <v>626</v>
      </c>
      <c r="C38" s="184">
        <v>64</v>
      </c>
      <c r="D38" s="133"/>
      <c r="E38" s="182"/>
      <c r="F38" s="183" t="s">
        <v>627</v>
      </c>
      <c r="G38" s="184">
        <v>96</v>
      </c>
      <c r="H38" s="145"/>
      <c r="I38" s="145"/>
      <c r="J38" s="145"/>
      <c r="K38" s="145"/>
      <c r="L38" s="145"/>
      <c r="M38" s="145"/>
    </row>
    <row r="39" spans="1:13">
      <c r="A39" s="182"/>
      <c r="B39" s="183" t="s">
        <v>628</v>
      </c>
      <c r="C39" s="184">
        <v>64</v>
      </c>
      <c r="D39" s="133"/>
      <c r="E39" s="182"/>
      <c r="F39" s="183" t="s">
        <v>629</v>
      </c>
      <c r="G39" s="184">
        <v>96</v>
      </c>
      <c r="H39" s="145"/>
      <c r="I39" s="145"/>
      <c r="J39" s="145"/>
      <c r="K39" s="145"/>
      <c r="L39" s="145"/>
      <c r="M39" s="145"/>
    </row>
    <row r="40" spans="1:13">
      <c r="A40" s="182"/>
      <c r="B40" s="183" t="s">
        <v>630</v>
      </c>
      <c r="C40" s="184">
        <v>86</v>
      </c>
      <c r="D40" s="133"/>
      <c r="E40" s="182"/>
      <c r="F40" s="183" t="s">
        <v>631</v>
      </c>
      <c r="G40" s="184">
        <v>93</v>
      </c>
      <c r="H40" s="145"/>
      <c r="I40" s="145"/>
      <c r="J40" s="145"/>
      <c r="K40" s="145"/>
      <c r="L40" s="145"/>
      <c r="M40" s="145"/>
    </row>
    <row r="41" spans="1:13">
      <c r="A41" s="185"/>
      <c r="B41" s="186" t="s">
        <v>632</v>
      </c>
      <c r="C41" s="187">
        <v>99</v>
      </c>
      <c r="D41" s="133" t="s">
        <v>633</v>
      </c>
      <c r="E41" s="182"/>
      <c r="F41" s="183" t="s">
        <v>634</v>
      </c>
      <c r="G41" s="184">
        <v>100</v>
      </c>
      <c r="H41" s="145"/>
      <c r="I41" s="145"/>
      <c r="J41" s="145"/>
      <c r="K41" s="145"/>
      <c r="L41" s="145"/>
      <c r="M41" s="145"/>
    </row>
    <row r="42" spans="1:13">
      <c r="A42" s="179" t="s">
        <v>572</v>
      </c>
      <c r="B42" s="180"/>
      <c r="C42" s="181"/>
      <c r="D42" s="133"/>
      <c r="E42" s="182"/>
      <c r="F42" s="183" t="s">
        <v>635</v>
      </c>
      <c r="G42" s="184">
        <v>90</v>
      </c>
      <c r="H42" s="145"/>
      <c r="I42" s="145"/>
      <c r="J42" s="145"/>
      <c r="K42" s="145"/>
      <c r="L42" s="145"/>
      <c r="M42" s="145"/>
    </row>
    <row r="43" spans="1:13">
      <c r="A43" s="182"/>
      <c r="B43" s="183" t="s">
        <v>636</v>
      </c>
      <c r="C43" s="184">
        <v>61</v>
      </c>
      <c r="D43" s="133"/>
      <c r="E43" s="185"/>
      <c r="F43" s="186" t="s">
        <v>637</v>
      </c>
      <c r="G43" s="187">
        <v>96</v>
      </c>
      <c r="H43" s="145"/>
      <c r="I43" s="145"/>
      <c r="J43" s="145"/>
      <c r="K43" s="145"/>
      <c r="L43" s="145"/>
      <c r="M43" s="145"/>
    </row>
    <row r="44" spans="1:13">
      <c r="A44" s="182"/>
      <c r="B44" s="183" t="s">
        <v>638</v>
      </c>
      <c r="C44" s="184">
        <v>83</v>
      </c>
      <c r="D44" s="133">
        <v>168</v>
      </c>
      <c r="E44" s="179" t="s">
        <v>576</v>
      </c>
      <c r="F44" s="188"/>
      <c r="G44" s="181"/>
      <c r="H44" s="145"/>
      <c r="I44" s="145"/>
      <c r="J44" s="145"/>
      <c r="K44" s="145"/>
      <c r="L44" s="145"/>
      <c r="M44" s="145"/>
    </row>
    <row r="45" spans="1:13">
      <c r="A45" s="182"/>
      <c r="B45" s="183" t="s">
        <v>639</v>
      </c>
      <c r="C45" s="184">
        <v>69</v>
      </c>
      <c r="D45" s="133"/>
      <c r="E45" s="182"/>
      <c r="F45" s="189" t="s">
        <v>640</v>
      </c>
      <c r="G45" s="184">
        <v>72</v>
      </c>
      <c r="H45" s="145"/>
      <c r="I45" s="145"/>
      <c r="J45" s="145"/>
      <c r="K45" s="145"/>
      <c r="L45" s="145"/>
      <c r="M45" s="145"/>
    </row>
    <row r="46" spans="1:13">
      <c r="A46" s="185"/>
      <c r="B46" s="186" t="s">
        <v>641</v>
      </c>
      <c r="C46" s="187">
        <v>58</v>
      </c>
      <c r="D46" s="133"/>
      <c r="E46" s="182"/>
      <c r="F46" s="189" t="s">
        <v>642</v>
      </c>
      <c r="G46" s="184">
        <v>72</v>
      </c>
      <c r="H46" s="145"/>
      <c r="I46" s="145"/>
      <c r="J46" s="145"/>
      <c r="K46" s="145"/>
      <c r="L46" s="145"/>
      <c r="M46" s="145"/>
    </row>
    <row r="47" spans="1:13">
      <c r="A47" s="190" t="s">
        <v>643</v>
      </c>
      <c r="B47" s="191"/>
      <c r="C47" s="118">
        <v>45</v>
      </c>
      <c r="D47" s="133"/>
      <c r="E47" s="182"/>
      <c r="F47" s="189" t="s">
        <v>644</v>
      </c>
      <c r="G47" s="184"/>
      <c r="H47" s="145"/>
      <c r="I47" s="145"/>
      <c r="J47" s="145"/>
      <c r="K47" s="145"/>
      <c r="L47" s="145"/>
      <c r="M47" s="145"/>
    </row>
    <row r="48" spans="1:13">
      <c r="A48" s="190" t="s">
        <v>611</v>
      </c>
      <c r="B48" s="192"/>
      <c r="C48" s="118">
        <v>76</v>
      </c>
      <c r="D48" s="133"/>
      <c r="E48" s="182"/>
      <c r="F48" s="193" t="s">
        <v>645</v>
      </c>
      <c r="G48" s="184">
        <v>71</v>
      </c>
      <c r="H48" s="145"/>
      <c r="I48" s="145"/>
      <c r="J48" s="145"/>
      <c r="K48" s="145"/>
      <c r="L48" s="145"/>
      <c r="M48" s="145"/>
    </row>
    <row r="49" spans="1:13">
      <c r="A49" s="190" t="s">
        <v>196</v>
      </c>
      <c r="B49" s="192"/>
      <c r="C49" s="118">
        <v>97</v>
      </c>
      <c r="D49" s="133"/>
      <c r="E49" s="185"/>
      <c r="F49" s="194" t="s">
        <v>646</v>
      </c>
      <c r="G49" s="187">
        <v>46</v>
      </c>
      <c r="H49" s="145"/>
      <c r="I49" s="145"/>
      <c r="J49" s="145"/>
      <c r="K49" s="145"/>
      <c r="L49" s="145"/>
      <c r="M49" s="145"/>
    </row>
    <row r="50" spans="1:13">
      <c r="A50" s="133"/>
      <c r="B50" s="133"/>
      <c r="C50" s="144"/>
      <c r="D50" s="133"/>
      <c r="E50" s="133"/>
      <c r="F50" s="133"/>
      <c r="G50" s="133"/>
      <c r="H50" s="145"/>
      <c r="I50" s="145"/>
      <c r="J50" s="145"/>
      <c r="K50" s="145"/>
      <c r="L50" s="145"/>
      <c r="M50" s="145"/>
    </row>
    <row r="51" spans="1:13">
      <c r="A51" s="133" t="s">
        <v>647</v>
      </c>
      <c r="B51" s="133"/>
      <c r="C51" s="133"/>
      <c r="D51" s="133"/>
      <c r="E51" s="133"/>
      <c r="F51" s="133"/>
      <c r="G51" s="133"/>
      <c r="H51" s="145"/>
      <c r="I51" s="145"/>
      <c r="J51" s="145"/>
      <c r="K51" s="145"/>
      <c r="L51" s="145"/>
      <c r="M51" s="145"/>
    </row>
    <row r="52" spans="1:13">
      <c r="C52" s="145"/>
      <c r="D52" s="145"/>
      <c r="E52" s="145"/>
      <c r="F52" s="145"/>
      <c r="G52" s="145"/>
      <c r="H52" s="145"/>
      <c r="I52" s="145"/>
      <c r="J52" s="145"/>
      <c r="K52" s="145"/>
      <c r="L52" s="145"/>
      <c r="M52" s="145"/>
    </row>
    <row r="53" spans="1:13">
      <c r="C53" s="145"/>
      <c r="D53" s="145"/>
      <c r="E53" s="145"/>
      <c r="F53" s="145"/>
      <c r="G53" s="145"/>
      <c r="H53" s="145"/>
      <c r="I53" s="145"/>
      <c r="J53" s="145"/>
      <c r="K53" s="145"/>
      <c r="L53" s="145"/>
      <c r="M53" s="145"/>
    </row>
    <row r="54" spans="1:13" s="174" customFormat="1" ht="12">
      <c r="C54" s="175"/>
      <c r="D54" s="175"/>
      <c r="E54" s="175"/>
      <c r="F54" s="175"/>
      <c r="G54" s="175"/>
      <c r="H54" s="175"/>
      <c r="I54" s="175"/>
      <c r="J54" s="175"/>
      <c r="K54" s="175"/>
      <c r="L54" s="175"/>
      <c r="M54" s="175"/>
    </row>
    <row r="55" spans="1:13" s="174" customFormat="1" ht="12">
      <c r="A55" s="254" t="s">
        <v>591</v>
      </c>
      <c r="B55" s="254" t="s">
        <v>622</v>
      </c>
      <c r="C55" s="259" t="s">
        <v>649</v>
      </c>
      <c r="D55" s="254" t="s">
        <v>594</v>
      </c>
      <c r="E55" s="254" t="s">
        <v>650</v>
      </c>
      <c r="F55" s="254"/>
      <c r="G55" s="254" t="s">
        <v>651</v>
      </c>
      <c r="K55" s="175"/>
      <c r="L55" s="175"/>
      <c r="M55" s="175"/>
    </row>
    <row r="56" spans="1:13" s="174" customFormat="1" ht="12">
      <c r="A56" s="254"/>
      <c r="B56" s="254"/>
      <c r="C56" s="259"/>
      <c r="D56" s="254"/>
      <c r="E56" s="173" t="s">
        <v>652</v>
      </c>
      <c r="F56" s="173" t="s">
        <v>653</v>
      </c>
      <c r="G56" s="254"/>
      <c r="H56" s="173" t="s">
        <v>654</v>
      </c>
      <c r="K56" s="175"/>
      <c r="L56" s="175"/>
      <c r="M56" s="175"/>
    </row>
    <row r="57" spans="1:13" s="174" customFormat="1" ht="12">
      <c r="A57" s="254" t="s">
        <v>574</v>
      </c>
      <c r="B57" s="258" t="s">
        <v>655</v>
      </c>
      <c r="C57" s="195" t="s">
        <v>656</v>
      </c>
      <c r="D57" s="173">
        <v>36</v>
      </c>
      <c r="E57" s="173">
        <v>29</v>
      </c>
      <c r="F57" s="173">
        <v>174</v>
      </c>
      <c r="G57" s="173">
        <f>+F57+D57</f>
        <v>210</v>
      </c>
      <c r="H57" s="174">
        <f>+E57*4</f>
        <v>116</v>
      </c>
      <c r="I57" s="174">
        <f>+H57+D57</f>
        <v>152</v>
      </c>
      <c r="K57" s="175"/>
      <c r="L57" s="175"/>
      <c r="M57" s="175"/>
    </row>
    <row r="58" spans="1:13" s="174" customFormat="1" ht="12">
      <c r="A58" s="254"/>
      <c r="B58" s="258"/>
      <c r="C58" s="195" t="s">
        <v>657</v>
      </c>
      <c r="D58" s="173">
        <v>40</v>
      </c>
      <c r="E58" s="173">
        <v>34.200000000000003</v>
      </c>
      <c r="F58" s="173">
        <v>205</v>
      </c>
      <c r="G58" s="173">
        <f>+F58+D58</f>
        <v>245</v>
      </c>
      <c r="H58" s="196">
        <f>+E58*4</f>
        <v>136.80000000000001</v>
      </c>
      <c r="I58" s="196">
        <f>+H58+D58</f>
        <v>176.8</v>
      </c>
      <c r="J58" s="196">
        <f>AVERAGE(I57:I59)</f>
        <v>172.93333333333331</v>
      </c>
      <c r="K58" s="175"/>
      <c r="L58" s="175"/>
      <c r="M58" s="175"/>
    </row>
    <row r="59" spans="1:13" s="174" customFormat="1" ht="12">
      <c r="A59" s="254"/>
      <c r="B59" s="258"/>
      <c r="C59" s="195" t="s">
        <v>658</v>
      </c>
      <c r="D59" s="173">
        <v>42</v>
      </c>
      <c r="E59" s="173">
        <v>37</v>
      </c>
      <c r="F59" s="173">
        <v>222</v>
      </c>
      <c r="G59" s="173">
        <f>+F59+D59</f>
        <v>264</v>
      </c>
      <c r="H59" s="174">
        <f>+E59*4</f>
        <v>148</v>
      </c>
      <c r="I59" s="174">
        <f>+H59+D59</f>
        <v>190</v>
      </c>
      <c r="K59" s="175"/>
      <c r="L59" s="175"/>
      <c r="M59" s="175"/>
    </row>
    <row r="60" spans="1:13" s="174" customFormat="1" ht="12">
      <c r="A60" s="254"/>
      <c r="B60" s="195" t="s">
        <v>659</v>
      </c>
      <c r="C60" s="258" t="s">
        <v>660</v>
      </c>
      <c r="D60" s="254">
        <v>56</v>
      </c>
      <c r="E60" s="254">
        <v>30</v>
      </c>
      <c r="F60" s="254">
        <v>180</v>
      </c>
      <c r="G60" s="254">
        <f>+F60+D60</f>
        <v>236</v>
      </c>
      <c r="H60" s="174">
        <f>+E60*4</f>
        <v>120</v>
      </c>
      <c r="I60" s="174">
        <f>+H60+D60</f>
        <v>176</v>
      </c>
      <c r="K60" s="175"/>
      <c r="L60" s="175"/>
      <c r="M60" s="175"/>
    </row>
    <row r="61" spans="1:13" s="174" customFormat="1" ht="12">
      <c r="A61" s="254"/>
      <c r="B61" s="195" t="s">
        <v>661</v>
      </c>
      <c r="C61" s="258"/>
      <c r="D61" s="254"/>
      <c r="E61" s="254"/>
      <c r="F61" s="254"/>
      <c r="G61" s="254"/>
      <c r="K61" s="175"/>
      <c r="L61" s="175"/>
      <c r="M61" s="175"/>
    </row>
    <row r="62" spans="1:13" s="174" customFormat="1" ht="12">
      <c r="A62" s="254"/>
      <c r="B62" s="195" t="s">
        <v>662</v>
      </c>
      <c r="C62" s="195" t="s">
        <v>663</v>
      </c>
      <c r="D62" s="173">
        <v>72</v>
      </c>
      <c r="E62" s="173">
        <v>24</v>
      </c>
      <c r="F62" s="173">
        <v>144</v>
      </c>
      <c r="G62" s="173">
        <f>+F62+D62</f>
        <v>216</v>
      </c>
      <c r="H62" s="174">
        <f>+E62*4</f>
        <v>96</v>
      </c>
      <c r="I62" s="174">
        <f>+H62+D62</f>
        <v>168</v>
      </c>
      <c r="K62" s="175"/>
      <c r="L62" s="175"/>
      <c r="M62" s="175"/>
    </row>
    <row r="63" spans="1:13" s="174" customFormat="1" ht="12">
      <c r="A63" s="254"/>
      <c r="B63" s="195"/>
      <c r="C63" s="195" t="s">
        <v>664</v>
      </c>
      <c r="D63" s="173">
        <v>103</v>
      </c>
      <c r="E63" s="173">
        <v>17.5</v>
      </c>
      <c r="F63" s="173">
        <v>105</v>
      </c>
      <c r="G63" s="173">
        <f>+F63+D63</f>
        <v>208</v>
      </c>
      <c r="H63" s="174">
        <f>+E63*4</f>
        <v>70</v>
      </c>
      <c r="I63" s="174">
        <f>+H63+D63</f>
        <v>173</v>
      </c>
      <c r="K63" s="175"/>
      <c r="L63" s="175"/>
      <c r="M63" s="175"/>
    </row>
    <row r="64" spans="1:13" s="174" customFormat="1" ht="12">
      <c r="A64" s="254"/>
      <c r="B64" s="195" t="s">
        <v>665</v>
      </c>
      <c r="C64" s="195" t="s">
        <v>666</v>
      </c>
      <c r="D64" s="173">
        <v>80</v>
      </c>
      <c r="E64" s="173">
        <v>21</v>
      </c>
      <c r="F64" s="173">
        <v>126</v>
      </c>
      <c r="G64" s="173">
        <f>+F64+D64</f>
        <v>206</v>
      </c>
      <c r="H64" s="174">
        <f>+E64*4</f>
        <v>84</v>
      </c>
      <c r="I64" s="174">
        <f>+H64+D64</f>
        <v>164</v>
      </c>
      <c r="K64" s="175"/>
      <c r="L64" s="175"/>
      <c r="M64" s="175"/>
    </row>
    <row r="65" spans="1:13" s="174" customFormat="1" ht="12">
      <c r="C65" s="175"/>
      <c r="D65" s="175"/>
      <c r="E65" s="175"/>
      <c r="F65" s="175"/>
      <c r="G65" s="175"/>
      <c r="H65" s="175"/>
      <c r="I65" s="175"/>
      <c r="J65" s="175"/>
      <c r="K65" s="175"/>
      <c r="L65" s="175"/>
      <c r="M65" s="175"/>
    </row>
    <row r="66" spans="1:13" s="174" customFormat="1" ht="12">
      <c r="C66" s="175"/>
      <c r="D66" s="175"/>
      <c r="E66" s="175"/>
      <c r="F66" s="175"/>
      <c r="G66" s="175"/>
      <c r="H66" s="175"/>
      <c r="I66" s="175"/>
      <c r="J66" s="175"/>
      <c r="K66" s="175"/>
      <c r="L66" s="175"/>
      <c r="M66" s="175"/>
    </row>
    <row r="67" spans="1:13" s="174" customFormat="1" ht="12">
      <c r="C67" s="175"/>
      <c r="D67" s="175"/>
      <c r="E67" s="175"/>
      <c r="F67" s="175"/>
      <c r="G67" s="175"/>
      <c r="H67" s="175"/>
      <c r="I67" s="175"/>
      <c r="J67" s="175"/>
      <c r="K67" s="175"/>
      <c r="L67" s="175"/>
      <c r="M67" s="175"/>
    </row>
    <row r="68" spans="1:13" s="174" customFormat="1" ht="18.75">
      <c r="A68" s="255" t="s">
        <v>667</v>
      </c>
      <c r="B68" s="255"/>
      <c r="C68" s="255"/>
      <c r="D68" s="255"/>
      <c r="E68" s="175"/>
      <c r="F68" s="175"/>
      <c r="G68" s="175"/>
      <c r="H68" s="175"/>
      <c r="I68" s="175"/>
      <c r="J68" s="175"/>
      <c r="K68" s="175"/>
      <c r="L68" s="175"/>
      <c r="M68" s="175"/>
    </row>
    <row r="69" spans="1:13" s="174" customFormat="1" ht="18.75">
      <c r="A69" s="256" t="s">
        <v>668</v>
      </c>
      <c r="B69" s="256"/>
      <c r="C69" s="256"/>
      <c r="D69" s="256"/>
      <c r="E69" s="175"/>
      <c r="F69" s="175"/>
      <c r="G69" s="175"/>
      <c r="H69" s="175"/>
      <c r="I69" s="175"/>
      <c r="J69" s="175"/>
      <c r="K69" s="175"/>
      <c r="L69" s="175"/>
      <c r="M69" s="175"/>
    </row>
    <row r="70" spans="1:13" ht="18.75">
      <c r="A70" s="257" t="s">
        <v>678</v>
      </c>
      <c r="B70" s="257"/>
      <c r="C70" s="257"/>
      <c r="D70" s="257"/>
      <c r="E70" s="145"/>
      <c r="F70" s="145"/>
      <c r="G70" s="145"/>
      <c r="H70" s="145"/>
      <c r="I70" s="145"/>
      <c r="J70" s="145"/>
      <c r="K70" s="145"/>
      <c r="L70" s="145"/>
      <c r="M70" s="145"/>
    </row>
    <row r="71" spans="1:13">
      <c r="B71" s="145"/>
      <c r="E71" s="145"/>
      <c r="F71" s="145"/>
      <c r="G71" s="145"/>
      <c r="H71" s="145"/>
      <c r="I71" s="145"/>
      <c r="J71" s="145"/>
      <c r="K71" s="145"/>
      <c r="L71" s="145"/>
      <c r="M71" s="145"/>
    </row>
    <row r="72" spans="1:13">
      <c r="C72" s="199" t="s">
        <v>669</v>
      </c>
    </row>
    <row r="73" spans="1:13">
      <c r="B73" s="200" t="s">
        <v>670</v>
      </c>
      <c r="C73" s="201">
        <v>140</v>
      </c>
    </row>
    <row r="74" spans="1:13">
      <c r="B74" s="200" t="s">
        <v>671</v>
      </c>
      <c r="C74" s="201">
        <v>152</v>
      </c>
    </row>
    <row r="75" spans="1:13">
      <c r="B75" s="200" t="s">
        <v>672</v>
      </c>
      <c r="C75" s="201">
        <v>150</v>
      </c>
    </row>
    <row r="76" spans="1:13">
      <c r="B76" s="200" t="s">
        <v>673</v>
      </c>
      <c r="C76" s="201">
        <v>137</v>
      </c>
    </row>
    <row r="77" spans="1:13">
      <c r="B77" s="200" t="s">
        <v>674</v>
      </c>
      <c r="C77" s="201">
        <v>148</v>
      </c>
    </row>
    <row r="78" spans="1:13">
      <c r="B78" s="200" t="s">
        <v>675</v>
      </c>
      <c r="C78" s="201">
        <v>120</v>
      </c>
    </row>
    <row r="79" spans="1:13">
      <c r="B79" s="145"/>
    </row>
    <row r="80" spans="1:13">
      <c r="A80" s="198" t="s">
        <v>676</v>
      </c>
      <c r="B80" s="197"/>
      <c r="C80" s="198"/>
      <c r="D80" s="198"/>
    </row>
    <row r="81" spans="1:4">
      <c r="A81" s="198" t="s">
        <v>677</v>
      </c>
      <c r="B81" s="197"/>
      <c r="C81" s="198"/>
      <c r="D81" s="198"/>
    </row>
  </sheetData>
  <mergeCells count="27">
    <mergeCell ref="E55:F55"/>
    <mergeCell ref="G60:G61"/>
    <mergeCell ref="A68:D68"/>
    <mergeCell ref="A69:D69"/>
    <mergeCell ref="A70:D70"/>
    <mergeCell ref="A57:A64"/>
    <mergeCell ref="B57:B59"/>
    <mergeCell ref="C60:C61"/>
    <mergeCell ref="D60:D61"/>
    <mergeCell ref="E60:E61"/>
    <mergeCell ref="F60:F61"/>
    <mergeCell ref="G55:G56"/>
    <mergeCell ref="A55:A56"/>
    <mergeCell ref="B55:B56"/>
    <mergeCell ref="C55:C56"/>
    <mergeCell ref="D55:D56"/>
    <mergeCell ref="K4:M4"/>
    <mergeCell ref="A8:A10"/>
    <mergeCell ref="B8:B10"/>
    <mergeCell ref="D11:E11"/>
    <mergeCell ref="A32:G32"/>
    <mergeCell ref="A4:A5"/>
    <mergeCell ref="B4:B5"/>
    <mergeCell ref="C4:C5"/>
    <mergeCell ref="D4:F4"/>
    <mergeCell ref="G4:G5"/>
    <mergeCell ref="H4:J4"/>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14996795556505021"/>
  </sheetPr>
  <dimension ref="A1:AD70"/>
  <sheetViews>
    <sheetView showGridLines="0" zoomScale="80" zoomScaleNormal="80" workbookViewId="0">
      <selection activeCell="B54" sqref="B54:B56"/>
    </sheetView>
  </sheetViews>
  <sheetFormatPr baseColWidth="10" defaultColWidth="11.21875" defaultRowHeight="12.75"/>
  <cols>
    <col min="1" max="1" width="68.88671875" style="1" customWidth="1"/>
    <col min="2" max="108" width="9.33203125" style="1" customWidth="1"/>
    <col min="109" max="16384" width="11.21875" style="1"/>
  </cols>
  <sheetData>
    <row r="1" spans="1:30" ht="30">
      <c r="A1" s="78" t="s">
        <v>0</v>
      </c>
    </row>
    <row r="2" spans="1:30" s="76" customFormat="1" ht="29.25">
      <c r="A2" s="79" t="s">
        <v>128</v>
      </c>
    </row>
    <row r="13" spans="1:30" ht="15">
      <c r="B13" s="1">
        <v>2022</v>
      </c>
      <c r="C13" s="1" t="s">
        <v>696</v>
      </c>
      <c r="D13"/>
      <c r="E13"/>
      <c r="F13"/>
      <c r="G13"/>
      <c r="H13"/>
      <c r="I13"/>
      <c r="J13"/>
      <c r="K13"/>
      <c r="L13"/>
      <c r="M13"/>
      <c r="N13"/>
      <c r="O13"/>
      <c r="P13"/>
      <c r="Q13"/>
      <c r="R13"/>
      <c r="S13"/>
      <c r="T13"/>
      <c r="U13"/>
      <c r="V13"/>
      <c r="W13"/>
      <c r="X13"/>
      <c r="Y13"/>
      <c r="Z13"/>
      <c r="AA13"/>
      <c r="AB13"/>
      <c r="AC13"/>
      <c r="AD13"/>
    </row>
    <row r="14" spans="1:30" ht="15">
      <c r="B14" s="1" t="s">
        <v>126</v>
      </c>
      <c r="D14"/>
      <c r="E14"/>
      <c r="F14"/>
      <c r="G14"/>
      <c r="H14"/>
      <c r="I14"/>
      <c r="J14"/>
      <c r="K14"/>
      <c r="L14"/>
      <c r="M14"/>
      <c r="N14"/>
      <c r="O14"/>
      <c r="P14"/>
      <c r="Q14"/>
      <c r="R14"/>
      <c r="S14"/>
      <c r="T14"/>
      <c r="U14"/>
      <c r="V14"/>
      <c r="W14"/>
      <c r="X14"/>
      <c r="Y14"/>
      <c r="Z14"/>
      <c r="AA14"/>
      <c r="AB14"/>
      <c r="AC14"/>
      <c r="AD14"/>
    </row>
    <row r="15" spans="1:30" ht="15">
      <c r="A15" s="92" t="s">
        <v>2</v>
      </c>
      <c r="B15" s="12">
        <v>54.8</v>
      </c>
      <c r="C15" s="12">
        <v>54.8</v>
      </c>
      <c r="D15"/>
      <c r="E15"/>
      <c r="F15"/>
      <c r="G15"/>
      <c r="H15"/>
      <c r="I15"/>
      <c r="J15"/>
      <c r="K15"/>
      <c r="L15"/>
      <c r="M15"/>
      <c r="N15"/>
      <c r="O15"/>
      <c r="P15"/>
      <c r="Q15"/>
      <c r="R15"/>
      <c r="S15"/>
      <c r="T15"/>
      <c r="U15"/>
      <c r="V15"/>
      <c r="W15"/>
      <c r="X15"/>
      <c r="Y15"/>
      <c r="Z15"/>
      <c r="AA15"/>
      <c r="AB15"/>
      <c r="AC15"/>
      <c r="AD15"/>
    </row>
    <row r="16" spans="1:30" ht="15">
      <c r="A16" s="92" t="s">
        <v>3</v>
      </c>
      <c r="B16" s="12">
        <v>77.59</v>
      </c>
      <c r="C16" s="12">
        <v>77.59</v>
      </c>
      <c r="D16"/>
      <c r="E16"/>
      <c r="F16"/>
      <c r="G16"/>
      <c r="H16"/>
      <c r="I16"/>
      <c r="J16"/>
      <c r="K16"/>
      <c r="L16"/>
      <c r="M16"/>
      <c r="N16"/>
      <c r="O16"/>
      <c r="P16"/>
      <c r="Q16"/>
      <c r="R16"/>
      <c r="S16"/>
      <c r="T16"/>
      <c r="U16"/>
      <c r="V16"/>
      <c r="W16"/>
      <c r="X16"/>
      <c r="Y16"/>
      <c r="Z16"/>
      <c r="AA16"/>
      <c r="AB16"/>
      <c r="AC16"/>
      <c r="AD16"/>
    </row>
    <row r="17" spans="1:30" ht="15">
      <c r="A17" s="92" t="s">
        <v>4</v>
      </c>
      <c r="B17" s="12">
        <v>0</v>
      </c>
      <c r="C17" s="12">
        <v>0</v>
      </c>
      <c r="D17"/>
      <c r="E17"/>
      <c r="F17"/>
      <c r="G17"/>
      <c r="H17"/>
      <c r="I17"/>
      <c r="J17"/>
      <c r="K17"/>
      <c r="L17"/>
      <c r="M17"/>
      <c r="N17"/>
      <c r="O17"/>
      <c r="P17"/>
      <c r="Q17"/>
      <c r="R17"/>
      <c r="S17"/>
      <c r="T17"/>
      <c r="U17"/>
      <c r="V17"/>
      <c r="W17"/>
      <c r="X17"/>
      <c r="Y17"/>
      <c r="Z17"/>
      <c r="AA17"/>
      <c r="AB17"/>
      <c r="AC17"/>
      <c r="AD17"/>
    </row>
    <row r="18" spans="1:30" s="77" customFormat="1" ht="15.75">
      <c r="A18" s="92" t="s">
        <v>5</v>
      </c>
      <c r="B18" s="12">
        <v>52.57</v>
      </c>
      <c r="C18" s="12">
        <v>52.57</v>
      </c>
      <c r="D18" s="80"/>
      <c r="E18" s="80"/>
      <c r="F18" s="80"/>
      <c r="G18" s="80"/>
      <c r="H18" s="80"/>
      <c r="I18" s="80"/>
      <c r="J18" s="80"/>
      <c r="K18" s="80"/>
      <c r="L18" s="80"/>
      <c r="M18" s="80"/>
      <c r="N18" s="80"/>
      <c r="O18" s="80"/>
      <c r="P18" s="80"/>
      <c r="Q18" s="80"/>
      <c r="R18" s="80"/>
      <c r="S18" s="80"/>
      <c r="T18" s="80"/>
      <c r="U18" s="80"/>
      <c r="V18" s="80"/>
      <c r="W18" s="80"/>
      <c r="X18" s="80"/>
      <c r="Y18" s="80"/>
      <c r="Z18" s="80"/>
      <c r="AA18" s="80"/>
      <c r="AB18" s="80"/>
      <c r="AC18" s="80"/>
      <c r="AD18" s="80"/>
    </row>
    <row r="19" spans="1:30" s="77" customFormat="1" ht="15.75">
      <c r="A19" s="94" t="s">
        <v>6</v>
      </c>
      <c r="B19" s="217">
        <v>184.95999999999998</v>
      </c>
      <c r="C19" s="217">
        <v>184.95999999999998</v>
      </c>
      <c r="D19" s="80"/>
      <c r="E19" s="80"/>
      <c r="F19" s="80"/>
      <c r="G19" s="80"/>
      <c r="H19" s="80"/>
      <c r="I19" s="80"/>
      <c r="J19" s="80"/>
      <c r="K19" s="80"/>
      <c r="L19" s="80"/>
      <c r="M19" s="80"/>
      <c r="N19" s="80"/>
      <c r="O19" s="80"/>
      <c r="P19" s="80"/>
      <c r="Q19" s="80"/>
      <c r="R19" s="80"/>
      <c r="S19" s="80"/>
      <c r="T19" s="80"/>
      <c r="U19" s="80"/>
      <c r="V19" s="80"/>
      <c r="W19" s="80"/>
      <c r="X19" s="80"/>
      <c r="Y19" s="80"/>
      <c r="Z19" s="80"/>
      <c r="AA19" s="80"/>
      <c r="AB19" s="80"/>
      <c r="AC19" s="80"/>
      <c r="AD19" s="80"/>
    </row>
    <row r="20" spans="1:30" s="77" customFormat="1" ht="15.75">
      <c r="A20" s="94" t="s">
        <v>7</v>
      </c>
      <c r="B20" s="93">
        <v>187.60390000000001</v>
      </c>
      <c r="C20" s="93">
        <v>187.60390000000001</v>
      </c>
      <c r="D20" s="80"/>
      <c r="E20" s="80"/>
      <c r="F20" s="80"/>
      <c r="G20" s="80"/>
      <c r="H20" s="80"/>
      <c r="I20" s="80"/>
      <c r="J20" s="80"/>
      <c r="K20" s="80"/>
      <c r="L20" s="80"/>
      <c r="M20" s="80"/>
      <c r="N20" s="80"/>
      <c r="O20" s="80"/>
      <c r="P20" s="80"/>
      <c r="Q20" s="80"/>
      <c r="R20" s="80"/>
      <c r="S20" s="80"/>
      <c r="T20" s="80"/>
      <c r="U20" s="80"/>
      <c r="V20" s="80"/>
      <c r="W20" s="80"/>
      <c r="X20" s="80"/>
      <c r="Y20" s="80"/>
      <c r="Z20" s="80"/>
      <c r="AA20" s="80"/>
      <c r="AB20" s="80"/>
      <c r="AC20" s="80"/>
      <c r="AD20" s="80"/>
    </row>
    <row r="21" spans="1:30" ht="15">
      <c r="A21" s="94" t="s">
        <v>8</v>
      </c>
      <c r="B21" s="217">
        <v>184.95999999999998</v>
      </c>
      <c r="C21" s="217">
        <v>184.95999999999998</v>
      </c>
      <c r="D21"/>
      <c r="E21"/>
      <c r="F21"/>
      <c r="G21"/>
      <c r="H21"/>
      <c r="I21"/>
      <c r="J21"/>
      <c r="K21"/>
      <c r="L21"/>
      <c r="M21"/>
      <c r="N21"/>
      <c r="O21"/>
      <c r="P21"/>
      <c r="Q21"/>
      <c r="R21"/>
      <c r="S21"/>
      <c r="T21"/>
      <c r="U21"/>
      <c r="V21"/>
      <c r="W21"/>
      <c r="X21"/>
      <c r="Y21"/>
      <c r="Z21"/>
      <c r="AA21"/>
      <c r="AB21"/>
      <c r="AC21"/>
      <c r="AD21"/>
    </row>
    <row r="22" spans="1:30" ht="15">
      <c r="A22" s="92" t="s">
        <v>9</v>
      </c>
      <c r="B22" s="12">
        <v>209.97</v>
      </c>
      <c r="C22" s="12">
        <v>209.97</v>
      </c>
      <c r="D22"/>
      <c r="E22"/>
      <c r="F22"/>
      <c r="G22"/>
      <c r="H22"/>
      <c r="I22"/>
      <c r="J22"/>
      <c r="K22"/>
      <c r="L22"/>
      <c r="M22"/>
      <c r="N22"/>
      <c r="O22"/>
      <c r="P22"/>
      <c r="Q22"/>
      <c r="R22"/>
      <c r="S22"/>
      <c r="T22"/>
      <c r="U22"/>
      <c r="V22"/>
      <c r="W22"/>
      <c r="X22"/>
      <c r="Y22"/>
      <c r="Z22"/>
      <c r="AA22"/>
      <c r="AB22"/>
      <c r="AC22"/>
      <c r="AD22"/>
    </row>
    <row r="23" spans="1:30" ht="15">
      <c r="A23" s="92" t="s">
        <v>10</v>
      </c>
      <c r="B23" s="12">
        <v>12.2</v>
      </c>
      <c r="C23" s="12">
        <v>12.2</v>
      </c>
      <c r="D23"/>
      <c r="E23"/>
      <c r="F23"/>
      <c r="G23"/>
      <c r="H23"/>
      <c r="I23"/>
      <c r="J23"/>
      <c r="K23"/>
      <c r="L23"/>
      <c r="M23"/>
      <c r="N23"/>
      <c r="O23"/>
      <c r="P23"/>
      <c r="Q23"/>
      <c r="R23"/>
      <c r="S23"/>
      <c r="T23"/>
      <c r="U23"/>
      <c r="V23"/>
      <c r="W23"/>
      <c r="X23"/>
      <c r="Y23"/>
      <c r="Z23"/>
      <c r="AA23"/>
      <c r="AB23"/>
      <c r="AC23"/>
      <c r="AD23"/>
    </row>
    <row r="24" spans="1:30" s="77" customFormat="1" ht="15.75">
      <c r="A24" s="92" t="s">
        <v>11</v>
      </c>
      <c r="B24" s="12">
        <v>116.54</v>
      </c>
      <c r="C24" s="12">
        <v>116.54</v>
      </c>
      <c r="D24"/>
      <c r="E24"/>
      <c r="F24"/>
      <c r="G24"/>
      <c r="H24"/>
      <c r="I24"/>
      <c r="J24"/>
      <c r="K24"/>
      <c r="L24"/>
      <c r="M24"/>
      <c r="N24"/>
      <c r="O24"/>
      <c r="P24"/>
      <c r="Q24"/>
      <c r="R24"/>
      <c r="S24"/>
      <c r="T24"/>
      <c r="U24"/>
      <c r="V24"/>
      <c r="W24"/>
      <c r="X24"/>
      <c r="Y24"/>
      <c r="Z24"/>
      <c r="AA24"/>
      <c r="AB24"/>
      <c r="AC24"/>
      <c r="AD24" s="80"/>
    </row>
    <row r="25" spans="1:30" ht="15">
      <c r="A25" s="92" t="s">
        <v>12</v>
      </c>
      <c r="B25" s="12">
        <v>8</v>
      </c>
      <c r="C25" s="12">
        <v>8</v>
      </c>
      <c r="D25"/>
      <c r="E25"/>
      <c r="F25"/>
      <c r="G25"/>
      <c r="H25"/>
      <c r="I25"/>
      <c r="J25"/>
      <c r="K25"/>
      <c r="L25"/>
      <c r="M25"/>
      <c r="N25"/>
      <c r="O25"/>
      <c r="P25"/>
      <c r="Q25"/>
      <c r="R25"/>
      <c r="S25"/>
      <c r="T25"/>
      <c r="U25"/>
      <c r="V25"/>
      <c r="W25"/>
      <c r="X25"/>
      <c r="Y25"/>
      <c r="Z25"/>
      <c r="AA25"/>
      <c r="AB25"/>
      <c r="AC25"/>
      <c r="AD25"/>
    </row>
    <row r="26" spans="1:30" s="77" customFormat="1" ht="15.75">
      <c r="A26" s="94" t="s">
        <v>13</v>
      </c>
      <c r="B26" s="93">
        <v>326.51</v>
      </c>
      <c r="C26" s="93">
        <v>326.51</v>
      </c>
      <c r="D26" s="80"/>
      <c r="E26" s="80"/>
      <c r="F26" s="80"/>
      <c r="G26" s="80"/>
      <c r="H26" s="80"/>
      <c r="I26" s="80"/>
      <c r="J26" s="80"/>
      <c r="K26" s="80"/>
      <c r="L26" s="80"/>
      <c r="M26" s="80"/>
      <c r="N26" s="80"/>
      <c r="O26" s="80"/>
      <c r="P26" s="80"/>
      <c r="Q26" s="80"/>
      <c r="R26" s="80"/>
      <c r="S26" s="80"/>
      <c r="T26" s="80"/>
      <c r="U26" s="80"/>
      <c r="V26" s="80"/>
      <c r="W26" s="80"/>
      <c r="X26" s="80"/>
      <c r="Y26" s="80"/>
      <c r="Z26" s="80"/>
      <c r="AA26" s="80"/>
      <c r="AB26" s="80"/>
      <c r="AC26" s="80"/>
      <c r="AD26" s="80"/>
    </row>
    <row r="27" spans="1:30" ht="15">
      <c r="A27" s="94" t="s">
        <v>14</v>
      </c>
      <c r="B27" s="96">
        <v>326.51</v>
      </c>
      <c r="C27" s="96">
        <v>326.51</v>
      </c>
      <c r="D27"/>
      <c r="E27"/>
      <c r="F27"/>
      <c r="G27"/>
      <c r="H27"/>
      <c r="I27"/>
      <c r="J27"/>
      <c r="K27"/>
      <c r="L27"/>
      <c r="M27"/>
      <c r="N27"/>
      <c r="O27"/>
      <c r="P27"/>
      <c r="Q27"/>
      <c r="R27"/>
      <c r="S27"/>
      <c r="T27"/>
      <c r="U27"/>
      <c r="V27"/>
      <c r="W27"/>
      <c r="X27"/>
      <c r="Y27"/>
      <c r="Z27"/>
      <c r="AA27"/>
      <c r="AB27"/>
      <c r="AC27"/>
      <c r="AD27"/>
    </row>
    <row r="28" spans="1:30" s="77" customFormat="1" ht="15.75">
      <c r="A28" s="92" t="s">
        <v>15</v>
      </c>
      <c r="B28" s="16">
        <v>53</v>
      </c>
      <c r="C28" s="16">
        <v>53</v>
      </c>
      <c r="D28"/>
      <c r="E28"/>
      <c r="F28"/>
      <c r="G28"/>
      <c r="H28"/>
      <c r="I28"/>
      <c r="J28"/>
      <c r="K28"/>
      <c r="L28"/>
      <c r="M28"/>
      <c r="N28"/>
      <c r="O28"/>
      <c r="P28"/>
      <c r="Q28"/>
      <c r="R28"/>
      <c r="S28"/>
      <c r="T28"/>
      <c r="U28"/>
      <c r="V28"/>
      <c r="W28"/>
      <c r="X28"/>
      <c r="Y28"/>
      <c r="Z28"/>
      <c r="AA28"/>
      <c r="AB28"/>
      <c r="AC28"/>
      <c r="AD28" s="80"/>
    </row>
    <row r="29" spans="1:30" ht="15">
      <c r="A29" s="92" t="s">
        <v>16</v>
      </c>
      <c r="B29" s="16">
        <v>0</v>
      </c>
      <c r="C29" s="16">
        <v>0</v>
      </c>
      <c r="D29"/>
      <c r="E29"/>
      <c r="F29"/>
      <c r="G29"/>
      <c r="H29"/>
      <c r="I29"/>
      <c r="J29"/>
      <c r="K29"/>
      <c r="L29"/>
      <c r="M29"/>
      <c r="N29"/>
      <c r="O29"/>
      <c r="P29"/>
      <c r="Q29"/>
      <c r="R29"/>
      <c r="S29"/>
      <c r="T29"/>
      <c r="U29"/>
      <c r="V29"/>
      <c r="W29"/>
      <c r="X29"/>
      <c r="Y29"/>
      <c r="Z29"/>
      <c r="AA29"/>
      <c r="AB29"/>
      <c r="AC29"/>
      <c r="AD29"/>
    </row>
    <row r="30" spans="1:30" ht="15">
      <c r="A30" s="92" t="s">
        <v>17</v>
      </c>
      <c r="B30" s="16">
        <v>3</v>
      </c>
      <c r="C30" s="16">
        <v>3</v>
      </c>
      <c r="D30"/>
      <c r="E30"/>
      <c r="F30"/>
      <c r="G30"/>
      <c r="H30"/>
      <c r="I30"/>
      <c r="J30"/>
      <c r="K30"/>
      <c r="L30"/>
      <c r="M30"/>
      <c r="N30"/>
      <c r="O30"/>
      <c r="P30"/>
      <c r="Q30"/>
      <c r="R30"/>
      <c r="S30"/>
      <c r="T30"/>
      <c r="U30"/>
      <c r="V30"/>
      <c r="W30"/>
      <c r="X30"/>
      <c r="Y30"/>
      <c r="Z30"/>
      <c r="AA30"/>
      <c r="AB30"/>
      <c r="AC30"/>
      <c r="AD30"/>
    </row>
    <row r="31" spans="1:30" ht="15">
      <c r="A31" s="94" t="s">
        <v>18</v>
      </c>
      <c r="B31" s="95">
        <v>56</v>
      </c>
      <c r="C31" s="95">
        <v>56</v>
      </c>
      <c r="D31"/>
      <c r="E31"/>
      <c r="F31"/>
      <c r="G31"/>
      <c r="H31"/>
      <c r="I31"/>
      <c r="J31"/>
      <c r="K31"/>
      <c r="L31"/>
      <c r="M31"/>
      <c r="N31"/>
      <c r="O31"/>
      <c r="P31"/>
      <c r="Q31"/>
      <c r="R31"/>
      <c r="S31"/>
      <c r="T31"/>
      <c r="U31"/>
      <c r="V31"/>
      <c r="W31"/>
      <c r="X31"/>
      <c r="Y31"/>
      <c r="Z31"/>
      <c r="AA31"/>
      <c r="AB31"/>
      <c r="AC31"/>
      <c r="AD31"/>
    </row>
    <row r="32" spans="1:30" ht="15">
      <c r="A32" s="92" t="s">
        <v>19</v>
      </c>
      <c r="B32" s="16">
        <v>35</v>
      </c>
      <c r="C32" s="16">
        <v>35</v>
      </c>
      <c r="D32"/>
      <c r="E32"/>
      <c r="F32"/>
      <c r="G32"/>
      <c r="H32"/>
      <c r="I32"/>
      <c r="J32"/>
      <c r="K32"/>
      <c r="L32"/>
      <c r="M32"/>
      <c r="N32"/>
      <c r="O32"/>
      <c r="P32"/>
      <c r="Q32"/>
      <c r="R32"/>
      <c r="S32"/>
      <c r="T32"/>
      <c r="U32"/>
      <c r="V32"/>
      <c r="W32"/>
      <c r="X32"/>
      <c r="Y32"/>
      <c r="Z32"/>
      <c r="AA32"/>
      <c r="AB32"/>
      <c r="AC32"/>
      <c r="AD32"/>
    </row>
    <row r="33" spans="1:30" ht="15">
      <c r="A33" s="92" t="s">
        <v>20</v>
      </c>
      <c r="B33" s="16">
        <v>48</v>
      </c>
      <c r="C33" s="16">
        <v>48</v>
      </c>
      <c r="D33"/>
      <c r="E33"/>
      <c r="F33"/>
      <c r="G33"/>
      <c r="H33"/>
      <c r="I33"/>
      <c r="J33"/>
      <c r="K33"/>
      <c r="L33"/>
      <c r="M33"/>
      <c r="N33"/>
      <c r="O33"/>
      <c r="P33"/>
      <c r="Q33"/>
      <c r="R33"/>
      <c r="S33"/>
      <c r="T33"/>
      <c r="U33"/>
      <c r="V33"/>
      <c r="W33"/>
      <c r="X33"/>
      <c r="Y33"/>
      <c r="Z33"/>
      <c r="AA33"/>
      <c r="AB33"/>
      <c r="AC33"/>
      <c r="AD33"/>
    </row>
    <row r="34" spans="1:30" s="77" customFormat="1" ht="15.75">
      <c r="A34" s="92" t="s">
        <v>21</v>
      </c>
      <c r="B34" s="16">
        <v>0</v>
      </c>
      <c r="C34" s="16">
        <v>0</v>
      </c>
      <c r="D34"/>
      <c r="E34"/>
      <c r="F34"/>
      <c r="G34"/>
      <c r="H34"/>
      <c r="I34"/>
      <c r="J34"/>
      <c r="K34"/>
      <c r="L34"/>
      <c r="M34"/>
      <c r="N34"/>
      <c r="O34"/>
      <c r="P34"/>
      <c r="Q34"/>
      <c r="R34"/>
      <c r="S34"/>
      <c r="T34"/>
      <c r="U34"/>
      <c r="V34"/>
      <c r="W34"/>
      <c r="X34"/>
      <c r="Y34"/>
      <c r="Z34"/>
      <c r="AA34"/>
      <c r="AB34"/>
      <c r="AC34"/>
      <c r="AD34" s="80"/>
    </row>
    <row r="35" spans="1:30" ht="15">
      <c r="A35" s="92" t="s">
        <v>22</v>
      </c>
      <c r="B35" s="16">
        <v>13</v>
      </c>
      <c r="C35" s="16">
        <v>13</v>
      </c>
      <c r="D35"/>
      <c r="E35"/>
      <c r="F35"/>
      <c r="G35"/>
      <c r="H35"/>
      <c r="I35"/>
      <c r="J35"/>
      <c r="K35"/>
      <c r="L35"/>
      <c r="M35"/>
      <c r="N35"/>
      <c r="O35"/>
      <c r="P35"/>
      <c r="Q35"/>
      <c r="R35"/>
      <c r="S35"/>
      <c r="T35"/>
      <c r="U35"/>
      <c r="V35"/>
      <c r="W35"/>
      <c r="X35"/>
      <c r="Y35"/>
      <c r="Z35"/>
      <c r="AA35"/>
      <c r="AB35"/>
      <c r="AC35"/>
      <c r="AD35"/>
    </row>
    <row r="36" spans="1:30" ht="15">
      <c r="A36" s="92" t="s">
        <v>23</v>
      </c>
      <c r="B36" s="16">
        <v>3</v>
      </c>
      <c r="C36" s="16">
        <v>3</v>
      </c>
      <c r="D36"/>
      <c r="E36"/>
      <c r="F36"/>
      <c r="G36"/>
      <c r="H36"/>
      <c r="I36"/>
      <c r="J36"/>
      <c r="K36"/>
      <c r="L36"/>
      <c r="M36"/>
      <c r="N36"/>
      <c r="O36"/>
      <c r="P36"/>
      <c r="Q36"/>
      <c r="R36"/>
      <c r="S36"/>
      <c r="T36"/>
      <c r="U36"/>
      <c r="V36"/>
      <c r="W36"/>
      <c r="X36"/>
      <c r="Y36"/>
      <c r="Z36"/>
      <c r="AA36"/>
      <c r="AB36"/>
      <c r="AC36"/>
      <c r="AD36"/>
    </row>
    <row r="37" spans="1:30" ht="15">
      <c r="A37" s="94" t="s">
        <v>24</v>
      </c>
      <c r="B37" s="95">
        <v>99</v>
      </c>
      <c r="C37" s="95">
        <v>99</v>
      </c>
      <c r="D37"/>
      <c r="E37"/>
      <c r="F37"/>
      <c r="G37"/>
      <c r="H37"/>
      <c r="I37"/>
      <c r="J37"/>
      <c r="K37"/>
      <c r="L37"/>
      <c r="M37"/>
      <c r="N37"/>
      <c r="O37"/>
      <c r="P37"/>
      <c r="Q37"/>
      <c r="R37"/>
      <c r="S37"/>
      <c r="T37"/>
      <c r="U37"/>
      <c r="V37"/>
      <c r="W37"/>
      <c r="X37"/>
      <c r="Y37"/>
      <c r="Z37"/>
      <c r="AA37"/>
      <c r="AB37"/>
      <c r="AC37"/>
      <c r="AD37"/>
    </row>
    <row r="38" spans="1:30" s="77" customFormat="1" ht="15.75">
      <c r="A38" s="92" t="s">
        <v>25</v>
      </c>
      <c r="B38" s="16">
        <v>96</v>
      </c>
      <c r="C38" s="16">
        <v>96</v>
      </c>
      <c r="D38"/>
      <c r="E38"/>
      <c r="F38"/>
      <c r="G38"/>
      <c r="H38"/>
      <c r="I38"/>
      <c r="J38"/>
      <c r="K38"/>
      <c r="L38"/>
      <c r="M38"/>
      <c r="N38"/>
      <c r="O38"/>
      <c r="P38"/>
      <c r="Q38"/>
      <c r="R38"/>
      <c r="S38"/>
      <c r="T38"/>
      <c r="U38"/>
      <c r="V38"/>
      <c r="W38"/>
      <c r="X38"/>
      <c r="Y38"/>
      <c r="Z38"/>
      <c r="AA38"/>
      <c r="AB38"/>
      <c r="AC38"/>
      <c r="AD38" s="80"/>
    </row>
    <row r="39" spans="1:30" ht="15">
      <c r="A39" s="92" t="s">
        <v>26</v>
      </c>
      <c r="B39" s="16">
        <v>22</v>
      </c>
      <c r="C39" s="16">
        <v>22</v>
      </c>
      <c r="D39"/>
      <c r="E39"/>
      <c r="F39"/>
      <c r="G39"/>
      <c r="H39"/>
      <c r="I39"/>
      <c r="J39"/>
      <c r="K39"/>
      <c r="L39"/>
      <c r="M39"/>
      <c r="N39"/>
      <c r="O39"/>
      <c r="P39"/>
      <c r="Q39"/>
      <c r="R39"/>
      <c r="S39"/>
      <c r="T39"/>
      <c r="U39"/>
      <c r="V39"/>
      <c r="W39"/>
      <c r="X39"/>
      <c r="Y39"/>
      <c r="Z39"/>
      <c r="AA39"/>
      <c r="AB39"/>
      <c r="AC39"/>
      <c r="AD39"/>
    </row>
    <row r="40" spans="1:30" s="77" customFormat="1" ht="15.75">
      <c r="A40" s="92" t="s">
        <v>27</v>
      </c>
      <c r="B40" s="16">
        <v>99</v>
      </c>
      <c r="C40" s="16">
        <v>99</v>
      </c>
      <c r="D40" s="80"/>
      <c r="E40" s="80"/>
      <c r="F40" s="80"/>
      <c r="G40" s="80"/>
      <c r="H40" s="80"/>
      <c r="I40" s="80"/>
      <c r="J40" s="80"/>
      <c r="K40" s="80"/>
      <c r="L40" s="80"/>
      <c r="M40" s="80"/>
      <c r="N40" s="80"/>
      <c r="O40" s="80"/>
      <c r="P40" s="80"/>
      <c r="Q40" s="80"/>
      <c r="R40" s="80"/>
      <c r="S40" s="80"/>
      <c r="T40" s="80"/>
      <c r="U40" s="80"/>
      <c r="V40" s="80"/>
      <c r="W40" s="80"/>
      <c r="X40" s="80"/>
      <c r="Y40" s="80"/>
      <c r="Z40" s="80"/>
      <c r="AA40" s="80"/>
      <c r="AB40" s="80"/>
      <c r="AC40" s="80"/>
      <c r="AD40" s="80"/>
    </row>
    <row r="41" spans="1:30" ht="15">
      <c r="A41" s="94" t="s">
        <v>28</v>
      </c>
      <c r="B41" s="95">
        <v>217</v>
      </c>
      <c r="C41" s="95">
        <v>217</v>
      </c>
      <c r="D41"/>
      <c r="E41"/>
      <c r="F41"/>
      <c r="G41"/>
      <c r="H41"/>
      <c r="I41"/>
      <c r="J41"/>
      <c r="K41"/>
      <c r="L41"/>
      <c r="M41"/>
      <c r="N41"/>
      <c r="O41"/>
      <c r="P41"/>
      <c r="Q41"/>
      <c r="R41"/>
      <c r="S41"/>
      <c r="T41"/>
      <c r="U41"/>
      <c r="V41"/>
      <c r="W41"/>
      <c r="X41"/>
      <c r="Y41"/>
      <c r="Z41"/>
      <c r="AA41"/>
      <c r="AB41"/>
      <c r="AC41"/>
      <c r="AD41"/>
    </row>
    <row r="42" spans="1:30" s="77" customFormat="1" ht="15.75">
      <c r="A42" s="92" t="s">
        <v>29</v>
      </c>
      <c r="B42" s="16">
        <v>9</v>
      </c>
      <c r="C42" s="16">
        <v>9</v>
      </c>
      <c r="D42"/>
      <c r="E42"/>
      <c r="F42"/>
      <c r="G42"/>
      <c r="H42"/>
      <c r="I42"/>
      <c r="J42"/>
      <c r="K42"/>
      <c r="L42"/>
      <c r="M42"/>
      <c r="N42"/>
      <c r="O42"/>
      <c r="P42"/>
      <c r="Q42"/>
      <c r="R42"/>
      <c r="S42"/>
      <c r="T42"/>
      <c r="U42"/>
      <c r="V42"/>
      <c r="W42"/>
      <c r="X42"/>
      <c r="Y42"/>
      <c r="Z42"/>
      <c r="AA42"/>
      <c r="AB42"/>
      <c r="AC42"/>
      <c r="AD42" s="80"/>
    </row>
    <row r="43" spans="1:30" ht="15">
      <c r="A43" s="92" t="s">
        <v>30</v>
      </c>
      <c r="B43" s="16">
        <v>24</v>
      </c>
      <c r="C43" s="16">
        <v>24</v>
      </c>
      <c r="D43"/>
      <c r="E43"/>
      <c r="F43"/>
      <c r="G43"/>
      <c r="H43"/>
      <c r="I43"/>
      <c r="J43"/>
      <c r="K43"/>
      <c r="L43"/>
      <c r="M43"/>
      <c r="N43"/>
      <c r="O43"/>
      <c r="P43"/>
      <c r="Q43"/>
      <c r="R43"/>
      <c r="S43"/>
      <c r="T43"/>
      <c r="U43"/>
      <c r="V43"/>
      <c r="W43"/>
      <c r="X43"/>
      <c r="Y43"/>
      <c r="Z43"/>
      <c r="AA43"/>
      <c r="AB43"/>
      <c r="AC43"/>
      <c r="AD43"/>
    </row>
    <row r="44" spans="1:30" s="77" customFormat="1" ht="15.75">
      <c r="A44" s="92" t="s">
        <v>31</v>
      </c>
      <c r="B44" s="16">
        <v>58</v>
      </c>
      <c r="C44" s="16">
        <v>58</v>
      </c>
      <c r="D44" s="80"/>
      <c r="E44" s="80"/>
      <c r="F44" s="80"/>
      <c r="G44" s="80"/>
      <c r="H44" s="80"/>
      <c r="I44" s="80"/>
      <c r="J44" s="80"/>
      <c r="K44" s="80"/>
      <c r="L44" s="80"/>
      <c r="M44" s="80"/>
      <c r="N44" s="80"/>
      <c r="O44" s="80"/>
      <c r="P44" s="80"/>
      <c r="Q44" s="80"/>
      <c r="R44" s="80"/>
      <c r="S44" s="80"/>
      <c r="T44" s="80"/>
      <c r="U44" s="80"/>
      <c r="V44" s="80"/>
      <c r="W44" s="80"/>
      <c r="X44" s="80"/>
      <c r="Y44" s="80"/>
      <c r="Z44" s="80"/>
      <c r="AA44" s="80"/>
      <c r="AB44" s="80"/>
      <c r="AC44" s="80"/>
      <c r="AD44" s="80"/>
    </row>
    <row r="45" spans="1:30" ht="15">
      <c r="A45" s="94" t="s">
        <v>32</v>
      </c>
      <c r="B45" s="95">
        <v>91</v>
      </c>
      <c r="C45" s="95">
        <v>91</v>
      </c>
      <c r="D45"/>
      <c r="E45"/>
      <c r="F45"/>
      <c r="G45"/>
      <c r="H45"/>
      <c r="I45"/>
      <c r="J45"/>
      <c r="K45"/>
      <c r="L45"/>
      <c r="M45"/>
      <c r="N45"/>
      <c r="O45"/>
      <c r="P45"/>
      <c r="Q45"/>
      <c r="R45"/>
      <c r="S45"/>
      <c r="T45"/>
      <c r="U45"/>
      <c r="V45"/>
      <c r="W45"/>
      <c r="X45"/>
      <c r="Y45"/>
      <c r="Z45"/>
      <c r="AA45"/>
      <c r="AB45"/>
      <c r="AC45"/>
      <c r="AD45"/>
    </row>
    <row r="46" spans="1:30" s="77" customFormat="1" ht="15.75">
      <c r="A46" s="92" t="s">
        <v>33</v>
      </c>
      <c r="B46" s="12">
        <v>44.19</v>
      </c>
      <c r="C46" s="12">
        <v>44.19</v>
      </c>
      <c r="D46"/>
      <c r="E46"/>
      <c r="F46"/>
      <c r="G46"/>
      <c r="H46"/>
      <c r="I46"/>
      <c r="J46"/>
      <c r="K46"/>
      <c r="L46"/>
      <c r="M46"/>
      <c r="N46"/>
      <c r="O46"/>
      <c r="P46"/>
      <c r="Q46"/>
      <c r="R46"/>
      <c r="S46"/>
      <c r="T46"/>
      <c r="U46"/>
      <c r="V46"/>
      <c r="W46"/>
      <c r="X46"/>
      <c r="Y46"/>
      <c r="Z46"/>
      <c r="AA46"/>
      <c r="AB46"/>
      <c r="AC46"/>
      <c r="AD46" s="80"/>
    </row>
    <row r="47" spans="1:30" ht="15">
      <c r="A47" s="92" t="s">
        <v>34</v>
      </c>
      <c r="B47" s="12">
        <v>117.336</v>
      </c>
      <c r="C47" s="12">
        <v>117.336</v>
      </c>
      <c r="D47"/>
      <c r="E47"/>
      <c r="F47"/>
      <c r="G47"/>
      <c r="H47"/>
      <c r="I47"/>
      <c r="J47"/>
      <c r="K47"/>
      <c r="L47"/>
      <c r="M47"/>
      <c r="N47"/>
      <c r="O47"/>
      <c r="P47"/>
      <c r="Q47"/>
      <c r="R47"/>
      <c r="S47"/>
      <c r="T47"/>
      <c r="U47"/>
      <c r="V47"/>
      <c r="W47"/>
      <c r="X47"/>
      <c r="Y47"/>
      <c r="Z47"/>
      <c r="AA47"/>
      <c r="AB47"/>
      <c r="AC47"/>
      <c r="AD47"/>
    </row>
    <row r="48" spans="1:30" ht="15">
      <c r="A48" s="92" t="s">
        <v>35</v>
      </c>
      <c r="B48" s="12">
        <v>33.146000000000001</v>
      </c>
      <c r="C48" s="12">
        <v>33.146000000000001</v>
      </c>
      <c r="D48"/>
      <c r="E48"/>
      <c r="F48"/>
      <c r="G48"/>
      <c r="H48"/>
      <c r="I48"/>
      <c r="J48"/>
      <c r="K48"/>
      <c r="L48"/>
      <c r="M48"/>
      <c r="N48"/>
      <c r="O48"/>
      <c r="P48"/>
      <c r="Q48"/>
      <c r="R48"/>
      <c r="S48"/>
      <c r="T48"/>
      <c r="U48"/>
      <c r="V48"/>
      <c r="W48"/>
      <c r="X48"/>
      <c r="Y48"/>
      <c r="Z48"/>
      <c r="AA48"/>
      <c r="AB48"/>
      <c r="AC48"/>
      <c r="AD48"/>
    </row>
    <row r="49" spans="1:30" ht="15">
      <c r="A49" s="94" t="s">
        <v>36</v>
      </c>
      <c r="B49" s="93">
        <v>194.67200000000003</v>
      </c>
      <c r="C49" s="93">
        <v>194.67200000000003</v>
      </c>
      <c r="D49"/>
      <c r="E49"/>
      <c r="F49"/>
      <c r="G49"/>
      <c r="H49"/>
      <c r="I49"/>
      <c r="J49"/>
      <c r="K49"/>
      <c r="L49"/>
      <c r="M49"/>
      <c r="N49"/>
      <c r="O49"/>
      <c r="P49"/>
      <c r="Q49"/>
      <c r="R49"/>
      <c r="S49"/>
      <c r="T49"/>
      <c r="U49"/>
      <c r="V49"/>
      <c r="W49"/>
      <c r="X49"/>
      <c r="Y49"/>
      <c r="Z49"/>
      <c r="AA49"/>
      <c r="AB49"/>
      <c r="AC49"/>
      <c r="AD49"/>
    </row>
    <row r="50" spans="1:30" ht="15">
      <c r="A50" s="92" t="s">
        <v>37</v>
      </c>
      <c r="B50" s="16">
        <v>0</v>
      </c>
      <c r="C50" s="16">
        <v>0</v>
      </c>
      <c r="D50"/>
      <c r="E50"/>
      <c r="F50"/>
      <c r="G50"/>
      <c r="H50"/>
      <c r="I50"/>
      <c r="J50"/>
      <c r="K50"/>
      <c r="L50"/>
      <c r="M50"/>
      <c r="N50"/>
      <c r="O50"/>
      <c r="P50"/>
      <c r="Q50"/>
      <c r="R50"/>
      <c r="S50"/>
      <c r="T50"/>
      <c r="U50"/>
      <c r="V50"/>
      <c r="W50"/>
      <c r="X50"/>
      <c r="Y50"/>
      <c r="Z50"/>
      <c r="AA50"/>
      <c r="AB50"/>
      <c r="AC50"/>
      <c r="AD50"/>
    </row>
    <row r="51" spans="1:30" s="77" customFormat="1" ht="15.75">
      <c r="A51" s="92" t="s">
        <v>38</v>
      </c>
      <c r="B51" s="16">
        <v>16</v>
      </c>
      <c r="C51" s="16">
        <v>16</v>
      </c>
      <c r="D51"/>
      <c r="E51"/>
      <c r="F51"/>
      <c r="G51"/>
      <c r="H51"/>
      <c r="I51"/>
      <c r="J51"/>
      <c r="K51"/>
      <c r="L51"/>
      <c r="M51"/>
      <c r="N51"/>
      <c r="O51"/>
      <c r="P51"/>
      <c r="Q51"/>
      <c r="R51"/>
      <c r="S51"/>
      <c r="T51"/>
      <c r="U51"/>
      <c r="V51"/>
      <c r="W51"/>
      <c r="X51"/>
      <c r="Y51"/>
      <c r="Z51"/>
      <c r="AA51"/>
      <c r="AB51"/>
      <c r="AC51"/>
      <c r="AD51" s="80"/>
    </row>
    <row r="52" spans="1:30" ht="15">
      <c r="A52" s="92" t="s">
        <v>39</v>
      </c>
      <c r="B52" s="16">
        <v>16</v>
      </c>
      <c r="C52" s="16">
        <v>16</v>
      </c>
      <c r="D52"/>
      <c r="E52"/>
      <c r="F52"/>
      <c r="G52"/>
      <c r="H52"/>
      <c r="I52"/>
      <c r="J52"/>
      <c r="K52"/>
      <c r="L52"/>
      <c r="M52"/>
      <c r="N52"/>
      <c r="O52"/>
      <c r="P52"/>
      <c r="Q52"/>
      <c r="R52"/>
      <c r="S52"/>
      <c r="T52"/>
      <c r="U52"/>
      <c r="V52"/>
      <c r="W52"/>
      <c r="X52"/>
      <c r="Y52"/>
      <c r="Z52"/>
      <c r="AA52"/>
      <c r="AB52"/>
      <c r="AC52"/>
      <c r="AD52"/>
    </row>
    <row r="53" spans="1:30" ht="15">
      <c r="A53" s="94" t="s">
        <v>40</v>
      </c>
      <c r="B53" s="95">
        <v>32</v>
      </c>
      <c r="C53" s="95">
        <v>32</v>
      </c>
      <c r="D53"/>
      <c r="E53"/>
      <c r="F53"/>
      <c r="G53"/>
      <c r="H53"/>
      <c r="I53"/>
      <c r="J53"/>
      <c r="K53"/>
      <c r="L53"/>
      <c r="M53"/>
      <c r="N53"/>
      <c r="O53"/>
      <c r="P53"/>
      <c r="Q53"/>
      <c r="R53"/>
      <c r="S53"/>
      <c r="T53"/>
      <c r="U53"/>
      <c r="V53"/>
      <c r="W53"/>
      <c r="X53"/>
      <c r="Y53"/>
      <c r="Z53"/>
      <c r="AA53"/>
      <c r="AB53"/>
      <c r="AC53"/>
      <c r="AD53"/>
    </row>
    <row r="54" spans="1:30" ht="15">
      <c r="A54" s="92" t="s">
        <v>41</v>
      </c>
      <c r="B54" s="16">
        <v>122</v>
      </c>
      <c r="C54" s="16">
        <v>122</v>
      </c>
      <c r="D54"/>
      <c r="E54"/>
      <c r="F54"/>
      <c r="G54"/>
      <c r="H54"/>
      <c r="I54"/>
      <c r="J54"/>
      <c r="K54"/>
      <c r="L54"/>
      <c r="M54"/>
      <c r="N54"/>
      <c r="O54"/>
      <c r="P54"/>
      <c r="Q54"/>
      <c r="R54"/>
      <c r="S54"/>
      <c r="T54"/>
      <c r="U54"/>
      <c r="V54"/>
      <c r="W54"/>
      <c r="X54"/>
      <c r="Y54"/>
      <c r="Z54"/>
      <c r="AA54"/>
      <c r="AB54"/>
      <c r="AC54"/>
      <c r="AD54"/>
    </row>
    <row r="55" spans="1:30" s="77" customFormat="1" ht="15.75">
      <c r="A55" s="92" t="s">
        <v>42</v>
      </c>
      <c r="B55" s="16">
        <v>62</v>
      </c>
      <c r="C55" s="16">
        <v>62</v>
      </c>
      <c r="D55"/>
      <c r="E55"/>
      <c r="F55"/>
      <c r="G55"/>
      <c r="H55"/>
      <c r="I55"/>
      <c r="J55"/>
      <c r="K55"/>
      <c r="L55"/>
      <c r="M55"/>
      <c r="N55"/>
      <c r="O55"/>
      <c r="P55"/>
      <c r="Q55"/>
      <c r="R55"/>
      <c r="S55"/>
      <c r="T55"/>
      <c r="U55"/>
      <c r="V55"/>
      <c r="W55"/>
      <c r="X55"/>
      <c r="Y55"/>
      <c r="Z55"/>
      <c r="AA55"/>
      <c r="AB55"/>
      <c r="AC55"/>
      <c r="AD55" s="80"/>
    </row>
    <row r="56" spans="1:30" ht="15">
      <c r="A56" s="92" t="s">
        <v>43</v>
      </c>
      <c r="B56" s="16">
        <v>0</v>
      </c>
      <c r="C56" s="16">
        <v>0</v>
      </c>
      <c r="D56"/>
      <c r="E56"/>
      <c r="F56"/>
      <c r="G56"/>
      <c r="H56"/>
      <c r="I56"/>
      <c r="J56"/>
      <c r="K56"/>
      <c r="L56"/>
      <c r="M56"/>
      <c r="N56"/>
      <c r="O56"/>
      <c r="P56"/>
      <c r="Q56"/>
      <c r="R56"/>
      <c r="S56"/>
      <c r="T56"/>
      <c r="U56"/>
      <c r="V56"/>
      <c r="W56"/>
      <c r="X56"/>
      <c r="Y56"/>
      <c r="Z56"/>
      <c r="AA56"/>
      <c r="AB56"/>
      <c r="AC56"/>
      <c r="AD56"/>
    </row>
    <row r="57" spans="1:30" ht="15">
      <c r="A57" s="94" t="s">
        <v>44</v>
      </c>
      <c r="B57" s="95">
        <v>184</v>
      </c>
      <c r="C57" s="95">
        <v>184</v>
      </c>
      <c r="D57"/>
      <c r="E57"/>
      <c r="F57"/>
      <c r="G57"/>
      <c r="H57"/>
      <c r="I57"/>
      <c r="J57"/>
      <c r="K57"/>
      <c r="L57"/>
      <c r="M57"/>
      <c r="N57"/>
      <c r="O57"/>
      <c r="P57"/>
      <c r="Q57"/>
      <c r="R57"/>
      <c r="S57"/>
      <c r="T57"/>
      <c r="U57"/>
      <c r="V57"/>
      <c r="W57"/>
      <c r="X57"/>
      <c r="Y57"/>
      <c r="Z57"/>
      <c r="AA57"/>
      <c r="AB57"/>
      <c r="AC57"/>
      <c r="AD57"/>
    </row>
    <row r="58" spans="1:30" s="77" customFormat="1" ht="15.75">
      <c r="A58" s="92" t="s">
        <v>45</v>
      </c>
      <c r="B58" s="16">
        <v>1</v>
      </c>
      <c r="C58" s="16">
        <v>1</v>
      </c>
      <c r="D58"/>
      <c r="E58"/>
      <c r="F58"/>
      <c r="G58"/>
      <c r="H58"/>
      <c r="I58"/>
      <c r="J58"/>
      <c r="K58"/>
      <c r="L58"/>
      <c r="M58"/>
      <c r="N58"/>
      <c r="O58"/>
      <c r="P58"/>
      <c r="Q58"/>
      <c r="R58"/>
      <c r="S58"/>
      <c r="T58"/>
      <c r="U58"/>
      <c r="V58"/>
      <c r="W58"/>
      <c r="X58"/>
      <c r="Y58"/>
      <c r="Z58"/>
      <c r="AA58"/>
      <c r="AB58"/>
      <c r="AC58"/>
      <c r="AD58" s="80"/>
    </row>
    <row r="59" spans="1:30" ht="15">
      <c r="A59" s="92" t="s">
        <v>46</v>
      </c>
      <c r="B59" s="16">
        <v>0</v>
      </c>
      <c r="C59" s="16">
        <v>0</v>
      </c>
      <c r="D59"/>
      <c r="E59"/>
      <c r="F59"/>
      <c r="G59"/>
      <c r="H59"/>
      <c r="I59"/>
      <c r="J59"/>
      <c r="K59"/>
      <c r="L59"/>
      <c r="M59"/>
      <c r="N59"/>
      <c r="O59"/>
      <c r="P59"/>
      <c r="Q59"/>
      <c r="R59"/>
      <c r="S59"/>
      <c r="T59"/>
      <c r="U59"/>
      <c r="V59"/>
      <c r="W59"/>
      <c r="X59"/>
      <c r="Y59"/>
      <c r="Z59"/>
      <c r="AA59"/>
      <c r="AB59"/>
      <c r="AC59"/>
      <c r="AD59"/>
    </row>
    <row r="60" spans="1:30" ht="15">
      <c r="A60" s="92" t="s">
        <v>47</v>
      </c>
      <c r="B60" s="16">
        <v>1</v>
      </c>
      <c r="C60" s="16">
        <v>1</v>
      </c>
      <c r="D60"/>
      <c r="E60"/>
      <c r="F60"/>
      <c r="G60"/>
      <c r="H60"/>
      <c r="I60"/>
      <c r="J60"/>
      <c r="K60"/>
      <c r="L60"/>
      <c r="M60"/>
      <c r="N60"/>
      <c r="O60"/>
      <c r="P60"/>
      <c r="Q60"/>
      <c r="R60"/>
      <c r="S60"/>
      <c r="T60"/>
      <c r="U60"/>
      <c r="V60"/>
      <c r="W60"/>
      <c r="X60"/>
      <c r="Y60"/>
      <c r="Z60"/>
      <c r="AA60"/>
      <c r="AB60"/>
      <c r="AC60"/>
      <c r="AD60"/>
    </row>
    <row r="61" spans="1:30" ht="15">
      <c r="A61" s="94" t="s">
        <v>48</v>
      </c>
      <c r="B61" s="95">
        <v>2</v>
      </c>
      <c r="C61" s="95">
        <v>2</v>
      </c>
      <c r="D61"/>
      <c r="E61"/>
      <c r="F61"/>
      <c r="G61"/>
      <c r="H61"/>
      <c r="I61"/>
      <c r="J61"/>
      <c r="K61"/>
      <c r="L61"/>
      <c r="M61"/>
      <c r="N61"/>
      <c r="O61"/>
      <c r="P61"/>
      <c r="Q61"/>
      <c r="R61"/>
      <c r="S61"/>
      <c r="T61"/>
      <c r="U61"/>
      <c r="V61"/>
      <c r="W61"/>
      <c r="X61"/>
      <c r="Y61"/>
      <c r="Z61"/>
      <c r="AA61"/>
      <c r="AB61"/>
      <c r="AC61"/>
      <c r="AD61"/>
    </row>
    <row r="62" spans="1:30" ht="15">
      <c r="A62" s="92" t="s">
        <v>49</v>
      </c>
      <c r="B62" s="16">
        <v>0</v>
      </c>
      <c r="C62" s="16">
        <v>0</v>
      </c>
      <c r="D62"/>
      <c r="E62"/>
      <c r="F62"/>
      <c r="G62"/>
      <c r="H62"/>
      <c r="I62"/>
      <c r="J62"/>
      <c r="K62"/>
      <c r="L62"/>
      <c r="M62"/>
      <c r="N62"/>
      <c r="O62"/>
      <c r="P62"/>
      <c r="Q62"/>
      <c r="R62"/>
      <c r="S62"/>
      <c r="T62"/>
      <c r="U62"/>
      <c r="V62"/>
      <c r="W62"/>
      <c r="X62"/>
      <c r="Y62"/>
      <c r="Z62"/>
      <c r="AA62"/>
      <c r="AB62"/>
      <c r="AC62"/>
      <c r="AD62"/>
    </row>
    <row r="63" spans="1:30" ht="15">
      <c r="A63" s="92" t="s">
        <v>50</v>
      </c>
      <c r="B63" s="16">
        <v>0</v>
      </c>
      <c r="C63" s="16">
        <v>0</v>
      </c>
      <c r="D63"/>
      <c r="E63"/>
      <c r="F63"/>
      <c r="G63"/>
      <c r="H63"/>
      <c r="I63"/>
      <c r="J63"/>
      <c r="K63"/>
      <c r="L63"/>
      <c r="M63"/>
      <c r="N63"/>
      <c r="O63"/>
      <c r="P63"/>
      <c r="Q63"/>
      <c r="R63"/>
      <c r="S63"/>
      <c r="T63"/>
      <c r="U63"/>
      <c r="V63"/>
      <c r="W63"/>
      <c r="X63"/>
      <c r="Y63"/>
      <c r="Z63"/>
      <c r="AA63"/>
      <c r="AB63"/>
      <c r="AC63"/>
      <c r="AD63"/>
    </row>
    <row r="64" spans="1:30" s="77" customFormat="1" ht="15.75">
      <c r="A64" s="92" t="s">
        <v>51</v>
      </c>
      <c r="B64" s="16">
        <v>34</v>
      </c>
      <c r="C64" s="16">
        <v>34</v>
      </c>
      <c r="D64"/>
      <c r="E64"/>
      <c r="F64"/>
      <c r="G64"/>
      <c r="H64"/>
      <c r="I64"/>
      <c r="J64"/>
      <c r="K64"/>
      <c r="L64"/>
      <c r="M64"/>
      <c r="N64"/>
      <c r="O64"/>
      <c r="P64"/>
      <c r="Q64"/>
      <c r="R64"/>
      <c r="S64"/>
      <c r="T64"/>
      <c r="U64"/>
      <c r="V64"/>
      <c r="W64"/>
      <c r="X64"/>
      <c r="Y64"/>
      <c r="Z64"/>
      <c r="AA64"/>
      <c r="AB64"/>
      <c r="AC64"/>
      <c r="AD64" s="80"/>
    </row>
    <row r="65" spans="1:30" ht="15">
      <c r="A65" s="92" t="s">
        <v>52</v>
      </c>
      <c r="B65" s="16">
        <v>71</v>
      </c>
      <c r="C65" s="16">
        <v>71</v>
      </c>
      <c r="D65"/>
      <c r="E65"/>
      <c r="F65"/>
      <c r="G65"/>
      <c r="H65"/>
      <c r="I65"/>
      <c r="J65"/>
      <c r="K65"/>
      <c r="L65"/>
      <c r="M65"/>
      <c r="N65"/>
      <c r="O65"/>
      <c r="P65"/>
      <c r="Q65"/>
      <c r="R65"/>
      <c r="S65"/>
      <c r="T65"/>
      <c r="U65"/>
      <c r="V65"/>
      <c r="W65"/>
      <c r="X65"/>
      <c r="Y65"/>
      <c r="Z65"/>
      <c r="AA65"/>
      <c r="AB65"/>
      <c r="AC65"/>
      <c r="AD65"/>
    </row>
    <row r="66" spans="1:30" ht="15">
      <c r="A66" s="92" t="s">
        <v>53</v>
      </c>
      <c r="B66" s="16">
        <v>0</v>
      </c>
      <c r="C66" s="16">
        <v>0</v>
      </c>
      <c r="D66"/>
      <c r="E66"/>
      <c r="F66"/>
      <c r="G66"/>
      <c r="H66"/>
      <c r="I66"/>
      <c r="J66"/>
      <c r="K66"/>
      <c r="L66"/>
      <c r="M66"/>
      <c r="N66"/>
      <c r="O66"/>
      <c r="P66"/>
      <c r="Q66"/>
      <c r="R66"/>
      <c r="S66"/>
      <c r="T66"/>
      <c r="U66"/>
      <c r="V66"/>
      <c r="W66"/>
      <c r="X66"/>
      <c r="Y66"/>
      <c r="Z66"/>
      <c r="AA66"/>
      <c r="AB66"/>
      <c r="AC66"/>
      <c r="AD66"/>
    </row>
    <row r="67" spans="1:30" ht="15">
      <c r="A67" s="94" t="s">
        <v>54</v>
      </c>
      <c r="B67" s="95">
        <v>105</v>
      </c>
      <c r="C67" s="95">
        <v>105</v>
      </c>
      <c r="D67"/>
      <c r="E67"/>
      <c r="F67"/>
      <c r="G67"/>
      <c r="H67"/>
      <c r="I67"/>
      <c r="J67"/>
      <c r="K67"/>
      <c r="L67"/>
      <c r="M67"/>
      <c r="N67"/>
      <c r="O67"/>
      <c r="P67"/>
      <c r="Q67"/>
      <c r="R67"/>
      <c r="S67"/>
      <c r="T67"/>
      <c r="U67"/>
      <c r="V67"/>
      <c r="W67"/>
      <c r="X67"/>
      <c r="Y67"/>
      <c r="Z67"/>
      <c r="AA67"/>
      <c r="AB67"/>
      <c r="AC67"/>
      <c r="AD67"/>
    </row>
    <row r="68" spans="1:30">
      <c r="A68" s="92" t="s">
        <v>55</v>
      </c>
      <c r="B68" s="16">
        <v>1</v>
      </c>
      <c r="C68" s="16">
        <v>1</v>
      </c>
    </row>
    <row r="69" spans="1:30" s="77" customFormat="1">
      <c r="A69" s="92" t="s">
        <v>56</v>
      </c>
      <c r="B69" s="16">
        <v>3</v>
      </c>
      <c r="C69" s="16">
        <v>3</v>
      </c>
    </row>
    <row r="70" spans="1:30">
      <c r="A70" s="94" t="s">
        <v>129</v>
      </c>
      <c r="B70" s="95">
        <v>1676</v>
      </c>
      <c r="C70" s="95">
        <v>1676</v>
      </c>
    </row>
  </sheetData>
  <pageMargins left="0.7" right="0.7" top="0.75" bottom="0.75" header="0.3" footer="0.3"/>
  <pageSetup paperSize="9" orientation="portrait"/>
  <drawing r:id="rId2"/>
  <extLst>
    <ext xmlns:x14="http://schemas.microsoft.com/office/spreadsheetml/2009/9/main" uri="{A8765BA9-456A-4dab-B4F3-ACF838C121DE}">
      <x14:slicerList>
        <x14:slicer r:id="rId3"/>
      </x14:slicerList>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14996795556505021"/>
  </sheetPr>
  <dimension ref="A1:AD70"/>
  <sheetViews>
    <sheetView showGridLines="0" topLeftCell="A35" zoomScale="80" zoomScaleNormal="80" workbookViewId="0">
      <selection activeCell="B54" sqref="B54:B55"/>
    </sheetView>
  </sheetViews>
  <sheetFormatPr baseColWidth="10" defaultColWidth="11.21875" defaultRowHeight="12.75"/>
  <cols>
    <col min="1" max="1" width="68.88671875" style="1" customWidth="1"/>
    <col min="2" max="117" width="9.33203125" style="1" customWidth="1"/>
    <col min="118" max="16384" width="11.21875" style="1"/>
  </cols>
  <sheetData>
    <row r="1" spans="1:30" ht="30">
      <c r="A1" s="78" t="s">
        <v>0</v>
      </c>
    </row>
    <row r="2" spans="1:30" s="76" customFormat="1" ht="29.25">
      <c r="A2" s="79" t="s">
        <v>130</v>
      </c>
    </row>
    <row r="13" spans="1:30" ht="15">
      <c r="B13" s="1">
        <v>2022</v>
      </c>
      <c r="C13" s="1" t="s">
        <v>696</v>
      </c>
      <c r="D13"/>
      <c r="E13"/>
      <c r="F13"/>
      <c r="G13"/>
      <c r="H13"/>
      <c r="I13"/>
      <c r="J13"/>
      <c r="K13"/>
      <c r="L13"/>
      <c r="M13"/>
      <c r="N13"/>
      <c r="O13"/>
      <c r="P13"/>
      <c r="Q13"/>
      <c r="R13"/>
      <c r="S13"/>
      <c r="T13"/>
      <c r="U13"/>
      <c r="V13"/>
      <c r="W13"/>
      <c r="X13"/>
      <c r="Y13"/>
      <c r="Z13"/>
      <c r="AA13"/>
      <c r="AB13"/>
      <c r="AC13"/>
      <c r="AD13"/>
    </row>
    <row r="14" spans="1:30" ht="15">
      <c r="B14" s="1" t="s">
        <v>126</v>
      </c>
      <c r="D14"/>
      <c r="E14"/>
      <c r="F14"/>
      <c r="G14"/>
      <c r="H14"/>
      <c r="I14"/>
      <c r="J14"/>
      <c r="K14"/>
      <c r="L14"/>
      <c r="M14"/>
      <c r="N14"/>
      <c r="O14"/>
      <c r="P14"/>
      <c r="Q14"/>
      <c r="R14"/>
      <c r="S14"/>
      <c r="T14"/>
      <c r="U14"/>
      <c r="V14"/>
      <c r="W14"/>
      <c r="X14"/>
      <c r="Y14"/>
      <c r="Z14"/>
      <c r="AA14"/>
      <c r="AB14"/>
      <c r="AC14"/>
      <c r="AD14"/>
    </row>
    <row r="15" spans="1:30" ht="15">
      <c r="A15" s="92" t="s">
        <v>2</v>
      </c>
      <c r="B15" s="12">
        <v>71.5</v>
      </c>
      <c r="C15" s="12">
        <v>71.5</v>
      </c>
      <c r="D15"/>
      <c r="E15"/>
      <c r="F15"/>
      <c r="G15"/>
      <c r="H15"/>
      <c r="I15"/>
      <c r="J15"/>
      <c r="K15"/>
      <c r="L15"/>
      <c r="M15"/>
      <c r="N15"/>
      <c r="O15"/>
      <c r="P15"/>
      <c r="Q15"/>
      <c r="R15"/>
      <c r="S15"/>
      <c r="T15"/>
      <c r="U15"/>
      <c r="V15"/>
      <c r="W15"/>
      <c r="X15"/>
      <c r="Y15"/>
      <c r="Z15"/>
      <c r="AA15"/>
      <c r="AB15"/>
      <c r="AC15"/>
      <c r="AD15"/>
    </row>
    <row r="16" spans="1:30" ht="15">
      <c r="A16" s="92" t="s">
        <v>3</v>
      </c>
      <c r="B16" s="12">
        <v>61.96</v>
      </c>
      <c r="C16" s="12">
        <v>61.96</v>
      </c>
      <c r="D16"/>
      <c r="E16"/>
      <c r="F16"/>
      <c r="G16"/>
      <c r="H16"/>
      <c r="I16"/>
      <c r="J16"/>
      <c r="K16"/>
      <c r="L16"/>
      <c r="M16"/>
      <c r="N16"/>
      <c r="O16"/>
      <c r="P16"/>
      <c r="Q16"/>
      <c r="R16"/>
      <c r="S16"/>
      <c r="T16"/>
      <c r="U16"/>
      <c r="V16"/>
      <c r="W16"/>
      <c r="X16"/>
      <c r="Y16"/>
      <c r="Z16"/>
      <c r="AA16"/>
      <c r="AB16"/>
      <c r="AC16"/>
      <c r="AD16"/>
    </row>
    <row r="17" spans="1:30" ht="15">
      <c r="A17" s="92" t="s">
        <v>4</v>
      </c>
      <c r="B17" s="12">
        <v>0</v>
      </c>
      <c r="C17" s="12">
        <v>0</v>
      </c>
      <c r="D17"/>
      <c r="E17"/>
      <c r="F17"/>
      <c r="G17"/>
      <c r="H17"/>
      <c r="I17"/>
      <c r="J17"/>
      <c r="K17"/>
      <c r="L17"/>
      <c r="M17"/>
      <c r="N17"/>
      <c r="O17"/>
      <c r="P17"/>
      <c r="Q17"/>
      <c r="R17"/>
      <c r="S17"/>
      <c r="T17"/>
      <c r="U17"/>
      <c r="V17"/>
      <c r="W17"/>
      <c r="X17"/>
      <c r="Y17"/>
      <c r="Z17"/>
      <c r="AA17"/>
      <c r="AB17"/>
      <c r="AC17"/>
      <c r="AD17"/>
    </row>
    <row r="18" spans="1:30" s="77" customFormat="1" ht="15.75">
      <c r="A18" s="92" t="s">
        <v>5</v>
      </c>
      <c r="B18" s="12">
        <v>37.04</v>
      </c>
      <c r="C18" s="12">
        <v>37.04</v>
      </c>
      <c r="D18"/>
      <c r="E18"/>
      <c r="F18"/>
      <c r="G18"/>
      <c r="H18"/>
      <c r="I18"/>
      <c r="J18"/>
      <c r="K18"/>
      <c r="L18"/>
      <c r="M18"/>
      <c r="N18"/>
      <c r="O18" s="80"/>
      <c r="P18" s="80"/>
      <c r="Q18" s="80"/>
      <c r="R18" s="80"/>
      <c r="S18" s="80"/>
      <c r="T18" s="80"/>
      <c r="U18" s="80"/>
      <c r="V18" s="80"/>
      <c r="W18" s="80"/>
      <c r="X18" s="80"/>
      <c r="Y18" s="80"/>
      <c r="Z18" s="80"/>
      <c r="AA18" s="80"/>
      <c r="AB18" s="80"/>
      <c r="AC18" s="80"/>
      <c r="AD18" s="80"/>
    </row>
    <row r="19" spans="1:30" s="77" customFormat="1" ht="15.75">
      <c r="A19" s="94" t="s">
        <v>6</v>
      </c>
      <c r="B19" s="217">
        <v>170.5</v>
      </c>
      <c r="C19" s="217">
        <v>170.5</v>
      </c>
      <c r="D19"/>
      <c r="E19"/>
      <c r="F19"/>
      <c r="G19"/>
      <c r="H19"/>
      <c r="I19"/>
      <c r="J19"/>
      <c r="K19"/>
      <c r="L19"/>
      <c r="M19"/>
      <c r="N19"/>
      <c r="O19" s="80"/>
      <c r="P19" s="80"/>
      <c r="Q19" s="80"/>
      <c r="R19" s="80"/>
      <c r="S19" s="80"/>
      <c r="T19" s="80"/>
      <c r="U19" s="80"/>
      <c r="V19" s="80"/>
      <c r="W19" s="80"/>
      <c r="X19" s="80"/>
      <c r="Y19" s="80"/>
      <c r="Z19" s="80"/>
      <c r="AA19" s="80"/>
      <c r="AB19" s="80"/>
      <c r="AC19" s="80"/>
      <c r="AD19" s="80"/>
    </row>
    <row r="20" spans="1:30" s="77" customFormat="1" ht="15.75">
      <c r="A20" s="94" t="s">
        <v>7</v>
      </c>
      <c r="B20" s="93">
        <v>169.64911000000001</v>
      </c>
      <c r="C20" s="93">
        <v>169.64911000000001</v>
      </c>
      <c r="D20"/>
      <c r="E20"/>
      <c r="F20"/>
      <c r="G20"/>
      <c r="H20"/>
      <c r="I20"/>
      <c r="J20"/>
      <c r="K20"/>
      <c r="L20"/>
      <c r="M20"/>
      <c r="N20"/>
      <c r="O20" s="80"/>
      <c r="P20" s="80"/>
      <c r="Q20" s="80"/>
      <c r="R20" s="80"/>
      <c r="S20" s="80"/>
      <c r="T20" s="80"/>
      <c r="U20" s="80"/>
      <c r="V20" s="80"/>
      <c r="W20" s="80"/>
      <c r="X20" s="80"/>
      <c r="Y20" s="80"/>
      <c r="Z20" s="80"/>
      <c r="AA20" s="80"/>
      <c r="AB20" s="80"/>
      <c r="AC20" s="80"/>
      <c r="AD20" s="80"/>
    </row>
    <row r="21" spans="1:30" ht="15">
      <c r="A21" s="94" t="s">
        <v>8</v>
      </c>
      <c r="B21" s="217">
        <v>170.5</v>
      </c>
      <c r="C21" s="217">
        <v>170.5</v>
      </c>
      <c r="D21"/>
      <c r="E21"/>
      <c r="F21"/>
      <c r="G21"/>
      <c r="H21"/>
      <c r="I21"/>
      <c r="J21"/>
      <c r="K21"/>
      <c r="L21"/>
      <c r="M21"/>
      <c r="N21"/>
      <c r="O21"/>
      <c r="P21"/>
      <c r="Q21"/>
      <c r="R21"/>
      <c r="S21"/>
      <c r="T21"/>
      <c r="U21"/>
      <c r="V21"/>
      <c r="W21"/>
      <c r="X21"/>
      <c r="Y21"/>
      <c r="Z21"/>
      <c r="AA21"/>
      <c r="AB21"/>
      <c r="AC21"/>
      <c r="AD21"/>
    </row>
    <row r="22" spans="1:30" ht="15">
      <c r="A22" s="92" t="s">
        <v>9</v>
      </c>
      <c r="B22" s="12">
        <v>196.1</v>
      </c>
      <c r="C22" s="12">
        <v>196.1</v>
      </c>
      <c r="D22"/>
      <c r="E22"/>
      <c r="F22"/>
      <c r="G22"/>
      <c r="H22"/>
      <c r="I22"/>
      <c r="J22"/>
      <c r="K22"/>
      <c r="L22"/>
      <c r="M22"/>
      <c r="N22"/>
      <c r="O22"/>
      <c r="P22"/>
      <c r="Q22"/>
      <c r="R22"/>
      <c r="S22"/>
      <c r="T22"/>
      <c r="U22"/>
      <c r="V22"/>
      <c r="W22"/>
      <c r="X22"/>
      <c r="Y22"/>
      <c r="Z22"/>
      <c r="AA22"/>
      <c r="AB22"/>
      <c r="AC22"/>
      <c r="AD22"/>
    </row>
    <row r="23" spans="1:30" ht="15">
      <c r="A23" s="92" t="s">
        <v>10</v>
      </c>
      <c r="B23" s="12">
        <v>13.5</v>
      </c>
      <c r="C23" s="12">
        <v>13.5</v>
      </c>
      <c r="D23"/>
      <c r="E23"/>
      <c r="F23"/>
      <c r="G23"/>
      <c r="H23"/>
      <c r="I23"/>
      <c r="J23"/>
      <c r="K23"/>
      <c r="L23"/>
      <c r="M23"/>
      <c r="N23"/>
      <c r="O23"/>
      <c r="P23"/>
      <c r="Q23"/>
      <c r="R23"/>
      <c r="S23"/>
      <c r="T23"/>
      <c r="U23"/>
      <c r="V23"/>
      <c r="W23"/>
      <c r="X23"/>
      <c r="Y23"/>
      <c r="Z23"/>
      <c r="AA23"/>
      <c r="AB23"/>
      <c r="AC23"/>
      <c r="AD23"/>
    </row>
    <row r="24" spans="1:30" s="77" customFormat="1" ht="15.75">
      <c r="A24" s="92" t="s">
        <v>11</v>
      </c>
      <c r="B24" s="12">
        <v>85</v>
      </c>
      <c r="C24" s="12">
        <v>85</v>
      </c>
      <c r="D24"/>
      <c r="E24"/>
      <c r="F24"/>
      <c r="G24"/>
      <c r="H24"/>
      <c r="I24"/>
      <c r="J24"/>
      <c r="K24"/>
      <c r="L24"/>
      <c r="M24"/>
      <c r="N24"/>
      <c r="O24"/>
      <c r="P24"/>
      <c r="Q24"/>
      <c r="R24"/>
      <c r="S24"/>
      <c r="T24"/>
      <c r="U24"/>
      <c r="V24"/>
      <c r="W24"/>
      <c r="X24"/>
      <c r="Y24"/>
      <c r="Z24"/>
      <c r="AA24"/>
      <c r="AB24"/>
      <c r="AC24"/>
      <c r="AD24" s="80"/>
    </row>
    <row r="25" spans="1:30" ht="15">
      <c r="A25" s="92" t="s">
        <v>12</v>
      </c>
      <c r="B25" s="12">
        <v>8.4</v>
      </c>
      <c r="C25" s="12">
        <v>8.4</v>
      </c>
      <c r="D25"/>
      <c r="E25"/>
      <c r="F25"/>
      <c r="G25"/>
      <c r="H25"/>
      <c r="I25"/>
      <c r="J25"/>
      <c r="K25"/>
      <c r="L25"/>
      <c r="M25"/>
      <c r="N25"/>
      <c r="O25"/>
      <c r="P25"/>
      <c r="Q25"/>
      <c r="R25"/>
      <c r="S25"/>
      <c r="T25"/>
      <c r="U25"/>
      <c r="V25"/>
      <c r="W25"/>
      <c r="X25"/>
      <c r="Y25"/>
      <c r="Z25"/>
      <c r="AA25"/>
      <c r="AB25"/>
      <c r="AC25"/>
      <c r="AD25"/>
    </row>
    <row r="26" spans="1:30" s="77" customFormat="1" ht="15.75">
      <c r="A26" s="94" t="s">
        <v>13</v>
      </c>
      <c r="B26" s="93">
        <v>281.10000000000002</v>
      </c>
      <c r="C26" s="93">
        <v>281.10000000000002</v>
      </c>
      <c r="D26"/>
      <c r="E26"/>
      <c r="F26"/>
      <c r="G26"/>
      <c r="H26"/>
      <c r="I26"/>
      <c r="J26"/>
      <c r="K26"/>
      <c r="L26"/>
      <c r="M26"/>
      <c r="N26"/>
      <c r="O26" s="80"/>
      <c r="P26" s="80"/>
      <c r="Q26" s="80"/>
      <c r="R26" s="80"/>
      <c r="S26" s="80"/>
      <c r="T26" s="80"/>
      <c r="U26" s="80"/>
      <c r="V26" s="80"/>
      <c r="W26" s="80"/>
      <c r="X26" s="80"/>
      <c r="Y26" s="80"/>
      <c r="Z26" s="80"/>
      <c r="AA26" s="80"/>
      <c r="AB26" s="80"/>
      <c r="AC26" s="80"/>
      <c r="AD26" s="80"/>
    </row>
    <row r="27" spans="1:30" ht="15">
      <c r="A27" s="94" t="s">
        <v>14</v>
      </c>
      <c r="B27" s="96">
        <v>281.10000000000002</v>
      </c>
      <c r="C27" s="96">
        <v>281.10000000000002</v>
      </c>
      <c r="D27"/>
      <c r="E27"/>
      <c r="F27"/>
      <c r="G27"/>
      <c r="H27"/>
      <c r="I27"/>
      <c r="J27"/>
      <c r="K27"/>
      <c r="L27"/>
      <c r="M27"/>
      <c r="N27"/>
      <c r="O27"/>
      <c r="P27"/>
      <c r="Q27"/>
      <c r="R27"/>
      <c r="S27"/>
      <c r="T27"/>
      <c r="U27"/>
      <c r="V27"/>
      <c r="W27"/>
      <c r="X27"/>
      <c r="Y27"/>
      <c r="Z27"/>
      <c r="AA27"/>
      <c r="AB27"/>
      <c r="AC27"/>
      <c r="AD27"/>
    </row>
    <row r="28" spans="1:30" s="77" customFormat="1" ht="15.75">
      <c r="A28" s="92" t="s">
        <v>15</v>
      </c>
      <c r="B28" s="16">
        <v>31</v>
      </c>
      <c r="C28" s="16">
        <v>31</v>
      </c>
      <c r="D28"/>
      <c r="E28"/>
      <c r="F28"/>
      <c r="G28"/>
      <c r="H28"/>
      <c r="I28"/>
      <c r="J28"/>
      <c r="K28"/>
      <c r="L28"/>
      <c r="M28"/>
      <c r="N28"/>
      <c r="O28"/>
      <c r="P28"/>
      <c r="Q28"/>
      <c r="R28"/>
      <c r="S28"/>
      <c r="T28"/>
      <c r="U28"/>
      <c r="V28"/>
      <c r="W28"/>
      <c r="X28"/>
      <c r="Y28"/>
      <c r="Z28"/>
      <c r="AA28"/>
      <c r="AB28"/>
      <c r="AC28"/>
      <c r="AD28" s="80"/>
    </row>
    <row r="29" spans="1:30" ht="15">
      <c r="A29" s="92" t="s">
        <v>16</v>
      </c>
      <c r="B29" s="16">
        <v>3</v>
      </c>
      <c r="C29" s="16">
        <v>3</v>
      </c>
      <c r="D29"/>
      <c r="E29"/>
      <c r="F29"/>
      <c r="G29"/>
      <c r="H29"/>
      <c r="I29"/>
      <c r="J29"/>
      <c r="K29"/>
      <c r="L29"/>
      <c r="M29"/>
      <c r="N29"/>
      <c r="O29"/>
      <c r="P29"/>
      <c r="Q29"/>
      <c r="R29"/>
      <c r="S29"/>
      <c r="T29"/>
      <c r="U29"/>
      <c r="V29"/>
      <c r="W29"/>
      <c r="X29"/>
      <c r="Y29"/>
      <c r="Z29"/>
      <c r="AA29"/>
      <c r="AB29"/>
      <c r="AC29"/>
      <c r="AD29"/>
    </row>
    <row r="30" spans="1:30" ht="15">
      <c r="A30" s="92" t="s">
        <v>17</v>
      </c>
      <c r="B30" s="16">
        <v>7</v>
      </c>
      <c r="C30" s="16">
        <v>7</v>
      </c>
      <c r="D30"/>
      <c r="E30"/>
      <c r="F30"/>
      <c r="G30"/>
      <c r="H30"/>
      <c r="I30"/>
      <c r="J30"/>
      <c r="K30"/>
      <c r="L30"/>
      <c r="M30"/>
      <c r="N30"/>
      <c r="O30"/>
      <c r="P30"/>
      <c r="Q30"/>
      <c r="R30"/>
      <c r="S30"/>
      <c r="T30"/>
      <c r="U30"/>
      <c r="V30"/>
      <c r="W30"/>
      <c r="X30"/>
      <c r="Y30"/>
      <c r="Z30"/>
      <c r="AA30"/>
      <c r="AB30"/>
      <c r="AC30"/>
      <c r="AD30"/>
    </row>
    <row r="31" spans="1:30" ht="15">
      <c r="A31" s="94" t="s">
        <v>18</v>
      </c>
      <c r="B31" s="95">
        <v>41</v>
      </c>
      <c r="C31" s="95">
        <v>41</v>
      </c>
      <c r="D31"/>
      <c r="E31"/>
      <c r="F31"/>
      <c r="G31"/>
      <c r="H31"/>
      <c r="I31"/>
      <c r="J31"/>
      <c r="K31"/>
      <c r="L31"/>
      <c r="M31"/>
      <c r="N31"/>
      <c r="O31"/>
      <c r="P31"/>
      <c r="Q31"/>
      <c r="R31"/>
      <c r="S31"/>
      <c r="T31"/>
      <c r="U31"/>
      <c r="V31"/>
      <c r="W31"/>
      <c r="X31"/>
      <c r="Y31"/>
      <c r="Z31"/>
      <c r="AA31"/>
      <c r="AB31"/>
      <c r="AC31"/>
      <c r="AD31"/>
    </row>
    <row r="32" spans="1:30" ht="15">
      <c r="A32" s="92" t="s">
        <v>19</v>
      </c>
      <c r="B32" s="16">
        <v>32</v>
      </c>
      <c r="C32" s="16">
        <v>32</v>
      </c>
      <c r="D32"/>
      <c r="E32"/>
      <c r="F32"/>
      <c r="G32"/>
      <c r="H32"/>
      <c r="I32"/>
      <c r="J32"/>
      <c r="K32"/>
      <c r="L32"/>
      <c r="M32"/>
      <c r="N32"/>
      <c r="O32"/>
      <c r="P32"/>
      <c r="Q32"/>
      <c r="R32"/>
      <c r="S32"/>
      <c r="T32"/>
      <c r="U32"/>
      <c r="V32"/>
      <c r="W32"/>
      <c r="X32"/>
      <c r="Y32"/>
      <c r="Z32"/>
      <c r="AA32"/>
      <c r="AB32"/>
      <c r="AC32"/>
      <c r="AD32"/>
    </row>
    <row r="33" spans="1:30" ht="15">
      <c r="A33" s="92" t="s">
        <v>20</v>
      </c>
      <c r="B33" s="16">
        <v>90</v>
      </c>
      <c r="C33" s="16">
        <v>90</v>
      </c>
      <c r="D33"/>
      <c r="E33"/>
      <c r="F33"/>
      <c r="G33"/>
      <c r="H33"/>
      <c r="I33"/>
      <c r="J33"/>
      <c r="K33"/>
      <c r="L33"/>
      <c r="M33"/>
      <c r="N33"/>
      <c r="O33"/>
      <c r="P33"/>
      <c r="Q33"/>
      <c r="R33"/>
      <c r="S33"/>
      <c r="T33"/>
      <c r="U33"/>
      <c r="V33"/>
      <c r="W33"/>
      <c r="X33"/>
      <c r="Y33"/>
      <c r="Z33"/>
      <c r="AA33"/>
      <c r="AB33"/>
      <c r="AC33"/>
      <c r="AD33"/>
    </row>
    <row r="34" spans="1:30" s="77" customFormat="1" ht="15.75">
      <c r="A34" s="92" t="s">
        <v>21</v>
      </c>
      <c r="B34" s="16">
        <v>1</v>
      </c>
      <c r="C34" s="16">
        <v>1</v>
      </c>
      <c r="D34"/>
      <c r="E34"/>
      <c r="F34"/>
      <c r="G34"/>
      <c r="H34"/>
      <c r="I34"/>
      <c r="J34"/>
      <c r="K34"/>
      <c r="L34"/>
      <c r="M34"/>
      <c r="N34"/>
      <c r="O34"/>
      <c r="P34"/>
      <c r="Q34"/>
      <c r="R34"/>
      <c r="S34"/>
      <c r="T34"/>
      <c r="U34"/>
      <c r="V34"/>
      <c r="W34"/>
      <c r="X34"/>
      <c r="Y34"/>
      <c r="Z34"/>
      <c r="AA34"/>
      <c r="AB34"/>
      <c r="AC34"/>
      <c r="AD34" s="80"/>
    </row>
    <row r="35" spans="1:30" ht="15">
      <c r="A35" s="92" t="s">
        <v>22</v>
      </c>
      <c r="B35" s="16">
        <v>25</v>
      </c>
      <c r="C35" s="16">
        <v>25</v>
      </c>
      <c r="D35"/>
      <c r="E35"/>
      <c r="F35"/>
      <c r="G35"/>
      <c r="H35"/>
      <c r="I35"/>
      <c r="J35"/>
      <c r="K35"/>
      <c r="L35"/>
      <c r="M35"/>
      <c r="N35"/>
      <c r="O35"/>
      <c r="P35"/>
      <c r="Q35"/>
      <c r="R35"/>
      <c r="S35"/>
      <c r="T35"/>
      <c r="U35"/>
      <c r="V35"/>
      <c r="W35"/>
      <c r="X35"/>
      <c r="Y35"/>
      <c r="Z35"/>
      <c r="AA35"/>
      <c r="AB35"/>
      <c r="AC35"/>
      <c r="AD35"/>
    </row>
    <row r="36" spans="1:30" ht="15">
      <c r="A36" s="92" t="s">
        <v>23</v>
      </c>
      <c r="B36" s="16">
        <v>0</v>
      </c>
      <c r="C36" s="16">
        <v>0</v>
      </c>
      <c r="D36"/>
      <c r="E36"/>
      <c r="F36"/>
      <c r="G36"/>
      <c r="H36"/>
      <c r="I36"/>
      <c r="J36"/>
      <c r="K36"/>
      <c r="L36"/>
      <c r="M36"/>
      <c r="N36"/>
      <c r="O36"/>
      <c r="P36"/>
      <c r="Q36"/>
      <c r="R36"/>
      <c r="S36"/>
      <c r="T36"/>
      <c r="U36"/>
      <c r="V36"/>
      <c r="W36"/>
      <c r="X36"/>
      <c r="Y36"/>
      <c r="Z36"/>
      <c r="AA36"/>
      <c r="AB36"/>
      <c r="AC36"/>
      <c r="AD36"/>
    </row>
    <row r="37" spans="1:30" ht="15">
      <c r="A37" s="94" t="s">
        <v>24</v>
      </c>
      <c r="B37" s="95">
        <v>148</v>
      </c>
      <c r="C37" s="95">
        <v>148</v>
      </c>
      <c r="D37"/>
      <c r="E37"/>
      <c r="F37"/>
      <c r="G37"/>
      <c r="H37"/>
      <c r="I37"/>
      <c r="J37"/>
      <c r="K37"/>
      <c r="L37"/>
      <c r="M37"/>
      <c r="N37"/>
      <c r="O37"/>
      <c r="P37"/>
      <c r="Q37"/>
      <c r="R37"/>
      <c r="S37"/>
      <c r="T37"/>
      <c r="U37"/>
      <c r="V37"/>
      <c r="W37"/>
      <c r="X37"/>
      <c r="Y37"/>
      <c r="Z37"/>
      <c r="AA37"/>
      <c r="AB37"/>
      <c r="AC37"/>
      <c r="AD37"/>
    </row>
    <row r="38" spans="1:30" s="77" customFormat="1" ht="15.75">
      <c r="A38" s="92" t="s">
        <v>25</v>
      </c>
      <c r="B38" s="16">
        <v>11</v>
      </c>
      <c r="C38" s="16">
        <v>11</v>
      </c>
      <c r="D38"/>
      <c r="E38"/>
      <c r="F38"/>
      <c r="G38"/>
      <c r="H38"/>
      <c r="I38"/>
      <c r="J38"/>
      <c r="K38"/>
      <c r="L38"/>
      <c r="M38"/>
      <c r="N38"/>
      <c r="O38"/>
      <c r="P38"/>
      <c r="Q38"/>
      <c r="R38"/>
      <c r="S38"/>
      <c r="T38"/>
      <c r="U38"/>
      <c r="V38"/>
      <c r="W38"/>
      <c r="X38"/>
      <c r="Y38"/>
      <c r="Z38"/>
      <c r="AA38"/>
      <c r="AB38"/>
      <c r="AC38"/>
      <c r="AD38" s="80"/>
    </row>
    <row r="39" spans="1:30" ht="15">
      <c r="A39" s="92" t="s">
        <v>26</v>
      </c>
      <c r="B39" s="16">
        <v>28</v>
      </c>
      <c r="C39" s="16">
        <v>28</v>
      </c>
      <c r="D39"/>
      <c r="E39"/>
      <c r="F39"/>
      <c r="G39"/>
      <c r="H39"/>
      <c r="I39"/>
      <c r="J39"/>
      <c r="K39"/>
      <c r="L39"/>
      <c r="M39"/>
      <c r="N39"/>
      <c r="O39"/>
      <c r="P39"/>
      <c r="Q39"/>
      <c r="R39"/>
      <c r="S39"/>
      <c r="T39"/>
      <c r="U39"/>
      <c r="V39"/>
      <c r="W39"/>
      <c r="X39"/>
      <c r="Y39"/>
      <c r="Z39"/>
      <c r="AA39"/>
      <c r="AB39"/>
      <c r="AC39"/>
      <c r="AD39"/>
    </row>
    <row r="40" spans="1:30" s="77" customFormat="1" ht="15.75">
      <c r="A40" s="92" t="s">
        <v>27</v>
      </c>
      <c r="B40" s="16">
        <v>159</v>
      </c>
      <c r="C40" s="16">
        <v>159</v>
      </c>
      <c r="D40"/>
      <c r="E40"/>
      <c r="F40"/>
      <c r="G40"/>
      <c r="H40"/>
      <c r="I40"/>
      <c r="J40"/>
      <c r="K40"/>
      <c r="L40"/>
      <c r="M40"/>
      <c r="N40"/>
      <c r="O40" s="80"/>
      <c r="P40" s="80"/>
      <c r="Q40" s="80"/>
      <c r="R40" s="80"/>
      <c r="S40" s="80"/>
      <c r="T40" s="80"/>
      <c r="U40" s="80"/>
      <c r="V40" s="80"/>
      <c r="W40" s="80"/>
      <c r="X40" s="80"/>
      <c r="Y40" s="80"/>
      <c r="Z40" s="80"/>
      <c r="AA40" s="80"/>
      <c r="AB40" s="80"/>
      <c r="AC40" s="80"/>
      <c r="AD40" s="80"/>
    </row>
    <row r="41" spans="1:30" ht="15">
      <c r="A41" s="94" t="s">
        <v>28</v>
      </c>
      <c r="B41" s="95">
        <v>198</v>
      </c>
      <c r="C41" s="95">
        <v>198</v>
      </c>
      <c r="D41"/>
      <c r="E41"/>
      <c r="F41"/>
      <c r="G41"/>
      <c r="H41"/>
      <c r="I41"/>
      <c r="J41"/>
      <c r="K41"/>
      <c r="L41"/>
      <c r="M41"/>
      <c r="N41"/>
      <c r="O41"/>
      <c r="P41"/>
      <c r="Q41"/>
      <c r="R41"/>
      <c r="S41"/>
      <c r="T41"/>
      <c r="U41"/>
      <c r="V41"/>
      <c r="W41"/>
      <c r="X41"/>
      <c r="Y41"/>
      <c r="Z41"/>
      <c r="AA41"/>
      <c r="AB41"/>
      <c r="AC41"/>
      <c r="AD41"/>
    </row>
    <row r="42" spans="1:30" s="77" customFormat="1" ht="15.75">
      <c r="A42" s="92" t="s">
        <v>29</v>
      </c>
      <c r="B42" s="16">
        <v>2</v>
      </c>
      <c r="C42" s="16">
        <v>2</v>
      </c>
      <c r="D42"/>
      <c r="E42"/>
      <c r="F42"/>
      <c r="G42"/>
      <c r="H42"/>
      <c r="I42"/>
      <c r="J42"/>
      <c r="K42"/>
      <c r="L42"/>
      <c r="M42"/>
      <c r="N42"/>
      <c r="O42"/>
      <c r="P42"/>
      <c r="Q42"/>
      <c r="R42"/>
      <c r="S42"/>
      <c r="T42"/>
      <c r="U42"/>
      <c r="V42"/>
      <c r="W42"/>
      <c r="X42"/>
      <c r="Y42"/>
      <c r="Z42"/>
      <c r="AA42"/>
      <c r="AB42"/>
      <c r="AC42"/>
      <c r="AD42" s="80"/>
    </row>
    <row r="43" spans="1:30" ht="15">
      <c r="A43" s="92" t="s">
        <v>30</v>
      </c>
      <c r="B43" s="16">
        <v>16</v>
      </c>
      <c r="C43" s="16">
        <v>16</v>
      </c>
      <c r="D43"/>
      <c r="E43"/>
      <c r="F43"/>
      <c r="G43"/>
      <c r="H43"/>
      <c r="I43"/>
      <c r="J43"/>
      <c r="K43"/>
      <c r="L43"/>
      <c r="M43"/>
      <c r="N43"/>
      <c r="O43"/>
      <c r="P43"/>
      <c r="Q43"/>
      <c r="R43"/>
      <c r="S43"/>
      <c r="T43"/>
      <c r="U43"/>
      <c r="V43"/>
      <c r="W43"/>
      <c r="X43"/>
      <c r="Y43"/>
      <c r="Z43"/>
      <c r="AA43"/>
      <c r="AB43"/>
      <c r="AC43"/>
      <c r="AD43"/>
    </row>
    <row r="44" spans="1:30" s="77" customFormat="1" ht="15.75">
      <c r="A44" s="92" t="s">
        <v>31</v>
      </c>
      <c r="B44" s="16">
        <v>50</v>
      </c>
      <c r="C44" s="16">
        <v>50</v>
      </c>
      <c r="D44"/>
      <c r="E44"/>
      <c r="F44"/>
      <c r="G44"/>
      <c r="H44"/>
      <c r="I44"/>
      <c r="J44"/>
      <c r="K44"/>
      <c r="L44"/>
      <c r="M44"/>
      <c r="N44"/>
      <c r="O44" s="80"/>
      <c r="P44" s="80"/>
      <c r="Q44" s="80"/>
      <c r="R44" s="80"/>
      <c r="S44" s="80"/>
      <c r="T44" s="80"/>
      <c r="U44" s="80"/>
      <c r="V44" s="80"/>
      <c r="W44" s="80"/>
      <c r="X44" s="80"/>
      <c r="Y44" s="80"/>
      <c r="Z44" s="80"/>
      <c r="AA44" s="80"/>
      <c r="AB44" s="80"/>
      <c r="AC44" s="80"/>
      <c r="AD44" s="80"/>
    </row>
    <row r="45" spans="1:30" ht="15">
      <c r="A45" s="94" t="s">
        <v>32</v>
      </c>
      <c r="B45" s="95">
        <v>68</v>
      </c>
      <c r="C45" s="95">
        <v>68</v>
      </c>
      <c r="D45"/>
      <c r="E45"/>
      <c r="F45"/>
      <c r="G45"/>
      <c r="H45"/>
      <c r="I45"/>
      <c r="J45"/>
      <c r="K45"/>
      <c r="L45"/>
      <c r="M45"/>
      <c r="N45"/>
      <c r="O45"/>
      <c r="P45"/>
      <c r="Q45"/>
      <c r="R45"/>
      <c r="S45"/>
      <c r="T45"/>
      <c r="U45"/>
      <c r="V45"/>
      <c r="W45"/>
      <c r="X45"/>
      <c r="Y45"/>
      <c r="Z45"/>
      <c r="AA45"/>
      <c r="AB45"/>
      <c r="AC45"/>
      <c r="AD45"/>
    </row>
    <row r="46" spans="1:30" s="77" customFormat="1" ht="15.75">
      <c r="A46" s="92" t="s">
        <v>33</v>
      </c>
      <c r="B46" s="12">
        <v>31.1</v>
      </c>
      <c r="C46" s="12">
        <v>31.1</v>
      </c>
      <c r="D46"/>
      <c r="E46"/>
      <c r="F46"/>
      <c r="G46"/>
      <c r="H46"/>
      <c r="I46"/>
      <c r="J46"/>
      <c r="K46"/>
      <c r="L46"/>
      <c r="M46"/>
      <c r="N46"/>
      <c r="O46"/>
      <c r="P46"/>
      <c r="Q46"/>
      <c r="R46"/>
      <c r="S46"/>
      <c r="T46"/>
      <c r="U46"/>
      <c r="V46"/>
      <c r="W46"/>
      <c r="X46"/>
      <c r="Y46"/>
      <c r="Z46"/>
      <c r="AA46"/>
      <c r="AB46"/>
      <c r="AC46"/>
      <c r="AD46" s="80"/>
    </row>
    <row r="47" spans="1:30" ht="15">
      <c r="A47" s="92" t="s">
        <v>34</v>
      </c>
      <c r="B47" s="12">
        <v>13.4</v>
      </c>
      <c r="C47" s="12">
        <v>13.4</v>
      </c>
      <c r="D47"/>
      <c r="E47"/>
      <c r="F47"/>
      <c r="G47"/>
      <c r="H47"/>
      <c r="I47"/>
      <c r="J47"/>
      <c r="K47"/>
      <c r="L47"/>
      <c r="M47"/>
      <c r="N47"/>
      <c r="O47"/>
      <c r="P47"/>
      <c r="Q47"/>
      <c r="R47"/>
      <c r="S47"/>
      <c r="T47"/>
      <c r="U47"/>
      <c r="V47"/>
      <c r="W47"/>
      <c r="X47"/>
      <c r="Y47"/>
      <c r="Z47"/>
      <c r="AA47"/>
      <c r="AB47"/>
      <c r="AC47"/>
      <c r="AD47"/>
    </row>
    <row r="48" spans="1:30" ht="15">
      <c r="A48" s="92" t="s">
        <v>35</v>
      </c>
      <c r="B48" s="12">
        <v>126</v>
      </c>
      <c r="C48" s="12">
        <v>126</v>
      </c>
      <c r="D48"/>
      <c r="E48"/>
      <c r="F48"/>
      <c r="G48"/>
      <c r="H48"/>
      <c r="I48"/>
      <c r="J48"/>
      <c r="K48"/>
      <c r="L48"/>
      <c r="M48"/>
      <c r="N48"/>
      <c r="O48"/>
      <c r="P48"/>
      <c r="Q48"/>
      <c r="R48"/>
      <c r="S48"/>
      <c r="T48"/>
      <c r="U48"/>
      <c r="V48"/>
      <c r="W48"/>
      <c r="X48"/>
      <c r="Y48"/>
      <c r="Z48"/>
      <c r="AA48"/>
      <c r="AB48"/>
      <c r="AC48"/>
      <c r="AD48"/>
    </row>
    <row r="49" spans="1:30" ht="15">
      <c r="A49" s="94" t="s">
        <v>36</v>
      </c>
      <c r="B49" s="93">
        <v>170.5</v>
      </c>
      <c r="C49" s="93">
        <v>170.5</v>
      </c>
      <c r="D49"/>
      <c r="E49"/>
      <c r="F49"/>
      <c r="G49"/>
      <c r="H49"/>
      <c r="I49"/>
      <c r="J49"/>
      <c r="K49"/>
      <c r="L49"/>
      <c r="M49"/>
      <c r="N49"/>
      <c r="O49"/>
      <c r="P49"/>
      <c r="Q49"/>
      <c r="R49"/>
      <c r="S49"/>
      <c r="T49"/>
      <c r="U49"/>
      <c r="V49"/>
      <c r="W49"/>
      <c r="X49"/>
      <c r="Y49"/>
      <c r="Z49"/>
      <c r="AA49"/>
      <c r="AB49"/>
      <c r="AC49"/>
      <c r="AD49"/>
    </row>
    <row r="50" spans="1:30" ht="15">
      <c r="A50" s="92" t="s">
        <v>37</v>
      </c>
      <c r="B50" s="16">
        <v>5</v>
      </c>
      <c r="C50" s="16">
        <v>5</v>
      </c>
      <c r="D50"/>
      <c r="E50"/>
      <c r="F50"/>
      <c r="G50"/>
      <c r="H50"/>
      <c r="I50"/>
      <c r="J50"/>
      <c r="K50"/>
      <c r="L50"/>
      <c r="M50"/>
      <c r="N50"/>
      <c r="O50"/>
      <c r="P50"/>
      <c r="Q50"/>
      <c r="R50"/>
      <c r="S50"/>
      <c r="T50"/>
      <c r="U50"/>
      <c r="V50"/>
      <c r="W50"/>
      <c r="X50"/>
      <c r="Y50"/>
      <c r="Z50"/>
      <c r="AA50"/>
      <c r="AB50"/>
      <c r="AC50"/>
      <c r="AD50"/>
    </row>
    <row r="51" spans="1:30" s="77" customFormat="1" ht="15.75">
      <c r="A51" s="92" t="s">
        <v>38</v>
      </c>
      <c r="B51" s="16">
        <v>11</v>
      </c>
      <c r="C51" s="16">
        <v>11</v>
      </c>
      <c r="D51"/>
      <c r="E51"/>
      <c r="F51"/>
      <c r="G51"/>
      <c r="H51"/>
      <c r="I51"/>
      <c r="J51"/>
      <c r="K51"/>
      <c r="L51"/>
      <c r="M51"/>
      <c r="N51"/>
      <c r="O51"/>
      <c r="P51"/>
      <c r="Q51"/>
      <c r="R51"/>
      <c r="S51"/>
      <c r="T51"/>
      <c r="U51"/>
      <c r="V51"/>
      <c r="W51"/>
      <c r="X51"/>
      <c r="Y51"/>
      <c r="Z51"/>
      <c r="AA51"/>
      <c r="AB51"/>
      <c r="AC51"/>
      <c r="AD51" s="80"/>
    </row>
    <row r="52" spans="1:30" ht="15">
      <c r="A52" s="92" t="s">
        <v>39</v>
      </c>
      <c r="B52" s="16">
        <v>10</v>
      </c>
      <c r="C52" s="16">
        <v>10</v>
      </c>
      <c r="D52"/>
      <c r="E52"/>
      <c r="F52"/>
      <c r="G52"/>
      <c r="H52"/>
      <c r="I52"/>
      <c r="J52"/>
      <c r="K52"/>
      <c r="L52"/>
      <c r="M52"/>
      <c r="N52"/>
      <c r="O52"/>
      <c r="P52"/>
      <c r="Q52"/>
      <c r="R52"/>
      <c r="S52"/>
      <c r="T52"/>
      <c r="U52"/>
      <c r="V52"/>
      <c r="W52"/>
      <c r="X52"/>
      <c r="Y52"/>
      <c r="Z52"/>
      <c r="AA52"/>
      <c r="AB52"/>
      <c r="AC52"/>
      <c r="AD52"/>
    </row>
    <row r="53" spans="1:30" ht="15">
      <c r="A53" s="94" t="s">
        <v>40</v>
      </c>
      <c r="B53" s="95">
        <v>26</v>
      </c>
      <c r="C53" s="95">
        <v>26</v>
      </c>
      <c r="D53"/>
      <c r="E53"/>
      <c r="F53"/>
      <c r="G53"/>
      <c r="H53"/>
      <c r="I53"/>
      <c r="J53"/>
      <c r="K53"/>
      <c r="L53"/>
      <c r="M53"/>
      <c r="N53"/>
      <c r="O53"/>
      <c r="P53"/>
      <c r="Q53"/>
      <c r="R53"/>
      <c r="S53"/>
      <c r="T53"/>
      <c r="U53"/>
      <c r="V53"/>
      <c r="W53"/>
      <c r="X53"/>
      <c r="Y53"/>
      <c r="Z53"/>
      <c r="AA53"/>
      <c r="AB53"/>
      <c r="AC53"/>
      <c r="AD53"/>
    </row>
    <row r="54" spans="1:30" ht="15">
      <c r="A54" s="92" t="s">
        <v>41</v>
      </c>
      <c r="B54" s="16">
        <v>150</v>
      </c>
      <c r="C54" s="16">
        <v>150</v>
      </c>
      <c r="D54"/>
      <c r="E54"/>
      <c r="F54"/>
      <c r="G54"/>
      <c r="H54"/>
      <c r="I54"/>
      <c r="J54"/>
      <c r="K54"/>
      <c r="L54"/>
      <c r="M54"/>
      <c r="N54"/>
      <c r="O54"/>
      <c r="P54"/>
      <c r="Q54"/>
      <c r="R54"/>
      <c r="S54"/>
      <c r="T54"/>
      <c r="U54"/>
      <c r="V54"/>
      <c r="W54"/>
      <c r="X54"/>
      <c r="Y54"/>
      <c r="Z54"/>
      <c r="AA54"/>
      <c r="AB54"/>
      <c r="AC54"/>
      <c r="AD54"/>
    </row>
    <row r="55" spans="1:30" s="77" customFormat="1" ht="15.75">
      <c r="A55" s="92" t="s">
        <v>42</v>
      </c>
      <c r="B55" s="16">
        <v>77</v>
      </c>
      <c r="C55" s="16">
        <v>77</v>
      </c>
      <c r="D55"/>
      <c r="E55"/>
      <c r="F55"/>
      <c r="G55"/>
      <c r="H55"/>
      <c r="I55"/>
      <c r="J55"/>
      <c r="K55"/>
      <c r="L55"/>
      <c r="M55"/>
      <c r="N55"/>
      <c r="O55"/>
      <c r="P55"/>
      <c r="Q55"/>
      <c r="R55"/>
      <c r="S55"/>
      <c r="T55"/>
      <c r="U55"/>
      <c r="V55"/>
      <c r="W55"/>
      <c r="X55"/>
      <c r="Y55"/>
      <c r="Z55"/>
      <c r="AA55"/>
      <c r="AB55"/>
      <c r="AC55"/>
      <c r="AD55" s="80"/>
    </row>
    <row r="56" spans="1:30" ht="15">
      <c r="A56" s="92" t="s">
        <v>43</v>
      </c>
      <c r="B56" s="16">
        <v>0</v>
      </c>
      <c r="C56" s="16">
        <v>0</v>
      </c>
      <c r="D56"/>
      <c r="E56"/>
      <c r="F56"/>
      <c r="G56"/>
      <c r="H56"/>
      <c r="I56"/>
      <c r="J56"/>
      <c r="K56"/>
      <c r="L56"/>
      <c r="M56"/>
      <c r="N56"/>
      <c r="O56"/>
      <c r="P56"/>
      <c r="Q56"/>
      <c r="R56"/>
      <c r="S56"/>
      <c r="T56"/>
      <c r="U56"/>
      <c r="V56"/>
      <c r="W56"/>
      <c r="X56"/>
      <c r="Y56"/>
      <c r="Z56"/>
      <c r="AA56"/>
      <c r="AB56"/>
      <c r="AC56"/>
      <c r="AD56"/>
    </row>
    <row r="57" spans="1:30" ht="15">
      <c r="A57" s="94" t="s">
        <v>44</v>
      </c>
      <c r="B57" s="95">
        <v>227</v>
      </c>
      <c r="C57" s="95">
        <v>227</v>
      </c>
      <c r="D57"/>
      <c r="E57"/>
      <c r="F57"/>
      <c r="G57"/>
      <c r="H57"/>
      <c r="I57"/>
      <c r="J57"/>
      <c r="K57"/>
      <c r="L57"/>
      <c r="M57"/>
      <c r="N57"/>
      <c r="O57"/>
      <c r="P57"/>
      <c r="Q57"/>
      <c r="R57"/>
      <c r="S57"/>
      <c r="T57"/>
      <c r="U57"/>
      <c r="V57"/>
      <c r="W57"/>
      <c r="X57"/>
      <c r="Y57"/>
      <c r="Z57"/>
      <c r="AA57"/>
      <c r="AB57"/>
      <c r="AC57"/>
      <c r="AD57"/>
    </row>
    <row r="58" spans="1:30" s="77" customFormat="1" ht="15.75">
      <c r="A58" s="92" t="s">
        <v>45</v>
      </c>
      <c r="B58" s="16">
        <v>0</v>
      </c>
      <c r="C58" s="16">
        <v>0</v>
      </c>
      <c r="D58"/>
      <c r="E58"/>
      <c r="F58"/>
      <c r="G58"/>
      <c r="H58"/>
      <c r="I58"/>
      <c r="J58"/>
      <c r="K58"/>
      <c r="L58"/>
      <c r="M58"/>
      <c r="N58"/>
      <c r="O58"/>
      <c r="P58"/>
      <c r="Q58"/>
      <c r="R58"/>
      <c r="S58"/>
      <c r="T58"/>
      <c r="U58"/>
      <c r="V58"/>
      <c r="W58"/>
      <c r="X58"/>
      <c r="Y58"/>
      <c r="Z58"/>
      <c r="AA58"/>
      <c r="AB58"/>
      <c r="AC58"/>
      <c r="AD58" s="80"/>
    </row>
    <row r="59" spans="1:30" ht="15">
      <c r="A59" s="92" t="s">
        <v>46</v>
      </c>
      <c r="B59" s="16">
        <v>0</v>
      </c>
      <c r="C59" s="16">
        <v>0</v>
      </c>
      <c r="D59"/>
      <c r="E59"/>
      <c r="F59"/>
      <c r="G59"/>
      <c r="H59"/>
      <c r="I59"/>
      <c r="J59"/>
      <c r="K59"/>
      <c r="L59"/>
      <c r="M59"/>
      <c r="N59"/>
      <c r="O59"/>
      <c r="P59"/>
      <c r="Q59"/>
      <c r="R59"/>
      <c r="S59"/>
      <c r="T59"/>
      <c r="U59"/>
      <c r="V59"/>
      <c r="W59"/>
      <c r="X59"/>
      <c r="Y59"/>
      <c r="Z59"/>
      <c r="AA59"/>
      <c r="AB59"/>
      <c r="AC59"/>
      <c r="AD59"/>
    </row>
    <row r="60" spans="1:30" ht="15">
      <c r="A60" s="92" t="s">
        <v>47</v>
      </c>
      <c r="B60" s="16">
        <v>0</v>
      </c>
      <c r="C60" s="16">
        <v>0</v>
      </c>
      <c r="D60"/>
      <c r="E60"/>
      <c r="F60"/>
      <c r="G60"/>
      <c r="H60"/>
      <c r="I60"/>
      <c r="J60"/>
      <c r="K60"/>
      <c r="L60"/>
      <c r="M60"/>
      <c r="N60"/>
      <c r="O60"/>
      <c r="P60"/>
      <c r="Q60"/>
      <c r="R60"/>
      <c r="S60"/>
      <c r="T60"/>
      <c r="U60"/>
      <c r="V60"/>
      <c r="W60"/>
      <c r="X60"/>
      <c r="Y60"/>
      <c r="Z60"/>
      <c r="AA60"/>
      <c r="AB60"/>
      <c r="AC60"/>
      <c r="AD60"/>
    </row>
    <row r="61" spans="1:30" ht="15">
      <c r="A61" s="94" t="s">
        <v>48</v>
      </c>
      <c r="B61" s="95">
        <v>0</v>
      </c>
      <c r="C61" s="95">
        <v>0</v>
      </c>
      <c r="D61"/>
      <c r="E61"/>
      <c r="F61"/>
      <c r="G61"/>
      <c r="H61"/>
      <c r="I61"/>
      <c r="J61"/>
      <c r="K61"/>
      <c r="L61"/>
      <c r="M61"/>
      <c r="N61"/>
      <c r="O61"/>
      <c r="P61"/>
      <c r="Q61"/>
      <c r="R61"/>
      <c r="S61"/>
      <c r="T61"/>
      <c r="U61"/>
      <c r="V61"/>
      <c r="W61"/>
      <c r="X61"/>
      <c r="Y61"/>
      <c r="Z61"/>
      <c r="AA61"/>
      <c r="AB61"/>
      <c r="AC61"/>
      <c r="AD61"/>
    </row>
    <row r="62" spans="1:30" ht="15">
      <c r="A62" s="92" t="s">
        <v>49</v>
      </c>
      <c r="B62" s="16">
        <v>30</v>
      </c>
      <c r="C62" s="16">
        <v>30</v>
      </c>
      <c r="D62"/>
      <c r="E62"/>
      <c r="F62"/>
      <c r="G62"/>
      <c r="H62"/>
      <c r="I62"/>
      <c r="J62"/>
      <c r="K62"/>
      <c r="L62"/>
      <c r="M62"/>
      <c r="N62"/>
      <c r="O62"/>
      <c r="P62"/>
      <c r="Q62"/>
      <c r="R62"/>
      <c r="S62"/>
      <c r="T62"/>
      <c r="U62"/>
      <c r="V62"/>
      <c r="W62"/>
      <c r="X62"/>
      <c r="Y62"/>
      <c r="Z62"/>
      <c r="AA62"/>
      <c r="AB62"/>
      <c r="AC62"/>
      <c r="AD62"/>
    </row>
    <row r="63" spans="1:30" ht="15">
      <c r="A63" s="92" t="s">
        <v>50</v>
      </c>
      <c r="B63" s="16">
        <v>11</v>
      </c>
      <c r="C63" s="16">
        <v>11</v>
      </c>
      <c r="D63"/>
      <c r="E63"/>
      <c r="F63"/>
      <c r="G63"/>
      <c r="H63"/>
      <c r="I63"/>
      <c r="J63"/>
      <c r="K63"/>
      <c r="L63"/>
      <c r="M63"/>
      <c r="N63"/>
      <c r="O63"/>
      <c r="P63"/>
      <c r="Q63"/>
      <c r="R63"/>
      <c r="S63"/>
      <c r="T63"/>
      <c r="U63"/>
      <c r="V63"/>
      <c r="W63"/>
      <c r="X63"/>
      <c r="Y63"/>
      <c r="Z63"/>
      <c r="AA63"/>
      <c r="AB63"/>
      <c r="AC63"/>
      <c r="AD63"/>
    </row>
    <row r="64" spans="1:30" s="77" customFormat="1" ht="15.75">
      <c r="A64" s="92" t="s">
        <v>51</v>
      </c>
      <c r="B64" s="16">
        <v>0</v>
      </c>
      <c r="C64" s="16">
        <v>0</v>
      </c>
      <c r="D64"/>
      <c r="E64"/>
      <c r="F64"/>
      <c r="G64"/>
      <c r="H64"/>
      <c r="I64"/>
      <c r="J64"/>
      <c r="K64"/>
      <c r="L64"/>
      <c r="M64"/>
      <c r="N64"/>
      <c r="O64"/>
      <c r="P64"/>
      <c r="Q64"/>
      <c r="R64"/>
      <c r="S64"/>
      <c r="T64"/>
      <c r="U64"/>
      <c r="V64"/>
      <c r="W64"/>
      <c r="X64"/>
      <c r="Y64"/>
      <c r="Z64"/>
      <c r="AA64"/>
      <c r="AB64"/>
      <c r="AC64"/>
      <c r="AD64" s="80"/>
    </row>
    <row r="65" spans="1:30" ht="15">
      <c r="A65" s="92" t="s">
        <v>52</v>
      </c>
      <c r="B65" s="16">
        <v>21</v>
      </c>
      <c r="C65" s="16">
        <v>21</v>
      </c>
      <c r="D65"/>
      <c r="E65"/>
      <c r="F65"/>
      <c r="G65"/>
      <c r="H65"/>
      <c r="I65"/>
      <c r="J65"/>
      <c r="K65"/>
      <c r="L65"/>
      <c r="M65"/>
      <c r="N65"/>
      <c r="O65"/>
      <c r="P65"/>
      <c r="Q65"/>
      <c r="R65"/>
      <c r="S65"/>
      <c r="T65"/>
      <c r="U65"/>
      <c r="V65"/>
      <c r="W65"/>
      <c r="X65"/>
      <c r="Y65"/>
      <c r="Z65"/>
      <c r="AA65"/>
      <c r="AB65"/>
      <c r="AC65"/>
      <c r="AD65"/>
    </row>
    <row r="66" spans="1:30" ht="15">
      <c r="A66" s="92" t="s">
        <v>53</v>
      </c>
      <c r="B66" s="16">
        <v>0</v>
      </c>
      <c r="C66" s="16">
        <v>0</v>
      </c>
      <c r="D66"/>
      <c r="E66"/>
      <c r="F66"/>
      <c r="G66"/>
      <c r="H66"/>
      <c r="I66"/>
      <c r="J66"/>
      <c r="K66"/>
      <c r="L66"/>
      <c r="M66"/>
      <c r="N66"/>
      <c r="O66"/>
      <c r="P66"/>
      <c r="Q66"/>
      <c r="R66"/>
      <c r="S66"/>
      <c r="T66"/>
      <c r="U66"/>
      <c r="V66"/>
      <c r="W66"/>
      <c r="X66"/>
      <c r="Y66"/>
      <c r="Z66"/>
      <c r="AA66"/>
      <c r="AB66"/>
      <c r="AC66"/>
      <c r="AD66"/>
    </row>
    <row r="67" spans="1:30" ht="15">
      <c r="A67" s="94" t="s">
        <v>54</v>
      </c>
      <c r="B67" s="95">
        <v>62</v>
      </c>
      <c r="C67" s="95">
        <v>62</v>
      </c>
      <c r="D67"/>
      <c r="E67"/>
      <c r="F67"/>
      <c r="G67"/>
      <c r="H67"/>
      <c r="I67"/>
      <c r="J67"/>
      <c r="K67"/>
      <c r="L67"/>
      <c r="M67"/>
      <c r="N67"/>
      <c r="O67"/>
      <c r="P67"/>
      <c r="Q67"/>
      <c r="R67"/>
      <c r="S67"/>
      <c r="T67"/>
      <c r="U67"/>
      <c r="V67"/>
      <c r="W67"/>
      <c r="X67"/>
      <c r="Y67"/>
      <c r="Z67"/>
      <c r="AA67"/>
      <c r="AB67"/>
      <c r="AC67"/>
      <c r="AD67"/>
    </row>
    <row r="68" spans="1:30" ht="15">
      <c r="A68" s="92" t="s">
        <v>55</v>
      </c>
      <c r="B68" s="16">
        <v>0</v>
      </c>
      <c r="C68" s="16">
        <v>0</v>
      </c>
      <c r="D68"/>
      <c r="E68"/>
      <c r="F68"/>
      <c r="G68"/>
      <c r="H68"/>
      <c r="I68"/>
      <c r="J68"/>
      <c r="K68"/>
      <c r="L68"/>
      <c r="M68"/>
      <c r="N68"/>
    </row>
    <row r="69" spans="1:30" s="77" customFormat="1" ht="15">
      <c r="A69" s="92" t="s">
        <v>56</v>
      </c>
      <c r="B69" s="16">
        <v>38</v>
      </c>
      <c r="C69" s="16">
        <v>38</v>
      </c>
      <c r="D69"/>
      <c r="E69"/>
      <c r="F69"/>
      <c r="G69"/>
      <c r="H69"/>
      <c r="I69"/>
      <c r="J69"/>
      <c r="K69"/>
      <c r="L69"/>
      <c r="M69"/>
      <c r="N69"/>
    </row>
    <row r="70" spans="1:30" ht="15">
      <c r="A70" s="94" t="s">
        <v>129</v>
      </c>
      <c r="B70" s="95">
        <v>1676</v>
      </c>
      <c r="C70" s="95">
        <v>1676</v>
      </c>
      <c r="D70"/>
      <c r="E70"/>
      <c r="F70"/>
      <c r="G70"/>
      <c r="H70"/>
      <c r="I70"/>
      <c r="J70"/>
      <c r="K70"/>
      <c r="L70"/>
      <c r="M70"/>
      <c r="N70"/>
    </row>
  </sheetData>
  <pageMargins left="0.7" right="0.7" top="0.75" bottom="0.75" header="0.3" footer="0.3"/>
  <pageSetup paperSize="9" orientation="portrait"/>
  <drawing r:id="rId2"/>
  <extLst>
    <ext xmlns:x14="http://schemas.microsoft.com/office/spreadsheetml/2009/9/main" uri="{A8765BA9-456A-4dab-B4F3-ACF838C121DE}">
      <x14:slicerList>
        <x14:slicer r:id="rId3"/>
      </x14:slicerList>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14996795556505021"/>
  </sheetPr>
  <dimension ref="A1:AD70"/>
  <sheetViews>
    <sheetView showGridLines="0" topLeftCell="A35" zoomScale="80" zoomScaleNormal="80" workbookViewId="0">
      <selection activeCell="C15" sqref="C15:C70"/>
    </sheetView>
  </sheetViews>
  <sheetFormatPr baseColWidth="10" defaultColWidth="9.33203125" defaultRowHeight="12.75"/>
  <cols>
    <col min="1" max="1" width="68.88671875" style="1" customWidth="1"/>
    <col min="2" max="16384" width="9.33203125" style="1"/>
  </cols>
  <sheetData>
    <row r="1" spans="1:30" ht="30">
      <c r="A1" s="78" t="s">
        <v>0</v>
      </c>
    </row>
    <row r="2" spans="1:30" s="76" customFormat="1" ht="29.25">
      <c r="A2" s="79" t="s">
        <v>131</v>
      </c>
    </row>
    <row r="13" spans="1:30" ht="15">
      <c r="B13" s="1">
        <v>2022</v>
      </c>
      <c r="C13" s="1" t="s">
        <v>696</v>
      </c>
      <c r="D13"/>
      <c r="E13"/>
      <c r="F13"/>
      <c r="G13"/>
      <c r="H13"/>
      <c r="I13"/>
      <c r="J13"/>
      <c r="K13"/>
      <c r="L13"/>
      <c r="M13"/>
      <c r="N13"/>
      <c r="O13"/>
      <c r="P13"/>
      <c r="Q13"/>
      <c r="R13"/>
      <c r="S13"/>
      <c r="T13"/>
      <c r="U13"/>
      <c r="V13"/>
      <c r="W13"/>
      <c r="X13"/>
      <c r="Y13"/>
      <c r="Z13"/>
      <c r="AA13"/>
      <c r="AB13"/>
      <c r="AC13"/>
      <c r="AD13"/>
    </row>
    <row r="14" spans="1:30" ht="15">
      <c r="B14" s="1" t="s">
        <v>126</v>
      </c>
      <c r="D14"/>
      <c r="E14"/>
      <c r="F14"/>
      <c r="G14"/>
      <c r="H14"/>
      <c r="I14"/>
      <c r="J14"/>
      <c r="K14"/>
      <c r="L14"/>
      <c r="M14"/>
      <c r="N14"/>
      <c r="O14"/>
      <c r="P14"/>
      <c r="Q14"/>
      <c r="R14"/>
      <c r="S14"/>
      <c r="T14"/>
      <c r="U14"/>
      <c r="V14"/>
      <c r="W14"/>
      <c r="X14"/>
      <c r="Y14"/>
      <c r="Z14"/>
      <c r="AA14"/>
      <c r="AB14"/>
      <c r="AC14"/>
      <c r="AD14"/>
    </row>
    <row r="15" spans="1:30" ht="15">
      <c r="A15" s="92" t="s">
        <v>2</v>
      </c>
      <c r="B15" s="12">
        <v>0.2</v>
      </c>
      <c r="C15" s="12">
        <v>0.2</v>
      </c>
      <c r="D15"/>
      <c r="E15"/>
      <c r="F15"/>
      <c r="G15"/>
      <c r="H15"/>
      <c r="I15"/>
      <c r="J15"/>
      <c r="K15"/>
      <c r="L15"/>
      <c r="M15"/>
      <c r="N15"/>
      <c r="O15"/>
      <c r="P15"/>
      <c r="Q15"/>
      <c r="R15"/>
      <c r="S15"/>
      <c r="T15"/>
      <c r="U15"/>
      <c r="V15"/>
      <c r="W15"/>
      <c r="X15"/>
      <c r="Y15"/>
      <c r="Z15"/>
      <c r="AA15"/>
      <c r="AB15"/>
      <c r="AC15"/>
      <c r="AD15"/>
    </row>
    <row r="16" spans="1:30" ht="15">
      <c r="A16" s="92" t="s">
        <v>3</v>
      </c>
      <c r="B16" s="12">
        <v>0</v>
      </c>
      <c r="C16" s="12">
        <v>0</v>
      </c>
      <c r="D16"/>
      <c r="E16"/>
      <c r="F16"/>
      <c r="G16"/>
      <c r="H16"/>
      <c r="I16"/>
      <c r="J16"/>
      <c r="K16"/>
      <c r="L16"/>
      <c r="M16"/>
      <c r="N16"/>
      <c r="O16"/>
      <c r="P16"/>
      <c r="Q16"/>
      <c r="R16"/>
      <c r="S16"/>
      <c r="T16"/>
      <c r="U16"/>
      <c r="V16"/>
      <c r="W16"/>
      <c r="X16"/>
      <c r="Y16"/>
      <c r="Z16"/>
      <c r="AA16"/>
      <c r="AB16"/>
      <c r="AC16"/>
      <c r="AD16"/>
    </row>
    <row r="17" spans="1:30" ht="15">
      <c r="A17" s="92" t="s">
        <v>4</v>
      </c>
      <c r="B17" s="12">
        <v>0</v>
      </c>
      <c r="C17" s="12">
        <v>0</v>
      </c>
      <c r="D17"/>
      <c r="E17"/>
      <c r="F17"/>
      <c r="G17"/>
      <c r="H17"/>
      <c r="I17"/>
      <c r="J17"/>
      <c r="K17"/>
      <c r="L17"/>
      <c r="M17"/>
      <c r="N17"/>
      <c r="O17"/>
      <c r="P17"/>
      <c r="Q17"/>
      <c r="R17"/>
      <c r="S17"/>
      <c r="T17"/>
      <c r="U17"/>
      <c r="V17"/>
      <c r="W17"/>
      <c r="X17"/>
      <c r="Y17"/>
      <c r="Z17"/>
      <c r="AA17"/>
      <c r="AB17"/>
      <c r="AC17"/>
      <c r="AD17"/>
    </row>
    <row r="18" spans="1:30" s="77" customFormat="1" ht="15.75">
      <c r="A18" s="92" t="s">
        <v>5</v>
      </c>
      <c r="B18" s="12">
        <v>25.676639999999999</v>
      </c>
      <c r="C18" s="12">
        <v>25.676639999999999</v>
      </c>
      <c r="D18"/>
      <c r="E18"/>
      <c r="F18"/>
      <c r="G18"/>
      <c r="H18"/>
      <c r="I18"/>
      <c r="J18"/>
      <c r="K18"/>
      <c r="L18"/>
      <c r="M18"/>
      <c r="N18"/>
      <c r="O18" s="80"/>
      <c r="P18" s="80"/>
      <c r="Q18" s="80"/>
      <c r="R18" s="80"/>
      <c r="S18" s="80"/>
      <c r="T18" s="80"/>
      <c r="U18" s="80"/>
      <c r="V18" s="80"/>
      <c r="W18" s="80"/>
      <c r="X18" s="80"/>
      <c r="Y18" s="80"/>
      <c r="Z18" s="80"/>
      <c r="AA18" s="80"/>
      <c r="AB18" s="80"/>
      <c r="AC18" s="80"/>
      <c r="AD18" s="80"/>
    </row>
    <row r="19" spans="1:30" s="77" customFormat="1" ht="15.75">
      <c r="A19" s="94" t="s">
        <v>6</v>
      </c>
      <c r="B19" s="218">
        <v>25.876639999999998</v>
      </c>
      <c r="C19" s="218">
        <v>25.876639999999998</v>
      </c>
      <c r="D19"/>
      <c r="E19"/>
      <c r="F19"/>
      <c r="G19"/>
      <c r="H19"/>
      <c r="I19"/>
      <c r="J19"/>
      <c r="K19"/>
      <c r="L19"/>
      <c r="M19"/>
      <c r="N19"/>
      <c r="O19" s="80"/>
      <c r="P19" s="80"/>
      <c r="Q19" s="80"/>
      <c r="R19" s="80"/>
      <c r="S19" s="80"/>
      <c r="T19" s="80"/>
      <c r="U19" s="80"/>
      <c r="V19" s="80"/>
      <c r="W19" s="80"/>
      <c r="X19" s="80"/>
      <c r="Y19" s="80"/>
      <c r="Z19" s="80"/>
      <c r="AA19" s="80"/>
      <c r="AB19" s="80"/>
      <c r="AC19" s="80"/>
      <c r="AD19" s="80"/>
    </row>
    <row r="20" spans="1:30" s="77" customFormat="1" ht="15.75">
      <c r="A20" s="94" t="s">
        <v>7</v>
      </c>
      <c r="B20" s="93">
        <v>25.677</v>
      </c>
      <c r="C20" s="93">
        <v>25.677</v>
      </c>
      <c r="D20"/>
      <c r="E20"/>
      <c r="F20"/>
      <c r="G20"/>
      <c r="H20"/>
      <c r="I20"/>
      <c r="J20"/>
      <c r="K20"/>
      <c r="L20"/>
      <c r="M20"/>
      <c r="N20"/>
      <c r="O20" s="80"/>
      <c r="P20" s="80"/>
      <c r="Q20" s="80"/>
      <c r="R20" s="80"/>
      <c r="S20" s="80"/>
      <c r="T20" s="80"/>
      <c r="U20" s="80"/>
      <c r="V20" s="80"/>
      <c r="W20" s="80"/>
      <c r="X20" s="80"/>
      <c r="Y20" s="80"/>
      <c r="Z20" s="80"/>
      <c r="AA20" s="80"/>
      <c r="AB20" s="80"/>
      <c r="AC20" s="80"/>
      <c r="AD20" s="80"/>
    </row>
    <row r="21" spans="1:30" ht="15">
      <c r="A21" s="94" t="s">
        <v>8</v>
      </c>
      <c r="B21" s="218">
        <v>25.876639999999998</v>
      </c>
      <c r="C21" s="218">
        <v>25.876639999999998</v>
      </c>
      <c r="D21"/>
      <c r="E21"/>
      <c r="F21"/>
      <c r="G21"/>
      <c r="H21"/>
      <c r="I21"/>
      <c r="J21"/>
      <c r="K21"/>
      <c r="L21"/>
      <c r="M21"/>
      <c r="N21"/>
      <c r="O21"/>
      <c r="P21"/>
      <c r="Q21"/>
      <c r="R21"/>
      <c r="S21"/>
      <c r="T21"/>
      <c r="U21"/>
      <c r="V21"/>
      <c r="W21"/>
      <c r="X21"/>
      <c r="Y21"/>
      <c r="Z21"/>
      <c r="AA21"/>
      <c r="AB21"/>
      <c r="AC21"/>
      <c r="AD21"/>
    </row>
    <row r="22" spans="1:30" ht="15">
      <c r="A22" s="92" t="s">
        <v>9</v>
      </c>
      <c r="B22" s="12">
        <v>0.2</v>
      </c>
      <c r="C22" s="12">
        <v>0.2</v>
      </c>
      <c r="D22"/>
      <c r="E22"/>
      <c r="F22"/>
      <c r="G22"/>
      <c r="H22"/>
      <c r="I22"/>
      <c r="J22"/>
      <c r="K22"/>
      <c r="L22"/>
      <c r="M22"/>
      <c r="N22"/>
      <c r="O22"/>
      <c r="P22"/>
      <c r="Q22"/>
      <c r="R22"/>
      <c r="S22"/>
      <c r="T22"/>
      <c r="U22"/>
      <c r="V22"/>
      <c r="W22"/>
      <c r="X22"/>
      <c r="Y22"/>
      <c r="Z22"/>
      <c r="AA22"/>
      <c r="AB22"/>
      <c r="AC22"/>
      <c r="AD22"/>
    </row>
    <row r="23" spans="1:30" ht="15">
      <c r="A23" s="92" t="s">
        <v>10</v>
      </c>
      <c r="B23" s="12">
        <v>2.5569999999999999</v>
      </c>
      <c r="C23" s="12">
        <v>2.5569999999999999</v>
      </c>
      <c r="D23"/>
      <c r="E23"/>
      <c r="F23"/>
      <c r="G23"/>
      <c r="H23"/>
      <c r="I23"/>
      <c r="J23"/>
      <c r="K23"/>
      <c r="L23"/>
      <c r="M23"/>
      <c r="N23"/>
      <c r="O23"/>
      <c r="P23"/>
      <c r="Q23"/>
      <c r="R23"/>
      <c r="S23"/>
      <c r="T23"/>
      <c r="U23"/>
      <c r="V23"/>
      <c r="W23"/>
      <c r="X23"/>
      <c r="Y23"/>
      <c r="Z23"/>
      <c r="AA23"/>
      <c r="AB23"/>
      <c r="AC23"/>
      <c r="AD23"/>
    </row>
    <row r="24" spans="1:30" s="77" customFormat="1" ht="15.75">
      <c r="A24" s="92" t="s">
        <v>11</v>
      </c>
      <c r="B24" s="12">
        <v>54.899000000000001</v>
      </c>
      <c r="C24" s="12">
        <v>54.899000000000001</v>
      </c>
      <c r="D24"/>
      <c r="E24"/>
      <c r="F24"/>
      <c r="G24"/>
      <c r="H24"/>
      <c r="I24"/>
      <c r="J24"/>
      <c r="K24"/>
      <c r="L24"/>
      <c r="M24"/>
      <c r="N24"/>
      <c r="O24"/>
      <c r="P24"/>
      <c r="Q24"/>
      <c r="R24"/>
      <c r="S24"/>
      <c r="T24"/>
      <c r="U24"/>
      <c r="V24"/>
      <c r="W24"/>
      <c r="X24"/>
      <c r="Y24"/>
      <c r="Z24"/>
      <c r="AA24"/>
      <c r="AB24"/>
      <c r="AC24"/>
      <c r="AD24" s="80"/>
    </row>
    <row r="25" spans="1:30" ht="15">
      <c r="A25" s="92" t="s">
        <v>12</v>
      </c>
      <c r="B25" s="12">
        <v>3.875</v>
      </c>
      <c r="C25" s="12">
        <v>3.875</v>
      </c>
      <c r="D25"/>
      <c r="E25"/>
      <c r="F25"/>
      <c r="G25"/>
      <c r="H25"/>
      <c r="I25"/>
      <c r="J25"/>
      <c r="K25"/>
      <c r="L25"/>
      <c r="M25"/>
      <c r="N25"/>
      <c r="O25"/>
      <c r="P25"/>
      <c r="Q25"/>
      <c r="R25"/>
      <c r="S25"/>
      <c r="T25"/>
      <c r="U25"/>
      <c r="V25"/>
      <c r="W25"/>
      <c r="X25"/>
      <c r="Y25"/>
      <c r="Z25"/>
      <c r="AA25"/>
      <c r="AB25"/>
      <c r="AC25"/>
      <c r="AD25"/>
    </row>
    <row r="26" spans="1:30" s="77" customFormat="1" ht="15.75">
      <c r="A26" s="94" t="s">
        <v>13</v>
      </c>
      <c r="B26" s="93">
        <v>55.099000000000004</v>
      </c>
      <c r="C26" s="93">
        <v>55.099000000000004</v>
      </c>
      <c r="D26"/>
      <c r="E26"/>
      <c r="F26"/>
      <c r="G26"/>
      <c r="H26"/>
      <c r="I26"/>
      <c r="J26"/>
      <c r="K26"/>
      <c r="L26"/>
      <c r="M26"/>
      <c r="N26"/>
      <c r="O26" s="80"/>
      <c r="P26" s="80"/>
      <c r="Q26" s="80"/>
      <c r="R26" s="80"/>
      <c r="S26" s="80"/>
      <c r="T26" s="80"/>
      <c r="U26" s="80"/>
      <c r="V26" s="80"/>
      <c r="W26" s="80"/>
      <c r="X26" s="80"/>
      <c r="Y26" s="80"/>
      <c r="Z26" s="80"/>
      <c r="AA26" s="80"/>
      <c r="AB26" s="80"/>
      <c r="AC26" s="80"/>
      <c r="AD26" s="80"/>
    </row>
    <row r="27" spans="1:30" ht="15">
      <c r="A27" s="94" t="s">
        <v>14</v>
      </c>
      <c r="B27" s="96">
        <v>55.099000000000004</v>
      </c>
      <c r="C27" s="96">
        <v>55.099000000000004</v>
      </c>
      <c r="D27"/>
      <c r="E27"/>
      <c r="F27"/>
      <c r="G27"/>
      <c r="H27"/>
      <c r="I27"/>
      <c r="J27"/>
      <c r="K27"/>
      <c r="L27"/>
      <c r="M27"/>
      <c r="N27"/>
      <c r="O27"/>
      <c r="P27"/>
      <c r="Q27"/>
      <c r="R27"/>
      <c r="S27"/>
      <c r="T27"/>
      <c r="U27"/>
      <c r="V27"/>
      <c r="W27"/>
      <c r="X27"/>
      <c r="Y27"/>
      <c r="Z27"/>
      <c r="AA27"/>
      <c r="AB27"/>
      <c r="AC27"/>
      <c r="AD27"/>
    </row>
    <row r="28" spans="1:30" s="77" customFormat="1" ht="15.75">
      <c r="A28" s="92" t="s">
        <v>15</v>
      </c>
      <c r="B28" s="16">
        <v>4</v>
      </c>
      <c r="C28" s="16">
        <v>4</v>
      </c>
      <c r="D28"/>
      <c r="E28"/>
      <c r="F28"/>
      <c r="G28"/>
      <c r="H28"/>
      <c r="I28"/>
      <c r="J28"/>
      <c r="K28"/>
      <c r="L28"/>
      <c r="M28"/>
      <c r="N28"/>
      <c r="O28"/>
      <c r="P28"/>
      <c r="Q28"/>
      <c r="R28"/>
      <c r="S28"/>
      <c r="T28"/>
      <c r="U28"/>
      <c r="V28"/>
      <c r="W28"/>
      <c r="X28"/>
      <c r="Y28"/>
      <c r="Z28"/>
      <c r="AA28"/>
      <c r="AB28"/>
      <c r="AC28"/>
      <c r="AD28" s="80"/>
    </row>
    <row r="29" spans="1:30" ht="15">
      <c r="A29" s="92" t="s">
        <v>16</v>
      </c>
      <c r="B29" s="16">
        <v>19</v>
      </c>
      <c r="C29" s="16">
        <v>19</v>
      </c>
      <c r="D29"/>
      <c r="E29"/>
      <c r="F29"/>
      <c r="G29"/>
      <c r="H29"/>
      <c r="I29"/>
      <c r="J29"/>
      <c r="K29"/>
      <c r="L29"/>
      <c r="M29"/>
      <c r="N29"/>
      <c r="O29"/>
      <c r="P29"/>
      <c r="Q29"/>
      <c r="R29"/>
      <c r="S29"/>
      <c r="T29"/>
      <c r="U29"/>
      <c r="V29"/>
      <c r="W29"/>
      <c r="X29"/>
      <c r="Y29"/>
      <c r="Z29"/>
      <c r="AA29"/>
      <c r="AB29"/>
      <c r="AC29"/>
      <c r="AD29"/>
    </row>
    <row r="30" spans="1:30" ht="15">
      <c r="A30" s="92" t="s">
        <v>17</v>
      </c>
      <c r="B30" s="16">
        <v>0</v>
      </c>
      <c r="C30" s="16">
        <v>0</v>
      </c>
      <c r="D30"/>
      <c r="E30"/>
      <c r="F30"/>
      <c r="G30"/>
      <c r="H30"/>
      <c r="I30"/>
      <c r="J30"/>
      <c r="K30"/>
      <c r="L30"/>
      <c r="M30"/>
      <c r="N30"/>
      <c r="O30"/>
      <c r="P30"/>
      <c r="Q30"/>
      <c r="R30"/>
      <c r="S30"/>
      <c r="T30"/>
      <c r="U30"/>
      <c r="V30"/>
      <c r="W30"/>
      <c r="X30"/>
      <c r="Y30"/>
      <c r="Z30"/>
      <c r="AA30"/>
      <c r="AB30"/>
      <c r="AC30"/>
      <c r="AD30"/>
    </row>
    <row r="31" spans="1:30" ht="15">
      <c r="A31" s="94" t="s">
        <v>18</v>
      </c>
      <c r="B31" s="95">
        <v>23</v>
      </c>
      <c r="C31" s="95">
        <v>23</v>
      </c>
      <c r="D31"/>
      <c r="E31"/>
      <c r="F31"/>
      <c r="G31"/>
      <c r="H31"/>
      <c r="I31"/>
      <c r="J31"/>
      <c r="K31"/>
      <c r="L31"/>
      <c r="M31"/>
      <c r="N31"/>
      <c r="O31"/>
      <c r="P31"/>
      <c r="Q31"/>
      <c r="R31"/>
      <c r="S31"/>
      <c r="T31"/>
      <c r="U31"/>
      <c r="V31"/>
      <c r="W31"/>
      <c r="X31"/>
      <c r="Y31"/>
      <c r="Z31"/>
      <c r="AA31"/>
      <c r="AB31"/>
      <c r="AC31"/>
      <c r="AD31"/>
    </row>
    <row r="32" spans="1:30" ht="15">
      <c r="A32" s="92" t="s">
        <v>19</v>
      </c>
      <c r="B32" s="16">
        <v>0</v>
      </c>
      <c r="C32" s="16">
        <v>0</v>
      </c>
      <c r="D32"/>
      <c r="E32"/>
      <c r="F32"/>
      <c r="G32"/>
      <c r="H32"/>
      <c r="I32"/>
      <c r="J32"/>
      <c r="K32"/>
      <c r="L32"/>
      <c r="M32"/>
      <c r="N32"/>
      <c r="O32"/>
      <c r="P32"/>
      <c r="Q32"/>
      <c r="R32"/>
      <c r="S32"/>
      <c r="T32"/>
      <c r="U32"/>
      <c r="V32"/>
      <c r="W32"/>
      <c r="X32"/>
      <c r="Y32"/>
      <c r="Z32"/>
      <c r="AA32"/>
      <c r="AB32"/>
      <c r="AC32"/>
      <c r="AD32"/>
    </row>
    <row r="33" spans="1:30" ht="15">
      <c r="A33" s="92" t="s">
        <v>20</v>
      </c>
      <c r="B33" s="16">
        <v>23</v>
      </c>
      <c r="C33" s="16">
        <v>23</v>
      </c>
      <c r="D33"/>
      <c r="E33"/>
      <c r="F33"/>
      <c r="G33"/>
      <c r="H33"/>
      <c r="I33"/>
      <c r="J33"/>
      <c r="K33"/>
      <c r="L33"/>
      <c r="M33"/>
      <c r="N33"/>
      <c r="O33"/>
      <c r="P33"/>
      <c r="Q33"/>
      <c r="R33"/>
      <c r="S33"/>
      <c r="T33"/>
      <c r="U33"/>
      <c r="V33"/>
      <c r="W33"/>
      <c r="X33"/>
      <c r="Y33"/>
      <c r="Z33"/>
      <c r="AA33"/>
      <c r="AB33"/>
      <c r="AC33"/>
      <c r="AD33"/>
    </row>
    <row r="34" spans="1:30" s="77" customFormat="1" ht="15.75">
      <c r="A34" s="92" t="s">
        <v>21</v>
      </c>
      <c r="B34" s="16">
        <v>0</v>
      </c>
      <c r="C34" s="16">
        <v>0</v>
      </c>
      <c r="D34"/>
      <c r="E34"/>
      <c r="F34"/>
      <c r="G34"/>
      <c r="H34"/>
      <c r="I34"/>
      <c r="J34"/>
      <c r="K34"/>
      <c r="L34"/>
      <c r="M34"/>
      <c r="N34"/>
      <c r="O34"/>
      <c r="P34"/>
      <c r="Q34"/>
      <c r="R34"/>
      <c r="S34"/>
      <c r="T34"/>
      <c r="U34"/>
      <c r="V34"/>
      <c r="W34"/>
      <c r="X34"/>
      <c r="Y34"/>
      <c r="Z34"/>
      <c r="AA34"/>
      <c r="AB34"/>
      <c r="AC34"/>
      <c r="AD34" s="80"/>
    </row>
    <row r="35" spans="1:30" ht="15">
      <c r="A35" s="92" t="s">
        <v>22</v>
      </c>
      <c r="B35" s="16">
        <v>0</v>
      </c>
      <c r="C35" s="16">
        <v>0</v>
      </c>
      <c r="D35"/>
      <c r="E35"/>
      <c r="F35"/>
      <c r="G35"/>
      <c r="H35"/>
      <c r="I35"/>
      <c r="J35"/>
      <c r="K35"/>
      <c r="L35"/>
      <c r="M35"/>
      <c r="N35"/>
      <c r="O35"/>
      <c r="P35"/>
      <c r="Q35"/>
      <c r="R35"/>
      <c r="S35"/>
      <c r="T35"/>
      <c r="U35"/>
      <c r="V35"/>
      <c r="W35"/>
      <c r="X35"/>
      <c r="Y35"/>
      <c r="Z35"/>
      <c r="AA35"/>
      <c r="AB35"/>
      <c r="AC35"/>
      <c r="AD35"/>
    </row>
    <row r="36" spans="1:30" ht="15">
      <c r="A36" s="92" t="s">
        <v>23</v>
      </c>
      <c r="B36" s="16">
        <v>3</v>
      </c>
      <c r="C36" s="16">
        <v>3</v>
      </c>
      <c r="D36"/>
      <c r="E36"/>
      <c r="F36"/>
      <c r="G36"/>
      <c r="H36"/>
      <c r="I36"/>
      <c r="J36"/>
      <c r="K36"/>
      <c r="L36"/>
      <c r="M36"/>
      <c r="N36"/>
      <c r="O36"/>
      <c r="P36"/>
      <c r="Q36"/>
      <c r="R36"/>
      <c r="S36"/>
      <c r="T36"/>
      <c r="U36"/>
      <c r="V36"/>
      <c r="W36"/>
      <c r="X36"/>
      <c r="Y36"/>
      <c r="Z36"/>
      <c r="AA36"/>
      <c r="AB36"/>
      <c r="AC36"/>
      <c r="AD36"/>
    </row>
    <row r="37" spans="1:30" ht="15">
      <c r="A37" s="94" t="s">
        <v>24</v>
      </c>
      <c r="B37" s="95">
        <v>26</v>
      </c>
      <c r="C37" s="95">
        <v>26</v>
      </c>
      <c r="D37"/>
      <c r="E37"/>
      <c r="F37"/>
      <c r="G37"/>
      <c r="H37"/>
      <c r="I37"/>
      <c r="J37"/>
      <c r="K37"/>
      <c r="L37"/>
      <c r="M37"/>
      <c r="N37"/>
      <c r="O37"/>
      <c r="P37"/>
      <c r="Q37"/>
      <c r="R37"/>
      <c r="S37"/>
      <c r="T37"/>
      <c r="U37"/>
      <c r="V37"/>
      <c r="W37"/>
      <c r="X37"/>
      <c r="Y37"/>
      <c r="Z37"/>
      <c r="AA37"/>
      <c r="AB37"/>
      <c r="AC37"/>
      <c r="AD37"/>
    </row>
    <row r="38" spans="1:30" s="77" customFormat="1" ht="15.75">
      <c r="A38" s="92" t="s">
        <v>25</v>
      </c>
      <c r="B38" s="16">
        <v>9</v>
      </c>
      <c r="C38" s="16">
        <v>9</v>
      </c>
      <c r="D38"/>
      <c r="E38"/>
      <c r="F38"/>
      <c r="G38"/>
      <c r="H38"/>
      <c r="I38"/>
      <c r="J38"/>
      <c r="K38"/>
      <c r="L38"/>
      <c r="M38"/>
      <c r="N38"/>
      <c r="O38"/>
      <c r="P38"/>
      <c r="Q38"/>
      <c r="R38"/>
      <c r="S38"/>
      <c r="T38"/>
      <c r="U38"/>
      <c r="V38"/>
      <c r="W38"/>
      <c r="X38"/>
      <c r="Y38"/>
      <c r="Z38"/>
      <c r="AA38"/>
      <c r="AB38"/>
      <c r="AC38"/>
      <c r="AD38" s="80"/>
    </row>
    <row r="39" spans="1:30" ht="15">
      <c r="A39" s="92" t="s">
        <v>26</v>
      </c>
      <c r="B39" s="16">
        <v>6</v>
      </c>
      <c r="C39" s="16">
        <v>6</v>
      </c>
      <c r="D39"/>
      <c r="E39"/>
      <c r="F39"/>
      <c r="G39"/>
      <c r="H39"/>
      <c r="I39"/>
      <c r="J39"/>
      <c r="K39"/>
      <c r="L39"/>
      <c r="M39"/>
      <c r="N39"/>
      <c r="O39"/>
      <c r="P39"/>
      <c r="Q39"/>
      <c r="R39"/>
      <c r="S39"/>
      <c r="T39"/>
      <c r="U39"/>
      <c r="V39"/>
      <c r="W39"/>
      <c r="X39"/>
      <c r="Y39"/>
      <c r="Z39"/>
      <c r="AA39"/>
      <c r="AB39"/>
      <c r="AC39"/>
      <c r="AD39"/>
    </row>
    <row r="40" spans="1:30" s="77" customFormat="1" ht="15.75">
      <c r="A40" s="92" t="s">
        <v>27</v>
      </c>
      <c r="B40" s="16">
        <v>25</v>
      </c>
      <c r="C40" s="16">
        <v>25</v>
      </c>
      <c r="D40"/>
      <c r="E40"/>
      <c r="F40"/>
      <c r="G40"/>
      <c r="H40"/>
      <c r="I40"/>
      <c r="J40"/>
      <c r="K40"/>
      <c r="L40"/>
      <c r="M40"/>
      <c r="N40"/>
      <c r="O40" s="80"/>
      <c r="P40" s="80"/>
      <c r="Q40" s="80"/>
      <c r="R40" s="80"/>
      <c r="S40" s="80"/>
      <c r="T40" s="80"/>
      <c r="U40" s="80"/>
      <c r="V40" s="80"/>
      <c r="W40" s="80"/>
      <c r="X40" s="80"/>
      <c r="Y40" s="80"/>
      <c r="Z40" s="80"/>
      <c r="AA40" s="80"/>
      <c r="AB40" s="80"/>
      <c r="AC40" s="80"/>
      <c r="AD40" s="80"/>
    </row>
    <row r="41" spans="1:30" ht="15">
      <c r="A41" s="94" t="s">
        <v>28</v>
      </c>
      <c r="B41" s="95">
        <v>40</v>
      </c>
      <c r="C41" s="95">
        <v>40</v>
      </c>
      <c r="D41"/>
      <c r="E41"/>
      <c r="F41"/>
      <c r="G41"/>
      <c r="H41"/>
      <c r="I41"/>
      <c r="J41"/>
      <c r="K41"/>
      <c r="L41"/>
      <c r="M41"/>
      <c r="N41"/>
      <c r="O41"/>
      <c r="P41"/>
      <c r="Q41"/>
      <c r="R41"/>
      <c r="S41"/>
      <c r="T41"/>
      <c r="U41"/>
      <c r="V41"/>
      <c r="W41"/>
      <c r="X41"/>
      <c r="Y41"/>
      <c r="Z41"/>
      <c r="AA41"/>
      <c r="AB41"/>
      <c r="AC41"/>
      <c r="AD41"/>
    </row>
    <row r="42" spans="1:30" s="77" customFormat="1" ht="15.75">
      <c r="A42" s="92" t="s">
        <v>29</v>
      </c>
      <c r="B42" s="16">
        <v>7</v>
      </c>
      <c r="C42" s="16">
        <v>7</v>
      </c>
      <c r="D42"/>
      <c r="E42"/>
      <c r="F42"/>
      <c r="G42"/>
      <c r="H42"/>
      <c r="I42"/>
      <c r="J42"/>
      <c r="K42"/>
      <c r="L42"/>
      <c r="M42"/>
      <c r="N42"/>
      <c r="O42"/>
      <c r="P42"/>
      <c r="Q42"/>
      <c r="R42"/>
      <c r="S42"/>
      <c r="T42"/>
      <c r="U42"/>
      <c r="V42"/>
      <c r="W42"/>
      <c r="X42"/>
      <c r="Y42"/>
      <c r="Z42"/>
      <c r="AA42"/>
      <c r="AB42"/>
      <c r="AC42"/>
      <c r="AD42" s="80"/>
    </row>
    <row r="43" spans="1:30" ht="15">
      <c r="A43" s="92" t="s">
        <v>30</v>
      </c>
      <c r="B43" s="16">
        <v>5</v>
      </c>
      <c r="C43" s="16">
        <v>5</v>
      </c>
      <c r="D43"/>
      <c r="E43"/>
      <c r="F43"/>
      <c r="G43"/>
      <c r="H43"/>
      <c r="I43"/>
      <c r="J43"/>
      <c r="K43"/>
      <c r="L43"/>
      <c r="M43"/>
      <c r="N43"/>
      <c r="O43"/>
      <c r="P43"/>
      <c r="Q43"/>
      <c r="R43"/>
      <c r="S43"/>
      <c r="T43"/>
      <c r="U43"/>
      <c r="V43"/>
      <c r="W43"/>
      <c r="X43"/>
      <c r="Y43"/>
      <c r="Z43"/>
      <c r="AA43"/>
      <c r="AB43"/>
      <c r="AC43"/>
      <c r="AD43"/>
    </row>
    <row r="44" spans="1:30" s="77" customFormat="1" ht="15.75">
      <c r="A44" s="92" t="s">
        <v>31</v>
      </c>
      <c r="B44" s="16">
        <v>57</v>
      </c>
      <c r="C44" s="16">
        <v>57</v>
      </c>
      <c r="D44"/>
      <c r="E44"/>
      <c r="F44"/>
      <c r="G44"/>
      <c r="H44"/>
      <c r="I44"/>
      <c r="J44"/>
      <c r="K44"/>
      <c r="L44"/>
      <c r="M44"/>
      <c r="N44"/>
      <c r="O44" s="80"/>
      <c r="P44" s="80"/>
      <c r="Q44" s="80"/>
      <c r="R44" s="80"/>
      <c r="S44" s="80"/>
      <c r="T44" s="80"/>
      <c r="U44" s="80"/>
      <c r="V44" s="80"/>
      <c r="W44" s="80"/>
      <c r="X44" s="80"/>
      <c r="Y44" s="80"/>
      <c r="Z44" s="80"/>
      <c r="AA44" s="80"/>
      <c r="AB44" s="80"/>
      <c r="AC44" s="80"/>
      <c r="AD44" s="80"/>
    </row>
    <row r="45" spans="1:30" ht="15">
      <c r="A45" s="94" t="s">
        <v>32</v>
      </c>
      <c r="B45" s="95">
        <v>69</v>
      </c>
      <c r="C45" s="95">
        <v>69</v>
      </c>
      <c r="D45"/>
      <c r="E45"/>
      <c r="F45"/>
      <c r="G45"/>
      <c r="H45"/>
      <c r="I45"/>
      <c r="J45"/>
      <c r="K45"/>
      <c r="L45"/>
      <c r="M45"/>
      <c r="N45"/>
      <c r="O45"/>
      <c r="P45"/>
      <c r="Q45"/>
      <c r="R45"/>
      <c r="S45"/>
      <c r="T45"/>
      <c r="U45"/>
      <c r="V45"/>
      <c r="W45"/>
      <c r="X45"/>
      <c r="Y45"/>
      <c r="Z45"/>
      <c r="AA45"/>
      <c r="AB45"/>
      <c r="AC45"/>
      <c r="AD45"/>
    </row>
    <row r="46" spans="1:30" s="77" customFormat="1" ht="15.75">
      <c r="A46" s="92" t="s">
        <v>33</v>
      </c>
      <c r="B46" s="12">
        <v>18.018000000000001</v>
      </c>
      <c r="C46" s="12">
        <v>18.018000000000001</v>
      </c>
      <c r="D46"/>
      <c r="E46"/>
      <c r="F46"/>
      <c r="G46"/>
      <c r="H46"/>
      <c r="I46"/>
      <c r="J46"/>
      <c r="K46"/>
      <c r="L46"/>
      <c r="M46"/>
      <c r="N46"/>
      <c r="O46"/>
      <c r="P46"/>
      <c r="Q46"/>
      <c r="R46"/>
      <c r="S46"/>
      <c r="T46"/>
      <c r="U46"/>
      <c r="V46"/>
      <c r="W46"/>
      <c r="X46"/>
      <c r="Y46"/>
      <c r="Z46"/>
      <c r="AA46"/>
      <c r="AB46"/>
      <c r="AC46"/>
      <c r="AD46" s="80"/>
    </row>
    <row r="47" spans="1:30" ht="15">
      <c r="A47" s="92" t="s">
        <v>34</v>
      </c>
      <c r="B47" s="12">
        <v>0</v>
      </c>
      <c r="C47" s="12">
        <v>0</v>
      </c>
      <c r="D47"/>
      <c r="E47"/>
      <c r="F47"/>
      <c r="G47"/>
      <c r="H47"/>
      <c r="I47"/>
      <c r="J47"/>
      <c r="K47"/>
      <c r="L47"/>
      <c r="M47"/>
      <c r="N47"/>
      <c r="O47"/>
      <c r="P47"/>
      <c r="Q47"/>
      <c r="R47"/>
      <c r="S47"/>
      <c r="T47"/>
      <c r="U47"/>
      <c r="V47"/>
      <c r="W47"/>
      <c r="X47"/>
      <c r="Y47"/>
      <c r="Z47"/>
      <c r="AA47"/>
      <c r="AB47"/>
      <c r="AC47"/>
      <c r="AD47"/>
    </row>
    <row r="48" spans="1:30" ht="15">
      <c r="A48" s="92" t="s">
        <v>35</v>
      </c>
      <c r="B48" s="12">
        <v>7.7320000000000002</v>
      </c>
      <c r="C48" s="12">
        <v>7.7320000000000002</v>
      </c>
      <c r="D48"/>
      <c r="E48"/>
      <c r="F48"/>
      <c r="G48"/>
      <c r="H48"/>
      <c r="I48"/>
      <c r="J48"/>
      <c r="K48"/>
      <c r="L48"/>
      <c r="M48"/>
      <c r="N48"/>
      <c r="O48"/>
      <c r="P48"/>
      <c r="Q48"/>
      <c r="R48"/>
      <c r="S48"/>
      <c r="T48"/>
      <c r="U48"/>
      <c r="V48"/>
      <c r="W48"/>
      <c r="X48"/>
      <c r="Y48"/>
      <c r="Z48"/>
      <c r="AA48"/>
      <c r="AB48"/>
      <c r="AC48"/>
      <c r="AD48"/>
    </row>
    <row r="49" spans="1:30" ht="15">
      <c r="A49" s="94" t="s">
        <v>36</v>
      </c>
      <c r="B49" s="93">
        <v>25.75</v>
      </c>
      <c r="C49" s="93">
        <v>25.75</v>
      </c>
      <c r="D49"/>
      <c r="E49"/>
      <c r="F49"/>
      <c r="G49"/>
      <c r="H49"/>
      <c r="I49"/>
      <c r="J49"/>
      <c r="K49"/>
      <c r="L49"/>
      <c r="M49"/>
      <c r="N49"/>
      <c r="O49"/>
      <c r="P49"/>
      <c r="Q49"/>
      <c r="R49"/>
      <c r="S49"/>
      <c r="T49"/>
      <c r="U49"/>
      <c r="V49"/>
      <c r="W49"/>
      <c r="X49"/>
      <c r="Y49"/>
      <c r="Z49"/>
      <c r="AA49"/>
      <c r="AB49"/>
      <c r="AC49"/>
      <c r="AD49"/>
    </row>
    <row r="50" spans="1:30" ht="15">
      <c r="A50" s="92" t="s">
        <v>37</v>
      </c>
      <c r="B50" s="16">
        <v>1</v>
      </c>
      <c r="C50" s="16">
        <v>1</v>
      </c>
      <c r="D50"/>
      <c r="E50"/>
      <c r="F50"/>
      <c r="G50"/>
      <c r="H50"/>
      <c r="I50"/>
      <c r="J50"/>
      <c r="K50"/>
      <c r="L50"/>
      <c r="M50"/>
      <c r="N50"/>
      <c r="O50"/>
      <c r="P50"/>
      <c r="Q50"/>
      <c r="R50"/>
      <c r="S50"/>
      <c r="T50"/>
      <c r="U50"/>
      <c r="V50"/>
      <c r="W50"/>
      <c r="X50"/>
      <c r="Y50"/>
      <c r="Z50"/>
      <c r="AA50"/>
      <c r="AB50"/>
      <c r="AC50"/>
      <c r="AD50"/>
    </row>
    <row r="51" spans="1:30" s="77" customFormat="1" ht="15.75">
      <c r="A51" s="92" t="s">
        <v>38</v>
      </c>
      <c r="B51" s="16">
        <v>0</v>
      </c>
      <c r="C51" s="16">
        <v>0</v>
      </c>
      <c r="D51"/>
      <c r="E51"/>
      <c r="F51"/>
      <c r="G51"/>
      <c r="H51"/>
      <c r="I51"/>
      <c r="J51"/>
      <c r="K51"/>
      <c r="L51"/>
      <c r="M51"/>
      <c r="N51"/>
      <c r="O51"/>
      <c r="P51"/>
      <c r="Q51"/>
      <c r="R51"/>
      <c r="S51"/>
      <c r="T51"/>
      <c r="U51"/>
      <c r="V51"/>
      <c r="W51"/>
      <c r="X51"/>
      <c r="Y51"/>
      <c r="Z51"/>
      <c r="AA51"/>
      <c r="AB51"/>
      <c r="AC51"/>
      <c r="AD51" s="80"/>
    </row>
    <row r="52" spans="1:30" ht="15">
      <c r="A52" s="92" t="s">
        <v>39</v>
      </c>
      <c r="B52" s="16">
        <v>0</v>
      </c>
      <c r="C52" s="16">
        <v>0</v>
      </c>
      <c r="D52"/>
      <c r="E52"/>
      <c r="F52"/>
      <c r="G52"/>
      <c r="H52"/>
      <c r="I52"/>
      <c r="J52"/>
      <c r="K52"/>
      <c r="L52"/>
      <c r="M52"/>
      <c r="N52"/>
      <c r="O52"/>
      <c r="P52"/>
      <c r="Q52"/>
      <c r="R52"/>
      <c r="S52"/>
      <c r="T52"/>
      <c r="U52"/>
      <c r="V52"/>
      <c r="W52"/>
      <c r="X52"/>
      <c r="Y52"/>
      <c r="Z52"/>
      <c r="AA52"/>
      <c r="AB52"/>
      <c r="AC52"/>
      <c r="AD52"/>
    </row>
    <row r="53" spans="1:30" ht="15">
      <c r="A53" s="94" t="s">
        <v>40</v>
      </c>
      <c r="B53" s="95">
        <v>1</v>
      </c>
      <c r="C53" s="95">
        <v>1</v>
      </c>
      <c r="D53"/>
      <c r="E53"/>
      <c r="F53"/>
      <c r="G53"/>
      <c r="H53"/>
      <c r="I53"/>
      <c r="J53"/>
      <c r="K53"/>
      <c r="L53"/>
      <c r="M53"/>
      <c r="N53"/>
      <c r="O53"/>
      <c r="P53"/>
      <c r="Q53"/>
      <c r="R53"/>
      <c r="S53"/>
      <c r="T53"/>
      <c r="U53"/>
      <c r="V53"/>
      <c r="W53"/>
      <c r="X53"/>
      <c r="Y53"/>
      <c r="Z53"/>
      <c r="AA53"/>
      <c r="AB53"/>
      <c r="AC53"/>
      <c r="AD53"/>
    </row>
    <row r="54" spans="1:30" ht="15">
      <c r="A54" s="92" t="s">
        <v>41</v>
      </c>
      <c r="B54" s="16">
        <v>0</v>
      </c>
      <c r="C54" s="16">
        <v>0</v>
      </c>
      <c r="D54"/>
      <c r="E54"/>
      <c r="F54"/>
      <c r="G54"/>
      <c r="H54"/>
      <c r="I54"/>
      <c r="J54"/>
      <c r="K54"/>
      <c r="L54"/>
      <c r="M54"/>
      <c r="N54"/>
      <c r="O54"/>
      <c r="P54"/>
      <c r="Q54"/>
      <c r="R54"/>
      <c r="S54"/>
      <c r="T54"/>
      <c r="U54"/>
      <c r="V54"/>
      <c r="W54"/>
      <c r="X54"/>
      <c r="Y54"/>
      <c r="Z54"/>
      <c r="AA54"/>
      <c r="AB54"/>
      <c r="AC54"/>
      <c r="AD54"/>
    </row>
    <row r="55" spans="1:30" s="77" customFormat="1" ht="15.75">
      <c r="A55" s="92" t="s">
        <v>42</v>
      </c>
      <c r="B55" s="16">
        <v>128</v>
      </c>
      <c r="C55" s="16">
        <v>128</v>
      </c>
      <c r="D55"/>
      <c r="E55"/>
      <c r="F55"/>
      <c r="G55"/>
      <c r="H55"/>
      <c r="I55"/>
      <c r="J55"/>
      <c r="K55"/>
      <c r="L55"/>
      <c r="M55"/>
      <c r="N55"/>
      <c r="O55"/>
      <c r="P55"/>
      <c r="Q55"/>
      <c r="R55"/>
      <c r="S55"/>
      <c r="T55"/>
      <c r="U55"/>
      <c r="V55"/>
      <c r="W55"/>
      <c r="X55"/>
      <c r="Y55"/>
      <c r="Z55"/>
      <c r="AA55"/>
      <c r="AB55"/>
      <c r="AC55"/>
      <c r="AD55" s="80"/>
    </row>
    <row r="56" spans="1:30" ht="15">
      <c r="A56" s="92" t="s">
        <v>43</v>
      </c>
      <c r="B56" s="16">
        <v>0</v>
      </c>
      <c r="C56" s="16">
        <v>0</v>
      </c>
      <c r="D56"/>
      <c r="E56"/>
      <c r="F56"/>
      <c r="G56"/>
      <c r="H56"/>
      <c r="I56"/>
      <c r="J56"/>
      <c r="K56"/>
      <c r="L56"/>
      <c r="M56"/>
      <c r="N56"/>
      <c r="O56"/>
      <c r="P56"/>
      <c r="Q56"/>
      <c r="R56"/>
      <c r="S56"/>
      <c r="T56"/>
      <c r="U56"/>
      <c r="V56"/>
      <c r="W56"/>
      <c r="X56"/>
      <c r="Y56"/>
      <c r="Z56"/>
      <c r="AA56"/>
      <c r="AB56"/>
      <c r="AC56"/>
      <c r="AD56"/>
    </row>
    <row r="57" spans="1:30" ht="15">
      <c r="A57" s="94" t="s">
        <v>44</v>
      </c>
      <c r="B57" s="95">
        <v>128</v>
      </c>
      <c r="C57" s="95">
        <v>128</v>
      </c>
      <c r="D57"/>
      <c r="E57"/>
      <c r="F57"/>
      <c r="G57"/>
      <c r="H57"/>
      <c r="I57"/>
      <c r="J57"/>
      <c r="K57"/>
      <c r="L57"/>
      <c r="M57"/>
      <c r="N57"/>
      <c r="O57"/>
      <c r="P57"/>
      <c r="Q57"/>
      <c r="R57"/>
      <c r="S57"/>
      <c r="T57"/>
      <c r="U57"/>
      <c r="V57"/>
      <c r="W57"/>
      <c r="X57"/>
      <c r="Y57"/>
      <c r="Z57"/>
      <c r="AA57"/>
      <c r="AB57"/>
      <c r="AC57"/>
      <c r="AD57"/>
    </row>
    <row r="58" spans="1:30" s="77" customFormat="1" ht="15.75">
      <c r="A58" s="92" t="s">
        <v>45</v>
      </c>
      <c r="B58" s="16">
        <v>0</v>
      </c>
      <c r="C58" s="16">
        <v>0</v>
      </c>
      <c r="D58"/>
      <c r="E58"/>
      <c r="F58"/>
      <c r="G58"/>
      <c r="H58"/>
      <c r="I58"/>
      <c r="J58"/>
      <c r="K58"/>
      <c r="L58"/>
      <c r="M58"/>
      <c r="N58"/>
      <c r="O58"/>
      <c r="P58"/>
      <c r="Q58"/>
      <c r="R58"/>
      <c r="S58"/>
      <c r="T58"/>
      <c r="U58"/>
      <c r="V58"/>
      <c r="W58"/>
      <c r="X58"/>
      <c r="Y58"/>
      <c r="Z58"/>
      <c r="AA58"/>
      <c r="AB58"/>
      <c r="AC58"/>
      <c r="AD58" s="80"/>
    </row>
    <row r="59" spans="1:30" ht="15">
      <c r="A59" s="92" t="s">
        <v>46</v>
      </c>
      <c r="B59" s="16">
        <v>0</v>
      </c>
      <c r="C59" s="16">
        <v>0</v>
      </c>
      <c r="D59"/>
      <c r="E59"/>
      <c r="F59"/>
      <c r="G59"/>
      <c r="H59"/>
      <c r="I59"/>
      <c r="J59"/>
      <c r="K59"/>
      <c r="L59"/>
      <c r="M59"/>
      <c r="N59"/>
      <c r="O59"/>
      <c r="P59"/>
      <c r="Q59"/>
      <c r="R59"/>
      <c r="S59"/>
      <c r="T59"/>
      <c r="U59"/>
      <c r="V59"/>
      <c r="W59"/>
      <c r="X59"/>
      <c r="Y59"/>
      <c r="Z59"/>
      <c r="AA59"/>
      <c r="AB59"/>
      <c r="AC59"/>
      <c r="AD59"/>
    </row>
    <row r="60" spans="1:30" ht="15">
      <c r="A60" s="92" t="s">
        <v>47</v>
      </c>
      <c r="B60" s="16">
        <v>0</v>
      </c>
      <c r="C60" s="16">
        <v>0</v>
      </c>
      <c r="D60"/>
      <c r="E60"/>
      <c r="F60"/>
      <c r="G60"/>
      <c r="H60"/>
      <c r="I60"/>
      <c r="J60"/>
      <c r="K60"/>
      <c r="L60"/>
      <c r="M60"/>
      <c r="N60"/>
      <c r="O60"/>
      <c r="P60"/>
      <c r="Q60"/>
      <c r="R60"/>
      <c r="S60"/>
      <c r="T60"/>
      <c r="U60"/>
      <c r="V60"/>
      <c r="W60"/>
      <c r="X60"/>
      <c r="Y60"/>
      <c r="Z60"/>
      <c r="AA60"/>
      <c r="AB60"/>
      <c r="AC60"/>
      <c r="AD60"/>
    </row>
    <row r="61" spans="1:30" ht="15">
      <c r="A61" s="94" t="s">
        <v>48</v>
      </c>
      <c r="B61" s="95">
        <v>0</v>
      </c>
      <c r="C61" s="95">
        <v>0</v>
      </c>
      <c r="D61"/>
      <c r="E61"/>
      <c r="F61"/>
      <c r="G61"/>
      <c r="H61"/>
      <c r="I61"/>
      <c r="J61"/>
      <c r="K61"/>
      <c r="L61"/>
      <c r="M61"/>
      <c r="N61"/>
      <c r="O61"/>
      <c r="P61"/>
      <c r="Q61"/>
      <c r="R61"/>
      <c r="S61"/>
      <c r="T61"/>
      <c r="U61"/>
      <c r="V61"/>
      <c r="W61"/>
      <c r="X61"/>
      <c r="Y61"/>
      <c r="Z61"/>
      <c r="AA61"/>
      <c r="AB61"/>
      <c r="AC61"/>
      <c r="AD61"/>
    </row>
    <row r="62" spans="1:30" ht="15">
      <c r="A62" s="92" t="s">
        <v>49</v>
      </c>
      <c r="B62" s="16">
        <v>0</v>
      </c>
      <c r="C62" s="16">
        <v>0</v>
      </c>
      <c r="D62"/>
      <c r="E62"/>
      <c r="F62"/>
      <c r="G62"/>
      <c r="H62"/>
      <c r="I62"/>
      <c r="J62"/>
      <c r="K62"/>
      <c r="L62"/>
      <c r="M62"/>
      <c r="N62"/>
      <c r="O62"/>
      <c r="P62"/>
      <c r="Q62"/>
      <c r="R62"/>
      <c r="S62"/>
      <c r="T62"/>
      <c r="U62"/>
      <c r="V62"/>
      <c r="W62"/>
      <c r="X62"/>
      <c r="Y62"/>
      <c r="Z62"/>
      <c r="AA62"/>
      <c r="AB62"/>
      <c r="AC62"/>
      <c r="AD62"/>
    </row>
    <row r="63" spans="1:30" ht="15">
      <c r="A63" s="92" t="s">
        <v>50</v>
      </c>
      <c r="B63" s="16">
        <v>0</v>
      </c>
      <c r="C63" s="16">
        <v>0</v>
      </c>
      <c r="D63"/>
      <c r="E63"/>
      <c r="F63"/>
      <c r="G63"/>
      <c r="H63"/>
      <c r="I63"/>
      <c r="J63"/>
      <c r="K63"/>
      <c r="L63"/>
      <c r="M63"/>
      <c r="N63"/>
      <c r="O63"/>
      <c r="P63"/>
      <c r="Q63"/>
      <c r="R63"/>
      <c r="S63"/>
      <c r="T63"/>
      <c r="U63"/>
      <c r="V63"/>
      <c r="W63"/>
      <c r="X63"/>
      <c r="Y63"/>
      <c r="Z63"/>
      <c r="AA63"/>
      <c r="AB63"/>
      <c r="AC63"/>
      <c r="AD63"/>
    </row>
    <row r="64" spans="1:30" s="77" customFormat="1" ht="15.75">
      <c r="A64" s="92" t="s">
        <v>51</v>
      </c>
      <c r="B64" s="16">
        <v>0</v>
      </c>
      <c r="C64" s="16">
        <v>0</v>
      </c>
      <c r="D64"/>
      <c r="E64"/>
      <c r="F64"/>
      <c r="G64"/>
      <c r="H64"/>
      <c r="I64"/>
      <c r="J64"/>
      <c r="K64"/>
      <c r="L64"/>
      <c r="M64"/>
      <c r="N64"/>
      <c r="O64"/>
      <c r="P64"/>
      <c r="Q64"/>
      <c r="R64"/>
      <c r="S64"/>
      <c r="T64"/>
      <c r="U64"/>
      <c r="V64"/>
      <c r="W64"/>
      <c r="X64"/>
      <c r="Y64"/>
      <c r="Z64"/>
      <c r="AA64"/>
      <c r="AB64"/>
      <c r="AC64"/>
      <c r="AD64" s="80"/>
    </row>
    <row r="65" spans="1:30" ht="15">
      <c r="A65" s="92" t="s">
        <v>52</v>
      </c>
      <c r="B65" s="16">
        <v>0</v>
      </c>
      <c r="C65" s="16">
        <v>0</v>
      </c>
      <c r="D65"/>
      <c r="E65"/>
      <c r="F65"/>
      <c r="G65"/>
      <c r="H65"/>
      <c r="I65"/>
      <c r="J65"/>
      <c r="K65"/>
      <c r="L65"/>
      <c r="M65"/>
      <c r="N65"/>
      <c r="O65"/>
      <c r="P65"/>
      <c r="Q65"/>
      <c r="R65"/>
      <c r="S65"/>
      <c r="T65"/>
      <c r="U65"/>
      <c r="V65"/>
      <c r="W65"/>
      <c r="X65"/>
      <c r="Y65"/>
      <c r="Z65"/>
      <c r="AA65"/>
      <c r="AB65"/>
      <c r="AC65"/>
      <c r="AD65"/>
    </row>
    <row r="66" spans="1:30" ht="15">
      <c r="A66" s="92" t="s">
        <v>53</v>
      </c>
      <c r="B66" s="16">
        <v>0</v>
      </c>
      <c r="C66" s="16">
        <v>0</v>
      </c>
      <c r="D66"/>
      <c r="E66"/>
      <c r="F66"/>
      <c r="G66"/>
      <c r="H66"/>
      <c r="I66"/>
      <c r="J66"/>
      <c r="K66"/>
      <c r="L66"/>
      <c r="M66"/>
      <c r="N66"/>
      <c r="O66"/>
      <c r="P66"/>
      <c r="Q66"/>
      <c r="R66"/>
      <c r="S66"/>
      <c r="T66"/>
      <c r="U66"/>
      <c r="V66"/>
      <c r="W66"/>
      <c r="X66"/>
      <c r="Y66"/>
      <c r="Z66"/>
      <c r="AA66"/>
      <c r="AB66"/>
      <c r="AC66"/>
      <c r="AD66"/>
    </row>
    <row r="67" spans="1:30" ht="15">
      <c r="A67" s="94" t="s">
        <v>54</v>
      </c>
      <c r="B67" s="95">
        <v>0</v>
      </c>
      <c r="C67" s="95">
        <v>0</v>
      </c>
      <c r="D67"/>
      <c r="E67"/>
      <c r="F67"/>
      <c r="G67"/>
      <c r="H67"/>
      <c r="I67"/>
      <c r="J67"/>
      <c r="K67"/>
      <c r="L67"/>
      <c r="M67"/>
      <c r="N67"/>
      <c r="O67"/>
      <c r="P67"/>
      <c r="Q67"/>
      <c r="R67"/>
      <c r="S67"/>
      <c r="T67"/>
      <c r="U67"/>
      <c r="V67"/>
      <c r="W67"/>
      <c r="X67"/>
      <c r="Y67"/>
      <c r="Z67"/>
      <c r="AA67"/>
      <c r="AB67"/>
      <c r="AC67"/>
      <c r="AD67"/>
    </row>
    <row r="68" spans="1:30" ht="15">
      <c r="A68" s="92" t="s">
        <v>55</v>
      </c>
      <c r="B68" s="16">
        <v>2</v>
      </c>
      <c r="C68" s="16">
        <v>2</v>
      </c>
      <c r="D68"/>
      <c r="E68"/>
      <c r="F68"/>
      <c r="G68"/>
      <c r="H68"/>
      <c r="I68"/>
      <c r="J68"/>
      <c r="K68"/>
      <c r="L68"/>
      <c r="M68"/>
      <c r="N68"/>
    </row>
    <row r="69" spans="1:30" s="77" customFormat="1" ht="15">
      <c r="A69" s="92" t="s">
        <v>56</v>
      </c>
      <c r="B69" s="16">
        <v>0</v>
      </c>
      <c r="C69" s="16">
        <v>0</v>
      </c>
      <c r="D69"/>
      <c r="E69"/>
      <c r="F69"/>
      <c r="G69"/>
      <c r="H69"/>
      <c r="I69"/>
      <c r="J69"/>
      <c r="K69"/>
      <c r="L69"/>
      <c r="M69"/>
      <c r="N69"/>
    </row>
    <row r="70" spans="1:30" ht="15">
      <c r="A70" s="94" t="s">
        <v>129</v>
      </c>
      <c r="B70" s="95">
        <v>1435</v>
      </c>
      <c r="C70" s="95">
        <v>1435</v>
      </c>
      <c r="D70"/>
      <c r="E70"/>
      <c r="F70"/>
      <c r="G70"/>
      <c r="H70"/>
      <c r="I70"/>
      <c r="J70"/>
      <c r="K70"/>
      <c r="L70"/>
      <c r="M70"/>
      <c r="N70"/>
    </row>
  </sheetData>
  <pageMargins left="0.7" right="0.7" top="0.75" bottom="0.75" header="0.3" footer="0.3"/>
  <pageSetup paperSize="9" orientation="portrait"/>
  <drawing r:id="rId2"/>
  <extLst>
    <ext xmlns:x14="http://schemas.microsoft.com/office/spreadsheetml/2009/9/main" uri="{A8765BA9-456A-4dab-B4F3-ACF838C121DE}">
      <x14:slicerList>
        <x14:slicer r:id="rId3"/>
      </x14:slicerList>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14996795556505021"/>
  </sheetPr>
  <dimension ref="A1:AD70"/>
  <sheetViews>
    <sheetView showGridLines="0" zoomScale="80" zoomScaleNormal="80" workbookViewId="0">
      <selection activeCell="B15" sqref="B15:B70"/>
    </sheetView>
  </sheetViews>
  <sheetFormatPr baseColWidth="10" defaultColWidth="9.33203125" defaultRowHeight="12.75"/>
  <cols>
    <col min="1" max="1" width="68.88671875" style="1" customWidth="1"/>
    <col min="2" max="16384" width="9.33203125" style="1"/>
  </cols>
  <sheetData>
    <row r="1" spans="1:30" ht="30">
      <c r="A1" s="78" t="s">
        <v>0</v>
      </c>
    </row>
    <row r="2" spans="1:30" s="76" customFormat="1" ht="29.25">
      <c r="A2" s="79" t="s">
        <v>132</v>
      </c>
    </row>
    <row r="13" spans="1:30" ht="15">
      <c r="B13" s="1">
        <v>2022</v>
      </c>
      <c r="C13" s="1" t="s">
        <v>696</v>
      </c>
      <c r="D13"/>
      <c r="E13"/>
      <c r="F13"/>
      <c r="G13"/>
      <c r="H13"/>
      <c r="I13"/>
      <c r="J13"/>
      <c r="K13"/>
      <c r="L13"/>
      <c r="M13"/>
      <c r="N13"/>
      <c r="O13"/>
      <c r="P13"/>
      <c r="Q13"/>
      <c r="R13"/>
      <c r="S13"/>
      <c r="T13"/>
      <c r="U13"/>
      <c r="V13"/>
      <c r="W13"/>
      <c r="X13"/>
      <c r="Y13"/>
      <c r="Z13"/>
      <c r="AA13"/>
      <c r="AB13"/>
      <c r="AC13"/>
      <c r="AD13"/>
    </row>
    <row r="14" spans="1:30" ht="15">
      <c r="B14" s="1" t="s">
        <v>126</v>
      </c>
      <c r="D14"/>
      <c r="E14"/>
      <c r="F14"/>
      <c r="G14"/>
      <c r="H14"/>
      <c r="I14"/>
      <c r="J14"/>
      <c r="K14"/>
      <c r="L14"/>
      <c r="M14"/>
      <c r="N14"/>
      <c r="O14"/>
      <c r="P14"/>
      <c r="Q14"/>
      <c r="R14"/>
      <c r="S14"/>
      <c r="T14"/>
      <c r="U14"/>
      <c r="V14"/>
      <c r="W14"/>
      <c r="X14"/>
      <c r="Y14"/>
      <c r="Z14"/>
      <c r="AA14"/>
      <c r="AB14"/>
      <c r="AC14"/>
      <c r="AD14"/>
    </row>
    <row r="15" spans="1:30" ht="15">
      <c r="A15" s="92" t="s">
        <v>2</v>
      </c>
      <c r="B15" s="12">
        <v>84.215000000000003</v>
      </c>
      <c r="C15" s="12">
        <v>84.215000000000003</v>
      </c>
      <c r="D15"/>
      <c r="E15"/>
      <c r="F15"/>
      <c r="G15"/>
      <c r="H15"/>
      <c r="I15"/>
      <c r="J15"/>
      <c r="K15"/>
      <c r="L15"/>
      <c r="M15"/>
      <c r="N15"/>
      <c r="O15"/>
      <c r="P15"/>
      <c r="Q15"/>
      <c r="R15"/>
      <c r="S15"/>
      <c r="T15"/>
      <c r="U15"/>
      <c r="V15"/>
      <c r="W15"/>
      <c r="X15"/>
      <c r="Y15"/>
      <c r="Z15"/>
      <c r="AA15"/>
      <c r="AB15"/>
      <c r="AC15"/>
      <c r="AD15"/>
    </row>
    <row r="16" spans="1:30" ht="15">
      <c r="A16" s="92" t="s">
        <v>3</v>
      </c>
      <c r="B16" s="12">
        <v>145.27000000000001</v>
      </c>
      <c r="C16" s="12">
        <v>145.27000000000001</v>
      </c>
      <c r="D16"/>
      <c r="E16"/>
      <c r="F16"/>
      <c r="G16"/>
      <c r="H16"/>
      <c r="I16"/>
      <c r="J16"/>
      <c r="K16"/>
      <c r="L16"/>
      <c r="M16"/>
      <c r="N16"/>
      <c r="O16"/>
      <c r="P16"/>
      <c r="Q16"/>
      <c r="R16"/>
      <c r="S16"/>
      <c r="T16"/>
      <c r="U16"/>
      <c r="V16"/>
      <c r="W16"/>
      <c r="X16"/>
      <c r="Y16"/>
      <c r="Z16"/>
      <c r="AA16"/>
      <c r="AB16"/>
      <c r="AC16"/>
      <c r="AD16"/>
    </row>
    <row r="17" spans="1:30" ht="15">
      <c r="A17" s="92" t="s">
        <v>4</v>
      </c>
      <c r="B17" s="12">
        <v>0</v>
      </c>
      <c r="C17" s="12">
        <v>0</v>
      </c>
      <c r="D17"/>
      <c r="E17"/>
      <c r="F17"/>
      <c r="G17"/>
      <c r="H17"/>
      <c r="I17"/>
      <c r="J17"/>
      <c r="K17"/>
      <c r="L17"/>
      <c r="M17"/>
      <c r="N17"/>
      <c r="O17"/>
      <c r="P17"/>
      <c r="Q17"/>
      <c r="R17"/>
      <c r="S17"/>
      <c r="T17"/>
      <c r="U17"/>
      <c r="V17"/>
      <c r="W17"/>
      <c r="X17"/>
      <c r="Y17"/>
      <c r="Z17"/>
      <c r="AA17"/>
      <c r="AB17"/>
      <c r="AC17"/>
      <c r="AD17"/>
    </row>
    <row r="18" spans="1:30" s="77" customFormat="1" ht="15.75">
      <c r="A18" s="92" t="s">
        <v>5</v>
      </c>
      <c r="B18" s="12">
        <v>127.6</v>
      </c>
      <c r="C18" s="12">
        <v>127.6</v>
      </c>
      <c r="D18"/>
      <c r="E18"/>
      <c r="F18"/>
      <c r="G18"/>
      <c r="H18"/>
      <c r="I18"/>
      <c r="J18"/>
      <c r="K18"/>
      <c r="L18"/>
      <c r="M18"/>
      <c r="N18"/>
      <c r="O18"/>
      <c r="P18"/>
      <c r="Q18"/>
      <c r="R18"/>
      <c r="S18"/>
      <c r="T18"/>
      <c r="U18"/>
      <c r="V18"/>
      <c r="W18"/>
      <c r="X18"/>
      <c r="Y18"/>
      <c r="Z18"/>
      <c r="AA18"/>
      <c r="AB18"/>
      <c r="AC18"/>
      <c r="AD18" s="80"/>
    </row>
    <row r="19" spans="1:30" s="77" customFormat="1" ht="15.75">
      <c r="A19" s="94" t="s">
        <v>6</v>
      </c>
      <c r="B19" s="93">
        <v>357.08500000000004</v>
      </c>
      <c r="C19" s="93">
        <v>357.08500000000004</v>
      </c>
      <c r="D19"/>
      <c r="E19"/>
      <c r="F19"/>
      <c r="G19"/>
      <c r="H19"/>
      <c r="I19"/>
      <c r="J19"/>
      <c r="K19"/>
      <c r="L19"/>
      <c r="M19"/>
      <c r="N19"/>
      <c r="O19"/>
      <c r="P19"/>
      <c r="Q19"/>
      <c r="R19"/>
      <c r="S19"/>
      <c r="T19"/>
      <c r="U19"/>
      <c r="V19"/>
      <c r="W19"/>
      <c r="X19"/>
      <c r="Y19"/>
      <c r="Z19"/>
      <c r="AA19"/>
      <c r="AB19"/>
      <c r="AC19"/>
      <c r="AD19" s="80"/>
    </row>
    <row r="20" spans="1:30" s="77" customFormat="1" ht="15.75">
      <c r="A20" s="94" t="s">
        <v>7</v>
      </c>
      <c r="B20" s="93">
        <v>410.28800000000001</v>
      </c>
      <c r="C20" s="93">
        <v>410.28800000000001</v>
      </c>
      <c r="D20"/>
      <c r="E20"/>
      <c r="F20"/>
      <c r="G20"/>
      <c r="H20"/>
      <c r="I20"/>
      <c r="J20"/>
      <c r="K20"/>
      <c r="L20"/>
      <c r="M20"/>
      <c r="N20"/>
      <c r="O20"/>
      <c r="P20"/>
      <c r="Q20"/>
      <c r="R20"/>
      <c r="S20"/>
      <c r="T20"/>
      <c r="U20"/>
      <c r="V20"/>
      <c r="W20"/>
      <c r="X20"/>
      <c r="Y20"/>
      <c r="Z20"/>
      <c r="AA20"/>
      <c r="AB20"/>
      <c r="AC20"/>
      <c r="AD20" s="80"/>
    </row>
    <row r="21" spans="1:30" ht="15">
      <c r="A21" s="94" t="s">
        <v>8</v>
      </c>
      <c r="B21" s="93">
        <v>357.08500000000004</v>
      </c>
      <c r="C21" s="93">
        <v>357.08500000000004</v>
      </c>
      <c r="D21"/>
      <c r="E21"/>
      <c r="F21"/>
      <c r="G21"/>
      <c r="H21"/>
      <c r="I21"/>
      <c r="J21"/>
      <c r="K21"/>
      <c r="L21"/>
      <c r="M21"/>
      <c r="N21"/>
      <c r="O21"/>
      <c r="P21"/>
      <c r="Q21"/>
      <c r="R21"/>
      <c r="S21"/>
      <c r="T21"/>
      <c r="U21"/>
      <c r="V21"/>
      <c r="W21"/>
      <c r="X21"/>
      <c r="Y21"/>
      <c r="Z21"/>
      <c r="AA21"/>
      <c r="AB21"/>
      <c r="AC21"/>
      <c r="AD21"/>
    </row>
    <row r="22" spans="1:30" ht="15">
      <c r="A22" s="92" t="s">
        <v>9</v>
      </c>
      <c r="B22" s="12">
        <v>374.755</v>
      </c>
      <c r="C22" s="12">
        <v>374.755</v>
      </c>
      <c r="D22"/>
      <c r="E22"/>
      <c r="F22"/>
      <c r="G22"/>
      <c r="H22"/>
      <c r="I22"/>
      <c r="J22"/>
      <c r="K22"/>
      <c r="L22"/>
      <c r="M22"/>
      <c r="N22"/>
      <c r="O22"/>
      <c r="P22"/>
      <c r="Q22"/>
      <c r="R22"/>
      <c r="S22"/>
      <c r="T22"/>
      <c r="U22"/>
      <c r="V22"/>
      <c r="W22"/>
      <c r="X22"/>
      <c r="Y22"/>
      <c r="Z22"/>
      <c r="AA22"/>
      <c r="AB22"/>
      <c r="AC22"/>
      <c r="AD22"/>
    </row>
    <row r="23" spans="1:30" ht="15">
      <c r="A23" s="92" t="s">
        <v>10</v>
      </c>
      <c r="B23" s="12">
        <v>0</v>
      </c>
      <c r="C23" s="12">
        <v>0</v>
      </c>
      <c r="D23"/>
      <c r="E23"/>
      <c r="F23"/>
      <c r="G23"/>
      <c r="H23"/>
      <c r="I23"/>
      <c r="J23"/>
      <c r="K23"/>
      <c r="L23"/>
      <c r="M23"/>
      <c r="N23"/>
      <c r="O23"/>
      <c r="P23"/>
      <c r="Q23"/>
      <c r="R23"/>
      <c r="S23"/>
      <c r="T23"/>
      <c r="U23"/>
      <c r="V23"/>
      <c r="W23"/>
      <c r="X23"/>
      <c r="Y23"/>
      <c r="Z23"/>
      <c r="AA23"/>
      <c r="AB23"/>
      <c r="AC23"/>
      <c r="AD23"/>
    </row>
    <row r="24" spans="1:30" s="77" customFormat="1" ht="15.75">
      <c r="A24" s="92" t="s">
        <v>11</v>
      </c>
      <c r="B24" s="12">
        <v>255.2</v>
      </c>
      <c r="C24" s="12">
        <v>255.2</v>
      </c>
      <c r="D24"/>
      <c r="E24"/>
      <c r="F24"/>
      <c r="G24"/>
      <c r="H24"/>
      <c r="I24"/>
      <c r="J24"/>
      <c r="K24"/>
      <c r="L24"/>
      <c r="M24"/>
      <c r="N24"/>
      <c r="O24"/>
      <c r="P24"/>
      <c r="Q24"/>
      <c r="R24"/>
      <c r="S24"/>
      <c r="T24"/>
      <c r="U24"/>
      <c r="V24"/>
      <c r="W24"/>
      <c r="X24"/>
      <c r="Y24"/>
      <c r="Z24"/>
      <c r="AA24"/>
      <c r="AB24"/>
      <c r="AC24"/>
      <c r="AD24" s="80"/>
    </row>
    <row r="25" spans="1:30" ht="15">
      <c r="A25" s="92" t="s">
        <v>12</v>
      </c>
      <c r="B25" s="12">
        <v>0</v>
      </c>
      <c r="C25" s="12">
        <v>0</v>
      </c>
      <c r="D25"/>
      <c r="E25"/>
      <c r="F25"/>
      <c r="G25"/>
      <c r="H25"/>
      <c r="I25"/>
      <c r="J25"/>
      <c r="K25"/>
      <c r="L25"/>
      <c r="M25"/>
      <c r="N25"/>
      <c r="O25"/>
      <c r="P25"/>
      <c r="Q25"/>
      <c r="R25"/>
      <c r="S25"/>
      <c r="T25"/>
      <c r="U25"/>
      <c r="V25"/>
      <c r="W25"/>
      <c r="X25"/>
      <c r="Y25"/>
      <c r="Z25"/>
      <c r="AA25"/>
      <c r="AB25"/>
      <c r="AC25"/>
      <c r="AD25"/>
    </row>
    <row r="26" spans="1:30" s="77" customFormat="1" ht="15.75">
      <c r="A26" s="94" t="s">
        <v>13</v>
      </c>
      <c r="B26" s="93">
        <v>629.95499999999993</v>
      </c>
      <c r="C26" s="93">
        <v>629.95499999999993</v>
      </c>
      <c r="D26"/>
      <c r="E26"/>
      <c r="F26"/>
      <c r="G26"/>
      <c r="H26"/>
      <c r="I26"/>
      <c r="J26"/>
      <c r="K26"/>
      <c r="L26"/>
      <c r="M26"/>
      <c r="N26"/>
      <c r="O26"/>
      <c r="P26"/>
      <c r="Q26"/>
      <c r="R26"/>
      <c r="S26"/>
      <c r="T26"/>
      <c r="U26"/>
      <c r="V26"/>
      <c r="W26"/>
      <c r="X26"/>
      <c r="Y26"/>
      <c r="Z26"/>
      <c r="AA26"/>
      <c r="AB26"/>
      <c r="AC26"/>
      <c r="AD26" s="80"/>
    </row>
    <row r="27" spans="1:30" ht="15">
      <c r="A27" s="94" t="s">
        <v>14</v>
      </c>
      <c r="B27" s="96">
        <v>629.95499999999993</v>
      </c>
      <c r="C27" s="96">
        <v>629.95499999999993</v>
      </c>
      <c r="D27"/>
      <c r="E27"/>
      <c r="F27"/>
      <c r="G27"/>
      <c r="H27"/>
      <c r="I27"/>
      <c r="J27"/>
      <c r="K27"/>
      <c r="L27"/>
      <c r="M27"/>
      <c r="N27"/>
      <c r="O27"/>
      <c r="P27"/>
      <c r="Q27"/>
      <c r="R27"/>
      <c r="S27"/>
      <c r="T27"/>
      <c r="U27"/>
      <c r="V27"/>
      <c r="W27"/>
      <c r="X27"/>
      <c r="Y27"/>
      <c r="Z27"/>
      <c r="AA27"/>
      <c r="AB27"/>
      <c r="AC27"/>
      <c r="AD27"/>
    </row>
    <row r="28" spans="1:30" s="77" customFormat="1" ht="15.75">
      <c r="A28" s="92" t="s">
        <v>15</v>
      </c>
      <c r="B28" s="16">
        <v>50</v>
      </c>
      <c r="C28" s="16">
        <v>50</v>
      </c>
      <c r="D28"/>
      <c r="E28"/>
      <c r="F28"/>
      <c r="G28"/>
      <c r="H28"/>
      <c r="I28"/>
      <c r="J28"/>
      <c r="K28"/>
      <c r="L28"/>
      <c r="M28"/>
      <c r="N28"/>
      <c r="O28"/>
      <c r="P28"/>
      <c r="Q28"/>
      <c r="R28"/>
      <c r="S28"/>
      <c r="T28"/>
      <c r="U28"/>
      <c r="V28"/>
      <c r="W28"/>
      <c r="X28"/>
      <c r="Y28"/>
      <c r="Z28"/>
      <c r="AA28"/>
      <c r="AB28"/>
      <c r="AC28"/>
      <c r="AD28" s="80"/>
    </row>
    <row r="29" spans="1:30" ht="15">
      <c r="A29" s="92" t="s">
        <v>16</v>
      </c>
      <c r="B29" s="16">
        <v>17</v>
      </c>
      <c r="C29" s="16">
        <v>17</v>
      </c>
      <c r="D29"/>
      <c r="E29"/>
      <c r="F29"/>
      <c r="G29"/>
      <c r="H29"/>
      <c r="I29"/>
      <c r="J29"/>
      <c r="K29"/>
      <c r="L29"/>
      <c r="M29"/>
      <c r="N29"/>
      <c r="O29"/>
      <c r="P29"/>
      <c r="Q29"/>
      <c r="R29"/>
      <c r="S29"/>
      <c r="T29"/>
      <c r="U29"/>
      <c r="V29"/>
      <c r="W29"/>
      <c r="X29"/>
      <c r="Y29"/>
      <c r="Z29"/>
      <c r="AA29"/>
      <c r="AB29"/>
      <c r="AC29"/>
      <c r="AD29"/>
    </row>
    <row r="30" spans="1:30" ht="15">
      <c r="A30" s="92" t="s">
        <v>17</v>
      </c>
      <c r="B30" s="16">
        <v>12</v>
      </c>
      <c r="C30" s="16">
        <v>12</v>
      </c>
      <c r="D30"/>
      <c r="E30"/>
      <c r="F30"/>
      <c r="G30"/>
      <c r="H30"/>
      <c r="I30"/>
      <c r="J30"/>
      <c r="K30"/>
      <c r="L30"/>
      <c r="M30"/>
      <c r="N30"/>
      <c r="O30"/>
      <c r="P30"/>
      <c r="Q30"/>
      <c r="R30"/>
      <c r="S30"/>
      <c r="T30"/>
      <c r="U30"/>
      <c r="V30"/>
      <c r="W30"/>
      <c r="X30"/>
      <c r="Y30"/>
      <c r="Z30"/>
      <c r="AA30"/>
      <c r="AB30"/>
      <c r="AC30"/>
      <c r="AD30"/>
    </row>
    <row r="31" spans="1:30" ht="15">
      <c r="A31" s="94" t="s">
        <v>18</v>
      </c>
      <c r="B31" s="95">
        <v>79</v>
      </c>
      <c r="C31" s="95">
        <v>79</v>
      </c>
      <c r="D31"/>
      <c r="E31"/>
      <c r="F31"/>
      <c r="G31"/>
      <c r="H31"/>
      <c r="I31"/>
      <c r="J31"/>
      <c r="K31"/>
      <c r="L31"/>
      <c r="M31"/>
      <c r="N31"/>
      <c r="O31"/>
      <c r="P31"/>
      <c r="Q31"/>
      <c r="R31"/>
      <c r="S31"/>
      <c r="T31"/>
      <c r="U31"/>
      <c r="V31"/>
      <c r="W31"/>
      <c r="X31"/>
      <c r="Y31"/>
      <c r="Z31"/>
      <c r="AA31"/>
      <c r="AB31"/>
      <c r="AC31"/>
      <c r="AD31"/>
    </row>
    <row r="32" spans="1:30" ht="15">
      <c r="A32" s="92" t="s">
        <v>19</v>
      </c>
      <c r="B32" s="16">
        <v>38</v>
      </c>
      <c r="C32" s="16">
        <v>38</v>
      </c>
      <c r="D32"/>
      <c r="E32"/>
      <c r="F32"/>
      <c r="G32"/>
      <c r="H32"/>
      <c r="I32"/>
      <c r="J32"/>
      <c r="K32"/>
      <c r="L32"/>
      <c r="M32"/>
      <c r="N32"/>
      <c r="O32"/>
      <c r="P32"/>
      <c r="Q32"/>
      <c r="R32"/>
      <c r="S32"/>
      <c r="T32"/>
      <c r="U32"/>
      <c r="V32"/>
      <c r="W32"/>
      <c r="X32"/>
      <c r="Y32"/>
      <c r="Z32"/>
      <c r="AA32"/>
      <c r="AB32"/>
      <c r="AC32"/>
      <c r="AD32"/>
    </row>
    <row r="33" spans="1:30" ht="15">
      <c r="A33" s="92" t="s">
        <v>20</v>
      </c>
      <c r="B33" s="16">
        <v>89</v>
      </c>
      <c r="C33" s="16">
        <v>89</v>
      </c>
      <c r="D33"/>
      <c r="E33"/>
      <c r="F33"/>
      <c r="G33"/>
      <c r="H33"/>
      <c r="I33"/>
      <c r="J33"/>
      <c r="K33"/>
      <c r="L33"/>
      <c r="M33"/>
      <c r="N33"/>
      <c r="O33"/>
      <c r="P33"/>
      <c r="Q33"/>
      <c r="R33"/>
      <c r="S33"/>
      <c r="T33"/>
      <c r="U33"/>
      <c r="V33"/>
      <c r="W33"/>
      <c r="X33"/>
      <c r="Y33"/>
      <c r="Z33"/>
      <c r="AA33"/>
      <c r="AB33"/>
      <c r="AC33"/>
      <c r="AD33"/>
    </row>
    <row r="34" spans="1:30" s="77" customFormat="1" ht="15.75">
      <c r="A34" s="92" t="s">
        <v>21</v>
      </c>
      <c r="B34" s="16">
        <v>8</v>
      </c>
      <c r="C34" s="16">
        <v>8</v>
      </c>
      <c r="D34"/>
      <c r="E34"/>
      <c r="F34"/>
      <c r="G34"/>
      <c r="H34"/>
      <c r="I34"/>
      <c r="J34"/>
      <c r="K34"/>
      <c r="L34"/>
      <c r="M34"/>
      <c r="N34"/>
      <c r="O34"/>
      <c r="P34"/>
      <c r="Q34"/>
      <c r="R34"/>
      <c r="S34"/>
      <c r="T34"/>
      <c r="U34"/>
      <c r="V34"/>
      <c r="W34"/>
      <c r="X34"/>
      <c r="Y34"/>
      <c r="Z34"/>
      <c r="AA34"/>
      <c r="AB34"/>
      <c r="AC34"/>
      <c r="AD34" s="80"/>
    </row>
    <row r="35" spans="1:30" ht="15">
      <c r="A35" s="92" t="s">
        <v>22</v>
      </c>
      <c r="B35" s="16">
        <v>30</v>
      </c>
      <c r="C35" s="16">
        <v>30</v>
      </c>
      <c r="D35"/>
      <c r="E35"/>
      <c r="F35"/>
      <c r="G35"/>
      <c r="H35"/>
      <c r="I35"/>
      <c r="J35"/>
      <c r="K35"/>
      <c r="L35"/>
      <c r="M35"/>
      <c r="N35"/>
      <c r="O35"/>
      <c r="P35"/>
      <c r="Q35"/>
      <c r="R35"/>
      <c r="S35"/>
      <c r="T35"/>
      <c r="U35"/>
      <c r="V35"/>
      <c r="W35"/>
      <c r="X35"/>
      <c r="Y35"/>
      <c r="Z35"/>
      <c r="AA35"/>
      <c r="AB35"/>
      <c r="AC35"/>
      <c r="AD35"/>
    </row>
    <row r="36" spans="1:30" ht="15">
      <c r="A36" s="92" t="s">
        <v>23</v>
      </c>
      <c r="B36" s="16">
        <v>6</v>
      </c>
      <c r="C36" s="16">
        <v>6</v>
      </c>
      <c r="D36"/>
      <c r="E36"/>
      <c r="F36"/>
      <c r="G36"/>
      <c r="H36"/>
      <c r="I36"/>
      <c r="J36"/>
      <c r="K36"/>
      <c r="L36"/>
      <c r="M36"/>
      <c r="N36"/>
      <c r="O36"/>
      <c r="P36"/>
      <c r="Q36"/>
      <c r="R36"/>
      <c r="S36"/>
      <c r="T36"/>
      <c r="U36"/>
      <c r="V36"/>
      <c r="W36"/>
      <c r="X36"/>
      <c r="Y36"/>
      <c r="Z36"/>
      <c r="AA36"/>
      <c r="AB36"/>
      <c r="AC36"/>
      <c r="AD36"/>
    </row>
    <row r="37" spans="1:30" ht="15">
      <c r="A37" s="94" t="s">
        <v>24</v>
      </c>
      <c r="B37" s="95">
        <v>171</v>
      </c>
      <c r="C37" s="95">
        <v>171</v>
      </c>
      <c r="D37"/>
      <c r="E37"/>
      <c r="F37"/>
      <c r="G37"/>
      <c r="H37"/>
      <c r="I37"/>
      <c r="J37"/>
      <c r="K37"/>
      <c r="L37"/>
      <c r="M37"/>
      <c r="N37"/>
      <c r="O37"/>
      <c r="P37"/>
      <c r="Q37"/>
      <c r="R37"/>
      <c r="S37"/>
      <c r="T37"/>
      <c r="U37"/>
      <c r="V37"/>
      <c r="W37"/>
      <c r="X37"/>
      <c r="Y37"/>
      <c r="Z37"/>
      <c r="AA37"/>
      <c r="AB37"/>
      <c r="AC37"/>
      <c r="AD37"/>
    </row>
    <row r="38" spans="1:30" s="77" customFormat="1" ht="15.75">
      <c r="A38" s="92" t="s">
        <v>25</v>
      </c>
      <c r="B38" s="16">
        <v>78</v>
      </c>
      <c r="C38" s="16">
        <v>78</v>
      </c>
      <c r="D38"/>
      <c r="E38"/>
      <c r="F38"/>
      <c r="G38"/>
      <c r="H38"/>
      <c r="I38"/>
      <c r="J38"/>
      <c r="K38"/>
      <c r="L38"/>
      <c r="M38"/>
      <c r="N38"/>
      <c r="O38"/>
      <c r="P38"/>
      <c r="Q38"/>
      <c r="R38"/>
      <c r="S38"/>
      <c r="T38"/>
      <c r="U38"/>
      <c r="V38"/>
      <c r="W38"/>
      <c r="X38"/>
      <c r="Y38"/>
      <c r="Z38"/>
      <c r="AA38"/>
      <c r="AB38"/>
      <c r="AC38"/>
      <c r="AD38" s="80"/>
    </row>
    <row r="39" spans="1:30" ht="15">
      <c r="A39" s="92" t="s">
        <v>26</v>
      </c>
      <c r="B39" s="16">
        <v>27</v>
      </c>
      <c r="C39" s="16">
        <v>27</v>
      </c>
      <c r="D39"/>
      <c r="E39"/>
      <c r="F39"/>
      <c r="G39"/>
      <c r="H39"/>
      <c r="I39"/>
      <c r="J39"/>
      <c r="K39"/>
      <c r="L39"/>
      <c r="M39"/>
      <c r="N39"/>
      <c r="O39"/>
      <c r="P39"/>
      <c r="Q39"/>
      <c r="R39"/>
      <c r="S39"/>
      <c r="T39"/>
      <c r="U39"/>
      <c r="V39"/>
      <c r="W39"/>
      <c r="X39"/>
      <c r="Y39"/>
      <c r="Z39"/>
      <c r="AA39"/>
      <c r="AB39"/>
      <c r="AC39"/>
      <c r="AD39"/>
    </row>
    <row r="40" spans="1:30" s="77" customFormat="1" ht="15.75">
      <c r="A40" s="92" t="s">
        <v>27</v>
      </c>
      <c r="B40" s="16">
        <v>173</v>
      </c>
      <c r="C40" s="16">
        <v>173</v>
      </c>
      <c r="D40"/>
      <c r="E40"/>
      <c r="F40"/>
      <c r="G40"/>
      <c r="H40"/>
      <c r="I40"/>
      <c r="J40"/>
      <c r="K40"/>
      <c r="L40"/>
      <c r="M40"/>
      <c r="N40"/>
      <c r="O40"/>
      <c r="P40"/>
      <c r="Q40"/>
      <c r="R40"/>
      <c r="S40"/>
      <c r="T40"/>
      <c r="U40"/>
      <c r="V40"/>
      <c r="W40"/>
      <c r="X40"/>
      <c r="Y40"/>
      <c r="Z40"/>
      <c r="AA40"/>
      <c r="AB40"/>
      <c r="AC40"/>
      <c r="AD40" s="80"/>
    </row>
    <row r="41" spans="1:30" ht="15">
      <c r="A41" s="94" t="s">
        <v>28</v>
      </c>
      <c r="B41" s="95">
        <v>278</v>
      </c>
      <c r="C41" s="95">
        <v>278</v>
      </c>
      <c r="D41"/>
      <c r="E41"/>
      <c r="F41"/>
      <c r="G41"/>
      <c r="H41"/>
      <c r="I41"/>
      <c r="J41"/>
      <c r="K41"/>
      <c r="L41"/>
      <c r="M41"/>
      <c r="N41"/>
      <c r="O41"/>
      <c r="P41"/>
      <c r="Q41"/>
      <c r="R41"/>
      <c r="S41"/>
      <c r="T41"/>
      <c r="U41"/>
      <c r="V41"/>
      <c r="W41"/>
      <c r="X41"/>
      <c r="Y41"/>
      <c r="Z41"/>
      <c r="AA41"/>
      <c r="AB41"/>
      <c r="AC41"/>
      <c r="AD41"/>
    </row>
    <row r="42" spans="1:30" s="77" customFormat="1" ht="15.75">
      <c r="A42" s="92" t="s">
        <v>29</v>
      </c>
      <c r="B42" s="16">
        <v>22</v>
      </c>
      <c r="C42" s="16">
        <v>22</v>
      </c>
      <c r="D42"/>
      <c r="E42"/>
      <c r="F42"/>
      <c r="G42"/>
      <c r="H42"/>
      <c r="I42"/>
      <c r="J42"/>
      <c r="K42"/>
      <c r="L42"/>
      <c r="M42"/>
      <c r="N42"/>
      <c r="O42"/>
      <c r="P42"/>
      <c r="Q42"/>
      <c r="R42"/>
      <c r="S42"/>
      <c r="T42"/>
      <c r="U42"/>
      <c r="V42"/>
      <c r="W42"/>
      <c r="X42"/>
      <c r="Y42"/>
      <c r="Z42"/>
      <c r="AA42"/>
      <c r="AB42"/>
      <c r="AC42"/>
      <c r="AD42" s="80"/>
    </row>
    <row r="43" spans="1:30" ht="15">
      <c r="A43" s="92" t="s">
        <v>30</v>
      </c>
      <c r="B43" s="16">
        <v>33</v>
      </c>
      <c r="C43" s="16">
        <v>33</v>
      </c>
      <c r="D43"/>
      <c r="E43"/>
      <c r="F43"/>
      <c r="G43"/>
      <c r="H43"/>
      <c r="I43"/>
      <c r="J43"/>
      <c r="K43"/>
      <c r="L43"/>
      <c r="M43"/>
      <c r="N43"/>
      <c r="O43"/>
      <c r="P43"/>
      <c r="Q43"/>
      <c r="R43"/>
      <c r="S43"/>
      <c r="T43"/>
      <c r="U43"/>
      <c r="V43"/>
      <c r="W43"/>
      <c r="X43"/>
      <c r="Y43"/>
      <c r="Z43"/>
      <c r="AA43"/>
      <c r="AB43"/>
      <c r="AC43"/>
      <c r="AD43"/>
    </row>
    <row r="44" spans="1:30" s="77" customFormat="1" ht="15.75">
      <c r="A44" s="92" t="s">
        <v>31</v>
      </c>
      <c r="B44" s="16">
        <v>145</v>
      </c>
      <c r="C44" s="16">
        <v>145</v>
      </c>
      <c r="D44"/>
      <c r="E44"/>
      <c r="F44"/>
      <c r="G44"/>
      <c r="H44"/>
      <c r="I44"/>
      <c r="J44"/>
      <c r="K44"/>
      <c r="L44"/>
      <c r="M44"/>
      <c r="N44"/>
      <c r="O44"/>
      <c r="P44"/>
      <c r="Q44"/>
      <c r="R44"/>
      <c r="S44"/>
      <c r="T44"/>
      <c r="U44"/>
      <c r="V44"/>
      <c r="W44"/>
      <c r="X44"/>
      <c r="Y44"/>
      <c r="Z44"/>
      <c r="AA44"/>
      <c r="AB44"/>
      <c r="AC44"/>
      <c r="AD44" s="80"/>
    </row>
    <row r="45" spans="1:30" ht="15">
      <c r="A45" s="94" t="s">
        <v>32</v>
      </c>
      <c r="B45" s="95">
        <v>200</v>
      </c>
      <c r="C45" s="95">
        <v>200</v>
      </c>
      <c r="D45"/>
      <c r="E45"/>
      <c r="F45"/>
      <c r="G45"/>
      <c r="H45"/>
      <c r="I45"/>
      <c r="J45"/>
      <c r="K45"/>
      <c r="L45"/>
      <c r="M45"/>
      <c r="N45"/>
      <c r="O45"/>
      <c r="P45"/>
      <c r="Q45"/>
      <c r="R45"/>
      <c r="S45"/>
      <c r="T45"/>
      <c r="U45"/>
      <c r="V45"/>
      <c r="W45"/>
      <c r="X45"/>
      <c r="Y45"/>
      <c r="Z45"/>
      <c r="AA45"/>
      <c r="AB45"/>
      <c r="AC45"/>
      <c r="AD45"/>
    </row>
    <row r="46" spans="1:30" s="77" customFormat="1" ht="15.75">
      <c r="A46" s="92" t="s">
        <v>33</v>
      </c>
      <c r="B46" s="12">
        <v>73.900999999999996</v>
      </c>
      <c r="C46" s="12">
        <v>73.900999999999996</v>
      </c>
      <c r="D46"/>
      <c r="E46"/>
      <c r="F46"/>
      <c r="G46"/>
      <c r="H46"/>
      <c r="I46"/>
      <c r="J46"/>
      <c r="K46"/>
      <c r="L46"/>
      <c r="M46"/>
      <c r="N46"/>
      <c r="O46"/>
      <c r="P46"/>
      <c r="Q46"/>
      <c r="R46"/>
      <c r="S46"/>
      <c r="T46"/>
      <c r="U46"/>
      <c r="V46"/>
      <c r="W46"/>
      <c r="X46"/>
      <c r="Y46"/>
      <c r="Z46"/>
      <c r="AA46"/>
      <c r="AB46"/>
      <c r="AC46"/>
      <c r="AD46" s="80"/>
    </row>
    <row r="47" spans="1:30" ht="15">
      <c r="A47" s="92" t="s">
        <v>34</v>
      </c>
      <c r="B47" s="12">
        <v>17.989000000000001</v>
      </c>
      <c r="C47" s="12">
        <v>17.989000000000001</v>
      </c>
      <c r="D47"/>
      <c r="E47"/>
      <c r="F47"/>
      <c r="G47"/>
      <c r="H47"/>
      <c r="I47"/>
      <c r="J47"/>
      <c r="K47"/>
      <c r="L47"/>
      <c r="M47"/>
      <c r="N47"/>
      <c r="O47"/>
      <c r="P47"/>
      <c r="Q47"/>
      <c r="R47"/>
      <c r="S47"/>
      <c r="T47"/>
      <c r="U47"/>
      <c r="V47"/>
      <c r="W47"/>
      <c r="X47"/>
      <c r="Y47"/>
      <c r="Z47"/>
      <c r="AA47"/>
      <c r="AB47"/>
      <c r="AC47"/>
      <c r="AD47"/>
    </row>
    <row r="48" spans="1:30" ht="15">
      <c r="A48" s="92" t="s">
        <v>35</v>
      </c>
      <c r="B48" s="12">
        <v>145.79599999999999</v>
      </c>
      <c r="C48" s="12">
        <v>145.79599999999999</v>
      </c>
      <c r="D48"/>
      <c r="E48"/>
      <c r="F48"/>
      <c r="G48"/>
      <c r="H48"/>
      <c r="I48"/>
      <c r="J48"/>
      <c r="K48"/>
      <c r="L48"/>
      <c r="M48"/>
      <c r="N48"/>
      <c r="O48"/>
      <c r="P48"/>
      <c r="Q48"/>
      <c r="R48"/>
      <c r="S48"/>
      <c r="T48"/>
      <c r="U48"/>
      <c r="V48"/>
      <c r="W48"/>
      <c r="X48"/>
      <c r="Y48"/>
      <c r="Z48"/>
      <c r="AA48"/>
      <c r="AB48"/>
      <c r="AC48"/>
      <c r="AD48"/>
    </row>
    <row r="49" spans="1:30" ht="15">
      <c r="A49" s="94" t="s">
        <v>36</v>
      </c>
      <c r="B49" s="93">
        <v>237.68599999999998</v>
      </c>
      <c r="C49" s="93">
        <v>237.68599999999998</v>
      </c>
      <c r="D49"/>
      <c r="E49"/>
      <c r="F49"/>
      <c r="G49"/>
      <c r="H49"/>
      <c r="I49"/>
      <c r="J49"/>
      <c r="K49"/>
      <c r="L49"/>
      <c r="M49"/>
      <c r="N49"/>
      <c r="O49"/>
      <c r="P49"/>
      <c r="Q49"/>
      <c r="R49"/>
      <c r="S49"/>
      <c r="T49"/>
      <c r="U49"/>
      <c r="V49"/>
      <c r="W49"/>
      <c r="X49"/>
      <c r="Y49"/>
      <c r="Z49"/>
      <c r="AA49"/>
      <c r="AB49"/>
      <c r="AC49"/>
      <c r="AD49"/>
    </row>
    <row r="50" spans="1:30" ht="15">
      <c r="A50" s="92" t="s">
        <v>37</v>
      </c>
      <c r="B50" s="16">
        <v>3</v>
      </c>
      <c r="C50" s="16">
        <v>3</v>
      </c>
      <c r="D50"/>
      <c r="E50"/>
      <c r="F50"/>
      <c r="G50"/>
      <c r="H50"/>
      <c r="I50"/>
      <c r="J50"/>
      <c r="K50"/>
      <c r="L50"/>
      <c r="M50"/>
      <c r="N50"/>
      <c r="O50"/>
      <c r="P50"/>
      <c r="Q50"/>
      <c r="R50"/>
      <c r="S50"/>
      <c r="T50"/>
      <c r="U50"/>
      <c r="V50"/>
      <c r="W50"/>
      <c r="X50"/>
      <c r="Y50"/>
      <c r="Z50"/>
      <c r="AA50"/>
      <c r="AB50"/>
      <c r="AC50"/>
      <c r="AD50"/>
    </row>
    <row r="51" spans="1:30" s="77" customFormat="1" ht="15.75">
      <c r="A51" s="92" t="s">
        <v>38</v>
      </c>
      <c r="B51" s="16">
        <v>0</v>
      </c>
      <c r="C51" s="16">
        <v>0</v>
      </c>
      <c r="D51"/>
      <c r="E51"/>
      <c r="F51"/>
      <c r="G51"/>
      <c r="H51"/>
      <c r="I51"/>
      <c r="J51"/>
      <c r="K51"/>
      <c r="L51"/>
      <c r="M51"/>
      <c r="N51"/>
      <c r="O51"/>
      <c r="P51"/>
      <c r="Q51"/>
      <c r="R51"/>
      <c r="S51"/>
      <c r="T51"/>
      <c r="U51"/>
      <c r="V51"/>
      <c r="W51"/>
      <c r="X51"/>
      <c r="Y51"/>
      <c r="Z51"/>
      <c r="AA51"/>
      <c r="AB51"/>
      <c r="AC51"/>
      <c r="AD51" s="80"/>
    </row>
    <row r="52" spans="1:30" ht="15">
      <c r="A52" s="92" t="s">
        <v>39</v>
      </c>
      <c r="B52" s="16">
        <v>29</v>
      </c>
      <c r="C52" s="16">
        <v>29</v>
      </c>
      <c r="D52"/>
      <c r="E52"/>
      <c r="F52"/>
      <c r="G52"/>
      <c r="H52"/>
      <c r="I52"/>
      <c r="J52"/>
      <c r="K52"/>
      <c r="L52"/>
      <c r="M52"/>
      <c r="N52"/>
      <c r="O52"/>
      <c r="P52"/>
      <c r="Q52"/>
      <c r="R52"/>
      <c r="S52"/>
      <c r="T52"/>
      <c r="U52"/>
      <c r="V52"/>
      <c r="W52"/>
      <c r="X52"/>
      <c r="Y52"/>
      <c r="Z52"/>
      <c r="AA52"/>
      <c r="AB52"/>
      <c r="AC52"/>
      <c r="AD52"/>
    </row>
    <row r="53" spans="1:30" ht="15">
      <c r="A53" s="94" t="s">
        <v>40</v>
      </c>
      <c r="B53" s="95">
        <v>32</v>
      </c>
      <c r="C53" s="95">
        <v>32</v>
      </c>
      <c r="D53"/>
      <c r="E53"/>
      <c r="F53"/>
      <c r="G53"/>
      <c r="H53"/>
      <c r="I53"/>
      <c r="J53"/>
      <c r="K53"/>
      <c r="L53"/>
      <c r="M53"/>
      <c r="N53"/>
      <c r="O53"/>
      <c r="P53"/>
      <c r="Q53"/>
      <c r="R53"/>
      <c r="S53"/>
      <c r="T53"/>
      <c r="U53"/>
      <c r="V53"/>
      <c r="W53"/>
      <c r="X53"/>
      <c r="Y53"/>
      <c r="Z53"/>
      <c r="AA53"/>
      <c r="AB53"/>
      <c r="AC53"/>
      <c r="AD53"/>
    </row>
    <row r="54" spans="1:30" ht="15">
      <c r="A54" s="92" t="s">
        <v>41</v>
      </c>
      <c r="B54" s="16">
        <v>222</v>
      </c>
      <c r="C54" s="16">
        <v>222</v>
      </c>
      <c r="D54"/>
      <c r="E54"/>
      <c r="F54"/>
      <c r="G54"/>
      <c r="H54"/>
      <c r="I54"/>
      <c r="J54"/>
      <c r="K54"/>
      <c r="L54"/>
      <c r="M54"/>
      <c r="N54"/>
      <c r="O54"/>
      <c r="P54"/>
      <c r="Q54"/>
      <c r="R54"/>
      <c r="S54"/>
      <c r="T54"/>
      <c r="U54"/>
      <c r="V54"/>
      <c r="W54"/>
      <c r="X54"/>
      <c r="Y54"/>
      <c r="Z54"/>
      <c r="AA54"/>
      <c r="AB54"/>
      <c r="AC54"/>
      <c r="AD54"/>
    </row>
    <row r="55" spans="1:30" s="77" customFormat="1" ht="15.75">
      <c r="A55" s="92" t="s">
        <v>42</v>
      </c>
      <c r="B55" s="16">
        <v>112</v>
      </c>
      <c r="C55" s="16">
        <v>112</v>
      </c>
      <c r="D55"/>
      <c r="E55"/>
      <c r="F55"/>
      <c r="G55"/>
      <c r="H55"/>
      <c r="I55"/>
      <c r="J55"/>
      <c r="K55"/>
      <c r="L55"/>
      <c r="M55"/>
      <c r="N55"/>
      <c r="O55"/>
      <c r="P55"/>
      <c r="Q55"/>
      <c r="R55"/>
      <c r="S55"/>
      <c r="T55"/>
      <c r="U55"/>
      <c r="V55"/>
      <c r="W55"/>
      <c r="X55"/>
      <c r="Y55"/>
      <c r="Z55"/>
      <c r="AA55"/>
      <c r="AB55"/>
      <c r="AC55"/>
      <c r="AD55" s="80"/>
    </row>
    <row r="56" spans="1:30" ht="15">
      <c r="A56" s="92" t="s">
        <v>43</v>
      </c>
      <c r="B56" s="16">
        <v>59</v>
      </c>
      <c r="C56" s="16">
        <v>59</v>
      </c>
      <c r="D56"/>
      <c r="E56"/>
      <c r="F56"/>
      <c r="G56"/>
      <c r="H56"/>
      <c r="I56"/>
      <c r="J56"/>
      <c r="K56"/>
      <c r="L56"/>
      <c r="M56"/>
      <c r="N56"/>
      <c r="O56"/>
      <c r="P56"/>
      <c r="Q56"/>
      <c r="R56"/>
      <c r="S56"/>
      <c r="T56"/>
      <c r="U56"/>
      <c r="V56"/>
      <c r="W56"/>
      <c r="X56"/>
      <c r="Y56"/>
      <c r="Z56"/>
      <c r="AA56"/>
      <c r="AB56"/>
      <c r="AC56"/>
      <c r="AD56"/>
    </row>
    <row r="57" spans="1:30" ht="15">
      <c r="A57" s="94" t="s">
        <v>44</v>
      </c>
      <c r="B57" s="95">
        <v>393</v>
      </c>
      <c r="C57" s="95">
        <v>393</v>
      </c>
      <c r="D57"/>
      <c r="E57"/>
      <c r="F57"/>
      <c r="G57"/>
      <c r="H57"/>
      <c r="I57"/>
      <c r="J57"/>
      <c r="K57"/>
      <c r="L57"/>
      <c r="M57"/>
      <c r="N57"/>
      <c r="O57"/>
      <c r="P57"/>
      <c r="Q57"/>
      <c r="R57"/>
      <c r="S57"/>
      <c r="T57"/>
      <c r="U57"/>
      <c r="V57"/>
      <c r="W57"/>
      <c r="X57"/>
      <c r="Y57"/>
      <c r="Z57"/>
      <c r="AA57"/>
      <c r="AB57"/>
      <c r="AC57"/>
      <c r="AD57"/>
    </row>
    <row r="58" spans="1:30" s="77" customFormat="1" ht="15.75">
      <c r="A58" s="92" t="s">
        <v>45</v>
      </c>
      <c r="B58" s="16">
        <v>3</v>
      </c>
      <c r="C58" s="16">
        <v>3</v>
      </c>
      <c r="D58"/>
      <c r="E58"/>
      <c r="F58"/>
      <c r="G58"/>
      <c r="H58"/>
      <c r="I58"/>
      <c r="J58"/>
      <c r="K58"/>
      <c r="L58"/>
      <c r="M58"/>
      <c r="N58"/>
      <c r="O58"/>
      <c r="P58"/>
      <c r="Q58"/>
      <c r="R58"/>
      <c r="S58"/>
      <c r="T58"/>
      <c r="U58"/>
      <c r="V58"/>
      <c r="W58"/>
      <c r="X58"/>
      <c r="Y58"/>
      <c r="Z58"/>
      <c r="AA58"/>
      <c r="AB58"/>
      <c r="AC58"/>
      <c r="AD58" s="80"/>
    </row>
    <row r="59" spans="1:30" ht="15">
      <c r="A59" s="92" t="s">
        <v>46</v>
      </c>
      <c r="B59" s="16">
        <v>0</v>
      </c>
      <c r="C59" s="16">
        <v>0</v>
      </c>
      <c r="D59"/>
      <c r="E59"/>
      <c r="F59"/>
      <c r="G59"/>
      <c r="H59"/>
      <c r="I59"/>
      <c r="J59"/>
      <c r="K59"/>
      <c r="L59"/>
      <c r="M59"/>
      <c r="N59"/>
      <c r="O59"/>
      <c r="P59"/>
      <c r="Q59"/>
      <c r="R59"/>
      <c r="S59"/>
      <c r="T59"/>
      <c r="U59"/>
      <c r="V59"/>
      <c r="W59"/>
      <c r="X59"/>
      <c r="Y59"/>
      <c r="Z59"/>
      <c r="AA59"/>
      <c r="AB59"/>
      <c r="AC59"/>
      <c r="AD59"/>
    </row>
    <row r="60" spans="1:30" ht="15">
      <c r="A60" s="92" t="s">
        <v>47</v>
      </c>
      <c r="B60" s="16">
        <v>11</v>
      </c>
      <c r="C60" s="16">
        <v>11</v>
      </c>
      <c r="D60"/>
      <c r="E60"/>
      <c r="F60"/>
      <c r="G60"/>
      <c r="H60"/>
      <c r="I60"/>
      <c r="J60"/>
      <c r="K60"/>
      <c r="L60"/>
      <c r="M60"/>
      <c r="N60"/>
      <c r="O60"/>
      <c r="P60"/>
      <c r="Q60"/>
      <c r="R60"/>
      <c r="S60"/>
      <c r="T60"/>
      <c r="U60"/>
      <c r="V60"/>
      <c r="W60"/>
      <c r="X60"/>
      <c r="Y60"/>
      <c r="Z60"/>
      <c r="AA60"/>
      <c r="AB60"/>
      <c r="AC60"/>
      <c r="AD60"/>
    </row>
    <row r="61" spans="1:30" ht="15">
      <c r="A61" s="94" t="s">
        <v>48</v>
      </c>
      <c r="B61" s="95">
        <v>14</v>
      </c>
      <c r="C61" s="95">
        <v>14</v>
      </c>
      <c r="D61"/>
      <c r="E61"/>
      <c r="F61"/>
      <c r="G61"/>
      <c r="H61"/>
      <c r="I61"/>
      <c r="J61"/>
      <c r="K61"/>
      <c r="L61"/>
      <c r="M61"/>
      <c r="N61"/>
      <c r="O61"/>
      <c r="P61"/>
      <c r="Q61"/>
      <c r="R61"/>
      <c r="S61"/>
      <c r="T61"/>
      <c r="U61"/>
      <c r="V61"/>
      <c r="W61"/>
      <c r="X61"/>
      <c r="Y61"/>
      <c r="Z61"/>
      <c r="AA61"/>
      <c r="AB61"/>
      <c r="AC61"/>
      <c r="AD61"/>
    </row>
    <row r="62" spans="1:30" ht="15">
      <c r="A62" s="92" t="s">
        <v>49</v>
      </c>
      <c r="B62" s="16">
        <v>42</v>
      </c>
      <c r="C62" s="16">
        <v>42</v>
      </c>
      <c r="D62"/>
      <c r="E62"/>
      <c r="F62"/>
      <c r="G62"/>
      <c r="H62"/>
      <c r="I62"/>
      <c r="J62"/>
      <c r="K62"/>
      <c r="L62"/>
      <c r="M62"/>
      <c r="N62"/>
      <c r="O62"/>
      <c r="P62"/>
      <c r="Q62"/>
      <c r="R62"/>
      <c r="S62"/>
      <c r="T62"/>
      <c r="U62"/>
      <c r="V62"/>
      <c r="W62"/>
      <c r="X62"/>
      <c r="Y62"/>
      <c r="Z62"/>
      <c r="AA62"/>
      <c r="AB62"/>
      <c r="AC62"/>
      <c r="AD62"/>
    </row>
    <row r="63" spans="1:30" ht="15">
      <c r="A63" s="92" t="s">
        <v>50</v>
      </c>
      <c r="B63" s="16">
        <v>17</v>
      </c>
      <c r="C63" s="16">
        <v>17</v>
      </c>
      <c r="D63"/>
      <c r="E63"/>
      <c r="F63"/>
      <c r="G63"/>
      <c r="H63"/>
      <c r="I63"/>
      <c r="J63"/>
      <c r="K63"/>
      <c r="L63"/>
      <c r="M63"/>
      <c r="N63"/>
      <c r="O63"/>
      <c r="P63"/>
      <c r="Q63"/>
      <c r="R63"/>
      <c r="S63"/>
      <c r="T63"/>
      <c r="U63"/>
      <c r="V63"/>
      <c r="W63"/>
      <c r="X63"/>
      <c r="Y63"/>
      <c r="Z63"/>
      <c r="AA63"/>
      <c r="AB63"/>
      <c r="AC63"/>
      <c r="AD63"/>
    </row>
    <row r="64" spans="1:30" s="77" customFormat="1" ht="15.75">
      <c r="A64" s="92" t="s">
        <v>51</v>
      </c>
      <c r="B64" s="16">
        <v>0</v>
      </c>
      <c r="C64" s="16">
        <v>0</v>
      </c>
      <c r="D64"/>
      <c r="E64"/>
      <c r="F64"/>
      <c r="G64"/>
      <c r="H64"/>
      <c r="I64"/>
      <c r="J64"/>
      <c r="K64"/>
      <c r="L64"/>
      <c r="M64"/>
      <c r="N64"/>
      <c r="O64"/>
      <c r="P64"/>
      <c r="Q64"/>
      <c r="R64"/>
      <c r="S64"/>
      <c r="T64"/>
      <c r="U64"/>
      <c r="V64"/>
      <c r="W64"/>
      <c r="X64"/>
      <c r="Y64"/>
      <c r="Z64"/>
      <c r="AA64"/>
      <c r="AB64"/>
      <c r="AC64"/>
      <c r="AD64" s="80"/>
    </row>
    <row r="65" spans="1:30" ht="15">
      <c r="A65" s="92" t="s">
        <v>52</v>
      </c>
      <c r="B65" s="16">
        <v>103</v>
      </c>
      <c r="C65" s="16">
        <v>103</v>
      </c>
      <c r="D65"/>
      <c r="E65"/>
      <c r="F65"/>
      <c r="G65"/>
      <c r="H65"/>
      <c r="I65"/>
      <c r="J65"/>
      <c r="K65"/>
      <c r="L65"/>
      <c r="M65"/>
      <c r="N65"/>
      <c r="O65"/>
      <c r="P65"/>
      <c r="Q65"/>
      <c r="R65"/>
      <c r="S65"/>
      <c r="T65"/>
      <c r="U65"/>
      <c r="V65"/>
      <c r="W65"/>
      <c r="X65"/>
      <c r="Y65"/>
      <c r="Z65"/>
      <c r="AA65"/>
      <c r="AB65"/>
      <c r="AC65"/>
      <c r="AD65"/>
    </row>
    <row r="66" spans="1:30" ht="15">
      <c r="A66" s="92" t="s">
        <v>53</v>
      </c>
      <c r="B66" s="16">
        <v>14</v>
      </c>
      <c r="C66" s="16">
        <v>14</v>
      </c>
      <c r="D66"/>
      <c r="E66"/>
      <c r="F66"/>
      <c r="G66"/>
      <c r="H66"/>
      <c r="I66"/>
      <c r="J66"/>
      <c r="K66"/>
      <c r="L66"/>
      <c r="M66"/>
      <c r="N66"/>
      <c r="O66"/>
      <c r="P66"/>
      <c r="Q66"/>
      <c r="R66"/>
      <c r="S66"/>
      <c r="T66"/>
      <c r="U66"/>
      <c r="V66"/>
      <c r="W66"/>
      <c r="X66"/>
      <c r="Y66"/>
      <c r="Z66"/>
      <c r="AA66"/>
      <c r="AB66"/>
      <c r="AC66"/>
      <c r="AD66"/>
    </row>
    <row r="67" spans="1:30" ht="15">
      <c r="A67" s="94" t="s">
        <v>54</v>
      </c>
      <c r="B67" s="95">
        <v>176</v>
      </c>
      <c r="C67" s="95">
        <v>176</v>
      </c>
      <c r="D67"/>
      <c r="E67"/>
      <c r="F67"/>
      <c r="G67"/>
      <c r="H67"/>
      <c r="I67"/>
      <c r="J67"/>
      <c r="K67"/>
      <c r="L67"/>
      <c r="M67"/>
      <c r="N67"/>
      <c r="O67"/>
      <c r="P67"/>
      <c r="Q67"/>
      <c r="R67"/>
      <c r="S67"/>
      <c r="T67"/>
      <c r="U67"/>
      <c r="V67"/>
      <c r="W67"/>
      <c r="X67"/>
      <c r="Y67"/>
      <c r="Z67"/>
      <c r="AA67"/>
      <c r="AB67"/>
      <c r="AC67"/>
      <c r="AD67"/>
    </row>
    <row r="68" spans="1:30" ht="15">
      <c r="A68" s="92" t="s">
        <v>55</v>
      </c>
      <c r="B68" s="16">
        <v>0</v>
      </c>
      <c r="C68" s="16">
        <v>0</v>
      </c>
      <c r="D68"/>
      <c r="E68"/>
      <c r="F68"/>
      <c r="G68"/>
      <c r="H68"/>
      <c r="I68"/>
      <c r="J68"/>
      <c r="K68"/>
      <c r="L68"/>
      <c r="M68"/>
      <c r="N68"/>
      <c r="O68"/>
      <c r="P68"/>
      <c r="Q68"/>
      <c r="R68"/>
      <c r="S68"/>
      <c r="T68"/>
      <c r="U68"/>
      <c r="V68"/>
      <c r="W68"/>
      <c r="X68"/>
      <c r="Y68"/>
      <c r="Z68"/>
      <c r="AA68"/>
      <c r="AB68"/>
      <c r="AC68"/>
    </row>
    <row r="69" spans="1:30" s="77" customFormat="1" ht="15">
      <c r="A69" s="92" t="s">
        <v>56</v>
      </c>
      <c r="B69" s="16">
        <v>19</v>
      </c>
      <c r="C69" s="16">
        <v>19</v>
      </c>
      <c r="D69"/>
      <c r="E69"/>
      <c r="F69"/>
      <c r="G69"/>
      <c r="H69"/>
      <c r="I69"/>
      <c r="J69"/>
      <c r="K69"/>
      <c r="L69"/>
      <c r="M69"/>
      <c r="N69"/>
      <c r="O69"/>
      <c r="P69"/>
      <c r="Q69"/>
      <c r="R69"/>
      <c r="S69"/>
      <c r="T69"/>
      <c r="U69"/>
      <c r="V69"/>
      <c r="W69"/>
      <c r="X69"/>
      <c r="Y69"/>
      <c r="Z69"/>
      <c r="AA69"/>
      <c r="AB69"/>
      <c r="AC69"/>
    </row>
    <row r="70" spans="1:30" ht="15">
      <c r="A70" s="94" t="s">
        <v>129</v>
      </c>
      <c r="B70" s="95">
        <v>1676</v>
      </c>
      <c r="C70" s="95">
        <v>1676</v>
      </c>
      <c r="D70"/>
      <c r="E70"/>
      <c r="F70"/>
      <c r="G70"/>
      <c r="H70"/>
      <c r="I70"/>
      <c r="J70"/>
      <c r="K70"/>
      <c r="L70"/>
      <c r="M70"/>
      <c r="N70"/>
    </row>
  </sheetData>
  <pageMargins left="0.7" right="0.7" top="0.75" bottom="0.75" header="0.3" footer="0.3"/>
  <pageSetup paperSize="9" orientation="portrait"/>
  <drawing r:id="rId2"/>
  <extLst>
    <ext xmlns:x14="http://schemas.microsoft.com/office/spreadsheetml/2009/9/main" uri="{A8765BA9-456A-4dab-B4F3-ACF838C121DE}">
      <x14:slicerList>
        <x14:slicer r:id="rId3"/>
      </x14:slicerList>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14996795556505021"/>
  </sheetPr>
  <dimension ref="A1:AD70"/>
  <sheetViews>
    <sheetView showGridLines="0" topLeftCell="A35" zoomScale="80" zoomScaleNormal="80" workbookViewId="0">
      <selection activeCell="B15" sqref="B15:B70"/>
    </sheetView>
  </sheetViews>
  <sheetFormatPr baseColWidth="10" defaultColWidth="9.33203125" defaultRowHeight="12.75"/>
  <cols>
    <col min="1" max="1" width="68.88671875" style="1" customWidth="1"/>
    <col min="2" max="16384" width="9.33203125" style="1"/>
  </cols>
  <sheetData>
    <row r="1" spans="1:30" ht="30">
      <c r="A1" s="78" t="s">
        <v>0</v>
      </c>
    </row>
    <row r="2" spans="1:30" s="76" customFormat="1" ht="29.25">
      <c r="A2" s="79" t="s">
        <v>133</v>
      </c>
    </row>
    <row r="13" spans="1:30" ht="15">
      <c r="B13" s="1">
        <v>2022</v>
      </c>
      <c r="C13" s="1" t="s">
        <v>696</v>
      </c>
      <c r="D13"/>
      <c r="E13"/>
      <c r="F13"/>
      <c r="G13"/>
      <c r="H13"/>
      <c r="I13"/>
      <c r="J13"/>
      <c r="K13"/>
      <c r="L13"/>
      <c r="M13"/>
      <c r="N13"/>
      <c r="O13"/>
      <c r="P13"/>
      <c r="Q13"/>
      <c r="R13"/>
      <c r="S13"/>
      <c r="T13"/>
      <c r="U13"/>
      <c r="V13"/>
      <c r="W13"/>
      <c r="X13"/>
      <c r="Y13"/>
      <c r="Z13"/>
      <c r="AA13"/>
      <c r="AB13"/>
      <c r="AC13"/>
      <c r="AD13"/>
    </row>
    <row r="14" spans="1:30" ht="15">
      <c r="B14" s="1" t="s">
        <v>126</v>
      </c>
      <c r="D14"/>
      <c r="E14"/>
      <c r="F14"/>
      <c r="G14"/>
      <c r="H14"/>
      <c r="I14"/>
      <c r="J14"/>
      <c r="K14"/>
      <c r="L14"/>
      <c r="M14"/>
      <c r="N14"/>
      <c r="O14"/>
      <c r="P14"/>
      <c r="Q14"/>
      <c r="R14"/>
      <c r="S14"/>
      <c r="T14"/>
      <c r="U14"/>
      <c r="V14"/>
      <c r="W14"/>
      <c r="X14"/>
      <c r="Y14"/>
      <c r="Z14"/>
      <c r="AA14"/>
      <c r="AB14"/>
      <c r="AC14"/>
      <c r="AD14"/>
    </row>
    <row r="15" spans="1:30" ht="15">
      <c r="A15" s="92" t="s">
        <v>2</v>
      </c>
      <c r="B15" s="12">
        <v>16.86</v>
      </c>
      <c r="C15" s="12">
        <v>16.86</v>
      </c>
      <c r="D15"/>
      <c r="E15"/>
      <c r="F15"/>
      <c r="G15"/>
      <c r="H15"/>
      <c r="I15"/>
      <c r="J15"/>
      <c r="K15"/>
      <c r="L15"/>
      <c r="M15"/>
      <c r="N15"/>
      <c r="O15"/>
      <c r="P15"/>
      <c r="Q15"/>
      <c r="R15"/>
      <c r="S15"/>
      <c r="T15"/>
      <c r="U15"/>
      <c r="V15"/>
      <c r="W15"/>
      <c r="X15"/>
      <c r="Y15"/>
      <c r="Z15"/>
      <c r="AA15"/>
      <c r="AB15"/>
      <c r="AC15"/>
      <c r="AD15"/>
    </row>
    <row r="16" spans="1:30" ht="15">
      <c r="A16" s="92" t="s">
        <v>3</v>
      </c>
      <c r="B16" s="12">
        <v>55.44</v>
      </c>
      <c r="C16" s="12">
        <v>55.44</v>
      </c>
      <c r="D16"/>
      <c r="E16"/>
      <c r="F16"/>
      <c r="G16"/>
      <c r="H16"/>
      <c r="I16"/>
      <c r="J16"/>
      <c r="K16"/>
      <c r="L16"/>
      <c r="M16"/>
      <c r="N16"/>
      <c r="O16"/>
      <c r="P16"/>
      <c r="Q16"/>
      <c r="R16"/>
      <c r="S16"/>
      <c r="T16"/>
      <c r="U16"/>
      <c r="V16"/>
      <c r="W16"/>
      <c r="X16"/>
      <c r="Y16"/>
      <c r="Z16"/>
      <c r="AA16"/>
      <c r="AB16"/>
      <c r="AC16"/>
      <c r="AD16"/>
    </row>
    <row r="17" spans="1:30" ht="15">
      <c r="A17" s="92" t="s">
        <v>4</v>
      </c>
      <c r="B17" s="12">
        <v>0</v>
      </c>
      <c r="C17" s="12">
        <v>0</v>
      </c>
      <c r="D17"/>
      <c r="E17"/>
      <c r="F17"/>
      <c r="G17"/>
      <c r="H17"/>
      <c r="I17"/>
      <c r="J17"/>
      <c r="K17"/>
      <c r="L17"/>
      <c r="M17"/>
      <c r="N17"/>
      <c r="O17"/>
      <c r="P17"/>
      <c r="Q17"/>
      <c r="R17"/>
      <c r="S17"/>
      <c r="T17"/>
      <c r="U17"/>
      <c r="V17"/>
      <c r="W17"/>
      <c r="X17"/>
      <c r="Y17"/>
      <c r="Z17"/>
      <c r="AA17"/>
      <c r="AB17"/>
      <c r="AC17"/>
      <c r="AD17"/>
    </row>
    <row r="18" spans="1:30" s="77" customFormat="1" ht="15.75">
      <c r="A18" s="92" t="s">
        <v>5</v>
      </c>
      <c r="B18" s="12">
        <v>0</v>
      </c>
      <c r="C18" s="12">
        <v>0</v>
      </c>
      <c r="D18"/>
      <c r="E18"/>
      <c r="F18"/>
      <c r="G18"/>
      <c r="H18"/>
      <c r="I18"/>
      <c r="J18"/>
      <c r="K18"/>
      <c r="L18"/>
      <c r="M18"/>
      <c r="N18"/>
      <c r="O18"/>
      <c r="P18"/>
      <c r="Q18"/>
      <c r="R18"/>
      <c r="S18"/>
      <c r="T18"/>
      <c r="U18"/>
      <c r="V18"/>
      <c r="W18"/>
      <c r="X18"/>
      <c r="Y18"/>
      <c r="Z18"/>
      <c r="AA18"/>
      <c r="AB18"/>
      <c r="AC18"/>
      <c r="AD18" s="80"/>
    </row>
    <row r="19" spans="1:30" s="77" customFormat="1" ht="15.75">
      <c r="A19" s="94" t="s">
        <v>6</v>
      </c>
      <c r="B19" s="217">
        <v>72.3</v>
      </c>
      <c r="C19" s="217">
        <v>72.3</v>
      </c>
      <c r="D19"/>
      <c r="E19"/>
      <c r="F19"/>
      <c r="G19"/>
      <c r="H19"/>
      <c r="I19"/>
      <c r="J19"/>
      <c r="K19"/>
      <c r="L19"/>
      <c r="M19"/>
      <c r="N19"/>
      <c r="O19"/>
      <c r="P19"/>
      <c r="Q19"/>
      <c r="R19"/>
      <c r="S19"/>
      <c r="T19"/>
      <c r="U19"/>
      <c r="V19"/>
      <c r="W19"/>
      <c r="X19"/>
      <c r="Y19"/>
      <c r="Z19"/>
      <c r="AA19"/>
      <c r="AB19"/>
      <c r="AC19"/>
      <c r="AD19" s="80"/>
    </row>
    <row r="20" spans="1:30" s="77" customFormat="1" ht="15.75">
      <c r="A20" s="94" t="s">
        <v>7</v>
      </c>
      <c r="B20" s="217">
        <v>72.3</v>
      </c>
      <c r="C20" s="217">
        <v>72.3</v>
      </c>
      <c r="D20"/>
      <c r="E20"/>
      <c r="F20"/>
      <c r="G20"/>
      <c r="H20"/>
      <c r="I20"/>
      <c r="J20"/>
      <c r="K20"/>
      <c r="L20"/>
      <c r="M20"/>
      <c r="N20"/>
      <c r="O20"/>
      <c r="P20"/>
      <c r="Q20"/>
      <c r="R20"/>
      <c r="S20"/>
      <c r="T20"/>
      <c r="U20"/>
      <c r="V20"/>
      <c r="W20"/>
      <c r="X20"/>
      <c r="Y20"/>
      <c r="Z20"/>
      <c r="AA20"/>
      <c r="AB20"/>
      <c r="AC20"/>
      <c r="AD20" s="80"/>
    </row>
    <row r="21" spans="1:30" ht="15">
      <c r="A21" s="94" t="s">
        <v>8</v>
      </c>
      <c r="B21" s="217">
        <v>72.3</v>
      </c>
      <c r="C21" s="217">
        <v>72.3</v>
      </c>
      <c r="D21"/>
      <c r="E21"/>
      <c r="F21"/>
      <c r="G21"/>
      <c r="H21"/>
      <c r="I21"/>
      <c r="J21"/>
      <c r="K21"/>
      <c r="L21"/>
      <c r="M21"/>
      <c r="N21"/>
      <c r="O21"/>
      <c r="P21"/>
      <c r="Q21"/>
      <c r="R21"/>
      <c r="S21"/>
      <c r="T21"/>
      <c r="U21"/>
      <c r="V21"/>
      <c r="W21"/>
      <c r="X21"/>
      <c r="Y21"/>
      <c r="Z21"/>
      <c r="AA21"/>
      <c r="AB21"/>
      <c r="AC21"/>
      <c r="AD21"/>
    </row>
    <row r="22" spans="1:30" ht="15">
      <c r="A22" s="92" t="s">
        <v>9</v>
      </c>
      <c r="B22" s="12">
        <v>152.33991</v>
      </c>
      <c r="C22" s="12">
        <v>152.33991</v>
      </c>
      <c r="D22"/>
      <c r="E22"/>
      <c r="F22"/>
      <c r="G22"/>
      <c r="H22"/>
      <c r="I22"/>
      <c r="J22"/>
      <c r="K22"/>
      <c r="L22"/>
      <c r="M22"/>
      <c r="N22"/>
      <c r="O22"/>
      <c r="P22"/>
      <c r="Q22"/>
      <c r="R22"/>
      <c r="S22"/>
      <c r="T22"/>
      <c r="U22"/>
      <c r="V22"/>
      <c r="W22"/>
      <c r="X22"/>
      <c r="Y22"/>
      <c r="Z22"/>
      <c r="AA22"/>
      <c r="AB22"/>
      <c r="AC22"/>
      <c r="AD22"/>
    </row>
    <row r="23" spans="1:30" ht="15">
      <c r="A23" s="92" t="s">
        <v>10</v>
      </c>
      <c r="B23" s="12">
        <v>0</v>
      </c>
      <c r="C23" s="12">
        <v>0</v>
      </c>
      <c r="D23"/>
      <c r="E23"/>
      <c r="F23"/>
      <c r="G23"/>
      <c r="H23"/>
      <c r="I23"/>
      <c r="J23"/>
      <c r="K23"/>
      <c r="L23"/>
      <c r="M23"/>
      <c r="N23"/>
      <c r="O23"/>
      <c r="P23"/>
      <c r="Q23"/>
      <c r="R23"/>
      <c r="S23"/>
      <c r="T23"/>
      <c r="U23"/>
      <c r="V23"/>
      <c r="W23"/>
      <c r="X23"/>
      <c r="Y23"/>
      <c r="Z23"/>
      <c r="AA23"/>
      <c r="AB23"/>
      <c r="AC23"/>
      <c r="AD23"/>
    </row>
    <row r="24" spans="1:30" s="77" customFormat="1" ht="15.75">
      <c r="A24" s="92" t="s">
        <v>11</v>
      </c>
      <c r="B24" s="12">
        <v>0</v>
      </c>
      <c r="C24" s="12">
        <v>0</v>
      </c>
      <c r="D24"/>
      <c r="E24"/>
      <c r="F24"/>
      <c r="G24"/>
      <c r="H24"/>
      <c r="I24"/>
      <c r="J24"/>
      <c r="K24"/>
      <c r="L24"/>
      <c r="M24"/>
      <c r="N24"/>
      <c r="O24"/>
      <c r="P24"/>
      <c r="Q24"/>
      <c r="R24"/>
      <c r="S24"/>
      <c r="T24"/>
      <c r="U24"/>
      <c r="V24"/>
      <c r="W24"/>
      <c r="X24"/>
      <c r="Y24"/>
      <c r="Z24"/>
      <c r="AA24"/>
      <c r="AB24"/>
      <c r="AC24"/>
      <c r="AD24" s="80"/>
    </row>
    <row r="25" spans="1:30" ht="15">
      <c r="A25" s="92" t="s">
        <v>12</v>
      </c>
      <c r="B25" s="12">
        <v>0</v>
      </c>
      <c r="C25" s="12">
        <v>0</v>
      </c>
      <c r="D25"/>
      <c r="E25"/>
      <c r="F25"/>
      <c r="G25"/>
      <c r="H25"/>
      <c r="I25"/>
      <c r="J25"/>
      <c r="K25"/>
      <c r="L25"/>
      <c r="M25"/>
      <c r="N25"/>
      <c r="O25"/>
      <c r="P25"/>
      <c r="Q25"/>
      <c r="R25"/>
      <c r="S25"/>
      <c r="T25"/>
      <c r="U25"/>
      <c r="V25"/>
      <c r="W25"/>
      <c r="X25"/>
      <c r="Y25"/>
      <c r="Z25"/>
      <c r="AA25"/>
      <c r="AB25"/>
      <c r="AC25"/>
      <c r="AD25"/>
    </row>
    <row r="26" spans="1:30" s="77" customFormat="1" ht="15.75">
      <c r="A26" s="94" t="s">
        <v>13</v>
      </c>
      <c r="B26" s="93">
        <v>152.33991</v>
      </c>
      <c r="C26" s="93">
        <v>152.33991</v>
      </c>
      <c r="D26"/>
      <c r="E26"/>
      <c r="F26"/>
      <c r="G26"/>
      <c r="H26"/>
      <c r="I26"/>
      <c r="J26"/>
      <c r="K26"/>
      <c r="L26"/>
      <c r="M26"/>
      <c r="N26"/>
      <c r="O26"/>
      <c r="P26"/>
      <c r="Q26"/>
      <c r="R26"/>
      <c r="S26"/>
      <c r="T26"/>
      <c r="U26"/>
      <c r="V26"/>
      <c r="W26"/>
      <c r="X26"/>
      <c r="Y26"/>
      <c r="Z26"/>
      <c r="AA26"/>
      <c r="AB26"/>
      <c r="AC26"/>
      <c r="AD26" s="80"/>
    </row>
    <row r="27" spans="1:30" ht="15">
      <c r="A27" s="94" t="s">
        <v>14</v>
      </c>
      <c r="B27" s="96">
        <v>152.33991</v>
      </c>
      <c r="C27" s="96">
        <v>152.33991</v>
      </c>
      <c r="D27"/>
      <c r="E27"/>
      <c r="F27"/>
      <c r="G27"/>
      <c r="H27"/>
      <c r="I27"/>
      <c r="J27"/>
      <c r="K27"/>
      <c r="L27"/>
      <c r="M27"/>
      <c r="N27"/>
      <c r="O27"/>
      <c r="P27"/>
      <c r="Q27"/>
      <c r="R27"/>
      <c r="S27"/>
      <c r="T27"/>
      <c r="U27"/>
      <c r="V27"/>
      <c r="W27"/>
      <c r="X27"/>
      <c r="Y27"/>
      <c r="Z27"/>
      <c r="AA27"/>
      <c r="AB27"/>
      <c r="AC27"/>
      <c r="AD27"/>
    </row>
    <row r="28" spans="1:30" s="77" customFormat="1" ht="15.75">
      <c r="A28" s="92" t="s">
        <v>15</v>
      </c>
      <c r="B28" s="16">
        <v>22</v>
      </c>
      <c r="C28" s="16">
        <v>22</v>
      </c>
      <c r="D28"/>
      <c r="E28"/>
      <c r="F28"/>
      <c r="G28"/>
      <c r="H28"/>
      <c r="I28"/>
      <c r="J28"/>
      <c r="K28"/>
      <c r="L28"/>
      <c r="M28"/>
      <c r="N28"/>
      <c r="O28"/>
      <c r="P28"/>
      <c r="Q28"/>
      <c r="R28"/>
      <c r="S28"/>
      <c r="T28"/>
      <c r="U28"/>
      <c r="V28"/>
      <c r="W28"/>
      <c r="X28"/>
      <c r="Y28"/>
      <c r="Z28"/>
      <c r="AA28"/>
      <c r="AB28"/>
      <c r="AC28"/>
      <c r="AD28" s="80"/>
    </row>
    <row r="29" spans="1:30" ht="15">
      <c r="A29" s="92" t="s">
        <v>16</v>
      </c>
      <c r="B29" s="16">
        <v>0</v>
      </c>
      <c r="C29" s="16">
        <v>0</v>
      </c>
      <c r="D29"/>
      <c r="E29"/>
      <c r="F29"/>
      <c r="G29"/>
      <c r="H29"/>
      <c r="I29"/>
      <c r="J29"/>
      <c r="K29"/>
      <c r="L29"/>
      <c r="M29"/>
      <c r="N29"/>
      <c r="O29"/>
      <c r="P29"/>
      <c r="Q29"/>
      <c r="R29"/>
      <c r="S29"/>
      <c r="T29"/>
      <c r="U29"/>
      <c r="V29"/>
      <c r="W29"/>
      <c r="X29"/>
      <c r="Y29"/>
      <c r="Z29"/>
      <c r="AA29"/>
      <c r="AB29"/>
      <c r="AC29"/>
      <c r="AD29"/>
    </row>
    <row r="30" spans="1:30" ht="15">
      <c r="A30" s="92" t="s">
        <v>17</v>
      </c>
      <c r="B30" s="16">
        <v>0</v>
      </c>
      <c r="C30" s="16">
        <v>0</v>
      </c>
      <c r="D30"/>
      <c r="E30"/>
      <c r="F30"/>
      <c r="G30"/>
      <c r="H30"/>
      <c r="I30"/>
      <c r="J30"/>
      <c r="K30"/>
      <c r="L30"/>
      <c r="M30"/>
      <c r="N30"/>
      <c r="O30"/>
      <c r="P30"/>
      <c r="Q30"/>
      <c r="R30"/>
      <c r="S30"/>
      <c r="T30"/>
      <c r="U30"/>
      <c r="V30"/>
      <c r="W30"/>
      <c r="X30"/>
      <c r="Y30"/>
      <c r="Z30"/>
      <c r="AA30"/>
      <c r="AB30"/>
      <c r="AC30"/>
      <c r="AD30"/>
    </row>
    <row r="31" spans="1:30" ht="15">
      <c r="A31" s="94" t="s">
        <v>18</v>
      </c>
      <c r="B31" s="95">
        <v>22</v>
      </c>
      <c r="C31" s="95">
        <v>22</v>
      </c>
      <c r="D31"/>
      <c r="E31"/>
      <c r="F31"/>
      <c r="G31"/>
      <c r="H31"/>
      <c r="I31"/>
      <c r="J31"/>
      <c r="K31"/>
      <c r="L31"/>
      <c r="M31"/>
      <c r="N31"/>
      <c r="O31"/>
      <c r="P31"/>
      <c r="Q31"/>
      <c r="R31"/>
      <c r="S31"/>
      <c r="T31"/>
      <c r="U31"/>
      <c r="V31"/>
      <c r="W31"/>
      <c r="X31"/>
      <c r="Y31"/>
      <c r="Z31"/>
      <c r="AA31"/>
      <c r="AB31"/>
      <c r="AC31"/>
      <c r="AD31"/>
    </row>
    <row r="32" spans="1:30" ht="15">
      <c r="A32" s="92" t="s">
        <v>19</v>
      </c>
      <c r="B32" s="16">
        <v>2</v>
      </c>
      <c r="C32" s="16">
        <v>2</v>
      </c>
      <c r="D32"/>
      <c r="E32"/>
      <c r="F32"/>
      <c r="G32"/>
      <c r="H32"/>
      <c r="I32"/>
      <c r="J32"/>
      <c r="K32"/>
      <c r="L32"/>
      <c r="M32"/>
      <c r="N32"/>
      <c r="O32"/>
      <c r="P32"/>
      <c r="Q32"/>
      <c r="R32"/>
      <c r="S32"/>
      <c r="T32"/>
      <c r="U32"/>
      <c r="V32"/>
      <c r="W32"/>
      <c r="X32"/>
      <c r="Y32"/>
      <c r="Z32"/>
      <c r="AA32"/>
      <c r="AB32"/>
      <c r="AC32"/>
      <c r="AD32"/>
    </row>
    <row r="33" spans="1:30" ht="15">
      <c r="A33" s="92" t="s">
        <v>20</v>
      </c>
      <c r="B33" s="16">
        <v>48</v>
      </c>
      <c r="C33" s="16">
        <v>48</v>
      </c>
      <c r="D33"/>
      <c r="E33"/>
      <c r="F33"/>
      <c r="G33"/>
      <c r="H33"/>
      <c r="I33"/>
      <c r="J33"/>
      <c r="K33"/>
      <c r="L33"/>
      <c r="M33"/>
      <c r="N33"/>
      <c r="O33"/>
      <c r="P33"/>
      <c r="Q33"/>
      <c r="R33"/>
      <c r="S33"/>
      <c r="T33"/>
      <c r="U33"/>
      <c r="V33"/>
      <c r="W33"/>
      <c r="X33"/>
      <c r="Y33"/>
      <c r="Z33"/>
      <c r="AA33"/>
      <c r="AB33"/>
      <c r="AC33"/>
      <c r="AD33"/>
    </row>
    <row r="34" spans="1:30" s="77" customFormat="1" ht="15.75">
      <c r="A34" s="92" t="s">
        <v>21</v>
      </c>
      <c r="B34" s="16">
        <v>6</v>
      </c>
      <c r="C34" s="16">
        <v>6</v>
      </c>
      <c r="D34"/>
      <c r="E34"/>
      <c r="F34"/>
      <c r="G34"/>
      <c r="H34"/>
      <c r="I34"/>
      <c r="J34"/>
      <c r="K34"/>
      <c r="L34"/>
      <c r="M34"/>
      <c r="N34"/>
      <c r="O34"/>
      <c r="P34"/>
      <c r="Q34"/>
      <c r="R34"/>
      <c r="S34"/>
      <c r="T34"/>
      <c r="U34"/>
      <c r="V34"/>
      <c r="W34"/>
      <c r="X34"/>
      <c r="Y34"/>
      <c r="Z34"/>
      <c r="AA34"/>
      <c r="AB34"/>
      <c r="AC34"/>
      <c r="AD34" s="80"/>
    </row>
    <row r="35" spans="1:30" ht="15">
      <c r="A35" s="92" t="s">
        <v>22</v>
      </c>
      <c r="B35" s="16">
        <v>6</v>
      </c>
      <c r="C35" s="16">
        <v>6</v>
      </c>
      <c r="D35"/>
      <c r="E35"/>
      <c r="F35"/>
      <c r="G35"/>
      <c r="H35"/>
      <c r="I35"/>
      <c r="J35"/>
      <c r="K35"/>
      <c r="L35"/>
      <c r="M35"/>
      <c r="N35"/>
      <c r="O35"/>
      <c r="P35"/>
      <c r="Q35"/>
      <c r="R35"/>
      <c r="S35"/>
      <c r="T35"/>
      <c r="U35"/>
      <c r="V35"/>
      <c r="W35"/>
      <c r="X35"/>
      <c r="Y35"/>
      <c r="Z35"/>
      <c r="AA35"/>
      <c r="AB35"/>
      <c r="AC35"/>
      <c r="AD35"/>
    </row>
    <row r="36" spans="1:30" ht="15">
      <c r="A36" s="92" t="s">
        <v>23</v>
      </c>
      <c r="B36" s="16">
        <v>24</v>
      </c>
      <c r="C36" s="16">
        <v>24</v>
      </c>
      <c r="D36"/>
      <c r="E36"/>
      <c r="F36"/>
      <c r="G36"/>
      <c r="H36"/>
      <c r="I36"/>
      <c r="J36"/>
      <c r="K36"/>
      <c r="L36"/>
      <c r="M36"/>
      <c r="N36"/>
      <c r="O36"/>
      <c r="P36"/>
      <c r="Q36"/>
      <c r="R36"/>
      <c r="S36"/>
      <c r="T36"/>
      <c r="U36"/>
      <c r="V36"/>
      <c r="W36"/>
      <c r="X36"/>
      <c r="Y36"/>
      <c r="Z36"/>
      <c r="AA36"/>
      <c r="AB36"/>
      <c r="AC36"/>
      <c r="AD36"/>
    </row>
    <row r="37" spans="1:30" ht="15">
      <c r="A37" s="94" t="s">
        <v>24</v>
      </c>
      <c r="B37" s="95">
        <v>86</v>
      </c>
      <c r="C37" s="95">
        <v>86</v>
      </c>
      <c r="D37"/>
      <c r="E37"/>
      <c r="F37"/>
      <c r="G37"/>
      <c r="H37"/>
      <c r="I37"/>
      <c r="J37"/>
      <c r="K37"/>
      <c r="L37"/>
      <c r="M37"/>
      <c r="N37"/>
      <c r="O37"/>
      <c r="P37"/>
      <c r="Q37"/>
      <c r="R37"/>
      <c r="S37"/>
      <c r="T37"/>
      <c r="U37"/>
      <c r="V37"/>
      <c r="W37"/>
      <c r="X37"/>
      <c r="Y37"/>
      <c r="Z37"/>
      <c r="AA37"/>
      <c r="AB37"/>
      <c r="AC37"/>
      <c r="AD37"/>
    </row>
    <row r="38" spans="1:30" s="77" customFormat="1" ht="15.75">
      <c r="A38" s="92" t="s">
        <v>25</v>
      </c>
      <c r="B38" s="16">
        <v>46</v>
      </c>
      <c r="C38" s="16">
        <v>46</v>
      </c>
      <c r="D38"/>
      <c r="E38"/>
      <c r="F38"/>
      <c r="G38"/>
      <c r="H38"/>
      <c r="I38"/>
      <c r="J38"/>
      <c r="K38"/>
      <c r="L38"/>
      <c r="M38"/>
      <c r="N38"/>
      <c r="O38"/>
      <c r="P38"/>
      <c r="Q38"/>
      <c r="R38"/>
      <c r="S38"/>
      <c r="T38"/>
      <c r="U38"/>
      <c r="V38"/>
      <c r="W38"/>
      <c r="X38"/>
      <c r="Y38"/>
      <c r="Z38"/>
      <c r="AA38"/>
      <c r="AB38"/>
      <c r="AC38"/>
      <c r="AD38" s="80"/>
    </row>
    <row r="39" spans="1:30" ht="15">
      <c r="A39" s="92" t="s">
        <v>26</v>
      </c>
      <c r="B39" s="16">
        <v>6</v>
      </c>
      <c r="C39" s="16">
        <v>6</v>
      </c>
      <c r="D39"/>
      <c r="E39"/>
      <c r="F39"/>
      <c r="G39"/>
      <c r="H39"/>
      <c r="I39"/>
      <c r="J39"/>
      <c r="K39"/>
      <c r="L39"/>
      <c r="M39"/>
      <c r="N39"/>
      <c r="O39"/>
      <c r="P39"/>
      <c r="Q39"/>
      <c r="R39"/>
      <c r="S39"/>
      <c r="T39"/>
      <c r="U39"/>
      <c r="V39"/>
      <c r="W39"/>
      <c r="X39"/>
      <c r="Y39"/>
      <c r="Z39"/>
      <c r="AA39"/>
      <c r="AB39"/>
      <c r="AC39"/>
      <c r="AD39"/>
    </row>
    <row r="40" spans="1:30" s="77" customFormat="1" ht="15.75">
      <c r="A40" s="92" t="s">
        <v>27</v>
      </c>
      <c r="B40" s="16">
        <v>86</v>
      </c>
      <c r="C40" s="16">
        <v>86</v>
      </c>
      <c r="D40"/>
      <c r="E40"/>
      <c r="F40"/>
      <c r="G40"/>
      <c r="H40"/>
      <c r="I40"/>
      <c r="J40"/>
      <c r="K40"/>
      <c r="L40"/>
      <c r="M40"/>
      <c r="N40"/>
      <c r="O40"/>
      <c r="P40"/>
      <c r="Q40"/>
      <c r="R40"/>
      <c r="S40"/>
      <c r="T40"/>
      <c r="U40"/>
      <c r="V40"/>
      <c r="W40"/>
      <c r="X40"/>
      <c r="Y40"/>
      <c r="Z40"/>
      <c r="AA40"/>
      <c r="AB40"/>
      <c r="AC40"/>
      <c r="AD40" s="80"/>
    </row>
    <row r="41" spans="1:30" ht="15">
      <c r="A41" s="94" t="s">
        <v>28</v>
      </c>
      <c r="B41" s="95">
        <v>138</v>
      </c>
      <c r="C41" s="95">
        <v>138</v>
      </c>
      <c r="D41"/>
      <c r="E41"/>
      <c r="F41"/>
      <c r="G41"/>
      <c r="H41"/>
      <c r="I41"/>
      <c r="J41"/>
      <c r="K41"/>
      <c r="L41"/>
      <c r="M41"/>
      <c r="N41"/>
      <c r="O41"/>
      <c r="P41"/>
      <c r="Q41"/>
      <c r="R41"/>
      <c r="S41"/>
      <c r="T41"/>
      <c r="U41"/>
      <c r="V41"/>
      <c r="W41"/>
      <c r="X41"/>
      <c r="Y41"/>
      <c r="Z41"/>
      <c r="AA41"/>
      <c r="AB41"/>
      <c r="AC41"/>
      <c r="AD41"/>
    </row>
    <row r="42" spans="1:30" s="77" customFormat="1" ht="15.75">
      <c r="A42" s="92" t="s">
        <v>29</v>
      </c>
      <c r="B42" s="16">
        <v>1</v>
      </c>
      <c r="C42" s="16">
        <v>1</v>
      </c>
      <c r="D42"/>
      <c r="E42"/>
      <c r="F42"/>
      <c r="G42"/>
      <c r="H42"/>
      <c r="I42"/>
      <c r="J42"/>
      <c r="K42"/>
      <c r="L42"/>
      <c r="M42"/>
      <c r="N42"/>
      <c r="O42"/>
      <c r="P42"/>
      <c r="Q42"/>
      <c r="R42"/>
      <c r="S42"/>
      <c r="T42"/>
      <c r="U42"/>
      <c r="V42"/>
      <c r="W42"/>
      <c r="X42"/>
      <c r="Y42"/>
      <c r="Z42"/>
      <c r="AA42"/>
      <c r="AB42"/>
      <c r="AC42"/>
      <c r="AD42" s="80"/>
    </row>
    <row r="43" spans="1:30" ht="15">
      <c r="A43" s="92" t="s">
        <v>30</v>
      </c>
      <c r="B43" s="16">
        <v>11</v>
      </c>
      <c r="C43" s="16">
        <v>11</v>
      </c>
      <c r="D43"/>
      <c r="E43"/>
      <c r="F43"/>
      <c r="G43"/>
      <c r="H43"/>
      <c r="I43"/>
      <c r="J43"/>
      <c r="K43"/>
      <c r="L43"/>
      <c r="M43"/>
      <c r="N43"/>
      <c r="O43"/>
      <c r="P43"/>
      <c r="Q43"/>
      <c r="R43"/>
      <c r="S43"/>
      <c r="T43"/>
      <c r="U43"/>
      <c r="V43"/>
      <c r="W43"/>
      <c r="X43"/>
      <c r="Y43"/>
      <c r="Z43"/>
      <c r="AA43"/>
      <c r="AB43"/>
      <c r="AC43"/>
      <c r="AD43"/>
    </row>
    <row r="44" spans="1:30" s="77" customFormat="1" ht="15.75">
      <c r="A44" s="92" t="s">
        <v>31</v>
      </c>
      <c r="B44" s="16">
        <v>30</v>
      </c>
      <c r="C44" s="16">
        <v>30</v>
      </c>
      <c r="D44"/>
      <c r="E44"/>
      <c r="F44"/>
      <c r="G44"/>
      <c r="H44"/>
      <c r="I44"/>
      <c r="J44"/>
      <c r="K44"/>
      <c r="L44"/>
      <c r="M44"/>
      <c r="N44"/>
      <c r="O44"/>
      <c r="P44"/>
      <c r="Q44"/>
      <c r="R44"/>
      <c r="S44"/>
      <c r="T44"/>
      <c r="U44"/>
      <c r="V44"/>
      <c r="W44"/>
      <c r="X44"/>
      <c r="Y44"/>
      <c r="Z44"/>
      <c r="AA44"/>
      <c r="AB44"/>
      <c r="AC44"/>
      <c r="AD44" s="80"/>
    </row>
    <row r="45" spans="1:30" ht="15">
      <c r="A45" s="94" t="s">
        <v>32</v>
      </c>
      <c r="B45" s="95">
        <v>42</v>
      </c>
      <c r="C45" s="95">
        <v>42</v>
      </c>
      <c r="D45"/>
      <c r="E45"/>
      <c r="F45"/>
      <c r="G45"/>
      <c r="H45"/>
      <c r="I45"/>
      <c r="J45"/>
      <c r="K45"/>
      <c r="L45"/>
      <c r="M45"/>
      <c r="N45"/>
      <c r="O45"/>
      <c r="P45"/>
      <c r="Q45"/>
      <c r="R45"/>
      <c r="S45"/>
      <c r="T45"/>
      <c r="U45"/>
      <c r="V45"/>
      <c r="W45"/>
      <c r="X45"/>
      <c r="Y45"/>
      <c r="Z45"/>
      <c r="AA45"/>
      <c r="AB45"/>
      <c r="AC45"/>
      <c r="AD45"/>
    </row>
    <row r="46" spans="1:30" s="77" customFormat="1" ht="15.75">
      <c r="A46" s="92" t="s">
        <v>33</v>
      </c>
      <c r="B46" s="12">
        <v>42.523000000000003</v>
      </c>
      <c r="C46" s="12">
        <v>42.523000000000003</v>
      </c>
      <c r="D46"/>
      <c r="E46"/>
      <c r="F46"/>
      <c r="G46"/>
      <c r="H46"/>
      <c r="I46"/>
      <c r="J46"/>
      <c r="K46"/>
      <c r="L46"/>
      <c r="M46"/>
      <c r="N46"/>
      <c r="O46"/>
      <c r="P46"/>
      <c r="Q46"/>
      <c r="R46"/>
      <c r="S46"/>
      <c r="T46"/>
      <c r="U46"/>
      <c r="V46"/>
      <c r="W46"/>
      <c r="X46"/>
      <c r="Y46"/>
      <c r="Z46"/>
      <c r="AA46"/>
      <c r="AB46"/>
      <c r="AC46"/>
      <c r="AD46" s="80"/>
    </row>
    <row r="47" spans="1:30" ht="15">
      <c r="A47" s="92" t="s">
        <v>34</v>
      </c>
      <c r="B47" s="12">
        <v>30.975999999999999</v>
      </c>
      <c r="C47" s="12">
        <v>30.975999999999999</v>
      </c>
      <c r="D47"/>
      <c r="E47"/>
      <c r="F47"/>
      <c r="G47"/>
      <c r="H47"/>
      <c r="I47"/>
      <c r="J47"/>
      <c r="K47"/>
      <c r="L47"/>
      <c r="M47"/>
      <c r="N47"/>
      <c r="O47"/>
      <c r="P47"/>
      <c r="Q47"/>
      <c r="R47"/>
      <c r="S47"/>
      <c r="T47"/>
      <c r="U47"/>
      <c r="V47"/>
      <c r="W47"/>
      <c r="X47"/>
      <c r="Y47"/>
      <c r="Z47"/>
      <c r="AA47"/>
      <c r="AB47"/>
      <c r="AC47"/>
      <c r="AD47"/>
    </row>
    <row r="48" spans="1:30" ht="15">
      <c r="A48" s="92" t="s">
        <v>35</v>
      </c>
      <c r="B48" s="12">
        <v>14.711</v>
      </c>
      <c r="C48" s="12">
        <v>14.711</v>
      </c>
      <c r="D48"/>
      <c r="E48"/>
      <c r="F48"/>
      <c r="G48"/>
      <c r="H48"/>
      <c r="I48"/>
      <c r="J48"/>
      <c r="K48"/>
      <c r="L48"/>
      <c r="M48"/>
      <c r="N48"/>
      <c r="O48"/>
      <c r="P48"/>
      <c r="Q48"/>
      <c r="R48"/>
      <c r="S48"/>
      <c r="T48"/>
      <c r="U48"/>
      <c r="V48"/>
      <c r="W48"/>
      <c r="X48"/>
      <c r="Y48"/>
      <c r="Z48"/>
      <c r="AA48"/>
      <c r="AB48"/>
      <c r="AC48"/>
      <c r="AD48"/>
    </row>
    <row r="49" spans="1:30" ht="15">
      <c r="A49" s="94" t="s">
        <v>36</v>
      </c>
      <c r="B49" s="93">
        <v>88.21</v>
      </c>
      <c r="C49" s="93">
        <v>88.21</v>
      </c>
      <c r="D49"/>
      <c r="E49"/>
      <c r="F49"/>
      <c r="G49"/>
      <c r="H49"/>
      <c r="I49"/>
      <c r="J49"/>
      <c r="K49"/>
      <c r="L49"/>
      <c r="M49"/>
      <c r="N49"/>
      <c r="O49"/>
      <c r="P49"/>
      <c r="Q49"/>
      <c r="R49"/>
      <c r="S49"/>
      <c r="T49"/>
      <c r="U49"/>
      <c r="V49"/>
      <c r="W49"/>
      <c r="X49"/>
      <c r="Y49"/>
      <c r="Z49"/>
      <c r="AA49"/>
      <c r="AB49"/>
      <c r="AC49"/>
      <c r="AD49"/>
    </row>
    <row r="50" spans="1:30" ht="15">
      <c r="A50" s="92" t="s">
        <v>37</v>
      </c>
      <c r="B50" s="16">
        <v>2</v>
      </c>
      <c r="C50" s="16">
        <v>2</v>
      </c>
      <c r="D50"/>
      <c r="E50"/>
      <c r="F50"/>
      <c r="G50"/>
      <c r="H50"/>
      <c r="I50"/>
      <c r="J50"/>
      <c r="K50"/>
      <c r="L50"/>
      <c r="M50"/>
      <c r="N50"/>
      <c r="O50"/>
      <c r="P50"/>
      <c r="Q50"/>
      <c r="R50"/>
      <c r="S50"/>
      <c r="T50"/>
      <c r="U50"/>
      <c r="V50"/>
      <c r="W50"/>
      <c r="X50"/>
      <c r="Y50"/>
      <c r="Z50"/>
      <c r="AA50"/>
      <c r="AB50"/>
      <c r="AC50"/>
      <c r="AD50"/>
    </row>
    <row r="51" spans="1:30" s="77" customFormat="1" ht="15.75">
      <c r="A51" s="92" t="s">
        <v>38</v>
      </c>
      <c r="B51" s="16">
        <v>0</v>
      </c>
      <c r="C51" s="16">
        <v>0</v>
      </c>
      <c r="D51"/>
      <c r="E51"/>
      <c r="F51"/>
      <c r="G51"/>
      <c r="H51"/>
      <c r="I51"/>
      <c r="J51"/>
      <c r="K51"/>
      <c r="L51"/>
      <c r="M51"/>
      <c r="N51"/>
      <c r="O51"/>
      <c r="P51"/>
      <c r="Q51"/>
      <c r="R51"/>
      <c r="S51"/>
      <c r="T51"/>
      <c r="U51"/>
      <c r="V51"/>
      <c r="W51"/>
      <c r="X51"/>
      <c r="Y51"/>
      <c r="Z51"/>
      <c r="AA51"/>
      <c r="AB51"/>
      <c r="AC51"/>
      <c r="AD51" s="80"/>
    </row>
    <row r="52" spans="1:30" ht="15">
      <c r="A52" s="92" t="s">
        <v>39</v>
      </c>
      <c r="B52" s="16">
        <v>32</v>
      </c>
      <c r="C52" s="16">
        <v>32</v>
      </c>
      <c r="D52"/>
      <c r="E52"/>
      <c r="F52"/>
      <c r="G52"/>
      <c r="H52"/>
      <c r="I52"/>
      <c r="J52"/>
      <c r="K52"/>
      <c r="L52"/>
      <c r="M52"/>
      <c r="N52"/>
      <c r="O52"/>
      <c r="P52"/>
      <c r="Q52"/>
      <c r="R52"/>
      <c r="S52"/>
      <c r="T52"/>
      <c r="U52"/>
      <c r="V52"/>
      <c r="W52"/>
      <c r="X52"/>
      <c r="Y52"/>
      <c r="Z52"/>
      <c r="AA52"/>
      <c r="AB52"/>
      <c r="AC52"/>
      <c r="AD52"/>
    </row>
    <row r="53" spans="1:30" ht="15">
      <c r="A53" s="94" t="s">
        <v>40</v>
      </c>
      <c r="B53" s="95">
        <v>34</v>
      </c>
      <c r="C53" s="95">
        <v>34</v>
      </c>
      <c r="D53"/>
      <c r="E53"/>
      <c r="F53"/>
      <c r="G53"/>
      <c r="H53"/>
      <c r="I53"/>
      <c r="J53"/>
      <c r="K53"/>
      <c r="L53"/>
      <c r="M53"/>
      <c r="N53"/>
      <c r="O53"/>
      <c r="P53"/>
      <c r="Q53"/>
      <c r="R53"/>
      <c r="S53"/>
      <c r="T53"/>
      <c r="U53"/>
      <c r="V53"/>
      <c r="W53"/>
      <c r="X53"/>
      <c r="Y53"/>
      <c r="Z53"/>
      <c r="AA53"/>
      <c r="AB53"/>
      <c r="AC53"/>
      <c r="AD53"/>
    </row>
    <row r="54" spans="1:30" ht="15">
      <c r="A54" s="92" t="s">
        <v>41</v>
      </c>
      <c r="B54" s="16">
        <v>0</v>
      </c>
      <c r="C54" s="16">
        <v>0</v>
      </c>
      <c r="D54"/>
      <c r="E54"/>
      <c r="F54"/>
      <c r="G54"/>
      <c r="H54"/>
      <c r="I54"/>
      <c r="J54"/>
      <c r="K54"/>
      <c r="L54"/>
      <c r="M54"/>
      <c r="N54"/>
      <c r="O54"/>
      <c r="P54"/>
      <c r="Q54"/>
      <c r="R54"/>
      <c r="S54"/>
      <c r="T54"/>
      <c r="U54"/>
      <c r="V54"/>
      <c r="W54"/>
      <c r="X54"/>
      <c r="Y54"/>
      <c r="Z54"/>
      <c r="AA54"/>
      <c r="AB54"/>
      <c r="AC54"/>
      <c r="AD54"/>
    </row>
    <row r="55" spans="1:30" s="77" customFormat="1" ht="15.75">
      <c r="A55" s="92" t="s">
        <v>42</v>
      </c>
      <c r="B55" s="16">
        <v>0</v>
      </c>
      <c r="C55" s="16">
        <v>0</v>
      </c>
      <c r="D55"/>
      <c r="E55"/>
      <c r="F55"/>
      <c r="G55"/>
      <c r="H55"/>
      <c r="I55"/>
      <c r="J55"/>
      <c r="K55"/>
      <c r="L55"/>
      <c r="M55"/>
      <c r="N55"/>
      <c r="O55"/>
      <c r="P55"/>
      <c r="Q55"/>
      <c r="R55"/>
      <c r="S55"/>
      <c r="T55"/>
      <c r="U55"/>
      <c r="V55"/>
      <c r="W55"/>
      <c r="X55"/>
      <c r="Y55"/>
      <c r="Z55"/>
      <c r="AA55"/>
      <c r="AB55"/>
      <c r="AC55"/>
      <c r="AD55" s="80"/>
    </row>
    <row r="56" spans="1:30" ht="15">
      <c r="A56" s="92" t="s">
        <v>43</v>
      </c>
      <c r="B56" s="16">
        <v>0</v>
      </c>
      <c r="C56" s="16">
        <v>0</v>
      </c>
      <c r="D56"/>
      <c r="E56"/>
      <c r="F56"/>
      <c r="G56"/>
      <c r="H56"/>
      <c r="I56"/>
      <c r="J56"/>
      <c r="K56"/>
      <c r="L56"/>
      <c r="M56"/>
      <c r="N56"/>
      <c r="O56"/>
      <c r="P56"/>
      <c r="Q56"/>
      <c r="R56"/>
      <c r="S56"/>
      <c r="T56"/>
      <c r="U56"/>
      <c r="V56"/>
      <c r="W56"/>
      <c r="X56"/>
      <c r="Y56"/>
      <c r="Z56"/>
      <c r="AA56"/>
      <c r="AB56"/>
      <c r="AC56"/>
      <c r="AD56"/>
    </row>
    <row r="57" spans="1:30" ht="15">
      <c r="A57" s="94" t="s">
        <v>44</v>
      </c>
      <c r="B57" s="95">
        <v>0</v>
      </c>
      <c r="C57" s="95">
        <v>0</v>
      </c>
      <c r="D57"/>
      <c r="E57"/>
      <c r="F57"/>
      <c r="G57"/>
      <c r="H57"/>
      <c r="I57"/>
      <c r="J57"/>
      <c r="K57"/>
      <c r="L57"/>
      <c r="M57"/>
      <c r="N57"/>
      <c r="O57"/>
      <c r="P57"/>
      <c r="Q57"/>
      <c r="R57"/>
      <c r="S57"/>
      <c r="T57"/>
      <c r="U57"/>
      <c r="V57"/>
      <c r="W57"/>
      <c r="X57"/>
      <c r="Y57"/>
      <c r="Z57"/>
      <c r="AA57"/>
      <c r="AB57"/>
      <c r="AC57"/>
      <c r="AD57"/>
    </row>
    <row r="58" spans="1:30" s="77" customFormat="1" ht="15.75">
      <c r="A58" s="92" t="s">
        <v>45</v>
      </c>
      <c r="B58" s="16">
        <v>0</v>
      </c>
      <c r="C58" s="16">
        <v>0</v>
      </c>
      <c r="D58"/>
      <c r="E58"/>
      <c r="F58"/>
      <c r="G58"/>
      <c r="H58"/>
      <c r="I58"/>
      <c r="J58"/>
      <c r="K58"/>
      <c r="L58"/>
      <c r="M58"/>
      <c r="N58"/>
      <c r="O58"/>
      <c r="P58"/>
      <c r="Q58"/>
      <c r="R58"/>
      <c r="S58"/>
      <c r="T58"/>
      <c r="U58"/>
      <c r="V58"/>
      <c r="W58"/>
      <c r="X58"/>
      <c r="Y58"/>
      <c r="Z58"/>
      <c r="AA58"/>
      <c r="AB58"/>
      <c r="AC58"/>
      <c r="AD58" s="80"/>
    </row>
    <row r="59" spans="1:30" ht="15">
      <c r="A59" s="92" t="s">
        <v>46</v>
      </c>
      <c r="B59" s="16">
        <v>0</v>
      </c>
      <c r="C59" s="16">
        <v>0</v>
      </c>
      <c r="D59"/>
      <c r="E59"/>
      <c r="F59"/>
      <c r="G59"/>
      <c r="H59"/>
      <c r="I59"/>
      <c r="J59"/>
      <c r="K59"/>
      <c r="L59"/>
      <c r="M59"/>
      <c r="N59"/>
      <c r="O59"/>
      <c r="P59"/>
      <c r="Q59"/>
      <c r="R59"/>
      <c r="S59"/>
      <c r="T59"/>
      <c r="U59"/>
      <c r="V59"/>
      <c r="W59"/>
      <c r="X59"/>
      <c r="Y59"/>
      <c r="Z59"/>
      <c r="AA59"/>
      <c r="AB59"/>
      <c r="AC59"/>
      <c r="AD59"/>
    </row>
    <row r="60" spans="1:30" ht="15">
      <c r="A60" s="92" t="s">
        <v>47</v>
      </c>
      <c r="B60" s="16">
        <v>0</v>
      </c>
      <c r="C60" s="16">
        <v>0</v>
      </c>
      <c r="D60"/>
      <c r="E60"/>
      <c r="F60"/>
      <c r="G60"/>
      <c r="H60"/>
      <c r="I60"/>
      <c r="J60"/>
      <c r="K60"/>
      <c r="L60"/>
      <c r="M60"/>
      <c r="N60"/>
      <c r="O60"/>
      <c r="P60"/>
      <c r="Q60"/>
      <c r="R60"/>
      <c r="S60"/>
      <c r="T60"/>
      <c r="U60"/>
      <c r="V60"/>
      <c r="W60"/>
      <c r="X60"/>
      <c r="Y60"/>
      <c r="Z60"/>
      <c r="AA60"/>
      <c r="AB60"/>
      <c r="AC60"/>
      <c r="AD60"/>
    </row>
    <row r="61" spans="1:30" ht="15">
      <c r="A61" s="94" t="s">
        <v>48</v>
      </c>
      <c r="B61" s="95">
        <v>0</v>
      </c>
      <c r="C61" s="95">
        <v>0</v>
      </c>
      <c r="D61"/>
      <c r="E61"/>
      <c r="F61"/>
      <c r="G61"/>
      <c r="H61"/>
      <c r="I61"/>
      <c r="J61"/>
      <c r="K61"/>
      <c r="L61"/>
      <c r="M61"/>
      <c r="N61"/>
      <c r="O61"/>
      <c r="P61"/>
      <c r="Q61"/>
      <c r="R61"/>
      <c r="S61"/>
      <c r="T61"/>
      <c r="U61"/>
      <c r="V61"/>
      <c r="W61"/>
      <c r="X61"/>
      <c r="Y61"/>
      <c r="Z61"/>
      <c r="AA61"/>
      <c r="AB61"/>
      <c r="AC61"/>
      <c r="AD61"/>
    </row>
    <row r="62" spans="1:30" ht="15">
      <c r="A62" s="92" t="s">
        <v>49</v>
      </c>
      <c r="B62" s="16">
        <v>112</v>
      </c>
      <c r="C62" s="16">
        <v>112</v>
      </c>
      <c r="D62"/>
      <c r="E62"/>
      <c r="F62"/>
      <c r="G62"/>
      <c r="H62"/>
      <c r="I62"/>
      <c r="J62"/>
      <c r="K62"/>
      <c r="L62"/>
      <c r="M62"/>
      <c r="N62"/>
      <c r="O62"/>
      <c r="P62"/>
      <c r="Q62"/>
      <c r="R62"/>
      <c r="S62"/>
      <c r="T62"/>
      <c r="U62"/>
      <c r="V62"/>
      <c r="W62"/>
      <c r="X62"/>
      <c r="Y62"/>
      <c r="Z62"/>
      <c r="AA62"/>
      <c r="AB62"/>
      <c r="AC62"/>
      <c r="AD62"/>
    </row>
    <row r="63" spans="1:30" ht="15">
      <c r="A63" s="92" t="s">
        <v>50</v>
      </c>
      <c r="B63" s="16">
        <v>48</v>
      </c>
      <c r="C63" s="16">
        <v>48</v>
      </c>
      <c r="D63"/>
      <c r="E63"/>
      <c r="F63"/>
      <c r="G63"/>
      <c r="H63"/>
      <c r="I63"/>
      <c r="J63"/>
      <c r="K63"/>
      <c r="L63"/>
      <c r="M63"/>
      <c r="N63"/>
      <c r="O63"/>
      <c r="P63"/>
      <c r="Q63"/>
      <c r="R63"/>
      <c r="S63"/>
      <c r="T63"/>
      <c r="U63"/>
      <c r="V63"/>
      <c r="W63"/>
      <c r="X63"/>
      <c r="Y63"/>
      <c r="Z63"/>
      <c r="AA63"/>
      <c r="AB63"/>
      <c r="AC63"/>
      <c r="AD63"/>
    </row>
    <row r="64" spans="1:30" s="77" customFormat="1" ht="15.75">
      <c r="A64" s="92" t="s">
        <v>51</v>
      </c>
      <c r="B64" s="16">
        <v>0</v>
      </c>
      <c r="C64" s="16">
        <v>0</v>
      </c>
      <c r="D64"/>
      <c r="E64"/>
      <c r="F64"/>
      <c r="G64"/>
      <c r="H64"/>
      <c r="I64"/>
      <c r="J64"/>
      <c r="K64"/>
      <c r="L64"/>
      <c r="M64"/>
      <c r="N64"/>
      <c r="O64"/>
      <c r="P64"/>
      <c r="Q64"/>
      <c r="R64"/>
      <c r="S64"/>
      <c r="T64"/>
      <c r="U64"/>
      <c r="V64"/>
      <c r="W64"/>
      <c r="X64"/>
      <c r="Y64"/>
      <c r="Z64"/>
      <c r="AA64"/>
      <c r="AB64"/>
      <c r="AC64"/>
      <c r="AD64" s="80"/>
    </row>
    <row r="65" spans="1:30" ht="15">
      <c r="A65" s="92" t="s">
        <v>52</v>
      </c>
      <c r="B65" s="16">
        <v>19</v>
      </c>
      <c r="C65" s="16">
        <v>19</v>
      </c>
      <c r="D65"/>
      <c r="E65"/>
      <c r="F65"/>
      <c r="G65"/>
      <c r="H65"/>
      <c r="I65"/>
      <c r="J65"/>
      <c r="K65"/>
      <c r="L65"/>
      <c r="M65"/>
      <c r="N65"/>
      <c r="O65"/>
      <c r="P65"/>
      <c r="Q65"/>
      <c r="R65"/>
      <c r="S65"/>
      <c r="T65"/>
      <c r="U65"/>
      <c r="V65"/>
      <c r="W65"/>
      <c r="X65"/>
      <c r="Y65"/>
      <c r="Z65"/>
      <c r="AA65"/>
      <c r="AB65"/>
      <c r="AC65"/>
      <c r="AD65"/>
    </row>
    <row r="66" spans="1:30" ht="15">
      <c r="A66" s="92" t="s">
        <v>53</v>
      </c>
      <c r="B66" s="16">
        <v>0</v>
      </c>
      <c r="C66" s="16">
        <v>0</v>
      </c>
      <c r="D66"/>
      <c r="E66"/>
      <c r="F66"/>
      <c r="G66"/>
      <c r="H66"/>
      <c r="I66"/>
      <c r="J66"/>
      <c r="K66"/>
      <c r="L66"/>
      <c r="M66"/>
      <c r="N66"/>
      <c r="O66"/>
      <c r="P66"/>
      <c r="Q66"/>
      <c r="R66"/>
      <c r="S66"/>
      <c r="T66"/>
      <c r="U66"/>
      <c r="V66"/>
      <c r="W66"/>
      <c r="X66"/>
      <c r="Y66"/>
      <c r="Z66"/>
      <c r="AA66"/>
      <c r="AB66"/>
      <c r="AC66"/>
      <c r="AD66"/>
    </row>
    <row r="67" spans="1:30" ht="15">
      <c r="A67" s="94" t="s">
        <v>54</v>
      </c>
      <c r="B67" s="95">
        <v>179</v>
      </c>
      <c r="C67" s="95">
        <v>179</v>
      </c>
      <c r="D67"/>
      <c r="E67"/>
      <c r="F67"/>
      <c r="G67"/>
      <c r="H67"/>
      <c r="I67"/>
      <c r="J67"/>
      <c r="K67"/>
      <c r="L67"/>
      <c r="M67"/>
      <c r="N67"/>
      <c r="O67"/>
      <c r="P67"/>
      <c r="Q67"/>
      <c r="R67"/>
      <c r="S67"/>
      <c r="T67"/>
      <c r="U67"/>
      <c r="V67"/>
      <c r="W67"/>
      <c r="X67"/>
      <c r="Y67"/>
      <c r="Z67"/>
      <c r="AA67"/>
      <c r="AB67"/>
      <c r="AC67"/>
      <c r="AD67"/>
    </row>
    <row r="68" spans="1:30" ht="15">
      <c r="A68" s="92" t="s">
        <v>55</v>
      </c>
      <c r="B68" s="16">
        <v>0</v>
      </c>
      <c r="C68" s="16">
        <v>0</v>
      </c>
      <c r="D68"/>
      <c r="E68"/>
      <c r="F68"/>
      <c r="G68"/>
      <c r="H68"/>
      <c r="I68"/>
      <c r="J68"/>
      <c r="K68"/>
      <c r="L68"/>
      <c r="M68"/>
      <c r="N68"/>
      <c r="O68"/>
      <c r="P68"/>
      <c r="Q68"/>
      <c r="R68"/>
      <c r="S68"/>
      <c r="T68"/>
      <c r="U68"/>
      <c r="V68"/>
      <c r="W68"/>
      <c r="X68"/>
      <c r="Y68"/>
      <c r="Z68"/>
      <c r="AA68"/>
      <c r="AB68"/>
      <c r="AC68"/>
    </row>
    <row r="69" spans="1:30" s="77" customFormat="1" ht="15">
      <c r="A69" s="92" t="s">
        <v>56</v>
      </c>
      <c r="B69" s="16">
        <v>8</v>
      </c>
      <c r="C69" s="16">
        <v>8</v>
      </c>
      <c r="D69"/>
      <c r="E69"/>
      <c r="F69"/>
      <c r="G69"/>
      <c r="H69"/>
      <c r="I69"/>
      <c r="J69"/>
      <c r="K69"/>
      <c r="L69"/>
      <c r="M69"/>
      <c r="N69"/>
      <c r="O69"/>
      <c r="P69"/>
      <c r="Q69"/>
      <c r="R69"/>
      <c r="S69"/>
      <c r="T69"/>
      <c r="U69"/>
      <c r="V69"/>
      <c r="W69"/>
      <c r="X69"/>
      <c r="Y69"/>
      <c r="Z69"/>
      <c r="AA69"/>
      <c r="AB69"/>
      <c r="AC69"/>
    </row>
    <row r="70" spans="1:30" ht="15">
      <c r="A70" s="94" t="s">
        <v>129</v>
      </c>
      <c r="B70" s="95">
        <v>1676</v>
      </c>
      <c r="C70" s="95">
        <v>1676</v>
      </c>
      <c r="D70"/>
      <c r="E70"/>
      <c r="F70"/>
      <c r="G70"/>
      <c r="H70"/>
      <c r="I70"/>
      <c r="J70"/>
      <c r="K70"/>
      <c r="L70"/>
      <c r="M70"/>
      <c r="N70"/>
    </row>
  </sheetData>
  <pageMargins left="0.7" right="0.7" top="0.75" bottom="0.75" header="0.3" footer="0.3"/>
  <pageSetup paperSize="9" orientation="portrait"/>
  <drawing r:id="rId2"/>
  <extLst>
    <ext xmlns:x14="http://schemas.microsoft.com/office/spreadsheetml/2009/9/main" uri="{A8765BA9-456A-4dab-B4F3-ACF838C121DE}">
      <x14:slicerList>
        <x14:slicer r:id="rId3"/>
      </x14:slicerList>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14996795556505021"/>
  </sheetPr>
  <dimension ref="A1:AD70"/>
  <sheetViews>
    <sheetView showGridLines="0" topLeftCell="A35" zoomScale="80" zoomScaleNormal="80" workbookViewId="0">
      <selection activeCell="B15" sqref="B15:B70"/>
    </sheetView>
  </sheetViews>
  <sheetFormatPr baseColWidth="10" defaultColWidth="9.33203125" defaultRowHeight="12.75"/>
  <cols>
    <col min="1" max="1" width="68.88671875" style="1" customWidth="1"/>
    <col min="2" max="16384" width="9.33203125" style="1"/>
  </cols>
  <sheetData>
    <row r="1" spans="1:30" ht="30">
      <c r="A1" s="78" t="s">
        <v>0</v>
      </c>
    </row>
    <row r="2" spans="1:30" s="76" customFormat="1" ht="29.25">
      <c r="A2" s="79" t="s">
        <v>134</v>
      </c>
    </row>
    <row r="13" spans="1:30" ht="15">
      <c r="B13" s="1">
        <v>2022</v>
      </c>
      <c r="C13" s="1" t="s">
        <v>696</v>
      </c>
      <c r="D13"/>
      <c r="E13"/>
      <c r="F13"/>
      <c r="G13"/>
      <c r="H13"/>
      <c r="I13"/>
      <c r="J13"/>
      <c r="K13"/>
      <c r="L13"/>
      <c r="M13"/>
      <c r="N13"/>
      <c r="O13"/>
      <c r="P13"/>
      <c r="Q13"/>
      <c r="R13"/>
      <c r="S13"/>
      <c r="T13"/>
      <c r="U13"/>
      <c r="V13"/>
      <c r="W13"/>
      <c r="X13"/>
      <c r="Y13"/>
      <c r="Z13"/>
      <c r="AA13"/>
      <c r="AB13"/>
      <c r="AC13"/>
      <c r="AD13"/>
    </row>
    <row r="14" spans="1:30" ht="15">
      <c r="B14" s="1" t="s">
        <v>126</v>
      </c>
      <c r="D14"/>
      <c r="E14"/>
      <c r="F14"/>
      <c r="G14"/>
      <c r="H14"/>
      <c r="I14"/>
      <c r="J14"/>
      <c r="K14"/>
      <c r="L14"/>
      <c r="M14"/>
      <c r="N14"/>
      <c r="O14"/>
      <c r="P14"/>
      <c r="Q14"/>
      <c r="R14"/>
      <c r="S14"/>
      <c r="T14"/>
      <c r="U14"/>
      <c r="V14"/>
      <c r="W14"/>
      <c r="X14"/>
      <c r="Y14"/>
      <c r="Z14"/>
      <c r="AA14"/>
      <c r="AB14"/>
      <c r="AC14"/>
      <c r="AD14"/>
    </row>
    <row r="15" spans="1:30" ht="15">
      <c r="A15" s="92" t="s">
        <v>2</v>
      </c>
      <c r="B15" s="12">
        <v>2.0699999999999998</v>
      </c>
      <c r="C15" s="12">
        <v>2.0699999999999998</v>
      </c>
      <c r="D15"/>
      <c r="E15"/>
      <c r="F15"/>
      <c r="G15"/>
      <c r="H15"/>
      <c r="I15"/>
      <c r="J15"/>
      <c r="K15"/>
      <c r="L15"/>
      <c r="M15"/>
      <c r="N15"/>
      <c r="O15"/>
      <c r="P15"/>
      <c r="Q15"/>
      <c r="R15"/>
      <c r="S15"/>
      <c r="T15"/>
      <c r="U15"/>
      <c r="V15"/>
      <c r="W15"/>
      <c r="X15"/>
      <c r="Y15"/>
      <c r="Z15"/>
      <c r="AA15"/>
      <c r="AB15"/>
      <c r="AC15"/>
      <c r="AD15"/>
    </row>
    <row r="16" spans="1:30" ht="15">
      <c r="A16" s="92" t="s">
        <v>3</v>
      </c>
      <c r="B16" s="12">
        <v>52.25</v>
      </c>
      <c r="C16" s="12">
        <v>52.25</v>
      </c>
      <c r="D16"/>
      <c r="E16"/>
      <c r="F16"/>
      <c r="G16"/>
      <c r="H16"/>
      <c r="I16"/>
      <c r="J16"/>
      <c r="K16"/>
      <c r="L16"/>
      <c r="M16"/>
      <c r="N16"/>
      <c r="O16"/>
      <c r="P16"/>
      <c r="Q16"/>
      <c r="R16"/>
      <c r="S16"/>
      <c r="T16"/>
      <c r="U16"/>
      <c r="V16"/>
      <c r="W16"/>
      <c r="X16"/>
      <c r="Y16"/>
      <c r="Z16"/>
      <c r="AA16"/>
      <c r="AB16"/>
      <c r="AC16"/>
      <c r="AD16"/>
    </row>
    <row r="17" spans="1:30" ht="15">
      <c r="A17" s="92" t="s">
        <v>4</v>
      </c>
      <c r="B17" s="12">
        <v>0</v>
      </c>
      <c r="C17" s="12">
        <v>0</v>
      </c>
      <c r="D17"/>
      <c r="E17"/>
      <c r="F17"/>
      <c r="G17"/>
      <c r="H17"/>
      <c r="I17"/>
      <c r="J17"/>
      <c r="K17"/>
      <c r="L17"/>
      <c r="M17"/>
      <c r="N17"/>
      <c r="O17"/>
      <c r="P17"/>
      <c r="Q17"/>
      <c r="R17"/>
      <c r="S17"/>
      <c r="T17"/>
      <c r="U17"/>
      <c r="V17"/>
      <c r="W17"/>
      <c r="X17"/>
      <c r="Y17"/>
      <c r="Z17"/>
      <c r="AA17"/>
      <c r="AB17"/>
      <c r="AC17"/>
      <c r="AD17"/>
    </row>
    <row r="18" spans="1:30" s="77" customFormat="1" ht="15.75">
      <c r="A18" s="92" t="s">
        <v>5</v>
      </c>
      <c r="B18" s="12">
        <v>0</v>
      </c>
      <c r="C18" s="12">
        <v>0</v>
      </c>
      <c r="D18"/>
      <c r="E18"/>
      <c r="F18"/>
      <c r="G18"/>
      <c r="H18"/>
      <c r="I18"/>
      <c r="J18"/>
      <c r="K18"/>
      <c r="L18"/>
      <c r="M18"/>
      <c r="N18"/>
      <c r="O18" s="80"/>
      <c r="P18" s="80"/>
      <c r="Q18" s="80"/>
      <c r="R18" s="80"/>
      <c r="S18" s="80"/>
      <c r="T18" s="80"/>
      <c r="U18" s="80"/>
      <c r="V18" s="80"/>
      <c r="W18" s="80"/>
      <c r="X18" s="80"/>
      <c r="Y18" s="80"/>
      <c r="Z18" s="80"/>
      <c r="AA18" s="80"/>
      <c r="AB18" s="80"/>
      <c r="AC18" s="80"/>
      <c r="AD18" s="80"/>
    </row>
    <row r="19" spans="1:30" s="77" customFormat="1" ht="15.75">
      <c r="A19" s="94" t="s">
        <v>6</v>
      </c>
      <c r="B19" s="217">
        <v>54.32</v>
      </c>
      <c r="C19" s="217">
        <v>54.32</v>
      </c>
      <c r="D19"/>
      <c r="E19"/>
      <c r="F19"/>
      <c r="G19"/>
      <c r="H19"/>
      <c r="I19"/>
      <c r="J19"/>
      <c r="K19"/>
      <c r="L19"/>
      <c r="M19"/>
      <c r="N19"/>
      <c r="O19" s="80"/>
      <c r="P19" s="80"/>
      <c r="Q19" s="80"/>
      <c r="R19" s="80"/>
      <c r="S19" s="80"/>
      <c r="T19" s="80"/>
      <c r="U19" s="80"/>
      <c r="V19" s="80"/>
      <c r="W19" s="80"/>
      <c r="X19" s="80"/>
      <c r="Y19" s="80"/>
      <c r="Z19" s="80"/>
      <c r="AA19" s="80"/>
      <c r="AB19" s="80"/>
      <c r="AC19" s="80"/>
      <c r="AD19" s="80"/>
    </row>
    <row r="20" spans="1:30" s="77" customFormat="1" ht="15.75">
      <c r="A20" s="94" t="s">
        <v>7</v>
      </c>
      <c r="B20" s="217">
        <v>51.944000000000003</v>
      </c>
      <c r="C20" s="217">
        <v>51.944000000000003</v>
      </c>
      <c r="D20"/>
      <c r="E20"/>
      <c r="F20"/>
      <c r="G20"/>
      <c r="H20"/>
      <c r="I20"/>
      <c r="J20"/>
      <c r="K20"/>
      <c r="L20"/>
      <c r="M20"/>
      <c r="N20"/>
      <c r="O20" s="80"/>
      <c r="P20" s="80"/>
      <c r="Q20" s="80"/>
      <c r="R20" s="80"/>
      <c r="S20" s="80"/>
      <c r="T20" s="80"/>
      <c r="U20" s="80"/>
      <c r="V20" s="80"/>
      <c r="W20" s="80"/>
      <c r="X20" s="80"/>
      <c r="Y20" s="80"/>
      <c r="Z20" s="80"/>
      <c r="AA20" s="80"/>
      <c r="AB20" s="80"/>
      <c r="AC20" s="80"/>
      <c r="AD20" s="80"/>
    </row>
    <row r="21" spans="1:30" ht="15">
      <c r="A21" s="94" t="s">
        <v>8</v>
      </c>
      <c r="B21" s="217">
        <v>54.32</v>
      </c>
      <c r="C21" s="217">
        <v>54.32</v>
      </c>
      <c r="D21"/>
      <c r="E21"/>
      <c r="F21"/>
      <c r="G21"/>
      <c r="H21"/>
      <c r="I21"/>
      <c r="J21"/>
      <c r="K21"/>
      <c r="L21"/>
      <c r="M21"/>
      <c r="N21"/>
      <c r="O21"/>
      <c r="P21"/>
      <c r="Q21"/>
      <c r="R21"/>
      <c r="S21"/>
      <c r="T21"/>
      <c r="U21"/>
      <c r="V21"/>
      <c r="W21"/>
      <c r="X21"/>
      <c r="Y21"/>
      <c r="Z21"/>
      <c r="AA21"/>
      <c r="AB21"/>
      <c r="AC21"/>
      <c r="AD21"/>
    </row>
    <row r="22" spans="1:30" ht="15">
      <c r="A22" s="92" t="s">
        <v>9</v>
      </c>
      <c r="B22" s="12">
        <v>106.57</v>
      </c>
      <c r="C22" s="12">
        <v>106.57</v>
      </c>
      <c r="D22"/>
      <c r="E22"/>
      <c r="F22"/>
      <c r="G22"/>
      <c r="H22"/>
      <c r="I22"/>
      <c r="J22"/>
      <c r="K22"/>
      <c r="L22"/>
      <c r="M22"/>
      <c r="N22"/>
      <c r="O22"/>
      <c r="P22"/>
      <c r="Q22"/>
      <c r="R22"/>
      <c r="S22"/>
      <c r="T22"/>
      <c r="U22"/>
      <c r="V22"/>
      <c r="W22"/>
      <c r="X22"/>
      <c r="Y22"/>
      <c r="Z22"/>
      <c r="AA22"/>
      <c r="AB22"/>
      <c r="AC22"/>
      <c r="AD22"/>
    </row>
    <row r="23" spans="1:30" ht="15">
      <c r="A23" s="92" t="s">
        <v>10</v>
      </c>
      <c r="B23" s="12">
        <v>26.26</v>
      </c>
      <c r="C23" s="12">
        <v>26.26</v>
      </c>
      <c r="D23"/>
      <c r="E23"/>
      <c r="F23"/>
      <c r="G23"/>
      <c r="H23"/>
      <c r="I23"/>
      <c r="J23"/>
      <c r="K23"/>
      <c r="L23"/>
      <c r="M23"/>
      <c r="N23"/>
      <c r="O23"/>
      <c r="P23"/>
      <c r="Q23"/>
      <c r="R23"/>
      <c r="S23"/>
      <c r="T23"/>
      <c r="U23"/>
      <c r="V23"/>
      <c r="W23"/>
      <c r="X23"/>
      <c r="Y23"/>
      <c r="Z23"/>
      <c r="AA23"/>
      <c r="AB23"/>
      <c r="AC23"/>
      <c r="AD23"/>
    </row>
    <row r="24" spans="1:30" s="77" customFormat="1" ht="15.75">
      <c r="A24" s="92" t="s">
        <v>11</v>
      </c>
      <c r="B24" s="12">
        <v>0</v>
      </c>
      <c r="C24" s="12">
        <v>0</v>
      </c>
      <c r="D24"/>
      <c r="E24"/>
      <c r="F24"/>
      <c r="G24"/>
      <c r="H24"/>
      <c r="I24"/>
      <c r="J24"/>
      <c r="K24"/>
      <c r="L24"/>
      <c r="M24"/>
      <c r="N24"/>
      <c r="O24"/>
      <c r="P24"/>
      <c r="Q24"/>
      <c r="R24"/>
      <c r="S24"/>
      <c r="T24"/>
      <c r="U24"/>
      <c r="V24"/>
      <c r="W24"/>
      <c r="X24"/>
      <c r="Y24"/>
      <c r="Z24"/>
      <c r="AA24"/>
      <c r="AB24"/>
      <c r="AC24"/>
      <c r="AD24" s="80"/>
    </row>
    <row r="25" spans="1:30" ht="15">
      <c r="A25" s="92" t="s">
        <v>12</v>
      </c>
      <c r="B25" s="12">
        <v>0</v>
      </c>
      <c r="C25" s="12">
        <v>0</v>
      </c>
      <c r="D25"/>
      <c r="E25"/>
      <c r="F25"/>
      <c r="G25"/>
      <c r="H25"/>
      <c r="I25"/>
      <c r="J25"/>
      <c r="K25"/>
      <c r="L25"/>
      <c r="M25"/>
      <c r="N25"/>
      <c r="O25"/>
      <c r="P25"/>
      <c r="Q25"/>
      <c r="R25"/>
      <c r="S25"/>
      <c r="T25"/>
      <c r="U25"/>
      <c r="V25"/>
      <c r="W25"/>
      <c r="X25"/>
      <c r="Y25"/>
      <c r="Z25"/>
      <c r="AA25"/>
      <c r="AB25"/>
      <c r="AC25"/>
      <c r="AD25"/>
    </row>
    <row r="26" spans="1:30" s="77" customFormat="1" ht="15.75">
      <c r="A26" s="94" t="s">
        <v>13</v>
      </c>
      <c r="B26" s="93">
        <v>106.57</v>
      </c>
      <c r="C26" s="93">
        <v>106.57</v>
      </c>
      <c r="D26"/>
      <c r="E26"/>
      <c r="F26"/>
      <c r="G26"/>
      <c r="H26"/>
      <c r="I26"/>
      <c r="J26"/>
      <c r="K26"/>
      <c r="L26"/>
      <c r="M26"/>
      <c r="N26"/>
      <c r="O26" s="80"/>
      <c r="P26" s="80"/>
      <c r="Q26" s="80"/>
      <c r="R26" s="80"/>
      <c r="S26" s="80"/>
      <c r="T26" s="80"/>
      <c r="U26" s="80"/>
      <c r="V26" s="80"/>
      <c r="W26" s="80"/>
      <c r="X26" s="80"/>
      <c r="Y26" s="80"/>
      <c r="Z26" s="80"/>
      <c r="AA26" s="80"/>
      <c r="AB26" s="80"/>
      <c r="AC26" s="80"/>
      <c r="AD26" s="80"/>
    </row>
    <row r="27" spans="1:30" ht="15">
      <c r="A27" s="94" t="s">
        <v>14</v>
      </c>
      <c r="B27" s="96">
        <v>106.57</v>
      </c>
      <c r="C27" s="96">
        <v>106.57</v>
      </c>
      <c r="D27"/>
      <c r="E27"/>
      <c r="F27"/>
      <c r="G27"/>
      <c r="H27"/>
      <c r="I27"/>
      <c r="J27"/>
      <c r="K27"/>
      <c r="L27"/>
      <c r="M27"/>
      <c r="N27"/>
      <c r="O27"/>
      <c r="P27"/>
      <c r="Q27"/>
      <c r="R27"/>
      <c r="S27"/>
      <c r="T27"/>
      <c r="U27"/>
      <c r="V27"/>
      <c r="W27"/>
      <c r="X27"/>
      <c r="Y27"/>
      <c r="Z27"/>
      <c r="AA27"/>
      <c r="AB27"/>
      <c r="AC27"/>
      <c r="AD27"/>
    </row>
    <row r="28" spans="1:30" s="77" customFormat="1" ht="15.75">
      <c r="A28" s="92" t="s">
        <v>15</v>
      </c>
      <c r="B28" s="16">
        <v>15</v>
      </c>
      <c r="C28" s="16">
        <v>15</v>
      </c>
      <c r="D28"/>
      <c r="E28"/>
      <c r="F28"/>
      <c r="G28"/>
      <c r="H28"/>
      <c r="I28"/>
      <c r="J28"/>
      <c r="K28"/>
      <c r="L28"/>
      <c r="M28"/>
      <c r="N28"/>
      <c r="O28"/>
      <c r="P28"/>
      <c r="Q28"/>
      <c r="R28"/>
      <c r="S28"/>
      <c r="T28"/>
      <c r="U28"/>
      <c r="V28"/>
      <c r="W28"/>
      <c r="X28"/>
      <c r="Y28"/>
      <c r="Z28"/>
      <c r="AA28"/>
      <c r="AB28"/>
      <c r="AC28"/>
      <c r="AD28" s="80"/>
    </row>
    <row r="29" spans="1:30" ht="15">
      <c r="A29" s="92" t="s">
        <v>16</v>
      </c>
      <c r="B29" s="16">
        <v>7</v>
      </c>
      <c r="C29" s="16">
        <v>7</v>
      </c>
      <c r="D29"/>
      <c r="E29"/>
      <c r="F29"/>
      <c r="G29"/>
      <c r="H29"/>
      <c r="I29"/>
      <c r="J29"/>
      <c r="K29"/>
      <c r="L29"/>
      <c r="M29"/>
      <c r="N29"/>
      <c r="O29"/>
      <c r="P29"/>
      <c r="Q29"/>
      <c r="R29"/>
      <c r="S29"/>
      <c r="T29"/>
      <c r="U29"/>
      <c r="V29"/>
      <c r="W29"/>
      <c r="X29"/>
      <c r="Y29"/>
      <c r="Z29"/>
      <c r="AA29"/>
      <c r="AB29"/>
      <c r="AC29"/>
      <c r="AD29"/>
    </row>
    <row r="30" spans="1:30" ht="15">
      <c r="A30" s="92" t="s">
        <v>17</v>
      </c>
      <c r="B30" s="16">
        <v>0</v>
      </c>
      <c r="C30" s="16">
        <v>0</v>
      </c>
      <c r="D30"/>
      <c r="E30"/>
      <c r="F30"/>
      <c r="G30"/>
      <c r="H30"/>
      <c r="I30"/>
      <c r="J30"/>
      <c r="K30"/>
      <c r="L30"/>
      <c r="M30"/>
      <c r="N30"/>
      <c r="O30"/>
      <c r="P30"/>
      <c r="Q30"/>
      <c r="R30"/>
      <c r="S30"/>
      <c r="T30"/>
      <c r="U30"/>
      <c r="V30"/>
      <c r="W30"/>
      <c r="X30"/>
      <c r="Y30"/>
      <c r="Z30"/>
      <c r="AA30"/>
      <c r="AB30"/>
      <c r="AC30"/>
      <c r="AD30"/>
    </row>
    <row r="31" spans="1:30" ht="15">
      <c r="A31" s="94" t="s">
        <v>18</v>
      </c>
      <c r="B31" s="95">
        <v>22</v>
      </c>
      <c r="C31" s="95">
        <v>22</v>
      </c>
      <c r="D31"/>
      <c r="E31"/>
      <c r="F31"/>
      <c r="G31"/>
      <c r="H31"/>
      <c r="I31"/>
      <c r="J31"/>
      <c r="K31"/>
      <c r="L31"/>
      <c r="M31"/>
      <c r="N31"/>
      <c r="O31"/>
      <c r="P31"/>
      <c r="Q31"/>
      <c r="R31"/>
      <c r="S31"/>
      <c r="T31"/>
      <c r="U31"/>
      <c r="V31"/>
      <c r="W31"/>
      <c r="X31"/>
      <c r="Y31"/>
      <c r="Z31"/>
      <c r="AA31"/>
      <c r="AB31"/>
      <c r="AC31"/>
      <c r="AD31"/>
    </row>
    <row r="32" spans="1:30" ht="15">
      <c r="A32" s="92" t="s">
        <v>19</v>
      </c>
      <c r="B32" s="16">
        <v>0</v>
      </c>
      <c r="C32" s="16">
        <v>0</v>
      </c>
      <c r="D32"/>
      <c r="E32"/>
      <c r="F32"/>
      <c r="G32"/>
      <c r="H32"/>
      <c r="I32"/>
      <c r="J32"/>
      <c r="K32"/>
      <c r="L32"/>
      <c r="M32"/>
      <c r="N32"/>
      <c r="O32"/>
      <c r="P32"/>
      <c r="Q32"/>
      <c r="R32"/>
      <c r="S32"/>
      <c r="T32"/>
      <c r="U32"/>
      <c r="V32"/>
      <c r="W32"/>
      <c r="X32"/>
      <c r="Y32"/>
      <c r="Z32"/>
      <c r="AA32"/>
      <c r="AB32"/>
      <c r="AC32"/>
      <c r="AD32"/>
    </row>
    <row r="33" spans="1:30" ht="15">
      <c r="A33" s="92" t="s">
        <v>20</v>
      </c>
      <c r="B33" s="16">
        <v>40</v>
      </c>
      <c r="C33" s="16">
        <v>40</v>
      </c>
      <c r="D33"/>
      <c r="E33"/>
      <c r="F33"/>
      <c r="G33"/>
      <c r="H33"/>
      <c r="I33"/>
      <c r="J33"/>
      <c r="K33"/>
      <c r="L33"/>
      <c r="M33"/>
      <c r="N33"/>
      <c r="O33"/>
      <c r="P33"/>
      <c r="Q33"/>
      <c r="R33"/>
      <c r="S33"/>
      <c r="T33"/>
      <c r="U33"/>
      <c r="V33"/>
      <c r="W33"/>
      <c r="X33"/>
      <c r="Y33"/>
      <c r="Z33"/>
      <c r="AA33"/>
      <c r="AB33"/>
      <c r="AC33"/>
      <c r="AD33"/>
    </row>
    <row r="34" spans="1:30" s="77" customFormat="1" ht="15.75">
      <c r="A34" s="92" t="s">
        <v>21</v>
      </c>
      <c r="B34" s="16">
        <v>0</v>
      </c>
      <c r="C34" s="16">
        <v>0</v>
      </c>
      <c r="D34"/>
      <c r="E34"/>
      <c r="F34"/>
      <c r="G34"/>
      <c r="H34"/>
      <c r="I34"/>
      <c r="J34"/>
      <c r="K34"/>
      <c r="L34"/>
      <c r="M34"/>
      <c r="N34"/>
      <c r="O34"/>
      <c r="P34"/>
      <c r="Q34"/>
      <c r="R34"/>
      <c r="S34"/>
      <c r="T34"/>
      <c r="U34"/>
      <c r="V34"/>
      <c r="W34"/>
      <c r="X34"/>
      <c r="Y34"/>
      <c r="Z34"/>
      <c r="AA34"/>
      <c r="AB34"/>
      <c r="AC34"/>
      <c r="AD34" s="80"/>
    </row>
    <row r="35" spans="1:30" ht="15">
      <c r="A35" s="92" t="s">
        <v>22</v>
      </c>
      <c r="B35" s="16">
        <v>3</v>
      </c>
      <c r="C35" s="16">
        <v>3</v>
      </c>
      <c r="D35"/>
      <c r="E35"/>
      <c r="F35"/>
      <c r="G35"/>
      <c r="H35"/>
      <c r="I35"/>
      <c r="J35"/>
      <c r="K35"/>
      <c r="L35"/>
      <c r="M35"/>
      <c r="N35"/>
      <c r="O35"/>
      <c r="P35"/>
      <c r="Q35"/>
      <c r="R35"/>
      <c r="S35"/>
      <c r="T35"/>
      <c r="U35"/>
      <c r="V35"/>
      <c r="W35"/>
      <c r="X35"/>
      <c r="Y35"/>
      <c r="Z35"/>
      <c r="AA35"/>
      <c r="AB35"/>
      <c r="AC35"/>
      <c r="AD35"/>
    </row>
    <row r="36" spans="1:30" ht="15">
      <c r="A36" s="92" t="s">
        <v>23</v>
      </c>
      <c r="B36" s="16">
        <v>0</v>
      </c>
      <c r="C36" s="16">
        <v>0</v>
      </c>
      <c r="D36"/>
      <c r="E36"/>
      <c r="F36"/>
      <c r="G36"/>
      <c r="H36"/>
      <c r="I36"/>
      <c r="J36"/>
      <c r="K36"/>
      <c r="L36"/>
      <c r="M36"/>
      <c r="N36"/>
      <c r="O36"/>
      <c r="P36"/>
      <c r="Q36"/>
      <c r="R36"/>
      <c r="S36"/>
      <c r="T36"/>
      <c r="U36"/>
      <c r="V36"/>
      <c r="W36"/>
      <c r="X36"/>
      <c r="Y36"/>
      <c r="Z36"/>
      <c r="AA36"/>
      <c r="AB36"/>
      <c r="AC36"/>
      <c r="AD36"/>
    </row>
    <row r="37" spans="1:30" ht="15">
      <c r="A37" s="94" t="s">
        <v>24</v>
      </c>
      <c r="B37" s="95">
        <v>43</v>
      </c>
      <c r="C37" s="95">
        <v>43</v>
      </c>
      <c r="D37"/>
      <c r="E37"/>
      <c r="F37"/>
      <c r="G37"/>
      <c r="H37"/>
      <c r="I37"/>
      <c r="J37"/>
      <c r="K37"/>
      <c r="L37"/>
      <c r="M37"/>
      <c r="N37"/>
      <c r="O37"/>
      <c r="P37"/>
      <c r="Q37"/>
      <c r="R37"/>
      <c r="S37"/>
      <c r="T37"/>
      <c r="U37"/>
      <c r="V37"/>
      <c r="W37"/>
      <c r="X37"/>
      <c r="Y37"/>
      <c r="Z37"/>
      <c r="AA37"/>
      <c r="AB37"/>
      <c r="AC37"/>
      <c r="AD37"/>
    </row>
    <row r="38" spans="1:30" s="77" customFormat="1" ht="15.75">
      <c r="A38" s="92" t="s">
        <v>25</v>
      </c>
      <c r="B38" s="16">
        <v>25</v>
      </c>
      <c r="C38" s="16">
        <v>25</v>
      </c>
      <c r="D38"/>
      <c r="E38"/>
      <c r="F38"/>
      <c r="G38"/>
      <c r="H38"/>
      <c r="I38"/>
      <c r="J38"/>
      <c r="K38"/>
      <c r="L38"/>
      <c r="M38"/>
      <c r="N38"/>
      <c r="O38"/>
      <c r="P38"/>
      <c r="Q38"/>
      <c r="R38"/>
      <c r="S38"/>
      <c r="T38"/>
      <c r="U38"/>
      <c r="V38"/>
      <c r="W38"/>
      <c r="X38"/>
      <c r="Y38"/>
      <c r="Z38"/>
      <c r="AA38"/>
      <c r="AB38"/>
      <c r="AC38"/>
      <c r="AD38" s="80"/>
    </row>
    <row r="39" spans="1:30" ht="15">
      <c r="A39" s="92" t="s">
        <v>26</v>
      </c>
      <c r="B39" s="16">
        <v>9</v>
      </c>
      <c r="C39" s="16">
        <v>9</v>
      </c>
      <c r="D39"/>
      <c r="E39"/>
      <c r="F39"/>
      <c r="G39"/>
      <c r="H39"/>
      <c r="I39"/>
      <c r="J39"/>
      <c r="K39"/>
      <c r="L39"/>
      <c r="M39"/>
      <c r="N39"/>
      <c r="O39"/>
      <c r="P39"/>
      <c r="Q39"/>
      <c r="R39"/>
      <c r="S39"/>
      <c r="T39"/>
      <c r="U39"/>
      <c r="V39"/>
      <c r="W39"/>
      <c r="X39"/>
      <c r="Y39"/>
      <c r="Z39"/>
      <c r="AA39"/>
      <c r="AB39"/>
      <c r="AC39"/>
      <c r="AD39"/>
    </row>
    <row r="40" spans="1:30" s="77" customFormat="1" ht="15.75">
      <c r="A40" s="92" t="s">
        <v>27</v>
      </c>
      <c r="B40" s="16">
        <v>43</v>
      </c>
      <c r="C40" s="16">
        <v>43</v>
      </c>
      <c r="D40"/>
      <c r="E40"/>
      <c r="F40"/>
      <c r="G40"/>
      <c r="H40"/>
      <c r="I40"/>
      <c r="J40"/>
      <c r="K40"/>
      <c r="L40"/>
      <c r="M40"/>
      <c r="N40"/>
      <c r="O40" s="80"/>
      <c r="P40" s="80"/>
      <c r="Q40" s="80"/>
      <c r="R40" s="80"/>
      <c r="S40" s="80"/>
      <c r="T40" s="80"/>
      <c r="U40" s="80"/>
      <c r="V40" s="80"/>
      <c r="W40" s="80"/>
      <c r="X40" s="80"/>
      <c r="Y40" s="80"/>
      <c r="Z40" s="80"/>
      <c r="AA40" s="80"/>
      <c r="AB40" s="80"/>
      <c r="AC40" s="80"/>
      <c r="AD40" s="80"/>
    </row>
    <row r="41" spans="1:30" ht="15">
      <c r="A41" s="94" t="s">
        <v>28</v>
      </c>
      <c r="B41" s="95">
        <v>77</v>
      </c>
      <c r="C41" s="95">
        <v>77</v>
      </c>
      <c r="D41"/>
      <c r="E41"/>
      <c r="F41"/>
      <c r="G41"/>
      <c r="H41"/>
      <c r="I41"/>
      <c r="J41"/>
      <c r="K41"/>
      <c r="L41"/>
      <c r="M41"/>
      <c r="N41"/>
      <c r="O41"/>
      <c r="P41"/>
      <c r="Q41"/>
      <c r="R41"/>
      <c r="S41"/>
      <c r="T41"/>
      <c r="U41"/>
      <c r="V41"/>
      <c r="W41"/>
      <c r="X41"/>
      <c r="Y41"/>
      <c r="Z41"/>
      <c r="AA41"/>
      <c r="AB41"/>
      <c r="AC41"/>
      <c r="AD41"/>
    </row>
    <row r="42" spans="1:30" s="77" customFormat="1" ht="15.75">
      <c r="A42" s="92" t="s">
        <v>29</v>
      </c>
      <c r="B42" s="16">
        <v>1</v>
      </c>
      <c r="C42" s="16">
        <v>1</v>
      </c>
      <c r="D42"/>
      <c r="E42"/>
      <c r="F42"/>
      <c r="G42"/>
      <c r="H42"/>
      <c r="I42"/>
      <c r="J42"/>
      <c r="K42"/>
      <c r="L42"/>
      <c r="M42"/>
      <c r="N42"/>
      <c r="O42"/>
      <c r="P42"/>
      <c r="Q42"/>
      <c r="R42"/>
      <c r="S42"/>
      <c r="T42"/>
      <c r="U42"/>
      <c r="V42"/>
      <c r="W42"/>
      <c r="X42"/>
      <c r="Y42"/>
      <c r="Z42"/>
      <c r="AA42"/>
      <c r="AB42"/>
      <c r="AC42"/>
      <c r="AD42" s="80"/>
    </row>
    <row r="43" spans="1:30" ht="15">
      <c r="A43" s="92" t="s">
        <v>30</v>
      </c>
      <c r="B43" s="16">
        <v>9</v>
      </c>
      <c r="C43" s="16">
        <v>9</v>
      </c>
      <c r="D43"/>
      <c r="E43"/>
      <c r="F43"/>
      <c r="G43"/>
      <c r="H43"/>
      <c r="I43"/>
      <c r="J43"/>
      <c r="K43"/>
      <c r="L43"/>
      <c r="M43"/>
      <c r="N43"/>
      <c r="O43"/>
      <c r="P43"/>
      <c r="Q43"/>
      <c r="R43"/>
      <c r="S43"/>
      <c r="T43"/>
      <c r="U43"/>
      <c r="V43"/>
      <c r="W43"/>
      <c r="X43"/>
      <c r="Y43"/>
      <c r="Z43"/>
      <c r="AA43"/>
      <c r="AB43"/>
      <c r="AC43"/>
      <c r="AD43"/>
    </row>
    <row r="44" spans="1:30" s="77" customFormat="1" ht="15.75">
      <c r="A44" s="92" t="s">
        <v>31</v>
      </c>
      <c r="B44" s="16">
        <v>55</v>
      </c>
      <c r="C44" s="16">
        <v>55</v>
      </c>
      <c r="D44"/>
      <c r="E44"/>
      <c r="F44"/>
      <c r="G44"/>
      <c r="H44"/>
      <c r="I44"/>
      <c r="J44"/>
      <c r="K44"/>
      <c r="L44"/>
      <c r="M44"/>
      <c r="N44"/>
      <c r="O44" s="80"/>
      <c r="P44" s="80"/>
      <c r="Q44" s="80"/>
      <c r="R44" s="80"/>
      <c r="S44" s="80"/>
      <c r="T44" s="80"/>
      <c r="U44" s="80"/>
      <c r="V44" s="80"/>
      <c r="W44" s="80"/>
      <c r="X44" s="80"/>
      <c r="Y44" s="80"/>
      <c r="Z44" s="80"/>
      <c r="AA44" s="80"/>
      <c r="AB44" s="80"/>
      <c r="AC44" s="80"/>
      <c r="AD44" s="80"/>
    </row>
    <row r="45" spans="1:30" ht="15">
      <c r="A45" s="94" t="s">
        <v>32</v>
      </c>
      <c r="B45" s="95">
        <v>65</v>
      </c>
      <c r="C45" s="95">
        <v>65</v>
      </c>
      <c r="D45"/>
      <c r="E45"/>
      <c r="F45"/>
      <c r="G45"/>
      <c r="H45"/>
      <c r="I45"/>
      <c r="J45"/>
      <c r="K45"/>
      <c r="L45"/>
      <c r="M45"/>
      <c r="N45"/>
      <c r="O45"/>
      <c r="P45"/>
      <c r="Q45"/>
      <c r="R45"/>
      <c r="S45"/>
      <c r="T45"/>
      <c r="U45"/>
      <c r="V45"/>
      <c r="W45"/>
      <c r="X45"/>
      <c r="Y45"/>
      <c r="Z45"/>
      <c r="AA45"/>
      <c r="AB45"/>
      <c r="AC45"/>
      <c r="AD45"/>
    </row>
    <row r="46" spans="1:30" s="77" customFormat="1" ht="15.75">
      <c r="A46" s="92" t="s">
        <v>33</v>
      </c>
      <c r="B46" s="12">
        <v>51.92</v>
      </c>
      <c r="C46" s="12">
        <v>51.92</v>
      </c>
      <c r="D46"/>
      <c r="E46"/>
      <c r="F46"/>
      <c r="G46"/>
      <c r="H46"/>
      <c r="I46"/>
      <c r="J46"/>
      <c r="K46"/>
      <c r="L46"/>
      <c r="M46"/>
      <c r="N46"/>
      <c r="O46"/>
      <c r="P46"/>
      <c r="Q46"/>
      <c r="R46"/>
      <c r="S46"/>
      <c r="T46"/>
      <c r="U46"/>
      <c r="V46"/>
      <c r="W46"/>
      <c r="X46"/>
      <c r="Y46"/>
      <c r="Z46"/>
      <c r="AA46"/>
      <c r="AB46"/>
      <c r="AC46"/>
      <c r="AD46" s="80"/>
    </row>
    <row r="47" spans="1:30" ht="15">
      <c r="A47" s="92" t="s">
        <v>34</v>
      </c>
      <c r="B47" s="12">
        <v>2.4</v>
      </c>
      <c r="C47" s="12">
        <v>2.4</v>
      </c>
      <c r="D47"/>
      <c r="E47"/>
      <c r="F47"/>
      <c r="G47"/>
      <c r="H47"/>
      <c r="I47"/>
      <c r="J47"/>
      <c r="K47"/>
      <c r="L47"/>
      <c r="M47"/>
      <c r="N47"/>
      <c r="O47"/>
      <c r="P47"/>
      <c r="Q47"/>
      <c r="R47"/>
      <c r="S47"/>
      <c r="T47"/>
      <c r="U47"/>
      <c r="V47"/>
      <c r="W47"/>
      <c r="X47"/>
      <c r="Y47"/>
      <c r="Z47"/>
      <c r="AA47"/>
      <c r="AB47"/>
      <c r="AC47"/>
      <c r="AD47"/>
    </row>
    <row r="48" spans="1:30" ht="15">
      <c r="A48" s="92" t="s">
        <v>35</v>
      </c>
      <c r="B48" s="12">
        <v>0</v>
      </c>
      <c r="C48" s="12">
        <v>0</v>
      </c>
      <c r="D48"/>
      <c r="E48"/>
      <c r="F48"/>
      <c r="G48"/>
      <c r="H48"/>
      <c r="I48"/>
      <c r="J48"/>
      <c r="K48"/>
      <c r="L48"/>
      <c r="M48"/>
      <c r="N48"/>
      <c r="O48"/>
      <c r="P48"/>
      <c r="Q48"/>
      <c r="R48"/>
      <c r="S48"/>
      <c r="T48"/>
      <c r="U48"/>
      <c r="V48"/>
      <c r="W48"/>
      <c r="X48"/>
      <c r="Y48"/>
      <c r="Z48"/>
      <c r="AA48"/>
      <c r="AB48"/>
      <c r="AC48"/>
      <c r="AD48"/>
    </row>
    <row r="49" spans="1:30" ht="15">
      <c r="A49" s="94" t="s">
        <v>36</v>
      </c>
      <c r="B49" s="93">
        <v>54.32</v>
      </c>
      <c r="C49" s="93">
        <v>54.32</v>
      </c>
      <c r="D49"/>
      <c r="E49"/>
      <c r="F49"/>
      <c r="G49"/>
      <c r="H49"/>
      <c r="I49"/>
      <c r="J49"/>
      <c r="K49"/>
      <c r="L49"/>
      <c r="M49"/>
      <c r="N49"/>
      <c r="O49"/>
      <c r="P49"/>
      <c r="Q49"/>
      <c r="R49"/>
      <c r="S49"/>
      <c r="T49"/>
      <c r="U49"/>
      <c r="V49"/>
      <c r="W49"/>
      <c r="X49"/>
      <c r="Y49"/>
      <c r="Z49"/>
      <c r="AA49"/>
      <c r="AB49"/>
      <c r="AC49"/>
      <c r="AD49"/>
    </row>
    <row r="50" spans="1:30" ht="15">
      <c r="A50" s="92" t="s">
        <v>37</v>
      </c>
      <c r="B50" s="16">
        <v>3</v>
      </c>
      <c r="C50" s="16">
        <v>3</v>
      </c>
      <c r="D50"/>
      <c r="E50"/>
      <c r="F50"/>
      <c r="G50"/>
      <c r="H50"/>
      <c r="I50"/>
      <c r="J50"/>
      <c r="K50"/>
      <c r="L50"/>
      <c r="M50"/>
      <c r="N50"/>
      <c r="O50"/>
      <c r="P50"/>
      <c r="Q50"/>
      <c r="R50"/>
      <c r="S50"/>
      <c r="T50"/>
      <c r="U50"/>
      <c r="V50"/>
      <c r="W50"/>
      <c r="X50"/>
      <c r="Y50"/>
      <c r="Z50"/>
      <c r="AA50"/>
      <c r="AB50"/>
      <c r="AC50"/>
      <c r="AD50"/>
    </row>
    <row r="51" spans="1:30" s="77" customFormat="1" ht="15.75">
      <c r="A51" s="92" t="s">
        <v>38</v>
      </c>
      <c r="B51" s="16">
        <v>25</v>
      </c>
      <c r="C51" s="16">
        <v>25</v>
      </c>
      <c r="D51"/>
      <c r="E51"/>
      <c r="F51"/>
      <c r="G51"/>
      <c r="H51"/>
      <c r="I51"/>
      <c r="J51"/>
      <c r="K51"/>
      <c r="L51"/>
      <c r="M51"/>
      <c r="N51"/>
      <c r="O51"/>
      <c r="P51"/>
      <c r="Q51"/>
      <c r="R51"/>
      <c r="S51"/>
      <c r="T51"/>
      <c r="U51"/>
      <c r="V51"/>
      <c r="W51"/>
      <c r="X51"/>
      <c r="Y51"/>
      <c r="Z51"/>
      <c r="AA51"/>
      <c r="AB51"/>
      <c r="AC51"/>
      <c r="AD51" s="80"/>
    </row>
    <row r="52" spans="1:30" ht="15">
      <c r="A52" s="92" t="s">
        <v>39</v>
      </c>
      <c r="B52" s="16">
        <v>0</v>
      </c>
      <c r="C52" s="16">
        <v>0</v>
      </c>
      <c r="D52"/>
      <c r="E52"/>
      <c r="F52"/>
      <c r="G52"/>
      <c r="H52"/>
      <c r="I52"/>
      <c r="J52"/>
      <c r="K52"/>
      <c r="L52"/>
      <c r="M52"/>
      <c r="N52"/>
      <c r="O52"/>
      <c r="P52"/>
      <c r="Q52"/>
      <c r="R52"/>
      <c r="S52"/>
      <c r="T52"/>
      <c r="U52"/>
      <c r="V52"/>
      <c r="W52"/>
      <c r="X52"/>
      <c r="Y52"/>
      <c r="Z52"/>
      <c r="AA52"/>
      <c r="AB52"/>
      <c r="AC52"/>
      <c r="AD52"/>
    </row>
    <row r="53" spans="1:30" ht="15">
      <c r="A53" s="94" t="s">
        <v>40</v>
      </c>
      <c r="B53" s="95">
        <v>28</v>
      </c>
      <c r="C53" s="95">
        <v>28</v>
      </c>
      <c r="D53"/>
      <c r="E53"/>
      <c r="F53"/>
      <c r="G53"/>
      <c r="H53"/>
      <c r="I53"/>
      <c r="J53"/>
      <c r="K53"/>
      <c r="L53"/>
      <c r="M53"/>
      <c r="N53"/>
      <c r="O53"/>
      <c r="P53"/>
      <c r="Q53"/>
      <c r="R53"/>
      <c r="S53"/>
      <c r="T53"/>
      <c r="U53"/>
      <c r="V53"/>
      <c r="W53"/>
      <c r="X53"/>
      <c r="Y53"/>
      <c r="Z53"/>
      <c r="AA53"/>
      <c r="AB53"/>
      <c r="AC53"/>
      <c r="AD53"/>
    </row>
    <row r="54" spans="1:30" ht="15">
      <c r="A54" s="92" t="s">
        <v>41</v>
      </c>
      <c r="B54" s="16">
        <v>0</v>
      </c>
      <c r="C54" s="16">
        <v>0</v>
      </c>
      <c r="D54"/>
      <c r="E54"/>
      <c r="F54"/>
      <c r="G54"/>
      <c r="H54"/>
      <c r="I54"/>
      <c r="J54"/>
      <c r="K54"/>
      <c r="L54"/>
      <c r="M54"/>
      <c r="N54"/>
      <c r="O54"/>
      <c r="P54"/>
      <c r="Q54"/>
      <c r="R54"/>
      <c r="S54"/>
      <c r="T54"/>
      <c r="U54"/>
      <c r="V54"/>
      <c r="W54"/>
      <c r="X54"/>
      <c r="Y54"/>
      <c r="Z54"/>
      <c r="AA54"/>
      <c r="AB54"/>
      <c r="AC54"/>
      <c r="AD54"/>
    </row>
    <row r="55" spans="1:30" s="77" customFormat="1" ht="15.75">
      <c r="A55" s="92" t="s">
        <v>42</v>
      </c>
      <c r="B55" s="16">
        <v>0</v>
      </c>
      <c r="C55" s="16">
        <v>0</v>
      </c>
      <c r="D55"/>
      <c r="E55"/>
      <c r="F55"/>
      <c r="G55"/>
      <c r="H55"/>
      <c r="I55"/>
      <c r="J55"/>
      <c r="K55"/>
      <c r="L55"/>
      <c r="M55"/>
      <c r="N55"/>
      <c r="O55"/>
      <c r="P55"/>
      <c r="Q55"/>
      <c r="R55"/>
      <c r="S55"/>
      <c r="T55"/>
      <c r="U55"/>
      <c r="V55"/>
      <c r="W55"/>
      <c r="X55"/>
      <c r="Y55"/>
      <c r="Z55"/>
      <c r="AA55"/>
      <c r="AB55"/>
      <c r="AC55"/>
      <c r="AD55" s="80"/>
    </row>
    <row r="56" spans="1:30" ht="15">
      <c r="A56" s="92" t="s">
        <v>43</v>
      </c>
      <c r="B56" s="16">
        <v>0</v>
      </c>
      <c r="C56" s="16">
        <v>0</v>
      </c>
      <c r="D56"/>
      <c r="E56"/>
      <c r="F56"/>
      <c r="G56"/>
      <c r="H56"/>
      <c r="I56"/>
      <c r="J56"/>
      <c r="K56"/>
      <c r="L56"/>
      <c r="M56"/>
      <c r="N56"/>
      <c r="O56"/>
      <c r="P56"/>
      <c r="Q56"/>
      <c r="R56"/>
      <c r="S56"/>
      <c r="T56"/>
      <c r="U56"/>
      <c r="V56"/>
      <c r="W56"/>
      <c r="X56"/>
      <c r="Y56"/>
      <c r="Z56"/>
      <c r="AA56"/>
      <c r="AB56"/>
      <c r="AC56"/>
      <c r="AD56"/>
    </row>
    <row r="57" spans="1:30" ht="15">
      <c r="A57" s="94" t="s">
        <v>44</v>
      </c>
      <c r="B57" s="95">
        <v>0</v>
      </c>
      <c r="C57" s="95">
        <v>0</v>
      </c>
      <c r="D57"/>
      <c r="E57"/>
      <c r="F57"/>
      <c r="G57"/>
      <c r="H57"/>
      <c r="I57"/>
      <c r="J57"/>
      <c r="K57"/>
      <c r="L57"/>
      <c r="M57"/>
      <c r="N57"/>
      <c r="O57"/>
      <c r="P57"/>
      <c r="Q57"/>
      <c r="R57"/>
      <c r="S57"/>
      <c r="T57"/>
      <c r="U57"/>
      <c r="V57"/>
      <c r="W57"/>
      <c r="X57"/>
      <c r="Y57"/>
      <c r="Z57"/>
      <c r="AA57"/>
      <c r="AB57"/>
      <c r="AC57"/>
      <c r="AD57"/>
    </row>
    <row r="58" spans="1:30" s="77" customFormat="1" ht="15.75">
      <c r="A58" s="92" t="s">
        <v>45</v>
      </c>
      <c r="B58" s="16">
        <v>12</v>
      </c>
      <c r="C58" s="16">
        <v>12</v>
      </c>
      <c r="D58"/>
      <c r="E58"/>
      <c r="F58"/>
      <c r="G58"/>
      <c r="H58"/>
      <c r="I58"/>
      <c r="J58"/>
      <c r="K58"/>
      <c r="L58"/>
      <c r="M58"/>
      <c r="N58"/>
      <c r="O58"/>
      <c r="P58"/>
      <c r="Q58"/>
      <c r="R58"/>
      <c r="S58"/>
      <c r="T58"/>
      <c r="U58"/>
      <c r="V58"/>
      <c r="W58"/>
      <c r="X58"/>
      <c r="Y58"/>
      <c r="Z58"/>
      <c r="AA58"/>
      <c r="AB58"/>
      <c r="AC58"/>
      <c r="AD58" s="80"/>
    </row>
    <row r="59" spans="1:30" ht="15">
      <c r="A59" s="92" t="s">
        <v>46</v>
      </c>
      <c r="B59" s="16">
        <v>0</v>
      </c>
      <c r="C59" s="16">
        <v>0</v>
      </c>
      <c r="D59"/>
      <c r="E59"/>
      <c r="F59"/>
      <c r="G59"/>
      <c r="H59"/>
      <c r="I59"/>
      <c r="J59"/>
      <c r="K59"/>
      <c r="L59"/>
      <c r="M59"/>
      <c r="N59"/>
      <c r="O59"/>
      <c r="P59"/>
      <c r="Q59"/>
      <c r="R59"/>
      <c r="S59"/>
      <c r="T59"/>
      <c r="U59"/>
      <c r="V59"/>
      <c r="W59"/>
      <c r="X59"/>
      <c r="Y59"/>
      <c r="Z59"/>
      <c r="AA59"/>
      <c r="AB59"/>
      <c r="AC59"/>
      <c r="AD59"/>
    </row>
    <row r="60" spans="1:30" ht="15">
      <c r="A60" s="92" t="s">
        <v>47</v>
      </c>
      <c r="B60" s="16">
        <v>0</v>
      </c>
      <c r="C60" s="16">
        <v>0</v>
      </c>
      <c r="D60"/>
      <c r="E60"/>
      <c r="F60"/>
      <c r="G60"/>
      <c r="H60"/>
      <c r="I60"/>
      <c r="J60"/>
      <c r="K60"/>
      <c r="L60"/>
      <c r="M60"/>
      <c r="N60"/>
      <c r="O60"/>
      <c r="P60"/>
      <c r="Q60"/>
      <c r="R60"/>
      <c r="S60"/>
      <c r="T60"/>
      <c r="U60"/>
      <c r="V60"/>
      <c r="W60"/>
      <c r="X60"/>
      <c r="Y60"/>
      <c r="Z60"/>
      <c r="AA60"/>
      <c r="AB60"/>
      <c r="AC60"/>
      <c r="AD60"/>
    </row>
    <row r="61" spans="1:30" ht="15">
      <c r="A61" s="94" t="s">
        <v>48</v>
      </c>
      <c r="B61" s="95">
        <v>12</v>
      </c>
      <c r="C61" s="95">
        <v>12</v>
      </c>
      <c r="D61"/>
      <c r="E61"/>
      <c r="F61"/>
      <c r="G61"/>
      <c r="H61"/>
      <c r="I61"/>
      <c r="J61"/>
      <c r="K61"/>
      <c r="L61"/>
      <c r="M61"/>
      <c r="N61"/>
      <c r="O61"/>
      <c r="P61"/>
      <c r="Q61"/>
      <c r="R61"/>
      <c r="S61"/>
      <c r="T61"/>
      <c r="U61"/>
      <c r="V61"/>
      <c r="W61"/>
      <c r="X61"/>
      <c r="Y61"/>
      <c r="Z61"/>
      <c r="AA61"/>
      <c r="AB61"/>
      <c r="AC61"/>
      <c r="AD61"/>
    </row>
    <row r="62" spans="1:30" ht="15">
      <c r="A62" s="92" t="s">
        <v>49</v>
      </c>
      <c r="B62" s="16">
        <v>73</v>
      </c>
      <c r="C62" s="16">
        <v>73</v>
      </c>
      <c r="D62"/>
      <c r="E62"/>
      <c r="F62"/>
      <c r="G62"/>
      <c r="H62"/>
      <c r="I62"/>
      <c r="J62"/>
      <c r="K62"/>
      <c r="L62"/>
      <c r="M62"/>
      <c r="N62"/>
      <c r="O62"/>
      <c r="P62"/>
      <c r="Q62"/>
      <c r="R62"/>
      <c r="S62"/>
      <c r="T62"/>
      <c r="U62"/>
      <c r="V62"/>
      <c r="W62"/>
      <c r="X62"/>
      <c r="Y62"/>
      <c r="Z62"/>
      <c r="AA62"/>
      <c r="AB62"/>
      <c r="AC62"/>
      <c r="AD62"/>
    </row>
    <row r="63" spans="1:30" ht="15">
      <c r="A63" s="92" t="s">
        <v>50</v>
      </c>
      <c r="B63" s="16">
        <v>47</v>
      </c>
      <c r="C63" s="16">
        <v>47</v>
      </c>
      <c r="D63"/>
      <c r="E63"/>
      <c r="F63"/>
      <c r="G63"/>
      <c r="H63"/>
      <c r="I63"/>
      <c r="J63"/>
      <c r="K63"/>
      <c r="L63"/>
      <c r="M63"/>
      <c r="N63"/>
      <c r="O63"/>
      <c r="P63"/>
      <c r="Q63"/>
      <c r="R63"/>
      <c r="S63"/>
      <c r="T63"/>
      <c r="U63"/>
      <c r="V63"/>
      <c r="W63"/>
      <c r="X63"/>
      <c r="Y63"/>
      <c r="Z63"/>
      <c r="AA63"/>
      <c r="AB63"/>
      <c r="AC63"/>
      <c r="AD63"/>
    </row>
    <row r="64" spans="1:30" s="77" customFormat="1" ht="15.75">
      <c r="A64" s="92" t="s">
        <v>51</v>
      </c>
      <c r="B64" s="16">
        <v>0</v>
      </c>
      <c r="C64" s="16">
        <v>0</v>
      </c>
      <c r="D64"/>
      <c r="E64"/>
      <c r="F64"/>
      <c r="G64"/>
      <c r="H64"/>
      <c r="I64"/>
      <c r="J64"/>
      <c r="K64"/>
      <c r="L64"/>
      <c r="M64"/>
      <c r="N64"/>
      <c r="O64"/>
      <c r="P64"/>
      <c r="Q64"/>
      <c r="R64"/>
      <c r="S64"/>
      <c r="T64"/>
      <c r="U64"/>
      <c r="V64"/>
      <c r="W64"/>
      <c r="X64"/>
      <c r="Y64"/>
      <c r="Z64"/>
      <c r="AA64"/>
      <c r="AB64"/>
      <c r="AC64"/>
      <c r="AD64" s="80"/>
    </row>
    <row r="65" spans="1:30" ht="15">
      <c r="A65" s="92" t="s">
        <v>52</v>
      </c>
      <c r="B65" s="16">
        <v>14</v>
      </c>
      <c r="C65" s="16">
        <v>14</v>
      </c>
      <c r="D65"/>
      <c r="E65"/>
      <c r="F65"/>
      <c r="G65"/>
      <c r="H65"/>
      <c r="I65"/>
      <c r="J65"/>
      <c r="K65"/>
      <c r="L65"/>
      <c r="M65"/>
      <c r="N65"/>
      <c r="O65"/>
      <c r="P65"/>
      <c r="Q65"/>
      <c r="R65"/>
      <c r="S65"/>
      <c r="T65"/>
      <c r="U65"/>
      <c r="V65"/>
      <c r="W65"/>
      <c r="X65"/>
      <c r="Y65"/>
      <c r="Z65"/>
      <c r="AA65"/>
      <c r="AB65"/>
      <c r="AC65"/>
      <c r="AD65"/>
    </row>
    <row r="66" spans="1:30" ht="15">
      <c r="A66" s="92" t="s">
        <v>53</v>
      </c>
      <c r="B66" s="16">
        <v>0</v>
      </c>
      <c r="C66" s="16">
        <v>0</v>
      </c>
      <c r="D66"/>
      <c r="E66"/>
      <c r="F66"/>
      <c r="G66"/>
      <c r="H66"/>
      <c r="I66"/>
      <c r="J66"/>
      <c r="K66"/>
      <c r="L66"/>
      <c r="M66"/>
      <c r="N66"/>
      <c r="O66"/>
      <c r="P66"/>
      <c r="Q66"/>
      <c r="R66"/>
      <c r="S66"/>
      <c r="T66"/>
      <c r="U66"/>
      <c r="V66"/>
      <c r="W66"/>
      <c r="X66"/>
      <c r="Y66"/>
      <c r="Z66"/>
      <c r="AA66"/>
      <c r="AB66"/>
      <c r="AC66"/>
      <c r="AD66"/>
    </row>
    <row r="67" spans="1:30" ht="15">
      <c r="A67" s="94" t="s">
        <v>54</v>
      </c>
      <c r="B67" s="95">
        <v>134</v>
      </c>
      <c r="C67" s="95">
        <v>134</v>
      </c>
      <c r="D67"/>
      <c r="E67"/>
      <c r="F67"/>
      <c r="G67"/>
      <c r="H67"/>
      <c r="I67"/>
      <c r="J67"/>
      <c r="K67"/>
      <c r="L67"/>
      <c r="M67"/>
      <c r="N67"/>
      <c r="O67"/>
      <c r="P67"/>
      <c r="Q67"/>
      <c r="R67"/>
      <c r="S67"/>
      <c r="T67"/>
      <c r="U67"/>
      <c r="V67"/>
      <c r="W67"/>
      <c r="X67"/>
      <c r="Y67"/>
      <c r="Z67"/>
      <c r="AA67"/>
      <c r="AB67"/>
      <c r="AC67"/>
      <c r="AD67"/>
    </row>
    <row r="68" spans="1:30" ht="15">
      <c r="A68" s="92" t="s">
        <v>55</v>
      </c>
      <c r="B68" s="16">
        <v>1</v>
      </c>
      <c r="C68" s="16">
        <v>1</v>
      </c>
      <c r="D68"/>
      <c r="E68"/>
      <c r="F68"/>
      <c r="G68"/>
      <c r="H68"/>
      <c r="I68"/>
      <c r="J68"/>
      <c r="K68"/>
      <c r="L68"/>
      <c r="M68"/>
      <c r="N68"/>
    </row>
    <row r="69" spans="1:30" s="77" customFormat="1" ht="15">
      <c r="A69" s="92" t="s">
        <v>56</v>
      </c>
      <c r="B69" s="16">
        <v>36</v>
      </c>
      <c r="C69" s="16">
        <v>36</v>
      </c>
      <c r="D69"/>
      <c r="E69"/>
      <c r="F69"/>
      <c r="G69"/>
      <c r="H69"/>
      <c r="I69"/>
      <c r="J69"/>
      <c r="K69"/>
      <c r="L69"/>
      <c r="M69"/>
      <c r="N69"/>
    </row>
    <row r="70" spans="1:30" ht="15">
      <c r="A70" s="94" t="s">
        <v>129</v>
      </c>
      <c r="B70" s="95">
        <v>1000</v>
      </c>
      <c r="C70" s="95">
        <v>1000</v>
      </c>
      <c r="D70"/>
      <c r="E70"/>
      <c r="F70"/>
      <c r="G70"/>
      <c r="H70"/>
      <c r="I70"/>
      <c r="J70"/>
      <c r="K70"/>
      <c r="L70"/>
      <c r="M70"/>
      <c r="N70"/>
    </row>
  </sheetData>
  <pageMargins left="0.7" right="0.7" top="0.75" bottom="0.75" header="0.3" footer="0.3"/>
  <pageSetup paperSize="9" orientation="portrait"/>
  <drawing r:id="rId2"/>
  <extLst>
    <ext xmlns:x14="http://schemas.microsoft.com/office/spreadsheetml/2009/9/main" uri="{A8765BA9-456A-4dab-B4F3-ACF838C121DE}">
      <x14:slicerList>
        <x14:slicer r:id="rId3"/>
      </x14:slicerList>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14996795556505021"/>
  </sheetPr>
  <dimension ref="A1:AD70"/>
  <sheetViews>
    <sheetView showGridLines="0" zoomScale="80" zoomScaleNormal="80" workbookViewId="0">
      <selection activeCell="F20" sqref="F20"/>
    </sheetView>
  </sheetViews>
  <sheetFormatPr baseColWidth="10" defaultColWidth="9.33203125" defaultRowHeight="12.75"/>
  <cols>
    <col min="1" max="1" width="68.88671875" style="1" customWidth="1"/>
    <col min="2" max="16384" width="9.33203125" style="1"/>
  </cols>
  <sheetData>
    <row r="1" spans="1:30" ht="30">
      <c r="A1" s="78" t="s">
        <v>0</v>
      </c>
    </row>
    <row r="2" spans="1:30" s="76" customFormat="1" ht="29.25">
      <c r="A2" s="79" t="s">
        <v>135</v>
      </c>
    </row>
    <row r="13" spans="1:30" ht="15">
      <c r="B13" s="1">
        <v>2022</v>
      </c>
      <c r="C13" s="1" t="s">
        <v>696</v>
      </c>
      <c r="D13"/>
      <c r="E13"/>
      <c r="F13"/>
      <c r="G13"/>
      <c r="H13"/>
      <c r="I13"/>
      <c r="J13"/>
      <c r="K13"/>
      <c r="L13"/>
      <c r="M13"/>
      <c r="N13"/>
      <c r="O13"/>
      <c r="P13"/>
      <c r="Q13"/>
      <c r="R13"/>
      <c r="S13"/>
      <c r="T13"/>
      <c r="U13"/>
      <c r="V13"/>
      <c r="W13"/>
      <c r="X13"/>
      <c r="Y13"/>
      <c r="Z13"/>
      <c r="AA13"/>
      <c r="AB13"/>
      <c r="AC13"/>
      <c r="AD13"/>
    </row>
    <row r="14" spans="1:30" ht="15">
      <c r="B14" s="1" t="s">
        <v>126</v>
      </c>
      <c r="D14"/>
      <c r="E14"/>
      <c r="F14"/>
      <c r="G14"/>
      <c r="H14"/>
      <c r="I14"/>
      <c r="J14"/>
      <c r="K14"/>
      <c r="L14"/>
      <c r="M14"/>
      <c r="N14"/>
      <c r="O14"/>
      <c r="P14"/>
      <c r="Q14"/>
      <c r="R14"/>
      <c r="S14"/>
      <c r="T14"/>
      <c r="U14"/>
      <c r="V14"/>
      <c r="W14"/>
      <c r="X14"/>
      <c r="Y14"/>
      <c r="Z14"/>
      <c r="AA14"/>
      <c r="AB14"/>
      <c r="AC14"/>
      <c r="AD14"/>
    </row>
    <row r="15" spans="1:30" ht="15">
      <c r="A15" s="92" t="s">
        <v>2</v>
      </c>
      <c r="B15" s="12">
        <v>47.438000000000002</v>
      </c>
      <c r="C15" s="12">
        <v>47.438000000000002</v>
      </c>
      <c r="D15"/>
      <c r="E15"/>
      <c r="F15"/>
      <c r="G15"/>
      <c r="H15"/>
      <c r="I15"/>
      <c r="J15"/>
      <c r="K15"/>
      <c r="L15"/>
      <c r="M15"/>
      <c r="N15"/>
      <c r="O15"/>
      <c r="P15"/>
      <c r="Q15"/>
      <c r="R15"/>
      <c r="S15"/>
      <c r="T15"/>
      <c r="U15"/>
      <c r="V15"/>
      <c r="W15"/>
      <c r="X15"/>
      <c r="Y15"/>
      <c r="Z15"/>
      <c r="AA15"/>
      <c r="AB15"/>
      <c r="AC15"/>
      <c r="AD15"/>
    </row>
    <row r="16" spans="1:30" ht="15">
      <c r="A16" s="92" t="s">
        <v>3</v>
      </c>
      <c r="B16" s="12">
        <v>44.954000000000001</v>
      </c>
      <c r="C16" s="12">
        <v>44.954000000000001</v>
      </c>
      <c r="D16"/>
      <c r="E16"/>
      <c r="F16"/>
      <c r="G16"/>
      <c r="H16"/>
      <c r="I16"/>
      <c r="J16"/>
      <c r="K16"/>
      <c r="L16"/>
      <c r="M16"/>
      <c r="N16"/>
      <c r="O16"/>
      <c r="P16"/>
      <c r="Q16"/>
      <c r="R16"/>
      <c r="S16"/>
      <c r="T16"/>
      <c r="U16"/>
      <c r="V16"/>
      <c r="W16"/>
      <c r="X16"/>
      <c r="Y16"/>
      <c r="Z16"/>
      <c r="AA16"/>
      <c r="AB16"/>
      <c r="AC16"/>
      <c r="AD16"/>
    </row>
    <row r="17" spans="1:30" ht="15">
      <c r="A17" s="92" t="s">
        <v>4</v>
      </c>
      <c r="B17" s="12">
        <v>0</v>
      </c>
      <c r="C17" s="12">
        <v>0</v>
      </c>
      <c r="D17"/>
      <c r="E17"/>
      <c r="F17"/>
      <c r="G17"/>
      <c r="H17"/>
      <c r="I17"/>
      <c r="J17"/>
      <c r="K17"/>
      <c r="L17"/>
      <c r="M17"/>
      <c r="N17"/>
      <c r="O17"/>
      <c r="P17"/>
      <c r="Q17"/>
      <c r="R17"/>
      <c r="S17"/>
      <c r="T17"/>
      <c r="U17"/>
      <c r="V17"/>
      <c r="W17"/>
      <c r="X17"/>
      <c r="Y17"/>
      <c r="Z17"/>
      <c r="AA17"/>
      <c r="AB17"/>
      <c r="AC17"/>
      <c r="AD17"/>
    </row>
    <row r="18" spans="1:30" s="77" customFormat="1" ht="15.75">
      <c r="A18" s="92" t="s">
        <v>5</v>
      </c>
      <c r="B18" s="12">
        <v>0</v>
      </c>
      <c r="C18" s="12">
        <v>0</v>
      </c>
      <c r="D18"/>
      <c r="E18"/>
      <c r="F18"/>
      <c r="G18"/>
      <c r="H18"/>
      <c r="I18"/>
      <c r="J18"/>
      <c r="K18"/>
      <c r="L18"/>
      <c r="M18"/>
      <c r="N18"/>
      <c r="O18"/>
      <c r="P18"/>
      <c r="Q18"/>
      <c r="R18"/>
      <c r="S18"/>
      <c r="T18"/>
      <c r="U18"/>
      <c r="V18"/>
      <c r="W18"/>
      <c r="X18"/>
      <c r="Y18"/>
      <c r="Z18"/>
      <c r="AA18"/>
      <c r="AB18"/>
      <c r="AC18"/>
      <c r="AD18" s="80"/>
    </row>
    <row r="19" spans="1:30" s="77" customFormat="1" ht="15.75">
      <c r="A19" s="94" t="s">
        <v>6</v>
      </c>
      <c r="B19" s="217">
        <v>92.391999999999996</v>
      </c>
      <c r="C19" s="217">
        <v>92.391999999999996</v>
      </c>
      <c r="D19"/>
      <c r="E19"/>
      <c r="F19"/>
      <c r="G19"/>
      <c r="H19"/>
      <c r="I19"/>
      <c r="J19"/>
      <c r="K19"/>
      <c r="L19"/>
      <c r="M19"/>
      <c r="N19"/>
      <c r="O19"/>
      <c r="P19"/>
      <c r="Q19"/>
      <c r="R19"/>
      <c r="S19"/>
      <c r="T19"/>
      <c r="U19"/>
      <c r="V19"/>
      <c r="W19"/>
      <c r="X19"/>
      <c r="Y19"/>
      <c r="Z19"/>
      <c r="AA19"/>
      <c r="AB19"/>
      <c r="AC19"/>
      <c r="AD19" s="80"/>
    </row>
    <row r="20" spans="1:30" s="77" customFormat="1" ht="15.75">
      <c r="A20" s="94" t="s">
        <v>7</v>
      </c>
      <c r="B20" s="220">
        <v>79.646999999999991</v>
      </c>
      <c r="C20" s="220">
        <v>79.646999999999991</v>
      </c>
      <c r="D20"/>
      <c r="E20"/>
      <c r="F20"/>
      <c r="G20"/>
      <c r="H20"/>
      <c r="I20"/>
      <c r="J20"/>
      <c r="K20"/>
      <c r="L20"/>
      <c r="M20"/>
      <c r="N20"/>
      <c r="O20"/>
      <c r="P20"/>
      <c r="Q20"/>
      <c r="R20"/>
      <c r="S20"/>
      <c r="T20"/>
      <c r="U20"/>
      <c r="V20"/>
      <c r="W20"/>
      <c r="X20"/>
      <c r="Y20"/>
      <c r="Z20"/>
      <c r="AA20"/>
      <c r="AB20"/>
      <c r="AC20"/>
      <c r="AD20" s="80"/>
    </row>
    <row r="21" spans="1:30" ht="15">
      <c r="A21" s="94" t="s">
        <v>8</v>
      </c>
      <c r="B21" s="217">
        <v>79.227000000000004</v>
      </c>
      <c r="C21" s="217">
        <v>79.227000000000004</v>
      </c>
      <c r="D21"/>
      <c r="E21"/>
      <c r="F21"/>
      <c r="G21"/>
      <c r="H21"/>
      <c r="I21"/>
      <c r="J21"/>
      <c r="K21"/>
      <c r="L21"/>
      <c r="M21"/>
      <c r="N21"/>
      <c r="O21"/>
      <c r="P21"/>
      <c r="Q21"/>
      <c r="R21"/>
      <c r="S21"/>
      <c r="T21"/>
      <c r="U21"/>
      <c r="V21"/>
      <c r="W21"/>
      <c r="X21"/>
      <c r="Y21"/>
      <c r="Z21"/>
      <c r="AA21"/>
      <c r="AB21"/>
      <c r="AC21"/>
      <c r="AD21"/>
    </row>
    <row r="22" spans="1:30" ht="15">
      <c r="A22" s="92" t="s">
        <v>9</v>
      </c>
      <c r="B22" s="12">
        <v>137.34100000000001</v>
      </c>
      <c r="C22" s="12">
        <v>137.34100000000001</v>
      </c>
      <c r="D22"/>
      <c r="E22"/>
      <c r="F22"/>
      <c r="G22"/>
      <c r="H22"/>
      <c r="I22"/>
      <c r="J22"/>
      <c r="K22"/>
      <c r="L22"/>
      <c r="M22"/>
      <c r="N22"/>
      <c r="O22"/>
      <c r="P22"/>
      <c r="Q22"/>
      <c r="R22"/>
      <c r="S22"/>
      <c r="T22"/>
      <c r="U22"/>
      <c r="V22"/>
      <c r="W22"/>
      <c r="X22"/>
      <c r="Y22"/>
      <c r="Z22"/>
      <c r="AA22"/>
      <c r="AB22"/>
      <c r="AC22"/>
      <c r="AD22"/>
    </row>
    <row r="23" spans="1:30" ht="15">
      <c r="A23" s="92" t="s">
        <v>10</v>
      </c>
      <c r="B23" s="12">
        <v>0</v>
      </c>
      <c r="C23" s="12">
        <v>0</v>
      </c>
      <c r="D23"/>
      <c r="E23"/>
      <c r="F23"/>
      <c r="G23"/>
      <c r="H23"/>
      <c r="I23"/>
      <c r="J23"/>
      <c r="K23"/>
      <c r="L23"/>
      <c r="M23"/>
      <c r="N23"/>
      <c r="O23"/>
      <c r="P23"/>
      <c r="Q23"/>
      <c r="R23"/>
      <c r="S23"/>
      <c r="T23"/>
      <c r="U23"/>
      <c r="V23"/>
      <c r="W23"/>
      <c r="X23"/>
      <c r="Y23"/>
      <c r="Z23"/>
      <c r="AA23"/>
      <c r="AB23"/>
      <c r="AC23"/>
      <c r="AD23"/>
    </row>
    <row r="24" spans="1:30" s="77" customFormat="1" ht="15.75">
      <c r="A24" s="92" t="s">
        <v>11</v>
      </c>
      <c r="B24" s="12">
        <v>0</v>
      </c>
      <c r="C24" s="12">
        <v>0</v>
      </c>
      <c r="D24"/>
      <c r="E24"/>
      <c r="F24"/>
      <c r="G24"/>
      <c r="H24"/>
      <c r="I24"/>
      <c r="J24"/>
      <c r="K24"/>
      <c r="L24"/>
      <c r="M24"/>
      <c r="N24"/>
      <c r="O24"/>
      <c r="P24"/>
      <c r="Q24"/>
      <c r="R24"/>
      <c r="S24"/>
      <c r="T24"/>
      <c r="U24"/>
      <c r="V24"/>
      <c r="W24"/>
      <c r="X24"/>
      <c r="Y24"/>
      <c r="Z24"/>
      <c r="AA24"/>
      <c r="AB24"/>
      <c r="AC24"/>
      <c r="AD24" s="80"/>
    </row>
    <row r="25" spans="1:30" ht="15">
      <c r="A25" s="92" t="s">
        <v>12</v>
      </c>
      <c r="B25" s="12">
        <v>0</v>
      </c>
      <c r="C25" s="12">
        <v>0</v>
      </c>
      <c r="D25"/>
      <c r="E25"/>
      <c r="F25"/>
      <c r="G25"/>
      <c r="H25"/>
      <c r="I25"/>
      <c r="J25"/>
      <c r="K25"/>
      <c r="L25"/>
      <c r="M25"/>
      <c r="N25"/>
      <c r="O25"/>
      <c r="P25"/>
      <c r="Q25"/>
      <c r="R25"/>
      <c r="S25"/>
      <c r="T25"/>
      <c r="U25"/>
      <c r="V25"/>
      <c r="W25"/>
      <c r="X25"/>
      <c r="Y25"/>
      <c r="Z25"/>
      <c r="AA25"/>
      <c r="AB25"/>
      <c r="AC25"/>
      <c r="AD25"/>
    </row>
    <row r="26" spans="1:30" s="77" customFormat="1" ht="15.75">
      <c r="A26" s="94" t="s">
        <v>13</v>
      </c>
      <c r="B26" s="93">
        <v>137.34100000000001</v>
      </c>
      <c r="C26" s="93">
        <v>137.34100000000001</v>
      </c>
      <c r="D26"/>
      <c r="E26"/>
      <c r="F26"/>
      <c r="G26"/>
      <c r="H26"/>
      <c r="I26"/>
      <c r="J26"/>
      <c r="K26"/>
      <c r="L26"/>
      <c r="M26"/>
      <c r="N26"/>
      <c r="O26"/>
      <c r="P26"/>
      <c r="Q26"/>
      <c r="R26"/>
      <c r="S26"/>
      <c r="T26"/>
      <c r="U26"/>
      <c r="V26"/>
      <c r="W26"/>
      <c r="X26"/>
      <c r="Y26"/>
      <c r="Z26"/>
      <c r="AA26"/>
      <c r="AB26"/>
      <c r="AC26"/>
      <c r="AD26" s="80"/>
    </row>
    <row r="27" spans="1:30" ht="15">
      <c r="A27" s="94" t="s">
        <v>14</v>
      </c>
      <c r="B27" s="96">
        <v>126.187</v>
      </c>
      <c r="C27" s="96">
        <v>126.187</v>
      </c>
      <c r="D27"/>
      <c r="E27"/>
      <c r="F27"/>
      <c r="G27"/>
      <c r="H27"/>
      <c r="I27"/>
      <c r="J27"/>
      <c r="K27"/>
      <c r="L27"/>
      <c r="M27"/>
      <c r="N27"/>
      <c r="O27"/>
      <c r="P27"/>
      <c r="Q27"/>
      <c r="R27"/>
      <c r="S27"/>
      <c r="T27"/>
      <c r="U27"/>
      <c r="V27"/>
      <c r="W27"/>
      <c r="X27"/>
      <c r="Y27"/>
      <c r="Z27"/>
      <c r="AA27"/>
      <c r="AB27"/>
      <c r="AC27"/>
      <c r="AD27"/>
    </row>
    <row r="28" spans="1:30" s="77" customFormat="1" ht="15.75">
      <c r="A28" s="92" t="s">
        <v>15</v>
      </c>
      <c r="B28" s="16">
        <v>26</v>
      </c>
      <c r="C28" s="16">
        <v>26</v>
      </c>
      <c r="D28"/>
      <c r="E28"/>
      <c r="F28"/>
      <c r="G28"/>
      <c r="H28"/>
      <c r="I28"/>
      <c r="J28"/>
      <c r="K28"/>
      <c r="L28"/>
      <c r="M28"/>
      <c r="N28"/>
      <c r="O28"/>
      <c r="P28"/>
      <c r="Q28"/>
      <c r="R28"/>
      <c r="S28"/>
      <c r="T28"/>
      <c r="U28"/>
      <c r="V28"/>
      <c r="W28"/>
      <c r="X28"/>
      <c r="Y28"/>
      <c r="Z28"/>
      <c r="AA28"/>
      <c r="AB28"/>
      <c r="AC28"/>
      <c r="AD28" s="80"/>
    </row>
    <row r="29" spans="1:30" ht="15">
      <c r="A29" s="92" t="s">
        <v>16</v>
      </c>
      <c r="B29" s="16">
        <v>7</v>
      </c>
      <c r="C29" s="16">
        <v>7</v>
      </c>
      <c r="D29"/>
      <c r="E29"/>
      <c r="F29"/>
      <c r="G29"/>
      <c r="H29"/>
      <c r="I29"/>
      <c r="J29"/>
      <c r="K29"/>
      <c r="L29"/>
      <c r="M29"/>
      <c r="N29"/>
      <c r="O29"/>
      <c r="P29"/>
      <c r="Q29"/>
      <c r="R29"/>
      <c r="S29"/>
      <c r="T29"/>
      <c r="U29"/>
      <c r="V29"/>
      <c r="W29"/>
      <c r="X29"/>
      <c r="Y29"/>
      <c r="Z29"/>
      <c r="AA29"/>
      <c r="AB29"/>
      <c r="AC29"/>
      <c r="AD29"/>
    </row>
    <row r="30" spans="1:30" ht="15">
      <c r="A30" s="92" t="s">
        <v>17</v>
      </c>
      <c r="B30" s="16">
        <v>0</v>
      </c>
      <c r="C30" s="16">
        <v>0</v>
      </c>
      <c r="D30"/>
      <c r="E30"/>
      <c r="F30"/>
      <c r="G30"/>
      <c r="H30"/>
      <c r="I30"/>
      <c r="J30"/>
      <c r="K30"/>
      <c r="L30"/>
      <c r="M30"/>
      <c r="N30"/>
      <c r="O30"/>
      <c r="P30"/>
      <c r="Q30"/>
      <c r="R30"/>
      <c r="S30"/>
      <c r="T30"/>
      <c r="U30"/>
      <c r="V30"/>
      <c r="W30"/>
      <c r="X30"/>
      <c r="Y30"/>
      <c r="Z30"/>
      <c r="AA30"/>
      <c r="AB30"/>
      <c r="AC30"/>
      <c r="AD30"/>
    </row>
    <row r="31" spans="1:30" ht="15">
      <c r="A31" s="94" t="s">
        <v>18</v>
      </c>
      <c r="B31" s="95">
        <v>33</v>
      </c>
      <c r="C31" s="95">
        <v>33</v>
      </c>
      <c r="D31"/>
      <c r="E31"/>
      <c r="F31"/>
      <c r="G31"/>
      <c r="H31"/>
      <c r="I31"/>
      <c r="J31"/>
      <c r="K31"/>
      <c r="L31"/>
      <c r="M31"/>
      <c r="N31"/>
      <c r="O31"/>
      <c r="P31"/>
      <c r="Q31"/>
      <c r="R31"/>
      <c r="S31"/>
      <c r="T31"/>
      <c r="U31"/>
      <c r="V31"/>
      <c r="W31"/>
      <c r="X31"/>
      <c r="Y31"/>
      <c r="Z31"/>
      <c r="AA31"/>
      <c r="AB31"/>
      <c r="AC31"/>
      <c r="AD31"/>
    </row>
    <row r="32" spans="1:30" ht="15">
      <c r="A32" s="92" t="s">
        <v>19</v>
      </c>
      <c r="B32" s="16">
        <v>24</v>
      </c>
      <c r="C32" s="16">
        <v>24</v>
      </c>
      <c r="D32"/>
      <c r="E32"/>
      <c r="F32"/>
      <c r="G32"/>
      <c r="H32"/>
      <c r="I32"/>
      <c r="J32"/>
      <c r="K32"/>
      <c r="L32"/>
      <c r="M32"/>
      <c r="N32"/>
      <c r="O32"/>
      <c r="P32"/>
      <c r="Q32"/>
      <c r="R32"/>
      <c r="S32"/>
      <c r="T32"/>
      <c r="U32"/>
      <c r="V32"/>
      <c r="W32"/>
      <c r="X32"/>
      <c r="Y32"/>
      <c r="Z32"/>
      <c r="AA32"/>
      <c r="AB32"/>
      <c r="AC32"/>
      <c r="AD32"/>
    </row>
    <row r="33" spans="1:30" ht="15">
      <c r="A33" s="92" t="s">
        <v>20</v>
      </c>
      <c r="B33" s="16">
        <v>32</v>
      </c>
      <c r="C33" s="16">
        <v>32</v>
      </c>
      <c r="D33"/>
      <c r="E33"/>
      <c r="F33"/>
      <c r="G33"/>
      <c r="H33"/>
      <c r="I33"/>
      <c r="J33"/>
      <c r="K33"/>
      <c r="L33"/>
      <c r="M33"/>
      <c r="N33"/>
      <c r="O33"/>
      <c r="P33"/>
      <c r="Q33"/>
      <c r="R33"/>
      <c r="S33"/>
      <c r="T33"/>
      <c r="U33"/>
      <c r="V33"/>
      <c r="W33"/>
      <c r="X33"/>
      <c r="Y33"/>
      <c r="Z33"/>
      <c r="AA33"/>
      <c r="AB33"/>
      <c r="AC33"/>
      <c r="AD33"/>
    </row>
    <row r="34" spans="1:30" s="77" customFormat="1" ht="15.75">
      <c r="A34" s="92" t="s">
        <v>21</v>
      </c>
      <c r="B34" s="16">
        <v>0</v>
      </c>
      <c r="C34" s="16">
        <v>0</v>
      </c>
      <c r="D34"/>
      <c r="E34"/>
      <c r="F34"/>
      <c r="G34"/>
      <c r="H34"/>
      <c r="I34"/>
      <c r="J34"/>
      <c r="K34"/>
      <c r="L34"/>
      <c r="M34"/>
      <c r="N34"/>
      <c r="O34"/>
      <c r="P34"/>
      <c r="Q34"/>
      <c r="R34"/>
      <c r="S34"/>
      <c r="T34"/>
      <c r="U34"/>
      <c r="V34"/>
      <c r="W34"/>
      <c r="X34"/>
      <c r="Y34"/>
      <c r="Z34"/>
      <c r="AA34"/>
      <c r="AB34"/>
      <c r="AC34"/>
      <c r="AD34" s="80"/>
    </row>
    <row r="35" spans="1:30" ht="15">
      <c r="A35" s="92" t="s">
        <v>22</v>
      </c>
      <c r="B35" s="16">
        <v>25</v>
      </c>
      <c r="C35" s="16">
        <v>25</v>
      </c>
      <c r="D35"/>
      <c r="E35"/>
      <c r="F35"/>
      <c r="G35"/>
      <c r="H35"/>
      <c r="I35"/>
      <c r="J35"/>
      <c r="K35"/>
      <c r="L35"/>
      <c r="M35"/>
      <c r="N35"/>
      <c r="O35"/>
      <c r="P35"/>
      <c r="Q35"/>
      <c r="R35"/>
      <c r="S35"/>
      <c r="T35"/>
      <c r="U35"/>
      <c r="V35"/>
      <c r="W35"/>
      <c r="X35"/>
      <c r="Y35"/>
      <c r="Z35"/>
      <c r="AA35"/>
      <c r="AB35"/>
      <c r="AC35"/>
      <c r="AD35"/>
    </row>
    <row r="36" spans="1:30" ht="15">
      <c r="A36" s="92" t="s">
        <v>23</v>
      </c>
      <c r="B36" s="16">
        <v>0</v>
      </c>
      <c r="C36" s="16">
        <v>0</v>
      </c>
      <c r="D36"/>
      <c r="E36"/>
      <c r="F36"/>
      <c r="G36"/>
      <c r="H36"/>
      <c r="I36"/>
      <c r="J36"/>
      <c r="K36"/>
      <c r="L36"/>
      <c r="M36"/>
      <c r="N36"/>
      <c r="O36"/>
      <c r="P36"/>
      <c r="Q36"/>
      <c r="R36"/>
      <c r="S36"/>
      <c r="T36"/>
      <c r="U36"/>
      <c r="V36"/>
      <c r="W36"/>
      <c r="X36"/>
      <c r="Y36"/>
      <c r="Z36"/>
      <c r="AA36"/>
      <c r="AB36"/>
      <c r="AC36"/>
      <c r="AD36"/>
    </row>
    <row r="37" spans="1:30" ht="15">
      <c r="A37" s="94" t="s">
        <v>24</v>
      </c>
      <c r="B37" s="95">
        <v>81</v>
      </c>
      <c r="C37" s="95">
        <v>81</v>
      </c>
      <c r="D37"/>
      <c r="E37"/>
      <c r="F37"/>
      <c r="G37"/>
      <c r="H37"/>
      <c r="I37"/>
      <c r="J37"/>
      <c r="K37"/>
      <c r="L37"/>
      <c r="M37"/>
      <c r="N37"/>
      <c r="O37"/>
      <c r="P37"/>
      <c r="Q37"/>
      <c r="R37"/>
      <c r="S37"/>
      <c r="T37"/>
      <c r="U37"/>
      <c r="V37"/>
      <c r="W37"/>
      <c r="X37"/>
      <c r="Y37"/>
      <c r="Z37"/>
      <c r="AA37"/>
      <c r="AB37"/>
      <c r="AC37"/>
      <c r="AD37"/>
    </row>
    <row r="38" spans="1:30" s="77" customFormat="1" ht="15.75">
      <c r="A38" s="92" t="s">
        <v>25</v>
      </c>
      <c r="B38" s="16">
        <v>17</v>
      </c>
      <c r="C38" s="16">
        <v>17</v>
      </c>
      <c r="D38"/>
      <c r="E38"/>
      <c r="F38"/>
      <c r="G38"/>
      <c r="H38"/>
      <c r="I38"/>
      <c r="J38"/>
      <c r="K38"/>
      <c r="L38"/>
      <c r="M38"/>
      <c r="N38"/>
      <c r="O38"/>
      <c r="P38"/>
      <c r="Q38"/>
      <c r="R38"/>
      <c r="S38"/>
      <c r="T38"/>
      <c r="U38"/>
      <c r="V38"/>
      <c r="W38"/>
      <c r="X38"/>
      <c r="Y38"/>
      <c r="Z38"/>
      <c r="AA38"/>
      <c r="AB38"/>
      <c r="AC38"/>
      <c r="AD38" s="80"/>
    </row>
    <row r="39" spans="1:30" ht="15">
      <c r="A39" s="92" t="s">
        <v>26</v>
      </c>
      <c r="B39" s="16">
        <v>14</v>
      </c>
      <c r="C39" s="16">
        <v>14</v>
      </c>
      <c r="D39"/>
      <c r="E39"/>
      <c r="F39"/>
      <c r="G39"/>
      <c r="H39"/>
      <c r="I39"/>
      <c r="J39"/>
      <c r="K39"/>
      <c r="L39"/>
      <c r="M39"/>
      <c r="N39"/>
      <c r="O39"/>
      <c r="P39"/>
      <c r="Q39"/>
      <c r="R39"/>
      <c r="S39"/>
      <c r="T39"/>
      <c r="U39"/>
      <c r="V39"/>
      <c r="W39"/>
      <c r="X39"/>
      <c r="Y39"/>
      <c r="Z39"/>
      <c r="AA39"/>
      <c r="AB39"/>
      <c r="AC39"/>
      <c r="AD39"/>
    </row>
    <row r="40" spans="1:30" s="77" customFormat="1" ht="15.75">
      <c r="A40" s="92" t="s">
        <v>27</v>
      </c>
      <c r="B40" s="16">
        <v>74</v>
      </c>
      <c r="C40" s="16">
        <v>74</v>
      </c>
      <c r="D40"/>
      <c r="E40"/>
      <c r="F40"/>
      <c r="G40"/>
      <c r="H40"/>
      <c r="I40"/>
      <c r="J40"/>
      <c r="K40"/>
      <c r="L40"/>
      <c r="M40"/>
      <c r="N40"/>
      <c r="O40"/>
      <c r="P40"/>
      <c r="Q40"/>
      <c r="R40"/>
      <c r="S40"/>
      <c r="T40"/>
      <c r="U40"/>
      <c r="V40"/>
      <c r="W40"/>
      <c r="X40"/>
      <c r="Y40"/>
      <c r="Z40"/>
      <c r="AA40"/>
      <c r="AB40"/>
      <c r="AC40"/>
      <c r="AD40" s="80"/>
    </row>
    <row r="41" spans="1:30" ht="15">
      <c r="A41" s="94" t="s">
        <v>28</v>
      </c>
      <c r="B41" s="95">
        <v>105</v>
      </c>
      <c r="C41" s="95">
        <v>105</v>
      </c>
      <c r="D41"/>
      <c r="E41"/>
      <c r="F41"/>
      <c r="G41"/>
      <c r="H41"/>
      <c r="I41"/>
      <c r="J41"/>
      <c r="K41"/>
      <c r="L41"/>
      <c r="M41"/>
      <c r="N41"/>
      <c r="O41"/>
      <c r="P41"/>
      <c r="Q41"/>
      <c r="R41"/>
      <c r="S41"/>
      <c r="T41"/>
      <c r="U41"/>
      <c r="V41"/>
      <c r="W41"/>
      <c r="X41"/>
      <c r="Y41"/>
      <c r="Z41"/>
      <c r="AA41"/>
      <c r="AB41"/>
      <c r="AC41"/>
      <c r="AD41"/>
    </row>
    <row r="42" spans="1:30" s="77" customFormat="1" ht="15.75">
      <c r="A42" s="92" t="s">
        <v>29</v>
      </c>
      <c r="B42" s="16">
        <v>2</v>
      </c>
      <c r="C42" s="16">
        <v>2</v>
      </c>
      <c r="D42"/>
      <c r="E42"/>
      <c r="F42"/>
      <c r="G42"/>
      <c r="H42"/>
      <c r="I42"/>
      <c r="J42"/>
      <c r="K42"/>
      <c r="L42"/>
      <c r="M42"/>
      <c r="N42"/>
      <c r="O42"/>
      <c r="P42"/>
      <c r="Q42"/>
      <c r="R42"/>
      <c r="S42"/>
      <c r="T42"/>
      <c r="U42"/>
      <c r="V42"/>
      <c r="W42"/>
      <c r="X42"/>
      <c r="Y42"/>
      <c r="Z42"/>
      <c r="AA42"/>
      <c r="AB42"/>
      <c r="AC42"/>
      <c r="AD42" s="80"/>
    </row>
    <row r="43" spans="1:30" ht="15">
      <c r="A43" s="92" t="s">
        <v>30</v>
      </c>
      <c r="B43" s="16">
        <v>12</v>
      </c>
      <c r="C43" s="16">
        <v>12</v>
      </c>
      <c r="D43"/>
      <c r="E43"/>
      <c r="F43"/>
      <c r="G43"/>
      <c r="H43"/>
      <c r="I43"/>
      <c r="J43"/>
      <c r="K43"/>
      <c r="L43"/>
      <c r="M43"/>
      <c r="N43"/>
      <c r="O43"/>
      <c r="P43"/>
      <c r="Q43"/>
      <c r="R43"/>
      <c r="S43"/>
      <c r="T43"/>
      <c r="U43"/>
      <c r="V43"/>
      <c r="W43"/>
      <c r="X43"/>
      <c r="Y43"/>
      <c r="Z43"/>
      <c r="AA43"/>
      <c r="AB43"/>
      <c r="AC43"/>
      <c r="AD43"/>
    </row>
    <row r="44" spans="1:30" s="77" customFormat="1" ht="15.75">
      <c r="A44" s="92" t="s">
        <v>31</v>
      </c>
      <c r="B44" s="16">
        <v>28</v>
      </c>
      <c r="C44" s="16">
        <v>28</v>
      </c>
      <c r="D44"/>
      <c r="E44"/>
      <c r="F44"/>
      <c r="G44"/>
      <c r="H44"/>
      <c r="I44"/>
      <c r="J44"/>
      <c r="K44"/>
      <c r="L44"/>
      <c r="M44"/>
      <c r="N44"/>
      <c r="O44"/>
      <c r="P44"/>
      <c r="Q44"/>
      <c r="R44"/>
      <c r="S44"/>
      <c r="T44"/>
      <c r="U44"/>
      <c r="V44"/>
      <c r="W44"/>
      <c r="X44"/>
      <c r="Y44"/>
      <c r="Z44"/>
      <c r="AA44"/>
      <c r="AB44"/>
      <c r="AC44"/>
      <c r="AD44" s="80"/>
    </row>
    <row r="45" spans="1:30" ht="15">
      <c r="A45" s="94" t="s">
        <v>32</v>
      </c>
      <c r="B45" s="95">
        <v>42</v>
      </c>
      <c r="C45" s="95">
        <v>42</v>
      </c>
      <c r="D45"/>
      <c r="E45"/>
      <c r="F45"/>
      <c r="G45"/>
      <c r="H45"/>
      <c r="I45"/>
      <c r="J45"/>
      <c r="K45"/>
      <c r="L45"/>
      <c r="M45"/>
      <c r="N45"/>
      <c r="O45"/>
      <c r="P45"/>
      <c r="Q45"/>
      <c r="R45"/>
      <c r="S45"/>
      <c r="T45"/>
      <c r="U45"/>
      <c r="V45"/>
      <c r="W45"/>
      <c r="X45"/>
      <c r="Y45"/>
      <c r="Z45"/>
      <c r="AA45"/>
      <c r="AB45"/>
      <c r="AC45"/>
      <c r="AD45"/>
    </row>
    <row r="46" spans="1:30" s="77" customFormat="1" ht="15.75">
      <c r="A46" s="92" t="s">
        <v>33</v>
      </c>
      <c r="B46" s="12">
        <v>13.85</v>
      </c>
      <c r="C46" s="12">
        <v>13.85</v>
      </c>
      <c r="D46"/>
      <c r="E46"/>
      <c r="F46"/>
      <c r="G46"/>
      <c r="H46"/>
      <c r="I46"/>
      <c r="J46"/>
      <c r="K46"/>
      <c r="L46"/>
      <c r="M46"/>
      <c r="N46"/>
      <c r="O46"/>
      <c r="P46"/>
      <c r="Q46"/>
      <c r="R46"/>
      <c r="S46"/>
      <c r="T46"/>
      <c r="U46"/>
      <c r="V46"/>
      <c r="W46"/>
      <c r="X46"/>
      <c r="Y46"/>
      <c r="Z46"/>
      <c r="AA46"/>
      <c r="AB46"/>
      <c r="AC46"/>
      <c r="AD46" s="80"/>
    </row>
    <row r="47" spans="1:30" ht="15">
      <c r="A47" s="92" t="s">
        <v>34</v>
      </c>
      <c r="B47" s="12">
        <v>29.056000000000001</v>
      </c>
      <c r="C47" s="12">
        <v>29.056000000000001</v>
      </c>
      <c r="D47"/>
      <c r="E47"/>
      <c r="F47"/>
      <c r="G47"/>
      <c r="H47"/>
      <c r="I47"/>
      <c r="J47"/>
      <c r="K47"/>
      <c r="L47"/>
      <c r="M47"/>
      <c r="N47"/>
      <c r="O47"/>
      <c r="P47"/>
      <c r="Q47"/>
      <c r="R47"/>
      <c r="S47"/>
      <c r="T47"/>
      <c r="U47"/>
      <c r="V47"/>
      <c r="W47"/>
      <c r="X47"/>
      <c r="Y47"/>
      <c r="Z47"/>
      <c r="AA47"/>
      <c r="AB47"/>
      <c r="AC47"/>
      <c r="AD47"/>
    </row>
    <row r="48" spans="1:30" ht="15">
      <c r="A48" s="92" t="s">
        <v>35</v>
      </c>
      <c r="B48" s="12">
        <v>49.497999999999998</v>
      </c>
      <c r="C48" s="12">
        <v>49.497999999999998</v>
      </c>
      <c r="D48"/>
      <c r="E48"/>
      <c r="F48"/>
      <c r="G48"/>
      <c r="H48"/>
      <c r="I48"/>
      <c r="J48"/>
      <c r="K48"/>
      <c r="L48"/>
      <c r="M48"/>
      <c r="N48"/>
      <c r="O48"/>
      <c r="P48"/>
      <c r="Q48"/>
      <c r="R48"/>
      <c r="S48"/>
      <c r="T48"/>
      <c r="U48"/>
      <c r="V48"/>
      <c r="W48"/>
      <c r="X48"/>
      <c r="Y48"/>
      <c r="Z48"/>
      <c r="AA48"/>
      <c r="AB48"/>
      <c r="AC48"/>
      <c r="AD48"/>
    </row>
    <row r="49" spans="1:30" ht="15">
      <c r="A49" s="94" t="s">
        <v>36</v>
      </c>
      <c r="B49" s="93">
        <v>92.403999999999996</v>
      </c>
      <c r="C49" s="93">
        <v>92.403999999999996</v>
      </c>
      <c r="D49"/>
      <c r="E49"/>
      <c r="F49"/>
      <c r="G49"/>
      <c r="H49"/>
      <c r="I49"/>
      <c r="J49"/>
      <c r="K49"/>
      <c r="L49"/>
      <c r="M49"/>
      <c r="N49"/>
      <c r="O49"/>
      <c r="P49"/>
      <c r="Q49"/>
      <c r="R49"/>
      <c r="S49"/>
      <c r="T49"/>
      <c r="U49"/>
      <c r="V49"/>
      <c r="W49"/>
      <c r="X49"/>
      <c r="Y49"/>
      <c r="Z49"/>
      <c r="AA49"/>
      <c r="AB49"/>
      <c r="AC49"/>
      <c r="AD49"/>
    </row>
    <row r="50" spans="1:30" ht="15">
      <c r="A50" s="92" t="s">
        <v>37</v>
      </c>
      <c r="B50" s="16">
        <v>1</v>
      </c>
      <c r="C50" s="16">
        <v>1</v>
      </c>
      <c r="D50"/>
      <c r="E50"/>
      <c r="F50"/>
      <c r="G50"/>
      <c r="H50"/>
      <c r="I50"/>
      <c r="J50"/>
      <c r="K50"/>
      <c r="L50"/>
      <c r="M50"/>
      <c r="N50"/>
      <c r="O50"/>
      <c r="P50"/>
      <c r="Q50"/>
      <c r="R50"/>
      <c r="S50"/>
      <c r="T50"/>
      <c r="U50"/>
      <c r="V50"/>
      <c r="W50"/>
      <c r="X50"/>
      <c r="Y50"/>
      <c r="Z50"/>
      <c r="AA50"/>
      <c r="AB50"/>
      <c r="AC50"/>
      <c r="AD50"/>
    </row>
    <row r="51" spans="1:30" s="77" customFormat="1" ht="15.75">
      <c r="A51" s="92" t="s">
        <v>38</v>
      </c>
      <c r="B51" s="16">
        <v>11</v>
      </c>
      <c r="C51" s="16">
        <v>11</v>
      </c>
      <c r="D51"/>
      <c r="E51"/>
      <c r="F51"/>
      <c r="G51"/>
      <c r="H51"/>
      <c r="I51"/>
      <c r="J51"/>
      <c r="K51"/>
      <c r="L51"/>
      <c r="M51"/>
      <c r="N51"/>
      <c r="O51"/>
      <c r="P51"/>
      <c r="Q51"/>
      <c r="R51"/>
      <c r="S51"/>
      <c r="T51"/>
      <c r="U51"/>
      <c r="V51"/>
      <c r="W51"/>
      <c r="X51"/>
      <c r="Y51"/>
      <c r="Z51"/>
      <c r="AA51"/>
      <c r="AB51"/>
      <c r="AC51"/>
      <c r="AD51" s="80"/>
    </row>
    <row r="52" spans="1:30" ht="15">
      <c r="A52" s="92" t="s">
        <v>39</v>
      </c>
      <c r="B52" s="16">
        <v>0</v>
      </c>
      <c r="C52" s="16">
        <v>0</v>
      </c>
      <c r="D52"/>
      <c r="E52"/>
      <c r="F52"/>
      <c r="G52"/>
      <c r="H52"/>
      <c r="I52"/>
      <c r="J52"/>
      <c r="K52"/>
      <c r="L52"/>
      <c r="M52"/>
      <c r="N52"/>
      <c r="O52"/>
      <c r="P52"/>
      <c r="Q52"/>
      <c r="R52"/>
      <c r="S52"/>
      <c r="T52"/>
      <c r="U52"/>
      <c r="V52"/>
      <c r="W52"/>
      <c r="X52"/>
      <c r="Y52"/>
      <c r="Z52"/>
      <c r="AA52"/>
      <c r="AB52"/>
      <c r="AC52"/>
      <c r="AD52"/>
    </row>
    <row r="53" spans="1:30" ht="15">
      <c r="A53" s="94" t="s">
        <v>40</v>
      </c>
      <c r="B53" s="95">
        <v>12</v>
      </c>
      <c r="C53" s="95">
        <v>12</v>
      </c>
      <c r="D53"/>
      <c r="E53"/>
      <c r="F53"/>
      <c r="G53"/>
      <c r="H53"/>
      <c r="I53"/>
      <c r="J53"/>
      <c r="K53"/>
      <c r="L53"/>
      <c r="M53"/>
      <c r="N53"/>
      <c r="O53"/>
      <c r="P53"/>
      <c r="Q53"/>
      <c r="R53"/>
      <c r="S53"/>
      <c r="T53"/>
      <c r="U53"/>
      <c r="V53"/>
      <c r="W53"/>
      <c r="X53"/>
      <c r="Y53"/>
      <c r="Z53"/>
      <c r="AA53"/>
      <c r="AB53"/>
      <c r="AC53"/>
      <c r="AD53"/>
    </row>
    <row r="54" spans="1:30" ht="15">
      <c r="A54" s="92" t="s">
        <v>41</v>
      </c>
      <c r="B54" s="16">
        <v>0</v>
      </c>
      <c r="C54" s="16">
        <v>0</v>
      </c>
      <c r="D54"/>
      <c r="E54"/>
      <c r="F54"/>
      <c r="G54"/>
      <c r="H54"/>
      <c r="I54"/>
      <c r="J54"/>
      <c r="K54"/>
      <c r="L54"/>
      <c r="M54"/>
      <c r="N54"/>
      <c r="O54"/>
      <c r="P54"/>
      <c r="Q54"/>
      <c r="R54"/>
      <c r="S54"/>
      <c r="T54"/>
      <c r="U54"/>
      <c r="V54"/>
      <c r="W54"/>
      <c r="X54"/>
      <c r="Y54"/>
      <c r="Z54"/>
      <c r="AA54"/>
      <c r="AB54"/>
      <c r="AC54"/>
      <c r="AD54"/>
    </row>
    <row r="55" spans="1:30" s="77" customFormat="1" ht="15.75">
      <c r="A55" s="92" t="s">
        <v>42</v>
      </c>
      <c r="B55" s="16">
        <v>0</v>
      </c>
      <c r="C55" s="16">
        <v>0</v>
      </c>
      <c r="D55"/>
      <c r="E55"/>
      <c r="F55"/>
      <c r="G55"/>
      <c r="H55"/>
      <c r="I55"/>
      <c r="J55"/>
      <c r="K55"/>
      <c r="L55"/>
      <c r="M55"/>
      <c r="N55"/>
      <c r="O55"/>
      <c r="P55"/>
      <c r="Q55"/>
      <c r="R55"/>
      <c r="S55"/>
      <c r="T55"/>
      <c r="U55"/>
      <c r="V55"/>
      <c r="W55"/>
      <c r="X55"/>
      <c r="Y55"/>
      <c r="Z55"/>
      <c r="AA55"/>
      <c r="AB55"/>
      <c r="AC55"/>
      <c r="AD55" s="80"/>
    </row>
    <row r="56" spans="1:30" ht="15">
      <c r="A56" s="92" t="s">
        <v>43</v>
      </c>
      <c r="B56" s="16">
        <v>0</v>
      </c>
      <c r="C56" s="16">
        <v>0</v>
      </c>
      <c r="D56"/>
      <c r="E56"/>
      <c r="F56"/>
      <c r="G56"/>
      <c r="H56"/>
      <c r="I56"/>
      <c r="J56"/>
      <c r="K56"/>
      <c r="L56"/>
      <c r="M56"/>
      <c r="N56"/>
      <c r="O56"/>
      <c r="P56"/>
      <c r="Q56"/>
      <c r="R56"/>
      <c r="S56"/>
      <c r="T56"/>
      <c r="U56"/>
      <c r="V56"/>
      <c r="W56"/>
      <c r="X56"/>
      <c r="Y56"/>
      <c r="Z56"/>
      <c r="AA56"/>
      <c r="AB56"/>
      <c r="AC56"/>
      <c r="AD56"/>
    </row>
    <row r="57" spans="1:30" ht="15">
      <c r="A57" s="94" t="s">
        <v>44</v>
      </c>
      <c r="B57" s="95">
        <v>0</v>
      </c>
      <c r="C57" s="95">
        <v>0</v>
      </c>
      <c r="D57"/>
      <c r="E57"/>
      <c r="F57"/>
      <c r="G57"/>
      <c r="H57"/>
      <c r="I57"/>
      <c r="J57"/>
      <c r="K57"/>
      <c r="L57"/>
      <c r="M57"/>
      <c r="N57"/>
      <c r="O57"/>
      <c r="P57"/>
      <c r="Q57"/>
      <c r="R57"/>
      <c r="S57"/>
      <c r="T57"/>
      <c r="U57"/>
      <c r="V57"/>
      <c r="W57"/>
      <c r="X57"/>
      <c r="Y57"/>
      <c r="Z57"/>
      <c r="AA57"/>
      <c r="AB57"/>
      <c r="AC57"/>
      <c r="AD57"/>
    </row>
    <row r="58" spans="1:30" s="77" customFormat="1" ht="15.75">
      <c r="A58" s="92" t="s">
        <v>45</v>
      </c>
      <c r="B58" s="16">
        <v>27</v>
      </c>
      <c r="C58" s="16">
        <v>27</v>
      </c>
      <c r="D58"/>
      <c r="E58"/>
      <c r="F58"/>
      <c r="G58"/>
      <c r="H58"/>
      <c r="I58"/>
      <c r="J58"/>
      <c r="K58"/>
      <c r="L58"/>
      <c r="M58"/>
      <c r="N58"/>
      <c r="O58"/>
      <c r="P58"/>
      <c r="Q58"/>
      <c r="R58"/>
      <c r="S58"/>
      <c r="T58"/>
      <c r="U58"/>
      <c r="V58"/>
      <c r="W58"/>
      <c r="X58"/>
      <c r="Y58"/>
      <c r="Z58"/>
      <c r="AA58"/>
      <c r="AB58"/>
      <c r="AC58"/>
      <c r="AD58" s="80"/>
    </row>
    <row r="59" spans="1:30" ht="15">
      <c r="A59" s="92" t="s">
        <v>46</v>
      </c>
      <c r="B59" s="16">
        <v>3</v>
      </c>
      <c r="C59" s="16">
        <v>3</v>
      </c>
      <c r="D59"/>
      <c r="E59"/>
      <c r="F59"/>
      <c r="G59"/>
      <c r="H59"/>
      <c r="I59"/>
      <c r="J59"/>
      <c r="K59"/>
      <c r="L59"/>
      <c r="M59"/>
      <c r="N59"/>
      <c r="O59"/>
      <c r="P59"/>
      <c r="Q59"/>
      <c r="R59"/>
      <c r="S59"/>
      <c r="T59"/>
      <c r="U59"/>
      <c r="V59"/>
      <c r="W59"/>
      <c r="X59"/>
      <c r="Y59"/>
      <c r="Z59"/>
      <c r="AA59"/>
      <c r="AB59"/>
      <c r="AC59"/>
      <c r="AD59"/>
    </row>
    <row r="60" spans="1:30" ht="15">
      <c r="A60" s="92" t="s">
        <v>47</v>
      </c>
      <c r="B60" s="16">
        <v>54</v>
      </c>
      <c r="C60" s="16">
        <v>54</v>
      </c>
      <c r="D60"/>
      <c r="E60"/>
      <c r="F60"/>
      <c r="G60"/>
      <c r="H60"/>
      <c r="I60"/>
      <c r="J60"/>
      <c r="K60"/>
      <c r="L60"/>
      <c r="M60"/>
      <c r="N60"/>
      <c r="O60"/>
      <c r="P60"/>
      <c r="Q60"/>
      <c r="R60"/>
      <c r="S60"/>
      <c r="T60"/>
      <c r="U60"/>
      <c r="V60"/>
      <c r="W60"/>
      <c r="X60"/>
      <c r="Y60"/>
      <c r="Z60"/>
      <c r="AA60"/>
      <c r="AB60"/>
      <c r="AC60"/>
      <c r="AD60"/>
    </row>
    <row r="61" spans="1:30" ht="15">
      <c r="A61" s="94" t="s">
        <v>48</v>
      </c>
      <c r="B61" s="95">
        <v>84</v>
      </c>
      <c r="C61" s="95">
        <v>84</v>
      </c>
      <c r="D61"/>
      <c r="E61"/>
      <c r="F61"/>
      <c r="G61"/>
      <c r="H61"/>
      <c r="I61"/>
      <c r="J61"/>
      <c r="K61"/>
      <c r="L61"/>
      <c r="M61"/>
      <c r="N61"/>
      <c r="O61"/>
      <c r="P61"/>
      <c r="Q61"/>
      <c r="R61"/>
      <c r="S61"/>
      <c r="T61"/>
      <c r="U61"/>
      <c r="V61"/>
      <c r="W61"/>
      <c r="X61"/>
      <c r="Y61"/>
      <c r="Z61"/>
      <c r="AA61"/>
      <c r="AB61"/>
      <c r="AC61"/>
      <c r="AD61"/>
    </row>
    <row r="62" spans="1:30" ht="15">
      <c r="A62" s="92" t="s">
        <v>49</v>
      </c>
      <c r="B62" s="16">
        <v>57</v>
      </c>
      <c r="C62" s="16">
        <v>57</v>
      </c>
      <c r="D62"/>
      <c r="E62"/>
      <c r="F62"/>
      <c r="G62"/>
      <c r="H62"/>
      <c r="I62"/>
      <c r="J62"/>
      <c r="K62"/>
      <c r="L62"/>
      <c r="M62"/>
      <c r="N62"/>
      <c r="O62"/>
      <c r="P62"/>
      <c r="Q62"/>
      <c r="R62"/>
      <c r="S62"/>
      <c r="T62"/>
      <c r="U62"/>
      <c r="V62"/>
      <c r="W62"/>
      <c r="X62"/>
      <c r="Y62"/>
      <c r="Z62"/>
      <c r="AA62"/>
      <c r="AB62"/>
      <c r="AC62"/>
      <c r="AD62"/>
    </row>
    <row r="63" spans="1:30" ht="15">
      <c r="A63" s="92" t="s">
        <v>50</v>
      </c>
      <c r="B63" s="16">
        <v>16</v>
      </c>
      <c r="C63" s="16">
        <v>16</v>
      </c>
      <c r="D63"/>
      <c r="E63"/>
      <c r="F63"/>
      <c r="G63"/>
      <c r="H63"/>
      <c r="I63"/>
      <c r="J63"/>
      <c r="K63"/>
      <c r="L63"/>
      <c r="M63"/>
      <c r="N63"/>
      <c r="O63"/>
      <c r="P63"/>
      <c r="Q63"/>
      <c r="R63"/>
      <c r="S63"/>
      <c r="T63"/>
      <c r="U63"/>
      <c r="V63"/>
      <c r="W63"/>
      <c r="X63"/>
      <c r="Y63"/>
      <c r="Z63"/>
      <c r="AA63"/>
      <c r="AB63"/>
      <c r="AC63"/>
      <c r="AD63"/>
    </row>
    <row r="64" spans="1:30" s="77" customFormat="1" ht="15.75">
      <c r="A64" s="92" t="s">
        <v>51</v>
      </c>
      <c r="B64" s="16">
        <v>0</v>
      </c>
      <c r="C64" s="16">
        <v>0</v>
      </c>
      <c r="D64"/>
      <c r="E64"/>
      <c r="F64"/>
      <c r="G64"/>
      <c r="H64"/>
      <c r="I64"/>
      <c r="J64"/>
      <c r="K64"/>
      <c r="L64"/>
      <c r="M64"/>
      <c r="N64"/>
      <c r="O64"/>
      <c r="P64"/>
      <c r="Q64"/>
      <c r="R64"/>
      <c r="S64"/>
      <c r="T64"/>
      <c r="U64"/>
      <c r="V64"/>
      <c r="W64"/>
      <c r="X64"/>
      <c r="Y64"/>
      <c r="Z64"/>
      <c r="AA64"/>
      <c r="AB64"/>
      <c r="AC64"/>
      <c r="AD64" s="80"/>
    </row>
    <row r="65" spans="1:30" ht="15">
      <c r="A65" s="92" t="s">
        <v>52</v>
      </c>
      <c r="B65" s="16">
        <v>0</v>
      </c>
      <c r="C65" s="16">
        <v>0</v>
      </c>
      <c r="D65"/>
      <c r="E65"/>
      <c r="F65"/>
      <c r="G65"/>
      <c r="H65"/>
      <c r="I65"/>
      <c r="J65"/>
      <c r="K65"/>
      <c r="L65"/>
      <c r="M65"/>
      <c r="N65"/>
      <c r="O65"/>
      <c r="P65"/>
      <c r="Q65"/>
      <c r="R65"/>
      <c r="S65"/>
      <c r="T65"/>
      <c r="U65"/>
      <c r="V65"/>
      <c r="W65"/>
      <c r="X65"/>
      <c r="Y65"/>
      <c r="Z65"/>
      <c r="AA65"/>
      <c r="AB65"/>
      <c r="AC65"/>
      <c r="AD65"/>
    </row>
    <row r="66" spans="1:30" ht="15">
      <c r="A66" s="92" t="s">
        <v>53</v>
      </c>
      <c r="B66" s="16">
        <v>0</v>
      </c>
      <c r="C66" s="16">
        <v>0</v>
      </c>
      <c r="D66"/>
      <c r="E66"/>
      <c r="F66"/>
      <c r="G66"/>
      <c r="H66"/>
      <c r="I66"/>
      <c r="J66"/>
      <c r="K66"/>
      <c r="L66"/>
      <c r="M66"/>
      <c r="N66"/>
      <c r="O66"/>
      <c r="P66"/>
      <c r="Q66"/>
      <c r="R66"/>
      <c r="S66"/>
      <c r="T66"/>
      <c r="U66"/>
      <c r="V66"/>
      <c r="W66"/>
      <c r="X66"/>
      <c r="Y66"/>
      <c r="Z66"/>
      <c r="AA66"/>
      <c r="AB66"/>
      <c r="AC66"/>
      <c r="AD66"/>
    </row>
    <row r="67" spans="1:30" ht="15">
      <c r="A67" s="94" t="s">
        <v>54</v>
      </c>
      <c r="B67" s="95">
        <v>73</v>
      </c>
      <c r="C67" s="95">
        <v>73</v>
      </c>
      <c r="D67"/>
      <c r="E67"/>
      <c r="F67"/>
      <c r="G67"/>
      <c r="H67"/>
      <c r="I67"/>
      <c r="J67"/>
      <c r="K67"/>
      <c r="L67"/>
      <c r="M67"/>
      <c r="N67"/>
      <c r="O67"/>
      <c r="P67"/>
      <c r="Q67"/>
      <c r="R67"/>
      <c r="S67"/>
      <c r="T67"/>
      <c r="U67"/>
      <c r="V67"/>
      <c r="W67"/>
      <c r="X67"/>
      <c r="Y67"/>
      <c r="Z67"/>
      <c r="AA67"/>
      <c r="AB67"/>
      <c r="AC67"/>
      <c r="AD67"/>
    </row>
    <row r="68" spans="1:30" ht="15">
      <c r="A68" s="92" t="s">
        <v>55</v>
      </c>
      <c r="B68" s="16">
        <v>0</v>
      </c>
      <c r="C68" s="16">
        <v>0</v>
      </c>
      <c r="D68"/>
      <c r="E68"/>
      <c r="F68"/>
      <c r="G68"/>
      <c r="H68"/>
      <c r="I68"/>
      <c r="J68"/>
      <c r="K68"/>
      <c r="L68"/>
      <c r="M68"/>
      <c r="N68"/>
      <c r="O68"/>
      <c r="P68"/>
      <c r="Q68"/>
      <c r="R68"/>
      <c r="S68"/>
      <c r="T68"/>
      <c r="U68"/>
      <c r="V68"/>
      <c r="W68"/>
      <c r="X68"/>
      <c r="Y68"/>
      <c r="Z68"/>
      <c r="AA68"/>
      <c r="AB68"/>
      <c r="AC68"/>
    </row>
    <row r="69" spans="1:30" s="77" customFormat="1" ht="15">
      <c r="A69" s="92" t="s">
        <v>56</v>
      </c>
      <c r="B69" s="16">
        <v>27</v>
      </c>
      <c r="C69" s="16">
        <v>27</v>
      </c>
      <c r="D69"/>
      <c r="E69"/>
      <c r="F69"/>
      <c r="G69"/>
      <c r="H69"/>
      <c r="I69"/>
      <c r="J69"/>
      <c r="K69"/>
      <c r="L69"/>
      <c r="M69"/>
      <c r="N69"/>
      <c r="O69"/>
      <c r="P69"/>
      <c r="Q69"/>
      <c r="R69"/>
      <c r="S69"/>
      <c r="T69"/>
      <c r="U69"/>
      <c r="V69"/>
      <c r="W69"/>
      <c r="X69"/>
      <c r="Y69"/>
      <c r="Z69"/>
      <c r="AA69"/>
      <c r="AB69"/>
      <c r="AC69"/>
    </row>
    <row r="70" spans="1:30">
      <c r="A70" s="94" t="s">
        <v>129</v>
      </c>
      <c r="B70" s="219">
        <v>1</v>
      </c>
      <c r="C70" s="219">
        <v>1</v>
      </c>
    </row>
  </sheetData>
  <pageMargins left="0.7" right="0.7" top="0.75" bottom="0.75" header="0.3" footer="0.3"/>
  <pageSetup paperSize="9" orientation="portrait"/>
  <drawing r:id="rId2"/>
  <extLst>
    <ext xmlns:x14="http://schemas.microsoft.com/office/spreadsheetml/2009/9/main" uri="{A8765BA9-456A-4dab-B4F3-ACF838C121DE}">
      <x14:slicerList>
        <x14:slicer r:id="rId3"/>
      </x14:slicerList>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28</vt:i4>
      </vt:variant>
    </vt:vector>
  </HeadingPairs>
  <TitlesOfParts>
    <vt:vector size="28" baseType="lpstr">
      <vt:lpstr>CUADRO RED</vt:lpstr>
      <vt:lpstr>DATOS RED</vt:lpstr>
      <vt:lpstr>CUADRO Mit</vt:lpstr>
      <vt:lpstr>CUADRO Sar</vt:lpstr>
      <vt:lpstr>CUADRO Urq</vt:lpstr>
      <vt:lpstr>CUADRO Roc</vt:lpstr>
      <vt:lpstr>CUADRO SMar</vt:lpstr>
      <vt:lpstr>CUADRO BNor</vt:lpstr>
      <vt:lpstr>CUADRO BSur</vt:lpstr>
      <vt:lpstr>CUADRO TDC</vt:lpstr>
      <vt:lpstr>MIT Da</vt:lpstr>
      <vt:lpstr>MIT Es</vt:lpstr>
      <vt:lpstr>SAR Da</vt:lpstr>
      <vt:lpstr>SAR Es</vt:lpstr>
      <vt:lpstr>URQ Da</vt:lpstr>
      <vt:lpstr>URQ Es</vt:lpstr>
      <vt:lpstr>ROC Da</vt:lpstr>
      <vt:lpstr>ROC Es</vt:lpstr>
      <vt:lpstr>SM Da</vt:lpstr>
      <vt:lpstr>SM Es</vt:lpstr>
      <vt:lpstr>BN Da</vt:lpstr>
      <vt:lpstr>BN Es</vt:lpstr>
      <vt:lpstr>BS Da</vt:lpstr>
      <vt:lpstr>BS Es</vt:lpstr>
      <vt:lpstr>TDC Da</vt:lpstr>
      <vt:lpstr>TDC Es</vt:lpstr>
      <vt:lpstr>MR Chino Cronograma Inc</vt:lpstr>
      <vt:lpstr>MR Capacidad x Coche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Martin Ralph</dc:creator>
  <cp:lastModifiedBy>Martin Ralph</cp:lastModifiedBy>
  <cp:lastPrinted>2012-08-23T15:06:00Z</cp:lastPrinted>
  <dcterms:created xsi:type="dcterms:W3CDTF">2000-02-22T17:26:00Z</dcterms:created>
  <dcterms:modified xsi:type="dcterms:W3CDTF">2023-03-17T11:28:06Z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AE09B6EC4EC54F0CB5DEF85B2FC1D60B</vt:lpwstr>
  </property>
  <property fmtid="{D5CDD505-2E9C-101B-9397-08002B2CF9AE}" pid="3" name="KSOProductBuildVer">
    <vt:lpwstr>1033-11.2.0.10265</vt:lpwstr>
  </property>
</Properties>
</file>